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Overview" sheetId="2" state="visible" r:id="rId2"/>
    <sheet name="Settings" sheetId="3" state="visible" r:id="rId3"/>
    <sheet name="Departments" sheetId="4" state="visible" r:id="rId4"/>
    <sheet name="Data" sheetId="5" state="visible" r:id="rId5"/>
    <sheet name="Plan" sheetId="6" state="visible" r:id="rId6"/>
    <sheet name="Budget by Dept" sheetId="7" state="visible" r:id="rId7"/>
    <sheet name="Monthly" sheetId="8" state="visible" r:id="rId8"/>
  </sheets>
  <definedNames>
    <definedName name="FY">Settings!$B$5</definedName>
    <definedName name="IncPct">Settings!$B$6</definedName>
    <definedName name="IncMonth">Settings!$B$7</definedName>
    <definedName name="BonusMonths">Settings!$B$8</definedName>
    <definedName name="SI_O">Settings!$B$9</definedName>
    <definedName name="SI_E">Settings!$B$10</definedName>
    <definedName name="SI_Base">Settings!$B$11</definedName>
    <definedName name="EOSB">Settings!$B$12</definedName>
    <definedName name="Ticket">Settings!$B$13</definedName>
    <definedName name="MedO">Settings!$B$14</definedName>
    <definedName name="MedE">Settings!$B$15</definedName>
    <definedName name="Training">Settings!$B$16</definedName>
    <definedName name="RecO">Settings!$B$17</definedName>
    <definedName name="RecE">Settings!$B$18</definedName>
    <definedName name="Contingency">Settings!$B$19</definedName>
    <definedName name="OmanTarget">Settings!$B$20</definedName>
    <definedName name="RetAgeO">Settings!$B$21</definedName>
    <definedName name="RetAgeE">Settings!$B$22</definedName>
    <definedName name="RetireExit">Settings!$B$23</definedName>
    <definedName name="ContractExit">Settings!$B$24</definedName>
    <definedName name="SI_Gross">Settings!$B$26</definedName>
    <definedName name="Unconfirmed">Settings!$B$27</definedName>
    <definedName name="_xlnm._FilterDatabase" localSheetId="4" hidden="1">'Data'!$A$1:$AN$5001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#,##0;(#,##0);&quot;-&quot;"/>
    <numFmt numFmtId="166" formatCode="0.0%;(0.0%);&quot;-&quot;"/>
    <numFmt numFmtId="167" formatCode="dd/mm/yyyy"/>
    <numFmt numFmtId="168" formatCode="#,##0.000"/>
    <numFmt numFmtId="169" formatCode="#,##0;(#,##0);;"/>
    <numFmt numFmtId="170" formatCode="0;-0;;"/>
    <numFmt numFmtId="171" formatCode="0.0%;-0.0%;;"/>
    <numFmt numFmtId="172" formatCode="0.00;-0.00;;"/>
    <numFmt numFmtId="173" formatCode="#,##0.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sz val="9"/>
    </font>
    <font>
      <name val="Arial"/>
      <color rgb="00595959"/>
      <sz val="9"/>
    </font>
    <font>
      <name val="Arial"/>
      <i val="1"/>
      <color rgb="00595959"/>
      <sz val="9"/>
    </font>
    <font>
      <name val="Arial"/>
      <sz val="9"/>
    </font>
    <font>
      <name val="Arial"/>
      <b val="1"/>
      <color rgb="00C00000"/>
      <sz val="10"/>
    </font>
    <font>
      <name val="Arial"/>
      <b val="1"/>
      <sz val="9"/>
    </font>
    <font>
      <name val="Arial"/>
      <color rgb="00008000"/>
      <sz val="10"/>
    </font>
    <font>
      <name val="Arial"/>
      <color rgb="00A6A6A6"/>
      <sz val="8"/>
    </font>
    <font>
      <name val="Arial"/>
      <i val="1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59D"/>
      </patternFill>
    </fill>
    <fill>
      <patternFill patternType="solid">
        <fgColor rgb="00F5F5F5"/>
      </patternFill>
    </fill>
    <fill>
      <patternFill patternType="solid">
        <fgColor rgb="00DCE6F2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10" fillId="0" borderId="0" pivotButton="0" quotePrefix="0" xfId="0"/>
    <xf numFmtId="0" fontId="5" fillId="0" borderId="0" pivotButton="0" quotePrefix="0" xfId="0"/>
    <xf numFmtId="165" fontId="5" fillId="0" borderId="1" pivotButton="0" quotePrefix="0" xfId="0"/>
    <xf numFmtId="0" fontId="14" fillId="0" borderId="0" pivotButton="0" quotePrefix="0" xfId="0"/>
    <xf numFmtId="165" fontId="19" fillId="0" borderId="1" pivotButton="0" quotePrefix="0" xfId="0"/>
    <xf numFmtId="166" fontId="5" fillId="0" borderId="1" pivotButton="0" quotePrefix="0" xfId="0"/>
    <xf numFmtId="173" fontId="5" fillId="0" borderId="1" pivotButton="0" quotePrefix="0" xfId="0"/>
    <xf numFmtId="0" fontId="8" fillId="6" borderId="1" applyAlignment="1" pivotButton="0" quotePrefix="0" xfId="0">
      <alignment horizontal="center" vertical="center" wrapText="1"/>
    </xf>
    <xf numFmtId="165" fontId="4" fillId="0" borderId="1" pivotButton="0" quotePrefix="0" xfId="0"/>
    <xf numFmtId="0" fontId="11" fillId="0" borderId="0" pivotButton="0" quotePrefix="0" xfId="0"/>
    <xf numFmtId="165" fontId="17" fillId="0" borderId="0" pivotButton="0" quotePrefix="0" xfId="0"/>
    <xf numFmtId="0" fontId="18" fillId="0" borderId="0" pivotButton="0" quotePrefix="0" xfId="0"/>
    <xf numFmtId="0" fontId="9" fillId="3" borderId="1" pivotButton="0" quotePrefix="0" xfId="0"/>
    <xf numFmtId="0" fontId="11" fillId="0" borderId="0" applyAlignment="1" pivotButton="0" quotePrefix="0" xfId="0">
      <alignment vertical="top" wrapText="1"/>
    </xf>
    <xf numFmtId="10" fontId="9" fillId="3" borderId="1" pivotButton="0" quotePrefix="0" xfId="0"/>
    <xf numFmtId="0" fontId="12" fillId="0" borderId="0" pivotButton="0" quotePrefix="0" xfId="0"/>
    <xf numFmtId="0" fontId="13" fillId="0" borderId="0" pivotButton="0" quotePrefix="0" xfId="0"/>
    <xf numFmtId="164" fontId="9" fillId="0" borderId="1" pivotButton="0" quotePrefix="0" xfId="0"/>
    <xf numFmtId="165" fontId="9" fillId="0" borderId="1" pivotButton="0" quotePrefix="0" xfId="0"/>
    <xf numFmtId="165" fontId="5" fillId="4" borderId="1" pivotButton="0" quotePrefix="0" xfId="0"/>
    <xf numFmtId="166" fontId="5" fillId="4" borderId="1" pivotButton="0" quotePrefix="0" xfId="0"/>
    <xf numFmtId="166" fontId="4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70" fontId="0" fillId="0" borderId="0" pivotButton="0" quotePrefix="0" xfId="0"/>
    <xf numFmtId="172" fontId="0" fillId="0" borderId="0" pivotButton="0" quotePrefix="0" xfId="0"/>
    <xf numFmtId="171" fontId="0" fillId="0" borderId="0" pivotButton="0" quotePrefix="0" xfId="0"/>
    <xf numFmtId="169" fontId="0" fillId="0" borderId="0" pivotButton="0" quotePrefix="0" xfId="0"/>
    <xf numFmtId="0" fontId="15" fillId="0" borderId="0" pivotButton="0" quotePrefix="0" xfId="0"/>
    <xf numFmtId="3" fontId="9" fillId="0" borderId="1" pivotButton="0" quotePrefix="0" xfId="0"/>
    <xf numFmtId="170" fontId="5" fillId="0" borderId="0" pivotButton="0" quotePrefix="0" xfId="0"/>
    <xf numFmtId="172" fontId="5" fillId="0" borderId="0" pivotButton="0" quotePrefix="0" xfId="0"/>
    <xf numFmtId="171" fontId="5" fillId="0" borderId="0" pivotButton="0" quotePrefix="0" xfId="0"/>
    <xf numFmtId="169" fontId="5" fillId="0" borderId="0" pivotButton="0" quotePrefix="0" xfId="0"/>
    <xf numFmtId="0" fontId="16" fillId="0" borderId="0" pivotButton="0" quotePrefix="0" xfId="0"/>
    <xf numFmtId="165" fontId="5" fillId="0" borderId="0" pivotButton="0" quotePrefix="0" xfId="0"/>
    <xf numFmtId="165" fontId="4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bridge (OMR)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'Overview'!E23</f>
            </strRef>
          </tx>
          <spPr>
            <a:noFill/>
            <a:ln>
              <a:noFill/>
              <a:prstDash val="solid"/>
            </a:ln>
          </spPr>
          <cat>
            <numRef>
              <f>'Overview'!$A$24:$A$30</f>
            </numRef>
          </cat>
          <val>
            <numRef>
              <f>'Overview'!$E$24:$E$30</f>
            </numRef>
          </val>
        </ser>
        <ser>
          <idx val="1"/>
          <order val="1"/>
          <tx>
            <strRef>
              <f>'Overview'!F23</f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'Overview'!$A$24:$A$30</f>
            </numRef>
          </cat>
          <val>
            <numRef>
              <f>'Overview'!$F$24:$F$30</f>
            </numRef>
          </val>
        </ser>
        <ser>
          <idx val="2"/>
          <order val="2"/>
          <tx>
            <strRef>
              <f>'Overview'!G23</f>
            </strRef>
          </tx>
          <spPr>
            <a:solidFill>
              <a:srgbClr val="1F7A55"/>
            </a:solidFill>
            <a:ln>
              <a:prstDash val="solid"/>
            </a:ln>
          </spPr>
          <cat>
            <numRef>
              <f>'Overview'!$A$24:$A$30</f>
            </numRef>
          </cat>
          <val>
            <numRef>
              <f>'Overview'!$G$24:$G$30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FY budget by department (OMR)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2A78D6"/>
            </a:solidFill>
            <a:ln>
              <a:prstDash val="solid"/>
            </a:ln>
          </spPr>
          <cat>
            <numRef>
              <f>'Departments'!$A$5:$A$24</f>
            </numRef>
          </cat>
          <val>
            <numRef>
              <f>'Departments'!$S$5:$S$24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cost by month (OMR)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'Monthly'!$B$4:$M$4</f>
            </numRef>
          </cat>
          <val>
            <numRef>
              <f>'Monthly'!$B$9:$M$9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OMR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Workbook</author>
  </authors>
  <commentList>
    <comment ref="Q1" authorId="0" shapeId="0">
      <text>
        <t>Columns Q to AN are calculated from columns A to P and the Settings and Departments sheets. Do not type here.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21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9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6" customHeight="1">
      <c r="A1" s="1" t="inlineStr">
        <is>
          <t>Manpower Budget Workbook</t>
        </is>
      </c>
      <c r="B1" s="2" t="n"/>
      <c r="C1" s="2" t="n"/>
      <c r="D1" s="2" t="n"/>
      <c r="E1" s="2" t="n"/>
      <c r="F1" s="2" t="n"/>
    </row>
    <row r="2">
      <c r="A2" s="3" t="inlineStr">
        <is>
          <t>Every figure is calculated from the employee data you paste into the Data sheet. This template contains no data.</t>
        </is>
      </c>
    </row>
    <row r="4">
      <c r="A4" s="4" t="inlineStr">
        <is>
          <t>How to use it</t>
        </is>
      </c>
    </row>
    <row r="5">
      <c r="A5" s="5" t="inlineStr">
        <is>
          <t>1</t>
        </is>
      </c>
      <c r="B5" s="6" t="inlineStr">
        <is>
          <t>Settings: set the budget year and check every assumption. Mark each one Confirmed once Payroll or Finance has agreed it.</t>
        </is>
      </c>
    </row>
    <row r="6">
      <c r="A6" s="5" t="inlineStr">
        <is>
          <t>2</t>
        </is>
      </c>
      <c r="B6" s="6" t="inlineStr">
        <is>
          <t>Departments: type each department exactly as it is written in your HR export, with its overtime %, last year's budget and ceiling.</t>
        </is>
      </c>
    </row>
    <row r="7">
      <c r="A7" s="5" t="inlineStr">
        <is>
          <t>3</t>
        </is>
      </c>
      <c r="B7" s="6" t="inlineStr">
        <is>
          <t>Data: paste your employee export as values into columns A to P, starting at row 2 (Home &gt; Paste &gt; Paste Values). Do not type in the grey columns: they calculate themselves.</t>
        </is>
      </c>
    </row>
    <row r="8">
      <c r="A8" s="5" t="inlineStr">
        <is>
          <t>4</t>
        </is>
      </c>
      <c r="B8" s="6" t="inlineStr">
        <is>
          <t>Data, column AL (Check): fix every row it flags. Overview shows how many rows still have issues.</t>
        </is>
      </c>
    </row>
    <row r="9">
      <c r="A9" s="5" t="inlineStr">
        <is>
          <t>5</t>
        </is>
      </c>
      <c r="B9" s="6" t="inlineStr">
        <is>
          <t>Plan: add planned new hires and other exits that are not in the employee data.</t>
        </is>
      </c>
    </row>
    <row r="10">
      <c r="A10" s="5" t="inlineStr">
        <is>
          <t>6</t>
        </is>
      </c>
      <c r="B10" s="6" t="inlineStr">
        <is>
          <t>Overview: the budget, budget bridge, reconciliation checks and charts update automatically. Budget by Dept and Monthly give the detail.</t>
        </is>
      </c>
    </row>
    <row r="11">
      <c r="A11" s="4" t="inlineStr"/>
    </row>
    <row r="12">
      <c r="A12" s="4" t="inlineStr">
        <is>
          <t>Colour legend</t>
        </is>
      </c>
    </row>
    <row r="13">
      <c r="A13" s="7" t="inlineStr">
        <is>
          <t>Blue text</t>
        </is>
      </c>
      <c r="B13" s="6" t="inlineStr">
        <is>
          <t>Something you type or paste (inputs).</t>
        </is>
      </c>
    </row>
    <row r="14">
      <c r="A14" s="8" t="inlineStr">
        <is>
          <t>Yellow cell</t>
        </is>
      </c>
      <c r="B14" s="6" t="inlineStr">
        <is>
          <t>A key assumption that must be confirmed before the budget is submitted.</t>
        </is>
      </c>
    </row>
    <row r="15">
      <c r="A15" s="9" t="inlineStr">
        <is>
          <t>Grey column</t>
        </is>
      </c>
      <c r="B15" s="6" t="inlineStr">
        <is>
          <t>Calculated. Do not type here.</t>
        </is>
      </c>
    </row>
    <row r="16">
      <c r="A16" s="10" t="inlineStr">
        <is>
          <t>Green text</t>
        </is>
      </c>
      <c r="B16" s="6" t="inlineStr">
        <is>
          <t>Pulled from another sheet.</t>
        </is>
      </c>
    </row>
    <row r="17">
      <c r="A17" s="4" t="inlineStr"/>
    </row>
    <row r="18">
      <c r="A18" s="4" t="inlineStr">
        <is>
          <t>Rules the workbook follows</t>
        </is>
      </c>
    </row>
    <row r="19">
      <c r="A19" s="5" t="inlineStr">
        <is>
          <t>Data first</t>
        </is>
      </c>
      <c r="B19" s="6" t="inlineStr">
        <is>
          <t>Nothing is filled in for you. Headcount, pay, departments and leavers all come from the Data sheet.</t>
        </is>
      </c>
    </row>
    <row r="20">
      <c r="A20" s="5" t="inlineStr">
        <is>
          <t>Traceable</t>
        </is>
      </c>
      <c r="B20" s="6" t="inlineStr">
        <is>
          <t>Every department figure is a SUMIFS or COUNTIFS over the Data sheet. Filter the Data sheet by department to see the rows behind any number.</t>
        </is>
      </c>
    </row>
    <row r="21">
      <c r="A21" s="5" t="inlineStr">
        <is>
          <t>Reconciled</t>
        </is>
      </c>
      <c r="B21" s="6" t="inlineStr">
        <is>
          <t>Overview compares the totals by department with the raw Data totals. Any difference (for example a department missing from the Departments sheet) is shown in red.</t>
        </is>
      </c>
    </row>
    <row r="22">
      <c r="A22" s="5" t="inlineStr">
        <is>
          <t>Capacity</t>
        </is>
      </c>
      <c r="B22" s="6" t="inlineStr">
        <is>
          <t>Up to 5,000 employees, 50 departments and 300 plan lines.</t>
        </is>
      </c>
    </row>
    <row r="23">
      <c r="A23" s="4" t="inlineStr"/>
    </row>
    <row r="24">
      <c r="A24" s="4" t="inlineStr">
        <is>
          <t>Data sheet format: one example row (do not paste this into the Data sheet)</t>
        </is>
      </c>
    </row>
    <row r="25">
      <c r="A25" s="11" t="inlineStr">
        <is>
          <t>Employee ID</t>
        </is>
      </c>
      <c r="B25" s="11" t="inlineStr">
        <is>
          <t>Employee name</t>
        </is>
      </c>
      <c r="C25" s="11" t="inlineStr">
        <is>
          <t>Department *</t>
        </is>
      </c>
      <c r="D25" s="11" t="inlineStr">
        <is>
          <t>Section</t>
        </is>
      </c>
      <c r="E25" s="11" t="inlineStr">
        <is>
          <t>Job title</t>
        </is>
      </c>
      <c r="F25" s="11" t="inlineStr">
        <is>
          <t>Grade</t>
        </is>
      </c>
      <c r="G25" s="11" t="inlineStr">
        <is>
          <t>Nationality *</t>
        </is>
      </c>
      <c r="H25" s="11" t="inlineStr">
        <is>
          <t>Gender</t>
        </is>
      </c>
      <c r="I25" s="11" t="inlineStr">
        <is>
          <t>Date of birth</t>
        </is>
      </c>
      <c r="J25" s="11" t="inlineStr">
        <is>
          <t>Joining date</t>
        </is>
      </c>
      <c r="K25" s="11" t="inlineStr">
        <is>
          <t>Contract end date</t>
        </is>
      </c>
      <c r="L25" s="11" t="inlineStr">
        <is>
          <t>Basic salary (OMR / month) *</t>
        </is>
      </c>
      <c r="M25" s="11" t="inlineStr">
        <is>
          <t>Allowances total (OMR / month)</t>
        </is>
      </c>
      <c r="N25" s="11" t="inlineStr">
        <is>
          <t>Employment status</t>
        </is>
      </c>
      <c r="O25" s="11" t="inlineStr">
        <is>
          <t>Planned exit month (1-12, optional)</t>
        </is>
      </c>
      <c r="P25" s="11" t="inlineStr">
        <is>
          <t>Personal increment % (optional)</t>
        </is>
      </c>
    </row>
    <row r="26">
      <c r="A26" s="12" t="inlineStr">
        <is>
          <t>E10234</t>
        </is>
      </c>
      <c r="B26" s="12" t="inlineStr">
        <is>
          <t>Example Employee</t>
        </is>
      </c>
      <c r="C26" s="12" t="inlineStr">
        <is>
          <t>Engineering &amp; Maintenance</t>
        </is>
      </c>
      <c r="D26" s="12" t="inlineStr">
        <is>
          <t>Line Maintenance</t>
        </is>
      </c>
      <c r="E26" s="12" t="inlineStr">
        <is>
          <t>Licensed Engineer B1</t>
        </is>
      </c>
      <c r="F26" s="12" t="inlineStr">
        <is>
          <t>T3</t>
        </is>
      </c>
      <c r="G26" s="12" t="inlineStr">
        <is>
          <t>Omani</t>
        </is>
      </c>
      <c r="H26" s="12" t="inlineStr">
        <is>
          <t>Male</t>
        </is>
      </c>
      <c r="I26" s="12" t="inlineStr">
        <is>
          <t>14/03/1985</t>
        </is>
      </c>
      <c r="J26" s="12" t="inlineStr">
        <is>
          <t>01/09/2012</t>
        </is>
      </c>
      <c r="K26" s="12" t="inlineStr"/>
      <c r="L26" s="12" t="n">
        <v>1350</v>
      </c>
      <c r="M26" s="12" t="n">
        <v>650</v>
      </c>
      <c r="N26" s="12" t="inlineStr">
        <is>
          <t>Active</t>
        </is>
      </c>
      <c r="O26" s="12" t="inlineStr"/>
      <c r="P26" s="12" t="inlineStr"/>
    </row>
    <row r="27">
      <c r="A27" s="13" t="inlineStr">
        <is>
          <t>Dates must be real Excel dates (not text). Nationality: Omani, Oman, OM or Local counts as Omani; anything else is expatriate. Status containing resign, terminat, inactive, vacan, deceased or separated is treated as not active.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4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Overview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Calculated from the Data, Plan, Departments and Settings sheets. Nothing on this sheet is typed in.</t>
        </is>
      </c>
    </row>
    <row r="4">
      <c r="A4" s="4" t="inlineStr">
        <is>
          <t>Data source</t>
        </is>
      </c>
    </row>
    <row r="5">
      <c r="A5" s="14" t="inlineStr">
        <is>
          <t>Rows in the Data sheet</t>
        </is>
      </c>
      <c r="B5" s="15">
        <f>COUNTA(Data!$C$2:$C$5001)</f>
        <v/>
      </c>
      <c r="C5" s="16">
        <f>IF(B5=0,"No data yet: paste your employee export into the Data sheet. All figures below stay at zero until then.","")</f>
        <v/>
      </c>
    </row>
    <row r="6">
      <c r="A6" s="14" t="inlineStr">
        <is>
          <t>Active employees</t>
        </is>
      </c>
      <c r="B6" s="15">
        <f>SUM(Data!$R$2:$R$5001)</f>
        <v/>
      </c>
    </row>
    <row r="7">
      <c r="A7" s="14" t="inlineStr">
        <is>
          <t>Rows with data issues (fix on Data, column AL)</t>
        </is>
      </c>
      <c r="B7" s="15">
        <f>COUNTIF(Data!$AL$2:$AL$5001,"Basic*")+COUNTIF(Data!$AL$2:$AL$5001,"Department*")+COUNTIF(Data!$AL$2:$AL$5001,"Date*")+COUNTIF(Data!$AL$2:$AL$5001,"Contract*")</f>
        <v/>
      </c>
    </row>
    <row r="8">
      <c r="A8" s="14" t="inlineStr">
        <is>
          <t>Assumptions not yet confirmed (Settings)</t>
        </is>
      </c>
      <c r="B8" s="15">
        <f>Unconfirmed</f>
        <v/>
      </c>
    </row>
    <row r="10">
      <c r="A10" s="4" t="inlineStr">
        <is>
          <t>Key figures</t>
        </is>
      </c>
    </row>
    <row r="11">
      <c r="A11" s="5" t="inlineStr">
        <is>
          <t>FY budget (OMR)</t>
        </is>
      </c>
      <c r="B11" s="17">
        <f>Departments!S55</f>
        <v/>
      </c>
    </row>
    <row r="12">
      <c r="A12" s="14" t="inlineStr">
        <is>
          <t>Prior-year budget (OMR)</t>
        </is>
      </c>
      <c r="B12" s="15">
        <f>Departments!C55</f>
        <v/>
      </c>
    </row>
    <row r="13">
      <c r="A13" s="14" t="inlineStr">
        <is>
          <t>Change vs prior year</t>
        </is>
      </c>
      <c r="B13" s="18">
        <f>IF(B12=0,"",B11/B12-1)</f>
        <v/>
      </c>
    </row>
    <row r="14">
      <c r="A14" s="14" t="inlineStr">
        <is>
          <t>Headcount today</t>
        </is>
      </c>
      <c r="B14" s="15">
        <f>Departments!E55</f>
        <v/>
      </c>
    </row>
    <row r="15">
      <c r="A15" s="14" t="inlineStr">
        <is>
          <t>Closing headcount</t>
        </is>
      </c>
      <c r="B15" s="15">
        <f>Departments!O55</f>
        <v/>
      </c>
    </row>
    <row r="16">
      <c r="A16" s="14" t="inlineStr">
        <is>
          <t>Omanisation today</t>
        </is>
      </c>
      <c r="B16" s="18">
        <f>IF(B6=0,"",SUMPRODUCT(Data!$Q$2:$Q$5001,Data!$R$2:$R$5001)/B6)</f>
        <v/>
      </c>
    </row>
    <row r="17">
      <c r="A17" s="14" t="inlineStr">
        <is>
          <t>Omanisation at year end</t>
        </is>
      </c>
      <c r="B17" s="18">
        <f>Departments!V55</f>
        <v/>
      </c>
      <c r="C17">
        <f>IF(OR(B17="",B18=""),"",IF(B17&gt;=B18,"Meets target","Below target"))</f>
        <v/>
      </c>
    </row>
    <row r="18">
      <c r="A18" s="14" t="inlineStr">
        <is>
          <t>Omanisation target</t>
        </is>
      </c>
      <c r="B18" s="18">
        <f>OmanTarget</f>
        <v/>
      </c>
    </row>
    <row r="19">
      <c r="A19" s="14" t="inlineStr">
        <is>
          <t>Average FTE in the year</t>
        </is>
      </c>
      <c r="B19" s="19">
        <f>SUM(Data!$W$2:$W$5001)/12+SUMPRODUCT(Plan!$T$5:$T$304,Plan!$P$5:$P$304)/12</f>
        <v/>
      </c>
    </row>
    <row r="20">
      <c r="A20" s="14" t="inlineStr">
        <is>
          <t>Average cost per FTE (OMR)</t>
        </is>
      </c>
      <c r="B20" s="15">
        <f>IF(N(B19)=0,"",B11/B19)</f>
        <v/>
      </c>
    </row>
    <row r="22">
      <c r="A22" s="4" t="inlineStr">
        <is>
          <t>Budget bridge</t>
        </is>
      </c>
    </row>
    <row r="23">
      <c r="A23" s="20" t="inlineStr">
        <is>
          <t>Step</t>
        </is>
      </c>
      <c r="B23" s="20" t="inlineStr">
        <is>
          <t>OMR</t>
        </is>
      </c>
      <c r="C23" s="20" t="inlineStr">
        <is>
          <t>Explanation</t>
        </is>
      </c>
      <c r="D23" s="20" t="inlineStr"/>
      <c r="E23" s="20" t="inlineStr">
        <is>
          <t>Base</t>
        </is>
      </c>
      <c r="F23" s="20" t="inlineStr">
        <is>
          <t>Increase</t>
        </is>
      </c>
      <c r="G23" s="20" t="inlineStr">
        <is>
          <t>Decrease</t>
        </is>
      </c>
    </row>
    <row r="24">
      <c r="A24" s="5" t="inlineStr">
        <is>
          <t>Payroll run-rate today</t>
        </is>
      </c>
      <c r="B24" s="21">
        <f>SUM(Data!$AI$2:$AI$5001)</f>
        <v/>
      </c>
      <c r="C24" s="22" t="inlineStr">
        <is>
          <t>Active staff at today's pay for 12 months, with all on-costs, no increment.</t>
        </is>
      </c>
      <c r="E24" s="23" t="n">
        <v>0</v>
      </c>
      <c r="F24" s="23">
        <f>B24</f>
        <v/>
      </c>
      <c r="G24" s="23" t="n">
        <v>0</v>
      </c>
    </row>
    <row r="25">
      <c r="A25" s="14" t="inlineStr">
        <is>
          <t>Salary increment</t>
        </is>
      </c>
      <c r="B25" s="15">
        <f>SUM(Data!$AJ$2:$AJ$5001)-SUM(Data!$AI$2:$AI$5001)</f>
        <v/>
      </c>
      <c r="C25" s="22" t="inlineStr">
        <is>
          <t>Increment from its effective month (personal rates where given).</t>
        </is>
      </c>
      <c r="E25" s="23">
        <f>MIN(SUM($B$24:B24),SUM($B$24:B24)+B25)</f>
        <v/>
      </c>
      <c r="F25" s="23">
        <f>MAX(B25,0)</f>
        <v/>
      </c>
      <c r="G25" s="23">
        <f>MAX(-B25,0)</f>
        <v/>
      </c>
    </row>
    <row r="26">
      <c r="A26" s="14" t="inlineStr">
        <is>
          <t>Named leavers</t>
        </is>
      </c>
      <c r="B26" s="15">
        <f>SUM(Data!$AH$2:$AH$5001)-SUM(Data!$AJ$2:$AJ$5001)</f>
        <v/>
      </c>
      <c r="C26" s="22" t="inlineStr">
        <is>
          <t>Planned exits, and retirements or contract ends when Settings says to treat them as exits.</t>
        </is>
      </c>
      <c r="E26" s="23">
        <f>MIN(SUM($B$24:B25),SUM($B$24:B25)+B26)</f>
        <v/>
      </c>
      <c r="F26" s="23">
        <f>MAX(B26,0)</f>
        <v/>
      </c>
      <c r="G26" s="23">
        <f>MAX(-B26,0)</f>
        <v/>
      </c>
    </row>
    <row r="27">
      <c r="A27" s="14" t="inlineStr">
        <is>
          <t>Planned hires</t>
        </is>
      </c>
      <c r="B27" s="15">
        <f>SUMIFS(Plan!$S$5:$S$304,Plan!$A$5:$A$304,"Hire")</f>
        <v/>
      </c>
      <c r="C27" s="22" t="inlineStr">
        <is>
          <t>New positions on the Plan sheet, including recruitment.</t>
        </is>
      </c>
      <c r="E27" s="23">
        <f>MIN(SUM($B$24:B26),SUM($B$24:B26)+B27)</f>
        <v/>
      </c>
      <c r="F27" s="23">
        <f>MAX(B27,0)</f>
        <v/>
      </c>
      <c r="G27" s="23">
        <f>MAX(-B27,0)</f>
        <v/>
      </c>
    </row>
    <row r="28">
      <c r="A28" s="14" t="inlineStr">
        <is>
          <t>Other exits (attrition)</t>
        </is>
      </c>
      <c r="B28" s="15">
        <f>SUMIFS(Plan!$S$5:$S$304,Plan!$A$5:$A$304,"Exit")</f>
        <v/>
      </c>
      <c r="C28" s="22" t="inlineStr">
        <is>
          <t>Exits on the Plan sheet.</t>
        </is>
      </c>
      <c r="E28" s="23">
        <f>MIN(SUM($B$24:B27),SUM($B$24:B27)+B28)</f>
        <v/>
      </c>
      <c r="F28" s="23">
        <f>MAX(B28,0)</f>
        <v/>
      </c>
      <c r="G28" s="23">
        <f>MAX(-B28,0)</f>
        <v/>
      </c>
    </row>
    <row r="29">
      <c r="A29" s="14" t="inlineStr">
        <is>
          <t>Contingency</t>
        </is>
      </c>
      <c r="B29" s="15">
        <f>Departments!R55</f>
        <v/>
      </c>
      <c r="C29" s="22" t="inlineStr">
        <is>
          <t>Contingency % on each department's total.</t>
        </is>
      </c>
      <c r="E29" s="23">
        <f>MIN(SUM($B$24:B28),SUM($B$24:B28)+B29)</f>
        <v/>
      </c>
      <c r="F29" s="23">
        <f>MAX(B29,0)</f>
        <v/>
      </c>
      <c r="G29" s="23">
        <f>MAX(-B29,0)</f>
        <v/>
      </c>
    </row>
    <row r="30">
      <c r="A30" s="5" t="inlineStr">
        <is>
          <t>FY budget</t>
        </is>
      </c>
      <c r="B30" s="21">
        <f>SUM(B24:B29)</f>
        <v/>
      </c>
      <c r="C30" s="22" t="inlineStr">
        <is>
          <t>Sum of the steps above.</t>
        </is>
      </c>
      <c r="E30" s="23" t="n">
        <v>0</v>
      </c>
      <c r="F30" s="23">
        <f>B30</f>
        <v/>
      </c>
      <c r="G30" s="23" t="n">
        <v>0</v>
      </c>
    </row>
    <row r="31">
      <c r="A31" s="24" t="inlineStr">
        <is>
          <t>Check: bridge equals budget</t>
        </is>
      </c>
      <c r="B31">
        <f>IF(ROUND(B30-B11,0)=0,"OK","Differs by "&amp;TEXT(B30-B11,"#,##0")&amp;": a department in Data is missing from Departments")</f>
        <v/>
      </c>
    </row>
    <row r="33">
      <c r="A33" s="4" t="inlineStr">
        <is>
          <t>Reconciliation with the Data sheet</t>
        </is>
      </c>
    </row>
    <row r="34">
      <c r="A34" s="20" t="inlineStr">
        <is>
          <t>Measure</t>
        </is>
      </c>
      <c r="B34" s="20" t="inlineStr">
        <is>
          <t>Data sheet total</t>
        </is>
      </c>
      <c r="C34" s="20" t="inlineStr">
        <is>
          <t>By department</t>
        </is>
      </c>
      <c r="D34" s="20" t="inlineStr">
        <is>
          <t>Difference</t>
        </is>
      </c>
      <c r="E34" s="20" t="inlineStr">
        <is>
          <t>Status</t>
        </is>
      </c>
    </row>
    <row r="35">
      <c r="A35" s="14" t="inlineStr">
        <is>
          <t>Active headcount</t>
        </is>
      </c>
      <c r="B35" s="15">
        <f>SUM(Data!$R$2:$R$5001)</f>
        <v/>
      </c>
      <c r="C35" s="15">
        <f>Departments!E55</f>
        <v/>
      </c>
      <c r="D35" s="15">
        <f>B35-C35</f>
        <v/>
      </c>
      <c r="E35" s="5">
        <f>IF(ROUND(D35,0)=0,"✓ Matches","✗ Check")</f>
        <v/>
      </c>
    </row>
    <row r="36">
      <c r="A36" s="14" t="inlineStr">
        <is>
          <t>Monthly gross pay today (OMR)</t>
        </is>
      </c>
      <c r="B36" s="15">
        <f>SUM(Data!$AK$2:$AK$5001)</f>
        <v/>
      </c>
      <c r="C36" s="15">
        <f>Departments!I55</f>
        <v/>
      </c>
      <c r="D36" s="15">
        <f>B36-C36</f>
        <v/>
      </c>
      <c r="E36" s="5">
        <f>IF(ROUND(D36,0)=0,"✓ Matches","✗ Check")</f>
        <v/>
      </c>
    </row>
    <row r="37">
      <c r="A37" s="14" t="inlineStr">
        <is>
          <t>Staff FY cost (OMR)</t>
        </is>
      </c>
      <c r="B37" s="15">
        <f>SUM(Data!$AH$2:$AH$5001)</f>
        <v/>
      </c>
      <c r="C37" s="15">
        <f>Departments!P55</f>
        <v/>
      </c>
      <c r="D37" s="15">
        <f>B37-C37</f>
        <v/>
      </c>
      <c r="E37" s="5">
        <f>IF(ROUND(D37,0)=0,"✓ Matches","✗ Check")</f>
        <v/>
      </c>
    </row>
    <row r="38">
      <c r="A38" s="14" t="inlineStr">
        <is>
          <t>FY budget vs monthly phasing (OMR)</t>
        </is>
      </c>
      <c r="B38" s="15">
        <f>Monthly!N9</f>
        <v/>
      </c>
      <c r="C38" s="15">
        <f>Departments!S55</f>
        <v/>
      </c>
      <c r="D38" s="15">
        <f>B38-C38</f>
        <v/>
      </c>
      <c r="E38" s="5">
        <f>IF(ROUND(D38,0)=0,"✓ Matches","✗ Check")</f>
        <v/>
      </c>
    </row>
  </sheetData>
  <conditionalFormatting sqref="E35:E38">
    <cfRule type="expression" priority="1" dxfId="0">
      <formula>LEFT(E35,1)="✗"</formula>
    </cfRule>
    <cfRule type="expression" priority="2" dxfId="1">
      <formula>LEFT(E35,1)="✓"</formula>
    </cfRule>
  </conditionalFormatting>
  <conditionalFormatting sqref="B7:B8">
    <cfRule type="cellIs" priority="3" operator="greaterThan" dxfId="2">
      <formula>0</formula>
    </cfRule>
  </conditionalFormatting>
  <conditionalFormatting sqref="C17">
    <cfRule type="cellIs" priority="4" operator="equal" dxfId="2">
      <formula>"Below target"</formula>
    </cfRule>
  </conditionalFormatting>
  <conditionalFormatting sqref="B31">
    <cfRule type="expression" priority="5" dxfId="0">
      <formula>LEFT(B31,2)&lt;&gt;"OK"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4" customWidth="1" min="3" max="3"/>
    <col width="13" customWidth="1" min="4" max="4"/>
    <col width="70" customWidth="1" min="5" max="5"/>
  </cols>
  <sheetData>
    <row r="1" ht="26" customHeight="1">
      <c r="A1" s="1" t="inlineStr">
        <is>
          <t>Settings and assumptions</t>
        </is>
      </c>
      <c r="B1" s="2" t="n"/>
      <c r="C1" s="2" t="n"/>
      <c r="D1" s="2" t="n"/>
      <c r="E1" s="2" t="n"/>
    </row>
    <row r="2">
      <c r="A2" s="3" t="inlineStr">
        <is>
          <t>Assumptions are not data. Each one is shown here, used by name in the formulas, and must be confirmed.</t>
        </is>
      </c>
    </row>
    <row r="4">
      <c r="A4" s="11" t="inlineStr">
        <is>
          <t>Assumption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Confirmed?</t>
        </is>
      </c>
      <c r="E4" s="11" t="inlineStr">
        <is>
          <t>Source / note</t>
        </is>
      </c>
    </row>
    <row r="5">
      <c r="A5" s="14" t="inlineStr">
        <is>
          <t>Budget year</t>
        </is>
      </c>
      <c r="B5" s="25" t="n">
        <v>2027</v>
      </c>
      <c r="C5" s="22" t="inlineStr">
        <is>
          <t>year</t>
        </is>
      </c>
      <c r="D5" s="12" t="inlineStr">
        <is>
          <t>No</t>
        </is>
      </c>
      <c r="E5" s="26" t="inlineStr">
        <is>
          <t>Fiscal year being budgeted.</t>
        </is>
      </c>
    </row>
    <row r="6">
      <c r="A6" s="14" t="inlineStr">
        <is>
          <t>Annual increment</t>
        </is>
      </c>
      <c r="B6" s="27" t="n">
        <v>0.03</v>
      </c>
      <c r="C6" s="22" t="inlineStr">
        <is>
          <t>% of basic and allowances</t>
        </is>
      </c>
      <c r="D6" s="12" t="inlineStr">
        <is>
          <t>No</t>
        </is>
      </c>
      <c r="E6" s="26" t="inlineStr">
        <is>
          <t>Default 3%. Confirm with Compensation.</t>
        </is>
      </c>
    </row>
    <row r="7">
      <c r="A7" s="14" t="inlineStr">
        <is>
          <t>Increment effective month</t>
        </is>
      </c>
      <c r="B7" s="25" t="n">
        <v>1</v>
      </c>
      <c r="C7" s="22" t="inlineStr">
        <is>
          <t>month 1-12</t>
        </is>
      </c>
      <c r="D7" s="12" t="inlineStr">
        <is>
          <t>No</t>
        </is>
      </c>
      <c r="E7" s="26" t="inlineStr">
        <is>
          <t>1 = January.</t>
        </is>
      </c>
    </row>
    <row r="8">
      <c r="A8" s="14" t="inlineStr">
        <is>
          <t>Bonus / incentive</t>
        </is>
      </c>
      <c r="B8" s="25" t="n">
        <v>1</v>
      </c>
      <c r="C8" s="22" t="inlineStr">
        <is>
          <t>months of basic</t>
        </is>
      </c>
      <c r="D8" s="12" t="inlineStr">
        <is>
          <t>No</t>
        </is>
      </c>
      <c r="E8" s="26" t="inlineStr">
        <is>
          <t>Accrued evenly.</t>
        </is>
      </c>
    </row>
    <row r="9">
      <c r="A9" s="14" t="inlineStr">
        <is>
          <t>Employer social protection, Omani</t>
        </is>
      </c>
      <c r="B9" s="27" t="n">
        <v>0.125</v>
      </c>
      <c r="C9" s="22" t="inlineStr">
        <is>
          <t>% of contribution base</t>
        </is>
      </c>
      <c r="D9" s="12" t="inlineStr">
        <is>
          <t>No</t>
        </is>
      </c>
      <c r="E9" s="26" t="inlineStr">
        <is>
          <t>Default 12.5%. Confirm the current Social Protection Fund schedule with Payroll.</t>
        </is>
      </c>
    </row>
    <row r="10">
      <c r="A10" s="14" t="inlineStr">
        <is>
          <t>Employer contribution, expatriate</t>
        </is>
      </c>
      <c r="B10" s="27" t="n">
        <v>0.01</v>
      </c>
      <c r="C10" s="22" t="inlineStr">
        <is>
          <t>% of contribution base</t>
        </is>
      </c>
      <c r="D10" s="12" t="inlineStr">
        <is>
          <t>No</t>
        </is>
      </c>
      <c r="E10" s="26" t="inlineStr">
        <is>
          <t>Default 1% (occupational injury). Confirm with Payroll.</t>
        </is>
      </c>
    </row>
    <row r="11">
      <c r="A11" s="14" t="inlineStr">
        <is>
          <t>Contribution base</t>
        </is>
      </c>
      <c r="B11" s="25" t="inlineStr">
        <is>
          <t>Basic + allowances</t>
        </is>
      </c>
      <c r="C11" s="22" t="inlineStr">
        <is>
          <t>list</t>
        </is>
      </c>
      <c r="D11" s="12" t="inlineStr">
        <is>
          <t>No</t>
        </is>
      </c>
      <c r="E11" s="26" t="inlineStr">
        <is>
          <t>Basic + allowances, or Basic only.</t>
        </is>
      </c>
    </row>
    <row r="12">
      <c r="A12" s="14" t="inlineStr">
        <is>
          <t>Expatriate end-of-service accrual</t>
        </is>
      </c>
      <c r="B12" s="27" t="n">
        <v>0.0833</v>
      </c>
      <c r="C12" s="22" t="inlineStr">
        <is>
          <t>% of basic</t>
        </is>
      </c>
      <c r="D12" s="12" t="inlineStr">
        <is>
          <t>No</t>
        </is>
      </c>
      <c r="E12" s="26" t="inlineStr">
        <is>
          <t>8.33% = one month's basic per year. Confirm against the Labour Law and contracts.</t>
        </is>
      </c>
    </row>
    <row r="13">
      <c r="A13" s="14" t="inlineStr">
        <is>
          <t>Expatriate annual air ticket</t>
        </is>
      </c>
      <c r="B13" s="25" t="n">
        <v>350</v>
      </c>
      <c r="C13" s="22" t="inlineStr">
        <is>
          <t>OMR per head per year</t>
        </is>
      </c>
      <c r="D13" s="12" t="inlineStr">
        <is>
          <t>No</t>
        </is>
      </c>
      <c r="E13" s="26" t="inlineStr">
        <is>
          <t>Confirm with Travel / HR policy.</t>
        </is>
      </c>
    </row>
    <row r="14">
      <c r="A14" s="14" t="inlineStr">
        <is>
          <t>Medical insurance, Omani</t>
        </is>
      </c>
      <c r="B14" s="25" t="n">
        <v>280</v>
      </c>
      <c r="C14" s="22" t="inlineStr">
        <is>
          <t>OMR per head per year</t>
        </is>
      </c>
      <c r="D14" s="12" t="inlineStr">
        <is>
          <t>No</t>
        </is>
      </c>
      <c r="E14" s="26" t="inlineStr">
        <is>
          <t>Confirm with the insurer's current premium.</t>
        </is>
      </c>
    </row>
    <row r="15">
      <c r="A15" s="14" t="inlineStr">
        <is>
          <t>Medical insurance, expatriate</t>
        </is>
      </c>
      <c r="B15" s="25" t="n">
        <v>420</v>
      </c>
      <c r="C15" s="22" t="inlineStr">
        <is>
          <t>OMR per head per year</t>
        </is>
      </c>
      <c r="D15" s="12" t="inlineStr">
        <is>
          <t>No</t>
        </is>
      </c>
      <c r="E15" s="26" t="inlineStr">
        <is>
          <t>Confirm with the insurer's current premium.</t>
        </is>
      </c>
    </row>
    <row r="16">
      <c r="A16" s="14" t="inlineStr">
        <is>
          <t>Training</t>
        </is>
      </c>
      <c r="B16" s="25" t="n">
        <v>220</v>
      </c>
      <c r="C16" s="22" t="inlineStr">
        <is>
          <t>OMR per head per year</t>
        </is>
      </c>
      <c r="D16" s="12" t="inlineStr">
        <is>
          <t>No</t>
        </is>
      </c>
      <c r="E16" s="26" t="inlineStr">
        <is>
          <t>Excludes type ratings and licences budgeted elsewhere.</t>
        </is>
      </c>
    </row>
    <row r="17">
      <c r="A17" s="14" t="inlineStr">
        <is>
          <t>Recruitment cost, Omani hire</t>
        </is>
      </c>
      <c r="B17" s="25" t="n">
        <v>400</v>
      </c>
      <c r="C17" s="22" t="inlineStr">
        <is>
          <t>OMR per hire</t>
        </is>
      </c>
      <c r="D17" s="12" t="inlineStr">
        <is>
          <t>No</t>
        </is>
      </c>
      <c r="E17" s="26" t="inlineStr">
        <is>
          <t>Advertising, assessment, medicals.</t>
        </is>
      </c>
    </row>
    <row r="18">
      <c r="A18" s="14" t="inlineStr">
        <is>
          <t>Recruitment cost, expatriate hire</t>
        </is>
      </c>
      <c r="B18" s="25" t="n">
        <v>1800</v>
      </c>
      <c r="C18" s="22" t="inlineStr">
        <is>
          <t>OMR per hire</t>
        </is>
      </c>
      <c r="D18" s="12" t="inlineStr">
        <is>
          <t>No</t>
        </is>
      </c>
      <c r="E18" s="26" t="inlineStr">
        <is>
          <t>Agency, visa, medical, relocation.</t>
        </is>
      </c>
    </row>
    <row r="19">
      <c r="A19" s="14" t="inlineStr">
        <is>
          <t>Contingency</t>
        </is>
      </c>
      <c r="B19" s="27" t="n">
        <v>0.02</v>
      </c>
      <c r="C19" s="22" t="inlineStr">
        <is>
          <t>% of department total</t>
        </is>
      </c>
      <c r="D19" s="12" t="inlineStr">
        <is>
          <t>No</t>
        </is>
      </c>
      <c r="E19" s="26" t="inlineStr"/>
    </row>
    <row r="20">
      <c r="A20" s="14" t="inlineStr">
        <is>
          <t>Omanisation target</t>
        </is>
      </c>
      <c r="B20" s="27" t="n">
        <v>0.85</v>
      </c>
      <c r="C20" s="22" t="inlineStr">
        <is>
          <t>% of closing headcount</t>
        </is>
      </c>
      <c r="D20" s="12" t="inlineStr">
        <is>
          <t>No</t>
        </is>
      </c>
      <c r="E20" s="26" t="inlineStr">
        <is>
          <t>Company target.</t>
        </is>
      </c>
    </row>
    <row r="21">
      <c r="A21" s="14" t="inlineStr">
        <is>
          <t>Retirement age, Omani</t>
        </is>
      </c>
      <c r="B21" s="25" t="n">
        <v>60</v>
      </c>
      <c r="C21" s="22" t="inlineStr">
        <is>
          <t>years</t>
        </is>
      </c>
      <c r="D21" s="12" t="inlineStr">
        <is>
          <t>No</t>
        </is>
      </c>
      <c r="E21" s="26" t="inlineStr">
        <is>
          <t>Used to find retirements in the budget year.</t>
        </is>
      </c>
    </row>
    <row r="22">
      <c r="A22" s="14" t="inlineStr">
        <is>
          <t>Retirement age, expatriate</t>
        </is>
      </c>
      <c r="B22" s="25" t="n">
        <v>60</v>
      </c>
      <c r="C22" s="22" t="inlineStr">
        <is>
          <t>years</t>
        </is>
      </c>
      <c r="D22" s="12" t="inlineStr">
        <is>
          <t>No</t>
        </is>
      </c>
      <c r="E22" s="26" t="inlineStr"/>
    </row>
    <row r="23">
      <c r="A23" s="14" t="inlineStr">
        <is>
          <t>Treat retirements as exits</t>
        </is>
      </c>
      <c r="B23" s="25" t="inlineStr">
        <is>
          <t>No</t>
        </is>
      </c>
      <c r="C23" s="22" t="inlineStr">
        <is>
          <t>Yes / No</t>
        </is>
      </c>
      <c r="D23" s="12" t="inlineStr">
        <is>
          <t>No</t>
        </is>
      </c>
      <c r="E23" s="26" t="inlineStr">
        <is>
          <t>Yes = people reaching retirement age are paid only until their birth month.</t>
        </is>
      </c>
    </row>
    <row r="24">
      <c r="A24" s="14" t="inlineStr">
        <is>
          <t>Treat contract ends as exits</t>
        </is>
      </c>
      <c r="B24" s="25" t="inlineStr">
        <is>
          <t>No</t>
        </is>
      </c>
      <c r="C24" s="22" t="inlineStr">
        <is>
          <t>Yes / No</t>
        </is>
      </c>
      <c r="D24" s="12" t="inlineStr">
        <is>
          <t>No</t>
        </is>
      </c>
      <c r="E24" s="26" t="inlineStr">
        <is>
          <t>Yes = people whose contract ends in the year are paid only until that month.</t>
        </is>
      </c>
    </row>
    <row r="26">
      <c r="A26" s="28" t="inlineStr">
        <is>
          <t>Contribution base includes allowances (1 = yes)</t>
        </is>
      </c>
      <c r="B26" s="29">
        <f>IF(SI_Base="Basic only",0,1)</f>
        <v/>
      </c>
    </row>
    <row r="27">
      <c r="A27" s="5" t="inlineStr">
        <is>
          <t>Assumptions not yet confirmed</t>
        </is>
      </c>
      <c r="B27" s="5">
        <f>COUNTIF(D5:D24,"&lt;&gt;Yes")</f>
        <v/>
      </c>
    </row>
  </sheetData>
  <conditionalFormatting sqref="D5:D24">
    <cfRule type="cellIs" priority="1" operator="equal" dxfId="1">
      <formula>"Yes"</formula>
    </cfRule>
    <cfRule type="cellIs" priority="2" operator="notEqual" dxfId="2">
      <formula>"Yes"</formula>
    </cfRule>
  </conditionalFormatting>
  <dataValidations count="2">
    <dataValidation sqref="B23 B24 D5 D6 D7 D8 D9 D10 D11 D12 D13 D14 D15 D16 D17 D18 D19 D20 D21 D22 D23 D24" showDropDown="0" showInputMessage="0" showErrorMessage="0" allowBlank="0" type="list">
      <formula1>"Yes,No"</formula1>
    </dataValidation>
    <dataValidation sqref="B11" showDropDown="0" showInputMessage="0" showErrorMessage="0" allowBlank="0" type="list">
      <formula1>"Basic + allowances,Basic only"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6" customHeight="1">
      <c r="A1" s="1" t="inlineStr">
        <is>
          <t>Departments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3" t="inlineStr">
        <is>
          <t>Type the departments exactly as they appear in the Data sheet. Everything from column E onwards is calculated from the data.</t>
        </is>
      </c>
    </row>
    <row r="3">
      <c r="A3" s="13" t="inlineStr">
        <is>
          <t>Departments found in Data but missing here:</t>
        </is>
      </c>
      <c r="E3" s="16">
        <f>COUNTIF(Data!$AL$2:$AL$5001,"Department not on Departments sheet")</f>
        <v/>
      </c>
    </row>
    <row r="4" ht="44" customHeight="1">
      <c r="A4" s="11" t="inlineStr">
        <is>
          <t>Department</t>
        </is>
      </c>
      <c r="B4" s="11" t="inlineStr">
        <is>
          <t>Overtime % of basic</t>
        </is>
      </c>
      <c r="C4" s="11" t="inlineStr">
        <is>
          <t>Prior-year budget (OMR)</t>
        </is>
      </c>
      <c r="D4" s="11" t="inlineStr">
        <is>
          <t>FY ceiling (OMR)</t>
        </is>
      </c>
      <c r="E4" s="20" t="inlineStr">
        <is>
          <t>Headcount today</t>
        </is>
      </c>
      <c r="F4" s="20" t="inlineStr">
        <is>
          <t>Omani today</t>
        </is>
      </c>
      <c r="G4" s="20" t="inlineStr">
        <is>
          <t>Omani % today</t>
        </is>
      </c>
      <c r="H4" s="20" t="inlineStr">
        <is>
          <t>Women</t>
        </is>
      </c>
      <c r="I4" s="20" t="inlineStr">
        <is>
          <t>Monthly gross today (OMR)</t>
        </is>
      </c>
      <c r="J4" s="20" t="inlineStr">
        <is>
          <t>Named leavers in FY</t>
        </is>
      </c>
      <c r="K4" s="20" t="inlineStr">
        <is>
          <t>Reaching retirement age</t>
        </is>
      </c>
      <c r="L4" s="20" t="inlineStr">
        <is>
          <t>Contracts ending</t>
        </is>
      </c>
      <c r="M4" s="20" t="inlineStr">
        <is>
          <t>Planned hires</t>
        </is>
      </c>
      <c r="N4" s="20" t="inlineStr">
        <is>
          <t>Planned other exits</t>
        </is>
      </c>
      <c r="O4" s="20" t="inlineStr">
        <is>
          <t>Closing headcount</t>
        </is>
      </c>
      <c r="P4" s="20" t="inlineStr">
        <is>
          <t>Staff FY cost (OMR)</t>
        </is>
      </c>
      <c r="Q4" s="20" t="inlineStr">
        <is>
          <t>Plan lines cost (OMR)</t>
        </is>
      </c>
      <c r="R4" s="20" t="inlineStr">
        <is>
          <t>Contingency (OMR)</t>
        </is>
      </c>
      <c r="S4" s="20" t="inlineStr">
        <is>
          <t>FY budget (OMR)</t>
        </is>
      </c>
      <c r="T4" s="20" t="inlineStr">
        <is>
          <t>Change vs prior year (OMR)</t>
        </is>
      </c>
      <c r="U4" s="20" t="inlineStr">
        <is>
          <t>Ceiling status</t>
        </is>
      </c>
      <c r="V4" s="20" t="inlineStr">
        <is>
          <t>Closing Omani %</t>
        </is>
      </c>
    </row>
    <row r="5">
      <c r="A5" s="12" t="n"/>
      <c r="B5" s="30" t="n"/>
      <c r="C5" s="31" t="n"/>
      <c r="D5" s="31" t="n"/>
      <c r="E5" s="32">
        <f>IF($A5="","",COUNTIFS(Data!$C$2:$C$5001,$A5,Data!$R$2:$R$5001,1))</f>
        <v/>
      </c>
      <c r="F5" s="32">
        <f>IF($A5="","",COUNTIFS(Data!$C$2:$C$5001,$A5,Data!$R$2:$R$5001,1,Data!$Q$2:$Q$5001,1))</f>
        <v/>
      </c>
      <c r="G5" s="33">
        <f>IF(OR($A5="",N(E5)=0),"",F5/E5)</f>
        <v/>
      </c>
      <c r="H5" s="32">
        <f>IF($A5="","",COUNTIFS(Data!$C$2:$C$5001,$A5,Data!$R$2:$R$5001,1,Data!$H$2:$H$5001,"F*"))</f>
        <v/>
      </c>
      <c r="I5" s="32">
        <f>IF($A5="","",SUMIFS(Data!$AK$2:$AK$5001,Data!$C$2:$C$5001,$A5))</f>
        <v/>
      </c>
      <c r="J5" s="32">
        <f>IF($A5="","",COUNTIFS(Data!$C$2:$C$5001,$A5,Data!$R$2:$R$5001,1,Data!$W$2:$W$5001,"&lt;12"))</f>
        <v/>
      </c>
      <c r="K5" s="32">
        <f>IF($A5="","",COUNTIFS(Data!$C$2:$C$5001,$A5,Data!$U$2:$U$5001,"&gt;0"))</f>
        <v/>
      </c>
      <c r="L5" s="32">
        <f>IF($A5="","",COUNTIFS(Data!$C$2:$C$5001,$A5,Data!$V$2:$V$5001,"&gt;0"))</f>
        <v/>
      </c>
      <c r="M5" s="32">
        <f>IF($A5="","",SUMIFS(Plan!$E$5:$E$304,Plan!$B$5:$B$304,$A5,Plan!$A$5:$A$304,"Hire"))</f>
        <v/>
      </c>
      <c r="N5" s="32">
        <f>IF($A5="","",SUMIFS(Plan!$E$5:$E$304,Plan!$B$5:$B$304,$A5,Plan!$A$5:$A$304,"Exit"))</f>
        <v/>
      </c>
      <c r="O5" s="32">
        <f>IF($A5="","",E5-J5+M5-N5)</f>
        <v/>
      </c>
      <c r="P5" s="32">
        <f>IF($A5="","",SUMIFS(Data!$AH$2:$AH$5001,Data!$C$2:$C$5001,$A5))</f>
        <v/>
      </c>
      <c r="Q5" s="32">
        <f>IF($A5="","",SUMIFS(Plan!$S$5:$S$304,Plan!$B$5:$B$304,$A5))</f>
        <v/>
      </c>
      <c r="R5" s="32">
        <f>IF($A5="","",(P5+Q5)*Contingency)</f>
        <v/>
      </c>
      <c r="S5" s="32">
        <f>IF($A5="","",P5+Q5+R5)</f>
        <v/>
      </c>
      <c r="T5" s="32">
        <f>IF(OR($A5="",N(C5)=0),"",S5-C5)</f>
        <v/>
      </c>
      <c r="U5" s="32">
        <f>IF(OR($A5="",N(D5)=0),"",IF(S5&gt;D5,"Over by "&amp;TEXT(S5-D5,"#,##0"),"Within ceiling"))</f>
        <v/>
      </c>
      <c r="V5" s="33">
        <f>IF(OR($A5="",N(O5)=0),"",(F5-COUNTIFS(Data!$C$2:$C$5001,$A5,Data!$R$2:$R$5001,1,Data!$Q$2:$Q$5001,1,Data!$W$2:$W$5001,"&lt;12")+SUMIFS(Plan!$E$5:$E$304,Plan!$B$5:$B$304,$A5,Plan!$A$5:$A$304,"Hire",Plan!$D$5:$D$304,"Omani")-SUMIFS(Plan!$E$5:$E$304,Plan!$B$5:$B$304,$A5,Plan!$A$5:$A$304,"Exit",Plan!$D$5:$D$304,"Omani"))/O5)</f>
        <v/>
      </c>
    </row>
    <row r="6">
      <c r="A6" s="12" t="n"/>
      <c r="B6" s="30" t="n"/>
      <c r="C6" s="31" t="n"/>
      <c r="D6" s="31" t="n"/>
      <c r="E6" s="32">
        <f>IF($A6="","",COUNTIFS(Data!$C$2:$C$5001,$A6,Data!$R$2:$R$5001,1))</f>
        <v/>
      </c>
      <c r="F6" s="32">
        <f>IF($A6="","",COUNTIFS(Data!$C$2:$C$5001,$A6,Data!$R$2:$R$5001,1,Data!$Q$2:$Q$5001,1))</f>
        <v/>
      </c>
      <c r="G6" s="33">
        <f>IF(OR($A6="",N(E6)=0),"",F6/E6)</f>
        <v/>
      </c>
      <c r="H6" s="32">
        <f>IF($A6="","",COUNTIFS(Data!$C$2:$C$5001,$A6,Data!$R$2:$R$5001,1,Data!$H$2:$H$5001,"F*"))</f>
        <v/>
      </c>
      <c r="I6" s="32">
        <f>IF($A6="","",SUMIFS(Data!$AK$2:$AK$5001,Data!$C$2:$C$5001,$A6))</f>
        <v/>
      </c>
      <c r="J6" s="32">
        <f>IF($A6="","",COUNTIFS(Data!$C$2:$C$5001,$A6,Data!$R$2:$R$5001,1,Data!$W$2:$W$5001,"&lt;12"))</f>
        <v/>
      </c>
      <c r="K6" s="32">
        <f>IF($A6="","",COUNTIFS(Data!$C$2:$C$5001,$A6,Data!$U$2:$U$5001,"&gt;0"))</f>
        <v/>
      </c>
      <c r="L6" s="32">
        <f>IF($A6="","",COUNTIFS(Data!$C$2:$C$5001,$A6,Data!$V$2:$V$5001,"&gt;0"))</f>
        <v/>
      </c>
      <c r="M6" s="32">
        <f>IF($A6="","",SUMIFS(Plan!$E$5:$E$304,Plan!$B$5:$B$304,$A6,Plan!$A$5:$A$304,"Hire"))</f>
        <v/>
      </c>
      <c r="N6" s="32">
        <f>IF($A6="","",SUMIFS(Plan!$E$5:$E$304,Plan!$B$5:$B$304,$A6,Plan!$A$5:$A$304,"Exit"))</f>
        <v/>
      </c>
      <c r="O6" s="32">
        <f>IF($A6="","",E6-J6+M6-N6)</f>
        <v/>
      </c>
      <c r="P6" s="32">
        <f>IF($A6="","",SUMIFS(Data!$AH$2:$AH$5001,Data!$C$2:$C$5001,$A6))</f>
        <v/>
      </c>
      <c r="Q6" s="32">
        <f>IF($A6="","",SUMIFS(Plan!$S$5:$S$304,Plan!$B$5:$B$304,$A6))</f>
        <v/>
      </c>
      <c r="R6" s="32">
        <f>IF($A6="","",(P6+Q6)*Contingency)</f>
        <v/>
      </c>
      <c r="S6" s="32">
        <f>IF($A6="","",P6+Q6+R6)</f>
        <v/>
      </c>
      <c r="T6" s="32">
        <f>IF(OR($A6="",N(C6)=0),"",S6-C6)</f>
        <v/>
      </c>
      <c r="U6" s="32">
        <f>IF(OR($A6="",N(D6)=0),"",IF(S6&gt;D6,"Over by "&amp;TEXT(S6-D6,"#,##0"),"Within ceiling"))</f>
        <v/>
      </c>
      <c r="V6" s="33">
        <f>IF(OR($A6="",N(O6)=0),"",(F6-COUNTIFS(Data!$C$2:$C$5001,$A6,Data!$R$2:$R$5001,1,Data!$Q$2:$Q$5001,1,Data!$W$2:$W$5001,"&lt;12")+SUMIFS(Plan!$E$5:$E$304,Plan!$B$5:$B$304,$A6,Plan!$A$5:$A$304,"Hire",Plan!$D$5:$D$304,"Omani")-SUMIFS(Plan!$E$5:$E$304,Plan!$B$5:$B$304,$A6,Plan!$A$5:$A$304,"Exit",Plan!$D$5:$D$304,"Omani"))/O6)</f>
        <v/>
      </c>
    </row>
    <row r="7">
      <c r="A7" s="12" t="n"/>
      <c r="B7" s="30" t="n"/>
      <c r="C7" s="31" t="n"/>
      <c r="D7" s="31" t="n"/>
      <c r="E7" s="32">
        <f>IF($A7="","",COUNTIFS(Data!$C$2:$C$5001,$A7,Data!$R$2:$R$5001,1))</f>
        <v/>
      </c>
      <c r="F7" s="32">
        <f>IF($A7="","",COUNTIFS(Data!$C$2:$C$5001,$A7,Data!$R$2:$R$5001,1,Data!$Q$2:$Q$5001,1))</f>
        <v/>
      </c>
      <c r="G7" s="33">
        <f>IF(OR($A7="",N(E7)=0),"",F7/E7)</f>
        <v/>
      </c>
      <c r="H7" s="32">
        <f>IF($A7="","",COUNTIFS(Data!$C$2:$C$5001,$A7,Data!$R$2:$R$5001,1,Data!$H$2:$H$5001,"F*"))</f>
        <v/>
      </c>
      <c r="I7" s="32">
        <f>IF($A7="","",SUMIFS(Data!$AK$2:$AK$5001,Data!$C$2:$C$5001,$A7))</f>
        <v/>
      </c>
      <c r="J7" s="32">
        <f>IF($A7="","",COUNTIFS(Data!$C$2:$C$5001,$A7,Data!$R$2:$R$5001,1,Data!$W$2:$W$5001,"&lt;12"))</f>
        <v/>
      </c>
      <c r="K7" s="32">
        <f>IF($A7="","",COUNTIFS(Data!$C$2:$C$5001,$A7,Data!$U$2:$U$5001,"&gt;0"))</f>
        <v/>
      </c>
      <c r="L7" s="32">
        <f>IF($A7="","",COUNTIFS(Data!$C$2:$C$5001,$A7,Data!$V$2:$V$5001,"&gt;0"))</f>
        <v/>
      </c>
      <c r="M7" s="32">
        <f>IF($A7="","",SUMIFS(Plan!$E$5:$E$304,Plan!$B$5:$B$304,$A7,Plan!$A$5:$A$304,"Hire"))</f>
        <v/>
      </c>
      <c r="N7" s="32">
        <f>IF($A7="","",SUMIFS(Plan!$E$5:$E$304,Plan!$B$5:$B$304,$A7,Plan!$A$5:$A$304,"Exit"))</f>
        <v/>
      </c>
      <c r="O7" s="32">
        <f>IF($A7="","",E7-J7+M7-N7)</f>
        <v/>
      </c>
      <c r="P7" s="32">
        <f>IF($A7="","",SUMIFS(Data!$AH$2:$AH$5001,Data!$C$2:$C$5001,$A7))</f>
        <v/>
      </c>
      <c r="Q7" s="32">
        <f>IF($A7="","",SUMIFS(Plan!$S$5:$S$304,Plan!$B$5:$B$304,$A7))</f>
        <v/>
      </c>
      <c r="R7" s="32">
        <f>IF($A7="","",(P7+Q7)*Contingency)</f>
        <v/>
      </c>
      <c r="S7" s="32">
        <f>IF($A7="","",P7+Q7+R7)</f>
        <v/>
      </c>
      <c r="T7" s="32">
        <f>IF(OR($A7="",N(C7)=0),"",S7-C7)</f>
        <v/>
      </c>
      <c r="U7" s="32">
        <f>IF(OR($A7="",N(D7)=0),"",IF(S7&gt;D7,"Over by "&amp;TEXT(S7-D7,"#,##0"),"Within ceiling"))</f>
        <v/>
      </c>
      <c r="V7" s="33">
        <f>IF(OR($A7="",N(O7)=0),"",(F7-COUNTIFS(Data!$C$2:$C$5001,$A7,Data!$R$2:$R$5001,1,Data!$Q$2:$Q$5001,1,Data!$W$2:$W$5001,"&lt;12")+SUMIFS(Plan!$E$5:$E$304,Plan!$B$5:$B$304,$A7,Plan!$A$5:$A$304,"Hire",Plan!$D$5:$D$304,"Omani")-SUMIFS(Plan!$E$5:$E$304,Plan!$B$5:$B$304,$A7,Plan!$A$5:$A$304,"Exit",Plan!$D$5:$D$304,"Omani"))/O7)</f>
        <v/>
      </c>
    </row>
    <row r="8">
      <c r="A8" s="12" t="n"/>
      <c r="B8" s="30" t="n"/>
      <c r="C8" s="31" t="n"/>
      <c r="D8" s="31" t="n"/>
      <c r="E8" s="32">
        <f>IF($A8="","",COUNTIFS(Data!$C$2:$C$5001,$A8,Data!$R$2:$R$5001,1))</f>
        <v/>
      </c>
      <c r="F8" s="32">
        <f>IF($A8="","",COUNTIFS(Data!$C$2:$C$5001,$A8,Data!$R$2:$R$5001,1,Data!$Q$2:$Q$5001,1))</f>
        <v/>
      </c>
      <c r="G8" s="33">
        <f>IF(OR($A8="",N(E8)=0),"",F8/E8)</f>
        <v/>
      </c>
      <c r="H8" s="32">
        <f>IF($A8="","",COUNTIFS(Data!$C$2:$C$5001,$A8,Data!$R$2:$R$5001,1,Data!$H$2:$H$5001,"F*"))</f>
        <v/>
      </c>
      <c r="I8" s="32">
        <f>IF($A8="","",SUMIFS(Data!$AK$2:$AK$5001,Data!$C$2:$C$5001,$A8))</f>
        <v/>
      </c>
      <c r="J8" s="32">
        <f>IF($A8="","",COUNTIFS(Data!$C$2:$C$5001,$A8,Data!$R$2:$R$5001,1,Data!$W$2:$W$5001,"&lt;12"))</f>
        <v/>
      </c>
      <c r="K8" s="32">
        <f>IF($A8="","",COUNTIFS(Data!$C$2:$C$5001,$A8,Data!$U$2:$U$5001,"&gt;0"))</f>
        <v/>
      </c>
      <c r="L8" s="32">
        <f>IF($A8="","",COUNTIFS(Data!$C$2:$C$5001,$A8,Data!$V$2:$V$5001,"&gt;0"))</f>
        <v/>
      </c>
      <c r="M8" s="32">
        <f>IF($A8="","",SUMIFS(Plan!$E$5:$E$304,Plan!$B$5:$B$304,$A8,Plan!$A$5:$A$304,"Hire"))</f>
        <v/>
      </c>
      <c r="N8" s="32">
        <f>IF($A8="","",SUMIFS(Plan!$E$5:$E$304,Plan!$B$5:$B$304,$A8,Plan!$A$5:$A$304,"Exit"))</f>
        <v/>
      </c>
      <c r="O8" s="32">
        <f>IF($A8="","",E8-J8+M8-N8)</f>
        <v/>
      </c>
      <c r="P8" s="32">
        <f>IF($A8="","",SUMIFS(Data!$AH$2:$AH$5001,Data!$C$2:$C$5001,$A8))</f>
        <v/>
      </c>
      <c r="Q8" s="32">
        <f>IF($A8="","",SUMIFS(Plan!$S$5:$S$304,Plan!$B$5:$B$304,$A8))</f>
        <v/>
      </c>
      <c r="R8" s="32">
        <f>IF($A8="","",(P8+Q8)*Contingency)</f>
        <v/>
      </c>
      <c r="S8" s="32">
        <f>IF($A8="","",P8+Q8+R8)</f>
        <v/>
      </c>
      <c r="T8" s="32">
        <f>IF(OR($A8="",N(C8)=0),"",S8-C8)</f>
        <v/>
      </c>
      <c r="U8" s="32">
        <f>IF(OR($A8="",N(D8)=0),"",IF(S8&gt;D8,"Over by "&amp;TEXT(S8-D8,"#,##0"),"Within ceiling"))</f>
        <v/>
      </c>
      <c r="V8" s="33">
        <f>IF(OR($A8="",N(O8)=0),"",(F8-COUNTIFS(Data!$C$2:$C$5001,$A8,Data!$R$2:$R$5001,1,Data!$Q$2:$Q$5001,1,Data!$W$2:$W$5001,"&lt;12")+SUMIFS(Plan!$E$5:$E$304,Plan!$B$5:$B$304,$A8,Plan!$A$5:$A$304,"Hire",Plan!$D$5:$D$304,"Omani")-SUMIFS(Plan!$E$5:$E$304,Plan!$B$5:$B$304,$A8,Plan!$A$5:$A$304,"Exit",Plan!$D$5:$D$304,"Omani"))/O8)</f>
        <v/>
      </c>
    </row>
    <row r="9">
      <c r="A9" s="12" t="n"/>
      <c r="B9" s="30" t="n"/>
      <c r="C9" s="31" t="n"/>
      <c r="D9" s="31" t="n"/>
      <c r="E9" s="32">
        <f>IF($A9="","",COUNTIFS(Data!$C$2:$C$5001,$A9,Data!$R$2:$R$5001,1))</f>
        <v/>
      </c>
      <c r="F9" s="32">
        <f>IF($A9="","",COUNTIFS(Data!$C$2:$C$5001,$A9,Data!$R$2:$R$5001,1,Data!$Q$2:$Q$5001,1))</f>
        <v/>
      </c>
      <c r="G9" s="33">
        <f>IF(OR($A9="",N(E9)=0),"",F9/E9)</f>
        <v/>
      </c>
      <c r="H9" s="32">
        <f>IF($A9="","",COUNTIFS(Data!$C$2:$C$5001,$A9,Data!$R$2:$R$5001,1,Data!$H$2:$H$5001,"F*"))</f>
        <v/>
      </c>
      <c r="I9" s="32">
        <f>IF($A9="","",SUMIFS(Data!$AK$2:$AK$5001,Data!$C$2:$C$5001,$A9))</f>
        <v/>
      </c>
      <c r="J9" s="32">
        <f>IF($A9="","",COUNTIFS(Data!$C$2:$C$5001,$A9,Data!$R$2:$R$5001,1,Data!$W$2:$W$5001,"&lt;12"))</f>
        <v/>
      </c>
      <c r="K9" s="32">
        <f>IF($A9="","",COUNTIFS(Data!$C$2:$C$5001,$A9,Data!$U$2:$U$5001,"&gt;0"))</f>
        <v/>
      </c>
      <c r="L9" s="32">
        <f>IF($A9="","",COUNTIFS(Data!$C$2:$C$5001,$A9,Data!$V$2:$V$5001,"&gt;0"))</f>
        <v/>
      </c>
      <c r="M9" s="32">
        <f>IF($A9="","",SUMIFS(Plan!$E$5:$E$304,Plan!$B$5:$B$304,$A9,Plan!$A$5:$A$304,"Hire"))</f>
        <v/>
      </c>
      <c r="N9" s="32">
        <f>IF($A9="","",SUMIFS(Plan!$E$5:$E$304,Plan!$B$5:$B$304,$A9,Plan!$A$5:$A$304,"Exit"))</f>
        <v/>
      </c>
      <c r="O9" s="32">
        <f>IF($A9="","",E9-J9+M9-N9)</f>
        <v/>
      </c>
      <c r="P9" s="32">
        <f>IF($A9="","",SUMIFS(Data!$AH$2:$AH$5001,Data!$C$2:$C$5001,$A9))</f>
        <v/>
      </c>
      <c r="Q9" s="32">
        <f>IF($A9="","",SUMIFS(Plan!$S$5:$S$304,Plan!$B$5:$B$304,$A9))</f>
        <v/>
      </c>
      <c r="R9" s="32">
        <f>IF($A9="","",(P9+Q9)*Contingency)</f>
        <v/>
      </c>
      <c r="S9" s="32">
        <f>IF($A9="","",P9+Q9+R9)</f>
        <v/>
      </c>
      <c r="T9" s="32">
        <f>IF(OR($A9="",N(C9)=0),"",S9-C9)</f>
        <v/>
      </c>
      <c r="U9" s="32">
        <f>IF(OR($A9="",N(D9)=0),"",IF(S9&gt;D9,"Over by "&amp;TEXT(S9-D9,"#,##0"),"Within ceiling"))</f>
        <v/>
      </c>
      <c r="V9" s="33">
        <f>IF(OR($A9="",N(O9)=0),"",(F9-COUNTIFS(Data!$C$2:$C$5001,$A9,Data!$R$2:$R$5001,1,Data!$Q$2:$Q$5001,1,Data!$W$2:$W$5001,"&lt;12")+SUMIFS(Plan!$E$5:$E$304,Plan!$B$5:$B$304,$A9,Plan!$A$5:$A$304,"Hire",Plan!$D$5:$D$304,"Omani")-SUMIFS(Plan!$E$5:$E$304,Plan!$B$5:$B$304,$A9,Plan!$A$5:$A$304,"Exit",Plan!$D$5:$D$304,"Omani"))/O9)</f>
        <v/>
      </c>
    </row>
    <row r="10">
      <c r="A10" s="12" t="n"/>
      <c r="B10" s="30" t="n"/>
      <c r="C10" s="31" t="n"/>
      <c r="D10" s="31" t="n"/>
      <c r="E10" s="32">
        <f>IF($A10="","",COUNTIFS(Data!$C$2:$C$5001,$A10,Data!$R$2:$R$5001,1))</f>
        <v/>
      </c>
      <c r="F10" s="32">
        <f>IF($A10="","",COUNTIFS(Data!$C$2:$C$5001,$A10,Data!$R$2:$R$5001,1,Data!$Q$2:$Q$5001,1))</f>
        <v/>
      </c>
      <c r="G10" s="33">
        <f>IF(OR($A10="",N(E10)=0),"",F10/E10)</f>
        <v/>
      </c>
      <c r="H10" s="32">
        <f>IF($A10="","",COUNTIFS(Data!$C$2:$C$5001,$A10,Data!$R$2:$R$5001,1,Data!$H$2:$H$5001,"F*"))</f>
        <v/>
      </c>
      <c r="I10" s="32">
        <f>IF($A10="","",SUMIFS(Data!$AK$2:$AK$5001,Data!$C$2:$C$5001,$A10))</f>
        <v/>
      </c>
      <c r="J10" s="32">
        <f>IF($A10="","",COUNTIFS(Data!$C$2:$C$5001,$A10,Data!$R$2:$R$5001,1,Data!$W$2:$W$5001,"&lt;12"))</f>
        <v/>
      </c>
      <c r="K10" s="32">
        <f>IF($A10="","",COUNTIFS(Data!$C$2:$C$5001,$A10,Data!$U$2:$U$5001,"&gt;0"))</f>
        <v/>
      </c>
      <c r="L10" s="32">
        <f>IF($A10="","",COUNTIFS(Data!$C$2:$C$5001,$A10,Data!$V$2:$V$5001,"&gt;0"))</f>
        <v/>
      </c>
      <c r="M10" s="32">
        <f>IF($A10="","",SUMIFS(Plan!$E$5:$E$304,Plan!$B$5:$B$304,$A10,Plan!$A$5:$A$304,"Hire"))</f>
        <v/>
      </c>
      <c r="N10" s="32">
        <f>IF($A10="","",SUMIFS(Plan!$E$5:$E$304,Plan!$B$5:$B$304,$A10,Plan!$A$5:$A$304,"Exit"))</f>
        <v/>
      </c>
      <c r="O10" s="32">
        <f>IF($A10="","",E10-J10+M10-N10)</f>
        <v/>
      </c>
      <c r="P10" s="32">
        <f>IF($A10="","",SUMIFS(Data!$AH$2:$AH$5001,Data!$C$2:$C$5001,$A10))</f>
        <v/>
      </c>
      <c r="Q10" s="32">
        <f>IF($A10="","",SUMIFS(Plan!$S$5:$S$304,Plan!$B$5:$B$304,$A10))</f>
        <v/>
      </c>
      <c r="R10" s="32">
        <f>IF($A10="","",(P10+Q10)*Contingency)</f>
        <v/>
      </c>
      <c r="S10" s="32">
        <f>IF($A10="","",P10+Q10+R10)</f>
        <v/>
      </c>
      <c r="T10" s="32">
        <f>IF(OR($A10="",N(C10)=0),"",S10-C10)</f>
        <v/>
      </c>
      <c r="U10" s="32">
        <f>IF(OR($A10="",N(D10)=0),"",IF(S10&gt;D10,"Over by "&amp;TEXT(S10-D10,"#,##0"),"Within ceiling"))</f>
        <v/>
      </c>
      <c r="V10" s="33">
        <f>IF(OR($A10="",N(O10)=0),"",(F10-COUNTIFS(Data!$C$2:$C$5001,$A10,Data!$R$2:$R$5001,1,Data!$Q$2:$Q$5001,1,Data!$W$2:$W$5001,"&lt;12")+SUMIFS(Plan!$E$5:$E$304,Plan!$B$5:$B$304,$A10,Plan!$A$5:$A$304,"Hire",Plan!$D$5:$D$304,"Omani")-SUMIFS(Plan!$E$5:$E$304,Plan!$B$5:$B$304,$A10,Plan!$A$5:$A$304,"Exit",Plan!$D$5:$D$304,"Omani"))/O10)</f>
        <v/>
      </c>
    </row>
    <row r="11">
      <c r="A11" s="12" t="n"/>
      <c r="B11" s="30" t="n"/>
      <c r="C11" s="31" t="n"/>
      <c r="D11" s="31" t="n"/>
      <c r="E11" s="32">
        <f>IF($A11="","",COUNTIFS(Data!$C$2:$C$5001,$A11,Data!$R$2:$R$5001,1))</f>
        <v/>
      </c>
      <c r="F11" s="32">
        <f>IF($A11="","",COUNTIFS(Data!$C$2:$C$5001,$A11,Data!$R$2:$R$5001,1,Data!$Q$2:$Q$5001,1))</f>
        <v/>
      </c>
      <c r="G11" s="33">
        <f>IF(OR($A11="",N(E11)=0),"",F11/E11)</f>
        <v/>
      </c>
      <c r="H11" s="32">
        <f>IF($A11="","",COUNTIFS(Data!$C$2:$C$5001,$A11,Data!$R$2:$R$5001,1,Data!$H$2:$H$5001,"F*"))</f>
        <v/>
      </c>
      <c r="I11" s="32">
        <f>IF($A11="","",SUMIFS(Data!$AK$2:$AK$5001,Data!$C$2:$C$5001,$A11))</f>
        <v/>
      </c>
      <c r="J11" s="32">
        <f>IF($A11="","",COUNTIFS(Data!$C$2:$C$5001,$A11,Data!$R$2:$R$5001,1,Data!$W$2:$W$5001,"&lt;12"))</f>
        <v/>
      </c>
      <c r="K11" s="32">
        <f>IF($A11="","",COUNTIFS(Data!$C$2:$C$5001,$A11,Data!$U$2:$U$5001,"&gt;0"))</f>
        <v/>
      </c>
      <c r="L11" s="32">
        <f>IF($A11="","",COUNTIFS(Data!$C$2:$C$5001,$A11,Data!$V$2:$V$5001,"&gt;0"))</f>
        <v/>
      </c>
      <c r="M11" s="32">
        <f>IF($A11="","",SUMIFS(Plan!$E$5:$E$304,Plan!$B$5:$B$304,$A11,Plan!$A$5:$A$304,"Hire"))</f>
        <v/>
      </c>
      <c r="N11" s="32">
        <f>IF($A11="","",SUMIFS(Plan!$E$5:$E$304,Plan!$B$5:$B$304,$A11,Plan!$A$5:$A$304,"Exit"))</f>
        <v/>
      </c>
      <c r="O11" s="32">
        <f>IF($A11="","",E11-J11+M11-N11)</f>
        <v/>
      </c>
      <c r="P11" s="32">
        <f>IF($A11="","",SUMIFS(Data!$AH$2:$AH$5001,Data!$C$2:$C$5001,$A11))</f>
        <v/>
      </c>
      <c r="Q11" s="32">
        <f>IF($A11="","",SUMIFS(Plan!$S$5:$S$304,Plan!$B$5:$B$304,$A11))</f>
        <v/>
      </c>
      <c r="R11" s="32">
        <f>IF($A11="","",(P11+Q11)*Contingency)</f>
        <v/>
      </c>
      <c r="S11" s="32">
        <f>IF($A11="","",P11+Q11+R11)</f>
        <v/>
      </c>
      <c r="T11" s="32">
        <f>IF(OR($A11="",N(C11)=0),"",S11-C11)</f>
        <v/>
      </c>
      <c r="U11" s="32">
        <f>IF(OR($A11="",N(D11)=0),"",IF(S11&gt;D11,"Over by "&amp;TEXT(S11-D11,"#,##0"),"Within ceiling"))</f>
        <v/>
      </c>
      <c r="V11" s="33">
        <f>IF(OR($A11="",N(O11)=0),"",(F11-COUNTIFS(Data!$C$2:$C$5001,$A11,Data!$R$2:$R$5001,1,Data!$Q$2:$Q$5001,1,Data!$W$2:$W$5001,"&lt;12")+SUMIFS(Plan!$E$5:$E$304,Plan!$B$5:$B$304,$A11,Plan!$A$5:$A$304,"Hire",Plan!$D$5:$D$304,"Omani")-SUMIFS(Plan!$E$5:$E$304,Plan!$B$5:$B$304,$A11,Plan!$A$5:$A$304,"Exit",Plan!$D$5:$D$304,"Omani"))/O11)</f>
        <v/>
      </c>
    </row>
    <row r="12">
      <c r="A12" s="12" t="n"/>
      <c r="B12" s="30" t="n"/>
      <c r="C12" s="31" t="n"/>
      <c r="D12" s="31" t="n"/>
      <c r="E12" s="32">
        <f>IF($A12="","",COUNTIFS(Data!$C$2:$C$5001,$A12,Data!$R$2:$R$5001,1))</f>
        <v/>
      </c>
      <c r="F12" s="32">
        <f>IF($A12="","",COUNTIFS(Data!$C$2:$C$5001,$A12,Data!$R$2:$R$5001,1,Data!$Q$2:$Q$5001,1))</f>
        <v/>
      </c>
      <c r="G12" s="33">
        <f>IF(OR($A12="",N(E12)=0),"",F12/E12)</f>
        <v/>
      </c>
      <c r="H12" s="32">
        <f>IF($A12="","",COUNTIFS(Data!$C$2:$C$5001,$A12,Data!$R$2:$R$5001,1,Data!$H$2:$H$5001,"F*"))</f>
        <v/>
      </c>
      <c r="I12" s="32">
        <f>IF($A12="","",SUMIFS(Data!$AK$2:$AK$5001,Data!$C$2:$C$5001,$A12))</f>
        <v/>
      </c>
      <c r="J12" s="32">
        <f>IF($A12="","",COUNTIFS(Data!$C$2:$C$5001,$A12,Data!$R$2:$R$5001,1,Data!$W$2:$W$5001,"&lt;12"))</f>
        <v/>
      </c>
      <c r="K12" s="32">
        <f>IF($A12="","",COUNTIFS(Data!$C$2:$C$5001,$A12,Data!$U$2:$U$5001,"&gt;0"))</f>
        <v/>
      </c>
      <c r="L12" s="32">
        <f>IF($A12="","",COUNTIFS(Data!$C$2:$C$5001,$A12,Data!$V$2:$V$5001,"&gt;0"))</f>
        <v/>
      </c>
      <c r="M12" s="32">
        <f>IF($A12="","",SUMIFS(Plan!$E$5:$E$304,Plan!$B$5:$B$304,$A12,Plan!$A$5:$A$304,"Hire"))</f>
        <v/>
      </c>
      <c r="N12" s="32">
        <f>IF($A12="","",SUMIFS(Plan!$E$5:$E$304,Plan!$B$5:$B$304,$A12,Plan!$A$5:$A$304,"Exit"))</f>
        <v/>
      </c>
      <c r="O12" s="32">
        <f>IF($A12="","",E12-J12+M12-N12)</f>
        <v/>
      </c>
      <c r="P12" s="32">
        <f>IF($A12="","",SUMIFS(Data!$AH$2:$AH$5001,Data!$C$2:$C$5001,$A12))</f>
        <v/>
      </c>
      <c r="Q12" s="32">
        <f>IF($A12="","",SUMIFS(Plan!$S$5:$S$304,Plan!$B$5:$B$304,$A12))</f>
        <v/>
      </c>
      <c r="R12" s="32">
        <f>IF($A12="","",(P12+Q12)*Contingency)</f>
        <v/>
      </c>
      <c r="S12" s="32">
        <f>IF($A12="","",P12+Q12+R12)</f>
        <v/>
      </c>
      <c r="T12" s="32">
        <f>IF(OR($A12="",N(C12)=0),"",S12-C12)</f>
        <v/>
      </c>
      <c r="U12" s="32">
        <f>IF(OR($A12="",N(D12)=0),"",IF(S12&gt;D12,"Over by "&amp;TEXT(S12-D12,"#,##0"),"Within ceiling"))</f>
        <v/>
      </c>
      <c r="V12" s="33">
        <f>IF(OR($A12="",N(O12)=0),"",(F12-COUNTIFS(Data!$C$2:$C$5001,$A12,Data!$R$2:$R$5001,1,Data!$Q$2:$Q$5001,1,Data!$W$2:$W$5001,"&lt;12")+SUMIFS(Plan!$E$5:$E$304,Plan!$B$5:$B$304,$A12,Plan!$A$5:$A$304,"Hire",Plan!$D$5:$D$304,"Omani")-SUMIFS(Plan!$E$5:$E$304,Plan!$B$5:$B$304,$A12,Plan!$A$5:$A$304,"Exit",Plan!$D$5:$D$304,"Omani"))/O12)</f>
        <v/>
      </c>
    </row>
    <row r="13">
      <c r="A13" s="12" t="n"/>
      <c r="B13" s="30" t="n"/>
      <c r="C13" s="31" t="n"/>
      <c r="D13" s="31" t="n"/>
      <c r="E13" s="32">
        <f>IF($A13="","",COUNTIFS(Data!$C$2:$C$5001,$A13,Data!$R$2:$R$5001,1))</f>
        <v/>
      </c>
      <c r="F13" s="32">
        <f>IF($A13="","",COUNTIFS(Data!$C$2:$C$5001,$A13,Data!$R$2:$R$5001,1,Data!$Q$2:$Q$5001,1))</f>
        <v/>
      </c>
      <c r="G13" s="33">
        <f>IF(OR($A13="",N(E13)=0),"",F13/E13)</f>
        <v/>
      </c>
      <c r="H13" s="32">
        <f>IF($A13="","",COUNTIFS(Data!$C$2:$C$5001,$A13,Data!$R$2:$R$5001,1,Data!$H$2:$H$5001,"F*"))</f>
        <v/>
      </c>
      <c r="I13" s="32">
        <f>IF($A13="","",SUMIFS(Data!$AK$2:$AK$5001,Data!$C$2:$C$5001,$A13))</f>
        <v/>
      </c>
      <c r="J13" s="32">
        <f>IF($A13="","",COUNTIFS(Data!$C$2:$C$5001,$A13,Data!$R$2:$R$5001,1,Data!$W$2:$W$5001,"&lt;12"))</f>
        <v/>
      </c>
      <c r="K13" s="32">
        <f>IF($A13="","",COUNTIFS(Data!$C$2:$C$5001,$A13,Data!$U$2:$U$5001,"&gt;0"))</f>
        <v/>
      </c>
      <c r="L13" s="32">
        <f>IF($A13="","",COUNTIFS(Data!$C$2:$C$5001,$A13,Data!$V$2:$V$5001,"&gt;0"))</f>
        <v/>
      </c>
      <c r="M13" s="32">
        <f>IF($A13="","",SUMIFS(Plan!$E$5:$E$304,Plan!$B$5:$B$304,$A13,Plan!$A$5:$A$304,"Hire"))</f>
        <v/>
      </c>
      <c r="N13" s="32">
        <f>IF($A13="","",SUMIFS(Plan!$E$5:$E$304,Plan!$B$5:$B$304,$A13,Plan!$A$5:$A$304,"Exit"))</f>
        <v/>
      </c>
      <c r="O13" s="32">
        <f>IF($A13="","",E13-J13+M13-N13)</f>
        <v/>
      </c>
      <c r="P13" s="32">
        <f>IF($A13="","",SUMIFS(Data!$AH$2:$AH$5001,Data!$C$2:$C$5001,$A13))</f>
        <v/>
      </c>
      <c r="Q13" s="32">
        <f>IF($A13="","",SUMIFS(Plan!$S$5:$S$304,Plan!$B$5:$B$304,$A13))</f>
        <v/>
      </c>
      <c r="R13" s="32">
        <f>IF($A13="","",(P13+Q13)*Contingency)</f>
        <v/>
      </c>
      <c r="S13" s="32">
        <f>IF($A13="","",P13+Q13+R13)</f>
        <v/>
      </c>
      <c r="T13" s="32">
        <f>IF(OR($A13="",N(C13)=0),"",S13-C13)</f>
        <v/>
      </c>
      <c r="U13" s="32">
        <f>IF(OR($A13="",N(D13)=0),"",IF(S13&gt;D13,"Over by "&amp;TEXT(S13-D13,"#,##0"),"Within ceiling"))</f>
        <v/>
      </c>
      <c r="V13" s="33">
        <f>IF(OR($A13="",N(O13)=0),"",(F13-COUNTIFS(Data!$C$2:$C$5001,$A13,Data!$R$2:$R$5001,1,Data!$Q$2:$Q$5001,1,Data!$W$2:$W$5001,"&lt;12")+SUMIFS(Plan!$E$5:$E$304,Plan!$B$5:$B$304,$A13,Plan!$A$5:$A$304,"Hire",Plan!$D$5:$D$304,"Omani")-SUMIFS(Plan!$E$5:$E$304,Plan!$B$5:$B$304,$A13,Plan!$A$5:$A$304,"Exit",Plan!$D$5:$D$304,"Omani"))/O13)</f>
        <v/>
      </c>
    </row>
    <row r="14">
      <c r="A14" s="12" t="n"/>
      <c r="B14" s="30" t="n"/>
      <c r="C14" s="31" t="n"/>
      <c r="D14" s="31" t="n"/>
      <c r="E14" s="32">
        <f>IF($A14="","",COUNTIFS(Data!$C$2:$C$5001,$A14,Data!$R$2:$R$5001,1))</f>
        <v/>
      </c>
      <c r="F14" s="32">
        <f>IF($A14="","",COUNTIFS(Data!$C$2:$C$5001,$A14,Data!$R$2:$R$5001,1,Data!$Q$2:$Q$5001,1))</f>
        <v/>
      </c>
      <c r="G14" s="33">
        <f>IF(OR($A14="",N(E14)=0),"",F14/E14)</f>
        <v/>
      </c>
      <c r="H14" s="32">
        <f>IF($A14="","",COUNTIFS(Data!$C$2:$C$5001,$A14,Data!$R$2:$R$5001,1,Data!$H$2:$H$5001,"F*"))</f>
        <v/>
      </c>
      <c r="I14" s="32">
        <f>IF($A14="","",SUMIFS(Data!$AK$2:$AK$5001,Data!$C$2:$C$5001,$A14))</f>
        <v/>
      </c>
      <c r="J14" s="32">
        <f>IF($A14="","",COUNTIFS(Data!$C$2:$C$5001,$A14,Data!$R$2:$R$5001,1,Data!$W$2:$W$5001,"&lt;12"))</f>
        <v/>
      </c>
      <c r="K14" s="32">
        <f>IF($A14="","",COUNTIFS(Data!$C$2:$C$5001,$A14,Data!$U$2:$U$5001,"&gt;0"))</f>
        <v/>
      </c>
      <c r="L14" s="32">
        <f>IF($A14="","",COUNTIFS(Data!$C$2:$C$5001,$A14,Data!$V$2:$V$5001,"&gt;0"))</f>
        <v/>
      </c>
      <c r="M14" s="32">
        <f>IF($A14="","",SUMIFS(Plan!$E$5:$E$304,Plan!$B$5:$B$304,$A14,Plan!$A$5:$A$304,"Hire"))</f>
        <v/>
      </c>
      <c r="N14" s="32">
        <f>IF($A14="","",SUMIFS(Plan!$E$5:$E$304,Plan!$B$5:$B$304,$A14,Plan!$A$5:$A$304,"Exit"))</f>
        <v/>
      </c>
      <c r="O14" s="32">
        <f>IF($A14="","",E14-J14+M14-N14)</f>
        <v/>
      </c>
      <c r="P14" s="32">
        <f>IF($A14="","",SUMIFS(Data!$AH$2:$AH$5001,Data!$C$2:$C$5001,$A14))</f>
        <v/>
      </c>
      <c r="Q14" s="32">
        <f>IF($A14="","",SUMIFS(Plan!$S$5:$S$304,Plan!$B$5:$B$304,$A14))</f>
        <v/>
      </c>
      <c r="R14" s="32">
        <f>IF($A14="","",(P14+Q14)*Contingency)</f>
        <v/>
      </c>
      <c r="S14" s="32">
        <f>IF($A14="","",P14+Q14+R14)</f>
        <v/>
      </c>
      <c r="T14" s="32">
        <f>IF(OR($A14="",N(C14)=0),"",S14-C14)</f>
        <v/>
      </c>
      <c r="U14" s="32">
        <f>IF(OR($A14="",N(D14)=0),"",IF(S14&gt;D14,"Over by "&amp;TEXT(S14-D14,"#,##0"),"Within ceiling"))</f>
        <v/>
      </c>
      <c r="V14" s="33">
        <f>IF(OR($A14="",N(O14)=0),"",(F14-COUNTIFS(Data!$C$2:$C$5001,$A14,Data!$R$2:$R$5001,1,Data!$Q$2:$Q$5001,1,Data!$W$2:$W$5001,"&lt;12")+SUMIFS(Plan!$E$5:$E$304,Plan!$B$5:$B$304,$A14,Plan!$A$5:$A$304,"Hire",Plan!$D$5:$D$304,"Omani")-SUMIFS(Plan!$E$5:$E$304,Plan!$B$5:$B$304,$A14,Plan!$A$5:$A$304,"Exit",Plan!$D$5:$D$304,"Omani"))/O14)</f>
        <v/>
      </c>
    </row>
    <row r="15">
      <c r="A15" s="12" t="n"/>
      <c r="B15" s="30" t="n"/>
      <c r="C15" s="31" t="n"/>
      <c r="D15" s="31" t="n"/>
      <c r="E15" s="32">
        <f>IF($A15="","",COUNTIFS(Data!$C$2:$C$5001,$A15,Data!$R$2:$R$5001,1))</f>
        <v/>
      </c>
      <c r="F15" s="32">
        <f>IF($A15="","",COUNTIFS(Data!$C$2:$C$5001,$A15,Data!$R$2:$R$5001,1,Data!$Q$2:$Q$5001,1))</f>
        <v/>
      </c>
      <c r="G15" s="33">
        <f>IF(OR($A15="",N(E15)=0),"",F15/E15)</f>
        <v/>
      </c>
      <c r="H15" s="32">
        <f>IF($A15="","",COUNTIFS(Data!$C$2:$C$5001,$A15,Data!$R$2:$R$5001,1,Data!$H$2:$H$5001,"F*"))</f>
        <v/>
      </c>
      <c r="I15" s="32">
        <f>IF($A15="","",SUMIFS(Data!$AK$2:$AK$5001,Data!$C$2:$C$5001,$A15))</f>
        <v/>
      </c>
      <c r="J15" s="32">
        <f>IF($A15="","",COUNTIFS(Data!$C$2:$C$5001,$A15,Data!$R$2:$R$5001,1,Data!$W$2:$W$5001,"&lt;12"))</f>
        <v/>
      </c>
      <c r="K15" s="32">
        <f>IF($A15="","",COUNTIFS(Data!$C$2:$C$5001,$A15,Data!$U$2:$U$5001,"&gt;0"))</f>
        <v/>
      </c>
      <c r="L15" s="32">
        <f>IF($A15="","",COUNTIFS(Data!$C$2:$C$5001,$A15,Data!$V$2:$V$5001,"&gt;0"))</f>
        <v/>
      </c>
      <c r="M15" s="32">
        <f>IF($A15="","",SUMIFS(Plan!$E$5:$E$304,Plan!$B$5:$B$304,$A15,Plan!$A$5:$A$304,"Hire"))</f>
        <v/>
      </c>
      <c r="N15" s="32">
        <f>IF($A15="","",SUMIFS(Plan!$E$5:$E$304,Plan!$B$5:$B$304,$A15,Plan!$A$5:$A$304,"Exit"))</f>
        <v/>
      </c>
      <c r="O15" s="32">
        <f>IF($A15="","",E15-J15+M15-N15)</f>
        <v/>
      </c>
      <c r="P15" s="32">
        <f>IF($A15="","",SUMIFS(Data!$AH$2:$AH$5001,Data!$C$2:$C$5001,$A15))</f>
        <v/>
      </c>
      <c r="Q15" s="32">
        <f>IF($A15="","",SUMIFS(Plan!$S$5:$S$304,Plan!$B$5:$B$304,$A15))</f>
        <v/>
      </c>
      <c r="R15" s="32">
        <f>IF($A15="","",(P15+Q15)*Contingency)</f>
        <v/>
      </c>
      <c r="S15" s="32">
        <f>IF($A15="","",P15+Q15+R15)</f>
        <v/>
      </c>
      <c r="T15" s="32">
        <f>IF(OR($A15="",N(C15)=0),"",S15-C15)</f>
        <v/>
      </c>
      <c r="U15" s="32">
        <f>IF(OR($A15="",N(D15)=0),"",IF(S15&gt;D15,"Over by "&amp;TEXT(S15-D15,"#,##0"),"Within ceiling"))</f>
        <v/>
      </c>
      <c r="V15" s="33">
        <f>IF(OR($A15="",N(O15)=0),"",(F15-COUNTIFS(Data!$C$2:$C$5001,$A15,Data!$R$2:$R$5001,1,Data!$Q$2:$Q$5001,1,Data!$W$2:$W$5001,"&lt;12")+SUMIFS(Plan!$E$5:$E$304,Plan!$B$5:$B$304,$A15,Plan!$A$5:$A$304,"Hire",Plan!$D$5:$D$304,"Omani")-SUMIFS(Plan!$E$5:$E$304,Plan!$B$5:$B$304,$A15,Plan!$A$5:$A$304,"Exit",Plan!$D$5:$D$304,"Omani"))/O15)</f>
        <v/>
      </c>
    </row>
    <row r="16">
      <c r="A16" s="12" t="n"/>
      <c r="B16" s="30" t="n"/>
      <c r="C16" s="31" t="n"/>
      <c r="D16" s="31" t="n"/>
      <c r="E16" s="32">
        <f>IF($A16="","",COUNTIFS(Data!$C$2:$C$5001,$A16,Data!$R$2:$R$5001,1))</f>
        <v/>
      </c>
      <c r="F16" s="32">
        <f>IF($A16="","",COUNTIFS(Data!$C$2:$C$5001,$A16,Data!$R$2:$R$5001,1,Data!$Q$2:$Q$5001,1))</f>
        <v/>
      </c>
      <c r="G16" s="33">
        <f>IF(OR($A16="",N(E16)=0),"",F16/E16)</f>
        <v/>
      </c>
      <c r="H16" s="32">
        <f>IF($A16="","",COUNTIFS(Data!$C$2:$C$5001,$A16,Data!$R$2:$R$5001,1,Data!$H$2:$H$5001,"F*"))</f>
        <v/>
      </c>
      <c r="I16" s="32">
        <f>IF($A16="","",SUMIFS(Data!$AK$2:$AK$5001,Data!$C$2:$C$5001,$A16))</f>
        <v/>
      </c>
      <c r="J16" s="32">
        <f>IF($A16="","",COUNTIFS(Data!$C$2:$C$5001,$A16,Data!$R$2:$R$5001,1,Data!$W$2:$W$5001,"&lt;12"))</f>
        <v/>
      </c>
      <c r="K16" s="32">
        <f>IF($A16="","",COUNTIFS(Data!$C$2:$C$5001,$A16,Data!$U$2:$U$5001,"&gt;0"))</f>
        <v/>
      </c>
      <c r="L16" s="32">
        <f>IF($A16="","",COUNTIFS(Data!$C$2:$C$5001,$A16,Data!$V$2:$V$5001,"&gt;0"))</f>
        <v/>
      </c>
      <c r="M16" s="32">
        <f>IF($A16="","",SUMIFS(Plan!$E$5:$E$304,Plan!$B$5:$B$304,$A16,Plan!$A$5:$A$304,"Hire"))</f>
        <v/>
      </c>
      <c r="N16" s="32">
        <f>IF($A16="","",SUMIFS(Plan!$E$5:$E$304,Plan!$B$5:$B$304,$A16,Plan!$A$5:$A$304,"Exit"))</f>
        <v/>
      </c>
      <c r="O16" s="32">
        <f>IF($A16="","",E16-J16+M16-N16)</f>
        <v/>
      </c>
      <c r="P16" s="32">
        <f>IF($A16="","",SUMIFS(Data!$AH$2:$AH$5001,Data!$C$2:$C$5001,$A16))</f>
        <v/>
      </c>
      <c r="Q16" s="32">
        <f>IF($A16="","",SUMIFS(Plan!$S$5:$S$304,Plan!$B$5:$B$304,$A16))</f>
        <v/>
      </c>
      <c r="R16" s="32">
        <f>IF($A16="","",(P16+Q16)*Contingency)</f>
        <v/>
      </c>
      <c r="S16" s="32">
        <f>IF($A16="","",P16+Q16+R16)</f>
        <v/>
      </c>
      <c r="T16" s="32">
        <f>IF(OR($A16="",N(C16)=0),"",S16-C16)</f>
        <v/>
      </c>
      <c r="U16" s="32">
        <f>IF(OR($A16="",N(D16)=0),"",IF(S16&gt;D16,"Over by "&amp;TEXT(S16-D16,"#,##0"),"Within ceiling"))</f>
        <v/>
      </c>
      <c r="V16" s="33">
        <f>IF(OR($A16="",N(O16)=0),"",(F16-COUNTIFS(Data!$C$2:$C$5001,$A16,Data!$R$2:$R$5001,1,Data!$Q$2:$Q$5001,1,Data!$W$2:$W$5001,"&lt;12")+SUMIFS(Plan!$E$5:$E$304,Plan!$B$5:$B$304,$A16,Plan!$A$5:$A$304,"Hire",Plan!$D$5:$D$304,"Omani")-SUMIFS(Plan!$E$5:$E$304,Plan!$B$5:$B$304,$A16,Plan!$A$5:$A$304,"Exit",Plan!$D$5:$D$304,"Omani"))/O16)</f>
        <v/>
      </c>
    </row>
    <row r="17">
      <c r="A17" s="12" t="n"/>
      <c r="B17" s="30" t="n"/>
      <c r="C17" s="31" t="n"/>
      <c r="D17" s="31" t="n"/>
      <c r="E17" s="32">
        <f>IF($A17="","",COUNTIFS(Data!$C$2:$C$5001,$A17,Data!$R$2:$R$5001,1))</f>
        <v/>
      </c>
      <c r="F17" s="32">
        <f>IF($A17="","",COUNTIFS(Data!$C$2:$C$5001,$A17,Data!$R$2:$R$5001,1,Data!$Q$2:$Q$5001,1))</f>
        <v/>
      </c>
      <c r="G17" s="33">
        <f>IF(OR($A17="",N(E17)=0),"",F17/E17)</f>
        <v/>
      </c>
      <c r="H17" s="32">
        <f>IF($A17="","",COUNTIFS(Data!$C$2:$C$5001,$A17,Data!$R$2:$R$5001,1,Data!$H$2:$H$5001,"F*"))</f>
        <v/>
      </c>
      <c r="I17" s="32">
        <f>IF($A17="","",SUMIFS(Data!$AK$2:$AK$5001,Data!$C$2:$C$5001,$A17))</f>
        <v/>
      </c>
      <c r="J17" s="32">
        <f>IF($A17="","",COUNTIFS(Data!$C$2:$C$5001,$A17,Data!$R$2:$R$5001,1,Data!$W$2:$W$5001,"&lt;12"))</f>
        <v/>
      </c>
      <c r="K17" s="32">
        <f>IF($A17="","",COUNTIFS(Data!$C$2:$C$5001,$A17,Data!$U$2:$U$5001,"&gt;0"))</f>
        <v/>
      </c>
      <c r="L17" s="32">
        <f>IF($A17="","",COUNTIFS(Data!$C$2:$C$5001,$A17,Data!$V$2:$V$5001,"&gt;0"))</f>
        <v/>
      </c>
      <c r="M17" s="32">
        <f>IF($A17="","",SUMIFS(Plan!$E$5:$E$304,Plan!$B$5:$B$304,$A17,Plan!$A$5:$A$304,"Hire"))</f>
        <v/>
      </c>
      <c r="N17" s="32">
        <f>IF($A17="","",SUMIFS(Plan!$E$5:$E$304,Plan!$B$5:$B$304,$A17,Plan!$A$5:$A$304,"Exit"))</f>
        <v/>
      </c>
      <c r="O17" s="32">
        <f>IF($A17="","",E17-J17+M17-N17)</f>
        <v/>
      </c>
      <c r="P17" s="32">
        <f>IF($A17="","",SUMIFS(Data!$AH$2:$AH$5001,Data!$C$2:$C$5001,$A17))</f>
        <v/>
      </c>
      <c r="Q17" s="32">
        <f>IF($A17="","",SUMIFS(Plan!$S$5:$S$304,Plan!$B$5:$B$304,$A17))</f>
        <v/>
      </c>
      <c r="R17" s="32">
        <f>IF($A17="","",(P17+Q17)*Contingency)</f>
        <v/>
      </c>
      <c r="S17" s="32">
        <f>IF($A17="","",P17+Q17+R17)</f>
        <v/>
      </c>
      <c r="T17" s="32">
        <f>IF(OR($A17="",N(C17)=0),"",S17-C17)</f>
        <v/>
      </c>
      <c r="U17" s="32">
        <f>IF(OR($A17="",N(D17)=0),"",IF(S17&gt;D17,"Over by "&amp;TEXT(S17-D17,"#,##0"),"Within ceiling"))</f>
        <v/>
      </c>
      <c r="V17" s="33">
        <f>IF(OR($A17="",N(O17)=0),"",(F17-COUNTIFS(Data!$C$2:$C$5001,$A17,Data!$R$2:$R$5001,1,Data!$Q$2:$Q$5001,1,Data!$W$2:$W$5001,"&lt;12")+SUMIFS(Plan!$E$5:$E$304,Plan!$B$5:$B$304,$A17,Plan!$A$5:$A$304,"Hire",Plan!$D$5:$D$304,"Omani")-SUMIFS(Plan!$E$5:$E$304,Plan!$B$5:$B$304,$A17,Plan!$A$5:$A$304,"Exit",Plan!$D$5:$D$304,"Omani"))/O17)</f>
        <v/>
      </c>
    </row>
    <row r="18">
      <c r="A18" s="12" t="n"/>
      <c r="B18" s="30" t="n"/>
      <c r="C18" s="31" t="n"/>
      <c r="D18" s="31" t="n"/>
      <c r="E18" s="32">
        <f>IF($A18="","",COUNTIFS(Data!$C$2:$C$5001,$A18,Data!$R$2:$R$5001,1))</f>
        <v/>
      </c>
      <c r="F18" s="32">
        <f>IF($A18="","",COUNTIFS(Data!$C$2:$C$5001,$A18,Data!$R$2:$R$5001,1,Data!$Q$2:$Q$5001,1))</f>
        <v/>
      </c>
      <c r="G18" s="33">
        <f>IF(OR($A18="",N(E18)=0),"",F18/E18)</f>
        <v/>
      </c>
      <c r="H18" s="32">
        <f>IF($A18="","",COUNTIFS(Data!$C$2:$C$5001,$A18,Data!$R$2:$R$5001,1,Data!$H$2:$H$5001,"F*"))</f>
        <v/>
      </c>
      <c r="I18" s="32">
        <f>IF($A18="","",SUMIFS(Data!$AK$2:$AK$5001,Data!$C$2:$C$5001,$A18))</f>
        <v/>
      </c>
      <c r="J18" s="32">
        <f>IF($A18="","",COUNTIFS(Data!$C$2:$C$5001,$A18,Data!$R$2:$R$5001,1,Data!$W$2:$W$5001,"&lt;12"))</f>
        <v/>
      </c>
      <c r="K18" s="32">
        <f>IF($A18="","",COUNTIFS(Data!$C$2:$C$5001,$A18,Data!$U$2:$U$5001,"&gt;0"))</f>
        <v/>
      </c>
      <c r="L18" s="32">
        <f>IF($A18="","",COUNTIFS(Data!$C$2:$C$5001,$A18,Data!$V$2:$V$5001,"&gt;0"))</f>
        <v/>
      </c>
      <c r="M18" s="32">
        <f>IF($A18="","",SUMIFS(Plan!$E$5:$E$304,Plan!$B$5:$B$304,$A18,Plan!$A$5:$A$304,"Hire"))</f>
        <v/>
      </c>
      <c r="N18" s="32">
        <f>IF($A18="","",SUMIFS(Plan!$E$5:$E$304,Plan!$B$5:$B$304,$A18,Plan!$A$5:$A$304,"Exit"))</f>
        <v/>
      </c>
      <c r="O18" s="32">
        <f>IF($A18="","",E18-J18+M18-N18)</f>
        <v/>
      </c>
      <c r="P18" s="32">
        <f>IF($A18="","",SUMIFS(Data!$AH$2:$AH$5001,Data!$C$2:$C$5001,$A18))</f>
        <v/>
      </c>
      <c r="Q18" s="32">
        <f>IF($A18="","",SUMIFS(Plan!$S$5:$S$304,Plan!$B$5:$B$304,$A18))</f>
        <v/>
      </c>
      <c r="R18" s="32">
        <f>IF($A18="","",(P18+Q18)*Contingency)</f>
        <v/>
      </c>
      <c r="S18" s="32">
        <f>IF($A18="","",P18+Q18+R18)</f>
        <v/>
      </c>
      <c r="T18" s="32">
        <f>IF(OR($A18="",N(C18)=0),"",S18-C18)</f>
        <v/>
      </c>
      <c r="U18" s="32">
        <f>IF(OR($A18="",N(D18)=0),"",IF(S18&gt;D18,"Over by "&amp;TEXT(S18-D18,"#,##0"),"Within ceiling"))</f>
        <v/>
      </c>
      <c r="V18" s="33">
        <f>IF(OR($A18="",N(O18)=0),"",(F18-COUNTIFS(Data!$C$2:$C$5001,$A18,Data!$R$2:$R$5001,1,Data!$Q$2:$Q$5001,1,Data!$W$2:$W$5001,"&lt;12")+SUMIFS(Plan!$E$5:$E$304,Plan!$B$5:$B$304,$A18,Plan!$A$5:$A$304,"Hire",Plan!$D$5:$D$304,"Omani")-SUMIFS(Plan!$E$5:$E$304,Plan!$B$5:$B$304,$A18,Plan!$A$5:$A$304,"Exit",Plan!$D$5:$D$304,"Omani"))/O18)</f>
        <v/>
      </c>
    </row>
    <row r="19">
      <c r="A19" s="12" t="n"/>
      <c r="B19" s="30" t="n"/>
      <c r="C19" s="31" t="n"/>
      <c r="D19" s="31" t="n"/>
      <c r="E19" s="32">
        <f>IF($A19="","",COUNTIFS(Data!$C$2:$C$5001,$A19,Data!$R$2:$R$5001,1))</f>
        <v/>
      </c>
      <c r="F19" s="32">
        <f>IF($A19="","",COUNTIFS(Data!$C$2:$C$5001,$A19,Data!$R$2:$R$5001,1,Data!$Q$2:$Q$5001,1))</f>
        <v/>
      </c>
      <c r="G19" s="33">
        <f>IF(OR($A19="",N(E19)=0),"",F19/E19)</f>
        <v/>
      </c>
      <c r="H19" s="32">
        <f>IF($A19="","",COUNTIFS(Data!$C$2:$C$5001,$A19,Data!$R$2:$R$5001,1,Data!$H$2:$H$5001,"F*"))</f>
        <v/>
      </c>
      <c r="I19" s="32">
        <f>IF($A19="","",SUMIFS(Data!$AK$2:$AK$5001,Data!$C$2:$C$5001,$A19))</f>
        <v/>
      </c>
      <c r="J19" s="32">
        <f>IF($A19="","",COUNTIFS(Data!$C$2:$C$5001,$A19,Data!$R$2:$R$5001,1,Data!$W$2:$W$5001,"&lt;12"))</f>
        <v/>
      </c>
      <c r="K19" s="32">
        <f>IF($A19="","",COUNTIFS(Data!$C$2:$C$5001,$A19,Data!$U$2:$U$5001,"&gt;0"))</f>
        <v/>
      </c>
      <c r="L19" s="32">
        <f>IF($A19="","",COUNTIFS(Data!$C$2:$C$5001,$A19,Data!$V$2:$V$5001,"&gt;0"))</f>
        <v/>
      </c>
      <c r="M19" s="32">
        <f>IF($A19="","",SUMIFS(Plan!$E$5:$E$304,Plan!$B$5:$B$304,$A19,Plan!$A$5:$A$304,"Hire"))</f>
        <v/>
      </c>
      <c r="N19" s="32">
        <f>IF($A19="","",SUMIFS(Plan!$E$5:$E$304,Plan!$B$5:$B$304,$A19,Plan!$A$5:$A$304,"Exit"))</f>
        <v/>
      </c>
      <c r="O19" s="32">
        <f>IF($A19="","",E19-J19+M19-N19)</f>
        <v/>
      </c>
      <c r="P19" s="32">
        <f>IF($A19="","",SUMIFS(Data!$AH$2:$AH$5001,Data!$C$2:$C$5001,$A19))</f>
        <v/>
      </c>
      <c r="Q19" s="32">
        <f>IF($A19="","",SUMIFS(Plan!$S$5:$S$304,Plan!$B$5:$B$304,$A19))</f>
        <v/>
      </c>
      <c r="R19" s="32">
        <f>IF($A19="","",(P19+Q19)*Contingency)</f>
        <v/>
      </c>
      <c r="S19" s="32">
        <f>IF($A19="","",P19+Q19+R19)</f>
        <v/>
      </c>
      <c r="T19" s="32">
        <f>IF(OR($A19="",N(C19)=0),"",S19-C19)</f>
        <v/>
      </c>
      <c r="U19" s="32">
        <f>IF(OR($A19="",N(D19)=0),"",IF(S19&gt;D19,"Over by "&amp;TEXT(S19-D19,"#,##0"),"Within ceiling"))</f>
        <v/>
      </c>
      <c r="V19" s="33">
        <f>IF(OR($A19="",N(O19)=0),"",(F19-COUNTIFS(Data!$C$2:$C$5001,$A19,Data!$R$2:$R$5001,1,Data!$Q$2:$Q$5001,1,Data!$W$2:$W$5001,"&lt;12")+SUMIFS(Plan!$E$5:$E$304,Plan!$B$5:$B$304,$A19,Plan!$A$5:$A$304,"Hire",Plan!$D$5:$D$304,"Omani")-SUMIFS(Plan!$E$5:$E$304,Plan!$B$5:$B$304,$A19,Plan!$A$5:$A$304,"Exit",Plan!$D$5:$D$304,"Omani"))/O19)</f>
        <v/>
      </c>
    </row>
    <row r="20">
      <c r="A20" s="12" t="n"/>
      <c r="B20" s="30" t="n"/>
      <c r="C20" s="31" t="n"/>
      <c r="D20" s="31" t="n"/>
      <c r="E20" s="32">
        <f>IF($A20="","",COUNTIFS(Data!$C$2:$C$5001,$A20,Data!$R$2:$R$5001,1))</f>
        <v/>
      </c>
      <c r="F20" s="32">
        <f>IF($A20="","",COUNTIFS(Data!$C$2:$C$5001,$A20,Data!$R$2:$R$5001,1,Data!$Q$2:$Q$5001,1))</f>
        <v/>
      </c>
      <c r="G20" s="33">
        <f>IF(OR($A20="",N(E20)=0),"",F20/E20)</f>
        <v/>
      </c>
      <c r="H20" s="32">
        <f>IF($A20="","",COUNTIFS(Data!$C$2:$C$5001,$A20,Data!$R$2:$R$5001,1,Data!$H$2:$H$5001,"F*"))</f>
        <v/>
      </c>
      <c r="I20" s="32">
        <f>IF($A20="","",SUMIFS(Data!$AK$2:$AK$5001,Data!$C$2:$C$5001,$A20))</f>
        <v/>
      </c>
      <c r="J20" s="32">
        <f>IF($A20="","",COUNTIFS(Data!$C$2:$C$5001,$A20,Data!$R$2:$R$5001,1,Data!$W$2:$W$5001,"&lt;12"))</f>
        <v/>
      </c>
      <c r="K20" s="32">
        <f>IF($A20="","",COUNTIFS(Data!$C$2:$C$5001,$A20,Data!$U$2:$U$5001,"&gt;0"))</f>
        <v/>
      </c>
      <c r="L20" s="32">
        <f>IF($A20="","",COUNTIFS(Data!$C$2:$C$5001,$A20,Data!$V$2:$V$5001,"&gt;0"))</f>
        <v/>
      </c>
      <c r="M20" s="32">
        <f>IF($A20="","",SUMIFS(Plan!$E$5:$E$304,Plan!$B$5:$B$304,$A20,Plan!$A$5:$A$304,"Hire"))</f>
        <v/>
      </c>
      <c r="N20" s="32">
        <f>IF($A20="","",SUMIFS(Plan!$E$5:$E$304,Plan!$B$5:$B$304,$A20,Plan!$A$5:$A$304,"Exit"))</f>
        <v/>
      </c>
      <c r="O20" s="32">
        <f>IF($A20="","",E20-J20+M20-N20)</f>
        <v/>
      </c>
      <c r="P20" s="32">
        <f>IF($A20="","",SUMIFS(Data!$AH$2:$AH$5001,Data!$C$2:$C$5001,$A20))</f>
        <v/>
      </c>
      <c r="Q20" s="32">
        <f>IF($A20="","",SUMIFS(Plan!$S$5:$S$304,Plan!$B$5:$B$304,$A20))</f>
        <v/>
      </c>
      <c r="R20" s="32">
        <f>IF($A20="","",(P20+Q20)*Contingency)</f>
        <v/>
      </c>
      <c r="S20" s="32">
        <f>IF($A20="","",P20+Q20+R20)</f>
        <v/>
      </c>
      <c r="T20" s="32">
        <f>IF(OR($A20="",N(C20)=0),"",S20-C20)</f>
        <v/>
      </c>
      <c r="U20" s="32">
        <f>IF(OR($A20="",N(D20)=0),"",IF(S20&gt;D20,"Over by "&amp;TEXT(S20-D20,"#,##0"),"Within ceiling"))</f>
        <v/>
      </c>
      <c r="V20" s="33">
        <f>IF(OR($A20="",N(O20)=0),"",(F20-COUNTIFS(Data!$C$2:$C$5001,$A20,Data!$R$2:$R$5001,1,Data!$Q$2:$Q$5001,1,Data!$W$2:$W$5001,"&lt;12")+SUMIFS(Plan!$E$5:$E$304,Plan!$B$5:$B$304,$A20,Plan!$A$5:$A$304,"Hire",Plan!$D$5:$D$304,"Omani")-SUMIFS(Plan!$E$5:$E$304,Plan!$B$5:$B$304,$A20,Plan!$A$5:$A$304,"Exit",Plan!$D$5:$D$304,"Omani"))/O20)</f>
        <v/>
      </c>
    </row>
    <row r="21">
      <c r="A21" s="12" t="n"/>
      <c r="B21" s="30" t="n"/>
      <c r="C21" s="31" t="n"/>
      <c r="D21" s="31" t="n"/>
      <c r="E21" s="32">
        <f>IF($A21="","",COUNTIFS(Data!$C$2:$C$5001,$A21,Data!$R$2:$R$5001,1))</f>
        <v/>
      </c>
      <c r="F21" s="32">
        <f>IF($A21="","",COUNTIFS(Data!$C$2:$C$5001,$A21,Data!$R$2:$R$5001,1,Data!$Q$2:$Q$5001,1))</f>
        <v/>
      </c>
      <c r="G21" s="33">
        <f>IF(OR($A21="",N(E21)=0),"",F21/E21)</f>
        <v/>
      </c>
      <c r="H21" s="32">
        <f>IF($A21="","",COUNTIFS(Data!$C$2:$C$5001,$A21,Data!$R$2:$R$5001,1,Data!$H$2:$H$5001,"F*"))</f>
        <v/>
      </c>
      <c r="I21" s="32">
        <f>IF($A21="","",SUMIFS(Data!$AK$2:$AK$5001,Data!$C$2:$C$5001,$A21))</f>
        <v/>
      </c>
      <c r="J21" s="32">
        <f>IF($A21="","",COUNTIFS(Data!$C$2:$C$5001,$A21,Data!$R$2:$R$5001,1,Data!$W$2:$W$5001,"&lt;12"))</f>
        <v/>
      </c>
      <c r="K21" s="32">
        <f>IF($A21="","",COUNTIFS(Data!$C$2:$C$5001,$A21,Data!$U$2:$U$5001,"&gt;0"))</f>
        <v/>
      </c>
      <c r="L21" s="32">
        <f>IF($A21="","",COUNTIFS(Data!$C$2:$C$5001,$A21,Data!$V$2:$V$5001,"&gt;0"))</f>
        <v/>
      </c>
      <c r="M21" s="32">
        <f>IF($A21="","",SUMIFS(Plan!$E$5:$E$304,Plan!$B$5:$B$304,$A21,Plan!$A$5:$A$304,"Hire"))</f>
        <v/>
      </c>
      <c r="N21" s="32">
        <f>IF($A21="","",SUMIFS(Plan!$E$5:$E$304,Plan!$B$5:$B$304,$A21,Plan!$A$5:$A$304,"Exit"))</f>
        <v/>
      </c>
      <c r="O21" s="32">
        <f>IF($A21="","",E21-J21+M21-N21)</f>
        <v/>
      </c>
      <c r="P21" s="32">
        <f>IF($A21="","",SUMIFS(Data!$AH$2:$AH$5001,Data!$C$2:$C$5001,$A21))</f>
        <v/>
      </c>
      <c r="Q21" s="32">
        <f>IF($A21="","",SUMIFS(Plan!$S$5:$S$304,Plan!$B$5:$B$304,$A21))</f>
        <v/>
      </c>
      <c r="R21" s="32">
        <f>IF($A21="","",(P21+Q21)*Contingency)</f>
        <v/>
      </c>
      <c r="S21" s="32">
        <f>IF($A21="","",P21+Q21+R21)</f>
        <v/>
      </c>
      <c r="T21" s="32">
        <f>IF(OR($A21="",N(C21)=0),"",S21-C21)</f>
        <v/>
      </c>
      <c r="U21" s="32">
        <f>IF(OR($A21="",N(D21)=0),"",IF(S21&gt;D21,"Over by "&amp;TEXT(S21-D21,"#,##0"),"Within ceiling"))</f>
        <v/>
      </c>
      <c r="V21" s="33">
        <f>IF(OR($A21="",N(O21)=0),"",(F21-COUNTIFS(Data!$C$2:$C$5001,$A21,Data!$R$2:$R$5001,1,Data!$Q$2:$Q$5001,1,Data!$W$2:$W$5001,"&lt;12")+SUMIFS(Plan!$E$5:$E$304,Plan!$B$5:$B$304,$A21,Plan!$A$5:$A$304,"Hire",Plan!$D$5:$D$304,"Omani")-SUMIFS(Plan!$E$5:$E$304,Plan!$B$5:$B$304,$A21,Plan!$A$5:$A$304,"Exit",Plan!$D$5:$D$304,"Omani"))/O21)</f>
        <v/>
      </c>
    </row>
    <row r="22">
      <c r="A22" s="12" t="n"/>
      <c r="B22" s="30" t="n"/>
      <c r="C22" s="31" t="n"/>
      <c r="D22" s="31" t="n"/>
      <c r="E22" s="32">
        <f>IF($A22="","",COUNTIFS(Data!$C$2:$C$5001,$A22,Data!$R$2:$R$5001,1))</f>
        <v/>
      </c>
      <c r="F22" s="32">
        <f>IF($A22="","",COUNTIFS(Data!$C$2:$C$5001,$A22,Data!$R$2:$R$5001,1,Data!$Q$2:$Q$5001,1))</f>
        <v/>
      </c>
      <c r="G22" s="33">
        <f>IF(OR($A22="",N(E22)=0),"",F22/E22)</f>
        <v/>
      </c>
      <c r="H22" s="32">
        <f>IF($A22="","",COUNTIFS(Data!$C$2:$C$5001,$A22,Data!$R$2:$R$5001,1,Data!$H$2:$H$5001,"F*"))</f>
        <v/>
      </c>
      <c r="I22" s="32">
        <f>IF($A22="","",SUMIFS(Data!$AK$2:$AK$5001,Data!$C$2:$C$5001,$A22))</f>
        <v/>
      </c>
      <c r="J22" s="32">
        <f>IF($A22="","",COUNTIFS(Data!$C$2:$C$5001,$A22,Data!$R$2:$R$5001,1,Data!$W$2:$W$5001,"&lt;12"))</f>
        <v/>
      </c>
      <c r="K22" s="32">
        <f>IF($A22="","",COUNTIFS(Data!$C$2:$C$5001,$A22,Data!$U$2:$U$5001,"&gt;0"))</f>
        <v/>
      </c>
      <c r="L22" s="32">
        <f>IF($A22="","",COUNTIFS(Data!$C$2:$C$5001,$A22,Data!$V$2:$V$5001,"&gt;0"))</f>
        <v/>
      </c>
      <c r="M22" s="32">
        <f>IF($A22="","",SUMIFS(Plan!$E$5:$E$304,Plan!$B$5:$B$304,$A22,Plan!$A$5:$A$304,"Hire"))</f>
        <v/>
      </c>
      <c r="N22" s="32">
        <f>IF($A22="","",SUMIFS(Plan!$E$5:$E$304,Plan!$B$5:$B$304,$A22,Plan!$A$5:$A$304,"Exit"))</f>
        <v/>
      </c>
      <c r="O22" s="32">
        <f>IF($A22="","",E22-J22+M22-N22)</f>
        <v/>
      </c>
      <c r="P22" s="32">
        <f>IF($A22="","",SUMIFS(Data!$AH$2:$AH$5001,Data!$C$2:$C$5001,$A22))</f>
        <v/>
      </c>
      <c r="Q22" s="32">
        <f>IF($A22="","",SUMIFS(Plan!$S$5:$S$304,Plan!$B$5:$B$304,$A22))</f>
        <v/>
      </c>
      <c r="R22" s="32">
        <f>IF($A22="","",(P22+Q22)*Contingency)</f>
        <v/>
      </c>
      <c r="S22" s="32">
        <f>IF($A22="","",P22+Q22+R22)</f>
        <v/>
      </c>
      <c r="T22" s="32">
        <f>IF(OR($A22="",N(C22)=0),"",S22-C22)</f>
        <v/>
      </c>
      <c r="U22" s="32">
        <f>IF(OR($A22="",N(D22)=0),"",IF(S22&gt;D22,"Over by "&amp;TEXT(S22-D22,"#,##0"),"Within ceiling"))</f>
        <v/>
      </c>
      <c r="V22" s="33">
        <f>IF(OR($A22="",N(O22)=0),"",(F22-COUNTIFS(Data!$C$2:$C$5001,$A22,Data!$R$2:$R$5001,1,Data!$Q$2:$Q$5001,1,Data!$W$2:$W$5001,"&lt;12")+SUMIFS(Plan!$E$5:$E$304,Plan!$B$5:$B$304,$A22,Plan!$A$5:$A$304,"Hire",Plan!$D$5:$D$304,"Omani")-SUMIFS(Plan!$E$5:$E$304,Plan!$B$5:$B$304,$A22,Plan!$A$5:$A$304,"Exit",Plan!$D$5:$D$304,"Omani"))/O22)</f>
        <v/>
      </c>
    </row>
    <row r="23">
      <c r="A23" s="12" t="n"/>
      <c r="B23" s="30" t="n"/>
      <c r="C23" s="31" t="n"/>
      <c r="D23" s="31" t="n"/>
      <c r="E23" s="32">
        <f>IF($A23="","",COUNTIFS(Data!$C$2:$C$5001,$A23,Data!$R$2:$R$5001,1))</f>
        <v/>
      </c>
      <c r="F23" s="32">
        <f>IF($A23="","",COUNTIFS(Data!$C$2:$C$5001,$A23,Data!$R$2:$R$5001,1,Data!$Q$2:$Q$5001,1))</f>
        <v/>
      </c>
      <c r="G23" s="33">
        <f>IF(OR($A23="",N(E23)=0),"",F23/E23)</f>
        <v/>
      </c>
      <c r="H23" s="32">
        <f>IF($A23="","",COUNTIFS(Data!$C$2:$C$5001,$A23,Data!$R$2:$R$5001,1,Data!$H$2:$H$5001,"F*"))</f>
        <v/>
      </c>
      <c r="I23" s="32">
        <f>IF($A23="","",SUMIFS(Data!$AK$2:$AK$5001,Data!$C$2:$C$5001,$A23))</f>
        <v/>
      </c>
      <c r="J23" s="32">
        <f>IF($A23="","",COUNTIFS(Data!$C$2:$C$5001,$A23,Data!$R$2:$R$5001,1,Data!$W$2:$W$5001,"&lt;12"))</f>
        <v/>
      </c>
      <c r="K23" s="32">
        <f>IF($A23="","",COUNTIFS(Data!$C$2:$C$5001,$A23,Data!$U$2:$U$5001,"&gt;0"))</f>
        <v/>
      </c>
      <c r="L23" s="32">
        <f>IF($A23="","",COUNTIFS(Data!$C$2:$C$5001,$A23,Data!$V$2:$V$5001,"&gt;0"))</f>
        <v/>
      </c>
      <c r="M23" s="32">
        <f>IF($A23="","",SUMIFS(Plan!$E$5:$E$304,Plan!$B$5:$B$304,$A23,Plan!$A$5:$A$304,"Hire"))</f>
        <v/>
      </c>
      <c r="N23" s="32">
        <f>IF($A23="","",SUMIFS(Plan!$E$5:$E$304,Plan!$B$5:$B$304,$A23,Plan!$A$5:$A$304,"Exit"))</f>
        <v/>
      </c>
      <c r="O23" s="32">
        <f>IF($A23="","",E23-J23+M23-N23)</f>
        <v/>
      </c>
      <c r="P23" s="32">
        <f>IF($A23="","",SUMIFS(Data!$AH$2:$AH$5001,Data!$C$2:$C$5001,$A23))</f>
        <v/>
      </c>
      <c r="Q23" s="32">
        <f>IF($A23="","",SUMIFS(Plan!$S$5:$S$304,Plan!$B$5:$B$304,$A23))</f>
        <v/>
      </c>
      <c r="R23" s="32">
        <f>IF($A23="","",(P23+Q23)*Contingency)</f>
        <v/>
      </c>
      <c r="S23" s="32">
        <f>IF($A23="","",P23+Q23+R23)</f>
        <v/>
      </c>
      <c r="T23" s="32">
        <f>IF(OR($A23="",N(C23)=0),"",S23-C23)</f>
        <v/>
      </c>
      <c r="U23" s="32">
        <f>IF(OR($A23="",N(D23)=0),"",IF(S23&gt;D23,"Over by "&amp;TEXT(S23-D23,"#,##0"),"Within ceiling"))</f>
        <v/>
      </c>
      <c r="V23" s="33">
        <f>IF(OR($A23="",N(O23)=0),"",(F23-COUNTIFS(Data!$C$2:$C$5001,$A23,Data!$R$2:$R$5001,1,Data!$Q$2:$Q$5001,1,Data!$W$2:$W$5001,"&lt;12")+SUMIFS(Plan!$E$5:$E$304,Plan!$B$5:$B$304,$A23,Plan!$A$5:$A$304,"Hire",Plan!$D$5:$D$304,"Omani")-SUMIFS(Plan!$E$5:$E$304,Plan!$B$5:$B$304,$A23,Plan!$A$5:$A$304,"Exit",Plan!$D$5:$D$304,"Omani"))/O23)</f>
        <v/>
      </c>
    </row>
    <row r="24">
      <c r="A24" s="12" t="n"/>
      <c r="B24" s="30" t="n"/>
      <c r="C24" s="31" t="n"/>
      <c r="D24" s="31" t="n"/>
      <c r="E24" s="32">
        <f>IF($A24="","",COUNTIFS(Data!$C$2:$C$5001,$A24,Data!$R$2:$R$5001,1))</f>
        <v/>
      </c>
      <c r="F24" s="32">
        <f>IF($A24="","",COUNTIFS(Data!$C$2:$C$5001,$A24,Data!$R$2:$R$5001,1,Data!$Q$2:$Q$5001,1))</f>
        <v/>
      </c>
      <c r="G24" s="33">
        <f>IF(OR($A24="",N(E24)=0),"",F24/E24)</f>
        <v/>
      </c>
      <c r="H24" s="32">
        <f>IF($A24="","",COUNTIFS(Data!$C$2:$C$5001,$A24,Data!$R$2:$R$5001,1,Data!$H$2:$H$5001,"F*"))</f>
        <v/>
      </c>
      <c r="I24" s="32">
        <f>IF($A24="","",SUMIFS(Data!$AK$2:$AK$5001,Data!$C$2:$C$5001,$A24))</f>
        <v/>
      </c>
      <c r="J24" s="32">
        <f>IF($A24="","",COUNTIFS(Data!$C$2:$C$5001,$A24,Data!$R$2:$R$5001,1,Data!$W$2:$W$5001,"&lt;12"))</f>
        <v/>
      </c>
      <c r="K24" s="32">
        <f>IF($A24="","",COUNTIFS(Data!$C$2:$C$5001,$A24,Data!$U$2:$U$5001,"&gt;0"))</f>
        <v/>
      </c>
      <c r="L24" s="32">
        <f>IF($A24="","",COUNTIFS(Data!$C$2:$C$5001,$A24,Data!$V$2:$V$5001,"&gt;0"))</f>
        <v/>
      </c>
      <c r="M24" s="32">
        <f>IF($A24="","",SUMIFS(Plan!$E$5:$E$304,Plan!$B$5:$B$304,$A24,Plan!$A$5:$A$304,"Hire"))</f>
        <v/>
      </c>
      <c r="N24" s="32">
        <f>IF($A24="","",SUMIFS(Plan!$E$5:$E$304,Plan!$B$5:$B$304,$A24,Plan!$A$5:$A$304,"Exit"))</f>
        <v/>
      </c>
      <c r="O24" s="32">
        <f>IF($A24="","",E24-J24+M24-N24)</f>
        <v/>
      </c>
      <c r="P24" s="32">
        <f>IF($A24="","",SUMIFS(Data!$AH$2:$AH$5001,Data!$C$2:$C$5001,$A24))</f>
        <v/>
      </c>
      <c r="Q24" s="32">
        <f>IF($A24="","",SUMIFS(Plan!$S$5:$S$304,Plan!$B$5:$B$304,$A24))</f>
        <v/>
      </c>
      <c r="R24" s="32">
        <f>IF($A24="","",(P24+Q24)*Contingency)</f>
        <v/>
      </c>
      <c r="S24" s="32">
        <f>IF($A24="","",P24+Q24+R24)</f>
        <v/>
      </c>
      <c r="T24" s="32">
        <f>IF(OR($A24="",N(C24)=0),"",S24-C24)</f>
        <v/>
      </c>
      <c r="U24" s="32">
        <f>IF(OR($A24="",N(D24)=0),"",IF(S24&gt;D24,"Over by "&amp;TEXT(S24-D24,"#,##0"),"Within ceiling"))</f>
        <v/>
      </c>
      <c r="V24" s="33">
        <f>IF(OR($A24="",N(O24)=0),"",(F24-COUNTIFS(Data!$C$2:$C$5001,$A24,Data!$R$2:$R$5001,1,Data!$Q$2:$Q$5001,1,Data!$W$2:$W$5001,"&lt;12")+SUMIFS(Plan!$E$5:$E$304,Plan!$B$5:$B$304,$A24,Plan!$A$5:$A$304,"Hire",Plan!$D$5:$D$304,"Omani")-SUMIFS(Plan!$E$5:$E$304,Plan!$B$5:$B$304,$A24,Plan!$A$5:$A$304,"Exit",Plan!$D$5:$D$304,"Omani"))/O24)</f>
        <v/>
      </c>
    </row>
    <row r="25">
      <c r="A25" s="12" t="n"/>
      <c r="B25" s="30" t="n"/>
      <c r="C25" s="31" t="n"/>
      <c r="D25" s="31" t="n"/>
      <c r="E25" s="32">
        <f>IF($A25="","",COUNTIFS(Data!$C$2:$C$5001,$A25,Data!$R$2:$R$5001,1))</f>
        <v/>
      </c>
      <c r="F25" s="32">
        <f>IF($A25="","",COUNTIFS(Data!$C$2:$C$5001,$A25,Data!$R$2:$R$5001,1,Data!$Q$2:$Q$5001,1))</f>
        <v/>
      </c>
      <c r="G25" s="33">
        <f>IF(OR($A25="",N(E25)=0),"",F25/E25)</f>
        <v/>
      </c>
      <c r="H25" s="32">
        <f>IF($A25="","",COUNTIFS(Data!$C$2:$C$5001,$A25,Data!$R$2:$R$5001,1,Data!$H$2:$H$5001,"F*"))</f>
        <v/>
      </c>
      <c r="I25" s="32">
        <f>IF($A25="","",SUMIFS(Data!$AK$2:$AK$5001,Data!$C$2:$C$5001,$A25))</f>
        <v/>
      </c>
      <c r="J25" s="32">
        <f>IF($A25="","",COUNTIFS(Data!$C$2:$C$5001,$A25,Data!$R$2:$R$5001,1,Data!$W$2:$W$5001,"&lt;12"))</f>
        <v/>
      </c>
      <c r="K25" s="32">
        <f>IF($A25="","",COUNTIFS(Data!$C$2:$C$5001,$A25,Data!$U$2:$U$5001,"&gt;0"))</f>
        <v/>
      </c>
      <c r="L25" s="32">
        <f>IF($A25="","",COUNTIFS(Data!$C$2:$C$5001,$A25,Data!$V$2:$V$5001,"&gt;0"))</f>
        <v/>
      </c>
      <c r="M25" s="32">
        <f>IF($A25="","",SUMIFS(Plan!$E$5:$E$304,Plan!$B$5:$B$304,$A25,Plan!$A$5:$A$304,"Hire"))</f>
        <v/>
      </c>
      <c r="N25" s="32">
        <f>IF($A25="","",SUMIFS(Plan!$E$5:$E$304,Plan!$B$5:$B$304,$A25,Plan!$A$5:$A$304,"Exit"))</f>
        <v/>
      </c>
      <c r="O25" s="32">
        <f>IF($A25="","",E25-J25+M25-N25)</f>
        <v/>
      </c>
      <c r="P25" s="32">
        <f>IF($A25="","",SUMIFS(Data!$AH$2:$AH$5001,Data!$C$2:$C$5001,$A25))</f>
        <v/>
      </c>
      <c r="Q25" s="32">
        <f>IF($A25="","",SUMIFS(Plan!$S$5:$S$304,Plan!$B$5:$B$304,$A25))</f>
        <v/>
      </c>
      <c r="R25" s="32">
        <f>IF($A25="","",(P25+Q25)*Contingency)</f>
        <v/>
      </c>
      <c r="S25" s="32">
        <f>IF($A25="","",P25+Q25+R25)</f>
        <v/>
      </c>
      <c r="T25" s="32">
        <f>IF(OR($A25="",N(C25)=0),"",S25-C25)</f>
        <v/>
      </c>
      <c r="U25" s="32">
        <f>IF(OR($A25="",N(D25)=0),"",IF(S25&gt;D25,"Over by "&amp;TEXT(S25-D25,"#,##0"),"Within ceiling"))</f>
        <v/>
      </c>
      <c r="V25" s="33">
        <f>IF(OR($A25="",N(O25)=0),"",(F25-COUNTIFS(Data!$C$2:$C$5001,$A25,Data!$R$2:$R$5001,1,Data!$Q$2:$Q$5001,1,Data!$W$2:$W$5001,"&lt;12")+SUMIFS(Plan!$E$5:$E$304,Plan!$B$5:$B$304,$A25,Plan!$A$5:$A$304,"Hire",Plan!$D$5:$D$304,"Omani")-SUMIFS(Plan!$E$5:$E$304,Plan!$B$5:$B$304,$A25,Plan!$A$5:$A$304,"Exit",Plan!$D$5:$D$304,"Omani"))/O25)</f>
        <v/>
      </c>
    </row>
    <row r="26">
      <c r="A26" s="12" t="n"/>
      <c r="B26" s="30" t="n"/>
      <c r="C26" s="31" t="n"/>
      <c r="D26" s="31" t="n"/>
      <c r="E26" s="32">
        <f>IF($A26="","",COUNTIFS(Data!$C$2:$C$5001,$A26,Data!$R$2:$R$5001,1))</f>
        <v/>
      </c>
      <c r="F26" s="32">
        <f>IF($A26="","",COUNTIFS(Data!$C$2:$C$5001,$A26,Data!$R$2:$R$5001,1,Data!$Q$2:$Q$5001,1))</f>
        <v/>
      </c>
      <c r="G26" s="33">
        <f>IF(OR($A26="",N(E26)=0),"",F26/E26)</f>
        <v/>
      </c>
      <c r="H26" s="32">
        <f>IF($A26="","",COUNTIFS(Data!$C$2:$C$5001,$A26,Data!$R$2:$R$5001,1,Data!$H$2:$H$5001,"F*"))</f>
        <v/>
      </c>
      <c r="I26" s="32">
        <f>IF($A26="","",SUMIFS(Data!$AK$2:$AK$5001,Data!$C$2:$C$5001,$A26))</f>
        <v/>
      </c>
      <c r="J26" s="32">
        <f>IF($A26="","",COUNTIFS(Data!$C$2:$C$5001,$A26,Data!$R$2:$R$5001,1,Data!$W$2:$W$5001,"&lt;12"))</f>
        <v/>
      </c>
      <c r="K26" s="32">
        <f>IF($A26="","",COUNTIFS(Data!$C$2:$C$5001,$A26,Data!$U$2:$U$5001,"&gt;0"))</f>
        <v/>
      </c>
      <c r="L26" s="32">
        <f>IF($A26="","",COUNTIFS(Data!$C$2:$C$5001,$A26,Data!$V$2:$V$5001,"&gt;0"))</f>
        <v/>
      </c>
      <c r="M26" s="32">
        <f>IF($A26="","",SUMIFS(Plan!$E$5:$E$304,Plan!$B$5:$B$304,$A26,Plan!$A$5:$A$304,"Hire"))</f>
        <v/>
      </c>
      <c r="N26" s="32">
        <f>IF($A26="","",SUMIFS(Plan!$E$5:$E$304,Plan!$B$5:$B$304,$A26,Plan!$A$5:$A$304,"Exit"))</f>
        <v/>
      </c>
      <c r="O26" s="32">
        <f>IF($A26="","",E26-J26+M26-N26)</f>
        <v/>
      </c>
      <c r="P26" s="32">
        <f>IF($A26="","",SUMIFS(Data!$AH$2:$AH$5001,Data!$C$2:$C$5001,$A26))</f>
        <v/>
      </c>
      <c r="Q26" s="32">
        <f>IF($A26="","",SUMIFS(Plan!$S$5:$S$304,Plan!$B$5:$B$304,$A26))</f>
        <v/>
      </c>
      <c r="R26" s="32">
        <f>IF($A26="","",(P26+Q26)*Contingency)</f>
        <v/>
      </c>
      <c r="S26" s="32">
        <f>IF($A26="","",P26+Q26+R26)</f>
        <v/>
      </c>
      <c r="T26" s="32">
        <f>IF(OR($A26="",N(C26)=0),"",S26-C26)</f>
        <v/>
      </c>
      <c r="U26" s="32">
        <f>IF(OR($A26="",N(D26)=0),"",IF(S26&gt;D26,"Over by "&amp;TEXT(S26-D26,"#,##0"),"Within ceiling"))</f>
        <v/>
      </c>
      <c r="V26" s="33">
        <f>IF(OR($A26="",N(O26)=0),"",(F26-COUNTIFS(Data!$C$2:$C$5001,$A26,Data!$R$2:$R$5001,1,Data!$Q$2:$Q$5001,1,Data!$W$2:$W$5001,"&lt;12")+SUMIFS(Plan!$E$5:$E$304,Plan!$B$5:$B$304,$A26,Plan!$A$5:$A$304,"Hire",Plan!$D$5:$D$304,"Omani")-SUMIFS(Plan!$E$5:$E$304,Plan!$B$5:$B$304,$A26,Plan!$A$5:$A$304,"Exit",Plan!$D$5:$D$304,"Omani"))/O26)</f>
        <v/>
      </c>
    </row>
    <row r="27">
      <c r="A27" s="12" t="n"/>
      <c r="B27" s="30" t="n"/>
      <c r="C27" s="31" t="n"/>
      <c r="D27" s="31" t="n"/>
      <c r="E27" s="32">
        <f>IF($A27="","",COUNTIFS(Data!$C$2:$C$5001,$A27,Data!$R$2:$R$5001,1))</f>
        <v/>
      </c>
      <c r="F27" s="32">
        <f>IF($A27="","",COUNTIFS(Data!$C$2:$C$5001,$A27,Data!$R$2:$R$5001,1,Data!$Q$2:$Q$5001,1))</f>
        <v/>
      </c>
      <c r="G27" s="33">
        <f>IF(OR($A27="",N(E27)=0),"",F27/E27)</f>
        <v/>
      </c>
      <c r="H27" s="32">
        <f>IF($A27="","",COUNTIFS(Data!$C$2:$C$5001,$A27,Data!$R$2:$R$5001,1,Data!$H$2:$H$5001,"F*"))</f>
        <v/>
      </c>
      <c r="I27" s="32">
        <f>IF($A27="","",SUMIFS(Data!$AK$2:$AK$5001,Data!$C$2:$C$5001,$A27))</f>
        <v/>
      </c>
      <c r="J27" s="32">
        <f>IF($A27="","",COUNTIFS(Data!$C$2:$C$5001,$A27,Data!$R$2:$R$5001,1,Data!$W$2:$W$5001,"&lt;12"))</f>
        <v/>
      </c>
      <c r="K27" s="32">
        <f>IF($A27="","",COUNTIFS(Data!$C$2:$C$5001,$A27,Data!$U$2:$U$5001,"&gt;0"))</f>
        <v/>
      </c>
      <c r="L27" s="32">
        <f>IF($A27="","",COUNTIFS(Data!$C$2:$C$5001,$A27,Data!$V$2:$V$5001,"&gt;0"))</f>
        <v/>
      </c>
      <c r="M27" s="32">
        <f>IF($A27="","",SUMIFS(Plan!$E$5:$E$304,Plan!$B$5:$B$304,$A27,Plan!$A$5:$A$304,"Hire"))</f>
        <v/>
      </c>
      <c r="N27" s="32">
        <f>IF($A27="","",SUMIFS(Plan!$E$5:$E$304,Plan!$B$5:$B$304,$A27,Plan!$A$5:$A$304,"Exit"))</f>
        <v/>
      </c>
      <c r="O27" s="32">
        <f>IF($A27="","",E27-J27+M27-N27)</f>
        <v/>
      </c>
      <c r="P27" s="32">
        <f>IF($A27="","",SUMIFS(Data!$AH$2:$AH$5001,Data!$C$2:$C$5001,$A27))</f>
        <v/>
      </c>
      <c r="Q27" s="32">
        <f>IF($A27="","",SUMIFS(Plan!$S$5:$S$304,Plan!$B$5:$B$304,$A27))</f>
        <v/>
      </c>
      <c r="R27" s="32">
        <f>IF($A27="","",(P27+Q27)*Contingency)</f>
        <v/>
      </c>
      <c r="S27" s="32">
        <f>IF($A27="","",P27+Q27+R27)</f>
        <v/>
      </c>
      <c r="T27" s="32">
        <f>IF(OR($A27="",N(C27)=0),"",S27-C27)</f>
        <v/>
      </c>
      <c r="U27" s="32">
        <f>IF(OR($A27="",N(D27)=0),"",IF(S27&gt;D27,"Over by "&amp;TEXT(S27-D27,"#,##0"),"Within ceiling"))</f>
        <v/>
      </c>
      <c r="V27" s="33">
        <f>IF(OR($A27="",N(O27)=0),"",(F27-COUNTIFS(Data!$C$2:$C$5001,$A27,Data!$R$2:$R$5001,1,Data!$Q$2:$Q$5001,1,Data!$W$2:$W$5001,"&lt;12")+SUMIFS(Plan!$E$5:$E$304,Plan!$B$5:$B$304,$A27,Plan!$A$5:$A$304,"Hire",Plan!$D$5:$D$304,"Omani")-SUMIFS(Plan!$E$5:$E$304,Plan!$B$5:$B$304,$A27,Plan!$A$5:$A$304,"Exit",Plan!$D$5:$D$304,"Omani"))/O27)</f>
        <v/>
      </c>
    </row>
    <row r="28">
      <c r="A28" s="12" t="n"/>
      <c r="B28" s="30" t="n"/>
      <c r="C28" s="31" t="n"/>
      <c r="D28" s="31" t="n"/>
      <c r="E28" s="32">
        <f>IF($A28="","",COUNTIFS(Data!$C$2:$C$5001,$A28,Data!$R$2:$R$5001,1))</f>
        <v/>
      </c>
      <c r="F28" s="32">
        <f>IF($A28="","",COUNTIFS(Data!$C$2:$C$5001,$A28,Data!$R$2:$R$5001,1,Data!$Q$2:$Q$5001,1))</f>
        <v/>
      </c>
      <c r="G28" s="33">
        <f>IF(OR($A28="",N(E28)=0),"",F28/E28)</f>
        <v/>
      </c>
      <c r="H28" s="32">
        <f>IF($A28="","",COUNTIFS(Data!$C$2:$C$5001,$A28,Data!$R$2:$R$5001,1,Data!$H$2:$H$5001,"F*"))</f>
        <v/>
      </c>
      <c r="I28" s="32">
        <f>IF($A28="","",SUMIFS(Data!$AK$2:$AK$5001,Data!$C$2:$C$5001,$A28))</f>
        <v/>
      </c>
      <c r="J28" s="32">
        <f>IF($A28="","",COUNTIFS(Data!$C$2:$C$5001,$A28,Data!$R$2:$R$5001,1,Data!$W$2:$W$5001,"&lt;12"))</f>
        <v/>
      </c>
      <c r="K28" s="32">
        <f>IF($A28="","",COUNTIFS(Data!$C$2:$C$5001,$A28,Data!$U$2:$U$5001,"&gt;0"))</f>
        <v/>
      </c>
      <c r="L28" s="32">
        <f>IF($A28="","",COUNTIFS(Data!$C$2:$C$5001,$A28,Data!$V$2:$V$5001,"&gt;0"))</f>
        <v/>
      </c>
      <c r="M28" s="32">
        <f>IF($A28="","",SUMIFS(Plan!$E$5:$E$304,Plan!$B$5:$B$304,$A28,Plan!$A$5:$A$304,"Hire"))</f>
        <v/>
      </c>
      <c r="N28" s="32">
        <f>IF($A28="","",SUMIFS(Plan!$E$5:$E$304,Plan!$B$5:$B$304,$A28,Plan!$A$5:$A$304,"Exit"))</f>
        <v/>
      </c>
      <c r="O28" s="32">
        <f>IF($A28="","",E28-J28+M28-N28)</f>
        <v/>
      </c>
      <c r="P28" s="32">
        <f>IF($A28="","",SUMIFS(Data!$AH$2:$AH$5001,Data!$C$2:$C$5001,$A28))</f>
        <v/>
      </c>
      <c r="Q28" s="32">
        <f>IF($A28="","",SUMIFS(Plan!$S$5:$S$304,Plan!$B$5:$B$304,$A28))</f>
        <v/>
      </c>
      <c r="R28" s="32">
        <f>IF($A28="","",(P28+Q28)*Contingency)</f>
        <v/>
      </c>
      <c r="S28" s="32">
        <f>IF($A28="","",P28+Q28+R28)</f>
        <v/>
      </c>
      <c r="T28" s="32">
        <f>IF(OR($A28="",N(C28)=0),"",S28-C28)</f>
        <v/>
      </c>
      <c r="U28" s="32">
        <f>IF(OR($A28="",N(D28)=0),"",IF(S28&gt;D28,"Over by "&amp;TEXT(S28-D28,"#,##0"),"Within ceiling"))</f>
        <v/>
      </c>
      <c r="V28" s="33">
        <f>IF(OR($A28="",N(O28)=0),"",(F28-COUNTIFS(Data!$C$2:$C$5001,$A28,Data!$R$2:$R$5001,1,Data!$Q$2:$Q$5001,1,Data!$W$2:$W$5001,"&lt;12")+SUMIFS(Plan!$E$5:$E$304,Plan!$B$5:$B$304,$A28,Plan!$A$5:$A$304,"Hire",Plan!$D$5:$D$304,"Omani")-SUMIFS(Plan!$E$5:$E$304,Plan!$B$5:$B$304,$A28,Plan!$A$5:$A$304,"Exit",Plan!$D$5:$D$304,"Omani"))/O28)</f>
        <v/>
      </c>
    </row>
    <row r="29">
      <c r="A29" s="12" t="n"/>
      <c r="B29" s="30" t="n"/>
      <c r="C29" s="31" t="n"/>
      <c r="D29" s="31" t="n"/>
      <c r="E29" s="32">
        <f>IF($A29="","",COUNTIFS(Data!$C$2:$C$5001,$A29,Data!$R$2:$R$5001,1))</f>
        <v/>
      </c>
      <c r="F29" s="32">
        <f>IF($A29="","",COUNTIFS(Data!$C$2:$C$5001,$A29,Data!$R$2:$R$5001,1,Data!$Q$2:$Q$5001,1))</f>
        <v/>
      </c>
      <c r="G29" s="33">
        <f>IF(OR($A29="",N(E29)=0),"",F29/E29)</f>
        <v/>
      </c>
      <c r="H29" s="32">
        <f>IF($A29="","",COUNTIFS(Data!$C$2:$C$5001,$A29,Data!$R$2:$R$5001,1,Data!$H$2:$H$5001,"F*"))</f>
        <v/>
      </c>
      <c r="I29" s="32">
        <f>IF($A29="","",SUMIFS(Data!$AK$2:$AK$5001,Data!$C$2:$C$5001,$A29))</f>
        <v/>
      </c>
      <c r="J29" s="32">
        <f>IF($A29="","",COUNTIFS(Data!$C$2:$C$5001,$A29,Data!$R$2:$R$5001,1,Data!$W$2:$W$5001,"&lt;12"))</f>
        <v/>
      </c>
      <c r="K29" s="32">
        <f>IF($A29="","",COUNTIFS(Data!$C$2:$C$5001,$A29,Data!$U$2:$U$5001,"&gt;0"))</f>
        <v/>
      </c>
      <c r="L29" s="32">
        <f>IF($A29="","",COUNTIFS(Data!$C$2:$C$5001,$A29,Data!$V$2:$V$5001,"&gt;0"))</f>
        <v/>
      </c>
      <c r="M29" s="32">
        <f>IF($A29="","",SUMIFS(Plan!$E$5:$E$304,Plan!$B$5:$B$304,$A29,Plan!$A$5:$A$304,"Hire"))</f>
        <v/>
      </c>
      <c r="N29" s="32">
        <f>IF($A29="","",SUMIFS(Plan!$E$5:$E$304,Plan!$B$5:$B$304,$A29,Plan!$A$5:$A$304,"Exit"))</f>
        <v/>
      </c>
      <c r="O29" s="32">
        <f>IF($A29="","",E29-J29+M29-N29)</f>
        <v/>
      </c>
      <c r="P29" s="32">
        <f>IF($A29="","",SUMIFS(Data!$AH$2:$AH$5001,Data!$C$2:$C$5001,$A29))</f>
        <v/>
      </c>
      <c r="Q29" s="32">
        <f>IF($A29="","",SUMIFS(Plan!$S$5:$S$304,Plan!$B$5:$B$304,$A29))</f>
        <v/>
      </c>
      <c r="R29" s="32">
        <f>IF($A29="","",(P29+Q29)*Contingency)</f>
        <v/>
      </c>
      <c r="S29" s="32">
        <f>IF($A29="","",P29+Q29+R29)</f>
        <v/>
      </c>
      <c r="T29" s="32">
        <f>IF(OR($A29="",N(C29)=0),"",S29-C29)</f>
        <v/>
      </c>
      <c r="U29" s="32">
        <f>IF(OR($A29="",N(D29)=0),"",IF(S29&gt;D29,"Over by "&amp;TEXT(S29-D29,"#,##0"),"Within ceiling"))</f>
        <v/>
      </c>
      <c r="V29" s="33">
        <f>IF(OR($A29="",N(O29)=0),"",(F29-COUNTIFS(Data!$C$2:$C$5001,$A29,Data!$R$2:$R$5001,1,Data!$Q$2:$Q$5001,1,Data!$W$2:$W$5001,"&lt;12")+SUMIFS(Plan!$E$5:$E$304,Plan!$B$5:$B$304,$A29,Plan!$A$5:$A$304,"Hire",Plan!$D$5:$D$304,"Omani")-SUMIFS(Plan!$E$5:$E$304,Plan!$B$5:$B$304,$A29,Plan!$A$5:$A$304,"Exit",Plan!$D$5:$D$304,"Omani"))/O29)</f>
        <v/>
      </c>
    </row>
    <row r="30">
      <c r="A30" s="12" t="n"/>
      <c r="B30" s="30" t="n"/>
      <c r="C30" s="31" t="n"/>
      <c r="D30" s="31" t="n"/>
      <c r="E30" s="32">
        <f>IF($A30="","",COUNTIFS(Data!$C$2:$C$5001,$A30,Data!$R$2:$R$5001,1))</f>
        <v/>
      </c>
      <c r="F30" s="32">
        <f>IF($A30="","",COUNTIFS(Data!$C$2:$C$5001,$A30,Data!$R$2:$R$5001,1,Data!$Q$2:$Q$5001,1))</f>
        <v/>
      </c>
      <c r="G30" s="33">
        <f>IF(OR($A30="",N(E30)=0),"",F30/E30)</f>
        <v/>
      </c>
      <c r="H30" s="32">
        <f>IF($A30="","",COUNTIFS(Data!$C$2:$C$5001,$A30,Data!$R$2:$R$5001,1,Data!$H$2:$H$5001,"F*"))</f>
        <v/>
      </c>
      <c r="I30" s="32">
        <f>IF($A30="","",SUMIFS(Data!$AK$2:$AK$5001,Data!$C$2:$C$5001,$A30))</f>
        <v/>
      </c>
      <c r="J30" s="32">
        <f>IF($A30="","",COUNTIFS(Data!$C$2:$C$5001,$A30,Data!$R$2:$R$5001,1,Data!$W$2:$W$5001,"&lt;12"))</f>
        <v/>
      </c>
      <c r="K30" s="32">
        <f>IF($A30="","",COUNTIFS(Data!$C$2:$C$5001,$A30,Data!$U$2:$U$5001,"&gt;0"))</f>
        <v/>
      </c>
      <c r="L30" s="32">
        <f>IF($A30="","",COUNTIFS(Data!$C$2:$C$5001,$A30,Data!$V$2:$V$5001,"&gt;0"))</f>
        <v/>
      </c>
      <c r="M30" s="32">
        <f>IF($A30="","",SUMIFS(Plan!$E$5:$E$304,Plan!$B$5:$B$304,$A30,Plan!$A$5:$A$304,"Hire"))</f>
        <v/>
      </c>
      <c r="N30" s="32">
        <f>IF($A30="","",SUMIFS(Plan!$E$5:$E$304,Plan!$B$5:$B$304,$A30,Plan!$A$5:$A$304,"Exit"))</f>
        <v/>
      </c>
      <c r="O30" s="32">
        <f>IF($A30="","",E30-J30+M30-N30)</f>
        <v/>
      </c>
      <c r="P30" s="32">
        <f>IF($A30="","",SUMIFS(Data!$AH$2:$AH$5001,Data!$C$2:$C$5001,$A30))</f>
        <v/>
      </c>
      <c r="Q30" s="32">
        <f>IF($A30="","",SUMIFS(Plan!$S$5:$S$304,Plan!$B$5:$B$304,$A30))</f>
        <v/>
      </c>
      <c r="R30" s="32">
        <f>IF($A30="","",(P30+Q30)*Contingency)</f>
        <v/>
      </c>
      <c r="S30" s="32">
        <f>IF($A30="","",P30+Q30+R30)</f>
        <v/>
      </c>
      <c r="T30" s="32">
        <f>IF(OR($A30="",N(C30)=0),"",S30-C30)</f>
        <v/>
      </c>
      <c r="U30" s="32">
        <f>IF(OR($A30="",N(D30)=0),"",IF(S30&gt;D30,"Over by "&amp;TEXT(S30-D30,"#,##0"),"Within ceiling"))</f>
        <v/>
      </c>
      <c r="V30" s="33">
        <f>IF(OR($A30="",N(O30)=0),"",(F30-COUNTIFS(Data!$C$2:$C$5001,$A30,Data!$R$2:$R$5001,1,Data!$Q$2:$Q$5001,1,Data!$W$2:$W$5001,"&lt;12")+SUMIFS(Plan!$E$5:$E$304,Plan!$B$5:$B$304,$A30,Plan!$A$5:$A$304,"Hire",Plan!$D$5:$D$304,"Omani")-SUMIFS(Plan!$E$5:$E$304,Plan!$B$5:$B$304,$A30,Plan!$A$5:$A$304,"Exit",Plan!$D$5:$D$304,"Omani"))/O30)</f>
        <v/>
      </c>
    </row>
    <row r="31">
      <c r="A31" s="12" t="n"/>
      <c r="B31" s="30" t="n"/>
      <c r="C31" s="31" t="n"/>
      <c r="D31" s="31" t="n"/>
      <c r="E31" s="32">
        <f>IF($A31="","",COUNTIFS(Data!$C$2:$C$5001,$A31,Data!$R$2:$R$5001,1))</f>
        <v/>
      </c>
      <c r="F31" s="32">
        <f>IF($A31="","",COUNTIFS(Data!$C$2:$C$5001,$A31,Data!$R$2:$R$5001,1,Data!$Q$2:$Q$5001,1))</f>
        <v/>
      </c>
      <c r="G31" s="33">
        <f>IF(OR($A31="",N(E31)=0),"",F31/E31)</f>
        <v/>
      </c>
      <c r="H31" s="32">
        <f>IF($A31="","",COUNTIFS(Data!$C$2:$C$5001,$A31,Data!$R$2:$R$5001,1,Data!$H$2:$H$5001,"F*"))</f>
        <v/>
      </c>
      <c r="I31" s="32">
        <f>IF($A31="","",SUMIFS(Data!$AK$2:$AK$5001,Data!$C$2:$C$5001,$A31))</f>
        <v/>
      </c>
      <c r="J31" s="32">
        <f>IF($A31="","",COUNTIFS(Data!$C$2:$C$5001,$A31,Data!$R$2:$R$5001,1,Data!$W$2:$W$5001,"&lt;12"))</f>
        <v/>
      </c>
      <c r="K31" s="32">
        <f>IF($A31="","",COUNTIFS(Data!$C$2:$C$5001,$A31,Data!$U$2:$U$5001,"&gt;0"))</f>
        <v/>
      </c>
      <c r="L31" s="32">
        <f>IF($A31="","",COUNTIFS(Data!$C$2:$C$5001,$A31,Data!$V$2:$V$5001,"&gt;0"))</f>
        <v/>
      </c>
      <c r="M31" s="32">
        <f>IF($A31="","",SUMIFS(Plan!$E$5:$E$304,Plan!$B$5:$B$304,$A31,Plan!$A$5:$A$304,"Hire"))</f>
        <v/>
      </c>
      <c r="N31" s="32">
        <f>IF($A31="","",SUMIFS(Plan!$E$5:$E$304,Plan!$B$5:$B$304,$A31,Plan!$A$5:$A$304,"Exit"))</f>
        <v/>
      </c>
      <c r="O31" s="32">
        <f>IF($A31="","",E31-J31+M31-N31)</f>
        <v/>
      </c>
      <c r="P31" s="32">
        <f>IF($A31="","",SUMIFS(Data!$AH$2:$AH$5001,Data!$C$2:$C$5001,$A31))</f>
        <v/>
      </c>
      <c r="Q31" s="32">
        <f>IF($A31="","",SUMIFS(Plan!$S$5:$S$304,Plan!$B$5:$B$304,$A31))</f>
        <v/>
      </c>
      <c r="R31" s="32">
        <f>IF($A31="","",(P31+Q31)*Contingency)</f>
        <v/>
      </c>
      <c r="S31" s="32">
        <f>IF($A31="","",P31+Q31+R31)</f>
        <v/>
      </c>
      <c r="T31" s="32">
        <f>IF(OR($A31="",N(C31)=0),"",S31-C31)</f>
        <v/>
      </c>
      <c r="U31" s="32">
        <f>IF(OR($A31="",N(D31)=0),"",IF(S31&gt;D31,"Over by "&amp;TEXT(S31-D31,"#,##0"),"Within ceiling"))</f>
        <v/>
      </c>
      <c r="V31" s="33">
        <f>IF(OR($A31="",N(O31)=0),"",(F31-COUNTIFS(Data!$C$2:$C$5001,$A31,Data!$R$2:$R$5001,1,Data!$Q$2:$Q$5001,1,Data!$W$2:$W$5001,"&lt;12")+SUMIFS(Plan!$E$5:$E$304,Plan!$B$5:$B$304,$A31,Plan!$A$5:$A$304,"Hire",Plan!$D$5:$D$304,"Omani")-SUMIFS(Plan!$E$5:$E$304,Plan!$B$5:$B$304,$A31,Plan!$A$5:$A$304,"Exit",Plan!$D$5:$D$304,"Omani"))/O31)</f>
        <v/>
      </c>
    </row>
    <row r="32">
      <c r="A32" s="12" t="n"/>
      <c r="B32" s="30" t="n"/>
      <c r="C32" s="31" t="n"/>
      <c r="D32" s="31" t="n"/>
      <c r="E32" s="32">
        <f>IF($A32="","",COUNTIFS(Data!$C$2:$C$5001,$A32,Data!$R$2:$R$5001,1))</f>
        <v/>
      </c>
      <c r="F32" s="32">
        <f>IF($A32="","",COUNTIFS(Data!$C$2:$C$5001,$A32,Data!$R$2:$R$5001,1,Data!$Q$2:$Q$5001,1))</f>
        <v/>
      </c>
      <c r="G32" s="33">
        <f>IF(OR($A32="",N(E32)=0),"",F32/E32)</f>
        <v/>
      </c>
      <c r="H32" s="32">
        <f>IF($A32="","",COUNTIFS(Data!$C$2:$C$5001,$A32,Data!$R$2:$R$5001,1,Data!$H$2:$H$5001,"F*"))</f>
        <v/>
      </c>
      <c r="I32" s="32">
        <f>IF($A32="","",SUMIFS(Data!$AK$2:$AK$5001,Data!$C$2:$C$5001,$A32))</f>
        <v/>
      </c>
      <c r="J32" s="32">
        <f>IF($A32="","",COUNTIFS(Data!$C$2:$C$5001,$A32,Data!$R$2:$R$5001,1,Data!$W$2:$W$5001,"&lt;12"))</f>
        <v/>
      </c>
      <c r="K32" s="32">
        <f>IF($A32="","",COUNTIFS(Data!$C$2:$C$5001,$A32,Data!$U$2:$U$5001,"&gt;0"))</f>
        <v/>
      </c>
      <c r="L32" s="32">
        <f>IF($A32="","",COUNTIFS(Data!$C$2:$C$5001,$A32,Data!$V$2:$V$5001,"&gt;0"))</f>
        <v/>
      </c>
      <c r="M32" s="32">
        <f>IF($A32="","",SUMIFS(Plan!$E$5:$E$304,Plan!$B$5:$B$304,$A32,Plan!$A$5:$A$304,"Hire"))</f>
        <v/>
      </c>
      <c r="N32" s="32">
        <f>IF($A32="","",SUMIFS(Plan!$E$5:$E$304,Plan!$B$5:$B$304,$A32,Plan!$A$5:$A$304,"Exit"))</f>
        <v/>
      </c>
      <c r="O32" s="32">
        <f>IF($A32="","",E32-J32+M32-N32)</f>
        <v/>
      </c>
      <c r="P32" s="32">
        <f>IF($A32="","",SUMIFS(Data!$AH$2:$AH$5001,Data!$C$2:$C$5001,$A32))</f>
        <v/>
      </c>
      <c r="Q32" s="32">
        <f>IF($A32="","",SUMIFS(Plan!$S$5:$S$304,Plan!$B$5:$B$304,$A32))</f>
        <v/>
      </c>
      <c r="R32" s="32">
        <f>IF($A32="","",(P32+Q32)*Contingency)</f>
        <v/>
      </c>
      <c r="S32" s="32">
        <f>IF($A32="","",P32+Q32+R32)</f>
        <v/>
      </c>
      <c r="T32" s="32">
        <f>IF(OR($A32="",N(C32)=0),"",S32-C32)</f>
        <v/>
      </c>
      <c r="U32" s="32">
        <f>IF(OR($A32="",N(D32)=0),"",IF(S32&gt;D32,"Over by "&amp;TEXT(S32-D32,"#,##0"),"Within ceiling"))</f>
        <v/>
      </c>
      <c r="V32" s="33">
        <f>IF(OR($A32="",N(O32)=0),"",(F32-COUNTIFS(Data!$C$2:$C$5001,$A32,Data!$R$2:$R$5001,1,Data!$Q$2:$Q$5001,1,Data!$W$2:$W$5001,"&lt;12")+SUMIFS(Plan!$E$5:$E$304,Plan!$B$5:$B$304,$A32,Plan!$A$5:$A$304,"Hire",Plan!$D$5:$D$304,"Omani")-SUMIFS(Plan!$E$5:$E$304,Plan!$B$5:$B$304,$A32,Plan!$A$5:$A$304,"Exit",Plan!$D$5:$D$304,"Omani"))/O32)</f>
        <v/>
      </c>
    </row>
    <row r="33">
      <c r="A33" s="12" t="n"/>
      <c r="B33" s="30" t="n"/>
      <c r="C33" s="31" t="n"/>
      <c r="D33" s="31" t="n"/>
      <c r="E33" s="32">
        <f>IF($A33="","",COUNTIFS(Data!$C$2:$C$5001,$A33,Data!$R$2:$R$5001,1))</f>
        <v/>
      </c>
      <c r="F33" s="32">
        <f>IF($A33="","",COUNTIFS(Data!$C$2:$C$5001,$A33,Data!$R$2:$R$5001,1,Data!$Q$2:$Q$5001,1))</f>
        <v/>
      </c>
      <c r="G33" s="33">
        <f>IF(OR($A33="",N(E33)=0),"",F33/E33)</f>
        <v/>
      </c>
      <c r="H33" s="32">
        <f>IF($A33="","",COUNTIFS(Data!$C$2:$C$5001,$A33,Data!$R$2:$R$5001,1,Data!$H$2:$H$5001,"F*"))</f>
        <v/>
      </c>
      <c r="I33" s="32">
        <f>IF($A33="","",SUMIFS(Data!$AK$2:$AK$5001,Data!$C$2:$C$5001,$A33))</f>
        <v/>
      </c>
      <c r="J33" s="32">
        <f>IF($A33="","",COUNTIFS(Data!$C$2:$C$5001,$A33,Data!$R$2:$R$5001,1,Data!$W$2:$W$5001,"&lt;12"))</f>
        <v/>
      </c>
      <c r="K33" s="32">
        <f>IF($A33="","",COUNTIFS(Data!$C$2:$C$5001,$A33,Data!$U$2:$U$5001,"&gt;0"))</f>
        <v/>
      </c>
      <c r="L33" s="32">
        <f>IF($A33="","",COUNTIFS(Data!$C$2:$C$5001,$A33,Data!$V$2:$V$5001,"&gt;0"))</f>
        <v/>
      </c>
      <c r="M33" s="32">
        <f>IF($A33="","",SUMIFS(Plan!$E$5:$E$304,Plan!$B$5:$B$304,$A33,Plan!$A$5:$A$304,"Hire"))</f>
        <v/>
      </c>
      <c r="N33" s="32">
        <f>IF($A33="","",SUMIFS(Plan!$E$5:$E$304,Plan!$B$5:$B$304,$A33,Plan!$A$5:$A$304,"Exit"))</f>
        <v/>
      </c>
      <c r="O33" s="32">
        <f>IF($A33="","",E33-J33+M33-N33)</f>
        <v/>
      </c>
      <c r="P33" s="32">
        <f>IF($A33="","",SUMIFS(Data!$AH$2:$AH$5001,Data!$C$2:$C$5001,$A33))</f>
        <v/>
      </c>
      <c r="Q33" s="32">
        <f>IF($A33="","",SUMIFS(Plan!$S$5:$S$304,Plan!$B$5:$B$304,$A33))</f>
        <v/>
      </c>
      <c r="R33" s="32">
        <f>IF($A33="","",(P33+Q33)*Contingency)</f>
        <v/>
      </c>
      <c r="S33" s="32">
        <f>IF($A33="","",P33+Q33+R33)</f>
        <v/>
      </c>
      <c r="T33" s="32">
        <f>IF(OR($A33="",N(C33)=0),"",S33-C33)</f>
        <v/>
      </c>
      <c r="U33" s="32">
        <f>IF(OR($A33="",N(D33)=0),"",IF(S33&gt;D33,"Over by "&amp;TEXT(S33-D33,"#,##0"),"Within ceiling"))</f>
        <v/>
      </c>
      <c r="V33" s="33">
        <f>IF(OR($A33="",N(O33)=0),"",(F33-COUNTIFS(Data!$C$2:$C$5001,$A33,Data!$R$2:$R$5001,1,Data!$Q$2:$Q$5001,1,Data!$W$2:$W$5001,"&lt;12")+SUMIFS(Plan!$E$5:$E$304,Plan!$B$5:$B$304,$A33,Plan!$A$5:$A$304,"Hire",Plan!$D$5:$D$304,"Omani")-SUMIFS(Plan!$E$5:$E$304,Plan!$B$5:$B$304,$A33,Plan!$A$5:$A$304,"Exit",Plan!$D$5:$D$304,"Omani"))/O33)</f>
        <v/>
      </c>
    </row>
    <row r="34">
      <c r="A34" s="12" t="n"/>
      <c r="B34" s="30" t="n"/>
      <c r="C34" s="31" t="n"/>
      <c r="D34" s="31" t="n"/>
      <c r="E34" s="32">
        <f>IF($A34="","",COUNTIFS(Data!$C$2:$C$5001,$A34,Data!$R$2:$R$5001,1))</f>
        <v/>
      </c>
      <c r="F34" s="32">
        <f>IF($A34="","",COUNTIFS(Data!$C$2:$C$5001,$A34,Data!$R$2:$R$5001,1,Data!$Q$2:$Q$5001,1))</f>
        <v/>
      </c>
      <c r="G34" s="33">
        <f>IF(OR($A34="",N(E34)=0),"",F34/E34)</f>
        <v/>
      </c>
      <c r="H34" s="32">
        <f>IF($A34="","",COUNTIFS(Data!$C$2:$C$5001,$A34,Data!$R$2:$R$5001,1,Data!$H$2:$H$5001,"F*"))</f>
        <v/>
      </c>
      <c r="I34" s="32">
        <f>IF($A34="","",SUMIFS(Data!$AK$2:$AK$5001,Data!$C$2:$C$5001,$A34))</f>
        <v/>
      </c>
      <c r="J34" s="32">
        <f>IF($A34="","",COUNTIFS(Data!$C$2:$C$5001,$A34,Data!$R$2:$R$5001,1,Data!$W$2:$W$5001,"&lt;12"))</f>
        <v/>
      </c>
      <c r="K34" s="32">
        <f>IF($A34="","",COUNTIFS(Data!$C$2:$C$5001,$A34,Data!$U$2:$U$5001,"&gt;0"))</f>
        <v/>
      </c>
      <c r="L34" s="32">
        <f>IF($A34="","",COUNTIFS(Data!$C$2:$C$5001,$A34,Data!$V$2:$V$5001,"&gt;0"))</f>
        <v/>
      </c>
      <c r="M34" s="32">
        <f>IF($A34="","",SUMIFS(Plan!$E$5:$E$304,Plan!$B$5:$B$304,$A34,Plan!$A$5:$A$304,"Hire"))</f>
        <v/>
      </c>
      <c r="N34" s="32">
        <f>IF($A34="","",SUMIFS(Plan!$E$5:$E$304,Plan!$B$5:$B$304,$A34,Plan!$A$5:$A$304,"Exit"))</f>
        <v/>
      </c>
      <c r="O34" s="32">
        <f>IF($A34="","",E34-J34+M34-N34)</f>
        <v/>
      </c>
      <c r="P34" s="32">
        <f>IF($A34="","",SUMIFS(Data!$AH$2:$AH$5001,Data!$C$2:$C$5001,$A34))</f>
        <v/>
      </c>
      <c r="Q34" s="32">
        <f>IF($A34="","",SUMIFS(Plan!$S$5:$S$304,Plan!$B$5:$B$304,$A34))</f>
        <v/>
      </c>
      <c r="R34" s="32">
        <f>IF($A34="","",(P34+Q34)*Contingency)</f>
        <v/>
      </c>
      <c r="S34" s="32">
        <f>IF($A34="","",P34+Q34+R34)</f>
        <v/>
      </c>
      <c r="T34" s="32">
        <f>IF(OR($A34="",N(C34)=0),"",S34-C34)</f>
        <v/>
      </c>
      <c r="U34" s="32">
        <f>IF(OR($A34="",N(D34)=0),"",IF(S34&gt;D34,"Over by "&amp;TEXT(S34-D34,"#,##0"),"Within ceiling"))</f>
        <v/>
      </c>
      <c r="V34" s="33">
        <f>IF(OR($A34="",N(O34)=0),"",(F34-COUNTIFS(Data!$C$2:$C$5001,$A34,Data!$R$2:$R$5001,1,Data!$Q$2:$Q$5001,1,Data!$W$2:$W$5001,"&lt;12")+SUMIFS(Plan!$E$5:$E$304,Plan!$B$5:$B$304,$A34,Plan!$A$5:$A$304,"Hire",Plan!$D$5:$D$304,"Omani")-SUMIFS(Plan!$E$5:$E$304,Plan!$B$5:$B$304,$A34,Plan!$A$5:$A$304,"Exit",Plan!$D$5:$D$304,"Omani"))/O34)</f>
        <v/>
      </c>
    </row>
    <row r="35">
      <c r="A35" s="12" t="n"/>
      <c r="B35" s="30" t="n"/>
      <c r="C35" s="31" t="n"/>
      <c r="D35" s="31" t="n"/>
      <c r="E35" s="32">
        <f>IF($A35="","",COUNTIFS(Data!$C$2:$C$5001,$A35,Data!$R$2:$R$5001,1))</f>
        <v/>
      </c>
      <c r="F35" s="32">
        <f>IF($A35="","",COUNTIFS(Data!$C$2:$C$5001,$A35,Data!$R$2:$R$5001,1,Data!$Q$2:$Q$5001,1))</f>
        <v/>
      </c>
      <c r="G35" s="33">
        <f>IF(OR($A35="",N(E35)=0),"",F35/E35)</f>
        <v/>
      </c>
      <c r="H35" s="32">
        <f>IF($A35="","",COUNTIFS(Data!$C$2:$C$5001,$A35,Data!$R$2:$R$5001,1,Data!$H$2:$H$5001,"F*"))</f>
        <v/>
      </c>
      <c r="I35" s="32">
        <f>IF($A35="","",SUMIFS(Data!$AK$2:$AK$5001,Data!$C$2:$C$5001,$A35))</f>
        <v/>
      </c>
      <c r="J35" s="32">
        <f>IF($A35="","",COUNTIFS(Data!$C$2:$C$5001,$A35,Data!$R$2:$R$5001,1,Data!$W$2:$W$5001,"&lt;12"))</f>
        <v/>
      </c>
      <c r="K35" s="32">
        <f>IF($A35="","",COUNTIFS(Data!$C$2:$C$5001,$A35,Data!$U$2:$U$5001,"&gt;0"))</f>
        <v/>
      </c>
      <c r="L35" s="32">
        <f>IF($A35="","",COUNTIFS(Data!$C$2:$C$5001,$A35,Data!$V$2:$V$5001,"&gt;0"))</f>
        <v/>
      </c>
      <c r="M35" s="32">
        <f>IF($A35="","",SUMIFS(Plan!$E$5:$E$304,Plan!$B$5:$B$304,$A35,Plan!$A$5:$A$304,"Hire"))</f>
        <v/>
      </c>
      <c r="N35" s="32">
        <f>IF($A35="","",SUMIFS(Plan!$E$5:$E$304,Plan!$B$5:$B$304,$A35,Plan!$A$5:$A$304,"Exit"))</f>
        <v/>
      </c>
      <c r="O35" s="32">
        <f>IF($A35="","",E35-J35+M35-N35)</f>
        <v/>
      </c>
      <c r="P35" s="32">
        <f>IF($A35="","",SUMIFS(Data!$AH$2:$AH$5001,Data!$C$2:$C$5001,$A35))</f>
        <v/>
      </c>
      <c r="Q35" s="32">
        <f>IF($A35="","",SUMIFS(Plan!$S$5:$S$304,Plan!$B$5:$B$304,$A35))</f>
        <v/>
      </c>
      <c r="R35" s="32">
        <f>IF($A35="","",(P35+Q35)*Contingency)</f>
        <v/>
      </c>
      <c r="S35" s="32">
        <f>IF($A35="","",P35+Q35+R35)</f>
        <v/>
      </c>
      <c r="T35" s="32">
        <f>IF(OR($A35="",N(C35)=0),"",S35-C35)</f>
        <v/>
      </c>
      <c r="U35" s="32">
        <f>IF(OR($A35="",N(D35)=0),"",IF(S35&gt;D35,"Over by "&amp;TEXT(S35-D35,"#,##0"),"Within ceiling"))</f>
        <v/>
      </c>
      <c r="V35" s="33">
        <f>IF(OR($A35="",N(O35)=0),"",(F35-COUNTIFS(Data!$C$2:$C$5001,$A35,Data!$R$2:$R$5001,1,Data!$Q$2:$Q$5001,1,Data!$W$2:$W$5001,"&lt;12")+SUMIFS(Plan!$E$5:$E$304,Plan!$B$5:$B$304,$A35,Plan!$A$5:$A$304,"Hire",Plan!$D$5:$D$304,"Omani")-SUMIFS(Plan!$E$5:$E$304,Plan!$B$5:$B$304,$A35,Plan!$A$5:$A$304,"Exit",Plan!$D$5:$D$304,"Omani"))/O35)</f>
        <v/>
      </c>
    </row>
    <row r="36">
      <c r="A36" s="12" t="n"/>
      <c r="B36" s="30" t="n"/>
      <c r="C36" s="31" t="n"/>
      <c r="D36" s="31" t="n"/>
      <c r="E36" s="32">
        <f>IF($A36="","",COUNTIFS(Data!$C$2:$C$5001,$A36,Data!$R$2:$R$5001,1))</f>
        <v/>
      </c>
      <c r="F36" s="32">
        <f>IF($A36="","",COUNTIFS(Data!$C$2:$C$5001,$A36,Data!$R$2:$R$5001,1,Data!$Q$2:$Q$5001,1))</f>
        <v/>
      </c>
      <c r="G36" s="33">
        <f>IF(OR($A36="",N(E36)=0),"",F36/E36)</f>
        <v/>
      </c>
      <c r="H36" s="32">
        <f>IF($A36="","",COUNTIFS(Data!$C$2:$C$5001,$A36,Data!$R$2:$R$5001,1,Data!$H$2:$H$5001,"F*"))</f>
        <v/>
      </c>
      <c r="I36" s="32">
        <f>IF($A36="","",SUMIFS(Data!$AK$2:$AK$5001,Data!$C$2:$C$5001,$A36))</f>
        <v/>
      </c>
      <c r="J36" s="32">
        <f>IF($A36="","",COUNTIFS(Data!$C$2:$C$5001,$A36,Data!$R$2:$R$5001,1,Data!$W$2:$W$5001,"&lt;12"))</f>
        <v/>
      </c>
      <c r="K36" s="32">
        <f>IF($A36="","",COUNTIFS(Data!$C$2:$C$5001,$A36,Data!$U$2:$U$5001,"&gt;0"))</f>
        <v/>
      </c>
      <c r="L36" s="32">
        <f>IF($A36="","",COUNTIFS(Data!$C$2:$C$5001,$A36,Data!$V$2:$V$5001,"&gt;0"))</f>
        <v/>
      </c>
      <c r="M36" s="32">
        <f>IF($A36="","",SUMIFS(Plan!$E$5:$E$304,Plan!$B$5:$B$304,$A36,Plan!$A$5:$A$304,"Hire"))</f>
        <v/>
      </c>
      <c r="N36" s="32">
        <f>IF($A36="","",SUMIFS(Plan!$E$5:$E$304,Plan!$B$5:$B$304,$A36,Plan!$A$5:$A$304,"Exit"))</f>
        <v/>
      </c>
      <c r="O36" s="32">
        <f>IF($A36="","",E36-J36+M36-N36)</f>
        <v/>
      </c>
      <c r="P36" s="32">
        <f>IF($A36="","",SUMIFS(Data!$AH$2:$AH$5001,Data!$C$2:$C$5001,$A36))</f>
        <v/>
      </c>
      <c r="Q36" s="32">
        <f>IF($A36="","",SUMIFS(Plan!$S$5:$S$304,Plan!$B$5:$B$304,$A36))</f>
        <v/>
      </c>
      <c r="R36" s="32">
        <f>IF($A36="","",(P36+Q36)*Contingency)</f>
        <v/>
      </c>
      <c r="S36" s="32">
        <f>IF($A36="","",P36+Q36+R36)</f>
        <v/>
      </c>
      <c r="T36" s="32">
        <f>IF(OR($A36="",N(C36)=0),"",S36-C36)</f>
        <v/>
      </c>
      <c r="U36" s="32">
        <f>IF(OR($A36="",N(D36)=0),"",IF(S36&gt;D36,"Over by "&amp;TEXT(S36-D36,"#,##0"),"Within ceiling"))</f>
        <v/>
      </c>
      <c r="V36" s="33">
        <f>IF(OR($A36="",N(O36)=0),"",(F36-COUNTIFS(Data!$C$2:$C$5001,$A36,Data!$R$2:$R$5001,1,Data!$Q$2:$Q$5001,1,Data!$W$2:$W$5001,"&lt;12")+SUMIFS(Plan!$E$5:$E$304,Plan!$B$5:$B$304,$A36,Plan!$A$5:$A$304,"Hire",Plan!$D$5:$D$304,"Omani")-SUMIFS(Plan!$E$5:$E$304,Plan!$B$5:$B$304,$A36,Plan!$A$5:$A$304,"Exit",Plan!$D$5:$D$304,"Omani"))/O36)</f>
        <v/>
      </c>
    </row>
    <row r="37">
      <c r="A37" s="12" t="n"/>
      <c r="B37" s="30" t="n"/>
      <c r="C37" s="31" t="n"/>
      <c r="D37" s="31" t="n"/>
      <c r="E37" s="32">
        <f>IF($A37="","",COUNTIFS(Data!$C$2:$C$5001,$A37,Data!$R$2:$R$5001,1))</f>
        <v/>
      </c>
      <c r="F37" s="32">
        <f>IF($A37="","",COUNTIFS(Data!$C$2:$C$5001,$A37,Data!$R$2:$R$5001,1,Data!$Q$2:$Q$5001,1))</f>
        <v/>
      </c>
      <c r="G37" s="33">
        <f>IF(OR($A37="",N(E37)=0),"",F37/E37)</f>
        <v/>
      </c>
      <c r="H37" s="32">
        <f>IF($A37="","",COUNTIFS(Data!$C$2:$C$5001,$A37,Data!$R$2:$R$5001,1,Data!$H$2:$H$5001,"F*"))</f>
        <v/>
      </c>
      <c r="I37" s="32">
        <f>IF($A37="","",SUMIFS(Data!$AK$2:$AK$5001,Data!$C$2:$C$5001,$A37))</f>
        <v/>
      </c>
      <c r="J37" s="32">
        <f>IF($A37="","",COUNTIFS(Data!$C$2:$C$5001,$A37,Data!$R$2:$R$5001,1,Data!$W$2:$W$5001,"&lt;12"))</f>
        <v/>
      </c>
      <c r="K37" s="32">
        <f>IF($A37="","",COUNTIFS(Data!$C$2:$C$5001,$A37,Data!$U$2:$U$5001,"&gt;0"))</f>
        <v/>
      </c>
      <c r="L37" s="32">
        <f>IF($A37="","",COUNTIFS(Data!$C$2:$C$5001,$A37,Data!$V$2:$V$5001,"&gt;0"))</f>
        <v/>
      </c>
      <c r="M37" s="32">
        <f>IF($A37="","",SUMIFS(Plan!$E$5:$E$304,Plan!$B$5:$B$304,$A37,Plan!$A$5:$A$304,"Hire"))</f>
        <v/>
      </c>
      <c r="N37" s="32">
        <f>IF($A37="","",SUMIFS(Plan!$E$5:$E$304,Plan!$B$5:$B$304,$A37,Plan!$A$5:$A$304,"Exit"))</f>
        <v/>
      </c>
      <c r="O37" s="32">
        <f>IF($A37="","",E37-J37+M37-N37)</f>
        <v/>
      </c>
      <c r="P37" s="32">
        <f>IF($A37="","",SUMIFS(Data!$AH$2:$AH$5001,Data!$C$2:$C$5001,$A37))</f>
        <v/>
      </c>
      <c r="Q37" s="32">
        <f>IF($A37="","",SUMIFS(Plan!$S$5:$S$304,Plan!$B$5:$B$304,$A37))</f>
        <v/>
      </c>
      <c r="R37" s="32">
        <f>IF($A37="","",(P37+Q37)*Contingency)</f>
        <v/>
      </c>
      <c r="S37" s="32">
        <f>IF($A37="","",P37+Q37+R37)</f>
        <v/>
      </c>
      <c r="T37" s="32">
        <f>IF(OR($A37="",N(C37)=0),"",S37-C37)</f>
        <v/>
      </c>
      <c r="U37" s="32">
        <f>IF(OR($A37="",N(D37)=0),"",IF(S37&gt;D37,"Over by "&amp;TEXT(S37-D37,"#,##0"),"Within ceiling"))</f>
        <v/>
      </c>
      <c r="V37" s="33">
        <f>IF(OR($A37="",N(O37)=0),"",(F37-COUNTIFS(Data!$C$2:$C$5001,$A37,Data!$R$2:$R$5001,1,Data!$Q$2:$Q$5001,1,Data!$W$2:$W$5001,"&lt;12")+SUMIFS(Plan!$E$5:$E$304,Plan!$B$5:$B$304,$A37,Plan!$A$5:$A$304,"Hire",Plan!$D$5:$D$304,"Omani")-SUMIFS(Plan!$E$5:$E$304,Plan!$B$5:$B$304,$A37,Plan!$A$5:$A$304,"Exit",Plan!$D$5:$D$304,"Omani"))/O37)</f>
        <v/>
      </c>
    </row>
    <row r="38">
      <c r="A38" s="12" t="n"/>
      <c r="B38" s="30" t="n"/>
      <c r="C38" s="31" t="n"/>
      <c r="D38" s="31" t="n"/>
      <c r="E38" s="32">
        <f>IF($A38="","",COUNTIFS(Data!$C$2:$C$5001,$A38,Data!$R$2:$R$5001,1))</f>
        <v/>
      </c>
      <c r="F38" s="32">
        <f>IF($A38="","",COUNTIFS(Data!$C$2:$C$5001,$A38,Data!$R$2:$R$5001,1,Data!$Q$2:$Q$5001,1))</f>
        <v/>
      </c>
      <c r="G38" s="33">
        <f>IF(OR($A38="",N(E38)=0),"",F38/E38)</f>
        <v/>
      </c>
      <c r="H38" s="32">
        <f>IF($A38="","",COUNTIFS(Data!$C$2:$C$5001,$A38,Data!$R$2:$R$5001,1,Data!$H$2:$H$5001,"F*"))</f>
        <v/>
      </c>
      <c r="I38" s="32">
        <f>IF($A38="","",SUMIFS(Data!$AK$2:$AK$5001,Data!$C$2:$C$5001,$A38))</f>
        <v/>
      </c>
      <c r="J38" s="32">
        <f>IF($A38="","",COUNTIFS(Data!$C$2:$C$5001,$A38,Data!$R$2:$R$5001,1,Data!$W$2:$W$5001,"&lt;12"))</f>
        <v/>
      </c>
      <c r="K38" s="32">
        <f>IF($A38="","",COUNTIFS(Data!$C$2:$C$5001,$A38,Data!$U$2:$U$5001,"&gt;0"))</f>
        <v/>
      </c>
      <c r="L38" s="32">
        <f>IF($A38="","",COUNTIFS(Data!$C$2:$C$5001,$A38,Data!$V$2:$V$5001,"&gt;0"))</f>
        <v/>
      </c>
      <c r="M38" s="32">
        <f>IF($A38="","",SUMIFS(Plan!$E$5:$E$304,Plan!$B$5:$B$304,$A38,Plan!$A$5:$A$304,"Hire"))</f>
        <v/>
      </c>
      <c r="N38" s="32">
        <f>IF($A38="","",SUMIFS(Plan!$E$5:$E$304,Plan!$B$5:$B$304,$A38,Plan!$A$5:$A$304,"Exit"))</f>
        <v/>
      </c>
      <c r="O38" s="32">
        <f>IF($A38="","",E38-J38+M38-N38)</f>
        <v/>
      </c>
      <c r="P38" s="32">
        <f>IF($A38="","",SUMIFS(Data!$AH$2:$AH$5001,Data!$C$2:$C$5001,$A38))</f>
        <v/>
      </c>
      <c r="Q38" s="32">
        <f>IF($A38="","",SUMIFS(Plan!$S$5:$S$304,Plan!$B$5:$B$304,$A38))</f>
        <v/>
      </c>
      <c r="R38" s="32">
        <f>IF($A38="","",(P38+Q38)*Contingency)</f>
        <v/>
      </c>
      <c r="S38" s="32">
        <f>IF($A38="","",P38+Q38+R38)</f>
        <v/>
      </c>
      <c r="T38" s="32">
        <f>IF(OR($A38="",N(C38)=0),"",S38-C38)</f>
        <v/>
      </c>
      <c r="U38" s="32">
        <f>IF(OR($A38="",N(D38)=0),"",IF(S38&gt;D38,"Over by "&amp;TEXT(S38-D38,"#,##0"),"Within ceiling"))</f>
        <v/>
      </c>
      <c r="V38" s="33">
        <f>IF(OR($A38="",N(O38)=0),"",(F38-COUNTIFS(Data!$C$2:$C$5001,$A38,Data!$R$2:$R$5001,1,Data!$Q$2:$Q$5001,1,Data!$W$2:$W$5001,"&lt;12")+SUMIFS(Plan!$E$5:$E$304,Plan!$B$5:$B$304,$A38,Plan!$A$5:$A$304,"Hire",Plan!$D$5:$D$304,"Omani")-SUMIFS(Plan!$E$5:$E$304,Plan!$B$5:$B$304,$A38,Plan!$A$5:$A$304,"Exit",Plan!$D$5:$D$304,"Omani"))/O38)</f>
        <v/>
      </c>
    </row>
    <row r="39">
      <c r="A39" s="12" t="n"/>
      <c r="B39" s="30" t="n"/>
      <c r="C39" s="31" t="n"/>
      <c r="D39" s="31" t="n"/>
      <c r="E39" s="32">
        <f>IF($A39="","",COUNTIFS(Data!$C$2:$C$5001,$A39,Data!$R$2:$R$5001,1))</f>
        <v/>
      </c>
      <c r="F39" s="32">
        <f>IF($A39="","",COUNTIFS(Data!$C$2:$C$5001,$A39,Data!$R$2:$R$5001,1,Data!$Q$2:$Q$5001,1))</f>
        <v/>
      </c>
      <c r="G39" s="33">
        <f>IF(OR($A39="",N(E39)=0),"",F39/E39)</f>
        <v/>
      </c>
      <c r="H39" s="32">
        <f>IF($A39="","",COUNTIFS(Data!$C$2:$C$5001,$A39,Data!$R$2:$R$5001,1,Data!$H$2:$H$5001,"F*"))</f>
        <v/>
      </c>
      <c r="I39" s="32">
        <f>IF($A39="","",SUMIFS(Data!$AK$2:$AK$5001,Data!$C$2:$C$5001,$A39))</f>
        <v/>
      </c>
      <c r="J39" s="32">
        <f>IF($A39="","",COUNTIFS(Data!$C$2:$C$5001,$A39,Data!$R$2:$R$5001,1,Data!$W$2:$W$5001,"&lt;12"))</f>
        <v/>
      </c>
      <c r="K39" s="32">
        <f>IF($A39="","",COUNTIFS(Data!$C$2:$C$5001,$A39,Data!$U$2:$U$5001,"&gt;0"))</f>
        <v/>
      </c>
      <c r="L39" s="32">
        <f>IF($A39="","",COUNTIFS(Data!$C$2:$C$5001,$A39,Data!$V$2:$V$5001,"&gt;0"))</f>
        <v/>
      </c>
      <c r="M39" s="32">
        <f>IF($A39="","",SUMIFS(Plan!$E$5:$E$304,Plan!$B$5:$B$304,$A39,Plan!$A$5:$A$304,"Hire"))</f>
        <v/>
      </c>
      <c r="N39" s="32">
        <f>IF($A39="","",SUMIFS(Plan!$E$5:$E$304,Plan!$B$5:$B$304,$A39,Plan!$A$5:$A$304,"Exit"))</f>
        <v/>
      </c>
      <c r="O39" s="32">
        <f>IF($A39="","",E39-J39+M39-N39)</f>
        <v/>
      </c>
      <c r="P39" s="32">
        <f>IF($A39="","",SUMIFS(Data!$AH$2:$AH$5001,Data!$C$2:$C$5001,$A39))</f>
        <v/>
      </c>
      <c r="Q39" s="32">
        <f>IF($A39="","",SUMIFS(Plan!$S$5:$S$304,Plan!$B$5:$B$304,$A39))</f>
        <v/>
      </c>
      <c r="R39" s="32">
        <f>IF($A39="","",(P39+Q39)*Contingency)</f>
        <v/>
      </c>
      <c r="S39" s="32">
        <f>IF($A39="","",P39+Q39+R39)</f>
        <v/>
      </c>
      <c r="T39" s="32">
        <f>IF(OR($A39="",N(C39)=0),"",S39-C39)</f>
        <v/>
      </c>
      <c r="U39" s="32">
        <f>IF(OR($A39="",N(D39)=0),"",IF(S39&gt;D39,"Over by "&amp;TEXT(S39-D39,"#,##0"),"Within ceiling"))</f>
        <v/>
      </c>
      <c r="V39" s="33">
        <f>IF(OR($A39="",N(O39)=0),"",(F39-COUNTIFS(Data!$C$2:$C$5001,$A39,Data!$R$2:$R$5001,1,Data!$Q$2:$Q$5001,1,Data!$W$2:$W$5001,"&lt;12")+SUMIFS(Plan!$E$5:$E$304,Plan!$B$5:$B$304,$A39,Plan!$A$5:$A$304,"Hire",Plan!$D$5:$D$304,"Omani")-SUMIFS(Plan!$E$5:$E$304,Plan!$B$5:$B$304,$A39,Plan!$A$5:$A$304,"Exit",Plan!$D$5:$D$304,"Omani"))/O39)</f>
        <v/>
      </c>
    </row>
    <row r="40">
      <c r="A40" s="12" t="n"/>
      <c r="B40" s="30" t="n"/>
      <c r="C40" s="31" t="n"/>
      <c r="D40" s="31" t="n"/>
      <c r="E40" s="32">
        <f>IF($A40="","",COUNTIFS(Data!$C$2:$C$5001,$A40,Data!$R$2:$R$5001,1))</f>
        <v/>
      </c>
      <c r="F40" s="32">
        <f>IF($A40="","",COUNTIFS(Data!$C$2:$C$5001,$A40,Data!$R$2:$R$5001,1,Data!$Q$2:$Q$5001,1))</f>
        <v/>
      </c>
      <c r="G40" s="33">
        <f>IF(OR($A40="",N(E40)=0),"",F40/E40)</f>
        <v/>
      </c>
      <c r="H40" s="32">
        <f>IF($A40="","",COUNTIFS(Data!$C$2:$C$5001,$A40,Data!$R$2:$R$5001,1,Data!$H$2:$H$5001,"F*"))</f>
        <v/>
      </c>
      <c r="I40" s="32">
        <f>IF($A40="","",SUMIFS(Data!$AK$2:$AK$5001,Data!$C$2:$C$5001,$A40))</f>
        <v/>
      </c>
      <c r="J40" s="32">
        <f>IF($A40="","",COUNTIFS(Data!$C$2:$C$5001,$A40,Data!$R$2:$R$5001,1,Data!$W$2:$W$5001,"&lt;12"))</f>
        <v/>
      </c>
      <c r="K40" s="32">
        <f>IF($A40="","",COUNTIFS(Data!$C$2:$C$5001,$A40,Data!$U$2:$U$5001,"&gt;0"))</f>
        <v/>
      </c>
      <c r="L40" s="32">
        <f>IF($A40="","",COUNTIFS(Data!$C$2:$C$5001,$A40,Data!$V$2:$V$5001,"&gt;0"))</f>
        <v/>
      </c>
      <c r="M40" s="32">
        <f>IF($A40="","",SUMIFS(Plan!$E$5:$E$304,Plan!$B$5:$B$304,$A40,Plan!$A$5:$A$304,"Hire"))</f>
        <v/>
      </c>
      <c r="N40" s="32">
        <f>IF($A40="","",SUMIFS(Plan!$E$5:$E$304,Plan!$B$5:$B$304,$A40,Plan!$A$5:$A$304,"Exit"))</f>
        <v/>
      </c>
      <c r="O40" s="32">
        <f>IF($A40="","",E40-J40+M40-N40)</f>
        <v/>
      </c>
      <c r="P40" s="32">
        <f>IF($A40="","",SUMIFS(Data!$AH$2:$AH$5001,Data!$C$2:$C$5001,$A40))</f>
        <v/>
      </c>
      <c r="Q40" s="32">
        <f>IF($A40="","",SUMIFS(Plan!$S$5:$S$304,Plan!$B$5:$B$304,$A40))</f>
        <v/>
      </c>
      <c r="R40" s="32">
        <f>IF($A40="","",(P40+Q40)*Contingency)</f>
        <v/>
      </c>
      <c r="S40" s="32">
        <f>IF($A40="","",P40+Q40+R40)</f>
        <v/>
      </c>
      <c r="T40" s="32">
        <f>IF(OR($A40="",N(C40)=0),"",S40-C40)</f>
        <v/>
      </c>
      <c r="U40" s="32">
        <f>IF(OR($A40="",N(D40)=0),"",IF(S40&gt;D40,"Over by "&amp;TEXT(S40-D40,"#,##0"),"Within ceiling"))</f>
        <v/>
      </c>
      <c r="V40" s="33">
        <f>IF(OR($A40="",N(O40)=0),"",(F40-COUNTIFS(Data!$C$2:$C$5001,$A40,Data!$R$2:$R$5001,1,Data!$Q$2:$Q$5001,1,Data!$W$2:$W$5001,"&lt;12")+SUMIFS(Plan!$E$5:$E$304,Plan!$B$5:$B$304,$A40,Plan!$A$5:$A$304,"Hire",Plan!$D$5:$D$304,"Omani")-SUMIFS(Plan!$E$5:$E$304,Plan!$B$5:$B$304,$A40,Plan!$A$5:$A$304,"Exit",Plan!$D$5:$D$304,"Omani"))/O40)</f>
        <v/>
      </c>
    </row>
    <row r="41">
      <c r="A41" s="12" t="n"/>
      <c r="B41" s="30" t="n"/>
      <c r="C41" s="31" t="n"/>
      <c r="D41" s="31" t="n"/>
      <c r="E41" s="32">
        <f>IF($A41="","",COUNTIFS(Data!$C$2:$C$5001,$A41,Data!$R$2:$R$5001,1))</f>
        <v/>
      </c>
      <c r="F41" s="32">
        <f>IF($A41="","",COUNTIFS(Data!$C$2:$C$5001,$A41,Data!$R$2:$R$5001,1,Data!$Q$2:$Q$5001,1))</f>
        <v/>
      </c>
      <c r="G41" s="33">
        <f>IF(OR($A41="",N(E41)=0),"",F41/E41)</f>
        <v/>
      </c>
      <c r="H41" s="32">
        <f>IF($A41="","",COUNTIFS(Data!$C$2:$C$5001,$A41,Data!$R$2:$R$5001,1,Data!$H$2:$H$5001,"F*"))</f>
        <v/>
      </c>
      <c r="I41" s="32">
        <f>IF($A41="","",SUMIFS(Data!$AK$2:$AK$5001,Data!$C$2:$C$5001,$A41))</f>
        <v/>
      </c>
      <c r="J41" s="32">
        <f>IF($A41="","",COUNTIFS(Data!$C$2:$C$5001,$A41,Data!$R$2:$R$5001,1,Data!$W$2:$W$5001,"&lt;12"))</f>
        <v/>
      </c>
      <c r="K41" s="32">
        <f>IF($A41="","",COUNTIFS(Data!$C$2:$C$5001,$A41,Data!$U$2:$U$5001,"&gt;0"))</f>
        <v/>
      </c>
      <c r="L41" s="32">
        <f>IF($A41="","",COUNTIFS(Data!$C$2:$C$5001,$A41,Data!$V$2:$V$5001,"&gt;0"))</f>
        <v/>
      </c>
      <c r="M41" s="32">
        <f>IF($A41="","",SUMIFS(Plan!$E$5:$E$304,Plan!$B$5:$B$304,$A41,Plan!$A$5:$A$304,"Hire"))</f>
        <v/>
      </c>
      <c r="N41" s="32">
        <f>IF($A41="","",SUMIFS(Plan!$E$5:$E$304,Plan!$B$5:$B$304,$A41,Plan!$A$5:$A$304,"Exit"))</f>
        <v/>
      </c>
      <c r="O41" s="32">
        <f>IF($A41="","",E41-J41+M41-N41)</f>
        <v/>
      </c>
      <c r="P41" s="32">
        <f>IF($A41="","",SUMIFS(Data!$AH$2:$AH$5001,Data!$C$2:$C$5001,$A41))</f>
        <v/>
      </c>
      <c r="Q41" s="32">
        <f>IF($A41="","",SUMIFS(Plan!$S$5:$S$304,Plan!$B$5:$B$304,$A41))</f>
        <v/>
      </c>
      <c r="R41" s="32">
        <f>IF($A41="","",(P41+Q41)*Contingency)</f>
        <v/>
      </c>
      <c r="S41" s="32">
        <f>IF($A41="","",P41+Q41+R41)</f>
        <v/>
      </c>
      <c r="T41" s="32">
        <f>IF(OR($A41="",N(C41)=0),"",S41-C41)</f>
        <v/>
      </c>
      <c r="U41" s="32">
        <f>IF(OR($A41="",N(D41)=0),"",IF(S41&gt;D41,"Over by "&amp;TEXT(S41-D41,"#,##0"),"Within ceiling"))</f>
        <v/>
      </c>
      <c r="V41" s="33">
        <f>IF(OR($A41="",N(O41)=0),"",(F41-COUNTIFS(Data!$C$2:$C$5001,$A41,Data!$R$2:$R$5001,1,Data!$Q$2:$Q$5001,1,Data!$W$2:$W$5001,"&lt;12")+SUMIFS(Plan!$E$5:$E$304,Plan!$B$5:$B$304,$A41,Plan!$A$5:$A$304,"Hire",Plan!$D$5:$D$304,"Omani")-SUMIFS(Plan!$E$5:$E$304,Plan!$B$5:$B$304,$A41,Plan!$A$5:$A$304,"Exit",Plan!$D$5:$D$304,"Omani"))/O41)</f>
        <v/>
      </c>
    </row>
    <row r="42">
      <c r="A42" s="12" t="n"/>
      <c r="B42" s="30" t="n"/>
      <c r="C42" s="31" t="n"/>
      <c r="D42" s="31" t="n"/>
      <c r="E42" s="32">
        <f>IF($A42="","",COUNTIFS(Data!$C$2:$C$5001,$A42,Data!$R$2:$R$5001,1))</f>
        <v/>
      </c>
      <c r="F42" s="32">
        <f>IF($A42="","",COUNTIFS(Data!$C$2:$C$5001,$A42,Data!$R$2:$R$5001,1,Data!$Q$2:$Q$5001,1))</f>
        <v/>
      </c>
      <c r="G42" s="33">
        <f>IF(OR($A42="",N(E42)=0),"",F42/E42)</f>
        <v/>
      </c>
      <c r="H42" s="32">
        <f>IF($A42="","",COUNTIFS(Data!$C$2:$C$5001,$A42,Data!$R$2:$R$5001,1,Data!$H$2:$H$5001,"F*"))</f>
        <v/>
      </c>
      <c r="I42" s="32">
        <f>IF($A42="","",SUMIFS(Data!$AK$2:$AK$5001,Data!$C$2:$C$5001,$A42))</f>
        <v/>
      </c>
      <c r="J42" s="32">
        <f>IF($A42="","",COUNTIFS(Data!$C$2:$C$5001,$A42,Data!$R$2:$R$5001,1,Data!$W$2:$W$5001,"&lt;12"))</f>
        <v/>
      </c>
      <c r="K42" s="32">
        <f>IF($A42="","",COUNTIFS(Data!$C$2:$C$5001,$A42,Data!$U$2:$U$5001,"&gt;0"))</f>
        <v/>
      </c>
      <c r="L42" s="32">
        <f>IF($A42="","",COUNTIFS(Data!$C$2:$C$5001,$A42,Data!$V$2:$V$5001,"&gt;0"))</f>
        <v/>
      </c>
      <c r="M42" s="32">
        <f>IF($A42="","",SUMIFS(Plan!$E$5:$E$304,Plan!$B$5:$B$304,$A42,Plan!$A$5:$A$304,"Hire"))</f>
        <v/>
      </c>
      <c r="N42" s="32">
        <f>IF($A42="","",SUMIFS(Plan!$E$5:$E$304,Plan!$B$5:$B$304,$A42,Plan!$A$5:$A$304,"Exit"))</f>
        <v/>
      </c>
      <c r="O42" s="32">
        <f>IF($A42="","",E42-J42+M42-N42)</f>
        <v/>
      </c>
      <c r="P42" s="32">
        <f>IF($A42="","",SUMIFS(Data!$AH$2:$AH$5001,Data!$C$2:$C$5001,$A42))</f>
        <v/>
      </c>
      <c r="Q42" s="32">
        <f>IF($A42="","",SUMIFS(Plan!$S$5:$S$304,Plan!$B$5:$B$304,$A42))</f>
        <v/>
      </c>
      <c r="R42" s="32">
        <f>IF($A42="","",(P42+Q42)*Contingency)</f>
        <v/>
      </c>
      <c r="S42" s="32">
        <f>IF($A42="","",P42+Q42+R42)</f>
        <v/>
      </c>
      <c r="T42" s="32">
        <f>IF(OR($A42="",N(C42)=0),"",S42-C42)</f>
        <v/>
      </c>
      <c r="U42" s="32">
        <f>IF(OR($A42="",N(D42)=0),"",IF(S42&gt;D42,"Over by "&amp;TEXT(S42-D42,"#,##0"),"Within ceiling"))</f>
        <v/>
      </c>
      <c r="V42" s="33">
        <f>IF(OR($A42="",N(O42)=0),"",(F42-COUNTIFS(Data!$C$2:$C$5001,$A42,Data!$R$2:$R$5001,1,Data!$Q$2:$Q$5001,1,Data!$W$2:$W$5001,"&lt;12")+SUMIFS(Plan!$E$5:$E$304,Plan!$B$5:$B$304,$A42,Plan!$A$5:$A$304,"Hire",Plan!$D$5:$D$304,"Omani")-SUMIFS(Plan!$E$5:$E$304,Plan!$B$5:$B$304,$A42,Plan!$A$5:$A$304,"Exit",Plan!$D$5:$D$304,"Omani"))/O42)</f>
        <v/>
      </c>
    </row>
    <row r="43">
      <c r="A43" s="12" t="n"/>
      <c r="B43" s="30" t="n"/>
      <c r="C43" s="31" t="n"/>
      <c r="D43" s="31" t="n"/>
      <c r="E43" s="32">
        <f>IF($A43="","",COUNTIFS(Data!$C$2:$C$5001,$A43,Data!$R$2:$R$5001,1))</f>
        <v/>
      </c>
      <c r="F43" s="32">
        <f>IF($A43="","",COUNTIFS(Data!$C$2:$C$5001,$A43,Data!$R$2:$R$5001,1,Data!$Q$2:$Q$5001,1))</f>
        <v/>
      </c>
      <c r="G43" s="33">
        <f>IF(OR($A43="",N(E43)=0),"",F43/E43)</f>
        <v/>
      </c>
      <c r="H43" s="32">
        <f>IF($A43="","",COUNTIFS(Data!$C$2:$C$5001,$A43,Data!$R$2:$R$5001,1,Data!$H$2:$H$5001,"F*"))</f>
        <v/>
      </c>
      <c r="I43" s="32">
        <f>IF($A43="","",SUMIFS(Data!$AK$2:$AK$5001,Data!$C$2:$C$5001,$A43))</f>
        <v/>
      </c>
      <c r="J43" s="32">
        <f>IF($A43="","",COUNTIFS(Data!$C$2:$C$5001,$A43,Data!$R$2:$R$5001,1,Data!$W$2:$W$5001,"&lt;12"))</f>
        <v/>
      </c>
      <c r="K43" s="32">
        <f>IF($A43="","",COUNTIFS(Data!$C$2:$C$5001,$A43,Data!$U$2:$U$5001,"&gt;0"))</f>
        <v/>
      </c>
      <c r="L43" s="32">
        <f>IF($A43="","",COUNTIFS(Data!$C$2:$C$5001,$A43,Data!$V$2:$V$5001,"&gt;0"))</f>
        <v/>
      </c>
      <c r="M43" s="32">
        <f>IF($A43="","",SUMIFS(Plan!$E$5:$E$304,Plan!$B$5:$B$304,$A43,Plan!$A$5:$A$304,"Hire"))</f>
        <v/>
      </c>
      <c r="N43" s="32">
        <f>IF($A43="","",SUMIFS(Plan!$E$5:$E$304,Plan!$B$5:$B$304,$A43,Plan!$A$5:$A$304,"Exit"))</f>
        <v/>
      </c>
      <c r="O43" s="32">
        <f>IF($A43="","",E43-J43+M43-N43)</f>
        <v/>
      </c>
      <c r="P43" s="32">
        <f>IF($A43="","",SUMIFS(Data!$AH$2:$AH$5001,Data!$C$2:$C$5001,$A43))</f>
        <v/>
      </c>
      <c r="Q43" s="32">
        <f>IF($A43="","",SUMIFS(Plan!$S$5:$S$304,Plan!$B$5:$B$304,$A43))</f>
        <v/>
      </c>
      <c r="R43" s="32">
        <f>IF($A43="","",(P43+Q43)*Contingency)</f>
        <v/>
      </c>
      <c r="S43" s="32">
        <f>IF($A43="","",P43+Q43+R43)</f>
        <v/>
      </c>
      <c r="T43" s="32">
        <f>IF(OR($A43="",N(C43)=0),"",S43-C43)</f>
        <v/>
      </c>
      <c r="U43" s="32">
        <f>IF(OR($A43="",N(D43)=0),"",IF(S43&gt;D43,"Over by "&amp;TEXT(S43-D43,"#,##0"),"Within ceiling"))</f>
        <v/>
      </c>
      <c r="V43" s="33">
        <f>IF(OR($A43="",N(O43)=0),"",(F43-COUNTIFS(Data!$C$2:$C$5001,$A43,Data!$R$2:$R$5001,1,Data!$Q$2:$Q$5001,1,Data!$W$2:$W$5001,"&lt;12")+SUMIFS(Plan!$E$5:$E$304,Plan!$B$5:$B$304,$A43,Plan!$A$5:$A$304,"Hire",Plan!$D$5:$D$304,"Omani")-SUMIFS(Plan!$E$5:$E$304,Plan!$B$5:$B$304,$A43,Plan!$A$5:$A$304,"Exit",Plan!$D$5:$D$304,"Omani"))/O43)</f>
        <v/>
      </c>
    </row>
    <row r="44">
      <c r="A44" s="12" t="n"/>
      <c r="B44" s="30" t="n"/>
      <c r="C44" s="31" t="n"/>
      <c r="D44" s="31" t="n"/>
      <c r="E44" s="32">
        <f>IF($A44="","",COUNTIFS(Data!$C$2:$C$5001,$A44,Data!$R$2:$R$5001,1))</f>
        <v/>
      </c>
      <c r="F44" s="32">
        <f>IF($A44="","",COUNTIFS(Data!$C$2:$C$5001,$A44,Data!$R$2:$R$5001,1,Data!$Q$2:$Q$5001,1))</f>
        <v/>
      </c>
      <c r="G44" s="33">
        <f>IF(OR($A44="",N(E44)=0),"",F44/E44)</f>
        <v/>
      </c>
      <c r="H44" s="32">
        <f>IF($A44="","",COUNTIFS(Data!$C$2:$C$5001,$A44,Data!$R$2:$R$5001,1,Data!$H$2:$H$5001,"F*"))</f>
        <v/>
      </c>
      <c r="I44" s="32">
        <f>IF($A44="","",SUMIFS(Data!$AK$2:$AK$5001,Data!$C$2:$C$5001,$A44))</f>
        <v/>
      </c>
      <c r="J44" s="32">
        <f>IF($A44="","",COUNTIFS(Data!$C$2:$C$5001,$A44,Data!$R$2:$R$5001,1,Data!$W$2:$W$5001,"&lt;12"))</f>
        <v/>
      </c>
      <c r="K44" s="32">
        <f>IF($A44="","",COUNTIFS(Data!$C$2:$C$5001,$A44,Data!$U$2:$U$5001,"&gt;0"))</f>
        <v/>
      </c>
      <c r="L44" s="32">
        <f>IF($A44="","",COUNTIFS(Data!$C$2:$C$5001,$A44,Data!$V$2:$V$5001,"&gt;0"))</f>
        <v/>
      </c>
      <c r="M44" s="32">
        <f>IF($A44="","",SUMIFS(Plan!$E$5:$E$304,Plan!$B$5:$B$304,$A44,Plan!$A$5:$A$304,"Hire"))</f>
        <v/>
      </c>
      <c r="N44" s="32">
        <f>IF($A44="","",SUMIFS(Plan!$E$5:$E$304,Plan!$B$5:$B$304,$A44,Plan!$A$5:$A$304,"Exit"))</f>
        <v/>
      </c>
      <c r="O44" s="32">
        <f>IF($A44="","",E44-J44+M44-N44)</f>
        <v/>
      </c>
      <c r="P44" s="32">
        <f>IF($A44="","",SUMIFS(Data!$AH$2:$AH$5001,Data!$C$2:$C$5001,$A44))</f>
        <v/>
      </c>
      <c r="Q44" s="32">
        <f>IF($A44="","",SUMIFS(Plan!$S$5:$S$304,Plan!$B$5:$B$304,$A44))</f>
        <v/>
      </c>
      <c r="R44" s="32">
        <f>IF($A44="","",(P44+Q44)*Contingency)</f>
        <v/>
      </c>
      <c r="S44" s="32">
        <f>IF($A44="","",P44+Q44+R44)</f>
        <v/>
      </c>
      <c r="T44" s="32">
        <f>IF(OR($A44="",N(C44)=0),"",S44-C44)</f>
        <v/>
      </c>
      <c r="U44" s="32">
        <f>IF(OR($A44="",N(D44)=0),"",IF(S44&gt;D44,"Over by "&amp;TEXT(S44-D44,"#,##0"),"Within ceiling"))</f>
        <v/>
      </c>
      <c r="V44" s="33">
        <f>IF(OR($A44="",N(O44)=0),"",(F44-COUNTIFS(Data!$C$2:$C$5001,$A44,Data!$R$2:$R$5001,1,Data!$Q$2:$Q$5001,1,Data!$W$2:$W$5001,"&lt;12")+SUMIFS(Plan!$E$5:$E$304,Plan!$B$5:$B$304,$A44,Plan!$A$5:$A$304,"Hire",Plan!$D$5:$D$304,"Omani")-SUMIFS(Plan!$E$5:$E$304,Plan!$B$5:$B$304,$A44,Plan!$A$5:$A$304,"Exit",Plan!$D$5:$D$304,"Omani"))/O44)</f>
        <v/>
      </c>
    </row>
    <row r="45">
      <c r="A45" s="12" t="n"/>
      <c r="B45" s="30" t="n"/>
      <c r="C45" s="31" t="n"/>
      <c r="D45" s="31" t="n"/>
      <c r="E45" s="32">
        <f>IF($A45="","",COUNTIFS(Data!$C$2:$C$5001,$A45,Data!$R$2:$R$5001,1))</f>
        <v/>
      </c>
      <c r="F45" s="32">
        <f>IF($A45="","",COUNTIFS(Data!$C$2:$C$5001,$A45,Data!$R$2:$R$5001,1,Data!$Q$2:$Q$5001,1))</f>
        <v/>
      </c>
      <c r="G45" s="33">
        <f>IF(OR($A45="",N(E45)=0),"",F45/E45)</f>
        <v/>
      </c>
      <c r="H45" s="32">
        <f>IF($A45="","",COUNTIFS(Data!$C$2:$C$5001,$A45,Data!$R$2:$R$5001,1,Data!$H$2:$H$5001,"F*"))</f>
        <v/>
      </c>
      <c r="I45" s="32">
        <f>IF($A45="","",SUMIFS(Data!$AK$2:$AK$5001,Data!$C$2:$C$5001,$A45))</f>
        <v/>
      </c>
      <c r="J45" s="32">
        <f>IF($A45="","",COUNTIFS(Data!$C$2:$C$5001,$A45,Data!$R$2:$R$5001,1,Data!$W$2:$W$5001,"&lt;12"))</f>
        <v/>
      </c>
      <c r="K45" s="32">
        <f>IF($A45="","",COUNTIFS(Data!$C$2:$C$5001,$A45,Data!$U$2:$U$5001,"&gt;0"))</f>
        <v/>
      </c>
      <c r="L45" s="32">
        <f>IF($A45="","",COUNTIFS(Data!$C$2:$C$5001,$A45,Data!$V$2:$V$5001,"&gt;0"))</f>
        <v/>
      </c>
      <c r="M45" s="32">
        <f>IF($A45="","",SUMIFS(Plan!$E$5:$E$304,Plan!$B$5:$B$304,$A45,Plan!$A$5:$A$304,"Hire"))</f>
        <v/>
      </c>
      <c r="N45" s="32">
        <f>IF($A45="","",SUMIFS(Plan!$E$5:$E$304,Plan!$B$5:$B$304,$A45,Plan!$A$5:$A$304,"Exit"))</f>
        <v/>
      </c>
      <c r="O45" s="32">
        <f>IF($A45="","",E45-J45+M45-N45)</f>
        <v/>
      </c>
      <c r="P45" s="32">
        <f>IF($A45="","",SUMIFS(Data!$AH$2:$AH$5001,Data!$C$2:$C$5001,$A45))</f>
        <v/>
      </c>
      <c r="Q45" s="32">
        <f>IF($A45="","",SUMIFS(Plan!$S$5:$S$304,Plan!$B$5:$B$304,$A45))</f>
        <v/>
      </c>
      <c r="R45" s="32">
        <f>IF($A45="","",(P45+Q45)*Contingency)</f>
        <v/>
      </c>
      <c r="S45" s="32">
        <f>IF($A45="","",P45+Q45+R45)</f>
        <v/>
      </c>
      <c r="T45" s="32">
        <f>IF(OR($A45="",N(C45)=0),"",S45-C45)</f>
        <v/>
      </c>
      <c r="U45" s="32">
        <f>IF(OR($A45="",N(D45)=0),"",IF(S45&gt;D45,"Over by "&amp;TEXT(S45-D45,"#,##0"),"Within ceiling"))</f>
        <v/>
      </c>
      <c r="V45" s="33">
        <f>IF(OR($A45="",N(O45)=0),"",(F45-COUNTIFS(Data!$C$2:$C$5001,$A45,Data!$R$2:$R$5001,1,Data!$Q$2:$Q$5001,1,Data!$W$2:$W$5001,"&lt;12")+SUMIFS(Plan!$E$5:$E$304,Plan!$B$5:$B$304,$A45,Plan!$A$5:$A$304,"Hire",Plan!$D$5:$D$304,"Omani")-SUMIFS(Plan!$E$5:$E$304,Plan!$B$5:$B$304,$A45,Plan!$A$5:$A$304,"Exit",Plan!$D$5:$D$304,"Omani"))/O45)</f>
        <v/>
      </c>
    </row>
    <row r="46">
      <c r="A46" s="12" t="n"/>
      <c r="B46" s="30" t="n"/>
      <c r="C46" s="31" t="n"/>
      <c r="D46" s="31" t="n"/>
      <c r="E46" s="32">
        <f>IF($A46="","",COUNTIFS(Data!$C$2:$C$5001,$A46,Data!$R$2:$R$5001,1))</f>
        <v/>
      </c>
      <c r="F46" s="32">
        <f>IF($A46="","",COUNTIFS(Data!$C$2:$C$5001,$A46,Data!$R$2:$R$5001,1,Data!$Q$2:$Q$5001,1))</f>
        <v/>
      </c>
      <c r="G46" s="33">
        <f>IF(OR($A46="",N(E46)=0),"",F46/E46)</f>
        <v/>
      </c>
      <c r="H46" s="32">
        <f>IF($A46="","",COUNTIFS(Data!$C$2:$C$5001,$A46,Data!$R$2:$R$5001,1,Data!$H$2:$H$5001,"F*"))</f>
        <v/>
      </c>
      <c r="I46" s="32">
        <f>IF($A46="","",SUMIFS(Data!$AK$2:$AK$5001,Data!$C$2:$C$5001,$A46))</f>
        <v/>
      </c>
      <c r="J46" s="32">
        <f>IF($A46="","",COUNTIFS(Data!$C$2:$C$5001,$A46,Data!$R$2:$R$5001,1,Data!$W$2:$W$5001,"&lt;12"))</f>
        <v/>
      </c>
      <c r="K46" s="32">
        <f>IF($A46="","",COUNTIFS(Data!$C$2:$C$5001,$A46,Data!$U$2:$U$5001,"&gt;0"))</f>
        <v/>
      </c>
      <c r="L46" s="32">
        <f>IF($A46="","",COUNTIFS(Data!$C$2:$C$5001,$A46,Data!$V$2:$V$5001,"&gt;0"))</f>
        <v/>
      </c>
      <c r="M46" s="32">
        <f>IF($A46="","",SUMIFS(Plan!$E$5:$E$304,Plan!$B$5:$B$304,$A46,Plan!$A$5:$A$304,"Hire"))</f>
        <v/>
      </c>
      <c r="N46" s="32">
        <f>IF($A46="","",SUMIFS(Plan!$E$5:$E$304,Plan!$B$5:$B$304,$A46,Plan!$A$5:$A$304,"Exit"))</f>
        <v/>
      </c>
      <c r="O46" s="32">
        <f>IF($A46="","",E46-J46+M46-N46)</f>
        <v/>
      </c>
      <c r="P46" s="32">
        <f>IF($A46="","",SUMIFS(Data!$AH$2:$AH$5001,Data!$C$2:$C$5001,$A46))</f>
        <v/>
      </c>
      <c r="Q46" s="32">
        <f>IF($A46="","",SUMIFS(Plan!$S$5:$S$304,Plan!$B$5:$B$304,$A46))</f>
        <v/>
      </c>
      <c r="R46" s="32">
        <f>IF($A46="","",(P46+Q46)*Contingency)</f>
        <v/>
      </c>
      <c r="S46" s="32">
        <f>IF($A46="","",P46+Q46+R46)</f>
        <v/>
      </c>
      <c r="T46" s="32">
        <f>IF(OR($A46="",N(C46)=0),"",S46-C46)</f>
        <v/>
      </c>
      <c r="U46" s="32">
        <f>IF(OR($A46="",N(D46)=0),"",IF(S46&gt;D46,"Over by "&amp;TEXT(S46-D46,"#,##0"),"Within ceiling"))</f>
        <v/>
      </c>
      <c r="V46" s="33">
        <f>IF(OR($A46="",N(O46)=0),"",(F46-COUNTIFS(Data!$C$2:$C$5001,$A46,Data!$R$2:$R$5001,1,Data!$Q$2:$Q$5001,1,Data!$W$2:$W$5001,"&lt;12")+SUMIFS(Plan!$E$5:$E$304,Plan!$B$5:$B$304,$A46,Plan!$A$5:$A$304,"Hire",Plan!$D$5:$D$304,"Omani")-SUMIFS(Plan!$E$5:$E$304,Plan!$B$5:$B$304,$A46,Plan!$A$5:$A$304,"Exit",Plan!$D$5:$D$304,"Omani"))/O46)</f>
        <v/>
      </c>
    </row>
    <row r="47">
      <c r="A47" s="12" t="n"/>
      <c r="B47" s="30" t="n"/>
      <c r="C47" s="31" t="n"/>
      <c r="D47" s="31" t="n"/>
      <c r="E47" s="32">
        <f>IF($A47="","",COUNTIFS(Data!$C$2:$C$5001,$A47,Data!$R$2:$R$5001,1))</f>
        <v/>
      </c>
      <c r="F47" s="32">
        <f>IF($A47="","",COUNTIFS(Data!$C$2:$C$5001,$A47,Data!$R$2:$R$5001,1,Data!$Q$2:$Q$5001,1))</f>
        <v/>
      </c>
      <c r="G47" s="33">
        <f>IF(OR($A47="",N(E47)=0),"",F47/E47)</f>
        <v/>
      </c>
      <c r="H47" s="32">
        <f>IF($A47="","",COUNTIFS(Data!$C$2:$C$5001,$A47,Data!$R$2:$R$5001,1,Data!$H$2:$H$5001,"F*"))</f>
        <v/>
      </c>
      <c r="I47" s="32">
        <f>IF($A47="","",SUMIFS(Data!$AK$2:$AK$5001,Data!$C$2:$C$5001,$A47))</f>
        <v/>
      </c>
      <c r="J47" s="32">
        <f>IF($A47="","",COUNTIFS(Data!$C$2:$C$5001,$A47,Data!$R$2:$R$5001,1,Data!$W$2:$W$5001,"&lt;12"))</f>
        <v/>
      </c>
      <c r="K47" s="32">
        <f>IF($A47="","",COUNTIFS(Data!$C$2:$C$5001,$A47,Data!$U$2:$U$5001,"&gt;0"))</f>
        <v/>
      </c>
      <c r="L47" s="32">
        <f>IF($A47="","",COUNTIFS(Data!$C$2:$C$5001,$A47,Data!$V$2:$V$5001,"&gt;0"))</f>
        <v/>
      </c>
      <c r="M47" s="32">
        <f>IF($A47="","",SUMIFS(Plan!$E$5:$E$304,Plan!$B$5:$B$304,$A47,Plan!$A$5:$A$304,"Hire"))</f>
        <v/>
      </c>
      <c r="N47" s="32">
        <f>IF($A47="","",SUMIFS(Plan!$E$5:$E$304,Plan!$B$5:$B$304,$A47,Plan!$A$5:$A$304,"Exit"))</f>
        <v/>
      </c>
      <c r="O47" s="32">
        <f>IF($A47="","",E47-J47+M47-N47)</f>
        <v/>
      </c>
      <c r="P47" s="32">
        <f>IF($A47="","",SUMIFS(Data!$AH$2:$AH$5001,Data!$C$2:$C$5001,$A47))</f>
        <v/>
      </c>
      <c r="Q47" s="32">
        <f>IF($A47="","",SUMIFS(Plan!$S$5:$S$304,Plan!$B$5:$B$304,$A47))</f>
        <v/>
      </c>
      <c r="R47" s="32">
        <f>IF($A47="","",(P47+Q47)*Contingency)</f>
        <v/>
      </c>
      <c r="S47" s="32">
        <f>IF($A47="","",P47+Q47+R47)</f>
        <v/>
      </c>
      <c r="T47" s="32">
        <f>IF(OR($A47="",N(C47)=0),"",S47-C47)</f>
        <v/>
      </c>
      <c r="U47" s="32">
        <f>IF(OR($A47="",N(D47)=0),"",IF(S47&gt;D47,"Over by "&amp;TEXT(S47-D47,"#,##0"),"Within ceiling"))</f>
        <v/>
      </c>
      <c r="V47" s="33">
        <f>IF(OR($A47="",N(O47)=0),"",(F47-COUNTIFS(Data!$C$2:$C$5001,$A47,Data!$R$2:$R$5001,1,Data!$Q$2:$Q$5001,1,Data!$W$2:$W$5001,"&lt;12")+SUMIFS(Plan!$E$5:$E$304,Plan!$B$5:$B$304,$A47,Plan!$A$5:$A$304,"Hire",Plan!$D$5:$D$304,"Omani")-SUMIFS(Plan!$E$5:$E$304,Plan!$B$5:$B$304,$A47,Plan!$A$5:$A$304,"Exit",Plan!$D$5:$D$304,"Omani"))/O47)</f>
        <v/>
      </c>
    </row>
    <row r="48">
      <c r="A48" s="12" t="n"/>
      <c r="B48" s="30" t="n"/>
      <c r="C48" s="31" t="n"/>
      <c r="D48" s="31" t="n"/>
      <c r="E48" s="32">
        <f>IF($A48="","",COUNTIFS(Data!$C$2:$C$5001,$A48,Data!$R$2:$R$5001,1))</f>
        <v/>
      </c>
      <c r="F48" s="32">
        <f>IF($A48="","",COUNTIFS(Data!$C$2:$C$5001,$A48,Data!$R$2:$R$5001,1,Data!$Q$2:$Q$5001,1))</f>
        <v/>
      </c>
      <c r="G48" s="33">
        <f>IF(OR($A48="",N(E48)=0),"",F48/E48)</f>
        <v/>
      </c>
      <c r="H48" s="32">
        <f>IF($A48="","",COUNTIFS(Data!$C$2:$C$5001,$A48,Data!$R$2:$R$5001,1,Data!$H$2:$H$5001,"F*"))</f>
        <v/>
      </c>
      <c r="I48" s="32">
        <f>IF($A48="","",SUMIFS(Data!$AK$2:$AK$5001,Data!$C$2:$C$5001,$A48))</f>
        <v/>
      </c>
      <c r="J48" s="32">
        <f>IF($A48="","",COUNTIFS(Data!$C$2:$C$5001,$A48,Data!$R$2:$R$5001,1,Data!$W$2:$W$5001,"&lt;12"))</f>
        <v/>
      </c>
      <c r="K48" s="32">
        <f>IF($A48="","",COUNTIFS(Data!$C$2:$C$5001,$A48,Data!$U$2:$U$5001,"&gt;0"))</f>
        <v/>
      </c>
      <c r="L48" s="32">
        <f>IF($A48="","",COUNTIFS(Data!$C$2:$C$5001,$A48,Data!$V$2:$V$5001,"&gt;0"))</f>
        <v/>
      </c>
      <c r="M48" s="32">
        <f>IF($A48="","",SUMIFS(Plan!$E$5:$E$304,Plan!$B$5:$B$304,$A48,Plan!$A$5:$A$304,"Hire"))</f>
        <v/>
      </c>
      <c r="N48" s="32">
        <f>IF($A48="","",SUMIFS(Plan!$E$5:$E$304,Plan!$B$5:$B$304,$A48,Plan!$A$5:$A$304,"Exit"))</f>
        <v/>
      </c>
      <c r="O48" s="32">
        <f>IF($A48="","",E48-J48+M48-N48)</f>
        <v/>
      </c>
      <c r="P48" s="32">
        <f>IF($A48="","",SUMIFS(Data!$AH$2:$AH$5001,Data!$C$2:$C$5001,$A48))</f>
        <v/>
      </c>
      <c r="Q48" s="32">
        <f>IF($A48="","",SUMIFS(Plan!$S$5:$S$304,Plan!$B$5:$B$304,$A48))</f>
        <v/>
      </c>
      <c r="R48" s="32">
        <f>IF($A48="","",(P48+Q48)*Contingency)</f>
        <v/>
      </c>
      <c r="S48" s="32">
        <f>IF($A48="","",P48+Q48+R48)</f>
        <v/>
      </c>
      <c r="T48" s="32">
        <f>IF(OR($A48="",N(C48)=0),"",S48-C48)</f>
        <v/>
      </c>
      <c r="U48" s="32">
        <f>IF(OR($A48="",N(D48)=0),"",IF(S48&gt;D48,"Over by "&amp;TEXT(S48-D48,"#,##0"),"Within ceiling"))</f>
        <v/>
      </c>
      <c r="V48" s="33">
        <f>IF(OR($A48="",N(O48)=0),"",(F48-COUNTIFS(Data!$C$2:$C$5001,$A48,Data!$R$2:$R$5001,1,Data!$Q$2:$Q$5001,1,Data!$W$2:$W$5001,"&lt;12")+SUMIFS(Plan!$E$5:$E$304,Plan!$B$5:$B$304,$A48,Plan!$A$5:$A$304,"Hire",Plan!$D$5:$D$304,"Omani")-SUMIFS(Plan!$E$5:$E$304,Plan!$B$5:$B$304,$A48,Plan!$A$5:$A$304,"Exit",Plan!$D$5:$D$304,"Omani"))/O48)</f>
        <v/>
      </c>
    </row>
    <row r="49">
      <c r="A49" s="12" t="n"/>
      <c r="B49" s="30" t="n"/>
      <c r="C49" s="31" t="n"/>
      <c r="D49" s="31" t="n"/>
      <c r="E49" s="32">
        <f>IF($A49="","",COUNTIFS(Data!$C$2:$C$5001,$A49,Data!$R$2:$R$5001,1))</f>
        <v/>
      </c>
      <c r="F49" s="32">
        <f>IF($A49="","",COUNTIFS(Data!$C$2:$C$5001,$A49,Data!$R$2:$R$5001,1,Data!$Q$2:$Q$5001,1))</f>
        <v/>
      </c>
      <c r="G49" s="33">
        <f>IF(OR($A49="",N(E49)=0),"",F49/E49)</f>
        <v/>
      </c>
      <c r="H49" s="32">
        <f>IF($A49="","",COUNTIFS(Data!$C$2:$C$5001,$A49,Data!$R$2:$R$5001,1,Data!$H$2:$H$5001,"F*"))</f>
        <v/>
      </c>
      <c r="I49" s="32">
        <f>IF($A49="","",SUMIFS(Data!$AK$2:$AK$5001,Data!$C$2:$C$5001,$A49))</f>
        <v/>
      </c>
      <c r="J49" s="32">
        <f>IF($A49="","",COUNTIFS(Data!$C$2:$C$5001,$A49,Data!$R$2:$R$5001,1,Data!$W$2:$W$5001,"&lt;12"))</f>
        <v/>
      </c>
      <c r="K49" s="32">
        <f>IF($A49="","",COUNTIFS(Data!$C$2:$C$5001,$A49,Data!$U$2:$U$5001,"&gt;0"))</f>
        <v/>
      </c>
      <c r="L49" s="32">
        <f>IF($A49="","",COUNTIFS(Data!$C$2:$C$5001,$A49,Data!$V$2:$V$5001,"&gt;0"))</f>
        <v/>
      </c>
      <c r="M49" s="32">
        <f>IF($A49="","",SUMIFS(Plan!$E$5:$E$304,Plan!$B$5:$B$304,$A49,Plan!$A$5:$A$304,"Hire"))</f>
        <v/>
      </c>
      <c r="N49" s="32">
        <f>IF($A49="","",SUMIFS(Plan!$E$5:$E$304,Plan!$B$5:$B$304,$A49,Plan!$A$5:$A$304,"Exit"))</f>
        <v/>
      </c>
      <c r="O49" s="32">
        <f>IF($A49="","",E49-J49+M49-N49)</f>
        <v/>
      </c>
      <c r="P49" s="32">
        <f>IF($A49="","",SUMIFS(Data!$AH$2:$AH$5001,Data!$C$2:$C$5001,$A49))</f>
        <v/>
      </c>
      <c r="Q49" s="32">
        <f>IF($A49="","",SUMIFS(Plan!$S$5:$S$304,Plan!$B$5:$B$304,$A49))</f>
        <v/>
      </c>
      <c r="R49" s="32">
        <f>IF($A49="","",(P49+Q49)*Contingency)</f>
        <v/>
      </c>
      <c r="S49" s="32">
        <f>IF($A49="","",P49+Q49+R49)</f>
        <v/>
      </c>
      <c r="T49" s="32">
        <f>IF(OR($A49="",N(C49)=0),"",S49-C49)</f>
        <v/>
      </c>
      <c r="U49" s="32">
        <f>IF(OR($A49="",N(D49)=0),"",IF(S49&gt;D49,"Over by "&amp;TEXT(S49-D49,"#,##0"),"Within ceiling"))</f>
        <v/>
      </c>
      <c r="V49" s="33">
        <f>IF(OR($A49="",N(O49)=0),"",(F49-COUNTIFS(Data!$C$2:$C$5001,$A49,Data!$R$2:$R$5001,1,Data!$Q$2:$Q$5001,1,Data!$W$2:$W$5001,"&lt;12")+SUMIFS(Plan!$E$5:$E$304,Plan!$B$5:$B$304,$A49,Plan!$A$5:$A$304,"Hire",Plan!$D$5:$D$304,"Omani")-SUMIFS(Plan!$E$5:$E$304,Plan!$B$5:$B$304,$A49,Plan!$A$5:$A$304,"Exit",Plan!$D$5:$D$304,"Omani"))/O49)</f>
        <v/>
      </c>
    </row>
    <row r="50">
      <c r="A50" s="12" t="n"/>
      <c r="B50" s="30" t="n"/>
      <c r="C50" s="31" t="n"/>
      <c r="D50" s="31" t="n"/>
      <c r="E50" s="32">
        <f>IF($A50="","",COUNTIFS(Data!$C$2:$C$5001,$A50,Data!$R$2:$R$5001,1))</f>
        <v/>
      </c>
      <c r="F50" s="32">
        <f>IF($A50="","",COUNTIFS(Data!$C$2:$C$5001,$A50,Data!$R$2:$R$5001,1,Data!$Q$2:$Q$5001,1))</f>
        <v/>
      </c>
      <c r="G50" s="33">
        <f>IF(OR($A50="",N(E50)=0),"",F50/E50)</f>
        <v/>
      </c>
      <c r="H50" s="32">
        <f>IF($A50="","",COUNTIFS(Data!$C$2:$C$5001,$A50,Data!$R$2:$R$5001,1,Data!$H$2:$H$5001,"F*"))</f>
        <v/>
      </c>
      <c r="I50" s="32">
        <f>IF($A50="","",SUMIFS(Data!$AK$2:$AK$5001,Data!$C$2:$C$5001,$A50))</f>
        <v/>
      </c>
      <c r="J50" s="32">
        <f>IF($A50="","",COUNTIFS(Data!$C$2:$C$5001,$A50,Data!$R$2:$R$5001,1,Data!$W$2:$W$5001,"&lt;12"))</f>
        <v/>
      </c>
      <c r="K50" s="32">
        <f>IF($A50="","",COUNTIFS(Data!$C$2:$C$5001,$A50,Data!$U$2:$U$5001,"&gt;0"))</f>
        <v/>
      </c>
      <c r="L50" s="32">
        <f>IF($A50="","",COUNTIFS(Data!$C$2:$C$5001,$A50,Data!$V$2:$V$5001,"&gt;0"))</f>
        <v/>
      </c>
      <c r="M50" s="32">
        <f>IF($A50="","",SUMIFS(Plan!$E$5:$E$304,Plan!$B$5:$B$304,$A50,Plan!$A$5:$A$304,"Hire"))</f>
        <v/>
      </c>
      <c r="N50" s="32">
        <f>IF($A50="","",SUMIFS(Plan!$E$5:$E$304,Plan!$B$5:$B$304,$A50,Plan!$A$5:$A$304,"Exit"))</f>
        <v/>
      </c>
      <c r="O50" s="32">
        <f>IF($A50="","",E50-J50+M50-N50)</f>
        <v/>
      </c>
      <c r="P50" s="32">
        <f>IF($A50="","",SUMIFS(Data!$AH$2:$AH$5001,Data!$C$2:$C$5001,$A50))</f>
        <v/>
      </c>
      <c r="Q50" s="32">
        <f>IF($A50="","",SUMIFS(Plan!$S$5:$S$304,Plan!$B$5:$B$304,$A50))</f>
        <v/>
      </c>
      <c r="R50" s="32">
        <f>IF($A50="","",(P50+Q50)*Contingency)</f>
        <v/>
      </c>
      <c r="S50" s="32">
        <f>IF($A50="","",P50+Q50+R50)</f>
        <v/>
      </c>
      <c r="T50" s="32">
        <f>IF(OR($A50="",N(C50)=0),"",S50-C50)</f>
        <v/>
      </c>
      <c r="U50" s="32">
        <f>IF(OR($A50="",N(D50)=0),"",IF(S50&gt;D50,"Over by "&amp;TEXT(S50-D50,"#,##0"),"Within ceiling"))</f>
        <v/>
      </c>
      <c r="V50" s="33">
        <f>IF(OR($A50="",N(O50)=0),"",(F50-COUNTIFS(Data!$C$2:$C$5001,$A50,Data!$R$2:$R$5001,1,Data!$Q$2:$Q$5001,1,Data!$W$2:$W$5001,"&lt;12")+SUMIFS(Plan!$E$5:$E$304,Plan!$B$5:$B$304,$A50,Plan!$A$5:$A$304,"Hire",Plan!$D$5:$D$304,"Omani")-SUMIFS(Plan!$E$5:$E$304,Plan!$B$5:$B$304,$A50,Plan!$A$5:$A$304,"Exit",Plan!$D$5:$D$304,"Omani"))/O50)</f>
        <v/>
      </c>
    </row>
    <row r="51">
      <c r="A51" s="12" t="n"/>
      <c r="B51" s="30" t="n"/>
      <c r="C51" s="31" t="n"/>
      <c r="D51" s="31" t="n"/>
      <c r="E51" s="32">
        <f>IF($A51="","",COUNTIFS(Data!$C$2:$C$5001,$A51,Data!$R$2:$R$5001,1))</f>
        <v/>
      </c>
      <c r="F51" s="32">
        <f>IF($A51="","",COUNTIFS(Data!$C$2:$C$5001,$A51,Data!$R$2:$R$5001,1,Data!$Q$2:$Q$5001,1))</f>
        <v/>
      </c>
      <c r="G51" s="33">
        <f>IF(OR($A51="",N(E51)=0),"",F51/E51)</f>
        <v/>
      </c>
      <c r="H51" s="32">
        <f>IF($A51="","",COUNTIFS(Data!$C$2:$C$5001,$A51,Data!$R$2:$R$5001,1,Data!$H$2:$H$5001,"F*"))</f>
        <v/>
      </c>
      <c r="I51" s="32">
        <f>IF($A51="","",SUMIFS(Data!$AK$2:$AK$5001,Data!$C$2:$C$5001,$A51))</f>
        <v/>
      </c>
      <c r="J51" s="32">
        <f>IF($A51="","",COUNTIFS(Data!$C$2:$C$5001,$A51,Data!$R$2:$R$5001,1,Data!$W$2:$W$5001,"&lt;12"))</f>
        <v/>
      </c>
      <c r="K51" s="32">
        <f>IF($A51="","",COUNTIFS(Data!$C$2:$C$5001,$A51,Data!$U$2:$U$5001,"&gt;0"))</f>
        <v/>
      </c>
      <c r="L51" s="32">
        <f>IF($A51="","",COUNTIFS(Data!$C$2:$C$5001,$A51,Data!$V$2:$V$5001,"&gt;0"))</f>
        <v/>
      </c>
      <c r="M51" s="32">
        <f>IF($A51="","",SUMIFS(Plan!$E$5:$E$304,Plan!$B$5:$B$304,$A51,Plan!$A$5:$A$304,"Hire"))</f>
        <v/>
      </c>
      <c r="N51" s="32">
        <f>IF($A51="","",SUMIFS(Plan!$E$5:$E$304,Plan!$B$5:$B$304,$A51,Plan!$A$5:$A$304,"Exit"))</f>
        <v/>
      </c>
      <c r="O51" s="32">
        <f>IF($A51="","",E51-J51+M51-N51)</f>
        <v/>
      </c>
      <c r="P51" s="32">
        <f>IF($A51="","",SUMIFS(Data!$AH$2:$AH$5001,Data!$C$2:$C$5001,$A51))</f>
        <v/>
      </c>
      <c r="Q51" s="32">
        <f>IF($A51="","",SUMIFS(Plan!$S$5:$S$304,Plan!$B$5:$B$304,$A51))</f>
        <v/>
      </c>
      <c r="R51" s="32">
        <f>IF($A51="","",(P51+Q51)*Contingency)</f>
        <v/>
      </c>
      <c r="S51" s="32">
        <f>IF($A51="","",P51+Q51+R51)</f>
        <v/>
      </c>
      <c r="T51" s="32">
        <f>IF(OR($A51="",N(C51)=0),"",S51-C51)</f>
        <v/>
      </c>
      <c r="U51" s="32">
        <f>IF(OR($A51="",N(D51)=0),"",IF(S51&gt;D51,"Over by "&amp;TEXT(S51-D51,"#,##0"),"Within ceiling"))</f>
        <v/>
      </c>
      <c r="V51" s="33">
        <f>IF(OR($A51="",N(O51)=0),"",(F51-COUNTIFS(Data!$C$2:$C$5001,$A51,Data!$R$2:$R$5001,1,Data!$Q$2:$Q$5001,1,Data!$W$2:$W$5001,"&lt;12")+SUMIFS(Plan!$E$5:$E$304,Plan!$B$5:$B$304,$A51,Plan!$A$5:$A$304,"Hire",Plan!$D$5:$D$304,"Omani")-SUMIFS(Plan!$E$5:$E$304,Plan!$B$5:$B$304,$A51,Plan!$A$5:$A$304,"Exit",Plan!$D$5:$D$304,"Omani"))/O51)</f>
        <v/>
      </c>
    </row>
    <row r="52">
      <c r="A52" s="12" t="n"/>
      <c r="B52" s="30" t="n"/>
      <c r="C52" s="31" t="n"/>
      <c r="D52" s="31" t="n"/>
      <c r="E52" s="32">
        <f>IF($A52="","",COUNTIFS(Data!$C$2:$C$5001,$A52,Data!$R$2:$R$5001,1))</f>
        <v/>
      </c>
      <c r="F52" s="32">
        <f>IF($A52="","",COUNTIFS(Data!$C$2:$C$5001,$A52,Data!$R$2:$R$5001,1,Data!$Q$2:$Q$5001,1))</f>
        <v/>
      </c>
      <c r="G52" s="33">
        <f>IF(OR($A52="",N(E52)=0),"",F52/E52)</f>
        <v/>
      </c>
      <c r="H52" s="32">
        <f>IF($A52="","",COUNTIFS(Data!$C$2:$C$5001,$A52,Data!$R$2:$R$5001,1,Data!$H$2:$H$5001,"F*"))</f>
        <v/>
      </c>
      <c r="I52" s="32">
        <f>IF($A52="","",SUMIFS(Data!$AK$2:$AK$5001,Data!$C$2:$C$5001,$A52))</f>
        <v/>
      </c>
      <c r="J52" s="32">
        <f>IF($A52="","",COUNTIFS(Data!$C$2:$C$5001,$A52,Data!$R$2:$R$5001,1,Data!$W$2:$W$5001,"&lt;12"))</f>
        <v/>
      </c>
      <c r="K52" s="32">
        <f>IF($A52="","",COUNTIFS(Data!$C$2:$C$5001,$A52,Data!$U$2:$U$5001,"&gt;0"))</f>
        <v/>
      </c>
      <c r="L52" s="32">
        <f>IF($A52="","",COUNTIFS(Data!$C$2:$C$5001,$A52,Data!$V$2:$V$5001,"&gt;0"))</f>
        <v/>
      </c>
      <c r="M52" s="32">
        <f>IF($A52="","",SUMIFS(Plan!$E$5:$E$304,Plan!$B$5:$B$304,$A52,Plan!$A$5:$A$304,"Hire"))</f>
        <v/>
      </c>
      <c r="N52" s="32">
        <f>IF($A52="","",SUMIFS(Plan!$E$5:$E$304,Plan!$B$5:$B$304,$A52,Plan!$A$5:$A$304,"Exit"))</f>
        <v/>
      </c>
      <c r="O52" s="32">
        <f>IF($A52="","",E52-J52+M52-N52)</f>
        <v/>
      </c>
      <c r="P52" s="32">
        <f>IF($A52="","",SUMIFS(Data!$AH$2:$AH$5001,Data!$C$2:$C$5001,$A52))</f>
        <v/>
      </c>
      <c r="Q52" s="32">
        <f>IF($A52="","",SUMIFS(Plan!$S$5:$S$304,Plan!$B$5:$B$304,$A52))</f>
        <v/>
      </c>
      <c r="R52" s="32">
        <f>IF($A52="","",(P52+Q52)*Contingency)</f>
        <v/>
      </c>
      <c r="S52" s="32">
        <f>IF($A52="","",P52+Q52+R52)</f>
        <v/>
      </c>
      <c r="T52" s="32">
        <f>IF(OR($A52="",N(C52)=0),"",S52-C52)</f>
        <v/>
      </c>
      <c r="U52" s="32">
        <f>IF(OR($A52="",N(D52)=0),"",IF(S52&gt;D52,"Over by "&amp;TEXT(S52-D52,"#,##0"),"Within ceiling"))</f>
        <v/>
      </c>
      <c r="V52" s="33">
        <f>IF(OR($A52="",N(O52)=0),"",(F52-COUNTIFS(Data!$C$2:$C$5001,$A52,Data!$R$2:$R$5001,1,Data!$Q$2:$Q$5001,1,Data!$W$2:$W$5001,"&lt;12")+SUMIFS(Plan!$E$5:$E$304,Plan!$B$5:$B$304,$A52,Plan!$A$5:$A$304,"Hire",Plan!$D$5:$D$304,"Omani")-SUMIFS(Plan!$E$5:$E$304,Plan!$B$5:$B$304,$A52,Plan!$A$5:$A$304,"Exit",Plan!$D$5:$D$304,"Omani"))/O52)</f>
        <v/>
      </c>
    </row>
    <row r="53">
      <c r="A53" s="12" t="n"/>
      <c r="B53" s="30" t="n"/>
      <c r="C53" s="31" t="n"/>
      <c r="D53" s="31" t="n"/>
      <c r="E53" s="32">
        <f>IF($A53="","",COUNTIFS(Data!$C$2:$C$5001,$A53,Data!$R$2:$R$5001,1))</f>
        <v/>
      </c>
      <c r="F53" s="32">
        <f>IF($A53="","",COUNTIFS(Data!$C$2:$C$5001,$A53,Data!$R$2:$R$5001,1,Data!$Q$2:$Q$5001,1))</f>
        <v/>
      </c>
      <c r="G53" s="33">
        <f>IF(OR($A53="",N(E53)=0),"",F53/E53)</f>
        <v/>
      </c>
      <c r="H53" s="32">
        <f>IF($A53="","",COUNTIFS(Data!$C$2:$C$5001,$A53,Data!$R$2:$R$5001,1,Data!$H$2:$H$5001,"F*"))</f>
        <v/>
      </c>
      <c r="I53" s="32">
        <f>IF($A53="","",SUMIFS(Data!$AK$2:$AK$5001,Data!$C$2:$C$5001,$A53))</f>
        <v/>
      </c>
      <c r="J53" s="32">
        <f>IF($A53="","",COUNTIFS(Data!$C$2:$C$5001,$A53,Data!$R$2:$R$5001,1,Data!$W$2:$W$5001,"&lt;12"))</f>
        <v/>
      </c>
      <c r="K53" s="32">
        <f>IF($A53="","",COUNTIFS(Data!$C$2:$C$5001,$A53,Data!$U$2:$U$5001,"&gt;0"))</f>
        <v/>
      </c>
      <c r="L53" s="32">
        <f>IF($A53="","",COUNTIFS(Data!$C$2:$C$5001,$A53,Data!$V$2:$V$5001,"&gt;0"))</f>
        <v/>
      </c>
      <c r="M53" s="32">
        <f>IF($A53="","",SUMIFS(Plan!$E$5:$E$304,Plan!$B$5:$B$304,$A53,Plan!$A$5:$A$304,"Hire"))</f>
        <v/>
      </c>
      <c r="N53" s="32">
        <f>IF($A53="","",SUMIFS(Plan!$E$5:$E$304,Plan!$B$5:$B$304,$A53,Plan!$A$5:$A$304,"Exit"))</f>
        <v/>
      </c>
      <c r="O53" s="32">
        <f>IF($A53="","",E53-J53+M53-N53)</f>
        <v/>
      </c>
      <c r="P53" s="32">
        <f>IF($A53="","",SUMIFS(Data!$AH$2:$AH$5001,Data!$C$2:$C$5001,$A53))</f>
        <v/>
      </c>
      <c r="Q53" s="32">
        <f>IF($A53="","",SUMIFS(Plan!$S$5:$S$304,Plan!$B$5:$B$304,$A53))</f>
        <v/>
      </c>
      <c r="R53" s="32">
        <f>IF($A53="","",(P53+Q53)*Contingency)</f>
        <v/>
      </c>
      <c r="S53" s="32">
        <f>IF($A53="","",P53+Q53+R53)</f>
        <v/>
      </c>
      <c r="T53" s="32">
        <f>IF(OR($A53="",N(C53)=0),"",S53-C53)</f>
        <v/>
      </c>
      <c r="U53" s="32">
        <f>IF(OR($A53="",N(D53)=0),"",IF(S53&gt;D53,"Over by "&amp;TEXT(S53-D53,"#,##0"),"Within ceiling"))</f>
        <v/>
      </c>
      <c r="V53" s="33">
        <f>IF(OR($A53="",N(O53)=0),"",(F53-COUNTIFS(Data!$C$2:$C$5001,$A53,Data!$R$2:$R$5001,1,Data!$Q$2:$Q$5001,1,Data!$W$2:$W$5001,"&lt;12")+SUMIFS(Plan!$E$5:$E$304,Plan!$B$5:$B$304,$A53,Plan!$A$5:$A$304,"Hire",Plan!$D$5:$D$304,"Omani")-SUMIFS(Plan!$E$5:$E$304,Plan!$B$5:$B$304,$A53,Plan!$A$5:$A$304,"Exit",Plan!$D$5:$D$304,"Omani"))/O53)</f>
        <v/>
      </c>
    </row>
    <row r="54">
      <c r="A54" s="12" t="n"/>
      <c r="B54" s="30" t="n"/>
      <c r="C54" s="31" t="n"/>
      <c r="D54" s="31" t="n"/>
      <c r="E54" s="32">
        <f>IF($A54="","",COUNTIFS(Data!$C$2:$C$5001,$A54,Data!$R$2:$R$5001,1))</f>
        <v/>
      </c>
      <c r="F54" s="32">
        <f>IF($A54="","",COUNTIFS(Data!$C$2:$C$5001,$A54,Data!$R$2:$R$5001,1,Data!$Q$2:$Q$5001,1))</f>
        <v/>
      </c>
      <c r="G54" s="33">
        <f>IF(OR($A54="",N(E54)=0),"",F54/E54)</f>
        <v/>
      </c>
      <c r="H54" s="32">
        <f>IF($A54="","",COUNTIFS(Data!$C$2:$C$5001,$A54,Data!$R$2:$R$5001,1,Data!$H$2:$H$5001,"F*"))</f>
        <v/>
      </c>
      <c r="I54" s="32">
        <f>IF($A54="","",SUMIFS(Data!$AK$2:$AK$5001,Data!$C$2:$C$5001,$A54))</f>
        <v/>
      </c>
      <c r="J54" s="32">
        <f>IF($A54="","",COUNTIFS(Data!$C$2:$C$5001,$A54,Data!$R$2:$R$5001,1,Data!$W$2:$W$5001,"&lt;12"))</f>
        <v/>
      </c>
      <c r="K54" s="32">
        <f>IF($A54="","",COUNTIFS(Data!$C$2:$C$5001,$A54,Data!$U$2:$U$5001,"&gt;0"))</f>
        <v/>
      </c>
      <c r="L54" s="32">
        <f>IF($A54="","",COUNTIFS(Data!$C$2:$C$5001,$A54,Data!$V$2:$V$5001,"&gt;0"))</f>
        <v/>
      </c>
      <c r="M54" s="32">
        <f>IF($A54="","",SUMIFS(Plan!$E$5:$E$304,Plan!$B$5:$B$304,$A54,Plan!$A$5:$A$304,"Hire"))</f>
        <v/>
      </c>
      <c r="N54" s="32">
        <f>IF($A54="","",SUMIFS(Plan!$E$5:$E$304,Plan!$B$5:$B$304,$A54,Plan!$A$5:$A$304,"Exit"))</f>
        <v/>
      </c>
      <c r="O54" s="32">
        <f>IF($A54="","",E54-J54+M54-N54)</f>
        <v/>
      </c>
      <c r="P54" s="32">
        <f>IF($A54="","",SUMIFS(Data!$AH$2:$AH$5001,Data!$C$2:$C$5001,$A54))</f>
        <v/>
      </c>
      <c r="Q54" s="32">
        <f>IF($A54="","",SUMIFS(Plan!$S$5:$S$304,Plan!$B$5:$B$304,$A54))</f>
        <v/>
      </c>
      <c r="R54" s="32">
        <f>IF($A54="","",(P54+Q54)*Contingency)</f>
        <v/>
      </c>
      <c r="S54" s="32">
        <f>IF($A54="","",P54+Q54+R54)</f>
        <v/>
      </c>
      <c r="T54" s="32">
        <f>IF(OR($A54="",N(C54)=0),"",S54-C54)</f>
        <v/>
      </c>
      <c r="U54" s="32">
        <f>IF(OR($A54="",N(D54)=0),"",IF(S54&gt;D54,"Over by "&amp;TEXT(S54-D54,"#,##0"),"Within ceiling"))</f>
        <v/>
      </c>
      <c r="V54" s="33">
        <f>IF(OR($A54="",N(O54)=0),"",(F54-COUNTIFS(Data!$C$2:$C$5001,$A54,Data!$R$2:$R$5001,1,Data!$Q$2:$Q$5001,1,Data!$W$2:$W$5001,"&lt;12")+SUMIFS(Plan!$E$5:$E$304,Plan!$B$5:$B$304,$A54,Plan!$A$5:$A$304,"Hire",Plan!$D$5:$D$304,"Omani")-SUMIFS(Plan!$E$5:$E$304,Plan!$B$5:$B$304,$A54,Plan!$A$5:$A$304,"Exit",Plan!$D$5:$D$304,"Omani"))/O54)</f>
        <v/>
      </c>
    </row>
    <row r="55">
      <c r="A55" s="5" t="inlineStr">
        <is>
          <t>Total</t>
        </is>
      </c>
      <c r="C55" s="21">
        <f>SUM(C5:C54)</f>
        <v/>
      </c>
      <c r="D55" s="21">
        <f>SUM(D5:D54)</f>
        <v/>
      </c>
      <c r="E55" s="21">
        <f>SUM(E5:E54)</f>
        <v/>
      </c>
      <c r="F55" s="21">
        <f>SUM(F5:F54)</f>
        <v/>
      </c>
      <c r="G55" s="34">
        <f>IF(E55=0,"",F55/E55)</f>
        <v/>
      </c>
      <c r="H55" s="21">
        <f>SUM(H5:H54)</f>
        <v/>
      </c>
      <c r="I55" s="21">
        <f>SUM(I5:I54)</f>
        <v/>
      </c>
      <c r="J55" s="21">
        <f>SUM(J5:J54)</f>
        <v/>
      </c>
      <c r="K55" s="21">
        <f>SUM(K5:K54)</f>
        <v/>
      </c>
      <c r="L55" s="21">
        <f>SUM(L5:L54)</f>
        <v/>
      </c>
      <c r="M55" s="21">
        <f>SUM(M5:M54)</f>
        <v/>
      </c>
      <c r="N55" s="21">
        <f>SUM(N5:N54)</f>
        <v/>
      </c>
      <c r="O55" s="21">
        <f>SUM(O5:O54)</f>
        <v/>
      </c>
      <c r="P55" s="21">
        <f>SUM(P5:P54)</f>
        <v/>
      </c>
      <c r="Q55" s="21">
        <f>SUM(Q5:Q54)</f>
        <v/>
      </c>
      <c r="R55" s="21">
        <f>SUM(R5:R54)</f>
        <v/>
      </c>
      <c r="S55" s="21">
        <f>SUM(S5:S54)</f>
        <v/>
      </c>
      <c r="T55" s="21">
        <f>SUM(T5:T54)</f>
        <v/>
      </c>
      <c r="V55" s="34">
        <f>IF(O55=0,"",(F55-COUNTIFS(Data!$R$2:$R$5001,1,Data!$Q$2:$Q$5001,1,Data!$W$2:$W$5001,"&lt;12")+SUMIFS(Plan!$E$5:$E$304,Plan!$A$5:$A$304,"Hire",Plan!$D$5:$D$304,"Omani")-SUMIFS(Plan!$E$5:$E$304,Plan!$A$5:$A$304,"Exit",Plan!$D$5:$D$304,"Omani"))/O55)</f>
        <v/>
      </c>
    </row>
  </sheetData>
  <conditionalFormatting sqref="U5:U54">
    <cfRule type="expression" priority="1" dxfId="0">
      <formula>LEFT(U5,4)="Over"</formula>
    </cfRule>
  </conditionalFormatting>
  <conditionalFormatting sqref="G5:G54">
    <cfRule type="expression" priority="2" dxfId="2">
      <formula>AND(G5&lt;&gt;"",G5&lt;OmanTarget)</formula>
    </cfRule>
  </conditionalFormatting>
  <conditionalFormatting sqref="V5:V54">
    <cfRule type="expression" priority="3" dxfId="2">
      <formula>AND(V5&lt;&gt;"",V5&lt;OmanTarget)</formula>
    </cfRule>
  </conditionalFormatting>
  <dataValidations count="1">
    <dataValidation sqref="B5:B54" showDropDown="0" showInputMessage="0" showErrorMessage="1" allowBlank="0" error="Enter a percentage between 0% and 100%." type="decimal" operator="between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0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18" customWidth="1" min="4" max="4"/>
    <col width="26" customWidth="1" min="5" max="5"/>
    <col width="8" customWidth="1" min="6" max="6"/>
    <col width="13" customWidth="1" min="7" max="7"/>
    <col width="9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4" customWidth="1" min="14" max="14"/>
    <col width="12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30" customWidth="1" min="38" max="38"/>
    <col width="13" customWidth="1" min="39" max="39"/>
    <col width="13" customWidth="1" min="40" max="40"/>
  </cols>
  <sheetData>
    <row r="1" ht="58" customHeight="1">
      <c r="A1" s="11" t="inlineStr">
        <is>
          <t>Employee ID</t>
        </is>
      </c>
      <c r="B1" s="11" t="inlineStr">
        <is>
          <t>Employee name</t>
        </is>
      </c>
      <c r="C1" s="11" t="inlineStr">
        <is>
          <t>Department *</t>
        </is>
      </c>
      <c r="D1" s="11" t="inlineStr">
        <is>
          <t>Section</t>
        </is>
      </c>
      <c r="E1" s="11" t="inlineStr">
        <is>
          <t>Job title</t>
        </is>
      </c>
      <c r="F1" s="11" t="inlineStr">
        <is>
          <t>Grade</t>
        </is>
      </c>
      <c r="G1" s="11" t="inlineStr">
        <is>
          <t>Nationality *</t>
        </is>
      </c>
      <c r="H1" s="11" t="inlineStr">
        <is>
          <t>Gender</t>
        </is>
      </c>
      <c r="I1" s="11" t="inlineStr">
        <is>
          <t>Date of birth</t>
        </is>
      </c>
      <c r="J1" s="11" t="inlineStr">
        <is>
          <t>Joining date</t>
        </is>
      </c>
      <c r="K1" s="11" t="inlineStr">
        <is>
          <t>Contract end date</t>
        </is>
      </c>
      <c r="L1" s="11" t="inlineStr">
        <is>
          <t>Basic salary (OMR / month) *</t>
        </is>
      </c>
      <c r="M1" s="11" t="inlineStr">
        <is>
          <t>Allowances total (OMR / month)</t>
        </is>
      </c>
      <c r="N1" s="11" t="inlineStr">
        <is>
          <t>Employment status</t>
        </is>
      </c>
      <c r="O1" s="11" t="inlineStr">
        <is>
          <t>Planned exit month (1-12, optional)</t>
        </is>
      </c>
      <c r="P1" s="11" t="inlineStr">
        <is>
          <t>Personal increment % (optional)</t>
        </is>
      </c>
      <c r="Q1" s="20" t="inlineStr">
        <is>
          <t>Omani (1/0)</t>
        </is>
      </c>
      <c r="R1" s="20" t="inlineStr">
        <is>
          <t>Active (1/0)</t>
        </is>
      </c>
      <c r="S1" s="20" t="inlineStr">
        <is>
          <t>Age at 1 Jan FY</t>
        </is>
      </c>
      <c r="T1" s="20" t="inlineStr">
        <is>
          <t>Service (years)</t>
        </is>
      </c>
      <c r="U1" s="20" t="inlineStr">
        <is>
          <t>Retirement month in FY (0 = none)</t>
        </is>
      </c>
      <c r="V1" s="20" t="inlineStr">
        <is>
          <t>Contract end month in FY (0 = none)</t>
        </is>
      </c>
      <c r="W1" s="20" t="inlineStr">
        <is>
          <t>Last month on payroll (0 = not active)</t>
        </is>
      </c>
      <c r="X1" s="20" t="inlineStr">
        <is>
          <t>Increment rate used</t>
        </is>
      </c>
      <c r="Y1" s="20" t="inlineStr">
        <is>
          <t>Paid months incl. increment</t>
        </is>
      </c>
      <c r="Z1" s="20" t="inlineStr">
        <is>
          <t>Department overtime %</t>
        </is>
      </c>
      <c r="AA1" s="20" t="inlineStr">
        <is>
          <t>Annual basic (OMR)</t>
        </is>
      </c>
      <c r="AB1" s="20" t="inlineStr">
        <is>
          <t>Annual allowances (OMR)</t>
        </is>
      </c>
      <c r="AC1" s="20" t="inlineStr">
        <is>
          <t>Overtime (OMR)</t>
        </is>
      </c>
      <c r="AD1" s="20" t="inlineStr">
        <is>
          <t>Bonus (OMR)</t>
        </is>
      </c>
      <c r="AE1" s="20" t="inlineStr">
        <is>
          <t>Social protection (OMR)</t>
        </is>
      </c>
      <c r="AF1" s="20" t="inlineStr">
        <is>
          <t>End of service (OMR)</t>
        </is>
      </c>
      <c r="AG1" s="20" t="inlineStr">
        <is>
          <t>Tickets, medical &amp; training (OMR)</t>
        </is>
      </c>
      <c r="AH1" s="20" t="inlineStr">
        <is>
          <t>FY cost (OMR)</t>
        </is>
      </c>
      <c r="AI1" s="20" t="inlineStr">
        <is>
          <t>Run-rate cost: 12 months, no increment (OMR)</t>
        </is>
      </c>
      <c r="AJ1" s="20" t="inlineStr">
        <is>
          <t>Full-year cost with increment (OMR)</t>
        </is>
      </c>
      <c r="AK1" s="20" t="inlineStr">
        <is>
          <t>Monthly gross today (OMR)</t>
        </is>
      </c>
      <c r="AL1" s="20" t="inlineStr">
        <is>
          <t>Check</t>
        </is>
      </c>
      <c r="AM1" s="20" t="inlineStr">
        <is>
          <t>Monthly cost rate before increment (OMR)</t>
        </is>
      </c>
      <c r="AN1" s="20" t="inlineStr">
        <is>
          <t>Monthly per-head costs (OMR)</t>
        </is>
      </c>
    </row>
    <row r="2">
      <c r="I2" s="35" t="n"/>
      <c r="J2" s="35" t="n"/>
      <c r="K2" s="35" t="n"/>
      <c r="L2" s="36" t="n"/>
      <c r="M2" s="36" t="n"/>
      <c r="P2" s="37" t="n"/>
      <c r="Q2" s="38">
        <f>IF($C2="",0,IF(OR(LOWER(TRIM($G2))="omani",LOWER(TRIM($G2))="oman",LOWER(TRIM($G2))="om",LOWER(TRIM($G2))="local"),1,0))</f>
        <v/>
      </c>
      <c r="R2" s="38">
        <f>IF($C2="",0,IF(OR(ISNUMBER(SEARCH("resign",$N2)),ISNUMBER(SEARCH("terminat",$N2)),ISNUMBER(SEARCH("inactive",$N2)),ISNUMBER(SEARCH("vacan",$N2)),ISNUMBER(SEARCH("deceased",$N2)),ISNUMBER(SEARCH("separated",$N2))),0,1))</f>
        <v/>
      </c>
      <c r="S2">
        <f>IF(OR($R2=0,NOT(ISNUMBER($I2))),"",IFERROR(DATEDIF($I2,DATE(FY,1,1),"y"),""))</f>
        <v/>
      </c>
      <c r="T2">
        <f>IF(OR($R2=0,NOT(ISNUMBER($J2))),"",IFERROR(DATEDIF($J2,DATE(FY,1,1),"y"),0))</f>
        <v/>
      </c>
      <c r="U2" s="38">
        <f>IF(OR($R2=0,NOT(ISNUMBER($I2))),0,IF(YEAR($I2)+IF($Q2=1,RetAgeO,RetAgeE)=FY,MONTH($I2),IF(YEAR($I2)+IF($Q2=1,RetAgeO,RetAgeE)&lt;FY,1,0)))</f>
        <v/>
      </c>
      <c r="V2" s="38">
        <f>IF(OR($R2=0,NOT(ISNUMBER($K2))),0,IF(YEAR($K2)=FY,MONTH($K2),IF(YEAR($K2)&lt;FY,1,0)))</f>
        <v/>
      </c>
      <c r="W2" s="38">
        <f>IF($R2=0,0,MIN(12,IF(AND(ISNUMBER($O2),$O2&gt;=1,$O2&lt;=12),INT($O2),12),IF(AND(RetireExit="Yes",$U2&gt;0),$U2,12),IF(AND(ContractExit="Yes",$V2&gt;0),$V2,12)))</f>
        <v/>
      </c>
      <c r="X2" s="37">
        <f>IF(ISNUMBER($P2),$P2,IncPct)</f>
        <v/>
      </c>
      <c r="Y2" s="39">
        <f>IF($W2=0,0,MAX(0,MIN($W2,IncMonth-1))+MAX(0,$W2-IncMonth+1)*(1+$X2))</f>
        <v/>
      </c>
      <c r="Z2" s="40">
        <f>IF($C2="",0,IFERROR(INDEX(Departments!$B$5:$B$54,MATCH($C2,Departments!$A$5:$A$54,0)),0))</f>
        <v/>
      </c>
      <c r="AA2" s="41">
        <f>N($L2)*$Y2</f>
        <v/>
      </c>
      <c r="AB2" s="41">
        <f>N($M2)*$Y2</f>
        <v/>
      </c>
      <c r="AC2" s="41">
        <f>$AA2*$Z2</f>
        <v/>
      </c>
      <c r="AD2" s="41">
        <f>$AA2*BonusMonths/12</f>
        <v/>
      </c>
      <c r="AE2" s="41">
        <f>($AA2+SI_Gross*$AB2)*IF($Q2=1,SI_O,SI_E)</f>
        <v/>
      </c>
      <c r="AF2" s="41">
        <f>IF($Q2=1,0,$AA2*EOSB)</f>
        <v/>
      </c>
      <c r="AG2" s="41">
        <f>$AN2*$W2</f>
        <v/>
      </c>
      <c r="AH2" s="41">
        <f>SUM($AA2:$AG2)</f>
        <v/>
      </c>
      <c r="AI2" s="41">
        <f>12*($AM2+$AN2)</f>
        <v/>
      </c>
      <c r="AJ2" s="41">
        <f>$AM2*((IncMonth-1)+(13-IncMonth)*(1+$X2))+12*$AN2</f>
        <v/>
      </c>
      <c r="AK2" s="41">
        <f>IF($R2=1,N($L2)+N($M2),0)</f>
        <v/>
      </c>
      <c r="AL2">
        <f>IF($C2="","",IF(N($L2)&lt;=0,"Basic salary missing",IF(ISNA(MATCH($C2,Departments!$A$5:$A$54,0)),"Department not on Departments sheet",IF(AND($I2&lt;&gt;"",NOT(ISNUMBER($I2))),"Date of birth is text, not a date",IF(AND($K2&lt;&gt;"",NOT(ISNUMBER($K2))),"Contract end is text, not a date","")))))</f>
        <v/>
      </c>
      <c r="AM2" s="41">
        <f>IF($R2=0,0,N($L2)*(1+$Z2+BonusMonths/12+IF($Q2=1,0,EOSB))+N($M2)+(N($L2)+SI_Gross*N($M2))*IF($Q2=1,SI_O,SI_E))</f>
        <v/>
      </c>
      <c r="AN2" s="41">
        <f>IF($R2=0,0,(IF($Q2=1,MedO,MedE+Ticket)+Training)/12)</f>
        <v/>
      </c>
    </row>
    <row r="3">
      <c r="I3" s="35" t="n"/>
      <c r="J3" s="35" t="n"/>
      <c r="K3" s="35" t="n"/>
      <c r="L3" s="36" t="n"/>
      <c r="M3" s="36" t="n"/>
      <c r="P3" s="37" t="n"/>
      <c r="Q3" s="38">
        <f>IF($C3="",0,IF(OR(LOWER(TRIM($G3))="omani",LOWER(TRIM($G3))="oman",LOWER(TRIM($G3))="om",LOWER(TRIM($G3))="local"),1,0))</f>
        <v/>
      </c>
      <c r="R3" s="38">
        <f>IF($C3="",0,IF(OR(ISNUMBER(SEARCH("resign",$N3)),ISNUMBER(SEARCH("terminat",$N3)),ISNUMBER(SEARCH("inactive",$N3)),ISNUMBER(SEARCH("vacan",$N3)),ISNUMBER(SEARCH("deceased",$N3)),ISNUMBER(SEARCH("separated",$N3))),0,1))</f>
        <v/>
      </c>
      <c r="S3">
        <f>IF(OR($R3=0,NOT(ISNUMBER($I3))),"",IFERROR(DATEDIF($I3,DATE(FY,1,1),"y"),""))</f>
        <v/>
      </c>
      <c r="T3">
        <f>IF(OR($R3=0,NOT(ISNUMBER($J3))),"",IFERROR(DATEDIF($J3,DATE(FY,1,1),"y"),0))</f>
        <v/>
      </c>
      <c r="U3" s="38">
        <f>IF(OR($R3=0,NOT(ISNUMBER($I3))),0,IF(YEAR($I3)+IF($Q3=1,RetAgeO,RetAgeE)=FY,MONTH($I3),IF(YEAR($I3)+IF($Q3=1,RetAgeO,RetAgeE)&lt;FY,1,0)))</f>
        <v/>
      </c>
      <c r="V3" s="38">
        <f>IF(OR($R3=0,NOT(ISNUMBER($K3))),0,IF(YEAR($K3)=FY,MONTH($K3),IF(YEAR($K3)&lt;FY,1,0)))</f>
        <v/>
      </c>
      <c r="W3" s="38">
        <f>IF($R3=0,0,MIN(12,IF(AND(ISNUMBER($O3),$O3&gt;=1,$O3&lt;=12),INT($O3),12),IF(AND(RetireExit="Yes",$U3&gt;0),$U3,12),IF(AND(ContractExit="Yes",$V3&gt;0),$V3,12)))</f>
        <v/>
      </c>
      <c r="X3" s="37">
        <f>IF(ISNUMBER($P3),$P3,IncPct)</f>
        <v/>
      </c>
      <c r="Y3" s="39">
        <f>IF($W3=0,0,MAX(0,MIN($W3,IncMonth-1))+MAX(0,$W3-IncMonth+1)*(1+$X3))</f>
        <v/>
      </c>
      <c r="Z3" s="40">
        <f>IF($C3="",0,IFERROR(INDEX(Departments!$B$5:$B$54,MATCH($C3,Departments!$A$5:$A$54,0)),0))</f>
        <v/>
      </c>
      <c r="AA3" s="41">
        <f>N($L3)*$Y3</f>
        <v/>
      </c>
      <c r="AB3" s="41">
        <f>N($M3)*$Y3</f>
        <v/>
      </c>
      <c r="AC3" s="41">
        <f>$AA3*$Z3</f>
        <v/>
      </c>
      <c r="AD3" s="41">
        <f>$AA3*BonusMonths/12</f>
        <v/>
      </c>
      <c r="AE3" s="41">
        <f>($AA3+SI_Gross*$AB3)*IF($Q3=1,SI_O,SI_E)</f>
        <v/>
      </c>
      <c r="AF3" s="41">
        <f>IF($Q3=1,0,$AA3*EOSB)</f>
        <v/>
      </c>
      <c r="AG3" s="41">
        <f>$AN3*$W3</f>
        <v/>
      </c>
      <c r="AH3" s="41">
        <f>SUM($AA3:$AG3)</f>
        <v/>
      </c>
      <c r="AI3" s="41">
        <f>12*($AM3+$AN3)</f>
        <v/>
      </c>
      <c r="AJ3" s="41">
        <f>$AM3*((IncMonth-1)+(13-IncMonth)*(1+$X3))+12*$AN3</f>
        <v/>
      </c>
      <c r="AK3" s="41">
        <f>IF($R3=1,N($L3)+N($M3),0)</f>
        <v/>
      </c>
      <c r="AL3">
        <f>IF($C3="","",IF(N($L3)&lt;=0,"Basic salary missing",IF(ISNA(MATCH($C3,Departments!$A$5:$A$54,0)),"Department not on Departments sheet",IF(AND($I3&lt;&gt;"",NOT(ISNUMBER($I3))),"Date of birth is text, not a date",IF(AND($K3&lt;&gt;"",NOT(ISNUMBER($K3))),"Contract end is text, not a date","")))))</f>
        <v/>
      </c>
      <c r="AM3" s="41">
        <f>IF($R3=0,0,N($L3)*(1+$Z3+BonusMonths/12+IF($Q3=1,0,EOSB))+N($M3)+(N($L3)+SI_Gross*N($M3))*IF($Q3=1,SI_O,SI_E))</f>
        <v/>
      </c>
      <c r="AN3" s="41">
        <f>IF($R3=0,0,(IF($Q3=1,MedO,MedE+Ticket)+Training)/12)</f>
        <v/>
      </c>
    </row>
    <row r="4">
      <c r="I4" s="35" t="n"/>
      <c r="J4" s="35" t="n"/>
      <c r="K4" s="35" t="n"/>
      <c r="L4" s="36" t="n"/>
      <c r="M4" s="36" t="n"/>
      <c r="P4" s="37" t="n"/>
      <c r="Q4" s="38">
        <f>IF($C4="",0,IF(OR(LOWER(TRIM($G4))="omani",LOWER(TRIM($G4))="oman",LOWER(TRIM($G4))="om",LOWER(TRIM($G4))="local"),1,0))</f>
        <v/>
      </c>
      <c r="R4" s="38">
        <f>IF($C4="",0,IF(OR(ISNUMBER(SEARCH("resign",$N4)),ISNUMBER(SEARCH("terminat",$N4)),ISNUMBER(SEARCH("inactive",$N4)),ISNUMBER(SEARCH("vacan",$N4)),ISNUMBER(SEARCH("deceased",$N4)),ISNUMBER(SEARCH("separated",$N4))),0,1))</f>
        <v/>
      </c>
      <c r="S4">
        <f>IF(OR($R4=0,NOT(ISNUMBER($I4))),"",IFERROR(DATEDIF($I4,DATE(FY,1,1),"y"),""))</f>
        <v/>
      </c>
      <c r="T4">
        <f>IF(OR($R4=0,NOT(ISNUMBER($J4))),"",IFERROR(DATEDIF($J4,DATE(FY,1,1),"y"),0))</f>
        <v/>
      </c>
      <c r="U4" s="38">
        <f>IF(OR($R4=0,NOT(ISNUMBER($I4))),0,IF(YEAR($I4)+IF($Q4=1,RetAgeO,RetAgeE)=FY,MONTH($I4),IF(YEAR($I4)+IF($Q4=1,RetAgeO,RetAgeE)&lt;FY,1,0)))</f>
        <v/>
      </c>
      <c r="V4" s="38">
        <f>IF(OR($R4=0,NOT(ISNUMBER($K4))),0,IF(YEAR($K4)=FY,MONTH($K4),IF(YEAR($K4)&lt;FY,1,0)))</f>
        <v/>
      </c>
      <c r="W4" s="38">
        <f>IF($R4=0,0,MIN(12,IF(AND(ISNUMBER($O4),$O4&gt;=1,$O4&lt;=12),INT($O4),12),IF(AND(RetireExit="Yes",$U4&gt;0),$U4,12),IF(AND(ContractExit="Yes",$V4&gt;0),$V4,12)))</f>
        <v/>
      </c>
      <c r="X4" s="37">
        <f>IF(ISNUMBER($P4),$P4,IncPct)</f>
        <v/>
      </c>
      <c r="Y4" s="39">
        <f>IF($W4=0,0,MAX(0,MIN($W4,IncMonth-1))+MAX(0,$W4-IncMonth+1)*(1+$X4))</f>
        <v/>
      </c>
      <c r="Z4" s="40">
        <f>IF($C4="",0,IFERROR(INDEX(Departments!$B$5:$B$54,MATCH($C4,Departments!$A$5:$A$54,0)),0))</f>
        <v/>
      </c>
      <c r="AA4" s="41">
        <f>N($L4)*$Y4</f>
        <v/>
      </c>
      <c r="AB4" s="41">
        <f>N($M4)*$Y4</f>
        <v/>
      </c>
      <c r="AC4" s="41">
        <f>$AA4*$Z4</f>
        <v/>
      </c>
      <c r="AD4" s="41">
        <f>$AA4*BonusMonths/12</f>
        <v/>
      </c>
      <c r="AE4" s="41">
        <f>($AA4+SI_Gross*$AB4)*IF($Q4=1,SI_O,SI_E)</f>
        <v/>
      </c>
      <c r="AF4" s="41">
        <f>IF($Q4=1,0,$AA4*EOSB)</f>
        <v/>
      </c>
      <c r="AG4" s="41">
        <f>$AN4*$W4</f>
        <v/>
      </c>
      <c r="AH4" s="41">
        <f>SUM($AA4:$AG4)</f>
        <v/>
      </c>
      <c r="AI4" s="41">
        <f>12*($AM4+$AN4)</f>
        <v/>
      </c>
      <c r="AJ4" s="41">
        <f>$AM4*((IncMonth-1)+(13-IncMonth)*(1+$X4))+12*$AN4</f>
        <v/>
      </c>
      <c r="AK4" s="41">
        <f>IF($R4=1,N($L4)+N($M4),0)</f>
        <v/>
      </c>
      <c r="AL4">
        <f>IF($C4="","",IF(N($L4)&lt;=0,"Basic salary missing",IF(ISNA(MATCH($C4,Departments!$A$5:$A$54,0)),"Department not on Departments sheet",IF(AND($I4&lt;&gt;"",NOT(ISNUMBER($I4))),"Date of birth is text, not a date",IF(AND($K4&lt;&gt;"",NOT(ISNUMBER($K4))),"Contract end is text, not a date","")))))</f>
        <v/>
      </c>
      <c r="AM4" s="41">
        <f>IF($R4=0,0,N($L4)*(1+$Z4+BonusMonths/12+IF($Q4=1,0,EOSB))+N($M4)+(N($L4)+SI_Gross*N($M4))*IF($Q4=1,SI_O,SI_E))</f>
        <v/>
      </c>
      <c r="AN4" s="41">
        <f>IF($R4=0,0,(IF($Q4=1,MedO,MedE+Ticket)+Training)/12)</f>
        <v/>
      </c>
    </row>
    <row r="5">
      <c r="I5" s="35" t="n"/>
      <c r="J5" s="35" t="n"/>
      <c r="K5" s="35" t="n"/>
      <c r="L5" s="36" t="n"/>
      <c r="M5" s="36" t="n"/>
      <c r="P5" s="37" t="n"/>
      <c r="Q5" s="38">
        <f>IF($C5="",0,IF(OR(LOWER(TRIM($G5))="omani",LOWER(TRIM($G5))="oman",LOWER(TRIM($G5))="om",LOWER(TRIM($G5))="local"),1,0))</f>
        <v/>
      </c>
      <c r="R5" s="38">
        <f>IF($C5="",0,IF(OR(ISNUMBER(SEARCH("resign",$N5)),ISNUMBER(SEARCH("terminat",$N5)),ISNUMBER(SEARCH("inactive",$N5)),ISNUMBER(SEARCH("vacan",$N5)),ISNUMBER(SEARCH("deceased",$N5)),ISNUMBER(SEARCH("separated",$N5))),0,1))</f>
        <v/>
      </c>
      <c r="S5">
        <f>IF(OR($R5=0,NOT(ISNUMBER($I5))),"",IFERROR(DATEDIF($I5,DATE(FY,1,1),"y"),""))</f>
        <v/>
      </c>
      <c r="T5">
        <f>IF(OR($R5=0,NOT(ISNUMBER($J5))),"",IFERROR(DATEDIF($J5,DATE(FY,1,1),"y"),0))</f>
        <v/>
      </c>
      <c r="U5" s="38">
        <f>IF(OR($R5=0,NOT(ISNUMBER($I5))),0,IF(YEAR($I5)+IF($Q5=1,RetAgeO,RetAgeE)=FY,MONTH($I5),IF(YEAR($I5)+IF($Q5=1,RetAgeO,RetAgeE)&lt;FY,1,0)))</f>
        <v/>
      </c>
      <c r="V5" s="38">
        <f>IF(OR($R5=0,NOT(ISNUMBER($K5))),0,IF(YEAR($K5)=FY,MONTH($K5),IF(YEAR($K5)&lt;FY,1,0)))</f>
        <v/>
      </c>
      <c r="W5" s="38">
        <f>IF($R5=0,0,MIN(12,IF(AND(ISNUMBER($O5),$O5&gt;=1,$O5&lt;=12),INT($O5),12),IF(AND(RetireExit="Yes",$U5&gt;0),$U5,12),IF(AND(ContractExit="Yes",$V5&gt;0),$V5,12)))</f>
        <v/>
      </c>
      <c r="X5" s="37">
        <f>IF(ISNUMBER($P5),$P5,IncPct)</f>
        <v/>
      </c>
      <c r="Y5" s="39">
        <f>IF($W5=0,0,MAX(0,MIN($W5,IncMonth-1))+MAX(0,$W5-IncMonth+1)*(1+$X5))</f>
        <v/>
      </c>
      <c r="Z5" s="40">
        <f>IF($C5="",0,IFERROR(INDEX(Departments!$B$5:$B$54,MATCH($C5,Departments!$A$5:$A$54,0)),0))</f>
        <v/>
      </c>
      <c r="AA5" s="41">
        <f>N($L5)*$Y5</f>
        <v/>
      </c>
      <c r="AB5" s="41">
        <f>N($M5)*$Y5</f>
        <v/>
      </c>
      <c r="AC5" s="41">
        <f>$AA5*$Z5</f>
        <v/>
      </c>
      <c r="AD5" s="41">
        <f>$AA5*BonusMonths/12</f>
        <v/>
      </c>
      <c r="AE5" s="41">
        <f>($AA5+SI_Gross*$AB5)*IF($Q5=1,SI_O,SI_E)</f>
        <v/>
      </c>
      <c r="AF5" s="41">
        <f>IF($Q5=1,0,$AA5*EOSB)</f>
        <v/>
      </c>
      <c r="AG5" s="41">
        <f>$AN5*$W5</f>
        <v/>
      </c>
      <c r="AH5" s="41">
        <f>SUM($AA5:$AG5)</f>
        <v/>
      </c>
      <c r="AI5" s="41">
        <f>12*($AM5+$AN5)</f>
        <v/>
      </c>
      <c r="AJ5" s="41">
        <f>$AM5*((IncMonth-1)+(13-IncMonth)*(1+$X5))+12*$AN5</f>
        <v/>
      </c>
      <c r="AK5" s="41">
        <f>IF($R5=1,N($L5)+N($M5),0)</f>
        <v/>
      </c>
      <c r="AL5">
        <f>IF($C5="","",IF(N($L5)&lt;=0,"Basic salary missing",IF(ISNA(MATCH($C5,Departments!$A$5:$A$54,0)),"Department not on Departments sheet",IF(AND($I5&lt;&gt;"",NOT(ISNUMBER($I5))),"Date of birth is text, not a date",IF(AND($K5&lt;&gt;"",NOT(ISNUMBER($K5))),"Contract end is text, not a date","")))))</f>
        <v/>
      </c>
      <c r="AM5" s="41">
        <f>IF($R5=0,0,N($L5)*(1+$Z5+BonusMonths/12+IF($Q5=1,0,EOSB))+N($M5)+(N($L5)+SI_Gross*N($M5))*IF($Q5=1,SI_O,SI_E))</f>
        <v/>
      </c>
      <c r="AN5" s="41">
        <f>IF($R5=0,0,(IF($Q5=1,MedO,MedE+Ticket)+Training)/12)</f>
        <v/>
      </c>
    </row>
    <row r="6">
      <c r="I6" s="35" t="n"/>
      <c r="J6" s="35" t="n"/>
      <c r="K6" s="35" t="n"/>
      <c r="L6" s="36" t="n"/>
      <c r="M6" s="36" t="n"/>
      <c r="P6" s="37" t="n"/>
      <c r="Q6" s="38">
        <f>IF($C6="",0,IF(OR(LOWER(TRIM($G6))="omani",LOWER(TRIM($G6))="oman",LOWER(TRIM($G6))="om",LOWER(TRIM($G6))="local"),1,0))</f>
        <v/>
      </c>
      <c r="R6" s="38">
        <f>IF($C6="",0,IF(OR(ISNUMBER(SEARCH("resign",$N6)),ISNUMBER(SEARCH("terminat",$N6)),ISNUMBER(SEARCH("inactive",$N6)),ISNUMBER(SEARCH("vacan",$N6)),ISNUMBER(SEARCH("deceased",$N6)),ISNUMBER(SEARCH("separated",$N6))),0,1))</f>
        <v/>
      </c>
      <c r="S6">
        <f>IF(OR($R6=0,NOT(ISNUMBER($I6))),"",IFERROR(DATEDIF($I6,DATE(FY,1,1),"y"),""))</f>
        <v/>
      </c>
      <c r="T6">
        <f>IF(OR($R6=0,NOT(ISNUMBER($J6))),"",IFERROR(DATEDIF($J6,DATE(FY,1,1),"y"),0))</f>
        <v/>
      </c>
      <c r="U6" s="38">
        <f>IF(OR($R6=0,NOT(ISNUMBER($I6))),0,IF(YEAR($I6)+IF($Q6=1,RetAgeO,RetAgeE)=FY,MONTH($I6),IF(YEAR($I6)+IF($Q6=1,RetAgeO,RetAgeE)&lt;FY,1,0)))</f>
        <v/>
      </c>
      <c r="V6" s="38">
        <f>IF(OR($R6=0,NOT(ISNUMBER($K6))),0,IF(YEAR($K6)=FY,MONTH($K6),IF(YEAR($K6)&lt;FY,1,0)))</f>
        <v/>
      </c>
      <c r="W6" s="38">
        <f>IF($R6=0,0,MIN(12,IF(AND(ISNUMBER($O6),$O6&gt;=1,$O6&lt;=12),INT($O6),12),IF(AND(RetireExit="Yes",$U6&gt;0),$U6,12),IF(AND(ContractExit="Yes",$V6&gt;0),$V6,12)))</f>
        <v/>
      </c>
      <c r="X6" s="37">
        <f>IF(ISNUMBER($P6),$P6,IncPct)</f>
        <v/>
      </c>
      <c r="Y6" s="39">
        <f>IF($W6=0,0,MAX(0,MIN($W6,IncMonth-1))+MAX(0,$W6-IncMonth+1)*(1+$X6))</f>
        <v/>
      </c>
      <c r="Z6" s="40">
        <f>IF($C6="",0,IFERROR(INDEX(Departments!$B$5:$B$54,MATCH($C6,Departments!$A$5:$A$54,0)),0))</f>
        <v/>
      </c>
      <c r="AA6" s="41">
        <f>N($L6)*$Y6</f>
        <v/>
      </c>
      <c r="AB6" s="41">
        <f>N($M6)*$Y6</f>
        <v/>
      </c>
      <c r="AC6" s="41">
        <f>$AA6*$Z6</f>
        <v/>
      </c>
      <c r="AD6" s="41">
        <f>$AA6*BonusMonths/12</f>
        <v/>
      </c>
      <c r="AE6" s="41">
        <f>($AA6+SI_Gross*$AB6)*IF($Q6=1,SI_O,SI_E)</f>
        <v/>
      </c>
      <c r="AF6" s="41">
        <f>IF($Q6=1,0,$AA6*EOSB)</f>
        <v/>
      </c>
      <c r="AG6" s="41">
        <f>$AN6*$W6</f>
        <v/>
      </c>
      <c r="AH6" s="41">
        <f>SUM($AA6:$AG6)</f>
        <v/>
      </c>
      <c r="AI6" s="41">
        <f>12*($AM6+$AN6)</f>
        <v/>
      </c>
      <c r="AJ6" s="41">
        <f>$AM6*((IncMonth-1)+(13-IncMonth)*(1+$X6))+12*$AN6</f>
        <v/>
      </c>
      <c r="AK6" s="41">
        <f>IF($R6=1,N($L6)+N($M6),0)</f>
        <v/>
      </c>
      <c r="AL6">
        <f>IF($C6="","",IF(N($L6)&lt;=0,"Basic salary missing",IF(ISNA(MATCH($C6,Departments!$A$5:$A$54,0)),"Department not on Departments sheet",IF(AND($I6&lt;&gt;"",NOT(ISNUMBER($I6))),"Date of birth is text, not a date",IF(AND($K6&lt;&gt;"",NOT(ISNUMBER($K6))),"Contract end is text, not a date","")))))</f>
        <v/>
      </c>
      <c r="AM6" s="41">
        <f>IF($R6=0,0,N($L6)*(1+$Z6+BonusMonths/12+IF($Q6=1,0,EOSB))+N($M6)+(N($L6)+SI_Gross*N($M6))*IF($Q6=1,SI_O,SI_E))</f>
        <v/>
      </c>
      <c r="AN6" s="41">
        <f>IF($R6=0,0,(IF($Q6=1,MedO,MedE+Ticket)+Training)/12)</f>
        <v/>
      </c>
    </row>
    <row r="7">
      <c r="I7" s="35" t="n"/>
      <c r="J7" s="35" t="n"/>
      <c r="K7" s="35" t="n"/>
      <c r="L7" s="36" t="n"/>
      <c r="M7" s="36" t="n"/>
      <c r="P7" s="37" t="n"/>
      <c r="Q7" s="38">
        <f>IF($C7="",0,IF(OR(LOWER(TRIM($G7))="omani",LOWER(TRIM($G7))="oman",LOWER(TRIM($G7))="om",LOWER(TRIM($G7))="local"),1,0))</f>
        <v/>
      </c>
      <c r="R7" s="38">
        <f>IF($C7="",0,IF(OR(ISNUMBER(SEARCH("resign",$N7)),ISNUMBER(SEARCH("terminat",$N7)),ISNUMBER(SEARCH("inactive",$N7)),ISNUMBER(SEARCH("vacan",$N7)),ISNUMBER(SEARCH("deceased",$N7)),ISNUMBER(SEARCH("separated",$N7))),0,1))</f>
        <v/>
      </c>
      <c r="S7">
        <f>IF(OR($R7=0,NOT(ISNUMBER($I7))),"",IFERROR(DATEDIF($I7,DATE(FY,1,1),"y"),""))</f>
        <v/>
      </c>
      <c r="T7">
        <f>IF(OR($R7=0,NOT(ISNUMBER($J7))),"",IFERROR(DATEDIF($J7,DATE(FY,1,1),"y"),0))</f>
        <v/>
      </c>
      <c r="U7" s="38">
        <f>IF(OR($R7=0,NOT(ISNUMBER($I7))),0,IF(YEAR($I7)+IF($Q7=1,RetAgeO,RetAgeE)=FY,MONTH($I7),IF(YEAR($I7)+IF($Q7=1,RetAgeO,RetAgeE)&lt;FY,1,0)))</f>
        <v/>
      </c>
      <c r="V7" s="38">
        <f>IF(OR($R7=0,NOT(ISNUMBER($K7))),0,IF(YEAR($K7)=FY,MONTH($K7),IF(YEAR($K7)&lt;FY,1,0)))</f>
        <v/>
      </c>
      <c r="W7" s="38">
        <f>IF($R7=0,0,MIN(12,IF(AND(ISNUMBER($O7),$O7&gt;=1,$O7&lt;=12),INT($O7),12),IF(AND(RetireExit="Yes",$U7&gt;0),$U7,12),IF(AND(ContractExit="Yes",$V7&gt;0),$V7,12)))</f>
        <v/>
      </c>
      <c r="X7" s="37">
        <f>IF(ISNUMBER($P7),$P7,IncPct)</f>
        <v/>
      </c>
      <c r="Y7" s="39">
        <f>IF($W7=0,0,MAX(0,MIN($W7,IncMonth-1))+MAX(0,$W7-IncMonth+1)*(1+$X7))</f>
        <v/>
      </c>
      <c r="Z7" s="40">
        <f>IF($C7="",0,IFERROR(INDEX(Departments!$B$5:$B$54,MATCH($C7,Departments!$A$5:$A$54,0)),0))</f>
        <v/>
      </c>
      <c r="AA7" s="41">
        <f>N($L7)*$Y7</f>
        <v/>
      </c>
      <c r="AB7" s="41">
        <f>N($M7)*$Y7</f>
        <v/>
      </c>
      <c r="AC7" s="41">
        <f>$AA7*$Z7</f>
        <v/>
      </c>
      <c r="AD7" s="41">
        <f>$AA7*BonusMonths/12</f>
        <v/>
      </c>
      <c r="AE7" s="41">
        <f>($AA7+SI_Gross*$AB7)*IF($Q7=1,SI_O,SI_E)</f>
        <v/>
      </c>
      <c r="AF7" s="41">
        <f>IF($Q7=1,0,$AA7*EOSB)</f>
        <v/>
      </c>
      <c r="AG7" s="41">
        <f>$AN7*$W7</f>
        <v/>
      </c>
      <c r="AH7" s="41">
        <f>SUM($AA7:$AG7)</f>
        <v/>
      </c>
      <c r="AI7" s="41">
        <f>12*($AM7+$AN7)</f>
        <v/>
      </c>
      <c r="AJ7" s="41">
        <f>$AM7*((IncMonth-1)+(13-IncMonth)*(1+$X7))+12*$AN7</f>
        <v/>
      </c>
      <c r="AK7" s="41">
        <f>IF($R7=1,N($L7)+N($M7),0)</f>
        <v/>
      </c>
      <c r="AL7">
        <f>IF($C7="","",IF(N($L7)&lt;=0,"Basic salary missing",IF(ISNA(MATCH($C7,Departments!$A$5:$A$54,0)),"Department not on Departments sheet",IF(AND($I7&lt;&gt;"",NOT(ISNUMBER($I7))),"Date of birth is text, not a date",IF(AND($K7&lt;&gt;"",NOT(ISNUMBER($K7))),"Contract end is text, not a date","")))))</f>
        <v/>
      </c>
      <c r="AM7" s="41">
        <f>IF($R7=0,0,N($L7)*(1+$Z7+BonusMonths/12+IF($Q7=1,0,EOSB))+N($M7)+(N($L7)+SI_Gross*N($M7))*IF($Q7=1,SI_O,SI_E))</f>
        <v/>
      </c>
      <c r="AN7" s="41">
        <f>IF($R7=0,0,(IF($Q7=1,MedO,MedE+Ticket)+Training)/12)</f>
        <v/>
      </c>
    </row>
    <row r="8">
      <c r="I8" s="35" t="n"/>
      <c r="J8" s="35" t="n"/>
      <c r="K8" s="35" t="n"/>
      <c r="L8" s="36" t="n"/>
      <c r="M8" s="36" t="n"/>
      <c r="P8" s="37" t="n"/>
      <c r="Q8" s="38">
        <f>IF($C8="",0,IF(OR(LOWER(TRIM($G8))="omani",LOWER(TRIM($G8))="oman",LOWER(TRIM($G8))="om",LOWER(TRIM($G8))="local"),1,0))</f>
        <v/>
      </c>
      <c r="R8" s="38">
        <f>IF($C8="",0,IF(OR(ISNUMBER(SEARCH("resign",$N8)),ISNUMBER(SEARCH("terminat",$N8)),ISNUMBER(SEARCH("inactive",$N8)),ISNUMBER(SEARCH("vacan",$N8)),ISNUMBER(SEARCH("deceased",$N8)),ISNUMBER(SEARCH("separated",$N8))),0,1))</f>
        <v/>
      </c>
      <c r="S8">
        <f>IF(OR($R8=0,NOT(ISNUMBER($I8))),"",IFERROR(DATEDIF($I8,DATE(FY,1,1),"y"),""))</f>
        <v/>
      </c>
      <c r="T8">
        <f>IF(OR($R8=0,NOT(ISNUMBER($J8))),"",IFERROR(DATEDIF($J8,DATE(FY,1,1),"y"),0))</f>
        <v/>
      </c>
      <c r="U8" s="38">
        <f>IF(OR($R8=0,NOT(ISNUMBER($I8))),0,IF(YEAR($I8)+IF($Q8=1,RetAgeO,RetAgeE)=FY,MONTH($I8),IF(YEAR($I8)+IF($Q8=1,RetAgeO,RetAgeE)&lt;FY,1,0)))</f>
        <v/>
      </c>
      <c r="V8" s="38">
        <f>IF(OR($R8=0,NOT(ISNUMBER($K8))),0,IF(YEAR($K8)=FY,MONTH($K8),IF(YEAR($K8)&lt;FY,1,0)))</f>
        <v/>
      </c>
      <c r="W8" s="38">
        <f>IF($R8=0,0,MIN(12,IF(AND(ISNUMBER($O8),$O8&gt;=1,$O8&lt;=12),INT($O8),12),IF(AND(RetireExit="Yes",$U8&gt;0),$U8,12),IF(AND(ContractExit="Yes",$V8&gt;0),$V8,12)))</f>
        <v/>
      </c>
      <c r="X8" s="37">
        <f>IF(ISNUMBER($P8),$P8,IncPct)</f>
        <v/>
      </c>
      <c r="Y8" s="39">
        <f>IF($W8=0,0,MAX(0,MIN($W8,IncMonth-1))+MAX(0,$W8-IncMonth+1)*(1+$X8))</f>
        <v/>
      </c>
      <c r="Z8" s="40">
        <f>IF($C8="",0,IFERROR(INDEX(Departments!$B$5:$B$54,MATCH($C8,Departments!$A$5:$A$54,0)),0))</f>
        <v/>
      </c>
      <c r="AA8" s="41">
        <f>N($L8)*$Y8</f>
        <v/>
      </c>
      <c r="AB8" s="41">
        <f>N($M8)*$Y8</f>
        <v/>
      </c>
      <c r="AC8" s="41">
        <f>$AA8*$Z8</f>
        <v/>
      </c>
      <c r="AD8" s="41">
        <f>$AA8*BonusMonths/12</f>
        <v/>
      </c>
      <c r="AE8" s="41">
        <f>($AA8+SI_Gross*$AB8)*IF($Q8=1,SI_O,SI_E)</f>
        <v/>
      </c>
      <c r="AF8" s="41">
        <f>IF($Q8=1,0,$AA8*EOSB)</f>
        <v/>
      </c>
      <c r="AG8" s="41">
        <f>$AN8*$W8</f>
        <v/>
      </c>
      <c r="AH8" s="41">
        <f>SUM($AA8:$AG8)</f>
        <v/>
      </c>
      <c r="AI8" s="41">
        <f>12*($AM8+$AN8)</f>
        <v/>
      </c>
      <c r="AJ8" s="41">
        <f>$AM8*((IncMonth-1)+(13-IncMonth)*(1+$X8))+12*$AN8</f>
        <v/>
      </c>
      <c r="AK8" s="41">
        <f>IF($R8=1,N($L8)+N($M8),0)</f>
        <v/>
      </c>
      <c r="AL8">
        <f>IF($C8="","",IF(N($L8)&lt;=0,"Basic salary missing",IF(ISNA(MATCH($C8,Departments!$A$5:$A$54,0)),"Department not on Departments sheet",IF(AND($I8&lt;&gt;"",NOT(ISNUMBER($I8))),"Date of birth is text, not a date",IF(AND($K8&lt;&gt;"",NOT(ISNUMBER($K8))),"Contract end is text, not a date","")))))</f>
        <v/>
      </c>
      <c r="AM8" s="41">
        <f>IF($R8=0,0,N($L8)*(1+$Z8+BonusMonths/12+IF($Q8=1,0,EOSB))+N($M8)+(N($L8)+SI_Gross*N($M8))*IF($Q8=1,SI_O,SI_E))</f>
        <v/>
      </c>
      <c r="AN8" s="41">
        <f>IF($R8=0,0,(IF($Q8=1,MedO,MedE+Ticket)+Training)/12)</f>
        <v/>
      </c>
    </row>
    <row r="9">
      <c r="I9" s="35" t="n"/>
      <c r="J9" s="35" t="n"/>
      <c r="K9" s="35" t="n"/>
      <c r="L9" s="36" t="n"/>
      <c r="M9" s="36" t="n"/>
      <c r="P9" s="37" t="n"/>
      <c r="Q9" s="38">
        <f>IF($C9="",0,IF(OR(LOWER(TRIM($G9))="omani",LOWER(TRIM($G9))="oman",LOWER(TRIM($G9))="om",LOWER(TRIM($G9))="local"),1,0))</f>
        <v/>
      </c>
      <c r="R9" s="38">
        <f>IF($C9="",0,IF(OR(ISNUMBER(SEARCH("resign",$N9)),ISNUMBER(SEARCH("terminat",$N9)),ISNUMBER(SEARCH("inactive",$N9)),ISNUMBER(SEARCH("vacan",$N9)),ISNUMBER(SEARCH("deceased",$N9)),ISNUMBER(SEARCH("separated",$N9))),0,1))</f>
        <v/>
      </c>
      <c r="S9">
        <f>IF(OR($R9=0,NOT(ISNUMBER($I9))),"",IFERROR(DATEDIF($I9,DATE(FY,1,1),"y"),""))</f>
        <v/>
      </c>
      <c r="T9">
        <f>IF(OR($R9=0,NOT(ISNUMBER($J9))),"",IFERROR(DATEDIF($J9,DATE(FY,1,1),"y"),0))</f>
        <v/>
      </c>
      <c r="U9" s="38">
        <f>IF(OR($R9=0,NOT(ISNUMBER($I9))),0,IF(YEAR($I9)+IF($Q9=1,RetAgeO,RetAgeE)=FY,MONTH($I9),IF(YEAR($I9)+IF($Q9=1,RetAgeO,RetAgeE)&lt;FY,1,0)))</f>
        <v/>
      </c>
      <c r="V9" s="38">
        <f>IF(OR($R9=0,NOT(ISNUMBER($K9))),0,IF(YEAR($K9)=FY,MONTH($K9),IF(YEAR($K9)&lt;FY,1,0)))</f>
        <v/>
      </c>
      <c r="W9" s="38">
        <f>IF($R9=0,0,MIN(12,IF(AND(ISNUMBER($O9),$O9&gt;=1,$O9&lt;=12),INT($O9),12),IF(AND(RetireExit="Yes",$U9&gt;0),$U9,12),IF(AND(ContractExit="Yes",$V9&gt;0),$V9,12)))</f>
        <v/>
      </c>
      <c r="X9" s="37">
        <f>IF(ISNUMBER($P9),$P9,IncPct)</f>
        <v/>
      </c>
      <c r="Y9" s="39">
        <f>IF($W9=0,0,MAX(0,MIN($W9,IncMonth-1))+MAX(0,$W9-IncMonth+1)*(1+$X9))</f>
        <v/>
      </c>
      <c r="Z9" s="40">
        <f>IF($C9="",0,IFERROR(INDEX(Departments!$B$5:$B$54,MATCH($C9,Departments!$A$5:$A$54,0)),0))</f>
        <v/>
      </c>
      <c r="AA9" s="41">
        <f>N($L9)*$Y9</f>
        <v/>
      </c>
      <c r="AB9" s="41">
        <f>N($M9)*$Y9</f>
        <v/>
      </c>
      <c r="AC9" s="41">
        <f>$AA9*$Z9</f>
        <v/>
      </c>
      <c r="AD9" s="41">
        <f>$AA9*BonusMonths/12</f>
        <v/>
      </c>
      <c r="AE9" s="41">
        <f>($AA9+SI_Gross*$AB9)*IF($Q9=1,SI_O,SI_E)</f>
        <v/>
      </c>
      <c r="AF9" s="41">
        <f>IF($Q9=1,0,$AA9*EOSB)</f>
        <v/>
      </c>
      <c r="AG9" s="41">
        <f>$AN9*$W9</f>
        <v/>
      </c>
      <c r="AH9" s="41">
        <f>SUM($AA9:$AG9)</f>
        <v/>
      </c>
      <c r="AI9" s="41">
        <f>12*($AM9+$AN9)</f>
        <v/>
      </c>
      <c r="AJ9" s="41">
        <f>$AM9*((IncMonth-1)+(13-IncMonth)*(1+$X9))+12*$AN9</f>
        <v/>
      </c>
      <c r="AK9" s="41">
        <f>IF($R9=1,N($L9)+N($M9),0)</f>
        <v/>
      </c>
      <c r="AL9">
        <f>IF($C9="","",IF(N($L9)&lt;=0,"Basic salary missing",IF(ISNA(MATCH($C9,Departments!$A$5:$A$54,0)),"Department not on Departments sheet",IF(AND($I9&lt;&gt;"",NOT(ISNUMBER($I9))),"Date of birth is text, not a date",IF(AND($K9&lt;&gt;"",NOT(ISNUMBER($K9))),"Contract end is text, not a date","")))))</f>
        <v/>
      </c>
      <c r="AM9" s="41">
        <f>IF($R9=0,0,N($L9)*(1+$Z9+BonusMonths/12+IF($Q9=1,0,EOSB))+N($M9)+(N($L9)+SI_Gross*N($M9))*IF($Q9=1,SI_O,SI_E))</f>
        <v/>
      </c>
      <c r="AN9" s="41">
        <f>IF($R9=0,0,(IF($Q9=1,MedO,MedE+Ticket)+Training)/12)</f>
        <v/>
      </c>
    </row>
    <row r="10">
      <c r="I10" s="35" t="n"/>
      <c r="J10" s="35" t="n"/>
      <c r="K10" s="35" t="n"/>
      <c r="L10" s="36" t="n"/>
      <c r="M10" s="36" t="n"/>
      <c r="P10" s="37" t="n"/>
      <c r="Q10" s="38">
        <f>IF($C10="",0,IF(OR(LOWER(TRIM($G10))="omani",LOWER(TRIM($G10))="oman",LOWER(TRIM($G10))="om",LOWER(TRIM($G10))="local"),1,0))</f>
        <v/>
      </c>
      <c r="R10" s="38">
        <f>IF($C10="",0,IF(OR(ISNUMBER(SEARCH("resign",$N10)),ISNUMBER(SEARCH("terminat",$N10)),ISNUMBER(SEARCH("inactive",$N10)),ISNUMBER(SEARCH("vacan",$N10)),ISNUMBER(SEARCH("deceased",$N10)),ISNUMBER(SEARCH("separated",$N10))),0,1))</f>
        <v/>
      </c>
      <c r="S10">
        <f>IF(OR($R10=0,NOT(ISNUMBER($I10))),"",IFERROR(DATEDIF($I10,DATE(FY,1,1),"y"),""))</f>
        <v/>
      </c>
      <c r="T10">
        <f>IF(OR($R10=0,NOT(ISNUMBER($J10))),"",IFERROR(DATEDIF($J10,DATE(FY,1,1),"y"),0))</f>
        <v/>
      </c>
      <c r="U10" s="38">
        <f>IF(OR($R10=0,NOT(ISNUMBER($I10))),0,IF(YEAR($I10)+IF($Q10=1,RetAgeO,RetAgeE)=FY,MONTH($I10),IF(YEAR($I10)+IF($Q10=1,RetAgeO,RetAgeE)&lt;FY,1,0)))</f>
        <v/>
      </c>
      <c r="V10" s="38">
        <f>IF(OR($R10=0,NOT(ISNUMBER($K10))),0,IF(YEAR($K10)=FY,MONTH($K10),IF(YEAR($K10)&lt;FY,1,0)))</f>
        <v/>
      </c>
      <c r="W10" s="38">
        <f>IF($R10=0,0,MIN(12,IF(AND(ISNUMBER($O10),$O10&gt;=1,$O10&lt;=12),INT($O10),12),IF(AND(RetireExit="Yes",$U10&gt;0),$U10,12),IF(AND(ContractExit="Yes",$V10&gt;0),$V10,12)))</f>
        <v/>
      </c>
      <c r="X10" s="37">
        <f>IF(ISNUMBER($P10),$P10,IncPct)</f>
        <v/>
      </c>
      <c r="Y10" s="39">
        <f>IF($W10=0,0,MAX(0,MIN($W10,IncMonth-1))+MAX(0,$W10-IncMonth+1)*(1+$X10))</f>
        <v/>
      </c>
      <c r="Z10" s="40">
        <f>IF($C10="",0,IFERROR(INDEX(Departments!$B$5:$B$54,MATCH($C10,Departments!$A$5:$A$54,0)),0))</f>
        <v/>
      </c>
      <c r="AA10" s="41">
        <f>N($L10)*$Y10</f>
        <v/>
      </c>
      <c r="AB10" s="41">
        <f>N($M10)*$Y10</f>
        <v/>
      </c>
      <c r="AC10" s="41">
        <f>$AA10*$Z10</f>
        <v/>
      </c>
      <c r="AD10" s="41">
        <f>$AA10*BonusMonths/12</f>
        <v/>
      </c>
      <c r="AE10" s="41">
        <f>($AA10+SI_Gross*$AB10)*IF($Q10=1,SI_O,SI_E)</f>
        <v/>
      </c>
      <c r="AF10" s="41">
        <f>IF($Q10=1,0,$AA10*EOSB)</f>
        <v/>
      </c>
      <c r="AG10" s="41">
        <f>$AN10*$W10</f>
        <v/>
      </c>
      <c r="AH10" s="41">
        <f>SUM($AA10:$AG10)</f>
        <v/>
      </c>
      <c r="AI10" s="41">
        <f>12*($AM10+$AN10)</f>
        <v/>
      </c>
      <c r="AJ10" s="41">
        <f>$AM10*((IncMonth-1)+(13-IncMonth)*(1+$X10))+12*$AN10</f>
        <v/>
      </c>
      <c r="AK10" s="41">
        <f>IF($R10=1,N($L10)+N($M10),0)</f>
        <v/>
      </c>
      <c r="AL10">
        <f>IF($C10="","",IF(N($L10)&lt;=0,"Basic salary missing",IF(ISNA(MATCH($C10,Departments!$A$5:$A$54,0)),"Department not on Departments sheet",IF(AND($I10&lt;&gt;"",NOT(ISNUMBER($I10))),"Date of birth is text, not a date",IF(AND($K10&lt;&gt;"",NOT(ISNUMBER($K10))),"Contract end is text, not a date","")))))</f>
        <v/>
      </c>
      <c r="AM10" s="41">
        <f>IF($R10=0,0,N($L10)*(1+$Z10+BonusMonths/12+IF($Q10=1,0,EOSB))+N($M10)+(N($L10)+SI_Gross*N($M10))*IF($Q10=1,SI_O,SI_E))</f>
        <v/>
      </c>
      <c r="AN10" s="41">
        <f>IF($R10=0,0,(IF($Q10=1,MedO,MedE+Ticket)+Training)/12)</f>
        <v/>
      </c>
    </row>
    <row r="11">
      <c r="I11" s="35" t="n"/>
      <c r="J11" s="35" t="n"/>
      <c r="K11" s="35" t="n"/>
      <c r="L11" s="36" t="n"/>
      <c r="M11" s="36" t="n"/>
      <c r="P11" s="37" t="n"/>
      <c r="Q11" s="38">
        <f>IF($C11="",0,IF(OR(LOWER(TRIM($G11))="omani",LOWER(TRIM($G11))="oman",LOWER(TRIM($G11))="om",LOWER(TRIM($G11))="local"),1,0))</f>
        <v/>
      </c>
      <c r="R11" s="38">
        <f>IF($C11="",0,IF(OR(ISNUMBER(SEARCH("resign",$N11)),ISNUMBER(SEARCH("terminat",$N11)),ISNUMBER(SEARCH("inactive",$N11)),ISNUMBER(SEARCH("vacan",$N11)),ISNUMBER(SEARCH("deceased",$N11)),ISNUMBER(SEARCH("separated",$N11))),0,1))</f>
        <v/>
      </c>
      <c r="S11">
        <f>IF(OR($R11=0,NOT(ISNUMBER($I11))),"",IFERROR(DATEDIF($I11,DATE(FY,1,1),"y"),""))</f>
        <v/>
      </c>
      <c r="T11">
        <f>IF(OR($R11=0,NOT(ISNUMBER($J11))),"",IFERROR(DATEDIF($J11,DATE(FY,1,1),"y"),0))</f>
        <v/>
      </c>
      <c r="U11" s="38">
        <f>IF(OR($R11=0,NOT(ISNUMBER($I11))),0,IF(YEAR($I11)+IF($Q11=1,RetAgeO,RetAgeE)=FY,MONTH($I11),IF(YEAR($I11)+IF($Q11=1,RetAgeO,RetAgeE)&lt;FY,1,0)))</f>
        <v/>
      </c>
      <c r="V11" s="38">
        <f>IF(OR($R11=0,NOT(ISNUMBER($K11))),0,IF(YEAR($K11)=FY,MONTH($K11),IF(YEAR($K11)&lt;FY,1,0)))</f>
        <v/>
      </c>
      <c r="W11" s="38">
        <f>IF($R11=0,0,MIN(12,IF(AND(ISNUMBER($O11),$O11&gt;=1,$O11&lt;=12),INT($O11),12),IF(AND(RetireExit="Yes",$U11&gt;0),$U11,12),IF(AND(ContractExit="Yes",$V11&gt;0),$V11,12)))</f>
        <v/>
      </c>
      <c r="X11" s="37">
        <f>IF(ISNUMBER($P11),$P11,IncPct)</f>
        <v/>
      </c>
      <c r="Y11" s="39">
        <f>IF($W11=0,0,MAX(0,MIN($W11,IncMonth-1))+MAX(0,$W11-IncMonth+1)*(1+$X11))</f>
        <v/>
      </c>
      <c r="Z11" s="40">
        <f>IF($C11="",0,IFERROR(INDEX(Departments!$B$5:$B$54,MATCH($C11,Departments!$A$5:$A$54,0)),0))</f>
        <v/>
      </c>
      <c r="AA11" s="41">
        <f>N($L11)*$Y11</f>
        <v/>
      </c>
      <c r="AB11" s="41">
        <f>N($M11)*$Y11</f>
        <v/>
      </c>
      <c r="AC11" s="41">
        <f>$AA11*$Z11</f>
        <v/>
      </c>
      <c r="AD11" s="41">
        <f>$AA11*BonusMonths/12</f>
        <v/>
      </c>
      <c r="AE11" s="41">
        <f>($AA11+SI_Gross*$AB11)*IF($Q11=1,SI_O,SI_E)</f>
        <v/>
      </c>
      <c r="AF11" s="41">
        <f>IF($Q11=1,0,$AA11*EOSB)</f>
        <v/>
      </c>
      <c r="AG11" s="41">
        <f>$AN11*$W11</f>
        <v/>
      </c>
      <c r="AH11" s="41">
        <f>SUM($AA11:$AG11)</f>
        <v/>
      </c>
      <c r="AI11" s="41">
        <f>12*($AM11+$AN11)</f>
        <v/>
      </c>
      <c r="AJ11" s="41">
        <f>$AM11*((IncMonth-1)+(13-IncMonth)*(1+$X11))+12*$AN11</f>
        <v/>
      </c>
      <c r="AK11" s="41">
        <f>IF($R11=1,N($L11)+N($M11),0)</f>
        <v/>
      </c>
      <c r="AL11">
        <f>IF($C11="","",IF(N($L11)&lt;=0,"Basic salary missing",IF(ISNA(MATCH($C11,Departments!$A$5:$A$54,0)),"Department not on Departments sheet",IF(AND($I11&lt;&gt;"",NOT(ISNUMBER($I11))),"Date of birth is text, not a date",IF(AND($K11&lt;&gt;"",NOT(ISNUMBER($K11))),"Contract end is text, not a date","")))))</f>
        <v/>
      </c>
      <c r="AM11" s="41">
        <f>IF($R11=0,0,N($L11)*(1+$Z11+BonusMonths/12+IF($Q11=1,0,EOSB))+N($M11)+(N($L11)+SI_Gross*N($M11))*IF($Q11=1,SI_O,SI_E))</f>
        <v/>
      </c>
      <c r="AN11" s="41">
        <f>IF($R11=0,0,(IF($Q11=1,MedO,MedE+Ticket)+Training)/12)</f>
        <v/>
      </c>
    </row>
    <row r="12">
      <c r="I12" s="35" t="n"/>
      <c r="J12" s="35" t="n"/>
      <c r="K12" s="35" t="n"/>
      <c r="L12" s="36" t="n"/>
      <c r="M12" s="36" t="n"/>
      <c r="P12" s="37" t="n"/>
      <c r="Q12" s="38">
        <f>IF($C12="",0,IF(OR(LOWER(TRIM($G12))="omani",LOWER(TRIM($G12))="oman",LOWER(TRIM($G12))="om",LOWER(TRIM($G12))="local"),1,0))</f>
        <v/>
      </c>
      <c r="R12" s="38">
        <f>IF($C12="",0,IF(OR(ISNUMBER(SEARCH("resign",$N12)),ISNUMBER(SEARCH("terminat",$N12)),ISNUMBER(SEARCH("inactive",$N12)),ISNUMBER(SEARCH("vacan",$N12)),ISNUMBER(SEARCH("deceased",$N12)),ISNUMBER(SEARCH("separated",$N12))),0,1))</f>
        <v/>
      </c>
      <c r="S12">
        <f>IF(OR($R12=0,NOT(ISNUMBER($I12))),"",IFERROR(DATEDIF($I12,DATE(FY,1,1),"y"),""))</f>
        <v/>
      </c>
      <c r="T12">
        <f>IF(OR($R12=0,NOT(ISNUMBER($J12))),"",IFERROR(DATEDIF($J12,DATE(FY,1,1),"y"),0))</f>
        <v/>
      </c>
      <c r="U12" s="38">
        <f>IF(OR($R12=0,NOT(ISNUMBER($I12))),0,IF(YEAR($I12)+IF($Q12=1,RetAgeO,RetAgeE)=FY,MONTH($I12),IF(YEAR($I12)+IF($Q12=1,RetAgeO,RetAgeE)&lt;FY,1,0)))</f>
        <v/>
      </c>
      <c r="V12" s="38">
        <f>IF(OR($R12=0,NOT(ISNUMBER($K12))),0,IF(YEAR($K12)=FY,MONTH($K12),IF(YEAR($K12)&lt;FY,1,0)))</f>
        <v/>
      </c>
      <c r="W12" s="38">
        <f>IF($R12=0,0,MIN(12,IF(AND(ISNUMBER($O12),$O12&gt;=1,$O12&lt;=12),INT($O12),12),IF(AND(RetireExit="Yes",$U12&gt;0),$U12,12),IF(AND(ContractExit="Yes",$V12&gt;0),$V12,12)))</f>
        <v/>
      </c>
      <c r="X12" s="37">
        <f>IF(ISNUMBER($P12),$P12,IncPct)</f>
        <v/>
      </c>
      <c r="Y12" s="39">
        <f>IF($W12=0,0,MAX(0,MIN($W12,IncMonth-1))+MAX(0,$W12-IncMonth+1)*(1+$X12))</f>
        <v/>
      </c>
      <c r="Z12" s="40">
        <f>IF($C12="",0,IFERROR(INDEX(Departments!$B$5:$B$54,MATCH($C12,Departments!$A$5:$A$54,0)),0))</f>
        <v/>
      </c>
      <c r="AA12" s="41">
        <f>N($L12)*$Y12</f>
        <v/>
      </c>
      <c r="AB12" s="41">
        <f>N($M12)*$Y12</f>
        <v/>
      </c>
      <c r="AC12" s="41">
        <f>$AA12*$Z12</f>
        <v/>
      </c>
      <c r="AD12" s="41">
        <f>$AA12*BonusMonths/12</f>
        <v/>
      </c>
      <c r="AE12" s="41">
        <f>($AA12+SI_Gross*$AB12)*IF($Q12=1,SI_O,SI_E)</f>
        <v/>
      </c>
      <c r="AF12" s="41">
        <f>IF($Q12=1,0,$AA12*EOSB)</f>
        <v/>
      </c>
      <c r="AG12" s="41">
        <f>$AN12*$W12</f>
        <v/>
      </c>
      <c r="AH12" s="41">
        <f>SUM($AA12:$AG12)</f>
        <v/>
      </c>
      <c r="AI12" s="41">
        <f>12*($AM12+$AN12)</f>
        <v/>
      </c>
      <c r="AJ12" s="41">
        <f>$AM12*((IncMonth-1)+(13-IncMonth)*(1+$X12))+12*$AN12</f>
        <v/>
      </c>
      <c r="AK12" s="41">
        <f>IF($R12=1,N($L12)+N($M12),0)</f>
        <v/>
      </c>
      <c r="AL12">
        <f>IF($C12="","",IF(N($L12)&lt;=0,"Basic salary missing",IF(ISNA(MATCH($C12,Departments!$A$5:$A$54,0)),"Department not on Departments sheet",IF(AND($I12&lt;&gt;"",NOT(ISNUMBER($I12))),"Date of birth is text, not a date",IF(AND($K12&lt;&gt;"",NOT(ISNUMBER($K12))),"Contract end is text, not a date","")))))</f>
        <v/>
      </c>
      <c r="AM12" s="41">
        <f>IF($R12=0,0,N($L12)*(1+$Z12+BonusMonths/12+IF($Q12=1,0,EOSB))+N($M12)+(N($L12)+SI_Gross*N($M12))*IF($Q12=1,SI_O,SI_E))</f>
        <v/>
      </c>
      <c r="AN12" s="41">
        <f>IF($R12=0,0,(IF($Q12=1,MedO,MedE+Ticket)+Training)/12)</f>
        <v/>
      </c>
    </row>
    <row r="13">
      <c r="I13" s="35" t="n"/>
      <c r="J13" s="35" t="n"/>
      <c r="K13" s="35" t="n"/>
      <c r="L13" s="36" t="n"/>
      <c r="M13" s="36" t="n"/>
      <c r="P13" s="37" t="n"/>
      <c r="Q13" s="38">
        <f>IF($C13="",0,IF(OR(LOWER(TRIM($G13))="omani",LOWER(TRIM($G13))="oman",LOWER(TRIM($G13))="om",LOWER(TRIM($G13))="local"),1,0))</f>
        <v/>
      </c>
      <c r="R13" s="38">
        <f>IF($C13="",0,IF(OR(ISNUMBER(SEARCH("resign",$N13)),ISNUMBER(SEARCH("terminat",$N13)),ISNUMBER(SEARCH("inactive",$N13)),ISNUMBER(SEARCH("vacan",$N13)),ISNUMBER(SEARCH("deceased",$N13)),ISNUMBER(SEARCH("separated",$N13))),0,1))</f>
        <v/>
      </c>
      <c r="S13">
        <f>IF(OR($R13=0,NOT(ISNUMBER($I13))),"",IFERROR(DATEDIF($I13,DATE(FY,1,1),"y"),""))</f>
        <v/>
      </c>
      <c r="T13">
        <f>IF(OR($R13=0,NOT(ISNUMBER($J13))),"",IFERROR(DATEDIF($J13,DATE(FY,1,1),"y"),0))</f>
        <v/>
      </c>
      <c r="U13" s="38">
        <f>IF(OR($R13=0,NOT(ISNUMBER($I13))),0,IF(YEAR($I13)+IF($Q13=1,RetAgeO,RetAgeE)=FY,MONTH($I13),IF(YEAR($I13)+IF($Q13=1,RetAgeO,RetAgeE)&lt;FY,1,0)))</f>
        <v/>
      </c>
      <c r="V13" s="38">
        <f>IF(OR($R13=0,NOT(ISNUMBER($K13))),0,IF(YEAR($K13)=FY,MONTH($K13),IF(YEAR($K13)&lt;FY,1,0)))</f>
        <v/>
      </c>
      <c r="W13" s="38">
        <f>IF($R13=0,0,MIN(12,IF(AND(ISNUMBER($O13),$O13&gt;=1,$O13&lt;=12),INT($O13),12),IF(AND(RetireExit="Yes",$U13&gt;0),$U13,12),IF(AND(ContractExit="Yes",$V13&gt;0),$V13,12)))</f>
        <v/>
      </c>
      <c r="X13" s="37">
        <f>IF(ISNUMBER($P13),$P13,IncPct)</f>
        <v/>
      </c>
      <c r="Y13" s="39">
        <f>IF($W13=0,0,MAX(0,MIN($W13,IncMonth-1))+MAX(0,$W13-IncMonth+1)*(1+$X13))</f>
        <v/>
      </c>
      <c r="Z13" s="40">
        <f>IF($C13="",0,IFERROR(INDEX(Departments!$B$5:$B$54,MATCH($C13,Departments!$A$5:$A$54,0)),0))</f>
        <v/>
      </c>
      <c r="AA13" s="41">
        <f>N($L13)*$Y13</f>
        <v/>
      </c>
      <c r="AB13" s="41">
        <f>N($M13)*$Y13</f>
        <v/>
      </c>
      <c r="AC13" s="41">
        <f>$AA13*$Z13</f>
        <v/>
      </c>
      <c r="AD13" s="41">
        <f>$AA13*BonusMonths/12</f>
        <v/>
      </c>
      <c r="AE13" s="41">
        <f>($AA13+SI_Gross*$AB13)*IF($Q13=1,SI_O,SI_E)</f>
        <v/>
      </c>
      <c r="AF13" s="41">
        <f>IF($Q13=1,0,$AA13*EOSB)</f>
        <v/>
      </c>
      <c r="AG13" s="41">
        <f>$AN13*$W13</f>
        <v/>
      </c>
      <c r="AH13" s="41">
        <f>SUM($AA13:$AG13)</f>
        <v/>
      </c>
      <c r="AI13" s="41">
        <f>12*($AM13+$AN13)</f>
        <v/>
      </c>
      <c r="AJ13" s="41">
        <f>$AM13*((IncMonth-1)+(13-IncMonth)*(1+$X13))+12*$AN13</f>
        <v/>
      </c>
      <c r="AK13" s="41">
        <f>IF($R13=1,N($L13)+N($M13),0)</f>
        <v/>
      </c>
      <c r="AL13">
        <f>IF($C13="","",IF(N($L13)&lt;=0,"Basic salary missing",IF(ISNA(MATCH($C13,Departments!$A$5:$A$54,0)),"Department not on Departments sheet",IF(AND($I13&lt;&gt;"",NOT(ISNUMBER($I13))),"Date of birth is text, not a date",IF(AND($K13&lt;&gt;"",NOT(ISNUMBER($K13))),"Contract end is text, not a date","")))))</f>
        <v/>
      </c>
      <c r="AM13" s="41">
        <f>IF($R13=0,0,N($L13)*(1+$Z13+BonusMonths/12+IF($Q13=1,0,EOSB))+N($M13)+(N($L13)+SI_Gross*N($M13))*IF($Q13=1,SI_O,SI_E))</f>
        <v/>
      </c>
      <c r="AN13" s="41">
        <f>IF($R13=0,0,(IF($Q13=1,MedO,MedE+Ticket)+Training)/12)</f>
        <v/>
      </c>
    </row>
    <row r="14">
      <c r="I14" s="35" t="n"/>
      <c r="J14" s="35" t="n"/>
      <c r="K14" s="35" t="n"/>
      <c r="L14" s="36" t="n"/>
      <c r="M14" s="36" t="n"/>
      <c r="P14" s="37" t="n"/>
      <c r="Q14" s="38">
        <f>IF($C14="",0,IF(OR(LOWER(TRIM($G14))="omani",LOWER(TRIM($G14))="oman",LOWER(TRIM($G14))="om",LOWER(TRIM($G14))="local"),1,0))</f>
        <v/>
      </c>
      <c r="R14" s="38">
        <f>IF($C14="",0,IF(OR(ISNUMBER(SEARCH("resign",$N14)),ISNUMBER(SEARCH("terminat",$N14)),ISNUMBER(SEARCH("inactive",$N14)),ISNUMBER(SEARCH("vacan",$N14)),ISNUMBER(SEARCH("deceased",$N14)),ISNUMBER(SEARCH("separated",$N14))),0,1))</f>
        <v/>
      </c>
      <c r="S14">
        <f>IF(OR($R14=0,NOT(ISNUMBER($I14))),"",IFERROR(DATEDIF($I14,DATE(FY,1,1),"y"),""))</f>
        <v/>
      </c>
      <c r="T14">
        <f>IF(OR($R14=0,NOT(ISNUMBER($J14))),"",IFERROR(DATEDIF($J14,DATE(FY,1,1),"y"),0))</f>
        <v/>
      </c>
      <c r="U14" s="38">
        <f>IF(OR($R14=0,NOT(ISNUMBER($I14))),0,IF(YEAR($I14)+IF($Q14=1,RetAgeO,RetAgeE)=FY,MONTH($I14),IF(YEAR($I14)+IF($Q14=1,RetAgeO,RetAgeE)&lt;FY,1,0)))</f>
        <v/>
      </c>
      <c r="V14" s="38">
        <f>IF(OR($R14=0,NOT(ISNUMBER($K14))),0,IF(YEAR($K14)=FY,MONTH($K14),IF(YEAR($K14)&lt;FY,1,0)))</f>
        <v/>
      </c>
      <c r="W14" s="38">
        <f>IF($R14=0,0,MIN(12,IF(AND(ISNUMBER($O14),$O14&gt;=1,$O14&lt;=12),INT($O14),12),IF(AND(RetireExit="Yes",$U14&gt;0),$U14,12),IF(AND(ContractExit="Yes",$V14&gt;0),$V14,12)))</f>
        <v/>
      </c>
      <c r="X14" s="37">
        <f>IF(ISNUMBER($P14),$P14,IncPct)</f>
        <v/>
      </c>
      <c r="Y14" s="39">
        <f>IF($W14=0,0,MAX(0,MIN($W14,IncMonth-1))+MAX(0,$W14-IncMonth+1)*(1+$X14))</f>
        <v/>
      </c>
      <c r="Z14" s="40">
        <f>IF($C14="",0,IFERROR(INDEX(Departments!$B$5:$B$54,MATCH($C14,Departments!$A$5:$A$54,0)),0))</f>
        <v/>
      </c>
      <c r="AA14" s="41">
        <f>N($L14)*$Y14</f>
        <v/>
      </c>
      <c r="AB14" s="41">
        <f>N($M14)*$Y14</f>
        <v/>
      </c>
      <c r="AC14" s="41">
        <f>$AA14*$Z14</f>
        <v/>
      </c>
      <c r="AD14" s="41">
        <f>$AA14*BonusMonths/12</f>
        <v/>
      </c>
      <c r="AE14" s="41">
        <f>($AA14+SI_Gross*$AB14)*IF($Q14=1,SI_O,SI_E)</f>
        <v/>
      </c>
      <c r="AF14" s="41">
        <f>IF($Q14=1,0,$AA14*EOSB)</f>
        <v/>
      </c>
      <c r="AG14" s="41">
        <f>$AN14*$W14</f>
        <v/>
      </c>
      <c r="AH14" s="41">
        <f>SUM($AA14:$AG14)</f>
        <v/>
      </c>
      <c r="AI14" s="41">
        <f>12*($AM14+$AN14)</f>
        <v/>
      </c>
      <c r="AJ14" s="41">
        <f>$AM14*((IncMonth-1)+(13-IncMonth)*(1+$X14))+12*$AN14</f>
        <v/>
      </c>
      <c r="AK14" s="41">
        <f>IF($R14=1,N($L14)+N($M14),0)</f>
        <v/>
      </c>
      <c r="AL14">
        <f>IF($C14="","",IF(N($L14)&lt;=0,"Basic salary missing",IF(ISNA(MATCH($C14,Departments!$A$5:$A$54,0)),"Department not on Departments sheet",IF(AND($I14&lt;&gt;"",NOT(ISNUMBER($I14))),"Date of birth is text, not a date",IF(AND($K14&lt;&gt;"",NOT(ISNUMBER($K14))),"Contract end is text, not a date","")))))</f>
        <v/>
      </c>
      <c r="AM14" s="41">
        <f>IF($R14=0,0,N($L14)*(1+$Z14+BonusMonths/12+IF($Q14=1,0,EOSB))+N($M14)+(N($L14)+SI_Gross*N($M14))*IF($Q14=1,SI_O,SI_E))</f>
        <v/>
      </c>
      <c r="AN14" s="41">
        <f>IF($R14=0,0,(IF($Q14=1,MedO,MedE+Ticket)+Training)/12)</f>
        <v/>
      </c>
    </row>
    <row r="15">
      <c r="I15" s="35" t="n"/>
      <c r="J15" s="35" t="n"/>
      <c r="K15" s="35" t="n"/>
      <c r="L15" s="36" t="n"/>
      <c r="M15" s="36" t="n"/>
      <c r="P15" s="37" t="n"/>
      <c r="Q15" s="38">
        <f>IF($C15="",0,IF(OR(LOWER(TRIM($G15))="omani",LOWER(TRIM($G15))="oman",LOWER(TRIM($G15))="om",LOWER(TRIM($G15))="local"),1,0))</f>
        <v/>
      </c>
      <c r="R15" s="38">
        <f>IF($C15="",0,IF(OR(ISNUMBER(SEARCH("resign",$N15)),ISNUMBER(SEARCH("terminat",$N15)),ISNUMBER(SEARCH("inactive",$N15)),ISNUMBER(SEARCH("vacan",$N15)),ISNUMBER(SEARCH("deceased",$N15)),ISNUMBER(SEARCH("separated",$N15))),0,1))</f>
        <v/>
      </c>
      <c r="S15">
        <f>IF(OR($R15=0,NOT(ISNUMBER($I15))),"",IFERROR(DATEDIF($I15,DATE(FY,1,1),"y"),""))</f>
        <v/>
      </c>
      <c r="T15">
        <f>IF(OR($R15=0,NOT(ISNUMBER($J15))),"",IFERROR(DATEDIF($J15,DATE(FY,1,1),"y"),0))</f>
        <v/>
      </c>
      <c r="U15" s="38">
        <f>IF(OR($R15=0,NOT(ISNUMBER($I15))),0,IF(YEAR($I15)+IF($Q15=1,RetAgeO,RetAgeE)=FY,MONTH($I15),IF(YEAR($I15)+IF($Q15=1,RetAgeO,RetAgeE)&lt;FY,1,0)))</f>
        <v/>
      </c>
      <c r="V15" s="38">
        <f>IF(OR($R15=0,NOT(ISNUMBER($K15))),0,IF(YEAR($K15)=FY,MONTH($K15),IF(YEAR($K15)&lt;FY,1,0)))</f>
        <v/>
      </c>
      <c r="W15" s="38">
        <f>IF($R15=0,0,MIN(12,IF(AND(ISNUMBER($O15),$O15&gt;=1,$O15&lt;=12),INT($O15),12),IF(AND(RetireExit="Yes",$U15&gt;0),$U15,12),IF(AND(ContractExit="Yes",$V15&gt;0),$V15,12)))</f>
        <v/>
      </c>
      <c r="X15" s="37">
        <f>IF(ISNUMBER($P15),$P15,IncPct)</f>
        <v/>
      </c>
      <c r="Y15" s="39">
        <f>IF($W15=0,0,MAX(0,MIN($W15,IncMonth-1))+MAX(0,$W15-IncMonth+1)*(1+$X15))</f>
        <v/>
      </c>
      <c r="Z15" s="40">
        <f>IF($C15="",0,IFERROR(INDEX(Departments!$B$5:$B$54,MATCH($C15,Departments!$A$5:$A$54,0)),0))</f>
        <v/>
      </c>
      <c r="AA15" s="41">
        <f>N($L15)*$Y15</f>
        <v/>
      </c>
      <c r="AB15" s="41">
        <f>N($M15)*$Y15</f>
        <v/>
      </c>
      <c r="AC15" s="41">
        <f>$AA15*$Z15</f>
        <v/>
      </c>
      <c r="AD15" s="41">
        <f>$AA15*BonusMonths/12</f>
        <v/>
      </c>
      <c r="AE15" s="41">
        <f>($AA15+SI_Gross*$AB15)*IF($Q15=1,SI_O,SI_E)</f>
        <v/>
      </c>
      <c r="AF15" s="41">
        <f>IF($Q15=1,0,$AA15*EOSB)</f>
        <v/>
      </c>
      <c r="AG15" s="41">
        <f>$AN15*$W15</f>
        <v/>
      </c>
      <c r="AH15" s="41">
        <f>SUM($AA15:$AG15)</f>
        <v/>
      </c>
      <c r="AI15" s="41">
        <f>12*($AM15+$AN15)</f>
        <v/>
      </c>
      <c r="AJ15" s="41">
        <f>$AM15*((IncMonth-1)+(13-IncMonth)*(1+$X15))+12*$AN15</f>
        <v/>
      </c>
      <c r="AK15" s="41">
        <f>IF($R15=1,N($L15)+N($M15),0)</f>
        <v/>
      </c>
      <c r="AL15">
        <f>IF($C15="","",IF(N($L15)&lt;=0,"Basic salary missing",IF(ISNA(MATCH($C15,Departments!$A$5:$A$54,0)),"Department not on Departments sheet",IF(AND($I15&lt;&gt;"",NOT(ISNUMBER($I15))),"Date of birth is text, not a date",IF(AND($K15&lt;&gt;"",NOT(ISNUMBER($K15))),"Contract end is text, not a date","")))))</f>
        <v/>
      </c>
      <c r="AM15" s="41">
        <f>IF($R15=0,0,N($L15)*(1+$Z15+BonusMonths/12+IF($Q15=1,0,EOSB))+N($M15)+(N($L15)+SI_Gross*N($M15))*IF($Q15=1,SI_O,SI_E))</f>
        <v/>
      </c>
      <c r="AN15" s="41">
        <f>IF($R15=0,0,(IF($Q15=1,MedO,MedE+Ticket)+Training)/12)</f>
        <v/>
      </c>
    </row>
    <row r="16">
      <c r="I16" s="35" t="n"/>
      <c r="J16" s="35" t="n"/>
      <c r="K16" s="35" t="n"/>
      <c r="L16" s="36" t="n"/>
      <c r="M16" s="36" t="n"/>
      <c r="P16" s="37" t="n"/>
      <c r="Q16" s="38">
        <f>IF($C16="",0,IF(OR(LOWER(TRIM($G16))="omani",LOWER(TRIM($G16))="oman",LOWER(TRIM($G16))="om",LOWER(TRIM($G16))="local"),1,0))</f>
        <v/>
      </c>
      <c r="R16" s="38">
        <f>IF($C16="",0,IF(OR(ISNUMBER(SEARCH("resign",$N16)),ISNUMBER(SEARCH("terminat",$N16)),ISNUMBER(SEARCH("inactive",$N16)),ISNUMBER(SEARCH("vacan",$N16)),ISNUMBER(SEARCH("deceased",$N16)),ISNUMBER(SEARCH("separated",$N16))),0,1))</f>
        <v/>
      </c>
      <c r="S16">
        <f>IF(OR($R16=0,NOT(ISNUMBER($I16))),"",IFERROR(DATEDIF($I16,DATE(FY,1,1),"y"),""))</f>
        <v/>
      </c>
      <c r="T16">
        <f>IF(OR($R16=0,NOT(ISNUMBER($J16))),"",IFERROR(DATEDIF($J16,DATE(FY,1,1),"y"),0))</f>
        <v/>
      </c>
      <c r="U16" s="38">
        <f>IF(OR($R16=0,NOT(ISNUMBER($I16))),0,IF(YEAR($I16)+IF($Q16=1,RetAgeO,RetAgeE)=FY,MONTH($I16),IF(YEAR($I16)+IF($Q16=1,RetAgeO,RetAgeE)&lt;FY,1,0)))</f>
        <v/>
      </c>
      <c r="V16" s="38">
        <f>IF(OR($R16=0,NOT(ISNUMBER($K16))),0,IF(YEAR($K16)=FY,MONTH($K16),IF(YEAR($K16)&lt;FY,1,0)))</f>
        <v/>
      </c>
      <c r="W16" s="38">
        <f>IF($R16=0,0,MIN(12,IF(AND(ISNUMBER($O16),$O16&gt;=1,$O16&lt;=12),INT($O16),12),IF(AND(RetireExit="Yes",$U16&gt;0),$U16,12),IF(AND(ContractExit="Yes",$V16&gt;0),$V16,12)))</f>
        <v/>
      </c>
      <c r="X16" s="37">
        <f>IF(ISNUMBER($P16),$P16,IncPct)</f>
        <v/>
      </c>
      <c r="Y16" s="39">
        <f>IF($W16=0,0,MAX(0,MIN($W16,IncMonth-1))+MAX(0,$W16-IncMonth+1)*(1+$X16))</f>
        <v/>
      </c>
      <c r="Z16" s="40">
        <f>IF($C16="",0,IFERROR(INDEX(Departments!$B$5:$B$54,MATCH($C16,Departments!$A$5:$A$54,0)),0))</f>
        <v/>
      </c>
      <c r="AA16" s="41">
        <f>N($L16)*$Y16</f>
        <v/>
      </c>
      <c r="AB16" s="41">
        <f>N($M16)*$Y16</f>
        <v/>
      </c>
      <c r="AC16" s="41">
        <f>$AA16*$Z16</f>
        <v/>
      </c>
      <c r="AD16" s="41">
        <f>$AA16*BonusMonths/12</f>
        <v/>
      </c>
      <c r="AE16" s="41">
        <f>($AA16+SI_Gross*$AB16)*IF($Q16=1,SI_O,SI_E)</f>
        <v/>
      </c>
      <c r="AF16" s="41">
        <f>IF($Q16=1,0,$AA16*EOSB)</f>
        <v/>
      </c>
      <c r="AG16" s="41">
        <f>$AN16*$W16</f>
        <v/>
      </c>
      <c r="AH16" s="41">
        <f>SUM($AA16:$AG16)</f>
        <v/>
      </c>
      <c r="AI16" s="41">
        <f>12*($AM16+$AN16)</f>
        <v/>
      </c>
      <c r="AJ16" s="41">
        <f>$AM16*((IncMonth-1)+(13-IncMonth)*(1+$X16))+12*$AN16</f>
        <v/>
      </c>
      <c r="AK16" s="41">
        <f>IF($R16=1,N($L16)+N($M16),0)</f>
        <v/>
      </c>
      <c r="AL16">
        <f>IF($C16="","",IF(N($L16)&lt;=0,"Basic salary missing",IF(ISNA(MATCH($C16,Departments!$A$5:$A$54,0)),"Department not on Departments sheet",IF(AND($I16&lt;&gt;"",NOT(ISNUMBER($I16))),"Date of birth is text, not a date",IF(AND($K16&lt;&gt;"",NOT(ISNUMBER($K16))),"Contract end is text, not a date","")))))</f>
        <v/>
      </c>
      <c r="AM16" s="41">
        <f>IF($R16=0,0,N($L16)*(1+$Z16+BonusMonths/12+IF($Q16=1,0,EOSB))+N($M16)+(N($L16)+SI_Gross*N($M16))*IF($Q16=1,SI_O,SI_E))</f>
        <v/>
      </c>
      <c r="AN16" s="41">
        <f>IF($R16=0,0,(IF($Q16=1,MedO,MedE+Ticket)+Training)/12)</f>
        <v/>
      </c>
    </row>
    <row r="17">
      <c r="I17" s="35" t="n"/>
      <c r="J17" s="35" t="n"/>
      <c r="K17" s="35" t="n"/>
      <c r="L17" s="36" t="n"/>
      <c r="M17" s="36" t="n"/>
      <c r="P17" s="37" t="n"/>
      <c r="Q17" s="38">
        <f>IF($C17="",0,IF(OR(LOWER(TRIM($G17))="omani",LOWER(TRIM($G17))="oman",LOWER(TRIM($G17))="om",LOWER(TRIM($G17))="local"),1,0))</f>
        <v/>
      </c>
      <c r="R17" s="38">
        <f>IF($C17="",0,IF(OR(ISNUMBER(SEARCH("resign",$N17)),ISNUMBER(SEARCH("terminat",$N17)),ISNUMBER(SEARCH("inactive",$N17)),ISNUMBER(SEARCH("vacan",$N17)),ISNUMBER(SEARCH("deceased",$N17)),ISNUMBER(SEARCH("separated",$N17))),0,1))</f>
        <v/>
      </c>
      <c r="S17">
        <f>IF(OR($R17=0,NOT(ISNUMBER($I17))),"",IFERROR(DATEDIF($I17,DATE(FY,1,1),"y"),""))</f>
        <v/>
      </c>
      <c r="T17">
        <f>IF(OR($R17=0,NOT(ISNUMBER($J17))),"",IFERROR(DATEDIF($J17,DATE(FY,1,1),"y"),0))</f>
        <v/>
      </c>
      <c r="U17" s="38">
        <f>IF(OR($R17=0,NOT(ISNUMBER($I17))),0,IF(YEAR($I17)+IF($Q17=1,RetAgeO,RetAgeE)=FY,MONTH($I17),IF(YEAR($I17)+IF($Q17=1,RetAgeO,RetAgeE)&lt;FY,1,0)))</f>
        <v/>
      </c>
      <c r="V17" s="38">
        <f>IF(OR($R17=0,NOT(ISNUMBER($K17))),0,IF(YEAR($K17)=FY,MONTH($K17),IF(YEAR($K17)&lt;FY,1,0)))</f>
        <v/>
      </c>
      <c r="W17" s="38">
        <f>IF($R17=0,0,MIN(12,IF(AND(ISNUMBER($O17),$O17&gt;=1,$O17&lt;=12),INT($O17),12),IF(AND(RetireExit="Yes",$U17&gt;0),$U17,12),IF(AND(ContractExit="Yes",$V17&gt;0),$V17,12)))</f>
        <v/>
      </c>
      <c r="X17" s="37">
        <f>IF(ISNUMBER($P17),$P17,IncPct)</f>
        <v/>
      </c>
      <c r="Y17" s="39">
        <f>IF($W17=0,0,MAX(0,MIN($W17,IncMonth-1))+MAX(0,$W17-IncMonth+1)*(1+$X17))</f>
        <v/>
      </c>
      <c r="Z17" s="40">
        <f>IF($C17="",0,IFERROR(INDEX(Departments!$B$5:$B$54,MATCH($C17,Departments!$A$5:$A$54,0)),0))</f>
        <v/>
      </c>
      <c r="AA17" s="41">
        <f>N($L17)*$Y17</f>
        <v/>
      </c>
      <c r="AB17" s="41">
        <f>N($M17)*$Y17</f>
        <v/>
      </c>
      <c r="AC17" s="41">
        <f>$AA17*$Z17</f>
        <v/>
      </c>
      <c r="AD17" s="41">
        <f>$AA17*BonusMonths/12</f>
        <v/>
      </c>
      <c r="AE17" s="41">
        <f>($AA17+SI_Gross*$AB17)*IF($Q17=1,SI_O,SI_E)</f>
        <v/>
      </c>
      <c r="AF17" s="41">
        <f>IF($Q17=1,0,$AA17*EOSB)</f>
        <v/>
      </c>
      <c r="AG17" s="41">
        <f>$AN17*$W17</f>
        <v/>
      </c>
      <c r="AH17" s="41">
        <f>SUM($AA17:$AG17)</f>
        <v/>
      </c>
      <c r="AI17" s="41">
        <f>12*($AM17+$AN17)</f>
        <v/>
      </c>
      <c r="AJ17" s="41">
        <f>$AM17*((IncMonth-1)+(13-IncMonth)*(1+$X17))+12*$AN17</f>
        <v/>
      </c>
      <c r="AK17" s="41">
        <f>IF($R17=1,N($L17)+N($M17),0)</f>
        <v/>
      </c>
      <c r="AL17">
        <f>IF($C17="","",IF(N($L17)&lt;=0,"Basic salary missing",IF(ISNA(MATCH($C17,Departments!$A$5:$A$54,0)),"Department not on Departments sheet",IF(AND($I17&lt;&gt;"",NOT(ISNUMBER($I17))),"Date of birth is text, not a date",IF(AND($K17&lt;&gt;"",NOT(ISNUMBER($K17))),"Contract end is text, not a date","")))))</f>
        <v/>
      </c>
      <c r="AM17" s="41">
        <f>IF($R17=0,0,N($L17)*(1+$Z17+BonusMonths/12+IF($Q17=1,0,EOSB))+N($M17)+(N($L17)+SI_Gross*N($M17))*IF($Q17=1,SI_O,SI_E))</f>
        <v/>
      </c>
      <c r="AN17" s="41">
        <f>IF($R17=0,0,(IF($Q17=1,MedO,MedE+Ticket)+Training)/12)</f>
        <v/>
      </c>
    </row>
    <row r="18">
      <c r="I18" s="35" t="n"/>
      <c r="J18" s="35" t="n"/>
      <c r="K18" s="35" t="n"/>
      <c r="L18" s="36" t="n"/>
      <c r="M18" s="36" t="n"/>
      <c r="P18" s="37" t="n"/>
      <c r="Q18" s="38">
        <f>IF($C18="",0,IF(OR(LOWER(TRIM($G18))="omani",LOWER(TRIM($G18))="oman",LOWER(TRIM($G18))="om",LOWER(TRIM($G18))="local"),1,0))</f>
        <v/>
      </c>
      <c r="R18" s="38">
        <f>IF($C18="",0,IF(OR(ISNUMBER(SEARCH("resign",$N18)),ISNUMBER(SEARCH("terminat",$N18)),ISNUMBER(SEARCH("inactive",$N18)),ISNUMBER(SEARCH("vacan",$N18)),ISNUMBER(SEARCH("deceased",$N18)),ISNUMBER(SEARCH("separated",$N18))),0,1))</f>
        <v/>
      </c>
      <c r="S18">
        <f>IF(OR($R18=0,NOT(ISNUMBER($I18))),"",IFERROR(DATEDIF($I18,DATE(FY,1,1),"y"),""))</f>
        <v/>
      </c>
      <c r="T18">
        <f>IF(OR($R18=0,NOT(ISNUMBER($J18))),"",IFERROR(DATEDIF($J18,DATE(FY,1,1),"y"),0))</f>
        <v/>
      </c>
      <c r="U18" s="38">
        <f>IF(OR($R18=0,NOT(ISNUMBER($I18))),0,IF(YEAR($I18)+IF($Q18=1,RetAgeO,RetAgeE)=FY,MONTH($I18),IF(YEAR($I18)+IF($Q18=1,RetAgeO,RetAgeE)&lt;FY,1,0)))</f>
        <v/>
      </c>
      <c r="V18" s="38">
        <f>IF(OR($R18=0,NOT(ISNUMBER($K18))),0,IF(YEAR($K18)=FY,MONTH($K18),IF(YEAR($K18)&lt;FY,1,0)))</f>
        <v/>
      </c>
      <c r="W18" s="38">
        <f>IF($R18=0,0,MIN(12,IF(AND(ISNUMBER($O18),$O18&gt;=1,$O18&lt;=12),INT($O18),12),IF(AND(RetireExit="Yes",$U18&gt;0),$U18,12),IF(AND(ContractExit="Yes",$V18&gt;0),$V18,12)))</f>
        <v/>
      </c>
      <c r="X18" s="37">
        <f>IF(ISNUMBER($P18),$P18,IncPct)</f>
        <v/>
      </c>
      <c r="Y18" s="39">
        <f>IF($W18=0,0,MAX(0,MIN($W18,IncMonth-1))+MAX(0,$W18-IncMonth+1)*(1+$X18))</f>
        <v/>
      </c>
      <c r="Z18" s="40">
        <f>IF($C18="",0,IFERROR(INDEX(Departments!$B$5:$B$54,MATCH($C18,Departments!$A$5:$A$54,0)),0))</f>
        <v/>
      </c>
      <c r="AA18" s="41">
        <f>N($L18)*$Y18</f>
        <v/>
      </c>
      <c r="AB18" s="41">
        <f>N($M18)*$Y18</f>
        <v/>
      </c>
      <c r="AC18" s="41">
        <f>$AA18*$Z18</f>
        <v/>
      </c>
      <c r="AD18" s="41">
        <f>$AA18*BonusMonths/12</f>
        <v/>
      </c>
      <c r="AE18" s="41">
        <f>($AA18+SI_Gross*$AB18)*IF($Q18=1,SI_O,SI_E)</f>
        <v/>
      </c>
      <c r="AF18" s="41">
        <f>IF($Q18=1,0,$AA18*EOSB)</f>
        <v/>
      </c>
      <c r="AG18" s="41">
        <f>$AN18*$W18</f>
        <v/>
      </c>
      <c r="AH18" s="41">
        <f>SUM($AA18:$AG18)</f>
        <v/>
      </c>
      <c r="AI18" s="41">
        <f>12*($AM18+$AN18)</f>
        <v/>
      </c>
      <c r="AJ18" s="41">
        <f>$AM18*((IncMonth-1)+(13-IncMonth)*(1+$X18))+12*$AN18</f>
        <v/>
      </c>
      <c r="AK18" s="41">
        <f>IF($R18=1,N($L18)+N($M18),0)</f>
        <v/>
      </c>
      <c r="AL18">
        <f>IF($C18="","",IF(N($L18)&lt;=0,"Basic salary missing",IF(ISNA(MATCH($C18,Departments!$A$5:$A$54,0)),"Department not on Departments sheet",IF(AND($I18&lt;&gt;"",NOT(ISNUMBER($I18))),"Date of birth is text, not a date",IF(AND($K18&lt;&gt;"",NOT(ISNUMBER($K18))),"Contract end is text, not a date","")))))</f>
        <v/>
      </c>
      <c r="AM18" s="41">
        <f>IF($R18=0,0,N($L18)*(1+$Z18+BonusMonths/12+IF($Q18=1,0,EOSB))+N($M18)+(N($L18)+SI_Gross*N($M18))*IF($Q18=1,SI_O,SI_E))</f>
        <v/>
      </c>
      <c r="AN18" s="41">
        <f>IF($R18=0,0,(IF($Q18=1,MedO,MedE+Ticket)+Training)/12)</f>
        <v/>
      </c>
    </row>
    <row r="19">
      <c r="I19" s="35" t="n"/>
      <c r="J19" s="35" t="n"/>
      <c r="K19" s="35" t="n"/>
      <c r="L19" s="36" t="n"/>
      <c r="M19" s="36" t="n"/>
      <c r="P19" s="37" t="n"/>
      <c r="Q19" s="38">
        <f>IF($C19="",0,IF(OR(LOWER(TRIM($G19))="omani",LOWER(TRIM($G19))="oman",LOWER(TRIM($G19))="om",LOWER(TRIM($G19))="local"),1,0))</f>
        <v/>
      </c>
      <c r="R19" s="38">
        <f>IF($C19="",0,IF(OR(ISNUMBER(SEARCH("resign",$N19)),ISNUMBER(SEARCH("terminat",$N19)),ISNUMBER(SEARCH("inactive",$N19)),ISNUMBER(SEARCH("vacan",$N19)),ISNUMBER(SEARCH("deceased",$N19)),ISNUMBER(SEARCH("separated",$N19))),0,1))</f>
        <v/>
      </c>
      <c r="S19">
        <f>IF(OR($R19=0,NOT(ISNUMBER($I19))),"",IFERROR(DATEDIF($I19,DATE(FY,1,1),"y"),""))</f>
        <v/>
      </c>
      <c r="T19">
        <f>IF(OR($R19=0,NOT(ISNUMBER($J19))),"",IFERROR(DATEDIF($J19,DATE(FY,1,1),"y"),0))</f>
        <v/>
      </c>
      <c r="U19" s="38">
        <f>IF(OR($R19=0,NOT(ISNUMBER($I19))),0,IF(YEAR($I19)+IF($Q19=1,RetAgeO,RetAgeE)=FY,MONTH($I19),IF(YEAR($I19)+IF($Q19=1,RetAgeO,RetAgeE)&lt;FY,1,0)))</f>
        <v/>
      </c>
      <c r="V19" s="38">
        <f>IF(OR($R19=0,NOT(ISNUMBER($K19))),0,IF(YEAR($K19)=FY,MONTH($K19),IF(YEAR($K19)&lt;FY,1,0)))</f>
        <v/>
      </c>
      <c r="W19" s="38">
        <f>IF($R19=0,0,MIN(12,IF(AND(ISNUMBER($O19),$O19&gt;=1,$O19&lt;=12),INT($O19),12),IF(AND(RetireExit="Yes",$U19&gt;0),$U19,12),IF(AND(ContractExit="Yes",$V19&gt;0),$V19,12)))</f>
        <v/>
      </c>
      <c r="X19" s="37">
        <f>IF(ISNUMBER($P19),$P19,IncPct)</f>
        <v/>
      </c>
      <c r="Y19" s="39">
        <f>IF($W19=0,0,MAX(0,MIN($W19,IncMonth-1))+MAX(0,$W19-IncMonth+1)*(1+$X19))</f>
        <v/>
      </c>
      <c r="Z19" s="40">
        <f>IF($C19="",0,IFERROR(INDEX(Departments!$B$5:$B$54,MATCH($C19,Departments!$A$5:$A$54,0)),0))</f>
        <v/>
      </c>
      <c r="AA19" s="41">
        <f>N($L19)*$Y19</f>
        <v/>
      </c>
      <c r="AB19" s="41">
        <f>N($M19)*$Y19</f>
        <v/>
      </c>
      <c r="AC19" s="41">
        <f>$AA19*$Z19</f>
        <v/>
      </c>
      <c r="AD19" s="41">
        <f>$AA19*BonusMonths/12</f>
        <v/>
      </c>
      <c r="AE19" s="41">
        <f>($AA19+SI_Gross*$AB19)*IF($Q19=1,SI_O,SI_E)</f>
        <v/>
      </c>
      <c r="AF19" s="41">
        <f>IF($Q19=1,0,$AA19*EOSB)</f>
        <v/>
      </c>
      <c r="AG19" s="41">
        <f>$AN19*$W19</f>
        <v/>
      </c>
      <c r="AH19" s="41">
        <f>SUM($AA19:$AG19)</f>
        <v/>
      </c>
      <c r="AI19" s="41">
        <f>12*($AM19+$AN19)</f>
        <v/>
      </c>
      <c r="AJ19" s="41">
        <f>$AM19*((IncMonth-1)+(13-IncMonth)*(1+$X19))+12*$AN19</f>
        <v/>
      </c>
      <c r="AK19" s="41">
        <f>IF($R19=1,N($L19)+N($M19),0)</f>
        <v/>
      </c>
      <c r="AL19">
        <f>IF($C19="","",IF(N($L19)&lt;=0,"Basic salary missing",IF(ISNA(MATCH($C19,Departments!$A$5:$A$54,0)),"Department not on Departments sheet",IF(AND($I19&lt;&gt;"",NOT(ISNUMBER($I19))),"Date of birth is text, not a date",IF(AND($K19&lt;&gt;"",NOT(ISNUMBER($K19))),"Contract end is text, not a date","")))))</f>
        <v/>
      </c>
      <c r="AM19" s="41">
        <f>IF($R19=0,0,N($L19)*(1+$Z19+BonusMonths/12+IF($Q19=1,0,EOSB))+N($M19)+(N($L19)+SI_Gross*N($M19))*IF($Q19=1,SI_O,SI_E))</f>
        <v/>
      </c>
      <c r="AN19" s="41">
        <f>IF($R19=0,0,(IF($Q19=1,MedO,MedE+Ticket)+Training)/12)</f>
        <v/>
      </c>
    </row>
    <row r="20">
      <c r="I20" s="35" t="n"/>
      <c r="J20" s="35" t="n"/>
      <c r="K20" s="35" t="n"/>
      <c r="L20" s="36" t="n"/>
      <c r="M20" s="36" t="n"/>
      <c r="P20" s="37" t="n"/>
      <c r="Q20" s="38">
        <f>IF($C20="",0,IF(OR(LOWER(TRIM($G20))="omani",LOWER(TRIM($G20))="oman",LOWER(TRIM($G20))="om",LOWER(TRIM($G20))="local"),1,0))</f>
        <v/>
      </c>
      <c r="R20" s="38">
        <f>IF($C20="",0,IF(OR(ISNUMBER(SEARCH("resign",$N20)),ISNUMBER(SEARCH("terminat",$N20)),ISNUMBER(SEARCH("inactive",$N20)),ISNUMBER(SEARCH("vacan",$N20)),ISNUMBER(SEARCH("deceased",$N20)),ISNUMBER(SEARCH("separated",$N20))),0,1))</f>
        <v/>
      </c>
      <c r="S20">
        <f>IF(OR($R20=0,NOT(ISNUMBER($I20))),"",IFERROR(DATEDIF($I20,DATE(FY,1,1),"y"),""))</f>
        <v/>
      </c>
      <c r="T20">
        <f>IF(OR($R20=0,NOT(ISNUMBER($J20))),"",IFERROR(DATEDIF($J20,DATE(FY,1,1),"y"),0))</f>
        <v/>
      </c>
      <c r="U20" s="38">
        <f>IF(OR($R20=0,NOT(ISNUMBER($I20))),0,IF(YEAR($I20)+IF($Q20=1,RetAgeO,RetAgeE)=FY,MONTH($I20),IF(YEAR($I20)+IF($Q20=1,RetAgeO,RetAgeE)&lt;FY,1,0)))</f>
        <v/>
      </c>
      <c r="V20" s="38">
        <f>IF(OR($R20=0,NOT(ISNUMBER($K20))),0,IF(YEAR($K20)=FY,MONTH($K20),IF(YEAR($K20)&lt;FY,1,0)))</f>
        <v/>
      </c>
      <c r="W20" s="38">
        <f>IF($R20=0,0,MIN(12,IF(AND(ISNUMBER($O20),$O20&gt;=1,$O20&lt;=12),INT($O20),12),IF(AND(RetireExit="Yes",$U20&gt;0),$U20,12),IF(AND(ContractExit="Yes",$V20&gt;0),$V20,12)))</f>
        <v/>
      </c>
      <c r="X20" s="37">
        <f>IF(ISNUMBER($P20),$P20,IncPct)</f>
        <v/>
      </c>
      <c r="Y20" s="39">
        <f>IF($W20=0,0,MAX(0,MIN($W20,IncMonth-1))+MAX(0,$W20-IncMonth+1)*(1+$X20))</f>
        <v/>
      </c>
      <c r="Z20" s="40">
        <f>IF($C20="",0,IFERROR(INDEX(Departments!$B$5:$B$54,MATCH($C20,Departments!$A$5:$A$54,0)),0))</f>
        <v/>
      </c>
      <c r="AA20" s="41">
        <f>N($L20)*$Y20</f>
        <v/>
      </c>
      <c r="AB20" s="41">
        <f>N($M20)*$Y20</f>
        <v/>
      </c>
      <c r="AC20" s="41">
        <f>$AA20*$Z20</f>
        <v/>
      </c>
      <c r="AD20" s="41">
        <f>$AA20*BonusMonths/12</f>
        <v/>
      </c>
      <c r="AE20" s="41">
        <f>($AA20+SI_Gross*$AB20)*IF($Q20=1,SI_O,SI_E)</f>
        <v/>
      </c>
      <c r="AF20" s="41">
        <f>IF($Q20=1,0,$AA20*EOSB)</f>
        <v/>
      </c>
      <c r="AG20" s="41">
        <f>$AN20*$W20</f>
        <v/>
      </c>
      <c r="AH20" s="41">
        <f>SUM($AA20:$AG20)</f>
        <v/>
      </c>
      <c r="AI20" s="41">
        <f>12*($AM20+$AN20)</f>
        <v/>
      </c>
      <c r="AJ20" s="41">
        <f>$AM20*((IncMonth-1)+(13-IncMonth)*(1+$X20))+12*$AN20</f>
        <v/>
      </c>
      <c r="AK20" s="41">
        <f>IF($R20=1,N($L20)+N($M20),0)</f>
        <v/>
      </c>
      <c r="AL20">
        <f>IF($C20="","",IF(N($L20)&lt;=0,"Basic salary missing",IF(ISNA(MATCH($C20,Departments!$A$5:$A$54,0)),"Department not on Departments sheet",IF(AND($I20&lt;&gt;"",NOT(ISNUMBER($I20))),"Date of birth is text, not a date",IF(AND($K20&lt;&gt;"",NOT(ISNUMBER($K20))),"Contract end is text, not a date","")))))</f>
        <v/>
      </c>
      <c r="AM20" s="41">
        <f>IF($R20=0,0,N($L20)*(1+$Z20+BonusMonths/12+IF($Q20=1,0,EOSB))+N($M20)+(N($L20)+SI_Gross*N($M20))*IF($Q20=1,SI_O,SI_E))</f>
        <v/>
      </c>
      <c r="AN20" s="41">
        <f>IF($R20=0,0,(IF($Q20=1,MedO,MedE+Ticket)+Training)/12)</f>
        <v/>
      </c>
    </row>
    <row r="21">
      <c r="I21" s="35" t="n"/>
      <c r="J21" s="35" t="n"/>
      <c r="K21" s="35" t="n"/>
      <c r="L21" s="36" t="n"/>
      <c r="M21" s="36" t="n"/>
      <c r="P21" s="37" t="n"/>
      <c r="Q21" s="38">
        <f>IF($C21="",0,IF(OR(LOWER(TRIM($G21))="omani",LOWER(TRIM($G21))="oman",LOWER(TRIM($G21))="om",LOWER(TRIM($G21))="local"),1,0))</f>
        <v/>
      </c>
      <c r="R21" s="38">
        <f>IF($C21="",0,IF(OR(ISNUMBER(SEARCH("resign",$N21)),ISNUMBER(SEARCH("terminat",$N21)),ISNUMBER(SEARCH("inactive",$N21)),ISNUMBER(SEARCH("vacan",$N21)),ISNUMBER(SEARCH("deceased",$N21)),ISNUMBER(SEARCH("separated",$N21))),0,1))</f>
        <v/>
      </c>
      <c r="S21">
        <f>IF(OR($R21=0,NOT(ISNUMBER($I21))),"",IFERROR(DATEDIF($I21,DATE(FY,1,1),"y"),""))</f>
        <v/>
      </c>
      <c r="T21">
        <f>IF(OR($R21=0,NOT(ISNUMBER($J21))),"",IFERROR(DATEDIF($J21,DATE(FY,1,1),"y"),0))</f>
        <v/>
      </c>
      <c r="U21" s="38">
        <f>IF(OR($R21=0,NOT(ISNUMBER($I21))),0,IF(YEAR($I21)+IF($Q21=1,RetAgeO,RetAgeE)=FY,MONTH($I21),IF(YEAR($I21)+IF($Q21=1,RetAgeO,RetAgeE)&lt;FY,1,0)))</f>
        <v/>
      </c>
      <c r="V21" s="38">
        <f>IF(OR($R21=0,NOT(ISNUMBER($K21))),0,IF(YEAR($K21)=FY,MONTH($K21),IF(YEAR($K21)&lt;FY,1,0)))</f>
        <v/>
      </c>
      <c r="W21" s="38">
        <f>IF($R21=0,0,MIN(12,IF(AND(ISNUMBER($O21),$O21&gt;=1,$O21&lt;=12),INT($O21),12),IF(AND(RetireExit="Yes",$U21&gt;0),$U21,12),IF(AND(ContractExit="Yes",$V21&gt;0),$V21,12)))</f>
        <v/>
      </c>
      <c r="X21" s="37">
        <f>IF(ISNUMBER($P21),$P21,IncPct)</f>
        <v/>
      </c>
      <c r="Y21" s="39">
        <f>IF($W21=0,0,MAX(0,MIN($W21,IncMonth-1))+MAX(0,$W21-IncMonth+1)*(1+$X21))</f>
        <v/>
      </c>
      <c r="Z21" s="40">
        <f>IF($C21="",0,IFERROR(INDEX(Departments!$B$5:$B$54,MATCH($C21,Departments!$A$5:$A$54,0)),0))</f>
        <v/>
      </c>
      <c r="AA21" s="41">
        <f>N($L21)*$Y21</f>
        <v/>
      </c>
      <c r="AB21" s="41">
        <f>N($M21)*$Y21</f>
        <v/>
      </c>
      <c r="AC21" s="41">
        <f>$AA21*$Z21</f>
        <v/>
      </c>
      <c r="AD21" s="41">
        <f>$AA21*BonusMonths/12</f>
        <v/>
      </c>
      <c r="AE21" s="41">
        <f>($AA21+SI_Gross*$AB21)*IF($Q21=1,SI_O,SI_E)</f>
        <v/>
      </c>
      <c r="AF21" s="41">
        <f>IF($Q21=1,0,$AA21*EOSB)</f>
        <v/>
      </c>
      <c r="AG21" s="41">
        <f>$AN21*$W21</f>
        <v/>
      </c>
      <c r="AH21" s="41">
        <f>SUM($AA21:$AG21)</f>
        <v/>
      </c>
      <c r="AI21" s="41">
        <f>12*($AM21+$AN21)</f>
        <v/>
      </c>
      <c r="AJ21" s="41">
        <f>$AM21*((IncMonth-1)+(13-IncMonth)*(1+$X21))+12*$AN21</f>
        <v/>
      </c>
      <c r="AK21" s="41">
        <f>IF($R21=1,N($L21)+N($M21),0)</f>
        <v/>
      </c>
      <c r="AL21">
        <f>IF($C21="","",IF(N($L21)&lt;=0,"Basic salary missing",IF(ISNA(MATCH($C21,Departments!$A$5:$A$54,0)),"Department not on Departments sheet",IF(AND($I21&lt;&gt;"",NOT(ISNUMBER($I21))),"Date of birth is text, not a date",IF(AND($K21&lt;&gt;"",NOT(ISNUMBER($K21))),"Contract end is text, not a date","")))))</f>
        <v/>
      </c>
      <c r="AM21" s="41">
        <f>IF($R21=0,0,N($L21)*(1+$Z21+BonusMonths/12+IF($Q21=1,0,EOSB))+N($M21)+(N($L21)+SI_Gross*N($M21))*IF($Q21=1,SI_O,SI_E))</f>
        <v/>
      </c>
      <c r="AN21" s="41">
        <f>IF($R21=0,0,(IF($Q21=1,MedO,MedE+Ticket)+Training)/12)</f>
        <v/>
      </c>
    </row>
    <row r="22">
      <c r="I22" s="35" t="n"/>
      <c r="J22" s="35" t="n"/>
      <c r="K22" s="35" t="n"/>
      <c r="L22" s="36" t="n"/>
      <c r="M22" s="36" t="n"/>
      <c r="P22" s="37" t="n"/>
      <c r="Q22" s="38">
        <f>IF($C22="",0,IF(OR(LOWER(TRIM($G22))="omani",LOWER(TRIM($G22))="oman",LOWER(TRIM($G22))="om",LOWER(TRIM($G22))="local"),1,0))</f>
        <v/>
      </c>
      <c r="R22" s="38">
        <f>IF($C22="",0,IF(OR(ISNUMBER(SEARCH("resign",$N22)),ISNUMBER(SEARCH("terminat",$N22)),ISNUMBER(SEARCH("inactive",$N22)),ISNUMBER(SEARCH("vacan",$N22)),ISNUMBER(SEARCH("deceased",$N22)),ISNUMBER(SEARCH("separated",$N22))),0,1))</f>
        <v/>
      </c>
      <c r="S22">
        <f>IF(OR($R22=0,NOT(ISNUMBER($I22))),"",IFERROR(DATEDIF($I22,DATE(FY,1,1),"y"),""))</f>
        <v/>
      </c>
      <c r="T22">
        <f>IF(OR($R22=0,NOT(ISNUMBER($J22))),"",IFERROR(DATEDIF($J22,DATE(FY,1,1),"y"),0))</f>
        <v/>
      </c>
      <c r="U22" s="38">
        <f>IF(OR($R22=0,NOT(ISNUMBER($I22))),0,IF(YEAR($I22)+IF($Q22=1,RetAgeO,RetAgeE)=FY,MONTH($I22),IF(YEAR($I22)+IF($Q22=1,RetAgeO,RetAgeE)&lt;FY,1,0)))</f>
        <v/>
      </c>
      <c r="V22" s="38">
        <f>IF(OR($R22=0,NOT(ISNUMBER($K22))),0,IF(YEAR($K22)=FY,MONTH($K22),IF(YEAR($K22)&lt;FY,1,0)))</f>
        <v/>
      </c>
      <c r="W22" s="38">
        <f>IF($R22=0,0,MIN(12,IF(AND(ISNUMBER($O22),$O22&gt;=1,$O22&lt;=12),INT($O22),12),IF(AND(RetireExit="Yes",$U22&gt;0),$U22,12),IF(AND(ContractExit="Yes",$V22&gt;0),$V22,12)))</f>
        <v/>
      </c>
      <c r="X22" s="37">
        <f>IF(ISNUMBER($P22),$P22,IncPct)</f>
        <v/>
      </c>
      <c r="Y22" s="39">
        <f>IF($W22=0,0,MAX(0,MIN($W22,IncMonth-1))+MAX(0,$W22-IncMonth+1)*(1+$X22))</f>
        <v/>
      </c>
      <c r="Z22" s="40">
        <f>IF($C22="",0,IFERROR(INDEX(Departments!$B$5:$B$54,MATCH($C22,Departments!$A$5:$A$54,0)),0))</f>
        <v/>
      </c>
      <c r="AA22" s="41">
        <f>N($L22)*$Y22</f>
        <v/>
      </c>
      <c r="AB22" s="41">
        <f>N($M22)*$Y22</f>
        <v/>
      </c>
      <c r="AC22" s="41">
        <f>$AA22*$Z22</f>
        <v/>
      </c>
      <c r="AD22" s="41">
        <f>$AA22*BonusMonths/12</f>
        <v/>
      </c>
      <c r="AE22" s="41">
        <f>($AA22+SI_Gross*$AB22)*IF($Q22=1,SI_O,SI_E)</f>
        <v/>
      </c>
      <c r="AF22" s="41">
        <f>IF($Q22=1,0,$AA22*EOSB)</f>
        <v/>
      </c>
      <c r="AG22" s="41">
        <f>$AN22*$W22</f>
        <v/>
      </c>
      <c r="AH22" s="41">
        <f>SUM($AA22:$AG22)</f>
        <v/>
      </c>
      <c r="AI22" s="41">
        <f>12*($AM22+$AN22)</f>
        <v/>
      </c>
      <c r="AJ22" s="41">
        <f>$AM22*((IncMonth-1)+(13-IncMonth)*(1+$X22))+12*$AN22</f>
        <v/>
      </c>
      <c r="AK22" s="41">
        <f>IF($R22=1,N($L22)+N($M22),0)</f>
        <v/>
      </c>
      <c r="AL22">
        <f>IF($C22="","",IF(N($L22)&lt;=0,"Basic salary missing",IF(ISNA(MATCH($C22,Departments!$A$5:$A$54,0)),"Department not on Departments sheet",IF(AND($I22&lt;&gt;"",NOT(ISNUMBER($I22))),"Date of birth is text, not a date",IF(AND($K22&lt;&gt;"",NOT(ISNUMBER($K22))),"Contract end is text, not a date","")))))</f>
        <v/>
      </c>
      <c r="AM22" s="41">
        <f>IF($R22=0,0,N($L22)*(1+$Z22+BonusMonths/12+IF($Q22=1,0,EOSB))+N($M22)+(N($L22)+SI_Gross*N($M22))*IF($Q22=1,SI_O,SI_E))</f>
        <v/>
      </c>
      <c r="AN22" s="41">
        <f>IF($R22=0,0,(IF($Q22=1,MedO,MedE+Ticket)+Training)/12)</f>
        <v/>
      </c>
    </row>
    <row r="23">
      <c r="I23" s="35" t="n"/>
      <c r="J23" s="35" t="n"/>
      <c r="K23" s="35" t="n"/>
      <c r="L23" s="36" t="n"/>
      <c r="M23" s="36" t="n"/>
      <c r="P23" s="37" t="n"/>
      <c r="Q23" s="38">
        <f>IF($C23="",0,IF(OR(LOWER(TRIM($G23))="omani",LOWER(TRIM($G23))="oman",LOWER(TRIM($G23))="om",LOWER(TRIM($G23))="local"),1,0))</f>
        <v/>
      </c>
      <c r="R23" s="38">
        <f>IF($C23="",0,IF(OR(ISNUMBER(SEARCH("resign",$N23)),ISNUMBER(SEARCH("terminat",$N23)),ISNUMBER(SEARCH("inactive",$N23)),ISNUMBER(SEARCH("vacan",$N23)),ISNUMBER(SEARCH("deceased",$N23)),ISNUMBER(SEARCH("separated",$N23))),0,1))</f>
        <v/>
      </c>
      <c r="S23">
        <f>IF(OR($R23=0,NOT(ISNUMBER($I23))),"",IFERROR(DATEDIF($I23,DATE(FY,1,1),"y"),""))</f>
        <v/>
      </c>
      <c r="T23">
        <f>IF(OR($R23=0,NOT(ISNUMBER($J23))),"",IFERROR(DATEDIF($J23,DATE(FY,1,1),"y"),0))</f>
        <v/>
      </c>
      <c r="U23" s="38">
        <f>IF(OR($R23=0,NOT(ISNUMBER($I23))),0,IF(YEAR($I23)+IF($Q23=1,RetAgeO,RetAgeE)=FY,MONTH($I23),IF(YEAR($I23)+IF($Q23=1,RetAgeO,RetAgeE)&lt;FY,1,0)))</f>
        <v/>
      </c>
      <c r="V23" s="38">
        <f>IF(OR($R23=0,NOT(ISNUMBER($K23))),0,IF(YEAR($K23)=FY,MONTH($K23),IF(YEAR($K23)&lt;FY,1,0)))</f>
        <v/>
      </c>
      <c r="W23" s="38">
        <f>IF($R23=0,0,MIN(12,IF(AND(ISNUMBER($O23),$O23&gt;=1,$O23&lt;=12),INT($O23),12),IF(AND(RetireExit="Yes",$U23&gt;0),$U23,12),IF(AND(ContractExit="Yes",$V23&gt;0),$V23,12)))</f>
        <v/>
      </c>
      <c r="X23" s="37">
        <f>IF(ISNUMBER($P23),$P23,IncPct)</f>
        <v/>
      </c>
      <c r="Y23" s="39">
        <f>IF($W23=0,0,MAX(0,MIN($W23,IncMonth-1))+MAX(0,$W23-IncMonth+1)*(1+$X23))</f>
        <v/>
      </c>
      <c r="Z23" s="40">
        <f>IF($C23="",0,IFERROR(INDEX(Departments!$B$5:$B$54,MATCH($C23,Departments!$A$5:$A$54,0)),0))</f>
        <v/>
      </c>
      <c r="AA23" s="41">
        <f>N($L23)*$Y23</f>
        <v/>
      </c>
      <c r="AB23" s="41">
        <f>N($M23)*$Y23</f>
        <v/>
      </c>
      <c r="AC23" s="41">
        <f>$AA23*$Z23</f>
        <v/>
      </c>
      <c r="AD23" s="41">
        <f>$AA23*BonusMonths/12</f>
        <v/>
      </c>
      <c r="AE23" s="41">
        <f>($AA23+SI_Gross*$AB23)*IF($Q23=1,SI_O,SI_E)</f>
        <v/>
      </c>
      <c r="AF23" s="41">
        <f>IF($Q23=1,0,$AA23*EOSB)</f>
        <v/>
      </c>
      <c r="AG23" s="41">
        <f>$AN23*$W23</f>
        <v/>
      </c>
      <c r="AH23" s="41">
        <f>SUM($AA23:$AG23)</f>
        <v/>
      </c>
      <c r="AI23" s="41">
        <f>12*($AM23+$AN23)</f>
        <v/>
      </c>
      <c r="AJ23" s="41">
        <f>$AM23*((IncMonth-1)+(13-IncMonth)*(1+$X23))+12*$AN23</f>
        <v/>
      </c>
      <c r="AK23" s="41">
        <f>IF($R23=1,N($L23)+N($M23),0)</f>
        <v/>
      </c>
      <c r="AL23">
        <f>IF($C23="","",IF(N($L23)&lt;=0,"Basic salary missing",IF(ISNA(MATCH($C23,Departments!$A$5:$A$54,0)),"Department not on Departments sheet",IF(AND($I23&lt;&gt;"",NOT(ISNUMBER($I23))),"Date of birth is text, not a date",IF(AND($K23&lt;&gt;"",NOT(ISNUMBER($K23))),"Contract end is text, not a date","")))))</f>
        <v/>
      </c>
      <c r="AM23" s="41">
        <f>IF($R23=0,0,N($L23)*(1+$Z23+BonusMonths/12+IF($Q23=1,0,EOSB))+N($M23)+(N($L23)+SI_Gross*N($M23))*IF($Q23=1,SI_O,SI_E))</f>
        <v/>
      </c>
      <c r="AN23" s="41">
        <f>IF($R23=0,0,(IF($Q23=1,MedO,MedE+Ticket)+Training)/12)</f>
        <v/>
      </c>
    </row>
    <row r="24">
      <c r="I24" s="35" t="n"/>
      <c r="J24" s="35" t="n"/>
      <c r="K24" s="35" t="n"/>
      <c r="L24" s="36" t="n"/>
      <c r="M24" s="36" t="n"/>
      <c r="P24" s="37" t="n"/>
      <c r="Q24" s="38">
        <f>IF($C24="",0,IF(OR(LOWER(TRIM($G24))="omani",LOWER(TRIM($G24))="oman",LOWER(TRIM($G24))="om",LOWER(TRIM($G24))="local"),1,0))</f>
        <v/>
      </c>
      <c r="R24" s="38">
        <f>IF($C24="",0,IF(OR(ISNUMBER(SEARCH("resign",$N24)),ISNUMBER(SEARCH("terminat",$N24)),ISNUMBER(SEARCH("inactive",$N24)),ISNUMBER(SEARCH("vacan",$N24)),ISNUMBER(SEARCH("deceased",$N24)),ISNUMBER(SEARCH("separated",$N24))),0,1))</f>
        <v/>
      </c>
      <c r="S24">
        <f>IF(OR($R24=0,NOT(ISNUMBER($I24))),"",IFERROR(DATEDIF($I24,DATE(FY,1,1),"y"),""))</f>
        <v/>
      </c>
      <c r="T24">
        <f>IF(OR($R24=0,NOT(ISNUMBER($J24))),"",IFERROR(DATEDIF($J24,DATE(FY,1,1),"y"),0))</f>
        <v/>
      </c>
      <c r="U24" s="38">
        <f>IF(OR($R24=0,NOT(ISNUMBER($I24))),0,IF(YEAR($I24)+IF($Q24=1,RetAgeO,RetAgeE)=FY,MONTH($I24),IF(YEAR($I24)+IF($Q24=1,RetAgeO,RetAgeE)&lt;FY,1,0)))</f>
        <v/>
      </c>
      <c r="V24" s="38">
        <f>IF(OR($R24=0,NOT(ISNUMBER($K24))),0,IF(YEAR($K24)=FY,MONTH($K24),IF(YEAR($K24)&lt;FY,1,0)))</f>
        <v/>
      </c>
      <c r="W24" s="38">
        <f>IF($R24=0,0,MIN(12,IF(AND(ISNUMBER($O24),$O24&gt;=1,$O24&lt;=12),INT($O24),12),IF(AND(RetireExit="Yes",$U24&gt;0),$U24,12),IF(AND(ContractExit="Yes",$V24&gt;0),$V24,12)))</f>
        <v/>
      </c>
      <c r="X24" s="37">
        <f>IF(ISNUMBER($P24),$P24,IncPct)</f>
        <v/>
      </c>
      <c r="Y24" s="39">
        <f>IF($W24=0,0,MAX(0,MIN($W24,IncMonth-1))+MAX(0,$W24-IncMonth+1)*(1+$X24))</f>
        <v/>
      </c>
      <c r="Z24" s="40">
        <f>IF($C24="",0,IFERROR(INDEX(Departments!$B$5:$B$54,MATCH($C24,Departments!$A$5:$A$54,0)),0))</f>
        <v/>
      </c>
      <c r="AA24" s="41">
        <f>N($L24)*$Y24</f>
        <v/>
      </c>
      <c r="AB24" s="41">
        <f>N($M24)*$Y24</f>
        <v/>
      </c>
      <c r="AC24" s="41">
        <f>$AA24*$Z24</f>
        <v/>
      </c>
      <c r="AD24" s="41">
        <f>$AA24*BonusMonths/12</f>
        <v/>
      </c>
      <c r="AE24" s="41">
        <f>($AA24+SI_Gross*$AB24)*IF($Q24=1,SI_O,SI_E)</f>
        <v/>
      </c>
      <c r="AF24" s="41">
        <f>IF($Q24=1,0,$AA24*EOSB)</f>
        <v/>
      </c>
      <c r="AG24" s="41">
        <f>$AN24*$W24</f>
        <v/>
      </c>
      <c r="AH24" s="41">
        <f>SUM($AA24:$AG24)</f>
        <v/>
      </c>
      <c r="AI24" s="41">
        <f>12*($AM24+$AN24)</f>
        <v/>
      </c>
      <c r="AJ24" s="41">
        <f>$AM24*((IncMonth-1)+(13-IncMonth)*(1+$X24))+12*$AN24</f>
        <v/>
      </c>
      <c r="AK24" s="41">
        <f>IF($R24=1,N($L24)+N($M24),0)</f>
        <v/>
      </c>
      <c r="AL24">
        <f>IF($C24="","",IF(N($L24)&lt;=0,"Basic salary missing",IF(ISNA(MATCH($C24,Departments!$A$5:$A$54,0)),"Department not on Departments sheet",IF(AND($I24&lt;&gt;"",NOT(ISNUMBER($I24))),"Date of birth is text, not a date",IF(AND($K24&lt;&gt;"",NOT(ISNUMBER($K24))),"Contract end is text, not a date","")))))</f>
        <v/>
      </c>
      <c r="AM24" s="41">
        <f>IF($R24=0,0,N($L24)*(1+$Z24+BonusMonths/12+IF($Q24=1,0,EOSB))+N($M24)+(N($L24)+SI_Gross*N($M24))*IF($Q24=1,SI_O,SI_E))</f>
        <v/>
      </c>
      <c r="AN24" s="41">
        <f>IF($R24=0,0,(IF($Q24=1,MedO,MedE+Ticket)+Training)/12)</f>
        <v/>
      </c>
    </row>
    <row r="25">
      <c r="I25" s="35" t="n"/>
      <c r="J25" s="35" t="n"/>
      <c r="K25" s="35" t="n"/>
      <c r="L25" s="36" t="n"/>
      <c r="M25" s="36" t="n"/>
      <c r="P25" s="37" t="n"/>
      <c r="Q25" s="38">
        <f>IF($C25="",0,IF(OR(LOWER(TRIM($G25))="omani",LOWER(TRIM($G25))="oman",LOWER(TRIM($G25))="om",LOWER(TRIM($G25))="local"),1,0))</f>
        <v/>
      </c>
      <c r="R25" s="38">
        <f>IF($C25="",0,IF(OR(ISNUMBER(SEARCH("resign",$N25)),ISNUMBER(SEARCH("terminat",$N25)),ISNUMBER(SEARCH("inactive",$N25)),ISNUMBER(SEARCH("vacan",$N25)),ISNUMBER(SEARCH("deceased",$N25)),ISNUMBER(SEARCH("separated",$N25))),0,1))</f>
        <v/>
      </c>
      <c r="S25">
        <f>IF(OR($R25=0,NOT(ISNUMBER($I25))),"",IFERROR(DATEDIF($I25,DATE(FY,1,1),"y"),""))</f>
        <v/>
      </c>
      <c r="T25">
        <f>IF(OR($R25=0,NOT(ISNUMBER($J25))),"",IFERROR(DATEDIF($J25,DATE(FY,1,1),"y"),0))</f>
        <v/>
      </c>
      <c r="U25" s="38">
        <f>IF(OR($R25=0,NOT(ISNUMBER($I25))),0,IF(YEAR($I25)+IF($Q25=1,RetAgeO,RetAgeE)=FY,MONTH($I25),IF(YEAR($I25)+IF($Q25=1,RetAgeO,RetAgeE)&lt;FY,1,0)))</f>
        <v/>
      </c>
      <c r="V25" s="38">
        <f>IF(OR($R25=0,NOT(ISNUMBER($K25))),0,IF(YEAR($K25)=FY,MONTH($K25),IF(YEAR($K25)&lt;FY,1,0)))</f>
        <v/>
      </c>
      <c r="W25" s="38">
        <f>IF($R25=0,0,MIN(12,IF(AND(ISNUMBER($O25),$O25&gt;=1,$O25&lt;=12),INT($O25),12),IF(AND(RetireExit="Yes",$U25&gt;0),$U25,12),IF(AND(ContractExit="Yes",$V25&gt;0),$V25,12)))</f>
        <v/>
      </c>
      <c r="X25" s="37">
        <f>IF(ISNUMBER($P25),$P25,IncPct)</f>
        <v/>
      </c>
      <c r="Y25" s="39">
        <f>IF($W25=0,0,MAX(0,MIN($W25,IncMonth-1))+MAX(0,$W25-IncMonth+1)*(1+$X25))</f>
        <v/>
      </c>
      <c r="Z25" s="40">
        <f>IF($C25="",0,IFERROR(INDEX(Departments!$B$5:$B$54,MATCH($C25,Departments!$A$5:$A$54,0)),0))</f>
        <v/>
      </c>
      <c r="AA25" s="41">
        <f>N($L25)*$Y25</f>
        <v/>
      </c>
      <c r="AB25" s="41">
        <f>N($M25)*$Y25</f>
        <v/>
      </c>
      <c r="AC25" s="41">
        <f>$AA25*$Z25</f>
        <v/>
      </c>
      <c r="AD25" s="41">
        <f>$AA25*BonusMonths/12</f>
        <v/>
      </c>
      <c r="AE25" s="41">
        <f>($AA25+SI_Gross*$AB25)*IF($Q25=1,SI_O,SI_E)</f>
        <v/>
      </c>
      <c r="AF25" s="41">
        <f>IF($Q25=1,0,$AA25*EOSB)</f>
        <v/>
      </c>
      <c r="AG25" s="41">
        <f>$AN25*$W25</f>
        <v/>
      </c>
      <c r="AH25" s="41">
        <f>SUM($AA25:$AG25)</f>
        <v/>
      </c>
      <c r="AI25" s="41">
        <f>12*($AM25+$AN25)</f>
        <v/>
      </c>
      <c r="AJ25" s="41">
        <f>$AM25*((IncMonth-1)+(13-IncMonth)*(1+$X25))+12*$AN25</f>
        <v/>
      </c>
      <c r="AK25" s="41">
        <f>IF($R25=1,N($L25)+N($M25),0)</f>
        <v/>
      </c>
      <c r="AL25">
        <f>IF($C25="","",IF(N($L25)&lt;=0,"Basic salary missing",IF(ISNA(MATCH($C25,Departments!$A$5:$A$54,0)),"Department not on Departments sheet",IF(AND($I25&lt;&gt;"",NOT(ISNUMBER($I25))),"Date of birth is text, not a date",IF(AND($K25&lt;&gt;"",NOT(ISNUMBER($K25))),"Contract end is text, not a date","")))))</f>
        <v/>
      </c>
      <c r="AM25" s="41">
        <f>IF($R25=0,0,N($L25)*(1+$Z25+BonusMonths/12+IF($Q25=1,0,EOSB))+N($M25)+(N($L25)+SI_Gross*N($M25))*IF($Q25=1,SI_O,SI_E))</f>
        <v/>
      </c>
      <c r="AN25" s="41">
        <f>IF($R25=0,0,(IF($Q25=1,MedO,MedE+Ticket)+Training)/12)</f>
        <v/>
      </c>
    </row>
    <row r="26">
      <c r="I26" s="35" t="n"/>
      <c r="J26" s="35" t="n"/>
      <c r="K26" s="35" t="n"/>
      <c r="L26" s="36" t="n"/>
      <c r="M26" s="36" t="n"/>
      <c r="P26" s="37" t="n"/>
      <c r="Q26" s="38">
        <f>IF($C26="",0,IF(OR(LOWER(TRIM($G26))="omani",LOWER(TRIM($G26))="oman",LOWER(TRIM($G26))="om",LOWER(TRIM($G26))="local"),1,0))</f>
        <v/>
      </c>
      <c r="R26" s="38">
        <f>IF($C26="",0,IF(OR(ISNUMBER(SEARCH("resign",$N26)),ISNUMBER(SEARCH("terminat",$N26)),ISNUMBER(SEARCH("inactive",$N26)),ISNUMBER(SEARCH("vacan",$N26)),ISNUMBER(SEARCH("deceased",$N26)),ISNUMBER(SEARCH("separated",$N26))),0,1))</f>
        <v/>
      </c>
      <c r="S26">
        <f>IF(OR($R26=0,NOT(ISNUMBER($I26))),"",IFERROR(DATEDIF($I26,DATE(FY,1,1),"y"),""))</f>
        <v/>
      </c>
      <c r="T26">
        <f>IF(OR($R26=0,NOT(ISNUMBER($J26))),"",IFERROR(DATEDIF($J26,DATE(FY,1,1),"y"),0))</f>
        <v/>
      </c>
      <c r="U26" s="38">
        <f>IF(OR($R26=0,NOT(ISNUMBER($I26))),0,IF(YEAR($I26)+IF($Q26=1,RetAgeO,RetAgeE)=FY,MONTH($I26),IF(YEAR($I26)+IF($Q26=1,RetAgeO,RetAgeE)&lt;FY,1,0)))</f>
        <v/>
      </c>
      <c r="V26" s="38">
        <f>IF(OR($R26=0,NOT(ISNUMBER($K26))),0,IF(YEAR($K26)=FY,MONTH($K26),IF(YEAR($K26)&lt;FY,1,0)))</f>
        <v/>
      </c>
      <c r="W26" s="38">
        <f>IF($R26=0,0,MIN(12,IF(AND(ISNUMBER($O26),$O26&gt;=1,$O26&lt;=12),INT($O26),12),IF(AND(RetireExit="Yes",$U26&gt;0),$U26,12),IF(AND(ContractExit="Yes",$V26&gt;0),$V26,12)))</f>
        <v/>
      </c>
      <c r="X26" s="37">
        <f>IF(ISNUMBER($P26),$P26,IncPct)</f>
        <v/>
      </c>
      <c r="Y26" s="39">
        <f>IF($W26=0,0,MAX(0,MIN($W26,IncMonth-1))+MAX(0,$W26-IncMonth+1)*(1+$X26))</f>
        <v/>
      </c>
      <c r="Z26" s="40">
        <f>IF($C26="",0,IFERROR(INDEX(Departments!$B$5:$B$54,MATCH($C26,Departments!$A$5:$A$54,0)),0))</f>
        <v/>
      </c>
      <c r="AA26" s="41">
        <f>N($L26)*$Y26</f>
        <v/>
      </c>
      <c r="AB26" s="41">
        <f>N($M26)*$Y26</f>
        <v/>
      </c>
      <c r="AC26" s="41">
        <f>$AA26*$Z26</f>
        <v/>
      </c>
      <c r="AD26" s="41">
        <f>$AA26*BonusMonths/12</f>
        <v/>
      </c>
      <c r="AE26" s="41">
        <f>($AA26+SI_Gross*$AB26)*IF($Q26=1,SI_O,SI_E)</f>
        <v/>
      </c>
      <c r="AF26" s="41">
        <f>IF($Q26=1,0,$AA26*EOSB)</f>
        <v/>
      </c>
      <c r="AG26" s="41">
        <f>$AN26*$W26</f>
        <v/>
      </c>
      <c r="AH26" s="41">
        <f>SUM($AA26:$AG26)</f>
        <v/>
      </c>
      <c r="AI26" s="41">
        <f>12*($AM26+$AN26)</f>
        <v/>
      </c>
      <c r="AJ26" s="41">
        <f>$AM26*((IncMonth-1)+(13-IncMonth)*(1+$X26))+12*$AN26</f>
        <v/>
      </c>
      <c r="AK26" s="41">
        <f>IF($R26=1,N($L26)+N($M26),0)</f>
        <v/>
      </c>
      <c r="AL26">
        <f>IF($C26="","",IF(N($L26)&lt;=0,"Basic salary missing",IF(ISNA(MATCH($C26,Departments!$A$5:$A$54,0)),"Department not on Departments sheet",IF(AND($I26&lt;&gt;"",NOT(ISNUMBER($I26))),"Date of birth is text, not a date",IF(AND($K26&lt;&gt;"",NOT(ISNUMBER($K26))),"Contract end is text, not a date","")))))</f>
        <v/>
      </c>
      <c r="AM26" s="41">
        <f>IF($R26=0,0,N($L26)*(1+$Z26+BonusMonths/12+IF($Q26=1,0,EOSB))+N($M26)+(N($L26)+SI_Gross*N($M26))*IF($Q26=1,SI_O,SI_E))</f>
        <v/>
      </c>
      <c r="AN26" s="41">
        <f>IF($R26=0,0,(IF($Q26=1,MedO,MedE+Ticket)+Training)/12)</f>
        <v/>
      </c>
    </row>
    <row r="27">
      <c r="I27" s="35" t="n"/>
      <c r="J27" s="35" t="n"/>
      <c r="K27" s="35" t="n"/>
      <c r="L27" s="36" t="n"/>
      <c r="M27" s="36" t="n"/>
      <c r="P27" s="37" t="n"/>
      <c r="Q27" s="38">
        <f>IF($C27="",0,IF(OR(LOWER(TRIM($G27))="omani",LOWER(TRIM($G27))="oman",LOWER(TRIM($G27))="om",LOWER(TRIM($G27))="local"),1,0))</f>
        <v/>
      </c>
      <c r="R27" s="38">
        <f>IF($C27="",0,IF(OR(ISNUMBER(SEARCH("resign",$N27)),ISNUMBER(SEARCH("terminat",$N27)),ISNUMBER(SEARCH("inactive",$N27)),ISNUMBER(SEARCH("vacan",$N27)),ISNUMBER(SEARCH("deceased",$N27)),ISNUMBER(SEARCH("separated",$N27))),0,1))</f>
        <v/>
      </c>
      <c r="S27">
        <f>IF(OR($R27=0,NOT(ISNUMBER($I27))),"",IFERROR(DATEDIF($I27,DATE(FY,1,1),"y"),""))</f>
        <v/>
      </c>
      <c r="T27">
        <f>IF(OR($R27=0,NOT(ISNUMBER($J27))),"",IFERROR(DATEDIF($J27,DATE(FY,1,1),"y"),0))</f>
        <v/>
      </c>
      <c r="U27" s="38">
        <f>IF(OR($R27=0,NOT(ISNUMBER($I27))),0,IF(YEAR($I27)+IF($Q27=1,RetAgeO,RetAgeE)=FY,MONTH($I27),IF(YEAR($I27)+IF($Q27=1,RetAgeO,RetAgeE)&lt;FY,1,0)))</f>
        <v/>
      </c>
      <c r="V27" s="38">
        <f>IF(OR($R27=0,NOT(ISNUMBER($K27))),0,IF(YEAR($K27)=FY,MONTH($K27),IF(YEAR($K27)&lt;FY,1,0)))</f>
        <v/>
      </c>
      <c r="W27" s="38">
        <f>IF($R27=0,0,MIN(12,IF(AND(ISNUMBER($O27),$O27&gt;=1,$O27&lt;=12),INT($O27),12),IF(AND(RetireExit="Yes",$U27&gt;0),$U27,12),IF(AND(ContractExit="Yes",$V27&gt;0),$V27,12)))</f>
        <v/>
      </c>
      <c r="X27" s="37">
        <f>IF(ISNUMBER($P27),$P27,IncPct)</f>
        <v/>
      </c>
      <c r="Y27" s="39">
        <f>IF($W27=0,0,MAX(0,MIN($W27,IncMonth-1))+MAX(0,$W27-IncMonth+1)*(1+$X27))</f>
        <v/>
      </c>
      <c r="Z27" s="40">
        <f>IF($C27="",0,IFERROR(INDEX(Departments!$B$5:$B$54,MATCH($C27,Departments!$A$5:$A$54,0)),0))</f>
        <v/>
      </c>
      <c r="AA27" s="41">
        <f>N($L27)*$Y27</f>
        <v/>
      </c>
      <c r="AB27" s="41">
        <f>N($M27)*$Y27</f>
        <v/>
      </c>
      <c r="AC27" s="41">
        <f>$AA27*$Z27</f>
        <v/>
      </c>
      <c r="AD27" s="41">
        <f>$AA27*BonusMonths/12</f>
        <v/>
      </c>
      <c r="AE27" s="41">
        <f>($AA27+SI_Gross*$AB27)*IF($Q27=1,SI_O,SI_E)</f>
        <v/>
      </c>
      <c r="AF27" s="41">
        <f>IF($Q27=1,0,$AA27*EOSB)</f>
        <v/>
      </c>
      <c r="AG27" s="41">
        <f>$AN27*$W27</f>
        <v/>
      </c>
      <c r="AH27" s="41">
        <f>SUM($AA27:$AG27)</f>
        <v/>
      </c>
      <c r="AI27" s="41">
        <f>12*($AM27+$AN27)</f>
        <v/>
      </c>
      <c r="AJ27" s="41">
        <f>$AM27*((IncMonth-1)+(13-IncMonth)*(1+$X27))+12*$AN27</f>
        <v/>
      </c>
      <c r="AK27" s="41">
        <f>IF($R27=1,N($L27)+N($M27),0)</f>
        <v/>
      </c>
      <c r="AL27">
        <f>IF($C27="","",IF(N($L27)&lt;=0,"Basic salary missing",IF(ISNA(MATCH($C27,Departments!$A$5:$A$54,0)),"Department not on Departments sheet",IF(AND($I27&lt;&gt;"",NOT(ISNUMBER($I27))),"Date of birth is text, not a date",IF(AND($K27&lt;&gt;"",NOT(ISNUMBER($K27))),"Contract end is text, not a date","")))))</f>
        <v/>
      </c>
      <c r="AM27" s="41">
        <f>IF($R27=0,0,N($L27)*(1+$Z27+BonusMonths/12+IF($Q27=1,0,EOSB))+N($M27)+(N($L27)+SI_Gross*N($M27))*IF($Q27=1,SI_O,SI_E))</f>
        <v/>
      </c>
      <c r="AN27" s="41">
        <f>IF($R27=0,0,(IF($Q27=1,MedO,MedE+Ticket)+Training)/12)</f>
        <v/>
      </c>
    </row>
    <row r="28">
      <c r="I28" s="35" t="n"/>
      <c r="J28" s="35" t="n"/>
      <c r="K28" s="35" t="n"/>
      <c r="L28" s="36" t="n"/>
      <c r="M28" s="36" t="n"/>
      <c r="P28" s="37" t="n"/>
      <c r="Q28" s="38">
        <f>IF($C28="",0,IF(OR(LOWER(TRIM($G28))="omani",LOWER(TRIM($G28))="oman",LOWER(TRIM($G28))="om",LOWER(TRIM($G28))="local"),1,0))</f>
        <v/>
      </c>
      <c r="R28" s="38">
        <f>IF($C28="",0,IF(OR(ISNUMBER(SEARCH("resign",$N28)),ISNUMBER(SEARCH("terminat",$N28)),ISNUMBER(SEARCH("inactive",$N28)),ISNUMBER(SEARCH("vacan",$N28)),ISNUMBER(SEARCH("deceased",$N28)),ISNUMBER(SEARCH("separated",$N28))),0,1))</f>
        <v/>
      </c>
      <c r="S28">
        <f>IF(OR($R28=0,NOT(ISNUMBER($I28))),"",IFERROR(DATEDIF($I28,DATE(FY,1,1),"y"),""))</f>
        <v/>
      </c>
      <c r="T28">
        <f>IF(OR($R28=0,NOT(ISNUMBER($J28))),"",IFERROR(DATEDIF($J28,DATE(FY,1,1),"y"),0))</f>
        <v/>
      </c>
      <c r="U28" s="38">
        <f>IF(OR($R28=0,NOT(ISNUMBER($I28))),0,IF(YEAR($I28)+IF($Q28=1,RetAgeO,RetAgeE)=FY,MONTH($I28),IF(YEAR($I28)+IF($Q28=1,RetAgeO,RetAgeE)&lt;FY,1,0)))</f>
        <v/>
      </c>
      <c r="V28" s="38">
        <f>IF(OR($R28=0,NOT(ISNUMBER($K28))),0,IF(YEAR($K28)=FY,MONTH($K28),IF(YEAR($K28)&lt;FY,1,0)))</f>
        <v/>
      </c>
      <c r="W28" s="38">
        <f>IF($R28=0,0,MIN(12,IF(AND(ISNUMBER($O28),$O28&gt;=1,$O28&lt;=12),INT($O28),12),IF(AND(RetireExit="Yes",$U28&gt;0),$U28,12),IF(AND(ContractExit="Yes",$V28&gt;0),$V28,12)))</f>
        <v/>
      </c>
      <c r="X28" s="37">
        <f>IF(ISNUMBER($P28),$P28,IncPct)</f>
        <v/>
      </c>
      <c r="Y28" s="39">
        <f>IF($W28=0,0,MAX(0,MIN($W28,IncMonth-1))+MAX(0,$W28-IncMonth+1)*(1+$X28))</f>
        <v/>
      </c>
      <c r="Z28" s="40">
        <f>IF($C28="",0,IFERROR(INDEX(Departments!$B$5:$B$54,MATCH($C28,Departments!$A$5:$A$54,0)),0))</f>
        <v/>
      </c>
      <c r="AA28" s="41">
        <f>N($L28)*$Y28</f>
        <v/>
      </c>
      <c r="AB28" s="41">
        <f>N($M28)*$Y28</f>
        <v/>
      </c>
      <c r="AC28" s="41">
        <f>$AA28*$Z28</f>
        <v/>
      </c>
      <c r="AD28" s="41">
        <f>$AA28*BonusMonths/12</f>
        <v/>
      </c>
      <c r="AE28" s="41">
        <f>($AA28+SI_Gross*$AB28)*IF($Q28=1,SI_O,SI_E)</f>
        <v/>
      </c>
      <c r="AF28" s="41">
        <f>IF($Q28=1,0,$AA28*EOSB)</f>
        <v/>
      </c>
      <c r="AG28" s="41">
        <f>$AN28*$W28</f>
        <v/>
      </c>
      <c r="AH28" s="41">
        <f>SUM($AA28:$AG28)</f>
        <v/>
      </c>
      <c r="AI28" s="41">
        <f>12*($AM28+$AN28)</f>
        <v/>
      </c>
      <c r="AJ28" s="41">
        <f>$AM28*((IncMonth-1)+(13-IncMonth)*(1+$X28))+12*$AN28</f>
        <v/>
      </c>
      <c r="AK28" s="41">
        <f>IF($R28=1,N($L28)+N($M28),0)</f>
        <v/>
      </c>
      <c r="AL28">
        <f>IF($C28="","",IF(N($L28)&lt;=0,"Basic salary missing",IF(ISNA(MATCH($C28,Departments!$A$5:$A$54,0)),"Department not on Departments sheet",IF(AND($I28&lt;&gt;"",NOT(ISNUMBER($I28))),"Date of birth is text, not a date",IF(AND($K28&lt;&gt;"",NOT(ISNUMBER($K28))),"Contract end is text, not a date","")))))</f>
        <v/>
      </c>
      <c r="AM28" s="41">
        <f>IF($R28=0,0,N($L28)*(1+$Z28+BonusMonths/12+IF($Q28=1,0,EOSB))+N($M28)+(N($L28)+SI_Gross*N($M28))*IF($Q28=1,SI_O,SI_E))</f>
        <v/>
      </c>
      <c r="AN28" s="41">
        <f>IF($R28=0,0,(IF($Q28=1,MedO,MedE+Ticket)+Training)/12)</f>
        <v/>
      </c>
    </row>
    <row r="29">
      <c r="I29" s="35" t="n"/>
      <c r="J29" s="35" t="n"/>
      <c r="K29" s="35" t="n"/>
      <c r="L29" s="36" t="n"/>
      <c r="M29" s="36" t="n"/>
      <c r="P29" s="37" t="n"/>
      <c r="Q29" s="38">
        <f>IF($C29="",0,IF(OR(LOWER(TRIM($G29))="omani",LOWER(TRIM($G29))="oman",LOWER(TRIM($G29))="om",LOWER(TRIM($G29))="local"),1,0))</f>
        <v/>
      </c>
      <c r="R29" s="38">
        <f>IF($C29="",0,IF(OR(ISNUMBER(SEARCH("resign",$N29)),ISNUMBER(SEARCH("terminat",$N29)),ISNUMBER(SEARCH("inactive",$N29)),ISNUMBER(SEARCH("vacan",$N29)),ISNUMBER(SEARCH("deceased",$N29)),ISNUMBER(SEARCH("separated",$N29))),0,1))</f>
        <v/>
      </c>
      <c r="S29">
        <f>IF(OR($R29=0,NOT(ISNUMBER($I29))),"",IFERROR(DATEDIF($I29,DATE(FY,1,1),"y"),""))</f>
        <v/>
      </c>
      <c r="T29">
        <f>IF(OR($R29=0,NOT(ISNUMBER($J29))),"",IFERROR(DATEDIF($J29,DATE(FY,1,1),"y"),0))</f>
        <v/>
      </c>
      <c r="U29" s="38">
        <f>IF(OR($R29=0,NOT(ISNUMBER($I29))),0,IF(YEAR($I29)+IF($Q29=1,RetAgeO,RetAgeE)=FY,MONTH($I29),IF(YEAR($I29)+IF($Q29=1,RetAgeO,RetAgeE)&lt;FY,1,0)))</f>
        <v/>
      </c>
      <c r="V29" s="38">
        <f>IF(OR($R29=0,NOT(ISNUMBER($K29))),0,IF(YEAR($K29)=FY,MONTH($K29),IF(YEAR($K29)&lt;FY,1,0)))</f>
        <v/>
      </c>
      <c r="W29" s="38">
        <f>IF($R29=0,0,MIN(12,IF(AND(ISNUMBER($O29),$O29&gt;=1,$O29&lt;=12),INT($O29),12),IF(AND(RetireExit="Yes",$U29&gt;0),$U29,12),IF(AND(ContractExit="Yes",$V29&gt;0),$V29,12)))</f>
        <v/>
      </c>
      <c r="X29" s="37">
        <f>IF(ISNUMBER($P29),$P29,IncPct)</f>
        <v/>
      </c>
      <c r="Y29" s="39">
        <f>IF($W29=0,0,MAX(0,MIN($W29,IncMonth-1))+MAX(0,$W29-IncMonth+1)*(1+$X29))</f>
        <v/>
      </c>
      <c r="Z29" s="40">
        <f>IF($C29="",0,IFERROR(INDEX(Departments!$B$5:$B$54,MATCH($C29,Departments!$A$5:$A$54,0)),0))</f>
        <v/>
      </c>
      <c r="AA29" s="41">
        <f>N($L29)*$Y29</f>
        <v/>
      </c>
      <c r="AB29" s="41">
        <f>N($M29)*$Y29</f>
        <v/>
      </c>
      <c r="AC29" s="41">
        <f>$AA29*$Z29</f>
        <v/>
      </c>
      <c r="AD29" s="41">
        <f>$AA29*BonusMonths/12</f>
        <v/>
      </c>
      <c r="AE29" s="41">
        <f>($AA29+SI_Gross*$AB29)*IF($Q29=1,SI_O,SI_E)</f>
        <v/>
      </c>
      <c r="AF29" s="41">
        <f>IF($Q29=1,0,$AA29*EOSB)</f>
        <v/>
      </c>
      <c r="AG29" s="41">
        <f>$AN29*$W29</f>
        <v/>
      </c>
      <c r="AH29" s="41">
        <f>SUM($AA29:$AG29)</f>
        <v/>
      </c>
      <c r="AI29" s="41">
        <f>12*($AM29+$AN29)</f>
        <v/>
      </c>
      <c r="AJ29" s="41">
        <f>$AM29*((IncMonth-1)+(13-IncMonth)*(1+$X29))+12*$AN29</f>
        <v/>
      </c>
      <c r="AK29" s="41">
        <f>IF($R29=1,N($L29)+N($M29),0)</f>
        <v/>
      </c>
      <c r="AL29">
        <f>IF($C29="","",IF(N($L29)&lt;=0,"Basic salary missing",IF(ISNA(MATCH($C29,Departments!$A$5:$A$54,0)),"Department not on Departments sheet",IF(AND($I29&lt;&gt;"",NOT(ISNUMBER($I29))),"Date of birth is text, not a date",IF(AND($K29&lt;&gt;"",NOT(ISNUMBER($K29))),"Contract end is text, not a date","")))))</f>
        <v/>
      </c>
      <c r="AM29" s="41">
        <f>IF($R29=0,0,N($L29)*(1+$Z29+BonusMonths/12+IF($Q29=1,0,EOSB))+N($M29)+(N($L29)+SI_Gross*N($M29))*IF($Q29=1,SI_O,SI_E))</f>
        <v/>
      </c>
      <c r="AN29" s="41">
        <f>IF($R29=0,0,(IF($Q29=1,MedO,MedE+Ticket)+Training)/12)</f>
        <v/>
      </c>
    </row>
    <row r="30">
      <c r="I30" s="35" t="n"/>
      <c r="J30" s="35" t="n"/>
      <c r="K30" s="35" t="n"/>
      <c r="L30" s="36" t="n"/>
      <c r="M30" s="36" t="n"/>
      <c r="P30" s="37" t="n"/>
      <c r="Q30" s="38">
        <f>IF($C30="",0,IF(OR(LOWER(TRIM($G30))="omani",LOWER(TRIM($G30))="oman",LOWER(TRIM($G30))="om",LOWER(TRIM($G30))="local"),1,0))</f>
        <v/>
      </c>
      <c r="R30" s="38">
        <f>IF($C30="",0,IF(OR(ISNUMBER(SEARCH("resign",$N30)),ISNUMBER(SEARCH("terminat",$N30)),ISNUMBER(SEARCH("inactive",$N30)),ISNUMBER(SEARCH("vacan",$N30)),ISNUMBER(SEARCH("deceased",$N30)),ISNUMBER(SEARCH("separated",$N30))),0,1))</f>
        <v/>
      </c>
      <c r="S30">
        <f>IF(OR($R30=0,NOT(ISNUMBER($I30))),"",IFERROR(DATEDIF($I30,DATE(FY,1,1),"y"),""))</f>
        <v/>
      </c>
      <c r="T30">
        <f>IF(OR($R30=0,NOT(ISNUMBER($J30))),"",IFERROR(DATEDIF($J30,DATE(FY,1,1),"y"),0))</f>
        <v/>
      </c>
      <c r="U30" s="38">
        <f>IF(OR($R30=0,NOT(ISNUMBER($I30))),0,IF(YEAR($I30)+IF($Q30=1,RetAgeO,RetAgeE)=FY,MONTH($I30),IF(YEAR($I30)+IF($Q30=1,RetAgeO,RetAgeE)&lt;FY,1,0)))</f>
        <v/>
      </c>
      <c r="V30" s="38">
        <f>IF(OR($R30=0,NOT(ISNUMBER($K30))),0,IF(YEAR($K30)=FY,MONTH($K30),IF(YEAR($K30)&lt;FY,1,0)))</f>
        <v/>
      </c>
      <c r="W30" s="38">
        <f>IF($R30=0,0,MIN(12,IF(AND(ISNUMBER($O30),$O30&gt;=1,$O30&lt;=12),INT($O30),12),IF(AND(RetireExit="Yes",$U30&gt;0),$U30,12),IF(AND(ContractExit="Yes",$V30&gt;0),$V30,12)))</f>
        <v/>
      </c>
      <c r="X30" s="37">
        <f>IF(ISNUMBER($P30),$P30,IncPct)</f>
        <v/>
      </c>
      <c r="Y30" s="39">
        <f>IF($W30=0,0,MAX(0,MIN($W30,IncMonth-1))+MAX(0,$W30-IncMonth+1)*(1+$X30))</f>
        <v/>
      </c>
      <c r="Z30" s="40">
        <f>IF($C30="",0,IFERROR(INDEX(Departments!$B$5:$B$54,MATCH($C30,Departments!$A$5:$A$54,0)),0))</f>
        <v/>
      </c>
      <c r="AA30" s="41">
        <f>N($L30)*$Y30</f>
        <v/>
      </c>
      <c r="AB30" s="41">
        <f>N($M30)*$Y30</f>
        <v/>
      </c>
      <c r="AC30" s="41">
        <f>$AA30*$Z30</f>
        <v/>
      </c>
      <c r="AD30" s="41">
        <f>$AA30*BonusMonths/12</f>
        <v/>
      </c>
      <c r="AE30" s="41">
        <f>($AA30+SI_Gross*$AB30)*IF($Q30=1,SI_O,SI_E)</f>
        <v/>
      </c>
      <c r="AF30" s="41">
        <f>IF($Q30=1,0,$AA30*EOSB)</f>
        <v/>
      </c>
      <c r="AG30" s="41">
        <f>$AN30*$W30</f>
        <v/>
      </c>
      <c r="AH30" s="41">
        <f>SUM($AA30:$AG30)</f>
        <v/>
      </c>
      <c r="AI30" s="41">
        <f>12*($AM30+$AN30)</f>
        <v/>
      </c>
      <c r="AJ30" s="41">
        <f>$AM30*((IncMonth-1)+(13-IncMonth)*(1+$X30))+12*$AN30</f>
        <v/>
      </c>
      <c r="AK30" s="41">
        <f>IF($R30=1,N($L30)+N($M30),0)</f>
        <v/>
      </c>
      <c r="AL30">
        <f>IF($C30="","",IF(N($L30)&lt;=0,"Basic salary missing",IF(ISNA(MATCH($C30,Departments!$A$5:$A$54,0)),"Department not on Departments sheet",IF(AND($I30&lt;&gt;"",NOT(ISNUMBER($I30))),"Date of birth is text, not a date",IF(AND($K30&lt;&gt;"",NOT(ISNUMBER($K30))),"Contract end is text, not a date","")))))</f>
        <v/>
      </c>
      <c r="AM30" s="41">
        <f>IF($R30=0,0,N($L30)*(1+$Z30+BonusMonths/12+IF($Q30=1,0,EOSB))+N($M30)+(N($L30)+SI_Gross*N($M30))*IF($Q30=1,SI_O,SI_E))</f>
        <v/>
      </c>
      <c r="AN30" s="41">
        <f>IF($R30=0,0,(IF($Q30=1,MedO,MedE+Ticket)+Training)/12)</f>
        <v/>
      </c>
    </row>
    <row r="31">
      <c r="I31" s="35" t="n"/>
      <c r="J31" s="35" t="n"/>
      <c r="K31" s="35" t="n"/>
      <c r="L31" s="36" t="n"/>
      <c r="M31" s="36" t="n"/>
      <c r="P31" s="37" t="n"/>
      <c r="Q31" s="38">
        <f>IF($C31="",0,IF(OR(LOWER(TRIM($G31))="omani",LOWER(TRIM($G31))="oman",LOWER(TRIM($G31))="om",LOWER(TRIM($G31))="local"),1,0))</f>
        <v/>
      </c>
      <c r="R31" s="38">
        <f>IF($C31="",0,IF(OR(ISNUMBER(SEARCH("resign",$N31)),ISNUMBER(SEARCH("terminat",$N31)),ISNUMBER(SEARCH("inactive",$N31)),ISNUMBER(SEARCH("vacan",$N31)),ISNUMBER(SEARCH("deceased",$N31)),ISNUMBER(SEARCH("separated",$N31))),0,1))</f>
        <v/>
      </c>
      <c r="S31">
        <f>IF(OR($R31=0,NOT(ISNUMBER($I31))),"",IFERROR(DATEDIF($I31,DATE(FY,1,1),"y"),""))</f>
        <v/>
      </c>
      <c r="T31">
        <f>IF(OR($R31=0,NOT(ISNUMBER($J31))),"",IFERROR(DATEDIF($J31,DATE(FY,1,1),"y"),0))</f>
        <v/>
      </c>
      <c r="U31" s="38">
        <f>IF(OR($R31=0,NOT(ISNUMBER($I31))),0,IF(YEAR($I31)+IF($Q31=1,RetAgeO,RetAgeE)=FY,MONTH($I31),IF(YEAR($I31)+IF($Q31=1,RetAgeO,RetAgeE)&lt;FY,1,0)))</f>
        <v/>
      </c>
      <c r="V31" s="38">
        <f>IF(OR($R31=0,NOT(ISNUMBER($K31))),0,IF(YEAR($K31)=FY,MONTH($K31),IF(YEAR($K31)&lt;FY,1,0)))</f>
        <v/>
      </c>
      <c r="W31" s="38">
        <f>IF($R31=0,0,MIN(12,IF(AND(ISNUMBER($O31),$O31&gt;=1,$O31&lt;=12),INT($O31),12),IF(AND(RetireExit="Yes",$U31&gt;0),$U31,12),IF(AND(ContractExit="Yes",$V31&gt;0),$V31,12)))</f>
        <v/>
      </c>
      <c r="X31" s="37">
        <f>IF(ISNUMBER($P31),$P31,IncPct)</f>
        <v/>
      </c>
      <c r="Y31" s="39">
        <f>IF($W31=0,0,MAX(0,MIN($W31,IncMonth-1))+MAX(0,$W31-IncMonth+1)*(1+$X31))</f>
        <v/>
      </c>
      <c r="Z31" s="40">
        <f>IF($C31="",0,IFERROR(INDEX(Departments!$B$5:$B$54,MATCH($C31,Departments!$A$5:$A$54,0)),0))</f>
        <v/>
      </c>
      <c r="AA31" s="41">
        <f>N($L31)*$Y31</f>
        <v/>
      </c>
      <c r="AB31" s="41">
        <f>N($M31)*$Y31</f>
        <v/>
      </c>
      <c r="AC31" s="41">
        <f>$AA31*$Z31</f>
        <v/>
      </c>
      <c r="AD31" s="41">
        <f>$AA31*BonusMonths/12</f>
        <v/>
      </c>
      <c r="AE31" s="41">
        <f>($AA31+SI_Gross*$AB31)*IF($Q31=1,SI_O,SI_E)</f>
        <v/>
      </c>
      <c r="AF31" s="41">
        <f>IF($Q31=1,0,$AA31*EOSB)</f>
        <v/>
      </c>
      <c r="AG31" s="41">
        <f>$AN31*$W31</f>
        <v/>
      </c>
      <c r="AH31" s="41">
        <f>SUM($AA31:$AG31)</f>
        <v/>
      </c>
      <c r="AI31" s="41">
        <f>12*($AM31+$AN31)</f>
        <v/>
      </c>
      <c r="AJ31" s="41">
        <f>$AM31*((IncMonth-1)+(13-IncMonth)*(1+$X31))+12*$AN31</f>
        <v/>
      </c>
      <c r="AK31" s="41">
        <f>IF($R31=1,N($L31)+N($M31),0)</f>
        <v/>
      </c>
      <c r="AL31">
        <f>IF($C31="","",IF(N($L31)&lt;=0,"Basic salary missing",IF(ISNA(MATCH($C31,Departments!$A$5:$A$54,0)),"Department not on Departments sheet",IF(AND($I31&lt;&gt;"",NOT(ISNUMBER($I31))),"Date of birth is text, not a date",IF(AND($K31&lt;&gt;"",NOT(ISNUMBER($K31))),"Contract end is text, not a date","")))))</f>
        <v/>
      </c>
      <c r="AM31" s="41">
        <f>IF($R31=0,0,N($L31)*(1+$Z31+BonusMonths/12+IF($Q31=1,0,EOSB))+N($M31)+(N($L31)+SI_Gross*N($M31))*IF($Q31=1,SI_O,SI_E))</f>
        <v/>
      </c>
      <c r="AN31" s="41">
        <f>IF($R31=0,0,(IF($Q31=1,MedO,MedE+Ticket)+Training)/12)</f>
        <v/>
      </c>
    </row>
    <row r="32">
      <c r="I32" s="35" t="n"/>
      <c r="J32" s="35" t="n"/>
      <c r="K32" s="35" t="n"/>
      <c r="L32" s="36" t="n"/>
      <c r="M32" s="36" t="n"/>
      <c r="P32" s="37" t="n"/>
      <c r="Q32" s="38">
        <f>IF($C32="",0,IF(OR(LOWER(TRIM($G32))="omani",LOWER(TRIM($G32))="oman",LOWER(TRIM($G32))="om",LOWER(TRIM($G32))="local"),1,0))</f>
        <v/>
      </c>
      <c r="R32" s="38">
        <f>IF($C32="",0,IF(OR(ISNUMBER(SEARCH("resign",$N32)),ISNUMBER(SEARCH("terminat",$N32)),ISNUMBER(SEARCH("inactive",$N32)),ISNUMBER(SEARCH("vacan",$N32)),ISNUMBER(SEARCH("deceased",$N32)),ISNUMBER(SEARCH("separated",$N32))),0,1))</f>
        <v/>
      </c>
      <c r="S32">
        <f>IF(OR($R32=0,NOT(ISNUMBER($I32))),"",IFERROR(DATEDIF($I32,DATE(FY,1,1),"y"),""))</f>
        <v/>
      </c>
      <c r="T32">
        <f>IF(OR($R32=0,NOT(ISNUMBER($J32))),"",IFERROR(DATEDIF($J32,DATE(FY,1,1),"y"),0))</f>
        <v/>
      </c>
      <c r="U32" s="38">
        <f>IF(OR($R32=0,NOT(ISNUMBER($I32))),0,IF(YEAR($I32)+IF($Q32=1,RetAgeO,RetAgeE)=FY,MONTH($I32),IF(YEAR($I32)+IF($Q32=1,RetAgeO,RetAgeE)&lt;FY,1,0)))</f>
        <v/>
      </c>
      <c r="V32" s="38">
        <f>IF(OR($R32=0,NOT(ISNUMBER($K32))),0,IF(YEAR($K32)=FY,MONTH($K32),IF(YEAR($K32)&lt;FY,1,0)))</f>
        <v/>
      </c>
      <c r="W32" s="38">
        <f>IF($R32=0,0,MIN(12,IF(AND(ISNUMBER($O32),$O32&gt;=1,$O32&lt;=12),INT($O32),12),IF(AND(RetireExit="Yes",$U32&gt;0),$U32,12),IF(AND(ContractExit="Yes",$V32&gt;0),$V32,12)))</f>
        <v/>
      </c>
      <c r="X32" s="37">
        <f>IF(ISNUMBER($P32),$P32,IncPct)</f>
        <v/>
      </c>
      <c r="Y32" s="39">
        <f>IF($W32=0,0,MAX(0,MIN($W32,IncMonth-1))+MAX(0,$W32-IncMonth+1)*(1+$X32))</f>
        <v/>
      </c>
      <c r="Z32" s="40">
        <f>IF($C32="",0,IFERROR(INDEX(Departments!$B$5:$B$54,MATCH($C32,Departments!$A$5:$A$54,0)),0))</f>
        <v/>
      </c>
      <c r="AA32" s="41">
        <f>N($L32)*$Y32</f>
        <v/>
      </c>
      <c r="AB32" s="41">
        <f>N($M32)*$Y32</f>
        <v/>
      </c>
      <c r="AC32" s="41">
        <f>$AA32*$Z32</f>
        <v/>
      </c>
      <c r="AD32" s="41">
        <f>$AA32*BonusMonths/12</f>
        <v/>
      </c>
      <c r="AE32" s="41">
        <f>($AA32+SI_Gross*$AB32)*IF($Q32=1,SI_O,SI_E)</f>
        <v/>
      </c>
      <c r="AF32" s="41">
        <f>IF($Q32=1,0,$AA32*EOSB)</f>
        <v/>
      </c>
      <c r="AG32" s="41">
        <f>$AN32*$W32</f>
        <v/>
      </c>
      <c r="AH32" s="41">
        <f>SUM($AA32:$AG32)</f>
        <v/>
      </c>
      <c r="AI32" s="41">
        <f>12*($AM32+$AN32)</f>
        <v/>
      </c>
      <c r="AJ32" s="41">
        <f>$AM32*((IncMonth-1)+(13-IncMonth)*(1+$X32))+12*$AN32</f>
        <v/>
      </c>
      <c r="AK32" s="41">
        <f>IF($R32=1,N($L32)+N($M32),0)</f>
        <v/>
      </c>
      <c r="AL32">
        <f>IF($C32="","",IF(N($L32)&lt;=0,"Basic salary missing",IF(ISNA(MATCH($C32,Departments!$A$5:$A$54,0)),"Department not on Departments sheet",IF(AND($I32&lt;&gt;"",NOT(ISNUMBER($I32))),"Date of birth is text, not a date",IF(AND($K32&lt;&gt;"",NOT(ISNUMBER($K32))),"Contract end is text, not a date","")))))</f>
        <v/>
      </c>
      <c r="AM32" s="41">
        <f>IF($R32=0,0,N($L32)*(1+$Z32+BonusMonths/12+IF($Q32=1,0,EOSB))+N($M32)+(N($L32)+SI_Gross*N($M32))*IF($Q32=1,SI_O,SI_E))</f>
        <v/>
      </c>
      <c r="AN32" s="41">
        <f>IF($R32=0,0,(IF($Q32=1,MedO,MedE+Ticket)+Training)/12)</f>
        <v/>
      </c>
    </row>
    <row r="33">
      <c r="I33" s="35" t="n"/>
      <c r="J33" s="35" t="n"/>
      <c r="K33" s="35" t="n"/>
      <c r="L33" s="36" t="n"/>
      <c r="M33" s="36" t="n"/>
      <c r="P33" s="37" t="n"/>
      <c r="Q33" s="38">
        <f>IF($C33="",0,IF(OR(LOWER(TRIM($G33))="omani",LOWER(TRIM($G33))="oman",LOWER(TRIM($G33))="om",LOWER(TRIM($G33))="local"),1,0))</f>
        <v/>
      </c>
      <c r="R33" s="38">
        <f>IF($C33="",0,IF(OR(ISNUMBER(SEARCH("resign",$N33)),ISNUMBER(SEARCH("terminat",$N33)),ISNUMBER(SEARCH("inactive",$N33)),ISNUMBER(SEARCH("vacan",$N33)),ISNUMBER(SEARCH("deceased",$N33)),ISNUMBER(SEARCH("separated",$N33))),0,1))</f>
        <v/>
      </c>
      <c r="S33">
        <f>IF(OR($R33=0,NOT(ISNUMBER($I33))),"",IFERROR(DATEDIF($I33,DATE(FY,1,1),"y"),""))</f>
        <v/>
      </c>
      <c r="T33">
        <f>IF(OR($R33=0,NOT(ISNUMBER($J33))),"",IFERROR(DATEDIF($J33,DATE(FY,1,1),"y"),0))</f>
        <v/>
      </c>
      <c r="U33" s="38">
        <f>IF(OR($R33=0,NOT(ISNUMBER($I33))),0,IF(YEAR($I33)+IF($Q33=1,RetAgeO,RetAgeE)=FY,MONTH($I33),IF(YEAR($I33)+IF($Q33=1,RetAgeO,RetAgeE)&lt;FY,1,0)))</f>
        <v/>
      </c>
      <c r="V33" s="38">
        <f>IF(OR($R33=0,NOT(ISNUMBER($K33))),0,IF(YEAR($K33)=FY,MONTH($K33),IF(YEAR($K33)&lt;FY,1,0)))</f>
        <v/>
      </c>
      <c r="W33" s="38">
        <f>IF($R33=0,0,MIN(12,IF(AND(ISNUMBER($O33),$O33&gt;=1,$O33&lt;=12),INT($O33),12),IF(AND(RetireExit="Yes",$U33&gt;0),$U33,12),IF(AND(ContractExit="Yes",$V33&gt;0),$V33,12)))</f>
        <v/>
      </c>
      <c r="X33" s="37">
        <f>IF(ISNUMBER($P33),$P33,IncPct)</f>
        <v/>
      </c>
      <c r="Y33" s="39">
        <f>IF($W33=0,0,MAX(0,MIN($W33,IncMonth-1))+MAX(0,$W33-IncMonth+1)*(1+$X33))</f>
        <v/>
      </c>
      <c r="Z33" s="40">
        <f>IF($C33="",0,IFERROR(INDEX(Departments!$B$5:$B$54,MATCH($C33,Departments!$A$5:$A$54,0)),0))</f>
        <v/>
      </c>
      <c r="AA33" s="41">
        <f>N($L33)*$Y33</f>
        <v/>
      </c>
      <c r="AB33" s="41">
        <f>N($M33)*$Y33</f>
        <v/>
      </c>
      <c r="AC33" s="41">
        <f>$AA33*$Z33</f>
        <v/>
      </c>
      <c r="AD33" s="41">
        <f>$AA33*BonusMonths/12</f>
        <v/>
      </c>
      <c r="AE33" s="41">
        <f>($AA33+SI_Gross*$AB33)*IF($Q33=1,SI_O,SI_E)</f>
        <v/>
      </c>
      <c r="AF33" s="41">
        <f>IF($Q33=1,0,$AA33*EOSB)</f>
        <v/>
      </c>
      <c r="AG33" s="41">
        <f>$AN33*$W33</f>
        <v/>
      </c>
      <c r="AH33" s="41">
        <f>SUM($AA33:$AG33)</f>
        <v/>
      </c>
      <c r="AI33" s="41">
        <f>12*($AM33+$AN33)</f>
        <v/>
      </c>
      <c r="AJ33" s="41">
        <f>$AM33*((IncMonth-1)+(13-IncMonth)*(1+$X33))+12*$AN33</f>
        <v/>
      </c>
      <c r="AK33" s="41">
        <f>IF($R33=1,N($L33)+N($M33),0)</f>
        <v/>
      </c>
      <c r="AL33">
        <f>IF($C33="","",IF(N($L33)&lt;=0,"Basic salary missing",IF(ISNA(MATCH($C33,Departments!$A$5:$A$54,0)),"Department not on Departments sheet",IF(AND($I33&lt;&gt;"",NOT(ISNUMBER($I33))),"Date of birth is text, not a date",IF(AND($K33&lt;&gt;"",NOT(ISNUMBER($K33))),"Contract end is text, not a date","")))))</f>
        <v/>
      </c>
      <c r="AM33" s="41">
        <f>IF($R33=0,0,N($L33)*(1+$Z33+BonusMonths/12+IF($Q33=1,0,EOSB))+N($M33)+(N($L33)+SI_Gross*N($M33))*IF($Q33=1,SI_O,SI_E))</f>
        <v/>
      </c>
      <c r="AN33" s="41">
        <f>IF($R33=0,0,(IF($Q33=1,MedO,MedE+Ticket)+Training)/12)</f>
        <v/>
      </c>
    </row>
    <row r="34">
      <c r="I34" s="35" t="n"/>
      <c r="J34" s="35" t="n"/>
      <c r="K34" s="35" t="n"/>
      <c r="L34" s="36" t="n"/>
      <c r="M34" s="36" t="n"/>
      <c r="P34" s="37" t="n"/>
      <c r="Q34" s="38">
        <f>IF($C34="",0,IF(OR(LOWER(TRIM($G34))="omani",LOWER(TRIM($G34))="oman",LOWER(TRIM($G34))="om",LOWER(TRIM($G34))="local"),1,0))</f>
        <v/>
      </c>
      <c r="R34" s="38">
        <f>IF($C34="",0,IF(OR(ISNUMBER(SEARCH("resign",$N34)),ISNUMBER(SEARCH("terminat",$N34)),ISNUMBER(SEARCH("inactive",$N34)),ISNUMBER(SEARCH("vacan",$N34)),ISNUMBER(SEARCH("deceased",$N34)),ISNUMBER(SEARCH("separated",$N34))),0,1))</f>
        <v/>
      </c>
      <c r="S34">
        <f>IF(OR($R34=0,NOT(ISNUMBER($I34))),"",IFERROR(DATEDIF($I34,DATE(FY,1,1),"y"),""))</f>
        <v/>
      </c>
      <c r="T34">
        <f>IF(OR($R34=0,NOT(ISNUMBER($J34))),"",IFERROR(DATEDIF($J34,DATE(FY,1,1),"y"),0))</f>
        <v/>
      </c>
      <c r="U34" s="38">
        <f>IF(OR($R34=0,NOT(ISNUMBER($I34))),0,IF(YEAR($I34)+IF($Q34=1,RetAgeO,RetAgeE)=FY,MONTH($I34),IF(YEAR($I34)+IF($Q34=1,RetAgeO,RetAgeE)&lt;FY,1,0)))</f>
        <v/>
      </c>
      <c r="V34" s="38">
        <f>IF(OR($R34=0,NOT(ISNUMBER($K34))),0,IF(YEAR($K34)=FY,MONTH($K34),IF(YEAR($K34)&lt;FY,1,0)))</f>
        <v/>
      </c>
      <c r="W34" s="38">
        <f>IF($R34=0,0,MIN(12,IF(AND(ISNUMBER($O34),$O34&gt;=1,$O34&lt;=12),INT($O34),12),IF(AND(RetireExit="Yes",$U34&gt;0),$U34,12),IF(AND(ContractExit="Yes",$V34&gt;0),$V34,12)))</f>
        <v/>
      </c>
      <c r="X34" s="37">
        <f>IF(ISNUMBER($P34),$P34,IncPct)</f>
        <v/>
      </c>
      <c r="Y34" s="39">
        <f>IF($W34=0,0,MAX(0,MIN($W34,IncMonth-1))+MAX(0,$W34-IncMonth+1)*(1+$X34))</f>
        <v/>
      </c>
      <c r="Z34" s="40">
        <f>IF($C34="",0,IFERROR(INDEX(Departments!$B$5:$B$54,MATCH($C34,Departments!$A$5:$A$54,0)),0))</f>
        <v/>
      </c>
      <c r="AA34" s="41">
        <f>N($L34)*$Y34</f>
        <v/>
      </c>
      <c r="AB34" s="41">
        <f>N($M34)*$Y34</f>
        <v/>
      </c>
      <c r="AC34" s="41">
        <f>$AA34*$Z34</f>
        <v/>
      </c>
      <c r="AD34" s="41">
        <f>$AA34*BonusMonths/12</f>
        <v/>
      </c>
      <c r="AE34" s="41">
        <f>($AA34+SI_Gross*$AB34)*IF($Q34=1,SI_O,SI_E)</f>
        <v/>
      </c>
      <c r="AF34" s="41">
        <f>IF($Q34=1,0,$AA34*EOSB)</f>
        <v/>
      </c>
      <c r="AG34" s="41">
        <f>$AN34*$W34</f>
        <v/>
      </c>
      <c r="AH34" s="41">
        <f>SUM($AA34:$AG34)</f>
        <v/>
      </c>
      <c r="AI34" s="41">
        <f>12*($AM34+$AN34)</f>
        <v/>
      </c>
      <c r="AJ34" s="41">
        <f>$AM34*((IncMonth-1)+(13-IncMonth)*(1+$X34))+12*$AN34</f>
        <v/>
      </c>
      <c r="AK34" s="41">
        <f>IF($R34=1,N($L34)+N($M34),0)</f>
        <v/>
      </c>
      <c r="AL34">
        <f>IF($C34="","",IF(N($L34)&lt;=0,"Basic salary missing",IF(ISNA(MATCH($C34,Departments!$A$5:$A$54,0)),"Department not on Departments sheet",IF(AND($I34&lt;&gt;"",NOT(ISNUMBER($I34))),"Date of birth is text, not a date",IF(AND($K34&lt;&gt;"",NOT(ISNUMBER($K34))),"Contract end is text, not a date","")))))</f>
        <v/>
      </c>
      <c r="AM34" s="41">
        <f>IF($R34=0,0,N($L34)*(1+$Z34+BonusMonths/12+IF($Q34=1,0,EOSB))+N($M34)+(N($L34)+SI_Gross*N($M34))*IF($Q34=1,SI_O,SI_E))</f>
        <v/>
      </c>
      <c r="AN34" s="41">
        <f>IF($R34=0,0,(IF($Q34=1,MedO,MedE+Ticket)+Training)/12)</f>
        <v/>
      </c>
    </row>
    <row r="35">
      <c r="I35" s="35" t="n"/>
      <c r="J35" s="35" t="n"/>
      <c r="K35" s="35" t="n"/>
      <c r="L35" s="36" t="n"/>
      <c r="M35" s="36" t="n"/>
      <c r="P35" s="37" t="n"/>
      <c r="Q35" s="38">
        <f>IF($C35="",0,IF(OR(LOWER(TRIM($G35))="omani",LOWER(TRIM($G35))="oman",LOWER(TRIM($G35))="om",LOWER(TRIM($G35))="local"),1,0))</f>
        <v/>
      </c>
      <c r="R35" s="38">
        <f>IF($C35="",0,IF(OR(ISNUMBER(SEARCH("resign",$N35)),ISNUMBER(SEARCH("terminat",$N35)),ISNUMBER(SEARCH("inactive",$N35)),ISNUMBER(SEARCH("vacan",$N35)),ISNUMBER(SEARCH("deceased",$N35)),ISNUMBER(SEARCH("separated",$N35))),0,1))</f>
        <v/>
      </c>
      <c r="S35">
        <f>IF(OR($R35=0,NOT(ISNUMBER($I35))),"",IFERROR(DATEDIF($I35,DATE(FY,1,1),"y"),""))</f>
        <v/>
      </c>
      <c r="T35">
        <f>IF(OR($R35=0,NOT(ISNUMBER($J35))),"",IFERROR(DATEDIF($J35,DATE(FY,1,1),"y"),0))</f>
        <v/>
      </c>
      <c r="U35" s="38">
        <f>IF(OR($R35=0,NOT(ISNUMBER($I35))),0,IF(YEAR($I35)+IF($Q35=1,RetAgeO,RetAgeE)=FY,MONTH($I35),IF(YEAR($I35)+IF($Q35=1,RetAgeO,RetAgeE)&lt;FY,1,0)))</f>
        <v/>
      </c>
      <c r="V35" s="38">
        <f>IF(OR($R35=0,NOT(ISNUMBER($K35))),0,IF(YEAR($K35)=FY,MONTH($K35),IF(YEAR($K35)&lt;FY,1,0)))</f>
        <v/>
      </c>
      <c r="W35" s="38">
        <f>IF($R35=0,0,MIN(12,IF(AND(ISNUMBER($O35),$O35&gt;=1,$O35&lt;=12),INT($O35),12),IF(AND(RetireExit="Yes",$U35&gt;0),$U35,12),IF(AND(ContractExit="Yes",$V35&gt;0),$V35,12)))</f>
        <v/>
      </c>
      <c r="X35" s="37">
        <f>IF(ISNUMBER($P35),$P35,IncPct)</f>
        <v/>
      </c>
      <c r="Y35" s="39">
        <f>IF($W35=0,0,MAX(0,MIN($W35,IncMonth-1))+MAX(0,$W35-IncMonth+1)*(1+$X35))</f>
        <v/>
      </c>
      <c r="Z35" s="40">
        <f>IF($C35="",0,IFERROR(INDEX(Departments!$B$5:$B$54,MATCH($C35,Departments!$A$5:$A$54,0)),0))</f>
        <v/>
      </c>
      <c r="AA35" s="41">
        <f>N($L35)*$Y35</f>
        <v/>
      </c>
      <c r="AB35" s="41">
        <f>N($M35)*$Y35</f>
        <v/>
      </c>
      <c r="AC35" s="41">
        <f>$AA35*$Z35</f>
        <v/>
      </c>
      <c r="AD35" s="41">
        <f>$AA35*BonusMonths/12</f>
        <v/>
      </c>
      <c r="AE35" s="41">
        <f>($AA35+SI_Gross*$AB35)*IF($Q35=1,SI_O,SI_E)</f>
        <v/>
      </c>
      <c r="AF35" s="41">
        <f>IF($Q35=1,0,$AA35*EOSB)</f>
        <v/>
      </c>
      <c r="AG35" s="41">
        <f>$AN35*$W35</f>
        <v/>
      </c>
      <c r="AH35" s="41">
        <f>SUM($AA35:$AG35)</f>
        <v/>
      </c>
      <c r="AI35" s="41">
        <f>12*($AM35+$AN35)</f>
        <v/>
      </c>
      <c r="AJ35" s="41">
        <f>$AM35*((IncMonth-1)+(13-IncMonth)*(1+$X35))+12*$AN35</f>
        <v/>
      </c>
      <c r="AK35" s="41">
        <f>IF($R35=1,N($L35)+N($M35),0)</f>
        <v/>
      </c>
      <c r="AL35">
        <f>IF($C35="","",IF(N($L35)&lt;=0,"Basic salary missing",IF(ISNA(MATCH($C35,Departments!$A$5:$A$54,0)),"Department not on Departments sheet",IF(AND($I35&lt;&gt;"",NOT(ISNUMBER($I35))),"Date of birth is text, not a date",IF(AND($K35&lt;&gt;"",NOT(ISNUMBER($K35))),"Contract end is text, not a date","")))))</f>
        <v/>
      </c>
      <c r="AM35" s="41">
        <f>IF($R35=0,0,N($L35)*(1+$Z35+BonusMonths/12+IF($Q35=1,0,EOSB))+N($M35)+(N($L35)+SI_Gross*N($M35))*IF($Q35=1,SI_O,SI_E))</f>
        <v/>
      </c>
      <c r="AN35" s="41">
        <f>IF($R35=0,0,(IF($Q35=1,MedO,MedE+Ticket)+Training)/12)</f>
        <v/>
      </c>
    </row>
    <row r="36">
      <c r="I36" s="35" t="n"/>
      <c r="J36" s="35" t="n"/>
      <c r="K36" s="35" t="n"/>
      <c r="L36" s="36" t="n"/>
      <c r="M36" s="36" t="n"/>
      <c r="P36" s="37" t="n"/>
      <c r="Q36" s="38">
        <f>IF($C36="",0,IF(OR(LOWER(TRIM($G36))="omani",LOWER(TRIM($G36))="oman",LOWER(TRIM($G36))="om",LOWER(TRIM($G36))="local"),1,0))</f>
        <v/>
      </c>
      <c r="R36" s="38">
        <f>IF($C36="",0,IF(OR(ISNUMBER(SEARCH("resign",$N36)),ISNUMBER(SEARCH("terminat",$N36)),ISNUMBER(SEARCH("inactive",$N36)),ISNUMBER(SEARCH("vacan",$N36)),ISNUMBER(SEARCH("deceased",$N36)),ISNUMBER(SEARCH("separated",$N36))),0,1))</f>
        <v/>
      </c>
      <c r="S36">
        <f>IF(OR($R36=0,NOT(ISNUMBER($I36))),"",IFERROR(DATEDIF($I36,DATE(FY,1,1),"y"),""))</f>
        <v/>
      </c>
      <c r="T36">
        <f>IF(OR($R36=0,NOT(ISNUMBER($J36))),"",IFERROR(DATEDIF($J36,DATE(FY,1,1),"y"),0))</f>
        <v/>
      </c>
      <c r="U36" s="38">
        <f>IF(OR($R36=0,NOT(ISNUMBER($I36))),0,IF(YEAR($I36)+IF($Q36=1,RetAgeO,RetAgeE)=FY,MONTH($I36),IF(YEAR($I36)+IF($Q36=1,RetAgeO,RetAgeE)&lt;FY,1,0)))</f>
        <v/>
      </c>
      <c r="V36" s="38">
        <f>IF(OR($R36=0,NOT(ISNUMBER($K36))),0,IF(YEAR($K36)=FY,MONTH($K36),IF(YEAR($K36)&lt;FY,1,0)))</f>
        <v/>
      </c>
      <c r="W36" s="38">
        <f>IF($R36=0,0,MIN(12,IF(AND(ISNUMBER($O36),$O36&gt;=1,$O36&lt;=12),INT($O36),12),IF(AND(RetireExit="Yes",$U36&gt;0),$U36,12),IF(AND(ContractExit="Yes",$V36&gt;0),$V36,12)))</f>
        <v/>
      </c>
      <c r="X36" s="37">
        <f>IF(ISNUMBER($P36),$P36,IncPct)</f>
        <v/>
      </c>
      <c r="Y36" s="39">
        <f>IF($W36=0,0,MAX(0,MIN($W36,IncMonth-1))+MAX(0,$W36-IncMonth+1)*(1+$X36))</f>
        <v/>
      </c>
      <c r="Z36" s="40">
        <f>IF($C36="",0,IFERROR(INDEX(Departments!$B$5:$B$54,MATCH($C36,Departments!$A$5:$A$54,0)),0))</f>
        <v/>
      </c>
      <c r="AA36" s="41">
        <f>N($L36)*$Y36</f>
        <v/>
      </c>
      <c r="AB36" s="41">
        <f>N($M36)*$Y36</f>
        <v/>
      </c>
      <c r="AC36" s="41">
        <f>$AA36*$Z36</f>
        <v/>
      </c>
      <c r="AD36" s="41">
        <f>$AA36*BonusMonths/12</f>
        <v/>
      </c>
      <c r="AE36" s="41">
        <f>($AA36+SI_Gross*$AB36)*IF($Q36=1,SI_O,SI_E)</f>
        <v/>
      </c>
      <c r="AF36" s="41">
        <f>IF($Q36=1,0,$AA36*EOSB)</f>
        <v/>
      </c>
      <c r="AG36" s="41">
        <f>$AN36*$W36</f>
        <v/>
      </c>
      <c r="AH36" s="41">
        <f>SUM($AA36:$AG36)</f>
        <v/>
      </c>
      <c r="AI36" s="41">
        <f>12*($AM36+$AN36)</f>
        <v/>
      </c>
      <c r="AJ36" s="41">
        <f>$AM36*((IncMonth-1)+(13-IncMonth)*(1+$X36))+12*$AN36</f>
        <v/>
      </c>
      <c r="AK36" s="41">
        <f>IF($R36=1,N($L36)+N($M36),0)</f>
        <v/>
      </c>
      <c r="AL36">
        <f>IF($C36="","",IF(N($L36)&lt;=0,"Basic salary missing",IF(ISNA(MATCH($C36,Departments!$A$5:$A$54,0)),"Department not on Departments sheet",IF(AND($I36&lt;&gt;"",NOT(ISNUMBER($I36))),"Date of birth is text, not a date",IF(AND($K36&lt;&gt;"",NOT(ISNUMBER($K36))),"Contract end is text, not a date","")))))</f>
        <v/>
      </c>
      <c r="AM36" s="41">
        <f>IF($R36=0,0,N($L36)*(1+$Z36+BonusMonths/12+IF($Q36=1,0,EOSB))+N($M36)+(N($L36)+SI_Gross*N($M36))*IF($Q36=1,SI_O,SI_E))</f>
        <v/>
      </c>
      <c r="AN36" s="41">
        <f>IF($R36=0,0,(IF($Q36=1,MedO,MedE+Ticket)+Training)/12)</f>
        <v/>
      </c>
    </row>
    <row r="37">
      <c r="I37" s="35" t="n"/>
      <c r="J37" s="35" t="n"/>
      <c r="K37" s="35" t="n"/>
      <c r="L37" s="36" t="n"/>
      <c r="M37" s="36" t="n"/>
      <c r="P37" s="37" t="n"/>
      <c r="Q37" s="38">
        <f>IF($C37="",0,IF(OR(LOWER(TRIM($G37))="omani",LOWER(TRIM($G37))="oman",LOWER(TRIM($G37))="om",LOWER(TRIM($G37))="local"),1,0))</f>
        <v/>
      </c>
      <c r="R37" s="38">
        <f>IF($C37="",0,IF(OR(ISNUMBER(SEARCH("resign",$N37)),ISNUMBER(SEARCH("terminat",$N37)),ISNUMBER(SEARCH("inactive",$N37)),ISNUMBER(SEARCH("vacan",$N37)),ISNUMBER(SEARCH("deceased",$N37)),ISNUMBER(SEARCH("separated",$N37))),0,1))</f>
        <v/>
      </c>
      <c r="S37">
        <f>IF(OR($R37=0,NOT(ISNUMBER($I37))),"",IFERROR(DATEDIF($I37,DATE(FY,1,1),"y"),""))</f>
        <v/>
      </c>
      <c r="T37">
        <f>IF(OR($R37=0,NOT(ISNUMBER($J37))),"",IFERROR(DATEDIF($J37,DATE(FY,1,1),"y"),0))</f>
        <v/>
      </c>
      <c r="U37" s="38">
        <f>IF(OR($R37=0,NOT(ISNUMBER($I37))),0,IF(YEAR($I37)+IF($Q37=1,RetAgeO,RetAgeE)=FY,MONTH($I37),IF(YEAR($I37)+IF($Q37=1,RetAgeO,RetAgeE)&lt;FY,1,0)))</f>
        <v/>
      </c>
      <c r="V37" s="38">
        <f>IF(OR($R37=0,NOT(ISNUMBER($K37))),0,IF(YEAR($K37)=FY,MONTH($K37),IF(YEAR($K37)&lt;FY,1,0)))</f>
        <v/>
      </c>
      <c r="W37" s="38">
        <f>IF($R37=0,0,MIN(12,IF(AND(ISNUMBER($O37),$O37&gt;=1,$O37&lt;=12),INT($O37),12),IF(AND(RetireExit="Yes",$U37&gt;0),$U37,12),IF(AND(ContractExit="Yes",$V37&gt;0),$V37,12)))</f>
        <v/>
      </c>
      <c r="X37" s="37">
        <f>IF(ISNUMBER($P37),$P37,IncPct)</f>
        <v/>
      </c>
      <c r="Y37" s="39">
        <f>IF($W37=0,0,MAX(0,MIN($W37,IncMonth-1))+MAX(0,$W37-IncMonth+1)*(1+$X37))</f>
        <v/>
      </c>
      <c r="Z37" s="40">
        <f>IF($C37="",0,IFERROR(INDEX(Departments!$B$5:$B$54,MATCH($C37,Departments!$A$5:$A$54,0)),0))</f>
        <v/>
      </c>
      <c r="AA37" s="41">
        <f>N($L37)*$Y37</f>
        <v/>
      </c>
      <c r="AB37" s="41">
        <f>N($M37)*$Y37</f>
        <v/>
      </c>
      <c r="AC37" s="41">
        <f>$AA37*$Z37</f>
        <v/>
      </c>
      <c r="AD37" s="41">
        <f>$AA37*BonusMonths/12</f>
        <v/>
      </c>
      <c r="AE37" s="41">
        <f>($AA37+SI_Gross*$AB37)*IF($Q37=1,SI_O,SI_E)</f>
        <v/>
      </c>
      <c r="AF37" s="41">
        <f>IF($Q37=1,0,$AA37*EOSB)</f>
        <v/>
      </c>
      <c r="AG37" s="41">
        <f>$AN37*$W37</f>
        <v/>
      </c>
      <c r="AH37" s="41">
        <f>SUM($AA37:$AG37)</f>
        <v/>
      </c>
      <c r="AI37" s="41">
        <f>12*($AM37+$AN37)</f>
        <v/>
      </c>
      <c r="AJ37" s="41">
        <f>$AM37*((IncMonth-1)+(13-IncMonth)*(1+$X37))+12*$AN37</f>
        <v/>
      </c>
      <c r="AK37" s="41">
        <f>IF($R37=1,N($L37)+N($M37),0)</f>
        <v/>
      </c>
      <c r="AL37">
        <f>IF($C37="","",IF(N($L37)&lt;=0,"Basic salary missing",IF(ISNA(MATCH($C37,Departments!$A$5:$A$54,0)),"Department not on Departments sheet",IF(AND($I37&lt;&gt;"",NOT(ISNUMBER($I37))),"Date of birth is text, not a date",IF(AND($K37&lt;&gt;"",NOT(ISNUMBER($K37))),"Contract end is text, not a date","")))))</f>
        <v/>
      </c>
      <c r="AM37" s="41">
        <f>IF($R37=0,0,N($L37)*(1+$Z37+BonusMonths/12+IF($Q37=1,0,EOSB))+N($M37)+(N($L37)+SI_Gross*N($M37))*IF($Q37=1,SI_O,SI_E))</f>
        <v/>
      </c>
      <c r="AN37" s="41">
        <f>IF($R37=0,0,(IF($Q37=1,MedO,MedE+Ticket)+Training)/12)</f>
        <v/>
      </c>
    </row>
    <row r="38">
      <c r="I38" s="35" t="n"/>
      <c r="J38" s="35" t="n"/>
      <c r="K38" s="35" t="n"/>
      <c r="L38" s="36" t="n"/>
      <c r="M38" s="36" t="n"/>
      <c r="P38" s="37" t="n"/>
      <c r="Q38" s="38">
        <f>IF($C38="",0,IF(OR(LOWER(TRIM($G38))="omani",LOWER(TRIM($G38))="oman",LOWER(TRIM($G38))="om",LOWER(TRIM($G38))="local"),1,0))</f>
        <v/>
      </c>
      <c r="R38" s="38">
        <f>IF($C38="",0,IF(OR(ISNUMBER(SEARCH("resign",$N38)),ISNUMBER(SEARCH("terminat",$N38)),ISNUMBER(SEARCH("inactive",$N38)),ISNUMBER(SEARCH("vacan",$N38)),ISNUMBER(SEARCH("deceased",$N38)),ISNUMBER(SEARCH("separated",$N38))),0,1))</f>
        <v/>
      </c>
      <c r="S38">
        <f>IF(OR($R38=0,NOT(ISNUMBER($I38))),"",IFERROR(DATEDIF($I38,DATE(FY,1,1),"y"),""))</f>
        <v/>
      </c>
      <c r="T38">
        <f>IF(OR($R38=0,NOT(ISNUMBER($J38))),"",IFERROR(DATEDIF($J38,DATE(FY,1,1),"y"),0))</f>
        <v/>
      </c>
      <c r="U38" s="38">
        <f>IF(OR($R38=0,NOT(ISNUMBER($I38))),0,IF(YEAR($I38)+IF($Q38=1,RetAgeO,RetAgeE)=FY,MONTH($I38),IF(YEAR($I38)+IF($Q38=1,RetAgeO,RetAgeE)&lt;FY,1,0)))</f>
        <v/>
      </c>
      <c r="V38" s="38">
        <f>IF(OR($R38=0,NOT(ISNUMBER($K38))),0,IF(YEAR($K38)=FY,MONTH($K38),IF(YEAR($K38)&lt;FY,1,0)))</f>
        <v/>
      </c>
      <c r="W38" s="38">
        <f>IF($R38=0,0,MIN(12,IF(AND(ISNUMBER($O38),$O38&gt;=1,$O38&lt;=12),INT($O38),12),IF(AND(RetireExit="Yes",$U38&gt;0),$U38,12),IF(AND(ContractExit="Yes",$V38&gt;0),$V38,12)))</f>
        <v/>
      </c>
      <c r="X38" s="37">
        <f>IF(ISNUMBER($P38),$P38,IncPct)</f>
        <v/>
      </c>
      <c r="Y38" s="39">
        <f>IF($W38=0,0,MAX(0,MIN($W38,IncMonth-1))+MAX(0,$W38-IncMonth+1)*(1+$X38))</f>
        <v/>
      </c>
      <c r="Z38" s="40">
        <f>IF($C38="",0,IFERROR(INDEX(Departments!$B$5:$B$54,MATCH($C38,Departments!$A$5:$A$54,0)),0))</f>
        <v/>
      </c>
      <c r="AA38" s="41">
        <f>N($L38)*$Y38</f>
        <v/>
      </c>
      <c r="AB38" s="41">
        <f>N($M38)*$Y38</f>
        <v/>
      </c>
      <c r="AC38" s="41">
        <f>$AA38*$Z38</f>
        <v/>
      </c>
      <c r="AD38" s="41">
        <f>$AA38*BonusMonths/12</f>
        <v/>
      </c>
      <c r="AE38" s="41">
        <f>($AA38+SI_Gross*$AB38)*IF($Q38=1,SI_O,SI_E)</f>
        <v/>
      </c>
      <c r="AF38" s="41">
        <f>IF($Q38=1,0,$AA38*EOSB)</f>
        <v/>
      </c>
      <c r="AG38" s="41">
        <f>$AN38*$W38</f>
        <v/>
      </c>
      <c r="AH38" s="41">
        <f>SUM($AA38:$AG38)</f>
        <v/>
      </c>
      <c r="AI38" s="41">
        <f>12*($AM38+$AN38)</f>
        <v/>
      </c>
      <c r="AJ38" s="41">
        <f>$AM38*((IncMonth-1)+(13-IncMonth)*(1+$X38))+12*$AN38</f>
        <v/>
      </c>
      <c r="AK38" s="41">
        <f>IF($R38=1,N($L38)+N($M38),0)</f>
        <v/>
      </c>
      <c r="AL38">
        <f>IF($C38="","",IF(N($L38)&lt;=0,"Basic salary missing",IF(ISNA(MATCH($C38,Departments!$A$5:$A$54,0)),"Department not on Departments sheet",IF(AND($I38&lt;&gt;"",NOT(ISNUMBER($I38))),"Date of birth is text, not a date",IF(AND($K38&lt;&gt;"",NOT(ISNUMBER($K38))),"Contract end is text, not a date","")))))</f>
        <v/>
      </c>
      <c r="AM38" s="41">
        <f>IF($R38=0,0,N($L38)*(1+$Z38+BonusMonths/12+IF($Q38=1,0,EOSB))+N($M38)+(N($L38)+SI_Gross*N($M38))*IF($Q38=1,SI_O,SI_E))</f>
        <v/>
      </c>
      <c r="AN38" s="41">
        <f>IF($R38=0,0,(IF($Q38=1,MedO,MedE+Ticket)+Training)/12)</f>
        <v/>
      </c>
    </row>
    <row r="39">
      <c r="I39" s="35" t="n"/>
      <c r="J39" s="35" t="n"/>
      <c r="K39" s="35" t="n"/>
      <c r="L39" s="36" t="n"/>
      <c r="M39" s="36" t="n"/>
      <c r="P39" s="37" t="n"/>
      <c r="Q39" s="38">
        <f>IF($C39="",0,IF(OR(LOWER(TRIM($G39))="omani",LOWER(TRIM($G39))="oman",LOWER(TRIM($G39))="om",LOWER(TRIM($G39))="local"),1,0))</f>
        <v/>
      </c>
      <c r="R39" s="38">
        <f>IF($C39="",0,IF(OR(ISNUMBER(SEARCH("resign",$N39)),ISNUMBER(SEARCH("terminat",$N39)),ISNUMBER(SEARCH("inactive",$N39)),ISNUMBER(SEARCH("vacan",$N39)),ISNUMBER(SEARCH("deceased",$N39)),ISNUMBER(SEARCH("separated",$N39))),0,1))</f>
        <v/>
      </c>
      <c r="S39">
        <f>IF(OR($R39=0,NOT(ISNUMBER($I39))),"",IFERROR(DATEDIF($I39,DATE(FY,1,1),"y"),""))</f>
        <v/>
      </c>
      <c r="T39">
        <f>IF(OR($R39=0,NOT(ISNUMBER($J39))),"",IFERROR(DATEDIF($J39,DATE(FY,1,1),"y"),0))</f>
        <v/>
      </c>
      <c r="U39" s="38">
        <f>IF(OR($R39=0,NOT(ISNUMBER($I39))),0,IF(YEAR($I39)+IF($Q39=1,RetAgeO,RetAgeE)=FY,MONTH($I39),IF(YEAR($I39)+IF($Q39=1,RetAgeO,RetAgeE)&lt;FY,1,0)))</f>
        <v/>
      </c>
      <c r="V39" s="38">
        <f>IF(OR($R39=0,NOT(ISNUMBER($K39))),0,IF(YEAR($K39)=FY,MONTH($K39),IF(YEAR($K39)&lt;FY,1,0)))</f>
        <v/>
      </c>
      <c r="W39" s="38">
        <f>IF($R39=0,0,MIN(12,IF(AND(ISNUMBER($O39),$O39&gt;=1,$O39&lt;=12),INT($O39),12),IF(AND(RetireExit="Yes",$U39&gt;0),$U39,12),IF(AND(ContractExit="Yes",$V39&gt;0),$V39,12)))</f>
        <v/>
      </c>
      <c r="X39" s="37">
        <f>IF(ISNUMBER($P39),$P39,IncPct)</f>
        <v/>
      </c>
      <c r="Y39" s="39">
        <f>IF($W39=0,0,MAX(0,MIN($W39,IncMonth-1))+MAX(0,$W39-IncMonth+1)*(1+$X39))</f>
        <v/>
      </c>
      <c r="Z39" s="40">
        <f>IF($C39="",0,IFERROR(INDEX(Departments!$B$5:$B$54,MATCH($C39,Departments!$A$5:$A$54,0)),0))</f>
        <v/>
      </c>
      <c r="AA39" s="41">
        <f>N($L39)*$Y39</f>
        <v/>
      </c>
      <c r="AB39" s="41">
        <f>N($M39)*$Y39</f>
        <v/>
      </c>
      <c r="AC39" s="41">
        <f>$AA39*$Z39</f>
        <v/>
      </c>
      <c r="AD39" s="41">
        <f>$AA39*BonusMonths/12</f>
        <v/>
      </c>
      <c r="AE39" s="41">
        <f>($AA39+SI_Gross*$AB39)*IF($Q39=1,SI_O,SI_E)</f>
        <v/>
      </c>
      <c r="AF39" s="41">
        <f>IF($Q39=1,0,$AA39*EOSB)</f>
        <v/>
      </c>
      <c r="AG39" s="41">
        <f>$AN39*$W39</f>
        <v/>
      </c>
      <c r="AH39" s="41">
        <f>SUM($AA39:$AG39)</f>
        <v/>
      </c>
      <c r="AI39" s="41">
        <f>12*($AM39+$AN39)</f>
        <v/>
      </c>
      <c r="AJ39" s="41">
        <f>$AM39*((IncMonth-1)+(13-IncMonth)*(1+$X39))+12*$AN39</f>
        <v/>
      </c>
      <c r="AK39" s="41">
        <f>IF($R39=1,N($L39)+N($M39),0)</f>
        <v/>
      </c>
      <c r="AL39">
        <f>IF($C39="","",IF(N($L39)&lt;=0,"Basic salary missing",IF(ISNA(MATCH($C39,Departments!$A$5:$A$54,0)),"Department not on Departments sheet",IF(AND($I39&lt;&gt;"",NOT(ISNUMBER($I39))),"Date of birth is text, not a date",IF(AND($K39&lt;&gt;"",NOT(ISNUMBER($K39))),"Contract end is text, not a date","")))))</f>
        <v/>
      </c>
      <c r="AM39" s="41">
        <f>IF($R39=0,0,N($L39)*(1+$Z39+BonusMonths/12+IF($Q39=1,0,EOSB))+N($M39)+(N($L39)+SI_Gross*N($M39))*IF($Q39=1,SI_O,SI_E))</f>
        <v/>
      </c>
      <c r="AN39" s="41">
        <f>IF($R39=0,0,(IF($Q39=1,MedO,MedE+Ticket)+Training)/12)</f>
        <v/>
      </c>
    </row>
    <row r="40">
      <c r="I40" s="35" t="n"/>
      <c r="J40" s="35" t="n"/>
      <c r="K40" s="35" t="n"/>
      <c r="L40" s="36" t="n"/>
      <c r="M40" s="36" t="n"/>
      <c r="P40" s="37" t="n"/>
      <c r="Q40" s="38">
        <f>IF($C40="",0,IF(OR(LOWER(TRIM($G40))="omani",LOWER(TRIM($G40))="oman",LOWER(TRIM($G40))="om",LOWER(TRIM($G40))="local"),1,0))</f>
        <v/>
      </c>
      <c r="R40" s="38">
        <f>IF($C40="",0,IF(OR(ISNUMBER(SEARCH("resign",$N40)),ISNUMBER(SEARCH("terminat",$N40)),ISNUMBER(SEARCH("inactive",$N40)),ISNUMBER(SEARCH("vacan",$N40)),ISNUMBER(SEARCH("deceased",$N40)),ISNUMBER(SEARCH("separated",$N40))),0,1))</f>
        <v/>
      </c>
      <c r="S40">
        <f>IF(OR($R40=0,NOT(ISNUMBER($I40))),"",IFERROR(DATEDIF($I40,DATE(FY,1,1),"y"),""))</f>
        <v/>
      </c>
      <c r="T40">
        <f>IF(OR($R40=0,NOT(ISNUMBER($J40))),"",IFERROR(DATEDIF($J40,DATE(FY,1,1),"y"),0))</f>
        <v/>
      </c>
      <c r="U40" s="38">
        <f>IF(OR($R40=0,NOT(ISNUMBER($I40))),0,IF(YEAR($I40)+IF($Q40=1,RetAgeO,RetAgeE)=FY,MONTH($I40),IF(YEAR($I40)+IF($Q40=1,RetAgeO,RetAgeE)&lt;FY,1,0)))</f>
        <v/>
      </c>
      <c r="V40" s="38">
        <f>IF(OR($R40=0,NOT(ISNUMBER($K40))),0,IF(YEAR($K40)=FY,MONTH($K40),IF(YEAR($K40)&lt;FY,1,0)))</f>
        <v/>
      </c>
      <c r="W40" s="38">
        <f>IF($R40=0,0,MIN(12,IF(AND(ISNUMBER($O40),$O40&gt;=1,$O40&lt;=12),INT($O40),12),IF(AND(RetireExit="Yes",$U40&gt;0),$U40,12),IF(AND(ContractExit="Yes",$V40&gt;0),$V40,12)))</f>
        <v/>
      </c>
      <c r="X40" s="37">
        <f>IF(ISNUMBER($P40),$P40,IncPct)</f>
        <v/>
      </c>
      <c r="Y40" s="39">
        <f>IF($W40=0,0,MAX(0,MIN($W40,IncMonth-1))+MAX(0,$W40-IncMonth+1)*(1+$X40))</f>
        <v/>
      </c>
      <c r="Z40" s="40">
        <f>IF($C40="",0,IFERROR(INDEX(Departments!$B$5:$B$54,MATCH($C40,Departments!$A$5:$A$54,0)),0))</f>
        <v/>
      </c>
      <c r="AA40" s="41">
        <f>N($L40)*$Y40</f>
        <v/>
      </c>
      <c r="AB40" s="41">
        <f>N($M40)*$Y40</f>
        <v/>
      </c>
      <c r="AC40" s="41">
        <f>$AA40*$Z40</f>
        <v/>
      </c>
      <c r="AD40" s="41">
        <f>$AA40*BonusMonths/12</f>
        <v/>
      </c>
      <c r="AE40" s="41">
        <f>($AA40+SI_Gross*$AB40)*IF($Q40=1,SI_O,SI_E)</f>
        <v/>
      </c>
      <c r="AF40" s="41">
        <f>IF($Q40=1,0,$AA40*EOSB)</f>
        <v/>
      </c>
      <c r="AG40" s="41">
        <f>$AN40*$W40</f>
        <v/>
      </c>
      <c r="AH40" s="41">
        <f>SUM($AA40:$AG40)</f>
        <v/>
      </c>
      <c r="AI40" s="41">
        <f>12*($AM40+$AN40)</f>
        <v/>
      </c>
      <c r="AJ40" s="41">
        <f>$AM40*((IncMonth-1)+(13-IncMonth)*(1+$X40))+12*$AN40</f>
        <v/>
      </c>
      <c r="AK40" s="41">
        <f>IF($R40=1,N($L40)+N($M40),0)</f>
        <v/>
      </c>
      <c r="AL40">
        <f>IF($C40="","",IF(N($L40)&lt;=0,"Basic salary missing",IF(ISNA(MATCH($C40,Departments!$A$5:$A$54,0)),"Department not on Departments sheet",IF(AND($I40&lt;&gt;"",NOT(ISNUMBER($I40))),"Date of birth is text, not a date",IF(AND($K40&lt;&gt;"",NOT(ISNUMBER($K40))),"Contract end is text, not a date","")))))</f>
        <v/>
      </c>
      <c r="AM40" s="41">
        <f>IF($R40=0,0,N($L40)*(1+$Z40+BonusMonths/12+IF($Q40=1,0,EOSB))+N($M40)+(N($L40)+SI_Gross*N($M40))*IF($Q40=1,SI_O,SI_E))</f>
        <v/>
      </c>
      <c r="AN40" s="41">
        <f>IF($R40=0,0,(IF($Q40=1,MedO,MedE+Ticket)+Training)/12)</f>
        <v/>
      </c>
    </row>
    <row r="41">
      <c r="I41" s="35" t="n"/>
      <c r="J41" s="35" t="n"/>
      <c r="K41" s="35" t="n"/>
      <c r="L41" s="36" t="n"/>
      <c r="M41" s="36" t="n"/>
      <c r="P41" s="37" t="n"/>
      <c r="Q41" s="38">
        <f>IF($C41="",0,IF(OR(LOWER(TRIM($G41))="omani",LOWER(TRIM($G41))="oman",LOWER(TRIM($G41))="om",LOWER(TRIM($G41))="local"),1,0))</f>
        <v/>
      </c>
      <c r="R41" s="38">
        <f>IF($C41="",0,IF(OR(ISNUMBER(SEARCH("resign",$N41)),ISNUMBER(SEARCH("terminat",$N41)),ISNUMBER(SEARCH("inactive",$N41)),ISNUMBER(SEARCH("vacan",$N41)),ISNUMBER(SEARCH("deceased",$N41)),ISNUMBER(SEARCH("separated",$N41))),0,1))</f>
        <v/>
      </c>
      <c r="S41">
        <f>IF(OR($R41=0,NOT(ISNUMBER($I41))),"",IFERROR(DATEDIF($I41,DATE(FY,1,1),"y"),""))</f>
        <v/>
      </c>
      <c r="T41">
        <f>IF(OR($R41=0,NOT(ISNUMBER($J41))),"",IFERROR(DATEDIF($J41,DATE(FY,1,1),"y"),0))</f>
        <v/>
      </c>
      <c r="U41" s="38">
        <f>IF(OR($R41=0,NOT(ISNUMBER($I41))),0,IF(YEAR($I41)+IF($Q41=1,RetAgeO,RetAgeE)=FY,MONTH($I41),IF(YEAR($I41)+IF($Q41=1,RetAgeO,RetAgeE)&lt;FY,1,0)))</f>
        <v/>
      </c>
      <c r="V41" s="38">
        <f>IF(OR($R41=0,NOT(ISNUMBER($K41))),0,IF(YEAR($K41)=FY,MONTH($K41),IF(YEAR($K41)&lt;FY,1,0)))</f>
        <v/>
      </c>
      <c r="W41" s="38">
        <f>IF($R41=0,0,MIN(12,IF(AND(ISNUMBER($O41),$O41&gt;=1,$O41&lt;=12),INT($O41),12),IF(AND(RetireExit="Yes",$U41&gt;0),$U41,12),IF(AND(ContractExit="Yes",$V41&gt;0),$V41,12)))</f>
        <v/>
      </c>
      <c r="X41" s="37">
        <f>IF(ISNUMBER($P41),$P41,IncPct)</f>
        <v/>
      </c>
      <c r="Y41" s="39">
        <f>IF($W41=0,0,MAX(0,MIN($W41,IncMonth-1))+MAX(0,$W41-IncMonth+1)*(1+$X41))</f>
        <v/>
      </c>
      <c r="Z41" s="40">
        <f>IF($C41="",0,IFERROR(INDEX(Departments!$B$5:$B$54,MATCH($C41,Departments!$A$5:$A$54,0)),0))</f>
        <v/>
      </c>
      <c r="AA41" s="41">
        <f>N($L41)*$Y41</f>
        <v/>
      </c>
      <c r="AB41" s="41">
        <f>N($M41)*$Y41</f>
        <v/>
      </c>
      <c r="AC41" s="41">
        <f>$AA41*$Z41</f>
        <v/>
      </c>
      <c r="AD41" s="41">
        <f>$AA41*BonusMonths/12</f>
        <v/>
      </c>
      <c r="AE41" s="41">
        <f>($AA41+SI_Gross*$AB41)*IF($Q41=1,SI_O,SI_E)</f>
        <v/>
      </c>
      <c r="AF41" s="41">
        <f>IF($Q41=1,0,$AA41*EOSB)</f>
        <v/>
      </c>
      <c r="AG41" s="41">
        <f>$AN41*$W41</f>
        <v/>
      </c>
      <c r="AH41" s="41">
        <f>SUM($AA41:$AG41)</f>
        <v/>
      </c>
      <c r="AI41" s="41">
        <f>12*($AM41+$AN41)</f>
        <v/>
      </c>
      <c r="AJ41" s="41">
        <f>$AM41*((IncMonth-1)+(13-IncMonth)*(1+$X41))+12*$AN41</f>
        <v/>
      </c>
      <c r="AK41" s="41">
        <f>IF($R41=1,N($L41)+N($M41),0)</f>
        <v/>
      </c>
      <c r="AL41">
        <f>IF($C41="","",IF(N($L41)&lt;=0,"Basic salary missing",IF(ISNA(MATCH($C41,Departments!$A$5:$A$54,0)),"Department not on Departments sheet",IF(AND($I41&lt;&gt;"",NOT(ISNUMBER($I41))),"Date of birth is text, not a date",IF(AND($K41&lt;&gt;"",NOT(ISNUMBER($K41))),"Contract end is text, not a date","")))))</f>
        <v/>
      </c>
      <c r="AM41" s="41">
        <f>IF($R41=0,0,N($L41)*(1+$Z41+BonusMonths/12+IF($Q41=1,0,EOSB))+N($M41)+(N($L41)+SI_Gross*N($M41))*IF($Q41=1,SI_O,SI_E))</f>
        <v/>
      </c>
      <c r="AN41" s="41">
        <f>IF($R41=0,0,(IF($Q41=1,MedO,MedE+Ticket)+Training)/12)</f>
        <v/>
      </c>
    </row>
    <row r="42">
      <c r="I42" s="35" t="n"/>
      <c r="J42" s="35" t="n"/>
      <c r="K42" s="35" t="n"/>
      <c r="L42" s="36" t="n"/>
      <c r="M42" s="36" t="n"/>
      <c r="P42" s="37" t="n"/>
      <c r="Q42" s="38">
        <f>IF($C42="",0,IF(OR(LOWER(TRIM($G42))="omani",LOWER(TRIM($G42))="oman",LOWER(TRIM($G42))="om",LOWER(TRIM($G42))="local"),1,0))</f>
        <v/>
      </c>
      <c r="R42" s="38">
        <f>IF($C42="",0,IF(OR(ISNUMBER(SEARCH("resign",$N42)),ISNUMBER(SEARCH("terminat",$N42)),ISNUMBER(SEARCH("inactive",$N42)),ISNUMBER(SEARCH("vacan",$N42)),ISNUMBER(SEARCH("deceased",$N42)),ISNUMBER(SEARCH("separated",$N42))),0,1))</f>
        <v/>
      </c>
      <c r="S42">
        <f>IF(OR($R42=0,NOT(ISNUMBER($I42))),"",IFERROR(DATEDIF($I42,DATE(FY,1,1),"y"),""))</f>
        <v/>
      </c>
      <c r="T42">
        <f>IF(OR($R42=0,NOT(ISNUMBER($J42))),"",IFERROR(DATEDIF($J42,DATE(FY,1,1),"y"),0))</f>
        <v/>
      </c>
      <c r="U42" s="38">
        <f>IF(OR($R42=0,NOT(ISNUMBER($I42))),0,IF(YEAR($I42)+IF($Q42=1,RetAgeO,RetAgeE)=FY,MONTH($I42),IF(YEAR($I42)+IF($Q42=1,RetAgeO,RetAgeE)&lt;FY,1,0)))</f>
        <v/>
      </c>
      <c r="V42" s="38">
        <f>IF(OR($R42=0,NOT(ISNUMBER($K42))),0,IF(YEAR($K42)=FY,MONTH($K42),IF(YEAR($K42)&lt;FY,1,0)))</f>
        <v/>
      </c>
      <c r="W42" s="38">
        <f>IF($R42=0,0,MIN(12,IF(AND(ISNUMBER($O42),$O42&gt;=1,$O42&lt;=12),INT($O42),12),IF(AND(RetireExit="Yes",$U42&gt;0),$U42,12),IF(AND(ContractExit="Yes",$V42&gt;0),$V42,12)))</f>
        <v/>
      </c>
      <c r="X42" s="37">
        <f>IF(ISNUMBER($P42),$P42,IncPct)</f>
        <v/>
      </c>
      <c r="Y42" s="39">
        <f>IF($W42=0,0,MAX(0,MIN($W42,IncMonth-1))+MAX(0,$W42-IncMonth+1)*(1+$X42))</f>
        <v/>
      </c>
      <c r="Z42" s="40">
        <f>IF($C42="",0,IFERROR(INDEX(Departments!$B$5:$B$54,MATCH($C42,Departments!$A$5:$A$54,0)),0))</f>
        <v/>
      </c>
      <c r="AA42" s="41">
        <f>N($L42)*$Y42</f>
        <v/>
      </c>
      <c r="AB42" s="41">
        <f>N($M42)*$Y42</f>
        <v/>
      </c>
      <c r="AC42" s="41">
        <f>$AA42*$Z42</f>
        <v/>
      </c>
      <c r="AD42" s="41">
        <f>$AA42*BonusMonths/12</f>
        <v/>
      </c>
      <c r="AE42" s="41">
        <f>($AA42+SI_Gross*$AB42)*IF($Q42=1,SI_O,SI_E)</f>
        <v/>
      </c>
      <c r="AF42" s="41">
        <f>IF($Q42=1,0,$AA42*EOSB)</f>
        <v/>
      </c>
      <c r="AG42" s="41">
        <f>$AN42*$W42</f>
        <v/>
      </c>
      <c r="AH42" s="41">
        <f>SUM($AA42:$AG42)</f>
        <v/>
      </c>
      <c r="AI42" s="41">
        <f>12*($AM42+$AN42)</f>
        <v/>
      </c>
      <c r="AJ42" s="41">
        <f>$AM42*((IncMonth-1)+(13-IncMonth)*(1+$X42))+12*$AN42</f>
        <v/>
      </c>
      <c r="AK42" s="41">
        <f>IF($R42=1,N($L42)+N($M42),0)</f>
        <v/>
      </c>
      <c r="AL42">
        <f>IF($C42="","",IF(N($L42)&lt;=0,"Basic salary missing",IF(ISNA(MATCH($C42,Departments!$A$5:$A$54,0)),"Department not on Departments sheet",IF(AND($I42&lt;&gt;"",NOT(ISNUMBER($I42))),"Date of birth is text, not a date",IF(AND($K42&lt;&gt;"",NOT(ISNUMBER($K42))),"Contract end is text, not a date","")))))</f>
        <v/>
      </c>
      <c r="AM42" s="41">
        <f>IF($R42=0,0,N($L42)*(1+$Z42+BonusMonths/12+IF($Q42=1,0,EOSB))+N($M42)+(N($L42)+SI_Gross*N($M42))*IF($Q42=1,SI_O,SI_E))</f>
        <v/>
      </c>
      <c r="AN42" s="41">
        <f>IF($R42=0,0,(IF($Q42=1,MedO,MedE+Ticket)+Training)/12)</f>
        <v/>
      </c>
    </row>
    <row r="43">
      <c r="I43" s="35" t="n"/>
      <c r="J43" s="35" t="n"/>
      <c r="K43" s="35" t="n"/>
      <c r="L43" s="36" t="n"/>
      <c r="M43" s="36" t="n"/>
      <c r="P43" s="37" t="n"/>
      <c r="Q43" s="38">
        <f>IF($C43="",0,IF(OR(LOWER(TRIM($G43))="omani",LOWER(TRIM($G43))="oman",LOWER(TRIM($G43))="om",LOWER(TRIM($G43))="local"),1,0))</f>
        <v/>
      </c>
      <c r="R43" s="38">
        <f>IF($C43="",0,IF(OR(ISNUMBER(SEARCH("resign",$N43)),ISNUMBER(SEARCH("terminat",$N43)),ISNUMBER(SEARCH("inactive",$N43)),ISNUMBER(SEARCH("vacan",$N43)),ISNUMBER(SEARCH("deceased",$N43)),ISNUMBER(SEARCH("separated",$N43))),0,1))</f>
        <v/>
      </c>
      <c r="S43">
        <f>IF(OR($R43=0,NOT(ISNUMBER($I43))),"",IFERROR(DATEDIF($I43,DATE(FY,1,1),"y"),""))</f>
        <v/>
      </c>
      <c r="T43">
        <f>IF(OR($R43=0,NOT(ISNUMBER($J43))),"",IFERROR(DATEDIF($J43,DATE(FY,1,1),"y"),0))</f>
        <v/>
      </c>
      <c r="U43" s="38">
        <f>IF(OR($R43=0,NOT(ISNUMBER($I43))),0,IF(YEAR($I43)+IF($Q43=1,RetAgeO,RetAgeE)=FY,MONTH($I43),IF(YEAR($I43)+IF($Q43=1,RetAgeO,RetAgeE)&lt;FY,1,0)))</f>
        <v/>
      </c>
      <c r="V43" s="38">
        <f>IF(OR($R43=0,NOT(ISNUMBER($K43))),0,IF(YEAR($K43)=FY,MONTH($K43),IF(YEAR($K43)&lt;FY,1,0)))</f>
        <v/>
      </c>
      <c r="W43" s="38">
        <f>IF($R43=0,0,MIN(12,IF(AND(ISNUMBER($O43),$O43&gt;=1,$O43&lt;=12),INT($O43),12),IF(AND(RetireExit="Yes",$U43&gt;0),$U43,12),IF(AND(ContractExit="Yes",$V43&gt;0),$V43,12)))</f>
        <v/>
      </c>
      <c r="X43" s="37">
        <f>IF(ISNUMBER($P43),$P43,IncPct)</f>
        <v/>
      </c>
      <c r="Y43" s="39">
        <f>IF($W43=0,0,MAX(0,MIN($W43,IncMonth-1))+MAX(0,$W43-IncMonth+1)*(1+$X43))</f>
        <v/>
      </c>
      <c r="Z43" s="40">
        <f>IF($C43="",0,IFERROR(INDEX(Departments!$B$5:$B$54,MATCH($C43,Departments!$A$5:$A$54,0)),0))</f>
        <v/>
      </c>
      <c r="AA43" s="41">
        <f>N($L43)*$Y43</f>
        <v/>
      </c>
      <c r="AB43" s="41">
        <f>N($M43)*$Y43</f>
        <v/>
      </c>
      <c r="AC43" s="41">
        <f>$AA43*$Z43</f>
        <v/>
      </c>
      <c r="AD43" s="41">
        <f>$AA43*BonusMonths/12</f>
        <v/>
      </c>
      <c r="AE43" s="41">
        <f>($AA43+SI_Gross*$AB43)*IF($Q43=1,SI_O,SI_E)</f>
        <v/>
      </c>
      <c r="AF43" s="41">
        <f>IF($Q43=1,0,$AA43*EOSB)</f>
        <v/>
      </c>
      <c r="AG43" s="41">
        <f>$AN43*$W43</f>
        <v/>
      </c>
      <c r="AH43" s="41">
        <f>SUM($AA43:$AG43)</f>
        <v/>
      </c>
      <c r="AI43" s="41">
        <f>12*($AM43+$AN43)</f>
        <v/>
      </c>
      <c r="AJ43" s="41">
        <f>$AM43*((IncMonth-1)+(13-IncMonth)*(1+$X43))+12*$AN43</f>
        <v/>
      </c>
      <c r="AK43" s="41">
        <f>IF($R43=1,N($L43)+N($M43),0)</f>
        <v/>
      </c>
      <c r="AL43">
        <f>IF($C43="","",IF(N($L43)&lt;=0,"Basic salary missing",IF(ISNA(MATCH($C43,Departments!$A$5:$A$54,0)),"Department not on Departments sheet",IF(AND($I43&lt;&gt;"",NOT(ISNUMBER($I43))),"Date of birth is text, not a date",IF(AND($K43&lt;&gt;"",NOT(ISNUMBER($K43))),"Contract end is text, not a date","")))))</f>
        <v/>
      </c>
      <c r="AM43" s="41">
        <f>IF($R43=0,0,N($L43)*(1+$Z43+BonusMonths/12+IF($Q43=1,0,EOSB))+N($M43)+(N($L43)+SI_Gross*N($M43))*IF($Q43=1,SI_O,SI_E))</f>
        <v/>
      </c>
      <c r="AN43" s="41">
        <f>IF($R43=0,0,(IF($Q43=1,MedO,MedE+Ticket)+Training)/12)</f>
        <v/>
      </c>
    </row>
    <row r="44">
      <c r="I44" s="35" t="n"/>
      <c r="J44" s="35" t="n"/>
      <c r="K44" s="35" t="n"/>
      <c r="L44" s="36" t="n"/>
      <c r="M44" s="36" t="n"/>
      <c r="P44" s="37" t="n"/>
      <c r="Q44" s="38">
        <f>IF($C44="",0,IF(OR(LOWER(TRIM($G44))="omani",LOWER(TRIM($G44))="oman",LOWER(TRIM($G44))="om",LOWER(TRIM($G44))="local"),1,0))</f>
        <v/>
      </c>
      <c r="R44" s="38">
        <f>IF($C44="",0,IF(OR(ISNUMBER(SEARCH("resign",$N44)),ISNUMBER(SEARCH("terminat",$N44)),ISNUMBER(SEARCH("inactive",$N44)),ISNUMBER(SEARCH("vacan",$N44)),ISNUMBER(SEARCH("deceased",$N44)),ISNUMBER(SEARCH("separated",$N44))),0,1))</f>
        <v/>
      </c>
      <c r="S44">
        <f>IF(OR($R44=0,NOT(ISNUMBER($I44))),"",IFERROR(DATEDIF($I44,DATE(FY,1,1),"y"),""))</f>
        <v/>
      </c>
      <c r="T44">
        <f>IF(OR($R44=0,NOT(ISNUMBER($J44))),"",IFERROR(DATEDIF($J44,DATE(FY,1,1),"y"),0))</f>
        <v/>
      </c>
      <c r="U44" s="38">
        <f>IF(OR($R44=0,NOT(ISNUMBER($I44))),0,IF(YEAR($I44)+IF($Q44=1,RetAgeO,RetAgeE)=FY,MONTH($I44),IF(YEAR($I44)+IF($Q44=1,RetAgeO,RetAgeE)&lt;FY,1,0)))</f>
        <v/>
      </c>
      <c r="V44" s="38">
        <f>IF(OR($R44=0,NOT(ISNUMBER($K44))),0,IF(YEAR($K44)=FY,MONTH($K44),IF(YEAR($K44)&lt;FY,1,0)))</f>
        <v/>
      </c>
      <c r="W44" s="38">
        <f>IF($R44=0,0,MIN(12,IF(AND(ISNUMBER($O44),$O44&gt;=1,$O44&lt;=12),INT($O44),12),IF(AND(RetireExit="Yes",$U44&gt;0),$U44,12),IF(AND(ContractExit="Yes",$V44&gt;0),$V44,12)))</f>
        <v/>
      </c>
      <c r="X44" s="37">
        <f>IF(ISNUMBER($P44),$P44,IncPct)</f>
        <v/>
      </c>
      <c r="Y44" s="39">
        <f>IF($W44=0,0,MAX(0,MIN($W44,IncMonth-1))+MAX(0,$W44-IncMonth+1)*(1+$X44))</f>
        <v/>
      </c>
      <c r="Z44" s="40">
        <f>IF($C44="",0,IFERROR(INDEX(Departments!$B$5:$B$54,MATCH($C44,Departments!$A$5:$A$54,0)),0))</f>
        <v/>
      </c>
      <c r="AA44" s="41">
        <f>N($L44)*$Y44</f>
        <v/>
      </c>
      <c r="AB44" s="41">
        <f>N($M44)*$Y44</f>
        <v/>
      </c>
      <c r="AC44" s="41">
        <f>$AA44*$Z44</f>
        <v/>
      </c>
      <c r="AD44" s="41">
        <f>$AA44*BonusMonths/12</f>
        <v/>
      </c>
      <c r="AE44" s="41">
        <f>($AA44+SI_Gross*$AB44)*IF($Q44=1,SI_O,SI_E)</f>
        <v/>
      </c>
      <c r="AF44" s="41">
        <f>IF($Q44=1,0,$AA44*EOSB)</f>
        <v/>
      </c>
      <c r="AG44" s="41">
        <f>$AN44*$W44</f>
        <v/>
      </c>
      <c r="AH44" s="41">
        <f>SUM($AA44:$AG44)</f>
        <v/>
      </c>
      <c r="AI44" s="41">
        <f>12*($AM44+$AN44)</f>
        <v/>
      </c>
      <c r="AJ44" s="41">
        <f>$AM44*((IncMonth-1)+(13-IncMonth)*(1+$X44))+12*$AN44</f>
        <v/>
      </c>
      <c r="AK44" s="41">
        <f>IF($R44=1,N($L44)+N($M44),0)</f>
        <v/>
      </c>
      <c r="AL44">
        <f>IF($C44="","",IF(N($L44)&lt;=0,"Basic salary missing",IF(ISNA(MATCH($C44,Departments!$A$5:$A$54,0)),"Department not on Departments sheet",IF(AND($I44&lt;&gt;"",NOT(ISNUMBER($I44))),"Date of birth is text, not a date",IF(AND($K44&lt;&gt;"",NOT(ISNUMBER($K44))),"Contract end is text, not a date","")))))</f>
        <v/>
      </c>
      <c r="AM44" s="41">
        <f>IF($R44=0,0,N($L44)*(1+$Z44+BonusMonths/12+IF($Q44=1,0,EOSB))+N($M44)+(N($L44)+SI_Gross*N($M44))*IF($Q44=1,SI_O,SI_E))</f>
        <v/>
      </c>
      <c r="AN44" s="41">
        <f>IF($R44=0,0,(IF($Q44=1,MedO,MedE+Ticket)+Training)/12)</f>
        <v/>
      </c>
    </row>
    <row r="45">
      <c r="I45" s="35" t="n"/>
      <c r="J45" s="35" t="n"/>
      <c r="K45" s="35" t="n"/>
      <c r="L45" s="36" t="n"/>
      <c r="M45" s="36" t="n"/>
      <c r="P45" s="37" t="n"/>
      <c r="Q45" s="38">
        <f>IF($C45="",0,IF(OR(LOWER(TRIM($G45))="omani",LOWER(TRIM($G45))="oman",LOWER(TRIM($G45))="om",LOWER(TRIM($G45))="local"),1,0))</f>
        <v/>
      </c>
      <c r="R45" s="38">
        <f>IF($C45="",0,IF(OR(ISNUMBER(SEARCH("resign",$N45)),ISNUMBER(SEARCH("terminat",$N45)),ISNUMBER(SEARCH("inactive",$N45)),ISNUMBER(SEARCH("vacan",$N45)),ISNUMBER(SEARCH("deceased",$N45)),ISNUMBER(SEARCH("separated",$N45))),0,1))</f>
        <v/>
      </c>
      <c r="S45">
        <f>IF(OR($R45=0,NOT(ISNUMBER($I45))),"",IFERROR(DATEDIF($I45,DATE(FY,1,1),"y"),""))</f>
        <v/>
      </c>
      <c r="T45">
        <f>IF(OR($R45=0,NOT(ISNUMBER($J45))),"",IFERROR(DATEDIF($J45,DATE(FY,1,1),"y"),0))</f>
        <v/>
      </c>
      <c r="U45" s="38">
        <f>IF(OR($R45=0,NOT(ISNUMBER($I45))),0,IF(YEAR($I45)+IF($Q45=1,RetAgeO,RetAgeE)=FY,MONTH($I45),IF(YEAR($I45)+IF($Q45=1,RetAgeO,RetAgeE)&lt;FY,1,0)))</f>
        <v/>
      </c>
      <c r="V45" s="38">
        <f>IF(OR($R45=0,NOT(ISNUMBER($K45))),0,IF(YEAR($K45)=FY,MONTH($K45),IF(YEAR($K45)&lt;FY,1,0)))</f>
        <v/>
      </c>
      <c r="W45" s="38">
        <f>IF($R45=0,0,MIN(12,IF(AND(ISNUMBER($O45),$O45&gt;=1,$O45&lt;=12),INT($O45),12),IF(AND(RetireExit="Yes",$U45&gt;0),$U45,12),IF(AND(ContractExit="Yes",$V45&gt;0),$V45,12)))</f>
        <v/>
      </c>
      <c r="X45" s="37">
        <f>IF(ISNUMBER($P45),$P45,IncPct)</f>
        <v/>
      </c>
      <c r="Y45" s="39">
        <f>IF($W45=0,0,MAX(0,MIN($W45,IncMonth-1))+MAX(0,$W45-IncMonth+1)*(1+$X45))</f>
        <v/>
      </c>
      <c r="Z45" s="40">
        <f>IF($C45="",0,IFERROR(INDEX(Departments!$B$5:$B$54,MATCH($C45,Departments!$A$5:$A$54,0)),0))</f>
        <v/>
      </c>
      <c r="AA45" s="41">
        <f>N($L45)*$Y45</f>
        <v/>
      </c>
      <c r="AB45" s="41">
        <f>N($M45)*$Y45</f>
        <v/>
      </c>
      <c r="AC45" s="41">
        <f>$AA45*$Z45</f>
        <v/>
      </c>
      <c r="AD45" s="41">
        <f>$AA45*BonusMonths/12</f>
        <v/>
      </c>
      <c r="AE45" s="41">
        <f>($AA45+SI_Gross*$AB45)*IF($Q45=1,SI_O,SI_E)</f>
        <v/>
      </c>
      <c r="AF45" s="41">
        <f>IF($Q45=1,0,$AA45*EOSB)</f>
        <v/>
      </c>
      <c r="AG45" s="41">
        <f>$AN45*$W45</f>
        <v/>
      </c>
      <c r="AH45" s="41">
        <f>SUM($AA45:$AG45)</f>
        <v/>
      </c>
      <c r="AI45" s="41">
        <f>12*($AM45+$AN45)</f>
        <v/>
      </c>
      <c r="AJ45" s="41">
        <f>$AM45*((IncMonth-1)+(13-IncMonth)*(1+$X45))+12*$AN45</f>
        <v/>
      </c>
      <c r="AK45" s="41">
        <f>IF($R45=1,N($L45)+N($M45),0)</f>
        <v/>
      </c>
      <c r="AL45">
        <f>IF($C45="","",IF(N($L45)&lt;=0,"Basic salary missing",IF(ISNA(MATCH($C45,Departments!$A$5:$A$54,0)),"Department not on Departments sheet",IF(AND($I45&lt;&gt;"",NOT(ISNUMBER($I45))),"Date of birth is text, not a date",IF(AND($K45&lt;&gt;"",NOT(ISNUMBER($K45))),"Contract end is text, not a date","")))))</f>
        <v/>
      </c>
      <c r="AM45" s="41">
        <f>IF($R45=0,0,N($L45)*(1+$Z45+BonusMonths/12+IF($Q45=1,0,EOSB))+N($M45)+(N($L45)+SI_Gross*N($M45))*IF($Q45=1,SI_O,SI_E))</f>
        <v/>
      </c>
      <c r="AN45" s="41">
        <f>IF($R45=0,0,(IF($Q45=1,MedO,MedE+Ticket)+Training)/12)</f>
        <v/>
      </c>
    </row>
    <row r="46">
      <c r="I46" s="35" t="n"/>
      <c r="J46" s="35" t="n"/>
      <c r="K46" s="35" t="n"/>
      <c r="L46" s="36" t="n"/>
      <c r="M46" s="36" t="n"/>
      <c r="P46" s="37" t="n"/>
      <c r="Q46" s="38">
        <f>IF($C46="",0,IF(OR(LOWER(TRIM($G46))="omani",LOWER(TRIM($G46))="oman",LOWER(TRIM($G46))="om",LOWER(TRIM($G46))="local"),1,0))</f>
        <v/>
      </c>
      <c r="R46" s="38">
        <f>IF($C46="",0,IF(OR(ISNUMBER(SEARCH("resign",$N46)),ISNUMBER(SEARCH("terminat",$N46)),ISNUMBER(SEARCH("inactive",$N46)),ISNUMBER(SEARCH("vacan",$N46)),ISNUMBER(SEARCH("deceased",$N46)),ISNUMBER(SEARCH("separated",$N46))),0,1))</f>
        <v/>
      </c>
      <c r="S46">
        <f>IF(OR($R46=0,NOT(ISNUMBER($I46))),"",IFERROR(DATEDIF($I46,DATE(FY,1,1),"y"),""))</f>
        <v/>
      </c>
      <c r="T46">
        <f>IF(OR($R46=0,NOT(ISNUMBER($J46))),"",IFERROR(DATEDIF($J46,DATE(FY,1,1),"y"),0))</f>
        <v/>
      </c>
      <c r="U46" s="38">
        <f>IF(OR($R46=0,NOT(ISNUMBER($I46))),0,IF(YEAR($I46)+IF($Q46=1,RetAgeO,RetAgeE)=FY,MONTH($I46),IF(YEAR($I46)+IF($Q46=1,RetAgeO,RetAgeE)&lt;FY,1,0)))</f>
        <v/>
      </c>
      <c r="V46" s="38">
        <f>IF(OR($R46=0,NOT(ISNUMBER($K46))),0,IF(YEAR($K46)=FY,MONTH($K46),IF(YEAR($K46)&lt;FY,1,0)))</f>
        <v/>
      </c>
      <c r="W46" s="38">
        <f>IF($R46=0,0,MIN(12,IF(AND(ISNUMBER($O46),$O46&gt;=1,$O46&lt;=12),INT($O46),12),IF(AND(RetireExit="Yes",$U46&gt;0),$U46,12),IF(AND(ContractExit="Yes",$V46&gt;0),$V46,12)))</f>
        <v/>
      </c>
      <c r="X46" s="37">
        <f>IF(ISNUMBER($P46),$P46,IncPct)</f>
        <v/>
      </c>
      <c r="Y46" s="39">
        <f>IF($W46=0,0,MAX(0,MIN($W46,IncMonth-1))+MAX(0,$W46-IncMonth+1)*(1+$X46))</f>
        <v/>
      </c>
      <c r="Z46" s="40">
        <f>IF($C46="",0,IFERROR(INDEX(Departments!$B$5:$B$54,MATCH($C46,Departments!$A$5:$A$54,0)),0))</f>
        <v/>
      </c>
      <c r="AA46" s="41">
        <f>N($L46)*$Y46</f>
        <v/>
      </c>
      <c r="AB46" s="41">
        <f>N($M46)*$Y46</f>
        <v/>
      </c>
      <c r="AC46" s="41">
        <f>$AA46*$Z46</f>
        <v/>
      </c>
      <c r="AD46" s="41">
        <f>$AA46*BonusMonths/12</f>
        <v/>
      </c>
      <c r="AE46" s="41">
        <f>($AA46+SI_Gross*$AB46)*IF($Q46=1,SI_O,SI_E)</f>
        <v/>
      </c>
      <c r="AF46" s="41">
        <f>IF($Q46=1,0,$AA46*EOSB)</f>
        <v/>
      </c>
      <c r="AG46" s="41">
        <f>$AN46*$W46</f>
        <v/>
      </c>
      <c r="AH46" s="41">
        <f>SUM($AA46:$AG46)</f>
        <v/>
      </c>
      <c r="AI46" s="41">
        <f>12*($AM46+$AN46)</f>
        <v/>
      </c>
      <c r="AJ46" s="41">
        <f>$AM46*((IncMonth-1)+(13-IncMonth)*(1+$X46))+12*$AN46</f>
        <v/>
      </c>
      <c r="AK46" s="41">
        <f>IF($R46=1,N($L46)+N($M46),0)</f>
        <v/>
      </c>
      <c r="AL46">
        <f>IF($C46="","",IF(N($L46)&lt;=0,"Basic salary missing",IF(ISNA(MATCH($C46,Departments!$A$5:$A$54,0)),"Department not on Departments sheet",IF(AND($I46&lt;&gt;"",NOT(ISNUMBER($I46))),"Date of birth is text, not a date",IF(AND($K46&lt;&gt;"",NOT(ISNUMBER($K46))),"Contract end is text, not a date","")))))</f>
        <v/>
      </c>
      <c r="AM46" s="41">
        <f>IF($R46=0,0,N($L46)*(1+$Z46+BonusMonths/12+IF($Q46=1,0,EOSB))+N($M46)+(N($L46)+SI_Gross*N($M46))*IF($Q46=1,SI_O,SI_E))</f>
        <v/>
      </c>
      <c r="AN46" s="41">
        <f>IF($R46=0,0,(IF($Q46=1,MedO,MedE+Ticket)+Training)/12)</f>
        <v/>
      </c>
    </row>
    <row r="47">
      <c r="I47" s="35" t="n"/>
      <c r="J47" s="35" t="n"/>
      <c r="K47" s="35" t="n"/>
      <c r="L47" s="36" t="n"/>
      <c r="M47" s="36" t="n"/>
      <c r="P47" s="37" t="n"/>
      <c r="Q47" s="38">
        <f>IF($C47="",0,IF(OR(LOWER(TRIM($G47))="omani",LOWER(TRIM($G47))="oman",LOWER(TRIM($G47))="om",LOWER(TRIM($G47))="local"),1,0))</f>
        <v/>
      </c>
      <c r="R47" s="38">
        <f>IF($C47="",0,IF(OR(ISNUMBER(SEARCH("resign",$N47)),ISNUMBER(SEARCH("terminat",$N47)),ISNUMBER(SEARCH("inactive",$N47)),ISNUMBER(SEARCH("vacan",$N47)),ISNUMBER(SEARCH("deceased",$N47)),ISNUMBER(SEARCH("separated",$N47))),0,1))</f>
        <v/>
      </c>
      <c r="S47">
        <f>IF(OR($R47=0,NOT(ISNUMBER($I47))),"",IFERROR(DATEDIF($I47,DATE(FY,1,1),"y"),""))</f>
        <v/>
      </c>
      <c r="T47">
        <f>IF(OR($R47=0,NOT(ISNUMBER($J47))),"",IFERROR(DATEDIF($J47,DATE(FY,1,1),"y"),0))</f>
        <v/>
      </c>
      <c r="U47" s="38">
        <f>IF(OR($R47=0,NOT(ISNUMBER($I47))),0,IF(YEAR($I47)+IF($Q47=1,RetAgeO,RetAgeE)=FY,MONTH($I47),IF(YEAR($I47)+IF($Q47=1,RetAgeO,RetAgeE)&lt;FY,1,0)))</f>
        <v/>
      </c>
      <c r="V47" s="38">
        <f>IF(OR($R47=0,NOT(ISNUMBER($K47))),0,IF(YEAR($K47)=FY,MONTH($K47),IF(YEAR($K47)&lt;FY,1,0)))</f>
        <v/>
      </c>
      <c r="W47" s="38">
        <f>IF($R47=0,0,MIN(12,IF(AND(ISNUMBER($O47),$O47&gt;=1,$O47&lt;=12),INT($O47),12),IF(AND(RetireExit="Yes",$U47&gt;0),$U47,12),IF(AND(ContractExit="Yes",$V47&gt;0),$V47,12)))</f>
        <v/>
      </c>
      <c r="X47" s="37">
        <f>IF(ISNUMBER($P47),$P47,IncPct)</f>
        <v/>
      </c>
      <c r="Y47" s="39">
        <f>IF($W47=0,0,MAX(0,MIN($W47,IncMonth-1))+MAX(0,$W47-IncMonth+1)*(1+$X47))</f>
        <v/>
      </c>
      <c r="Z47" s="40">
        <f>IF($C47="",0,IFERROR(INDEX(Departments!$B$5:$B$54,MATCH($C47,Departments!$A$5:$A$54,0)),0))</f>
        <v/>
      </c>
      <c r="AA47" s="41">
        <f>N($L47)*$Y47</f>
        <v/>
      </c>
      <c r="AB47" s="41">
        <f>N($M47)*$Y47</f>
        <v/>
      </c>
      <c r="AC47" s="41">
        <f>$AA47*$Z47</f>
        <v/>
      </c>
      <c r="AD47" s="41">
        <f>$AA47*BonusMonths/12</f>
        <v/>
      </c>
      <c r="AE47" s="41">
        <f>($AA47+SI_Gross*$AB47)*IF($Q47=1,SI_O,SI_E)</f>
        <v/>
      </c>
      <c r="AF47" s="41">
        <f>IF($Q47=1,0,$AA47*EOSB)</f>
        <v/>
      </c>
      <c r="AG47" s="41">
        <f>$AN47*$W47</f>
        <v/>
      </c>
      <c r="AH47" s="41">
        <f>SUM($AA47:$AG47)</f>
        <v/>
      </c>
      <c r="AI47" s="41">
        <f>12*($AM47+$AN47)</f>
        <v/>
      </c>
      <c r="AJ47" s="41">
        <f>$AM47*((IncMonth-1)+(13-IncMonth)*(1+$X47))+12*$AN47</f>
        <v/>
      </c>
      <c r="AK47" s="41">
        <f>IF($R47=1,N($L47)+N($M47),0)</f>
        <v/>
      </c>
      <c r="AL47">
        <f>IF($C47="","",IF(N($L47)&lt;=0,"Basic salary missing",IF(ISNA(MATCH($C47,Departments!$A$5:$A$54,0)),"Department not on Departments sheet",IF(AND($I47&lt;&gt;"",NOT(ISNUMBER($I47))),"Date of birth is text, not a date",IF(AND($K47&lt;&gt;"",NOT(ISNUMBER($K47))),"Contract end is text, not a date","")))))</f>
        <v/>
      </c>
      <c r="AM47" s="41">
        <f>IF($R47=0,0,N($L47)*(1+$Z47+BonusMonths/12+IF($Q47=1,0,EOSB))+N($M47)+(N($L47)+SI_Gross*N($M47))*IF($Q47=1,SI_O,SI_E))</f>
        <v/>
      </c>
      <c r="AN47" s="41">
        <f>IF($R47=0,0,(IF($Q47=1,MedO,MedE+Ticket)+Training)/12)</f>
        <v/>
      </c>
    </row>
    <row r="48">
      <c r="I48" s="35" t="n"/>
      <c r="J48" s="35" t="n"/>
      <c r="K48" s="35" t="n"/>
      <c r="L48" s="36" t="n"/>
      <c r="M48" s="36" t="n"/>
      <c r="P48" s="37" t="n"/>
      <c r="Q48" s="38">
        <f>IF($C48="",0,IF(OR(LOWER(TRIM($G48))="omani",LOWER(TRIM($G48))="oman",LOWER(TRIM($G48))="om",LOWER(TRIM($G48))="local"),1,0))</f>
        <v/>
      </c>
      <c r="R48" s="38">
        <f>IF($C48="",0,IF(OR(ISNUMBER(SEARCH("resign",$N48)),ISNUMBER(SEARCH("terminat",$N48)),ISNUMBER(SEARCH("inactive",$N48)),ISNUMBER(SEARCH("vacan",$N48)),ISNUMBER(SEARCH("deceased",$N48)),ISNUMBER(SEARCH("separated",$N48))),0,1))</f>
        <v/>
      </c>
      <c r="S48">
        <f>IF(OR($R48=0,NOT(ISNUMBER($I48))),"",IFERROR(DATEDIF($I48,DATE(FY,1,1),"y"),""))</f>
        <v/>
      </c>
      <c r="T48">
        <f>IF(OR($R48=0,NOT(ISNUMBER($J48))),"",IFERROR(DATEDIF($J48,DATE(FY,1,1),"y"),0))</f>
        <v/>
      </c>
      <c r="U48" s="38">
        <f>IF(OR($R48=0,NOT(ISNUMBER($I48))),0,IF(YEAR($I48)+IF($Q48=1,RetAgeO,RetAgeE)=FY,MONTH($I48),IF(YEAR($I48)+IF($Q48=1,RetAgeO,RetAgeE)&lt;FY,1,0)))</f>
        <v/>
      </c>
      <c r="V48" s="38">
        <f>IF(OR($R48=0,NOT(ISNUMBER($K48))),0,IF(YEAR($K48)=FY,MONTH($K48),IF(YEAR($K48)&lt;FY,1,0)))</f>
        <v/>
      </c>
      <c r="W48" s="38">
        <f>IF($R48=0,0,MIN(12,IF(AND(ISNUMBER($O48),$O48&gt;=1,$O48&lt;=12),INT($O48),12),IF(AND(RetireExit="Yes",$U48&gt;0),$U48,12),IF(AND(ContractExit="Yes",$V48&gt;0),$V48,12)))</f>
        <v/>
      </c>
      <c r="X48" s="37">
        <f>IF(ISNUMBER($P48),$P48,IncPct)</f>
        <v/>
      </c>
      <c r="Y48" s="39">
        <f>IF($W48=0,0,MAX(0,MIN($W48,IncMonth-1))+MAX(0,$W48-IncMonth+1)*(1+$X48))</f>
        <v/>
      </c>
      <c r="Z48" s="40">
        <f>IF($C48="",0,IFERROR(INDEX(Departments!$B$5:$B$54,MATCH($C48,Departments!$A$5:$A$54,0)),0))</f>
        <v/>
      </c>
      <c r="AA48" s="41">
        <f>N($L48)*$Y48</f>
        <v/>
      </c>
      <c r="AB48" s="41">
        <f>N($M48)*$Y48</f>
        <v/>
      </c>
      <c r="AC48" s="41">
        <f>$AA48*$Z48</f>
        <v/>
      </c>
      <c r="AD48" s="41">
        <f>$AA48*BonusMonths/12</f>
        <v/>
      </c>
      <c r="AE48" s="41">
        <f>($AA48+SI_Gross*$AB48)*IF($Q48=1,SI_O,SI_E)</f>
        <v/>
      </c>
      <c r="AF48" s="41">
        <f>IF($Q48=1,0,$AA48*EOSB)</f>
        <v/>
      </c>
      <c r="AG48" s="41">
        <f>$AN48*$W48</f>
        <v/>
      </c>
      <c r="AH48" s="41">
        <f>SUM($AA48:$AG48)</f>
        <v/>
      </c>
      <c r="AI48" s="41">
        <f>12*($AM48+$AN48)</f>
        <v/>
      </c>
      <c r="AJ48" s="41">
        <f>$AM48*((IncMonth-1)+(13-IncMonth)*(1+$X48))+12*$AN48</f>
        <v/>
      </c>
      <c r="AK48" s="41">
        <f>IF($R48=1,N($L48)+N($M48),0)</f>
        <v/>
      </c>
      <c r="AL48">
        <f>IF($C48="","",IF(N($L48)&lt;=0,"Basic salary missing",IF(ISNA(MATCH($C48,Departments!$A$5:$A$54,0)),"Department not on Departments sheet",IF(AND($I48&lt;&gt;"",NOT(ISNUMBER($I48))),"Date of birth is text, not a date",IF(AND($K48&lt;&gt;"",NOT(ISNUMBER($K48))),"Contract end is text, not a date","")))))</f>
        <v/>
      </c>
      <c r="AM48" s="41">
        <f>IF($R48=0,0,N($L48)*(1+$Z48+BonusMonths/12+IF($Q48=1,0,EOSB))+N($M48)+(N($L48)+SI_Gross*N($M48))*IF($Q48=1,SI_O,SI_E))</f>
        <v/>
      </c>
      <c r="AN48" s="41">
        <f>IF($R48=0,0,(IF($Q48=1,MedO,MedE+Ticket)+Training)/12)</f>
        <v/>
      </c>
    </row>
    <row r="49">
      <c r="I49" s="35" t="n"/>
      <c r="J49" s="35" t="n"/>
      <c r="K49" s="35" t="n"/>
      <c r="L49" s="36" t="n"/>
      <c r="M49" s="36" t="n"/>
      <c r="P49" s="37" t="n"/>
      <c r="Q49" s="38">
        <f>IF($C49="",0,IF(OR(LOWER(TRIM($G49))="omani",LOWER(TRIM($G49))="oman",LOWER(TRIM($G49))="om",LOWER(TRIM($G49))="local"),1,0))</f>
        <v/>
      </c>
      <c r="R49" s="38">
        <f>IF($C49="",0,IF(OR(ISNUMBER(SEARCH("resign",$N49)),ISNUMBER(SEARCH("terminat",$N49)),ISNUMBER(SEARCH("inactive",$N49)),ISNUMBER(SEARCH("vacan",$N49)),ISNUMBER(SEARCH("deceased",$N49)),ISNUMBER(SEARCH("separated",$N49))),0,1))</f>
        <v/>
      </c>
      <c r="S49">
        <f>IF(OR($R49=0,NOT(ISNUMBER($I49))),"",IFERROR(DATEDIF($I49,DATE(FY,1,1),"y"),""))</f>
        <v/>
      </c>
      <c r="T49">
        <f>IF(OR($R49=0,NOT(ISNUMBER($J49))),"",IFERROR(DATEDIF($J49,DATE(FY,1,1),"y"),0))</f>
        <v/>
      </c>
      <c r="U49" s="38">
        <f>IF(OR($R49=0,NOT(ISNUMBER($I49))),0,IF(YEAR($I49)+IF($Q49=1,RetAgeO,RetAgeE)=FY,MONTH($I49),IF(YEAR($I49)+IF($Q49=1,RetAgeO,RetAgeE)&lt;FY,1,0)))</f>
        <v/>
      </c>
      <c r="V49" s="38">
        <f>IF(OR($R49=0,NOT(ISNUMBER($K49))),0,IF(YEAR($K49)=FY,MONTH($K49),IF(YEAR($K49)&lt;FY,1,0)))</f>
        <v/>
      </c>
      <c r="W49" s="38">
        <f>IF($R49=0,0,MIN(12,IF(AND(ISNUMBER($O49),$O49&gt;=1,$O49&lt;=12),INT($O49),12),IF(AND(RetireExit="Yes",$U49&gt;0),$U49,12),IF(AND(ContractExit="Yes",$V49&gt;0),$V49,12)))</f>
        <v/>
      </c>
      <c r="X49" s="37">
        <f>IF(ISNUMBER($P49),$P49,IncPct)</f>
        <v/>
      </c>
      <c r="Y49" s="39">
        <f>IF($W49=0,0,MAX(0,MIN($W49,IncMonth-1))+MAX(0,$W49-IncMonth+1)*(1+$X49))</f>
        <v/>
      </c>
      <c r="Z49" s="40">
        <f>IF($C49="",0,IFERROR(INDEX(Departments!$B$5:$B$54,MATCH($C49,Departments!$A$5:$A$54,0)),0))</f>
        <v/>
      </c>
      <c r="AA49" s="41">
        <f>N($L49)*$Y49</f>
        <v/>
      </c>
      <c r="AB49" s="41">
        <f>N($M49)*$Y49</f>
        <v/>
      </c>
      <c r="AC49" s="41">
        <f>$AA49*$Z49</f>
        <v/>
      </c>
      <c r="AD49" s="41">
        <f>$AA49*BonusMonths/12</f>
        <v/>
      </c>
      <c r="AE49" s="41">
        <f>($AA49+SI_Gross*$AB49)*IF($Q49=1,SI_O,SI_E)</f>
        <v/>
      </c>
      <c r="AF49" s="41">
        <f>IF($Q49=1,0,$AA49*EOSB)</f>
        <v/>
      </c>
      <c r="AG49" s="41">
        <f>$AN49*$W49</f>
        <v/>
      </c>
      <c r="AH49" s="41">
        <f>SUM($AA49:$AG49)</f>
        <v/>
      </c>
      <c r="AI49" s="41">
        <f>12*($AM49+$AN49)</f>
        <v/>
      </c>
      <c r="AJ49" s="41">
        <f>$AM49*((IncMonth-1)+(13-IncMonth)*(1+$X49))+12*$AN49</f>
        <v/>
      </c>
      <c r="AK49" s="41">
        <f>IF($R49=1,N($L49)+N($M49),0)</f>
        <v/>
      </c>
      <c r="AL49">
        <f>IF($C49="","",IF(N($L49)&lt;=0,"Basic salary missing",IF(ISNA(MATCH($C49,Departments!$A$5:$A$54,0)),"Department not on Departments sheet",IF(AND($I49&lt;&gt;"",NOT(ISNUMBER($I49))),"Date of birth is text, not a date",IF(AND($K49&lt;&gt;"",NOT(ISNUMBER($K49))),"Contract end is text, not a date","")))))</f>
        <v/>
      </c>
      <c r="AM49" s="41">
        <f>IF($R49=0,0,N($L49)*(1+$Z49+BonusMonths/12+IF($Q49=1,0,EOSB))+N($M49)+(N($L49)+SI_Gross*N($M49))*IF($Q49=1,SI_O,SI_E))</f>
        <v/>
      </c>
      <c r="AN49" s="41">
        <f>IF($R49=0,0,(IF($Q49=1,MedO,MedE+Ticket)+Training)/12)</f>
        <v/>
      </c>
    </row>
    <row r="50">
      <c r="I50" s="35" t="n"/>
      <c r="J50" s="35" t="n"/>
      <c r="K50" s="35" t="n"/>
      <c r="L50" s="36" t="n"/>
      <c r="M50" s="36" t="n"/>
      <c r="P50" s="37" t="n"/>
      <c r="Q50" s="38">
        <f>IF($C50="",0,IF(OR(LOWER(TRIM($G50))="omani",LOWER(TRIM($G50))="oman",LOWER(TRIM($G50))="om",LOWER(TRIM($G50))="local"),1,0))</f>
        <v/>
      </c>
      <c r="R50" s="38">
        <f>IF($C50="",0,IF(OR(ISNUMBER(SEARCH("resign",$N50)),ISNUMBER(SEARCH("terminat",$N50)),ISNUMBER(SEARCH("inactive",$N50)),ISNUMBER(SEARCH("vacan",$N50)),ISNUMBER(SEARCH("deceased",$N50)),ISNUMBER(SEARCH("separated",$N50))),0,1))</f>
        <v/>
      </c>
      <c r="S50">
        <f>IF(OR($R50=0,NOT(ISNUMBER($I50))),"",IFERROR(DATEDIF($I50,DATE(FY,1,1),"y"),""))</f>
        <v/>
      </c>
      <c r="T50">
        <f>IF(OR($R50=0,NOT(ISNUMBER($J50))),"",IFERROR(DATEDIF($J50,DATE(FY,1,1),"y"),0))</f>
        <v/>
      </c>
      <c r="U50" s="38">
        <f>IF(OR($R50=0,NOT(ISNUMBER($I50))),0,IF(YEAR($I50)+IF($Q50=1,RetAgeO,RetAgeE)=FY,MONTH($I50),IF(YEAR($I50)+IF($Q50=1,RetAgeO,RetAgeE)&lt;FY,1,0)))</f>
        <v/>
      </c>
      <c r="V50" s="38">
        <f>IF(OR($R50=0,NOT(ISNUMBER($K50))),0,IF(YEAR($K50)=FY,MONTH($K50),IF(YEAR($K50)&lt;FY,1,0)))</f>
        <v/>
      </c>
      <c r="W50" s="38">
        <f>IF($R50=0,0,MIN(12,IF(AND(ISNUMBER($O50),$O50&gt;=1,$O50&lt;=12),INT($O50),12),IF(AND(RetireExit="Yes",$U50&gt;0),$U50,12),IF(AND(ContractExit="Yes",$V50&gt;0),$V50,12)))</f>
        <v/>
      </c>
      <c r="X50" s="37">
        <f>IF(ISNUMBER($P50),$P50,IncPct)</f>
        <v/>
      </c>
      <c r="Y50" s="39">
        <f>IF($W50=0,0,MAX(0,MIN($W50,IncMonth-1))+MAX(0,$W50-IncMonth+1)*(1+$X50))</f>
        <v/>
      </c>
      <c r="Z50" s="40">
        <f>IF($C50="",0,IFERROR(INDEX(Departments!$B$5:$B$54,MATCH($C50,Departments!$A$5:$A$54,0)),0))</f>
        <v/>
      </c>
      <c r="AA50" s="41">
        <f>N($L50)*$Y50</f>
        <v/>
      </c>
      <c r="AB50" s="41">
        <f>N($M50)*$Y50</f>
        <v/>
      </c>
      <c r="AC50" s="41">
        <f>$AA50*$Z50</f>
        <v/>
      </c>
      <c r="AD50" s="41">
        <f>$AA50*BonusMonths/12</f>
        <v/>
      </c>
      <c r="AE50" s="41">
        <f>($AA50+SI_Gross*$AB50)*IF($Q50=1,SI_O,SI_E)</f>
        <v/>
      </c>
      <c r="AF50" s="41">
        <f>IF($Q50=1,0,$AA50*EOSB)</f>
        <v/>
      </c>
      <c r="AG50" s="41">
        <f>$AN50*$W50</f>
        <v/>
      </c>
      <c r="AH50" s="41">
        <f>SUM($AA50:$AG50)</f>
        <v/>
      </c>
      <c r="AI50" s="41">
        <f>12*($AM50+$AN50)</f>
        <v/>
      </c>
      <c r="AJ50" s="41">
        <f>$AM50*((IncMonth-1)+(13-IncMonth)*(1+$X50))+12*$AN50</f>
        <v/>
      </c>
      <c r="AK50" s="41">
        <f>IF($R50=1,N($L50)+N($M50),0)</f>
        <v/>
      </c>
      <c r="AL50">
        <f>IF($C50="","",IF(N($L50)&lt;=0,"Basic salary missing",IF(ISNA(MATCH($C50,Departments!$A$5:$A$54,0)),"Department not on Departments sheet",IF(AND($I50&lt;&gt;"",NOT(ISNUMBER($I50))),"Date of birth is text, not a date",IF(AND($K50&lt;&gt;"",NOT(ISNUMBER($K50))),"Contract end is text, not a date","")))))</f>
        <v/>
      </c>
      <c r="AM50" s="41">
        <f>IF($R50=0,0,N($L50)*(1+$Z50+BonusMonths/12+IF($Q50=1,0,EOSB))+N($M50)+(N($L50)+SI_Gross*N($M50))*IF($Q50=1,SI_O,SI_E))</f>
        <v/>
      </c>
      <c r="AN50" s="41">
        <f>IF($R50=0,0,(IF($Q50=1,MedO,MedE+Ticket)+Training)/12)</f>
        <v/>
      </c>
    </row>
    <row r="51">
      <c r="I51" s="35" t="n"/>
      <c r="J51" s="35" t="n"/>
      <c r="K51" s="35" t="n"/>
      <c r="L51" s="36" t="n"/>
      <c r="M51" s="36" t="n"/>
      <c r="P51" s="37" t="n"/>
      <c r="Q51" s="38">
        <f>IF($C51="",0,IF(OR(LOWER(TRIM($G51))="omani",LOWER(TRIM($G51))="oman",LOWER(TRIM($G51))="om",LOWER(TRIM($G51))="local"),1,0))</f>
        <v/>
      </c>
      <c r="R51" s="38">
        <f>IF($C51="",0,IF(OR(ISNUMBER(SEARCH("resign",$N51)),ISNUMBER(SEARCH("terminat",$N51)),ISNUMBER(SEARCH("inactive",$N51)),ISNUMBER(SEARCH("vacan",$N51)),ISNUMBER(SEARCH("deceased",$N51)),ISNUMBER(SEARCH("separated",$N51))),0,1))</f>
        <v/>
      </c>
      <c r="S51">
        <f>IF(OR($R51=0,NOT(ISNUMBER($I51))),"",IFERROR(DATEDIF($I51,DATE(FY,1,1),"y"),""))</f>
        <v/>
      </c>
      <c r="T51">
        <f>IF(OR($R51=0,NOT(ISNUMBER($J51))),"",IFERROR(DATEDIF($J51,DATE(FY,1,1),"y"),0))</f>
        <v/>
      </c>
      <c r="U51" s="38">
        <f>IF(OR($R51=0,NOT(ISNUMBER($I51))),0,IF(YEAR($I51)+IF($Q51=1,RetAgeO,RetAgeE)=FY,MONTH($I51),IF(YEAR($I51)+IF($Q51=1,RetAgeO,RetAgeE)&lt;FY,1,0)))</f>
        <v/>
      </c>
      <c r="V51" s="38">
        <f>IF(OR($R51=0,NOT(ISNUMBER($K51))),0,IF(YEAR($K51)=FY,MONTH($K51),IF(YEAR($K51)&lt;FY,1,0)))</f>
        <v/>
      </c>
      <c r="W51" s="38">
        <f>IF($R51=0,0,MIN(12,IF(AND(ISNUMBER($O51),$O51&gt;=1,$O51&lt;=12),INT($O51),12),IF(AND(RetireExit="Yes",$U51&gt;0),$U51,12),IF(AND(ContractExit="Yes",$V51&gt;0),$V51,12)))</f>
        <v/>
      </c>
      <c r="X51" s="37">
        <f>IF(ISNUMBER($P51),$P51,IncPct)</f>
        <v/>
      </c>
      <c r="Y51" s="39">
        <f>IF($W51=0,0,MAX(0,MIN($W51,IncMonth-1))+MAX(0,$W51-IncMonth+1)*(1+$X51))</f>
        <v/>
      </c>
      <c r="Z51" s="40">
        <f>IF($C51="",0,IFERROR(INDEX(Departments!$B$5:$B$54,MATCH($C51,Departments!$A$5:$A$54,0)),0))</f>
        <v/>
      </c>
      <c r="AA51" s="41">
        <f>N($L51)*$Y51</f>
        <v/>
      </c>
      <c r="AB51" s="41">
        <f>N($M51)*$Y51</f>
        <v/>
      </c>
      <c r="AC51" s="41">
        <f>$AA51*$Z51</f>
        <v/>
      </c>
      <c r="AD51" s="41">
        <f>$AA51*BonusMonths/12</f>
        <v/>
      </c>
      <c r="AE51" s="41">
        <f>($AA51+SI_Gross*$AB51)*IF($Q51=1,SI_O,SI_E)</f>
        <v/>
      </c>
      <c r="AF51" s="41">
        <f>IF($Q51=1,0,$AA51*EOSB)</f>
        <v/>
      </c>
      <c r="AG51" s="41">
        <f>$AN51*$W51</f>
        <v/>
      </c>
      <c r="AH51" s="41">
        <f>SUM($AA51:$AG51)</f>
        <v/>
      </c>
      <c r="AI51" s="41">
        <f>12*($AM51+$AN51)</f>
        <v/>
      </c>
      <c r="AJ51" s="41">
        <f>$AM51*((IncMonth-1)+(13-IncMonth)*(1+$X51))+12*$AN51</f>
        <v/>
      </c>
      <c r="AK51" s="41">
        <f>IF($R51=1,N($L51)+N($M51),0)</f>
        <v/>
      </c>
      <c r="AL51">
        <f>IF($C51="","",IF(N($L51)&lt;=0,"Basic salary missing",IF(ISNA(MATCH($C51,Departments!$A$5:$A$54,0)),"Department not on Departments sheet",IF(AND($I51&lt;&gt;"",NOT(ISNUMBER($I51))),"Date of birth is text, not a date",IF(AND($K51&lt;&gt;"",NOT(ISNUMBER($K51))),"Contract end is text, not a date","")))))</f>
        <v/>
      </c>
      <c r="AM51" s="41">
        <f>IF($R51=0,0,N($L51)*(1+$Z51+BonusMonths/12+IF($Q51=1,0,EOSB))+N($M51)+(N($L51)+SI_Gross*N($M51))*IF($Q51=1,SI_O,SI_E))</f>
        <v/>
      </c>
      <c r="AN51" s="41">
        <f>IF($R51=0,0,(IF($Q51=1,MedO,MedE+Ticket)+Training)/12)</f>
        <v/>
      </c>
    </row>
    <row r="52">
      <c r="I52" s="35" t="n"/>
      <c r="J52" s="35" t="n"/>
      <c r="K52" s="35" t="n"/>
      <c r="L52" s="36" t="n"/>
      <c r="M52" s="36" t="n"/>
      <c r="P52" s="37" t="n"/>
      <c r="Q52" s="38">
        <f>IF($C52="",0,IF(OR(LOWER(TRIM($G52))="omani",LOWER(TRIM($G52))="oman",LOWER(TRIM($G52))="om",LOWER(TRIM($G52))="local"),1,0))</f>
        <v/>
      </c>
      <c r="R52" s="38">
        <f>IF($C52="",0,IF(OR(ISNUMBER(SEARCH("resign",$N52)),ISNUMBER(SEARCH("terminat",$N52)),ISNUMBER(SEARCH("inactive",$N52)),ISNUMBER(SEARCH("vacan",$N52)),ISNUMBER(SEARCH("deceased",$N52)),ISNUMBER(SEARCH("separated",$N52))),0,1))</f>
        <v/>
      </c>
      <c r="S52">
        <f>IF(OR($R52=0,NOT(ISNUMBER($I52))),"",IFERROR(DATEDIF($I52,DATE(FY,1,1),"y"),""))</f>
        <v/>
      </c>
      <c r="T52">
        <f>IF(OR($R52=0,NOT(ISNUMBER($J52))),"",IFERROR(DATEDIF($J52,DATE(FY,1,1),"y"),0))</f>
        <v/>
      </c>
      <c r="U52" s="38">
        <f>IF(OR($R52=0,NOT(ISNUMBER($I52))),0,IF(YEAR($I52)+IF($Q52=1,RetAgeO,RetAgeE)=FY,MONTH($I52),IF(YEAR($I52)+IF($Q52=1,RetAgeO,RetAgeE)&lt;FY,1,0)))</f>
        <v/>
      </c>
      <c r="V52" s="38">
        <f>IF(OR($R52=0,NOT(ISNUMBER($K52))),0,IF(YEAR($K52)=FY,MONTH($K52),IF(YEAR($K52)&lt;FY,1,0)))</f>
        <v/>
      </c>
      <c r="W52" s="38">
        <f>IF($R52=0,0,MIN(12,IF(AND(ISNUMBER($O52),$O52&gt;=1,$O52&lt;=12),INT($O52),12),IF(AND(RetireExit="Yes",$U52&gt;0),$U52,12),IF(AND(ContractExit="Yes",$V52&gt;0),$V52,12)))</f>
        <v/>
      </c>
      <c r="X52" s="37">
        <f>IF(ISNUMBER($P52),$P52,IncPct)</f>
        <v/>
      </c>
      <c r="Y52" s="39">
        <f>IF($W52=0,0,MAX(0,MIN($W52,IncMonth-1))+MAX(0,$W52-IncMonth+1)*(1+$X52))</f>
        <v/>
      </c>
      <c r="Z52" s="40">
        <f>IF($C52="",0,IFERROR(INDEX(Departments!$B$5:$B$54,MATCH($C52,Departments!$A$5:$A$54,0)),0))</f>
        <v/>
      </c>
      <c r="AA52" s="41">
        <f>N($L52)*$Y52</f>
        <v/>
      </c>
      <c r="AB52" s="41">
        <f>N($M52)*$Y52</f>
        <v/>
      </c>
      <c r="AC52" s="41">
        <f>$AA52*$Z52</f>
        <v/>
      </c>
      <c r="AD52" s="41">
        <f>$AA52*BonusMonths/12</f>
        <v/>
      </c>
      <c r="AE52" s="41">
        <f>($AA52+SI_Gross*$AB52)*IF($Q52=1,SI_O,SI_E)</f>
        <v/>
      </c>
      <c r="AF52" s="41">
        <f>IF($Q52=1,0,$AA52*EOSB)</f>
        <v/>
      </c>
      <c r="AG52" s="41">
        <f>$AN52*$W52</f>
        <v/>
      </c>
      <c r="AH52" s="41">
        <f>SUM($AA52:$AG52)</f>
        <v/>
      </c>
      <c r="AI52" s="41">
        <f>12*($AM52+$AN52)</f>
        <v/>
      </c>
      <c r="AJ52" s="41">
        <f>$AM52*((IncMonth-1)+(13-IncMonth)*(1+$X52))+12*$AN52</f>
        <v/>
      </c>
      <c r="AK52" s="41">
        <f>IF($R52=1,N($L52)+N($M52),0)</f>
        <v/>
      </c>
      <c r="AL52">
        <f>IF($C52="","",IF(N($L52)&lt;=0,"Basic salary missing",IF(ISNA(MATCH($C52,Departments!$A$5:$A$54,0)),"Department not on Departments sheet",IF(AND($I52&lt;&gt;"",NOT(ISNUMBER($I52))),"Date of birth is text, not a date",IF(AND($K52&lt;&gt;"",NOT(ISNUMBER($K52))),"Contract end is text, not a date","")))))</f>
        <v/>
      </c>
      <c r="AM52" s="41">
        <f>IF($R52=0,0,N($L52)*(1+$Z52+BonusMonths/12+IF($Q52=1,0,EOSB))+N($M52)+(N($L52)+SI_Gross*N($M52))*IF($Q52=1,SI_O,SI_E))</f>
        <v/>
      </c>
      <c r="AN52" s="41">
        <f>IF($R52=0,0,(IF($Q52=1,MedO,MedE+Ticket)+Training)/12)</f>
        <v/>
      </c>
    </row>
    <row r="53">
      <c r="I53" s="35" t="n"/>
      <c r="J53" s="35" t="n"/>
      <c r="K53" s="35" t="n"/>
      <c r="L53" s="36" t="n"/>
      <c r="M53" s="36" t="n"/>
      <c r="P53" s="37" t="n"/>
      <c r="Q53" s="38">
        <f>IF($C53="",0,IF(OR(LOWER(TRIM($G53))="omani",LOWER(TRIM($G53))="oman",LOWER(TRIM($G53))="om",LOWER(TRIM($G53))="local"),1,0))</f>
        <v/>
      </c>
      <c r="R53" s="38">
        <f>IF($C53="",0,IF(OR(ISNUMBER(SEARCH("resign",$N53)),ISNUMBER(SEARCH("terminat",$N53)),ISNUMBER(SEARCH("inactive",$N53)),ISNUMBER(SEARCH("vacan",$N53)),ISNUMBER(SEARCH("deceased",$N53)),ISNUMBER(SEARCH("separated",$N53))),0,1))</f>
        <v/>
      </c>
      <c r="S53">
        <f>IF(OR($R53=0,NOT(ISNUMBER($I53))),"",IFERROR(DATEDIF($I53,DATE(FY,1,1),"y"),""))</f>
        <v/>
      </c>
      <c r="T53">
        <f>IF(OR($R53=0,NOT(ISNUMBER($J53))),"",IFERROR(DATEDIF($J53,DATE(FY,1,1),"y"),0))</f>
        <v/>
      </c>
      <c r="U53" s="38">
        <f>IF(OR($R53=0,NOT(ISNUMBER($I53))),0,IF(YEAR($I53)+IF($Q53=1,RetAgeO,RetAgeE)=FY,MONTH($I53),IF(YEAR($I53)+IF($Q53=1,RetAgeO,RetAgeE)&lt;FY,1,0)))</f>
        <v/>
      </c>
      <c r="V53" s="38">
        <f>IF(OR($R53=0,NOT(ISNUMBER($K53))),0,IF(YEAR($K53)=FY,MONTH($K53),IF(YEAR($K53)&lt;FY,1,0)))</f>
        <v/>
      </c>
      <c r="W53" s="38">
        <f>IF($R53=0,0,MIN(12,IF(AND(ISNUMBER($O53),$O53&gt;=1,$O53&lt;=12),INT($O53),12),IF(AND(RetireExit="Yes",$U53&gt;0),$U53,12),IF(AND(ContractExit="Yes",$V53&gt;0),$V53,12)))</f>
        <v/>
      </c>
      <c r="X53" s="37">
        <f>IF(ISNUMBER($P53),$P53,IncPct)</f>
        <v/>
      </c>
      <c r="Y53" s="39">
        <f>IF($W53=0,0,MAX(0,MIN($W53,IncMonth-1))+MAX(0,$W53-IncMonth+1)*(1+$X53))</f>
        <v/>
      </c>
      <c r="Z53" s="40">
        <f>IF($C53="",0,IFERROR(INDEX(Departments!$B$5:$B$54,MATCH($C53,Departments!$A$5:$A$54,0)),0))</f>
        <v/>
      </c>
      <c r="AA53" s="41">
        <f>N($L53)*$Y53</f>
        <v/>
      </c>
      <c r="AB53" s="41">
        <f>N($M53)*$Y53</f>
        <v/>
      </c>
      <c r="AC53" s="41">
        <f>$AA53*$Z53</f>
        <v/>
      </c>
      <c r="AD53" s="41">
        <f>$AA53*BonusMonths/12</f>
        <v/>
      </c>
      <c r="AE53" s="41">
        <f>($AA53+SI_Gross*$AB53)*IF($Q53=1,SI_O,SI_E)</f>
        <v/>
      </c>
      <c r="AF53" s="41">
        <f>IF($Q53=1,0,$AA53*EOSB)</f>
        <v/>
      </c>
      <c r="AG53" s="41">
        <f>$AN53*$W53</f>
        <v/>
      </c>
      <c r="AH53" s="41">
        <f>SUM($AA53:$AG53)</f>
        <v/>
      </c>
      <c r="AI53" s="41">
        <f>12*($AM53+$AN53)</f>
        <v/>
      </c>
      <c r="AJ53" s="41">
        <f>$AM53*((IncMonth-1)+(13-IncMonth)*(1+$X53))+12*$AN53</f>
        <v/>
      </c>
      <c r="AK53" s="41">
        <f>IF($R53=1,N($L53)+N($M53),0)</f>
        <v/>
      </c>
      <c r="AL53">
        <f>IF($C53="","",IF(N($L53)&lt;=0,"Basic salary missing",IF(ISNA(MATCH($C53,Departments!$A$5:$A$54,0)),"Department not on Departments sheet",IF(AND($I53&lt;&gt;"",NOT(ISNUMBER($I53))),"Date of birth is text, not a date",IF(AND($K53&lt;&gt;"",NOT(ISNUMBER($K53))),"Contract end is text, not a date","")))))</f>
        <v/>
      </c>
      <c r="AM53" s="41">
        <f>IF($R53=0,0,N($L53)*(1+$Z53+BonusMonths/12+IF($Q53=1,0,EOSB))+N($M53)+(N($L53)+SI_Gross*N($M53))*IF($Q53=1,SI_O,SI_E))</f>
        <v/>
      </c>
      <c r="AN53" s="41">
        <f>IF($R53=0,0,(IF($Q53=1,MedO,MedE+Ticket)+Training)/12)</f>
        <v/>
      </c>
    </row>
    <row r="54">
      <c r="I54" s="35" t="n"/>
      <c r="J54" s="35" t="n"/>
      <c r="K54" s="35" t="n"/>
      <c r="L54" s="36" t="n"/>
      <c r="M54" s="36" t="n"/>
      <c r="P54" s="37" t="n"/>
      <c r="Q54" s="38">
        <f>IF($C54="",0,IF(OR(LOWER(TRIM($G54))="omani",LOWER(TRIM($G54))="oman",LOWER(TRIM($G54))="om",LOWER(TRIM($G54))="local"),1,0))</f>
        <v/>
      </c>
      <c r="R54" s="38">
        <f>IF($C54="",0,IF(OR(ISNUMBER(SEARCH("resign",$N54)),ISNUMBER(SEARCH("terminat",$N54)),ISNUMBER(SEARCH("inactive",$N54)),ISNUMBER(SEARCH("vacan",$N54)),ISNUMBER(SEARCH("deceased",$N54)),ISNUMBER(SEARCH("separated",$N54))),0,1))</f>
        <v/>
      </c>
      <c r="S54">
        <f>IF(OR($R54=0,NOT(ISNUMBER($I54))),"",IFERROR(DATEDIF($I54,DATE(FY,1,1),"y"),""))</f>
        <v/>
      </c>
      <c r="T54">
        <f>IF(OR($R54=0,NOT(ISNUMBER($J54))),"",IFERROR(DATEDIF($J54,DATE(FY,1,1),"y"),0))</f>
        <v/>
      </c>
      <c r="U54" s="38">
        <f>IF(OR($R54=0,NOT(ISNUMBER($I54))),0,IF(YEAR($I54)+IF($Q54=1,RetAgeO,RetAgeE)=FY,MONTH($I54),IF(YEAR($I54)+IF($Q54=1,RetAgeO,RetAgeE)&lt;FY,1,0)))</f>
        <v/>
      </c>
      <c r="V54" s="38">
        <f>IF(OR($R54=0,NOT(ISNUMBER($K54))),0,IF(YEAR($K54)=FY,MONTH($K54),IF(YEAR($K54)&lt;FY,1,0)))</f>
        <v/>
      </c>
      <c r="W54" s="38">
        <f>IF($R54=0,0,MIN(12,IF(AND(ISNUMBER($O54),$O54&gt;=1,$O54&lt;=12),INT($O54),12),IF(AND(RetireExit="Yes",$U54&gt;0),$U54,12),IF(AND(ContractExit="Yes",$V54&gt;0),$V54,12)))</f>
        <v/>
      </c>
      <c r="X54" s="37">
        <f>IF(ISNUMBER($P54),$P54,IncPct)</f>
        <v/>
      </c>
      <c r="Y54" s="39">
        <f>IF($W54=0,0,MAX(0,MIN($W54,IncMonth-1))+MAX(0,$W54-IncMonth+1)*(1+$X54))</f>
        <v/>
      </c>
      <c r="Z54" s="40">
        <f>IF($C54="",0,IFERROR(INDEX(Departments!$B$5:$B$54,MATCH($C54,Departments!$A$5:$A$54,0)),0))</f>
        <v/>
      </c>
      <c r="AA54" s="41">
        <f>N($L54)*$Y54</f>
        <v/>
      </c>
      <c r="AB54" s="41">
        <f>N($M54)*$Y54</f>
        <v/>
      </c>
      <c r="AC54" s="41">
        <f>$AA54*$Z54</f>
        <v/>
      </c>
      <c r="AD54" s="41">
        <f>$AA54*BonusMonths/12</f>
        <v/>
      </c>
      <c r="AE54" s="41">
        <f>($AA54+SI_Gross*$AB54)*IF($Q54=1,SI_O,SI_E)</f>
        <v/>
      </c>
      <c r="AF54" s="41">
        <f>IF($Q54=1,0,$AA54*EOSB)</f>
        <v/>
      </c>
      <c r="AG54" s="41">
        <f>$AN54*$W54</f>
        <v/>
      </c>
      <c r="AH54" s="41">
        <f>SUM($AA54:$AG54)</f>
        <v/>
      </c>
      <c r="AI54" s="41">
        <f>12*($AM54+$AN54)</f>
        <v/>
      </c>
      <c r="AJ54" s="41">
        <f>$AM54*((IncMonth-1)+(13-IncMonth)*(1+$X54))+12*$AN54</f>
        <v/>
      </c>
      <c r="AK54" s="41">
        <f>IF($R54=1,N($L54)+N($M54),0)</f>
        <v/>
      </c>
      <c r="AL54">
        <f>IF($C54="","",IF(N($L54)&lt;=0,"Basic salary missing",IF(ISNA(MATCH($C54,Departments!$A$5:$A$54,0)),"Department not on Departments sheet",IF(AND($I54&lt;&gt;"",NOT(ISNUMBER($I54))),"Date of birth is text, not a date",IF(AND($K54&lt;&gt;"",NOT(ISNUMBER($K54))),"Contract end is text, not a date","")))))</f>
        <v/>
      </c>
      <c r="AM54" s="41">
        <f>IF($R54=0,0,N($L54)*(1+$Z54+BonusMonths/12+IF($Q54=1,0,EOSB))+N($M54)+(N($L54)+SI_Gross*N($M54))*IF($Q54=1,SI_O,SI_E))</f>
        <v/>
      </c>
      <c r="AN54" s="41">
        <f>IF($R54=0,0,(IF($Q54=1,MedO,MedE+Ticket)+Training)/12)</f>
        <v/>
      </c>
    </row>
    <row r="55">
      <c r="I55" s="35" t="n"/>
      <c r="J55" s="35" t="n"/>
      <c r="K55" s="35" t="n"/>
      <c r="L55" s="36" t="n"/>
      <c r="M55" s="36" t="n"/>
      <c r="P55" s="37" t="n"/>
      <c r="Q55" s="38">
        <f>IF($C55="",0,IF(OR(LOWER(TRIM($G55))="omani",LOWER(TRIM($G55))="oman",LOWER(TRIM($G55))="om",LOWER(TRIM($G55))="local"),1,0))</f>
        <v/>
      </c>
      <c r="R55" s="38">
        <f>IF($C55="",0,IF(OR(ISNUMBER(SEARCH("resign",$N55)),ISNUMBER(SEARCH("terminat",$N55)),ISNUMBER(SEARCH("inactive",$N55)),ISNUMBER(SEARCH("vacan",$N55)),ISNUMBER(SEARCH("deceased",$N55)),ISNUMBER(SEARCH("separated",$N55))),0,1))</f>
        <v/>
      </c>
      <c r="S55">
        <f>IF(OR($R55=0,NOT(ISNUMBER($I55))),"",IFERROR(DATEDIF($I55,DATE(FY,1,1),"y"),""))</f>
        <v/>
      </c>
      <c r="T55">
        <f>IF(OR($R55=0,NOT(ISNUMBER($J55))),"",IFERROR(DATEDIF($J55,DATE(FY,1,1),"y"),0))</f>
        <v/>
      </c>
      <c r="U55" s="38">
        <f>IF(OR($R55=0,NOT(ISNUMBER($I55))),0,IF(YEAR($I55)+IF($Q55=1,RetAgeO,RetAgeE)=FY,MONTH($I55),IF(YEAR($I55)+IF($Q55=1,RetAgeO,RetAgeE)&lt;FY,1,0)))</f>
        <v/>
      </c>
      <c r="V55" s="38">
        <f>IF(OR($R55=0,NOT(ISNUMBER($K55))),0,IF(YEAR($K55)=FY,MONTH($K55),IF(YEAR($K55)&lt;FY,1,0)))</f>
        <v/>
      </c>
      <c r="W55" s="38">
        <f>IF($R55=0,0,MIN(12,IF(AND(ISNUMBER($O55),$O55&gt;=1,$O55&lt;=12),INT($O55),12),IF(AND(RetireExit="Yes",$U55&gt;0),$U55,12),IF(AND(ContractExit="Yes",$V55&gt;0),$V55,12)))</f>
        <v/>
      </c>
      <c r="X55" s="37">
        <f>IF(ISNUMBER($P55),$P55,IncPct)</f>
        <v/>
      </c>
      <c r="Y55" s="39">
        <f>IF($W55=0,0,MAX(0,MIN($W55,IncMonth-1))+MAX(0,$W55-IncMonth+1)*(1+$X55))</f>
        <v/>
      </c>
      <c r="Z55" s="40">
        <f>IF($C55="",0,IFERROR(INDEX(Departments!$B$5:$B$54,MATCH($C55,Departments!$A$5:$A$54,0)),0))</f>
        <v/>
      </c>
      <c r="AA55" s="41">
        <f>N($L55)*$Y55</f>
        <v/>
      </c>
      <c r="AB55" s="41">
        <f>N($M55)*$Y55</f>
        <v/>
      </c>
      <c r="AC55" s="41">
        <f>$AA55*$Z55</f>
        <v/>
      </c>
      <c r="AD55" s="41">
        <f>$AA55*BonusMonths/12</f>
        <v/>
      </c>
      <c r="AE55" s="41">
        <f>($AA55+SI_Gross*$AB55)*IF($Q55=1,SI_O,SI_E)</f>
        <v/>
      </c>
      <c r="AF55" s="41">
        <f>IF($Q55=1,0,$AA55*EOSB)</f>
        <v/>
      </c>
      <c r="AG55" s="41">
        <f>$AN55*$W55</f>
        <v/>
      </c>
      <c r="AH55" s="41">
        <f>SUM($AA55:$AG55)</f>
        <v/>
      </c>
      <c r="AI55" s="41">
        <f>12*($AM55+$AN55)</f>
        <v/>
      </c>
      <c r="AJ55" s="41">
        <f>$AM55*((IncMonth-1)+(13-IncMonth)*(1+$X55))+12*$AN55</f>
        <v/>
      </c>
      <c r="AK55" s="41">
        <f>IF($R55=1,N($L55)+N($M55),0)</f>
        <v/>
      </c>
      <c r="AL55">
        <f>IF($C55="","",IF(N($L55)&lt;=0,"Basic salary missing",IF(ISNA(MATCH($C55,Departments!$A$5:$A$54,0)),"Department not on Departments sheet",IF(AND($I55&lt;&gt;"",NOT(ISNUMBER($I55))),"Date of birth is text, not a date",IF(AND($K55&lt;&gt;"",NOT(ISNUMBER($K55))),"Contract end is text, not a date","")))))</f>
        <v/>
      </c>
      <c r="AM55" s="41">
        <f>IF($R55=0,0,N($L55)*(1+$Z55+BonusMonths/12+IF($Q55=1,0,EOSB))+N($M55)+(N($L55)+SI_Gross*N($M55))*IF($Q55=1,SI_O,SI_E))</f>
        <v/>
      </c>
      <c r="AN55" s="41">
        <f>IF($R55=0,0,(IF($Q55=1,MedO,MedE+Ticket)+Training)/12)</f>
        <v/>
      </c>
    </row>
    <row r="56">
      <c r="I56" s="35" t="n"/>
      <c r="J56" s="35" t="n"/>
      <c r="K56" s="35" t="n"/>
      <c r="L56" s="36" t="n"/>
      <c r="M56" s="36" t="n"/>
      <c r="P56" s="37" t="n"/>
      <c r="Q56" s="38">
        <f>IF($C56="",0,IF(OR(LOWER(TRIM($G56))="omani",LOWER(TRIM($G56))="oman",LOWER(TRIM($G56))="om",LOWER(TRIM($G56))="local"),1,0))</f>
        <v/>
      </c>
      <c r="R56" s="38">
        <f>IF($C56="",0,IF(OR(ISNUMBER(SEARCH("resign",$N56)),ISNUMBER(SEARCH("terminat",$N56)),ISNUMBER(SEARCH("inactive",$N56)),ISNUMBER(SEARCH("vacan",$N56)),ISNUMBER(SEARCH("deceased",$N56)),ISNUMBER(SEARCH("separated",$N56))),0,1))</f>
        <v/>
      </c>
      <c r="S56">
        <f>IF(OR($R56=0,NOT(ISNUMBER($I56))),"",IFERROR(DATEDIF($I56,DATE(FY,1,1),"y"),""))</f>
        <v/>
      </c>
      <c r="T56">
        <f>IF(OR($R56=0,NOT(ISNUMBER($J56))),"",IFERROR(DATEDIF($J56,DATE(FY,1,1),"y"),0))</f>
        <v/>
      </c>
      <c r="U56" s="38">
        <f>IF(OR($R56=0,NOT(ISNUMBER($I56))),0,IF(YEAR($I56)+IF($Q56=1,RetAgeO,RetAgeE)=FY,MONTH($I56),IF(YEAR($I56)+IF($Q56=1,RetAgeO,RetAgeE)&lt;FY,1,0)))</f>
        <v/>
      </c>
      <c r="V56" s="38">
        <f>IF(OR($R56=0,NOT(ISNUMBER($K56))),0,IF(YEAR($K56)=FY,MONTH($K56),IF(YEAR($K56)&lt;FY,1,0)))</f>
        <v/>
      </c>
      <c r="W56" s="38">
        <f>IF($R56=0,0,MIN(12,IF(AND(ISNUMBER($O56),$O56&gt;=1,$O56&lt;=12),INT($O56),12),IF(AND(RetireExit="Yes",$U56&gt;0),$U56,12),IF(AND(ContractExit="Yes",$V56&gt;0),$V56,12)))</f>
        <v/>
      </c>
      <c r="X56" s="37">
        <f>IF(ISNUMBER($P56),$P56,IncPct)</f>
        <v/>
      </c>
      <c r="Y56" s="39">
        <f>IF($W56=0,0,MAX(0,MIN($W56,IncMonth-1))+MAX(0,$W56-IncMonth+1)*(1+$X56))</f>
        <v/>
      </c>
      <c r="Z56" s="40">
        <f>IF($C56="",0,IFERROR(INDEX(Departments!$B$5:$B$54,MATCH($C56,Departments!$A$5:$A$54,0)),0))</f>
        <v/>
      </c>
      <c r="AA56" s="41">
        <f>N($L56)*$Y56</f>
        <v/>
      </c>
      <c r="AB56" s="41">
        <f>N($M56)*$Y56</f>
        <v/>
      </c>
      <c r="AC56" s="41">
        <f>$AA56*$Z56</f>
        <v/>
      </c>
      <c r="AD56" s="41">
        <f>$AA56*BonusMonths/12</f>
        <v/>
      </c>
      <c r="AE56" s="41">
        <f>($AA56+SI_Gross*$AB56)*IF($Q56=1,SI_O,SI_E)</f>
        <v/>
      </c>
      <c r="AF56" s="41">
        <f>IF($Q56=1,0,$AA56*EOSB)</f>
        <v/>
      </c>
      <c r="AG56" s="41">
        <f>$AN56*$W56</f>
        <v/>
      </c>
      <c r="AH56" s="41">
        <f>SUM($AA56:$AG56)</f>
        <v/>
      </c>
      <c r="AI56" s="41">
        <f>12*($AM56+$AN56)</f>
        <v/>
      </c>
      <c r="AJ56" s="41">
        <f>$AM56*((IncMonth-1)+(13-IncMonth)*(1+$X56))+12*$AN56</f>
        <v/>
      </c>
      <c r="AK56" s="41">
        <f>IF($R56=1,N($L56)+N($M56),0)</f>
        <v/>
      </c>
      <c r="AL56">
        <f>IF($C56="","",IF(N($L56)&lt;=0,"Basic salary missing",IF(ISNA(MATCH($C56,Departments!$A$5:$A$54,0)),"Department not on Departments sheet",IF(AND($I56&lt;&gt;"",NOT(ISNUMBER($I56))),"Date of birth is text, not a date",IF(AND($K56&lt;&gt;"",NOT(ISNUMBER($K56))),"Contract end is text, not a date","")))))</f>
        <v/>
      </c>
      <c r="AM56" s="41">
        <f>IF($R56=0,0,N($L56)*(1+$Z56+BonusMonths/12+IF($Q56=1,0,EOSB))+N($M56)+(N($L56)+SI_Gross*N($M56))*IF($Q56=1,SI_O,SI_E))</f>
        <v/>
      </c>
      <c r="AN56" s="41">
        <f>IF($R56=0,0,(IF($Q56=1,MedO,MedE+Ticket)+Training)/12)</f>
        <v/>
      </c>
    </row>
    <row r="57">
      <c r="I57" s="35" t="n"/>
      <c r="J57" s="35" t="n"/>
      <c r="K57" s="35" t="n"/>
      <c r="L57" s="36" t="n"/>
      <c r="M57" s="36" t="n"/>
      <c r="P57" s="37" t="n"/>
      <c r="Q57" s="38">
        <f>IF($C57="",0,IF(OR(LOWER(TRIM($G57))="omani",LOWER(TRIM($G57))="oman",LOWER(TRIM($G57))="om",LOWER(TRIM($G57))="local"),1,0))</f>
        <v/>
      </c>
      <c r="R57" s="38">
        <f>IF($C57="",0,IF(OR(ISNUMBER(SEARCH("resign",$N57)),ISNUMBER(SEARCH("terminat",$N57)),ISNUMBER(SEARCH("inactive",$N57)),ISNUMBER(SEARCH("vacan",$N57)),ISNUMBER(SEARCH("deceased",$N57)),ISNUMBER(SEARCH("separated",$N57))),0,1))</f>
        <v/>
      </c>
      <c r="S57">
        <f>IF(OR($R57=0,NOT(ISNUMBER($I57))),"",IFERROR(DATEDIF($I57,DATE(FY,1,1),"y"),""))</f>
        <v/>
      </c>
      <c r="T57">
        <f>IF(OR($R57=0,NOT(ISNUMBER($J57))),"",IFERROR(DATEDIF($J57,DATE(FY,1,1),"y"),0))</f>
        <v/>
      </c>
      <c r="U57" s="38">
        <f>IF(OR($R57=0,NOT(ISNUMBER($I57))),0,IF(YEAR($I57)+IF($Q57=1,RetAgeO,RetAgeE)=FY,MONTH($I57),IF(YEAR($I57)+IF($Q57=1,RetAgeO,RetAgeE)&lt;FY,1,0)))</f>
        <v/>
      </c>
      <c r="V57" s="38">
        <f>IF(OR($R57=0,NOT(ISNUMBER($K57))),0,IF(YEAR($K57)=FY,MONTH($K57),IF(YEAR($K57)&lt;FY,1,0)))</f>
        <v/>
      </c>
      <c r="W57" s="38">
        <f>IF($R57=0,0,MIN(12,IF(AND(ISNUMBER($O57),$O57&gt;=1,$O57&lt;=12),INT($O57),12),IF(AND(RetireExit="Yes",$U57&gt;0),$U57,12),IF(AND(ContractExit="Yes",$V57&gt;0),$V57,12)))</f>
        <v/>
      </c>
      <c r="X57" s="37">
        <f>IF(ISNUMBER($P57),$P57,IncPct)</f>
        <v/>
      </c>
      <c r="Y57" s="39">
        <f>IF($W57=0,0,MAX(0,MIN($W57,IncMonth-1))+MAX(0,$W57-IncMonth+1)*(1+$X57))</f>
        <v/>
      </c>
      <c r="Z57" s="40">
        <f>IF($C57="",0,IFERROR(INDEX(Departments!$B$5:$B$54,MATCH($C57,Departments!$A$5:$A$54,0)),0))</f>
        <v/>
      </c>
      <c r="AA57" s="41">
        <f>N($L57)*$Y57</f>
        <v/>
      </c>
      <c r="AB57" s="41">
        <f>N($M57)*$Y57</f>
        <v/>
      </c>
      <c r="AC57" s="41">
        <f>$AA57*$Z57</f>
        <v/>
      </c>
      <c r="AD57" s="41">
        <f>$AA57*BonusMonths/12</f>
        <v/>
      </c>
      <c r="AE57" s="41">
        <f>($AA57+SI_Gross*$AB57)*IF($Q57=1,SI_O,SI_E)</f>
        <v/>
      </c>
      <c r="AF57" s="41">
        <f>IF($Q57=1,0,$AA57*EOSB)</f>
        <v/>
      </c>
      <c r="AG57" s="41">
        <f>$AN57*$W57</f>
        <v/>
      </c>
      <c r="AH57" s="41">
        <f>SUM($AA57:$AG57)</f>
        <v/>
      </c>
      <c r="AI57" s="41">
        <f>12*($AM57+$AN57)</f>
        <v/>
      </c>
      <c r="AJ57" s="41">
        <f>$AM57*((IncMonth-1)+(13-IncMonth)*(1+$X57))+12*$AN57</f>
        <v/>
      </c>
      <c r="AK57" s="41">
        <f>IF($R57=1,N($L57)+N($M57),0)</f>
        <v/>
      </c>
      <c r="AL57">
        <f>IF($C57="","",IF(N($L57)&lt;=0,"Basic salary missing",IF(ISNA(MATCH($C57,Departments!$A$5:$A$54,0)),"Department not on Departments sheet",IF(AND($I57&lt;&gt;"",NOT(ISNUMBER($I57))),"Date of birth is text, not a date",IF(AND($K57&lt;&gt;"",NOT(ISNUMBER($K57))),"Contract end is text, not a date","")))))</f>
        <v/>
      </c>
      <c r="AM57" s="41">
        <f>IF($R57=0,0,N($L57)*(1+$Z57+BonusMonths/12+IF($Q57=1,0,EOSB))+N($M57)+(N($L57)+SI_Gross*N($M57))*IF($Q57=1,SI_O,SI_E))</f>
        <v/>
      </c>
      <c r="AN57" s="41">
        <f>IF($R57=0,0,(IF($Q57=1,MedO,MedE+Ticket)+Training)/12)</f>
        <v/>
      </c>
    </row>
    <row r="58">
      <c r="I58" s="35" t="n"/>
      <c r="J58" s="35" t="n"/>
      <c r="K58" s="35" t="n"/>
      <c r="L58" s="36" t="n"/>
      <c r="M58" s="36" t="n"/>
      <c r="P58" s="37" t="n"/>
      <c r="Q58" s="38">
        <f>IF($C58="",0,IF(OR(LOWER(TRIM($G58))="omani",LOWER(TRIM($G58))="oman",LOWER(TRIM($G58))="om",LOWER(TRIM($G58))="local"),1,0))</f>
        <v/>
      </c>
      <c r="R58" s="38">
        <f>IF($C58="",0,IF(OR(ISNUMBER(SEARCH("resign",$N58)),ISNUMBER(SEARCH("terminat",$N58)),ISNUMBER(SEARCH("inactive",$N58)),ISNUMBER(SEARCH("vacan",$N58)),ISNUMBER(SEARCH("deceased",$N58)),ISNUMBER(SEARCH("separated",$N58))),0,1))</f>
        <v/>
      </c>
      <c r="S58">
        <f>IF(OR($R58=0,NOT(ISNUMBER($I58))),"",IFERROR(DATEDIF($I58,DATE(FY,1,1),"y"),""))</f>
        <v/>
      </c>
      <c r="T58">
        <f>IF(OR($R58=0,NOT(ISNUMBER($J58))),"",IFERROR(DATEDIF($J58,DATE(FY,1,1),"y"),0))</f>
        <v/>
      </c>
      <c r="U58" s="38">
        <f>IF(OR($R58=0,NOT(ISNUMBER($I58))),0,IF(YEAR($I58)+IF($Q58=1,RetAgeO,RetAgeE)=FY,MONTH($I58),IF(YEAR($I58)+IF($Q58=1,RetAgeO,RetAgeE)&lt;FY,1,0)))</f>
        <v/>
      </c>
      <c r="V58" s="38">
        <f>IF(OR($R58=0,NOT(ISNUMBER($K58))),0,IF(YEAR($K58)=FY,MONTH($K58),IF(YEAR($K58)&lt;FY,1,0)))</f>
        <v/>
      </c>
      <c r="W58" s="38">
        <f>IF($R58=0,0,MIN(12,IF(AND(ISNUMBER($O58),$O58&gt;=1,$O58&lt;=12),INT($O58),12),IF(AND(RetireExit="Yes",$U58&gt;0),$U58,12),IF(AND(ContractExit="Yes",$V58&gt;0),$V58,12)))</f>
        <v/>
      </c>
      <c r="X58" s="37">
        <f>IF(ISNUMBER($P58),$P58,IncPct)</f>
        <v/>
      </c>
      <c r="Y58" s="39">
        <f>IF($W58=0,0,MAX(0,MIN($W58,IncMonth-1))+MAX(0,$W58-IncMonth+1)*(1+$X58))</f>
        <v/>
      </c>
      <c r="Z58" s="40">
        <f>IF($C58="",0,IFERROR(INDEX(Departments!$B$5:$B$54,MATCH($C58,Departments!$A$5:$A$54,0)),0))</f>
        <v/>
      </c>
      <c r="AA58" s="41">
        <f>N($L58)*$Y58</f>
        <v/>
      </c>
      <c r="AB58" s="41">
        <f>N($M58)*$Y58</f>
        <v/>
      </c>
      <c r="AC58" s="41">
        <f>$AA58*$Z58</f>
        <v/>
      </c>
      <c r="AD58" s="41">
        <f>$AA58*BonusMonths/12</f>
        <v/>
      </c>
      <c r="AE58" s="41">
        <f>($AA58+SI_Gross*$AB58)*IF($Q58=1,SI_O,SI_E)</f>
        <v/>
      </c>
      <c r="AF58" s="41">
        <f>IF($Q58=1,0,$AA58*EOSB)</f>
        <v/>
      </c>
      <c r="AG58" s="41">
        <f>$AN58*$W58</f>
        <v/>
      </c>
      <c r="AH58" s="41">
        <f>SUM($AA58:$AG58)</f>
        <v/>
      </c>
      <c r="AI58" s="41">
        <f>12*($AM58+$AN58)</f>
        <v/>
      </c>
      <c r="AJ58" s="41">
        <f>$AM58*((IncMonth-1)+(13-IncMonth)*(1+$X58))+12*$AN58</f>
        <v/>
      </c>
      <c r="AK58" s="41">
        <f>IF($R58=1,N($L58)+N($M58),0)</f>
        <v/>
      </c>
      <c r="AL58">
        <f>IF($C58="","",IF(N($L58)&lt;=0,"Basic salary missing",IF(ISNA(MATCH($C58,Departments!$A$5:$A$54,0)),"Department not on Departments sheet",IF(AND($I58&lt;&gt;"",NOT(ISNUMBER($I58))),"Date of birth is text, not a date",IF(AND($K58&lt;&gt;"",NOT(ISNUMBER($K58))),"Contract end is text, not a date","")))))</f>
        <v/>
      </c>
      <c r="AM58" s="41">
        <f>IF($R58=0,0,N($L58)*(1+$Z58+BonusMonths/12+IF($Q58=1,0,EOSB))+N($M58)+(N($L58)+SI_Gross*N($M58))*IF($Q58=1,SI_O,SI_E))</f>
        <v/>
      </c>
      <c r="AN58" s="41">
        <f>IF($R58=0,0,(IF($Q58=1,MedO,MedE+Ticket)+Training)/12)</f>
        <v/>
      </c>
    </row>
    <row r="59">
      <c r="I59" s="35" t="n"/>
      <c r="J59" s="35" t="n"/>
      <c r="K59" s="35" t="n"/>
      <c r="L59" s="36" t="n"/>
      <c r="M59" s="36" t="n"/>
      <c r="P59" s="37" t="n"/>
      <c r="Q59" s="38">
        <f>IF($C59="",0,IF(OR(LOWER(TRIM($G59))="omani",LOWER(TRIM($G59))="oman",LOWER(TRIM($G59))="om",LOWER(TRIM($G59))="local"),1,0))</f>
        <v/>
      </c>
      <c r="R59" s="38">
        <f>IF($C59="",0,IF(OR(ISNUMBER(SEARCH("resign",$N59)),ISNUMBER(SEARCH("terminat",$N59)),ISNUMBER(SEARCH("inactive",$N59)),ISNUMBER(SEARCH("vacan",$N59)),ISNUMBER(SEARCH("deceased",$N59)),ISNUMBER(SEARCH("separated",$N59))),0,1))</f>
        <v/>
      </c>
      <c r="S59">
        <f>IF(OR($R59=0,NOT(ISNUMBER($I59))),"",IFERROR(DATEDIF($I59,DATE(FY,1,1),"y"),""))</f>
        <v/>
      </c>
      <c r="T59">
        <f>IF(OR($R59=0,NOT(ISNUMBER($J59))),"",IFERROR(DATEDIF($J59,DATE(FY,1,1),"y"),0))</f>
        <v/>
      </c>
      <c r="U59" s="38">
        <f>IF(OR($R59=0,NOT(ISNUMBER($I59))),0,IF(YEAR($I59)+IF($Q59=1,RetAgeO,RetAgeE)=FY,MONTH($I59),IF(YEAR($I59)+IF($Q59=1,RetAgeO,RetAgeE)&lt;FY,1,0)))</f>
        <v/>
      </c>
      <c r="V59" s="38">
        <f>IF(OR($R59=0,NOT(ISNUMBER($K59))),0,IF(YEAR($K59)=FY,MONTH($K59),IF(YEAR($K59)&lt;FY,1,0)))</f>
        <v/>
      </c>
      <c r="W59" s="38">
        <f>IF($R59=0,0,MIN(12,IF(AND(ISNUMBER($O59),$O59&gt;=1,$O59&lt;=12),INT($O59),12),IF(AND(RetireExit="Yes",$U59&gt;0),$U59,12),IF(AND(ContractExit="Yes",$V59&gt;0),$V59,12)))</f>
        <v/>
      </c>
      <c r="X59" s="37">
        <f>IF(ISNUMBER($P59),$P59,IncPct)</f>
        <v/>
      </c>
      <c r="Y59" s="39">
        <f>IF($W59=0,0,MAX(0,MIN($W59,IncMonth-1))+MAX(0,$W59-IncMonth+1)*(1+$X59))</f>
        <v/>
      </c>
      <c r="Z59" s="40">
        <f>IF($C59="",0,IFERROR(INDEX(Departments!$B$5:$B$54,MATCH($C59,Departments!$A$5:$A$54,0)),0))</f>
        <v/>
      </c>
      <c r="AA59" s="41">
        <f>N($L59)*$Y59</f>
        <v/>
      </c>
      <c r="AB59" s="41">
        <f>N($M59)*$Y59</f>
        <v/>
      </c>
      <c r="AC59" s="41">
        <f>$AA59*$Z59</f>
        <v/>
      </c>
      <c r="AD59" s="41">
        <f>$AA59*BonusMonths/12</f>
        <v/>
      </c>
      <c r="AE59" s="41">
        <f>($AA59+SI_Gross*$AB59)*IF($Q59=1,SI_O,SI_E)</f>
        <v/>
      </c>
      <c r="AF59" s="41">
        <f>IF($Q59=1,0,$AA59*EOSB)</f>
        <v/>
      </c>
      <c r="AG59" s="41">
        <f>$AN59*$W59</f>
        <v/>
      </c>
      <c r="AH59" s="41">
        <f>SUM($AA59:$AG59)</f>
        <v/>
      </c>
      <c r="AI59" s="41">
        <f>12*($AM59+$AN59)</f>
        <v/>
      </c>
      <c r="AJ59" s="41">
        <f>$AM59*((IncMonth-1)+(13-IncMonth)*(1+$X59))+12*$AN59</f>
        <v/>
      </c>
      <c r="AK59" s="41">
        <f>IF($R59=1,N($L59)+N($M59),0)</f>
        <v/>
      </c>
      <c r="AL59">
        <f>IF($C59="","",IF(N($L59)&lt;=0,"Basic salary missing",IF(ISNA(MATCH($C59,Departments!$A$5:$A$54,0)),"Department not on Departments sheet",IF(AND($I59&lt;&gt;"",NOT(ISNUMBER($I59))),"Date of birth is text, not a date",IF(AND($K59&lt;&gt;"",NOT(ISNUMBER($K59))),"Contract end is text, not a date","")))))</f>
        <v/>
      </c>
      <c r="AM59" s="41">
        <f>IF($R59=0,0,N($L59)*(1+$Z59+BonusMonths/12+IF($Q59=1,0,EOSB))+N($M59)+(N($L59)+SI_Gross*N($M59))*IF($Q59=1,SI_O,SI_E))</f>
        <v/>
      </c>
      <c r="AN59" s="41">
        <f>IF($R59=0,0,(IF($Q59=1,MedO,MedE+Ticket)+Training)/12)</f>
        <v/>
      </c>
    </row>
    <row r="60">
      <c r="I60" s="35" t="n"/>
      <c r="J60" s="35" t="n"/>
      <c r="K60" s="35" t="n"/>
      <c r="L60" s="36" t="n"/>
      <c r="M60" s="36" t="n"/>
      <c r="P60" s="37" t="n"/>
      <c r="Q60" s="38">
        <f>IF($C60="",0,IF(OR(LOWER(TRIM($G60))="omani",LOWER(TRIM($G60))="oman",LOWER(TRIM($G60))="om",LOWER(TRIM($G60))="local"),1,0))</f>
        <v/>
      </c>
      <c r="R60" s="38">
        <f>IF($C60="",0,IF(OR(ISNUMBER(SEARCH("resign",$N60)),ISNUMBER(SEARCH("terminat",$N60)),ISNUMBER(SEARCH("inactive",$N60)),ISNUMBER(SEARCH("vacan",$N60)),ISNUMBER(SEARCH("deceased",$N60)),ISNUMBER(SEARCH("separated",$N60))),0,1))</f>
        <v/>
      </c>
      <c r="S60">
        <f>IF(OR($R60=0,NOT(ISNUMBER($I60))),"",IFERROR(DATEDIF($I60,DATE(FY,1,1),"y"),""))</f>
        <v/>
      </c>
      <c r="T60">
        <f>IF(OR($R60=0,NOT(ISNUMBER($J60))),"",IFERROR(DATEDIF($J60,DATE(FY,1,1),"y"),0))</f>
        <v/>
      </c>
      <c r="U60" s="38">
        <f>IF(OR($R60=0,NOT(ISNUMBER($I60))),0,IF(YEAR($I60)+IF($Q60=1,RetAgeO,RetAgeE)=FY,MONTH($I60),IF(YEAR($I60)+IF($Q60=1,RetAgeO,RetAgeE)&lt;FY,1,0)))</f>
        <v/>
      </c>
      <c r="V60" s="38">
        <f>IF(OR($R60=0,NOT(ISNUMBER($K60))),0,IF(YEAR($K60)=FY,MONTH($K60),IF(YEAR($K60)&lt;FY,1,0)))</f>
        <v/>
      </c>
      <c r="W60" s="38">
        <f>IF($R60=0,0,MIN(12,IF(AND(ISNUMBER($O60),$O60&gt;=1,$O60&lt;=12),INT($O60),12),IF(AND(RetireExit="Yes",$U60&gt;0),$U60,12),IF(AND(ContractExit="Yes",$V60&gt;0),$V60,12)))</f>
        <v/>
      </c>
      <c r="X60" s="37">
        <f>IF(ISNUMBER($P60),$P60,IncPct)</f>
        <v/>
      </c>
      <c r="Y60" s="39">
        <f>IF($W60=0,0,MAX(0,MIN($W60,IncMonth-1))+MAX(0,$W60-IncMonth+1)*(1+$X60))</f>
        <v/>
      </c>
      <c r="Z60" s="40">
        <f>IF($C60="",0,IFERROR(INDEX(Departments!$B$5:$B$54,MATCH($C60,Departments!$A$5:$A$54,0)),0))</f>
        <v/>
      </c>
      <c r="AA60" s="41">
        <f>N($L60)*$Y60</f>
        <v/>
      </c>
      <c r="AB60" s="41">
        <f>N($M60)*$Y60</f>
        <v/>
      </c>
      <c r="AC60" s="41">
        <f>$AA60*$Z60</f>
        <v/>
      </c>
      <c r="AD60" s="41">
        <f>$AA60*BonusMonths/12</f>
        <v/>
      </c>
      <c r="AE60" s="41">
        <f>($AA60+SI_Gross*$AB60)*IF($Q60=1,SI_O,SI_E)</f>
        <v/>
      </c>
      <c r="AF60" s="41">
        <f>IF($Q60=1,0,$AA60*EOSB)</f>
        <v/>
      </c>
      <c r="AG60" s="41">
        <f>$AN60*$W60</f>
        <v/>
      </c>
      <c r="AH60" s="41">
        <f>SUM($AA60:$AG60)</f>
        <v/>
      </c>
      <c r="AI60" s="41">
        <f>12*($AM60+$AN60)</f>
        <v/>
      </c>
      <c r="AJ60" s="41">
        <f>$AM60*((IncMonth-1)+(13-IncMonth)*(1+$X60))+12*$AN60</f>
        <v/>
      </c>
      <c r="AK60" s="41">
        <f>IF($R60=1,N($L60)+N($M60),0)</f>
        <v/>
      </c>
      <c r="AL60">
        <f>IF($C60="","",IF(N($L60)&lt;=0,"Basic salary missing",IF(ISNA(MATCH($C60,Departments!$A$5:$A$54,0)),"Department not on Departments sheet",IF(AND($I60&lt;&gt;"",NOT(ISNUMBER($I60))),"Date of birth is text, not a date",IF(AND($K60&lt;&gt;"",NOT(ISNUMBER($K60))),"Contract end is text, not a date","")))))</f>
        <v/>
      </c>
      <c r="AM60" s="41">
        <f>IF($R60=0,0,N($L60)*(1+$Z60+BonusMonths/12+IF($Q60=1,0,EOSB))+N($M60)+(N($L60)+SI_Gross*N($M60))*IF($Q60=1,SI_O,SI_E))</f>
        <v/>
      </c>
      <c r="AN60" s="41">
        <f>IF($R60=0,0,(IF($Q60=1,MedO,MedE+Ticket)+Training)/12)</f>
        <v/>
      </c>
    </row>
    <row r="61">
      <c r="I61" s="35" t="n"/>
      <c r="J61" s="35" t="n"/>
      <c r="K61" s="35" t="n"/>
      <c r="L61" s="36" t="n"/>
      <c r="M61" s="36" t="n"/>
      <c r="P61" s="37" t="n"/>
      <c r="Q61" s="38">
        <f>IF($C61="",0,IF(OR(LOWER(TRIM($G61))="omani",LOWER(TRIM($G61))="oman",LOWER(TRIM($G61))="om",LOWER(TRIM($G61))="local"),1,0))</f>
        <v/>
      </c>
      <c r="R61" s="38">
        <f>IF($C61="",0,IF(OR(ISNUMBER(SEARCH("resign",$N61)),ISNUMBER(SEARCH("terminat",$N61)),ISNUMBER(SEARCH("inactive",$N61)),ISNUMBER(SEARCH("vacan",$N61)),ISNUMBER(SEARCH("deceased",$N61)),ISNUMBER(SEARCH("separated",$N61))),0,1))</f>
        <v/>
      </c>
      <c r="S61">
        <f>IF(OR($R61=0,NOT(ISNUMBER($I61))),"",IFERROR(DATEDIF($I61,DATE(FY,1,1),"y"),""))</f>
        <v/>
      </c>
      <c r="T61">
        <f>IF(OR($R61=0,NOT(ISNUMBER($J61))),"",IFERROR(DATEDIF($J61,DATE(FY,1,1),"y"),0))</f>
        <v/>
      </c>
      <c r="U61" s="38">
        <f>IF(OR($R61=0,NOT(ISNUMBER($I61))),0,IF(YEAR($I61)+IF($Q61=1,RetAgeO,RetAgeE)=FY,MONTH($I61),IF(YEAR($I61)+IF($Q61=1,RetAgeO,RetAgeE)&lt;FY,1,0)))</f>
        <v/>
      </c>
      <c r="V61" s="38">
        <f>IF(OR($R61=0,NOT(ISNUMBER($K61))),0,IF(YEAR($K61)=FY,MONTH($K61),IF(YEAR($K61)&lt;FY,1,0)))</f>
        <v/>
      </c>
      <c r="W61" s="38">
        <f>IF($R61=0,0,MIN(12,IF(AND(ISNUMBER($O61),$O61&gt;=1,$O61&lt;=12),INT($O61),12),IF(AND(RetireExit="Yes",$U61&gt;0),$U61,12),IF(AND(ContractExit="Yes",$V61&gt;0),$V61,12)))</f>
        <v/>
      </c>
      <c r="X61" s="37">
        <f>IF(ISNUMBER($P61),$P61,IncPct)</f>
        <v/>
      </c>
      <c r="Y61" s="39">
        <f>IF($W61=0,0,MAX(0,MIN($W61,IncMonth-1))+MAX(0,$W61-IncMonth+1)*(1+$X61))</f>
        <v/>
      </c>
      <c r="Z61" s="40">
        <f>IF($C61="",0,IFERROR(INDEX(Departments!$B$5:$B$54,MATCH($C61,Departments!$A$5:$A$54,0)),0))</f>
        <v/>
      </c>
      <c r="AA61" s="41">
        <f>N($L61)*$Y61</f>
        <v/>
      </c>
      <c r="AB61" s="41">
        <f>N($M61)*$Y61</f>
        <v/>
      </c>
      <c r="AC61" s="41">
        <f>$AA61*$Z61</f>
        <v/>
      </c>
      <c r="AD61" s="41">
        <f>$AA61*BonusMonths/12</f>
        <v/>
      </c>
      <c r="AE61" s="41">
        <f>($AA61+SI_Gross*$AB61)*IF($Q61=1,SI_O,SI_E)</f>
        <v/>
      </c>
      <c r="AF61" s="41">
        <f>IF($Q61=1,0,$AA61*EOSB)</f>
        <v/>
      </c>
      <c r="AG61" s="41">
        <f>$AN61*$W61</f>
        <v/>
      </c>
      <c r="AH61" s="41">
        <f>SUM($AA61:$AG61)</f>
        <v/>
      </c>
      <c r="AI61" s="41">
        <f>12*($AM61+$AN61)</f>
        <v/>
      </c>
      <c r="AJ61" s="41">
        <f>$AM61*((IncMonth-1)+(13-IncMonth)*(1+$X61))+12*$AN61</f>
        <v/>
      </c>
      <c r="AK61" s="41">
        <f>IF($R61=1,N($L61)+N($M61),0)</f>
        <v/>
      </c>
      <c r="AL61">
        <f>IF($C61="","",IF(N($L61)&lt;=0,"Basic salary missing",IF(ISNA(MATCH($C61,Departments!$A$5:$A$54,0)),"Department not on Departments sheet",IF(AND($I61&lt;&gt;"",NOT(ISNUMBER($I61))),"Date of birth is text, not a date",IF(AND($K61&lt;&gt;"",NOT(ISNUMBER($K61))),"Contract end is text, not a date","")))))</f>
        <v/>
      </c>
      <c r="AM61" s="41">
        <f>IF($R61=0,0,N($L61)*(1+$Z61+BonusMonths/12+IF($Q61=1,0,EOSB))+N($M61)+(N($L61)+SI_Gross*N($M61))*IF($Q61=1,SI_O,SI_E))</f>
        <v/>
      </c>
      <c r="AN61" s="41">
        <f>IF($R61=0,0,(IF($Q61=1,MedO,MedE+Ticket)+Training)/12)</f>
        <v/>
      </c>
    </row>
    <row r="62">
      <c r="I62" s="35" t="n"/>
      <c r="J62" s="35" t="n"/>
      <c r="K62" s="35" t="n"/>
      <c r="L62" s="36" t="n"/>
      <c r="M62" s="36" t="n"/>
      <c r="P62" s="37" t="n"/>
      <c r="Q62" s="38">
        <f>IF($C62="",0,IF(OR(LOWER(TRIM($G62))="omani",LOWER(TRIM($G62))="oman",LOWER(TRIM($G62))="om",LOWER(TRIM($G62))="local"),1,0))</f>
        <v/>
      </c>
      <c r="R62" s="38">
        <f>IF($C62="",0,IF(OR(ISNUMBER(SEARCH("resign",$N62)),ISNUMBER(SEARCH("terminat",$N62)),ISNUMBER(SEARCH("inactive",$N62)),ISNUMBER(SEARCH("vacan",$N62)),ISNUMBER(SEARCH("deceased",$N62)),ISNUMBER(SEARCH("separated",$N62))),0,1))</f>
        <v/>
      </c>
      <c r="S62">
        <f>IF(OR($R62=0,NOT(ISNUMBER($I62))),"",IFERROR(DATEDIF($I62,DATE(FY,1,1),"y"),""))</f>
        <v/>
      </c>
      <c r="T62">
        <f>IF(OR($R62=0,NOT(ISNUMBER($J62))),"",IFERROR(DATEDIF($J62,DATE(FY,1,1),"y"),0))</f>
        <v/>
      </c>
      <c r="U62" s="38">
        <f>IF(OR($R62=0,NOT(ISNUMBER($I62))),0,IF(YEAR($I62)+IF($Q62=1,RetAgeO,RetAgeE)=FY,MONTH($I62),IF(YEAR($I62)+IF($Q62=1,RetAgeO,RetAgeE)&lt;FY,1,0)))</f>
        <v/>
      </c>
      <c r="V62" s="38">
        <f>IF(OR($R62=0,NOT(ISNUMBER($K62))),0,IF(YEAR($K62)=FY,MONTH($K62),IF(YEAR($K62)&lt;FY,1,0)))</f>
        <v/>
      </c>
      <c r="W62" s="38">
        <f>IF($R62=0,0,MIN(12,IF(AND(ISNUMBER($O62),$O62&gt;=1,$O62&lt;=12),INT($O62),12),IF(AND(RetireExit="Yes",$U62&gt;0),$U62,12),IF(AND(ContractExit="Yes",$V62&gt;0),$V62,12)))</f>
        <v/>
      </c>
      <c r="X62" s="37">
        <f>IF(ISNUMBER($P62),$P62,IncPct)</f>
        <v/>
      </c>
      <c r="Y62" s="39">
        <f>IF($W62=0,0,MAX(0,MIN($W62,IncMonth-1))+MAX(0,$W62-IncMonth+1)*(1+$X62))</f>
        <v/>
      </c>
      <c r="Z62" s="40">
        <f>IF($C62="",0,IFERROR(INDEX(Departments!$B$5:$B$54,MATCH($C62,Departments!$A$5:$A$54,0)),0))</f>
        <v/>
      </c>
      <c r="AA62" s="41">
        <f>N($L62)*$Y62</f>
        <v/>
      </c>
      <c r="AB62" s="41">
        <f>N($M62)*$Y62</f>
        <v/>
      </c>
      <c r="AC62" s="41">
        <f>$AA62*$Z62</f>
        <v/>
      </c>
      <c r="AD62" s="41">
        <f>$AA62*BonusMonths/12</f>
        <v/>
      </c>
      <c r="AE62" s="41">
        <f>($AA62+SI_Gross*$AB62)*IF($Q62=1,SI_O,SI_E)</f>
        <v/>
      </c>
      <c r="AF62" s="41">
        <f>IF($Q62=1,0,$AA62*EOSB)</f>
        <v/>
      </c>
      <c r="AG62" s="41">
        <f>$AN62*$W62</f>
        <v/>
      </c>
      <c r="AH62" s="41">
        <f>SUM($AA62:$AG62)</f>
        <v/>
      </c>
      <c r="AI62" s="41">
        <f>12*($AM62+$AN62)</f>
        <v/>
      </c>
      <c r="AJ62" s="41">
        <f>$AM62*((IncMonth-1)+(13-IncMonth)*(1+$X62))+12*$AN62</f>
        <v/>
      </c>
      <c r="AK62" s="41">
        <f>IF($R62=1,N($L62)+N($M62),0)</f>
        <v/>
      </c>
      <c r="AL62">
        <f>IF($C62="","",IF(N($L62)&lt;=0,"Basic salary missing",IF(ISNA(MATCH($C62,Departments!$A$5:$A$54,0)),"Department not on Departments sheet",IF(AND($I62&lt;&gt;"",NOT(ISNUMBER($I62))),"Date of birth is text, not a date",IF(AND($K62&lt;&gt;"",NOT(ISNUMBER($K62))),"Contract end is text, not a date","")))))</f>
        <v/>
      </c>
      <c r="AM62" s="41">
        <f>IF($R62=0,0,N($L62)*(1+$Z62+BonusMonths/12+IF($Q62=1,0,EOSB))+N($M62)+(N($L62)+SI_Gross*N($M62))*IF($Q62=1,SI_O,SI_E))</f>
        <v/>
      </c>
      <c r="AN62" s="41">
        <f>IF($R62=0,0,(IF($Q62=1,MedO,MedE+Ticket)+Training)/12)</f>
        <v/>
      </c>
    </row>
    <row r="63">
      <c r="I63" s="35" t="n"/>
      <c r="J63" s="35" t="n"/>
      <c r="K63" s="35" t="n"/>
      <c r="L63" s="36" t="n"/>
      <c r="M63" s="36" t="n"/>
      <c r="P63" s="37" t="n"/>
      <c r="Q63" s="38">
        <f>IF($C63="",0,IF(OR(LOWER(TRIM($G63))="omani",LOWER(TRIM($G63))="oman",LOWER(TRIM($G63))="om",LOWER(TRIM($G63))="local"),1,0))</f>
        <v/>
      </c>
      <c r="R63" s="38">
        <f>IF($C63="",0,IF(OR(ISNUMBER(SEARCH("resign",$N63)),ISNUMBER(SEARCH("terminat",$N63)),ISNUMBER(SEARCH("inactive",$N63)),ISNUMBER(SEARCH("vacan",$N63)),ISNUMBER(SEARCH("deceased",$N63)),ISNUMBER(SEARCH("separated",$N63))),0,1))</f>
        <v/>
      </c>
      <c r="S63">
        <f>IF(OR($R63=0,NOT(ISNUMBER($I63))),"",IFERROR(DATEDIF($I63,DATE(FY,1,1),"y"),""))</f>
        <v/>
      </c>
      <c r="T63">
        <f>IF(OR($R63=0,NOT(ISNUMBER($J63))),"",IFERROR(DATEDIF($J63,DATE(FY,1,1),"y"),0))</f>
        <v/>
      </c>
      <c r="U63" s="38">
        <f>IF(OR($R63=0,NOT(ISNUMBER($I63))),0,IF(YEAR($I63)+IF($Q63=1,RetAgeO,RetAgeE)=FY,MONTH($I63),IF(YEAR($I63)+IF($Q63=1,RetAgeO,RetAgeE)&lt;FY,1,0)))</f>
        <v/>
      </c>
      <c r="V63" s="38">
        <f>IF(OR($R63=0,NOT(ISNUMBER($K63))),0,IF(YEAR($K63)=FY,MONTH($K63),IF(YEAR($K63)&lt;FY,1,0)))</f>
        <v/>
      </c>
      <c r="W63" s="38">
        <f>IF($R63=0,0,MIN(12,IF(AND(ISNUMBER($O63),$O63&gt;=1,$O63&lt;=12),INT($O63),12),IF(AND(RetireExit="Yes",$U63&gt;0),$U63,12),IF(AND(ContractExit="Yes",$V63&gt;0),$V63,12)))</f>
        <v/>
      </c>
      <c r="X63" s="37">
        <f>IF(ISNUMBER($P63),$P63,IncPct)</f>
        <v/>
      </c>
      <c r="Y63" s="39">
        <f>IF($W63=0,0,MAX(0,MIN($W63,IncMonth-1))+MAX(0,$W63-IncMonth+1)*(1+$X63))</f>
        <v/>
      </c>
      <c r="Z63" s="40">
        <f>IF($C63="",0,IFERROR(INDEX(Departments!$B$5:$B$54,MATCH($C63,Departments!$A$5:$A$54,0)),0))</f>
        <v/>
      </c>
      <c r="AA63" s="41">
        <f>N($L63)*$Y63</f>
        <v/>
      </c>
      <c r="AB63" s="41">
        <f>N($M63)*$Y63</f>
        <v/>
      </c>
      <c r="AC63" s="41">
        <f>$AA63*$Z63</f>
        <v/>
      </c>
      <c r="AD63" s="41">
        <f>$AA63*BonusMonths/12</f>
        <v/>
      </c>
      <c r="AE63" s="41">
        <f>($AA63+SI_Gross*$AB63)*IF($Q63=1,SI_O,SI_E)</f>
        <v/>
      </c>
      <c r="AF63" s="41">
        <f>IF($Q63=1,0,$AA63*EOSB)</f>
        <v/>
      </c>
      <c r="AG63" s="41">
        <f>$AN63*$W63</f>
        <v/>
      </c>
      <c r="AH63" s="41">
        <f>SUM($AA63:$AG63)</f>
        <v/>
      </c>
      <c r="AI63" s="41">
        <f>12*($AM63+$AN63)</f>
        <v/>
      </c>
      <c r="AJ63" s="41">
        <f>$AM63*((IncMonth-1)+(13-IncMonth)*(1+$X63))+12*$AN63</f>
        <v/>
      </c>
      <c r="AK63" s="41">
        <f>IF($R63=1,N($L63)+N($M63),0)</f>
        <v/>
      </c>
      <c r="AL63">
        <f>IF($C63="","",IF(N($L63)&lt;=0,"Basic salary missing",IF(ISNA(MATCH($C63,Departments!$A$5:$A$54,0)),"Department not on Departments sheet",IF(AND($I63&lt;&gt;"",NOT(ISNUMBER($I63))),"Date of birth is text, not a date",IF(AND($K63&lt;&gt;"",NOT(ISNUMBER($K63))),"Contract end is text, not a date","")))))</f>
        <v/>
      </c>
      <c r="AM63" s="41">
        <f>IF($R63=0,0,N($L63)*(1+$Z63+BonusMonths/12+IF($Q63=1,0,EOSB))+N($M63)+(N($L63)+SI_Gross*N($M63))*IF($Q63=1,SI_O,SI_E))</f>
        <v/>
      </c>
      <c r="AN63" s="41">
        <f>IF($R63=0,0,(IF($Q63=1,MedO,MedE+Ticket)+Training)/12)</f>
        <v/>
      </c>
    </row>
    <row r="64">
      <c r="I64" s="35" t="n"/>
      <c r="J64" s="35" t="n"/>
      <c r="K64" s="35" t="n"/>
      <c r="L64" s="36" t="n"/>
      <c r="M64" s="36" t="n"/>
      <c r="P64" s="37" t="n"/>
      <c r="Q64" s="38">
        <f>IF($C64="",0,IF(OR(LOWER(TRIM($G64))="omani",LOWER(TRIM($G64))="oman",LOWER(TRIM($G64))="om",LOWER(TRIM($G64))="local"),1,0))</f>
        <v/>
      </c>
      <c r="R64" s="38">
        <f>IF($C64="",0,IF(OR(ISNUMBER(SEARCH("resign",$N64)),ISNUMBER(SEARCH("terminat",$N64)),ISNUMBER(SEARCH("inactive",$N64)),ISNUMBER(SEARCH("vacan",$N64)),ISNUMBER(SEARCH("deceased",$N64)),ISNUMBER(SEARCH("separated",$N64))),0,1))</f>
        <v/>
      </c>
      <c r="S64">
        <f>IF(OR($R64=0,NOT(ISNUMBER($I64))),"",IFERROR(DATEDIF($I64,DATE(FY,1,1),"y"),""))</f>
        <v/>
      </c>
      <c r="T64">
        <f>IF(OR($R64=0,NOT(ISNUMBER($J64))),"",IFERROR(DATEDIF($J64,DATE(FY,1,1),"y"),0))</f>
        <v/>
      </c>
      <c r="U64" s="38">
        <f>IF(OR($R64=0,NOT(ISNUMBER($I64))),0,IF(YEAR($I64)+IF($Q64=1,RetAgeO,RetAgeE)=FY,MONTH($I64),IF(YEAR($I64)+IF($Q64=1,RetAgeO,RetAgeE)&lt;FY,1,0)))</f>
        <v/>
      </c>
      <c r="V64" s="38">
        <f>IF(OR($R64=0,NOT(ISNUMBER($K64))),0,IF(YEAR($K64)=FY,MONTH($K64),IF(YEAR($K64)&lt;FY,1,0)))</f>
        <v/>
      </c>
      <c r="W64" s="38">
        <f>IF($R64=0,0,MIN(12,IF(AND(ISNUMBER($O64),$O64&gt;=1,$O64&lt;=12),INT($O64),12),IF(AND(RetireExit="Yes",$U64&gt;0),$U64,12),IF(AND(ContractExit="Yes",$V64&gt;0),$V64,12)))</f>
        <v/>
      </c>
      <c r="X64" s="37">
        <f>IF(ISNUMBER($P64),$P64,IncPct)</f>
        <v/>
      </c>
      <c r="Y64" s="39">
        <f>IF($W64=0,0,MAX(0,MIN($W64,IncMonth-1))+MAX(0,$W64-IncMonth+1)*(1+$X64))</f>
        <v/>
      </c>
      <c r="Z64" s="40">
        <f>IF($C64="",0,IFERROR(INDEX(Departments!$B$5:$B$54,MATCH($C64,Departments!$A$5:$A$54,0)),0))</f>
        <v/>
      </c>
      <c r="AA64" s="41">
        <f>N($L64)*$Y64</f>
        <v/>
      </c>
      <c r="AB64" s="41">
        <f>N($M64)*$Y64</f>
        <v/>
      </c>
      <c r="AC64" s="41">
        <f>$AA64*$Z64</f>
        <v/>
      </c>
      <c r="AD64" s="41">
        <f>$AA64*BonusMonths/12</f>
        <v/>
      </c>
      <c r="AE64" s="41">
        <f>($AA64+SI_Gross*$AB64)*IF($Q64=1,SI_O,SI_E)</f>
        <v/>
      </c>
      <c r="AF64" s="41">
        <f>IF($Q64=1,0,$AA64*EOSB)</f>
        <v/>
      </c>
      <c r="AG64" s="41">
        <f>$AN64*$W64</f>
        <v/>
      </c>
      <c r="AH64" s="41">
        <f>SUM($AA64:$AG64)</f>
        <v/>
      </c>
      <c r="AI64" s="41">
        <f>12*($AM64+$AN64)</f>
        <v/>
      </c>
      <c r="AJ64" s="41">
        <f>$AM64*((IncMonth-1)+(13-IncMonth)*(1+$X64))+12*$AN64</f>
        <v/>
      </c>
      <c r="AK64" s="41">
        <f>IF($R64=1,N($L64)+N($M64),0)</f>
        <v/>
      </c>
      <c r="AL64">
        <f>IF($C64="","",IF(N($L64)&lt;=0,"Basic salary missing",IF(ISNA(MATCH($C64,Departments!$A$5:$A$54,0)),"Department not on Departments sheet",IF(AND($I64&lt;&gt;"",NOT(ISNUMBER($I64))),"Date of birth is text, not a date",IF(AND($K64&lt;&gt;"",NOT(ISNUMBER($K64))),"Contract end is text, not a date","")))))</f>
        <v/>
      </c>
      <c r="AM64" s="41">
        <f>IF($R64=0,0,N($L64)*(1+$Z64+BonusMonths/12+IF($Q64=1,0,EOSB))+N($M64)+(N($L64)+SI_Gross*N($M64))*IF($Q64=1,SI_O,SI_E))</f>
        <v/>
      </c>
      <c r="AN64" s="41">
        <f>IF($R64=0,0,(IF($Q64=1,MedO,MedE+Ticket)+Training)/12)</f>
        <v/>
      </c>
    </row>
    <row r="65">
      <c r="I65" s="35" t="n"/>
      <c r="J65" s="35" t="n"/>
      <c r="K65" s="35" t="n"/>
      <c r="L65" s="36" t="n"/>
      <c r="M65" s="36" t="n"/>
      <c r="P65" s="37" t="n"/>
      <c r="Q65" s="38">
        <f>IF($C65="",0,IF(OR(LOWER(TRIM($G65))="omani",LOWER(TRIM($G65))="oman",LOWER(TRIM($G65))="om",LOWER(TRIM($G65))="local"),1,0))</f>
        <v/>
      </c>
      <c r="R65" s="38">
        <f>IF($C65="",0,IF(OR(ISNUMBER(SEARCH("resign",$N65)),ISNUMBER(SEARCH("terminat",$N65)),ISNUMBER(SEARCH("inactive",$N65)),ISNUMBER(SEARCH("vacan",$N65)),ISNUMBER(SEARCH("deceased",$N65)),ISNUMBER(SEARCH("separated",$N65))),0,1))</f>
        <v/>
      </c>
      <c r="S65">
        <f>IF(OR($R65=0,NOT(ISNUMBER($I65))),"",IFERROR(DATEDIF($I65,DATE(FY,1,1),"y"),""))</f>
        <v/>
      </c>
      <c r="T65">
        <f>IF(OR($R65=0,NOT(ISNUMBER($J65))),"",IFERROR(DATEDIF($J65,DATE(FY,1,1),"y"),0))</f>
        <v/>
      </c>
      <c r="U65" s="38">
        <f>IF(OR($R65=0,NOT(ISNUMBER($I65))),0,IF(YEAR($I65)+IF($Q65=1,RetAgeO,RetAgeE)=FY,MONTH($I65),IF(YEAR($I65)+IF($Q65=1,RetAgeO,RetAgeE)&lt;FY,1,0)))</f>
        <v/>
      </c>
      <c r="V65" s="38">
        <f>IF(OR($R65=0,NOT(ISNUMBER($K65))),0,IF(YEAR($K65)=FY,MONTH($K65),IF(YEAR($K65)&lt;FY,1,0)))</f>
        <v/>
      </c>
      <c r="W65" s="38">
        <f>IF($R65=0,0,MIN(12,IF(AND(ISNUMBER($O65),$O65&gt;=1,$O65&lt;=12),INT($O65),12),IF(AND(RetireExit="Yes",$U65&gt;0),$U65,12),IF(AND(ContractExit="Yes",$V65&gt;0),$V65,12)))</f>
        <v/>
      </c>
      <c r="X65" s="37">
        <f>IF(ISNUMBER($P65),$P65,IncPct)</f>
        <v/>
      </c>
      <c r="Y65" s="39">
        <f>IF($W65=0,0,MAX(0,MIN($W65,IncMonth-1))+MAX(0,$W65-IncMonth+1)*(1+$X65))</f>
        <v/>
      </c>
      <c r="Z65" s="40">
        <f>IF($C65="",0,IFERROR(INDEX(Departments!$B$5:$B$54,MATCH($C65,Departments!$A$5:$A$54,0)),0))</f>
        <v/>
      </c>
      <c r="AA65" s="41">
        <f>N($L65)*$Y65</f>
        <v/>
      </c>
      <c r="AB65" s="41">
        <f>N($M65)*$Y65</f>
        <v/>
      </c>
      <c r="AC65" s="41">
        <f>$AA65*$Z65</f>
        <v/>
      </c>
      <c r="AD65" s="41">
        <f>$AA65*BonusMonths/12</f>
        <v/>
      </c>
      <c r="AE65" s="41">
        <f>($AA65+SI_Gross*$AB65)*IF($Q65=1,SI_O,SI_E)</f>
        <v/>
      </c>
      <c r="AF65" s="41">
        <f>IF($Q65=1,0,$AA65*EOSB)</f>
        <v/>
      </c>
      <c r="AG65" s="41">
        <f>$AN65*$W65</f>
        <v/>
      </c>
      <c r="AH65" s="41">
        <f>SUM($AA65:$AG65)</f>
        <v/>
      </c>
      <c r="AI65" s="41">
        <f>12*($AM65+$AN65)</f>
        <v/>
      </c>
      <c r="AJ65" s="41">
        <f>$AM65*((IncMonth-1)+(13-IncMonth)*(1+$X65))+12*$AN65</f>
        <v/>
      </c>
      <c r="AK65" s="41">
        <f>IF($R65=1,N($L65)+N($M65),0)</f>
        <v/>
      </c>
      <c r="AL65">
        <f>IF($C65="","",IF(N($L65)&lt;=0,"Basic salary missing",IF(ISNA(MATCH($C65,Departments!$A$5:$A$54,0)),"Department not on Departments sheet",IF(AND($I65&lt;&gt;"",NOT(ISNUMBER($I65))),"Date of birth is text, not a date",IF(AND($K65&lt;&gt;"",NOT(ISNUMBER($K65))),"Contract end is text, not a date","")))))</f>
        <v/>
      </c>
      <c r="AM65" s="41">
        <f>IF($R65=0,0,N($L65)*(1+$Z65+BonusMonths/12+IF($Q65=1,0,EOSB))+N($M65)+(N($L65)+SI_Gross*N($M65))*IF($Q65=1,SI_O,SI_E))</f>
        <v/>
      </c>
      <c r="AN65" s="41">
        <f>IF($R65=0,0,(IF($Q65=1,MedO,MedE+Ticket)+Training)/12)</f>
        <v/>
      </c>
    </row>
    <row r="66">
      <c r="I66" s="35" t="n"/>
      <c r="J66" s="35" t="n"/>
      <c r="K66" s="35" t="n"/>
      <c r="L66" s="36" t="n"/>
      <c r="M66" s="36" t="n"/>
      <c r="P66" s="37" t="n"/>
      <c r="Q66" s="38">
        <f>IF($C66="",0,IF(OR(LOWER(TRIM($G66))="omani",LOWER(TRIM($G66))="oman",LOWER(TRIM($G66))="om",LOWER(TRIM($G66))="local"),1,0))</f>
        <v/>
      </c>
      <c r="R66" s="38">
        <f>IF($C66="",0,IF(OR(ISNUMBER(SEARCH("resign",$N66)),ISNUMBER(SEARCH("terminat",$N66)),ISNUMBER(SEARCH("inactive",$N66)),ISNUMBER(SEARCH("vacan",$N66)),ISNUMBER(SEARCH("deceased",$N66)),ISNUMBER(SEARCH("separated",$N66))),0,1))</f>
        <v/>
      </c>
      <c r="S66">
        <f>IF(OR($R66=0,NOT(ISNUMBER($I66))),"",IFERROR(DATEDIF($I66,DATE(FY,1,1),"y"),""))</f>
        <v/>
      </c>
      <c r="T66">
        <f>IF(OR($R66=0,NOT(ISNUMBER($J66))),"",IFERROR(DATEDIF($J66,DATE(FY,1,1),"y"),0))</f>
        <v/>
      </c>
      <c r="U66" s="38">
        <f>IF(OR($R66=0,NOT(ISNUMBER($I66))),0,IF(YEAR($I66)+IF($Q66=1,RetAgeO,RetAgeE)=FY,MONTH($I66),IF(YEAR($I66)+IF($Q66=1,RetAgeO,RetAgeE)&lt;FY,1,0)))</f>
        <v/>
      </c>
      <c r="V66" s="38">
        <f>IF(OR($R66=0,NOT(ISNUMBER($K66))),0,IF(YEAR($K66)=FY,MONTH($K66),IF(YEAR($K66)&lt;FY,1,0)))</f>
        <v/>
      </c>
      <c r="W66" s="38">
        <f>IF($R66=0,0,MIN(12,IF(AND(ISNUMBER($O66),$O66&gt;=1,$O66&lt;=12),INT($O66),12),IF(AND(RetireExit="Yes",$U66&gt;0),$U66,12),IF(AND(ContractExit="Yes",$V66&gt;0),$V66,12)))</f>
        <v/>
      </c>
      <c r="X66" s="37">
        <f>IF(ISNUMBER($P66),$P66,IncPct)</f>
        <v/>
      </c>
      <c r="Y66" s="39">
        <f>IF($W66=0,0,MAX(0,MIN($W66,IncMonth-1))+MAX(0,$W66-IncMonth+1)*(1+$X66))</f>
        <v/>
      </c>
      <c r="Z66" s="40">
        <f>IF($C66="",0,IFERROR(INDEX(Departments!$B$5:$B$54,MATCH($C66,Departments!$A$5:$A$54,0)),0))</f>
        <v/>
      </c>
      <c r="AA66" s="41">
        <f>N($L66)*$Y66</f>
        <v/>
      </c>
      <c r="AB66" s="41">
        <f>N($M66)*$Y66</f>
        <v/>
      </c>
      <c r="AC66" s="41">
        <f>$AA66*$Z66</f>
        <v/>
      </c>
      <c r="AD66" s="41">
        <f>$AA66*BonusMonths/12</f>
        <v/>
      </c>
      <c r="AE66" s="41">
        <f>($AA66+SI_Gross*$AB66)*IF($Q66=1,SI_O,SI_E)</f>
        <v/>
      </c>
      <c r="AF66" s="41">
        <f>IF($Q66=1,0,$AA66*EOSB)</f>
        <v/>
      </c>
      <c r="AG66" s="41">
        <f>$AN66*$W66</f>
        <v/>
      </c>
      <c r="AH66" s="41">
        <f>SUM($AA66:$AG66)</f>
        <v/>
      </c>
      <c r="AI66" s="41">
        <f>12*($AM66+$AN66)</f>
        <v/>
      </c>
      <c r="AJ66" s="41">
        <f>$AM66*((IncMonth-1)+(13-IncMonth)*(1+$X66))+12*$AN66</f>
        <v/>
      </c>
      <c r="AK66" s="41">
        <f>IF($R66=1,N($L66)+N($M66),0)</f>
        <v/>
      </c>
      <c r="AL66">
        <f>IF($C66="","",IF(N($L66)&lt;=0,"Basic salary missing",IF(ISNA(MATCH($C66,Departments!$A$5:$A$54,0)),"Department not on Departments sheet",IF(AND($I66&lt;&gt;"",NOT(ISNUMBER($I66))),"Date of birth is text, not a date",IF(AND($K66&lt;&gt;"",NOT(ISNUMBER($K66))),"Contract end is text, not a date","")))))</f>
        <v/>
      </c>
      <c r="AM66" s="41">
        <f>IF($R66=0,0,N($L66)*(1+$Z66+BonusMonths/12+IF($Q66=1,0,EOSB))+N($M66)+(N($L66)+SI_Gross*N($M66))*IF($Q66=1,SI_O,SI_E))</f>
        <v/>
      </c>
      <c r="AN66" s="41">
        <f>IF($R66=0,0,(IF($Q66=1,MedO,MedE+Ticket)+Training)/12)</f>
        <v/>
      </c>
    </row>
    <row r="67">
      <c r="I67" s="35" t="n"/>
      <c r="J67" s="35" t="n"/>
      <c r="K67" s="35" t="n"/>
      <c r="L67" s="36" t="n"/>
      <c r="M67" s="36" t="n"/>
      <c r="P67" s="37" t="n"/>
      <c r="Q67" s="38">
        <f>IF($C67="",0,IF(OR(LOWER(TRIM($G67))="omani",LOWER(TRIM($G67))="oman",LOWER(TRIM($G67))="om",LOWER(TRIM($G67))="local"),1,0))</f>
        <v/>
      </c>
      <c r="R67" s="38">
        <f>IF($C67="",0,IF(OR(ISNUMBER(SEARCH("resign",$N67)),ISNUMBER(SEARCH("terminat",$N67)),ISNUMBER(SEARCH("inactive",$N67)),ISNUMBER(SEARCH("vacan",$N67)),ISNUMBER(SEARCH("deceased",$N67)),ISNUMBER(SEARCH("separated",$N67))),0,1))</f>
        <v/>
      </c>
      <c r="S67">
        <f>IF(OR($R67=0,NOT(ISNUMBER($I67))),"",IFERROR(DATEDIF($I67,DATE(FY,1,1),"y"),""))</f>
        <v/>
      </c>
      <c r="T67">
        <f>IF(OR($R67=0,NOT(ISNUMBER($J67))),"",IFERROR(DATEDIF($J67,DATE(FY,1,1),"y"),0))</f>
        <v/>
      </c>
      <c r="U67" s="38">
        <f>IF(OR($R67=0,NOT(ISNUMBER($I67))),0,IF(YEAR($I67)+IF($Q67=1,RetAgeO,RetAgeE)=FY,MONTH($I67),IF(YEAR($I67)+IF($Q67=1,RetAgeO,RetAgeE)&lt;FY,1,0)))</f>
        <v/>
      </c>
      <c r="V67" s="38">
        <f>IF(OR($R67=0,NOT(ISNUMBER($K67))),0,IF(YEAR($K67)=FY,MONTH($K67),IF(YEAR($K67)&lt;FY,1,0)))</f>
        <v/>
      </c>
      <c r="W67" s="38">
        <f>IF($R67=0,0,MIN(12,IF(AND(ISNUMBER($O67),$O67&gt;=1,$O67&lt;=12),INT($O67),12),IF(AND(RetireExit="Yes",$U67&gt;0),$U67,12),IF(AND(ContractExit="Yes",$V67&gt;0),$V67,12)))</f>
        <v/>
      </c>
      <c r="X67" s="37">
        <f>IF(ISNUMBER($P67),$P67,IncPct)</f>
        <v/>
      </c>
      <c r="Y67" s="39">
        <f>IF($W67=0,0,MAX(0,MIN($W67,IncMonth-1))+MAX(0,$W67-IncMonth+1)*(1+$X67))</f>
        <v/>
      </c>
      <c r="Z67" s="40">
        <f>IF($C67="",0,IFERROR(INDEX(Departments!$B$5:$B$54,MATCH($C67,Departments!$A$5:$A$54,0)),0))</f>
        <v/>
      </c>
      <c r="AA67" s="41">
        <f>N($L67)*$Y67</f>
        <v/>
      </c>
      <c r="AB67" s="41">
        <f>N($M67)*$Y67</f>
        <v/>
      </c>
      <c r="AC67" s="41">
        <f>$AA67*$Z67</f>
        <v/>
      </c>
      <c r="AD67" s="41">
        <f>$AA67*BonusMonths/12</f>
        <v/>
      </c>
      <c r="AE67" s="41">
        <f>($AA67+SI_Gross*$AB67)*IF($Q67=1,SI_O,SI_E)</f>
        <v/>
      </c>
      <c r="AF67" s="41">
        <f>IF($Q67=1,0,$AA67*EOSB)</f>
        <v/>
      </c>
      <c r="AG67" s="41">
        <f>$AN67*$W67</f>
        <v/>
      </c>
      <c r="AH67" s="41">
        <f>SUM($AA67:$AG67)</f>
        <v/>
      </c>
      <c r="AI67" s="41">
        <f>12*($AM67+$AN67)</f>
        <v/>
      </c>
      <c r="AJ67" s="41">
        <f>$AM67*((IncMonth-1)+(13-IncMonth)*(1+$X67))+12*$AN67</f>
        <v/>
      </c>
      <c r="AK67" s="41">
        <f>IF($R67=1,N($L67)+N($M67),0)</f>
        <v/>
      </c>
      <c r="AL67">
        <f>IF($C67="","",IF(N($L67)&lt;=0,"Basic salary missing",IF(ISNA(MATCH($C67,Departments!$A$5:$A$54,0)),"Department not on Departments sheet",IF(AND($I67&lt;&gt;"",NOT(ISNUMBER($I67))),"Date of birth is text, not a date",IF(AND($K67&lt;&gt;"",NOT(ISNUMBER($K67))),"Contract end is text, not a date","")))))</f>
        <v/>
      </c>
      <c r="AM67" s="41">
        <f>IF($R67=0,0,N($L67)*(1+$Z67+BonusMonths/12+IF($Q67=1,0,EOSB))+N($M67)+(N($L67)+SI_Gross*N($M67))*IF($Q67=1,SI_O,SI_E))</f>
        <v/>
      </c>
      <c r="AN67" s="41">
        <f>IF($R67=0,0,(IF($Q67=1,MedO,MedE+Ticket)+Training)/12)</f>
        <v/>
      </c>
    </row>
    <row r="68">
      <c r="I68" s="35" t="n"/>
      <c r="J68" s="35" t="n"/>
      <c r="K68" s="35" t="n"/>
      <c r="L68" s="36" t="n"/>
      <c r="M68" s="36" t="n"/>
      <c r="P68" s="37" t="n"/>
      <c r="Q68" s="38">
        <f>IF($C68="",0,IF(OR(LOWER(TRIM($G68))="omani",LOWER(TRIM($G68))="oman",LOWER(TRIM($G68))="om",LOWER(TRIM($G68))="local"),1,0))</f>
        <v/>
      </c>
      <c r="R68" s="38">
        <f>IF($C68="",0,IF(OR(ISNUMBER(SEARCH("resign",$N68)),ISNUMBER(SEARCH("terminat",$N68)),ISNUMBER(SEARCH("inactive",$N68)),ISNUMBER(SEARCH("vacan",$N68)),ISNUMBER(SEARCH("deceased",$N68)),ISNUMBER(SEARCH("separated",$N68))),0,1))</f>
        <v/>
      </c>
      <c r="S68">
        <f>IF(OR($R68=0,NOT(ISNUMBER($I68))),"",IFERROR(DATEDIF($I68,DATE(FY,1,1),"y"),""))</f>
        <v/>
      </c>
      <c r="T68">
        <f>IF(OR($R68=0,NOT(ISNUMBER($J68))),"",IFERROR(DATEDIF($J68,DATE(FY,1,1),"y"),0))</f>
        <v/>
      </c>
      <c r="U68" s="38">
        <f>IF(OR($R68=0,NOT(ISNUMBER($I68))),0,IF(YEAR($I68)+IF($Q68=1,RetAgeO,RetAgeE)=FY,MONTH($I68),IF(YEAR($I68)+IF($Q68=1,RetAgeO,RetAgeE)&lt;FY,1,0)))</f>
        <v/>
      </c>
      <c r="V68" s="38">
        <f>IF(OR($R68=0,NOT(ISNUMBER($K68))),0,IF(YEAR($K68)=FY,MONTH($K68),IF(YEAR($K68)&lt;FY,1,0)))</f>
        <v/>
      </c>
      <c r="W68" s="38">
        <f>IF($R68=0,0,MIN(12,IF(AND(ISNUMBER($O68),$O68&gt;=1,$O68&lt;=12),INT($O68),12),IF(AND(RetireExit="Yes",$U68&gt;0),$U68,12),IF(AND(ContractExit="Yes",$V68&gt;0),$V68,12)))</f>
        <v/>
      </c>
      <c r="X68" s="37">
        <f>IF(ISNUMBER($P68),$P68,IncPct)</f>
        <v/>
      </c>
      <c r="Y68" s="39">
        <f>IF($W68=0,0,MAX(0,MIN($W68,IncMonth-1))+MAX(0,$W68-IncMonth+1)*(1+$X68))</f>
        <v/>
      </c>
      <c r="Z68" s="40">
        <f>IF($C68="",0,IFERROR(INDEX(Departments!$B$5:$B$54,MATCH($C68,Departments!$A$5:$A$54,0)),0))</f>
        <v/>
      </c>
      <c r="AA68" s="41">
        <f>N($L68)*$Y68</f>
        <v/>
      </c>
      <c r="AB68" s="41">
        <f>N($M68)*$Y68</f>
        <v/>
      </c>
      <c r="AC68" s="41">
        <f>$AA68*$Z68</f>
        <v/>
      </c>
      <c r="AD68" s="41">
        <f>$AA68*BonusMonths/12</f>
        <v/>
      </c>
      <c r="AE68" s="41">
        <f>($AA68+SI_Gross*$AB68)*IF($Q68=1,SI_O,SI_E)</f>
        <v/>
      </c>
      <c r="AF68" s="41">
        <f>IF($Q68=1,0,$AA68*EOSB)</f>
        <v/>
      </c>
      <c r="AG68" s="41">
        <f>$AN68*$W68</f>
        <v/>
      </c>
      <c r="AH68" s="41">
        <f>SUM($AA68:$AG68)</f>
        <v/>
      </c>
      <c r="AI68" s="41">
        <f>12*($AM68+$AN68)</f>
        <v/>
      </c>
      <c r="AJ68" s="41">
        <f>$AM68*((IncMonth-1)+(13-IncMonth)*(1+$X68))+12*$AN68</f>
        <v/>
      </c>
      <c r="AK68" s="41">
        <f>IF($R68=1,N($L68)+N($M68),0)</f>
        <v/>
      </c>
      <c r="AL68">
        <f>IF($C68="","",IF(N($L68)&lt;=0,"Basic salary missing",IF(ISNA(MATCH($C68,Departments!$A$5:$A$54,0)),"Department not on Departments sheet",IF(AND($I68&lt;&gt;"",NOT(ISNUMBER($I68))),"Date of birth is text, not a date",IF(AND($K68&lt;&gt;"",NOT(ISNUMBER($K68))),"Contract end is text, not a date","")))))</f>
        <v/>
      </c>
      <c r="AM68" s="41">
        <f>IF($R68=0,0,N($L68)*(1+$Z68+BonusMonths/12+IF($Q68=1,0,EOSB))+N($M68)+(N($L68)+SI_Gross*N($M68))*IF($Q68=1,SI_O,SI_E))</f>
        <v/>
      </c>
      <c r="AN68" s="41">
        <f>IF($R68=0,0,(IF($Q68=1,MedO,MedE+Ticket)+Training)/12)</f>
        <v/>
      </c>
    </row>
    <row r="69">
      <c r="I69" s="35" t="n"/>
      <c r="J69" s="35" t="n"/>
      <c r="K69" s="35" t="n"/>
      <c r="L69" s="36" t="n"/>
      <c r="M69" s="36" t="n"/>
      <c r="P69" s="37" t="n"/>
      <c r="Q69" s="38">
        <f>IF($C69="",0,IF(OR(LOWER(TRIM($G69))="omani",LOWER(TRIM($G69))="oman",LOWER(TRIM($G69))="om",LOWER(TRIM($G69))="local"),1,0))</f>
        <v/>
      </c>
      <c r="R69" s="38">
        <f>IF($C69="",0,IF(OR(ISNUMBER(SEARCH("resign",$N69)),ISNUMBER(SEARCH("terminat",$N69)),ISNUMBER(SEARCH("inactive",$N69)),ISNUMBER(SEARCH("vacan",$N69)),ISNUMBER(SEARCH("deceased",$N69)),ISNUMBER(SEARCH("separated",$N69))),0,1))</f>
        <v/>
      </c>
      <c r="S69">
        <f>IF(OR($R69=0,NOT(ISNUMBER($I69))),"",IFERROR(DATEDIF($I69,DATE(FY,1,1),"y"),""))</f>
        <v/>
      </c>
      <c r="T69">
        <f>IF(OR($R69=0,NOT(ISNUMBER($J69))),"",IFERROR(DATEDIF($J69,DATE(FY,1,1),"y"),0))</f>
        <v/>
      </c>
      <c r="U69" s="38">
        <f>IF(OR($R69=0,NOT(ISNUMBER($I69))),0,IF(YEAR($I69)+IF($Q69=1,RetAgeO,RetAgeE)=FY,MONTH($I69),IF(YEAR($I69)+IF($Q69=1,RetAgeO,RetAgeE)&lt;FY,1,0)))</f>
        <v/>
      </c>
      <c r="V69" s="38">
        <f>IF(OR($R69=0,NOT(ISNUMBER($K69))),0,IF(YEAR($K69)=FY,MONTH($K69),IF(YEAR($K69)&lt;FY,1,0)))</f>
        <v/>
      </c>
      <c r="W69" s="38">
        <f>IF($R69=0,0,MIN(12,IF(AND(ISNUMBER($O69),$O69&gt;=1,$O69&lt;=12),INT($O69),12),IF(AND(RetireExit="Yes",$U69&gt;0),$U69,12),IF(AND(ContractExit="Yes",$V69&gt;0),$V69,12)))</f>
        <v/>
      </c>
      <c r="X69" s="37">
        <f>IF(ISNUMBER($P69),$P69,IncPct)</f>
        <v/>
      </c>
      <c r="Y69" s="39">
        <f>IF($W69=0,0,MAX(0,MIN($W69,IncMonth-1))+MAX(0,$W69-IncMonth+1)*(1+$X69))</f>
        <v/>
      </c>
      <c r="Z69" s="40">
        <f>IF($C69="",0,IFERROR(INDEX(Departments!$B$5:$B$54,MATCH($C69,Departments!$A$5:$A$54,0)),0))</f>
        <v/>
      </c>
      <c r="AA69" s="41">
        <f>N($L69)*$Y69</f>
        <v/>
      </c>
      <c r="AB69" s="41">
        <f>N($M69)*$Y69</f>
        <v/>
      </c>
      <c r="AC69" s="41">
        <f>$AA69*$Z69</f>
        <v/>
      </c>
      <c r="AD69" s="41">
        <f>$AA69*BonusMonths/12</f>
        <v/>
      </c>
      <c r="AE69" s="41">
        <f>($AA69+SI_Gross*$AB69)*IF($Q69=1,SI_O,SI_E)</f>
        <v/>
      </c>
      <c r="AF69" s="41">
        <f>IF($Q69=1,0,$AA69*EOSB)</f>
        <v/>
      </c>
      <c r="AG69" s="41">
        <f>$AN69*$W69</f>
        <v/>
      </c>
      <c r="AH69" s="41">
        <f>SUM($AA69:$AG69)</f>
        <v/>
      </c>
      <c r="AI69" s="41">
        <f>12*($AM69+$AN69)</f>
        <v/>
      </c>
      <c r="AJ69" s="41">
        <f>$AM69*((IncMonth-1)+(13-IncMonth)*(1+$X69))+12*$AN69</f>
        <v/>
      </c>
      <c r="AK69" s="41">
        <f>IF($R69=1,N($L69)+N($M69),0)</f>
        <v/>
      </c>
      <c r="AL69">
        <f>IF($C69="","",IF(N($L69)&lt;=0,"Basic salary missing",IF(ISNA(MATCH($C69,Departments!$A$5:$A$54,0)),"Department not on Departments sheet",IF(AND($I69&lt;&gt;"",NOT(ISNUMBER($I69))),"Date of birth is text, not a date",IF(AND($K69&lt;&gt;"",NOT(ISNUMBER($K69))),"Contract end is text, not a date","")))))</f>
        <v/>
      </c>
      <c r="AM69" s="41">
        <f>IF($R69=0,0,N($L69)*(1+$Z69+BonusMonths/12+IF($Q69=1,0,EOSB))+N($M69)+(N($L69)+SI_Gross*N($M69))*IF($Q69=1,SI_O,SI_E))</f>
        <v/>
      </c>
      <c r="AN69" s="41">
        <f>IF($R69=0,0,(IF($Q69=1,MedO,MedE+Ticket)+Training)/12)</f>
        <v/>
      </c>
    </row>
    <row r="70">
      <c r="I70" s="35" t="n"/>
      <c r="J70" s="35" t="n"/>
      <c r="K70" s="35" t="n"/>
      <c r="L70" s="36" t="n"/>
      <c r="M70" s="36" t="n"/>
      <c r="P70" s="37" t="n"/>
      <c r="Q70" s="38">
        <f>IF($C70="",0,IF(OR(LOWER(TRIM($G70))="omani",LOWER(TRIM($G70))="oman",LOWER(TRIM($G70))="om",LOWER(TRIM($G70))="local"),1,0))</f>
        <v/>
      </c>
      <c r="R70" s="38">
        <f>IF($C70="",0,IF(OR(ISNUMBER(SEARCH("resign",$N70)),ISNUMBER(SEARCH("terminat",$N70)),ISNUMBER(SEARCH("inactive",$N70)),ISNUMBER(SEARCH("vacan",$N70)),ISNUMBER(SEARCH("deceased",$N70)),ISNUMBER(SEARCH("separated",$N70))),0,1))</f>
        <v/>
      </c>
      <c r="S70">
        <f>IF(OR($R70=0,NOT(ISNUMBER($I70))),"",IFERROR(DATEDIF($I70,DATE(FY,1,1),"y"),""))</f>
        <v/>
      </c>
      <c r="T70">
        <f>IF(OR($R70=0,NOT(ISNUMBER($J70))),"",IFERROR(DATEDIF($J70,DATE(FY,1,1),"y"),0))</f>
        <v/>
      </c>
      <c r="U70" s="38">
        <f>IF(OR($R70=0,NOT(ISNUMBER($I70))),0,IF(YEAR($I70)+IF($Q70=1,RetAgeO,RetAgeE)=FY,MONTH($I70),IF(YEAR($I70)+IF($Q70=1,RetAgeO,RetAgeE)&lt;FY,1,0)))</f>
        <v/>
      </c>
      <c r="V70" s="38">
        <f>IF(OR($R70=0,NOT(ISNUMBER($K70))),0,IF(YEAR($K70)=FY,MONTH($K70),IF(YEAR($K70)&lt;FY,1,0)))</f>
        <v/>
      </c>
      <c r="W70" s="38">
        <f>IF($R70=0,0,MIN(12,IF(AND(ISNUMBER($O70),$O70&gt;=1,$O70&lt;=12),INT($O70),12),IF(AND(RetireExit="Yes",$U70&gt;0),$U70,12),IF(AND(ContractExit="Yes",$V70&gt;0),$V70,12)))</f>
        <v/>
      </c>
      <c r="X70" s="37">
        <f>IF(ISNUMBER($P70),$P70,IncPct)</f>
        <v/>
      </c>
      <c r="Y70" s="39">
        <f>IF($W70=0,0,MAX(0,MIN($W70,IncMonth-1))+MAX(0,$W70-IncMonth+1)*(1+$X70))</f>
        <v/>
      </c>
      <c r="Z70" s="40">
        <f>IF($C70="",0,IFERROR(INDEX(Departments!$B$5:$B$54,MATCH($C70,Departments!$A$5:$A$54,0)),0))</f>
        <v/>
      </c>
      <c r="AA70" s="41">
        <f>N($L70)*$Y70</f>
        <v/>
      </c>
      <c r="AB70" s="41">
        <f>N($M70)*$Y70</f>
        <v/>
      </c>
      <c r="AC70" s="41">
        <f>$AA70*$Z70</f>
        <v/>
      </c>
      <c r="AD70" s="41">
        <f>$AA70*BonusMonths/12</f>
        <v/>
      </c>
      <c r="AE70" s="41">
        <f>($AA70+SI_Gross*$AB70)*IF($Q70=1,SI_O,SI_E)</f>
        <v/>
      </c>
      <c r="AF70" s="41">
        <f>IF($Q70=1,0,$AA70*EOSB)</f>
        <v/>
      </c>
      <c r="AG70" s="41">
        <f>$AN70*$W70</f>
        <v/>
      </c>
      <c r="AH70" s="41">
        <f>SUM($AA70:$AG70)</f>
        <v/>
      </c>
      <c r="AI70" s="41">
        <f>12*($AM70+$AN70)</f>
        <v/>
      </c>
      <c r="AJ70" s="41">
        <f>$AM70*((IncMonth-1)+(13-IncMonth)*(1+$X70))+12*$AN70</f>
        <v/>
      </c>
      <c r="AK70" s="41">
        <f>IF($R70=1,N($L70)+N($M70),0)</f>
        <v/>
      </c>
      <c r="AL70">
        <f>IF($C70="","",IF(N($L70)&lt;=0,"Basic salary missing",IF(ISNA(MATCH($C70,Departments!$A$5:$A$54,0)),"Department not on Departments sheet",IF(AND($I70&lt;&gt;"",NOT(ISNUMBER($I70))),"Date of birth is text, not a date",IF(AND($K70&lt;&gt;"",NOT(ISNUMBER($K70))),"Contract end is text, not a date","")))))</f>
        <v/>
      </c>
      <c r="AM70" s="41">
        <f>IF($R70=0,0,N($L70)*(1+$Z70+BonusMonths/12+IF($Q70=1,0,EOSB))+N($M70)+(N($L70)+SI_Gross*N($M70))*IF($Q70=1,SI_O,SI_E))</f>
        <v/>
      </c>
      <c r="AN70" s="41">
        <f>IF($R70=0,0,(IF($Q70=1,MedO,MedE+Ticket)+Training)/12)</f>
        <v/>
      </c>
    </row>
    <row r="71">
      <c r="I71" s="35" t="n"/>
      <c r="J71" s="35" t="n"/>
      <c r="K71" s="35" t="n"/>
      <c r="L71" s="36" t="n"/>
      <c r="M71" s="36" t="n"/>
      <c r="P71" s="37" t="n"/>
      <c r="Q71" s="38">
        <f>IF($C71="",0,IF(OR(LOWER(TRIM($G71))="omani",LOWER(TRIM($G71))="oman",LOWER(TRIM($G71))="om",LOWER(TRIM($G71))="local"),1,0))</f>
        <v/>
      </c>
      <c r="R71" s="38">
        <f>IF($C71="",0,IF(OR(ISNUMBER(SEARCH("resign",$N71)),ISNUMBER(SEARCH("terminat",$N71)),ISNUMBER(SEARCH("inactive",$N71)),ISNUMBER(SEARCH("vacan",$N71)),ISNUMBER(SEARCH("deceased",$N71)),ISNUMBER(SEARCH("separated",$N71))),0,1))</f>
        <v/>
      </c>
      <c r="S71">
        <f>IF(OR($R71=0,NOT(ISNUMBER($I71))),"",IFERROR(DATEDIF($I71,DATE(FY,1,1),"y"),""))</f>
        <v/>
      </c>
      <c r="T71">
        <f>IF(OR($R71=0,NOT(ISNUMBER($J71))),"",IFERROR(DATEDIF($J71,DATE(FY,1,1),"y"),0))</f>
        <v/>
      </c>
      <c r="U71" s="38">
        <f>IF(OR($R71=0,NOT(ISNUMBER($I71))),0,IF(YEAR($I71)+IF($Q71=1,RetAgeO,RetAgeE)=FY,MONTH($I71),IF(YEAR($I71)+IF($Q71=1,RetAgeO,RetAgeE)&lt;FY,1,0)))</f>
        <v/>
      </c>
      <c r="V71" s="38">
        <f>IF(OR($R71=0,NOT(ISNUMBER($K71))),0,IF(YEAR($K71)=FY,MONTH($K71),IF(YEAR($K71)&lt;FY,1,0)))</f>
        <v/>
      </c>
      <c r="W71" s="38">
        <f>IF($R71=0,0,MIN(12,IF(AND(ISNUMBER($O71),$O71&gt;=1,$O71&lt;=12),INT($O71),12),IF(AND(RetireExit="Yes",$U71&gt;0),$U71,12),IF(AND(ContractExit="Yes",$V71&gt;0),$V71,12)))</f>
        <v/>
      </c>
      <c r="X71" s="37">
        <f>IF(ISNUMBER($P71),$P71,IncPct)</f>
        <v/>
      </c>
      <c r="Y71" s="39">
        <f>IF($W71=0,0,MAX(0,MIN($W71,IncMonth-1))+MAX(0,$W71-IncMonth+1)*(1+$X71))</f>
        <v/>
      </c>
      <c r="Z71" s="40">
        <f>IF($C71="",0,IFERROR(INDEX(Departments!$B$5:$B$54,MATCH($C71,Departments!$A$5:$A$54,0)),0))</f>
        <v/>
      </c>
      <c r="AA71" s="41">
        <f>N($L71)*$Y71</f>
        <v/>
      </c>
      <c r="AB71" s="41">
        <f>N($M71)*$Y71</f>
        <v/>
      </c>
      <c r="AC71" s="41">
        <f>$AA71*$Z71</f>
        <v/>
      </c>
      <c r="AD71" s="41">
        <f>$AA71*BonusMonths/12</f>
        <v/>
      </c>
      <c r="AE71" s="41">
        <f>($AA71+SI_Gross*$AB71)*IF($Q71=1,SI_O,SI_E)</f>
        <v/>
      </c>
      <c r="AF71" s="41">
        <f>IF($Q71=1,0,$AA71*EOSB)</f>
        <v/>
      </c>
      <c r="AG71" s="41">
        <f>$AN71*$W71</f>
        <v/>
      </c>
      <c r="AH71" s="41">
        <f>SUM($AA71:$AG71)</f>
        <v/>
      </c>
      <c r="AI71" s="41">
        <f>12*($AM71+$AN71)</f>
        <v/>
      </c>
      <c r="AJ71" s="41">
        <f>$AM71*((IncMonth-1)+(13-IncMonth)*(1+$X71))+12*$AN71</f>
        <v/>
      </c>
      <c r="AK71" s="41">
        <f>IF($R71=1,N($L71)+N($M71),0)</f>
        <v/>
      </c>
      <c r="AL71">
        <f>IF($C71="","",IF(N($L71)&lt;=0,"Basic salary missing",IF(ISNA(MATCH($C71,Departments!$A$5:$A$54,0)),"Department not on Departments sheet",IF(AND($I71&lt;&gt;"",NOT(ISNUMBER($I71))),"Date of birth is text, not a date",IF(AND($K71&lt;&gt;"",NOT(ISNUMBER($K71))),"Contract end is text, not a date","")))))</f>
        <v/>
      </c>
      <c r="AM71" s="41">
        <f>IF($R71=0,0,N($L71)*(1+$Z71+BonusMonths/12+IF($Q71=1,0,EOSB))+N($M71)+(N($L71)+SI_Gross*N($M71))*IF($Q71=1,SI_O,SI_E))</f>
        <v/>
      </c>
      <c r="AN71" s="41">
        <f>IF($R71=0,0,(IF($Q71=1,MedO,MedE+Ticket)+Training)/12)</f>
        <v/>
      </c>
    </row>
    <row r="72">
      <c r="I72" s="35" t="n"/>
      <c r="J72" s="35" t="n"/>
      <c r="K72" s="35" t="n"/>
      <c r="L72" s="36" t="n"/>
      <c r="M72" s="36" t="n"/>
      <c r="P72" s="37" t="n"/>
      <c r="Q72" s="38">
        <f>IF($C72="",0,IF(OR(LOWER(TRIM($G72))="omani",LOWER(TRIM($G72))="oman",LOWER(TRIM($G72))="om",LOWER(TRIM($G72))="local"),1,0))</f>
        <v/>
      </c>
      <c r="R72" s="38">
        <f>IF($C72="",0,IF(OR(ISNUMBER(SEARCH("resign",$N72)),ISNUMBER(SEARCH("terminat",$N72)),ISNUMBER(SEARCH("inactive",$N72)),ISNUMBER(SEARCH("vacan",$N72)),ISNUMBER(SEARCH("deceased",$N72)),ISNUMBER(SEARCH("separated",$N72))),0,1))</f>
        <v/>
      </c>
      <c r="S72">
        <f>IF(OR($R72=0,NOT(ISNUMBER($I72))),"",IFERROR(DATEDIF($I72,DATE(FY,1,1),"y"),""))</f>
        <v/>
      </c>
      <c r="T72">
        <f>IF(OR($R72=0,NOT(ISNUMBER($J72))),"",IFERROR(DATEDIF($J72,DATE(FY,1,1),"y"),0))</f>
        <v/>
      </c>
      <c r="U72" s="38">
        <f>IF(OR($R72=0,NOT(ISNUMBER($I72))),0,IF(YEAR($I72)+IF($Q72=1,RetAgeO,RetAgeE)=FY,MONTH($I72),IF(YEAR($I72)+IF($Q72=1,RetAgeO,RetAgeE)&lt;FY,1,0)))</f>
        <v/>
      </c>
      <c r="V72" s="38">
        <f>IF(OR($R72=0,NOT(ISNUMBER($K72))),0,IF(YEAR($K72)=FY,MONTH($K72),IF(YEAR($K72)&lt;FY,1,0)))</f>
        <v/>
      </c>
      <c r="W72" s="38">
        <f>IF($R72=0,0,MIN(12,IF(AND(ISNUMBER($O72),$O72&gt;=1,$O72&lt;=12),INT($O72),12),IF(AND(RetireExit="Yes",$U72&gt;0),$U72,12),IF(AND(ContractExit="Yes",$V72&gt;0),$V72,12)))</f>
        <v/>
      </c>
      <c r="X72" s="37">
        <f>IF(ISNUMBER($P72),$P72,IncPct)</f>
        <v/>
      </c>
      <c r="Y72" s="39">
        <f>IF($W72=0,0,MAX(0,MIN($W72,IncMonth-1))+MAX(0,$W72-IncMonth+1)*(1+$X72))</f>
        <v/>
      </c>
      <c r="Z72" s="40">
        <f>IF($C72="",0,IFERROR(INDEX(Departments!$B$5:$B$54,MATCH($C72,Departments!$A$5:$A$54,0)),0))</f>
        <v/>
      </c>
      <c r="AA72" s="41">
        <f>N($L72)*$Y72</f>
        <v/>
      </c>
      <c r="AB72" s="41">
        <f>N($M72)*$Y72</f>
        <v/>
      </c>
      <c r="AC72" s="41">
        <f>$AA72*$Z72</f>
        <v/>
      </c>
      <c r="AD72" s="41">
        <f>$AA72*BonusMonths/12</f>
        <v/>
      </c>
      <c r="AE72" s="41">
        <f>($AA72+SI_Gross*$AB72)*IF($Q72=1,SI_O,SI_E)</f>
        <v/>
      </c>
      <c r="AF72" s="41">
        <f>IF($Q72=1,0,$AA72*EOSB)</f>
        <v/>
      </c>
      <c r="AG72" s="41">
        <f>$AN72*$W72</f>
        <v/>
      </c>
      <c r="AH72" s="41">
        <f>SUM($AA72:$AG72)</f>
        <v/>
      </c>
      <c r="AI72" s="41">
        <f>12*($AM72+$AN72)</f>
        <v/>
      </c>
      <c r="AJ72" s="41">
        <f>$AM72*((IncMonth-1)+(13-IncMonth)*(1+$X72))+12*$AN72</f>
        <v/>
      </c>
      <c r="AK72" s="41">
        <f>IF($R72=1,N($L72)+N($M72),0)</f>
        <v/>
      </c>
      <c r="AL72">
        <f>IF($C72="","",IF(N($L72)&lt;=0,"Basic salary missing",IF(ISNA(MATCH($C72,Departments!$A$5:$A$54,0)),"Department not on Departments sheet",IF(AND($I72&lt;&gt;"",NOT(ISNUMBER($I72))),"Date of birth is text, not a date",IF(AND($K72&lt;&gt;"",NOT(ISNUMBER($K72))),"Contract end is text, not a date","")))))</f>
        <v/>
      </c>
      <c r="AM72" s="41">
        <f>IF($R72=0,0,N($L72)*(1+$Z72+BonusMonths/12+IF($Q72=1,0,EOSB))+N($M72)+(N($L72)+SI_Gross*N($M72))*IF($Q72=1,SI_O,SI_E))</f>
        <v/>
      </c>
      <c r="AN72" s="41">
        <f>IF($R72=0,0,(IF($Q72=1,MedO,MedE+Ticket)+Training)/12)</f>
        <v/>
      </c>
    </row>
    <row r="73">
      <c r="I73" s="35" t="n"/>
      <c r="J73" s="35" t="n"/>
      <c r="K73" s="35" t="n"/>
      <c r="L73" s="36" t="n"/>
      <c r="M73" s="36" t="n"/>
      <c r="P73" s="37" t="n"/>
      <c r="Q73" s="38">
        <f>IF($C73="",0,IF(OR(LOWER(TRIM($G73))="omani",LOWER(TRIM($G73))="oman",LOWER(TRIM($G73))="om",LOWER(TRIM($G73))="local"),1,0))</f>
        <v/>
      </c>
      <c r="R73" s="38">
        <f>IF($C73="",0,IF(OR(ISNUMBER(SEARCH("resign",$N73)),ISNUMBER(SEARCH("terminat",$N73)),ISNUMBER(SEARCH("inactive",$N73)),ISNUMBER(SEARCH("vacan",$N73)),ISNUMBER(SEARCH("deceased",$N73)),ISNUMBER(SEARCH("separated",$N73))),0,1))</f>
        <v/>
      </c>
      <c r="S73">
        <f>IF(OR($R73=0,NOT(ISNUMBER($I73))),"",IFERROR(DATEDIF($I73,DATE(FY,1,1),"y"),""))</f>
        <v/>
      </c>
      <c r="T73">
        <f>IF(OR($R73=0,NOT(ISNUMBER($J73))),"",IFERROR(DATEDIF($J73,DATE(FY,1,1),"y"),0))</f>
        <v/>
      </c>
      <c r="U73" s="38">
        <f>IF(OR($R73=0,NOT(ISNUMBER($I73))),0,IF(YEAR($I73)+IF($Q73=1,RetAgeO,RetAgeE)=FY,MONTH($I73),IF(YEAR($I73)+IF($Q73=1,RetAgeO,RetAgeE)&lt;FY,1,0)))</f>
        <v/>
      </c>
      <c r="V73" s="38">
        <f>IF(OR($R73=0,NOT(ISNUMBER($K73))),0,IF(YEAR($K73)=FY,MONTH($K73),IF(YEAR($K73)&lt;FY,1,0)))</f>
        <v/>
      </c>
      <c r="W73" s="38">
        <f>IF($R73=0,0,MIN(12,IF(AND(ISNUMBER($O73),$O73&gt;=1,$O73&lt;=12),INT($O73),12),IF(AND(RetireExit="Yes",$U73&gt;0),$U73,12),IF(AND(ContractExit="Yes",$V73&gt;0),$V73,12)))</f>
        <v/>
      </c>
      <c r="X73" s="37">
        <f>IF(ISNUMBER($P73),$P73,IncPct)</f>
        <v/>
      </c>
      <c r="Y73" s="39">
        <f>IF($W73=0,0,MAX(0,MIN($W73,IncMonth-1))+MAX(0,$W73-IncMonth+1)*(1+$X73))</f>
        <v/>
      </c>
      <c r="Z73" s="40">
        <f>IF($C73="",0,IFERROR(INDEX(Departments!$B$5:$B$54,MATCH($C73,Departments!$A$5:$A$54,0)),0))</f>
        <v/>
      </c>
      <c r="AA73" s="41">
        <f>N($L73)*$Y73</f>
        <v/>
      </c>
      <c r="AB73" s="41">
        <f>N($M73)*$Y73</f>
        <v/>
      </c>
      <c r="AC73" s="41">
        <f>$AA73*$Z73</f>
        <v/>
      </c>
      <c r="AD73" s="41">
        <f>$AA73*BonusMonths/12</f>
        <v/>
      </c>
      <c r="AE73" s="41">
        <f>($AA73+SI_Gross*$AB73)*IF($Q73=1,SI_O,SI_E)</f>
        <v/>
      </c>
      <c r="AF73" s="41">
        <f>IF($Q73=1,0,$AA73*EOSB)</f>
        <v/>
      </c>
      <c r="AG73" s="41">
        <f>$AN73*$W73</f>
        <v/>
      </c>
      <c r="AH73" s="41">
        <f>SUM($AA73:$AG73)</f>
        <v/>
      </c>
      <c r="AI73" s="41">
        <f>12*($AM73+$AN73)</f>
        <v/>
      </c>
      <c r="AJ73" s="41">
        <f>$AM73*((IncMonth-1)+(13-IncMonth)*(1+$X73))+12*$AN73</f>
        <v/>
      </c>
      <c r="AK73" s="41">
        <f>IF($R73=1,N($L73)+N($M73),0)</f>
        <v/>
      </c>
      <c r="AL73">
        <f>IF($C73="","",IF(N($L73)&lt;=0,"Basic salary missing",IF(ISNA(MATCH($C73,Departments!$A$5:$A$54,0)),"Department not on Departments sheet",IF(AND($I73&lt;&gt;"",NOT(ISNUMBER($I73))),"Date of birth is text, not a date",IF(AND($K73&lt;&gt;"",NOT(ISNUMBER($K73))),"Contract end is text, not a date","")))))</f>
        <v/>
      </c>
      <c r="AM73" s="41">
        <f>IF($R73=0,0,N($L73)*(1+$Z73+BonusMonths/12+IF($Q73=1,0,EOSB))+N($M73)+(N($L73)+SI_Gross*N($M73))*IF($Q73=1,SI_O,SI_E))</f>
        <v/>
      </c>
      <c r="AN73" s="41">
        <f>IF($R73=0,0,(IF($Q73=1,MedO,MedE+Ticket)+Training)/12)</f>
        <v/>
      </c>
    </row>
    <row r="74">
      <c r="I74" s="35" t="n"/>
      <c r="J74" s="35" t="n"/>
      <c r="K74" s="35" t="n"/>
      <c r="L74" s="36" t="n"/>
      <c r="M74" s="36" t="n"/>
      <c r="P74" s="37" t="n"/>
      <c r="Q74" s="38">
        <f>IF($C74="",0,IF(OR(LOWER(TRIM($G74))="omani",LOWER(TRIM($G74))="oman",LOWER(TRIM($G74))="om",LOWER(TRIM($G74))="local"),1,0))</f>
        <v/>
      </c>
      <c r="R74" s="38">
        <f>IF($C74="",0,IF(OR(ISNUMBER(SEARCH("resign",$N74)),ISNUMBER(SEARCH("terminat",$N74)),ISNUMBER(SEARCH("inactive",$N74)),ISNUMBER(SEARCH("vacan",$N74)),ISNUMBER(SEARCH("deceased",$N74)),ISNUMBER(SEARCH("separated",$N74))),0,1))</f>
        <v/>
      </c>
      <c r="S74">
        <f>IF(OR($R74=0,NOT(ISNUMBER($I74))),"",IFERROR(DATEDIF($I74,DATE(FY,1,1),"y"),""))</f>
        <v/>
      </c>
      <c r="T74">
        <f>IF(OR($R74=0,NOT(ISNUMBER($J74))),"",IFERROR(DATEDIF($J74,DATE(FY,1,1),"y"),0))</f>
        <v/>
      </c>
      <c r="U74" s="38">
        <f>IF(OR($R74=0,NOT(ISNUMBER($I74))),0,IF(YEAR($I74)+IF($Q74=1,RetAgeO,RetAgeE)=FY,MONTH($I74),IF(YEAR($I74)+IF($Q74=1,RetAgeO,RetAgeE)&lt;FY,1,0)))</f>
        <v/>
      </c>
      <c r="V74" s="38">
        <f>IF(OR($R74=0,NOT(ISNUMBER($K74))),0,IF(YEAR($K74)=FY,MONTH($K74),IF(YEAR($K74)&lt;FY,1,0)))</f>
        <v/>
      </c>
      <c r="W74" s="38">
        <f>IF($R74=0,0,MIN(12,IF(AND(ISNUMBER($O74),$O74&gt;=1,$O74&lt;=12),INT($O74),12),IF(AND(RetireExit="Yes",$U74&gt;0),$U74,12),IF(AND(ContractExit="Yes",$V74&gt;0),$V74,12)))</f>
        <v/>
      </c>
      <c r="X74" s="37">
        <f>IF(ISNUMBER($P74),$P74,IncPct)</f>
        <v/>
      </c>
      <c r="Y74" s="39">
        <f>IF($W74=0,0,MAX(0,MIN($W74,IncMonth-1))+MAX(0,$W74-IncMonth+1)*(1+$X74))</f>
        <v/>
      </c>
      <c r="Z74" s="40">
        <f>IF($C74="",0,IFERROR(INDEX(Departments!$B$5:$B$54,MATCH($C74,Departments!$A$5:$A$54,0)),0))</f>
        <v/>
      </c>
      <c r="AA74" s="41">
        <f>N($L74)*$Y74</f>
        <v/>
      </c>
      <c r="AB74" s="41">
        <f>N($M74)*$Y74</f>
        <v/>
      </c>
      <c r="AC74" s="41">
        <f>$AA74*$Z74</f>
        <v/>
      </c>
      <c r="AD74" s="41">
        <f>$AA74*BonusMonths/12</f>
        <v/>
      </c>
      <c r="AE74" s="41">
        <f>($AA74+SI_Gross*$AB74)*IF($Q74=1,SI_O,SI_E)</f>
        <v/>
      </c>
      <c r="AF74" s="41">
        <f>IF($Q74=1,0,$AA74*EOSB)</f>
        <v/>
      </c>
      <c r="AG74" s="41">
        <f>$AN74*$W74</f>
        <v/>
      </c>
      <c r="AH74" s="41">
        <f>SUM($AA74:$AG74)</f>
        <v/>
      </c>
      <c r="AI74" s="41">
        <f>12*($AM74+$AN74)</f>
        <v/>
      </c>
      <c r="AJ74" s="41">
        <f>$AM74*((IncMonth-1)+(13-IncMonth)*(1+$X74))+12*$AN74</f>
        <v/>
      </c>
      <c r="AK74" s="41">
        <f>IF($R74=1,N($L74)+N($M74),0)</f>
        <v/>
      </c>
      <c r="AL74">
        <f>IF($C74="","",IF(N($L74)&lt;=0,"Basic salary missing",IF(ISNA(MATCH($C74,Departments!$A$5:$A$54,0)),"Department not on Departments sheet",IF(AND($I74&lt;&gt;"",NOT(ISNUMBER($I74))),"Date of birth is text, not a date",IF(AND($K74&lt;&gt;"",NOT(ISNUMBER($K74))),"Contract end is text, not a date","")))))</f>
        <v/>
      </c>
      <c r="AM74" s="41">
        <f>IF($R74=0,0,N($L74)*(1+$Z74+BonusMonths/12+IF($Q74=1,0,EOSB))+N($M74)+(N($L74)+SI_Gross*N($M74))*IF($Q74=1,SI_O,SI_E))</f>
        <v/>
      </c>
      <c r="AN74" s="41">
        <f>IF($R74=0,0,(IF($Q74=1,MedO,MedE+Ticket)+Training)/12)</f>
        <v/>
      </c>
    </row>
    <row r="75">
      <c r="I75" s="35" t="n"/>
      <c r="J75" s="35" t="n"/>
      <c r="K75" s="35" t="n"/>
      <c r="L75" s="36" t="n"/>
      <c r="M75" s="36" t="n"/>
      <c r="P75" s="37" t="n"/>
      <c r="Q75" s="38">
        <f>IF($C75="",0,IF(OR(LOWER(TRIM($G75))="omani",LOWER(TRIM($G75))="oman",LOWER(TRIM($G75))="om",LOWER(TRIM($G75))="local"),1,0))</f>
        <v/>
      </c>
      <c r="R75" s="38">
        <f>IF($C75="",0,IF(OR(ISNUMBER(SEARCH("resign",$N75)),ISNUMBER(SEARCH("terminat",$N75)),ISNUMBER(SEARCH("inactive",$N75)),ISNUMBER(SEARCH("vacan",$N75)),ISNUMBER(SEARCH("deceased",$N75)),ISNUMBER(SEARCH("separated",$N75))),0,1))</f>
        <v/>
      </c>
      <c r="S75">
        <f>IF(OR($R75=0,NOT(ISNUMBER($I75))),"",IFERROR(DATEDIF($I75,DATE(FY,1,1),"y"),""))</f>
        <v/>
      </c>
      <c r="T75">
        <f>IF(OR($R75=0,NOT(ISNUMBER($J75))),"",IFERROR(DATEDIF($J75,DATE(FY,1,1),"y"),0))</f>
        <v/>
      </c>
      <c r="U75" s="38">
        <f>IF(OR($R75=0,NOT(ISNUMBER($I75))),0,IF(YEAR($I75)+IF($Q75=1,RetAgeO,RetAgeE)=FY,MONTH($I75),IF(YEAR($I75)+IF($Q75=1,RetAgeO,RetAgeE)&lt;FY,1,0)))</f>
        <v/>
      </c>
      <c r="V75" s="38">
        <f>IF(OR($R75=0,NOT(ISNUMBER($K75))),0,IF(YEAR($K75)=FY,MONTH($K75),IF(YEAR($K75)&lt;FY,1,0)))</f>
        <v/>
      </c>
      <c r="W75" s="38">
        <f>IF($R75=0,0,MIN(12,IF(AND(ISNUMBER($O75),$O75&gt;=1,$O75&lt;=12),INT($O75),12),IF(AND(RetireExit="Yes",$U75&gt;0),$U75,12),IF(AND(ContractExit="Yes",$V75&gt;0),$V75,12)))</f>
        <v/>
      </c>
      <c r="X75" s="37">
        <f>IF(ISNUMBER($P75),$P75,IncPct)</f>
        <v/>
      </c>
      <c r="Y75" s="39">
        <f>IF($W75=0,0,MAX(0,MIN($W75,IncMonth-1))+MAX(0,$W75-IncMonth+1)*(1+$X75))</f>
        <v/>
      </c>
      <c r="Z75" s="40">
        <f>IF($C75="",0,IFERROR(INDEX(Departments!$B$5:$B$54,MATCH($C75,Departments!$A$5:$A$54,0)),0))</f>
        <v/>
      </c>
      <c r="AA75" s="41">
        <f>N($L75)*$Y75</f>
        <v/>
      </c>
      <c r="AB75" s="41">
        <f>N($M75)*$Y75</f>
        <v/>
      </c>
      <c r="AC75" s="41">
        <f>$AA75*$Z75</f>
        <v/>
      </c>
      <c r="AD75" s="41">
        <f>$AA75*BonusMonths/12</f>
        <v/>
      </c>
      <c r="AE75" s="41">
        <f>($AA75+SI_Gross*$AB75)*IF($Q75=1,SI_O,SI_E)</f>
        <v/>
      </c>
      <c r="AF75" s="41">
        <f>IF($Q75=1,0,$AA75*EOSB)</f>
        <v/>
      </c>
      <c r="AG75" s="41">
        <f>$AN75*$W75</f>
        <v/>
      </c>
      <c r="AH75" s="41">
        <f>SUM($AA75:$AG75)</f>
        <v/>
      </c>
      <c r="AI75" s="41">
        <f>12*($AM75+$AN75)</f>
        <v/>
      </c>
      <c r="AJ75" s="41">
        <f>$AM75*((IncMonth-1)+(13-IncMonth)*(1+$X75))+12*$AN75</f>
        <v/>
      </c>
      <c r="AK75" s="41">
        <f>IF($R75=1,N($L75)+N($M75),0)</f>
        <v/>
      </c>
      <c r="AL75">
        <f>IF($C75="","",IF(N($L75)&lt;=0,"Basic salary missing",IF(ISNA(MATCH($C75,Departments!$A$5:$A$54,0)),"Department not on Departments sheet",IF(AND($I75&lt;&gt;"",NOT(ISNUMBER($I75))),"Date of birth is text, not a date",IF(AND($K75&lt;&gt;"",NOT(ISNUMBER($K75))),"Contract end is text, not a date","")))))</f>
        <v/>
      </c>
      <c r="AM75" s="41">
        <f>IF($R75=0,0,N($L75)*(1+$Z75+BonusMonths/12+IF($Q75=1,0,EOSB))+N($M75)+(N($L75)+SI_Gross*N($M75))*IF($Q75=1,SI_O,SI_E))</f>
        <v/>
      </c>
      <c r="AN75" s="41">
        <f>IF($R75=0,0,(IF($Q75=1,MedO,MedE+Ticket)+Training)/12)</f>
        <v/>
      </c>
    </row>
    <row r="76">
      <c r="I76" s="35" t="n"/>
      <c r="J76" s="35" t="n"/>
      <c r="K76" s="35" t="n"/>
      <c r="L76" s="36" t="n"/>
      <c r="M76" s="36" t="n"/>
      <c r="P76" s="37" t="n"/>
      <c r="Q76" s="38">
        <f>IF($C76="",0,IF(OR(LOWER(TRIM($G76))="omani",LOWER(TRIM($G76))="oman",LOWER(TRIM($G76))="om",LOWER(TRIM($G76))="local"),1,0))</f>
        <v/>
      </c>
      <c r="R76" s="38">
        <f>IF($C76="",0,IF(OR(ISNUMBER(SEARCH("resign",$N76)),ISNUMBER(SEARCH("terminat",$N76)),ISNUMBER(SEARCH("inactive",$N76)),ISNUMBER(SEARCH("vacan",$N76)),ISNUMBER(SEARCH("deceased",$N76)),ISNUMBER(SEARCH("separated",$N76))),0,1))</f>
        <v/>
      </c>
      <c r="S76">
        <f>IF(OR($R76=0,NOT(ISNUMBER($I76))),"",IFERROR(DATEDIF($I76,DATE(FY,1,1),"y"),""))</f>
        <v/>
      </c>
      <c r="T76">
        <f>IF(OR($R76=0,NOT(ISNUMBER($J76))),"",IFERROR(DATEDIF($J76,DATE(FY,1,1),"y"),0))</f>
        <v/>
      </c>
      <c r="U76" s="38">
        <f>IF(OR($R76=0,NOT(ISNUMBER($I76))),0,IF(YEAR($I76)+IF($Q76=1,RetAgeO,RetAgeE)=FY,MONTH($I76),IF(YEAR($I76)+IF($Q76=1,RetAgeO,RetAgeE)&lt;FY,1,0)))</f>
        <v/>
      </c>
      <c r="V76" s="38">
        <f>IF(OR($R76=0,NOT(ISNUMBER($K76))),0,IF(YEAR($K76)=FY,MONTH($K76),IF(YEAR($K76)&lt;FY,1,0)))</f>
        <v/>
      </c>
      <c r="W76" s="38">
        <f>IF($R76=0,0,MIN(12,IF(AND(ISNUMBER($O76),$O76&gt;=1,$O76&lt;=12),INT($O76),12),IF(AND(RetireExit="Yes",$U76&gt;0),$U76,12),IF(AND(ContractExit="Yes",$V76&gt;0),$V76,12)))</f>
        <v/>
      </c>
      <c r="X76" s="37">
        <f>IF(ISNUMBER($P76),$P76,IncPct)</f>
        <v/>
      </c>
      <c r="Y76" s="39">
        <f>IF($W76=0,0,MAX(0,MIN($W76,IncMonth-1))+MAX(0,$W76-IncMonth+1)*(1+$X76))</f>
        <v/>
      </c>
      <c r="Z76" s="40">
        <f>IF($C76="",0,IFERROR(INDEX(Departments!$B$5:$B$54,MATCH($C76,Departments!$A$5:$A$54,0)),0))</f>
        <v/>
      </c>
      <c r="AA76" s="41">
        <f>N($L76)*$Y76</f>
        <v/>
      </c>
      <c r="AB76" s="41">
        <f>N($M76)*$Y76</f>
        <v/>
      </c>
      <c r="AC76" s="41">
        <f>$AA76*$Z76</f>
        <v/>
      </c>
      <c r="AD76" s="41">
        <f>$AA76*BonusMonths/12</f>
        <v/>
      </c>
      <c r="AE76" s="41">
        <f>($AA76+SI_Gross*$AB76)*IF($Q76=1,SI_O,SI_E)</f>
        <v/>
      </c>
      <c r="AF76" s="41">
        <f>IF($Q76=1,0,$AA76*EOSB)</f>
        <v/>
      </c>
      <c r="AG76" s="41">
        <f>$AN76*$W76</f>
        <v/>
      </c>
      <c r="AH76" s="41">
        <f>SUM($AA76:$AG76)</f>
        <v/>
      </c>
      <c r="AI76" s="41">
        <f>12*($AM76+$AN76)</f>
        <v/>
      </c>
      <c r="AJ76" s="41">
        <f>$AM76*((IncMonth-1)+(13-IncMonth)*(1+$X76))+12*$AN76</f>
        <v/>
      </c>
      <c r="AK76" s="41">
        <f>IF($R76=1,N($L76)+N($M76),0)</f>
        <v/>
      </c>
      <c r="AL76">
        <f>IF($C76="","",IF(N($L76)&lt;=0,"Basic salary missing",IF(ISNA(MATCH($C76,Departments!$A$5:$A$54,0)),"Department not on Departments sheet",IF(AND($I76&lt;&gt;"",NOT(ISNUMBER($I76))),"Date of birth is text, not a date",IF(AND($K76&lt;&gt;"",NOT(ISNUMBER($K76))),"Contract end is text, not a date","")))))</f>
        <v/>
      </c>
      <c r="AM76" s="41">
        <f>IF($R76=0,0,N($L76)*(1+$Z76+BonusMonths/12+IF($Q76=1,0,EOSB))+N($M76)+(N($L76)+SI_Gross*N($M76))*IF($Q76=1,SI_O,SI_E))</f>
        <v/>
      </c>
      <c r="AN76" s="41">
        <f>IF($R76=0,0,(IF($Q76=1,MedO,MedE+Ticket)+Training)/12)</f>
        <v/>
      </c>
    </row>
    <row r="77">
      <c r="I77" s="35" t="n"/>
      <c r="J77" s="35" t="n"/>
      <c r="K77" s="35" t="n"/>
      <c r="L77" s="36" t="n"/>
      <c r="M77" s="36" t="n"/>
      <c r="P77" s="37" t="n"/>
      <c r="Q77" s="38">
        <f>IF($C77="",0,IF(OR(LOWER(TRIM($G77))="omani",LOWER(TRIM($G77))="oman",LOWER(TRIM($G77))="om",LOWER(TRIM($G77))="local"),1,0))</f>
        <v/>
      </c>
      <c r="R77" s="38">
        <f>IF($C77="",0,IF(OR(ISNUMBER(SEARCH("resign",$N77)),ISNUMBER(SEARCH("terminat",$N77)),ISNUMBER(SEARCH("inactive",$N77)),ISNUMBER(SEARCH("vacan",$N77)),ISNUMBER(SEARCH("deceased",$N77)),ISNUMBER(SEARCH("separated",$N77))),0,1))</f>
        <v/>
      </c>
      <c r="S77">
        <f>IF(OR($R77=0,NOT(ISNUMBER($I77))),"",IFERROR(DATEDIF($I77,DATE(FY,1,1),"y"),""))</f>
        <v/>
      </c>
      <c r="T77">
        <f>IF(OR($R77=0,NOT(ISNUMBER($J77))),"",IFERROR(DATEDIF($J77,DATE(FY,1,1),"y"),0))</f>
        <v/>
      </c>
      <c r="U77" s="38">
        <f>IF(OR($R77=0,NOT(ISNUMBER($I77))),0,IF(YEAR($I77)+IF($Q77=1,RetAgeO,RetAgeE)=FY,MONTH($I77),IF(YEAR($I77)+IF($Q77=1,RetAgeO,RetAgeE)&lt;FY,1,0)))</f>
        <v/>
      </c>
      <c r="V77" s="38">
        <f>IF(OR($R77=0,NOT(ISNUMBER($K77))),0,IF(YEAR($K77)=FY,MONTH($K77),IF(YEAR($K77)&lt;FY,1,0)))</f>
        <v/>
      </c>
      <c r="W77" s="38">
        <f>IF($R77=0,0,MIN(12,IF(AND(ISNUMBER($O77),$O77&gt;=1,$O77&lt;=12),INT($O77),12),IF(AND(RetireExit="Yes",$U77&gt;0),$U77,12),IF(AND(ContractExit="Yes",$V77&gt;0),$V77,12)))</f>
        <v/>
      </c>
      <c r="X77" s="37">
        <f>IF(ISNUMBER($P77),$P77,IncPct)</f>
        <v/>
      </c>
      <c r="Y77" s="39">
        <f>IF($W77=0,0,MAX(0,MIN($W77,IncMonth-1))+MAX(0,$W77-IncMonth+1)*(1+$X77))</f>
        <v/>
      </c>
      <c r="Z77" s="40">
        <f>IF($C77="",0,IFERROR(INDEX(Departments!$B$5:$B$54,MATCH($C77,Departments!$A$5:$A$54,0)),0))</f>
        <v/>
      </c>
      <c r="AA77" s="41">
        <f>N($L77)*$Y77</f>
        <v/>
      </c>
      <c r="AB77" s="41">
        <f>N($M77)*$Y77</f>
        <v/>
      </c>
      <c r="AC77" s="41">
        <f>$AA77*$Z77</f>
        <v/>
      </c>
      <c r="AD77" s="41">
        <f>$AA77*BonusMonths/12</f>
        <v/>
      </c>
      <c r="AE77" s="41">
        <f>($AA77+SI_Gross*$AB77)*IF($Q77=1,SI_O,SI_E)</f>
        <v/>
      </c>
      <c r="AF77" s="41">
        <f>IF($Q77=1,0,$AA77*EOSB)</f>
        <v/>
      </c>
      <c r="AG77" s="41">
        <f>$AN77*$W77</f>
        <v/>
      </c>
      <c r="AH77" s="41">
        <f>SUM($AA77:$AG77)</f>
        <v/>
      </c>
      <c r="AI77" s="41">
        <f>12*($AM77+$AN77)</f>
        <v/>
      </c>
      <c r="AJ77" s="41">
        <f>$AM77*((IncMonth-1)+(13-IncMonth)*(1+$X77))+12*$AN77</f>
        <v/>
      </c>
      <c r="AK77" s="41">
        <f>IF($R77=1,N($L77)+N($M77),0)</f>
        <v/>
      </c>
      <c r="AL77">
        <f>IF($C77="","",IF(N($L77)&lt;=0,"Basic salary missing",IF(ISNA(MATCH($C77,Departments!$A$5:$A$54,0)),"Department not on Departments sheet",IF(AND($I77&lt;&gt;"",NOT(ISNUMBER($I77))),"Date of birth is text, not a date",IF(AND($K77&lt;&gt;"",NOT(ISNUMBER($K77))),"Contract end is text, not a date","")))))</f>
        <v/>
      </c>
      <c r="AM77" s="41">
        <f>IF($R77=0,0,N($L77)*(1+$Z77+BonusMonths/12+IF($Q77=1,0,EOSB))+N($M77)+(N($L77)+SI_Gross*N($M77))*IF($Q77=1,SI_O,SI_E))</f>
        <v/>
      </c>
      <c r="AN77" s="41">
        <f>IF($R77=0,0,(IF($Q77=1,MedO,MedE+Ticket)+Training)/12)</f>
        <v/>
      </c>
    </row>
    <row r="78">
      <c r="I78" s="35" t="n"/>
      <c r="J78" s="35" t="n"/>
      <c r="K78" s="35" t="n"/>
      <c r="L78" s="36" t="n"/>
      <c r="M78" s="36" t="n"/>
      <c r="P78" s="37" t="n"/>
      <c r="Q78" s="38">
        <f>IF($C78="",0,IF(OR(LOWER(TRIM($G78))="omani",LOWER(TRIM($G78))="oman",LOWER(TRIM($G78))="om",LOWER(TRIM($G78))="local"),1,0))</f>
        <v/>
      </c>
      <c r="R78" s="38">
        <f>IF($C78="",0,IF(OR(ISNUMBER(SEARCH("resign",$N78)),ISNUMBER(SEARCH("terminat",$N78)),ISNUMBER(SEARCH("inactive",$N78)),ISNUMBER(SEARCH("vacan",$N78)),ISNUMBER(SEARCH("deceased",$N78)),ISNUMBER(SEARCH("separated",$N78))),0,1))</f>
        <v/>
      </c>
      <c r="S78">
        <f>IF(OR($R78=0,NOT(ISNUMBER($I78))),"",IFERROR(DATEDIF($I78,DATE(FY,1,1),"y"),""))</f>
        <v/>
      </c>
      <c r="T78">
        <f>IF(OR($R78=0,NOT(ISNUMBER($J78))),"",IFERROR(DATEDIF($J78,DATE(FY,1,1),"y"),0))</f>
        <v/>
      </c>
      <c r="U78" s="38">
        <f>IF(OR($R78=0,NOT(ISNUMBER($I78))),0,IF(YEAR($I78)+IF($Q78=1,RetAgeO,RetAgeE)=FY,MONTH($I78),IF(YEAR($I78)+IF($Q78=1,RetAgeO,RetAgeE)&lt;FY,1,0)))</f>
        <v/>
      </c>
      <c r="V78" s="38">
        <f>IF(OR($R78=0,NOT(ISNUMBER($K78))),0,IF(YEAR($K78)=FY,MONTH($K78),IF(YEAR($K78)&lt;FY,1,0)))</f>
        <v/>
      </c>
      <c r="W78" s="38">
        <f>IF($R78=0,0,MIN(12,IF(AND(ISNUMBER($O78),$O78&gt;=1,$O78&lt;=12),INT($O78),12),IF(AND(RetireExit="Yes",$U78&gt;0),$U78,12),IF(AND(ContractExit="Yes",$V78&gt;0),$V78,12)))</f>
        <v/>
      </c>
      <c r="X78" s="37">
        <f>IF(ISNUMBER($P78),$P78,IncPct)</f>
        <v/>
      </c>
      <c r="Y78" s="39">
        <f>IF($W78=0,0,MAX(0,MIN($W78,IncMonth-1))+MAX(0,$W78-IncMonth+1)*(1+$X78))</f>
        <v/>
      </c>
      <c r="Z78" s="40">
        <f>IF($C78="",0,IFERROR(INDEX(Departments!$B$5:$B$54,MATCH($C78,Departments!$A$5:$A$54,0)),0))</f>
        <v/>
      </c>
      <c r="AA78" s="41">
        <f>N($L78)*$Y78</f>
        <v/>
      </c>
      <c r="AB78" s="41">
        <f>N($M78)*$Y78</f>
        <v/>
      </c>
      <c r="AC78" s="41">
        <f>$AA78*$Z78</f>
        <v/>
      </c>
      <c r="AD78" s="41">
        <f>$AA78*BonusMonths/12</f>
        <v/>
      </c>
      <c r="AE78" s="41">
        <f>($AA78+SI_Gross*$AB78)*IF($Q78=1,SI_O,SI_E)</f>
        <v/>
      </c>
      <c r="AF78" s="41">
        <f>IF($Q78=1,0,$AA78*EOSB)</f>
        <v/>
      </c>
      <c r="AG78" s="41">
        <f>$AN78*$W78</f>
        <v/>
      </c>
      <c r="AH78" s="41">
        <f>SUM($AA78:$AG78)</f>
        <v/>
      </c>
      <c r="AI78" s="41">
        <f>12*($AM78+$AN78)</f>
        <v/>
      </c>
      <c r="AJ78" s="41">
        <f>$AM78*((IncMonth-1)+(13-IncMonth)*(1+$X78))+12*$AN78</f>
        <v/>
      </c>
      <c r="AK78" s="41">
        <f>IF($R78=1,N($L78)+N($M78),0)</f>
        <v/>
      </c>
      <c r="AL78">
        <f>IF($C78="","",IF(N($L78)&lt;=0,"Basic salary missing",IF(ISNA(MATCH($C78,Departments!$A$5:$A$54,0)),"Department not on Departments sheet",IF(AND($I78&lt;&gt;"",NOT(ISNUMBER($I78))),"Date of birth is text, not a date",IF(AND($K78&lt;&gt;"",NOT(ISNUMBER($K78))),"Contract end is text, not a date","")))))</f>
        <v/>
      </c>
      <c r="AM78" s="41">
        <f>IF($R78=0,0,N($L78)*(1+$Z78+BonusMonths/12+IF($Q78=1,0,EOSB))+N($M78)+(N($L78)+SI_Gross*N($M78))*IF($Q78=1,SI_O,SI_E))</f>
        <v/>
      </c>
      <c r="AN78" s="41">
        <f>IF($R78=0,0,(IF($Q78=1,MedO,MedE+Ticket)+Training)/12)</f>
        <v/>
      </c>
    </row>
    <row r="79">
      <c r="I79" s="35" t="n"/>
      <c r="J79" s="35" t="n"/>
      <c r="K79" s="35" t="n"/>
      <c r="L79" s="36" t="n"/>
      <c r="M79" s="36" t="n"/>
      <c r="P79" s="37" t="n"/>
      <c r="Q79" s="38">
        <f>IF($C79="",0,IF(OR(LOWER(TRIM($G79))="omani",LOWER(TRIM($G79))="oman",LOWER(TRIM($G79))="om",LOWER(TRIM($G79))="local"),1,0))</f>
        <v/>
      </c>
      <c r="R79" s="38">
        <f>IF($C79="",0,IF(OR(ISNUMBER(SEARCH("resign",$N79)),ISNUMBER(SEARCH("terminat",$N79)),ISNUMBER(SEARCH("inactive",$N79)),ISNUMBER(SEARCH("vacan",$N79)),ISNUMBER(SEARCH("deceased",$N79)),ISNUMBER(SEARCH("separated",$N79))),0,1))</f>
        <v/>
      </c>
      <c r="S79">
        <f>IF(OR($R79=0,NOT(ISNUMBER($I79))),"",IFERROR(DATEDIF($I79,DATE(FY,1,1),"y"),""))</f>
        <v/>
      </c>
      <c r="T79">
        <f>IF(OR($R79=0,NOT(ISNUMBER($J79))),"",IFERROR(DATEDIF($J79,DATE(FY,1,1),"y"),0))</f>
        <v/>
      </c>
      <c r="U79" s="38">
        <f>IF(OR($R79=0,NOT(ISNUMBER($I79))),0,IF(YEAR($I79)+IF($Q79=1,RetAgeO,RetAgeE)=FY,MONTH($I79),IF(YEAR($I79)+IF($Q79=1,RetAgeO,RetAgeE)&lt;FY,1,0)))</f>
        <v/>
      </c>
      <c r="V79" s="38">
        <f>IF(OR($R79=0,NOT(ISNUMBER($K79))),0,IF(YEAR($K79)=FY,MONTH($K79),IF(YEAR($K79)&lt;FY,1,0)))</f>
        <v/>
      </c>
      <c r="W79" s="38">
        <f>IF($R79=0,0,MIN(12,IF(AND(ISNUMBER($O79),$O79&gt;=1,$O79&lt;=12),INT($O79),12),IF(AND(RetireExit="Yes",$U79&gt;0),$U79,12),IF(AND(ContractExit="Yes",$V79&gt;0),$V79,12)))</f>
        <v/>
      </c>
      <c r="X79" s="37">
        <f>IF(ISNUMBER($P79),$P79,IncPct)</f>
        <v/>
      </c>
      <c r="Y79" s="39">
        <f>IF($W79=0,0,MAX(0,MIN($W79,IncMonth-1))+MAX(0,$W79-IncMonth+1)*(1+$X79))</f>
        <v/>
      </c>
      <c r="Z79" s="40">
        <f>IF($C79="",0,IFERROR(INDEX(Departments!$B$5:$B$54,MATCH($C79,Departments!$A$5:$A$54,0)),0))</f>
        <v/>
      </c>
      <c r="AA79" s="41">
        <f>N($L79)*$Y79</f>
        <v/>
      </c>
      <c r="AB79" s="41">
        <f>N($M79)*$Y79</f>
        <v/>
      </c>
      <c r="AC79" s="41">
        <f>$AA79*$Z79</f>
        <v/>
      </c>
      <c r="AD79" s="41">
        <f>$AA79*BonusMonths/12</f>
        <v/>
      </c>
      <c r="AE79" s="41">
        <f>($AA79+SI_Gross*$AB79)*IF($Q79=1,SI_O,SI_E)</f>
        <v/>
      </c>
      <c r="AF79" s="41">
        <f>IF($Q79=1,0,$AA79*EOSB)</f>
        <v/>
      </c>
      <c r="AG79" s="41">
        <f>$AN79*$W79</f>
        <v/>
      </c>
      <c r="AH79" s="41">
        <f>SUM($AA79:$AG79)</f>
        <v/>
      </c>
      <c r="AI79" s="41">
        <f>12*($AM79+$AN79)</f>
        <v/>
      </c>
      <c r="AJ79" s="41">
        <f>$AM79*((IncMonth-1)+(13-IncMonth)*(1+$X79))+12*$AN79</f>
        <v/>
      </c>
      <c r="AK79" s="41">
        <f>IF($R79=1,N($L79)+N($M79),0)</f>
        <v/>
      </c>
      <c r="AL79">
        <f>IF($C79="","",IF(N($L79)&lt;=0,"Basic salary missing",IF(ISNA(MATCH($C79,Departments!$A$5:$A$54,0)),"Department not on Departments sheet",IF(AND($I79&lt;&gt;"",NOT(ISNUMBER($I79))),"Date of birth is text, not a date",IF(AND($K79&lt;&gt;"",NOT(ISNUMBER($K79))),"Contract end is text, not a date","")))))</f>
        <v/>
      </c>
      <c r="AM79" s="41">
        <f>IF($R79=0,0,N($L79)*(1+$Z79+BonusMonths/12+IF($Q79=1,0,EOSB))+N($M79)+(N($L79)+SI_Gross*N($M79))*IF($Q79=1,SI_O,SI_E))</f>
        <v/>
      </c>
      <c r="AN79" s="41">
        <f>IF($R79=0,0,(IF($Q79=1,MedO,MedE+Ticket)+Training)/12)</f>
        <v/>
      </c>
    </row>
    <row r="80">
      <c r="I80" s="35" t="n"/>
      <c r="J80" s="35" t="n"/>
      <c r="K80" s="35" t="n"/>
      <c r="L80" s="36" t="n"/>
      <c r="M80" s="36" t="n"/>
      <c r="P80" s="37" t="n"/>
      <c r="Q80" s="38">
        <f>IF($C80="",0,IF(OR(LOWER(TRIM($G80))="omani",LOWER(TRIM($G80))="oman",LOWER(TRIM($G80))="om",LOWER(TRIM($G80))="local"),1,0))</f>
        <v/>
      </c>
      <c r="R80" s="38">
        <f>IF($C80="",0,IF(OR(ISNUMBER(SEARCH("resign",$N80)),ISNUMBER(SEARCH("terminat",$N80)),ISNUMBER(SEARCH("inactive",$N80)),ISNUMBER(SEARCH("vacan",$N80)),ISNUMBER(SEARCH("deceased",$N80)),ISNUMBER(SEARCH("separated",$N80))),0,1))</f>
        <v/>
      </c>
      <c r="S80">
        <f>IF(OR($R80=0,NOT(ISNUMBER($I80))),"",IFERROR(DATEDIF($I80,DATE(FY,1,1),"y"),""))</f>
        <v/>
      </c>
      <c r="T80">
        <f>IF(OR($R80=0,NOT(ISNUMBER($J80))),"",IFERROR(DATEDIF($J80,DATE(FY,1,1),"y"),0))</f>
        <v/>
      </c>
      <c r="U80" s="38">
        <f>IF(OR($R80=0,NOT(ISNUMBER($I80))),0,IF(YEAR($I80)+IF($Q80=1,RetAgeO,RetAgeE)=FY,MONTH($I80),IF(YEAR($I80)+IF($Q80=1,RetAgeO,RetAgeE)&lt;FY,1,0)))</f>
        <v/>
      </c>
      <c r="V80" s="38">
        <f>IF(OR($R80=0,NOT(ISNUMBER($K80))),0,IF(YEAR($K80)=FY,MONTH($K80),IF(YEAR($K80)&lt;FY,1,0)))</f>
        <v/>
      </c>
      <c r="W80" s="38">
        <f>IF($R80=0,0,MIN(12,IF(AND(ISNUMBER($O80),$O80&gt;=1,$O80&lt;=12),INT($O80),12),IF(AND(RetireExit="Yes",$U80&gt;0),$U80,12),IF(AND(ContractExit="Yes",$V80&gt;0),$V80,12)))</f>
        <v/>
      </c>
      <c r="X80" s="37">
        <f>IF(ISNUMBER($P80),$P80,IncPct)</f>
        <v/>
      </c>
      <c r="Y80" s="39">
        <f>IF($W80=0,0,MAX(0,MIN($W80,IncMonth-1))+MAX(0,$W80-IncMonth+1)*(1+$X80))</f>
        <v/>
      </c>
      <c r="Z80" s="40">
        <f>IF($C80="",0,IFERROR(INDEX(Departments!$B$5:$B$54,MATCH($C80,Departments!$A$5:$A$54,0)),0))</f>
        <v/>
      </c>
      <c r="AA80" s="41">
        <f>N($L80)*$Y80</f>
        <v/>
      </c>
      <c r="AB80" s="41">
        <f>N($M80)*$Y80</f>
        <v/>
      </c>
      <c r="AC80" s="41">
        <f>$AA80*$Z80</f>
        <v/>
      </c>
      <c r="AD80" s="41">
        <f>$AA80*BonusMonths/12</f>
        <v/>
      </c>
      <c r="AE80" s="41">
        <f>($AA80+SI_Gross*$AB80)*IF($Q80=1,SI_O,SI_E)</f>
        <v/>
      </c>
      <c r="AF80" s="41">
        <f>IF($Q80=1,0,$AA80*EOSB)</f>
        <v/>
      </c>
      <c r="AG80" s="41">
        <f>$AN80*$W80</f>
        <v/>
      </c>
      <c r="AH80" s="41">
        <f>SUM($AA80:$AG80)</f>
        <v/>
      </c>
      <c r="AI80" s="41">
        <f>12*($AM80+$AN80)</f>
        <v/>
      </c>
      <c r="AJ80" s="41">
        <f>$AM80*((IncMonth-1)+(13-IncMonth)*(1+$X80))+12*$AN80</f>
        <v/>
      </c>
      <c r="AK80" s="41">
        <f>IF($R80=1,N($L80)+N($M80),0)</f>
        <v/>
      </c>
      <c r="AL80">
        <f>IF($C80="","",IF(N($L80)&lt;=0,"Basic salary missing",IF(ISNA(MATCH($C80,Departments!$A$5:$A$54,0)),"Department not on Departments sheet",IF(AND($I80&lt;&gt;"",NOT(ISNUMBER($I80))),"Date of birth is text, not a date",IF(AND($K80&lt;&gt;"",NOT(ISNUMBER($K80))),"Contract end is text, not a date","")))))</f>
        <v/>
      </c>
      <c r="AM80" s="41">
        <f>IF($R80=0,0,N($L80)*(1+$Z80+BonusMonths/12+IF($Q80=1,0,EOSB))+N($M80)+(N($L80)+SI_Gross*N($M80))*IF($Q80=1,SI_O,SI_E))</f>
        <v/>
      </c>
      <c r="AN80" s="41">
        <f>IF($R80=0,0,(IF($Q80=1,MedO,MedE+Ticket)+Training)/12)</f>
        <v/>
      </c>
    </row>
    <row r="81">
      <c r="I81" s="35" t="n"/>
      <c r="J81" s="35" t="n"/>
      <c r="K81" s="35" t="n"/>
      <c r="L81" s="36" t="n"/>
      <c r="M81" s="36" t="n"/>
      <c r="P81" s="37" t="n"/>
      <c r="Q81" s="38">
        <f>IF($C81="",0,IF(OR(LOWER(TRIM($G81))="omani",LOWER(TRIM($G81))="oman",LOWER(TRIM($G81))="om",LOWER(TRIM($G81))="local"),1,0))</f>
        <v/>
      </c>
      <c r="R81" s="38">
        <f>IF($C81="",0,IF(OR(ISNUMBER(SEARCH("resign",$N81)),ISNUMBER(SEARCH("terminat",$N81)),ISNUMBER(SEARCH("inactive",$N81)),ISNUMBER(SEARCH("vacan",$N81)),ISNUMBER(SEARCH("deceased",$N81)),ISNUMBER(SEARCH("separated",$N81))),0,1))</f>
        <v/>
      </c>
      <c r="S81">
        <f>IF(OR($R81=0,NOT(ISNUMBER($I81))),"",IFERROR(DATEDIF($I81,DATE(FY,1,1),"y"),""))</f>
        <v/>
      </c>
      <c r="T81">
        <f>IF(OR($R81=0,NOT(ISNUMBER($J81))),"",IFERROR(DATEDIF($J81,DATE(FY,1,1),"y"),0))</f>
        <v/>
      </c>
      <c r="U81" s="38">
        <f>IF(OR($R81=0,NOT(ISNUMBER($I81))),0,IF(YEAR($I81)+IF($Q81=1,RetAgeO,RetAgeE)=FY,MONTH($I81),IF(YEAR($I81)+IF($Q81=1,RetAgeO,RetAgeE)&lt;FY,1,0)))</f>
        <v/>
      </c>
      <c r="V81" s="38">
        <f>IF(OR($R81=0,NOT(ISNUMBER($K81))),0,IF(YEAR($K81)=FY,MONTH($K81),IF(YEAR($K81)&lt;FY,1,0)))</f>
        <v/>
      </c>
      <c r="W81" s="38">
        <f>IF($R81=0,0,MIN(12,IF(AND(ISNUMBER($O81),$O81&gt;=1,$O81&lt;=12),INT($O81),12),IF(AND(RetireExit="Yes",$U81&gt;0),$U81,12),IF(AND(ContractExit="Yes",$V81&gt;0),$V81,12)))</f>
        <v/>
      </c>
      <c r="X81" s="37">
        <f>IF(ISNUMBER($P81),$P81,IncPct)</f>
        <v/>
      </c>
      <c r="Y81" s="39">
        <f>IF($W81=0,0,MAX(0,MIN($W81,IncMonth-1))+MAX(0,$W81-IncMonth+1)*(1+$X81))</f>
        <v/>
      </c>
      <c r="Z81" s="40">
        <f>IF($C81="",0,IFERROR(INDEX(Departments!$B$5:$B$54,MATCH($C81,Departments!$A$5:$A$54,0)),0))</f>
        <v/>
      </c>
      <c r="AA81" s="41">
        <f>N($L81)*$Y81</f>
        <v/>
      </c>
      <c r="AB81" s="41">
        <f>N($M81)*$Y81</f>
        <v/>
      </c>
      <c r="AC81" s="41">
        <f>$AA81*$Z81</f>
        <v/>
      </c>
      <c r="AD81" s="41">
        <f>$AA81*BonusMonths/12</f>
        <v/>
      </c>
      <c r="AE81" s="41">
        <f>($AA81+SI_Gross*$AB81)*IF($Q81=1,SI_O,SI_E)</f>
        <v/>
      </c>
      <c r="AF81" s="41">
        <f>IF($Q81=1,0,$AA81*EOSB)</f>
        <v/>
      </c>
      <c r="AG81" s="41">
        <f>$AN81*$W81</f>
        <v/>
      </c>
      <c r="AH81" s="41">
        <f>SUM($AA81:$AG81)</f>
        <v/>
      </c>
      <c r="AI81" s="41">
        <f>12*($AM81+$AN81)</f>
        <v/>
      </c>
      <c r="AJ81" s="41">
        <f>$AM81*((IncMonth-1)+(13-IncMonth)*(1+$X81))+12*$AN81</f>
        <v/>
      </c>
      <c r="AK81" s="41">
        <f>IF($R81=1,N($L81)+N($M81),0)</f>
        <v/>
      </c>
      <c r="AL81">
        <f>IF($C81="","",IF(N($L81)&lt;=0,"Basic salary missing",IF(ISNA(MATCH($C81,Departments!$A$5:$A$54,0)),"Department not on Departments sheet",IF(AND($I81&lt;&gt;"",NOT(ISNUMBER($I81))),"Date of birth is text, not a date",IF(AND($K81&lt;&gt;"",NOT(ISNUMBER($K81))),"Contract end is text, not a date","")))))</f>
        <v/>
      </c>
      <c r="AM81" s="41">
        <f>IF($R81=0,0,N($L81)*(1+$Z81+BonusMonths/12+IF($Q81=1,0,EOSB))+N($M81)+(N($L81)+SI_Gross*N($M81))*IF($Q81=1,SI_O,SI_E))</f>
        <v/>
      </c>
      <c r="AN81" s="41">
        <f>IF($R81=0,0,(IF($Q81=1,MedO,MedE+Ticket)+Training)/12)</f>
        <v/>
      </c>
    </row>
    <row r="82">
      <c r="I82" s="35" t="n"/>
      <c r="J82" s="35" t="n"/>
      <c r="K82" s="35" t="n"/>
      <c r="L82" s="36" t="n"/>
      <c r="M82" s="36" t="n"/>
      <c r="P82" s="37" t="n"/>
      <c r="Q82" s="38">
        <f>IF($C82="",0,IF(OR(LOWER(TRIM($G82))="omani",LOWER(TRIM($G82))="oman",LOWER(TRIM($G82))="om",LOWER(TRIM($G82))="local"),1,0))</f>
        <v/>
      </c>
      <c r="R82" s="38">
        <f>IF($C82="",0,IF(OR(ISNUMBER(SEARCH("resign",$N82)),ISNUMBER(SEARCH("terminat",$N82)),ISNUMBER(SEARCH("inactive",$N82)),ISNUMBER(SEARCH("vacan",$N82)),ISNUMBER(SEARCH("deceased",$N82)),ISNUMBER(SEARCH("separated",$N82))),0,1))</f>
        <v/>
      </c>
      <c r="S82">
        <f>IF(OR($R82=0,NOT(ISNUMBER($I82))),"",IFERROR(DATEDIF($I82,DATE(FY,1,1),"y"),""))</f>
        <v/>
      </c>
      <c r="T82">
        <f>IF(OR($R82=0,NOT(ISNUMBER($J82))),"",IFERROR(DATEDIF($J82,DATE(FY,1,1),"y"),0))</f>
        <v/>
      </c>
      <c r="U82" s="38">
        <f>IF(OR($R82=0,NOT(ISNUMBER($I82))),0,IF(YEAR($I82)+IF($Q82=1,RetAgeO,RetAgeE)=FY,MONTH($I82),IF(YEAR($I82)+IF($Q82=1,RetAgeO,RetAgeE)&lt;FY,1,0)))</f>
        <v/>
      </c>
      <c r="V82" s="38">
        <f>IF(OR($R82=0,NOT(ISNUMBER($K82))),0,IF(YEAR($K82)=FY,MONTH($K82),IF(YEAR($K82)&lt;FY,1,0)))</f>
        <v/>
      </c>
      <c r="W82" s="38">
        <f>IF($R82=0,0,MIN(12,IF(AND(ISNUMBER($O82),$O82&gt;=1,$O82&lt;=12),INT($O82),12),IF(AND(RetireExit="Yes",$U82&gt;0),$U82,12),IF(AND(ContractExit="Yes",$V82&gt;0),$V82,12)))</f>
        <v/>
      </c>
      <c r="X82" s="37">
        <f>IF(ISNUMBER($P82),$P82,IncPct)</f>
        <v/>
      </c>
      <c r="Y82" s="39">
        <f>IF($W82=0,0,MAX(0,MIN($W82,IncMonth-1))+MAX(0,$W82-IncMonth+1)*(1+$X82))</f>
        <v/>
      </c>
      <c r="Z82" s="40">
        <f>IF($C82="",0,IFERROR(INDEX(Departments!$B$5:$B$54,MATCH($C82,Departments!$A$5:$A$54,0)),0))</f>
        <v/>
      </c>
      <c r="AA82" s="41">
        <f>N($L82)*$Y82</f>
        <v/>
      </c>
      <c r="AB82" s="41">
        <f>N($M82)*$Y82</f>
        <v/>
      </c>
      <c r="AC82" s="41">
        <f>$AA82*$Z82</f>
        <v/>
      </c>
      <c r="AD82" s="41">
        <f>$AA82*BonusMonths/12</f>
        <v/>
      </c>
      <c r="AE82" s="41">
        <f>($AA82+SI_Gross*$AB82)*IF($Q82=1,SI_O,SI_E)</f>
        <v/>
      </c>
      <c r="AF82" s="41">
        <f>IF($Q82=1,0,$AA82*EOSB)</f>
        <v/>
      </c>
      <c r="AG82" s="41">
        <f>$AN82*$W82</f>
        <v/>
      </c>
      <c r="AH82" s="41">
        <f>SUM($AA82:$AG82)</f>
        <v/>
      </c>
      <c r="AI82" s="41">
        <f>12*($AM82+$AN82)</f>
        <v/>
      </c>
      <c r="AJ82" s="41">
        <f>$AM82*((IncMonth-1)+(13-IncMonth)*(1+$X82))+12*$AN82</f>
        <v/>
      </c>
      <c r="AK82" s="41">
        <f>IF($R82=1,N($L82)+N($M82),0)</f>
        <v/>
      </c>
      <c r="AL82">
        <f>IF($C82="","",IF(N($L82)&lt;=0,"Basic salary missing",IF(ISNA(MATCH($C82,Departments!$A$5:$A$54,0)),"Department not on Departments sheet",IF(AND($I82&lt;&gt;"",NOT(ISNUMBER($I82))),"Date of birth is text, not a date",IF(AND($K82&lt;&gt;"",NOT(ISNUMBER($K82))),"Contract end is text, not a date","")))))</f>
        <v/>
      </c>
      <c r="AM82" s="41">
        <f>IF($R82=0,0,N($L82)*(1+$Z82+BonusMonths/12+IF($Q82=1,0,EOSB))+N($M82)+(N($L82)+SI_Gross*N($M82))*IF($Q82=1,SI_O,SI_E))</f>
        <v/>
      </c>
      <c r="AN82" s="41">
        <f>IF($R82=0,0,(IF($Q82=1,MedO,MedE+Ticket)+Training)/12)</f>
        <v/>
      </c>
    </row>
    <row r="83">
      <c r="I83" s="35" t="n"/>
      <c r="J83" s="35" t="n"/>
      <c r="K83" s="35" t="n"/>
      <c r="L83" s="36" t="n"/>
      <c r="M83" s="36" t="n"/>
      <c r="P83" s="37" t="n"/>
      <c r="Q83" s="38">
        <f>IF($C83="",0,IF(OR(LOWER(TRIM($G83))="omani",LOWER(TRIM($G83))="oman",LOWER(TRIM($G83))="om",LOWER(TRIM($G83))="local"),1,0))</f>
        <v/>
      </c>
      <c r="R83" s="38">
        <f>IF($C83="",0,IF(OR(ISNUMBER(SEARCH("resign",$N83)),ISNUMBER(SEARCH("terminat",$N83)),ISNUMBER(SEARCH("inactive",$N83)),ISNUMBER(SEARCH("vacan",$N83)),ISNUMBER(SEARCH("deceased",$N83)),ISNUMBER(SEARCH("separated",$N83))),0,1))</f>
        <v/>
      </c>
      <c r="S83">
        <f>IF(OR($R83=0,NOT(ISNUMBER($I83))),"",IFERROR(DATEDIF($I83,DATE(FY,1,1),"y"),""))</f>
        <v/>
      </c>
      <c r="T83">
        <f>IF(OR($R83=0,NOT(ISNUMBER($J83))),"",IFERROR(DATEDIF($J83,DATE(FY,1,1),"y"),0))</f>
        <v/>
      </c>
      <c r="U83" s="38">
        <f>IF(OR($R83=0,NOT(ISNUMBER($I83))),0,IF(YEAR($I83)+IF($Q83=1,RetAgeO,RetAgeE)=FY,MONTH($I83),IF(YEAR($I83)+IF($Q83=1,RetAgeO,RetAgeE)&lt;FY,1,0)))</f>
        <v/>
      </c>
      <c r="V83" s="38">
        <f>IF(OR($R83=0,NOT(ISNUMBER($K83))),0,IF(YEAR($K83)=FY,MONTH($K83),IF(YEAR($K83)&lt;FY,1,0)))</f>
        <v/>
      </c>
      <c r="W83" s="38">
        <f>IF($R83=0,0,MIN(12,IF(AND(ISNUMBER($O83),$O83&gt;=1,$O83&lt;=12),INT($O83),12),IF(AND(RetireExit="Yes",$U83&gt;0),$U83,12),IF(AND(ContractExit="Yes",$V83&gt;0),$V83,12)))</f>
        <v/>
      </c>
      <c r="X83" s="37">
        <f>IF(ISNUMBER($P83),$P83,IncPct)</f>
        <v/>
      </c>
      <c r="Y83" s="39">
        <f>IF($W83=0,0,MAX(0,MIN($W83,IncMonth-1))+MAX(0,$W83-IncMonth+1)*(1+$X83))</f>
        <v/>
      </c>
      <c r="Z83" s="40">
        <f>IF($C83="",0,IFERROR(INDEX(Departments!$B$5:$B$54,MATCH($C83,Departments!$A$5:$A$54,0)),0))</f>
        <v/>
      </c>
      <c r="AA83" s="41">
        <f>N($L83)*$Y83</f>
        <v/>
      </c>
      <c r="AB83" s="41">
        <f>N($M83)*$Y83</f>
        <v/>
      </c>
      <c r="AC83" s="41">
        <f>$AA83*$Z83</f>
        <v/>
      </c>
      <c r="AD83" s="41">
        <f>$AA83*BonusMonths/12</f>
        <v/>
      </c>
      <c r="AE83" s="41">
        <f>($AA83+SI_Gross*$AB83)*IF($Q83=1,SI_O,SI_E)</f>
        <v/>
      </c>
      <c r="AF83" s="41">
        <f>IF($Q83=1,0,$AA83*EOSB)</f>
        <v/>
      </c>
      <c r="AG83" s="41">
        <f>$AN83*$W83</f>
        <v/>
      </c>
      <c r="AH83" s="41">
        <f>SUM($AA83:$AG83)</f>
        <v/>
      </c>
      <c r="AI83" s="41">
        <f>12*($AM83+$AN83)</f>
        <v/>
      </c>
      <c r="AJ83" s="41">
        <f>$AM83*((IncMonth-1)+(13-IncMonth)*(1+$X83))+12*$AN83</f>
        <v/>
      </c>
      <c r="AK83" s="41">
        <f>IF($R83=1,N($L83)+N($M83),0)</f>
        <v/>
      </c>
      <c r="AL83">
        <f>IF($C83="","",IF(N($L83)&lt;=0,"Basic salary missing",IF(ISNA(MATCH($C83,Departments!$A$5:$A$54,0)),"Department not on Departments sheet",IF(AND($I83&lt;&gt;"",NOT(ISNUMBER($I83))),"Date of birth is text, not a date",IF(AND($K83&lt;&gt;"",NOT(ISNUMBER($K83))),"Contract end is text, not a date","")))))</f>
        <v/>
      </c>
      <c r="AM83" s="41">
        <f>IF($R83=0,0,N($L83)*(1+$Z83+BonusMonths/12+IF($Q83=1,0,EOSB))+N($M83)+(N($L83)+SI_Gross*N($M83))*IF($Q83=1,SI_O,SI_E))</f>
        <v/>
      </c>
      <c r="AN83" s="41">
        <f>IF($R83=0,0,(IF($Q83=1,MedO,MedE+Ticket)+Training)/12)</f>
        <v/>
      </c>
    </row>
    <row r="84">
      <c r="I84" s="35" t="n"/>
      <c r="J84" s="35" t="n"/>
      <c r="K84" s="35" t="n"/>
      <c r="L84" s="36" t="n"/>
      <c r="M84" s="36" t="n"/>
      <c r="P84" s="37" t="n"/>
      <c r="Q84" s="38">
        <f>IF($C84="",0,IF(OR(LOWER(TRIM($G84))="omani",LOWER(TRIM($G84))="oman",LOWER(TRIM($G84))="om",LOWER(TRIM($G84))="local"),1,0))</f>
        <v/>
      </c>
      <c r="R84" s="38">
        <f>IF($C84="",0,IF(OR(ISNUMBER(SEARCH("resign",$N84)),ISNUMBER(SEARCH("terminat",$N84)),ISNUMBER(SEARCH("inactive",$N84)),ISNUMBER(SEARCH("vacan",$N84)),ISNUMBER(SEARCH("deceased",$N84)),ISNUMBER(SEARCH("separated",$N84))),0,1))</f>
        <v/>
      </c>
      <c r="S84">
        <f>IF(OR($R84=0,NOT(ISNUMBER($I84))),"",IFERROR(DATEDIF($I84,DATE(FY,1,1),"y"),""))</f>
        <v/>
      </c>
      <c r="T84">
        <f>IF(OR($R84=0,NOT(ISNUMBER($J84))),"",IFERROR(DATEDIF($J84,DATE(FY,1,1),"y"),0))</f>
        <v/>
      </c>
      <c r="U84" s="38">
        <f>IF(OR($R84=0,NOT(ISNUMBER($I84))),0,IF(YEAR($I84)+IF($Q84=1,RetAgeO,RetAgeE)=FY,MONTH($I84),IF(YEAR($I84)+IF($Q84=1,RetAgeO,RetAgeE)&lt;FY,1,0)))</f>
        <v/>
      </c>
      <c r="V84" s="38">
        <f>IF(OR($R84=0,NOT(ISNUMBER($K84))),0,IF(YEAR($K84)=FY,MONTH($K84),IF(YEAR($K84)&lt;FY,1,0)))</f>
        <v/>
      </c>
      <c r="W84" s="38">
        <f>IF($R84=0,0,MIN(12,IF(AND(ISNUMBER($O84),$O84&gt;=1,$O84&lt;=12),INT($O84),12),IF(AND(RetireExit="Yes",$U84&gt;0),$U84,12),IF(AND(ContractExit="Yes",$V84&gt;0),$V84,12)))</f>
        <v/>
      </c>
      <c r="X84" s="37">
        <f>IF(ISNUMBER($P84),$P84,IncPct)</f>
        <v/>
      </c>
      <c r="Y84" s="39">
        <f>IF($W84=0,0,MAX(0,MIN($W84,IncMonth-1))+MAX(0,$W84-IncMonth+1)*(1+$X84))</f>
        <v/>
      </c>
      <c r="Z84" s="40">
        <f>IF($C84="",0,IFERROR(INDEX(Departments!$B$5:$B$54,MATCH($C84,Departments!$A$5:$A$54,0)),0))</f>
        <v/>
      </c>
      <c r="AA84" s="41">
        <f>N($L84)*$Y84</f>
        <v/>
      </c>
      <c r="AB84" s="41">
        <f>N($M84)*$Y84</f>
        <v/>
      </c>
      <c r="AC84" s="41">
        <f>$AA84*$Z84</f>
        <v/>
      </c>
      <c r="AD84" s="41">
        <f>$AA84*BonusMonths/12</f>
        <v/>
      </c>
      <c r="AE84" s="41">
        <f>($AA84+SI_Gross*$AB84)*IF($Q84=1,SI_O,SI_E)</f>
        <v/>
      </c>
      <c r="AF84" s="41">
        <f>IF($Q84=1,0,$AA84*EOSB)</f>
        <v/>
      </c>
      <c r="AG84" s="41">
        <f>$AN84*$W84</f>
        <v/>
      </c>
      <c r="AH84" s="41">
        <f>SUM($AA84:$AG84)</f>
        <v/>
      </c>
      <c r="AI84" s="41">
        <f>12*($AM84+$AN84)</f>
        <v/>
      </c>
      <c r="AJ84" s="41">
        <f>$AM84*((IncMonth-1)+(13-IncMonth)*(1+$X84))+12*$AN84</f>
        <v/>
      </c>
      <c r="AK84" s="41">
        <f>IF($R84=1,N($L84)+N($M84),0)</f>
        <v/>
      </c>
      <c r="AL84">
        <f>IF($C84="","",IF(N($L84)&lt;=0,"Basic salary missing",IF(ISNA(MATCH($C84,Departments!$A$5:$A$54,0)),"Department not on Departments sheet",IF(AND($I84&lt;&gt;"",NOT(ISNUMBER($I84))),"Date of birth is text, not a date",IF(AND($K84&lt;&gt;"",NOT(ISNUMBER($K84))),"Contract end is text, not a date","")))))</f>
        <v/>
      </c>
      <c r="AM84" s="41">
        <f>IF($R84=0,0,N($L84)*(1+$Z84+BonusMonths/12+IF($Q84=1,0,EOSB))+N($M84)+(N($L84)+SI_Gross*N($M84))*IF($Q84=1,SI_O,SI_E))</f>
        <v/>
      </c>
      <c r="AN84" s="41">
        <f>IF($R84=0,0,(IF($Q84=1,MedO,MedE+Ticket)+Training)/12)</f>
        <v/>
      </c>
    </row>
    <row r="85">
      <c r="I85" s="35" t="n"/>
      <c r="J85" s="35" t="n"/>
      <c r="K85" s="35" t="n"/>
      <c r="L85" s="36" t="n"/>
      <c r="M85" s="36" t="n"/>
      <c r="P85" s="37" t="n"/>
      <c r="Q85" s="38">
        <f>IF($C85="",0,IF(OR(LOWER(TRIM($G85))="omani",LOWER(TRIM($G85))="oman",LOWER(TRIM($G85))="om",LOWER(TRIM($G85))="local"),1,0))</f>
        <v/>
      </c>
      <c r="R85" s="38">
        <f>IF($C85="",0,IF(OR(ISNUMBER(SEARCH("resign",$N85)),ISNUMBER(SEARCH("terminat",$N85)),ISNUMBER(SEARCH("inactive",$N85)),ISNUMBER(SEARCH("vacan",$N85)),ISNUMBER(SEARCH("deceased",$N85)),ISNUMBER(SEARCH("separated",$N85))),0,1))</f>
        <v/>
      </c>
      <c r="S85">
        <f>IF(OR($R85=0,NOT(ISNUMBER($I85))),"",IFERROR(DATEDIF($I85,DATE(FY,1,1),"y"),""))</f>
        <v/>
      </c>
      <c r="T85">
        <f>IF(OR($R85=0,NOT(ISNUMBER($J85))),"",IFERROR(DATEDIF($J85,DATE(FY,1,1),"y"),0))</f>
        <v/>
      </c>
      <c r="U85" s="38">
        <f>IF(OR($R85=0,NOT(ISNUMBER($I85))),0,IF(YEAR($I85)+IF($Q85=1,RetAgeO,RetAgeE)=FY,MONTH($I85),IF(YEAR($I85)+IF($Q85=1,RetAgeO,RetAgeE)&lt;FY,1,0)))</f>
        <v/>
      </c>
      <c r="V85" s="38">
        <f>IF(OR($R85=0,NOT(ISNUMBER($K85))),0,IF(YEAR($K85)=FY,MONTH($K85),IF(YEAR($K85)&lt;FY,1,0)))</f>
        <v/>
      </c>
      <c r="W85" s="38">
        <f>IF($R85=0,0,MIN(12,IF(AND(ISNUMBER($O85),$O85&gt;=1,$O85&lt;=12),INT($O85),12),IF(AND(RetireExit="Yes",$U85&gt;0),$U85,12),IF(AND(ContractExit="Yes",$V85&gt;0),$V85,12)))</f>
        <v/>
      </c>
      <c r="X85" s="37">
        <f>IF(ISNUMBER($P85),$P85,IncPct)</f>
        <v/>
      </c>
      <c r="Y85" s="39">
        <f>IF($W85=0,0,MAX(0,MIN($W85,IncMonth-1))+MAX(0,$W85-IncMonth+1)*(1+$X85))</f>
        <v/>
      </c>
      <c r="Z85" s="40">
        <f>IF($C85="",0,IFERROR(INDEX(Departments!$B$5:$B$54,MATCH($C85,Departments!$A$5:$A$54,0)),0))</f>
        <v/>
      </c>
      <c r="AA85" s="41">
        <f>N($L85)*$Y85</f>
        <v/>
      </c>
      <c r="AB85" s="41">
        <f>N($M85)*$Y85</f>
        <v/>
      </c>
      <c r="AC85" s="41">
        <f>$AA85*$Z85</f>
        <v/>
      </c>
      <c r="AD85" s="41">
        <f>$AA85*BonusMonths/12</f>
        <v/>
      </c>
      <c r="AE85" s="41">
        <f>($AA85+SI_Gross*$AB85)*IF($Q85=1,SI_O,SI_E)</f>
        <v/>
      </c>
      <c r="AF85" s="41">
        <f>IF($Q85=1,0,$AA85*EOSB)</f>
        <v/>
      </c>
      <c r="AG85" s="41">
        <f>$AN85*$W85</f>
        <v/>
      </c>
      <c r="AH85" s="41">
        <f>SUM($AA85:$AG85)</f>
        <v/>
      </c>
      <c r="AI85" s="41">
        <f>12*($AM85+$AN85)</f>
        <v/>
      </c>
      <c r="AJ85" s="41">
        <f>$AM85*((IncMonth-1)+(13-IncMonth)*(1+$X85))+12*$AN85</f>
        <v/>
      </c>
      <c r="AK85" s="41">
        <f>IF($R85=1,N($L85)+N($M85),0)</f>
        <v/>
      </c>
      <c r="AL85">
        <f>IF($C85="","",IF(N($L85)&lt;=0,"Basic salary missing",IF(ISNA(MATCH($C85,Departments!$A$5:$A$54,0)),"Department not on Departments sheet",IF(AND($I85&lt;&gt;"",NOT(ISNUMBER($I85))),"Date of birth is text, not a date",IF(AND($K85&lt;&gt;"",NOT(ISNUMBER($K85))),"Contract end is text, not a date","")))))</f>
        <v/>
      </c>
      <c r="AM85" s="41">
        <f>IF($R85=0,0,N($L85)*(1+$Z85+BonusMonths/12+IF($Q85=1,0,EOSB))+N($M85)+(N($L85)+SI_Gross*N($M85))*IF($Q85=1,SI_O,SI_E))</f>
        <v/>
      </c>
      <c r="AN85" s="41">
        <f>IF($R85=0,0,(IF($Q85=1,MedO,MedE+Ticket)+Training)/12)</f>
        <v/>
      </c>
    </row>
    <row r="86">
      <c r="I86" s="35" t="n"/>
      <c r="J86" s="35" t="n"/>
      <c r="K86" s="35" t="n"/>
      <c r="L86" s="36" t="n"/>
      <c r="M86" s="36" t="n"/>
      <c r="P86" s="37" t="n"/>
      <c r="Q86" s="38">
        <f>IF($C86="",0,IF(OR(LOWER(TRIM($G86))="omani",LOWER(TRIM($G86))="oman",LOWER(TRIM($G86))="om",LOWER(TRIM($G86))="local"),1,0))</f>
        <v/>
      </c>
      <c r="R86" s="38">
        <f>IF($C86="",0,IF(OR(ISNUMBER(SEARCH("resign",$N86)),ISNUMBER(SEARCH("terminat",$N86)),ISNUMBER(SEARCH("inactive",$N86)),ISNUMBER(SEARCH("vacan",$N86)),ISNUMBER(SEARCH("deceased",$N86)),ISNUMBER(SEARCH("separated",$N86))),0,1))</f>
        <v/>
      </c>
      <c r="S86">
        <f>IF(OR($R86=0,NOT(ISNUMBER($I86))),"",IFERROR(DATEDIF($I86,DATE(FY,1,1),"y"),""))</f>
        <v/>
      </c>
      <c r="T86">
        <f>IF(OR($R86=0,NOT(ISNUMBER($J86))),"",IFERROR(DATEDIF($J86,DATE(FY,1,1),"y"),0))</f>
        <v/>
      </c>
      <c r="U86" s="38">
        <f>IF(OR($R86=0,NOT(ISNUMBER($I86))),0,IF(YEAR($I86)+IF($Q86=1,RetAgeO,RetAgeE)=FY,MONTH($I86),IF(YEAR($I86)+IF($Q86=1,RetAgeO,RetAgeE)&lt;FY,1,0)))</f>
        <v/>
      </c>
      <c r="V86" s="38">
        <f>IF(OR($R86=0,NOT(ISNUMBER($K86))),0,IF(YEAR($K86)=FY,MONTH($K86),IF(YEAR($K86)&lt;FY,1,0)))</f>
        <v/>
      </c>
      <c r="W86" s="38">
        <f>IF($R86=0,0,MIN(12,IF(AND(ISNUMBER($O86),$O86&gt;=1,$O86&lt;=12),INT($O86),12),IF(AND(RetireExit="Yes",$U86&gt;0),$U86,12),IF(AND(ContractExit="Yes",$V86&gt;0),$V86,12)))</f>
        <v/>
      </c>
      <c r="X86" s="37">
        <f>IF(ISNUMBER($P86),$P86,IncPct)</f>
        <v/>
      </c>
      <c r="Y86" s="39">
        <f>IF($W86=0,0,MAX(0,MIN($W86,IncMonth-1))+MAX(0,$W86-IncMonth+1)*(1+$X86))</f>
        <v/>
      </c>
      <c r="Z86" s="40">
        <f>IF($C86="",0,IFERROR(INDEX(Departments!$B$5:$B$54,MATCH($C86,Departments!$A$5:$A$54,0)),0))</f>
        <v/>
      </c>
      <c r="AA86" s="41">
        <f>N($L86)*$Y86</f>
        <v/>
      </c>
      <c r="AB86" s="41">
        <f>N($M86)*$Y86</f>
        <v/>
      </c>
      <c r="AC86" s="41">
        <f>$AA86*$Z86</f>
        <v/>
      </c>
      <c r="AD86" s="41">
        <f>$AA86*BonusMonths/12</f>
        <v/>
      </c>
      <c r="AE86" s="41">
        <f>($AA86+SI_Gross*$AB86)*IF($Q86=1,SI_O,SI_E)</f>
        <v/>
      </c>
      <c r="AF86" s="41">
        <f>IF($Q86=1,0,$AA86*EOSB)</f>
        <v/>
      </c>
      <c r="AG86" s="41">
        <f>$AN86*$W86</f>
        <v/>
      </c>
      <c r="AH86" s="41">
        <f>SUM($AA86:$AG86)</f>
        <v/>
      </c>
      <c r="AI86" s="41">
        <f>12*($AM86+$AN86)</f>
        <v/>
      </c>
      <c r="AJ86" s="41">
        <f>$AM86*((IncMonth-1)+(13-IncMonth)*(1+$X86))+12*$AN86</f>
        <v/>
      </c>
      <c r="AK86" s="41">
        <f>IF($R86=1,N($L86)+N($M86),0)</f>
        <v/>
      </c>
      <c r="AL86">
        <f>IF($C86="","",IF(N($L86)&lt;=0,"Basic salary missing",IF(ISNA(MATCH($C86,Departments!$A$5:$A$54,0)),"Department not on Departments sheet",IF(AND($I86&lt;&gt;"",NOT(ISNUMBER($I86))),"Date of birth is text, not a date",IF(AND($K86&lt;&gt;"",NOT(ISNUMBER($K86))),"Contract end is text, not a date","")))))</f>
        <v/>
      </c>
      <c r="AM86" s="41">
        <f>IF($R86=0,0,N($L86)*(1+$Z86+BonusMonths/12+IF($Q86=1,0,EOSB))+N($M86)+(N($L86)+SI_Gross*N($M86))*IF($Q86=1,SI_O,SI_E))</f>
        <v/>
      </c>
      <c r="AN86" s="41">
        <f>IF($R86=0,0,(IF($Q86=1,MedO,MedE+Ticket)+Training)/12)</f>
        <v/>
      </c>
    </row>
    <row r="87">
      <c r="I87" s="35" t="n"/>
      <c r="J87" s="35" t="n"/>
      <c r="K87" s="35" t="n"/>
      <c r="L87" s="36" t="n"/>
      <c r="M87" s="36" t="n"/>
      <c r="P87" s="37" t="n"/>
      <c r="Q87" s="38">
        <f>IF($C87="",0,IF(OR(LOWER(TRIM($G87))="omani",LOWER(TRIM($G87))="oman",LOWER(TRIM($G87))="om",LOWER(TRIM($G87))="local"),1,0))</f>
        <v/>
      </c>
      <c r="R87" s="38">
        <f>IF($C87="",0,IF(OR(ISNUMBER(SEARCH("resign",$N87)),ISNUMBER(SEARCH("terminat",$N87)),ISNUMBER(SEARCH("inactive",$N87)),ISNUMBER(SEARCH("vacan",$N87)),ISNUMBER(SEARCH("deceased",$N87)),ISNUMBER(SEARCH("separated",$N87))),0,1))</f>
        <v/>
      </c>
      <c r="S87">
        <f>IF(OR($R87=0,NOT(ISNUMBER($I87))),"",IFERROR(DATEDIF($I87,DATE(FY,1,1),"y"),""))</f>
        <v/>
      </c>
      <c r="T87">
        <f>IF(OR($R87=0,NOT(ISNUMBER($J87))),"",IFERROR(DATEDIF($J87,DATE(FY,1,1),"y"),0))</f>
        <v/>
      </c>
      <c r="U87" s="38">
        <f>IF(OR($R87=0,NOT(ISNUMBER($I87))),0,IF(YEAR($I87)+IF($Q87=1,RetAgeO,RetAgeE)=FY,MONTH($I87),IF(YEAR($I87)+IF($Q87=1,RetAgeO,RetAgeE)&lt;FY,1,0)))</f>
        <v/>
      </c>
      <c r="V87" s="38">
        <f>IF(OR($R87=0,NOT(ISNUMBER($K87))),0,IF(YEAR($K87)=FY,MONTH($K87),IF(YEAR($K87)&lt;FY,1,0)))</f>
        <v/>
      </c>
      <c r="W87" s="38">
        <f>IF($R87=0,0,MIN(12,IF(AND(ISNUMBER($O87),$O87&gt;=1,$O87&lt;=12),INT($O87),12),IF(AND(RetireExit="Yes",$U87&gt;0),$U87,12),IF(AND(ContractExit="Yes",$V87&gt;0),$V87,12)))</f>
        <v/>
      </c>
      <c r="X87" s="37">
        <f>IF(ISNUMBER($P87),$P87,IncPct)</f>
        <v/>
      </c>
      <c r="Y87" s="39">
        <f>IF($W87=0,0,MAX(0,MIN($W87,IncMonth-1))+MAX(0,$W87-IncMonth+1)*(1+$X87))</f>
        <v/>
      </c>
      <c r="Z87" s="40">
        <f>IF($C87="",0,IFERROR(INDEX(Departments!$B$5:$B$54,MATCH($C87,Departments!$A$5:$A$54,0)),0))</f>
        <v/>
      </c>
      <c r="AA87" s="41">
        <f>N($L87)*$Y87</f>
        <v/>
      </c>
      <c r="AB87" s="41">
        <f>N($M87)*$Y87</f>
        <v/>
      </c>
      <c r="AC87" s="41">
        <f>$AA87*$Z87</f>
        <v/>
      </c>
      <c r="AD87" s="41">
        <f>$AA87*BonusMonths/12</f>
        <v/>
      </c>
      <c r="AE87" s="41">
        <f>($AA87+SI_Gross*$AB87)*IF($Q87=1,SI_O,SI_E)</f>
        <v/>
      </c>
      <c r="AF87" s="41">
        <f>IF($Q87=1,0,$AA87*EOSB)</f>
        <v/>
      </c>
      <c r="AG87" s="41">
        <f>$AN87*$W87</f>
        <v/>
      </c>
      <c r="AH87" s="41">
        <f>SUM($AA87:$AG87)</f>
        <v/>
      </c>
      <c r="AI87" s="41">
        <f>12*($AM87+$AN87)</f>
        <v/>
      </c>
      <c r="AJ87" s="41">
        <f>$AM87*((IncMonth-1)+(13-IncMonth)*(1+$X87))+12*$AN87</f>
        <v/>
      </c>
      <c r="AK87" s="41">
        <f>IF($R87=1,N($L87)+N($M87),0)</f>
        <v/>
      </c>
      <c r="AL87">
        <f>IF($C87="","",IF(N($L87)&lt;=0,"Basic salary missing",IF(ISNA(MATCH($C87,Departments!$A$5:$A$54,0)),"Department not on Departments sheet",IF(AND($I87&lt;&gt;"",NOT(ISNUMBER($I87))),"Date of birth is text, not a date",IF(AND($K87&lt;&gt;"",NOT(ISNUMBER($K87))),"Contract end is text, not a date","")))))</f>
        <v/>
      </c>
      <c r="AM87" s="41">
        <f>IF($R87=0,0,N($L87)*(1+$Z87+BonusMonths/12+IF($Q87=1,0,EOSB))+N($M87)+(N($L87)+SI_Gross*N($M87))*IF($Q87=1,SI_O,SI_E))</f>
        <v/>
      </c>
      <c r="AN87" s="41">
        <f>IF($R87=0,0,(IF($Q87=1,MedO,MedE+Ticket)+Training)/12)</f>
        <v/>
      </c>
    </row>
    <row r="88">
      <c r="I88" s="35" t="n"/>
      <c r="J88" s="35" t="n"/>
      <c r="K88" s="35" t="n"/>
      <c r="L88" s="36" t="n"/>
      <c r="M88" s="36" t="n"/>
      <c r="P88" s="37" t="n"/>
      <c r="Q88" s="38">
        <f>IF($C88="",0,IF(OR(LOWER(TRIM($G88))="omani",LOWER(TRIM($G88))="oman",LOWER(TRIM($G88))="om",LOWER(TRIM($G88))="local"),1,0))</f>
        <v/>
      </c>
      <c r="R88" s="38">
        <f>IF($C88="",0,IF(OR(ISNUMBER(SEARCH("resign",$N88)),ISNUMBER(SEARCH("terminat",$N88)),ISNUMBER(SEARCH("inactive",$N88)),ISNUMBER(SEARCH("vacan",$N88)),ISNUMBER(SEARCH("deceased",$N88)),ISNUMBER(SEARCH("separated",$N88))),0,1))</f>
        <v/>
      </c>
      <c r="S88">
        <f>IF(OR($R88=0,NOT(ISNUMBER($I88))),"",IFERROR(DATEDIF($I88,DATE(FY,1,1),"y"),""))</f>
        <v/>
      </c>
      <c r="T88">
        <f>IF(OR($R88=0,NOT(ISNUMBER($J88))),"",IFERROR(DATEDIF($J88,DATE(FY,1,1),"y"),0))</f>
        <v/>
      </c>
      <c r="U88" s="38">
        <f>IF(OR($R88=0,NOT(ISNUMBER($I88))),0,IF(YEAR($I88)+IF($Q88=1,RetAgeO,RetAgeE)=FY,MONTH($I88),IF(YEAR($I88)+IF($Q88=1,RetAgeO,RetAgeE)&lt;FY,1,0)))</f>
        <v/>
      </c>
      <c r="V88" s="38">
        <f>IF(OR($R88=0,NOT(ISNUMBER($K88))),0,IF(YEAR($K88)=FY,MONTH($K88),IF(YEAR($K88)&lt;FY,1,0)))</f>
        <v/>
      </c>
      <c r="W88" s="38">
        <f>IF($R88=0,0,MIN(12,IF(AND(ISNUMBER($O88),$O88&gt;=1,$O88&lt;=12),INT($O88),12),IF(AND(RetireExit="Yes",$U88&gt;0),$U88,12),IF(AND(ContractExit="Yes",$V88&gt;0),$V88,12)))</f>
        <v/>
      </c>
      <c r="X88" s="37">
        <f>IF(ISNUMBER($P88),$P88,IncPct)</f>
        <v/>
      </c>
      <c r="Y88" s="39">
        <f>IF($W88=0,0,MAX(0,MIN($W88,IncMonth-1))+MAX(0,$W88-IncMonth+1)*(1+$X88))</f>
        <v/>
      </c>
      <c r="Z88" s="40">
        <f>IF($C88="",0,IFERROR(INDEX(Departments!$B$5:$B$54,MATCH($C88,Departments!$A$5:$A$54,0)),0))</f>
        <v/>
      </c>
      <c r="AA88" s="41">
        <f>N($L88)*$Y88</f>
        <v/>
      </c>
      <c r="AB88" s="41">
        <f>N($M88)*$Y88</f>
        <v/>
      </c>
      <c r="AC88" s="41">
        <f>$AA88*$Z88</f>
        <v/>
      </c>
      <c r="AD88" s="41">
        <f>$AA88*BonusMonths/12</f>
        <v/>
      </c>
      <c r="AE88" s="41">
        <f>($AA88+SI_Gross*$AB88)*IF($Q88=1,SI_O,SI_E)</f>
        <v/>
      </c>
      <c r="AF88" s="41">
        <f>IF($Q88=1,0,$AA88*EOSB)</f>
        <v/>
      </c>
      <c r="AG88" s="41">
        <f>$AN88*$W88</f>
        <v/>
      </c>
      <c r="AH88" s="41">
        <f>SUM($AA88:$AG88)</f>
        <v/>
      </c>
      <c r="AI88" s="41">
        <f>12*($AM88+$AN88)</f>
        <v/>
      </c>
      <c r="AJ88" s="41">
        <f>$AM88*((IncMonth-1)+(13-IncMonth)*(1+$X88))+12*$AN88</f>
        <v/>
      </c>
      <c r="AK88" s="41">
        <f>IF($R88=1,N($L88)+N($M88),0)</f>
        <v/>
      </c>
      <c r="AL88">
        <f>IF($C88="","",IF(N($L88)&lt;=0,"Basic salary missing",IF(ISNA(MATCH($C88,Departments!$A$5:$A$54,0)),"Department not on Departments sheet",IF(AND($I88&lt;&gt;"",NOT(ISNUMBER($I88))),"Date of birth is text, not a date",IF(AND($K88&lt;&gt;"",NOT(ISNUMBER($K88))),"Contract end is text, not a date","")))))</f>
        <v/>
      </c>
      <c r="AM88" s="41">
        <f>IF($R88=0,0,N($L88)*(1+$Z88+BonusMonths/12+IF($Q88=1,0,EOSB))+N($M88)+(N($L88)+SI_Gross*N($M88))*IF($Q88=1,SI_O,SI_E))</f>
        <v/>
      </c>
      <c r="AN88" s="41">
        <f>IF($R88=0,0,(IF($Q88=1,MedO,MedE+Ticket)+Training)/12)</f>
        <v/>
      </c>
    </row>
    <row r="89">
      <c r="I89" s="35" t="n"/>
      <c r="J89" s="35" t="n"/>
      <c r="K89" s="35" t="n"/>
      <c r="L89" s="36" t="n"/>
      <c r="M89" s="36" t="n"/>
      <c r="P89" s="37" t="n"/>
      <c r="Q89" s="38">
        <f>IF($C89="",0,IF(OR(LOWER(TRIM($G89))="omani",LOWER(TRIM($G89))="oman",LOWER(TRIM($G89))="om",LOWER(TRIM($G89))="local"),1,0))</f>
        <v/>
      </c>
      <c r="R89" s="38">
        <f>IF($C89="",0,IF(OR(ISNUMBER(SEARCH("resign",$N89)),ISNUMBER(SEARCH("terminat",$N89)),ISNUMBER(SEARCH("inactive",$N89)),ISNUMBER(SEARCH("vacan",$N89)),ISNUMBER(SEARCH("deceased",$N89)),ISNUMBER(SEARCH("separated",$N89))),0,1))</f>
        <v/>
      </c>
      <c r="S89">
        <f>IF(OR($R89=0,NOT(ISNUMBER($I89))),"",IFERROR(DATEDIF($I89,DATE(FY,1,1),"y"),""))</f>
        <v/>
      </c>
      <c r="T89">
        <f>IF(OR($R89=0,NOT(ISNUMBER($J89))),"",IFERROR(DATEDIF($J89,DATE(FY,1,1),"y"),0))</f>
        <v/>
      </c>
      <c r="U89" s="38">
        <f>IF(OR($R89=0,NOT(ISNUMBER($I89))),0,IF(YEAR($I89)+IF($Q89=1,RetAgeO,RetAgeE)=FY,MONTH($I89),IF(YEAR($I89)+IF($Q89=1,RetAgeO,RetAgeE)&lt;FY,1,0)))</f>
        <v/>
      </c>
      <c r="V89" s="38">
        <f>IF(OR($R89=0,NOT(ISNUMBER($K89))),0,IF(YEAR($K89)=FY,MONTH($K89),IF(YEAR($K89)&lt;FY,1,0)))</f>
        <v/>
      </c>
      <c r="W89" s="38">
        <f>IF($R89=0,0,MIN(12,IF(AND(ISNUMBER($O89),$O89&gt;=1,$O89&lt;=12),INT($O89),12),IF(AND(RetireExit="Yes",$U89&gt;0),$U89,12),IF(AND(ContractExit="Yes",$V89&gt;0),$V89,12)))</f>
        <v/>
      </c>
      <c r="X89" s="37">
        <f>IF(ISNUMBER($P89),$P89,IncPct)</f>
        <v/>
      </c>
      <c r="Y89" s="39">
        <f>IF($W89=0,0,MAX(0,MIN($W89,IncMonth-1))+MAX(0,$W89-IncMonth+1)*(1+$X89))</f>
        <v/>
      </c>
      <c r="Z89" s="40">
        <f>IF($C89="",0,IFERROR(INDEX(Departments!$B$5:$B$54,MATCH($C89,Departments!$A$5:$A$54,0)),0))</f>
        <v/>
      </c>
      <c r="AA89" s="41">
        <f>N($L89)*$Y89</f>
        <v/>
      </c>
      <c r="AB89" s="41">
        <f>N($M89)*$Y89</f>
        <v/>
      </c>
      <c r="AC89" s="41">
        <f>$AA89*$Z89</f>
        <v/>
      </c>
      <c r="AD89" s="41">
        <f>$AA89*BonusMonths/12</f>
        <v/>
      </c>
      <c r="AE89" s="41">
        <f>($AA89+SI_Gross*$AB89)*IF($Q89=1,SI_O,SI_E)</f>
        <v/>
      </c>
      <c r="AF89" s="41">
        <f>IF($Q89=1,0,$AA89*EOSB)</f>
        <v/>
      </c>
      <c r="AG89" s="41">
        <f>$AN89*$W89</f>
        <v/>
      </c>
      <c r="AH89" s="41">
        <f>SUM($AA89:$AG89)</f>
        <v/>
      </c>
      <c r="AI89" s="41">
        <f>12*($AM89+$AN89)</f>
        <v/>
      </c>
      <c r="AJ89" s="41">
        <f>$AM89*((IncMonth-1)+(13-IncMonth)*(1+$X89))+12*$AN89</f>
        <v/>
      </c>
      <c r="AK89" s="41">
        <f>IF($R89=1,N($L89)+N($M89),0)</f>
        <v/>
      </c>
      <c r="AL89">
        <f>IF($C89="","",IF(N($L89)&lt;=0,"Basic salary missing",IF(ISNA(MATCH($C89,Departments!$A$5:$A$54,0)),"Department not on Departments sheet",IF(AND($I89&lt;&gt;"",NOT(ISNUMBER($I89))),"Date of birth is text, not a date",IF(AND($K89&lt;&gt;"",NOT(ISNUMBER($K89))),"Contract end is text, not a date","")))))</f>
        <v/>
      </c>
      <c r="AM89" s="41">
        <f>IF($R89=0,0,N($L89)*(1+$Z89+BonusMonths/12+IF($Q89=1,0,EOSB))+N($M89)+(N($L89)+SI_Gross*N($M89))*IF($Q89=1,SI_O,SI_E))</f>
        <v/>
      </c>
      <c r="AN89" s="41">
        <f>IF($R89=0,0,(IF($Q89=1,MedO,MedE+Ticket)+Training)/12)</f>
        <v/>
      </c>
    </row>
    <row r="90">
      <c r="I90" s="35" t="n"/>
      <c r="J90" s="35" t="n"/>
      <c r="K90" s="35" t="n"/>
      <c r="L90" s="36" t="n"/>
      <c r="M90" s="36" t="n"/>
      <c r="P90" s="37" t="n"/>
      <c r="Q90" s="38">
        <f>IF($C90="",0,IF(OR(LOWER(TRIM($G90))="omani",LOWER(TRIM($G90))="oman",LOWER(TRIM($G90))="om",LOWER(TRIM($G90))="local"),1,0))</f>
        <v/>
      </c>
      <c r="R90" s="38">
        <f>IF($C90="",0,IF(OR(ISNUMBER(SEARCH("resign",$N90)),ISNUMBER(SEARCH("terminat",$N90)),ISNUMBER(SEARCH("inactive",$N90)),ISNUMBER(SEARCH("vacan",$N90)),ISNUMBER(SEARCH("deceased",$N90)),ISNUMBER(SEARCH("separated",$N90))),0,1))</f>
        <v/>
      </c>
      <c r="S90">
        <f>IF(OR($R90=0,NOT(ISNUMBER($I90))),"",IFERROR(DATEDIF($I90,DATE(FY,1,1),"y"),""))</f>
        <v/>
      </c>
      <c r="T90">
        <f>IF(OR($R90=0,NOT(ISNUMBER($J90))),"",IFERROR(DATEDIF($J90,DATE(FY,1,1),"y"),0))</f>
        <v/>
      </c>
      <c r="U90" s="38">
        <f>IF(OR($R90=0,NOT(ISNUMBER($I90))),0,IF(YEAR($I90)+IF($Q90=1,RetAgeO,RetAgeE)=FY,MONTH($I90),IF(YEAR($I90)+IF($Q90=1,RetAgeO,RetAgeE)&lt;FY,1,0)))</f>
        <v/>
      </c>
      <c r="V90" s="38">
        <f>IF(OR($R90=0,NOT(ISNUMBER($K90))),0,IF(YEAR($K90)=FY,MONTH($K90),IF(YEAR($K90)&lt;FY,1,0)))</f>
        <v/>
      </c>
      <c r="W90" s="38">
        <f>IF($R90=0,0,MIN(12,IF(AND(ISNUMBER($O90),$O90&gt;=1,$O90&lt;=12),INT($O90),12),IF(AND(RetireExit="Yes",$U90&gt;0),$U90,12),IF(AND(ContractExit="Yes",$V90&gt;0),$V90,12)))</f>
        <v/>
      </c>
      <c r="X90" s="37">
        <f>IF(ISNUMBER($P90),$P90,IncPct)</f>
        <v/>
      </c>
      <c r="Y90" s="39">
        <f>IF($W90=0,0,MAX(0,MIN($W90,IncMonth-1))+MAX(0,$W90-IncMonth+1)*(1+$X90))</f>
        <v/>
      </c>
      <c r="Z90" s="40">
        <f>IF($C90="",0,IFERROR(INDEX(Departments!$B$5:$B$54,MATCH($C90,Departments!$A$5:$A$54,0)),0))</f>
        <v/>
      </c>
      <c r="AA90" s="41">
        <f>N($L90)*$Y90</f>
        <v/>
      </c>
      <c r="AB90" s="41">
        <f>N($M90)*$Y90</f>
        <v/>
      </c>
      <c r="AC90" s="41">
        <f>$AA90*$Z90</f>
        <v/>
      </c>
      <c r="AD90" s="41">
        <f>$AA90*BonusMonths/12</f>
        <v/>
      </c>
      <c r="AE90" s="41">
        <f>($AA90+SI_Gross*$AB90)*IF($Q90=1,SI_O,SI_E)</f>
        <v/>
      </c>
      <c r="AF90" s="41">
        <f>IF($Q90=1,0,$AA90*EOSB)</f>
        <v/>
      </c>
      <c r="AG90" s="41">
        <f>$AN90*$W90</f>
        <v/>
      </c>
      <c r="AH90" s="41">
        <f>SUM($AA90:$AG90)</f>
        <v/>
      </c>
      <c r="AI90" s="41">
        <f>12*($AM90+$AN90)</f>
        <v/>
      </c>
      <c r="AJ90" s="41">
        <f>$AM90*((IncMonth-1)+(13-IncMonth)*(1+$X90))+12*$AN90</f>
        <v/>
      </c>
      <c r="AK90" s="41">
        <f>IF($R90=1,N($L90)+N($M90),0)</f>
        <v/>
      </c>
      <c r="AL90">
        <f>IF($C90="","",IF(N($L90)&lt;=0,"Basic salary missing",IF(ISNA(MATCH($C90,Departments!$A$5:$A$54,0)),"Department not on Departments sheet",IF(AND($I90&lt;&gt;"",NOT(ISNUMBER($I90))),"Date of birth is text, not a date",IF(AND($K90&lt;&gt;"",NOT(ISNUMBER($K90))),"Contract end is text, not a date","")))))</f>
        <v/>
      </c>
      <c r="AM90" s="41">
        <f>IF($R90=0,0,N($L90)*(1+$Z90+BonusMonths/12+IF($Q90=1,0,EOSB))+N($M90)+(N($L90)+SI_Gross*N($M90))*IF($Q90=1,SI_O,SI_E))</f>
        <v/>
      </c>
      <c r="AN90" s="41">
        <f>IF($R90=0,0,(IF($Q90=1,MedO,MedE+Ticket)+Training)/12)</f>
        <v/>
      </c>
    </row>
    <row r="91">
      <c r="I91" s="35" t="n"/>
      <c r="J91" s="35" t="n"/>
      <c r="K91" s="35" t="n"/>
      <c r="L91" s="36" t="n"/>
      <c r="M91" s="36" t="n"/>
      <c r="P91" s="37" t="n"/>
      <c r="Q91" s="38">
        <f>IF($C91="",0,IF(OR(LOWER(TRIM($G91))="omani",LOWER(TRIM($G91))="oman",LOWER(TRIM($G91))="om",LOWER(TRIM($G91))="local"),1,0))</f>
        <v/>
      </c>
      <c r="R91" s="38">
        <f>IF($C91="",0,IF(OR(ISNUMBER(SEARCH("resign",$N91)),ISNUMBER(SEARCH("terminat",$N91)),ISNUMBER(SEARCH("inactive",$N91)),ISNUMBER(SEARCH("vacan",$N91)),ISNUMBER(SEARCH("deceased",$N91)),ISNUMBER(SEARCH("separated",$N91))),0,1))</f>
        <v/>
      </c>
      <c r="S91">
        <f>IF(OR($R91=0,NOT(ISNUMBER($I91))),"",IFERROR(DATEDIF($I91,DATE(FY,1,1),"y"),""))</f>
        <v/>
      </c>
      <c r="T91">
        <f>IF(OR($R91=0,NOT(ISNUMBER($J91))),"",IFERROR(DATEDIF($J91,DATE(FY,1,1),"y"),0))</f>
        <v/>
      </c>
      <c r="U91" s="38">
        <f>IF(OR($R91=0,NOT(ISNUMBER($I91))),0,IF(YEAR($I91)+IF($Q91=1,RetAgeO,RetAgeE)=FY,MONTH($I91),IF(YEAR($I91)+IF($Q91=1,RetAgeO,RetAgeE)&lt;FY,1,0)))</f>
        <v/>
      </c>
      <c r="V91" s="38">
        <f>IF(OR($R91=0,NOT(ISNUMBER($K91))),0,IF(YEAR($K91)=FY,MONTH($K91),IF(YEAR($K91)&lt;FY,1,0)))</f>
        <v/>
      </c>
      <c r="W91" s="38">
        <f>IF($R91=0,0,MIN(12,IF(AND(ISNUMBER($O91),$O91&gt;=1,$O91&lt;=12),INT($O91),12),IF(AND(RetireExit="Yes",$U91&gt;0),$U91,12),IF(AND(ContractExit="Yes",$V91&gt;0),$V91,12)))</f>
        <v/>
      </c>
      <c r="X91" s="37">
        <f>IF(ISNUMBER($P91),$P91,IncPct)</f>
        <v/>
      </c>
      <c r="Y91" s="39">
        <f>IF($W91=0,0,MAX(0,MIN($W91,IncMonth-1))+MAX(0,$W91-IncMonth+1)*(1+$X91))</f>
        <v/>
      </c>
      <c r="Z91" s="40">
        <f>IF($C91="",0,IFERROR(INDEX(Departments!$B$5:$B$54,MATCH($C91,Departments!$A$5:$A$54,0)),0))</f>
        <v/>
      </c>
      <c r="AA91" s="41">
        <f>N($L91)*$Y91</f>
        <v/>
      </c>
      <c r="AB91" s="41">
        <f>N($M91)*$Y91</f>
        <v/>
      </c>
      <c r="AC91" s="41">
        <f>$AA91*$Z91</f>
        <v/>
      </c>
      <c r="AD91" s="41">
        <f>$AA91*BonusMonths/12</f>
        <v/>
      </c>
      <c r="AE91" s="41">
        <f>($AA91+SI_Gross*$AB91)*IF($Q91=1,SI_O,SI_E)</f>
        <v/>
      </c>
      <c r="AF91" s="41">
        <f>IF($Q91=1,0,$AA91*EOSB)</f>
        <v/>
      </c>
      <c r="AG91" s="41">
        <f>$AN91*$W91</f>
        <v/>
      </c>
      <c r="AH91" s="41">
        <f>SUM($AA91:$AG91)</f>
        <v/>
      </c>
      <c r="AI91" s="41">
        <f>12*($AM91+$AN91)</f>
        <v/>
      </c>
      <c r="AJ91" s="41">
        <f>$AM91*((IncMonth-1)+(13-IncMonth)*(1+$X91))+12*$AN91</f>
        <v/>
      </c>
      <c r="AK91" s="41">
        <f>IF($R91=1,N($L91)+N($M91),0)</f>
        <v/>
      </c>
      <c r="AL91">
        <f>IF($C91="","",IF(N($L91)&lt;=0,"Basic salary missing",IF(ISNA(MATCH($C91,Departments!$A$5:$A$54,0)),"Department not on Departments sheet",IF(AND($I91&lt;&gt;"",NOT(ISNUMBER($I91))),"Date of birth is text, not a date",IF(AND($K91&lt;&gt;"",NOT(ISNUMBER($K91))),"Contract end is text, not a date","")))))</f>
        <v/>
      </c>
      <c r="AM91" s="41">
        <f>IF($R91=0,0,N($L91)*(1+$Z91+BonusMonths/12+IF($Q91=1,0,EOSB))+N($M91)+(N($L91)+SI_Gross*N($M91))*IF($Q91=1,SI_O,SI_E))</f>
        <v/>
      </c>
      <c r="AN91" s="41">
        <f>IF($R91=0,0,(IF($Q91=1,MedO,MedE+Ticket)+Training)/12)</f>
        <v/>
      </c>
    </row>
    <row r="92">
      <c r="I92" s="35" t="n"/>
      <c r="J92" s="35" t="n"/>
      <c r="K92" s="35" t="n"/>
      <c r="L92" s="36" t="n"/>
      <c r="M92" s="36" t="n"/>
      <c r="P92" s="37" t="n"/>
      <c r="Q92" s="38">
        <f>IF($C92="",0,IF(OR(LOWER(TRIM($G92))="omani",LOWER(TRIM($G92))="oman",LOWER(TRIM($G92))="om",LOWER(TRIM($G92))="local"),1,0))</f>
        <v/>
      </c>
      <c r="R92" s="38">
        <f>IF($C92="",0,IF(OR(ISNUMBER(SEARCH("resign",$N92)),ISNUMBER(SEARCH("terminat",$N92)),ISNUMBER(SEARCH("inactive",$N92)),ISNUMBER(SEARCH("vacan",$N92)),ISNUMBER(SEARCH("deceased",$N92)),ISNUMBER(SEARCH("separated",$N92))),0,1))</f>
        <v/>
      </c>
      <c r="S92">
        <f>IF(OR($R92=0,NOT(ISNUMBER($I92))),"",IFERROR(DATEDIF($I92,DATE(FY,1,1),"y"),""))</f>
        <v/>
      </c>
      <c r="T92">
        <f>IF(OR($R92=0,NOT(ISNUMBER($J92))),"",IFERROR(DATEDIF($J92,DATE(FY,1,1),"y"),0))</f>
        <v/>
      </c>
      <c r="U92" s="38">
        <f>IF(OR($R92=0,NOT(ISNUMBER($I92))),0,IF(YEAR($I92)+IF($Q92=1,RetAgeO,RetAgeE)=FY,MONTH($I92),IF(YEAR($I92)+IF($Q92=1,RetAgeO,RetAgeE)&lt;FY,1,0)))</f>
        <v/>
      </c>
      <c r="V92" s="38">
        <f>IF(OR($R92=0,NOT(ISNUMBER($K92))),0,IF(YEAR($K92)=FY,MONTH($K92),IF(YEAR($K92)&lt;FY,1,0)))</f>
        <v/>
      </c>
      <c r="W92" s="38">
        <f>IF($R92=0,0,MIN(12,IF(AND(ISNUMBER($O92),$O92&gt;=1,$O92&lt;=12),INT($O92),12),IF(AND(RetireExit="Yes",$U92&gt;0),$U92,12),IF(AND(ContractExit="Yes",$V92&gt;0),$V92,12)))</f>
        <v/>
      </c>
      <c r="X92" s="37">
        <f>IF(ISNUMBER($P92),$P92,IncPct)</f>
        <v/>
      </c>
      <c r="Y92" s="39">
        <f>IF($W92=0,0,MAX(0,MIN($W92,IncMonth-1))+MAX(0,$W92-IncMonth+1)*(1+$X92))</f>
        <v/>
      </c>
      <c r="Z92" s="40">
        <f>IF($C92="",0,IFERROR(INDEX(Departments!$B$5:$B$54,MATCH($C92,Departments!$A$5:$A$54,0)),0))</f>
        <v/>
      </c>
      <c r="AA92" s="41">
        <f>N($L92)*$Y92</f>
        <v/>
      </c>
      <c r="AB92" s="41">
        <f>N($M92)*$Y92</f>
        <v/>
      </c>
      <c r="AC92" s="41">
        <f>$AA92*$Z92</f>
        <v/>
      </c>
      <c r="AD92" s="41">
        <f>$AA92*BonusMonths/12</f>
        <v/>
      </c>
      <c r="AE92" s="41">
        <f>($AA92+SI_Gross*$AB92)*IF($Q92=1,SI_O,SI_E)</f>
        <v/>
      </c>
      <c r="AF92" s="41">
        <f>IF($Q92=1,0,$AA92*EOSB)</f>
        <v/>
      </c>
      <c r="AG92" s="41">
        <f>$AN92*$W92</f>
        <v/>
      </c>
      <c r="AH92" s="41">
        <f>SUM($AA92:$AG92)</f>
        <v/>
      </c>
      <c r="AI92" s="41">
        <f>12*($AM92+$AN92)</f>
        <v/>
      </c>
      <c r="AJ92" s="41">
        <f>$AM92*((IncMonth-1)+(13-IncMonth)*(1+$X92))+12*$AN92</f>
        <v/>
      </c>
      <c r="AK92" s="41">
        <f>IF($R92=1,N($L92)+N($M92),0)</f>
        <v/>
      </c>
      <c r="AL92">
        <f>IF($C92="","",IF(N($L92)&lt;=0,"Basic salary missing",IF(ISNA(MATCH($C92,Departments!$A$5:$A$54,0)),"Department not on Departments sheet",IF(AND($I92&lt;&gt;"",NOT(ISNUMBER($I92))),"Date of birth is text, not a date",IF(AND($K92&lt;&gt;"",NOT(ISNUMBER($K92))),"Contract end is text, not a date","")))))</f>
        <v/>
      </c>
      <c r="AM92" s="41">
        <f>IF($R92=0,0,N($L92)*(1+$Z92+BonusMonths/12+IF($Q92=1,0,EOSB))+N($M92)+(N($L92)+SI_Gross*N($M92))*IF($Q92=1,SI_O,SI_E))</f>
        <v/>
      </c>
      <c r="AN92" s="41">
        <f>IF($R92=0,0,(IF($Q92=1,MedO,MedE+Ticket)+Training)/12)</f>
        <v/>
      </c>
    </row>
    <row r="93">
      <c r="I93" s="35" t="n"/>
      <c r="J93" s="35" t="n"/>
      <c r="K93" s="35" t="n"/>
      <c r="L93" s="36" t="n"/>
      <c r="M93" s="36" t="n"/>
      <c r="P93" s="37" t="n"/>
      <c r="Q93" s="38">
        <f>IF($C93="",0,IF(OR(LOWER(TRIM($G93))="omani",LOWER(TRIM($G93))="oman",LOWER(TRIM($G93))="om",LOWER(TRIM($G93))="local"),1,0))</f>
        <v/>
      </c>
      <c r="R93" s="38">
        <f>IF($C93="",0,IF(OR(ISNUMBER(SEARCH("resign",$N93)),ISNUMBER(SEARCH("terminat",$N93)),ISNUMBER(SEARCH("inactive",$N93)),ISNUMBER(SEARCH("vacan",$N93)),ISNUMBER(SEARCH("deceased",$N93)),ISNUMBER(SEARCH("separated",$N93))),0,1))</f>
        <v/>
      </c>
      <c r="S93">
        <f>IF(OR($R93=0,NOT(ISNUMBER($I93))),"",IFERROR(DATEDIF($I93,DATE(FY,1,1),"y"),""))</f>
        <v/>
      </c>
      <c r="T93">
        <f>IF(OR($R93=0,NOT(ISNUMBER($J93))),"",IFERROR(DATEDIF($J93,DATE(FY,1,1),"y"),0))</f>
        <v/>
      </c>
      <c r="U93" s="38">
        <f>IF(OR($R93=0,NOT(ISNUMBER($I93))),0,IF(YEAR($I93)+IF($Q93=1,RetAgeO,RetAgeE)=FY,MONTH($I93),IF(YEAR($I93)+IF($Q93=1,RetAgeO,RetAgeE)&lt;FY,1,0)))</f>
        <v/>
      </c>
      <c r="V93" s="38">
        <f>IF(OR($R93=0,NOT(ISNUMBER($K93))),0,IF(YEAR($K93)=FY,MONTH($K93),IF(YEAR($K93)&lt;FY,1,0)))</f>
        <v/>
      </c>
      <c r="W93" s="38">
        <f>IF($R93=0,0,MIN(12,IF(AND(ISNUMBER($O93),$O93&gt;=1,$O93&lt;=12),INT($O93),12),IF(AND(RetireExit="Yes",$U93&gt;0),$U93,12),IF(AND(ContractExit="Yes",$V93&gt;0),$V93,12)))</f>
        <v/>
      </c>
      <c r="X93" s="37">
        <f>IF(ISNUMBER($P93),$P93,IncPct)</f>
        <v/>
      </c>
      <c r="Y93" s="39">
        <f>IF($W93=0,0,MAX(0,MIN($W93,IncMonth-1))+MAX(0,$W93-IncMonth+1)*(1+$X93))</f>
        <v/>
      </c>
      <c r="Z93" s="40">
        <f>IF($C93="",0,IFERROR(INDEX(Departments!$B$5:$B$54,MATCH($C93,Departments!$A$5:$A$54,0)),0))</f>
        <v/>
      </c>
      <c r="AA93" s="41">
        <f>N($L93)*$Y93</f>
        <v/>
      </c>
      <c r="AB93" s="41">
        <f>N($M93)*$Y93</f>
        <v/>
      </c>
      <c r="AC93" s="41">
        <f>$AA93*$Z93</f>
        <v/>
      </c>
      <c r="AD93" s="41">
        <f>$AA93*BonusMonths/12</f>
        <v/>
      </c>
      <c r="AE93" s="41">
        <f>($AA93+SI_Gross*$AB93)*IF($Q93=1,SI_O,SI_E)</f>
        <v/>
      </c>
      <c r="AF93" s="41">
        <f>IF($Q93=1,0,$AA93*EOSB)</f>
        <v/>
      </c>
      <c r="AG93" s="41">
        <f>$AN93*$W93</f>
        <v/>
      </c>
      <c r="AH93" s="41">
        <f>SUM($AA93:$AG93)</f>
        <v/>
      </c>
      <c r="AI93" s="41">
        <f>12*($AM93+$AN93)</f>
        <v/>
      </c>
      <c r="AJ93" s="41">
        <f>$AM93*((IncMonth-1)+(13-IncMonth)*(1+$X93))+12*$AN93</f>
        <v/>
      </c>
      <c r="AK93" s="41">
        <f>IF($R93=1,N($L93)+N($M93),0)</f>
        <v/>
      </c>
      <c r="AL93">
        <f>IF($C93="","",IF(N($L93)&lt;=0,"Basic salary missing",IF(ISNA(MATCH($C93,Departments!$A$5:$A$54,0)),"Department not on Departments sheet",IF(AND($I93&lt;&gt;"",NOT(ISNUMBER($I93))),"Date of birth is text, not a date",IF(AND($K93&lt;&gt;"",NOT(ISNUMBER($K93))),"Contract end is text, not a date","")))))</f>
        <v/>
      </c>
      <c r="AM93" s="41">
        <f>IF($R93=0,0,N($L93)*(1+$Z93+BonusMonths/12+IF($Q93=1,0,EOSB))+N($M93)+(N($L93)+SI_Gross*N($M93))*IF($Q93=1,SI_O,SI_E))</f>
        <v/>
      </c>
      <c r="AN93" s="41">
        <f>IF($R93=0,0,(IF($Q93=1,MedO,MedE+Ticket)+Training)/12)</f>
        <v/>
      </c>
    </row>
    <row r="94">
      <c r="I94" s="35" t="n"/>
      <c r="J94" s="35" t="n"/>
      <c r="K94" s="35" t="n"/>
      <c r="L94" s="36" t="n"/>
      <c r="M94" s="36" t="n"/>
      <c r="P94" s="37" t="n"/>
      <c r="Q94" s="38">
        <f>IF($C94="",0,IF(OR(LOWER(TRIM($G94))="omani",LOWER(TRIM($G94))="oman",LOWER(TRIM($G94))="om",LOWER(TRIM($G94))="local"),1,0))</f>
        <v/>
      </c>
      <c r="R94" s="38">
        <f>IF($C94="",0,IF(OR(ISNUMBER(SEARCH("resign",$N94)),ISNUMBER(SEARCH("terminat",$N94)),ISNUMBER(SEARCH("inactive",$N94)),ISNUMBER(SEARCH("vacan",$N94)),ISNUMBER(SEARCH("deceased",$N94)),ISNUMBER(SEARCH("separated",$N94))),0,1))</f>
        <v/>
      </c>
      <c r="S94">
        <f>IF(OR($R94=0,NOT(ISNUMBER($I94))),"",IFERROR(DATEDIF($I94,DATE(FY,1,1),"y"),""))</f>
        <v/>
      </c>
      <c r="T94">
        <f>IF(OR($R94=0,NOT(ISNUMBER($J94))),"",IFERROR(DATEDIF($J94,DATE(FY,1,1),"y"),0))</f>
        <v/>
      </c>
      <c r="U94" s="38">
        <f>IF(OR($R94=0,NOT(ISNUMBER($I94))),0,IF(YEAR($I94)+IF($Q94=1,RetAgeO,RetAgeE)=FY,MONTH($I94),IF(YEAR($I94)+IF($Q94=1,RetAgeO,RetAgeE)&lt;FY,1,0)))</f>
        <v/>
      </c>
      <c r="V94" s="38">
        <f>IF(OR($R94=0,NOT(ISNUMBER($K94))),0,IF(YEAR($K94)=FY,MONTH($K94),IF(YEAR($K94)&lt;FY,1,0)))</f>
        <v/>
      </c>
      <c r="W94" s="38">
        <f>IF($R94=0,0,MIN(12,IF(AND(ISNUMBER($O94),$O94&gt;=1,$O94&lt;=12),INT($O94),12),IF(AND(RetireExit="Yes",$U94&gt;0),$U94,12),IF(AND(ContractExit="Yes",$V94&gt;0),$V94,12)))</f>
        <v/>
      </c>
      <c r="X94" s="37">
        <f>IF(ISNUMBER($P94),$P94,IncPct)</f>
        <v/>
      </c>
      <c r="Y94" s="39">
        <f>IF($W94=0,0,MAX(0,MIN($W94,IncMonth-1))+MAX(0,$W94-IncMonth+1)*(1+$X94))</f>
        <v/>
      </c>
      <c r="Z94" s="40">
        <f>IF($C94="",0,IFERROR(INDEX(Departments!$B$5:$B$54,MATCH($C94,Departments!$A$5:$A$54,0)),0))</f>
        <v/>
      </c>
      <c r="AA94" s="41">
        <f>N($L94)*$Y94</f>
        <v/>
      </c>
      <c r="AB94" s="41">
        <f>N($M94)*$Y94</f>
        <v/>
      </c>
      <c r="AC94" s="41">
        <f>$AA94*$Z94</f>
        <v/>
      </c>
      <c r="AD94" s="41">
        <f>$AA94*BonusMonths/12</f>
        <v/>
      </c>
      <c r="AE94" s="41">
        <f>($AA94+SI_Gross*$AB94)*IF($Q94=1,SI_O,SI_E)</f>
        <v/>
      </c>
      <c r="AF94" s="41">
        <f>IF($Q94=1,0,$AA94*EOSB)</f>
        <v/>
      </c>
      <c r="AG94" s="41">
        <f>$AN94*$W94</f>
        <v/>
      </c>
      <c r="AH94" s="41">
        <f>SUM($AA94:$AG94)</f>
        <v/>
      </c>
      <c r="AI94" s="41">
        <f>12*($AM94+$AN94)</f>
        <v/>
      </c>
      <c r="AJ94" s="41">
        <f>$AM94*((IncMonth-1)+(13-IncMonth)*(1+$X94))+12*$AN94</f>
        <v/>
      </c>
      <c r="AK94" s="41">
        <f>IF($R94=1,N($L94)+N($M94),0)</f>
        <v/>
      </c>
      <c r="AL94">
        <f>IF($C94="","",IF(N($L94)&lt;=0,"Basic salary missing",IF(ISNA(MATCH($C94,Departments!$A$5:$A$54,0)),"Department not on Departments sheet",IF(AND($I94&lt;&gt;"",NOT(ISNUMBER($I94))),"Date of birth is text, not a date",IF(AND($K94&lt;&gt;"",NOT(ISNUMBER($K94))),"Contract end is text, not a date","")))))</f>
        <v/>
      </c>
      <c r="AM94" s="41">
        <f>IF($R94=0,0,N($L94)*(1+$Z94+BonusMonths/12+IF($Q94=1,0,EOSB))+N($M94)+(N($L94)+SI_Gross*N($M94))*IF($Q94=1,SI_O,SI_E))</f>
        <v/>
      </c>
      <c r="AN94" s="41">
        <f>IF($R94=0,0,(IF($Q94=1,MedO,MedE+Ticket)+Training)/12)</f>
        <v/>
      </c>
    </row>
    <row r="95">
      <c r="I95" s="35" t="n"/>
      <c r="J95" s="35" t="n"/>
      <c r="K95" s="35" t="n"/>
      <c r="L95" s="36" t="n"/>
      <c r="M95" s="36" t="n"/>
      <c r="P95" s="37" t="n"/>
      <c r="Q95" s="38">
        <f>IF($C95="",0,IF(OR(LOWER(TRIM($G95))="omani",LOWER(TRIM($G95))="oman",LOWER(TRIM($G95))="om",LOWER(TRIM($G95))="local"),1,0))</f>
        <v/>
      </c>
      <c r="R95" s="38">
        <f>IF($C95="",0,IF(OR(ISNUMBER(SEARCH("resign",$N95)),ISNUMBER(SEARCH("terminat",$N95)),ISNUMBER(SEARCH("inactive",$N95)),ISNUMBER(SEARCH("vacan",$N95)),ISNUMBER(SEARCH("deceased",$N95)),ISNUMBER(SEARCH("separated",$N95))),0,1))</f>
        <v/>
      </c>
      <c r="S95">
        <f>IF(OR($R95=0,NOT(ISNUMBER($I95))),"",IFERROR(DATEDIF($I95,DATE(FY,1,1),"y"),""))</f>
        <v/>
      </c>
      <c r="T95">
        <f>IF(OR($R95=0,NOT(ISNUMBER($J95))),"",IFERROR(DATEDIF($J95,DATE(FY,1,1),"y"),0))</f>
        <v/>
      </c>
      <c r="U95" s="38">
        <f>IF(OR($R95=0,NOT(ISNUMBER($I95))),0,IF(YEAR($I95)+IF($Q95=1,RetAgeO,RetAgeE)=FY,MONTH($I95),IF(YEAR($I95)+IF($Q95=1,RetAgeO,RetAgeE)&lt;FY,1,0)))</f>
        <v/>
      </c>
      <c r="V95" s="38">
        <f>IF(OR($R95=0,NOT(ISNUMBER($K95))),0,IF(YEAR($K95)=FY,MONTH($K95),IF(YEAR($K95)&lt;FY,1,0)))</f>
        <v/>
      </c>
      <c r="W95" s="38">
        <f>IF($R95=0,0,MIN(12,IF(AND(ISNUMBER($O95),$O95&gt;=1,$O95&lt;=12),INT($O95),12),IF(AND(RetireExit="Yes",$U95&gt;0),$U95,12),IF(AND(ContractExit="Yes",$V95&gt;0),$V95,12)))</f>
        <v/>
      </c>
      <c r="X95" s="37">
        <f>IF(ISNUMBER($P95),$P95,IncPct)</f>
        <v/>
      </c>
      <c r="Y95" s="39">
        <f>IF($W95=0,0,MAX(0,MIN($W95,IncMonth-1))+MAX(0,$W95-IncMonth+1)*(1+$X95))</f>
        <v/>
      </c>
      <c r="Z95" s="40">
        <f>IF($C95="",0,IFERROR(INDEX(Departments!$B$5:$B$54,MATCH($C95,Departments!$A$5:$A$54,0)),0))</f>
        <v/>
      </c>
      <c r="AA95" s="41">
        <f>N($L95)*$Y95</f>
        <v/>
      </c>
      <c r="AB95" s="41">
        <f>N($M95)*$Y95</f>
        <v/>
      </c>
      <c r="AC95" s="41">
        <f>$AA95*$Z95</f>
        <v/>
      </c>
      <c r="AD95" s="41">
        <f>$AA95*BonusMonths/12</f>
        <v/>
      </c>
      <c r="AE95" s="41">
        <f>($AA95+SI_Gross*$AB95)*IF($Q95=1,SI_O,SI_E)</f>
        <v/>
      </c>
      <c r="AF95" s="41">
        <f>IF($Q95=1,0,$AA95*EOSB)</f>
        <v/>
      </c>
      <c r="AG95" s="41">
        <f>$AN95*$W95</f>
        <v/>
      </c>
      <c r="AH95" s="41">
        <f>SUM($AA95:$AG95)</f>
        <v/>
      </c>
      <c r="AI95" s="41">
        <f>12*($AM95+$AN95)</f>
        <v/>
      </c>
      <c r="AJ95" s="41">
        <f>$AM95*((IncMonth-1)+(13-IncMonth)*(1+$X95))+12*$AN95</f>
        <v/>
      </c>
      <c r="AK95" s="41">
        <f>IF($R95=1,N($L95)+N($M95),0)</f>
        <v/>
      </c>
      <c r="AL95">
        <f>IF($C95="","",IF(N($L95)&lt;=0,"Basic salary missing",IF(ISNA(MATCH($C95,Departments!$A$5:$A$54,0)),"Department not on Departments sheet",IF(AND($I95&lt;&gt;"",NOT(ISNUMBER($I95))),"Date of birth is text, not a date",IF(AND($K95&lt;&gt;"",NOT(ISNUMBER($K95))),"Contract end is text, not a date","")))))</f>
        <v/>
      </c>
      <c r="AM95" s="41">
        <f>IF($R95=0,0,N($L95)*(1+$Z95+BonusMonths/12+IF($Q95=1,0,EOSB))+N($M95)+(N($L95)+SI_Gross*N($M95))*IF($Q95=1,SI_O,SI_E))</f>
        <v/>
      </c>
      <c r="AN95" s="41">
        <f>IF($R95=0,0,(IF($Q95=1,MedO,MedE+Ticket)+Training)/12)</f>
        <v/>
      </c>
    </row>
    <row r="96">
      <c r="I96" s="35" t="n"/>
      <c r="J96" s="35" t="n"/>
      <c r="K96" s="35" t="n"/>
      <c r="L96" s="36" t="n"/>
      <c r="M96" s="36" t="n"/>
      <c r="P96" s="37" t="n"/>
      <c r="Q96" s="38">
        <f>IF($C96="",0,IF(OR(LOWER(TRIM($G96))="omani",LOWER(TRIM($G96))="oman",LOWER(TRIM($G96))="om",LOWER(TRIM($G96))="local"),1,0))</f>
        <v/>
      </c>
      <c r="R96" s="38">
        <f>IF($C96="",0,IF(OR(ISNUMBER(SEARCH("resign",$N96)),ISNUMBER(SEARCH("terminat",$N96)),ISNUMBER(SEARCH("inactive",$N96)),ISNUMBER(SEARCH("vacan",$N96)),ISNUMBER(SEARCH("deceased",$N96)),ISNUMBER(SEARCH("separated",$N96))),0,1))</f>
        <v/>
      </c>
      <c r="S96">
        <f>IF(OR($R96=0,NOT(ISNUMBER($I96))),"",IFERROR(DATEDIF($I96,DATE(FY,1,1),"y"),""))</f>
        <v/>
      </c>
      <c r="T96">
        <f>IF(OR($R96=0,NOT(ISNUMBER($J96))),"",IFERROR(DATEDIF($J96,DATE(FY,1,1),"y"),0))</f>
        <v/>
      </c>
      <c r="U96" s="38">
        <f>IF(OR($R96=0,NOT(ISNUMBER($I96))),0,IF(YEAR($I96)+IF($Q96=1,RetAgeO,RetAgeE)=FY,MONTH($I96),IF(YEAR($I96)+IF($Q96=1,RetAgeO,RetAgeE)&lt;FY,1,0)))</f>
        <v/>
      </c>
      <c r="V96" s="38">
        <f>IF(OR($R96=0,NOT(ISNUMBER($K96))),0,IF(YEAR($K96)=FY,MONTH($K96),IF(YEAR($K96)&lt;FY,1,0)))</f>
        <v/>
      </c>
      <c r="W96" s="38">
        <f>IF($R96=0,0,MIN(12,IF(AND(ISNUMBER($O96),$O96&gt;=1,$O96&lt;=12),INT($O96),12),IF(AND(RetireExit="Yes",$U96&gt;0),$U96,12),IF(AND(ContractExit="Yes",$V96&gt;0),$V96,12)))</f>
        <v/>
      </c>
      <c r="X96" s="37">
        <f>IF(ISNUMBER($P96),$P96,IncPct)</f>
        <v/>
      </c>
      <c r="Y96" s="39">
        <f>IF($W96=0,0,MAX(0,MIN($W96,IncMonth-1))+MAX(0,$W96-IncMonth+1)*(1+$X96))</f>
        <v/>
      </c>
      <c r="Z96" s="40">
        <f>IF($C96="",0,IFERROR(INDEX(Departments!$B$5:$B$54,MATCH($C96,Departments!$A$5:$A$54,0)),0))</f>
        <v/>
      </c>
      <c r="AA96" s="41">
        <f>N($L96)*$Y96</f>
        <v/>
      </c>
      <c r="AB96" s="41">
        <f>N($M96)*$Y96</f>
        <v/>
      </c>
      <c r="AC96" s="41">
        <f>$AA96*$Z96</f>
        <v/>
      </c>
      <c r="AD96" s="41">
        <f>$AA96*BonusMonths/12</f>
        <v/>
      </c>
      <c r="AE96" s="41">
        <f>($AA96+SI_Gross*$AB96)*IF($Q96=1,SI_O,SI_E)</f>
        <v/>
      </c>
      <c r="AF96" s="41">
        <f>IF($Q96=1,0,$AA96*EOSB)</f>
        <v/>
      </c>
      <c r="AG96" s="41">
        <f>$AN96*$W96</f>
        <v/>
      </c>
      <c r="AH96" s="41">
        <f>SUM($AA96:$AG96)</f>
        <v/>
      </c>
      <c r="AI96" s="41">
        <f>12*($AM96+$AN96)</f>
        <v/>
      </c>
      <c r="AJ96" s="41">
        <f>$AM96*((IncMonth-1)+(13-IncMonth)*(1+$X96))+12*$AN96</f>
        <v/>
      </c>
      <c r="AK96" s="41">
        <f>IF($R96=1,N($L96)+N($M96),0)</f>
        <v/>
      </c>
      <c r="AL96">
        <f>IF($C96="","",IF(N($L96)&lt;=0,"Basic salary missing",IF(ISNA(MATCH($C96,Departments!$A$5:$A$54,0)),"Department not on Departments sheet",IF(AND($I96&lt;&gt;"",NOT(ISNUMBER($I96))),"Date of birth is text, not a date",IF(AND($K96&lt;&gt;"",NOT(ISNUMBER($K96))),"Contract end is text, not a date","")))))</f>
        <v/>
      </c>
      <c r="AM96" s="41">
        <f>IF($R96=0,0,N($L96)*(1+$Z96+BonusMonths/12+IF($Q96=1,0,EOSB))+N($M96)+(N($L96)+SI_Gross*N($M96))*IF($Q96=1,SI_O,SI_E))</f>
        <v/>
      </c>
      <c r="AN96" s="41">
        <f>IF($R96=0,0,(IF($Q96=1,MedO,MedE+Ticket)+Training)/12)</f>
        <v/>
      </c>
    </row>
    <row r="97">
      <c r="I97" s="35" t="n"/>
      <c r="J97" s="35" t="n"/>
      <c r="K97" s="35" t="n"/>
      <c r="L97" s="36" t="n"/>
      <c r="M97" s="36" t="n"/>
      <c r="P97" s="37" t="n"/>
      <c r="Q97" s="38">
        <f>IF($C97="",0,IF(OR(LOWER(TRIM($G97))="omani",LOWER(TRIM($G97))="oman",LOWER(TRIM($G97))="om",LOWER(TRIM($G97))="local"),1,0))</f>
        <v/>
      </c>
      <c r="R97" s="38">
        <f>IF($C97="",0,IF(OR(ISNUMBER(SEARCH("resign",$N97)),ISNUMBER(SEARCH("terminat",$N97)),ISNUMBER(SEARCH("inactive",$N97)),ISNUMBER(SEARCH("vacan",$N97)),ISNUMBER(SEARCH("deceased",$N97)),ISNUMBER(SEARCH("separated",$N97))),0,1))</f>
        <v/>
      </c>
      <c r="S97">
        <f>IF(OR($R97=0,NOT(ISNUMBER($I97))),"",IFERROR(DATEDIF($I97,DATE(FY,1,1),"y"),""))</f>
        <v/>
      </c>
      <c r="T97">
        <f>IF(OR($R97=0,NOT(ISNUMBER($J97))),"",IFERROR(DATEDIF($J97,DATE(FY,1,1),"y"),0))</f>
        <v/>
      </c>
      <c r="U97" s="38">
        <f>IF(OR($R97=0,NOT(ISNUMBER($I97))),0,IF(YEAR($I97)+IF($Q97=1,RetAgeO,RetAgeE)=FY,MONTH($I97),IF(YEAR($I97)+IF($Q97=1,RetAgeO,RetAgeE)&lt;FY,1,0)))</f>
        <v/>
      </c>
      <c r="V97" s="38">
        <f>IF(OR($R97=0,NOT(ISNUMBER($K97))),0,IF(YEAR($K97)=FY,MONTH($K97),IF(YEAR($K97)&lt;FY,1,0)))</f>
        <v/>
      </c>
      <c r="W97" s="38">
        <f>IF($R97=0,0,MIN(12,IF(AND(ISNUMBER($O97),$O97&gt;=1,$O97&lt;=12),INT($O97),12),IF(AND(RetireExit="Yes",$U97&gt;0),$U97,12),IF(AND(ContractExit="Yes",$V97&gt;0),$V97,12)))</f>
        <v/>
      </c>
      <c r="X97" s="37">
        <f>IF(ISNUMBER($P97),$P97,IncPct)</f>
        <v/>
      </c>
      <c r="Y97" s="39">
        <f>IF($W97=0,0,MAX(0,MIN($W97,IncMonth-1))+MAX(0,$W97-IncMonth+1)*(1+$X97))</f>
        <v/>
      </c>
      <c r="Z97" s="40">
        <f>IF($C97="",0,IFERROR(INDEX(Departments!$B$5:$B$54,MATCH($C97,Departments!$A$5:$A$54,0)),0))</f>
        <v/>
      </c>
      <c r="AA97" s="41">
        <f>N($L97)*$Y97</f>
        <v/>
      </c>
      <c r="AB97" s="41">
        <f>N($M97)*$Y97</f>
        <v/>
      </c>
      <c r="AC97" s="41">
        <f>$AA97*$Z97</f>
        <v/>
      </c>
      <c r="AD97" s="41">
        <f>$AA97*BonusMonths/12</f>
        <v/>
      </c>
      <c r="AE97" s="41">
        <f>($AA97+SI_Gross*$AB97)*IF($Q97=1,SI_O,SI_E)</f>
        <v/>
      </c>
      <c r="AF97" s="41">
        <f>IF($Q97=1,0,$AA97*EOSB)</f>
        <v/>
      </c>
      <c r="AG97" s="41">
        <f>$AN97*$W97</f>
        <v/>
      </c>
      <c r="AH97" s="41">
        <f>SUM($AA97:$AG97)</f>
        <v/>
      </c>
      <c r="AI97" s="41">
        <f>12*($AM97+$AN97)</f>
        <v/>
      </c>
      <c r="AJ97" s="41">
        <f>$AM97*((IncMonth-1)+(13-IncMonth)*(1+$X97))+12*$AN97</f>
        <v/>
      </c>
      <c r="AK97" s="41">
        <f>IF($R97=1,N($L97)+N($M97),0)</f>
        <v/>
      </c>
      <c r="AL97">
        <f>IF($C97="","",IF(N($L97)&lt;=0,"Basic salary missing",IF(ISNA(MATCH($C97,Departments!$A$5:$A$54,0)),"Department not on Departments sheet",IF(AND($I97&lt;&gt;"",NOT(ISNUMBER($I97))),"Date of birth is text, not a date",IF(AND($K97&lt;&gt;"",NOT(ISNUMBER($K97))),"Contract end is text, not a date","")))))</f>
        <v/>
      </c>
      <c r="AM97" s="41">
        <f>IF($R97=0,0,N($L97)*(1+$Z97+BonusMonths/12+IF($Q97=1,0,EOSB))+N($M97)+(N($L97)+SI_Gross*N($M97))*IF($Q97=1,SI_O,SI_E))</f>
        <v/>
      </c>
      <c r="AN97" s="41">
        <f>IF($R97=0,0,(IF($Q97=1,MedO,MedE+Ticket)+Training)/12)</f>
        <v/>
      </c>
    </row>
    <row r="98">
      <c r="I98" s="35" t="n"/>
      <c r="J98" s="35" t="n"/>
      <c r="K98" s="35" t="n"/>
      <c r="L98" s="36" t="n"/>
      <c r="M98" s="36" t="n"/>
      <c r="P98" s="37" t="n"/>
      <c r="Q98" s="38">
        <f>IF($C98="",0,IF(OR(LOWER(TRIM($G98))="omani",LOWER(TRIM($G98))="oman",LOWER(TRIM($G98))="om",LOWER(TRIM($G98))="local"),1,0))</f>
        <v/>
      </c>
      <c r="R98" s="38">
        <f>IF($C98="",0,IF(OR(ISNUMBER(SEARCH("resign",$N98)),ISNUMBER(SEARCH("terminat",$N98)),ISNUMBER(SEARCH("inactive",$N98)),ISNUMBER(SEARCH("vacan",$N98)),ISNUMBER(SEARCH("deceased",$N98)),ISNUMBER(SEARCH("separated",$N98))),0,1))</f>
        <v/>
      </c>
      <c r="S98">
        <f>IF(OR($R98=0,NOT(ISNUMBER($I98))),"",IFERROR(DATEDIF($I98,DATE(FY,1,1),"y"),""))</f>
        <v/>
      </c>
      <c r="T98">
        <f>IF(OR($R98=0,NOT(ISNUMBER($J98))),"",IFERROR(DATEDIF($J98,DATE(FY,1,1),"y"),0))</f>
        <v/>
      </c>
      <c r="U98" s="38">
        <f>IF(OR($R98=0,NOT(ISNUMBER($I98))),0,IF(YEAR($I98)+IF($Q98=1,RetAgeO,RetAgeE)=FY,MONTH($I98),IF(YEAR($I98)+IF($Q98=1,RetAgeO,RetAgeE)&lt;FY,1,0)))</f>
        <v/>
      </c>
      <c r="V98" s="38">
        <f>IF(OR($R98=0,NOT(ISNUMBER($K98))),0,IF(YEAR($K98)=FY,MONTH($K98),IF(YEAR($K98)&lt;FY,1,0)))</f>
        <v/>
      </c>
      <c r="W98" s="38">
        <f>IF($R98=0,0,MIN(12,IF(AND(ISNUMBER($O98),$O98&gt;=1,$O98&lt;=12),INT($O98),12),IF(AND(RetireExit="Yes",$U98&gt;0),$U98,12),IF(AND(ContractExit="Yes",$V98&gt;0),$V98,12)))</f>
        <v/>
      </c>
      <c r="X98" s="37">
        <f>IF(ISNUMBER($P98),$P98,IncPct)</f>
        <v/>
      </c>
      <c r="Y98" s="39">
        <f>IF($W98=0,0,MAX(0,MIN($W98,IncMonth-1))+MAX(0,$W98-IncMonth+1)*(1+$X98))</f>
        <v/>
      </c>
      <c r="Z98" s="40">
        <f>IF($C98="",0,IFERROR(INDEX(Departments!$B$5:$B$54,MATCH($C98,Departments!$A$5:$A$54,0)),0))</f>
        <v/>
      </c>
      <c r="AA98" s="41">
        <f>N($L98)*$Y98</f>
        <v/>
      </c>
      <c r="AB98" s="41">
        <f>N($M98)*$Y98</f>
        <v/>
      </c>
      <c r="AC98" s="41">
        <f>$AA98*$Z98</f>
        <v/>
      </c>
      <c r="AD98" s="41">
        <f>$AA98*BonusMonths/12</f>
        <v/>
      </c>
      <c r="AE98" s="41">
        <f>($AA98+SI_Gross*$AB98)*IF($Q98=1,SI_O,SI_E)</f>
        <v/>
      </c>
      <c r="AF98" s="41">
        <f>IF($Q98=1,0,$AA98*EOSB)</f>
        <v/>
      </c>
      <c r="AG98" s="41">
        <f>$AN98*$W98</f>
        <v/>
      </c>
      <c r="AH98" s="41">
        <f>SUM($AA98:$AG98)</f>
        <v/>
      </c>
      <c r="AI98" s="41">
        <f>12*($AM98+$AN98)</f>
        <v/>
      </c>
      <c r="AJ98" s="41">
        <f>$AM98*((IncMonth-1)+(13-IncMonth)*(1+$X98))+12*$AN98</f>
        <v/>
      </c>
      <c r="AK98" s="41">
        <f>IF($R98=1,N($L98)+N($M98),0)</f>
        <v/>
      </c>
      <c r="AL98">
        <f>IF($C98="","",IF(N($L98)&lt;=0,"Basic salary missing",IF(ISNA(MATCH($C98,Departments!$A$5:$A$54,0)),"Department not on Departments sheet",IF(AND($I98&lt;&gt;"",NOT(ISNUMBER($I98))),"Date of birth is text, not a date",IF(AND($K98&lt;&gt;"",NOT(ISNUMBER($K98))),"Contract end is text, not a date","")))))</f>
        <v/>
      </c>
      <c r="AM98" s="41">
        <f>IF($R98=0,0,N($L98)*(1+$Z98+BonusMonths/12+IF($Q98=1,0,EOSB))+N($M98)+(N($L98)+SI_Gross*N($M98))*IF($Q98=1,SI_O,SI_E))</f>
        <v/>
      </c>
      <c r="AN98" s="41">
        <f>IF($R98=0,0,(IF($Q98=1,MedO,MedE+Ticket)+Training)/12)</f>
        <v/>
      </c>
    </row>
    <row r="99">
      <c r="I99" s="35" t="n"/>
      <c r="J99" s="35" t="n"/>
      <c r="K99" s="35" t="n"/>
      <c r="L99" s="36" t="n"/>
      <c r="M99" s="36" t="n"/>
      <c r="P99" s="37" t="n"/>
      <c r="Q99" s="38">
        <f>IF($C99="",0,IF(OR(LOWER(TRIM($G99))="omani",LOWER(TRIM($G99))="oman",LOWER(TRIM($G99))="om",LOWER(TRIM($G99))="local"),1,0))</f>
        <v/>
      </c>
      <c r="R99" s="38">
        <f>IF($C99="",0,IF(OR(ISNUMBER(SEARCH("resign",$N99)),ISNUMBER(SEARCH("terminat",$N99)),ISNUMBER(SEARCH("inactive",$N99)),ISNUMBER(SEARCH("vacan",$N99)),ISNUMBER(SEARCH("deceased",$N99)),ISNUMBER(SEARCH("separated",$N99))),0,1))</f>
        <v/>
      </c>
      <c r="S99">
        <f>IF(OR($R99=0,NOT(ISNUMBER($I99))),"",IFERROR(DATEDIF($I99,DATE(FY,1,1),"y"),""))</f>
        <v/>
      </c>
      <c r="T99">
        <f>IF(OR($R99=0,NOT(ISNUMBER($J99))),"",IFERROR(DATEDIF($J99,DATE(FY,1,1),"y"),0))</f>
        <v/>
      </c>
      <c r="U99" s="38">
        <f>IF(OR($R99=0,NOT(ISNUMBER($I99))),0,IF(YEAR($I99)+IF($Q99=1,RetAgeO,RetAgeE)=FY,MONTH($I99),IF(YEAR($I99)+IF($Q99=1,RetAgeO,RetAgeE)&lt;FY,1,0)))</f>
        <v/>
      </c>
      <c r="V99" s="38">
        <f>IF(OR($R99=0,NOT(ISNUMBER($K99))),0,IF(YEAR($K99)=FY,MONTH($K99),IF(YEAR($K99)&lt;FY,1,0)))</f>
        <v/>
      </c>
      <c r="W99" s="38">
        <f>IF($R99=0,0,MIN(12,IF(AND(ISNUMBER($O99),$O99&gt;=1,$O99&lt;=12),INT($O99),12),IF(AND(RetireExit="Yes",$U99&gt;0),$U99,12),IF(AND(ContractExit="Yes",$V99&gt;0),$V99,12)))</f>
        <v/>
      </c>
      <c r="X99" s="37">
        <f>IF(ISNUMBER($P99),$P99,IncPct)</f>
        <v/>
      </c>
      <c r="Y99" s="39">
        <f>IF($W99=0,0,MAX(0,MIN($W99,IncMonth-1))+MAX(0,$W99-IncMonth+1)*(1+$X99))</f>
        <v/>
      </c>
      <c r="Z99" s="40">
        <f>IF($C99="",0,IFERROR(INDEX(Departments!$B$5:$B$54,MATCH($C99,Departments!$A$5:$A$54,0)),0))</f>
        <v/>
      </c>
      <c r="AA99" s="41">
        <f>N($L99)*$Y99</f>
        <v/>
      </c>
      <c r="AB99" s="41">
        <f>N($M99)*$Y99</f>
        <v/>
      </c>
      <c r="AC99" s="41">
        <f>$AA99*$Z99</f>
        <v/>
      </c>
      <c r="AD99" s="41">
        <f>$AA99*BonusMonths/12</f>
        <v/>
      </c>
      <c r="AE99" s="41">
        <f>($AA99+SI_Gross*$AB99)*IF($Q99=1,SI_O,SI_E)</f>
        <v/>
      </c>
      <c r="AF99" s="41">
        <f>IF($Q99=1,0,$AA99*EOSB)</f>
        <v/>
      </c>
      <c r="AG99" s="41">
        <f>$AN99*$W99</f>
        <v/>
      </c>
      <c r="AH99" s="41">
        <f>SUM($AA99:$AG99)</f>
        <v/>
      </c>
      <c r="AI99" s="41">
        <f>12*($AM99+$AN99)</f>
        <v/>
      </c>
      <c r="AJ99" s="41">
        <f>$AM99*((IncMonth-1)+(13-IncMonth)*(1+$X99))+12*$AN99</f>
        <v/>
      </c>
      <c r="AK99" s="41">
        <f>IF($R99=1,N($L99)+N($M99),0)</f>
        <v/>
      </c>
      <c r="AL99">
        <f>IF($C99="","",IF(N($L99)&lt;=0,"Basic salary missing",IF(ISNA(MATCH($C99,Departments!$A$5:$A$54,0)),"Department not on Departments sheet",IF(AND($I99&lt;&gt;"",NOT(ISNUMBER($I99))),"Date of birth is text, not a date",IF(AND($K99&lt;&gt;"",NOT(ISNUMBER($K99))),"Contract end is text, not a date","")))))</f>
        <v/>
      </c>
      <c r="AM99" s="41">
        <f>IF($R99=0,0,N($L99)*(1+$Z99+BonusMonths/12+IF($Q99=1,0,EOSB))+N($M99)+(N($L99)+SI_Gross*N($M99))*IF($Q99=1,SI_O,SI_E))</f>
        <v/>
      </c>
      <c r="AN99" s="41">
        <f>IF($R99=0,0,(IF($Q99=1,MedO,MedE+Ticket)+Training)/12)</f>
        <v/>
      </c>
    </row>
    <row r="100">
      <c r="I100" s="35" t="n"/>
      <c r="J100" s="35" t="n"/>
      <c r="K100" s="35" t="n"/>
      <c r="L100" s="36" t="n"/>
      <c r="M100" s="36" t="n"/>
      <c r="P100" s="37" t="n"/>
      <c r="Q100" s="38">
        <f>IF($C100="",0,IF(OR(LOWER(TRIM($G100))="omani",LOWER(TRIM($G100))="oman",LOWER(TRIM($G100))="om",LOWER(TRIM($G100))="local"),1,0))</f>
        <v/>
      </c>
      <c r="R100" s="38">
        <f>IF($C100="",0,IF(OR(ISNUMBER(SEARCH("resign",$N100)),ISNUMBER(SEARCH("terminat",$N100)),ISNUMBER(SEARCH("inactive",$N100)),ISNUMBER(SEARCH("vacan",$N100)),ISNUMBER(SEARCH("deceased",$N100)),ISNUMBER(SEARCH("separated",$N100))),0,1))</f>
        <v/>
      </c>
      <c r="S100">
        <f>IF(OR($R100=0,NOT(ISNUMBER($I100))),"",IFERROR(DATEDIF($I100,DATE(FY,1,1),"y"),""))</f>
        <v/>
      </c>
      <c r="T100">
        <f>IF(OR($R100=0,NOT(ISNUMBER($J100))),"",IFERROR(DATEDIF($J100,DATE(FY,1,1),"y"),0))</f>
        <v/>
      </c>
      <c r="U100" s="38">
        <f>IF(OR($R100=0,NOT(ISNUMBER($I100))),0,IF(YEAR($I100)+IF($Q100=1,RetAgeO,RetAgeE)=FY,MONTH($I100),IF(YEAR($I100)+IF($Q100=1,RetAgeO,RetAgeE)&lt;FY,1,0)))</f>
        <v/>
      </c>
      <c r="V100" s="38">
        <f>IF(OR($R100=0,NOT(ISNUMBER($K100))),0,IF(YEAR($K100)=FY,MONTH($K100),IF(YEAR($K100)&lt;FY,1,0)))</f>
        <v/>
      </c>
      <c r="W100" s="38">
        <f>IF($R100=0,0,MIN(12,IF(AND(ISNUMBER($O100),$O100&gt;=1,$O100&lt;=12),INT($O100),12),IF(AND(RetireExit="Yes",$U100&gt;0),$U100,12),IF(AND(ContractExit="Yes",$V100&gt;0),$V100,12)))</f>
        <v/>
      </c>
      <c r="X100" s="37">
        <f>IF(ISNUMBER($P100),$P100,IncPct)</f>
        <v/>
      </c>
      <c r="Y100" s="39">
        <f>IF($W100=0,0,MAX(0,MIN($W100,IncMonth-1))+MAX(0,$W100-IncMonth+1)*(1+$X100))</f>
        <v/>
      </c>
      <c r="Z100" s="40">
        <f>IF($C100="",0,IFERROR(INDEX(Departments!$B$5:$B$54,MATCH($C100,Departments!$A$5:$A$54,0)),0))</f>
        <v/>
      </c>
      <c r="AA100" s="41">
        <f>N($L100)*$Y100</f>
        <v/>
      </c>
      <c r="AB100" s="41">
        <f>N($M100)*$Y100</f>
        <v/>
      </c>
      <c r="AC100" s="41">
        <f>$AA100*$Z100</f>
        <v/>
      </c>
      <c r="AD100" s="41">
        <f>$AA100*BonusMonths/12</f>
        <v/>
      </c>
      <c r="AE100" s="41">
        <f>($AA100+SI_Gross*$AB100)*IF($Q100=1,SI_O,SI_E)</f>
        <v/>
      </c>
      <c r="AF100" s="41">
        <f>IF($Q100=1,0,$AA100*EOSB)</f>
        <v/>
      </c>
      <c r="AG100" s="41">
        <f>$AN100*$W100</f>
        <v/>
      </c>
      <c r="AH100" s="41">
        <f>SUM($AA100:$AG100)</f>
        <v/>
      </c>
      <c r="AI100" s="41">
        <f>12*($AM100+$AN100)</f>
        <v/>
      </c>
      <c r="AJ100" s="41">
        <f>$AM100*((IncMonth-1)+(13-IncMonth)*(1+$X100))+12*$AN100</f>
        <v/>
      </c>
      <c r="AK100" s="41">
        <f>IF($R100=1,N($L100)+N($M100),0)</f>
        <v/>
      </c>
      <c r="AL100">
        <f>IF($C100="","",IF(N($L100)&lt;=0,"Basic salary missing",IF(ISNA(MATCH($C100,Departments!$A$5:$A$54,0)),"Department not on Departments sheet",IF(AND($I100&lt;&gt;"",NOT(ISNUMBER($I100))),"Date of birth is text, not a date",IF(AND($K100&lt;&gt;"",NOT(ISNUMBER($K100))),"Contract end is text, not a date","")))))</f>
        <v/>
      </c>
      <c r="AM100" s="41">
        <f>IF($R100=0,0,N($L100)*(1+$Z100+BonusMonths/12+IF($Q100=1,0,EOSB))+N($M100)+(N($L100)+SI_Gross*N($M100))*IF($Q100=1,SI_O,SI_E))</f>
        <v/>
      </c>
      <c r="AN100" s="41">
        <f>IF($R100=0,0,(IF($Q100=1,MedO,MedE+Ticket)+Training)/12)</f>
        <v/>
      </c>
    </row>
    <row r="101">
      <c r="I101" s="35" t="n"/>
      <c r="J101" s="35" t="n"/>
      <c r="K101" s="35" t="n"/>
      <c r="L101" s="36" t="n"/>
      <c r="M101" s="36" t="n"/>
      <c r="P101" s="37" t="n"/>
      <c r="Q101" s="38">
        <f>IF($C101="",0,IF(OR(LOWER(TRIM($G101))="omani",LOWER(TRIM($G101))="oman",LOWER(TRIM($G101))="om",LOWER(TRIM($G101))="local"),1,0))</f>
        <v/>
      </c>
      <c r="R101" s="38">
        <f>IF($C101="",0,IF(OR(ISNUMBER(SEARCH("resign",$N101)),ISNUMBER(SEARCH("terminat",$N101)),ISNUMBER(SEARCH("inactive",$N101)),ISNUMBER(SEARCH("vacan",$N101)),ISNUMBER(SEARCH("deceased",$N101)),ISNUMBER(SEARCH("separated",$N101))),0,1))</f>
        <v/>
      </c>
      <c r="S101">
        <f>IF(OR($R101=0,NOT(ISNUMBER($I101))),"",IFERROR(DATEDIF($I101,DATE(FY,1,1),"y"),""))</f>
        <v/>
      </c>
      <c r="T101">
        <f>IF(OR($R101=0,NOT(ISNUMBER($J101))),"",IFERROR(DATEDIF($J101,DATE(FY,1,1),"y"),0))</f>
        <v/>
      </c>
      <c r="U101" s="38">
        <f>IF(OR($R101=0,NOT(ISNUMBER($I101))),0,IF(YEAR($I101)+IF($Q101=1,RetAgeO,RetAgeE)=FY,MONTH($I101),IF(YEAR($I101)+IF($Q101=1,RetAgeO,RetAgeE)&lt;FY,1,0)))</f>
        <v/>
      </c>
      <c r="V101" s="38">
        <f>IF(OR($R101=0,NOT(ISNUMBER($K101))),0,IF(YEAR($K101)=FY,MONTH($K101),IF(YEAR($K101)&lt;FY,1,0)))</f>
        <v/>
      </c>
      <c r="W101" s="38">
        <f>IF($R101=0,0,MIN(12,IF(AND(ISNUMBER($O101),$O101&gt;=1,$O101&lt;=12),INT($O101),12),IF(AND(RetireExit="Yes",$U101&gt;0),$U101,12),IF(AND(ContractExit="Yes",$V101&gt;0),$V101,12)))</f>
        <v/>
      </c>
      <c r="X101" s="37">
        <f>IF(ISNUMBER($P101),$P101,IncPct)</f>
        <v/>
      </c>
      <c r="Y101" s="39">
        <f>IF($W101=0,0,MAX(0,MIN($W101,IncMonth-1))+MAX(0,$W101-IncMonth+1)*(1+$X101))</f>
        <v/>
      </c>
      <c r="Z101" s="40">
        <f>IF($C101="",0,IFERROR(INDEX(Departments!$B$5:$B$54,MATCH($C101,Departments!$A$5:$A$54,0)),0))</f>
        <v/>
      </c>
      <c r="AA101" s="41">
        <f>N($L101)*$Y101</f>
        <v/>
      </c>
      <c r="AB101" s="41">
        <f>N($M101)*$Y101</f>
        <v/>
      </c>
      <c r="AC101" s="41">
        <f>$AA101*$Z101</f>
        <v/>
      </c>
      <c r="AD101" s="41">
        <f>$AA101*BonusMonths/12</f>
        <v/>
      </c>
      <c r="AE101" s="41">
        <f>($AA101+SI_Gross*$AB101)*IF($Q101=1,SI_O,SI_E)</f>
        <v/>
      </c>
      <c r="AF101" s="41">
        <f>IF($Q101=1,0,$AA101*EOSB)</f>
        <v/>
      </c>
      <c r="AG101" s="41">
        <f>$AN101*$W101</f>
        <v/>
      </c>
      <c r="AH101" s="41">
        <f>SUM($AA101:$AG101)</f>
        <v/>
      </c>
      <c r="AI101" s="41">
        <f>12*($AM101+$AN101)</f>
        <v/>
      </c>
      <c r="AJ101" s="41">
        <f>$AM101*((IncMonth-1)+(13-IncMonth)*(1+$X101))+12*$AN101</f>
        <v/>
      </c>
      <c r="AK101" s="41">
        <f>IF($R101=1,N($L101)+N($M101),0)</f>
        <v/>
      </c>
      <c r="AL101">
        <f>IF($C101="","",IF(N($L101)&lt;=0,"Basic salary missing",IF(ISNA(MATCH($C101,Departments!$A$5:$A$54,0)),"Department not on Departments sheet",IF(AND($I101&lt;&gt;"",NOT(ISNUMBER($I101))),"Date of birth is text, not a date",IF(AND($K101&lt;&gt;"",NOT(ISNUMBER($K101))),"Contract end is text, not a date","")))))</f>
        <v/>
      </c>
      <c r="AM101" s="41">
        <f>IF($R101=0,0,N($L101)*(1+$Z101+BonusMonths/12+IF($Q101=1,0,EOSB))+N($M101)+(N($L101)+SI_Gross*N($M101))*IF($Q101=1,SI_O,SI_E))</f>
        <v/>
      </c>
      <c r="AN101" s="41">
        <f>IF($R101=0,0,(IF($Q101=1,MedO,MedE+Ticket)+Training)/12)</f>
        <v/>
      </c>
    </row>
    <row r="102">
      <c r="I102" s="35" t="n"/>
      <c r="J102" s="35" t="n"/>
      <c r="K102" s="35" t="n"/>
      <c r="L102" s="36" t="n"/>
      <c r="M102" s="36" t="n"/>
      <c r="P102" s="37" t="n"/>
      <c r="Q102" s="38">
        <f>IF($C102="",0,IF(OR(LOWER(TRIM($G102))="omani",LOWER(TRIM($G102))="oman",LOWER(TRIM($G102))="om",LOWER(TRIM($G102))="local"),1,0))</f>
        <v/>
      </c>
      <c r="R102" s="38">
        <f>IF($C102="",0,IF(OR(ISNUMBER(SEARCH("resign",$N102)),ISNUMBER(SEARCH("terminat",$N102)),ISNUMBER(SEARCH("inactive",$N102)),ISNUMBER(SEARCH("vacan",$N102)),ISNUMBER(SEARCH("deceased",$N102)),ISNUMBER(SEARCH("separated",$N102))),0,1))</f>
        <v/>
      </c>
      <c r="S102">
        <f>IF(OR($R102=0,NOT(ISNUMBER($I102))),"",IFERROR(DATEDIF($I102,DATE(FY,1,1),"y"),""))</f>
        <v/>
      </c>
      <c r="T102">
        <f>IF(OR($R102=0,NOT(ISNUMBER($J102))),"",IFERROR(DATEDIF($J102,DATE(FY,1,1),"y"),0))</f>
        <v/>
      </c>
      <c r="U102" s="38">
        <f>IF(OR($R102=0,NOT(ISNUMBER($I102))),0,IF(YEAR($I102)+IF($Q102=1,RetAgeO,RetAgeE)=FY,MONTH($I102),IF(YEAR($I102)+IF($Q102=1,RetAgeO,RetAgeE)&lt;FY,1,0)))</f>
        <v/>
      </c>
      <c r="V102" s="38">
        <f>IF(OR($R102=0,NOT(ISNUMBER($K102))),0,IF(YEAR($K102)=FY,MONTH($K102),IF(YEAR($K102)&lt;FY,1,0)))</f>
        <v/>
      </c>
      <c r="W102" s="38">
        <f>IF($R102=0,0,MIN(12,IF(AND(ISNUMBER($O102),$O102&gt;=1,$O102&lt;=12),INT($O102),12),IF(AND(RetireExit="Yes",$U102&gt;0),$U102,12),IF(AND(ContractExit="Yes",$V102&gt;0),$V102,12)))</f>
        <v/>
      </c>
      <c r="X102" s="37">
        <f>IF(ISNUMBER($P102),$P102,IncPct)</f>
        <v/>
      </c>
      <c r="Y102" s="39">
        <f>IF($W102=0,0,MAX(0,MIN($W102,IncMonth-1))+MAX(0,$W102-IncMonth+1)*(1+$X102))</f>
        <v/>
      </c>
      <c r="Z102" s="40">
        <f>IF($C102="",0,IFERROR(INDEX(Departments!$B$5:$B$54,MATCH($C102,Departments!$A$5:$A$54,0)),0))</f>
        <v/>
      </c>
      <c r="AA102" s="41">
        <f>N($L102)*$Y102</f>
        <v/>
      </c>
      <c r="AB102" s="41">
        <f>N($M102)*$Y102</f>
        <v/>
      </c>
      <c r="AC102" s="41">
        <f>$AA102*$Z102</f>
        <v/>
      </c>
      <c r="AD102" s="41">
        <f>$AA102*BonusMonths/12</f>
        <v/>
      </c>
      <c r="AE102" s="41">
        <f>($AA102+SI_Gross*$AB102)*IF($Q102=1,SI_O,SI_E)</f>
        <v/>
      </c>
      <c r="AF102" s="41">
        <f>IF($Q102=1,0,$AA102*EOSB)</f>
        <v/>
      </c>
      <c r="AG102" s="41">
        <f>$AN102*$W102</f>
        <v/>
      </c>
      <c r="AH102" s="41">
        <f>SUM($AA102:$AG102)</f>
        <v/>
      </c>
      <c r="AI102" s="41">
        <f>12*($AM102+$AN102)</f>
        <v/>
      </c>
      <c r="AJ102" s="41">
        <f>$AM102*((IncMonth-1)+(13-IncMonth)*(1+$X102))+12*$AN102</f>
        <v/>
      </c>
      <c r="AK102" s="41">
        <f>IF($R102=1,N($L102)+N($M102),0)</f>
        <v/>
      </c>
      <c r="AL102">
        <f>IF($C102="","",IF(N($L102)&lt;=0,"Basic salary missing",IF(ISNA(MATCH($C102,Departments!$A$5:$A$54,0)),"Department not on Departments sheet",IF(AND($I102&lt;&gt;"",NOT(ISNUMBER($I102))),"Date of birth is text, not a date",IF(AND($K102&lt;&gt;"",NOT(ISNUMBER($K102))),"Contract end is text, not a date","")))))</f>
        <v/>
      </c>
      <c r="AM102" s="41">
        <f>IF($R102=0,0,N($L102)*(1+$Z102+BonusMonths/12+IF($Q102=1,0,EOSB))+N($M102)+(N($L102)+SI_Gross*N($M102))*IF($Q102=1,SI_O,SI_E))</f>
        <v/>
      </c>
      <c r="AN102" s="41">
        <f>IF($R102=0,0,(IF($Q102=1,MedO,MedE+Ticket)+Training)/12)</f>
        <v/>
      </c>
    </row>
    <row r="103">
      <c r="I103" s="35" t="n"/>
      <c r="J103" s="35" t="n"/>
      <c r="K103" s="35" t="n"/>
      <c r="L103" s="36" t="n"/>
      <c r="M103" s="36" t="n"/>
      <c r="P103" s="37" t="n"/>
      <c r="Q103" s="38">
        <f>IF($C103="",0,IF(OR(LOWER(TRIM($G103))="omani",LOWER(TRIM($G103))="oman",LOWER(TRIM($G103))="om",LOWER(TRIM($G103))="local"),1,0))</f>
        <v/>
      </c>
      <c r="R103" s="38">
        <f>IF($C103="",0,IF(OR(ISNUMBER(SEARCH("resign",$N103)),ISNUMBER(SEARCH("terminat",$N103)),ISNUMBER(SEARCH("inactive",$N103)),ISNUMBER(SEARCH("vacan",$N103)),ISNUMBER(SEARCH("deceased",$N103)),ISNUMBER(SEARCH("separated",$N103))),0,1))</f>
        <v/>
      </c>
      <c r="S103">
        <f>IF(OR($R103=0,NOT(ISNUMBER($I103))),"",IFERROR(DATEDIF($I103,DATE(FY,1,1),"y"),""))</f>
        <v/>
      </c>
      <c r="T103">
        <f>IF(OR($R103=0,NOT(ISNUMBER($J103))),"",IFERROR(DATEDIF($J103,DATE(FY,1,1),"y"),0))</f>
        <v/>
      </c>
      <c r="U103" s="38">
        <f>IF(OR($R103=0,NOT(ISNUMBER($I103))),0,IF(YEAR($I103)+IF($Q103=1,RetAgeO,RetAgeE)=FY,MONTH($I103),IF(YEAR($I103)+IF($Q103=1,RetAgeO,RetAgeE)&lt;FY,1,0)))</f>
        <v/>
      </c>
      <c r="V103" s="38">
        <f>IF(OR($R103=0,NOT(ISNUMBER($K103))),0,IF(YEAR($K103)=FY,MONTH($K103),IF(YEAR($K103)&lt;FY,1,0)))</f>
        <v/>
      </c>
      <c r="W103" s="38">
        <f>IF($R103=0,0,MIN(12,IF(AND(ISNUMBER($O103),$O103&gt;=1,$O103&lt;=12),INT($O103),12),IF(AND(RetireExit="Yes",$U103&gt;0),$U103,12),IF(AND(ContractExit="Yes",$V103&gt;0),$V103,12)))</f>
        <v/>
      </c>
      <c r="X103" s="37">
        <f>IF(ISNUMBER($P103),$P103,IncPct)</f>
        <v/>
      </c>
      <c r="Y103" s="39">
        <f>IF($W103=0,0,MAX(0,MIN($W103,IncMonth-1))+MAX(0,$W103-IncMonth+1)*(1+$X103))</f>
        <v/>
      </c>
      <c r="Z103" s="40">
        <f>IF($C103="",0,IFERROR(INDEX(Departments!$B$5:$B$54,MATCH($C103,Departments!$A$5:$A$54,0)),0))</f>
        <v/>
      </c>
      <c r="AA103" s="41">
        <f>N($L103)*$Y103</f>
        <v/>
      </c>
      <c r="AB103" s="41">
        <f>N($M103)*$Y103</f>
        <v/>
      </c>
      <c r="AC103" s="41">
        <f>$AA103*$Z103</f>
        <v/>
      </c>
      <c r="AD103" s="41">
        <f>$AA103*BonusMonths/12</f>
        <v/>
      </c>
      <c r="AE103" s="41">
        <f>($AA103+SI_Gross*$AB103)*IF($Q103=1,SI_O,SI_E)</f>
        <v/>
      </c>
      <c r="AF103" s="41">
        <f>IF($Q103=1,0,$AA103*EOSB)</f>
        <v/>
      </c>
      <c r="AG103" s="41">
        <f>$AN103*$W103</f>
        <v/>
      </c>
      <c r="AH103" s="41">
        <f>SUM($AA103:$AG103)</f>
        <v/>
      </c>
      <c r="AI103" s="41">
        <f>12*($AM103+$AN103)</f>
        <v/>
      </c>
      <c r="AJ103" s="41">
        <f>$AM103*((IncMonth-1)+(13-IncMonth)*(1+$X103))+12*$AN103</f>
        <v/>
      </c>
      <c r="AK103" s="41">
        <f>IF($R103=1,N($L103)+N($M103),0)</f>
        <v/>
      </c>
      <c r="AL103">
        <f>IF($C103="","",IF(N($L103)&lt;=0,"Basic salary missing",IF(ISNA(MATCH($C103,Departments!$A$5:$A$54,0)),"Department not on Departments sheet",IF(AND($I103&lt;&gt;"",NOT(ISNUMBER($I103))),"Date of birth is text, not a date",IF(AND($K103&lt;&gt;"",NOT(ISNUMBER($K103))),"Contract end is text, not a date","")))))</f>
        <v/>
      </c>
      <c r="AM103" s="41">
        <f>IF($R103=0,0,N($L103)*(1+$Z103+BonusMonths/12+IF($Q103=1,0,EOSB))+N($M103)+(N($L103)+SI_Gross*N($M103))*IF($Q103=1,SI_O,SI_E))</f>
        <v/>
      </c>
      <c r="AN103" s="41">
        <f>IF($R103=0,0,(IF($Q103=1,MedO,MedE+Ticket)+Training)/12)</f>
        <v/>
      </c>
    </row>
    <row r="104">
      <c r="I104" s="35" t="n"/>
      <c r="J104" s="35" t="n"/>
      <c r="K104" s="35" t="n"/>
      <c r="L104" s="36" t="n"/>
      <c r="M104" s="36" t="n"/>
      <c r="P104" s="37" t="n"/>
      <c r="Q104" s="38">
        <f>IF($C104="",0,IF(OR(LOWER(TRIM($G104))="omani",LOWER(TRIM($G104))="oman",LOWER(TRIM($G104))="om",LOWER(TRIM($G104))="local"),1,0))</f>
        <v/>
      </c>
      <c r="R104" s="38">
        <f>IF($C104="",0,IF(OR(ISNUMBER(SEARCH("resign",$N104)),ISNUMBER(SEARCH("terminat",$N104)),ISNUMBER(SEARCH("inactive",$N104)),ISNUMBER(SEARCH("vacan",$N104)),ISNUMBER(SEARCH("deceased",$N104)),ISNUMBER(SEARCH("separated",$N104))),0,1))</f>
        <v/>
      </c>
      <c r="S104">
        <f>IF(OR($R104=0,NOT(ISNUMBER($I104))),"",IFERROR(DATEDIF($I104,DATE(FY,1,1),"y"),""))</f>
        <v/>
      </c>
      <c r="T104">
        <f>IF(OR($R104=0,NOT(ISNUMBER($J104))),"",IFERROR(DATEDIF($J104,DATE(FY,1,1),"y"),0))</f>
        <v/>
      </c>
      <c r="U104" s="38">
        <f>IF(OR($R104=0,NOT(ISNUMBER($I104))),0,IF(YEAR($I104)+IF($Q104=1,RetAgeO,RetAgeE)=FY,MONTH($I104),IF(YEAR($I104)+IF($Q104=1,RetAgeO,RetAgeE)&lt;FY,1,0)))</f>
        <v/>
      </c>
      <c r="V104" s="38">
        <f>IF(OR($R104=0,NOT(ISNUMBER($K104))),0,IF(YEAR($K104)=FY,MONTH($K104),IF(YEAR($K104)&lt;FY,1,0)))</f>
        <v/>
      </c>
      <c r="W104" s="38">
        <f>IF($R104=0,0,MIN(12,IF(AND(ISNUMBER($O104),$O104&gt;=1,$O104&lt;=12),INT($O104),12),IF(AND(RetireExit="Yes",$U104&gt;0),$U104,12),IF(AND(ContractExit="Yes",$V104&gt;0),$V104,12)))</f>
        <v/>
      </c>
      <c r="X104" s="37">
        <f>IF(ISNUMBER($P104),$P104,IncPct)</f>
        <v/>
      </c>
      <c r="Y104" s="39">
        <f>IF($W104=0,0,MAX(0,MIN($W104,IncMonth-1))+MAX(0,$W104-IncMonth+1)*(1+$X104))</f>
        <v/>
      </c>
      <c r="Z104" s="40">
        <f>IF($C104="",0,IFERROR(INDEX(Departments!$B$5:$B$54,MATCH($C104,Departments!$A$5:$A$54,0)),0))</f>
        <v/>
      </c>
      <c r="AA104" s="41">
        <f>N($L104)*$Y104</f>
        <v/>
      </c>
      <c r="AB104" s="41">
        <f>N($M104)*$Y104</f>
        <v/>
      </c>
      <c r="AC104" s="41">
        <f>$AA104*$Z104</f>
        <v/>
      </c>
      <c r="AD104" s="41">
        <f>$AA104*BonusMonths/12</f>
        <v/>
      </c>
      <c r="AE104" s="41">
        <f>($AA104+SI_Gross*$AB104)*IF($Q104=1,SI_O,SI_E)</f>
        <v/>
      </c>
      <c r="AF104" s="41">
        <f>IF($Q104=1,0,$AA104*EOSB)</f>
        <v/>
      </c>
      <c r="AG104" s="41">
        <f>$AN104*$W104</f>
        <v/>
      </c>
      <c r="AH104" s="41">
        <f>SUM($AA104:$AG104)</f>
        <v/>
      </c>
      <c r="AI104" s="41">
        <f>12*($AM104+$AN104)</f>
        <v/>
      </c>
      <c r="AJ104" s="41">
        <f>$AM104*((IncMonth-1)+(13-IncMonth)*(1+$X104))+12*$AN104</f>
        <v/>
      </c>
      <c r="AK104" s="41">
        <f>IF($R104=1,N($L104)+N($M104),0)</f>
        <v/>
      </c>
      <c r="AL104">
        <f>IF($C104="","",IF(N($L104)&lt;=0,"Basic salary missing",IF(ISNA(MATCH($C104,Departments!$A$5:$A$54,0)),"Department not on Departments sheet",IF(AND($I104&lt;&gt;"",NOT(ISNUMBER($I104))),"Date of birth is text, not a date",IF(AND($K104&lt;&gt;"",NOT(ISNUMBER($K104))),"Contract end is text, not a date","")))))</f>
        <v/>
      </c>
      <c r="AM104" s="41">
        <f>IF($R104=0,0,N($L104)*(1+$Z104+BonusMonths/12+IF($Q104=1,0,EOSB))+N($M104)+(N($L104)+SI_Gross*N($M104))*IF($Q104=1,SI_O,SI_E))</f>
        <v/>
      </c>
      <c r="AN104" s="41">
        <f>IF($R104=0,0,(IF($Q104=1,MedO,MedE+Ticket)+Training)/12)</f>
        <v/>
      </c>
    </row>
    <row r="105">
      <c r="I105" s="35" t="n"/>
      <c r="J105" s="35" t="n"/>
      <c r="K105" s="35" t="n"/>
      <c r="L105" s="36" t="n"/>
      <c r="M105" s="36" t="n"/>
      <c r="P105" s="37" t="n"/>
      <c r="Q105" s="38">
        <f>IF($C105="",0,IF(OR(LOWER(TRIM($G105))="omani",LOWER(TRIM($G105))="oman",LOWER(TRIM($G105))="om",LOWER(TRIM($G105))="local"),1,0))</f>
        <v/>
      </c>
      <c r="R105" s="38">
        <f>IF($C105="",0,IF(OR(ISNUMBER(SEARCH("resign",$N105)),ISNUMBER(SEARCH("terminat",$N105)),ISNUMBER(SEARCH("inactive",$N105)),ISNUMBER(SEARCH("vacan",$N105)),ISNUMBER(SEARCH("deceased",$N105)),ISNUMBER(SEARCH("separated",$N105))),0,1))</f>
        <v/>
      </c>
      <c r="S105">
        <f>IF(OR($R105=0,NOT(ISNUMBER($I105))),"",IFERROR(DATEDIF($I105,DATE(FY,1,1),"y"),""))</f>
        <v/>
      </c>
      <c r="T105">
        <f>IF(OR($R105=0,NOT(ISNUMBER($J105))),"",IFERROR(DATEDIF($J105,DATE(FY,1,1),"y"),0))</f>
        <v/>
      </c>
      <c r="U105" s="38">
        <f>IF(OR($R105=0,NOT(ISNUMBER($I105))),0,IF(YEAR($I105)+IF($Q105=1,RetAgeO,RetAgeE)=FY,MONTH($I105),IF(YEAR($I105)+IF($Q105=1,RetAgeO,RetAgeE)&lt;FY,1,0)))</f>
        <v/>
      </c>
      <c r="V105" s="38">
        <f>IF(OR($R105=0,NOT(ISNUMBER($K105))),0,IF(YEAR($K105)=FY,MONTH($K105),IF(YEAR($K105)&lt;FY,1,0)))</f>
        <v/>
      </c>
      <c r="W105" s="38">
        <f>IF($R105=0,0,MIN(12,IF(AND(ISNUMBER($O105),$O105&gt;=1,$O105&lt;=12),INT($O105),12),IF(AND(RetireExit="Yes",$U105&gt;0),$U105,12),IF(AND(ContractExit="Yes",$V105&gt;0),$V105,12)))</f>
        <v/>
      </c>
      <c r="X105" s="37">
        <f>IF(ISNUMBER($P105),$P105,IncPct)</f>
        <v/>
      </c>
      <c r="Y105" s="39">
        <f>IF($W105=0,0,MAX(0,MIN($W105,IncMonth-1))+MAX(0,$W105-IncMonth+1)*(1+$X105))</f>
        <v/>
      </c>
      <c r="Z105" s="40">
        <f>IF($C105="",0,IFERROR(INDEX(Departments!$B$5:$B$54,MATCH($C105,Departments!$A$5:$A$54,0)),0))</f>
        <v/>
      </c>
      <c r="AA105" s="41">
        <f>N($L105)*$Y105</f>
        <v/>
      </c>
      <c r="AB105" s="41">
        <f>N($M105)*$Y105</f>
        <v/>
      </c>
      <c r="AC105" s="41">
        <f>$AA105*$Z105</f>
        <v/>
      </c>
      <c r="AD105" s="41">
        <f>$AA105*BonusMonths/12</f>
        <v/>
      </c>
      <c r="AE105" s="41">
        <f>($AA105+SI_Gross*$AB105)*IF($Q105=1,SI_O,SI_E)</f>
        <v/>
      </c>
      <c r="AF105" s="41">
        <f>IF($Q105=1,0,$AA105*EOSB)</f>
        <v/>
      </c>
      <c r="AG105" s="41">
        <f>$AN105*$W105</f>
        <v/>
      </c>
      <c r="AH105" s="41">
        <f>SUM($AA105:$AG105)</f>
        <v/>
      </c>
      <c r="AI105" s="41">
        <f>12*($AM105+$AN105)</f>
        <v/>
      </c>
      <c r="AJ105" s="41">
        <f>$AM105*((IncMonth-1)+(13-IncMonth)*(1+$X105))+12*$AN105</f>
        <v/>
      </c>
      <c r="AK105" s="41">
        <f>IF($R105=1,N($L105)+N($M105),0)</f>
        <v/>
      </c>
      <c r="AL105">
        <f>IF($C105="","",IF(N($L105)&lt;=0,"Basic salary missing",IF(ISNA(MATCH($C105,Departments!$A$5:$A$54,0)),"Department not on Departments sheet",IF(AND($I105&lt;&gt;"",NOT(ISNUMBER($I105))),"Date of birth is text, not a date",IF(AND($K105&lt;&gt;"",NOT(ISNUMBER($K105))),"Contract end is text, not a date","")))))</f>
        <v/>
      </c>
      <c r="AM105" s="41">
        <f>IF($R105=0,0,N($L105)*(1+$Z105+BonusMonths/12+IF($Q105=1,0,EOSB))+N($M105)+(N($L105)+SI_Gross*N($M105))*IF($Q105=1,SI_O,SI_E))</f>
        <v/>
      </c>
      <c r="AN105" s="41">
        <f>IF($R105=0,0,(IF($Q105=1,MedO,MedE+Ticket)+Training)/12)</f>
        <v/>
      </c>
    </row>
    <row r="106">
      <c r="I106" s="35" t="n"/>
      <c r="J106" s="35" t="n"/>
      <c r="K106" s="35" t="n"/>
      <c r="L106" s="36" t="n"/>
      <c r="M106" s="36" t="n"/>
      <c r="P106" s="37" t="n"/>
      <c r="Q106" s="38">
        <f>IF($C106="",0,IF(OR(LOWER(TRIM($G106))="omani",LOWER(TRIM($G106))="oman",LOWER(TRIM($G106))="om",LOWER(TRIM($G106))="local"),1,0))</f>
        <v/>
      </c>
      <c r="R106" s="38">
        <f>IF($C106="",0,IF(OR(ISNUMBER(SEARCH("resign",$N106)),ISNUMBER(SEARCH("terminat",$N106)),ISNUMBER(SEARCH("inactive",$N106)),ISNUMBER(SEARCH("vacan",$N106)),ISNUMBER(SEARCH("deceased",$N106)),ISNUMBER(SEARCH("separated",$N106))),0,1))</f>
        <v/>
      </c>
      <c r="S106">
        <f>IF(OR($R106=0,NOT(ISNUMBER($I106))),"",IFERROR(DATEDIF($I106,DATE(FY,1,1),"y"),""))</f>
        <v/>
      </c>
      <c r="T106">
        <f>IF(OR($R106=0,NOT(ISNUMBER($J106))),"",IFERROR(DATEDIF($J106,DATE(FY,1,1),"y"),0))</f>
        <v/>
      </c>
      <c r="U106" s="38">
        <f>IF(OR($R106=0,NOT(ISNUMBER($I106))),0,IF(YEAR($I106)+IF($Q106=1,RetAgeO,RetAgeE)=FY,MONTH($I106),IF(YEAR($I106)+IF($Q106=1,RetAgeO,RetAgeE)&lt;FY,1,0)))</f>
        <v/>
      </c>
      <c r="V106" s="38">
        <f>IF(OR($R106=0,NOT(ISNUMBER($K106))),0,IF(YEAR($K106)=FY,MONTH($K106),IF(YEAR($K106)&lt;FY,1,0)))</f>
        <v/>
      </c>
      <c r="W106" s="38">
        <f>IF($R106=0,0,MIN(12,IF(AND(ISNUMBER($O106),$O106&gt;=1,$O106&lt;=12),INT($O106),12),IF(AND(RetireExit="Yes",$U106&gt;0),$U106,12),IF(AND(ContractExit="Yes",$V106&gt;0),$V106,12)))</f>
        <v/>
      </c>
      <c r="X106" s="37">
        <f>IF(ISNUMBER($P106),$P106,IncPct)</f>
        <v/>
      </c>
      <c r="Y106" s="39">
        <f>IF($W106=0,0,MAX(0,MIN($W106,IncMonth-1))+MAX(0,$W106-IncMonth+1)*(1+$X106))</f>
        <v/>
      </c>
      <c r="Z106" s="40">
        <f>IF($C106="",0,IFERROR(INDEX(Departments!$B$5:$B$54,MATCH($C106,Departments!$A$5:$A$54,0)),0))</f>
        <v/>
      </c>
      <c r="AA106" s="41">
        <f>N($L106)*$Y106</f>
        <v/>
      </c>
      <c r="AB106" s="41">
        <f>N($M106)*$Y106</f>
        <v/>
      </c>
      <c r="AC106" s="41">
        <f>$AA106*$Z106</f>
        <v/>
      </c>
      <c r="AD106" s="41">
        <f>$AA106*BonusMonths/12</f>
        <v/>
      </c>
      <c r="AE106" s="41">
        <f>($AA106+SI_Gross*$AB106)*IF($Q106=1,SI_O,SI_E)</f>
        <v/>
      </c>
      <c r="AF106" s="41">
        <f>IF($Q106=1,0,$AA106*EOSB)</f>
        <v/>
      </c>
      <c r="AG106" s="41">
        <f>$AN106*$W106</f>
        <v/>
      </c>
      <c r="AH106" s="41">
        <f>SUM($AA106:$AG106)</f>
        <v/>
      </c>
      <c r="AI106" s="41">
        <f>12*($AM106+$AN106)</f>
        <v/>
      </c>
      <c r="AJ106" s="41">
        <f>$AM106*((IncMonth-1)+(13-IncMonth)*(1+$X106))+12*$AN106</f>
        <v/>
      </c>
      <c r="AK106" s="41">
        <f>IF($R106=1,N($L106)+N($M106),0)</f>
        <v/>
      </c>
      <c r="AL106">
        <f>IF($C106="","",IF(N($L106)&lt;=0,"Basic salary missing",IF(ISNA(MATCH($C106,Departments!$A$5:$A$54,0)),"Department not on Departments sheet",IF(AND($I106&lt;&gt;"",NOT(ISNUMBER($I106))),"Date of birth is text, not a date",IF(AND($K106&lt;&gt;"",NOT(ISNUMBER($K106))),"Contract end is text, not a date","")))))</f>
        <v/>
      </c>
      <c r="AM106" s="41">
        <f>IF($R106=0,0,N($L106)*(1+$Z106+BonusMonths/12+IF($Q106=1,0,EOSB))+N($M106)+(N($L106)+SI_Gross*N($M106))*IF($Q106=1,SI_O,SI_E))</f>
        <v/>
      </c>
      <c r="AN106" s="41">
        <f>IF($R106=0,0,(IF($Q106=1,MedO,MedE+Ticket)+Training)/12)</f>
        <v/>
      </c>
    </row>
    <row r="107">
      <c r="I107" s="35" t="n"/>
      <c r="J107" s="35" t="n"/>
      <c r="K107" s="35" t="n"/>
      <c r="L107" s="36" t="n"/>
      <c r="M107" s="36" t="n"/>
      <c r="P107" s="37" t="n"/>
      <c r="Q107" s="38">
        <f>IF($C107="",0,IF(OR(LOWER(TRIM($G107))="omani",LOWER(TRIM($G107))="oman",LOWER(TRIM($G107))="om",LOWER(TRIM($G107))="local"),1,0))</f>
        <v/>
      </c>
      <c r="R107" s="38">
        <f>IF($C107="",0,IF(OR(ISNUMBER(SEARCH("resign",$N107)),ISNUMBER(SEARCH("terminat",$N107)),ISNUMBER(SEARCH("inactive",$N107)),ISNUMBER(SEARCH("vacan",$N107)),ISNUMBER(SEARCH("deceased",$N107)),ISNUMBER(SEARCH("separated",$N107))),0,1))</f>
        <v/>
      </c>
      <c r="S107">
        <f>IF(OR($R107=0,NOT(ISNUMBER($I107))),"",IFERROR(DATEDIF($I107,DATE(FY,1,1),"y"),""))</f>
        <v/>
      </c>
      <c r="T107">
        <f>IF(OR($R107=0,NOT(ISNUMBER($J107))),"",IFERROR(DATEDIF($J107,DATE(FY,1,1),"y"),0))</f>
        <v/>
      </c>
      <c r="U107" s="38">
        <f>IF(OR($R107=0,NOT(ISNUMBER($I107))),0,IF(YEAR($I107)+IF($Q107=1,RetAgeO,RetAgeE)=FY,MONTH($I107),IF(YEAR($I107)+IF($Q107=1,RetAgeO,RetAgeE)&lt;FY,1,0)))</f>
        <v/>
      </c>
      <c r="V107" s="38">
        <f>IF(OR($R107=0,NOT(ISNUMBER($K107))),0,IF(YEAR($K107)=FY,MONTH($K107),IF(YEAR($K107)&lt;FY,1,0)))</f>
        <v/>
      </c>
      <c r="W107" s="38">
        <f>IF($R107=0,0,MIN(12,IF(AND(ISNUMBER($O107),$O107&gt;=1,$O107&lt;=12),INT($O107),12),IF(AND(RetireExit="Yes",$U107&gt;0),$U107,12),IF(AND(ContractExit="Yes",$V107&gt;0),$V107,12)))</f>
        <v/>
      </c>
      <c r="X107" s="37">
        <f>IF(ISNUMBER($P107),$P107,IncPct)</f>
        <v/>
      </c>
      <c r="Y107" s="39">
        <f>IF($W107=0,0,MAX(0,MIN($W107,IncMonth-1))+MAX(0,$W107-IncMonth+1)*(1+$X107))</f>
        <v/>
      </c>
      <c r="Z107" s="40">
        <f>IF($C107="",0,IFERROR(INDEX(Departments!$B$5:$B$54,MATCH($C107,Departments!$A$5:$A$54,0)),0))</f>
        <v/>
      </c>
      <c r="AA107" s="41">
        <f>N($L107)*$Y107</f>
        <v/>
      </c>
      <c r="AB107" s="41">
        <f>N($M107)*$Y107</f>
        <v/>
      </c>
      <c r="AC107" s="41">
        <f>$AA107*$Z107</f>
        <v/>
      </c>
      <c r="AD107" s="41">
        <f>$AA107*BonusMonths/12</f>
        <v/>
      </c>
      <c r="AE107" s="41">
        <f>($AA107+SI_Gross*$AB107)*IF($Q107=1,SI_O,SI_E)</f>
        <v/>
      </c>
      <c r="AF107" s="41">
        <f>IF($Q107=1,0,$AA107*EOSB)</f>
        <v/>
      </c>
      <c r="AG107" s="41">
        <f>$AN107*$W107</f>
        <v/>
      </c>
      <c r="AH107" s="41">
        <f>SUM($AA107:$AG107)</f>
        <v/>
      </c>
      <c r="AI107" s="41">
        <f>12*($AM107+$AN107)</f>
        <v/>
      </c>
      <c r="AJ107" s="41">
        <f>$AM107*((IncMonth-1)+(13-IncMonth)*(1+$X107))+12*$AN107</f>
        <v/>
      </c>
      <c r="AK107" s="41">
        <f>IF($R107=1,N($L107)+N($M107),0)</f>
        <v/>
      </c>
      <c r="AL107">
        <f>IF($C107="","",IF(N($L107)&lt;=0,"Basic salary missing",IF(ISNA(MATCH($C107,Departments!$A$5:$A$54,0)),"Department not on Departments sheet",IF(AND($I107&lt;&gt;"",NOT(ISNUMBER($I107))),"Date of birth is text, not a date",IF(AND($K107&lt;&gt;"",NOT(ISNUMBER($K107))),"Contract end is text, not a date","")))))</f>
        <v/>
      </c>
      <c r="AM107" s="41">
        <f>IF($R107=0,0,N($L107)*(1+$Z107+BonusMonths/12+IF($Q107=1,0,EOSB))+N($M107)+(N($L107)+SI_Gross*N($M107))*IF($Q107=1,SI_O,SI_E))</f>
        <v/>
      </c>
      <c r="AN107" s="41">
        <f>IF($R107=0,0,(IF($Q107=1,MedO,MedE+Ticket)+Training)/12)</f>
        <v/>
      </c>
    </row>
    <row r="108">
      <c r="I108" s="35" t="n"/>
      <c r="J108" s="35" t="n"/>
      <c r="K108" s="35" t="n"/>
      <c r="L108" s="36" t="n"/>
      <c r="M108" s="36" t="n"/>
      <c r="P108" s="37" t="n"/>
      <c r="Q108" s="38">
        <f>IF($C108="",0,IF(OR(LOWER(TRIM($G108))="omani",LOWER(TRIM($G108))="oman",LOWER(TRIM($G108))="om",LOWER(TRIM($G108))="local"),1,0))</f>
        <v/>
      </c>
      <c r="R108" s="38">
        <f>IF($C108="",0,IF(OR(ISNUMBER(SEARCH("resign",$N108)),ISNUMBER(SEARCH("terminat",$N108)),ISNUMBER(SEARCH("inactive",$N108)),ISNUMBER(SEARCH("vacan",$N108)),ISNUMBER(SEARCH("deceased",$N108)),ISNUMBER(SEARCH("separated",$N108))),0,1))</f>
        <v/>
      </c>
      <c r="S108">
        <f>IF(OR($R108=0,NOT(ISNUMBER($I108))),"",IFERROR(DATEDIF($I108,DATE(FY,1,1),"y"),""))</f>
        <v/>
      </c>
      <c r="T108">
        <f>IF(OR($R108=0,NOT(ISNUMBER($J108))),"",IFERROR(DATEDIF($J108,DATE(FY,1,1),"y"),0))</f>
        <v/>
      </c>
      <c r="U108" s="38">
        <f>IF(OR($R108=0,NOT(ISNUMBER($I108))),0,IF(YEAR($I108)+IF($Q108=1,RetAgeO,RetAgeE)=FY,MONTH($I108),IF(YEAR($I108)+IF($Q108=1,RetAgeO,RetAgeE)&lt;FY,1,0)))</f>
        <v/>
      </c>
      <c r="V108" s="38">
        <f>IF(OR($R108=0,NOT(ISNUMBER($K108))),0,IF(YEAR($K108)=FY,MONTH($K108),IF(YEAR($K108)&lt;FY,1,0)))</f>
        <v/>
      </c>
      <c r="W108" s="38">
        <f>IF($R108=0,0,MIN(12,IF(AND(ISNUMBER($O108),$O108&gt;=1,$O108&lt;=12),INT($O108),12),IF(AND(RetireExit="Yes",$U108&gt;0),$U108,12),IF(AND(ContractExit="Yes",$V108&gt;0),$V108,12)))</f>
        <v/>
      </c>
      <c r="X108" s="37">
        <f>IF(ISNUMBER($P108),$P108,IncPct)</f>
        <v/>
      </c>
      <c r="Y108" s="39">
        <f>IF($W108=0,0,MAX(0,MIN($W108,IncMonth-1))+MAX(0,$W108-IncMonth+1)*(1+$X108))</f>
        <v/>
      </c>
      <c r="Z108" s="40">
        <f>IF($C108="",0,IFERROR(INDEX(Departments!$B$5:$B$54,MATCH($C108,Departments!$A$5:$A$54,0)),0))</f>
        <v/>
      </c>
      <c r="AA108" s="41">
        <f>N($L108)*$Y108</f>
        <v/>
      </c>
      <c r="AB108" s="41">
        <f>N($M108)*$Y108</f>
        <v/>
      </c>
      <c r="AC108" s="41">
        <f>$AA108*$Z108</f>
        <v/>
      </c>
      <c r="AD108" s="41">
        <f>$AA108*BonusMonths/12</f>
        <v/>
      </c>
      <c r="AE108" s="41">
        <f>($AA108+SI_Gross*$AB108)*IF($Q108=1,SI_O,SI_E)</f>
        <v/>
      </c>
      <c r="AF108" s="41">
        <f>IF($Q108=1,0,$AA108*EOSB)</f>
        <v/>
      </c>
      <c r="AG108" s="41">
        <f>$AN108*$W108</f>
        <v/>
      </c>
      <c r="AH108" s="41">
        <f>SUM($AA108:$AG108)</f>
        <v/>
      </c>
      <c r="AI108" s="41">
        <f>12*($AM108+$AN108)</f>
        <v/>
      </c>
      <c r="AJ108" s="41">
        <f>$AM108*((IncMonth-1)+(13-IncMonth)*(1+$X108))+12*$AN108</f>
        <v/>
      </c>
      <c r="AK108" s="41">
        <f>IF($R108=1,N($L108)+N($M108),0)</f>
        <v/>
      </c>
      <c r="AL108">
        <f>IF($C108="","",IF(N($L108)&lt;=0,"Basic salary missing",IF(ISNA(MATCH($C108,Departments!$A$5:$A$54,0)),"Department not on Departments sheet",IF(AND($I108&lt;&gt;"",NOT(ISNUMBER($I108))),"Date of birth is text, not a date",IF(AND($K108&lt;&gt;"",NOT(ISNUMBER($K108))),"Contract end is text, not a date","")))))</f>
        <v/>
      </c>
      <c r="AM108" s="41">
        <f>IF($R108=0,0,N($L108)*(1+$Z108+BonusMonths/12+IF($Q108=1,0,EOSB))+N($M108)+(N($L108)+SI_Gross*N($M108))*IF($Q108=1,SI_O,SI_E))</f>
        <v/>
      </c>
      <c r="AN108" s="41">
        <f>IF($R108=0,0,(IF($Q108=1,MedO,MedE+Ticket)+Training)/12)</f>
        <v/>
      </c>
    </row>
    <row r="109">
      <c r="I109" s="35" t="n"/>
      <c r="J109" s="35" t="n"/>
      <c r="K109" s="35" t="n"/>
      <c r="L109" s="36" t="n"/>
      <c r="M109" s="36" t="n"/>
      <c r="P109" s="37" t="n"/>
      <c r="Q109" s="38">
        <f>IF($C109="",0,IF(OR(LOWER(TRIM($G109))="omani",LOWER(TRIM($G109))="oman",LOWER(TRIM($G109))="om",LOWER(TRIM($G109))="local"),1,0))</f>
        <v/>
      </c>
      <c r="R109" s="38">
        <f>IF($C109="",0,IF(OR(ISNUMBER(SEARCH("resign",$N109)),ISNUMBER(SEARCH("terminat",$N109)),ISNUMBER(SEARCH("inactive",$N109)),ISNUMBER(SEARCH("vacan",$N109)),ISNUMBER(SEARCH("deceased",$N109)),ISNUMBER(SEARCH("separated",$N109))),0,1))</f>
        <v/>
      </c>
      <c r="S109">
        <f>IF(OR($R109=0,NOT(ISNUMBER($I109))),"",IFERROR(DATEDIF($I109,DATE(FY,1,1),"y"),""))</f>
        <v/>
      </c>
      <c r="T109">
        <f>IF(OR($R109=0,NOT(ISNUMBER($J109))),"",IFERROR(DATEDIF($J109,DATE(FY,1,1),"y"),0))</f>
        <v/>
      </c>
      <c r="U109" s="38">
        <f>IF(OR($R109=0,NOT(ISNUMBER($I109))),0,IF(YEAR($I109)+IF($Q109=1,RetAgeO,RetAgeE)=FY,MONTH($I109),IF(YEAR($I109)+IF($Q109=1,RetAgeO,RetAgeE)&lt;FY,1,0)))</f>
        <v/>
      </c>
      <c r="V109" s="38">
        <f>IF(OR($R109=0,NOT(ISNUMBER($K109))),0,IF(YEAR($K109)=FY,MONTH($K109),IF(YEAR($K109)&lt;FY,1,0)))</f>
        <v/>
      </c>
      <c r="W109" s="38">
        <f>IF($R109=0,0,MIN(12,IF(AND(ISNUMBER($O109),$O109&gt;=1,$O109&lt;=12),INT($O109),12),IF(AND(RetireExit="Yes",$U109&gt;0),$U109,12),IF(AND(ContractExit="Yes",$V109&gt;0),$V109,12)))</f>
        <v/>
      </c>
      <c r="X109" s="37">
        <f>IF(ISNUMBER($P109),$P109,IncPct)</f>
        <v/>
      </c>
      <c r="Y109" s="39">
        <f>IF($W109=0,0,MAX(0,MIN($W109,IncMonth-1))+MAX(0,$W109-IncMonth+1)*(1+$X109))</f>
        <v/>
      </c>
      <c r="Z109" s="40">
        <f>IF($C109="",0,IFERROR(INDEX(Departments!$B$5:$B$54,MATCH($C109,Departments!$A$5:$A$54,0)),0))</f>
        <v/>
      </c>
      <c r="AA109" s="41">
        <f>N($L109)*$Y109</f>
        <v/>
      </c>
      <c r="AB109" s="41">
        <f>N($M109)*$Y109</f>
        <v/>
      </c>
      <c r="AC109" s="41">
        <f>$AA109*$Z109</f>
        <v/>
      </c>
      <c r="AD109" s="41">
        <f>$AA109*BonusMonths/12</f>
        <v/>
      </c>
      <c r="AE109" s="41">
        <f>($AA109+SI_Gross*$AB109)*IF($Q109=1,SI_O,SI_E)</f>
        <v/>
      </c>
      <c r="AF109" s="41">
        <f>IF($Q109=1,0,$AA109*EOSB)</f>
        <v/>
      </c>
      <c r="AG109" s="41">
        <f>$AN109*$W109</f>
        <v/>
      </c>
      <c r="AH109" s="41">
        <f>SUM($AA109:$AG109)</f>
        <v/>
      </c>
      <c r="AI109" s="41">
        <f>12*($AM109+$AN109)</f>
        <v/>
      </c>
      <c r="AJ109" s="41">
        <f>$AM109*((IncMonth-1)+(13-IncMonth)*(1+$X109))+12*$AN109</f>
        <v/>
      </c>
      <c r="AK109" s="41">
        <f>IF($R109=1,N($L109)+N($M109),0)</f>
        <v/>
      </c>
      <c r="AL109">
        <f>IF($C109="","",IF(N($L109)&lt;=0,"Basic salary missing",IF(ISNA(MATCH($C109,Departments!$A$5:$A$54,0)),"Department not on Departments sheet",IF(AND($I109&lt;&gt;"",NOT(ISNUMBER($I109))),"Date of birth is text, not a date",IF(AND($K109&lt;&gt;"",NOT(ISNUMBER($K109))),"Contract end is text, not a date","")))))</f>
        <v/>
      </c>
      <c r="AM109" s="41">
        <f>IF($R109=0,0,N($L109)*(1+$Z109+BonusMonths/12+IF($Q109=1,0,EOSB))+N($M109)+(N($L109)+SI_Gross*N($M109))*IF($Q109=1,SI_O,SI_E))</f>
        <v/>
      </c>
      <c r="AN109" s="41">
        <f>IF($R109=0,0,(IF($Q109=1,MedO,MedE+Ticket)+Training)/12)</f>
        <v/>
      </c>
    </row>
    <row r="110">
      <c r="I110" s="35" t="n"/>
      <c r="J110" s="35" t="n"/>
      <c r="K110" s="35" t="n"/>
      <c r="L110" s="36" t="n"/>
      <c r="M110" s="36" t="n"/>
      <c r="P110" s="37" t="n"/>
      <c r="Q110" s="38">
        <f>IF($C110="",0,IF(OR(LOWER(TRIM($G110))="omani",LOWER(TRIM($G110))="oman",LOWER(TRIM($G110))="om",LOWER(TRIM($G110))="local"),1,0))</f>
        <v/>
      </c>
      <c r="R110" s="38">
        <f>IF($C110="",0,IF(OR(ISNUMBER(SEARCH("resign",$N110)),ISNUMBER(SEARCH("terminat",$N110)),ISNUMBER(SEARCH("inactive",$N110)),ISNUMBER(SEARCH("vacan",$N110)),ISNUMBER(SEARCH("deceased",$N110)),ISNUMBER(SEARCH("separated",$N110))),0,1))</f>
        <v/>
      </c>
      <c r="S110">
        <f>IF(OR($R110=0,NOT(ISNUMBER($I110))),"",IFERROR(DATEDIF($I110,DATE(FY,1,1),"y"),""))</f>
        <v/>
      </c>
      <c r="T110">
        <f>IF(OR($R110=0,NOT(ISNUMBER($J110))),"",IFERROR(DATEDIF($J110,DATE(FY,1,1),"y"),0))</f>
        <v/>
      </c>
      <c r="U110" s="38">
        <f>IF(OR($R110=0,NOT(ISNUMBER($I110))),0,IF(YEAR($I110)+IF($Q110=1,RetAgeO,RetAgeE)=FY,MONTH($I110),IF(YEAR($I110)+IF($Q110=1,RetAgeO,RetAgeE)&lt;FY,1,0)))</f>
        <v/>
      </c>
      <c r="V110" s="38">
        <f>IF(OR($R110=0,NOT(ISNUMBER($K110))),0,IF(YEAR($K110)=FY,MONTH($K110),IF(YEAR($K110)&lt;FY,1,0)))</f>
        <v/>
      </c>
      <c r="W110" s="38">
        <f>IF($R110=0,0,MIN(12,IF(AND(ISNUMBER($O110),$O110&gt;=1,$O110&lt;=12),INT($O110),12),IF(AND(RetireExit="Yes",$U110&gt;0),$U110,12),IF(AND(ContractExit="Yes",$V110&gt;0),$V110,12)))</f>
        <v/>
      </c>
      <c r="X110" s="37">
        <f>IF(ISNUMBER($P110),$P110,IncPct)</f>
        <v/>
      </c>
      <c r="Y110" s="39">
        <f>IF($W110=0,0,MAX(0,MIN($W110,IncMonth-1))+MAX(0,$W110-IncMonth+1)*(1+$X110))</f>
        <v/>
      </c>
      <c r="Z110" s="40">
        <f>IF($C110="",0,IFERROR(INDEX(Departments!$B$5:$B$54,MATCH($C110,Departments!$A$5:$A$54,0)),0))</f>
        <v/>
      </c>
      <c r="AA110" s="41">
        <f>N($L110)*$Y110</f>
        <v/>
      </c>
      <c r="AB110" s="41">
        <f>N($M110)*$Y110</f>
        <v/>
      </c>
      <c r="AC110" s="41">
        <f>$AA110*$Z110</f>
        <v/>
      </c>
      <c r="AD110" s="41">
        <f>$AA110*BonusMonths/12</f>
        <v/>
      </c>
      <c r="AE110" s="41">
        <f>($AA110+SI_Gross*$AB110)*IF($Q110=1,SI_O,SI_E)</f>
        <v/>
      </c>
      <c r="AF110" s="41">
        <f>IF($Q110=1,0,$AA110*EOSB)</f>
        <v/>
      </c>
      <c r="AG110" s="41">
        <f>$AN110*$W110</f>
        <v/>
      </c>
      <c r="AH110" s="41">
        <f>SUM($AA110:$AG110)</f>
        <v/>
      </c>
      <c r="AI110" s="41">
        <f>12*($AM110+$AN110)</f>
        <v/>
      </c>
      <c r="AJ110" s="41">
        <f>$AM110*((IncMonth-1)+(13-IncMonth)*(1+$X110))+12*$AN110</f>
        <v/>
      </c>
      <c r="AK110" s="41">
        <f>IF($R110=1,N($L110)+N($M110),0)</f>
        <v/>
      </c>
      <c r="AL110">
        <f>IF($C110="","",IF(N($L110)&lt;=0,"Basic salary missing",IF(ISNA(MATCH($C110,Departments!$A$5:$A$54,0)),"Department not on Departments sheet",IF(AND($I110&lt;&gt;"",NOT(ISNUMBER($I110))),"Date of birth is text, not a date",IF(AND($K110&lt;&gt;"",NOT(ISNUMBER($K110))),"Contract end is text, not a date","")))))</f>
        <v/>
      </c>
      <c r="AM110" s="41">
        <f>IF($R110=0,0,N($L110)*(1+$Z110+BonusMonths/12+IF($Q110=1,0,EOSB))+N($M110)+(N($L110)+SI_Gross*N($M110))*IF($Q110=1,SI_O,SI_E))</f>
        <v/>
      </c>
      <c r="AN110" s="41">
        <f>IF($R110=0,0,(IF($Q110=1,MedO,MedE+Ticket)+Training)/12)</f>
        <v/>
      </c>
    </row>
    <row r="111">
      <c r="I111" s="35" t="n"/>
      <c r="J111" s="35" t="n"/>
      <c r="K111" s="35" t="n"/>
      <c r="L111" s="36" t="n"/>
      <c r="M111" s="36" t="n"/>
      <c r="P111" s="37" t="n"/>
      <c r="Q111" s="38">
        <f>IF($C111="",0,IF(OR(LOWER(TRIM($G111))="omani",LOWER(TRIM($G111))="oman",LOWER(TRIM($G111))="om",LOWER(TRIM($G111))="local"),1,0))</f>
        <v/>
      </c>
      <c r="R111" s="38">
        <f>IF($C111="",0,IF(OR(ISNUMBER(SEARCH("resign",$N111)),ISNUMBER(SEARCH("terminat",$N111)),ISNUMBER(SEARCH("inactive",$N111)),ISNUMBER(SEARCH("vacan",$N111)),ISNUMBER(SEARCH("deceased",$N111)),ISNUMBER(SEARCH("separated",$N111))),0,1))</f>
        <v/>
      </c>
      <c r="S111">
        <f>IF(OR($R111=0,NOT(ISNUMBER($I111))),"",IFERROR(DATEDIF($I111,DATE(FY,1,1),"y"),""))</f>
        <v/>
      </c>
      <c r="T111">
        <f>IF(OR($R111=0,NOT(ISNUMBER($J111))),"",IFERROR(DATEDIF($J111,DATE(FY,1,1),"y"),0))</f>
        <v/>
      </c>
      <c r="U111" s="38">
        <f>IF(OR($R111=0,NOT(ISNUMBER($I111))),0,IF(YEAR($I111)+IF($Q111=1,RetAgeO,RetAgeE)=FY,MONTH($I111),IF(YEAR($I111)+IF($Q111=1,RetAgeO,RetAgeE)&lt;FY,1,0)))</f>
        <v/>
      </c>
      <c r="V111" s="38">
        <f>IF(OR($R111=0,NOT(ISNUMBER($K111))),0,IF(YEAR($K111)=FY,MONTH($K111),IF(YEAR($K111)&lt;FY,1,0)))</f>
        <v/>
      </c>
      <c r="W111" s="38">
        <f>IF($R111=0,0,MIN(12,IF(AND(ISNUMBER($O111),$O111&gt;=1,$O111&lt;=12),INT($O111),12),IF(AND(RetireExit="Yes",$U111&gt;0),$U111,12),IF(AND(ContractExit="Yes",$V111&gt;0),$V111,12)))</f>
        <v/>
      </c>
      <c r="X111" s="37">
        <f>IF(ISNUMBER($P111),$P111,IncPct)</f>
        <v/>
      </c>
      <c r="Y111" s="39">
        <f>IF($W111=0,0,MAX(0,MIN($W111,IncMonth-1))+MAX(0,$W111-IncMonth+1)*(1+$X111))</f>
        <v/>
      </c>
      <c r="Z111" s="40">
        <f>IF($C111="",0,IFERROR(INDEX(Departments!$B$5:$B$54,MATCH($C111,Departments!$A$5:$A$54,0)),0))</f>
        <v/>
      </c>
      <c r="AA111" s="41">
        <f>N($L111)*$Y111</f>
        <v/>
      </c>
      <c r="AB111" s="41">
        <f>N($M111)*$Y111</f>
        <v/>
      </c>
      <c r="AC111" s="41">
        <f>$AA111*$Z111</f>
        <v/>
      </c>
      <c r="AD111" s="41">
        <f>$AA111*BonusMonths/12</f>
        <v/>
      </c>
      <c r="AE111" s="41">
        <f>($AA111+SI_Gross*$AB111)*IF($Q111=1,SI_O,SI_E)</f>
        <v/>
      </c>
      <c r="AF111" s="41">
        <f>IF($Q111=1,0,$AA111*EOSB)</f>
        <v/>
      </c>
      <c r="AG111" s="41">
        <f>$AN111*$W111</f>
        <v/>
      </c>
      <c r="AH111" s="41">
        <f>SUM($AA111:$AG111)</f>
        <v/>
      </c>
      <c r="AI111" s="41">
        <f>12*($AM111+$AN111)</f>
        <v/>
      </c>
      <c r="AJ111" s="41">
        <f>$AM111*((IncMonth-1)+(13-IncMonth)*(1+$X111))+12*$AN111</f>
        <v/>
      </c>
      <c r="AK111" s="41">
        <f>IF($R111=1,N($L111)+N($M111),0)</f>
        <v/>
      </c>
      <c r="AL111">
        <f>IF($C111="","",IF(N($L111)&lt;=0,"Basic salary missing",IF(ISNA(MATCH($C111,Departments!$A$5:$A$54,0)),"Department not on Departments sheet",IF(AND($I111&lt;&gt;"",NOT(ISNUMBER($I111))),"Date of birth is text, not a date",IF(AND($K111&lt;&gt;"",NOT(ISNUMBER($K111))),"Contract end is text, not a date","")))))</f>
        <v/>
      </c>
      <c r="AM111" s="41">
        <f>IF($R111=0,0,N($L111)*(1+$Z111+BonusMonths/12+IF($Q111=1,0,EOSB))+N($M111)+(N($L111)+SI_Gross*N($M111))*IF($Q111=1,SI_O,SI_E))</f>
        <v/>
      </c>
      <c r="AN111" s="41">
        <f>IF($R111=0,0,(IF($Q111=1,MedO,MedE+Ticket)+Training)/12)</f>
        <v/>
      </c>
    </row>
    <row r="112">
      <c r="I112" s="35" t="n"/>
      <c r="J112" s="35" t="n"/>
      <c r="K112" s="35" t="n"/>
      <c r="L112" s="36" t="n"/>
      <c r="M112" s="36" t="n"/>
      <c r="P112" s="37" t="n"/>
      <c r="Q112" s="38">
        <f>IF($C112="",0,IF(OR(LOWER(TRIM($G112))="omani",LOWER(TRIM($G112))="oman",LOWER(TRIM($G112))="om",LOWER(TRIM($G112))="local"),1,0))</f>
        <v/>
      </c>
      <c r="R112" s="38">
        <f>IF($C112="",0,IF(OR(ISNUMBER(SEARCH("resign",$N112)),ISNUMBER(SEARCH("terminat",$N112)),ISNUMBER(SEARCH("inactive",$N112)),ISNUMBER(SEARCH("vacan",$N112)),ISNUMBER(SEARCH("deceased",$N112)),ISNUMBER(SEARCH("separated",$N112))),0,1))</f>
        <v/>
      </c>
      <c r="S112">
        <f>IF(OR($R112=0,NOT(ISNUMBER($I112))),"",IFERROR(DATEDIF($I112,DATE(FY,1,1),"y"),""))</f>
        <v/>
      </c>
      <c r="T112">
        <f>IF(OR($R112=0,NOT(ISNUMBER($J112))),"",IFERROR(DATEDIF($J112,DATE(FY,1,1),"y"),0))</f>
        <v/>
      </c>
      <c r="U112" s="38">
        <f>IF(OR($R112=0,NOT(ISNUMBER($I112))),0,IF(YEAR($I112)+IF($Q112=1,RetAgeO,RetAgeE)=FY,MONTH($I112),IF(YEAR($I112)+IF($Q112=1,RetAgeO,RetAgeE)&lt;FY,1,0)))</f>
        <v/>
      </c>
      <c r="V112" s="38">
        <f>IF(OR($R112=0,NOT(ISNUMBER($K112))),0,IF(YEAR($K112)=FY,MONTH($K112),IF(YEAR($K112)&lt;FY,1,0)))</f>
        <v/>
      </c>
      <c r="W112" s="38">
        <f>IF($R112=0,0,MIN(12,IF(AND(ISNUMBER($O112),$O112&gt;=1,$O112&lt;=12),INT($O112),12),IF(AND(RetireExit="Yes",$U112&gt;0),$U112,12),IF(AND(ContractExit="Yes",$V112&gt;0),$V112,12)))</f>
        <v/>
      </c>
      <c r="X112" s="37">
        <f>IF(ISNUMBER($P112),$P112,IncPct)</f>
        <v/>
      </c>
      <c r="Y112" s="39">
        <f>IF($W112=0,0,MAX(0,MIN($W112,IncMonth-1))+MAX(0,$W112-IncMonth+1)*(1+$X112))</f>
        <v/>
      </c>
      <c r="Z112" s="40">
        <f>IF($C112="",0,IFERROR(INDEX(Departments!$B$5:$B$54,MATCH($C112,Departments!$A$5:$A$54,0)),0))</f>
        <v/>
      </c>
      <c r="AA112" s="41">
        <f>N($L112)*$Y112</f>
        <v/>
      </c>
      <c r="AB112" s="41">
        <f>N($M112)*$Y112</f>
        <v/>
      </c>
      <c r="AC112" s="41">
        <f>$AA112*$Z112</f>
        <v/>
      </c>
      <c r="AD112" s="41">
        <f>$AA112*BonusMonths/12</f>
        <v/>
      </c>
      <c r="AE112" s="41">
        <f>($AA112+SI_Gross*$AB112)*IF($Q112=1,SI_O,SI_E)</f>
        <v/>
      </c>
      <c r="AF112" s="41">
        <f>IF($Q112=1,0,$AA112*EOSB)</f>
        <v/>
      </c>
      <c r="AG112" s="41">
        <f>$AN112*$W112</f>
        <v/>
      </c>
      <c r="AH112" s="41">
        <f>SUM($AA112:$AG112)</f>
        <v/>
      </c>
      <c r="AI112" s="41">
        <f>12*($AM112+$AN112)</f>
        <v/>
      </c>
      <c r="AJ112" s="41">
        <f>$AM112*((IncMonth-1)+(13-IncMonth)*(1+$X112))+12*$AN112</f>
        <v/>
      </c>
      <c r="AK112" s="41">
        <f>IF($R112=1,N($L112)+N($M112),0)</f>
        <v/>
      </c>
      <c r="AL112">
        <f>IF($C112="","",IF(N($L112)&lt;=0,"Basic salary missing",IF(ISNA(MATCH($C112,Departments!$A$5:$A$54,0)),"Department not on Departments sheet",IF(AND($I112&lt;&gt;"",NOT(ISNUMBER($I112))),"Date of birth is text, not a date",IF(AND($K112&lt;&gt;"",NOT(ISNUMBER($K112))),"Contract end is text, not a date","")))))</f>
        <v/>
      </c>
      <c r="AM112" s="41">
        <f>IF($R112=0,0,N($L112)*(1+$Z112+BonusMonths/12+IF($Q112=1,0,EOSB))+N($M112)+(N($L112)+SI_Gross*N($M112))*IF($Q112=1,SI_O,SI_E))</f>
        <v/>
      </c>
      <c r="AN112" s="41">
        <f>IF($R112=0,0,(IF($Q112=1,MedO,MedE+Ticket)+Training)/12)</f>
        <v/>
      </c>
    </row>
    <row r="113">
      <c r="I113" s="35" t="n"/>
      <c r="J113" s="35" t="n"/>
      <c r="K113" s="35" t="n"/>
      <c r="L113" s="36" t="n"/>
      <c r="M113" s="36" t="n"/>
      <c r="P113" s="37" t="n"/>
      <c r="Q113" s="38">
        <f>IF($C113="",0,IF(OR(LOWER(TRIM($G113))="omani",LOWER(TRIM($G113))="oman",LOWER(TRIM($G113))="om",LOWER(TRIM($G113))="local"),1,0))</f>
        <v/>
      </c>
      <c r="R113" s="38">
        <f>IF($C113="",0,IF(OR(ISNUMBER(SEARCH("resign",$N113)),ISNUMBER(SEARCH("terminat",$N113)),ISNUMBER(SEARCH("inactive",$N113)),ISNUMBER(SEARCH("vacan",$N113)),ISNUMBER(SEARCH("deceased",$N113)),ISNUMBER(SEARCH("separated",$N113))),0,1))</f>
        <v/>
      </c>
      <c r="S113">
        <f>IF(OR($R113=0,NOT(ISNUMBER($I113))),"",IFERROR(DATEDIF($I113,DATE(FY,1,1),"y"),""))</f>
        <v/>
      </c>
      <c r="T113">
        <f>IF(OR($R113=0,NOT(ISNUMBER($J113))),"",IFERROR(DATEDIF($J113,DATE(FY,1,1),"y"),0))</f>
        <v/>
      </c>
      <c r="U113" s="38">
        <f>IF(OR($R113=0,NOT(ISNUMBER($I113))),0,IF(YEAR($I113)+IF($Q113=1,RetAgeO,RetAgeE)=FY,MONTH($I113),IF(YEAR($I113)+IF($Q113=1,RetAgeO,RetAgeE)&lt;FY,1,0)))</f>
        <v/>
      </c>
      <c r="V113" s="38">
        <f>IF(OR($R113=0,NOT(ISNUMBER($K113))),0,IF(YEAR($K113)=FY,MONTH($K113),IF(YEAR($K113)&lt;FY,1,0)))</f>
        <v/>
      </c>
      <c r="W113" s="38">
        <f>IF($R113=0,0,MIN(12,IF(AND(ISNUMBER($O113),$O113&gt;=1,$O113&lt;=12),INT($O113),12),IF(AND(RetireExit="Yes",$U113&gt;0),$U113,12),IF(AND(ContractExit="Yes",$V113&gt;0),$V113,12)))</f>
        <v/>
      </c>
      <c r="X113" s="37">
        <f>IF(ISNUMBER($P113),$P113,IncPct)</f>
        <v/>
      </c>
      <c r="Y113" s="39">
        <f>IF($W113=0,0,MAX(0,MIN($W113,IncMonth-1))+MAX(0,$W113-IncMonth+1)*(1+$X113))</f>
        <v/>
      </c>
      <c r="Z113" s="40">
        <f>IF($C113="",0,IFERROR(INDEX(Departments!$B$5:$B$54,MATCH($C113,Departments!$A$5:$A$54,0)),0))</f>
        <v/>
      </c>
      <c r="AA113" s="41">
        <f>N($L113)*$Y113</f>
        <v/>
      </c>
      <c r="AB113" s="41">
        <f>N($M113)*$Y113</f>
        <v/>
      </c>
      <c r="AC113" s="41">
        <f>$AA113*$Z113</f>
        <v/>
      </c>
      <c r="AD113" s="41">
        <f>$AA113*BonusMonths/12</f>
        <v/>
      </c>
      <c r="AE113" s="41">
        <f>($AA113+SI_Gross*$AB113)*IF($Q113=1,SI_O,SI_E)</f>
        <v/>
      </c>
      <c r="AF113" s="41">
        <f>IF($Q113=1,0,$AA113*EOSB)</f>
        <v/>
      </c>
      <c r="AG113" s="41">
        <f>$AN113*$W113</f>
        <v/>
      </c>
      <c r="AH113" s="41">
        <f>SUM($AA113:$AG113)</f>
        <v/>
      </c>
      <c r="AI113" s="41">
        <f>12*($AM113+$AN113)</f>
        <v/>
      </c>
      <c r="AJ113" s="41">
        <f>$AM113*((IncMonth-1)+(13-IncMonth)*(1+$X113))+12*$AN113</f>
        <v/>
      </c>
      <c r="AK113" s="41">
        <f>IF($R113=1,N($L113)+N($M113),0)</f>
        <v/>
      </c>
      <c r="AL113">
        <f>IF($C113="","",IF(N($L113)&lt;=0,"Basic salary missing",IF(ISNA(MATCH($C113,Departments!$A$5:$A$54,0)),"Department not on Departments sheet",IF(AND($I113&lt;&gt;"",NOT(ISNUMBER($I113))),"Date of birth is text, not a date",IF(AND($K113&lt;&gt;"",NOT(ISNUMBER($K113))),"Contract end is text, not a date","")))))</f>
        <v/>
      </c>
      <c r="AM113" s="41">
        <f>IF($R113=0,0,N($L113)*(1+$Z113+BonusMonths/12+IF($Q113=1,0,EOSB))+N($M113)+(N($L113)+SI_Gross*N($M113))*IF($Q113=1,SI_O,SI_E))</f>
        <v/>
      </c>
      <c r="AN113" s="41">
        <f>IF($R113=0,0,(IF($Q113=1,MedO,MedE+Ticket)+Training)/12)</f>
        <v/>
      </c>
    </row>
    <row r="114">
      <c r="I114" s="35" t="n"/>
      <c r="J114" s="35" t="n"/>
      <c r="K114" s="35" t="n"/>
      <c r="L114" s="36" t="n"/>
      <c r="M114" s="36" t="n"/>
      <c r="P114" s="37" t="n"/>
      <c r="Q114" s="38">
        <f>IF($C114="",0,IF(OR(LOWER(TRIM($G114))="omani",LOWER(TRIM($G114))="oman",LOWER(TRIM($G114))="om",LOWER(TRIM($G114))="local"),1,0))</f>
        <v/>
      </c>
      <c r="R114" s="38">
        <f>IF($C114="",0,IF(OR(ISNUMBER(SEARCH("resign",$N114)),ISNUMBER(SEARCH("terminat",$N114)),ISNUMBER(SEARCH("inactive",$N114)),ISNUMBER(SEARCH("vacan",$N114)),ISNUMBER(SEARCH("deceased",$N114)),ISNUMBER(SEARCH("separated",$N114))),0,1))</f>
        <v/>
      </c>
      <c r="S114">
        <f>IF(OR($R114=0,NOT(ISNUMBER($I114))),"",IFERROR(DATEDIF($I114,DATE(FY,1,1),"y"),""))</f>
        <v/>
      </c>
      <c r="T114">
        <f>IF(OR($R114=0,NOT(ISNUMBER($J114))),"",IFERROR(DATEDIF($J114,DATE(FY,1,1),"y"),0))</f>
        <v/>
      </c>
      <c r="U114" s="38">
        <f>IF(OR($R114=0,NOT(ISNUMBER($I114))),0,IF(YEAR($I114)+IF($Q114=1,RetAgeO,RetAgeE)=FY,MONTH($I114),IF(YEAR($I114)+IF($Q114=1,RetAgeO,RetAgeE)&lt;FY,1,0)))</f>
        <v/>
      </c>
      <c r="V114" s="38">
        <f>IF(OR($R114=0,NOT(ISNUMBER($K114))),0,IF(YEAR($K114)=FY,MONTH($K114),IF(YEAR($K114)&lt;FY,1,0)))</f>
        <v/>
      </c>
      <c r="W114" s="38">
        <f>IF($R114=0,0,MIN(12,IF(AND(ISNUMBER($O114),$O114&gt;=1,$O114&lt;=12),INT($O114),12),IF(AND(RetireExit="Yes",$U114&gt;0),$U114,12),IF(AND(ContractExit="Yes",$V114&gt;0),$V114,12)))</f>
        <v/>
      </c>
      <c r="X114" s="37">
        <f>IF(ISNUMBER($P114),$P114,IncPct)</f>
        <v/>
      </c>
      <c r="Y114" s="39">
        <f>IF($W114=0,0,MAX(0,MIN($W114,IncMonth-1))+MAX(0,$W114-IncMonth+1)*(1+$X114))</f>
        <v/>
      </c>
      <c r="Z114" s="40">
        <f>IF($C114="",0,IFERROR(INDEX(Departments!$B$5:$B$54,MATCH($C114,Departments!$A$5:$A$54,0)),0))</f>
        <v/>
      </c>
      <c r="AA114" s="41">
        <f>N($L114)*$Y114</f>
        <v/>
      </c>
      <c r="AB114" s="41">
        <f>N($M114)*$Y114</f>
        <v/>
      </c>
      <c r="AC114" s="41">
        <f>$AA114*$Z114</f>
        <v/>
      </c>
      <c r="AD114" s="41">
        <f>$AA114*BonusMonths/12</f>
        <v/>
      </c>
      <c r="AE114" s="41">
        <f>($AA114+SI_Gross*$AB114)*IF($Q114=1,SI_O,SI_E)</f>
        <v/>
      </c>
      <c r="AF114" s="41">
        <f>IF($Q114=1,0,$AA114*EOSB)</f>
        <v/>
      </c>
      <c r="AG114" s="41">
        <f>$AN114*$W114</f>
        <v/>
      </c>
      <c r="AH114" s="41">
        <f>SUM($AA114:$AG114)</f>
        <v/>
      </c>
      <c r="AI114" s="41">
        <f>12*($AM114+$AN114)</f>
        <v/>
      </c>
      <c r="AJ114" s="41">
        <f>$AM114*((IncMonth-1)+(13-IncMonth)*(1+$X114))+12*$AN114</f>
        <v/>
      </c>
      <c r="AK114" s="41">
        <f>IF($R114=1,N($L114)+N($M114),0)</f>
        <v/>
      </c>
      <c r="AL114">
        <f>IF($C114="","",IF(N($L114)&lt;=0,"Basic salary missing",IF(ISNA(MATCH($C114,Departments!$A$5:$A$54,0)),"Department not on Departments sheet",IF(AND($I114&lt;&gt;"",NOT(ISNUMBER($I114))),"Date of birth is text, not a date",IF(AND($K114&lt;&gt;"",NOT(ISNUMBER($K114))),"Contract end is text, not a date","")))))</f>
        <v/>
      </c>
      <c r="AM114" s="41">
        <f>IF($R114=0,0,N($L114)*(1+$Z114+BonusMonths/12+IF($Q114=1,0,EOSB))+N($M114)+(N($L114)+SI_Gross*N($M114))*IF($Q114=1,SI_O,SI_E))</f>
        <v/>
      </c>
      <c r="AN114" s="41">
        <f>IF($R114=0,0,(IF($Q114=1,MedO,MedE+Ticket)+Training)/12)</f>
        <v/>
      </c>
    </row>
    <row r="115">
      <c r="I115" s="35" t="n"/>
      <c r="J115" s="35" t="n"/>
      <c r="K115" s="35" t="n"/>
      <c r="L115" s="36" t="n"/>
      <c r="M115" s="36" t="n"/>
      <c r="P115" s="37" t="n"/>
      <c r="Q115" s="38">
        <f>IF($C115="",0,IF(OR(LOWER(TRIM($G115))="omani",LOWER(TRIM($G115))="oman",LOWER(TRIM($G115))="om",LOWER(TRIM($G115))="local"),1,0))</f>
        <v/>
      </c>
      <c r="R115" s="38">
        <f>IF($C115="",0,IF(OR(ISNUMBER(SEARCH("resign",$N115)),ISNUMBER(SEARCH("terminat",$N115)),ISNUMBER(SEARCH("inactive",$N115)),ISNUMBER(SEARCH("vacan",$N115)),ISNUMBER(SEARCH("deceased",$N115)),ISNUMBER(SEARCH("separated",$N115))),0,1))</f>
        <v/>
      </c>
      <c r="S115">
        <f>IF(OR($R115=0,NOT(ISNUMBER($I115))),"",IFERROR(DATEDIF($I115,DATE(FY,1,1),"y"),""))</f>
        <v/>
      </c>
      <c r="T115">
        <f>IF(OR($R115=0,NOT(ISNUMBER($J115))),"",IFERROR(DATEDIF($J115,DATE(FY,1,1),"y"),0))</f>
        <v/>
      </c>
      <c r="U115" s="38">
        <f>IF(OR($R115=0,NOT(ISNUMBER($I115))),0,IF(YEAR($I115)+IF($Q115=1,RetAgeO,RetAgeE)=FY,MONTH($I115),IF(YEAR($I115)+IF($Q115=1,RetAgeO,RetAgeE)&lt;FY,1,0)))</f>
        <v/>
      </c>
      <c r="V115" s="38">
        <f>IF(OR($R115=0,NOT(ISNUMBER($K115))),0,IF(YEAR($K115)=FY,MONTH($K115),IF(YEAR($K115)&lt;FY,1,0)))</f>
        <v/>
      </c>
      <c r="W115" s="38">
        <f>IF($R115=0,0,MIN(12,IF(AND(ISNUMBER($O115),$O115&gt;=1,$O115&lt;=12),INT($O115),12),IF(AND(RetireExit="Yes",$U115&gt;0),$U115,12),IF(AND(ContractExit="Yes",$V115&gt;0),$V115,12)))</f>
        <v/>
      </c>
      <c r="X115" s="37">
        <f>IF(ISNUMBER($P115),$P115,IncPct)</f>
        <v/>
      </c>
      <c r="Y115" s="39">
        <f>IF($W115=0,0,MAX(0,MIN($W115,IncMonth-1))+MAX(0,$W115-IncMonth+1)*(1+$X115))</f>
        <v/>
      </c>
      <c r="Z115" s="40">
        <f>IF($C115="",0,IFERROR(INDEX(Departments!$B$5:$B$54,MATCH($C115,Departments!$A$5:$A$54,0)),0))</f>
        <v/>
      </c>
      <c r="AA115" s="41">
        <f>N($L115)*$Y115</f>
        <v/>
      </c>
      <c r="AB115" s="41">
        <f>N($M115)*$Y115</f>
        <v/>
      </c>
      <c r="AC115" s="41">
        <f>$AA115*$Z115</f>
        <v/>
      </c>
      <c r="AD115" s="41">
        <f>$AA115*BonusMonths/12</f>
        <v/>
      </c>
      <c r="AE115" s="41">
        <f>($AA115+SI_Gross*$AB115)*IF($Q115=1,SI_O,SI_E)</f>
        <v/>
      </c>
      <c r="AF115" s="41">
        <f>IF($Q115=1,0,$AA115*EOSB)</f>
        <v/>
      </c>
      <c r="AG115" s="41">
        <f>$AN115*$W115</f>
        <v/>
      </c>
      <c r="AH115" s="41">
        <f>SUM($AA115:$AG115)</f>
        <v/>
      </c>
      <c r="AI115" s="41">
        <f>12*($AM115+$AN115)</f>
        <v/>
      </c>
      <c r="AJ115" s="41">
        <f>$AM115*((IncMonth-1)+(13-IncMonth)*(1+$X115))+12*$AN115</f>
        <v/>
      </c>
      <c r="AK115" s="41">
        <f>IF($R115=1,N($L115)+N($M115),0)</f>
        <v/>
      </c>
      <c r="AL115">
        <f>IF($C115="","",IF(N($L115)&lt;=0,"Basic salary missing",IF(ISNA(MATCH($C115,Departments!$A$5:$A$54,0)),"Department not on Departments sheet",IF(AND($I115&lt;&gt;"",NOT(ISNUMBER($I115))),"Date of birth is text, not a date",IF(AND($K115&lt;&gt;"",NOT(ISNUMBER($K115))),"Contract end is text, not a date","")))))</f>
        <v/>
      </c>
      <c r="AM115" s="41">
        <f>IF($R115=0,0,N($L115)*(1+$Z115+BonusMonths/12+IF($Q115=1,0,EOSB))+N($M115)+(N($L115)+SI_Gross*N($M115))*IF($Q115=1,SI_O,SI_E))</f>
        <v/>
      </c>
      <c r="AN115" s="41">
        <f>IF($R115=0,0,(IF($Q115=1,MedO,MedE+Ticket)+Training)/12)</f>
        <v/>
      </c>
    </row>
    <row r="116">
      <c r="I116" s="35" t="n"/>
      <c r="J116" s="35" t="n"/>
      <c r="K116" s="35" t="n"/>
      <c r="L116" s="36" t="n"/>
      <c r="M116" s="36" t="n"/>
      <c r="P116" s="37" t="n"/>
      <c r="Q116" s="38">
        <f>IF($C116="",0,IF(OR(LOWER(TRIM($G116))="omani",LOWER(TRIM($G116))="oman",LOWER(TRIM($G116))="om",LOWER(TRIM($G116))="local"),1,0))</f>
        <v/>
      </c>
      <c r="R116" s="38">
        <f>IF($C116="",0,IF(OR(ISNUMBER(SEARCH("resign",$N116)),ISNUMBER(SEARCH("terminat",$N116)),ISNUMBER(SEARCH("inactive",$N116)),ISNUMBER(SEARCH("vacan",$N116)),ISNUMBER(SEARCH("deceased",$N116)),ISNUMBER(SEARCH("separated",$N116))),0,1))</f>
        <v/>
      </c>
      <c r="S116">
        <f>IF(OR($R116=0,NOT(ISNUMBER($I116))),"",IFERROR(DATEDIF($I116,DATE(FY,1,1),"y"),""))</f>
        <v/>
      </c>
      <c r="T116">
        <f>IF(OR($R116=0,NOT(ISNUMBER($J116))),"",IFERROR(DATEDIF($J116,DATE(FY,1,1),"y"),0))</f>
        <v/>
      </c>
      <c r="U116" s="38">
        <f>IF(OR($R116=0,NOT(ISNUMBER($I116))),0,IF(YEAR($I116)+IF($Q116=1,RetAgeO,RetAgeE)=FY,MONTH($I116),IF(YEAR($I116)+IF($Q116=1,RetAgeO,RetAgeE)&lt;FY,1,0)))</f>
        <v/>
      </c>
      <c r="V116" s="38">
        <f>IF(OR($R116=0,NOT(ISNUMBER($K116))),0,IF(YEAR($K116)=FY,MONTH($K116),IF(YEAR($K116)&lt;FY,1,0)))</f>
        <v/>
      </c>
      <c r="W116" s="38">
        <f>IF($R116=0,0,MIN(12,IF(AND(ISNUMBER($O116),$O116&gt;=1,$O116&lt;=12),INT($O116),12),IF(AND(RetireExit="Yes",$U116&gt;0),$U116,12),IF(AND(ContractExit="Yes",$V116&gt;0),$V116,12)))</f>
        <v/>
      </c>
      <c r="X116" s="37">
        <f>IF(ISNUMBER($P116),$P116,IncPct)</f>
        <v/>
      </c>
      <c r="Y116" s="39">
        <f>IF($W116=0,0,MAX(0,MIN($W116,IncMonth-1))+MAX(0,$W116-IncMonth+1)*(1+$X116))</f>
        <v/>
      </c>
      <c r="Z116" s="40">
        <f>IF($C116="",0,IFERROR(INDEX(Departments!$B$5:$B$54,MATCH($C116,Departments!$A$5:$A$54,0)),0))</f>
        <v/>
      </c>
      <c r="AA116" s="41">
        <f>N($L116)*$Y116</f>
        <v/>
      </c>
      <c r="AB116" s="41">
        <f>N($M116)*$Y116</f>
        <v/>
      </c>
      <c r="AC116" s="41">
        <f>$AA116*$Z116</f>
        <v/>
      </c>
      <c r="AD116" s="41">
        <f>$AA116*BonusMonths/12</f>
        <v/>
      </c>
      <c r="AE116" s="41">
        <f>($AA116+SI_Gross*$AB116)*IF($Q116=1,SI_O,SI_E)</f>
        <v/>
      </c>
      <c r="AF116" s="41">
        <f>IF($Q116=1,0,$AA116*EOSB)</f>
        <v/>
      </c>
      <c r="AG116" s="41">
        <f>$AN116*$W116</f>
        <v/>
      </c>
      <c r="AH116" s="41">
        <f>SUM($AA116:$AG116)</f>
        <v/>
      </c>
      <c r="AI116" s="41">
        <f>12*($AM116+$AN116)</f>
        <v/>
      </c>
      <c r="AJ116" s="41">
        <f>$AM116*((IncMonth-1)+(13-IncMonth)*(1+$X116))+12*$AN116</f>
        <v/>
      </c>
      <c r="AK116" s="41">
        <f>IF($R116=1,N($L116)+N($M116),0)</f>
        <v/>
      </c>
      <c r="AL116">
        <f>IF($C116="","",IF(N($L116)&lt;=0,"Basic salary missing",IF(ISNA(MATCH($C116,Departments!$A$5:$A$54,0)),"Department not on Departments sheet",IF(AND($I116&lt;&gt;"",NOT(ISNUMBER($I116))),"Date of birth is text, not a date",IF(AND($K116&lt;&gt;"",NOT(ISNUMBER($K116))),"Contract end is text, not a date","")))))</f>
        <v/>
      </c>
      <c r="AM116" s="41">
        <f>IF($R116=0,0,N($L116)*(1+$Z116+BonusMonths/12+IF($Q116=1,0,EOSB))+N($M116)+(N($L116)+SI_Gross*N($M116))*IF($Q116=1,SI_O,SI_E))</f>
        <v/>
      </c>
      <c r="AN116" s="41">
        <f>IF($R116=0,0,(IF($Q116=1,MedO,MedE+Ticket)+Training)/12)</f>
        <v/>
      </c>
    </row>
    <row r="117">
      <c r="I117" s="35" t="n"/>
      <c r="J117" s="35" t="n"/>
      <c r="K117" s="35" t="n"/>
      <c r="L117" s="36" t="n"/>
      <c r="M117" s="36" t="n"/>
      <c r="P117" s="37" t="n"/>
      <c r="Q117" s="38">
        <f>IF($C117="",0,IF(OR(LOWER(TRIM($G117))="omani",LOWER(TRIM($G117))="oman",LOWER(TRIM($G117))="om",LOWER(TRIM($G117))="local"),1,0))</f>
        <v/>
      </c>
      <c r="R117" s="38">
        <f>IF($C117="",0,IF(OR(ISNUMBER(SEARCH("resign",$N117)),ISNUMBER(SEARCH("terminat",$N117)),ISNUMBER(SEARCH("inactive",$N117)),ISNUMBER(SEARCH("vacan",$N117)),ISNUMBER(SEARCH("deceased",$N117)),ISNUMBER(SEARCH("separated",$N117))),0,1))</f>
        <v/>
      </c>
      <c r="S117">
        <f>IF(OR($R117=0,NOT(ISNUMBER($I117))),"",IFERROR(DATEDIF($I117,DATE(FY,1,1),"y"),""))</f>
        <v/>
      </c>
      <c r="T117">
        <f>IF(OR($R117=0,NOT(ISNUMBER($J117))),"",IFERROR(DATEDIF($J117,DATE(FY,1,1),"y"),0))</f>
        <v/>
      </c>
      <c r="U117" s="38">
        <f>IF(OR($R117=0,NOT(ISNUMBER($I117))),0,IF(YEAR($I117)+IF($Q117=1,RetAgeO,RetAgeE)=FY,MONTH($I117),IF(YEAR($I117)+IF($Q117=1,RetAgeO,RetAgeE)&lt;FY,1,0)))</f>
        <v/>
      </c>
      <c r="V117" s="38">
        <f>IF(OR($R117=0,NOT(ISNUMBER($K117))),0,IF(YEAR($K117)=FY,MONTH($K117),IF(YEAR($K117)&lt;FY,1,0)))</f>
        <v/>
      </c>
      <c r="W117" s="38">
        <f>IF($R117=0,0,MIN(12,IF(AND(ISNUMBER($O117),$O117&gt;=1,$O117&lt;=12),INT($O117),12),IF(AND(RetireExit="Yes",$U117&gt;0),$U117,12),IF(AND(ContractExit="Yes",$V117&gt;0),$V117,12)))</f>
        <v/>
      </c>
      <c r="X117" s="37">
        <f>IF(ISNUMBER($P117),$P117,IncPct)</f>
        <v/>
      </c>
      <c r="Y117" s="39">
        <f>IF($W117=0,0,MAX(0,MIN($W117,IncMonth-1))+MAX(0,$W117-IncMonth+1)*(1+$X117))</f>
        <v/>
      </c>
      <c r="Z117" s="40">
        <f>IF($C117="",0,IFERROR(INDEX(Departments!$B$5:$B$54,MATCH($C117,Departments!$A$5:$A$54,0)),0))</f>
        <v/>
      </c>
      <c r="AA117" s="41">
        <f>N($L117)*$Y117</f>
        <v/>
      </c>
      <c r="AB117" s="41">
        <f>N($M117)*$Y117</f>
        <v/>
      </c>
      <c r="AC117" s="41">
        <f>$AA117*$Z117</f>
        <v/>
      </c>
      <c r="AD117" s="41">
        <f>$AA117*BonusMonths/12</f>
        <v/>
      </c>
      <c r="AE117" s="41">
        <f>($AA117+SI_Gross*$AB117)*IF($Q117=1,SI_O,SI_E)</f>
        <v/>
      </c>
      <c r="AF117" s="41">
        <f>IF($Q117=1,0,$AA117*EOSB)</f>
        <v/>
      </c>
      <c r="AG117" s="41">
        <f>$AN117*$W117</f>
        <v/>
      </c>
      <c r="AH117" s="41">
        <f>SUM($AA117:$AG117)</f>
        <v/>
      </c>
      <c r="AI117" s="41">
        <f>12*($AM117+$AN117)</f>
        <v/>
      </c>
      <c r="AJ117" s="41">
        <f>$AM117*((IncMonth-1)+(13-IncMonth)*(1+$X117))+12*$AN117</f>
        <v/>
      </c>
      <c r="AK117" s="41">
        <f>IF($R117=1,N($L117)+N($M117),0)</f>
        <v/>
      </c>
      <c r="AL117">
        <f>IF($C117="","",IF(N($L117)&lt;=0,"Basic salary missing",IF(ISNA(MATCH($C117,Departments!$A$5:$A$54,0)),"Department not on Departments sheet",IF(AND($I117&lt;&gt;"",NOT(ISNUMBER($I117))),"Date of birth is text, not a date",IF(AND($K117&lt;&gt;"",NOT(ISNUMBER($K117))),"Contract end is text, not a date","")))))</f>
        <v/>
      </c>
      <c r="AM117" s="41">
        <f>IF($R117=0,0,N($L117)*(1+$Z117+BonusMonths/12+IF($Q117=1,0,EOSB))+N($M117)+(N($L117)+SI_Gross*N($M117))*IF($Q117=1,SI_O,SI_E))</f>
        <v/>
      </c>
      <c r="AN117" s="41">
        <f>IF($R117=0,0,(IF($Q117=1,MedO,MedE+Ticket)+Training)/12)</f>
        <v/>
      </c>
    </row>
    <row r="118">
      <c r="I118" s="35" t="n"/>
      <c r="J118" s="35" t="n"/>
      <c r="K118" s="35" t="n"/>
      <c r="L118" s="36" t="n"/>
      <c r="M118" s="36" t="n"/>
      <c r="P118" s="37" t="n"/>
      <c r="Q118" s="38">
        <f>IF($C118="",0,IF(OR(LOWER(TRIM($G118))="omani",LOWER(TRIM($G118))="oman",LOWER(TRIM($G118))="om",LOWER(TRIM($G118))="local"),1,0))</f>
        <v/>
      </c>
      <c r="R118" s="38">
        <f>IF($C118="",0,IF(OR(ISNUMBER(SEARCH("resign",$N118)),ISNUMBER(SEARCH("terminat",$N118)),ISNUMBER(SEARCH("inactive",$N118)),ISNUMBER(SEARCH("vacan",$N118)),ISNUMBER(SEARCH("deceased",$N118)),ISNUMBER(SEARCH("separated",$N118))),0,1))</f>
        <v/>
      </c>
      <c r="S118">
        <f>IF(OR($R118=0,NOT(ISNUMBER($I118))),"",IFERROR(DATEDIF($I118,DATE(FY,1,1),"y"),""))</f>
        <v/>
      </c>
      <c r="T118">
        <f>IF(OR($R118=0,NOT(ISNUMBER($J118))),"",IFERROR(DATEDIF($J118,DATE(FY,1,1),"y"),0))</f>
        <v/>
      </c>
      <c r="U118" s="38">
        <f>IF(OR($R118=0,NOT(ISNUMBER($I118))),0,IF(YEAR($I118)+IF($Q118=1,RetAgeO,RetAgeE)=FY,MONTH($I118),IF(YEAR($I118)+IF($Q118=1,RetAgeO,RetAgeE)&lt;FY,1,0)))</f>
        <v/>
      </c>
      <c r="V118" s="38">
        <f>IF(OR($R118=0,NOT(ISNUMBER($K118))),0,IF(YEAR($K118)=FY,MONTH($K118),IF(YEAR($K118)&lt;FY,1,0)))</f>
        <v/>
      </c>
      <c r="W118" s="38">
        <f>IF($R118=0,0,MIN(12,IF(AND(ISNUMBER($O118),$O118&gt;=1,$O118&lt;=12),INT($O118),12),IF(AND(RetireExit="Yes",$U118&gt;0),$U118,12),IF(AND(ContractExit="Yes",$V118&gt;0),$V118,12)))</f>
        <v/>
      </c>
      <c r="X118" s="37">
        <f>IF(ISNUMBER($P118),$P118,IncPct)</f>
        <v/>
      </c>
      <c r="Y118" s="39">
        <f>IF($W118=0,0,MAX(0,MIN($W118,IncMonth-1))+MAX(0,$W118-IncMonth+1)*(1+$X118))</f>
        <v/>
      </c>
      <c r="Z118" s="40">
        <f>IF($C118="",0,IFERROR(INDEX(Departments!$B$5:$B$54,MATCH($C118,Departments!$A$5:$A$54,0)),0))</f>
        <v/>
      </c>
      <c r="AA118" s="41">
        <f>N($L118)*$Y118</f>
        <v/>
      </c>
      <c r="AB118" s="41">
        <f>N($M118)*$Y118</f>
        <v/>
      </c>
      <c r="AC118" s="41">
        <f>$AA118*$Z118</f>
        <v/>
      </c>
      <c r="AD118" s="41">
        <f>$AA118*BonusMonths/12</f>
        <v/>
      </c>
      <c r="AE118" s="41">
        <f>($AA118+SI_Gross*$AB118)*IF($Q118=1,SI_O,SI_E)</f>
        <v/>
      </c>
      <c r="AF118" s="41">
        <f>IF($Q118=1,0,$AA118*EOSB)</f>
        <v/>
      </c>
      <c r="AG118" s="41">
        <f>$AN118*$W118</f>
        <v/>
      </c>
      <c r="AH118" s="41">
        <f>SUM($AA118:$AG118)</f>
        <v/>
      </c>
      <c r="AI118" s="41">
        <f>12*($AM118+$AN118)</f>
        <v/>
      </c>
      <c r="AJ118" s="41">
        <f>$AM118*((IncMonth-1)+(13-IncMonth)*(1+$X118))+12*$AN118</f>
        <v/>
      </c>
      <c r="AK118" s="41">
        <f>IF($R118=1,N($L118)+N($M118),0)</f>
        <v/>
      </c>
      <c r="AL118">
        <f>IF($C118="","",IF(N($L118)&lt;=0,"Basic salary missing",IF(ISNA(MATCH($C118,Departments!$A$5:$A$54,0)),"Department not on Departments sheet",IF(AND($I118&lt;&gt;"",NOT(ISNUMBER($I118))),"Date of birth is text, not a date",IF(AND($K118&lt;&gt;"",NOT(ISNUMBER($K118))),"Contract end is text, not a date","")))))</f>
        <v/>
      </c>
      <c r="AM118" s="41">
        <f>IF($R118=0,0,N($L118)*(1+$Z118+BonusMonths/12+IF($Q118=1,0,EOSB))+N($M118)+(N($L118)+SI_Gross*N($M118))*IF($Q118=1,SI_O,SI_E))</f>
        <v/>
      </c>
      <c r="AN118" s="41">
        <f>IF($R118=0,0,(IF($Q118=1,MedO,MedE+Ticket)+Training)/12)</f>
        <v/>
      </c>
    </row>
    <row r="119">
      <c r="I119" s="35" t="n"/>
      <c r="J119" s="35" t="n"/>
      <c r="K119" s="35" t="n"/>
      <c r="L119" s="36" t="n"/>
      <c r="M119" s="36" t="n"/>
      <c r="P119" s="37" t="n"/>
      <c r="Q119" s="38">
        <f>IF($C119="",0,IF(OR(LOWER(TRIM($G119))="omani",LOWER(TRIM($G119))="oman",LOWER(TRIM($G119))="om",LOWER(TRIM($G119))="local"),1,0))</f>
        <v/>
      </c>
      <c r="R119" s="38">
        <f>IF($C119="",0,IF(OR(ISNUMBER(SEARCH("resign",$N119)),ISNUMBER(SEARCH("terminat",$N119)),ISNUMBER(SEARCH("inactive",$N119)),ISNUMBER(SEARCH("vacan",$N119)),ISNUMBER(SEARCH("deceased",$N119)),ISNUMBER(SEARCH("separated",$N119))),0,1))</f>
        <v/>
      </c>
      <c r="S119">
        <f>IF(OR($R119=0,NOT(ISNUMBER($I119))),"",IFERROR(DATEDIF($I119,DATE(FY,1,1),"y"),""))</f>
        <v/>
      </c>
      <c r="T119">
        <f>IF(OR($R119=0,NOT(ISNUMBER($J119))),"",IFERROR(DATEDIF($J119,DATE(FY,1,1),"y"),0))</f>
        <v/>
      </c>
      <c r="U119" s="38">
        <f>IF(OR($R119=0,NOT(ISNUMBER($I119))),0,IF(YEAR($I119)+IF($Q119=1,RetAgeO,RetAgeE)=FY,MONTH($I119),IF(YEAR($I119)+IF($Q119=1,RetAgeO,RetAgeE)&lt;FY,1,0)))</f>
        <v/>
      </c>
      <c r="V119" s="38">
        <f>IF(OR($R119=0,NOT(ISNUMBER($K119))),0,IF(YEAR($K119)=FY,MONTH($K119),IF(YEAR($K119)&lt;FY,1,0)))</f>
        <v/>
      </c>
      <c r="W119" s="38">
        <f>IF($R119=0,0,MIN(12,IF(AND(ISNUMBER($O119),$O119&gt;=1,$O119&lt;=12),INT($O119),12),IF(AND(RetireExit="Yes",$U119&gt;0),$U119,12),IF(AND(ContractExit="Yes",$V119&gt;0),$V119,12)))</f>
        <v/>
      </c>
      <c r="X119" s="37">
        <f>IF(ISNUMBER($P119),$P119,IncPct)</f>
        <v/>
      </c>
      <c r="Y119" s="39">
        <f>IF($W119=0,0,MAX(0,MIN($W119,IncMonth-1))+MAX(0,$W119-IncMonth+1)*(1+$X119))</f>
        <v/>
      </c>
      <c r="Z119" s="40">
        <f>IF($C119="",0,IFERROR(INDEX(Departments!$B$5:$B$54,MATCH($C119,Departments!$A$5:$A$54,0)),0))</f>
        <v/>
      </c>
      <c r="AA119" s="41">
        <f>N($L119)*$Y119</f>
        <v/>
      </c>
      <c r="AB119" s="41">
        <f>N($M119)*$Y119</f>
        <v/>
      </c>
      <c r="AC119" s="41">
        <f>$AA119*$Z119</f>
        <v/>
      </c>
      <c r="AD119" s="41">
        <f>$AA119*BonusMonths/12</f>
        <v/>
      </c>
      <c r="AE119" s="41">
        <f>($AA119+SI_Gross*$AB119)*IF($Q119=1,SI_O,SI_E)</f>
        <v/>
      </c>
      <c r="AF119" s="41">
        <f>IF($Q119=1,0,$AA119*EOSB)</f>
        <v/>
      </c>
      <c r="AG119" s="41">
        <f>$AN119*$W119</f>
        <v/>
      </c>
      <c r="AH119" s="41">
        <f>SUM($AA119:$AG119)</f>
        <v/>
      </c>
      <c r="AI119" s="41">
        <f>12*($AM119+$AN119)</f>
        <v/>
      </c>
      <c r="AJ119" s="41">
        <f>$AM119*((IncMonth-1)+(13-IncMonth)*(1+$X119))+12*$AN119</f>
        <v/>
      </c>
      <c r="AK119" s="41">
        <f>IF($R119=1,N($L119)+N($M119),0)</f>
        <v/>
      </c>
      <c r="AL119">
        <f>IF($C119="","",IF(N($L119)&lt;=0,"Basic salary missing",IF(ISNA(MATCH($C119,Departments!$A$5:$A$54,0)),"Department not on Departments sheet",IF(AND($I119&lt;&gt;"",NOT(ISNUMBER($I119))),"Date of birth is text, not a date",IF(AND($K119&lt;&gt;"",NOT(ISNUMBER($K119))),"Contract end is text, not a date","")))))</f>
        <v/>
      </c>
      <c r="AM119" s="41">
        <f>IF($R119=0,0,N($L119)*(1+$Z119+BonusMonths/12+IF($Q119=1,0,EOSB))+N($M119)+(N($L119)+SI_Gross*N($M119))*IF($Q119=1,SI_O,SI_E))</f>
        <v/>
      </c>
      <c r="AN119" s="41">
        <f>IF($R119=0,0,(IF($Q119=1,MedO,MedE+Ticket)+Training)/12)</f>
        <v/>
      </c>
    </row>
    <row r="120">
      <c r="I120" s="35" t="n"/>
      <c r="J120" s="35" t="n"/>
      <c r="K120" s="35" t="n"/>
      <c r="L120" s="36" t="n"/>
      <c r="M120" s="36" t="n"/>
      <c r="P120" s="37" t="n"/>
      <c r="Q120" s="38">
        <f>IF($C120="",0,IF(OR(LOWER(TRIM($G120))="omani",LOWER(TRIM($G120))="oman",LOWER(TRIM($G120))="om",LOWER(TRIM($G120))="local"),1,0))</f>
        <v/>
      </c>
      <c r="R120" s="38">
        <f>IF($C120="",0,IF(OR(ISNUMBER(SEARCH("resign",$N120)),ISNUMBER(SEARCH("terminat",$N120)),ISNUMBER(SEARCH("inactive",$N120)),ISNUMBER(SEARCH("vacan",$N120)),ISNUMBER(SEARCH("deceased",$N120)),ISNUMBER(SEARCH("separated",$N120))),0,1))</f>
        <v/>
      </c>
      <c r="S120">
        <f>IF(OR($R120=0,NOT(ISNUMBER($I120))),"",IFERROR(DATEDIF($I120,DATE(FY,1,1),"y"),""))</f>
        <v/>
      </c>
      <c r="T120">
        <f>IF(OR($R120=0,NOT(ISNUMBER($J120))),"",IFERROR(DATEDIF($J120,DATE(FY,1,1),"y"),0))</f>
        <v/>
      </c>
      <c r="U120" s="38">
        <f>IF(OR($R120=0,NOT(ISNUMBER($I120))),0,IF(YEAR($I120)+IF($Q120=1,RetAgeO,RetAgeE)=FY,MONTH($I120),IF(YEAR($I120)+IF($Q120=1,RetAgeO,RetAgeE)&lt;FY,1,0)))</f>
        <v/>
      </c>
      <c r="V120" s="38">
        <f>IF(OR($R120=0,NOT(ISNUMBER($K120))),0,IF(YEAR($K120)=FY,MONTH($K120),IF(YEAR($K120)&lt;FY,1,0)))</f>
        <v/>
      </c>
      <c r="W120" s="38">
        <f>IF($R120=0,0,MIN(12,IF(AND(ISNUMBER($O120),$O120&gt;=1,$O120&lt;=12),INT($O120),12),IF(AND(RetireExit="Yes",$U120&gt;0),$U120,12),IF(AND(ContractExit="Yes",$V120&gt;0),$V120,12)))</f>
        <v/>
      </c>
      <c r="X120" s="37">
        <f>IF(ISNUMBER($P120),$P120,IncPct)</f>
        <v/>
      </c>
      <c r="Y120" s="39">
        <f>IF($W120=0,0,MAX(0,MIN($W120,IncMonth-1))+MAX(0,$W120-IncMonth+1)*(1+$X120))</f>
        <v/>
      </c>
      <c r="Z120" s="40">
        <f>IF($C120="",0,IFERROR(INDEX(Departments!$B$5:$B$54,MATCH($C120,Departments!$A$5:$A$54,0)),0))</f>
        <v/>
      </c>
      <c r="AA120" s="41">
        <f>N($L120)*$Y120</f>
        <v/>
      </c>
      <c r="AB120" s="41">
        <f>N($M120)*$Y120</f>
        <v/>
      </c>
      <c r="AC120" s="41">
        <f>$AA120*$Z120</f>
        <v/>
      </c>
      <c r="AD120" s="41">
        <f>$AA120*BonusMonths/12</f>
        <v/>
      </c>
      <c r="AE120" s="41">
        <f>($AA120+SI_Gross*$AB120)*IF($Q120=1,SI_O,SI_E)</f>
        <v/>
      </c>
      <c r="AF120" s="41">
        <f>IF($Q120=1,0,$AA120*EOSB)</f>
        <v/>
      </c>
      <c r="AG120" s="41">
        <f>$AN120*$W120</f>
        <v/>
      </c>
      <c r="AH120" s="41">
        <f>SUM($AA120:$AG120)</f>
        <v/>
      </c>
      <c r="AI120" s="41">
        <f>12*($AM120+$AN120)</f>
        <v/>
      </c>
      <c r="AJ120" s="41">
        <f>$AM120*((IncMonth-1)+(13-IncMonth)*(1+$X120))+12*$AN120</f>
        <v/>
      </c>
      <c r="AK120" s="41">
        <f>IF($R120=1,N($L120)+N($M120),0)</f>
        <v/>
      </c>
      <c r="AL120">
        <f>IF($C120="","",IF(N($L120)&lt;=0,"Basic salary missing",IF(ISNA(MATCH($C120,Departments!$A$5:$A$54,0)),"Department not on Departments sheet",IF(AND($I120&lt;&gt;"",NOT(ISNUMBER($I120))),"Date of birth is text, not a date",IF(AND($K120&lt;&gt;"",NOT(ISNUMBER($K120))),"Contract end is text, not a date","")))))</f>
        <v/>
      </c>
      <c r="AM120" s="41">
        <f>IF($R120=0,0,N($L120)*(1+$Z120+BonusMonths/12+IF($Q120=1,0,EOSB))+N($M120)+(N($L120)+SI_Gross*N($M120))*IF($Q120=1,SI_O,SI_E))</f>
        <v/>
      </c>
      <c r="AN120" s="41">
        <f>IF($R120=0,0,(IF($Q120=1,MedO,MedE+Ticket)+Training)/12)</f>
        <v/>
      </c>
    </row>
    <row r="121">
      <c r="I121" s="35" t="n"/>
      <c r="J121" s="35" t="n"/>
      <c r="K121" s="35" t="n"/>
      <c r="L121" s="36" t="n"/>
      <c r="M121" s="36" t="n"/>
      <c r="P121" s="37" t="n"/>
      <c r="Q121" s="38">
        <f>IF($C121="",0,IF(OR(LOWER(TRIM($G121))="omani",LOWER(TRIM($G121))="oman",LOWER(TRIM($G121))="om",LOWER(TRIM($G121))="local"),1,0))</f>
        <v/>
      </c>
      <c r="R121" s="38">
        <f>IF($C121="",0,IF(OR(ISNUMBER(SEARCH("resign",$N121)),ISNUMBER(SEARCH("terminat",$N121)),ISNUMBER(SEARCH("inactive",$N121)),ISNUMBER(SEARCH("vacan",$N121)),ISNUMBER(SEARCH("deceased",$N121)),ISNUMBER(SEARCH("separated",$N121))),0,1))</f>
        <v/>
      </c>
      <c r="S121">
        <f>IF(OR($R121=0,NOT(ISNUMBER($I121))),"",IFERROR(DATEDIF($I121,DATE(FY,1,1),"y"),""))</f>
        <v/>
      </c>
      <c r="T121">
        <f>IF(OR($R121=0,NOT(ISNUMBER($J121))),"",IFERROR(DATEDIF($J121,DATE(FY,1,1),"y"),0))</f>
        <v/>
      </c>
      <c r="U121" s="38">
        <f>IF(OR($R121=0,NOT(ISNUMBER($I121))),0,IF(YEAR($I121)+IF($Q121=1,RetAgeO,RetAgeE)=FY,MONTH($I121),IF(YEAR($I121)+IF($Q121=1,RetAgeO,RetAgeE)&lt;FY,1,0)))</f>
        <v/>
      </c>
      <c r="V121" s="38">
        <f>IF(OR($R121=0,NOT(ISNUMBER($K121))),0,IF(YEAR($K121)=FY,MONTH($K121),IF(YEAR($K121)&lt;FY,1,0)))</f>
        <v/>
      </c>
      <c r="W121" s="38">
        <f>IF($R121=0,0,MIN(12,IF(AND(ISNUMBER($O121),$O121&gt;=1,$O121&lt;=12),INT($O121),12),IF(AND(RetireExit="Yes",$U121&gt;0),$U121,12),IF(AND(ContractExit="Yes",$V121&gt;0),$V121,12)))</f>
        <v/>
      </c>
      <c r="X121" s="37">
        <f>IF(ISNUMBER($P121),$P121,IncPct)</f>
        <v/>
      </c>
      <c r="Y121" s="39">
        <f>IF($W121=0,0,MAX(0,MIN($W121,IncMonth-1))+MAX(0,$W121-IncMonth+1)*(1+$X121))</f>
        <v/>
      </c>
      <c r="Z121" s="40">
        <f>IF($C121="",0,IFERROR(INDEX(Departments!$B$5:$B$54,MATCH($C121,Departments!$A$5:$A$54,0)),0))</f>
        <v/>
      </c>
      <c r="AA121" s="41">
        <f>N($L121)*$Y121</f>
        <v/>
      </c>
      <c r="AB121" s="41">
        <f>N($M121)*$Y121</f>
        <v/>
      </c>
      <c r="AC121" s="41">
        <f>$AA121*$Z121</f>
        <v/>
      </c>
      <c r="AD121" s="41">
        <f>$AA121*BonusMonths/12</f>
        <v/>
      </c>
      <c r="AE121" s="41">
        <f>($AA121+SI_Gross*$AB121)*IF($Q121=1,SI_O,SI_E)</f>
        <v/>
      </c>
      <c r="AF121" s="41">
        <f>IF($Q121=1,0,$AA121*EOSB)</f>
        <v/>
      </c>
      <c r="AG121" s="41">
        <f>$AN121*$W121</f>
        <v/>
      </c>
      <c r="AH121" s="41">
        <f>SUM($AA121:$AG121)</f>
        <v/>
      </c>
      <c r="AI121" s="41">
        <f>12*($AM121+$AN121)</f>
        <v/>
      </c>
      <c r="AJ121" s="41">
        <f>$AM121*((IncMonth-1)+(13-IncMonth)*(1+$X121))+12*$AN121</f>
        <v/>
      </c>
      <c r="AK121" s="41">
        <f>IF($R121=1,N($L121)+N($M121),0)</f>
        <v/>
      </c>
      <c r="AL121">
        <f>IF($C121="","",IF(N($L121)&lt;=0,"Basic salary missing",IF(ISNA(MATCH($C121,Departments!$A$5:$A$54,0)),"Department not on Departments sheet",IF(AND($I121&lt;&gt;"",NOT(ISNUMBER($I121))),"Date of birth is text, not a date",IF(AND($K121&lt;&gt;"",NOT(ISNUMBER($K121))),"Contract end is text, not a date","")))))</f>
        <v/>
      </c>
      <c r="AM121" s="41">
        <f>IF($R121=0,0,N($L121)*(1+$Z121+BonusMonths/12+IF($Q121=1,0,EOSB))+N($M121)+(N($L121)+SI_Gross*N($M121))*IF($Q121=1,SI_O,SI_E))</f>
        <v/>
      </c>
      <c r="AN121" s="41">
        <f>IF($R121=0,0,(IF($Q121=1,MedO,MedE+Ticket)+Training)/12)</f>
        <v/>
      </c>
    </row>
    <row r="122">
      <c r="I122" s="35" t="n"/>
      <c r="J122" s="35" t="n"/>
      <c r="K122" s="35" t="n"/>
      <c r="L122" s="36" t="n"/>
      <c r="M122" s="36" t="n"/>
      <c r="P122" s="37" t="n"/>
      <c r="Q122" s="38">
        <f>IF($C122="",0,IF(OR(LOWER(TRIM($G122))="omani",LOWER(TRIM($G122))="oman",LOWER(TRIM($G122))="om",LOWER(TRIM($G122))="local"),1,0))</f>
        <v/>
      </c>
      <c r="R122" s="38">
        <f>IF($C122="",0,IF(OR(ISNUMBER(SEARCH("resign",$N122)),ISNUMBER(SEARCH("terminat",$N122)),ISNUMBER(SEARCH("inactive",$N122)),ISNUMBER(SEARCH("vacan",$N122)),ISNUMBER(SEARCH("deceased",$N122)),ISNUMBER(SEARCH("separated",$N122))),0,1))</f>
        <v/>
      </c>
      <c r="S122">
        <f>IF(OR($R122=0,NOT(ISNUMBER($I122))),"",IFERROR(DATEDIF($I122,DATE(FY,1,1),"y"),""))</f>
        <v/>
      </c>
      <c r="T122">
        <f>IF(OR($R122=0,NOT(ISNUMBER($J122))),"",IFERROR(DATEDIF($J122,DATE(FY,1,1),"y"),0))</f>
        <v/>
      </c>
      <c r="U122" s="38">
        <f>IF(OR($R122=0,NOT(ISNUMBER($I122))),0,IF(YEAR($I122)+IF($Q122=1,RetAgeO,RetAgeE)=FY,MONTH($I122),IF(YEAR($I122)+IF($Q122=1,RetAgeO,RetAgeE)&lt;FY,1,0)))</f>
        <v/>
      </c>
      <c r="V122" s="38">
        <f>IF(OR($R122=0,NOT(ISNUMBER($K122))),0,IF(YEAR($K122)=FY,MONTH($K122),IF(YEAR($K122)&lt;FY,1,0)))</f>
        <v/>
      </c>
      <c r="W122" s="38">
        <f>IF($R122=0,0,MIN(12,IF(AND(ISNUMBER($O122),$O122&gt;=1,$O122&lt;=12),INT($O122),12),IF(AND(RetireExit="Yes",$U122&gt;0),$U122,12),IF(AND(ContractExit="Yes",$V122&gt;0),$V122,12)))</f>
        <v/>
      </c>
      <c r="X122" s="37">
        <f>IF(ISNUMBER($P122),$P122,IncPct)</f>
        <v/>
      </c>
      <c r="Y122" s="39">
        <f>IF($W122=0,0,MAX(0,MIN($W122,IncMonth-1))+MAX(0,$W122-IncMonth+1)*(1+$X122))</f>
        <v/>
      </c>
      <c r="Z122" s="40">
        <f>IF($C122="",0,IFERROR(INDEX(Departments!$B$5:$B$54,MATCH($C122,Departments!$A$5:$A$54,0)),0))</f>
        <v/>
      </c>
      <c r="AA122" s="41">
        <f>N($L122)*$Y122</f>
        <v/>
      </c>
      <c r="AB122" s="41">
        <f>N($M122)*$Y122</f>
        <v/>
      </c>
      <c r="AC122" s="41">
        <f>$AA122*$Z122</f>
        <v/>
      </c>
      <c r="AD122" s="41">
        <f>$AA122*BonusMonths/12</f>
        <v/>
      </c>
      <c r="AE122" s="41">
        <f>($AA122+SI_Gross*$AB122)*IF($Q122=1,SI_O,SI_E)</f>
        <v/>
      </c>
      <c r="AF122" s="41">
        <f>IF($Q122=1,0,$AA122*EOSB)</f>
        <v/>
      </c>
      <c r="AG122" s="41">
        <f>$AN122*$W122</f>
        <v/>
      </c>
      <c r="AH122" s="41">
        <f>SUM($AA122:$AG122)</f>
        <v/>
      </c>
      <c r="AI122" s="41">
        <f>12*($AM122+$AN122)</f>
        <v/>
      </c>
      <c r="AJ122" s="41">
        <f>$AM122*((IncMonth-1)+(13-IncMonth)*(1+$X122))+12*$AN122</f>
        <v/>
      </c>
      <c r="AK122" s="41">
        <f>IF($R122=1,N($L122)+N($M122),0)</f>
        <v/>
      </c>
      <c r="AL122">
        <f>IF($C122="","",IF(N($L122)&lt;=0,"Basic salary missing",IF(ISNA(MATCH($C122,Departments!$A$5:$A$54,0)),"Department not on Departments sheet",IF(AND($I122&lt;&gt;"",NOT(ISNUMBER($I122))),"Date of birth is text, not a date",IF(AND($K122&lt;&gt;"",NOT(ISNUMBER($K122))),"Contract end is text, not a date","")))))</f>
        <v/>
      </c>
      <c r="AM122" s="41">
        <f>IF($R122=0,0,N($L122)*(1+$Z122+BonusMonths/12+IF($Q122=1,0,EOSB))+N($M122)+(N($L122)+SI_Gross*N($M122))*IF($Q122=1,SI_O,SI_E))</f>
        <v/>
      </c>
      <c r="AN122" s="41">
        <f>IF($R122=0,0,(IF($Q122=1,MedO,MedE+Ticket)+Training)/12)</f>
        <v/>
      </c>
    </row>
    <row r="123">
      <c r="I123" s="35" t="n"/>
      <c r="J123" s="35" t="n"/>
      <c r="K123" s="35" t="n"/>
      <c r="L123" s="36" t="n"/>
      <c r="M123" s="36" t="n"/>
      <c r="P123" s="37" t="n"/>
      <c r="Q123" s="38">
        <f>IF($C123="",0,IF(OR(LOWER(TRIM($G123))="omani",LOWER(TRIM($G123))="oman",LOWER(TRIM($G123))="om",LOWER(TRIM($G123))="local"),1,0))</f>
        <v/>
      </c>
      <c r="R123" s="38">
        <f>IF($C123="",0,IF(OR(ISNUMBER(SEARCH("resign",$N123)),ISNUMBER(SEARCH("terminat",$N123)),ISNUMBER(SEARCH("inactive",$N123)),ISNUMBER(SEARCH("vacan",$N123)),ISNUMBER(SEARCH("deceased",$N123)),ISNUMBER(SEARCH("separated",$N123))),0,1))</f>
        <v/>
      </c>
      <c r="S123">
        <f>IF(OR($R123=0,NOT(ISNUMBER($I123))),"",IFERROR(DATEDIF($I123,DATE(FY,1,1),"y"),""))</f>
        <v/>
      </c>
      <c r="T123">
        <f>IF(OR($R123=0,NOT(ISNUMBER($J123))),"",IFERROR(DATEDIF($J123,DATE(FY,1,1),"y"),0))</f>
        <v/>
      </c>
      <c r="U123" s="38">
        <f>IF(OR($R123=0,NOT(ISNUMBER($I123))),0,IF(YEAR($I123)+IF($Q123=1,RetAgeO,RetAgeE)=FY,MONTH($I123),IF(YEAR($I123)+IF($Q123=1,RetAgeO,RetAgeE)&lt;FY,1,0)))</f>
        <v/>
      </c>
      <c r="V123" s="38">
        <f>IF(OR($R123=0,NOT(ISNUMBER($K123))),0,IF(YEAR($K123)=FY,MONTH($K123),IF(YEAR($K123)&lt;FY,1,0)))</f>
        <v/>
      </c>
      <c r="W123" s="38">
        <f>IF($R123=0,0,MIN(12,IF(AND(ISNUMBER($O123),$O123&gt;=1,$O123&lt;=12),INT($O123),12),IF(AND(RetireExit="Yes",$U123&gt;0),$U123,12),IF(AND(ContractExit="Yes",$V123&gt;0),$V123,12)))</f>
        <v/>
      </c>
      <c r="X123" s="37">
        <f>IF(ISNUMBER($P123),$P123,IncPct)</f>
        <v/>
      </c>
      <c r="Y123" s="39">
        <f>IF($W123=0,0,MAX(0,MIN($W123,IncMonth-1))+MAX(0,$W123-IncMonth+1)*(1+$X123))</f>
        <v/>
      </c>
      <c r="Z123" s="40">
        <f>IF($C123="",0,IFERROR(INDEX(Departments!$B$5:$B$54,MATCH($C123,Departments!$A$5:$A$54,0)),0))</f>
        <v/>
      </c>
      <c r="AA123" s="41">
        <f>N($L123)*$Y123</f>
        <v/>
      </c>
      <c r="AB123" s="41">
        <f>N($M123)*$Y123</f>
        <v/>
      </c>
      <c r="AC123" s="41">
        <f>$AA123*$Z123</f>
        <v/>
      </c>
      <c r="AD123" s="41">
        <f>$AA123*BonusMonths/12</f>
        <v/>
      </c>
      <c r="AE123" s="41">
        <f>($AA123+SI_Gross*$AB123)*IF($Q123=1,SI_O,SI_E)</f>
        <v/>
      </c>
      <c r="AF123" s="41">
        <f>IF($Q123=1,0,$AA123*EOSB)</f>
        <v/>
      </c>
      <c r="AG123" s="41">
        <f>$AN123*$W123</f>
        <v/>
      </c>
      <c r="AH123" s="41">
        <f>SUM($AA123:$AG123)</f>
        <v/>
      </c>
      <c r="AI123" s="41">
        <f>12*($AM123+$AN123)</f>
        <v/>
      </c>
      <c r="AJ123" s="41">
        <f>$AM123*((IncMonth-1)+(13-IncMonth)*(1+$X123))+12*$AN123</f>
        <v/>
      </c>
      <c r="AK123" s="41">
        <f>IF($R123=1,N($L123)+N($M123),0)</f>
        <v/>
      </c>
      <c r="AL123">
        <f>IF($C123="","",IF(N($L123)&lt;=0,"Basic salary missing",IF(ISNA(MATCH($C123,Departments!$A$5:$A$54,0)),"Department not on Departments sheet",IF(AND($I123&lt;&gt;"",NOT(ISNUMBER($I123))),"Date of birth is text, not a date",IF(AND($K123&lt;&gt;"",NOT(ISNUMBER($K123))),"Contract end is text, not a date","")))))</f>
        <v/>
      </c>
      <c r="AM123" s="41">
        <f>IF($R123=0,0,N($L123)*(1+$Z123+BonusMonths/12+IF($Q123=1,0,EOSB))+N($M123)+(N($L123)+SI_Gross*N($M123))*IF($Q123=1,SI_O,SI_E))</f>
        <v/>
      </c>
      <c r="AN123" s="41">
        <f>IF($R123=0,0,(IF($Q123=1,MedO,MedE+Ticket)+Training)/12)</f>
        <v/>
      </c>
    </row>
    <row r="124">
      <c r="I124" s="35" t="n"/>
      <c r="J124" s="35" t="n"/>
      <c r="K124" s="35" t="n"/>
      <c r="L124" s="36" t="n"/>
      <c r="M124" s="36" t="n"/>
      <c r="P124" s="37" t="n"/>
      <c r="Q124" s="38">
        <f>IF($C124="",0,IF(OR(LOWER(TRIM($G124))="omani",LOWER(TRIM($G124))="oman",LOWER(TRIM($G124))="om",LOWER(TRIM($G124))="local"),1,0))</f>
        <v/>
      </c>
      <c r="R124" s="38">
        <f>IF($C124="",0,IF(OR(ISNUMBER(SEARCH("resign",$N124)),ISNUMBER(SEARCH("terminat",$N124)),ISNUMBER(SEARCH("inactive",$N124)),ISNUMBER(SEARCH("vacan",$N124)),ISNUMBER(SEARCH("deceased",$N124)),ISNUMBER(SEARCH("separated",$N124))),0,1))</f>
        <v/>
      </c>
      <c r="S124">
        <f>IF(OR($R124=0,NOT(ISNUMBER($I124))),"",IFERROR(DATEDIF($I124,DATE(FY,1,1),"y"),""))</f>
        <v/>
      </c>
      <c r="T124">
        <f>IF(OR($R124=0,NOT(ISNUMBER($J124))),"",IFERROR(DATEDIF($J124,DATE(FY,1,1),"y"),0))</f>
        <v/>
      </c>
      <c r="U124" s="38">
        <f>IF(OR($R124=0,NOT(ISNUMBER($I124))),0,IF(YEAR($I124)+IF($Q124=1,RetAgeO,RetAgeE)=FY,MONTH($I124),IF(YEAR($I124)+IF($Q124=1,RetAgeO,RetAgeE)&lt;FY,1,0)))</f>
        <v/>
      </c>
      <c r="V124" s="38">
        <f>IF(OR($R124=0,NOT(ISNUMBER($K124))),0,IF(YEAR($K124)=FY,MONTH($K124),IF(YEAR($K124)&lt;FY,1,0)))</f>
        <v/>
      </c>
      <c r="W124" s="38">
        <f>IF($R124=0,0,MIN(12,IF(AND(ISNUMBER($O124),$O124&gt;=1,$O124&lt;=12),INT($O124),12),IF(AND(RetireExit="Yes",$U124&gt;0),$U124,12),IF(AND(ContractExit="Yes",$V124&gt;0),$V124,12)))</f>
        <v/>
      </c>
      <c r="X124" s="37">
        <f>IF(ISNUMBER($P124),$P124,IncPct)</f>
        <v/>
      </c>
      <c r="Y124" s="39">
        <f>IF($W124=0,0,MAX(0,MIN($W124,IncMonth-1))+MAX(0,$W124-IncMonth+1)*(1+$X124))</f>
        <v/>
      </c>
      <c r="Z124" s="40">
        <f>IF($C124="",0,IFERROR(INDEX(Departments!$B$5:$B$54,MATCH($C124,Departments!$A$5:$A$54,0)),0))</f>
        <v/>
      </c>
      <c r="AA124" s="41">
        <f>N($L124)*$Y124</f>
        <v/>
      </c>
      <c r="AB124" s="41">
        <f>N($M124)*$Y124</f>
        <v/>
      </c>
      <c r="AC124" s="41">
        <f>$AA124*$Z124</f>
        <v/>
      </c>
      <c r="AD124" s="41">
        <f>$AA124*BonusMonths/12</f>
        <v/>
      </c>
      <c r="AE124" s="41">
        <f>($AA124+SI_Gross*$AB124)*IF($Q124=1,SI_O,SI_E)</f>
        <v/>
      </c>
      <c r="AF124" s="41">
        <f>IF($Q124=1,0,$AA124*EOSB)</f>
        <v/>
      </c>
      <c r="AG124" s="41">
        <f>$AN124*$W124</f>
        <v/>
      </c>
      <c r="AH124" s="41">
        <f>SUM($AA124:$AG124)</f>
        <v/>
      </c>
      <c r="AI124" s="41">
        <f>12*($AM124+$AN124)</f>
        <v/>
      </c>
      <c r="AJ124" s="41">
        <f>$AM124*((IncMonth-1)+(13-IncMonth)*(1+$X124))+12*$AN124</f>
        <v/>
      </c>
      <c r="AK124" s="41">
        <f>IF($R124=1,N($L124)+N($M124),0)</f>
        <v/>
      </c>
      <c r="AL124">
        <f>IF($C124="","",IF(N($L124)&lt;=0,"Basic salary missing",IF(ISNA(MATCH($C124,Departments!$A$5:$A$54,0)),"Department not on Departments sheet",IF(AND($I124&lt;&gt;"",NOT(ISNUMBER($I124))),"Date of birth is text, not a date",IF(AND($K124&lt;&gt;"",NOT(ISNUMBER($K124))),"Contract end is text, not a date","")))))</f>
        <v/>
      </c>
      <c r="AM124" s="41">
        <f>IF($R124=0,0,N($L124)*(1+$Z124+BonusMonths/12+IF($Q124=1,0,EOSB))+N($M124)+(N($L124)+SI_Gross*N($M124))*IF($Q124=1,SI_O,SI_E))</f>
        <v/>
      </c>
      <c r="AN124" s="41">
        <f>IF($R124=0,0,(IF($Q124=1,MedO,MedE+Ticket)+Training)/12)</f>
        <v/>
      </c>
    </row>
    <row r="125">
      <c r="I125" s="35" t="n"/>
      <c r="J125" s="35" t="n"/>
      <c r="K125" s="35" t="n"/>
      <c r="L125" s="36" t="n"/>
      <c r="M125" s="36" t="n"/>
      <c r="P125" s="37" t="n"/>
      <c r="Q125" s="38">
        <f>IF($C125="",0,IF(OR(LOWER(TRIM($G125))="omani",LOWER(TRIM($G125))="oman",LOWER(TRIM($G125))="om",LOWER(TRIM($G125))="local"),1,0))</f>
        <v/>
      </c>
      <c r="R125" s="38">
        <f>IF($C125="",0,IF(OR(ISNUMBER(SEARCH("resign",$N125)),ISNUMBER(SEARCH("terminat",$N125)),ISNUMBER(SEARCH("inactive",$N125)),ISNUMBER(SEARCH("vacan",$N125)),ISNUMBER(SEARCH("deceased",$N125)),ISNUMBER(SEARCH("separated",$N125))),0,1))</f>
        <v/>
      </c>
      <c r="S125">
        <f>IF(OR($R125=0,NOT(ISNUMBER($I125))),"",IFERROR(DATEDIF($I125,DATE(FY,1,1),"y"),""))</f>
        <v/>
      </c>
      <c r="T125">
        <f>IF(OR($R125=0,NOT(ISNUMBER($J125))),"",IFERROR(DATEDIF($J125,DATE(FY,1,1),"y"),0))</f>
        <v/>
      </c>
      <c r="U125" s="38">
        <f>IF(OR($R125=0,NOT(ISNUMBER($I125))),0,IF(YEAR($I125)+IF($Q125=1,RetAgeO,RetAgeE)=FY,MONTH($I125),IF(YEAR($I125)+IF($Q125=1,RetAgeO,RetAgeE)&lt;FY,1,0)))</f>
        <v/>
      </c>
      <c r="V125" s="38">
        <f>IF(OR($R125=0,NOT(ISNUMBER($K125))),0,IF(YEAR($K125)=FY,MONTH($K125),IF(YEAR($K125)&lt;FY,1,0)))</f>
        <v/>
      </c>
      <c r="W125" s="38">
        <f>IF($R125=0,0,MIN(12,IF(AND(ISNUMBER($O125),$O125&gt;=1,$O125&lt;=12),INT($O125),12),IF(AND(RetireExit="Yes",$U125&gt;0),$U125,12),IF(AND(ContractExit="Yes",$V125&gt;0),$V125,12)))</f>
        <v/>
      </c>
      <c r="X125" s="37">
        <f>IF(ISNUMBER($P125),$P125,IncPct)</f>
        <v/>
      </c>
      <c r="Y125" s="39">
        <f>IF($W125=0,0,MAX(0,MIN($W125,IncMonth-1))+MAX(0,$W125-IncMonth+1)*(1+$X125))</f>
        <v/>
      </c>
      <c r="Z125" s="40">
        <f>IF($C125="",0,IFERROR(INDEX(Departments!$B$5:$B$54,MATCH($C125,Departments!$A$5:$A$54,0)),0))</f>
        <v/>
      </c>
      <c r="AA125" s="41">
        <f>N($L125)*$Y125</f>
        <v/>
      </c>
      <c r="AB125" s="41">
        <f>N($M125)*$Y125</f>
        <v/>
      </c>
      <c r="AC125" s="41">
        <f>$AA125*$Z125</f>
        <v/>
      </c>
      <c r="AD125" s="41">
        <f>$AA125*BonusMonths/12</f>
        <v/>
      </c>
      <c r="AE125" s="41">
        <f>($AA125+SI_Gross*$AB125)*IF($Q125=1,SI_O,SI_E)</f>
        <v/>
      </c>
      <c r="AF125" s="41">
        <f>IF($Q125=1,0,$AA125*EOSB)</f>
        <v/>
      </c>
      <c r="AG125" s="41">
        <f>$AN125*$W125</f>
        <v/>
      </c>
      <c r="AH125" s="41">
        <f>SUM($AA125:$AG125)</f>
        <v/>
      </c>
      <c r="AI125" s="41">
        <f>12*($AM125+$AN125)</f>
        <v/>
      </c>
      <c r="AJ125" s="41">
        <f>$AM125*((IncMonth-1)+(13-IncMonth)*(1+$X125))+12*$AN125</f>
        <v/>
      </c>
      <c r="AK125" s="41">
        <f>IF($R125=1,N($L125)+N($M125),0)</f>
        <v/>
      </c>
      <c r="AL125">
        <f>IF($C125="","",IF(N($L125)&lt;=0,"Basic salary missing",IF(ISNA(MATCH($C125,Departments!$A$5:$A$54,0)),"Department not on Departments sheet",IF(AND($I125&lt;&gt;"",NOT(ISNUMBER($I125))),"Date of birth is text, not a date",IF(AND($K125&lt;&gt;"",NOT(ISNUMBER($K125))),"Contract end is text, not a date","")))))</f>
        <v/>
      </c>
      <c r="AM125" s="41">
        <f>IF($R125=0,0,N($L125)*(1+$Z125+BonusMonths/12+IF($Q125=1,0,EOSB))+N($M125)+(N($L125)+SI_Gross*N($M125))*IF($Q125=1,SI_O,SI_E))</f>
        <v/>
      </c>
      <c r="AN125" s="41">
        <f>IF($R125=0,0,(IF($Q125=1,MedO,MedE+Ticket)+Training)/12)</f>
        <v/>
      </c>
    </row>
    <row r="126">
      <c r="I126" s="35" t="n"/>
      <c r="J126" s="35" t="n"/>
      <c r="K126" s="35" t="n"/>
      <c r="L126" s="36" t="n"/>
      <c r="M126" s="36" t="n"/>
      <c r="P126" s="37" t="n"/>
      <c r="Q126" s="38">
        <f>IF($C126="",0,IF(OR(LOWER(TRIM($G126))="omani",LOWER(TRIM($G126))="oman",LOWER(TRIM($G126))="om",LOWER(TRIM($G126))="local"),1,0))</f>
        <v/>
      </c>
      <c r="R126" s="38">
        <f>IF($C126="",0,IF(OR(ISNUMBER(SEARCH("resign",$N126)),ISNUMBER(SEARCH("terminat",$N126)),ISNUMBER(SEARCH("inactive",$N126)),ISNUMBER(SEARCH("vacan",$N126)),ISNUMBER(SEARCH("deceased",$N126)),ISNUMBER(SEARCH("separated",$N126))),0,1))</f>
        <v/>
      </c>
      <c r="S126">
        <f>IF(OR($R126=0,NOT(ISNUMBER($I126))),"",IFERROR(DATEDIF($I126,DATE(FY,1,1),"y"),""))</f>
        <v/>
      </c>
      <c r="T126">
        <f>IF(OR($R126=0,NOT(ISNUMBER($J126))),"",IFERROR(DATEDIF($J126,DATE(FY,1,1),"y"),0))</f>
        <v/>
      </c>
      <c r="U126" s="38">
        <f>IF(OR($R126=0,NOT(ISNUMBER($I126))),0,IF(YEAR($I126)+IF($Q126=1,RetAgeO,RetAgeE)=FY,MONTH($I126),IF(YEAR($I126)+IF($Q126=1,RetAgeO,RetAgeE)&lt;FY,1,0)))</f>
        <v/>
      </c>
      <c r="V126" s="38">
        <f>IF(OR($R126=0,NOT(ISNUMBER($K126))),0,IF(YEAR($K126)=FY,MONTH($K126),IF(YEAR($K126)&lt;FY,1,0)))</f>
        <v/>
      </c>
      <c r="W126" s="38">
        <f>IF($R126=0,0,MIN(12,IF(AND(ISNUMBER($O126),$O126&gt;=1,$O126&lt;=12),INT($O126),12),IF(AND(RetireExit="Yes",$U126&gt;0),$U126,12),IF(AND(ContractExit="Yes",$V126&gt;0),$V126,12)))</f>
        <v/>
      </c>
      <c r="X126" s="37">
        <f>IF(ISNUMBER($P126),$P126,IncPct)</f>
        <v/>
      </c>
      <c r="Y126" s="39">
        <f>IF($W126=0,0,MAX(0,MIN($W126,IncMonth-1))+MAX(0,$W126-IncMonth+1)*(1+$X126))</f>
        <v/>
      </c>
      <c r="Z126" s="40">
        <f>IF($C126="",0,IFERROR(INDEX(Departments!$B$5:$B$54,MATCH($C126,Departments!$A$5:$A$54,0)),0))</f>
        <v/>
      </c>
      <c r="AA126" s="41">
        <f>N($L126)*$Y126</f>
        <v/>
      </c>
      <c r="AB126" s="41">
        <f>N($M126)*$Y126</f>
        <v/>
      </c>
      <c r="AC126" s="41">
        <f>$AA126*$Z126</f>
        <v/>
      </c>
      <c r="AD126" s="41">
        <f>$AA126*BonusMonths/12</f>
        <v/>
      </c>
      <c r="AE126" s="41">
        <f>($AA126+SI_Gross*$AB126)*IF($Q126=1,SI_O,SI_E)</f>
        <v/>
      </c>
      <c r="AF126" s="41">
        <f>IF($Q126=1,0,$AA126*EOSB)</f>
        <v/>
      </c>
      <c r="AG126" s="41">
        <f>$AN126*$W126</f>
        <v/>
      </c>
      <c r="AH126" s="41">
        <f>SUM($AA126:$AG126)</f>
        <v/>
      </c>
      <c r="AI126" s="41">
        <f>12*($AM126+$AN126)</f>
        <v/>
      </c>
      <c r="AJ126" s="41">
        <f>$AM126*((IncMonth-1)+(13-IncMonth)*(1+$X126))+12*$AN126</f>
        <v/>
      </c>
      <c r="AK126" s="41">
        <f>IF($R126=1,N($L126)+N($M126),0)</f>
        <v/>
      </c>
      <c r="AL126">
        <f>IF($C126="","",IF(N($L126)&lt;=0,"Basic salary missing",IF(ISNA(MATCH($C126,Departments!$A$5:$A$54,0)),"Department not on Departments sheet",IF(AND($I126&lt;&gt;"",NOT(ISNUMBER($I126))),"Date of birth is text, not a date",IF(AND($K126&lt;&gt;"",NOT(ISNUMBER($K126))),"Contract end is text, not a date","")))))</f>
        <v/>
      </c>
      <c r="AM126" s="41">
        <f>IF($R126=0,0,N($L126)*(1+$Z126+BonusMonths/12+IF($Q126=1,0,EOSB))+N($M126)+(N($L126)+SI_Gross*N($M126))*IF($Q126=1,SI_O,SI_E))</f>
        <v/>
      </c>
      <c r="AN126" s="41">
        <f>IF($R126=0,0,(IF($Q126=1,MedO,MedE+Ticket)+Training)/12)</f>
        <v/>
      </c>
    </row>
    <row r="127">
      <c r="I127" s="35" t="n"/>
      <c r="J127" s="35" t="n"/>
      <c r="K127" s="35" t="n"/>
      <c r="L127" s="36" t="n"/>
      <c r="M127" s="36" t="n"/>
      <c r="P127" s="37" t="n"/>
      <c r="Q127" s="38">
        <f>IF($C127="",0,IF(OR(LOWER(TRIM($G127))="omani",LOWER(TRIM($G127))="oman",LOWER(TRIM($G127))="om",LOWER(TRIM($G127))="local"),1,0))</f>
        <v/>
      </c>
      <c r="R127" s="38">
        <f>IF($C127="",0,IF(OR(ISNUMBER(SEARCH("resign",$N127)),ISNUMBER(SEARCH("terminat",$N127)),ISNUMBER(SEARCH("inactive",$N127)),ISNUMBER(SEARCH("vacan",$N127)),ISNUMBER(SEARCH("deceased",$N127)),ISNUMBER(SEARCH("separated",$N127))),0,1))</f>
        <v/>
      </c>
      <c r="S127">
        <f>IF(OR($R127=0,NOT(ISNUMBER($I127))),"",IFERROR(DATEDIF($I127,DATE(FY,1,1),"y"),""))</f>
        <v/>
      </c>
      <c r="T127">
        <f>IF(OR($R127=0,NOT(ISNUMBER($J127))),"",IFERROR(DATEDIF($J127,DATE(FY,1,1),"y"),0))</f>
        <v/>
      </c>
      <c r="U127" s="38">
        <f>IF(OR($R127=0,NOT(ISNUMBER($I127))),0,IF(YEAR($I127)+IF($Q127=1,RetAgeO,RetAgeE)=FY,MONTH($I127),IF(YEAR($I127)+IF($Q127=1,RetAgeO,RetAgeE)&lt;FY,1,0)))</f>
        <v/>
      </c>
      <c r="V127" s="38">
        <f>IF(OR($R127=0,NOT(ISNUMBER($K127))),0,IF(YEAR($K127)=FY,MONTH($K127),IF(YEAR($K127)&lt;FY,1,0)))</f>
        <v/>
      </c>
      <c r="W127" s="38">
        <f>IF($R127=0,0,MIN(12,IF(AND(ISNUMBER($O127),$O127&gt;=1,$O127&lt;=12),INT($O127),12),IF(AND(RetireExit="Yes",$U127&gt;0),$U127,12),IF(AND(ContractExit="Yes",$V127&gt;0),$V127,12)))</f>
        <v/>
      </c>
      <c r="X127" s="37">
        <f>IF(ISNUMBER($P127),$P127,IncPct)</f>
        <v/>
      </c>
      <c r="Y127" s="39">
        <f>IF($W127=0,0,MAX(0,MIN($W127,IncMonth-1))+MAX(0,$W127-IncMonth+1)*(1+$X127))</f>
        <v/>
      </c>
      <c r="Z127" s="40">
        <f>IF($C127="",0,IFERROR(INDEX(Departments!$B$5:$B$54,MATCH($C127,Departments!$A$5:$A$54,0)),0))</f>
        <v/>
      </c>
      <c r="AA127" s="41">
        <f>N($L127)*$Y127</f>
        <v/>
      </c>
      <c r="AB127" s="41">
        <f>N($M127)*$Y127</f>
        <v/>
      </c>
      <c r="AC127" s="41">
        <f>$AA127*$Z127</f>
        <v/>
      </c>
      <c r="AD127" s="41">
        <f>$AA127*BonusMonths/12</f>
        <v/>
      </c>
      <c r="AE127" s="41">
        <f>($AA127+SI_Gross*$AB127)*IF($Q127=1,SI_O,SI_E)</f>
        <v/>
      </c>
      <c r="AF127" s="41">
        <f>IF($Q127=1,0,$AA127*EOSB)</f>
        <v/>
      </c>
      <c r="AG127" s="41">
        <f>$AN127*$W127</f>
        <v/>
      </c>
      <c r="AH127" s="41">
        <f>SUM($AA127:$AG127)</f>
        <v/>
      </c>
      <c r="AI127" s="41">
        <f>12*($AM127+$AN127)</f>
        <v/>
      </c>
      <c r="AJ127" s="41">
        <f>$AM127*((IncMonth-1)+(13-IncMonth)*(1+$X127))+12*$AN127</f>
        <v/>
      </c>
      <c r="AK127" s="41">
        <f>IF($R127=1,N($L127)+N($M127),0)</f>
        <v/>
      </c>
      <c r="AL127">
        <f>IF($C127="","",IF(N($L127)&lt;=0,"Basic salary missing",IF(ISNA(MATCH($C127,Departments!$A$5:$A$54,0)),"Department not on Departments sheet",IF(AND($I127&lt;&gt;"",NOT(ISNUMBER($I127))),"Date of birth is text, not a date",IF(AND($K127&lt;&gt;"",NOT(ISNUMBER($K127))),"Contract end is text, not a date","")))))</f>
        <v/>
      </c>
      <c r="AM127" s="41">
        <f>IF($R127=0,0,N($L127)*(1+$Z127+BonusMonths/12+IF($Q127=1,0,EOSB))+N($M127)+(N($L127)+SI_Gross*N($M127))*IF($Q127=1,SI_O,SI_E))</f>
        <v/>
      </c>
      <c r="AN127" s="41">
        <f>IF($R127=0,0,(IF($Q127=1,MedO,MedE+Ticket)+Training)/12)</f>
        <v/>
      </c>
    </row>
    <row r="128">
      <c r="I128" s="35" t="n"/>
      <c r="J128" s="35" t="n"/>
      <c r="K128" s="35" t="n"/>
      <c r="L128" s="36" t="n"/>
      <c r="M128" s="36" t="n"/>
      <c r="P128" s="37" t="n"/>
      <c r="Q128" s="38">
        <f>IF($C128="",0,IF(OR(LOWER(TRIM($G128))="omani",LOWER(TRIM($G128))="oman",LOWER(TRIM($G128))="om",LOWER(TRIM($G128))="local"),1,0))</f>
        <v/>
      </c>
      <c r="R128" s="38">
        <f>IF($C128="",0,IF(OR(ISNUMBER(SEARCH("resign",$N128)),ISNUMBER(SEARCH("terminat",$N128)),ISNUMBER(SEARCH("inactive",$N128)),ISNUMBER(SEARCH("vacan",$N128)),ISNUMBER(SEARCH("deceased",$N128)),ISNUMBER(SEARCH("separated",$N128))),0,1))</f>
        <v/>
      </c>
      <c r="S128">
        <f>IF(OR($R128=0,NOT(ISNUMBER($I128))),"",IFERROR(DATEDIF($I128,DATE(FY,1,1),"y"),""))</f>
        <v/>
      </c>
      <c r="T128">
        <f>IF(OR($R128=0,NOT(ISNUMBER($J128))),"",IFERROR(DATEDIF($J128,DATE(FY,1,1),"y"),0))</f>
        <v/>
      </c>
      <c r="U128" s="38">
        <f>IF(OR($R128=0,NOT(ISNUMBER($I128))),0,IF(YEAR($I128)+IF($Q128=1,RetAgeO,RetAgeE)=FY,MONTH($I128),IF(YEAR($I128)+IF($Q128=1,RetAgeO,RetAgeE)&lt;FY,1,0)))</f>
        <v/>
      </c>
      <c r="V128" s="38">
        <f>IF(OR($R128=0,NOT(ISNUMBER($K128))),0,IF(YEAR($K128)=FY,MONTH($K128),IF(YEAR($K128)&lt;FY,1,0)))</f>
        <v/>
      </c>
      <c r="W128" s="38">
        <f>IF($R128=0,0,MIN(12,IF(AND(ISNUMBER($O128),$O128&gt;=1,$O128&lt;=12),INT($O128),12),IF(AND(RetireExit="Yes",$U128&gt;0),$U128,12),IF(AND(ContractExit="Yes",$V128&gt;0),$V128,12)))</f>
        <v/>
      </c>
      <c r="X128" s="37">
        <f>IF(ISNUMBER($P128),$P128,IncPct)</f>
        <v/>
      </c>
      <c r="Y128" s="39">
        <f>IF($W128=0,0,MAX(0,MIN($W128,IncMonth-1))+MAX(0,$W128-IncMonth+1)*(1+$X128))</f>
        <v/>
      </c>
      <c r="Z128" s="40">
        <f>IF($C128="",0,IFERROR(INDEX(Departments!$B$5:$B$54,MATCH($C128,Departments!$A$5:$A$54,0)),0))</f>
        <v/>
      </c>
      <c r="AA128" s="41">
        <f>N($L128)*$Y128</f>
        <v/>
      </c>
      <c r="AB128" s="41">
        <f>N($M128)*$Y128</f>
        <v/>
      </c>
      <c r="AC128" s="41">
        <f>$AA128*$Z128</f>
        <v/>
      </c>
      <c r="AD128" s="41">
        <f>$AA128*BonusMonths/12</f>
        <v/>
      </c>
      <c r="AE128" s="41">
        <f>($AA128+SI_Gross*$AB128)*IF($Q128=1,SI_O,SI_E)</f>
        <v/>
      </c>
      <c r="AF128" s="41">
        <f>IF($Q128=1,0,$AA128*EOSB)</f>
        <v/>
      </c>
      <c r="AG128" s="41">
        <f>$AN128*$W128</f>
        <v/>
      </c>
      <c r="AH128" s="41">
        <f>SUM($AA128:$AG128)</f>
        <v/>
      </c>
      <c r="AI128" s="41">
        <f>12*($AM128+$AN128)</f>
        <v/>
      </c>
      <c r="AJ128" s="41">
        <f>$AM128*((IncMonth-1)+(13-IncMonth)*(1+$X128))+12*$AN128</f>
        <v/>
      </c>
      <c r="AK128" s="41">
        <f>IF($R128=1,N($L128)+N($M128),0)</f>
        <v/>
      </c>
      <c r="AL128">
        <f>IF($C128="","",IF(N($L128)&lt;=0,"Basic salary missing",IF(ISNA(MATCH($C128,Departments!$A$5:$A$54,0)),"Department not on Departments sheet",IF(AND($I128&lt;&gt;"",NOT(ISNUMBER($I128))),"Date of birth is text, not a date",IF(AND($K128&lt;&gt;"",NOT(ISNUMBER($K128))),"Contract end is text, not a date","")))))</f>
        <v/>
      </c>
      <c r="AM128" s="41">
        <f>IF($R128=0,0,N($L128)*(1+$Z128+BonusMonths/12+IF($Q128=1,0,EOSB))+N($M128)+(N($L128)+SI_Gross*N($M128))*IF($Q128=1,SI_O,SI_E))</f>
        <v/>
      </c>
      <c r="AN128" s="41">
        <f>IF($R128=0,0,(IF($Q128=1,MedO,MedE+Ticket)+Training)/12)</f>
        <v/>
      </c>
    </row>
    <row r="129">
      <c r="I129" s="35" t="n"/>
      <c r="J129" s="35" t="n"/>
      <c r="K129" s="35" t="n"/>
      <c r="L129" s="36" t="n"/>
      <c r="M129" s="36" t="n"/>
      <c r="P129" s="37" t="n"/>
      <c r="Q129" s="38">
        <f>IF($C129="",0,IF(OR(LOWER(TRIM($G129))="omani",LOWER(TRIM($G129))="oman",LOWER(TRIM($G129))="om",LOWER(TRIM($G129))="local"),1,0))</f>
        <v/>
      </c>
      <c r="R129" s="38">
        <f>IF($C129="",0,IF(OR(ISNUMBER(SEARCH("resign",$N129)),ISNUMBER(SEARCH("terminat",$N129)),ISNUMBER(SEARCH("inactive",$N129)),ISNUMBER(SEARCH("vacan",$N129)),ISNUMBER(SEARCH("deceased",$N129)),ISNUMBER(SEARCH("separated",$N129))),0,1))</f>
        <v/>
      </c>
      <c r="S129">
        <f>IF(OR($R129=0,NOT(ISNUMBER($I129))),"",IFERROR(DATEDIF($I129,DATE(FY,1,1),"y"),""))</f>
        <v/>
      </c>
      <c r="T129">
        <f>IF(OR($R129=0,NOT(ISNUMBER($J129))),"",IFERROR(DATEDIF($J129,DATE(FY,1,1),"y"),0))</f>
        <v/>
      </c>
      <c r="U129" s="38">
        <f>IF(OR($R129=0,NOT(ISNUMBER($I129))),0,IF(YEAR($I129)+IF($Q129=1,RetAgeO,RetAgeE)=FY,MONTH($I129),IF(YEAR($I129)+IF($Q129=1,RetAgeO,RetAgeE)&lt;FY,1,0)))</f>
        <v/>
      </c>
      <c r="V129" s="38">
        <f>IF(OR($R129=0,NOT(ISNUMBER($K129))),0,IF(YEAR($K129)=FY,MONTH($K129),IF(YEAR($K129)&lt;FY,1,0)))</f>
        <v/>
      </c>
      <c r="W129" s="38">
        <f>IF($R129=0,0,MIN(12,IF(AND(ISNUMBER($O129),$O129&gt;=1,$O129&lt;=12),INT($O129),12),IF(AND(RetireExit="Yes",$U129&gt;0),$U129,12),IF(AND(ContractExit="Yes",$V129&gt;0),$V129,12)))</f>
        <v/>
      </c>
      <c r="X129" s="37">
        <f>IF(ISNUMBER($P129),$P129,IncPct)</f>
        <v/>
      </c>
      <c r="Y129" s="39">
        <f>IF($W129=0,0,MAX(0,MIN($W129,IncMonth-1))+MAX(0,$W129-IncMonth+1)*(1+$X129))</f>
        <v/>
      </c>
      <c r="Z129" s="40">
        <f>IF($C129="",0,IFERROR(INDEX(Departments!$B$5:$B$54,MATCH($C129,Departments!$A$5:$A$54,0)),0))</f>
        <v/>
      </c>
      <c r="AA129" s="41">
        <f>N($L129)*$Y129</f>
        <v/>
      </c>
      <c r="AB129" s="41">
        <f>N($M129)*$Y129</f>
        <v/>
      </c>
      <c r="AC129" s="41">
        <f>$AA129*$Z129</f>
        <v/>
      </c>
      <c r="AD129" s="41">
        <f>$AA129*BonusMonths/12</f>
        <v/>
      </c>
      <c r="AE129" s="41">
        <f>($AA129+SI_Gross*$AB129)*IF($Q129=1,SI_O,SI_E)</f>
        <v/>
      </c>
      <c r="AF129" s="41">
        <f>IF($Q129=1,0,$AA129*EOSB)</f>
        <v/>
      </c>
      <c r="AG129" s="41">
        <f>$AN129*$W129</f>
        <v/>
      </c>
      <c r="AH129" s="41">
        <f>SUM($AA129:$AG129)</f>
        <v/>
      </c>
      <c r="AI129" s="41">
        <f>12*($AM129+$AN129)</f>
        <v/>
      </c>
      <c r="AJ129" s="41">
        <f>$AM129*((IncMonth-1)+(13-IncMonth)*(1+$X129))+12*$AN129</f>
        <v/>
      </c>
      <c r="AK129" s="41">
        <f>IF($R129=1,N($L129)+N($M129),0)</f>
        <v/>
      </c>
      <c r="AL129">
        <f>IF($C129="","",IF(N($L129)&lt;=0,"Basic salary missing",IF(ISNA(MATCH($C129,Departments!$A$5:$A$54,0)),"Department not on Departments sheet",IF(AND($I129&lt;&gt;"",NOT(ISNUMBER($I129))),"Date of birth is text, not a date",IF(AND($K129&lt;&gt;"",NOT(ISNUMBER($K129))),"Contract end is text, not a date","")))))</f>
        <v/>
      </c>
      <c r="AM129" s="41">
        <f>IF($R129=0,0,N($L129)*(1+$Z129+BonusMonths/12+IF($Q129=1,0,EOSB))+N($M129)+(N($L129)+SI_Gross*N($M129))*IF($Q129=1,SI_O,SI_E))</f>
        <v/>
      </c>
      <c r="AN129" s="41">
        <f>IF($R129=0,0,(IF($Q129=1,MedO,MedE+Ticket)+Training)/12)</f>
        <v/>
      </c>
    </row>
    <row r="130">
      <c r="I130" s="35" t="n"/>
      <c r="J130" s="35" t="n"/>
      <c r="K130" s="35" t="n"/>
      <c r="L130" s="36" t="n"/>
      <c r="M130" s="36" t="n"/>
      <c r="P130" s="37" t="n"/>
      <c r="Q130" s="38">
        <f>IF($C130="",0,IF(OR(LOWER(TRIM($G130))="omani",LOWER(TRIM($G130))="oman",LOWER(TRIM($G130))="om",LOWER(TRIM($G130))="local"),1,0))</f>
        <v/>
      </c>
      <c r="R130" s="38">
        <f>IF($C130="",0,IF(OR(ISNUMBER(SEARCH("resign",$N130)),ISNUMBER(SEARCH("terminat",$N130)),ISNUMBER(SEARCH("inactive",$N130)),ISNUMBER(SEARCH("vacan",$N130)),ISNUMBER(SEARCH("deceased",$N130)),ISNUMBER(SEARCH("separated",$N130))),0,1))</f>
        <v/>
      </c>
      <c r="S130">
        <f>IF(OR($R130=0,NOT(ISNUMBER($I130))),"",IFERROR(DATEDIF($I130,DATE(FY,1,1),"y"),""))</f>
        <v/>
      </c>
      <c r="T130">
        <f>IF(OR($R130=0,NOT(ISNUMBER($J130))),"",IFERROR(DATEDIF($J130,DATE(FY,1,1),"y"),0))</f>
        <v/>
      </c>
      <c r="U130" s="38">
        <f>IF(OR($R130=0,NOT(ISNUMBER($I130))),0,IF(YEAR($I130)+IF($Q130=1,RetAgeO,RetAgeE)=FY,MONTH($I130),IF(YEAR($I130)+IF($Q130=1,RetAgeO,RetAgeE)&lt;FY,1,0)))</f>
        <v/>
      </c>
      <c r="V130" s="38">
        <f>IF(OR($R130=0,NOT(ISNUMBER($K130))),0,IF(YEAR($K130)=FY,MONTH($K130),IF(YEAR($K130)&lt;FY,1,0)))</f>
        <v/>
      </c>
      <c r="W130" s="38">
        <f>IF($R130=0,0,MIN(12,IF(AND(ISNUMBER($O130),$O130&gt;=1,$O130&lt;=12),INT($O130),12),IF(AND(RetireExit="Yes",$U130&gt;0),$U130,12),IF(AND(ContractExit="Yes",$V130&gt;0),$V130,12)))</f>
        <v/>
      </c>
      <c r="X130" s="37">
        <f>IF(ISNUMBER($P130),$P130,IncPct)</f>
        <v/>
      </c>
      <c r="Y130" s="39">
        <f>IF($W130=0,0,MAX(0,MIN($W130,IncMonth-1))+MAX(0,$W130-IncMonth+1)*(1+$X130))</f>
        <v/>
      </c>
      <c r="Z130" s="40">
        <f>IF($C130="",0,IFERROR(INDEX(Departments!$B$5:$B$54,MATCH($C130,Departments!$A$5:$A$54,0)),0))</f>
        <v/>
      </c>
      <c r="AA130" s="41">
        <f>N($L130)*$Y130</f>
        <v/>
      </c>
      <c r="AB130" s="41">
        <f>N($M130)*$Y130</f>
        <v/>
      </c>
      <c r="AC130" s="41">
        <f>$AA130*$Z130</f>
        <v/>
      </c>
      <c r="AD130" s="41">
        <f>$AA130*BonusMonths/12</f>
        <v/>
      </c>
      <c r="AE130" s="41">
        <f>($AA130+SI_Gross*$AB130)*IF($Q130=1,SI_O,SI_E)</f>
        <v/>
      </c>
      <c r="AF130" s="41">
        <f>IF($Q130=1,0,$AA130*EOSB)</f>
        <v/>
      </c>
      <c r="AG130" s="41">
        <f>$AN130*$W130</f>
        <v/>
      </c>
      <c r="AH130" s="41">
        <f>SUM($AA130:$AG130)</f>
        <v/>
      </c>
      <c r="AI130" s="41">
        <f>12*($AM130+$AN130)</f>
        <v/>
      </c>
      <c r="AJ130" s="41">
        <f>$AM130*((IncMonth-1)+(13-IncMonth)*(1+$X130))+12*$AN130</f>
        <v/>
      </c>
      <c r="AK130" s="41">
        <f>IF($R130=1,N($L130)+N($M130),0)</f>
        <v/>
      </c>
      <c r="AL130">
        <f>IF($C130="","",IF(N($L130)&lt;=0,"Basic salary missing",IF(ISNA(MATCH($C130,Departments!$A$5:$A$54,0)),"Department not on Departments sheet",IF(AND($I130&lt;&gt;"",NOT(ISNUMBER($I130))),"Date of birth is text, not a date",IF(AND($K130&lt;&gt;"",NOT(ISNUMBER($K130))),"Contract end is text, not a date","")))))</f>
        <v/>
      </c>
      <c r="AM130" s="41">
        <f>IF($R130=0,0,N($L130)*(1+$Z130+BonusMonths/12+IF($Q130=1,0,EOSB))+N($M130)+(N($L130)+SI_Gross*N($M130))*IF($Q130=1,SI_O,SI_E))</f>
        <v/>
      </c>
      <c r="AN130" s="41">
        <f>IF($R130=0,0,(IF($Q130=1,MedO,MedE+Ticket)+Training)/12)</f>
        <v/>
      </c>
    </row>
    <row r="131">
      <c r="I131" s="35" t="n"/>
      <c r="J131" s="35" t="n"/>
      <c r="K131" s="35" t="n"/>
      <c r="L131" s="36" t="n"/>
      <c r="M131" s="36" t="n"/>
      <c r="P131" s="37" t="n"/>
      <c r="Q131" s="38">
        <f>IF($C131="",0,IF(OR(LOWER(TRIM($G131))="omani",LOWER(TRIM($G131))="oman",LOWER(TRIM($G131))="om",LOWER(TRIM($G131))="local"),1,0))</f>
        <v/>
      </c>
      <c r="R131" s="38">
        <f>IF($C131="",0,IF(OR(ISNUMBER(SEARCH("resign",$N131)),ISNUMBER(SEARCH("terminat",$N131)),ISNUMBER(SEARCH("inactive",$N131)),ISNUMBER(SEARCH("vacan",$N131)),ISNUMBER(SEARCH("deceased",$N131)),ISNUMBER(SEARCH("separated",$N131))),0,1))</f>
        <v/>
      </c>
      <c r="S131">
        <f>IF(OR($R131=0,NOT(ISNUMBER($I131))),"",IFERROR(DATEDIF($I131,DATE(FY,1,1),"y"),""))</f>
        <v/>
      </c>
      <c r="T131">
        <f>IF(OR($R131=0,NOT(ISNUMBER($J131))),"",IFERROR(DATEDIF($J131,DATE(FY,1,1),"y"),0))</f>
        <v/>
      </c>
      <c r="U131" s="38">
        <f>IF(OR($R131=0,NOT(ISNUMBER($I131))),0,IF(YEAR($I131)+IF($Q131=1,RetAgeO,RetAgeE)=FY,MONTH($I131),IF(YEAR($I131)+IF($Q131=1,RetAgeO,RetAgeE)&lt;FY,1,0)))</f>
        <v/>
      </c>
      <c r="V131" s="38">
        <f>IF(OR($R131=0,NOT(ISNUMBER($K131))),0,IF(YEAR($K131)=FY,MONTH($K131),IF(YEAR($K131)&lt;FY,1,0)))</f>
        <v/>
      </c>
      <c r="W131" s="38">
        <f>IF($R131=0,0,MIN(12,IF(AND(ISNUMBER($O131),$O131&gt;=1,$O131&lt;=12),INT($O131),12),IF(AND(RetireExit="Yes",$U131&gt;0),$U131,12),IF(AND(ContractExit="Yes",$V131&gt;0),$V131,12)))</f>
        <v/>
      </c>
      <c r="X131" s="37">
        <f>IF(ISNUMBER($P131),$P131,IncPct)</f>
        <v/>
      </c>
      <c r="Y131" s="39">
        <f>IF($W131=0,0,MAX(0,MIN($W131,IncMonth-1))+MAX(0,$W131-IncMonth+1)*(1+$X131))</f>
        <v/>
      </c>
      <c r="Z131" s="40">
        <f>IF($C131="",0,IFERROR(INDEX(Departments!$B$5:$B$54,MATCH($C131,Departments!$A$5:$A$54,0)),0))</f>
        <v/>
      </c>
      <c r="AA131" s="41">
        <f>N($L131)*$Y131</f>
        <v/>
      </c>
      <c r="AB131" s="41">
        <f>N($M131)*$Y131</f>
        <v/>
      </c>
      <c r="AC131" s="41">
        <f>$AA131*$Z131</f>
        <v/>
      </c>
      <c r="AD131" s="41">
        <f>$AA131*BonusMonths/12</f>
        <v/>
      </c>
      <c r="AE131" s="41">
        <f>($AA131+SI_Gross*$AB131)*IF($Q131=1,SI_O,SI_E)</f>
        <v/>
      </c>
      <c r="AF131" s="41">
        <f>IF($Q131=1,0,$AA131*EOSB)</f>
        <v/>
      </c>
      <c r="AG131" s="41">
        <f>$AN131*$W131</f>
        <v/>
      </c>
      <c r="AH131" s="41">
        <f>SUM($AA131:$AG131)</f>
        <v/>
      </c>
      <c r="AI131" s="41">
        <f>12*($AM131+$AN131)</f>
        <v/>
      </c>
      <c r="AJ131" s="41">
        <f>$AM131*((IncMonth-1)+(13-IncMonth)*(1+$X131))+12*$AN131</f>
        <v/>
      </c>
      <c r="AK131" s="41">
        <f>IF($R131=1,N($L131)+N($M131),0)</f>
        <v/>
      </c>
      <c r="AL131">
        <f>IF($C131="","",IF(N($L131)&lt;=0,"Basic salary missing",IF(ISNA(MATCH($C131,Departments!$A$5:$A$54,0)),"Department not on Departments sheet",IF(AND($I131&lt;&gt;"",NOT(ISNUMBER($I131))),"Date of birth is text, not a date",IF(AND($K131&lt;&gt;"",NOT(ISNUMBER($K131))),"Contract end is text, not a date","")))))</f>
        <v/>
      </c>
      <c r="AM131" s="41">
        <f>IF($R131=0,0,N($L131)*(1+$Z131+BonusMonths/12+IF($Q131=1,0,EOSB))+N($M131)+(N($L131)+SI_Gross*N($M131))*IF($Q131=1,SI_O,SI_E))</f>
        <v/>
      </c>
      <c r="AN131" s="41">
        <f>IF($R131=0,0,(IF($Q131=1,MedO,MedE+Ticket)+Training)/12)</f>
        <v/>
      </c>
    </row>
    <row r="132">
      <c r="I132" s="35" t="n"/>
      <c r="J132" s="35" t="n"/>
      <c r="K132" s="35" t="n"/>
      <c r="L132" s="36" t="n"/>
      <c r="M132" s="36" t="n"/>
      <c r="P132" s="37" t="n"/>
      <c r="Q132" s="38">
        <f>IF($C132="",0,IF(OR(LOWER(TRIM($G132))="omani",LOWER(TRIM($G132))="oman",LOWER(TRIM($G132))="om",LOWER(TRIM($G132))="local"),1,0))</f>
        <v/>
      </c>
      <c r="R132" s="38">
        <f>IF($C132="",0,IF(OR(ISNUMBER(SEARCH("resign",$N132)),ISNUMBER(SEARCH("terminat",$N132)),ISNUMBER(SEARCH("inactive",$N132)),ISNUMBER(SEARCH("vacan",$N132)),ISNUMBER(SEARCH("deceased",$N132)),ISNUMBER(SEARCH("separated",$N132))),0,1))</f>
        <v/>
      </c>
      <c r="S132">
        <f>IF(OR($R132=0,NOT(ISNUMBER($I132))),"",IFERROR(DATEDIF($I132,DATE(FY,1,1),"y"),""))</f>
        <v/>
      </c>
      <c r="T132">
        <f>IF(OR($R132=0,NOT(ISNUMBER($J132))),"",IFERROR(DATEDIF($J132,DATE(FY,1,1),"y"),0))</f>
        <v/>
      </c>
      <c r="U132" s="38">
        <f>IF(OR($R132=0,NOT(ISNUMBER($I132))),0,IF(YEAR($I132)+IF($Q132=1,RetAgeO,RetAgeE)=FY,MONTH($I132),IF(YEAR($I132)+IF($Q132=1,RetAgeO,RetAgeE)&lt;FY,1,0)))</f>
        <v/>
      </c>
      <c r="V132" s="38">
        <f>IF(OR($R132=0,NOT(ISNUMBER($K132))),0,IF(YEAR($K132)=FY,MONTH($K132),IF(YEAR($K132)&lt;FY,1,0)))</f>
        <v/>
      </c>
      <c r="W132" s="38">
        <f>IF($R132=0,0,MIN(12,IF(AND(ISNUMBER($O132),$O132&gt;=1,$O132&lt;=12),INT($O132),12),IF(AND(RetireExit="Yes",$U132&gt;0),$U132,12),IF(AND(ContractExit="Yes",$V132&gt;0),$V132,12)))</f>
        <v/>
      </c>
      <c r="X132" s="37">
        <f>IF(ISNUMBER($P132),$P132,IncPct)</f>
        <v/>
      </c>
      <c r="Y132" s="39">
        <f>IF($W132=0,0,MAX(0,MIN($W132,IncMonth-1))+MAX(0,$W132-IncMonth+1)*(1+$X132))</f>
        <v/>
      </c>
      <c r="Z132" s="40">
        <f>IF($C132="",0,IFERROR(INDEX(Departments!$B$5:$B$54,MATCH($C132,Departments!$A$5:$A$54,0)),0))</f>
        <v/>
      </c>
      <c r="AA132" s="41">
        <f>N($L132)*$Y132</f>
        <v/>
      </c>
      <c r="AB132" s="41">
        <f>N($M132)*$Y132</f>
        <v/>
      </c>
      <c r="AC132" s="41">
        <f>$AA132*$Z132</f>
        <v/>
      </c>
      <c r="AD132" s="41">
        <f>$AA132*BonusMonths/12</f>
        <v/>
      </c>
      <c r="AE132" s="41">
        <f>($AA132+SI_Gross*$AB132)*IF($Q132=1,SI_O,SI_E)</f>
        <v/>
      </c>
      <c r="AF132" s="41">
        <f>IF($Q132=1,0,$AA132*EOSB)</f>
        <v/>
      </c>
      <c r="AG132" s="41">
        <f>$AN132*$W132</f>
        <v/>
      </c>
      <c r="AH132" s="41">
        <f>SUM($AA132:$AG132)</f>
        <v/>
      </c>
      <c r="AI132" s="41">
        <f>12*($AM132+$AN132)</f>
        <v/>
      </c>
      <c r="AJ132" s="41">
        <f>$AM132*((IncMonth-1)+(13-IncMonth)*(1+$X132))+12*$AN132</f>
        <v/>
      </c>
      <c r="AK132" s="41">
        <f>IF($R132=1,N($L132)+N($M132),0)</f>
        <v/>
      </c>
      <c r="AL132">
        <f>IF($C132="","",IF(N($L132)&lt;=0,"Basic salary missing",IF(ISNA(MATCH($C132,Departments!$A$5:$A$54,0)),"Department not on Departments sheet",IF(AND($I132&lt;&gt;"",NOT(ISNUMBER($I132))),"Date of birth is text, not a date",IF(AND($K132&lt;&gt;"",NOT(ISNUMBER($K132))),"Contract end is text, not a date","")))))</f>
        <v/>
      </c>
      <c r="AM132" s="41">
        <f>IF($R132=0,0,N($L132)*(1+$Z132+BonusMonths/12+IF($Q132=1,0,EOSB))+N($M132)+(N($L132)+SI_Gross*N($M132))*IF($Q132=1,SI_O,SI_E))</f>
        <v/>
      </c>
      <c r="AN132" s="41">
        <f>IF($R132=0,0,(IF($Q132=1,MedO,MedE+Ticket)+Training)/12)</f>
        <v/>
      </c>
    </row>
    <row r="133">
      <c r="I133" s="35" t="n"/>
      <c r="J133" s="35" t="n"/>
      <c r="K133" s="35" t="n"/>
      <c r="L133" s="36" t="n"/>
      <c r="M133" s="36" t="n"/>
      <c r="P133" s="37" t="n"/>
      <c r="Q133" s="38">
        <f>IF($C133="",0,IF(OR(LOWER(TRIM($G133))="omani",LOWER(TRIM($G133))="oman",LOWER(TRIM($G133))="om",LOWER(TRIM($G133))="local"),1,0))</f>
        <v/>
      </c>
      <c r="R133" s="38">
        <f>IF($C133="",0,IF(OR(ISNUMBER(SEARCH("resign",$N133)),ISNUMBER(SEARCH("terminat",$N133)),ISNUMBER(SEARCH("inactive",$N133)),ISNUMBER(SEARCH("vacan",$N133)),ISNUMBER(SEARCH("deceased",$N133)),ISNUMBER(SEARCH("separated",$N133))),0,1))</f>
        <v/>
      </c>
      <c r="S133">
        <f>IF(OR($R133=0,NOT(ISNUMBER($I133))),"",IFERROR(DATEDIF($I133,DATE(FY,1,1),"y"),""))</f>
        <v/>
      </c>
      <c r="T133">
        <f>IF(OR($R133=0,NOT(ISNUMBER($J133))),"",IFERROR(DATEDIF($J133,DATE(FY,1,1),"y"),0))</f>
        <v/>
      </c>
      <c r="U133" s="38">
        <f>IF(OR($R133=0,NOT(ISNUMBER($I133))),0,IF(YEAR($I133)+IF($Q133=1,RetAgeO,RetAgeE)=FY,MONTH($I133),IF(YEAR($I133)+IF($Q133=1,RetAgeO,RetAgeE)&lt;FY,1,0)))</f>
        <v/>
      </c>
      <c r="V133" s="38">
        <f>IF(OR($R133=0,NOT(ISNUMBER($K133))),0,IF(YEAR($K133)=FY,MONTH($K133),IF(YEAR($K133)&lt;FY,1,0)))</f>
        <v/>
      </c>
      <c r="W133" s="38">
        <f>IF($R133=0,0,MIN(12,IF(AND(ISNUMBER($O133),$O133&gt;=1,$O133&lt;=12),INT($O133),12),IF(AND(RetireExit="Yes",$U133&gt;0),$U133,12),IF(AND(ContractExit="Yes",$V133&gt;0),$V133,12)))</f>
        <v/>
      </c>
      <c r="X133" s="37">
        <f>IF(ISNUMBER($P133),$P133,IncPct)</f>
        <v/>
      </c>
      <c r="Y133" s="39">
        <f>IF($W133=0,0,MAX(0,MIN($W133,IncMonth-1))+MAX(0,$W133-IncMonth+1)*(1+$X133))</f>
        <v/>
      </c>
      <c r="Z133" s="40">
        <f>IF($C133="",0,IFERROR(INDEX(Departments!$B$5:$B$54,MATCH($C133,Departments!$A$5:$A$54,0)),0))</f>
        <v/>
      </c>
      <c r="AA133" s="41">
        <f>N($L133)*$Y133</f>
        <v/>
      </c>
      <c r="AB133" s="41">
        <f>N($M133)*$Y133</f>
        <v/>
      </c>
      <c r="AC133" s="41">
        <f>$AA133*$Z133</f>
        <v/>
      </c>
      <c r="AD133" s="41">
        <f>$AA133*BonusMonths/12</f>
        <v/>
      </c>
      <c r="AE133" s="41">
        <f>($AA133+SI_Gross*$AB133)*IF($Q133=1,SI_O,SI_E)</f>
        <v/>
      </c>
      <c r="AF133" s="41">
        <f>IF($Q133=1,0,$AA133*EOSB)</f>
        <v/>
      </c>
      <c r="AG133" s="41">
        <f>$AN133*$W133</f>
        <v/>
      </c>
      <c r="AH133" s="41">
        <f>SUM($AA133:$AG133)</f>
        <v/>
      </c>
      <c r="AI133" s="41">
        <f>12*($AM133+$AN133)</f>
        <v/>
      </c>
      <c r="AJ133" s="41">
        <f>$AM133*((IncMonth-1)+(13-IncMonth)*(1+$X133))+12*$AN133</f>
        <v/>
      </c>
      <c r="AK133" s="41">
        <f>IF($R133=1,N($L133)+N($M133),0)</f>
        <v/>
      </c>
      <c r="AL133">
        <f>IF($C133="","",IF(N($L133)&lt;=0,"Basic salary missing",IF(ISNA(MATCH($C133,Departments!$A$5:$A$54,0)),"Department not on Departments sheet",IF(AND($I133&lt;&gt;"",NOT(ISNUMBER($I133))),"Date of birth is text, not a date",IF(AND($K133&lt;&gt;"",NOT(ISNUMBER($K133))),"Contract end is text, not a date","")))))</f>
        <v/>
      </c>
      <c r="AM133" s="41">
        <f>IF($R133=0,0,N($L133)*(1+$Z133+BonusMonths/12+IF($Q133=1,0,EOSB))+N($M133)+(N($L133)+SI_Gross*N($M133))*IF($Q133=1,SI_O,SI_E))</f>
        <v/>
      </c>
      <c r="AN133" s="41">
        <f>IF($R133=0,0,(IF($Q133=1,MedO,MedE+Ticket)+Training)/12)</f>
        <v/>
      </c>
    </row>
    <row r="134">
      <c r="I134" s="35" t="n"/>
      <c r="J134" s="35" t="n"/>
      <c r="K134" s="35" t="n"/>
      <c r="L134" s="36" t="n"/>
      <c r="M134" s="36" t="n"/>
      <c r="P134" s="37" t="n"/>
      <c r="Q134" s="38">
        <f>IF($C134="",0,IF(OR(LOWER(TRIM($G134))="omani",LOWER(TRIM($G134))="oman",LOWER(TRIM($G134))="om",LOWER(TRIM($G134))="local"),1,0))</f>
        <v/>
      </c>
      <c r="R134" s="38">
        <f>IF($C134="",0,IF(OR(ISNUMBER(SEARCH("resign",$N134)),ISNUMBER(SEARCH("terminat",$N134)),ISNUMBER(SEARCH("inactive",$N134)),ISNUMBER(SEARCH("vacan",$N134)),ISNUMBER(SEARCH("deceased",$N134)),ISNUMBER(SEARCH("separated",$N134))),0,1))</f>
        <v/>
      </c>
      <c r="S134">
        <f>IF(OR($R134=0,NOT(ISNUMBER($I134))),"",IFERROR(DATEDIF($I134,DATE(FY,1,1),"y"),""))</f>
        <v/>
      </c>
      <c r="T134">
        <f>IF(OR($R134=0,NOT(ISNUMBER($J134))),"",IFERROR(DATEDIF($J134,DATE(FY,1,1),"y"),0))</f>
        <v/>
      </c>
      <c r="U134" s="38">
        <f>IF(OR($R134=0,NOT(ISNUMBER($I134))),0,IF(YEAR($I134)+IF($Q134=1,RetAgeO,RetAgeE)=FY,MONTH($I134),IF(YEAR($I134)+IF($Q134=1,RetAgeO,RetAgeE)&lt;FY,1,0)))</f>
        <v/>
      </c>
      <c r="V134" s="38">
        <f>IF(OR($R134=0,NOT(ISNUMBER($K134))),0,IF(YEAR($K134)=FY,MONTH($K134),IF(YEAR($K134)&lt;FY,1,0)))</f>
        <v/>
      </c>
      <c r="W134" s="38">
        <f>IF($R134=0,0,MIN(12,IF(AND(ISNUMBER($O134),$O134&gt;=1,$O134&lt;=12),INT($O134),12),IF(AND(RetireExit="Yes",$U134&gt;0),$U134,12),IF(AND(ContractExit="Yes",$V134&gt;0),$V134,12)))</f>
        <v/>
      </c>
      <c r="X134" s="37">
        <f>IF(ISNUMBER($P134),$P134,IncPct)</f>
        <v/>
      </c>
      <c r="Y134" s="39">
        <f>IF($W134=0,0,MAX(0,MIN($W134,IncMonth-1))+MAX(0,$W134-IncMonth+1)*(1+$X134))</f>
        <v/>
      </c>
      <c r="Z134" s="40">
        <f>IF($C134="",0,IFERROR(INDEX(Departments!$B$5:$B$54,MATCH($C134,Departments!$A$5:$A$54,0)),0))</f>
        <v/>
      </c>
      <c r="AA134" s="41">
        <f>N($L134)*$Y134</f>
        <v/>
      </c>
      <c r="AB134" s="41">
        <f>N($M134)*$Y134</f>
        <v/>
      </c>
      <c r="AC134" s="41">
        <f>$AA134*$Z134</f>
        <v/>
      </c>
      <c r="AD134" s="41">
        <f>$AA134*BonusMonths/12</f>
        <v/>
      </c>
      <c r="AE134" s="41">
        <f>($AA134+SI_Gross*$AB134)*IF($Q134=1,SI_O,SI_E)</f>
        <v/>
      </c>
      <c r="AF134" s="41">
        <f>IF($Q134=1,0,$AA134*EOSB)</f>
        <v/>
      </c>
      <c r="AG134" s="41">
        <f>$AN134*$W134</f>
        <v/>
      </c>
      <c r="AH134" s="41">
        <f>SUM($AA134:$AG134)</f>
        <v/>
      </c>
      <c r="AI134" s="41">
        <f>12*($AM134+$AN134)</f>
        <v/>
      </c>
      <c r="AJ134" s="41">
        <f>$AM134*((IncMonth-1)+(13-IncMonth)*(1+$X134))+12*$AN134</f>
        <v/>
      </c>
      <c r="AK134" s="41">
        <f>IF($R134=1,N($L134)+N($M134),0)</f>
        <v/>
      </c>
      <c r="AL134">
        <f>IF($C134="","",IF(N($L134)&lt;=0,"Basic salary missing",IF(ISNA(MATCH($C134,Departments!$A$5:$A$54,0)),"Department not on Departments sheet",IF(AND($I134&lt;&gt;"",NOT(ISNUMBER($I134))),"Date of birth is text, not a date",IF(AND($K134&lt;&gt;"",NOT(ISNUMBER($K134))),"Contract end is text, not a date","")))))</f>
        <v/>
      </c>
      <c r="AM134" s="41">
        <f>IF($R134=0,0,N($L134)*(1+$Z134+BonusMonths/12+IF($Q134=1,0,EOSB))+N($M134)+(N($L134)+SI_Gross*N($M134))*IF($Q134=1,SI_O,SI_E))</f>
        <v/>
      </c>
      <c r="AN134" s="41">
        <f>IF($R134=0,0,(IF($Q134=1,MedO,MedE+Ticket)+Training)/12)</f>
        <v/>
      </c>
    </row>
    <row r="135">
      <c r="I135" s="35" t="n"/>
      <c r="J135" s="35" t="n"/>
      <c r="K135" s="35" t="n"/>
      <c r="L135" s="36" t="n"/>
      <c r="M135" s="36" t="n"/>
      <c r="P135" s="37" t="n"/>
      <c r="Q135" s="38">
        <f>IF($C135="",0,IF(OR(LOWER(TRIM($G135))="omani",LOWER(TRIM($G135))="oman",LOWER(TRIM($G135))="om",LOWER(TRIM($G135))="local"),1,0))</f>
        <v/>
      </c>
      <c r="R135" s="38">
        <f>IF($C135="",0,IF(OR(ISNUMBER(SEARCH("resign",$N135)),ISNUMBER(SEARCH("terminat",$N135)),ISNUMBER(SEARCH("inactive",$N135)),ISNUMBER(SEARCH("vacan",$N135)),ISNUMBER(SEARCH("deceased",$N135)),ISNUMBER(SEARCH("separated",$N135))),0,1))</f>
        <v/>
      </c>
      <c r="S135">
        <f>IF(OR($R135=0,NOT(ISNUMBER($I135))),"",IFERROR(DATEDIF($I135,DATE(FY,1,1),"y"),""))</f>
        <v/>
      </c>
      <c r="T135">
        <f>IF(OR($R135=0,NOT(ISNUMBER($J135))),"",IFERROR(DATEDIF($J135,DATE(FY,1,1),"y"),0))</f>
        <v/>
      </c>
      <c r="U135" s="38">
        <f>IF(OR($R135=0,NOT(ISNUMBER($I135))),0,IF(YEAR($I135)+IF($Q135=1,RetAgeO,RetAgeE)=FY,MONTH($I135),IF(YEAR($I135)+IF($Q135=1,RetAgeO,RetAgeE)&lt;FY,1,0)))</f>
        <v/>
      </c>
      <c r="V135" s="38">
        <f>IF(OR($R135=0,NOT(ISNUMBER($K135))),0,IF(YEAR($K135)=FY,MONTH($K135),IF(YEAR($K135)&lt;FY,1,0)))</f>
        <v/>
      </c>
      <c r="W135" s="38">
        <f>IF($R135=0,0,MIN(12,IF(AND(ISNUMBER($O135),$O135&gt;=1,$O135&lt;=12),INT($O135),12),IF(AND(RetireExit="Yes",$U135&gt;0),$U135,12),IF(AND(ContractExit="Yes",$V135&gt;0),$V135,12)))</f>
        <v/>
      </c>
      <c r="X135" s="37">
        <f>IF(ISNUMBER($P135),$P135,IncPct)</f>
        <v/>
      </c>
      <c r="Y135" s="39">
        <f>IF($W135=0,0,MAX(0,MIN($W135,IncMonth-1))+MAX(0,$W135-IncMonth+1)*(1+$X135))</f>
        <v/>
      </c>
      <c r="Z135" s="40">
        <f>IF($C135="",0,IFERROR(INDEX(Departments!$B$5:$B$54,MATCH($C135,Departments!$A$5:$A$54,0)),0))</f>
        <v/>
      </c>
      <c r="AA135" s="41">
        <f>N($L135)*$Y135</f>
        <v/>
      </c>
      <c r="AB135" s="41">
        <f>N($M135)*$Y135</f>
        <v/>
      </c>
      <c r="AC135" s="41">
        <f>$AA135*$Z135</f>
        <v/>
      </c>
      <c r="AD135" s="41">
        <f>$AA135*BonusMonths/12</f>
        <v/>
      </c>
      <c r="AE135" s="41">
        <f>($AA135+SI_Gross*$AB135)*IF($Q135=1,SI_O,SI_E)</f>
        <v/>
      </c>
      <c r="AF135" s="41">
        <f>IF($Q135=1,0,$AA135*EOSB)</f>
        <v/>
      </c>
      <c r="AG135" s="41">
        <f>$AN135*$W135</f>
        <v/>
      </c>
      <c r="AH135" s="41">
        <f>SUM($AA135:$AG135)</f>
        <v/>
      </c>
      <c r="AI135" s="41">
        <f>12*($AM135+$AN135)</f>
        <v/>
      </c>
      <c r="AJ135" s="41">
        <f>$AM135*((IncMonth-1)+(13-IncMonth)*(1+$X135))+12*$AN135</f>
        <v/>
      </c>
      <c r="AK135" s="41">
        <f>IF($R135=1,N($L135)+N($M135),0)</f>
        <v/>
      </c>
      <c r="AL135">
        <f>IF($C135="","",IF(N($L135)&lt;=0,"Basic salary missing",IF(ISNA(MATCH($C135,Departments!$A$5:$A$54,0)),"Department not on Departments sheet",IF(AND($I135&lt;&gt;"",NOT(ISNUMBER($I135))),"Date of birth is text, not a date",IF(AND($K135&lt;&gt;"",NOT(ISNUMBER($K135))),"Contract end is text, not a date","")))))</f>
        <v/>
      </c>
      <c r="AM135" s="41">
        <f>IF($R135=0,0,N($L135)*(1+$Z135+BonusMonths/12+IF($Q135=1,0,EOSB))+N($M135)+(N($L135)+SI_Gross*N($M135))*IF($Q135=1,SI_O,SI_E))</f>
        <v/>
      </c>
      <c r="AN135" s="41">
        <f>IF($R135=0,0,(IF($Q135=1,MedO,MedE+Ticket)+Training)/12)</f>
        <v/>
      </c>
    </row>
    <row r="136">
      <c r="I136" s="35" t="n"/>
      <c r="J136" s="35" t="n"/>
      <c r="K136" s="35" t="n"/>
      <c r="L136" s="36" t="n"/>
      <c r="M136" s="36" t="n"/>
      <c r="P136" s="37" t="n"/>
      <c r="Q136" s="38">
        <f>IF($C136="",0,IF(OR(LOWER(TRIM($G136))="omani",LOWER(TRIM($G136))="oman",LOWER(TRIM($G136))="om",LOWER(TRIM($G136))="local"),1,0))</f>
        <v/>
      </c>
      <c r="R136" s="38">
        <f>IF($C136="",0,IF(OR(ISNUMBER(SEARCH("resign",$N136)),ISNUMBER(SEARCH("terminat",$N136)),ISNUMBER(SEARCH("inactive",$N136)),ISNUMBER(SEARCH("vacan",$N136)),ISNUMBER(SEARCH("deceased",$N136)),ISNUMBER(SEARCH("separated",$N136))),0,1))</f>
        <v/>
      </c>
      <c r="S136">
        <f>IF(OR($R136=0,NOT(ISNUMBER($I136))),"",IFERROR(DATEDIF($I136,DATE(FY,1,1),"y"),""))</f>
        <v/>
      </c>
      <c r="T136">
        <f>IF(OR($R136=0,NOT(ISNUMBER($J136))),"",IFERROR(DATEDIF($J136,DATE(FY,1,1),"y"),0))</f>
        <v/>
      </c>
      <c r="U136" s="38">
        <f>IF(OR($R136=0,NOT(ISNUMBER($I136))),0,IF(YEAR($I136)+IF($Q136=1,RetAgeO,RetAgeE)=FY,MONTH($I136),IF(YEAR($I136)+IF($Q136=1,RetAgeO,RetAgeE)&lt;FY,1,0)))</f>
        <v/>
      </c>
      <c r="V136" s="38">
        <f>IF(OR($R136=0,NOT(ISNUMBER($K136))),0,IF(YEAR($K136)=FY,MONTH($K136),IF(YEAR($K136)&lt;FY,1,0)))</f>
        <v/>
      </c>
      <c r="W136" s="38">
        <f>IF($R136=0,0,MIN(12,IF(AND(ISNUMBER($O136),$O136&gt;=1,$O136&lt;=12),INT($O136),12),IF(AND(RetireExit="Yes",$U136&gt;0),$U136,12),IF(AND(ContractExit="Yes",$V136&gt;0),$V136,12)))</f>
        <v/>
      </c>
      <c r="X136" s="37">
        <f>IF(ISNUMBER($P136),$P136,IncPct)</f>
        <v/>
      </c>
      <c r="Y136" s="39">
        <f>IF($W136=0,0,MAX(0,MIN($W136,IncMonth-1))+MAX(0,$W136-IncMonth+1)*(1+$X136))</f>
        <v/>
      </c>
      <c r="Z136" s="40">
        <f>IF($C136="",0,IFERROR(INDEX(Departments!$B$5:$B$54,MATCH($C136,Departments!$A$5:$A$54,0)),0))</f>
        <v/>
      </c>
      <c r="AA136" s="41">
        <f>N($L136)*$Y136</f>
        <v/>
      </c>
      <c r="AB136" s="41">
        <f>N($M136)*$Y136</f>
        <v/>
      </c>
      <c r="AC136" s="41">
        <f>$AA136*$Z136</f>
        <v/>
      </c>
      <c r="AD136" s="41">
        <f>$AA136*BonusMonths/12</f>
        <v/>
      </c>
      <c r="AE136" s="41">
        <f>($AA136+SI_Gross*$AB136)*IF($Q136=1,SI_O,SI_E)</f>
        <v/>
      </c>
      <c r="AF136" s="41">
        <f>IF($Q136=1,0,$AA136*EOSB)</f>
        <v/>
      </c>
      <c r="AG136" s="41">
        <f>$AN136*$W136</f>
        <v/>
      </c>
      <c r="AH136" s="41">
        <f>SUM($AA136:$AG136)</f>
        <v/>
      </c>
      <c r="AI136" s="41">
        <f>12*($AM136+$AN136)</f>
        <v/>
      </c>
      <c r="AJ136" s="41">
        <f>$AM136*((IncMonth-1)+(13-IncMonth)*(1+$X136))+12*$AN136</f>
        <v/>
      </c>
      <c r="AK136" s="41">
        <f>IF($R136=1,N($L136)+N($M136),0)</f>
        <v/>
      </c>
      <c r="AL136">
        <f>IF($C136="","",IF(N($L136)&lt;=0,"Basic salary missing",IF(ISNA(MATCH($C136,Departments!$A$5:$A$54,0)),"Department not on Departments sheet",IF(AND($I136&lt;&gt;"",NOT(ISNUMBER($I136))),"Date of birth is text, not a date",IF(AND($K136&lt;&gt;"",NOT(ISNUMBER($K136))),"Contract end is text, not a date","")))))</f>
        <v/>
      </c>
      <c r="AM136" s="41">
        <f>IF($R136=0,0,N($L136)*(1+$Z136+BonusMonths/12+IF($Q136=1,0,EOSB))+N($M136)+(N($L136)+SI_Gross*N($M136))*IF($Q136=1,SI_O,SI_E))</f>
        <v/>
      </c>
      <c r="AN136" s="41">
        <f>IF($R136=0,0,(IF($Q136=1,MedO,MedE+Ticket)+Training)/12)</f>
        <v/>
      </c>
    </row>
    <row r="137">
      <c r="I137" s="35" t="n"/>
      <c r="J137" s="35" t="n"/>
      <c r="K137" s="35" t="n"/>
      <c r="L137" s="36" t="n"/>
      <c r="M137" s="36" t="n"/>
      <c r="P137" s="37" t="n"/>
      <c r="Q137" s="38">
        <f>IF($C137="",0,IF(OR(LOWER(TRIM($G137))="omani",LOWER(TRIM($G137))="oman",LOWER(TRIM($G137))="om",LOWER(TRIM($G137))="local"),1,0))</f>
        <v/>
      </c>
      <c r="R137" s="38">
        <f>IF($C137="",0,IF(OR(ISNUMBER(SEARCH("resign",$N137)),ISNUMBER(SEARCH("terminat",$N137)),ISNUMBER(SEARCH("inactive",$N137)),ISNUMBER(SEARCH("vacan",$N137)),ISNUMBER(SEARCH("deceased",$N137)),ISNUMBER(SEARCH("separated",$N137))),0,1))</f>
        <v/>
      </c>
      <c r="S137">
        <f>IF(OR($R137=0,NOT(ISNUMBER($I137))),"",IFERROR(DATEDIF($I137,DATE(FY,1,1),"y"),""))</f>
        <v/>
      </c>
      <c r="T137">
        <f>IF(OR($R137=0,NOT(ISNUMBER($J137))),"",IFERROR(DATEDIF($J137,DATE(FY,1,1),"y"),0))</f>
        <v/>
      </c>
      <c r="U137" s="38">
        <f>IF(OR($R137=0,NOT(ISNUMBER($I137))),0,IF(YEAR($I137)+IF($Q137=1,RetAgeO,RetAgeE)=FY,MONTH($I137),IF(YEAR($I137)+IF($Q137=1,RetAgeO,RetAgeE)&lt;FY,1,0)))</f>
        <v/>
      </c>
      <c r="V137" s="38">
        <f>IF(OR($R137=0,NOT(ISNUMBER($K137))),0,IF(YEAR($K137)=FY,MONTH($K137),IF(YEAR($K137)&lt;FY,1,0)))</f>
        <v/>
      </c>
      <c r="W137" s="38">
        <f>IF($R137=0,0,MIN(12,IF(AND(ISNUMBER($O137),$O137&gt;=1,$O137&lt;=12),INT($O137),12),IF(AND(RetireExit="Yes",$U137&gt;0),$U137,12),IF(AND(ContractExit="Yes",$V137&gt;0),$V137,12)))</f>
        <v/>
      </c>
      <c r="X137" s="37">
        <f>IF(ISNUMBER($P137),$P137,IncPct)</f>
        <v/>
      </c>
      <c r="Y137" s="39">
        <f>IF($W137=0,0,MAX(0,MIN($W137,IncMonth-1))+MAX(0,$W137-IncMonth+1)*(1+$X137))</f>
        <v/>
      </c>
      <c r="Z137" s="40">
        <f>IF($C137="",0,IFERROR(INDEX(Departments!$B$5:$B$54,MATCH($C137,Departments!$A$5:$A$54,0)),0))</f>
        <v/>
      </c>
      <c r="AA137" s="41">
        <f>N($L137)*$Y137</f>
        <v/>
      </c>
      <c r="AB137" s="41">
        <f>N($M137)*$Y137</f>
        <v/>
      </c>
      <c r="AC137" s="41">
        <f>$AA137*$Z137</f>
        <v/>
      </c>
      <c r="AD137" s="41">
        <f>$AA137*BonusMonths/12</f>
        <v/>
      </c>
      <c r="AE137" s="41">
        <f>($AA137+SI_Gross*$AB137)*IF($Q137=1,SI_O,SI_E)</f>
        <v/>
      </c>
      <c r="AF137" s="41">
        <f>IF($Q137=1,0,$AA137*EOSB)</f>
        <v/>
      </c>
      <c r="AG137" s="41">
        <f>$AN137*$W137</f>
        <v/>
      </c>
      <c r="AH137" s="41">
        <f>SUM($AA137:$AG137)</f>
        <v/>
      </c>
      <c r="AI137" s="41">
        <f>12*($AM137+$AN137)</f>
        <v/>
      </c>
      <c r="AJ137" s="41">
        <f>$AM137*((IncMonth-1)+(13-IncMonth)*(1+$X137))+12*$AN137</f>
        <v/>
      </c>
      <c r="AK137" s="41">
        <f>IF($R137=1,N($L137)+N($M137),0)</f>
        <v/>
      </c>
      <c r="AL137">
        <f>IF($C137="","",IF(N($L137)&lt;=0,"Basic salary missing",IF(ISNA(MATCH($C137,Departments!$A$5:$A$54,0)),"Department not on Departments sheet",IF(AND($I137&lt;&gt;"",NOT(ISNUMBER($I137))),"Date of birth is text, not a date",IF(AND($K137&lt;&gt;"",NOT(ISNUMBER($K137))),"Contract end is text, not a date","")))))</f>
        <v/>
      </c>
      <c r="AM137" s="41">
        <f>IF($R137=0,0,N($L137)*(1+$Z137+BonusMonths/12+IF($Q137=1,0,EOSB))+N($M137)+(N($L137)+SI_Gross*N($M137))*IF($Q137=1,SI_O,SI_E))</f>
        <v/>
      </c>
      <c r="AN137" s="41">
        <f>IF($R137=0,0,(IF($Q137=1,MedO,MedE+Ticket)+Training)/12)</f>
        <v/>
      </c>
    </row>
    <row r="138">
      <c r="I138" s="35" t="n"/>
      <c r="J138" s="35" t="n"/>
      <c r="K138" s="35" t="n"/>
      <c r="L138" s="36" t="n"/>
      <c r="M138" s="36" t="n"/>
      <c r="P138" s="37" t="n"/>
      <c r="Q138" s="38">
        <f>IF($C138="",0,IF(OR(LOWER(TRIM($G138))="omani",LOWER(TRIM($G138))="oman",LOWER(TRIM($G138))="om",LOWER(TRIM($G138))="local"),1,0))</f>
        <v/>
      </c>
      <c r="R138" s="38">
        <f>IF($C138="",0,IF(OR(ISNUMBER(SEARCH("resign",$N138)),ISNUMBER(SEARCH("terminat",$N138)),ISNUMBER(SEARCH("inactive",$N138)),ISNUMBER(SEARCH("vacan",$N138)),ISNUMBER(SEARCH("deceased",$N138)),ISNUMBER(SEARCH("separated",$N138))),0,1))</f>
        <v/>
      </c>
      <c r="S138">
        <f>IF(OR($R138=0,NOT(ISNUMBER($I138))),"",IFERROR(DATEDIF($I138,DATE(FY,1,1),"y"),""))</f>
        <v/>
      </c>
      <c r="T138">
        <f>IF(OR($R138=0,NOT(ISNUMBER($J138))),"",IFERROR(DATEDIF($J138,DATE(FY,1,1),"y"),0))</f>
        <v/>
      </c>
      <c r="U138" s="38">
        <f>IF(OR($R138=0,NOT(ISNUMBER($I138))),0,IF(YEAR($I138)+IF($Q138=1,RetAgeO,RetAgeE)=FY,MONTH($I138),IF(YEAR($I138)+IF($Q138=1,RetAgeO,RetAgeE)&lt;FY,1,0)))</f>
        <v/>
      </c>
      <c r="V138" s="38">
        <f>IF(OR($R138=0,NOT(ISNUMBER($K138))),0,IF(YEAR($K138)=FY,MONTH($K138),IF(YEAR($K138)&lt;FY,1,0)))</f>
        <v/>
      </c>
      <c r="W138" s="38">
        <f>IF($R138=0,0,MIN(12,IF(AND(ISNUMBER($O138),$O138&gt;=1,$O138&lt;=12),INT($O138),12),IF(AND(RetireExit="Yes",$U138&gt;0),$U138,12),IF(AND(ContractExit="Yes",$V138&gt;0),$V138,12)))</f>
        <v/>
      </c>
      <c r="X138" s="37">
        <f>IF(ISNUMBER($P138),$P138,IncPct)</f>
        <v/>
      </c>
      <c r="Y138" s="39">
        <f>IF($W138=0,0,MAX(0,MIN($W138,IncMonth-1))+MAX(0,$W138-IncMonth+1)*(1+$X138))</f>
        <v/>
      </c>
      <c r="Z138" s="40">
        <f>IF($C138="",0,IFERROR(INDEX(Departments!$B$5:$B$54,MATCH($C138,Departments!$A$5:$A$54,0)),0))</f>
        <v/>
      </c>
      <c r="AA138" s="41">
        <f>N($L138)*$Y138</f>
        <v/>
      </c>
      <c r="AB138" s="41">
        <f>N($M138)*$Y138</f>
        <v/>
      </c>
      <c r="AC138" s="41">
        <f>$AA138*$Z138</f>
        <v/>
      </c>
      <c r="AD138" s="41">
        <f>$AA138*BonusMonths/12</f>
        <v/>
      </c>
      <c r="AE138" s="41">
        <f>($AA138+SI_Gross*$AB138)*IF($Q138=1,SI_O,SI_E)</f>
        <v/>
      </c>
      <c r="AF138" s="41">
        <f>IF($Q138=1,0,$AA138*EOSB)</f>
        <v/>
      </c>
      <c r="AG138" s="41">
        <f>$AN138*$W138</f>
        <v/>
      </c>
      <c r="AH138" s="41">
        <f>SUM($AA138:$AG138)</f>
        <v/>
      </c>
      <c r="AI138" s="41">
        <f>12*($AM138+$AN138)</f>
        <v/>
      </c>
      <c r="AJ138" s="41">
        <f>$AM138*((IncMonth-1)+(13-IncMonth)*(1+$X138))+12*$AN138</f>
        <v/>
      </c>
      <c r="AK138" s="41">
        <f>IF($R138=1,N($L138)+N($M138),0)</f>
        <v/>
      </c>
      <c r="AL138">
        <f>IF($C138="","",IF(N($L138)&lt;=0,"Basic salary missing",IF(ISNA(MATCH($C138,Departments!$A$5:$A$54,0)),"Department not on Departments sheet",IF(AND($I138&lt;&gt;"",NOT(ISNUMBER($I138))),"Date of birth is text, not a date",IF(AND($K138&lt;&gt;"",NOT(ISNUMBER($K138))),"Contract end is text, not a date","")))))</f>
        <v/>
      </c>
      <c r="AM138" s="41">
        <f>IF($R138=0,0,N($L138)*(1+$Z138+BonusMonths/12+IF($Q138=1,0,EOSB))+N($M138)+(N($L138)+SI_Gross*N($M138))*IF($Q138=1,SI_O,SI_E))</f>
        <v/>
      </c>
      <c r="AN138" s="41">
        <f>IF($R138=0,0,(IF($Q138=1,MedO,MedE+Ticket)+Training)/12)</f>
        <v/>
      </c>
    </row>
    <row r="139">
      <c r="I139" s="35" t="n"/>
      <c r="J139" s="35" t="n"/>
      <c r="K139" s="35" t="n"/>
      <c r="L139" s="36" t="n"/>
      <c r="M139" s="36" t="n"/>
      <c r="P139" s="37" t="n"/>
      <c r="Q139" s="38">
        <f>IF($C139="",0,IF(OR(LOWER(TRIM($G139))="omani",LOWER(TRIM($G139))="oman",LOWER(TRIM($G139))="om",LOWER(TRIM($G139))="local"),1,0))</f>
        <v/>
      </c>
      <c r="R139" s="38">
        <f>IF($C139="",0,IF(OR(ISNUMBER(SEARCH("resign",$N139)),ISNUMBER(SEARCH("terminat",$N139)),ISNUMBER(SEARCH("inactive",$N139)),ISNUMBER(SEARCH("vacan",$N139)),ISNUMBER(SEARCH("deceased",$N139)),ISNUMBER(SEARCH("separated",$N139))),0,1))</f>
        <v/>
      </c>
      <c r="S139">
        <f>IF(OR($R139=0,NOT(ISNUMBER($I139))),"",IFERROR(DATEDIF($I139,DATE(FY,1,1),"y"),""))</f>
        <v/>
      </c>
      <c r="T139">
        <f>IF(OR($R139=0,NOT(ISNUMBER($J139))),"",IFERROR(DATEDIF($J139,DATE(FY,1,1),"y"),0))</f>
        <v/>
      </c>
      <c r="U139" s="38">
        <f>IF(OR($R139=0,NOT(ISNUMBER($I139))),0,IF(YEAR($I139)+IF($Q139=1,RetAgeO,RetAgeE)=FY,MONTH($I139),IF(YEAR($I139)+IF($Q139=1,RetAgeO,RetAgeE)&lt;FY,1,0)))</f>
        <v/>
      </c>
      <c r="V139" s="38">
        <f>IF(OR($R139=0,NOT(ISNUMBER($K139))),0,IF(YEAR($K139)=FY,MONTH($K139),IF(YEAR($K139)&lt;FY,1,0)))</f>
        <v/>
      </c>
      <c r="W139" s="38">
        <f>IF($R139=0,0,MIN(12,IF(AND(ISNUMBER($O139),$O139&gt;=1,$O139&lt;=12),INT($O139),12),IF(AND(RetireExit="Yes",$U139&gt;0),$U139,12),IF(AND(ContractExit="Yes",$V139&gt;0),$V139,12)))</f>
        <v/>
      </c>
      <c r="X139" s="37">
        <f>IF(ISNUMBER($P139),$P139,IncPct)</f>
        <v/>
      </c>
      <c r="Y139" s="39">
        <f>IF($W139=0,0,MAX(0,MIN($W139,IncMonth-1))+MAX(0,$W139-IncMonth+1)*(1+$X139))</f>
        <v/>
      </c>
      <c r="Z139" s="40">
        <f>IF($C139="",0,IFERROR(INDEX(Departments!$B$5:$B$54,MATCH($C139,Departments!$A$5:$A$54,0)),0))</f>
        <v/>
      </c>
      <c r="AA139" s="41">
        <f>N($L139)*$Y139</f>
        <v/>
      </c>
      <c r="AB139" s="41">
        <f>N($M139)*$Y139</f>
        <v/>
      </c>
      <c r="AC139" s="41">
        <f>$AA139*$Z139</f>
        <v/>
      </c>
      <c r="AD139" s="41">
        <f>$AA139*BonusMonths/12</f>
        <v/>
      </c>
      <c r="AE139" s="41">
        <f>($AA139+SI_Gross*$AB139)*IF($Q139=1,SI_O,SI_E)</f>
        <v/>
      </c>
      <c r="AF139" s="41">
        <f>IF($Q139=1,0,$AA139*EOSB)</f>
        <v/>
      </c>
      <c r="AG139" s="41">
        <f>$AN139*$W139</f>
        <v/>
      </c>
      <c r="AH139" s="41">
        <f>SUM($AA139:$AG139)</f>
        <v/>
      </c>
      <c r="AI139" s="41">
        <f>12*($AM139+$AN139)</f>
        <v/>
      </c>
      <c r="AJ139" s="41">
        <f>$AM139*((IncMonth-1)+(13-IncMonth)*(1+$X139))+12*$AN139</f>
        <v/>
      </c>
      <c r="AK139" s="41">
        <f>IF($R139=1,N($L139)+N($M139),0)</f>
        <v/>
      </c>
      <c r="AL139">
        <f>IF($C139="","",IF(N($L139)&lt;=0,"Basic salary missing",IF(ISNA(MATCH($C139,Departments!$A$5:$A$54,0)),"Department not on Departments sheet",IF(AND($I139&lt;&gt;"",NOT(ISNUMBER($I139))),"Date of birth is text, not a date",IF(AND($K139&lt;&gt;"",NOT(ISNUMBER($K139))),"Contract end is text, not a date","")))))</f>
        <v/>
      </c>
      <c r="AM139" s="41">
        <f>IF($R139=0,0,N($L139)*(1+$Z139+BonusMonths/12+IF($Q139=1,0,EOSB))+N($M139)+(N($L139)+SI_Gross*N($M139))*IF($Q139=1,SI_O,SI_E))</f>
        <v/>
      </c>
      <c r="AN139" s="41">
        <f>IF($R139=0,0,(IF($Q139=1,MedO,MedE+Ticket)+Training)/12)</f>
        <v/>
      </c>
    </row>
    <row r="140">
      <c r="I140" s="35" t="n"/>
      <c r="J140" s="35" t="n"/>
      <c r="K140" s="35" t="n"/>
      <c r="L140" s="36" t="n"/>
      <c r="M140" s="36" t="n"/>
      <c r="P140" s="37" t="n"/>
      <c r="Q140" s="38">
        <f>IF($C140="",0,IF(OR(LOWER(TRIM($G140))="omani",LOWER(TRIM($G140))="oman",LOWER(TRIM($G140))="om",LOWER(TRIM($G140))="local"),1,0))</f>
        <v/>
      </c>
      <c r="R140" s="38">
        <f>IF($C140="",0,IF(OR(ISNUMBER(SEARCH("resign",$N140)),ISNUMBER(SEARCH("terminat",$N140)),ISNUMBER(SEARCH("inactive",$N140)),ISNUMBER(SEARCH("vacan",$N140)),ISNUMBER(SEARCH("deceased",$N140)),ISNUMBER(SEARCH("separated",$N140))),0,1))</f>
        <v/>
      </c>
      <c r="S140">
        <f>IF(OR($R140=0,NOT(ISNUMBER($I140))),"",IFERROR(DATEDIF($I140,DATE(FY,1,1),"y"),""))</f>
        <v/>
      </c>
      <c r="T140">
        <f>IF(OR($R140=0,NOT(ISNUMBER($J140))),"",IFERROR(DATEDIF($J140,DATE(FY,1,1),"y"),0))</f>
        <v/>
      </c>
      <c r="U140" s="38">
        <f>IF(OR($R140=0,NOT(ISNUMBER($I140))),0,IF(YEAR($I140)+IF($Q140=1,RetAgeO,RetAgeE)=FY,MONTH($I140),IF(YEAR($I140)+IF($Q140=1,RetAgeO,RetAgeE)&lt;FY,1,0)))</f>
        <v/>
      </c>
      <c r="V140" s="38">
        <f>IF(OR($R140=0,NOT(ISNUMBER($K140))),0,IF(YEAR($K140)=FY,MONTH($K140),IF(YEAR($K140)&lt;FY,1,0)))</f>
        <v/>
      </c>
      <c r="W140" s="38">
        <f>IF($R140=0,0,MIN(12,IF(AND(ISNUMBER($O140),$O140&gt;=1,$O140&lt;=12),INT($O140),12),IF(AND(RetireExit="Yes",$U140&gt;0),$U140,12),IF(AND(ContractExit="Yes",$V140&gt;0),$V140,12)))</f>
        <v/>
      </c>
      <c r="X140" s="37">
        <f>IF(ISNUMBER($P140),$P140,IncPct)</f>
        <v/>
      </c>
      <c r="Y140" s="39">
        <f>IF($W140=0,0,MAX(0,MIN($W140,IncMonth-1))+MAX(0,$W140-IncMonth+1)*(1+$X140))</f>
        <v/>
      </c>
      <c r="Z140" s="40">
        <f>IF($C140="",0,IFERROR(INDEX(Departments!$B$5:$B$54,MATCH($C140,Departments!$A$5:$A$54,0)),0))</f>
        <v/>
      </c>
      <c r="AA140" s="41">
        <f>N($L140)*$Y140</f>
        <v/>
      </c>
      <c r="AB140" s="41">
        <f>N($M140)*$Y140</f>
        <v/>
      </c>
      <c r="AC140" s="41">
        <f>$AA140*$Z140</f>
        <v/>
      </c>
      <c r="AD140" s="41">
        <f>$AA140*BonusMonths/12</f>
        <v/>
      </c>
      <c r="AE140" s="41">
        <f>($AA140+SI_Gross*$AB140)*IF($Q140=1,SI_O,SI_E)</f>
        <v/>
      </c>
      <c r="AF140" s="41">
        <f>IF($Q140=1,0,$AA140*EOSB)</f>
        <v/>
      </c>
      <c r="AG140" s="41">
        <f>$AN140*$W140</f>
        <v/>
      </c>
      <c r="AH140" s="41">
        <f>SUM($AA140:$AG140)</f>
        <v/>
      </c>
      <c r="AI140" s="41">
        <f>12*($AM140+$AN140)</f>
        <v/>
      </c>
      <c r="AJ140" s="41">
        <f>$AM140*((IncMonth-1)+(13-IncMonth)*(1+$X140))+12*$AN140</f>
        <v/>
      </c>
      <c r="AK140" s="41">
        <f>IF($R140=1,N($L140)+N($M140),0)</f>
        <v/>
      </c>
      <c r="AL140">
        <f>IF($C140="","",IF(N($L140)&lt;=0,"Basic salary missing",IF(ISNA(MATCH($C140,Departments!$A$5:$A$54,0)),"Department not on Departments sheet",IF(AND($I140&lt;&gt;"",NOT(ISNUMBER($I140))),"Date of birth is text, not a date",IF(AND($K140&lt;&gt;"",NOT(ISNUMBER($K140))),"Contract end is text, not a date","")))))</f>
        <v/>
      </c>
      <c r="AM140" s="41">
        <f>IF($R140=0,0,N($L140)*(1+$Z140+BonusMonths/12+IF($Q140=1,0,EOSB))+N($M140)+(N($L140)+SI_Gross*N($M140))*IF($Q140=1,SI_O,SI_E))</f>
        <v/>
      </c>
      <c r="AN140" s="41">
        <f>IF($R140=0,0,(IF($Q140=1,MedO,MedE+Ticket)+Training)/12)</f>
        <v/>
      </c>
    </row>
    <row r="141">
      <c r="I141" s="35" t="n"/>
      <c r="J141" s="35" t="n"/>
      <c r="K141" s="35" t="n"/>
      <c r="L141" s="36" t="n"/>
      <c r="M141" s="36" t="n"/>
      <c r="P141" s="37" t="n"/>
      <c r="Q141" s="38">
        <f>IF($C141="",0,IF(OR(LOWER(TRIM($G141))="omani",LOWER(TRIM($G141))="oman",LOWER(TRIM($G141))="om",LOWER(TRIM($G141))="local"),1,0))</f>
        <v/>
      </c>
      <c r="R141" s="38">
        <f>IF($C141="",0,IF(OR(ISNUMBER(SEARCH("resign",$N141)),ISNUMBER(SEARCH("terminat",$N141)),ISNUMBER(SEARCH("inactive",$N141)),ISNUMBER(SEARCH("vacan",$N141)),ISNUMBER(SEARCH("deceased",$N141)),ISNUMBER(SEARCH("separated",$N141))),0,1))</f>
        <v/>
      </c>
      <c r="S141">
        <f>IF(OR($R141=0,NOT(ISNUMBER($I141))),"",IFERROR(DATEDIF($I141,DATE(FY,1,1),"y"),""))</f>
        <v/>
      </c>
      <c r="T141">
        <f>IF(OR($R141=0,NOT(ISNUMBER($J141))),"",IFERROR(DATEDIF($J141,DATE(FY,1,1),"y"),0))</f>
        <v/>
      </c>
      <c r="U141" s="38">
        <f>IF(OR($R141=0,NOT(ISNUMBER($I141))),0,IF(YEAR($I141)+IF($Q141=1,RetAgeO,RetAgeE)=FY,MONTH($I141),IF(YEAR($I141)+IF($Q141=1,RetAgeO,RetAgeE)&lt;FY,1,0)))</f>
        <v/>
      </c>
      <c r="V141" s="38">
        <f>IF(OR($R141=0,NOT(ISNUMBER($K141))),0,IF(YEAR($K141)=FY,MONTH($K141),IF(YEAR($K141)&lt;FY,1,0)))</f>
        <v/>
      </c>
      <c r="W141" s="38">
        <f>IF($R141=0,0,MIN(12,IF(AND(ISNUMBER($O141),$O141&gt;=1,$O141&lt;=12),INT($O141),12),IF(AND(RetireExit="Yes",$U141&gt;0),$U141,12),IF(AND(ContractExit="Yes",$V141&gt;0),$V141,12)))</f>
        <v/>
      </c>
      <c r="X141" s="37">
        <f>IF(ISNUMBER($P141),$P141,IncPct)</f>
        <v/>
      </c>
      <c r="Y141" s="39">
        <f>IF($W141=0,0,MAX(0,MIN($W141,IncMonth-1))+MAX(0,$W141-IncMonth+1)*(1+$X141))</f>
        <v/>
      </c>
      <c r="Z141" s="40">
        <f>IF($C141="",0,IFERROR(INDEX(Departments!$B$5:$B$54,MATCH($C141,Departments!$A$5:$A$54,0)),0))</f>
        <v/>
      </c>
      <c r="AA141" s="41">
        <f>N($L141)*$Y141</f>
        <v/>
      </c>
      <c r="AB141" s="41">
        <f>N($M141)*$Y141</f>
        <v/>
      </c>
      <c r="AC141" s="41">
        <f>$AA141*$Z141</f>
        <v/>
      </c>
      <c r="AD141" s="41">
        <f>$AA141*BonusMonths/12</f>
        <v/>
      </c>
      <c r="AE141" s="41">
        <f>($AA141+SI_Gross*$AB141)*IF($Q141=1,SI_O,SI_E)</f>
        <v/>
      </c>
      <c r="AF141" s="41">
        <f>IF($Q141=1,0,$AA141*EOSB)</f>
        <v/>
      </c>
      <c r="AG141" s="41">
        <f>$AN141*$W141</f>
        <v/>
      </c>
      <c r="AH141" s="41">
        <f>SUM($AA141:$AG141)</f>
        <v/>
      </c>
      <c r="AI141" s="41">
        <f>12*($AM141+$AN141)</f>
        <v/>
      </c>
      <c r="AJ141" s="41">
        <f>$AM141*((IncMonth-1)+(13-IncMonth)*(1+$X141))+12*$AN141</f>
        <v/>
      </c>
      <c r="AK141" s="41">
        <f>IF($R141=1,N($L141)+N($M141),0)</f>
        <v/>
      </c>
      <c r="AL141">
        <f>IF($C141="","",IF(N($L141)&lt;=0,"Basic salary missing",IF(ISNA(MATCH($C141,Departments!$A$5:$A$54,0)),"Department not on Departments sheet",IF(AND($I141&lt;&gt;"",NOT(ISNUMBER($I141))),"Date of birth is text, not a date",IF(AND($K141&lt;&gt;"",NOT(ISNUMBER($K141))),"Contract end is text, not a date","")))))</f>
        <v/>
      </c>
      <c r="AM141" s="41">
        <f>IF($R141=0,0,N($L141)*(1+$Z141+BonusMonths/12+IF($Q141=1,0,EOSB))+N($M141)+(N($L141)+SI_Gross*N($M141))*IF($Q141=1,SI_O,SI_E))</f>
        <v/>
      </c>
      <c r="AN141" s="41">
        <f>IF($R141=0,0,(IF($Q141=1,MedO,MedE+Ticket)+Training)/12)</f>
        <v/>
      </c>
    </row>
    <row r="142">
      <c r="I142" s="35" t="n"/>
      <c r="J142" s="35" t="n"/>
      <c r="K142" s="35" t="n"/>
      <c r="L142" s="36" t="n"/>
      <c r="M142" s="36" t="n"/>
      <c r="P142" s="37" t="n"/>
      <c r="Q142" s="38">
        <f>IF($C142="",0,IF(OR(LOWER(TRIM($G142))="omani",LOWER(TRIM($G142))="oman",LOWER(TRIM($G142))="om",LOWER(TRIM($G142))="local"),1,0))</f>
        <v/>
      </c>
      <c r="R142" s="38">
        <f>IF($C142="",0,IF(OR(ISNUMBER(SEARCH("resign",$N142)),ISNUMBER(SEARCH("terminat",$N142)),ISNUMBER(SEARCH("inactive",$N142)),ISNUMBER(SEARCH("vacan",$N142)),ISNUMBER(SEARCH("deceased",$N142)),ISNUMBER(SEARCH("separated",$N142))),0,1))</f>
        <v/>
      </c>
      <c r="S142">
        <f>IF(OR($R142=0,NOT(ISNUMBER($I142))),"",IFERROR(DATEDIF($I142,DATE(FY,1,1),"y"),""))</f>
        <v/>
      </c>
      <c r="T142">
        <f>IF(OR($R142=0,NOT(ISNUMBER($J142))),"",IFERROR(DATEDIF($J142,DATE(FY,1,1),"y"),0))</f>
        <v/>
      </c>
      <c r="U142" s="38">
        <f>IF(OR($R142=0,NOT(ISNUMBER($I142))),0,IF(YEAR($I142)+IF($Q142=1,RetAgeO,RetAgeE)=FY,MONTH($I142),IF(YEAR($I142)+IF($Q142=1,RetAgeO,RetAgeE)&lt;FY,1,0)))</f>
        <v/>
      </c>
      <c r="V142" s="38">
        <f>IF(OR($R142=0,NOT(ISNUMBER($K142))),0,IF(YEAR($K142)=FY,MONTH($K142),IF(YEAR($K142)&lt;FY,1,0)))</f>
        <v/>
      </c>
      <c r="W142" s="38">
        <f>IF($R142=0,0,MIN(12,IF(AND(ISNUMBER($O142),$O142&gt;=1,$O142&lt;=12),INT($O142),12),IF(AND(RetireExit="Yes",$U142&gt;0),$U142,12),IF(AND(ContractExit="Yes",$V142&gt;0),$V142,12)))</f>
        <v/>
      </c>
      <c r="X142" s="37">
        <f>IF(ISNUMBER($P142),$P142,IncPct)</f>
        <v/>
      </c>
      <c r="Y142" s="39">
        <f>IF($W142=0,0,MAX(0,MIN($W142,IncMonth-1))+MAX(0,$W142-IncMonth+1)*(1+$X142))</f>
        <v/>
      </c>
      <c r="Z142" s="40">
        <f>IF($C142="",0,IFERROR(INDEX(Departments!$B$5:$B$54,MATCH($C142,Departments!$A$5:$A$54,0)),0))</f>
        <v/>
      </c>
      <c r="AA142" s="41">
        <f>N($L142)*$Y142</f>
        <v/>
      </c>
      <c r="AB142" s="41">
        <f>N($M142)*$Y142</f>
        <v/>
      </c>
      <c r="AC142" s="41">
        <f>$AA142*$Z142</f>
        <v/>
      </c>
      <c r="AD142" s="41">
        <f>$AA142*BonusMonths/12</f>
        <v/>
      </c>
      <c r="AE142" s="41">
        <f>($AA142+SI_Gross*$AB142)*IF($Q142=1,SI_O,SI_E)</f>
        <v/>
      </c>
      <c r="AF142" s="41">
        <f>IF($Q142=1,0,$AA142*EOSB)</f>
        <v/>
      </c>
      <c r="AG142" s="41">
        <f>$AN142*$W142</f>
        <v/>
      </c>
      <c r="AH142" s="41">
        <f>SUM($AA142:$AG142)</f>
        <v/>
      </c>
      <c r="AI142" s="41">
        <f>12*($AM142+$AN142)</f>
        <v/>
      </c>
      <c r="AJ142" s="41">
        <f>$AM142*((IncMonth-1)+(13-IncMonth)*(1+$X142))+12*$AN142</f>
        <v/>
      </c>
      <c r="AK142" s="41">
        <f>IF($R142=1,N($L142)+N($M142),0)</f>
        <v/>
      </c>
      <c r="AL142">
        <f>IF($C142="","",IF(N($L142)&lt;=0,"Basic salary missing",IF(ISNA(MATCH($C142,Departments!$A$5:$A$54,0)),"Department not on Departments sheet",IF(AND($I142&lt;&gt;"",NOT(ISNUMBER($I142))),"Date of birth is text, not a date",IF(AND($K142&lt;&gt;"",NOT(ISNUMBER($K142))),"Contract end is text, not a date","")))))</f>
        <v/>
      </c>
      <c r="AM142" s="41">
        <f>IF($R142=0,0,N($L142)*(1+$Z142+BonusMonths/12+IF($Q142=1,0,EOSB))+N($M142)+(N($L142)+SI_Gross*N($M142))*IF($Q142=1,SI_O,SI_E))</f>
        <v/>
      </c>
      <c r="AN142" s="41">
        <f>IF($R142=0,0,(IF($Q142=1,MedO,MedE+Ticket)+Training)/12)</f>
        <v/>
      </c>
    </row>
    <row r="143">
      <c r="I143" s="35" t="n"/>
      <c r="J143" s="35" t="n"/>
      <c r="K143" s="35" t="n"/>
      <c r="L143" s="36" t="n"/>
      <c r="M143" s="36" t="n"/>
      <c r="P143" s="37" t="n"/>
      <c r="Q143" s="38">
        <f>IF($C143="",0,IF(OR(LOWER(TRIM($G143))="omani",LOWER(TRIM($G143))="oman",LOWER(TRIM($G143))="om",LOWER(TRIM($G143))="local"),1,0))</f>
        <v/>
      </c>
      <c r="R143" s="38">
        <f>IF($C143="",0,IF(OR(ISNUMBER(SEARCH("resign",$N143)),ISNUMBER(SEARCH("terminat",$N143)),ISNUMBER(SEARCH("inactive",$N143)),ISNUMBER(SEARCH("vacan",$N143)),ISNUMBER(SEARCH("deceased",$N143)),ISNUMBER(SEARCH("separated",$N143))),0,1))</f>
        <v/>
      </c>
      <c r="S143">
        <f>IF(OR($R143=0,NOT(ISNUMBER($I143))),"",IFERROR(DATEDIF($I143,DATE(FY,1,1),"y"),""))</f>
        <v/>
      </c>
      <c r="T143">
        <f>IF(OR($R143=0,NOT(ISNUMBER($J143))),"",IFERROR(DATEDIF($J143,DATE(FY,1,1),"y"),0))</f>
        <v/>
      </c>
      <c r="U143" s="38">
        <f>IF(OR($R143=0,NOT(ISNUMBER($I143))),0,IF(YEAR($I143)+IF($Q143=1,RetAgeO,RetAgeE)=FY,MONTH($I143),IF(YEAR($I143)+IF($Q143=1,RetAgeO,RetAgeE)&lt;FY,1,0)))</f>
        <v/>
      </c>
      <c r="V143" s="38">
        <f>IF(OR($R143=0,NOT(ISNUMBER($K143))),0,IF(YEAR($K143)=FY,MONTH($K143),IF(YEAR($K143)&lt;FY,1,0)))</f>
        <v/>
      </c>
      <c r="W143" s="38">
        <f>IF($R143=0,0,MIN(12,IF(AND(ISNUMBER($O143),$O143&gt;=1,$O143&lt;=12),INT($O143),12),IF(AND(RetireExit="Yes",$U143&gt;0),$U143,12),IF(AND(ContractExit="Yes",$V143&gt;0),$V143,12)))</f>
        <v/>
      </c>
      <c r="X143" s="37">
        <f>IF(ISNUMBER($P143),$P143,IncPct)</f>
        <v/>
      </c>
      <c r="Y143" s="39">
        <f>IF($W143=0,0,MAX(0,MIN($W143,IncMonth-1))+MAX(0,$W143-IncMonth+1)*(1+$X143))</f>
        <v/>
      </c>
      <c r="Z143" s="40">
        <f>IF($C143="",0,IFERROR(INDEX(Departments!$B$5:$B$54,MATCH($C143,Departments!$A$5:$A$54,0)),0))</f>
        <v/>
      </c>
      <c r="AA143" s="41">
        <f>N($L143)*$Y143</f>
        <v/>
      </c>
      <c r="AB143" s="41">
        <f>N($M143)*$Y143</f>
        <v/>
      </c>
      <c r="AC143" s="41">
        <f>$AA143*$Z143</f>
        <v/>
      </c>
      <c r="AD143" s="41">
        <f>$AA143*BonusMonths/12</f>
        <v/>
      </c>
      <c r="AE143" s="41">
        <f>($AA143+SI_Gross*$AB143)*IF($Q143=1,SI_O,SI_E)</f>
        <v/>
      </c>
      <c r="AF143" s="41">
        <f>IF($Q143=1,0,$AA143*EOSB)</f>
        <v/>
      </c>
      <c r="AG143" s="41">
        <f>$AN143*$W143</f>
        <v/>
      </c>
      <c r="AH143" s="41">
        <f>SUM($AA143:$AG143)</f>
        <v/>
      </c>
      <c r="AI143" s="41">
        <f>12*($AM143+$AN143)</f>
        <v/>
      </c>
      <c r="AJ143" s="41">
        <f>$AM143*((IncMonth-1)+(13-IncMonth)*(1+$X143))+12*$AN143</f>
        <v/>
      </c>
      <c r="AK143" s="41">
        <f>IF($R143=1,N($L143)+N($M143),0)</f>
        <v/>
      </c>
      <c r="AL143">
        <f>IF($C143="","",IF(N($L143)&lt;=0,"Basic salary missing",IF(ISNA(MATCH($C143,Departments!$A$5:$A$54,0)),"Department not on Departments sheet",IF(AND($I143&lt;&gt;"",NOT(ISNUMBER($I143))),"Date of birth is text, not a date",IF(AND($K143&lt;&gt;"",NOT(ISNUMBER($K143))),"Contract end is text, not a date","")))))</f>
        <v/>
      </c>
      <c r="AM143" s="41">
        <f>IF($R143=0,0,N($L143)*(1+$Z143+BonusMonths/12+IF($Q143=1,0,EOSB))+N($M143)+(N($L143)+SI_Gross*N($M143))*IF($Q143=1,SI_O,SI_E))</f>
        <v/>
      </c>
      <c r="AN143" s="41">
        <f>IF($R143=0,0,(IF($Q143=1,MedO,MedE+Ticket)+Training)/12)</f>
        <v/>
      </c>
    </row>
    <row r="144">
      <c r="I144" s="35" t="n"/>
      <c r="J144" s="35" t="n"/>
      <c r="K144" s="35" t="n"/>
      <c r="L144" s="36" t="n"/>
      <c r="M144" s="36" t="n"/>
      <c r="P144" s="37" t="n"/>
      <c r="Q144" s="38">
        <f>IF($C144="",0,IF(OR(LOWER(TRIM($G144))="omani",LOWER(TRIM($G144))="oman",LOWER(TRIM($G144))="om",LOWER(TRIM($G144))="local"),1,0))</f>
        <v/>
      </c>
      <c r="R144" s="38">
        <f>IF($C144="",0,IF(OR(ISNUMBER(SEARCH("resign",$N144)),ISNUMBER(SEARCH("terminat",$N144)),ISNUMBER(SEARCH("inactive",$N144)),ISNUMBER(SEARCH("vacan",$N144)),ISNUMBER(SEARCH("deceased",$N144)),ISNUMBER(SEARCH("separated",$N144))),0,1))</f>
        <v/>
      </c>
      <c r="S144">
        <f>IF(OR($R144=0,NOT(ISNUMBER($I144))),"",IFERROR(DATEDIF($I144,DATE(FY,1,1),"y"),""))</f>
        <v/>
      </c>
      <c r="T144">
        <f>IF(OR($R144=0,NOT(ISNUMBER($J144))),"",IFERROR(DATEDIF($J144,DATE(FY,1,1),"y"),0))</f>
        <v/>
      </c>
      <c r="U144" s="38">
        <f>IF(OR($R144=0,NOT(ISNUMBER($I144))),0,IF(YEAR($I144)+IF($Q144=1,RetAgeO,RetAgeE)=FY,MONTH($I144),IF(YEAR($I144)+IF($Q144=1,RetAgeO,RetAgeE)&lt;FY,1,0)))</f>
        <v/>
      </c>
      <c r="V144" s="38">
        <f>IF(OR($R144=0,NOT(ISNUMBER($K144))),0,IF(YEAR($K144)=FY,MONTH($K144),IF(YEAR($K144)&lt;FY,1,0)))</f>
        <v/>
      </c>
      <c r="W144" s="38">
        <f>IF($R144=0,0,MIN(12,IF(AND(ISNUMBER($O144),$O144&gt;=1,$O144&lt;=12),INT($O144),12),IF(AND(RetireExit="Yes",$U144&gt;0),$U144,12),IF(AND(ContractExit="Yes",$V144&gt;0),$V144,12)))</f>
        <v/>
      </c>
      <c r="X144" s="37">
        <f>IF(ISNUMBER($P144),$P144,IncPct)</f>
        <v/>
      </c>
      <c r="Y144" s="39">
        <f>IF($W144=0,0,MAX(0,MIN($W144,IncMonth-1))+MAX(0,$W144-IncMonth+1)*(1+$X144))</f>
        <v/>
      </c>
      <c r="Z144" s="40">
        <f>IF($C144="",0,IFERROR(INDEX(Departments!$B$5:$B$54,MATCH($C144,Departments!$A$5:$A$54,0)),0))</f>
        <v/>
      </c>
      <c r="AA144" s="41">
        <f>N($L144)*$Y144</f>
        <v/>
      </c>
      <c r="AB144" s="41">
        <f>N($M144)*$Y144</f>
        <v/>
      </c>
      <c r="AC144" s="41">
        <f>$AA144*$Z144</f>
        <v/>
      </c>
      <c r="AD144" s="41">
        <f>$AA144*BonusMonths/12</f>
        <v/>
      </c>
      <c r="AE144" s="41">
        <f>($AA144+SI_Gross*$AB144)*IF($Q144=1,SI_O,SI_E)</f>
        <v/>
      </c>
      <c r="AF144" s="41">
        <f>IF($Q144=1,0,$AA144*EOSB)</f>
        <v/>
      </c>
      <c r="AG144" s="41">
        <f>$AN144*$W144</f>
        <v/>
      </c>
      <c r="AH144" s="41">
        <f>SUM($AA144:$AG144)</f>
        <v/>
      </c>
      <c r="AI144" s="41">
        <f>12*($AM144+$AN144)</f>
        <v/>
      </c>
      <c r="AJ144" s="41">
        <f>$AM144*((IncMonth-1)+(13-IncMonth)*(1+$X144))+12*$AN144</f>
        <v/>
      </c>
      <c r="AK144" s="41">
        <f>IF($R144=1,N($L144)+N($M144),0)</f>
        <v/>
      </c>
      <c r="AL144">
        <f>IF($C144="","",IF(N($L144)&lt;=0,"Basic salary missing",IF(ISNA(MATCH($C144,Departments!$A$5:$A$54,0)),"Department not on Departments sheet",IF(AND($I144&lt;&gt;"",NOT(ISNUMBER($I144))),"Date of birth is text, not a date",IF(AND($K144&lt;&gt;"",NOT(ISNUMBER($K144))),"Contract end is text, not a date","")))))</f>
        <v/>
      </c>
      <c r="AM144" s="41">
        <f>IF($R144=0,0,N($L144)*(1+$Z144+BonusMonths/12+IF($Q144=1,0,EOSB))+N($M144)+(N($L144)+SI_Gross*N($M144))*IF($Q144=1,SI_O,SI_E))</f>
        <v/>
      </c>
      <c r="AN144" s="41">
        <f>IF($R144=0,0,(IF($Q144=1,MedO,MedE+Ticket)+Training)/12)</f>
        <v/>
      </c>
    </row>
    <row r="145">
      <c r="I145" s="35" t="n"/>
      <c r="J145" s="35" t="n"/>
      <c r="K145" s="35" t="n"/>
      <c r="L145" s="36" t="n"/>
      <c r="M145" s="36" t="n"/>
      <c r="P145" s="37" t="n"/>
      <c r="Q145" s="38">
        <f>IF($C145="",0,IF(OR(LOWER(TRIM($G145))="omani",LOWER(TRIM($G145))="oman",LOWER(TRIM($G145))="om",LOWER(TRIM($G145))="local"),1,0))</f>
        <v/>
      </c>
      <c r="R145" s="38">
        <f>IF($C145="",0,IF(OR(ISNUMBER(SEARCH("resign",$N145)),ISNUMBER(SEARCH("terminat",$N145)),ISNUMBER(SEARCH("inactive",$N145)),ISNUMBER(SEARCH("vacan",$N145)),ISNUMBER(SEARCH("deceased",$N145)),ISNUMBER(SEARCH("separated",$N145))),0,1))</f>
        <v/>
      </c>
      <c r="S145">
        <f>IF(OR($R145=0,NOT(ISNUMBER($I145))),"",IFERROR(DATEDIF($I145,DATE(FY,1,1),"y"),""))</f>
        <v/>
      </c>
      <c r="T145">
        <f>IF(OR($R145=0,NOT(ISNUMBER($J145))),"",IFERROR(DATEDIF($J145,DATE(FY,1,1),"y"),0))</f>
        <v/>
      </c>
      <c r="U145" s="38">
        <f>IF(OR($R145=0,NOT(ISNUMBER($I145))),0,IF(YEAR($I145)+IF($Q145=1,RetAgeO,RetAgeE)=FY,MONTH($I145),IF(YEAR($I145)+IF($Q145=1,RetAgeO,RetAgeE)&lt;FY,1,0)))</f>
        <v/>
      </c>
      <c r="V145" s="38">
        <f>IF(OR($R145=0,NOT(ISNUMBER($K145))),0,IF(YEAR($K145)=FY,MONTH($K145),IF(YEAR($K145)&lt;FY,1,0)))</f>
        <v/>
      </c>
      <c r="W145" s="38">
        <f>IF($R145=0,0,MIN(12,IF(AND(ISNUMBER($O145),$O145&gt;=1,$O145&lt;=12),INT($O145),12),IF(AND(RetireExit="Yes",$U145&gt;0),$U145,12),IF(AND(ContractExit="Yes",$V145&gt;0),$V145,12)))</f>
        <v/>
      </c>
      <c r="X145" s="37">
        <f>IF(ISNUMBER($P145),$P145,IncPct)</f>
        <v/>
      </c>
      <c r="Y145" s="39">
        <f>IF($W145=0,0,MAX(0,MIN($W145,IncMonth-1))+MAX(0,$W145-IncMonth+1)*(1+$X145))</f>
        <v/>
      </c>
      <c r="Z145" s="40">
        <f>IF($C145="",0,IFERROR(INDEX(Departments!$B$5:$B$54,MATCH($C145,Departments!$A$5:$A$54,0)),0))</f>
        <v/>
      </c>
      <c r="AA145" s="41">
        <f>N($L145)*$Y145</f>
        <v/>
      </c>
      <c r="AB145" s="41">
        <f>N($M145)*$Y145</f>
        <v/>
      </c>
      <c r="AC145" s="41">
        <f>$AA145*$Z145</f>
        <v/>
      </c>
      <c r="AD145" s="41">
        <f>$AA145*BonusMonths/12</f>
        <v/>
      </c>
      <c r="AE145" s="41">
        <f>($AA145+SI_Gross*$AB145)*IF($Q145=1,SI_O,SI_E)</f>
        <v/>
      </c>
      <c r="AF145" s="41">
        <f>IF($Q145=1,0,$AA145*EOSB)</f>
        <v/>
      </c>
      <c r="AG145" s="41">
        <f>$AN145*$W145</f>
        <v/>
      </c>
      <c r="AH145" s="41">
        <f>SUM($AA145:$AG145)</f>
        <v/>
      </c>
      <c r="AI145" s="41">
        <f>12*($AM145+$AN145)</f>
        <v/>
      </c>
      <c r="AJ145" s="41">
        <f>$AM145*((IncMonth-1)+(13-IncMonth)*(1+$X145))+12*$AN145</f>
        <v/>
      </c>
      <c r="AK145" s="41">
        <f>IF($R145=1,N($L145)+N($M145),0)</f>
        <v/>
      </c>
      <c r="AL145">
        <f>IF($C145="","",IF(N($L145)&lt;=0,"Basic salary missing",IF(ISNA(MATCH($C145,Departments!$A$5:$A$54,0)),"Department not on Departments sheet",IF(AND($I145&lt;&gt;"",NOT(ISNUMBER($I145))),"Date of birth is text, not a date",IF(AND($K145&lt;&gt;"",NOT(ISNUMBER($K145))),"Contract end is text, not a date","")))))</f>
        <v/>
      </c>
      <c r="AM145" s="41">
        <f>IF($R145=0,0,N($L145)*(1+$Z145+BonusMonths/12+IF($Q145=1,0,EOSB))+N($M145)+(N($L145)+SI_Gross*N($M145))*IF($Q145=1,SI_O,SI_E))</f>
        <v/>
      </c>
      <c r="AN145" s="41">
        <f>IF($R145=0,0,(IF($Q145=1,MedO,MedE+Ticket)+Training)/12)</f>
        <v/>
      </c>
    </row>
    <row r="146">
      <c r="I146" s="35" t="n"/>
      <c r="J146" s="35" t="n"/>
      <c r="K146" s="35" t="n"/>
      <c r="L146" s="36" t="n"/>
      <c r="M146" s="36" t="n"/>
      <c r="P146" s="37" t="n"/>
      <c r="Q146" s="38">
        <f>IF($C146="",0,IF(OR(LOWER(TRIM($G146))="omani",LOWER(TRIM($G146))="oman",LOWER(TRIM($G146))="om",LOWER(TRIM($G146))="local"),1,0))</f>
        <v/>
      </c>
      <c r="R146" s="38">
        <f>IF($C146="",0,IF(OR(ISNUMBER(SEARCH("resign",$N146)),ISNUMBER(SEARCH("terminat",$N146)),ISNUMBER(SEARCH("inactive",$N146)),ISNUMBER(SEARCH("vacan",$N146)),ISNUMBER(SEARCH("deceased",$N146)),ISNUMBER(SEARCH("separated",$N146))),0,1))</f>
        <v/>
      </c>
      <c r="S146">
        <f>IF(OR($R146=0,NOT(ISNUMBER($I146))),"",IFERROR(DATEDIF($I146,DATE(FY,1,1),"y"),""))</f>
        <v/>
      </c>
      <c r="T146">
        <f>IF(OR($R146=0,NOT(ISNUMBER($J146))),"",IFERROR(DATEDIF($J146,DATE(FY,1,1),"y"),0))</f>
        <v/>
      </c>
      <c r="U146" s="38">
        <f>IF(OR($R146=0,NOT(ISNUMBER($I146))),0,IF(YEAR($I146)+IF($Q146=1,RetAgeO,RetAgeE)=FY,MONTH($I146),IF(YEAR($I146)+IF($Q146=1,RetAgeO,RetAgeE)&lt;FY,1,0)))</f>
        <v/>
      </c>
      <c r="V146" s="38">
        <f>IF(OR($R146=0,NOT(ISNUMBER($K146))),0,IF(YEAR($K146)=FY,MONTH($K146),IF(YEAR($K146)&lt;FY,1,0)))</f>
        <v/>
      </c>
      <c r="W146" s="38">
        <f>IF($R146=0,0,MIN(12,IF(AND(ISNUMBER($O146),$O146&gt;=1,$O146&lt;=12),INT($O146),12),IF(AND(RetireExit="Yes",$U146&gt;0),$U146,12),IF(AND(ContractExit="Yes",$V146&gt;0),$V146,12)))</f>
        <v/>
      </c>
      <c r="X146" s="37">
        <f>IF(ISNUMBER($P146),$P146,IncPct)</f>
        <v/>
      </c>
      <c r="Y146" s="39">
        <f>IF($W146=0,0,MAX(0,MIN($W146,IncMonth-1))+MAX(0,$W146-IncMonth+1)*(1+$X146))</f>
        <v/>
      </c>
      <c r="Z146" s="40">
        <f>IF($C146="",0,IFERROR(INDEX(Departments!$B$5:$B$54,MATCH($C146,Departments!$A$5:$A$54,0)),0))</f>
        <v/>
      </c>
      <c r="AA146" s="41">
        <f>N($L146)*$Y146</f>
        <v/>
      </c>
      <c r="AB146" s="41">
        <f>N($M146)*$Y146</f>
        <v/>
      </c>
      <c r="AC146" s="41">
        <f>$AA146*$Z146</f>
        <v/>
      </c>
      <c r="AD146" s="41">
        <f>$AA146*BonusMonths/12</f>
        <v/>
      </c>
      <c r="AE146" s="41">
        <f>($AA146+SI_Gross*$AB146)*IF($Q146=1,SI_O,SI_E)</f>
        <v/>
      </c>
      <c r="AF146" s="41">
        <f>IF($Q146=1,0,$AA146*EOSB)</f>
        <v/>
      </c>
      <c r="AG146" s="41">
        <f>$AN146*$W146</f>
        <v/>
      </c>
      <c r="AH146" s="41">
        <f>SUM($AA146:$AG146)</f>
        <v/>
      </c>
      <c r="AI146" s="41">
        <f>12*($AM146+$AN146)</f>
        <v/>
      </c>
      <c r="AJ146" s="41">
        <f>$AM146*((IncMonth-1)+(13-IncMonth)*(1+$X146))+12*$AN146</f>
        <v/>
      </c>
      <c r="AK146" s="41">
        <f>IF($R146=1,N($L146)+N($M146),0)</f>
        <v/>
      </c>
      <c r="AL146">
        <f>IF($C146="","",IF(N($L146)&lt;=0,"Basic salary missing",IF(ISNA(MATCH($C146,Departments!$A$5:$A$54,0)),"Department not on Departments sheet",IF(AND($I146&lt;&gt;"",NOT(ISNUMBER($I146))),"Date of birth is text, not a date",IF(AND($K146&lt;&gt;"",NOT(ISNUMBER($K146))),"Contract end is text, not a date","")))))</f>
        <v/>
      </c>
      <c r="AM146" s="41">
        <f>IF($R146=0,0,N($L146)*(1+$Z146+BonusMonths/12+IF($Q146=1,0,EOSB))+N($M146)+(N($L146)+SI_Gross*N($M146))*IF($Q146=1,SI_O,SI_E))</f>
        <v/>
      </c>
      <c r="AN146" s="41">
        <f>IF($R146=0,0,(IF($Q146=1,MedO,MedE+Ticket)+Training)/12)</f>
        <v/>
      </c>
    </row>
    <row r="147">
      <c r="I147" s="35" t="n"/>
      <c r="J147" s="35" t="n"/>
      <c r="K147" s="35" t="n"/>
      <c r="L147" s="36" t="n"/>
      <c r="M147" s="36" t="n"/>
      <c r="P147" s="37" t="n"/>
      <c r="Q147" s="38">
        <f>IF($C147="",0,IF(OR(LOWER(TRIM($G147))="omani",LOWER(TRIM($G147))="oman",LOWER(TRIM($G147))="om",LOWER(TRIM($G147))="local"),1,0))</f>
        <v/>
      </c>
      <c r="R147" s="38">
        <f>IF($C147="",0,IF(OR(ISNUMBER(SEARCH("resign",$N147)),ISNUMBER(SEARCH("terminat",$N147)),ISNUMBER(SEARCH("inactive",$N147)),ISNUMBER(SEARCH("vacan",$N147)),ISNUMBER(SEARCH("deceased",$N147)),ISNUMBER(SEARCH("separated",$N147))),0,1))</f>
        <v/>
      </c>
      <c r="S147">
        <f>IF(OR($R147=0,NOT(ISNUMBER($I147))),"",IFERROR(DATEDIF($I147,DATE(FY,1,1),"y"),""))</f>
        <v/>
      </c>
      <c r="T147">
        <f>IF(OR($R147=0,NOT(ISNUMBER($J147))),"",IFERROR(DATEDIF($J147,DATE(FY,1,1),"y"),0))</f>
        <v/>
      </c>
      <c r="U147" s="38">
        <f>IF(OR($R147=0,NOT(ISNUMBER($I147))),0,IF(YEAR($I147)+IF($Q147=1,RetAgeO,RetAgeE)=FY,MONTH($I147),IF(YEAR($I147)+IF($Q147=1,RetAgeO,RetAgeE)&lt;FY,1,0)))</f>
        <v/>
      </c>
      <c r="V147" s="38">
        <f>IF(OR($R147=0,NOT(ISNUMBER($K147))),0,IF(YEAR($K147)=FY,MONTH($K147),IF(YEAR($K147)&lt;FY,1,0)))</f>
        <v/>
      </c>
      <c r="W147" s="38">
        <f>IF($R147=0,0,MIN(12,IF(AND(ISNUMBER($O147),$O147&gt;=1,$O147&lt;=12),INT($O147),12),IF(AND(RetireExit="Yes",$U147&gt;0),$U147,12),IF(AND(ContractExit="Yes",$V147&gt;0),$V147,12)))</f>
        <v/>
      </c>
      <c r="X147" s="37">
        <f>IF(ISNUMBER($P147),$P147,IncPct)</f>
        <v/>
      </c>
      <c r="Y147" s="39">
        <f>IF($W147=0,0,MAX(0,MIN($W147,IncMonth-1))+MAX(0,$W147-IncMonth+1)*(1+$X147))</f>
        <v/>
      </c>
      <c r="Z147" s="40">
        <f>IF($C147="",0,IFERROR(INDEX(Departments!$B$5:$B$54,MATCH($C147,Departments!$A$5:$A$54,0)),0))</f>
        <v/>
      </c>
      <c r="AA147" s="41">
        <f>N($L147)*$Y147</f>
        <v/>
      </c>
      <c r="AB147" s="41">
        <f>N($M147)*$Y147</f>
        <v/>
      </c>
      <c r="AC147" s="41">
        <f>$AA147*$Z147</f>
        <v/>
      </c>
      <c r="AD147" s="41">
        <f>$AA147*BonusMonths/12</f>
        <v/>
      </c>
      <c r="AE147" s="41">
        <f>($AA147+SI_Gross*$AB147)*IF($Q147=1,SI_O,SI_E)</f>
        <v/>
      </c>
      <c r="AF147" s="41">
        <f>IF($Q147=1,0,$AA147*EOSB)</f>
        <v/>
      </c>
      <c r="AG147" s="41">
        <f>$AN147*$W147</f>
        <v/>
      </c>
      <c r="AH147" s="41">
        <f>SUM($AA147:$AG147)</f>
        <v/>
      </c>
      <c r="AI147" s="41">
        <f>12*($AM147+$AN147)</f>
        <v/>
      </c>
      <c r="AJ147" s="41">
        <f>$AM147*((IncMonth-1)+(13-IncMonth)*(1+$X147))+12*$AN147</f>
        <v/>
      </c>
      <c r="AK147" s="41">
        <f>IF($R147=1,N($L147)+N($M147),0)</f>
        <v/>
      </c>
      <c r="AL147">
        <f>IF($C147="","",IF(N($L147)&lt;=0,"Basic salary missing",IF(ISNA(MATCH($C147,Departments!$A$5:$A$54,0)),"Department not on Departments sheet",IF(AND($I147&lt;&gt;"",NOT(ISNUMBER($I147))),"Date of birth is text, not a date",IF(AND($K147&lt;&gt;"",NOT(ISNUMBER($K147))),"Contract end is text, not a date","")))))</f>
        <v/>
      </c>
      <c r="AM147" s="41">
        <f>IF($R147=0,0,N($L147)*(1+$Z147+BonusMonths/12+IF($Q147=1,0,EOSB))+N($M147)+(N($L147)+SI_Gross*N($M147))*IF($Q147=1,SI_O,SI_E))</f>
        <v/>
      </c>
      <c r="AN147" s="41">
        <f>IF($R147=0,0,(IF($Q147=1,MedO,MedE+Ticket)+Training)/12)</f>
        <v/>
      </c>
    </row>
    <row r="148">
      <c r="I148" s="35" t="n"/>
      <c r="J148" s="35" t="n"/>
      <c r="K148" s="35" t="n"/>
      <c r="L148" s="36" t="n"/>
      <c r="M148" s="36" t="n"/>
      <c r="P148" s="37" t="n"/>
      <c r="Q148" s="38">
        <f>IF($C148="",0,IF(OR(LOWER(TRIM($G148))="omani",LOWER(TRIM($G148))="oman",LOWER(TRIM($G148))="om",LOWER(TRIM($G148))="local"),1,0))</f>
        <v/>
      </c>
      <c r="R148" s="38">
        <f>IF($C148="",0,IF(OR(ISNUMBER(SEARCH("resign",$N148)),ISNUMBER(SEARCH("terminat",$N148)),ISNUMBER(SEARCH("inactive",$N148)),ISNUMBER(SEARCH("vacan",$N148)),ISNUMBER(SEARCH("deceased",$N148)),ISNUMBER(SEARCH("separated",$N148))),0,1))</f>
        <v/>
      </c>
      <c r="S148">
        <f>IF(OR($R148=0,NOT(ISNUMBER($I148))),"",IFERROR(DATEDIF($I148,DATE(FY,1,1),"y"),""))</f>
        <v/>
      </c>
      <c r="T148">
        <f>IF(OR($R148=0,NOT(ISNUMBER($J148))),"",IFERROR(DATEDIF($J148,DATE(FY,1,1),"y"),0))</f>
        <v/>
      </c>
      <c r="U148" s="38">
        <f>IF(OR($R148=0,NOT(ISNUMBER($I148))),0,IF(YEAR($I148)+IF($Q148=1,RetAgeO,RetAgeE)=FY,MONTH($I148),IF(YEAR($I148)+IF($Q148=1,RetAgeO,RetAgeE)&lt;FY,1,0)))</f>
        <v/>
      </c>
      <c r="V148" s="38">
        <f>IF(OR($R148=0,NOT(ISNUMBER($K148))),0,IF(YEAR($K148)=FY,MONTH($K148),IF(YEAR($K148)&lt;FY,1,0)))</f>
        <v/>
      </c>
      <c r="W148" s="38">
        <f>IF($R148=0,0,MIN(12,IF(AND(ISNUMBER($O148),$O148&gt;=1,$O148&lt;=12),INT($O148),12),IF(AND(RetireExit="Yes",$U148&gt;0),$U148,12),IF(AND(ContractExit="Yes",$V148&gt;0),$V148,12)))</f>
        <v/>
      </c>
      <c r="X148" s="37">
        <f>IF(ISNUMBER($P148),$P148,IncPct)</f>
        <v/>
      </c>
      <c r="Y148" s="39">
        <f>IF($W148=0,0,MAX(0,MIN($W148,IncMonth-1))+MAX(0,$W148-IncMonth+1)*(1+$X148))</f>
        <v/>
      </c>
      <c r="Z148" s="40">
        <f>IF($C148="",0,IFERROR(INDEX(Departments!$B$5:$B$54,MATCH($C148,Departments!$A$5:$A$54,0)),0))</f>
        <v/>
      </c>
      <c r="AA148" s="41">
        <f>N($L148)*$Y148</f>
        <v/>
      </c>
      <c r="AB148" s="41">
        <f>N($M148)*$Y148</f>
        <v/>
      </c>
      <c r="AC148" s="41">
        <f>$AA148*$Z148</f>
        <v/>
      </c>
      <c r="AD148" s="41">
        <f>$AA148*BonusMonths/12</f>
        <v/>
      </c>
      <c r="AE148" s="41">
        <f>($AA148+SI_Gross*$AB148)*IF($Q148=1,SI_O,SI_E)</f>
        <v/>
      </c>
      <c r="AF148" s="41">
        <f>IF($Q148=1,0,$AA148*EOSB)</f>
        <v/>
      </c>
      <c r="AG148" s="41">
        <f>$AN148*$W148</f>
        <v/>
      </c>
      <c r="AH148" s="41">
        <f>SUM($AA148:$AG148)</f>
        <v/>
      </c>
      <c r="AI148" s="41">
        <f>12*($AM148+$AN148)</f>
        <v/>
      </c>
      <c r="AJ148" s="41">
        <f>$AM148*((IncMonth-1)+(13-IncMonth)*(1+$X148))+12*$AN148</f>
        <v/>
      </c>
      <c r="AK148" s="41">
        <f>IF($R148=1,N($L148)+N($M148),0)</f>
        <v/>
      </c>
      <c r="AL148">
        <f>IF($C148="","",IF(N($L148)&lt;=0,"Basic salary missing",IF(ISNA(MATCH($C148,Departments!$A$5:$A$54,0)),"Department not on Departments sheet",IF(AND($I148&lt;&gt;"",NOT(ISNUMBER($I148))),"Date of birth is text, not a date",IF(AND($K148&lt;&gt;"",NOT(ISNUMBER($K148))),"Contract end is text, not a date","")))))</f>
        <v/>
      </c>
      <c r="AM148" s="41">
        <f>IF($R148=0,0,N($L148)*(1+$Z148+BonusMonths/12+IF($Q148=1,0,EOSB))+N($M148)+(N($L148)+SI_Gross*N($M148))*IF($Q148=1,SI_O,SI_E))</f>
        <v/>
      </c>
      <c r="AN148" s="41">
        <f>IF($R148=0,0,(IF($Q148=1,MedO,MedE+Ticket)+Training)/12)</f>
        <v/>
      </c>
    </row>
    <row r="149">
      <c r="I149" s="35" t="n"/>
      <c r="J149" s="35" t="n"/>
      <c r="K149" s="35" t="n"/>
      <c r="L149" s="36" t="n"/>
      <c r="M149" s="36" t="n"/>
      <c r="P149" s="37" t="n"/>
      <c r="Q149" s="38">
        <f>IF($C149="",0,IF(OR(LOWER(TRIM($G149))="omani",LOWER(TRIM($G149))="oman",LOWER(TRIM($G149))="om",LOWER(TRIM($G149))="local"),1,0))</f>
        <v/>
      </c>
      <c r="R149" s="38">
        <f>IF($C149="",0,IF(OR(ISNUMBER(SEARCH("resign",$N149)),ISNUMBER(SEARCH("terminat",$N149)),ISNUMBER(SEARCH("inactive",$N149)),ISNUMBER(SEARCH("vacan",$N149)),ISNUMBER(SEARCH("deceased",$N149)),ISNUMBER(SEARCH("separated",$N149))),0,1))</f>
        <v/>
      </c>
      <c r="S149">
        <f>IF(OR($R149=0,NOT(ISNUMBER($I149))),"",IFERROR(DATEDIF($I149,DATE(FY,1,1),"y"),""))</f>
        <v/>
      </c>
      <c r="T149">
        <f>IF(OR($R149=0,NOT(ISNUMBER($J149))),"",IFERROR(DATEDIF($J149,DATE(FY,1,1),"y"),0))</f>
        <v/>
      </c>
      <c r="U149" s="38">
        <f>IF(OR($R149=0,NOT(ISNUMBER($I149))),0,IF(YEAR($I149)+IF($Q149=1,RetAgeO,RetAgeE)=FY,MONTH($I149),IF(YEAR($I149)+IF($Q149=1,RetAgeO,RetAgeE)&lt;FY,1,0)))</f>
        <v/>
      </c>
      <c r="V149" s="38">
        <f>IF(OR($R149=0,NOT(ISNUMBER($K149))),0,IF(YEAR($K149)=FY,MONTH($K149),IF(YEAR($K149)&lt;FY,1,0)))</f>
        <v/>
      </c>
      <c r="W149" s="38">
        <f>IF($R149=0,0,MIN(12,IF(AND(ISNUMBER($O149),$O149&gt;=1,$O149&lt;=12),INT($O149),12),IF(AND(RetireExit="Yes",$U149&gt;0),$U149,12),IF(AND(ContractExit="Yes",$V149&gt;0),$V149,12)))</f>
        <v/>
      </c>
      <c r="X149" s="37">
        <f>IF(ISNUMBER($P149),$P149,IncPct)</f>
        <v/>
      </c>
      <c r="Y149" s="39">
        <f>IF($W149=0,0,MAX(0,MIN($W149,IncMonth-1))+MAX(0,$W149-IncMonth+1)*(1+$X149))</f>
        <v/>
      </c>
      <c r="Z149" s="40">
        <f>IF($C149="",0,IFERROR(INDEX(Departments!$B$5:$B$54,MATCH($C149,Departments!$A$5:$A$54,0)),0))</f>
        <v/>
      </c>
      <c r="AA149" s="41">
        <f>N($L149)*$Y149</f>
        <v/>
      </c>
      <c r="AB149" s="41">
        <f>N($M149)*$Y149</f>
        <v/>
      </c>
      <c r="AC149" s="41">
        <f>$AA149*$Z149</f>
        <v/>
      </c>
      <c r="AD149" s="41">
        <f>$AA149*BonusMonths/12</f>
        <v/>
      </c>
      <c r="AE149" s="41">
        <f>($AA149+SI_Gross*$AB149)*IF($Q149=1,SI_O,SI_E)</f>
        <v/>
      </c>
      <c r="AF149" s="41">
        <f>IF($Q149=1,0,$AA149*EOSB)</f>
        <v/>
      </c>
      <c r="AG149" s="41">
        <f>$AN149*$W149</f>
        <v/>
      </c>
      <c r="AH149" s="41">
        <f>SUM($AA149:$AG149)</f>
        <v/>
      </c>
      <c r="AI149" s="41">
        <f>12*($AM149+$AN149)</f>
        <v/>
      </c>
      <c r="AJ149" s="41">
        <f>$AM149*((IncMonth-1)+(13-IncMonth)*(1+$X149))+12*$AN149</f>
        <v/>
      </c>
      <c r="AK149" s="41">
        <f>IF($R149=1,N($L149)+N($M149),0)</f>
        <v/>
      </c>
      <c r="AL149">
        <f>IF($C149="","",IF(N($L149)&lt;=0,"Basic salary missing",IF(ISNA(MATCH($C149,Departments!$A$5:$A$54,0)),"Department not on Departments sheet",IF(AND($I149&lt;&gt;"",NOT(ISNUMBER($I149))),"Date of birth is text, not a date",IF(AND($K149&lt;&gt;"",NOT(ISNUMBER($K149))),"Contract end is text, not a date","")))))</f>
        <v/>
      </c>
      <c r="AM149" s="41">
        <f>IF($R149=0,0,N($L149)*(1+$Z149+BonusMonths/12+IF($Q149=1,0,EOSB))+N($M149)+(N($L149)+SI_Gross*N($M149))*IF($Q149=1,SI_O,SI_E))</f>
        <v/>
      </c>
      <c r="AN149" s="41">
        <f>IF($R149=0,0,(IF($Q149=1,MedO,MedE+Ticket)+Training)/12)</f>
        <v/>
      </c>
    </row>
    <row r="150">
      <c r="I150" s="35" t="n"/>
      <c r="J150" s="35" t="n"/>
      <c r="K150" s="35" t="n"/>
      <c r="L150" s="36" t="n"/>
      <c r="M150" s="36" t="n"/>
      <c r="P150" s="37" t="n"/>
      <c r="Q150" s="38">
        <f>IF($C150="",0,IF(OR(LOWER(TRIM($G150))="omani",LOWER(TRIM($G150))="oman",LOWER(TRIM($G150))="om",LOWER(TRIM($G150))="local"),1,0))</f>
        <v/>
      </c>
      <c r="R150" s="38">
        <f>IF($C150="",0,IF(OR(ISNUMBER(SEARCH("resign",$N150)),ISNUMBER(SEARCH("terminat",$N150)),ISNUMBER(SEARCH("inactive",$N150)),ISNUMBER(SEARCH("vacan",$N150)),ISNUMBER(SEARCH("deceased",$N150)),ISNUMBER(SEARCH("separated",$N150))),0,1))</f>
        <v/>
      </c>
      <c r="S150">
        <f>IF(OR($R150=0,NOT(ISNUMBER($I150))),"",IFERROR(DATEDIF($I150,DATE(FY,1,1),"y"),""))</f>
        <v/>
      </c>
      <c r="T150">
        <f>IF(OR($R150=0,NOT(ISNUMBER($J150))),"",IFERROR(DATEDIF($J150,DATE(FY,1,1),"y"),0))</f>
        <v/>
      </c>
      <c r="U150" s="38">
        <f>IF(OR($R150=0,NOT(ISNUMBER($I150))),0,IF(YEAR($I150)+IF($Q150=1,RetAgeO,RetAgeE)=FY,MONTH($I150),IF(YEAR($I150)+IF($Q150=1,RetAgeO,RetAgeE)&lt;FY,1,0)))</f>
        <v/>
      </c>
      <c r="V150" s="38">
        <f>IF(OR($R150=0,NOT(ISNUMBER($K150))),0,IF(YEAR($K150)=FY,MONTH($K150),IF(YEAR($K150)&lt;FY,1,0)))</f>
        <v/>
      </c>
      <c r="W150" s="38">
        <f>IF($R150=0,0,MIN(12,IF(AND(ISNUMBER($O150),$O150&gt;=1,$O150&lt;=12),INT($O150),12),IF(AND(RetireExit="Yes",$U150&gt;0),$U150,12),IF(AND(ContractExit="Yes",$V150&gt;0),$V150,12)))</f>
        <v/>
      </c>
      <c r="X150" s="37">
        <f>IF(ISNUMBER($P150),$P150,IncPct)</f>
        <v/>
      </c>
      <c r="Y150" s="39">
        <f>IF($W150=0,0,MAX(0,MIN($W150,IncMonth-1))+MAX(0,$W150-IncMonth+1)*(1+$X150))</f>
        <v/>
      </c>
      <c r="Z150" s="40">
        <f>IF($C150="",0,IFERROR(INDEX(Departments!$B$5:$B$54,MATCH($C150,Departments!$A$5:$A$54,0)),0))</f>
        <v/>
      </c>
      <c r="AA150" s="41">
        <f>N($L150)*$Y150</f>
        <v/>
      </c>
      <c r="AB150" s="41">
        <f>N($M150)*$Y150</f>
        <v/>
      </c>
      <c r="AC150" s="41">
        <f>$AA150*$Z150</f>
        <v/>
      </c>
      <c r="AD150" s="41">
        <f>$AA150*BonusMonths/12</f>
        <v/>
      </c>
      <c r="AE150" s="41">
        <f>($AA150+SI_Gross*$AB150)*IF($Q150=1,SI_O,SI_E)</f>
        <v/>
      </c>
      <c r="AF150" s="41">
        <f>IF($Q150=1,0,$AA150*EOSB)</f>
        <v/>
      </c>
      <c r="AG150" s="41">
        <f>$AN150*$W150</f>
        <v/>
      </c>
      <c r="AH150" s="41">
        <f>SUM($AA150:$AG150)</f>
        <v/>
      </c>
      <c r="AI150" s="41">
        <f>12*($AM150+$AN150)</f>
        <v/>
      </c>
      <c r="AJ150" s="41">
        <f>$AM150*((IncMonth-1)+(13-IncMonth)*(1+$X150))+12*$AN150</f>
        <v/>
      </c>
      <c r="AK150" s="41">
        <f>IF($R150=1,N($L150)+N($M150),0)</f>
        <v/>
      </c>
      <c r="AL150">
        <f>IF($C150="","",IF(N($L150)&lt;=0,"Basic salary missing",IF(ISNA(MATCH($C150,Departments!$A$5:$A$54,0)),"Department not on Departments sheet",IF(AND($I150&lt;&gt;"",NOT(ISNUMBER($I150))),"Date of birth is text, not a date",IF(AND($K150&lt;&gt;"",NOT(ISNUMBER($K150))),"Contract end is text, not a date","")))))</f>
        <v/>
      </c>
      <c r="AM150" s="41">
        <f>IF($R150=0,0,N($L150)*(1+$Z150+BonusMonths/12+IF($Q150=1,0,EOSB))+N($M150)+(N($L150)+SI_Gross*N($M150))*IF($Q150=1,SI_O,SI_E))</f>
        <v/>
      </c>
      <c r="AN150" s="41">
        <f>IF($R150=0,0,(IF($Q150=1,MedO,MedE+Ticket)+Training)/12)</f>
        <v/>
      </c>
    </row>
    <row r="151">
      <c r="I151" s="35" t="n"/>
      <c r="J151" s="35" t="n"/>
      <c r="K151" s="35" t="n"/>
      <c r="L151" s="36" t="n"/>
      <c r="M151" s="36" t="n"/>
      <c r="P151" s="37" t="n"/>
      <c r="Q151" s="38">
        <f>IF($C151="",0,IF(OR(LOWER(TRIM($G151))="omani",LOWER(TRIM($G151))="oman",LOWER(TRIM($G151))="om",LOWER(TRIM($G151))="local"),1,0))</f>
        <v/>
      </c>
      <c r="R151" s="38">
        <f>IF($C151="",0,IF(OR(ISNUMBER(SEARCH("resign",$N151)),ISNUMBER(SEARCH("terminat",$N151)),ISNUMBER(SEARCH("inactive",$N151)),ISNUMBER(SEARCH("vacan",$N151)),ISNUMBER(SEARCH("deceased",$N151)),ISNUMBER(SEARCH("separated",$N151))),0,1))</f>
        <v/>
      </c>
      <c r="S151">
        <f>IF(OR($R151=0,NOT(ISNUMBER($I151))),"",IFERROR(DATEDIF($I151,DATE(FY,1,1),"y"),""))</f>
        <v/>
      </c>
      <c r="T151">
        <f>IF(OR($R151=0,NOT(ISNUMBER($J151))),"",IFERROR(DATEDIF($J151,DATE(FY,1,1),"y"),0))</f>
        <v/>
      </c>
      <c r="U151" s="38">
        <f>IF(OR($R151=0,NOT(ISNUMBER($I151))),0,IF(YEAR($I151)+IF($Q151=1,RetAgeO,RetAgeE)=FY,MONTH($I151),IF(YEAR($I151)+IF($Q151=1,RetAgeO,RetAgeE)&lt;FY,1,0)))</f>
        <v/>
      </c>
      <c r="V151" s="38">
        <f>IF(OR($R151=0,NOT(ISNUMBER($K151))),0,IF(YEAR($K151)=FY,MONTH($K151),IF(YEAR($K151)&lt;FY,1,0)))</f>
        <v/>
      </c>
      <c r="W151" s="38">
        <f>IF($R151=0,0,MIN(12,IF(AND(ISNUMBER($O151),$O151&gt;=1,$O151&lt;=12),INT($O151),12),IF(AND(RetireExit="Yes",$U151&gt;0),$U151,12),IF(AND(ContractExit="Yes",$V151&gt;0),$V151,12)))</f>
        <v/>
      </c>
      <c r="X151" s="37">
        <f>IF(ISNUMBER($P151),$P151,IncPct)</f>
        <v/>
      </c>
      <c r="Y151" s="39">
        <f>IF($W151=0,0,MAX(0,MIN($W151,IncMonth-1))+MAX(0,$W151-IncMonth+1)*(1+$X151))</f>
        <v/>
      </c>
      <c r="Z151" s="40">
        <f>IF($C151="",0,IFERROR(INDEX(Departments!$B$5:$B$54,MATCH($C151,Departments!$A$5:$A$54,0)),0))</f>
        <v/>
      </c>
      <c r="AA151" s="41">
        <f>N($L151)*$Y151</f>
        <v/>
      </c>
      <c r="AB151" s="41">
        <f>N($M151)*$Y151</f>
        <v/>
      </c>
      <c r="AC151" s="41">
        <f>$AA151*$Z151</f>
        <v/>
      </c>
      <c r="AD151" s="41">
        <f>$AA151*BonusMonths/12</f>
        <v/>
      </c>
      <c r="AE151" s="41">
        <f>($AA151+SI_Gross*$AB151)*IF($Q151=1,SI_O,SI_E)</f>
        <v/>
      </c>
      <c r="AF151" s="41">
        <f>IF($Q151=1,0,$AA151*EOSB)</f>
        <v/>
      </c>
      <c r="AG151" s="41">
        <f>$AN151*$W151</f>
        <v/>
      </c>
      <c r="AH151" s="41">
        <f>SUM($AA151:$AG151)</f>
        <v/>
      </c>
      <c r="AI151" s="41">
        <f>12*($AM151+$AN151)</f>
        <v/>
      </c>
      <c r="AJ151" s="41">
        <f>$AM151*((IncMonth-1)+(13-IncMonth)*(1+$X151))+12*$AN151</f>
        <v/>
      </c>
      <c r="AK151" s="41">
        <f>IF($R151=1,N($L151)+N($M151),0)</f>
        <v/>
      </c>
      <c r="AL151">
        <f>IF($C151="","",IF(N($L151)&lt;=0,"Basic salary missing",IF(ISNA(MATCH($C151,Departments!$A$5:$A$54,0)),"Department not on Departments sheet",IF(AND($I151&lt;&gt;"",NOT(ISNUMBER($I151))),"Date of birth is text, not a date",IF(AND($K151&lt;&gt;"",NOT(ISNUMBER($K151))),"Contract end is text, not a date","")))))</f>
        <v/>
      </c>
      <c r="AM151" s="41">
        <f>IF($R151=0,0,N($L151)*(1+$Z151+BonusMonths/12+IF($Q151=1,0,EOSB))+N($M151)+(N($L151)+SI_Gross*N($M151))*IF($Q151=1,SI_O,SI_E))</f>
        <v/>
      </c>
      <c r="AN151" s="41">
        <f>IF($R151=0,0,(IF($Q151=1,MedO,MedE+Ticket)+Training)/12)</f>
        <v/>
      </c>
    </row>
    <row r="152">
      <c r="I152" s="35" t="n"/>
      <c r="J152" s="35" t="n"/>
      <c r="K152" s="35" t="n"/>
      <c r="L152" s="36" t="n"/>
      <c r="M152" s="36" t="n"/>
      <c r="P152" s="37" t="n"/>
      <c r="Q152" s="38">
        <f>IF($C152="",0,IF(OR(LOWER(TRIM($G152))="omani",LOWER(TRIM($G152))="oman",LOWER(TRIM($G152))="om",LOWER(TRIM($G152))="local"),1,0))</f>
        <v/>
      </c>
      <c r="R152" s="38">
        <f>IF($C152="",0,IF(OR(ISNUMBER(SEARCH("resign",$N152)),ISNUMBER(SEARCH("terminat",$N152)),ISNUMBER(SEARCH("inactive",$N152)),ISNUMBER(SEARCH("vacan",$N152)),ISNUMBER(SEARCH("deceased",$N152)),ISNUMBER(SEARCH("separated",$N152))),0,1))</f>
        <v/>
      </c>
      <c r="S152">
        <f>IF(OR($R152=0,NOT(ISNUMBER($I152))),"",IFERROR(DATEDIF($I152,DATE(FY,1,1),"y"),""))</f>
        <v/>
      </c>
      <c r="T152">
        <f>IF(OR($R152=0,NOT(ISNUMBER($J152))),"",IFERROR(DATEDIF($J152,DATE(FY,1,1),"y"),0))</f>
        <v/>
      </c>
      <c r="U152" s="38">
        <f>IF(OR($R152=0,NOT(ISNUMBER($I152))),0,IF(YEAR($I152)+IF($Q152=1,RetAgeO,RetAgeE)=FY,MONTH($I152),IF(YEAR($I152)+IF($Q152=1,RetAgeO,RetAgeE)&lt;FY,1,0)))</f>
        <v/>
      </c>
      <c r="V152" s="38">
        <f>IF(OR($R152=0,NOT(ISNUMBER($K152))),0,IF(YEAR($K152)=FY,MONTH($K152),IF(YEAR($K152)&lt;FY,1,0)))</f>
        <v/>
      </c>
      <c r="W152" s="38">
        <f>IF($R152=0,0,MIN(12,IF(AND(ISNUMBER($O152),$O152&gt;=1,$O152&lt;=12),INT($O152),12),IF(AND(RetireExit="Yes",$U152&gt;0),$U152,12),IF(AND(ContractExit="Yes",$V152&gt;0),$V152,12)))</f>
        <v/>
      </c>
      <c r="X152" s="37">
        <f>IF(ISNUMBER($P152),$P152,IncPct)</f>
        <v/>
      </c>
      <c r="Y152" s="39">
        <f>IF($W152=0,0,MAX(0,MIN($W152,IncMonth-1))+MAX(0,$W152-IncMonth+1)*(1+$X152))</f>
        <v/>
      </c>
      <c r="Z152" s="40">
        <f>IF($C152="",0,IFERROR(INDEX(Departments!$B$5:$B$54,MATCH($C152,Departments!$A$5:$A$54,0)),0))</f>
        <v/>
      </c>
      <c r="AA152" s="41">
        <f>N($L152)*$Y152</f>
        <v/>
      </c>
      <c r="AB152" s="41">
        <f>N($M152)*$Y152</f>
        <v/>
      </c>
      <c r="AC152" s="41">
        <f>$AA152*$Z152</f>
        <v/>
      </c>
      <c r="AD152" s="41">
        <f>$AA152*BonusMonths/12</f>
        <v/>
      </c>
      <c r="AE152" s="41">
        <f>($AA152+SI_Gross*$AB152)*IF($Q152=1,SI_O,SI_E)</f>
        <v/>
      </c>
      <c r="AF152" s="41">
        <f>IF($Q152=1,0,$AA152*EOSB)</f>
        <v/>
      </c>
      <c r="AG152" s="41">
        <f>$AN152*$W152</f>
        <v/>
      </c>
      <c r="AH152" s="41">
        <f>SUM($AA152:$AG152)</f>
        <v/>
      </c>
      <c r="AI152" s="41">
        <f>12*($AM152+$AN152)</f>
        <v/>
      </c>
      <c r="AJ152" s="41">
        <f>$AM152*((IncMonth-1)+(13-IncMonth)*(1+$X152))+12*$AN152</f>
        <v/>
      </c>
      <c r="AK152" s="41">
        <f>IF($R152=1,N($L152)+N($M152),0)</f>
        <v/>
      </c>
      <c r="AL152">
        <f>IF($C152="","",IF(N($L152)&lt;=0,"Basic salary missing",IF(ISNA(MATCH($C152,Departments!$A$5:$A$54,0)),"Department not on Departments sheet",IF(AND($I152&lt;&gt;"",NOT(ISNUMBER($I152))),"Date of birth is text, not a date",IF(AND($K152&lt;&gt;"",NOT(ISNUMBER($K152))),"Contract end is text, not a date","")))))</f>
        <v/>
      </c>
      <c r="AM152" s="41">
        <f>IF($R152=0,0,N($L152)*(1+$Z152+BonusMonths/12+IF($Q152=1,0,EOSB))+N($M152)+(N($L152)+SI_Gross*N($M152))*IF($Q152=1,SI_O,SI_E))</f>
        <v/>
      </c>
      <c r="AN152" s="41">
        <f>IF($R152=0,0,(IF($Q152=1,MedO,MedE+Ticket)+Training)/12)</f>
        <v/>
      </c>
    </row>
    <row r="153">
      <c r="I153" s="35" t="n"/>
      <c r="J153" s="35" t="n"/>
      <c r="K153" s="35" t="n"/>
      <c r="L153" s="36" t="n"/>
      <c r="M153" s="36" t="n"/>
      <c r="P153" s="37" t="n"/>
      <c r="Q153" s="38">
        <f>IF($C153="",0,IF(OR(LOWER(TRIM($G153))="omani",LOWER(TRIM($G153))="oman",LOWER(TRIM($G153))="om",LOWER(TRIM($G153))="local"),1,0))</f>
        <v/>
      </c>
      <c r="R153" s="38">
        <f>IF($C153="",0,IF(OR(ISNUMBER(SEARCH("resign",$N153)),ISNUMBER(SEARCH("terminat",$N153)),ISNUMBER(SEARCH("inactive",$N153)),ISNUMBER(SEARCH("vacan",$N153)),ISNUMBER(SEARCH("deceased",$N153)),ISNUMBER(SEARCH("separated",$N153))),0,1))</f>
        <v/>
      </c>
      <c r="S153">
        <f>IF(OR($R153=0,NOT(ISNUMBER($I153))),"",IFERROR(DATEDIF($I153,DATE(FY,1,1),"y"),""))</f>
        <v/>
      </c>
      <c r="T153">
        <f>IF(OR($R153=0,NOT(ISNUMBER($J153))),"",IFERROR(DATEDIF($J153,DATE(FY,1,1),"y"),0))</f>
        <v/>
      </c>
      <c r="U153" s="38">
        <f>IF(OR($R153=0,NOT(ISNUMBER($I153))),0,IF(YEAR($I153)+IF($Q153=1,RetAgeO,RetAgeE)=FY,MONTH($I153),IF(YEAR($I153)+IF($Q153=1,RetAgeO,RetAgeE)&lt;FY,1,0)))</f>
        <v/>
      </c>
      <c r="V153" s="38">
        <f>IF(OR($R153=0,NOT(ISNUMBER($K153))),0,IF(YEAR($K153)=FY,MONTH($K153),IF(YEAR($K153)&lt;FY,1,0)))</f>
        <v/>
      </c>
      <c r="W153" s="38">
        <f>IF($R153=0,0,MIN(12,IF(AND(ISNUMBER($O153),$O153&gt;=1,$O153&lt;=12),INT($O153),12),IF(AND(RetireExit="Yes",$U153&gt;0),$U153,12),IF(AND(ContractExit="Yes",$V153&gt;0),$V153,12)))</f>
        <v/>
      </c>
      <c r="X153" s="37">
        <f>IF(ISNUMBER($P153),$P153,IncPct)</f>
        <v/>
      </c>
      <c r="Y153" s="39">
        <f>IF($W153=0,0,MAX(0,MIN($W153,IncMonth-1))+MAX(0,$W153-IncMonth+1)*(1+$X153))</f>
        <v/>
      </c>
      <c r="Z153" s="40">
        <f>IF($C153="",0,IFERROR(INDEX(Departments!$B$5:$B$54,MATCH($C153,Departments!$A$5:$A$54,0)),0))</f>
        <v/>
      </c>
      <c r="AA153" s="41">
        <f>N($L153)*$Y153</f>
        <v/>
      </c>
      <c r="AB153" s="41">
        <f>N($M153)*$Y153</f>
        <v/>
      </c>
      <c r="AC153" s="41">
        <f>$AA153*$Z153</f>
        <v/>
      </c>
      <c r="AD153" s="41">
        <f>$AA153*BonusMonths/12</f>
        <v/>
      </c>
      <c r="AE153" s="41">
        <f>($AA153+SI_Gross*$AB153)*IF($Q153=1,SI_O,SI_E)</f>
        <v/>
      </c>
      <c r="AF153" s="41">
        <f>IF($Q153=1,0,$AA153*EOSB)</f>
        <v/>
      </c>
      <c r="AG153" s="41">
        <f>$AN153*$W153</f>
        <v/>
      </c>
      <c r="AH153" s="41">
        <f>SUM($AA153:$AG153)</f>
        <v/>
      </c>
      <c r="AI153" s="41">
        <f>12*($AM153+$AN153)</f>
        <v/>
      </c>
      <c r="AJ153" s="41">
        <f>$AM153*((IncMonth-1)+(13-IncMonth)*(1+$X153))+12*$AN153</f>
        <v/>
      </c>
      <c r="AK153" s="41">
        <f>IF($R153=1,N($L153)+N($M153),0)</f>
        <v/>
      </c>
      <c r="AL153">
        <f>IF($C153="","",IF(N($L153)&lt;=0,"Basic salary missing",IF(ISNA(MATCH($C153,Departments!$A$5:$A$54,0)),"Department not on Departments sheet",IF(AND($I153&lt;&gt;"",NOT(ISNUMBER($I153))),"Date of birth is text, not a date",IF(AND($K153&lt;&gt;"",NOT(ISNUMBER($K153))),"Contract end is text, not a date","")))))</f>
        <v/>
      </c>
      <c r="AM153" s="41">
        <f>IF($R153=0,0,N($L153)*(1+$Z153+BonusMonths/12+IF($Q153=1,0,EOSB))+N($M153)+(N($L153)+SI_Gross*N($M153))*IF($Q153=1,SI_O,SI_E))</f>
        <v/>
      </c>
      <c r="AN153" s="41">
        <f>IF($R153=0,0,(IF($Q153=1,MedO,MedE+Ticket)+Training)/12)</f>
        <v/>
      </c>
    </row>
    <row r="154">
      <c r="I154" s="35" t="n"/>
      <c r="J154" s="35" t="n"/>
      <c r="K154" s="35" t="n"/>
      <c r="L154" s="36" t="n"/>
      <c r="M154" s="36" t="n"/>
      <c r="P154" s="37" t="n"/>
      <c r="Q154" s="38">
        <f>IF($C154="",0,IF(OR(LOWER(TRIM($G154))="omani",LOWER(TRIM($G154))="oman",LOWER(TRIM($G154))="om",LOWER(TRIM($G154))="local"),1,0))</f>
        <v/>
      </c>
      <c r="R154" s="38">
        <f>IF($C154="",0,IF(OR(ISNUMBER(SEARCH("resign",$N154)),ISNUMBER(SEARCH("terminat",$N154)),ISNUMBER(SEARCH("inactive",$N154)),ISNUMBER(SEARCH("vacan",$N154)),ISNUMBER(SEARCH("deceased",$N154)),ISNUMBER(SEARCH("separated",$N154))),0,1))</f>
        <v/>
      </c>
      <c r="S154">
        <f>IF(OR($R154=0,NOT(ISNUMBER($I154))),"",IFERROR(DATEDIF($I154,DATE(FY,1,1),"y"),""))</f>
        <v/>
      </c>
      <c r="T154">
        <f>IF(OR($R154=0,NOT(ISNUMBER($J154))),"",IFERROR(DATEDIF($J154,DATE(FY,1,1),"y"),0))</f>
        <v/>
      </c>
      <c r="U154" s="38">
        <f>IF(OR($R154=0,NOT(ISNUMBER($I154))),0,IF(YEAR($I154)+IF($Q154=1,RetAgeO,RetAgeE)=FY,MONTH($I154),IF(YEAR($I154)+IF($Q154=1,RetAgeO,RetAgeE)&lt;FY,1,0)))</f>
        <v/>
      </c>
      <c r="V154" s="38">
        <f>IF(OR($R154=0,NOT(ISNUMBER($K154))),0,IF(YEAR($K154)=FY,MONTH($K154),IF(YEAR($K154)&lt;FY,1,0)))</f>
        <v/>
      </c>
      <c r="W154" s="38">
        <f>IF($R154=0,0,MIN(12,IF(AND(ISNUMBER($O154),$O154&gt;=1,$O154&lt;=12),INT($O154),12),IF(AND(RetireExit="Yes",$U154&gt;0),$U154,12),IF(AND(ContractExit="Yes",$V154&gt;0),$V154,12)))</f>
        <v/>
      </c>
      <c r="X154" s="37">
        <f>IF(ISNUMBER($P154),$P154,IncPct)</f>
        <v/>
      </c>
      <c r="Y154" s="39">
        <f>IF($W154=0,0,MAX(0,MIN($W154,IncMonth-1))+MAX(0,$W154-IncMonth+1)*(1+$X154))</f>
        <v/>
      </c>
      <c r="Z154" s="40">
        <f>IF($C154="",0,IFERROR(INDEX(Departments!$B$5:$B$54,MATCH($C154,Departments!$A$5:$A$54,0)),0))</f>
        <v/>
      </c>
      <c r="AA154" s="41">
        <f>N($L154)*$Y154</f>
        <v/>
      </c>
      <c r="AB154" s="41">
        <f>N($M154)*$Y154</f>
        <v/>
      </c>
      <c r="AC154" s="41">
        <f>$AA154*$Z154</f>
        <v/>
      </c>
      <c r="AD154" s="41">
        <f>$AA154*BonusMonths/12</f>
        <v/>
      </c>
      <c r="AE154" s="41">
        <f>($AA154+SI_Gross*$AB154)*IF($Q154=1,SI_O,SI_E)</f>
        <v/>
      </c>
      <c r="AF154" s="41">
        <f>IF($Q154=1,0,$AA154*EOSB)</f>
        <v/>
      </c>
      <c r="AG154" s="41">
        <f>$AN154*$W154</f>
        <v/>
      </c>
      <c r="AH154" s="41">
        <f>SUM($AA154:$AG154)</f>
        <v/>
      </c>
      <c r="AI154" s="41">
        <f>12*($AM154+$AN154)</f>
        <v/>
      </c>
      <c r="AJ154" s="41">
        <f>$AM154*((IncMonth-1)+(13-IncMonth)*(1+$X154))+12*$AN154</f>
        <v/>
      </c>
      <c r="AK154" s="41">
        <f>IF($R154=1,N($L154)+N($M154),0)</f>
        <v/>
      </c>
      <c r="AL154">
        <f>IF($C154="","",IF(N($L154)&lt;=0,"Basic salary missing",IF(ISNA(MATCH($C154,Departments!$A$5:$A$54,0)),"Department not on Departments sheet",IF(AND($I154&lt;&gt;"",NOT(ISNUMBER($I154))),"Date of birth is text, not a date",IF(AND($K154&lt;&gt;"",NOT(ISNUMBER($K154))),"Contract end is text, not a date","")))))</f>
        <v/>
      </c>
      <c r="AM154" s="41">
        <f>IF($R154=0,0,N($L154)*(1+$Z154+BonusMonths/12+IF($Q154=1,0,EOSB))+N($M154)+(N($L154)+SI_Gross*N($M154))*IF($Q154=1,SI_O,SI_E))</f>
        <v/>
      </c>
      <c r="AN154" s="41">
        <f>IF($R154=0,0,(IF($Q154=1,MedO,MedE+Ticket)+Training)/12)</f>
        <v/>
      </c>
    </row>
    <row r="155">
      <c r="I155" s="35" t="n"/>
      <c r="J155" s="35" t="n"/>
      <c r="K155" s="35" t="n"/>
      <c r="L155" s="36" t="n"/>
      <c r="M155" s="36" t="n"/>
      <c r="P155" s="37" t="n"/>
      <c r="Q155" s="38">
        <f>IF($C155="",0,IF(OR(LOWER(TRIM($G155))="omani",LOWER(TRIM($G155))="oman",LOWER(TRIM($G155))="om",LOWER(TRIM($G155))="local"),1,0))</f>
        <v/>
      </c>
      <c r="R155" s="38">
        <f>IF($C155="",0,IF(OR(ISNUMBER(SEARCH("resign",$N155)),ISNUMBER(SEARCH("terminat",$N155)),ISNUMBER(SEARCH("inactive",$N155)),ISNUMBER(SEARCH("vacan",$N155)),ISNUMBER(SEARCH("deceased",$N155)),ISNUMBER(SEARCH("separated",$N155))),0,1))</f>
        <v/>
      </c>
      <c r="S155">
        <f>IF(OR($R155=0,NOT(ISNUMBER($I155))),"",IFERROR(DATEDIF($I155,DATE(FY,1,1),"y"),""))</f>
        <v/>
      </c>
      <c r="T155">
        <f>IF(OR($R155=0,NOT(ISNUMBER($J155))),"",IFERROR(DATEDIF($J155,DATE(FY,1,1),"y"),0))</f>
        <v/>
      </c>
      <c r="U155" s="38">
        <f>IF(OR($R155=0,NOT(ISNUMBER($I155))),0,IF(YEAR($I155)+IF($Q155=1,RetAgeO,RetAgeE)=FY,MONTH($I155),IF(YEAR($I155)+IF($Q155=1,RetAgeO,RetAgeE)&lt;FY,1,0)))</f>
        <v/>
      </c>
      <c r="V155" s="38">
        <f>IF(OR($R155=0,NOT(ISNUMBER($K155))),0,IF(YEAR($K155)=FY,MONTH($K155),IF(YEAR($K155)&lt;FY,1,0)))</f>
        <v/>
      </c>
      <c r="W155" s="38">
        <f>IF($R155=0,0,MIN(12,IF(AND(ISNUMBER($O155),$O155&gt;=1,$O155&lt;=12),INT($O155),12),IF(AND(RetireExit="Yes",$U155&gt;0),$U155,12),IF(AND(ContractExit="Yes",$V155&gt;0),$V155,12)))</f>
        <v/>
      </c>
      <c r="X155" s="37">
        <f>IF(ISNUMBER($P155),$P155,IncPct)</f>
        <v/>
      </c>
      <c r="Y155" s="39">
        <f>IF($W155=0,0,MAX(0,MIN($W155,IncMonth-1))+MAX(0,$W155-IncMonth+1)*(1+$X155))</f>
        <v/>
      </c>
      <c r="Z155" s="40">
        <f>IF($C155="",0,IFERROR(INDEX(Departments!$B$5:$B$54,MATCH($C155,Departments!$A$5:$A$54,0)),0))</f>
        <v/>
      </c>
      <c r="AA155" s="41">
        <f>N($L155)*$Y155</f>
        <v/>
      </c>
      <c r="AB155" s="41">
        <f>N($M155)*$Y155</f>
        <v/>
      </c>
      <c r="AC155" s="41">
        <f>$AA155*$Z155</f>
        <v/>
      </c>
      <c r="AD155" s="41">
        <f>$AA155*BonusMonths/12</f>
        <v/>
      </c>
      <c r="AE155" s="41">
        <f>($AA155+SI_Gross*$AB155)*IF($Q155=1,SI_O,SI_E)</f>
        <v/>
      </c>
      <c r="AF155" s="41">
        <f>IF($Q155=1,0,$AA155*EOSB)</f>
        <v/>
      </c>
      <c r="AG155" s="41">
        <f>$AN155*$W155</f>
        <v/>
      </c>
      <c r="AH155" s="41">
        <f>SUM($AA155:$AG155)</f>
        <v/>
      </c>
      <c r="AI155" s="41">
        <f>12*($AM155+$AN155)</f>
        <v/>
      </c>
      <c r="AJ155" s="41">
        <f>$AM155*((IncMonth-1)+(13-IncMonth)*(1+$X155))+12*$AN155</f>
        <v/>
      </c>
      <c r="AK155" s="41">
        <f>IF($R155=1,N($L155)+N($M155),0)</f>
        <v/>
      </c>
      <c r="AL155">
        <f>IF($C155="","",IF(N($L155)&lt;=0,"Basic salary missing",IF(ISNA(MATCH($C155,Departments!$A$5:$A$54,0)),"Department not on Departments sheet",IF(AND($I155&lt;&gt;"",NOT(ISNUMBER($I155))),"Date of birth is text, not a date",IF(AND($K155&lt;&gt;"",NOT(ISNUMBER($K155))),"Contract end is text, not a date","")))))</f>
        <v/>
      </c>
      <c r="AM155" s="41">
        <f>IF($R155=0,0,N($L155)*(1+$Z155+BonusMonths/12+IF($Q155=1,0,EOSB))+N($M155)+(N($L155)+SI_Gross*N($M155))*IF($Q155=1,SI_O,SI_E))</f>
        <v/>
      </c>
      <c r="AN155" s="41">
        <f>IF($R155=0,0,(IF($Q155=1,MedO,MedE+Ticket)+Training)/12)</f>
        <v/>
      </c>
    </row>
    <row r="156">
      <c r="I156" s="35" t="n"/>
      <c r="J156" s="35" t="n"/>
      <c r="K156" s="35" t="n"/>
      <c r="L156" s="36" t="n"/>
      <c r="M156" s="36" t="n"/>
      <c r="P156" s="37" t="n"/>
      <c r="Q156" s="38">
        <f>IF($C156="",0,IF(OR(LOWER(TRIM($G156))="omani",LOWER(TRIM($G156))="oman",LOWER(TRIM($G156))="om",LOWER(TRIM($G156))="local"),1,0))</f>
        <v/>
      </c>
      <c r="R156" s="38">
        <f>IF($C156="",0,IF(OR(ISNUMBER(SEARCH("resign",$N156)),ISNUMBER(SEARCH("terminat",$N156)),ISNUMBER(SEARCH("inactive",$N156)),ISNUMBER(SEARCH("vacan",$N156)),ISNUMBER(SEARCH("deceased",$N156)),ISNUMBER(SEARCH("separated",$N156))),0,1))</f>
        <v/>
      </c>
      <c r="S156">
        <f>IF(OR($R156=0,NOT(ISNUMBER($I156))),"",IFERROR(DATEDIF($I156,DATE(FY,1,1),"y"),""))</f>
        <v/>
      </c>
      <c r="T156">
        <f>IF(OR($R156=0,NOT(ISNUMBER($J156))),"",IFERROR(DATEDIF($J156,DATE(FY,1,1),"y"),0))</f>
        <v/>
      </c>
      <c r="U156" s="38">
        <f>IF(OR($R156=0,NOT(ISNUMBER($I156))),0,IF(YEAR($I156)+IF($Q156=1,RetAgeO,RetAgeE)=FY,MONTH($I156),IF(YEAR($I156)+IF($Q156=1,RetAgeO,RetAgeE)&lt;FY,1,0)))</f>
        <v/>
      </c>
      <c r="V156" s="38">
        <f>IF(OR($R156=0,NOT(ISNUMBER($K156))),0,IF(YEAR($K156)=FY,MONTH($K156),IF(YEAR($K156)&lt;FY,1,0)))</f>
        <v/>
      </c>
      <c r="W156" s="38">
        <f>IF($R156=0,0,MIN(12,IF(AND(ISNUMBER($O156),$O156&gt;=1,$O156&lt;=12),INT($O156),12),IF(AND(RetireExit="Yes",$U156&gt;0),$U156,12),IF(AND(ContractExit="Yes",$V156&gt;0),$V156,12)))</f>
        <v/>
      </c>
      <c r="X156" s="37">
        <f>IF(ISNUMBER($P156),$P156,IncPct)</f>
        <v/>
      </c>
      <c r="Y156" s="39">
        <f>IF($W156=0,0,MAX(0,MIN($W156,IncMonth-1))+MAX(0,$W156-IncMonth+1)*(1+$X156))</f>
        <v/>
      </c>
      <c r="Z156" s="40">
        <f>IF($C156="",0,IFERROR(INDEX(Departments!$B$5:$B$54,MATCH($C156,Departments!$A$5:$A$54,0)),0))</f>
        <v/>
      </c>
      <c r="AA156" s="41">
        <f>N($L156)*$Y156</f>
        <v/>
      </c>
      <c r="AB156" s="41">
        <f>N($M156)*$Y156</f>
        <v/>
      </c>
      <c r="AC156" s="41">
        <f>$AA156*$Z156</f>
        <v/>
      </c>
      <c r="AD156" s="41">
        <f>$AA156*BonusMonths/12</f>
        <v/>
      </c>
      <c r="AE156" s="41">
        <f>($AA156+SI_Gross*$AB156)*IF($Q156=1,SI_O,SI_E)</f>
        <v/>
      </c>
      <c r="AF156" s="41">
        <f>IF($Q156=1,0,$AA156*EOSB)</f>
        <v/>
      </c>
      <c r="AG156" s="41">
        <f>$AN156*$W156</f>
        <v/>
      </c>
      <c r="AH156" s="41">
        <f>SUM($AA156:$AG156)</f>
        <v/>
      </c>
      <c r="AI156" s="41">
        <f>12*($AM156+$AN156)</f>
        <v/>
      </c>
      <c r="AJ156" s="41">
        <f>$AM156*((IncMonth-1)+(13-IncMonth)*(1+$X156))+12*$AN156</f>
        <v/>
      </c>
      <c r="AK156" s="41">
        <f>IF($R156=1,N($L156)+N($M156),0)</f>
        <v/>
      </c>
      <c r="AL156">
        <f>IF($C156="","",IF(N($L156)&lt;=0,"Basic salary missing",IF(ISNA(MATCH($C156,Departments!$A$5:$A$54,0)),"Department not on Departments sheet",IF(AND($I156&lt;&gt;"",NOT(ISNUMBER($I156))),"Date of birth is text, not a date",IF(AND($K156&lt;&gt;"",NOT(ISNUMBER($K156))),"Contract end is text, not a date","")))))</f>
        <v/>
      </c>
      <c r="AM156" s="41">
        <f>IF($R156=0,0,N($L156)*(1+$Z156+BonusMonths/12+IF($Q156=1,0,EOSB))+N($M156)+(N($L156)+SI_Gross*N($M156))*IF($Q156=1,SI_O,SI_E))</f>
        <v/>
      </c>
      <c r="AN156" s="41">
        <f>IF($R156=0,0,(IF($Q156=1,MedO,MedE+Ticket)+Training)/12)</f>
        <v/>
      </c>
    </row>
    <row r="157">
      <c r="I157" s="35" t="n"/>
      <c r="J157" s="35" t="n"/>
      <c r="K157" s="35" t="n"/>
      <c r="L157" s="36" t="n"/>
      <c r="M157" s="36" t="n"/>
      <c r="P157" s="37" t="n"/>
      <c r="Q157" s="38">
        <f>IF($C157="",0,IF(OR(LOWER(TRIM($G157))="omani",LOWER(TRIM($G157))="oman",LOWER(TRIM($G157))="om",LOWER(TRIM($G157))="local"),1,0))</f>
        <v/>
      </c>
      <c r="R157" s="38">
        <f>IF($C157="",0,IF(OR(ISNUMBER(SEARCH("resign",$N157)),ISNUMBER(SEARCH("terminat",$N157)),ISNUMBER(SEARCH("inactive",$N157)),ISNUMBER(SEARCH("vacan",$N157)),ISNUMBER(SEARCH("deceased",$N157)),ISNUMBER(SEARCH("separated",$N157))),0,1))</f>
        <v/>
      </c>
      <c r="S157">
        <f>IF(OR($R157=0,NOT(ISNUMBER($I157))),"",IFERROR(DATEDIF($I157,DATE(FY,1,1),"y"),""))</f>
        <v/>
      </c>
      <c r="T157">
        <f>IF(OR($R157=0,NOT(ISNUMBER($J157))),"",IFERROR(DATEDIF($J157,DATE(FY,1,1),"y"),0))</f>
        <v/>
      </c>
      <c r="U157" s="38">
        <f>IF(OR($R157=0,NOT(ISNUMBER($I157))),0,IF(YEAR($I157)+IF($Q157=1,RetAgeO,RetAgeE)=FY,MONTH($I157),IF(YEAR($I157)+IF($Q157=1,RetAgeO,RetAgeE)&lt;FY,1,0)))</f>
        <v/>
      </c>
      <c r="V157" s="38">
        <f>IF(OR($R157=0,NOT(ISNUMBER($K157))),0,IF(YEAR($K157)=FY,MONTH($K157),IF(YEAR($K157)&lt;FY,1,0)))</f>
        <v/>
      </c>
      <c r="W157" s="38">
        <f>IF($R157=0,0,MIN(12,IF(AND(ISNUMBER($O157),$O157&gt;=1,$O157&lt;=12),INT($O157),12),IF(AND(RetireExit="Yes",$U157&gt;0),$U157,12),IF(AND(ContractExit="Yes",$V157&gt;0),$V157,12)))</f>
        <v/>
      </c>
      <c r="X157" s="37">
        <f>IF(ISNUMBER($P157),$P157,IncPct)</f>
        <v/>
      </c>
      <c r="Y157" s="39">
        <f>IF($W157=0,0,MAX(0,MIN($W157,IncMonth-1))+MAX(0,$W157-IncMonth+1)*(1+$X157))</f>
        <v/>
      </c>
      <c r="Z157" s="40">
        <f>IF($C157="",0,IFERROR(INDEX(Departments!$B$5:$B$54,MATCH($C157,Departments!$A$5:$A$54,0)),0))</f>
        <v/>
      </c>
      <c r="AA157" s="41">
        <f>N($L157)*$Y157</f>
        <v/>
      </c>
      <c r="AB157" s="41">
        <f>N($M157)*$Y157</f>
        <v/>
      </c>
      <c r="AC157" s="41">
        <f>$AA157*$Z157</f>
        <v/>
      </c>
      <c r="AD157" s="41">
        <f>$AA157*BonusMonths/12</f>
        <v/>
      </c>
      <c r="AE157" s="41">
        <f>($AA157+SI_Gross*$AB157)*IF($Q157=1,SI_O,SI_E)</f>
        <v/>
      </c>
      <c r="AF157" s="41">
        <f>IF($Q157=1,0,$AA157*EOSB)</f>
        <v/>
      </c>
      <c r="AG157" s="41">
        <f>$AN157*$W157</f>
        <v/>
      </c>
      <c r="AH157" s="41">
        <f>SUM($AA157:$AG157)</f>
        <v/>
      </c>
      <c r="AI157" s="41">
        <f>12*($AM157+$AN157)</f>
        <v/>
      </c>
      <c r="AJ157" s="41">
        <f>$AM157*((IncMonth-1)+(13-IncMonth)*(1+$X157))+12*$AN157</f>
        <v/>
      </c>
      <c r="AK157" s="41">
        <f>IF($R157=1,N($L157)+N($M157),0)</f>
        <v/>
      </c>
      <c r="AL157">
        <f>IF($C157="","",IF(N($L157)&lt;=0,"Basic salary missing",IF(ISNA(MATCH($C157,Departments!$A$5:$A$54,0)),"Department not on Departments sheet",IF(AND($I157&lt;&gt;"",NOT(ISNUMBER($I157))),"Date of birth is text, not a date",IF(AND($K157&lt;&gt;"",NOT(ISNUMBER($K157))),"Contract end is text, not a date","")))))</f>
        <v/>
      </c>
      <c r="AM157" s="41">
        <f>IF($R157=0,0,N($L157)*(1+$Z157+BonusMonths/12+IF($Q157=1,0,EOSB))+N($M157)+(N($L157)+SI_Gross*N($M157))*IF($Q157=1,SI_O,SI_E))</f>
        <v/>
      </c>
      <c r="AN157" s="41">
        <f>IF($R157=0,0,(IF($Q157=1,MedO,MedE+Ticket)+Training)/12)</f>
        <v/>
      </c>
    </row>
    <row r="158">
      <c r="I158" s="35" t="n"/>
      <c r="J158" s="35" t="n"/>
      <c r="K158" s="35" t="n"/>
      <c r="L158" s="36" t="n"/>
      <c r="M158" s="36" t="n"/>
      <c r="P158" s="37" t="n"/>
      <c r="Q158" s="38">
        <f>IF($C158="",0,IF(OR(LOWER(TRIM($G158))="omani",LOWER(TRIM($G158))="oman",LOWER(TRIM($G158))="om",LOWER(TRIM($G158))="local"),1,0))</f>
        <v/>
      </c>
      <c r="R158" s="38">
        <f>IF($C158="",0,IF(OR(ISNUMBER(SEARCH("resign",$N158)),ISNUMBER(SEARCH("terminat",$N158)),ISNUMBER(SEARCH("inactive",$N158)),ISNUMBER(SEARCH("vacan",$N158)),ISNUMBER(SEARCH("deceased",$N158)),ISNUMBER(SEARCH("separated",$N158))),0,1))</f>
        <v/>
      </c>
      <c r="S158">
        <f>IF(OR($R158=0,NOT(ISNUMBER($I158))),"",IFERROR(DATEDIF($I158,DATE(FY,1,1),"y"),""))</f>
        <v/>
      </c>
      <c r="T158">
        <f>IF(OR($R158=0,NOT(ISNUMBER($J158))),"",IFERROR(DATEDIF($J158,DATE(FY,1,1),"y"),0))</f>
        <v/>
      </c>
      <c r="U158" s="38">
        <f>IF(OR($R158=0,NOT(ISNUMBER($I158))),0,IF(YEAR($I158)+IF($Q158=1,RetAgeO,RetAgeE)=FY,MONTH($I158),IF(YEAR($I158)+IF($Q158=1,RetAgeO,RetAgeE)&lt;FY,1,0)))</f>
        <v/>
      </c>
      <c r="V158" s="38">
        <f>IF(OR($R158=0,NOT(ISNUMBER($K158))),0,IF(YEAR($K158)=FY,MONTH($K158),IF(YEAR($K158)&lt;FY,1,0)))</f>
        <v/>
      </c>
      <c r="W158" s="38">
        <f>IF($R158=0,0,MIN(12,IF(AND(ISNUMBER($O158),$O158&gt;=1,$O158&lt;=12),INT($O158),12),IF(AND(RetireExit="Yes",$U158&gt;0),$U158,12),IF(AND(ContractExit="Yes",$V158&gt;0),$V158,12)))</f>
        <v/>
      </c>
      <c r="X158" s="37">
        <f>IF(ISNUMBER($P158),$P158,IncPct)</f>
        <v/>
      </c>
      <c r="Y158" s="39">
        <f>IF($W158=0,0,MAX(0,MIN($W158,IncMonth-1))+MAX(0,$W158-IncMonth+1)*(1+$X158))</f>
        <v/>
      </c>
      <c r="Z158" s="40">
        <f>IF($C158="",0,IFERROR(INDEX(Departments!$B$5:$B$54,MATCH($C158,Departments!$A$5:$A$54,0)),0))</f>
        <v/>
      </c>
      <c r="AA158" s="41">
        <f>N($L158)*$Y158</f>
        <v/>
      </c>
      <c r="AB158" s="41">
        <f>N($M158)*$Y158</f>
        <v/>
      </c>
      <c r="AC158" s="41">
        <f>$AA158*$Z158</f>
        <v/>
      </c>
      <c r="AD158" s="41">
        <f>$AA158*BonusMonths/12</f>
        <v/>
      </c>
      <c r="AE158" s="41">
        <f>($AA158+SI_Gross*$AB158)*IF($Q158=1,SI_O,SI_E)</f>
        <v/>
      </c>
      <c r="AF158" s="41">
        <f>IF($Q158=1,0,$AA158*EOSB)</f>
        <v/>
      </c>
      <c r="AG158" s="41">
        <f>$AN158*$W158</f>
        <v/>
      </c>
      <c r="AH158" s="41">
        <f>SUM($AA158:$AG158)</f>
        <v/>
      </c>
      <c r="AI158" s="41">
        <f>12*($AM158+$AN158)</f>
        <v/>
      </c>
      <c r="AJ158" s="41">
        <f>$AM158*((IncMonth-1)+(13-IncMonth)*(1+$X158))+12*$AN158</f>
        <v/>
      </c>
      <c r="AK158" s="41">
        <f>IF($R158=1,N($L158)+N($M158),0)</f>
        <v/>
      </c>
      <c r="AL158">
        <f>IF($C158="","",IF(N($L158)&lt;=0,"Basic salary missing",IF(ISNA(MATCH($C158,Departments!$A$5:$A$54,0)),"Department not on Departments sheet",IF(AND($I158&lt;&gt;"",NOT(ISNUMBER($I158))),"Date of birth is text, not a date",IF(AND($K158&lt;&gt;"",NOT(ISNUMBER($K158))),"Contract end is text, not a date","")))))</f>
        <v/>
      </c>
      <c r="AM158" s="41">
        <f>IF($R158=0,0,N($L158)*(1+$Z158+BonusMonths/12+IF($Q158=1,0,EOSB))+N($M158)+(N($L158)+SI_Gross*N($M158))*IF($Q158=1,SI_O,SI_E))</f>
        <v/>
      </c>
      <c r="AN158" s="41">
        <f>IF($R158=0,0,(IF($Q158=1,MedO,MedE+Ticket)+Training)/12)</f>
        <v/>
      </c>
    </row>
    <row r="159">
      <c r="I159" s="35" t="n"/>
      <c r="J159" s="35" t="n"/>
      <c r="K159" s="35" t="n"/>
      <c r="L159" s="36" t="n"/>
      <c r="M159" s="36" t="n"/>
      <c r="P159" s="37" t="n"/>
      <c r="Q159" s="38">
        <f>IF($C159="",0,IF(OR(LOWER(TRIM($G159))="omani",LOWER(TRIM($G159))="oman",LOWER(TRIM($G159))="om",LOWER(TRIM($G159))="local"),1,0))</f>
        <v/>
      </c>
      <c r="R159" s="38">
        <f>IF($C159="",0,IF(OR(ISNUMBER(SEARCH("resign",$N159)),ISNUMBER(SEARCH("terminat",$N159)),ISNUMBER(SEARCH("inactive",$N159)),ISNUMBER(SEARCH("vacan",$N159)),ISNUMBER(SEARCH("deceased",$N159)),ISNUMBER(SEARCH("separated",$N159))),0,1))</f>
        <v/>
      </c>
      <c r="S159">
        <f>IF(OR($R159=0,NOT(ISNUMBER($I159))),"",IFERROR(DATEDIF($I159,DATE(FY,1,1),"y"),""))</f>
        <v/>
      </c>
      <c r="T159">
        <f>IF(OR($R159=0,NOT(ISNUMBER($J159))),"",IFERROR(DATEDIF($J159,DATE(FY,1,1),"y"),0))</f>
        <v/>
      </c>
      <c r="U159" s="38">
        <f>IF(OR($R159=0,NOT(ISNUMBER($I159))),0,IF(YEAR($I159)+IF($Q159=1,RetAgeO,RetAgeE)=FY,MONTH($I159),IF(YEAR($I159)+IF($Q159=1,RetAgeO,RetAgeE)&lt;FY,1,0)))</f>
        <v/>
      </c>
      <c r="V159" s="38">
        <f>IF(OR($R159=0,NOT(ISNUMBER($K159))),0,IF(YEAR($K159)=FY,MONTH($K159),IF(YEAR($K159)&lt;FY,1,0)))</f>
        <v/>
      </c>
      <c r="W159" s="38">
        <f>IF($R159=0,0,MIN(12,IF(AND(ISNUMBER($O159),$O159&gt;=1,$O159&lt;=12),INT($O159),12),IF(AND(RetireExit="Yes",$U159&gt;0),$U159,12),IF(AND(ContractExit="Yes",$V159&gt;0),$V159,12)))</f>
        <v/>
      </c>
      <c r="X159" s="37">
        <f>IF(ISNUMBER($P159),$P159,IncPct)</f>
        <v/>
      </c>
      <c r="Y159" s="39">
        <f>IF($W159=0,0,MAX(0,MIN($W159,IncMonth-1))+MAX(0,$W159-IncMonth+1)*(1+$X159))</f>
        <v/>
      </c>
      <c r="Z159" s="40">
        <f>IF($C159="",0,IFERROR(INDEX(Departments!$B$5:$B$54,MATCH($C159,Departments!$A$5:$A$54,0)),0))</f>
        <v/>
      </c>
      <c r="AA159" s="41">
        <f>N($L159)*$Y159</f>
        <v/>
      </c>
      <c r="AB159" s="41">
        <f>N($M159)*$Y159</f>
        <v/>
      </c>
      <c r="AC159" s="41">
        <f>$AA159*$Z159</f>
        <v/>
      </c>
      <c r="AD159" s="41">
        <f>$AA159*BonusMonths/12</f>
        <v/>
      </c>
      <c r="AE159" s="41">
        <f>($AA159+SI_Gross*$AB159)*IF($Q159=1,SI_O,SI_E)</f>
        <v/>
      </c>
      <c r="AF159" s="41">
        <f>IF($Q159=1,0,$AA159*EOSB)</f>
        <v/>
      </c>
      <c r="AG159" s="41">
        <f>$AN159*$W159</f>
        <v/>
      </c>
      <c r="AH159" s="41">
        <f>SUM($AA159:$AG159)</f>
        <v/>
      </c>
      <c r="AI159" s="41">
        <f>12*($AM159+$AN159)</f>
        <v/>
      </c>
      <c r="AJ159" s="41">
        <f>$AM159*((IncMonth-1)+(13-IncMonth)*(1+$X159))+12*$AN159</f>
        <v/>
      </c>
      <c r="AK159" s="41">
        <f>IF($R159=1,N($L159)+N($M159),0)</f>
        <v/>
      </c>
      <c r="AL159">
        <f>IF($C159="","",IF(N($L159)&lt;=0,"Basic salary missing",IF(ISNA(MATCH($C159,Departments!$A$5:$A$54,0)),"Department not on Departments sheet",IF(AND($I159&lt;&gt;"",NOT(ISNUMBER($I159))),"Date of birth is text, not a date",IF(AND($K159&lt;&gt;"",NOT(ISNUMBER($K159))),"Contract end is text, not a date","")))))</f>
        <v/>
      </c>
      <c r="AM159" s="41">
        <f>IF($R159=0,0,N($L159)*(1+$Z159+BonusMonths/12+IF($Q159=1,0,EOSB))+N($M159)+(N($L159)+SI_Gross*N($M159))*IF($Q159=1,SI_O,SI_E))</f>
        <v/>
      </c>
      <c r="AN159" s="41">
        <f>IF($R159=0,0,(IF($Q159=1,MedO,MedE+Ticket)+Training)/12)</f>
        <v/>
      </c>
    </row>
    <row r="160">
      <c r="I160" s="35" t="n"/>
      <c r="J160" s="35" t="n"/>
      <c r="K160" s="35" t="n"/>
      <c r="L160" s="36" t="n"/>
      <c r="M160" s="36" t="n"/>
      <c r="P160" s="37" t="n"/>
      <c r="Q160" s="38">
        <f>IF($C160="",0,IF(OR(LOWER(TRIM($G160))="omani",LOWER(TRIM($G160))="oman",LOWER(TRIM($G160))="om",LOWER(TRIM($G160))="local"),1,0))</f>
        <v/>
      </c>
      <c r="R160" s="38">
        <f>IF($C160="",0,IF(OR(ISNUMBER(SEARCH("resign",$N160)),ISNUMBER(SEARCH("terminat",$N160)),ISNUMBER(SEARCH("inactive",$N160)),ISNUMBER(SEARCH("vacan",$N160)),ISNUMBER(SEARCH("deceased",$N160)),ISNUMBER(SEARCH("separated",$N160))),0,1))</f>
        <v/>
      </c>
      <c r="S160">
        <f>IF(OR($R160=0,NOT(ISNUMBER($I160))),"",IFERROR(DATEDIF($I160,DATE(FY,1,1),"y"),""))</f>
        <v/>
      </c>
      <c r="T160">
        <f>IF(OR($R160=0,NOT(ISNUMBER($J160))),"",IFERROR(DATEDIF($J160,DATE(FY,1,1),"y"),0))</f>
        <v/>
      </c>
      <c r="U160" s="38">
        <f>IF(OR($R160=0,NOT(ISNUMBER($I160))),0,IF(YEAR($I160)+IF($Q160=1,RetAgeO,RetAgeE)=FY,MONTH($I160),IF(YEAR($I160)+IF($Q160=1,RetAgeO,RetAgeE)&lt;FY,1,0)))</f>
        <v/>
      </c>
      <c r="V160" s="38">
        <f>IF(OR($R160=0,NOT(ISNUMBER($K160))),0,IF(YEAR($K160)=FY,MONTH($K160),IF(YEAR($K160)&lt;FY,1,0)))</f>
        <v/>
      </c>
      <c r="W160" s="38">
        <f>IF($R160=0,0,MIN(12,IF(AND(ISNUMBER($O160),$O160&gt;=1,$O160&lt;=12),INT($O160),12),IF(AND(RetireExit="Yes",$U160&gt;0),$U160,12),IF(AND(ContractExit="Yes",$V160&gt;0),$V160,12)))</f>
        <v/>
      </c>
      <c r="X160" s="37">
        <f>IF(ISNUMBER($P160),$P160,IncPct)</f>
        <v/>
      </c>
      <c r="Y160" s="39">
        <f>IF($W160=0,0,MAX(0,MIN($W160,IncMonth-1))+MAX(0,$W160-IncMonth+1)*(1+$X160))</f>
        <v/>
      </c>
      <c r="Z160" s="40">
        <f>IF($C160="",0,IFERROR(INDEX(Departments!$B$5:$B$54,MATCH($C160,Departments!$A$5:$A$54,0)),0))</f>
        <v/>
      </c>
      <c r="AA160" s="41">
        <f>N($L160)*$Y160</f>
        <v/>
      </c>
      <c r="AB160" s="41">
        <f>N($M160)*$Y160</f>
        <v/>
      </c>
      <c r="AC160" s="41">
        <f>$AA160*$Z160</f>
        <v/>
      </c>
      <c r="AD160" s="41">
        <f>$AA160*BonusMonths/12</f>
        <v/>
      </c>
      <c r="AE160" s="41">
        <f>($AA160+SI_Gross*$AB160)*IF($Q160=1,SI_O,SI_E)</f>
        <v/>
      </c>
      <c r="AF160" s="41">
        <f>IF($Q160=1,0,$AA160*EOSB)</f>
        <v/>
      </c>
      <c r="AG160" s="41">
        <f>$AN160*$W160</f>
        <v/>
      </c>
      <c r="AH160" s="41">
        <f>SUM($AA160:$AG160)</f>
        <v/>
      </c>
      <c r="AI160" s="41">
        <f>12*($AM160+$AN160)</f>
        <v/>
      </c>
      <c r="AJ160" s="41">
        <f>$AM160*((IncMonth-1)+(13-IncMonth)*(1+$X160))+12*$AN160</f>
        <v/>
      </c>
      <c r="AK160" s="41">
        <f>IF($R160=1,N($L160)+N($M160),0)</f>
        <v/>
      </c>
      <c r="AL160">
        <f>IF($C160="","",IF(N($L160)&lt;=0,"Basic salary missing",IF(ISNA(MATCH($C160,Departments!$A$5:$A$54,0)),"Department not on Departments sheet",IF(AND($I160&lt;&gt;"",NOT(ISNUMBER($I160))),"Date of birth is text, not a date",IF(AND($K160&lt;&gt;"",NOT(ISNUMBER($K160))),"Contract end is text, not a date","")))))</f>
        <v/>
      </c>
      <c r="AM160" s="41">
        <f>IF($R160=0,0,N($L160)*(1+$Z160+BonusMonths/12+IF($Q160=1,0,EOSB))+N($M160)+(N($L160)+SI_Gross*N($M160))*IF($Q160=1,SI_O,SI_E))</f>
        <v/>
      </c>
      <c r="AN160" s="41">
        <f>IF($R160=0,0,(IF($Q160=1,MedO,MedE+Ticket)+Training)/12)</f>
        <v/>
      </c>
    </row>
    <row r="161">
      <c r="I161" s="35" t="n"/>
      <c r="J161" s="35" t="n"/>
      <c r="K161" s="35" t="n"/>
      <c r="L161" s="36" t="n"/>
      <c r="M161" s="36" t="n"/>
      <c r="P161" s="37" t="n"/>
      <c r="Q161" s="38">
        <f>IF($C161="",0,IF(OR(LOWER(TRIM($G161))="omani",LOWER(TRIM($G161))="oman",LOWER(TRIM($G161))="om",LOWER(TRIM($G161))="local"),1,0))</f>
        <v/>
      </c>
      <c r="R161" s="38">
        <f>IF($C161="",0,IF(OR(ISNUMBER(SEARCH("resign",$N161)),ISNUMBER(SEARCH("terminat",$N161)),ISNUMBER(SEARCH("inactive",$N161)),ISNUMBER(SEARCH("vacan",$N161)),ISNUMBER(SEARCH("deceased",$N161)),ISNUMBER(SEARCH("separated",$N161))),0,1))</f>
        <v/>
      </c>
      <c r="S161">
        <f>IF(OR($R161=0,NOT(ISNUMBER($I161))),"",IFERROR(DATEDIF($I161,DATE(FY,1,1),"y"),""))</f>
        <v/>
      </c>
      <c r="T161">
        <f>IF(OR($R161=0,NOT(ISNUMBER($J161))),"",IFERROR(DATEDIF($J161,DATE(FY,1,1),"y"),0))</f>
        <v/>
      </c>
      <c r="U161" s="38">
        <f>IF(OR($R161=0,NOT(ISNUMBER($I161))),0,IF(YEAR($I161)+IF($Q161=1,RetAgeO,RetAgeE)=FY,MONTH($I161),IF(YEAR($I161)+IF($Q161=1,RetAgeO,RetAgeE)&lt;FY,1,0)))</f>
        <v/>
      </c>
      <c r="V161" s="38">
        <f>IF(OR($R161=0,NOT(ISNUMBER($K161))),0,IF(YEAR($K161)=FY,MONTH($K161),IF(YEAR($K161)&lt;FY,1,0)))</f>
        <v/>
      </c>
      <c r="W161" s="38">
        <f>IF($R161=0,0,MIN(12,IF(AND(ISNUMBER($O161),$O161&gt;=1,$O161&lt;=12),INT($O161),12),IF(AND(RetireExit="Yes",$U161&gt;0),$U161,12),IF(AND(ContractExit="Yes",$V161&gt;0),$V161,12)))</f>
        <v/>
      </c>
      <c r="X161" s="37">
        <f>IF(ISNUMBER($P161),$P161,IncPct)</f>
        <v/>
      </c>
      <c r="Y161" s="39">
        <f>IF($W161=0,0,MAX(0,MIN($W161,IncMonth-1))+MAX(0,$W161-IncMonth+1)*(1+$X161))</f>
        <v/>
      </c>
      <c r="Z161" s="40">
        <f>IF($C161="",0,IFERROR(INDEX(Departments!$B$5:$B$54,MATCH($C161,Departments!$A$5:$A$54,0)),0))</f>
        <v/>
      </c>
      <c r="AA161" s="41">
        <f>N($L161)*$Y161</f>
        <v/>
      </c>
      <c r="AB161" s="41">
        <f>N($M161)*$Y161</f>
        <v/>
      </c>
      <c r="AC161" s="41">
        <f>$AA161*$Z161</f>
        <v/>
      </c>
      <c r="AD161" s="41">
        <f>$AA161*BonusMonths/12</f>
        <v/>
      </c>
      <c r="AE161" s="41">
        <f>($AA161+SI_Gross*$AB161)*IF($Q161=1,SI_O,SI_E)</f>
        <v/>
      </c>
      <c r="AF161" s="41">
        <f>IF($Q161=1,0,$AA161*EOSB)</f>
        <v/>
      </c>
      <c r="AG161" s="41">
        <f>$AN161*$W161</f>
        <v/>
      </c>
      <c r="AH161" s="41">
        <f>SUM($AA161:$AG161)</f>
        <v/>
      </c>
      <c r="AI161" s="41">
        <f>12*($AM161+$AN161)</f>
        <v/>
      </c>
      <c r="AJ161" s="41">
        <f>$AM161*((IncMonth-1)+(13-IncMonth)*(1+$X161))+12*$AN161</f>
        <v/>
      </c>
      <c r="AK161" s="41">
        <f>IF($R161=1,N($L161)+N($M161),0)</f>
        <v/>
      </c>
      <c r="AL161">
        <f>IF($C161="","",IF(N($L161)&lt;=0,"Basic salary missing",IF(ISNA(MATCH($C161,Departments!$A$5:$A$54,0)),"Department not on Departments sheet",IF(AND($I161&lt;&gt;"",NOT(ISNUMBER($I161))),"Date of birth is text, not a date",IF(AND($K161&lt;&gt;"",NOT(ISNUMBER($K161))),"Contract end is text, not a date","")))))</f>
        <v/>
      </c>
      <c r="AM161" s="41">
        <f>IF($R161=0,0,N($L161)*(1+$Z161+BonusMonths/12+IF($Q161=1,0,EOSB))+N($M161)+(N($L161)+SI_Gross*N($M161))*IF($Q161=1,SI_O,SI_E))</f>
        <v/>
      </c>
      <c r="AN161" s="41">
        <f>IF($R161=0,0,(IF($Q161=1,MedO,MedE+Ticket)+Training)/12)</f>
        <v/>
      </c>
    </row>
    <row r="162">
      <c r="I162" s="35" t="n"/>
      <c r="J162" s="35" t="n"/>
      <c r="K162" s="35" t="n"/>
      <c r="L162" s="36" t="n"/>
      <c r="M162" s="36" t="n"/>
      <c r="P162" s="37" t="n"/>
      <c r="Q162" s="38">
        <f>IF($C162="",0,IF(OR(LOWER(TRIM($G162))="omani",LOWER(TRIM($G162))="oman",LOWER(TRIM($G162))="om",LOWER(TRIM($G162))="local"),1,0))</f>
        <v/>
      </c>
      <c r="R162" s="38">
        <f>IF($C162="",0,IF(OR(ISNUMBER(SEARCH("resign",$N162)),ISNUMBER(SEARCH("terminat",$N162)),ISNUMBER(SEARCH("inactive",$N162)),ISNUMBER(SEARCH("vacan",$N162)),ISNUMBER(SEARCH("deceased",$N162)),ISNUMBER(SEARCH("separated",$N162))),0,1))</f>
        <v/>
      </c>
      <c r="S162">
        <f>IF(OR($R162=0,NOT(ISNUMBER($I162))),"",IFERROR(DATEDIF($I162,DATE(FY,1,1),"y"),""))</f>
        <v/>
      </c>
      <c r="T162">
        <f>IF(OR($R162=0,NOT(ISNUMBER($J162))),"",IFERROR(DATEDIF($J162,DATE(FY,1,1),"y"),0))</f>
        <v/>
      </c>
      <c r="U162" s="38">
        <f>IF(OR($R162=0,NOT(ISNUMBER($I162))),0,IF(YEAR($I162)+IF($Q162=1,RetAgeO,RetAgeE)=FY,MONTH($I162),IF(YEAR($I162)+IF($Q162=1,RetAgeO,RetAgeE)&lt;FY,1,0)))</f>
        <v/>
      </c>
      <c r="V162" s="38">
        <f>IF(OR($R162=0,NOT(ISNUMBER($K162))),0,IF(YEAR($K162)=FY,MONTH($K162),IF(YEAR($K162)&lt;FY,1,0)))</f>
        <v/>
      </c>
      <c r="W162" s="38">
        <f>IF($R162=0,0,MIN(12,IF(AND(ISNUMBER($O162),$O162&gt;=1,$O162&lt;=12),INT($O162),12),IF(AND(RetireExit="Yes",$U162&gt;0),$U162,12),IF(AND(ContractExit="Yes",$V162&gt;0),$V162,12)))</f>
        <v/>
      </c>
      <c r="X162" s="37">
        <f>IF(ISNUMBER($P162),$P162,IncPct)</f>
        <v/>
      </c>
      <c r="Y162" s="39">
        <f>IF($W162=0,0,MAX(0,MIN($W162,IncMonth-1))+MAX(0,$W162-IncMonth+1)*(1+$X162))</f>
        <v/>
      </c>
      <c r="Z162" s="40">
        <f>IF($C162="",0,IFERROR(INDEX(Departments!$B$5:$B$54,MATCH($C162,Departments!$A$5:$A$54,0)),0))</f>
        <v/>
      </c>
      <c r="AA162" s="41">
        <f>N($L162)*$Y162</f>
        <v/>
      </c>
      <c r="AB162" s="41">
        <f>N($M162)*$Y162</f>
        <v/>
      </c>
      <c r="AC162" s="41">
        <f>$AA162*$Z162</f>
        <v/>
      </c>
      <c r="AD162" s="41">
        <f>$AA162*BonusMonths/12</f>
        <v/>
      </c>
      <c r="AE162" s="41">
        <f>($AA162+SI_Gross*$AB162)*IF($Q162=1,SI_O,SI_E)</f>
        <v/>
      </c>
      <c r="AF162" s="41">
        <f>IF($Q162=1,0,$AA162*EOSB)</f>
        <v/>
      </c>
      <c r="AG162" s="41">
        <f>$AN162*$W162</f>
        <v/>
      </c>
      <c r="AH162" s="41">
        <f>SUM($AA162:$AG162)</f>
        <v/>
      </c>
      <c r="AI162" s="41">
        <f>12*($AM162+$AN162)</f>
        <v/>
      </c>
      <c r="AJ162" s="41">
        <f>$AM162*((IncMonth-1)+(13-IncMonth)*(1+$X162))+12*$AN162</f>
        <v/>
      </c>
      <c r="AK162" s="41">
        <f>IF($R162=1,N($L162)+N($M162),0)</f>
        <v/>
      </c>
      <c r="AL162">
        <f>IF($C162="","",IF(N($L162)&lt;=0,"Basic salary missing",IF(ISNA(MATCH($C162,Departments!$A$5:$A$54,0)),"Department not on Departments sheet",IF(AND($I162&lt;&gt;"",NOT(ISNUMBER($I162))),"Date of birth is text, not a date",IF(AND($K162&lt;&gt;"",NOT(ISNUMBER($K162))),"Contract end is text, not a date","")))))</f>
        <v/>
      </c>
      <c r="AM162" s="41">
        <f>IF($R162=0,0,N($L162)*(1+$Z162+BonusMonths/12+IF($Q162=1,0,EOSB))+N($M162)+(N($L162)+SI_Gross*N($M162))*IF($Q162=1,SI_O,SI_E))</f>
        <v/>
      </c>
      <c r="AN162" s="41">
        <f>IF($R162=0,0,(IF($Q162=1,MedO,MedE+Ticket)+Training)/12)</f>
        <v/>
      </c>
    </row>
    <row r="163">
      <c r="I163" s="35" t="n"/>
      <c r="J163" s="35" t="n"/>
      <c r="K163" s="35" t="n"/>
      <c r="L163" s="36" t="n"/>
      <c r="M163" s="36" t="n"/>
      <c r="P163" s="37" t="n"/>
      <c r="Q163" s="38">
        <f>IF($C163="",0,IF(OR(LOWER(TRIM($G163))="omani",LOWER(TRIM($G163))="oman",LOWER(TRIM($G163))="om",LOWER(TRIM($G163))="local"),1,0))</f>
        <v/>
      </c>
      <c r="R163" s="38">
        <f>IF($C163="",0,IF(OR(ISNUMBER(SEARCH("resign",$N163)),ISNUMBER(SEARCH("terminat",$N163)),ISNUMBER(SEARCH("inactive",$N163)),ISNUMBER(SEARCH("vacan",$N163)),ISNUMBER(SEARCH("deceased",$N163)),ISNUMBER(SEARCH("separated",$N163))),0,1))</f>
        <v/>
      </c>
      <c r="S163">
        <f>IF(OR($R163=0,NOT(ISNUMBER($I163))),"",IFERROR(DATEDIF($I163,DATE(FY,1,1),"y"),""))</f>
        <v/>
      </c>
      <c r="T163">
        <f>IF(OR($R163=0,NOT(ISNUMBER($J163))),"",IFERROR(DATEDIF($J163,DATE(FY,1,1),"y"),0))</f>
        <v/>
      </c>
      <c r="U163" s="38">
        <f>IF(OR($R163=0,NOT(ISNUMBER($I163))),0,IF(YEAR($I163)+IF($Q163=1,RetAgeO,RetAgeE)=FY,MONTH($I163),IF(YEAR($I163)+IF($Q163=1,RetAgeO,RetAgeE)&lt;FY,1,0)))</f>
        <v/>
      </c>
      <c r="V163" s="38">
        <f>IF(OR($R163=0,NOT(ISNUMBER($K163))),0,IF(YEAR($K163)=FY,MONTH($K163),IF(YEAR($K163)&lt;FY,1,0)))</f>
        <v/>
      </c>
      <c r="W163" s="38">
        <f>IF($R163=0,0,MIN(12,IF(AND(ISNUMBER($O163),$O163&gt;=1,$O163&lt;=12),INT($O163),12),IF(AND(RetireExit="Yes",$U163&gt;0),$U163,12),IF(AND(ContractExit="Yes",$V163&gt;0),$V163,12)))</f>
        <v/>
      </c>
      <c r="X163" s="37">
        <f>IF(ISNUMBER($P163),$P163,IncPct)</f>
        <v/>
      </c>
      <c r="Y163" s="39">
        <f>IF($W163=0,0,MAX(0,MIN($W163,IncMonth-1))+MAX(0,$W163-IncMonth+1)*(1+$X163))</f>
        <v/>
      </c>
      <c r="Z163" s="40">
        <f>IF($C163="",0,IFERROR(INDEX(Departments!$B$5:$B$54,MATCH($C163,Departments!$A$5:$A$54,0)),0))</f>
        <v/>
      </c>
      <c r="AA163" s="41">
        <f>N($L163)*$Y163</f>
        <v/>
      </c>
      <c r="AB163" s="41">
        <f>N($M163)*$Y163</f>
        <v/>
      </c>
      <c r="AC163" s="41">
        <f>$AA163*$Z163</f>
        <v/>
      </c>
      <c r="AD163" s="41">
        <f>$AA163*BonusMonths/12</f>
        <v/>
      </c>
      <c r="AE163" s="41">
        <f>($AA163+SI_Gross*$AB163)*IF($Q163=1,SI_O,SI_E)</f>
        <v/>
      </c>
      <c r="AF163" s="41">
        <f>IF($Q163=1,0,$AA163*EOSB)</f>
        <v/>
      </c>
      <c r="AG163" s="41">
        <f>$AN163*$W163</f>
        <v/>
      </c>
      <c r="AH163" s="41">
        <f>SUM($AA163:$AG163)</f>
        <v/>
      </c>
      <c r="AI163" s="41">
        <f>12*($AM163+$AN163)</f>
        <v/>
      </c>
      <c r="AJ163" s="41">
        <f>$AM163*((IncMonth-1)+(13-IncMonth)*(1+$X163))+12*$AN163</f>
        <v/>
      </c>
      <c r="AK163" s="41">
        <f>IF($R163=1,N($L163)+N($M163),0)</f>
        <v/>
      </c>
      <c r="AL163">
        <f>IF($C163="","",IF(N($L163)&lt;=0,"Basic salary missing",IF(ISNA(MATCH($C163,Departments!$A$5:$A$54,0)),"Department not on Departments sheet",IF(AND($I163&lt;&gt;"",NOT(ISNUMBER($I163))),"Date of birth is text, not a date",IF(AND($K163&lt;&gt;"",NOT(ISNUMBER($K163))),"Contract end is text, not a date","")))))</f>
        <v/>
      </c>
      <c r="AM163" s="41">
        <f>IF($R163=0,0,N($L163)*(1+$Z163+BonusMonths/12+IF($Q163=1,0,EOSB))+N($M163)+(N($L163)+SI_Gross*N($M163))*IF($Q163=1,SI_O,SI_E))</f>
        <v/>
      </c>
      <c r="AN163" s="41">
        <f>IF($R163=0,0,(IF($Q163=1,MedO,MedE+Ticket)+Training)/12)</f>
        <v/>
      </c>
    </row>
    <row r="164">
      <c r="I164" s="35" t="n"/>
      <c r="J164" s="35" t="n"/>
      <c r="K164" s="35" t="n"/>
      <c r="L164" s="36" t="n"/>
      <c r="M164" s="36" t="n"/>
      <c r="P164" s="37" t="n"/>
      <c r="Q164" s="38">
        <f>IF($C164="",0,IF(OR(LOWER(TRIM($G164))="omani",LOWER(TRIM($G164))="oman",LOWER(TRIM($G164))="om",LOWER(TRIM($G164))="local"),1,0))</f>
        <v/>
      </c>
      <c r="R164" s="38">
        <f>IF($C164="",0,IF(OR(ISNUMBER(SEARCH("resign",$N164)),ISNUMBER(SEARCH("terminat",$N164)),ISNUMBER(SEARCH("inactive",$N164)),ISNUMBER(SEARCH("vacan",$N164)),ISNUMBER(SEARCH("deceased",$N164)),ISNUMBER(SEARCH("separated",$N164))),0,1))</f>
        <v/>
      </c>
      <c r="S164">
        <f>IF(OR($R164=0,NOT(ISNUMBER($I164))),"",IFERROR(DATEDIF($I164,DATE(FY,1,1),"y"),""))</f>
        <v/>
      </c>
      <c r="T164">
        <f>IF(OR($R164=0,NOT(ISNUMBER($J164))),"",IFERROR(DATEDIF($J164,DATE(FY,1,1),"y"),0))</f>
        <v/>
      </c>
      <c r="U164" s="38">
        <f>IF(OR($R164=0,NOT(ISNUMBER($I164))),0,IF(YEAR($I164)+IF($Q164=1,RetAgeO,RetAgeE)=FY,MONTH($I164),IF(YEAR($I164)+IF($Q164=1,RetAgeO,RetAgeE)&lt;FY,1,0)))</f>
        <v/>
      </c>
      <c r="V164" s="38">
        <f>IF(OR($R164=0,NOT(ISNUMBER($K164))),0,IF(YEAR($K164)=FY,MONTH($K164),IF(YEAR($K164)&lt;FY,1,0)))</f>
        <v/>
      </c>
      <c r="W164" s="38">
        <f>IF($R164=0,0,MIN(12,IF(AND(ISNUMBER($O164),$O164&gt;=1,$O164&lt;=12),INT($O164),12),IF(AND(RetireExit="Yes",$U164&gt;0),$U164,12),IF(AND(ContractExit="Yes",$V164&gt;0),$V164,12)))</f>
        <v/>
      </c>
      <c r="X164" s="37">
        <f>IF(ISNUMBER($P164),$P164,IncPct)</f>
        <v/>
      </c>
      <c r="Y164" s="39">
        <f>IF($W164=0,0,MAX(0,MIN($W164,IncMonth-1))+MAX(0,$W164-IncMonth+1)*(1+$X164))</f>
        <v/>
      </c>
      <c r="Z164" s="40">
        <f>IF($C164="",0,IFERROR(INDEX(Departments!$B$5:$B$54,MATCH($C164,Departments!$A$5:$A$54,0)),0))</f>
        <v/>
      </c>
      <c r="AA164" s="41">
        <f>N($L164)*$Y164</f>
        <v/>
      </c>
      <c r="AB164" s="41">
        <f>N($M164)*$Y164</f>
        <v/>
      </c>
      <c r="AC164" s="41">
        <f>$AA164*$Z164</f>
        <v/>
      </c>
      <c r="AD164" s="41">
        <f>$AA164*BonusMonths/12</f>
        <v/>
      </c>
      <c r="AE164" s="41">
        <f>($AA164+SI_Gross*$AB164)*IF($Q164=1,SI_O,SI_E)</f>
        <v/>
      </c>
      <c r="AF164" s="41">
        <f>IF($Q164=1,0,$AA164*EOSB)</f>
        <v/>
      </c>
      <c r="AG164" s="41">
        <f>$AN164*$W164</f>
        <v/>
      </c>
      <c r="AH164" s="41">
        <f>SUM($AA164:$AG164)</f>
        <v/>
      </c>
      <c r="AI164" s="41">
        <f>12*($AM164+$AN164)</f>
        <v/>
      </c>
      <c r="AJ164" s="41">
        <f>$AM164*((IncMonth-1)+(13-IncMonth)*(1+$X164))+12*$AN164</f>
        <v/>
      </c>
      <c r="AK164" s="41">
        <f>IF($R164=1,N($L164)+N($M164),0)</f>
        <v/>
      </c>
      <c r="AL164">
        <f>IF($C164="","",IF(N($L164)&lt;=0,"Basic salary missing",IF(ISNA(MATCH($C164,Departments!$A$5:$A$54,0)),"Department not on Departments sheet",IF(AND($I164&lt;&gt;"",NOT(ISNUMBER($I164))),"Date of birth is text, not a date",IF(AND($K164&lt;&gt;"",NOT(ISNUMBER($K164))),"Contract end is text, not a date","")))))</f>
        <v/>
      </c>
      <c r="AM164" s="41">
        <f>IF($R164=0,0,N($L164)*(1+$Z164+BonusMonths/12+IF($Q164=1,0,EOSB))+N($M164)+(N($L164)+SI_Gross*N($M164))*IF($Q164=1,SI_O,SI_E))</f>
        <v/>
      </c>
      <c r="AN164" s="41">
        <f>IF($R164=0,0,(IF($Q164=1,MedO,MedE+Ticket)+Training)/12)</f>
        <v/>
      </c>
    </row>
    <row r="165">
      <c r="I165" s="35" t="n"/>
      <c r="J165" s="35" t="n"/>
      <c r="K165" s="35" t="n"/>
      <c r="L165" s="36" t="n"/>
      <c r="M165" s="36" t="n"/>
      <c r="P165" s="37" t="n"/>
      <c r="Q165" s="38">
        <f>IF($C165="",0,IF(OR(LOWER(TRIM($G165))="omani",LOWER(TRIM($G165))="oman",LOWER(TRIM($G165))="om",LOWER(TRIM($G165))="local"),1,0))</f>
        <v/>
      </c>
      <c r="R165" s="38">
        <f>IF($C165="",0,IF(OR(ISNUMBER(SEARCH("resign",$N165)),ISNUMBER(SEARCH("terminat",$N165)),ISNUMBER(SEARCH("inactive",$N165)),ISNUMBER(SEARCH("vacan",$N165)),ISNUMBER(SEARCH("deceased",$N165)),ISNUMBER(SEARCH("separated",$N165))),0,1))</f>
        <v/>
      </c>
      <c r="S165">
        <f>IF(OR($R165=0,NOT(ISNUMBER($I165))),"",IFERROR(DATEDIF($I165,DATE(FY,1,1),"y"),""))</f>
        <v/>
      </c>
      <c r="T165">
        <f>IF(OR($R165=0,NOT(ISNUMBER($J165))),"",IFERROR(DATEDIF($J165,DATE(FY,1,1),"y"),0))</f>
        <v/>
      </c>
      <c r="U165" s="38">
        <f>IF(OR($R165=0,NOT(ISNUMBER($I165))),0,IF(YEAR($I165)+IF($Q165=1,RetAgeO,RetAgeE)=FY,MONTH($I165),IF(YEAR($I165)+IF($Q165=1,RetAgeO,RetAgeE)&lt;FY,1,0)))</f>
        <v/>
      </c>
      <c r="V165" s="38">
        <f>IF(OR($R165=0,NOT(ISNUMBER($K165))),0,IF(YEAR($K165)=FY,MONTH($K165),IF(YEAR($K165)&lt;FY,1,0)))</f>
        <v/>
      </c>
      <c r="W165" s="38">
        <f>IF($R165=0,0,MIN(12,IF(AND(ISNUMBER($O165),$O165&gt;=1,$O165&lt;=12),INT($O165),12),IF(AND(RetireExit="Yes",$U165&gt;0),$U165,12),IF(AND(ContractExit="Yes",$V165&gt;0),$V165,12)))</f>
        <v/>
      </c>
      <c r="X165" s="37">
        <f>IF(ISNUMBER($P165),$P165,IncPct)</f>
        <v/>
      </c>
      <c r="Y165" s="39">
        <f>IF($W165=0,0,MAX(0,MIN($W165,IncMonth-1))+MAX(0,$W165-IncMonth+1)*(1+$X165))</f>
        <v/>
      </c>
      <c r="Z165" s="40">
        <f>IF($C165="",0,IFERROR(INDEX(Departments!$B$5:$B$54,MATCH($C165,Departments!$A$5:$A$54,0)),0))</f>
        <v/>
      </c>
      <c r="AA165" s="41">
        <f>N($L165)*$Y165</f>
        <v/>
      </c>
      <c r="AB165" s="41">
        <f>N($M165)*$Y165</f>
        <v/>
      </c>
      <c r="AC165" s="41">
        <f>$AA165*$Z165</f>
        <v/>
      </c>
      <c r="AD165" s="41">
        <f>$AA165*BonusMonths/12</f>
        <v/>
      </c>
      <c r="AE165" s="41">
        <f>($AA165+SI_Gross*$AB165)*IF($Q165=1,SI_O,SI_E)</f>
        <v/>
      </c>
      <c r="AF165" s="41">
        <f>IF($Q165=1,0,$AA165*EOSB)</f>
        <v/>
      </c>
      <c r="AG165" s="41">
        <f>$AN165*$W165</f>
        <v/>
      </c>
      <c r="AH165" s="41">
        <f>SUM($AA165:$AG165)</f>
        <v/>
      </c>
      <c r="AI165" s="41">
        <f>12*($AM165+$AN165)</f>
        <v/>
      </c>
      <c r="AJ165" s="41">
        <f>$AM165*((IncMonth-1)+(13-IncMonth)*(1+$X165))+12*$AN165</f>
        <v/>
      </c>
      <c r="AK165" s="41">
        <f>IF($R165=1,N($L165)+N($M165),0)</f>
        <v/>
      </c>
      <c r="AL165">
        <f>IF($C165="","",IF(N($L165)&lt;=0,"Basic salary missing",IF(ISNA(MATCH($C165,Departments!$A$5:$A$54,0)),"Department not on Departments sheet",IF(AND($I165&lt;&gt;"",NOT(ISNUMBER($I165))),"Date of birth is text, not a date",IF(AND($K165&lt;&gt;"",NOT(ISNUMBER($K165))),"Contract end is text, not a date","")))))</f>
        <v/>
      </c>
      <c r="AM165" s="41">
        <f>IF($R165=0,0,N($L165)*(1+$Z165+BonusMonths/12+IF($Q165=1,0,EOSB))+N($M165)+(N($L165)+SI_Gross*N($M165))*IF($Q165=1,SI_O,SI_E))</f>
        <v/>
      </c>
      <c r="AN165" s="41">
        <f>IF($R165=0,0,(IF($Q165=1,MedO,MedE+Ticket)+Training)/12)</f>
        <v/>
      </c>
    </row>
    <row r="166">
      <c r="I166" s="35" t="n"/>
      <c r="J166" s="35" t="n"/>
      <c r="K166" s="35" t="n"/>
      <c r="L166" s="36" t="n"/>
      <c r="M166" s="36" t="n"/>
      <c r="P166" s="37" t="n"/>
      <c r="Q166" s="38">
        <f>IF($C166="",0,IF(OR(LOWER(TRIM($G166))="omani",LOWER(TRIM($G166))="oman",LOWER(TRIM($G166))="om",LOWER(TRIM($G166))="local"),1,0))</f>
        <v/>
      </c>
      <c r="R166" s="38">
        <f>IF($C166="",0,IF(OR(ISNUMBER(SEARCH("resign",$N166)),ISNUMBER(SEARCH("terminat",$N166)),ISNUMBER(SEARCH("inactive",$N166)),ISNUMBER(SEARCH("vacan",$N166)),ISNUMBER(SEARCH("deceased",$N166)),ISNUMBER(SEARCH("separated",$N166))),0,1))</f>
        <v/>
      </c>
      <c r="S166">
        <f>IF(OR($R166=0,NOT(ISNUMBER($I166))),"",IFERROR(DATEDIF($I166,DATE(FY,1,1),"y"),""))</f>
        <v/>
      </c>
      <c r="T166">
        <f>IF(OR($R166=0,NOT(ISNUMBER($J166))),"",IFERROR(DATEDIF($J166,DATE(FY,1,1),"y"),0))</f>
        <v/>
      </c>
      <c r="U166" s="38">
        <f>IF(OR($R166=0,NOT(ISNUMBER($I166))),0,IF(YEAR($I166)+IF($Q166=1,RetAgeO,RetAgeE)=FY,MONTH($I166),IF(YEAR($I166)+IF($Q166=1,RetAgeO,RetAgeE)&lt;FY,1,0)))</f>
        <v/>
      </c>
      <c r="V166" s="38">
        <f>IF(OR($R166=0,NOT(ISNUMBER($K166))),0,IF(YEAR($K166)=FY,MONTH($K166),IF(YEAR($K166)&lt;FY,1,0)))</f>
        <v/>
      </c>
      <c r="W166" s="38">
        <f>IF($R166=0,0,MIN(12,IF(AND(ISNUMBER($O166),$O166&gt;=1,$O166&lt;=12),INT($O166),12),IF(AND(RetireExit="Yes",$U166&gt;0),$U166,12),IF(AND(ContractExit="Yes",$V166&gt;0),$V166,12)))</f>
        <v/>
      </c>
      <c r="X166" s="37">
        <f>IF(ISNUMBER($P166),$P166,IncPct)</f>
        <v/>
      </c>
      <c r="Y166" s="39">
        <f>IF($W166=0,0,MAX(0,MIN($W166,IncMonth-1))+MAX(0,$W166-IncMonth+1)*(1+$X166))</f>
        <v/>
      </c>
      <c r="Z166" s="40">
        <f>IF($C166="",0,IFERROR(INDEX(Departments!$B$5:$B$54,MATCH($C166,Departments!$A$5:$A$54,0)),0))</f>
        <v/>
      </c>
      <c r="AA166" s="41">
        <f>N($L166)*$Y166</f>
        <v/>
      </c>
      <c r="AB166" s="41">
        <f>N($M166)*$Y166</f>
        <v/>
      </c>
      <c r="AC166" s="41">
        <f>$AA166*$Z166</f>
        <v/>
      </c>
      <c r="AD166" s="41">
        <f>$AA166*BonusMonths/12</f>
        <v/>
      </c>
      <c r="AE166" s="41">
        <f>($AA166+SI_Gross*$AB166)*IF($Q166=1,SI_O,SI_E)</f>
        <v/>
      </c>
      <c r="AF166" s="41">
        <f>IF($Q166=1,0,$AA166*EOSB)</f>
        <v/>
      </c>
      <c r="AG166" s="41">
        <f>$AN166*$W166</f>
        <v/>
      </c>
      <c r="AH166" s="41">
        <f>SUM($AA166:$AG166)</f>
        <v/>
      </c>
      <c r="AI166" s="41">
        <f>12*($AM166+$AN166)</f>
        <v/>
      </c>
      <c r="AJ166" s="41">
        <f>$AM166*((IncMonth-1)+(13-IncMonth)*(1+$X166))+12*$AN166</f>
        <v/>
      </c>
      <c r="AK166" s="41">
        <f>IF($R166=1,N($L166)+N($M166),0)</f>
        <v/>
      </c>
      <c r="AL166">
        <f>IF($C166="","",IF(N($L166)&lt;=0,"Basic salary missing",IF(ISNA(MATCH($C166,Departments!$A$5:$A$54,0)),"Department not on Departments sheet",IF(AND($I166&lt;&gt;"",NOT(ISNUMBER($I166))),"Date of birth is text, not a date",IF(AND($K166&lt;&gt;"",NOT(ISNUMBER($K166))),"Contract end is text, not a date","")))))</f>
        <v/>
      </c>
      <c r="AM166" s="41">
        <f>IF($R166=0,0,N($L166)*(1+$Z166+BonusMonths/12+IF($Q166=1,0,EOSB))+N($M166)+(N($L166)+SI_Gross*N($M166))*IF($Q166=1,SI_O,SI_E))</f>
        <v/>
      </c>
      <c r="AN166" s="41">
        <f>IF($R166=0,0,(IF($Q166=1,MedO,MedE+Ticket)+Training)/12)</f>
        <v/>
      </c>
    </row>
    <row r="167">
      <c r="I167" s="35" t="n"/>
      <c r="J167" s="35" t="n"/>
      <c r="K167" s="35" t="n"/>
      <c r="L167" s="36" t="n"/>
      <c r="M167" s="36" t="n"/>
      <c r="P167" s="37" t="n"/>
      <c r="Q167" s="38">
        <f>IF($C167="",0,IF(OR(LOWER(TRIM($G167))="omani",LOWER(TRIM($G167))="oman",LOWER(TRIM($G167))="om",LOWER(TRIM($G167))="local"),1,0))</f>
        <v/>
      </c>
      <c r="R167" s="38">
        <f>IF($C167="",0,IF(OR(ISNUMBER(SEARCH("resign",$N167)),ISNUMBER(SEARCH("terminat",$N167)),ISNUMBER(SEARCH("inactive",$N167)),ISNUMBER(SEARCH("vacan",$N167)),ISNUMBER(SEARCH("deceased",$N167)),ISNUMBER(SEARCH("separated",$N167))),0,1))</f>
        <v/>
      </c>
      <c r="S167">
        <f>IF(OR($R167=0,NOT(ISNUMBER($I167))),"",IFERROR(DATEDIF($I167,DATE(FY,1,1),"y"),""))</f>
        <v/>
      </c>
      <c r="T167">
        <f>IF(OR($R167=0,NOT(ISNUMBER($J167))),"",IFERROR(DATEDIF($J167,DATE(FY,1,1),"y"),0))</f>
        <v/>
      </c>
      <c r="U167" s="38">
        <f>IF(OR($R167=0,NOT(ISNUMBER($I167))),0,IF(YEAR($I167)+IF($Q167=1,RetAgeO,RetAgeE)=FY,MONTH($I167),IF(YEAR($I167)+IF($Q167=1,RetAgeO,RetAgeE)&lt;FY,1,0)))</f>
        <v/>
      </c>
      <c r="V167" s="38">
        <f>IF(OR($R167=0,NOT(ISNUMBER($K167))),0,IF(YEAR($K167)=FY,MONTH($K167),IF(YEAR($K167)&lt;FY,1,0)))</f>
        <v/>
      </c>
      <c r="W167" s="38">
        <f>IF($R167=0,0,MIN(12,IF(AND(ISNUMBER($O167),$O167&gt;=1,$O167&lt;=12),INT($O167),12),IF(AND(RetireExit="Yes",$U167&gt;0),$U167,12),IF(AND(ContractExit="Yes",$V167&gt;0),$V167,12)))</f>
        <v/>
      </c>
      <c r="X167" s="37">
        <f>IF(ISNUMBER($P167),$P167,IncPct)</f>
        <v/>
      </c>
      <c r="Y167" s="39">
        <f>IF($W167=0,0,MAX(0,MIN($W167,IncMonth-1))+MAX(0,$W167-IncMonth+1)*(1+$X167))</f>
        <v/>
      </c>
      <c r="Z167" s="40">
        <f>IF($C167="",0,IFERROR(INDEX(Departments!$B$5:$B$54,MATCH($C167,Departments!$A$5:$A$54,0)),0))</f>
        <v/>
      </c>
      <c r="AA167" s="41">
        <f>N($L167)*$Y167</f>
        <v/>
      </c>
      <c r="AB167" s="41">
        <f>N($M167)*$Y167</f>
        <v/>
      </c>
      <c r="AC167" s="41">
        <f>$AA167*$Z167</f>
        <v/>
      </c>
      <c r="AD167" s="41">
        <f>$AA167*BonusMonths/12</f>
        <v/>
      </c>
      <c r="AE167" s="41">
        <f>($AA167+SI_Gross*$AB167)*IF($Q167=1,SI_O,SI_E)</f>
        <v/>
      </c>
      <c r="AF167" s="41">
        <f>IF($Q167=1,0,$AA167*EOSB)</f>
        <v/>
      </c>
      <c r="AG167" s="41">
        <f>$AN167*$W167</f>
        <v/>
      </c>
      <c r="AH167" s="41">
        <f>SUM($AA167:$AG167)</f>
        <v/>
      </c>
      <c r="AI167" s="41">
        <f>12*($AM167+$AN167)</f>
        <v/>
      </c>
      <c r="AJ167" s="41">
        <f>$AM167*((IncMonth-1)+(13-IncMonth)*(1+$X167))+12*$AN167</f>
        <v/>
      </c>
      <c r="AK167" s="41">
        <f>IF($R167=1,N($L167)+N($M167),0)</f>
        <v/>
      </c>
      <c r="AL167">
        <f>IF($C167="","",IF(N($L167)&lt;=0,"Basic salary missing",IF(ISNA(MATCH($C167,Departments!$A$5:$A$54,0)),"Department not on Departments sheet",IF(AND($I167&lt;&gt;"",NOT(ISNUMBER($I167))),"Date of birth is text, not a date",IF(AND($K167&lt;&gt;"",NOT(ISNUMBER($K167))),"Contract end is text, not a date","")))))</f>
        <v/>
      </c>
      <c r="AM167" s="41">
        <f>IF($R167=0,0,N($L167)*(1+$Z167+BonusMonths/12+IF($Q167=1,0,EOSB))+N($M167)+(N($L167)+SI_Gross*N($M167))*IF($Q167=1,SI_O,SI_E))</f>
        <v/>
      </c>
      <c r="AN167" s="41">
        <f>IF($R167=0,0,(IF($Q167=1,MedO,MedE+Ticket)+Training)/12)</f>
        <v/>
      </c>
    </row>
    <row r="168">
      <c r="I168" s="35" t="n"/>
      <c r="J168" s="35" t="n"/>
      <c r="K168" s="35" t="n"/>
      <c r="L168" s="36" t="n"/>
      <c r="M168" s="36" t="n"/>
      <c r="P168" s="37" t="n"/>
      <c r="Q168" s="38">
        <f>IF($C168="",0,IF(OR(LOWER(TRIM($G168))="omani",LOWER(TRIM($G168))="oman",LOWER(TRIM($G168))="om",LOWER(TRIM($G168))="local"),1,0))</f>
        <v/>
      </c>
      <c r="R168" s="38">
        <f>IF($C168="",0,IF(OR(ISNUMBER(SEARCH("resign",$N168)),ISNUMBER(SEARCH("terminat",$N168)),ISNUMBER(SEARCH("inactive",$N168)),ISNUMBER(SEARCH("vacan",$N168)),ISNUMBER(SEARCH("deceased",$N168)),ISNUMBER(SEARCH("separated",$N168))),0,1))</f>
        <v/>
      </c>
      <c r="S168">
        <f>IF(OR($R168=0,NOT(ISNUMBER($I168))),"",IFERROR(DATEDIF($I168,DATE(FY,1,1),"y"),""))</f>
        <v/>
      </c>
      <c r="T168">
        <f>IF(OR($R168=0,NOT(ISNUMBER($J168))),"",IFERROR(DATEDIF($J168,DATE(FY,1,1),"y"),0))</f>
        <v/>
      </c>
      <c r="U168" s="38">
        <f>IF(OR($R168=0,NOT(ISNUMBER($I168))),0,IF(YEAR($I168)+IF($Q168=1,RetAgeO,RetAgeE)=FY,MONTH($I168),IF(YEAR($I168)+IF($Q168=1,RetAgeO,RetAgeE)&lt;FY,1,0)))</f>
        <v/>
      </c>
      <c r="V168" s="38">
        <f>IF(OR($R168=0,NOT(ISNUMBER($K168))),0,IF(YEAR($K168)=FY,MONTH($K168),IF(YEAR($K168)&lt;FY,1,0)))</f>
        <v/>
      </c>
      <c r="W168" s="38">
        <f>IF($R168=0,0,MIN(12,IF(AND(ISNUMBER($O168),$O168&gt;=1,$O168&lt;=12),INT($O168),12),IF(AND(RetireExit="Yes",$U168&gt;0),$U168,12),IF(AND(ContractExit="Yes",$V168&gt;0),$V168,12)))</f>
        <v/>
      </c>
      <c r="X168" s="37">
        <f>IF(ISNUMBER($P168),$P168,IncPct)</f>
        <v/>
      </c>
      <c r="Y168" s="39">
        <f>IF($W168=0,0,MAX(0,MIN($W168,IncMonth-1))+MAX(0,$W168-IncMonth+1)*(1+$X168))</f>
        <v/>
      </c>
      <c r="Z168" s="40">
        <f>IF($C168="",0,IFERROR(INDEX(Departments!$B$5:$B$54,MATCH($C168,Departments!$A$5:$A$54,0)),0))</f>
        <v/>
      </c>
      <c r="AA168" s="41">
        <f>N($L168)*$Y168</f>
        <v/>
      </c>
      <c r="AB168" s="41">
        <f>N($M168)*$Y168</f>
        <v/>
      </c>
      <c r="AC168" s="41">
        <f>$AA168*$Z168</f>
        <v/>
      </c>
      <c r="AD168" s="41">
        <f>$AA168*BonusMonths/12</f>
        <v/>
      </c>
      <c r="AE168" s="41">
        <f>($AA168+SI_Gross*$AB168)*IF($Q168=1,SI_O,SI_E)</f>
        <v/>
      </c>
      <c r="AF168" s="41">
        <f>IF($Q168=1,0,$AA168*EOSB)</f>
        <v/>
      </c>
      <c r="AG168" s="41">
        <f>$AN168*$W168</f>
        <v/>
      </c>
      <c r="AH168" s="41">
        <f>SUM($AA168:$AG168)</f>
        <v/>
      </c>
      <c r="AI168" s="41">
        <f>12*($AM168+$AN168)</f>
        <v/>
      </c>
      <c r="AJ168" s="41">
        <f>$AM168*((IncMonth-1)+(13-IncMonth)*(1+$X168))+12*$AN168</f>
        <v/>
      </c>
      <c r="AK168" s="41">
        <f>IF($R168=1,N($L168)+N($M168),0)</f>
        <v/>
      </c>
      <c r="AL168">
        <f>IF($C168="","",IF(N($L168)&lt;=0,"Basic salary missing",IF(ISNA(MATCH($C168,Departments!$A$5:$A$54,0)),"Department not on Departments sheet",IF(AND($I168&lt;&gt;"",NOT(ISNUMBER($I168))),"Date of birth is text, not a date",IF(AND($K168&lt;&gt;"",NOT(ISNUMBER($K168))),"Contract end is text, not a date","")))))</f>
        <v/>
      </c>
      <c r="AM168" s="41">
        <f>IF($R168=0,0,N($L168)*(1+$Z168+BonusMonths/12+IF($Q168=1,0,EOSB))+N($M168)+(N($L168)+SI_Gross*N($M168))*IF($Q168=1,SI_O,SI_E))</f>
        <v/>
      </c>
      <c r="AN168" s="41">
        <f>IF($R168=0,0,(IF($Q168=1,MedO,MedE+Ticket)+Training)/12)</f>
        <v/>
      </c>
    </row>
    <row r="169">
      <c r="I169" s="35" t="n"/>
      <c r="J169" s="35" t="n"/>
      <c r="K169" s="35" t="n"/>
      <c r="L169" s="36" t="n"/>
      <c r="M169" s="36" t="n"/>
      <c r="P169" s="37" t="n"/>
      <c r="Q169" s="38">
        <f>IF($C169="",0,IF(OR(LOWER(TRIM($G169))="omani",LOWER(TRIM($G169))="oman",LOWER(TRIM($G169))="om",LOWER(TRIM($G169))="local"),1,0))</f>
        <v/>
      </c>
      <c r="R169" s="38">
        <f>IF($C169="",0,IF(OR(ISNUMBER(SEARCH("resign",$N169)),ISNUMBER(SEARCH("terminat",$N169)),ISNUMBER(SEARCH("inactive",$N169)),ISNUMBER(SEARCH("vacan",$N169)),ISNUMBER(SEARCH("deceased",$N169)),ISNUMBER(SEARCH("separated",$N169))),0,1))</f>
        <v/>
      </c>
      <c r="S169">
        <f>IF(OR($R169=0,NOT(ISNUMBER($I169))),"",IFERROR(DATEDIF($I169,DATE(FY,1,1),"y"),""))</f>
        <v/>
      </c>
      <c r="T169">
        <f>IF(OR($R169=0,NOT(ISNUMBER($J169))),"",IFERROR(DATEDIF($J169,DATE(FY,1,1),"y"),0))</f>
        <v/>
      </c>
      <c r="U169" s="38">
        <f>IF(OR($R169=0,NOT(ISNUMBER($I169))),0,IF(YEAR($I169)+IF($Q169=1,RetAgeO,RetAgeE)=FY,MONTH($I169),IF(YEAR($I169)+IF($Q169=1,RetAgeO,RetAgeE)&lt;FY,1,0)))</f>
        <v/>
      </c>
      <c r="V169" s="38">
        <f>IF(OR($R169=0,NOT(ISNUMBER($K169))),0,IF(YEAR($K169)=FY,MONTH($K169),IF(YEAR($K169)&lt;FY,1,0)))</f>
        <v/>
      </c>
      <c r="W169" s="38">
        <f>IF($R169=0,0,MIN(12,IF(AND(ISNUMBER($O169),$O169&gt;=1,$O169&lt;=12),INT($O169),12),IF(AND(RetireExit="Yes",$U169&gt;0),$U169,12),IF(AND(ContractExit="Yes",$V169&gt;0),$V169,12)))</f>
        <v/>
      </c>
      <c r="X169" s="37">
        <f>IF(ISNUMBER($P169),$P169,IncPct)</f>
        <v/>
      </c>
      <c r="Y169" s="39">
        <f>IF($W169=0,0,MAX(0,MIN($W169,IncMonth-1))+MAX(0,$W169-IncMonth+1)*(1+$X169))</f>
        <v/>
      </c>
      <c r="Z169" s="40">
        <f>IF($C169="",0,IFERROR(INDEX(Departments!$B$5:$B$54,MATCH($C169,Departments!$A$5:$A$54,0)),0))</f>
        <v/>
      </c>
      <c r="AA169" s="41">
        <f>N($L169)*$Y169</f>
        <v/>
      </c>
      <c r="AB169" s="41">
        <f>N($M169)*$Y169</f>
        <v/>
      </c>
      <c r="AC169" s="41">
        <f>$AA169*$Z169</f>
        <v/>
      </c>
      <c r="AD169" s="41">
        <f>$AA169*BonusMonths/12</f>
        <v/>
      </c>
      <c r="AE169" s="41">
        <f>($AA169+SI_Gross*$AB169)*IF($Q169=1,SI_O,SI_E)</f>
        <v/>
      </c>
      <c r="AF169" s="41">
        <f>IF($Q169=1,0,$AA169*EOSB)</f>
        <v/>
      </c>
      <c r="AG169" s="41">
        <f>$AN169*$W169</f>
        <v/>
      </c>
      <c r="AH169" s="41">
        <f>SUM($AA169:$AG169)</f>
        <v/>
      </c>
      <c r="AI169" s="41">
        <f>12*($AM169+$AN169)</f>
        <v/>
      </c>
      <c r="AJ169" s="41">
        <f>$AM169*((IncMonth-1)+(13-IncMonth)*(1+$X169))+12*$AN169</f>
        <v/>
      </c>
      <c r="AK169" s="41">
        <f>IF($R169=1,N($L169)+N($M169),0)</f>
        <v/>
      </c>
      <c r="AL169">
        <f>IF($C169="","",IF(N($L169)&lt;=0,"Basic salary missing",IF(ISNA(MATCH($C169,Departments!$A$5:$A$54,0)),"Department not on Departments sheet",IF(AND($I169&lt;&gt;"",NOT(ISNUMBER($I169))),"Date of birth is text, not a date",IF(AND($K169&lt;&gt;"",NOT(ISNUMBER($K169))),"Contract end is text, not a date","")))))</f>
        <v/>
      </c>
      <c r="AM169" s="41">
        <f>IF($R169=0,0,N($L169)*(1+$Z169+BonusMonths/12+IF($Q169=1,0,EOSB))+N($M169)+(N($L169)+SI_Gross*N($M169))*IF($Q169=1,SI_O,SI_E))</f>
        <v/>
      </c>
      <c r="AN169" s="41">
        <f>IF($R169=0,0,(IF($Q169=1,MedO,MedE+Ticket)+Training)/12)</f>
        <v/>
      </c>
    </row>
    <row r="170">
      <c r="I170" s="35" t="n"/>
      <c r="J170" s="35" t="n"/>
      <c r="K170" s="35" t="n"/>
      <c r="L170" s="36" t="n"/>
      <c r="M170" s="36" t="n"/>
      <c r="P170" s="37" t="n"/>
      <c r="Q170" s="38">
        <f>IF($C170="",0,IF(OR(LOWER(TRIM($G170))="omani",LOWER(TRIM($G170))="oman",LOWER(TRIM($G170))="om",LOWER(TRIM($G170))="local"),1,0))</f>
        <v/>
      </c>
      <c r="R170" s="38">
        <f>IF($C170="",0,IF(OR(ISNUMBER(SEARCH("resign",$N170)),ISNUMBER(SEARCH("terminat",$N170)),ISNUMBER(SEARCH("inactive",$N170)),ISNUMBER(SEARCH("vacan",$N170)),ISNUMBER(SEARCH("deceased",$N170)),ISNUMBER(SEARCH("separated",$N170))),0,1))</f>
        <v/>
      </c>
      <c r="S170">
        <f>IF(OR($R170=0,NOT(ISNUMBER($I170))),"",IFERROR(DATEDIF($I170,DATE(FY,1,1),"y"),""))</f>
        <v/>
      </c>
      <c r="T170">
        <f>IF(OR($R170=0,NOT(ISNUMBER($J170))),"",IFERROR(DATEDIF($J170,DATE(FY,1,1),"y"),0))</f>
        <v/>
      </c>
      <c r="U170" s="38">
        <f>IF(OR($R170=0,NOT(ISNUMBER($I170))),0,IF(YEAR($I170)+IF($Q170=1,RetAgeO,RetAgeE)=FY,MONTH($I170),IF(YEAR($I170)+IF($Q170=1,RetAgeO,RetAgeE)&lt;FY,1,0)))</f>
        <v/>
      </c>
      <c r="V170" s="38">
        <f>IF(OR($R170=0,NOT(ISNUMBER($K170))),0,IF(YEAR($K170)=FY,MONTH($K170),IF(YEAR($K170)&lt;FY,1,0)))</f>
        <v/>
      </c>
      <c r="W170" s="38">
        <f>IF($R170=0,0,MIN(12,IF(AND(ISNUMBER($O170),$O170&gt;=1,$O170&lt;=12),INT($O170),12),IF(AND(RetireExit="Yes",$U170&gt;0),$U170,12),IF(AND(ContractExit="Yes",$V170&gt;0),$V170,12)))</f>
        <v/>
      </c>
      <c r="X170" s="37">
        <f>IF(ISNUMBER($P170),$P170,IncPct)</f>
        <v/>
      </c>
      <c r="Y170" s="39">
        <f>IF($W170=0,0,MAX(0,MIN($W170,IncMonth-1))+MAX(0,$W170-IncMonth+1)*(1+$X170))</f>
        <v/>
      </c>
      <c r="Z170" s="40">
        <f>IF($C170="",0,IFERROR(INDEX(Departments!$B$5:$B$54,MATCH($C170,Departments!$A$5:$A$54,0)),0))</f>
        <v/>
      </c>
      <c r="AA170" s="41">
        <f>N($L170)*$Y170</f>
        <v/>
      </c>
      <c r="AB170" s="41">
        <f>N($M170)*$Y170</f>
        <v/>
      </c>
      <c r="AC170" s="41">
        <f>$AA170*$Z170</f>
        <v/>
      </c>
      <c r="AD170" s="41">
        <f>$AA170*BonusMonths/12</f>
        <v/>
      </c>
      <c r="AE170" s="41">
        <f>($AA170+SI_Gross*$AB170)*IF($Q170=1,SI_O,SI_E)</f>
        <v/>
      </c>
      <c r="AF170" s="41">
        <f>IF($Q170=1,0,$AA170*EOSB)</f>
        <v/>
      </c>
      <c r="AG170" s="41">
        <f>$AN170*$W170</f>
        <v/>
      </c>
      <c r="AH170" s="41">
        <f>SUM($AA170:$AG170)</f>
        <v/>
      </c>
      <c r="AI170" s="41">
        <f>12*($AM170+$AN170)</f>
        <v/>
      </c>
      <c r="AJ170" s="41">
        <f>$AM170*((IncMonth-1)+(13-IncMonth)*(1+$X170))+12*$AN170</f>
        <v/>
      </c>
      <c r="AK170" s="41">
        <f>IF($R170=1,N($L170)+N($M170),0)</f>
        <v/>
      </c>
      <c r="AL170">
        <f>IF($C170="","",IF(N($L170)&lt;=0,"Basic salary missing",IF(ISNA(MATCH($C170,Departments!$A$5:$A$54,0)),"Department not on Departments sheet",IF(AND($I170&lt;&gt;"",NOT(ISNUMBER($I170))),"Date of birth is text, not a date",IF(AND($K170&lt;&gt;"",NOT(ISNUMBER($K170))),"Contract end is text, not a date","")))))</f>
        <v/>
      </c>
      <c r="AM170" s="41">
        <f>IF($R170=0,0,N($L170)*(1+$Z170+BonusMonths/12+IF($Q170=1,0,EOSB))+N($M170)+(N($L170)+SI_Gross*N($M170))*IF($Q170=1,SI_O,SI_E))</f>
        <v/>
      </c>
      <c r="AN170" s="41">
        <f>IF($R170=0,0,(IF($Q170=1,MedO,MedE+Ticket)+Training)/12)</f>
        <v/>
      </c>
    </row>
    <row r="171">
      <c r="I171" s="35" t="n"/>
      <c r="J171" s="35" t="n"/>
      <c r="K171" s="35" t="n"/>
      <c r="L171" s="36" t="n"/>
      <c r="M171" s="36" t="n"/>
      <c r="P171" s="37" t="n"/>
      <c r="Q171" s="38">
        <f>IF($C171="",0,IF(OR(LOWER(TRIM($G171))="omani",LOWER(TRIM($G171))="oman",LOWER(TRIM($G171))="om",LOWER(TRIM($G171))="local"),1,0))</f>
        <v/>
      </c>
      <c r="R171" s="38">
        <f>IF($C171="",0,IF(OR(ISNUMBER(SEARCH("resign",$N171)),ISNUMBER(SEARCH("terminat",$N171)),ISNUMBER(SEARCH("inactive",$N171)),ISNUMBER(SEARCH("vacan",$N171)),ISNUMBER(SEARCH("deceased",$N171)),ISNUMBER(SEARCH("separated",$N171))),0,1))</f>
        <v/>
      </c>
      <c r="S171">
        <f>IF(OR($R171=0,NOT(ISNUMBER($I171))),"",IFERROR(DATEDIF($I171,DATE(FY,1,1),"y"),""))</f>
        <v/>
      </c>
      <c r="T171">
        <f>IF(OR($R171=0,NOT(ISNUMBER($J171))),"",IFERROR(DATEDIF($J171,DATE(FY,1,1),"y"),0))</f>
        <v/>
      </c>
      <c r="U171" s="38">
        <f>IF(OR($R171=0,NOT(ISNUMBER($I171))),0,IF(YEAR($I171)+IF($Q171=1,RetAgeO,RetAgeE)=FY,MONTH($I171),IF(YEAR($I171)+IF($Q171=1,RetAgeO,RetAgeE)&lt;FY,1,0)))</f>
        <v/>
      </c>
      <c r="V171" s="38">
        <f>IF(OR($R171=0,NOT(ISNUMBER($K171))),0,IF(YEAR($K171)=FY,MONTH($K171),IF(YEAR($K171)&lt;FY,1,0)))</f>
        <v/>
      </c>
      <c r="W171" s="38">
        <f>IF($R171=0,0,MIN(12,IF(AND(ISNUMBER($O171),$O171&gt;=1,$O171&lt;=12),INT($O171),12),IF(AND(RetireExit="Yes",$U171&gt;0),$U171,12),IF(AND(ContractExit="Yes",$V171&gt;0),$V171,12)))</f>
        <v/>
      </c>
      <c r="X171" s="37">
        <f>IF(ISNUMBER($P171),$P171,IncPct)</f>
        <v/>
      </c>
      <c r="Y171" s="39">
        <f>IF($W171=0,0,MAX(0,MIN($W171,IncMonth-1))+MAX(0,$W171-IncMonth+1)*(1+$X171))</f>
        <v/>
      </c>
      <c r="Z171" s="40">
        <f>IF($C171="",0,IFERROR(INDEX(Departments!$B$5:$B$54,MATCH($C171,Departments!$A$5:$A$54,0)),0))</f>
        <v/>
      </c>
      <c r="AA171" s="41">
        <f>N($L171)*$Y171</f>
        <v/>
      </c>
      <c r="AB171" s="41">
        <f>N($M171)*$Y171</f>
        <v/>
      </c>
      <c r="AC171" s="41">
        <f>$AA171*$Z171</f>
        <v/>
      </c>
      <c r="AD171" s="41">
        <f>$AA171*BonusMonths/12</f>
        <v/>
      </c>
      <c r="AE171" s="41">
        <f>($AA171+SI_Gross*$AB171)*IF($Q171=1,SI_O,SI_E)</f>
        <v/>
      </c>
      <c r="AF171" s="41">
        <f>IF($Q171=1,0,$AA171*EOSB)</f>
        <v/>
      </c>
      <c r="AG171" s="41">
        <f>$AN171*$W171</f>
        <v/>
      </c>
      <c r="AH171" s="41">
        <f>SUM($AA171:$AG171)</f>
        <v/>
      </c>
      <c r="AI171" s="41">
        <f>12*($AM171+$AN171)</f>
        <v/>
      </c>
      <c r="AJ171" s="41">
        <f>$AM171*((IncMonth-1)+(13-IncMonth)*(1+$X171))+12*$AN171</f>
        <v/>
      </c>
      <c r="AK171" s="41">
        <f>IF($R171=1,N($L171)+N($M171),0)</f>
        <v/>
      </c>
      <c r="AL171">
        <f>IF($C171="","",IF(N($L171)&lt;=0,"Basic salary missing",IF(ISNA(MATCH($C171,Departments!$A$5:$A$54,0)),"Department not on Departments sheet",IF(AND($I171&lt;&gt;"",NOT(ISNUMBER($I171))),"Date of birth is text, not a date",IF(AND($K171&lt;&gt;"",NOT(ISNUMBER($K171))),"Contract end is text, not a date","")))))</f>
        <v/>
      </c>
      <c r="AM171" s="41">
        <f>IF($R171=0,0,N($L171)*(1+$Z171+BonusMonths/12+IF($Q171=1,0,EOSB))+N($M171)+(N($L171)+SI_Gross*N($M171))*IF($Q171=1,SI_O,SI_E))</f>
        <v/>
      </c>
      <c r="AN171" s="41">
        <f>IF($R171=0,0,(IF($Q171=1,MedO,MedE+Ticket)+Training)/12)</f>
        <v/>
      </c>
    </row>
    <row r="172">
      <c r="I172" s="35" t="n"/>
      <c r="J172" s="35" t="n"/>
      <c r="K172" s="35" t="n"/>
      <c r="L172" s="36" t="n"/>
      <c r="M172" s="36" t="n"/>
      <c r="P172" s="37" t="n"/>
      <c r="Q172" s="38">
        <f>IF($C172="",0,IF(OR(LOWER(TRIM($G172))="omani",LOWER(TRIM($G172))="oman",LOWER(TRIM($G172))="om",LOWER(TRIM($G172))="local"),1,0))</f>
        <v/>
      </c>
      <c r="R172" s="38">
        <f>IF($C172="",0,IF(OR(ISNUMBER(SEARCH("resign",$N172)),ISNUMBER(SEARCH("terminat",$N172)),ISNUMBER(SEARCH("inactive",$N172)),ISNUMBER(SEARCH("vacan",$N172)),ISNUMBER(SEARCH("deceased",$N172)),ISNUMBER(SEARCH("separated",$N172))),0,1))</f>
        <v/>
      </c>
      <c r="S172">
        <f>IF(OR($R172=0,NOT(ISNUMBER($I172))),"",IFERROR(DATEDIF($I172,DATE(FY,1,1),"y"),""))</f>
        <v/>
      </c>
      <c r="T172">
        <f>IF(OR($R172=0,NOT(ISNUMBER($J172))),"",IFERROR(DATEDIF($J172,DATE(FY,1,1),"y"),0))</f>
        <v/>
      </c>
      <c r="U172" s="38">
        <f>IF(OR($R172=0,NOT(ISNUMBER($I172))),0,IF(YEAR($I172)+IF($Q172=1,RetAgeO,RetAgeE)=FY,MONTH($I172),IF(YEAR($I172)+IF($Q172=1,RetAgeO,RetAgeE)&lt;FY,1,0)))</f>
        <v/>
      </c>
      <c r="V172" s="38">
        <f>IF(OR($R172=0,NOT(ISNUMBER($K172))),0,IF(YEAR($K172)=FY,MONTH($K172),IF(YEAR($K172)&lt;FY,1,0)))</f>
        <v/>
      </c>
      <c r="W172" s="38">
        <f>IF($R172=0,0,MIN(12,IF(AND(ISNUMBER($O172),$O172&gt;=1,$O172&lt;=12),INT($O172),12),IF(AND(RetireExit="Yes",$U172&gt;0),$U172,12),IF(AND(ContractExit="Yes",$V172&gt;0),$V172,12)))</f>
        <v/>
      </c>
      <c r="X172" s="37">
        <f>IF(ISNUMBER($P172),$P172,IncPct)</f>
        <v/>
      </c>
      <c r="Y172" s="39">
        <f>IF($W172=0,0,MAX(0,MIN($W172,IncMonth-1))+MAX(0,$W172-IncMonth+1)*(1+$X172))</f>
        <v/>
      </c>
      <c r="Z172" s="40">
        <f>IF($C172="",0,IFERROR(INDEX(Departments!$B$5:$B$54,MATCH($C172,Departments!$A$5:$A$54,0)),0))</f>
        <v/>
      </c>
      <c r="AA172" s="41">
        <f>N($L172)*$Y172</f>
        <v/>
      </c>
      <c r="AB172" s="41">
        <f>N($M172)*$Y172</f>
        <v/>
      </c>
      <c r="AC172" s="41">
        <f>$AA172*$Z172</f>
        <v/>
      </c>
      <c r="AD172" s="41">
        <f>$AA172*BonusMonths/12</f>
        <v/>
      </c>
      <c r="AE172" s="41">
        <f>($AA172+SI_Gross*$AB172)*IF($Q172=1,SI_O,SI_E)</f>
        <v/>
      </c>
      <c r="AF172" s="41">
        <f>IF($Q172=1,0,$AA172*EOSB)</f>
        <v/>
      </c>
      <c r="AG172" s="41">
        <f>$AN172*$W172</f>
        <v/>
      </c>
      <c r="AH172" s="41">
        <f>SUM($AA172:$AG172)</f>
        <v/>
      </c>
      <c r="AI172" s="41">
        <f>12*($AM172+$AN172)</f>
        <v/>
      </c>
      <c r="AJ172" s="41">
        <f>$AM172*((IncMonth-1)+(13-IncMonth)*(1+$X172))+12*$AN172</f>
        <v/>
      </c>
      <c r="AK172" s="41">
        <f>IF($R172=1,N($L172)+N($M172),0)</f>
        <v/>
      </c>
      <c r="AL172">
        <f>IF($C172="","",IF(N($L172)&lt;=0,"Basic salary missing",IF(ISNA(MATCH($C172,Departments!$A$5:$A$54,0)),"Department not on Departments sheet",IF(AND($I172&lt;&gt;"",NOT(ISNUMBER($I172))),"Date of birth is text, not a date",IF(AND($K172&lt;&gt;"",NOT(ISNUMBER($K172))),"Contract end is text, not a date","")))))</f>
        <v/>
      </c>
      <c r="AM172" s="41">
        <f>IF($R172=0,0,N($L172)*(1+$Z172+BonusMonths/12+IF($Q172=1,0,EOSB))+N($M172)+(N($L172)+SI_Gross*N($M172))*IF($Q172=1,SI_O,SI_E))</f>
        <v/>
      </c>
      <c r="AN172" s="41">
        <f>IF($R172=0,0,(IF($Q172=1,MedO,MedE+Ticket)+Training)/12)</f>
        <v/>
      </c>
    </row>
    <row r="173">
      <c r="I173" s="35" t="n"/>
      <c r="J173" s="35" t="n"/>
      <c r="K173" s="35" t="n"/>
      <c r="L173" s="36" t="n"/>
      <c r="M173" s="36" t="n"/>
      <c r="P173" s="37" t="n"/>
      <c r="Q173" s="38">
        <f>IF($C173="",0,IF(OR(LOWER(TRIM($G173))="omani",LOWER(TRIM($G173))="oman",LOWER(TRIM($G173))="om",LOWER(TRIM($G173))="local"),1,0))</f>
        <v/>
      </c>
      <c r="R173" s="38">
        <f>IF($C173="",0,IF(OR(ISNUMBER(SEARCH("resign",$N173)),ISNUMBER(SEARCH("terminat",$N173)),ISNUMBER(SEARCH("inactive",$N173)),ISNUMBER(SEARCH("vacan",$N173)),ISNUMBER(SEARCH("deceased",$N173)),ISNUMBER(SEARCH("separated",$N173))),0,1))</f>
        <v/>
      </c>
      <c r="S173">
        <f>IF(OR($R173=0,NOT(ISNUMBER($I173))),"",IFERROR(DATEDIF($I173,DATE(FY,1,1),"y"),""))</f>
        <v/>
      </c>
      <c r="T173">
        <f>IF(OR($R173=0,NOT(ISNUMBER($J173))),"",IFERROR(DATEDIF($J173,DATE(FY,1,1),"y"),0))</f>
        <v/>
      </c>
      <c r="U173" s="38">
        <f>IF(OR($R173=0,NOT(ISNUMBER($I173))),0,IF(YEAR($I173)+IF($Q173=1,RetAgeO,RetAgeE)=FY,MONTH($I173),IF(YEAR($I173)+IF($Q173=1,RetAgeO,RetAgeE)&lt;FY,1,0)))</f>
        <v/>
      </c>
      <c r="V173" s="38">
        <f>IF(OR($R173=0,NOT(ISNUMBER($K173))),0,IF(YEAR($K173)=FY,MONTH($K173),IF(YEAR($K173)&lt;FY,1,0)))</f>
        <v/>
      </c>
      <c r="W173" s="38">
        <f>IF($R173=0,0,MIN(12,IF(AND(ISNUMBER($O173),$O173&gt;=1,$O173&lt;=12),INT($O173),12),IF(AND(RetireExit="Yes",$U173&gt;0),$U173,12),IF(AND(ContractExit="Yes",$V173&gt;0),$V173,12)))</f>
        <v/>
      </c>
      <c r="X173" s="37">
        <f>IF(ISNUMBER($P173),$P173,IncPct)</f>
        <v/>
      </c>
      <c r="Y173" s="39">
        <f>IF($W173=0,0,MAX(0,MIN($W173,IncMonth-1))+MAX(0,$W173-IncMonth+1)*(1+$X173))</f>
        <v/>
      </c>
      <c r="Z173" s="40">
        <f>IF($C173="",0,IFERROR(INDEX(Departments!$B$5:$B$54,MATCH($C173,Departments!$A$5:$A$54,0)),0))</f>
        <v/>
      </c>
      <c r="AA173" s="41">
        <f>N($L173)*$Y173</f>
        <v/>
      </c>
      <c r="AB173" s="41">
        <f>N($M173)*$Y173</f>
        <v/>
      </c>
      <c r="AC173" s="41">
        <f>$AA173*$Z173</f>
        <v/>
      </c>
      <c r="AD173" s="41">
        <f>$AA173*BonusMonths/12</f>
        <v/>
      </c>
      <c r="AE173" s="41">
        <f>($AA173+SI_Gross*$AB173)*IF($Q173=1,SI_O,SI_E)</f>
        <v/>
      </c>
      <c r="AF173" s="41">
        <f>IF($Q173=1,0,$AA173*EOSB)</f>
        <v/>
      </c>
      <c r="AG173" s="41">
        <f>$AN173*$W173</f>
        <v/>
      </c>
      <c r="AH173" s="41">
        <f>SUM($AA173:$AG173)</f>
        <v/>
      </c>
      <c r="AI173" s="41">
        <f>12*($AM173+$AN173)</f>
        <v/>
      </c>
      <c r="AJ173" s="41">
        <f>$AM173*((IncMonth-1)+(13-IncMonth)*(1+$X173))+12*$AN173</f>
        <v/>
      </c>
      <c r="AK173" s="41">
        <f>IF($R173=1,N($L173)+N($M173),0)</f>
        <v/>
      </c>
      <c r="AL173">
        <f>IF($C173="","",IF(N($L173)&lt;=0,"Basic salary missing",IF(ISNA(MATCH($C173,Departments!$A$5:$A$54,0)),"Department not on Departments sheet",IF(AND($I173&lt;&gt;"",NOT(ISNUMBER($I173))),"Date of birth is text, not a date",IF(AND($K173&lt;&gt;"",NOT(ISNUMBER($K173))),"Contract end is text, not a date","")))))</f>
        <v/>
      </c>
      <c r="AM173" s="41">
        <f>IF($R173=0,0,N($L173)*(1+$Z173+BonusMonths/12+IF($Q173=1,0,EOSB))+N($M173)+(N($L173)+SI_Gross*N($M173))*IF($Q173=1,SI_O,SI_E))</f>
        <v/>
      </c>
      <c r="AN173" s="41">
        <f>IF($R173=0,0,(IF($Q173=1,MedO,MedE+Ticket)+Training)/12)</f>
        <v/>
      </c>
    </row>
    <row r="174">
      <c r="I174" s="35" t="n"/>
      <c r="J174" s="35" t="n"/>
      <c r="K174" s="35" t="n"/>
      <c r="L174" s="36" t="n"/>
      <c r="M174" s="36" t="n"/>
      <c r="P174" s="37" t="n"/>
      <c r="Q174" s="38">
        <f>IF($C174="",0,IF(OR(LOWER(TRIM($G174))="omani",LOWER(TRIM($G174))="oman",LOWER(TRIM($G174))="om",LOWER(TRIM($G174))="local"),1,0))</f>
        <v/>
      </c>
      <c r="R174" s="38">
        <f>IF($C174="",0,IF(OR(ISNUMBER(SEARCH("resign",$N174)),ISNUMBER(SEARCH("terminat",$N174)),ISNUMBER(SEARCH("inactive",$N174)),ISNUMBER(SEARCH("vacan",$N174)),ISNUMBER(SEARCH("deceased",$N174)),ISNUMBER(SEARCH("separated",$N174))),0,1))</f>
        <v/>
      </c>
      <c r="S174">
        <f>IF(OR($R174=0,NOT(ISNUMBER($I174))),"",IFERROR(DATEDIF($I174,DATE(FY,1,1),"y"),""))</f>
        <v/>
      </c>
      <c r="T174">
        <f>IF(OR($R174=0,NOT(ISNUMBER($J174))),"",IFERROR(DATEDIF($J174,DATE(FY,1,1),"y"),0))</f>
        <v/>
      </c>
      <c r="U174" s="38">
        <f>IF(OR($R174=0,NOT(ISNUMBER($I174))),0,IF(YEAR($I174)+IF($Q174=1,RetAgeO,RetAgeE)=FY,MONTH($I174),IF(YEAR($I174)+IF($Q174=1,RetAgeO,RetAgeE)&lt;FY,1,0)))</f>
        <v/>
      </c>
      <c r="V174" s="38">
        <f>IF(OR($R174=0,NOT(ISNUMBER($K174))),0,IF(YEAR($K174)=FY,MONTH($K174),IF(YEAR($K174)&lt;FY,1,0)))</f>
        <v/>
      </c>
      <c r="W174" s="38">
        <f>IF($R174=0,0,MIN(12,IF(AND(ISNUMBER($O174),$O174&gt;=1,$O174&lt;=12),INT($O174),12),IF(AND(RetireExit="Yes",$U174&gt;0),$U174,12),IF(AND(ContractExit="Yes",$V174&gt;0),$V174,12)))</f>
        <v/>
      </c>
      <c r="X174" s="37">
        <f>IF(ISNUMBER($P174),$P174,IncPct)</f>
        <v/>
      </c>
      <c r="Y174" s="39">
        <f>IF($W174=0,0,MAX(0,MIN($W174,IncMonth-1))+MAX(0,$W174-IncMonth+1)*(1+$X174))</f>
        <v/>
      </c>
      <c r="Z174" s="40">
        <f>IF($C174="",0,IFERROR(INDEX(Departments!$B$5:$B$54,MATCH($C174,Departments!$A$5:$A$54,0)),0))</f>
        <v/>
      </c>
      <c r="AA174" s="41">
        <f>N($L174)*$Y174</f>
        <v/>
      </c>
      <c r="AB174" s="41">
        <f>N($M174)*$Y174</f>
        <v/>
      </c>
      <c r="AC174" s="41">
        <f>$AA174*$Z174</f>
        <v/>
      </c>
      <c r="AD174" s="41">
        <f>$AA174*BonusMonths/12</f>
        <v/>
      </c>
      <c r="AE174" s="41">
        <f>($AA174+SI_Gross*$AB174)*IF($Q174=1,SI_O,SI_E)</f>
        <v/>
      </c>
      <c r="AF174" s="41">
        <f>IF($Q174=1,0,$AA174*EOSB)</f>
        <v/>
      </c>
      <c r="AG174" s="41">
        <f>$AN174*$W174</f>
        <v/>
      </c>
      <c r="AH174" s="41">
        <f>SUM($AA174:$AG174)</f>
        <v/>
      </c>
      <c r="AI174" s="41">
        <f>12*($AM174+$AN174)</f>
        <v/>
      </c>
      <c r="AJ174" s="41">
        <f>$AM174*((IncMonth-1)+(13-IncMonth)*(1+$X174))+12*$AN174</f>
        <v/>
      </c>
      <c r="AK174" s="41">
        <f>IF($R174=1,N($L174)+N($M174),0)</f>
        <v/>
      </c>
      <c r="AL174">
        <f>IF($C174="","",IF(N($L174)&lt;=0,"Basic salary missing",IF(ISNA(MATCH($C174,Departments!$A$5:$A$54,0)),"Department not on Departments sheet",IF(AND($I174&lt;&gt;"",NOT(ISNUMBER($I174))),"Date of birth is text, not a date",IF(AND($K174&lt;&gt;"",NOT(ISNUMBER($K174))),"Contract end is text, not a date","")))))</f>
        <v/>
      </c>
      <c r="AM174" s="41">
        <f>IF($R174=0,0,N($L174)*(1+$Z174+BonusMonths/12+IF($Q174=1,0,EOSB))+N($M174)+(N($L174)+SI_Gross*N($M174))*IF($Q174=1,SI_O,SI_E))</f>
        <v/>
      </c>
      <c r="AN174" s="41">
        <f>IF($R174=0,0,(IF($Q174=1,MedO,MedE+Ticket)+Training)/12)</f>
        <v/>
      </c>
    </row>
    <row r="175">
      <c r="I175" s="35" t="n"/>
      <c r="J175" s="35" t="n"/>
      <c r="K175" s="35" t="n"/>
      <c r="L175" s="36" t="n"/>
      <c r="M175" s="36" t="n"/>
      <c r="P175" s="37" t="n"/>
      <c r="Q175" s="38">
        <f>IF($C175="",0,IF(OR(LOWER(TRIM($G175))="omani",LOWER(TRIM($G175))="oman",LOWER(TRIM($G175))="om",LOWER(TRIM($G175))="local"),1,0))</f>
        <v/>
      </c>
      <c r="R175" s="38">
        <f>IF($C175="",0,IF(OR(ISNUMBER(SEARCH("resign",$N175)),ISNUMBER(SEARCH("terminat",$N175)),ISNUMBER(SEARCH("inactive",$N175)),ISNUMBER(SEARCH("vacan",$N175)),ISNUMBER(SEARCH("deceased",$N175)),ISNUMBER(SEARCH("separated",$N175))),0,1))</f>
        <v/>
      </c>
      <c r="S175">
        <f>IF(OR($R175=0,NOT(ISNUMBER($I175))),"",IFERROR(DATEDIF($I175,DATE(FY,1,1),"y"),""))</f>
        <v/>
      </c>
      <c r="T175">
        <f>IF(OR($R175=0,NOT(ISNUMBER($J175))),"",IFERROR(DATEDIF($J175,DATE(FY,1,1),"y"),0))</f>
        <v/>
      </c>
      <c r="U175" s="38">
        <f>IF(OR($R175=0,NOT(ISNUMBER($I175))),0,IF(YEAR($I175)+IF($Q175=1,RetAgeO,RetAgeE)=FY,MONTH($I175),IF(YEAR($I175)+IF($Q175=1,RetAgeO,RetAgeE)&lt;FY,1,0)))</f>
        <v/>
      </c>
      <c r="V175" s="38">
        <f>IF(OR($R175=0,NOT(ISNUMBER($K175))),0,IF(YEAR($K175)=FY,MONTH($K175),IF(YEAR($K175)&lt;FY,1,0)))</f>
        <v/>
      </c>
      <c r="W175" s="38">
        <f>IF($R175=0,0,MIN(12,IF(AND(ISNUMBER($O175),$O175&gt;=1,$O175&lt;=12),INT($O175),12),IF(AND(RetireExit="Yes",$U175&gt;0),$U175,12),IF(AND(ContractExit="Yes",$V175&gt;0),$V175,12)))</f>
        <v/>
      </c>
      <c r="X175" s="37">
        <f>IF(ISNUMBER($P175),$P175,IncPct)</f>
        <v/>
      </c>
      <c r="Y175" s="39">
        <f>IF($W175=0,0,MAX(0,MIN($W175,IncMonth-1))+MAX(0,$W175-IncMonth+1)*(1+$X175))</f>
        <v/>
      </c>
      <c r="Z175" s="40">
        <f>IF($C175="",0,IFERROR(INDEX(Departments!$B$5:$B$54,MATCH($C175,Departments!$A$5:$A$54,0)),0))</f>
        <v/>
      </c>
      <c r="AA175" s="41">
        <f>N($L175)*$Y175</f>
        <v/>
      </c>
      <c r="AB175" s="41">
        <f>N($M175)*$Y175</f>
        <v/>
      </c>
      <c r="AC175" s="41">
        <f>$AA175*$Z175</f>
        <v/>
      </c>
      <c r="AD175" s="41">
        <f>$AA175*BonusMonths/12</f>
        <v/>
      </c>
      <c r="AE175" s="41">
        <f>($AA175+SI_Gross*$AB175)*IF($Q175=1,SI_O,SI_E)</f>
        <v/>
      </c>
      <c r="AF175" s="41">
        <f>IF($Q175=1,0,$AA175*EOSB)</f>
        <v/>
      </c>
      <c r="AG175" s="41">
        <f>$AN175*$W175</f>
        <v/>
      </c>
      <c r="AH175" s="41">
        <f>SUM($AA175:$AG175)</f>
        <v/>
      </c>
      <c r="AI175" s="41">
        <f>12*($AM175+$AN175)</f>
        <v/>
      </c>
      <c r="AJ175" s="41">
        <f>$AM175*((IncMonth-1)+(13-IncMonth)*(1+$X175))+12*$AN175</f>
        <v/>
      </c>
      <c r="AK175" s="41">
        <f>IF($R175=1,N($L175)+N($M175),0)</f>
        <v/>
      </c>
      <c r="AL175">
        <f>IF($C175="","",IF(N($L175)&lt;=0,"Basic salary missing",IF(ISNA(MATCH($C175,Departments!$A$5:$A$54,0)),"Department not on Departments sheet",IF(AND($I175&lt;&gt;"",NOT(ISNUMBER($I175))),"Date of birth is text, not a date",IF(AND($K175&lt;&gt;"",NOT(ISNUMBER($K175))),"Contract end is text, not a date","")))))</f>
        <v/>
      </c>
      <c r="AM175" s="41">
        <f>IF($R175=0,0,N($L175)*(1+$Z175+BonusMonths/12+IF($Q175=1,0,EOSB))+N($M175)+(N($L175)+SI_Gross*N($M175))*IF($Q175=1,SI_O,SI_E))</f>
        <v/>
      </c>
      <c r="AN175" s="41">
        <f>IF($R175=0,0,(IF($Q175=1,MedO,MedE+Ticket)+Training)/12)</f>
        <v/>
      </c>
    </row>
    <row r="176">
      <c r="I176" s="35" t="n"/>
      <c r="J176" s="35" t="n"/>
      <c r="K176" s="35" t="n"/>
      <c r="L176" s="36" t="n"/>
      <c r="M176" s="36" t="n"/>
      <c r="P176" s="37" t="n"/>
      <c r="Q176" s="38">
        <f>IF($C176="",0,IF(OR(LOWER(TRIM($G176))="omani",LOWER(TRIM($G176))="oman",LOWER(TRIM($G176))="om",LOWER(TRIM($G176))="local"),1,0))</f>
        <v/>
      </c>
      <c r="R176" s="38">
        <f>IF($C176="",0,IF(OR(ISNUMBER(SEARCH("resign",$N176)),ISNUMBER(SEARCH("terminat",$N176)),ISNUMBER(SEARCH("inactive",$N176)),ISNUMBER(SEARCH("vacan",$N176)),ISNUMBER(SEARCH("deceased",$N176)),ISNUMBER(SEARCH("separated",$N176))),0,1))</f>
        <v/>
      </c>
      <c r="S176">
        <f>IF(OR($R176=0,NOT(ISNUMBER($I176))),"",IFERROR(DATEDIF($I176,DATE(FY,1,1),"y"),""))</f>
        <v/>
      </c>
      <c r="T176">
        <f>IF(OR($R176=0,NOT(ISNUMBER($J176))),"",IFERROR(DATEDIF($J176,DATE(FY,1,1),"y"),0))</f>
        <v/>
      </c>
      <c r="U176" s="38">
        <f>IF(OR($R176=0,NOT(ISNUMBER($I176))),0,IF(YEAR($I176)+IF($Q176=1,RetAgeO,RetAgeE)=FY,MONTH($I176),IF(YEAR($I176)+IF($Q176=1,RetAgeO,RetAgeE)&lt;FY,1,0)))</f>
        <v/>
      </c>
      <c r="V176" s="38">
        <f>IF(OR($R176=0,NOT(ISNUMBER($K176))),0,IF(YEAR($K176)=FY,MONTH($K176),IF(YEAR($K176)&lt;FY,1,0)))</f>
        <v/>
      </c>
      <c r="W176" s="38">
        <f>IF($R176=0,0,MIN(12,IF(AND(ISNUMBER($O176),$O176&gt;=1,$O176&lt;=12),INT($O176),12),IF(AND(RetireExit="Yes",$U176&gt;0),$U176,12),IF(AND(ContractExit="Yes",$V176&gt;0),$V176,12)))</f>
        <v/>
      </c>
      <c r="X176" s="37">
        <f>IF(ISNUMBER($P176),$P176,IncPct)</f>
        <v/>
      </c>
      <c r="Y176" s="39">
        <f>IF($W176=0,0,MAX(0,MIN($W176,IncMonth-1))+MAX(0,$W176-IncMonth+1)*(1+$X176))</f>
        <v/>
      </c>
      <c r="Z176" s="40">
        <f>IF($C176="",0,IFERROR(INDEX(Departments!$B$5:$B$54,MATCH($C176,Departments!$A$5:$A$54,0)),0))</f>
        <v/>
      </c>
      <c r="AA176" s="41">
        <f>N($L176)*$Y176</f>
        <v/>
      </c>
      <c r="AB176" s="41">
        <f>N($M176)*$Y176</f>
        <v/>
      </c>
      <c r="AC176" s="41">
        <f>$AA176*$Z176</f>
        <v/>
      </c>
      <c r="AD176" s="41">
        <f>$AA176*BonusMonths/12</f>
        <v/>
      </c>
      <c r="AE176" s="41">
        <f>($AA176+SI_Gross*$AB176)*IF($Q176=1,SI_O,SI_E)</f>
        <v/>
      </c>
      <c r="AF176" s="41">
        <f>IF($Q176=1,0,$AA176*EOSB)</f>
        <v/>
      </c>
      <c r="AG176" s="41">
        <f>$AN176*$W176</f>
        <v/>
      </c>
      <c r="AH176" s="41">
        <f>SUM($AA176:$AG176)</f>
        <v/>
      </c>
      <c r="AI176" s="41">
        <f>12*($AM176+$AN176)</f>
        <v/>
      </c>
      <c r="AJ176" s="41">
        <f>$AM176*((IncMonth-1)+(13-IncMonth)*(1+$X176))+12*$AN176</f>
        <v/>
      </c>
      <c r="AK176" s="41">
        <f>IF($R176=1,N($L176)+N($M176),0)</f>
        <v/>
      </c>
      <c r="AL176">
        <f>IF($C176="","",IF(N($L176)&lt;=0,"Basic salary missing",IF(ISNA(MATCH($C176,Departments!$A$5:$A$54,0)),"Department not on Departments sheet",IF(AND($I176&lt;&gt;"",NOT(ISNUMBER($I176))),"Date of birth is text, not a date",IF(AND($K176&lt;&gt;"",NOT(ISNUMBER($K176))),"Contract end is text, not a date","")))))</f>
        <v/>
      </c>
      <c r="AM176" s="41">
        <f>IF($R176=0,0,N($L176)*(1+$Z176+BonusMonths/12+IF($Q176=1,0,EOSB))+N($M176)+(N($L176)+SI_Gross*N($M176))*IF($Q176=1,SI_O,SI_E))</f>
        <v/>
      </c>
      <c r="AN176" s="41">
        <f>IF($R176=0,0,(IF($Q176=1,MedO,MedE+Ticket)+Training)/12)</f>
        <v/>
      </c>
    </row>
    <row r="177">
      <c r="I177" s="35" t="n"/>
      <c r="J177" s="35" t="n"/>
      <c r="K177" s="35" t="n"/>
      <c r="L177" s="36" t="n"/>
      <c r="M177" s="36" t="n"/>
      <c r="P177" s="37" t="n"/>
      <c r="Q177" s="38">
        <f>IF($C177="",0,IF(OR(LOWER(TRIM($G177))="omani",LOWER(TRIM($G177))="oman",LOWER(TRIM($G177))="om",LOWER(TRIM($G177))="local"),1,0))</f>
        <v/>
      </c>
      <c r="R177" s="38">
        <f>IF($C177="",0,IF(OR(ISNUMBER(SEARCH("resign",$N177)),ISNUMBER(SEARCH("terminat",$N177)),ISNUMBER(SEARCH("inactive",$N177)),ISNUMBER(SEARCH("vacan",$N177)),ISNUMBER(SEARCH("deceased",$N177)),ISNUMBER(SEARCH("separated",$N177))),0,1))</f>
        <v/>
      </c>
      <c r="S177">
        <f>IF(OR($R177=0,NOT(ISNUMBER($I177))),"",IFERROR(DATEDIF($I177,DATE(FY,1,1),"y"),""))</f>
        <v/>
      </c>
      <c r="T177">
        <f>IF(OR($R177=0,NOT(ISNUMBER($J177))),"",IFERROR(DATEDIF($J177,DATE(FY,1,1),"y"),0))</f>
        <v/>
      </c>
      <c r="U177" s="38">
        <f>IF(OR($R177=0,NOT(ISNUMBER($I177))),0,IF(YEAR($I177)+IF($Q177=1,RetAgeO,RetAgeE)=FY,MONTH($I177),IF(YEAR($I177)+IF($Q177=1,RetAgeO,RetAgeE)&lt;FY,1,0)))</f>
        <v/>
      </c>
      <c r="V177" s="38">
        <f>IF(OR($R177=0,NOT(ISNUMBER($K177))),0,IF(YEAR($K177)=FY,MONTH($K177),IF(YEAR($K177)&lt;FY,1,0)))</f>
        <v/>
      </c>
      <c r="W177" s="38">
        <f>IF($R177=0,0,MIN(12,IF(AND(ISNUMBER($O177),$O177&gt;=1,$O177&lt;=12),INT($O177),12),IF(AND(RetireExit="Yes",$U177&gt;0),$U177,12),IF(AND(ContractExit="Yes",$V177&gt;0),$V177,12)))</f>
        <v/>
      </c>
      <c r="X177" s="37">
        <f>IF(ISNUMBER($P177),$P177,IncPct)</f>
        <v/>
      </c>
      <c r="Y177" s="39">
        <f>IF($W177=0,0,MAX(0,MIN($W177,IncMonth-1))+MAX(0,$W177-IncMonth+1)*(1+$X177))</f>
        <v/>
      </c>
      <c r="Z177" s="40">
        <f>IF($C177="",0,IFERROR(INDEX(Departments!$B$5:$B$54,MATCH($C177,Departments!$A$5:$A$54,0)),0))</f>
        <v/>
      </c>
      <c r="AA177" s="41">
        <f>N($L177)*$Y177</f>
        <v/>
      </c>
      <c r="AB177" s="41">
        <f>N($M177)*$Y177</f>
        <v/>
      </c>
      <c r="AC177" s="41">
        <f>$AA177*$Z177</f>
        <v/>
      </c>
      <c r="AD177" s="41">
        <f>$AA177*BonusMonths/12</f>
        <v/>
      </c>
      <c r="AE177" s="41">
        <f>($AA177+SI_Gross*$AB177)*IF($Q177=1,SI_O,SI_E)</f>
        <v/>
      </c>
      <c r="AF177" s="41">
        <f>IF($Q177=1,0,$AA177*EOSB)</f>
        <v/>
      </c>
      <c r="AG177" s="41">
        <f>$AN177*$W177</f>
        <v/>
      </c>
      <c r="AH177" s="41">
        <f>SUM($AA177:$AG177)</f>
        <v/>
      </c>
      <c r="AI177" s="41">
        <f>12*($AM177+$AN177)</f>
        <v/>
      </c>
      <c r="AJ177" s="41">
        <f>$AM177*((IncMonth-1)+(13-IncMonth)*(1+$X177))+12*$AN177</f>
        <v/>
      </c>
      <c r="AK177" s="41">
        <f>IF($R177=1,N($L177)+N($M177),0)</f>
        <v/>
      </c>
      <c r="AL177">
        <f>IF($C177="","",IF(N($L177)&lt;=0,"Basic salary missing",IF(ISNA(MATCH($C177,Departments!$A$5:$A$54,0)),"Department not on Departments sheet",IF(AND($I177&lt;&gt;"",NOT(ISNUMBER($I177))),"Date of birth is text, not a date",IF(AND($K177&lt;&gt;"",NOT(ISNUMBER($K177))),"Contract end is text, not a date","")))))</f>
        <v/>
      </c>
      <c r="AM177" s="41">
        <f>IF($R177=0,0,N($L177)*(1+$Z177+BonusMonths/12+IF($Q177=1,0,EOSB))+N($M177)+(N($L177)+SI_Gross*N($M177))*IF($Q177=1,SI_O,SI_E))</f>
        <v/>
      </c>
      <c r="AN177" s="41">
        <f>IF($R177=0,0,(IF($Q177=1,MedO,MedE+Ticket)+Training)/12)</f>
        <v/>
      </c>
    </row>
    <row r="178">
      <c r="I178" s="35" t="n"/>
      <c r="J178" s="35" t="n"/>
      <c r="K178" s="35" t="n"/>
      <c r="L178" s="36" t="n"/>
      <c r="M178" s="36" t="n"/>
      <c r="P178" s="37" t="n"/>
      <c r="Q178" s="38">
        <f>IF($C178="",0,IF(OR(LOWER(TRIM($G178))="omani",LOWER(TRIM($G178))="oman",LOWER(TRIM($G178))="om",LOWER(TRIM($G178))="local"),1,0))</f>
        <v/>
      </c>
      <c r="R178" s="38">
        <f>IF($C178="",0,IF(OR(ISNUMBER(SEARCH("resign",$N178)),ISNUMBER(SEARCH("terminat",$N178)),ISNUMBER(SEARCH("inactive",$N178)),ISNUMBER(SEARCH("vacan",$N178)),ISNUMBER(SEARCH("deceased",$N178)),ISNUMBER(SEARCH("separated",$N178))),0,1))</f>
        <v/>
      </c>
      <c r="S178">
        <f>IF(OR($R178=0,NOT(ISNUMBER($I178))),"",IFERROR(DATEDIF($I178,DATE(FY,1,1),"y"),""))</f>
        <v/>
      </c>
      <c r="T178">
        <f>IF(OR($R178=0,NOT(ISNUMBER($J178))),"",IFERROR(DATEDIF($J178,DATE(FY,1,1),"y"),0))</f>
        <v/>
      </c>
      <c r="U178" s="38">
        <f>IF(OR($R178=0,NOT(ISNUMBER($I178))),0,IF(YEAR($I178)+IF($Q178=1,RetAgeO,RetAgeE)=FY,MONTH($I178),IF(YEAR($I178)+IF($Q178=1,RetAgeO,RetAgeE)&lt;FY,1,0)))</f>
        <v/>
      </c>
      <c r="V178" s="38">
        <f>IF(OR($R178=0,NOT(ISNUMBER($K178))),0,IF(YEAR($K178)=FY,MONTH($K178),IF(YEAR($K178)&lt;FY,1,0)))</f>
        <v/>
      </c>
      <c r="W178" s="38">
        <f>IF($R178=0,0,MIN(12,IF(AND(ISNUMBER($O178),$O178&gt;=1,$O178&lt;=12),INT($O178),12),IF(AND(RetireExit="Yes",$U178&gt;0),$U178,12),IF(AND(ContractExit="Yes",$V178&gt;0),$V178,12)))</f>
        <v/>
      </c>
      <c r="X178" s="37">
        <f>IF(ISNUMBER($P178),$P178,IncPct)</f>
        <v/>
      </c>
      <c r="Y178" s="39">
        <f>IF($W178=0,0,MAX(0,MIN($W178,IncMonth-1))+MAX(0,$W178-IncMonth+1)*(1+$X178))</f>
        <v/>
      </c>
      <c r="Z178" s="40">
        <f>IF($C178="",0,IFERROR(INDEX(Departments!$B$5:$B$54,MATCH($C178,Departments!$A$5:$A$54,0)),0))</f>
        <v/>
      </c>
      <c r="AA178" s="41">
        <f>N($L178)*$Y178</f>
        <v/>
      </c>
      <c r="AB178" s="41">
        <f>N($M178)*$Y178</f>
        <v/>
      </c>
      <c r="AC178" s="41">
        <f>$AA178*$Z178</f>
        <v/>
      </c>
      <c r="AD178" s="41">
        <f>$AA178*BonusMonths/12</f>
        <v/>
      </c>
      <c r="AE178" s="41">
        <f>($AA178+SI_Gross*$AB178)*IF($Q178=1,SI_O,SI_E)</f>
        <v/>
      </c>
      <c r="AF178" s="41">
        <f>IF($Q178=1,0,$AA178*EOSB)</f>
        <v/>
      </c>
      <c r="AG178" s="41">
        <f>$AN178*$W178</f>
        <v/>
      </c>
      <c r="AH178" s="41">
        <f>SUM($AA178:$AG178)</f>
        <v/>
      </c>
      <c r="AI178" s="41">
        <f>12*($AM178+$AN178)</f>
        <v/>
      </c>
      <c r="AJ178" s="41">
        <f>$AM178*((IncMonth-1)+(13-IncMonth)*(1+$X178))+12*$AN178</f>
        <v/>
      </c>
      <c r="AK178" s="41">
        <f>IF($R178=1,N($L178)+N($M178),0)</f>
        <v/>
      </c>
      <c r="AL178">
        <f>IF($C178="","",IF(N($L178)&lt;=0,"Basic salary missing",IF(ISNA(MATCH($C178,Departments!$A$5:$A$54,0)),"Department not on Departments sheet",IF(AND($I178&lt;&gt;"",NOT(ISNUMBER($I178))),"Date of birth is text, not a date",IF(AND($K178&lt;&gt;"",NOT(ISNUMBER($K178))),"Contract end is text, not a date","")))))</f>
        <v/>
      </c>
      <c r="AM178" s="41">
        <f>IF($R178=0,0,N($L178)*(1+$Z178+BonusMonths/12+IF($Q178=1,0,EOSB))+N($M178)+(N($L178)+SI_Gross*N($M178))*IF($Q178=1,SI_O,SI_E))</f>
        <v/>
      </c>
      <c r="AN178" s="41">
        <f>IF($R178=0,0,(IF($Q178=1,MedO,MedE+Ticket)+Training)/12)</f>
        <v/>
      </c>
    </row>
    <row r="179">
      <c r="I179" s="35" t="n"/>
      <c r="J179" s="35" t="n"/>
      <c r="K179" s="35" t="n"/>
      <c r="L179" s="36" t="n"/>
      <c r="M179" s="36" t="n"/>
      <c r="P179" s="37" t="n"/>
      <c r="Q179" s="38">
        <f>IF($C179="",0,IF(OR(LOWER(TRIM($G179))="omani",LOWER(TRIM($G179))="oman",LOWER(TRIM($G179))="om",LOWER(TRIM($G179))="local"),1,0))</f>
        <v/>
      </c>
      <c r="R179" s="38">
        <f>IF($C179="",0,IF(OR(ISNUMBER(SEARCH("resign",$N179)),ISNUMBER(SEARCH("terminat",$N179)),ISNUMBER(SEARCH("inactive",$N179)),ISNUMBER(SEARCH("vacan",$N179)),ISNUMBER(SEARCH("deceased",$N179)),ISNUMBER(SEARCH("separated",$N179))),0,1))</f>
        <v/>
      </c>
      <c r="S179">
        <f>IF(OR($R179=0,NOT(ISNUMBER($I179))),"",IFERROR(DATEDIF($I179,DATE(FY,1,1),"y"),""))</f>
        <v/>
      </c>
      <c r="T179">
        <f>IF(OR($R179=0,NOT(ISNUMBER($J179))),"",IFERROR(DATEDIF($J179,DATE(FY,1,1),"y"),0))</f>
        <v/>
      </c>
      <c r="U179" s="38">
        <f>IF(OR($R179=0,NOT(ISNUMBER($I179))),0,IF(YEAR($I179)+IF($Q179=1,RetAgeO,RetAgeE)=FY,MONTH($I179),IF(YEAR($I179)+IF($Q179=1,RetAgeO,RetAgeE)&lt;FY,1,0)))</f>
        <v/>
      </c>
      <c r="V179" s="38">
        <f>IF(OR($R179=0,NOT(ISNUMBER($K179))),0,IF(YEAR($K179)=FY,MONTH($K179),IF(YEAR($K179)&lt;FY,1,0)))</f>
        <v/>
      </c>
      <c r="W179" s="38">
        <f>IF($R179=0,0,MIN(12,IF(AND(ISNUMBER($O179),$O179&gt;=1,$O179&lt;=12),INT($O179),12),IF(AND(RetireExit="Yes",$U179&gt;0),$U179,12),IF(AND(ContractExit="Yes",$V179&gt;0),$V179,12)))</f>
        <v/>
      </c>
      <c r="X179" s="37">
        <f>IF(ISNUMBER($P179),$P179,IncPct)</f>
        <v/>
      </c>
      <c r="Y179" s="39">
        <f>IF($W179=0,0,MAX(0,MIN($W179,IncMonth-1))+MAX(0,$W179-IncMonth+1)*(1+$X179))</f>
        <v/>
      </c>
      <c r="Z179" s="40">
        <f>IF($C179="",0,IFERROR(INDEX(Departments!$B$5:$B$54,MATCH($C179,Departments!$A$5:$A$54,0)),0))</f>
        <v/>
      </c>
      <c r="AA179" s="41">
        <f>N($L179)*$Y179</f>
        <v/>
      </c>
      <c r="AB179" s="41">
        <f>N($M179)*$Y179</f>
        <v/>
      </c>
      <c r="AC179" s="41">
        <f>$AA179*$Z179</f>
        <v/>
      </c>
      <c r="AD179" s="41">
        <f>$AA179*BonusMonths/12</f>
        <v/>
      </c>
      <c r="AE179" s="41">
        <f>($AA179+SI_Gross*$AB179)*IF($Q179=1,SI_O,SI_E)</f>
        <v/>
      </c>
      <c r="AF179" s="41">
        <f>IF($Q179=1,0,$AA179*EOSB)</f>
        <v/>
      </c>
      <c r="AG179" s="41">
        <f>$AN179*$W179</f>
        <v/>
      </c>
      <c r="AH179" s="41">
        <f>SUM($AA179:$AG179)</f>
        <v/>
      </c>
      <c r="AI179" s="41">
        <f>12*($AM179+$AN179)</f>
        <v/>
      </c>
      <c r="AJ179" s="41">
        <f>$AM179*((IncMonth-1)+(13-IncMonth)*(1+$X179))+12*$AN179</f>
        <v/>
      </c>
      <c r="AK179" s="41">
        <f>IF($R179=1,N($L179)+N($M179),0)</f>
        <v/>
      </c>
      <c r="AL179">
        <f>IF($C179="","",IF(N($L179)&lt;=0,"Basic salary missing",IF(ISNA(MATCH($C179,Departments!$A$5:$A$54,0)),"Department not on Departments sheet",IF(AND($I179&lt;&gt;"",NOT(ISNUMBER($I179))),"Date of birth is text, not a date",IF(AND($K179&lt;&gt;"",NOT(ISNUMBER($K179))),"Contract end is text, not a date","")))))</f>
        <v/>
      </c>
      <c r="AM179" s="41">
        <f>IF($R179=0,0,N($L179)*(1+$Z179+BonusMonths/12+IF($Q179=1,0,EOSB))+N($M179)+(N($L179)+SI_Gross*N($M179))*IF($Q179=1,SI_O,SI_E))</f>
        <v/>
      </c>
      <c r="AN179" s="41">
        <f>IF($R179=0,0,(IF($Q179=1,MedO,MedE+Ticket)+Training)/12)</f>
        <v/>
      </c>
    </row>
    <row r="180">
      <c r="I180" s="35" t="n"/>
      <c r="J180" s="35" t="n"/>
      <c r="K180" s="35" t="n"/>
      <c r="L180" s="36" t="n"/>
      <c r="M180" s="36" t="n"/>
      <c r="P180" s="37" t="n"/>
      <c r="Q180" s="38">
        <f>IF($C180="",0,IF(OR(LOWER(TRIM($G180))="omani",LOWER(TRIM($G180))="oman",LOWER(TRIM($G180))="om",LOWER(TRIM($G180))="local"),1,0))</f>
        <v/>
      </c>
      <c r="R180" s="38">
        <f>IF($C180="",0,IF(OR(ISNUMBER(SEARCH("resign",$N180)),ISNUMBER(SEARCH("terminat",$N180)),ISNUMBER(SEARCH("inactive",$N180)),ISNUMBER(SEARCH("vacan",$N180)),ISNUMBER(SEARCH("deceased",$N180)),ISNUMBER(SEARCH("separated",$N180))),0,1))</f>
        <v/>
      </c>
      <c r="S180">
        <f>IF(OR($R180=0,NOT(ISNUMBER($I180))),"",IFERROR(DATEDIF($I180,DATE(FY,1,1),"y"),""))</f>
        <v/>
      </c>
      <c r="T180">
        <f>IF(OR($R180=0,NOT(ISNUMBER($J180))),"",IFERROR(DATEDIF($J180,DATE(FY,1,1),"y"),0))</f>
        <v/>
      </c>
      <c r="U180" s="38">
        <f>IF(OR($R180=0,NOT(ISNUMBER($I180))),0,IF(YEAR($I180)+IF($Q180=1,RetAgeO,RetAgeE)=FY,MONTH($I180),IF(YEAR($I180)+IF($Q180=1,RetAgeO,RetAgeE)&lt;FY,1,0)))</f>
        <v/>
      </c>
      <c r="V180" s="38">
        <f>IF(OR($R180=0,NOT(ISNUMBER($K180))),0,IF(YEAR($K180)=FY,MONTH($K180),IF(YEAR($K180)&lt;FY,1,0)))</f>
        <v/>
      </c>
      <c r="W180" s="38">
        <f>IF($R180=0,0,MIN(12,IF(AND(ISNUMBER($O180),$O180&gt;=1,$O180&lt;=12),INT($O180),12),IF(AND(RetireExit="Yes",$U180&gt;0),$U180,12),IF(AND(ContractExit="Yes",$V180&gt;0),$V180,12)))</f>
        <v/>
      </c>
      <c r="X180" s="37">
        <f>IF(ISNUMBER($P180),$P180,IncPct)</f>
        <v/>
      </c>
      <c r="Y180" s="39">
        <f>IF($W180=0,0,MAX(0,MIN($W180,IncMonth-1))+MAX(0,$W180-IncMonth+1)*(1+$X180))</f>
        <v/>
      </c>
      <c r="Z180" s="40">
        <f>IF($C180="",0,IFERROR(INDEX(Departments!$B$5:$B$54,MATCH($C180,Departments!$A$5:$A$54,0)),0))</f>
        <v/>
      </c>
      <c r="AA180" s="41">
        <f>N($L180)*$Y180</f>
        <v/>
      </c>
      <c r="AB180" s="41">
        <f>N($M180)*$Y180</f>
        <v/>
      </c>
      <c r="AC180" s="41">
        <f>$AA180*$Z180</f>
        <v/>
      </c>
      <c r="AD180" s="41">
        <f>$AA180*BonusMonths/12</f>
        <v/>
      </c>
      <c r="AE180" s="41">
        <f>($AA180+SI_Gross*$AB180)*IF($Q180=1,SI_O,SI_E)</f>
        <v/>
      </c>
      <c r="AF180" s="41">
        <f>IF($Q180=1,0,$AA180*EOSB)</f>
        <v/>
      </c>
      <c r="AG180" s="41">
        <f>$AN180*$W180</f>
        <v/>
      </c>
      <c r="AH180" s="41">
        <f>SUM($AA180:$AG180)</f>
        <v/>
      </c>
      <c r="AI180" s="41">
        <f>12*($AM180+$AN180)</f>
        <v/>
      </c>
      <c r="AJ180" s="41">
        <f>$AM180*((IncMonth-1)+(13-IncMonth)*(1+$X180))+12*$AN180</f>
        <v/>
      </c>
      <c r="AK180" s="41">
        <f>IF($R180=1,N($L180)+N($M180),0)</f>
        <v/>
      </c>
      <c r="AL180">
        <f>IF($C180="","",IF(N($L180)&lt;=0,"Basic salary missing",IF(ISNA(MATCH($C180,Departments!$A$5:$A$54,0)),"Department not on Departments sheet",IF(AND($I180&lt;&gt;"",NOT(ISNUMBER($I180))),"Date of birth is text, not a date",IF(AND($K180&lt;&gt;"",NOT(ISNUMBER($K180))),"Contract end is text, not a date","")))))</f>
        <v/>
      </c>
      <c r="AM180" s="41">
        <f>IF($R180=0,0,N($L180)*(1+$Z180+BonusMonths/12+IF($Q180=1,0,EOSB))+N($M180)+(N($L180)+SI_Gross*N($M180))*IF($Q180=1,SI_O,SI_E))</f>
        <v/>
      </c>
      <c r="AN180" s="41">
        <f>IF($R180=0,0,(IF($Q180=1,MedO,MedE+Ticket)+Training)/12)</f>
        <v/>
      </c>
    </row>
    <row r="181">
      <c r="I181" s="35" t="n"/>
      <c r="J181" s="35" t="n"/>
      <c r="K181" s="35" t="n"/>
      <c r="L181" s="36" t="n"/>
      <c r="M181" s="36" t="n"/>
      <c r="P181" s="37" t="n"/>
      <c r="Q181" s="38">
        <f>IF($C181="",0,IF(OR(LOWER(TRIM($G181))="omani",LOWER(TRIM($G181))="oman",LOWER(TRIM($G181))="om",LOWER(TRIM($G181))="local"),1,0))</f>
        <v/>
      </c>
      <c r="R181" s="38">
        <f>IF($C181="",0,IF(OR(ISNUMBER(SEARCH("resign",$N181)),ISNUMBER(SEARCH("terminat",$N181)),ISNUMBER(SEARCH("inactive",$N181)),ISNUMBER(SEARCH("vacan",$N181)),ISNUMBER(SEARCH("deceased",$N181)),ISNUMBER(SEARCH("separated",$N181))),0,1))</f>
        <v/>
      </c>
      <c r="S181">
        <f>IF(OR($R181=0,NOT(ISNUMBER($I181))),"",IFERROR(DATEDIF($I181,DATE(FY,1,1),"y"),""))</f>
        <v/>
      </c>
      <c r="T181">
        <f>IF(OR($R181=0,NOT(ISNUMBER($J181))),"",IFERROR(DATEDIF($J181,DATE(FY,1,1),"y"),0))</f>
        <v/>
      </c>
      <c r="U181" s="38">
        <f>IF(OR($R181=0,NOT(ISNUMBER($I181))),0,IF(YEAR($I181)+IF($Q181=1,RetAgeO,RetAgeE)=FY,MONTH($I181),IF(YEAR($I181)+IF($Q181=1,RetAgeO,RetAgeE)&lt;FY,1,0)))</f>
        <v/>
      </c>
      <c r="V181" s="38">
        <f>IF(OR($R181=0,NOT(ISNUMBER($K181))),0,IF(YEAR($K181)=FY,MONTH($K181),IF(YEAR($K181)&lt;FY,1,0)))</f>
        <v/>
      </c>
      <c r="W181" s="38">
        <f>IF($R181=0,0,MIN(12,IF(AND(ISNUMBER($O181),$O181&gt;=1,$O181&lt;=12),INT($O181),12),IF(AND(RetireExit="Yes",$U181&gt;0),$U181,12),IF(AND(ContractExit="Yes",$V181&gt;0),$V181,12)))</f>
        <v/>
      </c>
      <c r="X181" s="37">
        <f>IF(ISNUMBER($P181),$P181,IncPct)</f>
        <v/>
      </c>
      <c r="Y181" s="39">
        <f>IF($W181=0,0,MAX(0,MIN($W181,IncMonth-1))+MAX(0,$W181-IncMonth+1)*(1+$X181))</f>
        <v/>
      </c>
      <c r="Z181" s="40">
        <f>IF($C181="",0,IFERROR(INDEX(Departments!$B$5:$B$54,MATCH($C181,Departments!$A$5:$A$54,0)),0))</f>
        <v/>
      </c>
      <c r="AA181" s="41">
        <f>N($L181)*$Y181</f>
        <v/>
      </c>
      <c r="AB181" s="41">
        <f>N($M181)*$Y181</f>
        <v/>
      </c>
      <c r="AC181" s="41">
        <f>$AA181*$Z181</f>
        <v/>
      </c>
      <c r="AD181" s="41">
        <f>$AA181*BonusMonths/12</f>
        <v/>
      </c>
      <c r="AE181" s="41">
        <f>($AA181+SI_Gross*$AB181)*IF($Q181=1,SI_O,SI_E)</f>
        <v/>
      </c>
      <c r="AF181" s="41">
        <f>IF($Q181=1,0,$AA181*EOSB)</f>
        <v/>
      </c>
      <c r="AG181" s="41">
        <f>$AN181*$W181</f>
        <v/>
      </c>
      <c r="AH181" s="41">
        <f>SUM($AA181:$AG181)</f>
        <v/>
      </c>
      <c r="AI181" s="41">
        <f>12*($AM181+$AN181)</f>
        <v/>
      </c>
      <c r="AJ181" s="41">
        <f>$AM181*((IncMonth-1)+(13-IncMonth)*(1+$X181))+12*$AN181</f>
        <v/>
      </c>
      <c r="AK181" s="41">
        <f>IF($R181=1,N($L181)+N($M181),0)</f>
        <v/>
      </c>
      <c r="AL181">
        <f>IF($C181="","",IF(N($L181)&lt;=0,"Basic salary missing",IF(ISNA(MATCH($C181,Departments!$A$5:$A$54,0)),"Department not on Departments sheet",IF(AND($I181&lt;&gt;"",NOT(ISNUMBER($I181))),"Date of birth is text, not a date",IF(AND($K181&lt;&gt;"",NOT(ISNUMBER($K181))),"Contract end is text, not a date","")))))</f>
        <v/>
      </c>
      <c r="AM181" s="41">
        <f>IF($R181=0,0,N($L181)*(1+$Z181+BonusMonths/12+IF($Q181=1,0,EOSB))+N($M181)+(N($L181)+SI_Gross*N($M181))*IF($Q181=1,SI_O,SI_E))</f>
        <v/>
      </c>
      <c r="AN181" s="41">
        <f>IF($R181=0,0,(IF($Q181=1,MedO,MedE+Ticket)+Training)/12)</f>
        <v/>
      </c>
    </row>
    <row r="182">
      <c r="I182" s="35" t="n"/>
      <c r="J182" s="35" t="n"/>
      <c r="K182" s="35" t="n"/>
      <c r="L182" s="36" t="n"/>
      <c r="M182" s="36" t="n"/>
      <c r="P182" s="37" t="n"/>
      <c r="Q182" s="38">
        <f>IF($C182="",0,IF(OR(LOWER(TRIM($G182))="omani",LOWER(TRIM($G182))="oman",LOWER(TRIM($G182))="om",LOWER(TRIM($G182))="local"),1,0))</f>
        <v/>
      </c>
      <c r="R182" s="38">
        <f>IF($C182="",0,IF(OR(ISNUMBER(SEARCH("resign",$N182)),ISNUMBER(SEARCH("terminat",$N182)),ISNUMBER(SEARCH("inactive",$N182)),ISNUMBER(SEARCH("vacan",$N182)),ISNUMBER(SEARCH("deceased",$N182)),ISNUMBER(SEARCH("separated",$N182))),0,1))</f>
        <v/>
      </c>
      <c r="S182">
        <f>IF(OR($R182=0,NOT(ISNUMBER($I182))),"",IFERROR(DATEDIF($I182,DATE(FY,1,1),"y"),""))</f>
        <v/>
      </c>
      <c r="T182">
        <f>IF(OR($R182=0,NOT(ISNUMBER($J182))),"",IFERROR(DATEDIF($J182,DATE(FY,1,1),"y"),0))</f>
        <v/>
      </c>
      <c r="U182" s="38">
        <f>IF(OR($R182=0,NOT(ISNUMBER($I182))),0,IF(YEAR($I182)+IF($Q182=1,RetAgeO,RetAgeE)=FY,MONTH($I182),IF(YEAR($I182)+IF($Q182=1,RetAgeO,RetAgeE)&lt;FY,1,0)))</f>
        <v/>
      </c>
      <c r="V182" s="38">
        <f>IF(OR($R182=0,NOT(ISNUMBER($K182))),0,IF(YEAR($K182)=FY,MONTH($K182),IF(YEAR($K182)&lt;FY,1,0)))</f>
        <v/>
      </c>
      <c r="W182" s="38">
        <f>IF($R182=0,0,MIN(12,IF(AND(ISNUMBER($O182),$O182&gt;=1,$O182&lt;=12),INT($O182),12),IF(AND(RetireExit="Yes",$U182&gt;0),$U182,12),IF(AND(ContractExit="Yes",$V182&gt;0),$V182,12)))</f>
        <v/>
      </c>
      <c r="X182" s="37">
        <f>IF(ISNUMBER($P182),$P182,IncPct)</f>
        <v/>
      </c>
      <c r="Y182" s="39">
        <f>IF($W182=0,0,MAX(0,MIN($W182,IncMonth-1))+MAX(0,$W182-IncMonth+1)*(1+$X182))</f>
        <v/>
      </c>
      <c r="Z182" s="40">
        <f>IF($C182="",0,IFERROR(INDEX(Departments!$B$5:$B$54,MATCH($C182,Departments!$A$5:$A$54,0)),0))</f>
        <v/>
      </c>
      <c r="AA182" s="41">
        <f>N($L182)*$Y182</f>
        <v/>
      </c>
      <c r="AB182" s="41">
        <f>N($M182)*$Y182</f>
        <v/>
      </c>
      <c r="AC182" s="41">
        <f>$AA182*$Z182</f>
        <v/>
      </c>
      <c r="AD182" s="41">
        <f>$AA182*BonusMonths/12</f>
        <v/>
      </c>
      <c r="AE182" s="41">
        <f>($AA182+SI_Gross*$AB182)*IF($Q182=1,SI_O,SI_E)</f>
        <v/>
      </c>
      <c r="AF182" s="41">
        <f>IF($Q182=1,0,$AA182*EOSB)</f>
        <v/>
      </c>
      <c r="AG182" s="41">
        <f>$AN182*$W182</f>
        <v/>
      </c>
      <c r="AH182" s="41">
        <f>SUM($AA182:$AG182)</f>
        <v/>
      </c>
      <c r="AI182" s="41">
        <f>12*($AM182+$AN182)</f>
        <v/>
      </c>
      <c r="AJ182" s="41">
        <f>$AM182*((IncMonth-1)+(13-IncMonth)*(1+$X182))+12*$AN182</f>
        <v/>
      </c>
      <c r="AK182" s="41">
        <f>IF($R182=1,N($L182)+N($M182),0)</f>
        <v/>
      </c>
      <c r="AL182">
        <f>IF($C182="","",IF(N($L182)&lt;=0,"Basic salary missing",IF(ISNA(MATCH($C182,Departments!$A$5:$A$54,0)),"Department not on Departments sheet",IF(AND($I182&lt;&gt;"",NOT(ISNUMBER($I182))),"Date of birth is text, not a date",IF(AND($K182&lt;&gt;"",NOT(ISNUMBER($K182))),"Contract end is text, not a date","")))))</f>
        <v/>
      </c>
      <c r="AM182" s="41">
        <f>IF($R182=0,0,N($L182)*(1+$Z182+BonusMonths/12+IF($Q182=1,0,EOSB))+N($M182)+(N($L182)+SI_Gross*N($M182))*IF($Q182=1,SI_O,SI_E))</f>
        <v/>
      </c>
      <c r="AN182" s="41">
        <f>IF($R182=0,0,(IF($Q182=1,MedO,MedE+Ticket)+Training)/12)</f>
        <v/>
      </c>
    </row>
    <row r="183">
      <c r="I183" s="35" t="n"/>
      <c r="J183" s="35" t="n"/>
      <c r="K183" s="35" t="n"/>
      <c r="L183" s="36" t="n"/>
      <c r="M183" s="36" t="n"/>
      <c r="P183" s="37" t="n"/>
      <c r="Q183" s="38">
        <f>IF($C183="",0,IF(OR(LOWER(TRIM($G183))="omani",LOWER(TRIM($G183))="oman",LOWER(TRIM($G183))="om",LOWER(TRIM($G183))="local"),1,0))</f>
        <v/>
      </c>
      <c r="R183" s="38">
        <f>IF($C183="",0,IF(OR(ISNUMBER(SEARCH("resign",$N183)),ISNUMBER(SEARCH("terminat",$N183)),ISNUMBER(SEARCH("inactive",$N183)),ISNUMBER(SEARCH("vacan",$N183)),ISNUMBER(SEARCH("deceased",$N183)),ISNUMBER(SEARCH("separated",$N183))),0,1))</f>
        <v/>
      </c>
      <c r="S183">
        <f>IF(OR($R183=0,NOT(ISNUMBER($I183))),"",IFERROR(DATEDIF($I183,DATE(FY,1,1),"y"),""))</f>
        <v/>
      </c>
      <c r="T183">
        <f>IF(OR($R183=0,NOT(ISNUMBER($J183))),"",IFERROR(DATEDIF($J183,DATE(FY,1,1),"y"),0))</f>
        <v/>
      </c>
      <c r="U183" s="38">
        <f>IF(OR($R183=0,NOT(ISNUMBER($I183))),0,IF(YEAR($I183)+IF($Q183=1,RetAgeO,RetAgeE)=FY,MONTH($I183),IF(YEAR($I183)+IF($Q183=1,RetAgeO,RetAgeE)&lt;FY,1,0)))</f>
        <v/>
      </c>
      <c r="V183" s="38">
        <f>IF(OR($R183=0,NOT(ISNUMBER($K183))),0,IF(YEAR($K183)=FY,MONTH($K183),IF(YEAR($K183)&lt;FY,1,0)))</f>
        <v/>
      </c>
      <c r="W183" s="38">
        <f>IF($R183=0,0,MIN(12,IF(AND(ISNUMBER($O183),$O183&gt;=1,$O183&lt;=12),INT($O183),12),IF(AND(RetireExit="Yes",$U183&gt;0),$U183,12),IF(AND(ContractExit="Yes",$V183&gt;0),$V183,12)))</f>
        <v/>
      </c>
      <c r="X183" s="37">
        <f>IF(ISNUMBER($P183),$P183,IncPct)</f>
        <v/>
      </c>
      <c r="Y183" s="39">
        <f>IF($W183=0,0,MAX(0,MIN($W183,IncMonth-1))+MAX(0,$W183-IncMonth+1)*(1+$X183))</f>
        <v/>
      </c>
      <c r="Z183" s="40">
        <f>IF($C183="",0,IFERROR(INDEX(Departments!$B$5:$B$54,MATCH($C183,Departments!$A$5:$A$54,0)),0))</f>
        <v/>
      </c>
      <c r="AA183" s="41">
        <f>N($L183)*$Y183</f>
        <v/>
      </c>
      <c r="AB183" s="41">
        <f>N($M183)*$Y183</f>
        <v/>
      </c>
      <c r="AC183" s="41">
        <f>$AA183*$Z183</f>
        <v/>
      </c>
      <c r="AD183" s="41">
        <f>$AA183*BonusMonths/12</f>
        <v/>
      </c>
      <c r="AE183" s="41">
        <f>($AA183+SI_Gross*$AB183)*IF($Q183=1,SI_O,SI_E)</f>
        <v/>
      </c>
      <c r="AF183" s="41">
        <f>IF($Q183=1,0,$AA183*EOSB)</f>
        <v/>
      </c>
      <c r="AG183" s="41">
        <f>$AN183*$W183</f>
        <v/>
      </c>
      <c r="AH183" s="41">
        <f>SUM($AA183:$AG183)</f>
        <v/>
      </c>
      <c r="AI183" s="41">
        <f>12*($AM183+$AN183)</f>
        <v/>
      </c>
      <c r="AJ183" s="41">
        <f>$AM183*((IncMonth-1)+(13-IncMonth)*(1+$X183))+12*$AN183</f>
        <v/>
      </c>
      <c r="AK183" s="41">
        <f>IF($R183=1,N($L183)+N($M183),0)</f>
        <v/>
      </c>
      <c r="AL183">
        <f>IF($C183="","",IF(N($L183)&lt;=0,"Basic salary missing",IF(ISNA(MATCH($C183,Departments!$A$5:$A$54,0)),"Department not on Departments sheet",IF(AND($I183&lt;&gt;"",NOT(ISNUMBER($I183))),"Date of birth is text, not a date",IF(AND($K183&lt;&gt;"",NOT(ISNUMBER($K183))),"Contract end is text, not a date","")))))</f>
        <v/>
      </c>
      <c r="AM183" s="41">
        <f>IF($R183=0,0,N($L183)*(1+$Z183+BonusMonths/12+IF($Q183=1,0,EOSB))+N($M183)+(N($L183)+SI_Gross*N($M183))*IF($Q183=1,SI_O,SI_E))</f>
        <v/>
      </c>
      <c r="AN183" s="41">
        <f>IF($R183=0,0,(IF($Q183=1,MedO,MedE+Ticket)+Training)/12)</f>
        <v/>
      </c>
    </row>
    <row r="184">
      <c r="I184" s="35" t="n"/>
      <c r="J184" s="35" t="n"/>
      <c r="K184" s="35" t="n"/>
      <c r="L184" s="36" t="n"/>
      <c r="M184" s="36" t="n"/>
      <c r="P184" s="37" t="n"/>
      <c r="Q184" s="38">
        <f>IF($C184="",0,IF(OR(LOWER(TRIM($G184))="omani",LOWER(TRIM($G184))="oman",LOWER(TRIM($G184))="om",LOWER(TRIM($G184))="local"),1,0))</f>
        <v/>
      </c>
      <c r="R184" s="38">
        <f>IF($C184="",0,IF(OR(ISNUMBER(SEARCH("resign",$N184)),ISNUMBER(SEARCH("terminat",$N184)),ISNUMBER(SEARCH("inactive",$N184)),ISNUMBER(SEARCH("vacan",$N184)),ISNUMBER(SEARCH("deceased",$N184)),ISNUMBER(SEARCH("separated",$N184))),0,1))</f>
        <v/>
      </c>
      <c r="S184">
        <f>IF(OR($R184=0,NOT(ISNUMBER($I184))),"",IFERROR(DATEDIF($I184,DATE(FY,1,1),"y"),""))</f>
        <v/>
      </c>
      <c r="T184">
        <f>IF(OR($R184=0,NOT(ISNUMBER($J184))),"",IFERROR(DATEDIF($J184,DATE(FY,1,1),"y"),0))</f>
        <v/>
      </c>
      <c r="U184" s="38">
        <f>IF(OR($R184=0,NOT(ISNUMBER($I184))),0,IF(YEAR($I184)+IF($Q184=1,RetAgeO,RetAgeE)=FY,MONTH($I184),IF(YEAR($I184)+IF($Q184=1,RetAgeO,RetAgeE)&lt;FY,1,0)))</f>
        <v/>
      </c>
      <c r="V184" s="38">
        <f>IF(OR($R184=0,NOT(ISNUMBER($K184))),0,IF(YEAR($K184)=FY,MONTH($K184),IF(YEAR($K184)&lt;FY,1,0)))</f>
        <v/>
      </c>
      <c r="W184" s="38">
        <f>IF($R184=0,0,MIN(12,IF(AND(ISNUMBER($O184),$O184&gt;=1,$O184&lt;=12),INT($O184),12),IF(AND(RetireExit="Yes",$U184&gt;0),$U184,12),IF(AND(ContractExit="Yes",$V184&gt;0),$V184,12)))</f>
        <v/>
      </c>
      <c r="X184" s="37">
        <f>IF(ISNUMBER($P184),$P184,IncPct)</f>
        <v/>
      </c>
      <c r="Y184" s="39">
        <f>IF($W184=0,0,MAX(0,MIN($W184,IncMonth-1))+MAX(0,$W184-IncMonth+1)*(1+$X184))</f>
        <v/>
      </c>
      <c r="Z184" s="40">
        <f>IF($C184="",0,IFERROR(INDEX(Departments!$B$5:$B$54,MATCH($C184,Departments!$A$5:$A$54,0)),0))</f>
        <v/>
      </c>
      <c r="AA184" s="41">
        <f>N($L184)*$Y184</f>
        <v/>
      </c>
      <c r="AB184" s="41">
        <f>N($M184)*$Y184</f>
        <v/>
      </c>
      <c r="AC184" s="41">
        <f>$AA184*$Z184</f>
        <v/>
      </c>
      <c r="AD184" s="41">
        <f>$AA184*BonusMonths/12</f>
        <v/>
      </c>
      <c r="AE184" s="41">
        <f>($AA184+SI_Gross*$AB184)*IF($Q184=1,SI_O,SI_E)</f>
        <v/>
      </c>
      <c r="AF184" s="41">
        <f>IF($Q184=1,0,$AA184*EOSB)</f>
        <v/>
      </c>
      <c r="AG184" s="41">
        <f>$AN184*$W184</f>
        <v/>
      </c>
      <c r="AH184" s="41">
        <f>SUM($AA184:$AG184)</f>
        <v/>
      </c>
      <c r="AI184" s="41">
        <f>12*($AM184+$AN184)</f>
        <v/>
      </c>
      <c r="AJ184" s="41">
        <f>$AM184*((IncMonth-1)+(13-IncMonth)*(1+$X184))+12*$AN184</f>
        <v/>
      </c>
      <c r="AK184" s="41">
        <f>IF($R184=1,N($L184)+N($M184),0)</f>
        <v/>
      </c>
      <c r="AL184">
        <f>IF($C184="","",IF(N($L184)&lt;=0,"Basic salary missing",IF(ISNA(MATCH($C184,Departments!$A$5:$A$54,0)),"Department not on Departments sheet",IF(AND($I184&lt;&gt;"",NOT(ISNUMBER($I184))),"Date of birth is text, not a date",IF(AND($K184&lt;&gt;"",NOT(ISNUMBER($K184))),"Contract end is text, not a date","")))))</f>
        <v/>
      </c>
      <c r="AM184" s="41">
        <f>IF($R184=0,0,N($L184)*(1+$Z184+BonusMonths/12+IF($Q184=1,0,EOSB))+N($M184)+(N($L184)+SI_Gross*N($M184))*IF($Q184=1,SI_O,SI_E))</f>
        <v/>
      </c>
      <c r="AN184" s="41">
        <f>IF($R184=0,0,(IF($Q184=1,MedO,MedE+Ticket)+Training)/12)</f>
        <v/>
      </c>
    </row>
    <row r="185">
      <c r="I185" s="35" t="n"/>
      <c r="J185" s="35" t="n"/>
      <c r="K185" s="35" t="n"/>
      <c r="L185" s="36" t="n"/>
      <c r="M185" s="36" t="n"/>
      <c r="P185" s="37" t="n"/>
      <c r="Q185" s="38">
        <f>IF($C185="",0,IF(OR(LOWER(TRIM($G185))="omani",LOWER(TRIM($G185))="oman",LOWER(TRIM($G185))="om",LOWER(TRIM($G185))="local"),1,0))</f>
        <v/>
      </c>
      <c r="R185" s="38">
        <f>IF($C185="",0,IF(OR(ISNUMBER(SEARCH("resign",$N185)),ISNUMBER(SEARCH("terminat",$N185)),ISNUMBER(SEARCH("inactive",$N185)),ISNUMBER(SEARCH("vacan",$N185)),ISNUMBER(SEARCH("deceased",$N185)),ISNUMBER(SEARCH("separated",$N185))),0,1))</f>
        <v/>
      </c>
      <c r="S185">
        <f>IF(OR($R185=0,NOT(ISNUMBER($I185))),"",IFERROR(DATEDIF($I185,DATE(FY,1,1),"y"),""))</f>
        <v/>
      </c>
      <c r="T185">
        <f>IF(OR($R185=0,NOT(ISNUMBER($J185))),"",IFERROR(DATEDIF($J185,DATE(FY,1,1),"y"),0))</f>
        <v/>
      </c>
      <c r="U185" s="38">
        <f>IF(OR($R185=0,NOT(ISNUMBER($I185))),0,IF(YEAR($I185)+IF($Q185=1,RetAgeO,RetAgeE)=FY,MONTH($I185),IF(YEAR($I185)+IF($Q185=1,RetAgeO,RetAgeE)&lt;FY,1,0)))</f>
        <v/>
      </c>
      <c r="V185" s="38">
        <f>IF(OR($R185=0,NOT(ISNUMBER($K185))),0,IF(YEAR($K185)=FY,MONTH($K185),IF(YEAR($K185)&lt;FY,1,0)))</f>
        <v/>
      </c>
      <c r="W185" s="38">
        <f>IF($R185=0,0,MIN(12,IF(AND(ISNUMBER($O185),$O185&gt;=1,$O185&lt;=12),INT($O185),12),IF(AND(RetireExit="Yes",$U185&gt;0),$U185,12),IF(AND(ContractExit="Yes",$V185&gt;0),$V185,12)))</f>
        <v/>
      </c>
      <c r="X185" s="37">
        <f>IF(ISNUMBER($P185),$P185,IncPct)</f>
        <v/>
      </c>
      <c r="Y185" s="39">
        <f>IF($W185=0,0,MAX(0,MIN($W185,IncMonth-1))+MAX(0,$W185-IncMonth+1)*(1+$X185))</f>
        <v/>
      </c>
      <c r="Z185" s="40">
        <f>IF($C185="",0,IFERROR(INDEX(Departments!$B$5:$B$54,MATCH($C185,Departments!$A$5:$A$54,0)),0))</f>
        <v/>
      </c>
      <c r="AA185" s="41">
        <f>N($L185)*$Y185</f>
        <v/>
      </c>
      <c r="AB185" s="41">
        <f>N($M185)*$Y185</f>
        <v/>
      </c>
      <c r="AC185" s="41">
        <f>$AA185*$Z185</f>
        <v/>
      </c>
      <c r="AD185" s="41">
        <f>$AA185*BonusMonths/12</f>
        <v/>
      </c>
      <c r="AE185" s="41">
        <f>($AA185+SI_Gross*$AB185)*IF($Q185=1,SI_O,SI_E)</f>
        <v/>
      </c>
      <c r="AF185" s="41">
        <f>IF($Q185=1,0,$AA185*EOSB)</f>
        <v/>
      </c>
      <c r="AG185" s="41">
        <f>$AN185*$W185</f>
        <v/>
      </c>
      <c r="AH185" s="41">
        <f>SUM($AA185:$AG185)</f>
        <v/>
      </c>
      <c r="AI185" s="41">
        <f>12*($AM185+$AN185)</f>
        <v/>
      </c>
      <c r="AJ185" s="41">
        <f>$AM185*((IncMonth-1)+(13-IncMonth)*(1+$X185))+12*$AN185</f>
        <v/>
      </c>
      <c r="AK185" s="41">
        <f>IF($R185=1,N($L185)+N($M185),0)</f>
        <v/>
      </c>
      <c r="AL185">
        <f>IF($C185="","",IF(N($L185)&lt;=0,"Basic salary missing",IF(ISNA(MATCH($C185,Departments!$A$5:$A$54,0)),"Department not on Departments sheet",IF(AND($I185&lt;&gt;"",NOT(ISNUMBER($I185))),"Date of birth is text, not a date",IF(AND($K185&lt;&gt;"",NOT(ISNUMBER($K185))),"Contract end is text, not a date","")))))</f>
        <v/>
      </c>
      <c r="AM185" s="41">
        <f>IF($R185=0,0,N($L185)*(1+$Z185+BonusMonths/12+IF($Q185=1,0,EOSB))+N($M185)+(N($L185)+SI_Gross*N($M185))*IF($Q185=1,SI_O,SI_E))</f>
        <v/>
      </c>
      <c r="AN185" s="41">
        <f>IF($R185=0,0,(IF($Q185=1,MedO,MedE+Ticket)+Training)/12)</f>
        <v/>
      </c>
    </row>
    <row r="186">
      <c r="I186" s="35" t="n"/>
      <c r="J186" s="35" t="n"/>
      <c r="K186" s="35" t="n"/>
      <c r="L186" s="36" t="n"/>
      <c r="M186" s="36" t="n"/>
      <c r="P186" s="37" t="n"/>
      <c r="Q186" s="38">
        <f>IF($C186="",0,IF(OR(LOWER(TRIM($G186))="omani",LOWER(TRIM($G186))="oman",LOWER(TRIM($G186))="om",LOWER(TRIM($G186))="local"),1,0))</f>
        <v/>
      </c>
      <c r="R186" s="38">
        <f>IF($C186="",0,IF(OR(ISNUMBER(SEARCH("resign",$N186)),ISNUMBER(SEARCH("terminat",$N186)),ISNUMBER(SEARCH("inactive",$N186)),ISNUMBER(SEARCH("vacan",$N186)),ISNUMBER(SEARCH("deceased",$N186)),ISNUMBER(SEARCH("separated",$N186))),0,1))</f>
        <v/>
      </c>
      <c r="S186">
        <f>IF(OR($R186=0,NOT(ISNUMBER($I186))),"",IFERROR(DATEDIF($I186,DATE(FY,1,1),"y"),""))</f>
        <v/>
      </c>
      <c r="T186">
        <f>IF(OR($R186=0,NOT(ISNUMBER($J186))),"",IFERROR(DATEDIF($J186,DATE(FY,1,1),"y"),0))</f>
        <v/>
      </c>
      <c r="U186" s="38">
        <f>IF(OR($R186=0,NOT(ISNUMBER($I186))),0,IF(YEAR($I186)+IF($Q186=1,RetAgeO,RetAgeE)=FY,MONTH($I186),IF(YEAR($I186)+IF($Q186=1,RetAgeO,RetAgeE)&lt;FY,1,0)))</f>
        <v/>
      </c>
      <c r="V186" s="38">
        <f>IF(OR($R186=0,NOT(ISNUMBER($K186))),0,IF(YEAR($K186)=FY,MONTH($K186),IF(YEAR($K186)&lt;FY,1,0)))</f>
        <v/>
      </c>
      <c r="W186" s="38">
        <f>IF($R186=0,0,MIN(12,IF(AND(ISNUMBER($O186),$O186&gt;=1,$O186&lt;=12),INT($O186),12),IF(AND(RetireExit="Yes",$U186&gt;0),$U186,12),IF(AND(ContractExit="Yes",$V186&gt;0),$V186,12)))</f>
        <v/>
      </c>
      <c r="X186" s="37">
        <f>IF(ISNUMBER($P186),$P186,IncPct)</f>
        <v/>
      </c>
      <c r="Y186" s="39">
        <f>IF($W186=0,0,MAX(0,MIN($W186,IncMonth-1))+MAX(0,$W186-IncMonth+1)*(1+$X186))</f>
        <v/>
      </c>
      <c r="Z186" s="40">
        <f>IF($C186="",0,IFERROR(INDEX(Departments!$B$5:$B$54,MATCH($C186,Departments!$A$5:$A$54,0)),0))</f>
        <v/>
      </c>
      <c r="AA186" s="41">
        <f>N($L186)*$Y186</f>
        <v/>
      </c>
      <c r="AB186" s="41">
        <f>N($M186)*$Y186</f>
        <v/>
      </c>
      <c r="AC186" s="41">
        <f>$AA186*$Z186</f>
        <v/>
      </c>
      <c r="AD186" s="41">
        <f>$AA186*BonusMonths/12</f>
        <v/>
      </c>
      <c r="AE186" s="41">
        <f>($AA186+SI_Gross*$AB186)*IF($Q186=1,SI_O,SI_E)</f>
        <v/>
      </c>
      <c r="AF186" s="41">
        <f>IF($Q186=1,0,$AA186*EOSB)</f>
        <v/>
      </c>
      <c r="AG186" s="41">
        <f>$AN186*$W186</f>
        <v/>
      </c>
      <c r="AH186" s="41">
        <f>SUM($AA186:$AG186)</f>
        <v/>
      </c>
      <c r="AI186" s="41">
        <f>12*($AM186+$AN186)</f>
        <v/>
      </c>
      <c r="AJ186" s="41">
        <f>$AM186*((IncMonth-1)+(13-IncMonth)*(1+$X186))+12*$AN186</f>
        <v/>
      </c>
      <c r="AK186" s="41">
        <f>IF($R186=1,N($L186)+N($M186),0)</f>
        <v/>
      </c>
      <c r="AL186">
        <f>IF($C186="","",IF(N($L186)&lt;=0,"Basic salary missing",IF(ISNA(MATCH($C186,Departments!$A$5:$A$54,0)),"Department not on Departments sheet",IF(AND($I186&lt;&gt;"",NOT(ISNUMBER($I186))),"Date of birth is text, not a date",IF(AND($K186&lt;&gt;"",NOT(ISNUMBER($K186))),"Contract end is text, not a date","")))))</f>
        <v/>
      </c>
      <c r="AM186" s="41">
        <f>IF($R186=0,0,N($L186)*(1+$Z186+BonusMonths/12+IF($Q186=1,0,EOSB))+N($M186)+(N($L186)+SI_Gross*N($M186))*IF($Q186=1,SI_O,SI_E))</f>
        <v/>
      </c>
      <c r="AN186" s="41">
        <f>IF($R186=0,0,(IF($Q186=1,MedO,MedE+Ticket)+Training)/12)</f>
        <v/>
      </c>
    </row>
    <row r="187">
      <c r="I187" s="35" t="n"/>
      <c r="J187" s="35" t="n"/>
      <c r="K187" s="35" t="n"/>
      <c r="L187" s="36" t="n"/>
      <c r="M187" s="36" t="n"/>
      <c r="P187" s="37" t="n"/>
      <c r="Q187" s="38">
        <f>IF($C187="",0,IF(OR(LOWER(TRIM($G187))="omani",LOWER(TRIM($G187))="oman",LOWER(TRIM($G187))="om",LOWER(TRIM($G187))="local"),1,0))</f>
        <v/>
      </c>
      <c r="R187" s="38">
        <f>IF($C187="",0,IF(OR(ISNUMBER(SEARCH("resign",$N187)),ISNUMBER(SEARCH("terminat",$N187)),ISNUMBER(SEARCH("inactive",$N187)),ISNUMBER(SEARCH("vacan",$N187)),ISNUMBER(SEARCH("deceased",$N187)),ISNUMBER(SEARCH("separated",$N187))),0,1))</f>
        <v/>
      </c>
      <c r="S187">
        <f>IF(OR($R187=0,NOT(ISNUMBER($I187))),"",IFERROR(DATEDIF($I187,DATE(FY,1,1),"y"),""))</f>
        <v/>
      </c>
      <c r="T187">
        <f>IF(OR($R187=0,NOT(ISNUMBER($J187))),"",IFERROR(DATEDIF($J187,DATE(FY,1,1),"y"),0))</f>
        <v/>
      </c>
      <c r="U187" s="38">
        <f>IF(OR($R187=0,NOT(ISNUMBER($I187))),0,IF(YEAR($I187)+IF($Q187=1,RetAgeO,RetAgeE)=FY,MONTH($I187),IF(YEAR($I187)+IF($Q187=1,RetAgeO,RetAgeE)&lt;FY,1,0)))</f>
        <v/>
      </c>
      <c r="V187" s="38">
        <f>IF(OR($R187=0,NOT(ISNUMBER($K187))),0,IF(YEAR($K187)=FY,MONTH($K187),IF(YEAR($K187)&lt;FY,1,0)))</f>
        <v/>
      </c>
      <c r="W187" s="38">
        <f>IF($R187=0,0,MIN(12,IF(AND(ISNUMBER($O187),$O187&gt;=1,$O187&lt;=12),INT($O187),12),IF(AND(RetireExit="Yes",$U187&gt;0),$U187,12),IF(AND(ContractExit="Yes",$V187&gt;0),$V187,12)))</f>
        <v/>
      </c>
      <c r="X187" s="37">
        <f>IF(ISNUMBER($P187),$P187,IncPct)</f>
        <v/>
      </c>
      <c r="Y187" s="39">
        <f>IF($W187=0,0,MAX(0,MIN($W187,IncMonth-1))+MAX(0,$W187-IncMonth+1)*(1+$X187))</f>
        <v/>
      </c>
      <c r="Z187" s="40">
        <f>IF($C187="",0,IFERROR(INDEX(Departments!$B$5:$B$54,MATCH($C187,Departments!$A$5:$A$54,0)),0))</f>
        <v/>
      </c>
      <c r="AA187" s="41">
        <f>N($L187)*$Y187</f>
        <v/>
      </c>
      <c r="AB187" s="41">
        <f>N($M187)*$Y187</f>
        <v/>
      </c>
      <c r="AC187" s="41">
        <f>$AA187*$Z187</f>
        <v/>
      </c>
      <c r="AD187" s="41">
        <f>$AA187*BonusMonths/12</f>
        <v/>
      </c>
      <c r="AE187" s="41">
        <f>($AA187+SI_Gross*$AB187)*IF($Q187=1,SI_O,SI_E)</f>
        <v/>
      </c>
      <c r="AF187" s="41">
        <f>IF($Q187=1,0,$AA187*EOSB)</f>
        <v/>
      </c>
      <c r="AG187" s="41">
        <f>$AN187*$W187</f>
        <v/>
      </c>
      <c r="AH187" s="41">
        <f>SUM($AA187:$AG187)</f>
        <v/>
      </c>
      <c r="AI187" s="41">
        <f>12*($AM187+$AN187)</f>
        <v/>
      </c>
      <c r="AJ187" s="41">
        <f>$AM187*((IncMonth-1)+(13-IncMonth)*(1+$X187))+12*$AN187</f>
        <v/>
      </c>
      <c r="AK187" s="41">
        <f>IF($R187=1,N($L187)+N($M187),0)</f>
        <v/>
      </c>
      <c r="AL187">
        <f>IF($C187="","",IF(N($L187)&lt;=0,"Basic salary missing",IF(ISNA(MATCH($C187,Departments!$A$5:$A$54,0)),"Department not on Departments sheet",IF(AND($I187&lt;&gt;"",NOT(ISNUMBER($I187))),"Date of birth is text, not a date",IF(AND($K187&lt;&gt;"",NOT(ISNUMBER($K187))),"Contract end is text, not a date","")))))</f>
        <v/>
      </c>
      <c r="AM187" s="41">
        <f>IF($R187=0,0,N($L187)*(1+$Z187+BonusMonths/12+IF($Q187=1,0,EOSB))+N($M187)+(N($L187)+SI_Gross*N($M187))*IF($Q187=1,SI_O,SI_E))</f>
        <v/>
      </c>
      <c r="AN187" s="41">
        <f>IF($R187=0,0,(IF($Q187=1,MedO,MedE+Ticket)+Training)/12)</f>
        <v/>
      </c>
    </row>
    <row r="188">
      <c r="I188" s="35" t="n"/>
      <c r="J188" s="35" t="n"/>
      <c r="K188" s="35" t="n"/>
      <c r="L188" s="36" t="n"/>
      <c r="M188" s="36" t="n"/>
      <c r="P188" s="37" t="n"/>
      <c r="Q188" s="38">
        <f>IF($C188="",0,IF(OR(LOWER(TRIM($G188))="omani",LOWER(TRIM($G188))="oman",LOWER(TRIM($G188))="om",LOWER(TRIM($G188))="local"),1,0))</f>
        <v/>
      </c>
      <c r="R188" s="38">
        <f>IF($C188="",0,IF(OR(ISNUMBER(SEARCH("resign",$N188)),ISNUMBER(SEARCH("terminat",$N188)),ISNUMBER(SEARCH("inactive",$N188)),ISNUMBER(SEARCH("vacan",$N188)),ISNUMBER(SEARCH("deceased",$N188)),ISNUMBER(SEARCH("separated",$N188))),0,1))</f>
        <v/>
      </c>
      <c r="S188">
        <f>IF(OR($R188=0,NOT(ISNUMBER($I188))),"",IFERROR(DATEDIF($I188,DATE(FY,1,1),"y"),""))</f>
        <v/>
      </c>
      <c r="T188">
        <f>IF(OR($R188=0,NOT(ISNUMBER($J188))),"",IFERROR(DATEDIF($J188,DATE(FY,1,1),"y"),0))</f>
        <v/>
      </c>
      <c r="U188" s="38">
        <f>IF(OR($R188=0,NOT(ISNUMBER($I188))),0,IF(YEAR($I188)+IF($Q188=1,RetAgeO,RetAgeE)=FY,MONTH($I188),IF(YEAR($I188)+IF($Q188=1,RetAgeO,RetAgeE)&lt;FY,1,0)))</f>
        <v/>
      </c>
      <c r="V188" s="38">
        <f>IF(OR($R188=0,NOT(ISNUMBER($K188))),0,IF(YEAR($K188)=FY,MONTH($K188),IF(YEAR($K188)&lt;FY,1,0)))</f>
        <v/>
      </c>
      <c r="W188" s="38">
        <f>IF($R188=0,0,MIN(12,IF(AND(ISNUMBER($O188),$O188&gt;=1,$O188&lt;=12),INT($O188),12),IF(AND(RetireExit="Yes",$U188&gt;0),$U188,12),IF(AND(ContractExit="Yes",$V188&gt;0),$V188,12)))</f>
        <v/>
      </c>
      <c r="X188" s="37">
        <f>IF(ISNUMBER($P188),$P188,IncPct)</f>
        <v/>
      </c>
      <c r="Y188" s="39">
        <f>IF($W188=0,0,MAX(0,MIN($W188,IncMonth-1))+MAX(0,$W188-IncMonth+1)*(1+$X188))</f>
        <v/>
      </c>
      <c r="Z188" s="40">
        <f>IF($C188="",0,IFERROR(INDEX(Departments!$B$5:$B$54,MATCH($C188,Departments!$A$5:$A$54,0)),0))</f>
        <v/>
      </c>
      <c r="AA188" s="41">
        <f>N($L188)*$Y188</f>
        <v/>
      </c>
      <c r="AB188" s="41">
        <f>N($M188)*$Y188</f>
        <v/>
      </c>
      <c r="AC188" s="41">
        <f>$AA188*$Z188</f>
        <v/>
      </c>
      <c r="AD188" s="41">
        <f>$AA188*BonusMonths/12</f>
        <v/>
      </c>
      <c r="AE188" s="41">
        <f>($AA188+SI_Gross*$AB188)*IF($Q188=1,SI_O,SI_E)</f>
        <v/>
      </c>
      <c r="AF188" s="41">
        <f>IF($Q188=1,0,$AA188*EOSB)</f>
        <v/>
      </c>
      <c r="AG188" s="41">
        <f>$AN188*$W188</f>
        <v/>
      </c>
      <c r="AH188" s="41">
        <f>SUM($AA188:$AG188)</f>
        <v/>
      </c>
      <c r="AI188" s="41">
        <f>12*($AM188+$AN188)</f>
        <v/>
      </c>
      <c r="AJ188" s="41">
        <f>$AM188*((IncMonth-1)+(13-IncMonth)*(1+$X188))+12*$AN188</f>
        <v/>
      </c>
      <c r="AK188" s="41">
        <f>IF($R188=1,N($L188)+N($M188),0)</f>
        <v/>
      </c>
      <c r="AL188">
        <f>IF($C188="","",IF(N($L188)&lt;=0,"Basic salary missing",IF(ISNA(MATCH($C188,Departments!$A$5:$A$54,0)),"Department not on Departments sheet",IF(AND($I188&lt;&gt;"",NOT(ISNUMBER($I188))),"Date of birth is text, not a date",IF(AND($K188&lt;&gt;"",NOT(ISNUMBER($K188))),"Contract end is text, not a date","")))))</f>
        <v/>
      </c>
      <c r="AM188" s="41">
        <f>IF($R188=0,0,N($L188)*(1+$Z188+BonusMonths/12+IF($Q188=1,0,EOSB))+N($M188)+(N($L188)+SI_Gross*N($M188))*IF($Q188=1,SI_O,SI_E))</f>
        <v/>
      </c>
      <c r="AN188" s="41">
        <f>IF($R188=0,0,(IF($Q188=1,MedO,MedE+Ticket)+Training)/12)</f>
        <v/>
      </c>
    </row>
    <row r="189">
      <c r="I189" s="35" t="n"/>
      <c r="J189" s="35" t="n"/>
      <c r="K189" s="35" t="n"/>
      <c r="L189" s="36" t="n"/>
      <c r="M189" s="36" t="n"/>
      <c r="P189" s="37" t="n"/>
      <c r="Q189" s="38">
        <f>IF($C189="",0,IF(OR(LOWER(TRIM($G189))="omani",LOWER(TRIM($G189))="oman",LOWER(TRIM($G189))="om",LOWER(TRIM($G189))="local"),1,0))</f>
        <v/>
      </c>
      <c r="R189" s="38">
        <f>IF($C189="",0,IF(OR(ISNUMBER(SEARCH("resign",$N189)),ISNUMBER(SEARCH("terminat",$N189)),ISNUMBER(SEARCH("inactive",$N189)),ISNUMBER(SEARCH("vacan",$N189)),ISNUMBER(SEARCH("deceased",$N189)),ISNUMBER(SEARCH("separated",$N189))),0,1))</f>
        <v/>
      </c>
      <c r="S189">
        <f>IF(OR($R189=0,NOT(ISNUMBER($I189))),"",IFERROR(DATEDIF($I189,DATE(FY,1,1),"y"),""))</f>
        <v/>
      </c>
      <c r="T189">
        <f>IF(OR($R189=0,NOT(ISNUMBER($J189))),"",IFERROR(DATEDIF($J189,DATE(FY,1,1),"y"),0))</f>
        <v/>
      </c>
      <c r="U189" s="38">
        <f>IF(OR($R189=0,NOT(ISNUMBER($I189))),0,IF(YEAR($I189)+IF($Q189=1,RetAgeO,RetAgeE)=FY,MONTH($I189),IF(YEAR($I189)+IF($Q189=1,RetAgeO,RetAgeE)&lt;FY,1,0)))</f>
        <v/>
      </c>
      <c r="V189" s="38">
        <f>IF(OR($R189=0,NOT(ISNUMBER($K189))),0,IF(YEAR($K189)=FY,MONTH($K189),IF(YEAR($K189)&lt;FY,1,0)))</f>
        <v/>
      </c>
      <c r="W189" s="38">
        <f>IF($R189=0,0,MIN(12,IF(AND(ISNUMBER($O189),$O189&gt;=1,$O189&lt;=12),INT($O189),12),IF(AND(RetireExit="Yes",$U189&gt;0),$U189,12),IF(AND(ContractExit="Yes",$V189&gt;0),$V189,12)))</f>
        <v/>
      </c>
      <c r="X189" s="37">
        <f>IF(ISNUMBER($P189),$P189,IncPct)</f>
        <v/>
      </c>
      <c r="Y189" s="39">
        <f>IF($W189=0,0,MAX(0,MIN($W189,IncMonth-1))+MAX(0,$W189-IncMonth+1)*(1+$X189))</f>
        <v/>
      </c>
      <c r="Z189" s="40">
        <f>IF($C189="",0,IFERROR(INDEX(Departments!$B$5:$B$54,MATCH($C189,Departments!$A$5:$A$54,0)),0))</f>
        <v/>
      </c>
      <c r="AA189" s="41">
        <f>N($L189)*$Y189</f>
        <v/>
      </c>
      <c r="AB189" s="41">
        <f>N($M189)*$Y189</f>
        <v/>
      </c>
      <c r="AC189" s="41">
        <f>$AA189*$Z189</f>
        <v/>
      </c>
      <c r="AD189" s="41">
        <f>$AA189*BonusMonths/12</f>
        <v/>
      </c>
      <c r="AE189" s="41">
        <f>($AA189+SI_Gross*$AB189)*IF($Q189=1,SI_O,SI_E)</f>
        <v/>
      </c>
      <c r="AF189" s="41">
        <f>IF($Q189=1,0,$AA189*EOSB)</f>
        <v/>
      </c>
      <c r="AG189" s="41">
        <f>$AN189*$W189</f>
        <v/>
      </c>
      <c r="AH189" s="41">
        <f>SUM($AA189:$AG189)</f>
        <v/>
      </c>
      <c r="AI189" s="41">
        <f>12*($AM189+$AN189)</f>
        <v/>
      </c>
      <c r="AJ189" s="41">
        <f>$AM189*((IncMonth-1)+(13-IncMonth)*(1+$X189))+12*$AN189</f>
        <v/>
      </c>
      <c r="AK189" s="41">
        <f>IF($R189=1,N($L189)+N($M189),0)</f>
        <v/>
      </c>
      <c r="AL189">
        <f>IF($C189="","",IF(N($L189)&lt;=0,"Basic salary missing",IF(ISNA(MATCH($C189,Departments!$A$5:$A$54,0)),"Department not on Departments sheet",IF(AND($I189&lt;&gt;"",NOT(ISNUMBER($I189))),"Date of birth is text, not a date",IF(AND($K189&lt;&gt;"",NOT(ISNUMBER($K189))),"Contract end is text, not a date","")))))</f>
        <v/>
      </c>
      <c r="AM189" s="41">
        <f>IF($R189=0,0,N($L189)*(1+$Z189+BonusMonths/12+IF($Q189=1,0,EOSB))+N($M189)+(N($L189)+SI_Gross*N($M189))*IF($Q189=1,SI_O,SI_E))</f>
        <v/>
      </c>
      <c r="AN189" s="41">
        <f>IF($R189=0,0,(IF($Q189=1,MedO,MedE+Ticket)+Training)/12)</f>
        <v/>
      </c>
    </row>
    <row r="190">
      <c r="I190" s="35" t="n"/>
      <c r="J190" s="35" t="n"/>
      <c r="K190" s="35" t="n"/>
      <c r="L190" s="36" t="n"/>
      <c r="M190" s="36" t="n"/>
      <c r="P190" s="37" t="n"/>
      <c r="Q190" s="38">
        <f>IF($C190="",0,IF(OR(LOWER(TRIM($G190))="omani",LOWER(TRIM($G190))="oman",LOWER(TRIM($G190))="om",LOWER(TRIM($G190))="local"),1,0))</f>
        <v/>
      </c>
      <c r="R190" s="38">
        <f>IF($C190="",0,IF(OR(ISNUMBER(SEARCH("resign",$N190)),ISNUMBER(SEARCH("terminat",$N190)),ISNUMBER(SEARCH("inactive",$N190)),ISNUMBER(SEARCH("vacan",$N190)),ISNUMBER(SEARCH("deceased",$N190)),ISNUMBER(SEARCH("separated",$N190))),0,1))</f>
        <v/>
      </c>
      <c r="S190">
        <f>IF(OR($R190=0,NOT(ISNUMBER($I190))),"",IFERROR(DATEDIF($I190,DATE(FY,1,1),"y"),""))</f>
        <v/>
      </c>
      <c r="T190">
        <f>IF(OR($R190=0,NOT(ISNUMBER($J190))),"",IFERROR(DATEDIF($J190,DATE(FY,1,1),"y"),0))</f>
        <v/>
      </c>
      <c r="U190" s="38">
        <f>IF(OR($R190=0,NOT(ISNUMBER($I190))),0,IF(YEAR($I190)+IF($Q190=1,RetAgeO,RetAgeE)=FY,MONTH($I190),IF(YEAR($I190)+IF($Q190=1,RetAgeO,RetAgeE)&lt;FY,1,0)))</f>
        <v/>
      </c>
      <c r="V190" s="38">
        <f>IF(OR($R190=0,NOT(ISNUMBER($K190))),0,IF(YEAR($K190)=FY,MONTH($K190),IF(YEAR($K190)&lt;FY,1,0)))</f>
        <v/>
      </c>
      <c r="W190" s="38">
        <f>IF($R190=0,0,MIN(12,IF(AND(ISNUMBER($O190),$O190&gt;=1,$O190&lt;=12),INT($O190),12),IF(AND(RetireExit="Yes",$U190&gt;0),$U190,12),IF(AND(ContractExit="Yes",$V190&gt;0),$V190,12)))</f>
        <v/>
      </c>
      <c r="X190" s="37">
        <f>IF(ISNUMBER($P190),$P190,IncPct)</f>
        <v/>
      </c>
      <c r="Y190" s="39">
        <f>IF($W190=0,0,MAX(0,MIN($W190,IncMonth-1))+MAX(0,$W190-IncMonth+1)*(1+$X190))</f>
        <v/>
      </c>
      <c r="Z190" s="40">
        <f>IF($C190="",0,IFERROR(INDEX(Departments!$B$5:$B$54,MATCH($C190,Departments!$A$5:$A$54,0)),0))</f>
        <v/>
      </c>
      <c r="AA190" s="41">
        <f>N($L190)*$Y190</f>
        <v/>
      </c>
      <c r="AB190" s="41">
        <f>N($M190)*$Y190</f>
        <v/>
      </c>
      <c r="AC190" s="41">
        <f>$AA190*$Z190</f>
        <v/>
      </c>
      <c r="AD190" s="41">
        <f>$AA190*BonusMonths/12</f>
        <v/>
      </c>
      <c r="AE190" s="41">
        <f>($AA190+SI_Gross*$AB190)*IF($Q190=1,SI_O,SI_E)</f>
        <v/>
      </c>
      <c r="AF190" s="41">
        <f>IF($Q190=1,0,$AA190*EOSB)</f>
        <v/>
      </c>
      <c r="AG190" s="41">
        <f>$AN190*$W190</f>
        <v/>
      </c>
      <c r="AH190" s="41">
        <f>SUM($AA190:$AG190)</f>
        <v/>
      </c>
      <c r="AI190" s="41">
        <f>12*($AM190+$AN190)</f>
        <v/>
      </c>
      <c r="AJ190" s="41">
        <f>$AM190*((IncMonth-1)+(13-IncMonth)*(1+$X190))+12*$AN190</f>
        <v/>
      </c>
      <c r="AK190" s="41">
        <f>IF($R190=1,N($L190)+N($M190),0)</f>
        <v/>
      </c>
      <c r="AL190">
        <f>IF($C190="","",IF(N($L190)&lt;=0,"Basic salary missing",IF(ISNA(MATCH($C190,Departments!$A$5:$A$54,0)),"Department not on Departments sheet",IF(AND($I190&lt;&gt;"",NOT(ISNUMBER($I190))),"Date of birth is text, not a date",IF(AND($K190&lt;&gt;"",NOT(ISNUMBER($K190))),"Contract end is text, not a date","")))))</f>
        <v/>
      </c>
      <c r="AM190" s="41">
        <f>IF($R190=0,0,N($L190)*(1+$Z190+BonusMonths/12+IF($Q190=1,0,EOSB))+N($M190)+(N($L190)+SI_Gross*N($M190))*IF($Q190=1,SI_O,SI_E))</f>
        <v/>
      </c>
      <c r="AN190" s="41">
        <f>IF($R190=0,0,(IF($Q190=1,MedO,MedE+Ticket)+Training)/12)</f>
        <v/>
      </c>
    </row>
    <row r="191">
      <c r="I191" s="35" t="n"/>
      <c r="J191" s="35" t="n"/>
      <c r="K191" s="35" t="n"/>
      <c r="L191" s="36" t="n"/>
      <c r="M191" s="36" t="n"/>
      <c r="P191" s="37" t="n"/>
      <c r="Q191" s="38">
        <f>IF($C191="",0,IF(OR(LOWER(TRIM($G191))="omani",LOWER(TRIM($G191))="oman",LOWER(TRIM($G191))="om",LOWER(TRIM($G191))="local"),1,0))</f>
        <v/>
      </c>
      <c r="R191" s="38">
        <f>IF($C191="",0,IF(OR(ISNUMBER(SEARCH("resign",$N191)),ISNUMBER(SEARCH("terminat",$N191)),ISNUMBER(SEARCH("inactive",$N191)),ISNUMBER(SEARCH("vacan",$N191)),ISNUMBER(SEARCH("deceased",$N191)),ISNUMBER(SEARCH("separated",$N191))),0,1))</f>
        <v/>
      </c>
      <c r="S191">
        <f>IF(OR($R191=0,NOT(ISNUMBER($I191))),"",IFERROR(DATEDIF($I191,DATE(FY,1,1),"y"),""))</f>
        <v/>
      </c>
      <c r="T191">
        <f>IF(OR($R191=0,NOT(ISNUMBER($J191))),"",IFERROR(DATEDIF($J191,DATE(FY,1,1),"y"),0))</f>
        <v/>
      </c>
      <c r="U191" s="38">
        <f>IF(OR($R191=0,NOT(ISNUMBER($I191))),0,IF(YEAR($I191)+IF($Q191=1,RetAgeO,RetAgeE)=FY,MONTH($I191),IF(YEAR($I191)+IF($Q191=1,RetAgeO,RetAgeE)&lt;FY,1,0)))</f>
        <v/>
      </c>
      <c r="V191" s="38">
        <f>IF(OR($R191=0,NOT(ISNUMBER($K191))),0,IF(YEAR($K191)=FY,MONTH($K191),IF(YEAR($K191)&lt;FY,1,0)))</f>
        <v/>
      </c>
      <c r="W191" s="38">
        <f>IF($R191=0,0,MIN(12,IF(AND(ISNUMBER($O191),$O191&gt;=1,$O191&lt;=12),INT($O191),12),IF(AND(RetireExit="Yes",$U191&gt;0),$U191,12),IF(AND(ContractExit="Yes",$V191&gt;0),$V191,12)))</f>
        <v/>
      </c>
      <c r="X191" s="37">
        <f>IF(ISNUMBER($P191),$P191,IncPct)</f>
        <v/>
      </c>
      <c r="Y191" s="39">
        <f>IF($W191=0,0,MAX(0,MIN($W191,IncMonth-1))+MAX(0,$W191-IncMonth+1)*(1+$X191))</f>
        <v/>
      </c>
      <c r="Z191" s="40">
        <f>IF($C191="",0,IFERROR(INDEX(Departments!$B$5:$B$54,MATCH($C191,Departments!$A$5:$A$54,0)),0))</f>
        <v/>
      </c>
      <c r="AA191" s="41">
        <f>N($L191)*$Y191</f>
        <v/>
      </c>
      <c r="AB191" s="41">
        <f>N($M191)*$Y191</f>
        <v/>
      </c>
      <c r="AC191" s="41">
        <f>$AA191*$Z191</f>
        <v/>
      </c>
      <c r="AD191" s="41">
        <f>$AA191*BonusMonths/12</f>
        <v/>
      </c>
      <c r="AE191" s="41">
        <f>($AA191+SI_Gross*$AB191)*IF($Q191=1,SI_O,SI_E)</f>
        <v/>
      </c>
      <c r="AF191" s="41">
        <f>IF($Q191=1,0,$AA191*EOSB)</f>
        <v/>
      </c>
      <c r="AG191" s="41">
        <f>$AN191*$W191</f>
        <v/>
      </c>
      <c r="AH191" s="41">
        <f>SUM($AA191:$AG191)</f>
        <v/>
      </c>
      <c r="AI191" s="41">
        <f>12*($AM191+$AN191)</f>
        <v/>
      </c>
      <c r="AJ191" s="41">
        <f>$AM191*((IncMonth-1)+(13-IncMonth)*(1+$X191))+12*$AN191</f>
        <v/>
      </c>
      <c r="AK191" s="41">
        <f>IF($R191=1,N($L191)+N($M191),0)</f>
        <v/>
      </c>
      <c r="AL191">
        <f>IF($C191="","",IF(N($L191)&lt;=0,"Basic salary missing",IF(ISNA(MATCH($C191,Departments!$A$5:$A$54,0)),"Department not on Departments sheet",IF(AND($I191&lt;&gt;"",NOT(ISNUMBER($I191))),"Date of birth is text, not a date",IF(AND($K191&lt;&gt;"",NOT(ISNUMBER($K191))),"Contract end is text, not a date","")))))</f>
        <v/>
      </c>
      <c r="AM191" s="41">
        <f>IF($R191=0,0,N($L191)*(1+$Z191+BonusMonths/12+IF($Q191=1,0,EOSB))+N($M191)+(N($L191)+SI_Gross*N($M191))*IF($Q191=1,SI_O,SI_E))</f>
        <v/>
      </c>
      <c r="AN191" s="41">
        <f>IF($R191=0,0,(IF($Q191=1,MedO,MedE+Ticket)+Training)/12)</f>
        <v/>
      </c>
    </row>
    <row r="192">
      <c r="I192" s="35" t="n"/>
      <c r="J192" s="35" t="n"/>
      <c r="K192" s="35" t="n"/>
      <c r="L192" s="36" t="n"/>
      <c r="M192" s="36" t="n"/>
      <c r="P192" s="37" t="n"/>
      <c r="Q192" s="38">
        <f>IF($C192="",0,IF(OR(LOWER(TRIM($G192))="omani",LOWER(TRIM($G192))="oman",LOWER(TRIM($G192))="om",LOWER(TRIM($G192))="local"),1,0))</f>
        <v/>
      </c>
      <c r="R192" s="38">
        <f>IF($C192="",0,IF(OR(ISNUMBER(SEARCH("resign",$N192)),ISNUMBER(SEARCH("terminat",$N192)),ISNUMBER(SEARCH("inactive",$N192)),ISNUMBER(SEARCH("vacan",$N192)),ISNUMBER(SEARCH("deceased",$N192)),ISNUMBER(SEARCH("separated",$N192))),0,1))</f>
        <v/>
      </c>
      <c r="S192">
        <f>IF(OR($R192=0,NOT(ISNUMBER($I192))),"",IFERROR(DATEDIF($I192,DATE(FY,1,1),"y"),""))</f>
        <v/>
      </c>
      <c r="T192">
        <f>IF(OR($R192=0,NOT(ISNUMBER($J192))),"",IFERROR(DATEDIF($J192,DATE(FY,1,1),"y"),0))</f>
        <v/>
      </c>
      <c r="U192" s="38">
        <f>IF(OR($R192=0,NOT(ISNUMBER($I192))),0,IF(YEAR($I192)+IF($Q192=1,RetAgeO,RetAgeE)=FY,MONTH($I192),IF(YEAR($I192)+IF($Q192=1,RetAgeO,RetAgeE)&lt;FY,1,0)))</f>
        <v/>
      </c>
      <c r="V192" s="38">
        <f>IF(OR($R192=0,NOT(ISNUMBER($K192))),0,IF(YEAR($K192)=FY,MONTH($K192),IF(YEAR($K192)&lt;FY,1,0)))</f>
        <v/>
      </c>
      <c r="W192" s="38">
        <f>IF($R192=0,0,MIN(12,IF(AND(ISNUMBER($O192),$O192&gt;=1,$O192&lt;=12),INT($O192),12),IF(AND(RetireExit="Yes",$U192&gt;0),$U192,12),IF(AND(ContractExit="Yes",$V192&gt;0),$V192,12)))</f>
        <v/>
      </c>
      <c r="X192" s="37">
        <f>IF(ISNUMBER($P192),$P192,IncPct)</f>
        <v/>
      </c>
      <c r="Y192" s="39">
        <f>IF($W192=0,0,MAX(0,MIN($W192,IncMonth-1))+MAX(0,$W192-IncMonth+1)*(1+$X192))</f>
        <v/>
      </c>
      <c r="Z192" s="40">
        <f>IF($C192="",0,IFERROR(INDEX(Departments!$B$5:$B$54,MATCH($C192,Departments!$A$5:$A$54,0)),0))</f>
        <v/>
      </c>
      <c r="AA192" s="41">
        <f>N($L192)*$Y192</f>
        <v/>
      </c>
      <c r="AB192" s="41">
        <f>N($M192)*$Y192</f>
        <v/>
      </c>
      <c r="AC192" s="41">
        <f>$AA192*$Z192</f>
        <v/>
      </c>
      <c r="AD192" s="41">
        <f>$AA192*BonusMonths/12</f>
        <v/>
      </c>
      <c r="AE192" s="41">
        <f>($AA192+SI_Gross*$AB192)*IF($Q192=1,SI_O,SI_E)</f>
        <v/>
      </c>
      <c r="AF192" s="41">
        <f>IF($Q192=1,0,$AA192*EOSB)</f>
        <v/>
      </c>
      <c r="AG192" s="41">
        <f>$AN192*$W192</f>
        <v/>
      </c>
      <c r="AH192" s="41">
        <f>SUM($AA192:$AG192)</f>
        <v/>
      </c>
      <c r="AI192" s="41">
        <f>12*($AM192+$AN192)</f>
        <v/>
      </c>
      <c r="AJ192" s="41">
        <f>$AM192*((IncMonth-1)+(13-IncMonth)*(1+$X192))+12*$AN192</f>
        <v/>
      </c>
      <c r="AK192" s="41">
        <f>IF($R192=1,N($L192)+N($M192),0)</f>
        <v/>
      </c>
      <c r="AL192">
        <f>IF($C192="","",IF(N($L192)&lt;=0,"Basic salary missing",IF(ISNA(MATCH($C192,Departments!$A$5:$A$54,0)),"Department not on Departments sheet",IF(AND($I192&lt;&gt;"",NOT(ISNUMBER($I192))),"Date of birth is text, not a date",IF(AND($K192&lt;&gt;"",NOT(ISNUMBER($K192))),"Contract end is text, not a date","")))))</f>
        <v/>
      </c>
      <c r="AM192" s="41">
        <f>IF($R192=0,0,N($L192)*(1+$Z192+BonusMonths/12+IF($Q192=1,0,EOSB))+N($M192)+(N($L192)+SI_Gross*N($M192))*IF($Q192=1,SI_O,SI_E))</f>
        <v/>
      </c>
      <c r="AN192" s="41">
        <f>IF($R192=0,0,(IF($Q192=1,MedO,MedE+Ticket)+Training)/12)</f>
        <v/>
      </c>
    </row>
    <row r="193">
      <c r="I193" s="35" t="n"/>
      <c r="J193" s="35" t="n"/>
      <c r="K193" s="35" t="n"/>
      <c r="L193" s="36" t="n"/>
      <c r="M193" s="36" t="n"/>
      <c r="P193" s="37" t="n"/>
      <c r="Q193" s="38">
        <f>IF($C193="",0,IF(OR(LOWER(TRIM($G193))="omani",LOWER(TRIM($G193))="oman",LOWER(TRIM($G193))="om",LOWER(TRIM($G193))="local"),1,0))</f>
        <v/>
      </c>
      <c r="R193" s="38">
        <f>IF($C193="",0,IF(OR(ISNUMBER(SEARCH("resign",$N193)),ISNUMBER(SEARCH("terminat",$N193)),ISNUMBER(SEARCH("inactive",$N193)),ISNUMBER(SEARCH("vacan",$N193)),ISNUMBER(SEARCH("deceased",$N193)),ISNUMBER(SEARCH("separated",$N193))),0,1))</f>
        <v/>
      </c>
      <c r="S193">
        <f>IF(OR($R193=0,NOT(ISNUMBER($I193))),"",IFERROR(DATEDIF($I193,DATE(FY,1,1),"y"),""))</f>
        <v/>
      </c>
      <c r="T193">
        <f>IF(OR($R193=0,NOT(ISNUMBER($J193))),"",IFERROR(DATEDIF($J193,DATE(FY,1,1),"y"),0))</f>
        <v/>
      </c>
      <c r="U193" s="38">
        <f>IF(OR($R193=0,NOT(ISNUMBER($I193))),0,IF(YEAR($I193)+IF($Q193=1,RetAgeO,RetAgeE)=FY,MONTH($I193),IF(YEAR($I193)+IF($Q193=1,RetAgeO,RetAgeE)&lt;FY,1,0)))</f>
        <v/>
      </c>
      <c r="V193" s="38">
        <f>IF(OR($R193=0,NOT(ISNUMBER($K193))),0,IF(YEAR($K193)=FY,MONTH($K193),IF(YEAR($K193)&lt;FY,1,0)))</f>
        <v/>
      </c>
      <c r="W193" s="38">
        <f>IF($R193=0,0,MIN(12,IF(AND(ISNUMBER($O193),$O193&gt;=1,$O193&lt;=12),INT($O193),12),IF(AND(RetireExit="Yes",$U193&gt;0),$U193,12),IF(AND(ContractExit="Yes",$V193&gt;0),$V193,12)))</f>
        <v/>
      </c>
      <c r="X193" s="37">
        <f>IF(ISNUMBER($P193),$P193,IncPct)</f>
        <v/>
      </c>
      <c r="Y193" s="39">
        <f>IF($W193=0,0,MAX(0,MIN($W193,IncMonth-1))+MAX(0,$W193-IncMonth+1)*(1+$X193))</f>
        <v/>
      </c>
      <c r="Z193" s="40">
        <f>IF($C193="",0,IFERROR(INDEX(Departments!$B$5:$B$54,MATCH($C193,Departments!$A$5:$A$54,0)),0))</f>
        <v/>
      </c>
      <c r="AA193" s="41">
        <f>N($L193)*$Y193</f>
        <v/>
      </c>
      <c r="AB193" s="41">
        <f>N($M193)*$Y193</f>
        <v/>
      </c>
      <c r="AC193" s="41">
        <f>$AA193*$Z193</f>
        <v/>
      </c>
      <c r="AD193" s="41">
        <f>$AA193*BonusMonths/12</f>
        <v/>
      </c>
      <c r="AE193" s="41">
        <f>($AA193+SI_Gross*$AB193)*IF($Q193=1,SI_O,SI_E)</f>
        <v/>
      </c>
      <c r="AF193" s="41">
        <f>IF($Q193=1,0,$AA193*EOSB)</f>
        <v/>
      </c>
      <c r="AG193" s="41">
        <f>$AN193*$W193</f>
        <v/>
      </c>
      <c r="AH193" s="41">
        <f>SUM($AA193:$AG193)</f>
        <v/>
      </c>
      <c r="AI193" s="41">
        <f>12*($AM193+$AN193)</f>
        <v/>
      </c>
      <c r="AJ193" s="41">
        <f>$AM193*((IncMonth-1)+(13-IncMonth)*(1+$X193))+12*$AN193</f>
        <v/>
      </c>
      <c r="AK193" s="41">
        <f>IF($R193=1,N($L193)+N($M193),0)</f>
        <v/>
      </c>
      <c r="AL193">
        <f>IF($C193="","",IF(N($L193)&lt;=0,"Basic salary missing",IF(ISNA(MATCH($C193,Departments!$A$5:$A$54,0)),"Department not on Departments sheet",IF(AND($I193&lt;&gt;"",NOT(ISNUMBER($I193))),"Date of birth is text, not a date",IF(AND($K193&lt;&gt;"",NOT(ISNUMBER($K193))),"Contract end is text, not a date","")))))</f>
        <v/>
      </c>
      <c r="AM193" s="41">
        <f>IF($R193=0,0,N($L193)*(1+$Z193+BonusMonths/12+IF($Q193=1,0,EOSB))+N($M193)+(N($L193)+SI_Gross*N($M193))*IF($Q193=1,SI_O,SI_E))</f>
        <v/>
      </c>
      <c r="AN193" s="41">
        <f>IF($R193=0,0,(IF($Q193=1,MedO,MedE+Ticket)+Training)/12)</f>
        <v/>
      </c>
    </row>
    <row r="194">
      <c r="I194" s="35" t="n"/>
      <c r="J194" s="35" t="n"/>
      <c r="K194" s="35" t="n"/>
      <c r="L194" s="36" t="n"/>
      <c r="M194" s="36" t="n"/>
      <c r="P194" s="37" t="n"/>
      <c r="Q194" s="38">
        <f>IF($C194="",0,IF(OR(LOWER(TRIM($G194))="omani",LOWER(TRIM($G194))="oman",LOWER(TRIM($G194))="om",LOWER(TRIM($G194))="local"),1,0))</f>
        <v/>
      </c>
      <c r="R194" s="38">
        <f>IF($C194="",0,IF(OR(ISNUMBER(SEARCH("resign",$N194)),ISNUMBER(SEARCH("terminat",$N194)),ISNUMBER(SEARCH("inactive",$N194)),ISNUMBER(SEARCH("vacan",$N194)),ISNUMBER(SEARCH("deceased",$N194)),ISNUMBER(SEARCH("separated",$N194))),0,1))</f>
        <v/>
      </c>
      <c r="S194">
        <f>IF(OR($R194=0,NOT(ISNUMBER($I194))),"",IFERROR(DATEDIF($I194,DATE(FY,1,1),"y"),""))</f>
        <v/>
      </c>
      <c r="T194">
        <f>IF(OR($R194=0,NOT(ISNUMBER($J194))),"",IFERROR(DATEDIF($J194,DATE(FY,1,1),"y"),0))</f>
        <v/>
      </c>
      <c r="U194" s="38">
        <f>IF(OR($R194=0,NOT(ISNUMBER($I194))),0,IF(YEAR($I194)+IF($Q194=1,RetAgeO,RetAgeE)=FY,MONTH($I194),IF(YEAR($I194)+IF($Q194=1,RetAgeO,RetAgeE)&lt;FY,1,0)))</f>
        <v/>
      </c>
      <c r="V194" s="38">
        <f>IF(OR($R194=0,NOT(ISNUMBER($K194))),0,IF(YEAR($K194)=FY,MONTH($K194),IF(YEAR($K194)&lt;FY,1,0)))</f>
        <v/>
      </c>
      <c r="W194" s="38">
        <f>IF($R194=0,0,MIN(12,IF(AND(ISNUMBER($O194),$O194&gt;=1,$O194&lt;=12),INT($O194),12),IF(AND(RetireExit="Yes",$U194&gt;0),$U194,12),IF(AND(ContractExit="Yes",$V194&gt;0),$V194,12)))</f>
        <v/>
      </c>
      <c r="X194" s="37">
        <f>IF(ISNUMBER($P194),$P194,IncPct)</f>
        <v/>
      </c>
      <c r="Y194" s="39">
        <f>IF($W194=0,0,MAX(0,MIN($W194,IncMonth-1))+MAX(0,$W194-IncMonth+1)*(1+$X194))</f>
        <v/>
      </c>
      <c r="Z194" s="40">
        <f>IF($C194="",0,IFERROR(INDEX(Departments!$B$5:$B$54,MATCH($C194,Departments!$A$5:$A$54,0)),0))</f>
        <v/>
      </c>
      <c r="AA194" s="41">
        <f>N($L194)*$Y194</f>
        <v/>
      </c>
      <c r="AB194" s="41">
        <f>N($M194)*$Y194</f>
        <v/>
      </c>
      <c r="AC194" s="41">
        <f>$AA194*$Z194</f>
        <v/>
      </c>
      <c r="AD194" s="41">
        <f>$AA194*BonusMonths/12</f>
        <v/>
      </c>
      <c r="AE194" s="41">
        <f>($AA194+SI_Gross*$AB194)*IF($Q194=1,SI_O,SI_E)</f>
        <v/>
      </c>
      <c r="AF194" s="41">
        <f>IF($Q194=1,0,$AA194*EOSB)</f>
        <v/>
      </c>
      <c r="AG194" s="41">
        <f>$AN194*$W194</f>
        <v/>
      </c>
      <c r="AH194" s="41">
        <f>SUM($AA194:$AG194)</f>
        <v/>
      </c>
      <c r="AI194" s="41">
        <f>12*($AM194+$AN194)</f>
        <v/>
      </c>
      <c r="AJ194" s="41">
        <f>$AM194*((IncMonth-1)+(13-IncMonth)*(1+$X194))+12*$AN194</f>
        <v/>
      </c>
      <c r="AK194" s="41">
        <f>IF($R194=1,N($L194)+N($M194),0)</f>
        <v/>
      </c>
      <c r="AL194">
        <f>IF($C194="","",IF(N($L194)&lt;=0,"Basic salary missing",IF(ISNA(MATCH($C194,Departments!$A$5:$A$54,0)),"Department not on Departments sheet",IF(AND($I194&lt;&gt;"",NOT(ISNUMBER($I194))),"Date of birth is text, not a date",IF(AND($K194&lt;&gt;"",NOT(ISNUMBER($K194))),"Contract end is text, not a date","")))))</f>
        <v/>
      </c>
      <c r="AM194" s="41">
        <f>IF($R194=0,0,N($L194)*(1+$Z194+BonusMonths/12+IF($Q194=1,0,EOSB))+N($M194)+(N($L194)+SI_Gross*N($M194))*IF($Q194=1,SI_O,SI_E))</f>
        <v/>
      </c>
      <c r="AN194" s="41">
        <f>IF($R194=0,0,(IF($Q194=1,MedO,MedE+Ticket)+Training)/12)</f>
        <v/>
      </c>
    </row>
    <row r="195">
      <c r="I195" s="35" t="n"/>
      <c r="J195" s="35" t="n"/>
      <c r="K195" s="35" t="n"/>
      <c r="L195" s="36" t="n"/>
      <c r="M195" s="36" t="n"/>
      <c r="P195" s="37" t="n"/>
      <c r="Q195" s="38">
        <f>IF($C195="",0,IF(OR(LOWER(TRIM($G195))="omani",LOWER(TRIM($G195))="oman",LOWER(TRIM($G195))="om",LOWER(TRIM($G195))="local"),1,0))</f>
        <v/>
      </c>
      <c r="R195" s="38">
        <f>IF($C195="",0,IF(OR(ISNUMBER(SEARCH("resign",$N195)),ISNUMBER(SEARCH("terminat",$N195)),ISNUMBER(SEARCH("inactive",$N195)),ISNUMBER(SEARCH("vacan",$N195)),ISNUMBER(SEARCH("deceased",$N195)),ISNUMBER(SEARCH("separated",$N195))),0,1))</f>
        <v/>
      </c>
      <c r="S195">
        <f>IF(OR($R195=0,NOT(ISNUMBER($I195))),"",IFERROR(DATEDIF($I195,DATE(FY,1,1),"y"),""))</f>
        <v/>
      </c>
      <c r="T195">
        <f>IF(OR($R195=0,NOT(ISNUMBER($J195))),"",IFERROR(DATEDIF($J195,DATE(FY,1,1),"y"),0))</f>
        <v/>
      </c>
      <c r="U195" s="38">
        <f>IF(OR($R195=0,NOT(ISNUMBER($I195))),0,IF(YEAR($I195)+IF($Q195=1,RetAgeO,RetAgeE)=FY,MONTH($I195),IF(YEAR($I195)+IF($Q195=1,RetAgeO,RetAgeE)&lt;FY,1,0)))</f>
        <v/>
      </c>
      <c r="V195" s="38">
        <f>IF(OR($R195=0,NOT(ISNUMBER($K195))),0,IF(YEAR($K195)=FY,MONTH($K195),IF(YEAR($K195)&lt;FY,1,0)))</f>
        <v/>
      </c>
      <c r="W195" s="38">
        <f>IF($R195=0,0,MIN(12,IF(AND(ISNUMBER($O195),$O195&gt;=1,$O195&lt;=12),INT($O195),12),IF(AND(RetireExit="Yes",$U195&gt;0),$U195,12),IF(AND(ContractExit="Yes",$V195&gt;0),$V195,12)))</f>
        <v/>
      </c>
      <c r="X195" s="37">
        <f>IF(ISNUMBER($P195),$P195,IncPct)</f>
        <v/>
      </c>
      <c r="Y195" s="39">
        <f>IF($W195=0,0,MAX(0,MIN($W195,IncMonth-1))+MAX(0,$W195-IncMonth+1)*(1+$X195))</f>
        <v/>
      </c>
      <c r="Z195" s="40">
        <f>IF($C195="",0,IFERROR(INDEX(Departments!$B$5:$B$54,MATCH($C195,Departments!$A$5:$A$54,0)),0))</f>
        <v/>
      </c>
      <c r="AA195" s="41">
        <f>N($L195)*$Y195</f>
        <v/>
      </c>
      <c r="AB195" s="41">
        <f>N($M195)*$Y195</f>
        <v/>
      </c>
      <c r="AC195" s="41">
        <f>$AA195*$Z195</f>
        <v/>
      </c>
      <c r="AD195" s="41">
        <f>$AA195*BonusMonths/12</f>
        <v/>
      </c>
      <c r="AE195" s="41">
        <f>($AA195+SI_Gross*$AB195)*IF($Q195=1,SI_O,SI_E)</f>
        <v/>
      </c>
      <c r="AF195" s="41">
        <f>IF($Q195=1,0,$AA195*EOSB)</f>
        <v/>
      </c>
      <c r="AG195" s="41">
        <f>$AN195*$W195</f>
        <v/>
      </c>
      <c r="AH195" s="41">
        <f>SUM($AA195:$AG195)</f>
        <v/>
      </c>
      <c r="AI195" s="41">
        <f>12*($AM195+$AN195)</f>
        <v/>
      </c>
      <c r="AJ195" s="41">
        <f>$AM195*((IncMonth-1)+(13-IncMonth)*(1+$X195))+12*$AN195</f>
        <v/>
      </c>
      <c r="AK195" s="41">
        <f>IF($R195=1,N($L195)+N($M195),0)</f>
        <v/>
      </c>
      <c r="AL195">
        <f>IF($C195="","",IF(N($L195)&lt;=0,"Basic salary missing",IF(ISNA(MATCH($C195,Departments!$A$5:$A$54,0)),"Department not on Departments sheet",IF(AND($I195&lt;&gt;"",NOT(ISNUMBER($I195))),"Date of birth is text, not a date",IF(AND($K195&lt;&gt;"",NOT(ISNUMBER($K195))),"Contract end is text, not a date","")))))</f>
        <v/>
      </c>
      <c r="AM195" s="41">
        <f>IF($R195=0,0,N($L195)*(1+$Z195+BonusMonths/12+IF($Q195=1,0,EOSB))+N($M195)+(N($L195)+SI_Gross*N($M195))*IF($Q195=1,SI_O,SI_E))</f>
        <v/>
      </c>
      <c r="AN195" s="41">
        <f>IF($R195=0,0,(IF($Q195=1,MedO,MedE+Ticket)+Training)/12)</f>
        <v/>
      </c>
    </row>
    <row r="196">
      <c r="I196" s="35" t="n"/>
      <c r="J196" s="35" t="n"/>
      <c r="K196" s="35" t="n"/>
      <c r="L196" s="36" t="n"/>
      <c r="M196" s="36" t="n"/>
      <c r="P196" s="37" t="n"/>
      <c r="Q196" s="38">
        <f>IF($C196="",0,IF(OR(LOWER(TRIM($G196))="omani",LOWER(TRIM($G196))="oman",LOWER(TRIM($G196))="om",LOWER(TRIM($G196))="local"),1,0))</f>
        <v/>
      </c>
      <c r="R196" s="38">
        <f>IF($C196="",0,IF(OR(ISNUMBER(SEARCH("resign",$N196)),ISNUMBER(SEARCH("terminat",$N196)),ISNUMBER(SEARCH("inactive",$N196)),ISNUMBER(SEARCH("vacan",$N196)),ISNUMBER(SEARCH("deceased",$N196)),ISNUMBER(SEARCH("separated",$N196))),0,1))</f>
        <v/>
      </c>
      <c r="S196">
        <f>IF(OR($R196=0,NOT(ISNUMBER($I196))),"",IFERROR(DATEDIF($I196,DATE(FY,1,1),"y"),""))</f>
        <v/>
      </c>
      <c r="T196">
        <f>IF(OR($R196=0,NOT(ISNUMBER($J196))),"",IFERROR(DATEDIF($J196,DATE(FY,1,1),"y"),0))</f>
        <v/>
      </c>
      <c r="U196" s="38">
        <f>IF(OR($R196=0,NOT(ISNUMBER($I196))),0,IF(YEAR($I196)+IF($Q196=1,RetAgeO,RetAgeE)=FY,MONTH($I196),IF(YEAR($I196)+IF($Q196=1,RetAgeO,RetAgeE)&lt;FY,1,0)))</f>
        <v/>
      </c>
      <c r="V196" s="38">
        <f>IF(OR($R196=0,NOT(ISNUMBER($K196))),0,IF(YEAR($K196)=FY,MONTH($K196),IF(YEAR($K196)&lt;FY,1,0)))</f>
        <v/>
      </c>
      <c r="W196" s="38">
        <f>IF($R196=0,0,MIN(12,IF(AND(ISNUMBER($O196),$O196&gt;=1,$O196&lt;=12),INT($O196),12),IF(AND(RetireExit="Yes",$U196&gt;0),$U196,12),IF(AND(ContractExit="Yes",$V196&gt;0),$V196,12)))</f>
        <v/>
      </c>
      <c r="X196" s="37">
        <f>IF(ISNUMBER($P196),$P196,IncPct)</f>
        <v/>
      </c>
      <c r="Y196" s="39">
        <f>IF($W196=0,0,MAX(0,MIN($W196,IncMonth-1))+MAX(0,$W196-IncMonth+1)*(1+$X196))</f>
        <v/>
      </c>
      <c r="Z196" s="40">
        <f>IF($C196="",0,IFERROR(INDEX(Departments!$B$5:$B$54,MATCH($C196,Departments!$A$5:$A$54,0)),0))</f>
        <v/>
      </c>
      <c r="AA196" s="41">
        <f>N($L196)*$Y196</f>
        <v/>
      </c>
      <c r="AB196" s="41">
        <f>N($M196)*$Y196</f>
        <v/>
      </c>
      <c r="AC196" s="41">
        <f>$AA196*$Z196</f>
        <v/>
      </c>
      <c r="AD196" s="41">
        <f>$AA196*BonusMonths/12</f>
        <v/>
      </c>
      <c r="AE196" s="41">
        <f>($AA196+SI_Gross*$AB196)*IF($Q196=1,SI_O,SI_E)</f>
        <v/>
      </c>
      <c r="AF196" s="41">
        <f>IF($Q196=1,0,$AA196*EOSB)</f>
        <v/>
      </c>
      <c r="AG196" s="41">
        <f>$AN196*$W196</f>
        <v/>
      </c>
      <c r="AH196" s="41">
        <f>SUM($AA196:$AG196)</f>
        <v/>
      </c>
      <c r="AI196" s="41">
        <f>12*($AM196+$AN196)</f>
        <v/>
      </c>
      <c r="AJ196" s="41">
        <f>$AM196*((IncMonth-1)+(13-IncMonth)*(1+$X196))+12*$AN196</f>
        <v/>
      </c>
      <c r="AK196" s="41">
        <f>IF($R196=1,N($L196)+N($M196),0)</f>
        <v/>
      </c>
      <c r="AL196">
        <f>IF($C196="","",IF(N($L196)&lt;=0,"Basic salary missing",IF(ISNA(MATCH($C196,Departments!$A$5:$A$54,0)),"Department not on Departments sheet",IF(AND($I196&lt;&gt;"",NOT(ISNUMBER($I196))),"Date of birth is text, not a date",IF(AND($K196&lt;&gt;"",NOT(ISNUMBER($K196))),"Contract end is text, not a date","")))))</f>
        <v/>
      </c>
      <c r="AM196" s="41">
        <f>IF($R196=0,0,N($L196)*(1+$Z196+BonusMonths/12+IF($Q196=1,0,EOSB))+N($M196)+(N($L196)+SI_Gross*N($M196))*IF($Q196=1,SI_O,SI_E))</f>
        <v/>
      </c>
      <c r="AN196" s="41">
        <f>IF($R196=0,0,(IF($Q196=1,MedO,MedE+Ticket)+Training)/12)</f>
        <v/>
      </c>
    </row>
    <row r="197">
      <c r="I197" s="35" t="n"/>
      <c r="J197" s="35" t="n"/>
      <c r="K197" s="35" t="n"/>
      <c r="L197" s="36" t="n"/>
      <c r="M197" s="36" t="n"/>
      <c r="P197" s="37" t="n"/>
      <c r="Q197" s="38">
        <f>IF($C197="",0,IF(OR(LOWER(TRIM($G197))="omani",LOWER(TRIM($G197))="oman",LOWER(TRIM($G197))="om",LOWER(TRIM($G197))="local"),1,0))</f>
        <v/>
      </c>
      <c r="R197" s="38">
        <f>IF($C197="",0,IF(OR(ISNUMBER(SEARCH("resign",$N197)),ISNUMBER(SEARCH("terminat",$N197)),ISNUMBER(SEARCH("inactive",$N197)),ISNUMBER(SEARCH("vacan",$N197)),ISNUMBER(SEARCH("deceased",$N197)),ISNUMBER(SEARCH("separated",$N197))),0,1))</f>
        <v/>
      </c>
      <c r="S197">
        <f>IF(OR($R197=0,NOT(ISNUMBER($I197))),"",IFERROR(DATEDIF($I197,DATE(FY,1,1),"y"),""))</f>
        <v/>
      </c>
      <c r="T197">
        <f>IF(OR($R197=0,NOT(ISNUMBER($J197))),"",IFERROR(DATEDIF($J197,DATE(FY,1,1),"y"),0))</f>
        <v/>
      </c>
      <c r="U197" s="38">
        <f>IF(OR($R197=0,NOT(ISNUMBER($I197))),0,IF(YEAR($I197)+IF($Q197=1,RetAgeO,RetAgeE)=FY,MONTH($I197),IF(YEAR($I197)+IF($Q197=1,RetAgeO,RetAgeE)&lt;FY,1,0)))</f>
        <v/>
      </c>
      <c r="V197" s="38">
        <f>IF(OR($R197=0,NOT(ISNUMBER($K197))),0,IF(YEAR($K197)=FY,MONTH($K197),IF(YEAR($K197)&lt;FY,1,0)))</f>
        <v/>
      </c>
      <c r="W197" s="38">
        <f>IF($R197=0,0,MIN(12,IF(AND(ISNUMBER($O197),$O197&gt;=1,$O197&lt;=12),INT($O197),12),IF(AND(RetireExit="Yes",$U197&gt;0),$U197,12),IF(AND(ContractExit="Yes",$V197&gt;0),$V197,12)))</f>
        <v/>
      </c>
      <c r="X197" s="37">
        <f>IF(ISNUMBER($P197),$P197,IncPct)</f>
        <v/>
      </c>
      <c r="Y197" s="39">
        <f>IF($W197=0,0,MAX(0,MIN($W197,IncMonth-1))+MAX(0,$W197-IncMonth+1)*(1+$X197))</f>
        <v/>
      </c>
      <c r="Z197" s="40">
        <f>IF($C197="",0,IFERROR(INDEX(Departments!$B$5:$B$54,MATCH($C197,Departments!$A$5:$A$54,0)),0))</f>
        <v/>
      </c>
      <c r="AA197" s="41">
        <f>N($L197)*$Y197</f>
        <v/>
      </c>
      <c r="AB197" s="41">
        <f>N($M197)*$Y197</f>
        <v/>
      </c>
      <c r="AC197" s="41">
        <f>$AA197*$Z197</f>
        <v/>
      </c>
      <c r="AD197" s="41">
        <f>$AA197*BonusMonths/12</f>
        <v/>
      </c>
      <c r="AE197" s="41">
        <f>($AA197+SI_Gross*$AB197)*IF($Q197=1,SI_O,SI_E)</f>
        <v/>
      </c>
      <c r="AF197" s="41">
        <f>IF($Q197=1,0,$AA197*EOSB)</f>
        <v/>
      </c>
      <c r="AG197" s="41">
        <f>$AN197*$W197</f>
        <v/>
      </c>
      <c r="AH197" s="41">
        <f>SUM($AA197:$AG197)</f>
        <v/>
      </c>
      <c r="AI197" s="41">
        <f>12*($AM197+$AN197)</f>
        <v/>
      </c>
      <c r="AJ197" s="41">
        <f>$AM197*((IncMonth-1)+(13-IncMonth)*(1+$X197))+12*$AN197</f>
        <v/>
      </c>
      <c r="AK197" s="41">
        <f>IF($R197=1,N($L197)+N($M197),0)</f>
        <v/>
      </c>
      <c r="AL197">
        <f>IF($C197="","",IF(N($L197)&lt;=0,"Basic salary missing",IF(ISNA(MATCH($C197,Departments!$A$5:$A$54,0)),"Department not on Departments sheet",IF(AND($I197&lt;&gt;"",NOT(ISNUMBER($I197))),"Date of birth is text, not a date",IF(AND($K197&lt;&gt;"",NOT(ISNUMBER($K197))),"Contract end is text, not a date","")))))</f>
        <v/>
      </c>
      <c r="AM197" s="41">
        <f>IF($R197=0,0,N($L197)*(1+$Z197+BonusMonths/12+IF($Q197=1,0,EOSB))+N($M197)+(N($L197)+SI_Gross*N($M197))*IF($Q197=1,SI_O,SI_E))</f>
        <v/>
      </c>
      <c r="AN197" s="41">
        <f>IF($R197=0,0,(IF($Q197=1,MedO,MedE+Ticket)+Training)/12)</f>
        <v/>
      </c>
    </row>
    <row r="198">
      <c r="I198" s="35" t="n"/>
      <c r="J198" s="35" t="n"/>
      <c r="K198" s="35" t="n"/>
      <c r="L198" s="36" t="n"/>
      <c r="M198" s="36" t="n"/>
      <c r="P198" s="37" t="n"/>
      <c r="Q198" s="38">
        <f>IF($C198="",0,IF(OR(LOWER(TRIM($G198))="omani",LOWER(TRIM($G198))="oman",LOWER(TRIM($G198))="om",LOWER(TRIM($G198))="local"),1,0))</f>
        <v/>
      </c>
      <c r="R198" s="38">
        <f>IF($C198="",0,IF(OR(ISNUMBER(SEARCH("resign",$N198)),ISNUMBER(SEARCH("terminat",$N198)),ISNUMBER(SEARCH("inactive",$N198)),ISNUMBER(SEARCH("vacan",$N198)),ISNUMBER(SEARCH("deceased",$N198)),ISNUMBER(SEARCH("separated",$N198))),0,1))</f>
        <v/>
      </c>
      <c r="S198">
        <f>IF(OR($R198=0,NOT(ISNUMBER($I198))),"",IFERROR(DATEDIF($I198,DATE(FY,1,1),"y"),""))</f>
        <v/>
      </c>
      <c r="T198">
        <f>IF(OR($R198=0,NOT(ISNUMBER($J198))),"",IFERROR(DATEDIF($J198,DATE(FY,1,1),"y"),0))</f>
        <v/>
      </c>
      <c r="U198" s="38">
        <f>IF(OR($R198=0,NOT(ISNUMBER($I198))),0,IF(YEAR($I198)+IF($Q198=1,RetAgeO,RetAgeE)=FY,MONTH($I198),IF(YEAR($I198)+IF($Q198=1,RetAgeO,RetAgeE)&lt;FY,1,0)))</f>
        <v/>
      </c>
      <c r="V198" s="38">
        <f>IF(OR($R198=0,NOT(ISNUMBER($K198))),0,IF(YEAR($K198)=FY,MONTH($K198),IF(YEAR($K198)&lt;FY,1,0)))</f>
        <v/>
      </c>
      <c r="W198" s="38">
        <f>IF($R198=0,0,MIN(12,IF(AND(ISNUMBER($O198),$O198&gt;=1,$O198&lt;=12),INT($O198),12),IF(AND(RetireExit="Yes",$U198&gt;0),$U198,12),IF(AND(ContractExit="Yes",$V198&gt;0),$V198,12)))</f>
        <v/>
      </c>
      <c r="X198" s="37">
        <f>IF(ISNUMBER($P198),$P198,IncPct)</f>
        <v/>
      </c>
      <c r="Y198" s="39">
        <f>IF($W198=0,0,MAX(0,MIN($W198,IncMonth-1))+MAX(0,$W198-IncMonth+1)*(1+$X198))</f>
        <v/>
      </c>
      <c r="Z198" s="40">
        <f>IF($C198="",0,IFERROR(INDEX(Departments!$B$5:$B$54,MATCH($C198,Departments!$A$5:$A$54,0)),0))</f>
        <v/>
      </c>
      <c r="AA198" s="41">
        <f>N($L198)*$Y198</f>
        <v/>
      </c>
      <c r="AB198" s="41">
        <f>N($M198)*$Y198</f>
        <v/>
      </c>
      <c r="AC198" s="41">
        <f>$AA198*$Z198</f>
        <v/>
      </c>
      <c r="AD198" s="41">
        <f>$AA198*BonusMonths/12</f>
        <v/>
      </c>
      <c r="AE198" s="41">
        <f>($AA198+SI_Gross*$AB198)*IF($Q198=1,SI_O,SI_E)</f>
        <v/>
      </c>
      <c r="AF198" s="41">
        <f>IF($Q198=1,0,$AA198*EOSB)</f>
        <v/>
      </c>
      <c r="AG198" s="41">
        <f>$AN198*$W198</f>
        <v/>
      </c>
      <c r="AH198" s="41">
        <f>SUM($AA198:$AG198)</f>
        <v/>
      </c>
      <c r="AI198" s="41">
        <f>12*($AM198+$AN198)</f>
        <v/>
      </c>
      <c r="AJ198" s="41">
        <f>$AM198*((IncMonth-1)+(13-IncMonth)*(1+$X198))+12*$AN198</f>
        <v/>
      </c>
      <c r="AK198" s="41">
        <f>IF($R198=1,N($L198)+N($M198),0)</f>
        <v/>
      </c>
      <c r="AL198">
        <f>IF($C198="","",IF(N($L198)&lt;=0,"Basic salary missing",IF(ISNA(MATCH($C198,Departments!$A$5:$A$54,0)),"Department not on Departments sheet",IF(AND($I198&lt;&gt;"",NOT(ISNUMBER($I198))),"Date of birth is text, not a date",IF(AND($K198&lt;&gt;"",NOT(ISNUMBER($K198))),"Contract end is text, not a date","")))))</f>
        <v/>
      </c>
      <c r="AM198" s="41">
        <f>IF($R198=0,0,N($L198)*(1+$Z198+BonusMonths/12+IF($Q198=1,0,EOSB))+N($M198)+(N($L198)+SI_Gross*N($M198))*IF($Q198=1,SI_O,SI_E))</f>
        <v/>
      </c>
      <c r="AN198" s="41">
        <f>IF($R198=0,0,(IF($Q198=1,MedO,MedE+Ticket)+Training)/12)</f>
        <v/>
      </c>
    </row>
    <row r="199">
      <c r="I199" s="35" t="n"/>
      <c r="J199" s="35" t="n"/>
      <c r="K199" s="35" t="n"/>
      <c r="L199" s="36" t="n"/>
      <c r="M199" s="36" t="n"/>
      <c r="P199" s="37" t="n"/>
      <c r="Q199" s="38">
        <f>IF($C199="",0,IF(OR(LOWER(TRIM($G199))="omani",LOWER(TRIM($G199))="oman",LOWER(TRIM($G199))="om",LOWER(TRIM($G199))="local"),1,0))</f>
        <v/>
      </c>
      <c r="R199" s="38">
        <f>IF($C199="",0,IF(OR(ISNUMBER(SEARCH("resign",$N199)),ISNUMBER(SEARCH("terminat",$N199)),ISNUMBER(SEARCH("inactive",$N199)),ISNUMBER(SEARCH("vacan",$N199)),ISNUMBER(SEARCH("deceased",$N199)),ISNUMBER(SEARCH("separated",$N199))),0,1))</f>
        <v/>
      </c>
      <c r="S199">
        <f>IF(OR($R199=0,NOT(ISNUMBER($I199))),"",IFERROR(DATEDIF($I199,DATE(FY,1,1),"y"),""))</f>
        <v/>
      </c>
      <c r="T199">
        <f>IF(OR($R199=0,NOT(ISNUMBER($J199))),"",IFERROR(DATEDIF($J199,DATE(FY,1,1),"y"),0))</f>
        <v/>
      </c>
      <c r="U199" s="38">
        <f>IF(OR($R199=0,NOT(ISNUMBER($I199))),0,IF(YEAR($I199)+IF($Q199=1,RetAgeO,RetAgeE)=FY,MONTH($I199),IF(YEAR($I199)+IF($Q199=1,RetAgeO,RetAgeE)&lt;FY,1,0)))</f>
        <v/>
      </c>
      <c r="V199" s="38">
        <f>IF(OR($R199=0,NOT(ISNUMBER($K199))),0,IF(YEAR($K199)=FY,MONTH($K199),IF(YEAR($K199)&lt;FY,1,0)))</f>
        <v/>
      </c>
      <c r="W199" s="38">
        <f>IF($R199=0,0,MIN(12,IF(AND(ISNUMBER($O199),$O199&gt;=1,$O199&lt;=12),INT($O199),12),IF(AND(RetireExit="Yes",$U199&gt;0),$U199,12),IF(AND(ContractExit="Yes",$V199&gt;0),$V199,12)))</f>
        <v/>
      </c>
      <c r="X199" s="37">
        <f>IF(ISNUMBER($P199),$P199,IncPct)</f>
        <v/>
      </c>
      <c r="Y199" s="39">
        <f>IF($W199=0,0,MAX(0,MIN($W199,IncMonth-1))+MAX(0,$W199-IncMonth+1)*(1+$X199))</f>
        <v/>
      </c>
      <c r="Z199" s="40">
        <f>IF($C199="",0,IFERROR(INDEX(Departments!$B$5:$B$54,MATCH($C199,Departments!$A$5:$A$54,0)),0))</f>
        <v/>
      </c>
      <c r="AA199" s="41">
        <f>N($L199)*$Y199</f>
        <v/>
      </c>
      <c r="AB199" s="41">
        <f>N($M199)*$Y199</f>
        <v/>
      </c>
      <c r="AC199" s="41">
        <f>$AA199*$Z199</f>
        <v/>
      </c>
      <c r="AD199" s="41">
        <f>$AA199*BonusMonths/12</f>
        <v/>
      </c>
      <c r="AE199" s="41">
        <f>($AA199+SI_Gross*$AB199)*IF($Q199=1,SI_O,SI_E)</f>
        <v/>
      </c>
      <c r="AF199" s="41">
        <f>IF($Q199=1,0,$AA199*EOSB)</f>
        <v/>
      </c>
      <c r="AG199" s="41">
        <f>$AN199*$W199</f>
        <v/>
      </c>
      <c r="AH199" s="41">
        <f>SUM($AA199:$AG199)</f>
        <v/>
      </c>
      <c r="AI199" s="41">
        <f>12*($AM199+$AN199)</f>
        <v/>
      </c>
      <c r="AJ199" s="41">
        <f>$AM199*((IncMonth-1)+(13-IncMonth)*(1+$X199))+12*$AN199</f>
        <v/>
      </c>
      <c r="AK199" s="41">
        <f>IF($R199=1,N($L199)+N($M199),0)</f>
        <v/>
      </c>
      <c r="AL199">
        <f>IF($C199="","",IF(N($L199)&lt;=0,"Basic salary missing",IF(ISNA(MATCH($C199,Departments!$A$5:$A$54,0)),"Department not on Departments sheet",IF(AND($I199&lt;&gt;"",NOT(ISNUMBER($I199))),"Date of birth is text, not a date",IF(AND($K199&lt;&gt;"",NOT(ISNUMBER($K199))),"Contract end is text, not a date","")))))</f>
        <v/>
      </c>
      <c r="AM199" s="41">
        <f>IF($R199=0,0,N($L199)*(1+$Z199+BonusMonths/12+IF($Q199=1,0,EOSB))+N($M199)+(N($L199)+SI_Gross*N($M199))*IF($Q199=1,SI_O,SI_E))</f>
        <v/>
      </c>
      <c r="AN199" s="41">
        <f>IF($R199=0,0,(IF($Q199=1,MedO,MedE+Ticket)+Training)/12)</f>
        <v/>
      </c>
    </row>
    <row r="200">
      <c r="I200" s="35" t="n"/>
      <c r="J200" s="35" t="n"/>
      <c r="K200" s="35" t="n"/>
      <c r="L200" s="36" t="n"/>
      <c r="M200" s="36" t="n"/>
      <c r="P200" s="37" t="n"/>
      <c r="Q200" s="38">
        <f>IF($C200="",0,IF(OR(LOWER(TRIM($G200))="omani",LOWER(TRIM($G200))="oman",LOWER(TRIM($G200))="om",LOWER(TRIM($G200))="local"),1,0))</f>
        <v/>
      </c>
      <c r="R200" s="38">
        <f>IF($C200="",0,IF(OR(ISNUMBER(SEARCH("resign",$N200)),ISNUMBER(SEARCH("terminat",$N200)),ISNUMBER(SEARCH("inactive",$N200)),ISNUMBER(SEARCH("vacan",$N200)),ISNUMBER(SEARCH("deceased",$N200)),ISNUMBER(SEARCH("separated",$N200))),0,1))</f>
        <v/>
      </c>
      <c r="S200">
        <f>IF(OR($R200=0,NOT(ISNUMBER($I200))),"",IFERROR(DATEDIF($I200,DATE(FY,1,1),"y"),""))</f>
        <v/>
      </c>
      <c r="T200">
        <f>IF(OR($R200=0,NOT(ISNUMBER($J200))),"",IFERROR(DATEDIF($J200,DATE(FY,1,1),"y"),0))</f>
        <v/>
      </c>
      <c r="U200" s="38">
        <f>IF(OR($R200=0,NOT(ISNUMBER($I200))),0,IF(YEAR($I200)+IF($Q200=1,RetAgeO,RetAgeE)=FY,MONTH($I200),IF(YEAR($I200)+IF($Q200=1,RetAgeO,RetAgeE)&lt;FY,1,0)))</f>
        <v/>
      </c>
      <c r="V200" s="38">
        <f>IF(OR($R200=0,NOT(ISNUMBER($K200))),0,IF(YEAR($K200)=FY,MONTH($K200),IF(YEAR($K200)&lt;FY,1,0)))</f>
        <v/>
      </c>
      <c r="W200" s="38">
        <f>IF($R200=0,0,MIN(12,IF(AND(ISNUMBER($O200),$O200&gt;=1,$O200&lt;=12),INT($O200),12),IF(AND(RetireExit="Yes",$U200&gt;0),$U200,12),IF(AND(ContractExit="Yes",$V200&gt;0),$V200,12)))</f>
        <v/>
      </c>
      <c r="X200" s="37">
        <f>IF(ISNUMBER($P200),$P200,IncPct)</f>
        <v/>
      </c>
      <c r="Y200" s="39">
        <f>IF($W200=0,0,MAX(0,MIN($W200,IncMonth-1))+MAX(0,$W200-IncMonth+1)*(1+$X200))</f>
        <v/>
      </c>
      <c r="Z200" s="40">
        <f>IF($C200="",0,IFERROR(INDEX(Departments!$B$5:$B$54,MATCH($C200,Departments!$A$5:$A$54,0)),0))</f>
        <v/>
      </c>
      <c r="AA200" s="41">
        <f>N($L200)*$Y200</f>
        <v/>
      </c>
      <c r="AB200" s="41">
        <f>N($M200)*$Y200</f>
        <v/>
      </c>
      <c r="AC200" s="41">
        <f>$AA200*$Z200</f>
        <v/>
      </c>
      <c r="AD200" s="41">
        <f>$AA200*BonusMonths/12</f>
        <v/>
      </c>
      <c r="AE200" s="41">
        <f>($AA200+SI_Gross*$AB200)*IF($Q200=1,SI_O,SI_E)</f>
        <v/>
      </c>
      <c r="AF200" s="41">
        <f>IF($Q200=1,0,$AA200*EOSB)</f>
        <v/>
      </c>
      <c r="AG200" s="41">
        <f>$AN200*$W200</f>
        <v/>
      </c>
      <c r="AH200" s="41">
        <f>SUM($AA200:$AG200)</f>
        <v/>
      </c>
      <c r="AI200" s="41">
        <f>12*($AM200+$AN200)</f>
        <v/>
      </c>
      <c r="AJ200" s="41">
        <f>$AM200*((IncMonth-1)+(13-IncMonth)*(1+$X200))+12*$AN200</f>
        <v/>
      </c>
      <c r="AK200" s="41">
        <f>IF($R200=1,N($L200)+N($M200),0)</f>
        <v/>
      </c>
      <c r="AL200">
        <f>IF($C200="","",IF(N($L200)&lt;=0,"Basic salary missing",IF(ISNA(MATCH($C200,Departments!$A$5:$A$54,0)),"Department not on Departments sheet",IF(AND($I200&lt;&gt;"",NOT(ISNUMBER($I200))),"Date of birth is text, not a date",IF(AND($K200&lt;&gt;"",NOT(ISNUMBER($K200))),"Contract end is text, not a date","")))))</f>
        <v/>
      </c>
      <c r="AM200" s="41">
        <f>IF($R200=0,0,N($L200)*(1+$Z200+BonusMonths/12+IF($Q200=1,0,EOSB))+N($M200)+(N($L200)+SI_Gross*N($M200))*IF($Q200=1,SI_O,SI_E))</f>
        <v/>
      </c>
      <c r="AN200" s="41">
        <f>IF($R200=0,0,(IF($Q200=1,MedO,MedE+Ticket)+Training)/12)</f>
        <v/>
      </c>
    </row>
    <row r="201">
      <c r="I201" s="35" t="n"/>
      <c r="J201" s="35" t="n"/>
      <c r="K201" s="35" t="n"/>
      <c r="L201" s="36" t="n"/>
      <c r="M201" s="36" t="n"/>
      <c r="P201" s="37" t="n"/>
      <c r="Q201" s="38">
        <f>IF($C201="",0,IF(OR(LOWER(TRIM($G201))="omani",LOWER(TRIM($G201))="oman",LOWER(TRIM($G201))="om",LOWER(TRIM($G201))="local"),1,0))</f>
        <v/>
      </c>
      <c r="R201" s="38">
        <f>IF($C201="",0,IF(OR(ISNUMBER(SEARCH("resign",$N201)),ISNUMBER(SEARCH("terminat",$N201)),ISNUMBER(SEARCH("inactive",$N201)),ISNUMBER(SEARCH("vacan",$N201)),ISNUMBER(SEARCH("deceased",$N201)),ISNUMBER(SEARCH("separated",$N201))),0,1))</f>
        <v/>
      </c>
      <c r="S201">
        <f>IF(OR($R201=0,NOT(ISNUMBER($I201))),"",IFERROR(DATEDIF($I201,DATE(FY,1,1),"y"),""))</f>
        <v/>
      </c>
      <c r="T201">
        <f>IF(OR($R201=0,NOT(ISNUMBER($J201))),"",IFERROR(DATEDIF($J201,DATE(FY,1,1),"y"),0))</f>
        <v/>
      </c>
      <c r="U201" s="38">
        <f>IF(OR($R201=0,NOT(ISNUMBER($I201))),0,IF(YEAR($I201)+IF($Q201=1,RetAgeO,RetAgeE)=FY,MONTH($I201),IF(YEAR($I201)+IF($Q201=1,RetAgeO,RetAgeE)&lt;FY,1,0)))</f>
        <v/>
      </c>
      <c r="V201" s="38">
        <f>IF(OR($R201=0,NOT(ISNUMBER($K201))),0,IF(YEAR($K201)=FY,MONTH($K201),IF(YEAR($K201)&lt;FY,1,0)))</f>
        <v/>
      </c>
      <c r="W201" s="38">
        <f>IF($R201=0,0,MIN(12,IF(AND(ISNUMBER($O201),$O201&gt;=1,$O201&lt;=12),INT($O201),12),IF(AND(RetireExit="Yes",$U201&gt;0),$U201,12),IF(AND(ContractExit="Yes",$V201&gt;0),$V201,12)))</f>
        <v/>
      </c>
      <c r="X201" s="37">
        <f>IF(ISNUMBER($P201),$P201,IncPct)</f>
        <v/>
      </c>
      <c r="Y201" s="39">
        <f>IF($W201=0,0,MAX(0,MIN($W201,IncMonth-1))+MAX(0,$W201-IncMonth+1)*(1+$X201))</f>
        <v/>
      </c>
      <c r="Z201" s="40">
        <f>IF($C201="",0,IFERROR(INDEX(Departments!$B$5:$B$54,MATCH($C201,Departments!$A$5:$A$54,0)),0))</f>
        <v/>
      </c>
      <c r="AA201" s="41">
        <f>N($L201)*$Y201</f>
        <v/>
      </c>
      <c r="AB201" s="41">
        <f>N($M201)*$Y201</f>
        <v/>
      </c>
      <c r="AC201" s="41">
        <f>$AA201*$Z201</f>
        <v/>
      </c>
      <c r="AD201" s="41">
        <f>$AA201*BonusMonths/12</f>
        <v/>
      </c>
      <c r="AE201" s="41">
        <f>($AA201+SI_Gross*$AB201)*IF($Q201=1,SI_O,SI_E)</f>
        <v/>
      </c>
      <c r="AF201" s="41">
        <f>IF($Q201=1,0,$AA201*EOSB)</f>
        <v/>
      </c>
      <c r="AG201" s="41">
        <f>$AN201*$W201</f>
        <v/>
      </c>
      <c r="AH201" s="41">
        <f>SUM($AA201:$AG201)</f>
        <v/>
      </c>
      <c r="AI201" s="41">
        <f>12*($AM201+$AN201)</f>
        <v/>
      </c>
      <c r="AJ201" s="41">
        <f>$AM201*((IncMonth-1)+(13-IncMonth)*(1+$X201))+12*$AN201</f>
        <v/>
      </c>
      <c r="AK201" s="41">
        <f>IF($R201=1,N($L201)+N($M201),0)</f>
        <v/>
      </c>
      <c r="AL201">
        <f>IF($C201="","",IF(N($L201)&lt;=0,"Basic salary missing",IF(ISNA(MATCH($C201,Departments!$A$5:$A$54,0)),"Department not on Departments sheet",IF(AND($I201&lt;&gt;"",NOT(ISNUMBER($I201))),"Date of birth is text, not a date",IF(AND($K201&lt;&gt;"",NOT(ISNUMBER($K201))),"Contract end is text, not a date","")))))</f>
        <v/>
      </c>
      <c r="AM201" s="41">
        <f>IF($R201=0,0,N($L201)*(1+$Z201+BonusMonths/12+IF($Q201=1,0,EOSB))+N($M201)+(N($L201)+SI_Gross*N($M201))*IF($Q201=1,SI_O,SI_E))</f>
        <v/>
      </c>
      <c r="AN201" s="41">
        <f>IF($R201=0,0,(IF($Q201=1,MedO,MedE+Ticket)+Training)/12)</f>
        <v/>
      </c>
    </row>
    <row r="202">
      <c r="I202" s="35" t="n"/>
      <c r="J202" s="35" t="n"/>
      <c r="K202" s="35" t="n"/>
      <c r="L202" s="36" t="n"/>
      <c r="M202" s="36" t="n"/>
      <c r="P202" s="37" t="n"/>
      <c r="Q202" s="38">
        <f>IF($C202="",0,IF(OR(LOWER(TRIM($G202))="omani",LOWER(TRIM($G202))="oman",LOWER(TRIM($G202))="om",LOWER(TRIM($G202))="local"),1,0))</f>
        <v/>
      </c>
      <c r="R202" s="38">
        <f>IF($C202="",0,IF(OR(ISNUMBER(SEARCH("resign",$N202)),ISNUMBER(SEARCH("terminat",$N202)),ISNUMBER(SEARCH("inactive",$N202)),ISNUMBER(SEARCH("vacan",$N202)),ISNUMBER(SEARCH("deceased",$N202)),ISNUMBER(SEARCH("separated",$N202))),0,1))</f>
        <v/>
      </c>
      <c r="S202">
        <f>IF(OR($R202=0,NOT(ISNUMBER($I202))),"",IFERROR(DATEDIF($I202,DATE(FY,1,1),"y"),""))</f>
        <v/>
      </c>
      <c r="T202">
        <f>IF(OR($R202=0,NOT(ISNUMBER($J202))),"",IFERROR(DATEDIF($J202,DATE(FY,1,1),"y"),0))</f>
        <v/>
      </c>
      <c r="U202" s="38">
        <f>IF(OR($R202=0,NOT(ISNUMBER($I202))),0,IF(YEAR($I202)+IF($Q202=1,RetAgeO,RetAgeE)=FY,MONTH($I202),IF(YEAR($I202)+IF($Q202=1,RetAgeO,RetAgeE)&lt;FY,1,0)))</f>
        <v/>
      </c>
      <c r="V202" s="38">
        <f>IF(OR($R202=0,NOT(ISNUMBER($K202))),0,IF(YEAR($K202)=FY,MONTH($K202),IF(YEAR($K202)&lt;FY,1,0)))</f>
        <v/>
      </c>
      <c r="W202" s="38">
        <f>IF($R202=0,0,MIN(12,IF(AND(ISNUMBER($O202),$O202&gt;=1,$O202&lt;=12),INT($O202),12),IF(AND(RetireExit="Yes",$U202&gt;0),$U202,12),IF(AND(ContractExit="Yes",$V202&gt;0),$V202,12)))</f>
        <v/>
      </c>
      <c r="X202" s="37">
        <f>IF(ISNUMBER($P202),$P202,IncPct)</f>
        <v/>
      </c>
      <c r="Y202" s="39">
        <f>IF($W202=0,0,MAX(0,MIN($W202,IncMonth-1))+MAX(0,$W202-IncMonth+1)*(1+$X202))</f>
        <v/>
      </c>
      <c r="Z202" s="40">
        <f>IF($C202="",0,IFERROR(INDEX(Departments!$B$5:$B$54,MATCH($C202,Departments!$A$5:$A$54,0)),0))</f>
        <v/>
      </c>
      <c r="AA202" s="41">
        <f>N($L202)*$Y202</f>
        <v/>
      </c>
      <c r="AB202" s="41">
        <f>N($M202)*$Y202</f>
        <v/>
      </c>
      <c r="AC202" s="41">
        <f>$AA202*$Z202</f>
        <v/>
      </c>
      <c r="AD202" s="41">
        <f>$AA202*BonusMonths/12</f>
        <v/>
      </c>
      <c r="AE202" s="41">
        <f>($AA202+SI_Gross*$AB202)*IF($Q202=1,SI_O,SI_E)</f>
        <v/>
      </c>
      <c r="AF202" s="41">
        <f>IF($Q202=1,0,$AA202*EOSB)</f>
        <v/>
      </c>
      <c r="AG202" s="41">
        <f>$AN202*$W202</f>
        <v/>
      </c>
      <c r="AH202" s="41">
        <f>SUM($AA202:$AG202)</f>
        <v/>
      </c>
      <c r="AI202" s="41">
        <f>12*($AM202+$AN202)</f>
        <v/>
      </c>
      <c r="AJ202" s="41">
        <f>$AM202*((IncMonth-1)+(13-IncMonth)*(1+$X202))+12*$AN202</f>
        <v/>
      </c>
      <c r="AK202" s="41">
        <f>IF($R202=1,N($L202)+N($M202),0)</f>
        <v/>
      </c>
      <c r="AL202">
        <f>IF($C202="","",IF(N($L202)&lt;=0,"Basic salary missing",IF(ISNA(MATCH($C202,Departments!$A$5:$A$54,0)),"Department not on Departments sheet",IF(AND($I202&lt;&gt;"",NOT(ISNUMBER($I202))),"Date of birth is text, not a date",IF(AND($K202&lt;&gt;"",NOT(ISNUMBER($K202))),"Contract end is text, not a date","")))))</f>
        <v/>
      </c>
      <c r="AM202" s="41">
        <f>IF($R202=0,0,N($L202)*(1+$Z202+BonusMonths/12+IF($Q202=1,0,EOSB))+N($M202)+(N($L202)+SI_Gross*N($M202))*IF($Q202=1,SI_O,SI_E))</f>
        <v/>
      </c>
      <c r="AN202" s="41">
        <f>IF($R202=0,0,(IF($Q202=1,MedO,MedE+Ticket)+Training)/12)</f>
        <v/>
      </c>
    </row>
    <row r="203">
      <c r="I203" s="35" t="n"/>
      <c r="J203" s="35" t="n"/>
      <c r="K203" s="35" t="n"/>
      <c r="L203" s="36" t="n"/>
      <c r="M203" s="36" t="n"/>
      <c r="P203" s="37" t="n"/>
      <c r="Q203" s="38">
        <f>IF($C203="",0,IF(OR(LOWER(TRIM($G203))="omani",LOWER(TRIM($G203))="oman",LOWER(TRIM($G203))="om",LOWER(TRIM($G203))="local"),1,0))</f>
        <v/>
      </c>
      <c r="R203" s="38">
        <f>IF($C203="",0,IF(OR(ISNUMBER(SEARCH("resign",$N203)),ISNUMBER(SEARCH("terminat",$N203)),ISNUMBER(SEARCH("inactive",$N203)),ISNUMBER(SEARCH("vacan",$N203)),ISNUMBER(SEARCH("deceased",$N203)),ISNUMBER(SEARCH("separated",$N203))),0,1))</f>
        <v/>
      </c>
      <c r="S203">
        <f>IF(OR($R203=0,NOT(ISNUMBER($I203))),"",IFERROR(DATEDIF($I203,DATE(FY,1,1),"y"),""))</f>
        <v/>
      </c>
      <c r="T203">
        <f>IF(OR($R203=0,NOT(ISNUMBER($J203))),"",IFERROR(DATEDIF($J203,DATE(FY,1,1),"y"),0))</f>
        <v/>
      </c>
      <c r="U203" s="38">
        <f>IF(OR($R203=0,NOT(ISNUMBER($I203))),0,IF(YEAR($I203)+IF($Q203=1,RetAgeO,RetAgeE)=FY,MONTH($I203),IF(YEAR($I203)+IF($Q203=1,RetAgeO,RetAgeE)&lt;FY,1,0)))</f>
        <v/>
      </c>
      <c r="V203" s="38">
        <f>IF(OR($R203=0,NOT(ISNUMBER($K203))),0,IF(YEAR($K203)=FY,MONTH($K203),IF(YEAR($K203)&lt;FY,1,0)))</f>
        <v/>
      </c>
      <c r="W203" s="38">
        <f>IF($R203=0,0,MIN(12,IF(AND(ISNUMBER($O203),$O203&gt;=1,$O203&lt;=12),INT($O203),12),IF(AND(RetireExit="Yes",$U203&gt;0),$U203,12),IF(AND(ContractExit="Yes",$V203&gt;0),$V203,12)))</f>
        <v/>
      </c>
      <c r="X203" s="37">
        <f>IF(ISNUMBER($P203),$P203,IncPct)</f>
        <v/>
      </c>
      <c r="Y203" s="39">
        <f>IF($W203=0,0,MAX(0,MIN($W203,IncMonth-1))+MAX(0,$W203-IncMonth+1)*(1+$X203))</f>
        <v/>
      </c>
      <c r="Z203" s="40">
        <f>IF($C203="",0,IFERROR(INDEX(Departments!$B$5:$B$54,MATCH($C203,Departments!$A$5:$A$54,0)),0))</f>
        <v/>
      </c>
      <c r="AA203" s="41">
        <f>N($L203)*$Y203</f>
        <v/>
      </c>
      <c r="AB203" s="41">
        <f>N($M203)*$Y203</f>
        <v/>
      </c>
      <c r="AC203" s="41">
        <f>$AA203*$Z203</f>
        <v/>
      </c>
      <c r="AD203" s="41">
        <f>$AA203*BonusMonths/12</f>
        <v/>
      </c>
      <c r="AE203" s="41">
        <f>($AA203+SI_Gross*$AB203)*IF($Q203=1,SI_O,SI_E)</f>
        <v/>
      </c>
      <c r="AF203" s="41">
        <f>IF($Q203=1,0,$AA203*EOSB)</f>
        <v/>
      </c>
      <c r="AG203" s="41">
        <f>$AN203*$W203</f>
        <v/>
      </c>
      <c r="AH203" s="41">
        <f>SUM($AA203:$AG203)</f>
        <v/>
      </c>
      <c r="AI203" s="41">
        <f>12*($AM203+$AN203)</f>
        <v/>
      </c>
      <c r="AJ203" s="41">
        <f>$AM203*((IncMonth-1)+(13-IncMonth)*(1+$X203))+12*$AN203</f>
        <v/>
      </c>
      <c r="AK203" s="41">
        <f>IF($R203=1,N($L203)+N($M203),0)</f>
        <v/>
      </c>
      <c r="AL203">
        <f>IF($C203="","",IF(N($L203)&lt;=0,"Basic salary missing",IF(ISNA(MATCH($C203,Departments!$A$5:$A$54,0)),"Department not on Departments sheet",IF(AND($I203&lt;&gt;"",NOT(ISNUMBER($I203))),"Date of birth is text, not a date",IF(AND($K203&lt;&gt;"",NOT(ISNUMBER($K203))),"Contract end is text, not a date","")))))</f>
        <v/>
      </c>
      <c r="AM203" s="41">
        <f>IF($R203=0,0,N($L203)*(1+$Z203+BonusMonths/12+IF($Q203=1,0,EOSB))+N($M203)+(N($L203)+SI_Gross*N($M203))*IF($Q203=1,SI_O,SI_E))</f>
        <v/>
      </c>
      <c r="AN203" s="41">
        <f>IF($R203=0,0,(IF($Q203=1,MedO,MedE+Ticket)+Training)/12)</f>
        <v/>
      </c>
    </row>
    <row r="204">
      <c r="I204" s="35" t="n"/>
      <c r="J204" s="35" t="n"/>
      <c r="K204" s="35" t="n"/>
      <c r="L204" s="36" t="n"/>
      <c r="M204" s="36" t="n"/>
      <c r="P204" s="37" t="n"/>
      <c r="Q204" s="38">
        <f>IF($C204="",0,IF(OR(LOWER(TRIM($G204))="omani",LOWER(TRIM($G204))="oman",LOWER(TRIM($G204))="om",LOWER(TRIM($G204))="local"),1,0))</f>
        <v/>
      </c>
      <c r="R204" s="38">
        <f>IF($C204="",0,IF(OR(ISNUMBER(SEARCH("resign",$N204)),ISNUMBER(SEARCH("terminat",$N204)),ISNUMBER(SEARCH("inactive",$N204)),ISNUMBER(SEARCH("vacan",$N204)),ISNUMBER(SEARCH("deceased",$N204)),ISNUMBER(SEARCH("separated",$N204))),0,1))</f>
        <v/>
      </c>
      <c r="S204">
        <f>IF(OR($R204=0,NOT(ISNUMBER($I204))),"",IFERROR(DATEDIF($I204,DATE(FY,1,1),"y"),""))</f>
        <v/>
      </c>
      <c r="T204">
        <f>IF(OR($R204=0,NOT(ISNUMBER($J204))),"",IFERROR(DATEDIF($J204,DATE(FY,1,1),"y"),0))</f>
        <v/>
      </c>
      <c r="U204" s="38">
        <f>IF(OR($R204=0,NOT(ISNUMBER($I204))),0,IF(YEAR($I204)+IF($Q204=1,RetAgeO,RetAgeE)=FY,MONTH($I204),IF(YEAR($I204)+IF($Q204=1,RetAgeO,RetAgeE)&lt;FY,1,0)))</f>
        <v/>
      </c>
      <c r="V204" s="38">
        <f>IF(OR($R204=0,NOT(ISNUMBER($K204))),0,IF(YEAR($K204)=FY,MONTH($K204),IF(YEAR($K204)&lt;FY,1,0)))</f>
        <v/>
      </c>
      <c r="W204" s="38">
        <f>IF($R204=0,0,MIN(12,IF(AND(ISNUMBER($O204),$O204&gt;=1,$O204&lt;=12),INT($O204),12),IF(AND(RetireExit="Yes",$U204&gt;0),$U204,12),IF(AND(ContractExit="Yes",$V204&gt;0),$V204,12)))</f>
        <v/>
      </c>
      <c r="X204" s="37">
        <f>IF(ISNUMBER($P204),$P204,IncPct)</f>
        <v/>
      </c>
      <c r="Y204" s="39">
        <f>IF($W204=0,0,MAX(0,MIN($W204,IncMonth-1))+MAX(0,$W204-IncMonth+1)*(1+$X204))</f>
        <v/>
      </c>
      <c r="Z204" s="40">
        <f>IF($C204="",0,IFERROR(INDEX(Departments!$B$5:$B$54,MATCH($C204,Departments!$A$5:$A$54,0)),0))</f>
        <v/>
      </c>
      <c r="AA204" s="41">
        <f>N($L204)*$Y204</f>
        <v/>
      </c>
      <c r="AB204" s="41">
        <f>N($M204)*$Y204</f>
        <v/>
      </c>
      <c r="AC204" s="41">
        <f>$AA204*$Z204</f>
        <v/>
      </c>
      <c r="AD204" s="41">
        <f>$AA204*BonusMonths/12</f>
        <v/>
      </c>
      <c r="AE204" s="41">
        <f>($AA204+SI_Gross*$AB204)*IF($Q204=1,SI_O,SI_E)</f>
        <v/>
      </c>
      <c r="AF204" s="41">
        <f>IF($Q204=1,0,$AA204*EOSB)</f>
        <v/>
      </c>
      <c r="AG204" s="41">
        <f>$AN204*$W204</f>
        <v/>
      </c>
      <c r="AH204" s="41">
        <f>SUM($AA204:$AG204)</f>
        <v/>
      </c>
      <c r="AI204" s="41">
        <f>12*($AM204+$AN204)</f>
        <v/>
      </c>
      <c r="AJ204" s="41">
        <f>$AM204*((IncMonth-1)+(13-IncMonth)*(1+$X204))+12*$AN204</f>
        <v/>
      </c>
      <c r="AK204" s="41">
        <f>IF($R204=1,N($L204)+N($M204),0)</f>
        <v/>
      </c>
      <c r="AL204">
        <f>IF($C204="","",IF(N($L204)&lt;=0,"Basic salary missing",IF(ISNA(MATCH($C204,Departments!$A$5:$A$54,0)),"Department not on Departments sheet",IF(AND($I204&lt;&gt;"",NOT(ISNUMBER($I204))),"Date of birth is text, not a date",IF(AND($K204&lt;&gt;"",NOT(ISNUMBER($K204))),"Contract end is text, not a date","")))))</f>
        <v/>
      </c>
      <c r="AM204" s="41">
        <f>IF($R204=0,0,N($L204)*(1+$Z204+BonusMonths/12+IF($Q204=1,0,EOSB))+N($M204)+(N($L204)+SI_Gross*N($M204))*IF($Q204=1,SI_O,SI_E))</f>
        <v/>
      </c>
      <c r="AN204" s="41">
        <f>IF($R204=0,0,(IF($Q204=1,MedO,MedE+Ticket)+Training)/12)</f>
        <v/>
      </c>
    </row>
    <row r="205">
      <c r="I205" s="35" t="n"/>
      <c r="J205" s="35" t="n"/>
      <c r="K205" s="35" t="n"/>
      <c r="L205" s="36" t="n"/>
      <c r="M205" s="36" t="n"/>
      <c r="P205" s="37" t="n"/>
      <c r="Q205" s="38">
        <f>IF($C205="",0,IF(OR(LOWER(TRIM($G205))="omani",LOWER(TRIM($G205))="oman",LOWER(TRIM($G205))="om",LOWER(TRIM($G205))="local"),1,0))</f>
        <v/>
      </c>
      <c r="R205" s="38">
        <f>IF($C205="",0,IF(OR(ISNUMBER(SEARCH("resign",$N205)),ISNUMBER(SEARCH("terminat",$N205)),ISNUMBER(SEARCH("inactive",$N205)),ISNUMBER(SEARCH("vacan",$N205)),ISNUMBER(SEARCH("deceased",$N205)),ISNUMBER(SEARCH("separated",$N205))),0,1))</f>
        <v/>
      </c>
      <c r="S205">
        <f>IF(OR($R205=0,NOT(ISNUMBER($I205))),"",IFERROR(DATEDIF($I205,DATE(FY,1,1),"y"),""))</f>
        <v/>
      </c>
      <c r="T205">
        <f>IF(OR($R205=0,NOT(ISNUMBER($J205))),"",IFERROR(DATEDIF($J205,DATE(FY,1,1),"y"),0))</f>
        <v/>
      </c>
      <c r="U205" s="38">
        <f>IF(OR($R205=0,NOT(ISNUMBER($I205))),0,IF(YEAR($I205)+IF($Q205=1,RetAgeO,RetAgeE)=FY,MONTH($I205),IF(YEAR($I205)+IF($Q205=1,RetAgeO,RetAgeE)&lt;FY,1,0)))</f>
        <v/>
      </c>
      <c r="V205" s="38">
        <f>IF(OR($R205=0,NOT(ISNUMBER($K205))),0,IF(YEAR($K205)=FY,MONTH($K205),IF(YEAR($K205)&lt;FY,1,0)))</f>
        <v/>
      </c>
      <c r="W205" s="38">
        <f>IF($R205=0,0,MIN(12,IF(AND(ISNUMBER($O205),$O205&gt;=1,$O205&lt;=12),INT($O205),12),IF(AND(RetireExit="Yes",$U205&gt;0),$U205,12),IF(AND(ContractExit="Yes",$V205&gt;0),$V205,12)))</f>
        <v/>
      </c>
      <c r="X205" s="37">
        <f>IF(ISNUMBER($P205),$P205,IncPct)</f>
        <v/>
      </c>
      <c r="Y205" s="39">
        <f>IF($W205=0,0,MAX(0,MIN($W205,IncMonth-1))+MAX(0,$W205-IncMonth+1)*(1+$X205))</f>
        <v/>
      </c>
      <c r="Z205" s="40">
        <f>IF($C205="",0,IFERROR(INDEX(Departments!$B$5:$B$54,MATCH($C205,Departments!$A$5:$A$54,0)),0))</f>
        <v/>
      </c>
      <c r="AA205" s="41">
        <f>N($L205)*$Y205</f>
        <v/>
      </c>
      <c r="AB205" s="41">
        <f>N($M205)*$Y205</f>
        <v/>
      </c>
      <c r="AC205" s="41">
        <f>$AA205*$Z205</f>
        <v/>
      </c>
      <c r="AD205" s="41">
        <f>$AA205*BonusMonths/12</f>
        <v/>
      </c>
      <c r="AE205" s="41">
        <f>($AA205+SI_Gross*$AB205)*IF($Q205=1,SI_O,SI_E)</f>
        <v/>
      </c>
      <c r="AF205" s="41">
        <f>IF($Q205=1,0,$AA205*EOSB)</f>
        <v/>
      </c>
      <c r="AG205" s="41">
        <f>$AN205*$W205</f>
        <v/>
      </c>
      <c r="AH205" s="41">
        <f>SUM($AA205:$AG205)</f>
        <v/>
      </c>
      <c r="AI205" s="41">
        <f>12*($AM205+$AN205)</f>
        <v/>
      </c>
      <c r="AJ205" s="41">
        <f>$AM205*((IncMonth-1)+(13-IncMonth)*(1+$X205))+12*$AN205</f>
        <v/>
      </c>
      <c r="AK205" s="41">
        <f>IF($R205=1,N($L205)+N($M205),0)</f>
        <v/>
      </c>
      <c r="AL205">
        <f>IF($C205="","",IF(N($L205)&lt;=0,"Basic salary missing",IF(ISNA(MATCH($C205,Departments!$A$5:$A$54,0)),"Department not on Departments sheet",IF(AND($I205&lt;&gt;"",NOT(ISNUMBER($I205))),"Date of birth is text, not a date",IF(AND($K205&lt;&gt;"",NOT(ISNUMBER($K205))),"Contract end is text, not a date","")))))</f>
        <v/>
      </c>
      <c r="AM205" s="41">
        <f>IF($R205=0,0,N($L205)*(1+$Z205+BonusMonths/12+IF($Q205=1,0,EOSB))+N($M205)+(N($L205)+SI_Gross*N($M205))*IF($Q205=1,SI_O,SI_E))</f>
        <v/>
      </c>
      <c r="AN205" s="41">
        <f>IF($R205=0,0,(IF($Q205=1,MedO,MedE+Ticket)+Training)/12)</f>
        <v/>
      </c>
    </row>
    <row r="206">
      <c r="I206" s="35" t="n"/>
      <c r="J206" s="35" t="n"/>
      <c r="K206" s="35" t="n"/>
      <c r="L206" s="36" t="n"/>
      <c r="M206" s="36" t="n"/>
      <c r="P206" s="37" t="n"/>
      <c r="Q206" s="38">
        <f>IF($C206="",0,IF(OR(LOWER(TRIM($G206))="omani",LOWER(TRIM($G206))="oman",LOWER(TRIM($G206))="om",LOWER(TRIM($G206))="local"),1,0))</f>
        <v/>
      </c>
      <c r="R206" s="38">
        <f>IF($C206="",0,IF(OR(ISNUMBER(SEARCH("resign",$N206)),ISNUMBER(SEARCH("terminat",$N206)),ISNUMBER(SEARCH("inactive",$N206)),ISNUMBER(SEARCH("vacan",$N206)),ISNUMBER(SEARCH("deceased",$N206)),ISNUMBER(SEARCH("separated",$N206))),0,1))</f>
        <v/>
      </c>
      <c r="S206">
        <f>IF(OR($R206=0,NOT(ISNUMBER($I206))),"",IFERROR(DATEDIF($I206,DATE(FY,1,1),"y"),""))</f>
        <v/>
      </c>
      <c r="T206">
        <f>IF(OR($R206=0,NOT(ISNUMBER($J206))),"",IFERROR(DATEDIF($J206,DATE(FY,1,1),"y"),0))</f>
        <v/>
      </c>
      <c r="U206" s="38">
        <f>IF(OR($R206=0,NOT(ISNUMBER($I206))),0,IF(YEAR($I206)+IF($Q206=1,RetAgeO,RetAgeE)=FY,MONTH($I206),IF(YEAR($I206)+IF($Q206=1,RetAgeO,RetAgeE)&lt;FY,1,0)))</f>
        <v/>
      </c>
      <c r="V206" s="38">
        <f>IF(OR($R206=0,NOT(ISNUMBER($K206))),0,IF(YEAR($K206)=FY,MONTH($K206),IF(YEAR($K206)&lt;FY,1,0)))</f>
        <v/>
      </c>
      <c r="W206" s="38">
        <f>IF($R206=0,0,MIN(12,IF(AND(ISNUMBER($O206),$O206&gt;=1,$O206&lt;=12),INT($O206),12),IF(AND(RetireExit="Yes",$U206&gt;0),$U206,12),IF(AND(ContractExit="Yes",$V206&gt;0),$V206,12)))</f>
        <v/>
      </c>
      <c r="X206" s="37">
        <f>IF(ISNUMBER($P206),$P206,IncPct)</f>
        <v/>
      </c>
      <c r="Y206" s="39">
        <f>IF($W206=0,0,MAX(0,MIN($W206,IncMonth-1))+MAX(0,$W206-IncMonth+1)*(1+$X206))</f>
        <v/>
      </c>
      <c r="Z206" s="40">
        <f>IF($C206="",0,IFERROR(INDEX(Departments!$B$5:$B$54,MATCH($C206,Departments!$A$5:$A$54,0)),0))</f>
        <v/>
      </c>
      <c r="AA206" s="41">
        <f>N($L206)*$Y206</f>
        <v/>
      </c>
      <c r="AB206" s="41">
        <f>N($M206)*$Y206</f>
        <v/>
      </c>
      <c r="AC206" s="41">
        <f>$AA206*$Z206</f>
        <v/>
      </c>
      <c r="AD206" s="41">
        <f>$AA206*BonusMonths/12</f>
        <v/>
      </c>
      <c r="AE206" s="41">
        <f>($AA206+SI_Gross*$AB206)*IF($Q206=1,SI_O,SI_E)</f>
        <v/>
      </c>
      <c r="AF206" s="41">
        <f>IF($Q206=1,0,$AA206*EOSB)</f>
        <v/>
      </c>
      <c r="AG206" s="41">
        <f>$AN206*$W206</f>
        <v/>
      </c>
      <c r="AH206" s="41">
        <f>SUM($AA206:$AG206)</f>
        <v/>
      </c>
      <c r="AI206" s="41">
        <f>12*($AM206+$AN206)</f>
        <v/>
      </c>
      <c r="AJ206" s="41">
        <f>$AM206*((IncMonth-1)+(13-IncMonth)*(1+$X206))+12*$AN206</f>
        <v/>
      </c>
      <c r="AK206" s="41">
        <f>IF($R206=1,N($L206)+N($M206),0)</f>
        <v/>
      </c>
      <c r="AL206">
        <f>IF($C206="","",IF(N($L206)&lt;=0,"Basic salary missing",IF(ISNA(MATCH($C206,Departments!$A$5:$A$54,0)),"Department not on Departments sheet",IF(AND($I206&lt;&gt;"",NOT(ISNUMBER($I206))),"Date of birth is text, not a date",IF(AND($K206&lt;&gt;"",NOT(ISNUMBER($K206))),"Contract end is text, not a date","")))))</f>
        <v/>
      </c>
      <c r="AM206" s="41">
        <f>IF($R206=0,0,N($L206)*(1+$Z206+BonusMonths/12+IF($Q206=1,0,EOSB))+N($M206)+(N($L206)+SI_Gross*N($M206))*IF($Q206=1,SI_O,SI_E))</f>
        <v/>
      </c>
      <c r="AN206" s="41">
        <f>IF($R206=0,0,(IF($Q206=1,MedO,MedE+Ticket)+Training)/12)</f>
        <v/>
      </c>
    </row>
    <row r="207">
      <c r="I207" s="35" t="n"/>
      <c r="J207" s="35" t="n"/>
      <c r="K207" s="35" t="n"/>
      <c r="L207" s="36" t="n"/>
      <c r="M207" s="36" t="n"/>
      <c r="P207" s="37" t="n"/>
      <c r="Q207" s="38">
        <f>IF($C207="",0,IF(OR(LOWER(TRIM($G207))="omani",LOWER(TRIM($G207))="oman",LOWER(TRIM($G207))="om",LOWER(TRIM($G207))="local"),1,0))</f>
        <v/>
      </c>
      <c r="R207" s="38">
        <f>IF($C207="",0,IF(OR(ISNUMBER(SEARCH("resign",$N207)),ISNUMBER(SEARCH("terminat",$N207)),ISNUMBER(SEARCH("inactive",$N207)),ISNUMBER(SEARCH("vacan",$N207)),ISNUMBER(SEARCH("deceased",$N207)),ISNUMBER(SEARCH("separated",$N207))),0,1))</f>
        <v/>
      </c>
      <c r="S207">
        <f>IF(OR($R207=0,NOT(ISNUMBER($I207))),"",IFERROR(DATEDIF($I207,DATE(FY,1,1),"y"),""))</f>
        <v/>
      </c>
      <c r="T207">
        <f>IF(OR($R207=0,NOT(ISNUMBER($J207))),"",IFERROR(DATEDIF($J207,DATE(FY,1,1),"y"),0))</f>
        <v/>
      </c>
      <c r="U207" s="38">
        <f>IF(OR($R207=0,NOT(ISNUMBER($I207))),0,IF(YEAR($I207)+IF($Q207=1,RetAgeO,RetAgeE)=FY,MONTH($I207),IF(YEAR($I207)+IF($Q207=1,RetAgeO,RetAgeE)&lt;FY,1,0)))</f>
        <v/>
      </c>
      <c r="V207" s="38">
        <f>IF(OR($R207=0,NOT(ISNUMBER($K207))),0,IF(YEAR($K207)=FY,MONTH($K207),IF(YEAR($K207)&lt;FY,1,0)))</f>
        <v/>
      </c>
      <c r="W207" s="38">
        <f>IF($R207=0,0,MIN(12,IF(AND(ISNUMBER($O207),$O207&gt;=1,$O207&lt;=12),INT($O207),12),IF(AND(RetireExit="Yes",$U207&gt;0),$U207,12),IF(AND(ContractExit="Yes",$V207&gt;0),$V207,12)))</f>
        <v/>
      </c>
      <c r="X207" s="37">
        <f>IF(ISNUMBER($P207),$P207,IncPct)</f>
        <v/>
      </c>
      <c r="Y207" s="39">
        <f>IF($W207=0,0,MAX(0,MIN($W207,IncMonth-1))+MAX(0,$W207-IncMonth+1)*(1+$X207))</f>
        <v/>
      </c>
      <c r="Z207" s="40">
        <f>IF($C207="",0,IFERROR(INDEX(Departments!$B$5:$B$54,MATCH($C207,Departments!$A$5:$A$54,0)),0))</f>
        <v/>
      </c>
      <c r="AA207" s="41">
        <f>N($L207)*$Y207</f>
        <v/>
      </c>
      <c r="AB207" s="41">
        <f>N($M207)*$Y207</f>
        <v/>
      </c>
      <c r="AC207" s="41">
        <f>$AA207*$Z207</f>
        <v/>
      </c>
      <c r="AD207" s="41">
        <f>$AA207*BonusMonths/12</f>
        <v/>
      </c>
      <c r="AE207" s="41">
        <f>($AA207+SI_Gross*$AB207)*IF($Q207=1,SI_O,SI_E)</f>
        <v/>
      </c>
      <c r="AF207" s="41">
        <f>IF($Q207=1,0,$AA207*EOSB)</f>
        <v/>
      </c>
      <c r="AG207" s="41">
        <f>$AN207*$W207</f>
        <v/>
      </c>
      <c r="AH207" s="41">
        <f>SUM($AA207:$AG207)</f>
        <v/>
      </c>
      <c r="AI207" s="41">
        <f>12*($AM207+$AN207)</f>
        <v/>
      </c>
      <c r="AJ207" s="41">
        <f>$AM207*((IncMonth-1)+(13-IncMonth)*(1+$X207))+12*$AN207</f>
        <v/>
      </c>
      <c r="AK207" s="41">
        <f>IF($R207=1,N($L207)+N($M207),0)</f>
        <v/>
      </c>
      <c r="AL207">
        <f>IF($C207="","",IF(N($L207)&lt;=0,"Basic salary missing",IF(ISNA(MATCH($C207,Departments!$A$5:$A$54,0)),"Department not on Departments sheet",IF(AND($I207&lt;&gt;"",NOT(ISNUMBER($I207))),"Date of birth is text, not a date",IF(AND($K207&lt;&gt;"",NOT(ISNUMBER($K207))),"Contract end is text, not a date","")))))</f>
        <v/>
      </c>
      <c r="AM207" s="41">
        <f>IF($R207=0,0,N($L207)*(1+$Z207+BonusMonths/12+IF($Q207=1,0,EOSB))+N($M207)+(N($L207)+SI_Gross*N($M207))*IF($Q207=1,SI_O,SI_E))</f>
        <v/>
      </c>
      <c r="AN207" s="41">
        <f>IF($R207=0,0,(IF($Q207=1,MedO,MedE+Ticket)+Training)/12)</f>
        <v/>
      </c>
    </row>
    <row r="208">
      <c r="I208" s="35" t="n"/>
      <c r="J208" s="35" t="n"/>
      <c r="K208" s="35" t="n"/>
      <c r="L208" s="36" t="n"/>
      <c r="M208" s="36" t="n"/>
      <c r="P208" s="37" t="n"/>
      <c r="Q208" s="38">
        <f>IF($C208="",0,IF(OR(LOWER(TRIM($G208))="omani",LOWER(TRIM($G208))="oman",LOWER(TRIM($G208))="om",LOWER(TRIM($G208))="local"),1,0))</f>
        <v/>
      </c>
      <c r="R208" s="38">
        <f>IF($C208="",0,IF(OR(ISNUMBER(SEARCH("resign",$N208)),ISNUMBER(SEARCH("terminat",$N208)),ISNUMBER(SEARCH("inactive",$N208)),ISNUMBER(SEARCH("vacan",$N208)),ISNUMBER(SEARCH("deceased",$N208)),ISNUMBER(SEARCH("separated",$N208))),0,1))</f>
        <v/>
      </c>
      <c r="S208">
        <f>IF(OR($R208=0,NOT(ISNUMBER($I208))),"",IFERROR(DATEDIF($I208,DATE(FY,1,1),"y"),""))</f>
        <v/>
      </c>
      <c r="T208">
        <f>IF(OR($R208=0,NOT(ISNUMBER($J208))),"",IFERROR(DATEDIF($J208,DATE(FY,1,1),"y"),0))</f>
        <v/>
      </c>
      <c r="U208" s="38">
        <f>IF(OR($R208=0,NOT(ISNUMBER($I208))),0,IF(YEAR($I208)+IF($Q208=1,RetAgeO,RetAgeE)=FY,MONTH($I208),IF(YEAR($I208)+IF($Q208=1,RetAgeO,RetAgeE)&lt;FY,1,0)))</f>
        <v/>
      </c>
      <c r="V208" s="38">
        <f>IF(OR($R208=0,NOT(ISNUMBER($K208))),0,IF(YEAR($K208)=FY,MONTH($K208),IF(YEAR($K208)&lt;FY,1,0)))</f>
        <v/>
      </c>
      <c r="W208" s="38">
        <f>IF($R208=0,0,MIN(12,IF(AND(ISNUMBER($O208),$O208&gt;=1,$O208&lt;=12),INT($O208),12),IF(AND(RetireExit="Yes",$U208&gt;0),$U208,12),IF(AND(ContractExit="Yes",$V208&gt;0),$V208,12)))</f>
        <v/>
      </c>
      <c r="X208" s="37">
        <f>IF(ISNUMBER($P208),$P208,IncPct)</f>
        <v/>
      </c>
      <c r="Y208" s="39">
        <f>IF($W208=0,0,MAX(0,MIN($W208,IncMonth-1))+MAX(0,$W208-IncMonth+1)*(1+$X208))</f>
        <v/>
      </c>
      <c r="Z208" s="40">
        <f>IF($C208="",0,IFERROR(INDEX(Departments!$B$5:$B$54,MATCH($C208,Departments!$A$5:$A$54,0)),0))</f>
        <v/>
      </c>
      <c r="AA208" s="41">
        <f>N($L208)*$Y208</f>
        <v/>
      </c>
      <c r="AB208" s="41">
        <f>N($M208)*$Y208</f>
        <v/>
      </c>
      <c r="AC208" s="41">
        <f>$AA208*$Z208</f>
        <v/>
      </c>
      <c r="AD208" s="41">
        <f>$AA208*BonusMonths/12</f>
        <v/>
      </c>
      <c r="AE208" s="41">
        <f>($AA208+SI_Gross*$AB208)*IF($Q208=1,SI_O,SI_E)</f>
        <v/>
      </c>
      <c r="AF208" s="41">
        <f>IF($Q208=1,0,$AA208*EOSB)</f>
        <v/>
      </c>
      <c r="AG208" s="41">
        <f>$AN208*$W208</f>
        <v/>
      </c>
      <c r="AH208" s="41">
        <f>SUM($AA208:$AG208)</f>
        <v/>
      </c>
      <c r="AI208" s="41">
        <f>12*($AM208+$AN208)</f>
        <v/>
      </c>
      <c r="AJ208" s="41">
        <f>$AM208*((IncMonth-1)+(13-IncMonth)*(1+$X208))+12*$AN208</f>
        <v/>
      </c>
      <c r="AK208" s="41">
        <f>IF($R208=1,N($L208)+N($M208),0)</f>
        <v/>
      </c>
      <c r="AL208">
        <f>IF($C208="","",IF(N($L208)&lt;=0,"Basic salary missing",IF(ISNA(MATCH($C208,Departments!$A$5:$A$54,0)),"Department not on Departments sheet",IF(AND($I208&lt;&gt;"",NOT(ISNUMBER($I208))),"Date of birth is text, not a date",IF(AND($K208&lt;&gt;"",NOT(ISNUMBER($K208))),"Contract end is text, not a date","")))))</f>
        <v/>
      </c>
      <c r="AM208" s="41">
        <f>IF($R208=0,0,N($L208)*(1+$Z208+BonusMonths/12+IF($Q208=1,0,EOSB))+N($M208)+(N($L208)+SI_Gross*N($M208))*IF($Q208=1,SI_O,SI_E))</f>
        <v/>
      </c>
      <c r="AN208" s="41">
        <f>IF($R208=0,0,(IF($Q208=1,MedO,MedE+Ticket)+Training)/12)</f>
        <v/>
      </c>
    </row>
    <row r="209">
      <c r="I209" s="35" t="n"/>
      <c r="J209" s="35" t="n"/>
      <c r="K209" s="35" t="n"/>
      <c r="L209" s="36" t="n"/>
      <c r="M209" s="36" t="n"/>
      <c r="P209" s="37" t="n"/>
      <c r="Q209" s="38">
        <f>IF($C209="",0,IF(OR(LOWER(TRIM($G209))="omani",LOWER(TRIM($G209))="oman",LOWER(TRIM($G209))="om",LOWER(TRIM($G209))="local"),1,0))</f>
        <v/>
      </c>
      <c r="R209" s="38">
        <f>IF($C209="",0,IF(OR(ISNUMBER(SEARCH("resign",$N209)),ISNUMBER(SEARCH("terminat",$N209)),ISNUMBER(SEARCH("inactive",$N209)),ISNUMBER(SEARCH("vacan",$N209)),ISNUMBER(SEARCH("deceased",$N209)),ISNUMBER(SEARCH("separated",$N209))),0,1))</f>
        <v/>
      </c>
      <c r="S209">
        <f>IF(OR($R209=0,NOT(ISNUMBER($I209))),"",IFERROR(DATEDIF($I209,DATE(FY,1,1),"y"),""))</f>
        <v/>
      </c>
      <c r="T209">
        <f>IF(OR($R209=0,NOT(ISNUMBER($J209))),"",IFERROR(DATEDIF($J209,DATE(FY,1,1),"y"),0))</f>
        <v/>
      </c>
      <c r="U209" s="38">
        <f>IF(OR($R209=0,NOT(ISNUMBER($I209))),0,IF(YEAR($I209)+IF($Q209=1,RetAgeO,RetAgeE)=FY,MONTH($I209),IF(YEAR($I209)+IF($Q209=1,RetAgeO,RetAgeE)&lt;FY,1,0)))</f>
        <v/>
      </c>
      <c r="V209" s="38">
        <f>IF(OR($R209=0,NOT(ISNUMBER($K209))),0,IF(YEAR($K209)=FY,MONTH($K209),IF(YEAR($K209)&lt;FY,1,0)))</f>
        <v/>
      </c>
      <c r="W209" s="38">
        <f>IF($R209=0,0,MIN(12,IF(AND(ISNUMBER($O209),$O209&gt;=1,$O209&lt;=12),INT($O209),12),IF(AND(RetireExit="Yes",$U209&gt;0),$U209,12),IF(AND(ContractExit="Yes",$V209&gt;0),$V209,12)))</f>
        <v/>
      </c>
      <c r="X209" s="37">
        <f>IF(ISNUMBER($P209),$P209,IncPct)</f>
        <v/>
      </c>
      <c r="Y209" s="39">
        <f>IF($W209=0,0,MAX(0,MIN($W209,IncMonth-1))+MAX(0,$W209-IncMonth+1)*(1+$X209))</f>
        <v/>
      </c>
      <c r="Z209" s="40">
        <f>IF($C209="",0,IFERROR(INDEX(Departments!$B$5:$B$54,MATCH($C209,Departments!$A$5:$A$54,0)),0))</f>
        <v/>
      </c>
      <c r="AA209" s="41">
        <f>N($L209)*$Y209</f>
        <v/>
      </c>
      <c r="AB209" s="41">
        <f>N($M209)*$Y209</f>
        <v/>
      </c>
      <c r="AC209" s="41">
        <f>$AA209*$Z209</f>
        <v/>
      </c>
      <c r="AD209" s="41">
        <f>$AA209*BonusMonths/12</f>
        <v/>
      </c>
      <c r="AE209" s="41">
        <f>($AA209+SI_Gross*$AB209)*IF($Q209=1,SI_O,SI_E)</f>
        <v/>
      </c>
      <c r="AF209" s="41">
        <f>IF($Q209=1,0,$AA209*EOSB)</f>
        <v/>
      </c>
      <c r="AG209" s="41">
        <f>$AN209*$W209</f>
        <v/>
      </c>
      <c r="AH209" s="41">
        <f>SUM($AA209:$AG209)</f>
        <v/>
      </c>
      <c r="AI209" s="41">
        <f>12*($AM209+$AN209)</f>
        <v/>
      </c>
      <c r="AJ209" s="41">
        <f>$AM209*((IncMonth-1)+(13-IncMonth)*(1+$X209))+12*$AN209</f>
        <v/>
      </c>
      <c r="AK209" s="41">
        <f>IF($R209=1,N($L209)+N($M209),0)</f>
        <v/>
      </c>
      <c r="AL209">
        <f>IF($C209="","",IF(N($L209)&lt;=0,"Basic salary missing",IF(ISNA(MATCH($C209,Departments!$A$5:$A$54,0)),"Department not on Departments sheet",IF(AND($I209&lt;&gt;"",NOT(ISNUMBER($I209))),"Date of birth is text, not a date",IF(AND($K209&lt;&gt;"",NOT(ISNUMBER($K209))),"Contract end is text, not a date","")))))</f>
        <v/>
      </c>
      <c r="AM209" s="41">
        <f>IF($R209=0,0,N($L209)*(1+$Z209+BonusMonths/12+IF($Q209=1,0,EOSB))+N($M209)+(N($L209)+SI_Gross*N($M209))*IF($Q209=1,SI_O,SI_E))</f>
        <v/>
      </c>
      <c r="AN209" s="41">
        <f>IF($R209=0,0,(IF($Q209=1,MedO,MedE+Ticket)+Training)/12)</f>
        <v/>
      </c>
    </row>
    <row r="210">
      <c r="I210" s="35" t="n"/>
      <c r="J210" s="35" t="n"/>
      <c r="K210" s="35" t="n"/>
      <c r="L210" s="36" t="n"/>
      <c r="M210" s="36" t="n"/>
      <c r="P210" s="37" t="n"/>
      <c r="Q210" s="38">
        <f>IF($C210="",0,IF(OR(LOWER(TRIM($G210))="omani",LOWER(TRIM($G210))="oman",LOWER(TRIM($G210))="om",LOWER(TRIM($G210))="local"),1,0))</f>
        <v/>
      </c>
      <c r="R210" s="38">
        <f>IF($C210="",0,IF(OR(ISNUMBER(SEARCH("resign",$N210)),ISNUMBER(SEARCH("terminat",$N210)),ISNUMBER(SEARCH("inactive",$N210)),ISNUMBER(SEARCH("vacan",$N210)),ISNUMBER(SEARCH("deceased",$N210)),ISNUMBER(SEARCH("separated",$N210))),0,1))</f>
        <v/>
      </c>
      <c r="S210">
        <f>IF(OR($R210=0,NOT(ISNUMBER($I210))),"",IFERROR(DATEDIF($I210,DATE(FY,1,1),"y"),""))</f>
        <v/>
      </c>
      <c r="T210">
        <f>IF(OR($R210=0,NOT(ISNUMBER($J210))),"",IFERROR(DATEDIF($J210,DATE(FY,1,1),"y"),0))</f>
        <v/>
      </c>
      <c r="U210" s="38">
        <f>IF(OR($R210=0,NOT(ISNUMBER($I210))),0,IF(YEAR($I210)+IF($Q210=1,RetAgeO,RetAgeE)=FY,MONTH($I210),IF(YEAR($I210)+IF($Q210=1,RetAgeO,RetAgeE)&lt;FY,1,0)))</f>
        <v/>
      </c>
      <c r="V210" s="38">
        <f>IF(OR($R210=0,NOT(ISNUMBER($K210))),0,IF(YEAR($K210)=FY,MONTH($K210),IF(YEAR($K210)&lt;FY,1,0)))</f>
        <v/>
      </c>
      <c r="W210" s="38">
        <f>IF($R210=0,0,MIN(12,IF(AND(ISNUMBER($O210),$O210&gt;=1,$O210&lt;=12),INT($O210),12),IF(AND(RetireExit="Yes",$U210&gt;0),$U210,12),IF(AND(ContractExit="Yes",$V210&gt;0),$V210,12)))</f>
        <v/>
      </c>
      <c r="X210" s="37">
        <f>IF(ISNUMBER($P210),$P210,IncPct)</f>
        <v/>
      </c>
      <c r="Y210" s="39">
        <f>IF($W210=0,0,MAX(0,MIN($W210,IncMonth-1))+MAX(0,$W210-IncMonth+1)*(1+$X210))</f>
        <v/>
      </c>
      <c r="Z210" s="40">
        <f>IF($C210="",0,IFERROR(INDEX(Departments!$B$5:$B$54,MATCH($C210,Departments!$A$5:$A$54,0)),0))</f>
        <v/>
      </c>
      <c r="AA210" s="41">
        <f>N($L210)*$Y210</f>
        <v/>
      </c>
      <c r="AB210" s="41">
        <f>N($M210)*$Y210</f>
        <v/>
      </c>
      <c r="AC210" s="41">
        <f>$AA210*$Z210</f>
        <v/>
      </c>
      <c r="AD210" s="41">
        <f>$AA210*BonusMonths/12</f>
        <v/>
      </c>
      <c r="AE210" s="41">
        <f>($AA210+SI_Gross*$AB210)*IF($Q210=1,SI_O,SI_E)</f>
        <v/>
      </c>
      <c r="AF210" s="41">
        <f>IF($Q210=1,0,$AA210*EOSB)</f>
        <v/>
      </c>
      <c r="AG210" s="41">
        <f>$AN210*$W210</f>
        <v/>
      </c>
      <c r="AH210" s="41">
        <f>SUM($AA210:$AG210)</f>
        <v/>
      </c>
      <c r="AI210" s="41">
        <f>12*($AM210+$AN210)</f>
        <v/>
      </c>
      <c r="AJ210" s="41">
        <f>$AM210*((IncMonth-1)+(13-IncMonth)*(1+$X210))+12*$AN210</f>
        <v/>
      </c>
      <c r="AK210" s="41">
        <f>IF($R210=1,N($L210)+N($M210),0)</f>
        <v/>
      </c>
      <c r="AL210">
        <f>IF($C210="","",IF(N($L210)&lt;=0,"Basic salary missing",IF(ISNA(MATCH($C210,Departments!$A$5:$A$54,0)),"Department not on Departments sheet",IF(AND($I210&lt;&gt;"",NOT(ISNUMBER($I210))),"Date of birth is text, not a date",IF(AND($K210&lt;&gt;"",NOT(ISNUMBER($K210))),"Contract end is text, not a date","")))))</f>
        <v/>
      </c>
      <c r="AM210" s="41">
        <f>IF($R210=0,0,N($L210)*(1+$Z210+BonusMonths/12+IF($Q210=1,0,EOSB))+N($M210)+(N($L210)+SI_Gross*N($M210))*IF($Q210=1,SI_O,SI_E))</f>
        <v/>
      </c>
      <c r="AN210" s="41">
        <f>IF($R210=0,0,(IF($Q210=1,MedO,MedE+Ticket)+Training)/12)</f>
        <v/>
      </c>
    </row>
    <row r="211">
      <c r="I211" s="35" t="n"/>
      <c r="J211" s="35" t="n"/>
      <c r="K211" s="35" t="n"/>
      <c r="L211" s="36" t="n"/>
      <c r="M211" s="36" t="n"/>
      <c r="P211" s="37" t="n"/>
      <c r="Q211" s="38">
        <f>IF($C211="",0,IF(OR(LOWER(TRIM($G211))="omani",LOWER(TRIM($G211))="oman",LOWER(TRIM($G211))="om",LOWER(TRIM($G211))="local"),1,0))</f>
        <v/>
      </c>
      <c r="R211" s="38">
        <f>IF($C211="",0,IF(OR(ISNUMBER(SEARCH("resign",$N211)),ISNUMBER(SEARCH("terminat",$N211)),ISNUMBER(SEARCH("inactive",$N211)),ISNUMBER(SEARCH("vacan",$N211)),ISNUMBER(SEARCH("deceased",$N211)),ISNUMBER(SEARCH("separated",$N211))),0,1))</f>
        <v/>
      </c>
      <c r="S211">
        <f>IF(OR($R211=0,NOT(ISNUMBER($I211))),"",IFERROR(DATEDIF($I211,DATE(FY,1,1),"y"),""))</f>
        <v/>
      </c>
      <c r="T211">
        <f>IF(OR($R211=0,NOT(ISNUMBER($J211))),"",IFERROR(DATEDIF($J211,DATE(FY,1,1),"y"),0))</f>
        <v/>
      </c>
      <c r="U211" s="38">
        <f>IF(OR($R211=0,NOT(ISNUMBER($I211))),0,IF(YEAR($I211)+IF($Q211=1,RetAgeO,RetAgeE)=FY,MONTH($I211),IF(YEAR($I211)+IF($Q211=1,RetAgeO,RetAgeE)&lt;FY,1,0)))</f>
        <v/>
      </c>
      <c r="V211" s="38">
        <f>IF(OR($R211=0,NOT(ISNUMBER($K211))),0,IF(YEAR($K211)=FY,MONTH($K211),IF(YEAR($K211)&lt;FY,1,0)))</f>
        <v/>
      </c>
      <c r="W211" s="38">
        <f>IF($R211=0,0,MIN(12,IF(AND(ISNUMBER($O211),$O211&gt;=1,$O211&lt;=12),INT($O211),12),IF(AND(RetireExit="Yes",$U211&gt;0),$U211,12),IF(AND(ContractExit="Yes",$V211&gt;0),$V211,12)))</f>
        <v/>
      </c>
      <c r="X211" s="37">
        <f>IF(ISNUMBER($P211),$P211,IncPct)</f>
        <v/>
      </c>
      <c r="Y211" s="39">
        <f>IF($W211=0,0,MAX(0,MIN($W211,IncMonth-1))+MAX(0,$W211-IncMonth+1)*(1+$X211))</f>
        <v/>
      </c>
      <c r="Z211" s="40">
        <f>IF($C211="",0,IFERROR(INDEX(Departments!$B$5:$B$54,MATCH($C211,Departments!$A$5:$A$54,0)),0))</f>
        <v/>
      </c>
      <c r="AA211" s="41">
        <f>N($L211)*$Y211</f>
        <v/>
      </c>
      <c r="AB211" s="41">
        <f>N($M211)*$Y211</f>
        <v/>
      </c>
      <c r="AC211" s="41">
        <f>$AA211*$Z211</f>
        <v/>
      </c>
      <c r="AD211" s="41">
        <f>$AA211*BonusMonths/12</f>
        <v/>
      </c>
      <c r="AE211" s="41">
        <f>($AA211+SI_Gross*$AB211)*IF($Q211=1,SI_O,SI_E)</f>
        <v/>
      </c>
      <c r="AF211" s="41">
        <f>IF($Q211=1,0,$AA211*EOSB)</f>
        <v/>
      </c>
      <c r="AG211" s="41">
        <f>$AN211*$W211</f>
        <v/>
      </c>
      <c r="AH211" s="41">
        <f>SUM($AA211:$AG211)</f>
        <v/>
      </c>
      <c r="AI211" s="41">
        <f>12*($AM211+$AN211)</f>
        <v/>
      </c>
      <c r="AJ211" s="41">
        <f>$AM211*((IncMonth-1)+(13-IncMonth)*(1+$X211))+12*$AN211</f>
        <v/>
      </c>
      <c r="AK211" s="41">
        <f>IF($R211=1,N($L211)+N($M211),0)</f>
        <v/>
      </c>
      <c r="AL211">
        <f>IF($C211="","",IF(N($L211)&lt;=0,"Basic salary missing",IF(ISNA(MATCH($C211,Departments!$A$5:$A$54,0)),"Department not on Departments sheet",IF(AND($I211&lt;&gt;"",NOT(ISNUMBER($I211))),"Date of birth is text, not a date",IF(AND($K211&lt;&gt;"",NOT(ISNUMBER($K211))),"Contract end is text, not a date","")))))</f>
        <v/>
      </c>
      <c r="AM211" s="41">
        <f>IF($R211=0,0,N($L211)*(1+$Z211+BonusMonths/12+IF($Q211=1,0,EOSB))+N($M211)+(N($L211)+SI_Gross*N($M211))*IF($Q211=1,SI_O,SI_E))</f>
        <v/>
      </c>
      <c r="AN211" s="41">
        <f>IF($R211=0,0,(IF($Q211=1,MedO,MedE+Ticket)+Training)/12)</f>
        <v/>
      </c>
    </row>
    <row r="212">
      <c r="I212" s="35" t="n"/>
      <c r="J212" s="35" t="n"/>
      <c r="K212" s="35" t="n"/>
      <c r="L212" s="36" t="n"/>
      <c r="M212" s="36" t="n"/>
      <c r="P212" s="37" t="n"/>
      <c r="Q212" s="38">
        <f>IF($C212="",0,IF(OR(LOWER(TRIM($G212))="omani",LOWER(TRIM($G212))="oman",LOWER(TRIM($G212))="om",LOWER(TRIM($G212))="local"),1,0))</f>
        <v/>
      </c>
      <c r="R212" s="38">
        <f>IF($C212="",0,IF(OR(ISNUMBER(SEARCH("resign",$N212)),ISNUMBER(SEARCH("terminat",$N212)),ISNUMBER(SEARCH("inactive",$N212)),ISNUMBER(SEARCH("vacan",$N212)),ISNUMBER(SEARCH("deceased",$N212)),ISNUMBER(SEARCH("separated",$N212))),0,1))</f>
        <v/>
      </c>
      <c r="S212">
        <f>IF(OR($R212=0,NOT(ISNUMBER($I212))),"",IFERROR(DATEDIF($I212,DATE(FY,1,1),"y"),""))</f>
        <v/>
      </c>
      <c r="T212">
        <f>IF(OR($R212=0,NOT(ISNUMBER($J212))),"",IFERROR(DATEDIF($J212,DATE(FY,1,1),"y"),0))</f>
        <v/>
      </c>
      <c r="U212" s="38">
        <f>IF(OR($R212=0,NOT(ISNUMBER($I212))),0,IF(YEAR($I212)+IF($Q212=1,RetAgeO,RetAgeE)=FY,MONTH($I212),IF(YEAR($I212)+IF($Q212=1,RetAgeO,RetAgeE)&lt;FY,1,0)))</f>
        <v/>
      </c>
      <c r="V212" s="38">
        <f>IF(OR($R212=0,NOT(ISNUMBER($K212))),0,IF(YEAR($K212)=FY,MONTH($K212),IF(YEAR($K212)&lt;FY,1,0)))</f>
        <v/>
      </c>
      <c r="W212" s="38">
        <f>IF($R212=0,0,MIN(12,IF(AND(ISNUMBER($O212),$O212&gt;=1,$O212&lt;=12),INT($O212),12),IF(AND(RetireExit="Yes",$U212&gt;0),$U212,12),IF(AND(ContractExit="Yes",$V212&gt;0),$V212,12)))</f>
        <v/>
      </c>
      <c r="X212" s="37">
        <f>IF(ISNUMBER($P212),$P212,IncPct)</f>
        <v/>
      </c>
      <c r="Y212" s="39">
        <f>IF($W212=0,0,MAX(0,MIN($W212,IncMonth-1))+MAX(0,$W212-IncMonth+1)*(1+$X212))</f>
        <v/>
      </c>
      <c r="Z212" s="40">
        <f>IF($C212="",0,IFERROR(INDEX(Departments!$B$5:$B$54,MATCH($C212,Departments!$A$5:$A$54,0)),0))</f>
        <v/>
      </c>
      <c r="AA212" s="41">
        <f>N($L212)*$Y212</f>
        <v/>
      </c>
      <c r="AB212" s="41">
        <f>N($M212)*$Y212</f>
        <v/>
      </c>
      <c r="AC212" s="41">
        <f>$AA212*$Z212</f>
        <v/>
      </c>
      <c r="AD212" s="41">
        <f>$AA212*BonusMonths/12</f>
        <v/>
      </c>
      <c r="AE212" s="41">
        <f>($AA212+SI_Gross*$AB212)*IF($Q212=1,SI_O,SI_E)</f>
        <v/>
      </c>
      <c r="AF212" s="41">
        <f>IF($Q212=1,0,$AA212*EOSB)</f>
        <v/>
      </c>
      <c r="AG212" s="41">
        <f>$AN212*$W212</f>
        <v/>
      </c>
      <c r="AH212" s="41">
        <f>SUM($AA212:$AG212)</f>
        <v/>
      </c>
      <c r="AI212" s="41">
        <f>12*($AM212+$AN212)</f>
        <v/>
      </c>
      <c r="AJ212" s="41">
        <f>$AM212*((IncMonth-1)+(13-IncMonth)*(1+$X212))+12*$AN212</f>
        <v/>
      </c>
      <c r="AK212" s="41">
        <f>IF($R212=1,N($L212)+N($M212),0)</f>
        <v/>
      </c>
      <c r="AL212">
        <f>IF($C212="","",IF(N($L212)&lt;=0,"Basic salary missing",IF(ISNA(MATCH($C212,Departments!$A$5:$A$54,0)),"Department not on Departments sheet",IF(AND($I212&lt;&gt;"",NOT(ISNUMBER($I212))),"Date of birth is text, not a date",IF(AND($K212&lt;&gt;"",NOT(ISNUMBER($K212))),"Contract end is text, not a date","")))))</f>
        <v/>
      </c>
      <c r="AM212" s="41">
        <f>IF($R212=0,0,N($L212)*(1+$Z212+BonusMonths/12+IF($Q212=1,0,EOSB))+N($M212)+(N($L212)+SI_Gross*N($M212))*IF($Q212=1,SI_O,SI_E))</f>
        <v/>
      </c>
      <c r="AN212" s="41">
        <f>IF($R212=0,0,(IF($Q212=1,MedO,MedE+Ticket)+Training)/12)</f>
        <v/>
      </c>
    </row>
    <row r="213">
      <c r="I213" s="35" t="n"/>
      <c r="J213" s="35" t="n"/>
      <c r="K213" s="35" t="n"/>
      <c r="L213" s="36" t="n"/>
      <c r="M213" s="36" t="n"/>
      <c r="P213" s="37" t="n"/>
      <c r="Q213" s="38">
        <f>IF($C213="",0,IF(OR(LOWER(TRIM($G213))="omani",LOWER(TRIM($G213))="oman",LOWER(TRIM($G213))="om",LOWER(TRIM($G213))="local"),1,0))</f>
        <v/>
      </c>
      <c r="R213" s="38">
        <f>IF($C213="",0,IF(OR(ISNUMBER(SEARCH("resign",$N213)),ISNUMBER(SEARCH("terminat",$N213)),ISNUMBER(SEARCH("inactive",$N213)),ISNUMBER(SEARCH("vacan",$N213)),ISNUMBER(SEARCH("deceased",$N213)),ISNUMBER(SEARCH("separated",$N213))),0,1))</f>
        <v/>
      </c>
      <c r="S213">
        <f>IF(OR($R213=0,NOT(ISNUMBER($I213))),"",IFERROR(DATEDIF($I213,DATE(FY,1,1),"y"),""))</f>
        <v/>
      </c>
      <c r="T213">
        <f>IF(OR($R213=0,NOT(ISNUMBER($J213))),"",IFERROR(DATEDIF($J213,DATE(FY,1,1),"y"),0))</f>
        <v/>
      </c>
      <c r="U213" s="38">
        <f>IF(OR($R213=0,NOT(ISNUMBER($I213))),0,IF(YEAR($I213)+IF($Q213=1,RetAgeO,RetAgeE)=FY,MONTH($I213),IF(YEAR($I213)+IF($Q213=1,RetAgeO,RetAgeE)&lt;FY,1,0)))</f>
        <v/>
      </c>
      <c r="V213" s="38">
        <f>IF(OR($R213=0,NOT(ISNUMBER($K213))),0,IF(YEAR($K213)=FY,MONTH($K213),IF(YEAR($K213)&lt;FY,1,0)))</f>
        <v/>
      </c>
      <c r="W213" s="38">
        <f>IF($R213=0,0,MIN(12,IF(AND(ISNUMBER($O213),$O213&gt;=1,$O213&lt;=12),INT($O213),12),IF(AND(RetireExit="Yes",$U213&gt;0),$U213,12),IF(AND(ContractExit="Yes",$V213&gt;0),$V213,12)))</f>
        <v/>
      </c>
      <c r="X213" s="37">
        <f>IF(ISNUMBER($P213),$P213,IncPct)</f>
        <v/>
      </c>
      <c r="Y213" s="39">
        <f>IF($W213=0,0,MAX(0,MIN($W213,IncMonth-1))+MAX(0,$W213-IncMonth+1)*(1+$X213))</f>
        <v/>
      </c>
      <c r="Z213" s="40">
        <f>IF($C213="",0,IFERROR(INDEX(Departments!$B$5:$B$54,MATCH($C213,Departments!$A$5:$A$54,0)),0))</f>
        <v/>
      </c>
      <c r="AA213" s="41">
        <f>N($L213)*$Y213</f>
        <v/>
      </c>
      <c r="AB213" s="41">
        <f>N($M213)*$Y213</f>
        <v/>
      </c>
      <c r="AC213" s="41">
        <f>$AA213*$Z213</f>
        <v/>
      </c>
      <c r="AD213" s="41">
        <f>$AA213*BonusMonths/12</f>
        <v/>
      </c>
      <c r="AE213" s="41">
        <f>($AA213+SI_Gross*$AB213)*IF($Q213=1,SI_O,SI_E)</f>
        <v/>
      </c>
      <c r="AF213" s="41">
        <f>IF($Q213=1,0,$AA213*EOSB)</f>
        <v/>
      </c>
      <c r="AG213" s="41">
        <f>$AN213*$W213</f>
        <v/>
      </c>
      <c r="AH213" s="41">
        <f>SUM($AA213:$AG213)</f>
        <v/>
      </c>
      <c r="AI213" s="41">
        <f>12*($AM213+$AN213)</f>
        <v/>
      </c>
      <c r="AJ213" s="41">
        <f>$AM213*((IncMonth-1)+(13-IncMonth)*(1+$X213))+12*$AN213</f>
        <v/>
      </c>
      <c r="AK213" s="41">
        <f>IF($R213=1,N($L213)+N($M213),0)</f>
        <v/>
      </c>
      <c r="AL213">
        <f>IF($C213="","",IF(N($L213)&lt;=0,"Basic salary missing",IF(ISNA(MATCH($C213,Departments!$A$5:$A$54,0)),"Department not on Departments sheet",IF(AND($I213&lt;&gt;"",NOT(ISNUMBER($I213))),"Date of birth is text, not a date",IF(AND($K213&lt;&gt;"",NOT(ISNUMBER($K213))),"Contract end is text, not a date","")))))</f>
        <v/>
      </c>
      <c r="AM213" s="41">
        <f>IF($R213=0,0,N($L213)*(1+$Z213+BonusMonths/12+IF($Q213=1,0,EOSB))+N($M213)+(N($L213)+SI_Gross*N($M213))*IF($Q213=1,SI_O,SI_E))</f>
        <v/>
      </c>
      <c r="AN213" s="41">
        <f>IF($R213=0,0,(IF($Q213=1,MedO,MedE+Ticket)+Training)/12)</f>
        <v/>
      </c>
    </row>
    <row r="214">
      <c r="I214" s="35" t="n"/>
      <c r="J214" s="35" t="n"/>
      <c r="K214" s="35" t="n"/>
      <c r="L214" s="36" t="n"/>
      <c r="M214" s="36" t="n"/>
      <c r="P214" s="37" t="n"/>
      <c r="Q214" s="38">
        <f>IF($C214="",0,IF(OR(LOWER(TRIM($G214))="omani",LOWER(TRIM($G214))="oman",LOWER(TRIM($G214))="om",LOWER(TRIM($G214))="local"),1,0))</f>
        <v/>
      </c>
      <c r="R214" s="38">
        <f>IF($C214="",0,IF(OR(ISNUMBER(SEARCH("resign",$N214)),ISNUMBER(SEARCH("terminat",$N214)),ISNUMBER(SEARCH("inactive",$N214)),ISNUMBER(SEARCH("vacan",$N214)),ISNUMBER(SEARCH("deceased",$N214)),ISNUMBER(SEARCH("separated",$N214))),0,1))</f>
        <v/>
      </c>
      <c r="S214">
        <f>IF(OR($R214=0,NOT(ISNUMBER($I214))),"",IFERROR(DATEDIF($I214,DATE(FY,1,1),"y"),""))</f>
        <v/>
      </c>
      <c r="T214">
        <f>IF(OR($R214=0,NOT(ISNUMBER($J214))),"",IFERROR(DATEDIF($J214,DATE(FY,1,1),"y"),0))</f>
        <v/>
      </c>
      <c r="U214" s="38">
        <f>IF(OR($R214=0,NOT(ISNUMBER($I214))),0,IF(YEAR($I214)+IF($Q214=1,RetAgeO,RetAgeE)=FY,MONTH($I214),IF(YEAR($I214)+IF($Q214=1,RetAgeO,RetAgeE)&lt;FY,1,0)))</f>
        <v/>
      </c>
      <c r="V214" s="38">
        <f>IF(OR($R214=0,NOT(ISNUMBER($K214))),0,IF(YEAR($K214)=FY,MONTH($K214),IF(YEAR($K214)&lt;FY,1,0)))</f>
        <v/>
      </c>
      <c r="W214" s="38">
        <f>IF($R214=0,0,MIN(12,IF(AND(ISNUMBER($O214),$O214&gt;=1,$O214&lt;=12),INT($O214),12),IF(AND(RetireExit="Yes",$U214&gt;0),$U214,12),IF(AND(ContractExit="Yes",$V214&gt;0),$V214,12)))</f>
        <v/>
      </c>
      <c r="X214" s="37">
        <f>IF(ISNUMBER($P214),$P214,IncPct)</f>
        <v/>
      </c>
      <c r="Y214" s="39">
        <f>IF($W214=0,0,MAX(0,MIN($W214,IncMonth-1))+MAX(0,$W214-IncMonth+1)*(1+$X214))</f>
        <v/>
      </c>
      <c r="Z214" s="40">
        <f>IF($C214="",0,IFERROR(INDEX(Departments!$B$5:$B$54,MATCH($C214,Departments!$A$5:$A$54,0)),0))</f>
        <v/>
      </c>
      <c r="AA214" s="41">
        <f>N($L214)*$Y214</f>
        <v/>
      </c>
      <c r="AB214" s="41">
        <f>N($M214)*$Y214</f>
        <v/>
      </c>
      <c r="AC214" s="41">
        <f>$AA214*$Z214</f>
        <v/>
      </c>
      <c r="AD214" s="41">
        <f>$AA214*BonusMonths/12</f>
        <v/>
      </c>
      <c r="AE214" s="41">
        <f>($AA214+SI_Gross*$AB214)*IF($Q214=1,SI_O,SI_E)</f>
        <v/>
      </c>
      <c r="AF214" s="41">
        <f>IF($Q214=1,0,$AA214*EOSB)</f>
        <v/>
      </c>
      <c r="AG214" s="41">
        <f>$AN214*$W214</f>
        <v/>
      </c>
      <c r="AH214" s="41">
        <f>SUM($AA214:$AG214)</f>
        <v/>
      </c>
      <c r="AI214" s="41">
        <f>12*($AM214+$AN214)</f>
        <v/>
      </c>
      <c r="AJ214" s="41">
        <f>$AM214*((IncMonth-1)+(13-IncMonth)*(1+$X214))+12*$AN214</f>
        <v/>
      </c>
      <c r="AK214" s="41">
        <f>IF($R214=1,N($L214)+N($M214),0)</f>
        <v/>
      </c>
      <c r="AL214">
        <f>IF($C214="","",IF(N($L214)&lt;=0,"Basic salary missing",IF(ISNA(MATCH($C214,Departments!$A$5:$A$54,0)),"Department not on Departments sheet",IF(AND($I214&lt;&gt;"",NOT(ISNUMBER($I214))),"Date of birth is text, not a date",IF(AND($K214&lt;&gt;"",NOT(ISNUMBER($K214))),"Contract end is text, not a date","")))))</f>
        <v/>
      </c>
      <c r="AM214" s="41">
        <f>IF($R214=0,0,N($L214)*(1+$Z214+BonusMonths/12+IF($Q214=1,0,EOSB))+N($M214)+(N($L214)+SI_Gross*N($M214))*IF($Q214=1,SI_O,SI_E))</f>
        <v/>
      </c>
      <c r="AN214" s="41">
        <f>IF($R214=0,0,(IF($Q214=1,MedO,MedE+Ticket)+Training)/12)</f>
        <v/>
      </c>
    </row>
    <row r="215">
      <c r="I215" s="35" t="n"/>
      <c r="J215" s="35" t="n"/>
      <c r="K215" s="35" t="n"/>
      <c r="L215" s="36" t="n"/>
      <c r="M215" s="36" t="n"/>
      <c r="P215" s="37" t="n"/>
      <c r="Q215" s="38">
        <f>IF($C215="",0,IF(OR(LOWER(TRIM($G215))="omani",LOWER(TRIM($G215))="oman",LOWER(TRIM($G215))="om",LOWER(TRIM($G215))="local"),1,0))</f>
        <v/>
      </c>
      <c r="R215" s="38">
        <f>IF($C215="",0,IF(OR(ISNUMBER(SEARCH("resign",$N215)),ISNUMBER(SEARCH("terminat",$N215)),ISNUMBER(SEARCH("inactive",$N215)),ISNUMBER(SEARCH("vacan",$N215)),ISNUMBER(SEARCH("deceased",$N215)),ISNUMBER(SEARCH("separated",$N215))),0,1))</f>
        <v/>
      </c>
      <c r="S215">
        <f>IF(OR($R215=0,NOT(ISNUMBER($I215))),"",IFERROR(DATEDIF($I215,DATE(FY,1,1),"y"),""))</f>
        <v/>
      </c>
      <c r="T215">
        <f>IF(OR($R215=0,NOT(ISNUMBER($J215))),"",IFERROR(DATEDIF($J215,DATE(FY,1,1),"y"),0))</f>
        <v/>
      </c>
      <c r="U215" s="38">
        <f>IF(OR($R215=0,NOT(ISNUMBER($I215))),0,IF(YEAR($I215)+IF($Q215=1,RetAgeO,RetAgeE)=FY,MONTH($I215),IF(YEAR($I215)+IF($Q215=1,RetAgeO,RetAgeE)&lt;FY,1,0)))</f>
        <v/>
      </c>
      <c r="V215" s="38">
        <f>IF(OR($R215=0,NOT(ISNUMBER($K215))),0,IF(YEAR($K215)=FY,MONTH($K215),IF(YEAR($K215)&lt;FY,1,0)))</f>
        <v/>
      </c>
      <c r="W215" s="38">
        <f>IF($R215=0,0,MIN(12,IF(AND(ISNUMBER($O215),$O215&gt;=1,$O215&lt;=12),INT($O215),12),IF(AND(RetireExit="Yes",$U215&gt;0),$U215,12),IF(AND(ContractExit="Yes",$V215&gt;0),$V215,12)))</f>
        <v/>
      </c>
      <c r="X215" s="37">
        <f>IF(ISNUMBER($P215),$P215,IncPct)</f>
        <v/>
      </c>
      <c r="Y215" s="39">
        <f>IF($W215=0,0,MAX(0,MIN($W215,IncMonth-1))+MAX(0,$W215-IncMonth+1)*(1+$X215))</f>
        <v/>
      </c>
      <c r="Z215" s="40">
        <f>IF($C215="",0,IFERROR(INDEX(Departments!$B$5:$B$54,MATCH($C215,Departments!$A$5:$A$54,0)),0))</f>
        <v/>
      </c>
      <c r="AA215" s="41">
        <f>N($L215)*$Y215</f>
        <v/>
      </c>
      <c r="AB215" s="41">
        <f>N($M215)*$Y215</f>
        <v/>
      </c>
      <c r="AC215" s="41">
        <f>$AA215*$Z215</f>
        <v/>
      </c>
      <c r="AD215" s="41">
        <f>$AA215*BonusMonths/12</f>
        <v/>
      </c>
      <c r="AE215" s="41">
        <f>($AA215+SI_Gross*$AB215)*IF($Q215=1,SI_O,SI_E)</f>
        <v/>
      </c>
      <c r="AF215" s="41">
        <f>IF($Q215=1,0,$AA215*EOSB)</f>
        <v/>
      </c>
      <c r="AG215" s="41">
        <f>$AN215*$W215</f>
        <v/>
      </c>
      <c r="AH215" s="41">
        <f>SUM($AA215:$AG215)</f>
        <v/>
      </c>
      <c r="AI215" s="41">
        <f>12*($AM215+$AN215)</f>
        <v/>
      </c>
      <c r="AJ215" s="41">
        <f>$AM215*((IncMonth-1)+(13-IncMonth)*(1+$X215))+12*$AN215</f>
        <v/>
      </c>
      <c r="AK215" s="41">
        <f>IF($R215=1,N($L215)+N($M215),0)</f>
        <v/>
      </c>
      <c r="AL215">
        <f>IF($C215="","",IF(N($L215)&lt;=0,"Basic salary missing",IF(ISNA(MATCH($C215,Departments!$A$5:$A$54,0)),"Department not on Departments sheet",IF(AND($I215&lt;&gt;"",NOT(ISNUMBER($I215))),"Date of birth is text, not a date",IF(AND($K215&lt;&gt;"",NOT(ISNUMBER($K215))),"Contract end is text, not a date","")))))</f>
        <v/>
      </c>
      <c r="AM215" s="41">
        <f>IF($R215=0,0,N($L215)*(1+$Z215+BonusMonths/12+IF($Q215=1,0,EOSB))+N($M215)+(N($L215)+SI_Gross*N($M215))*IF($Q215=1,SI_O,SI_E))</f>
        <v/>
      </c>
      <c r="AN215" s="41">
        <f>IF($R215=0,0,(IF($Q215=1,MedO,MedE+Ticket)+Training)/12)</f>
        <v/>
      </c>
    </row>
    <row r="216">
      <c r="I216" s="35" t="n"/>
      <c r="J216" s="35" t="n"/>
      <c r="K216" s="35" t="n"/>
      <c r="L216" s="36" t="n"/>
      <c r="M216" s="36" t="n"/>
      <c r="P216" s="37" t="n"/>
      <c r="Q216" s="38">
        <f>IF($C216="",0,IF(OR(LOWER(TRIM($G216))="omani",LOWER(TRIM($G216))="oman",LOWER(TRIM($G216))="om",LOWER(TRIM($G216))="local"),1,0))</f>
        <v/>
      </c>
      <c r="R216" s="38">
        <f>IF($C216="",0,IF(OR(ISNUMBER(SEARCH("resign",$N216)),ISNUMBER(SEARCH("terminat",$N216)),ISNUMBER(SEARCH("inactive",$N216)),ISNUMBER(SEARCH("vacan",$N216)),ISNUMBER(SEARCH("deceased",$N216)),ISNUMBER(SEARCH("separated",$N216))),0,1))</f>
        <v/>
      </c>
      <c r="S216">
        <f>IF(OR($R216=0,NOT(ISNUMBER($I216))),"",IFERROR(DATEDIF($I216,DATE(FY,1,1),"y"),""))</f>
        <v/>
      </c>
      <c r="T216">
        <f>IF(OR($R216=0,NOT(ISNUMBER($J216))),"",IFERROR(DATEDIF($J216,DATE(FY,1,1),"y"),0))</f>
        <v/>
      </c>
      <c r="U216" s="38">
        <f>IF(OR($R216=0,NOT(ISNUMBER($I216))),0,IF(YEAR($I216)+IF($Q216=1,RetAgeO,RetAgeE)=FY,MONTH($I216),IF(YEAR($I216)+IF($Q216=1,RetAgeO,RetAgeE)&lt;FY,1,0)))</f>
        <v/>
      </c>
      <c r="V216" s="38">
        <f>IF(OR($R216=0,NOT(ISNUMBER($K216))),0,IF(YEAR($K216)=FY,MONTH($K216),IF(YEAR($K216)&lt;FY,1,0)))</f>
        <v/>
      </c>
      <c r="W216" s="38">
        <f>IF($R216=0,0,MIN(12,IF(AND(ISNUMBER($O216),$O216&gt;=1,$O216&lt;=12),INT($O216),12),IF(AND(RetireExit="Yes",$U216&gt;0),$U216,12),IF(AND(ContractExit="Yes",$V216&gt;0),$V216,12)))</f>
        <v/>
      </c>
      <c r="X216" s="37">
        <f>IF(ISNUMBER($P216),$P216,IncPct)</f>
        <v/>
      </c>
      <c r="Y216" s="39">
        <f>IF($W216=0,0,MAX(0,MIN($W216,IncMonth-1))+MAX(0,$W216-IncMonth+1)*(1+$X216))</f>
        <v/>
      </c>
      <c r="Z216" s="40">
        <f>IF($C216="",0,IFERROR(INDEX(Departments!$B$5:$B$54,MATCH($C216,Departments!$A$5:$A$54,0)),0))</f>
        <v/>
      </c>
      <c r="AA216" s="41">
        <f>N($L216)*$Y216</f>
        <v/>
      </c>
      <c r="AB216" s="41">
        <f>N($M216)*$Y216</f>
        <v/>
      </c>
      <c r="AC216" s="41">
        <f>$AA216*$Z216</f>
        <v/>
      </c>
      <c r="AD216" s="41">
        <f>$AA216*BonusMonths/12</f>
        <v/>
      </c>
      <c r="AE216" s="41">
        <f>($AA216+SI_Gross*$AB216)*IF($Q216=1,SI_O,SI_E)</f>
        <v/>
      </c>
      <c r="AF216" s="41">
        <f>IF($Q216=1,0,$AA216*EOSB)</f>
        <v/>
      </c>
      <c r="AG216" s="41">
        <f>$AN216*$W216</f>
        <v/>
      </c>
      <c r="AH216" s="41">
        <f>SUM($AA216:$AG216)</f>
        <v/>
      </c>
      <c r="AI216" s="41">
        <f>12*($AM216+$AN216)</f>
        <v/>
      </c>
      <c r="AJ216" s="41">
        <f>$AM216*((IncMonth-1)+(13-IncMonth)*(1+$X216))+12*$AN216</f>
        <v/>
      </c>
      <c r="AK216" s="41">
        <f>IF($R216=1,N($L216)+N($M216),0)</f>
        <v/>
      </c>
      <c r="AL216">
        <f>IF($C216="","",IF(N($L216)&lt;=0,"Basic salary missing",IF(ISNA(MATCH($C216,Departments!$A$5:$A$54,0)),"Department not on Departments sheet",IF(AND($I216&lt;&gt;"",NOT(ISNUMBER($I216))),"Date of birth is text, not a date",IF(AND($K216&lt;&gt;"",NOT(ISNUMBER($K216))),"Contract end is text, not a date","")))))</f>
        <v/>
      </c>
      <c r="AM216" s="41">
        <f>IF($R216=0,0,N($L216)*(1+$Z216+BonusMonths/12+IF($Q216=1,0,EOSB))+N($M216)+(N($L216)+SI_Gross*N($M216))*IF($Q216=1,SI_O,SI_E))</f>
        <v/>
      </c>
      <c r="AN216" s="41">
        <f>IF($R216=0,0,(IF($Q216=1,MedO,MedE+Ticket)+Training)/12)</f>
        <v/>
      </c>
    </row>
    <row r="217">
      <c r="I217" s="35" t="n"/>
      <c r="J217" s="35" t="n"/>
      <c r="K217" s="35" t="n"/>
      <c r="L217" s="36" t="n"/>
      <c r="M217" s="36" t="n"/>
      <c r="P217" s="37" t="n"/>
      <c r="Q217" s="38">
        <f>IF($C217="",0,IF(OR(LOWER(TRIM($G217))="omani",LOWER(TRIM($G217))="oman",LOWER(TRIM($G217))="om",LOWER(TRIM($G217))="local"),1,0))</f>
        <v/>
      </c>
      <c r="R217" s="38">
        <f>IF($C217="",0,IF(OR(ISNUMBER(SEARCH("resign",$N217)),ISNUMBER(SEARCH("terminat",$N217)),ISNUMBER(SEARCH("inactive",$N217)),ISNUMBER(SEARCH("vacan",$N217)),ISNUMBER(SEARCH("deceased",$N217)),ISNUMBER(SEARCH("separated",$N217))),0,1))</f>
        <v/>
      </c>
      <c r="S217">
        <f>IF(OR($R217=0,NOT(ISNUMBER($I217))),"",IFERROR(DATEDIF($I217,DATE(FY,1,1),"y"),""))</f>
        <v/>
      </c>
      <c r="T217">
        <f>IF(OR($R217=0,NOT(ISNUMBER($J217))),"",IFERROR(DATEDIF($J217,DATE(FY,1,1),"y"),0))</f>
        <v/>
      </c>
      <c r="U217" s="38">
        <f>IF(OR($R217=0,NOT(ISNUMBER($I217))),0,IF(YEAR($I217)+IF($Q217=1,RetAgeO,RetAgeE)=FY,MONTH($I217),IF(YEAR($I217)+IF($Q217=1,RetAgeO,RetAgeE)&lt;FY,1,0)))</f>
        <v/>
      </c>
      <c r="V217" s="38">
        <f>IF(OR($R217=0,NOT(ISNUMBER($K217))),0,IF(YEAR($K217)=FY,MONTH($K217),IF(YEAR($K217)&lt;FY,1,0)))</f>
        <v/>
      </c>
      <c r="W217" s="38">
        <f>IF($R217=0,0,MIN(12,IF(AND(ISNUMBER($O217),$O217&gt;=1,$O217&lt;=12),INT($O217),12),IF(AND(RetireExit="Yes",$U217&gt;0),$U217,12),IF(AND(ContractExit="Yes",$V217&gt;0),$V217,12)))</f>
        <v/>
      </c>
      <c r="X217" s="37">
        <f>IF(ISNUMBER($P217),$P217,IncPct)</f>
        <v/>
      </c>
      <c r="Y217" s="39">
        <f>IF($W217=0,0,MAX(0,MIN($W217,IncMonth-1))+MAX(0,$W217-IncMonth+1)*(1+$X217))</f>
        <v/>
      </c>
      <c r="Z217" s="40">
        <f>IF($C217="",0,IFERROR(INDEX(Departments!$B$5:$B$54,MATCH($C217,Departments!$A$5:$A$54,0)),0))</f>
        <v/>
      </c>
      <c r="AA217" s="41">
        <f>N($L217)*$Y217</f>
        <v/>
      </c>
      <c r="AB217" s="41">
        <f>N($M217)*$Y217</f>
        <v/>
      </c>
      <c r="AC217" s="41">
        <f>$AA217*$Z217</f>
        <v/>
      </c>
      <c r="AD217" s="41">
        <f>$AA217*BonusMonths/12</f>
        <v/>
      </c>
      <c r="AE217" s="41">
        <f>($AA217+SI_Gross*$AB217)*IF($Q217=1,SI_O,SI_E)</f>
        <v/>
      </c>
      <c r="AF217" s="41">
        <f>IF($Q217=1,0,$AA217*EOSB)</f>
        <v/>
      </c>
      <c r="AG217" s="41">
        <f>$AN217*$W217</f>
        <v/>
      </c>
      <c r="AH217" s="41">
        <f>SUM($AA217:$AG217)</f>
        <v/>
      </c>
      <c r="AI217" s="41">
        <f>12*($AM217+$AN217)</f>
        <v/>
      </c>
      <c r="AJ217" s="41">
        <f>$AM217*((IncMonth-1)+(13-IncMonth)*(1+$X217))+12*$AN217</f>
        <v/>
      </c>
      <c r="AK217" s="41">
        <f>IF($R217=1,N($L217)+N($M217),0)</f>
        <v/>
      </c>
      <c r="AL217">
        <f>IF($C217="","",IF(N($L217)&lt;=0,"Basic salary missing",IF(ISNA(MATCH($C217,Departments!$A$5:$A$54,0)),"Department not on Departments sheet",IF(AND($I217&lt;&gt;"",NOT(ISNUMBER($I217))),"Date of birth is text, not a date",IF(AND($K217&lt;&gt;"",NOT(ISNUMBER($K217))),"Contract end is text, not a date","")))))</f>
        <v/>
      </c>
      <c r="AM217" s="41">
        <f>IF($R217=0,0,N($L217)*(1+$Z217+BonusMonths/12+IF($Q217=1,0,EOSB))+N($M217)+(N($L217)+SI_Gross*N($M217))*IF($Q217=1,SI_O,SI_E))</f>
        <v/>
      </c>
      <c r="AN217" s="41">
        <f>IF($R217=0,0,(IF($Q217=1,MedO,MedE+Ticket)+Training)/12)</f>
        <v/>
      </c>
    </row>
    <row r="218">
      <c r="I218" s="35" t="n"/>
      <c r="J218" s="35" t="n"/>
      <c r="K218" s="35" t="n"/>
      <c r="L218" s="36" t="n"/>
      <c r="M218" s="36" t="n"/>
      <c r="P218" s="37" t="n"/>
      <c r="Q218" s="38">
        <f>IF($C218="",0,IF(OR(LOWER(TRIM($G218))="omani",LOWER(TRIM($G218))="oman",LOWER(TRIM($G218))="om",LOWER(TRIM($G218))="local"),1,0))</f>
        <v/>
      </c>
      <c r="R218" s="38">
        <f>IF($C218="",0,IF(OR(ISNUMBER(SEARCH("resign",$N218)),ISNUMBER(SEARCH("terminat",$N218)),ISNUMBER(SEARCH("inactive",$N218)),ISNUMBER(SEARCH("vacan",$N218)),ISNUMBER(SEARCH("deceased",$N218)),ISNUMBER(SEARCH("separated",$N218))),0,1))</f>
        <v/>
      </c>
      <c r="S218">
        <f>IF(OR($R218=0,NOT(ISNUMBER($I218))),"",IFERROR(DATEDIF($I218,DATE(FY,1,1),"y"),""))</f>
        <v/>
      </c>
      <c r="T218">
        <f>IF(OR($R218=0,NOT(ISNUMBER($J218))),"",IFERROR(DATEDIF($J218,DATE(FY,1,1),"y"),0))</f>
        <v/>
      </c>
      <c r="U218" s="38">
        <f>IF(OR($R218=0,NOT(ISNUMBER($I218))),0,IF(YEAR($I218)+IF($Q218=1,RetAgeO,RetAgeE)=FY,MONTH($I218),IF(YEAR($I218)+IF($Q218=1,RetAgeO,RetAgeE)&lt;FY,1,0)))</f>
        <v/>
      </c>
      <c r="V218" s="38">
        <f>IF(OR($R218=0,NOT(ISNUMBER($K218))),0,IF(YEAR($K218)=FY,MONTH($K218),IF(YEAR($K218)&lt;FY,1,0)))</f>
        <v/>
      </c>
      <c r="W218" s="38">
        <f>IF($R218=0,0,MIN(12,IF(AND(ISNUMBER($O218),$O218&gt;=1,$O218&lt;=12),INT($O218),12),IF(AND(RetireExit="Yes",$U218&gt;0),$U218,12),IF(AND(ContractExit="Yes",$V218&gt;0),$V218,12)))</f>
        <v/>
      </c>
      <c r="X218" s="37">
        <f>IF(ISNUMBER($P218),$P218,IncPct)</f>
        <v/>
      </c>
      <c r="Y218" s="39">
        <f>IF($W218=0,0,MAX(0,MIN($W218,IncMonth-1))+MAX(0,$W218-IncMonth+1)*(1+$X218))</f>
        <v/>
      </c>
      <c r="Z218" s="40">
        <f>IF($C218="",0,IFERROR(INDEX(Departments!$B$5:$B$54,MATCH($C218,Departments!$A$5:$A$54,0)),0))</f>
        <v/>
      </c>
      <c r="AA218" s="41">
        <f>N($L218)*$Y218</f>
        <v/>
      </c>
      <c r="AB218" s="41">
        <f>N($M218)*$Y218</f>
        <v/>
      </c>
      <c r="AC218" s="41">
        <f>$AA218*$Z218</f>
        <v/>
      </c>
      <c r="AD218" s="41">
        <f>$AA218*BonusMonths/12</f>
        <v/>
      </c>
      <c r="AE218" s="41">
        <f>($AA218+SI_Gross*$AB218)*IF($Q218=1,SI_O,SI_E)</f>
        <v/>
      </c>
      <c r="AF218" s="41">
        <f>IF($Q218=1,0,$AA218*EOSB)</f>
        <v/>
      </c>
      <c r="AG218" s="41">
        <f>$AN218*$W218</f>
        <v/>
      </c>
      <c r="AH218" s="41">
        <f>SUM($AA218:$AG218)</f>
        <v/>
      </c>
      <c r="AI218" s="41">
        <f>12*($AM218+$AN218)</f>
        <v/>
      </c>
      <c r="AJ218" s="41">
        <f>$AM218*((IncMonth-1)+(13-IncMonth)*(1+$X218))+12*$AN218</f>
        <v/>
      </c>
      <c r="AK218" s="41">
        <f>IF($R218=1,N($L218)+N($M218),0)</f>
        <v/>
      </c>
      <c r="AL218">
        <f>IF($C218="","",IF(N($L218)&lt;=0,"Basic salary missing",IF(ISNA(MATCH($C218,Departments!$A$5:$A$54,0)),"Department not on Departments sheet",IF(AND($I218&lt;&gt;"",NOT(ISNUMBER($I218))),"Date of birth is text, not a date",IF(AND($K218&lt;&gt;"",NOT(ISNUMBER($K218))),"Contract end is text, not a date","")))))</f>
        <v/>
      </c>
      <c r="AM218" s="41">
        <f>IF($R218=0,0,N($L218)*(1+$Z218+BonusMonths/12+IF($Q218=1,0,EOSB))+N($M218)+(N($L218)+SI_Gross*N($M218))*IF($Q218=1,SI_O,SI_E))</f>
        <v/>
      </c>
      <c r="AN218" s="41">
        <f>IF($R218=0,0,(IF($Q218=1,MedO,MedE+Ticket)+Training)/12)</f>
        <v/>
      </c>
    </row>
    <row r="219">
      <c r="I219" s="35" t="n"/>
      <c r="J219" s="35" t="n"/>
      <c r="K219" s="35" t="n"/>
      <c r="L219" s="36" t="n"/>
      <c r="M219" s="36" t="n"/>
      <c r="P219" s="37" t="n"/>
      <c r="Q219" s="38">
        <f>IF($C219="",0,IF(OR(LOWER(TRIM($G219))="omani",LOWER(TRIM($G219))="oman",LOWER(TRIM($G219))="om",LOWER(TRIM($G219))="local"),1,0))</f>
        <v/>
      </c>
      <c r="R219" s="38">
        <f>IF($C219="",0,IF(OR(ISNUMBER(SEARCH("resign",$N219)),ISNUMBER(SEARCH("terminat",$N219)),ISNUMBER(SEARCH("inactive",$N219)),ISNUMBER(SEARCH("vacan",$N219)),ISNUMBER(SEARCH("deceased",$N219)),ISNUMBER(SEARCH("separated",$N219))),0,1))</f>
        <v/>
      </c>
      <c r="S219">
        <f>IF(OR($R219=0,NOT(ISNUMBER($I219))),"",IFERROR(DATEDIF($I219,DATE(FY,1,1),"y"),""))</f>
        <v/>
      </c>
      <c r="T219">
        <f>IF(OR($R219=0,NOT(ISNUMBER($J219))),"",IFERROR(DATEDIF($J219,DATE(FY,1,1),"y"),0))</f>
        <v/>
      </c>
      <c r="U219" s="38">
        <f>IF(OR($R219=0,NOT(ISNUMBER($I219))),0,IF(YEAR($I219)+IF($Q219=1,RetAgeO,RetAgeE)=FY,MONTH($I219),IF(YEAR($I219)+IF($Q219=1,RetAgeO,RetAgeE)&lt;FY,1,0)))</f>
        <v/>
      </c>
      <c r="V219" s="38">
        <f>IF(OR($R219=0,NOT(ISNUMBER($K219))),0,IF(YEAR($K219)=FY,MONTH($K219),IF(YEAR($K219)&lt;FY,1,0)))</f>
        <v/>
      </c>
      <c r="W219" s="38">
        <f>IF($R219=0,0,MIN(12,IF(AND(ISNUMBER($O219),$O219&gt;=1,$O219&lt;=12),INT($O219),12),IF(AND(RetireExit="Yes",$U219&gt;0),$U219,12),IF(AND(ContractExit="Yes",$V219&gt;0),$V219,12)))</f>
        <v/>
      </c>
      <c r="X219" s="37">
        <f>IF(ISNUMBER($P219),$P219,IncPct)</f>
        <v/>
      </c>
      <c r="Y219" s="39">
        <f>IF($W219=0,0,MAX(0,MIN($W219,IncMonth-1))+MAX(0,$W219-IncMonth+1)*(1+$X219))</f>
        <v/>
      </c>
      <c r="Z219" s="40">
        <f>IF($C219="",0,IFERROR(INDEX(Departments!$B$5:$B$54,MATCH($C219,Departments!$A$5:$A$54,0)),0))</f>
        <v/>
      </c>
      <c r="AA219" s="41">
        <f>N($L219)*$Y219</f>
        <v/>
      </c>
      <c r="AB219" s="41">
        <f>N($M219)*$Y219</f>
        <v/>
      </c>
      <c r="AC219" s="41">
        <f>$AA219*$Z219</f>
        <v/>
      </c>
      <c r="AD219" s="41">
        <f>$AA219*BonusMonths/12</f>
        <v/>
      </c>
      <c r="AE219" s="41">
        <f>($AA219+SI_Gross*$AB219)*IF($Q219=1,SI_O,SI_E)</f>
        <v/>
      </c>
      <c r="AF219" s="41">
        <f>IF($Q219=1,0,$AA219*EOSB)</f>
        <v/>
      </c>
      <c r="AG219" s="41">
        <f>$AN219*$W219</f>
        <v/>
      </c>
      <c r="AH219" s="41">
        <f>SUM($AA219:$AG219)</f>
        <v/>
      </c>
      <c r="AI219" s="41">
        <f>12*($AM219+$AN219)</f>
        <v/>
      </c>
      <c r="AJ219" s="41">
        <f>$AM219*((IncMonth-1)+(13-IncMonth)*(1+$X219))+12*$AN219</f>
        <v/>
      </c>
      <c r="AK219" s="41">
        <f>IF($R219=1,N($L219)+N($M219),0)</f>
        <v/>
      </c>
      <c r="AL219">
        <f>IF($C219="","",IF(N($L219)&lt;=0,"Basic salary missing",IF(ISNA(MATCH($C219,Departments!$A$5:$A$54,0)),"Department not on Departments sheet",IF(AND($I219&lt;&gt;"",NOT(ISNUMBER($I219))),"Date of birth is text, not a date",IF(AND($K219&lt;&gt;"",NOT(ISNUMBER($K219))),"Contract end is text, not a date","")))))</f>
        <v/>
      </c>
      <c r="AM219" s="41">
        <f>IF($R219=0,0,N($L219)*(1+$Z219+BonusMonths/12+IF($Q219=1,0,EOSB))+N($M219)+(N($L219)+SI_Gross*N($M219))*IF($Q219=1,SI_O,SI_E))</f>
        <v/>
      </c>
      <c r="AN219" s="41">
        <f>IF($R219=0,0,(IF($Q219=1,MedO,MedE+Ticket)+Training)/12)</f>
        <v/>
      </c>
    </row>
    <row r="220">
      <c r="I220" s="35" t="n"/>
      <c r="J220" s="35" t="n"/>
      <c r="K220" s="35" t="n"/>
      <c r="L220" s="36" t="n"/>
      <c r="M220" s="36" t="n"/>
      <c r="P220" s="37" t="n"/>
      <c r="Q220" s="38">
        <f>IF($C220="",0,IF(OR(LOWER(TRIM($G220))="omani",LOWER(TRIM($G220))="oman",LOWER(TRIM($G220))="om",LOWER(TRIM($G220))="local"),1,0))</f>
        <v/>
      </c>
      <c r="R220" s="38">
        <f>IF($C220="",0,IF(OR(ISNUMBER(SEARCH("resign",$N220)),ISNUMBER(SEARCH("terminat",$N220)),ISNUMBER(SEARCH("inactive",$N220)),ISNUMBER(SEARCH("vacan",$N220)),ISNUMBER(SEARCH("deceased",$N220)),ISNUMBER(SEARCH("separated",$N220))),0,1))</f>
        <v/>
      </c>
      <c r="S220">
        <f>IF(OR($R220=0,NOT(ISNUMBER($I220))),"",IFERROR(DATEDIF($I220,DATE(FY,1,1),"y"),""))</f>
        <v/>
      </c>
      <c r="T220">
        <f>IF(OR($R220=0,NOT(ISNUMBER($J220))),"",IFERROR(DATEDIF($J220,DATE(FY,1,1),"y"),0))</f>
        <v/>
      </c>
      <c r="U220" s="38">
        <f>IF(OR($R220=0,NOT(ISNUMBER($I220))),0,IF(YEAR($I220)+IF($Q220=1,RetAgeO,RetAgeE)=FY,MONTH($I220),IF(YEAR($I220)+IF($Q220=1,RetAgeO,RetAgeE)&lt;FY,1,0)))</f>
        <v/>
      </c>
      <c r="V220" s="38">
        <f>IF(OR($R220=0,NOT(ISNUMBER($K220))),0,IF(YEAR($K220)=FY,MONTH($K220),IF(YEAR($K220)&lt;FY,1,0)))</f>
        <v/>
      </c>
      <c r="W220" s="38">
        <f>IF($R220=0,0,MIN(12,IF(AND(ISNUMBER($O220),$O220&gt;=1,$O220&lt;=12),INT($O220),12),IF(AND(RetireExit="Yes",$U220&gt;0),$U220,12),IF(AND(ContractExit="Yes",$V220&gt;0),$V220,12)))</f>
        <v/>
      </c>
      <c r="X220" s="37">
        <f>IF(ISNUMBER($P220),$P220,IncPct)</f>
        <v/>
      </c>
      <c r="Y220" s="39">
        <f>IF($W220=0,0,MAX(0,MIN($W220,IncMonth-1))+MAX(0,$W220-IncMonth+1)*(1+$X220))</f>
        <v/>
      </c>
      <c r="Z220" s="40">
        <f>IF($C220="",0,IFERROR(INDEX(Departments!$B$5:$B$54,MATCH($C220,Departments!$A$5:$A$54,0)),0))</f>
        <v/>
      </c>
      <c r="AA220" s="41">
        <f>N($L220)*$Y220</f>
        <v/>
      </c>
      <c r="AB220" s="41">
        <f>N($M220)*$Y220</f>
        <v/>
      </c>
      <c r="AC220" s="41">
        <f>$AA220*$Z220</f>
        <v/>
      </c>
      <c r="AD220" s="41">
        <f>$AA220*BonusMonths/12</f>
        <v/>
      </c>
      <c r="AE220" s="41">
        <f>($AA220+SI_Gross*$AB220)*IF($Q220=1,SI_O,SI_E)</f>
        <v/>
      </c>
      <c r="AF220" s="41">
        <f>IF($Q220=1,0,$AA220*EOSB)</f>
        <v/>
      </c>
      <c r="AG220" s="41">
        <f>$AN220*$W220</f>
        <v/>
      </c>
      <c r="AH220" s="41">
        <f>SUM($AA220:$AG220)</f>
        <v/>
      </c>
      <c r="AI220" s="41">
        <f>12*($AM220+$AN220)</f>
        <v/>
      </c>
      <c r="AJ220" s="41">
        <f>$AM220*((IncMonth-1)+(13-IncMonth)*(1+$X220))+12*$AN220</f>
        <v/>
      </c>
      <c r="AK220" s="41">
        <f>IF($R220=1,N($L220)+N($M220),0)</f>
        <v/>
      </c>
      <c r="AL220">
        <f>IF($C220="","",IF(N($L220)&lt;=0,"Basic salary missing",IF(ISNA(MATCH($C220,Departments!$A$5:$A$54,0)),"Department not on Departments sheet",IF(AND($I220&lt;&gt;"",NOT(ISNUMBER($I220))),"Date of birth is text, not a date",IF(AND($K220&lt;&gt;"",NOT(ISNUMBER($K220))),"Contract end is text, not a date","")))))</f>
        <v/>
      </c>
      <c r="AM220" s="41">
        <f>IF($R220=0,0,N($L220)*(1+$Z220+BonusMonths/12+IF($Q220=1,0,EOSB))+N($M220)+(N($L220)+SI_Gross*N($M220))*IF($Q220=1,SI_O,SI_E))</f>
        <v/>
      </c>
      <c r="AN220" s="41">
        <f>IF($R220=0,0,(IF($Q220=1,MedO,MedE+Ticket)+Training)/12)</f>
        <v/>
      </c>
    </row>
    <row r="221">
      <c r="I221" s="35" t="n"/>
      <c r="J221" s="35" t="n"/>
      <c r="K221" s="35" t="n"/>
      <c r="L221" s="36" t="n"/>
      <c r="M221" s="36" t="n"/>
      <c r="P221" s="37" t="n"/>
      <c r="Q221" s="38">
        <f>IF($C221="",0,IF(OR(LOWER(TRIM($G221))="omani",LOWER(TRIM($G221))="oman",LOWER(TRIM($G221))="om",LOWER(TRIM($G221))="local"),1,0))</f>
        <v/>
      </c>
      <c r="R221" s="38">
        <f>IF($C221="",0,IF(OR(ISNUMBER(SEARCH("resign",$N221)),ISNUMBER(SEARCH("terminat",$N221)),ISNUMBER(SEARCH("inactive",$N221)),ISNUMBER(SEARCH("vacan",$N221)),ISNUMBER(SEARCH("deceased",$N221)),ISNUMBER(SEARCH("separated",$N221))),0,1))</f>
        <v/>
      </c>
      <c r="S221">
        <f>IF(OR($R221=0,NOT(ISNUMBER($I221))),"",IFERROR(DATEDIF($I221,DATE(FY,1,1),"y"),""))</f>
        <v/>
      </c>
      <c r="T221">
        <f>IF(OR($R221=0,NOT(ISNUMBER($J221))),"",IFERROR(DATEDIF($J221,DATE(FY,1,1),"y"),0))</f>
        <v/>
      </c>
      <c r="U221" s="38">
        <f>IF(OR($R221=0,NOT(ISNUMBER($I221))),0,IF(YEAR($I221)+IF($Q221=1,RetAgeO,RetAgeE)=FY,MONTH($I221),IF(YEAR($I221)+IF($Q221=1,RetAgeO,RetAgeE)&lt;FY,1,0)))</f>
        <v/>
      </c>
      <c r="V221" s="38">
        <f>IF(OR($R221=0,NOT(ISNUMBER($K221))),0,IF(YEAR($K221)=FY,MONTH($K221),IF(YEAR($K221)&lt;FY,1,0)))</f>
        <v/>
      </c>
      <c r="W221" s="38">
        <f>IF($R221=0,0,MIN(12,IF(AND(ISNUMBER($O221),$O221&gt;=1,$O221&lt;=12),INT($O221),12),IF(AND(RetireExit="Yes",$U221&gt;0),$U221,12),IF(AND(ContractExit="Yes",$V221&gt;0),$V221,12)))</f>
        <v/>
      </c>
      <c r="X221" s="37">
        <f>IF(ISNUMBER($P221),$P221,IncPct)</f>
        <v/>
      </c>
      <c r="Y221" s="39">
        <f>IF($W221=0,0,MAX(0,MIN($W221,IncMonth-1))+MAX(0,$W221-IncMonth+1)*(1+$X221))</f>
        <v/>
      </c>
      <c r="Z221" s="40">
        <f>IF($C221="",0,IFERROR(INDEX(Departments!$B$5:$B$54,MATCH($C221,Departments!$A$5:$A$54,0)),0))</f>
        <v/>
      </c>
      <c r="AA221" s="41">
        <f>N($L221)*$Y221</f>
        <v/>
      </c>
      <c r="AB221" s="41">
        <f>N($M221)*$Y221</f>
        <v/>
      </c>
      <c r="AC221" s="41">
        <f>$AA221*$Z221</f>
        <v/>
      </c>
      <c r="AD221" s="41">
        <f>$AA221*BonusMonths/12</f>
        <v/>
      </c>
      <c r="AE221" s="41">
        <f>($AA221+SI_Gross*$AB221)*IF($Q221=1,SI_O,SI_E)</f>
        <v/>
      </c>
      <c r="AF221" s="41">
        <f>IF($Q221=1,0,$AA221*EOSB)</f>
        <v/>
      </c>
      <c r="AG221" s="41">
        <f>$AN221*$W221</f>
        <v/>
      </c>
      <c r="AH221" s="41">
        <f>SUM($AA221:$AG221)</f>
        <v/>
      </c>
      <c r="AI221" s="41">
        <f>12*($AM221+$AN221)</f>
        <v/>
      </c>
      <c r="AJ221" s="41">
        <f>$AM221*((IncMonth-1)+(13-IncMonth)*(1+$X221))+12*$AN221</f>
        <v/>
      </c>
      <c r="AK221" s="41">
        <f>IF($R221=1,N($L221)+N($M221),0)</f>
        <v/>
      </c>
      <c r="AL221">
        <f>IF($C221="","",IF(N($L221)&lt;=0,"Basic salary missing",IF(ISNA(MATCH($C221,Departments!$A$5:$A$54,0)),"Department not on Departments sheet",IF(AND($I221&lt;&gt;"",NOT(ISNUMBER($I221))),"Date of birth is text, not a date",IF(AND($K221&lt;&gt;"",NOT(ISNUMBER($K221))),"Contract end is text, not a date","")))))</f>
        <v/>
      </c>
      <c r="AM221" s="41">
        <f>IF($R221=0,0,N($L221)*(1+$Z221+BonusMonths/12+IF($Q221=1,0,EOSB))+N($M221)+(N($L221)+SI_Gross*N($M221))*IF($Q221=1,SI_O,SI_E))</f>
        <v/>
      </c>
      <c r="AN221" s="41">
        <f>IF($R221=0,0,(IF($Q221=1,MedO,MedE+Ticket)+Training)/12)</f>
        <v/>
      </c>
    </row>
    <row r="222">
      <c r="I222" s="35" t="n"/>
      <c r="J222" s="35" t="n"/>
      <c r="K222" s="35" t="n"/>
      <c r="L222" s="36" t="n"/>
      <c r="M222" s="36" t="n"/>
      <c r="P222" s="37" t="n"/>
      <c r="Q222" s="38">
        <f>IF($C222="",0,IF(OR(LOWER(TRIM($G222))="omani",LOWER(TRIM($G222))="oman",LOWER(TRIM($G222))="om",LOWER(TRIM($G222))="local"),1,0))</f>
        <v/>
      </c>
      <c r="R222" s="38">
        <f>IF($C222="",0,IF(OR(ISNUMBER(SEARCH("resign",$N222)),ISNUMBER(SEARCH("terminat",$N222)),ISNUMBER(SEARCH("inactive",$N222)),ISNUMBER(SEARCH("vacan",$N222)),ISNUMBER(SEARCH("deceased",$N222)),ISNUMBER(SEARCH("separated",$N222))),0,1))</f>
        <v/>
      </c>
      <c r="S222">
        <f>IF(OR($R222=0,NOT(ISNUMBER($I222))),"",IFERROR(DATEDIF($I222,DATE(FY,1,1),"y"),""))</f>
        <v/>
      </c>
      <c r="T222">
        <f>IF(OR($R222=0,NOT(ISNUMBER($J222))),"",IFERROR(DATEDIF($J222,DATE(FY,1,1),"y"),0))</f>
        <v/>
      </c>
      <c r="U222" s="38">
        <f>IF(OR($R222=0,NOT(ISNUMBER($I222))),0,IF(YEAR($I222)+IF($Q222=1,RetAgeO,RetAgeE)=FY,MONTH($I222),IF(YEAR($I222)+IF($Q222=1,RetAgeO,RetAgeE)&lt;FY,1,0)))</f>
        <v/>
      </c>
      <c r="V222" s="38">
        <f>IF(OR($R222=0,NOT(ISNUMBER($K222))),0,IF(YEAR($K222)=FY,MONTH($K222),IF(YEAR($K222)&lt;FY,1,0)))</f>
        <v/>
      </c>
      <c r="W222" s="38">
        <f>IF($R222=0,0,MIN(12,IF(AND(ISNUMBER($O222),$O222&gt;=1,$O222&lt;=12),INT($O222),12),IF(AND(RetireExit="Yes",$U222&gt;0),$U222,12),IF(AND(ContractExit="Yes",$V222&gt;0),$V222,12)))</f>
        <v/>
      </c>
      <c r="X222" s="37">
        <f>IF(ISNUMBER($P222),$P222,IncPct)</f>
        <v/>
      </c>
      <c r="Y222" s="39">
        <f>IF($W222=0,0,MAX(0,MIN($W222,IncMonth-1))+MAX(0,$W222-IncMonth+1)*(1+$X222))</f>
        <v/>
      </c>
      <c r="Z222" s="40">
        <f>IF($C222="",0,IFERROR(INDEX(Departments!$B$5:$B$54,MATCH($C222,Departments!$A$5:$A$54,0)),0))</f>
        <v/>
      </c>
      <c r="AA222" s="41">
        <f>N($L222)*$Y222</f>
        <v/>
      </c>
      <c r="AB222" s="41">
        <f>N($M222)*$Y222</f>
        <v/>
      </c>
      <c r="AC222" s="41">
        <f>$AA222*$Z222</f>
        <v/>
      </c>
      <c r="AD222" s="41">
        <f>$AA222*BonusMonths/12</f>
        <v/>
      </c>
      <c r="AE222" s="41">
        <f>($AA222+SI_Gross*$AB222)*IF($Q222=1,SI_O,SI_E)</f>
        <v/>
      </c>
      <c r="AF222" s="41">
        <f>IF($Q222=1,0,$AA222*EOSB)</f>
        <v/>
      </c>
      <c r="AG222" s="41">
        <f>$AN222*$W222</f>
        <v/>
      </c>
      <c r="AH222" s="41">
        <f>SUM($AA222:$AG222)</f>
        <v/>
      </c>
      <c r="AI222" s="41">
        <f>12*($AM222+$AN222)</f>
        <v/>
      </c>
      <c r="AJ222" s="41">
        <f>$AM222*((IncMonth-1)+(13-IncMonth)*(1+$X222))+12*$AN222</f>
        <v/>
      </c>
      <c r="AK222" s="41">
        <f>IF($R222=1,N($L222)+N($M222),0)</f>
        <v/>
      </c>
      <c r="AL222">
        <f>IF($C222="","",IF(N($L222)&lt;=0,"Basic salary missing",IF(ISNA(MATCH($C222,Departments!$A$5:$A$54,0)),"Department not on Departments sheet",IF(AND($I222&lt;&gt;"",NOT(ISNUMBER($I222))),"Date of birth is text, not a date",IF(AND($K222&lt;&gt;"",NOT(ISNUMBER($K222))),"Contract end is text, not a date","")))))</f>
        <v/>
      </c>
      <c r="AM222" s="41">
        <f>IF($R222=0,0,N($L222)*(1+$Z222+BonusMonths/12+IF($Q222=1,0,EOSB))+N($M222)+(N($L222)+SI_Gross*N($M222))*IF($Q222=1,SI_O,SI_E))</f>
        <v/>
      </c>
      <c r="AN222" s="41">
        <f>IF($R222=0,0,(IF($Q222=1,MedO,MedE+Ticket)+Training)/12)</f>
        <v/>
      </c>
    </row>
    <row r="223">
      <c r="I223" s="35" t="n"/>
      <c r="J223" s="35" t="n"/>
      <c r="K223" s="35" t="n"/>
      <c r="L223" s="36" t="n"/>
      <c r="M223" s="36" t="n"/>
      <c r="P223" s="37" t="n"/>
      <c r="Q223" s="38">
        <f>IF($C223="",0,IF(OR(LOWER(TRIM($G223))="omani",LOWER(TRIM($G223))="oman",LOWER(TRIM($G223))="om",LOWER(TRIM($G223))="local"),1,0))</f>
        <v/>
      </c>
      <c r="R223" s="38">
        <f>IF($C223="",0,IF(OR(ISNUMBER(SEARCH("resign",$N223)),ISNUMBER(SEARCH("terminat",$N223)),ISNUMBER(SEARCH("inactive",$N223)),ISNUMBER(SEARCH("vacan",$N223)),ISNUMBER(SEARCH("deceased",$N223)),ISNUMBER(SEARCH("separated",$N223))),0,1))</f>
        <v/>
      </c>
      <c r="S223">
        <f>IF(OR($R223=0,NOT(ISNUMBER($I223))),"",IFERROR(DATEDIF($I223,DATE(FY,1,1),"y"),""))</f>
        <v/>
      </c>
      <c r="T223">
        <f>IF(OR($R223=0,NOT(ISNUMBER($J223))),"",IFERROR(DATEDIF($J223,DATE(FY,1,1),"y"),0))</f>
        <v/>
      </c>
      <c r="U223" s="38">
        <f>IF(OR($R223=0,NOT(ISNUMBER($I223))),0,IF(YEAR($I223)+IF($Q223=1,RetAgeO,RetAgeE)=FY,MONTH($I223),IF(YEAR($I223)+IF($Q223=1,RetAgeO,RetAgeE)&lt;FY,1,0)))</f>
        <v/>
      </c>
      <c r="V223" s="38">
        <f>IF(OR($R223=0,NOT(ISNUMBER($K223))),0,IF(YEAR($K223)=FY,MONTH($K223),IF(YEAR($K223)&lt;FY,1,0)))</f>
        <v/>
      </c>
      <c r="W223" s="38">
        <f>IF($R223=0,0,MIN(12,IF(AND(ISNUMBER($O223),$O223&gt;=1,$O223&lt;=12),INT($O223),12),IF(AND(RetireExit="Yes",$U223&gt;0),$U223,12),IF(AND(ContractExit="Yes",$V223&gt;0),$V223,12)))</f>
        <v/>
      </c>
      <c r="X223" s="37">
        <f>IF(ISNUMBER($P223),$P223,IncPct)</f>
        <v/>
      </c>
      <c r="Y223" s="39">
        <f>IF($W223=0,0,MAX(0,MIN($W223,IncMonth-1))+MAX(0,$W223-IncMonth+1)*(1+$X223))</f>
        <v/>
      </c>
      <c r="Z223" s="40">
        <f>IF($C223="",0,IFERROR(INDEX(Departments!$B$5:$B$54,MATCH($C223,Departments!$A$5:$A$54,0)),0))</f>
        <v/>
      </c>
      <c r="AA223" s="41">
        <f>N($L223)*$Y223</f>
        <v/>
      </c>
      <c r="AB223" s="41">
        <f>N($M223)*$Y223</f>
        <v/>
      </c>
      <c r="AC223" s="41">
        <f>$AA223*$Z223</f>
        <v/>
      </c>
      <c r="AD223" s="41">
        <f>$AA223*BonusMonths/12</f>
        <v/>
      </c>
      <c r="AE223" s="41">
        <f>($AA223+SI_Gross*$AB223)*IF($Q223=1,SI_O,SI_E)</f>
        <v/>
      </c>
      <c r="AF223" s="41">
        <f>IF($Q223=1,0,$AA223*EOSB)</f>
        <v/>
      </c>
      <c r="AG223" s="41">
        <f>$AN223*$W223</f>
        <v/>
      </c>
      <c r="AH223" s="41">
        <f>SUM($AA223:$AG223)</f>
        <v/>
      </c>
      <c r="AI223" s="41">
        <f>12*($AM223+$AN223)</f>
        <v/>
      </c>
      <c r="AJ223" s="41">
        <f>$AM223*((IncMonth-1)+(13-IncMonth)*(1+$X223))+12*$AN223</f>
        <v/>
      </c>
      <c r="AK223" s="41">
        <f>IF($R223=1,N($L223)+N($M223),0)</f>
        <v/>
      </c>
      <c r="AL223">
        <f>IF($C223="","",IF(N($L223)&lt;=0,"Basic salary missing",IF(ISNA(MATCH($C223,Departments!$A$5:$A$54,0)),"Department not on Departments sheet",IF(AND($I223&lt;&gt;"",NOT(ISNUMBER($I223))),"Date of birth is text, not a date",IF(AND($K223&lt;&gt;"",NOT(ISNUMBER($K223))),"Contract end is text, not a date","")))))</f>
        <v/>
      </c>
      <c r="AM223" s="41">
        <f>IF($R223=0,0,N($L223)*(1+$Z223+BonusMonths/12+IF($Q223=1,0,EOSB))+N($M223)+(N($L223)+SI_Gross*N($M223))*IF($Q223=1,SI_O,SI_E))</f>
        <v/>
      </c>
      <c r="AN223" s="41">
        <f>IF($R223=0,0,(IF($Q223=1,MedO,MedE+Ticket)+Training)/12)</f>
        <v/>
      </c>
    </row>
    <row r="224">
      <c r="I224" s="35" t="n"/>
      <c r="J224" s="35" t="n"/>
      <c r="K224" s="35" t="n"/>
      <c r="L224" s="36" t="n"/>
      <c r="M224" s="36" t="n"/>
      <c r="P224" s="37" t="n"/>
      <c r="Q224" s="38">
        <f>IF($C224="",0,IF(OR(LOWER(TRIM($G224))="omani",LOWER(TRIM($G224))="oman",LOWER(TRIM($G224))="om",LOWER(TRIM($G224))="local"),1,0))</f>
        <v/>
      </c>
      <c r="R224" s="38">
        <f>IF($C224="",0,IF(OR(ISNUMBER(SEARCH("resign",$N224)),ISNUMBER(SEARCH("terminat",$N224)),ISNUMBER(SEARCH("inactive",$N224)),ISNUMBER(SEARCH("vacan",$N224)),ISNUMBER(SEARCH("deceased",$N224)),ISNUMBER(SEARCH("separated",$N224))),0,1))</f>
        <v/>
      </c>
      <c r="S224">
        <f>IF(OR($R224=0,NOT(ISNUMBER($I224))),"",IFERROR(DATEDIF($I224,DATE(FY,1,1),"y"),""))</f>
        <v/>
      </c>
      <c r="T224">
        <f>IF(OR($R224=0,NOT(ISNUMBER($J224))),"",IFERROR(DATEDIF($J224,DATE(FY,1,1),"y"),0))</f>
        <v/>
      </c>
      <c r="U224" s="38">
        <f>IF(OR($R224=0,NOT(ISNUMBER($I224))),0,IF(YEAR($I224)+IF($Q224=1,RetAgeO,RetAgeE)=FY,MONTH($I224),IF(YEAR($I224)+IF($Q224=1,RetAgeO,RetAgeE)&lt;FY,1,0)))</f>
        <v/>
      </c>
      <c r="V224" s="38">
        <f>IF(OR($R224=0,NOT(ISNUMBER($K224))),0,IF(YEAR($K224)=FY,MONTH($K224),IF(YEAR($K224)&lt;FY,1,0)))</f>
        <v/>
      </c>
      <c r="W224" s="38">
        <f>IF($R224=0,0,MIN(12,IF(AND(ISNUMBER($O224),$O224&gt;=1,$O224&lt;=12),INT($O224),12),IF(AND(RetireExit="Yes",$U224&gt;0),$U224,12),IF(AND(ContractExit="Yes",$V224&gt;0),$V224,12)))</f>
        <v/>
      </c>
      <c r="X224" s="37">
        <f>IF(ISNUMBER($P224),$P224,IncPct)</f>
        <v/>
      </c>
      <c r="Y224" s="39">
        <f>IF($W224=0,0,MAX(0,MIN($W224,IncMonth-1))+MAX(0,$W224-IncMonth+1)*(1+$X224))</f>
        <v/>
      </c>
      <c r="Z224" s="40">
        <f>IF($C224="",0,IFERROR(INDEX(Departments!$B$5:$B$54,MATCH($C224,Departments!$A$5:$A$54,0)),0))</f>
        <v/>
      </c>
      <c r="AA224" s="41">
        <f>N($L224)*$Y224</f>
        <v/>
      </c>
      <c r="AB224" s="41">
        <f>N($M224)*$Y224</f>
        <v/>
      </c>
      <c r="AC224" s="41">
        <f>$AA224*$Z224</f>
        <v/>
      </c>
      <c r="AD224" s="41">
        <f>$AA224*BonusMonths/12</f>
        <v/>
      </c>
      <c r="AE224" s="41">
        <f>($AA224+SI_Gross*$AB224)*IF($Q224=1,SI_O,SI_E)</f>
        <v/>
      </c>
      <c r="AF224" s="41">
        <f>IF($Q224=1,0,$AA224*EOSB)</f>
        <v/>
      </c>
      <c r="AG224" s="41">
        <f>$AN224*$W224</f>
        <v/>
      </c>
      <c r="AH224" s="41">
        <f>SUM($AA224:$AG224)</f>
        <v/>
      </c>
      <c r="AI224" s="41">
        <f>12*($AM224+$AN224)</f>
        <v/>
      </c>
      <c r="AJ224" s="41">
        <f>$AM224*((IncMonth-1)+(13-IncMonth)*(1+$X224))+12*$AN224</f>
        <v/>
      </c>
      <c r="AK224" s="41">
        <f>IF($R224=1,N($L224)+N($M224),0)</f>
        <v/>
      </c>
      <c r="AL224">
        <f>IF($C224="","",IF(N($L224)&lt;=0,"Basic salary missing",IF(ISNA(MATCH($C224,Departments!$A$5:$A$54,0)),"Department not on Departments sheet",IF(AND($I224&lt;&gt;"",NOT(ISNUMBER($I224))),"Date of birth is text, not a date",IF(AND($K224&lt;&gt;"",NOT(ISNUMBER($K224))),"Contract end is text, not a date","")))))</f>
        <v/>
      </c>
      <c r="AM224" s="41">
        <f>IF($R224=0,0,N($L224)*(1+$Z224+BonusMonths/12+IF($Q224=1,0,EOSB))+N($M224)+(N($L224)+SI_Gross*N($M224))*IF($Q224=1,SI_O,SI_E))</f>
        <v/>
      </c>
      <c r="AN224" s="41">
        <f>IF($R224=0,0,(IF($Q224=1,MedO,MedE+Ticket)+Training)/12)</f>
        <v/>
      </c>
    </row>
    <row r="225">
      <c r="I225" s="35" t="n"/>
      <c r="J225" s="35" t="n"/>
      <c r="K225" s="35" t="n"/>
      <c r="L225" s="36" t="n"/>
      <c r="M225" s="36" t="n"/>
      <c r="P225" s="37" t="n"/>
      <c r="Q225" s="38">
        <f>IF($C225="",0,IF(OR(LOWER(TRIM($G225))="omani",LOWER(TRIM($G225))="oman",LOWER(TRIM($G225))="om",LOWER(TRIM($G225))="local"),1,0))</f>
        <v/>
      </c>
      <c r="R225" s="38">
        <f>IF($C225="",0,IF(OR(ISNUMBER(SEARCH("resign",$N225)),ISNUMBER(SEARCH("terminat",$N225)),ISNUMBER(SEARCH("inactive",$N225)),ISNUMBER(SEARCH("vacan",$N225)),ISNUMBER(SEARCH("deceased",$N225)),ISNUMBER(SEARCH("separated",$N225))),0,1))</f>
        <v/>
      </c>
      <c r="S225">
        <f>IF(OR($R225=0,NOT(ISNUMBER($I225))),"",IFERROR(DATEDIF($I225,DATE(FY,1,1),"y"),""))</f>
        <v/>
      </c>
      <c r="T225">
        <f>IF(OR($R225=0,NOT(ISNUMBER($J225))),"",IFERROR(DATEDIF($J225,DATE(FY,1,1),"y"),0))</f>
        <v/>
      </c>
      <c r="U225" s="38">
        <f>IF(OR($R225=0,NOT(ISNUMBER($I225))),0,IF(YEAR($I225)+IF($Q225=1,RetAgeO,RetAgeE)=FY,MONTH($I225),IF(YEAR($I225)+IF($Q225=1,RetAgeO,RetAgeE)&lt;FY,1,0)))</f>
        <v/>
      </c>
      <c r="V225" s="38">
        <f>IF(OR($R225=0,NOT(ISNUMBER($K225))),0,IF(YEAR($K225)=FY,MONTH($K225),IF(YEAR($K225)&lt;FY,1,0)))</f>
        <v/>
      </c>
      <c r="W225" s="38">
        <f>IF($R225=0,0,MIN(12,IF(AND(ISNUMBER($O225),$O225&gt;=1,$O225&lt;=12),INT($O225),12),IF(AND(RetireExit="Yes",$U225&gt;0),$U225,12),IF(AND(ContractExit="Yes",$V225&gt;0),$V225,12)))</f>
        <v/>
      </c>
      <c r="X225" s="37">
        <f>IF(ISNUMBER($P225),$P225,IncPct)</f>
        <v/>
      </c>
      <c r="Y225" s="39">
        <f>IF($W225=0,0,MAX(0,MIN($W225,IncMonth-1))+MAX(0,$W225-IncMonth+1)*(1+$X225))</f>
        <v/>
      </c>
      <c r="Z225" s="40">
        <f>IF($C225="",0,IFERROR(INDEX(Departments!$B$5:$B$54,MATCH($C225,Departments!$A$5:$A$54,0)),0))</f>
        <v/>
      </c>
      <c r="AA225" s="41">
        <f>N($L225)*$Y225</f>
        <v/>
      </c>
      <c r="AB225" s="41">
        <f>N($M225)*$Y225</f>
        <v/>
      </c>
      <c r="AC225" s="41">
        <f>$AA225*$Z225</f>
        <v/>
      </c>
      <c r="AD225" s="41">
        <f>$AA225*BonusMonths/12</f>
        <v/>
      </c>
      <c r="AE225" s="41">
        <f>($AA225+SI_Gross*$AB225)*IF($Q225=1,SI_O,SI_E)</f>
        <v/>
      </c>
      <c r="AF225" s="41">
        <f>IF($Q225=1,0,$AA225*EOSB)</f>
        <v/>
      </c>
      <c r="AG225" s="41">
        <f>$AN225*$W225</f>
        <v/>
      </c>
      <c r="AH225" s="41">
        <f>SUM($AA225:$AG225)</f>
        <v/>
      </c>
      <c r="AI225" s="41">
        <f>12*($AM225+$AN225)</f>
        <v/>
      </c>
      <c r="AJ225" s="41">
        <f>$AM225*((IncMonth-1)+(13-IncMonth)*(1+$X225))+12*$AN225</f>
        <v/>
      </c>
      <c r="AK225" s="41">
        <f>IF($R225=1,N($L225)+N($M225),0)</f>
        <v/>
      </c>
      <c r="AL225">
        <f>IF($C225="","",IF(N($L225)&lt;=0,"Basic salary missing",IF(ISNA(MATCH($C225,Departments!$A$5:$A$54,0)),"Department not on Departments sheet",IF(AND($I225&lt;&gt;"",NOT(ISNUMBER($I225))),"Date of birth is text, not a date",IF(AND($K225&lt;&gt;"",NOT(ISNUMBER($K225))),"Contract end is text, not a date","")))))</f>
        <v/>
      </c>
      <c r="AM225" s="41">
        <f>IF($R225=0,0,N($L225)*(1+$Z225+BonusMonths/12+IF($Q225=1,0,EOSB))+N($M225)+(N($L225)+SI_Gross*N($M225))*IF($Q225=1,SI_O,SI_E))</f>
        <v/>
      </c>
      <c r="AN225" s="41">
        <f>IF($R225=0,0,(IF($Q225=1,MedO,MedE+Ticket)+Training)/12)</f>
        <v/>
      </c>
    </row>
    <row r="226">
      <c r="I226" s="35" t="n"/>
      <c r="J226" s="35" t="n"/>
      <c r="K226" s="35" t="n"/>
      <c r="L226" s="36" t="n"/>
      <c r="M226" s="36" t="n"/>
      <c r="P226" s="37" t="n"/>
      <c r="Q226" s="38">
        <f>IF($C226="",0,IF(OR(LOWER(TRIM($G226))="omani",LOWER(TRIM($G226))="oman",LOWER(TRIM($G226))="om",LOWER(TRIM($G226))="local"),1,0))</f>
        <v/>
      </c>
      <c r="R226" s="38">
        <f>IF($C226="",0,IF(OR(ISNUMBER(SEARCH("resign",$N226)),ISNUMBER(SEARCH("terminat",$N226)),ISNUMBER(SEARCH("inactive",$N226)),ISNUMBER(SEARCH("vacan",$N226)),ISNUMBER(SEARCH("deceased",$N226)),ISNUMBER(SEARCH("separated",$N226))),0,1))</f>
        <v/>
      </c>
      <c r="S226">
        <f>IF(OR($R226=0,NOT(ISNUMBER($I226))),"",IFERROR(DATEDIF($I226,DATE(FY,1,1),"y"),""))</f>
        <v/>
      </c>
      <c r="T226">
        <f>IF(OR($R226=0,NOT(ISNUMBER($J226))),"",IFERROR(DATEDIF($J226,DATE(FY,1,1),"y"),0))</f>
        <v/>
      </c>
      <c r="U226" s="38">
        <f>IF(OR($R226=0,NOT(ISNUMBER($I226))),0,IF(YEAR($I226)+IF($Q226=1,RetAgeO,RetAgeE)=FY,MONTH($I226),IF(YEAR($I226)+IF($Q226=1,RetAgeO,RetAgeE)&lt;FY,1,0)))</f>
        <v/>
      </c>
      <c r="V226" s="38">
        <f>IF(OR($R226=0,NOT(ISNUMBER($K226))),0,IF(YEAR($K226)=FY,MONTH($K226),IF(YEAR($K226)&lt;FY,1,0)))</f>
        <v/>
      </c>
      <c r="W226" s="38">
        <f>IF($R226=0,0,MIN(12,IF(AND(ISNUMBER($O226),$O226&gt;=1,$O226&lt;=12),INT($O226),12),IF(AND(RetireExit="Yes",$U226&gt;0),$U226,12),IF(AND(ContractExit="Yes",$V226&gt;0),$V226,12)))</f>
        <v/>
      </c>
      <c r="X226" s="37">
        <f>IF(ISNUMBER($P226),$P226,IncPct)</f>
        <v/>
      </c>
      <c r="Y226" s="39">
        <f>IF($W226=0,0,MAX(0,MIN($W226,IncMonth-1))+MAX(0,$W226-IncMonth+1)*(1+$X226))</f>
        <v/>
      </c>
      <c r="Z226" s="40">
        <f>IF($C226="",0,IFERROR(INDEX(Departments!$B$5:$B$54,MATCH($C226,Departments!$A$5:$A$54,0)),0))</f>
        <v/>
      </c>
      <c r="AA226" s="41">
        <f>N($L226)*$Y226</f>
        <v/>
      </c>
      <c r="AB226" s="41">
        <f>N($M226)*$Y226</f>
        <v/>
      </c>
      <c r="AC226" s="41">
        <f>$AA226*$Z226</f>
        <v/>
      </c>
      <c r="AD226" s="41">
        <f>$AA226*BonusMonths/12</f>
        <v/>
      </c>
      <c r="AE226" s="41">
        <f>($AA226+SI_Gross*$AB226)*IF($Q226=1,SI_O,SI_E)</f>
        <v/>
      </c>
      <c r="AF226" s="41">
        <f>IF($Q226=1,0,$AA226*EOSB)</f>
        <v/>
      </c>
      <c r="AG226" s="41">
        <f>$AN226*$W226</f>
        <v/>
      </c>
      <c r="AH226" s="41">
        <f>SUM($AA226:$AG226)</f>
        <v/>
      </c>
      <c r="AI226" s="41">
        <f>12*($AM226+$AN226)</f>
        <v/>
      </c>
      <c r="AJ226" s="41">
        <f>$AM226*((IncMonth-1)+(13-IncMonth)*(1+$X226))+12*$AN226</f>
        <v/>
      </c>
      <c r="AK226" s="41">
        <f>IF($R226=1,N($L226)+N($M226),0)</f>
        <v/>
      </c>
      <c r="AL226">
        <f>IF($C226="","",IF(N($L226)&lt;=0,"Basic salary missing",IF(ISNA(MATCH($C226,Departments!$A$5:$A$54,0)),"Department not on Departments sheet",IF(AND($I226&lt;&gt;"",NOT(ISNUMBER($I226))),"Date of birth is text, not a date",IF(AND($K226&lt;&gt;"",NOT(ISNUMBER($K226))),"Contract end is text, not a date","")))))</f>
        <v/>
      </c>
      <c r="AM226" s="41">
        <f>IF($R226=0,0,N($L226)*(1+$Z226+BonusMonths/12+IF($Q226=1,0,EOSB))+N($M226)+(N($L226)+SI_Gross*N($M226))*IF($Q226=1,SI_O,SI_E))</f>
        <v/>
      </c>
      <c r="AN226" s="41">
        <f>IF($R226=0,0,(IF($Q226=1,MedO,MedE+Ticket)+Training)/12)</f>
        <v/>
      </c>
    </row>
    <row r="227">
      <c r="I227" s="35" t="n"/>
      <c r="J227" s="35" t="n"/>
      <c r="K227" s="35" t="n"/>
      <c r="L227" s="36" t="n"/>
      <c r="M227" s="36" t="n"/>
      <c r="P227" s="37" t="n"/>
      <c r="Q227" s="38">
        <f>IF($C227="",0,IF(OR(LOWER(TRIM($G227))="omani",LOWER(TRIM($G227))="oman",LOWER(TRIM($G227))="om",LOWER(TRIM($G227))="local"),1,0))</f>
        <v/>
      </c>
      <c r="R227" s="38">
        <f>IF($C227="",0,IF(OR(ISNUMBER(SEARCH("resign",$N227)),ISNUMBER(SEARCH("terminat",$N227)),ISNUMBER(SEARCH("inactive",$N227)),ISNUMBER(SEARCH("vacan",$N227)),ISNUMBER(SEARCH("deceased",$N227)),ISNUMBER(SEARCH("separated",$N227))),0,1))</f>
        <v/>
      </c>
      <c r="S227">
        <f>IF(OR($R227=0,NOT(ISNUMBER($I227))),"",IFERROR(DATEDIF($I227,DATE(FY,1,1),"y"),""))</f>
        <v/>
      </c>
      <c r="T227">
        <f>IF(OR($R227=0,NOT(ISNUMBER($J227))),"",IFERROR(DATEDIF($J227,DATE(FY,1,1),"y"),0))</f>
        <v/>
      </c>
      <c r="U227" s="38">
        <f>IF(OR($R227=0,NOT(ISNUMBER($I227))),0,IF(YEAR($I227)+IF($Q227=1,RetAgeO,RetAgeE)=FY,MONTH($I227),IF(YEAR($I227)+IF($Q227=1,RetAgeO,RetAgeE)&lt;FY,1,0)))</f>
        <v/>
      </c>
      <c r="V227" s="38">
        <f>IF(OR($R227=0,NOT(ISNUMBER($K227))),0,IF(YEAR($K227)=FY,MONTH($K227),IF(YEAR($K227)&lt;FY,1,0)))</f>
        <v/>
      </c>
      <c r="W227" s="38">
        <f>IF($R227=0,0,MIN(12,IF(AND(ISNUMBER($O227),$O227&gt;=1,$O227&lt;=12),INT($O227),12),IF(AND(RetireExit="Yes",$U227&gt;0),$U227,12),IF(AND(ContractExit="Yes",$V227&gt;0),$V227,12)))</f>
        <v/>
      </c>
      <c r="X227" s="37">
        <f>IF(ISNUMBER($P227),$P227,IncPct)</f>
        <v/>
      </c>
      <c r="Y227" s="39">
        <f>IF($W227=0,0,MAX(0,MIN($W227,IncMonth-1))+MAX(0,$W227-IncMonth+1)*(1+$X227))</f>
        <v/>
      </c>
      <c r="Z227" s="40">
        <f>IF($C227="",0,IFERROR(INDEX(Departments!$B$5:$B$54,MATCH($C227,Departments!$A$5:$A$54,0)),0))</f>
        <v/>
      </c>
      <c r="AA227" s="41">
        <f>N($L227)*$Y227</f>
        <v/>
      </c>
      <c r="AB227" s="41">
        <f>N($M227)*$Y227</f>
        <v/>
      </c>
      <c r="AC227" s="41">
        <f>$AA227*$Z227</f>
        <v/>
      </c>
      <c r="AD227" s="41">
        <f>$AA227*BonusMonths/12</f>
        <v/>
      </c>
      <c r="AE227" s="41">
        <f>($AA227+SI_Gross*$AB227)*IF($Q227=1,SI_O,SI_E)</f>
        <v/>
      </c>
      <c r="AF227" s="41">
        <f>IF($Q227=1,0,$AA227*EOSB)</f>
        <v/>
      </c>
      <c r="AG227" s="41">
        <f>$AN227*$W227</f>
        <v/>
      </c>
      <c r="AH227" s="41">
        <f>SUM($AA227:$AG227)</f>
        <v/>
      </c>
      <c r="AI227" s="41">
        <f>12*($AM227+$AN227)</f>
        <v/>
      </c>
      <c r="AJ227" s="41">
        <f>$AM227*((IncMonth-1)+(13-IncMonth)*(1+$X227))+12*$AN227</f>
        <v/>
      </c>
      <c r="AK227" s="41">
        <f>IF($R227=1,N($L227)+N($M227),0)</f>
        <v/>
      </c>
      <c r="AL227">
        <f>IF($C227="","",IF(N($L227)&lt;=0,"Basic salary missing",IF(ISNA(MATCH($C227,Departments!$A$5:$A$54,0)),"Department not on Departments sheet",IF(AND($I227&lt;&gt;"",NOT(ISNUMBER($I227))),"Date of birth is text, not a date",IF(AND($K227&lt;&gt;"",NOT(ISNUMBER($K227))),"Contract end is text, not a date","")))))</f>
        <v/>
      </c>
      <c r="AM227" s="41">
        <f>IF($R227=0,0,N($L227)*(1+$Z227+BonusMonths/12+IF($Q227=1,0,EOSB))+N($M227)+(N($L227)+SI_Gross*N($M227))*IF($Q227=1,SI_O,SI_E))</f>
        <v/>
      </c>
      <c r="AN227" s="41">
        <f>IF($R227=0,0,(IF($Q227=1,MedO,MedE+Ticket)+Training)/12)</f>
        <v/>
      </c>
    </row>
    <row r="228">
      <c r="I228" s="35" t="n"/>
      <c r="J228" s="35" t="n"/>
      <c r="K228" s="35" t="n"/>
      <c r="L228" s="36" t="n"/>
      <c r="M228" s="36" t="n"/>
      <c r="P228" s="37" t="n"/>
      <c r="Q228" s="38">
        <f>IF($C228="",0,IF(OR(LOWER(TRIM($G228))="omani",LOWER(TRIM($G228))="oman",LOWER(TRIM($G228))="om",LOWER(TRIM($G228))="local"),1,0))</f>
        <v/>
      </c>
      <c r="R228" s="38">
        <f>IF($C228="",0,IF(OR(ISNUMBER(SEARCH("resign",$N228)),ISNUMBER(SEARCH("terminat",$N228)),ISNUMBER(SEARCH("inactive",$N228)),ISNUMBER(SEARCH("vacan",$N228)),ISNUMBER(SEARCH("deceased",$N228)),ISNUMBER(SEARCH("separated",$N228))),0,1))</f>
        <v/>
      </c>
      <c r="S228">
        <f>IF(OR($R228=0,NOT(ISNUMBER($I228))),"",IFERROR(DATEDIF($I228,DATE(FY,1,1),"y"),""))</f>
        <v/>
      </c>
      <c r="T228">
        <f>IF(OR($R228=0,NOT(ISNUMBER($J228))),"",IFERROR(DATEDIF($J228,DATE(FY,1,1),"y"),0))</f>
        <v/>
      </c>
      <c r="U228" s="38">
        <f>IF(OR($R228=0,NOT(ISNUMBER($I228))),0,IF(YEAR($I228)+IF($Q228=1,RetAgeO,RetAgeE)=FY,MONTH($I228),IF(YEAR($I228)+IF($Q228=1,RetAgeO,RetAgeE)&lt;FY,1,0)))</f>
        <v/>
      </c>
      <c r="V228" s="38">
        <f>IF(OR($R228=0,NOT(ISNUMBER($K228))),0,IF(YEAR($K228)=FY,MONTH($K228),IF(YEAR($K228)&lt;FY,1,0)))</f>
        <v/>
      </c>
      <c r="W228" s="38">
        <f>IF($R228=0,0,MIN(12,IF(AND(ISNUMBER($O228),$O228&gt;=1,$O228&lt;=12),INT($O228),12),IF(AND(RetireExit="Yes",$U228&gt;0),$U228,12),IF(AND(ContractExit="Yes",$V228&gt;0),$V228,12)))</f>
        <v/>
      </c>
      <c r="X228" s="37">
        <f>IF(ISNUMBER($P228),$P228,IncPct)</f>
        <v/>
      </c>
      <c r="Y228" s="39">
        <f>IF($W228=0,0,MAX(0,MIN($W228,IncMonth-1))+MAX(0,$W228-IncMonth+1)*(1+$X228))</f>
        <v/>
      </c>
      <c r="Z228" s="40">
        <f>IF($C228="",0,IFERROR(INDEX(Departments!$B$5:$B$54,MATCH($C228,Departments!$A$5:$A$54,0)),0))</f>
        <v/>
      </c>
      <c r="AA228" s="41">
        <f>N($L228)*$Y228</f>
        <v/>
      </c>
      <c r="AB228" s="41">
        <f>N($M228)*$Y228</f>
        <v/>
      </c>
      <c r="AC228" s="41">
        <f>$AA228*$Z228</f>
        <v/>
      </c>
      <c r="AD228" s="41">
        <f>$AA228*BonusMonths/12</f>
        <v/>
      </c>
      <c r="AE228" s="41">
        <f>($AA228+SI_Gross*$AB228)*IF($Q228=1,SI_O,SI_E)</f>
        <v/>
      </c>
      <c r="AF228" s="41">
        <f>IF($Q228=1,0,$AA228*EOSB)</f>
        <v/>
      </c>
      <c r="AG228" s="41">
        <f>$AN228*$W228</f>
        <v/>
      </c>
      <c r="AH228" s="41">
        <f>SUM($AA228:$AG228)</f>
        <v/>
      </c>
      <c r="AI228" s="41">
        <f>12*($AM228+$AN228)</f>
        <v/>
      </c>
      <c r="AJ228" s="41">
        <f>$AM228*((IncMonth-1)+(13-IncMonth)*(1+$X228))+12*$AN228</f>
        <v/>
      </c>
      <c r="AK228" s="41">
        <f>IF($R228=1,N($L228)+N($M228),0)</f>
        <v/>
      </c>
      <c r="AL228">
        <f>IF($C228="","",IF(N($L228)&lt;=0,"Basic salary missing",IF(ISNA(MATCH($C228,Departments!$A$5:$A$54,0)),"Department not on Departments sheet",IF(AND($I228&lt;&gt;"",NOT(ISNUMBER($I228))),"Date of birth is text, not a date",IF(AND($K228&lt;&gt;"",NOT(ISNUMBER($K228))),"Contract end is text, not a date","")))))</f>
        <v/>
      </c>
      <c r="AM228" s="41">
        <f>IF($R228=0,0,N($L228)*(1+$Z228+BonusMonths/12+IF($Q228=1,0,EOSB))+N($M228)+(N($L228)+SI_Gross*N($M228))*IF($Q228=1,SI_O,SI_E))</f>
        <v/>
      </c>
      <c r="AN228" s="41">
        <f>IF($R228=0,0,(IF($Q228=1,MedO,MedE+Ticket)+Training)/12)</f>
        <v/>
      </c>
    </row>
    <row r="229">
      <c r="I229" s="35" t="n"/>
      <c r="J229" s="35" t="n"/>
      <c r="K229" s="35" t="n"/>
      <c r="L229" s="36" t="n"/>
      <c r="M229" s="36" t="n"/>
      <c r="P229" s="37" t="n"/>
      <c r="Q229" s="38">
        <f>IF($C229="",0,IF(OR(LOWER(TRIM($G229))="omani",LOWER(TRIM($G229))="oman",LOWER(TRIM($G229))="om",LOWER(TRIM($G229))="local"),1,0))</f>
        <v/>
      </c>
      <c r="R229" s="38">
        <f>IF($C229="",0,IF(OR(ISNUMBER(SEARCH("resign",$N229)),ISNUMBER(SEARCH("terminat",$N229)),ISNUMBER(SEARCH("inactive",$N229)),ISNUMBER(SEARCH("vacan",$N229)),ISNUMBER(SEARCH("deceased",$N229)),ISNUMBER(SEARCH("separated",$N229))),0,1))</f>
        <v/>
      </c>
      <c r="S229">
        <f>IF(OR($R229=0,NOT(ISNUMBER($I229))),"",IFERROR(DATEDIF($I229,DATE(FY,1,1),"y"),""))</f>
        <v/>
      </c>
      <c r="T229">
        <f>IF(OR($R229=0,NOT(ISNUMBER($J229))),"",IFERROR(DATEDIF($J229,DATE(FY,1,1),"y"),0))</f>
        <v/>
      </c>
      <c r="U229" s="38">
        <f>IF(OR($R229=0,NOT(ISNUMBER($I229))),0,IF(YEAR($I229)+IF($Q229=1,RetAgeO,RetAgeE)=FY,MONTH($I229),IF(YEAR($I229)+IF($Q229=1,RetAgeO,RetAgeE)&lt;FY,1,0)))</f>
        <v/>
      </c>
      <c r="V229" s="38">
        <f>IF(OR($R229=0,NOT(ISNUMBER($K229))),0,IF(YEAR($K229)=FY,MONTH($K229),IF(YEAR($K229)&lt;FY,1,0)))</f>
        <v/>
      </c>
      <c r="W229" s="38">
        <f>IF($R229=0,0,MIN(12,IF(AND(ISNUMBER($O229),$O229&gt;=1,$O229&lt;=12),INT($O229),12),IF(AND(RetireExit="Yes",$U229&gt;0),$U229,12),IF(AND(ContractExit="Yes",$V229&gt;0),$V229,12)))</f>
        <v/>
      </c>
      <c r="X229" s="37">
        <f>IF(ISNUMBER($P229),$P229,IncPct)</f>
        <v/>
      </c>
      <c r="Y229" s="39">
        <f>IF($W229=0,0,MAX(0,MIN($W229,IncMonth-1))+MAX(0,$W229-IncMonth+1)*(1+$X229))</f>
        <v/>
      </c>
      <c r="Z229" s="40">
        <f>IF($C229="",0,IFERROR(INDEX(Departments!$B$5:$B$54,MATCH($C229,Departments!$A$5:$A$54,0)),0))</f>
        <v/>
      </c>
      <c r="AA229" s="41">
        <f>N($L229)*$Y229</f>
        <v/>
      </c>
      <c r="AB229" s="41">
        <f>N($M229)*$Y229</f>
        <v/>
      </c>
      <c r="AC229" s="41">
        <f>$AA229*$Z229</f>
        <v/>
      </c>
      <c r="AD229" s="41">
        <f>$AA229*BonusMonths/12</f>
        <v/>
      </c>
      <c r="AE229" s="41">
        <f>($AA229+SI_Gross*$AB229)*IF($Q229=1,SI_O,SI_E)</f>
        <v/>
      </c>
      <c r="AF229" s="41">
        <f>IF($Q229=1,0,$AA229*EOSB)</f>
        <v/>
      </c>
      <c r="AG229" s="41">
        <f>$AN229*$W229</f>
        <v/>
      </c>
      <c r="AH229" s="41">
        <f>SUM($AA229:$AG229)</f>
        <v/>
      </c>
      <c r="AI229" s="41">
        <f>12*($AM229+$AN229)</f>
        <v/>
      </c>
      <c r="AJ229" s="41">
        <f>$AM229*((IncMonth-1)+(13-IncMonth)*(1+$X229))+12*$AN229</f>
        <v/>
      </c>
      <c r="AK229" s="41">
        <f>IF($R229=1,N($L229)+N($M229),0)</f>
        <v/>
      </c>
      <c r="AL229">
        <f>IF($C229="","",IF(N($L229)&lt;=0,"Basic salary missing",IF(ISNA(MATCH($C229,Departments!$A$5:$A$54,0)),"Department not on Departments sheet",IF(AND($I229&lt;&gt;"",NOT(ISNUMBER($I229))),"Date of birth is text, not a date",IF(AND($K229&lt;&gt;"",NOT(ISNUMBER($K229))),"Contract end is text, not a date","")))))</f>
        <v/>
      </c>
      <c r="AM229" s="41">
        <f>IF($R229=0,0,N($L229)*(1+$Z229+BonusMonths/12+IF($Q229=1,0,EOSB))+N($M229)+(N($L229)+SI_Gross*N($M229))*IF($Q229=1,SI_O,SI_E))</f>
        <v/>
      </c>
      <c r="AN229" s="41">
        <f>IF($R229=0,0,(IF($Q229=1,MedO,MedE+Ticket)+Training)/12)</f>
        <v/>
      </c>
    </row>
    <row r="230">
      <c r="I230" s="35" t="n"/>
      <c r="J230" s="35" t="n"/>
      <c r="K230" s="35" t="n"/>
      <c r="L230" s="36" t="n"/>
      <c r="M230" s="36" t="n"/>
      <c r="P230" s="37" t="n"/>
      <c r="Q230" s="38">
        <f>IF($C230="",0,IF(OR(LOWER(TRIM($G230))="omani",LOWER(TRIM($G230))="oman",LOWER(TRIM($G230))="om",LOWER(TRIM($G230))="local"),1,0))</f>
        <v/>
      </c>
      <c r="R230" s="38">
        <f>IF($C230="",0,IF(OR(ISNUMBER(SEARCH("resign",$N230)),ISNUMBER(SEARCH("terminat",$N230)),ISNUMBER(SEARCH("inactive",$N230)),ISNUMBER(SEARCH("vacan",$N230)),ISNUMBER(SEARCH("deceased",$N230)),ISNUMBER(SEARCH("separated",$N230))),0,1))</f>
        <v/>
      </c>
      <c r="S230">
        <f>IF(OR($R230=0,NOT(ISNUMBER($I230))),"",IFERROR(DATEDIF($I230,DATE(FY,1,1),"y"),""))</f>
        <v/>
      </c>
      <c r="T230">
        <f>IF(OR($R230=0,NOT(ISNUMBER($J230))),"",IFERROR(DATEDIF($J230,DATE(FY,1,1),"y"),0))</f>
        <v/>
      </c>
      <c r="U230" s="38">
        <f>IF(OR($R230=0,NOT(ISNUMBER($I230))),0,IF(YEAR($I230)+IF($Q230=1,RetAgeO,RetAgeE)=FY,MONTH($I230),IF(YEAR($I230)+IF($Q230=1,RetAgeO,RetAgeE)&lt;FY,1,0)))</f>
        <v/>
      </c>
      <c r="V230" s="38">
        <f>IF(OR($R230=0,NOT(ISNUMBER($K230))),0,IF(YEAR($K230)=FY,MONTH($K230),IF(YEAR($K230)&lt;FY,1,0)))</f>
        <v/>
      </c>
      <c r="W230" s="38">
        <f>IF($R230=0,0,MIN(12,IF(AND(ISNUMBER($O230),$O230&gt;=1,$O230&lt;=12),INT($O230),12),IF(AND(RetireExit="Yes",$U230&gt;0),$U230,12),IF(AND(ContractExit="Yes",$V230&gt;0),$V230,12)))</f>
        <v/>
      </c>
      <c r="X230" s="37">
        <f>IF(ISNUMBER($P230),$P230,IncPct)</f>
        <v/>
      </c>
      <c r="Y230" s="39">
        <f>IF($W230=0,0,MAX(0,MIN($W230,IncMonth-1))+MAX(0,$W230-IncMonth+1)*(1+$X230))</f>
        <v/>
      </c>
      <c r="Z230" s="40">
        <f>IF($C230="",0,IFERROR(INDEX(Departments!$B$5:$B$54,MATCH($C230,Departments!$A$5:$A$54,0)),0))</f>
        <v/>
      </c>
      <c r="AA230" s="41">
        <f>N($L230)*$Y230</f>
        <v/>
      </c>
      <c r="AB230" s="41">
        <f>N($M230)*$Y230</f>
        <v/>
      </c>
      <c r="AC230" s="41">
        <f>$AA230*$Z230</f>
        <v/>
      </c>
      <c r="AD230" s="41">
        <f>$AA230*BonusMonths/12</f>
        <v/>
      </c>
      <c r="AE230" s="41">
        <f>($AA230+SI_Gross*$AB230)*IF($Q230=1,SI_O,SI_E)</f>
        <v/>
      </c>
      <c r="AF230" s="41">
        <f>IF($Q230=1,0,$AA230*EOSB)</f>
        <v/>
      </c>
      <c r="AG230" s="41">
        <f>$AN230*$W230</f>
        <v/>
      </c>
      <c r="AH230" s="41">
        <f>SUM($AA230:$AG230)</f>
        <v/>
      </c>
      <c r="AI230" s="41">
        <f>12*($AM230+$AN230)</f>
        <v/>
      </c>
      <c r="AJ230" s="41">
        <f>$AM230*((IncMonth-1)+(13-IncMonth)*(1+$X230))+12*$AN230</f>
        <v/>
      </c>
      <c r="AK230" s="41">
        <f>IF($R230=1,N($L230)+N($M230),0)</f>
        <v/>
      </c>
      <c r="AL230">
        <f>IF($C230="","",IF(N($L230)&lt;=0,"Basic salary missing",IF(ISNA(MATCH($C230,Departments!$A$5:$A$54,0)),"Department not on Departments sheet",IF(AND($I230&lt;&gt;"",NOT(ISNUMBER($I230))),"Date of birth is text, not a date",IF(AND($K230&lt;&gt;"",NOT(ISNUMBER($K230))),"Contract end is text, not a date","")))))</f>
        <v/>
      </c>
      <c r="AM230" s="41">
        <f>IF($R230=0,0,N($L230)*(1+$Z230+BonusMonths/12+IF($Q230=1,0,EOSB))+N($M230)+(N($L230)+SI_Gross*N($M230))*IF($Q230=1,SI_O,SI_E))</f>
        <v/>
      </c>
      <c r="AN230" s="41">
        <f>IF($R230=0,0,(IF($Q230=1,MedO,MedE+Ticket)+Training)/12)</f>
        <v/>
      </c>
    </row>
    <row r="231">
      <c r="I231" s="35" t="n"/>
      <c r="J231" s="35" t="n"/>
      <c r="K231" s="35" t="n"/>
      <c r="L231" s="36" t="n"/>
      <c r="M231" s="36" t="n"/>
      <c r="P231" s="37" t="n"/>
      <c r="Q231" s="38">
        <f>IF($C231="",0,IF(OR(LOWER(TRIM($G231))="omani",LOWER(TRIM($G231))="oman",LOWER(TRIM($G231))="om",LOWER(TRIM($G231))="local"),1,0))</f>
        <v/>
      </c>
      <c r="R231" s="38">
        <f>IF($C231="",0,IF(OR(ISNUMBER(SEARCH("resign",$N231)),ISNUMBER(SEARCH("terminat",$N231)),ISNUMBER(SEARCH("inactive",$N231)),ISNUMBER(SEARCH("vacan",$N231)),ISNUMBER(SEARCH("deceased",$N231)),ISNUMBER(SEARCH("separated",$N231))),0,1))</f>
        <v/>
      </c>
      <c r="S231">
        <f>IF(OR($R231=0,NOT(ISNUMBER($I231))),"",IFERROR(DATEDIF($I231,DATE(FY,1,1),"y"),""))</f>
        <v/>
      </c>
      <c r="T231">
        <f>IF(OR($R231=0,NOT(ISNUMBER($J231))),"",IFERROR(DATEDIF($J231,DATE(FY,1,1),"y"),0))</f>
        <v/>
      </c>
      <c r="U231" s="38">
        <f>IF(OR($R231=0,NOT(ISNUMBER($I231))),0,IF(YEAR($I231)+IF($Q231=1,RetAgeO,RetAgeE)=FY,MONTH($I231),IF(YEAR($I231)+IF($Q231=1,RetAgeO,RetAgeE)&lt;FY,1,0)))</f>
        <v/>
      </c>
      <c r="V231" s="38">
        <f>IF(OR($R231=0,NOT(ISNUMBER($K231))),0,IF(YEAR($K231)=FY,MONTH($K231),IF(YEAR($K231)&lt;FY,1,0)))</f>
        <v/>
      </c>
      <c r="W231" s="38">
        <f>IF($R231=0,0,MIN(12,IF(AND(ISNUMBER($O231),$O231&gt;=1,$O231&lt;=12),INT($O231),12),IF(AND(RetireExit="Yes",$U231&gt;0),$U231,12),IF(AND(ContractExit="Yes",$V231&gt;0),$V231,12)))</f>
        <v/>
      </c>
      <c r="X231" s="37">
        <f>IF(ISNUMBER($P231),$P231,IncPct)</f>
        <v/>
      </c>
      <c r="Y231" s="39">
        <f>IF($W231=0,0,MAX(0,MIN($W231,IncMonth-1))+MAX(0,$W231-IncMonth+1)*(1+$X231))</f>
        <v/>
      </c>
      <c r="Z231" s="40">
        <f>IF($C231="",0,IFERROR(INDEX(Departments!$B$5:$B$54,MATCH($C231,Departments!$A$5:$A$54,0)),0))</f>
        <v/>
      </c>
      <c r="AA231" s="41">
        <f>N($L231)*$Y231</f>
        <v/>
      </c>
      <c r="AB231" s="41">
        <f>N($M231)*$Y231</f>
        <v/>
      </c>
      <c r="AC231" s="41">
        <f>$AA231*$Z231</f>
        <v/>
      </c>
      <c r="AD231" s="41">
        <f>$AA231*BonusMonths/12</f>
        <v/>
      </c>
      <c r="AE231" s="41">
        <f>($AA231+SI_Gross*$AB231)*IF($Q231=1,SI_O,SI_E)</f>
        <v/>
      </c>
      <c r="AF231" s="41">
        <f>IF($Q231=1,0,$AA231*EOSB)</f>
        <v/>
      </c>
      <c r="AG231" s="41">
        <f>$AN231*$W231</f>
        <v/>
      </c>
      <c r="AH231" s="41">
        <f>SUM($AA231:$AG231)</f>
        <v/>
      </c>
      <c r="AI231" s="41">
        <f>12*($AM231+$AN231)</f>
        <v/>
      </c>
      <c r="AJ231" s="41">
        <f>$AM231*((IncMonth-1)+(13-IncMonth)*(1+$X231))+12*$AN231</f>
        <v/>
      </c>
      <c r="AK231" s="41">
        <f>IF($R231=1,N($L231)+N($M231),0)</f>
        <v/>
      </c>
      <c r="AL231">
        <f>IF($C231="","",IF(N($L231)&lt;=0,"Basic salary missing",IF(ISNA(MATCH($C231,Departments!$A$5:$A$54,0)),"Department not on Departments sheet",IF(AND($I231&lt;&gt;"",NOT(ISNUMBER($I231))),"Date of birth is text, not a date",IF(AND($K231&lt;&gt;"",NOT(ISNUMBER($K231))),"Contract end is text, not a date","")))))</f>
        <v/>
      </c>
      <c r="AM231" s="41">
        <f>IF($R231=0,0,N($L231)*(1+$Z231+BonusMonths/12+IF($Q231=1,0,EOSB))+N($M231)+(N($L231)+SI_Gross*N($M231))*IF($Q231=1,SI_O,SI_E))</f>
        <v/>
      </c>
      <c r="AN231" s="41">
        <f>IF($R231=0,0,(IF($Q231=1,MedO,MedE+Ticket)+Training)/12)</f>
        <v/>
      </c>
    </row>
    <row r="232">
      <c r="I232" s="35" t="n"/>
      <c r="J232" s="35" t="n"/>
      <c r="K232" s="35" t="n"/>
      <c r="L232" s="36" t="n"/>
      <c r="M232" s="36" t="n"/>
      <c r="P232" s="37" t="n"/>
      <c r="Q232" s="38">
        <f>IF($C232="",0,IF(OR(LOWER(TRIM($G232))="omani",LOWER(TRIM($G232))="oman",LOWER(TRIM($G232))="om",LOWER(TRIM($G232))="local"),1,0))</f>
        <v/>
      </c>
      <c r="R232" s="38">
        <f>IF($C232="",0,IF(OR(ISNUMBER(SEARCH("resign",$N232)),ISNUMBER(SEARCH("terminat",$N232)),ISNUMBER(SEARCH("inactive",$N232)),ISNUMBER(SEARCH("vacan",$N232)),ISNUMBER(SEARCH("deceased",$N232)),ISNUMBER(SEARCH("separated",$N232))),0,1))</f>
        <v/>
      </c>
      <c r="S232">
        <f>IF(OR($R232=0,NOT(ISNUMBER($I232))),"",IFERROR(DATEDIF($I232,DATE(FY,1,1),"y"),""))</f>
        <v/>
      </c>
      <c r="T232">
        <f>IF(OR($R232=0,NOT(ISNUMBER($J232))),"",IFERROR(DATEDIF($J232,DATE(FY,1,1),"y"),0))</f>
        <v/>
      </c>
      <c r="U232" s="38">
        <f>IF(OR($R232=0,NOT(ISNUMBER($I232))),0,IF(YEAR($I232)+IF($Q232=1,RetAgeO,RetAgeE)=FY,MONTH($I232),IF(YEAR($I232)+IF($Q232=1,RetAgeO,RetAgeE)&lt;FY,1,0)))</f>
        <v/>
      </c>
      <c r="V232" s="38">
        <f>IF(OR($R232=0,NOT(ISNUMBER($K232))),0,IF(YEAR($K232)=FY,MONTH($K232),IF(YEAR($K232)&lt;FY,1,0)))</f>
        <v/>
      </c>
      <c r="W232" s="38">
        <f>IF($R232=0,0,MIN(12,IF(AND(ISNUMBER($O232),$O232&gt;=1,$O232&lt;=12),INT($O232),12),IF(AND(RetireExit="Yes",$U232&gt;0),$U232,12),IF(AND(ContractExit="Yes",$V232&gt;0),$V232,12)))</f>
        <v/>
      </c>
      <c r="X232" s="37">
        <f>IF(ISNUMBER($P232),$P232,IncPct)</f>
        <v/>
      </c>
      <c r="Y232" s="39">
        <f>IF($W232=0,0,MAX(0,MIN($W232,IncMonth-1))+MAX(0,$W232-IncMonth+1)*(1+$X232))</f>
        <v/>
      </c>
      <c r="Z232" s="40">
        <f>IF($C232="",0,IFERROR(INDEX(Departments!$B$5:$B$54,MATCH($C232,Departments!$A$5:$A$54,0)),0))</f>
        <v/>
      </c>
      <c r="AA232" s="41">
        <f>N($L232)*$Y232</f>
        <v/>
      </c>
      <c r="AB232" s="41">
        <f>N($M232)*$Y232</f>
        <v/>
      </c>
      <c r="AC232" s="41">
        <f>$AA232*$Z232</f>
        <v/>
      </c>
      <c r="AD232" s="41">
        <f>$AA232*BonusMonths/12</f>
        <v/>
      </c>
      <c r="AE232" s="41">
        <f>($AA232+SI_Gross*$AB232)*IF($Q232=1,SI_O,SI_E)</f>
        <v/>
      </c>
      <c r="AF232" s="41">
        <f>IF($Q232=1,0,$AA232*EOSB)</f>
        <v/>
      </c>
      <c r="AG232" s="41">
        <f>$AN232*$W232</f>
        <v/>
      </c>
      <c r="AH232" s="41">
        <f>SUM($AA232:$AG232)</f>
        <v/>
      </c>
      <c r="AI232" s="41">
        <f>12*($AM232+$AN232)</f>
        <v/>
      </c>
      <c r="AJ232" s="41">
        <f>$AM232*((IncMonth-1)+(13-IncMonth)*(1+$X232))+12*$AN232</f>
        <v/>
      </c>
      <c r="AK232" s="41">
        <f>IF($R232=1,N($L232)+N($M232),0)</f>
        <v/>
      </c>
      <c r="AL232">
        <f>IF($C232="","",IF(N($L232)&lt;=0,"Basic salary missing",IF(ISNA(MATCH($C232,Departments!$A$5:$A$54,0)),"Department not on Departments sheet",IF(AND($I232&lt;&gt;"",NOT(ISNUMBER($I232))),"Date of birth is text, not a date",IF(AND($K232&lt;&gt;"",NOT(ISNUMBER($K232))),"Contract end is text, not a date","")))))</f>
        <v/>
      </c>
      <c r="AM232" s="41">
        <f>IF($R232=0,0,N($L232)*(1+$Z232+BonusMonths/12+IF($Q232=1,0,EOSB))+N($M232)+(N($L232)+SI_Gross*N($M232))*IF($Q232=1,SI_O,SI_E))</f>
        <v/>
      </c>
      <c r="AN232" s="41">
        <f>IF($R232=0,0,(IF($Q232=1,MedO,MedE+Ticket)+Training)/12)</f>
        <v/>
      </c>
    </row>
    <row r="233">
      <c r="I233" s="35" t="n"/>
      <c r="J233" s="35" t="n"/>
      <c r="K233" s="35" t="n"/>
      <c r="L233" s="36" t="n"/>
      <c r="M233" s="36" t="n"/>
      <c r="P233" s="37" t="n"/>
      <c r="Q233" s="38">
        <f>IF($C233="",0,IF(OR(LOWER(TRIM($G233))="omani",LOWER(TRIM($G233))="oman",LOWER(TRIM($G233))="om",LOWER(TRIM($G233))="local"),1,0))</f>
        <v/>
      </c>
      <c r="R233" s="38">
        <f>IF($C233="",0,IF(OR(ISNUMBER(SEARCH("resign",$N233)),ISNUMBER(SEARCH("terminat",$N233)),ISNUMBER(SEARCH("inactive",$N233)),ISNUMBER(SEARCH("vacan",$N233)),ISNUMBER(SEARCH("deceased",$N233)),ISNUMBER(SEARCH("separated",$N233))),0,1))</f>
        <v/>
      </c>
      <c r="S233">
        <f>IF(OR($R233=0,NOT(ISNUMBER($I233))),"",IFERROR(DATEDIF($I233,DATE(FY,1,1),"y"),""))</f>
        <v/>
      </c>
      <c r="T233">
        <f>IF(OR($R233=0,NOT(ISNUMBER($J233))),"",IFERROR(DATEDIF($J233,DATE(FY,1,1),"y"),0))</f>
        <v/>
      </c>
      <c r="U233" s="38">
        <f>IF(OR($R233=0,NOT(ISNUMBER($I233))),0,IF(YEAR($I233)+IF($Q233=1,RetAgeO,RetAgeE)=FY,MONTH($I233),IF(YEAR($I233)+IF($Q233=1,RetAgeO,RetAgeE)&lt;FY,1,0)))</f>
        <v/>
      </c>
      <c r="V233" s="38">
        <f>IF(OR($R233=0,NOT(ISNUMBER($K233))),0,IF(YEAR($K233)=FY,MONTH($K233),IF(YEAR($K233)&lt;FY,1,0)))</f>
        <v/>
      </c>
      <c r="W233" s="38">
        <f>IF($R233=0,0,MIN(12,IF(AND(ISNUMBER($O233),$O233&gt;=1,$O233&lt;=12),INT($O233),12),IF(AND(RetireExit="Yes",$U233&gt;0),$U233,12),IF(AND(ContractExit="Yes",$V233&gt;0),$V233,12)))</f>
        <v/>
      </c>
      <c r="X233" s="37">
        <f>IF(ISNUMBER($P233),$P233,IncPct)</f>
        <v/>
      </c>
      <c r="Y233" s="39">
        <f>IF($W233=0,0,MAX(0,MIN($W233,IncMonth-1))+MAX(0,$W233-IncMonth+1)*(1+$X233))</f>
        <v/>
      </c>
      <c r="Z233" s="40">
        <f>IF($C233="",0,IFERROR(INDEX(Departments!$B$5:$B$54,MATCH($C233,Departments!$A$5:$A$54,0)),0))</f>
        <v/>
      </c>
      <c r="AA233" s="41">
        <f>N($L233)*$Y233</f>
        <v/>
      </c>
      <c r="AB233" s="41">
        <f>N($M233)*$Y233</f>
        <v/>
      </c>
      <c r="AC233" s="41">
        <f>$AA233*$Z233</f>
        <v/>
      </c>
      <c r="AD233" s="41">
        <f>$AA233*BonusMonths/12</f>
        <v/>
      </c>
      <c r="AE233" s="41">
        <f>($AA233+SI_Gross*$AB233)*IF($Q233=1,SI_O,SI_E)</f>
        <v/>
      </c>
      <c r="AF233" s="41">
        <f>IF($Q233=1,0,$AA233*EOSB)</f>
        <v/>
      </c>
      <c r="AG233" s="41">
        <f>$AN233*$W233</f>
        <v/>
      </c>
      <c r="AH233" s="41">
        <f>SUM($AA233:$AG233)</f>
        <v/>
      </c>
      <c r="AI233" s="41">
        <f>12*($AM233+$AN233)</f>
        <v/>
      </c>
      <c r="AJ233" s="41">
        <f>$AM233*((IncMonth-1)+(13-IncMonth)*(1+$X233))+12*$AN233</f>
        <v/>
      </c>
      <c r="AK233" s="41">
        <f>IF($R233=1,N($L233)+N($M233),0)</f>
        <v/>
      </c>
      <c r="AL233">
        <f>IF($C233="","",IF(N($L233)&lt;=0,"Basic salary missing",IF(ISNA(MATCH($C233,Departments!$A$5:$A$54,0)),"Department not on Departments sheet",IF(AND($I233&lt;&gt;"",NOT(ISNUMBER($I233))),"Date of birth is text, not a date",IF(AND($K233&lt;&gt;"",NOT(ISNUMBER($K233))),"Contract end is text, not a date","")))))</f>
        <v/>
      </c>
      <c r="AM233" s="41">
        <f>IF($R233=0,0,N($L233)*(1+$Z233+BonusMonths/12+IF($Q233=1,0,EOSB))+N($M233)+(N($L233)+SI_Gross*N($M233))*IF($Q233=1,SI_O,SI_E))</f>
        <v/>
      </c>
      <c r="AN233" s="41">
        <f>IF($R233=0,0,(IF($Q233=1,MedO,MedE+Ticket)+Training)/12)</f>
        <v/>
      </c>
    </row>
    <row r="234">
      <c r="I234" s="35" t="n"/>
      <c r="J234" s="35" t="n"/>
      <c r="K234" s="35" t="n"/>
      <c r="L234" s="36" t="n"/>
      <c r="M234" s="36" t="n"/>
      <c r="P234" s="37" t="n"/>
      <c r="Q234" s="38">
        <f>IF($C234="",0,IF(OR(LOWER(TRIM($G234))="omani",LOWER(TRIM($G234))="oman",LOWER(TRIM($G234))="om",LOWER(TRIM($G234))="local"),1,0))</f>
        <v/>
      </c>
      <c r="R234" s="38">
        <f>IF($C234="",0,IF(OR(ISNUMBER(SEARCH("resign",$N234)),ISNUMBER(SEARCH("terminat",$N234)),ISNUMBER(SEARCH("inactive",$N234)),ISNUMBER(SEARCH("vacan",$N234)),ISNUMBER(SEARCH("deceased",$N234)),ISNUMBER(SEARCH("separated",$N234))),0,1))</f>
        <v/>
      </c>
      <c r="S234">
        <f>IF(OR($R234=0,NOT(ISNUMBER($I234))),"",IFERROR(DATEDIF($I234,DATE(FY,1,1),"y"),""))</f>
        <v/>
      </c>
      <c r="T234">
        <f>IF(OR($R234=0,NOT(ISNUMBER($J234))),"",IFERROR(DATEDIF($J234,DATE(FY,1,1),"y"),0))</f>
        <v/>
      </c>
      <c r="U234" s="38">
        <f>IF(OR($R234=0,NOT(ISNUMBER($I234))),0,IF(YEAR($I234)+IF($Q234=1,RetAgeO,RetAgeE)=FY,MONTH($I234),IF(YEAR($I234)+IF($Q234=1,RetAgeO,RetAgeE)&lt;FY,1,0)))</f>
        <v/>
      </c>
      <c r="V234" s="38">
        <f>IF(OR($R234=0,NOT(ISNUMBER($K234))),0,IF(YEAR($K234)=FY,MONTH($K234),IF(YEAR($K234)&lt;FY,1,0)))</f>
        <v/>
      </c>
      <c r="W234" s="38">
        <f>IF($R234=0,0,MIN(12,IF(AND(ISNUMBER($O234),$O234&gt;=1,$O234&lt;=12),INT($O234),12),IF(AND(RetireExit="Yes",$U234&gt;0),$U234,12),IF(AND(ContractExit="Yes",$V234&gt;0),$V234,12)))</f>
        <v/>
      </c>
      <c r="X234" s="37">
        <f>IF(ISNUMBER($P234),$P234,IncPct)</f>
        <v/>
      </c>
      <c r="Y234" s="39">
        <f>IF($W234=0,0,MAX(0,MIN($W234,IncMonth-1))+MAX(0,$W234-IncMonth+1)*(1+$X234))</f>
        <v/>
      </c>
      <c r="Z234" s="40">
        <f>IF($C234="",0,IFERROR(INDEX(Departments!$B$5:$B$54,MATCH($C234,Departments!$A$5:$A$54,0)),0))</f>
        <v/>
      </c>
      <c r="AA234" s="41">
        <f>N($L234)*$Y234</f>
        <v/>
      </c>
      <c r="AB234" s="41">
        <f>N($M234)*$Y234</f>
        <v/>
      </c>
      <c r="AC234" s="41">
        <f>$AA234*$Z234</f>
        <v/>
      </c>
      <c r="AD234" s="41">
        <f>$AA234*BonusMonths/12</f>
        <v/>
      </c>
      <c r="AE234" s="41">
        <f>($AA234+SI_Gross*$AB234)*IF($Q234=1,SI_O,SI_E)</f>
        <v/>
      </c>
      <c r="AF234" s="41">
        <f>IF($Q234=1,0,$AA234*EOSB)</f>
        <v/>
      </c>
      <c r="AG234" s="41">
        <f>$AN234*$W234</f>
        <v/>
      </c>
      <c r="AH234" s="41">
        <f>SUM($AA234:$AG234)</f>
        <v/>
      </c>
      <c r="AI234" s="41">
        <f>12*($AM234+$AN234)</f>
        <v/>
      </c>
      <c r="AJ234" s="41">
        <f>$AM234*((IncMonth-1)+(13-IncMonth)*(1+$X234))+12*$AN234</f>
        <v/>
      </c>
      <c r="AK234" s="41">
        <f>IF($R234=1,N($L234)+N($M234),0)</f>
        <v/>
      </c>
      <c r="AL234">
        <f>IF($C234="","",IF(N($L234)&lt;=0,"Basic salary missing",IF(ISNA(MATCH($C234,Departments!$A$5:$A$54,0)),"Department not on Departments sheet",IF(AND($I234&lt;&gt;"",NOT(ISNUMBER($I234))),"Date of birth is text, not a date",IF(AND($K234&lt;&gt;"",NOT(ISNUMBER($K234))),"Contract end is text, not a date","")))))</f>
        <v/>
      </c>
      <c r="AM234" s="41">
        <f>IF($R234=0,0,N($L234)*(1+$Z234+BonusMonths/12+IF($Q234=1,0,EOSB))+N($M234)+(N($L234)+SI_Gross*N($M234))*IF($Q234=1,SI_O,SI_E))</f>
        <v/>
      </c>
      <c r="AN234" s="41">
        <f>IF($R234=0,0,(IF($Q234=1,MedO,MedE+Ticket)+Training)/12)</f>
        <v/>
      </c>
    </row>
    <row r="235">
      <c r="I235" s="35" t="n"/>
      <c r="J235" s="35" t="n"/>
      <c r="K235" s="35" t="n"/>
      <c r="L235" s="36" t="n"/>
      <c r="M235" s="36" t="n"/>
      <c r="P235" s="37" t="n"/>
      <c r="Q235" s="38">
        <f>IF($C235="",0,IF(OR(LOWER(TRIM($G235))="omani",LOWER(TRIM($G235))="oman",LOWER(TRIM($G235))="om",LOWER(TRIM($G235))="local"),1,0))</f>
        <v/>
      </c>
      <c r="R235" s="38">
        <f>IF($C235="",0,IF(OR(ISNUMBER(SEARCH("resign",$N235)),ISNUMBER(SEARCH("terminat",$N235)),ISNUMBER(SEARCH("inactive",$N235)),ISNUMBER(SEARCH("vacan",$N235)),ISNUMBER(SEARCH("deceased",$N235)),ISNUMBER(SEARCH("separated",$N235))),0,1))</f>
        <v/>
      </c>
      <c r="S235">
        <f>IF(OR($R235=0,NOT(ISNUMBER($I235))),"",IFERROR(DATEDIF($I235,DATE(FY,1,1),"y"),""))</f>
        <v/>
      </c>
      <c r="T235">
        <f>IF(OR($R235=0,NOT(ISNUMBER($J235))),"",IFERROR(DATEDIF($J235,DATE(FY,1,1),"y"),0))</f>
        <v/>
      </c>
      <c r="U235" s="38">
        <f>IF(OR($R235=0,NOT(ISNUMBER($I235))),0,IF(YEAR($I235)+IF($Q235=1,RetAgeO,RetAgeE)=FY,MONTH($I235),IF(YEAR($I235)+IF($Q235=1,RetAgeO,RetAgeE)&lt;FY,1,0)))</f>
        <v/>
      </c>
      <c r="V235" s="38">
        <f>IF(OR($R235=0,NOT(ISNUMBER($K235))),0,IF(YEAR($K235)=FY,MONTH($K235),IF(YEAR($K235)&lt;FY,1,0)))</f>
        <v/>
      </c>
      <c r="W235" s="38">
        <f>IF($R235=0,0,MIN(12,IF(AND(ISNUMBER($O235),$O235&gt;=1,$O235&lt;=12),INT($O235),12),IF(AND(RetireExit="Yes",$U235&gt;0),$U235,12),IF(AND(ContractExit="Yes",$V235&gt;0),$V235,12)))</f>
        <v/>
      </c>
      <c r="X235" s="37">
        <f>IF(ISNUMBER($P235),$P235,IncPct)</f>
        <v/>
      </c>
      <c r="Y235" s="39">
        <f>IF($W235=0,0,MAX(0,MIN($W235,IncMonth-1))+MAX(0,$W235-IncMonth+1)*(1+$X235))</f>
        <v/>
      </c>
      <c r="Z235" s="40">
        <f>IF($C235="",0,IFERROR(INDEX(Departments!$B$5:$B$54,MATCH($C235,Departments!$A$5:$A$54,0)),0))</f>
        <v/>
      </c>
      <c r="AA235" s="41">
        <f>N($L235)*$Y235</f>
        <v/>
      </c>
      <c r="AB235" s="41">
        <f>N($M235)*$Y235</f>
        <v/>
      </c>
      <c r="AC235" s="41">
        <f>$AA235*$Z235</f>
        <v/>
      </c>
      <c r="AD235" s="41">
        <f>$AA235*BonusMonths/12</f>
        <v/>
      </c>
      <c r="AE235" s="41">
        <f>($AA235+SI_Gross*$AB235)*IF($Q235=1,SI_O,SI_E)</f>
        <v/>
      </c>
      <c r="AF235" s="41">
        <f>IF($Q235=1,0,$AA235*EOSB)</f>
        <v/>
      </c>
      <c r="AG235" s="41">
        <f>$AN235*$W235</f>
        <v/>
      </c>
      <c r="AH235" s="41">
        <f>SUM($AA235:$AG235)</f>
        <v/>
      </c>
      <c r="AI235" s="41">
        <f>12*($AM235+$AN235)</f>
        <v/>
      </c>
      <c r="AJ235" s="41">
        <f>$AM235*((IncMonth-1)+(13-IncMonth)*(1+$X235))+12*$AN235</f>
        <v/>
      </c>
      <c r="AK235" s="41">
        <f>IF($R235=1,N($L235)+N($M235),0)</f>
        <v/>
      </c>
      <c r="AL235">
        <f>IF($C235="","",IF(N($L235)&lt;=0,"Basic salary missing",IF(ISNA(MATCH($C235,Departments!$A$5:$A$54,0)),"Department not on Departments sheet",IF(AND($I235&lt;&gt;"",NOT(ISNUMBER($I235))),"Date of birth is text, not a date",IF(AND($K235&lt;&gt;"",NOT(ISNUMBER($K235))),"Contract end is text, not a date","")))))</f>
        <v/>
      </c>
      <c r="AM235" s="41">
        <f>IF($R235=0,0,N($L235)*(1+$Z235+BonusMonths/12+IF($Q235=1,0,EOSB))+N($M235)+(N($L235)+SI_Gross*N($M235))*IF($Q235=1,SI_O,SI_E))</f>
        <v/>
      </c>
      <c r="AN235" s="41">
        <f>IF($R235=0,0,(IF($Q235=1,MedO,MedE+Ticket)+Training)/12)</f>
        <v/>
      </c>
    </row>
    <row r="236">
      <c r="I236" s="35" t="n"/>
      <c r="J236" s="35" t="n"/>
      <c r="K236" s="35" t="n"/>
      <c r="L236" s="36" t="n"/>
      <c r="M236" s="36" t="n"/>
      <c r="P236" s="37" t="n"/>
      <c r="Q236" s="38">
        <f>IF($C236="",0,IF(OR(LOWER(TRIM($G236))="omani",LOWER(TRIM($G236))="oman",LOWER(TRIM($G236))="om",LOWER(TRIM($G236))="local"),1,0))</f>
        <v/>
      </c>
      <c r="R236" s="38">
        <f>IF($C236="",0,IF(OR(ISNUMBER(SEARCH("resign",$N236)),ISNUMBER(SEARCH("terminat",$N236)),ISNUMBER(SEARCH("inactive",$N236)),ISNUMBER(SEARCH("vacan",$N236)),ISNUMBER(SEARCH("deceased",$N236)),ISNUMBER(SEARCH("separated",$N236))),0,1))</f>
        <v/>
      </c>
      <c r="S236">
        <f>IF(OR($R236=0,NOT(ISNUMBER($I236))),"",IFERROR(DATEDIF($I236,DATE(FY,1,1),"y"),""))</f>
        <v/>
      </c>
      <c r="T236">
        <f>IF(OR($R236=0,NOT(ISNUMBER($J236))),"",IFERROR(DATEDIF($J236,DATE(FY,1,1),"y"),0))</f>
        <v/>
      </c>
      <c r="U236" s="38">
        <f>IF(OR($R236=0,NOT(ISNUMBER($I236))),0,IF(YEAR($I236)+IF($Q236=1,RetAgeO,RetAgeE)=FY,MONTH($I236),IF(YEAR($I236)+IF($Q236=1,RetAgeO,RetAgeE)&lt;FY,1,0)))</f>
        <v/>
      </c>
      <c r="V236" s="38">
        <f>IF(OR($R236=0,NOT(ISNUMBER($K236))),0,IF(YEAR($K236)=FY,MONTH($K236),IF(YEAR($K236)&lt;FY,1,0)))</f>
        <v/>
      </c>
      <c r="W236" s="38">
        <f>IF($R236=0,0,MIN(12,IF(AND(ISNUMBER($O236),$O236&gt;=1,$O236&lt;=12),INT($O236),12),IF(AND(RetireExit="Yes",$U236&gt;0),$U236,12),IF(AND(ContractExit="Yes",$V236&gt;0),$V236,12)))</f>
        <v/>
      </c>
      <c r="X236" s="37">
        <f>IF(ISNUMBER($P236),$P236,IncPct)</f>
        <v/>
      </c>
      <c r="Y236" s="39">
        <f>IF($W236=0,0,MAX(0,MIN($W236,IncMonth-1))+MAX(0,$W236-IncMonth+1)*(1+$X236))</f>
        <v/>
      </c>
      <c r="Z236" s="40">
        <f>IF($C236="",0,IFERROR(INDEX(Departments!$B$5:$B$54,MATCH($C236,Departments!$A$5:$A$54,0)),0))</f>
        <v/>
      </c>
      <c r="AA236" s="41">
        <f>N($L236)*$Y236</f>
        <v/>
      </c>
      <c r="AB236" s="41">
        <f>N($M236)*$Y236</f>
        <v/>
      </c>
      <c r="AC236" s="41">
        <f>$AA236*$Z236</f>
        <v/>
      </c>
      <c r="AD236" s="41">
        <f>$AA236*BonusMonths/12</f>
        <v/>
      </c>
      <c r="AE236" s="41">
        <f>($AA236+SI_Gross*$AB236)*IF($Q236=1,SI_O,SI_E)</f>
        <v/>
      </c>
      <c r="AF236" s="41">
        <f>IF($Q236=1,0,$AA236*EOSB)</f>
        <v/>
      </c>
      <c r="AG236" s="41">
        <f>$AN236*$W236</f>
        <v/>
      </c>
      <c r="AH236" s="41">
        <f>SUM($AA236:$AG236)</f>
        <v/>
      </c>
      <c r="AI236" s="41">
        <f>12*($AM236+$AN236)</f>
        <v/>
      </c>
      <c r="AJ236" s="41">
        <f>$AM236*((IncMonth-1)+(13-IncMonth)*(1+$X236))+12*$AN236</f>
        <v/>
      </c>
      <c r="AK236" s="41">
        <f>IF($R236=1,N($L236)+N($M236),0)</f>
        <v/>
      </c>
      <c r="AL236">
        <f>IF($C236="","",IF(N($L236)&lt;=0,"Basic salary missing",IF(ISNA(MATCH($C236,Departments!$A$5:$A$54,0)),"Department not on Departments sheet",IF(AND($I236&lt;&gt;"",NOT(ISNUMBER($I236))),"Date of birth is text, not a date",IF(AND($K236&lt;&gt;"",NOT(ISNUMBER($K236))),"Contract end is text, not a date","")))))</f>
        <v/>
      </c>
      <c r="AM236" s="41">
        <f>IF($R236=0,0,N($L236)*(1+$Z236+BonusMonths/12+IF($Q236=1,0,EOSB))+N($M236)+(N($L236)+SI_Gross*N($M236))*IF($Q236=1,SI_O,SI_E))</f>
        <v/>
      </c>
      <c r="AN236" s="41">
        <f>IF($R236=0,0,(IF($Q236=1,MedO,MedE+Ticket)+Training)/12)</f>
        <v/>
      </c>
    </row>
    <row r="237">
      <c r="I237" s="35" t="n"/>
      <c r="J237" s="35" t="n"/>
      <c r="K237" s="35" t="n"/>
      <c r="L237" s="36" t="n"/>
      <c r="M237" s="36" t="n"/>
      <c r="P237" s="37" t="n"/>
      <c r="Q237" s="38">
        <f>IF($C237="",0,IF(OR(LOWER(TRIM($G237))="omani",LOWER(TRIM($G237))="oman",LOWER(TRIM($G237))="om",LOWER(TRIM($G237))="local"),1,0))</f>
        <v/>
      </c>
      <c r="R237" s="38">
        <f>IF($C237="",0,IF(OR(ISNUMBER(SEARCH("resign",$N237)),ISNUMBER(SEARCH("terminat",$N237)),ISNUMBER(SEARCH("inactive",$N237)),ISNUMBER(SEARCH("vacan",$N237)),ISNUMBER(SEARCH("deceased",$N237)),ISNUMBER(SEARCH("separated",$N237))),0,1))</f>
        <v/>
      </c>
      <c r="S237">
        <f>IF(OR($R237=0,NOT(ISNUMBER($I237))),"",IFERROR(DATEDIF($I237,DATE(FY,1,1),"y"),""))</f>
        <v/>
      </c>
      <c r="T237">
        <f>IF(OR($R237=0,NOT(ISNUMBER($J237))),"",IFERROR(DATEDIF($J237,DATE(FY,1,1),"y"),0))</f>
        <v/>
      </c>
      <c r="U237" s="38">
        <f>IF(OR($R237=0,NOT(ISNUMBER($I237))),0,IF(YEAR($I237)+IF($Q237=1,RetAgeO,RetAgeE)=FY,MONTH($I237),IF(YEAR($I237)+IF($Q237=1,RetAgeO,RetAgeE)&lt;FY,1,0)))</f>
        <v/>
      </c>
      <c r="V237" s="38">
        <f>IF(OR($R237=0,NOT(ISNUMBER($K237))),0,IF(YEAR($K237)=FY,MONTH($K237),IF(YEAR($K237)&lt;FY,1,0)))</f>
        <v/>
      </c>
      <c r="W237" s="38">
        <f>IF($R237=0,0,MIN(12,IF(AND(ISNUMBER($O237),$O237&gt;=1,$O237&lt;=12),INT($O237),12),IF(AND(RetireExit="Yes",$U237&gt;0),$U237,12),IF(AND(ContractExit="Yes",$V237&gt;0),$V237,12)))</f>
        <v/>
      </c>
      <c r="X237" s="37">
        <f>IF(ISNUMBER($P237),$P237,IncPct)</f>
        <v/>
      </c>
      <c r="Y237" s="39">
        <f>IF($W237=0,0,MAX(0,MIN($W237,IncMonth-1))+MAX(0,$W237-IncMonth+1)*(1+$X237))</f>
        <v/>
      </c>
      <c r="Z237" s="40">
        <f>IF($C237="",0,IFERROR(INDEX(Departments!$B$5:$B$54,MATCH($C237,Departments!$A$5:$A$54,0)),0))</f>
        <v/>
      </c>
      <c r="AA237" s="41">
        <f>N($L237)*$Y237</f>
        <v/>
      </c>
      <c r="AB237" s="41">
        <f>N($M237)*$Y237</f>
        <v/>
      </c>
      <c r="AC237" s="41">
        <f>$AA237*$Z237</f>
        <v/>
      </c>
      <c r="AD237" s="41">
        <f>$AA237*BonusMonths/12</f>
        <v/>
      </c>
      <c r="AE237" s="41">
        <f>($AA237+SI_Gross*$AB237)*IF($Q237=1,SI_O,SI_E)</f>
        <v/>
      </c>
      <c r="AF237" s="41">
        <f>IF($Q237=1,0,$AA237*EOSB)</f>
        <v/>
      </c>
      <c r="AG237" s="41">
        <f>$AN237*$W237</f>
        <v/>
      </c>
      <c r="AH237" s="41">
        <f>SUM($AA237:$AG237)</f>
        <v/>
      </c>
      <c r="AI237" s="41">
        <f>12*($AM237+$AN237)</f>
        <v/>
      </c>
      <c r="AJ237" s="41">
        <f>$AM237*((IncMonth-1)+(13-IncMonth)*(1+$X237))+12*$AN237</f>
        <v/>
      </c>
      <c r="AK237" s="41">
        <f>IF($R237=1,N($L237)+N($M237),0)</f>
        <v/>
      </c>
      <c r="AL237">
        <f>IF($C237="","",IF(N($L237)&lt;=0,"Basic salary missing",IF(ISNA(MATCH($C237,Departments!$A$5:$A$54,0)),"Department not on Departments sheet",IF(AND($I237&lt;&gt;"",NOT(ISNUMBER($I237))),"Date of birth is text, not a date",IF(AND($K237&lt;&gt;"",NOT(ISNUMBER($K237))),"Contract end is text, not a date","")))))</f>
        <v/>
      </c>
      <c r="AM237" s="41">
        <f>IF($R237=0,0,N($L237)*(1+$Z237+BonusMonths/12+IF($Q237=1,0,EOSB))+N($M237)+(N($L237)+SI_Gross*N($M237))*IF($Q237=1,SI_O,SI_E))</f>
        <v/>
      </c>
      <c r="AN237" s="41">
        <f>IF($R237=0,0,(IF($Q237=1,MedO,MedE+Ticket)+Training)/12)</f>
        <v/>
      </c>
    </row>
    <row r="238">
      <c r="I238" s="35" t="n"/>
      <c r="J238" s="35" t="n"/>
      <c r="K238" s="35" t="n"/>
      <c r="L238" s="36" t="n"/>
      <c r="M238" s="36" t="n"/>
      <c r="P238" s="37" t="n"/>
      <c r="Q238" s="38">
        <f>IF($C238="",0,IF(OR(LOWER(TRIM($G238))="omani",LOWER(TRIM($G238))="oman",LOWER(TRIM($G238))="om",LOWER(TRIM($G238))="local"),1,0))</f>
        <v/>
      </c>
      <c r="R238" s="38">
        <f>IF($C238="",0,IF(OR(ISNUMBER(SEARCH("resign",$N238)),ISNUMBER(SEARCH("terminat",$N238)),ISNUMBER(SEARCH("inactive",$N238)),ISNUMBER(SEARCH("vacan",$N238)),ISNUMBER(SEARCH("deceased",$N238)),ISNUMBER(SEARCH("separated",$N238))),0,1))</f>
        <v/>
      </c>
      <c r="S238">
        <f>IF(OR($R238=0,NOT(ISNUMBER($I238))),"",IFERROR(DATEDIF($I238,DATE(FY,1,1),"y"),""))</f>
        <v/>
      </c>
      <c r="T238">
        <f>IF(OR($R238=0,NOT(ISNUMBER($J238))),"",IFERROR(DATEDIF($J238,DATE(FY,1,1),"y"),0))</f>
        <v/>
      </c>
      <c r="U238" s="38">
        <f>IF(OR($R238=0,NOT(ISNUMBER($I238))),0,IF(YEAR($I238)+IF($Q238=1,RetAgeO,RetAgeE)=FY,MONTH($I238),IF(YEAR($I238)+IF($Q238=1,RetAgeO,RetAgeE)&lt;FY,1,0)))</f>
        <v/>
      </c>
      <c r="V238" s="38">
        <f>IF(OR($R238=0,NOT(ISNUMBER($K238))),0,IF(YEAR($K238)=FY,MONTH($K238),IF(YEAR($K238)&lt;FY,1,0)))</f>
        <v/>
      </c>
      <c r="W238" s="38">
        <f>IF($R238=0,0,MIN(12,IF(AND(ISNUMBER($O238),$O238&gt;=1,$O238&lt;=12),INT($O238),12),IF(AND(RetireExit="Yes",$U238&gt;0),$U238,12),IF(AND(ContractExit="Yes",$V238&gt;0),$V238,12)))</f>
        <v/>
      </c>
      <c r="X238" s="37">
        <f>IF(ISNUMBER($P238),$P238,IncPct)</f>
        <v/>
      </c>
      <c r="Y238" s="39">
        <f>IF($W238=0,0,MAX(0,MIN($W238,IncMonth-1))+MAX(0,$W238-IncMonth+1)*(1+$X238))</f>
        <v/>
      </c>
      <c r="Z238" s="40">
        <f>IF($C238="",0,IFERROR(INDEX(Departments!$B$5:$B$54,MATCH($C238,Departments!$A$5:$A$54,0)),0))</f>
        <v/>
      </c>
      <c r="AA238" s="41">
        <f>N($L238)*$Y238</f>
        <v/>
      </c>
      <c r="AB238" s="41">
        <f>N($M238)*$Y238</f>
        <v/>
      </c>
      <c r="AC238" s="41">
        <f>$AA238*$Z238</f>
        <v/>
      </c>
      <c r="AD238" s="41">
        <f>$AA238*BonusMonths/12</f>
        <v/>
      </c>
      <c r="AE238" s="41">
        <f>($AA238+SI_Gross*$AB238)*IF($Q238=1,SI_O,SI_E)</f>
        <v/>
      </c>
      <c r="AF238" s="41">
        <f>IF($Q238=1,0,$AA238*EOSB)</f>
        <v/>
      </c>
      <c r="AG238" s="41">
        <f>$AN238*$W238</f>
        <v/>
      </c>
      <c r="AH238" s="41">
        <f>SUM($AA238:$AG238)</f>
        <v/>
      </c>
      <c r="AI238" s="41">
        <f>12*($AM238+$AN238)</f>
        <v/>
      </c>
      <c r="AJ238" s="41">
        <f>$AM238*((IncMonth-1)+(13-IncMonth)*(1+$X238))+12*$AN238</f>
        <v/>
      </c>
      <c r="AK238" s="41">
        <f>IF($R238=1,N($L238)+N($M238),0)</f>
        <v/>
      </c>
      <c r="AL238">
        <f>IF($C238="","",IF(N($L238)&lt;=0,"Basic salary missing",IF(ISNA(MATCH($C238,Departments!$A$5:$A$54,0)),"Department not on Departments sheet",IF(AND($I238&lt;&gt;"",NOT(ISNUMBER($I238))),"Date of birth is text, not a date",IF(AND($K238&lt;&gt;"",NOT(ISNUMBER($K238))),"Contract end is text, not a date","")))))</f>
        <v/>
      </c>
      <c r="AM238" s="41">
        <f>IF($R238=0,0,N($L238)*(1+$Z238+BonusMonths/12+IF($Q238=1,0,EOSB))+N($M238)+(N($L238)+SI_Gross*N($M238))*IF($Q238=1,SI_O,SI_E))</f>
        <v/>
      </c>
      <c r="AN238" s="41">
        <f>IF($R238=0,0,(IF($Q238=1,MedO,MedE+Ticket)+Training)/12)</f>
        <v/>
      </c>
    </row>
    <row r="239">
      <c r="I239" s="35" t="n"/>
      <c r="J239" s="35" t="n"/>
      <c r="K239" s="35" t="n"/>
      <c r="L239" s="36" t="n"/>
      <c r="M239" s="36" t="n"/>
      <c r="P239" s="37" t="n"/>
      <c r="Q239" s="38">
        <f>IF($C239="",0,IF(OR(LOWER(TRIM($G239))="omani",LOWER(TRIM($G239))="oman",LOWER(TRIM($G239))="om",LOWER(TRIM($G239))="local"),1,0))</f>
        <v/>
      </c>
      <c r="R239" s="38">
        <f>IF($C239="",0,IF(OR(ISNUMBER(SEARCH("resign",$N239)),ISNUMBER(SEARCH("terminat",$N239)),ISNUMBER(SEARCH("inactive",$N239)),ISNUMBER(SEARCH("vacan",$N239)),ISNUMBER(SEARCH("deceased",$N239)),ISNUMBER(SEARCH("separated",$N239))),0,1))</f>
        <v/>
      </c>
      <c r="S239">
        <f>IF(OR($R239=0,NOT(ISNUMBER($I239))),"",IFERROR(DATEDIF($I239,DATE(FY,1,1),"y"),""))</f>
        <v/>
      </c>
      <c r="T239">
        <f>IF(OR($R239=0,NOT(ISNUMBER($J239))),"",IFERROR(DATEDIF($J239,DATE(FY,1,1),"y"),0))</f>
        <v/>
      </c>
      <c r="U239" s="38">
        <f>IF(OR($R239=0,NOT(ISNUMBER($I239))),0,IF(YEAR($I239)+IF($Q239=1,RetAgeO,RetAgeE)=FY,MONTH($I239),IF(YEAR($I239)+IF($Q239=1,RetAgeO,RetAgeE)&lt;FY,1,0)))</f>
        <v/>
      </c>
      <c r="V239" s="38">
        <f>IF(OR($R239=0,NOT(ISNUMBER($K239))),0,IF(YEAR($K239)=FY,MONTH($K239),IF(YEAR($K239)&lt;FY,1,0)))</f>
        <v/>
      </c>
      <c r="W239" s="38">
        <f>IF($R239=0,0,MIN(12,IF(AND(ISNUMBER($O239),$O239&gt;=1,$O239&lt;=12),INT($O239),12),IF(AND(RetireExit="Yes",$U239&gt;0),$U239,12),IF(AND(ContractExit="Yes",$V239&gt;0),$V239,12)))</f>
        <v/>
      </c>
      <c r="X239" s="37">
        <f>IF(ISNUMBER($P239),$P239,IncPct)</f>
        <v/>
      </c>
      <c r="Y239" s="39">
        <f>IF($W239=0,0,MAX(0,MIN($W239,IncMonth-1))+MAX(0,$W239-IncMonth+1)*(1+$X239))</f>
        <v/>
      </c>
      <c r="Z239" s="40">
        <f>IF($C239="",0,IFERROR(INDEX(Departments!$B$5:$B$54,MATCH($C239,Departments!$A$5:$A$54,0)),0))</f>
        <v/>
      </c>
      <c r="AA239" s="41">
        <f>N($L239)*$Y239</f>
        <v/>
      </c>
      <c r="AB239" s="41">
        <f>N($M239)*$Y239</f>
        <v/>
      </c>
      <c r="AC239" s="41">
        <f>$AA239*$Z239</f>
        <v/>
      </c>
      <c r="AD239" s="41">
        <f>$AA239*BonusMonths/12</f>
        <v/>
      </c>
      <c r="AE239" s="41">
        <f>($AA239+SI_Gross*$AB239)*IF($Q239=1,SI_O,SI_E)</f>
        <v/>
      </c>
      <c r="AF239" s="41">
        <f>IF($Q239=1,0,$AA239*EOSB)</f>
        <v/>
      </c>
      <c r="AG239" s="41">
        <f>$AN239*$W239</f>
        <v/>
      </c>
      <c r="AH239" s="41">
        <f>SUM($AA239:$AG239)</f>
        <v/>
      </c>
      <c r="AI239" s="41">
        <f>12*($AM239+$AN239)</f>
        <v/>
      </c>
      <c r="AJ239" s="41">
        <f>$AM239*((IncMonth-1)+(13-IncMonth)*(1+$X239))+12*$AN239</f>
        <v/>
      </c>
      <c r="AK239" s="41">
        <f>IF($R239=1,N($L239)+N($M239),0)</f>
        <v/>
      </c>
      <c r="AL239">
        <f>IF($C239="","",IF(N($L239)&lt;=0,"Basic salary missing",IF(ISNA(MATCH($C239,Departments!$A$5:$A$54,0)),"Department not on Departments sheet",IF(AND($I239&lt;&gt;"",NOT(ISNUMBER($I239))),"Date of birth is text, not a date",IF(AND($K239&lt;&gt;"",NOT(ISNUMBER($K239))),"Contract end is text, not a date","")))))</f>
        <v/>
      </c>
      <c r="AM239" s="41">
        <f>IF($R239=0,0,N($L239)*(1+$Z239+BonusMonths/12+IF($Q239=1,0,EOSB))+N($M239)+(N($L239)+SI_Gross*N($M239))*IF($Q239=1,SI_O,SI_E))</f>
        <v/>
      </c>
      <c r="AN239" s="41">
        <f>IF($R239=0,0,(IF($Q239=1,MedO,MedE+Ticket)+Training)/12)</f>
        <v/>
      </c>
    </row>
    <row r="240">
      <c r="I240" s="35" t="n"/>
      <c r="J240" s="35" t="n"/>
      <c r="K240" s="35" t="n"/>
      <c r="L240" s="36" t="n"/>
      <c r="M240" s="36" t="n"/>
      <c r="P240" s="37" t="n"/>
      <c r="Q240" s="38">
        <f>IF($C240="",0,IF(OR(LOWER(TRIM($G240))="omani",LOWER(TRIM($G240))="oman",LOWER(TRIM($G240))="om",LOWER(TRIM($G240))="local"),1,0))</f>
        <v/>
      </c>
      <c r="R240" s="38">
        <f>IF($C240="",0,IF(OR(ISNUMBER(SEARCH("resign",$N240)),ISNUMBER(SEARCH("terminat",$N240)),ISNUMBER(SEARCH("inactive",$N240)),ISNUMBER(SEARCH("vacan",$N240)),ISNUMBER(SEARCH("deceased",$N240)),ISNUMBER(SEARCH("separated",$N240))),0,1))</f>
        <v/>
      </c>
      <c r="S240">
        <f>IF(OR($R240=0,NOT(ISNUMBER($I240))),"",IFERROR(DATEDIF($I240,DATE(FY,1,1),"y"),""))</f>
        <v/>
      </c>
      <c r="T240">
        <f>IF(OR($R240=0,NOT(ISNUMBER($J240))),"",IFERROR(DATEDIF($J240,DATE(FY,1,1),"y"),0))</f>
        <v/>
      </c>
      <c r="U240" s="38">
        <f>IF(OR($R240=0,NOT(ISNUMBER($I240))),0,IF(YEAR($I240)+IF($Q240=1,RetAgeO,RetAgeE)=FY,MONTH($I240),IF(YEAR($I240)+IF($Q240=1,RetAgeO,RetAgeE)&lt;FY,1,0)))</f>
        <v/>
      </c>
      <c r="V240" s="38">
        <f>IF(OR($R240=0,NOT(ISNUMBER($K240))),0,IF(YEAR($K240)=FY,MONTH($K240),IF(YEAR($K240)&lt;FY,1,0)))</f>
        <v/>
      </c>
      <c r="W240" s="38">
        <f>IF($R240=0,0,MIN(12,IF(AND(ISNUMBER($O240),$O240&gt;=1,$O240&lt;=12),INT($O240),12),IF(AND(RetireExit="Yes",$U240&gt;0),$U240,12),IF(AND(ContractExit="Yes",$V240&gt;0),$V240,12)))</f>
        <v/>
      </c>
      <c r="X240" s="37">
        <f>IF(ISNUMBER($P240),$P240,IncPct)</f>
        <v/>
      </c>
      <c r="Y240" s="39">
        <f>IF($W240=0,0,MAX(0,MIN($W240,IncMonth-1))+MAX(0,$W240-IncMonth+1)*(1+$X240))</f>
        <v/>
      </c>
      <c r="Z240" s="40">
        <f>IF($C240="",0,IFERROR(INDEX(Departments!$B$5:$B$54,MATCH($C240,Departments!$A$5:$A$54,0)),0))</f>
        <v/>
      </c>
      <c r="AA240" s="41">
        <f>N($L240)*$Y240</f>
        <v/>
      </c>
      <c r="AB240" s="41">
        <f>N($M240)*$Y240</f>
        <v/>
      </c>
      <c r="AC240" s="41">
        <f>$AA240*$Z240</f>
        <v/>
      </c>
      <c r="AD240" s="41">
        <f>$AA240*BonusMonths/12</f>
        <v/>
      </c>
      <c r="AE240" s="41">
        <f>($AA240+SI_Gross*$AB240)*IF($Q240=1,SI_O,SI_E)</f>
        <v/>
      </c>
      <c r="AF240" s="41">
        <f>IF($Q240=1,0,$AA240*EOSB)</f>
        <v/>
      </c>
      <c r="AG240" s="41">
        <f>$AN240*$W240</f>
        <v/>
      </c>
      <c r="AH240" s="41">
        <f>SUM($AA240:$AG240)</f>
        <v/>
      </c>
      <c r="AI240" s="41">
        <f>12*($AM240+$AN240)</f>
        <v/>
      </c>
      <c r="AJ240" s="41">
        <f>$AM240*((IncMonth-1)+(13-IncMonth)*(1+$X240))+12*$AN240</f>
        <v/>
      </c>
      <c r="AK240" s="41">
        <f>IF($R240=1,N($L240)+N($M240),0)</f>
        <v/>
      </c>
      <c r="AL240">
        <f>IF($C240="","",IF(N($L240)&lt;=0,"Basic salary missing",IF(ISNA(MATCH($C240,Departments!$A$5:$A$54,0)),"Department not on Departments sheet",IF(AND($I240&lt;&gt;"",NOT(ISNUMBER($I240))),"Date of birth is text, not a date",IF(AND($K240&lt;&gt;"",NOT(ISNUMBER($K240))),"Contract end is text, not a date","")))))</f>
        <v/>
      </c>
      <c r="AM240" s="41">
        <f>IF($R240=0,0,N($L240)*(1+$Z240+BonusMonths/12+IF($Q240=1,0,EOSB))+N($M240)+(N($L240)+SI_Gross*N($M240))*IF($Q240=1,SI_O,SI_E))</f>
        <v/>
      </c>
      <c r="AN240" s="41">
        <f>IF($R240=0,0,(IF($Q240=1,MedO,MedE+Ticket)+Training)/12)</f>
        <v/>
      </c>
    </row>
    <row r="241">
      <c r="I241" s="35" t="n"/>
      <c r="J241" s="35" t="n"/>
      <c r="K241" s="35" t="n"/>
      <c r="L241" s="36" t="n"/>
      <c r="M241" s="36" t="n"/>
      <c r="P241" s="37" t="n"/>
      <c r="Q241" s="38">
        <f>IF($C241="",0,IF(OR(LOWER(TRIM($G241))="omani",LOWER(TRIM($G241))="oman",LOWER(TRIM($G241))="om",LOWER(TRIM($G241))="local"),1,0))</f>
        <v/>
      </c>
      <c r="R241" s="38">
        <f>IF($C241="",0,IF(OR(ISNUMBER(SEARCH("resign",$N241)),ISNUMBER(SEARCH("terminat",$N241)),ISNUMBER(SEARCH("inactive",$N241)),ISNUMBER(SEARCH("vacan",$N241)),ISNUMBER(SEARCH("deceased",$N241)),ISNUMBER(SEARCH("separated",$N241))),0,1))</f>
        <v/>
      </c>
      <c r="S241">
        <f>IF(OR($R241=0,NOT(ISNUMBER($I241))),"",IFERROR(DATEDIF($I241,DATE(FY,1,1),"y"),""))</f>
        <v/>
      </c>
      <c r="T241">
        <f>IF(OR($R241=0,NOT(ISNUMBER($J241))),"",IFERROR(DATEDIF($J241,DATE(FY,1,1),"y"),0))</f>
        <v/>
      </c>
      <c r="U241" s="38">
        <f>IF(OR($R241=0,NOT(ISNUMBER($I241))),0,IF(YEAR($I241)+IF($Q241=1,RetAgeO,RetAgeE)=FY,MONTH($I241),IF(YEAR($I241)+IF($Q241=1,RetAgeO,RetAgeE)&lt;FY,1,0)))</f>
        <v/>
      </c>
      <c r="V241" s="38">
        <f>IF(OR($R241=0,NOT(ISNUMBER($K241))),0,IF(YEAR($K241)=FY,MONTH($K241),IF(YEAR($K241)&lt;FY,1,0)))</f>
        <v/>
      </c>
      <c r="W241" s="38">
        <f>IF($R241=0,0,MIN(12,IF(AND(ISNUMBER($O241),$O241&gt;=1,$O241&lt;=12),INT($O241),12),IF(AND(RetireExit="Yes",$U241&gt;0),$U241,12),IF(AND(ContractExit="Yes",$V241&gt;0),$V241,12)))</f>
        <v/>
      </c>
      <c r="X241" s="37">
        <f>IF(ISNUMBER($P241),$P241,IncPct)</f>
        <v/>
      </c>
      <c r="Y241" s="39">
        <f>IF($W241=0,0,MAX(0,MIN($W241,IncMonth-1))+MAX(0,$W241-IncMonth+1)*(1+$X241))</f>
        <v/>
      </c>
      <c r="Z241" s="40">
        <f>IF($C241="",0,IFERROR(INDEX(Departments!$B$5:$B$54,MATCH($C241,Departments!$A$5:$A$54,0)),0))</f>
        <v/>
      </c>
      <c r="AA241" s="41">
        <f>N($L241)*$Y241</f>
        <v/>
      </c>
      <c r="AB241" s="41">
        <f>N($M241)*$Y241</f>
        <v/>
      </c>
      <c r="AC241" s="41">
        <f>$AA241*$Z241</f>
        <v/>
      </c>
      <c r="AD241" s="41">
        <f>$AA241*BonusMonths/12</f>
        <v/>
      </c>
      <c r="AE241" s="41">
        <f>($AA241+SI_Gross*$AB241)*IF($Q241=1,SI_O,SI_E)</f>
        <v/>
      </c>
      <c r="AF241" s="41">
        <f>IF($Q241=1,0,$AA241*EOSB)</f>
        <v/>
      </c>
      <c r="AG241" s="41">
        <f>$AN241*$W241</f>
        <v/>
      </c>
      <c r="AH241" s="41">
        <f>SUM($AA241:$AG241)</f>
        <v/>
      </c>
      <c r="AI241" s="41">
        <f>12*($AM241+$AN241)</f>
        <v/>
      </c>
      <c r="AJ241" s="41">
        <f>$AM241*((IncMonth-1)+(13-IncMonth)*(1+$X241))+12*$AN241</f>
        <v/>
      </c>
      <c r="AK241" s="41">
        <f>IF($R241=1,N($L241)+N($M241),0)</f>
        <v/>
      </c>
      <c r="AL241">
        <f>IF($C241="","",IF(N($L241)&lt;=0,"Basic salary missing",IF(ISNA(MATCH($C241,Departments!$A$5:$A$54,0)),"Department not on Departments sheet",IF(AND($I241&lt;&gt;"",NOT(ISNUMBER($I241))),"Date of birth is text, not a date",IF(AND($K241&lt;&gt;"",NOT(ISNUMBER($K241))),"Contract end is text, not a date","")))))</f>
        <v/>
      </c>
      <c r="AM241" s="41">
        <f>IF($R241=0,0,N($L241)*(1+$Z241+BonusMonths/12+IF($Q241=1,0,EOSB))+N($M241)+(N($L241)+SI_Gross*N($M241))*IF($Q241=1,SI_O,SI_E))</f>
        <v/>
      </c>
      <c r="AN241" s="41">
        <f>IF($R241=0,0,(IF($Q241=1,MedO,MedE+Ticket)+Training)/12)</f>
        <v/>
      </c>
    </row>
    <row r="242">
      <c r="I242" s="35" t="n"/>
      <c r="J242" s="35" t="n"/>
      <c r="K242" s="35" t="n"/>
      <c r="L242" s="36" t="n"/>
      <c r="M242" s="36" t="n"/>
      <c r="P242" s="37" t="n"/>
      <c r="Q242" s="38">
        <f>IF($C242="",0,IF(OR(LOWER(TRIM($G242))="omani",LOWER(TRIM($G242))="oman",LOWER(TRIM($G242))="om",LOWER(TRIM($G242))="local"),1,0))</f>
        <v/>
      </c>
      <c r="R242" s="38">
        <f>IF($C242="",0,IF(OR(ISNUMBER(SEARCH("resign",$N242)),ISNUMBER(SEARCH("terminat",$N242)),ISNUMBER(SEARCH("inactive",$N242)),ISNUMBER(SEARCH("vacan",$N242)),ISNUMBER(SEARCH("deceased",$N242)),ISNUMBER(SEARCH("separated",$N242))),0,1))</f>
        <v/>
      </c>
      <c r="S242">
        <f>IF(OR($R242=0,NOT(ISNUMBER($I242))),"",IFERROR(DATEDIF($I242,DATE(FY,1,1),"y"),""))</f>
        <v/>
      </c>
      <c r="T242">
        <f>IF(OR($R242=0,NOT(ISNUMBER($J242))),"",IFERROR(DATEDIF($J242,DATE(FY,1,1),"y"),0))</f>
        <v/>
      </c>
      <c r="U242" s="38">
        <f>IF(OR($R242=0,NOT(ISNUMBER($I242))),0,IF(YEAR($I242)+IF($Q242=1,RetAgeO,RetAgeE)=FY,MONTH($I242),IF(YEAR($I242)+IF($Q242=1,RetAgeO,RetAgeE)&lt;FY,1,0)))</f>
        <v/>
      </c>
      <c r="V242" s="38">
        <f>IF(OR($R242=0,NOT(ISNUMBER($K242))),0,IF(YEAR($K242)=FY,MONTH($K242),IF(YEAR($K242)&lt;FY,1,0)))</f>
        <v/>
      </c>
      <c r="W242" s="38">
        <f>IF($R242=0,0,MIN(12,IF(AND(ISNUMBER($O242),$O242&gt;=1,$O242&lt;=12),INT($O242),12),IF(AND(RetireExit="Yes",$U242&gt;0),$U242,12),IF(AND(ContractExit="Yes",$V242&gt;0),$V242,12)))</f>
        <v/>
      </c>
      <c r="X242" s="37">
        <f>IF(ISNUMBER($P242),$P242,IncPct)</f>
        <v/>
      </c>
      <c r="Y242" s="39">
        <f>IF($W242=0,0,MAX(0,MIN($W242,IncMonth-1))+MAX(0,$W242-IncMonth+1)*(1+$X242))</f>
        <v/>
      </c>
      <c r="Z242" s="40">
        <f>IF($C242="",0,IFERROR(INDEX(Departments!$B$5:$B$54,MATCH($C242,Departments!$A$5:$A$54,0)),0))</f>
        <v/>
      </c>
      <c r="AA242" s="41">
        <f>N($L242)*$Y242</f>
        <v/>
      </c>
      <c r="AB242" s="41">
        <f>N($M242)*$Y242</f>
        <v/>
      </c>
      <c r="AC242" s="41">
        <f>$AA242*$Z242</f>
        <v/>
      </c>
      <c r="AD242" s="41">
        <f>$AA242*BonusMonths/12</f>
        <v/>
      </c>
      <c r="AE242" s="41">
        <f>($AA242+SI_Gross*$AB242)*IF($Q242=1,SI_O,SI_E)</f>
        <v/>
      </c>
      <c r="AF242" s="41">
        <f>IF($Q242=1,0,$AA242*EOSB)</f>
        <v/>
      </c>
      <c r="AG242" s="41">
        <f>$AN242*$W242</f>
        <v/>
      </c>
      <c r="AH242" s="41">
        <f>SUM($AA242:$AG242)</f>
        <v/>
      </c>
      <c r="AI242" s="41">
        <f>12*($AM242+$AN242)</f>
        <v/>
      </c>
      <c r="AJ242" s="41">
        <f>$AM242*((IncMonth-1)+(13-IncMonth)*(1+$X242))+12*$AN242</f>
        <v/>
      </c>
      <c r="AK242" s="41">
        <f>IF($R242=1,N($L242)+N($M242),0)</f>
        <v/>
      </c>
      <c r="AL242">
        <f>IF($C242="","",IF(N($L242)&lt;=0,"Basic salary missing",IF(ISNA(MATCH($C242,Departments!$A$5:$A$54,0)),"Department not on Departments sheet",IF(AND($I242&lt;&gt;"",NOT(ISNUMBER($I242))),"Date of birth is text, not a date",IF(AND($K242&lt;&gt;"",NOT(ISNUMBER($K242))),"Contract end is text, not a date","")))))</f>
        <v/>
      </c>
      <c r="AM242" s="41">
        <f>IF($R242=0,0,N($L242)*(1+$Z242+BonusMonths/12+IF($Q242=1,0,EOSB))+N($M242)+(N($L242)+SI_Gross*N($M242))*IF($Q242=1,SI_O,SI_E))</f>
        <v/>
      </c>
      <c r="AN242" s="41">
        <f>IF($R242=0,0,(IF($Q242=1,MedO,MedE+Ticket)+Training)/12)</f>
        <v/>
      </c>
    </row>
    <row r="243">
      <c r="I243" s="35" t="n"/>
      <c r="J243" s="35" t="n"/>
      <c r="K243" s="35" t="n"/>
      <c r="L243" s="36" t="n"/>
      <c r="M243" s="36" t="n"/>
      <c r="P243" s="37" t="n"/>
      <c r="Q243" s="38">
        <f>IF($C243="",0,IF(OR(LOWER(TRIM($G243))="omani",LOWER(TRIM($G243))="oman",LOWER(TRIM($G243))="om",LOWER(TRIM($G243))="local"),1,0))</f>
        <v/>
      </c>
      <c r="R243" s="38">
        <f>IF($C243="",0,IF(OR(ISNUMBER(SEARCH("resign",$N243)),ISNUMBER(SEARCH("terminat",$N243)),ISNUMBER(SEARCH("inactive",$N243)),ISNUMBER(SEARCH("vacan",$N243)),ISNUMBER(SEARCH("deceased",$N243)),ISNUMBER(SEARCH("separated",$N243))),0,1))</f>
        <v/>
      </c>
      <c r="S243">
        <f>IF(OR($R243=0,NOT(ISNUMBER($I243))),"",IFERROR(DATEDIF($I243,DATE(FY,1,1),"y"),""))</f>
        <v/>
      </c>
      <c r="T243">
        <f>IF(OR($R243=0,NOT(ISNUMBER($J243))),"",IFERROR(DATEDIF($J243,DATE(FY,1,1),"y"),0))</f>
        <v/>
      </c>
      <c r="U243" s="38">
        <f>IF(OR($R243=0,NOT(ISNUMBER($I243))),0,IF(YEAR($I243)+IF($Q243=1,RetAgeO,RetAgeE)=FY,MONTH($I243),IF(YEAR($I243)+IF($Q243=1,RetAgeO,RetAgeE)&lt;FY,1,0)))</f>
        <v/>
      </c>
      <c r="V243" s="38">
        <f>IF(OR($R243=0,NOT(ISNUMBER($K243))),0,IF(YEAR($K243)=FY,MONTH($K243),IF(YEAR($K243)&lt;FY,1,0)))</f>
        <v/>
      </c>
      <c r="W243" s="38">
        <f>IF($R243=0,0,MIN(12,IF(AND(ISNUMBER($O243),$O243&gt;=1,$O243&lt;=12),INT($O243),12),IF(AND(RetireExit="Yes",$U243&gt;0),$U243,12),IF(AND(ContractExit="Yes",$V243&gt;0),$V243,12)))</f>
        <v/>
      </c>
      <c r="X243" s="37">
        <f>IF(ISNUMBER($P243),$P243,IncPct)</f>
        <v/>
      </c>
      <c r="Y243" s="39">
        <f>IF($W243=0,0,MAX(0,MIN($W243,IncMonth-1))+MAX(0,$W243-IncMonth+1)*(1+$X243))</f>
        <v/>
      </c>
      <c r="Z243" s="40">
        <f>IF($C243="",0,IFERROR(INDEX(Departments!$B$5:$B$54,MATCH($C243,Departments!$A$5:$A$54,0)),0))</f>
        <v/>
      </c>
      <c r="AA243" s="41">
        <f>N($L243)*$Y243</f>
        <v/>
      </c>
      <c r="AB243" s="41">
        <f>N($M243)*$Y243</f>
        <v/>
      </c>
      <c r="AC243" s="41">
        <f>$AA243*$Z243</f>
        <v/>
      </c>
      <c r="AD243" s="41">
        <f>$AA243*BonusMonths/12</f>
        <v/>
      </c>
      <c r="AE243" s="41">
        <f>($AA243+SI_Gross*$AB243)*IF($Q243=1,SI_O,SI_E)</f>
        <v/>
      </c>
      <c r="AF243" s="41">
        <f>IF($Q243=1,0,$AA243*EOSB)</f>
        <v/>
      </c>
      <c r="AG243" s="41">
        <f>$AN243*$W243</f>
        <v/>
      </c>
      <c r="AH243" s="41">
        <f>SUM($AA243:$AG243)</f>
        <v/>
      </c>
      <c r="AI243" s="41">
        <f>12*($AM243+$AN243)</f>
        <v/>
      </c>
      <c r="AJ243" s="41">
        <f>$AM243*((IncMonth-1)+(13-IncMonth)*(1+$X243))+12*$AN243</f>
        <v/>
      </c>
      <c r="AK243" s="41">
        <f>IF($R243=1,N($L243)+N($M243),0)</f>
        <v/>
      </c>
      <c r="AL243">
        <f>IF($C243="","",IF(N($L243)&lt;=0,"Basic salary missing",IF(ISNA(MATCH($C243,Departments!$A$5:$A$54,0)),"Department not on Departments sheet",IF(AND($I243&lt;&gt;"",NOT(ISNUMBER($I243))),"Date of birth is text, not a date",IF(AND($K243&lt;&gt;"",NOT(ISNUMBER($K243))),"Contract end is text, not a date","")))))</f>
        <v/>
      </c>
      <c r="AM243" s="41">
        <f>IF($R243=0,0,N($L243)*(1+$Z243+BonusMonths/12+IF($Q243=1,0,EOSB))+N($M243)+(N($L243)+SI_Gross*N($M243))*IF($Q243=1,SI_O,SI_E))</f>
        <v/>
      </c>
      <c r="AN243" s="41">
        <f>IF($R243=0,0,(IF($Q243=1,MedO,MedE+Ticket)+Training)/12)</f>
        <v/>
      </c>
    </row>
    <row r="244">
      <c r="I244" s="35" t="n"/>
      <c r="J244" s="35" t="n"/>
      <c r="K244" s="35" t="n"/>
      <c r="L244" s="36" t="n"/>
      <c r="M244" s="36" t="n"/>
      <c r="P244" s="37" t="n"/>
      <c r="Q244" s="38">
        <f>IF($C244="",0,IF(OR(LOWER(TRIM($G244))="omani",LOWER(TRIM($G244))="oman",LOWER(TRIM($G244))="om",LOWER(TRIM($G244))="local"),1,0))</f>
        <v/>
      </c>
      <c r="R244" s="38">
        <f>IF($C244="",0,IF(OR(ISNUMBER(SEARCH("resign",$N244)),ISNUMBER(SEARCH("terminat",$N244)),ISNUMBER(SEARCH("inactive",$N244)),ISNUMBER(SEARCH("vacan",$N244)),ISNUMBER(SEARCH("deceased",$N244)),ISNUMBER(SEARCH("separated",$N244))),0,1))</f>
        <v/>
      </c>
      <c r="S244">
        <f>IF(OR($R244=0,NOT(ISNUMBER($I244))),"",IFERROR(DATEDIF($I244,DATE(FY,1,1),"y"),""))</f>
        <v/>
      </c>
      <c r="T244">
        <f>IF(OR($R244=0,NOT(ISNUMBER($J244))),"",IFERROR(DATEDIF($J244,DATE(FY,1,1),"y"),0))</f>
        <v/>
      </c>
      <c r="U244" s="38">
        <f>IF(OR($R244=0,NOT(ISNUMBER($I244))),0,IF(YEAR($I244)+IF($Q244=1,RetAgeO,RetAgeE)=FY,MONTH($I244),IF(YEAR($I244)+IF($Q244=1,RetAgeO,RetAgeE)&lt;FY,1,0)))</f>
        <v/>
      </c>
      <c r="V244" s="38">
        <f>IF(OR($R244=0,NOT(ISNUMBER($K244))),0,IF(YEAR($K244)=FY,MONTH($K244),IF(YEAR($K244)&lt;FY,1,0)))</f>
        <v/>
      </c>
      <c r="W244" s="38">
        <f>IF($R244=0,0,MIN(12,IF(AND(ISNUMBER($O244),$O244&gt;=1,$O244&lt;=12),INT($O244),12),IF(AND(RetireExit="Yes",$U244&gt;0),$U244,12),IF(AND(ContractExit="Yes",$V244&gt;0),$V244,12)))</f>
        <v/>
      </c>
      <c r="X244" s="37">
        <f>IF(ISNUMBER($P244),$P244,IncPct)</f>
        <v/>
      </c>
      <c r="Y244" s="39">
        <f>IF($W244=0,0,MAX(0,MIN($W244,IncMonth-1))+MAX(0,$W244-IncMonth+1)*(1+$X244))</f>
        <v/>
      </c>
      <c r="Z244" s="40">
        <f>IF($C244="",0,IFERROR(INDEX(Departments!$B$5:$B$54,MATCH($C244,Departments!$A$5:$A$54,0)),0))</f>
        <v/>
      </c>
      <c r="AA244" s="41">
        <f>N($L244)*$Y244</f>
        <v/>
      </c>
      <c r="AB244" s="41">
        <f>N($M244)*$Y244</f>
        <v/>
      </c>
      <c r="AC244" s="41">
        <f>$AA244*$Z244</f>
        <v/>
      </c>
      <c r="AD244" s="41">
        <f>$AA244*BonusMonths/12</f>
        <v/>
      </c>
      <c r="AE244" s="41">
        <f>($AA244+SI_Gross*$AB244)*IF($Q244=1,SI_O,SI_E)</f>
        <v/>
      </c>
      <c r="AF244" s="41">
        <f>IF($Q244=1,0,$AA244*EOSB)</f>
        <v/>
      </c>
      <c r="AG244" s="41">
        <f>$AN244*$W244</f>
        <v/>
      </c>
      <c r="AH244" s="41">
        <f>SUM($AA244:$AG244)</f>
        <v/>
      </c>
      <c r="AI244" s="41">
        <f>12*($AM244+$AN244)</f>
        <v/>
      </c>
      <c r="AJ244" s="41">
        <f>$AM244*((IncMonth-1)+(13-IncMonth)*(1+$X244))+12*$AN244</f>
        <v/>
      </c>
      <c r="AK244" s="41">
        <f>IF($R244=1,N($L244)+N($M244),0)</f>
        <v/>
      </c>
      <c r="AL244">
        <f>IF($C244="","",IF(N($L244)&lt;=0,"Basic salary missing",IF(ISNA(MATCH($C244,Departments!$A$5:$A$54,0)),"Department not on Departments sheet",IF(AND($I244&lt;&gt;"",NOT(ISNUMBER($I244))),"Date of birth is text, not a date",IF(AND($K244&lt;&gt;"",NOT(ISNUMBER($K244))),"Contract end is text, not a date","")))))</f>
        <v/>
      </c>
      <c r="AM244" s="41">
        <f>IF($R244=0,0,N($L244)*(1+$Z244+BonusMonths/12+IF($Q244=1,0,EOSB))+N($M244)+(N($L244)+SI_Gross*N($M244))*IF($Q244=1,SI_O,SI_E))</f>
        <v/>
      </c>
      <c r="AN244" s="41">
        <f>IF($R244=0,0,(IF($Q244=1,MedO,MedE+Ticket)+Training)/12)</f>
        <v/>
      </c>
    </row>
    <row r="245">
      <c r="I245" s="35" t="n"/>
      <c r="J245" s="35" t="n"/>
      <c r="K245" s="35" t="n"/>
      <c r="L245" s="36" t="n"/>
      <c r="M245" s="36" t="n"/>
      <c r="P245" s="37" t="n"/>
      <c r="Q245" s="38">
        <f>IF($C245="",0,IF(OR(LOWER(TRIM($G245))="omani",LOWER(TRIM($G245))="oman",LOWER(TRIM($G245))="om",LOWER(TRIM($G245))="local"),1,0))</f>
        <v/>
      </c>
      <c r="R245" s="38">
        <f>IF($C245="",0,IF(OR(ISNUMBER(SEARCH("resign",$N245)),ISNUMBER(SEARCH("terminat",$N245)),ISNUMBER(SEARCH("inactive",$N245)),ISNUMBER(SEARCH("vacan",$N245)),ISNUMBER(SEARCH("deceased",$N245)),ISNUMBER(SEARCH("separated",$N245))),0,1))</f>
        <v/>
      </c>
      <c r="S245">
        <f>IF(OR($R245=0,NOT(ISNUMBER($I245))),"",IFERROR(DATEDIF($I245,DATE(FY,1,1),"y"),""))</f>
        <v/>
      </c>
      <c r="T245">
        <f>IF(OR($R245=0,NOT(ISNUMBER($J245))),"",IFERROR(DATEDIF($J245,DATE(FY,1,1),"y"),0))</f>
        <v/>
      </c>
      <c r="U245" s="38">
        <f>IF(OR($R245=0,NOT(ISNUMBER($I245))),0,IF(YEAR($I245)+IF($Q245=1,RetAgeO,RetAgeE)=FY,MONTH($I245),IF(YEAR($I245)+IF($Q245=1,RetAgeO,RetAgeE)&lt;FY,1,0)))</f>
        <v/>
      </c>
      <c r="V245" s="38">
        <f>IF(OR($R245=0,NOT(ISNUMBER($K245))),0,IF(YEAR($K245)=FY,MONTH($K245),IF(YEAR($K245)&lt;FY,1,0)))</f>
        <v/>
      </c>
      <c r="W245" s="38">
        <f>IF($R245=0,0,MIN(12,IF(AND(ISNUMBER($O245),$O245&gt;=1,$O245&lt;=12),INT($O245),12),IF(AND(RetireExit="Yes",$U245&gt;0),$U245,12),IF(AND(ContractExit="Yes",$V245&gt;0),$V245,12)))</f>
        <v/>
      </c>
      <c r="X245" s="37">
        <f>IF(ISNUMBER($P245),$P245,IncPct)</f>
        <v/>
      </c>
      <c r="Y245" s="39">
        <f>IF($W245=0,0,MAX(0,MIN($W245,IncMonth-1))+MAX(0,$W245-IncMonth+1)*(1+$X245))</f>
        <v/>
      </c>
      <c r="Z245" s="40">
        <f>IF($C245="",0,IFERROR(INDEX(Departments!$B$5:$B$54,MATCH($C245,Departments!$A$5:$A$54,0)),0))</f>
        <v/>
      </c>
      <c r="AA245" s="41">
        <f>N($L245)*$Y245</f>
        <v/>
      </c>
      <c r="AB245" s="41">
        <f>N($M245)*$Y245</f>
        <v/>
      </c>
      <c r="AC245" s="41">
        <f>$AA245*$Z245</f>
        <v/>
      </c>
      <c r="AD245" s="41">
        <f>$AA245*BonusMonths/12</f>
        <v/>
      </c>
      <c r="AE245" s="41">
        <f>($AA245+SI_Gross*$AB245)*IF($Q245=1,SI_O,SI_E)</f>
        <v/>
      </c>
      <c r="AF245" s="41">
        <f>IF($Q245=1,0,$AA245*EOSB)</f>
        <v/>
      </c>
      <c r="AG245" s="41">
        <f>$AN245*$W245</f>
        <v/>
      </c>
      <c r="AH245" s="41">
        <f>SUM($AA245:$AG245)</f>
        <v/>
      </c>
      <c r="AI245" s="41">
        <f>12*($AM245+$AN245)</f>
        <v/>
      </c>
      <c r="AJ245" s="41">
        <f>$AM245*((IncMonth-1)+(13-IncMonth)*(1+$X245))+12*$AN245</f>
        <v/>
      </c>
      <c r="AK245" s="41">
        <f>IF($R245=1,N($L245)+N($M245),0)</f>
        <v/>
      </c>
      <c r="AL245">
        <f>IF($C245="","",IF(N($L245)&lt;=0,"Basic salary missing",IF(ISNA(MATCH($C245,Departments!$A$5:$A$54,0)),"Department not on Departments sheet",IF(AND($I245&lt;&gt;"",NOT(ISNUMBER($I245))),"Date of birth is text, not a date",IF(AND($K245&lt;&gt;"",NOT(ISNUMBER($K245))),"Contract end is text, not a date","")))))</f>
        <v/>
      </c>
      <c r="AM245" s="41">
        <f>IF($R245=0,0,N($L245)*(1+$Z245+BonusMonths/12+IF($Q245=1,0,EOSB))+N($M245)+(N($L245)+SI_Gross*N($M245))*IF($Q245=1,SI_O,SI_E))</f>
        <v/>
      </c>
      <c r="AN245" s="41">
        <f>IF($R245=0,0,(IF($Q245=1,MedO,MedE+Ticket)+Training)/12)</f>
        <v/>
      </c>
    </row>
    <row r="246">
      <c r="I246" s="35" t="n"/>
      <c r="J246" s="35" t="n"/>
      <c r="K246" s="35" t="n"/>
      <c r="L246" s="36" t="n"/>
      <c r="M246" s="36" t="n"/>
      <c r="P246" s="37" t="n"/>
      <c r="Q246" s="38">
        <f>IF($C246="",0,IF(OR(LOWER(TRIM($G246))="omani",LOWER(TRIM($G246))="oman",LOWER(TRIM($G246))="om",LOWER(TRIM($G246))="local"),1,0))</f>
        <v/>
      </c>
      <c r="R246" s="38">
        <f>IF($C246="",0,IF(OR(ISNUMBER(SEARCH("resign",$N246)),ISNUMBER(SEARCH("terminat",$N246)),ISNUMBER(SEARCH("inactive",$N246)),ISNUMBER(SEARCH("vacan",$N246)),ISNUMBER(SEARCH("deceased",$N246)),ISNUMBER(SEARCH("separated",$N246))),0,1))</f>
        <v/>
      </c>
      <c r="S246">
        <f>IF(OR($R246=0,NOT(ISNUMBER($I246))),"",IFERROR(DATEDIF($I246,DATE(FY,1,1),"y"),""))</f>
        <v/>
      </c>
      <c r="T246">
        <f>IF(OR($R246=0,NOT(ISNUMBER($J246))),"",IFERROR(DATEDIF($J246,DATE(FY,1,1),"y"),0))</f>
        <v/>
      </c>
      <c r="U246" s="38">
        <f>IF(OR($R246=0,NOT(ISNUMBER($I246))),0,IF(YEAR($I246)+IF($Q246=1,RetAgeO,RetAgeE)=FY,MONTH($I246),IF(YEAR($I246)+IF($Q246=1,RetAgeO,RetAgeE)&lt;FY,1,0)))</f>
        <v/>
      </c>
      <c r="V246" s="38">
        <f>IF(OR($R246=0,NOT(ISNUMBER($K246))),0,IF(YEAR($K246)=FY,MONTH($K246),IF(YEAR($K246)&lt;FY,1,0)))</f>
        <v/>
      </c>
      <c r="W246" s="38">
        <f>IF($R246=0,0,MIN(12,IF(AND(ISNUMBER($O246),$O246&gt;=1,$O246&lt;=12),INT($O246),12),IF(AND(RetireExit="Yes",$U246&gt;0),$U246,12),IF(AND(ContractExit="Yes",$V246&gt;0),$V246,12)))</f>
        <v/>
      </c>
      <c r="X246" s="37">
        <f>IF(ISNUMBER($P246),$P246,IncPct)</f>
        <v/>
      </c>
      <c r="Y246" s="39">
        <f>IF($W246=0,0,MAX(0,MIN($W246,IncMonth-1))+MAX(0,$W246-IncMonth+1)*(1+$X246))</f>
        <v/>
      </c>
      <c r="Z246" s="40">
        <f>IF($C246="",0,IFERROR(INDEX(Departments!$B$5:$B$54,MATCH($C246,Departments!$A$5:$A$54,0)),0))</f>
        <v/>
      </c>
      <c r="AA246" s="41">
        <f>N($L246)*$Y246</f>
        <v/>
      </c>
      <c r="AB246" s="41">
        <f>N($M246)*$Y246</f>
        <v/>
      </c>
      <c r="AC246" s="41">
        <f>$AA246*$Z246</f>
        <v/>
      </c>
      <c r="AD246" s="41">
        <f>$AA246*BonusMonths/12</f>
        <v/>
      </c>
      <c r="AE246" s="41">
        <f>($AA246+SI_Gross*$AB246)*IF($Q246=1,SI_O,SI_E)</f>
        <v/>
      </c>
      <c r="AF246" s="41">
        <f>IF($Q246=1,0,$AA246*EOSB)</f>
        <v/>
      </c>
      <c r="AG246" s="41">
        <f>$AN246*$W246</f>
        <v/>
      </c>
      <c r="AH246" s="41">
        <f>SUM($AA246:$AG246)</f>
        <v/>
      </c>
      <c r="AI246" s="41">
        <f>12*($AM246+$AN246)</f>
        <v/>
      </c>
      <c r="AJ246" s="41">
        <f>$AM246*((IncMonth-1)+(13-IncMonth)*(1+$X246))+12*$AN246</f>
        <v/>
      </c>
      <c r="AK246" s="41">
        <f>IF($R246=1,N($L246)+N($M246),0)</f>
        <v/>
      </c>
      <c r="AL246">
        <f>IF($C246="","",IF(N($L246)&lt;=0,"Basic salary missing",IF(ISNA(MATCH($C246,Departments!$A$5:$A$54,0)),"Department not on Departments sheet",IF(AND($I246&lt;&gt;"",NOT(ISNUMBER($I246))),"Date of birth is text, not a date",IF(AND($K246&lt;&gt;"",NOT(ISNUMBER($K246))),"Contract end is text, not a date","")))))</f>
        <v/>
      </c>
      <c r="AM246" s="41">
        <f>IF($R246=0,0,N($L246)*(1+$Z246+BonusMonths/12+IF($Q246=1,0,EOSB))+N($M246)+(N($L246)+SI_Gross*N($M246))*IF($Q246=1,SI_O,SI_E))</f>
        <v/>
      </c>
      <c r="AN246" s="41">
        <f>IF($R246=0,0,(IF($Q246=1,MedO,MedE+Ticket)+Training)/12)</f>
        <v/>
      </c>
    </row>
    <row r="247">
      <c r="I247" s="35" t="n"/>
      <c r="J247" s="35" t="n"/>
      <c r="K247" s="35" t="n"/>
      <c r="L247" s="36" t="n"/>
      <c r="M247" s="36" t="n"/>
      <c r="P247" s="37" t="n"/>
      <c r="Q247" s="38">
        <f>IF($C247="",0,IF(OR(LOWER(TRIM($G247))="omani",LOWER(TRIM($G247))="oman",LOWER(TRIM($G247))="om",LOWER(TRIM($G247))="local"),1,0))</f>
        <v/>
      </c>
      <c r="R247" s="38">
        <f>IF($C247="",0,IF(OR(ISNUMBER(SEARCH("resign",$N247)),ISNUMBER(SEARCH("terminat",$N247)),ISNUMBER(SEARCH("inactive",$N247)),ISNUMBER(SEARCH("vacan",$N247)),ISNUMBER(SEARCH("deceased",$N247)),ISNUMBER(SEARCH("separated",$N247))),0,1))</f>
        <v/>
      </c>
      <c r="S247">
        <f>IF(OR($R247=0,NOT(ISNUMBER($I247))),"",IFERROR(DATEDIF($I247,DATE(FY,1,1),"y"),""))</f>
        <v/>
      </c>
      <c r="T247">
        <f>IF(OR($R247=0,NOT(ISNUMBER($J247))),"",IFERROR(DATEDIF($J247,DATE(FY,1,1),"y"),0))</f>
        <v/>
      </c>
      <c r="U247" s="38">
        <f>IF(OR($R247=0,NOT(ISNUMBER($I247))),0,IF(YEAR($I247)+IF($Q247=1,RetAgeO,RetAgeE)=FY,MONTH($I247),IF(YEAR($I247)+IF($Q247=1,RetAgeO,RetAgeE)&lt;FY,1,0)))</f>
        <v/>
      </c>
      <c r="V247" s="38">
        <f>IF(OR($R247=0,NOT(ISNUMBER($K247))),0,IF(YEAR($K247)=FY,MONTH($K247),IF(YEAR($K247)&lt;FY,1,0)))</f>
        <v/>
      </c>
      <c r="W247" s="38">
        <f>IF($R247=0,0,MIN(12,IF(AND(ISNUMBER($O247),$O247&gt;=1,$O247&lt;=12),INT($O247),12),IF(AND(RetireExit="Yes",$U247&gt;0),$U247,12),IF(AND(ContractExit="Yes",$V247&gt;0),$V247,12)))</f>
        <v/>
      </c>
      <c r="X247" s="37">
        <f>IF(ISNUMBER($P247),$P247,IncPct)</f>
        <v/>
      </c>
      <c r="Y247" s="39">
        <f>IF($W247=0,0,MAX(0,MIN($W247,IncMonth-1))+MAX(0,$W247-IncMonth+1)*(1+$X247))</f>
        <v/>
      </c>
      <c r="Z247" s="40">
        <f>IF($C247="",0,IFERROR(INDEX(Departments!$B$5:$B$54,MATCH($C247,Departments!$A$5:$A$54,0)),0))</f>
        <v/>
      </c>
      <c r="AA247" s="41">
        <f>N($L247)*$Y247</f>
        <v/>
      </c>
      <c r="AB247" s="41">
        <f>N($M247)*$Y247</f>
        <v/>
      </c>
      <c r="AC247" s="41">
        <f>$AA247*$Z247</f>
        <v/>
      </c>
      <c r="AD247" s="41">
        <f>$AA247*BonusMonths/12</f>
        <v/>
      </c>
      <c r="AE247" s="41">
        <f>($AA247+SI_Gross*$AB247)*IF($Q247=1,SI_O,SI_E)</f>
        <v/>
      </c>
      <c r="AF247" s="41">
        <f>IF($Q247=1,0,$AA247*EOSB)</f>
        <v/>
      </c>
      <c r="AG247" s="41">
        <f>$AN247*$W247</f>
        <v/>
      </c>
      <c r="AH247" s="41">
        <f>SUM($AA247:$AG247)</f>
        <v/>
      </c>
      <c r="AI247" s="41">
        <f>12*($AM247+$AN247)</f>
        <v/>
      </c>
      <c r="AJ247" s="41">
        <f>$AM247*((IncMonth-1)+(13-IncMonth)*(1+$X247))+12*$AN247</f>
        <v/>
      </c>
      <c r="AK247" s="41">
        <f>IF($R247=1,N($L247)+N($M247),0)</f>
        <v/>
      </c>
      <c r="AL247">
        <f>IF($C247="","",IF(N($L247)&lt;=0,"Basic salary missing",IF(ISNA(MATCH($C247,Departments!$A$5:$A$54,0)),"Department not on Departments sheet",IF(AND($I247&lt;&gt;"",NOT(ISNUMBER($I247))),"Date of birth is text, not a date",IF(AND($K247&lt;&gt;"",NOT(ISNUMBER($K247))),"Contract end is text, not a date","")))))</f>
        <v/>
      </c>
      <c r="AM247" s="41">
        <f>IF($R247=0,0,N($L247)*(1+$Z247+BonusMonths/12+IF($Q247=1,0,EOSB))+N($M247)+(N($L247)+SI_Gross*N($M247))*IF($Q247=1,SI_O,SI_E))</f>
        <v/>
      </c>
      <c r="AN247" s="41">
        <f>IF($R247=0,0,(IF($Q247=1,MedO,MedE+Ticket)+Training)/12)</f>
        <v/>
      </c>
    </row>
    <row r="248">
      <c r="I248" s="35" t="n"/>
      <c r="J248" s="35" t="n"/>
      <c r="K248" s="35" t="n"/>
      <c r="L248" s="36" t="n"/>
      <c r="M248" s="36" t="n"/>
      <c r="P248" s="37" t="n"/>
      <c r="Q248" s="38">
        <f>IF($C248="",0,IF(OR(LOWER(TRIM($G248))="omani",LOWER(TRIM($G248))="oman",LOWER(TRIM($G248))="om",LOWER(TRIM($G248))="local"),1,0))</f>
        <v/>
      </c>
      <c r="R248" s="38">
        <f>IF($C248="",0,IF(OR(ISNUMBER(SEARCH("resign",$N248)),ISNUMBER(SEARCH("terminat",$N248)),ISNUMBER(SEARCH("inactive",$N248)),ISNUMBER(SEARCH("vacan",$N248)),ISNUMBER(SEARCH("deceased",$N248)),ISNUMBER(SEARCH("separated",$N248))),0,1))</f>
        <v/>
      </c>
      <c r="S248">
        <f>IF(OR($R248=0,NOT(ISNUMBER($I248))),"",IFERROR(DATEDIF($I248,DATE(FY,1,1),"y"),""))</f>
        <v/>
      </c>
      <c r="T248">
        <f>IF(OR($R248=0,NOT(ISNUMBER($J248))),"",IFERROR(DATEDIF($J248,DATE(FY,1,1),"y"),0))</f>
        <v/>
      </c>
      <c r="U248" s="38">
        <f>IF(OR($R248=0,NOT(ISNUMBER($I248))),0,IF(YEAR($I248)+IF($Q248=1,RetAgeO,RetAgeE)=FY,MONTH($I248),IF(YEAR($I248)+IF($Q248=1,RetAgeO,RetAgeE)&lt;FY,1,0)))</f>
        <v/>
      </c>
      <c r="V248" s="38">
        <f>IF(OR($R248=0,NOT(ISNUMBER($K248))),0,IF(YEAR($K248)=FY,MONTH($K248),IF(YEAR($K248)&lt;FY,1,0)))</f>
        <v/>
      </c>
      <c r="W248" s="38">
        <f>IF($R248=0,0,MIN(12,IF(AND(ISNUMBER($O248),$O248&gt;=1,$O248&lt;=12),INT($O248),12),IF(AND(RetireExit="Yes",$U248&gt;0),$U248,12),IF(AND(ContractExit="Yes",$V248&gt;0),$V248,12)))</f>
        <v/>
      </c>
      <c r="X248" s="37">
        <f>IF(ISNUMBER($P248),$P248,IncPct)</f>
        <v/>
      </c>
      <c r="Y248" s="39">
        <f>IF($W248=0,0,MAX(0,MIN($W248,IncMonth-1))+MAX(0,$W248-IncMonth+1)*(1+$X248))</f>
        <v/>
      </c>
      <c r="Z248" s="40">
        <f>IF($C248="",0,IFERROR(INDEX(Departments!$B$5:$B$54,MATCH($C248,Departments!$A$5:$A$54,0)),0))</f>
        <v/>
      </c>
      <c r="AA248" s="41">
        <f>N($L248)*$Y248</f>
        <v/>
      </c>
      <c r="AB248" s="41">
        <f>N($M248)*$Y248</f>
        <v/>
      </c>
      <c r="AC248" s="41">
        <f>$AA248*$Z248</f>
        <v/>
      </c>
      <c r="AD248" s="41">
        <f>$AA248*BonusMonths/12</f>
        <v/>
      </c>
      <c r="AE248" s="41">
        <f>($AA248+SI_Gross*$AB248)*IF($Q248=1,SI_O,SI_E)</f>
        <v/>
      </c>
      <c r="AF248" s="41">
        <f>IF($Q248=1,0,$AA248*EOSB)</f>
        <v/>
      </c>
      <c r="AG248" s="41">
        <f>$AN248*$W248</f>
        <v/>
      </c>
      <c r="AH248" s="41">
        <f>SUM($AA248:$AG248)</f>
        <v/>
      </c>
      <c r="AI248" s="41">
        <f>12*($AM248+$AN248)</f>
        <v/>
      </c>
      <c r="AJ248" s="41">
        <f>$AM248*((IncMonth-1)+(13-IncMonth)*(1+$X248))+12*$AN248</f>
        <v/>
      </c>
      <c r="AK248" s="41">
        <f>IF($R248=1,N($L248)+N($M248),0)</f>
        <v/>
      </c>
      <c r="AL248">
        <f>IF($C248="","",IF(N($L248)&lt;=0,"Basic salary missing",IF(ISNA(MATCH($C248,Departments!$A$5:$A$54,0)),"Department not on Departments sheet",IF(AND($I248&lt;&gt;"",NOT(ISNUMBER($I248))),"Date of birth is text, not a date",IF(AND($K248&lt;&gt;"",NOT(ISNUMBER($K248))),"Contract end is text, not a date","")))))</f>
        <v/>
      </c>
      <c r="AM248" s="41">
        <f>IF($R248=0,0,N($L248)*(1+$Z248+BonusMonths/12+IF($Q248=1,0,EOSB))+N($M248)+(N($L248)+SI_Gross*N($M248))*IF($Q248=1,SI_O,SI_E))</f>
        <v/>
      </c>
      <c r="AN248" s="41">
        <f>IF($R248=0,0,(IF($Q248=1,MedO,MedE+Ticket)+Training)/12)</f>
        <v/>
      </c>
    </row>
    <row r="249">
      <c r="I249" s="35" t="n"/>
      <c r="J249" s="35" t="n"/>
      <c r="K249" s="35" t="n"/>
      <c r="L249" s="36" t="n"/>
      <c r="M249" s="36" t="n"/>
      <c r="P249" s="37" t="n"/>
      <c r="Q249" s="38">
        <f>IF($C249="",0,IF(OR(LOWER(TRIM($G249))="omani",LOWER(TRIM($G249))="oman",LOWER(TRIM($G249))="om",LOWER(TRIM($G249))="local"),1,0))</f>
        <v/>
      </c>
      <c r="R249" s="38">
        <f>IF($C249="",0,IF(OR(ISNUMBER(SEARCH("resign",$N249)),ISNUMBER(SEARCH("terminat",$N249)),ISNUMBER(SEARCH("inactive",$N249)),ISNUMBER(SEARCH("vacan",$N249)),ISNUMBER(SEARCH("deceased",$N249)),ISNUMBER(SEARCH("separated",$N249))),0,1))</f>
        <v/>
      </c>
      <c r="S249">
        <f>IF(OR($R249=0,NOT(ISNUMBER($I249))),"",IFERROR(DATEDIF($I249,DATE(FY,1,1),"y"),""))</f>
        <v/>
      </c>
      <c r="T249">
        <f>IF(OR($R249=0,NOT(ISNUMBER($J249))),"",IFERROR(DATEDIF($J249,DATE(FY,1,1),"y"),0))</f>
        <v/>
      </c>
      <c r="U249" s="38">
        <f>IF(OR($R249=0,NOT(ISNUMBER($I249))),0,IF(YEAR($I249)+IF($Q249=1,RetAgeO,RetAgeE)=FY,MONTH($I249),IF(YEAR($I249)+IF($Q249=1,RetAgeO,RetAgeE)&lt;FY,1,0)))</f>
        <v/>
      </c>
      <c r="V249" s="38">
        <f>IF(OR($R249=0,NOT(ISNUMBER($K249))),0,IF(YEAR($K249)=FY,MONTH($K249),IF(YEAR($K249)&lt;FY,1,0)))</f>
        <v/>
      </c>
      <c r="W249" s="38">
        <f>IF($R249=0,0,MIN(12,IF(AND(ISNUMBER($O249),$O249&gt;=1,$O249&lt;=12),INT($O249),12),IF(AND(RetireExit="Yes",$U249&gt;0),$U249,12),IF(AND(ContractExit="Yes",$V249&gt;0),$V249,12)))</f>
        <v/>
      </c>
      <c r="X249" s="37">
        <f>IF(ISNUMBER($P249),$P249,IncPct)</f>
        <v/>
      </c>
      <c r="Y249" s="39">
        <f>IF($W249=0,0,MAX(0,MIN($W249,IncMonth-1))+MAX(0,$W249-IncMonth+1)*(1+$X249))</f>
        <v/>
      </c>
      <c r="Z249" s="40">
        <f>IF($C249="",0,IFERROR(INDEX(Departments!$B$5:$B$54,MATCH($C249,Departments!$A$5:$A$54,0)),0))</f>
        <v/>
      </c>
      <c r="AA249" s="41">
        <f>N($L249)*$Y249</f>
        <v/>
      </c>
      <c r="AB249" s="41">
        <f>N($M249)*$Y249</f>
        <v/>
      </c>
      <c r="AC249" s="41">
        <f>$AA249*$Z249</f>
        <v/>
      </c>
      <c r="AD249" s="41">
        <f>$AA249*BonusMonths/12</f>
        <v/>
      </c>
      <c r="AE249" s="41">
        <f>($AA249+SI_Gross*$AB249)*IF($Q249=1,SI_O,SI_E)</f>
        <v/>
      </c>
      <c r="AF249" s="41">
        <f>IF($Q249=1,0,$AA249*EOSB)</f>
        <v/>
      </c>
      <c r="AG249" s="41">
        <f>$AN249*$W249</f>
        <v/>
      </c>
      <c r="AH249" s="41">
        <f>SUM($AA249:$AG249)</f>
        <v/>
      </c>
      <c r="AI249" s="41">
        <f>12*($AM249+$AN249)</f>
        <v/>
      </c>
      <c r="AJ249" s="41">
        <f>$AM249*((IncMonth-1)+(13-IncMonth)*(1+$X249))+12*$AN249</f>
        <v/>
      </c>
      <c r="AK249" s="41">
        <f>IF($R249=1,N($L249)+N($M249),0)</f>
        <v/>
      </c>
      <c r="AL249">
        <f>IF($C249="","",IF(N($L249)&lt;=0,"Basic salary missing",IF(ISNA(MATCH($C249,Departments!$A$5:$A$54,0)),"Department not on Departments sheet",IF(AND($I249&lt;&gt;"",NOT(ISNUMBER($I249))),"Date of birth is text, not a date",IF(AND($K249&lt;&gt;"",NOT(ISNUMBER($K249))),"Contract end is text, not a date","")))))</f>
        <v/>
      </c>
      <c r="AM249" s="41">
        <f>IF($R249=0,0,N($L249)*(1+$Z249+BonusMonths/12+IF($Q249=1,0,EOSB))+N($M249)+(N($L249)+SI_Gross*N($M249))*IF($Q249=1,SI_O,SI_E))</f>
        <v/>
      </c>
      <c r="AN249" s="41">
        <f>IF($R249=0,0,(IF($Q249=1,MedO,MedE+Ticket)+Training)/12)</f>
        <v/>
      </c>
    </row>
    <row r="250">
      <c r="I250" s="35" t="n"/>
      <c r="J250" s="35" t="n"/>
      <c r="K250" s="35" t="n"/>
      <c r="L250" s="36" t="n"/>
      <c r="M250" s="36" t="n"/>
      <c r="P250" s="37" t="n"/>
      <c r="Q250" s="38">
        <f>IF($C250="",0,IF(OR(LOWER(TRIM($G250))="omani",LOWER(TRIM($G250))="oman",LOWER(TRIM($G250))="om",LOWER(TRIM($G250))="local"),1,0))</f>
        <v/>
      </c>
      <c r="R250" s="38">
        <f>IF($C250="",0,IF(OR(ISNUMBER(SEARCH("resign",$N250)),ISNUMBER(SEARCH("terminat",$N250)),ISNUMBER(SEARCH("inactive",$N250)),ISNUMBER(SEARCH("vacan",$N250)),ISNUMBER(SEARCH("deceased",$N250)),ISNUMBER(SEARCH("separated",$N250))),0,1))</f>
        <v/>
      </c>
      <c r="S250">
        <f>IF(OR($R250=0,NOT(ISNUMBER($I250))),"",IFERROR(DATEDIF($I250,DATE(FY,1,1),"y"),""))</f>
        <v/>
      </c>
      <c r="T250">
        <f>IF(OR($R250=0,NOT(ISNUMBER($J250))),"",IFERROR(DATEDIF($J250,DATE(FY,1,1),"y"),0))</f>
        <v/>
      </c>
      <c r="U250" s="38">
        <f>IF(OR($R250=0,NOT(ISNUMBER($I250))),0,IF(YEAR($I250)+IF($Q250=1,RetAgeO,RetAgeE)=FY,MONTH($I250),IF(YEAR($I250)+IF($Q250=1,RetAgeO,RetAgeE)&lt;FY,1,0)))</f>
        <v/>
      </c>
      <c r="V250" s="38">
        <f>IF(OR($R250=0,NOT(ISNUMBER($K250))),0,IF(YEAR($K250)=FY,MONTH($K250),IF(YEAR($K250)&lt;FY,1,0)))</f>
        <v/>
      </c>
      <c r="W250" s="38">
        <f>IF($R250=0,0,MIN(12,IF(AND(ISNUMBER($O250),$O250&gt;=1,$O250&lt;=12),INT($O250),12),IF(AND(RetireExit="Yes",$U250&gt;0),$U250,12),IF(AND(ContractExit="Yes",$V250&gt;0),$V250,12)))</f>
        <v/>
      </c>
      <c r="X250" s="37">
        <f>IF(ISNUMBER($P250),$P250,IncPct)</f>
        <v/>
      </c>
      <c r="Y250" s="39">
        <f>IF($W250=0,0,MAX(0,MIN($W250,IncMonth-1))+MAX(0,$W250-IncMonth+1)*(1+$X250))</f>
        <v/>
      </c>
      <c r="Z250" s="40">
        <f>IF($C250="",0,IFERROR(INDEX(Departments!$B$5:$B$54,MATCH($C250,Departments!$A$5:$A$54,0)),0))</f>
        <v/>
      </c>
      <c r="AA250" s="41">
        <f>N($L250)*$Y250</f>
        <v/>
      </c>
      <c r="AB250" s="41">
        <f>N($M250)*$Y250</f>
        <v/>
      </c>
      <c r="AC250" s="41">
        <f>$AA250*$Z250</f>
        <v/>
      </c>
      <c r="AD250" s="41">
        <f>$AA250*BonusMonths/12</f>
        <v/>
      </c>
      <c r="AE250" s="41">
        <f>($AA250+SI_Gross*$AB250)*IF($Q250=1,SI_O,SI_E)</f>
        <v/>
      </c>
      <c r="AF250" s="41">
        <f>IF($Q250=1,0,$AA250*EOSB)</f>
        <v/>
      </c>
      <c r="AG250" s="41">
        <f>$AN250*$W250</f>
        <v/>
      </c>
      <c r="AH250" s="41">
        <f>SUM($AA250:$AG250)</f>
        <v/>
      </c>
      <c r="AI250" s="41">
        <f>12*($AM250+$AN250)</f>
        <v/>
      </c>
      <c r="AJ250" s="41">
        <f>$AM250*((IncMonth-1)+(13-IncMonth)*(1+$X250))+12*$AN250</f>
        <v/>
      </c>
      <c r="AK250" s="41">
        <f>IF($R250=1,N($L250)+N($M250),0)</f>
        <v/>
      </c>
      <c r="AL250">
        <f>IF($C250="","",IF(N($L250)&lt;=0,"Basic salary missing",IF(ISNA(MATCH($C250,Departments!$A$5:$A$54,0)),"Department not on Departments sheet",IF(AND($I250&lt;&gt;"",NOT(ISNUMBER($I250))),"Date of birth is text, not a date",IF(AND($K250&lt;&gt;"",NOT(ISNUMBER($K250))),"Contract end is text, not a date","")))))</f>
        <v/>
      </c>
      <c r="AM250" s="41">
        <f>IF($R250=0,0,N($L250)*(1+$Z250+BonusMonths/12+IF($Q250=1,0,EOSB))+N($M250)+(N($L250)+SI_Gross*N($M250))*IF($Q250=1,SI_O,SI_E))</f>
        <v/>
      </c>
      <c r="AN250" s="41">
        <f>IF($R250=0,0,(IF($Q250=1,MedO,MedE+Ticket)+Training)/12)</f>
        <v/>
      </c>
    </row>
    <row r="251">
      <c r="I251" s="35" t="n"/>
      <c r="J251" s="35" t="n"/>
      <c r="K251" s="35" t="n"/>
      <c r="L251" s="36" t="n"/>
      <c r="M251" s="36" t="n"/>
      <c r="P251" s="37" t="n"/>
      <c r="Q251" s="38">
        <f>IF($C251="",0,IF(OR(LOWER(TRIM($G251))="omani",LOWER(TRIM($G251))="oman",LOWER(TRIM($G251))="om",LOWER(TRIM($G251))="local"),1,0))</f>
        <v/>
      </c>
      <c r="R251" s="38">
        <f>IF($C251="",0,IF(OR(ISNUMBER(SEARCH("resign",$N251)),ISNUMBER(SEARCH("terminat",$N251)),ISNUMBER(SEARCH("inactive",$N251)),ISNUMBER(SEARCH("vacan",$N251)),ISNUMBER(SEARCH("deceased",$N251)),ISNUMBER(SEARCH("separated",$N251))),0,1))</f>
        <v/>
      </c>
      <c r="S251">
        <f>IF(OR($R251=0,NOT(ISNUMBER($I251))),"",IFERROR(DATEDIF($I251,DATE(FY,1,1),"y"),""))</f>
        <v/>
      </c>
      <c r="T251">
        <f>IF(OR($R251=0,NOT(ISNUMBER($J251))),"",IFERROR(DATEDIF($J251,DATE(FY,1,1),"y"),0))</f>
        <v/>
      </c>
      <c r="U251" s="38">
        <f>IF(OR($R251=0,NOT(ISNUMBER($I251))),0,IF(YEAR($I251)+IF($Q251=1,RetAgeO,RetAgeE)=FY,MONTH($I251),IF(YEAR($I251)+IF($Q251=1,RetAgeO,RetAgeE)&lt;FY,1,0)))</f>
        <v/>
      </c>
      <c r="V251" s="38">
        <f>IF(OR($R251=0,NOT(ISNUMBER($K251))),0,IF(YEAR($K251)=FY,MONTH($K251),IF(YEAR($K251)&lt;FY,1,0)))</f>
        <v/>
      </c>
      <c r="W251" s="38">
        <f>IF($R251=0,0,MIN(12,IF(AND(ISNUMBER($O251),$O251&gt;=1,$O251&lt;=12),INT($O251),12),IF(AND(RetireExit="Yes",$U251&gt;0),$U251,12),IF(AND(ContractExit="Yes",$V251&gt;0),$V251,12)))</f>
        <v/>
      </c>
      <c r="X251" s="37">
        <f>IF(ISNUMBER($P251),$P251,IncPct)</f>
        <v/>
      </c>
      <c r="Y251" s="39">
        <f>IF($W251=0,0,MAX(0,MIN($W251,IncMonth-1))+MAX(0,$W251-IncMonth+1)*(1+$X251))</f>
        <v/>
      </c>
      <c r="Z251" s="40">
        <f>IF($C251="",0,IFERROR(INDEX(Departments!$B$5:$B$54,MATCH($C251,Departments!$A$5:$A$54,0)),0))</f>
        <v/>
      </c>
      <c r="AA251" s="41">
        <f>N($L251)*$Y251</f>
        <v/>
      </c>
      <c r="AB251" s="41">
        <f>N($M251)*$Y251</f>
        <v/>
      </c>
      <c r="AC251" s="41">
        <f>$AA251*$Z251</f>
        <v/>
      </c>
      <c r="AD251" s="41">
        <f>$AA251*BonusMonths/12</f>
        <v/>
      </c>
      <c r="AE251" s="41">
        <f>($AA251+SI_Gross*$AB251)*IF($Q251=1,SI_O,SI_E)</f>
        <v/>
      </c>
      <c r="AF251" s="41">
        <f>IF($Q251=1,0,$AA251*EOSB)</f>
        <v/>
      </c>
      <c r="AG251" s="41">
        <f>$AN251*$W251</f>
        <v/>
      </c>
      <c r="AH251" s="41">
        <f>SUM($AA251:$AG251)</f>
        <v/>
      </c>
      <c r="AI251" s="41">
        <f>12*($AM251+$AN251)</f>
        <v/>
      </c>
      <c r="AJ251" s="41">
        <f>$AM251*((IncMonth-1)+(13-IncMonth)*(1+$X251))+12*$AN251</f>
        <v/>
      </c>
      <c r="AK251" s="41">
        <f>IF($R251=1,N($L251)+N($M251),0)</f>
        <v/>
      </c>
      <c r="AL251">
        <f>IF($C251="","",IF(N($L251)&lt;=0,"Basic salary missing",IF(ISNA(MATCH($C251,Departments!$A$5:$A$54,0)),"Department not on Departments sheet",IF(AND($I251&lt;&gt;"",NOT(ISNUMBER($I251))),"Date of birth is text, not a date",IF(AND($K251&lt;&gt;"",NOT(ISNUMBER($K251))),"Contract end is text, not a date","")))))</f>
        <v/>
      </c>
      <c r="AM251" s="41">
        <f>IF($R251=0,0,N($L251)*(1+$Z251+BonusMonths/12+IF($Q251=1,0,EOSB))+N($M251)+(N($L251)+SI_Gross*N($M251))*IF($Q251=1,SI_O,SI_E))</f>
        <v/>
      </c>
      <c r="AN251" s="41">
        <f>IF($R251=0,0,(IF($Q251=1,MedO,MedE+Ticket)+Training)/12)</f>
        <v/>
      </c>
    </row>
    <row r="252">
      <c r="I252" s="35" t="n"/>
      <c r="J252" s="35" t="n"/>
      <c r="K252" s="35" t="n"/>
      <c r="L252" s="36" t="n"/>
      <c r="M252" s="36" t="n"/>
      <c r="P252" s="37" t="n"/>
      <c r="Q252" s="38">
        <f>IF($C252="",0,IF(OR(LOWER(TRIM($G252))="omani",LOWER(TRIM($G252))="oman",LOWER(TRIM($G252))="om",LOWER(TRIM($G252))="local"),1,0))</f>
        <v/>
      </c>
      <c r="R252" s="38">
        <f>IF($C252="",0,IF(OR(ISNUMBER(SEARCH("resign",$N252)),ISNUMBER(SEARCH("terminat",$N252)),ISNUMBER(SEARCH("inactive",$N252)),ISNUMBER(SEARCH("vacan",$N252)),ISNUMBER(SEARCH("deceased",$N252)),ISNUMBER(SEARCH("separated",$N252))),0,1))</f>
        <v/>
      </c>
      <c r="S252">
        <f>IF(OR($R252=0,NOT(ISNUMBER($I252))),"",IFERROR(DATEDIF($I252,DATE(FY,1,1),"y"),""))</f>
        <v/>
      </c>
      <c r="T252">
        <f>IF(OR($R252=0,NOT(ISNUMBER($J252))),"",IFERROR(DATEDIF($J252,DATE(FY,1,1),"y"),0))</f>
        <v/>
      </c>
      <c r="U252" s="38">
        <f>IF(OR($R252=0,NOT(ISNUMBER($I252))),0,IF(YEAR($I252)+IF($Q252=1,RetAgeO,RetAgeE)=FY,MONTH($I252),IF(YEAR($I252)+IF($Q252=1,RetAgeO,RetAgeE)&lt;FY,1,0)))</f>
        <v/>
      </c>
      <c r="V252" s="38">
        <f>IF(OR($R252=0,NOT(ISNUMBER($K252))),0,IF(YEAR($K252)=FY,MONTH($K252),IF(YEAR($K252)&lt;FY,1,0)))</f>
        <v/>
      </c>
      <c r="W252" s="38">
        <f>IF($R252=0,0,MIN(12,IF(AND(ISNUMBER($O252),$O252&gt;=1,$O252&lt;=12),INT($O252),12),IF(AND(RetireExit="Yes",$U252&gt;0),$U252,12),IF(AND(ContractExit="Yes",$V252&gt;0),$V252,12)))</f>
        <v/>
      </c>
      <c r="X252" s="37">
        <f>IF(ISNUMBER($P252),$P252,IncPct)</f>
        <v/>
      </c>
      <c r="Y252" s="39">
        <f>IF($W252=0,0,MAX(0,MIN($W252,IncMonth-1))+MAX(0,$W252-IncMonth+1)*(1+$X252))</f>
        <v/>
      </c>
      <c r="Z252" s="40">
        <f>IF($C252="",0,IFERROR(INDEX(Departments!$B$5:$B$54,MATCH($C252,Departments!$A$5:$A$54,0)),0))</f>
        <v/>
      </c>
      <c r="AA252" s="41">
        <f>N($L252)*$Y252</f>
        <v/>
      </c>
      <c r="AB252" s="41">
        <f>N($M252)*$Y252</f>
        <v/>
      </c>
      <c r="AC252" s="41">
        <f>$AA252*$Z252</f>
        <v/>
      </c>
      <c r="AD252" s="41">
        <f>$AA252*BonusMonths/12</f>
        <v/>
      </c>
      <c r="AE252" s="41">
        <f>($AA252+SI_Gross*$AB252)*IF($Q252=1,SI_O,SI_E)</f>
        <v/>
      </c>
      <c r="AF252" s="41">
        <f>IF($Q252=1,0,$AA252*EOSB)</f>
        <v/>
      </c>
      <c r="AG252" s="41">
        <f>$AN252*$W252</f>
        <v/>
      </c>
      <c r="AH252" s="41">
        <f>SUM($AA252:$AG252)</f>
        <v/>
      </c>
      <c r="AI252" s="41">
        <f>12*($AM252+$AN252)</f>
        <v/>
      </c>
      <c r="AJ252" s="41">
        <f>$AM252*((IncMonth-1)+(13-IncMonth)*(1+$X252))+12*$AN252</f>
        <v/>
      </c>
      <c r="AK252" s="41">
        <f>IF($R252=1,N($L252)+N($M252),0)</f>
        <v/>
      </c>
      <c r="AL252">
        <f>IF($C252="","",IF(N($L252)&lt;=0,"Basic salary missing",IF(ISNA(MATCH($C252,Departments!$A$5:$A$54,0)),"Department not on Departments sheet",IF(AND($I252&lt;&gt;"",NOT(ISNUMBER($I252))),"Date of birth is text, not a date",IF(AND($K252&lt;&gt;"",NOT(ISNUMBER($K252))),"Contract end is text, not a date","")))))</f>
        <v/>
      </c>
      <c r="AM252" s="41">
        <f>IF($R252=0,0,N($L252)*(1+$Z252+BonusMonths/12+IF($Q252=1,0,EOSB))+N($M252)+(N($L252)+SI_Gross*N($M252))*IF($Q252=1,SI_O,SI_E))</f>
        <v/>
      </c>
      <c r="AN252" s="41">
        <f>IF($R252=0,0,(IF($Q252=1,MedO,MedE+Ticket)+Training)/12)</f>
        <v/>
      </c>
    </row>
    <row r="253">
      <c r="I253" s="35" t="n"/>
      <c r="J253" s="35" t="n"/>
      <c r="K253" s="35" t="n"/>
      <c r="L253" s="36" t="n"/>
      <c r="M253" s="36" t="n"/>
      <c r="P253" s="37" t="n"/>
      <c r="Q253" s="38">
        <f>IF($C253="",0,IF(OR(LOWER(TRIM($G253))="omani",LOWER(TRIM($G253))="oman",LOWER(TRIM($G253))="om",LOWER(TRIM($G253))="local"),1,0))</f>
        <v/>
      </c>
      <c r="R253" s="38">
        <f>IF($C253="",0,IF(OR(ISNUMBER(SEARCH("resign",$N253)),ISNUMBER(SEARCH("terminat",$N253)),ISNUMBER(SEARCH("inactive",$N253)),ISNUMBER(SEARCH("vacan",$N253)),ISNUMBER(SEARCH("deceased",$N253)),ISNUMBER(SEARCH("separated",$N253))),0,1))</f>
        <v/>
      </c>
      <c r="S253">
        <f>IF(OR($R253=0,NOT(ISNUMBER($I253))),"",IFERROR(DATEDIF($I253,DATE(FY,1,1),"y"),""))</f>
        <v/>
      </c>
      <c r="T253">
        <f>IF(OR($R253=0,NOT(ISNUMBER($J253))),"",IFERROR(DATEDIF($J253,DATE(FY,1,1),"y"),0))</f>
        <v/>
      </c>
      <c r="U253" s="38">
        <f>IF(OR($R253=0,NOT(ISNUMBER($I253))),0,IF(YEAR($I253)+IF($Q253=1,RetAgeO,RetAgeE)=FY,MONTH($I253),IF(YEAR($I253)+IF($Q253=1,RetAgeO,RetAgeE)&lt;FY,1,0)))</f>
        <v/>
      </c>
      <c r="V253" s="38">
        <f>IF(OR($R253=0,NOT(ISNUMBER($K253))),0,IF(YEAR($K253)=FY,MONTH($K253),IF(YEAR($K253)&lt;FY,1,0)))</f>
        <v/>
      </c>
      <c r="W253" s="38">
        <f>IF($R253=0,0,MIN(12,IF(AND(ISNUMBER($O253),$O253&gt;=1,$O253&lt;=12),INT($O253),12),IF(AND(RetireExit="Yes",$U253&gt;0),$U253,12),IF(AND(ContractExit="Yes",$V253&gt;0),$V253,12)))</f>
        <v/>
      </c>
      <c r="X253" s="37">
        <f>IF(ISNUMBER($P253),$P253,IncPct)</f>
        <v/>
      </c>
      <c r="Y253" s="39">
        <f>IF($W253=0,0,MAX(0,MIN($W253,IncMonth-1))+MAX(0,$W253-IncMonth+1)*(1+$X253))</f>
        <v/>
      </c>
      <c r="Z253" s="40">
        <f>IF($C253="",0,IFERROR(INDEX(Departments!$B$5:$B$54,MATCH($C253,Departments!$A$5:$A$54,0)),0))</f>
        <v/>
      </c>
      <c r="AA253" s="41">
        <f>N($L253)*$Y253</f>
        <v/>
      </c>
      <c r="AB253" s="41">
        <f>N($M253)*$Y253</f>
        <v/>
      </c>
      <c r="AC253" s="41">
        <f>$AA253*$Z253</f>
        <v/>
      </c>
      <c r="AD253" s="41">
        <f>$AA253*BonusMonths/12</f>
        <v/>
      </c>
      <c r="AE253" s="41">
        <f>($AA253+SI_Gross*$AB253)*IF($Q253=1,SI_O,SI_E)</f>
        <v/>
      </c>
      <c r="AF253" s="41">
        <f>IF($Q253=1,0,$AA253*EOSB)</f>
        <v/>
      </c>
      <c r="AG253" s="41">
        <f>$AN253*$W253</f>
        <v/>
      </c>
      <c r="AH253" s="41">
        <f>SUM($AA253:$AG253)</f>
        <v/>
      </c>
      <c r="AI253" s="41">
        <f>12*($AM253+$AN253)</f>
        <v/>
      </c>
      <c r="AJ253" s="41">
        <f>$AM253*((IncMonth-1)+(13-IncMonth)*(1+$X253))+12*$AN253</f>
        <v/>
      </c>
      <c r="AK253" s="41">
        <f>IF($R253=1,N($L253)+N($M253),0)</f>
        <v/>
      </c>
      <c r="AL253">
        <f>IF($C253="","",IF(N($L253)&lt;=0,"Basic salary missing",IF(ISNA(MATCH($C253,Departments!$A$5:$A$54,0)),"Department not on Departments sheet",IF(AND($I253&lt;&gt;"",NOT(ISNUMBER($I253))),"Date of birth is text, not a date",IF(AND($K253&lt;&gt;"",NOT(ISNUMBER($K253))),"Contract end is text, not a date","")))))</f>
        <v/>
      </c>
      <c r="AM253" s="41">
        <f>IF($R253=0,0,N($L253)*(1+$Z253+BonusMonths/12+IF($Q253=1,0,EOSB))+N($M253)+(N($L253)+SI_Gross*N($M253))*IF($Q253=1,SI_O,SI_E))</f>
        <v/>
      </c>
      <c r="AN253" s="41">
        <f>IF($R253=0,0,(IF($Q253=1,MedO,MedE+Ticket)+Training)/12)</f>
        <v/>
      </c>
    </row>
    <row r="254">
      <c r="I254" s="35" t="n"/>
      <c r="J254" s="35" t="n"/>
      <c r="K254" s="35" t="n"/>
      <c r="L254" s="36" t="n"/>
      <c r="M254" s="36" t="n"/>
      <c r="P254" s="37" t="n"/>
      <c r="Q254" s="38">
        <f>IF($C254="",0,IF(OR(LOWER(TRIM($G254))="omani",LOWER(TRIM($G254))="oman",LOWER(TRIM($G254))="om",LOWER(TRIM($G254))="local"),1,0))</f>
        <v/>
      </c>
      <c r="R254" s="38">
        <f>IF($C254="",0,IF(OR(ISNUMBER(SEARCH("resign",$N254)),ISNUMBER(SEARCH("terminat",$N254)),ISNUMBER(SEARCH("inactive",$N254)),ISNUMBER(SEARCH("vacan",$N254)),ISNUMBER(SEARCH("deceased",$N254)),ISNUMBER(SEARCH("separated",$N254))),0,1))</f>
        <v/>
      </c>
      <c r="S254">
        <f>IF(OR($R254=0,NOT(ISNUMBER($I254))),"",IFERROR(DATEDIF($I254,DATE(FY,1,1),"y"),""))</f>
        <v/>
      </c>
      <c r="T254">
        <f>IF(OR($R254=0,NOT(ISNUMBER($J254))),"",IFERROR(DATEDIF($J254,DATE(FY,1,1),"y"),0))</f>
        <v/>
      </c>
      <c r="U254" s="38">
        <f>IF(OR($R254=0,NOT(ISNUMBER($I254))),0,IF(YEAR($I254)+IF($Q254=1,RetAgeO,RetAgeE)=FY,MONTH($I254),IF(YEAR($I254)+IF($Q254=1,RetAgeO,RetAgeE)&lt;FY,1,0)))</f>
        <v/>
      </c>
      <c r="V254" s="38">
        <f>IF(OR($R254=0,NOT(ISNUMBER($K254))),0,IF(YEAR($K254)=FY,MONTH($K254),IF(YEAR($K254)&lt;FY,1,0)))</f>
        <v/>
      </c>
      <c r="W254" s="38">
        <f>IF($R254=0,0,MIN(12,IF(AND(ISNUMBER($O254),$O254&gt;=1,$O254&lt;=12),INT($O254),12),IF(AND(RetireExit="Yes",$U254&gt;0),$U254,12),IF(AND(ContractExit="Yes",$V254&gt;0),$V254,12)))</f>
        <v/>
      </c>
      <c r="X254" s="37">
        <f>IF(ISNUMBER($P254),$P254,IncPct)</f>
        <v/>
      </c>
      <c r="Y254" s="39">
        <f>IF($W254=0,0,MAX(0,MIN($W254,IncMonth-1))+MAX(0,$W254-IncMonth+1)*(1+$X254))</f>
        <v/>
      </c>
      <c r="Z254" s="40">
        <f>IF($C254="",0,IFERROR(INDEX(Departments!$B$5:$B$54,MATCH($C254,Departments!$A$5:$A$54,0)),0))</f>
        <v/>
      </c>
      <c r="AA254" s="41">
        <f>N($L254)*$Y254</f>
        <v/>
      </c>
      <c r="AB254" s="41">
        <f>N($M254)*$Y254</f>
        <v/>
      </c>
      <c r="AC254" s="41">
        <f>$AA254*$Z254</f>
        <v/>
      </c>
      <c r="AD254" s="41">
        <f>$AA254*BonusMonths/12</f>
        <v/>
      </c>
      <c r="AE254" s="41">
        <f>($AA254+SI_Gross*$AB254)*IF($Q254=1,SI_O,SI_E)</f>
        <v/>
      </c>
      <c r="AF254" s="41">
        <f>IF($Q254=1,0,$AA254*EOSB)</f>
        <v/>
      </c>
      <c r="AG254" s="41">
        <f>$AN254*$W254</f>
        <v/>
      </c>
      <c r="AH254" s="41">
        <f>SUM($AA254:$AG254)</f>
        <v/>
      </c>
      <c r="AI254" s="41">
        <f>12*($AM254+$AN254)</f>
        <v/>
      </c>
      <c r="AJ254" s="41">
        <f>$AM254*((IncMonth-1)+(13-IncMonth)*(1+$X254))+12*$AN254</f>
        <v/>
      </c>
      <c r="AK254" s="41">
        <f>IF($R254=1,N($L254)+N($M254),0)</f>
        <v/>
      </c>
      <c r="AL254">
        <f>IF($C254="","",IF(N($L254)&lt;=0,"Basic salary missing",IF(ISNA(MATCH($C254,Departments!$A$5:$A$54,0)),"Department not on Departments sheet",IF(AND($I254&lt;&gt;"",NOT(ISNUMBER($I254))),"Date of birth is text, not a date",IF(AND($K254&lt;&gt;"",NOT(ISNUMBER($K254))),"Contract end is text, not a date","")))))</f>
        <v/>
      </c>
      <c r="AM254" s="41">
        <f>IF($R254=0,0,N($L254)*(1+$Z254+BonusMonths/12+IF($Q254=1,0,EOSB))+N($M254)+(N($L254)+SI_Gross*N($M254))*IF($Q254=1,SI_O,SI_E))</f>
        <v/>
      </c>
      <c r="AN254" s="41">
        <f>IF($R254=0,0,(IF($Q254=1,MedO,MedE+Ticket)+Training)/12)</f>
        <v/>
      </c>
    </row>
    <row r="255">
      <c r="I255" s="35" t="n"/>
      <c r="J255" s="35" t="n"/>
      <c r="K255" s="35" t="n"/>
      <c r="L255" s="36" t="n"/>
      <c r="M255" s="36" t="n"/>
      <c r="P255" s="37" t="n"/>
      <c r="Q255" s="38">
        <f>IF($C255="",0,IF(OR(LOWER(TRIM($G255))="omani",LOWER(TRIM($G255))="oman",LOWER(TRIM($G255))="om",LOWER(TRIM($G255))="local"),1,0))</f>
        <v/>
      </c>
      <c r="R255" s="38">
        <f>IF($C255="",0,IF(OR(ISNUMBER(SEARCH("resign",$N255)),ISNUMBER(SEARCH("terminat",$N255)),ISNUMBER(SEARCH("inactive",$N255)),ISNUMBER(SEARCH("vacan",$N255)),ISNUMBER(SEARCH("deceased",$N255)),ISNUMBER(SEARCH("separated",$N255))),0,1))</f>
        <v/>
      </c>
      <c r="S255">
        <f>IF(OR($R255=0,NOT(ISNUMBER($I255))),"",IFERROR(DATEDIF($I255,DATE(FY,1,1),"y"),""))</f>
        <v/>
      </c>
      <c r="T255">
        <f>IF(OR($R255=0,NOT(ISNUMBER($J255))),"",IFERROR(DATEDIF($J255,DATE(FY,1,1),"y"),0))</f>
        <v/>
      </c>
      <c r="U255" s="38">
        <f>IF(OR($R255=0,NOT(ISNUMBER($I255))),0,IF(YEAR($I255)+IF($Q255=1,RetAgeO,RetAgeE)=FY,MONTH($I255),IF(YEAR($I255)+IF($Q255=1,RetAgeO,RetAgeE)&lt;FY,1,0)))</f>
        <v/>
      </c>
      <c r="V255" s="38">
        <f>IF(OR($R255=0,NOT(ISNUMBER($K255))),0,IF(YEAR($K255)=FY,MONTH($K255),IF(YEAR($K255)&lt;FY,1,0)))</f>
        <v/>
      </c>
      <c r="W255" s="38">
        <f>IF($R255=0,0,MIN(12,IF(AND(ISNUMBER($O255),$O255&gt;=1,$O255&lt;=12),INT($O255),12),IF(AND(RetireExit="Yes",$U255&gt;0),$U255,12),IF(AND(ContractExit="Yes",$V255&gt;0),$V255,12)))</f>
        <v/>
      </c>
      <c r="X255" s="37">
        <f>IF(ISNUMBER($P255),$P255,IncPct)</f>
        <v/>
      </c>
      <c r="Y255" s="39">
        <f>IF($W255=0,0,MAX(0,MIN($W255,IncMonth-1))+MAX(0,$W255-IncMonth+1)*(1+$X255))</f>
        <v/>
      </c>
      <c r="Z255" s="40">
        <f>IF($C255="",0,IFERROR(INDEX(Departments!$B$5:$B$54,MATCH($C255,Departments!$A$5:$A$54,0)),0))</f>
        <v/>
      </c>
      <c r="AA255" s="41">
        <f>N($L255)*$Y255</f>
        <v/>
      </c>
      <c r="AB255" s="41">
        <f>N($M255)*$Y255</f>
        <v/>
      </c>
      <c r="AC255" s="41">
        <f>$AA255*$Z255</f>
        <v/>
      </c>
      <c r="AD255" s="41">
        <f>$AA255*BonusMonths/12</f>
        <v/>
      </c>
      <c r="AE255" s="41">
        <f>($AA255+SI_Gross*$AB255)*IF($Q255=1,SI_O,SI_E)</f>
        <v/>
      </c>
      <c r="AF255" s="41">
        <f>IF($Q255=1,0,$AA255*EOSB)</f>
        <v/>
      </c>
      <c r="AG255" s="41">
        <f>$AN255*$W255</f>
        <v/>
      </c>
      <c r="AH255" s="41">
        <f>SUM($AA255:$AG255)</f>
        <v/>
      </c>
      <c r="AI255" s="41">
        <f>12*($AM255+$AN255)</f>
        <v/>
      </c>
      <c r="AJ255" s="41">
        <f>$AM255*((IncMonth-1)+(13-IncMonth)*(1+$X255))+12*$AN255</f>
        <v/>
      </c>
      <c r="AK255" s="41">
        <f>IF($R255=1,N($L255)+N($M255),0)</f>
        <v/>
      </c>
      <c r="AL255">
        <f>IF($C255="","",IF(N($L255)&lt;=0,"Basic salary missing",IF(ISNA(MATCH($C255,Departments!$A$5:$A$54,0)),"Department not on Departments sheet",IF(AND($I255&lt;&gt;"",NOT(ISNUMBER($I255))),"Date of birth is text, not a date",IF(AND($K255&lt;&gt;"",NOT(ISNUMBER($K255))),"Contract end is text, not a date","")))))</f>
        <v/>
      </c>
      <c r="AM255" s="41">
        <f>IF($R255=0,0,N($L255)*(1+$Z255+BonusMonths/12+IF($Q255=1,0,EOSB))+N($M255)+(N($L255)+SI_Gross*N($M255))*IF($Q255=1,SI_O,SI_E))</f>
        <v/>
      </c>
      <c r="AN255" s="41">
        <f>IF($R255=0,0,(IF($Q255=1,MedO,MedE+Ticket)+Training)/12)</f>
        <v/>
      </c>
    </row>
    <row r="256">
      <c r="I256" s="35" t="n"/>
      <c r="J256" s="35" t="n"/>
      <c r="K256" s="35" t="n"/>
      <c r="L256" s="36" t="n"/>
      <c r="M256" s="36" t="n"/>
      <c r="P256" s="37" t="n"/>
      <c r="Q256" s="38">
        <f>IF($C256="",0,IF(OR(LOWER(TRIM($G256))="omani",LOWER(TRIM($G256))="oman",LOWER(TRIM($G256))="om",LOWER(TRIM($G256))="local"),1,0))</f>
        <v/>
      </c>
      <c r="R256" s="38">
        <f>IF($C256="",0,IF(OR(ISNUMBER(SEARCH("resign",$N256)),ISNUMBER(SEARCH("terminat",$N256)),ISNUMBER(SEARCH("inactive",$N256)),ISNUMBER(SEARCH("vacan",$N256)),ISNUMBER(SEARCH("deceased",$N256)),ISNUMBER(SEARCH("separated",$N256))),0,1))</f>
        <v/>
      </c>
      <c r="S256">
        <f>IF(OR($R256=0,NOT(ISNUMBER($I256))),"",IFERROR(DATEDIF($I256,DATE(FY,1,1),"y"),""))</f>
        <v/>
      </c>
      <c r="T256">
        <f>IF(OR($R256=0,NOT(ISNUMBER($J256))),"",IFERROR(DATEDIF($J256,DATE(FY,1,1),"y"),0))</f>
        <v/>
      </c>
      <c r="U256" s="38">
        <f>IF(OR($R256=0,NOT(ISNUMBER($I256))),0,IF(YEAR($I256)+IF($Q256=1,RetAgeO,RetAgeE)=FY,MONTH($I256),IF(YEAR($I256)+IF($Q256=1,RetAgeO,RetAgeE)&lt;FY,1,0)))</f>
        <v/>
      </c>
      <c r="V256" s="38">
        <f>IF(OR($R256=0,NOT(ISNUMBER($K256))),0,IF(YEAR($K256)=FY,MONTH($K256),IF(YEAR($K256)&lt;FY,1,0)))</f>
        <v/>
      </c>
      <c r="W256" s="38">
        <f>IF($R256=0,0,MIN(12,IF(AND(ISNUMBER($O256),$O256&gt;=1,$O256&lt;=12),INT($O256),12),IF(AND(RetireExit="Yes",$U256&gt;0),$U256,12),IF(AND(ContractExit="Yes",$V256&gt;0),$V256,12)))</f>
        <v/>
      </c>
      <c r="X256" s="37">
        <f>IF(ISNUMBER($P256),$P256,IncPct)</f>
        <v/>
      </c>
      <c r="Y256" s="39">
        <f>IF($W256=0,0,MAX(0,MIN($W256,IncMonth-1))+MAX(0,$W256-IncMonth+1)*(1+$X256))</f>
        <v/>
      </c>
      <c r="Z256" s="40">
        <f>IF($C256="",0,IFERROR(INDEX(Departments!$B$5:$B$54,MATCH($C256,Departments!$A$5:$A$54,0)),0))</f>
        <v/>
      </c>
      <c r="AA256" s="41">
        <f>N($L256)*$Y256</f>
        <v/>
      </c>
      <c r="AB256" s="41">
        <f>N($M256)*$Y256</f>
        <v/>
      </c>
      <c r="AC256" s="41">
        <f>$AA256*$Z256</f>
        <v/>
      </c>
      <c r="AD256" s="41">
        <f>$AA256*BonusMonths/12</f>
        <v/>
      </c>
      <c r="AE256" s="41">
        <f>($AA256+SI_Gross*$AB256)*IF($Q256=1,SI_O,SI_E)</f>
        <v/>
      </c>
      <c r="AF256" s="41">
        <f>IF($Q256=1,0,$AA256*EOSB)</f>
        <v/>
      </c>
      <c r="AG256" s="41">
        <f>$AN256*$W256</f>
        <v/>
      </c>
      <c r="AH256" s="41">
        <f>SUM($AA256:$AG256)</f>
        <v/>
      </c>
      <c r="AI256" s="41">
        <f>12*($AM256+$AN256)</f>
        <v/>
      </c>
      <c r="AJ256" s="41">
        <f>$AM256*((IncMonth-1)+(13-IncMonth)*(1+$X256))+12*$AN256</f>
        <v/>
      </c>
      <c r="AK256" s="41">
        <f>IF($R256=1,N($L256)+N($M256),0)</f>
        <v/>
      </c>
      <c r="AL256">
        <f>IF($C256="","",IF(N($L256)&lt;=0,"Basic salary missing",IF(ISNA(MATCH($C256,Departments!$A$5:$A$54,0)),"Department not on Departments sheet",IF(AND($I256&lt;&gt;"",NOT(ISNUMBER($I256))),"Date of birth is text, not a date",IF(AND($K256&lt;&gt;"",NOT(ISNUMBER($K256))),"Contract end is text, not a date","")))))</f>
        <v/>
      </c>
      <c r="AM256" s="41">
        <f>IF($R256=0,0,N($L256)*(1+$Z256+BonusMonths/12+IF($Q256=1,0,EOSB))+N($M256)+(N($L256)+SI_Gross*N($M256))*IF($Q256=1,SI_O,SI_E))</f>
        <v/>
      </c>
      <c r="AN256" s="41">
        <f>IF($R256=0,0,(IF($Q256=1,MedO,MedE+Ticket)+Training)/12)</f>
        <v/>
      </c>
    </row>
    <row r="257">
      <c r="I257" s="35" t="n"/>
      <c r="J257" s="35" t="n"/>
      <c r="K257" s="35" t="n"/>
      <c r="L257" s="36" t="n"/>
      <c r="M257" s="36" t="n"/>
      <c r="P257" s="37" t="n"/>
      <c r="Q257" s="38">
        <f>IF($C257="",0,IF(OR(LOWER(TRIM($G257))="omani",LOWER(TRIM($G257))="oman",LOWER(TRIM($G257))="om",LOWER(TRIM($G257))="local"),1,0))</f>
        <v/>
      </c>
      <c r="R257" s="38">
        <f>IF($C257="",0,IF(OR(ISNUMBER(SEARCH("resign",$N257)),ISNUMBER(SEARCH("terminat",$N257)),ISNUMBER(SEARCH("inactive",$N257)),ISNUMBER(SEARCH("vacan",$N257)),ISNUMBER(SEARCH("deceased",$N257)),ISNUMBER(SEARCH("separated",$N257))),0,1))</f>
        <v/>
      </c>
      <c r="S257">
        <f>IF(OR($R257=0,NOT(ISNUMBER($I257))),"",IFERROR(DATEDIF($I257,DATE(FY,1,1),"y"),""))</f>
        <v/>
      </c>
      <c r="T257">
        <f>IF(OR($R257=0,NOT(ISNUMBER($J257))),"",IFERROR(DATEDIF($J257,DATE(FY,1,1),"y"),0))</f>
        <v/>
      </c>
      <c r="U257" s="38">
        <f>IF(OR($R257=0,NOT(ISNUMBER($I257))),0,IF(YEAR($I257)+IF($Q257=1,RetAgeO,RetAgeE)=FY,MONTH($I257),IF(YEAR($I257)+IF($Q257=1,RetAgeO,RetAgeE)&lt;FY,1,0)))</f>
        <v/>
      </c>
      <c r="V257" s="38">
        <f>IF(OR($R257=0,NOT(ISNUMBER($K257))),0,IF(YEAR($K257)=FY,MONTH($K257),IF(YEAR($K257)&lt;FY,1,0)))</f>
        <v/>
      </c>
      <c r="W257" s="38">
        <f>IF($R257=0,0,MIN(12,IF(AND(ISNUMBER($O257),$O257&gt;=1,$O257&lt;=12),INT($O257),12),IF(AND(RetireExit="Yes",$U257&gt;0),$U257,12),IF(AND(ContractExit="Yes",$V257&gt;0),$V257,12)))</f>
        <v/>
      </c>
      <c r="X257" s="37">
        <f>IF(ISNUMBER($P257),$P257,IncPct)</f>
        <v/>
      </c>
      <c r="Y257" s="39">
        <f>IF($W257=0,0,MAX(0,MIN($W257,IncMonth-1))+MAX(0,$W257-IncMonth+1)*(1+$X257))</f>
        <v/>
      </c>
      <c r="Z257" s="40">
        <f>IF($C257="",0,IFERROR(INDEX(Departments!$B$5:$B$54,MATCH($C257,Departments!$A$5:$A$54,0)),0))</f>
        <v/>
      </c>
      <c r="AA257" s="41">
        <f>N($L257)*$Y257</f>
        <v/>
      </c>
      <c r="AB257" s="41">
        <f>N($M257)*$Y257</f>
        <v/>
      </c>
      <c r="AC257" s="41">
        <f>$AA257*$Z257</f>
        <v/>
      </c>
      <c r="AD257" s="41">
        <f>$AA257*BonusMonths/12</f>
        <v/>
      </c>
      <c r="AE257" s="41">
        <f>($AA257+SI_Gross*$AB257)*IF($Q257=1,SI_O,SI_E)</f>
        <v/>
      </c>
      <c r="AF257" s="41">
        <f>IF($Q257=1,0,$AA257*EOSB)</f>
        <v/>
      </c>
      <c r="AG257" s="41">
        <f>$AN257*$W257</f>
        <v/>
      </c>
      <c r="AH257" s="41">
        <f>SUM($AA257:$AG257)</f>
        <v/>
      </c>
      <c r="AI257" s="41">
        <f>12*($AM257+$AN257)</f>
        <v/>
      </c>
      <c r="AJ257" s="41">
        <f>$AM257*((IncMonth-1)+(13-IncMonth)*(1+$X257))+12*$AN257</f>
        <v/>
      </c>
      <c r="AK257" s="41">
        <f>IF($R257=1,N($L257)+N($M257),0)</f>
        <v/>
      </c>
      <c r="AL257">
        <f>IF($C257="","",IF(N($L257)&lt;=0,"Basic salary missing",IF(ISNA(MATCH($C257,Departments!$A$5:$A$54,0)),"Department not on Departments sheet",IF(AND($I257&lt;&gt;"",NOT(ISNUMBER($I257))),"Date of birth is text, not a date",IF(AND($K257&lt;&gt;"",NOT(ISNUMBER($K257))),"Contract end is text, not a date","")))))</f>
        <v/>
      </c>
      <c r="AM257" s="41">
        <f>IF($R257=0,0,N($L257)*(1+$Z257+BonusMonths/12+IF($Q257=1,0,EOSB))+N($M257)+(N($L257)+SI_Gross*N($M257))*IF($Q257=1,SI_O,SI_E))</f>
        <v/>
      </c>
      <c r="AN257" s="41">
        <f>IF($R257=0,0,(IF($Q257=1,MedO,MedE+Ticket)+Training)/12)</f>
        <v/>
      </c>
    </row>
    <row r="258">
      <c r="I258" s="35" t="n"/>
      <c r="J258" s="35" t="n"/>
      <c r="K258" s="35" t="n"/>
      <c r="L258" s="36" t="n"/>
      <c r="M258" s="36" t="n"/>
      <c r="P258" s="37" t="n"/>
      <c r="Q258" s="38">
        <f>IF($C258="",0,IF(OR(LOWER(TRIM($G258))="omani",LOWER(TRIM($G258))="oman",LOWER(TRIM($G258))="om",LOWER(TRIM($G258))="local"),1,0))</f>
        <v/>
      </c>
      <c r="R258" s="38">
        <f>IF($C258="",0,IF(OR(ISNUMBER(SEARCH("resign",$N258)),ISNUMBER(SEARCH("terminat",$N258)),ISNUMBER(SEARCH("inactive",$N258)),ISNUMBER(SEARCH("vacan",$N258)),ISNUMBER(SEARCH("deceased",$N258)),ISNUMBER(SEARCH("separated",$N258))),0,1))</f>
        <v/>
      </c>
      <c r="S258">
        <f>IF(OR($R258=0,NOT(ISNUMBER($I258))),"",IFERROR(DATEDIF($I258,DATE(FY,1,1),"y"),""))</f>
        <v/>
      </c>
      <c r="T258">
        <f>IF(OR($R258=0,NOT(ISNUMBER($J258))),"",IFERROR(DATEDIF($J258,DATE(FY,1,1),"y"),0))</f>
        <v/>
      </c>
      <c r="U258" s="38">
        <f>IF(OR($R258=0,NOT(ISNUMBER($I258))),0,IF(YEAR($I258)+IF($Q258=1,RetAgeO,RetAgeE)=FY,MONTH($I258),IF(YEAR($I258)+IF($Q258=1,RetAgeO,RetAgeE)&lt;FY,1,0)))</f>
        <v/>
      </c>
      <c r="V258" s="38">
        <f>IF(OR($R258=0,NOT(ISNUMBER($K258))),0,IF(YEAR($K258)=FY,MONTH($K258),IF(YEAR($K258)&lt;FY,1,0)))</f>
        <v/>
      </c>
      <c r="W258" s="38">
        <f>IF($R258=0,0,MIN(12,IF(AND(ISNUMBER($O258),$O258&gt;=1,$O258&lt;=12),INT($O258),12),IF(AND(RetireExit="Yes",$U258&gt;0),$U258,12),IF(AND(ContractExit="Yes",$V258&gt;0),$V258,12)))</f>
        <v/>
      </c>
      <c r="X258" s="37">
        <f>IF(ISNUMBER($P258),$P258,IncPct)</f>
        <v/>
      </c>
      <c r="Y258" s="39">
        <f>IF($W258=0,0,MAX(0,MIN($W258,IncMonth-1))+MAX(0,$W258-IncMonth+1)*(1+$X258))</f>
        <v/>
      </c>
      <c r="Z258" s="40">
        <f>IF($C258="",0,IFERROR(INDEX(Departments!$B$5:$B$54,MATCH($C258,Departments!$A$5:$A$54,0)),0))</f>
        <v/>
      </c>
      <c r="AA258" s="41">
        <f>N($L258)*$Y258</f>
        <v/>
      </c>
      <c r="AB258" s="41">
        <f>N($M258)*$Y258</f>
        <v/>
      </c>
      <c r="AC258" s="41">
        <f>$AA258*$Z258</f>
        <v/>
      </c>
      <c r="AD258" s="41">
        <f>$AA258*BonusMonths/12</f>
        <v/>
      </c>
      <c r="AE258" s="41">
        <f>($AA258+SI_Gross*$AB258)*IF($Q258=1,SI_O,SI_E)</f>
        <v/>
      </c>
      <c r="AF258" s="41">
        <f>IF($Q258=1,0,$AA258*EOSB)</f>
        <v/>
      </c>
      <c r="AG258" s="41">
        <f>$AN258*$W258</f>
        <v/>
      </c>
      <c r="AH258" s="41">
        <f>SUM($AA258:$AG258)</f>
        <v/>
      </c>
      <c r="AI258" s="41">
        <f>12*($AM258+$AN258)</f>
        <v/>
      </c>
      <c r="AJ258" s="41">
        <f>$AM258*((IncMonth-1)+(13-IncMonth)*(1+$X258))+12*$AN258</f>
        <v/>
      </c>
      <c r="AK258" s="41">
        <f>IF($R258=1,N($L258)+N($M258),0)</f>
        <v/>
      </c>
      <c r="AL258">
        <f>IF($C258="","",IF(N($L258)&lt;=0,"Basic salary missing",IF(ISNA(MATCH($C258,Departments!$A$5:$A$54,0)),"Department not on Departments sheet",IF(AND($I258&lt;&gt;"",NOT(ISNUMBER($I258))),"Date of birth is text, not a date",IF(AND($K258&lt;&gt;"",NOT(ISNUMBER($K258))),"Contract end is text, not a date","")))))</f>
        <v/>
      </c>
      <c r="AM258" s="41">
        <f>IF($R258=0,0,N($L258)*(1+$Z258+BonusMonths/12+IF($Q258=1,0,EOSB))+N($M258)+(N($L258)+SI_Gross*N($M258))*IF($Q258=1,SI_O,SI_E))</f>
        <v/>
      </c>
      <c r="AN258" s="41">
        <f>IF($R258=0,0,(IF($Q258=1,MedO,MedE+Ticket)+Training)/12)</f>
        <v/>
      </c>
    </row>
    <row r="259">
      <c r="I259" s="35" t="n"/>
      <c r="J259" s="35" t="n"/>
      <c r="K259" s="35" t="n"/>
      <c r="L259" s="36" t="n"/>
      <c r="M259" s="36" t="n"/>
      <c r="P259" s="37" t="n"/>
      <c r="Q259" s="38">
        <f>IF($C259="",0,IF(OR(LOWER(TRIM($G259))="omani",LOWER(TRIM($G259))="oman",LOWER(TRIM($G259))="om",LOWER(TRIM($G259))="local"),1,0))</f>
        <v/>
      </c>
      <c r="R259" s="38">
        <f>IF($C259="",0,IF(OR(ISNUMBER(SEARCH("resign",$N259)),ISNUMBER(SEARCH("terminat",$N259)),ISNUMBER(SEARCH("inactive",$N259)),ISNUMBER(SEARCH("vacan",$N259)),ISNUMBER(SEARCH("deceased",$N259)),ISNUMBER(SEARCH("separated",$N259))),0,1))</f>
        <v/>
      </c>
      <c r="S259">
        <f>IF(OR($R259=0,NOT(ISNUMBER($I259))),"",IFERROR(DATEDIF($I259,DATE(FY,1,1),"y"),""))</f>
        <v/>
      </c>
      <c r="T259">
        <f>IF(OR($R259=0,NOT(ISNUMBER($J259))),"",IFERROR(DATEDIF($J259,DATE(FY,1,1),"y"),0))</f>
        <v/>
      </c>
      <c r="U259" s="38">
        <f>IF(OR($R259=0,NOT(ISNUMBER($I259))),0,IF(YEAR($I259)+IF($Q259=1,RetAgeO,RetAgeE)=FY,MONTH($I259),IF(YEAR($I259)+IF($Q259=1,RetAgeO,RetAgeE)&lt;FY,1,0)))</f>
        <v/>
      </c>
      <c r="V259" s="38">
        <f>IF(OR($R259=0,NOT(ISNUMBER($K259))),0,IF(YEAR($K259)=FY,MONTH($K259),IF(YEAR($K259)&lt;FY,1,0)))</f>
        <v/>
      </c>
      <c r="W259" s="38">
        <f>IF($R259=0,0,MIN(12,IF(AND(ISNUMBER($O259),$O259&gt;=1,$O259&lt;=12),INT($O259),12),IF(AND(RetireExit="Yes",$U259&gt;0),$U259,12),IF(AND(ContractExit="Yes",$V259&gt;0),$V259,12)))</f>
        <v/>
      </c>
      <c r="X259" s="37">
        <f>IF(ISNUMBER($P259),$P259,IncPct)</f>
        <v/>
      </c>
      <c r="Y259" s="39">
        <f>IF($W259=0,0,MAX(0,MIN($W259,IncMonth-1))+MAX(0,$W259-IncMonth+1)*(1+$X259))</f>
        <v/>
      </c>
      <c r="Z259" s="40">
        <f>IF($C259="",0,IFERROR(INDEX(Departments!$B$5:$B$54,MATCH($C259,Departments!$A$5:$A$54,0)),0))</f>
        <v/>
      </c>
      <c r="AA259" s="41">
        <f>N($L259)*$Y259</f>
        <v/>
      </c>
      <c r="AB259" s="41">
        <f>N($M259)*$Y259</f>
        <v/>
      </c>
      <c r="AC259" s="41">
        <f>$AA259*$Z259</f>
        <v/>
      </c>
      <c r="AD259" s="41">
        <f>$AA259*BonusMonths/12</f>
        <v/>
      </c>
      <c r="AE259" s="41">
        <f>($AA259+SI_Gross*$AB259)*IF($Q259=1,SI_O,SI_E)</f>
        <v/>
      </c>
      <c r="AF259" s="41">
        <f>IF($Q259=1,0,$AA259*EOSB)</f>
        <v/>
      </c>
      <c r="AG259" s="41">
        <f>$AN259*$W259</f>
        <v/>
      </c>
      <c r="AH259" s="41">
        <f>SUM($AA259:$AG259)</f>
        <v/>
      </c>
      <c r="AI259" s="41">
        <f>12*($AM259+$AN259)</f>
        <v/>
      </c>
      <c r="AJ259" s="41">
        <f>$AM259*((IncMonth-1)+(13-IncMonth)*(1+$X259))+12*$AN259</f>
        <v/>
      </c>
      <c r="AK259" s="41">
        <f>IF($R259=1,N($L259)+N($M259),0)</f>
        <v/>
      </c>
      <c r="AL259">
        <f>IF($C259="","",IF(N($L259)&lt;=0,"Basic salary missing",IF(ISNA(MATCH($C259,Departments!$A$5:$A$54,0)),"Department not on Departments sheet",IF(AND($I259&lt;&gt;"",NOT(ISNUMBER($I259))),"Date of birth is text, not a date",IF(AND($K259&lt;&gt;"",NOT(ISNUMBER($K259))),"Contract end is text, not a date","")))))</f>
        <v/>
      </c>
      <c r="AM259" s="41">
        <f>IF($R259=0,0,N($L259)*(1+$Z259+BonusMonths/12+IF($Q259=1,0,EOSB))+N($M259)+(N($L259)+SI_Gross*N($M259))*IF($Q259=1,SI_O,SI_E))</f>
        <v/>
      </c>
      <c r="AN259" s="41">
        <f>IF($R259=0,0,(IF($Q259=1,MedO,MedE+Ticket)+Training)/12)</f>
        <v/>
      </c>
    </row>
    <row r="260">
      <c r="I260" s="35" t="n"/>
      <c r="J260" s="35" t="n"/>
      <c r="K260" s="35" t="n"/>
      <c r="L260" s="36" t="n"/>
      <c r="M260" s="36" t="n"/>
      <c r="P260" s="37" t="n"/>
      <c r="Q260" s="38">
        <f>IF($C260="",0,IF(OR(LOWER(TRIM($G260))="omani",LOWER(TRIM($G260))="oman",LOWER(TRIM($G260))="om",LOWER(TRIM($G260))="local"),1,0))</f>
        <v/>
      </c>
      <c r="R260" s="38">
        <f>IF($C260="",0,IF(OR(ISNUMBER(SEARCH("resign",$N260)),ISNUMBER(SEARCH("terminat",$N260)),ISNUMBER(SEARCH("inactive",$N260)),ISNUMBER(SEARCH("vacan",$N260)),ISNUMBER(SEARCH("deceased",$N260)),ISNUMBER(SEARCH("separated",$N260))),0,1))</f>
        <v/>
      </c>
      <c r="S260">
        <f>IF(OR($R260=0,NOT(ISNUMBER($I260))),"",IFERROR(DATEDIF($I260,DATE(FY,1,1),"y"),""))</f>
        <v/>
      </c>
      <c r="T260">
        <f>IF(OR($R260=0,NOT(ISNUMBER($J260))),"",IFERROR(DATEDIF($J260,DATE(FY,1,1),"y"),0))</f>
        <v/>
      </c>
      <c r="U260" s="38">
        <f>IF(OR($R260=0,NOT(ISNUMBER($I260))),0,IF(YEAR($I260)+IF($Q260=1,RetAgeO,RetAgeE)=FY,MONTH($I260),IF(YEAR($I260)+IF($Q260=1,RetAgeO,RetAgeE)&lt;FY,1,0)))</f>
        <v/>
      </c>
      <c r="V260" s="38">
        <f>IF(OR($R260=0,NOT(ISNUMBER($K260))),0,IF(YEAR($K260)=FY,MONTH($K260),IF(YEAR($K260)&lt;FY,1,0)))</f>
        <v/>
      </c>
      <c r="W260" s="38">
        <f>IF($R260=0,0,MIN(12,IF(AND(ISNUMBER($O260),$O260&gt;=1,$O260&lt;=12),INT($O260),12),IF(AND(RetireExit="Yes",$U260&gt;0),$U260,12),IF(AND(ContractExit="Yes",$V260&gt;0),$V260,12)))</f>
        <v/>
      </c>
      <c r="X260" s="37">
        <f>IF(ISNUMBER($P260),$P260,IncPct)</f>
        <v/>
      </c>
      <c r="Y260" s="39">
        <f>IF($W260=0,0,MAX(0,MIN($W260,IncMonth-1))+MAX(0,$W260-IncMonth+1)*(1+$X260))</f>
        <v/>
      </c>
      <c r="Z260" s="40">
        <f>IF($C260="",0,IFERROR(INDEX(Departments!$B$5:$B$54,MATCH($C260,Departments!$A$5:$A$54,0)),0))</f>
        <v/>
      </c>
      <c r="AA260" s="41">
        <f>N($L260)*$Y260</f>
        <v/>
      </c>
      <c r="AB260" s="41">
        <f>N($M260)*$Y260</f>
        <v/>
      </c>
      <c r="AC260" s="41">
        <f>$AA260*$Z260</f>
        <v/>
      </c>
      <c r="AD260" s="41">
        <f>$AA260*BonusMonths/12</f>
        <v/>
      </c>
      <c r="AE260" s="41">
        <f>($AA260+SI_Gross*$AB260)*IF($Q260=1,SI_O,SI_E)</f>
        <v/>
      </c>
      <c r="AF260" s="41">
        <f>IF($Q260=1,0,$AA260*EOSB)</f>
        <v/>
      </c>
      <c r="AG260" s="41">
        <f>$AN260*$W260</f>
        <v/>
      </c>
      <c r="AH260" s="41">
        <f>SUM($AA260:$AG260)</f>
        <v/>
      </c>
      <c r="AI260" s="41">
        <f>12*($AM260+$AN260)</f>
        <v/>
      </c>
      <c r="AJ260" s="41">
        <f>$AM260*((IncMonth-1)+(13-IncMonth)*(1+$X260))+12*$AN260</f>
        <v/>
      </c>
      <c r="AK260" s="41">
        <f>IF($R260=1,N($L260)+N($M260),0)</f>
        <v/>
      </c>
      <c r="AL260">
        <f>IF($C260="","",IF(N($L260)&lt;=0,"Basic salary missing",IF(ISNA(MATCH($C260,Departments!$A$5:$A$54,0)),"Department not on Departments sheet",IF(AND($I260&lt;&gt;"",NOT(ISNUMBER($I260))),"Date of birth is text, not a date",IF(AND($K260&lt;&gt;"",NOT(ISNUMBER($K260))),"Contract end is text, not a date","")))))</f>
        <v/>
      </c>
      <c r="AM260" s="41">
        <f>IF($R260=0,0,N($L260)*(1+$Z260+BonusMonths/12+IF($Q260=1,0,EOSB))+N($M260)+(N($L260)+SI_Gross*N($M260))*IF($Q260=1,SI_O,SI_E))</f>
        <v/>
      </c>
      <c r="AN260" s="41">
        <f>IF($R260=0,0,(IF($Q260=1,MedO,MedE+Ticket)+Training)/12)</f>
        <v/>
      </c>
    </row>
    <row r="261">
      <c r="I261" s="35" t="n"/>
      <c r="J261" s="35" t="n"/>
      <c r="K261" s="35" t="n"/>
      <c r="L261" s="36" t="n"/>
      <c r="M261" s="36" t="n"/>
      <c r="P261" s="37" t="n"/>
      <c r="Q261" s="38">
        <f>IF($C261="",0,IF(OR(LOWER(TRIM($G261))="omani",LOWER(TRIM($G261))="oman",LOWER(TRIM($G261))="om",LOWER(TRIM($G261))="local"),1,0))</f>
        <v/>
      </c>
      <c r="R261" s="38">
        <f>IF($C261="",0,IF(OR(ISNUMBER(SEARCH("resign",$N261)),ISNUMBER(SEARCH("terminat",$N261)),ISNUMBER(SEARCH("inactive",$N261)),ISNUMBER(SEARCH("vacan",$N261)),ISNUMBER(SEARCH("deceased",$N261)),ISNUMBER(SEARCH("separated",$N261))),0,1))</f>
        <v/>
      </c>
      <c r="S261">
        <f>IF(OR($R261=0,NOT(ISNUMBER($I261))),"",IFERROR(DATEDIF($I261,DATE(FY,1,1),"y"),""))</f>
        <v/>
      </c>
      <c r="T261">
        <f>IF(OR($R261=0,NOT(ISNUMBER($J261))),"",IFERROR(DATEDIF($J261,DATE(FY,1,1),"y"),0))</f>
        <v/>
      </c>
      <c r="U261" s="38">
        <f>IF(OR($R261=0,NOT(ISNUMBER($I261))),0,IF(YEAR($I261)+IF($Q261=1,RetAgeO,RetAgeE)=FY,MONTH($I261),IF(YEAR($I261)+IF($Q261=1,RetAgeO,RetAgeE)&lt;FY,1,0)))</f>
        <v/>
      </c>
      <c r="V261" s="38">
        <f>IF(OR($R261=0,NOT(ISNUMBER($K261))),0,IF(YEAR($K261)=FY,MONTH($K261),IF(YEAR($K261)&lt;FY,1,0)))</f>
        <v/>
      </c>
      <c r="W261" s="38">
        <f>IF($R261=0,0,MIN(12,IF(AND(ISNUMBER($O261),$O261&gt;=1,$O261&lt;=12),INT($O261),12),IF(AND(RetireExit="Yes",$U261&gt;0),$U261,12),IF(AND(ContractExit="Yes",$V261&gt;0),$V261,12)))</f>
        <v/>
      </c>
      <c r="X261" s="37">
        <f>IF(ISNUMBER($P261),$P261,IncPct)</f>
        <v/>
      </c>
      <c r="Y261" s="39">
        <f>IF($W261=0,0,MAX(0,MIN($W261,IncMonth-1))+MAX(0,$W261-IncMonth+1)*(1+$X261))</f>
        <v/>
      </c>
      <c r="Z261" s="40">
        <f>IF($C261="",0,IFERROR(INDEX(Departments!$B$5:$B$54,MATCH($C261,Departments!$A$5:$A$54,0)),0))</f>
        <v/>
      </c>
      <c r="AA261" s="41">
        <f>N($L261)*$Y261</f>
        <v/>
      </c>
      <c r="AB261" s="41">
        <f>N($M261)*$Y261</f>
        <v/>
      </c>
      <c r="AC261" s="41">
        <f>$AA261*$Z261</f>
        <v/>
      </c>
      <c r="AD261" s="41">
        <f>$AA261*BonusMonths/12</f>
        <v/>
      </c>
      <c r="AE261" s="41">
        <f>($AA261+SI_Gross*$AB261)*IF($Q261=1,SI_O,SI_E)</f>
        <v/>
      </c>
      <c r="AF261" s="41">
        <f>IF($Q261=1,0,$AA261*EOSB)</f>
        <v/>
      </c>
      <c r="AG261" s="41">
        <f>$AN261*$W261</f>
        <v/>
      </c>
      <c r="AH261" s="41">
        <f>SUM($AA261:$AG261)</f>
        <v/>
      </c>
      <c r="AI261" s="41">
        <f>12*($AM261+$AN261)</f>
        <v/>
      </c>
      <c r="AJ261" s="41">
        <f>$AM261*((IncMonth-1)+(13-IncMonth)*(1+$X261))+12*$AN261</f>
        <v/>
      </c>
      <c r="AK261" s="41">
        <f>IF($R261=1,N($L261)+N($M261),0)</f>
        <v/>
      </c>
      <c r="AL261">
        <f>IF($C261="","",IF(N($L261)&lt;=0,"Basic salary missing",IF(ISNA(MATCH($C261,Departments!$A$5:$A$54,0)),"Department not on Departments sheet",IF(AND($I261&lt;&gt;"",NOT(ISNUMBER($I261))),"Date of birth is text, not a date",IF(AND($K261&lt;&gt;"",NOT(ISNUMBER($K261))),"Contract end is text, not a date","")))))</f>
        <v/>
      </c>
      <c r="AM261" s="41">
        <f>IF($R261=0,0,N($L261)*(1+$Z261+BonusMonths/12+IF($Q261=1,0,EOSB))+N($M261)+(N($L261)+SI_Gross*N($M261))*IF($Q261=1,SI_O,SI_E))</f>
        <v/>
      </c>
      <c r="AN261" s="41">
        <f>IF($R261=0,0,(IF($Q261=1,MedO,MedE+Ticket)+Training)/12)</f>
        <v/>
      </c>
    </row>
    <row r="262">
      <c r="I262" s="35" t="n"/>
      <c r="J262" s="35" t="n"/>
      <c r="K262" s="35" t="n"/>
      <c r="L262" s="36" t="n"/>
      <c r="M262" s="36" t="n"/>
      <c r="P262" s="37" t="n"/>
      <c r="Q262" s="38">
        <f>IF($C262="",0,IF(OR(LOWER(TRIM($G262))="omani",LOWER(TRIM($G262))="oman",LOWER(TRIM($G262))="om",LOWER(TRIM($G262))="local"),1,0))</f>
        <v/>
      </c>
      <c r="R262" s="38">
        <f>IF($C262="",0,IF(OR(ISNUMBER(SEARCH("resign",$N262)),ISNUMBER(SEARCH("terminat",$N262)),ISNUMBER(SEARCH("inactive",$N262)),ISNUMBER(SEARCH("vacan",$N262)),ISNUMBER(SEARCH("deceased",$N262)),ISNUMBER(SEARCH("separated",$N262))),0,1))</f>
        <v/>
      </c>
      <c r="S262">
        <f>IF(OR($R262=0,NOT(ISNUMBER($I262))),"",IFERROR(DATEDIF($I262,DATE(FY,1,1),"y"),""))</f>
        <v/>
      </c>
      <c r="T262">
        <f>IF(OR($R262=0,NOT(ISNUMBER($J262))),"",IFERROR(DATEDIF($J262,DATE(FY,1,1),"y"),0))</f>
        <v/>
      </c>
      <c r="U262" s="38">
        <f>IF(OR($R262=0,NOT(ISNUMBER($I262))),0,IF(YEAR($I262)+IF($Q262=1,RetAgeO,RetAgeE)=FY,MONTH($I262),IF(YEAR($I262)+IF($Q262=1,RetAgeO,RetAgeE)&lt;FY,1,0)))</f>
        <v/>
      </c>
      <c r="V262" s="38">
        <f>IF(OR($R262=0,NOT(ISNUMBER($K262))),0,IF(YEAR($K262)=FY,MONTH($K262),IF(YEAR($K262)&lt;FY,1,0)))</f>
        <v/>
      </c>
      <c r="W262" s="38">
        <f>IF($R262=0,0,MIN(12,IF(AND(ISNUMBER($O262),$O262&gt;=1,$O262&lt;=12),INT($O262),12),IF(AND(RetireExit="Yes",$U262&gt;0),$U262,12),IF(AND(ContractExit="Yes",$V262&gt;0),$V262,12)))</f>
        <v/>
      </c>
      <c r="X262" s="37">
        <f>IF(ISNUMBER($P262),$P262,IncPct)</f>
        <v/>
      </c>
      <c r="Y262" s="39">
        <f>IF($W262=0,0,MAX(0,MIN($W262,IncMonth-1))+MAX(0,$W262-IncMonth+1)*(1+$X262))</f>
        <v/>
      </c>
      <c r="Z262" s="40">
        <f>IF($C262="",0,IFERROR(INDEX(Departments!$B$5:$B$54,MATCH($C262,Departments!$A$5:$A$54,0)),0))</f>
        <v/>
      </c>
      <c r="AA262" s="41">
        <f>N($L262)*$Y262</f>
        <v/>
      </c>
      <c r="AB262" s="41">
        <f>N($M262)*$Y262</f>
        <v/>
      </c>
      <c r="AC262" s="41">
        <f>$AA262*$Z262</f>
        <v/>
      </c>
      <c r="AD262" s="41">
        <f>$AA262*BonusMonths/12</f>
        <v/>
      </c>
      <c r="AE262" s="41">
        <f>($AA262+SI_Gross*$AB262)*IF($Q262=1,SI_O,SI_E)</f>
        <v/>
      </c>
      <c r="AF262" s="41">
        <f>IF($Q262=1,0,$AA262*EOSB)</f>
        <v/>
      </c>
      <c r="AG262" s="41">
        <f>$AN262*$W262</f>
        <v/>
      </c>
      <c r="AH262" s="41">
        <f>SUM($AA262:$AG262)</f>
        <v/>
      </c>
      <c r="AI262" s="41">
        <f>12*($AM262+$AN262)</f>
        <v/>
      </c>
      <c r="AJ262" s="41">
        <f>$AM262*((IncMonth-1)+(13-IncMonth)*(1+$X262))+12*$AN262</f>
        <v/>
      </c>
      <c r="AK262" s="41">
        <f>IF($R262=1,N($L262)+N($M262),0)</f>
        <v/>
      </c>
      <c r="AL262">
        <f>IF($C262="","",IF(N($L262)&lt;=0,"Basic salary missing",IF(ISNA(MATCH($C262,Departments!$A$5:$A$54,0)),"Department not on Departments sheet",IF(AND($I262&lt;&gt;"",NOT(ISNUMBER($I262))),"Date of birth is text, not a date",IF(AND($K262&lt;&gt;"",NOT(ISNUMBER($K262))),"Contract end is text, not a date","")))))</f>
        <v/>
      </c>
      <c r="AM262" s="41">
        <f>IF($R262=0,0,N($L262)*(1+$Z262+BonusMonths/12+IF($Q262=1,0,EOSB))+N($M262)+(N($L262)+SI_Gross*N($M262))*IF($Q262=1,SI_O,SI_E))</f>
        <v/>
      </c>
      <c r="AN262" s="41">
        <f>IF($R262=0,0,(IF($Q262=1,MedO,MedE+Ticket)+Training)/12)</f>
        <v/>
      </c>
    </row>
    <row r="263">
      <c r="I263" s="35" t="n"/>
      <c r="J263" s="35" t="n"/>
      <c r="K263" s="35" t="n"/>
      <c r="L263" s="36" t="n"/>
      <c r="M263" s="36" t="n"/>
      <c r="P263" s="37" t="n"/>
      <c r="Q263" s="38">
        <f>IF($C263="",0,IF(OR(LOWER(TRIM($G263))="omani",LOWER(TRIM($G263))="oman",LOWER(TRIM($G263))="om",LOWER(TRIM($G263))="local"),1,0))</f>
        <v/>
      </c>
      <c r="R263" s="38">
        <f>IF($C263="",0,IF(OR(ISNUMBER(SEARCH("resign",$N263)),ISNUMBER(SEARCH("terminat",$N263)),ISNUMBER(SEARCH("inactive",$N263)),ISNUMBER(SEARCH("vacan",$N263)),ISNUMBER(SEARCH("deceased",$N263)),ISNUMBER(SEARCH("separated",$N263))),0,1))</f>
        <v/>
      </c>
      <c r="S263">
        <f>IF(OR($R263=0,NOT(ISNUMBER($I263))),"",IFERROR(DATEDIF($I263,DATE(FY,1,1),"y"),""))</f>
        <v/>
      </c>
      <c r="T263">
        <f>IF(OR($R263=0,NOT(ISNUMBER($J263))),"",IFERROR(DATEDIF($J263,DATE(FY,1,1),"y"),0))</f>
        <v/>
      </c>
      <c r="U263" s="38">
        <f>IF(OR($R263=0,NOT(ISNUMBER($I263))),0,IF(YEAR($I263)+IF($Q263=1,RetAgeO,RetAgeE)=FY,MONTH($I263),IF(YEAR($I263)+IF($Q263=1,RetAgeO,RetAgeE)&lt;FY,1,0)))</f>
        <v/>
      </c>
      <c r="V263" s="38">
        <f>IF(OR($R263=0,NOT(ISNUMBER($K263))),0,IF(YEAR($K263)=FY,MONTH($K263),IF(YEAR($K263)&lt;FY,1,0)))</f>
        <v/>
      </c>
      <c r="W263" s="38">
        <f>IF($R263=0,0,MIN(12,IF(AND(ISNUMBER($O263),$O263&gt;=1,$O263&lt;=12),INT($O263),12),IF(AND(RetireExit="Yes",$U263&gt;0),$U263,12),IF(AND(ContractExit="Yes",$V263&gt;0),$V263,12)))</f>
        <v/>
      </c>
      <c r="X263" s="37">
        <f>IF(ISNUMBER($P263),$P263,IncPct)</f>
        <v/>
      </c>
      <c r="Y263" s="39">
        <f>IF($W263=0,0,MAX(0,MIN($W263,IncMonth-1))+MAX(0,$W263-IncMonth+1)*(1+$X263))</f>
        <v/>
      </c>
      <c r="Z263" s="40">
        <f>IF($C263="",0,IFERROR(INDEX(Departments!$B$5:$B$54,MATCH($C263,Departments!$A$5:$A$54,0)),0))</f>
        <v/>
      </c>
      <c r="AA263" s="41">
        <f>N($L263)*$Y263</f>
        <v/>
      </c>
      <c r="AB263" s="41">
        <f>N($M263)*$Y263</f>
        <v/>
      </c>
      <c r="AC263" s="41">
        <f>$AA263*$Z263</f>
        <v/>
      </c>
      <c r="AD263" s="41">
        <f>$AA263*BonusMonths/12</f>
        <v/>
      </c>
      <c r="AE263" s="41">
        <f>($AA263+SI_Gross*$AB263)*IF($Q263=1,SI_O,SI_E)</f>
        <v/>
      </c>
      <c r="AF263" s="41">
        <f>IF($Q263=1,0,$AA263*EOSB)</f>
        <v/>
      </c>
      <c r="AG263" s="41">
        <f>$AN263*$W263</f>
        <v/>
      </c>
      <c r="AH263" s="41">
        <f>SUM($AA263:$AG263)</f>
        <v/>
      </c>
      <c r="AI263" s="41">
        <f>12*($AM263+$AN263)</f>
        <v/>
      </c>
      <c r="AJ263" s="41">
        <f>$AM263*((IncMonth-1)+(13-IncMonth)*(1+$X263))+12*$AN263</f>
        <v/>
      </c>
      <c r="AK263" s="41">
        <f>IF($R263=1,N($L263)+N($M263),0)</f>
        <v/>
      </c>
      <c r="AL263">
        <f>IF($C263="","",IF(N($L263)&lt;=0,"Basic salary missing",IF(ISNA(MATCH($C263,Departments!$A$5:$A$54,0)),"Department not on Departments sheet",IF(AND($I263&lt;&gt;"",NOT(ISNUMBER($I263))),"Date of birth is text, not a date",IF(AND($K263&lt;&gt;"",NOT(ISNUMBER($K263))),"Contract end is text, not a date","")))))</f>
        <v/>
      </c>
      <c r="AM263" s="41">
        <f>IF($R263=0,0,N($L263)*(1+$Z263+BonusMonths/12+IF($Q263=1,0,EOSB))+N($M263)+(N($L263)+SI_Gross*N($M263))*IF($Q263=1,SI_O,SI_E))</f>
        <v/>
      </c>
      <c r="AN263" s="41">
        <f>IF($R263=0,0,(IF($Q263=1,MedO,MedE+Ticket)+Training)/12)</f>
        <v/>
      </c>
    </row>
    <row r="264">
      <c r="I264" s="35" t="n"/>
      <c r="J264" s="35" t="n"/>
      <c r="K264" s="35" t="n"/>
      <c r="L264" s="36" t="n"/>
      <c r="M264" s="36" t="n"/>
      <c r="P264" s="37" t="n"/>
      <c r="Q264" s="38">
        <f>IF($C264="",0,IF(OR(LOWER(TRIM($G264))="omani",LOWER(TRIM($G264))="oman",LOWER(TRIM($G264))="om",LOWER(TRIM($G264))="local"),1,0))</f>
        <v/>
      </c>
      <c r="R264" s="38">
        <f>IF($C264="",0,IF(OR(ISNUMBER(SEARCH("resign",$N264)),ISNUMBER(SEARCH("terminat",$N264)),ISNUMBER(SEARCH("inactive",$N264)),ISNUMBER(SEARCH("vacan",$N264)),ISNUMBER(SEARCH("deceased",$N264)),ISNUMBER(SEARCH("separated",$N264))),0,1))</f>
        <v/>
      </c>
      <c r="S264">
        <f>IF(OR($R264=0,NOT(ISNUMBER($I264))),"",IFERROR(DATEDIF($I264,DATE(FY,1,1),"y"),""))</f>
        <v/>
      </c>
      <c r="T264">
        <f>IF(OR($R264=0,NOT(ISNUMBER($J264))),"",IFERROR(DATEDIF($J264,DATE(FY,1,1),"y"),0))</f>
        <v/>
      </c>
      <c r="U264" s="38">
        <f>IF(OR($R264=0,NOT(ISNUMBER($I264))),0,IF(YEAR($I264)+IF($Q264=1,RetAgeO,RetAgeE)=FY,MONTH($I264),IF(YEAR($I264)+IF($Q264=1,RetAgeO,RetAgeE)&lt;FY,1,0)))</f>
        <v/>
      </c>
      <c r="V264" s="38">
        <f>IF(OR($R264=0,NOT(ISNUMBER($K264))),0,IF(YEAR($K264)=FY,MONTH($K264),IF(YEAR($K264)&lt;FY,1,0)))</f>
        <v/>
      </c>
      <c r="W264" s="38">
        <f>IF($R264=0,0,MIN(12,IF(AND(ISNUMBER($O264),$O264&gt;=1,$O264&lt;=12),INT($O264),12),IF(AND(RetireExit="Yes",$U264&gt;0),$U264,12),IF(AND(ContractExit="Yes",$V264&gt;0),$V264,12)))</f>
        <v/>
      </c>
      <c r="X264" s="37">
        <f>IF(ISNUMBER($P264),$P264,IncPct)</f>
        <v/>
      </c>
      <c r="Y264" s="39">
        <f>IF($W264=0,0,MAX(0,MIN($W264,IncMonth-1))+MAX(0,$W264-IncMonth+1)*(1+$X264))</f>
        <v/>
      </c>
      <c r="Z264" s="40">
        <f>IF($C264="",0,IFERROR(INDEX(Departments!$B$5:$B$54,MATCH($C264,Departments!$A$5:$A$54,0)),0))</f>
        <v/>
      </c>
      <c r="AA264" s="41">
        <f>N($L264)*$Y264</f>
        <v/>
      </c>
      <c r="AB264" s="41">
        <f>N($M264)*$Y264</f>
        <v/>
      </c>
      <c r="AC264" s="41">
        <f>$AA264*$Z264</f>
        <v/>
      </c>
      <c r="AD264" s="41">
        <f>$AA264*BonusMonths/12</f>
        <v/>
      </c>
      <c r="AE264" s="41">
        <f>($AA264+SI_Gross*$AB264)*IF($Q264=1,SI_O,SI_E)</f>
        <v/>
      </c>
      <c r="AF264" s="41">
        <f>IF($Q264=1,0,$AA264*EOSB)</f>
        <v/>
      </c>
      <c r="AG264" s="41">
        <f>$AN264*$W264</f>
        <v/>
      </c>
      <c r="AH264" s="41">
        <f>SUM($AA264:$AG264)</f>
        <v/>
      </c>
      <c r="AI264" s="41">
        <f>12*($AM264+$AN264)</f>
        <v/>
      </c>
      <c r="AJ264" s="41">
        <f>$AM264*((IncMonth-1)+(13-IncMonth)*(1+$X264))+12*$AN264</f>
        <v/>
      </c>
      <c r="AK264" s="41">
        <f>IF($R264=1,N($L264)+N($M264),0)</f>
        <v/>
      </c>
      <c r="AL264">
        <f>IF($C264="","",IF(N($L264)&lt;=0,"Basic salary missing",IF(ISNA(MATCH($C264,Departments!$A$5:$A$54,0)),"Department not on Departments sheet",IF(AND($I264&lt;&gt;"",NOT(ISNUMBER($I264))),"Date of birth is text, not a date",IF(AND($K264&lt;&gt;"",NOT(ISNUMBER($K264))),"Contract end is text, not a date","")))))</f>
        <v/>
      </c>
      <c r="AM264" s="41">
        <f>IF($R264=0,0,N($L264)*(1+$Z264+BonusMonths/12+IF($Q264=1,0,EOSB))+N($M264)+(N($L264)+SI_Gross*N($M264))*IF($Q264=1,SI_O,SI_E))</f>
        <v/>
      </c>
      <c r="AN264" s="41">
        <f>IF($R264=0,0,(IF($Q264=1,MedO,MedE+Ticket)+Training)/12)</f>
        <v/>
      </c>
    </row>
    <row r="265">
      <c r="I265" s="35" t="n"/>
      <c r="J265" s="35" t="n"/>
      <c r="K265" s="35" t="n"/>
      <c r="L265" s="36" t="n"/>
      <c r="M265" s="36" t="n"/>
      <c r="P265" s="37" t="n"/>
      <c r="Q265" s="38">
        <f>IF($C265="",0,IF(OR(LOWER(TRIM($G265))="omani",LOWER(TRIM($G265))="oman",LOWER(TRIM($G265))="om",LOWER(TRIM($G265))="local"),1,0))</f>
        <v/>
      </c>
      <c r="R265" s="38">
        <f>IF($C265="",0,IF(OR(ISNUMBER(SEARCH("resign",$N265)),ISNUMBER(SEARCH("terminat",$N265)),ISNUMBER(SEARCH("inactive",$N265)),ISNUMBER(SEARCH("vacan",$N265)),ISNUMBER(SEARCH("deceased",$N265)),ISNUMBER(SEARCH("separated",$N265))),0,1))</f>
        <v/>
      </c>
      <c r="S265">
        <f>IF(OR($R265=0,NOT(ISNUMBER($I265))),"",IFERROR(DATEDIF($I265,DATE(FY,1,1),"y"),""))</f>
        <v/>
      </c>
      <c r="T265">
        <f>IF(OR($R265=0,NOT(ISNUMBER($J265))),"",IFERROR(DATEDIF($J265,DATE(FY,1,1),"y"),0))</f>
        <v/>
      </c>
      <c r="U265" s="38">
        <f>IF(OR($R265=0,NOT(ISNUMBER($I265))),0,IF(YEAR($I265)+IF($Q265=1,RetAgeO,RetAgeE)=FY,MONTH($I265),IF(YEAR($I265)+IF($Q265=1,RetAgeO,RetAgeE)&lt;FY,1,0)))</f>
        <v/>
      </c>
      <c r="V265" s="38">
        <f>IF(OR($R265=0,NOT(ISNUMBER($K265))),0,IF(YEAR($K265)=FY,MONTH($K265),IF(YEAR($K265)&lt;FY,1,0)))</f>
        <v/>
      </c>
      <c r="W265" s="38">
        <f>IF($R265=0,0,MIN(12,IF(AND(ISNUMBER($O265),$O265&gt;=1,$O265&lt;=12),INT($O265),12),IF(AND(RetireExit="Yes",$U265&gt;0),$U265,12),IF(AND(ContractExit="Yes",$V265&gt;0),$V265,12)))</f>
        <v/>
      </c>
      <c r="X265" s="37">
        <f>IF(ISNUMBER($P265),$P265,IncPct)</f>
        <v/>
      </c>
      <c r="Y265" s="39">
        <f>IF($W265=0,0,MAX(0,MIN($W265,IncMonth-1))+MAX(0,$W265-IncMonth+1)*(1+$X265))</f>
        <v/>
      </c>
      <c r="Z265" s="40">
        <f>IF($C265="",0,IFERROR(INDEX(Departments!$B$5:$B$54,MATCH($C265,Departments!$A$5:$A$54,0)),0))</f>
        <v/>
      </c>
      <c r="AA265" s="41">
        <f>N($L265)*$Y265</f>
        <v/>
      </c>
      <c r="AB265" s="41">
        <f>N($M265)*$Y265</f>
        <v/>
      </c>
      <c r="AC265" s="41">
        <f>$AA265*$Z265</f>
        <v/>
      </c>
      <c r="AD265" s="41">
        <f>$AA265*BonusMonths/12</f>
        <v/>
      </c>
      <c r="AE265" s="41">
        <f>($AA265+SI_Gross*$AB265)*IF($Q265=1,SI_O,SI_E)</f>
        <v/>
      </c>
      <c r="AF265" s="41">
        <f>IF($Q265=1,0,$AA265*EOSB)</f>
        <v/>
      </c>
      <c r="AG265" s="41">
        <f>$AN265*$W265</f>
        <v/>
      </c>
      <c r="AH265" s="41">
        <f>SUM($AA265:$AG265)</f>
        <v/>
      </c>
      <c r="AI265" s="41">
        <f>12*($AM265+$AN265)</f>
        <v/>
      </c>
      <c r="AJ265" s="41">
        <f>$AM265*((IncMonth-1)+(13-IncMonth)*(1+$X265))+12*$AN265</f>
        <v/>
      </c>
      <c r="AK265" s="41">
        <f>IF($R265=1,N($L265)+N($M265),0)</f>
        <v/>
      </c>
      <c r="AL265">
        <f>IF($C265="","",IF(N($L265)&lt;=0,"Basic salary missing",IF(ISNA(MATCH($C265,Departments!$A$5:$A$54,0)),"Department not on Departments sheet",IF(AND($I265&lt;&gt;"",NOT(ISNUMBER($I265))),"Date of birth is text, not a date",IF(AND($K265&lt;&gt;"",NOT(ISNUMBER($K265))),"Contract end is text, not a date","")))))</f>
        <v/>
      </c>
      <c r="AM265" s="41">
        <f>IF($R265=0,0,N($L265)*(1+$Z265+BonusMonths/12+IF($Q265=1,0,EOSB))+N($M265)+(N($L265)+SI_Gross*N($M265))*IF($Q265=1,SI_O,SI_E))</f>
        <v/>
      </c>
      <c r="AN265" s="41">
        <f>IF($R265=0,0,(IF($Q265=1,MedO,MedE+Ticket)+Training)/12)</f>
        <v/>
      </c>
    </row>
    <row r="266">
      <c r="I266" s="35" t="n"/>
      <c r="J266" s="35" t="n"/>
      <c r="K266" s="35" t="n"/>
      <c r="L266" s="36" t="n"/>
      <c r="M266" s="36" t="n"/>
      <c r="P266" s="37" t="n"/>
      <c r="Q266" s="38">
        <f>IF($C266="",0,IF(OR(LOWER(TRIM($G266))="omani",LOWER(TRIM($G266))="oman",LOWER(TRIM($G266))="om",LOWER(TRIM($G266))="local"),1,0))</f>
        <v/>
      </c>
      <c r="R266" s="38">
        <f>IF($C266="",0,IF(OR(ISNUMBER(SEARCH("resign",$N266)),ISNUMBER(SEARCH("terminat",$N266)),ISNUMBER(SEARCH("inactive",$N266)),ISNUMBER(SEARCH("vacan",$N266)),ISNUMBER(SEARCH("deceased",$N266)),ISNUMBER(SEARCH("separated",$N266))),0,1))</f>
        <v/>
      </c>
      <c r="S266">
        <f>IF(OR($R266=0,NOT(ISNUMBER($I266))),"",IFERROR(DATEDIF($I266,DATE(FY,1,1),"y"),""))</f>
        <v/>
      </c>
      <c r="T266">
        <f>IF(OR($R266=0,NOT(ISNUMBER($J266))),"",IFERROR(DATEDIF($J266,DATE(FY,1,1),"y"),0))</f>
        <v/>
      </c>
      <c r="U266" s="38">
        <f>IF(OR($R266=0,NOT(ISNUMBER($I266))),0,IF(YEAR($I266)+IF($Q266=1,RetAgeO,RetAgeE)=FY,MONTH($I266),IF(YEAR($I266)+IF($Q266=1,RetAgeO,RetAgeE)&lt;FY,1,0)))</f>
        <v/>
      </c>
      <c r="V266" s="38">
        <f>IF(OR($R266=0,NOT(ISNUMBER($K266))),0,IF(YEAR($K266)=FY,MONTH($K266),IF(YEAR($K266)&lt;FY,1,0)))</f>
        <v/>
      </c>
      <c r="W266" s="38">
        <f>IF($R266=0,0,MIN(12,IF(AND(ISNUMBER($O266),$O266&gt;=1,$O266&lt;=12),INT($O266),12),IF(AND(RetireExit="Yes",$U266&gt;0),$U266,12),IF(AND(ContractExit="Yes",$V266&gt;0),$V266,12)))</f>
        <v/>
      </c>
      <c r="X266" s="37">
        <f>IF(ISNUMBER($P266),$P266,IncPct)</f>
        <v/>
      </c>
      <c r="Y266" s="39">
        <f>IF($W266=0,0,MAX(0,MIN($W266,IncMonth-1))+MAX(0,$W266-IncMonth+1)*(1+$X266))</f>
        <v/>
      </c>
      <c r="Z266" s="40">
        <f>IF($C266="",0,IFERROR(INDEX(Departments!$B$5:$B$54,MATCH($C266,Departments!$A$5:$A$54,0)),0))</f>
        <v/>
      </c>
      <c r="AA266" s="41">
        <f>N($L266)*$Y266</f>
        <v/>
      </c>
      <c r="AB266" s="41">
        <f>N($M266)*$Y266</f>
        <v/>
      </c>
      <c r="AC266" s="41">
        <f>$AA266*$Z266</f>
        <v/>
      </c>
      <c r="AD266" s="41">
        <f>$AA266*BonusMonths/12</f>
        <v/>
      </c>
      <c r="AE266" s="41">
        <f>($AA266+SI_Gross*$AB266)*IF($Q266=1,SI_O,SI_E)</f>
        <v/>
      </c>
      <c r="AF266" s="41">
        <f>IF($Q266=1,0,$AA266*EOSB)</f>
        <v/>
      </c>
      <c r="AG266" s="41">
        <f>$AN266*$W266</f>
        <v/>
      </c>
      <c r="AH266" s="41">
        <f>SUM($AA266:$AG266)</f>
        <v/>
      </c>
      <c r="AI266" s="41">
        <f>12*($AM266+$AN266)</f>
        <v/>
      </c>
      <c r="AJ266" s="41">
        <f>$AM266*((IncMonth-1)+(13-IncMonth)*(1+$X266))+12*$AN266</f>
        <v/>
      </c>
      <c r="AK266" s="41">
        <f>IF($R266=1,N($L266)+N($M266),0)</f>
        <v/>
      </c>
      <c r="AL266">
        <f>IF($C266="","",IF(N($L266)&lt;=0,"Basic salary missing",IF(ISNA(MATCH($C266,Departments!$A$5:$A$54,0)),"Department not on Departments sheet",IF(AND($I266&lt;&gt;"",NOT(ISNUMBER($I266))),"Date of birth is text, not a date",IF(AND($K266&lt;&gt;"",NOT(ISNUMBER($K266))),"Contract end is text, not a date","")))))</f>
        <v/>
      </c>
      <c r="AM266" s="41">
        <f>IF($R266=0,0,N($L266)*(1+$Z266+BonusMonths/12+IF($Q266=1,0,EOSB))+N($M266)+(N($L266)+SI_Gross*N($M266))*IF($Q266=1,SI_O,SI_E))</f>
        <v/>
      </c>
      <c r="AN266" s="41">
        <f>IF($R266=0,0,(IF($Q266=1,MedO,MedE+Ticket)+Training)/12)</f>
        <v/>
      </c>
    </row>
    <row r="267">
      <c r="I267" s="35" t="n"/>
      <c r="J267" s="35" t="n"/>
      <c r="K267" s="35" t="n"/>
      <c r="L267" s="36" t="n"/>
      <c r="M267" s="36" t="n"/>
      <c r="P267" s="37" t="n"/>
      <c r="Q267" s="38">
        <f>IF($C267="",0,IF(OR(LOWER(TRIM($G267))="omani",LOWER(TRIM($G267))="oman",LOWER(TRIM($G267))="om",LOWER(TRIM($G267))="local"),1,0))</f>
        <v/>
      </c>
      <c r="R267" s="38">
        <f>IF($C267="",0,IF(OR(ISNUMBER(SEARCH("resign",$N267)),ISNUMBER(SEARCH("terminat",$N267)),ISNUMBER(SEARCH("inactive",$N267)),ISNUMBER(SEARCH("vacan",$N267)),ISNUMBER(SEARCH("deceased",$N267)),ISNUMBER(SEARCH("separated",$N267))),0,1))</f>
        <v/>
      </c>
      <c r="S267">
        <f>IF(OR($R267=0,NOT(ISNUMBER($I267))),"",IFERROR(DATEDIF($I267,DATE(FY,1,1),"y"),""))</f>
        <v/>
      </c>
      <c r="T267">
        <f>IF(OR($R267=0,NOT(ISNUMBER($J267))),"",IFERROR(DATEDIF($J267,DATE(FY,1,1),"y"),0))</f>
        <v/>
      </c>
      <c r="U267" s="38">
        <f>IF(OR($R267=0,NOT(ISNUMBER($I267))),0,IF(YEAR($I267)+IF($Q267=1,RetAgeO,RetAgeE)=FY,MONTH($I267),IF(YEAR($I267)+IF($Q267=1,RetAgeO,RetAgeE)&lt;FY,1,0)))</f>
        <v/>
      </c>
      <c r="V267" s="38">
        <f>IF(OR($R267=0,NOT(ISNUMBER($K267))),0,IF(YEAR($K267)=FY,MONTH($K267),IF(YEAR($K267)&lt;FY,1,0)))</f>
        <v/>
      </c>
      <c r="W267" s="38">
        <f>IF($R267=0,0,MIN(12,IF(AND(ISNUMBER($O267),$O267&gt;=1,$O267&lt;=12),INT($O267),12),IF(AND(RetireExit="Yes",$U267&gt;0),$U267,12),IF(AND(ContractExit="Yes",$V267&gt;0),$V267,12)))</f>
        <v/>
      </c>
      <c r="X267" s="37">
        <f>IF(ISNUMBER($P267),$P267,IncPct)</f>
        <v/>
      </c>
      <c r="Y267" s="39">
        <f>IF($W267=0,0,MAX(0,MIN($W267,IncMonth-1))+MAX(0,$W267-IncMonth+1)*(1+$X267))</f>
        <v/>
      </c>
      <c r="Z267" s="40">
        <f>IF($C267="",0,IFERROR(INDEX(Departments!$B$5:$B$54,MATCH($C267,Departments!$A$5:$A$54,0)),0))</f>
        <v/>
      </c>
      <c r="AA267" s="41">
        <f>N($L267)*$Y267</f>
        <v/>
      </c>
      <c r="AB267" s="41">
        <f>N($M267)*$Y267</f>
        <v/>
      </c>
      <c r="AC267" s="41">
        <f>$AA267*$Z267</f>
        <v/>
      </c>
      <c r="AD267" s="41">
        <f>$AA267*BonusMonths/12</f>
        <v/>
      </c>
      <c r="AE267" s="41">
        <f>($AA267+SI_Gross*$AB267)*IF($Q267=1,SI_O,SI_E)</f>
        <v/>
      </c>
      <c r="AF267" s="41">
        <f>IF($Q267=1,0,$AA267*EOSB)</f>
        <v/>
      </c>
      <c r="AG267" s="41">
        <f>$AN267*$W267</f>
        <v/>
      </c>
      <c r="AH267" s="41">
        <f>SUM($AA267:$AG267)</f>
        <v/>
      </c>
      <c r="AI267" s="41">
        <f>12*($AM267+$AN267)</f>
        <v/>
      </c>
      <c r="AJ267" s="41">
        <f>$AM267*((IncMonth-1)+(13-IncMonth)*(1+$X267))+12*$AN267</f>
        <v/>
      </c>
      <c r="AK267" s="41">
        <f>IF($R267=1,N($L267)+N($M267),0)</f>
        <v/>
      </c>
      <c r="AL267">
        <f>IF($C267="","",IF(N($L267)&lt;=0,"Basic salary missing",IF(ISNA(MATCH($C267,Departments!$A$5:$A$54,0)),"Department not on Departments sheet",IF(AND($I267&lt;&gt;"",NOT(ISNUMBER($I267))),"Date of birth is text, not a date",IF(AND($K267&lt;&gt;"",NOT(ISNUMBER($K267))),"Contract end is text, not a date","")))))</f>
        <v/>
      </c>
      <c r="AM267" s="41">
        <f>IF($R267=0,0,N($L267)*(1+$Z267+BonusMonths/12+IF($Q267=1,0,EOSB))+N($M267)+(N($L267)+SI_Gross*N($M267))*IF($Q267=1,SI_O,SI_E))</f>
        <v/>
      </c>
      <c r="AN267" s="41">
        <f>IF($R267=0,0,(IF($Q267=1,MedO,MedE+Ticket)+Training)/12)</f>
        <v/>
      </c>
    </row>
    <row r="268">
      <c r="I268" s="35" t="n"/>
      <c r="J268" s="35" t="n"/>
      <c r="K268" s="35" t="n"/>
      <c r="L268" s="36" t="n"/>
      <c r="M268" s="36" t="n"/>
      <c r="P268" s="37" t="n"/>
      <c r="Q268" s="38">
        <f>IF($C268="",0,IF(OR(LOWER(TRIM($G268))="omani",LOWER(TRIM($G268))="oman",LOWER(TRIM($G268))="om",LOWER(TRIM($G268))="local"),1,0))</f>
        <v/>
      </c>
      <c r="R268" s="38">
        <f>IF($C268="",0,IF(OR(ISNUMBER(SEARCH("resign",$N268)),ISNUMBER(SEARCH("terminat",$N268)),ISNUMBER(SEARCH("inactive",$N268)),ISNUMBER(SEARCH("vacan",$N268)),ISNUMBER(SEARCH("deceased",$N268)),ISNUMBER(SEARCH("separated",$N268))),0,1))</f>
        <v/>
      </c>
      <c r="S268">
        <f>IF(OR($R268=0,NOT(ISNUMBER($I268))),"",IFERROR(DATEDIF($I268,DATE(FY,1,1),"y"),""))</f>
        <v/>
      </c>
      <c r="T268">
        <f>IF(OR($R268=0,NOT(ISNUMBER($J268))),"",IFERROR(DATEDIF($J268,DATE(FY,1,1),"y"),0))</f>
        <v/>
      </c>
      <c r="U268" s="38">
        <f>IF(OR($R268=0,NOT(ISNUMBER($I268))),0,IF(YEAR($I268)+IF($Q268=1,RetAgeO,RetAgeE)=FY,MONTH($I268),IF(YEAR($I268)+IF($Q268=1,RetAgeO,RetAgeE)&lt;FY,1,0)))</f>
        <v/>
      </c>
      <c r="V268" s="38">
        <f>IF(OR($R268=0,NOT(ISNUMBER($K268))),0,IF(YEAR($K268)=FY,MONTH($K268),IF(YEAR($K268)&lt;FY,1,0)))</f>
        <v/>
      </c>
      <c r="W268" s="38">
        <f>IF($R268=0,0,MIN(12,IF(AND(ISNUMBER($O268),$O268&gt;=1,$O268&lt;=12),INT($O268),12),IF(AND(RetireExit="Yes",$U268&gt;0),$U268,12),IF(AND(ContractExit="Yes",$V268&gt;0),$V268,12)))</f>
        <v/>
      </c>
      <c r="X268" s="37">
        <f>IF(ISNUMBER($P268),$P268,IncPct)</f>
        <v/>
      </c>
      <c r="Y268" s="39">
        <f>IF($W268=0,0,MAX(0,MIN($W268,IncMonth-1))+MAX(0,$W268-IncMonth+1)*(1+$X268))</f>
        <v/>
      </c>
      <c r="Z268" s="40">
        <f>IF($C268="",0,IFERROR(INDEX(Departments!$B$5:$B$54,MATCH($C268,Departments!$A$5:$A$54,0)),0))</f>
        <v/>
      </c>
      <c r="AA268" s="41">
        <f>N($L268)*$Y268</f>
        <v/>
      </c>
      <c r="AB268" s="41">
        <f>N($M268)*$Y268</f>
        <v/>
      </c>
      <c r="AC268" s="41">
        <f>$AA268*$Z268</f>
        <v/>
      </c>
      <c r="AD268" s="41">
        <f>$AA268*BonusMonths/12</f>
        <v/>
      </c>
      <c r="AE268" s="41">
        <f>($AA268+SI_Gross*$AB268)*IF($Q268=1,SI_O,SI_E)</f>
        <v/>
      </c>
      <c r="AF268" s="41">
        <f>IF($Q268=1,0,$AA268*EOSB)</f>
        <v/>
      </c>
      <c r="AG268" s="41">
        <f>$AN268*$W268</f>
        <v/>
      </c>
      <c r="AH268" s="41">
        <f>SUM($AA268:$AG268)</f>
        <v/>
      </c>
      <c r="AI268" s="41">
        <f>12*($AM268+$AN268)</f>
        <v/>
      </c>
      <c r="AJ268" s="41">
        <f>$AM268*((IncMonth-1)+(13-IncMonth)*(1+$X268))+12*$AN268</f>
        <v/>
      </c>
      <c r="AK268" s="41">
        <f>IF($R268=1,N($L268)+N($M268),0)</f>
        <v/>
      </c>
      <c r="AL268">
        <f>IF($C268="","",IF(N($L268)&lt;=0,"Basic salary missing",IF(ISNA(MATCH($C268,Departments!$A$5:$A$54,0)),"Department not on Departments sheet",IF(AND($I268&lt;&gt;"",NOT(ISNUMBER($I268))),"Date of birth is text, not a date",IF(AND($K268&lt;&gt;"",NOT(ISNUMBER($K268))),"Contract end is text, not a date","")))))</f>
        <v/>
      </c>
      <c r="AM268" s="41">
        <f>IF($R268=0,0,N($L268)*(1+$Z268+BonusMonths/12+IF($Q268=1,0,EOSB))+N($M268)+(N($L268)+SI_Gross*N($M268))*IF($Q268=1,SI_O,SI_E))</f>
        <v/>
      </c>
      <c r="AN268" s="41">
        <f>IF($R268=0,0,(IF($Q268=1,MedO,MedE+Ticket)+Training)/12)</f>
        <v/>
      </c>
    </row>
    <row r="269">
      <c r="I269" s="35" t="n"/>
      <c r="J269" s="35" t="n"/>
      <c r="K269" s="35" t="n"/>
      <c r="L269" s="36" t="n"/>
      <c r="M269" s="36" t="n"/>
      <c r="P269" s="37" t="n"/>
      <c r="Q269" s="38">
        <f>IF($C269="",0,IF(OR(LOWER(TRIM($G269))="omani",LOWER(TRIM($G269))="oman",LOWER(TRIM($G269))="om",LOWER(TRIM($G269))="local"),1,0))</f>
        <v/>
      </c>
      <c r="R269" s="38">
        <f>IF($C269="",0,IF(OR(ISNUMBER(SEARCH("resign",$N269)),ISNUMBER(SEARCH("terminat",$N269)),ISNUMBER(SEARCH("inactive",$N269)),ISNUMBER(SEARCH("vacan",$N269)),ISNUMBER(SEARCH("deceased",$N269)),ISNUMBER(SEARCH("separated",$N269))),0,1))</f>
        <v/>
      </c>
      <c r="S269">
        <f>IF(OR($R269=0,NOT(ISNUMBER($I269))),"",IFERROR(DATEDIF($I269,DATE(FY,1,1),"y"),""))</f>
        <v/>
      </c>
      <c r="T269">
        <f>IF(OR($R269=0,NOT(ISNUMBER($J269))),"",IFERROR(DATEDIF($J269,DATE(FY,1,1),"y"),0))</f>
        <v/>
      </c>
      <c r="U269" s="38">
        <f>IF(OR($R269=0,NOT(ISNUMBER($I269))),0,IF(YEAR($I269)+IF($Q269=1,RetAgeO,RetAgeE)=FY,MONTH($I269),IF(YEAR($I269)+IF($Q269=1,RetAgeO,RetAgeE)&lt;FY,1,0)))</f>
        <v/>
      </c>
      <c r="V269" s="38">
        <f>IF(OR($R269=0,NOT(ISNUMBER($K269))),0,IF(YEAR($K269)=FY,MONTH($K269),IF(YEAR($K269)&lt;FY,1,0)))</f>
        <v/>
      </c>
      <c r="W269" s="38">
        <f>IF($R269=0,0,MIN(12,IF(AND(ISNUMBER($O269),$O269&gt;=1,$O269&lt;=12),INT($O269),12),IF(AND(RetireExit="Yes",$U269&gt;0),$U269,12),IF(AND(ContractExit="Yes",$V269&gt;0),$V269,12)))</f>
        <v/>
      </c>
      <c r="X269" s="37">
        <f>IF(ISNUMBER($P269),$P269,IncPct)</f>
        <v/>
      </c>
      <c r="Y269" s="39">
        <f>IF($W269=0,0,MAX(0,MIN($W269,IncMonth-1))+MAX(0,$W269-IncMonth+1)*(1+$X269))</f>
        <v/>
      </c>
      <c r="Z269" s="40">
        <f>IF($C269="",0,IFERROR(INDEX(Departments!$B$5:$B$54,MATCH($C269,Departments!$A$5:$A$54,0)),0))</f>
        <v/>
      </c>
      <c r="AA269" s="41">
        <f>N($L269)*$Y269</f>
        <v/>
      </c>
      <c r="AB269" s="41">
        <f>N($M269)*$Y269</f>
        <v/>
      </c>
      <c r="AC269" s="41">
        <f>$AA269*$Z269</f>
        <v/>
      </c>
      <c r="AD269" s="41">
        <f>$AA269*BonusMonths/12</f>
        <v/>
      </c>
      <c r="AE269" s="41">
        <f>($AA269+SI_Gross*$AB269)*IF($Q269=1,SI_O,SI_E)</f>
        <v/>
      </c>
      <c r="AF269" s="41">
        <f>IF($Q269=1,0,$AA269*EOSB)</f>
        <v/>
      </c>
      <c r="AG269" s="41">
        <f>$AN269*$W269</f>
        <v/>
      </c>
      <c r="AH269" s="41">
        <f>SUM($AA269:$AG269)</f>
        <v/>
      </c>
      <c r="AI269" s="41">
        <f>12*($AM269+$AN269)</f>
        <v/>
      </c>
      <c r="AJ269" s="41">
        <f>$AM269*((IncMonth-1)+(13-IncMonth)*(1+$X269))+12*$AN269</f>
        <v/>
      </c>
      <c r="AK269" s="41">
        <f>IF($R269=1,N($L269)+N($M269),0)</f>
        <v/>
      </c>
      <c r="AL269">
        <f>IF($C269="","",IF(N($L269)&lt;=0,"Basic salary missing",IF(ISNA(MATCH($C269,Departments!$A$5:$A$54,0)),"Department not on Departments sheet",IF(AND($I269&lt;&gt;"",NOT(ISNUMBER($I269))),"Date of birth is text, not a date",IF(AND($K269&lt;&gt;"",NOT(ISNUMBER($K269))),"Contract end is text, not a date","")))))</f>
        <v/>
      </c>
      <c r="AM269" s="41">
        <f>IF($R269=0,0,N($L269)*(1+$Z269+BonusMonths/12+IF($Q269=1,0,EOSB))+N($M269)+(N($L269)+SI_Gross*N($M269))*IF($Q269=1,SI_O,SI_E))</f>
        <v/>
      </c>
      <c r="AN269" s="41">
        <f>IF($R269=0,0,(IF($Q269=1,MedO,MedE+Ticket)+Training)/12)</f>
        <v/>
      </c>
    </row>
    <row r="270">
      <c r="I270" s="35" t="n"/>
      <c r="J270" s="35" t="n"/>
      <c r="K270" s="35" t="n"/>
      <c r="L270" s="36" t="n"/>
      <c r="M270" s="36" t="n"/>
      <c r="P270" s="37" t="n"/>
      <c r="Q270" s="38">
        <f>IF($C270="",0,IF(OR(LOWER(TRIM($G270))="omani",LOWER(TRIM($G270))="oman",LOWER(TRIM($G270))="om",LOWER(TRIM($G270))="local"),1,0))</f>
        <v/>
      </c>
      <c r="R270" s="38">
        <f>IF($C270="",0,IF(OR(ISNUMBER(SEARCH("resign",$N270)),ISNUMBER(SEARCH("terminat",$N270)),ISNUMBER(SEARCH("inactive",$N270)),ISNUMBER(SEARCH("vacan",$N270)),ISNUMBER(SEARCH("deceased",$N270)),ISNUMBER(SEARCH("separated",$N270))),0,1))</f>
        <v/>
      </c>
      <c r="S270">
        <f>IF(OR($R270=0,NOT(ISNUMBER($I270))),"",IFERROR(DATEDIF($I270,DATE(FY,1,1),"y"),""))</f>
        <v/>
      </c>
      <c r="T270">
        <f>IF(OR($R270=0,NOT(ISNUMBER($J270))),"",IFERROR(DATEDIF($J270,DATE(FY,1,1),"y"),0))</f>
        <v/>
      </c>
      <c r="U270" s="38">
        <f>IF(OR($R270=0,NOT(ISNUMBER($I270))),0,IF(YEAR($I270)+IF($Q270=1,RetAgeO,RetAgeE)=FY,MONTH($I270),IF(YEAR($I270)+IF($Q270=1,RetAgeO,RetAgeE)&lt;FY,1,0)))</f>
        <v/>
      </c>
      <c r="V270" s="38">
        <f>IF(OR($R270=0,NOT(ISNUMBER($K270))),0,IF(YEAR($K270)=FY,MONTH($K270),IF(YEAR($K270)&lt;FY,1,0)))</f>
        <v/>
      </c>
      <c r="W270" s="38">
        <f>IF($R270=0,0,MIN(12,IF(AND(ISNUMBER($O270),$O270&gt;=1,$O270&lt;=12),INT($O270),12),IF(AND(RetireExit="Yes",$U270&gt;0),$U270,12),IF(AND(ContractExit="Yes",$V270&gt;0),$V270,12)))</f>
        <v/>
      </c>
      <c r="X270" s="37">
        <f>IF(ISNUMBER($P270),$P270,IncPct)</f>
        <v/>
      </c>
      <c r="Y270" s="39">
        <f>IF($W270=0,0,MAX(0,MIN($W270,IncMonth-1))+MAX(0,$W270-IncMonth+1)*(1+$X270))</f>
        <v/>
      </c>
      <c r="Z270" s="40">
        <f>IF($C270="",0,IFERROR(INDEX(Departments!$B$5:$B$54,MATCH($C270,Departments!$A$5:$A$54,0)),0))</f>
        <v/>
      </c>
      <c r="AA270" s="41">
        <f>N($L270)*$Y270</f>
        <v/>
      </c>
      <c r="AB270" s="41">
        <f>N($M270)*$Y270</f>
        <v/>
      </c>
      <c r="AC270" s="41">
        <f>$AA270*$Z270</f>
        <v/>
      </c>
      <c r="AD270" s="41">
        <f>$AA270*BonusMonths/12</f>
        <v/>
      </c>
      <c r="AE270" s="41">
        <f>($AA270+SI_Gross*$AB270)*IF($Q270=1,SI_O,SI_E)</f>
        <v/>
      </c>
      <c r="AF270" s="41">
        <f>IF($Q270=1,0,$AA270*EOSB)</f>
        <v/>
      </c>
      <c r="AG270" s="41">
        <f>$AN270*$W270</f>
        <v/>
      </c>
      <c r="AH270" s="41">
        <f>SUM($AA270:$AG270)</f>
        <v/>
      </c>
      <c r="AI270" s="41">
        <f>12*($AM270+$AN270)</f>
        <v/>
      </c>
      <c r="AJ270" s="41">
        <f>$AM270*((IncMonth-1)+(13-IncMonth)*(1+$X270))+12*$AN270</f>
        <v/>
      </c>
      <c r="AK270" s="41">
        <f>IF($R270=1,N($L270)+N($M270),0)</f>
        <v/>
      </c>
      <c r="AL270">
        <f>IF($C270="","",IF(N($L270)&lt;=0,"Basic salary missing",IF(ISNA(MATCH($C270,Departments!$A$5:$A$54,0)),"Department not on Departments sheet",IF(AND($I270&lt;&gt;"",NOT(ISNUMBER($I270))),"Date of birth is text, not a date",IF(AND($K270&lt;&gt;"",NOT(ISNUMBER($K270))),"Contract end is text, not a date","")))))</f>
        <v/>
      </c>
      <c r="AM270" s="41">
        <f>IF($R270=0,0,N($L270)*(1+$Z270+BonusMonths/12+IF($Q270=1,0,EOSB))+N($M270)+(N($L270)+SI_Gross*N($M270))*IF($Q270=1,SI_O,SI_E))</f>
        <v/>
      </c>
      <c r="AN270" s="41">
        <f>IF($R270=0,0,(IF($Q270=1,MedO,MedE+Ticket)+Training)/12)</f>
        <v/>
      </c>
    </row>
    <row r="271">
      <c r="I271" s="35" t="n"/>
      <c r="J271" s="35" t="n"/>
      <c r="K271" s="35" t="n"/>
      <c r="L271" s="36" t="n"/>
      <c r="M271" s="36" t="n"/>
      <c r="P271" s="37" t="n"/>
      <c r="Q271" s="38">
        <f>IF($C271="",0,IF(OR(LOWER(TRIM($G271))="omani",LOWER(TRIM($G271))="oman",LOWER(TRIM($G271))="om",LOWER(TRIM($G271))="local"),1,0))</f>
        <v/>
      </c>
      <c r="R271" s="38">
        <f>IF($C271="",0,IF(OR(ISNUMBER(SEARCH("resign",$N271)),ISNUMBER(SEARCH("terminat",$N271)),ISNUMBER(SEARCH("inactive",$N271)),ISNUMBER(SEARCH("vacan",$N271)),ISNUMBER(SEARCH("deceased",$N271)),ISNUMBER(SEARCH("separated",$N271))),0,1))</f>
        <v/>
      </c>
      <c r="S271">
        <f>IF(OR($R271=0,NOT(ISNUMBER($I271))),"",IFERROR(DATEDIF($I271,DATE(FY,1,1),"y"),""))</f>
        <v/>
      </c>
      <c r="T271">
        <f>IF(OR($R271=0,NOT(ISNUMBER($J271))),"",IFERROR(DATEDIF($J271,DATE(FY,1,1),"y"),0))</f>
        <v/>
      </c>
      <c r="U271" s="38">
        <f>IF(OR($R271=0,NOT(ISNUMBER($I271))),0,IF(YEAR($I271)+IF($Q271=1,RetAgeO,RetAgeE)=FY,MONTH($I271),IF(YEAR($I271)+IF($Q271=1,RetAgeO,RetAgeE)&lt;FY,1,0)))</f>
        <v/>
      </c>
      <c r="V271" s="38">
        <f>IF(OR($R271=0,NOT(ISNUMBER($K271))),0,IF(YEAR($K271)=FY,MONTH($K271),IF(YEAR($K271)&lt;FY,1,0)))</f>
        <v/>
      </c>
      <c r="W271" s="38">
        <f>IF($R271=0,0,MIN(12,IF(AND(ISNUMBER($O271),$O271&gt;=1,$O271&lt;=12),INT($O271),12),IF(AND(RetireExit="Yes",$U271&gt;0),$U271,12),IF(AND(ContractExit="Yes",$V271&gt;0),$V271,12)))</f>
        <v/>
      </c>
      <c r="X271" s="37">
        <f>IF(ISNUMBER($P271),$P271,IncPct)</f>
        <v/>
      </c>
      <c r="Y271" s="39">
        <f>IF($W271=0,0,MAX(0,MIN($W271,IncMonth-1))+MAX(0,$W271-IncMonth+1)*(1+$X271))</f>
        <v/>
      </c>
      <c r="Z271" s="40">
        <f>IF($C271="",0,IFERROR(INDEX(Departments!$B$5:$B$54,MATCH($C271,Departments!$A$5:$A$54,0)),0))</f>
        <v/>
      </c>
      <c r="AA271" s="41">
        <f>N($L271)*$Y271</f>
        <v/>
      </c>
      <c r="AB271" s="41">
        <f>N($M271)*$Y271</f>
        <v/>
      </c>
      <c r="AC271" s="41">
        <f>$AA271*$Z271</f>
        <v/>
      </c>
      <c r="AD271" s="41">
        <f>$AA271*BonusMonths/12</f>
        <v/>
      </c>
      <c r="AE271" s="41">
        <f>($AA271+SI_Gross*$AB271)*IF($Q271=1,SI_O,SI_E)</f>
        <v/>
      </c>
      <c r="AF271" s="41">
        <f>IF($Q271=1,0,$AA271*EOSB)</f>
        <v/>
      </c>
      <c r="AG271" s="41">
        <f>$AN271*$W271</f>
        <v/>
      </c>
      <c r="AH271" s="41">
        <f>SUM($AA271:$AG271)</f>
        <v/>
      </c>
      <c r="AI271" s="41">
        <f>12*($AM271+$AN271)</f>
        <v/>
      </c>
      <c r="AJ271" s="41">
        <f>$AM271*((IncMonth-1)+(13-IncMonth)*(1+$X271))+12*$AN271</f>
        <v/>
      </c>
      <c r="AK271" s="41">
        <f>IF($R271=1,N($L271)+N($M271),0)</f>
        <v/>
      </c>
      <c r="AL271">
        <f>IF($C271="","",IF(N($L271)&lt;=0,"Basic salary missing",IF(ISNA(MATCH($C271,Departments!$A$5:$A$54,0)),"Department not on Departments sheet",IF(AND($I271&lt;&gt;"",NOT(ISNUMBER($I271))),"Date of birth is text, not a date",IF(AND($K271&lt;&gt;"",NOT(ISNUMBER($K271))),"Contract end is text, not a date","")))))</f>
        <v/>
      </c>
      <c r="AM271" s="41">
        <f>IF($R271=0,0,N($L271)*(1+$Z271+BonusMonths/12+IF($Q271=1,0,EOSB))+N($M271)+(N($L271)+SI_Gross*N($M271))*IF($Q271=1,SI_O,SI_E))</f>
        <v/>
      </c>
      <c r="AN271" s="41">
        <f>IF($R271=0,0,(IF($Q271=1,MedO,MedE+Ticket)+Training)/12)</f>
        <v/>
      </c>
    </row>
    <row r="272">
      <c r="I272" s="35" t="n"/>
      <c r="J272" s="35" t="n"/>
      <c r="K272" s="35" t="n"/>
      <c r="L272" s="36" t="n"/>
      <c r="M272" s="36" t="n"/>
      <c r="P272" s="37" t="n"/>
      <c r="Q272" s="38">
        <f>IF($C272="",0,IF(OR(LOWER(TRIM($G272))="omani",LOWER(TRIM($G272))="oman",LOWER(TRIM($G272))="om",LOWER(TRIM($G272))="local"),1,0))</f>
        <v/>
      </c>
      <c r="R272" s="38">
        <f>IF($C272="",0,IF(OR(ISNUMBER(SEARCH("resign",$N272)),ISNUMBER(SEARCH("terminat",$N272)),ISNUMBER(SEARCH("inactive",$N272)),ISNUMBER(SEARCH("vacan",$N272)),ISNUMBER(SEARCH("deceased",$N272)),ISNUMBER(SEARCH("separated",$N272))),0,1))</f>
        <v/>
      </c>
      <c r="S272">
        <f>IF(OR($R272=0,NOT(ISNUMBER($I272))),"",IFERROR(DATEDIF($I272,DATE(FY,1,1),"y"),""))</f>
        <v/>
      </c>
      <c r="T272">
        <f>IF(OR($R272=0,NOT(ISNUMBER($J272))),"",IFERROR(DATEDIF($J272,DATE(FY,1,1),"y"),0))</f>
        <v/>
      </c>
      <c r="U272" s="38">
        <f>IF(OR($R272=0,NOT(ISNUMBER($I272))),0,IF(YEAR($I272)+IF($Q272=1,RetAgeO,RetAgeE)=FY,MONTH($I272),IF(YEAR($I272)+IF($Q272=1,RetAgeO,RetAgeE)&lt;FY,1,0)))</f>
        <v/>
      </c>
      <c r="V272" s="38">
        <f>IF(OR($R272=0,NOT(ISNUMBER($K272))),0,IF(YEAR($K272)=FY,MONTH($K272),IF(YEAR($K272)&lt;FY,1,0)))</f>
        <v/>
      </c>
      <c r="W272" s="38">
        <f>IF($R272=0,0,MIN(12,IF(AND(ISNUMBER($O272),$O272&gt;=1,$O272&lt;=12),INT($O272),12),IF(AND(RetireExit="Yes",$U272&gt;0),$U272,12),IF(AND(ContractExit="Yes",$V272&gt;0),$V272,12)))</f>
        <v/>
      </c>
      <c r="X272" s="37">
        <f>IF(ISNUMBER($P272),$P272,IncPct)</f>
        <v/>
      </c>
      <c r="Y272" s="39">
        <f>IF($W272=0,0,MAX(0,MIN($W272,IncMonth-1))+MAX(0,$W272-IncMonth+1)*(1+$X272))</f>
        <v/>
      </c>
      <c r="Z272" s="40">
        <f>IF($C272="",0,IFERROR(INDEX(Departments!$B$5:$B$54,MATCH($C272,Departments!$A$5:$A$54,0)),0))</f>
        <v/>
      </c>
      <c r="AA272" s="41">
        <f>N($L272)*$Y272</f>
        <v/>
      </c>
      <c r="AB272" s="41">
        <f>N($M272)*$Y272</f>
        <v/>
      </c>
      <c r="AC272" s="41">
        <f>$AA272*$Z272</f>
        <v/>
      </c>
      <c r="AD272" s="41">
        <f>$AA272*BonusMonths/12</f>
        <v/>
      </c>
      <c r="AE272" s="41">
        <f>($AA272+SI_Gross*$AB272)*IF($Q272=1,SI_O,SI_E)</f>
        <v/>
      </c>
      <c r="AF272" s="41">
        <f>IF($Q272=1,0,$AA272*EOSB)</f>
        <v/>
      </c>
      <c r="AG272" s="41">
        <f>$AN272*$W272</f>
        <v/>
      </c>
      <c r="AH272" s="41">
        <f>SUM($AA272:$AG272)</f>
        <v/>
      </c>
      <c r="AI272" s="41">
        <f>12*($AM272+$AN272)</f>
        <v/>
      </c>
      <c r="AJ272" s="41">
        <f>$AM272*((IncMonth-1)+(13-IncMonth)*(1+$X272))+12*$AN272</f>
        <v/>
      </c>
      <c r="AK272" s="41">
        <f>IF($R272=1,N($L272)+N($M272),0)</f>
        <v/>
      </c>
      <c r="AL272">
        <f>IF($C272="","",IF(N($L272)&lt;=0,"Basic salary missing",IF(ISNA(MATCH($C272,Departments!$A$5:$A$54,0)),"Department not on Departments sheet",IF(AND($I272&lt;&gt;"",NOT(ISNUMBER($I272))),"Date of birth is text, not a date",IF(AND($K272&lt;&gt;"",NOT(ISNUMBER($K272))),"Contract end is text, not a date","")))))</f>
        <v/>
      </c>
      <c r="AM272" s="41">
        <f>IF($R272=0,0,N($L272)*(1+$Z272+BonusMonths/12+IF($Q272=1,0,EOSB))+N($M272)+(N($L272)+SI_Gross*N($M272))*IF($Q272=1,SI_O,SI_E))</f>
        <v/>
      </c>
      <c r="AN272" s="41">
        <f>IF($R272=0,0,(IF($Q272=1,MedO,MedE+Ticket)+Training)/12)</f>
        <v/>
      </c>
    </row>
    <row r="273">
      <c r="I273" s="35" t="n"/>
      <c r="J273" s="35" t="n"/>
      <c r="K273" s="35" t="n"/>
      <c r="L273" s="36" t="n"/>
      <c r="M273" s="36" t="n"/>
      <c r="P273" s="37" t="n"/>
      <c r="Q273" s="38">
        <f>IF($C273="",0,IF(OR(LOWER(TRIM($G273))="omani",LOWER(TRIM($G273))="oman",LOWER(TRIM($G273))="om",LOWER(TRIM($G273))="local"),1,0))</f>
        <v/>
      </c>
      <c r="R273" s="38">
        <f>IF($C273="",0,IF(OR(ISNUMBER(SEARCH("resign",$N273)),ISNUMBER(SEARCH("terminat",$N273)),ISNUMBER(SEARCH("inactive",$N273)),ISNUMBER(SEARCH("vacan",$N273)),ISNUMBER(SEARCH("deceased",$N273)),ISNUMBER(SEARCH("separated",$N273))),0,1))</f>
        <v/>
      </c>
      <c r="S273">
        <f>IF(OR($R273=0,NOT(ISNUMBER($I273))),"",IFERROR(DATEDIF($I273,DATE(FY,1,1),"y"),""))</f>
        <v/>
      </c>
      <c r="T273">
        <f>IF(OR($R273=0,NOT(ISNUMBER($J273))),"",IFERROR(DATEDIF($J273,DATE(FY,1,1),"y"),0))</f>
        <v/>
      </c>
      <c r="U273" s="38">
        <f>IF(OR($R273=0,NOT(ISNUMBER($I273))),0,IF(YEAR($I273)+IF($Q273=1,RetAgeO,RetAgeE)=FY,MONTH($I273),IF(YEAR($I273)+IF($Q273=1,RetAgeO,RetAgeE)&lt;FY,1,0)))</f>
        <v/>
      </c>
      <c r="V273" s="38">
        <f>IF(OR($R273=0,NOT(ISNUMBER($K273))),0,IF(YEAR($K273)=FY,MONTH($K273),IF(YEAR($K273)&lt;FY,1,0)))</f>
        <v/>
      </c>
      <c r="W273" s="38">
        <f>IF($R273=0,0,MIN(12,IF(AND(ISNUMBER($O273),$O273&gt;=1,$O273&lt;=12),INT($O273),12),IF(AND(RetireExit="Yes",$U273&gt;0),$U273,12),IF(AND(ContractExit="Yes",$V273&gt;0),$V273,12)))</f>
        <v/>
      </c>
      <c r="X273" s="37">
        <f>IF(ISNUMBER($P273),$P273,IncPct)</f>
        <v/>
      </c>
      <c r="Y273" s="39">
        <f>IF($W273=0,0,MAX(0,MIN($W273,IncMonth-1))+MAX(0,$W273-IncMonth+1)*(1+$X273))</f>
        <v/>
      </c>
      <c r="Z273" s="40">
        <f>IF($C273="",0,IFERROR(INDEX(Departments!$B$5:$B$54,MATCH($C273,Departments!$A$5:$A$54,0)),0))</f>
        <v/>
      </c>
      <c r="AA273" s="41">
        <f>N($L273)*$Y273</f>
        <v/>
      </c>
      <c r="AB273" s="41">
        <f>N($M273)*$Y273</f>
        <v/>
      </c>
      <c r="AC273" s="41">
        <f>$AA273*$Z273</f>
        <v/>
      </c>
      <c r="AD273" s="41">
        <f>$AA273*BonusMonths/12</f>
        <v/>
      </c>
      <c r="AE273" s="41">
        <f>($AA273+SI_Gross*$AB273)*IF($Q273=1,SI_O,SI_E)</f>
        <v/>
      </c>
      <c r="AF273" s="41">
        <f>IF($Q273=1,0,$AA273*EOSB)</f>
        <v/>
      </c>
      <c r="AG273" s="41">
        <f>$AN273*$W273</f>
        <v/>
      </c>
      <c r="AH273" s="41">
        <f>SUM($AA273:$AG273)</f>
        <v/>
      </c>
      <c r="AI273" s="41">
        <f>12*($AM273+$AN273)</f>
        <v/>
      </c>
      <c r="AJ273" s="41">
        <f>$AM273*((IncMonth-1)+(13-IncMonth)*(1+$X273))+12*$AN273</f>
        <v/>
      </c>
      <c r="AK273" s="41">
        <f>IF($R273=1,N($L273)+N($M273),0)</f>
        <v/>
      </c>
      <c r="AL273">
        <f>IF($C273="","",IF(N($L273)&lt;=0,"Basic salary missing",IF(ISNA(MATCH($C273,Departments!$A$5:$A$54,0)),"Department not on Departments sheet",IF(AND($I273&lt;&gt;"",NOT(ISNUMBER($I273))),"Date of birth is text, not a date",IF(AND($K273&lt;&gt;"",NOT(ISNUMBER($K273))),"Contract end is text, not a date","")))))</f>
        <v/>
      </c>
      <c r="AM273" s="41">
        <f>IF($R273=0,0,N($L273)*(1+$Z273+BonusMonths/12+IF($Q273=1,0,EOSB))+N($M273)+(N($L273)+SI_Gross*N($M273))*IF($Q273=1,SI_O,SI_E))</f>
        <v/>
      </c>
      <c r="AN273" s="41">
        <f>IF($R273=0,0,(IF($Q273=1,MedO,MedE+Ticket)+Training)/12)</f>
        <v/>
      </c>
    </row>
    <row r="274">
      <c r="I274" s="35" t="n"/>
      <c r="J274" s="35" t="n"/>
      <c r="K274" s="35" t="n"/>
      <c r="L274" s="36" t="n"/>
      <c r="M274" s="36" t="n"/>
      <c r="P274" s="37" t="n"/>
      <c r="Q274" s="38">
        <f>IF($C274="",0,IF(OR(LOWER(TRIM($G274))="omani",LOWER(TRIM($G274))="oman",LOWER(TRIM($G274))="om",LOWER(TRIM($G274))="local"),1,0))</f>
        <v/>
      </c>
      <c r="R274" s="38">
        <f>IF($C274="",0,IF(OR(ISNUMBER(SEARCH("resign",$N274)),ISNUMBER(SEARCH("terminat",$N274)),ISNUMBER(SEARCH("inactive",$N274)),ISNUMBER(SEARCH("vacan",$N274)),ISNUMBER(SEARCH("deceased",$N274)),ISNUMBER(SEARCH("separated",$N274))),0,1))</f>
        <v/>
      </c>
      <c r="S274">
        <f>IF(OR($R274=0,NOT(ISNUMBER($I274))),"",IFERROR(DATEDIF($I274,DATE(FY,1,1),"y"),""))</f>
        <v/>
      </c>
      <c r="T274">
        <f>IF(OR($R274=0,NOT(ISNUMBER($J274))),"",IFERROR(DATEDIF($J274,DATE(FY,1,1),"y"),0))</f>
        <v/>
      </c>
      <c r="U274" s="38">
        <f>IF(OR($R274=0,NOT(ISNUMBER($I274))),0,IF(YEAR($I274)+IF($Q274=1,RetAgeO,RetAgeE)=FY,MONTH($I274),IF(YEAR($I274)+IF($Q274=1,RetAgeO,RetAgeE)&lt;FY,1,0)))</f>
        <v/>
      </c>
      <c r="V274" s="38">
        <f>IF(OR($R274=0,NOT(ISNUMBER($K274))),0,IF(YEAR($K274)=FY,MONTH($K274),IF(YEAR($K274)&lt;FY,1,0)))</f>
        <v/>
      </c>
      <c r="W274" s="38">
        <f>IF($R274=0,0,MIN(12,IF(AND(ISNUMBER($O274),$O274&gt;=1,$O274&lt;=12),INT($O274),12),IF(AND(RetireExit="Yes",$U274&gt;0),$U274,12),IF(AND(ContractExit="Yes",$V274&gt;0),$V274,12)))</f>
        <v/>
      </c>
      <c r="X274" s="37">
        <f>IF(ISNUMBER($P274),$P274,IncPct)</f>
        <v/>
      </c>
      <c r="Y274" s="39">
        <f>IF($W274=0,0,MAX(0,MIN($W274,IncMonth-1))+MAX(0,$W274-IncMonth+1)*(1+$X274))</f>
        <v/>
      </c>
      <c r="Z274" s="40">
        <f>IF($C274="",0,IFERROR(INDEX(Departments!$B$5:$B$54,MATCH($C274,Departments!$A$5:$A$54,0)),0))</f>
        <v/>
      </c>
      <c r="AA274" s="41">
        <f>N($L274)*$Y274</f>
        <v/>
      </c>
      <c r="AB274" s="41">
        <f>N($M274)*$Y274</f>
        <v/>
      </c>
      <c r="AC274" s="41">
        <f>$AA274*$Z274</f>
        <v/>
      </c>
      <c r="AD274" s="41">
        <f>$AA274*BonusMonths/12</f>
        <v/>
      </c>
      <c r="AE274" s="41">
        <f>($AA274+SI_Gross*$AB274)*IF($Q274=1,SI_O,SI_E)</f>
        <v/>
      </c>
      <c r="AF274" s="41">
        <f>IF($Q274=1,0,$AA274*EOSB)</f>
        <v/>
      </c>
      <c r="AG274" s="41">
        <f>$AN274*$W274</f>
        <v/>
      </c>
      <c r="AH274" s="41">
        <f>SUM($AA274:$AG274)</f>
        <v/>
      </c>
      <c r="AI274" s="41">
        <f>12*($AM274+$AN274)</f>
        <v/>
      </c>
      <c r="AJ274" s="41">
        <f>$AM274*((IncMonth-1)+(13-IncMonth)*(1+$X274))+12*$AN274</f>
        <v/>
      </c>
      <c r="AK274" s="41">
        <f>IF($R274=1,N($L274)+N($M274),0)</f>
        <v/>
      </c>
      <c r="AL274">
        <f>IF($C274="","",IF(N($L274)&lt;=0,"Basic salary missing",IF(ISNA(MATCH($C274,Departments!$A$5:$A$54,0)),"Department not on Departments sheet",IF(AND($I274&lt;&gt;"",NOT(ISNUMBER($I274))),"Date of birth is text, not a date",IF(AND($K274&lt;&gt;"",NOT(ISNUMBER($K274))),"Contract end is text, not a date","")))))</f>
        <v/>
      </c>
      <c r="AM274" s="41">
        <f>IF($R274=0,0,N($L274)*(1+$Z274+BonusMonths/12+IF($Q274=1,0,EOSB))+N($M274)+(N($L274)+SI_Gross*N($M274))*IF($Q274=1,SI_O,SI_E))</f>
        <v/>
      </c>
      <c r="AN274" s="41">
        <f>IF($R274=0,0,(IF($Q274=1,MedO,MedE+Ticket)+Training)/12)</f>
        <v/>
      </c>
    </row>
    <row r="275">
      <c r="I275" s="35" t="n"/>
      <c r="J275" s="35" t="n"/>
      <c r="K275" s="35" t="n"/>
      <c r="L275" s="36" t="n"/>
      <c r="M275" s="36" t="n"/>
      <c r="P275" s="37" t="n"/>
      <c r="Q275" s="38">
        <f>IF($C275="",0,IF(OR(LOWER(TRIM($G275))="omani",LOWER(TRIM($G275))="oman",LOWER(TRIM($G275))="om",LOWER(TRIM($G275))="local"),1,0))</f>
        <v/>
      </c>
      <c r="R275" s="38">
        <f>IF($C275="",0,IF(OR(ISNUMBER(SEARCH("resign",$N275)),ISNUMBER(SEARCH("terminat",$N275)),ISNUMBER(SEARCH("inactive",$N275)),ISNUMBER(SEARCH("vacan",$N275)),ISNUMBER(SEARCH("deceased",$N275)),ISNUMBER(SEARCH("separated",$N275))),0,1))</f>
        <v/>
      </c>
      <c r="S275">
        <f>IF(OR($R275=0,NOT(ISNUMBER($I275))),"",IFERROR(DATEDIF($I275,DATE(FY,1,1),"y"),""))</f>
        <v/>
      </c>
      <c r="T275">
        <f>IF(OR($R275=0,NOT(ISNUMBER($J275))),"",IFERROR(DATEDIF($J275,DATE(FY,1,1),"y"),0))</f>
        <v/>
      </c>
      <c r="U275" s="38">
        <f>IF(OR($R275=0,NOT(ISNUMBER($I275))),0,IF(YEAR($I275)+IF($Q275=1,RetAgeO,RetAgeE)=FY,MONTH($I275),IF(YEAR($I275)+IF($Q275=1,RetAgeO,RetAgeE)&lt;FY,1,0)))</f>
        <v/>
      </c>
      <c r="V275" s="38">
        <f>IF(OR($R275=0,NOT(ISNUMBER($K275))),0,IF(YEAR($K275)=FY,MONTH($K275),IF(YEAR($K275)&lt;FY,1,0)))</f>
        <v/>
      </c>
      <c r="W275" s="38">
        <f>IF($R275=0,0,MIN(12,IF(AND(ISNUMBER($O275),$O275&gt;=1,$O275&lt;=12),INT($O275),12),IF(AND(RetireExit="Yes",$U275&gt;0),$U275,12),IF(AND(ContractExit="Yes",$V275&gt;0),$V275,12)))</f>
        <v/>
      </c>
      <c r="X275" s="37">
        <f>IF(ISNUMBER($P275),$P275,IncPct)</f>
        <v/>
      </c>
      <c r="Y275" s="39">
        <f>IF($W275=0,0,MAX(0,MIN($W275,IncMonth-1))+MAX(0,$W275-IncMonth+1)*(1+$X275))</f>
        <v/>
      </c>
      <c r="Z275" s="40">
        <f>IF($C275="",0,IFERROR(INDEX(Departments!$B$5:$B$54,MATCH($C275,Departments!$A$5:$A$54,0)),0))</f>
        <v/>
      </c>
      <c r="AA275" s="41">
        <f>N($L275)*$Y275</f>
        <v/>
      </c>
      <c r="AB275" s="41">
        <f>N($M275)*$Y275</f>
        <v/>
      </c>
      <c r="AC275" s="41">
        <f>$AA275*$Z275</f>
        <v/>
      </c>
      <c r="AD275" s="41">
        <f>$AA275*BonusMonths/12</f>
        <v/>
      </c>
      <c r="AE275" s="41">
        <f>($AA275+SI_Gross*$AB275)*IF($Q275=1,SI_O,SI_E)</f>
        <v/>
      </c>
      <c r="AF275" s="41">
        <f>IF($Q275=1,0,$AA275*EOSB)</f>
        <v/>
      </c>
      <c r="AG275" s="41">
        <f>$AN275*$W275</f>
        <v/>
      </c>
      <c r="AH275" s="41">
        <f>SUM($AA275:$AG275)</f>
        <v/>
      </c>
      <c r="AI275" s="41">
        <f>12*($AM275+$AN275)</f>
        <v/>
      </c>
      <c r="AJ275" s="41">
        <f>$AM275*((IncMonth-1)+(13-IncMonth)*(1+$X275))+12*$AN275</f>
        <v/>
      </c>
      <c r="AK275" s="41">
        <f>IF($R275=1,N($L275)+N($M275),0)</f>
        <v/>
      </c>
      <c r="AL275">
        <f>IF($C275="","",IF(N($L275)&lt;=0,"Basic salary missing",IF(ISNA(MATCH($C275,Departments!$A$5:$A$54,0)),"Department not on Departments sheet",IF(AND($I275&lt;&gt;"",NOT(ISNUMBER($I275))),"Date of birth is text, not a date",IF(AND($K275&lt;&gt;"",NOT(ISNUMBER($K275))),"Contract end is text, not a date","")))))</f>
        <v/>
      </c>
      <c r="AM275" s="41">
        <f>IF($R275=0,0,N($L275)*(1+$Z275+BonusMonths/12+IF($Q275=1,0,EOSB))+N($M275)+(N($L275)+SI_Gross*N($M275))*IF($Q275=1,SI_O,SI_E))</f>
        <v/>
      </c>
      <c r="AN275" s="41">
        <f>IF($R275=0,0,(IF($Q275=1,MedO,MedE+Ticket)+Training)/12)</f>
        <v/>
      </c>
    </row>
    <row r="276">
      <c r="I276" s="35" t="n"/>
      <c r="J276" s="35" t="n"/>
      <c r="K276" s="35" t="n"/>
      <c r="L276" s="36" t="n"/>
      <c r="M276" s="36" t="n"/>
      <c r="P276" s="37" t="n"/>
      <c r="Q276" s="38">
        <f>IF($C276="",0,IF(OR(LOWER(TRIM($G276))="omani",LOWER(TRIM($G276))="oman",LOWER(TRIM($G276))="om",LOWER(TRIM($G276))="local"),1,0))</f>
        <v/>
      </c>
      <c r="R276" s="38">
        <f>IF($C276="",0,IF(OR(ISNUMBER(SEARCH("resign",$N276)),ISNUMBER(SEARCH("terminat",$N276)),ISNUMBER(SEARCH("inactive",$N276)),ISNUMBER(SEARCH("vacan",$N276)),ISNUMBER(SEARCH("deceased",$N276)),ISNUMBER(SEARCH("separated",$N276))),0,1))</f>
        <v/>
      </c>
      <c r="S276">
        <f>IF(OR($R276=0,NOT(ISNUMBER($I276))),"",IFERROR(DATEDIF($I276,DATE(FY,1,1),"y"),""))</f>
        <v/>
      </c>
      <c r="T276">
        <f>IF(OR($R276=0,NOT(ISNUMBER($J276))),"",IFERROR(DATEDIF($J276,DATE(FY,1,1),"y"),0))</f>
        <v/>
      </c>
      <c r="U276" s="38">
        <f>IF(OR($R276=0,NOT(ISNUMBER($I276))),0,IF(YEAR($I276)+IF($Q276=1,RetAgeO,RetAgeE)=FY,MONTH($I276),IF(YEAR($I276)+IF($Q276=1,RetAgeO,RetAgeE)&lt;FY,1,0)))</f>
        <v/>
      </c>
      <c r="V276" s="38">
        <f>IF(OR($R276=0,NOT(ISNUMBER($K276))),0,IF(YEAR($K276)=FY,MONTH($K276),IF(YEAR($K276)&lt;FY,1,0)))</f>
        <v/>
      </c>
      <c r="W276" s="38">
        <f>IF($R276=0,0,MIN(12,IF(AND(ISNUMBER($O276),$O276&gt;=1,$O276&lt;=12),INT($O276),12),IF(AND(RetireExit="Yes",$U276&gt;0),$U276,12),IF(AND(ContractExit="Yes",$V276&gt;0),$V276,12)))</f>
        <v/>
      </c>
      <c r="X276" s="37">
        <f>IF(ISNUMBER($P276),$P276,IncPct)</f>
        <v/>
      </c>
      <c r="Y276" s="39">
        <f>IF($W276=0,0,MAX(0,MIN($W276,IncMonth-1))+MAX(0,$W276-IncMonth+1)*(1+$X276))</f>
        <v/>
      </c>
      <c r="Z276" s="40">
        <f>IF($C276="",0,IFERROR(INDEX(Departments!$B$5:$B$54,MATCH($C276,Departments!$A$5:$A$54,0)),0))</f>
        <v/>
      </c>
      <c r="AA276" s="41">
        <f>N($L276)*$Y276</f>
        <v/>
      </c>
      <c r="AB276" s="41">
        <f>N($M276)*$Y276</f>
        <v/>
      </c>
      <c r="AC276" s="41">
        <f>$AA276*$Z276</f>
        <v/>
      </c>
      <c r="AD276" s="41">
        <f>$AA276*BonusMonths/12</f>
        <v/>
      </c>
      <c r="AE276" s="41">
        <f>($AA276+SI_Gross*$AB276)*IF($Q276=1,SI_O,SI_E)</f>
        <v/>
      </c>
      <c r="AF276" s="41">
        <f>IF($Q276=1,0,$AA276*EOSB)</f>
        <v/>
      </c>
      <c r="AG276" s="41">
        <f>$AN276*$W276</f>
        <v/>
      </c>
      <c r="AH276" s="41">
        <f>SUM($AA276:$AG276)</f>
        <v/>
      </c>
      <c r="AI276" s="41">
        <f>12*($AM276+$AN276)</f>
        <v/>
      </c>
      <c r="AJ276" s="41">
        <f>$AM276*((IncMonth-1)+(13-IncMonth)*(1+$X276))+12*$AN276</f>
        <v/>
      </c>
      <c r="AK276" s="41">
        <f>IF($R276=1,N($L276)+N($M276),0)</f>
        <v/>
      </c>
      <c r="AL276">
        <f>IF($C276="","",IF(N($L276)&lt;=0,"Basic salary missing",IF(ISNA(MATCH($C276,Departments!$A$5:$A$54,0)),"Department not on Departments sheet",IF(AND($I276&lt;&gt;"",NOT(ISNUMBER($I276))),"Date of birth is text, not a date",IF(AND($K276&lt;&gt;"",NOT(ISNUMBER($K276))),"Contract end is text, not a date","")))))</f>
        <v/>
      </c>
      <c r="AM276" s="41">
        <f>IF($R276=0,0,N($L276)*(1+$Z276+BonusMonths/12+IF($Q276=1,0,EOSB))+N($M276)+(N($L276)+SI_Gross*N($M276))*IF($Q276=1,SI_O,SI_E))</f>
        <v/>
      </c>
      <c r="AN276" s="41">
        <f>IF($R276=0,0,(IF($Q276=1,MedO,MedE+Ticket)+Training)/12)</f>
        <v/>
      </c>
    </row>
    <row r="277">
      <c r="I277" s="35" t="n"/>
      <c r="J277" s="35" t="n"/>
      <c r="K277" s="35" t="n"/>
      <c r="L277" s="36" t="n"/>
      <c r="M277" s="36" t="n"/>
      <c r="P277" s="37" t="n"/>
      <c r="Q277" s="38">
        <f>IF($C277="",0,IF(OR(LOWER(TRIM($G277))="omani",LOWER(TRIM($G277))="oman",LOWER(TRIM($G277))="om",LOWER(TRIM($G277))="local"),1,0))</f>
        <v/>
      </c>
      <c r="R277" s="38">
        <f>IF($C277="",0,IF(OR(ISNUMBER(SEARCH("resign",$N277)),ISNUMBER(SEARCH("terminat",$N277)),ISNUMBER(SEARCH("inactive",$N277)),ISNUMBER(SEARCH("vacan",$N277)),ISNUMBER(SEARCH("deceased",$N277)),ISNUMBER(SEARCH("separated",$N277))),0,1))</f>
        <v/>
      </c>
      <c r="S277">
        <f>IF(OR($R277=0,NOT(ISNUMBER($I277))),"",IFERROR(DATEDIF($I277,DATE(FY,1,1),"y"),""))</f>
        <v/>
      </c>
      <c r="T277">
        <f>IF(OR($R277=0,NOT(ISNUMBER($J277))),"",IFERROR(DATEDIF($J277,DATE(FY,1,1),"y"),0))</f>
        <v/>
      </c>
      <c r="U277" s="38">
        <f>IF(OR($R277=0,NOT(ISNUMBER($I277))),0,IF(YEAR($I277)+IF($Q277=1,RetAgeO,RetAgeE)=FY,MONTH($I277),IF(YEAR($I277)+IF($Q277=1,RetAgeO,RetAgeE)&lt;FY,1,0)))</f>
        <v/>
      </c>
      <c r="V277" s="38">
        <f>IF(OR($R277=0,NOT(ISNUMBER($K277))),0,IF(YEAR($K277)=FY,MONTH($K277),IF(YEAR($K277)&lt;FY,1,0)))</f>
        <v/>
      </c>
      <c r="W277" s="38">
        <f>IF($R277=0,0,MIN(12,IF(AND(ISNUMBER($O277),$O277&gt;=1,$O277&lt;=12),INT($O277),12),IF(AND(RetireExit="Yes",$U277&gt;0),$U277,12),IF(AND(ContractExit="Yes",$V277&gt;0),$V277,12)))</f>
        <v/>
      </c>
      <c r="X277" s="37">
        <f>IF(ISNUMBER($P277),$P277,IncPct)</f>
        <v/>
      </c>
      <c r="Y277" s="39">
        <f>IF($W277=0,0,MAX(0,MIN($W277,IncMonth-1))+MAX(0,$W277-IncMonth+1)*(1+$X277))</f>
        <v/>
      </c>
      <c r="Z277" s="40">
        <f>IF($C277="",0,IFERROR(INDEX(Departments!$B$5:$B$54,MATCH($C277,Departments!$A$5:$A$54,0)),0))</f>
        <v/>
      </c>
      <c r="AA277" s="41">
        <f>N($L277)*$Y277</f>
        <v/>
      </c>
      <c r="AB277" s="41">
        <f>N($M277)*$Y277</f>
        <v/>
      </c>
      <c r="AC277" s="41">
        <f>$AA277*$Z277</f>
        <v/>
      </c>
      <c r="AD277" s="41">
        <f>$AA277*BonusMonths/12</f>
        <v/>
      </c>
      <c r="AE277" s="41">
        <f>($AA277+SI_Gross*$AB277)*IF($Q277=1,SI_O,SI_E)</f>
        <v/>
      </c>
      <c r="AF277" s="41">
        <f>IF($Q277=1,0,$AA277*EOSB)</f>
        <v/>
      </c>
      <c r="AG277" s="41">
        <f>$AN277*$W277</f>
        <v/>
      </c>
      <c r="AH277" s="41">
        <f>SUM($AA277:$AG277)</f>
        <v/>
      </c>
      <c r="AI277" s="41">
        <f>12*($AM277+$AN277)</f>
        <v/>
      </c>
      <c r="AJ277" s="41">
        <f>$AM277*((IncMonth-1)+(13-IncMonth)*(1+$X277))+12*$AN277</f>
        <v/>
      </c>
      <c r="AK277" s="41">
        <f>IF($R277=1,N($L277)+N($M277),0)</f>
        <v/>
      </c>
      <c r="AL277">
        <f>IF($C277="","",IF(N($L277)&lt;=0,"Basic salary missing",IF(ISNA(MATCH($C277,Departments!$A$5:$A$54,0)),"Department not on Departments sheet",IF(AND($I277&lt;&gt;"",NOT(ISNUMBER($I277))),"Date of birth is text, not a date",IF(AND($K277&lt;&gt;"",NOT(ISNUMBER($K277))),"Contract end is text, not a date","")))))</f>
        <v/>
      </c>
      <c r="AM277" s="41">
        <f>IF($R277=0,0,N($L277)*(1+$Z277+BonusMonths/12+IF($Q277=1,0,EOSB))+N($M277)+(N($L277)+SI_Gross*N($M277))*IF($Q277=1,SI_O,SI_E))</f>
        <v/>
      </c>
      <c r="AN277" s="41">
        <f>IF($R277=0,0,(IF($Q277=1,MedO,MedE+Ticket)+Training)/12)</f>
        <v/>
      </c>
    </row>
    <row r="278">
      <c r="I278" s="35" t="n"/>
      <c r="J278" s="35" t="n"/>
      <c r="K278" s="35" t="n"/>
      <c r="L278" s="36" t="n"/>
      <c r="M278" s="36" t="n"/>
      <c r="P278" s="37" t="n"/>
      <c r="Q278" s="38">
        <f>IF($C278="",0,IF(OR(LOWER(TRIM($G278))="omani",LOWER(TRIM($G278))="oman",LOWER(TRIM($G278))="om",LOWER(TRIM($G278))="local"),1,0))</f>
        <v/>
      </c>
      <c r="R278" s="38">
        <f>IF($C278="",0,IF(OR(ISNUMBER(SEARCH("resign",$N278)),ISNUMBER(SEARCH("terminat",$N278)),ISNUMBER(SEARCH("inactive",$N278)),ISNUMBER(SEARCH("vacan",$N278)),ISNUMBER(SEARCH("deceased",$N278)),ISNUMBER(SEARCH("separated",$N278))),0,1))</f>
        <v/>
      </c>
      <c r="S278">
        <f>IF(OR($R278=0,NOT(ISNUMBER($I278))),"",IFERROR(DATEDIF($I278,DATE(FY,1,1),"y"),""))</f>
        <v/>
      </c>
      <c r="T278">
        <f>IF(OR($R278=0,NOT(ISNUMBER($J278))),"",IFERROR(DATEDIF($J278,DATE(FY,1,1),"y"),0))</f>
        <v/>
      </c>
      <c r="U278" s="38">
        <f>IF(OR($R278=0,NOT(ISNUMBER($I278))),0,IF(YEAR($I278)+IF($Q278=1,RetAgeO,RetAgeE)=FY,MONTH($I278),IF(YEAR($I278)+IF($Q278=1,RetAgeO,RetAgeE)&lt;FY,1,0)))</f>
        <v/>
      </c>
      <c r="V278" s="38">
        <f>IF(OR($R278=0,NOT(ISNUMBER($K278))),0,IF(YEAR($K278)=FY,MONTH($K278),IF(YEAR($K278)&lt;FY,1,0)))</f>
        <v/>
      </c>
      <c r="W278" s="38">
        <f>IF($R278=0,0,MIN(12,IF(AND(ISNUMBER($O278),$O278&gt;=1,$O278&lt;=12),INT($O278),12),IF(AND(RetireExit="Yes",$U278&gt;0),$U278,12),IF(AND(ContractExit="Yes",$V278&gt;0),$V278,12)))</f>
        <v/>
      </c>
      <c r="X278" s="37">
        <f>IF(ISNUMBER($P278),$P278,IncPct)</f>
        <v/>
      </c>
      <c r="Y278" s="39">
        <f>IF($W278=0,0,MAX(0,MIN($W278,IncMonth-1))+MAX(0,$W278-IncMonth+1)*(1+$X278))</f>
        <v/>
      </c>
      <c r="Z278" s="40">
        <f>IF($C278="",0,IFERROR(INDEX(Departments!$B$5:$B$54,MATCH($C278,Departments!$A$5:$A$54,0)),0))</f>
        <v/>
      </c>
      <c r="AA278" s="41">
        <f>N($L278)*$Y278</f>
        <v/>
      </c>
      <c r="AB278" s="41">
        <f>N($M278)*$Y278</f>
        <v/>
      </c>
      <c r="AC278" s="41">
        <f>$AA278*$Z278</f>
        <v/>
      </c>
      <c r="AD278" s="41">
        <f>$AA278*BonusMonths/12</f>
        <v/>
      </c>
      <c r="AE278" s="41">
        <f>($AA278+SI_Gross*$AB278)*IF($Q278=1,SI_O,SI_E)</f>
        <v/>
      </c>
      <c r="AF278" s="41">
        <f>IF($Q278=1,0,$AA278*EOSB)</f>
        <v/>
      </c>
      <c r="AG278" s="41">
        <f>$AN278*$W278</f>
        <v/>
      </c>
      <c r="AH278" s="41">
        <f>SUM($AA278:$AG278)</f>
        <v/>
      </c>
      <c r="AI278" s="41">
        <f>12*($AM278+$AN278)</f>
        <v/>
      </c>
      <c r="AJ278" s="41">
        <f>$AM278*((IncMonth-1)+(13-IncMonth)*(1+$X278))+12*$AN278</f>
        <v/>
      </c>
      <c r="AK278" s="41">
        <f>IF($R278=1,N($L278)+N($M278),0)</f>
        <v/>
      </c>
      <c r="AL278">
        <f>IF($C278="","",IF(N($L278)&lt;=0,"Basic salary missing",IF(ISNA(MATCH($C278,Departments!$A$5:$A$54,0)),"Department not on Departments sheet",IF(AND($I278&lt;&gt;"",NOT(ISNUMBER($I278))),"Date of birth is text, not a date",IF(AND($K278&lt;&gt;"",NOT(ISNUMBER($K278))),"Contract end is text, not a date","")))))</f>
        <v/>
      </c>
      <c r="AM278" s="41">
        <f>IF($R278=0,0,N($L278)*(1+$Z278+BonusMonths/12+IF($Q278=1,0,EOSB))+N($M278)+(N($L278)+SI_Gross*N($M278))*IF($Q278=1,SI_O,SI_E))</f>
        <v/>
      </c>
      <c r="AN278" s="41">
        <f>IF($R278=0,0,(IF($Q278=1,MedO,MedE+Ticket)+Training)/12)</f>
        <v/>
      </c>
    </row>
    <row r="279">
      <c r="I279" s="35" t="n"/>
      <c r="J279" s="35" t="n"/>
      <c r="K279" s="35" t="n"/>
      <c r="L279" s="36" t="n"/>
      <c r="M279" s="36" t="n"/>
      <c r="P279" s="37" t="n"/>
      <c r="Q279" s="38">
        <f>IF($C279="",0,IF(OR(LOWER(TRIM($G279))="omani",LOWER(TRIM($G279))="oman",LOWER(TRIM($G279))="om",LOWER(TRIM($G279))="local"),1,0))</f>
        <v/>
      </c>
      <c r="R279" s="38">
        <f>IF($C279="",0,IF(OR(ISNUMBER(SEARCH("resign",$N279)),ISNUMBER(SEARCH("terminat",$N279)),ISNUMBER(SEARCH("inactive",$N279)),ISNUMBER(SEARCH("vacan",$N279)),ISNUMBER(SEARCH("deceased",$N279)),ISNUMBER(SEARCH("separated",$N279))),0,1))</f>
        <v/>
      </c>
      <c r="S279">
        <f>IF(OR($R279=0,NOT(ISNUMBER($I279))),"",IFERROR(DATEDIF($I279,DATE(FY,1,1),"y"),""))</f>
        <v/>
      </c>
      <c r="T279">
        <f>IF(OR($R279=0,NOT(ISNUMBER($J279))),"",IFERROR(DATEDIF($J279,DATE(FY,1,1),"y"),0))</f>
        <v/>
      </c>
      <c r="U279" s="38">
        <f>IF(OR($R279=0,NOT(ISNUMBER($I279))),0,IF(YEAR($I279)+IF($Q279=1,RetAgeO,RetAgeE)=FY,MONTH($I279),IF(YEAR($I279)+IF($Q279=1,RetAgeO,RetAgeE)&lt;FY,1,0)))</f>
        <v/>
      </c>
      <c r="V279" s="38">
        <f>IF(OR($R279=0,NOT(ISNUMBER($K279))),0,IF(YEAR($K279)=FY,MONTH($K279),IF(YEAR($K279)&lt;FY,1,0)))</f>
        <v/>
      </c>
      <c r="W279" s="38">
        <f>IF($R279=0,0,MIN(12,IF(AND(ISNUMBER($O279),$O279&gt;=1,$O279&lt;=12),INT($O279),12),IF(AND(RetireExit="Yes",$U279&gt;0),$U279,12),IF(AND(ContractExit="Yes",$V279&gt;0),$V279,12)))</f>
        <v/>
      </c>
      <c r="X279" s="37">
        <f>IF(ISNUMBER($P279),$P279,IncPct)</f>
        <v/>
      </c>
      <c r="Y279" s="39">
        <f>IF($W279=0,0,MAX(0,MIN($W279,IncMonth-1))+MAX(0,$W279-IncMonth+1)*(1+$X279))</f>
        <v/>
      </c>
      <c r="Z279" s="40">
        <f>IF($C279="",0,IFERROR(INDEX(Departments!$B$5:$B$54,MATCH($C279,Departments!$A$5:$A$54,0)),0))</f>
        <v/>
      </c>
      <c r="AA279" s="41">
        <f>N($L279)*$Y279</f>
        <v/>
      </c>
      <c r="AB279" s="41">
        <f>N($M279)*$Y279</f>
        <v/>
      </c>
      <c r="AC279" s="41">
        <f>$AA279*$Z279</f>
        <v/>
      </c>
      <c r="AD279" s="41">
        <f>$AA279*BonusMonths/12</f>
        <v/>
      </c>
      <c r="AE279" s="41">
        <f>($AA279+SI_Gross*$AB279)*IF($Q279=1,SI_O,SI_E)</f>
        <v/>
      </c>
      <c r="AF279" s="41">
        <f>IF($Q279=1,0,$AA279*EOSB)</f>
        <v/>
      </c>
      <c r="AG279" s="41">
        <f>$AN279*$W279</f>
        <v/>
      </c>
      <c r="AH279" s="41">
        <f>SUM($AA279:$AG279)</f>
        <v/>
      </c>
      <c r="AI279" s="41">
        <f>12*($AM279+$AN279)</f>
        <v/>
      </c>
      <c r="AJ279" s="41">
        <f>$AM279*((IncMonth-1)+(13-IncMonth)*(1+$X279))+12*$AN279</f>
        <v/>
      </c>
      <c r="AK279" s="41">
        <f>IF($R279=1,N($L279)+N($M279),0)</f>
        <v/>
      </c>
      <c r="AL279">
        <f>IF($C279="","",IF(N($L279)&lt;=0,"Basic salary missing",IF(ISNA(MATCH($C279,Departments!$A$5:$A$54,0)),"Department not on Departments sheet",IF(AND($I279&lt;&gt;"",NOT(ISNUMBER($I279))),"Date of birth is text, not a date",IF(AND($K279&lt;&gt;"",NOT(ISNUMBER($K279))),"Contract end is text, not a date","")))))</f>
        <v/>
      </c>
      <c r="AM279" s="41">
        <f>IF($R279=0,0,N($L279)*(1+$Z279+BonusMonths/12+IF($Q279=1,0,EOSB))+N($M279)+(N($L279)+SI_Gross*N($M279))*IF($Q279=1,SI_O,SI_E))</f>
        <v/>
      </c>
      <c r="AN279" s="41">
        <f>IF($R279=0,0,(IF($Q279=1,MedO,MedE+Ticket)+Training)/12)</f>
        <v/>
      </c>
    </row>
    <row r="280">
      <c r="I280" s="35" t="n"/>
      <c r="J280" s="35" t="n"/>
      <c r="K280" s="35" t="n"/>
      <c r="L280" s="36" t="n"/>
      <c r="M280" s="36" t="n"/>
      <c r="P280" s="37" t="n"/>
      <c r="Q280" s="38">
        <f>IF($C280="",0,IF(OR(LOWER(TRIM($G280))="omani",LOWER(TRIM($G280))="oman",LOWER(TRIM($G280))="om",LOWER(TRIM($G280))="local"),1,0))</f>
        <v/>
      </c>
      <c r="R280" s="38">
        <f>IF($C280="",0,IF(OR(ISNUMBER(SEARCH("resign",$N280)),ISNUMBER(SEARCH("terminat",$N280)),ISNUMBER(SEARCH("inactive",$N280)),ISNUMBER(SEARCH("vacan",$N280)),ISNUMBER(SEARCH("deceased",$N280)),ISNUMBER(SEARCH("separated",$N280))),0,1))</f>
        <v/>
      </c>
      <c r="S280">
        <f>IF(OR($R280=0,NOT(ISNUMBER($I280))),"",IFERROR(DATEDIF($I280,DATE(FY,1,1),"y"),""))</f>
        <v/>
      </c>
      <c r="T280">
        <f>IF(OR($R280=0,NOT(ISNUMBER($J280))),"",IFERROR(DATEDIF($J280,DATE(FY,1,1),"y"),0))</f>
        <v/>
      </c>
      <c r="U280" s="38">
        <f>IF(OR($R280=0,NOT(ISNUMBER($I280))),0,IF(YEAR($I280)+IF($Q280=1,RetAgeO,RetAgeE)=FY,MONTH($I280),IF(YEAR($I280)+IF($Q280=1,RetAgeO,RetAgeE)&lt;FY,1,0)))</f>
        <v/>
      </c>
      <c r="V280" s="38">
        <f>IF(OR($R280=0,NOT(ISNUMBER($K280))),0,IF(YEAR($K280)=FY,MONTH($K280),IF(YEAR($K280)&lt;FY,1,0)))</f>
        <v/>
      </c>
      <c r="W280" s="38">
        <f>IF($R280=0,0,MIN(12,IF(AND(ISNUMBER($O280),$O280&gt;=1,$O280&lt;=12),INT($O280),12),IF(AND(RetireExit="Yes",$U280&gt;0),$U280,12),IF(AND(ContractExit="Yes",$V280&gt;0),$V280,12)))</f>
        <v/>
      </c>
      <c r="X280" s="37">
        <f>IF(ISNUMBER($P280),$P280,IncPct)</f>
        <v/>
      </c>
      <c r="Y280" s="39">
        <f>IF($W280=0,0,MAX(0,MIN($W280,IncMonth-1))+MAX(0,$W280-IncMonth+1)*(1+$X280))</f>
        <v/>
      </c>
      <c r="Z280" s="40">
        <f>IF($C280="",0,IFERROR(INDEX(Departments!$B$5:$B$54,MATCH($C280,Departments!$A$5:$A$54,0)),0))</f>
        <v/>
      </c>
      <c r="AA280" s="41">
        <f>N($L280)*$Y280</f>
        <v/>
      </c>
      <c r="AB280" s="41">
        <f>N($M280)*$Y280</f>
        <v/>
      </c>
      <c r="AC280" s="41">
        <f>$AA280*$Z280</f>
        <v/>
      </c>
      <c r="AD280" s="41">
        <f>$AA280*BonusMonths/12</f>
        <v/>
      </c>
      <c r="AE280" s="41">
        <f>($AA280+SI_Gross*$AB280)*IF($Q280=1,SI_O,SI_E)</f>
        <v/>
      </c>
      <c r="AF280" s="41">
        <f>IF($Q280=1,0,$AA280*EOSB)</f>
        <v/>
      </c>
      <c r="AG280" s="41">
        <f>$AN280*$W280</f>
        <v/>
      </c>
      <c r="AH280" s="41">
        <f>SUM($AA280:$AG280)</f>
        <v/>
      </c>
      <c r="AI280" s="41">
        <f>12*($AM280+$AN280)</f>
        <v/>
      </c>
      <c r="AJ280" s="41">
        <f>$AM280*((IncMonth-1)+(13-IncMonth)*(1+$X280))+12*$AN280</f>
        <v/>
      </c>
      <c r="AK280" s="41">
        <f>IF($R280=1,N($L280)+N($M280),0)</f>
        <v/>
      </c>
      <c r="AL280">
        <f>IF($C280="","",IF(N($L280)&lt;=0,"Basic salary missing",IF(ISNA(MATCH($C280,Departments!$A$5:$A$54,0)),"Department not on Departments sheet",IF(AND($I280&lt;&gt;"",NOT(ISNUMBER($I280))),"Date of birth is text, not a date",IF(AND($K280&lt;&gt;"",NOT(ISNUMBER($K280))),"Contract end is text, not a date","")))))</f>
        <v/>
      </c>
      <c r="AM280" s="41">
        <f>IF($R280=0,0,N($L280)*(1+$Z280+BonusMonths/12+IF($Q280=1,0,EOSB))+N($M280)+(N($L280)+SI_Gross*N($M280))*IF($Q280=1,SI_O,SI_E))</f>
        <v/>
      </c>
      <c r="AN280" s="41">
        <f>IF($R280=0,0,(IF($Q280=1,MedO,MedE+Ticket)+Training)/12)</f>
        <v/>
      </c>
    </row>
    <row r="281">
      <c r="I281" s="35" t="n"/>
      <c r="J281" s="35" t="n"/>
      <c r="K281" s="35" t="n"/>
      <c r="L281" s="36" t="n"/>
      <c r="M281" s="36" t="n"/>
      <c r="P281" s="37" t="n"/>
      <c r="Q281" s="38">
        <f>IF($C281="",0,IF(OR(LOWER(TRIM($G281))="omani",LOWER(TRIM($G281))="oman",LOWER(TRIM($G281))="om",LOWER(TRIM($G281))="local"),1,0))</f>
        <v/>
      </c>
      <c r="R281" s="38">
        <f>IF($C281="",0,IF(OR(ISNUMBER(SEARCH("resign",$N281)),ISNUMBER(SEARCH("terminat",$N281)),ISNUMBER(SEARCH("inactive",$N281)),ISNUMBER(SEARCH("vacan",$N281)),ISNUMBER(SEARCH("deceased",$N281)),ISNUMBER(SEARCH("separated",$N281))),0,1))</f>
        <v/>
      </c>
      <c r="S281">
        <f>IF(OR($R281=0,NOT(ISNUMBER($I281))),"",IFERROR(DATEDIF($I281,DATE(FY,1,1),"y"),""))</f>
        <v/>
      </c>
      <c r="T281">
        <f>IF(OR($R281=0,NOT(ISNUMBER($J281))),"",IFERROR(DATEDIF($J281,DATE(FY,1,1),"y"),0))</f>
        <v/>
      </c>
      <c r="U281" s="38">
        <f>IF(OR($R281=0,NOT(ISNUMBER($I281))),0,IF(YEAR($I281)+IF($Q281=1,RetAgeO,RetAgeE)=FY,MONTH($I281),IF(YEAR($I281)+IF($Q281=1,RetAgeO,RetAgeE)&lt;FY,1,0)))</f>
        <v/>
      </c>
      <c r="V281" s="38">
        <f>IF(OR($R281=0,NOT(ISNUMBER($K281))),0,IF(YEAR($K281)=FY,MONTH($K281),IF(YEAR($K281)&lt;FY,1,0)))</f>
        <v/>
      </c>
      <c r="W281" s="38">
        <f>IF($R281=0,0,MIN(12,IF(AND(ISNUMBER($O281),$O281&gt;=1,$O281&lt;=12),INT($O281),12),IF(AND(RetireExit="Yes",$U281&gt;0),$U281,12),IF(AND(ContractExit="Yes",$V281&gt;0),$V281,12)))</f>
        <v/>
      </c>
      <c r="X281" s="37">
        <f>IF(ISNUMBER($P281),$P281,IncPct)</f>
        <v/>
      </c>
      <c r="Y281" s="39">
        <f>IF($W281=0,0,MAX(0,MIN($W281,IncMonth-1))+MAX(0,$W281-IncMonth+1)*(1+$X281))</f>
        <v/>
      </c>
      <c r="Z281" s="40">
        <f>IF($C281="",0,IFERROR(INDEX(Departments!$B$5:$B$54,MATCH($C281,Departments!$A$5:$A$54,0)),0))</f>
        <v/>
      </c>
      <c r="AA281" s="41">
        <f>N($L281)*$Y281</f>
        <v/>
      </c>
      <c r="AB281" s="41">
        <f>N($M281)*$Y281</f>
        <v/>
      </c>
      <c r="AC281" s="41">
        <f>$AA281*$Z281</f>
        <v/>
      </c>
      <c r="AD281" s="41">
        <f>$AA281*BonusMonths/12</f>
        <v/>
      </c>
      <c r="AE281" s="41">
        <f>($AA281+SI_Gross*$AB281)*IF($Q281=1,SI_O,SI_E)</f>
        <v/>
      </c>
      <c r="AF281" s="41">
        <f>IF($Q281=1,0,$AA281*EOSB)</f>
        <v/>
      </c>
      <c r="AG281" s="41">
        <f>$AN281*$W281</f>
        <v/>
      </c>
      <c r="AH281" s="41">
        <f>SUM($AA281:$AG281)</f>
        <v/>
      </c>
      <c r="AI281" s="41">
        <f>12*($AM281+$AN281)</f>
        <v/>
      </c>
      <c r="AJ281" s="41">
        <f>$AM281*((IncMonth-1)+(13-IncMonth)*(1+$X281))+12*$AN281</f>
        <v/>
      </c>
      <c r="AK281" s="41">
        <f>IF($R281=1,N($L281)+N($M281),0)</f>
        <v/>
      </c>
      <c r="AL281">
        <f>IF($C281="","",IF(N($L281)&lt;=0,"Basic salary missing",IF(ISNA(MATCH($C281,Departments!$A$5:$A$54,0)),"Department not on Departments sheet",IF(AND($I281&lt;&gt;"",NOT(ISNUMBER($I281))),"Date of birth is text, not a date",IF(AND($K281&lt;&gt;"",NOT(ISNUMBER($K281))),"Contract end is text, not a date","")))))</f>
        <v/>
      </c>
      <c r="AM281" s="41">
        <f>IF($R281=0,0,N($L281)*(1+$Z281+BonusMonths/12+IF($Q281=1,0,EOSB))+N($M281)+(N($L281)+SI_Gross*N($M281))*IF($Q281=1,SI_O,SI_E))</f>
        <v/>
      </c>
      <c r="AN281" s="41">
        <f>IF($R281=0,0,(IF($Q281=1,MedO,MedE+Ticket)+Training)/12)</f>
        <v/>
      </c>
    </row>
    <row r="282">
      <c r="I282" s="35" t="n"/>
      <c r="J282" s="35" t="n"/>
      <c r="K282" s="35" t="n"/>
      <c r="L282" s="36" t="n"/>
      <c r="M282" s="36" t="n"/>
      <c r="P282" s="37" t="n"/>
      <c r="Q282" s="38">
        <f>IF($C282="",0,IF(OR(LOWER(TRIM($G282))="omani",LOWER(TRIM($G282))="oman",LOWER(TRIM($G282))="om",LOWER(TRIM($G282))="local"),1,0))</f>
        <v/>
      </c>
      <c r="R282" s="38">
        <f>IF($C282="",0,IF(OR(ISNUMBER(SEARCH("resign",$N282)),ISNUMBER(SEARCH("terminat",$N282)),ISNUMBER(SEARCH("inactive",$N282)),ISNUMBER(SEARCH("vacan",$N282)),ISNUMBER(SEARCH("deceased",$N282)),ISNUMBER(SEARCH("separated",$N282))),0,1))</f>
        <v/>
      </c>
      <c r="S282">
        <f>IF(OR($R282=0,NOT(ISNUMBER($I282))),"",IFERROR(DATEDIF($I282,DATE(FY,1,1),"y"),""))</f>
        <v/>
      </c>
      <c r="T282">
        <f>IF(OR($R282=0,NOT(ISNUMBER($J282))),"",IFERROR(DATEDIF($J282,DATE(FY,1,1),"y"),0))</f>
        <v/>
      </c>
      <c r="U282" s="38">
        <f>IF(OR($R282=0,NOT(ISNUMBER($I282))),0,IF(YEAR($I282)+IF($Q282=1,RetAgeO,RetAgeE)=FY,MONTH($I282),IF(YEAR($I282)+IF($Q282=1,RetAgeO,RetAgeE)&lt;FY,1,0)))</f>
        <v/>
      </c>
      <c r="V282" s="38">
        <f>IF(OR($R282=0,NOT(ISNUMBER($K282))),0,IF(YEAR($K282)=FY,MONTH($K282),IF(YEAR($K282)&lt;FY,1,0)))</f>
        <v/>
      </c>
      <c r="W282" s="38">
        <f>IF($R282=0,0,MIN(12,IF(AND(ISNUMBER($O282),$O282&gt;=1,$O282&lt;=12),INT($O282),12),IF(AND(RetireExit="Yes",$U282&gt;0),$U282,12),IF(AND(ContractExit="Yes",$V282&gt;0),$V282,12)))</f>
        <v/>
      </c>
      <c r="X282" s="37">
        <f>IF(ISNUMBER($P282),$P282,IncPct)</f>
        <v/>
      </c>
      <c r="Y282" s="39">
        <f>IF($W282=0,0,MAX(0,MIN($W282,IncMonth-1))+MAX(0,$W282-IncMonth+1)*(1+$X282))</f>
        <v/>
      </c>
      <c r="Z282" s="40">
        <f>IF($C282="",0,IFERROR(INDEX(Departments!$B$5:$B$54,MATCH($C282,Departments!$A$5:$A$54,0)),0))</f>
        <v/>
      </c>
      <c r="AA282" s="41">
        <f>N($L282)*$Y282</f>
        <v/>
      </c>
      <c r="AB282" s="41">
        <f>N($M282)*$Y282</f>
        <v/>
      </c>
      <c r="AC282" s="41">
        <f>$AA282*$Z282</f>
        <v/>
      </c>
      <c r="AD282" s="41">
        <f>$AA282*BonusMonths/12</f>
        <v/>
      </c>
      <c r="AE282" s="41">
        <f>($AA282+SI_Gross*$AB282)*IF($Q282=1,SI_O,SI_E)</f>
        <v/>
      </c>
      <c r="AF282" s="41">
        <f>IF($Q282=1,0,$AA282*EOSB)</f>
        <v/>
      </c>
      <c r="AG282" s="41">
        <f>$AN282*$W282</f>
        <v/>
      </c>
      <c r="AH282" s="41">
        <f>SUM($AA282:$AG282)</f>
        <v/>
      </c>
      <c r="AI282" s="41">
        <f>12*($AM282+$AN282)</f>
        <v/>
      </c>
      <c r="AJ282" s="41">
        <f>$AM282*((IncMonth-1)+(13-IncMonth)*(1+$X282))+12*$AN282</f>
        <v/>
      </c>
      <c r="AK282" s="41">
        <f>IF($R282=1,N($L282)+N($M282),0)</f>
        <v/>
      </c>
      <c r="AL282">
        <f>IF($C282="","",IF(N($L282)&lt;=0,"Basic salary missing",IF(ISNA(MATCH($C282,Departments!$A$5:$A$54,0)),"Department not on Departments sheet",IF(AND($I282&lt;&gt;"",NOT(ISNUMBER($I282))),"Date of birth is text, not a date",IF(AND($K282&lt;&gt;"",NOT(ISNUMBER($K282))),"Contract end is text, not a date","")))))</f>
        <v/>
      </c>
      <c r="AM282" s="41">
        <f>IF($R282=0,0,N($L282)*(1+$Z282+BonusMonths/12+IF($Q282=1,0,EOSB))+N($M282)+(N($L282)+SI_Gross*N($M282))*IF($Q282=1,SI_O,SI_E))</f>
        <v/>
      </c>
      <c r="AN282" s="41">
        <f>IF($R282=0,0,(IF($Q282=1,MedO,MedE+Ticket)+Training)/12)</f>
        <v/>
      </c>
    </row>
    <row r="283">
      <c r="I283" s="35" t="n"/>
      <c r="J283" s="35" t="n"/>
      <c r="K283" s="35" t="n"/>
      <c r="L283" s="36" t="n"/>
      <c r="M283" s="36" t="n"/>
      <c r="P283" s="37" t="n"/>
      <c r="Q283" s="38">
        <f>IF($C283="",0,IF(OR(LOWER(TRIM($G283))="omani",LOWER(TRIM($G283))="oman",LOWER(TRIM($G283))="om",LOWER(TRIM($G283))="local"),1,0))</f>
        <v/>
      </c>
      <c r="R283" s="38">
        <f>IF($C283="",0,IF(OR(ISNUMBER(SEARCH("resign",$N283)),ISNUMBER(SEARCH("terminat",$N283)),ISNUMBER(SEARCH("inactive",$N283)),ISNUMBER(SEARCH("vacan",$N283)),ISNUMBER(SEARCH("deceased",$N283)),ISNUMBER(SEARCH("separated",$N283))),0,1))</f>
        <v/>
      </c>
      <c r="S283">
        <f>IF(OR($R283=0,NOT(ISNUMBER($I283))),"",IFERROR(DATEDIF($I283,DATE(FY,1,1),"y"),""))</f>
        <v/>
      </c>
      <c r="T283">
        <f>IF(OR($R283=0,NOT(ISNUMBER($J283))),"",IFERROR(DATEDIF($J283,DATE(FY,1,1),"y"),0))</f>
        <v/>
      </c>
      <c r="U283" s="38">
        <f>IF(OR($R283=0,NOT(ISNUMBER($I283))),0,IF(YEAR($I283)+IF($Q283=1,RetAgeO,RetAgeE)=FY,MONTH($I283),IF(YEAR($I283)+IF($Q283=1,RetAgeO,RetAgeE)&lt;FY,1,0)))</f>
        <v/>
      </c>
      <c r="V283" s="38">
        <f>IF(OR($R283=0,NOT(ISNUMBER($K283))),0,IF(YEAR($K283)=FY,MONTH($K283),IF(YEAR($K283)&lt;FY,1,0)))</f>
        <v/>
      </c>
      <c r="W283" s="38">
        <f>IF($R283=0,0,MIN(12,IF(AND(ISNUMBER($O283),$O283&gt;=1,$O283&lt;=12),INT($O283),12),IF(AND(RetireExit="Yes",$U283&gt;0),$U283,12),IF(AND(ContractExit="Yes",$V283&gt;0),$V283,12)))</f>
        <v/>
      </c>
      <c r="X283" s="37">
        <f>IF(ISNUMBER($P283),$P283,IncPct)</f>
        <v/>
      </c>
      <c r="Y283" s="39">
        <f>IF($W283=0,0,MAX(0,MIN($W283,IncMonth-1))+MAX(0,$W283-IncMonth+1)*(1+$X283))</f>
        <v/>
      </c>
      <c r="Z283" s="40">
        <f>IF($C283="",0,IFERROR(INDEX(Departments!$B$5:$B$54,MATCH($C283,Departments!$A$5:$A$54,0)),0))</f>
        <v/>
      </c>
      <c r="AA283" s="41">
        <f>N($L283)*$Y283</f>
        <v/>
      </c>
      <c r="AB283" s="41">
        <f>N($M283)*$Y283</f>
        <v/>
      </c>
      <c r="AC283" s="41">
        <f>$AA283*$Z283</f>
        <v/>
      </c>
      <c r="AD283" s="41">
        <f>$AA283*BonusMonths/12</f>
        <v/>
      </c>
      <c r="AE283" s="41">
        <f>($AA283+SI_Gross*$AB283)*IF($Q283=1,SI_O,SI_E)</f>
        <v/>
      </c>
      <c r="AF283" s="41">
        <f>IF($Q283=1,0,$AA283*EOSB)</f>
        <v/>
      </c>
      <c r="AG283" s="41">
        <f>$AN283*$W283</f>
        <v/>
      </c>
      <c r="AH283" s="41">
        <f>SUM($AA283:$AG283)</f>
        <v/>
      </c>
      <c r="AI283" s="41">
        <f>12*($AM283+$AN283)</f>
        <v/>
      </c>
      <c r="AJ283" s="41">
        <f>$AM283*((IncMonth-1)+(13-IncMonth)*(1+$X283))+12*$AN283</f>
        <v/>
      </c>
      <c r="AK283" s="41">
        <f>IF($R283=1,N($L283)+N($M283),0)</f>
        <v/>
      </c>
      <c r="AL283">
        <f>IF($C283="","",IF(N($L283)&lt;=0,"Basic salary missing",IF(ISNA(MATCH($C283,Departments!$A$5:$A$54,0)),"Department not on Departments sheet",IF(AND($I283&lt;&gt;"",NOT(ISNUMBER($I283))),"Date of birth is text, not a date",IF(AND($K283&lt;&gt;"",NOT(ISNUMBER($K283))),"Contract end is text, not a date","")))))</f>
        <v/>
      </c>
      <c r="AM283" s="41">
        <f>IF($R283=0,0,N($L283)*(1+$Z283+BonusMonths/12+IF($Q283=1,0,EOSB))+N($M283)+(N($L283)+SI_Gross*N($M283))*IF($Q283=1,SI_O,SI_E))</f>
        <v/>
      </c>
      <c r="AN283" s="41">
        <f>IF($R283=0,0,(IF($Q283=1,MedO,MedE+Ticket)+Training)/12)</f>
        <v/>
      </c>
    </row>
    <row r="284">
      <c r="I284" s="35" t="n"/>
      <c r="J284" s="35" t="n"/>
      <c r="K284" s="35" t="n"/>
      <c r="L284" s="36" t="n"/>
      <c r="M284" s="36" t="n"/>
      <c r="P284" s="37" t="n"/>
      <c r="Q284" s="38">
        <f>IF($C284="",0,IF(OR(LOWER(TRIM($G284))="omani",LOWER(TRIM($G284))="oman",LOWER(TRIM($G284))="om",LOWER(TRIM($G284))="local"),1,0))</f>
        <v/>
      </c>
      <c r="R284" s="38">
        <f>IF($C284="",0,IF(OR(ISNUMBER(SEARCH("resign",$N284)),ISNUMBER(SEARCH("terminat",$N284)),ISNUMBER(SEARCH("inactive",$N284)),ISNUMBER(SEARCH("vacan",$N284)),ISNUMBER(SEARCH("deceased",$N284)),ISNUMBER(SEARCH("separated",$N284))),0,1))</f>
        <v/>
      </c>
      <c r="S284">
        <f>IF(OR($R284=0,NOT(ISNUMBER($I284))),"",IFERROR(DATEDIF($I284,DATE(FY,1,1),"y"),""))</f>
        <v/>
      </c>
      <c r="T284">
        <f>IF(OR($R284=0,NOT(ISNUMBER($J284))),"",IFERROR(DATEDIF($J284,DATE(FY,1,1),"y"),0))</f>
        <v/>
      </c>
      <c r="U284" s="38">
        <f>IF(OR($R284=0,NOT(ISNUMBER($I284))),0,IF(YEAR($I284)+IF($Q284=1,RetAgeO,RetAgeE)=FY,MONTH($I284),IF(YEAR($I284)+IF($Q284=1,RetAgeO,RetAgeE)&lt;FY,1,0)))</f>
        <v/>
      </c>
      <c r="V284" s="38">
        <f>IF(OR($R284=0,NOT(ISNUMBER($K284))),0,IF(YEAR($K284)=FY,MONTH($K284),IF(YEAR($K284)&lt;FY,1,0)))</f>
        <v/>
      </c>
      <c r="W284" s="38">
        <f>IF($R284=0,0,MIN(12,IF(AND(ISNUMBER($O284),$O284&gt;=1,$O284&lt;=12),INT($O284),12),IF(AND(RetireExit="Yes",$U284&gt;0),$U284,12),IF(AND(ContractExit="Yes",$V284&gt;0),$V284,12)))</f>
        <v/>
      </c>
      <c r="X284" s="37">
        <f>IF(ISNUMBER($P284),$P284,IncPct)</f>
        <v/>
      </c>
      <c r="Y284" s="39">
        <f>IF($W284=0,0,MAX(0,MIN($W284,IncMonth-1))+MAX(0,$W284-IncMonth+1)*(1+$X284))</f>
        <v/>
      </c>
      <c r="Z284" s="40">
        <f>IF($C284="",0,IFERROR(INDEX(Departments!$B$5:$B$54,MATCH($C284,Departments!$A$5:$A$54,0)),0))</f>
        <v/>
      </c>
      <c r="AA284" s="41">
        <f>N($L284)*$Y284</f>
        <v/>
      </c>
      <c r="AB284" s="41">
        <f>N($M284)*$Y284</f>
        <v/>
      </c>
      <c r="AC284" s="41">
        <f>$AA284*$Z284</f>
        <v/>
      </c>
      <c r="AD284" s="41">
        <f>$AA284*BonusMonths/12</f>
        <v/>
      </c>
      <c r="AE284" s="41">
        <f>($AA284+SI_Gross*$AB284)*IF($Q284=1,SI_O,SI_E)</f>
        <v/>
      </c>
      <c r="AF284" s="41">
        <f>IF($Q284=1,0,$AA284*EOSB)</f>
        <v/>
      </c>
      <c r="AG284" s="41">
        <f>$AN284*$W284</f>
        <v/>
      </c>
      <c r="AH284" s="41">
        <f>SUM($AA284:$AG284)</f>
        <v/>
      </c>
      <c r="AI284" s="41">
        <f>12*($AM284+$AN284)</f>
        <v/>
      </c>
      <c r="AJ284" s="41">
        <f>$AM284*((IncMonth-1)+(13-IncMonth)*(1+$X284))+12*$AN284</f>
        <v/>
      </c>
      <c r="AK284" s="41">
        <f>IF($R284=1,N($L284)+N($M284),0)</f>
        <v/>
      </c>
      <c r="AL284">
        <f>IF($C284="","",IF(N($L284)&lt;=0,"Basic salary missing",IF(ISNA(MATCH($C284,Departments!$A$5:$A$54,0)),"Department not on Departments sheet",IF(AND($I284&lt;&gt;"",NOT(ISNUMBER($I284))),"Date of birth is text, not a date",IF(AND($K284&lt;&gt;"",NOT(ISNUMBER($K284))),"Contract end is text, not a date","")))))</f>
        <v/>
      </c>
      <c r="AM284" s="41">
        <f>IF($R284=0,0,N($L284)*(1+$Z284+BonusMonths/12+IF($Q284=1,0,EOSB))+N($M284)+(N($L284)+SI_Gross*N($M284))*IF($Q284=1,SI_O,SI_E))</f>
        <v/>
      </c>
      <c r="AN284" s="41">
        <f>IF($R284=0,0,(IF($Q284=1,MedO,MedE+Ticket)+Training)/12)</f>
        <v/>
      </c>
    </row>
    <row r="285">
      <c r="I285" s="35" t="n"/>
      <c r="J285" s="35" t="n"/>
      <c r="K285" s="35" t="n"/>
      <c r="L285" s="36" t="n"/>
      <c r="M285" s="36" t="n"/>
      <c r="P285" s="37" t="n"/>
      <c r="Q285" s="38">
        <f>IF($C285="",0,IF(OR(LOWER(TRIM($G285))="omani",LOWER(TRIM($G285))="oman",LOWER(TRIM($G285))="om",LOWER(TRIM($G285))="local"),1,0))</f>
        <v/>
      </c>
      <c r="R285" s="38">
        <f>IF($C285="",0,IF(OR(ISNUMBER(SEARCH("resign",$N285)),ISNUMBER(SEARCH("terminat",$N285)),ISNUMBER(SEARCH("inactive",$N285)),ISNUMBER(SEARCH("vacan",$N285)),ISNUMBER(SEARCH("deceased",$N285)),ISNUMBER(SEARCH("separated",$N285))),0,1))</f>
        <v/>
      </c>
      <c r="S285">
        <f>IF(OR($R285=0,NOT(ISNUMBER($I285))),"",IFERROR(DATEDIF($I285,DATE(FY,1,1),"y"),""))</f>
        <v/>
      </c>
      <c r="T285">
        <f>IF(OR($R285=0,NOT(ISNUMBER($J285))),"",IFERROR(DATEDIF($J285,DATE(FY,1,1),"y"),0))</f>
        <v/>
      </c>
      <c r="U285" s="38">
        <f>IF(OR($R285=0,NOT(ISNUMBER($I285))),0,IF(YEAR($I285)+IF($Q285=1,RetAgeO,RetAgeE)=FY,MONTH($I285),IF(YEAR($I285)+IF($Q285=1,RetAgeO,RetAgeE)&lt;FY,1,0)))</f>
        <v/>
      </c>
      <c r="V285" s="38">
        <f>IF(OR($R285=0,NOT(ISNUMBER($K285))),0,IF(YEAR($K285)=FY,MONTH($K285),IF(YEAR($K285)&lt;FY,1,0)))</f>
        <v/>
      </c>
      <c r="W285" s="38">
        <f>IF($R285=0,0,MIN(12,IF(AND(ISNUMBER($O285),$O285&gt;=1,$O285&lt;=12),INT($O285),12),IF(AND(RetireExit="Yes",$U285&gt;0),$U285,12),IF(AND(ContractExit="Yes",$V285&gt;0),$V285,12)))</f>
        <v/>
      </c>
      <c r="X285" s="37">
        <f>IF(ISNUMBER($P285),$P285,IncPct)</f>
        <v/>
      </c>
      <c r="Y285" s="39">
        <f>IF($W285=0,0,MAX(0,MIN($W285,IncMonth-1))+MAX(0,$W285-IncMonth+1)*(1+$X285))</f>
        <v/>
      </c>
      <c r="Z285" s="40">
        <f>IF($C285="",0,IFERROR(INDEX(Departments!$B$5:$B$54,MATCH($C285,Departments!$A$5:$A$54,0)),0))</f>
        <v/>
      </c>
      <c r="AA285" s="41">
        <f>N($L285)*$Y285</f>
        <v/>
      </c>
      <c r="AB285" s="41">
        <f>N($M285)*$Y285</f>
        <v/>
      </c>
      <c r="AC285" s="41">
        <f>$AA285*$Z285</f>
        <v/>
      </c>
      <c r="AD285" s="41">
        <f>$AA285*BonusMonths/12</f>
        <v/>
      </c>
      <c r="AE285" s="41">
        <f>($AA285+SI_Gross*$AB285)*IF($Q285=1,SI_O,SI_E)</f>
        <v/>
      </c>
      <c r="AF285" s="41">
        <f>IF($Q285=1,0,$AA285*EOSB)</f>
        <v/>
      </c>
      <c r="AG285" s="41">
        <f>$AN285*$W285</f>
        <v/>
      </c>
      <c r="AH285" s="41">
        <f>SUM($AA285:$AG285)</f>
        <v/>
      </c>
      <c r="AI285" s="41">
        <f>12*($AM285+$AN285)</f>
        <v/>
      </c>
      <c r="AJ285" s="41">
        <f>$AM285*((IncMonth-1)+(13-IncMonth)*(1+$X285))+12*$AN285</f>
        <v/>
      </c>
      <c r="AK285" s="41">
        <f>IF($R285=1,N($L285)+N($M285),0)</f>
        <v/>
      </c>
      <c r="AL285">
        <f>IF($C285="","",IF(N($L285)&lt;=0,"Basic salary missing",IF(ISNA(MATCH($C285,Departments!$A$5:$A$54,0)),"Department not on Departments sheet",IF(AND($I285&lt;&gt;"",NOT(ISNUMBER($I285))),"Date of birth is text, not a date",IF(AND($K285&lt;&gt;"",NOT(ISNUMBER($K285))),"Contract end is text, not a date","")))))</f>
        <v/>
      </c>
      <c r="AM285" s="41">
        <f>IF($R285=0,0,N($L285)*(1+$Z285+BonusMonths/12+IF($Q285=1,0,EOSB))+N($M285)+(N($L285)+SI_Gross*N($M285))*IF($Q285=1,SI_O,SI_E))</f>
        <v/>
      </c>
      <c r="AN285" s="41">
        <f>IF($R285=0,0,(IF($Q285=1,MedO,MedE+Ticket)+Training)/12)</f>
        <v/>
      </c>
    </row>
    <row r="286">
      <c r="I286" s="35" t="n"/>
      <c r="J286" s="35" t="n"/>
      <c r="K286" s="35" t="n"/>
      <c r="L286" s="36" t="n"/>
      <c r="M286" s="36" t="n"/>
      <c r="P286" s="37" t="n"/>
      <c r="Q286" s="38">
        <f>IF($C286="",0,IF(OR(LOWER(TRIM($G286))="omani",LOWER(TRIM($G286))="oman",LOWER(TRIM($G286))="om",LOWER(TRIM($G286))="local"),1,0))</f>
        <v/>
      </c>
      <c r="R286" s="38">
        <f>IF($C286="",0,IF(OR(ISNUMBER(SEARCH("resign",$N286)),ISNUMBER(SEARCH("terminat",$N286)),ISNUMBER(SEARCH("inactive",$N286)),ISNUMBER(SEARCH("vacan",$N286)),ISNUMBER(SEARCH("deceased",$N286)),ISNUMBER(SEARCH("separated",$N286))),0,1))</f>
        <v/>
      </c>
      <c r="S286">
        <f>IF(OR($R286=0,NOT(ISNUMBER($I286))),"",IFERROR(DATEDIF($I286,DATE(FY,1,1),"y"),""))</f>
        <v/>
      </c>
      <c r="T286">
        <f>IF(OR($R286=0,NOT(ISNUMBER($J286))),"",IFERROR(DATEDIF($J286,DATE(FY,1,1),"y"),0))</f>
        <v/>
      </c>
      <c r="U286" s="38">
        <f>IF(OR($R286=0,NOT(ISNUMBER($I286))),0,IF(YEAR($I286)+IF($Q286=1,RetAgeO,RetAgeE)=FY,MONTH($I286),IF(YEAR($I286)+IF($Q286=1,RetAgeO,RetAgeE)&lt;FY,1,0)))</f>
        <v/>
      </c>
      <c r="V286" s="38">
        <f>IF(OR($R286=0,NOT(ISNUMBER($K286))),0,IF(YEAR($K286)=FY,MONTH($K286),IF(YEAR($K286)&lt;FY,1,0)))</f>
        <v/>
      </c>
      <c r="W286" s="38">
        <f>IF($R286=0,0,MIN(12,IF(AND(ISNUMBER($O286),$O286&gt;=1,$O286&lt;=12),INT($O286),12),IF(AND(RetireExit="Yes",$U286&gt;0),$U286,12),IF(AND(ContractExit="Yes",$V286&gt;0),$V286,12)))</f>
        <v/>
      </c>
      <c r="X286" s="37">
        <f>IF(ISNUMBER($P286),$P286,IncPct)</f>
        <v/>
      </c>
      <c r="Y286" s="39">
        <f>IF($W286=0,0,MAX(0,MIN($W286,IncMonth-1))+MAX(0,$W286-IncMonth+1)*(1+$X286))</f>
        <v/>
      </c>
      <c r="Z286" s="40">
        <f>IF($C286="",0,IFERROR(INDEX(Departments!$B$5:$B$54,MATCH($C286,Departments!$A$5:$A$54,0)),0))</f>
        <v/>
      </c>
      <c r="AA286" s="41">
        <f>N($L286)*$Y286</f>
        <v/>
      </c>
      <c r="AB286" s="41">
        <f>N($M286)*$Y286</f>
        <v/>
      </c>
      <c r="AC286" s="41">
        <f>$AA286*$Z286</f>
        <v/>
      </c>
      <c r="AD286" s="41">
        <f>$AA286*BonusMonths/12</f>
        <v/>
      </c>
      <c r="AE286" s="41">
        <f>($AA286+SI_Gross*$AB286)*IF($Q286=1,SI_O,SI_E)</f>
        <v/>
      </c>
      <c r="AF286" s="41">
        <f>IF($Q286=1,0,$AA286*EOSB)</f>
        <v/>
      </c>
      <c r="AG286" s="41">
        <f>$AN286*$W286</f>
        <v/>
      </c>
      <c r="AH286" s="41">
        <f>SUM($AA286:$AG286)</f>
        <v/>
      </c>
      <c r="AI286" s="41">
        <f>12*($AM286+$AN286)</f>
        <v/>
      </c>
      <c r="AJ286" s="41">
        <f>$AM286*((IncMonth-1)+(13-IncMonth)*(1+$X286))+12*$AN286</f>
        <v/>
      </c>
      <c r="AK286" s="41">
        <f>IF($R286=1,N($L286)+N($M286),0)</f>
        <v/>
      </c>
      <c r="AL286">
        <f>IF($C286="","",IF(N($L286)&lt;=0,"Basic salary missing",IF(ISNA(MATCH($C286,Departments!$A$5:$A$54,0)),"Department not on Departments sheet",IF(AND($I286&lt;&gt;"",NOT(ISNUMBER($I286))),"Date of birth is text, not a date",IF(AND($K286&lt;&gt;"",NOT(ISNUMBER($K286))),"Contract end is text, not a date","")))))</f>
        <v/>
      </c>
      <c r="AM286" s="41">
        <f>IF($R286=0,0,N($L286)*(1+$Z286+BonusMonths/12+IF($Q286=1,0,EOSB))+N($M286)+(N($L286)+SI_Gross*N($M286))*IF($Q286=1,SI_O,SI_E))</f>
        <v/>
      </c>
      <c r="AN286" s="41">
        <f>IF($R286=0,0,(IF($Q286=1,MedO,MedE+Ticket)+Training)/12)</f>
        <v/>
      </c>
    </row>
    <row r="287">
      <c r="I287" s="35" t="n"/>
      <c r="J287" s="35" t="n"/>
      <c r="K287" s="35" t="n"/>
      <c r="L287" s="36" t="n"/>
      <c r="M287" s="36" t="n"/>
      <c r="P287" s="37" t="n"/>
      <c r="Q287" s="38">
        <f>IF($C287="",0,IF(OR(LOWER(TRIM($G287))="omani",LOWER(TRIM($G287))="oman",LOWER(TRIM($G287))="om",LOWER(TRIM($G287))="local"),1,0))</f>
        <v/>
      </c>
      <c r="R287" s="38">
        <f>IF($C287="",0,IF(OR(ISNUMBER(SEARCH("resign",$N287)),ISNUMBER(SEARCH("terminat",$N287)),ISNUMBER(SEARCH("inactive",$N287)),ISNUMBER(SEARCH("vacan",$N287)),ISNUMBER(SEARCH("deceased",$N287)),ISNUMBER(SEARCH("separated",$N287))),0,1))</f>
        <v/>
      </c>
      <c r="S287">
        <f>IF(OR($R287=0,NOT(ISNUMBER($I287))),"",IFERROR(DATEDIF($I287,DATE(FY,1,1),"y"),""))</f>
        <v/>
      </c>
      <c r="T287">
        <f>IF(OR($R287=0,NOT(ISNUMBER($J287))),"",IFERROR(DATEDIF($J287,DATE(FY,1,1),"y"),0))</f>
        <v/>
      </c>
      <c r="U287" s="38">
        <f>IF(OR($R287=0,NOT(ISNUMBER($I287))),0,IF(YEAR($I287)+IF($Q287=1,RetAgeO,RetAgeE)=FY,MONTH($I287),IF(YEAR($I287)+IF($Q287=1,RetAgeO,RetAgeE)&lt;FY,1,0)))</f>
        <v/>
      </c>
      <c r="V287" s="38">
        <f>IF(OR($R287=0,NOT(ISNUMBER($K287))),0,IF(YEAR($K287)=FY,MONTH($K287),IF(YEAR($K287)&lt;FY,1,0)))</f>
        <v/>
      </c>
      <c r="W287" s="38">
        <f>IF($R287=0,0,MIN(12,IF(AND(ISNUMBER($O287),$O287&gt;=1,$O287&lt;=12),INT($O287),12),IF(AND(RetireExit="Yes",$U287&gt;0),$U287,12),IF(AND(ContractExit="Yes",$V287&gt;0),$V287,12)))</f>
        <v/>
      </c>
      <c r="X287" s="37">
        <f>IF(ISNUMBER($P287),$P287,IncPct)</f>
        <v/>
      </c>
      <c r="Y287" s="39">
        <f>IF($W287=0,0,MAX(0,MIN($W287,IncMonth-1))+MAX(0,$W287-IncMonth+1)*(1+$X287))</f>
        <v/>
      </c>
      <c r="Z287" s="40">
        <f>IF($C287="",0,IFERROR(INDEX(Departments!$B$5:$B$54,MATCH($C287,Departments!$A$5:$A$54,0)),0))</f>
        <v/>
      </c>
      <c r="AA287" s="41">
        <f>N($L287)*$Y287</f>
        <v/>
      </c>
      <c r="AB287" s="41">
        <f>N($M287)*$Y287</f>
        <v/>
      </c>
      <c r="AC287" s="41">
        <f>$AA287*$Z287</f>
        <v/>
      </c>
      <c r="AD287" s="41">
        <f>$AA287*BonusMonths/12</f>
        <v/>
      </c>
      <c r="AE287" s="41">
        <f>($AA287+SI_Gross*$AB287)*IF($Q287=1,SI_O,SI_E)</f>
        <v/>
      </c>
      <c r="AF287" s="41">
        <f>IF($Q287=1,0,$AA287*EOSB)</f>
        <v/>
      </c>
      <c r="AG287" s="41">
        <f>$AN287*$W287</f>
        <v/>
      </c>
      <c r="AH287" s="41">
        <f>SUM($AA287:$AG287)</f>
        <v/>
      </c>
      <c r="AI287" s="41">
        <f>12*($AM287+$AN287)</f>
        <v/>
      </c>
      <c r="AJ287" s="41">
        <f>$AM287*((IncMonth-1)+(13-IncMonth)*(1+$X287))+12*$AN287</f>
        <v/>
      </c>
      <c r="AK287" s="41">
        <f>IF($R287=1,N($L287)+N($M287),0)</f>
        <v/>
      </c>
      <c r="AL287">
        <f>IF($C287="","",IF(N($L287)&lt;=0,"Basic salary missing",IF(ISNA(MATCH($C287,Departments!$A$5:$A$54,0)),"Department not on Departments sheet",IF(AND($I287&lt;&gt;"",NOT(ISNUMBER($I287))),"Date of birth is text, not a date",IF(AND($K287&lt;&gt;"",NOT(ISNUMBER($K287))),"Contract end is text, not a date","")))))</f>
        <v/>
      </c>
      <c r="AM287" s="41">
        <f>IF($R287=0,0,N($L287)*(1+$Z287+BonusMonths/12+IF($Q287=1,0,EOSB))+N($M287)+(N($L287)+SI_Gross*N($M287))*IF($Q287=1,SI_O,SI_E))</f>
        <v/>
      </c>
      <c r="AN287" s="41">
        <f>IF($R287=0,0,(IF($Q287=1,MedO,MedE+Ticket)+Training)/12)</f>
        <v/>
      </c>
    </row>
    <row r="288">
      <c r="I288" s="35" t="n"/>
      <c r="J288" s="35" t="n"/>
      <c r="K288" s="35" t="n"/>
      <c r="L288" s="36" t="n"/>
      <c r="M288" s="36" t="n"/>
      <c r="P288" s="37" t="n"/>
      <c r="Q288" s="38">
        <f>IF($C288="",0,IF(OR(LOWER(TRIM($G288))="omani",LOWER(TRIM($G288))="oman",LOWER(TRIM($G288))="om",LOWER(TRIM($G288))="local"),1,0))</f>
        <v/>
      </c>
      <c r="R288" s="38">
        <f>IF($C288="",0,IF(OR(ISNUMBER(SEARCH("resign",$N288)),ISNUMBER(SEARCH("terminat",$N288)),ISNUMBER(SEARCH("inactive",$N288)),ISNUMBER(SEARCH("vacan",$N288)),ISNUMBER(SEARCH("deceased",$N288)),ISNUMBER(SEARCH("separated",$N288))),0,1))</f>
        <v/>
      </c>
      <c r="S288">
        <f>IF(OR($R288=0,NOT(ISNUMBER($I288))),"",IFERROR(DATEDIF($I288,DATE(FY,1,1),"y"),""))</f>
        <v/>
      </c>
      <c r="T288">
        <f>IF(OR($R288=0,NOT(ISNUMBER($J288))),"",IFERROR(DATEDIF($J288,DATE(FY,1,1),"y"),0))</f>
        <v/>
      </c>
      <c r="U288" s="38">
        <f>IF(OR($R288=0,NOT(ISNUMBER($I288))),0,IF(YEAR($I288)+IF($Q288=1,RetAgeO,RetAgeE)=FY,MONTH($I288),IF(YEAR($I288)+IF($Q288=1,RetAgeO,RetAgeE)&lt;FY,1,0)))</f>
        <v/>
      </c>
      <c r="V288" s="38">
        <f>IF(OR($R288=0,NOT(ISNUMBER($K288))),0,IF(YEAR($K288)=FY,MONTH($K288),IF(YEAR($K288)&lt;FY,1,0)))</f>
        <v/>
      </c>
      <c r="W288" s="38">
        <f>IF($R288=0,0,MIN(12,IF(AND(ISNUMBER($O288),$O288&gt;=1,$O288&lt;=12),INT($O288),12),IF(AND(RetireExit="Yes",$U288&gt;0),$U288,12),IF(AND(ContractExit="Yes",$V288&gt;0),$V288,12)))</f>
        <v/>
      </c>
      <c r="X288" s="37">
        <f>IF(ISNUMBER($P288),$P288,IncPct)</f>
        <v/>
      </c>
      <c r="Y288" s="39">
        <f>IF($W288=0,0,MAX(0,MIN($W288,IncMonth-1))+MAX(0,$W288-IncMonth+1)*(1+$X288))</f>
        <v/>
      </c>
      <c r="Z288" s="40">
        <f>IF($C288="",0,IFERROR(INDEX(Departments!$B$5:$B$54,MATCH($C288,Departments!$A$5:$A$54,0)),0))</f>
        <v/>
      </c>
      <c r="AA288" s="41">
        <f>N($L288)*$Y288</f>
        <v/>
      </c>
      <c r="AB288" s="41">
        <f>N($M288)*$Y288</f>
        <v/>
      </c>
      <c r="AC288" s="41">
        <f>$AA288*$Z288</f>
        <v/>
      </c>
      <c r="AD288" s="41">
        <f>$AA288*BonusMonths/12</f>
        <v/>
      </c>
      <c r="AE288" s="41">
        <f>($AA288+SI_Gross*$AB288)*IF($Q288=1,SI_O,SI_E)</f>
        <v/>
      </c>
      <c r="AF288" s="41">
        <f>IF($Q288=1,0,$AA288*EOSB)</f>
        <v/>
      </c>
      <c r="AG288" s="41">
        <f>$AN288*$W288</f>
        <v/>
      </c>
      <c r="AH288" s="41">
        <f>SUM($AA288:$AG288)</f>
        <v/>
      </c>
      <c r="AI288" s="41">
        <f>12*($AM288+$AN288)</f>
        <v/>
      </c>
      <c r="AJ288" s="41">
        <f>$AM288*((IncMonth-1)+(13-IncMonth)*(1+$X288))+12*$AN288</f>
        <v/>
      </c>
      <c r="AK288" s="41">
        <f>IF($R288=1,N($L288)+N($M288),0)</f>
        <v/>
      </c>
      <c r="AL288">
        <f>IF($C288="","",IF(N($L288)&lt;=0,"Basic salary missing",IF(ISNA(MATCH($C288,Departments!$A$5:$A$54,0)),"Department not on Departments sheet",IF(AND($I288&lt;&gt;"",NOT(ISNUMBER($I288))),"Date of birth is text, not a date",IF(AND($K288&lt;&gt;"",NOT(ISNUMBER($K288))),"Contract end is text, not a date","")))))</f>
        <v/>
      </c>
      <c r="AM288" s="41">
        <f>IF($R288=0,0,N($L288)*(1+$Z288+BonusMonths/12+IF($Q288=1,0,EOSB))+N($M288)+(N($L288)+SI_Gross*N($M288))*IF($Q288=1,SI_O,SI_E))</f>
        <v/>
      </c>
      <c r="AN288" s="41">
        <f>IF($R288=0,0,(IF($Q288=1,MedO,MedE+Ticket)+Training)/12)</f>
        <v/>
      </c>
    </row>
    <row r="289">
      <c r="I289" s="35" t="n"/>
      <c r="J289" s="35" t="n"/>
      <c r="K289" s="35" t="n"/>
      <c r="L289" s="36" t="n"/>
      <c r="M289" s="36" t="n"/>
      <c r="P289" s="37" t="n"/>
      <c r="Q289" s="38">
        <f>IF($C289="",0,IF(OR(LOWER(TRIM($G289))="omani",LOWER(TRIM($G289))="oman",LOWER(TRIM($G289))="om",LOWER(TRIM($G289))="local"),1,0))</f>
        <v/>
      </c>
      <c r="R289" s="38">
        <f>IF($C289="",0,IF(OR(ISNUMBER(SEARCH("resign",$N289)),ISNUMBER(SEARCH("terminat",$N289)),ISNUMBER(SEARCH("inactive",$N289)),ISNUMBER(SEARCH("vacan",$N289)),ISNUMBER(SEARCH("deceased",$N289)),ISNUMBER(SEARCH("separated",$N289))),0,1))</f>
        <v/>
      </c>
      <c r="S289">
        <f>IF(OR($R289=0,NOT(ISNUMBER($I289))),"",IFERROR(DATEDIF($I289,DATE(FY,1,1),"y"),""))</f>
        <v/>
      </c>
      <c r="T289">
        <f>IF(OR($R289=0,NOT(ISNUMBER($J289))),"",IFERROR(DATEDIF($J289,DATE(FY,1,1),"y"),0))</f>
        <v/>
      </c>
      <c r="U289" s="38">
        <f>IF(OR($R289=0,NOT(ISNUMBER($I289))),0,IF(YEAR($I289)+IF($Q289=1,RetAgeO,RetAgeE)=FY,MONTH($I289),IF(YEAR($I289)+IF($Q289=1,RetAgeO,RetAgeE)&lt;FY,1,0)))</f>
        <v/>
      </c>
      <c r="V289" s="38">
        <f>IF(OR($R289=0,NOT(ISNUMBER($K289))),0,IF(YEAR($K289)=FY,MONTH($K289),IF(YEAR($K289)&lt;FY,1,0)))</f>
        <v/>
      </c>
      <c r="W289" s="38">
        <f>IF($R289=0,0,MIN(12,IF(AND(ISNUMBER($O289),$O289&gt;=1,$O289&lt;=12),INT($O289),12),IF(AND(RetireExit="Yes",$U289&gt;0),$U289,12),IF(AND(ContractExit="Yes",$V289&gt;0),$V289,12)))</f>
        <v/>
      </c>
      <c r="X289" s="37">
        <f>IF(ISNUMBER($P289),$P289,IncPct)</f>
        <v/>
      </c>
      <c r="Y289" s="39">
        <f>IF($W289=0,0,MAX(0,MIN($W289,IncMonth-1))+MAX(0,$W289-IncMonth+1)*(1+$X289))</f>
        <v/>
      </c>
      <c r="Z289" s="40">
        <f>IF($C289="",0,IFERROR(INDEX(Departments!$B$5:$B$54,MATCH($C289,Departments!$A$5:$A$54,0)),0))</f>
        <v/>
      </c>
      <c r="AA289" s="41">
        <f>N($L289)*$Y289</f>
        <v/>
      </c>
      <c r="AB289" s="41">
        <f>N($M289)*$Y289</f>
        <v/>
      </c>
      <c r="AC289" s="41">
        <f>$AA289*$Z289</f>
        <v/>
      </c>
      <c r="AD289" s="41">
        <f>$AA289*BonusMonths/12</f>
        <v/>
      </c>
      <c r="AE289" s="41">
        <f>($AA289+SI_Gross*$AB289)*IF($Q289=1,SI_O,SI_E)</f>
        <v/>
      </c>
      <c r="AF289" s="41">
        <f>IF($Q289=1,0,$AA289*EOSB)</f>
        <v/>
      </c>
      <c r="AG289" s="41">
        <f>$AN289*$W289</f>
        <v/>
      </c>
      <c r="AH289" s="41">
        <f>SUM($AA289:$AG289)</f>
        <v/>
      </c>
      <c r="AI289" s="41">
        <f>12*($AM289+$AN289)</f>
        <v/>
      </c>
      <c r="AJ289" s="41">
        <f>$AM289*((IncMonth-1)+(13-IncMonth)*(1+$X289))+12*$AN289</f>
        <v/>
      </c>
      <c r="AK289" s="41">
        <f>IF($R289=1,N($L289)+N($M289),0)</f>
        <v/>
      </c>
      <c r="AL289">
        <f>IF($C289="","",IF(N($L289)&lt;=0,"Basic salary missing",IF(ISNA(MATCH($C289,Departments!$A$5:$A$54,0)),"Department not on Departments sheet",IF(AND($I289&lt;&gt;"",NOT(ISNUMBER($I289))),"Date of birth is text, not a date",IF(AND($K289&lt;&gt;"",NOT(ISNUMBER($K289))),"Contract end is text, not a date","")))))</f>
        <v/>
      </c>
      <c r="AM289" s="41">
        <f>IF($R289=0,0,N($L289)*(1+$Z289+BonusMonths/12+IF($Q289=1,0,EOSB))+N($M289)+(N($L289)+SI_Gross*N($M289))*IF($Q289=1,SI_O,SI_E))</f>
        <v/>
      </c>
      <c r="AN289" s="41">
        <f>IF($R289=0,0,(IF($Q289=1,MedO,MedE+Ticket)+Training)/12)</f>
        <v/>
      </c>
    </row>
    <row r="290">
      <c r="I290" s="35" t="n"/>
      <c r="J290" s="35" t="n"/>
      <c r="K290" s="35" t="n"/>
      <c r="L290" s="36" t="n"/>
      <c r="M290" s="36" t="n"/>
      <c r="P290" s="37" t="n"/>
      <c r="Q290" s="38">
        <f>IF($C290="",0,IF(OR(LOWER(TRIM($G290))="omani",LOWER(TRIM($G290))="oman",LOWER(TRIM($G290))="om",LOWER(TRIM($G290))="local"),1,0))</f>
        <v/>
      </c>
      <c r="R290" s="38">
        <f>IF($C290="",0,IF(OR(ISNUMBER(SEARCH("resign",$N290)),ISNUMBER(SEARCH("terminat",$N290)),ISNUMBER(SEARCH("inactive",$N290)),ISNUMBER(SEARCH("vacan",$N290)),ISNUMBER(SEARCH("deceased",$N290)),ISNUMBER(SEARCH("separated",$N290))),0,1))</f>
        <v/>
      </c>
      <c r="S290">
        <f>IF(OR($R290=0,NOT(ISNUMBER($I290))),"",IFERROR(DATEDIF($I290,DATE(FY,1,1),"y"),""))</f>
        <v/>
      </c>
      <c r="T290">
        <f>IF(OR($R290=0,NOT(ISNUMBER($J290))),"",IFERROR(DATEDIF($J290,DATE(FY,1,1),"y"),0))</f>
        <v/>
      </c>
      <c r="U290" s="38">
        <f>IF(OR($R290=0,NOT(ISNUMBER($I290))),0,IF(YEAR($I290)+IF($Q290=1,RetAgeO,RetAgeE)=FY,MONTH($I290),IF(YEAR($I290)+IF($Q290=1,RetAgeO,RetAgeE)&lt;FY,1,0)))</f>
        <v/>
      </c>
      <c r="V290" s="38">
        <f>IF(OR($R290=0,NOT(ISNUMBER($K290))),0,IF(YEAR($K290)=FY,MONTH($K290),IF(YEAR($K290)&lt;FY,1,0)))</f>
        <v/>
      </c>
      <c r="W290" s="38">
        <f>IF($R290=0,0,MIN(12,IF(AND(ISNUMBER($O290),$O290&gt;=1,$O290&lt;=12),INT($O290),12),IF(AND(RetireExit="Yes",$U290&gt;0),$U290,12),IF(AND(ContractExit="Yes",$V290&gt;0),$V290,12)))</f>
        <v/>
      </c>
      <c r="X290" s="37">
        <f>IF(ISNUMBER($P290),$P290,IncPct)</f>
        <v/>
      </c>
      <c r="Y290" s="39">
        <f>IF($W290=0,0,MAX(0,MIN($W290,IncMonth-1))+MAX(0,$W290-IncMonth+1)*(1+$X290))</f>
        <v/>
      </c>
      <c r="Z290" s="40">
        <f>IF($C290="",0,IFERROR(INDEX(Departments!$B$5:$B$54,MATCH($C290,Departments!$A$5:$A$54,0)),0))</f>
        <v/>
      </c>
      <c r="AA290" s="41">
        <f>N($L290)*$Y290</f>
        <v/>
      </c>
      <c r="AB290" s="41">
        <f>N($M290)*$Y290</f>
        <v/>
      </c>
      <c r="AC290" s="41">
        <f>$AA290*$Z290</f>
        <v/>
      </c>
      <c r="AD290" s="41">
        <f>$AA290*BonusMonths/12</f>
        <v/>
      </c>
      <c r="AE290" s="41">
        <f>($AA290+SI_Gross*$AB290)*IF($Q290=1,SI_O,SI_E)</f>
        <v/>
      </c>
      <c r="AF290" s="41">
        <f>IF($Q290=1,0,$AA290*EOSB)</f>
        <v/>
      </c>
      <c r="AG290" s="41">
        <f>$AN290*$W290</f>
        <v/>
      </c>
      <c r="AH290" s="41">
        <f>SUM($AA290:$AG290)</f>
        <v/>
      </c>
      <c r="AI290" s="41">
        <f>12*($AM290+$AN290)</f>
        <v/>
      </c>
      <c r="AJ290" s="41">
        <f>$AM290*((IncMonth-1)+(13-IncMonth)*(1+$X290))+12*$AN290</f>
        <v/>
      </c>
      <c r="AK290" s="41">
        <f>IF($R290=1,N($L290)+N($M290),0)</f>
        <v/>
      </c>
      <c r="AL290">
        <f>IF($C290="","",IF(N($L290)&lt;=0,"Basic salary missing",IF(ISNA(MATCH($C290,Departments!$A$5:$A$54,0)),"Department not on Departments sheet",IF(AND($I290&lt;&gt;"",NOT(ISNUMBER($I290))),"Date of birth is text, not a date",IF(AND($K290&lt;&gt;"",NOT(ISNUMBER($K290))),"Contract end is text, not a date","")))))</f>
        <v/>
      </c>
      <c r="AM290" s="41">
        <f>IF($R290=0,0,N($L290)*(1+$Z290+BonusMonths/12+IF($Q290=1,0,EOSB))+N($M290)+(N($L290)+SI_Gross*N($M290))*IF($Q290=1,SI_O,SI_E))</f>
        <v/>
      </c>
      <c r="AN290" s="41">
        <f>IF($R290=0,0,(IF($Q290=1,MedO,MedE+Ticket)+Training)/12)</f>
        <v/>
      </c>
    </row>
    <row r="291">
      <c r="I291" s="35" t="n"/>
      <c r="J291" s="35" t="n"/>
      <c r="K291" s="35" t="n"/>
      <c r="L291" s="36" t="n"/>
      <c r="M291" s="36" t="n"/>
      <c r="P291" s="37" t="n"/>
      <c r="Q291" s="38">
        <f>IF($C291="",0,IF(OR(LOWER(TRIM($G291))="omani",LOWER(TRIM($G291))="oman",LOWER(TRIM($G291))="om",LOWER(TRIM($G291))="local"),1,0))</f>
        <v/>
      </c>
      <c r="R291" s="38">
        <f>IF($C291="",0,IF(OR(ISNUMBER(SEARCH("resign",$N291)),ISNUMBER(SEARCH("terminat",$N291)),ISNUMBER(SEARCH("inactive",$N291)),ISNUMBER(SEARCH("vacan",$N291)),ISNUMBER(SEARCH("deceased",$N291)),ISNUMBER(SEARCH("separated",$N291))),0,1))</f>
        <v/>
      </c>
      <c r="S291">
        <f>IF(OR($R291=0,NOT(ISNUMBER($I291))),"",IFERROR(DATEDIF($I291,DATE(FY,1,1),"y"),""))</f>
        <v/>
      </c>
      <c r="T291">
        <f>IF(OR($R291=0,NOT(ISNUMBER($J291))),"",IFERROR(DATEDIF($J291,DATE(FY,1,1),"y"),0))</f>
        <v/>
      </c>
      <c r="U291" s="38">
        <f>IF(OR($R291=0,NOT(ISNUMBER($I291))),0,IF(YEAR($I291)+IF($Q291=1,RetAgeO,RetAgeE)=FY,MONTH($I291),IF(YEAR($I291)+IF($Q291=1,RetAgeO,RetAgeE)&lt;FY,1,0)))</f>
        <v/>
      </c>
      <c r="V291" s="38">
        <f>IF(OR($R291=0,NOT(ISNUMBER($K291))),0,IF(YEAR($K291)=FY,MONTH($K291),IF(YEAR($K291)&lt;FY,1,0)))</f>
        <v/>
      </c>
      <c r="W291" s="38">
        <f>IF($R291=0,0,MIN(12,IF(AND(ISNUMBER($O291),$O291&gt;=1,$O291&lt;=12),INT($O291),12),IF(AND(RetireExit="Yes",$U291&gt;0),$U291,12),IF(AND(ContractExit="Yes",$V291&gt;0),$V291,12)))</f>
        <v/>
      </c>
      <c r="X291" s="37">
        <f>IF(ISNUMBER($P291),$P291,IncPct)</f>
        <v/>
      </c>
      <c r="Y291" s="39">
        <f>IF($W291=0,0,MAX(0,MIN($W291,IncMonth-1))+MAX(0,$W291-IncMonth+1)*(1+$X291))</f>
        <v/>
      </c>
      <c r="Z291" s="40">
        <f>IF($C291="",0,IFERROR(INDEX(Departments!$B$5:$B$54,MATCH($C291,Departments!$A$5:$A$54,0)),0))</f>
        <v/>
      </c>
      <c r="AA291" s="41">
        <f>N($L291)*$Y291</f>
        <v/>
      </c>
      <c r="AB291" s="41">
        <f>N($M291)*$Y291</f>
        <v/>
      </c>
      <c r="AC291" s="41">
        <f>$AA291*$Z291</f>
        <v/>
      </c>
      <c r="AD291" s="41">
        <f>$AA291*BonusMonths/12</f>
        <v/>
      </c>
      <c r="AE291" s="41">
        <f>($AA291+SI_Gross*$AB291)*IF($Q291=1,SI_O,SI_E)</f>
        <v/>
      </c>
      <c r="AF291" s="41">
        <f>IF($Q291=1,0,$AA291*EOSB)</f>
        <v/>
      </c>
      <c r="AG291" s="41">
        <f>$AN291*$W291</f>
        <v/>
      </c>
      <c r="AH291" s="41">
        <f>SUM($AA291:$AG291)</f>
        <v/>
      </c>
      <c r="AI291" s="41">
        <f>12*($AM291+$AN291)</f>
        <v/>
      </c>
      <c r="AJ291" s="41">
        <f>$AM291*((IncMonth-1)+(13-IncMonth)*(1+$X291))+12*$AN291</f>
        <v/>
      </c>
      <c r="AK291" s="41">
        <f>IF($R291=1,N($L291)+N($M291),0)</f>
        <v/>
      </c>
      <c r="AL291">
        <f>IF($C291="","",IF(N($L291)&lt;=0,"Basic salary missing",IF(ISNA(MATCH($C291,Departments!$A$5:$A$54,0)),"Department not on Departments sheet",IF(AND($I291&lt;&gt;"",NOT(ISNUMBER($I291))),"Date of birth is text, not a date",IF(AND($K291&lt;&gt;"",NOT(ISNUMBER($K291))),"Contract end is text, not a date","")))))</f>
        <v/>
      </c>
      <c r="AM291" s="41">
        <f>IF($R291=0,0,N($L291)*(1+$Z291+BonusMonths/12+IF($Q291=1,0,EOSB))+N($M291)+(N($L291)+SI_Gross*N($M291))*IF($Q291=1,SI_O,SI_E))</f>
        <v/>
      </c>
      <c r="AN291" s="41">
        <f>IF($R291=0,0,(IF($Q291=1,MedO,MedE+Ticket)+Training)/12)</f>
        <v/>
      </c>
    </row>
    <row r="292">
      <c r="I292" s="35" t="n"/>
      <c r="J292" s="35" t="n"/>
      <c r="K292" s="35" t="n"/>
      <c r="L292" s="36" t="n"/>
      <c r="M292" s="36" t="n"/>
      <c r="P292" s="37" t="n"/>
      <c r="Q292" s="38">
        <f>IF($C292="",0,IF(OR(LOWER(TRIM($G292))="omani",LOWER(TRIM($G292))="oman",LOWER(TRIM($G292))="om",LOWER(TRIM($G292))="local"),1,0))</f>
        <v/>
      </c>
      <c r="R292" s="38">
        <f>IF($C292="",0,IF(OR(ISNUMBER(SEARCH("resign",$N292)),ISNUMBER(SEARCH("terminat",$N292)),ISNUMBER(SEARCH("inactive",$N292)),ISNUMBER(SEARCH("vacan",$N292)),ISNUMBER(SEARCH("deceased",$N292)),ISNUMBER(SEARCH("separated",$N292))),0,1))</f>
        <v/>
      </c>
      <c r="S292">
        <f>IF(OR($R292=0,NOT(ISNUMBER($I292))),"",IFERROR(DATEDIF($I292,DATE(FY,1,1),"y"),""))</f>
        <v/>
      </c>
      <c r="T292">
        <f>IF(OR($R292=0,NOT(ISNUMBER($J292))),"",IFERROR(DATEDIF($J292,DATE(FY,1,1),"y"),0))</f>
        <v/>
      </c>
      <c r="U292" s="38">
        <f>IF(OR($R292=0,NOT(ISNUMBER($I292))),0,IF(YEAR($I292)+IF($Q292=1,RetAgeO,RetAgeE)=FY,MONTH($I292),IF(YEAR($I292)+IF($Q292=1,RetAgeO,RetAgeE)&lt;FY,1,0)))</f>
        <v/>
      </c>
      <c r="V292" s="38">
        <f>IF(OR($R292=0,NOT(ISNUMBER($K292))),0,IF(YEAR($K292)=FY,MONTH($K292),IF(YEAR($K292)&lt;FY,1,0)))</f>
        <v/>
      </c>
      <c r="W292" s="38">
        <f>IF($R292=0,0,MIN(12,IF(AND(ISNUMBER($O292),$O292&gt;=1,$O292&lt;=12),INT($O292),12),IF(AND(RetireExit="Yes",$U292&gt;0),$U292,12),IF(AND(ContractExit="Yes",$V292&gt;0),$V292,12)))</f>
        <v/>
      </c>
      <c r="X292" s="37">
        <f>IF(ISNUMBER($P292),$P292,IncPct)</f>
        <v/>
      </c>
      <c r="Y292" s="39">
        <f>IF($W292=0,0,MAX(0,MIN($W292,IncMonth-1))+MAX(0,$W292-IncMonth+1)*(1+$X292))</f>
        <v/>
      </c>
      <c r="Z292" s="40">
        <f>IF($C292="",0,IFERROR(INDEX(Departments!$B$5:$B$54,MATCH($C292,Departments!$A$5:$A$54,0)),0))</f>
        <v/>
      </c>
      <c r="AA292" s="41">
        <f>N($L292)*$Y292</f>
        <v/>
      </c>
      <c r="AB292" s="41">
        <f>N($M292)*$Y292</f>
        <v/>
      </c>
      <c r="AC292" s="41">
        <f>$AA292*$Z292</f>
        <v/>
      </c>
      <c r="AD292" s="41">
        <f>$AA292*BonusMonths/12</f>
        <v/>
      </c>
      <c r="AE292" s="41">
        <f>($AA292+SI_Gross*$AB292)*IF($Q292=1,SI_O,SI_E)</f>
        <v/>
      </c>
      <c r="AF292" s="41">
        <f>IF($Q292=1,0,$AA292*EOSB)</f>
        <v/>
      </c>
      <c r="AG292" s="41">
        <f>$AN292*$W292</f>
        <v/>
      </c>
      <c r="AH292" s="41">
        <f>SUM($AA292:$AG292)</f>
        <v/>
      </c>
      <c r="AI292" s="41">
        <f>12*($AM292+$AN292)</f>
        <v/>
      </c>
      <c r="AJ292" s="41">
        <f>$AM292*((IncMonth-1)+(13-IncMonth)*(1+$X292))+12*$AN292</f>
        <v/>
      </c>
      <c r="AK292" s="41">
        <f>IF($R292=1,N($L292)+N($M292),0)</f>
        <v/>
      </c>
      <c r="AL292">
        <f>IF($C292="","",IF(N($L292)&lt;=0,"Basic salary missing",IF(ISNA(MATCH($C292,Departments!$A$5:$A$54,0)),"Department not on Departments sheet",IF(AND($I292&lt;&gt;"",NOT(ISNUMBER($I292))),"Date of birth is text, not a date",IF(AND($K292&lt;&gt;"",NOT(ISNUMBER($K292))),"Contract end is text, not a date","")))))</f>
        <v/>
      </c>
      <c r="AM292" s="41">
        <f>IF($R292=0,0,N($L292)*(1+$Z292+BonusMonths/12+IF($Q292=1,0,EOSB))+N($M292)+(N($L292)+SI_Gross*N($M292))*IF($Q292=1,SI_O,SI_E))</f>
        <v/>
      </c>
      <c r="AN292" s="41">
        <f>IF($R292=0,0,(IF($Q292=1,MedO,MedE+Ticket)+Training)/12)</f>
        <v/>
      </c>
    </row>
    <row r="293">
      <c r="I293" s="35" t="n"/>
      <c r="J293" s="35" t="n"/>
      <c r="K293" s="35" t="n"/>
      <c r="L293" s="36" t="n"/>
      <c r="M293" s="36" t="n"/>
      <c r="P293" s="37" t="n"/>
      <c r="Q293" s="38">
        <f>IF($C293="",0,IF(OR(LOWER(TRIM($G293))="omani",LOWER(TRIM($G293))="oman",LOWER(TRIM($G293))="om",LOWER(TRIM($G293))="local"),1,0))</f>
        <v/>
      </c>
      <c r="R293" s="38">
        <f>IF($C293="",0,IF(OR(ISNUMBER(SEARCH("resign",$N293)),ISNUMBER(SEARCH("terminat",$N293)),ISNUMBER(SEARCH("inactive",$N293)),ISNUMBER(SEARCH("vacan",$N293)),ISNUMBER(SEARCH("deceased",$N293)),ISNUMBER(SEARCH("separated",$N293))),0,1))</f>
        <v/>
      </c>
      <c r="S293">
        <f>IF(OR($R293=0,NOT(ISNUMBER($I293))),"",IFERROR(DATEDIF($I293,DATE(FY,1,1),"y"),""))</f>
        <v/>
      </c>
      <c r="T293">
        <f>IF(OR($R293=0,NOT(ISNUMBER($J293))),"",IFERROR(DATEDIF($J293,DATE(FY,1,1),"y"),0))</f>
        <v/>
      </c>
      <c r="U293" s="38">
        <f>IF(OR($R293=0,NOT(ISNUMBER($I293))),0,IF(YEAR($I293)+IF($Q293=1,RetAgeO,RetAgeE)=FY,MONTH($I293),IF(YEAR($I293)+IF($Q293=1,RetAgeO,RetAgeE)&lt;FY,1,0)))</f>
        <v/>
      </c>
      <c r="V293" s="38">
        <f>IF(OR($R293=0,NOT(ISNUMBER($K293))),0,IF(YEAR($K293)=FY,MONTH($K293),IF(YEAR($K293)&lt;FY,1,0)))</f>
        <v/>
      </c>
      <c r="W293" s="38">
        <f>IF($R293=0,0,MIN(12,IF(AND(ISNUMBER($O293),$O293&gt;=1,$O293&lt;=12),INT($O293),12),IF(AND(RetireExit="Yes",$U293&gt;0),$U293,12),IF(AND(ContractExit="Yes",$V293&gt;0),$V293,12)))</f>
        <v/>
      </c>
      <c r="X293" s="37">
        <f>IF(ISNUMBER($P293),$P293,IncPct)</f>
        <v/>
      </c>
      <c r="Y293" s="39">
        <f>IF($W293=0,0,MAX(0,MIN($W293,IncMonth-1))+MAX(0,$W293-IncMonth+1)*(1+$X293))</f>
        <v/>
      </c>
      <c r="Z293" s="40">
        <f>IF($C293="",0,IFERROR(INDEX(Departments!$B$5:$B$54,MATCH($C293,Departments!$A$5:$A$54,0)),0))</f>
        <v/>
      </c>
      <c r="AA293" s="41">
        <f>N($L293)*$Y293</f>
        <v/>
      </c>
      <c r="AB293" s="41">
        <f>N($M293)*$Y293</f>
        <v/>
      </c>
      <c r="AC293" s="41">
        <f>$AA293*$Z293</f>
        <v/>
      </c>
      <c r="AD293" s="41">
        <f>$AA293*BonusMonths/12</f>
        <v/>
      </c>
      <c r="AE293" s="41">
        <f>($AA293+SI_Gross*$AB293)*IF($Q293=1,SI_O,SI_E)</f>
        <v/>
      </c>
      <c r="AF293" s="41">
        <f>IF($Q293=1,0,$AA293*EOSB)</f>
        <v/>
      </c>
      <c r="AG293" s="41">
        <f>$AN293*$W293</f>
        <v/>
      </c>
      <c r="AH293" s="41">
        <f>SUM($AA293:$AG293)</f>
        <v/>
      </c>
      <c r="AI293" s="41">
        <f>12*($AM293+$AN293)</f>
        <v/>
      </c>
      <c r="AJ293" s="41">
        <f>$AM293*((IncMonth-1)+(13-IncMonth)*(1+$X293))+12*$AN293</f>
        <v/>
      </c>
      <c r="AK293" s="41">
        <f>IF($R293=1,N($L293)+N($M293),0)</f>
        <v/>
      </c>
      <c r="AL293">
        <f>IF($C293="","",IF(N($L293)&lt;=0,"Basic salary missing",IF(ISNA(MATCH($C293,Departments!$A$5:$A$54,0)),"Department not on Departments sheet",IF(AND($I293&lt;&gt;"",NOT(ISNUMBER($I293))),"Date of birth is text, not a date",IF(AND($K293&lt;&gt;"",NOT(ISNUMBER($K293))),"Contract end is text, not a date","")))))</f>
        <v/>
      </c>
      <c r="AM293" s="41">
        <f>IF($R293=0,0,N($L293)*(1+$Z293+BonusMonths/12+IF($Q293=1,0,EOSB))+N($M293)+(N($L293)+SI_Gross*N($M293))*IF($Q293=1,SI_O,SI_E))</f>
        <v/>
      </c>
      <c r="AN293" s="41">
        <f>IF($R293=0,0,(IF($Q293=1,MedO,MedE+Ticket)+Training)/12)</f>
        <v/>
      </c>
    </row>
    <row r="294">
      <c r="I294" s="35" t="n"/>
      <c r="J294" s="35" t="n"/>
      <c r="K294" s="35" t="n"/>
      <c r="L294" s="36" t="n"/>
      <c r="M294" s="36" t="n"/>
      <c r="P294" s="37" t="n"/>
      <c r="Q294" s="38">
        <f>IF($C294="",0,IF(OR(LOWER(TRIM($G294))="omani",LOWER(TRIM($G294))="oman",LOWER(TRIM($G294))="om",LOWER(TRIM($G294))="local"),1,0))</f>
        <v/>
      </c>
      <c r="R294" s="38">
        <f>IF($C294="",0,IF(OR(ISNUMBER(SEARCH("resign",$N294)),ISNUMBER(SEARCH("terminat",$N294)),ISNUMBER(SEARCH("inactive",$N294)),ISNUMBER(SEARCH("vacan",$N294)),ISNUMBER(SEARCH("deceased",$N294)),ISNUMBER(SEARCH("separated",$N294))),0,1))</f>
        <v/>
      </c>
      <c r="S294">
        <f>IF(OR($R294=0,NOT(ISNUMBER($I294))),"",IFERROR(DATEDIF($I294,DATE(FY,1,1),"y"),""))</f>
        <v/>
      </c>
      <c r="T294">
        <f>IF(OR($R294=0,NOT(ISNUMBER($J294))),"",IFERROR(DATEDIF($J294,DATE(FY,1,1),"y"),0))</f>
        <v/>
      </c>
      <c r="U294" s="38">
        <f>IF(OR($R294=0,NOT(ISNUMBER($I294))),0,IF(YEAR($I294)+IF($Q294=1,RetAgeO,RetAgeE)=FY,MONTH($I294),IF(YEAR($I294)+IF($Q294=1,RetAgeO,RetAgeE)&lt;FY,1,0)))</f>
        <v/>
      </c>
      <c r="V294" s="38">
        <f>IF(OR($R294=0,NOT(ISNUMBER($K294))),0,IF(YEAR($K294)=FY,MONTH($K294),IF(YEAR($K294)&lt;FY,1,0)))</f>
        <v/>
      </c>
      <c r="W294" s="38">
        <f>IF($R294=0,0,MIN(12,IF(AND(ISNUMBER($O294),$O294&gt;=1,$O294&lt;=12),INT($O294),12),IF(AND(RetireExit="Yes",$U294&gt;0),$U294,12),IF(AND(ContractExit="Yes",$V294&gt;0),$V294,12)))</f>
        <v/>
      </c>
      <c r="X294" s="37">
        <f>IF(ISNUMBER($P294),$P294,IncPct)</f>
        <v/>
      </c>
      <c r="Y294" s="39">
        <f>IF($W294=0,0,MAX(0,MIN($W294,IncMonth-1))+MAX(0,$W294-IncMonth+1)*(1+$X294))</f>
        <v/>
      </c>
      <c r="Z294" s="40">
        <f>IF($C294="",0,IFERROR(INDEX(Departments!$B$5:$B$54,MATCH($C294,Departments!$A$5:$A$54,0)),0))</f>
        <v/>
      </c>
      <c r="AA294" s="41">
        <f>N($L294)*$Y294</f>
        <v/>
      </c>
      <c r="AB294" s="41">
        <f>N($M294)*$Y294</f>
        <v/>
      </c>
      <c r="AC294" s="41">
        <f>$AA294*$Z294</f>
        <v/>
      </c>
      <c r="AD294" s="41">
        <f>$AA294*BonusMonths/12</f>
        <v/>
      </c>
      <c r="AE294" s="41">
        <f>($AA294+SI_Gross*$AB294)*IF($Q294=1,SI_O,SI_E)</f>
        <v/>
      </c>
      <c r="AF294" s="41">
        <f>IF($Q294=1,0,$AA294*EOSB)</f>
        <v/>
      </c>
      <c r="AG294" s="41">
        <f>$AN294*$W294</f>
        <v/>
      </c>
      <c r="AH294" s="41">
        <f>SUM($AA294:$AG294)</f>
        <v/>
      </c>
      <c r="AI294" s="41">
        <f>12*($AM294+$AN294)</f>
        <v/>
      </c>
      <c r="AJ294" s="41">
        <f>$AM294*((IncMonth-1)+(13-IncMonth)*(1+$X294))+12*$AN294</f>
        <v/>
      </c>
      <c r="AK294" s="41">
        <f>IF($R294=1,N($L294)+N($M294),0)</f>
        <v/>
      </c>
      <c r="AL294">
        <f>IF($C294="","",IF(N($L294)&lt;=0,"Basic salary missing",IF(ISNA(MATCH($C294,Departments!$A$5:$A$54,0)),"Department not on Departments sheet",IF(AND($I294&lt;&gt;"",NOT(ISNUMBER($I294))),"Date of birth is text, not a date",IF(AND($K294&lt;&gt;"",NOT(ISNUMBER($K294))),"Contract end is text, not a date","")))))</f>
        <v/>
      </c>
      <c r="AM294" s="41">
        <f>IF($R294=0,0,N($L294)*(1+$Z294+BonusMonths/12+IF($Q294=1,0,EOSB))+N($M294)+(N($L294)+SI_Gross*N($M294))*IF($Q294=1,SI_O,SI_E))</f>
        <v/>
      </c>
      <c r="AN294" s="41">
        <f>IF($R294=0,0,(IF($Q294=1,MedO,MedE+Ticket)+Training)/12)</f>
        <v/>
      </c>
    </row>
    <row r="295">
      <c r="I295" s="35" t="n"/>
      <c r="J295" s="35" t="n"/>
      <c r="K295" s="35" t="n"/>
      <c r="L295" s="36" t="n"/>
      <c r="M295" s="36" t="n"/>
      <c r="P295" s="37" t="n"/>
      <c r="Q295" s="38">
        <f>IF($C295="",0,IF(OR(LOWER(TRIM($G295))="omani",LOWER(TRIM($G295))="oman",LOWER(TRIM($G295))="om",LOWER(TRIM($G295))="local"),1,0))</f>
        <v/>
      </c>
      <c r="R295" s="38">
        <f>IF($C295="",0,IF(OR(ISNUMBER(SEARCH("resign",$N295)),ISNUMBER(SEARCH("terminat",$N295)),ISNUMBER(SEARCH("inactive",$N295)),ISNUMBER(SEARCH("vacan",$N295)),ISNUMBER(SEARCH("deceased",$N295)),ISNUMBER(SEARCH("separated",$N295))),0,1))</f>
        <v/>
      </c>
      <c r="S295">
        <f>IF(OR($R295=0,NOT(ISNUMBER($I295))),"",IFERROR(DATEDIF($I295,DATE(FY,1,1),"y"),""))</f>
        <v/>
      </c>
      <c r="T295">
        <f>IF(OR($R295=0,NOT(ISNUMBER($J295))),"",IFERROR(DATEDIF($J295,DATE(FY,1,1),"y"),0))</f>
        <v/>
      </c>
      <c r="U295" s="38">
        <f>IF(OR($R295=0,NOT(ISNUMBER($I295))),0,IF(YEAR($I295)+IF($Q295=1,RetAgeO,RetAgeE)=FY,MONTH($I295),IF(YEAR($I295)+IF($Q295=1,RetAgeO,RetAgeE)&lt;FY,1,0)))</f>
        <v/>
      </c>
      <c r="V295" s="38">
        <f>IF(OR($R295=0,NOT(ISNUMBER($K295))),0,IF(YEAR($K295)=FY,MONTH($K295),IF(YEAR($K295)&lt;FY,1,0)))</f>
        <v/>
      </c>
      <c r="W295" s="38">
        <f>IF($R295=0,0,MIN(12,IF(AND(ISNUMBER($O295),$O295&gt;=1,$O295&lt;=12),INT($O295),12),IF(AND(RetireExit="Yes",$U295&gt;0),$U295,12),IF(AND(ContractExit="Yes",$V295&gt;0),$V295,12)))</f>
        <v/>
      </c>
      <c r="X295" s="37">
        <f>IF(ISNUMBER($P295),$P295,IncPct)</f>
        <v/>
      </c>
      <c r="Y295" s="39">
        <f>IF($W295=0,0,MAX(0,MIN($W295,IncMonth-1))+MAX(0,$W295-IncMonth+1)*(1+$X295))</f>
        <v/>
      </c>
      <c r="Z295" s="40">
        <f>IF($C295="",0,IFERROR(INDEX(Departments!$B$5:$B$54,MATCH($C295,Departments!$A$5:$A$54,0)),0))</f>
        <v/>
      </c>
      <c r="AA295" s="41">
        <f>N($L295)*$Y295</f>
        <v/>
      </c>
      <c r="AB295" s="41">
        <f>N($M295)*$Y295</f>
        <v/>
      </c>
      <c r="AC295" s="41">
        <f>$AA295*$Z295</f>
        <v/>
      </c>
      <c r="AD295" s="41">
        <f>$AA295*BonusMonths/12</f>
        <v/>
      </c>
      <c r="AE295" s="41">
        <f>($AA295+SI_Gross*$AB295)*IF($Q295=1,SI_O,SI_E)</f>
        <v/>
      </c>
      <c r="AF295" s="41">
        <f>IF($Q295=1,0,$AA295*EOSB)</f>
        <v/>
      </c>
      <c r="AG295" s="41">
        <f>$AN295*$W295</f>
        <v/>
      </c>
      <c r="AH295" s="41">
        <f>SUM($AA295:$AG295)</f>
        <v/>
      </c>
      <c r="AI295" s="41">
        <f>12*($AM295+$AN295)</f>
        <v/>
      </c>
      <c r="AJ295" s="41">
        <f>$AM295*((IncMonth-1)+(13-IncMonth)*(1+$X295))+12*$AN295</f>
        <v/>
      </c>
      <c r="AK295" s="41">
        <f>IF($R295=1,N($L295)+N($M295),0)</f>
        <v/>
      </c>
      <c r="AL295">
        <f>IF($C295="","",IF(N($L295)&lt;=0,"Basic salary missing",IF(ISNA(MATCH($C295,Departments!$A$5:$A$54,0)),"Department not on Departments sheet",IF(AND($I295&lt;&gt;"",NOT(ISNUMBER($I295))),"Date of birth is text, not a date",IF(AND($K295&lt;&gt;"",NOT(ISNUMBER($K295))),"Contract end is text, not a date","")))))</f>
        <v/>
      </c>
      <c r="AM295" s="41">
        <f>IF($R295=0,0,N($L295)*(1+$Z295+BonusMonths/12+IF($Q295=1,0,EOSB))+N($M295)+(N($L295)+SI_Gross*N($M295))*IF($Q295=1,SI_O,SI_E))</f>
        <v/>
      </c>
      <c r="AN295" s="41">
        <f>IF($R295=0,0,(IF($Q295=1,MedO,MedE+Ticket)+Training)/12)</f>
        <v/>
      </c>
    </row>
    <row r="296">
      <c r="I296" s="35" t="n"/>
      <c r="J296" s="35" t="n"/>
      <c r="K296" s="35" t="n"/>
      <c r="L296" s="36" t="n"/>
      <c r="M296" s="36" t="n"/>
      <c r="P296" s="37" t="n"/>
      <c r="Q296" s="38">
        <f>IF($C296="",0,IF(OR(LOWER(TRIM($G296))="omani",LOWER(TRIM($G296))="oman",LOWER(TRIM($G296))="om",LOWER(TRIM($G296))="local"),1,0))</f>
        <v/>
      </c>
      <c r="R296" s="38">
        <f>IF($C296="",0,IF(OR(ISNUMBER(SEARCH("resign",$N296)),ISNUMBER(SEARCH("terminat",$N296)),ISNUMBER(SEARCH("inactive",$N296)),ISNUMBER(SEARCH("vacan",$N296)),ISNUMBER(SEARCH("deceased",$N296)),ISNUMBER(SEARCH("separated",$N296))),0,1))</f>
        <v/>
      </c>
      <c r="S296">
        <f>IF(OR($R296=0,NOT(ISNUMBER($I296))),"",IFERROR(DATEDIF($I296,DATE(FY,1,1),"y"),""))</f>
        <v/>
      </c>
      <c r="T296">
        <f>IF(OR($R296=0,NOT(ISNUMBER($J296))),"",IFERROR(DATEDIF($J296,DATE(FY,1,1),"y"),0))</f>
        <v/>
      </c>
      <c r="U296" s="38">
        <f>IF(OR($R296=0,NOT(ISNUMBER($I296))),0,IF(YEAR($I296)+IF($Q296=1,RetAgeO,RetAgeE)=FY,MONTH($I296),IF(YEAR($I296)+IF($Q296=1,RetAgeO,RetAgeE)&lt;FY,1,0)))</f>
        <v/>
      </c>
      <c r="V296" s="38">
        <f>IF(OR($R296=0,NOT(ISNUMBER($K296))),0,IF(YEAR($K296)=FY,MONTH($K296),IF(YEAR($K296)&lt;FY,1,0)))</f>
        <v/>
      </c>
      <c r="W296" s="38">
        <f>IF($R296=0,0,MIN(12,IF(AND(ISNUMBER($O296),$O296&gt;=1,$O296&lt;=12),INT($O296),12),IF(AND(RetireExit="Yes",$U296&gt;0),$U296,12),IF(AND(ContractExit="Yes",$V296&gt;0),$V296,12)))</f>
        <v/>
      </c>
      <c r="X296" s="37">
        <f>IF(ISNUMBER($P296),$P296,IncPct)</f>
        <v/>
      </c>
      <c r="Y296" s="39">
        <f>IF($W296=0,0,MAX(0,MIN($W296,IncMonth-1))+MAX(0,$W296-IncMonth+1)*(1+$X296))</f>
        <v/>
      </c>
      <c r="Z296" s="40">
        <f>IF($C296="",0,IFERROR(INDEX(Departments!$B$5:$B$54,MATCH($C296,Departments!$A$5:$A$54,0)),0))</f>
        <v/>
      </c>
      <c r="AA296" s="41">
        <f>N($L296)*$Y296</f>
        <v/>
      </c>
      <c r="AB296" s="41">
        <f>N($M296)*$Y296</f>
        <v/>
      </c>
      <c r="AC296" s="41">
        <f>$AA296*$Z296</f>
        <v/>
      </c>
      <c r="AD296" s="41">
        <f>$AA296*BonusMonths/12</f>
        <v/>
      </c>
      <c r="AE296" s="41">
        <f>($AA296+SI_Gross*$AB296)*IF($Q296=1,SI_O,SI_E)</f>
        <v/>
      </c>
      <c r="AF296" s="41">
        <f>IF($Q296=1,0,$AA296*EOSB)</f>
        <v/>
      </c>
      <c r="AG296" s="41">
        <f>$AN296*$W296</f>
        <v/>
      </c>
      <c r="AH296" s="41">
        <f>SUM($AA296:$AG296)</f>
        <v/>
      </c>
      <c r="AI296" s="41">
        <f>12*($AM296+$AN296)</f>
        <v/>
      </c>
      <c r="AJ296" s="41">
        <f>$AM296*((IncMonth-1)+(13-IncMonth)*(1+$X296))+12*$AN296</f>
        <v/>
      </c>
      <c r="AK296" s="41">
        <f>IF($R296=1,N($L296)+N($M296),0)</f>
        <v/>
      </c>
      <c r="AL296">
        <f>IF($C296="","",IF(N($L296)&lt;=0,"Basic salary missing",IF(ISNA(MATCH($C296,Departments!$A$5:$A$54,0)),"Department not on Departments sheet",IF(AND($I296&lt;&gt;"",NOT(ISNUMBER($I296))),"Date of birth is text, not a date",IF(AND($K296&lt;&gt;"",NOT(ISNUMBER($K296))),"Contract end is text, not a date","")))))</f>
        <v/>
      </c>
      <c r="AM296" s="41">
        <f>IF($R296=0,0,N($L296)*(1+$Z296+BonusMonths/12+IF($Q296=1,0,EOSB))+N($M296)+(N($L296)+SI_Gross*N($M296))*IF($Q296=1,SI_O,SI_E))</f>
        <v/>
      </c>
      <c r="AN296" s="41">
        <f>IF($R296=0,0,(IF($Q296=1,MedO,MedE+Ticket)+Training)/12)</f>
        <v/>
      </c>
    </row>
    <row r="297">
      <c r="I297" s="35" t="n"/>
      <c r="J297" s="35" t="n"/>
      <c r="K297" s="35" t="n"/>
      <c r="L297" s="36" t="n"/>
      <c r="M297" s="36" t="n"/>
      <c r="P297" s="37" t="n"/>
      <c r="Q297" s="38">
        <f>IF($C297="",0,IF(OR(LOWER(TRIM($G297))="omani",LOWER(TRIM($G297))="oman",LOWER(TRIM($G297))="om",LOWER(TRIM($G297))="local"),1,0))</f>
        <v/>
      </c>
      <c r="R297" s="38">
        <f>IF($C297="",0,IF(OR(ISNUMBER(SEARCH("resign",$N297)),ISNUMBER(SEARCH("terminat",$N297)),ISNUMBER(SEARCH("inactive",$N297)),ISNUMBER(SEARCH("vacan",$N297)),ISNUMBER(SEARCH("deceased",$N297)),ISNUMBER(SEARCH("separated",$N297))),0,1))</f>
        <v/>
      </c>
      <c r="S297">
        <f>IF(OR($R297=0,NOT(ISNUMBER($I297))),"",IFERROR(DATEDIF($I297,DATE(FY,1,1),"y"),""))</f>
        <v/>
      </c>
      <c r="T297">
        <f>IF(OR($R297=0,NOT(ISNUMBER($J297))),"",IFERROR(DATEDIF($J297,DATE(FY,1,1),"y"),0))</f>
        <v/>
      </c>
      <c r="U297" s="38">
        <f>IF(OR($R297=0,NOT(ISNUMBER($I297))),0,IF(YEAR($I297)+IF($Q297=1,RetAgeO,RetAgeE)=FY,MONTH($I297),IF(YEAR($I297)+IF($Q297=1,RetAgeO,RetAgeE)&lt;FY,1,0)))</f>
        <v/>
      </c>
      <c r="V297" s="38">
        <f>IF(OR($R297=0,NOT(ISNUMBER($K297))),0,IF(YEAR($K297)=FY,MONTH($K297),IF(YEAR($K297)&lt;FY,1,0)))</f>
        <v/>
      </c>
      <c r="W297" s="38">
        <f>IF($R297=0,0,MIN(12,IF(AND(ISNUMBER($O297),$O297&gt;=1,$O297&lt;=12),INT($O297),12),IF(AND(RetireExit="Yes",$U297&gt;0),$U297,12),IF(AND(ContractExit="Yes",$V297&gt;0),$V297,12)))</f>
        <v/>
      </c>
      <c r="X297" s="37">
        <f>IF(ISNUMBER($P297),$P297,IncPct)</f>
        <v/>
      </c>
      <c r="Y297" s="39">
        <f>IF($W297=0,0,MAX(0,MIN($W297,IncMonth-1))+MAX(0,$W297-IncMonth+1)*(1+$X297))</f>
        <v/>
      </c>
      <c r="Z297" s="40">
        <f>IF($C297="",0,IFERROR(INDEX(Departments!$B$5:$B$54,MATCH($C297,Departments!$A$5:$A$54,0)),0))</f>
        <v/>
      </c>
      <c r="AA297" s="41">
        <f>N($L297)*$Y297</f>
        <v/>
      </c>
      <c r="AB297" s="41">
        <f>N($M297)*$Y297</f>
        <v/>
      </c>
      <c r="AC297" s="41">
        <f>$AA297*$Z297</f>
        <v/>
      </c>
      <c r="AD297" s="41">
        <f>$AA297*BonusMonths/12</f>
        <v/>
      </c>
      <c r="AE297" s="41">
        <f>($AA297+SI_Gross*$AB297)*IF($Q297=1,SI_O,SI_E)</f>
        <v/>
      </c>
      <c r="AF297" s="41">
        <f>IF($Q297=1,0,$AA297*EOSB)</f>
        <v/>
      </c>
      <c r="AG297" s="41">
        <f>$AN297*$W297</f>
        <v/>
      </c>
      <c r="AH297" s="41">
        <f>SUM($AA297:$AG297)</f>
        <v/>
      </c>
      <c r="AI297" s="41">
        <f>12*($AM297+$AN297)</f>
        <v/>
      </c>
      <c r="AJ297" s="41">
        <f>$AM297*((IncMonth-1)+(13-IncMonth)*(1+$X297))+12*$AN297</f>
        <v/>
      </c>
      <c r="AK297" s="41">
        <f>IF($R297=1,N($L297)+N($M297),0)</f>
        <v/>
      </c>
      <c r="AL297">
        <f>IF($C297="","",IF(N($L297)&lt;=0,"Basic salary missing",IF(ISNA(MATCH($C297,Departments!$A$5:$A$54,0)),"Department not on Departments sheet",IF(AND($I297&lt;&gt;"",NOT(ISNUMBER($I297))),"Date of birth is text, not a date",IF(AND($K297&lt;&gt;"",NOT(ISNUMBER($K297))),"Contract end is text, not a date","")))))</f>
        <v/>
      </c>
      <c r="AM297" s="41">
        <f>IF($R297=0,0,N($L297)*(1+$Z297+BonusMonths/12+IF($Q297=1,0,EOSB))+N($M297)+(N($L297)+SI_Gross*N($M297))*IF($Q297=1,SI_O,SI_E))</f>
        <v/>
      </c>
      <c r="AN297" s="41">
        <f>IF($R297=0,0,(IF($Q297=1,MedO,MedE+Ticket)+Training)/12)</f>
        <v/>
      </c>
    </row>
    <row r="298">
      <c r="I298" s="35" t="n"/>
      <c r="J298" s="35" t="n"/>
      <c r="K298" s="35" t="n"/>
      <c r="L298" s="36" t="n"/>
      <c r="M298" s="36" t="n"/>
      <c r="P298" s="37" t="n"/>
      <c r="Q298" s="38">
        <f>IF($C298="",0,IF(OR(LOWER(TRIM($G298))="omani",LOWER(TRIM($G298))="oman",LOWER(TRIM($G298))="om",LOWER(TRIM($G298))="local"),1,0))</f>
        <v/>
      </c>
      <c r="R298" s="38">
        <f>IF($C298="",0,IF(OR(ISNUMBER(SEARCH("resign",$N298)),ISNUMBER(SEARCH("terminat",$N298)),ISNUMBER(SEARCH("inactive",$N298)),ISNUMBER(SEARCH("vacan",$N298)),ISNUMBER(SEARCH("deceased",$N298)),ISNUMBER(SEARCH("separated",$N298))),0,1))</f>
        <v/>
      </c>
      <c r="S298">
        <f>IF(OR($R298=0,NOT(ISNUMBER($I298))),"",IFERROR(DATEDIF($I298,DATE(FY,1,1),"y"),""))</f>
        <v/>
      </c>
      <c r="T298">
        <f>IF(OR($R298=0,NOT(ISNUMBER($J298))),"",IFERROR(DATEDIF($J298,DATE(FY,1,1),"y"),0))</f>
        <v/>
      </c>
      <c r="U298" s="38">
        <f>IF(OR($R298=0,NOT(ISNUMBER($I298))),0,IF(YEAR($I298)+IF($Q298=1,RetAgeO,RetAgeE)=FY,MONTH($I298),IF(YEAR($I298)+IF($Q298=1,RetAgeO,RetAgeE)&lt;FY,1,0)))</f>
        <v/>
      </c>
      <c r="V298" s="38">
        <f>IF(OR($R298=0,NOT(ISNUMBER($K298))),0,IF(YEAR($K298)=FY,MONTH($K298),IF(YEAR($K298)&lt;FY,1,0)))</f>
        <v/>
      </c>
      <c r="W298" s="38">
        <f>IF($R298=0,0,MIN(12,IF(AND(ISNUMBER($O298),$O298&gt;=1,$O298&lt;=12),INT($O298),12),IF(AND(RetireExit="Yes",$U298&gt;0),$U298,12),IF(AND(ContractExit="Yes",$V298&gt;0),$V298,12)))</f>
        <v/>
      </c>
      <c r="X298" s="37">
        <f>IF(ISNUMBER($P298),$P298,IncPct)</f>
        <v/>
      </c>
      <c r="Y298" s="39">
        <f>IF($W298=0,0,MAX(0,MIN($W298,IncMonth-1))+MAX(0,$W298-IncMonth+1)*(1+$X298))</f>
        <v/>
      </c>
      <c r="Z298" s="40">
        <f>IF($C298="",0,IFERROR(INDEX(Departments!$B$5:$B$54,MATCH($C298,Departments!$A$5:$A$54,0)),0))</f>
        <v/>
      </c>
      <c r="AA298" s="41">
        <f>N($L298)*$Y298</f>
        <v/>
      </c>
      <c r="AB298" s="41">
        <f>N($M298)*$Y298</f>
        <v/>
      </c>
      <c r="AC298" s="41">
        <f>$AA298*$Z298</f>
        <v/>
      </c>
      <c r="AD298" s="41">
        <f>$AA298*BonusMonths/12</f>
        <v/>
      </c>
      <c r="AE298" s="41">
        <f>($AA298+SI_Gross*$AB298)*IF($Q298=1,SI_O,SI_E)</f>
        <v/>
      </c>
      <c r="AF298" s="41">
        <f>IF($Q298=1,0,$AA298*EOSB)</f>
        <v/>
      </c>
      <c r="AG298" s="41">
        <f>$AN298*$W298</f>
        <v/>
      </c>
      <c r="AH298" s="41">
        <f>SUM($AA298:$AG298)</f>
        <v/>
      </c>
      <c r="AI298" s="41">
        <f>12*($AM298+$AN298)</f>
        <v/>
      </c>
      <c r="AJ298" s="41">
        <f>$AM298*((IncMonth-1)+(13-IncMonth)*(1+$X298))+12*$AN298</f>
        <v/>
      </c>
      <c r="AK298" s="41">
        <f>IF($R298=1,N($L298)+N($M298),0)</f>
        <v/>
      </c>
      <c r="AL298">
        <f>IF($C298="","",IF(N($L298)&lt;=0,"Basic salary missing",IF(ISNA(MATCH($C298,Departments!$A$5:$A$54,0)),"Department not on Departments sheet",IF(AND($I298&lt;&gt;"",NOT(ISNUMBER($I298))),"Date of birth is text, not a date",IF(AND($K298&lt;&gt;"",NOT(ISNUMBER($K298))),"Contract end is text, not a date","")))))</f>
        <v/>
      </c>
      <c r="AM298" s="41">
        <f>IF($R298=0,0,N($L298)*(1+$Z298+BonusMonths/12+IF($Q298=1,0,EOSB))+N($M298)+(N($L298)+SI_Gross*N($M298))*IF($Q298=1,SI_O,SI_E))</f>
        <v/>
      </c>
      <c r="AN298" s="41">
        <f>IF($R298=0,0,(IF($Q298=1,MedO,MedE+Ticket)+Training)/12)</f>
        <v/>
      </c>
    </row>
    <row r="299">
      <c r="I299" s="35" t="n"/>
      <c r="J299" s="35" t="n"/>
      <c r="K299" s="35" t="n"/>
      <c r="L299" s="36" t="n"/>
      <c r="M299" s="36" t="n"/>
      <c r="P299" s="37" t="n"/>
      <c r="Q299" s="38">
        <f>IF($C299="",0,IF(OR(LOWER(TRIM($G299))="omani",LOWER(TRIM($G299))="oman",LOWER(TRIM($G299))="om",LOWER(TRIM($G299))="local"),1,0))</f>
        <v/>
      </c>
      <c r="R299" s="38">
        <f>IF($C299="",0,IF(OR(ISNUMBER(SEARCH("resign",$N299)),ISNUMBER(SEARCH("terminat",$N299)),ISNUMBER(SEARCH("inactive",$N299)),ISNUMBER(SEARCH("vacan",$N299)),ISNUMBER(SEARCH("deceased",$N299)),ISNUMBER(SEARCH("separated",$N299))),0,1))</f>
        <v/>
      </c>
      <c r="S299">
        <f>IF(OR($R299=0,NOT(ISNUMBER($I299))),"",IFERROR(DATEDIF($I299,DATE(FY,1,1),"y"),""))</f>
        <v/>
      </c>
      <c r="T299">
        <f>IF(OR($R299=0,NOT(ISNUMBER($J299))),"",IFERROR(DATEDIF($J299,DATE(FY,1,1),"y"),0))</f>
        <v/>
      </c>
      <c r="U299" s="38">
        <f>IF(OR($R299=0,NOT(ISNUMBER($I299))),0,IF(YEAR($I299)+IF($Q299=1,RetAgeO,RetAgeE)=FY,MONTH($I299),IF(YEAR($I299)+IF($Q299=1,RetAgeO,RetAgeE)&lt;FY,1,0)))</f>
        <v/>
      </c>
      <c r="V299" s="38">
        <f>IF(OR($R299=0,NOT(ISNUMBER($K299))),0,IF(YEAR($K299)=FY,MONTH($K299),IF(YEAR($K299)&lt;FY,1,0)))</f>
        <v/>
      </c>
      <c r="W299" s="38">
        <f>IF($R299=0,0,MIN(12,IF(AND(ISNUMBER($O299),$O299&gt;=1,$O299&lt;=12),INT($O299),12),IF(AND(RetireExit="Yes",$U299&gt;0),$U299,12),IF(AND(ContractExit="Yes",$V299&gt;0),$V299,12)))</f>
        <v/>
      </c>
      <c r="X299" s="37">
        <f>IF(ISNUMBER($P299),$P299,IncPct)</f>
        <v/>
      </c>
      <c r="Y299" s="39">
        <f>IF($W299=0,0,MAX(0,MIN($W299,IncMonth-1))+MAX(0,$W299-IncMonth+1)*(1+$X299))</f>
        <v/>
      </c>
      <c r="Z299" s="40">
        <f>IF($C299="",0,IFERROR(INDEX(Departments!$B$5:$B$54,MATCH($C299,Departments!$A$5:$A$54,0)),0))</f>
        <v/>
      </c>
      <c r="AA299" s="41">
        <f>N($L299)*$Y299</f>
        <v/>
      </c>
      <c r="AB299" s="41">
        <f>N($M299)*$Y299</f>
        <v/>
      </c>
      <c r="AC299" s="41">
        <f>$AA299*$Z299</f>
        <v/>
      </c>
      <c r="AD299" s="41">
        <f>$AA299*BonusMonths/12</f>
        <v/>
      </c>
      <c r="AE299" s="41">
        <f>($AA299+SI_Gross*$AB299)*IF($Q299=1,SI_O,SI_E)</f>
        <v/>
      </c>
      <c r="AF299" s="41">
        <f>IF($Q299=1,0,$AA299*EOSB)</f>
        <v/>
      </c>
      <c r="AG299" s="41">
        <f>$AN299*$W299</f>
        <v/>
      </c>
      <c r="AH299" s="41">
        <f>SUM($AA299:$AG299)</f>
        <v/>
      </c>
      <c r="AI299" s="41">
        <f>12*($AM299+$AN299)</f>
        <v/>
      </c>
      <c r="AJ299" s="41">
        <f>$AM299*((IncMonth-1)+(13-IncMonth)*(1+$X299))+12*$AN299</f>
        <v/>
      </c>
      <c r="AK299" s="41">
        <f>IF($R299=1,N($L299)+N($M299),0)</f>
        <v/>
      </c>
      <c r="AL299">
        <f>IF($C299="","",IF(N($L299)&lt;=0,"Basic salary missing",IF(ISNA(MATCH($C299,Departments!$A$5:$A$54,0)),"Department not on Departments sheet",IF(AND($I299&lt;&gt;"",NOT(ISNUMBER($I299))),"Date of birth is text, not a date",IF(AND($K299&lt;&gt;"",NOT(ISNUMBER($K299))),"Contract end is text, not a date","")))))</f>
        <v/>
      </c>
      <c r="AM299" s="41">
        <f>IF($R299=0,0,N($L299)*(1+$Z299+BonusMonths/12+IF($Q299=1,0,EOSB))+N($M299)+(N($L299)+SI_Gross*N($M299))*IF($Q299=1,SI_O,SI_E))</f>
        <v/>
      </c>
      <c r="AN299" s="41">
        <f>IF($R299=0,0,(IF($Q299=1,MedO,MedE+Ticket)+Training)/12)</f>
        <v/>
      </c>
    </row>
    <row r="300">
      <c r="I300" s="35" t="n"/>
      <c r="J300" s="35" t="n"/>
      <c r="K300" s="35" t="n"/>
      <c r="L300" s="36" t="n"/>
      <c r="M300" s="36" t="n"/>
      <c r="P300" s="37" t="n"/>
      <c r="Q300" s="38">
        <f>IF($C300="",0,IF(OR(LOWER(TRIM($G300))="omani",LOWER(TRIM($G300))="oman",LOWER(TRIM($G300))="om",LOWER(TRIM($G300))="local"),1,0))</f>
        <v/>
      </c>
      <c r="R300" s="38">
        <f>IF($C300="",0,IF(OR(ISNUMBER(SEARCH("resign",$N300)),ISNUMBER(SEARCH("terminat",$N300)),ISNUMBER(SEARCH("inactive",$N300)),ISNUMBER(SEARCH("vacan",$N300)),ISNUMBER(SEARCH("deceased",$N300)),ISNUMBER(SEARCH("separated",$N300))),0,1))</f>
        <v/>
      </c>
      <c r="S300">
        <f>IF(OR($R300=0,NOT(ISNUMBER($I300))),"",IFERROR(DATEDIF($I300,DATE(FY,1,1),"y"),""))</f>
        <v/>
      </c>
      <c r="T300">
        <f>IF(OR($R300=0,NOT(ISNUMBER($J300))),"",IFERROR(DATEDIF($J300,DATE(FY,1,1),"y"),0))</f>
        <v/>
      </c>
      <c r="U300" s="38">
        <f>IF(OR($R300=0,NOT(ISNUMBER($I300))),0,IF(YEAR($I300)+IF($Q300=1,RetAgeO,RetAgeE)=FY,MONTH($I300),IF(YEAR($I300)+IF($Q300=1,RetAgeO,RetAgeE)&lt;FY,1,0)))</f>
        <v/>
      </c>
      <c r="V300" s="38">
        <f>IF(OR($R300=0,NOT(ISNUMBER($K300))),0,IF(YEAR($K300)=FY,MONTH($K300),IF(YEAR($K300)&lt;FY,1,0)))</f>
        <v/>
      </c>
      <c r="W300" s="38">
        <f>IF($R300=0,0,MIN(12,IF(AND(ISNUMBER($O300),$O300&gt;=1,$O300&lt;=12),INT($O300),12),IF(AND(RetireExit="Yes",$U300&gt;0),$U300,12),IF(AND(ContractExit="Yes",$V300&gt;0),$V300,12)))</f>
        <v/>
      </c>
      <c r="X300" s="37">
        <f>IF(ISNUMBER($P300),$P300,IncPct)</f>
        <v/>
      </c>
      <c r="Y300" s="39">
        <f>IF($W300=0,0,MAX(0,MIN($W300,IncMonth-1))+MAX(0,$W300-IncMonth+1)*(1+$X300))</f>
        <v/>
      </c>
      <c r="Z300" s="40">
        <f>IF($C300="",0,IFERROR(INDEX(Departments!$B$5:$B$54,MATCH($C300,Departments!$A$5:$A$54,0)),0))</f>
        <v/>
      </c>
      <c r="AA300" s="41">
        <f>N($L300)*$Y300</f>
        <v/>
      </c>
      <c r="AB300" s="41">
        <f>N($M300)*$Y300</f>
        <v/>
      </c>
      <c r="AC300" s="41">
        <f>$AA300*$Z300</f>
        <v/>
      </c>
      <c r="AD300" s="41">
        <f>$AA300*BonusMonths/12</f>
        <v/>
      </c>
      <c r="AE300" s="41">
        <f>($AA300+SI_Gross*$AB300)*IF($Q300=1,SI_O,SI_E)</f>
        <v/>
      </c>
      <c r="AF300" s="41">
        <f>IF($Q300=1,0,$AA300*EOSB)</f>
        <v/>
      </c>
      <c r="AG300" s="41">
        <f>$AN300*$W300</f>
        <v/>
      </c>
      <c r="AH300" s="41">
        <f>SUM($AA300:$AG300)</f>
        <v/>
      </c>
      <c r="AI300" s="41">
        <f>12*($AM300+$AN300)</f>
        <v/>
      </c>
      <c r="AJ300" s="41">
        <f>$AM300*((IncMonth-1)+(13-IncMonth)*(1+$X300))+12*$AN300</f>
        <v/>
      </c>
      <c r="AK300" s="41">
        <f>IF($R300=1,N($L300)+N($M300),0)</f>
        <v/>
      </c>
      <c r="AL300">
        <f>IF($C300="","",IF(N($L300)&lt;=0,"Basic salary missing",IF(ISNA(MATCH($C300,Departments!$A$5:$A$54,0)),"Department not on Departments sheet",IF(AND($I300&lt;&gt;"",NOT(ISNUMBER($I300))),"Date of birth is text, not a date",IF(AND($K300&lt;&gt;"",NOT(ISNUMBER($K300))),"Contract end is text, not a date","")))))</f>
        <v/>
      </c>
      <c r="AM300" s="41">
        <f>IF($R300=0,0,N($L300)*(1+$Z300+BonusMonths/12+IF($Q300=1,0,EOSB))+N($M300)+(N($L300)+SI_Gross*N($M300))*IF($Q300=1,SI_O,SI_E))</f>
        <v/>
      </c>
      <c r="AN300" s="41">
        <f>IF($R300=0,0,(IF($Q300=1,MedO,MedE+Ticket)+Training)/12)</f>
        <v/>
      </c>
    </row>
    <row r="301">
      <c r="I301" s="35" t="n"/>
      <c r="J301" s="35" t="n"/>
      <c r="K301" s="35" t="n"/>
      <c r="L301" s="36" t="n"/>
      <c r="M301" s="36" t="n"/>
      <c r="P301" s="37" t="n"/>
      <c r="Q301" s="38">
        <f>IF($C301="",0,IF(OR(LOWER(TRIM($G301))="omani",LOWER(TRIM($G301))="oman",LOWER(TRIM($G301))="om",LOWER(TRIM($G301))="local"),1,0))</f>
        <v/>
      </c>
      <c r="R301" s="38">
        <f>IF($C301="",0,IF(OR(ISNUMBER(SEARCH("resign",$N301)),ISNUMBER(SEARCH("terminat",$N301)),ISNUMBER(SEARCH("inactive",$N301)),ISNUMBER(SEARCH("vacan",$N301)),ISNUMBER(SEARCH("deceased",$N301)),ISNUMBER(SEARCH("separated",$N301))),0,1))</f>
        <v/>
      </c>
      <c r="S301">
        <f>IF(OR($R301=0,NOT(ISNUMBER($I301))),"",IFERROR(DATEDIF($I301,DATE(FY,1,1),"y"),""))</f>
        <v/>
      </c>
      <c r="T301">
        <f>IF(OR($R301=0,NOT(ISNUMBER($J301))),"",IFERROR(DATEDIF($J301,DATE(FY,1,1),"y"),0))</f>
        <v/>
      </c>
      <c r="U301" s="38">
        <f>IF(OR($R301=0,NOT(ISNUMBER($I301))),0,IF(YEAR($I301)+IF($Q301=1,RetAgeO,RetAgeE)=FY,MONTH($I301),IF(YEAR($I301)+IF($Q301=1,RetAgeO,RetAgeE)&lt;FY,1,0)))</f>
        <v/>
      </c>
      <c r="V301" s="38">
        <f>IF(OR($R301=0,NOT(ISNUMBER($K301))),0,IF(YEAR($K301)=FY,MONTH($K301),IF(YEAR($K301)&lt;FY,1,0)))</f>
        <v/>
      </c>
      <c r="W301" s="38">
        <f>IF($R301=0,0,MIN(12,IF(AND(ISNUMBER($O301),$O301&gt;=1,$O301&lt;=12),INT($O301),12),IF(AND(RetireExit="Yes",$U301&gt;0),$U301,12),IF(AND(ContractExit="Yes",$V301&gt;0),$V301,12)))</f>
        <v/>
      </c>
      <c r="X301" s="37">
        <f>IF(ISNUMBER($P301),$P301,IncPct)</f>
        <v/>
      </c>
      <c r="Y301" s="39">
        <f>IF($W301=0,0,MAX(0,MIN($W301,IncMonth-1))+MAX(0,$W301-IncMonth+1)*(1+$X301))</f>
        <v/>
      </c>
      <c r="Z301" s="40">
        <f>IF($C301="",0,IFERROR(INDEX(Departments!$B$5:$B$54,MATCH($C301,Departments!$A$5:$A$54,0)),0))</f>
        <v/>
      </c>
      <c r="AA301" s="41">
        <f>N($L301)*$Y301</f>
        <v/>
      </c>
      <c r="AB301" s="41">
        <f>N($M301)*$Y301</f>
        <v/>
      </c>
      <c r="AC301" s="41">
        <f>$AA301*$Z301</f>
        <v/>
      </c>
      <c r="AD301" s="41">
        <f>$AA301*BonusMonths/12</f>
        <v/>
      </c>
      <c r="AE301" s="41">
        <f>($AA301+SI_Gross*$AB301)*IF($Q301=1,SI_O,SI_E)</f>
        <v/>
      </c>
      <c r="AF301" s="41">
        <f>IF($Q301=1,0,$AA301*EOSB)</f>
        <v/>
      </c>
      <c r="AG301" s="41">
        <f>$AN301*$W301</f>
        <v/>
      </c>
      <c r="AH301" s="41">
        <f>SUM($AA301:$AG301)</f>
        <v/>
      </c>
      <c r="AI301" s="41">
        <f>12*($AM301+$AN301)</f>
        <v/>
      </c>
      <c r="AJ301" s="41">
        <f>$AM301*((IncMonth-1)+(13-IncMonth)*(1+$X301))+12*$AN301</f>
        <v/>
      </c>
      <c r="AK301" s="41">
        <f>IF($R301=1,N($L301)+N($M301),0)</f>
        <v/>
      </c>
      <c r="AL301">
        <f>IF($C301="","",IF(N($L301)&lt;=0,"Basic salary missing",IF(ISNA(MATCH($C301,Departments!$A$5:$A$54,0)),"Department not on Departments sheet",IF(AND($I301&lt;&gt;"",NOT(ISNUMBER($I301))),"Date of birth is text, not a date",IF(AND($K301&lt;&gt;"",NOT(ISNUMBER($K301))),"Contract end is text, not a date","")))))</f>
        <v/>
      </c>
      <c r="AM301" s="41">
        <f>IF($R301=0,0,N($L301)*(1+$Z301+BonusMonths/12+IF($Q301=1,0,EOSB))+N($M301)+(N($L301)+SI_Gross*N($M301))*IF($Q301=1,SI_O,SI_E))</f>
        <v/>
      </c>
      <c r="AN301" s="41">
        <f>IF($R301=0,0,(IF($Q301=1,MedO,MedE+Ticket)+Training)/12)</f>
        <v/>
      </c>
    </row>
    <row r="302">
      <c r="I302" s="35" t="n"/>
      <c r="J302" s="35" t="n"/>
      <c r="K302" s="35" t="n"/>
      <c r="L302" s="36" t="n"/>
      <c r="M302" s="36" t="n"/>
      <c r="P302" s="37" t="n"/>
      <c r="Q302" s="38">
        <f>IF($C302="",0,IF(OR(LOWER(TRIM($G302))="omani",LOWER(TRIM($G302))="oman",LOWER(TRIM($G302))="om",LOWER(TRIM($G302))="local"),1,0))</f>
        <v/>
      </c>
      <c r="R302" s="38">
        <f>IF($C302="",0,IF(OR(ISNUMBER(SEARCH("resign",$N302)),ISNUMBER(SEARCH("terminat",$N302)),ISNUMBER(SEARCH("inactive",$N302)),ISNUMBER(SEARCH("vacan",$N302)),ISNUMBER(SEARCH("deceased",$N302)),ISNUMBER(SEARCH("separated",$N302))),0,1))</f>
        <v/>
      </c>
      <c r="S302">
        <f>IF(OR($R302=0,NOT(ISNUMBER($I302))),"",IFERROR(DATEDIF($I302,DATE(FY,1,1),"y"),""))</f>
        <v/>
      </c>
      <c r="T302">
        <f>IF(OR($R302=0,NOT(ISNUMBER($J302))),"",IFERROR(DATEDIF($J302,DATE(FY,1,1),"y"),0))</f>
        <v/>
      </c>
      <c r="U302" s="38">
        <f>IF(OR($R302=0,NOT(ISNUMBER($I302))),0,IF(YEAR($I302)+IF($Q302=1,RetAgeO,RetAgeE)=FY,MONTH($I302),IF(YEAR($I302)+IF($Q302=1,RetAgeO,RetAgeE)&lt;FY,1,0)))</f>
        <v/>
      </c>
      <c r="V302" s="38">
        <f>IF(OR($R302=0,NOT(ISNUMBER($K302))),0,IF(YEAR($K302)=FY,MONTH($K302),IF(YEAR($K302)&lt;FY,1,0)))</f>
        <v/>
      </c>
      <c r="W302" s="38">
        <f>IF($R302=0,0,MIN(12,IF(AND(ISNUMBER($O302),$O302&gt;=1,$O302&lt;=12),INT($O302),12),IF(AND(RetireExit="Yes",$U302&gt;0),$U302,12),IF(AND(ContractExit="Yes",$V302&gt;0),$V302,12)))</f>
        <v/>
      </c>
      <c r="X302" s="37">
        <f>IF(ISNUMBER($P302),$P302,IncPct)</f>
        <v/>
      </c>
      <c r="Y302" s="39">
        <f>IF($W302=0,0,MAX(0,MIN($W302,IncMonth-1))+MAX(0,$W302-IncMonth+1)*(1+$X302))</f>
        <v/>
      </c>
      <c r="Z302" s="40">
        <f>IF($C302="",0,IFERROR(INDEX(Departments!$B$5:$B$54,MATCH($C302,Departments!$A$5:$A$54,0)),0))</f>
        <v/>
      </c>
      <c r="AA302" s="41">
        <f>N($L302)*$Y302</f>
        <v/>
      </c>
      <c r="AB302" s="41">
        <f>N($M302)*$Y302</f>
        <v/>
      </c>
      <c r="AC302" s="41">
        <f>$AA302*$Z302</f>
        <v/>
      </c>
      <c r="AD302" s="41">
        <f>$AA302*BonusMonths/12</f>
        <v/>
      </c>
      <c r="AE302" s="41">
        <f>($AA302+SI_Gross*$AB302)*IF($Q302=1,SI_O,SI_E)</f>
        <v/>
      </c>
      <c r="AF302" s="41">
        <f>IF($Q302=1,0,$AA302*EOSB)</f>
        <v/>
      </c>
      <c r="AG302" s="41">
        <f>$AN302*$W302</f>
        <v/>
      </c>
      <c r="AH302" s="41">
        <f>SUM($AA302:$AG302)</f>
        <v/>
      </c>
      <c r="AI302" s="41">
        <f>12*($AM302+$AN302)</f>
        <v/>
      </c>
      <c r="AJ302" s="41">
        <f>$AM302*((IncMonth-1)+(13-IncMonth)*(1+$X302))+12*$AN302</f>
        <v/>
      </c>
      <c r="AK302" s="41">
        <f>IF($R302=1,N($L302)+N($M302),0)</f>
        <v/>
      </c>
      <c r="AL302">
        <f>IF($C302="","",IF(N($L302)&lt;=0,"Basic salary missing",IF(ISNA(MATCH($C302,Departments!$A$5:$A$54,0)),"Department not on Departments sheet",IF(AND($I302&lt;&gt;"",NOT(ISNUMBER($I302))),"Date of birth is text, not a date",IF(AND($K302&lt;&gt;"",NOT(ISNUMBER($K302))),"Contract end is text, not a date","")))))</f>
        <v/>
      </c>
      <c r="AM302" s="41">
        <f>IF($R302=0,0,N($L302)*(1+$Z302+BonusMonths/12+IF($Q302=1,0,EOSB))+N($M302)+(N($L302)+SI_Gross*N($M302))*IF($Q302=1,SI_O,SI_E))</f>
        <v/>
      </c>
      <c r="AN302" s="41">
        <f>IF($R302=0,0,(IF($Q302=1,MedO,MedE+Ticket)+Training)/12)</f>
        <v/>
      </c>
    </row>
    <row r="303">
      <c r="I303" s="35" t="n"/>
      <c r="J303" s="35" t="n"/>
      <c r="K303" s="35" t="n"/>
      <c r="L303" s="36" t="n"/>
      <c r="M303" s="36" t="n"/>
      <c r="P303" s="37" t="n"/>
      <c r="Q303" s="38">
        <f>IF($C303="",0,IF(OR(LOWER(TRIM($G303))="omani",LOWER(TRIM($G303))="oman",LOWER(TRIM($G303))="om",LOWER(TRIM($G303))="local"),1,0))</f>
        <v/>
      </c>
      <c r="R303" s="38">
        <f>IF($C303="",0,IF(OR(ISNUMBER(SEARCH("resign",$N303)),ISNUMBER(SEARCH("terminat",$N303)),ISNUMBER(SEARCH("inactive",$N303)),ISNUMBER(SEARCH("vacan",$N303)),ISNUMBER(SEARCH("deceased",$N303)),ISNUMBER(SEARCH("separated",$N303))),0,1))</f>
        <v/>
      </c>
      <c r="S303">
        <f>IF(OR($R303=0,NOT(ISNUMBER($I303))),"",IFERROR(DATEDIF($I303,DATE(FY,1,1),"y"),""))</f>
        <v/>
      </c>
      <c r="T303">
        <f>IF(OR($R303=0,NOT(ISNUMBER($J303))),"",IFERROR(DATEDIF($J303,DATE(FY,1,1),"y"),0))</f>
        <v/>
      </c>
      <c r="U303" s="38">
        <f>IF(OR($R303=0,NOT(ISNUMBER($I303))),0,IF(YEAR($I303)+IF($Q303=1,RetAgeO,RetAgeE)=FY,MONTH($I303),IF(YEAR($I303)+IF($Q303=1,RetAgeO,RetAgeE)&lt;FY,1,0)))</f>
        <v/>
      </c>
      <c r="V303" s="38">
        <f>IF(OR($R303=0,NOT(ISNUMBER($K303))),0,IF(YEAR($K303)=FY,MONTH($K303),IF(YEAR($K303)&lt;FY,1,0)))</f>
        <v/>
      </c>
      <c r="W303" s="38">
        <f>IF($R303=0,0,MIN(12,IF(AND(ISNUMBER($O303),$O303&gt;=1,$O303&lt;=12),INT($O303),12),IF(AND(RetireExit="Yes",$U303&gt;0),$U303,12),IF(AND(ContractExit="Yes",$V303&gt;0),$V303,12)))</f>
        <v/>
      </c>
      <c r="X303" s="37">
        <f>IF(ISNUMBER($P303),$P303,IncPct)</f>
        <v/>
      </c>
      <c r="Y303" s="39">
        <f>IF($W303=0,0,MAX(0,MIN($W303,IncMonth-1))+MAX(0,$W303-IncMonth+1)*(1+$X303))</f>
        <v/>
      </c>
      <c r="Z303" s="40">
        <f>IF($C303="",0,IFERROR(INDEX(Departments!$B$5:$B$54,MATCH($C303,Departments!$A$5:$A$54,0)),0))</f>
        <v/>
      </c>
      <c r="AA303" s="41">
        <f>N($L303)*$Y303</f>
        <v/>
      </c>
      <c r="AB303" s="41">
        <f>N($M303)*$Y303</f>
        <v/>
      </c>
      <c r="AC303" s="41">
        <f>$AA303*$Z303</f>
        <v/>
      </c>
      <c r="AD303" s="41">
        <f>$AA303*BonusMonths/12</f>
        <v/>
      </c>
      <c r="AE303" s="41">
        <f>($AA303+SI_Gross*$AB303)*IF($Q303=1,SI_O,SI_E)</f>
        <v/>
      </c>
      <c r="AF303" s="41">
        <f>IF($Q303=1,0,$AA303*EOSB)</f>
        <v/>
      </c>
      <c r="AG303" s="41">
        <f>$AN303*$W303</f>
        <v/>
      </c>
      <c r="AH303" s="41">
        <f>SUM($AA303:$AG303)</f>
        <v/>
      </c>
      <c r="AI303" s="41">
        <f>12*($AM303+$AN303)</f>
        <v/>
      </c>
      <c r="AJ303" s="41">
        <f>$AM303*((IncMonth-1)+(13-IncMonth)*(1+$X303))+12*$AN303</f>
        <v/>
      </c>
      <c r="AK303" s="41">
        <f>IF($R303=1,N($L303)+N($M303),0)</f>
        <v/>
      </c>
      <c r="AL303">
        <f>IF($C303="","",IF(N($L303)&lt;=0,"Basic salary missing",IF(ISNA(MATCH($C303,Departments!$A$5:$A$54,0)),"Department not on Departments sheet",IF(AND($I303&lt;&gt;"",NOT(ISNUMBER($I303))),"Date of birth is text, not a date",IF(AND($K303&lt;&gt;"",NOT(ISNUMBER($K303))),"Contract end is text, not a date","")))))</f>
        <v/>
      </c>
      <c r="AM303" s="41">
        <f>IF($R303=0,0,N($L303)*(1+$Z303+BonusMonths/12+IF($Q303=1,0,EOSB))+N($M303)+(N($L303)+SI_Gross*N($M303))*IF($Q303=1,SI_O,SI_E))</f>
        <v/>
      </c>
      <c r="AN303" s="41">
        <f>IF($R303=0,0,(IF($Q303=1,MedO,MedE+Ticket)+Training)/12)</f>
        <v/>
      </c>
    </row>
    <row r="304">
      <c r="I304" s="35" t="n"/>
      <c r="J304" s="35" t="n"/>
      <c r="K304" s="35" t="n"/>
      <c r="L304" s="36" t="n"/>
      <c r="M304" s="36" t="n"/>
      <c r="P304" s="37" t="n"/>
      <c r="Q304" s="38">
        <f>IF($C304="",0,IF(OR(LOWER(TRIM($G304))="omani",LOWER(TRIM($G304))="oman",LOWER(TRIM($G304))="om",LOWER(TRIM($G304))="local"),1,0))</f>
        <v/>
      </c>
      <c r="R304" s="38">
        <f>IF($C304="",0,IF(OR(ISNUMBER(SEARCH("resign",$N304)),ISNUMBER(SEARCH("terminat",$N304)),ISNUMBER(SEARCH("inactive",$N304)),ISNUMBER(SEARCH("vacan",$N304)),ISNUMBER(SEARCH("deceased",$N304)),ISNUMBER(SEARCH("separated",$N304))),0,1))</f>
        <v/>
      </c>
      <c r="S304">
        <f>IF(OR($R304=0,NOT(ISNUMBER($I304))),"",IFERROR(DATEDIF($I304,DATE(FY,1,1),"y"),""))</f>
        <v/>
      </c>
      <c r="T304">
        <f>IF(OR($R304=0,NOT(ISNUMBER($J304))),"",IFERROR(DATEDIF($J304,DATE(FY,1,1),"y"),0))</f>
        <v/>
      </c>
      <c r="U304" s="38">
        <f>IF(OR($R304=0,NOT(ISNUMBER($I304))),0,IF(YEAR($I304)+IF($Q304=1,RetAgeO,RetAgeE)=FY,MONTH($I304),IF(YEAR($I304)+IF($Q304=1,RetAgeO,RetAgeE)&lt;FY,1,0)))</f>
        <v/>
      </c>
      <c r="V304" s="38">
        <f>IF(OR($R304=0,NOT(ISNUMBER($K304))),0,IF(YEAR($K304)=FY,MONTH($K304),IF(YEAR($K304)&lt;FY,1,0)))</f>
        <v/>
      </c>
      <c r="W304" s="38">
        <f>IF($R304=0,0,MIN(12,IF(AND(ISNUMBER($O304),$O304&gt;=1,$O304&lt;=12),INT($O304),12),IF(AND(RetireExit="Yes",$U304&gt;0),$U304,12),IF(AND(ContractExit="Yes",$V304&gt;0),$V304,12)))</f>
        <v/>
      </c>
      <c r="X304" s="37">
        <f>IF(ISNUMBER($P304),$P304,IncPct)</f>
        <v/>
      </c>
      <c r="Y304" s="39">
        <f>IF($W304=0,0,MAX(0,MIN($W304,IncMonth-1))+MAX(0,$W304-IncMonth+1)*(1+$X304))</f>
        <v/>
      </c>
      <c r="Z304" s="40">
        <f>IF($C304="",0,IFERROR(INDEX(Departments!$B$5:$B$54,MATCH($C304,Departments!$A$5:$A$54,0)),0))</f>
        <v/>
      </c>
      <c r="AA304" s="41">
        <f>N($L304)*$Y304</f>
        <v/>
      </c>
      <c r="AB304" s="41">
        <f>N($M304)*$Y304</f>
        <v/>
      </c>
      <c r="AC304" s="41">
        <f>$AA304*$Z304</f>
        <v/>
      </c>
      <c r="AD304" s="41">
        <f>$AA304*BonusMonths/12</f>
        <v/>
      </c>
      <c r="AE304" s="41">
        <f>($AA304+SI_Gross*$AB304)*IF($Q304=1,SI_O,SI_E)</f>
        <v/>
      </c>
      <c r="AF304" s="41">
        <f>IF($Q304=1,0,$AA304*EOSB)</f>
        <v/>
      </c>
      <c r="AG304" s="41">
        <f>$AN304*$W304</f>
        <v/>
      </c>
      <c r="AH304" s="41">
        <f>SUM($AA304:$AG304)</f>
        <v/>
      </c>
      <c r="AI304" s="41">
        <f>12*($AM304+$AN304)</f>
        <v/>
      </c>
      <c r="AJ304" s="41">
        <f>$AM304*((IncMonth-1)+(13-IncMonth)*(1+$X304))+12*$AN304</f>
        <v/>
      </c>
      <c r="AK304" s="41">
        <f>IF($R304=1,N($L304)+N($M304),0)</f>
        <v/>
      </c>
      <c r="AL304">
        <f>IF($C304="","",IF(N($L304)&lt;=0,"Basic salary missing",IF(ISNA(MATCH($C304,Departments!$A$5:$A$54,0)),"Department not on Departments sheet",IF(AND($I304&lt;&gt;"",NOT(ISNUMBER($I304))),"Date of birth is text, not a date",IF(AND($K304&lt;&gt;"",NOT(ISNUMBER($K304))),"Contract end is text, not a date","")))))</f>
        <v/>
      </c>
      <c r="AM304" s="41">
        <f>IF($R304=0,0,N($L304)*(1+$Z304+BonusMonths/12+IF($Q304=1,0,EOSB))+N($M304)+(N($L304)+SI_Gross*N($M304))*IF($Q304=1,SI_O,SI_E))</f>
        <v/>
      </c>
      <c r="AN304" s="41">
        <f>IF($R304=0,0,(IF($Q304=1,MedO,MedE+Ticket)+Training)/12)</f>
        <v/>
      </c>
    </row>
    <row r="305">
      <c r="I305" s="35" t="n"/>
      <c r="J305" s="35" t="n"/>
      <c r="K305" s="35" t="n"/>
      <c r="L305" s="36" t="n"/>
      <c r="M305" s="36" t="n"/>
      <c r="P305" s="37" t="n"/>
      <c r="Q305" s="38">
        <f>IF($C305="",0,IF(OR(LOWER(TRIM($G305))="omani",LOWER(TRIM($G305))="oman",LOWER(TRIM($G305))="om",LOWER(TRIM($G305))="local"),1,0))</f>
        <v/>
      </c>
      <c r="R305" s="38">
        <f>IF($C305="",0,IF(OR(ISNUMBER(SEARCH("resign",$N305)),ISNUMBER(SEARCH("terminat",$N305)),ISNUMBER(SEARCH("inactive",$N305)),ISNUMBER(SEARCH("vacan",$N305)),ISNUMBER(SEARCH("deceased",$N305)),ISNUMBER(SEARCH("separated",$N305))),0,1))</f>
        <v/>
      </c>
      <c r="S305">
        <f>IF(OR($R305=0,NOT(ISNUMBER($I305))),"",IFERROR(DATEDIF($I305,DATE(FY,1,1),"y"),""))</f>
        <v/>
      </c>
      <c r="T305">
        <f>IF(OR($R305=0,NOT(ISNUMBER($J305))),"",IFERROR(DATEDIF($J305,DATE(FY,1,1),"y"),0))</f>
        <v/>
      </c>
      <c r="U305" s="38">
        <f>IF(OR($R305=0,NOT(ISNUMBER($I305))),0,IF(YEAR($I305)+IF($Q305=1,RetAgeO,RetAgeE)=FY,MONTH($I305),IF(YEAR($I305)+IF($Q305=1,RetAgeO,RetAgeE)&lt;FY,1,0)))</f>
        <v/>
      </c>
      <c r="V305" s="38">
        <f>IF(OR($R305=0,NOT(ISNUMBER($K305))),0,IF(YEAR($K305)=FY,MONTH($K305),IF(YEAR($K305)&lt;FY,1,0)))</f>
        <v/>
      </c>
      <c r="W305" s="38">
        <f>IF($R305=0,0,MIN(12,IF(AND(ISNUMBER($O305),$O305&gt;=1,$O305&lt;=12),INT($O305),12),IF(AND(RetireExit="Yes",$U305&gt;0),$U305,12),IF(AND(ContractExit="Yes",$V305&gt;0),$V305,12)))</f>
        <v/>
      </c>
      <c r="X305" s="37">
        <f>IF(ISNUMBER($P305),$P305,IncPct)</f>
        <v/>
      </c>
      <c r="Y305" s="39">
        <f>IF($W305=0,0,MAX(0,MIN($W305,IncMonth-1))+MAX(0,$W305-IncMonth+1)*(1+$X305))</f>
        <v/>
      </c>
      <c r="Z305" s="40">
        <f>IF($C305="",0,IFERROR(INDEX(Departments!$B$5:$B$54,MATCH($C305,Departments!$A$5:$A$54,0)),0))</f>
        <v/>
      </c>
      <c r="AA305" s="41">
        <f>N($L305)*$Y305</f>
        <v/>
      </c>
      <c r="AB305" s="41">
        <f>N($M305)*$Y305</f>
        <v/>
      </c>
      <c r="AC305" s="41">
        <f>$AA305*$Z305</f>
        <v/>
      </c>
      <c r="AD305" s="41">
        <f>$AA305*BonusMonths/12</f>
        <v/>
      </c>
      <c r="AE305" s="41">
        <f>($AA305+SI_Gross*$AB305)*IF($Q305=1,SI_O,SI_E)</f>
        <v/>
      </c>
      <c r="AF305" s="41">
        <f>IF($Q305=1,0,$AA305*EOSB)</f>
        <v/>
      </c>
      <c r="AG305" s="41">
        <f>$AN305*$W305</f>
        <v/>
      </c>
      <c r="AH305" s="41">
        <f>SUM($AA305:$AG305)</f>
        <v/>
      </c>
      <c r="AI305" s="41">
        <f>12*($AM305+$AN305)</f>
        <v/>
      </c>
      <c r="AJ305" s="41">
        <f>$AM305*((IncMonth-1)+(13-IncMonth)*(1+$X305))+12*$AN305</f>
        <v/>
      </c>
      <c r="AK305" s="41">
        <f>IF($R305=1,N($L305)+N($M305),0)</f>
        <v/>
      </c>
      <c r="AL305">
        <f>IF($C305="","",IF(N($L305)&lt;=0,"Basic salary missing",IF(ISNA(MATCH($C305,Departments!$A$5:$A$54,0)),"Department not on Departments sheet",IF(AND($I305&lt;&gt;"",NOT(ISNUMBER($I305))),"Date of birth is text, not a date",IF(AND($K305&lt;&gt;"",NOT(ISNUMBER($K305))),"Contract end is text, not a date","")))))</f>
        <v/>
      </c>
      <c r="AM305" s="41">
        <f>IF($R305=0,0,N($L305)*(1+$Z305+BonusMonths/12+IF($Q305=1,0,EOSB))+N($M305)+(N($L305)+SI_Gross*N($M305))*IF($Q305=1,SI_O,SI_E))</f>
        <v/>
      </c>
      <c r="AN305" s="41">
        <f>IF($R305=0,0,(IF($Q305=1,MedO,MedE+Ticket)+Training)/12)</f>
        <v/>
      </c>
    </row>
    <row r="306">
      <c r="I306" s="35" t="n"/>
      <c r="J306" s="35" t="n"/>
      <c r="K306" s="35" t="n"/>
      <c r="L306" s="36" t="n"/>
      <c r="M306" s="36" t="n"/>
      <c r="P306" s="37" t="n"/>
      <c r="Q306" s="38">
        <f>IF($C306="",0,IF(OR(LOWER(TRIM($G306))="omani",LOWER(TRIM($G306))="oman",LOWER(TRIM($G306))="om",LOWER(TRIM($G306))="local"),1,0))</f>
        <v/>
      </c>
      <c r="R306" s="38">
        <f>IF($C306="",0,IF(OR(ISNUMBER(SEARCH("resign",$N306)),ISNUMBER(SEARCH("terminat",$N306)),ISNUMBER(SEARCH("inactive",$N306)),ISNUMBER(SEARCH("vacan",$N306)),ISNUMBER(SEARCH("deceased",$N306)),ISNUMBER(SEARCH("separated",$N306))),0,1))</f>
        <v/>
      </c>
      <c r="S306">
        <f>IF(OR($R306=0,NOT(ISNUMBER($I306))),"",IFERROR(DATEDIF($I306,DATE(FY,1,1),"y"),""))</f>
        <v/>
      </c>
      <c r="T306">
        <f>IF(OR($R306=0,NOT(ISNUMBER($J306))),"",IFERROR(DATEDIF($J306,DATE(FY,1,1),"y"),0))</f>
        <v/>
      </c>
      <c r="U306" s="38">
        <f>IF(OR($R306=0,NOT(ISNUMBER($I306))),0,IF(YEAR($I306)+IF($Q306=1,RetAgeO,RetAgeE)=FY,MONTH($I306),IF(YEAR($I306)+IF($Q306=1,RetAgeO,RetAgeE)&lt;FY,1,0)))</f>
        <v/>
      </c>
      <c r="V306" s="38">
        <f>IF(OR($R306=0,NOT(ISNUMBER($K306))),0,IF(YEAR($K306)=FY,MONTH($K306),IF(YEAR($K306)&lt;FY,1,0)))</f>
        <v/>
      </c>
      <c r="W306" s="38">
        <f>IF($R306=0,0,MIN(12,IF(AND(ISNUMBER($O306),$O306&gt;=1,$O306&lt;=12),INT($O306),12),IF(AND(RetireExit="Yes",$U306&gt;0),$U306,12),IF(AND(ContractExit="Yes",$V306&gt;0),$V306,12)))</f>
        <v/>
      </c>
      <c r="X306" s="37">
        <f>IF(ISNUMBER($P306),$P306,IncPct)</f>
        <v/>
      </c>
      <c r="Y306" s="39">
        <f>IF($W306=0,0,MAX(0,MIN($W306,IncMonth-1))+MAX(0,$W306-IncMonth+1)*(1+$X306))</f>
        <v/>
      </c>
      <c r="Z306" s="40">
        <f>IF($C306="",0,IFERROR(INDEX(Departments!$B$5:$B$54,MATCH($C306,Departments!$A$5:$A$54,0)),0))</f>
        <v/>
      </c>
      <c r="AA306" s="41">
        <f>N($L306)*$Y306</f>
        <v/>
      </c>
      <c r="AB306" s="41">
        <f>N($M306)*$Y306</f>
        <v/>
      </c>
      <c r="AC306" s="41">
        <f>$AA306*$Z306</f>
        <v/>
      </c>
      <c r="AD306" s="41">
        <f>$AA306*BonusMonths/12</f>
        <v/>
      </c>
      <c r="AE306" s="41">
        <f>($AA306+SI_Gross*$AB306)*IF($Q306=1,SI_O,SI_E)</f>
        <v/>
      </c>
      <c r="AF306" s="41">
        <f>IF($Q306=1,0,$AA306*EOSB)</f>
        <v/>
      </c>
      <c r="AG306" s="41">
        <f>$AN306*$W306</f>
        <v/>
      </c>
      <c r="AH306" s="41">
        <f>SUM($AA306:$AG306)</f>
        <v/>
      </c>
      <c r="AI306" s="41">
        <f>12*($AM306+$AN306)</f>
        <v/>
      </c>
      <c r="AJ306" s="41">
        <f>$AM306*((IncMonth-1)+(13-IncMonth)*(1+$X306))+12*$AN306</f>
        <v/>
      </c>
      <c r="AK306" s="41">
        <f>IF($R306=1,N($L306)+N($M306),0)</f>
        <v/>
      </c>
      <c r="AL306">
        <f>IF($C306="","",IF(N($L306)&lt;=0,"Basic salary missing",IF(ISNA(MATCH($C306,Departments!$A$5:$A$54,0)),"Department not on Departments sheet",IF(AND($I306&lt;&gt;"",NOT(ISNUMBER($I306))),"Date of birth is text, not a date",IF(AND($K306&lt;&gt;"",NOT(ISNUMBER($K306))),"Contract end is text, not a date","")))))</f>
        <v/>
      </c>
      <c r="AM306" s="41">
        <f>IF($R306=0,0,N($L306)*(1+$Z306+BonusMonths/12+IF($Q306=1,0,EOSB))+N($M306)+(N($L306)+SI_Gross*N($M306))*IF($Q306=1,SI_O,SI_E))</f>
        <v/>
      </c>
      <c r="AN306" s="41">
        <f>IF($R306=0,0,(IF($Q306=1,MedO,MedE+Ticket)+Training)/12)</f>
        <v/>
      </c>
    </row>
    <row r="307">
      <c r="I307" s="35" t="n"/>
      <c r="J307" s="35" t="n"/>
      <c r="K307" s="35" t="n"/>
      <c r="L307" s="36" t="n"/>
      <c r="M307" s="36" t="n"/>
      <c r="P307" s="37" t="n"/>
      <c r="Q307" s="38">
        <f>IF($C307="",0,IF(OR(LOWER(TRIM($G307))="omani",LOWER(TRIM($G307))="oman",LOWER(TRIM($G307))="om",LOWER(TRIM($G307))="local"),1,0))</f>
        <v/>
      </c>
      <c r="R307" s="38">
        <f>IF($C307="",0,IF(OR(ISNUMBER(SEARCH("resign",$N307)),ISNUMBER(SEARCH("terminat",$N307)),ISNUMBER(SEARCH("inactive",$N307)),ISNUMBER(SEARCH("vacan",$N307)),ISNUMBER(SEARCH("deceased",$N307)),ISNUMBER(SEARCH("separated",$N307))),0,1))</f>
        <v/>
      </c>
      <c r="S307">
        <f>IF(OR($R307=0,NOT(ISNUMBER($I307))),"",IFERROR(DATEDIF($I307,DATE(FY,1,1),"y"),""))</f>
        <v/>
      </c>
      <c r="T307">
        <f>IF(OR($R307=0,NOT(ISNUMBER($J307))),"",IFERROR(DATEDIF($J307,DATE(FY,1,1),"y"),0))</f>
        <v/>
      </c>
      <c r="U307" s="38">
        <f>IF(OR($R307=0,NOT(ISNUMBER($I307))),0,IF(YEAR($I307)+IF($Q307=1,RetAgeO,RetAgeE)=FY,MONTH($I307),IF(YEAR($I307)+IF($Q307=1,RetAgeO,RetAgeE)&lt;FY,1,0)))</f>
        <v/>
      </c>
      <c r="V307" s="38">
        <f>IF(OR($R307=0,NOT(ISNUMBER($K307))),0,IF(YEAR($K307)=FY,MONTH($K307),IF(YEAR($K307)&lt;FY,1,0)))</f>
        <v/>
      </c>
      <c r="W307" s="38">
        <f>IF($R307=0,0,MIN(12,IF(AND(ISNUMBER($O307),$O307&gt;=1,$O307&lt;=12),INT($O307),12),IF(AND(RetireExit="Yes",$U307&gt;0),$U307,12),IF(AND(ContractExit="Yes",$V307&gt;0),$V307,12)))</f>
        <v/>
      </c>
      <c r="X307" s="37">
        <f>IF(ISNUMBER($P307),$P307,IncPct)</f>
        <v/>
      </c>
      <c r="Y307" s="39">
        <f>IF($W307=0,0,MAX(0,MIN($W307,IncMonth-1))+MAX(0,$W307-IncMonth+1)*(1+$X307))</f>
        <v/>
      </c>
      <c r="Z307" s="40">
        <f>IF($C307="",0,IFERROR(INDEX(Departments!$B$5:$B$54,MATCH($C307,Departments!$A$5:$A$54,0)),0))</f>
        <v/>
      </c>
      <c r="AA307" s="41">
        <f>N($L307)*$Y307</f>
        <v/>
      </c>
      <c r="AB307" s="41">
        <f>N($M307)*$Y307</f>
        <v/>
      </c>
      <c r="AC307" s="41">
        <f>$AA307*$Z307</f>
        <v/>
      </c>
      <c r="AD307" s="41">
        <f>$AA307*BonusMonths/12</f>
        <v/>
      </c>
      <c r="AE307" s="41">
        <f>($AA307+SI_Gross*$AB307)*IF($Q307=1,SI_O,SI_E)</f>
        <v/>
      </c>
      <c r="AF307" s="41">
        <f>IF($Q307=1,0,$AA307*EOSB)</f>
        <v/>
      </c>
      <c r="AG307" s="41">
        <f>$AN307*$W307</f>
        <v/>
      </c>
      <c r="AH307" s="41">
        <f>SUM($AA307:$AG307)</f>
        <v/>
      </c>
      <c r="AI307" s="41">
        <f>12*($AM307+$AN307)</f>
        <v/>
      </c>
      <c r="AJ307" s="41">
        <f>$AM307*((IncMonth-1)+(13-IncMonth)*(1+$X307))+12*$AN307</f>
        <v/>
      </c>
      <c r="AK307" s="41">
        <f>IF($R307=1,N($L307)+N($M307),0)</f>
        <v/>
      </c>
      <c r="AL307">
        <f>IF($C307="","",IF(N($L307)&lt;=0,"Basic salary missing",IF(ISNA(MATCH($C307,Departments!$A$5:$A$54,0)),"Department not on Departments sheet",IF(AND($I307&lt;&gt;"",NOT(ISNUMBER($I307))),"Date of birth is text, not a date",IF(AND($K307&lt;&gt;"",NOT(ISNUMBER($K307))),"Contract end is text, not a date","")))))</f>
        <v/>
      </c>
      <c r="AM307" s="41">
        <f>IF($R307=0,0,N($L307)*(1+$Z307+BonusMonths/12+IF($Q307=1,0,EOSB))+N($M307)+(N($L307)+SI_Gross*N($M307))*IF($Q307=1,SI_O,SI_E))</f>
        <v/>
      </c>
      <c r="AN307" s="41">
        <f>IF($R307=0,0,(IF($Q307=1,MedO,MedE+Ticket)+Training)/12)</f>
        <v/>
      </c>
    </row>
    <row r="308">
      <c r="I308" s="35" t="n"/>
      <c r="J308" s="35" t="n"/>
      <c r="K308" s="35" t="n"/>
      <c r="L308" s="36" t="n"/>
      <c r="M308" s="36" t="n"/>
      <c r="P308" s="37" t="n"/>
      <c r="Q308" s="38">
        <f>IF($C308="",0,IF(OR(LOWER(TRIM($G308))="omani",LOWER(TRIM($G308))="oman",LOWER(TRIM($G308))="om",LOWER(TRIM($G308))="local"),1,0))</f>
        <v/>
      </c>
      <c r="R308" s="38">
        <f>IF($C308="",0,IF(OR(ISNUMBER(SEARCH("resign",$N308)),ISNUMBER(SEARCH("terminat",$N308)),ISNUMBER(SEARCH("inactive",$N308)),ISNUMBER(SEARCH("vacan",$N308)),ISNUMBER(SEARCH("deceased",$N308)),ISNUMBER(SEARCH("separated",$N308))),0,1))</f>
        <v/>
      </c>
      <c r="S308">
        <f>IF(OR($R308=0,NOT(ISNUMBER($I308))),"",IFERROR(DATEDIF($I308,DATE(FY,1,1),"y"),""))</f>
        <v/>
      </c>
      <c r="T308">
        <f>IF(OR($R308=0,NOT(ISNUMBER($J308))),"",IFERROR(DATEDIF($J308,DATE(FY,1,1),"y"),0))</f>
        <v/>
      </c>
      <c r="U308" s="38">
        <f>IF(OR($R308=0,NOT(ISNUMBER($I308))),0,IF(YEAR($I308)+IF($Q308=1,RetAgeO,RetAgeE)=FY,MONTH($I308),IF(YEAR($I308)+IF($Q308=1,RetAgeO,RetAgeE)&lt;FY,1,0)))</f>
        <v/>
      </c>
      <c r="V308" s="38">
        <f>IF(OR($R308=0,NOT(ISNUMBER($K308))),0,IF(YEAR($K308)=FY,MONTH($K308),IF(YEAR($K308)&lt;FY,1,0)))</f>
        <v/>
      </c>
      <c r="W308" s="38">
        <f>IF($R308=0,0,MIN(12,IF(AND(ISNUMBER($O308),$O308&gt;=1,$O308&lt;=12),INT($O308),12),IF(AND(RetireExit="Yes",$U308&gt;0),$U308,12),IF(AND(ContractExit="Yes",$V308&gt;0),$V308,12)))</f>
        <v/>
      </c>
      <c r="X308" s="37">
        <f>IF(ISNUMBER($P308),$P308,IncPct)</f>
        <v/>
      </c>
      <c r="Y308" s="39">
        <f>IF($W308=0,0,MAX(0,MIN($W308,IncMonth-1))+MAX(0,$W308-IncMonth+1)*(1+$X308))</f>
        <v/>
      </c>
      <c r="Z308" s="40">
        <f>IF($C308="",0,IFERROR(INDEX(Departments!$B$5:$B$54,MATCH($C308,Departments!$A$5:$A$54,0)),0))</f>
        <v/>
      </c>
      <c r="AA308" s="41">
        <f>N($L308)*$Y308</f>
        <v/>
      </c>
      <c r="AB308" s="41">
        <f>N($M308)*$Y308</f>
        <v/>
      </c>
      <c r="AC308" s="41">
        <f>$AA308*$Z308</f>
        <v/>
      </c>
      <c r="AD308" s="41">
        <f>$AA308*BonusMonths/12</f>
        <v/>
      </c>
      <c r="AE308" s="41">
        <f>($AA308+SI_Gross*$AB308)*IF($Q308=1,SI_O,SI_E)</f>
        <v/>
      </c>
      <c r="AF308" s="41">
        <f>IF($Q308=1,0,$AA308*EOSB)</f>
        <v/>
      </c>
      <c r="AG308" s="41">
        <f>$AN308*$W308</f>
        <v/>
      </c>
      <c r="AH308" s="41">
        <f>SUM($AA308:$AG308)</f>
        <v/>
      </c>
      <c r="AI308" s="41">
        <f>12*($AM308+$AN308)</f>
        <v/>
      </c>
      <c r="AJ308" s="41">
        <f>$AM308*((IncMonth-1)+(13-IncMonth)*(1+$X308))+12*$AN308</f>
        <v/>
      </c>
      <c r="AK308" s="41">
        <f>IF($R308=1,N($L308)+N($M308),0)</f>
        <v/>
      </c>
      <c r="AL308">
        <f>IF($C308="","",IF(N($L308)&lt;=0,"Basic salary missing",IF(ISNA(MATCH($C308,Departments!$A$5:$A$54,0)),"Department not on Departments sheet",IF(AND($I308&lt;&gt;"",NOT(ISNUMBER($I308))),"Date of birth is text, not a date",IF(AND($K308&lt;&gt;"",NOT(ISNUMBER($K308))),"Contract end is text, not a date","")))))</f>
        <v/>
      </c>
      <c r="AM308" s="41">
        <f>IF($R308=0,0,N($L308)*(1+$Z308+BonusMonths/12+IF($Q308=1,0,EOSB))+N($M308)+(N($L308)+SI_Gross*N($M308))*IF($Q308=1,SI_O,SI_E))</f>
        <v/>
      </c>
      <c r="AN308" s="41">
        <f>IF($R308=0,0,(IF($Q308=1,MedO,MedE+Ticket)+Training)/12)</f>
        <v/>
      </c>
    </row>
    <row r="309">
      <c r="I309" s="35" t="n"/>
      <c r="J309" s="35" t="n"/>
      <c r="K309" s="35" t="n"/>
      <c r="L309" s="36" t="n"/>
      <c r="M309" s="36" t="n"/>
      <c r="P309" s="37" t="n"/>
      <c r="Q309" s="38">
        <f>IF($C309="",0,IF(OR(LOWER(TRIM($G309))="omani",LOWER(TRIM($G309))="oman",LOWER(TRIM($G309))="om",LOWER(TRIM($G309))="local"),1,0))</f>
        <v/>
      </c>
      <c r="R309" s="38">
        <f>IF($C309="",0,IF(OR(ISNUMBER(SEARCH("resign",$N309)),ISNUMBER(SEARCH("terminat",$N309)),ISNUMBER(SEARCH("inactive",$N309)),ISNUMBER(SEARCH("vacan",$N309)),ISNUMBER(SEARCH("deceased",$N309)),ISNUMBER(SEARCH("separated",$N309))),0,1))</f>
        <v/>
      </c>
      <c r="S309">
        <f>IF(OR($R309=0,NOT(ISNUMBER($I309))),"",IFERROR(DATEDIF($I309,DATE(FY,1,1),"y"),""))</f>
        <v/>
      </c>
      <c r="T309">
        <f>IF(OR($R309=0,NOT(ISNUMBER($J309))),"",IFERROR(DATEDIF($J309,DATE(FY,1,1),"y"),0))</f>
        <v/>
      </c>
      <c r="U309" s="38">
        <f>IF(OR($R309=0,NOT(ISNUMBER($I309))),0,IF(YEAR($I309)+IF($Q309=1,RetAgeO,RetAgeE)=FY,MONTH($I309),IF(YEAR($I309)+IF($Q309=1,RetAgeO,RetAgeE)&lt;FY,1,0)))</f>
        <v/>
      </c>
      <c r="V309" s="38">
        <f>IF(OR($R309=0,NOT(ISNUMBER($K309))),0,IF(YEAR($K309)=FY,MONTH($K309),IF(YEAR($K309)&lt;FY,1,0)))</f>
        <v/>
      </c>
      <c r="W309" s="38">
        <f>IF($R309=0,0,MIN(12,IF(AND(ISNUMBER($O309),$O309&gt;=1,$O309&lt;=12),INT($O309),12),IF(AND(RetireExit="Yes",$U309&gt;0),$U309,12),IF(AND(ContractExit="Yes",$V309&gt;0),$V309,12)))</f>
        <v/>
      </c>
      <c r="X309" s="37">
        <f>IF(ISNUMBER($P309),$P309,IncPct)</f>
        <v/>
      </c>
      <c r="Y309" s="39">
        <f>IF($W309=0,0,MAX(0,MIN($W309,IncMonth-1))+MAX(0,$W309-IncMonth+1)*(1+$X309))</f>
        <v/>
      </c>
      <c r="Z309" s="40">
        <f>IF($C309="",0,IFERROR(INDEX(Departments!$B$5:$B$54,MATCH($C309,Departments!$A$5:$A$54,0)),0))</f>
        <v/>
      </c>
      <c r="AA309" s="41">
        <f>N($L309)*$Y309</f>
        <v/>
      </c>
      <c r="AB309" s="41">
        <f>N($M309)*$Y309</f>
        <v/>
      </c>
      <c r="AC309" s="41">
        <f>$AA309*$Z309</f>
        <v/>
      </c>
      <c r="AD309" s="41">
        <f>$AA309*BonusMonths/12</f>
        <v/>
      </c>
      <c r="AE309" s="41">
        <f>($AA309+SI_Gross*$AB309)*IF($Q309=1,SI_O,SI_E)</f>
        <v/>
      </c>
      <c r="AF309" s="41">
        <f>IF($Q309=1,0,$AA309*EOSB)</f>
        <v/>
      </c>
      <c r="AG309" s="41">
        <f>$AN309*$W309</f>
        <v/>
      </c>
      <c r="AH309" s="41">
        <f>SUM($AA309:$AG309)</f>
        <v/>
      </c>
      <c r="AI309" s="41">
        <f>12*($AM309+$AN309)</f>
        <v/>
      </c>
      <c r="AJ309" s="41">
        <f>$AM309*((IncMonth-1)+(13-IncMonth)*(1+$X309))+12*$AN309</f>
        <v/>
      </c>
      <c r="AK309" s="41">
        <f>IF($R309=1,N($L309)+N($M309),0)</f>
        <v/>
      </c>
      <c r="AL309">
        <f>IF($C309="","",IF(N($L309)&lt;=0,"Basic salary missing",IF(ISNA(MATCH($C309,Departments!$A$5:$A$54,0)),"Department not on Departments sheet",IF(AND($I309&lt;&gt;"",NOT(ISNUMBER($I309))),"Date of birth is text, not a date",IF(AND($K309&lt;&gt;"",NOT(ISNUMBER($K309))),"Contract end is text, not a date","")))))</f>
        <v/>
      </c>
      <c r="AM309" s="41">
        <f>IF($R309=0,0,N($L309)*(1+$Z309+BonusMonths/12+IF($Q309=1,0,EOSB))+N($M309)+(N($L309)+SI_Gross*N($M309))*IF($Q309=1,SI_O,SI_E))</f>
        <v/>
      </c>
      <c r="AN309" s="41">
        <f>IF($R309=0,0,(IF($Q309=1,MedO,MedE+Ticket)+Training)/12)</f>
        <v/>
      </c>
    </row>
    <row r="310">
      <c r="I310" s="35" t="n"/>
      <c r="J310" s="35" t="n"/>
      <c r="K310" s="35" t="n"/>
      <c r="L310" s="36" t="n"/>
      <c r="M310" s="36" t="n"/>
      <c r="P310" s="37" t="n"/>
      <c r="Q310" s="38">
        <f>IF($C310="",0,IF(OR(LOWER(TRIM($G310))="omani",LOWER(TRIM($G310))="oman",LOWER(TRIM($G310))="om",LOWER(TRIM($G310))="local"),1,0))</f>
        <v/>
      </c>
      <c r="R310" s="38">
        <f>IF($C310="",0,IF(OR(ISNUMBER(SEARCH("resign",$N310)),ISNUMBER(SEARCH("terminat",$N310)),ISNUMBER(SEARCH("inactive",$N310)),ISNUMBER(SEARCH("vacan",$N310)),ISNUMBER(SEARCH("deceased",$N310)),ISNUMBER(SEARCH("separated",$N310))),0,1))</f>
        <v/>
      </c>
      <c r="S310">
        <f>IF(OR($R310=0,NOT(ISNUMBER($I310))),"",IFERROR(DATEDIF($I310,DATE(FY,1,1),"y"),""))</f>
        <v/>
      </c>
      <c r="T310">
        <f>IF(OR($R310=0,NOT(ISNUMBER($J310))),"",IFERROR(DATEDIF($J310,DATE(FY,1,1),"y"),0))</f>
        <v/>
      </c>
      <c r="U310" s="38">
        <f>IF(OR($R310=0,NOT(ISNUMBER($I310))),0,IF(YEAR($I310)+IF($Q310=1,RetAgeO,RetAgeE)=FY,MONTH($I310),IF(YEAR($I310)+IF($Q310=1,RetAgeO,RetAgeE)&lt;FY,1,0)))</f>
        <v/>
      </c>
      <c r="V310" s="38">
        <f>IF(OR($R310=0,NOT(ISNUMBER($K310))),0,IF(YEAR($K310)=FY,MONTH($K310),IF(YEAR($K310)&lt;FY,1,0)))</f>
        <v/>
      </c>
      <c r="W310" s="38">
        <f>IF($R310=0,0,MIN(12,IF(AND(ISNUMBER($O310),$O310&gt;=1,$O310&lt;=12),INT($O310),12),IF(AND(RetireExit="Yes",$U310&gt;0),$U310,12),IF(AND(ContractExit="Yes",$V310&gt;0),$V310,12)))</f>
        <v/>
      </c>
      <c r="X310" s="37">
        <f>IF(ISNUMBER($P310),$P310,IncPct)</f>
        <v/>
      </c>
      <c r="Y310" s="39">
        <f>IF($W310=0,0,MAX(0,MIN($W310,IncMonth-1))+MAX(0,$W310-IncMonth+1)*(1+$X310))</f>
        <v/>
      </c>
      <c r="Z310" s="40">
        <f>IF($C310="",0,IFERROR(INDEX(Departments!$B$5:$B$54,MATCH($C310,Departments!$A$5:$A$54,0)),0))</f>
        <v/>
      </c>
      <c r="AA310" s="41">
        <f>N($L310)*$Y310</f>
        <v/>
      </c>
      <c r="AB310" s="41">
        <f>N($M310)*$Y310</f>
        <v/>
      </c>
      <c r="AC310" s="41">
        <f>$AA310*$Z310</f>
        <v/>
      </c>
      <c r="AD310" s="41">
        <f>$AA310*BonusMonths/12</f>
        <v/>
      </c>
      <c r="AE310" s="41">
        <f>($AA310+SI_Gross*$AB310)*IF($Q310=1,SI_O,SI_E)</f>
        <v/>
      </c>
      <c r="AF310" s="41">
        <f>IF($Q310=1,0,$AA310*EOSB)</f>
        <v/>
      </c>
      <c r="AG310" s="41">
        <f>$AN310*$W310</f>
        <v/>
      </c>
      <c r="AH310" s="41">
        <f>SUM($AA310:$AG310)</f>
        <v/>
      </c>
      <c r="AI310" s="41">
        <f>12*($AM310+$AN310)</f>
        <v/>
      </c>
      <c r="AJ310" s="41">
        <f>$AM310*((IncMonth-1)+(13-IncMonth)*(1+$X310))+12*$AN310</f>
        <v/>
      </c>
      <c r="AK310" s="41">
        <f>IF($R310=1,N($L310)+N($M310),0)</f>
        <v/>
      </c>
      <c r="AL310">
        <f>IF($C310="","",IF(N($L310)&lt;=0,"Basic salary missing",IF(ISNA(MATCH($C310,Departments!$A$5:$A$54,0)),"Department not on Departments sheet",IF(AND($I310&lt;&gt;"",NOT(ISNUMBER($I310))),"Date of birth is text, not a date",IF(AND($K310&lt;&gt;"",NOT(ISNUMBER($K310))),"Contract end is text, not a date","")))))</f>
        <v/>
      </c>
      <c r="AM310" s="41">
        <f>IF($R310=0,0,N($L310)*(1+$Z310+BonusMonths/12+IF($Q310=1,0,EOSB))+N($M310)+(N($L310)+SI_Gross*N($M310))*IF($Q310=1,SI_O,SI_E))</f>
        <v/>
      </c>
      <c r="AN310" s="41">
        <f>IF($R310=0,0,(IF($Q310=1,MedO,MedE+Ticket)+Training)/12)</f>
        <v/>
      </c>
    </row>
    <row r="311">
      <c r="I311" s="35" t="n"/>
      <c r="J311" s="35" t="n"/>
      <c r="K311" s="35" t="n"/>
      <c r="L311" s="36" t="n"/>
      <c r="M311" s="36" t="n"/>
      <c r="P311" s="37" t="n"/>
      <c r="Q311" s="38">
        <f>IF($C311="",0,IF(OR(LOWER(TRIM($G311))="omani",LOWER(TRIM($G311))="oman",LOWER(TRIM($G311))="om",LOWER(TRIM($G311))="local"),1,0))</f>
        <v/>
      </c>
      <c r="R311" s="38">
        <f>IF($C311="",0,IF(OR(ISNUMBER(SEARCH("resign",$N311)),ISNUMBER(SEARCH("terminat",$N311)),ISNUMBER(SEARCH("inactive",$N311)),ISNUMBER(SEARCH("vacan",$N311)),ISNUMBER(SEARCH("deceased",$N311)),ISNUMBER(SEARCH("separated",$N311))),0,1))</f>
        <v/>
      </c>
      <c r="S311">
        <f>IF(OR($R311=0,NOT(ISNUMBER($I311))),"",IFERROR(DATEDIF($I311,DATE(FY,1,1),"y"),""))</f>
        <v/>
      </c>
      <c r="T311">
        <f>IF(OR($R311=0,NOT(ISNUMBER($J311))),"",IFERROR(DATEDIF($J311,DATE(FY,1,1),"y"),0))</f>
        <v/>
      </c>
      <c r="U311" s="38">
        <f>IF(OR($R311=0,NOT(ISNUMBER($I311))),0,IF(YEAR($I311)+IF($Q311=1,RetAgeO,RetAgeE)=FY,MONTH($I311),IF(YEAR($I311)+IF($Q311=1,RetAgeO,RetAgeE)&lt;FY,1,0)))</f>
        <v/>
      </c>
      <c r="V311" s="38">
        <f>IF(OR($R311=0,NOT(ISNUMBER($K311))),0,IF(YEAR($K311)=FY,MONTH($K311),IF(YEAR($K311)&lt;FY,1,0)))</f>
        <v/>
      </c>
      <c r="W311" s="38">
        <f>IF($R311=0,0,MIN(12,IF(AND(ISNUMBER($O311),$O311&gt;=1,$O311&lt;=12),INT($O311),12),IF(AND(RetireExit="Yes",$U311&gt;0),$U311,12),IF(AND(ContractExit="Yes",$V311&gt;0),$V311,12)))</f>
        <v/>
      </c>
      <c r="X311" s="37">
        <f>IF(ISNUMBER($P311),$P311,IncPct)</f>
        <v/>
      </c>
      <c r="Y311" s="39">
        <f>IF($W311=0,0,MAX(0,MIN($W311,IncMonth-1))+MAX(0,$W311-IncMonth+1)*(1+$X311))</f>
        <v/>
      </c>
      <c r="Z311" s="40">
        <f>IF($C311="",0,IFERROR(INDEX(Departments!$B$5:$B$54,MATCH($C311,Departments!$A$5:$A$54,0)),0))</f>
        <v/>
      </c>
      <c r="AA311" s="41">
        <f>N($L311)*$Y311</f>
        <v/>
      </c>
      <c r="AB311" s="41">
        <f>N($M311)*$Y311</f>
        <v/>
      </c>
      <c r="AC311" s="41">
        <f>$AA311*$Z311</f>
        <v/>
      </c>
      <c r="AD311" s="41">
        <f>$AA311*BonusMonths/12</f>
        <v/>
      </c>
      <c r="AE311" s="41">
        <f>($AA311+SI_Gross*$AB311)*IF($Q311=1,SI_O,SI_E)</f>
        <v/>
      </c>
      <c r="AF311" s="41">
        <f>IF($Q311=1,0,$AA311*EOSB)</f>
        <v/>
      </c>
      <c r="AG311" s="41">
        <f>$AN311*$W311</f>
        <v/>
      </c>
      <c r="AH311" s="41">
        <f>SUM($AA311:$AG311)</f>
        <v/>
      </c>
      <c r="AI311" s="41">
        <f>12*($AM311+$AN311)</f>
        <v/>
      </c>
      <c r="AJ311" s="41">
        <f>$AM311*((IncMonth-1)+(13-IncMonth)*(1+$X311))+12*$AN311</f>
        <v/>
      </c>
      <c r="AK311" s="41">
        <f>IF($R311=1,N($L311)+N($M311),0)</f>
        <v/>
      </c>
      <c r="AL311">
        <f>IF($C311="","",IF(N($L311)&lt;=0,"Basic salary missing",IF(ISNA(MATCH($C311,Departments!$A$5:$A$54,0)),"Department not on Departments sheet",IF(AND($I311&lt;&gt;"",NOT(ISNUMBER($I311))),"Date of birth is text, not a date",IF(AND($K311&lt;&gt;"",NOT(ISNUMBER($K311))),"Contract end is text, not a date","")))))</f>
        <v/>
      </c>
      <c r="AM311" s="41">
        <f>IF($R311=0,0,N($L311)*(1+$Z311+BonusMonths/12+IF($Q311=1,0,EOSB))+N($M311)+(N($L311)+SI_Gross*N($M311))*IF($Q311=1,SI_O,SI_E))</f>
        <v/>
      </c>
      <c r="AN311" s="41">
        <f>IF($R311=0,0,(IF($Q311=1,MedO,MedE+Ticket)+Training)/12)</f>
        <v/>
      </c>
    </row>
    <row r="312">
      <c r="I312" s="35" t="n"/>
      <c r="J312" s="35" t="n"/>
      <c r="K312" s="35" t="n"/>
      <c r="L312" s="36" t="n"/>
      <c r="M312" s="36" t="n"/>
      <c r="P312" s="37" t="n"/>
      <c r="Q312" s="38">
        <f>IF($C312="",0,IF(OR(LOWER(TRIM($G312))="omani",LOWER(TRIM($G312))="oman",LOWER(TRIM($G312))="om",LOWER(TRIM($G312))="local"),1,0))</f>
        <v/>
      </c>
      <c r="R312" s="38">
        <f>IF($C312="",0,IF(OR(ISNUMBER(SEARCH("resign",$N312)),ISNUMBER(SEARCH("terminat",$N312)),ISNUMBER(SEARCH("inactive",$N312)),ISNUMBER(SEARCH("vacan",$N312)),ISNUMBER(SEARCH("deceased",$N312)),ISNUMBER(SEARCH("separated",$N312))),0,1))</f>
        <v/>
      </c>
      <c r="S312">
        <f>IF(OR($R312=0,NOT(ISNUMBER($I312))),"",IFERROR(DATEDIF($I312,DATE(FY,1,1),"y"),""))</f>
        <v/>
      </c>
      <c r="T312">
        <f>IF(OR($R312=0,NOT(ISNUMBER($J312))),"",IFERROR(DATEDIF($J312,DATE(FY,1,1),"y"),0))</f>
        <v/>
      </c>
      <c r="U312" s="38">
        <f>IF(OR($R312=0,NOT(ISNUMBER($I312))),0,IF(YEAR($I312)+IF($Q312=1,RetAgeO,RetAgeE)=FY,MONTH($I312),IF(YEAR($I312)+IF($Q312=1,RetAgeO,RetAgeE)&lt;FY,1,0)))</f>
        <v/>
      </c>
      <c r="V312" s="38">
        <f>IF(OR($R312=0,NOT(ISNUMBER($K312))),0,IF(YEAR($K312)=FY,MONTH($K312),IF(YEAR($K312)&lt;FY,1,0)))</f>
        <v/>
      </c>
      <c r="W312" s="38">
        <f>IF($R312=0,0,MIN(12,IF(AND(ISNUMBER($O312),$O312&gt;=1,$O312&lt;=12),INT($O312),12),IF(AND(RetireExit="Yes",$U312&gt;0),$U312,12),IF(AND(ContractExit="Yes",$V312&gt;0),$V312,12)))</f>
        <v/>
      </c>
      <c r="X312" s="37">
        <f>IF(ISNUMBER($P312),$P312,IncPct)</f>
        <v/>
      </c>
      <c r="Y312" s="39">
        <f>IF($W312=0,0,MAX(0,MIN($W312,IncMonth-1))+MAX(0,$W312-IncMonth+1)*(1+$X312))</f>
        <v/>
      </c>
      <c r="Z312" s="40">
        <f>IF($C312="",0,IFERROR(INDEX(Departments!$B$5:$B$54,MATCH($C312,Departments!$A$5:$A$54,0)),0))</f>
        <v/>
      </c>
      <c r="AA312" s="41">
        <f>N($L312)*$Y312</f>
        <v/>
      </c>
      <c r="AB312" s="41">
        <f>N($M312)*$Y312</f>
        <v/>
      </c>
      <c r="AC312" s="41">
        <f>$AA312*$Z312</f>
        <v/>
      </c>
      <c r="AD312" s="41">
        <f>$AA312*BonusMonths/12</f>
        <v/>
      </c>
      <c r="AE312" s="41">
        <f>($AA312+SI_Gross*$AB312)*IF($Q312=1,SI_O,SI_E)</f>
        <v/>
      </c>
      <c r="AF312" s="41">
        <f>IF($Q312=1,0,$AA312*EOSB)</f>
        <v/>
      </c>
      <c r="AG312" s="41">
        <f>$AN312*$W312</f>
        <v/>
      </c>
      <c r="AH312" s="41">
        <f>SUM($AA312:$AG312)</f>
        <v/>
      </c>
      <c r="AI312" s="41">
        <f>12*($AM312+$AN312)</f>
        <v/>
      </c>
      <c r="AJ312" s="41">
        <f>$AM312*((IncMonth-1)+(13-IncMonth)*(1+$X312))+12*$AN312</f>
        <v/>
      </c>
      <c r="AK312" s="41">
        <f>IF($R312=1,N($L312)+N($M312),0)</f>
        <v/>
      </c>
      <c r="AL312">
        <f>IF($C312="","",IF(N($L312)&lt;=0,"Basic salary missing",IF(ISNA(MATCH($C312,Departments!$A$5:$A$54,0)),"Department not on Departments sheet",IF(AND($I312&lt;&gt;"",NOT(ISNUMBER($I312))),"Date of birth is text, not a date",IF(AND($K312&lt;&gt;"",NOT(ISNUMBER($K312))),"Contract end is text, not a date","")))))</f>
        <v/>
      </c>
      <c r="AM312" s="41">
        <f>IF($R312=0,0,N($L312)*(1+$Z312+BonusMonths/12+IF($Q312=1,0,EOSB))+N($M312)+(N($L312)+SI_Gross*N($M312))*IF($Q312=1,SI_O,SI_E))</f>
        <v/>
      </c>
      <c r="AN312" s="41">
        <f>IF($R312=0,0,(IF($Q312=1,MedO,MedE+Ticket)+Training)/12)</f>
        <v/>
      </c>
    </row>
    <row r="313">
      <c r="I313" s="35" t="n"/>
      <c r="J313" s="35" t="n"/>
      <c r="K313" s="35" t="n"/>
      <c r="L313" s="36" t="n"/>
      <c r="M313" s="36" t="n"/>
      <c r="P313" s="37" t="n"/>
      <c r="Q313" s="38">
        <f>IF($C313="",0,IF(OR(LOWER(TRIM($G313))="omani",LOWER(TRIM($G313))="oman",LOWER(TRIM($G313))="om",LOWER(TRIM($G313))="local"),1,0))</f>
        <v/>
      </c>
      <c r="R313" s="38">
        <f>IF($C313="",0,IF(OR(ISNUMBER(SEARCH("resign",$N313)),ISNUMBER(SEARCH("terminat",$N313)),ISNUMBER(SEARCH("inactive",$N313)),ISNUMBER(SEARCH("vacan",$N313)),ISNUMBER(SEARCH("deceased",$N313)),ISNUMBER(SEARCH("separated",$N313))),0,1))</f>
        <v/>
      </c>
      <c r="S313">
        <f>IF(OR($R313=0,NOT(ISNUMBER($I313))),"",IFERROR(DATEDIF($I313,DATE(FY,1,1),"y"),""))</f>
        <v/>
      </c>
      <c r="T313">
        <f>IF(OR($R313=0,NOT(ISNUMBER($J313))),"",IFERROR(DATEDIF($J313,DATE(FY,1,1),"y"),0))</f>
        <v/>
      </c>
      <c r="U313" s="38">
        <f>IF(OR($R313=0,NOT(ISNUMBER($I313))),0,IF(YEAR($I313)+IF($Q313=1,RetAgeO,RetAgeE)=FY,MONTH($I313),IF(YEAR($I313)+IF($Q313=1,RetAgeO,RetAgeE)&lt;FY,1,0)))</f>
        <v/>
      </c>
      <c r="V313" s="38">
        <f>IF(OR($R313=0,NOT(ISNUMBER($K313))),0,IF(YEAR($K313)=FY,MONTH($K313),IF(YEAR($K313)&lt;FY,1,0)))</f>
        <v/>
      </c>
      <c r="W313" s="38">
        <f>IF($R313=0,0,MIN(12,IF(AND(ISNUMBER($O313),$O313&gt;=1,$O313&lt;=12),INT($O313),12),IF(AND(RetireExit="Yes",$U313&gt;0),$U313,12),IF(AND(ContractExit="Yes",$V313&gt;0),$V313,12)))</f>
        <v/>
      </c>
      <c r="X313" s="37">
        <f>IF(ISNUMBER($P313),$P313,IncPct)</f>
        <v/>
      </c>
      <c r="Y313" s="39">
        <f>IF($W313=0,0,MAX(0,MIN($W313,IncMonth-1))+MAX(0,$W313-IncMonth+1)*(1+$X313))</f>
        <v/>
      </c>
      <c r="Z313" s="40">
        <f>IF($C313="",0,IFERROR(INDEX(Departments!$B$5:$B$54,MATCH($C313,Departments!$A$5:$A$54,0)),0))</f>
        <v/>
      </c>
      <c r="AA313" s="41">
        <f>N($L313)*$Y313</f>
        <v/>
      </c>
      <c r="AB313" s="41">
        <f>N($M313)*$Y313</f>
        <v/>
      </c>
      <c r="AC313" s="41">
        <f>$AA313*$Z313</f>
        <v/>
      </c>
      <c r="AD313" s="41">
        <f>$AA313*BonusMonths/12</f>
        <v/>
      </c>
      <c r="AE313" s="41">
        <f>($AA313+SI_Gross*$AB313)*IF($Q313=1,SI_O,SI_E)</f>
        <v/>
      </c>
      <c r="AF313" s="41">
        <f>IF($Q313=1,0,$AA313*EOSB)</f>
        <v/>
      </c>
      <c r="AG313" s="41">
        <f>$AN313*$W313</f>
        <v/>
      </c>
      <c r="AH313" s="41">
        <f>SUM($AA313:$AG313)</f>
        <v/>
      </c>
      <c r="AI313" s="41">
        <f>12*($AM313+$AN313)</f>
        <v/>
      </c>
      <c r="AJ313" s="41">
        <f>$AM313*((IncMonth-1)+(13-IncMonth)*(1+$X313))+12*$AN313</f>
        <v/>
      </c>
      <c r="AK313" s="41">
        <f>IF($R313=1,N($L313)+N($M313),0)</f>
        <v/>
      </c>
      <c r="AL313">
        <f>IF($C313="","",IF(N($L313)&lt;=0,"Basic salary missing",IF(ISNA(MATCH($C313,Departments!$A$5:$A$54,0)),"Department not on Departments sheet",IF(AND($I313&lt;&gt;"",NOT(ISNUMBER($I313))),"Date of birth is text, not a date",IF(AND($K313&lt;&gt;"",NOT(ISNUMBER($K313))),"Contract end is text, not a date","")))))</f>
        <v/>
      </c>
      <c r="AM313" s="41">
        <f>IF($R313=0,0,N($L313)*(1+$Z313+BonusMonths/12+IF($Q313=1,0,EOSB))+N($M313)+(N($L313)+SI_Gross*N($M313))*IF($Q313=1,SI_O,SI_E))</f>
        <v/>
      </c>
      <c r="AN313" s="41">
        <f>IF($R313=0,0,(IF($Q313=1,MedO,MedE+Ticket)+Training)/12)</f>
        <v/>
      </c>
    </row>
    <row r="314">
      <c r="I314" s="35" t="n"/>
      <c r="J314" s="35" t="n"/>
      <c r="K314" s="35" t="n"/>
      <c r="L314" s="36" t="n"/>
      <c r="M314" s="36" t="n"/>
      <c r="P314" s="37" t="n"/>
      <c r="Q314" s="38">
        <f>IF($C314="",0,IF(OR(LOWER(TRIM($G314))="omani",LOWER(TRIM($G314))="oman",LOWER(TRIM($G314))="om",LOWER(TRIM($G314))="local"),1,0))</f>
        <v/>
      </c>
      <c r="R314" s="38">
        <f>IF($C314="",0,IF(OR(ISNUMBER(SEARCH("resign",$N314)),ISNUMBER(SEARCH("terminat",$N314)),ISNUMBER(SEARCH("inactive",$N314)),ISNUMBER(SEARCH("vacan",$N314)),ISNUMBER(SEARCH("deceased",$N314)),ISNUMBER(SEARCH("separated",$N314))),0,1))</f>
        <v/>
      </c>
      <c r="S314">
        <f>IF(OR($R314=0,NOT(ISNUMBER($I314))),"",IFERROR(DATEDIF($I314,DATE(FY,1,1),"y"),""))</f>
        <v/>
      </c>
      <c r="T314">
        <f>IF(OR($R314=0,NOT(ISNUMBER($J314))),"",IFERROR(DATEDIF($J314,DATE(FY,1,1),"y"),0))</f>
        <v/>
      </c>
      <c r="U314" s="38">
        <f>IF(OR($R314=0,NOT(ISNUMBER($I314))),0,IF(YEAR($I314)+IF($Q314=1,RetAgeO,RetAgeE)=FY,MONTH($I314),IF(YEAR($I314)+IF($Q314=1,RetAgeO,RetAgeE)&lt;FY,1,0)))</f>
        <v/>
      </c>
      <c r="V314" s="38">
        <f>IF(OR($R314=0,NOT(ISNUMBER($K314))),0,IF(YEAR($K314)=FY,MONTH($K314),IF(YEAR($K314)&lt;FY,1,0)))</f>
        <v/>
      </c>
      <c r="W314" s="38">
        <f>IF($R314=0,0,MIN(12,IF(AND(ISNUMBER($O314),$O314&gt;=1,$O314&lt;=12),INT($O314),12),IF(AND(RetireExit="Yes",$U314&gt;0),$U314,12),IF(AND(ContractExit="Yes",$V314&gt;0),$V314,12)))</f>
        <v/>
      </c>
      <c r="X314" s="37">
        <f>IF(ISNUMBER($P314),$P314,IncPct)</f>
        <v/>
      </c>
      <c r="Y314" s="39">
        <f>IF($W314=0,0,MAX(0,MIN($W314,IncMonth-1))+MAX(0,$W314-IncMonth+1)*(1+$X314))</f>
        <v/>
      </c>
      <c r="Z314" s="40">
        <f>IF($C314="",0,IFERROR(INDEX(Departments!$B$5:$B$54,MATCH($C314,Departments!$A$5:$A$54,0)),0))</f>
        <v/>
      </c>
      <c r="AA314" s="41">
        <f>N($L314)*$Y314</f>
        <v/>
      </c>
      <c r="AB314" s="41">
        <f>N($M314)*$Y314</f>
        <v/>
      </c>
      <c r="AC314" s="41">
        <f>$AA314*$Z314</f>
        <v/>
      </c>
      <c r="AD314" s="41">
        <f>$AA314*BonusMonths/12</f>
        <v/>
      </c>
      <c r="AE314" s="41">
        <f>($AA314+SI_Gross*$AB314)*IF($Q314=1,SI_O,SI_E)</f>
        <v/>
      </c>
      <c r="AF314" s="41">
        <f>IF($Q314=1,0,$AA314*EOSB)</f>
        <v/>
      </c>
      <c r="AG314" s="41">
        <f>$AN314*$W314</f>
        <v/>
      </c>
      <c r="AH314" s="41">
        <f>SUM($AA314:$AG314)</f>
        <v/>
      </c>
      <c r="AI314" s="41">
        <f>12*($AM314+$AN314)</f>
        <v/>
      </c>
      <c r="AJ314" s="41">
        <f>$AM314*((IncMonth-1)+(13-IncMonth)*(1+$X314))+12*$AN314</f>
        <v/>
      </c>
      <c r="AK314" s="41">
        <f>IF($R314=1,N($L314)+N($M314),0)</f>
        <v/>
      </c>
      <c r="AL314">
        <f>IF($C314="","",IF(N($L314)&lt;=0,"Basic salary missing",IF(ISNA(MATCH($C314,Departments!$A$5:$A$54,0)),"Department not on Departments sheet",IF(AND($I314&lt;&gt;"",NOT(ISNUMBER($I314))),"Date of birth is text, not a date",IF(AND($K314&lt;&gt;"",NOT(ISNUMBER($K314))),"Contract end is text, not a date","")))))</f>
        <v/>
      </c>
      <c r="AM314" s="41">
        <f>IF($R314=0,0,N($L314)*(1+$Z314+BonusMonths/12+IF($Q314=1,0,EOSB))+N($M314)+(N($L314)+SI_Gross*N($M314))*IF($Q314=1,SI_O,SI_E))</f>
        <v/>
      </c>
      <c r="AN314" s="41">
        <f>IF($R314=0,0,(IF($Q314=1,MedO,MedE+Ticket)+Training)/12)</f>
        <v/>
      </c>
    </row>
    <row r="315">
      <c r="I315" s="35" t="n"/>
      <c r="J315" s="35" t="n"/>
      <c r="K315" s="35" t="n"/>
      <c r="L315" s="36" t="n"/>
      <c r="M315" s="36" t="n"/>
      <c r="P315" s="37" t="n"/>
      <c r="Q315" s="38">
        <f>IF($C315="",0,IF(OR(LOWER(TRIM($G315))="omani",LOWER(TRIM($G315))="oman",LOWER(TRIM($G315))="om",LOWER(TRIM($G315))="local"),1,0))</f>
        <v/>
      </c>
      <c r="R315" s="38">
        <f>IF($C315="",0,IF(OR(ISNUMBER(SEARCH("resign",$N315)),ISNUMBER(SEARCH("terminat",$N315)),ISNUMBER(SEARCH("inactive",$N315)),ISNUMBER(SEARCH("vacan",$N315)),ISNUMBER(SEARCH("deceased",$N315)),ISNUMBER(SEARCH("separated",$N315))),0,1))</f>
        <v/>
      </c>
      <c r="S315">
        <f>IF(OR($R315=0,NOT(ISNUMBER($I315))),"",IFERROR(DATEDIF($I315,DATE(FY,1,1),"y"),""))</f>
        <v/>
      </c>
      <c r="T315">
        <f>IF(OR($R315=0,NOT(ISNUMBER($J315))),"",IFERROR(DATEDIF($J315,DATE(FY,1,1),"y"),0))</f>
        <v/>
      </c>
      <c r="U315" s="38">
        <f>IF(OR($R315=0,NOT(ISNUMBER($I315))),0,IF(YEAR($I315)+IF($Q315=1,RetAgeO,RetAgeE)=FY,MONTH($I315),IF(YEAR($I315)+IF($Q315=1,RetAgeO,RetAgeE)&lt;FY,1,0)))</f>
        <v/>
      </c>
      <c r="V315" s="38">
        <f>IF(OR($R315=0,NOT(ISNUMBER($K315))),0,IF(YEAR($K315)=FY,MONTH($K315),IF(YEAR($K315)&lt;FY,1,0)))</f>
        <v/>
      </c>
      <c r="W315" s="38">
        <f>IF($R315=0,0,MIN(12,IF(AND(ISNUMBER($O315),$O315&gt;=1,$O315&lt;=12),INT($O315),12),IF(AND(RetireExit="Yes",$U315&gt;0),$U315,12),IF(AND(ContractExit="Yes",$V315&gt;0),$V315,12)))</f>
        <v/>
      </c>
      <c r="X315" s="37">
        <f>IF(ISNUMBER($P315),$P315,IncPct)</f>
        <v/>
      </c>
      <c r="Y315" s="39">
        <f>IF($W315=0,0,MAX(0,MIN($W315,IncMonth-1))+MAX(0,$W315-IncMonth+1)*(1+$X315))</f>
        <v/>
      </c>
      <c r="Z315" s="40">
        <f>IF($C315="",0,IFERROR(INDEX(Departments!$B$5:$B$54,MATCH($C315,Departments!$A$5:$A$54,0)),0))</f>
        <v/>
      </c>
      <c r="AA315" s="41">
        <f>N($L315)*$Y315</f>
        <v/>
      </c>
      <c r="AB315" s="41">
        <f>N($M315)*$Y315</f>
        <v/>
      </c>
      <c r="AC315" s="41">
        <f>$AA315*$Z315</f>
        <v/>
      </c>
      <c r="AD315" s="41">
        <f>$AA315*BonusMonths/12</f>
        <v/>
      </c>
      <c r="AE315" s="41">
        <f>($AA315+SI_Gross*$AB315)*IF($Q315=1,SI_O,SI_E)</f>
        <v/>
      </c>
      <c r="AF315" s="41">
        <f>IF($Q315=1,0,$AA315*EOSB)</f>
        <v/>
      </c>
      <c r="AG315" s="41">
        <f>$AN315*$W315</f>
        <v/>
      </c>
      <c r="AH315" s="41">
        <f>SUM($AA315:$AG315)</f>
        <v/>
      </c>
      <c r="AI315" s="41">
        <f>12*($AM315+$AN315)</f>
        <v/>
      </c>
      <c r="AJ315" s="41">
        <f>$AM315*((IncMonth-1)+(13-IncMonth)*(1+$X315))+12*$AN315</f>
        <v/>
      </c>
      <c r="AK315" s="41">
        <f>IF($R315=1,N($L315)+N($M315),0)</f>
        <v/>
      </c>
      <c r="AL315">
        <f>IF($C315="","",IF(N($L315)&lt;=0,"Basic salary missing",IF(ISNA(MATCH($C315,Departments!$A$5:$A$54,0)),"Department not on Departments sheet",IF(AND($I315&lt;&gt;"",NOT(ISNUMBER($I315))),"Date of birth is text, not a date",IF(AND($K315&lt;&gt;"",NOT(ISNUMBER($K315))),"Contract end is text, not a date","")))))</f>
        <v/>
      </c>
      <c r="AM315" s="41">
        <f>IF($R315=0,0,N($L315)*(1+$Z315+BonusMonths/12+IF($Q315=1,0,EOSB))+N($M315)+(N($L315)+SI_Gross*N($M315))*IF($Q315=1,SI_O,SI_E))</f>
        <v/>
      </c>
      <c r="AN315" s="41">
        <f>IF($R315=0,0,(IF($Q315=1,MedO,MedE+Ticket)+Training)/12)</f>
        <v/>
      </c>
    </row>
    <row r="316">
      <c r="I316" s="35" t="n"/>
      <c r="J316" s="35" t="n"/>
      <c r="K316" s="35" t="n"/>
      <c r="L316" s="36" t="n"/>
      <c r="M316" s="36" t="n"/>
      <c r="P316" s="37" t="n"/>
      <c r="Q316" s="38">
        <f>IF($C316="",0,IF(OR(LOWER(TRIM($G316))="omani",LOWER(TRIM($G316))="oman",LOWER(TRIM($G316))="om",LOWER(TRIM($G316))="local"),1,0))</f>
        <v/>
      </c>
      <c r="R316" s="38">
        <f>IF($C316="",0,IF(OR(ISNUMBER(SEARCH("resign",$N316)),ISNUMBER(SEARCH("terminat",$N316)),ISNUMBER(SEARCH("inactive",$N316)),ISNUMBER(SEARCH("vacan",$N316)),ISNUMBER(SEARCH("deceased",$N316)),ISNUMBER(SEARCH("separated",$N316))),0,1))</f>
        <v/>
      </c>
      <c r="S316">
        <f>IF(OR($R316=0,NOT(ISNUMBER($I316))),"",IFERROR(DATEDIF($I316,DATE(FY,1,1),"y"),""))</f>
        <v/>
      </c>
      <c r="T316">
        <f>IF(OR($R316=0,NOT(ISNUMBER($J316))),"",IFERROR(DATEDIF($J316,DATE(FY,1,1),"y"),0))</f>
        <v/>
      </c>
      <c r="U316" s="38">
        <f>IF(OR($R316=0,NOT(ISNUMBER($I316))),0,IF(YEAR($I316)+IF($Q316=1,RetAgeO,RetAgeE)=FY,MONTH($I316),IF(YEAR($I316)+IF($Q316=1,RetAgeO,RetAgeE)&lt;FY,1,0)))</f>
        <v/>
      </c>
      <c r="V316" s="38">
        <f>IF(OR($R316=0,NOT(ISNUMBER($K316))),0,IF(YEAR($K316)=FY,MONTH($K316),IF(YEAR($K316)&lt;FY,1,0)))</f>
        <v/>
      </c>
      <c r="W316" s="38">
        <f>IF($R316=0,0,MIN(12,IF(AND(ISNUMBER($O316),$O316&gt;=1,$O316&lt;=12),INT($O316),12),IF(AND(RetireExit="Yes",$U316&gt;0),$U316,12),IF(AND(ContractExit="Yes",$V316&gt;0),$V316,12)))</f>
        <v/>
      </c>
      <c r="X316" s="37">
        <f>IF(ISNUMBER($P316),$P316,IncPct)</f>
        <v/>
      </c>
      <c r="Y316" s="39">
        <f>IF($W316=0,0,MAX(0,MIN($W316,IncMonth-1))+MAX(0,$W316-IncMonth+1)*(1+$X316))</f>
        <v/>
      </c>
      <c r="Z316" s="40">
        <f>IF($C316="",0,IFERROR(INDEX(Departments!$B$5:$B$54,MATCH($C316,Departments!$A$5:$A$54,0)),0))</f>
        <v/>
      </c>
      <c r="AA316" s="41">
        <f>N($L316)*$Y316</f>
        <v/>
      </c>
      <c r="AB316" s="41">
        <f>N($M316)*$Y316</f>
        <v/>
      </c>
      <c r="AC316" s="41">
        <f>$AA316*$Z316</f>
        <v/>
      </c>
      <c r="AD316" s="41">
        <f>$AA316*BonusMonths/12</f>
        <v/>
      </c>
      <c r="AE316" s="41">
        <f>($AA316+SI_Gross*$AB316)*IF($Q316=1,SI_O,SI_E)</f>
        <v/>
      </c>
      <c r="AF316" s="41">
        <f>IF($Q316=1,0,$AA316*EOSB)</f>
        <v/>
      </c>
      <c r="AG316" s="41">
        <f>$AN316*$W316</f>
        <v/>
      </c>
      <c r="AH316" s="41">
        <f>SUM($AA316:$AG316)</f>
        <v/>
      </c>
      <c r="AI316" s="41">
        <f>12*($AM316+$AN316)</f>
        <v/>
      </c>
      <c r="AJ316" s="41">
        <f>$AM316*((IncMonth-1)+(13-IncMonth)*(1+$X316))+12*$AN316</f>
        <v/>
      </c>
      <c r="AK316" s="41">
        <f>IF($R316=1,N($L316)+N($M316),0)</f>
        <v/>
      </c>
      <c r="AL316">
        <f>IF($C316="","",IF(N($L316)&lt;=0,"Basic salary missing",IF(ISNA(MATCH($C316,Departments!$A$5:$A$54,0)),"Department not on Departments sheet",IF(AND($I316&lt;&gt;"",NOT(ISNUMBER($I316))),"Date of birth is text, not a date",IF(AND($K316&lt;&gt;"",NOT(ISNUMBER($K316))),"Contract end is text, not a date","")))))</f>
        <v/>
      </c>
      <c r="AM316" s="41">
        <f>IF($R316=0,0,N($L316)*(1+$Z316+BonusMonths/12+IF($Q316=1,0,EOSB))+N($M316)+(N($L316)+SI_Gross*N($M316))*IF($Q316=1,SI_O,SI_E))</f>
        <v/>
      </c>
      <c r="AN316" s="41">
        <f>IF($R316=0,0,(IF($Q316=1,MedO,MedE+Ticket)+Training)/12)</f>
        <v/>
      </c>
    </row>
    <row r="317">
      <c r="I317" s="35" t="n"/>
      <c r="J317" s="35" t="n"/>
      <c r="K317" s="35" t="n"/>
      <c r="L317" s="36" t="n"/>
      <c r="M317" s="36" t="n"/>
      <c r="P317" s="37" t="n"/>
      <c r="Q317" s="38">
        <f>IF($C317="",0,IF(OR(LOWER(TRIM($G317))="omani",LOWER(TRIM($G317))="oman",LOWER(TRIM($G317))="om",LOWER(TRIM($G317))="local"),1,0))</f>
        <v/>
      </c>
      <c r="R317" s="38">
        <f>IF($C317="",0,IF(OR(ISNUMBER(SEARCH("resign",$N317)),ISNUMBER(SEARCH("terminat",$N317)),ISNUMBER(SEARCH("inactive",$N317)),ISNUMBER(SEARCH("vacan",$N317)),ISNUMBER(SEARCH("deceased",$N317)),ISNUMBER(SEARCH("separated",$N317))),0,1))</f>
        <v/>
      </c>
      <c r="S317">
        <f>IF(OR($R317=0,NOT(ISNUMBER($I317))),"",IFERROR(DATEDIF($I317,DATE(FY,1,1),"y"),""))</f>
        <v/>
      </c>
      <c r="T317">
        <f>IF(OR($R317=0,NOT(ISNUMBER($J317))),"",IFERROR(DATEDIF($J317,DATE(FY,1,1),"y"),0))</f>
        <v/>
      </c>
      <c r="U317" s="38">
        <f>IF(OR($R317=0,NOT(ISNUMBER($I317))),0,IF(YEAR($I317)+IF($Q317=1,RetAgeO,RetAgeE)=FY,MONTH($I317),IF(YEAR($I317)+IF($Q317=1,RetAgeO,RetAgeE)&lt;FY,1,0)))</f>
        <v/>
      </c>
      <c r="V317" s="38">
        <f>IF(OR($R317=0,NOT(ISNUMBER($K317))),0,IF(YEAR($K317)=FY,MONTH($K317),IF(YEAR($K317)&lt;FY,1,0)))</f>
        <v/>
      </c>
      <c r="W317" s="38">
        <f>IF($R317=0,0,MIN(12,IF(AND(ISNUMBER($O317),$O317&gt;=1,$O317&lt;=12),INT($O317),12),IF(AND(RetireExit="Yes",$U317&gt;0),$U317,12),IF(AND(ContractExit="Yes",$V317&gt;0),$V317,12)))</f>
        <v/>
      </c>
      <c r="X317" s="37">
        <f>IF(ISNUMBER($P317),$P317,IncPct)</f>
        <v/>
      </c>
      <c r="Y317" s="39">
        <f>IF($W317=0,0,MAX(0,MIN($W317,IncMonth-1))+MAX(0,$W317-IncMonth+1)*(1+$X317))</f>
        <v/>
      </c>
      <c r="Z317" s="40">
        <f>IF($C317="",0,IFERROR(INDEX(Departments!$B$5:$B$54,MATCH($C317,Departments!$A$5:$A$54,0)),0))</f>
        <v/>
      </c>
      <c r="AA317" s="41">
        <f>N($L317)*$Y317</f>
        <v/>
      </c>
      <c r="AB317" s="41">
        <f>N($M317)*$Y317</f>
        <v/>
      </c>
      <c r="AC317" s="41">
        <f>$AA317*$Z317</f>
        <v/>
      </c>
      <c r="AD317" s="41">
        <f>$AA317*BonusMonths/12</f>
        <v/>
      </c>
      <c r="AE317" s="41">
        <f>($AA317+SI_Gross*$AB317)*IF($Q317=1,SI_O,SI_E)</f>
        <v/>
      </c>
      <c r="AF317" s="41">
        <f>IF($Q317=1,0,$AA317*EOSB)</f>
        <v/>
      </c>
      <c r="AG317" s="41">
        <f>$AN317*$W317</f>
        <v/>
      </c>
      <c r="AH317" s="41">
        <f>SUM($AA317:$AG317)</f>
        <v/>
      </c>
      <c r="AI317" s="41">
        <f>12*($AM317+$AN317)</f>
        <v/>
      </c>
      <c r="AJ317" s="41">
        <f>$AM317*((IncMonth-1)+(13-IncMonth)*(1+$X317))+12*$AN317</f>
        <v/>
      </c>
      <c r="AK317" s="41">
        <f>IF($R317=1,N($L317)+N($M317),0)</f>
        <v/>
      </c>
      <c r="AL317">
        <f>IF($C317="","",IF(N($L317)&lt;=0,"Basic salary missing",IF(ISNA(MATCH($C317,Departments!$A$5:$A$54,0)),"Department not on Departments sheet",IF(AND($I317&lt;&gt;"",NOT(ISNUMBER($I317))),"Date of birth is text, not a date",IF(AND($K317&lt;&gt;"",NOT(ISNUMBER($K317))),"Contract end is text, not a date","")))))</f>
        <v/>
      </c>
      <c r="AM317" s="41">
        <f>IF($R317=0,0,N($L317)*(1+$Z317+BonusMonths/12+IF($Q317=1,0,EOSB))+N($M317)+(N($L317)+SI_Gross*N($M317))*IF($Q317=1,SI_O,SI_E))</f>
        <v/>
      </c>
      <c r="AN317" s="41">
        <f>IF($R317=0,0,(IF($Q317=1,MedO,MedE+Ticket)+Training)/12)</f>
        <v/>
      </c>
    </row>
    <row r="318">
      <c r="I318" s="35" t="n"/>
      <c r="J318" s="35" t="n"/>
      <c r="K318" s="35" t="n"/>
      <c r="L318" s="36" t="n"/>
      <c r="M318" s="36" t="n"/>
      <c r="P318" s="37" t="n"/>
      <c r="Q318" s="38">
        <f>IF($C318="",0,IF(OR(LOWER(TRIM($G318))="omani",LOWER(TRIM($G318))="oman",LOWER(TRIM($G318))="om",LOWER(TRIM($G318))="local"),1,0))</f>
        <v/>
      </c>
      <c r="R318" s="38">
        <f>IF($C318="",0,IF(OR(ISNUMBER(SEARCH("resign",$N318)),ISNUMBER(SEARCH("terminat",$N318)),ISNUMBER(SEARCH("inactive",$N318)),ISNUMBER(SEARCH("vacan",$N318)),ISNUMBER(SEARCH("deceased",$N318)),ISNUMBER(SEARCH("separated",$N318))),0,1))</f>
        <v/>
      </c>
      <c r="S318">
        <f>IF(OR($R318=0,NOT(ISNUMBER($I318))),"",IFERROR(DATEDIF($I318,DATE(FY,1,1),"y"),""))</f>
        <v/>
      </c>
      <c r="T318">
        <f>IF(OR($R318=0,NOT(ISNUMBER($J318))),"",IFERROR(DATEDIF($J318,DATE(FY,1,1),"y"),0))</f>
        <v/>
      </c>
      <c r="U318" s="38">
        <f>IF(OR($R318=0,NOT(ISNUMBER($I318))),0,IF(YEAR($I318)+IF($Q318=1,RetAgeO,RetAgeE)=FY,MONTH($I318),IF(YEAR($I318)+IF($Q318=1,RetAgeO,RetAgeE)&lt;FY,1,0)))</f>
        <v/>
      </c>
      <c r="V318" s="38">
        <f>IF(OR($R318=0,NOT(ISNUMBER($K318))),0,IF(YEAR($K318)=FY,MONTH($K318),IF(YEAR($K318)&lt;FY,1,0)))</f>
        <v/>
      </c>
      <c r="W318" s="38">
        <f>IF($R318=0,0,MIN(12,IF(AND(ISNUMBER($O318),$O318&gt;=1,$O318&lt;=12),INT($O318),12),IF(AND(RetireExit="Yes",$U318&gt;0),$U318,12),IF(AND(ContractExit="Yes",$V318&gt;0),$V318,12)))</f>
        <v/>
      </c>
      <c r="X318" s="37">
        <f>IF(ISNUMBER($P318),$P318,IncPct)</f>
        <v/>
      </c>
      <c r="Y318" s="39">
        <f>IF($W318=0,0,MAX(0,MIN($W318,IncMonth-1))+MAX(0,$W318-IncMonth+1)*(1+$X318))</f>
        <v/>
      </c>
      <c r="Z318" s="40">
        <f>IF($C318="",0,IFERROR(INDEX(Departments!$B$5:$B$54,MATCH($C318,Departments!$A$5:$A$54,0)),0))</f>
        <v/>
      </c>
      <c r="AA318" s="41">
        <f>N($L318)*$Y318</f>
        <v/>
      </c>
      <c r="AB318" s="41">
        <f>N($M318)*$Y318</f>
        <v/>
      </c>
      <c r="AC318" s="41">
        <f>$AA318*$Z318</f>
        <v/>
      </c>
      <c r="AD318" s="41">
        <f>$AA318*BonusMonths/12</f>
        <v/>
      </c>
      <c r="AE318" s="41">
        <f>($AA318+SI_Gross*$AB318)*IF($Q318=1,SI_O,SI_E)</f>
        <v/>
      </c>
      <c r="AF318" s="41">
        <f>IF($Q318=1,0,$AA318*EOSB)</f>
        <v/>
      </c>
      <c r="AG318" s="41">
        <f>$AN318*$W318</f>
        <v/>
      </c>
      <c r="AH318" s="41">
        <f>SUM($AA318:$AG318)</f>
        <v/>
      </c>
      <c r="AI318" s="41">
        <f>12*($AM318+$AN318)</f>
        <v/>
      </c>
      <c r="AJ318" s="41">
        <f>$AM318*((IncMonth-1)+(13-IncMonth)*(1+$X318))+12*$AN318</f>
        <v/>
      </c>
      <c r="AK318" s="41">
        <f>IF($R318=1,N($L318)+N($M318),0)</f>
        <v/>
      </c>
      <c r="AL318">
        <f>IF($C318="","",IF(N($L318)&lt;=0,"Basic salary missing",IF(ISNA(MATCH($C318,Departments!$A$5:$A$54,0)),"Department not on Departments sheet",IF(AND($I318&lt;&gt;"",NOT(ISNUMBER($I318))),"Date of birth is text, not a date",IF(AND($K318&lt;&gt;"",NOT(ISNUMBER($K318))),"Contract end is text, not a date","")))))</f>
        <v/>
      </c>
      <c r="AM318" s="41">
        <f>IF($R318=0,0,N($L318)*(1+$Z318+BonusMonths/12+IF($Q318=1,0,EOSB))+N($M318)+(N($L318)+SI_Gross*N($M318))*IF($Q318=1,SI_O,SI_E))</f>
        <v/>
      </c>
      <c r="AN318" s="41">
        <f>IF($R318=0,0,(IF($Q318=1,MedO,MedE+Ticket)+Training)/12)</f>
        <v/>
      </c>
    </row>
    <row r="319">
      <c r="I319" s="35" t="n"/>
      <c r="J319" s="35" t="n"/>
      <c r="K319" s="35" t="n"/>
      <c r="L319" s="36" t="n"/>
      <c r="M319" s="36" t="n"/>
      <c r="P319" s="37" t="n"/>
      <c r="Q319" s="38">
        <f>IF($C319="",0,IF(OR(LOWER(TRIM($G319))="omani",LOWER(TRIM($G319))="oman",LOWER(TRIM($G319))="om",LOWER(TRIM($G319))="local"),1,0))</f>
        <v/>
      </c>
      <c r="R319" s="38">
        <f>IF($C319="",0,IF(OR(ISNUMBER(SEARCH("resign",$N319)),ISNUMBER(SEARCH("terminat",$N319)),ISNUMBER(SEARCH("inactive",$N319)),ISNUMBER(SEARCH("vacan",$N319)),ISNUMBER(SEARCH("deceased",$N319)),ISNUMBER(SEARCH("separated",$N319))),0,1))</f>
        <v/>
      </c>
      <c r="S319">
        <f>IF(OR($R319=0,NOT(ISNUMBER($I319))),"",IFERROR(DATEDIF($I319,DATE(FY,1,1),"y"),""))</f>
        <v/>
      </c>
      <c r="T319">
        <f>IF(OR($R319=0,NOT(ISNUMBER($J319))),"",IFERROR(DATEDIF($J319,DATE(FY,1,1),"y"),0))</f>
        <v/>
      </c>
      <c r="U319" s="38">
        <f>IF(OR($R319=0,NOT(ISNUMBER($I319))),0,IF(YEAR($I319)+IF($Q319=1,RetAgeO,RetAgeE)=FY,MONTH($I319),IF(YEAR($I319)+IF($Q319=1,RetAgeO,RetAgeE)&lt;FY,1,0)))</f>
        <v/>
      </c>
      <c r="V319" s="38">
        <f>IF(OR($R319=0,NOT(ISNUMBER($K319))),0,IF(YEAR($K319)=FY,MONTH($K319),IF(YEAR($K319)&lt;FY,1,0)))</f>
        <v/>
      </c>
      <c r="W319" s="38">
        <f>IF($R319=0,0,MIN(12,IF(AND(ISNUMBER($O319),$O319&gt;=1,$O319&lt;=12),INT($O319),12),IF(AND(RetireExit="Yes",$U319&gt;0),$U319,12),IF(AND(ContractExit="Yes",$V319&gt;0),$V319,12)))</f>
        <v/>
      </c>
      <c r="X319" s="37">
        <f>IF(ISNUMBER($P319),$P319,IncPct)</f>
        <v/>
      </c>
      <c r="Y319" s="39">
        <f>IF($W319=0,0,MAX(0,MIN($W319,IncMonth-1))+MAX(0,$W319-IncMonth+1)*(1+$X319))</f>
        <v/>
      </c>
      <c r="Z319" s="40">
        <f>IF($C319="",0,IFERROR(INDEX(Departments!$B$5:$B$54,MATCH($C319,Departments!$A$5:$A$54,0)),0))</f>
        <v/>
      </c>
      <c r="AA319" s="41">
        <f>N($L319)*$Y319</f>
        <v/>
      </c>
      <c r="AB319" s="41">
        <f>N($M319)*$Y319</f>
        <v/>
      </c>
      <c r="AC319" s="41">
        <f>$AA319*$Z319</f>
        <v/>
      </c>
      <c r="AD319" s="41">
        <f>$AA319*BonusMonths/12</f>
        <v/>
      </c>
      <c r="AE319" s="41">
        <f>($AA319+SI_Gross*$AB319)*IF($Q319=1,SI_O,SI_E)</f>
        <v/>
      </c>
      <c r="AF319" s="41">
        <f>IF($Q319=1,0,$AA319*EOSB)</f>
        <v/>
      </c>
      <c r="AG319" s="41">
        <f>$AN319*$W319</f>
        <v/>
      </c>
      <c r="AH319" s="41">
        <f>SUM($AA319:$AG319)</f>
        <v/>
      </c>
      <c r="AI319" s="41">
        <f>12*($AM319+$AN319)</f>
        <v/>
      </c>
      <c r="AJ319" s="41">
        <f>$AM319*((IncMonth-1)+(13-IncMonth)*(1+$X319))+12*$AN319</f>
        <v/>
      </c>
      <c r="AK319" s="41">
        <f>IF($R319=1,N($L319)+N($M319),0)</f>
        <v/>
      </c>
      <c r="AL319">
        <f>IF($C319="","",IF(N($L319)&lt;=0,"Basic salary missing",IF(ISNA(MATCH($C319,Departments!$A$5:$A$54,0)),"Department not on Departments sheet",IF(AND($I319&lt;&gt;"",NOT(ISNUMBER($I319))),"Date of birth is text, not a date",IF(AND($K319&lt;&gt;"",NOT(ISNUMBER($K319))),"Contract end is text, not a date","")))))</f>
        <v/>
      </c>
      <c r="AM319" s="41">
        <f>IF($R319=0,0,N($L319)*(1+$Z319+BonusMonths/12+IF($Q319=1,0,EOSB))+N($M319)+(N($L319)+SI_Gross*N($M319))*IF($Q319=1,SI_O,SI_E))</f>
        <v/>
      </c>
      <c r="AN319" s="41">
        <f>IF($R319=0,0,(IF($Q319=1,MedO,MedE+Ticket)+Training)/12)</f>
        <v/>
      </c>
    </row>
    <row r="320">
      <c r="I320" s="35" t="n"/>
      <c r="J320" s="35" t="n"/>
      <c r="K320" s="35" t="n"/>
      <c r="L320" s="36" t="n"/>
      <c r="M320" s="36" t="n"/>
      <c r="P320" s="37" t="n"/>
      <c r="Q320" s="38">
        <f>IF($C320="",0,IF(OR(LOWER(TRIM($G320))="omani",LOWER(TRIM($G320))="oman",LOWER(TRIM($G320))="om",LOWER(TRIM($G320))="local"),1,0))</f>
        <v/>
      </c>
      <c r="R320" s="38">
        <f>IF($C320="",0,IF(OR(ISNUMBER(SEARCH("resign",$N320)),ISNUMBER(SEARCH("terminat",$N320)),ISNUMBER(SEARCH("inactive",$N320)),ISNUMBER(SEARCH("vacan",$N320)),ISNUMBER(SEARCH("deceased",$N320)),ISNUMBER(SEARCH("separated",$N320))),0,1))</f>
        <v/>
      </c>
      <c r="S320">
        <f>IF(OR($R320=0,NOT(ISNUMBER($I320))),"",IFERROR(DATEDIF($I320,DATE(FY,1,1),"y"),""))</f>
        <v/>
      </c>
      <c r="T320">
        <f>IF(OR($R320=0,NOT(ISNUMBER($J320))),"",IFERROR(DATEDIF($J320,DATE(FY,1,1),"y"),0))</f>
        <v/>
      </c>
      <c r="U320" s="38">
        <f>IF(OR($R320=0,NOT(ISNUMBER($I320))),0,IF(YEAR($I320)+IF($Q320=1,RetAgeO,RetAgeE)=FY,MONTH($I320),IF(YEAR($I320)+IF($Q320=1,RetAgeO,RetAgeE)&lt;FY,1,0)))</f>
        <v/>
      </c>
      <c r="V320" s="38">
        <f>IF(OR($R320=0,NOT(ISNUMBER($K320))),0,IF(YEAR($K320)=FY,MONTH($K320),IF(YEAR($K320)&lt;FY,1,0)))</f>
        <v/>
      </c>
      <c r="W320" s="38">
        <f>IF($R320=0,0,MIN(12,IF(AND(ISNUMBER($O320),$O320&gt;=1,$O320&lt;=12),INT($O320),12),IF(AND(RetireExit="Yes",$U320&gt;0),$U320,12),IF(AND(ContractExit="Yes",$V320&gt;0),$V320,12)))</f>
        <v/>
      </c>
      <c r="X320" s="37">
        <f>IF(ISNUMBER($P320),$P320,IncPct)</f>
        <v/>
      </c>
      <c r="Y320" s="39">
        <f>IF($W320=0,0,MAX(0,MIN($W320,IncMonth-1))+MAX(0,$W320-IncMonth+1)*(1+$X320))</f>
        <v/>
      </c>
      <c r="Z320" s="40">
        <f>IF($C320="",0,IFERROR(INDEX(Departments!$B$5:$B$54,MATCH($C320,Departments!$A$5:$A$54,0)),0))</f>
        <v/>
      </c>
      <c r="AA320" s="41">
        <f>N($L320)*$Y320</f>
        <v/>
      </c>
      <c r="AB320" s="41">
        <f>N($M320)*$Y320</f>
        <v/>
      </c>
      <c r="AC320" s="41">
        <f>$AA320*$Z320</f>
        <v/>
      </c>
      <c r="AD320" s="41">
        <f>$AA320*BonusMonths/12</f>
        <v/>
      </c>
      <c r="AE320" s="41">
        <f>($AA320+SI_Gross*$AB320)*IF($Q320=1,SI_O,SI_E)</f>
        <v/>
      </c>
      <c r="AF320" s="41">
        <f>IF($Q320=1,0,$AA320*EOSB)</f>
        <v/>
      </c>
      <c r="AG320" s="41">
        <f>$AN320*$W320</f>
        <v/>
      </c>
      <c r="AH320" s="41">
        <f>SUM($AA320:$AG320)</f>
        <v/>
      </c>
      <c r="AI320" s="41">
        <f>12*($AM320+$AN320)</f>
        <v/>
      </c>
      <c r="AJ320" s="41">
        <f>$AM320*((IncMonth-1)+(13-IncMonth)*(1+$X320))+12*$AN320</f>
        <v/>
      </c>
      <c r="AK320" s="41">
        <f>IF($R320=1,N($L320)+N($M320),0)</f>
        <v/>
      </c>
      <c r="AL320">
        <f>IF($C320="","",IF(N($L320)&lt;=0,"Basic salary missing",IF(ISNA(MATCH($C320,Departments!$A$5:$A$54,0)),"Department not on Departments sheet",IF(AND($I320&lt;&gt;"",NOT(ISNUMBER($I320))),"Date of birth is text, not a date",IF(AND($K320&lt;&gt;"",NOT(ISNUMBER($K320))),"Contract end is text, not a date","")))))</f>
        <v/>
      </c>
      <c r="AM320" s="41">
        <f>IF($R320=0,0,N($L320)*(1+$Z320+BonusMonths/12+IF($Q320=1,0,EOSB))+N($M320)+(N($L320)+SI_Gross*N($M320))*IF($Q320=1,SI_O,SI_E))</f>
        <v/>
      </c>
      <c r="AN320" s="41">
        <f>IF($R320=0,0,(IF($Q320=1,MedO,MedE+Ticket)+Training)/12)</f>
        <v/>
      </c>
    </row>
    <row r="321">
      <c r="I321" s="35" t="n"/>
      <c r="J321" s="35" t="n"/>
      <c r="K321" s="35" t="n"/>
      <c r="L321" s="36" t="n"/>
      <c r="M321" s="36" t="n"/>
      <c r="P321" s="37" t="n"/>
      <c r="Q321" s="38">
        <f>IF($C321="",0,IF(OR(LOWER(TRIM($G321))="omani",LOWER(TRIM($G321))="oman",LOWER(TRIM($G321))="om",LOWER(TRIM($G321))="local"),1,0))</f>
        <v/>
      </c>
      <c r="R321" s="38">
        <f>IF($C321="",0,IF(OR(ISNUMBER(SEARCH("resign",$N321)),ISNUMBER(SEARCH("terminat",$N321)),ISNUMBER(SEARCH("inactive",$N321)),ISNUMBER(SEARCH("vacan",$N321)),ISNUMBER(SEARCH("deceased",$N321)),ISNUMBER(SEARCH("separated",$N321))),0,1))</f>
        <v/>
      </c>
      <c r="S321">
        <f>IF(OR($R321=0,NOT(ISNUMBER($I321))),"",IFERROR(DATEDIF($I321,DATE(FY,1,1),"y"),""))</f>
        <v/>
      </c>
      <c r="T321">
        <f>IF(OR($R321=0,NOT(ISNUMBER($J321))),"",IFERROR(DATEDIF($J321,DATE(FY,1,1),"y"),0))</f>
        <v/>
      </c>
      <c r="U321" s="38">
        <f>IF(OR($R321=0,NOT(ISNUMBER($I321))),0,IF(YEAR($I321)+IF($Q321=1,RetAgeO,RetAgeE)=FY,MONTH($I321),IF(YEAR($I321)+IF($Q321=1,RetAgeO,RetAgeE)&lt;FY,1,0)))</f>
        <v/>
      </c>
      <c r="V321" s="38">
        <f>IF(OR($R321=0,NOT(ISNUMBER($K321))),0,IF(YEAR($K321)=FY,MONTH($K321),IF(YEAR($K321)&lt;FY,1,0)))</f>
        <v/>
      </c>
      <c r="W321" s="38">
        <f>IF($R321=0,0,MIN(12,IF(AND(ISNUMBER($O321),$O321&gt;=1,$O321&lt;=12),INT($O321),12),IF(AND(RetireExit="Yes",$U321&gt;0),$U321,12),IF(AND(ContractExit="Yes",$V321&gt;0),$V321,12)))</f>
        <v/>
      </c>
      <c r="X321" s="37">
        <f>IF(ISNUMBER($P321),$P321,IncPct)</f>
        <v/>
      </c>
      <c r="Y321" s="39">
        <f>IF($W321=0,0,MAX(0,MIN($W321,IncMonth-1))+MAX(0,$W321-IncMonth+1)*(1+$X321))</f>
        <v/>
      </c>
      <c r="Z321" s="40">
        <f>IF($C321="",0,IFERROR(INDEX(Departments!$B$5:$B$54,MATCH($C321,Departments!$A$5:$A$54,0)),0))</f>
        <v/>
      </c>
      <c r="AA321" s="41">
        <f>N($L321)*$Y321</f>
        <v/>
      </c>
      <c r="AB321" s="41">
        <f>N($M321)*$Y321</f>
        <v/>
      </c>
      <c r="AC321" s="41">
        <f>$AA321*$Z321</f>
        <v/>
      </c>
      <c r="AD321" s="41">
        <f>$AA321*BonusMonths/12</f>
        <v/>
      </c>
      <c r="AE321" s="41">
        <f>($AA321+SI_Gross*$AB321)*IF($Q321=1,SI_O,SI_E)</f>
        <v/>
      </c>
      <c r="AF321" s="41">
        <f>IF($Q321=1,0,$AA321*EOSB)</f>
        <v/>
      </c>
      <c r="AG321" s="41">
        <f>$AN321*$W321</f>
        <v/>
      </c>
      <c r="AH321" s="41">
        <f>SUM($AA321:$AG321)</f>
        <v/>
      </c>
      <c r="AI321" s="41">
        <f>12*($AM321+$AN321)</f>
        <v/>
      </c>
      <c r="AJ321" s="41">
        <f>$AM321*((IncMonth-1)+(13-IncMonth)*(1+$X321))+12*$AN321</f>
        <v/>
      </c>
      <c r="AK321" s="41">
        <f>IF($R321=1,N($L321)+N($M321),0)</f>
        <v/>
      </c>
      <c r="AL321">
        <f>IF($C321="","",IF(N($L321)&lt;=0,"Basic salary missing",IF(ISNA(MATCH($C321,Departments!$A$5:$A$54,0)),"Department not on Departments sheet",IF(AND($I321&lt;&gt;"",NOT(ISNUMBER($I321))),"Date of birth is text, not a date",IF(AND($K321&lt;&gt;"",NOT(ISNUMBER($K321))),"Contract end is text, not a date","")))))</f>
        <v/>
      </c>
      <c r="AM321" s="41">
        <f>IF($R321=0,0,N($L321)*(1+$Z321+BonusMonths/12+IF($Q321=1,0,EOSB))+N($M321)+(N($L321)+SI_Gross*N($M321))*IF($Q321=1,SI_O,SI_E))</f>
        <v/>
      </c>
      <c r="AN321" s="41">
        <f>IF($R321=0,0,(IF($Q321=1,MedO,MedE+Ticket)+Training)/12)</f>
        <v/>
      </c>
    </row>
    <row r="322">
      <c r="I322" s="35" t="n"/>
      <c r="J322" s="35" t="n"/>
      <c r="K322" s="35" t="n"/>
      <c r="L322" s="36" t="n"/>
      <c r="M322" s="36" t="n"/>
      <c r="P322" s="37" t="n"/>
      <c r="Q322" s="38">
        <f>IF($C322="",0,IF(OR(LOWER(TRIM($G322))="omani",LOWER(TRIM($G322))="oman",LOWER(TRIM($G322))="om",LOWER(TRIM($G322))="local"),1,0))</f>
        <v/>
      </c>
      <c r="R322" s="38">
        <f>IF($C322="",0,IF(OR(ISNUMBER(SEARCH("resign",$N322)),ISNUMBER(SEARCH("terminat",$N322)),ISNUMBER(SEARCH("inactive",$N322)),ISNUMBER(SEARCH("vacan",$N322)),ISNUMBER(SEARCH("deceased",$N322)),ISNUMBER(SEARCH("separated",$N322))),0,1))</f>
        <v/>
      </c>
      <c r="S322">
        <f>IF(OR($R322=0,NOT(ISNUMBER($I322))),"",IFERROR(DATEDIF($I322,DATE(FY,1,1),"y"),""))</f>
        <v/>
      </c>
      <c r="T322">
        <f>IF(OR($R322=0,NOT(ISNUMBER($J322))),"",IFERROR(DATEDIF($J322,DATE(FY,1,1),"y"),0))</f>
        <v/>
      </c>
      <c r="U322" s="38">
        <f>IF(OR($R322=0,NOT(ISNUMBER($I322))),0,IF(YEAR($I322)+IF($Q322=1,RetAgeO,RetAgeE)=FY,MONTH($I322),IF(YEAR($I322)+IF($Q322=1,RetAgeO,RetAgeE)&lt;FY,1,0)))</f>
        <v/>
      </c>
      <c r="V322" s="38">
        <f>IF(OR($R322=0,NOT(ISNUMBER($K322))),0,IF(YEAR($K322)=FY,MONTH($K322),IF(YEAR($K322)&lt;FY,1,0)))</f>
        <v/>
      </c>
      <c r="W322" s="38">
        <f>IF($R322=0,0,MIN(12,IF(AND(ISNUMBER($O322),$O322&gt;=1,$O322&lt;=12),INT($O322),12),IF(AND(RetireExit="Yes",$U322&gt;0),$U322,12),IF(AND(ContractExit="Yes",$V322&gt;0),$V322,12)))</f>
        <v/>
      </c>
      <c r="X322" s="37">
        <f>IF(ISNUMBER($P322),$P322,IncPct)</f>
        <v/>
      </c>
      <c r="Y322" s="39">
        <f>IF($W322=0,0,MAX(0,MIN($W322,IncMonth-1))+MAX(0,$W322-IncMonth+1)*(1+$X322))</f>
        <v/>
      </c>
      <c r="Z322" s="40">
        <f>IF($C322="",0,IFERROR(INDEX(Departments!$B$5:$B$54,MATCH($C322,Departments!$A$5:$A$54,0)),0))</f>
        <v/>
      </c>
      <c r="AA322" s="41">
        <f>N($L322)*$Y322</f>
        <v/>
      </c>
      <c r="AB322" s="41">
        <f>N($M322)*$Y322</f>
        <v/>
      </c>
      <c r="AC322" s="41">
        <f>$AA322*$Z322</f>
        <v/>
      </c>
      <c r="AD322" s="41">
        <f>$AA322*BonusMonths/12</f>
        <v/>
      </c>
      <c r="AE322" s="41">
        <f>($AA322+SI_Gross*$AB322)*IF($Q322=1,SI_O,SI_E)</f>
        <v/>
      </c>
      <c r="AF322" s="41">
        <f>IF($Q322=1,0,$AA322*EOSB)</f>
        <v/>
      </c>
      <c r="AG322" s="41">
        <f>$AN322*$W322</f>
        <v/>
      </c>
      <c r="AH322" s="41">
        <f>SUM($AA322:$AG322)</f>
        <v/>
      </c>
      <c r="AI322" s="41">
        <f>12*($AM322+$AN322)</f>
        <v/>
      </c>
      <c r="AJ322" s="41">
        <f>$AM322*((IncMonth-1)+(13-IncMonth)*(1+$X322))+12*$AN322</f>
        <v/>
      </c>
      <c r="AK322" s="41">
        <f>IF($R322=1,N($L322)+N($M322),0)</f>
        <v/>
      </c>
      <c r="AL322">
        <f>IF($C322="","",IF(N($L322)&lt;=0,"Basic salary missing",IF(ISNA(MATCH($C322,Departments!$A$5:$A$54,0)),"Department not on Departments sheet",IF(AND($I322&lt;&gt;"",NOT(ISNUMBER($I322))),"Date of birth is text, not a date",IF(AND($K322&lt;&gt;"",NOT(ISNUMBER($K322))),"Contract end is text, not a date","")))))</f>
        <v/>
      </c>
      <c r="AM322" s="41">
        <f>IF($R322=0,0,N($L322)*(1+$Z322+BonusMonths/12+IF($Q322=1,0,EOSB))+N($M322)+(N($L322)+SI_Gross*N($M322))*IF($Q322=1,SI_O,SI_E))</f>
        <v/>
      </c>
      <c r="AN322" s="41">
        <f>IF($R322=0,0,(IF($Q322=1,MedO,MedE+Ticket)+Training)/12)</f>
        <v/>
      </c>
    </row>
    <row r="323">
      <c r="I323" s="35" t="n"/>
      <c r="J323" s="35" t="n"/>
      <c r="K323" s="35" t="n"/>
      <c r="L323" s="36" t="n"/>
      <c r="M323" s="36" t="n"/>
      <c r="P323" s="37" t="n"/>
      <c r="Q323" s="38">
        <f>IF($C323="",0,IF(OR(LOWER(TRIM($G323))="omani",LOWER(TRIM($G323))="oman",LOWER(TRIM($G323))="om",LOWER(TRIM($G323))="local"),1,0))</f>
        <v/>
      </c>
      <c r="R323" s="38">
        <f>IF($C323="",0,IF(OR(ISNUMBER(SEARCH("resign",$N323)),ISNUMBER(SEARCH("terminat",$N323)),ISNUMBER(SEARCH("inactive",$N323)),ISNUMBER(SEARCH("vacan",$N323)),ISNUMBER(SEARCH("deceased",$N323)),ISNUMBER(SEARCH("separated",$N323))),0,1))</f>
        <v/>
      </c>
      <c r="S323">
        <f>IF(OR($R323=0,NOT(ISNUMBER($I323))),"",IFERROR(DATEDIF($I323,DATE(FY,1,1),"y"),""))</f>
        <v/>
      </c>
      <c r="T323">
        <f>IF(OR($R323=0,NOT(ISNUMBER($J323))),"",IFERROR(DATEDIF($J323,DATE(FY,1,1),"y"),0))</f>
        <v/>
      </c>
      <c r="U323" s="38">
        <f>IF(OR($R323=0,NOT(ISNUMBER($I323))),0,IF(YEAR($I323)+IF($Q323=1,RetAgeO,RetAgeE)=FY,MONTH($I323),IF(YEAR($I323)+IF($Q323=1,RetAgeO,RetAgeE)&lt;FY,1,0)))</f>
        <v/>
      </c>
      <c r="V323" s="38">
        <f>IF(OR($R323=0,NOT(ISNUMBER($K323))),0,IF(YEAR($K323)=FY,MONTH($K323),IF(YEAR($K323)&lt;FY,1,0)))</f>
        <v/>
      </c>
      <c r="W323" s="38">
        <f>IF($R323=0,0,MIN(12,IF(AND(ISNUMBER($O323),$O323&gt;=1,$O323&lt;=12),INT($O323),12),IF(AND(RetireExit="Yes",$U323&gt;0),$U323,12),IF(AND(ContractExit="Yes",$V323&gt;0),$V323,12)))</f>
        <v/>
      </c>
      <c r="X323" s="37">
        <f>IF(ISNUMBER($P323),$P323,IncPct)</f>
        <v/>
      </c>
      <c r="Y323" s="39">
        <f>IF($W323=0,0,MAX(0,MIN($W323,IncMonth-1))+MAX(0,$W323-IncMonth+1)*(1+$X323))</f>
        <v/>
      </c>
      <c r="Z323" s="40">
        <f>IF($C323="",0,IFERROR(INDEX(Departments!$B$5:$B$54,MATCH($C323,Departments!$A$5:$A$54,0)),0))</f>
        <v/>
      </c>
      <c r="AA323" s="41">
        <f>N($L323)*$Y323</f>
        <v/>
      </c>
      <c r="AB323" s="41">
        <f>N($M323)*$Y323</f>
        <v/>
      </c>
      <c r="AC323" s="41">
        <f>$AA323*$Z323</f>
        <v/>
      </c>
      <c r="AD323" s="41">
        <f>$AA323*BonusMonths/12</f>
        <v/>
      </c>
      <c r="AE323" s="41">
        <f>($AA323+SI_Gross*$AB323)*IF($Q323=1,SI_O,SI_E)</f>
        <v/>
      </c>
      <c r="AF323" s="41">
        <f>IF($Q323=1,0,$AA323*EOSB)</f>
        <v/>
      </c>
      <c r="AG323" s="41">
        <f>$AN323*$W323</f>
        <v/>
      </c>
      <c r="AH323" s="41">
        <f>SUM($AA323:$AG323)</f>
        <v/>
      </c>
      <c r="AI323" s="41">
        <f>12*($AM323+$AN323)</f>
        <v/>
      </c>
      <c r="AJ323" s="41">
        <f>$AM323*((IncMonth-1)+(13-IncMonth)*(1+$X323))+12*$AN323</f>
        <v/>
      </c>
      <c r="AK323" s="41">
        <f>IF($R323=1,N($L323)+N($M323),0)</f>
        <v/>
      </c>
      <c r="AL323">
        <f>IF($C323="","",IF(N($L323)&lt;=0,"Basic salary missing",IF(ISNA(MATCH($C323,Departments!$A$5:$A$54,0)),"Department not on Departments sheet",IF(AND($I323&lt;&gt;"",NOT(ISNUMBER($I323))),"Date of birth is text, not a date",IF(AND($K323&lt;&gt;"",NOT(ISNUMBER($K323))),"Contract end is text, not a date","")))))</f>
        <v/>
      </c>
      <c r="AM323" s="41">
        <f>IF($R323=0,0,N($L323)*(1+$Z323+BonusMonths/12+IF($Q323=1,0,EOSB))+N($M323)+(N($L323)+SI_Gross*N($M323))*IF($Q323=1,SI_O,SI_E))</f>
        <v/>
      </c>
      <c r="AN323" s="41">
        <f>IF($R323=0,0,(IF($Q323=1,MedO,MedE+Ticket)+Training)/12)</f>
        <v/>
      </c>
    </row>
    <row r="324">
      <c r="I324" s="35" t="n"/>
      <c r="J324" s="35" t="n"/>
      <c r="K324" s="35" t="n"/>
      <c r="L324" s="36" t="n"/>
      <c r="M324" s="36" t="n"/>
      <c r="P324" s="37" t="n"/>
      <c r="Q324" s="38">
        <f>IF($C324="",0,IF(OR(LOWER(TRIM($G324))="omani",LOWER(TRIM($G324))="oman",LOWER(TRIM($G324))="om",LOWER(TRIM($G324))="local"),1,0))</f>
        <v/>
      </c>
      <c r="R324" s="38">
        <f>IF($C324="",0,IF(OR(ISNUMBER(SEARCH("resign",$N324)),ISNUMBER(SEARCH("terminat",$N324)),ISNUMBER(SEARCH("inactive",$N324)),ISNUMBER(SEARCH("vacan",$N324)),ISNUMBER(SEARCH("deceased",$N324)),ISNUMBER(SEARCH("separated",$N324))),0,1))</f>
        <v/>
      </c>
      <c r="S324">
        <f>IF(OR($R324=0,NOT(ISNUMBER($I324))),"",IFERROR(DATEDIF($I324,DATE(FY,1,1),"y"),""))</f>
        <v/>
      </c>
      <c r="T324">
        <f>IF(OR($R324=0,NOT(ISNUMBER($J324))),"",IFERROR(DATEDIF($J324,DATE(FY,1,1),"y"),0))</f>
        <v/>
      </c>
      <c r="U324" s="38">
        <f>IF(OR($R324=0,NOT(ISNUMBER($I324))),0,IF(YEAR($I324)+IF($Q324=1,RetAgeO,RetAgeE)=FY,MONTH($I324),IF(YEAR($I324)+IF($Q324=1,RetAgeO,RetAgeE)&lt;FY,1,0)))</f>
        <v/>
      </c>
      <c r="V324" s="38">
        <f>IF(OR($R324=0,NOT(ISNUMBER($K324))),0,IF(YEAR($K324)=FY,MONTH($K324),IF(YEAR($K324)&lt;FY,1,0)))</f>
        <v/>
      </c>
      <c r="W324" s="38">
        <f>IF($R324=0,0,MIN(12,IF(AND(ISNUMBER($O324),$O324&gt;=1,$O324&lt;=12),INT($O324),12),IF(AND(RetireExit="Yes",$U324&gt;0),$U324,12),IF(AND(ContractExit="Yes",$V324&gt;0),$V324,12)))</f>
        <v/>
      </c>
      <c r="X324" s="37">
        <f>IF(ISNUMBER($P324),$P324,IncPct)</f>
        <v/>
      </c>
      <c r="Y324" s="39">
        <f>IF($W324=0,0,MAX(0,MIN($W324,IncMonth-1))+MAX(0,$W324-IncMonth+1)*(1+$X324))</f>
        <v/>
      </c>
      <c r="Z324" s="40">
        <f>IF($C324="",0,IFERROR(INDEX(Departments!$B$5:$B$54,MATCH($C324,Departments!$A$5:$A$54,0)),0))</f>
        <v/>
      </c>
      <c r="AA324" s="41">
        <f>N($L324)*$Y324</f>
        <v/>
      </c>
      <c r="AB324" s="41">
        <f>N($M324)*$Y324</f>
        <v/>
      </c>
      <c r="AC324" s="41">
        <f>$AA324*$Z324</f>
        <v/>
      </c>
      <c r="AD324" s="41">
        <f>$AA324*BonusMonths/12</f>
        <v/>
      </c>
      <c r="AE324" s="41">
        <f>($AA324+SI_Gross*$AB324)*IF($Q324=1,SI_O,SI_E)</f>
        <v/>
      </c>
      <c r="AF324" s="41">
        <f>IF($Q324=1,0,$AA324*EOSB)</f>
        <v/>
      </c>
      <c r="AG324" s="41">
        <f>$AN324*$W324</f>
        <v/>
      </c>
      <c r="AH324" s="41">
        <f>SUM($AA324:$AG324)</f>
        <v/>
      </c>
      <c r="AI324" s="41">
        <f>12*($AM324+$AN324)</f>
        <v/>
      </c>
      <c r="AJ324" s="41">
        <f>$AM324*((IncMonth-1)+(13-IncMonth)*(1+$X324))+12*$AN324</f>
        <v/>
      </c>
      <c r="AK324" s="41">
        <f>IF($R324=1,N($L324)+N($M324),0)</f>
        <v/>
      </c>
      <c r="AL324">
        <f>IF($C324="","",IF(N($L324)&lt;=0,"Basic salary missing",IF(ISNA(MATCH($C324,Departments!$A$5:$A$54,0)),"Department not on Departments sheet",IF(AND($I324&lt;&gt;"",NOT(ISNUMBER($I324))),"Date of birth is text, not a date",IF(AND($K324&lt;&gt;"",NOT(ISNUMBER($K324))),"Contract end is text, not a date","")))))</f>
        <v/>
      </c>
      <c r="AM324" s="41">
        <f>IF($R324=0,0,N($L324)*(1+$Z324+BonusMonths/12+IF($Q324=1,0,EOSB))+N($M324)+(N($L324)+SI_Gross*N($M324))*IF($Q324=1,SI_O,SI_E))</f>
        <v/>
      </c>
      <c r="AN324" s="41">
        <f>IF($R324=0,0,(IF($Q324=1,MedO,MedE+Ticket)+Training)/12)</f>
        <v/>
      </c>
    </row>
    <row r="325">
      <c r="I325" s="35" t="n"/>
      <c r="J325" s="35" t="n"/>
      <c r="K325" s="35" t="n"/>
      <c r="L325" s="36" t="n"/>
      <c r="M325" s="36" t="n"/>
      <c r="P325" s="37" t="n"/>
      <c r="Q325" s="38">
        <f>IF($C325="",0,IF(OR(LOWER(TRIM($G325))="omani",LOWER(TRIM($G325))="oman",LOWER(TRIM($G325))="om",LOWER(TRIM($G325))="local"),1,0))</f>
        <v/>
      </c>
      <c r="R325" s="38">
        <f>IF($C325="",0,IF(OR(ISNUMBER(SEARCH("resign",$N325)),ISNUMBER(SEARCH("terminat",$N325)),ISNUMBER(SEARCH("inactive",$N325)),ISNUMBER(SEARCH("vacan",$N325)),ISNUMBER(SEARCH("deceased",$N325)),ISNUMBER(SEARCH("separated",$N325))),0,1))</f>
        <v/>
      </c>
      <c r="S325">
        <f>IF(OR($R325=0,NOT(ISNUMBER($I325))),"",IFERROR(DATEDIF($I325,DATE(FY,1,1),"y"),""))</f>
        <v/>
      </c>
      <c r="T325">
        <f>IF(OR($R325=0,NOT(ISNUMBER($J325))),"",IFERROR(DATEDIF($J325,DATE(FY,1,1),"y"),0))</f>
        <v/>
      </c>
      <c r="U325" s="38">
        <f>IF(OR($R325=0,NOT(ISNUMBER($I325))),0,IF(YEAR($I325)+IF($Q325=1,RetAgeO,RetAgeE)=FY,MONTH($I325),IF(YEAR($I325)+IF($Q325=1,RetAgeO,RetAgeE)&lt;FY,1,0)))</f>
        <v/>
      </c>
      <c r="V325" s="38">
        <f>IF(OR($R325=0,NOT(ISNUMBER($K325))),0,IF(YEAR($K325)=FY,MONTH($K325),IF(YEAR($K325)&lt;FY,1,0)))</f>
        <v/>
      </c>
      <c r="W325" s="38">
        <f>IF($R325=0,0,MIN(12,IF(AND(ISNUMBER($O325),$O325&gt;=1,$O325&lt;=12),INT($O325),12),IF(AND(RetireExit="Yes",$U325&gt;0),$U325,12),IF(AND(ContractExit="Yes",$V325&gt;0),$V325,12)))</f>
        <v/>
      </c>
      <c r="X325" s="37">
        <f>IF(ISNUMBER($P325),$P325,IncPct)</f>
        <v/>
      </c>
      <c r="Y325" s="39">
        <f>IF($W325=0,0,MAX(0,MIN($W325,IncMonth-1))+MAX(0,$W325-IncMonth+1)*(1+$X325))</f>
        <v/>
      </c>
      <c r="Z325" s="40">
        <f>IF($C325="",0,IFERROR(INDEX(Departments!$B$5:$B$54,MATCH($C325,Departments!$A$5:$A$54,0)),0))</f>
        <v/>
      </c>
      <c r="AA325" s="41">
        <f>N($L325)*$Y325</f>
        <v/>
      </c>
      <c r="AB325" s="41">
        <f>N($M325)*$Y325</f>
        <v/>
      </c>
      <c r="AC325" s="41">
        <f>$AA325*$Z325</f>
        <v/>
      </c>
      <c r="AD325" s="41">
        <f>$AA325*BonusMonths/12</f>
        <v/>
      </c>
      <c r="AE325" s="41">
        <f>($AA325+SI_Gross*$AB325)*IF($Q325=1,SI_O,SI_E)</f>
        <v/>
      </c>
      <c r="AF325" s="41">
        <f>IF($Q325=1,0,$AA325*EOSB)</f>
        <v/>
      </c>
      <c r="AG325" s="41">
        <f>$AN325*$W325</f>
        <v/>
      </c>
      <c r="AH325" s="41">
        <f>SUM($AA325:$AG325)</f>
        <v/>
      </c>
      <c r="AI325" s="41">
        <f>12*($AM325+$AN325)</f>
        <v/>
      </c>
      <c r="AJ325" s="41">
        <f>$AM325*((IncMonth-1)+(13-IncMonth)*(1+$X325))+12*$AN325</f>
        <v/>
      </c>
      <c r="AK325" s="41">
        <f>IF($R325=1,N($L325)+N($M325),0)</f>
        <v/>
      </c>
      <c r="AL325">
        <f>IF($C325="","",IF(N($L325)&lt;=0,"Basic salary missing",IF(ISNA(MATCH($C325,Departments!$A$5:$A$54,0)),"Department not on Departments sheet",IF(AND($I325&lt;&gt;"",NOT(ISNUMBER($I325))),"Date of birth is text, not a date",IF(AND($K325&lt;&gt;"",NOT(ISNUMBER($K325))),"Contract end is text, not a date","")))))</f>
        <v/>
      </c>
      <c r="AM325" s="41">
        <f>IF($R325=0,0,N($L325)*(1+$Z325+BonusMonths/12+IF($Q325=1,0,EOSB))+N($M325)+(N($L325)+SI_Gross*N($M325))*IF($Q325=1,SI_O,SI_E))</f>
        <v/>
      </c>
      <c r="AN325" s="41">
        <f>IF($R325=0,0,(IF($Q325=1,MedO,MedE+Ticket)+Training)/12)</f>
        <v/>
      </c>
    </row>
    <row r="326">
      <c r="I326" s="35" t="n"/>
      <c r="J326" s="35" t="n"/>
      <c r="K326" s="35" t="n"/>
      <c r="L326" s="36" t="n"/>
      <c r="M326" s="36" t="n"/>
      <c r="P326" s="37" t="n"/>
      <c r="Q326" s="38">
        <f>IF($C326="",0,IF(OR(LOWER(TRIM($G326))="omani",LOWER(TRIM($G326))="oman",LOWER(TRIM($G326))="om",LOWER(TRIM($G326))="local"),1,0))</f>
        <v/>
      </c>
      <c r="R326" s="38">
        <f>IF($C326="",0,IF(OR(ISNUMBER(SEARCH("resign",$N326)),ISNUMBER(SEARCH("terminat",$N326)),ISNUMBER(SEARCH("inactive",$N326)),ISNUMBER(SEARCH("vacan",$N326)),ISNUMBER(SEARCH("deceased",$N326)),ISNUMBER(SEARCH("separated",$N326))),0,1))</f>
        <v/>
      </c>
      <c r="S326">
        <f>IF(OR($R326=0,NOT(ISNUMBER($I326))),"",IFERROR(DATEDIF($I326,DATE(FY,1,1),"y"),""))</f>
        <v/>
      </c>
      <c r="T326">
        <f>IF(OR($R326=0,NOT(ISNUMBER($J326))),"",IFERROR(DATEDIF($J326,DATE(FY,1,1),"y"),0))</f>
        <v/>
      </c>
      <c r="U326" s="38">
        <f>IF(OR($R326=0,NOT(ISNUMBER($I326))),0,IF(YEAR($I326)+IF($Q326=1,RetAgeO,RetAgeE)=FY,MONTH($I326),IF(YEAR($I326)+IF($Q326=1,RetAgeO,RetAgeE)&lt;FY,1,0)))</f>
        <v/>
      </c>
      <c r="V326" s="38">
        <f>IF(OR($R326=0,NOT(ISNUMBER($K326))),0,IF(YEAR($K326)=FY,MONTH($K326),IF(YEAR($K326)&lt;FY,1,0)))</f>
        <v/>
      </c>
      <c r="W326" s="38">
        <f>IF($R326=0,0,MIN(12,IF(AND(ISNUMBER($O326),$O326&gt;=1,$O326&lt;=12),INT($O326),12),IF(AND(RetireExit="Yes",$U326&gt;0),$U326,12),IF(AND(ContractExit="Yes",$V326&gt;0),$V326,12)))</f>
        <v/>
      </c>
      <c r="X326" s="37">
        <f>IF(ISNUMBER($P326),$P326,IncPct)</f>
        <v/>
      </c>
      <c r="Y326" s="39">
        <f>IF($W326=0,0,MAX(0,MIN($W326,IncMonth-1))+MAX(0,$W326-IncMonth+1)*(1+$X326))</f>
        <v/>
      </c>
      <c r="Z326" s="40">
        <f>IF($C326="",0,IFERROR(INDEX(Departments!$B$5:$B$54,MATCH($C326,Departments!$A$5:$A$54,0)),0))</f>
        <v/>
      </c>
      <c r="AA326" s="41">
        <f>N($L326)*$Y326</f>
        <v/>
      </c>
      <c r="AB326" s="41">
        <f>N($M326)*$Y326</f>
        <v/>
      </c>
      <c r="AC326" s="41">
        <f>$AA326*$Z326</f>
        <v/>
      </c>
      <c r="AD326" s="41">
        <f>$AA326*BonusMonths/12</f>
        <v/>
      </c>
      <c r="AE326" s="41">
        <f>($AA326+SI_Gross*$AB326)*IF($Q326=1,SI_O,SI_E)</f>
        <v/>
      </c>
      <c r="AF326" s="41">
        <f>IF($Q326=1,0,$AA326*EOSB)</f>
        <v/>
      </c>
      <c r="AG326" s="41">
        <f>$AN326*$W326</f>
        <v/>
      </c>
      <c r="AH326" s="41">
        <f>SUM($AA326:$AG326)</f>
        <v/>
      </c>
      <c r="AI326" s="41">
        <f>12*($AM326+$AN326)</f>
        <v/>
      </c>
      <c r="AJ326" s="41">
        <f>$AM326*((IncMonth-1)+(13-IncMonth)*(1+$X326))+12*$AN326</f>
        <v/>
      </c>
      <c r="AK326" s="41">
        <f>IF($R326=1,N($L326)+N($M326),0)</f>
        <v/>
      </c>
      <c r="AL326">
        <f>IF($C326="","",IF(N($L326)&lt;=0,"Basic salary missing",IF(ISNA(MATCH($C326,Departments!$A$5:$A$54,0)),"Department not on Departments sheet",IF(AND($I326&lt;&gt;"",NOT(ISNUMBER($I326))),"Date of birth is text, not a date",IF(AND($K326&lt;&gt;"",NOT(ISNUMBER($K326))),"Contract end is text, not a date","")))))</f>
        <v/>
      </c>
      <c r="AM326" s="41">
        <f>IF($R326=0,0,N($L326)*(1+$Z326+BonusMonths/12+IF($Q326=1,0,EOSB))+N($M326)+(N($L326)+SI_Gross*N($M326))*IF($Q326=1,SI_O,SI_E))</f>
        <v/>
      </c>
      <c r="AN326" s="41">
        <f>IF($R326=0,0,(IF($Q326=1,MedO,MedE+Ticket)+Training)/12)</f>
        <v/>
      </c>
    </row>
    <row r="327">
      <c r="I327" s="35" t="n"/>
      <c r="J327" s="35" t="n"/>
      <c r="K327" s="35" t="n"/>
      <c r="L327" s="36" t="n"/>
      <c r="M327" s="36" t="n"/>
      <c r="P327" s="37" t="n"/>
      <c r="Q327" s="38">
        <f>IF($C327="",0,IF(OR(LOWER(TRIM($G327))="omani",LOWER(TRIM($G327))="oman",LOWER(TRIM($G327))="om",LOWER(TRIM($G327))="local"),1,0))</f>
        <v/>
      </c>
      <c r="R327" s="38">
        <f>IF($C327="",0,IF(OR(ISNUMBER(SEARCH("resign",$N327)),ISNUMBER(SEARCH("terminat",$N327)),ISNUMBER(SEARCH("inactive",$N327)),ISNUMBER(SEARCH("vacan",$N327)),ISNUMBER(SEARCH("deceased",$N327)),ISNUMBER(SEARCH("separated",$N327))),0,1))</f>
        <v/>
      </c>
      <c r="S327">
        <f>IF(OR($R327=0,NOT(ISNUMBER($I327))),"",IFERROR(DATEDIF($I327,DATE(FY,1,1),"y"),""))</f>
        <v/>
      </c>
      <c r="T327">
        <f>IF(OR($R327=0,NOT(ISNUMBER($J327))),"",IFERROR(DATEDIF($J327,DATE(FY,1,1),"y"),0))</f>
        <v/>
      </c>
      <c r="U327" s="38">
        <f>IF(OR($R327=0,NOT(ISNUMBER($I327))),0,IF(YEAR($I327)+IF($Q327=1,RetAgeO,RetAgeE)=FY,MONTH($I327),IF(YEAR($I327)+IF($Q327=1,RetAgeO,RetAgeE)&lt;FY,1,0)))</f>
        <v/>
      </c>
      <c r="V327" s="38">
        <f>IF(OR($R327=0,NOT(ISNUMBER($K327))),0,IF(YEAR($K327)=FY,MONTH($K327),IF(YEAR($K327)&lt;FY,1,0)))</f>
        <v/>
      </c>
      <c r="W327" s="38">
        <f>IF($R327=0,0,MIN(12,IF(AND(ISNUMBER($O327),$O327&gt;=1,$O327&lt;=12),INT($O327),12),IF(AND(RetireExit="Yes",$U327&gt;0),$U327,12),IF(AND(ContractExit="Yes",$V327&gt;0),$V327,12)))</f>
        <v/>
      </c>
      <c r="X327" s="37">
        <f>IF(ISNUMBER($P327),$P327,IncPct)</f>
        <v/>
      </c>
      <c r="Y327" s="39">
        <f>IF($W327=0,0,MAX(0,MIN($W327,IncMonth-1))+MAX(0,$W327-IncMonth+1)*(1+$X327))</f>
        <v/>
      </c>
      <c r="Z327" s="40">
        <f>IF($C327="",0,IFERROR(INDEX(Departments!$B$5:$B$54,MATCH($C327,Departments!$A$5:$A$54,0)),0))</f>
        <v/>
      </c>
      <c r="AA327" s="41">
        <f>N($L327)*$Y327</f>
        <v/>
      </c>
      <c r="AB327" s="41">
        <f>N($M327)*$Y327</f>
        <v/>
      </c>
      <c r="AC327" s="41">
        <f>$AA327*$Z327</f>
        <v/>
      </c>
      <c r="AD327" s="41">
        <f>$AA327*BonusMonths/12</f>
        <v/>
      </c>
      <c r="AE327" s="41">
        <f>($AA327+SI_Gross*$AB327)*IF($Q327=1,SI_O,SI_E)</f>
        <v/>
      </c>
      <c r="AF327" s="41">
        <f>IF($Q327=1,0,$AA327*EOSB)</f>
        <v/>
      </c>
      <c r="AG327" s="41">
        <f>$AN327*$W327</f>
        <v/>
      </c>
      <c r="AH327" s="41">
        <f>SUM($AA327:$AG327)</f>
        <v/>
      </c>
      <c r="AI327" s="41">
        <f>12*($AM327+$AN327)</f>
        <v/>
      </c>
      <c r="AJ327" s="41">
        <f>$AM327*((IncMonth-1)+(13-IncMonth)*(1+$X327))+12*$AN327</f>
        <v/>
      </c>
      <c r="AK327" s="41">
        <f>IF($R327=1,N($L327)+N($M327),0)</f>
        <v/>
      </c>
      <c r="AL327">
        <f>IF($C327="","",IF(N($L327)&lt;=0,"Basic salary missing",IF(ISNA(MATCH($C327,Departments!$A$5:$A$54,0)),"Department not on Departments sheet",IF(AND($I327&lt;&gt;"",NOT(ISNUMBER($I327))),"Date of birth is text, not a date",IF(AND($K327&lt;&gt;"",NOT(ISNUMBER($K327))),"Contract end is text, not a date","")))))</f>
        <v/>
      </c>
      <c r="AM327" s="41">
        <f>IF($R327=0,0,N($L327)*(1+$Z327+BonusMonths/12+IF($Q327=1,0,EOSB))+N($M327)+(N($L327)+SI_Gross*N($M327))*IF($Q327=1,SI_O,SI_E))</f>
        <v/>
      </c>
      <c r="AN327" s="41">
        <f>IF($R327=0,0,(IF($Q327=1,MedO,MedE+Ticket)+Training)/12)</f>
        <v/>
      </c>
    </row>
    <row r="328">
      <c r="I328" s="35" t="n"/>
      <c r="J328" s="35" t="n"/>
      <c r="K328" s="35" t="n"/>
      <c r="L328" s="36" t="n"/>
      <c r="M328" s="36" t="n"/>
      <c r="P328" s="37" t="n"/>
      <c r="Q328" s="38">
        <f>IF($C328="",0,IF(OR(LOWER(TRIM($G328))="omani",LOWER(TRIM($G328))="oman",LOWER(TRIM($G328))="om",LOWER(TRIM($G328))="local"),1,0))</f>
        <v/>
      </c>
      <c r="R328" s="38">
        <f>IF($C328="",0,IF(OR(ISNUMBER(SEARCH("resign",$N328)),ISNUMBER(SEARCH("terminat",$N328)),ISNUMBER(SEARCH("inactive",$N328)),ISNUMBER(SEARCH("vacan",$N328)),ISNUMBER(SEARCH("deceased",$N328)),ISNUMBER(SEARCH("separated",$N328))),0,1))</f>
        <v/>
      </c>
      <c r="S328">
        <f>IF(OR($R328=0,NOT(ISNUMBER($I328))),"",IFERROR(DATEDIF($I328,DATE(FY,1,1),"y"),""))</f>
        <v/>
      </c>
      <c r="T328">
        <f>IF(OR($R328=0,NOT(ISNUMBER($J328))),"",IFERROR(DATEDIF($J328,DATE(FY,1,1),"y"),0))</f>
        <v/>
      </c>
      <c r="U328" s="38">
        <f>IF(OR($R328=0,NOT(ISNUMBER($I328))),0,IF(YEAR($I328)+IF($Q328=1,RetAgeO,RetAgeE)=FY,MONTH($I328),IF(YEAR($I328)+IF($Q328=1,RetAgeO,RetAgeE)&lt;FY,1,0)))</f>
        <v/>
      </c>
      <c r="V328" s="38">
        <f>IF(OR($R328=0,NOT(ISNUMBER($K328))),0,IF(YEAR($K328)=FY,MONTH($K328),IF(YEAR($K328)&lt;FY,1,0)))</f>
        <v/>
      </c>
      <c r="W328" s="38">
        <f>IF($R328=0,0,MIN(12,IF(AND(ISNUMBER($O328),$O328&gt;=1,$O328&lt;=12),INT($O328),12),IF(AND(RetireExit="Yes",$U328&gt;0),$U328,12),IF(AND(ContractExit="Yes",$V328&gt;0),$V328,12)))</f>
        <v/>
      </c>
      <c r="X328" s="37">
        <f>IF(ISNUMBER($P328),$P328,IncPct)</f>
        <v/>
      </c>
      <c r="Y328" s="39">
        <f>IF($W328=0,0,MAX(0,MIN($W328,IncMonth-1))+MAX(0,$W328-IncMonth+1)*(1+$X328))</f>
        <v/>
      </c>
      <c r="Z328" s="40">
        <f>IF($C328="",0,IFERROR(INDEX(Departments!$B$5:$B$54,MATCH($C328,Departments!$A$5:$A$54,0)),0))</f>
        <v/>
      </c>
      <c r="AA328" s="41">
        <f>N($L328)*$Y328</f>
        <v/>
      </c>
      <c r="AB328" s="41">
        <f>N($M328)*$Y328</f>
        <v/>
      </c>
      <c r="AC328" s="41">
        <f>$AA328*$Z328</f>
        <v/>
      </c>
      <c r="AD328" s="41">
        <f>$AA328*BonusMonths/12</f>
        <v/>
      </c>
      <c r="AE328" s="41">
        <f>($AA328+SI_Gross*$AB328)*IF($Q328=1,SI_O,SI_E)</f>
        <v/>
      </c>
      <c r="AF328" s="41">
        <f>IF($Q328=1,0,$AA328*EOSB)</f>
        <v/>
      </c>
      <c r="AG328" s="41">
        <f>$AN328*$W328</f>
        <v/>
      </c>
      <c r="AH328" s="41">
        <f>SUM($AA328:$AG328)</f>
        <v/>
      </c>
      <c r="AI328" s="41">
        <f>12*($AM328+$AN328)</f>
        <v/>
      </c>
      <c r="AJ328" s="41">
        <f>$AM328*((IncMonth-1)+(13-IncMonth)*(1+$X328))+12*$AN328</f>
        <v/>
      </c>
      <c r="AK328" s="41">
        <f>IF($R328=1,N($L328)+N($M328),0)</f>
        <v/>
      </c>
      <c r="AL328">
        <f>IF($C328="","",IF(N($L328)&lt;=0,"Basic salary missing",IF(ISNA(MATCH($C328,Departments!$A$5:$A$54,0)),"Department not on Departments sheet",IF(AND($I328&lt;&gt;"",NOT(ISNUMBER($I328))),"Date of birth is text, not a date",IF(AND($K328&lt;&gt;"",NOT(ISNUMBER($K328))),"Contract end is text, not a date","")))))</f>
        <v/>
      </c>
      <c r="AM328" s="41">
        <f>IF($R328=0,0,N($L328)*(1+$Z328+BonusMonths/12+IF($Q328=1,0,EOSB))+N($M328)+(N($L328)+SI_Gross*N($M328))*IF($Q328=1,SI_O,SI_E))</f>
        <v/>
      </c>
      <c r="AN328" s="41">
        <f>IF($R328=0,0,(IF($Q328=1,MedO,MedE+Ticket)+Training)/12)</f>
        <v/>
      </c>
    </row>
    <row r="329">
      <c r="I329" s="35" t="n"/>
      <c r="J329" s="35" t="n"/>
      <c r="K329" s="35" t="n"/>
      <c r="L329" s="36" t="n"/>
      <c r="M329" s="36" t="n"/>
      <c r="P329" s="37" t="n"/>
      <c r="Q329" s="38">
        <f>IF($C329="",0,IF(OR(LOWER(TRIM($G329))="omani",LOWER(TRIM($G329))="oman",LOWER(TRIM($G329))="om",LOWER(TRIM($G329))="local"),1,0))</f>
        <v/>
      </c>
      <c r="R329" s="38">
        <f>IF($C329="",0,IF(OR(ISNUMBER(SEARCH("resign",$N329)),ISNUMBER(SEARCH("terminat",$N329)),ISNUMBER(SEARCH("inactive",$N329)),ISNUMBER(SEARCH("vacan",$N329)),ISNUMBER(SEARCH("deceased",$N329)),ISNUMBER(SEARCH("separated",$N329))),0,1))</f>
        <v/>
      </c>
      <c r="S329">
        <f>IF(OR($R329=0,NOT(ISNUMBER($I329))),"",IFERROR(DATEDIF($I329,DATE(FY,1,1),"y"),""))</f>
        <v/>
      </c>
      <c r="T329">
        <f>IF(OR($R329=0,NOT(ISNUMBER($J329))),"",IFERROR(DATEDIF($J329,DATE(FY,1,1),"y"),0))</f>
        <v/>
      </c>
      <c r="U329" s="38">
        <f>IF(OR($R329=0,NOT(ISNUMBER($I329))),0,IF(YEAR($I329)+IF($Q329=1,RetAgeO,RetAgeE)=FY,MONTH($I329),IF(YEAR($I329)+IF($Q329=1,RetAgeO,RetAgeE)&lt;FY,1,0)))</f>
        <v/>
      </c>
      <c r="V329" s="38">
        <f>IF(OR($R329=0,NOT(ISNUMBER($K329))),0,IF(YEAR($K329)=FY,MONTH($K329),IF(YEAR($K329)&lt;FY,1,0)))</f>
        <v/>
      </c>
      <c r="W329" s="38">
        <f>IF($R329=0,0,MIN(12,IF(AND(ISNUMBER($O329),$O329&gt;=1,$O329&lt;=12),INT($O329),12),IF(AND(RetireExit="Yes",$U329&gt;0),$U329,12),IF(AND(ContractExit="Yes",$V329&gt;0),$V329,12)))</f>
        <v/>
      </c>
      <c r="X329" s="37">
        <f>IF(ISNUMBER($P329),$P329,IncPct)</f>
        <v/>
      </c>
      <c r="Y329" s="39">
        <f>IF($W329=0,0,MAX(0,MIN($W329,IncMonth-1))+MAX(0,$W329-IncMonth+1)*(1+$X329))</f>
        <v/>
      </c>
      <c r="Z329" s="40">
        <f>IF($C329="",0,IFERROR(INDEX(Departments!$B$5:$B$54,MATCH($C329,Departments!$A$5:$A$54,0)),0))</f>
        <v/>
      </c>
      <c r="AA329" s="41">
        <f>N($L329)*$Y329</f>
        <v/>
      </c>
      <c r="AB329" s="41">
        <f>N($M329)*$Y329</f>
        <v/>
      </c>
      <c r="AC329" s="41">
        <f>$AA329*$Z329</f>
        <v/>
      </c>
      <c r="AD329" s="41">
        <f>$AA329*BonusMonths/12</f>
        <v/>
      </c>
      <c r="AE329" s="41">
        <f>($AA329+SI_Gross*$AB329)*IF($Q329=1,SI_O,SI_E)</f>
        <v/>
      </c>
      <c r="AF329" s="41">
        <f>IF($Q329=1,0,$AA329*EOSB)</f>
        <v/>
      </c>
      <c r="AG329" s="41">
        <f>$AN329*$W329</f>
        <v/>
      </c>
      <c r="AH329" s="41">
        <f>SUM($AA329:$AG329)</f>
        <v/>
      </c>
      <c r="AI329" s="41">
        <f>12*($AM329+$AN329)</f>
        <v/>
      </c>
      <c r="AJ329" s="41">
        <f>$AM329*((IncMonth-1)+(13-IncMonth)*(1+$X329))+12*$AN329</f>
        <v/>
      </c>
      <c r="AK329" s="41">
        <f>IF($R329=1,N($L329)+N($M329),0)</f>
        <v/>
      </c>
      <c r="AL329">
        <f>IF($C329="","",IF(N($L329)&lt;=0,"Basic salary missing",IF(ISNA(MATCH($C329,Departments!$A$5:$A$54,0)),"Department not on Departments sheet",IF(AND($I329&lt;&gt;"",NOT(ISNUMBER($I329))),"Date of birth is text, not a date",IF(AND($K329&lt;&gt;"",NOT(ISNUMBER($K329))),"Contract end is text, not a date","")))))</f>
        <v/>
      </c>
      <c r="AM329" s="41">
        <f>IF($R329=0,0,N($L329)*(1+$Z329+BonusMonths/12+IF($Q329=1,0,EOSB))+N($M329)+(N($L329)+SI_Gross*N($M329))*IF($Q329=1,SI_O,SI_E))</f>
        <v/>
      </c>
      <c r="AN329" s="41">
        <f>IF($R329=0,0,(IF($Q329=1,MedO,MedE+Ticket)+Training)/12)</f>
        <v/>
      </c>
    </row>
    <row r="330">
      <c r="I330" s="35" t="n"/>
      <c r="J330" s="35" t="n"/>
      <c r="K330" s="35" t="n"/>
      <c r="L330" s="36" t="n"/>
      <c r="M330" s="36" t="n"/>
      <c r="P330" s="37" t="n"/>
      <c r="Q330" s="38">
        <f>IF($C330="",0,IF(OR(LOWER(TRIM($G330))="omani",LOWER(TRIM($G330))="oman",LOWER(TRIM($G330))="om",LOWER(TRIM($G330))="local"),1,0))</f>
        <v/>
      </c>
      <c r="R330" s="38">
        <f>IF($C330="",0,IF(OR(ISNUMBER(SEARCH("resign",$N330)),ISNUMBER(SEARCH("terminat",$N330)),ISNUMBER(SEARCH("inactive",$N330)),ISNUMBER(SEARCH("vacan",$N330)),ISNUMBER(SEARCH("deceased",$N330)),ISNUMBER(SEARCH("separated",$N330))),0,1))</f>
        <v/>
      </c>
      <c r="S330">
        <f>IF(OR($R330=0,NOT(ISNUMBER($I330))),"",IFERROR(DATEDIF($I330,DATE(FY,1,1),"y"),""))</f>
        <v/>
      </c>
      <c r="T330">
        <f>IF(OR($R330=0,NOT(ISNUMBER($J330))),"",IFERROR(DATEDIF($J330,DATE(FY,1,1),"y"),0))</f>
        <v/>
      </c>
      <c r="U330" s="38">
        <f>IF(OR($R330=0,NOT(ISNUMBER($I330))),0,IF(YEAR($I330)+IF($Q330=1,RetAgeO,RetAgeE)=FY,MONTH($I330),IF(YEAR($I330)+IF($Q330=1,RetAgeO,RetAgeE)&lt;FY,1,0)))</f>
        <v/>
      </c>
      <c r="V330" s="38">
        <f>IF(OR($R330=0,NOT(ISNUMBER($K330))),0,IF(YEAR($K330)=FY,MONTH($K330),IF(YEAR($K330)&lt;FY,1,0)))</f>
        <v/>
      </c>
      <c r="W330" s="38">
        <f>IF($R330=0,0,MIN(12,IF(AND(ISNUMBER($O330),$O330&gt;=1,$O330&lt;=12),INT($O330),12),IF(AND(RetireExit="Yes",$U330&gt;0),$U330,12),IF(AND(ContractExit="Yes",$V330&gt;0),$V330,12)))</f>
        <v/>
      </c>
      <c r="X330" s="37">
        <f>IF(ISNUMBER($P330),$P330,IncPct)</f>
        <v/>
      </c>
      <c r="Y330" s="39">
        <f>IF($W330=0,0,MAX(0,MIN($W330,IncMonth-1))+MAX(0,$W330-IncMonth+1)*(1+$X330))</f>
        <v/>
      </c>
      <c r="Z330" s="40">
        <f>IF($C330="",0,IFERROR(INDEX(Departments!$B$5:$B$54,MATCH($C330,Departments!$A$5:$A$54,0)),0))</f>
        <v/>
      </c>
      <c r="AA330" s="41">
        <f>N($L330)*$Y330</f>
        <v/>
      </c>
      <c r="AB330" s="41">
        <f>N($M330)*$Y330</f>
        <v/>
      </c>
      <c r="AC330" s="41">
        <f>$AA330*$Z330</f>
        <v/>
      </c>
      <c r="AD330" s="41">
        <f>$AA330*BonusMonths/12</f>
        <v/>
      </c>
      <c r="AE330" s="41">
        <f>($AA330+SI_Gross*$AB330)*IF($Q330=1,SI_O,SI_E)</f>
        <v/>
      </c>
      <c r="AF330" s="41">
        <f>IF($Q330=1,0,$AA330*EOSB)</f>
        <v/>
      </c>
      <c r="AG330" s="41">
        <f>$AN330*$W330</f>
        <v/>
      </c>
      <c r="AH330" s="41">
        <f>SUM($AA330:$AG330)</f>
        <v/>
      </c>
      <c r="AI330" s="41">
        <f>12*($AM330+$AN330)</f>
        <v/>
      </c>
      <c r="AJ330" s="41">
        <f>$AM330*((IncMonth-1)+(13-IncMonth)*(1+$X330))+12*$AN330</f>
        <v/>
      </c>
      <c r="AK330" s="41">
        <f>IF($R330=1,N($L330)+N($M330),0)</f>
        <v/>
      </c>
      <c r="AL330">
        <f>IF($C330="","",IF(N($L330)&lt;=0,"Basic salary missing",IF(ISNA(MATCH($C330,Departments!$A$5:$A$54,0)),"Department not on Departments sheet",IF(AND($I330&lt;&gt;"",NOT(ISNUMBER($I330))),"Date of birth is text, not a date",IF(AND($K330&lt;&gt;"",NOT(ISNUMBER($K330))),"Contract end is text, not a date","")))))</f>
        <v/>
      </c>
      <c r="AM330" s="41">
        <f>IF($R330=0,0,N($L330)*(1+$Z330+BonusMonths/12+IF($Q330=1,0,EOSB))+N($M330)+(N($L330)+SI_Gross*N($M330))*IF($Q330=1,SI_O,SI_E))</f>
        <v/>
      </c>
      <c r="AN330" s="41">
        <f>IF($R330=0,0,(IF($Q330=1,MedO,MedE+Ticket)+Training)/12)</f>
        <v/>
      </c>
    </row>
    <row r="331">
      <c r="I331" s="35" t="n"/>
      <c r="J331" s="35" t="n"/>
      <c r="K331" s="35" t="n"/>
      <c r="L331" s="36" t="n"/>
      <c r="M331" s="36" t="n"/>
      <c r="P331" s="37" t="n"/>
      <c r="Q331" s="38">
        <f>IF($C331="",0,IF(OR(LOWER(TRIM($G331))="omani",LOWER(TRIM($G331))="oman",LOWER(TRIM($G331))="om",LOWER(TRIM($G331))="local"),1,0))</f>
        <v/>
      </c>
      <c r="R331" s="38">
        <f>IF($C331="",0,IF(OR(ISNUMBER(SEARCH("resign",$N331)),ISNUMBER(SEARCH("terminat",$N331)),ISNUMBER(SEARCH("inactive",$N331)),ISNUMBER(SEARCH("vacan",$N331)),ISNUMBER(SEARCH("deceased",$N331)),ISNUMBER(SEARCH("separated",$N331))),0,1))</f>
        <v/>
      </c>
      <c r="S331">
        <f>IF(OR($R331=0,NOT(ISNUMBER($I331))),"",IFERROR(DATEDIF($I331,DATE(FY,1,1),"y"),""))</f>
        <v/>
      </c>
      <c r="T331">
        <f>IF(OR($R331=0,NOT(ISNUMBER($J331))),"",IFERROR(DATEDIF($J331,DATE(FY,1,1),"y"),0))</f>
        <v/>
      </c>
      <c r="U331" s="38">
        <f>IF(OR($R331=0,NOT(ISNUMBER($I331))),0,IF(YEAR($I331)+IF($Q331=1,RetAgeO,RetAgeE)=FY,MONTH($I331),IF(YEAR($I331)+IF($Q331=1,RetAgeO,RetAgeE)&lt;FY,1,0)))</f>
        <v/>
      </c>
      <c r="V331" s="38">
        <f>IF(OR($R331=0,NOT(ISNUMBER($K331))),0,IF(YEAR($K331)=FY,MONTH($K331),IF(YEAR($K331)&lt;FY,1,0)))</f>
        <v/>
      </c>
      <c r="W331" s="38">
        <f>IF($R331=0,0,MIN(12,IF(AND(ISNUMBER($O331),$O331&gt;=1,$O331&lt;=12),INT($O331),12),IF(AND(RetireExit="Yes",$U331&gt;0),$U331,12),IF(AND(ContractExit="Yes",$V331&gt;0),$V331,12)))</f>
        <v/>
      </c>
      <c r="X331" s="37">
        <f>IF(ISNUMBER($P331),$P331,IncPct)</f>
        <v/>
      </c>
      <c r="Y331" s="39">
        <f>IF($W331=0,0,MAX(0,MIN($W331,IncMonth-1))+MAX(0,$W331-IncMonth+1)*(1+$X331))</f>
        <v/>
      </c>
      <c r="Z331" s="40">
        <f>IF($C331="",0,IFERROR(INDEX(Departments!$B$5:$B$54,MATCH($C331,Departments!$A$5:$A$54,0)),0))</f>
        <v/>
      </c>
      <c r="AA331" s="41">
        <f>N($L331)*$Y331</f>
        <v/>
      </c>
      <c r="AB331" s="41">
        <f>N($M331)*$Y331</f>
        <v/>
      </c>
      <c r="AC331" s="41">
        <f>$AA331*$Z331</f>
        <v/>
      </c>
      <c r="AD331" s="41">
        <f>$AA331*BonusMonths/12</f>
        <v/>
      </c>
      <c r="AE331" s="41">
        <f>($AA331+SI_Gross*$AB331)*IF($Q331=1,SI_O,SI_E)</f>
        <v/>
      </c>
      <c r="AF331" s="41">
        <f>IF($Q331=1,0,$AA331*EOSB)</f>
        <v/>
      </c>
      <c r="AG331" s="41">
        <f>$AN331*$W331</f>
        <v/>
      </c>
      <c r="AH331" s="41">
        <f>SUM($AA331:$AG331)</f>
        <v/>
      </c>
      <c r="AI331" s="41">
        <f>12*($AM331+$AN331)</f>
        <v/>
      </c>
      <c r="AJ331" s="41">
        <f>$AM331*((IncMonth-1)+(13-IncMonth)*(1+$X331))+12*$AN331</f>
        <v/>
      </c>
      <c r="AK331" s="41">
        <f>IF($R331=1,N($L331)+N($M331),0)</f>
        <v/>
      </c>
      <c r="AL331">
        <f>IF($C331="","",IF(N($L331)&lt;=0,"Basic salary missing",IF(ISNA(MATCH($C331,Departments!$A$5:$A$54,0)),"Department not on Departments sheet",IF(AND($I331&lt;&gt;"",NOT(ISNUMBER($I331))),"Date of birth is text, not a date",IF(AND($K331&lt;&gt;"",NOT(ISNUMBER($K331))),"Contract end is text, not a date","")))))</f>
        <v/>
      </c>
      <c r="AM331" s="41">
        <f>IF($R331=0,0,N($L331)*(1+$Z331+BonusMonths/12+IF($Q331=1,0,EOSB))+N($M331)+(N($L331)+SI_Gross*N($M331))*IF($Q331=1,SI_O,SI_E))</f>
        <v/>
      </c>
      <c r="AN331" s="41">
        <f>IF($R331=0,0,(IF($Q331=1,MedO,MedE+Ticket)+Training)/12)</f>
        <v/>
      </c>
    </row>
    <row r="332">
      <c r="I332" s="35" t="n"/>
      <c r="J332" s="35" t="n"/>
      <c r="K332" s="35" t="n"/>
      <c r="L332" s="36" t="n"/>
      <c r="M332" s="36" t="n"/>
      <c r="P332" s="37" t="n"/>
      <c r="Q332" s="38">
        <f>IF($C332="",0,IF(OR(LOWER(TRIM($G332))="omani",LOWER(TRIM($G332))="oman",LOWER(TRIM($G332))="om",LOWER(TRIM($G332))="local"),1,0))</f>
        <v/>
      </c>
      <c r="R332" s="38">
        <f>IF($C332="",0,IF(OR(ISNUMBER(SEARCH("resign",$N332)),ISNUMBER(SEARCH("terminat",$N332)),ISNUMBER(SEARCH("inactive",$N332)),ISNUMBER(SEARCH("vacan",$N332)),ISNUMBER(SEARCH("deceased",$N332)),ISNUMBER(SEARCH("separated",$N332))),0,1))</f>
        <v/>
      </c>
      <c r="S332">
        <f>IF(OR($R332=0,NOT(ISNUMBER($I332))),"",IFERROR(DATEDIF($I332,DATE(FY,1,1),"y"),""))</f>
        <v/>
      </c>
      <c r="T332">
        <f>IF(OR($R332=0,NOT(ISNUMBER($J332))),"",IFERROR(DATEDIF($J332,DATE(FY,1,1),"y"),0))</f>
        <v/>
      </c>
      <c r="U332" s="38">
        <f>IF(OR($R332=0,NOT(ISNUMBER($I332))),0,IF(YEAR($I332)+IF($Q332=1,RetAgeO,RetAgeE)=FY,MONTH($I332),IF(YEAR($I332)+IF($Q332=1,RetAgeO,RetAgeE)&lt;FY,1,0)))</f>
        <v/>
      </c>
      <c r="V332" s="38">
        <f>IF(OR($R332=0,NOT(ISNUMBER($K332))),0,IF(YEAR($K332)=FY,MONTH($K332),IF(YEAR($K332)&lt;FY,1,0)))</f>
        <v/>
      </c>
      <c r="W332" s="38">
        <f>IF($R332=0,0,MIN(12,IF(AND(ISNUMBER($O332),$O332&gt;=1,$O332&lt;=12),INT($O332),12),IF(AND(RetireExit="Yes",$U332&gt;0),$U332,12),IF(AND(ContractExit="Yes",$V332&gt;0),$V332,12)))</f>
        <v/>
      </c>
      <c r="X332" s="37">
        <f>IF(ISNUMBER($P332),$P332,IncPct)</f>
        <v/>
      </c>
      <c r="Y332" s="39">
        <f>IF($W332=0,0,MAX(0,MIN($W332,IncMonth-1))+MAX(0,$W332-IncMonth+1)*(1+$X332))</f>
        <v/>
      </c>
      <c r="Z332" s="40">
        <f>IF($C332="",0,IFERROR(INDEX(Departments!$B$5:$B$54,MATCH($C332,Departments!$A$5:$A$54,0)),0))</f>
        <v/>
      </c>
      <c r="AA332" s="41">
        <f>N($L332)*$Y332</f>
        <v/>
      </c>
      <c r="AB332" s="41">
        <f>N($M332)*$Y332</f>
        <v/>
      </c>
      <c r="AC332" s="41">
        <f>$AA332*$Z332</f>
        <v/>
      </c>
      <c r="AD332" s="41">
        <f>$AA332*BonusMonths/12</f>
        <v/>
      </c>
      <c r="AE332" s="41">
        <f>($AA332+SI_Gross*$AB332)*IF($Q332=1,SI_O,SI_E)</f>
        <v/>
      </c>
      <c r="AF332" s="41">
        <f>IF($Q332=1,0,$AA332*EOSB)</f>
        <v/>
      </c>
      <c r="AG332" s="41">
        <f>$AN332*$W332</f>
        <v/>
      </c>
      <c r="AH332" s="41">
        <f>SUM($AA332:$AG332)</f>
        <v/>
      </c>
      <c r="AI332" s="41">
        <f>12*($AM332+$AN332)</f>
        <v/>
      </c>
      <c r="AJ332" s="41">
        <f>$AM332*((IncMonth-1)+(13-IncMonth)*(1+$X332))+12*$AN332</f>
        <v/>
      </c>
      <c r="AK332" s="41">
        <f>IF($R332=1,N($L332)+N($M332),0)</f>
        <v/>
      </c>
      <c r="AL332">
        <f>IF($C332="","",IF(N($L332)&lt;=0,"Basic salary missing",IF(ISNA(MATCH($C332,Departments!$A$5:$A$54,0)),"Department not on Departments sheet",IF(AND($I332&lt;&gt;"",NOT(ISNUMBER($I332))),"Date of birth is text, not a date",IF(AND($K332&lt;&gt;"",NOT(ISNUMBER($K332))),"Contract end is text, not a date","")))))</f>
        <v/>
      </c>
      <c r="AM332" s="41">
        <f>IF($R332=0,0,N($L332)*(1+$Z332+BonusMonths/12+IF($Q332=1,0,EOSB))+N($M332)+(N($L332)+SI_Gross*N($M332))*IF($Q332=1,SI_O,SI_E))</f>
        <v/>
      </c>
      <c r="AN332" s="41">
        <f>IF($R332=0,0,(IF($Q332=1,MedO,MedE+Ticket)+Training)/12)</f>
        <v/>
      </c>
    </row>
    <row r="333">
      <c r="I333" s="35" t="n"/>
      <c r="J333" s="35" t="n"/>
      <c r="K333" s="35" t="n"/>
      <c r="L333" s="36" t="n"/>
      <c r="M333" s="36" t="n"/>
      <c r="P333" s="37" t="n"/>
      <c r="Q333" s="38">
        <f>IF($C333="",0,IF(OR(LOWER(TRIM($G333))="omani",LOWER(TRIM($G333))="oman",LOWER(TRIM($G333))="om",LOWER(TRIM($G333))="local"),1,0))</f>
        <v/>
      </c>
      <c r="R333" s="38">
        <f>IF($C333="",0,IF(OR(ISNUMBER(SEARCH("resign",$N333)),ISNUMBER(SEARCH("terminat",$N333)),ISNUMBER(SEARCH("inactive",$N333)),ISNUMBER(SEARCH("vacan",$N333)),ISNUMBER(SEARCH("deceased",$N333)),ISNUMBER(SEARCH("separated",$N333))),0,1))</f>
        <v/>
      </c>
      <c r="S333">
        <f>IF(OR($R333=0,NOT(ISNUMBER($I333))),"",IFERROR(DATEDIF($I333,DATE(FY,1,1),"y"),""))</f>
        <v/>
      </c>
      <c r="T333">
        <f>IF(OR($R333=0,NOT(ISNUMBER($J333))),"",IFERROR(DATEDIF($J333,DATE(FY,1,1),"y"),0))</f>
        <v/>
      </c>
      <c r="U333" s="38">
        <f>IF(OR($R333=0,NOT(ISNUMBER($I333))),0,IF(YEAR($I333)+IF($Q333=1,RetAgeO,RetAgeE)=FY,MONTH($I333),IF(YEAR($I333)+IF($Q333=1,RetAgeO,RetAgeE)&lt;FY,1,0)))</f>
        <v/>
      </c>
      <c r="V333" s="38">
        <f>IF(OR($R333=0,NOT(ISNUMBER($K333))),0,IF(YEAR($K333)=FY,MONTH($K333),IF(YEAR($K333)&lt;FY,1,0)))</f>
        <v/>
      </c>
      <c r="W333" s="38">
        <f>IF($R333=0,0,MIN(12,IF(AND(ISNUMBER($O333),$O333&gt;=1,$O333&lt;=12),INT($O333),12),IF(AND(RetireExit="Yes",$U333&gt;0),$U333,12),IF(AND(ContractExit="Yes",$V333&gt;0),$V333,12)))</f>
        <v/>
      </c>
      <c r="X333" s="37">
        <f>IF(ISNUMBER($P333),$P333,IncPct)</f>
        <v/>
      </c>
      <c r="Y333" s="39">
        <f>IF($W333=0,0,MAX(0,MIN($W333,IncMonth-1))+MAX(0,$W333-IncMonth+1)*(1+$X333))</f>
        <v/>
      </c>
      <c r="Z333" s="40">
        <f>IF($C333="",0,IFERROR(INDEX(Departments!$B$5:$B$54,MATCH($C333,Departments!$A$5:$A$54,0)),0))</f>
        <v/>
      </c>
      <c r="AA333" s="41">
        <f>N($L333)*$Y333</f>
        <v/>
      </c>
      <c r="AB333" s="41">
        <f>N($M333)*$Y333</f>
        <v/>
      </c>
      <c r="AC333" s="41">
        <f>$AA333*$Z333</f>
        <v/>
      </c>
      <c r="AD333" s="41">
        <f>$AA333*BonusMonths/12</f>
        <v/>
      </c>
      <c r="AE333" s="41">
        <f>($AA333+SI_Gross*$AB333)*IF($Q333=1,SI_O,SI_E)</f>
        <v/>
      </c>
      <c r="AF333" s="41">
        <f>IF($Q333=1,0,$AA333*EOSB)</f>
        <v/>
      </c>
      <c r="AG333" s="41">
        <f>$AN333*$W333</f>
        <v/>
      </c>
      <c r="AH333" s="41">
        <f>SUM($AA333:$AG333)</f>
        <v/>
      </c>
      <c r="AI333" s="41">
        <f>12*($AM333+$AN333)</f>
        <v/>
      </c>
      <c r="AJ333" s="41">
        <f>$AM333*((IncMonth-1)+(13-IncMonth)*(1+$X333))+12*$AN333</f>
        <v/>
      </c>
      <c r="AK333" s="41">
        <f>IF($R333=1,N($L333)+N($M333),0)</f>
        <v/>
      </c>
      <c r="AL333">
        <f>IF($C333="","",IF(N($L333)&lt;=0,"Basic salary missing",IF(ISNA(MATCH($C333,Departments!$A$5:$A$54,0)),"Department not on Departments sheet",IF(AND($I333&lt;&gt;"",NOT(ISNUMBER($I333))),"Date of birth is text, not a date",IF(AND($K333&lt;&gt;"",NOT(ISNUMBER($K333))),"Contract end is text, not a date","")))))</f>
        <v/>
      </c>
      <c r="AM333" s="41">
        <f>IF($R333=0,0,N($L333)*(1+$Z333+BonusMonths/12+IF($Q333=1,0,EOSB))+N($M333)+(N($L333)+SI_Gross*N($M333))*IF($Q333=1,SI_O,SI_E))</f>
        <v/>
      </c>
      <c r="AN333" s="41">
        <f>IF($R333=0,0,(IF($Q333=1,MedO,MedE+Ticket)+Training)/12)</f>
        <v/>
      </c>
    </row>
    <row r="334">
      <c r="I334" s="35" t="n"/>
      <c r="J334" s="35" t="n"/>
      <c r="K334" s="35" t="n"/>
      <c r="L334" s="36" t="n"/>
      <c r="M334" s="36" t="n"/>
      <c r="P334" s="37" t="n"/>
      <c r="Q334" s="38">
        <f>IF($C334="",0,IF(OR(LOWER(TRIM($G334))="omani",LOWER(TRIM($G334))="oman",LOWER(TRIM($G334))="om",LOWER(TRIM($G334))="local"),1,0))</f>
        <v/>
      </c>
      <c r="R334" s="38">
        <f>IF($C334="",0,IF(OR(ISNUMBER(SEARCH("resign",$N334)),ISNUMBER(SEARCH("terminat",$N334)),ISNUMBER(SEARCH("inactive",$N334)),ISNUMBER(SEARCH("vacan",$N334)),ISNUMBER(SEARCH("deceased",$N334)),ISNUMBER(SEARCH("separated",$N334))),0,1))</f>
        <v/>
      </c>
      <c r="S334">
        <f>IF(OR($R334=0,NOT(ISNUMBER($I334))),"",IFERROR(DATEDIF($I334,DATE(FY,1,1),"y"),""))</f>
        <v/>
      </c>
      <c r="T334">
        <f>IF(OR($R334=0,NOT(ISNUMBER($J334))),"",IFERROR(DATEDIF($J334,DATE(FY,1,1),"y"),0))</f>
        <v/>
      </c>
      <c r="U334" s="38">
        <f>IF(OR($R334=0,NOT(ISNUMBER($I334))),0,IF(YEAR($I334)+IF($Q334=1,RetAgeO,RetAgeE)=FY,MONTH($I334),IF(YEAR($I334)+IF($Q334=1,RetAgeO,RetAgeE)&lt;FY,1,0)))</f>
        <v/>
      </c>
      <c r="V334" s="38">
        <f>IF(OR($R334=0,NOT(ISNUMBER($K334))),0,IF(YEAR($K334)=FY,MONTH($K334),IF(YEAR($K334)&lt;FY,1,0)))</f>
        <v/>
      </c>
      <c r="W334" s="38">
        <f>IF($R334=0,0,MIN(12,IF(AND(ISNUMBER($O334),$O334&gt;=1,$O334&lt;=12),INT($O334),12),IF(AND(RetireExit="Yes",$U334&gt;0),$U334,12),IF(AND(ContractExit="Yes",$V334&gt;0),$V334,12)))</f>
        <v/>
      </c>
      <c r="X334" s="37">
        <f>IF(ISNUMBER($P334),$P334,IncPct)</f>
        <v/>
      </c>
      <c r="Y334" s="39">
        <f>IF($W334=0,0,MAX(0,MIN($W334,IncMonth-1))+MAX(0,$W334-IncMonth+1)*(1+$X334))</f>
        <v/>
      </c>
      <c r="Z334" s="40">
        <f>IF($C334="",0,IFERROR(INDEX(Departments!$B$5:$B$54,MATCH($C334,Departments!$A$5:$A$54,0)),0))</f>
        <v/>
      </c>
      <c r="AA334" s="41">
        <f>N($L334)*$Y334</f>
        <v/>
      </c>
      <c r="AB334" s="41">
        <f>N($M334)*$Y334</f>
        <v/>
      </c>
      <c r="AC334" s="41">
        <f>$AA334*$Z334</f>
        <v/>
      </c>
      <c r="AD334" s="41">
        <f>$AA334*BonusMonths/12</f>
        <v/>
      </c>
      <c r="AE334" s="41">
        <f>($AA334+SI_Gross*$AB334)*IF($Q334=1,SI_O,SI_E)</f>
        <v/>
      </c>
      <c r="AF334" s="41">
        <f>IF($Q334=1,0,$AA334*EOSB)</f>
        <v/>
      </c>
      <c r="AG334" s="41">
        <f>$AN334*$W334</f>
        <v/>
      </c>
      <c r="AH334" s="41">
        <f>SUM($AA334:$AG334)</f>
        <v/>
      </c>
      <c r="AI334" s="41">
        <f>12*($AM334+$AN334)</f>
        <v/>
      </c>
      <c r="AJ334" s="41">
        <f>$AM334*((IncMonth-1)+(13-IncMonth)*(1+$X334))+12*$AN334</f>
        <v/>
      </c>
      <c r="AK334" s="41">
        <f>IF($R334=1,N($L334)+N($M334),0)</f>
        <v/>
      </c>
      <c r="AL334">
        <f>IF($C334="","",IF(N($L334)&lt;=0,"Basic salary missing",IF(ISNA(MATCH($C334,Departments!$A$5:$A$54,0)),"Department not on Departments sheet",IF(AND($I334&lt;&gt;"",NOT(ISNUMBER($I334))),"Date of birth is text, not a date",IF(AND($K334&lt;&gt;"",NOT(ISNUMBER($K334))),"Contract end is text, not a date","")))))</f>
        <v/>
      </c>
      <c r="AM334" s="41">
        <f>IF($R334=0,0,N($L334)*(1+$Z334+BonusMonths/12+IF($Q334=1,0,EOSB))+N($M334)+(N($L334)+SI_Gross*N($M334))*IF($Q334=1,SI_O,SI_E))</f>
        <v/>
      </c>
      <c r="AN334" s="41">
        <f>IF($R334=0,0,(IF($Q334=1,MedO,MedE+Ticket)+Training)/12)</f>
        <v/>
      </c>
    </row>
    <row r="335">
      <c r="I335" s="35" t="n"/>
      <c r="J335" s="35" t="n"/>
      <c r="K335" s="35" t="n"/>
      <c r="L335" s="36" t="n"/>
      <c r="M335" s="36" t="n"/>
      <c r="P335" s="37" t="n"/>
      <c r="Q335" s="38">
        <f>IF($C335="",0,IF(OR(LOWER(TRIM($G335))="omani",LOWER(TRIM($G335))="oman",LOWER(TRIM($G335))="om",LOWER(TRIM($G335))="local"),1,0))</f>
        <v/>
      </c>
      <c r="R335" s="38">
        <f>IF($C335="",0,IF(OR(ISNUMBER(SEARCH("resign",$N335)),ISNUMBER(SEARCH("terminat",$N335)),ISNUMBER(SEARCH("inactive",$N335)),ISNUMBER(SEARCH("vacan",$N335)),ISNUMBER(SEARCH("deceased",$N335)),ISNUMBER(SEARCH("separated",$N335))),0,1))</f>
        <v/>
      </c>
      <c r="S335">
        <f>IF(OR($R335=0,NOT(ISNUMBER($I335))),"",IFERROR(DATEDIF($I335,DATE(FY,1,1),"y"),""))</f>
        <v/>
      </c>
      <c r="T335">
        <f>IF(OR($R335=0,NOT(ISNUMBER($J335))),"",IFERROR(DATEDIF($J335,DATE(FY,1,1),"y"),0))</f>
        <v/>
      </c>
      <c r="U335" s="38">
        <f>IF(OR($R335=0,NOT(ISNUMBER($I335))),0,IF(YEAR($I335)+IF($Q335=1,RetAgeO,RetAgeE)=FY,MONTH($I335),IF(YEAR($I335)+IF($Q335=1,RetAgeO,RetAgeE)&lt;FY,1,0)))</f>
        <v/>
      </c>
      <c r="V335" s="38">
        <f>IF(OR($R335=0,NOT(ISNUMBER($K335))),0,IF(YEAR($K335)=FY,MONTH($K335),IF(YEAR($K335)&lt;FY,1,0)))</f>
        <v/>
      </c>
      <c r="W335" s="38">
        <f>IF($R335=0,0,MIN(12,IF(AND(ISNUMBER($O335),$O335&gt;=1,$O335&lt;=12),INT($O335),12),IF(AND(RetireExit="Yes",$U335&gt;0),$U335,12),IF(AND(ContractExit="Yes",$V335&gt;0),$V335,12)))</f>
        <v/>
      </c>
      <c r="X335" s="37">
        <f>IF(ISNUMBER($P335),$P335,IncPct)</f>
        <v/>
      </c>
      <c r="Y335" s="39">
        <f>IF($W335=0,0,MAX(0,MIN($W335,IncMonth-1))+MAX(0,$W335-IncMonth+1)*(1+$X335))</f>
        <v/>
      </c>
      <c r="Z335" s="40">
        <f>IF($C335="",0,IFERROR(INDEX(Departments!$B$5:$B$54,MATCH($C335,Departments!$A$5:$A$54,0)),0))</f>
        <v/>
      </c>
      <c r="AA335" s="41">
        <f>N($L335)*$Y335</f>
        <v/>
      </c>
      <c r="AB335" s="41">
        <f>N($M335)*$Y335</f>
        <v/>
      </c>
      <c r="AC335" s="41">
        <f>$AA335*$Z335</f>
        <v/>
      </c>
      <c r="AD335" s="41">
        <f>$AA335*BonusMonths/12</f>
        <v/>
      </c>
      <c r="AE335" s="41">
        <f>($AA335+SI_Gross*$AB335)*IF($Q335=1,SI_O,SI_E)</f>
        <v/>
      </c>
      <c r="AF335" s="41">
        <f>IF($Q335=1,0,$AA335*EOSB)</f>
        <v/>
      </c>
      <c r="AG335" s="41">
        <f>$AN335*$W335</f>
        <v/>
      </c>
      <c r="AH335" s="41">
        <f>SUM($AA335:$AG335)</f>
        <v/>
      </c>
      <c r="AI335" s="41">
        <f>12*($AM335+$AN335)</f>
        <v/>
      </c>
      <c r="AJ335" s="41">
        <f>$AM335*((IncMonth-1)+(13-IncMonth)*(1+$X335))+12*$AN335</f>
        <v/>
      </c>
      <c r="AK335" s="41">
        <f>IF($R335=1,N($L335)+N($M335),0)</f>
        <v/>
      </c>
      <c r="AL335">
        <f>IF($C335="","",IF(N($L335)&lt;=0,"Basic salary missing",IF(ISNA(MATCH($C335,Departments!$A$5:$A$54,0)),"Department not on Departments sheet",IF(AND($I335&lt;&gt;"",NOT(ISNUMBER($I335))),"Date of birth is text, not a date",IF(AND($K335&lt;&gt;"",NOT(ISNUMBER($K335))),"Contract end is text, not a date","")))))</f>
        <v/>
      </c>
      <c r="AM335" s="41">
        <f>IF($R335=0,0,N($L335)*(1+$Z335+BonusMonths/12+IF($Q335=1,0,EOSB))+N($M335)+(N($L335)+SI_Gross*N($M335))*IF($Q335=1,SI_O,SI_E))</f>
        <v/>
      </c>
      <c r="AN335" s="41">
        <f>IF($R335=0,0,(IF($Q335=1,MedO,MedE+Ticket)+Training)/12)</f>
        <v/>
      </c>
    </row>
    <row r="336">
      <c r="I336" s="35" t="n"/>
      <c r="J336" s="35" t="n"/>
      <c r="K336" s="35" t="n"/>
      <c r="L336" s="36" t="n"/>
      <c r="M336" s="36" t="n"/>
      <c r="P336" s="37" t="n"/>
      <c r="Q336" s="38">
        <f>IF($C336="",0,IF(OR(LOWER(TRIM($G336))="omani",LOWER(TRIM($G336))="oman",LOWER(TRIM($G336))="om",LOWER(TRIM($G336))="local"),1,0))</f>
        <v/>
      </c>
      <c r="R336" s="38">
        <f>IF($C336="",0,IF(OR(ISNUMBER(SEARCH("resign",$N336)),ISNUMBER(SEARCH("terminat",$N336)),ISNUMBER(SEARCH("inactive",$N336)),ISNUMBER(SEARCH("vacan",$N336)),ISNUMBER(SEARCH("deceased",$N336)),ISNUMBER(SEARCH("separated",$N336))),0,1))</f>
        <v/>
      </c>
      <c r="S336">
        <f>IF(OR($R336=0,NOT(ISNUMBER($I336))),"",IFERROR(DATEDIF($I336,DATE(FY,1,1),"y"),""))</f>
        <v/>
      </c>
      <c r="T336">
        <f>IF(OR($R336=0,NOT(ISNUMBER($J336))),"",IFERROR(DATEDIF($J336,DATE(FY,1,1),"y"),0))</f>
        <v/>
      </c>
      <c r="U336" s="38">
        <f>IF(OR($R336=0,NOT(ISNUMBER($I336))),0,IF(YEAR($I336)+IF($Q336=1,RetAgeO,RetAgeE)=FY,MONTH($I336),IF(YEAR($I336)+IF($Q336=1,RetAgeO,RetAgeE)&lt;FY,1,0)))</f>
        <v/>
      </c>
      <c r="V336" s="38">
        <f>IF(OR($R336=0,NOT(ISNUMBER($K336))),0,IF(YEAR($K336)=FY,MONTH($K336),IF(YEAR($K336)&lt;FY,1,0)))</f>
        <v/>
      </c>
      <c r="W336" s="38">
        <f>IF($R336=0,0,MIN(12,IF(AND(ISNUMBER($O336),$O336&gt;=1,$O336&lt;=12),INT($O336),12),IF(AND(RetireExit="Yes",$U336&gt;0),$U336,12),IF(AND(ContractExit="Yes",$V336&gt;0),$V336,12)))</f>
        <v/>
      </c>
      <c r="X336" s="37">
        <f>IF(ISNUMBER($P336),$P336,IncPct)</f>
        <v/>
      </c>
      <c r="Y336" s="39">
        <f>IF($W336=0,0,MAX(0,MIN($W336,IncMonth-1))+MAX(0,$W336-IncMonth+1)*(1+$X336))</f>
        <v/>
      </c>
      <c r="Z336" s="40">
        <f>IF($C336="",0,IFERROR(INDEX(Departments!$B$5:$B$54,MATCH($C336,Departments!$A$5:$A$54,0)),0))</f>
        <v/>
      </c>
      <c r="AA336" s="41">
        <f>N($L336)*$Y336</f>
        <v/>
      </c>
      <c r="AB336" s="41">
        <f>N($M336)*$Y336</f>
        <v/>
      </c>
      <c r="AC336" s="41">
        <f>$AA336*$Z336</f>
        <v/>
      </c>
      <c r="AD336" s="41">
        <f>$AA336*BonusMonths/12</f>
        <v/>
      </c>
      <c r="AE336" s="41">
        <f>($AA336+SI_Gross*$AB336)*IF($Q336=1,SI_O,SI_E)</f>
        <v/>
      </c>
      <c r="AF336" s="41">
        <f>IF($Q336=1,0,$AA336*EOSB)</f>
        <v/>
      </c>
      <c r="AG336" s="41">
        <f>$AN336*$W336</f>
        <v/>
      </c>
      <c r="AH336" s="41">
        <f>SUM($AA336:$AG336)</f>
        <v/>
      </c>
      <c r="AI336" s="41">
        <f>12*($AM336+$AN336)</f>
        <v/>
      </c>
      <c r="AJ336" s="41">
        <f>$AM336*((IncMonth-1)+(13-IncMonth)*(1+$X336))+12*$AN336</f>
        <v/>
      </c>
      <c r="AK336" s="41">
        <f>IF($R336=1,N($L336)+N($M336),0)</f>
        <v/>
      </c>
      <c r="AL336">
        <f>IF($C336="","",IF(N($L336)&lt;=0,"Basic salary missing",IF(ISNA(MATCH($C336,Departments!$A$5:$A$54,0)),"Department not on Departments sheet",IF(AND($I336&lt;&gt;"",NOT(ISNUMBER($I336))),"Date of birth is text, not a date",IF(AND($K336&lt;&gt;"",NOT(ISNUMBER($K336))),"Contract end is text, not a date","")))))</f>
        <v/>
      </c>
      <c r="AM336" s="41">
        <f>IF($R336=0,0,N($L336)*(1+$Z336+BonusMonths/12+IF($Q336=1,0,EOSB))+N($M336)+(N($L336)+SI_Gross*N($M336))*IF($Q336=1,SI_O,SI_E))</f>
        <v/>
      </c>
      <c r="AN336" s="41">
        <f>IF($R336=0,0,(IF($Q336=1,MedO,MedE+Ticket)+Training)/12)</f>
        <v/>
      </c>
    </row>
    <row r="337">
      <c r="I337" s="35" t="n"/>
      <c r="J337" s="35" t="n"/>
      <c r="K337" s="35" t="n"/>
      <c r="L337" s="36" t="n"/>
      <c r="M337" s="36" t="n"/>
      <c r="P337" s="37" t="n"/>
      <c r="Q337" s="38">
        <f>IF($C337="",0,IF(OR(LOWER(TRIM($G337))="omani",LOWER(TRIM($G337))="oman",LOWER(TRIM($G337))="om",LOWER(TRIM($G337))="local"),1,0))</f>
        <v/>
      </c>
      <c r="R337" s="38">
        <f>IF($C337="",0,IF(OR(ISNUMBER(SEARCH("resign",$N337)),ISNUMBER(SEARCH("terminat",$N337)),ISNUMBER(SEARCH("inactive",$N337)),ISNUMBER(SEARCH("vacan",$N337)),ISNUMBER(SEARCH("deceased",$N337)),ISNUMBER(SEARCH("separated",$N337))),0,1))</f>
        <v/>
      </c>
      <c r="S337">
        <f>IF(OR($R337=0,NOT(ISNUMBER($I337))),"",IFERROR(DATEDIF($I337,DATE(FY,1,1),"y"),""))</f>
        <v/>
      </c>
      <c r="T337">
        <f>IF(OR($R337=0,NOT(ISNUMBER($J337))),"",IFERROR(DATEDIF($J337,DATE(FY,1,1),"y"),0))</f>
        <v/>
      </c>
      <c r="U337" s="38">
        <f>IF(OR($R337=0,NOT(ISNUMBER($I337))),0,IF(YEAR($I337)+IF($Q337=1,RetAgeO,RetAgeE)=FY,MONTH($I337),IF(YEAR($I337)+IF($Q337=1,RetAgeO,RetAgeE)&lt;FY,1,0)))</f>
        <v/>
      </c>
      <c r="V337" s="38">
        <f>IF(OR($R337=0,NOT(ISNUMBER($K337))),0,IF(YEAR($K337)=FY,MONTH($K337),IF(YEAR($K337)&lt;FY,1,0)))</f>
        <v/>
      </c>
      <c r="W337" s="38">
        <f>IF($R337=0,0,MIN(12,IF(AND(ISNUMBER($O337),$O337&gt;=1,$O337&lt;=12),INT($O337),12),IF(AND(RetireExit="Yes",$U337&gt;0),$U337,12),IF(AND(ContractExit="Yes",$V337&gt;0),$V337,12)))</f>
        <v/>
      </c>
      <c r="X337" s="37">
        <f>IF(ISNUMBER($P337),$P337,IncPct)</f>
        <v/>
      </c>
      <c r="Y337" s="39">
        <f>IF($W337=0,0,MAX(0,MIN($W337,IncMonth-1))+MAX(0,$W337-IncMonth+1)*(1+$X337))</f>
        <v/>
      </c>
      <c r="Z337" s="40">
        <f>IF($C337="",0,IFERROR(INDEX(Departments!$B$5:$B$54,MATCH($C337,Departments!$A$5:$A$54,0)),0))</f>
        <v/>
      </c>
      <c r="AA337" s="41">
        <f>N($L337)*$Y337</f>
        <v/>
      </c>
      <c r="AB337" s="41">
        <f>N($M337)*$Y337</f>
        <v/>
      </c>
      <c r="AC337" s="41">
        <f>$AA337*$Z337</f>
        <v/>
      </c>
      <c r="AD337" s="41">
        <f>$AA337*BonusMonths/12</f>
        <v/>
      </c>
      <c r="AE337" s="41">
        <f>($AA337+SI_Gross*$AB337)*IF($Q337=1,SI_O,SI_E)</f>
        <v/>
      </c>
      <c r="AF337" s="41">
        <f>IF($Q337=1,0,$AA337*EOSB)</f>
        <v/>
      </c>
      <c r="AG337" s="41">
        <f>$AN337*$W337</f>
        <v/>
      </c>
      <c r="AH337" s="41">
        <f>SUM($AA337:$AG337)</f>
        <v/>
      </c>
      <c r="AI337" s="41">
        <f>12*($AM337+$AN337)</f>
        <v/>
      </c>
      <c r="AJ337" s="41">
        <f>$AM337*((IncMonth-1)+(13-IncMonth)*(1+$X337))+12*$AN337</f>
        <v/>
      </c>
      <c r="AK337" s="41">
        <f>IF($R337=1,N($L337)+N($M337),0)</f>
        <v/>
      </c>
      <c r="AL337">
        <f>IF($C337="","",IF(N($L337)&lt;=0,"Basic salary missing",IF(ISNA(MATCH($C337,Departments!$A$5:$A$54,0)),"Department not on Departments sheet",IF(AND($I337&lt;&gt;"",NOT(ISNUMBER($I337))),"Date of birth is text, not a date",IF(AND($K337&lt;&gt;"",NOT(ISNUMBER($K337))),"Contract end is text, not a date","")))))</f>
        <v/>
      </c>
      <c r="AM337" s="41">
        <f>IF($R337=0,0,N($L337)*(1+$Z337+BonusMonths/12+IF($Q337=1,0,EOSB))+N($M337)+(N($L337)+SI_Gross*N($M337))*IF($Q337=1,SI_O,SI_E))</f>
        <v/>
      </c>
      <c r="AN337" s="41">
        <f>IF($R337=0,0,(IF($Q337=1,MedO,MedE+Ticket)+Training)/12)</f>
        <v/>
      </c>
    </row>
    <row r="338">
      <c r="I338" s="35" t="n"/>
      <c r="J338" s="35" t="n"/>
      <c r="K338" s="35" t="n"/>
      <c r="L338" s="36" t="n"/>
      <c r="M338" s="36" t="n"/>
      <c r="P338" s="37" t="n"/>
      <c r="Q338" s="38">
        <f>IF($C338="",0,IF(OR(LOWER(TRIM($G338))="omani",LOWER(TRIM($G338))="oman",LOWER(TRIM($G338))="om",LOWER(TRIM($G338))="local"),1,0))</f>
        <v/>
      </c>
      <c r="R338" s="38">
        <f>IF($C338="",0,IF(OR(ISNUMBER(SEARCH("resign",$N338)),ISNUMBER(SEARCH("terminat",$N338)),ISNUMBER(SEARCH("inactive",$N338)),ISNUMBER(SEARCH("vacan",$N338)),ISNUMBER(SEARCH("deceased",$N338)),ISNUMBER(SEARCH("separated",$N338))),0,1))</f>
        <v/>
      </c>
      <c r="S338">
        <f>IF(OR($R338=0,NOT(ISNUMBER($I338))),"",IFERROR(DATEDIF($I338,DATE(FY,1,1),"y"),""))</f>
        <v/>
      </c>
      <c r="T338">
        <f>IF(OR($R338=0,NOT(ISNUMBER($J338))),"",IFERROR(DATEDIF($J338,DATE(FY,1,1),"y"),0))</f>
        <v/>
      </c>
      <c r="U338" s="38">
        <f>IF(OR($R338=0,NOT(ISNUMBER($I338))),0,IF(YEAR($I338)+IF($Q338=1,RetAgeO,RetAgeE)=FY,MONTH($I338),IF(YEAR($I338)+IF($Q338=1,RetAgeO,RetAgeE)&lt;FY,1,0)))</f>
        <v/>
      </c>
      <c r="V338" s="38">
        <f>IF(OR($R338=0,NOT(ISNUMBER($K338))),0,IF(YEAR($K338)=FY,MONTH($K338),IF(YEAR($K338)&lt;FY,1,0)))</f>
        <v/>
      </c>
      <c r="W338" s="38">
        <f>IF($R338=0,0,MIN(12,IF(AND(ISNUMBER($O338),$O338&gt;=1,$O338&lt;=12),INT($O338),12),IF(AND(RetireExit="Yes",$U338&gt;0),$U338,12),IF(AND(ContractExit="Yes",$V338&gt;0),$V338,12)))</f>
        <v/>
      </c>
      <c r="X338" s="37">
        <f>IF(ISNUMBER($P338),$P338,IncPct)</f>
        <v/>
      </c>
      <c r="Y338" s="39">
        <f>IF($W338=0,0,MAX(0,MIN($W338,IncMonth-1))+MAX(0,$W338-IncMonth+1)*(1+$X338))</f>
        <v/>
      </c>
      <c r="Z338" s="40">
        <f>IF($C338="",0,IFERROR(INDEX(Departments!$B$5:$B$54,MATCH($C338,Departments!$A$5:$A$54,0)),0))</f>
        <v/>
      </c>
      <c r="AA338" s="41">
        <f>N($L338)*$Y338</f>
        <v/>
      </c>
      <c r="AB338" s="41">
        <f>N($M338)*$Y338</f>
        <v/>
      </c>
      <c r="AC338" s="41">
        <f>$AA338*$Z338</f>
        <v/>
      </c>
      <c r="AD338" s="41">
        <f>$AA338*BonusMonths/12</f>
        <v/>
      </c>
      <c r="AE338" s="41">
        <f>($AA338+SI_Gross*$AB338)*IF($Q338=1,SI_O,SI_E)</f>
        <v/>
      </c>
      <c r="AF338" s="41">
        <f>IF($Q338=1,0,$AA338*EOSB)</f>
        <v/>
      </c>
      <c r="AG338" s="41">
        <f>$AN338*$W338</f>
        <v/>
      </c>
      <c r="AH338" s="41">
        <f>SUM($AA338:$AG338)</f>
        <v/>
      </c>
      <c r="AI338" s="41">
        <f>12*($AM338+$AN338)</f>
        <v/>
      </c>
      <c r="AJ338" s="41">
        <f>$AM338*((IncMonth-1)+(13-IncMonth)*(1+$X338))+12*$AN338</f>
        <v/>
      </c>
      <c r="AK338" s="41">
        <f>IF($R338=1,N($L338)+N($M338),0)</f>
        <v/>
      </c>
      <c r="AL338">
        <f>IF($C338="","",IF(N($L338)&lt;=0,"Basic salary missing",IF(ISNA(MATCH($C338,Departments!$A$5:$A$54,0)),"Department not on Departments sheet",IF(AND($I338&lt;&gt;"",NOT(ISNUMBER($I338))),"Date of birth is text, not a date",IF(AND($K338&lt;&gt;"",NOT(ISNUMBER($K338))),"Contract end is text, not a date","")))))</f>
        <v/>
      </c>
      <c r="AM338" s="41">
        <f>IF($R338=0,0,N($L338)*(1+$Z338+BonusMonths/12+IF($Q338=1,0,EOSB))+N($M338)+(N($L338)+SI_Gross*N($M338))*IF($Q338=1,SI_O,SI_E))</f>
        <v/>
      </c>
      <c r="AN338" s="41">
        <f>IF($R338=0,0,(IF($Q338=1,MedO,MedE+Ticket)+Training)/12)</f>
        <v/>
      </c>
    </row>
    <row r="339">
      <c r="I339" s="35" t="n"/>
      <c r="J339" s="35" t="n"/>
      <c r="K339" s="35" t="n"/>
      <c r="L339" s="36" t="n"/>
      <c r="M339" s="36" t="n"/>
      <c r="P339" s="37" t="n"/>
      <c r="Q339" s="38">
        <f>IF($C339="",0,IF(OR(LOWER(TRIM($G339))="omani",LOWER(TRIM($G339))="oman",LOWER(TRIM($G339))="om",LOWER(TRIM($G339))="local"),1,0))</f>
        <v/>
      </c>
      <c r="R339" s="38">
        <f>IF($C339="",0,IF(OR(ISNUMBER(SEARCH("resign",$N339)),ISNUMBER(SEARCH("terminat",$N339)),ISNUMBER(SEARCH("inactive",$N339)),ISNUMBER(SEARCH("vacan",$N339)),ISNUMBER(SEARCH("deceased",$N339)),ISNUMBER(SEARCH("separated",$N339))),0,1))</f>
        <v/>
      </c>
      <c r="S339">
        <f>IF(OR($R339=0,NOT(ISNUMBER($I339))),"",IFERROR(DATEDIF($I339,DATE(FY,1,1),"y"),""))</f>
        <v/>
      </c>
      <c r="T339">
        <f>IF(OR($R339=0,NOT(ISNUMBER($J339))),"",IFERROR(DATEDIF($J339,DATE(FY,1,1),"y"),0))</f>
        <v/>
      </c>
      <c r="U339" s="38">
        <f>IF(OR($R339=0,NOT(ISNUMBER($I339))),0,IF(YEAR($I339)+IF($Q339=1,RetAgeO,RetAgeE)=FY,MONTH($I339),IF(YEAR($I339)+IF($Q339=1,RetAgeO,RetAgeE)&lt;FY,1,0)))</f>
        <v/>
      </c>
      <c r="V339" s="38">
        <f>IF(OR($R339=0,NOT(ISNUMBER($K339))),0,IF(YEAR($K339)=FY,MONTH($K339),IF(YEAR($K339)&lt;FY,1,0)))</f>
        <v/>
      </c>
      <c r="W339" s="38">
        <f>IF($R339=0,0,MIN(12,IF(AND(ISNUMBER($O339),$O339&gt;=1,$O339&lt;=12),INT($O339),12),IF(AND(RetireExit="Yes",$U339&gt;0),$U339,12),IF(AND(ContractExit="Yes",$V339&gt;0),$V339,12)))</f>
        <v/>
      </c>
      <c r="X339" s="37">
        <f>IF(ISNUMBER($P339),$P339,IncPct)</f>
        <v/>
      </c>
      <c r="Y339" s="39">
        <f>IF($W339=0,0,MAX(0,MIN($W339,IncMonth-1))+MAX(0,$W339-IncMonth+1)*(1+$X339))</f>
        <v/>
      </c>
      <c r="Z339" s="40">
        <f>IF($C339="",0,IFERROR(INDEX(Departments!$B$5:$B$54,MATCH($C339,Departments!$A$5:$A$54,0)),0))</f>
        <v/>
      </c>
      <c r="AA339" s="41">
        <f>N($L339)*$Y339</f>
        <v/>
      </c>
      <c r="AB339" s="41">
        <f>N($M339)*$Y339</f>
        <v/>
      </c>
      <c r="AC339" s="41">
        <f>$AA339*$Z339</f>
        <v/>
      </c>
      <c r="AD339" s="41">
        <f>$AA339*BonusMonths/12</f>
        <v/>
      </c>
      <c r="AE339" s="41">
        <f>($AA339+SI_Gross*$AB339)*IF($Q339=1,SI_O,SI_E)</f>
        <v/>
      </c>
      <c r="AF339" s="41">
        <f>IF($Q339=1,0,$AA339*EOSB)</f>
        <v/>
      </c>
      <c r="AG339" s="41">
        <f>$AN339*$W339</f>
        <v/>
      </c>
      <c r="AH339" s="41">
        <f>SUM($AA339:$AG339)</f>
        <v/>
      </c>
      <c r="AI339" s="41">
        <f>12*($AM339+$AN339)</f>
        <v/>
      </c>
      <c r="AJ339" s="41">
        <f>$AM339*((IncMonth-1)+(13-IncMonth)*(1+$X339))+12*$AN339</f>
        <v/>
      </c>
      <c r="AK339" s="41">
        <f>IF($R339=1,N($L339)+N($M339),0)</f>
        <v/>
      </c>
      <c r="AL339">
        <f>IF($C339="","",IF(N($L339)&lt;=0,"Basic salary missing",IF(ISNA(MATCH($C339,Departments!$A$5:$A$54,0)),"Department not on Departments sheet",IF(AND($I339&lt;&gt;"",NOT(ISNUMBER($I339))),"Date of birth is text, not a date",IF(AND($K339&lt;&gt;"",NOT(ISNUMBER($K339))),"Contract end is text, not a date","")))))</f>
        <v/>
      </c>
      <c r="AM339" s="41">
        <f>IF($R339=0,0,N($L339)*(1+$Z339+BonusMonths/12+IF($Q339=1,0,EOSB))+N($M339)+(N($L339)+SI_Gross*N($M339))*IF($Q339=1,SI_O,SI_E))</f>
        <v/>
      </c>
      <c r="AN339" s="41">
        <f>IF($R339=0,0,(IF($Q339=1,MedO,MedE+Ticket)+Training)/12)</f>
        <v/>
      </c>
    </row>
    <row r="340">
      <c r="I340" s="35" t="n"/>
      <c r="J340" s="35" t="n"/>
      <c r="K340" s="35" t="n"/>
      <c r="L340" s="36" t="n"/>
      <c r="M340" s="36" t="n"/>
      <c r="P340" s="37" t="n"/>
      <c r="Q340" s="38">
        <f>IF($C340="",0,IF(OR(LOWER(TRIM($G340))="omani",LOWER(TRIM($G340))="oman",LOWER(TRIM($G340))="om",LOWER(TRIM($G340))="local"),1,0))</f>
        <v/>
      </c>
      <c r="R340" s="38">
        <f>IF($C340="",0,IF(OR(ISNUMBER(SEARCH("resign",$N340)),ISNUMBER(SEARCH("terminat",$N340)),ISNUMBER(SEARCH("inactive",$N340)),ISNUMBER(SEARCH("vacan",$N340)),ISNUMBER(SEARCH("deceased",$N340)),ISNUMBER(SEARCH("separated",$N340))),0,1))</f>
        <v/>
      </c>
      <c r="S340">
        <f>IF(OR($R340=0,NOT(ISNUMBER($I340))),"",IFERROR(DATEDIF($I340,DATE(FY,1,1),"y"),""))</f>
        <v/>
      </c>
      <c r="T340">
        <f>IF(OR($R340=0,NOT(ISNUMBER($J340))),"",IFERROR(DATEDIF($J340,DATE(FY,1,1),"y"),0))</f>
        <v/>
      </c>
      <c r="U340" s="38">
        <f>IF(OR($R340=0,NOT(ISNUMBER($I340))),0,IF(YEAR($I340)+IF($Q340=1,RetAgeO,RetAgeE)=FY,MONTH($I340),IF(YEAR($I340)+IF($Q340=1,RetAgeO,RetAgeE)&lt;FY,1,0)))</f>
        <v/>
      </c>
      <c r="V340" s="38">
        <f>IF(OR($R340=0,NOT(ISNUMBER($K340))),0,IF(YEAR($K340)=FY,MONTH($K340),IF(YEAR($K340)&lt;FY,1,0)))</f>
        <v/>
      </c>
      <c r="W340" s="38">
        <f>IF($R340=0,0,MIN(12,IF(AND(ISNUMBER($O340),$O340&gt;=1,$O340&lt;=12),INT($O340),12),IF(AND(RetireExit="Yes",$U340&gt;0),$U340,12),IF(AND(ContractExit="Yes",$V340&gt;0),$V340,12)))</f>
        <v/>
      </c>
      <c r="X340" s="37">
        <f>IF(ISNUMBER($P340),$P340,IncPct)</f>
        <v/>
      </c>
      <c r="Y340" s="39">
        <f>IF($W340=0,0,MAX(0,MIN($W340,IncMonth-1))+MAX(0,$W340-IncMonth+1)*(1+$X340))</f>
        <v/>
      </c>
      <c r="Z340" s="40">
        <f>IF($C340="",0,IFERROR(INDEX(Departments!$B$5:$B$54,MATCH($C340,Departments!$A$5:$A$54,0)),0))</f>
        <v/>
      </c>
      <c r="AA340" s="41">
        <f>N($L340)*$Y340</f>
        <v/>
      </c>
      <c r="AB340" s="41">
        <f>N($M340)*$Y340</f>
        <v/>
      </c>
      <c r="AC340" s="41">
        <f>$AA340*$Z340</f>
        <v/>
      </c>
      <c r="AD340" s="41">
        <f>$AA340*BonusMonths/12</f>
        <v/>
      </c>
      <c r="AE340" s="41">
        <f>($AA340+SI_Gross*$AB340)*IF($Q340=1,SI_O,SI_E)</f>
        <v/>
      </c>
      <c r="AF340" s="41">
        <f>IF($Q340=1,0,$AA340*EOSB)</f>
        <v/>
      </c>
      <c r="AG340" s="41">
        <f>$AN340*$W340</f>
        <v/>
      </c>
      <c r="AH340" s="41">
        <f>SUM($AA340:$AG340)</f>
        <v/>
      </c>
      <c r="AI340" s="41">
        <f>12*($AM340+$AN340)</f>
        <v/>
      </c>
      <c r="AJ340" s="41">
        <f>$AM340*((IncMonth-1)+(13-IncMonth)*(1+$X340))+12*$AN340</f>
        <v/>
      </c>
      <c r="AK340" s="41">
        <f>IF($R340=1,N($L340)+N($M340),0)</f>
        <v/>
      </c>
      <c r="AL340">
        <f>IF($C340="","",IF(N($L340)&lt;=0,"Basic salary missing",IF(ISNA(MATCH($C340,Departments!$A$5:$A$54,0)),"Department not on Departments sheet",IF(AND($I340&lt;&gt;"",NOT(ISNUMBER($I340))),"Date of birth is text, not a date",IF(AND($K340&lt;&gt;"",NOT(ISNUMBER($K340))),"Contract end is text, not a date","")))))</f>
        <v/>
      </c>
      <c r="AM340" s="41">
        <f>IF($R340=0,0,N($L340)*(1+$Z340+BonusMonths/12+IF($Q340=1,0,EOSB))+N($M340)+(N($L340)+SI_Gross*N($M340))*IF($Q340=1,SI_O,SI_E))</f>
        <v/>
      </c>
      <c r="AN340" s="41">
        <f>IF($R340=0,0,(IF($Q340=1,MedO,MedE+Ticket)+Training)/12)</f>
        <v/>
      </c>
    </row>
    <row r="341">
      <c r="I341" s="35" t="n"/>
      <c r="J341" s="35" t="n"/>
      <c r="K341" s="35" t="n"/>
      <c r="L341" s="36" t="n"/>
      <c r="M341" s="36" t="n"/>
      <c r="P341" s="37" t="n"/>
      <c r="Q341" s="38">
        <f>IF($C341="",0,IF(OR(LOWER(TRIM($G341))="omani",LOWER(TRIM($G341))="oman",LOWER(TRIM($G341))="om",LOWER(TRIM($G341))="local"),1,0))</f>
        <v/>
      </c>
      <c r="R341" s="38">
        <f>IF($C341="",0,IF(OR(ISNUMBER(SEARCH("resign",$N341)),ISNUMBER(SEARCH("terminat",$N341)),ISNUMBER(SEARCH("inactive",$N341)),ISNUMBER(SEARCH("vacan",$N341)),ISNUMBER(SEARCH("deceased",$N341)),ISNUMBER(SEARCH("separated",$N341))),0,1))</f>
        <v/>
      </c>
      <c r="S341">
        <f>IF(OR($R341=0,NOT(ISNUMBER($I341))),"",IFERROR(DATEDIF($I341,DATE(FY,1,1),"y"),""))</f>
        <v/>
      </c>
      <c r="T341">
        <f>IF(OR($R341=0,NOT(ISNUMBER($J341))),"",IFERROR(DATEDIF($J341,DATE(FY,1,1),"y"),0))</f>
        <v/>
      </c>
      <c r="U341" s="38">
        <f>IF(OR($R341=0,NOT(ISNUMBER($I341))),0,IF(YEAR($I341)+IF($Q341=1,RetAgeO,RetAgeE)=FY,MONTH($I341),IF(YEAR($I341)+IF($Q341=1,RetAgeO,RetAgeE)&lt;FY,1,0)))</f>
        <v/>
      </c>
      <c r="V341" s="38">
        <f>IF(OR($R341=0,NOT(ISNUMBER($K341))),0,IF(YEAR($K341)=FY,MONTH($K341),IF(YEAR($K341)&lt;FY,1,0)))</f>
        <v/>
      </c>
      <c r="W341" s="38">
        <f>IF($R341=0,0,MIN(12,IF(AND(ISNUMBER($O341),$O341&gt;=1,$O341&lt;=12),INT($O341),12),IF(AND(RetireExit="Yes",$U341&gt;0),$U341,12),IF(AND(ContractExit="Yes",$V341&gt;0),$V341,12)))</f>
        <v/>
      </c>
      <c r="X341" s="37">
        <f>IF(ISNUMBER($P341),$P341,IncPct)</f>
        <v/>
      </c>
      <c r="Y341" s="39">
        <f>IF($W341=0,0,MAX(0,MIN($W341,IncMonth-1))+MAX(0,$W341-IncMonth+1)*(1+$X341))</f>
        <v/>
      </c>
      <c r="Z341" s="40">
        <f>IF($C341="",0,IFERROR(INDEX(Departments!$B$5:$B$54,MATCH($C341,Departments!$A$5:$A$54,0)),0))</f>
        <v/>
      </c>
      <c r="AA341" s="41">
        <f>N($L341)*$Y341</f>
        <v/>
      </c>
      <c r="AB341" s="41">
        <f>N($M341)*$Y341</f>
        <v/>
      </c>
      <c r="AC341" s="41">
        <f>$AA341*$Z341</f>
        <v/>
      </c>
      <c r="AD341" s="41">
        <f>$AA341*BonusMonths/12</f>
        <v/>
      </c>
      <c r="AE341" s="41">
        <f>($AA341+SI_Gross*$AB341)*IF($Q341=1,SI_O,SI_E)</f>
        <v/>
      </c>
      <c r="AF341" s="41">
        <f>IF($Q341=1,0,$AA341*EOSB)</f>
        <v/>
      </c>
      <c r="AG341" s="41">
        <f>$AN341*$W341</f>
        <v/>
      </c>
      <c r="AH341" s="41">
        <f>SUM($AA341:$AG341)</f>
        <v/>
      </c>
      <c r="AI341" s="41">
        <f>12*($AM341+$AN341)</f>
        <v/>
      </c>
      <c r="AJ341" s="41">
        <f>$AM341*((IncMonth-1)+(13-IncMonth)*(1+$X341))+12*$AN341</f>
        <v/>
      </c>
      <c r="AK341" s="41">
        <f>IF($R341=1,N($L341)+N($M341),0)</f>
        <v/>
      </c>
      <c r="AL341">
        <f>IF($C341="","",IF(N($L341)&lt;=0,"Basic salary missing",IF(ISNA(MATCH($C341,Departments!$A$5:$A$54,0)),"Department not on Departments sheet",IF(AND($I341&lt;&gt;"",NOT(ISNUMBER($I341))),"Date of birth is text, not a date",IF(AND($K341&lt;&gt;"",NOT(ISNUMBER($K341))),"Contract end is text, not a date","")))))</f>
        <v/>
      </c>
      <c r="AM341" s="41">
        <f>IF($R341=0,0,N($L341)*(1+$Z341+BonusMonths/12+IF($Q341=1,0,EOSB))+N($M341)+(N($L341)+SI_Gross*N($M341))*IF($Q341=1,SI_O,SI_E))</f>
        <v/>
      </c>
      <c r="AN341" s="41">
        <f>IF($R341=0,0,(IF($Q341=1,MedO,MedE+Ticket)+Training)/12)</f>
        <v/>
      </c>
    </row>
    <row r="342">
      <c r="I342" s="35" t="n"/>
      <c r="J342" s="35" t="n"/>
      <c r="K342" s="35" t="n"/>
      <c r="L342" s="36" t="n"/>
      <c r="M342" s="36" t="n"/>
      <c r="P342" s="37" t="n"/>
      <c r="Q342" s="38">
        <f>IF($C342="",0,IF(OR(LOWER(TRIM($G342))="omani",LOWER(TRIM($G342))="oman",LOWER(TRIM($G342))="om",LOWER(TRIM($G342))="local"),1,0))</f>
        <v/>
      </c>
      <c r="R342" s="38">
        <f>IF($C342="",0,IF(OR(ISNUMBER(SEARCH("resign",$N342)),ISNUMBER(SEARCH("terminat",$N342)),ISNUMBER(SEARCH("inactive",$N342)),ISNUMBER(SEARCH("vacan",$N342)),ISNUMBER(SEARCH("deceased",$N342)),ISNUMBER(SEARCH("separated",$N342))),0,1))</f>
        <v/>
      </c>
      <c r="S342">
        <f>IF(OR($R342=0,NOT(ISNUMBER($I342))),"",IFERROR(DATEDIF($I342,DATE(FY,1,1),"y"),""))</f>
        <v/>
      </c>
      <c r="T342">
        <f>IF(OR($R342=0,NOT(ISNUMBER($J342))),"",IFERROR(DATEDIF($J342,DATE(FY,1,1),"y"),0))</f>
        <v/>
      </c>
      <c r="U342" s="38">
        <f>IF(OR($R342=0,NOT(ISNUMBER($I342))),0,IF(YEAR($I342)+IF($Q342=1,RetAgeO,RetAgeE)=FY,MONTH($I342),IF(YEAR($I342)+IF($Q342=1,RetAgeO,RetAgeE)&lt;FY,1,0)))</f>
        <v/>
      </c>
      <c r="V342" s="38">
        <f>IF(OR($R342=0,NOT(ISNUMBER($K342))),0,IF(YEAR($K342)=FY,MONTH($K342),IF(YEAR($K342)&lt;FY,1,0)))</f>
        <v/>
      </c>
      <c r="W342" s="38">
        <f>IF($R342=0,0,MIN(12,IF(AND(ISNUMBER($O342),$O342&gt;=1,$O342&lt;=12),INT($O342),12),IF(AND(RetireExit="Yes",$U342&gt;0),$U342,12),IF(AND(ContractExit="Yes",$V342&gt;0),$V342,12)))</f>
        <v/>
      </c>
      <c r="X342" s="37">
        <f>IF(ISNUMBER($P342),$P342,IncPct)</f>
        <v/>
      </c>
      <c r="Y342" s="39">
        <f>IF($W342=0,0,MAX(0,MIN($W342,IncMonth-1))+MAX(0,$W342-IncMonth+1)*(1+$X342))</f>
        <v/>
      </c>
      <c r="Z342" s="40">
        <f>IF($C342="",0,IFERROR(INDEX(Departments!$B$5:$B$54,MATCH($C342,Departments!$A$5:$A$54,0)),0))</f>
        <v/>
      </c>
      <c r="AA342" s="41">
        <f>N($L342)*$Y342</f>
        <v/>
      </c>
      <c r="AB342" s="41">
        <f>N($M342)*$Y342</f>
        <v/>
      </c>
      <c r="AC342" s="41">
        <f>$AA342*$Z342</f>
        <v/>
      </c>
      <c r="AD342" s="41">
        <f>$AA342*BonusMonths/12</f>
        <v/>
      </c>
      <c r="AE342" s="41">
        <f>($AA342+SI_Gross*$AB342)*IF($Q342=1,SI_O,SI_E)</f>
        <v/>
      </c>
      <c r="AF342" s="41">
        <f>IF($Q342=1,0,$AA342*EOSB)</f>
        <v/>
      </c>
      <c r="AG342" s="41">
        <f>$AN342*$W342</f>
        <v/>
      </c>
      <c r="AH342" s="41">
        <f>SUM($AA342:$AG342)</f>
        <v/>
      </c>
      <c r="AI342" s="41">
        <f>12*($AM342+$AN342)</f>
        <v/>
      </c>
      <c r="AJ342" s="41">
        <f>$AM342*((IncMonth-1)+(13-IncMonth)*(1+$X342))+12*$AN342</f>
        <v/>
      </c>
      <c r="AK342" s="41">
        <f>IF($R342=1,N($L342)+N($M342),0)</f>
        <v/>
      </c>
      <c r="AL342">
        <f>IF($C342="","",IF(N($L342)&lt;=0,"Basic salary missing",IF(ISNA(MATCH($C342,Departments!$A$5:$A$54,0)),"Department not on Departments sheet",IF(AND($I342&lt;&gt;"",NOT(ISNUMBER($I342))),"Date of birth is text, not a date",IF(AND($K342&lt;&gt;"",NOT(ISNUMBER($K342))),"Contract end is text, not a date","")))))</f>
        <v/>
      </c>
      <c r="AM342" s="41">
        <f>IF($R342=0,0,N($L342)*(1+$Z342+BonusMonths/12+IF($Q342=1,0,EOSB))+N($M342)+(N($L342)+SI_Gross*N($M342))*IF($Q342=1,SI_O,SI_E))</f>
        <v/>
      </c>
      <c r="AN342" s="41">
        <f>IF($R342=0,0,(IF($Q342=1,MedO,MedE+Ticket)+Training)/12)</f>
        <v/>
      </c>
    </row>
    <row r="343">
      <c r="I343" s="35" t="n"/>
      <c r="J343" s="35" t="n"/>
      <c r="K343" s="35" t="n"/>
      <c r="L343" s="36" t="n"/>
      <c r="M343" s="36" t="n"/>
      <c r="P343" s="37" t="n"/>
      <c r="Q343" s="38">
        <f>IF($C343="",0,IF(OR(LOWER(TRIM($G343))="omani",LOWER(TRIM($G343))="oman",LOWER(TRIM($G343))="om",LOWER(TRIM($G343))="local"),1,0))</f>
        <v/>
      </c>
      <c r="R343" s="38">
        <f>IF($C343="",0,IF(OR(ISNUMBER(SEARCH("resign",$N343)),ISNUMBER(SEARCH("terminat",$N343)),ISNUMBER(SEARCH("inactive",$N343)),ISNUMBER(SEARCH("vacan",$N343)),ISNUMBER(SEARCH("deceased",$N343)),ISNUMBER(SEARCH("separated",$N343))),0,1))</f>
        <v/>
      </c>
      <c r="S343">
        <f>IF(OR($R343=0,NOT(ISNUMBER($I343))),"",IFERROR(DATEDIF($I343,DATE(FY,1,1),"y"),""))</f>
        <v/>
      </c>
      <c r="T343">
        <f>IF(OR($R343=0,NOT(ISNUMBER($J343))),"",IFERROR(DATEDIF($J343,DATE(FY,1,1),"y"),0))</f>
        <v/>
      </c>
      <c r="U343" s="38">
        <f>IF(OR($R343=0,NOT(ISNUMBER($I343))),0,IF(YEAR($I343)+IF($Q343=1,RetAgeO,RetAgeE)=FY,MONTH($I343),IF(YEAR($I343)+IF($Q343=1,RetAgeO,RetAgeE)&lt;FY,1,0)))</f>
        <v/>
      </c>
      <c r="V343" s="38">
        <f>IF(OR($R343=0,NOT(ISNUMBER($K343))),0,IF(YEAR($K343)=FY,MONTH($K343),IF(YEAR($K343)&lt;FY,1,0)))</f>
        <v/>
      </c>
      <c r="W343" s="38">
        <f>IF($R343=0,0,MIN(12,IF(AND(ISNUMBER($O343),$O343&gt;=1,$O343&lt;=12),INT($O343),12),IF(AND(RetireExit="Yes",$U343&gt;0),$U343,12),IF(AND(ContractExit="Yes",$V343&gt;0),$V343,12)))</f>
        <v/>
      </c>
      <c r="X343" s="37">
        <f>IF(ISNUMBER($P343),$P343,IncPct)</f>
        <v/>
      </c>
      <c r="Y343" s="39">
        <f>IF($W343=0,0,MAX(0,MIN($W343,IncMonth-1))+MAX(0,$W343-IncMonth+1)*(1+$X343))</f>
        <v/>
      </c>
      <c r="Z343" s="40">
        <f>IF($C343="",0,IFERROR(INDEX(Departments!$B$5:$B$54,MATCH($C343,Departments!$A$5:$A$54,0)),0))</f>
        <v/>
      </c>
      <c r="AA343" s="41">
        <f>N($L343)*$Y343</f>
        <v/>
      </c>
      <c r="AB343" s="41">
        <f>N($M343)*$Y343</f>
        <v/>
      </c>
      <c r="AC343" s="41">
        <f>$AA343*$Z343</f>
        <v/>
      </c>
      <c r="AD343" s="41">
        <f>$AA343*BonusMonths/12</f>
        <v/>
      </c>
      <c r="AE343" s="41">
        <f>($AA343+SI_Gross*$AB343)*IF($Q343=1,SI_O,SI_E)</f>
        <v/>
      </c>
      <c r="AF343" s="41">
        <f>IF($Q343=1,0,$AA343*EOSB)</f>
        <v/>
      </c>
      <c r="AG343" s="41">
        <f>$AN343*$W343</f>
        <v/>
      </c>
      <c r="AH343" s="41">
        <f>SUM($AA343:$AG343)</f>
        <v/>
      </c>
      <c r="AI343" s="41">
        <f>12*($AM343+$AN343)</f>
        <v/>
      </c>
      <c r="AJ343" s="41">
        <f>$AM343*((IncMonth-1)+(13-IncMonth)*(1+$X343))+12*$AN343</f>
        <v/>
      </c>
      <c r="AK343" s="41">
        <f>IF($R343=1,N($L343)+N($M343),0)</f>
        <v/>
      </c>
      <c r="AL343">
        <f>IF($C343="","",IF(N($L343)&lt;=0,"Basic salary missing",IF(ISNA(MATCH($C343,Departments!$A$5:$A$54,0)),"Department not on Departments sheet",IF(AND($I343&lt;&gt;"",NOT(ISNUMBER($I343))),"Date of birth is text, not a date",IF(AND($K343&lt;&gt;"",NOT(ISNUMBER($K343))),"Contract end is text, not a date","")))))</f>
        <v/>
      </c>
      <c r="AM343" s="41">
        <f>IF($R343=0,0,N($L343)*(1+$Z343+BonusMonths/12+IF($Q343=1,0,EOSB))+N($M343)+(N($L343)+SI_Gross*N($M343))*IF($Q343=1,SI_O,SI_E))</f>
        <v/>
      </c>
      <c r="AN343" s="41">
        <f>IF($R343=0,0,(IF($Q343=1,MedO,MedE+Ticket)+Training)/12)</f>
        <v/>
      </c>
    </row>
    <row r="344">
      <c r="I344" s="35" t="n"/>
      <c r="J344" s="35" t="n"/>
      <c r="K344" s="35" t="n"/>
      <c r="L344" s="36" t="n"/>
      <c r="M344" s="36" t="n"/>
      <c r="P344" s="37" t="n"/>
      <c r="Q344" s="38">
        <f>IF($C344="",0,IF(OR(LOWER(TRIM($G344))="omani",LOWER(TRIM($G344))="oman",LOWER(TRIM($G344))="om",LOWER(TRIM($G344))="local"),1,0))</f>
        <v/>
      </c>
      <c r="R344" s="38">
        <f>IF($C344="",0,IF(OR(ISNUMBER(SEARCH("resign",$N344)),ISNUMBER(SEARCH("terminat",$N344)),ISNUMBER(SEARCH("inactive",$N344)),ISNUMBER(SEARCH("vacan",$N344)),ISNUMBER(SEARCH("deceased",$N344)),ISNUMBER(SEARCH("separated",$N344))),0,1))</f>
        <v/>
      </c>
      <c r="S344">
        <f>IF(OR($R344=0,NOT(ISNUMBER($I344))),"",IFERROR(DATEDIF($I344,DATE(FY,1,1),"y"),""))</f>
        <v/>
      </c>
      <c r="T344">
        <f>IF(OR($R344=0,NOT(ISNUMBER($J344))),"",IFERROR(DATEDIF($J344,DATE(FY,1,1),"y"),0))</f>
        <v/>
      </c>
      <c r="U344" s="38">
        <f>IF(OR($R344=0,NOT(ISNUMBER($I344))),0,IF(YEAR($I344)+IF($Q344=1,RetAgeO,RetAgeE)=FY,MONTH($I344),IF(YEAR($I344)+IF($Q344=1,RetAgeO,RetAgeE)&lt;FY,1,0)))</f>
        <v/>
      </c>
      <c r="V344" s="38">
        <f>IF(OR($R344=0,NOT(ISNUMBER($K344))),0,IF(YEAR($K344)=FY,MONTH($K344),IF(YEAR($K344)&lt;FY,1,0)))</f>
        <v/>
      </c>
      <c r="W344" s="38">
        <f>IF($R344=0,0,MIN(12,IF(AND(ISNUMBER($O344),$O344&gt;=1,$O344&lt;=12),INT($O344),12),IF(AND(RetireExit="Yes",$U344&gt;0),$U344,12),IF(AND(ContractExit="Yes",$V344&gt;0),$V344,12)))</f>
        <v/>
      </c>
      <c r="X344" s="37">
        <f>IF(ISNUMBER($P344),$P344,IncPct)</f>
        <v/>
      </c>
      <c r="Y344" s="39">
        <f>IF($W344=0,0,MAX(0,MIN($W344,IncMonth-1))+MAX(0,$W344-IncMonth+1)*(1+$X344))</f>
        <v/>
      </c>
      <c r="Z344" s="40">
        <f>IF($C344="",0,IFERROR(INDEX(Departments!$B$5:$B$54,MATCH($C344,Departments!$A$5:$A$54,0)),0))</f>
        <v/>
      </c>
      <c r="AA344" s="41">
        <f>N($L344)*$Y344</f>
        <v/>
      </c>
      <c r="AB344" s="41">
        <f>N($M344)*$Y344</f>
        <v/>
      </c>
      <c r="AC344" s="41">
        <f>$AA344*$Z344</f>
        <v/>
      </c>
      <c r="AD344" s="41">
        <f>$AA344*BonusMonths/12</f>
        <v/>
      </c>
      <c r="AE344" s="41">
        <f>($AA344+SI_Gross*$AB344)*IF($Q344=1,SI_O,SI_E)</f>
        <v/>
      </c>
      <c r="AF344" s="41">
        <f>IF($Q344=1,0,$AA344*EOSB)</f>
        <v/>
      </c>
      <c r="AG344" s="41">
        <f>$AN344*$W344</f>
        <v/>
      </c>
      <c r="AH344" s="41">
        <f>SUM($AA344:$AG344)</f>
        <v/>
      </c>
      <c r="AI344" s="41">
        <f>12*($AM344+$AN344)</f>
        <v/>
      </c>
      <c r="AJ344" s="41">
        <f>$AM344*((IncMonth-1)+(13-IncMonth)*(1+$X344))+12*$AN344</f>
        <v/>
      </c>
      <c r="AK344" s="41">
        <f>IF($R344=1,N($L344)+N($M344),0)</f>
        <v/>
      </c>
      <c r="AL344">
        <f>IF($C344="","",IF(N($L344)&lt;=0,"Basic salary missing",IF(ISNA(MATCH($C344,Departments!$A$5:$A$54,0)),"Department not on Departments sheet",IF(AND($I344&lt;&gt;"",NOT(ISNUMBER($I344))),"Date of birth is text, not a date",IF(AND($K344&lt;&gt;"",NOT(ISNUMBER($K344))),"Contract end is text, not a date","")))))</f>
        <v/>
      </c>
      <c r="AM344" s="41">
        <f>IF($R344=0,0,N($L344)*(1+$Z344+BonusMonths/12+IF($Q344=1,0,EOSB))+N($M344)+(N($L344)+SI_Gross*N($M344))*IF($Q344=1,SI_O,SI_E))</f>
        <v/>
      </c>
      <c r="AN344" s="41">
        <f>IF($R344=0,0,(IF($Q344=1,MedO,MedE+Ticket)+Training)/12)</f>
        <v/>
      </c>
    </row>
    <row r="345">
      <c r="I345" s="35" t="n"/>
      <c r="J345" s="35" t="n"/>
      <c r="K345" s="35" t="n"/>
      <c r="L345" s="36" t="n"/>
      <c r="M345" s="36" t="n"/>
      <c r="P345" s="37" t="n"/>
      <c r="Q345" s="38">
        <f>IF($C345="",0,IF(OR(LOWER(TRIM($G345))="omani",LOWER(TRIM($G345))="oman",LOWER(TRIM($G345))="om",LOWER(TRIM($G345))="local"),1,0))</f>
        <v/>
      </c>
      <c r="R345" s="38">
        <f>IF($C345="",0,IF(OR(ISNUMBER(SEARCH("resign",$N345)),ISNUMBER(SEARCH("terminat",$N345)),ISNUMBER(SEARCH("inactive",$N345)),ISNUMBER(SEARCH("vacan",$N345)),ISNUMBER(SEARCH("deceased",$N345)),ISNUMBER(SEARCH("separated",$N345))),0,1))</f>
        <v/>
      </c>
      <c r="S345">
        <f>IF(OR($R345=0,NOT(ISNUMBER($I345))),"",IFERROR(DATEDIF($I345,DATE(FY,1,1),"y"),""))</f>
        <v/>
      </c>
      <c r="T345">
        <f>IF(OR($R345=0,NOT(ISNUMBER($J345))),"",IFERROR(DATEDIF($J345,DATE(FY,1,1),"y"),0))</f>
        <v/>
      </c>
      <c r="U345" s="38">
        <f>IF(OR($R345=0,NOT(ISNUMBER($I345))),0,IF(YEAR($I345)+IF($Q345=1,RetAgeO,RetAgeE)=FY,MONTH($I345),IF(YEAR($I345)+IF($Q345=1,RetAgeO,RetAgeE)&lt;FY,1,0)))</f>
        <v/>
      </c>
      <c r="V345" s="38">
        <f>IF(OR($R345=0,NOT(ISNUMBER($K345))),0,IF(YEAR($K345)=FY,MONTH($K345),IF(YEAR($K345)&lt;FY,1,0)))</f>
        <v/>
      </c>
      <c r="W345" s="38">
        <f>IF($R345=0,0,MIN(12,IF(AND(ISNUMBER($O345),$O345&gt;=1,$O345&lt;=12),INT($O345),12),IF(AND(RetireExit="Yes",$U345&gt;0),$U345,12),IF(AND(ContractExit="Yes",$V345&gt;0),$V345,12)))</f>
        <v/>
      </c>
      <c r="X345" s="37">
        <f>IF(ISNUMBER($P345),$P345,IncPct)</f>
        <v/>
      </c>
      <c r="Y345" s="39">
        <f>IF($W345=0,0,MAX(0,MIN($W345,IncMonth-1))+MAX(0,$W345-IncMonth+1)*(1+$X345))</f>
        <v/>
      </c>
      <c r="Z345" s="40">
        <f>IF($C345="",0,IFERROR(INDEX(Departments!$B$5:$B$54,MATCH($C345,Departments!$A$5:$A$54,0)),0))</f>
        <v/>
      </c>
      <c r="AA345" s="41">
        <f>N($L345)*$Y345</f>
        <v/>
      </c>
      <c r="AB345" s="41">
        <f>N($M345)*$Y345</f>
        <v/>
      </c>
      <c r="AC345" s="41">
        <f>$AA345*$Z345</f>
        <v/>
      </c>
      <c r="AD345" s="41">
        <f>$AA345*BonusMonths/12</f>
        <v/>
      </c>
      <c r="AE345" s="41">
        <f>($AA345+SI_Gross*$AB345)*IF($Q345=1,SI_O,SI_E)</f>
        <v/>
      </c>
      <c r="AF345" s="41">
        <f>IF($Q345=1,0,$AA345*EOSB)</f>
        <v/>
      </c>
      <c r="AG345" s="41">
        <f>$AN345*$W345</f>
        <v/>
      </c>
      <c r="AH345" s="41">
        <f>SUM($AA345:$AG345)</f>
        <v/>
      </c>
      <c r="AI345" s="41">
        <f>12*($AM345+$AN345)</f>
        <v/>
      </c>
      <c r="AJ345" s="41">
        <f>$AM345*((IncMonth-1)+(13-IncMonth)*(1+$X345))+12*$AN345</f>
        <v/>
      </c>
      <c r="AK345" s="41">
        <f>IF($R345=1,N($L345)+N($M345),0)</f>
        <v/>
      </c>
      <c r="AL345">
        <f>IF($C345="","",IF(N($L345)&lt;=0,"Basic salary missing",IF(ISNA(MATCH($C345,Departments!$A$5:$A$54,0)),"Department not on Departments sheet",IF(AND($I345&lt;&gt;"",NOT(ISNUMBER($I345))),"Date of birth is text, not a date",IF(AND($K345&lt;&gt;"",NOT(ISNUMBER($K345))),"Contract end is text, not a date","")))))</f>
        <v/>
      </c>
      <c r="AM345" s="41">
        <f>IF($R345=0,0,N($L345)*(1+$Z345+BonusMonths/12+IF($Q345=1,0,EOSB))+N($M345)+(N($L345)+SI_Gross*N($M345))*IF($Q345=1,SI_O,SI_E))</f>
        <v/>
      </c>
      <c r="AN345" s="41">
        <f>IF($R345=0,0,(IF($Q345=1,MedO,MedE+Ticket)+Training)/12)</f>
        <v/>
      </c>
    </row>
    <row r="346">
      <c r="I346" s="35" t="n"/>
      <c r="J346" s="35" t="n"/>
      <c r="K346" s="35" t="n"/>
      <c r="L346" s="36" t="n"/>
      <c r="M346" s="36" t="n"/>
      <c r="P346" s="37" t="n"/>
      <c r="Q346" s="38">
        <f>IF($C346="",0,IF(OR(LOWER(TRIM($G346))="omani",LOWER(TRIM($G346))="oman",LOWER(TRIM($G346))="om",LOWER(TRIM($G346))="local"),1,0))</f>
        <v/>
      </c>
      <c r="R346" s="38">
        <f>IF($C346="",0,IF(OR(ISNUMBER(SEARCH("resign",$N346)),ISNUMBER(SEARCH("terminat",$N346)),ISNUMBER(SEARCH("inactive",$N346)),ISNUMBER(SEARCH("vacan",$N346)),ISNUMBER(SEARCH("deceased",$N346)),ISNUMBER(SEARCH("separated",$N346))),0,1))</f>
        <v/>
      </c>
      <c r="S346">
        <f>IF(OR($R346=0,NOT(ISNUMBER($I346))),"",IFERROR(DATEDIF($I346,DATE(FY,1,1),"y"),""))</f>
        <v/>
      </c>
      <c r="T346">
        <f>IF(OR($R346=0,NOT(ISNUMBER($J346))),"",IFERROR(DATEDIF($J346,DATE(FY,1,1),"y"),0))</f>
        <v/>
      </c>
      <c r="U346" s="38">
        <f>IF(OR($R346=0,NOT(ISNUMBER($I346))),0,IF(YEAR($I346)+IF($Q346=1,RetAgeO,RetAgeE)=FY,MONTH($I346),IF(YEAR($I346)+IF($Q346=1,RetAgeO,RetAgeE)&lt;FY,1,0)))</f>
        <v/>
      </c>
      <c r="V346" s="38">
        <f>IF(OR($R346=0,NOT(ISNUMBER($K346))),0,IF(YEAR($K346)=FY,MONTH($K346),IF(YEAR($K346)&lt;FY,1,0)))</f>
        <v/>
      </c>
      <c r="W346" s="38">
        <f>IF($R346=0,0,MIN(12,IF(AND(ISNUMBER($O346),$O346&gt;=1,$O346&lt;=12),INT($O346),12),IF(AND(RetireExit="Yes",$U346&gt;0),$U346,12),IF(AND(ContractExit="Yes",$V346&gt;0),$V346,12)))</f>
        <v/>
      </c>
      <c r="X346" s="37">
        <f>IF(ISNUMBER($P346),$P346,IncPct)</f>
        <v/>
      </c>
      <c r="Y346" s="39">
        <f>IF($W346=0,0,MAX(0,MIN($W346,IncMonth-1))+MAX(0,$W346-IncMonth+1)*(1+$X346))</f>
        <v/>
      </c>
      <c r="Z346" s="40">
        <f>IF($C346="",0,IFERROR(INDEX(Departments!$B$5:$B$54,MATCH($C346,Departments!$A$5:$A$54,0)),0))</f>
        <v/>
      </c>
      <c r="AA346" s="41">
        <f>N($L346)*$Y346</f>
        <v/>
      </c>
      <c r="AB346" s="41">
        <f>N($M346)*$Y346</f>
        <v/>
      </c>
      <c r="AC346" s="41">
        <f>$AA346*$Z346</f>
        <v/>
      </c>
      <c r="AD346" s="41">
        <f>$AA346*BonusMonths/12</f>
        <v/>
      </c>
      <c r="AE346" s="41">
        <f>($AA346+SI_Gross*$AB346)*IF($Q346=1,SI_O,SI_E)</f>
        <v/>
      </c>
      <c r="AF346" s="41">
        <f>IF($Q346=1,0,$AA346*EOSB)</f>
        <v/>
      </c>
      <c r="AG346" s="41">
        <f>$AN346*$W346</f>
        <v/>
      </c>
      <c r="AH346" s="41">
        <f>SUM($AA346:$AG346)</f>
        <v/>
      </c>
      <c r="AI346" s="41">
        <f>12*($AM346+$AN346)</f>
        <v/>
      </c>
      <c r="AJ346" s="41">
        <f>$AM346*((IncMonth-1)+(13-IncMonth)*(1+$X346))+12*$AN346</f>
        <v/>
      </c>
      <c r="AK346" s="41">
        <f>IF($R346=1,N($L346)+N($M346),0)</f>
        <v/>
      </c>
      <c r="AL346">
        <f>IF($C346="","",IF(N($L346)&lt;=0,"Basic salary missing",IF(ISNA(MATCH($C346,Departments!$A$5:$A$54,0)),"Department not on Departments sheet",IF(AND($I346&lt;&gt;"",NOT(ISNUMBER($I346))),"Date of birth is text, not a date",IF(AND($K346&lt;&gt;"",NOT(ISNUMBER($K346))),"Contract end is text, not a date","")))))</f>
        <v/>
      </c>
      <c r="AM346" s="41">
        <f>IF($R346=0,0,N($L346)*(1+$Z346+BonusMonths/12+IF($Q346=1,0,EOSB))+N($M346)+(N($L346)+SI_Gross*N($M346))*IF($Q346=1,SI_O,SI_E))</f>
        <v/>
      </c>
      <c r="AN346" s="41">
        <f>IF($R346=0,0,(IF($Q346=1,MedO,MedE+Ticket)+Training)/12)</f>
        <v/>
      </c>
    </row>
    <row r="347">
      <c r="I347" s="35" t="n"/>
      <c r="J347" s="35" t="n"/>
      <c r="K347" s="35" t="n"/>
      <c r="L347" s="36" t="n"/>
      <c r="M347" s="36" t="n"/>
      <c r="P347" s="37" t="n"/>
      <c r="Q347" s="38">
        <f>IF($C347="",0,IF(OR(LOWER(TRIM($G347))="omani",LOWER(TRIM($G347))="oman",LOWER(TRIM($G347))="om",LOWER(TRIM($G347))="local"),1,0))</f>
        <v/>
      </c>
      <c r="R347" s="38">
        <f>IF($C347="",0,IF(OR(ISNUMBER(SEARCH("resign",$N347)),ISNUMBER(SEARCH("terminat",$N347)),ISNUMBER(SEARCH("inactive",$N347)),ISNUMBER(SEARCH("vacan",$N347)),ISNUMBER(SEARCH("deceased",$N347)),ISNUMBER(SEARCH("separated",$N347))),0,1))</f>
        <v/>
      </c>
      <c r="S347">
        <f>IF(OR($R347=0,NOT(ISNUMBER($I347))),"",IFERROR(DATEDIF($I347,DATE(FY,1,1),"y"),""))</f>
        <v/>
      </c>
      <c r="T347">
        <f>IF(OR($R347=0,NOT(ISNUMBER($J347))),"",IFERROR(DATEDIF($J347,DATE(FY,1,1),"y"),0))</f>
        <v/>
      </c>
      <c r="U347" s="38">
        <f>IF(OR($R347=0,NOT(ISNUMBER($I347))),0,IF(YEAR($I347)+IF($Q347=1,RetAgeO,RetAgeE)=FY,MONTH($I347),IF(YEAR($I347)+IF($Q347=1,RetAgeO,RetAgeE)&lt;FY,1,0)))</f>
        <v/>
      </c>
      <c r="V347" s="38">
        <f>IF(OR($R347=0,NOT(ISNUMBER($K347))),0,IF(YEAR($K347)=FY,MONTH($K347),IF(YEAR($K347)&lt;FY,1,0)))</f>
        <v/>
      </c>
      <c r="W347" s="38">
        <f>IF($R347=0,0,MIN(12,IF(AND(ISNUMBER($O347),$O347&gt;=1,$O347&lt;=12),INT($O347),12),IF(AND(RetireExit="Yes",$U347&gt;0),$U347,12),IF(AND(ContractExit="Yes",$V347&gt;0),$V347,12)))</f>
        <v/>
      </c>
      <c r="X347" s="37">
        <f>IF(ISNUMBER($P347),$P347,IncPct)</f>
        <v/>
      </c>
      <c r="Y347" s="39">
        <f>IF($W347=0,0,MAX(0,MIN($W347,IncMonth-1))+MAX(0,$W347-IncMonth+1)*(1+$X347))</f>
        <v/>
      </c>
      <c r="Z347" s="40">
        <f>IF($C347="",0,IFERROR(INDEX(Departments!$B$5:$B$54,MATCH($C347,Departments!$A$5:$A$54,0)),0))</f>
        <v/>
      </c>
      <c r="AA347" s="41">
        <f>N($L347)*$Y347</f>
        <v/>
      </c>
      <c r="AB347" s="41">
        <f>N($M347)*$Y347</f>
        <v/>
      </c>
      <c r="AC347" s="41">
        <f>$AA347*$Z347</f>
        <v/>
      </c>
      <c r="AD347" s="41">
        <f>$AA347*BonusMonths/12</f>
        <v/>
      </c>
      <c r="AE347" s="41">
        <f>($AA347+SI_Gross*$AB347)*IF($Q347=1,SI_O,SI_E)</f>
        <v/>
      </c>
      <c r="AF347" s="41">
        <f>IF($Q347=1,0,$AA347*EOSB)</f>
        <v/>
      </c>
      <c r="AG347" s="41">
        <f>$AN347*$W347</f>
        <v/>
      </c>
      <c r="AH347" s="41">
        <f>SUM($AA347:$AG347)</f>
        <v/>
      </c>
      <c r="AI347" s="41">
        <f>12*($AM347+$AN347)</f>
        <v/>
      </c>
      <c r="AJ347" s="41">
        <f>$AM347*((IncMonth-1)+(13-IncMonth)*(1+$X347))+12*$AN347</f>
        <v/>
      </c>
      <c r="AK347" s="41">
        <f>IF($R347=1,N($L347)+N($M347),0)</f>
        <v/>
      </c>
      <c r="AL347">
        <f>IF($C347="","",IF(N($L347)&lt;=0,"Basic salary missing",IF(ISNA(MATCH($C347,Departments!$A$5:$A$54,0)),"Department not on Departments sheet",IF(AND($I347&lt;&gt;"",NOT(ISNUMBER($I347))),"Date of birth is text, not a date",IF(AND($K347&lt;&gt;"",NOT(ISNUMBER($K347))),"Contract end is text, not a date","")))))</f>
        <v/>
      </c>
      <c r="AM347" s="41">
        <f>IF($R347=0,0,N($L347)*(1+$Z347+BonusMonths/12+IF($Q347=1,0,EOSB))+N($M347)+(N($L347)+SI_Gross*N($M347))*IF($Q347=1,SI_O,SI_E))</f>
        <v/>
      </c>
      <c r="AN347" s="41">
        <f>IF($R347=0,0,(IF($Q347=1,MedO,MedE+Ticket)+Training)/12)</f>
        <v/>
      </c>
    </row>
    <row r="348">
      <c r="I348" s="35" t="n"/>
      <c r="J348" s="35" t="n"/>
      <c r="K348" s="35" t="n"/>
      <c r="L348" s="36" t="n"/>
      <c r="M348" s="36" t="n"/>
      <c r="P348" s="37" t="n"/>
      <c r="Q348" s="38">
        <f>IF($C348="",0,IF(OR(LOWER(TRIM($G348))="omani",LOWER(TRIM($G348))="oman",LOWER(TRIM($G348))="om",LOWER(TRIM($G348))="local"),1,0))</f>
        <v/>
      </c>
      <c r="R348" s="38">
        <f>IF($C348="",0,IF(OR(ISNUMBER(SEARCH("resign",$N348)),ISNUMBER(SEARCH("terminat",$N348)),ISNUMBER(SEARCH("inactive",$N348)),ISNUMBER(SEARCH("vacan",$N348)),ISNUMBER(SEARCH("deceased",$N348)),ISNUMBER(SEARCH("separated",$N348))),0,1))</f>
        <v/>
      </c>
      <c r="S348">
        <f>IF(OR($R348=0,NOT(ISNUMBER($I348))),"",IFERROR(DATEDIF($I348,DATE(FY,1,1),"y"),""))</f>
        <v/>
      </c>
      <c r="T348">
        <f>IF(OR($R348=0,NOT(ISNUMBER($J348))),"",IFERROR(DATEDIF($J348,DATE(FY,1,1),"y"),0))</f>
        <v/>
      </c>
      <c r="U348" s="38">
        <f>IF(OR($R348=0,NOT(ISNUMBER($I348))),0,IF(YEAR($I348)+IF($Q348=1,RetAgeO,RetAgeE)=FY,MONTH($I348),IF(YEAR($I348)+IF($Q348=1,RetAgeO,RetAgeE)&lt;FY,1,0)))</f>
        <v/>
      </c>
      <c r="V348" s="38">
        <f>IF(OR($R348=0,NOT(ISNUMBER($K348))),0,IF(YEAR($K348)=FY,MONTH($K348),IF(YEAR($K348)&lt;FY,1,0)))</f>
        <v/>
      </c>
      <c r="W348" s="38">
        <f>IF($R348=0,0,MIN(12,IF(AND(ISNUMBER($O348),$O348&gt;=1,$O348&lt;=12),INT($O348),12),IF(AND(RetireExit="Yes",$U348&gt;0),$U348,12),IF(AND(ContractExit="Yes",$V348&gt;0),$V348,12)))</f>
        <v/>
      </c>
      <c r="X348" s="37">
        <f>IF(ISNUMBER($P348),$P348,IncPct)</f>
        <v/>
      </c>
      <c r="Y348" s="39">
        <f>IF($W348=0,0,MAX(0,MIN($W348,IncMonth-1))+MAX(0,$W348-IncMonth+1)*(1+$X348))</f>
        <v/>
      </c>
      <c r="Z348" s="40">
        <f>IF($C348="",0,IFERROR(INDEX(Departments!$B$5:$B$54,MATCH($C348,Departments!$A$5:$A$54,0)),0))</f>
        <v/>
      </c>
      <c r="AA348" s="41">
        <f>N($L348)*$Y348</f>
        <v/>
      </c>
      <c r="AB348" s="41">
        <f>N($M348)*$Y348</f>
        <v/>
      </c>
      <c r="AC348" s="41">
        <f>$AA348*$Z348</f>
        <v/>
      </c>
      <c r="AD348" s="41">
        <f>$AA348*BonusMonths/12</f>
        <v/>
      </c>
      <c r="AE348" s="41">
        <f>($AA348+SI_Gross*$AB348)*IF($Q348=1,SI_O,SI_E)</f>
        <v/>
      </c>
      <c r="AF348" s="41">
        <f>IF($Q348=1,0,$AA348*EOSB)</f>
        <v/>
      </c>
      <c r="AG348" s="41">
        <f>$AN348*$W348</f>
        <v/>
      </c>
      <c r="AH348" s="41">
        <f>SUM($AA348:$AG348)</f>
        <v/>
      </c>
      <c r="AI348" s="41">
        <f>12*($AM348+$AN348)</f>
        <v/>
      </c>
      <c r="AJ348" s="41">
        <f>$AM348*((IncMonth-1)+(13-IncMonth)*(1+$X348))+12*$AN348</f>
        <v/>
      </c>
      <c r="AK348" s="41">
        <f>IF($R348=1,N($L348)+N($M348),0)</f>
        <v/>
      </c>
      <c r="AL348">
        <f>IF($C348="","",IF(N($L348)&lt;=0,"Basic salary missing",IF(ISNA(MATCH($C348,Departments!$A$5:$A$54,0)),"Department not on Departments sheet",IF(AND($I348&lt;&gt;"",NOT(ISNUMBER($I348))),"Date of birth is text, not a date",IF(AND($K348&lt;&gt;"",NOT(ISNUMBER($K348))),"Contract end is text, not a date","")))))</f>
        <v/>
      </c>
      <c r="AM348" s="41">
        <f>IF($R348=0,0,N($L348)*(1+$Z348+BonusMonths/12+IF($Q348=1,0,EOSB))+N($M348)+(N($L348)+SI_Gross*N($M348))*IF($Q348=1,SI_O,SI_E))</f>
        <v/>
      </c>
      <c r="AN348" s="41">
        <f>IF($R348=0,0,(IF($Q348=1,MedO,MedE+Ticket)+Training)/12)</f>
        <v/>
      </c>
    </row>
    <row r="349">
      <c r="I349" s="35" t="n"/>
      <c r="J349" s="35" t="n"/>
      <c r="K349" s="35" t="n"/>
      <c r="L349" s="36" t="n"/>
      <c r="M349" s="36" t="n"/>
      <c r="P349" s="37" t="n"/>
      <c r="Q349" s="38">
        <f>IF($C349="",0,IF(OR(LOWER(TRIM($G349))="omani",LOWER(TRIM($G349))="oman",LOWER(TRIM($G349))="om",LOWER(TRIM($G349))="local"),1,0))</f>
        <v/>
      </c>
      <c r="R349" s="38">
        <f>IF($C349="",0,IF(OR(ISNUMBER(SEARCH("resign",$N349)),ISNUMBER(SEARCH("terminat",$N349)),ISNUMBER(SEARCH("inactive",$N349)),ISNUMBER(SEARCH("vacan",$N349)),ISNUMBER(SEARCH("deceased",$N349)),ISNUMBER(SEARCH("separated",$N349))),0,1))</f>
        <v/>
      </c>
      <c r="S349">
        <f>IF(OR($R349=0,NOT(ISNUMBER($I349))),"",IFERROR(DATEDIF($I349,DATE(FY,1,1),"y"),""))</f>
        <v/>
      </c>
      <c r="T349">
        <f>IF(OR($R349=0,NOT(ISNUMBER($J349))),"",IFERROR(DATEDIF($J349,DATE(FY,1,1),"y"),0))</f>
        <v/>
      </c>
      <c r="U349" s="38">
        <f>IF(OR($R349=0,NOT(ISNUMBER($I349))),0,IF(YEAR($I349)+IF($Q349=1,RetAgeO,RetAgeE)=FY,MONTH($I349),IF(YEAR($I349)+IF($Q349=1,RetAgeO,RetAgeE)&lt;FY,1,0)))</f>
        <v/>
      </c>
      <c r="V349" s="38">
        <f>IF(OR($R349=0,NOT(ISNUMBER($K349))),0,IF(YEAR($K349)=FY,MONTH($K349),IF(YEAR($K349)&lt;FY,1,0)))</f>
        <v/>
      </c>
      <c r="W349" s="38">
        <f>IF($R349=0,0,MIN(12,IF(AND(ISNUMBER($O349),$O349&gt;=1,$O349&lt;=12),INT($O349),12),IF(AND(RetireExit="Yes",$U349&gt;0),$U349,12),IF(AND(ContractExit="Yes",$V349&gt;0),$V349,12)))</f>
        <v/>
      </c>
      <c r="X349" s="37">
        <f>IF(ISNUMBER($P349),$P349,IncPct)</f>
        <v/>
      </c>
      <c r="Y349" s="39">
        <f>IF($W349=0,0,MAX(0,MIN($W349,IncMonth-1))+MAX(0,$W349-IncMonth+1)*(1+$X349))</f>
        <v/>
      </c>
      <c r="Z349" s="40">
        <f>IF($C349="",0,IFERROR(INDEX(Departments!$B$5:$B$54,MATCH($C349,Departments!$A$5:$A$54,0)),0))</f>
        <v/>
      </c>
      <c r="AA349" s="41">
        <f>N($L349)*$Y349</f>
        <v/>
      </c>
      <c r="AB349" s="41">
        <f>N($M349)*$Y349</f>
        <v/>
      </c>
      <c r="AC349" s="41">
        <f>$AA349*$Z349</f>
        <v/>
      </c>
      <c r="AD349" s="41">
        <f>$AA349*BonusMonths/12</f>
        <v/>
      </c>
      <c r="AE349" s="41">
        <f>($AA349+SI_Gross*$AB349)*IF($Q349=1,SI_O,SI_E)</f>
        <v/>
      </c>
      <c r="AF349" s="41">
        <f>IF($Q349=1,0,$AA349*EOSB)</f>
        <v/>
      </c>
      <c r="AG349" s="41">
        <f>$AN349*$W349</f>
        <v/>
      </c>
      <c r="AH349" s="41">
        <f>SUM($AA349:$AG349)</f>
        <v/>
      </c>
      <c r="AI349" s="41">
        <f>12*($AM349+$AN349)</f>
        <v/>
      </c>
      <c r="AJ349" s="41">
        <f>$AM349*((IncMonth-1)+(13-IncMonth)*(1+$X349))+12*$AN349</f>
        <v/>
      </c>
      <c r="AK349" s="41">
        <f>IF($R349=1,N($L349)+N($M349),0)</f>
        <v/>
      </c>
      <c r="AL349">
        <f>IF($C349="","",IF(N($L349)&lt;=0,"Basic salary missing",IF(ISNA(MATCH($C349,Departments!$A$5:$A$54,0)),"Department not on Departments sheet",IF(AND($I349&lt;&gt;"",NOT(ISNUMBER($I349))),"Date of birth is text, not a date",IF(AND($K349&lt;&gt;"",NOT(ISNUMBER($K349))),"Contract end is text, not a date","")))))</f>
        <v/>
      </c>
      <c r="AM349" s="41">
        <f>IF($R349=0,0,N($L349)*(1+$Z349+BonusMonths/12+IF($Q349=1,0,EOSB))+N($M349)+(N($L349)+SI_Gross*N($M349))*IF($Q349=1,SI_O,SI_E))</f>
        <v/>
      </c>
      <c r="AN349" s="41">
        <f>IF($R349=0,0,(IF($Q349=1,MedO,MedE+Ticket)+Training)/12)</f>
        <v/>
      </c>
    </row>
    <row r="350">
      <c r="I350" s="35" t="n"/>
      <c r="J350" s="35" t="n"/>
      <c r="K350" s="35" t="n"/>
      <c r="L350" s="36" t="n"/>
      <c r="M350" s="36" t="n"/>
      <c r="P350" s="37" t="n"/>
      <c r="Q350" s="38">
        <f>IF($C350="",0,IF(OR(LOWER(TRIM($G350))="omani",LOWER(TRIM($G350))="oman",LOWER(TRIM($G350))="om",LOWER(TRIM($G350))="local"),1,0))</f>
        <v/>
      </c>
      <c r="R350" s="38">
        <f>IF($C350="",0,IF(OR(ISNUMBER(SEARCH("resign",$N350)),ISNUMBER(SEARCH("terminat",$N350)),ISNUMBER(SEARCH("inactive",$N350)),ISNUMBER(SEARCH("vacan",$N350)),ISNUMBER(SEARCH("deceased",$N350)),ISNUMBER(SEARCH("separated",$N350))),0,1))</f>
        <v/>
      </c>
      <c r="S350">
        <f>IF(OR($R350=0,NOT(ISNUMBER($I350))),"",IFERROR(DATEDIF($I350,DATE(FY,1,1),"y"),""))</f>
        <v/>
      </c>
      <c r="T350">
        <f>IF(OR($R350=0,NOT(ISNUMBER($J350))),"",IFERROR(DATEDIF($J350,DATE(FY,1,1),"y"),0))</f>
        <v/>
      </c>
      <c r="U350" s="38">
        <f>IF(OR($R350=0,NOT(ISNUMBER($I350))),0,IF(YEAR($I350)+IF($Q350=1,RetAgeO,RetAgeE)=FY,MONTH($I350),IF(YEAR($I350)+IF($Q350=1,RetAgeO,RetAgeE)&lt;FY,1,0)))</f>
        <v/>
      </c>
      <c r="V350" s="38">
        <f>IF(OR($R350=0,NOT(ISNUMBER($K350))),0,IF(YEAR($K350)=FY,MONTH($K350),IF(YEAR($K350)&lt;FY,1,0)))</f>
        <v/>
      </c>
      <c r="W350" s="38">
        <f>IF($R350=0,0,MIN(12,IF(AND(ISNUMBER($O350),$O350&gt;=1,$O350&lt;=12),INT($O350),12),IF(AND(RetireExit="Yes",$U350&gt;0),$U350,12),IF(AND(ContractExit="Yes",$V350&gt;0),$V350,12)))</f>
        <v/>
      </c>
      <c r="X350" s="37">
        <f>IF(ISNUMBER($P350),$P350,IncPct)</f>
        <v/>
      </c>
      <c r="Y350" s="39">
        <f>IF($W350=0,0,MAX(0,MIN($W350,IncMonth-1))+MAX(0,$W350-IncMonth+1)*(1+$X350))</f>
        <v/>
      </c>
      <c r="Z350" s="40">
        <f>IF($C350="",0,IFERROR(INDEX(Departments!$B$5:$B$54,MATCH($C350,Departments!$A$5:$A$54,0)),0))</f>
        <v/>
      </c>
      <c r="AA350" s="41">
        <f>N($L350)*$Y350</f>
        <v/>
      </c>
      <c r="AB350" s="41">
        <f>N($M350)*$Y350</f>
        <v/>
      </c>
      <c r="AC350" s="41">
        <f>$AA350*$Z350</f>
        <v/>
      </c>
      <c r="AD350" s="41">
        <f>$AA350*BonusMonths/12</f>
        <v/>
      </c>
      <c r="AE350" s="41">
        <f>($AA350+SI_Gross*$AB350)*IF($Q350=1,SI_O,SI_E)</f>
        <v/>
      </c>
      <c r="AF350" s="41">
        <f>IF($Q350=1,0,$AA350*EOSB)</f>
        <v/>
      </c>
      <c r="AG350" s="41">
        <f>$AN350*$W350</f>
        <v/>
      </c>
      <c r="AH350" s="41">
        <f>SUM($AA350:$AG350)</f>
        <v/>
      </c>
      <c r="AI350" s="41">
        <f>12*($AM350+$AN350)</f>
        <v/>
      </c>
      <c r="AJ350" s="41">
        <f>$AM350*((IncMonth-1)+(13-IncMonth)*(1+$X350))+12*$AN350</f>
        <v/>
      </c>
      <c r="AK350" s="41">
        <f>IF($R350=1,N($L350)+N($M350),0)</f>
        <v/>
      </c>
      <c r="AL350">
        <f>IF($C350="","",IF(N($L350)&lt;=0,"Basic salary missing",IF(ISNA(MATCH($C350,Departments!$A$5:$A$54,0)),"Department not on Departments sheet",IF(AND($I350&lt;&gt;"",NOT(ISNUMBER($I350))),"Date of birth is text, not a date",IF(AND($K350&lt;&gt;"",NOT(ISNUMBER($K350))),"Contract end is text, not a date","")))))</f>
        <v/>
      </c>
      <c r="AM350" s="41">
        <f>IF($R350=0,0,N($L350)*(1+$Z350+BonusMonths/12+IF($Q350=1,0,EOSB))+N($M350)+(N($L350)+SI_Gross*N($M350))*IF($Q350=1,SI_O,SI_E))</f>
        <v/>
      </c>
      <c r="AN350" s="41">
        <f>IF($R350=0,0,(IF($Q350=1,MedO,MedE+Ticket)+Training)/12)</f>
        <v/>
      </c>
    </row>
    <row r="351">
      <c r="I351" s="35" t="n"/>
      <c r="J351" s="35" t="n"/>
      <c r="K351" s="35" t="n"/>
      <c r="L351" s="36" t="n"/>
      <c r="M351" s="36" t="n"/>
      <c r="P351" s="37" t="n"/>
      <c r="Q351" s="38">
        <f>IF($C351="",0,IF(OR(LOWER(TRIM($G351))="omani",LOWER(TRIM($G351))="oman",LOWER(TRIM($G351))="om",LOWER(TRIM($G351))="local"),1,0))</f>
        <v/>
      </c>
      <c r="R351" s="38">
        <f>IF($C351="",0,IF(OR(ISNUMBER(SEARCH("resign",$N351)),ISNUMBER(SEARCH("terminat",$N351)),ISNUMBER(SEARCH("inactive",$N351)),ISNUMBER(SEARCH("vacan",$N351)),ISNUMBER(SEARCH("deceased",$N351)),ISNUMBER(SEARCH("separated",$N351))),0,1))</f>
        <v/>
      </c>
      <c r="S351">
        <f>IF(OR($R351=0,NOT(ISNUMBER($I351))),"",IFERROR(DATEDIF($I351,DATE(FY,1,1),"y"),""))</f>
        <v/>
      </c>
      <c r="T351">
        <f>IF(OR($R351=0,NOT(ISNUMBER($J351))),"",IFERROR(DATEDIF($J351,DATE(FY,1,1),"y"),0))</f>
        <v/>
      </c>
      <c r="U351" s="38">
        <f>IF(OR($R351=0,NOT(ISNUMBER($I351))),0,IF(YEAR($I351)+IF($Q351=1,RetAgeO,RetAgeE)=FY,MONTH($I351),IF(YEAR($I351)+IF($Q351=1,RetAgeO,RetAgeE)&lt;FY,1,0)))</f>
        <v/>
      </c>
      <c r="V351" s="38">
        <f>IF(OR($R351=0,NOT(ISNUMBER($K351))),0,IF(YEAR($K351)=FY,MONTH($K351),IF(YEAR($K351)&lt;FY,1,0)))</f>
        <v/>
      </c>
      <c r="W351" s="38">
        <f>IF($R351=0,0,MIN(12,IF(AND(ISNUMBER($O351),$O351&gt;=1,$O351&lt;=12),INT($O351),12),IF(AND(RetireExit="Yes",$U351&gt;0),$U351,12),IF(AND(ContractExit="Yes",$V351&gt;0),$V351,12)))</f>
        <v/>
      </c>
      <c r="X351" s="37">
        <f>IF(ISNUMBER($P351),$P351,IncPct)</f>
        <v/>
      </c>
      <c r="Y351" s="39">
        <f>IF($W351=0,0,MAX(0,MIN($W351,IncMonth-1))+MAX(0,$W351-IncMonth+1)*(1+$X351))</f>
        <v/>
      </c>
      <c r="Z351" s="40">
        <f>IF($C351="",0,IFERROR(INDEX(Departments!$B$5:$B$54,MATCH($C351,Departments!$A$5:$A$54,0)),0))</f>
        <v/>
      </c>
      <c r="AA351" s="41">
        <f>N($L351)*$Y351</f>
        <v/>
      </c>
      <c r="AB351" s="41">
        <f>N($M351)*$Y351</f>
        <v/>
      </c>
      <c r="AC351" s="41">
        <f>$AA351*$Z351</f>
        <v/>
      </c>
      <c r="AD351" s="41">
        <f>$AA351*BonusMonths/12</f>
        <v/>
      </c>
      <c r="AE351" s="41">
        <f>($AA351+SI_Gross*$AB351)*IF($Q351=1,SI_O,SI_E)</f>
        <v/>
      </c>
      <c r="AF351" s="41">
        <f>IF($Q351=1,0,$AA351*EOSB)</f>
        <v/>
      </c>
      <c r="AG351" s="41">
        <f>$AN351*$W351</f>
        <v/>
      </c>
      <c r="AH351" s="41">
        <f>SUM($AA351:$AG351)</f>
        <v/>
      </c>
      <c r="AI351" s="41">
        <f>12*($AM351+$AN351)</f>
        <v/>
      </c>
      <c r="AJ351" s="41">
        <f>$AM351*((IncMonth-1)+(13-IncMonth)*(1+$X351))+12*$AN351</f>
        <v/>
      </c>
      <c r="AK351" s="41">
        <f>IF($R351=1,N($L351)+N($M351),0)</f>
        <v/>
      </c>
      <c r="AL351">
        <f>IF($C351="","",IF(N($L351)&lt;=0,"Basic salary missing",IF(ISNA(MATCH($C351,Departments!$A$5:$A$54,0)),"Department not on Departments sheet",IF(AND($I351&lt;&gt;"",NOT(ISNUMBER($I351))),"Date of birth is text, not a date",IF(AND($K351&lt;&gt;"",NOT(ISNUMBER($K351))),"Contract end is text, not a date","")))))</f>
        <v/>
      </c>
      <c r="AM351" s="41">
        <f>IF($R351=0,0,N($L351)*(1+$Z351+BonusMonths/12+IF($Q351=1,0,EOSB))+N($M351)+(N($L351)+SI_Gross*N($M351))*IF($Q351=1,SI_O,SI_E))</f>
        <v/>
      </c>
      <c r="AN351" s="41">
        <f>IF($R351=0,0,(IF($Q351=1,MedO,MedE+Ticket)+Training)/12)</f>
        <v/>
      </c>
    </row>
    <row r="352">
      <c r="I352" s="35" t="n"/>
      <c r="J352" s="35" t="n"/>
      <c r="K352" s="35" t="n"/>
      <c r="L352" s="36" t="n"/>
      <c r="M352" s="36" t="n"/>
      <c r="P352" s="37" t="n"/>
      <c r="Q352" s="38">
        <f>IF($C352="",0,IF(OR(LOWER(TRIM($G352))="omani",LOWER(TRIM($G352))="oman",LOWER(TRIM($G352))="om",LOWER(TRIM($G352))="local"),1,0))</f>
        <v/>
      </c>
      <c r="R352" s="38">
        <f>IF($C352="",0,IF(OR(ISNUMBER(SEARCH("resign",$N352)),ISNUMBER(SEARCH("terminat",$N352)),ISNUMBER(SEARCH("inactive",$N352)),ISNUMBER(SEARCH("vacan",$N352)),ISNUMBER(SEARCH("deceased",$N352)),ISNUMBER(SEARCH("separated",$N352))),0,1))</f>
        <v/>
      </c>
      <c r="S352">
        <f>IF(OR($R352=0,NOT(ISNUMBER($I352))),"",IFERROR(DATEDIF($I352,DATE(FY,1,1),"y"),""))</f>
        <v/>
      </c>
      <c r="T352">
        <f>IF(OR($R352=0,NOT(ISNUMBER($J352))),"",IFERROR(DATEDIF($J352,DATE(FY,1,1),"y"),0))</f>
        <v/>
      </c>
      <c r="U352" s="38">
        <f>IF(OR($R352=0,NOT(ISNUMBER($I352))),0,IF(YEAR($I352)+IF($Q352=1,RetAgeO,RetAgeE)=FY,MONTH($I352),IF(YEAR($I352)+IF($Q352=1,RetAgeO,RetAgeE)&lt;FY,1,0)))</f>
        <v/>
      </c>
      <c r="V352" s="38">
        <f>IF(OR($R352=0,NOT(ISNUMBER($K352))),0,IF(YEAR($K352)=FY,MONTH($K352),IF(YEAR($K352)&lt;FY,1,0)))</f>
        <v/>
      </c>
      <c r="W352" s="38">
        <f>IF($R352=0,0,MIN(12,IF(AND(ISNUMBER($O352),$O352&gt;=1,$O352&lt;=12),INT($O352),12),IF(AND(RetireExit="Yes",$U352&gt;0),$U352,12),IF(AND(ContractExit="Yes",$V352&gt;0),$V352,12)))</f>
        <v/>
      </c>
      <c r="X352" s="37">
        <f>IF(ISNUMBER($P352),$P352,IncPct)</f>
        <v/>
      </c>
      <c r="Y352" s="39">
        <f>IF($W352=0,0,MAX(0,MIN($W352,IncMonth-1))+MAX(0,$W352-IncMonth+1)*(1+$X352))</f>
        <v/>
      </c>
      <c r="Z352" s="40">
        <f>IF($C352="",0,IFERROR(INDEX(Departments!$B$5:$B$54,MATCH($C352,Departments!$A$5:$A$54,0)),0))</f>
        <v/>
      </c>
      <c r="AA352" s="41">
        <f>N($L352)*$Y352</f>
        <v/>
      </c>
      <c r="AB352" s="41">
        <f>N($M352)*$Y352</f>
        <v/>
      </c>
      <c r="AC352" s="41">
        <f>$AA352*$Z352</f>
        <v/>
      </c>
      <c r="AD352" s="41">
        <f>$AA352*BonusMonths/12</f>
        <v/>
      </c>
      <c r="AE352" s="41">
        <f>($AA352+SI_Gross*$AB352)*IF($Q352=1,SI_O,SI_E)</f>
        <v/>
      </c>
      <c r="AF352" s="41">
        <f>IF($Q352=1,0,$AA352*EOSB)</f>
        <v/>
      </c>
      <c r="AG352" s="41">
        <f>$AN352*$W352</f>
        <v/>
      </c>
      <c r="AH352" s="41">
        <f>SUM($AA352:$AG352)</f>
        <v/>
      </c>
      <c r="AI352" s="41">
        <f>12*($AM352+$AN352)</f>
        <v/>
      </c>
      <c r="AJ352" s="41">
        <f>$AM352*((IncMonth-1)+(13-IncMonth)*(1+$X352))+12*$AN352</f>
        <v/>
      </c>
      <c r="AK352" s="41">
        <f>IF($R352=1,N($L352)+N($M352),0)</f>
        <v/>
      </c>
      <c r="AL352">
        <f>IF($C352="","",IF(N($L352)&lt;=0,"Basic salary missing",IF(ISNA(MATCH($C352,Departments!$A$5:$A$54,0)),"Department not on Departments sheet",IF(AND($I352&lt;&gt;"",NOT(ISNUMBER($I352))),"Date of birth is text, not a date",IF(AND($K352&lt;&gt;"",NOT(ISNUMBER($K352))),"Contract end is text, not a date","")))))</f>
        <v/>
      </c>
      <c r="AM352" s="41">
        <f>IF($R352=0,0,N($L352)*(1+$Z352+BonusMonths/12+IF($Q352=1,0,EOSB))+N($M352)+(N($L352)+SI_Gross*N($M352))*IF($Q352=1,SI_O,SI_E))</f>
        <v/>
      </c>
      <c r="AN352" s="41">
        <f>IF($R352=0,0,(IF($Q352=1,MedO,MedE+Ticket)+Training)/12)</f>
        <v/>
      </c>
    </row>
    <row r="353">
      <c r="I353" s="35" t="n"/>
      <c r="J353" s="35" t="n"/>
      <c r="K353" s="35" t="n"/>
      <c r="L353" s="36" t="n"/>
      <c r="M353" s="36" t="n"/>
      <c r="P353" s="37" t="n"/>
      <c r="Q353" s="38">
        <f>IF($C353="",0,IF(OR(LOWER(TRIM($G353))="omani",LOWER(TRIM($G353))="oman",LOWER(TRIM($G353))="om",LOWER(TRIM($G353))="local"),1,0))</f>
        <v/>
      </c>
      <c r="R353" s="38">
        <f>IF($C353="",0,IF(OR(ISNUMBER(SEARCH("resign",$N353)),ISNUMBER(SEARCH("terminat",$N353)),ISNUMBER(SEARCH("inactive",$N353)),ISNUMBER(SEARCH("vacan",$N353)),ISNUMBER(SEARCH("deceased",$N353)),ISNUMBER(SEARCH("separated",$N353))),0,1))</f>
        <v/>
      </c>
      <c r="S353">
        <f>IF(OR($R353=0,NOT(ISNUMBER($I353))),"",IFERROR(DATEDIF($I353,DATE(FY,1,1),"y"),""))</f>
        <v/>
      </c>
      <c r="T353">
        <f>IF(OR($R353=0,NOT(ISNUMBER($J353))),"",IFERROR(DATEDIF($J353,DATE(FY,1,1),"y"),0))</f>
        <v/>
      </c>
      <c r="U353" s="38">
        <f>IF(OR($R353=0,NOT(ISNUMBER($I353))),0,IF(YEAR($I353)+IF($Q353=1,RetAgeO,RetAgeE)=FY,MONTH($I353),IF(YEAR($I353)+IF($Q353=1,RetAgeO,RetAgeE)&lt;FY,1,0)))</f>
        <v/>
      </c>
      <c r="V353" s="38">
        <f>IF(OR($R353=0,NOT(ISNUMBER($K353))),0,IF(YEAR($K353)=FY,MONTH($K353),IF(YEAR($K353)&lt;FY,1,0)))</f>
        <v/>
      </c>
      <c r="W353" s="38">
        <f>IF($R353=0,0,MIN(12,IF(AND(ISNUMBER($O353),$O353&gt;=1,$O353&lt;=12),INT($O353),12),IF(AND(RetireExit="Yes",$U353&gt;0),$U353,12),IF(AND(ContractExit="Yes",$V353&gt;0),$V353,12)))</f>
        <v/>
      </c>
      <c r="X353" s="37">
        <f>IF(ISNUMBER($P353),$P353,IncPct)</f>
        <v/>
      </c>
      <c r="Y353" s="39">
        <f>IF($W353=0,0,MAX(0,MIN($W353,IncMonth-1))+MAX(0,$W353-IncMonth+1)*(1+$X353))</f>
        <v/>
      </c>
      <c r="Z353" s="40">
        <f>IF($C353="",0,IFERROR(INDEX(Departments!$B$5:$B$54,MATCH($C353,Departments!$A$5:$A$54,0)),0))</f>
        <v/>
      </c>
      <c r="AA353" s="41">
        <f>N($L353)*$Y353</f>
        <v/>
      </c>
      <c r="AB353" s="41">
        <f>N($M353)*$Y353</f>
        <v/>
      </c>
      <c r="AC353" s="41">
        <f>$AA353*$Z353</f>
        <v/>
      </c>
      <c r="AD353" s="41">
        <f>$AA353*BonusMonths/12</f>
        <v/>
      </c>
      <c r="AE353" s="41">
        <f>($AA353+SI_Gross*$AB353)*IF($Q353=1,SI_O,SI_E)</f>
        <v/>
      </c>
      <c r="AF353" s="41">
        <f>IF($Q353=1,0,$AA353*EOSB)</f>
        <v/>
      </c>
      <c r="AG353" s="41">
        <f>$AN353*$W353</f>
        <v/>
      </c>
      <c r="AH353" s="41">
        <f>SUM($AA353:$AG353)</f>
        <v/>
      </c>
      <c r="AI353" s="41">
        <f>12*($AM353+$AN353)</f>
        <v/>
      </c>
      <c r="AJ353" s="41">
        <f>$AM353*((IncMonth-1)+(13-IncMonth)*(1+$X353))+12*$AN353</f>
        <v/>
      </c>
      <c r="AK353" s="41">
        <f>IF($R353=1,N($L353)+N($M353),0)</f>
        <v/>
      </c>
      <c r="AL353">
        <f>IF($C353="","",IF(N($L353)&lt;=0,"Basic salary missing",IF(ISNA(MATCH($C353,Departments!$A$5:$A$54,0)),"Department not on Departments sheet",IF(AND($I353&lt;&gt;"",NOT(ISNUMBER($I353))),"Date of birth is text, not a date",IF(AND($K353&lt;&gt;"",NOT(ISNUMBER($K353))),"Contract end is text, not a date","")))))</f>
        <v/>
      </c>
      <c r="AM353" s="41">
        <f>IF($R353=0,0,N($L353)*(1+$Z353+BonusMonths/12+IF($Q353=1,0,EOSB))+N($M353)+(N($L353)+SI_Gross*N($M353))*IF($Q353=1,SI_O,SI_E))</f>
        <v/>
      </c>
      <c r="AN353" s="41">
        <f>IF($R353=0,0,(IF($Q353=1,MedO,MedE+Ticket)+Training)/12)</f>
        <v/>
      </c>
    </row>
    <row r="354">
      <c r="I354" s="35" t="n"/>
      <c r="J354" s="35" t="n"/>
      <c r="K354" s="35" t="n"/>
      <c r="L354" s="36" t="n"/>
      <c r="M354" s="36" t="n"/>
      <c r="P354" s="37" t="n"/>
      <c r="Q354" s="38">
        <f>IF($C354="",0,IF(OR(LOWER(TRIM($G354))="omani",LOWER(TRIM($G354))="oman",LOWER(TRIM($G354))="om",LOWER(TRIM($G354))="local"),1,0))</f>
        <v/>
      </c>
      <c r="R354" s="38">
        <f>IF($C354="",0,IF(OR(ISNUMBER(SEARCH("resign",$N354)),ISNUMBER(SEARCH("terminat",$N354)),ISNUMBER(SEARCH("inactive",$N354)),ISNUMBER(SEARCH("vacan",$N354)),ISNUMBER(SEARCH("deceased",$N354)),ISNUMBER(SEARCH("separated",$N354))),0,1))</f>
        <v/>
      </c>
      <c r="S354">
        <f>IF(OR($R354=0,NOT(ISNUMBER($I354))),"",IFERROR(DATEDIF($I354,DATE(FY,1,1),"y"),""))</f>
        <v/>
      </c>
      <c r="T354">
        <f>IF(OR($R354=0,NOT(ISNUMBER($J354))),"",IFERROR(DATEDIF($J354,DATE(FY,1,1),"y"),0))</f>
        <v/>
      </c>
      <c r="U354" s="38">
        <f>IF(OR($R354=0,NOT(ISNUMBER($I354))),0,IF(YEAR($I354)+IF($Q354=1,RetAgeO,RetAgeE)=FY,MONTH($I354),IF(YEAR($I354)+IF($Q354=1,RetAgeO,RetAgeE)&lt;FY,1,0)))</f>
        <v/>
      </c>
      <c r="V354" s="38">
        <f>IF(OR($R354=0,NOT(ISNUMBER($K354))),0,IF(YEAR($K354)=FY,MONTH($K354),IF(YEAR($K354)&lt;FY,1,0)))</f>
        <v/>
      </c>
      <c r="W354" s="38">
        <f>IF($R354=0,0,MIN(12,IF(AND(ISNUMBER($O354),$O354&gt;=1,$O354&lt;=12),INT($O354),12),IF(AND(RetireExit="Yes",$U354&gt;0),$U354,12),IF(AND(ContractExit="Yes",$V354&gt;0),$V354,12)))</f>
        <v/>
      </c>
      <c r="X354" s="37">
        <f>IF(ISNUMBER($P354),$P354,IncPct)</f>
        <v/>
      </c>
      <c r="Y354" s="39">
        <f>IF($W354=0,0,MAX(0,MIN($W354,IncMonth-1))+MAX(0,$W354-IncMonth+1)*(1+$X354))</f>
        <v/>
      </c>
      <c r="Z354" s="40">
        <f>IF($C354="",0,IFERROR(INDEX(Departments!$B$5:$B$54,MATCH($C354,Departments!$A$5:$A$54,0)),0))</f>
        <v/>
      </c>
      <c r="AA354" s="41">
        <f>N($L354)*$Y354</f>
        <v/>
      </c>
      <c r="AB354" s="41">
        <f>N($M354)*$Y354</f>
        <v/>
      </c>
      <c r="AC354" s="41">
        <f>$AA354*$Z354</f>
        <v/>
      </c>
      <c r="AD354" s="41">
        <f>$AA354*BonusMonths/12</f>
        <v/>
      </c>
      <c r="AE354" s="41">
        <f>($AA354+SI_Gross*$AB354)*IF($Q354=1,SI_O,SI_E)</f>
        <v/>
      </c>
      <c r="AF354" s="41">
        <f>IF($Q354=1,0,$AA354*EOSB)</f>
        <v/>
      </c>
      <c r="AG354" s="41">
        <f>$AN354*$W354</f>
        <v/>
      </c>
      <c r="AH354" s="41">
        <f>SUM($AA354:$AG354)</f>
        <v/>
      </c>
      <c r="AI354" s="41">
        <f>12*($AM354+$AN354)</f>
        <v/>
      </c>
      <c r="AJ354" s="41">
        <f>$AM354*((IncMonth-1)+(13-IncMonth)*(1+$X354))+12*$AN354</f>
        <v/>
      </c>
      <c r="AK354" s="41">
        <f>IF($R354=1,N($L354)+N($M354),0)</f>
        <v/>
      </c>
      <c r="AL354">
        <f>IF($C354="","",IF(N($L354)&lt;=0,"Basic salary missing",IF(ISNA(MATCH($C354,Departments!$A$5:$A$54,0)),"Department not on Departments sheet",IF(AND($I354&lt;&gt;"",NOT(ISNUMBER($I354))),"Date of birth is text, not a date",IF(AND($K354&lt;&gt;"",NOT(ISNUMBER($K354))),"Contract end is text, not a date","")))))</f>
        <v/>
      </c>
      <c r="AM354" s="41">
        <f>IF($R354=0,0,N($L354)*(1+$Z354+BonusMonths/12+IF($Q354=1,0,EOSB))+N($M354)+(N($L354)+SI_Gross*N($M354))*IF($Q354=1,SI_O,SI_E))</f>
        <v/>
      </c>
      <c r="AN354" s="41">
        <f>IF($R354=0,0,(IF($Q354=1,MedO,MedE+Ticket)+Training)/12)</f>
        <v/>
      </c>
    </row>
    <row r="355">
      <c r="I355" s="35" t="n"/>
      <c r="J355" s="35" t="n"/>
      <c r="K355" s="35" t="n"/>
      <c r="L355" s="36" t="n"/>
      <c r="M355" s="36" t="n"/>
      <c r="P355" s="37" t="n"/>
      <c r="Q355" s="38">
        <f>IF($C355="",0,IF(OR(LOWER(TRIM($G355))="omani",LOWER(TRIM($G355))="oman",LOWER(TRIM($G355))="om",LOWER(TRIM($G355))="local"),1,0))</f>
        <v/>
      </c>
      <c r="R355" s="38">
        <f>IF($C355="",0,IF(OR(ISNUMBER(SEARCH("resign",$N355)),ISNUMBER(SEARCH("terminat",$N355)),ISNUMBER(SEARCH("inactive",$N355)),ISNUMBER(SEARCH("vacan",$N355)),ISNUMBER(SEARCH("deceased",$N355)),ISNUMBER(SEARCH("separated",$N355))),0,1))</f>
        <v/>
      </c>
      <c r="S355">
        <f>IF(OR($R355=0,NOT(ISNUMBER($I355))),"",IFERROR(DATEDIF($I355,DATE(FY,1,1),"y"),""))</f>
        <v/>
      </c>
      <c r="T355">
        <f>IF(OR($R355=0,NOT(ISNUMBER($J355))),"",IFERROR(DATEDIF($J355,DATE(FY,1,1),"y"),0))</f>
        <v/>
      </c>
      <c r="U355" s="38">
        <f>IF(OR($R355=0,NOT(ISNUMBER($I355))),0,IF(YEAR($I355)+IF($Q355=1,RetAgeO,RetAgeE)=FY,MONTH($I355),IF(YEAR($I355)+IF($Q355=1,RetAgeO,RetAgeE)&lt;FY,1,0)))</f>
        <v/>
      </c>
      <c r="V355" s="38">
        <f>IF(OR($R355=0,NOT(ISNUMBER($K355))),0,IF(YEAR($K355)=FY,MONTH($K355),IF(YEAR($K355)&lt;FY,1,0)))</f>
        <v/>
      </c>
      <c r="W355" s="38">
        <f>IF($R355=0,0,MIN(12,IF(AND(ISNUMBER($O355),$O355&gt;=1,$O355&lt;=12),INT($O355),12),IF(AND(RetireExit="Yes",$U355&gt;0),$U355,12),IF(AND(ContractExit="Yes",$V355&gt;0),$V355,12)))</f>
        <v/>
      </c>
      <c r="X355" s="37">
        <f>IF(ISNUMBER($P355),$P355,IncPct)</f>
        <v/>
      </c>
      <c r="Y355" s="39">
        <f>IF($W355=0,0,MAX(0,MIN($W355,IncMonth-1))+MAX(0,$W355-IncMonth+1)*(1+$X355))</f>
        <v/>
      </c>
      <c r="Z355" s="40">
        <f>IF($C355="",0,IFERROR(INDEX(Departments!$B$5:$B$54,MATCH($C355,Departments!$A$5:$A$54,0)),0))</f>
        <v/>
      </c>
      <c r="AA355" s="41">
        <f>N($L355)*$Y355</f>
        <v/>
      </c>
      <c r="AB355" s="41">
        <f>N($M355)*$Y355</f>
        <v/>
      </c>
      <c r="AC355" s="41">
        <f>$AA355*$Z355</f>
        <v/>
      </c>
      <c r="AD355" s="41">
        <f>$AA355*BonusMonths/12</f>
        <v/>
      </c>
      <c r="AE355" s="41">
        <f>($AA355+SI_Gross*$AB355)*IF($Q355=1,SI_O,SI_E)</f>
        <v/>
      </c>
      <c r="AF355" s="41">
        <f>IF($Q355=1,0,$AA355*EOSB)</f>
        <v/>
      </c>
      <c r="AG355" s="41">
        <f>$AN355*$W355</f>
        <v/>
      </c>
      <c r="AH355" s="41">
        <f>SUM($AA355:$AG355)</f>
        <v/>
      </c>
      <c r="AI355" s="41">
        <f>12*($AM355+$AN355)</f>
        <v/>
      </c>
      <c r="AJ355" s="41">
        <f>$AM355*((IncMonth-1)+(13-IncMonth)*(1+$X355))+12*$AN355</f>
        <v/>
      </c>
      <c r="AK355" s="41">
        <f>IF($R355=1,N($L355)+N($M355),0)</f>
        <v/>
      </c>
      <c r="AL355">
        <f>IF($C355="","",IF(N($L355)&lt;=0,"Basic salary missing",IF(ISNA(MATCH($C355,Departments!$A$5:$A$54,0)),"Department not on Departments sheet",IF(AND($I355&lt;&gt;"",NOT(ISNUMBER($I355))),"Date of birth is text, not a date",IF(AND($K355&lt;&gt;"",NOT(ISNUMBER($K355))),"Contract end is text, not a date","")))))</f>
        <v/>
      </c>
      <c r="AM355" s="41">
        <f>IF($R355=0,0,N($L355)*(1+$Z355+BonusMonths/12+IF($Q355=1,0,EOSB))+N($M355)+(N($L355)+SI_Gross*N($M355))*IF($Q355=1,SI_O,SI_E))</f>
        <v/>
      </c>
      <c r="AN355" s="41">
        <f>IF($R355=0,0,(IF($Q355=1,MedO,MedE+Ticket)+Training)/12)</f>
        <v/>
      </c>
    </row>
    <row r="356">
      <c r="I356" s="35" t="n"/>
      <c r="J356" s="35" t="n"/>
      <c r="K356" s="35" t="n"/>
      <c r="L356" s="36" t="n"/>
      <c r="M356" s="36" t="n"/>
      <c r="P356" s="37" t="n"/>
      <c r="Q356" s="38">
        <f>IF($C356="",0,IF(OR(LOWER(TRIM($G356))="omani",LOWER(TRIM($G356))="oman",LOWER(TRIM($G356))="om",LOWER(TRIM($G356))="local"),1,0))</f>
        <v/>
      </c>
      <c r="R356" s="38">
        <f>IF($C356="",0,IF(OR(ISNUMBER(SEARCH("resign",$N356)),ISNUMBER(SEARCH("terminat",$N356)),ISNUMBER(SEARCH("inactive",$N356)),ISNUMBER(SEARCH("vacan",$N356)),ISNUMBER(SEARCH("deceased",$N356)),ISNUMBER(SEARCH("separated",$N356))),0,1))</f>
        <v/>
      </c>
      <c r="S356">
        <f>IF(OR($R356=0,NOT(ISNUMBER($I356))),"",IFERROR(DATEDIF($I356,DATE(FY,1,1),"y"),""))</f>
        <v/>
      </c>
      <c r="T356">
        <f>IF(OR($R356=0,NOT(ISNUMBER($J356))),"",IFERROR(DATEDIF($J356,DATE(FY,1,1),"y"),0))</f>
        <v/>
      </c>
      <c r="U356" s="38">
        <f>IF(OR($R356=0,NOT(ISNUMBER($I356))),0,IF(YEAR($I356)+IF($Q356=1,RetAgeO,RetAgeE)=FY,MONTH($I356),IF(YEAR($I356)+IF($Q356=1,RetAgeO,RetAgeE)&lt;FY,1,0)))</f>
        <v/>
      </c>
      <c r="V356" s="38">
        <f>IF(OR($R356=0,NOT(ISNUMBER($K356))),0,IF(YEAR($K356)=FY,MONTH($K356),IF(YEAR($K356)&lt;FY,1,0)))</f>
        <v/>
      </c>
      <c r="W356" s="38">
        <f>IF($R356=0,0,MIN(12,IF(AND(ISNUMBER($O356),$O356&gt;=1,$O356&lt;=12),INT($O356),12),IF(AND(RetireExit="Yes",$U356&gt;0),$U356,12),IF(AND(ContractExit="Yes",$V356&gt;0),$V356,12)))</f>
        <v/>
      </c>
      <c r="X356" s="37">
        <f>IF(ISNUMBER($P356),$P356,IncPct)</f>
        <v/>
      </c>
      <c r="Y356" s="39">
        <f>IF($W356=0,0,MAX(0,MIN($W356,IncMonth-1))+MAX(0,$W356-IncMonth+1)*(1+$X356))</f>
        <v/>
      </c>
      <c r="Z356" s="40">
        <f>IF($C356="",0,IFERROR(INDEX(Departments!$B$5:$B$54,MATCH($C356,Departments!$A$5:$A$54,0)),0))</f>
        <v/>
      </c>
      <c r="AA356" s="41">
        <f>N($L356)*$Y356</f>
        <v/>
      </c>
      <c r="AB356" s="41">
        <f>N($M356)*$Y356</f>
        <v/>
      </c>
      <c r="AC356" s="41">
        <f>$AA356*$Z356</f>
        <v/>
      </c>
      <c r="AD356" s="41">
        <f>$AA356*BonusMonths/12</f>
        <v/>
      </c>
      <c r="AE356" s="41">
        <f>($AA356+SI_Gross*$AB356)*IF($Q356=1,SI_O,SI_E)</f>
        <v/>
      </c>
      <c r="AF356" s="41">
        <f>IF($Q356=1,0,$AA356*EOSB)</f>
        <v/>
      </c>
      <c r="AG356" s="41">
        <f>$AN356*$W356</f>
        <v/>
      </c>
      <c r="AH356" s="41">
        <f>SUM($AA356:$AG356)</f>
        <v/>
      </c>
      <c r="AI356" s="41">
        <f>12*($AM356+$AN356)</f>
        <v/>
      </c>
      <c r="AJ356" s="41">
        <f>$AM356*((IncMonth-1)+(13-IncMonth)*(1+$X356))+12*$AN356</f>
        <v/>
      </c>
      <c r="AK356" s="41">
        <f>IF($R356=1,N($L356)+N($M356),0)</f>
        <v/>
      </c>
      <c r="AL356">
        <f>IF($C356="","",IF(N($L356)&lt;=0,"Basic salary missing",IF(ISNA(MATCH($C356,Departments!$A$5:$A$54,0)),"Department not on Departments sheet",IF(AND($I356&lt;&gt;"",NOT(ISNUMBER($I356))),"Date of birth is text, not a date",IF(AND($K356&lt;&gt;"",NOT(ISNUMBER($K356))),"Contract end is text, not a date","")))))</f>
        <v/>
      </c>
      <c r="AM356" s="41">
        <f>IF($R356=0,0,N($L356)*(1+$Z356+BonusMonths/12+IF($Q356=1,0,EOSB))+N($M356)+(N($L356)+SI_Gross*N($M356))*IF($Q356=1,SI_O,SI_E))</f>
        <v/>
      </c>
      <c r="AN356" s="41">
        <f>IF($R356=0,0,(IF($Q356=1,MedO,MedE+Ticket)+Training)/12)</f>
        <v/>
      </c>
    </row>
    <row r="357">
      <c r="I357" s="35" t="n"/>
      <c r="J357" s="35" t="n"/>
      <c r="K357" s="35" t="n"/>
      <c r="L357" s="36" t="n"/>
      <c r="M357" s="36" t="n"/>
      <c r="P357" s="37" t="n"/>
      <c r="Q357" s="38">
        <f>IF($C357="",0,IF(OR(LOWER(TRIM($G357))="omani",LOWER(TRIM($G357))="oman",LOWER(TRIM($G357))="om",LOWER(TRIM($G357))="local"),1,0))</f>
        <v/>
      </c>
      <c r="R357" s="38">
        <f>IF($C357="",0,IF(OR(ISNUMBER(SEARCH("resign",$N357)),ISNUMBER(SEARCH("terminat",$N357)),ISNUMBER(SEARCH("inactive",$N357)),ISNUMBER(SEARCH("vacan",$N357)),ISNUMBER(SEARCH("deceased",$N357)),ISNUMBER(SEARCH("separated",$N357))),0,1))</f>
        <v/>
      </c>
      <c r="S357">
        <f>IF(OR($R357=0,NOT(ISNUMBER($I357))),"",IFERROR(DATEDIF($I357,DATE(FY,1,1),"y"),""))</f>
        <v/>
      </c>
      <c r="T357">
        <f>IF(OR($R357=0,NOT(ISNUMBER($J357))),"",IFERROR(DATEDIF($J357,DATE(FY,1,1),"y"),0))</f>
        <v/>
      </c>
      <c r="U357" s="38">
        <f>IF(OR($R357=0,NOT(ISNUMBER($I357))),0,IF(YEAR($I357)+IF($Q357=1,RetAgeO,RetAgeE)=FY,MONTH($I357),IF(YEAR($I357)+IF($Q357=1,RetAgeO,RetAgeE)&lt;FY,1,0)))</f>
        <v/>
      </c>
      <c r="V357" s="38">
        <f>IF(OR($R357=0,NOT(ISNUMBER($K357))),0,IF(YEAR($K357)=FY,MONTH($K357),IF(YEAR($K357)&lt;FY,1,0)))</f>
        <v/>
      </c>
      <c r="W357" s="38">
        <f>IF($R357=0,0,MIN(12,IF(AND(ISNUMBER($O357),$O357&gt;=1,$O357&lt;=12),INT($O357),12),IF(AND(RetireExit="Yes",$U357&gt;0),$U357,12),IF(AND(ContractExit="Yes",$V357&gt;0),$V357,12)))</f>
        <v/>
      </c>
      <c r="X357" s="37">
        <f>IF(ISNUMBER($P357),$P357,IncPct)</f>
        <v/>
      </c>
      <c r="Y357" s="39">
        <f>IF($W357=0,0,MAX(0,MIN($W357,IncMonth-1))+MAX(0,$W357-IncMonth+1)*(1+$X357))</f>
        <v/>
      </c>
      <c r="Z357" s="40">
        <f>IF($C357="",0,IFERROR(INDEX(Departments!$B$5:$B$54,MATCH($C357,Departments!$A$5:$A$54,0)),0))</f>
        <v/>
      </c>
      <c r="AA357" s="41">
        <f>N($L357)*$Y357</f>
        <v/>
      </c>
      <c r="AB357" s="41">
        <f>N($M357)*$Y357</f>
        <v/>
      </c>
      <c r="AC357" s="41">
        <f>$AA357*$Z357</f>
        <v/>
      </c>
      <c r="AD357" s="41">
        <f>$AA357*BonusMonths/12</f>
        <v/>
      </c>
      <c r="AE357" s="41">
        <f>($AA357+SI_Gross*$AB357)*IF($Q357=1,SI_O,SI_E)</f>
        <v/>
      </c>
      <c r="AF357" s="41">
        <f>IF($Q357=1,0,$AA357*EOSB)</f>
        <v/>
      </c>
      <c r="AG357" s="41">
        <f>$AN357*$W357</f>
        <v/>
      </c>
      <c r="AH357" s="41">
        <f>SUM($AA357:$AG357)</f>
        <v/>
      </c>
      <c r="AI357" s="41">
        <f>12*($AM357+$AN357)</f>
        <v/>
      </c>
      <c r="AJ357" s="41">
        <f>$AM357*((IncMonth-1)+(13-IncMonth)*(1+$X357))+12*$AN357</f>
        <v/>
      </c>
      <c r="AK357" s="41">
        <f>IF($R357=1,N($L357)+N($M357),0)</f>
        <v/>
      </c>
      <c r="AL357">
        <f>IF($C357="","",IF(N($L357)&lt;=0,"Basic salary missing",IF(ISNA(MATCH($C357,Departments!$A$5:$A$54,0)),"Department not on Departments sheet",IF(AND($I357&lt;&gt;"",NOT(ISNUMBER($I357))),"Date of birth is text, not a date",IF(AND($K357&lt;&gt;"",NOT(ISNUMBER($K357))),"Contract end is text, not a date","")))))</f>
        <v/>
      </c>
      <c r="AM357" s="41">
        <f>IF($R357=0,0,N($L357)*(1+$Z357+BonusMonths/12+IF($Q357=1,0,EOSB))+N($M357)+(N($L357)+SI_Gross*N($M357))*IF($Q357=1,SI_O,SI_E))</f>
        <v/>
      </c>
      <c r="AN357" s="41">
        <f>IF($R357=0,0,(IF($Q357=1,MedO,MedE+Ticket)+Training)/12)</f>
        <v/>
      </c>
    </row>
    <row r="358">
      <c r="I358" s="35" t="n"/>
      <c r="J358" s="35" t="n"/>
      <c r="K358" s="35" t="n"/>
      <c r="L358" s="36" t="n"/>
      <c r="M358" s="36" t="n"/>
      <c r="P358" s="37" t="n"/>
      <c r="Q358" s="38">
        <f>IF($C358="",0,IF(OR(LOWER(TRIM($G358))="omani",LOWER(TRIM($G358))="oman",LOWER(TRIM($G358))="om",LOWER(TRIM($G358))="local"),1,0))</f>
        <v/>
      </c>
      <c r="R358" s="38">
        <f>IF($C358="",0,IF(OR(ISNUMBER(SEARCH("resign",$N358)),ISNUMBER(SEARCH("terminat",$N358)),ISNUMBER(SEARCH("inactive",$N358)),ISNUMBER(SEARCH("vacan",$N358)),ISNUMBER(SEARCH("deceased",$N358)),ISNUMBER(SEARCH("separated",$N358))),0,1))</f>
        <v/>
      </c>
      <c r="S358">
        <f>IF(OR($R358=0,NOT(ISNUMBER($I358))),"",IFERROR(DATEDIF($I358,DATE(FY,1,1),"y"),""))</f>
        <v/>
      </c>
      <c r="T358">
        <f>IF(OR($R358=0,NOT(ISNUMBER($J358))),"",IFERROR(DATEDIF($J358,DATE(FY,1,1),"y"),0))</f>
        <v/>
      </c>
      <c r="U358" s="38">
        <f>IF(OR($R358=0,NOT(ISNUMBER($I358))),0,IF(YEAR($I358)+IF($Q358=1,RetAgeO,RetAgeE)=FY,MONTH($I358),IF(YEAR($I358)+IF($Q358=1,RetAgeO,RetAgeE)&lt;FY,1,0)))</f>
        <v/>
      </c>
      <c r="V358" s="38">
        <f>IF(OR($R358=0,NOT(ISNUMBER($K358))),0,IF(YEAR($K358)=FY,MONTH($K358),IF(YEAR($K358)&lt;FY,1,0)))</f>
        <v/>
      </c>
      <c r="W358" s="38">
        <f>IF($R358=0,0,MIN(12,IF(AND(ISNUMBER($O358),$O358&gt;=1,$O358&lt;=12),INT($O358),12),IF(AND(RetireExit="Yes",$U358&gt;0),$U358,12),IF(AND(ContractExit="Yes",$V358&gt;0),$V358,12)))</f>
        <v/>
      </c>
      <c r="X358" s="37">
        <f>IF(ISNUMBER($P358),$P358,IncPct)</f>
        <v/>
      </c>
      <c r="Y358" s="39">
        <f>IF($W358=0,0,MAX(0,MIN($W358,IncMonth-1))+MAX(0,$W358-IncMonth+1)*(1+$X358))</f>
        <v/>
      </c>
      <c r="Z358" s="40">
        <f>IF($C358="",0,IFERROR(INDEX(Departments!$B$5:$B$54,MATCH($C358,Departments!$A$5:$A$54,0)),0))</f>
        <v/>
      </c>
      <c r="AA358" s="41">
        <f>N($L358)*$Y358</f>
        <v/>
      </c>
      <c r="AB358" s="41">
        <f>N($M358)*$Y358</f>
        <v/>
      </c>
      <c r="AC358" s="41">
        <f>$AA358*$Z358</f>
        <v/>
      </c>
      <c r="AD358" s="41">
        <f>$AA358*BonusMonths/12</f>
        <v/>
      </c>
      <c r="AE358" s="41">
        <f>($AA358+SI_Gross*$AB358)*IF($Q358=1,SI_O,SI_E)</f>
        <v/>
      </c>
      <c r="AF358" s="41">
        <f>IF($Q358=1,0,$AA358*EOSB)</f>
        <v/>
      </c>
      <c r="AG358" s="41">
        <f>$AN358*$W358</f>
        <v/>
      </c>
      <c r="AH358" s="41">
        <f>SUM($AA358:$AG358)</f>
        <v/>
      </c>
      <c r="AI358" s="41">
        <f>12*($AM358+$AN358)</f>
        <v/>
      </c>
      <c r="AJ358" s="41">
        <f>$AM358*((IncMonth-1)+(13-IncMonth)*(1+$X358))+12*$AN358</f>
        <v/>
      </c>
      <c r="AK358" s="41">
        <f>IF($R358=1,N($L358)+N($M358),0)</f>
        <v/>
      </c>
      <c r="AL358">
        <f>IF($C358="","",IF(N($L358)&lt;=0,"Basic salary missing",IF(ISNA(MATCH($C358,Departments!$A$5:$A$54,0)),"Department not on Departments sheet",IF(AND($I358&lt;&gt;"",NOT(ISNUMBER($I358))),"Date of birth is text, not a date",IF(AND($K358&lt;&gt;"",NOT(ISNUMBER($K358))),"Contract end is text, not a date","")))))</f>
        <v/>
      </c>
      <c r="AM358" s="41">
        <f>IF($R358=0,0,N($L358)*(1+$Z358+BonusMonths/12+IF($Q358=1,0,EOSB))+N($M358)+(N($L358)+SI_Gross*N($M358))*IF($Q358=1,SI_O,SI_E))</f>
        <v/>
      </c>
      <c r="AN358" s="41">
        <f>IF($R358=0,0,(IF($Q358=1,MedO,MedE+Ticket)+Training)/12)</f>
        <v/>
      </c>
    </row>
    <row r="359">
      <c r="I359" s="35" t="n"/>
      <c r="J359" s="35" t="n"/>
      <c r="K359" s="35" t="n"/>
      <c r="L359" s="36" t="n"/>
      <c r="M359" s="36" t="n"/>
      <c r="P359" s="37" t="n"/>
      <c r="Q359" s="38">
        <f>IF($C359="",0,IF(OR(LOWER(TRIM($G359))="omani",LOWER(TRIM($G359))="oman",LOWER(TRIM($G359))="om",LOWER(TRIM($G359))="local"),1,0))</f>
        <v/>
      </c>
      <c r="R359" s="38">
        <f>IF($C359="",0,IF(OR(ISNUMBER(SEARCH("resign",$N359)),ISNUMBER(SEARCH("terminat",$N359)),ISNUMBER(SEARCH("inactive",$N359)),ISNUMBER(SEARCH("vacan",$N359)),ISNUMBER(SEARCH("deceased",$N359)),ISNUMBER(SEARCH("separated",$N359))),0,1))</f>
        <v/>
      </c>
      <c r="S359">
        <f>IF(OR($R359=0,NOT(ISNUMBER($I359))),"",IFERROR(DATEDIF($I359,DATE(FY,1,1),"y"),""))</f>
        <v/>
      </c>
      <c r="T359">
        <f>IF(OR($R359=0,NOT(ISNUMBER($J359))),"",IFERROR(DATEDIF($J359,DATE(FY,1,1),"y"),0))</f>
        <v/>
      </c>
      <c r="U359" s="38">
        <f>IF(OR($R359=0,NOT(ISNUMBER($I359))),0,IF(YEAR($I359)+IF($Q359=1,RetAgeO,RetAgeE)=FY,MONTH($I359),IF(YEAR($I359)+IF($Q359=1,RetAgeO,RetAgeE)&lt;FY,1,0)))</f>
        <v/>
      </c>
      <c r="V359" s="38">
        <f>IF(OR($R359=0,NOT(ISNUMBER($K359))),0,IF(YEAR($K359)=FY,MONTH($K359),IF(YEAR($K359)&lt;FY,1,0)))</f>
        <v/>
      </c>
      <c r="W359" s="38">
        <f>IF($R359=0,0,MIN(12,IF(AND(ISNUMBER($O359),$O359&gt;=1,$O359&lt;=12),INT($O359),12),IF(AND(RetireExit="Yes",$U359&gt;0),$U359,12),IF(AND(ContractExit="Yes",$V359&gt;0),$V359,12)))</f>
        <v/>
      </c>
      <c r="X359" s="37">
        <f>IF(ISNUMBER($P359),$P359,IncPct)</f>
        <v/>
      </c>
      <c r="Y359" s="39">
        <f>IF($W359=0,0,MAX(0,MIN($W359,IncMonth-1))+MAX(0,$W359-IncMonth+1)*(1+$X359))</f>
        <v/>
      </c>
      <c r="Z359" s="40">
        <f>IF($C359="",0,IFERROR(INDEX(Departments!$B$5:$B$54,MATCH($C359,Departments!$A$5:$A$54,0)),0))</f>
        <v/>
      </c>
      <c r="AA359" s="41">
        <f>N($L359)*$Y359</f>
        <v/>
      </c>
      <c r="AB359" s="41">
        <f>N($M359)*$Y359</f>
        <v/>
      </c>
      <c r="AC359" s="41">
        <f>$AA359*$Z359</f>
        <v/>
      </c>
      <c r="AD359" s="41">
        <f>$AA359*BonusMonths/12</f>
        <v/>
      </c>
      <c r="AE359" s="41">
        <f>($AA359+SI_Gross*$AB359)*IF($Q359=1,SI_O,SI_E)</f>
        <v/>
      </c>
      <c r="AF359" s="41">
        <f>IF($Q359=1,0,$AA359*EOSB)</f>
        <v/>
      </c>
      <c r="AG359" s="41">
        <f>$AN359*$W359</f>
        <v/>
      </c>
      <c r="AH359" s="41">
        <f>SUM($AA359:$AG359)</f>
        <v/>
      </c>
      <c r="AI359" s="41">
        <f>12*($AM359+$AN359)</f>
        <v/>
      </c>
      <c r="AJ359" s="41">
        <f>$AM359*((IncMonth-1)+(13-IncMonth)*(1+$X359))+12*$AN359</f>
        <v/>
      </c>
      <c r="AK359" s="41">
        <f>IF($R359=1,N($L359)+N($M359),0)</f>
        <v/>
      </c>
      <c r="AL359">
        <f>IF($C359="","",IF(N($L359)&lt;=0,"Basic salary missing",IF(ISNA(MATCH($C359,Departments!$A$5:$A$54,0)),"Department not on Departments sheet",IF(AND($I359&lt;&gt;"",NOT(ISNUMBER($I359))),"Date of birth is text, not a date",IF(AND($K359&lt;&gt;"",NOT(ISNUMBER($K359))),"Contract end is text, not a date","")))))</f>
        <v/>
      </c>
      <c r="AM359" s="41">
        <f>IF($R359=0,0,N($L359)*(1+$Z359+BonusMonths/12+IF($Q359=1,0,EOSB))+N($M359)+(N($L359)+SI_Gross*N($M359))*IF($Q359=1,SI_O,SI_E))</f>
        <v/>
      </c>
      <c r="AN359" s="41">
        <f>IF($R359=0,0,(IF($Q359=1,MedO,MedE+Ticket)+Training)/12)</f>
        <v/>
      </c>
    </row>
    <row r="360">
      <c r="I360" s="35" t="n"/>
      <c r="J360" s="35" t="n"/>
      <c r="K360" s="35" t="n"/>
      <c r="L360" s="36" t="n"/>
      <c r="M360" s="36" t="n"/>
      <c r="P360" s="37" t="n"/>
      <c r="Q360" s="38">
        <f>IF($C360="",0,IF(OR(LOWER(TRIM($G360))="omani",LOWER(TRIM($G360))="oman",LOWER(TRIM($G360))="om",LOWER(TRIM($G360))="local"),1,0))</f>
        <v/>
      </c>
      <c r="R360" s="38">
        <f>IF($C360="",0,IF(OR(ISNUMBER(SEARCH("resign",$N360)),ISNUMBER(SEARCH("terminat",$N360)),ISNUMBER(SEARCH("inactive",$N360)),ISNUMBER(SEARCH("vacan",$N360)),ISNUMBER(SEARCH("deceased",$N360)),ISNUMBER(SEARCH("separated",$N360))),0,1))</f>
        <v/>
      </c>
      <c r="S360">
        <f>IF(OR($R360=0,NOT(ISNUMBER($I360))),"",IFERROR(DATEDIF($I360,DATE(FY,1,1),"y"),""))</f>
        <v/>
      </c>
      <c r="T360">
        <f>IF(OR($R360=0,NOT(ISNUMBER($J360))),"",IFERROR(DATEDIF($J360,DATE(FY,1,1),"y"),0))</f>
        <v/>
      </c>
      <c r="U360" s="38">
        <f>IF(OR($R360=0,NOT(ISNUMBER($I360))),0,IF(YEAR($I360)+IF($Q360=1,RetAgeO,RetAgeE)=FY,MONTH($I360),IF(YEAR($I360)+IF($Q360=1,RetAgeO,RetAgeE)&lt;FY,1,0)))</f>
        <v/>
      </c>
      <c r="V360" s="38">
        <f>IF(OR($R360=0,NOT(ISNUMBER($K360))),0,IF(YEAR($K360)=FY,MONTH($K360),IF(YEAR($K360)&lt;FY,1,0)))</f>
        <v/>
      </c>
      <c r="W360" s="38">
        <f>IF($R360=0,0,MIN(12,IF(AND(ISNUMBER($O360),$O360&gt;=1,$O360&lt;=12),INT($O360),12),IF(AND(RetireExit="Yes",$U360&gt;0),$U360,12),IF(AND(ContractExit="Yes",$V360&gt;0),$V360,12)))</f>
        <v/>
      </c>
      <c r="X360" s="37">
        <f>IF(ISNUMBER($P360),$P360,IncPct)</f>
        <v/>
      </c>
      <c r="Y360" s="39">
        <f>IF($W360=0,0,MAX(0,MIN($W360,IncMonth-1))+MAX(0,$W360-IncMonth+1)*(1+$X360))</f>
        <v/>
      </c>
      <c r="Z360" s="40">
        <f>IF($C360="",0,IFERROR(INDEX(Departments!$B$5:$B$54,MATCH($C360,Departments!$A$5:$A$54,0)),0))</f>
        <v/>
      </c>
      <c r="AA360" s="41">
        <f>N($L360)*$Y360</f>
        <v/>
      </c>
      <c r="AB360" s="41">
        <f>N($M360)*$Y360</f>
        <v/>
      </c>
      <c r="AC360" s="41">
        <f>$AA360*$Z360</f>
        <v/>
      </c>
      <c r="AD360" s="41">
        <f>$AA360*BonusMonths/12</f>
        <v/>
      </c>
      <c r="AE360" s="41">
        <f>($AA360+SI_Gross*$AB360)*IF($Q360=1,SI_O,SI_E)</f>
        <v/>
      </c>
      <c r="AF360" s="41">
        <f>IF($Q360=1,0,$AA360*EOSB)</f>
        <v/>
      </c>
      <c r="AG360" s="41">
        <f>$AN360*$W360</f>
        <v/>
      </c>
      <c r="AH360" s="41">
        <f>SUM($AA360:$AG360)</f>
        <v/>
      </c>
      <c r="AI360" s="41">
        <f>12*($AM360+$AN360)</f>
        <v/>
      </c>
      <c r="AJ360" s="41">
        <f>$AM360*((IncMonth-1)+(13-IncMonth)*(1+$X360))+12*$AN360</f>
        <v/>
      </c>
      <c r="AK360" s="41">
        <f>IF($R360=1,N($L360)+N($M360),0)</f>
        <v/>
      </c>
      <c r="AL360">
        <f>IF($C360="","",IF(N($L360)&lt;=0,"Basic salary missing",IF(ISNA(MATCH($C360,Departments!$A$5:$A$54,0)),"Department not on Departments sheet",IF(AND($I360&lt;&gt;"",NOT(ISNUMBER($I360))),"Date of birth is text, not a date",IF(AND($K360&lt;&gt;"",NOT(ISNUMBER($K360))),"Contract end is text, not a date","")))))</f>
        <v/>
      </c>
      <c r="AM360" s="41">
        <f>IF($R360=0,0,N($L360)*(1+$Z360+BonusMonths/12+IF($Q360=1,0,EOSB))+N($M360)+(N($L360)+SI_Gross*N($M360))*IF($Q360=1,SI_O,SI_E))</f>
        <v/>
      </c>
      <c r="AN360" s="41">
        <f>IF($R360=0,0,(IF($Q360=1,MedO,MedE+Ticket)+Training)/12)</f>
        <v/>
      </c>
    </row>
    <row r="361">
      <c r="I361" s="35" t="n"/>
      <c r="J361" s="35" t="n"/>
      <c r="K361" s="35" t="n"/>
      <c r="L361" s="36" t="n"/>
      <c r="M361" s="36" t="n"/>
      <c r="P361" s="37" t="n"/>
      <c r="Q361" s="38">
        <f>IF($C361="",0,IF(OR(LOWER(TRIM($G361))="omani",LOWER(TRIM($G361))="oman",LOWER(TRIM($G361))="om",LOWER(TRIM($G361))="local"),1,0))</f>
        <v/>
      </c>
      <c r="R361" s="38">
        <f>IF($C361="",0,IF(OR(ISNUMBER(SEARCH("resign",$N361)),ISNUMBER(SEARCH("terminat",$N361)),ISNUMBER(SEARCH("inactive",$N361)),ISNUMBER(SEARCH("vacan",$N361)),ISNUMBER(SEARCH("deceased",$N361)),ISNUMBER(SEARCH("separated",$N361))),0,1))</f>
        <v/>
      </c>
      <c r="S361">
        <f>IF(OR($R361=0,NOT(ISNUMBER($I361))),"",IFERROR(DATEDIF($I361,DATE(FY,1,1),"y"),""))</f>
        <v/>
      </c>
      <c r="T361">
        <f>IF(OR($R361=0,NOT(ISNUMBER($J361))),"",IFERROR(DATEDIF($J361,DATE(FY,1,1),"y"),0))</f>
        <v/>
      </c>
      <c r="U361" s="38">
        <f>IF(OR($R361=0,NOT(ISNUMBER($I361))),0,IF(YEAR($I361)+IF($Q361=1,RetAgeO,RetAgeE)=FY,MONTH($I361),IF(YEAR($I361)+IF($Q361=1,RetAgeO,RetAgeE)&lt;FY,1,0)))</f>
        <v/>
      </c>
      <c r="V361" s="38">
        <f>IF(OR($R361=0,NOT(ISNUMBER($K361))),0,IF(YEAR($K361)=FY,MONTH($K361),IF(YEAR($K361)&lt;FY,1,0)))</f>
        <v/>
      </c>
      <c r="W361" s="38">
        <f>IF($R361=0,0,MIN(12,IF(AND(ISNUMBER($O361),$O361&gt;=1,$O361&lt;=12),INT($O361),12),IF(AND(RetireExit="Yes",$U361&gt;0),$U361,12),IF(AND(ContractExit="Yes",$V361&gt;0),$V361,12)))</f>
        <v/>
      </c>
      <c r="X361" s="37">
        <f>IF(ISNUMBER($P361),$P361,IncPct)</f>
        <v/>
      </c>
      <c r="Y361" s="39">
        <f>IF($W361=0,0,MAX(0,MIN($W361,IncMonth-1))+MAX(0,$W361-IncMonth+1)*(1+$X361))</f>
        <v/>
      </c>
      <c r="Z361" s="40">
        <f>IF($C361="",0,IFERROR(INDEX(Departments!$B$5:$B$54,MATCH($C361,Departments!$A$5:$A$54,0)),0))</f>
        <v/>
      </c>
      <c r="AA361" s="41">
        <f>N($L361)*$Y361</f>
        <v/>
      </c>
      <c r="AB361" s="41">
        <f>N($M361)*$Y361</f>
        <v/>
      </c>
      <c r="AC361" s="41">
        <f>$AA361*$Z361</f>
        <v/>
      </c>
      <c r="AD361" s="41">
        <f>$AA361*BonusMonths/12</f>
        <v/>
      </c>
      <c r="AE361" s="41">
        <f>($AA361+SI_Gross*$AB361)*IF($Q361=1,SI_O,SI_E)</f>
        <v/>
      </c>
      <c r="AF361" s="41">
        <f>IF($Q361=1,0,$AA361*EOSB)</f>
        <v/>
      </c>
      <c r="AG361" s="41">
        <f>$AN361*$W361</f>
        <v/>
      </c>
      <c r="AH361" s="41">
        <f>SUM($AA361:$AG361)</f>
        <v/>
      </c>
      <c r="AI361" s="41">
        <f>12*($AM361+$AN361)</f>
        <v/>
      </c>
      <c r="AJ361" s="41">
        <f>$AM361*((IncMonth-1)+(13-IncMonth)*(1+$X361))+12*$AN361</f>
        <v/>
      </c>
      <c r="AK361" s="41">
        <f>IF($R361=1,N($L361)+N($M361),0)</f>
        <v/>
      </c>
      <c r="AL361">
        <f>IF($C361="","",IF(N($L361)&lt;=0,"Basic salary missing",IF(ISNA(MATCH($C361,Departments!$A$5:$A$54,0)),"Department not on Departments sheet",IF(AND($I361&lt;&gt;"",NOT(ISNUMBER($I361))),"Date of birth is text, not a date",IF(AND($K361&lt;&gt;"",NOT(ISNUMBER($K361))),"Contract end is text, not a date","")))))</f>
        <v/>
      </c>
      <c r="AM361" s="41">
        <f>IF($R361=0,0,N($L361)*(1+$Z361+BonusMonths/12+IF($Q361=1,0,EOSB))+N($M361)+(N($L361)+SI_Gross*N($M361))*IF($Q361=1,SI_O,SI_E))</f>
        <v/>
      </c>
      <c r="AN361" s="41">
        <f>IF($R361=0,0,(IF($Q361=1,MedO,MedE+Ticket)+Training)/12)</f>
        <v/>
      </c>
    </row>
    <row r="362">
      <c r="I362" s="35" t="n"/>
      <c r="J362" s="35" t="n"/>
      <c r="K362" s="35" t="n"/>
      <c r="L362" s="36" t="n"/>
      <c r="M362" s="36" t="n"/>
      <c r="P362" s="37" t="n"/>
      <c r="Q362" s="38">
        <f>IF($C362="",0,IF(OR(LOWER(TRIM($G362))="omani",LOWER(TRIM($G362))="oman",LOWER(TRIM($G362))="om",LOWER(TRIM($G362))="local"),1,0))</f>
        <v/>
      </c>
      <c r="R362" s="38">
        <f>IF($C362="",0,IF(OR(ISNUMBER(SEARCH("resign",$N362)),ISNUMBER(SEARCH("terminat",$N362)),ISNUMBER(SEARCH("inactive",$N362)),ISNUMBER(SEARCH("vacan",$N362)),ISNUMBER(SEARCH("deceased",$N362)),ISNUMBER(SEARCH("separated",$N362))),0,1))</f>
        <v/>
      </c>
      <c r="S362">
        <f>IF(OR($R362=0,NOT(ISNUMBER($I362))),"",IFERROR(DATEDIF($I362,DATE(FY,1,1),"y"),""))</f>
        <v/>
      </c>
      <c r="T362">
        <f>IF(OR($R362=0,NOT(ISNUMBER($J362))),"",IFERROR(DATEDIF($J362,DATE(FY,1,1),"y"),0))</f>
        <v/>
      </c>
      <c r="U362" s="38">
        <f>IF(OR($R362=0,NOT(ISNUMBER($I362))),0,IF(YEAR($I362)+IF($Q362=1,RetAgeO,RetAgeE)=FY,MONTH($I362),IF(YEAR($I362)+IF($Q362=1,RetAgeO,RetAgeE)&lt;FY,1,0)))</f>
        <v/>
      </c>
      <c r="V362" s="38">
        <f>IF(OR($R362=0,NOT(ISNUMBER($K362))),0,IF(YEAR($K362)=FY,MONTH($K362),IF(YEAR($K362)&lt;FY,1,0)))</f>
        <v/>
      </c>
      <c r="W362" s="38">
        <f>IF($R362=0,0,MIN(12,IF(AND(ISNUMBER($O362),$O362&gt;=1,$O362&lt;=12),INT($O362),12),IF(AND(RetireExit="Yes",$U362&gt;0),$U362,12),IF(AND(ContractExit="Yes",$V362&gt;0),$V362,12)))</f>
        <v/>
      </c>
      <c r="X362" s="37">
        <f>IF(ISNUMBER($P362),$P362,IncPct)</f>
        <v/>
      </c>
      <c r="Y362" s="39">
        <f>IF($W362=0,0,MAX(0,MIN($W362,IncMonth-1))+MAX(0,$W362-IncMonth+1)*(1+$X362))</f>
        <v/>
      </c>
      <c r="Z362" s="40">
        <f>IF($C362="",0,IFERROR(INDEX(Departments!$B$5:$B$54,MATCH($C362,Departments!$A$5:$A$54,0)),0))</f>
        <v/>
      </c>
      <c r="AA362" s="41">
        <f>N($L362)*$Y362</f>
        <v/>
      </c>
      <c r="AB362" s="41">
        <f>N($M362)*$Y362</f>
        <v/>
      </c>
      <c r="AC362" s="41">
        <f>$AA362*$Z362</f>
        <v/>
      </c>
      <c r="AD362" s="41">
        <f>$AA362*BonusMonths/12</f>
        <v/>
      </c>
      <c r="AE362" s="41">
        <f>($AA362+SI_Gross*$AB362)*IF($Q362=1,SI_O,SI_E)</f>
        <v/>
      </c>
      <c r="AF362" s="41">
        <f>IF($Q362=1,0,$AA362*EOSB)</f>
        <v/>
      </c>
      <c r="AG362" s="41">
        <f>$AN362*$W362</f>
        <v/>
      </c>
      <c r="AH362" s="41">
        <f>SUM($AA362:$AG362)</f>
        <v/>
      </c>
      <c r="AI362" s="41">
        <f>12*($AM362+$AN362)</f>
        <v/>
      </c>
      <c r="AJ362" s="41">
        <f>$AM362*((IncMonth-1)+(13-IncMonth)*(1+$X362))+12*$AN362</f>
        <v/>
      </c>
      <c r="AK362" s="41">
        <f>IF($R362=1,N($L362)+N($M362),0)</f>
        <v/>
      </c>
      <c r="AL362">
        <f>IF($C362="","",IF(N($L362)&lt;=0,"Basic salary missing",IF(ISNA(MATCH($C362,Departments!$A$5:$A$54,0)),"Department not on Departments sheet",IF(AND($I362&lt;&gt;"",NOT(ISNUMBER($I362))),"Date of birth is text, not a date",IF(AND($K362&lt;&gt;"",NOT(ISNUMBER($K362))),"Contract end is text, not a date","")))))</f>
        <v/>
      </c>
      <c r="AM362" s="41">
        <f>IF($R362=0,0,N($L362)*(1+$Z362+BonusMonths/12+IF($Q362=1,0,EOSB))+N($M362)+(N($L362)+SI_Gross*N($M362))*IF($Q362=1,SI_O,SI_E))</f>
        <v/>
      </c>
      <c r="AN362" s="41">
        <f>IF($R362=0,0,(IF($Q362=1,MedO,MedE+Ticket)+Training)/12)</f>
        <v/>
      </c>
    </row>
    <row r="363">
      <c r="I363" s="35" t="n"/>
      <c r="J363" s="35" t="n"/>
      <c r="K363" s="35" t="n"/>
      <c r="L363" s="36" t="n"/>
      <c r="M363" s="36" t="n"/>
      <c r="P363" s="37" t="n"/>
      <c r="Q363" s="38">
        <f>IF($C363="",0,IF(OR(LOWER(TRIM($G363))="omani",LOWER(TRIM($G363))="oman",LOWER(TRIM($G363))="om",LOWER(TRIM($G363))="local"),1,0))</f>
        <v/>
      </c>
      <c r="R363" s="38">
        <f>IF($C363="",0,IF(OR(ISNUMBER(SEARCH("resign",$N363)),ISNUMBER(SEARCH("terminat",$N363)),ISNUMBER(SEARCH("inactive",$N363)),ISNUMBER(SEARCH("vacan",$N363)),ISNUMBER(SEARCH("deceased",$N363)),ISNUMBER(SEARCH("separated",$N363))),0,1))</f>
        <v/>
      </c>
      <c r="S363">
        <f>IF(OR($R363=0,NOT(ISNUMBER($I363))),"",IFERROR(DATEDIF($I363,DATE(FY,1,1),"y"),""))</f>
        <v/>
      </c>
      <c r="T363">
        <f>IF(OR($R363=0,NOT(ISNUMBER($J363))),"",IFERROR(DATEDIF($J363,DATE(FY,1,1),"y"),0))</f>
        <v/>
      </c>
      <c r="U363" s="38">
        <f>IF(OR($R363=0,NOT(ISNUMBER($I363))),0,IF(YEAR($I363)+IF($Q363=1,RetAgeO,RetAgeE)=FY,MONTH($I363),IF(YEAR($I363)+IF($Q363=1,RetAgeO,RetAgeE)&lt;FY,1,0)))</f>
        <v/>
      </c>
      <c r="V363" s="38">
        <f>IF(OR($R363=0,NOT(ISNUMBER($K363))),0,IF(YEAR($K363)=FY,MONTH($K363),IF(YEAR($K363)&lt;FY,1,0)))</f>
        <v/>
      </c>
      <c r="W363" s="38">
        <f>IF($R363=0,0,MIN(12,IF(AND(ISNUMBER($O363),$O363&gt;=1,$O363&lt;=12),INT($O363),12),IF(AND(RetireExit="Yes",$U363&gt;0),$U363,12),IF(AND(ContractExit="Yes",$V363&gt;0),$V363,12)))</f>
        <v/>
      </c>
      <c r="X363" s="37">
        <f>IF(ISNUMBER($P363),$P363,IncPct)</f>
        <v/>
      </c>
      <c r="Y363" s="39">
        <f>IF($W363=0,0,MAX(0,MIN($W363,IncMonth-1))+MAX(0,$W363-IncMonth+1)*(1+$X363))</f>
        <v/>
      </c>
      <c r="Z363" s="40">
        <f>IF($C363="",0,IFERROR(INDEX(Departments!$B$5:$B$54,MATCH($C363,Departments!$A$5:$A$54,0)),0))</f>
        <v/>
      </c>
      <c r="AA363" s="41">
        <f>N($L363)*$Y363</f>
        <v/>
      </c>
      <c r="AB363" s="41">
        <f>N($M363)*$Y363</f>
        <v/>
      </c>
      <c r="AC363" s="41">
        <f>$AA363*$Z363</f>
        <v/>
      </c>
      <c r="AD363" s="41">
        <f>$AA363*BonusMonths/12</f>
        <v/>
      </c>
      <c r="AE363" s="41">
        <f>($AA363+SI_Gross*$AB363)*IF($Q363=1,SI_O,SI_E)</f>
        <v/>
      </c>
      <c r="AF363" s="41">
        <f>IF($Q363=1,0,$AA363*EOSB)</f>
        <v/>
      </c>
      <c r="AG363" s="41">
        <f>$AN363*$W363</f>
        <v/>
      </c>
      <c r="AH363" s="41">
        <f>SUM($AA363:$AG363)</f>
        <v/>
      </c>
      <c r="AI363" s="41">
        <f>12*($AM363+$AN363)</f>
        <v/>
      </c>
      <c r="AJ363" s="41">
        <f>$AM363*((IncMonth-1)+(13-IncMonth)*(1+$X363))+12*$AN363</f>
        <v/>
      </c>
      <c r="AK363" s="41">
        <f>IF($R363=1,N($L363)+N($M363),0)</f>
        <v/>
      </c>
      <c r="AL363">
        <f>IF($C363="","",IF(N($L363)&lt;=0,"Basic salary missing",IF(ISNA(MATCH($C363,Departments!$A$5:$A$54,0)),"Department not on Departments sheet",IF(AND($I363&lt;&gt;"",NOT(ISNUMBER($I363))),"Date of birth is text, not a date",IF(AND($K363&lt;&gt;"",NOT(ISNUMBER($K363))),"Contract end is text, not a date","")))))</f>
        <v/>
      </c>
      <c r="AM363" s="41">
        <f>IF($R363=0,0,N($L363)*(1+$Z363+BonusMonths/12+IF($Q363=1,0,EOSB))+N($M363)+(N($L363)+SI_Gross*N($M363))*IF($Q363=1,SI_O,SI_E))</f>
        <v/>
      </c>
      <c r="AN363" s="41">
        <f>IF($R363=0,0,(IF($Q363=1,MedO,MedE+Ticket)+Training)/12)</f>
        <v/>
      </c>
    </row>
    <row r="364">
      <c r="I364" s="35" t="n"/>
      <c r="J364" s="35" t="n"/>
      <c r="K364" s="35" t="n"/>
      <c r="L364" s="36" t="n"/>
      <c r="M364" s="36" t="n"/>
      <c r="P364" s="37" t="n"/>
      <c r="Q364" s="38">
        <f>IF($C364="",0,IF(OR(LOWER(TRIM($G364))="omani",LOWER(TRIM($G364))="oman",LOWER(TRIM($G364))="om",LOWER(TRIM($G364))="local"),1,0))</f>
        <v/>
      </c>
      <c r="R364" s="38">
        <f>IF($C364="",0,IF(OR(ISNUMBER(SEARCH("resign",$N364)),ISNUMBER(SEARCH("terminat",$N364)),ISNUMBER(SEARCH("inactive",$N364)),ISNUMBER(SEARCH("vacan",$N364)),ISNUMBER(SEARCH("deceased",$N364)),ISNUMBER(SEARCH("separated",$N364))),0,1))</f>
        <v/>
      </c>
      <c r="S364">
        <f>IF(OR($R364=0,NOT(ISNUMBER($I364))),"",IFERROR(DATEDIF($I364,DATE(FY,1,1),"y"),""))</f>
        <v/>
      </c>
      <c r="T364">
        <f>IF(OR($R364=0,NOT(ISNUMBER($J364))),"",IFERROR(DATEDIF($J364,DATE(FY,1,1),"y"),0))</f>
        <v/>
      </c>
      <c r="U364" s="38">
        <f>IF(OR($R364=0,NOT(ISNUMBER($I364))),0,IF(YEAR($I364)+IF($Q364=1,RetAgeO,RetAgeE)=FY,MONTH($I364),IF(YEAR($I364)+IF($Q364=1,RetAgeO,RetAgeE)&lt;FY,1,0)))</f>
        <v/>
      </c>
      <c r="V364" s="38">
        <f>IF(OR($R364=0,NOT(ISNUMBER($K364))),0,IF(YEAR($K364)=FY,MONTH($K364),IF(YEAR($K364)&lt;FY,1,0)))</f>
        <v/>
      </c>
      <c r="W364" s="38">
        <f>IF($R364=0,0,MIN(12,IF(AND(ISNUMBER($O364),$O364&gt;=1,$O364&lt;=12),INT($O364),12),IF(AND(RetireExit="Yes",$U364&gt;0),$U364,12),IF(AND(ContractExit="Yes",$V364&gt;0),$V364,12)))</f>
        <v/>
      </c>
      <c r="X364" s="37">
        <f>IF(ISNUMBER($P364),$P364,IncPct)</f>
        <v/>
      </c>
      <c r="Y364" s="39">
        <f>IF($W364=0,0,MAX(0,MIN($W364,IncMonth-1))+MAX(0,$W364-IncMonth+1)*(1+$X364))</f>
        <v/>
      </c>
      <c r="Z364" s="40">
        <f>IF($C364="",0,IFERROR(INDEX(Departments!$B$5:$B$54,MATCH($C364,Departments!$A$5:$A$54,0)),0))</f>
        <v/>
      </c>
      <c r="AA364" s="41">
        <f>N($L364)*$Y364</f>
        <v/>
      </c>
      <c r="AB364" s="41">
        <f>N($M364)*$Y364</f>
        <v/>
      </c>
      <c r="AC364" s="41">
        <f>$AA364*$Z364</f>
        <v/>
      </c>
      <c r="AD364" s="41">
        <f>$AA364*BonusMonths/12</f>
        <v/>
      </c>
      <c r="AE364" s="41">
        <f>($AA364+SI_Gross*$AB364)*IF($Q364=1,SI_O,SI_E)</f>
        <v/>
      </c>
      <c r="AF364" s="41">
        <f>IF($Q364=1,0,$AA364*EOSB)</f>
        <v/>
      </c>
      <c r="AG364" s="41">
        <f>$AN364*$W364</f>
        <v/>
      </c>
      <c r="AH364" s="41">
        <f>SUM($AA364:$AG364)</f>
        <v/>
      </c>
      <c r="AI364" s="41">
        <f>12*($AM364+$AN364)</f>
        <v/>
      </c>
      <c r="AJ364" s="41">
        <f>$AM364*((IncMonth-1)+(13-IncMonth)*(1+$X364))+12*$AN364</f>
        <v/>
      </c>
      <c r="AK364" s="41">
        <f>IF($R364=1,N($L364)+N($M364),0)</f>
        <v/>
      </c>
      <c r="AL364">
        <f>IF($C364="","",IF(N($L364)&lt;=0,"Basic salary missing",IF(ISNA(MATCH($C364,Departments!$A$5:$A$54,0)),"Department not on Departments sheet",IF(AND($I364&lt;&gt;"",NOT(ISNUMBER($I364))),"Date of birth is text, not a date",IF(AND($K364&lt;&gt;"",NOT(ISNUMBER($K364))),"Contract end is text, not a date","")))))</f>
        <v/>
      </c>
      <c r="AM364" s="41">
        <f>IF($R364=0,0,N($L364)*(1+$Z364+BonusMonths/12+IF($Q364=1,0,EOSB))+N($M364)+(N($L364)+SI_Gross*N($M364))*IF($Q364=1,SI_O,SI_E))</f>
        <v/>
      </c>
      <c r="AN364" s="41">
        <f>IF($R364=0,0,(IF($Q364=1,MedO,MedE+Ticket)+Training)/12)</f>
        <v/>
      </c>
    </row>
    <row r="365">
      <c r="I365" s="35" t="n"/>
      <c r="J365" s="35" t="n"/>
      <c r="K365" s="35" t="n"/>
      <c r="L365" s="36" t="n"/>
      <c r="M365" s="36" t="n"/>
      <c r="P365" s="37" t="n"/>
      <c r="Q365" s="38">
        <f>IF($C365="",0,IF(OR(LOWER(TRIM($G365))="omani",LOWER(TRIM($G365))="oman",LOWER(TRIM($G365))="om",LOWER(TRIM($G365))="local"),1,0))</f>
        <v/>
      </c>
      <c r="R365" s="38">
        <f>IF($C365="",0,IF(OR(ISNUMBER(SEARCH("resign",$N365)),ISNUMBER(SEARCH("terminat",$N365)),ISNUMBER(SEARCH("inactive",$N365)),ISNUMBER(SEARCH("vacan",$N365)),ISNUMBER(SEARCH("deceased",$N365)),ISNUMBER(SEARCH("separated",$N365))),0,1))</f>
        <v/>
      </c>
      <c r="S365">
        <f>IF(OR($R365=0,NOT(ISNUMBER($I365))),"",IFERROR(DATEDIF($I365,DATE(FY,1,1),"y"),""))</f>
        <v/>
      </c>
      <c r="T365">
        <f>IF(OR($R365=0,NOT(ISNUMBER($J365))),"",IFERROR(DATEDIF($J365,DATE(FY,1,1),"y"),0))</f>
        <v/>
      </c>
      <c r="U365" s="38">
        <f>IF(OR($R365=0,NOT(ISNUMBER($I365))),0,IF(YEAR($I365)+IF($Q365=1,RetAgeO,RetAgeE)=FY,MONTH($I365),IF(YEAR($I365)+IF($Q365=1,RetAgeO,RetAgeE)&lt;FY,1,0)))</f>
        <v/>
      </c>
      <c r="V365" s="38">
        <f>IF(OR($R365=0,NOT(ISNUMBER($K365))),0,IF(YEAR($K365)=FY,MONTH($K365),IF(YEAR($K365)&lt;FY,1,0)))</f>
        <v/>
      </c>
      <c r="W365" s="38">
        <f>IF($R365=0,0,MIN(12,IF(AND(ISNUMBER($O365),$O365&gt;=1,$O365&lt;=12),INT($O365),12),IF(AND(RetireExit="Yes",$U365&gt;0),$U365,12),IF(AND(ContractExit="Yes",$V365&gt;0),$V365,12)))</f>
        <v/>
      </c>
      <c r="X365" s="37">
        <f>IF(ISNUMBER($P365),$P365,IncPct)</f>
        <v/>
      </c>
      <c r="Y365" s="39">
        <f>IF($W365=0,0,MAX(0,MIN($W365,IncMonth-1))+MAX(0,$W365-IncMonth+1)*(1+$X365))</f>
        <v/>
      </c>
      <c r="Z365" s="40">
        <f>IF($C365="",0,IFERROR(INDEX(Departments!$B$5:$B$54,MATCH($C365,Departments!$A$5:$A$54,0)),0))</f>
        <v/>
      </c>
      <c r="AA365" s="41">
        <f>N($L365)*$Y365</f>
        <v/>
      </c>
      <c r="AB365" s="41">
        <f>N($M365)*$Y365</f>
        <v/>
      </c>
      <c r="AC365" s="41">
        <f>$AA365*$Z365</f>
        <v/>
      </c>
      <c r="AD365" s="41">
        <f>$AA365*BonusMonths/12</f>
        <v/>
      </c>
      <c r="AE365" s="41">
        <f>($AA365+SI_Gross*$AB365)*IF($Q365=1,SI_O,SI_E)</f>
        <v/>
      </c>
      <c r="AF365" s="41">
        <f>IF($Q365=1,0,$AA365*EOSB)</f>
        <v/>
      </c>
      <c r="AG365" s="41">
        <f>$AN365*$W365</f>
        <v/>
      </c>
      <c r="AH365" s="41">
        <f>SUM($AA365:$AG365)</f>
        <v/>
      </c>
      <c r="AI365" s="41">
        <f>12*($AM365+$AN365)</f>
        <v/>
      </c>
      <c r="AJ365" s="41">
        <f>$AM365*((IncMonth-1)+(13-IncMonth)*(1+$X365))+12*$AN365</f>
        <v/>
      </c>
      <c r="AK365" s="41">
        <f>IF($R365=1,N($L365)+N($M365),0)</f>
        <v/>
      </c>
      <c r="AL365">
        <f>IF($C365="","",IF(N($L365)&lt;=0,"Basic salary missing",IF(ISNA(MATCH($C365,Departments!$A$5:$A$54,0)),"Department not on Departments sheet",IF(AND($I365&lt;&gt;"",NOT(ISNUMBER($I365))),"Date of birth is text, not a date",IF(AND($K365&lt;&gt;"",NOT(ISNUMBER($K365))),"Contract end is text, not a date","")))))</f>
        <v/>
      </c>
      <c r="AM365" s="41">
        <f>IF($R365=0,0,N($L365)*(1+$Z365+BonusMonths/12+IF($Q365=1,0,EOSB))+N($M365)+(N($L365)+SI_Gross*N($M365))*IF($Q365=1,SI_O,SI_E))</f>
        <v/>
      </c>
      <c r="AN365" s="41">
        <f>IF($R365=0,0,(IF($Q365=1,MedO,MedE+Ticket)+Training)/12)</f>
        <v/>
      </c>
    </row>
    <row r="366">
      <c r="I366" s="35" t="n"/>
      <c r="J366" s="35" t="n"/>
      <c r="K366" s="35" t="n"/>
      <c r="L366" s="36" t="n"/>
      <c r="M366" s="36" t="n"/>
      <c r="P366" s="37" t="n"/>
      <c r="Q366" s="38">
        <f>IF($C366="",0,IF(OR(LOWER(TRIM($G366))="omani",LOWER(TRIM($G366))="oman",LOWER(TRIM($G366))="om",LOWER(TRIM($G366))="local"),1,0))</f>
        <v/>
      </c>
      <c r="R366" s="38">
        <f>IF($C366="",0,IF(OR(ISNUMBER(SEARCH("resign",$N366)),ISNUMBER(SEARCH("terminat",$N366)),ISNUMBER(SEARCH("inactive",$N366)),ISNUMBER(SEARCH("vacan",$N366)),ISNUMBER(SEARCH("deceased",$N366)),ISNUMBER(SEARCH("separated",$N366))),0,1))</f>
        <v/>
      </c>
      <c r="S366">
        <f>IF(OR($R366=0,NOT(ISNUMBER($I366))),"",IFERROR(DATEDIF($I366,DATE(FY,1,1),"y"),""))</f>
        <v/>
      </c>
      <c r="T366">
        <f>IF(OR($R366=0,NOT(ISNUMBER($J366))),"",IFERROR(DATEDIF($J366,DATE(FY,1,1),"y"),0))</f>
        <v/>
      </c>
      <c r="U366" s="38">
        <f>IF(OR($R366=0,NOT(ISNUMBER($I366))),0,IF(YEAR($I366)+IF($Q366=1,RetAgeO,RetAgeE)=FY,MONTH($I366),IF(YEAR($I366)+IF($Q366=1,RetAgeO,RetAgeE)&lt;FY,1,0)))</f>
        <v/>
      </c>
      <c r="V366" s="38">
        <f>IF(OR($R366=0,NOT(ISNUMBER($K366))),0,IF(YEAR($K366)=FY,MONTH($K366),IF(YEAR($K366)&lt;FY,1,0)))</f>
        <v/>
      </c>
      <c r="W366" s="38">
        <f>IF($R366=0,0,MIN(12,IF(AND(ISNUMBER($O366),$O366&gt;=1,$O366&lt;=12),INT($O366),12),IF(AND(RetireExit="Yes",$U366&gt;0),$U366,12),IF(AND(ContractExit="Yes",$V366&gt;0),$V366,12)))</f>
        <v/>
      </c>
      <c r="X366" s="37">
        <f>IF(ISNUMBER($P366),$P366,IncPct)</f>
        <v/>
      </c>
      <c r="Y366" s="39">
        <f>IF($W366=0,0,MAX(0,MIN($W366,IncMonth-1))+MAX(0,$W366-IncMonth+1)*(1+$X366))</f>
        <v/>
      </c>
      <c r="Z366" s="40">
        <f>IF($C366="",0,IFERROR(INDEX(Departments!$B$5:$B$54,MATCH($C366,Departments!$A$5:$A$54,0)),0))</f>
        <v/>
      </c>
      <c r="AA366" s="41">
        <f>N($L366)*$Y366</f>
        <v/>
      </c>
      <c r="AB366" s="41">
        <f>N($M366)*$Y366</f>
        <v/>
      </c>
      <c r="AC366" s="41">
        <f>$AA366*$Z366</f>
        <v/>
      </c>
      <c r="AD366" s="41">
        <f>$AA366*BonusMonths/12</f>
        <v/>
      </c>
      <c r="AE366" s="41">
        <f>($AA366+SI_Gross*$AB366)*IF($Q366=1,SI_O,SI_E)</f>
        <v/>
      </c>
      <c r="AF366" s="41">
        <f>IF($Q366=1,0,$AA366*EOSB)</f>
        <v/>
      </c>
      <c r="AG366" s="41">
        <f>$AN366*$W366</f>
        <v/>
      </c>
      <c r="AH366" s="41">
        <f>SUM($AA366:$AG366)</f>
        <v/>
      </c>
      <c r="AI366" s="41">
        <f>12*($AM366+$AN366)</f>
        <v/>
      </c>
      <c r="AJ366" s="41">
        <f>$AM366*((IncMonth-1)+(13-IncMonth)*(1+$X366))+12*$AN366</f>
        <v/>
      </c>
      <c r="AK366" s="41">
        <f>IF($R366=1,N($L366)+N($M366),0)</f>
        <v/>
      </c>
      <c r="AL366">
        <f>IF($C366="","",IF(N($L366)&lt;=0,"Basic salary missing",IF(ISNA(MATCH($C366,Departments!$A$5:$A$54,0)),"Department not on Departments sheet",IF(AND($I366&lt;&gt;"",NOT(ISNUMBER($I366))),"Date of birth is text, not a date",IF(AND($K366&lt;&gt;"",NOT(ISNUMBER($K366))),"Contract end is text, not a date","")))))</f>
        <v/>
      </c>
      <c r="AM366" s="41">
        <f>IF($R366=0,0,N($L366)*(1+$Z366+BonusMonths/12+IF($Q366=1,0,EOSB))+N($M366)+(N($L366)+SI_Gross*N($M366))*IF($Q366=1,SI_O,SI_E))</f>
        <v/>
      </c>
      <c r="AN366" s="41">
        <f>IF($R366=0,0,(IF($Q366=1,MedO,MedE+Ticket)+Training)/12)</f>
        <v/>
      </c>
    </row>
    <row r="367">
      <c r="I367" s="35" t="n"/>
      <c r="J367" s="35" t="n"/>
      <c r="K367" s="35" t="n"/>
      <c r="L367" s="36" t="n"/>
      <c r="M367" s="36" t="n"/>
      <c r="P367" s="37" t="n"/>
      <c r="Q367" s="38">
        <f>IF($C367="",0,IF(OR(LOWER(TRIM($G367))="omani",LOWER(TRIM($G367))="oman",LOWER(TRIM($G367))="om",LOWER(TRIM($G367))="local"),1,0))</f>
        <v/>
      </c>
      <c r="R367" s="38">
        <f>IF($C367="",0,IF(OR(ISNUMBER(SEARCH("resign",$N367)),ISNUMBER(SEARCH("terminat",$N367)),ISNUMBER(SEARCH("inactive",$N367)),ISNUMBER(SEARCH("vacan",$N367)),ISNUMBER(SEARCH("deceased",$N367)),ISNUMBER(SEARCH("separated",$N367))),0,1))</f>
        <v/>
      </c>
      <c r="S367">
        <f>IF(OR($R367=0,NOT(ISNUMBER($I367))),"",IFERROR(DATEDIF($I367,DATE(FY,1,1),"y"),""))</f>
        <v/>
      </c>
      <c r="T367">
        <f>IF(OR($R367=0,NOT(ISNUMBER($J367))),"",IFERROR(DATEDIF($J367,DATE(FY,1,1),"y"),0))</f>
        <v/>
      </c>
      <c r="U367" s="38">
        <f>IF(OR($R367=0,NOT(ISNUMBER($I367))),0,IF(YEAR($I367)+IF($Q367=1,RetAgeO,RetAgeE)=FY,MONTH($I367),IF(YEAR($I367)+IF($Q367=1,RetAgeO,RetAgeE)&lt;FY,1,0)))</f>
        <v/>
      </c>
      <c r="V367" s="38">
        <f>IF(OR($R367=0,NOT(ISNUMBER($K367))),0,IF(YEAR($K367)=FY,MONTH($K367),IF(YEAR($K367)&lt;FY,1,0)))</f>
        <v/>
      </c>
      <c r="W367" s="38">
        <f>IF($R367=0,0,MIN(12,IF(AND(ISNUMBER($O367),$O367&gt;=1,$O367&lt;=12),INT($O367),12),IF(AND(RetireExit="Yes",$U367&gt;0),$U367,12),IF(AND(ContractExit="Yes",$V367&gt;0),$V367,12)))</f>
        <v/>
      </c>
      <c r="X367" s="37">
        <f>IF(ISNUMBER($P367),$P367,IncPct)</f>
        <v/>
      </c>
      <c r="Y367" s="39">
        <f>IF($W367=0,0,MAX(0,MIN($W367,IncMonth-1))+MAX(0,$W367-IncMonth+1)*(1+$X367))</f>
        <v/>
      </c>
      <c r="Z367" s="40">
        <f>IF($C367="",0,IFERROR(INDEX(Departments!$B$5:$B$54,MATCH($C367,Departments!$A$5:$A$54,0)),0))</f>
        <v/>
      </c>
      <c r="AA367" s="41">
        <f>N($L367)*$Y367</f>
        <v/>
      </c>
      <c r="AB367" s="41">
        <f>N($M367)*$Y367</f>
        <v/>
      </c>
      <c r="AC367" s="41">
        <f>$AA367*$Z367</f>
        <v/>
      </c>
      <c r="AD367" s="41">
        <f>$AA367*BonusMonths/12</f>
        <v/>
      </c>
      <c r="AE367" s="41">
        <f>($AA367+SI_Gross*$AB367)*IF($Q367=1,SI_O,SI_E)</f>
        <v/>
      </c>
      <c r="AF367" s="41">
        <f>IF($Q367=1,0,$AA367*EOSB)</f>
        <v/>
      </c>
      <c r="AG367" s="41">
        <f>$AN367*$W367</f>
        <v/>
      </c>
      <c r="AH367" s="41">
        <f>SUM($AA367:$AG367)</f>
        <v/>
      </c>
      <c r="AI367" s="41">
        <f>12*($AM367+$AN367)</f>
        <v/>
      </c>
      <c r="AJ367" s="41">
        <f>$AM367*((IncMonth-1)+(13-IncMonth)*(1+$X367))+12*$AN367</f>
        <v/>
      </c>
      <c r="AK367" s="41">
        <f>IF($R367=1,N($L367)+N($M367),0)</f>
        <v/>
      </c>
      <c r="AL367">
        <f>IF($C367="","",IF(N($L367)&lt;=0,"Basic salary missing",IF(ISNA(MATCH($C367,Departments!$A$5:$A$54,0)),"Department not on Departments sheet",IF(AND($I367&lt;&gt;"",NOT(ISNUMBER($I367))),"Date of birth is text, not a date",IF(AND($K367&lt;&gt;"",NOT(ISNUMBER($K367))),"Contract end is text, not a date","")))))</f>
        <v/>
      </c>
      <c r="AM367" s="41">
        <f>IF($R367=0,0,N($L367)*(1+$Z367+BonusMonths/12+IF($Q367=1,0,EOSB))+N($M367)+(N($L367)+SI_Gross*N($M367))*IF($Q367=1,SI_O,SI_E))</f>
        <v/>
      </c>
      <c r="AN367" s="41">
        <f>IF($R367=0,0,(IF($Q367=1,MedO,MedE+Ticket)+Training)/12)</f>
        <v/>
      </c>
    </row>
    <row r="368">
      <c r="I368" s="35" t="n"/>
      <c r="J368" s="35" t="n"/>
      <c r="K368" s="35" t="n"/>
      <c r="L368" s="36" t="n"/>
      <c r="M368" s="36" t="n"/>
      <c r="P368" s="37" t="n"/>
      <c r="Q368" s="38">
        <f>IF($C368="",0,IF(OR(LOWER(TRIM($G368))="omani",LOWER(TRIM($G368))="oman",LOWER(TRIM($G368))="om",LOWER(TRIM($G368))="local"),1,0))</f>
        <v/>
      </c>
      <c r="R368" s="38">
        <f>IF($C368="",0,IF(OR(ISNUMBER(SEARCH("resign",$N368)),ISNUMBER(SEARCH("terminat",$N368)),ISNUMBER(SEARCH("inactive",$N368)),ISNUMBER(SEARCH("vacan",$N368)),ISNUMBER(SEARCH("deceased",$N368)),ISNUMBER(SEARCH("separated",$N368))),0,1))</f>
        <v/>
      </c>
      <c r="S368">
        <f>IF(OR($R368=0,NOT(ISNUMBER($I368))),"",IFERROR(DATEDIF($I368,DATE(FY,1,1),"y"),""))</f>
        <v/>
      </c>
      <c r="T368">
        <f>IF(OR($R368=0,NOT(ISNUMBER($J368))),"",IFERROR(DATEDIF($J368,DATE(FY,1,1),"y"),0))</f>
        <v/>
      </c>
      <c r="U368" s="38">
        <f>IF(OR($R368=0,NOT(ISNUMBER($I368))),0,IF(YEAR($I368)+IF($Q368=1,RetAgeO,RetAgeE)=FY,MONTH($I368),IF(YEAR($I368)+IF($Q368=1,RetAgeO,RetAgeE)&lt;FY,1,0)))</f>
        <v/>
      </c>
      <c r="V368" s="38">
        <f>IF(OR($R368=0,NOT(ISNUMBER($K368))),0,IF(YEAR($K368)=FY,MONTH($K368),IF(YEAR($K368)&lt;FY,1,0)))</f>
        <v/>
      </c>
      <c r="W368" s="38">
        <f>IF($R368=0,0,MIN(12,IF(AND(ISNUMBER($O368),$O368&gt;=1,$O368&lt;=12),INT($O368),12),IF(AND(RetireExit="Yes",$U368&gt;0),$U368,12),IF(AND(ContractExit="Yes",$V368&gt;0),$V368,12)))</f>
        <v/>
      </c>
      <c r="X368" s="37">
        <f>IF(ISNUMBER($P368),$P368,IncPct)</f>
        <v/>
      </c>
      <c r="Y368" s="39">
        <f>IF($W368=0,0,MAX(0,MIN($W368,IncMonth-1))+MAX(0,$W368-IncMonth+1)*(1+$X368))</f>
        <v/>
      </c>
      <c r="Z368" s="40">
        <f>IF($C368="",0,IFERROR(INDEX(Departments!$B$5:$B$54,MATCH($C368,Departments!$A$5:$A$54,0)),0))</f>
        <v/>
      </c>
      <c r="AA368" s="41">
        <f>N($L368)*$Y368</f>
        <v/>
      </c>
      <c r="AB368" s="41">
        <f>N($M368)*$Y368</f>
        <v/>
      </c>
      <c r="AC368" s="41">
        <f>$AA368*$Z368</f>
        <v/>
      </c>
      <c r="AD368" s="41">
        <f>$AA368*BonusMonths/12</f>
        <v/>
      </c>
      <c r="AE368" s="41">
        <f>($AA368+SI_Gross*$AB368)*IF($Q368=1,SI_O,SI_E)</f>
        <v/>
      </c>
      <c r="AF368" s="41">
        <f>IF($Q368=1,0,$AA368*EOSB)</f>
        <v/>
      </c>
      <c r="AG368" s="41">
        <f>$AN368*$W368</f>
        <v/>
      </c>
      <c r="AH368" s="41">
        <f>SUM($AA368:$AG368)</f>
        <v/>
      </c>
      <c r="AI368" s="41">
        <f>12*($AM368+$AN368)</f>
        <v/>
      </c>
      <c r="AJ368" s="41">
        <f>$AM368*((IncMonth-1)+(13-IncMonth)*(1+$X368))+12*$AN368</f>
        <v/>
      </c>
      <c r="AK368" s="41">
        <f>IF($R368=1,N($L368)+N($M368),0)</f>
        <v/>
      </c>
      <c r="AL368">
        <f>IF($C368="","",IF(N($L368)&lt;=0,"Basic salary missing",IF(ISNA(MATCH($C368,Departments!$A$5:$A$54,0)),"Department not on Departments sheet",IF(AND($I368&lt;&gt;"",NOT(ISNUMBER($I368))),"Date of birth is text, not a date",IF(AND($K368&lt;&gt;"",NOT(ISNUMBER($K368))),"Contract end is text, not a date","")))))</f>
        <v/>
      </c>
      <c r="AM368" s="41">
        <f>IF($R368=0,0,N($L368)*(1+$Z368+BonusMonths/12+IF($Q368=1,0,EOSB))+N($M368)+(N($L368)+SI_Gross*N($M368))*IF($Q368=1,SI_O,SI_E))</f>
        <v/>
      </c>
      <c r="AN368" s="41">
        <f>IF($R368=0,0,(IF($Q368=1,MedO,MedE+Ticket)+Training)/12)</f>
        <v/>
      </c>
    </row>
    <row r="369">
      <c r="I369" s="35" t="n"/>
      <c r="J369" s="35" t="n"/>
      <c r="K369" s="35" t="n"/>
      <c r="L369" s="36" t="n"/>
      <c r="M369" s="36" t="n"/>
      <c r="P369" s="37" t="n"/>
      <c r="Q369" s="38">
        <f>IF($C369="",0,IF(OR(LOWER(TRIM($G369))="omani",LOWER(TRIM($G369))="oman",LOWER(TRIM($G369))="om",LOWER(TRIM($G369))="local"),1,0))</f>
        <v/>
      </c>
      <c r="R369" s="38">
        <f>IF($C369="",0,IF(OR(ISNUMBER(SEARCH("resign",$N369)),ISNUMBER(SEARCH("terminat",$N369)),ISNUMBER(SEARCH("inactive",$N369)),ISNUMBER(SEARCH("vacan",$N369)),ISNUMBER(SEARCH("deceased",$N369)),ISNUMBER(SEARCH("separated",$N369))),0,1))</f>
        <v/>
      </c>
      <c r="S369">
        <f>IF(OR($R369=0,NOT(ISNUMBER($I369))),"",IFERROR(DATEDIF($I369,DATE(FY,1,1),"y"),""))</f>
        <v/>
      </c>
      <c r="T369">
        <f>IF(OR($R369=0,NOT(ISNUMBER($J369))),"",IFERROR(DATEDIF($J369,DATE(FY,1,1),"y"),0))</f>
        <v/>
      </c>
      <c r="U369" s="38">
        <f>IF(OR($R369=0,NOT(ISNUMBER($I369))),0,IF(YEAR($I369)+IF($Q369=1,RetAgeO,RetAgeE)=FY,MONTH($I369),IF(YEAR($I369)+IF($Q369=1,RetAgeO,RetAgeE)&lt;FY,1,0)))</f>
        <v/>
      </c>
      <c r="V369" s="38">
        <f>IF(OR($R369=0,NOT(ISNUMBER($K369))),0,IF(YEAR($K369)=FY,MONTH($K369),IF(YEAR($K369)&lt;FY,1,0)))</f>
        <v/>
      </c>
      <c r="W369" s="38">
        <f>IF($R369=0,0,MIN(12,IF(AND(ISNUMBER($O369),$O369&gt;=1,$O369&lt;=12),INT($O369),12),IF(AND(RetireExit="Yes",$U369&gt;0),$U369,12),IF(AND(ContractExit="Yes",$V369&gt;0),$V369,12)))</f>
        <v/>
      </c>
      <c r="X369" s="37">
        <f>IF(ISNUMBER($P369),$P369,IncPct)</f>
        <v/>
      </c>
      <c r="Y369" s="39">
        <f>IF($W369=0,0,MAX(0,MIN($W369,IncMonth-1))+MAX(0,$W369-IncMonth+1)*(1+$X369))</f>
        <v/>
      </c>
      <c r="Z369" s="40">
        <f>IF($C369="",0,IFERROR(INDEX(Departments!$B$5:$B$54,MATCH($C369,Departments!$A$5:$A$54,0)),0))</f>
        <v/>
      </c>
      <c r="AA369" s="41">
        <f>N($L369)*$Y369</f>
        <v/>
      </c>
      <c r="AB369" s="41">
        <f>N($M369)*$Y369</f>
        <v/>
      </c>
      <c r="AC369" s="41">
        <f>$AA369*$Z369</f>
        <v/>
      </c>
      <c r="AD369" s="41">
        <f>$AA369*BonusMonths/12</f>
        <v/>
      </c>
      <c r="AE369" s="41">
        <f>($AA369+SI_Gross*$AB369)*IF($Q369=1,SI_O,SI_E)</f>
        <v/>
      </c>
      <c r="AF369" s="41">
        <f>IF($Q369=1,0,$AA369*EOSB)</f>
        <v/>
      </c>
      <c r="AG369" s="41">
        <f>$AN369*$W369</f>
        <v/>
      </c>
      <c r="AH369" s="41">
        <f>SUM($AA369:$AG369)</f>
        <v/>
      </c>
      <c r="AI369" s="41">
        <f>12*($AM369+$AN369)</f>
        <v/>
      </c>
      <c r="AJ369" s="41">
        <f>$AM369*((IncMonth-1)+(13-IncMonth)*(1+$X369))+12*$AN369</f>
        <v/>
      </c>
      <c r="AK369" s="41">
        <f>IF($R369=1,N($L369)+N($M369),0)</f>
        <v/>
      </c>
      <c r="AL369">
        <f>IF($C369="","",IF(N($L369)&lt;=0,"Basic salary missing",IF(ISNA(MATCH($C369,Departments!$A$5:$A$54,0)),"Department not on Departments sheet",IF(AND($I369&lt;&gt;"",NOT(ISNUMBER($I369))),"Date of birth is text, not a date",IF(AND($K369&lt;&gt;"",NOT(ISNUMBER($K369))),"Contract end is text, not a date","")))))</f>
        <v/>
      </c>
      <c r="AM369" s="41">
        <f>IF($R369=0,0,N($L369)*(1+$Z369+BonusMonths/12+IF($Q369=1,0,EOSB))+N($M369)+(N($L369)+SI_Gross*N($M369))*IF($Q369=1,SI_O,SI_E))</f>
        <v/>
      </c>
      <c r="AN369" s="41">
        <f>IF($R369=0,0,(IF($Q369=1,MedO,MedE+Ticket)+Training)/12)</f>
        <v/>
      </c>
    </row>
    <row r="370">
      <c r="I370" s="35" t="n"/>
      <c r="J370" s="35" t="n"/>
      <c r="K370" s="35" t="n"/>
      <c r="L370" s="36" t="n"/>
      <c r="M370" s="36" t="n"/>
      <c r="P370" s="37" t="n"/>
      <c r="Q370" s="38">
        <f>IF($C370="",0,IF(OR(LOWER(TRIM($G370))="omani",LOWER(TRIM($G370))="oman",LOWER(TRIM($G370))="om",LOWER(TRIM($G370))="local"),1,0))</f>
        <v/>
      </c>
      <c r="R370" s="38">
        <f>IF($C370="",0,IF(OR(ISNUMBER(SEARCH("resign",$N370)),ISNUMBER(SEARCH("terminat",$N370)),ISNUMBER(SEARCH("inactive",$N370)),ISNUMBER(SEARCH("vacan",$N370)),ISNUMBER(SEARCH("deceased",$N370)),ISNUMBER(SEARCH("separated",$N370))),0,1))</f>
        <v/>
      </c>
      <c r="S370">
        <f>IF(OR($R370=0,NOT(ISNUMBER($I370))),"",IFERROR(DATEDIF($I370,DATE(FY,1,1),"y"),""))</f>
        <v/>
      </c>
      <c r="T370">
        <f>IF(OR($R370=0,NOT(ISNUMBER($J370))),"",IFERROR(DATEDIF($J370,DATE(FY,1,1),"y"),0))</f>
        <v/>
      </c>
      <c r="U370" s="38">
        <f>IF(OR($R370=0,NOT(ISNUMBER($I370))),0,IF(YEAR($I370)+IF($Q370=1,RetAgeO,RetAgeE)=FY,MONTH($I370),IF(YEAR($I370)+IF($Q370=1,RetAgeO,RetAgeE)&lt;FY,1,0)))</f>
        <v/>
      </c>
      <c r="V370" s="38">
        <f>IF(OR($R370=0,NOT(ISNUMBER($K370))),0,IF(YEAR($K370)=FY,MONTH($K370),IF(YEAR($K370)&lt;FY,1,0)))</f>
        <v/>
      </c>
      <c r="W370" s="38">
        <f>IF($R370=0,0,MIN(12,IF(AND(ISNUMBER($O370),$O370&gt;=1,$O370&lt;=12),INT($O370),12),IF(AND(RetireExit="Yes",$U370&gt;0),$U370,12),IF(AND(ContractExit="Yes",$V370&gt;0),$V370,12)))</f>
        <v/>
      </c>
      <c r="X370" s="37">
        <f>IF(ISNUMBER($P370),$P370,IncPct)</f>
        <v/>
      </c>
      <c r="Y370" s="39">
        <f>IF($W370=0,0,MAX(0,MIN($W370,IncMonth-1))+MAX(0,$W370-IncMonth+1)*(1+$X370))</f>
        <v/>
      </c>
      <c r="Z370" s="40">
        <f>IF($C370="",0,IFERROR(INDEX(Departments!$B$5:$B$54,MATCH($C370,Departments!$A$5:$A$54,0)),0))</f>
        <v/>
      </c>
      <c r="AA370" s="41">
        <f>N($L370)*$Y370</f>
        <v/>
      </c>
      <c r="AB370" s="41">
        <f>N($M370)*$Y370</f>
        <v/>
      </c>
      <c r="AC370" s="41">
        <f>$AA370*$Z370</f>
        <v/>
      </c>
      <c r="AD370" s="41">
        <f>$AA370*BonusMonths/12</f>
        <v/>
      </c>
      <c r="AE370" s="41">
        <f>($AA370+SI_Gross*$AB370)*IF($Q370=1,SI_O,SI_E)</f>
        <v/>
      </c>
      <c r="AF370" s="41">
        <f>IF($Q370=1,0,$AA370*EOSB)</f>
        <v/>
      </c>
      <c r="AG370" s="41">
        <f>$AN370*$W370</f>
        <v/>
      </c>
      <c r="AH370" s="41">
        <f>SUM($AA370:$AG370)</f>
        <v/>
      </c>
      <c r="AI370" s="41">
        <f>12*($AM370+$AN370)</f>
        <v/>
      </c>
      <c r="AJ370" s="41">
        <f>$AM370*((IncMonth-1)+(13-IncMonth)*(1+$X370))+12*$AN370</f>
        <v/>
      </c>
      <c r="AK370" s="41">
        <f>IF($R370=1,N($L370)+N($M370),0)</f>
        <v/>
      </c>
      <c r="AL370">
        <f>IF($C370="","",IF(N($L370)&lt;=0,"Basic salary missing",IF(ISNA(MATCH($C370,Departments!$A$5:$A$54,0)),"Department not on Departments sheet",IF(AND($I370&lt;&gt;"",NOT(ISNUMBER($I370))),"Date of birth is text, not a date",IF(AND($K370&lt;&gt;"",NOT(ISNUMBER($K370))),"Contract end is text, not a date","")))))</f>
        <v/>
      </c>
      <c r="AM370" s="41">
        <f>IF($R370=0,0,N($L370)*(1+$Z370+BonusMonths/12+IF($Q370=1,0,EOSB))+N($M370)+(N($L370)+SI_Gross*N($M370))*IF($Q370=1,SI_O,SI_E))</f>
        <v/>
      </c>
      <c r="AN370" s="41">
        <f>IF($R370=0,0,(IF($Q370=1,MedO,MedE+Ticket)+Training)/12)</f>
        <v/>
      </c>
    </row>
    <row r="371">
      <c r="I371" s="35" t="n"/>
      <c r="J371" s="35" t="n"/>
      <c r="K371" s="35" t="n"/>
      <c r="L371" s="36" t="n"/>
      <c r="M371" s="36" t="n"/>
      <c r="P371" s="37" t="n"/>
      <c r="Q371" s="38">
        <f>IF($C371="",0,IF(OR(LOWER(TRIM($G371))="omani",LOWER(TRIM($G371))="oman",LOWER(TRIM($G371))="om",LOWER(TRIM($G371))="local"),1,0))</f>
        <v/>
      </c>
      <c r="R371" s="38">
        <f>IF($C371="",0,IF(OR(ISNUMBER(SEARCH("resign",$N371)),ISNUMBER(SEARCH("terminat",$N371)),ISNUMBER(SEARCH("inactive",$N371)),ISNUMBER(SEARCH("vacan",$N371)),ISNUMBER(SEARCH("deceased",$N371)),ISNUMBER(SEARCH("separated",$N371))),0,1))</f>
        <v/>
      </c>
      <c r="S371">
        <f>IF(OR($R371=0,NOT(ISNUMBER($I371))),"",IFERROR(DATEDIF($I371,DATE(FY,1,1),"y"),""))</f>
        <v/>
      </c>
      <c r="T371">
        <f>IF(OR($R371=0,NOT(ISNUMBER($J371))),"",IFERROR(DATEDIF($J371,DATE(FY,1,1),"y"),0))</f>
        <v/>
      </c>
      <c r="U371" s="38">
        <f>IF(OR($R371=0,NOT(ISNUMBER($I371))),0,IF(YEAR($I371)+IF($Q371=1,RetAgeO,RetAgeE)=FY,MONTH($I371),IF(YEAR($I371)+IF($Q371=1,RetAgeO,RetAgeE)&lt;FY,1,0)))</f>
        <v/>
      </c>
      <c r="V371" s="38">
        <f>IF(OR($R371=0,NOT(ISNUMBER($K371))),0,IF(YEAR($K371)=FY,MONTH($K371),IF(YEAR($K371)&lt;FY,1,0)))</f>
        <v/>
      </c>
      <c r="W371" s="38">
        <f>IF($R371=0,0,MIN(12,IF(AND(ISNUMBER($O371),$O371&gt;=1,$O371&lt;=12),INT($O371),12),IF(AND(RetireExit="Yes",$U371&gt;0),$U371,12),IF(AND(ContractExit="Yes",$V371&gt;0),$V371,12)))</f>
        <v/>
      </c>
      <c r="X371" s="37">
        <f>IF(ISNUMBER($P371),$P371,IncPct)</f>
        <v/>
      </c>
      <c r="Y371" s="39">
        <f>IF($W371=0,0,MAX(0,MIN($W371,IncMonth-1))+MAX(0,$W371-IncMonth+1)*(1+$X371))</f>
        <v/>
      </c>
      <c r="Z371" s="40">
        <f>IF($C371="",0,IFERROR(INDEX(Departments!$B$5:$B$54,MATCH($C371,Departments!$A$5:$A$54,0)),0))</f>
        <v/>
      </c>
      <c r="AA371" s="41">
        <f>N($L371)*$Y371</f>
        <v/>
      </c>
      <c r="AB371" s="41">
        <f>N($M371)*$Y371</f>
        <v/>
      </c>
      <c r="AC371" s="41">
        <f>$AA371*$Z371</f>
        <v/>
      </c>
      <c r="AD371" s="41">
        <f>$AA371*BonusMonths/12</f>
        <v/>
      </c>
      <c r="AE371" s="41">
        <f>($AA371+SI_Gross*$AB371)*IF($Q371=1,SI_O,SI_E)</f>
        <v/>
      </c>
      <c r="AF371" s="41">
        <f>IF($Q371=1,0,$AA371*EOSB)</f>
        <v/>
      </c>
      <c r="AG371" s="41">
        <f>$AN371*$W371</f>
        <v/>
      </c>
      <c r="AH371" s="41">
        <f>SUM($AA371:$AG371)</f>
        <v/>
      </c>
      <c r="AI371" s="41">
        <f>12*($AM371+$AN371)</f>
        <v/>
      </c>
      <c r="AJ371" s="41">
        <f>$AM371*((IncMonth-1)+(13-IncMonth)*(1+$X371))+12*$AN371</f>
        <v/>
      </c>
      <c r="AK371" s="41">
        <f>IF($R371=1,N($L371)+N($M371),0)</f>
        <v/>
      </c>
      <c r="AL371">
        <f>IF($C371="","",IF(N($L371)&lt;=0,"Basic salary missing",IF(ISNA(MATCH($C371,Departments!$A$5:$A$54,0)),"Department not on Departments sheet",IF(AND($I371&lt;&gt;"",NOT(ISNUMBER($I371))),"Date of birth is text, not a date",IF(AND($K371&lt;&gt;"",NOT(ISNUMBER($K371))),"Contract end is text, not a date","")))))</f>
        <v/>
      </c>
      <c r="AM371" s="41">
        <f>IF($R371=0,0,N($L371)*(1+$Z371+BonusMonths/12+IF($Q371=1,0,EOSB))+N($M371)+(N($L371)+SI_Gross*N($M371))*IF($Q371=1,SI_O,SI_E))</f>
        <v/>
      </c>
      <c r="AN371" s="41">
        <f>IF($R371=0,0,(IF($Q371=1,MedO,MedE+Ticket)+Training)/12)</f>
        <v/>
      </c>
    </row>
    <row r="372">
      <c r="I372" s="35" t="n"/>
      <c r="J372" s="35" t="n"/>
      <c r="K372" s="35" t="n"/>
      <c r="L372" s="36" t="n"/>
      <c r="M372" s="36" t="n"/>
      <c r="P372" s="37" t="n"/>
      <c r="Q372" s="38">
        <f>IF($C372="",0,IF(OR(LOWER(TRIM($G372))="omani",LOWER(TRIM($G372))="oman",LOWER(TRIM($G372))="om",LOWER(TRIM($G372))="local"),1,0))</f>
        <v/>
      </c>
      <c r="R372" s="38">
        <f>IF($C372="",0,IF(OR(ISNUMBER(SEARCH("resign",$N372)),ISNUMBER(SEARCH("terminat",$N372)),ISNUMBER(SEARCH("inactive",$N372)),ISNUMBER(SEARCH("vacan",$N372)),ISNUMBER(SEARCH("deceased",$N372)),ISNUMBER(SEARCH("separated",$N372))),0,1))</f>
        <v/>
      </c>
      <c r="S372">
        <f>IF(OR($R372=0,NOT(ISNUMBER($I372))),"",IFERROR(DATEDIF($I372,DATE(FY,1,1),"y"),""))</f>
        <v/>
      </c>
      <c r="T372">
        <f>IF(OR($R372=0,NOT(ISNUMBER($J372))),"",IFERROR(DATEDIF($J372,DATE(FY,1,1),"y"),0))</f>
        <v/>
      </c>
      <c r="U372" s="38">
        <f>IF(OR($R372=0,NOT(ISNUMBER($I372))),0,IF(YEAR($I372)+IF($Q372=1,RetAgeO,RetAgeE)=FY,MONTH($I372),IF(YEAR($I372)+IF($Q372=1,RetAgeO,RetAgeE)&lt;FY,1,0)))</f>
        <v/>
      </c>
      <c r="V372" s="38">
        <f>IF(OR($R372=0,NOT(ISNUMBER($K372))),0,IF(YEAR($K372)=FY,MONTH($K372),IF(YEAR($K372)&lt;FY,1,0)))</f>
        <v/>
      </c>
      <c r="W372" s="38">
        <f>IF($R372=0,0,MIN(12,IF(AND(ISNUMBER($O372),$O372&gt;=1,$O372&lt;=12),INT($O372),12),IF(AND(RetireExit="Yes",$U372&gt;0),$U372,12),IF(AND(ContractExit="Yes",$V372&gt;0),$V372,12)))</f>
        <v/>
      </c>
      <c r="X372" s="37">
        <f>IF(ISNUMBER($P372),$P372,IncPct)</f>
        <v/>
      </c>
      <c r="Y372" s="39">
        <f>IF($W372=0,0,MAX(0,MIN($W372,IncMonth-1))+MAX(0,$W372-IncMonth+1)*(1+$X372))</f>
        <v/>
      </c>
      <c r="Z372" s="40">
        <f>IF($C372="",0,IFERROR(INDEX(Departments!$B$5:$B$54,MATCH($C372,Departments!$A$5:$A$54,0)),0))</f>
        <v/>
      </c>
      <c r="AA372" s="41">
        <f>N($L372)*$Y372</f>
        <v/>
      </c>
      <c r="AB372" s="41">
        <f>N($M372)*$Y372</f>
        <v/>
      </c>
      <c r="AC372" s="41">
        <f>$AA372*$Z372</f>
        <v/>
      </c>
      <c r="AD372" s="41">
        <f>$AA372*BonusMonths/12</f>
        <v/>
      </c>
      <c r="AE372" s="41">
        <f>($AA372+SI_Gross*$AB372)*IF($Q372=1,SI_O,SI_E)</f>
        <v/>
      </c>
      <c r="AF372" s="41">
        <f>IF($Q372=1,0,$AA372*EOSB)</f>
        <v/>
      </c>
      <c r="AG372" s="41">
        <f>$AN372*$W372</f>
        <v/>
      </c>
      <c r="AH372" s="41">
        <f>SUM($AA372:$AG372)</f>
        <v/>
      </c>
      <c r="AI372" s="41">
        <f>12*($AM372+$AN372)</f>
        <v/>
      </c>
      <c r="AJ372" s="41">
        <f>$AM372*((IncMonth-1)+(13-IncMonth)*(1+$X372))+12*$AN372</f>
        <v/>
      </c>
      <c r="AK372" s="41">
        <f>IF($R372=1,N($L372)+N($M372),0)</f>
        <v/>
      </c>
      <c r="AL372">
        <f>IF($C372="","",IF(N($L372)&lt;=0,"Basic salary missing",IF(ISNA(MATCH($C372,Departments!$A$5:$A$54,0)),"Department not on Departments sheet",IF(AND($I372&lt;&gt;"",NOT(ISNUMBER($I372))),"Date of birth is text, not a date",IF(AND($K372&lt;&gt;"",NOT(ISNUMBER($K372))),"Contract end is text, not a date","")))))</f>
        <v/>
      </c>
      <c r="AM372" s="41">
        <f>IF($R372=0,0,N($L372)*(1+$Z372+BonusMonths/12+IF($Q372=1,0,EOSB))+N($M372)+(N($L372)+SI_Gross*N($M372))*IF($Q372=1,SI_O,SI_E))</f>
        <v/>
      </c>
      <c r="AN372" s="41">
        <f>IF($R372=0,0,(IF($Q372=1,MedO,MedE+Ticket)+Training)/12)</f>
        <v/>
      </c>
    </row>
    <row r="373">
      <c r="I373" s="35" t="n"/>
      <c r="J373" s="35" t="n"/>
      <c r="K373" s="35" t="n"/>
      <c r="L373" s="36" t="n"/>
      <c r="M373" s="36" t="n"/>
      <c r="P373" s="37" t="n"/>
      <c r="Q373" s="38">
        <f>IF($C373="",0,IF(OR(LOWER(TRIM($G373))="omani",LOWER(TRIM($G373))="oman",LOWER(TRIM($G373))="om",LOWER(TRIM($G373))="local"),1,0))</f>
        <v/>
      </c>
      <c r="R373" s="38">
        <f>IF($C373="",0,IF(OR(ISNUMBER(SEARCH("resign",$N373)),ISNUMBER(SEARCH("terminat",$N373)),ISNUMBER(SEARCH("inactive",$N373)),ISNUMBER(SEARCH("vacan",$N373)),ISNUMBER(SEARCH("deceased",$N373)),ISNUMBER(SEARCH("separated",$N373))),0,1))</f>
        <v/>
      </c>
      <c r="S373">
        <f>IF(OR($R373=0,NOT(ISNUMBER($I373))),"",IFERROR(DATEDIF($I373,DATE(FY,1,1),"y"),""))</f>
        <v/>
      </c>
      <c r="T373">
        <f>IF(OR($R373=0,NOT(ISNUMBER($J373))),"",IFERROR(DATEDIF($J373,DATE(FY,1,1),"y"),0))</f>
        <v/>
      </c>
      <c r="U373" s="38">
        <f>IF(OR($R373=0,NOT(ISNUMBER($I373))),0,IF(YEAR($I373)+IF($Q373=1,RetAgeO,RetAgeE)=FY,MONTH($I373),IF(YEAR($I373)+IF($Q373=1,RetAgeO,RetAgeE)&lt;FY,1,0)))</f>
        <v/>
      </c>
      <c r="V373" s="38">
        <f>IF(OR($R373=0,NOT(ISNUMBER($K373))),0,IF(YEAR($K373)=FY,MONTH($K373),IF(YEAR($K373)&lt;FY,1,0)))</f>
        <v/>
      </c>
      <c r="W373" s="38">
        <f>IF($R373=0,0,MIN(12,IF(AND(ISNUMBER($O373),$O373&gt;=1,$O373&lt;=12),INT($O373),12),IF(AND(RetireExit="Yes",$U373&gt;0),$U373,12),IF(AND(ContractExit="Yes",$V373&gt;0),$V373,12)))</f>
        <v/>
      </c>
      <c r="X373" s="37">
        <f>IF(ISNUMBER($P373),$P373,IncPct)</f>
        <v/>
      </c>
      <c r="Y373" s="39">
        <f>IF($W373=0,0,MAX(0,MIN($W373,IncMonth-1))+MAX(0,$W373-IncMonth+1)*(1+$X373))</f>
        <v/>
      </c>
      <c r="Z373" s="40">
        <f>IF($C373="",0,IFERROR(INDEX(Departments!$B$5:$B$54,MATCH($C373,Departments!$A$5:$A$54,0)),0))</f>
        <v/>
      </c>
      <c r="AA373" s="41">
        <f>N($L373)*$Y373</f>
        <v/>
      </c>
      <c r="AB373" s="41">
        <f>N($M373)*$Y373</f>
        <v/>
      </c>
      <c r="AC373" s="41">
        <f>$AA373*$Z373</f>
        <v/>
      </c>
      <c r="AD373" s="41">
        <f>$AA373*BonusMonths/12</f>
        <v/>
      </c>
      <c r="AE373" s="41">
        <f>($AA373+SI_Gross*$AB373)*IF($Q373=1,SI_O,SI_E)</f>
        <v/>
      </c>
      <c r="AF373" s="41">
        <f>IF($Q373=1,0,$AA373*EOSB)</f>
        <v/>
      </c>
      <c r="AG373" s="41">
        <f>$AN373*$W373</f>
        <v/>
      </c>
      <c r="AH373" s="41">
        <f>SUM($AA373:$AG373)</f>
        <v/>
      </c>
      <c r="AI373" s="41">
        <f>12*($AM373+$AN373)</f>
        <v/>
      </c>
      <c r="AJ373" s="41">
        <f>$AM373*((IncMonth-1)+(13-IncMonth)*(1+$X373))+12*$AN373</f>
        <v/>
      </c>
      <c r="AK373" s="41">
        <f>IF($R373=1,N($L373)+N($M373),0)</f>
        <v/>
      </c>
      <c r="AL373">
        <f>IF($C373="","",IF(N($L373)&lt;=0,"Basic salary missing",IF(ISNA(MATCH($C373,Departments!$A$5:$A$54,0)),"Department not on Departments sheet",IF(AND($I373&lt;&gt;"",NOT(ISNUMBER($I373))),"Date of birth is text, not a date",IF(AND($K373&lt;&gt;"",NOT(ISNUMBER($K373))),"Contract end is text, not a date","")))))</f>
        <v/>
      </c>
      <c r="AM373" s="41">
        <f>IF($R373=0,0,N($L373)*(1+$Z373+BonusMonths/12+IF($Q373=1,0,EOSB))+N($M373)+(N($L373)+SI_Gross*N($M373))*IF($Q373=1,SI_O,SI_E))</f>
        <v/>
      </c>
      <c r="AN373" s="41">
        <f>IF($R373=0,0,(IF($Q373=1,MedO,MedE+Ticket)+Training)/12)</f>
        <v/>
      </c>
    </row>
    <row r="374">
      <c r="I374" s="35" t="n"/>
      <c r="J374" s="35" t="n"/>
      <c r="K374" s="35" t="n"/>
      <c r="L374" s="36" t="n"/>
      <c r="M374" s="36" t="n"/>
      <c r="P374" s="37" t="n"/>
      <c r="Q374" s="38">
        <f>IF($C374="",0,IF(OR(LOWER(TRIM($G374))="omani",LOWER(TRIM($G374))="oman",LOWER(TRIM($G374))="om",LOWER(TRIM($G374))="local"),1,0))</f>
        <v/>
      </c>
      <c r="R374" s="38">
        <f>IF($C374="",0,IF(OR(ISNUMBER(SEARCH("resign",$N374)),ISNUMBER(SEARCH("terminat",$N374)),ISNUMBER(SEARCH("inactive",$N374)),ISNUMBER(SEARCH("vacan",$N374)),ISNUMBER(SEARCH("deceased",$N374)),ISNUMBER(SEARCH("separated",$N374))),0,1))</f>
        <v/>
      </c>
      <c r="S374">
        <f>IF(OR($R374=0,NOT(ISNUMBER($I374))),"",IFERROR(DATEDIF($I374,DATE(FY,1,1),"y"),""))</f>
        <v/>
      </c>
      <c r="T374">
        <f>IF(OR($R374=0,NOT(ISNUMBER($J374))),"",IFERROR(DATEDIF($J374,DATE(FY,1,1),"y"),0))</f>
        <v/>
      </c>
      <c r="U374" s="38">
        <f>IF(OR($R374=0,NOT(ISNUMBER($I374))),0,IF(YEAR($I374)+IF($Q374=1,RetAgeO,RetAgeE)=FY,MONTH($I374),IF(YEAR($I374)+IF($Q374=1,RetAgeO,RetAgeE)&lt;FY,1,0)))</f>
        <v/>
      </c>
      <c r="V374" s="38">
        <f>IF(OR($R374=0,NOT(ISNUMBER($K374))),0,IF(YEAR($K374)=FY,MONTH($K374),IF(YEAR($K374)&lt;FY,1,0)))</f>
        <v/>
      </c>
      <c r="W374" s="38">
        <f>IF($R374=0,0,MIN(12,IF(AND(ISNUMBER($O374),$O374&gt;=1,$O374&lt;=12),INT($O374),12),IF(AND(RetireExit="Yes",$U374&gt;0),$U374,12),IF(AND(ContractExit="Yes",$V374&gt;0),$V374,12)))</f>
        <v/>
      </c>
      <c r="X374" s="37">
        <f>IF(ISNUMBER($P374),$P374,IncPct)</f>
        <v/>
      </c>
      <c r="Y374" s="39">
        <f>IF($W374=0,0,MAX(0,MIN($W374,IncMonth-1))+MAX(0,$W374-IncMonth+1)*(1+$X374))</f>
        <v/>
      </c>
      <c r="Z374" s="40">
        <f>IF($C374="",0,IFERROR(INDEX(Departments!$B$5:$B$54,MATCH($C374,Departments!$A$5:$A$54,0)),0))</f>
        <v/>
      </c>
      <c r="AA374" s="41">
        <f>N($L374)*$Y374</f>
        <v/>
      </c>
      <c r="AB374" s="41">
        <f>N($M374)*$Y374</f>
        <v/>
      </c>
      <c r="AC374" s="41">
        <f>$AA374*$Z374</f>
        <v/>
      </c>
      <c r="AD374" s="41">
        <f>$AA374*BonusMonths/12</f>
        <v/>
      </c>
      <c r="AE374" s="41">
        <f>($AA374+SI_Gross*$AB374)*IF($Q374=1,SI_O,SI_E)</f>
        <v/>
      </c>
      <c r="AF374" s="41">
        <f>IF($Q374=1,0,$AA374*EOSB)</f>
        <v/>
      </c>
      <c r="AG374" s="41">
        <f>$AN374*$W374</f>
        <v/>
      </c>
      <c r="AH374" s="41">
        <f>SUM($AA374:$AG374)</f>
        <v/>
      </c>
      <c r="AI374" s="41">
        <f>12*($AM374+$AN374)</f>
        <v/>
      </c>
      <c r="AJ374" s="41">
        <f>$AM374*((IncMonth-1)+(13-IncMonth)*(1+$X374))+12*$AN374</f>
        <v/>
      </c>
      <c r="AK374" s="41">
        <f>IF($R374=1,N($L374)+N($M374),0)</f>
        <v/>
      </c>
      <c r="AL374">
        <f>IF($C374="","",IF(N($L374)&lt;=0,"Basic salary missing",IF(ISNA(MATCH($C374,Departments!$A$5:$A$54,0)),"Department not on Departments sheet",IF(AND($I374&lt;&gt;"",NOT(ISNUMBER($I374))),"Date of birth is text, not a date",IF(AND($K374&lt;&gt;"",NOT(ISNUMBER($K374))),"Contract end is text, not a date","")))))</f>
        <v/>
      </c>
      <c r="AM374" s="41">
        <f>IF($R374=0,0,N($L374)*(1+$Z374+BonusMonths/12+IF($Q374=1,0,EOSB))+N($M374)+(N($L374)+SI_Gross*N($M374))*IF($Q374=1,SI_O,SI_E))</f>
        <v/>
      </c>
      <c r="AN374" s="41">
        <f>IF($R374=0,0,(IF($Q374=1,MedO,MedE+Ticket)+Training)/12)</f>
        <v/>
      </c>
    </row>
    <row r="375">
      <c r="I375" s="35" t="n"/>
      <c r="J375" s="35" t="n"/>
      <c r="K375" s="35" t="n"/>
      <c r="L375" s="36" t="n"/>
      <c r="M375" s="36" t="n"/>
      <c r="P375" s="37" t="n"/>
      <c r="Q375" s="38">
        <f>IF($C375="",0,IF(OR(LOWER(TRIM($G375))="omani",LOWER(TRIM($G375))="oman",LOWER(TRIM($G375))="om",LOWER(TRIM($G375))="local"),1,0))</f>
        <v/>
      </c>
      <c r="R375" s="38">
        <f>IF($C375="",0,IF(OR(ISNUMBER(SEARCH("resign",$N375)),ISNUMBER(SEARCH("terminat",$N375)),ISNUMBER(SEARCH("inactive",$N375)),ISNUMBER(SEARCH("vacan",$N375)),ISNUMBER(SEARCH("deceased",$N375)),ISNUMBER(SEARCH("separated",$N375))),0,1))</f>
        <v/>
      </c>
      <c r="S375">
        <f>IF(OR($R375=0,NOT(ISNUMBER($I375))),"",IFERROR(DATEDIF($I375,DATE(FY,1,1),"y"),""))</f>
        <v/>
      </c>
      <c r="T375">
        <f>IF(OR($R375=0,NOT(ISNUMBER($J375))),"",IFERROR(DATEDIF($J375,DATE(FY,1,1),"y"),0))</f>
        <v/>
      </c>
      <c r="U375" s="38">
        <f>IF(OR($R375=0,NOT(ISNUMBER($I375))),0,IF(YEAR($I375)+IF($Q375=1,RetAgeO,RetAgeE)=FY,MONTH($I375),IF(YEAR($I375)+IF($Q375=1,RetAgeO,RetAgeE)&lt;FY,1,0)))</f>
        <v/>
      </c>
      <c r="V375" s="38">
        <f>IF(OR($R375=0,NOT(ISNUMBER($K375))),0,IF(YEAR($K375)=FY,MONTH($K375),IF(YEAR($K375)&lt;FY,1,0)))</f>
        <v/>
      </c>
      <c r="W375" s="38">
        <f>IF($R375=0,0,MIN(12,IF(AND(ISNUMBER($O375),$O375&gt;=1,$O375&lt;=12),INT($O375),12),IF(AND(RetireExit="Yes",$U375&gt;0),$U375,12),IF(AND(ContractExit="Yes",$V375&gt;0),$V375,12)))</f>
        <v/>
      </c>
      <c r="X375" s="37">
        <f>IF(ISNUMBER($P375),$P375,IncPct)</f>
        <v/>
      </c>
      <c r="Y375" s="39">
        <f>IF($W375=0,0,MAX(0,MIN($W375,IncMonth-1))+MAX(0,$W375-IncMonth+1)*(1+$X375))</f>
        <v/>
      </c>
      <c r="Z375" s="40">
        <f>IF($C375="",0,IFERROR(INDEX(Departments!$B$5:$B$54,MATCH($C375,Departments!$A$5:$A$54,0)),0))</f>
        <v/>
      </c>
      <c r="AA375" s="41">
        <f>N($L375)*$Y375</f>
        <v/>
      </c>
      <c r="AB375" s="41">
        <f>N($M375)*$Y375</f>
        <v/>
      </c>
      <c r="AC375" s="41">
        <f>$AA375*$Z375</f>
        <v/>
      </c>
      <c r="AD375" s="41">
        <f>$AA375*BonusMonths/12</f>
        <v/>
      </c>
      <c r="AE375" s="41">
        <f>($AA375+SI_Gross*$AB375)*IF($Q375=1,SI_O,SI_E)</f>
        <v/>
      </c>
      <c r="AF375" s="41">
        <f>IF($Q375=1,0,$AA375*EOSB)</f>
        <v/>
      </c>
      <c r="AG375" s="41">
        <f>$AN375*$W375</f>
        <v/>
      </c>
      <c r="AH375" s="41">
        <f>SUM($AA375:$AG375)</f>
        <v/>
      </c>
      <c r="AI375" s="41">
        <f>12*($AM375+$AN375)</f>
        <v/>
      </c>
      <c r="AJ375" s="41">
        <f>$AM375*((IncMonth-1)+(13-IncMonth)*(1+$X375))+12*$AN375</f>
        <v/>
      </c>
      <c r="AK375" s="41">
        <f>IF($R375=1,N($L375)+N($M375),0)</f>
        <v/>
      </c>
      <c r="AL375">
        <f>IF($C375="","",IF(N($L375)&lt;=0,"Basic salary missing",IF(ISNA(MATCH($C375,Departments!$A$5:$A$54,0)),"Department not on Departments sheet",IF(AND($I375&lt;&gt;"",NOT(ISNUMBER($I375))),"Date of birth is text, not a date",IF(AND($K375&lt;&gt;"",NOT(ISNUMBER($K375))),"Contract end is text, not a date","")))))</f>
        <v/>
      </c>
      <c r="AM375" s="41">
        <f>IF($R375=0,0,N($L375)*(1+$Z375+BonusMonths/12+IF($Q375=1,0,EOSB))+N($M375)+(N($L375)+SI_Gross*N($M375))*IF($Q375=1,SI_O,SI_E))</f>
        <v/>
      </c>
      <c r="AN375" s="41">
        <f>IF($R375=0,0,(IF($Q375=1,MedO,MedE+Ticket)+Training)/12)</f>
        <v/>
      </c>
    </row>
    <row r="376">
      <c r="I376" s="35" t="n"/>
      <c r="J376" s="35" t="n"/>
      <c r="K376" s="35" t="n"/>
      <c r="L376" s="36" t="n"/>
      <c r="M376" s="36" t="n"/>
      <c r="P376" s="37" t="n"/>
      <c r="Q376" s="38">
        <f>IF($C376="",0,IF(OR(LOWER(TRIM($G376))="omani",LOWER(TRIM($G376))="oman",LOWER(TRIM($G376))="om",LOWER(TRIM($G376))="local"),1,0))</f>
        <v/>
      </c>
      <c r="R376" s="38">
        <f>IF($C376="",0,IF(OR(ISNUMBER(SEARCH("resign",$N376)),ISNUMBER(SEARCH("terminat",$N376)),ISNUMBER(SEARCH("inactive",$N376)),ISNUMBER(SEARCH("vacan",$N376)),ISNUMBER(SEARCH("deceased",$N376)),ISNUMBER(SEARCH("separated",$N376))),0,1))</f>
        <v/>
      </c>
      <c r="S376">
        <f>IF(OR($R376=0,NOT(ISNUMBER($I376))),"",IFERROR(DATEDIF($I376,DATE(FY,1,1),"y"),""))</f>
        <v/>
      </c>
      <c r="T376">
        <f>IF(OR($R376=0,NOT(ISNUMBER($J376))),"",IFERROR(DATEDIF($J376,DATE(FY,1,1),"y"),0))</f>
        <v/>
      </c>
      <c r="U376" s="38">
        <f>IF(OR($R376=0,NOT(ISNUMBER($I376))),0,IF(YEAR($I376)+IF($Q376=1,RetAgeO,RetAgeE)=FY,MONTH($I376),IF(YEAR($I376)+IF($Q376=1,RetAgeO,RetAgeE)&lt;FY,1,0)))</f>
        <v/>
      </c>
      <c r="V376" s="38">
        <f>IF(OR($R376=0,NOT(ISNUMBER($K376))),0,IF(YEAR($K376)=FY,MONTH($K376),IF(YEAR($K376)&lt;FY,1,0)))</f>
        <v/>
      </c>
      <c r="W376" s="38">
        <f>IF($R376=0,0,MIN(12,IF(AND(ISNUMBER($O376),$O376&gt;=1,$O376&lt;=12),INT($O376),12),IF(AND(RetireExit="Yes",$U376&gt;0),$U376,12),IF(AND(ContractExit="Yes",$V376&gt;0),$V376,12)))</f>
        <v/>
      </c>
      <c r="X376" s="37">
        <f>IF(ISNUMBER($P376),$P376,IncPct)</f>
        <v/>
      </c>
      <c r="Y376" s="39">
        <f>IF($W376=0,0,MAX(0,MIN($W376,IncMonth-1))+MAX(0,$W376-IncMonth+1)*(1+$X376))</f>
        <v/>
      </c>
      <c r="Z376" s="40">
        <f>IF($C376="",0,IFERROR(INDEX(Departments!$B$5:$B$54,MATCH($C376,Departments!$A$5:$A$54,0)),0))</f>
        <v/>
      </c>
      <c r="AA376" s="41">
        <f>N($L376)*$Y376</f>
        <v/>
      </c>
      <c r="AB376" s="41">
        <f>N($M376)*$Y376</f>
        <v/>
      </c>
      <c r="AC376" s="41">
        <f>$AA376*$Z376</f>
        <v/>
      </c>
      <c r="AD376" s="41">
        <f>$AA376*BonusMonths/12</f>
        <v/>
      </c>
      <c r="AE376" s="41">
        <f>($AA376+SI_Gross*$AB376)*IF($Q376=1,SI_O,SI_E)</f>
        <v/>
      </c>
      <c r="AF376" s="41">
        <f>IF($Q376=1,0,$AA376*EOSB)</f>
        <v/>
      </c>
      <c r="AG376" s="41">
        <f>$AN376*$W376</f>
        <v/>
      </c>
      <c r="AH376" s="41">
        <f>SUM($AA376:$AG376)</f>
        <v/>
      </c>
      <c r="AI376" s="41">
        <f>12*($AM376+$AN376)</f>
        <v/>
      </c>
      <c r="AJ376" s="41">
        <f>$AM376*((IncMonth-1)+(13-IncMonth)*(1+$X376))+12*$AN376</f>
        <v/>
      </c>
      <c r="AK376" s="41">
        <f>IF($R376=1,N($L376)+N($M376),0)</f>
        <v/>
      </c>
      <c r="AL376">
        <f>IF($C376="","",IF(N($L376)&lt;=0,"Basic salary missing",IF(ISNA(MATCH($C376,Departments!$A$5:$A$54,0)),"Department not on Departments sheet",IF(AND($I376&lt;&gt;"",NOT(ISNUMBER($I376))),"Date of birth is text, not a date",IF(AND($K376&lt;&gt;"",NOT(ISNUMBER($K376))),"Contract end is text, not a date","")))))</f>
        <v/>
      </c>
      <c r="AM376" s="41">
        <f>IF($R376=0,0,N($L376)*(1+$Z376+BonusMonths/12+IF($Q376=1,0,EOSB))+N($M376)+(N($L376)+SI_Gross*N($M376))*IF($Q376=1,SI_O,SI_E))</f>
        <v/>
      </c>
      <c r="AN376" s="41">
        <f>IF($R376=0,0,(IF($Q376=1,MedO,MedE+Ticket)+Training)/12)</f>
        <v/>
      </c>
    </row>
    <row r="377">
      <c r="I377" s="35" t="n"/>
      <c r="J377" s="35" t="n"/>
      <c r="K377" s="35" t="n"/>
      <c r="L377" s="36" t="n"/>
      <c r="M377" s="36" t="n"/>
      <c r="P377" s="37" t="n"/>
      <c r="Q377" s="38">
        <f>IF($C377="",0,IF(OR(LOWER(TRIM($G377))="omani",LOWER(TRIM($G377))="oman",LOWER(TRIM($G377))="om",LOWER(TRIM($G377))="local"),1,0))</f>
        <v/>
      </c>
      <c r="R377" s="38">
        <f>IF($C377="",0,IF(OR(ISNUMBER(SEARCH("resign",$N377)),ISNUMBER(SEARCH("terminat",$N377)),ISNUMBER(SEARCH("inactive",$N377)),ISNUMBER(SEARCH("vacan",$N377)),ISNUMBER(SEARCH("deceased",$N377)),ISNUMBER(SEARCH("separated",$N377))),0,1))</f>
        <v/>
      </c>
      <c r="S377">
        <f>IF(OR($R377=0,NOT(ISNUMBER($I377))),"",IFERROR(DATEDIF($I377,DATE(FY,1,1),"y"),""))</f>
        <v/>
      </c>
      <c r="T377">
        <f>IF(OR($R377=0,NOT(ISNUMBER($J377))),"",IFERROR(DATEDIF($J377,DATE(FY,1,1),"y"),0))</f>
        <v/>
      </c>
      <c r="U377" s="38">
        <f>IF(OR($R377=0,NOT(ISNUMBER($I377))),0,IF(YEAR($I377)+IF($Q377=1,RetAgeO,RetAgeE)=FY,MONTH($I377),IF(YEAR($I377)+IF($Q377=1,RetAgeO,RetAgeE)&lt;FY,1,0)))</f>
        <v/>
      </c>
      <c r="V377" s="38">
        <f>IF(OR($R377=0,NOT(ISNUMBER($K377))),0,IF(YEAR($K377)=FY,MONTH($K377),IF(YEAR($K377)&lt;FY,1,0)))</f>
        <v/>
      </c>
      <c r="W377" s="38">
        <f>IF($R377=0,0,MIN(12,IF(AND(ISNUMBER($O377),$O377&gt;=1,$O377&lt;=12),INT($O377),12),IF(AND(RetireExit="Yes",$U377&gt;0),$U377,12),IF(AND(ContractExit="Yes",$V377&gt;0),$V377,12)))</f>
        <v/>
      </c>
      <c r="X377" s="37">
        <f>IF(ISNUMBER($P377),$P377,IncPct)</f>
        <v/>
      </c>
      <c r="Y377" s="39">
        <f>IF($W377=0,0,MAX(0,MIN($W377,IncMonth-1))+MAX(0,$W377-IncMonth+1)*(1+$X377))</f>
        <v/>
      </c>
      <c r="Z377" s="40">
        <f>IF($C377="",0,IFERROR(INDEX(Departments!$B$5:$B$54,MATCH($C377,Departments!$A$5:$A$54,0)),0))</f>
        <v/>
      </c>
      <c r="AA377" s="41">
        <f>N($L377)*$Y377</f>
        <v/>
      </c>
      <c r="AB377" s="41">
        <f>N($M377)*$Y377</f>
        <v/>
      </c>
      <c r="AC377" s="41">
        <f>$AA377*$Z377</f>
        <v/>
      </c>
      <c r="AD377" s="41">
        <f>$AA377*BonusMonths/12</f>
        <v/>
      </c>
      <c r="AE377" s="41">
        <f>($AA377+SI_Gross*$AB377)*IF($Q377=1,SI_O,SI_E)</f>
        <v/>
      </c>
      <c r="AF377" s="41">
        <f>IF($Q377=1,0,$AA377*EOSB)</f>
        <v/>
      </c>
      <c r="AG377" s="41">
        <f>$AN377*$W377</f>
        <v/>
      </c>
      <c r="AH377" s="41">
        <f>SUM($AA377:$AG377)</f>
        <v/>
      </c>
      <c r="AI377" s="41">
        <f>12*($AM377+$AN377)</f>
        <v/>
      </c>
      <c r="AJ377" s="41">
        <f>$AM377*((IncMonth-1)+(13-IncMonth)*(1+$X377))+12*$AN377</f>
        <v/>
      </c>
      <c r="AK377" s="41">
        <f>IF($R377=1,N($L377)+N($M377),0)</f>
        <v/>
      </c>
      <c r="AL377">
        <f>IF($C377="","",IF(N($L377)&lt;=0,"Basic salary missing",IF(ISNA(MATCH($C377,Departments!$A$5:$A$54,0)),"Department not on Departments sheet",IF(AND($I377&lt;&gt;"",NOT(ISNUMBER($I377))),"Date of birth is text, not a date",IF(AND($K377&lt;&gt;"",NOT(ISNUMBER($K377))),"Contract end is text, not a date","")))))</f>
        <v/>
      </c>
      <c r="AM377" s="41">
        <f>IF($R377=0,0,N($L377)*(1+$Z377+BonusMonths/12+IF($Q377=1,0,EOSB))+N($M377)+(N($L377)+SI_Gross*N($M377))*IF($Q377=1,SI_O,SI_E))</f>
        <v/>
      </c>
      <c r="AN377" s="41">
        <f>IF($R377=0,0,(IF($Q377=1,MedO,MedE+Ticket)+Training)/12)</f>
        <v/>
      </c>
    </row>
    <row r="378">
      <c r="I378" s="35" t="n"/>
      <c r="J378" s="35" t="n"/>
      <c r="K378" s="35" t="n"/>
      <c r="L378" s="36" t="n"/>
      <c r="M378" s="36" t="n"/>
      <c r="P378" s="37" t="n"/>
      <c r="Q378" s="38">
        <f>IF($C378="",0,IF(OR(LOWER(TRIM($G378))="omani",LOWER(TRIM($G378))="oman",LOWER(TRIM($G378))="om",LOWER(TRIM($G378))="local"),1,0))</f>
        <v/>
      </c>
      <c r="R378" s="38">
        <f>IF($C378="",0,IF(OR(ISNUMBER(SEARCH("resign",$N378)),ISNUMBER(SEARCH("terminat",$N378)),ISNUMBER(SEARCH("inactive",$N378)),ISNUMBER(SEARCH("vacan",$N378)),ISNUMBER(SEARCH("deceased",$N378)),ISNUMBER(SEARCH("separated",$N378))),0,1))</f>
        <v/>
      </c>
      <c r="S378">
        <f>IF(OR($R378=0,NOT(ISNUMBER($I378))),"",IFERROR(DATEDIF($I378,DATE(FY,1,1),"y"),""))</f>
        <v/>
      </c>
      <c r="T378">
        <f>IF(OR($R378=0,NOT(ISNUMBER($J378))),"",IFERROR(DATEDIF($J378,DATE(FY,1,1),"y"),0))</f>
        <v/>
      </c>
      <c r="U378" s="38">
        <f>IF(OR($R378=0,NOT(ISNUMBER($I378))),0,IF(YEAR($I378)+IF($Q378=1,RetAgeO,RetAgeE)=FY,MONTH($I378),IF(YEAR($I378)+IF($Q378=1,RetAgeO,RetAgeE)&lt;FY,1,0)))</f>
        <v/>
      </c>
      <c r="V378" s="38">
        <f>IF(OR($R378=0,NOT(ISNUMBER($K378))),0,IF(YEAR($K378)=FY,MONTH($K378),IF(YEAR($K378)&lt;FY,1,0)))</f>
        <v/>
      </c>
      <c r="W378" s="38">
        <f>IF($R378=0,0,MIN(12,IF(AND(ISNUMBER($O378),$O378&gt;=1,$O378&lt;=12),INT($O378),12),IF(AND(RetireExit="Yes",$U378&gt;0),$U378,12),IF(AND(ContractExit="Yes",$V378&gt;0),$V378,12)))</f>
        <v/>
      </c>
      <c r="X378" s="37">
        <f>IF(ISNUMBER($P378),$P378,IncPct)</f>
        <v/>
      </c>
      <c r="Y378" s="39">
        <f>IF($W378=0,0,MAX(0,MIN($W378,IncMonth-1))+MAX(0,$W378-IncMonth+1)*(1+$X378))</f>
        <v/>
      </c>
      <c r="Z378" s="40">
        <f>IF($C378="",0,IFERROR(INDEX(Departments!$B$5:$B$54,MATCH($C378,Departments!$A$5:$A$54,0)),0))</f>
        <v/>
      </c>
      <c r="AA378" s="41">
        <f>N($L378)*$Y378</f>
        <v/>
      </c>
      <c r="AB378" s="41">
        <f>N($M378)*$Y378</f>
        <v/>
      </c>
      <c r="AC378" s="41">
        <f>$AA378*$Z378</f>
        <v/>
      </c>
      <c r="AD378" s="41">
        <f>$AA378*BonusMonths/12</f>
        <v/>
      </c>
      <c r="AE378" s="41">
        <f>($AA378+SI_Gross*$AB378)*IF($Q378=1,SI_O,SI_E)</f>
        <v/>
      </c>
      <c r="AF378" s="41">
        <f>IF($Q378=1,0,$AA378*EOSB)</f>
        <v/>
      </c>
      <c r="AG378" s="41">
        <f>$AN378*$W378</f>
        <v/>
      </c>
      <c r="AH378" s="41">
        <f>SUM($AA378:$AG378)</f>
        <v/>
      </c>
      <c r="AI378" s="41">
        <f>12*($AM378+$AN378)</f>
        <v/>
      </c>
      <c r="AJ378" s="41">
        <f>$AM378*((IncMonth-1)+(13-IncMonth)*(1+$X378))+12*$AN378</f>
        <v/>
      </c>
      <c r="AK378" s="41">
        <f>IF($R378=1,N($L378)+N($M378),0)</f>
        <v/>
      </c>
      <c r="AL378">
        <f>IF($C378="","",IF(N($L378)&lt;=0,"Basic salary missing",IF(ISNA(MATCH($C378,Departments!$A$5:$A$54,0)),"Department not on Departments sheet",IF(AND($I378&lt;&gt;"",NOT(ISNUMBER($I378))),"Date of birth is text, not a date",IF(AND($K378&lt;&gt;"",NOT(ISNUMBER($K378))),"Contract end is text, not a date","")))))</f>
        <v/>
      </c>
      <c r="AM378" s="41">
        <f>IF($R378=0,0,N($L378)*(1+$Z378+BonusMonths/12+IF($Q378=1,0,EOSB))+N($M378)+(N($L378)+SI_Gross*N($M378))*IF($Q378=1,SI_O,SI_E))</f>
        <v/>
      </c>
      <c r="AN378" s="41">
        <f>IF($R378=0,0,(IF($Q378=1,MedO,MedE+Ticket)+Training)/12)</f>
        <v/>
      </c>
    </row>
    <row r="379">
      <c r="I379" s="35" t="n"/>
      <c r="J379" s="35" t="n"/>
      <c r="K379" s="35" t="n"/>
      <c r="L379" s="36" t="n"/>
      <c r="M379" s="36" t="n"/>
      <c r="P379" s="37" t="n"/>
      <c r="Q379" s="38">
        <f>IF($C379="",0,IF(OR(LOWER(TRIM($G379))="omani",LOWER(TRIM($G379))="oman",LOWER(TRIM($G379))="om",LOWER(TRIM($G379))="local"),1,0))</f>
        <v/>
      </c>
      <c r="R379" s="38">
        <f>IF($C379="",0,IF(OR(ISNUMBER(SEARCH("resign",$N379)),ISNUMBER(SEARCH("terminat",$N379)),ISNUMBER(SEARCH("inactive",$N379)),ISNUMBER(SEARCH("vacan",$N379)),ISNUMBER(SEARCH("deceased",$N379)),ISNUMBER(SEARCH("separated",$N379))),0,1))</f>
        <v/>
      </c>
      <c r="S379">
        <f>IF(OR($R379=0,NOT(ISNUMBER($I379))),"",IFERROR(DATEDIF($I379,DATE(FY,1,1),"y"),""))</f>
        <v/>
      </c>
      <c r="T379">
        <f>IF(OR($R379=0,NOT(ISNUMBER($J379))),"",IFERROR(DATEDIF($J379,DATE(FY,1,1),"y"),0))</f>
        <v/>
      </c>
      <c r="U379" s="38">
        <f>IF(OR($R379=0,NOT(ISNUMBER($I379))),0,IF(YEAR($I379)+IF($Q379=1,RetAgeO,RetAgeE)=FY,MONTH($I379),IF(YEAR($I379)+IF($Q379=1,RetAgeO,RetAgeE)&lt;FY,1,0)))</f>
        <v/>
      </c>
      <c r="V379" s="38">
        <f>IF(OR($R379=0,NOT(ISNUMBER($K379))),0,IF(YEAR($K379)=FY,MONTH($K379),IF(YEAR($K379)&lt;FY,1,0)))</f>
        <v/>
      </c>
      <c r="W379" s="38">
        <f>IF($R379=0,0,MIN(12,IF(AND(ISNUMBER($O379),$O379&gt;=1,$O379&lt;=12),INT($O379),12),IF(AND(RetireExit="Yes",$U379&gt;0),$U379,12),IF(AND(ContractExit="Yes",$V379&gt;0),$V379,12)))</f>
        <v/>
      </c>
      <c r="X379" s="37">
        <f>IF(ISNUMBER($P379),$P379,IncPct)</f>
        <v/>
      </c>
      <c r="Y379" s="39">
        <f>IF($W379=0,0,MAX(0,MIN($W379,IncMonth-1))+MAX(0,$W379-IncMonth+1)*(1+$X379))</f>
        <v/>
      </c>
      <c r="Z379" s="40">
        <f>IF($C379="",0,IFERROR(INDEX(Departments!$B$5:$B$54,MATCH($C379,Departments!$A$5:$A$54,0)),0))</f>
        <v/>
      </c>
      <c r="AA379" s="41">
        <f>N($L379)*$Y379</f>
        <v/>
      </c>
      <c r="AB379" s="41">
        <f>N($M379)*$Y379</f>
        <v/>
      </c>
      <c r="AC379" s="41">
        <f>$AA379*$Z379</f>
        <v/>
      </c>
      <c r="AD379" s="41">
        <f>$AA379*BonusMonths/12</f>
        <v/>
      </c>
      <c r="AE379" s="41">
        <f>($AA379+SI_Gross*$AB379)*IF($Q379=1,SI_O,SI_E)</f>
        <v/>
      </c>
      <c r="AF379" s="41">
        <f>IF($Q379=1,0,$AA379*EOSB)</f>
        <v/>
      </c>
      <c r="AG379" s="41">
        <f>$AN379*$W379</f>
        <v/>
      </c>
      <c r="AH379" s="41">
        <f>SUM($AA379:$AG379)</f>
        <v/>
      </c>
      <c r="AI379" s="41">
        <f>12*($AM379+$AN379)</f>
        <v/>
      </c>
      <c r="AJ379" s="41">
        <f>$AM379*((IncMonth-1)+(13-IncMonth)*(1+$X379))+12*$AN379</f>
        <v/>
      </c>
      <c r="AK379" s="41">
        <f>IF($R379=1,N($L379)+N($M379),0)</f>
        <v/>
      </c>
      <c r="AL379">
        <f>IF($C379="","",IF(N($L379)&lt;=0,"Basic salary missing",IF(ISNA(MATCH($C379,Departments!$A$5:$A$54,0)),"Department not on Departments sheet",IF(AND($I379&lt;&gt;"",NOT(ISNUMBER($I379))),"Date of birth is text, not a date",IF(AND($K379&lt;&gt;"",NOT(ISNUMBER($K379))),"Contract end is text, not a date","")))))</f>
        <v/>
      </c>
      <c r="AM379" s="41">
        <f>IF($R379=0,0,N($L379)*(1+$Z379+BonusMonths/12+IF($Q379=1,0,EOSB))+N($M379)+(N($L379)+SI_Gross*N($M379))*IF($Q379=1,SI_O,SI_E))</f>
        <v/>
      </c>
      <c r="AN379" s="41">
        <f>IF($R379=0,0,(IF($Q379=1,MedO,MedE+Ticket)+Training)/12)</f>
        <v/>
      </c>
    </row>
    <row r="380">
      <c r="I380" s="35" t="n"/>
      <c r="J380" s="35" t="n"/>
      <c r="K380" s="35" t="n"/>
      <c r="L380" s="36" t="n"/>
      <c r="M380" s="36" t="n"/>
      <c r="P380" s="37" t="n"/>
      <c r="Q380" s="38">
        <f>IF($C380="",0,IF(OR(LOWER(TRIM($G380))="omani",LOWER(TRIM($G380))="oman",LOWER(TRIM($G380))="om",LOWER(TRIM($G380))="local"),1,0))</f>
        <v/>
      </c>
      <c r="R380" s="38">
        <f>IF($C380="",0,IF(OR(ISNUMBER(SEARCH("resign",$N380)),ISNUMBER(SEARCH("terminat",$N380)),ISNUMBER(SEARCH("inactive",$N380)),ISNUMBER(SEARCH("vacan",$N380)),ISNUMBER(SEARCH("deceased",$N380)),ISNUMBER(SEARCH("separated",$N380))),0,1))</f>
        <v/>
      </c>
      <c r="S380">
        <f>IF(OR($R380=0,NOT(ISNUMBER($I380))),"",IFERROR(DATEDIF($I380,DATE(FY,1,1),"y"),""))</f>
        <v/>
      </c>
      <c r="T380">
        <f>IF(OR($R380=0,NOT(ISNUMBER($J380))),"",IFERROR(DATEDIF($J380,DATE(FY,1,1),"y"),0))</f>
        <v/>
      </c>
      <c r="U380" s="38">
        <f>IF(OR($R380=0,NOT(ISNUMBER($I380))),0,IF(YEAR($I380)+IF($Q380=1,RetAgeO,RetAgeE)=FY,MONTH($I380),IF(YEAR($I380)+IF($Q380=1,RetAgeO,RetAgeE)&lt;FY,1,0)))</f>
        <v/>
      </c>
      <c r="V380" s="38">
        <f>IF(OR($R380=0,NOT(ISNUMBER($K380))),0,IF(YEAR($K380)=FY,MONTH($K380),IF(YEAR($K380)&lt;FY,1,0)))</f>
        <v/>
      </c>
      <c r="W380" s="38">
        <f>IF($R380=0,0,MIN(12,IF(AND(ISNUMBER($O380),$O380&gt;=1,$O380&lt;=12),INT($O380),12),IF(AND(RetireExit="Yes",$U380&gt;0),$U380,12),IF(AND(ContractExit="Yes",$V380&gt;0),$V380,12)))</f>
        <v/>
      </c>
      <c r="X380" s="37">
        <f>IF(ISNUMBER($P380),$P380,IncPct)</f>
        <v/>
      </c>
      <c r="Y380" s="39">
        <f>IF($W380=0,0,MAX(0,MIN($W380,IncMonth-1))+MAX(0,$W380-IncMonth+1)*(1+$X380))</f>
        <v/>
      </c>
      <c r="Z380" s="40">
        <f>IF($C380="",0,IFERROR(INDEX(Departments!$B$5:$B$54,MATCH($C380,Departments!$A$5:$A$54,0)),0))</f>
        <v/>
      </c>
      <c r="AA380" s="41">
        <f>N($L380)*$Y380</f>
        <v/>
      </c>
      <c r="AB380" s="41">
        <f>N($M380)*$Y380</f>
        <v/>
      </c>
      <c r="AC380" s="41">
        <f>$AA380*$Z380</f>
        <v/>
      </c>
      <c r="AD380" s="41">
        <f>$AA380*BonusMonths/12</f>
        <v/>
      </c>
      <c r="AE380" s="41">
        <f>($AA380+SI_Gross*$AB380)*IF($Q380=1,SI_O,SI_E)</f>
        <v/>
      </c>
      <c r="AF380" s="41">
        <f>IF($Q380=1,0,$AA380*EOSB)</f>
        <v/>
      </c>
      <c r="AG380" s="41">
        <f>$AN380*$W380</f>
        <v/>
      </c>
      <c r="AH380" s="41">
        <f>SUM($AA380:$AG380)</f>
        <v/>
      </c>
      <c r="AI380" s="41">
        <f>12*($AM380+$AN380)</f>
        <v/>
      </c>
      <c r="AJ380" s="41">
        <f>$AM380*((IncMonth-1)+(13-IncMonth)*(1+$X380))+12*$AN380</f>
        <v/>
      </c>
      <c r="AK380" s="41">
        <f>IF($R380=1,N($L380)+N($M380),0)</f>
        <v/>
      </c>
      <c r="AL380">
        <f>IF($C380="","",IF(N($L380)&lt;=0,"Basic salary missing",IF(ISNA(MATCH($C380,Departments!$A$5:$A$54,0)),"Department not on Departments sheet",IF(AND($I380&lt;&gt;"",NOT(ISNUMBER($I380))),"Date of birth is text, not a date",IF(AND($K380&lt;&gt;"",NOT(ISNUMBER($K380))),"Contract end is text, not a date","")))))</f>
        <v/>
      </c>
      <c r="AM380" s="41">
        <f>IF($R380=0,0,N($L380)*(1+$Z380+BonusMonths/12+IF($Q380=1,0,EOSB))+N($M380)+(N($L380)+SI_Gross*N($M380))*IF($Q380=1,SI_O,SI_E))</f>
        <v/>
      </c>
      <c r="AN380" s="41">
        <f>IF($R380=0,0,(IF($Q380=1,MedO,MedE+Ticket)+Training)/12)</f>
        <v/>
      </c>
    </row>
    <row r="381">
      <c r="I381" s="35" t="n"/>
      <c r="J381" s="35" t="n"/>
      <c r="K381" s="35" t="n"/>
      <c r="L381" s="36" t="n"/>
      <c r="M381" s="36" t="n"/>
      <c r="P381" s="37" t="n"/>
      <c r="Q381" s="38">
        <f>IF($C381="",0,IF(OR(LOWER(TRIM($G381))="omani",LOWER(TRIM($G381))="oman",LOWER(TRIM($G381))="om",LOWER(TRIM($G381))="local"),1,0))</f>
        <v/>
      </c>
      <c r="R381" s="38">
        <f>IF($C381="",0,IF(OR(ISNUMBER(SEARCH("resign",$N381)),ISNUMBER(SEARCH("terminat",$N381)),ISNUMBER(SEARCH("inactive",$N381)),ISNUMBER(SEARCH("vacan",$N381)),ISNUMBER(SEARCH("deceased",$N381)),ISNUMBER(SEARCH("separated",$N381))),0,1))</f>
        <v/>
      </c>
      <c r="S381">
        <f>IF(OR($R381=0,NOT(ISNUMBER($I381))),"",IFERROR(DATEDIF($I381,DATE(FY,1,1),"y"),""))</f>
        <v/>
      </c>
      <c r="T381">
        <f>IF(OR($R381=0,NOT(ISNUMBER($J381))),"",IFERROR(DATEDIF($J381,DATE(FY,1,1),"y"),0))</f>
        <v/>
      </c>
      <c r="U381" s="38">
        <f>IF(OR($R381=0,NOT(ISNUMBER($I381))),0,IF(YEAR($I381)+IF($Q381=1,RetAgeO,RetAgeE)=FY,MONTH($I381),IF(YEAR($I381)+IF($Q381=1,RetAgeO,RetAgeE)&lt;FY,1,0)))</f>
        <v/>
      </c>
      <c r="V381" s="38">
        <f>IF(OR($R381=0,NOT(ISNUMBER($K381))),0,IF(YEAR($K381)=FY,MONTH($K381),IF(YEAR($K381)&lt;FY,1,0)))</f>
        <v/>
      </c>
      <c r="W381" s="38">
        <f>IF($R381=0,0,MIN(12,IF(AND(ISNUMBER($O381),$O381&gt;=1,$O381&lt;=12),INT($O381),12),IF(AND(RetireExit="Yes",$U381&gt;0),$U381,12),IF(AND(ContractExit="Yes",$V381&gt;0),$V381,12)))</f>
        <v/>
      </c>
      <c r="X381" s="37">
        <f>IF(ISNUMBER($P381),$P381,IncPct)</f>
        <v/>
      </c>
      <c r="Y381" s="39">
        <f>IF($W381=0,0,MAX(0,MIN($W381,IncMonth-1))+MAX(0,$W381-IncMonth+1)*(1+$X381))</f>
        <v/>
      </c>
      <c r="Z381" s="40">
        <f>IF($C381="",0,IFERROR(INDEX(Departments!$B$5:$B$54,MATCH($C381,Departments!$A$5:$A$54,0)),0))</f>
        <v/>
      </c>
      <c r="AA381" s="41">
        <f>N($L381)*$Y381</f>
        <v/>
      </c>
      <c r="AB381" s="41">
        <f>N($M381)*$Y381</f>
        <v/>
      </c>
      <c r="AC381" s="41">
        <f>$AA381*$Z381</f>
        <v/>
      </c>
      <c r="AD381" s="41">
        <f>$AA381*BonusMonths/12</f>
        <v/>
      </c>
      <c r="AE381" s="41">
        <f>($AA381+SI_Gross*$AB381)*IF($Q381=1,SI_O,SI_E)</f>
        <v/>
      </c>
      <c r="AF381" s="41">
        <f>IF($Q381=1,0,$AA381*EOSB)</f>
        <v/>
      </c>
      <c r="AG381" s="41">
        <f>$AN381*$W381</f>
        <v/>
      </c>
      <c r="AH381" s="41">
        <f>SUM($AA381:$AG381)</f>
        <v/>
      </c>
      <c r="AI381" s="41">
        <f>12*($AM381+$AN381)</f>
        <v/>
      </c>
      <c r="AJ381" s="41">
        <f>$AM381*((IncMonth-1)+(13-IncMonth)*(1+$X381))+12*$AN381</f>
        <v/>
      </c>
      <c r="AK381" s="41">
        <f>IF($R381=1,N($L381)+N($M381),0)</f>
        <v/>
      </c>
      <c r="AL381">
        <f>IF($C381="","",IF(N($L381)&lt;=0,"Basic salary missing",IF(ISNA(MATCH($C381,Departments!$A$5:$A$54,0)),"Department not on Departments sheet",IF(AND($I381&lt;&gt;"",NOT(ISNUMBER($I381))),"Date of birth is text, not a date",IF(AND($K381&lt;&gt;"",NOT(ISNUMBER($K381))),"Contract end is text, not a date","")))))</f>
        <v/>
      </c>
      <c r="AM381" s="41">
        <f>IF($R381=0,0,N($L381)*(1+$Z381+BonusMonths/12+IF($Q381=1,0,EOSB))+N($M381)+(N($L381)+SI_Gross*N($M381))*IF($Q381=1,SI_O,SI_E))</f>
        <v/>
      </c>
      <c r="AN381" s="41">
        <f>IF($R381=0,0,(IF($Q381=1,MedO,MedE+Ticket)+Training)/12)</f>
        <v/>
      </c>
    </row>
    <row r="382">
      <c r="I382" s="35" t="n"/>
      <c r="J382" s="35" t="n"/>
      <c r="K382" s="35" t="n"/>
      <c r="L382" s="36" t="n"/>
      <c r="M382" s="36" t="n"/>
      <c r="P382" s="37" t="n"/>
      <c r="Q382" s="38">
        <f>IF($C382="",0,IF(OR(LOWER(TRIM($G382))="omani",LOWER(TRIM($G382))="oman",LOWER(TRIM($G382))="om",LOWER(TRIM($G382))="local"),1,0))</f>
        <v/>
      </c>
      <c r="R382" s="38">
        <f>IF($C382="",0,IF(OR(ISNUMBER(SEARCH("resign",$N382)),ISNUMBER(SEARCH("terminat",$N382)),ISNUMBER(SEARCH("inactive",$N382)),ISNUMBER(SEARCH("vacan",$N382)),ISNUMBER(SEARCH("deceased",$N382)),ISNUMBER(SEARCH("separated",$N382))),0,1))</f>
        <v/>
      </c>
      <c r="S382">
        <f>IF(OR($R382=0,NOT(ISNUMBER($I382))),"",IFERROR(DATEDIF($I382,DATE(FY,1,1),"y"),""))</f>
        <v/>
      </c>
      <c r="T382">
        <f>IF(OR($R382=0,NOT(ISNUMBER($J382))),"",IFERROR(DATEDIF($J382,DATE(FY,1,1),"y"),0))</f>
        <v/>
      </c>
      <c r="U382" s="38">
        <f>IF(OR($R382=0,NOT(ISNUMBER($I382))),0,IF(YEAR($I382)+IF($Q382=1,RetAgeO,RetAgeE)=FY,MONTH($I382),IF(YEAR($I382)+IF($Q382=1,RetAgeO,RetAgeE)&lt;FY,1,0)))</f>
        <v/>
      </c>
      <c r="V382" s="38">
        <f>IF(OR($R382=0,NOT(ISNUMBER($K382))),0,IF(YEAR($K382)=FY,MONTH($K382),IF(YEAR($K382)&lt;FY,1,0)))</f>
        <v/>
      </c>
      <c r="W382" s="38">
        <f>IF($R382=0,0,MIN(12,IF(AND(ISNUMBER($O382),$O382&gt;=1,$O382&lt;=12),INT($O382),12),IF(AND(RetireExit="Yes",$U382&gt;0),$U382,12),IF(AND(ContractExit="Yes",$V382&gt;0),$V382,12)))</f>
        <v/>
      </c>
      <c r="X382" s="37">
        <f>IF(ISNUMBER($P382),$P382,IncPct)</f>
        <v/>
      </c>
      <c r="Y382" s="39">
        <f>IF($W382=0,0,MAX(0,MIN($W382,IncMonth-1))+MAX(0,$W382-IncMonth+1)*(1+$X382))</f>
        <v/>
      </c>
      <c r="Z382" s="40">
        <f>IF($C382="",0,IFERROR(INDEX(Departments!$B$5:$B$54,MATCH($C382,Departments!$A$5:$A$54,0)),0))</f>
        <v/>
      </c>
      <c r="AA382" s="41">
        <f>N($L382)*$Y382</f>
        <v/>
      </c>
      <c r="AB382" s="41">
        <f>N($M382)*$Y382</f>
        <v/>
      </c>
      <c r="AC382" s="41">
        <f>$AA382*$Z382</f>
        <v/>
      </c>
      <c r="AD382" s="41">
        <f>$AA382*BonusMonths/12</f>
        <v/>
      </c>
      <c r="AE382" s="41">
        <f>($AA382+SI_Gross*$AB382)*IF($Q382=1,SI_O,SI_E)</f>
        <v/>
      </c>
      <c r="AF382" s="41">
        <f>IF($Q382=1,0,$AA382*EOSB)</f>
        <v/>
      </c>
      <c r="AG382" s="41">
        <f>$AN382*$W382</f>
        <v/>
      </c>
      <c r="AH382" s="41">
        <f>SUM($AA382:$AG382)</f>
        <v/>
      </c>
      <c r="AI382" s="41">
        <f>12*($AM382+$AN382)</f>
        <v/>
      </c>
      <c r="AJ382" s="41">
        <f>$AM382*((IncMonth-1)+(13-IncMonth)*(1+$X382))+12*$AN382</f>
        <v/>
      </c>
      <c r="AK382" s="41">
        <f>IF($R382=1,N($L382)+N($M382),0)</f>
        <v/>
      </c>
      <c r="AL382">
        <f>IF($C382="","",IF(N($L382)&lt;=0,"Basic salary missing",IF(ISNA(MATCH($C382,Departments!$A$5:$A$54,0)),"Department not on Departments sheet",IF(AND($I382&lt;&gt;"",NOT(ISNUMBER($I382))),"Date of birth is text, not a date",IF(AND($K382&lt;&gt;"",NOT(ISNUMBER($K382))),"Contract end is text, not a date","")))))</f>
        <v/>
      </c>
      <c r="AM382" s="41">
        <f>IF($R382=0,0,N($L382)*(1+$Z382+BonusMonths/12+IF($Q382=1,0,EOSB))+N($M382)+(N($L382)+SI_Gross*N($M382))*IF($Q382=1,SI_O,SI_E))</f>
        <v/>
      </c>
      <c r="AN382" s="41">
        <f>IF($R382=0,0,(IF($Q382=1,MedO,MedE+Ticket)+Training)/12)</f>
        <v/>
      </c>
    </row>
    <row r="383">
      <c r="I383" s="35" t="n"/>
      <c r="J383" s="35" t="n"/>
      <c r="K383" s="35" t="n"/>
      <c r="L383" s="36" t="n"/>
      <c r="M383" s="36" t="n"/>
      <c r="P383" s="37" t="n"/>
      <c r="Q383" s="38">
        <f>IF($C383="",0,IF(OR(LOWER(TRIM($G383))="omani",LOWER(TRIM($G383))="oman",LOWER(TRIM($G383))="om",LOWER(TRIM($G383))="local"),1,0))</f>
        <v/>
      </c>
      <c r="R383" s="38">
        <f>IF($C383="",0,IF(OR(ISNUMBER(SEARCH("resign",$N383)),ISNUMBER(SEARCH("terminat",$N383)),ISNUMBER(SEARCH("inactive",$N383)),ISNUMBER(SEARCH("vacan",$N383)),ISNUMBER(SEARCH("deceased",$N383)),ISNUMBER(SEARCH("separated",$N383))),0,1))</f>
        <v/>
      </c>
      <c r="S383">
        <f>IF(OR($R383=0,NOT(ISNUMBER($I383))),"",IFERROR(DATEDIF($I383,DATE(FY,1,1),"y"),""))</f>
        <v/>
      </c>
      <c r="T383">
        <f>IF(OR($R383=0,NOT(ISNUMBER($J383))),"",IFERROR(DATEDIF($J383,DATE(FY,1,1),"y"),0))</f>
        <v/>
      </c>
      <c r="U383" s="38">
        <f>IF(OR($R383=0,NOT(ISNUMBER($I383))),0,IF(YEAR($I383)+IF($Q383=1,RetAgeO,RetAgeE)=FY,MONTH($I383),IF(YEAR($I383)+IF($Q383=1,RetAgeO,RetAgeE)&lt;FY,1,0)))</f>
        <v/>
      </c>
      <c r="V383" s="38">
        <f>IF(OR($R383=0,NOT(ISNUMBER($K383))),0,IF(YEAR($K383)=FY,MONTH($K383),IF(YEAR($K383)&lt;FY,1,0)))</f>
        <v/>
      </c>
      <c r="W383" s="38">
        <f>IF($R383=0,0,MIN(12,IF(AND(ISNUMBER($O383),$O383&gt;=1,$O383&lt;=12),INT($O383),12),IF(AND(RetireExit="Yes",$U383&gt;0),$U383,12),IF(AND(ContractExit="Yes",$V383&gt;0),$V383,12)))</f>
        <v/>
      </c>
      <c r="X383" s="37">
        <f>IF(ISNUMBER($P383),$P383,IncPct)</f>
        <v/>
      </c>
      <c r="Y383" s="39">
        <f>IF($W383=0,0,MAX(0,MIN($W383,IncMonth-1))+MAX(0,$W383-IncMonth+1)*(1+$X383))</f>
        <v/>
      </c>
      <c r="Z383" s="40">
        <f>IF($C383="",0,IFERROR(INDEX(Departments!$B$5:$B$54,MATCH($C383,Departments!$A$5:$A$54,0)),0))</f>
        <v/>
      </c>
      <c r="AA383" s="41">
        <f>N($L383)*$Y383</f>
        <v/>
      </c>
      <c r="AB383" s="41">
        <f>N($M383)*$Y383</f>
        <v/>
      </c>
      <c r="AC383" s="41">
        <f>$AA383*$Z383</f>
        <v/>
      </c>
      <c r="AD383" s="41">
        <f>$AA383*BonusMonths/12</f>
        <v/>
      </c>
      <c r="AE383" s="41">
        <f>($AA383+SI_Gross*$AB383)*IF($Q383=1,SI_O,SI_E)</f>
        <v/>
      </c>
      <c r="AF383" s="41">
        <f>IF($Q383=1,0,$AA383*EOSB)</f>
        <v/>
      </c>
      <c r="AG383" s="41">
        <f>$AN383*$W383</f>
        <v/>
      </c>
      <c r="AH383" s="41">
        <f>SUM($AA383:$AG383)</f>
        <v/>
      </c>
      <c r="AI383" s="41">
        <f>12*($AM383+$AN383)</f>
        <v/>
      </c>
      <c r="AJ383" s="41">
        <f>$AM383*((IncMonth-1)+(13-IncMonth)*(1+$X383))+12*$AN383</f>
        <v/>
      </c>
      <c r="AK383" s="41">
        <f>IF($R383=1,N($L383)+N($M383),0)</f>
        <v/>
      </c>
      <c r="AL383">
        <f>IF($C383="","",IF(N($L383)&lt;=0,"Basic salary missing",IF(ISNA(MATCH($C383,Departments!$A$5:$A$54,0)),"Department not on Departments sheet",IF(AND($I383&lt;&gt;"",NOT(ISNUMBER($I383))),"Date of birth is text, not a date",IF(AND($K383&lt;&gt;"",NOT(ISNUMBER($K383))),"Contract end is text, not a date","")))))</f>
        <v/>
      </c>
      <c r="AM383" s="41">
        <f>IF($R383=0,0,N($L383)*(1+$Z383+BonusMonths/12+IF($Q383=1,0,EOSB))+N($M383)+(N($L383)+SI_Gross*N($M383))*IF($Q383=1,SI_O,SI_E))</f>
        <v/>
      </c>
      <c r="AN383" s="41">
        <f>IF($R383=0,0,(IF($Q383=1,MedO,MedE+Ticket)+Training)/12)</f>
        <v/>
      </c>
    </row>
    <row r="384">
      <c r="I384" s="35" t="n"/>
      <c r="J384" s="35" t="n"/>
      <c r="K384" s="35" t="n"/>
      <c r="L384" s="36" t="n"/>
      <c r="M384" s="36" t="n"/>
      <c r="P384" s="37" t="n"/>
      <c r="Q384" s="38">
        <f>IF($C384="",0,IF(OR(LOWER(TRIM($G384))="omani",LOWER(TRIM($G384))="oman",LOWER(TRIM($G384))="om",LOWER(TRIM($G384))="local"),1,0))</f>
        <v/>
      </c>
      <c r="R384" s="38">
        <f>IF($C384="",0,IF(OR(ISNUMBER(SEARCH("resign",$N384)),ISNUMBER(SEARCH("terminat",$N384)),ISNUMBER(SEARCH("inactive",$N384)),ISNUMBER(SEARCH("vacan",$N384)),ISNUMBER(SEARCH("deceased",$N384)),ISNUMBER(SEARCH("separated",$N384))),0,1))</f>
        <v/>
      </c>
      <c r="S384">
        <f>IF(OR($R384=0,NOT(ISNUMBER($I384))),"",IFERROR(DATEDIF($I384,DATE(FY,1,1),"y"),""))</f>
        <v/>
      </c>
      <c r="T384">
        <f>IF(OR($R384=0,NOT(ISNUMBER($J384))),"",IFERROR(DATEDIF($J384,DATE(FY,1,1),"y"),0))</f>
        <v/>
      </c>
      <c r="U384" s="38">
        <f>IF(OR($R384=0,NOT(ISNUMBER($I384))),0,IF(YEAR($I384)+IF($Q384=1,RetAgeO,RetAgeE)=FY,MONTH($I384),IF(YEAR($I384)+IF($Q384=1,RetAgeO,RetAgeE)&lt;FY,1,0)))</f>
        <v/>
      </c>
      <c r="V384" s="38">
        <f>IF(OR($R384=0,NOT(ISNUMBER($K384))),0,IF(YEAR($K384)=FY,MONTH($K384),IF(YEAR($K384)&lt;FY,1,0)))</f>
        <v/>
      </c>
      <c r="W384" s="38">
        <f>IF($R384=0,0,MIN(12,IF(AND(ISNUMBER($O384),$O384&gt;=1,$O384&lt;=12),INT($O384),12),IF(AND(RetireExit="Yes",$U384&gt;0),$U384,12),IF(AND(ContractExit="Yes",$V384&gt;0),$V384,12)))</f>
        <v/>
      </c>
      <c r="X384" s="37">
        <f>IF(ISNUMBER($P384),$P384,IncPct)</f>
        <v/>
      </c>
      <c r="Y384" s="39">
        <f>IF($W384=0,0,MAX(0,MIN($W384,IncMonth-1))+MAX(0,$W384-IncMonth+1)*(1+$X384))</f>
        <v/>
      </c>
      <c r="Z384" s="40">
        <f>IF($C384="",0,IFERROR(INDEX(Departments!$B$5:$B$54,MATCH($C384,Departments!$A$5:$A$54,0)),0))</f>
        <v/>
      </c>
      <c r="AA384" s="41">
        <f>N($L384)*$Y384</f>
        <v/>
      </c>
      <c r="AB384" s="41">
        <f>N($M384)*$Y384</f>
        <v/>
      </c>
      <c r="AC384" s="41">
        <f>$AA384*$Z384</f>
        <v/>
      </c>
      <c r="AD384" s="41">
        <f>$AA384*BonusMonths/12</f>
        <v/>
      </c>
      <c r="AE384" s="41">
        <f>($AA384+SI_Gross*$AB384)*IF($Q384=1,SI_O,SI_E)</f>
        <v/>
      </c>
      <c r="AF384" s="41">
        <f>IF($Q384=1,0,$AA384*EOSB)</f>
        <v/>
      </c>
      <c r="AG384" s="41">
        <f>$AN384*$W384</f>
        <v/>
      </c>
      <c r="AH384" s="41">
        <f>SUM($AA384:$AG384)</f>
        <v/>
      </c>
      <c r="AI384" s="41">
        <f>12*($AM384+$AN384)</f>
        <v/>
      </c>
      <c r="AJ384" s="41">
        <f>$AM384*((IncMonth-1)+(13-IncMonth)*(1+$X384))+12*$AN384</f>
        <v/>
      </c>
      <c r="AK384" s="41">
        <f>IF($R384=1,N($L384)+N($M384),0)</f>
        <v/>
      </c>
      <c r="AL384">
        <f>IF($C384="","",IF(N($L384)&lt;=0,"Basic salary missing",IF(ISNA(MATCH($C384,Departments!$A$5:$A$54,0)),"Department not on Departments sheet",IF(AND($I384&lt;&gt;"",NOT(ISNUMBER($I384))),"Date of birth is text, not a date",IF(AND($K384&lt;&gt;"",NOT(ISNUMBER($K384))),"Contract end is text, not a date","")))))</f>
        <v/>
      </c>
      <c r="AM384" s="41">
        <f>IF($R384=0,0,N($L384)*(1+$Z384+BonusMonths/12+IF($Q384=1,0,EOSB))+N($M384)+(N($L384)+SI_Gross*N($M384))*IF($Q384=1,SI_O,SI_E))</f>
        <v/>
      </c>
      <c r="AN384" s="41">
        <f>IF($R384=0,0,(IF($Q384=1,MedO,MedE+Ticket)+Training)/12)</f>
        <v/>
      </c>
    </row>
    <row r="385">
      <c r="I385" s="35" t="n"/>
      <c r="J385" s="35" t="n"/>
      <c r="K385" s="35" t="n"/>
      <c r="L385" s="36" t="n"/>
      <c r="M385" s="36" t="n"/>
      <c r="P385" s="37" t="n"/>
      <c r="Q385" s="38">
        <f>IF($C385="",0,IF(OR(LOWER(TRIM($G385))="omani",LOWER(TRIM($G385))="oman",LOWER(TRIM($G385))="om",LOWER(TRIM($G385))="local"),1,0))</f>
        <v/>
      </c>
      <c r="R385" s="38">
        <f>IF($C385="",0,IF(OR(ISNUMBER(SEARCH("resign",$N385)),ISNUMBER(SEARCH("terminat",$N385)),ISNUMBER(SEARCH("inactive",$N385)),ISNUMBER(SEARCH("vacan",$N385)),ISNUMBER(SEARCH("deceased",$N385)),ISNUMBER(SEARCH("separated",$N385))),0,1))</f>
        <v/>
      </c>
      <c r="S385">
        <f>IF(OR($R385=0,NOT(ISNUMBER($I385))),"",IFERROR(DATEDIF($I385,DATE(FY,1,1),"y"),""))</f>
        <v/>
      </c>
      <c r="T385">
        <f>IF(OR($R385=0,NOT(ISNUMBER($J385))),"",IFERROR(DATEDIF($J385,DATE(FY,1,1),"y"),0))</f>
        <v/>
      </c>
      <c r="U385" s="38">
        <f>IF(OR($R385=0,NOT(ISNUMBER($I385))),0,IF(YEAR($I385)+IF($Q385=1,RetAgeO,RetAgeE)=FY,MONTH($I385),IF(YEAR($I385)+IF($Q385=1,RetAgeO,RetAgeE)&lt;FY,1,0)))</f>
        <v/>
      </c>
      <c r="V385" s="38">
        <f>IF(OR($R385=0,NOT(ISNUMBER($K385))),0,IF(YEAR($K385)=FY,MONTH($K385),IF(YEAR($K385)&lt;FY,1,0)))</f>
        <v/>
      </c>
      <c r="W385" s="38">
        <f>IF($R385=0,0,MIN(12,IF(AND(ISNUMBER($O385),$O385&gt;=1,$O385&lt;=12),INT($O385),12),IF(AND(RetireExit="Yes",$U385&gt;0),$U385,12),IF(AND(ContractExit="Yes",$V385&gt;0),$V385,12)))</f>
        <v/>
      </c>
      <c r="X385" s="37">
        <f>IF(ISNUMBER($P385),$P385,IncPct)</f>
        <v/>
      </c>
      <c r="Y385" s="39">
        <f>IF($W385=0,0,MAX(0,MIN($W385,IncMonth-1))+MAX(0,$W385-IncMonth+1)*(1+$X385))</f>
        <v/>
      </c>
      <c r="Z385" s="40">
        <f>IF($C385="",0,IFERROR(INDEX(Departments!$B$5:$B$54,MATCH($C385,Departments!$A$5:$A$54,0)),0))</f>
        <v/>
      </c>
      <c r="AA385" s="41">
        <f>N($L385)*$Y385</f>
        <v/>
      </c>
      <c r="AB385" s="41">
        <f>N($M385)*$Y385</f>
        <v/>
      </c>
      <c r="AC385" s="41">
        <f>$AA385*$Z385</f>
        <v/>
      </c>
      <c r="AD385" s="41">
        <f>$AA385*BonusMonths/12</f>
        <v/>
      </c>
      <c r="AE385" s="41">
        <f>($AA385+SI_Gross*$AB385)*IF($Q385=1,SI_O,SI_E)</f>
        <v/>
      </c>
      <c r="AF385" s="41">
        <f>IF($Q385=1,0,$AA385*EOSB)</f>
        <v/>
      </c>
      <c r="AG385" s="41">
        <f>$AN385*$W385</f>
        <v/>
      </c>
      <c r="AH385" s="41">
        <f>SUM($AA385:$AG385)</f>
        <v/>
      </c>
      <c r="AI385" s="41">
        <f>12*($AM385+$AN385)</f>
        <v/>
      </c>
      <c r="AJ385" s="41">
        <f>$AM385*((IncMonth-1)+(13-IncMonth)*(1+$X385))+12*$AN385</f>
        <v/>
      </c>
      <c r="AK385" s="41">
        <f>IF($R385=1,N($L385)+N($M385),0)</f>
        <v/>
      </c>
      <c r="AL385">
        <f>IF($C385="","",IF(N($L385)&lt;=0,"Basic salary missing",IF(ISNA(MATCH($C385,Departments!$A$5:$A$54,0)),"Department not on Departments sheet",IF(AND($I385&lt;&gt;"",NOT(ISNUMBER($I385))),"Date of birth is text, not a date",IF(AND($K385&lt;&gt;"",NOT(ISNUMBER($K385))),"Contract end is text, not a date","")))))</f>
        <v/>
      </c>
      <c r="AM385" s="41">
        <f>IF($R385=0,0,N($L385)*(1+$Z385+BonusMonths/12+IF($Q385=1,0,EOSB))+N($M385)+(N($L385)+SI_Gross*N($M385))*IF($Q385=1,SI_O,SI_E))</f>
        <v/>
      </c>
      <c r="AN385" s="41">
        <f>IF($R385=0,0,(IF($Q385=1,MedO,MedE+Ticket)+Training)/12)</f>
        <v/>
      </c>
    </row>
    <row r="386">
      <c r="I386" s="35" t="n"/>
      <c r="J386" s="35" t="n"/>
      <c r="K386" s="35" t="n"/>
      <c r="L386" s="36" t="n"/>
      <c r="M386" s="36" t="n"/>
      <c r="P386" s="37" t="n"/>
      <c r="Q386" s="38">
        <f>IF($C386="",0,IF(OR(LOWER(TRIM($G386))="omani",LOWER(TRIM($G386))="oman",LOWER(TRIM($G386))="om",LOWER(TRIM($G386))="local"),1,0))</f>
        <v/>
      </c>
      <c r="R386" s="38">
        <f>IF($C386="",0,IF(OR(ISNUMBER(SEARCH("resign",$N386)),ISNUMBER(SEARCH("terminat",$N386)),ISNUMBER(SEARCH("inactive",$N386)),ISNUMBER(SEARCH("vacan",$N386)),ISNUMBER(SEARCH("deceased",$N386)),ISNUMBER(SEARCH("separated",$N386))),0,1))</f>
        <v/>
      </c>
      <c r="S386">
        <f>IF(OR($R386=0,NOT(ISNUMBER($I386))),"",IFERROR(DATEDIF($I386,DATE(FY,1,1),"y"),""))</f>
        <v/>
      </c>
      <c r="T386">
        <f>IF(OR($R386=0,NOT(ISNUMBER($J386))),"",IFERROR(DATEDIF($J386,DATE(FY,1,1),"y"),0))</f>
        <v/>
      </c>
      <c r="U386" s="38">
        <f>IF(OR($R386=0,NOT(ISNUMBER($I386))),0,IF(YEAR($I386)+IF($Q386=1,RetAgeO,RetAgeE)=FY,MONTH($I386),IF(YEAR($I386)+IF($Q386=1,RetAgeO,RetAgeE)&lt;FY,1,0)))</f>
        <v/>
      </c>
      <c r="V386" s="38">
        <f>IF(OR($R386=0,NOT(ISNUMBER($K386))),0,IF(YEAR($K386)=FY,MONTH($K386),IF(YEAR($K386)&lt;FY,1,0)))</f>
        <v/>
      </c>
      <c r="W386" s="38">
        <f>IF($R386=0,0,MIN(12,IF(AND(ISNUMBER($O386),$O386&gt;=1,$O386&lt;=12),INT($O386),12),IF(AND(RetireExit="Yes",$U386&gt;0),$U386,12),IF(AND(ContractExit="Yes",$V386&gt;0),$V386,12)))</f>
        <v/>
      </c>
      <c r="X386" s="37">
        <f>IF(ISNUMBER($P386),$P386,IncPct)</f>
        <v/>
      </c>
      <c r="Y386" s="39">
        <f>IF($W386=0,0,MAX(0,MIN($W386,IncMonth-1))+MAX(0,$W386-IncMonth+1)*(1+$X386))</f>
        <v/>
      </c>
      <c r="Z386" s="40">
        <f>IF($C386="",0,IFERROR(INDEX(Departments!$B$5:$B$54,MATCH($C386,Departments!$A$5:$A$54,0)),0))</f>
        <v/>
      </c>
      <c r="AA386" s="41">
        <f>N($L386)*$Y386</f>
        <v/>
      </c>
      <c r="AB386" s="41">
        <f>N($M386)*$Y386</f>
        <v/>
      </c>
      <c r="AC386" s="41">
        <f>$AA386*$Z386</f>
        <v/>
      </c>
      <c r="AD386" s="41">
        <f>$AA386*BonusMonths/12</f>
        <v/>
      </c>
      <c r="AE386" s="41">
        <f>($AA386+SI_Gross*$AB386)*IF($Q386=1,SI_O,SI_E)</f>
        <v/>
      </c>
      <c r="AF386" s="41">
        <f>IF($Q386=1,0,$AA386*EOSB)</f>
        <v/>
      </c>
      <c r="AG386" s="41">
        <f>$AN386*$W386</f>
        <v/>
      </c>
      <c r="AH386" s="41">
        <f>SUM($AA386:$AG386)</f>
        <v/>
      </c>
      <c r="AI386" s="41">
        <f>12*($AM386+$AN386)</f>
        <v/>
      </c>
      <c r="AJ386" s="41">
        <f>$AM386*((IncMonth-1)+(13-IncMonth)*(1+$X386))+12*$AN386</f>
        <v/>
      </c>
      <c r="AK386" s="41">
        <f>IF($R386=1,N($L386)+N($M386),0)</f>
        <v/>
      </c>
      <c r="AL386">
        <f>IF($C386="","",IF(N($L386)&lt;=0,"Basic salary missing",IF(ISNA(MATCH($C386,Departments!$A$5:$A$54,0)),"Department not on Departments sheet",IF(AND($I386&lt;&gt;"",NOT(ISNUMBER($I386))),"Date of birth is text, not a date",IF(AND($K386&lt;&gt;"",NOT(ISNUMBER($K386))),"Contract end is text, not a date","")))))</f>
        <v/>
      </c>
      <c r="AM386" s="41">
        <f>IF($R386=0,0,N($L386)*(1+$Z386+BonusMonths/12+IF($Q386=1,0,EOSB))+N($M386)+(N($L386)+SI_Gross*N($M386))*IF($Q386=1,SI_O,SI_E))</f>
        <v/>
      </c>
      <c r="AN386" s="41">
        <f>IF($R386=0,0,(IF($Q386=1,MedO,MedE+Ticket)+Training)/12)</f>
        <v/>
      </c>
    </row>
    <row r="387">
      <c r="I387" s="35" t="n"/>
      <c r="J387" s="35" t="n"/>
      <c r="K387" s="35" t="n"/>
      <c r="L387" s="36" t="n"/>
      <c r="M387" s="36" t="n"/>
      <c r="P387" s="37" t="n"/>
      <c r="Q387" s="38">
        <f>IF($C387="",0,IF(OR(LOWER(TRIM($G387))="omani",LOWER(TRIM($G387))="oman",LOWER(TRIM($G387))="om",LOWER(TRIM($G387))="local"),1,0))</f>
        <v/>
      </c>
      <c r="R387" s="38">
        <f>IF($C387="",0,IF(OR(ISNUMBER(SEARCH("resign",$N387)),ISNUMBER(SEARCH("terminat",$N387)),ISNUMBER(SEARCH("inactive",$N387)),ISNUMBER(SEARCH("vacan",$N387)),ISNUMBER(SEARCH("deceased",$N387)),ISNUMBER(SEARCH("separated",$N387))),0,1))</f>
        <v/>
      </c>
      <c r="S387">
        <f>IF(OR($R387=0,NOT(ISNUMBER($I387))),"",IFERROR(DATEDIF($I387,DATE(FY,1,1),"y"),""))</f>
        <v/>
      </c>
      <c r="T387">
        <f>IF(OR($R387=0,NOT(ISNUMBER($J387))),"",IFERROR(DATEDIF($J387,DATE(FY,1,1),"y"),0))</f>
        <v/>
      </c>
      <c r="U387" s="38">
        <f>IF(OR($R387=0,NOT(ISNUMBER($I387))),0,IF(YEAR($I387)+IF($Q387=1,RetAgeO,RetAgeE)=FY,MONTH($I387),IF(YEAR($I387)+IF($Q387=1,RetAgeO,RetAgeE)&lt;FY,1,0)))</f>
        <v/>
      </c>
      <c r="V387" s="38">
        <f>IF(OR($R387=0,NOT(ISNUMBER($K387))),0,IF(YEAR($K387)=FY,MONTH($K387),IF(YEAR($K387)&lt;FY,1,0)))</f>
        <v/>
      </c>
      <c r="W387" s="38">
        <f>IF($R387=0,0,MIN(12,IF(AND(ISNUMBER($O387),$O387&gt;=1,$O387&lt;=12),INT($O387),12),IF(AND(RetireExit="Yes",$U387&gt;0),$U387,12),IF(AND(ContractExit="Yes",$V387&gt;0),$V387,12)))</f>
        <v/>
      </c>
      <c r="X387" s="37">
        <f>IF(ISNUMBER($P387),$P387,IncPct)</f>
        <v/>
      </c>
      <c r="Y387" s="39">
        <f>IF($W387=0,0,MAX(0,MIN($W387,IncMonth-1))+MAX(0,$W387-IncMonth+1)*(1+$X387))</f>
        <v/>
      </c>
      <c r="Z387" s="40">
        <f>IF($C387="",0,IFERROR(INDEX(Departments!$B$5:$B$54,MATCH($C387,Departments!$A$5:$A$54,0)),0))</f>
        <v/>
      </c>
      <c r="AA387" s="41">
        <f>N($L387)*$Y387</f>
        <v/>
      </c>
      <c r="AB387" s="41">
        <f>N($M387)*$Y387</f>
        <v/>
      </c>
      <c r="AC387" s="41">
        <f>$AA387*$Z387</f>
        <v/>
      </c>
      <c r="AD387" s="41">
        <f>$AA387*BonusMonths/12</f>
        <v/>
      </c>
      <c r="AE387" s="41">
        <f>($AA387+SI_Gross*$AB387)*IF($Q387=1,SI_O,SI_E)</f>
        <v/>
      </c>
      <c r="AF387" s="41">
        <f>IF($Q387=1,0,$AA387*EOSB)</f>
        <v/>
      </c>
      <c r="AG387" s="41">
        <f>$AN387*$W387</f>
        <v/>
      </c>
      <c r="AH387" s="41">
        <f>SUM($AA387:$AG387)</f>
        <v/>
      </c>
      <c r="AI387" s="41">
        <f>12*($AM387+$AN387)</f>
        <v/>
      </c>
      <c r="AJ387" s="41">
        <f>$AM387*((IncMonth-1)+(13-IncMonth)*(1+$X387))+12*$AN387</f>
        <v/>
      </c>
      <c r="AK387" s="41">
        <f>IF($R387=1,N($L387)+N($M387),0)</f>
        <v/>
      </c>
      <c r="AL387">
        <f>IF($C387="","",IF(N($L387)&lt;=0,"Basic salary missing",IF(ISNA(MATCH($C387,Departments!$A$5:$A$54,0)),"Department not on Departments sheet",IF(AND($I387&lt;&gt;"",NOT(ISNUMBER($I387))),"Date of birth is text, not a date",IF(AND($K387&lt;&gt;"",NOT(ISNUMBER($K387))),"Contract end is text, not a date","")))))</f>
        <v/>
      </c>
      <c r="AM387" s="41">
        <f>IF($R387=0,0,N($L387)*(1+$Z387+BonusMonths/12+IF($Q387=1,0,EOSB))+N($M387)+(N($L387)+SI_Gross*N($M387))*IF($Q387=1,SI_O,SI_E))</f>
        <v/>
      </c>
      <c r="AN387" s="41">
        <f>IF($R387=0,0,(IF($Q387=1,MedO,MedE+Ticket)+Training)/12)</f>
        <v/>
      </c>
    </row>
    <row r="388">
      <c r="I388" s="35" t="n"/>
      <c r="J388" s="35" t="n"/>
      <c r="K388" s="35" t="n"/>
      <c r="L388" s="36" t="n"/>
      <c r="M388" s="36" t="n"/>
      <c r="P388" s="37" t="n"/>
      <c r="Q388" s="38">
        <f>IF($C388="",0,IF(OR(LOWER(TRIM($G388))="omani",LOWER(TRIM($G388))="oman",LOWER(TRIM($G388))="om",LOWER(TRIM($G388))="local"),1,0))</f>
        <v/>
      </c>
      <c r="R388" s="38">
        <f>IF($C388="",0,IF(OR(ISNUMBER(SEARCH("resign",$N388)),ISNUMBER(SEARCH("terminat",$N388)),ISNUMBER(SEARCH("inactive",$N388)),ISNUMBER(SEARCH("vacan",$N388)),ISNUMBER(SEARCH("deceased",$N388)),ISNUMBER(SEARCH("separated",$N388))),0,1))</f>
        <v/>
      </c>
      <c r="S388">
        <f>IF(OR($R388=0,NOT(ISNUMBER($I388))),"",IFERROR(DATEDIF($I388,DATE(FY,1,1),"y"),""))</f>
        <v/>
      </c>
      <c r="T388">
        <f>IF(OR($R388=0,NOT(ISNUMBER($J388))),"",IFERROR(DATEDIF($J388,DATE(FY,1,1),"y"),0))</f>
        <v/>
      </c>
      <c r="U388" s="38">
        <f>IF(OR($R388=0,NOT(ISNUMBER($I388))),0,IF(YEAR($I388)+IF($Q388=1,RetAgeO,RetAgeE)=FY,MONTH($I388),IF(YEAR($I388)+IF($Q388=1,RetAgeO,RetAgeE)&lt;FY,1,0)))</f>
        <v/>
      </c>
      <c r="V388" s="38">
        <f>IF(OR($R388=0,NOT(ISNUMBER($K388))),0,IF(YEAR($K388)=FY,MONTH($K388),IF(YEAR($K388)&lt;FY,1,0)))</f>
        <v/>
      </c>
      <c r="W388" s="38">
        <f>IF($R388=0,0,MIN(12,IF(AND(ISNUMBER($O388),$O388&gt;=1,$O388&lt;=12),INT($O388),12),IF(AND(RetireExit="Yes",$U388&gt;0),$U388,12),IF(AND(ContractExit="Yes",$V388&gt;0),$V388,12)))</f>
        <v/>
      </c>
      <c r="X388" s="37">
        <f>IF(ISNUMBER($P388),$P388,IncPct)</f>
        <v/>
      </c>
      <c r="Y388" s="39">
        <f>IF($W388=0,0,MAX(0,MIN($W388,IncMonth-1))+MAX(0,$W388-IncMonth+1)*(1+$X388))</f>
        <v/>
      </c>
      <c r="Z388" s="40">
        <f>IF($C388="",0,IFERROR(INDEX(Departments!$B$5:$B$54,MATCH($C388,Departments!$A$5:$A$54,0)),0))</f>
        <v/>
      </c>
      <c r="AA388" s="41">
        <f>N($L388)*$Y388</f>
        <v/>
      </c>
      <c r="AB388" s="41">
        <f>N($M388)*$Y388</f>
        <v/>
      </c>
      <c r="AC388" s="41">
        <f>$AA388*$Z388</f>
        <v/>
      </c>
      <c r="AD388" s="41">
        <f>$AA388*BonusMonths/12</f>
        <v/>
      </c>
      <c r="AE388" s="41">
        <f>($AA388+SI_Gross*$AB388)*IF($Q388=1,SI_O,SI_E)</f>
        <v/>
      </c>
      <c r="AF388" s="41">
        <f>IF($Q388=1,0,$AA388*EOSB)</f>
        <v/>
      </c>
      <c r="AG388" s="41">
        <f>$AN388*$W388</f>
        <v/>
      </c>
      <c r="AH388" s="41">
        <f>SUM($AA388:$AG388)</f>
        <v/>
      </c>
      <c r="AI388" s="41">
        <f>12*($AM388+$AN388)</f>
        <v/>
      </c>
      <c r="AJ388" s="41">
        <f>$AM388*((IncMonth-1)+(13-IncMonth)*(1+$X388))+12*$AN388</f>
        <v/>
      </c>
      <c r="AK388" s="41">
        <f>IF($R388=1,N($L388)+N($M388),0)</f>
        <v/>
      </c>
      <c r="AL388">
        <f>IF($C388="","",IF(N($L388)&lt;=0,"Basic salary missing",IF(ISNA(MATCH($C388,Departments!$A$5:$A$54,0)),"Department not on Departments sheet",IF(AND($I388&lt;&gt;"",NOT(ISNUMBER($I388))),"Date of birth is text, not a date",IF(AND($K388&lt;&gt;"",NOT(ISNUMBER($K388))),"Contract end is text, not a date","")))))</f>
        <v/>
      </c>
      <c r="AM388" s="41">
        <f>IF($R388=0,0,N($L388)*(1+$Z388+BonusMonths/12+IF($Q388=1,0,EOSB))+N($M388)+(N($L388)+SI_Gross*N($M388))*IF($Q388=1,SI_O,SI_E))</f>
        <v/>
      </c>
      <c r="AN388" s="41">
        <f>IF($R388=0,0,(IF($Q388=1,MedO,MedE+Ticket)+Training)/12)</f>
        <v/>
      </c>
    </row>
    <row r="389">
      <c r="I389" s="35" t="n"/>
      <c r="J389" s="35" t="n"/>
      <c r="K389" s="35" t="n"/>
      <c r="L389" s="36" t="n"/>
      <c r="M389" s="36" t="n"/>
      <c r="P389" s="37" t="n"/>
      <c r="Q389" s="38">
        <f>IF($C389="",0,IF(OR(LOWER(TRIM($G389))="omani",LOWER(TRIM($G389))="oman",LOWER(TRIM($G389))="om",LOWER(TRIM($G389))="local"),1,0))</f>
        <v/>
      </c>
      <c r="R389" s="38">
        <f>IF($C389="",0,IF(OR(ISNUMBER(SEARCH("resign",$N389)),ISNUMBER(SEARCH("terminat",$N389)),ISNUMBER(SEARCH("inactive",$N389)),ISNUMBER(SEARCH("vacan",$N389)),ISNUMBER(SEARCH("deceased",$N389)),ISNUMBER(SEARCH("separated",$N389))),0,1))</f>
        <v/>
      </c>
      <c r="S389">
        <f>IF(OR($R389=0,NOT(ISNUMBER($I389))),"",IFERROR(DATEDIF($I389,DATE(FY,1,1),"y"),""))</f>
        <v/>
      </c>
      <c r="T389">
        <f>IF(OR($R389=0,NOT(ISNUMBER($J389))),"",IFERROR(DATEDIF($J389,DATE(FY,1,1),"y"),0))</f>
        <v/>
      </c>
      <c r="U389" s="38">
        <f>IF(OR($R389=0,NOT(ISNUMBER($I389))),0,IF(YEAR($I389)+IF($Q389=1,RetAgeO,RetAgeE)=FY,MONTH($I389),IF(YEAR($I389)+IF($Q389=1,RetAgeO,RetAgeE)&lt;FY,1,0)))</f>
        <v/>
      </c>
      <c r="V389" s="38">
        <f>IF(OR($R389=0,NOT(ISNUMBER($K389))),0,IF(YEAR($K389)=FY,MONTH($K389),IF(YEAR($K389)&lt;FY,1,0)))</f>
        <v/>
      </c>
      <c r="W389" s="38">
        <f>IF($R389=0,0,MIN(12,IF(AND(ISNUMBER($O389),$O389&gt;=1,$O389&lt;=12),INT($O389),12),IF(AND(RetireExit="Yes",$U389&gt;0),$U389,12),IF(AND(ContractExit="Yes",$V389&gt;0),$V389,12)))</f>
        <v/>
      </c>
      <c r="X389" s="37">
        <f>IF(ISNUMBER($P389),$P389,IncPct)</f>
        <v/>
      </c>
      <c r="Y389" s="39">
        <f>IF($W389=0,0,MAX(0,MIN($W389,IncMonth-1))+MAX(0,$W389-IncMonth+1)*(1+$X389))</f>
        <v/>
      </c>
      <c r="Z389" s="40">
        <f>IF($C389="",0,IFERROR(INDEX(Departments!$B$5:$B$54,MATCH($C389,Departments!$A$5:$A$54,0)),0))</f>
        <v/>
      </c>
      <c r="AA389" s="41">
        <f>N($L389)*$Y389</f>
        <v/>
      </c>
      <c r="AB389" s="41">
        <f>N($M389)*$Y389</f>
        <v/>
      </c>
      <c r="AC389" s="41">
        <f>$AA389*$Z389</f>
        <v/>
      </c>
      <c r="AD389" s="41">
        <f>$AA389*BonusMonths/12</f>
        <v/>
      </c>
      <c r="AE389" s="41">
        <f>($AA389+SI_Gross*$AB389)*IF($Q389=1,SI_O,SI_E)</f>
        <v/>
      </c>
      <c r="AF389" s="41">
        <f>IF($Q389=1,0,$AA389*EOSB)</f>
        <v/>
      </c>
      <c r="AG389" s="41">
        <f>$AN389*$W389</f>
        <v/>
      </c>
      <c r="AH389" s="41">
        <f>SUM($AA389:$AG389)</f>
        <v/>
      </c>
      <c r="AI389" s="41">
        <f>12*($AM389+$AN389)</f>
        <v/>
      </c>
      <c r="AJ389" s="41">
        <f>$AM389*((IncMonth-1)+(13-IncMonth)*(1+$X389))+12*$AN389</f>
        <v/>
      </c>
      <c r="AK389" s="41">
        <f>IF($R389=1,N($L389)+N($M389),0)</f>
        <v/>
      </c>
      <c r="AL389">
        <f>IF($C389="","",IF(N($L389)&lt;=0,"Basic salary missing",IF(ISNA(MATCH($C389,Departments!$A$5:$A$54,0)),"Department not on Departments sheet",IF(AND($I389&lt;&gt;"",NOT(ISNUMBER($I389))),"Date of birth is text, not a date",IF(AND($K389&lt;&gt;"",NOT(ISNUMBER($K389))),"Contract end is text, not a date","")))))</f>
        <v/>
      </c>
      <c r="AM389" s="41">
        <f>IF($R389=0,0,N($L389)*(1+$Z389+BonusMonths/12+IF($Q389=1,0,EOSB))+N($M389)+(N($L389)+SI_Gross*N($M389))*IF($Q389=1,SI_O,SI_E))</f>
        <v/>
      </c>
      <c r="AN389" s="41">
        <f>IF($R389=0,0,(IF($Q389=1,MedO,MedE+Ticket)+Training)/12)</f>
        <v/>
      </c>
    </row>
    <row r="390">
      <c r="I390" s="35" t="n"/>
      <c r="J390" s="35" t="n"/>
      <c r="K390" s="35" t="n"/>
      <c r="L390" s="36" t="n"/>
      <c r="M390" s="36" t="n"/>
      <c r="P390" s="37" t="n"/>
      <c r="Q390" s="38">
        <f>IF($C390="",0,IF(OR(LOWER(TRIM($G390))="omani",LOWER(TRIM($G390))="oman",LOWER(TRIM($G390))="om",LOWER(TRIM($G390))="local"),1,0))</f>
        <v/>
      </c>
      <c r="R390" s="38">
        <f>IF($C390="",0,IF(OR(ISNUMBER(SEARCH("resign",$N390)),ISNUMBER(SEARCH("terminat",$N390)),ISNUMBER(SEARCH("inactive",$N390)),ISNUMBER(SEARCH("vacan",$N390)),ISNUMBER(SEARCH("deceased",$N390)),ISNUMBER(SEARCH("separated",$N390))),0,1))</f>
        <v/>
      </c>
      <c r="S390">
        <f>IF(OR($R390=0,NOT(ISNUMBER($I390))),"",IFERROR(DATEDIF($I390,DATE(FY,1,1),"y"),""))</f>
        <v/>
      </c>
      <c r="T390">
        <f>IF(OR($R390=0,NOT(ISNUMBER($J390))),"",IFERROR(DATEDIF($J390,DATE(FY,1,1),"y"),0))</f>
        <v/>
      </c>
      <c r="U390" s="38">
        <f>IF(OR($R390=0,NOT(ISNUMBER($I390))),0,IF(YEAR($I390)+IF($Q390=1,RetAgeO,RetAgeE)=FY,MONTH($I390),IF(YEAR($I390)+IF($Q390=1,RetAgeO,RetAgeE)&lt;FY,1,0)))</f>
        <v/>
      </c>
      <c r="V390" s="38">
        <f>IF(OR($R390=0,NOT(ISNUMBER($K390))),0,IF(YEAR($K390)=FY,MONTH($K390),IF(YEAR($K390)&lt;FY,1,0)))</f>
        <v/>
      </c>
      <c r="W390" s="38">
        <f>IF($R390=0,0,MIN(12,IF(AND(ISNUMBER($O390),$O390&gt;=1,$O390&lt;=12),INT($O390),12),IF(AND(RetireExit="Yes",$U390&gt;0),$U390,12),IF(AND(ContractExit="Yes",$V390&gt;0),$V390,12)))</f>
        <v/>
      </c>
      <c r="X390" s="37">
        <f>IF(ISNUMBER($P390),$P390,IncPct)</f>
        <v/>
      </c>
      <c r="Y390" s="39">
        <f>IF($W390=0,0,MAX(0,MIN($W390,IncMonth-1))+MAX(0,$W390-IncMonth+1)*(1+$X390))</f>
        <v/>
      </c>
      <c r="Z390" s="40">
        <f>IF($C390="",0,IFERROR(INDEX(Departments!$B$5:$B$54,MATCH($C390,Departments!$A$5:$A$54,0)),0))</f>
        <v/>
      </c>
      <c r="AA390" s="41">
        <f>N($L390)*$Y390</f>
        <v/>
      </c>
      <c r="AB390" s="41">
        <f>N($M390)*$Y390</f>
        <v/>
      </c>
      <c r="AC390" s="41">
        <f>$AA390*$Z390</f>
        <v/>
      </c>
      <c r="AD390" s="41">
        <f>$AA390*BonusMonths/12</f>
        <v/>
      </c>
      <c r="AE390" s="41">
        <f>($AA390+SI_Gross*$AB390)*IF($Q390=1,SI_O,SI_E)</f>
        <v/>
      </c>
      <c r="AF390" s="41">
        <f>IF($Q390=1,0,$AA390*EOSB)</f>
        <v/>
      </c>
      <c r="AG390" s="41">
        <f>$AN390*$W390</f>
        <v/>
      </c>
      <c r="AH390" s="41">
        <f>SUM($AA390:$AG390)</f>
        <v/>
      </c>
      <c r="AI390" s="41">
        <f>12*($AM390+$AN390)</f>
        <v/>
      </c>
      <c r="AJ390" s="41">
        <f>$AM390*((IncMonth-1)+(13-IncMonth)*(1+$X390))+12*$AN390</f>
        <v/>
      </c>
      <c r="AK390" s="41">
        <f>IF($R390=1,N($L390)+N($M390),0)</f>
        <v/>
      </c>
      <c r="AL390">
        <f>IF($C390="","",IF(N($L390)&lt;=0,"Basic salary missing",IF(ISNA(MATCH($C390,Departments!$A$5:$A$54,0)),"Department not on Departments sheet",IF(AND($I390&lt;&gt;"",NOT(ISNUMBER($I390))),"Date of birth is text, not a date",IF(AND($K390&lt;&gt;"",NOT(ISNUMBER($K390))),"Contract end is text, not a date","")))))</f>
        <v/>
      </c>
      <c r="AM390" s="41">
        <f>IF($R390=0,0,N($L390)*(1+$Z390+BonusMonths/12+IF($Q390=1,0,EOSB))+N($M390)+(N($L390)+SI_Gross*N($M390))*IF($Q390=1,SI_O,SI_E))</f>
        <v/>
      </c>
      <c r="AN390" s="41">
        <f>IF($R390=0,0,(IF($Q390=1,MedO,MedE+Ticket)+Training)/12)</f>
        <v/>
      </c>
    </row>
    <row r="391">
      <c r="I391" s="35" t="n"/>
      <c r="J391" s="35" t="n"/>
      <c r="K391" s="35" t="n"/>
      <c r="L391" s="36" t="n"/>
      <c r="M391" s="36" t="n"/>
      <c r="P391" s="37" t="n"/>
      <c r="Q391" s="38">
        <f>IF($C391="",0,IF(OR(LOWER(TRIM($G391))="omani",LOWER(TRIM($G391))="oman",LOWER(TRIM($G391))="om",LOWER(TRIM($G391))="local"),1,0))</f>
        <v/>
      </c>
      <c r="R391" s="38">
        <f>IF($C391="",0,IF(OR(ISNUMBER(SEARCH("resign",$N391)),ISNUMBER(SEARCH("terminat",$N391)),ISNUMBER(SEARCH("inactive",$N391)),ISNUMBER(SEARCH("vacan",$N391)),ISNUMBER(SEARCH("deceased",$N391)),ISNUMBER(SEARCH("separated",$N391))),0,1))</f>
        <v/>
      </c>
      <c r="S391">
        <f>IF(OR($R391=0,NOT(ISNUMBER($I391))),"",IFERROR(DATEDIF($I391,DATE(FY,1,1),"y"),""))</f>
        <v/>
      </c>
      <c r="T391">
        <f>IF(OR($R391=0,NOT(ISNUMBER($J391))),"",IFERROR(DATEDIF($J391,DATE(FY,1,1),"y"),0))</f>
        <v/>
      </c>
      <c r="U391" s="38">
        <f>IF(OR($R391=0,NOT(ISNUMBER($I391))),0,IF(YEAR($I391)+IF($Q391=1,RetAgeO,RetAgeE)=FY,MONTH($I391),IF(YEAR($I391)+IF($Q391=1,RetAgeO,RetAgeE)&lt;FY,1,0)))</f>
        <v/>
      </c>
      <c r="V391" s="38">
        <f>IF(OR($R391=0,NOT(ISNUMBER($K391))),0,IF(YEAR($K391)=FY,MONTH($K391),IF(YEAR($K391)&lt;FY,1,0)))</f>
        <v/>
      </c>
      <c r="W391" s="38">
        <f>IF($R391=0,0,MIN(12,IF(AND(ISNUMBER($O391),$O391&gt;=1,$O391&lt;=12),INT($O391),12),IF(AND(RetireExit="Yes",$U391&gt;0),$U391,12),IF(AND(ContractExit="Yes",$V391&gt;0),$V391,12)))</f>
        <v/>
      </c>
      <c r="X391" s="37">
        <f>IF(ISNUMBER($P391),$P391,IncPct)</f>
        <v/>
      </c>
      <c r="Y391" s="39">
        <f>IF($W391=0,0,MAX(0,MIN($W391,IncMonth-1))+MAX(0,$W391-IncMonth+1)*(1+$X391))</f>
        <v/>
      </c>
      <c r="Z391" s="40">
        <f>IF($C391="",0,IFERROR(INDEX(Departments!$B$5:$B$54,MATCH($C391,Departments!$A$5:$A$54,0)),0))</f>
        <v/>
      </c>
      <c r="AA391" s="41">
        <f>N($L391)*$Y391</f>
        <v/>
      </c>
      <c r="AB391" s="41">
        <f>N($M391)*$Y391</f>
        <v/>
      </c>
      <c r="AC391" s="41">
        <f>$AA391*$Z391</f>
        <v/>
      </c>
      <c r="AD391" s="41">
        <f>$AA391*BonusMonths/12</f>
        <v/>
      </c>
      <c r="AE391" s="41">
        <f>($AA391+SI_Gross*$AB391)*IF($Q391=1,SI_O,SI_E)</f>
        <v/>
      </c>
      <c r="AF391" s="41">
        <f>IF($Q391=1,0,$AA391*EOSB)</f>
        <v/>
      </c>
      <c r="AG391" s="41">
        <f>$AN391*$W391</f>
        <v/>
      </c>
      <c r="AH391" s="41">
        <f>SUM($AA391:$AG391)</f>
        <v/>
      </c>
      <c r="AI391" s="41">
        <f>12*($AM391+$AN391)</f>
        <v/>
      </c>
      <c r="AJ391" s="41">
        <f>$AM391*((IncMonth-1)+(13-IncMonth)*(1+$X391))+12*$AN391</f>
        <v/>
      </c>
      <c r="AK391" s="41">
        <f>IF($R391=1,N($L391)+N($M391),0)</f>
        <v/>
      </c>
      <c r="AL391">
        <f>IF($C391="","",IF(N($L391)&lt;=0,"Basic salary missing",IF(ISNA(MATCH($C391,Departments!$A$5:$A$54,0)),"Department not on Departments sheet",IF(AND($I391&lt;&gt;"",NOT(ISNUMBER($I391))),"Date of birth is text, not a date",IF(AND($K391&lt;&gt;"",NOT(ISNUMBER($K391))),"Contract end is text, not a date","")))))</f>
        <v/>
      </c>
      <c r="AM391" s="41">
        <f>IF($R391=0,0,N($L391)*(1+$Z391+BonusMonths/12+IF($Q391=1,0,EOSB))+N($M391)+(N($L391)+SI_Gross*N($M391))*IF($Q391=1,SI_O,SI_E))</f>
        <v/>
      </c>
      <c r="AN391" s="41">
        <f>IF($R391=0,0,(IF($Q391=1,MedO,MedE+Ticket)+Training)/12)</f>
        <v/>
      </c>
    </row>
    <row r="392">
      <c r="I392" s="35" t="n"/>
      <c r="J392" s="35" t="n"/>
      <c r="K392" s="35" t="n"/>
      <c r="L392" s="36" t="n"/>
      <c r="M392" s="36" t="n"/>
      <c r="P392" s="37" t="n"/>
      <c r="Q392" s="38">
        <f>IF($C392="",0,IF(OR(LOWER(TRIM($G392))="omani",LOWER(TRIM($G392))="oman",LOWER(TRIM($G392))="om",LOWER(TRIM($G392))="local"),1,0))</f>
        <v/>
      </c>
      <c r="R392" s="38">
        <f>IF($C392="",0,IF(OR(ISNUMBER(SEARCH("resign",$N392)),ISNUMBER(SEARCH("terminat",$N392)),ISNUMBER(SEARCH("inactive",$N392)),ISNUMBER(SEARCH("vacan",$N392)),ISNUMBER(SEARCH("deceased",$N392)),ISNUMBER(SEARCH("separated",$N392))),0,1))</f>
        <v/>
      </c>
      <c r="S392">
        <f>IF(OR($R392=0,NOT(ISNUMBER($I392))),"",IFERROR(DATEDIF($I392,DATE(FY,1,1),"y"),""))</f>
        <v/>
      </c>
      <c r="T392">
        <f>IF(OR($R392=0,NOT(ISNUMBER($J392))),"",IFERROR(DATEDIF($J392,DATE(FY,1,1),"y"),0))</f>
        <v/>
      </c>
      <c r="U392" s="38">
        <f>IF(OR($R392=0,NOT(ISNUMBER($I392))),0,IF(YEAR($I392)+IF($Q392=1,RetAgeO,RetAgeE)=FY,MONTH($I392),IF(YEAR($I392)+IF($Q392=1,RetAgeO,RetAgeE)&lt;FY,1,0)))</f>
        <v/>
      </c>
      <c r="V392" s="38">
        <f>IF(OR($R392=0,NOT(ISNUMBER($K392))),0,IF(YEAR($K392)=FY,MONTH($K392),IF(YEAR($K392)&lt;FY,1,0)))</f>
        <v/>
      </c>
      <c r="W392" s="38">
        <f>IF($R392=0,0,MIN(12,IF(AND(ISNUMBER($O392),$O392&gt;=1,$O392&lt;=12),INT($O392),12),IF(AND(RetireExit="Yes",$U392&gt;0),$U392,12),IF(AND(ContractExit="Yes",$V392&gt;0),$V392,12)))</f>
        <v/>
      </c>
      <c r="X392" s="37">
        <f>IF(ISNUMBER($P392),$P392,IncPct)</f>
        <v/>
      </c>
      <c r="Y392" s="39">
        <f>IF($W392=0,0,MAX(0,MIN($W392,IncMonth-1))+MAX(0,$W392-IncMonth+1)*(1+$X392))</f>
        <v/>
      </c>
      <c r="Z392" s="40">
        <f>IF($C392="",0,IFERROR(INDEX(Departments!$B$5:$B$54,MATCH($C392,Departments!$A$5:$A$54,0)),0))</f>
        <v/>
      </c>
      <c r="AA392" s="41">
        <f>N($L392)*$Y392</f>
        <v/>
      </c>
      <c r="AB392" s="41">
        <f>N($M392)*$Y392</f>
        <v/>
      </c>
      <c r="AC392" s="41">
        <f>$AA392*$Z392</f>
        <v/>
      </c>
      <c r="AD392" s="41">
        <f>$AA392*BonusMonths/12</f>
        <v/>
      </c>
      <c r="AE392" s="41">
        <f>($AA392+SI_Gross*$AB392)*IF($Q392=1,SI_O,SI_E)</f>
        <v/>
      </c>
      <c r="AF392" s="41">
        <f>IF($Q392=1,0,$AA392*EOSB)</f>
        <v/>
      </c>
      <c r="AG392" s="41">
        <f>$AN392*$W392</f>
        <v/>
      </c>
      <c r="AH392" s="41">
        <f>SUM($AA392:$AG392)</f>
        <v/>
      </c>
      <c r="AI392" s="41">
        <f>12*($AM392+$AN392)</f>
        <v/>
      </c>
      <c r="AJ392" s="41">
        <f>$AM392*((IncMonth-1)+(13-IncMonth)*(1+$X392))+12*$AN392</f>
        <v/>
      </c>
      <c r="AK392" s="41">
        <f>IF($R392=1,N($L392)+N($M392),0)</f>
        <v/>
      </c>
      <c r="AL392">
        <f>IF($C392="","",IF(N($L392)&lt;=0,"Basic salary missing",IF(ISNA(MATCH($C392,Departments!$A$5:$A$54,0)),"Department not on Departments sheet",IF(AND($I392&lt;&gt;"",NOT(ISNUMBER($I392))),"Date of birth is text, not a date",IF(AND($K392&lt;&gt;"",NOT(ISNUMBER($K392))),"Contract end is text, not a date","")))))</f>
        <v/>
      </c>
      <c r="AM392" s="41">
        <f>IF($R392=0,0,N($L392)*(1+$Z392+BonusMonths/12+IF($Q392=1,0,EOSB))+N($M392)+(N($L392)+SI_Gross*N($M392))*IF($Q392=1,SI_O,SI_E))</f>
        <v/>
      </c>
      <c r="AN392" s="41">
        <f>IF($R392=0,0,(IF($Q392=1,MedO,MedE+Ticket)+Training)/12)</f>
        <v/>
      </c>
    </row>
    <row r="393">
      <c r="I393" s="35" t="n"/>
      <c r="J393" s="35" t="n"/>
      <c r="K393" s="35" t="n"/>
      <c r="L393" s="36" t="n"/>
      <c r="M393" s="36" t="n"/>
      <c r="P393" s="37" t="n"/>
      <c r="Q393" s="38">
        <f>IF($C393="",0,IF(OR(LOWER(TRIM($G393))="omani",LOWER(TRIM($G393))="oman",LOWER(TRIM($G393))="om",LOWER(TRIM($G393))="local"),1,0))</f>
        <v/>
      </c>
      <c r="R393" s="38">
        <f>IF($C393="",0,IF(OR(ISNUMBER(SEARCH("resign",$N393)),ISNUMBER(SEARCH("terminat",$N393)),ISNUMBER(SEARCH("inactive",$N393)),ISNUMBER(SEARCH("vacan",$N393)),ISNUMBER(SEARCH("deceased",$N393)),ISNUMBER(SEARCH("separated",$N393))),0,1))</f>
        <v/>
      </c>
      <c r="S393">
        <f>IF(OR($R393=0,NOT(ISNUMBER($I393))),"",IFERROR(DATEDIF($I393,DATE(FY,1,1),"y"),""))</f>
        <v/>
      </c>
      <c r="T393">
        <f>IF(OR($R393=0,NOT(ISNUMBER($J393))),"",IFERROR(DATEDIF($J393,DATE(FY,1,1),"y"),0))</f>
        <v/>
      </c>
      <c r="U393" s="38">
        <f>IF(OR($R393=0,NOT(ISNUMBER($I393))),0,IF(YEAR($I393)+IF($Q393=1,RetAgeO,RetAgeE)=FY,MONTH($I393),IF(YEAR($I393)+IF($Q393=1,RetAgeO,RetAgeE)&lt;FY,1,0)))</f>
        <v/>
      </c>
      <c r="V393" s="38">
        <f>IF(OR($R393=0,NOT(ISNUMBER($K393))),0,IF(YEAR($K393)=FY,MONTH($K393),IF(YEAR($K393)&lt;FY,1,0)))</f>
        <v/>
      </c>
      <c r="W393" s="38">
        <f>IF($R393=0,0,MIN(12,IF(AND(ISNUMBER($O393),$O393&gt;=1,$O393&lt;=12),INT($O393),12),IF(AND(RetireExit="Yes",$U393&gt;0),$U393,12),IF(AND(ContractExit="Yes",$V393&gt;0),$V393,12)))</f>
        <v/>
      </c>
      <c r="X393" s="37">
        <f>IF(ISNUMBER($P393),$P393,IncPct)</f>
        <v/>
      </c>
      <c r="Y393" s="39">
        <f>IF($W393=0,0,MAX(0,MIN($W393,IncMonth-1))+MAX(0,$W393-IncMonth+1)*(1+$X393))</f>
        <v/>
      </c>
      <c r="Z393" s="40">
        <f>IF($C393="",0,IFERROR(INDEX(Departments!$B$5:$B$54,MATCH($C393,Departments!$A$5:$A$54,0)),0))</f>
        <v/>
      </c>
      <c r="AA393" s="41">
        <f>N($L393)*$Y393</f>
        <v/>
      </c>
      <c r="AB393" s="41">
        <f>N($M393)*$Y393</f>
        <v/>
      </c>
      <c r="AC393" s="41">
        <f>$AA393*$Z393</f>
        <v/>
      </c>
      <c r="AD393" s="41">
        <f>$AA393*BonusMonths/12</f>
        <v/>
      </c>
      <c r="AE393" s="41">
        <f>($AA393+SI_Gross*$AB393)*IF($Q393=1,SI_O,SI_E)</f>
        <v/>
      </c>
      <c r="AF393" s="41">
        <f>IF($Q393=1,0,$AA393*EOSB)</f>
        <v/>
      </c>
      <c r="AG393" s="41">
        <f>$AN393*$W393</f>
        <v/>
      </c>
      <c r="AH393" s="41">
        <f>SUM($AA393:$AG393)</f>
        <v/>
      </c>
      <c r="AI393" s="41">
        <f>12*($AM393+$AN393)</f>
        <v/>
      </c>
      <c r="AJ393" s="41">
        <f>$AM393*((IncMonth-1)+(13-IncMonth)*(1+$X393))+12*$AN393</f>
        <v/>
      </c>
      <c r="AK393" s="41">
        <f>IF($R393=1,N($L393)+N($M393),0)</f>
        <v/>
      </c>
      <c r="AL393">
        <f>IF($C393="","",IF(N($L393)&lt;=0,"Basic salary missing",IF(ISNA(MATCH($C393,Departments!$A$5:$A$54,0)),"Department not on Departments sheet",IF(AND($I393&lt;&gt;"",NOT(ISNUMBER($I393))),"Date of birth is text, not a date",IF(AND($K393&lt;&gt;"",NOT(ISNUMBER($K393))),"Contract end is text, not a date","")))))</f>
        <v/>
      </c>
      <c r="AM393" s="41">
        <f>IF($R393=0,0,N($L393)*(1+$Z393+BonusMonths/12+IF($Q393=1,0,EOSB))+N($M393)+(N($L393)+SI_Gross*N($M393))*IF($Q393=1,SI_O,SI_E))</f>
        <v/>
      </c>
      <c r="AN393" s="41">
        <f>IF($R393=0,0,(IF($Q393=1,MedO,MedE+Ticket)+Training)/12)</f>
        <v/>
      </c>
    </row>
    <row r="394">
      <c r="I394" s="35" t="n"/>
      <c r="J394" s="35" t="n"/>
      <c r="K394" s="35" t="n"/>
      <c r="L394" s="36" t="n"/>
      <c r="M394" s="36" t="n"/>
      <c r="P394" s="37" t="n"/>
      <c r="Q394" s="38">
        <f>IF($C394="",0,IF(OR(LOWER(TRIM($G394))="omani",LOWER(TRIM($G394))="oman",LOWER(TRIM($G394))="om",LOWER(TRIM($G394))="local"),1,0))</f>
        <v/>
      </c>
      <c r="R394" s="38">
        <f>IF($C394="",0,IF(OR(ISNUMBER(SEARCH("resign",$N394)),ISNUMBER(SEARCH("terminat",$N394)),ISNUMBER(SEARCH("inactive",$N394)),ISNUMBER(SEARCH("vacan",$N394)),ISNUMBER(SEARCH("deceased",$N394)),ISNUMBER(SEARCH("separated",$N394))),0,1))</f>
        <v/>
      </c>
      <c r="S394">
        <f>IF(OR($R394=0,NOT(ISNUMBER($I394))),"",IFERROR(DATEDIF($I394,DATE(FY,1,1),"y"),""))</f>
        <v/>
      </c>
      <c r="T394">
        <f>IF(OR($R394=0,NOT(ISNUMBER($J394))),"",IFERROR(DATEDIF($J394,DATE(FY,1,1),"y"),0))</f>
        <v/>
      </c>
      <c r="U394" s="38">
        <f>IF(OR($R394=0,NOT(ISNUMBER($I394))),0,IF(YEAR($I394)+IF($Q394=1,RetAgeO,RetAgeE)=FY,MONTH($I394),IF(YEAR($I394)+IF($Q394=1,RetAgeO,RetAgeE)&lt;FY,1,0)))</f>
        <v/>
      </c>
      <c r="V394" s="38">
        <f>IF(OR($R394=0,NOT(ISNUMBER($K394))),0,IF(YEAR($K394)=FY,MONTH($K394),IF(YEAR($K394)&lt;FY,1,0)))</f>
        <v/>
      </c>
      <c r="W394" s="38">
        <f>IF($R394=0,0,MIN(12,IF(AND(ISNUMBER($O394),$O394&gt;=1,$O394&lt;=12),INT($O394),12),IF(AND(RetireExit="Yes",$U394&gt;0),$U394,12),IF(AND(ContractExit="Yes",$V394&gt;0),$V394,12)))</f>
        <v/>
      </c>
      <c r="X394" s="37">
        <f>IF(ISNUMBER($P394),$P394,IncPct)</f>
        <v/>
      </c>
      <c r="Y394" s="39">
        <f>IF($W394=0,0,MAX(0,MIN($W394,IncMonth-1))+MAX(0,$W394-IncMonth+1)*(1+$X394))</f>
        <v/>
      </c>
      <c r="Z394" s="40">
        <f>IF($C394="",0,IFERROR(INDEX(Departments!$B$5:$B$54,MATCH($C394,Departments!$A$5:$A$54,0)),0))</f>
        <v/>
      </c>
      <c r="AA394" s="41">
        <f>N($L394)*$Y394</f>
        <v/>
      </c>
      <c r="AB394" s="41">
        <f>N($M394)*$Y394</f>
        <v/>
      </c>
      <c r="AC394" s="41">
        <f>$AA394*$Z394</f>
        <v/>
      </c>
      <c r="AD394" s="41">
        <f>$AA394*BonusMonths/12</f>
        <v/>
      </c>
      <c r="AE394" s="41">
        <f>($AA394+SI_Gross*$AB394)*IF($Q394=1,SI_O,SI_E)</f>
        <v/>
      </c>
      <c r="AF394" s="41">
        <f>IF($Q394=1,0,$AA394*EOSB)</f>
        <v/>
      </c>
      <c r="AG394" s="41">
        <f>$AN394*$W394</f>
        <v/>
      </c>
      <c r="AH394" s="41">
        <f>SUM($AA394:$AG394)</f>
        <v/>
      </c>
      <c r="AI394" s="41">
        <f>12*($AM394+$AN394)</f>
        <v/>
      </c>
      <c r="AJ394" s="41">
        <f>$AM394*((IncMonth-1)+(13-IncMonth)*(1+$X394))+12*$AN394</f>
        <v/>
      </c>
      <c r="AK394" s="41">
        <f>IF($R394=1,N($L394)+N($M394),0)</f>
        <v/>
      </c>
      <c r="AL394">
        <f>IF($C394="","",IF(N($L394)&lt;=0,"Basic salary missing",IF(ISNA(MATCH($C394,Departments!$A$5:$A$54,0)),"Department not on Departments sheet",IF(AND($I394&lt;&gt;"",NOT(ISNUMBER($I394))),"Date of birth is text, not a date",IF(AND($K394&lt;&gt;"",NOT(ISNUMBER($K394))),"Contract end is text, not a date","")))))</f>
        <v/>
      </c>
      <c r="AM394" s="41">
        <f>IF($R394=0,0,N($L394)*(1+$Z394+BonusMonths/12+IF($Q394=1,0,EOSB))+N($M394)+(N($L394)+SI_Gross*N($M394))*IF($Q394=1,SI_O,SI_E))</f>
        <v/>
      </c>
      <c r="AN394" s="41">
        <f>IF($R394=0,0,(IF($Q394=1,MedO,MedE+Ticket)+Training)/12)</f>
        <v/>
      </c>
    </row>
    <row r="395">
      <c r="I395" s="35" t="n"/>
      <c r="J395" s="35" t="n"/>
      <c r="K395" s="35" t="n"/>
      <c r="L395" s="36" t="n"/>
      <c r="M395" s="36" t="n"/>
      <c r="P395" s="37" t="n"/>
      <c r="Q395" s="38">
        <f>IF($C395="",0,IF(OR(LOWER(TRIM($G395))="omani",LOWER(TRIM($G395))="oman",LOWER(TRIM($G395))="om",LOWER(TRIM($G395))="local"),1,0))</f>
        <v/>
      </c>
      <c r="R395" s="38">
        <f>IF($C395="",0,IF(OR(ISNUMBER(SEARCH("resign",$N395)),ISNUMBER(SEARCH("terminat",$N395)),ISNUMBER(SEARCH("inactive",$N395)),ISNUMBER(SEARCH("vacan",$N395)),ISNUMBER(SEARCH("deceased",$N395)),ISNUMBER(SEARCH("separated",$N395))),0,1))</f>
        <v/>
      </c>
      <c r="S395">
        <f>IF(OR($R395=0,NOT(ISNUMBER($I395))),"",IFERROR(DATEDIF($I395,DATE(FY,1,1),"y"),""))</f>
        <v/>
      </c>
      <c r="T395">
        <f>IF(OR($R395=0,NOT(ISNUMBER($J395))),"",IFERROR(DATEDIF($J395,DATE(FY,1,1),"y"),0))</f>
        <v/>
      </c>
      <c r="U395" s="38">
        <f>IF(OR($R395=0,NOT(ISNUMBER($I395))),0,IF(YEAR($I395)+IF($Q395=1,RetAgeO,RetAgeE)=FY,MONTH($I395),IF(YEAR($I395)+IF($Q395=1,RetAgeO,RetAgeE)&lt;FY,1,0)))</f>
        <v/>
      </c>
      <c r="V395" s="38">
        <f>IF(OR($R395=0,NOT(ISNUMBER($K395))),0,IF(YEAR($K395)=FY,MONTH($K395),IF(YEAR($K395)&lt;FY,1,0)))</f>
        <v/>
      </c>
      <c r="W395" s="38">
        <f>IF($R395=0,0,MIN(12,IF(AND(ISNUMBER($O395),$O395&gt;=1,$O395&lt;=12),INT($O395),12),IF(AND(RetireExit="Yes",$U395&gt;0),$U395,12),IF(AND(ContractExit="Yes",$V395&gt;0),$V395,12)))</f>
        <v/>
      </c>
      <c r="X395" s="37">
        <f>IF(ISNUMBER($P395),$P395,IncPct)</f>
        <v/>
      </c>
      <c r="Y395" s="39">
        <f>IF($W395=0,0,MAX(0,MIN($W395,IncMonth-1))+MAX(0,$W395-IncMonth+1)*(1+$X395))</f>
        <v/>
      </c>
      <c r="Z395" s="40">
        <f>IF($C395="",0,IFERROR(INDEX(Departments!$B$5:$B$54,MATCH($C395,Departments!$A$5:$A$54,0)),0))</f>
        <v/>
      </c>
      <c r="AA395" s="41">
        <f>N($L395)*$Y395</f>
        <v/>
      </c>
      <c r="AB395" s="41">
        <f>N($M395)*$Y395</f>
        <v/>
      </c>
      <c r="AC395" s="41">
        <f>$AA395*$Z395</f>
        <v/>
      </c>
      <c r="AD395" s="41">
        <f>$AA395*BonusMonths/12</f>
        <v/>
      </c>
      <c r="AE395" s="41">
        <f>($AA395+SI_Gross*$AB395)*IF($Q395=1,SI_O,SI_E)</f>
        <v/>
      </c>
      <c r="AF395" s="41">
        <f>IF($Q395=1,0,$AA395*EOSB)</f>
        <v/>
      </c>
      <c r="AG395" s="41">
        <f>$AN395*$W395</f>
        <v/>
      </c>
      <c r="AH395" s="41">
        <f>SUM($AA395:$AG395)</f>
        <v/>
      </c>
      <c r="AI395" s="41">
        <f>12*($AM395+$AN395)</f>
        <v/>
      </c>
      <c r="AJ395" s="41">
        <f>$AM395*((IncMonth-1)+(13-IncMonth)*(1+$X395))+12*$AN395</f>
        <v/>
      </c>
      <c r="AK395" s="41">
        <f>IF($R395=1,N($L395)+N($M395),0)</f>
        <v/>
      </c>
      <c r="AL395">
        <f>IF($C395="","",IF(N($L395)&lt;=0,"Basic salary missing",IF(ISNA(MATCH($C395,Departments!$A$5:$A$54,0)),"Department not on Departments sheet",IF(AND($I395&lt;&gt;"",NOT(ISNUMBER($I395))),"Date of birth is text, not a date",IF(AND($K395&lt;&gt;"",NOT(ISNUMBER($K395))),"Contract end is text, not a date","")))))</f>
        <v/>
      </c>
      <c r="AM395" s="41">
        <f>IF($R395=0,0,N($L395)*(1+$Z395+BonusMonths/12+IF($Q395=1,0,EOSB))+N($M395)+(N($L395)+SI_Gross*N($M395))*IF($Q395=1,SI_O,SI_E))</f>
        <v/>
      </c>
      <c r="AN395" s="41">
        <f>IF($R395=0,0,(IF($Q395=1,MedO,MedE+Ticket)+Training)/12)</f>
        <v/>
      </c>
    </row>
    <row r="396">
      <c r="I396" s="35" t="n"/>
      <c r="J396" s="35" t="n"/>
      <c r="K396" s="35" t="n"/>
      <c r="L396" s="36" t="n"/>
      <c r="M396" s="36" t="n"/>
      <c r="P396" s="37" t="n"/>
      <c r="Q396" s="38">
        <f>IF($C396="",0,IF(OR(LOWER(TRIM($G396))="omani",LOWER(TRIM($G396))="oman",LOWER(TRIM($G396))="om",LOWER(TRIM($G396))="local"),1,0))</f>
        <v/>
      </c>
      <c r="R396" s="38">
        <f>IF($C396="",0,IF(OR(ISNUMBER(SEARCH("resign",$N396)),ISNUMBER(SEARCH("terminat",$N396)),ISNUMBER(SEARCH("inactive",$N396)),ISNUMBER(SEARCH("vacan",$N396)),ISNUMBER(SEARCH("deceased",$N396)),ISNUMBER(SEARCH("separated",$N396))),0,1))</f>
        <v/>
      </c>
      <c r="S396">
        <f>IF(OR($R396=0,NOT(ISNUMBER($I396))),"",IFERROR(DATEDIF($I396,DATE(FY,1,1),"y"),""))</f>
        <v/>
      </c>
      <c r="T396">
        <f>IF(OR($R396=0,NOT(ISNUMBER($J396))),"",IFERROR(DATEDIF($J396,DATE(FY,1,1),"y"),0))</f>
        <v/>
      </c>
      <c r="U396" s="38">
        <f>IF(OR($R396=0,NOT(ISNUMBER($I396))),0,IF(YEAR($I396)+IF($Q396=1,RetAgeO,RetAgeE)=FY,MONTH($I396),IF(YEAR($I396)+IF($Q396=1,RetAgeO,RetAgeE)&lt;FY,1,0)))</f>
        <v/>
      </c>
      <c r="V396" s="38">
        <f>IF(OR($R396=0,NOT(ISNUMBER($K396))),0,IF(YEAR($K396)=FY,MONTH($K396),IF(YEAR($K396)&lt;FY,1,0)))</f>
        <v/>
      </c>
      <c r="W396" s="38">
        <f>IF($R396=0,0,MIN(12,IF(AND(ISNUMBER($O396),$O396&gt;=1,$O396&lt;=12),INT($O396),12),IF(AND(RetireExit="Yes",$U396&gt;0),$U396,12),IF(AND(ContractExit="Yes",$V396&gt;0),$V396,12)))</f>
        <v/>
      </c>
      <c r="X396" s="37">
        <f>IF(ISNUMBER($P396),$P396,IncPct)</f>
        <v/>
      </c>
      <c r="Y396" s="39">
        <f>IF($W396=0,0,MAX(0,MIN($W396,IncMonth-1))+MAX(0,$W396-IncMonth+1)*(1+$X396))</f>
        <v/>
      </c>
      <c r="Z396" s="40">
        <f>IF($C396="",0,IFERROR(INDEX(Departments!$B$5:$B$54,MATCH($C396,Departments!$A$5:$A$54,0)),0))</f>
        <v/>
      </c>
      <c r="AA396" s="41">
        <f>N($L396)*$Y396</f>
        <v/>
      </c>
      <c r="AB396" s="41">
        <f>N($M396)*$Y396</f>
        <v/>
      </c>
      <c r="AC396" s="41">
        <f>$AA396*$Z396</f>
        <v/>
      </c>
      <c r="AD396" s="41">
        <f>$AA396*BonusMonths/12</f>
        <v/>
      </c>
      <c r="AE396" s="41">
        <f>($AA396+SI_Gross*$AB396)*IF($Q396=1,SI_O,SI_E)</f>
        <v/>
      </c>
      <c r="AF396" s="41">
        <f>IF($Q396=1,0,$AA396*EOSB)</f>
        <v/>
      </c>
      <c r="AG396" s="41">
        <f>$AN396*$W396</f>
        <v/>
      </c>
      <c r="AH396" s="41">
        <f>SUM($AA396:$AG396)</f>
        <v/>
      </c>
      <c r="AI396" s="41">
        <f>12*($AM396+$AN396)</f>
        <v/>
      </c>
      <c r="AJ396" s="41">
        <f>$AM396*((IncMonth-1)+(13-IncMonth)*(1+$X396))+12*$AN396</f>
        <v/>
      </c>
      <c r="AK396" s="41">
        <f>IF($R396=1,N($L396)+N($M396),0)</f>
        <v/>
      </c>
      <c r="AL396">
        <f>IF($C396="","",IF(N($L396)&lt;=0,"Basic salary missing",IF(ISNA(MATCH($C396,Departments!$A$5:$A$54,0)),"Department not on Departments sheet",IF(AND($I396&lt;&gt;"",NOT(ISNUMBER($I396))),"Date of birth is text, not a date",IF(AND($K396&lt;&gt;"",NOT(ISNUMBER($K396))),"Contract end is text, not a date","")))))</f>
        <v/>
      </c>
      <c r="AM396" s="41">
        <f>IF($R396=0,0,N($L396)*(1+$Z396+BonusMonths/12+IF($Q396=1,0,EOSB))+N($M396)+(N($L396)+SI_Gross*N($M396))*IF($Q396=1,SI_O,SI_E))</f>
        <v/>
      </c>
      <c r="AN396" s="41">
        <f>IF($R396=0,0,(IF($Q396=1,MedO,MedE+Ticket)+Training)/12)</f>
        <v/>
      </c>
    </row>
    <row r="397">
      <c r="I397" s="35" t="n"/>
      <c r="J397" s="35" t="n"/>
      <c r="K397" s="35" t="n"/>
      <c r="L397" s="36" t="n"/>
      <c r="M397" s="36" t="n"/>
      <c r="P397" s="37" t="n"/>
      <c r="Q397" s="38">
        <f>IF($C397="",0,IF(OR(LOWER(TRIM($G397))="omani",LOWER(TRIM($G397))="oman",LOWER(TRIM($G397))="om",LOWER(TRIM($G397))="local"),1,0))</f>
        <v/>
      </c>
      <c r="R397" s="38">
        <f>IF($C397="",0,IF(OR(ISNUMBER(SEARCH("resign",$N397)),ISNUMBER(SEARCH("terminat",$N397)),ISNUMBER(SEARCH("inactive",$N397)),ISNUMBER(SEARCH("vacan",$N397)),ISNUMBER(SEARCH("deceased",$N397)),ISNUMBER(SEARCH("separated",$N397))),0,1))</f>
        <v/>
      </c>
      <c r="S397">
        <f>IF(OR($R397=0,NOT(ISNUMBER($I397))),"",IFERROR(DATEDIF($I397,DATE(FY,1,1),"y"),""))</f>
        <v/>
      </c>
      <c r="T397">
        <f>IF(OR($R397=0,NOT(ISNUMBER($J397))),"",IFERROR(DATEDIF($J397,DATE(FY,1,1),"y"),0))</f>
        <v/>
      </c>
      <c r="U397" s="38">
        <f>IF(OR($R397=0,NOT(ISNUMBER($I397))),0,IF(YEAR($I397)+IF($Q397=1,RetAgeO,RetAgeE)=FY,MONTH($I397),IF(YEAR($I397)+IF($Q397=1,RetAgeO,RetAgeE)&lt;FY,1,0)))</f>
        <v/>
      </c>
      <c r="V397" s="38">
        <f>IF(OR($R397=0,NOT(ISNUMBER($K397))),0,IF(YEAR($K397)=FY,MONTH($K397),IF(YEAR($K397)&lt;FY,1,0)))</f>
        <v/>
      </c>
      <c r="W397" s="38">
        <f>IF($R397=0,0,MIN(12,IF(AND(ISNUMBER($O397),$O397&gt;=1,$O397&lt;=12),INT($O397),12),IF(AND(RetireExit="Yes",$U397&gt;0),$U397,12),IF(AND(ContractExit="Yes",$V397&gt;0),$V397,12)))</f>
        <v/>
      </c>
      <c r="X397" s="37">
        <f>IF(ISNUMBER($P397),$P397,IncPct)</f>
        <v/>
      </c>
      <c r="Y397" s="39">
        <f>IF($W397=0,0,MAX(0,MIN($W397,IncMonth-1))+MAX(0,$W397-IncMonth+1)*(1+$X397))</f>
        <v/>
      </c>
      <c r="Z397" s="40">
        <f>IF($C397="",0,IFERROR(INDEX(Departments!$B$5:$B$54,MATCH($C397,Departments!$A$5:$A$54,0)),0))</f>
        <v/>
      </c>
      <c r="AA397" s="41">
        <f>N($L397)*$Y397</f>
        <v/>
      </c>
      <c r="AB397" s="41">
        <f>N($M397)*$Y397</f>
        <v/>
      </c>
      <c r="AC397" s="41">
        <f>$AA397*$Z397</f>
        <v/>
      </c>
      <c r="AD397" s="41">
        <f>$AA397*BonusMonths/12</f>
        <v/>
      </c>
      <c r="AE397" s="41">
        <f>($AA397+SI_Gross*$AB397)*IF($Q397=1,SI_O,SI_E)</f>
        <v/>
      </c>
      <c r="AF397" s="41">
        <f>IF($Q397=1,0,$AA397*EOSB)</f>
        <v/>
      </c>
      <c r="AG397" s="41">
        <f>$AN397*$W397</f>
        <v/>
      </c>
      <c r="AH397" s="41">
        <f>SUM($AA397:$AG397)</f>
        <v/>
      </c>
      <c r="AI397" s="41">
        <f>12*($AM397+$AN397)</f>
        <v/>
      </c>
      <c r="AJ397" s="41">
        <f>$AM397*((IncMonth-1)+(13-IncMonth)*(1+$X397))+12*$AN397</f>
        <v/>
      </c>
      <c r="AK397" s="41">
        <f>IF($R397=1,N($L397)+N($M397),0)</f>
        <v/>
      </c>
      <c r="AL397">
        <f>IF($C397="","",IF(N($L397)&lt;=0,"Basic salary missing",IF(ISNA(MATCH($C397,Departments!$A$5:$A$54,0)),"Department not on Departments sheet",IF(AND($I397&lt;&gt;"",NOT(ISNUMBER($I397))),"Date of birth is text, not a date",IF(AND($K397&lt;&gt;"",NOT(ISNUMBER($K397))),"Contract end is text, not a date","")))))</f>
        <v/>
      </c>
      <c r="AM397" s="41">
        <f>IF($R397=0,0,N($L397)*(1+$Z397+BonusMonths/12+IF($Q397=1,0,EOSB))+N($M397)+(N($L397)+SI_Gross*N($M397))*IF($Q397=1,SI_O,SI_E))</f>
        <v/>
      </c>
      <c r="AN397" s="41">
        <f>IF($R397=0,0,(IF($Q397=1,MedO,MedE+Ticket)+Training)/12)</f>
        <v/>
      </c>
    </row>
    <row r="398">
      <c r="I398" s="35" t="n"/>
      <c r="J398" s="35" t="n"/>
      <c r="K398" s="35" t="n"/>
      <c r="L398" s="36" t="n"/>
      <c r="M398" s="36" t="n"/>
      <c r="P398" s="37" t="n"/>
      <c r="Q398" s="38">
        <f>IF($C398="",0,IF(OR(LOWER(TRIM($G398))="omani",LOWER(TRIM($G398))="oman",LOWER(TRIM($G398))="om",LOWER(TRIM($G398))="local"),1,0))</f>
        <v/>
      </c>
      <c r="R398" s="38">
        <f>IF($C398="",0,IF(OR(ISNUMBER(SEARCH("resign",$N398)),ISNUMBER(SEARCH("terminat",$N398)),ISNUMBER(SEARCH("inactive",$N398)),ISNUMBER(SEARCH("vacan",$N398)),ISNUMBER(SEARCH("deceased",$N398)),ISNUMBER(SEARCH("separated",$N398))),0,1))</f>
        <v/>
      </c>
      <c r="S398">
        <f>IF(OR($R398=0,NOT(ISNUMBER($I398))),"",IFERROR(DATEDIF($I398,DATE(FY,1,1),"y"),""))</f>
        <v/>
      </c>
      <c r="T398">
        <f>IF(OR($R398=0,NOT(ISNUMBER($J398))),"",IFERROR(DATEDIF($J398,DATE(FY,1,1),"y"),0))</f>
        <v/>
      </c>
      <c r="U398" s="38">
        <f>IF(OR($R398=0,NOT(ISNUMBER($I398))),0,IF(YEAR($I398)+IF($Q398=1,RetAgeO,RetAgeE)=FY,MONTH($I398),IF(YEAR($I398)+IF($Q398=1,RetAgeO,RetAgeE)&lt;FY,1,0)))</f>
        <v/>
      </c>
      <c r="V398" s="38">
        <f>IF(OR($R398=0,NOT(ISNUMBER($K398))),0,IF(YEAR($K398)=FY,MONTH($K398),IF(YEAR($K398)&lt;FY,1,0)))</f>
        <v/>
      </c>
      <c r="W398" s="38">
        <f>IF($R398=0,0,MIN(12,IF(AND(ISNUMBER($O398),$O398&gt;=1,$O398&lt;=12),INT($O398),12),IF(AND(RetireExit="Yes",$U398&gt;0),$U398,12),IF(AND(ContractExit="Yes",$V398&gt;0),$V398,12)))</f>
        <v/>
      </c>
      <c r="X398" s="37">
        <f>IF(ISNUMBER($P398),$P398,IncPct)</f>
        <v/>
      </c>
      <c r="Y398" s="39">
        <f>IF($W398=0,0,MAX(0,MIN($W398,IncMonth-1))+MAX(0,$W398-IncMonth+1)*(1+$X398))</f>
        <v/>
      </c>
      <c r="Z398" s="40">
        <f>IF($C398="",0,IFERROR(INDEX(Departments!$B$5:$B$54,MATCH($C398,Departments!$A$5:$A$54,0)),0))</f>
        <v/>
      </c>
      <c r="AA398" s="41">
        <f>N($L398)*$Y398</f>
        <v/>
      </c>
      <c r="AB398" s="41">
        <f>N($M398)*$Y398</f>
        <v/>
      </c>
      <c r="AC398" s="41">
        <f>$AA398*$Z398</f>
        <v/>
      </c>
      <c r="AD398" s="41">
        <f>$AA398*BonusMonths/12</f>
        <v/>
      </c>
      <c r="AE398" s="41">
        <f>($AA398+SI_Gross*$AB398)*IF($Q398=1,SI_O,SI_E)</f>
        <v/>
      </c>
      <c r="AF398" s="41">
        <f>IF($Q398=1,0,$AA398*EOSB)</f>
        <v/>
      </c>
      <c r="AG398" s="41">
        <f>$AN398*$W398</f>
        <v/>
      </c>
      <c r="AH398" s="41">
        <f>SUM($AA398:$AG398)</f>
        <v/>
      </c>
      <c r="AI398" s="41">
        <f>12*($AM398+$AN398)</f>
        <v/>
      </c>
      <c r="AJ398" s="41">
        <f>$AM398*((IncMonth-1)+(13-IncMonth)*(1+$X398))+12*$AN398</f>
        <v/>
      </c>
      <c r="AK398" s="41">
        <f>IF($R398=1,N($L398)+N($M398),0)</f>
        <v/>
      </c>
      <c r="AL398">
        <f>IF($C398="","",IF(N($L398)&lt;=0,"Basic salary missing",IF(ISNA(MATCH($C398,Departments!$A$5:$A$54,0)),"Department not on Departments sheet",IF(AND($I398&lt;&gt;"",NOT(ISNUMBER($I398))),"Date of birth is text, not a date",IF(AND($K398&lt;&gt;"",NOT(ISNUMBER($K398))),"Contract end is text, not a date","")))))</f>
        <v/>
      </c>
      <c r="AM398" s="41">
        <f>IF($R398=0,0,N($L398)*(1+$Z398+BonusMonths/12+IF($Q398=1,0,EOSB))+N($M398)+(N($L398)+SI_Gross*N($M398))*IF($Q398=1,SI_O,SI_E))</f>
        <v/>
      </c>
      <c r="AN398" s="41">
        <f>IF($R398=0,0,(IF($Q398=1,MedO,MedE+Ticket)+Training)/12)</f>
        <v/>
      </c>
    </row>
    <row r="399">
      <c r="I399" s="35" t="n"/>
      <c r="J399" s="35" t="n"/>
      <c r="K399" s="35" t="n"/>
      <c r="L399" s="36" t="n"/>
      <c r="M399" s="36" t="n"/>
      <c r="P399" s="37" t="n"/>
      <c r="Q399" s="38">
        <f>IF($C399="",0,IF(OR(LOWER(TRIM($G399))="omani",LOWER(TRIM($G399))="oman",LOWER(TRIM($G399))="om",LOWER(TRIM($G399))="local"),1,0))</f>
        <v/>
      </c>
      <c r="R399" s="38">
        <f>IF($C399="",0,IF(OR(ISNUMBER(SEARCH("resign",$N399)),ISNUMBER(SEARCH("terminat",$N399)),ISNUMBER(SEARCH("inactive",$N399)),ISNUMBER(SEARCH("vacan",$N399)),ISNUMBER(SEARCH("deceased",$N399)),ISNUMBER(SEARCH("separated",$N399))),0,1))</f>
        <v/>
      </c>
      <c r="S399">
        <f>IF(OR($R399=0,NOT(ISNUMBER($I399))),"",IFERROR(DATEDIF($I399,DATE(FY,1,1),"y"),""))</f>
        <v/>
      </c>
      <c r="T399">
        <f>IF(OR($R399=0,NOT(ISNUMBER($J399))),"",IFERROR(DATEDIF($J399,DATE(FY,1,1),"y"),0))</f>
        <v/>
      </c>
      <c r="U399" s="38">
        <f>IF(OR($R399=0,NOT(ISNUMBER($I399))),0,IF(YEAR($I399)+IF($Q399=1,RetAgeO,RetAgeE)=FY,MONTH($I399),IF(YEAR($I399)+IF($Q399=1,RetAgeO,RetAgeE)&lt;FY,1,0)))</f>
        <v/>
      </c>
      <c r="V399" s="38">
        <f>IF(OR($R399=0,NOT(ISNUMBER($K399))),0,IF(YEAR($K399)=FY,MONTH($K399),IF(YEAR($K399)&lt;FY,1,0)))</f>
        <v/>
      </c>
      <c r="W399" s="38">
        <f>IF($R399=0,0,MIN(12,IF(AND(ISNUMBER($O399),$O399&gt;=1,$O399&lt;=12),INT($O399),12),IF(AND(RetireExit="Yes",$U399&gt;0),$U399,12),IF(AND(ContractExit="Yes",$V399&gt;0),$V399,12)))</f>
        <v/>
      </c>
      <c r="X399" s="37">
        <f>IF(ISNUMBER($P399),$P399,IncPct)</f>
        <v/>
      </c>
      <c r="Y399" s="39">
        <f>IF($W399=0,0,MAX(0,MIN($W399,IncMonth-1))+MAX(0,$W399-IncMonth+1)*(1+$X399))</f>
        <v/>
      </c>
      <c r="Z399" s="40">
        <f>IF($C399="",0,IFERROR(INDEX(Departments!$B$5:$B$54,MATCH($C399,Departments!$A$5:$A$54,0)),0))</f>
        <v/>
      </c>
      <c r="AA399" s="41">
        <f>N($L399)*$Y399</f>
        <v/>
      </c>
      <c r="AB399" s="41">
        <f>N($M399)*$Y399</f>
        <v/>
      </c>
      <c r="AC399" s="41">
        <f>$AA399*$Z399</f>
        <v/>
      </c>
      <c r="AD399" s="41">
        <f>$AA399*BonusMonths/12</f>
        <v/>
      </c>
      <c r="AE399" s="41">
        <f>($AA399+SI_Gross*$AB399)*IF($Q399=1,SI_O,SI_E)</f>
        <v/>
      </c>
      <c r="AF399" s="41">
        <f>IF($Q399=1,0,$AA399*EOSB)</f>
        <v/>
      </c>
      <c r="AG399" s="41">
        <f>$AN399*$W399</f>
        <v/>
      </c>
      <c r="AH399" s="41">
        <f>SUM($AA399:$AG399)</f>
        <v/>
      </c>
      <c r="AI399" s="41">
        <f>12*($AM399+$AN399)</f>
        <v/>
      </c>
      <c r="AJ399" s="41">
        <f>$AM399*((IncMonth-1)+(13-IncMonth)*(1+$X399))+12*$AN399</f>
        <v/>
      </c>
      <c r="AK399" s="41">
        <f>IF($R399=1,N($L399)+N($M399),0)</f>
        <v/>
      </c>
      <c r="AL399">
        <f>IF($C399="","",IF(N($L399)&lt;=0,"Basic salary missing",IF(ISNA(MATCH($C399,Departments!$A$5:$A$54,0)),"Department not on Departments sheet",IF(AND($I399&lt;&gt;"",NOT(ISNUMBER($I399))),"Date of birth is text, not a date",IF(AND($K399&lt;&gt;"",NOT(ISNUMBER($K399))),"Contract end is text, not a date","")))))</f>
        <v/>
      </c>
      <c r="AM399" s="41">
        <f>IF($R399=0,0,N($L399)*(1+$Z399+BonusMonths/12+IF($Q399=1,0,EOSB))+N($M399)+(N($L399)+SI_Gross*N($M399))*IF($Q399=1,SI_O,SI_E))</f>
        <v/>
      </c>
      <c r="AN399" s="41">
        <f>IF($R399=0,0,(IF($Q399=1,MedO,MedE+Ticket)+Training)/12)</f>
        <v/>
      </c>
    </row>
    <row r="400">
      <c r="I400" s="35" t="n"/>
      <c r="J400" s="35" t="n"/>
      <c r="K400" s="35" t="n"/>
      <c r="L400" s="36" t="n"/>
      <c r="M400" s="36" t="n"/>
      <c r="P400" s="37" t="n"/>
      <c r="Q400" s="38">
        <f>IF($C400="",0,IF(OR(LOWER(TRIM($G400))="omani",LOWER(TRIM($G400))="oman",LOWER(TRIM($G400))="om",LOWER(TRIM($G400))="local"),1,0))</f>
        <v/>
      </c>
      <c r="R400" s="38">
        <f>IF($C400="",0,IF(OR(ISNUMBER(SEARCH("resign",$N400)),ISNUMBER(SEARCH("terminat",$N400)),ISNUMBER(SEARCH("inactive",$N400)),ISNUMBER(SEARCH("vacan",$N400)),ISNUMBER(SEARCH("deceased",$N400)),ISNUMBER(SEARCH("separated",$N400))),0,1))</f>
        <v/>
      </c>
      <c r="S400">
        <f>IF(OR($R400=0,NOT(ISNUMBER($I400))),"",IFERROR(DATEDIF($I400,DATE(FY,1,1),"y"),""))</f>
        <v/>
      </c>
      <c r="T400">
        <f>IF(OR($R400=0,NOT(ISNUMBER($J400))),"",IFERROR(DATEDIF($J400,DATE(FY,1,1),"y"),0))</f>
        <v/>
      </c>
      <c r="U400" s="38">
        <f>IF(OR($R400=0,NOT(ISNUMBER($I400))),0,IF(YEAR($I400)+IF($Q400=1,RetAgeO,RetAgeE)=FY,MONTH($I400),IF(YEAR($I400)+IF($Q400=1,RetAgeO,RetAgeE)&lt;FY,1,0)))</f>
        <v/>
      </c>
      <c r="V400" s="38">
        <f>IF(OR($R400=0,NOT(ISNUMBER($K400))),0,IF(YEAR($K400)=FY,MONTH($K400),IF(YEAR($K400)&lt;FY,1,0)))</f>
        <v/>
      </c>
      <c r="W400" s="38">
        <f>IF($R400=0,0,MIN(12,IF(AND(ISNUMBER($O400),$O400&gt;=1,$O400&lt;=12),INT($O400),12),IF(AND(RetireExit="Yes",$U400&gt;0),$U400,12),IF(AND(ContractExit="Yes",$V400&gt;0),$V400,12)))</f>
        <v/>
      </c>
      <c r="X400" s="37">
        <f>IF(ISNUMBER($P400),$P400,IncPct)</f>
        <v/>
      </c>
      <c r="Y400" s="39">
        <f>IF($W400=0,0,MAX(0,MIN($W400,IncMonth-1))+MAX(0,$W400-IncMonth+1)*(1+$X400))</f>
        <v/>
      </c>
      <c r="Z400" s="40">
        <f>IF($C400="",0,IFERROR(INDEX(Departments!$B$5:$B$54,MATCH($C400,Departments!$A$5:$A$54,0)),0))</f>
        <v/>
      </c>
      <c r="AA400" s="41">
        <f>N($L400)*$Y400</f>
        <v/>
      </c>
      <c r="AB400" s="41">
        <f>N($M400)*$Y400</f>
        <v/>
      </c>
      <c r="AC400" s="41">
        <f>$AA400*$Z400</f>
        <v/>
      </c>
      <c r="AD400" s="41">
        <f>$AA400*BonusMonths/12</f>
        <v/>
      </c>
      <c r="AE400" s="41">
        <f>($AA400+SI_Gross*$AB400)*IF($Q400=1,SI_O,SI_E)</f>
        <v/>
      </c>
      <c r="AF400" s="41">
        <f>IF($Q400=1,0,$AA400*EOSB)</f>
        <v/>
      </c>
      <c r="AG400" s="41">
        <f>$AN400*$W400</f>
        <v/>
      </c>
      <c r="AH400" s="41">
        <f>SUM($AA400:$AG400)</f>
        <v/>
      </c>
      <c r="AI400" s="41">
        <f>12*($AM400+$AN400)</f>
        <v/>
      </c>
      <c r="AJ400" s="41">
        <f>$AM400*((IncMonth-1)+(13-IncMonth)*(1+$X400))+12*$AN400</f>
        <v/>
      </c>
      <c r="AK400" s="41">
        <f>IF($R400=1,N($L400)+N($M400),0)</f>
        <v/>
      </c>
      <c r="AL400">
        <f>IF($C400="","",IF(N($L400)&lt;=0,"Basic salary missing",IF(ISNA(MATCH($C400,Departments!$A$5:$A$54,0)),"Department not on Departments sheet",IF(AND($I400&lt;&gt;"",NOT(ISNUMBER($I400))),"Date of birth is text, not a date",IF(AND($K400&lt;&gt;"",NOT(ISNUMBER($K400))),"Contract end is text, not a date","")))))</f>
        <v/>
      </c>
      <c r="AM400" s="41">
        <f>IF($R400=0,0,N($L400)*(1+$Z400+BonusMonths/12+IF($Q400=1,0,EOSB))+N($M400)+(N($L400)+SI_Gross*N($M400))*IF($Q400=1,SI_O,SI_E))</f>
        <v/>
      </c>
      <c r="AN400" s="41">
        <f>IF($R400=0,0,(IF($Q400=1,MedO,MedE+Ticket)+Training)/12)</f>
        <v/>
      </c>
    </row>
    <row r="401">
      <c r="I401" s="35" t="n"/>
      <c r="J401" s="35" t="n"/>
      <c r="K401" s="35" t="n"/>
      <c r="L401" s="36" t="n"/>
      <c r="M401" s="36" t="n"/>
      <c r="P401" s="37" t="n"/>
      <c r="Q401" s="38">
        <f>IF($C401="",0,IF(OR(LOWER(TRIM($G401))="omani",LOWER(TRIM($G401))="oman",LOWER(TRIM($G401))="om",LOWER(TRIM($G401))="local"),1,0))</f>
        <v/>
      </c>
      <c r="R401" s="38">
        <f>IF($C401="",0,IF(OR(ISNUMBER(SEARCH("resign",$N401)),ISNUMBER(SEARCH("terminat",$N401)),ISNUMBER(SEARCH("inactive",$N401)),ISNUMBER(SEARCH("vacan",$N401)),ISNUMBER(SEARCH("deceased",$N401)),ISNUMBER(SEARCH("separated",$N401))),0,1))</f>
        <v/>
      </c>
      <c r="S401">
        <f>IF(OR($R401=0,NOT(ISNUMBER($I401))),"",IFERROR(DATEDIF($I401,DATE(FY,1,1),"y"),""))</f>
        <v/>
      </c>
      <c r="T401">
        <f>IF(OR($R401=0,NOT(ISNUMBER($J401))),"",IFERROR(DATEDIF($J401,DATE(FY,1,1),"y"),0))</f>
        <v/>
      </c>
      <c r="U401" s="38">
        <f>IF(OR($R401=0,NOT(ISNUMBER($I401))),0,IF(YEAR($I401)+IF($Q401=1,RetAgeO,RetAgeE)=FY,MONTH($I401),IF(YEAR($I401)+IF($Q401=1,RetAgeO,RetAgeE)&lt;FY,1,0)))</f>
        <v/>
      </c>
      <c r="V401" s="38">
        <f>IF(OR($R401=0,NOT(ISNUMBER($K401))),0,IF(YEAR($K401)=FY,MONTH($K401),IF(YEAR($K401)&lt;FY,1,0)))</f>
        <v/>
      </c>
      <c r="W401" s="38">
        <f>IF($R401=0,0,MIN(12,IF(AND(ISNUMBER($O401),$O401&gt;=1,$O401&lt;=12),INT($O401),12),IF(AND(RetireExit="Yes",$U401&gt;0),$U401,12),IF(AND(ContractExit="Yes",$V401&gt;0),$V401,12)))</f>
        <v/>
      </c>
      <c r="X401" s="37">
        <f>IF(ISNUMBER($P401),$P401,IncPct)</f>
        <v/>
      </c>
      <c r="Y401" s="39">
        <f>IF($W401=0,0,MAX(0,MIN($W401,IncMonth-1))+MAX(0,$W401-IncMonth+1)*(1+$X401))</f>
        <v/>
      </c>
      <c r="Z401" s="40">
        <f>IF($C401="",0,IFERROR(INDEX(Departments!$B$5:$B$54,MATCH($C401,Departments!$A$5:$A$54,0)),0))</f>
        <v/>
      </c>
      <c r="AA401" s="41">
        <f>N($L401)*$Y401</f>
        <v/>
      </c>
      <c r="AB401" s="41">
        <f>N($M401)*$Y401</f>
        <v/>
      </c>
      <c r="AC401" s="41">
        <f>$AA401*$Z401</f>
        <v/>
      </c>
      <c r="AD401" s="41">
        <f>$AA401*BonusMonths/12</f>
        <v/>
      </c>
      <c r="AE401" s="41">
        <f>($AA401+SI_Gross*$AB401)*IF($Q401=1,SI_O,SI_E)</f>
        <v/>
      </c>
      <c r="AF401" s="41">
        <f>IF($Q401=1,0,$AA401*EOSB)</f>
        <v/>
      </c>
      <c r="AG401" s="41">
        <f>$AN401*$W401</f>
        <v/>
      </c>
      <c r="AH401" s="41">
        <f>SUM($AA401:$AG401)</f>
        <v/>
      </c>
      <c r="AI401" s="41">
        <f>12*($AM401+$AN401)</f>
        <v/>
      </c>
      <c r="AJ401" s="41">
        <f>$AM401*((IncMonth-1)+(13-IncMonth)*(1+$X401))+12*$AN401</f>
        <v/>
      </c>
      <c r="AK401" s="41">
        <f>IF($R401=1,N($L401)+N($M401),0)</f>
        <v/>
      </c>
      <c r="AL401">
        <f>IF($C401="","",IF(N($L401)&lt;=0,"Basic salary missing",IF(ISNA(MATCH($C401,Departments!$A$5:$A$54,0)),"Department not on Departments sheet",IF(AND($I401&lt;&gt;"",NOT(ISNUMBER($I401))),"Date of birth is text, not a date",IF(AND($K401&lt;&gt;"",NOT(ISNUMBER($K401))),"Contract end is text, not a date","")))))</f>
        <v/>
      </c>
      <c r="AM401" s="41">
        <f>IF($R401=0,0,N($L401)*(1+$Z401+BonusMonths/12+IF($Q401=1,0,EOSB))+N($M401)+(N($L401)+SI_Gross*N($M401))*IF($Q401=1,SI_O,SI_E))</f>
        <v/>
      </c>
      <c r="AN401" s="41">
        <f>IF($R401=0,0,(IF($Q401=1,MedO,MedE+Ticket)+Training)/12)</f>
        <v/>
      </c>
    </row>
    <row r="402">
      <c r="I402" s="35" t="n"/>
      <c r="J402" s="35" t="n"/>
      <c r="K402" s="35" t="n"/>
      <c r="L402" s="36" t="n"/>
      <c r="M402" s="36" t="n"/>
      <c r="P402" s="37" t="n"/>
      <c r="Q402" s="38">
        <f>IF($C402="",0,IF(OR(LOWER(TRIM($G402))="omani",LOWER(TRIM($G402))="oman",LOWER(TRIM($G402))="om",LOWER(TRIM($G402))="local"),1,0))</f>
        <v/>
      </c>
      <c r="R402" s="38">
        <f>IF($C402="",0,IF(OR(ISNUMBER(SEARCH("resign",$N402)),ISNUMBER(SEARCH("terminat",$N402)),ISNUMBER(SEARCH("inactive",$N402)),ISNUMBER(SEARCH("vacan",$N402)),ISNUMBER(SEARCH("deceased",$N402)),ISNUMBER(SEARCH("separated",$N402))),0,1))</f>
        <v/>
      </c>
      <c r="S402">
        <f>IF(OR($R402=0,NOT(ISNUMBER($I402))),"",IFERROR(DATEDIF($I402,DATE(FY,1,1),"y"),""))</f>
        <v/>
      </c>
      <c r="T402">
        <f>IF(OR($R402=0,NOT(ISNUMBER($J402))),"",IFERROR(DATEDIF($J402,DATE(FY,1,1),"y"),0))</f>
        <v/>
      </c>
      <c r="U402" s="38">
        <f>IF(OR($R402=0,NOT(ISNUMBER($I402))),0,IF(YEAR($I402)+IF($Q402=1,RetAgeO,RetAgeE)=FY,MONTH($I402),IF(YEAR($I402)+IF($Q402=1,RetAgeO,RetAgeE)&lt;FY,1,0)))</f>
        <v/>
      </c>
      <c r="V402" s="38">
        <f>IF(OR($R402=0,NOT(ISNUMBER($K402))),0,IF(YEAR($K402)=FY,MONTH($K402),IF(YEAR($K402)&lt;FY,1,0)))</f>
        <v/>
      </c>
      <c r="W402" s="38">
        <f>IF($R402=0,0,MIN(12,IF(AND(ISNUMBER($O402),$O402&gt;=1,$O402&lt;=12),INT($O402),12),IF(AND(RetireExit="Yes",$U402&gt;0),$U402,12),IF(AND(ContractExit="Yes",$V402&gt;0),$V402,12)))</f>
        <v/>
      </c>
      <c r="X402" s="37">
        <f>IF(ISNUMBER($P402),$P402,IncPct)</f>
        <v/>
      </c>
      <c r="Y402" s="39">
        <f>IF($W402=0,0,MAX(0,MIN($W402,IncMonth-1))+MAX(0,$W402-IncMonth+1)*(1+$X402))</f>
        <v/>
      </c>
      <c r="Z402" s="40">
        <f>IF($C402="",0,IFERROR(INDEX(Departments!$B$5:$B$54,MATCH($C402,Departments!$A$5:$A$54,0)),0))</f>
        <v/>
      </c>
      <c r="AA402" s="41">
        <f>N($L402)*$Y402</f>
        <v/>
      </c>
      <c r="AB402" s="41">
        <f>N($M402)*$Y402</f>
        <v/>
      </c>
      <c r="AC402" s="41">
        <f>$AA402*$Z402</f>
        <v/>
      </c>
      <c r="AD402" s="41">
        <f>$AA402*BonusMonths/12</f>
        <v/>
      </c>
      <c r="AE402" s="41">
        <f>($AA402+SI_Gross*$AB402)*IF($Q402=1,SI_O,SI_E)</f>
        <v/>
      </c>
      <c r="AF402" s="41">
        <f>IF($Q402=1,0,$AA402*EOSB)</f>
        <v/>
      </c>
      <c r="AG402" s="41">
        <f>$AN402*$W402</f>
        <v/>
      </c>
      <c r="AH402" s="41">
        <f>SUM($AA402:$AG402)</f>
        <v/>
      </c>
      <c r="AI402" s="41">
        <f>12*($AM402+$AN402)</f>
        <v/>
      </c>
      <c r="AJ402" s="41">
        <f>$AM402*((IncMonth-1)+(13-IncMonth)*(1+$X402))+12*$AN402</f>
        <v/>
      </c>
      <c r="AK402" s="41">
        <f>IF($R402=1,N($L402)+N($M402),0)</f>
        <v/>
      </c>
      <c r="AL402">
        <f>IF($C402="","",IF(N($L402)&lt;=0,"Basic salary missing",IF(ISNA(MATCH($C402,Departments!$A$5:$A$54,0)),"Department not on Departments sheet",IF(AND($I402&lt;&gt;"",NOT(ISNUMBER($I402))),"Date of birth is text, not a date",IF(AND($K402&lt;&gt;"",NOT(ISNUMBER($K402))),"Contract end is text, not a date","")))))</f>
        <v/>
      </c>
      <c r="AM402" s="41">
        <f>IF($R402=0,0,N($L402)*(1+$Z402+BonusMonths/12+IF($Q402=1,0,EOSB))+N($M402)+(N($L402)+SI_Gross*N($M402))*IF($Q402=1,SI_O,SI_E))</f>
        <v/>
      </c>
      <c r="AN402" s="41">
        <f>IF($R402=0,0,(IF($Q402=1,MedO,MedE+Ticket)+Training)/12)</f>
        <v/>
      </c>
    </row>
    <row r="403">
      <c r="I403" s="35" t="n"/>
      <c r="J403" s="35" t="n"/>
      <c r="K403" s="35" t="n"/>
      <c r="L403" s="36" t="n"/>
      <c r="M403" s="36" t="n"/>
      <c r="P403" s="37" t="n"/>
      <c r="Q403" s="38">
        <f>IF($C403="",0,IF(OR(LOWER(TRIM($G403))="omani",LOWER(TRIM($G403))="oman",LOWER(TRIM($G403))="om",LOWER(TRIM($G403))="local"),1,0))</f>
        <v/>
      </c>
      <c r="R403" s="38">
        <f>IF($C403="",0,IF(OR(ISNUMBER(SEARCH("resign",$N403)),ISNUMBER(SEARCH("terminat",$N403)),ISNUMBER(SEARCH("inactive",$N403)),ISNUMBER(SEARCH("vacan",$N403)),ISNUMBER(SEARCH("deceased",$N403)),ISNUMBER(SEARCH("separated",$N403))),0,1))</f>
        <v/>
      </c>
      <c r="S403">
        <f>IF(OR($R403=0,NOT(ISNUMBER($I403))),"",IFERROR(DATEDIF($I403,DATE(FY,1,1),"y"),""))</f>
        <v/>
      </c>
      <c r="T403">
        <f>IF(OR($R403=0,NOT(ISNUMBER($J403))),"",IFERROR(DATEDIF($J403,DATE(FY,1,1),"y"),0))</f>
        <v/>
      </c>
      <c r="U403" s="38">
        <f>IF(OR($R403=0,NOT(ISNUMBER($I403))),0,IF(YEAR($I403)+IF($Q403=1,RetAgeO,RetAgeE)=FY,MONTH($I403),IF(YEAR($I403)+IF($Q403=1,RetAgeO,RetAgeE)&lt;FY,1,0)))</f>
        <v/>
      </c>
      <c r="V403" s="38">
        <f>IF(OR($R403=0,NOT(ISNUMBER($K403))),0,IF(YEAR($K403)=FY,MONTH($K403),IF(YEAR($K403)&lt;FY,1,0)))</f>
        <v/>
      </c>
      <c r="W403" s="38">
        <f>IF($R403=0,0,MIN(12,IF(AND(ISNUMBER($O403),$O403&gt;=1,$O403&lt;=12),INT($O403),12),IF(AND(RetireExit="Yes",$U403&gt;0),$U403,12),IF(AND(ContractExit="Yes",$V403&gt;0),$V403,12)))</f>
        <v/>
      </c>
      <c r="X403" s="37">
        <f>IF(ISNUMBER($P403),$P403,IncPct)</f>
        <v/>
      </c>
      <c r="Y403" s="39">
        <f>IF($W403=0,0,MAX(0,MIN($W403,IncMonth-1))+MAX(0,$W403-IncMonth+1)*(1+$X403))</f>
        <v/>
      </c>
      <c r="Z403" s="40">
        <f>IF($C403="",0,IFERROR(INDEX(Departments!$B$5:$B$54,MATCH($C403,Departments!$A$5:$A$54,0)),0))</f>
        <v/>
      </c>
      <c r="AA403" s="41">
        <f>N($L403)*$Y403</f>
        <v/>
      </c>
      <c r="AB403" s="41">
        <f>N($M403)*$Y403</f>
        <v/>
      </c>
      <c r="AC403" s="41">
        <f>$AA403*$Z403</f>
        <v/>
      </c>
      <c r="AD403" s="41">
        <f>$AA403*BonusMonths/12</f>
        <v/>
      </c>
      <c r="AE403" s="41">
        <f>($AA403+SI_Gross*$AB403)*IF($Q403=1,SI_O,SI_E)</f>
        <v/>
      </c>
      <c r="AF403" s="41">
        <f>IF($Q403=1,0,$AA403*EOSB)</f>
        <v/>
      </c>
      <c r="AG403" s="41">
        <f>$AN403*$W403</f>
        <v/>
      </c>
      <c r="AH403" s="41">
        <f>SUM($AA403:$AG403)</f>
        <v/>
      </c>
      <c r="AI403" s="41">
        <f>12*($AM403+$AN403)</f>
        <v/>
      </c>
      <c r="AJ403" s="41">
        <f>$AM403*((IncMonth-1)+(13-IncMonth)*(1+$X403))+12*$AN403</f>
        <v/>
      </c>
      <c r="AK403" s="41">
        <f>IF($R403=1,N($L403)+N($M403),0)</f>
        <v/>
      </c>
      <c r="AL403">
        <f>IF($C403="","",IF(N($L403)&lt;=0,"Basic salary missing",IF(ISNA(MATCH($C403,Departments!$A$5:$A$54,0)),"Department not on Departments sheet",IF(AND($I403&lt;&gt;"",NOT(ISNUMBER($I403))),"Date of birth is text, not a date",IF(AND($K403&lt;&gt;"",NOT(ISNUMBER($K403))),"Contract end is text, not a date","")))))</f>
        <v/>
      </c>
      <c r="AM403" s="41">
        <f>IF($R403=0,0,N($L403)*(1+$Z403+BonusMonths/12+IF($Q403=1,0,EOSB))+N($M403)+(N($L403)+SI_Gross*N($M403))*IF($Q403=1,SI_O,SI_E))</f>
        <v/>
      </c>
      <c r="AN403" s="41">
        <f>IF($R403=0,0,(IF($Q403=1,MedO,MedE+Ticket)+Training)/12)</f>
        <v/>
      </c>
    </row>
    <row r="404">
      <c r="I404" s="35" t="n"/>
      <c r="J404" s="35" t="n"/>
      <c r="K404" s="35" t="n"/>
      <c r="L404" s="36" t="n"/>
      <c r="M404" s="36" t="n"/>
      <c r="P404" s="37" t="n"/>
      <c r="Q404" s="38">
        <f>IF($C404="",0,IF(OR(LOWER(TRIM($G404))="omani",LOWER(TRIM($G404))="oman",LOWER(TRIM($G404))="om",LOWER(TRIM($G404))="local"),1,0))</f>
        <v/>
      </c>
      <c r="R404" s="38">
        <f>IF($C404="",0,IF(OR(ISNUMBER(SEARCH("resign",$N404)),ISNUMBER(SEARCH("terminat",$N404)),ISNUMBER(SEARCH("inactive",$N404)),ISNUMBER(SEARCH("vacan",$N404)),ISNUMBER(SEARCH("deceased",$N404)),ISNUMBER(SEARCH("separated",$N404))),0,1))</f>
        <v/>
      </c>
      <c r="S404">
        <f>IF(OR($R404=0,NOT(ISNUMBER($I404))),"",IFERROR(DATEDIF($I404,DATE(FY,1,1),"y"),""))</f>
        <v/>
      </c>
      <c r="T404">
        <f>IF(OR($R404=0,NOT(ISNUMBER($J404))),"",IFERROR(DATEDIF($J404,DATE(FY,1,1),"y"),0))</f>
        <v/>
      </c>
      <c r="U404" s="38">
        <f>IF(OR($R404=0,NOT(ISNUMBER($I404))),0,IF(YEAR($I404)+IF($Q404=1,RetAgeO,RetAgeE)=FY,MONTH($I404),IF(YEAR($I404)+IF($Q404=1,RetAgeO,RetAgeE)&lt;FY,1,0)))</f>
        <v/>
      </c>
      <c r="V404" s="38">
        <f>IF(OR($R404=0,NOT(ISNUMBER($K404))),0,IF(YEAR($K404)=FY,MONTH($K404),IF(YEAR($K404)&lt;FY,1,0)))</f>
        <v/>
      </c>
      <c r="W404" s="38">
        <f>IF($R404=0,0,MIN(12,IF(AND(ISNUMBER($O404),$O404&gt;=1,$O404&lt;=12),INT($O404),12),IF(AND(RetireExit="Yes",$U404&gt;0),$U404,12),IF(AND(ContractExit="Yes",$V404&gt;0),$V404,12)))</f>
        <v/>
      </c>
      <c r="X404" s="37">
        <f>IF(ISNUMBER($P404),$P404,IncPct)</f>
        <v/>
      </c>
      <c r="Y404" s="39">
        <f>IF($W404=0,0,MAX(0,MIN($W404,IncMonth-1))+MAX(0,$W404-IncMonth+1)*(1+$X404))</f>
        <v/>
      </c>
      <c r="Z404" s="40">
        <f>IF($C404="",0,IFERROR(INDEX(Departments!$B$5:$B$54,MATCH($C404,Departments!$A$5:$A$54,0)),0))</f>
        <v/>
      </c>
      <c r="AA404" s="41">
        <f>N($L404)*$Y404</f>
        <v/>
      </c>
      <c r="AB404" s="41">
        <f>N($M404)*$Y404</f>
        <v/>
      </c>
      <c r="AC404" s="41">
        <f>$AA404*$Z404</f>
        <v/>
      </c>
      <c r="AD404" s="41">
        <f>$AA404*BonusMonths/12</f>
        <v/>
      </c>
      <c r="AE404" s="41">
        <f>($AA404+SI_Gross*$AB404)*IF($Q404=1,SI_O,SI_E)</f>
        <v/>
      </c>
      <c r="AF404" s="41">
        <f>IF($Q404=1,0,$AA404*EOSB)</f>
        <v/>
      </c>
      <c r="AG404" s="41">
        <f>$AN404*$W404</f>
        <v/>
      </c>
      <c r="AH404" s="41">
        <f>SUM($AA404:$AG404)</f>
        <v/>
      </c>
      <c r="AI404" s="41">
        <f>12*($AM404+$AN404)</f>
        <v/>
      </c>
      <c r="AJ404" s="41">
        <f>$AM404*((IncMonth-1)+(13-IncMonth)*(1+$X404))+12*$AN404</f>
        <v/>
      </c>
      <c r="AK404" s="41">
        <f>IF($R404=1,N($L404)+N($M404),0)</f>
        <v/>
      </c>
      <c r="AL404">
        <f>IF($C404="","",IF(N($L404)&lt;=0,"Basic salary missing",IF(ISNA(MATCH($C404,Departments!$A$5:$A$54,0)),"Department not on Departments sheet",IF(AND($I404&lt;&gt;"",NOT(ISNUMBER($I404))),"Date of birth is text, not a date",IF(AND($K404&lt;&gt;"",NOT(ISNUMBER($K404))),"Contract end is text, not a date","")))))</f>
        <v/>
      </c>
      <c r="AM404" s="41">
        <f>IF($R404=0,0,N($L404)*(1+$Z404+BonusMonths/12+IF($Q404=1,0,EOSB))+N($M404)+(N($L404)+SI_Gross*N($M404))*IF($Q404=1,SI_O,SI_E))</f>
        <v/>
      </c>
      <c r="AN404" s="41">
        <f>IF($R404=0,0,(IF($Q404=1,MedO,MedE+Ticket)+Training)/12)</f>
        <v/>
      </c>
    </row>
    <row r="405">
      <c r="I405" s="35" t="n"/>
      <c r="J405" s="35" t="n"/>
      <c r="K405" s="35" t="n"/>
      <c r="L405" s="36" t="n"/>
      <c r="M405" s="36" t="n"/>
      <c r="P405" s="37" t="n"/>
      <c r="Q405" s="38">
        <f>IF($C405="",0,IF(OR(LOWER(TRIM($G405))="omani",LOWER(TRIM($G405))="oman",LOWER(TRIM($G405))="om",LOWER(TRIM($G405))="local"),1,0))</f>
        <v/>
      </c>
      <c r="R405" s="38">
        <f>IF($C405="",0,IF(OR(ISNUMBER(SEARCH("resign",$N405)),ISNUMBER(SEARCH("terminat",$N405)),ISNUMBER(SEARCH("inactive",$N405)),ISNUMBER(SEARCH("vacan",$N405)),ISNUMBER(SEARCH("deceased",$N405)),ISNUMBER(SEARCH("separated",$N405))),0,1))</f>
        <v/>
      </c>
      <c r="S405">
        <f>IF(OR($R405=0,NOT(ISNUMBER($I405))),"",IFERROR(DATEDIF($I405,DATE(FY,1,1),"y"),""))</f>
        <v/>
      </c>
      <c r="T405">
        <f>IF(OR($R405=0,NOT(ISNUMBER($J405))),"",IFERROR(DATEDIF($J405,DATE(FY,1,1),"y"),0))</f>
        <v/>
      </c>
      <c r="U405" s="38">
        <f>IF(OR($R405=0,NOT(ISNUMBER($I405))),0,IF(YEAR($I405)+IF($Q405=1,RetAgeO,RetAgeE)=FY,MONTH($I405),IF(YEAR($I405)+IF($Q405=1,RetAgeO,RetAgeE)&lt;FY,1,0)))</f>
        <v/>
      </c>
      <c r="V405" s="38">
        <f>IF(OR($R405=0,NOT(ISNUMBER($K405))),0,IF(YEAR($K405)=FY,MONTH($K405),IF(YEAR($K405)&lt;FY,1,0)))</f>
        <v/>
      </c>
      <c r="W405" s="38">
        <f>IF($R405=0,0,MIN(12,IF(AND(ISNUMBER($O405),$O405&gt;=1,$O405&lt;=12),INT($O405),12),IF(AND(RetireExit="Yes",$U405&gt;0),$U405,12),IF(AND(ContractExit="Yes",$V405&gt;0),$V405,12)))</f>
        <v/>
      </c>
      <c r="X405" s="37">
        <f>IF(ISNUMBER($P405),$P405,IncPct)</f>
        <v/>
      </c>
      <c r="Y405" s="39">
        <f>IF($W405=0,0,MAX(0,MIN($W405,IncMonth-1))+MAX(0,$W405-IncMonth+1)*(1+$X405))</f>
        <v/>
      </c>
      <c r="Z405" s="40">
        <f>IF($C405="",0,IFERROR(INDEX(Departments!$B$5:$B$54,MATCH($C405,Departments!$A$5:$A$54,0)),0))</f>
        <v/>
      </c>
      <c r="AA405" s="41">
        <f>N($L405)*$Y405</f>
        <v/>
      </c>
      <c r="AB405" s="41">
        <f>N($M405)*$Y405</f>
        <v/>
      </c>
      <c r="AC405" s="41">
        <f>$AA405*$Z405</f>
        <v/>
      </c>
      <c r="AD405" s="41">
        <f>$AA405*BonusMonths/12</f>
        <v/>
      </c>
      <c r="AE405" s="41">
        <f>($AA405+SI_Gross*$AB405)*IF($Q405=1,SI_O,SI_E)</f>
        <v/>
      </c>
      <c r="AF405" s="41">
        <f>IF($Q405=1,0,$AA405*EOSB)</f>
        <v/>
      </c>
      <c r="AG405" s="41">
        <f>$AN405*$W405</f>
        <v/>
      </c>
      <c r="AH405" s="41">
        <f>SUM($AA405:$AG405)</f>
        <v/>
      </c>
      <c r="AI405" s="41">
        <f>12*($AM405+$AN405)</f>
        <v/>
      </c>
      <c r="AJ405" s="41">
        <f>$AM405*((IncMonth-1)+(13-IncMonth)*(1+$X405))+12*$AN405</f>
        <v/>
      </c>
      <c r="AK405" s="41">
        <f>IF($R405=1,N($L405)+N($M405),0)</f>
        <v/>
      </c>
      <c r="AL405">
        <f>IF($C405="","",IF(N($L405)&lt;=0,"Basic salary missing",IF(ISNA(MATCH($C405,Departments!$A$5:$A$54,0)),"Department not on Departments sheet",IF(AND($I405&lt;&gt;"",NOT(ISNUMBER($I405))),"Date of birth is text, not a date",IF(AND($K405&lt;&gt;"",NOT(ISNUMBER($K405))),"Contract end is text, not a date","")))))</f>
        <v/>
      </c>
      <c r="AM405" s="41">
        <f>IF($R405=0,0,N($L405)*(1+$Z405+BonusMonths/12+IF($Q405=1,0,EOSB))+N($M405)+(N($L405)+SI_Gross*N($M405))*IF($Q405=1,SI_O,SI_E))</f>
        <v/>
      </c>
      <c r="AN405" s="41">
        <f>IF($R405=0,0,(IF($Q405=1,MedO,MedE+Ticket)+Training)/12)</f>
        <v/>
      </c>
    </row>
    <row r="406">
      <c r="I406" s="35" t="n"/>
      <c r="J406" s="35" t="n"/>
      <c r="K406" s="35" t="n"/>
      <c r="L406" s="36" t="n"/>
      <c r="M406" s="36" t="n"/>
      <c r="P406" s="37" t="n"/>
      <c r="Q406" s="38">
        <f>IF($C406="",0,IF(OR(LOWER(TRIM($G406))="omani",LOWER(TRIM($G406))="oman",LOWER(TRIM($G406))="om",LOWER(TRIM($G406))="local"),1,0))</f>
        <v/>
      </c>
      <c r="R406" s="38">
        <f>IF($C406="",0,IF(OR(ISNUMBER(SEARCH("resign",$N406)),ISNUMBER(SEARCH("terminat",$N406)),ISNUMBER(SEARCH("inactive",$N406)),ISNUMBER(SEARCH("vacan",$N406)),ISNUMBER(SEARCH("deceased",$N406)),ISNUMBER(SEARCH("separated",$N406))),0,1))</f>
        <v/>
      </c>
      <c r="S406">
        <f>IF(OR($R406=0,NOT(ISNUMBER($I406))),"",IFERROR(DATEDIF($I406,DATE(FY,1,1),"y"),""))</f>
        <v/>
      </c>
      <c r="T406">
        <f>IF(OR($R406=0,NOT(ISNUMBER($J406))),"",IFERROR(DATEDIF($J406,DATE(FY,1,1),"y"),0))</f>
        <v/>
      </c>
      <c r="U406" s="38">
        <f>IF(OR($R406=0,NOT(ISNUMBER($I406))),0,IF(YEAR($I406)+IF($Q406=1,RetAgeO,RetAgeE)=FY,MONTH($I406),IF(YEAR($I406)+IF($Q406=1,RetAgeO,RetAgeE)&lt;FY,1,0)))</f>
        <v/>
      </c>
      <c r="V406" s="38">
        <f>IF(OR($R406=0,NOT(ISNUMBER($K406))),0,IF(YEAR($K406)=FY,MONTH($K406),IF(YEAR($K406)&lt;FY,1,0)))</f>
        <v/>
      </c>
      <c r="W406" s="38">
        <f>IF($R406=0,0,MIN(12,IF(AND(ISNUMBER($O406),$O406&gt;=1,$O406&lt;=12),INT($O406),12),IF(AND(RetireExit="Yes",$U406&gt;0),$U406,12),IF(AND(ContractExit="Yes",$V406&gt;0),$V406,12)))</f>
        <v/>
      </c>
      <c r="X406" s="37">
        <f>IF(ISNUMBER($P406),$P406,IncPct)</f>
        <v/>
      </c>
      <c r="Y406" s="39">
        <f>IF($W406=0,0,MAX(0,MIN($W406,IncMonth-1))+MAX(0,$W406-IncMonth+1)*(1+$X406))</f>
        <v/>
      </c>
      <c r="Z406" s="40">
        <f>IF($C406="",0,IFERROR(INDEX(Departments!$B$5:$B$54,MATCH($C406,Departments!$A$5:$A$54,0)),0))</f>
        <v/>
      </c>
      <c r="AA406" s="41">
        <f>N($L406)*$Y406</f>
        <v/>
      </c>
      <c r="AB406" s="41">
        <f>N($M406)*$Y406</f>
        <v/>
      </c>
      <c r="AC406" s="41">
        <f>$AA406*$Z406</f>
        <v/>
      </c>
      <c r="AD406" s="41">
        <f>$AA406*BonusMonths/12</f>
        <v/>
      </c>
      <c r="AE406" s="41">
        <f>($AA406+SI_Gross*$AB406)*IF($Q406=1,SI_O,SI_E)</f>
        <v/>
      </c>
      <c r="AF406" s="41">
        <f>IF($Q406=1,0,$AA406*EOSB)</f>
        <v/>
      </c>
      <c r="AG406" s="41">
        <f>$AN406*$W406</f>
        <v/>
      </c>
      <c r="AH406" s="41">
        <f>SUM($AA406:$AG406)</f>
        <v/>
      </c>
      <c r="AI406" s="41">
        <f>12*($AM406+$AN406)</f>
        <v/>
      </c>
      <c r="AJ406" s="41">
        <f>$AM406*((IncMonth-1)+(13-IncMonth)*(1+$X406))+12*$AN406</f>
        <v/>
      </c>
      <c r="AK406" s="41">
        <f>IF($R406=1,N($L406)+N($M406),0)</f>
        <v/>
      </c>
      <c r="AL406">
        <f>IF($C406="","",IF(N($L406)&lt;=0,"Basic salary missing",IF(ISNA(MATCH($C406,Departments!$A$5:$A$54,0)),"Department not on Departments sheet",IF(AND($I406&lt;&gt;"",NOT(ISNUMBER($I406))),"Date of birth is text, not a date",IF(AND($K406&lt;&gt;"",NOT(ISNUMBER($K406))),"Contract end is text, not a date","")))))</f>
        <v/>
      </c>
      <c r="AM406" s="41">
        <f>IF($R406=0,0,N($L406)*(1+$Z406+BonusMonths/12+IF($Q406=1,0,EOSB))+N($M406)+(N($L406)+SI_Gross*N($M406))*IF($Q406=1,SI_O,SI_E))</f>
        <v/>
      </c>
      <c r="AN406" s="41">
        <f>IF($R406=0,0,(IF($Q406=1,MedO,MedE+Ticket)+Training)/12)</f>
        <v/>
      </c>
    </row>
    <row r="407">
      <c r="I407" s="35" t="n"/>
      <c r="J407" s="35" t="n"/>
      <c r="K407" s="35" t="n"/>
      <c r="L407" s="36" t="n"/>
      <c r="M407" s="36" t="n"/>
      <c r="P407" s="37" t="n"/>
      <c r="Q407" s="38">
        <f>IF($C407="",0,IF(OR(LOWER(TRIM($G407))="omani",LOWER(TRIM($G407))="oman",LOWER(TRIM($G407))="om",LOWER(TRIM($G407))="local"),1,0))</f>
        <v/>
      </c>
      <c r="R407" s="38">
        <f>IF($C407="",0,IF(OR(ISNUMBER(SEARCH("resign",$N407)),ISNUMBER(SEARCH("terminat",$N407)),ISNUMBER(SEARCH("inactive",$N407)),ISNUMBER(SEARCH("vacan",$N407)),ISNUMBER(SEARCH("deceased",$N407)),ISNUMBER(SEARCH("separated",$N407))),0,1))</f>
        <v/>
      </c>
      <c r="S407">
        <f>IF(OR($R407=0,NOT(ISNUMBER($I407))),"",IFERROR(DATEDIF($I407,DATE(FY,1,1),"y"),""))</f>
        <v/>
      </c>
      <c r="T407">
        <f>IF(OR($R407=0,NOT(ISNUMBER($J407))),"",IFERROR(DATEDIF($J407,DATE(FY,1,1),"y"),0))</f>
        <v/>
      </c>
      <c r="U407" s="38">
        <f>IF(OR($R407=0,NOT(ISNUMBER($I407))),0,IF(YEAR($I407)+IF($Q407=1,RetAgeO,RetAgeE)=FY,MONTH($I407),IF(YEAR($I407)+IF($Q407=1,RetAgeO,RetAgeE)&lt;FY,1,0)))</f>
        <v/>
      </c>
      <c r="V407" s="38">
        <f>IF(OR($R407=0,NOT(ISNUMBER($K407))),0,IF(YEAR($K407)=FY,MONTH($K407),IF(YEAR($K407)&lt;FY,1,0)))</f>
        <v/>
      </c>
      <c r="W407" s="38">
        <f>IF($R407=0,0,MIN(12,IF(AND(ISNUMBER($O407),$O407&gt;=1,$O407&lt;=12),INT($O407),12),IF(AND(RetireExit="Yes",$U407&gt;0),$U407,12),IF(AND(ContractExit="Yes",$V407&gt;0),$V407,12)))</f>
        <v/>
      </c>
      <c r="X407" s="37">
        <f>IF(ISNUMBER($P407),$P407,IncPct)</f>
        <v/>
      </c>
      <c r="Y407" s="39">
        <f>IF($W407=0,0,MAX(0,MIN($W407,IncMonth-1))+MAX(0,$W407-IncMonth+1)*(1+$X407))</f>
        <v/>
      </c>
      <c r="Z407" s="40">
        <f>IF($C407="",0,IFERROR(INDEX(Departments!$B$5:$B$54,MATCH($C407,Departments!$A$5:$A$54,0)),0))</f>
        <v/>
      </c>
      <c r="AA407" s="41">
        <f>N($L407)*$Y407</f>
        <v/>
      </c>
      <c r="AB407" s="41">
        <f>N($M407)*$Y407</f>
        <v/>
      </c>
      <c r="AC407" s="41">
        <f>$AA407*$Z407</f>
        <v/>
      </c>
      <c r="AD407" s="41">
        <f>$AA407*BonusMonths/12</f>
        <v/>
      </c>
      <c r="AE407" s="41">
        <f>($AA407+SI_Gross*$AB407)*IF($Q407=1,SI_O,SI_E)</f>
        <v/>
      </c>
      <c r="AF407" s="41">
        <f>IF($Q407=1,0,$AA407*EOSB)</f>
        <v/>
      </c>
      <c r="AG407" s="41">
        <f>$AN407*$W407</f>
        <v/>
      </c>
      <c r="AH407" s="41">
        <f>SUM($AA407:$AG407)</f>
        <v/>
      </c>
      <c r="AI407" s="41">
        <f>12*($AM407+$AN407)</f>
        <v/>
      </c>
      <c r="AJ407" s="41">
        <f>$AM407*((IncMonth-1)+(13-IncMonth)*(1+$X407))+12*$AN407</f>
        <v/>
      </c>
      <c r="AK407" s="41">
        <f>IF($R407=1,N($L407)+N($M407),0)</f>
        <v/>
      </c>
      <c r="AL407">
        <f>IF($C407="","",IF(N($L407)&lt;=0,"Basic salary missing",IF(ISNA(MATCH($C407,Departments!$A$5:$A$54,0)),"Department not on Departments sheet",IF(AND($I407&lt;&gt;"",NOT(ISNUMBER($I407))),"Date of birth is text, not a date",IF(AND($K407&lt;&gt;"",NOT(ISNUMBER($K407))),"Contract end is text, not a date","")))))</f>
        <v/>
      </c>
      <c r="AM407" s="41">
        <f>IF($R407=0,0,N($L407)*(1+$Z407+BonusMonths/12+IF($Q407=1,0,EOSB))+N($M407)+(N($L407)+SI_Gross*N($M407))*IF($Q407=1,SI_O,SI_E))</f>
        <v/>
      </c>
      <c r="AN407" s="41">
        <f>IF($R407=0,0,(IF($Q407=1,MedO,MedE+Ticket)+Training)/12)</f>
        <v/>
      </c>
    </row>
    <row r="408">
      <c r="I408" s="35" t="n"/>
      <c r="J408" s="35" t="n"/>
      <c r="K408" s="35" t="n"/>
      <c r="L408" s="36" t="n"/>
      <c r="M408" s="36" t="n"/>
      <c r="P408" s="37" t="n"/>
      <c r="Q408" s="38">
        <f>IF($C408="",0,IF(OR(LOWER(TRIM($G408))="omani",LOWER(TRIM($G408))="oman",LOWER(TRIM($G408))="om",LOWER(TRIM($G408))="local"),1,0))</f>
        <v/>
      </c>
      <c r="R408" s="38">
        <f>IF($C408="",0,IF(OR(ISNUMBER(SEARCH("resign",$N408)),ISNUMBER(SEARCH("terminat",$N408)),ISNUMBER(SEARCH("inactive",$N408)),ISNUMBER(SEARCH("vacan",$N408)),ISNUMBER(SEARCH("deceased",$N408)),ISNUMBER(SEARCH("separated",$N408))),0,1))</f>
        <v/>
      </c>
      <c r="S408">
        <f>IF(OR($R408=0,NOT(ISNUMBER($I408))),"",IFERROR(DATEDIF($I408,DATE(FY,1,1),"y"),""))</f>
        <v/>
      </c>
      <c r="T408">
        <f>IF(OR($R408=0,NOT(ISNUMBER($J408))),"",IFERROR(DATEDIF($J408,DATE(FY,1,1),"y"),0))</f>
        <v/>
      </c>
      <c r="U408" s="38">
        <f>IF(OR($R408=0,NOT(ISNUMBER($I408))),0,IF(YEAR($I408)+IF($Q408=1,RetAgeO,RetAgeE)=FY,MONTH($I408),IF(YEAR($I408)+IF($Q408=1,RetAgeO,RetAgeE)&lt;FY,1,0)))</f>
        <v/>
      </c>
      <c r="V408" s="38">
        <f>IF(OR($R408=0,NOT(ISNUMBER($K408))),0,IF(YEAR($K408)=FY,MONTH($K408),IF(YEAR($K408)&lt;FY,1,0)))</f>
        <v/>
      </c>
      <c r="W408" s="38">
        <f>IF($R408=0,0,MIN(12,IF(AND(ISNUMBER($O408),$O408&gt;=1,$O408&lt;=12),INT($O408),12),IF(AND(RetireExit="Yes",$U408&gt;0),$U408,12),IF(AND(ContractExit="Yes",$V408&gt;0),$V408,12)))</f>
        <v/>
      </c>
      <c r="X408" s="37">
        <f>IF(ISNUMBER($P408),$P408,IncPct)</f>
        <v/>
      </c>
      <c r="Y408" s="39">
        <f>IF($W408=0,0,MAX(0,MIN($W408,IncMonth-1))+MAX(0,$W408-IncMonth+1)*(1+$X408))</f>
        <v/>
      </c>
      <c r="Z408" s="40">
        <f>IF($C408="",0,IFERROR(INDEX(Departments!$B$5:$B$54,MATCH($C408,Departments!$A$5:$A$54,0)),0))</f>
        <v/>
      </c>
      <c r="AA408" s="41">
        <f>N($L408)*$Y408</f>
        <v/>
      </c>
      <c r="AB408" s="41">
        <f>N($M408)*$Y408</f>
        <v/>
      </c>
      <c r="AC408" s="41">
        <f>$AA408*$Z408</f>
        <v/>
      </c>
      <c r="AD408" s="41">
        <f>$AA408*BonusMonths/12</f>
        <v/>
      </c>
      <c r="AE408" s="41">
        <f>($AA408+SI_Gross*$AB408)*IF($Q408=1,SI_O,SI_E)</f>
        <v/>
      </c>
      <c r="AF408" s="41">
        <f>IF($Q408=1,0,$AA408*EOSB)</f>
        <v/>
      </c>
      <c r="AG408" s="41">
        <f>$AN408*$W408</f>
        <v/>
      </c>
      <c r="AH408" s="41">
        <f>SUM($AA408:$AG408)</f>
        <v/>
      </c>
      <c r="AI408" s="41">
        <f>12*($AM408+$AN408)</f>
        <v/>
      </c>
      <c r="AJ408" s="41">
        <f>$AM408*((IncMonth-1)+(13-IncMonth)*(1+$X408))+12*$AN408</f>
        <v/>
      </c>
      <c r="AK408" s="41">
        <f>IF($R408=1,N($L408)+N($M408),0)</f>
        <v/>
      </c>
      <c r="AL408">
        <f>IF($C408="","",IF(N($L408)&lt;=0,"Basic salary missing",IF(ISNA(MATCH($C408,Departments!$A$5:$A$54,0)),"Department not on Departments sheet",IF(AND($I408&lt;&gt;"",NOT(ISNUMBER($I408))),"Date of birth is text, not a date",IF(AND($K408&lt;&gt;"",NOT(ISNUMBER($K408))),"Contract end is text, not a date","")))))</f>
        <v/>
      </c>
      <c r="AM408" s="41">
        <f>IF($R408=0,0,N($L408)*(1+$Z408+BonusMonths/12+IF($Q408=1,0,EOSB))+N($M408)+(N($L408)+SI_Gross*N($M408))*IF($Q408=1,SI_O,SI_E))</f>
        <v/>
      </c>
      <c r="AN408" s="41">
        <f>IF($R408=0,0,(IF($Q408=1,MedO,MedE+Ticket)+Training)/12)</f>
        <v/>
      </c>
    </row>
    <row r="409">
      <c r="I409" s="35" t="n"/>
      <c r="J409" s="35" t="n"/>
      <c r="K409" s="35" t="n"/>
      <c r="L409" s="36" t="n"/>
      <c r="M409" s="36" t="n"/>
      <c r="P409" s="37" t="n"/>
      <c r="Q409" s="38">
        <f>IF($C409="",0,IF(OR(LOWER(TRIM($G409))="omani",LOWER(TRIM($G409))="oman",LOWER(TRIM($G409))="om",LOWER(TRIM($G409))="local"),1,0))</f>
        <v/>
      </c>
      <c r="R409" s="38">
        <f>IF($C409="",0,IF(OR(ISNUMBER(SEARCH("resign",$N409)),ISNUMBER(SEARCH("terminat",$N409)),ISNUMBER(SEARCH("inactive",$N409)),ISNUMBER(SEARCH("vacan",$N409)),ISNUMBER(SEARCH("deceased",$N409)),ISNUMBER(SEARCH("separated",$N409))),0,1))</f>
        <v/>
      </c>
      <c r="S409">
        <f>IF(OR($R409=0,NOT(ISNUMBER($I409))),"",IFERROR(DATEDIF($I409,DATE(FY,1,1),"y"),""))</f>
        <v/>
      </c>
      <c r="T409">
        <f>IF(OR($R409=0,NOT(ISNUMBER($J409))),"",IFERROR(DATEDIF($J409,DATE(FY,1,1),"y"),0))</f>
        <v/>
      </c>
      <c r="U409" s="38">
        <f>IF(OR($R409=0,NOT(ISNUMBER($I409))),0,IF(YEAR($I409)+IF($Q409=1,RetAgeO,RetAgeE)=FY,MONTH($I409),IF(YEAR($I409)+IF($Q409=1,RetAgeO,RetAgeE)&lt;FY,1,0)))</f>
        <v/>
      </c>
      <c r="V409" s="38">
        <f>IF(OR($R409=0,NOT(ISNUMBER($K409))),0,IF(YEAR($K409)=FY,MONTH($K409),IF(YEAR($K409)&lt;FY,1,0)))</f>
        <v/>
      </c>
      <c r="W409" s="38">
        <f>IF($R409=0,0,MIN(12,IF(AND(ISNUMBER($O409),$O409&gt;=1,$O409&lt;=12),INT($O409),12),IF(AND(RetireExit="Yes",$U409&gt;0),$U409,12),IF(AND(ContractExit="Yes",$V409&gt;0),$V409,12)))</f>
        <v/>
      </c>
      <c r="X409" s="37">
        <f>IF(ISNUMBER($P409),$P409,IncPct)</f>
        <v/>
      </c>
      <c r="Y409" s="39">
        <f>IF($W409=0,0,MAX(0,MIN($W409,IncMonth-1))+MAX(0,$W409-IncMonth+1)*(1+$X409))</f>
        <v/>
      </c>
      <c r="Z409" s="40">
        <f>IF($C409="",0,IFERROR(INDEX(Departments!$B$5:$B$54,MATCH($C409,Departments!$A$5:$A$54,0)),0))</f>
        <v/>
      </c>
      <c r="AA409" s="41">
        <f>N($L409)*$Y409</f>
        <v/>
      </c>
      <c r="AB409" s="41">
        <f>N($M409)*$Y409</f>
        <v/>
      </c>
      <c r="AC409" s="41">
        <f>$AA409*$Z409</f>
        <v/>
      </c>
      <c r="AD409" s="41">
        <f>$AA409*BonusMonths/12</f>
        <v/>
      </c>
      <c r="AE409" s="41">
        <f>($AA409+SI_Gross*$AB409)*IF($Q409=1,SI_O,SI_E)</f>
        <v/>
      </c>
      <c r="AF409" s="41">
        <f>IF($Q409=1,0,$AA409*EOSB)</f>
        <v/>
      </c>
      <c r="AG409" s="41">
        <f>$AN409*$W409</f>
        <v/>
      </c>
      <c r="AH409" s="41">
        <f>SUM($AA409:$AG409)</f>
        <v/>
      </c>
      <c r="AI409" s="41">
        <f>12*($AM409+$AN409)</f>
        <v/>
      </c>
      <c r="AJ409" s="41">
        <f>$AM409*((IncMonth-1)+(13-IncMonth)*(1+$X409))+12*$AN409</f>
        <v/>
      </c>
      <c r="AK409" s="41">
        <f>IF($R409=1,N($L409)+N($M409),0)</f>
        <v/>
      </c>
      <c r="AL409">
        <f>IF($C409="","",IF(N($L409)&lt;=0,"Basic salary missing",IF(ISNA(MATCH($C409,Departments!$A$5:$A$54,0)),"Department not on Departments sheet",IF(AND($I409&lt;&gt;"",NOT(ISNUMBER($I409))),"Date of birth is text, not a date",IF(AND($K409&lt;&gt;"",NOT(ISNUMBER($K409))),"Contract end is text, not a date","")))))</f>
        <v/>
      </c>
      <c r="AM409" s="41">
        <f>IF($R409=0,0,N($L409)*(1+$Z409+BonusMonths/12+IF($Q409=1,0,EOSB))+N($M409)+(N($L409)+SI_Gross*N($M409))*IF($Q409=1,SI_O,SI_E))</f>
        <v/>
      </c>
      <c r="AN409" s="41">
        <f>IF($R409=0,0,(IF($Q409=1,MedO,MedE+Ticket)+Training)/12)</f>
        <v/>
      </c>
    </row>
    <row r="410">
      <c r="I410" s="35" t="n"/>
      <c r="J410" s="35" t="n"/>
      <c r="K410" s="35" t="n"/>
      <c r="L410" s="36" t="n"/>
      <c r="M410" s="36" t="n"/>
      <c r="P410" s="37" t="n"/>
      <c r="Q410" s="38">
        <f>IF($C410="",0,IF(OR(LOWER(TRIM($G410))="omani",LOWER(TRIM($G410))="oman",LOWER(TRIM($G410))="om",LOWER(TRIM($G410))="local"),1,0))</f>
        <v/>
      </c>
      <c r="R410" s="38">
        <f>IF($C410="",0,IF(OR(ISNUMBER(SEARCH("resign",$N410)),ISNUMBER(SEARCH("terminat",$N410)),ISNUMBER(SEARCH("inactive",$N410)),ISNUMBER(SEARCH("vacan",$N410)),ISNUMBER(SEARCH("deceased",$N410)),ISNUMBER(SEARCH("separated",$N410))),0,1))</f>
        <v/>
      </c>
      <c r="S410">
        <f>IF(OR($R410=0,NOT(ISNUMBER($I410))),"",IFERROR(DATEDIF($I410,DATE(FY,1,1),"y"),""))</f>
        <v/>
      </c>
      <c r="T410">
        <f>IF(OR($R410=0,NOT(ISNUMBER($J410))),"",IFERROR(DATEDIF($J410,DATE(FY,1,1),"y"),0))</f>
        <v/>
      </c>
      <c r="U410" s="38">
        <f>IF(OR($R410=0,NOT(ISNUMBER($I410))),0,IF(YEAR($I410)+IF($Q410=1,RetAgeO,RetAgeE)=FY,MONTH($I410),IF(YEAR($I410)+IF($Q410=1,RetAgeO,RetAgeE)&lt;FY,1,0)))</f>
        <v/>
      </c>
      <c r="V410" s="38">
        <f>IF(OR($R410=0,NOT(ISNUMBER($K410))),0,IF(YEAR($K410)=FY,MONTH($K410),IF(YEAR($K410)&lt;FY,1,0)))</f>
        <v/>
      </c>
      <c r="W410" s="38">
        <f>IF($R410=0,0,MIN(12,IF(AND(ISNUMBER($O410),$O410&gt;=1,$O410&lt;=12),INT($O410),12),IF(AND(RetireExit="Yes",$U410&gt;0),$U410,12),IF(AND(ContractExit="Yes",$V410&gt;0),$V410,12)))</f>
        <v/>
      </c>
      <c r="X410" s="37">
        <f>IF(ISNUMBER($P410),$P410,IncPct)</f>
        <v/>
      </c>
      <c r="Y410" s="39">
        <f>IF($W410=0,0,MAX(0,MIN($W410,IncMonth-1))+MAX(0,$W410-IncMonth+1)*(1+$X410))</f>
        <v/>
      </c>
      <c r="Z410" s="40">
        <f>IF($C410="",0,IFERROR(INDEX(Departments!$B$5:$B$54,MATCH($C410,Departments!$A$5:$A$54,0)),0))</f>
        <v/>
      </c>
      <c r="AA410" s="41">
        <f>N($L410)*$Y410</f>
        <v/>
      </c>
      <c r="AB410" s="41">
        <f>N($M410)*$Y410</f>
        <v/>
      </c>
      <c r="AC410" s="41">
        <f>$AA410*$Z410</f>
        <v/>
      </c>
      <c r="AD410" s="41">
        <f>$AA410*BonusMonths/12</f>
        <v/>
      </c>
      <c r="AE410" s="41">
        <f>($AA410+SI_Gross*$AB410)*IF($Q410=1,SI_O,SI_E)</f>
        <v/>
      </c>
      <c r="AF410" s="41">
        <f>IF($Q410=1,0,$AA410*EOSB)</f>
        <v/>
      </c>
      <c r="AG410" s="41">
        <f>$AN410*$W410</f>
        <v/>
      </c>
      <c r="AH410" s="41">
        <f>SUM($AA410:$AG410)</f>
        <v/>
      </c>
      <c r="AI410" s="41">
        <f>12*($AM410+$AN410)</f>
        <v/>
      </c>
      <c r="AJ410" s="41">
        <f>$AM410*((IncMonth-1)+(13-IncMonth)*(1+$X410))+12*$AN410</f>
        <v/>
      </c>
      <c r="AK410" s="41">
        <f>IF($R410=1,N($L410)+N($M410),0)</f>
        <v/>
      </c>
      <c r="AL410">
        <f>IF($C410="","",IF(N($L410)&lt;=0,"Basic salary missing",IF(ISNA(MATCH($C410,Departments!$A$5:$A$54,0)),"Department not on Departments sheet",IF(AND($I410&lt;&gt;"",NOT(ISNUMBER($I410))),"Date of birth is text, not a date",IF(AND($K410&lt;&gt;"",NOT(ISNUMBER($K410))),"Contract end is text, not a date","")))))</f>
        <v/>
      </c>
      <c r="AM410" s="41">
        <f>IF($R410=0,0,N($L410)*(1+$Z410+BonusMonths/12+IF($Q410=1,0,EOSB))+N($M410)+(N($L410)+SI_Gross*N($M410))*IF($Q410=1,SI_O,SI_E))</f>
        <v/>
      </c>
      <c r="AN410" s="41">
        <f>IF($R410=0,0,(IF($Q410=1,MedO,MedE+Ticket)+Training)/12)</f>
        <v/>
      </c>
    </row>
    <row r="411">
      <c r="I411" s="35" t="n"/>
      <c r="J411" s="35" t="n"/>
      <c r="K411" s="35" t="n"/>
      <c r="L411" s="36" t="n"/>
      <c r="M411" s="36" t="n"/>
      <c r="P411" s="37" t="n"/>
      <c r="Q411" s="38">
        <f>IF($C411="",0,IF(OR(LOWER(TRIM($G411))="omani",LOWER(TRIM($G411))="oman",LOWER(TRIM($G411))="om",LOWER(TRIM($G411))="local"),1,0))</f>
        <v/>
      </c>
      <c r="R411" s="38">
        <f>IF($C411="",0,IF(OR(ISNUMBER(SEARCH("resign",$N411)),ISNUMBER(SEARCH("terminat",$N411)),ISNUMBER(SEARCH("inactive",$N411)),ISNUMBER(SEARCH("vacan",$N411)),ISNUMBER(SEARCH("deceased",$N411)),ISNUMBER(SEARCH("separated",$N411))),0,1))</f>
        <v/>
      </c>
      <c r="S411">
        <f>IF(OR($R411=0,NOT(ISNUMBER($I411))),"",IFERROR(DATEDIF($I411,DATE(FY,1,1),"y"),""))</f>
        <v/>
      </c>
      <c r="T411">
        <f>IF(OR($R411=0,NOT(ISNUMBER($J411))),"",IFERROR(DATEDIF($J411,DATE(FY,1,1),"y"),0))</f>
        <v/>
      </c>
      <c r="U411" s="38">
        <f>IF(OR($R411=0,NOT(ISNUMBER($I411))),0,IF(YEAR($I411)+IF($Q411=1,RetAgeO,RetAgeE)=FY,MONTH($I411),IF(YEAR($I411)+IF($Q411=1,RetAgeO,RetAgeE)&lt;FY,1,0)))</f>
        <v/>
      </c>
      <c r="V411" s="38">
        <f>IF(OR($R411=0,NOT(ISNUMBER($K411))),0,IF(YEAR($K411)=FY,MONTH($K411),IF(YEAR($K411)&lt;FY,1,0)))</f>
        <v/>
      </c>
      <c r="W411" s="38">
        <f>IF($R411=0,0,MIN(12,IF(AND(ISNUMBER($O411),$O411&gt;=1,$O411&lt;=12),INT($O411),12),IF(AND(RetireExit="Yes",$U411&gt;0),$U411,12),IF(AND(ContractExit="Yes",$V411&gt;0),$V411,12)))</f>
        <v/>
      </c>
      <c r="X411" s="37">
        <f>IF(ISNUMBER($P411),$P411,IncPct)</f>
        <v/>
      </c>
      <c r="Y411" s="39">
        <f>IF($W411=0,0,MAX(0,MIN($W411,IncMonth-1))+MAX(0,$W411-IncMonth+1)*(1+$X411))</f>
        <v/>
      </c>
      <c r="Z411" s="40">
        <f>IF($C411="",0,IFERROR(INDEX(Departments!$B$5:$B$54,MATCH($C411,Departments!$A$5:$A$54,0)),0))</f>
        <v/>
      </c>
      <c r="AA411" s="41">
        <f>N($L411)*$Y411</f>
        <v/>
      </c>
      <c r="AB411" s="41">
        <f>N($M411)*$Y411</f>
        <v/>
      </c>
      <c r="AC411" s="41">
        <f>$AA411*$Z411</f>
        <v/>
      </c>
      <c r="AD411" s="41">
        <f>$AA411*BonusMonths/12</f>
        <v/>
      </c>
      <c r="AE411" s="41">
        <f>($AA411+SI_Gross*$AB411)*IF($Q411=1,SI_O,SI_E)</f>
        <v/>
      </c>
      <c r="AF411" s="41">
        <f>IF($Q411=1,0,$AA411*EOSB)</f>
        <v/>
      </c>
      <c r="AG411" s="41">
        <f>$AN411*$W411</f>
        <v/>
      </c>
      <c r="AH411" s="41">
        <f>SUM($AA411:$AG411)</f>
        <v/>
      </c>
      <c r="AI411" s="41">
        <f>12*($AM411+$AN411)</f>
        <v/>
      </c>
      <c r="AJ411" s="41">
        <f>$AM411*((IncMonth-1)+(13-IncMonth)*(1+$X411))+12*$AN411</f>
        <v/>
      </c>
      <c r="AK411" s="41">
        <f>IF($R411=1,N($L411)+N($M411),0)</f>
        <v/>
      </c>
      <c r="AL411">
        <f>IF($C411="","",IF(N($L411)&lt;=0,"Basic salary missing",IF(ISNA(MATCH($C411,Departments!$A$5:$A$54,0)),"Department not on Departments sheet",IF(AND($I411&lt;&gt;"",NOT(ISNUMBER($I411))),"Date of birth is text, not a date",IF(AND($K411&lt;&gt;"",NOT(ISNUMBER($K411))),"Contract end is text, not a date","")))))</f>
        <v/>
      </c>
      <c r="AM411" s="41">
        <f>IF($R411=0,0,N($L411)*(1+$Z411+BonusMonths/12+IF($Q411=1,0,EOSB))+N($M411)+(N($L411)+SI_Gross*N($M411))*IF($Q411=1,SI_O,SI_E))</f>
        <v/>
      </c>
      <c r="AN411" s="41">
        <f>IF($R411=0,0,(IF($Q411=1,MedO,MedE+Ticket)+Training)/12)</f>
        <v/>
      </c>
    </row>
    <row r="412">
      <c r="I412" s="35" t="n"/>
      <c r="J412" s="35" t="n"/>
      <c r="K412" s="35" t="n"/>
      <c r="L412" s="36" t="n"/>
      <c r="M412" s="36" t="n"/>
      <c r="P412" s="37" t="n"/>
      <c r="Q412" s="38">
        <f>IF($C412="",0,IF(OR(LOWER(TRIM($G412))="omani",LOWER(TRIM($G412))="oman",LOWER(TRIM($G412))="om",LOWER(TRIM($G412))="local"),1,0))</f>
        <v/>
      </c>
      <c r="R412" s="38">
        <f>IF($C412="",0,IF(OR(ISNUMBER(SEARCH("resign",$N412)),ISNUMBER(SEARCH("terminat",$N412)),ISNUMBER(SEARCH("inactive",$N412)),ISNUMBER(SEARCH("vacan",$N412)),ISNUMBER(SEARCH("deceased",$N412)),ISNUMBER(SEARCH("separated",$N412))),0,1))</f>
        <v/>
      </c>
      <c r="S412">
        <f>IF(OR($R412=0,NOT(ISNUMBER($I412))),"",IFERROR(DATEDIF($I412,DATE(FY,1,1),"y"),""))</f>
        <v/>
      </c>
      <c r="T412">
        <f>IF(OR($R412=0,NOT(ISNUMBER($J412))),"",IFERROR(DATEDIF($J412,DATE(FY,1,1),"y"),0))</f>
        <v/>
      </c>
      <c r="U412" s="38">
        <f>IF(OR($R412=0,NOT(ISNUMBER($I412))),0,IF(YEAR($I412)+IF($Q412=1,RetAgeO,RetAgeE)=FY,MONTH($I412),IF(YEAR($I412)+IF($Q412=1,RetAgeO,RetAgeE)&lt;FY,1,0)))</f>
        <v/>
      </c>
      <c r="V412" s="38">
        <f>IF(OR($R412=0,NOT(ISNUMBER($K412))),0,IF(YEAR($K412)=FY,MONTH($K412),IF(YEAR($K412)&lt;FY,1,0)))</f>
        <v/>
      </c>
      <c r="W412" s="38">
        <f>IF($R412=0,0,MIN(12,IF(AND(ISNUMBER($O412),$O412&gt;=1,$O412&lt;=12),INT($O412),12),IF(AND(RetireExit="Yes",$U412&gt;0),$U412,12),IF(AND(ContractExit="Yes",$V412&gt;0),$V412,12)))</f>
        <v/>
      </c>
      <c r="X412" s="37">
        <f>IF(ISNUMBER($P412),$P412,IncPct)</f>
        <v/>
      </c>
      <c r="Y412" s="39">
        <f>IF($W412=0,0,MAX(0,MIN($W412,IncMonth-1))+MAX(0,$W412-IncMonth+1)*(1+$X412))</f>
        <v/>
      </c>
      <c r="Z412" s="40">
        <f>IF($C412="",0,IFERROR(INDEX(Departments!$B$5:$B$54,MATCH($C412,Departments!$A$5:$A$54,0)),0))</f>
        <v/>
      </c>
      <c r="AA412" s="41">
        <f>N($L412)*$Y412</f>
        <v/>
      </c>
      <c r="AB412" s="41">
        <f>N($M412)*$Y412</f>
        <v/>
      </c>
      <c r="AC412" s="41">
        <f>$AA412*$Z412</f>
        <v/>
      </c>
      <c r="AD412" s="41">
        <f>$AA412*BonusMonths/12</f>
        <v/>
      </c>
      <c r="AE412" s="41">
        <f>($AA412+SI_Gross*$AB412)*IF($Q412=1,SI_O,SI_E)</f>
        <v/>
      </c>
      <c r="AF412" s="41">
        <f>IF($Q412=1,0,$AA412*EOSB)</f>
        <v/>
      </c>
      <c r="AG412" s="41">
        <f>$AN412*$W412</f>
        <v/>
      </c>
      <c r="AH412" s="41">
        <f>SUM($AA412:$AG412)</f>
        <v/>
      </c>
      <c r="AI412" s="41">
        <f>12*($AM412+$AN412)</f>
        <v/>
      </c>
      <c r="AJ412" s="41">
        <f>$AM412*((IncMonth-1)+(13-IncMonth)*(1+$X412))+12*$AN412</f>
        <v/>
      </c>
      <c r="AK412" s="41">
        <f>IF($R412=1,N($L412)+N($M412),0)</f>
        <v/>
      </c>
      <c r="AL412">
        <f>IF($C412="","",IF(N($L412)&lt;=0,"Basic salary missing",IF(ISNA(MATCH($C412,Departments!$A$5:$A$54,0)),"Department not on Departments sheet",IF(AND($I412&lt;&gt;"",NOT(ISNUMBER($I412))),"Date of birth is text, not a date",IF(AND($K412&lt;&gt;"",NOT(ISNUMBER($K412))),"Contract end is text, not a date","")))))</f>
        <v/>
      </c>
      <c r="AM412" s="41">
        <f>IF($R412=0,0,N($L412)*(1+$Z412+BonusMonths/12+IF($Q412=1,0,EOSB))+N($M412)+(N($L412)+SI_Gross*N($M412))*IF($Q412=1,SI_O,SI_E))</f>
        <v/>
      </c>
      <c r="AN412" s="41">
        <f>IF($R412=0,0,(IF($Q412=1,MedO,MedE+Ticket)+Training)/12)</f>
        <v/>
      </c>
    </row>
    <row r="413">
      <c r="I413" s="35" t="n"/>
      <c r="J413" s="35" t="n"/>
      <c r="K413" s="35" t="n"/>
      <c r="L413" s="36" t="n"/>
      <c r="M413" s="36" t="n"/>
      <c r="P413" s="37" t="n"/>
      <c r="Q413" s="38">
        <f>IF($C413="",0,IF(OR(LOWER(TRIM($G413))="omani",LOWER(TRIM($G413))="oman",LOWER(TRIM($G413))="om",LOWER(TRIM($G413))="local"),1,0))</f>
        <v/>
      </c>
      <c r="R413" s="38">
        <f>IF($C413="",0,IF(OR(ISNUMBER(SEARCH("resign",$N413)),ISNUMBER(SEARCH("terminat",$N413)),ISNUMBER(SEARCH("inactive",$N413)),ISNUMBER(SEARCH("vacan",$N413)),ISNUMBER(SEARCH("deceased",$N413)),ISNUMBER(SEARCH("separated",$N413))),0,1))</f>
        <v/>
      </c>
      <c r="S413">
        <f>IF(OR($R413=0,NOT(ISNUMBER($I413))),"",IFERROR(DATEDIF($I413,DATE(FY,1,1),"y"),""))</f>
        <v/>
      </c>
      <c r="T413">
        <f>IF(OR($R413=0,NOT(ISNUMBER($J413))),"",IFERROR(DATEDIF($J413,DATE(FY,1,1),"y"),0))</f>
        <v/>
      </c>
      <c r="U413" s="38">
        <f>IF(OR($R413=0,NOT(ISNUMBER($I413))),0,IF(YEAR($I413)+IF($Q413=1,RetAgeO,RetAgeE)=FY,MONTH($I413),IF(YEAR($I413)+IF($Q413=1,RetAgeO,RetAgeE)&lt;FY,1,0)))</f>
        <v/>
      </c>
      <c r="V413" s="38">
        <f>IF(OR($R413=0,NOT(ISNUMBER($K413))),0,IF(YEAR($K413)=FY,MONTH($K413),IF(YEAR($K413)&lt;FY,1,0)))</f>
        <v/>
      </c>
      <c r="W413" s="38">
        <f>IF($R413=0,0,MIN(12,IF(AND(ISNUMBER($O413),$O413&gt;=1,$O413&lt;=12),INT($O413),12),IF(AND(RetireExit="Yes",$U413&gt;0),$U413,12),IF(AND(ContractExit="Yes",$V413&gt;0),$V413,12)))</f>
        <v/>
      </c>
      <c r="X413" s="37">
        <f>IF(ISNUMBER($P413),$P413,IncPct)</f>
        <v/>
      </c>
      <c r="Y413" s="39">
        <f>IF($W413=0,0,MAX(0,MIN($W413,IncMonth-1))+MAX(0,$W413-IncMonth+1)*(1+$X413))</f>
        <v/>
      </c>
      <c r="Z413" s="40">
        <f>IF($C413="",0,IFERROR(INDEX(Departments!$B$5:$B$54,MATCH($C413,Departments!$A$5:$A$54,0)),0))</f>
        <v/>
      </c>
      <c r="AA413" s="41">
        <f>N($L413)*$Y413</f>
        <v/>
      </c>
      <c r="AB413" s="41">
        <f>N($M413)*$Y413</f>
        <v/>
      </c>
      <c r="AC413" s="41">
        <f>$AA413*$Z413</f>
        <v/>
      </c>
      <c r="AD413" s="41">
        <f>$AA413*BonusMonths/12</f>
        <v/>
      </c>
      <c r="AE413" s="41">
        <f>($AA413+SI_Gross*$AB413)*IF($Q413=1,SI_O,SI_E)</f>
        <v/>
      </c>
      <c r="AF413" s="41">
        <f>IF($Q413=1,0,$AA413*EOSB)</f>
        <v/>
      </c>
      <c r="AG413" s="41">
        <f>$AN413*$W413</f>
        <v/>
      </c>
      <c r="AH413" s="41">
        <f>SUM($AA413:$AG413)</f>
        <v/>
      </c>
      <c r="AI413" s="41">
        <f>12*($AM413+$AN413)</f>
        <v/>
      </c>
      <c r="AJ413" s="41">
        <f>$AM413*((IncMonth-1)+(13-IncMonth)*(1+$X413))+12*$AN413</f>
        <v/>
      </c>
      <c r="AK413" s="41">
        <f>IF($R413=1,N($L413)+N($M413),0)</f>
        <v/>
      </c>
      <c r="AL413">
        <f>IF($C413="","",IF(N($L413)&lt;=0,"Basic salary missing",IF(ISNA(MATCH($C413,Departments!$A$5:$A$54,0)),"Department not on Departments sheet",IF(AND($I413&lt;&gt;"",NOT(ISNUMBER($I413))),"Date of birth is text, not a date",IF(AND($K413&lt;&gt;"",NOT(ISNUMBER($K413))),"Contract end is text, not a date","")))))</f>
        <v/>
      </c>
      <c r="AM413" s="41">
        <f>IF($R413=0,0,N($L413)*(1+$Z413+BonusMonths/12+IF($Q413=1,0,EOSB))+N($M413)+(N($L413)+SI_Gross*N($M413))*IF($Q413=1,SI_O,SI_E))</f>
        <v/>
      </c>
      <c r="AN413" s="41">
        <f>IF($R413=0,0,(IF($Q413=1,MedO,MedE+Ticket)+Training)/12)</f>
        <v/>
      </c>
    </row>
    <row r="414">
      <c r="I414" s="35" t="n"/>
      <c r="J414" s="35" t="n"/>
      <c r="K414" s="35" t="n"/>
      <c r="L414" s="36" t="n"/>
      <c r="M414" s="36" t="n"/>
      <c r="P414" s="37" t="n"/>
      <c r="Q414" s="38">
        <f>IF($C414="",0,IF(OR(LOWER(TRIM($G414))="omani",LOWER(TRIM($G414))="oman",LOWER(TRIM($G414))="om",LOWER(TRIM($G414))="local"),1,0))</f>
        <v/>
      </c>
      <c r="R414" s="38">
        <f>IF($C414="",0,IF(OR(ISNUMBER(SEARCH("resign",$N414)),ISNUMBER(SEARCH("terminat",$N414)),ISNUMBER(SEARCH("inactive",$N414)),ISNUMBER(SEARCH("vacan",$N414)),ISNUMBER(SEARCH("deceased",$N414)),ISNUMBER(SEARCH("separated",$N414))),0,1))</f>
        <v/>
      </c>
      <c r="S414">
        <f>IF(OR($R414=0,NOT(ISNUMBER($I414))),"",IFERROR(DATEDIF($I414,DATE(FY,1,1),"y"),""))</f>
        <v/>
      </c>
      <c r="T414">
        <f>IF(OR($R414=0,NOT(ISNUMBER($J414))),"",IFERROR(DATEDIF($J414,DATE(FY,1,1),"y"),0))</f>
        <v/>
      </c>
      <c r="U414" s="38">
        <f>IF(OR($R414=0,NOT(ISNUMBER($I414))),0,IF(YEAR($I414)+IF($Q414=1,RetAgeO,RetAgeE)=FY,MONTH($I414),IF(YEAR($I414)+IF($Q414=1,RetAgeO,RetAgeE)&lt;FY,1,0)))</f>
        <v/>
      </c>
      <c r="V414" s="38">
        <f>IF(OR($R414=0,NOT(ISNUMBER($K414))),0,IF(YEAR($K414)=FY,MONTH($K414),IF(YEAR($K414)&lt;FY,1,0)))</f>
        <v/>
      </c>
      <c r="W414" s="38">
        <f>IF($R414=0,0,MIN(12,IF(AND(ISNUMBER($O414),$O414&gt;=1,$O414&lt;=12),INT($O414),12),IF(AND(RetireExit="Yes",$U414&gt;0),$U414,12),IF(AND(ContractExit="Yes",$V414&gt;0),$V414,12)))</f>
        <v/>
      </c>
      <c r="X414" s="37">
        <f>IF(ISNUMBER($P414),$P414,IncPct)</f>
        <v/>
      </c>
      <c r="Y414" s="39">
        <f>IF($W414=0,0,MAX(0,MIN($W414,IncMonth-1))+MAX(0,$W414-IncMonth+1)*(1+$X414))</f>
        <v/>
      </c>
      <c r="Z414" s="40">
        <f>IF($C414="",0,IFERROR(INDEX(Departments!$B$5:$B$54,MATCH($C414,Departments!$A$5:$A$54,0)),0))</f>
        <v/>
      </c>
      <c r="AA414" s="41">
        <f>N($L414)*$Y414</f>
        <v/>
      </c>
      <c r="AB414" s="41">
        <f>N($M414)*$Y414</f>
        <v/>
      </c>
      <c r="AC414" s="41">
        <f>$AA414*$Z414</f>
        <v/>
      </c>
      <c r="AD414" s="41">
        <f>$AA414*BonusMonths/12</f>
        <v/>
      </c>
      <c r="AE414" s="41">
        <f>($AA414+SI_Gross*$AB414)*IF($Q414=1,SI_O,SI_E)</f>
        <v/>
      </c>
      <c r="AF414" s="41">
        <f>IF($Q414=1,0,$AA414*EOSB)</f>
        <v/>
      </c>
      <c r="AG414" s="41">
        <f>$AN414*$W414</f>
        <v/>
      </c>
      <c r="AH414" s="41">
        <f>SUM($AA414:$AG414)</f>
        <v/>
      </c>
      <c r="AI414" s="41">
        <f>12*($AM414+$AN414)</f>
        <v/>
      </c>
      <c r="AJ414" s="41">
        <f>$AM414*((IncMonth-1)+(13-IncMonth)*(1+$X414))+12*$AN414</f>
        <v/>
      </c>
      <c r="AK414" s="41">
        <f>IF($R414=1,N($L414)+N($M414),0)</f>
        <v/>
      </c>
      <c r="AL414">
        <f>IF($C414="","",IF(N($L414)&lt;=0,"Basic salary missing",IF(ISNA(MATCH($C414,Departments!$A$5:$A$54,0)),"Department not on Departments sheet",IF(AND($I414&lt;&gt;"",NOT(ISNUMBER($I414))),"Date of birth is text, not a date",IF(AND($K414&lt;&gt;"",NOT(ISNUMBER($K414))),"Contract end is text, not a date","")))))</f>
        <v/>
      </c>
      <c r="AM414" s="41">
        <f>IF($R414=0,0,N($L414)*(1+$Z414+BonusMonths/12+IF($Q414=1,0,EOSB))+N($M414)+(N($L414)+SI_Gross*N($M414))*IF($Q414=1,SI_O,SI_E))</f>
        <v/>
      </c>
      <c r="AN414" s="41">
        <f>IF($R414=0,0,(IF($Q414=1,MedO,MedE+Ticket)+Training)/12)</f>
        <v/>
      </c>
    </row>
    <row r="415">
      <c r="I415" s="35" t="n"/>
      <c r="J415" s="35" t="n"/>
      <c r="K415" s="35" t="n"/>
      <c r="L415" s="36" t="n"/>
      <c r="M415" s="36" t="n"/>
      <c r="P415" s="37" t="n"/>
      <c r="Q415" s="38">
        <f>IF($C415="",0,IF(OR(LOWER(TRIM($G415))="omani",LOWER(TRIM($G415))="oman",LOWER(TRIM($G415))="om",LOWER(TRIM($G415))="local"),1,0))</f>
        <v/>
      </c>
      <c r="R415" s="38">
        <f>IF($C415="",0,IF(OR(ISNUMBER(SEARCH("resign",$N415)),ISNUMBER(SEARCH("terminat",$N415)),ISNUMBER(SEARCH("inactive",$N415)),ISNUMBER(SEARCH("vacan",$N415)),ISNUMBER(SEARCH("deceased",$N415)),ISNUMBER(SEARCH("separated",$N415))),0,1))</f>
        <v/>
      </c>
      <c r="S415">
        <f>IF(OR($R415=0,NOT(ISNUMBER($I415))),"",IFERROR(DATEDIF($I415,DATE(FY,1,1),"y"),""))</f>
        <v/>
      </c>
      <c r="T415">
        <f>IF(OR($R415=0,NOT(ISNUMBER($J415))),"",IFERROR(DATEDIF($J415,DATE(FY,1,1),"y"),0))</f>
        <v/>
      </c>
      <c r="U415" s="38">
        <f>IF(OR($R415=0,NOT(ISNUMBER($I415))),0,IF(YEAR($I415)+IF($Q415=1,RetAgeO,RetAgeE)=FY,MONTH($I415),IF(YEAR($I415)+IF($Q415=1,RetAgeO,RetAgeE)&lt;FY,1,0)))</f>
        <v/>
      </c>
      <c r="V415" s="38">
        <f>IF(OR($R415=0,NOT(ISNUMBER($K415))),0,IF(YEAR($K415)=FY,MONTH($K415),IF(YEAR($K415)&lt;FY,1,0)))</f>
        <v/>
      </c>
      <c r="W415" s="38">
        <f>IF($R415=0,0,MIN(12,IF(AND(ISNUMBER($O415),$O415&gt;=1,$O415&lt;=12),INT($O415),12),IF(AND(RetireExit="Yes",$U415&gt;0),$U415,12),IF(AND(ContractExit="Yes",$V415&gt;0),$V415,12)))</f>
        <v/>
      </c>
      <c r="X415" s="37">
        <f>IF(ISNUMBER($P415),$P415,IncPct)</f>
        <v/>
      </c>
      <c r="Y415" s="39">
        <f>IF($W415=0,0,MAX(0,MIN($W415,IncMonth-1))+MAX(0,$W415-IncMonth+1)*(1+$X415))</f>
        <v/>
      </c>
      <c r="Z415" s="40">
        <f>IF($C415="",0,IFERROR(INDEX(Departments!$B$5:$B$54,MATCH($C415,Departments!$A$5:$A$54,0)),0))</f>
        <v/>
      </c>
      <c r="AA415" s="41">
        <f>N($L415)*$Y415</f>
        <v/>
      </c>
      <c r="AB415" s="41">
        <f>N($M415)*$Y415</f>
        <v/>
      </c>
      <c r="AC415" s="41">
        <f>$AA415*$Z415</f>
        <v/>
      </c>
      <c r="AD415" s="41">
        <f>$AA415*BonusMonths/12</f>
        <v/>
      </c>
      <c r="AE415" s="41">
        <f>($AA415+SI_Gross*$AB415)*IF($Q415=1,SI_O,SI_E)</f>
        <v/>
      </c>
      <c r="AF415" s="41">
        <f>IF($Q415=1,0,$AA415*EOSB)</f>
        <v/>
      </c>
      <c r="AG415" s="41">
        <f>$AN415*$W415</f>
        <v/>
      </c>
      <c r="AH415" s="41">
        <f>SUM($AA415:$AG415)</f>
        <v/>
      </c>
      <c r="AI415" s="41">
        <f>12*($AM415+$AN415)</f>
        <v/>
      </c>
      <c r="AJ415" s="41">
        <f>$AM415*((IncMonth-1)+(13-IncMonth)*(1+$X415))+12*$AN415</f>
        <v/>
      </c>
      <c r="AK415" s="41">
        <f>IF($R415=1,N($L415)+N($M415),0)</f>
        <v/>
      </c>
      <c r="AL415">
        <f>IF($C415="","",IF(N($L415)&lt;=0,"Basic salary missing",IF(ISNA(MATCH($C415,Departments!$A$5:$A$54,0)),"Department not on Departments sheet",IF(AND($I415&lt;&gt;"",NOT(ISNUMBER($I415))),"Date of birth is text, not a date",IF(AND($K415&lt;&gt;"",NOT(ISNUMBER($K415))),"Contract end is text, not a date","")))))</f>
        <v/>
      </c>
      <c r="AM415" s="41">
        <f>IF($R415=0,0,N($L415)*(1+$Z415+BonusMonths/12+IF($Q415=1,0,EOSB))+N($M415)+(N($L415)+SI_Gross*N($M415))*IF($Q415=1,SI_O,SI_E))</f>
        <v/>
      </c>
      <c r="AN415" s="41">
        <f>IF($R415=0,0,(IF($Q415=1,MedO,MedE+Ticket)+Training)/12)</f>
        <v/>
      </c>
    </row>
    <row r="416">
      <c r="I416" s="35" t="n"/>
      <c r="J416" s="35" t="n"/>
      <c r="K416" s="35" t="n"/>
      <c r="L416" s="36" t="n"/>
      <c r="M416" s="36" t="n"/>
      <c r="P416" s="37" t="n"/>
      <c r="Q416" s="38">
        <f>IF($C416="",0,IF(OR(LOWER(TRIM($G416))="omani",LOWER(TRIM($G416))="oman",LOWER(TRIM($G416))="om",LOWER(TRIM($G416))="local"),1,0))</f>
        <v/>
      </c>
      <c r="R416" s="38">
        <f>IF($C416="",0,IF(OR(ISNUMBER(SEARCH("resign",$N416)),ISNUMBER(SEARCH("terminat",$N416)),ISNUMBER(SEARCH("inactive",$N416)),ISNUMBER(SEARCH("vacan",$N416)),ISNUMBER(SEARCH("deceased",$N416)),ISNUMBER(SEARCH("separated",$N416))),0,1))</f>
        <v/>
      </c>
      <c r="S416">
        <f>IF(OR($R416=0,NOT(ISNUMBER($I416))),"",IFERROR(DATEDIF($I416,DATE(FY,1,1),"y"),""))</f>
        <v/>
      </c>
      <c r="T416">
        <f>IF(OR($R416=0,NOT(ISNUMBER($J416))),"",IFERROR(DATEDIF($J416,DATE(FY,1,1),"y"),0))</f>
        <v/>
      </c>
      <c r="U416" s="38">
        <f>IF(OR($R416=0,NOT(ISNUMBER($I416))),0,IF(YEAR($I416)+IF($Q416=1,RetAgeO,RetAgeE)=FY,MONTH($I416),IF(YEAR($I416)+IF($Q416=1,RetAgeO,RetAgeE)&lt;FY,1,0)))</f>
        <v/>
      </c>
      <c r="V416" s="38">
        <f>IF(OR($R416=0,NOT(ISNUMBER($K416))),0,IF(YEAR($K416)=FY,MONTH($K416),IF(YEAR($K416)&lt;FY,1,0)))</f>
        <v/>
      </c>
      <c r="W416" s="38">
        <f>IF($R416=0,0,MIN(12,IF(AND(ISNUMBER($O416),$O416&gt;=1,$O416&lt;=12),INT($O416),12),IF(AND(RetireExit="Yes",$U416&gt;0),$U416,12),IF(AND(ContractExit="Yes",$V416&gt;0),$V416,12)))</f>
        <v/>
      </c>
      <c r="X416" s="37">
        <f>IF(ISNUMBER($P416),$P416,IncPct)</f>
        <v/>
      </c>
      <c r="Y416" s="39">
        <f>IF($W416=0,0,MAX(0,MIN($W416,IncMonth-1))+MAX(0,$W416-IncMonth+1)*(1+$X416))</f>
        <v/>
      </c>
      <c r="Z416" s="40">
        <f>IF($C416="",0,IFERROR(INDEX(Departments!$B$5:$B$54,MATCH($C416,Departments!$A$5:$A$54,0)),0))</f>
        <v/>
      </c>
      <c r="AA416" s="41">
        <f>N($L416)*$Y416</f>
        <v/>
      </c>
      <c r="AB416" s="41">
        <f>N($M416)*$Y416</f>
        <v/>
      </c>
      <c r="AC416" s="41">
        <f>$AA416*$Z416</f>
        <v/>
      </c>
      <c r="AD416" s="41">
        <f>$AA416*BonusMonths/12</f>
        <v/>
      </c>
      <c r="AE416" s="41">
        <f>($AA416+SI_Gross*$AB416)*IF($Q416=1,SI_O,SI_E)</f>
        <v/>
      </c>
      <c r="AF416" s="41">
        <f>IF($Q416=1,0,$AA416*EOSB)</f>
        <v/>
      </c>
      <c r="AG416" s="41">
        <f>$AN416*$W416</f>
        <v/>
      </c>
      <c r="AH416" s="41">
        <f>SUM($AA416:$AG416)</f>
        <v/>
      </c>
      <c r="AI416" s="41">
        <f>12*($AM416+$AN416)</f>
        <v/>
      </c>
      <c r="AJ416" s="41">
        <f>$AM416*((IncMonth-1)+(13-IncMonth)*(1+$X416))+12*$AN416</f>
        <v/>
      </c>
      <c r="AK416" s="41">
        <f>IF($R416=1,N($L416)+N($M416),0)</f>
        <v/>
      </c>
      <c r="AL416">
        <f>IF($C416="","",IF(N($L416)&lt;=0,"Basic salary missing",IF(ISNA(MATCH($C416,Departments!$A$5:$A$54,0)),"Department not on Departments sheet",IF(AND($I416&lt;&gt;"",NOT(ISNUMBER($I416))),"Date of birth is text, not a date",IF(AND($K416&lt;&gt;"",NOT(ISNUMBER($K416))),"Contract end is text, not a date","")))))</f>
        <v/>
      </c>
      <c r="AM416" s="41">
        <f>IF($R416=0,0,N($L416)*(1+$Z416+BonusMonths/12+IF($Q416=1,0,EOSB))+N($M416)+(N($L416)+SI_Gross*N($M416))*IF($Q416=1,SI_O,SI_E))</f>
        <v/>
      </c>
      <c r="AN416" s="41">
        <f>IF($R416=0,0,(IF($Q416=1,MedO,MedE+Ticket)+Training)/12)</f>
        <v/>
      </c>
    </row>
    <row r="417">
      <c r="I417" s="35" t="n"/>
      <c r="J417" s="35" t="n"/>
      <c r="K417" s="35" t="n"/>
      <c r="L417" s="36" t="n"/>
      <c r="M417" s="36" t="n"/>
      <c r="P417" s="37" t="n"/>
      <c r="Q417" s="38">
        <f>IF($C417="",0,IF(OR(LOWER(TRIM($G417))="omani",LOWER(TRIM($G417))="oman",LOWER(TRIM($G417))="om",LOWER(TRIM($G417))="local"),1,0))</f>
        <v/>
      </c>
      <c r="R417" s="38">
        <f>IF($C417="",0,IF(OR(ISNUMBER(SEARCH("resign",$N417)),ISNUMBER(SEARCH("terminat",$N417)),ISNUMBER(SEARCH("inactive",$N417)),ISNUMBER(SEARCH("vacan",$N417)),ISNUMBER(SEARCH("deceased",$N417)),ISNUMBER(SEARCH("separated",$N417))),0,1))</f>
        <v/>
      </c>
      <c r="S417">
        <f>IF(OR($R417=0,NOT(ISNUMBER($I417))),"",IFERROR(DATEDIF($I417,DATE(FY,1,1),"y"),""))</f>
        <v/>
      </c>
      <c r="T417">
        <f>IF(OR($R417=0,NOT(ISNUMBER($J417))),"",IFERROR(DATEDIF($J417,DATE(FY,1,1),"y"),0))</f>
        <v/>
      </c>
      <c r="U417" s="38">
        <f>IF(OR($R417=0,NOT(ISNUMBER($I417))),0,IF(YEAR($I417)+IF($Q417=1,RetAgeO,RetAgeE)=FY,MONTH($I417),IF(YEAR($I417)+IF($Q417=1,RetAgeO,RetAgeE)&lt;FY,1,0)))</f>
        <v/>
      </c>
      <c r="V417" s="38">
        <f>IF(OR($R417=0,NOT(ISNUMBER($K417))),0,IF(YEAR($K417)=FY,MONTH($K417),IF(YEAR($K417)&lt;FY,1,0)))</f>
        <v/>
      </c>
      <c r="W417" s="38">
        <f>IF($R417=0,0,MIN(12,IF(AND(ISNUMBER($O417),$O417&gt;=1,$O417&lt;=12),INT($O417),12),IF(AND(RetireExit="Yes",$U417&gt;0),$U417,12),IF(AND(ContractExit="Yes",$V417&gt;0),$V417,12)))</f>
        <v/>
      </c>
      <c r="X417" s="37">
        <f>IF(ISNUMBER($P417),$P417,IncPct)</f>
        <v/>
      </c>
      <c r="Y417" s="39">
        <f>IF($W417=0,0,MAX(0,MIN($W417,IncMonth-1))+MAX(0,$W417-IncMonth+1)*(1+$X417))</f>
        <v/>
      </c>
      <c r="Z417" s="40">
        <f>IF($C417="",0,IFERROR(INDEX(Departments!$B$5:$B$54,MATCH($C417,Departments!$A$5:$A$54,0)),0))</f>
        <v/>
      </c>
      <c r="AA417" s="41">
        <f>N($L417)*$Y417</f>
        <v/>
      </c>
      <c r="AB417" s="41">
        <f>N($M417)*$Y417</f>
        <v/>
      </c>
      <c r="AC417" s="41">
        <f>$AA417*$Z417</f>
        <v/>
      </c>
      <c r="AD417" s="41">
        <f>$AA417*BonusMonths/12</f>
        <v/>
      </c>
      <c r="AE417" s="41">
        <f>($AA417+SI_Gross*$AB417)*IF($Q417=1,SI_O,SI_E)</f>
        <v/>
      </c>
      <c r="AF417" s="41">
        <f>IF($Q417=1,0,$AA417*EOSB)</f>
        <v/>
      </c>
      <c r="AG417" s="41">
        <f>$AN417*$W417</f>
        <v/>
      </c>
      <c r="AH417" s="41">
        <f>SUM($AA417:$AG417)</f>
        <v/>
      </c>
      <c r="AI417" s="41">
        <f>12*($AM417+$AN417)</f>
        <v/>
      </c>
      <c r="AJ417" s="41">
        <f>$AM417*((IncMonth-1)+(13-IncMonth)*(1+$X417))+12*$AN417</f>
        <v/>
      </c>
      <c r="AK417" s="41">
        <f>IF($R417=1,N($L417)+N($M417),0)</f>
        <v/>
      </c>
      <c r="AL417">
        <f>IF($C417="","",IF(N($L417)&lt;=0,"Basic salary missing",IF(ISNA(MATCH($C417,Departments!$A$5:$A$54,0)),"Department not on Departments sheet",IF(AND($I417&lt;&gt;"",NOT(ISNUMBER($I417))),"Date of birth is text, not a date",IF(AND($K417&lt;&gt;"",NOT(ISNUMBER($K417))),"Contract end is text, not a date","")))))</f>
        <v/>
      </c>
      <c r="AM417" s="41">
        <f>IF($R417=0,0,N($L417)*(1+$Z417+BonusMonths/12+IF($Q417=1,0,EOSB))+N($M417)+(N($L417)+SI_Gross*N($M417))*IF($Q417=1,SI_O,SI_E))</f>
        <v/>
      </c>
      <c r="AN417" s="41">
        <f>IF($R417=0,0,(IF($Q417=1,MedO,MedE+Ticket)+Training)/12)</f>
        <v/>
      </c>
    </row>
    <row r="418">
      <c r="I418" s="35" t="n"/>
      <c r="J418" s="35" t="n"/>
      <c r="K418" s="35" t="n"/>
      <c r="L418" s="36" t="n"/>
      <c r="M418" s="36" t="n"/>
      <c r="P418" s="37" t="n"/>
      <c r="Q418" s="38">
        <f>IF($C418="",0,IF(OR(LOWER(TRIM($G418))="omani",LOWER(TRIM($G418))="oman",LOWER(TRIM($G418))="om",LOWER(TRIM($G418))="local"),1,0))</f>
        <v/>
      </c>
      <c r="R418" s="38">
        <f>IF($C418="",0,IF(OR(ISNUMBER(SEARCH("resign",$N418)),ISNUMBER(SEARCH("terminat",$N418)),ISNUMBER(SEARCH("inactive",$N418)),ISNUMBER(SEARCH("vacan",$N418)),ISNUMBER(SEARCH("deceased",$N418)),ISNUMBER(SEARCH("separated",$N418))),0,1))</f>
        <v/>
      </c>
      <c r="S418">
        <f>IF(OR($R418=0,NOT(ISNUMBER($I418))),"",IFERROR(DATEDIF($I418,DATE(FY,1,1),"y"),""))</f>
        <v/>
      </c>
      <c r="T418">
        <f>IF(OR($R418=0,NOT(ISNUMBER($J418))),"",IFERROR(DATEDIF($J418,DATE(FY,1,1),"y"),0))</f>
        <v/>
      </c>
      <c r="U418" s="38">
        <f>IF(OR($R418=0,NOT(ISNUMBER($I418))),0,IF(YEAR($I418)+IF($Q418=1,RetAgeO,RetAgeE)=FY,MONTH($I418),IF(YEAR($I418)+IF($Q418=1,RetAgeO,RetAgeE)&lt;FY,1,0)))</f>
        <v/>
      </c>
      <c r="V418" s="38">
        <f>IF(OR($R418=0,NOT(ISNUMBER($K418))),0,IF(YEAR($K418)=FY,MONTH($K418),IF(YEAR($K418)&lt;FY,1,0)))</f>
        <v/>
      </c>
      <c r="W418" s="38">
        <f>IF($R418=0,0,MIN(12,IF(AND(ISNUMBER($O418),$O418&gt;=1,$O418&lt;=12),INT($O418),12),IF(AND(RetireExit="Yes",$U418&gt;0),$U418,12),IF(AND(ContractExit="Yes",$V418&gt;0),$V418,12)))</f>
        <v/>
      </c>
      <c r="X418" s="37">
        <f>IF(ISNUMBER($P418),$P418,IncPct)</f>
        <v/>
      </c>
      <c r="Y418" s="39">
        <f>IF($W418=0,0,MAX(0,MIN($W418,IncMonth-1))+MAX(0,$W418-IncMonth+1)*(1+$X418))</f>
        <v/>
      </c>
      <c r="Z418" s="40">
        <f>IF($C418="",0,IFERROR(INDEX(Departments!$B$5:$B$54,MATCH($C418,Departments!$A$5:$A$54,0)),0))</f>
        <v/>
      </c>
      <c r="AA418" s="41">
        <f>N($L418)*$Y418</f>
        <v/>
      </c>
      <c r="AB418" s="41">
        <f>N($M418)*$Y418</f>
        <v/>
      </c>
      <c r="AC418" s="41">
        <f>$AA418*$Z418</f>
        <v/>
      </c>
      <c r="AD418" s="41">
        <f>$AA418*BonusMonths/12</f>
        <v/>
      </c>
      <c r="AE418" s="41">
        <f>($AA418+SI_Gross*$AB418)*IF($Q418=1,SI_O,SI_E)</f>
        <v/>
      </c>
      <c r="AF418" s="41">
        <f>IF($Q418=1,0,$AA418*EOSB)</f>
        <v/>
      </c>
      <c r="AG418" s="41">
        <f>$AN418*$W418</f>
        <v/>
      </c>
      <c r="AH418" s="41">
        <f>SUM($AA418:$AG418)</f>
        <v/>
      </c>
      <c r="AI418" s="41">
        <f>12*($AM418+$AN418)</f>
        <v/>
      </c>
      <c r="AJ418" s="41">
        <f>$AM418*((IncMonth-1)+(13-IncMonth)*(1+$X418))+12*$AN418</f>
        <v/>
      </c>
      <c r="AK418" s="41">
        <f>IF($R418=1,N($L418)+N($M418),0)</f>
        <v/>
      </c>
      <c r="AL418">
        <f>IF($C418="","",IF(N($L418)&lt;=0,"Basic salary missing",IF(ISNA(MATCH($C418,Departments!$A$5:$A$54,0)),"Department not on Departments sheet",IF(AND($I418&lt;&gt;"",NOT(ISNUMBER($I418))),"Date of birth is text, not a date",IF(AND($K418&lt;&gt;"",NOT(ISNUMBER($K418))),"Contract end is text, not a date","")))))</f>
        <v/>
      </c>
      <c r="AM418" s="41">
        <f>IF($R418=0,0,N($L418)*(1+$Z418+BonusMonths/12+IF($Q418=1,0,EOSB))+N($M418)+(N($L418)+SI_Gross*N($M418))*IF($Q418=1,SI_O,SI_E))</f>
        <v/>
      </c>
      <c r="AN418" s="41">
        <f>IF($R418=0,0,(IF($Q418=1,MedO,MedE+Ticket)+Training)/12)</f>
        <v/>
      </c>
    </row>
    <row r="419">
      <c r="I419" s="35" t="n"/>
      <c r="J419" s="35" t="n"/>
      <c r="K419" s="35" t="n"/>
      <c r="L419" s="36" t="n"/>
      <c r="M419" s="36" t="n"/>
      <c r="P419" s="37" t="n"/>
      <c r="Q419" s="38">
        <f>IF($C419="",0,IF(OR(LOWER(TRIM($G419))="omani",LOWER(TRIM($G419))="oman",LOWER(TRIM($G419))="om",LOWER(TRIM($G419))="local"),1,0))</f>
        <v/>
      </c>
      <c r="R419" s="38">
        <f>IF($C419="",0,IF(OR(ISNUMBER(SEARCH("resign",$N419)),ISNUMBER(SEARCH("terminat",$N419)),ISNUMBER(SEARCH("inactive",$N419)),ISNUMBER(SEARCH("vacan",$N419)),ISNUMBER(SEARCH("deceased",$N419)),ISNUMBER(SEARCH("separated",$N419))),0,1))</f>
        <v/>
      </c>
      <c r="S419">
        <f>IF(OR($R419=0,NOT(ISNUMBER($I419))),"",IFERROR(DATEDIF($I419,DATE(FY,1,1),"y"),""))</f>
        <v/>
      </c>
      <c r="T419">
        <f>IF(OR($R419=0,NOT(ISNUMBER($J419))),"",IFERROR(DATEDIF($J419,DATE(FY,1,1),"y"),0))</f>
        <v/>
      </c>
      <c r="U419" s="38">
        <f>IF(OR($R419=0,NOT(ISNUMBER($I419))),0,IF(YEAR($I419)+IF($Q419=1,RetAgeO,RetAgeE)=FY,MONTH($I419),IF(YEAR($I419)+IF($Q419=1,RetAgeO,RetAgeE)&lt;FY,1,0)))</f>
        <v/>
      </c>
      <c r="V419" s="38">
        <f>IF(OR($R419=0,NOT(ISNUMBER($K419))),0,IF(YEAR($K419)=FY,MONTH($K419),IF(YEAR($K419)&lt;FY,1,0)))</f>
        <v/>
      </c>
      <c r="W419" s="38">
        <f>IF($R419=0,0,MIN(12,IF(AND(ISNUMBER($O419),$O419&gt;=1,$O419&lt;=12),INT($O419),12),IF(AND(RetireExit="Yes",$U419&gt;0),$U419,12),IF(AND(ContractExit="Yes",$V419&gt;0),$V419,12)))</f>
        <v/>
      </c>
      <c r="X419" s="37">
        <f>IF(ISNUMBER($P419),$P419,IncPct)</f>
        <v/>
      </c>
      <c r="Y419" s="39">
        <f>IF($W419=0,0,MAX(0,MIN($W419,IncMonth-1))+MAX(0,$W419-IncMonth+1)*(1+$X419))</f>
        <v/>
      </c>
      <c r="Z419" s="40">
        <f>IF($C419="",0,IFERROR(INDEX(Departments!$B$5:$B$54,MATCH($C419,Departments!$A$5:$A$54,0)),0))</f>
        <v/>
      </c>
      <c r="AA419" s="41">
        <f>N($L419)*$Y419</f>
        <v/>
      </c>
      <c r="AB419" s="41">
        <f>N($M419)*$Y419</f>
        <v/>
      </c>
      <c r="AC419" s="41">
        <f>$AA419*$Z419</f>
        <v/>
      </c>
      <c r="AD419" s="41">
        <f>$AA419*BonusMonths/12</f>
        <v/>
      </c>
      <c r="AE419" s="41">
        <f>($AA419+SI_Gross*$AB419)*IF($Q419=1,SI_O,SI_E)</f>
        <v/>
      </c>
      <c r="AF419" s="41">
        <f>IF($Q419=1,0,$AA419*EOSB)</f>
        <v/>
      </c>
      <c r="AG419" s="41">
        <f>$AN419*$W419</f>
        <v/>
      </c>
      <c r="AH419" s="41">
        <f>SUM($AA419:$AG419)</f>
        <v/>
      </c>
      <c r="AI419" s="41">
        <f>12*($AM419+$AN419)</f>
        <v/>
      </c>
      <c r="AJ419" s="41">
        <f>$AM419*((IncMonth-1)+(13-IncMonth)*(1+$X419))+12*$AN419</f>
        <v/>
      </c>
      <c r="AK419" s="41">
        <f>IF($R419=1,N($L419)+N($M419),0)</f>
        <v/>
      </c>
      <c r="AL419">
        <f>IF($C419="","",IF(N($L419)&lt;=0,"Basic salary missing",IF(ISNA(MATCH($C419,Departments!$A$5:$A$54,0)),"Department not on Departments sheet",IF(AND($I419&lt;&gt;"",NOT(ISNUMBER($I419))),"Date of birth is text, not a date",IF(AND($K419&lt;&gt;"",NOT(ISNUMBER($K419))),"Contract end is text, not a date","")))))</f>
        <v/>
      </c>
      <c r="AM419" s="41">
        <f>IF($R419=0,0,N($L419)*(1+$Z419+BonusMonths/12+IF($Q419=1,0,EOSB))+N($M419)+(N($L419)+SI_Gross*N($M419))*IF($Q419=1,SI_O,SI_E))</f>
        <v/>
      </c>
      <c r="AN419" s="41">
        <f>IF($R419=0,0,(IF($Q419=1,MedO,MedE+Ticket)+Training)/12)</f>
        <v/>
      </c>
    </row>
    <row r="420">
      <c r="I420" s="35" t="n"/>
      <c r="J420" s="35" t="n"/>
      <c r="K420" s="35" t="n"/>
      <c r="L420" s="36" t="n"/>
      <c r="M420" s="36" t="n"/>
      <c r="P420" s="37" t="n"/>
      <c r="Q420" s="38">
        <f>IF($C420="",0,IF(OR(LOWER(TRIM($G420))="omani",LOWER(TRIM($G420))="oman",LOWER(TRIM($G420))="om",LOWER(TRIM($G420))="local"),1,0))</f>
        <v/>
      </c>
      <c r="R420" s="38">
        <f>IF($C420="",0,IF(OR(ISNUMBER(SEARCH("resign",$N420)),ISNUMBER(SEARCH("terminat",$N420)),ISNUMBER(SEARCH("inactive",$N420)),ISNUMBER(SEARCH("vacan",$N420)),ISNUMBER(SEARCH("deceased",$N420)),ISNUMBER(SEARCH("separated",$N420))),0,1))</f>
        <v/>
      </c>
      <c r="S420">
        <f>IF(OR($R420=0,NOT(ISNUMBER($I420))),"",IFERROR(DATEDIF($I420,DATE(FY,1,1),"y"),""))</f>
        <v/>
      </c>
      <c r="T420">
        <f>IF(OR($R420=0,NOT(ISNUMBER($J420))),"",IFERROR(DATEDIF($J420,DATE(FY,1,1),"y"),0))</f>
        <v/>
      </c>
      <c r="U420" s="38">
        <f>IF(OR($R420=0,NOT(ISNUMBER($I420))),0,IF(YEAR($I420)+IF($Q420=1,RetAgeO,RetAgeE)=FY,MONTH($I420),IF(YEAR($I420)+IF($Q420=1,RetAgeO,RetAgeE)&lt;FY,1,0)))</f>
        <v/>
      </c>
      <c r="V420" s="38">
        <f>IF(OR($R420=0,NOT(ISNUMBER($K420))),0,IF(YEAR($K420)=FY,MONTH($K420),IF(YEAR($K420)&lt;FY,1,0)))</f>
        <v/>
      </c>
      <c r="W420" s="38">
        <f>IF($R420=0,0,MIN(12,IF(AND(ISNUMBER($O420),$O420&gt;=1,$O420&lt;=12),INT($O420),12),IF(AND(RetireExit="Yes",$U420&gt;0),$U420,12),IF(AND(ContractExit="Yes",$V420&gt;0),$V420,12)))</f>
        <v/>
      </c>
      <c r="X420" s="37">
        <f>IF(ISNUMBER($P420),$P420,IncPct)</f>
        <v/>
      </c>
      <c r="Y420" s="39">
        <f>IF($W420=0,0,MAX(0,MIN($W420,IncMonth-1))+MAX(0,$W420-IncMonth+1)*(1+$X420))</f>
        <v/>
      </c>
      <c r="Z420" s="40">
        <f>IF($C420="",0,IFERROR(INDEX(Departments!$B$5:$B$54,MATCH($C420,Departments!$A$5:$A$54,0)),0))</f>
        <v/>
      </c>
      <c r="AA420" s="41">
        <f>N($L420)*$Y420</f>
        <v/>
      </c>
      <c r="AB420" s="41">
        <f>N($M420)*$Y420</f>
        <v/>
      </c>
      <c r="AC420" s="41">
        <f>$AA420*$Z420</f>
        <v/>
      </c>
      <c r="AD420" s="41">
        <f>$AA420*BonusMonths/12</f>
        <v/>
      </c>
      <c r="AE420" s="41">
        <f>($AA420+SI_Gross*$AB420)*IF($Q420=1,SI_O,SI_E)</f>
        <v/>
      </c>
      <c r="AF420" s="41">
        <f>IF($Q420=1,0,$AA420*EOSB)</f>
        <v/>
      </c>
      <c r="AG420" s="41">
        <f>$AN420*$W420</f>
        <v/>
      </c>
      <c r="AH420" s="41">
        <f>SUM($AA420:$AG420)</f>
        <v/>
      </c>
      <c r="AI420" s="41">
        <f>12*($AM420+$AN420)</f>
        <v/>
      </c>
      <c r="AJ420" s="41">
        <f>$AM420*((IncMonth-1)+(13-IncMonth)*(1+$X420))+12*$AN420</f>
        <v/>
      </c>
      <c r="AK420" s="41">
        <f>IF($R420=1,N($L420)+N($M420),0)</f>
        <v/>
      </c>
      <c r="AL420">
        <f>IF($C420="","",IF(N($L420)&lt;=0,"Basic salary missing",IF(ISNA(MATCH($C420,Departments!$A$5:$A$54,0)),"Department not on Departments sheet",IF(AND($I420&lt;&gt;"",NOT(ISNUMBER($I420))),"Date of birth is text, not a date",IF(AND($K420&lt;&gt;"",NOT(ISNUMBER($K420))),"Contract end is text, not a date","")))))</f>
        <v/>
      </c>
      <c r="AM420" s="41">
        <f>IF($R420=0,0,N($L420)*(1+$Z420+BonusMonths/12+IF($Q420=1,0,EOSB))+N($M420)+(N($L420)+SI_Gross*N($M420))*IF($Q420=1,SI_O,SI_E))</f>
        <v/>
      </c>
      <c r="AN420" s="41">
        <f>IF($R420=0,0,(IF($Q420=1,MedO,MedE+Ticket)+Training)/12)</f>
        <v/>
      </c>
    </row>
    <row r="421">
      <c r="I421" s="35" t="n"/>
      <c r="J421" s="35" t="n"/>
      <c r="K421" s="35" t="n"/>
      <c r="L421" s="36" t="n"/>
      <c r="M421" s="36" t="n"/>
      <c r="P421" s="37" t="n"/>
      <c r="Q421" s="38">
        <f>IF($C421="",0,IF(OR(LOWER(TRIM($G421))="omani",LOWER(TRIM($G421))="oman",LOWER(TRIM($G421))="om",LOWER(TRIM($G421))="local"),1,0))</f>
        <v/>
      </c>
      <c r="R421" s="38">
        <f>IF($C421="",0,IF(OR(ISNUMBER(SEARCH("resign",$N421)),ISNUMBER(SEARCH("terminat",$N421)),ISNUMBER(SEARCH("inactive",$N421)),ISNUMBER(SEARCH("vacan",$N421)),ISNUMBER(SEARCH("deceased",$N421)),ISNUMBER(SEARCH("separated",$N421))),0,1))</f>
        <v/>
      </c>
      <c r="S421">
        <f>IF(OR($R421=0,NOT(ISNUMBER($I421))),"",IFERROR(DATEDIF($I421,DATE(FY,1,1),"y"),""))</f>
        <v/>
      </c>
      <c r="T421">
        <f>IF(OR($R421=0,NOT(ISNUMBER($J421))),"",IFERROR(DATEDIF($J421,DATE(FY,1,1),"y"),0))</f>
        <v/>
      </c>
      <c r="U421" s="38">
        <f>IF(OR($R421=0,NOT(ISNUMBER($I421))),0,IF(YEAR($I421)+IF($Q421=1,RetAgeO,RetAgeE)=FY,MONTH($I421),IF(YEAR($I421)+IF($Q421=1,RetAgeO,RetAgeE)&lt;FY,1,0)))</f>
        <v/>
      </c>
      <c r="V421" s="38">
        <f>IF(OR($R421=0,NOT(ISNUMBER($K421))),0,IF(YEAR($K421)=FY,MONTH($K421),IF(YEAR($K421)&lt;FY,1,0)))</f>
        <v/>
      </c>
      <c r="W421" s="38">
        <f>IF($R421=0,0,MIN(12,IF(AND(ISNUMBER($O421),$O421&gt;=1,$O421&lt;=12),INT($O421),12),IF(AND(RetireExit="Yes",$U421&gt;0),$U421,12),IF(AND(ContractExit="Yes",$V421&gt;0),$V421,12)))</f>
        <v/>
      </c>
      <c r="X421" s="37">
        <f>IF(ISNUMBER($P421),$P421,IncPct)</f>
        <v/>
      </c>
      <c r="Y421" s="39">
        <f>IF($W421=0,0,MAX(0,MIN($W421,IncMonth-1))+MAX(0,$W421-IncMonth+1)*(1+$X421))</f>
        <v/>
      </c>
      <c r="Z421" s="40">
        <f>IF($C421="",0,IFERROR(INDEX(Departments!$B$5:$B$54,MATCH($C421,Departments!$A$5:$A$54,0)),0))</f>
        <v/>
      </c>
      <c r="AA421" s="41">
        <f>N($L421)*$Y421</f>
        <v/>
      </c>
      <c r="AB421" s="41">
        <f>N($M421)*$Y421</f>
        <v/>
      </c>
      <c r="AC421" s="41">
        <f>$AA421*$Z421</f>
        <v/>
      </c>
      <c r="AD421" s="41">
        <f>$AA421*BonusMonths/12</f>
        <v/>
      </c>
      <c r="AE421" s="41">
        <f>($AA421+SI_Gross*$AB421)*IF($Q421=1,SI_O,SI_E)</f>
        <v/>
      </c>
      <c r="AF421" s="41">
        <f>IF($Q421=1,0,$AA421*EOSB)</f>
        <v/>
      </c>
      <c r="AG421" s="41">
        <f>$AN421*$W421</f>
        <v/>
      </c>
      <c r="AH421" s="41">
        <f>SUM($AA421:$AG421)</f>
        <v/>
      </c>
      <c r="AI421" s="41">
        <f>12*($AM421+$AN421)</f>
        <v/>
      </c>
      <c r="AJ421" s="41">
        <f>$AM421*((IncMonth-1)+(13-IncMonth)*(1+$X421))+12*$AN421</f>
        <v/>
      </c>
      <c r="AK421" s="41">
        <f>IF($R421=1,N($L421)+N($M421),0)</f>
        <v/>
      </c>
      <c r="AL421">
        <f>IF($C421="","",IF(N($L421)&lt;=0,"Basic salary missing",IF(ISNA(MATCH($C421,Departments!$A$5:$A$54,0)),"Department not on Departments sheet",IF(AND($I421&lt;&gt;"",NOT(ISNUMBER($I421))),"Date of birth is text, not a date",IF(AND($K421&lt;&gt;"",NOT(ISNUMBER($K421))),"Contract end is text, not a date","")))))</f>
        <v/>
      </c>
      <c r="AM421" s="41">
        <f>IF($R421=0,0,N($L421)*(1+$Z421+BonusMonths/12+IF($Q421=1,0,EOSB))+N($M421)+(N($L421)+SI_Gross*N($M421))*IF($Q421=1,SI_O,SI_E))</f>
        <v/>
      </c>
      <c r="AN421" s="41">
        <f>IF($R421=0,0,(IF($Q421=1,MedO,MedE+Ticket)+Training)/12)</f>
        <v/>
      </c>
    </row>
    <row r="422">
      <c r="I422" s="35" t="n"/>
      <c r="J422" s="35" t="n"/>
      <c r="K422" s="35" t="n"/>
      <c r="L422" s="36" t="n"/>
      <c r="M422" s="36" t="n"/>
      <c r="P422" s="37" t="n"/>
      <c r="Q422" s="38">
        <f>IF($C422="",0,IF(OR(LOWER(TRIM($G422))="omani",LOWER(TRIM($G422))="oman",LOWER(TRIM($G422))="om",LOWER(TRIM($G422))="local"),1,0))</f>
        <v/>
      </c>
      <c r="R422" s="38">
        <f>IF($C422="",0,IF(OR(ISNUMBER(SEARCH("resign",$N422)),ISNUMBER(SEARCH("terminat",$N422)),ISNUMBER(SEARCH("inactive",$N422)),ISNUMBER(SEARCH("vacan",$N422)),ISNUMBER(SEARCH("deceased",$N422)),ISNUMBER(SEARCH("separated",$N422))),0,1))</f>
        <v/>
      </c>
      <c r="S422">
        <f>IF(OR($R422=0,NOT(ISNUMBER($I422))),"",IFERROR(DATEDIF($I422,DATE(FY,1,1),"y"),""))</f>
        <v/>
      </c>
      <c r="T422">
        <f>IF(OR($R422=0,NOT(ISNUMBER($J422))),"",IFERROR(DATEDIF($J422,DATE(FY,1,1),"y"),0))</f>
        <v/>
      </c>
      <c r="U422" s="38">
        <f>IF(OR($R422=0,NOT(ISNUMBER($I422))),0,IF(YEAR($I422)+IF($Q422=1,RetAgeO,RetAgeE)=FY,MONTH($I422),IF(YEAR($I422)+IF($Q422=1,RetAgeO,RetAgeE)&lt;FY,1,0)))</f>
        <v/>
      </c>
      <c r="V422" s="38">
        <f>IF(OR($R422=0,NOT(ISNUMBER($K422))),0,IF(YEAR($K422)=FY,MONTH($K422),IF(YEAR($K422)&lt;FY,1,0)))</f>
        <v/>
      </c>
      <c r="W422" s="38">
        <f>IF($R422=0,0,MIN(12,IF(AND(ISNUMBER($O422),$O422&gt;=1,$O422&lt;=12),INT($O422),12),IF(AND(RetireExit="Yes",$U422&gt;0),$U422,12),IF(AND(ContractExit="Yes",$V422&gt;0),$V422,12)))</f>
        <v/>
      </c>
      <c r="X422" s="37">
        <f>IF(ISNUMBER($P422),$P422,IncPct)</f>
        <v/>
      </c>
      <c r="Y422" s="39">
        <f>IF($W422=0,0,MAX(0,MIN($W422,IncMonth-1))+MAX(0,$W422-IncMonth+1)*(1+$X422))</f>
        <v/>
      </c>
      <c r="Z422" s="40">
        <f>IF($C422="",0,IFERROR(INDEX(Departments!$B$5:$B$54,MATCH($C422,Departments!$A$5:$A$54,0)),0))</f>
        <v/>
      </c>
      <c r="AA422" s="41">
        <f>N($L422)*$Y422</f>
        <v/>
      </c>
      <c r="AB422" s="41">
        <f>N($M422)*$Y422</f>
        <v/>
      </c>
      <c r="AC422" s="41">
        <f>$AA422*$Z422</f>
        <v/>
      </c>
      <c r="AD422" s="41">
        <f>$AA422*BonusMonths/12</f>
        <v/>
      </c>
      <c r="AE422" s="41">
        <f>($AA422+SI_Gross*$AB422)*IF($Q422=1,SI_O,SI_E)</f>
        <v/>
      </c>
      <c r="AF422" s="41">
        <f>IF($Q422=1,0,$AA422*EOSB)</f>
        <v/>
      </c>
      <c r="AG422" s="41">
        <f>$AN422*$W422</f>
        <v/>
      </c>
      <c r="AH422" s="41">
        <f>SUM($AA422:$AG422)</f>
        <v/>
      </c>
      <c r="AI422" s="41">
        <f>12*($AM422+$AN422)</f>
        <v/>
      </c>
      <c r="AJ422" s="41">
        <f>$AM422*((IncMonth-1)+(13-IncMonth)*(1+$X422))+12*$AN422</f>
        <v/>
      </c>
      <c r="AK422" s="41">
        <f>IF($R422=1,N($L422)+N($M422),0)</f>
        <v/>
      </c>
      <c r="AL422">
        <f>IF($C422="","",IF(N($L422)&lt;=0,"Basic salary missing",IF(ISNA(MATCH($C422,Departments!$A$5:$A$54,0)),"Department not on Departments sheet",IF(AND($I422&lt;&gt;"",NOT(ISNUMBER($I422))),"Date of birth is text, not a date",IF(AND($K422&lt;&gt;"",NOT(ISNUMBER($K422))),"Contract end is text, not a date","")))))</f>
        <v/>
      </c>
      <c r="AM422" s="41">
        <f>IF($R422=0,0,N($L422)*(1+$Z422+BonusMonths/12+IF($Q422=1,0,EOSB))+N($M422)+(N($L422)+SI_Gross*N($M422))*IF($Q422=1,SI_O,SI_E))</f>
        <v/>
      </c>
      <c r="AN422" s="41">
        <f>IF($R422=0,0,(IF($Q422=1,MedO,MedE+Ticket)+Training)/12)</f>
        <v/>
      </c>
    </row>
    <row r="423">
      <c r="I423" s="35" t="n"/>
      <c r="J423" s="35" t="n"/>
      <c r="K423" s="35" t="n"/>
      <c r="L423" s="36" t="n"/>
      <c r="M423" s="36" t="n"/>
      <c r="P423" s="37" t="n"/>
      <c r="Q423" s="38">
        <f>IF($C423="",0,IF(OR(LOWER(TRIM($G423))="omani",LOWER(TRIM($G423))="oman",LOWER(TRIM($G423))="om",LOWER(TRIM($G423))="local"),1,0))</f>
        <v/>
      </c>
      <c r="R423" s="38">
        <f>IF($C423="",0,IF(OR(ISNUMBER(SEARCH("resign",$N423)),ISNUMBER(SEARCH("terminat",$N423)),ISNUMBER(SEARCH("inactive",$N423)),ISNUMBER(SEARCH("vacan",$N423)),ISNUMBER(SEARCH("deceased",$N423)),ISNUMBER(SEARCH("separated",$N423))),0,1))</f>
        <v/>
      </c>
      <c r="S423">
        <f>IF(OR($R423=0,NOT(ISNUMBER($I423))),"",IFERROR(DATEDIF($I423,DATE(FY,1,1),"y"),""))</f>
        <v/>
      </c>
      <c r="T423">
        <f>IF(OR($R423=0,NOT(ISNUMBER($J423))),"",IFERROR(DATEDIF($J423,DATE(FY,1,1),"y"),0))</f>
        <v/>
      </c>
      <c r="U423" s="38">
        <f>IF(OR($R423=0,NOT(ISNUMBER($I423))),0,IF(YEAR($I423)+IF($Q423=1,RetAgeO,RetAgeE)=FY,MONTH($I423),IF(YEAR($I423)+IF($Q423=1,RetAgeO,RetAgeE)&lt;FY,1,0)))</f>
        <v/>
      </c>
      <c r="V423" s="38">
        <f>IF(OR($R423=0,NOT(ISNUMBER($K423))),0,IF(YEAR($K423)=FY,MONTH($K423),IF(YEAR($K423)&lt;FY,1,0)))</f>
        <v/>
      </c>
      <c r="W423" s="38">
        <f>IF($R423=0,0,MIN(12,IF(AND(ISNUMBER($O423),$O423&gt;=1,$O423&lt;=12),INT($O423),12),IF(AND(RetireExit="Yes",$U423&gt;0),$U423,12),IF(AND(ContractExit="Yes",$V423&gt;0),$V423,12)))</f>
        <v/>
      </c>
      <c r="X423" s="37">
        <f>IF(ISNUMBER($P423),$P423,IncPct)</f>
        <v/>
      </c>
      <c r="Y423" s="39">
        <f>IF($W423=0,0,MAX(0,MIN($W423,IncMonth-1))+MAX(0,$W423-IncMonth+1)*(1+$X423))</f>
        <v/>
      </c>
      <c r="Z423" s="40">
        <f>IF($C423="",0,IFERROR(INDEX(Departments!$B$5:$B$54,MATCH($C423,Departments!$A$5:$A$54,0)),0))</f>
        <v/>
      </c>
      <c r="AA423" s="41">
        <f>N($L423)*$Y423</f>
        <v/>
      </c>
      <c r="AB423" s="41">
        <f>N($M423)*$Y423</f>
        <v/>
      </c>
      <c r="AC423" s="41">
        <f>$AA423*$Z423</f>
        <v/>
      </c>
      <c r="AD423" s="41">
        <f>$AA423*BonusMonths/12</f>
        <v/>
      </c>
      <c r="AE423" s="41">
        <f>($AA423+SI_Gross*$AB423)*IF($Q423=1,SI_O,SI_E)</f>
        <v/>
      </c>
      <c r="AF423" s="41">
        <f>IF($Q423=1,0,$AA423*EOSB)</f>
        <v/>
      </c>
      <c r="AG423" s="41">
        <f>$AN423*$W423</f>
        <v/>
      </c>
      <c r="AH423" s="41">
        <f>SUM($AA423:$AG423)</f>
        <v/>
      </c>
      <c r="AI423" s="41">
        <f>12*($AM423+$AN423)</f>
        <v/>
      </c>
      <c r="AJ423" s="41">
        <f>$AM423*((IncMonth-1)+(13-IncMonth)*(1+$X423))+12*$AN423</f>
        <v/>
      </c>
      <c r="AK423" s="41">
        <f>IF($R423=1,N($L423)+N($M423),0)</f>
        <v/>
      </c>
      <c r="AL423">
        <f>IF($C423="","",IF(N($L423)&lt;=0,"Basic salary missing",IF(ISNA(MATCH($C423,Departments!$A$5:$A$54,0)),"Department not on Departments sheet",IF(AND($I423&lt;&gt;"",NOT(ISNUMBER($I423))),"Date of birth is text, not a date",IF(AND($K423&lt;&gt;"",NOT(ISNUMBER($K423))),"Contract end is text, not a date","")))))</f>
        <v/>
      </c>
      <c r="AM423" s="41">
        <f>IF($R423=0,0,N($L423)*(1+$Z423+BonusMonths/12+IF($Q423=1,0,EOSB))+N($M423)+(N($L423)+SI_Gross*N($M423))*IF($Q423=1,SI_O,SI_E))</f>
        <v/>
      </c>
      <c r="AN423" s="41">
        <f>IF($R423=0,0,(IF($Q423=1,MedO,MedE+Ticket)+Training)/12)</f>
        <v/>
      </c>
    </row>
    <row r="424">
      <c r="I424" s="35" t="n"/>
      <c r="J424" s="35" t="n"/>
      <c r="K424" s="35" t="n"/>
      <c r="L424" s="36" t="n"/>
      <c r="M424" s="36" t="n"/>
      <c r="P424" s="37" t="n"/>
      <c r="Q424" s="38">
        <f>IF($C424="",0,IF(OR(LOWER(TRIM($G424))="omani",LOWER(TRIM($G424))="oman",LOWER(TRIM($G424))="om",LOWER(TRIM($G424))="local"),1,0))</f>
        <v/>
      </c>
      <c r="R424" s="38">
        <f>IF($C424="",0,IF(OR(ISNUMBER(SEARCH("resign",$N424)),ISNUMBER(SEARCH("terminat",$N424)),ISNUMBER(SEARCH("inactive",$N424)),ISNUMBER(SEARCH("vacan",$N424)),ISNUMBER(SEARCH("deceased",$N424)),ISNUMBER(SEARCH("separated",$N424))),0,1))</f>
        <v/>
      </c>
      <c r="S424">
        <f>IF(OR($R424=0,NOT(ISNUMBER($I424))),"",IFERROR(DATEDIF($I424,DATE(FY,1,1),"y"),""))</f>
        <v/>
      </c>
      <c r="T424">
        <f>IF(OR($R424=0,NOT(ISNUMBER($J424))),"",IFERROR(DATEDIF($J424,DATE(FY,1,1),"y"),0))</f>
        <v/>
      </c>
      <c r="U424" s="38">
        <f>IF(OR($R424=0,NOT(ISNUMBER($I424))),0,IF(YEAR($I424)+IF($Q424=1,RetAgeO,RetAgeE)=FY,MONTH($I424),IF(YEAR($I424)+IF($Q424=1,RetAgeO,RetAgeE)&lt;FY,1,0)))</f>
        <v/>
      </c>
      <c r="V424" s="38">
        <f>IF(OR($R424=0,NOT(ISNUMBER($K424))),0,IF(YEAR($K424)=FY,MONTH($K424),IF(YEAR($K424)&lt;FY,1,0)))</f>
        <v/>
      </c>
      <c r="W424" s="38">
        <f>IF($R424=0,0,MIN(12,IF(AND(ISNUMBER($O424),$O424&gt;=1,$O424&lt;=12),INT($O424),12),IF(AND(RetireExit="Yes",$U424&gt;0),$U424,12),IF(AND(ContractExit="Yes",$V424&gt;0),$V424,12)))</f>
        <v/>
      </c>
      <c r="X424" s="37">
        <f>IF(ISNUMBER($P424),$P424,IncPct)</f>
        <v/>
      </c>
      <c r="Y424" s="39">
        <f>IF($W424=0,0,MAX(0,MIN($W424,IncMonth-1))+MAX(0,$W424-IncMonth+1)*(1+$X424))</f>
        <v/>
      </c>
      <c r="Z424" s="40">
        <f>IF($C424="",0,IFERROR(INDEX(Departments!$B$5:$B$54,MATCH($C424,Departments!$A$5:$A$54,0)),0))</f>
        <v/>
      </c>
      <c r="AA424" s="41">
        <f>N($L424)*$Y424</f>
        <v/>
      </c>
      <c r="AB424" s="41">
        <f>N($M424)*$Y424</f>
        <v/>
      </c>
      <c r="AC424" s="41">
        <f>$AA424*$Z424</f>
        <v/>
      </c>
      <c r="AD424" s="41">
        <f>$AA424*BonusMonths/12</f>
        <v/>
      </c>
      <c r="AE424" s="41">
        <f>($AA424+SI_Gross*$AB424)*IF($Q424=1,SI_O,SI_E)</f>
        <v/>
      </c>
      <c r="AF424" s="41">
        <f>IF($Q424=1,0,$AA424*EOSB)</f>
        <v/>
      </c>
      <c r="AG424" s="41">
        <f>$AN424*$W424</f>
        <v/>
      </c>
      <c r="AH424" s="41">
        <f>SUM($AA424:$AG424)</f>
        <v/>
      </c>
      <c r="AI424" s="41">
        <f>12*($AM424+$AN424)</f>
        <v/>
      </c>
      <c r="AJ424" s="41">
        <f>$AM424*((IncMonth-1)+(13-IncMonth)*(1+$X424))+12*$AN424</f>
        <v/>
      </c>
      <c r="AK424" s="41">
        <f>IF($R424=1,N($L424)+N($M424),0)</f>
        <v/>
      </c>
      <c r="AL424">
        <f>IF($C424="","",IF(N($L424)&lt;=0,"Basic salary missing",IF(ISNA(MATCH($C424,Departments!$A$5:$A$54,0)),"Department not on Departments sheet",IF(AND($I424&lt;&gt;"",NOT(ISNUMBER($I424))),"Date of birth is text, not a date",IF(AND($K424&lt;&gt;"",NOT(ISNUMBER($K424))),"Contract end is text, not a date","")))))</f>
        <v/>
      </c>
      <c r="AM424" s="41">
        <f>IF($R424=0,0,N($L424)*(1+$Z424+BonusMonths/12+IF($Q424=1,0,EOSB))+N($M424)+(N($L424)+SI_Gross*N($M424))*IF($Q424=1,SI_O,SI_E))</f>
        <v/>
      </c>
      <c r="AN424" s="41">
        <f>IF($R424=0,0,(IF($Q424=1,MedO,MedE+Ticket)+Training)/12)</f>
        <v/>
      </c>
    </row>
    <row r="425">
      <c r="I425" s="35" t="n"/>
      <c r="J425" s="35" t="n"/>
      <c r="K425" s="35" t="n"/>
      <c r="L425" s="36" t="n"/>
      <c r="M425" s="36" t="n"/>
      <c r="P425" s="37" t="n"/>
      <c r="Q425" s="38">
        <f>IF($C425="",0,IF(OR(LOWER(TRIM($G425))="omani",LOWER(TRIM($G425))="oman",LOWER(TRIM($G425))="om",LOWER(TRIM($G425))="local"),1,0))</f>
        <v/>
      </c>
      <c r="R425" s="38">
        <f>IF($C425="",0,IF(OR(ISNUMBER(SEARCH("resign",$N425)),ISNUMBER(SEARCH("terminat",$N425)),ISNUMBER(SEARCH("inactive",$N425)),ISNUMBER(SEARCH("vacan",$N425)),ISNUMBER(SEARCH("deceased",$N425)),ISNUMBER(SEARCH("separated",$N425))),0,1))</f>
        <v/>
      </c>
      <c r="S425">
        <f>IF(OR($R425=0,NOT(ISNUMBER($I425))),"",IFERROR(DATEDIF($I425,DATE(FY,1,1),"y"),""))</f>
        <v/>
      </c>
      <c r="T425">
        <f>IF(OR($R425=0,NOT(ISNUMBER($J425))),"",IFERROR(DATEDIF($J425,DATE(FY,1,1),"y"),0))</f>
        <v/>
      </c>
      <c r="U425" s="38">
        <f>IF(OR($R425=0,NOT(ISNUMBER($I425))),0,IF(YEAR($I425)+IF($Q425=1,RetAgeO,RetAgeE)=FY,MONTH($I425),IF(YEAR($I425)+IF($Q425=1,RetAgeO,RetAgeE)&lt;FY,1,0)))</f>
        <v/>
      </c>
      <c r="V425" s="38">
        <f>IF(OR($R425=0,NOT(ISNUMBER($K425))),0,IF(YEAR($K425)=FY,MONTH($K425),IF(YEAR($K425)&lt;FY,1,0)))</f>
        <v/>
      </c>
      <c r="W425" s="38">
        <f>IF($R425=0,0,MIN(12,IF(AND(ISNUMBER($O425),$O425&gt;=1,$O425&lt;=12),INT($O425),12),IF(AND(RetireExit="Yes",$U425&gt;0),$U425,12),IF(AND(ContractExit="Yes",$V425&gt;0),$V425,12)))</f>
        <v/>
      </c>
      <c r="X425" s="37">
        <f>IF(ISNUMBER($P425),$P425,IncPct)</f>
        <v/>
      </c>
      <c r="Y425" s="39">
        <f>IF($W425=0,0,MAX(0,MIN($W425,IncMonth-1))+MAX(0,$W425-IncMonth+1)*(1+$X425))</f>
        <v/>
      </c>
      <c r="Z425" s="40">
        <f>IF($C425="",0,IFERROR(INDEX(Departments!$B$5:$B$54,MATCH($C425,Departments!$A$5:$A$54,0)),0))</f>
        <v/>
      </c>
      <c r="AA425" s="41">
        <f>N($L425)*$Y425</f>
        <v/>
      </c>
      <c r="AB425" s="41">
        <f>N($M425)*$Y425</f>
        <v/>
      </c>
      <c r="AC425" s="41">
        <f>$AA425*$Z425</f>
        <v/>
      </c>
      <c r="AD425" s="41">
        <f>$AA425*BonusMonths/12</f>
        <v/>
      </c>
      <c r="AE425" s="41">
        <f>($AA425+SI_Gross*$AB425)*IF($Q425=1,SI_O,SI_E)</f>
        <v/>
      </c>
      <c r="AF425" s="41">
        <f>IF($Q425=1,0,$AA425*EOSB)</f>
        <v/>
      </c>
      <c r="AG425" s="41">
        <f>$AN425*$W425</f>
        <v/>
      </c>
      <c r="AH425" s="41">
        <f>SUM($AA425:$AG425)</f>
        <v/>
      </c>
      <c r="AI425" s="41">
        <f>12*($AM425+$AN425)</f>
        <v/>
      </c>
      <c r="AJ425" s="41">
        <f>$AM425*((IncMonth-1)+(13-IncMonth)*(1+$X425))+12*$AN425</f>
        <v/>
      </c>
      <c r="AK425" s="41">
        <f>IF($R425=1,N($L425)+N($M425),0)</f>
        <v/>
      </c>
      <c r="AL425">
        <f>IF($C425="","",IF(N($L425)&lt;=0,"Basic salary missing",IF(ISNA(MATCH($C425,Departments!$A$5:$A$54,0)),"Department not on Departments sheet",IF(AND($I425&lt;&gt;"",NOT(ISNUMBER($I425))),"Date of birth is text, not a date",IF(AND($K425&lt;&gt;"",NOT(ISNUMBER($K425))),"Contract end is text, not a date","")))))</f>
        <v/>
      </c>
      <c r="AM425" s="41">
        <f>IF($R425=0,0,N($L425)*(1+$Z425+BonusMonths/12+IF($Q425=1,0,EOSB))+N($M425)+(N($L425)+SI_Gross*N($M425))*IF($Q425=1,SI_O,SI_E))</f>
        <v/>
      </c>
      <c r="AN425" s="41">
        <f>IF($R425=0,0,(IF($Q425=1,MedO,MedE+Ticket)+Training)/12)</f>
        <v/>
      </c>
    </row>
    <row r="426">
      <c r="I426" s="35" t="n"/>
      <c r="J426" s="35" t="n"/>
      <c r="K426" s="35" t="n"/>
      <c r="L426" s="36" t="n"/>
      <c r="M426" s="36" t="n"/>
      <c r="P426" s="37" t="n"/>
      <c r="Q426" s="38">
        <f>IF($C426="",0,IF(OR(LOWER(TRIM($G426))="omani",LOWER(TRIM($G426))="oman",LOWER(TRIM($G426))="om",LOWER(TRIM($G426))="local"),1,0))</f>
        <v/>
      </c>
      <c r="R426" s="38">
        <f>IF($C426="",0,IF(OR(ISNUMBER(SEARCH("resign",$N426)),ISNUMBER(SEARCH("terminat",$N426)),ISNUMBER(SEARCH("inactive",$N426)),ISNUMBER(SEARCH("vacan",$N426)),ISNUMBER(SEARCH("deceased",$N426)),ISNUMBER(SEARCH("separated",$N426))),0,1))</f>
        <v/>
      </c>
      <c r="S426">
        <f>IF(OR($R426=0,NOT(ISNUMBER($I426))),"",IFERROR(DATEDIF($I426,DATE(FY,1,1),"y"),""))</f>
        <v/>
      </c>
      <c r="T426">
        <f>IF(OR($R426=0,NOT(ISNUMBER($J426))),"",IFERROR(DATEDIF($J426,DATE(FY,1,1),"y"),0))</f>
        <v/>
      </c>
      <c r="U426" s="38">
        <f>IF(OR($R426=0,NOT(ISNUMBER($I426))),0,IF(YEAR($I426)+IF($Q426=1,RetAgeO,RetAgeE)=FY,MONTH($I426),IF(YEAR($I426)+IF($Q426=1,RetAgeO,RetAgeE)&lt;FY,1,0)))</f>
        <v/>
      </c>
      <c r="V426" s="38">
        <f>IF(OR($R426=0,NOT(ISNUMBER($K426))),0,IF(YEAR($K426)=FY,MONTH($K426),IF(YEAR($K426)&lt;FY,1,0)))</f>
        <v/>
      </c>
      <c r="W426" s="38">
        <f>IF($R426=0,0,MIN(12,IF(AND(ISNUMBER($O426),$O426&gt;=1,$O426&lt;=12),INT($O426),12),IF(AND(RetireExit="Yes",$U426&gt;0),$U426,12),IF(AND(ContractExit="Yes",$V426&gt;0),$V426,12)))</f>
        <v/>
      </c>
      <c r="X426" s="37">
        <f>IF(ISNUMBER($P426),$P426,IncPct)</f>
        <v/>
      </c>
      <c r="Y426" s="39">
        <f>IF($W426=0,0,MAX(0,MIN($W426,IncMonth-1))+MAX(0,$W426-IncMonth+1)*(1+$X426))</f>
        <v/>
      </c>
      <c r="Z426" s="40">
        <f>IF($C426="",0,IFERROR(INDEX(Departments!$B$5:$B$54,MATCH($C426,Departments!$A$5:$A$54,0)),0))</f>
        <v/>
      </c>
      <c r="AA426" s="41">
        <f>N($L426)*$Y426</f>
        <v/>
      </c>
      <c r="AB426" s="41">
        <f>N($M426)*$Y426</f>
        <v/>
      </c>
      <c r="AC426" s="41">
        <f>$AA426*$Z426</f>
        <v/>
      </c>
      <c r="AD426" s="41">
        <f>$AA426*BonusMonths/12</f>
        <v/>
      </c>
      <c r="AE426" s="41">
        <f>($AA426+SI_Gross*$AB426)*IF($Q426=1,SI_O,SI_E)</f>
        <v/>
      </c>
      <c r="AF426" s="41">
        <f>IF($Q426=1,0,$AA426*EOSB)</f>
        <v/>
      </c>
      <c r="AG426" s="41">
        <f>$AN426*$W426</f>
        <v/>
      </c>
      <c r="AH426" s="41">
        <f>SUM($AA426:$AG426)</f>
        <v/>
      </c>
      <c r="AI426" s="41">
        <f>12*($AM426+$AN426)</f>
        <v/>
      </c>
      <c r="AJ426" s="41">
        <f>$AM426*((IncMonth-1)+(13-IncMonth)*(1+$X426))+12*$AN426</f>
        <v/>
      </c>
      <c r="AK426" s="41">
        <f>IF($R426=1,N($L426)+N($M426),0)</f>
        <v/>
      </c>
      <c r="AL426">
        <f>IF($C426="","",IF(N($L426)&lt;=0,"Basic salary missing",IF(ISNA(MATCH($C426,Departments!$A$5:$A$54,0)),"Department not on Departments sheet",IF(AND($I426&lt;&gt;"",NOT(ISNUMBER($I426))),"Date of birth is text, not a date",IF(AND($K426&lt;&gt;"",NOT(ISNUMBER($K426))),"Contract end is text, not a date","")))))</f>
        <v/>
      </c>
      <c r="AM426" s="41">
        <f>IF($R426=0,0,N($L426)*(1+$Z426+BonusMonths/12+IF($Q426=1,0,EOSB))+N($M426)+(N($L426)+SI_Gross*N($M426))*IF($Q426=1,SI_O,SI_E))</f>
        <v/>
      </c>
      <c r="AN426" s="41">
        <f>IF($R426=0,0,(IF($Q426=1,MedO,MedE+Ticket)+Training)/12)</f>
        <v/>
      </c>
    </row>
    <row r="427">
      <c r="I427" s="35" t="n"/>
      <c r="J427" s="35" t="n"/>
      <c r="K427" s="35" t="n"/>
      <c r="L427" s="36" t="n"/>
      <c r="M427" s="36" t="n"/>
      <c r="P427" s="37" t="n"/>
      <c r="Q427" s="38">
        <f>IF($C427="",0,IF(OR(LOWER(TRIM($G427))="omani",LOWER(TRIM($G427))="oman",LOWER(TRIM($G427))="om",LOWER(TRIM($G427))="local"),1,0))</f>
        <v/>
      </c>
      <c r="R427" s="38">
        <f>IF($C427="",0,IF(OR(ISNUMBER(SEARCH("resign",$N427)),ISNUMBER(SEARCH("terminat",$N427)),ISNUMBER(SEARCH("inactive",$N427)),ISNUMBER(SEARCH("vacan",$N427)),ISNUMBER(SEARCH("deceased",$N427)),ISNUMBER(SEARCH("separated",$N427))),0,1))</f>
        <v/>
      </c>
      <c r="S427">
        <f>IF(OR($R427=0,NOT(ISNUMBER($I427))),"",IFERROR(DATEDIF($I427,DATE(FY,1,1),"y"),""))</f>
        <v/>
      </c>
      <c r="T427">
        <f>IF(OR($R427=0,NOT(ISNUMBER($J427))),"",IFERROR(DATEDIF($J427,DATE(FY,1,1),"y"),0))</f>
        <v/>
      </c>
      <c r="U427" s="38">
        <f>IF(OR($R427=0,NOT(ISNUMBER($I427))),0,IF(YEAR($I427)+IF($Q427=1,RetAgeO,RetAgeE)=FY,MONTH($I427),IF(YEAR($I427)+IF($Q427=1,RetAgeO,RetAgeE)&lt;FY,1,0)))</f>
        <v/>
      </c>
      <c r="V427" s="38">
        <f>IF(OR($R427=0,NOT(ISNUMBER($K427))),0,IF(YEAR($K427)=FY,MONTH($K427),IF(YEAR($K427)&lt;FY,1,0)))</f>
        <v/>
      </c>
      <c r="W427" s="38">
        <f>IF($R427=0,0,MIN(12,IF(AND(ISNUMBER($O427),$O427&gt;=1,$O427&lt;=12),INT($O427),12),IF(AND(RetireExit="Yes",$U427&gt;0),$U427,12),IF(AND(ContractExit="Yes",$V427&gt;0),$V427,12)))</f>
        <v/>
      </c>
      <c r="X427" s="37">
        <f>IF(ISNUMBER($P427),$P427,IncPct)</f>
        <v/>
      </c>
      <c r="Y427" s="39">
        <f>IF($W427=0,0,MAX(0,MIN($W427,IncMonth-1))+MAX(0,$W427-IncMonth+1)*(1+$X427))</f>
        <v/>
      </c>
      <c r="Z427" s="40">
        <f>IF($C427="",0,IFERROR(INDEX(Departments!$B$5:$B$54,MATCH($C427,Departments!$A$5:$A$54,0)),0))</f>
        <v/>
      </c>
      <c r="AA427" s="41">
        <f>N($L427)*$Y427</f>
        <v/>
      </c>
      <c r="AB427" s="41">
        <f>N($M427)*$Y427</f>
        <v/>
      </c>
      <c r="AC427" s="41">
        <f>$AA427*$Z427</f>
        <v/>
      </c>
      <c r="AD427" s="41">
        <f>$AA427*BonusMonths/12</f>
        <v/>
      </c>
      <c r="AE427" s="41">
        <f>($AA427+SI_Gross*$AB427)*IF($Q427=1,SI_O,SI_E)</f>
        <v/>
      </c>
      <c r="AF427" s="41">
        <f>IF($Q427=1,0,$AA427*EOSB)</f>
        <v/>
      </c>
      <c r="AG427" s="41">
        <f>$AN427*$W427</f>
        <v/>
      </c>
      <c r="AH427" s="41">
        <f>SUM($AA427:$AG427)</f>
        <v/>
      </c>
      <c r="AI427" s="41">
        <f>12*($AM427+$AN427)</f>
        <v/>
      </c>
      <c r="AJ427" s="41">
        <f>$AM427*((IncMonth-1)+(13-IncMonth)*(1+$X427))+12*$AN427</f>
        <v/>
      </c>
      <c r="AK427" s="41">
        <f>IF($R427=1,N($L427)+N($M427),0)</f>
        <v/>
      </c>
      <c r="AL427">
        <f>IF($C427="","",IF(N($L427)&lt;=0,"Basic salary missing",IF(ISNA(MATCH($C427,Departments!$A$5:$A$54,0)),"Department not on Departments sheet",IF(AND($I427&lt;&gt;"",NOT(ISNUMBER($I427))),"Date of birth is text, not a date",IF(AND($K427&lt;&gt;"",NOT(ISNUMBER($K427))),"Contract end is text, not a date","")))))</f>
        <v/>
      </c>
      <c r="AM427" s="41">
        <f>IF($R427=0,0,N($L427)*(1+$Z427+BonusMonths/12+IF($Q427=1,0,EOSB))+N($M427)+(N($L427)+SI_Gross*N($M427))*IF($Q427=1,SI_O,SI_E))</f>
        <v/>
      </c>
      <c r="AN427" s="41">
        <f>IF($R427=0,0,(IF($Q427=1,MedO,MedE+Ticket)+Training)/12)</f>
        <v/>
      </c>
    </row>
    <row r="428">
      <c r="I428" s="35" t="n"/>
      <c r="J428" s="35" t="n"/>
      <c r="K428" s="35" t="n"/>
      <c r="L428" s="36" t="n"/>
      <c r="M428" s="36" t="n"/>
      <c r="P428" s="37" t="n"/>
      <c r="Q428" s="38">
        <f>IF($C428="",0,IF(OR(LOWER(TRIM($G428))="omani",LOWER(TRIM($G428))="oman",LOWER(TRIM($G428))="om",LOWER(TRIM($G428))="local"),1,0))</f>
        <v/>
      </c>
      <c r="R428" s="38">
        <f>IF($C428="",0,IF(OR(ISNUMBER(SEARCH("resign",$N428)),ISNUMBER(SEARCH("terminat",$N428)),ISNUMBER(SEARCH("inactive",$N428)),ISNUMBER(SEARCH("vacan",$N428)),ISNUMBER(SEARCH("deceased",$N428)),ISNUMBER(SEARCH("separated",$N428))),0,1))</f>
        <v/>
      </c>
      <c r="S428">
        <f>IF(OR($R428=0,NOT(ISNUMBER($I428))),"",IFERROR(DATEDIF($I428,DATE(FY,1,1),"y"),""))</f>
        <v/>
      </c>
      <c r="T428">
        <f>IF(OR($R428=0,NOT(ISNUMBER($J428))),"",IFERROR(DATEDIF($J428,DATE(FY,1,1),"y"),0))</f>
        <v/>
      </c>
      <c r="U428" s="38">
        <f>IF(OR($R428=0,NOT(ISNUMBER($I428))),0,IF(YEAR($I428)+IF($Q428=1,RetAgeO,RetAgeE)=FY,MONTH($I428),IF(YEAR($I428)+IF($Q428=1,RetAgeO,RetAgeE)&lt;FY,1,0)))</f>
        <v/>
      </c>
      <c r="V428" s="38">
        <f>IF(OR($R428=0,NOT(ISNUMBER($K428))),0,IF(YEAR($K428)=FY,MONTH($K428),IF(YEAR($K428)&lt;FY,1,0)))</f>
        <v/>
      </c>
      <c r="W428" s="38">
        <f>IF($R428=0,0,MIN(12,IF(AND(ISNUMBER($O428),$O428&gt;=1,$O428&lt;=12),INT($O428),12),IF(AND(RetireExit="Yes",$U428&gt;0),$U428,12),IF(AND(ContractExit="Yes",$V428&gt;0),$V428,12)))</f>
        <v/>
      </c>
      <c r="X428" s="37">
        <f>IF(ISNUMBER($P428),$P428,IncPct)</f>
        <v/>
      </c>
      <c r="Y428" s="39">
        <f>IF($W428=0,0,MAX(0,MIN($W428,IncMonth-1))+MAX(0,$W428-IncMonth+1)*(1+$X428))</f>
        <v/>
      </c>
      <c r="Z428" s="40">
        <f>IF($C428="",0,IFERROR(INDEX(Departments!$B$5:$B$54,MATCH($C428,Departments!$A$5:$A$54,0)),0))</f>
        <v/>
      </c>
      <c r="AA428" s="41">
        <f>N($L428)*$Y428</f>
        <v/>
      </c>
      <c r="AB428" s="41">
        <f>N($M428)*$Y428</f>
        <v/>
      </c>
      <c r="AC428" s="41">
        <f>$AA428*$Z428</f>
        <v/>
      </c>
      <c r="AD428" s="41">
        <f>$AA428*BonusMonths/12</f>
        <v/>
      </c>
      <c r="AE428" s="41">
        <f>($AA428+SI_Gross*$AB428)*IF($Q428=1,SI_O,SI_E)</f>
        <v/>
      </c>
      <c r="AF428" s="41">
        <f>IF($Q428=1,0,$AA428*EOSB)</f>
        <v/>
      </c>
      <c r="AG428" s="41">
        <f>$AN428*$W428</f>
        <v/>
      </c>
      <c r="AH428" s="41">
        <f>SUM($AA428:$AG428)</f>
        <v/>
      </c>
      <c r="AI428" s="41">
        <f>12*($AM428+$AN428)</f>
        <v/>
      </c>
      <c r="AJ428" s="41">
        <f>$AM428*((IncMonth-1)+(13-IncMonth)*(1+$X428))+12*$AN428</f>
        <v/>
      </c>
      <c r="AK428" s="41">
        <f>IF($R428=1,N($L428)+N($M428),0)</f>
        <v/>
      </c>
      <c r="AL428">
        <f>IF($C428="","",IF(N($L428)&lt;=0,"Basic salary missing",IF(ISNA(MATCH($C428,Departments!$A$5:$A$54,0)),"Department not on Departments sheet",IF(AND($I428&lt;&gt;"",NOT(ISNUMBER($I428))),"Date of birth is text, not a date",IF(AND($K428&lt;&gt;"",NOT(ISNUMBER($K428))),"Contract end is text, not a date","")))))</f>
        <v/>
      </c>
      <c r="AM428" s="41">
        <f>IF($R428=0,0,N($L428)*(1+$Z428+BonusMonths/12+IF($Q428=1,0,EOSB))+N($M428)+(N($L428)+SI_Gross*N($M428))*IF($Q428=1,SI_O,SI_E))</f>
        <v/>
      </c>
      <c r="AN428" s="41">
        <f>IF($R428=0,0,(IF($Q428=1,MedO,MedE+Ticket)+Training)/12)</f>
        <v/>
      </c>
    </row>
    <row r="429">
      <c r="I429" s="35" t="n"/>
      <c r="J429" s="35" t="n"/>
      <c r="K429" s="35" t="n"/>
      <c r="L429" s="36" t="n"/>
      <c r="M429" s="36" t="n"/>
      <c r="P429" s="37" t="n"/>
      <c r="Q429" s="38">
        <f>IF($C429="",0,IF(OR(LOWER(TRIM($G429))="omani",LOWER(TRIM($G429))="oman",LOWER(TRIM($G429))="om",LOWER(TRIM($G429))="local"),1,0))</f>
        <v/>
      </c>
      <c r="R429" s="38">
        <f>IF($C429="",0,IF(OR(ISNUMBER(SEARCH("resign",$N429)),ISNUMBER(SEARCH("terminat",$N429)),ISNUMBER(SEARCH("inactive",$N429)),ISNUMBER(SEARCH("vacan",$N429)),ISNUMBER(SEARCH("deceased",$N429)),ISNUMBER(SEARCH("separated",$N429))),0,1))</f>
        <v/>
      </c>
      <c r="S429">
        <f>IF(OR($R429=0,NOT(ISNUMBER($I429))),"",IFERROR(DATEDIF($I429,DATE(FY,1,1),"y"),""))</f>
        <v/>
      </c>
      <c r="T429">
        <f>IF(OR($R429=0,NOT(ISNUMBER($J429))),"",IFERROR(DATEDIF($J429,DATE(FY,1,1),"y"),0))</f>
        <v/>
      </c>
      <c r="U429" s="38">
        <f>IF(OR($R429=0,NOT(ISNUMBER($I429))),0,IF(YEAR($I429)+IF($Q429=1,RetAgeO,RetAgeE)=FY,MONTH($I429),IF(YEAR($I429)+IF($Q429=1,RetAgeO,RetAgeE)&lt;FY,1,0)))</f>
        <v/>
      </c>
      <c r="V429" s="38">
        <f>IF(OR($R429=0,NOT(ISNUMBER($K429))),0,IF(YEAR($K429)=FY,MONTH($K429),IF(YEAR($K429)&lt;FY,1,0)))</f>
        <v/>
      </c>
      <c r="W429" s="38">
        <f>IF($R429=0,0,MIN(12,IF(AND(ISNUMBER($O429),$O429&gt;=1,$O429&lt;=12),INT($O429),12),IF(AND(RetireExit="Yes",$U429&gt;0),$U429,12),IF(AND(ContractExit="Yes",$V429&gt;0),$V429,12)))</f>
        <v/>
      </c>
      <c r="X429" s="37">
        <f>IF(ISNUMBER($P429),$P429,IncPct)</f>
        <v/>
      </c>
      <c r="Y429" s="39">
        <f>IF($W429=0,0,MAX(0,MIN($W429,IncMonth-1))+MAX(0,$W429-IncMonth+1)*(1+$X429))</f>
        <v/>
      </c>
      <c r="Z429" s="40">
        <f>IF($C429="",0,IFERROR(INDEX(Departments!$B$5:$B$54,MATCH($C429,Departments!$A$5:$A$54,0)),0))</f>
        <v/>
      </c>
      <c r="AA429" s="41">
        <f>N($L429)*$Y429</f>
        <v/>
      </c>
      <c r="AB429" s="41">
        <f>N($M429)*$Y429</f>
        <v/>
      </c>
      <c r="AC429" s="41">
        <f>$AA429*$Z429</f>
        <v/>
      </c>
      <c r="AD429" s="41">
        <f>$AA429*BonusMonths/12</f>
        <v/>
      </c>
      <c r="AE429" s="41">
        <f>($AA429+SI_Gross*$AB429)*IF($Q429=1,SI_O,SI_E)</f>
        <v/>
      </c>
      <c r="AF429" s="41">
        <f>IF($Q429=1,0,$AA429*EOSB)</f>
        <v/>
      </c>
      <c r="AG429" s="41">
        <f>$AN429*$W429</f>
        <v/>
      </c>
      <c r="AH429" s="41">
        <f>SUM($AA429:$AG429)</f>
        <v/>
      </c>
      <c r="AI429" s="41">
        <f>12*($AM429+$AN429)</f>
        <v/>
      </c>
      <c r="AJ429" s="41">
        <f>$AM429*((IncMonth-1)+(13-IncMonth)*(1+$X429))+12*$AN429</f>
        <v/>
      </c>
      <c r="AK429" s="41">
        <f>IF($R429=1,N($L429)+N($M429),0)</f>
        <v/>
      </c>
      <c r="AL429">
        <f>IF($C429="","",IF(N($L429)&lt;=0,"Basic salary missing",IF(ISNA(MATCH($C429,Departments!$A$5:$A$54,0)),"Department not on Departments sheet",IF(AND($I429&lt;&gt;"",NOT(ISNUMBER($I429))),"Date of birth is text, not a date",IF(AND($K429&lt;&gt;"",NOT(ISNUMBER($K429))),"Contract end is text, not a date","")))))</f>
        <v/>
      </c>
      <c r="AM429" s="41">
        <f>IF($R429=0,0,N($L429)*(1+$Z429+BonusMonths/12+IF($Q429=1,0,EOSB))+N($M429)+(N($L429)+SI_Gross*N($M429))*IF($Q429=1,SI_O,SI_E))</f>
        <v/>
      </c>
      <c r="AN429" s="41">
        <f>IF($R429=0,0,(IF($Q429=1,MedO,MedE+Ticket)+Training)/12)</f>
        <v/>
      </c>
    </row>
    <row r="430">
      <c r="I430" s="35" t="n"/>
      <c r="J430" s="35" t="n"/>
      <c r="K430" s="35" t="n"/>
      <c r="L430" s="36" t="n"/>
      <c r="M430" s="36" t="n"/>
      <c r="P430" s="37" t="n"/>
      <c r="Q430" s="38">
        <f>IF($C430="",0,IF(OR(LOWER(TRIM($G430))="omani",LOWER(TRIM($G430))="oman",LOWER(TRIM($G430))="om",LOWER(TRIM($G430))="local"),1,0))</f>
        <v/>
      </c>
      <c r="R430" s="38">
        <f>IF($C430="",0,IF(OR(ISNUMBER(SEARCH("resign",$N430)),ISNUMBER(SEARCH("terminat",$N430)),ISNUMBER(SEARCH("inactive",$N430)),ISNUMBER(SEARCH("vacan",$N430)),ISNUMBER(SEARCH("deceased",$N430)),ISNUMBER(SEARCH("separated",$N430))),0,1))</f>
        <v/>
      </c>
      <c r="S430">
        <f>IF(OR($R430=0,NOT(ISNUMBER($I430))),"",IFERROR(DATEDIF($I430,DATE(FY,1,1),"y"),""))</f>
        <v/>
      </c>
      <c r="T430">
        <f>IF(OR($R430=0,NOT(ISNUMBER($J430))),"",IFERROR(DATEDIF($J430,DATE(FY,1,1),"y"),0))</f>
        <v/>
      </c>
      <c r="U430" s="38">
        <f>IF(OR($R430=0,NOT(ISNUMBER($I430))),0,IF(YEAR($I430)+IF($Q430=1,RetAgeO,RetAgeE)=FY,MONTH($I430),IF(YEAR($I430)+IF($Q430=1,RetAgeO,RetAgeE)&lt;FY,1,0)))</f>
        <v/>
      </c>
      <c r="V430" s="38">
        <f>IF(OR($R430=0,NOT(ISNUMBER($K430))),0,IF(YEAR($K430)=FY,MONTH($K430),IF(YEAR($K430)&lt;FY,1,0)))</f>
        <v/>
      </c>
      <c r="W430" s="38">
        <f>IF($R430=0,0,MIN(12,IF(AND(ISNUMBER($O430),$O430&gt;=1,$O430&lt;=12),INT($O430),12),IF(AND(RetireExit="Yes",$U430&gt;0),$U430,12),IF(AND(ContractExit="Yes",$V430&gt;0),$V430,12)))</f>
        <v/>
      </c>
      <c r="X430" s="37">
        <f>IF(ISNUMBER($P430),$P430,IncPct)</f>
        <v/>
      </c>
      <c r="Y430" s="39">
        <f>IF($W430=0,0,MAX(0,MIN($W430,IncMonth-1))+MAX(0,$W430-IncMonth+1)*(1+$X430))</f>
        <v/>
      </c>
      <c r="Z430" s="40">
        <f>IF($C430="",0,IFERROR(INDEX(Departments!$B$5:$B$54,MATCH($C430,Departments!$A$5:$A$54,0)),0))</f>
        <v/>
      </c>
      <c r="AA430" s="41">
        <f>N($L430)*$Y430</f>
        <v/>
      </c>
      <c r="AB430" s="41">
        <f>N($M430)*$Y430</f>
        <v/>
      </c>
      <c r="AC430" s="41">
        <f>$AA430*$Z430</f>
        <v/>
      </c>
      <c r="AD430" s="41">
        <f>$AA430*BonusMonths/12</f>
        <v/>
      </c>
      <c r="AE430" s="41">
        <f>($AA430+SI_Gross*$AB430)*IF($Q430=1,SI_O,SI_E)</f>
        <v/>
      </c>
      <c r="AF430" s="41">
        <f>IF($Q430=1,0,$AA430*EOSB)</f>
        <v/>
      </c>
      <c r="AG430" s="41">
        <f>$AN430*$W430</f>
        <v/>
      </c>
      <c r="AH430" s="41">
        <f>SUM($AA430:$AG430)</f>
        <v/>
      </c>
      <c r="AI430" s="41">
        <f>12*($AM430+$AN430)</f>
        <v/>
      </c>
      <c r="AJ430" s="41">
        <f>$AM430*((IncMonth-1)+(13-IncMonth)*(1+$X430))+12*$AN430</f>
        <v/>
      </c>
      <c r="AK430" s="41">
        <f>IF($R430=1,N($L430)+N($M430),0)</f>
        <v/>
      </c>
      <c r="AL430">
        <f>IF($C430="","",IF(N($L430)&lt;=0,"Basic salary missing",IF(ISNA(MATCH($C430,Departments!$A$5:$A$54,0)),"Department not on Departments sheet",IF(AND($I430&lt;&gt;"",NOT(ISNUMBER($I430))),"Date of birth is text, not a date",IF(AND($K430&lt;&gt;"",NOT(ISNUMBER($K430))),"Contract end is text, not a date","")))))</f>
        <v/>
      </c>
      <c r="AM430" s="41">
        <f>IF($R430=0,0,N($L430)*(1+$Z430+BonusMonths/12+IF($Q430=1,0,EOSB))+N($M430)+(N($L430)+SI_Gross*N($M430))*IF($Q430=1,SI_O,SI_E))</f>
        <v/>
      </c>
      <c r="AN430" s="41">
        <f>IF($R430=0,0,(IF($Q430=1,MedO,MedE+Ticket)+Training)/12)</f>
        <v/>
      </c>
    </row>
    <row r="431">
      <c r="I431" s="35" t="n"/>
      <c r="J431" s="35" t="n"/>
      <c r="K431" s="35" t="n"/>
      <c r="L431" s="36" t="n"/>
      <c r="M431" s="36" t="n"/>
      <c r="P431" s="37" t="n"/>
      <c r="Q431" s="38">
        <f>IF($C431="",0,IF(OR(LOWER(TRIM($G431))="omani",LOWER(TRIM($G431))="oman",LOWER(TRIM($G431))="om",LOWER(TRIM($G431))="local"),1,0))</f>
        <v/>
      </c>
      <c r="R431" s="38">
        <f>IF($C431="",0,IF(OR(ISNUMBER(SEARCH("resign",$N431)),ISNUMBER(SEARCH("terminat",$N431)),ISNUMBER(SEARCH("inactive",$N431)),ISNUMBER(SEARCH("vacan",$N431)),ISNUMBER(SEARCH("deceased",$N431)),ISNUMBER(SEARCH("separated",$N431))),0,1))</f>
        <v/>
      </c>
      <c r="S431">
        <f>IF(OR($R431=0,NOT(ISNUMBER($I431))),"",IFERROR(DATEDIF($I431,DATE(FY,1,1),"y"),""))</f>
        <v/>
      </c>
      <c r="T431">
        <f>IF(OR($R431=0,NOT(ISNUMBER($J431))),"",IFERROR(DATEDIF($J431,DATE(FY,1,1),"y"),0))</f>
        <v/>
      </c>
      <c r="U431" s="38">
        <f>IF(OR($R431=0,NOT(ISNUMBER($I431))),0,IF(YEAR($I431)+IF($Q431=1,RetAgeO,RetAgeE)=FY,MONTH($I431),IF(YEAR($I431)+IF($Q431=1,RetAgeO,RetAgeE)&lt;FY,1,0)))</f>
        <v/>
      </c>
      <c r="V431" s="38">
        <f>IF(OR($R431=0,NOT(ISNUMBER($K431))),0,IF(YEAR($K431)=FY,MONTH($K431),IF(YEAR($K431)&lt;FY,1,0)))</f>
        <v/>
      </c>
      <c r="W431" s="38">
        <f>IF($R431=0,0,MIN(12,IF(AND(ISNUMBER($O431),$O431&gt;=1,$O431&lt;=12),INT($O431),12),IF(AND(RetireExit="Yes",$U431&gt;0),$U431,12),IF(AND(ContractExit="Yes",$V431&gt;0),$V431,12)))</f>
        <v/>
      </c>
      <c r="X431" s="37">
        <f>IF(ISNUMBER($P431),$P431,IncPct)</f>
        <v/>
      </c>
      <c r="Y431" s="39">
        <f>IF($W431=0,0,MAX(0,MIN($W431,IncMonth-1))+MAX(0,$W431-IncMonth+1)*(1+$X431))</f>
        <v/>
      </c>
      <c r="Z431" s="40">
        <f>IF($C431="",0,IFERROR(INDEX(Departments!$B$5:$B$54,MATCH($C431,Departments!$A$5:$A$54,0)),0))</f>
        <v/>
      </c>
      <c r="AA431" s="41">
        <f>N($L431)*$Y431</f>
        <v/>
      </c>
      <c r="AB431" s="41">
        <f>N($M431)*$Y431</f>
        <v/>
      </c>
      <c r="AC431" s="41">
        <f>$AA431*$Z431</f>
        <v/>
      </c>
      <c r="AD431" s="41">
        <f>$AA431*BonusMonths/12</f>
        <v/>
      </c>
      <c r="AE431" s="41">
        <f>($AA431+SI_Gross*$AB431)*IF($Q431=1,SI_O,SI_E)</f>
        <v/>
      </c>
      <c r="AF431" s="41">
        <f>IF($Q431=1,0,$AA431*EOSB)</f>
        <v/>
      </c>
      <c r="AG431" s="41">
        <f>$AN431*$W431</f>
        <v/>
      </c>
      <c r="AH431" s="41">
        <f>SUM($AA431:$AG431)</f>
        <v/>
      </c>
      <c r="AI431" s="41">
        <f>12*($AM431+$AN431)</f>
        <v/>
      </c>
      <c r="AJ431" s="41">
        <f>$AM431*((IncMonth-1)+(13-IncMonth)*(1+$X431))+12*$AN431</f>
        <v/>
      </c>
      <c r="AK431" s="41">
        <f>IF($R431=1,N($L431)+N($M431),0)</f>
        <v/>
      </c>
      <c r="AL431">
        <f>IF($C431="","",IF(N($L431)&lt;=0,"Basic salary missing",IF(ISNA(MATCH($C431,Departments!$A$5:$A$54,0)),"Department not on Departments sheet",IF(AND($I431&lt;&gt;"",NOT(ISNUMBER($I431))),"Date of birth is text, not a date",IF(AND($K431&lt;&gt;"",NOT(ISNUMBER($K431))),"Contract end is text, not a date","")))))</f>
        <v/>
      </c>
      <c r="AM431" s="41">
        <f>IF($R431=0,0,N($L431)*(1+$Z431+BonusMonths/12+IF($Q431=1,0,EOSB))+N($M431)+(N($L431)+SI_Gross*N($M431))*IF($Q431=1,SI_O,SI_E))</f>
        <v/>
      </c>
      <c r="AN431" s="41">
        <f>IF($R431=0,0,(IF($Q431=1,MedO,MedE+Ticket)+Training)/12)</f>
        <v/>
      </c>
    </row>
    <row r="432">
      <c r="I432" s="35" t="n"/>
      <c r="J432" s="35" t="n"/>
      <c r="K432" s="35" t="n"/>
      <c r="L432" s="36" t="n"/>
      <c r="M432" s="36" t="n"/>
      <c r="P432" s="37" t="n"/>
      <c r="Q432" s="38">
        <f>IF($C432="",0,IF(OR(LOWER(TRIM($G432))="omani",LOWER(TRIM($G432))="oman",LOWER(TRIM($G432))="om",LOWER(TRIM($G432))="local"),1,0))</f>
        <v/>
      </c>
      <c r="R432" s="38">
        <f>IF($C432="",0,IF(OR(ISNUMBER(SEARCH("resign",$N432)),ISNUMBER(SEARCH("terminat",$N432)),ISNUMBER(SEARCH("inactive",$N432)),ISNUMBER(SEARCH("vacan",$N432)),ISNUMBER(SEARCH("deceased",$N432)),ISNUMBER(SEARCH("separated",$N432))),0,1))</f>
        <v/>
      </c>
      <c r="S432">
        <f>IF(OR($R432=0,NOT(ISNUMBER($I432))),"",IFERROR(DATEDIF($I432,DATE(FY,1,1),"y"),""))</f>
        <v/>
      </c>
      <c r="T432">
        <f>IF(OR($R432=0,NOT(ISNUMBER($J432))),"",IFERROR(DATEDIF($J432,DATE(FY,1,1),"y"),0))</f>
        <v/>
      </c>
      <c r="U432" s="38">
        <f>IF(OR($R432=0,NOT(ISNUMBER($I432))),0,IF(YEAR($I432)+IF($Q432=1,RetAgeO,RetAgeE)=FY,MONTH($I432),IF(YEAR($I432)+IF($Q432=1,RetAgeO,RetAgeE)&lt;FY,1,0)))</f>
        <v/>
      </c>
      <c r="V432" s="38">
        <f>IF(OR($R432=0,NOT(ISNUMBER($K432))),0,IF(YEAR($K432)=FY,MONTH($K432),IF(YEAR($K432)&lt;FY,1,0)))</f>
        <v/>
      </c>
      <c r="W432" s="38">
        <f>IF($R432=0,0,MIN(12,IF(AND(ISNUMBER($O432),$O432&gt;=1,$O432&lt;=12),INT($O432),12),IF(AND(RetireExit="Yes",$U432&gt;0),$U432,12),IF(AND(ContractExit="Yes",$V432&gt;0),$V432,12)))</f>
        <v/>
      </c>
      <c r="X432" s="37">
        <f>IF(ISNUMBER($P432),$P432,IncPct)</f>
        <v/>
      </c>
      <c r="Y432" s="39">
        <f>IF($W432=0,0,MAX(0,MIN($W432,IncMonth-1))+MAX(0,$W432-IncMonth+1)*(1+$X432))</f>
        <v/>
      </c>
      <c r="Z432" s="40">
        <f>IF($C432="",0,IFERROR(INDEX(Departments!$B$5:$B$54,MATCH($C432,Departments!$A$5:$A$54,0)),0))</f>
        <v/>
      </c>
      <c r="AA432" s="41">
        <f>N($L432)*$Y432</f>
        <v/>
      </c>
      <c r="AB432" s="41">
        <f>N($M432)*$Y432</f>
        <v/>
      </c>
      <c r="AC432" s="41">
        <f>$AA432*$Z432</f>
        <v/>
      </c>
      <c r="AD432" s="41">
        <f>$AA432*BonusMonths/12</f>
        <v/>
      </c>
      <c r="AE432" s="41">
        <f>($AA432+SI_Gross*$AB432)*IF($Q432=1,SI_O,SI_E)</f>
        <v/>
      </c>
      <c r="AF432" s="41">
        <f>IF($Q432=1,0,$AA432*EOSB)</f>
        <v/>
      </c>
      <c r="AG432" s="41">
        <f>$AN432*$W432</f>
        <v/>
      </c>
      <c r="AH432" s="41">
        <f>SUM($AA432:$AG432)</f>
        <v/>
      </c>
      <c r="AI432" s="41">
        <f>12*($AM432+$AN432)</f>
        <v/>
      </c>
      <c r="AJ432" s="41">
        <f>$AM432*((IncMonth-1)+(13-IncMonth)*(1+$X432))+12*$AN432</f>
        <v/>
      </c>
      <c r="AK432" s="41">
        <f>IF($R432=1,N($L432)+N($M432),0)</f>
        <v/>
      </c>
      <c r="AL432">
        <f>IF($C432="","",IF(N($L432)&lt;=0,"Basic salary missing",IF(ISNA(MATCH($C432,Departments!$A$5:$A$54,0)),"Department not on Departments sheet",IF(AND($I432&lt;&gt;"",NOT(ISNUMBER($I432))),"Date of birth is text, not a date",IF(AND($K432&lt;&gt;"",NOT(ISNUMBER($K432))),"Contract end is text, not a date","")))))</f>
        <v/>
      </c>
      <c r="AM432" s="41">
        <f>IF($R432=0,0,N($L432)*(1+$Z432+BonusMonths/12+IF($Q432=1,0,EOSB))+N($M432)+(N($L432)+SI_Gross*N($M432))*IF($Q432=1,SI_O,SI_E))</f>
        <v/>
      </c>
      <c r="AN432" s="41">
        <f>IF($R432=0,0,(IF($Q432=1,MedO,MedE+Ticket)+Training)/12)</f>
        <v/>
      </c>
    </row>
    <row r="433">
      <c r="I433" s="35" t="n"/>
      <c r="J433" s="35" t="n"/>
      <c r="K433" s="35" t="n"/>
      <c r="L433" s="36" t="n"/>
      <c r="M433" s="36" t="n"/>
      <c r="P433" s="37" t="n"/>
      <c r="Q433" s="38">
        <f>IF($C433="",0,IF(OR(LOWER(TRIM($G433))="omani",LOWER(TRIM($G433))="oman",LOWER(TRIM($G433))="om",LOWER(TRIM($G433))="local"),1,0))</f>
        <v/>
      </c>
      <c r="R433" s="38">
        <f>IF($C433="",0,IF(OR(ISNUMBER(SEARCH("resign",$N433)),ISNUMBER(SEARCH("terminat",$N433)),ISNUMBER(SEARCH("inactive",$N433)),ISNUMBER(SEARCH("vacan",$N433)),ISNUMBER(SEARCH("deceased",$N433)),ISNUMBER(SEARCH("separated",$N433))),0,1))</f>
        <v/>
      </c>
      <c r="S433">
        <f>IF(OR($R433=0,NOT(ISNUMBER($I433))),"",IFERROR(DATEDIF($I433,DATE(FY,1,1),"y"),""))</f>
        <v/>
      </c>
      <c r="T433">
        <f>IF(OR($R433=0,NOT(ISNUMBER($J433))),"",IFERROR(DATEDIF($J433,DATE(FY,1,1),"y"),0))</f>
        <v/>
      </c>
      <c r="U433" s="38">
        <f>IF(OR($R433=0,NOT(ISNUMBER($I433))),0,IF(YEAR($I433)+IF($Q433=1,RetAgeO,RetAgeE)=FY,MONTH($I433),IF(YEAR($I433)+IF($Q433=1,RetAgeO,RetAgeE)&lt;FY,1,0)))</f>
        <v/>
      </c>
      <c r="V433" s="38">
        <f>IF(OR($R433=0,NOT(ISNUMBER($K433))),0,IF(YEAR($K433)=FY,MONTH($K433),IF(YEAR($K433)&lt;FY,1,0)))</f>
        <v/>
      </c>
      <c r="W433" s="38">
        <f>IF($R433=0,0,MIN(12,IF(AND(ISNUMBER($O433),$O433&gt;=1,$O433&lt;=12),INT($O433),12),IF(AND(RetireExit="Yes",$U433&gt;0),$U433,12),IF(AND(ContractExit="Yes",$V433&gt;0),$V433,12)))</f>
        <v/>
      </c>
      <c r="X433" s="37">
        <f>IF(ISNUMBER($P433),$P433,IncPct)</f>
        <v/>
      </c>
      <c r="Y433" s="39">
        <f>IF($W433=0,0,MAX(0,MIN($W433,IncMonth-1))+MAX(0,$W433-IncMonth+1)*(1+$X433))</f>
        <v/>
      </c>
      <c r="Z433" s="40">
        <f>IF($C433="",0,IFERROR(INDEX(Departments!$B$5:$B$54,MATCH($C433,Departments!$A$5:$A$54,0)),0))</f>
        <v/>
      </c>
      <c r="AA433" s="41">
        <f>N($L433)*$Y433</f>
        <v/>
      </c>
      <c r="AB433" s="41">
        <f>N($M433)*$Y433</f>
        <v/>
      </c>
      <c r="AC433" s="41">
        <f>$AA433*$Z433</f>
        <v/>
      </c>
      <c r="AD433" s="41">
        <f>$AA433*BonusMonths/12</f>
        <v/>
      </c>
      <c r="AE433" s="41">
        <f>($AA433+SI_Gross*$AB433)*IF($Q433=1,SI_O,SI_E)</f>
        <v/>
      </c>
      <c r="AF433" s="41">
        <f>IF($Q433=1,0,$AA433*EOSB)</f>
        <v/>
      </c>
      <c r="AG433" s="41">
        <f>$AN433*$W433</f>
        <v/>
      </c>
      <c r="AH433" s="41">
        <f>SUM($AA433:$AG433)</f>
        <v/>
      </c>
      <c r="AI433" s="41">
        <f>12*($AM433+$AN433)</f>
        <v/>
      </c>
      <c r="AJ433" s="41">
        <f>$AM433*((IncMonth-1)+(13-IncMonth)*(1+$X433))+12*$AN433</f>
        <v/>
      </c>
      <c r="AK433" s="41">
        <f>IF($R433=1,N($L433)+N($M433),0)</f>
        <v/>
      </c>
      <c r="AL433">
        <f>IF($C433="","",IF(N($L433)&lt;=0,"Basic salary missing",IF(ISNA(MATCH($C433,Departments!$A$5:$A$54,0)),"Department not on Departments sheet",IF(AND($I433&lt;&gt;"",NOT(ISNUMBER($I433))),"Date of birth is text, not a date",IF(AND($K433&lt;&gt;"",NOT(ISNUMBER($K433))),"Contract end is text, not a date","")))))</f>
        <v/>
      </c>
      <c r="AM433" s="41">
        <f>IF($R433=0,0,N($L433)*(1+$Z433+BonusMonths/12+IF($Q433=1,0,EOSB))+N($M433)+(N($L433)+SI_Gross*N($M433))*IF($Q433=1,SI_O,SI_E))</f>
        <v/>
      </c>
      <c r="AN433" s="41">
        <f>IF($R433=0,0,(IF($Q433=1,MedO,MedE+Ticket)+Training)/12)</f>
        <v/>
      </c>
    </row>
    <row r="434">
      <c r="I434" s="35" t="n"/>
      <c r="J434" s="35" t="n"/>
      <c r="K434" s="35" t="n"/>
      <c r="L434" s="36" t="n"/>
      <c r="M434" s="36" t="n"/>
      <c r="P434" s="37" t="n"/>
      <c r="Q434" s="38">
        <f>IF($C434="",0,IF(OR(LOWER(TRIM($G434))="omani",LOWER(TRIM($G434))="oman",LOWER(TRIM($G434))="om",LOWER(TRIM($G434))="local"),1,0))</f>
        <v/>
      </c>
      <c r="R434" s="38">
        <f>IF($C434="",0,IF(OR(ISNUMBER(SEARCH("resign",$N434)),ISNUMBER(SEARCH("terminat",$N434)),ISNUMBER(SEARCH("inactive",$N434)),ISNUMBER(SEARCH("vacan",$N434)),ISNUMBER(SEARCH("deceased",$N434)),ISNUMBER(SEARCH("separated",$N434))),0,1))</f>
        <v/>
      </c>
      <c r="S434">
        <f>IF(OR($R434=0,NOT(ISNUMBER($I434))),"",IFERROR(DATEDIF($I434,DATE(FY,1,1),"y"),""))</f>
        <v/>
      </c>
      <c r="T434">
        <f>IF(OR($R434=0,NOT(ISNUMBER($J434))),"",IFERROR(DATEDIF($J434,DATE(FY,1,1),"y"),0))</f>
        <v/>
      </c>
      <c r="U434" s="38">
        <f>IF(OR($R434=0,NOT(ISNUMBER($I434))),0,IF(YEAR($I434)+IF($Q434=1,RetAgeO,RetAgeE)=FY,MONTH($I434),IF(YEAR($I434)+IF($Q434=1,RetAgeO,RetAgeE)&lt;FY,1,0)))</f>
        <v/>
      </c>
      <c r="V434" s="38">
        <f>IF(OR($R434=0,NOT(ISNUMBER($K434))),0,IF(YEAR($K434)=FY,MONTH($K434),IF(YEAR($K434)&lt;FY,1,0)))</f>
        <v/>
      </c>
      <c r="W434" s="38">
        <f>IF($R434=0,0,MIN(12,IF(AND(ISNUMBER($O434),$O434&gt;=1,$O434&lt;=12),INT($O434),12),IF(AND(RetireExit="Yes",$U434&gt;0),$U434,12),IF(AND(ContractExit="Yes",$V434&gt;0),$V434,12)))</f>
        <v/>
      </c>
      <c r="X434" s="37">
        <f>IF(ISNUMBER($P434),$P434,IncPct)</f>
        <v/>
      </c>
      <c r="Y434" s="39">
        <f>IF($W434=0,0,MAX(0,MIN($W434,IncMonth-1))+MAX(0,$W434-IncMonth+1)*(1+$X434))</f>
        <v/>
      </c>
      <c r="Z434" s="40">
        <f>IF($C434="",0,IFERROR(INDEX(Departments!$B$5:$B$54,MATCH($C434,Departments!$A$5:$A$54,0)),0))</f>
        <v/>
      </c>
      <c r="AA434" s="41">
        <f>N($L434)*$Y434</f>
        <v/>
      </c>
      <c r="AB434" s="41">
        <f>N($M434)*$Y434</f>
        <v/>
      </c>
      <c r="AC434" s="41">
        <f>$AA434*$Z434</f>
        <v/>
      </c>
      <c r="AD434" s="41">
        <f>$AA434*BonusMonths/12</f>
        <v/>
      </c>
      <c r="AE434" s="41">
        <f>($AA434+SI_Gross*$AB434)*IF($Q434=1,SI_O,SI_E)</f>
        <v/>
      </c>
      <c r="AF434" s="41">
        <f>IF($Q434=1,0,$AA434*EOSB)</f>
        <v/>
      </c>
      <c r="AG434" s="41">
        <f>$AN434*$W434</f>
        <v/>
      </c>
      <c r="AH434" s="41">
        <f>SUM($AA434:$AG434)</f>
        <v/>
      </c>
      <c r="AI434" s="41">
        <f>12*($AM434+$AN434)</f>
        <v/>
      </c>
      <c r="AJ434" s="41">
        <f>$AM434*((IncMonth-1)+(13-IncMonth)*(1+$X434))+12*$AN434</f>
        <v/>
      </c>
      <c r="AK434" s="41">
        <f>IF($R434=1,N($L434)+N($M434),0)</f>
        <v/>
      </c>
      <c r="AL434">
        <f>IF($C434="","",IF(N($L434)&lt;=0,"Basic salary missing",IF(ISNA(MATCH($C434,Departments!$A$5:$A$54,0)),"Department not on Departments sheet",IF(AND($I434&lt;&gt;"",NOT(ISNUMBER($I434))),"Date of birth is text, not a date",IF(AND($K434&lt;&gt;"",NOT(ISNUMBER($K434))),"Contract end is text, not a date","")))))</f>
        <v/>
      </c>
      <c r="AM434" s="41">
        <f>IF($R434=0,0,N($L434)*(1+$Z434+BonusMonths/12+IF($Q434=1,0,EOSB))+N($M434)+(N($L434)+SI_Gross*N($M434))*IF($Q434=1,SI_O,SI_E))</f>
        <v/>
      </c>
      <c r="AN434" s="41">
        <f>IF($R434=0,0,(IF($Q434=1,MedO,MedE+Ticket)+Training)/12)</f>
        <v/>
      </c>
    </row>
    <row r="435">
      <c r="I435" s="35" t="n"/>
      <c r="J435" s="35" t="n"/>
      <c r="K435" s="35" t="n"/>
      <c r="L435" s="36" t="n"/>
      <c r="M435" s="36" t="n"/>
      <c r="P435" s="37" t="n"/>
      <c r="Q435" s="38">
        <f>IF($C435="",0,IF(OR(LOWER(TRIM($G435))="omani",LOWER(TRIM($G435))="oman",LOWER(TRIM($G435))="om",LOWER(TRIM($G435))="local"),1,0))</f>
        <v/>
      </c>
      <c r="R435" s="38">
        <f>IF($C435="",0,IF(OR(ISNUMBER(SEARCH("resign",$N435)),ISNUMBER(SEARCH("terminat",$N435)),ISNUMBER(SEARCH("inactive",$N435)),ISNUMBER(SEARCH("vacan",$N435)),ISNUMBER(SEARCH("deceased",$N435)),ISNUMBER(SEARCH("separated",$N435))),0,1))</f>
        <v/>
      </c>
      <c r="S435">
        <f>IF(OR($R435=0,NOT(ISNUMBER($I435))),"",IFERROR(DATEDIF($I435,DATE(FY,1,1),"y"),""))</f>
        <v/>
      </c>
      <c r="T435">
        <f>IF(OR($R435=0,NOT(ISNUMBER($J435))),"",IFERROR(DATEDIF($J435,DATE(FY,1,1),"y"),0))</f>
        <v/>
      </c>
      <c r="U435" s="38">
        <f>IF(OR($R435=0,NOT(ISNUMBER($I435))),0,IF(YEAR($I435)+IF($Q435=1,RetAgeO,RetAgeE)=FY,MONTH($I435),IF(YEAR($I435)+IF($Q435=1,RetAgeO,RetAgeE)&lt;FY,1,0)))</f>
        <v/>
      </c>
      <c r="V435" s="38">
        <f>IF(OR($R435=0,NOT(ISNUMBER($K435))),0,IF(YEAR($K435)=FY,MONTH($K435),IF(YEAR($K435)&lt;FY,1,0)))</f>
        <v/>
      </c>
      <c r="W435" s="38">
        <f>IF($R435=0,0,MIN(12,IF(AND(ISNUMBER($O435),$O435&gt;=1,$O435&lt;=12),INT($O435),12),IF(AND(RetireExit="Yes",$U435&gt;0),$U435,12),IF(AND(ContractExit="Yes",$V435&gt;0),$V435,12)))</f>
        <v/>
      </c>
      <c r="X435" s="37">
        <f>IF(ISNUMBER($P435),$P435,IncPct)</f>
        <v/>
      </c>
      <c r="Y435" s="39">
        <f>IF($W435=0,0,MAX(0,MIN($W435,IncMonth-1))+MAX(0,$W435-IncMonth+1)*(1+$X435))</f>
        <v/>
      </c>
      <c r="Z435" s="40">
        <f>IF($C435="",0,IFERROR(INDEX(Departments!$B$5:$B$54,MATCH($C435,Departments!$A$5:$A$54,0)),0))</f>
        <v/>
      </c>
      <c r="AA435" s="41">
        <f>N($L435)*$Y435</f>
        <v/>
      </c>
      <c r="AB435" s="41">
        <f>N($M435)*$Y435</f>
        <v/>
      </c>
      <c r="AC435" s="41">
        <f>$AA435*$Z435</f>
        <v/>
      </c>
      <c r="AD435" s="41">
        <f>$AA435*BonusMonths/12</f>
        <v/>
      </c>
      <c r="AE435" s="41">
        <f>($AA435+SI_Gross*$AB435)*IF($Q435=1,SI_O,SI_E)</f>
        <v/>
      </c>
      <c r="AF435" s="41">
        <f>IF($Q435=1,0,$AA435*EOSB)</f>
        <v/>
      </c>
      <c r="AG435" s="41">
        <f>$AN435*$W435</f>
        <v/>
      </c>
      <c r="AH435" s="41">
        <f>SUM($AA435:$AG435)</f>
        <v/>
      </c>
      <c r="AI435" s="41">
        <f>12*($AM435+$AN435)</f>
        <v/>
      </c>
      <c r="AJ435" s="41">
        <f>$AM435*((IncMonth-1)+(13-IncMonth)*(1+$X435))+12*$AN435</f>
        <v/>
      </c>
      <c r="AK435" s="41">
        <f>IF($R435=1,N($L435)+N($M435),0)</f>
        <v/>
      </c>
      <c r="AL435">
        <f>IF($C435="","",IF(N($L435)&lt;=0,"Basic salary missing",IF(ISNA(MATCH($C435,Departments!$A$5:$A$54,0)),"Department not on Departments sheet",IF(AND($I435&lt;&gt;"",NOT(ISNUMBER($I435))),"Date of birth is text, not a date",IF(AND($K435&lt;&gt;"",NOT(ISNUMBER($K435))),"Contract end is text, not a date","")))))</f>
        <v/>
      </c>
      <c r="AM435" s="41">
        <f>IF($R435=0,0,N($L435)*(1+$Z435+BonusMonths/12+IF($Q435=1,0,EOSB))+N($M435)+(N($L435)+SI_Gross*N($M435))*IF($Q435=1,SI_O,SI_E))</f>
        <v/>
      </c>
      <c r="AN435" s="41">
        <f>IF($R435=0,0,(IF($Q435=1,MedO,MedE+Ticket)+Training)/12)</f>
        <v/>
      </c>
    </row>
    <row r="436">
      <c r="I436" s="35" t="n"/>
      <c r="J436" s="35" t="n"/>
      <c r="K436" s="35" t="n"/>
      <c r="L436" s="36" t="n"/>
      <c r="M436" s="36" t="n"/>
      <c r="P436" s="37" t="n"/>
      <c r="Q436" s="38">
        <f>IF($C436="",0,IF(OR(LOWER(TRIM($G436))="omani",LOWER(TRIM($G436))="oman",LOWER(TRIM($G436))="om",LOWER(TRIM($G436))="local"),1,0))</f>
        <v/>
      </c>
      <c r="R436" s="38">
        <f>IF($C436="",0,IF(OR(ISNUMBER(SEARCH("resign",$N436)),ISNUMBER(SEARCH("terminat",$N436)),ISNUMBER(SEARCH("inactive",$N436)),ISNUMBER(SEARCH("vacan",$N436)),ISNUMBER(SEARCH("deceased",$N436)),ISNUMBER(SEARCH("separated",$N436))),0,1))</f>
        <v/>
      </c>
      <c r="S436">
        <f>IF(OR($R436=0,NOT(ISNUMBER($I436))),"",IFERROR(DATEDIF($I436,DATE(FY,1,1),"y"),""))</f>
        <v/>
      </c>
      <c r="T436">
        <f>IF(OR($R436=0,NOT(ISNUMBER($J436))),"",IFERROR(DATEDIF($J436,DATE(FY,1,1),"y"),0))</f>
        <v/>
      </c>
      <c r="U436" s="38">
        <f>IF(OR($R436=0,NOT(ISNUMBER($I436))),0,IF(YEAR($I436)+IF($Q436=1,RetAgeO,RetAgeE)=FY,MONTH($I436),IF(YEAR($I436)+IF($Q436=1,RetAgeO,RetAgeE)&lt;FY,1,0)))</f>
        <v/>
      </c>
      <c r="V436" s="38">
        <f>IF(OR($R436=0,NOT(ISNUMBER($K436))),0,IF(YEAR($K436)=FY,MONTH($K436),IF(YEAR($K436)&lt;FY,1,0)))</f>
        <v/>
      </c>
      <c r="W436" s="38">
        <f>IF($R436=0,0,MIN(12,IF(AND(ISNUMBER($O436),$O436&gt;=1,$O436&lt;=12),INT($O436),12),IF(AND(RetireExit="Yes",$U436&gt;0),$U436,12),IF(AND(ContractExit="Yes",$V436&gt;0),$V436,12)))</f>
        <v/>
      </c>
      <c r="X436" s="37">
        <f>IF(ISNUMBER($P436),$P436,IncPct)</f>
        <v/>
      </c>
      <c r="Y436" s="39">
        <f>IF($W436=0,0,MAX(0,MIN($W436,IncMonth-1))+MAX(0,$W436-IncMonth+1)*(1+$X436))</f>
        <v/>
      </c>
      <c r="Z436" s="40">
        <f>IF($C436="",0,IFERROR(INDEX(Departments!$B$5:$B$54,MATCH($C436,Departments!$A$5:$A$54,0)),0))</f>
        <v/>
      </c>
      <c r="AA436" s="41">
        <f>N($L436)*$Y436</f>
        <v/>
      </c>
      <c r="AB436" s="41">
        <f>N($M436)*$Y436</f>
        <v/>
      </c>
      <c r="AC436" s="41">
        <f>$AA436*$Z436</f>
        <v/>
      </c>
      <c r="AD436" s="41">
        <f>$AA436*BonusMonths/12</f>
        <v/>
      </c>
      <c r="AE436" s="41">
        <f>($AA436+SI_Gross*$AB436)*IF($Q436=1,SI_O,SI_E)</f>
        <v/>
      </c>
      <c r="AF436" s="41">
        <f>IF($Q436=1,0,$AA436*EOSB)</f>
        <v/>
      </c>
      <c r="AG436" s="41">
        <f>$AN436*$W436</f>
        <v/>
      </c>
      <c r="AH436" s="41">
        <f>SUM($AA436:$AG436)</f>
        <v/>
      </c>
      <c r="AI436" s="41">
        <f>12*($AM436+$AN436)</f>
        <v/>
      </c>
      <c r="AJ436" s="41">
        <f>$AM436*((IncMonth-1)+(13-IncMonth)*(1+$X436))+12*$AN436</f>
        <v/>
      </c>
      <c r="AK436" s="41">
        <f>IF($R436=1,N($L436)+N($M436),0)</f>
        <v/>
      </c>
      <c r="AL436">
        <f>IF($C436="","",IF(N($L436)&lt;=0,"Basic salary missing",IF(ISNA(MATCH($C436,Departments!$A$5:$A$54,0)),"Department not on Departments sheet",IF(AND($I436&lt;&gt;"",NOT(ISNUMBER($I436))),"Date of birth is text, not a date",IF(AND($K436&lt;&gt;"",NOT(ISNUMBER($K436))),"Contract end is text, not a date","")))))</f>
        <v/>
      </c>
      <c r="AM436" s="41">
        <f>IF($R436=0,0,N($L436)*(1+$Z436+BonusMonths/12+IF($Q436=1,0,EOSB))+N($M436)+(N($L436)+SI_Gross*N($M436))*IF($Q436=1,SI_O,SI_E))</f>
        <v/>
      </c>
      <c r="AN436" s="41">
        <f>IF($R436=0,0,(IF($Q436=1,MedO,MedE+Ticket)+Training)/12)</f>
        <v/>
      </c>
    </row>
    <row r="437">
      <c r="I437" s="35" t="n"/>
      <c r="J437" s="35" t="n"/>
      <c r="K437" s="35" t="n"/>
      <c r="L437" s="36" t="n"/>
      <c r="M437" s="36" t="n"/>
      <c r="P437" s="37" t="n"/>
      <c r="Q437" s="38">
        <f>IF($C437="",0,IF(OR(LOWER(TRIM($G437))="omani",LOWER(TRIM($G437))="oman",LOWER(TRIM($G437))="om",LOWER(TRIM($G437))="local"),1,0))</f>
        <v/>
      </c>
      <c r="R437" s="38">
        <f>IF($C437="",0,IF(OR(ISNUMBER(SEARCH("resign",$N437)),ISNUMBER(SEARCH("terminat",$N437)),ISNUMBER(SEARCH("inactive",$N437)),ISNUMBER(SEARCH("vacan",$N437)),ISNUMBER(SEARCH("deceased",$N437)),ISNUMBER(SEARCH("separated",$N437))),0,1))</f>
        <v/>
      </c>
      <c r="S437">
        <f>IF(OR($R437=0,NOT(ISNUMBER($I437))),"",IFERROR(DATEDIF($I437,DATE(FY,1,1),"y"),""))</f>
        <v/>
      </c>
      <c r="T437">
        <f>IF(OR($R437=0,NOT(ISNUMBER($J437))),"",IFERROR(DATEDIF($J437,DATE(FY,1,1),"y"),0))</f>
        <v/>
      </c>
      <c r="U437" s="38">
        <f>IF(OR($R437=0,NOT(ISNUMBER($I437))),0,IF(YEAR($I437)+IF($Q437=1,RetAgeO,RetAgeE)=FY,MONTH($I437),IF(YEAR($I437)+IF($Q437=1,RetAgeO,RetAgeE)&lt;FY,1,0)))</f>
        <v/>
      </c>
      <c r="V437" s="38">
        <f>IF(OR($R437=0,NOT(ISNUMBER($K437))),0,IF(YEAR($K437)=FY,MONTH($K437),IF(YEAR($K437)&lt;FY,1,0)))</f>
        <v/>
      </c>
      <c r="W437" s="38">
        <f>IF($R437=0,0,MIN(12,IF(AND(ISNUMBER($O437),$O437&gt;=1,$O437&lt;=12),INT($O437),12),IF(AND(RetireExit="Yes",$U437&gt;0),$U437,12),IF(AND(ContractExit="Yes",$V437&gt;0),$V437,12)))</f>
        <v/>
      </c>
      <c r="X437" s="37">
        <f>IF(ISNUMBER($P437),$P437,IncPct)</f>
        <v/>
      </c>
      <c r="Y437" s="39">
        <f>IF($W437=0,0,MAX(0,MIN($W437,IncMonth-1))+MAX(0,$W437-IncMonth+1)*(1+$X437))</f>
        <v/>
      </c>
      <c r="Z437" s="40">
        <f>IF($C437="",0,IFERROR(INDEX(Departments!$B$5:$B$54,MATCH($C437,Departments!$A$5:$A$54,0)),0))</f>
        <v/>
      </c>
      <c r="AA437" s="41">
        <f>N($L437)*$Y437</f>
        <v/>
      </c>
      <c r="AB437" s="41">
        <f>N($M437)*$Y437</f>
        <v/>
      </c>
      <c r="AC437" s="41">
        <f>$AA437*$Z437</f>
        <v/>
      </c>
      <c r="AD437" s="41">
        <f>$AA437*BonusMonths/12</f>
        <v/>
      </c>
      <c r="AE437" s="41">
        <f>($AA437+SI_Gross*$AB437)*IF($Q437=1,SI_O,SI_E)</f>
        <v/>
      </c>
      <c r="AF437" s="41">
        <f>IF($Q437=1,0,$AA437*EOSB)</f>
        <v/>
      </c>
      <c r="AG437" s="41">
        <f>$AN437*$W437</f>
        <v/>
      </c>
      <c r="AH437" s="41">
        <f>SUM($AA437:$AG437)</f>
        <v/>
      </c>
      <c r="AI437" s="41">
        <f>12*($AM437+$AN437)</f>
        <v/>
      </c>
      <c r="AJ437" s="41">
        <f>$AM437*((IncMonth-1)+(13-IncMonth)*(1+$X437))+12*$AN437</f>
        <v/>
      </c>
      <c r="AK437" s="41">
        <f>IF($R437=1,N($L437)+N($M437),0)</f>
        <v/>
      </c>
      <c r="AL437">
        <f>IF($C437="","",IF(N($L437)&lt;=0,"Basic salary missing",IF(ISNA(MATCH($C437,Departments!$A$5:$A$54,0)),"Department not on Departments sheet",IF(AND($I437&lt;&gt;"",NOT(ISNUMBER($I437))),"Date of birth is text, not a date",IF(AND($K437&lt;&gt;"",NOT(ISNUMBER($K437))),"Contract end is text, not a date","")))))</f>
        <v/>
      </c>
      <c r="AM437" s="41">
        <f>IF($R437=0,0,N($L437)*(1+$Z437+BonusMonths/12+IF($Q437=1,0,EOSB))+N($M437)+(N($L437)+SI_Gross*N($M437))*IF($Q437=1,SI_O,SI_E))</f>
        <v/>
      </c>
      <c r="AN437" s="41">
        <f>IF($R437=0,0,(IF($Q437=1,MedO,MedE+Ticket)+Training)/12)</f>
        <v/>
      </c>
    </row>
    <row r="438">
      <c r="I438" s="35" t="n"/>
      <c r="J438" s="35" t="n"/>
      <c r="K438" s="35" t="n"/>
      <c r="L438" s="36" t="n"/>
      <c r="M438" s="36" t="n"/>
      <c r="P438" s="37" t="n"/>
      <c r="Q438" s="38">
        <f>IF($C438="",0,IF(OR(LOWER(TRIM($G438))="omani",LOWER(TRIM($G438))="oman",LOWER(TRIM($G438))="om",LOWER(TRIM($G438))="local"),1,0))</f>
        <v/>
      </c>
      <c r="R438" s="38">
        <f>IF($C438="",0,IF(OR(ISNUMBER(SEARCH("resign",$N438)),ISNUMBER(SEARCH("terminat",$N438)),ISNUMBER(SEARCH("inactive",$N438)),ISNUMBER(SEARCH("vacan",$N438)),ISNUMBER(SEARCH("deceased",$N438)),ISNUMBER(SEARCH("separated",$N438))),0,1))</f>
        <v/>
      </c>
      <c r="S438">
        <f>IF(OR($R438=0,NOT(ISNUMBER($I438))),"",IFERROR(DATEDIF($I438,DATE(FY,1,1),"y"),""))</f>
        <v/>
      </c>
      <c r="T438">
        <f>IF(OR($R438=0,NOT(ISNUMBER($J438))),"",IFERROR(DATEDIF($J438,DATE(FY,1,1),"y"),0))</f>
        <v/>
      </c>
      <c r="U438" s="38">
        <f>IF(OR($R438=0,NOT(ISNUMBER($I438))),0,IF(YEAR($I438)+IF($Q438=1,RetAgeO,RetAgeE)=FY,MONTH($I438),IF(YEAR($I438)+IF($Q438=1,RetAgeO,RetAgeE)&lt;FY,1,0)))</f>
        <v/>
      </c>
      <c r="V438" s="38">
        <f>IF(OR($R438=0,NOT(ISNUMBER($K438))),0,IF(YEAR($K438)=FY,MONTH($K438),IF(YEAR($K438)&lt;FY,1,0)))</f>
        <v/>
      </c>
      <c r="W438" s="38">
        <f>IF($R438=0,0,MIN(12,IF(AND(ISNUMBER($O438),$O438&gt;=1,$O438&lt;=12),INT($O438),12),IF(AND(RetireExit="Yes",$U438&gt;0),$U438,12),IF(AND(ContractExit="Yes",$V438&gt;0),$V438,12)))</f>
        <v/>
      </c>
      <c r="X438" s="37">
        <f>IF(ISNUMBER($P438),$P438,IncPct)</f>
        <v/>
      </c>
      <c r="Y438" s="39">
        <f>IF($W438=0,0,MAX(0,MIN($W438,IncMonth-1))+MAX(0,$W438-IncMonth+1)*(1+$X438))</f>
        <v/>
      </c>
      <c r="Z438" s="40">
        <f>IF($C438="",0,IFERROR(INDEX(Departments!$B$5:$B$54,MATCH($C438,Departments!$A$5:$A$54,0)),0))</f>
        <v/>
      </c>
      <c r="AA438" s="41">
        <f>N($L438)*$Y438</f>
        <v/>
      </c>
      <c r="AB438" s="41">
        <f>N($M438)*$Y438</f>
        <v/>
      </c>
      <c r="AC438" s="41">
        <f>$AA438*$Z438</f>
        <v/>
      </c>
      <c r="AD438" s="41">
        <f>$AA438*BonusMonths/12</f>
        <v/>
      </c>
      <c r="AE438" s="41">
        <f>($AA438+SI_Gross*$AB438)*IF($Q438=1,SI_O,SI_E)</f>
        <v/>
      </c>
      <c r="AF438" s="41">
        <f>IF($Q438=1,0,$AA438*EOSB)</f>
        <v/>
      </c>
      <c r="AG438" s="41">
        <f>$AN438*$W438</f>
        <v/>
      </c>
      <c r="AH438" s="41">
        <f>SUM($AA438:$AG438)</f>
        <v/>
      </c>
      <c r="AI438" s="41">
        <f>12*($AM438+$AN438)</f>
        <v/>
      </c>
      <c r="AJ438" s="41">
        <f>$AM438*((IncMonth-1)+(13-IncMonth)*(1+$X438))+12*$AN438</f>
        <v/>
      </c>
      <c r="AK438" s="41">
        <f>IF($R438=1,N($L438)+N($M438),0)</f>
        <v/>
      </c>
      <c r="AL438">
        <f>IF($C438="","",IF(N($L438)&lt;=0,"Basic salary missing",IF(ISNA(MATCH($C438,Departments!$A$5:$A$54,0)),"Department not on Departments sheet",IF(AND($I438&lt;&gt;"",NOT(ISNUMBER($I438))),"Date of birth is text, not a date",IF(AND($K438&lt;&gt;"",NOT(ISNUMBER($K438))),"Contract end is text, not a date","")))))</f>
        <v/>
      </c>
      <c r="AM438" s="41">
        <f>IF($R438=0,0,N($L438)*(1+$Z438+BonusMonths/12+IF($Q438=1,0,EOSB))+N($M438)+(N($L438)+SI_Gross*N($M438))*IF($Q438=1,SI_O,SI_E))</f>
        <v/>
      </c>
      <c r="AN438" s="41">
        <f>IF($R438=0,0,(IF($Q438=1,MedO,MedE+Ticket)+Training)/12)</f>
        <v/>
      </c>
    </row>
    <row r="439">
      <c r="I439" s="35" t="n"/>
      <c r="J439" s="35" t="n"/>
      <c r="K439" s="35" t="n"/>
      <c r="L439" s="36" t="n"/>
      <c r="M439" s="36" t="n"/>
      <c r="P439" s="37" t="n"/>
      <c r="Q439" s="38">
        <f>IF($C439="",0,IF(OR(LOWER(TRIM($G439))="omani",LOWER(TRIM($G439))="oman",LOWER(TRIM($G439))="om",LOWER(TRIM($G439))="local"),1,0))</f>
        <v/>
      </c>
      <c r="R439" s="38">
        <f>IF($C439="",0,IF(OR(ISNUMBER(SEARCH("resign",$N439)),ISNUMBER(SEARCH("terminat",$N439)),ISNUMBER(SEARCH("inactive",$N439)),ISNUMBER(SEARCH("vacan",$N439)),ISNUMBER(SEARCH("deceased",$N439)),ISNUMBER(SEARCH("separated",$N439))),0,1))</f>
        <v/>
      </c>
      <c r="S439">
        <f>IF(OR($R439=0,NOT(ISNUMBER($I439))),"",IFERROR(DATEDIF($I439,DATE(FY,1,1),"y"),""))</f>
        <v/>
      </c>
      <c r="T439">
        <f>IF(OR($R439=0,NOT(ISNUMBER($J439))),"",IFERROR(DATEDIF($J439,DATE(FY,1,1),"y"),0))</f>
        <v/>
      </c>
      <c r="U439" s="38">
        <f>IF(OR($R439=0,NOT(ISNUMBER($I439))),0,IF(YEAR($I439)+IF($Q439=1,RetAgeO,RetAgeE)=FY,MONTH($I439),IF(YEAR($I439)+IF($Q439=1,RetAgeO,RetAgeE)&lt;FY,1,0)))</f>
        <v/>
      </c>
      <c r="V439" s="38">
        <f>IF(OR($R439=0,NOT(ISNUMBER($K439))),0,IF(YEAR($K439)=FY,MONTH($K439),IF(YEAR($K439)&lt;FY,1,0)))</f>
        <v/>
      </c>
      <c r="W439" s="38">
        <f>IF($R439=0,0,MIN(12,IF(AND(ISNUMBER($O439),$O439&gt;=1,$O439&lt;=12),INT($O439),12),IF(AND(RetireExit="Yes",$U439&gt;0),$U439,12),IF(AND(ContractExit="Yes",$V439&gt;0),$V439,12)))</f>
        <v/>
      </c>
      <c r="X439" s="37">
        <f>IF(ISNUMBER($P439),$P439,IncPct)</f>
        <v/>
      </c>
      <c r="Y439" s="39">
        <f>IF($W439=0,0,MAX(0,MIN($W439,IncMonth-1))+MAX(0,$W439-IncMonth+1)*(1+$X439))</f>
        <v/>
      </c>
      <c r="Z439" s="40">
        <f>IF($C439="",0,IFERROR(INDEX(Departments!$B$5:$B$54,MATCH($C439,Departments!$A$5:$A$54,0)),0))</f>
        <v/>
      </c>
      <c r="AA439" s="41">
        <f>N($L439)*$Y439</f>
        <v/>
      </c>
      <c r="AB439" s="41">
        <f>N($M439)*$Y439</f>
        <v/>
      </c>
      <c r="AC439" s="41">
        <f>$AA439*$Z439</f>
        <v/>
      </c>
      <c r="AD439" s="41">
        <f>$AA439*BonusMonths/12</f>
        <v/>
      </c>
      <c r="AE439" s="41">
        <f>($AA439+SI_Gross*$AB439)*IF($Q439=1,SI_O,SI_E)</f>
        <v/>
      </c>
      <c r="AF439" s="41">
        <f>IF($Q439=1,0,$AA439*EOSB)</f>
        <v/>
      </c>
      <c r="AG439" s="41">
        <f>$AN439*$W439</f>
        <v/>
      </c>
      <c r="AH439" s="41">
        <f>SUM($AA439:$AG439)</f>
        <v/>
      </c>
      <c r="AI439" s="41">
        <f>12*($AM439+$AN439)</f>
        <v/>
      </c>
      <c r="AJ439" s="41">
        <f>$AM439*((IncMonth-1)+(13-IncMonth)*(1+$X439))+12*$AN439</f>
        <v/>
      </c>
      <c r="AK439" s="41">
        <f>IF($R439=1,N($L439)+N($M439),0)</f>
        <v/>
      </c>
      <c r="AL439">
        <f>IF($C439="","",IF(N($L439)&lt;=0,"Basic salary missing",IF(ISNA(MATCH($C439,Departments!$A$5:$A$54,0)),"Department not on Departments sheet",IF(AND($I439&lt;&gt;"",NOT(ISNUMBER($I439))),"Date of birth is text, not a date",IF(AND($K439&lt;&gt;"",NOT(ISNUMBER($K439))),"Contract end is text, not a date","")))))</f>
        <v/>
      </c>
      <c r="AM439" s="41">
        <f>IF($R439=0,0,N($L439)*(1+$Z439+BonusMonths/12+IF($Q439=1,0,EOSB))+N($M439)+(N($L439)+SI_Gross*N($M439))*IF($Q439=1,SI_O,SI_E))</f>
        <v/>
      </c>
      <c r="AN439" s="41">
        <f>IF($R439=0,0,(IF($Q439=1,MedO,MedE+Ticket)+Training)/12)</f>
        <v/>
      </c>
    </row>
    <row r="440">
      <c r="I440" s="35" t="n"/>
      <c r="J440" s="35" t="n"/>
      <c r="K440" s="35" t="n"/>
      <c r="L440" s="36" t="n"/>
      <c r="M440" s="36" t="n"/>
      <c r="P440" s="37" t="n"/>
      <c r="Q440" s="38">
        <f>IF($C440="",0,IF(OR(LOWER(TRIM($G440))="omani",LOWER(TRIM($G440))="oman",LOWER(TRIM($G440))="om",LOWER(TRIM($G440))="local"),1,0))</f>
        <v/>
      </c>
      <c r="R440" s="38">
        <f>IF($C440="",0,IF(OR(ISNUMBER(SEARCH("resign",$N440)),ISNUMBER(SEARCH("terminat",$N440)),ISNUMBER(SEARCH("inactive",$N440)),ISNUMBER(SEARCH("vacan",$N440)),ISNUMBER(SEARCH("deceased",$N440)),ISNUMBER(SEARCH("separated",$N440))),0,1))</f>
        <v/>
      </c>
      <c r="S440">
        <f>IF(OR($R440=0,NOT(ISNUMBER($I440))),"",IFERROR(DATEDIF($I440,DATE(FY,1,1),"y"),""))</f>
        <v/>
      </c>
      <c r="T440">
        <f>IF(OR($R440=0,NOT(ISNUMBER($J440))),"",IFERROR(DATEDIF($J440,DATE(FY,1,1),"y"),0))</f>
        <v/>
      </c>
      <c r="U440" s="38">
        <f>IF(OR($R440=0,NOT(ISNUMBER($I440))),0,IF(YEAR($I440)+IF($Q440=1,RetAgeO,RetAgeE)=FY,MONTH($I440),IF(YEAR($I440)+IF($Q440=1,RetAgeO,RetAgeE)&lt;FY,1,0)))</f>
        <v/>
      </c>
      <c r="V440" s="38">
        <f>IF(OR($R440=0,NOT(ISNUMBER($K440))),0,IF(YEAR($K440)=FY,MONTH($K440),IF(YEAR($K440)&lt;FY,1,0)))</f>
        <v/>
      </c>
      <c r="W440" s="38">
        <f>IF($R440=0,0,MIN(12,IF(AND(ISNUMBER($O440),$O440&gt;=1,$O440&lt;=12),INT($O440),12),IF(AND(RetireExit="Yes",$U440&gt;0),$U440,12),IF(AND(ContractExit="Yes",$V440&gt;0),$V440,12)))</f>
        <v/>
      </c>
      <c r="X440" s="37">
        <f>IF(ISNUMBER($P440),$P440,IncPct)</f>
        <v/>
      </c>
      <c r="Y440" s="39">
        <f>IF($W440=0,0,MAX(0,MIN($W440,IncMonth-1))+MAX(0,$W440-IncMonth+1)*(1+$X440))</f>
        <v/>
      </c>
      <c r="Z440" s="40">
        <f>IF($C440="",0,IFERROR(INDEX(Departments!$B$5:$B$54,MATCH($C440,Departments!$A$5:$A$54,0)),0))</f>
        <v/>
      </c>
      <c r="AA440" s="41">
        <f>N($L440)*$Y440</f>
        <v/>
      </c>
      <c r="AB440" s="41">
        <f>N($M440)*$Y440</f>
        <v/>
      </c>
      <c r="AC440" s="41">
        <f>$AA440*$Z440</f>
        <v/>
      </c>
      <c r="AD440" s="41">
        <f>$AA440*BonusMonths/12</f>
        <v/>
      </c>
      <c r="AE440" s="41">
        <f>($AA440+SI_Gross*$AB440)*IF($Q440=1,SI_O,SI_E)</f>
        <v/>
      </c>
      <c r="AF440" s="41">
        <f>IF($Q440=1,0,$AA440*EOSB)</f>
        <v/>
      </c>
      <c r="AG440" s="41">
        <f>$AN440*$W440</f>
        <v/>
      </c>
      <c r="AH440" s="41">
        <f>SUM($AA440:$AG440)</f>
        <v/>
      </c>
      <c r="AI440" s="41">
        <f>12*($AM440+$AN440)</f>
        <v/>
      </c>
      <c r="AJ440" s="41">
        <f>$AM440*((IncMonth-1)+(13-IncMonth)*(1+$X440))+12*$AN440</f>
        <v/>
      </c>
      <c r="AK440" s="41">
        <f>IF($R440=1,N($L440)+N($M440),0)</f>
        <v/>
      </c>
      <c r="AL440">
        <f>IF($C440="","",IF(N($L440)&lt;=0,"Basic salary missing",IF(ISNA(MATCH($C440,Departments!$A$5:$A$54,0)),"Department not on Departments sheet",IF(AND($I440&lt;&gt;"",NOT(ISNUMBER($I440))),"Date of birth is text, not a date",IF(AND($K440&lt;&gt;"",NOT(ISNUMBER($K440))),"Contract end is text, not a date","")))))</f>
        <v/>
      </c>
      <c r="AM440" s="41">
        <f>IF($R440=0,0,N($L440)*(1+$Z440+BonusMonths/12+IF($Q440=1,0,EOSB))+N($M440)+(N($L440)+SI_Gross*N($M440))*IF($Q440=1,SI_O,SI_E))</f>
        <v/>
      </c>
      <c r="AN440" s="41">
        <f>IF($R440=0,0,(IF($Q440=1,MedO,MedE+Ticket)+Training)/12)</f>
        <v/>
      </c>
    </row>
    <row r="441">
      <c r="I441" s="35" t="n"/>
      <c r="J441" s="35" t="n"/>
      <c r="K441" s="35" t="n"/>
      <c r="L441" s="36" t="n"/>
      <c r="M441" s="36" t="n"/>
      <c r="P441" s="37" t="n"/>
      <c r="Q441" s="38">
        <f>IF($C441="",0,IF(OR(LOWER(TRIM($G441))="omani",LOWER(TRIM($G441))="oman",LOWER(TRIM($G441))="om",LOWER(TRIM($G441))="local"),1,0))</f>
        <v/>
      </c>
      <c r="R441" s="38">
        <f>IF($C441="",0,IF(OR(ISNUMBER(SEARCH("resign",$N441)),ISNUMBER(SEARCH("terminat",$N441)),ISNUMBER(SEARCH("inactive",$N441)),ISNUMBER(SEARCH("vacan",$N441)),ISNUMBER(SEARCH("deceased",$N441)),ISNUMBER(SEARCH("separated",$N441))),0,1))</f>
        <v/>
      </c>
      <c r="S441">
        <f>IF(OR($R441=0,NOT(ISNUMBER($I441))),"",IFERROR(DATEDIF($I441,DATE(FY,1,1),"y"),""))</f>
        <v/>
      </c>
      <c r="T441">
        <f>IF(OR($R441=0,NOT(ISNUMBER($J441))),"",IFERROR(DATEDIF($J441,DATE(FY,1,1),"y"),0))</f>
        <v/>
      </c>
      <c r="U441" s="38">
        <f>IF(OR($R441=0,NOT(ISNUMBER($I441))),0,IF(YEAR($I441)+IF($Q441=1,RetAgeO,RetAgeE)=FY,MONTH($I441),IF(YEAR($I441)+IF($Q441=1,RetAgeO,RetAgeE)&lt;FY,1,0)))</f>
        <v/>
      </c>
      <c r="V441" s="38">
        <f>IF(OR($R441=0,NOT(ISNUMBER($K441))),0,IF(YEAR($K441)=FY,MONTH($K441),IF(YEAR($K441)&lt;FY,1,0)))</f>
        <v/>
      </c>
      <c r="W441" s="38">
        <f>IF($R441=0,0,MIN(12,IF(AND(ISNUMBER($O441),$O441&gt;=1,$O441&lt;=12),INT($O441),12),IF(AND(RetireExit="Yes",$U441&gt;0),$U441,12),IF(AND(ContractExit="Yes",$V441&gt;0),$V441,12)))</f>
        <v/>
      </c>
      <c r="X441" s="37">
        <f>IF(ISNUMBER($P441),$P441,IncPct)</f>
        <v/>
      </c>
      <c r="Y441" s="39">
        <f>IF($W441=0,0,MAX(0,MIN($W441,IncMonth-1))+MAX(0,$W441-IncMonth+1)*(1+$X441))</f>
        <v/>
      </c>
      <c r="Z441" s="40">
        <f>IF($C441="",0,IFERROR(INDEX(Departments!$B$5:$B$54,MATCH($C441,Departments!$A$5:$A$54,0)),0))</f>
        <v/>
      </c>
      <c r="AA441" s="41">
        <f>N($L441)*$Y441</f>
        <v/>
      </c>
      <c r="AB441" s="41">
        <f>N($M441)*$Y441</f>
        <v/>
      </c>
      <c r="AC441" s="41">
        <f>$AA441*$Z441</f>
        <v/>
      </c>
      <c r="AD441" s="41">
        <f>$AA441*BonusMonths/12</f>
        <v/>
      </c>
      <c r="AE441" s="41">
        <f>($AA441+SI_Gross*$AB441)*IF($Q441=1,SI_O,SI_E)</f>
        <v/>
      </c>
      <c r="AF441" s="41">
        <f>IF($Q441=1,0,$AA441*EOSB)</f>
        <v/>
      </c>
      <c r="AG441" s="41">
        <f>$AN441*$W441</f>
        <v/>
      </c>
      <c r="AH441" s="41">
        <f>SUM($AA441:$AG441)</f>
        <v/>
      </c>
      <c r="AI441" s="41">
        <f>12*($AM441+$AN441)</f>
        <v/>
      </c>
      <c r="AJ441" s="41">
        <f>$AM441*((IncMonth-1)+(13-IncMonth)*(1+$X441))+12*$AN441</f>
        <v/>
      </c>
      <c r="AK441" s="41">
        <f>IF($R441=1,N($L441)+N($M441),0)</f>
        <v/>
      </c>
      <c r="AL441">
        <f>IF($C441="","",IF(N($L441)&lt;=0,"Basic salary missing",IF(ISNA(MATCH($C441,Departments!$A$5:$A$54,0)),"Department not on Departments sheet",IF(AND($I441&lt;&gt;"",NOT(ISNUMBER($I441))),"Date of birth is text, not a date",IF(AND($K441&lt;&gt;"",NOT(ISNUMBER($K441))),"Contract end is text, not a date","")))))</f>
        <v/>
      </c>
      <c r="AM441" s="41">
        <f>IF($R441=0,0,N($L441)*(1+$Z441+BonusMonths/12+IF($Q441=1,0,EOSB))+N($M441)+(N($L441)+SI_Gross*N($M441))*IF($Q441=1,SI_O,SI_E))</f>
        <v/>
      </c>
      <c r="AN441" s="41">
        <f>IF($R441=0,0,(IF($Q441=1,MedO,MedE+Ticket)+Training)/12)</f>
        <v/>
      </c>
    </row>
    <row r="442">
      <c r="I442" s="35" t="n"/>
      <c r="J442" s="35" t="n"/>
      <c r="K442" s="35" t="n"/>
      <c r="L442" s="36" t="n"/>
      <c r="M442" s="36" t="n"/>
      <c r="P442" s="37" t="n"/>
      <c r="Q442" s="38">
        <f>IF($C442="",0,IF(OR(LOWER(TRIM($G442))="omani",LOWER(TRIM($G442))="oman",LOWER(TRIM($G442))="om",LOWER(TRIM($G442))="local"),1,0))</f>
        <v/>
      </c>
      <c r="R442" s="38">
        <f>IF($C442="",0,IF(OR(ISNUMBER(SEARCH("resign",$N442)),ISNUMBER(SEARCH("terminat",$N442)),ISNUMBER(SEARCH("inactive",$N442)),ISNUMBER(SEARCH("vacan",$N442)),ISNUMBER(SEARCH("deceased",$N442)),ISNUMBER(SEARCH("separated",$N442))),0,1))</f>
        <v/>
      </c>
      <c r="S442">
        <f>IF(OR($R442=0,NOT(ISNUMBER($I442))),"",IFERROR(DATEDIF($I442,DATE(FY,1,1),"y"),""))</f>
        <v/>
      </c>
      <c r="T442">
        <f>IF(OR($R442=0,NOT(ISNUMBER($J442))),"",IFERROR(DATEDIF($J442,DATE(FY,1,1),"y"),0))</f>
        <v/>
      </c>
      <c r="U442" s="38">
        <f>IF(OR($R442=0,NOT(ISNUMBER($I442))),0,IF(YEAR($I442)+IF($Q442=1,RetAgeO,RetAgeE)=FY,MONTH($I442),IF(YEAR($I442)+IF($Q442=1,RetAgeO,RetAgeE)&lt;FY,1,0)))</f>
        <v/>
      </c>
      <c r="V442" s="38">
        <f>IF(OR($R442=0,NOT(ISNUMBER($K442))),0,IF(YEAR($K442)=FY,MONTH($K442),IF(YEAR($K442)&lt;FY,1,0)))</f>
        <v/>
      </c>
      <c r="W442" s="38">
        <f>IF($R442=0,0,MIN(12,IF(AND(ISNUMBER($O442),$O442&gt;=1,$O442&lt;=12),INT($O442),12),IF(AND(RetireExit="Yes",$U442&gt;0),$U442,12),IF(AND(ContractExit="Yes",$V442&gt;0),$V442,12)))</f>
        <v/>
      </c>
      <c r="X442" s="37">
        <f>IF(ISNUMBER($P442),$P442,IncPct)</f>
        <v/>
      </c>
      <c r="Y442" s="39">
        <f>IF($W442=0,0,MAX(0,MIN($W442,IncMonth-1))+MAX(0,$W442-IncMonth+1)*(1+$X442))</f>
        <v/>
      </c>
      <c r="Z442" s="40">
        <f>IF($C442="",0,IFERROR(INDEX(Departments!$B$5:$B$54,MATCH($C442,Departments!$A$5:$A$54,0)),0))</f>
        <v/>
      </c>
      <c r="AA442" s="41">
        <f>N($L442)*$Y442</f>
        <v/>
      </c>
      <c r="AB442" s="41">
        <f>N($M442)*$Y442</f>
        <v/>
      </c>
      <c r="AC442" s="41">
        <f>$AA442*$Z442</f>
        <v/>
      </c>
      <c r="AD442" s="41">
        <f>$AA442*BonusMonths/12</f>
        <v/>
      </c>
      <c r="AE442" s="41">
        <f>($AA442+SI_Gross*$AB442)*IF($Q442=1,SI_O,SI_E)</f>
        <v/>
      </c>
      <c r="AF442" s="41">
        <f>IF($Q442=1,0,$AA442*EOSB)</f>
        <v/>
      </c>
      <c r="AG442" s="41">
        <f>$AN442*$W442</f>
        <v/>
      </c>
      <c r="AH442" s="41">
        <f>SUM($AA442:$AG442)</f>
        <v/>
      </c>
      <c r="AI442" s="41">
        <f>12*($AM442+$AN442)</f>
        <v/>
      </c>
      <c r="AJ442" s="41">
        <f>$AM442*((IncMonth-1)+(13-IncMonth)*(1+$X442))+12*$AN442</f>
        <v/>
      </c>
      <c r="AK442" s="41">
        <f>IF($R442=1,N($L442)+N($M442),0)</f>
        <v/>
      </c>
      <c r="AL442">
        <f>IF($C442="","",IF(N($L442)&lt;=0,"Basic salary missing",IF(ISNA(MATCH($C442,Departments!$A$5:$A$54,0)),"Department not on Departments sheet",IF(AND($I442&lt;&gt;"",NOT(ISNUMBER($I442))),"Date of birth is text, not a date",IF(AND($K442&lt;&gt;"",NOT(ISNUMBER($K442))),"Contract end is text, not a date","")))))</f>
        <v/>
      </c>
      <c r="AM442" s="41">
        <f>IF($R442=0,0,N($L442)*(1+$Z442+BonusMonths/12+IF($Q442=1,0,EOSB))+N($M442)+(N($L442)+SI_Gross*N($M442))*IF($Q442=1,SI_O,SI_E))</f>
        <v/>
      </c>
      <c r="AN442" s="41">
        <f>IF($R442=0,0,(IF($Q442=1,MedO,MedE+Ticket)+Training)/12)</f>
        <v/>
      </c>
    </row>
    <row r="443">
      <c r="I443" s="35" t="n"/>
      <c r="J443" s="35" t="n"/>
      <c r="K443" s="35" t="n"/>
      <c r="L443" s="36" t="n"/>
      <c r="M443" s="36" t="n"/>
      <c r="P443" s="37" t="n"/>
      <c r="Q443" s="38">
        <f>IF($C443="",0,IF(OR(LOWER(TRIM($G443))="omani",LOWER(TRIM($G443))="oman",LOWER(TRIM($G443))="om",LOWER(TRIM($G443))="local"),1,0))</f>
        <v/>
      </c>
      <c r="R443" s="38">
        <f>IF($C443="",0,IF(OR(ISNUMBER(SEARCH("resign",$N443)),ISNUMBER(SEARCH("terminat",$N443)),ISNUMBER(SEARCH("inactive",$N443)),ISNUMBER(SEARCH("vacan",$N443)),ISNUMBER(SEARCH("deceased",$N443)),ISNUMBER(SEARCH("separated",$N443))),0,1))</f>
        <v/>
      </c>
      <c r="S443">
        <f>IF(OR($R443=0,NOT(ISNUMBER($I443))),"",IFERROR(DATEDIF($I443,DATE(FY,1,1),"y"),""))</f>
        <v/>
      </c>
      <c r="T443">
        <f>IF(OR($R443=0,NOT(ISNUMBER($J443))),"",IFERROR(DATEDIF($J443,DATE(FY,1,1),"y"),0))</f>
        <v/>
      </c>
      <c r="U443" s="38">
        <f>IF(OR($R443=0,NOT(ISNUMBER($I443))),0,IF(YEAR($I443)+IF($Q443=1,RetAgeO,RetAgeE)=FY,MONTH($I443),IF(YEAR($I443)+IF($Q443=1,RetAgeO,RetAgeE)&lt;FY,1,0)))</f>
        <v/>
      </c>
      <c r="V443" s="38">
        <f>IF(OR($R443=0,NOT(ISNUMBER($K443))),0,IF(YEAR($K443)=FY,MONTH($K443),IF(YEAR($K443)&lt;FY,1,0)))</f>
        <v/>
      </c>
      <c r="W443" s="38">
        <f>IF($R443=0,0,MIN(12,IF(AND(ISNUMBER($O443),$O443&gt;=1,$O443&lt;=12),INT($O443),12),IF(AND(RetireExit="Yes",$U443&gt;0),$U443,12),IF(AND(ContractExit="Yes",$V443&gt;0),$V443,12)))</f>
        <v/>
      </c>
      <c r="X443" s="37">
        <f>IF(ISNUMBER($P443),$P443,IncPct)</f>
        <v/>
      </c>
      <c r="Y443" s="39">
        <f>IF($W443=0,0,MAX(0,MIN($W443,IncMonth-1))+MAX(0,$W443-IncMonth+1)*(1+$X443))</f>
        <v/>
      </c>
      <c r="Z443" s="40">
        <f>IF($C443="",0,IFERROR(INDEX(Departments!$B$5:$B$54,MATCH($C443,Departments!$A$5:$A$54,0)),0))</f>
        <v/>
      </c>
      <c r="AA443" s="41">
        <f>N($L443)*$Y443</f>
        <v/>
      </c>
      <c r="AB443" s="41">
        <f>N($M443)*$Y443</f>
        <v/>
      </c>
      <c r="AC443" s="41">
        <f>$AA443*$Z443</f>
        <v/>
      </c>
      <c r="AD443" s="41">
        <f>$AA443*BonusMonths/12</f>
        <v/>
      </c>
      <c r="AE443" s="41">
        <f>($AA443+SI_Gross*$AB443)*IF($Q443=1,SI_O,SI_E)</f>
        <v/>
      </c>
      <c r="AF443" s="41">
        <f>IF($Q443=1,0,$AA443*EOSB)</f>
        <v/>
      </c>
      <c r="AG443" s="41">
        <f>$AN443*$W443</f>
        <v/>
      </c>
      <c r="AH443" s="41">
        <f>SUM($AA443:$AG443)</f>
        <v/>
      </c>
      <c r="AI443" s="41">
        <f>12*($AM443+$AN443)</f>
        <v/>
      </c>
      <c r="AJ443" s="41">
        <f>$AM443*((IncMonth-1)+(13-IncMonth)*(1+$X443))+12*$AN443</f>
        <v/>
      </c>
      <c r="AK443" s="41">
        <f>IF($R443=1,N($L443)+N($M443),0)</f>
        <v/>
      </c>
      <c r="AL443">
        <f>IF($C443="","",IF(N($L443)&lt;=0,"Basic salary missing",IF(ISNA(MATCH($C443,Departments!$A$5:$A$54,0)),"Department not on Departments sheet",IF(AND($I443&lt;&gt;"",NOT(ISNUMBER($I443))),"Date of birth is text, not a date",IF(AND($K443&lt;&gt;"",NOT(ISNUMBER($K443))),"Contract end is text, not a date","")))))</f>
        <v/>
      </c>
      <c r="AM443" s="41">
        <f>IF($R443=0,0,N($L443)*(1+$Z443+BonusMonths/12+IF($Q443=1,0,EOSB))+N($M443)+(N($L443)+SI_Gross*N($M443))*IF($Q443=1,SI_O,SI_E))</f>
        <v/>
      </c>
      <c r="AN443" s="41">
        <f>IF($R443=0,0,(IF($Q443=1,MedO,MedE+Ticket)+Training)/12)</f>
        <v/>
      </c>
    </row>
    <row r="444">
      <c r="I444" s="35" t="n"/>
      <c r="J444" s="35" t="n"/>
      <c r="K444" s="35" t="n"/>
      <c r="L444" s="36" t="n"/>
      <c r="M444" s="36" t="n"/>
      <c r="P444" s="37" t="n"/>
      <c r="Q444" s="38">
        <f>IF($C444="",0,IF(OR(LOWER(TRIM($G444))="omani",LOWER(TRIM($G444))="oman",LOWER(TRIM($G444))="om",LOWER(TRIM($G444))="local"),1,0))</f>
        <v/>
      </c>
      <c r="R444" s="38">
        <f>IF($C444="",0,IF(OR(ISNUMBER(SEARCH("resign",$N444)),ISNUMBER(SEARCH("terminat",$N444)),ISNUMBER(SEARCH("inactive",$N444)),ISNUMBER(SEARCH("vacan",$N444)),ISNUMBER(SEARCH("deceased",$N444)),ISNUMBER(SEARCH("separated",$N444))),0,1))</f>
        <v/>
      </c>
      <c r="S444">
        <f>IF(OR($R444=0,NOT(ISNUMBER($I444))),"",IFERROR(DATEDIF($I444,DATE(FY,1,1),"y"),""))</f>
        <v/>
      </c>
      <c r="T444">
        <f>IF(OR($R444=0,NOT(ISNUMBER($J444))),"",IFERROR(DATEDIF($J444,DATE(FY,1,1),"y"),0))</f>
        <v/>
      </c>
      <c r="U444" s="38">
        <f>IF(OR($R444=0,NOT(ISNUMBER($I444))),0,IF(YEAR($I444)+IF($Q444=1,RetAgeO,RetAgeE)=FY,MONTH($I444),IF(YEAR($I444)+IF($Q444=1,RetAgeO,RetAgeE)&lt;FY,1,0)))</f>
        <v/>
      </c>
      <c r="V444" s="38">
        <f>IF(OR($R444=0,NOT(ISNUMBER($K444))),0,IF(YEAR($K444)=FY,MONTH($K444),IF(YEAR($K444)&lt;FY,1,0)))</f>
        <v/>
      </c>
      <c r="W444" s="38">
        <f>IF($R444=0,0,MIN(12,IF(AND(ISNUMBER($O444),$O444&gt;=1,$O444&lt;=12),INT($O444),12),IF(AND(RetireExit="Yes",$U444&gt;0),$U444,12),IF(AND(ContractExit="Yes",$V444&gt;0),$V444,12)))</f>
        <v/>
      </c>
      <c r="X444" s="37">
        <f>IF(ISNUMBER($P444),$P444,IncPct)</f>
        <v/>
      </c>
      <c r="Y444" s="39">
        <f>IF($W444=0,0,MAX(0,MIN($W444,IncMonth-1))+MAX(0,$W444-IncMonth+1)*(1+$X444))</f>
        <v/>
      </c>
      <c r="Z444" s="40">
        <f>IF($C444="",0,IFERROR(INDEX(Departments!$B$5:$B$54,MATCH($C444,Departments!$A$5:$A$54,0)),0))</f>
        <v/>
      </c>
      <c r="AA444" s="41">
        <f>N($L444)*$Y444</f>
        <v/>
      </c>
      <c r="AB444" s="41">
        <f>N($M444)*$Y444</f>
        <v/>
      </c>
      <c r="AC444" s="41">
        <f>$AA444*$Z444</f>
        <v/>
      </c>
      <c r="AD444" s="41">
        <f>$AA444*BonusMonths/12</f>
        <v/>
      </c>
      <c r="AE444" s="41">
        <f>($AA444+SI_Gross*$AB444)*IF($Q444=1,SI_O,SI_E)</f>
        <v/>
      </c>
      <c r="AF444" s="41">
        <f>IF($Q444=1,0,$AA444*EOSB)</f>
        <v/>
      </c>
      <c r="AG444" s="41">
        <f>$AN444*$W444</f>
        <v/>
      </c>
      <c r="AH444" s="41">
        <f>SUM($AA444:$AG444)</f>
        <v/>
      </c>
      <c r="AI444" s="41">
        <f>12*($AM444+$AN444)</f>
        <v/>
      </c>
      <c r="AJ444" s="41">
        <f>$AM444*((IncMonth-1)+(13-IncMonth)*(1+$X444))+12*$AN444</f>
        <v/>
      </c>
      <c r="AK444" s="41">
        <f>IF($R444=1,N($L444)+N($M444),0)</f>
        <v/>
      </c>
      <c r="AL444">
        <f>IF($C444="","",IF(N($L444)&lt;=0,"Basic salary missing",IF(ISNA(MATCH($C444,Departments!$A$5:$A$54,0)),"Department not on Departments sheet",IF(AND($I444&lt;&gt;"",NOT(ISNUMBER($I444))),"Date of birth is text, not a date",IF(AND($K444&lt;&gt;"",NOT(ISNUMBER($K444))),"Contract end is text, not a date","")))))</f>
        <v/>
      </c>
      <c r="AM444" s="41">
        <f>IF($R444=0,0,N($L444)*(1+$Z444+BonusMonths/12+IF($Q444=1,0,EOSB))+N($M444)+(N($L444)+SI_Gross*N($M444))*IF($Q444=1,SI_O,SI_E))</f>
        <v/>
      </c>
      <c r="AN444" s="41">
        <f>IF($R444=0,0,(IF($Q444=1,MedO,MedE+Ticket)+Training)/12)</f>
        <v/>
      </c>
    </row>
    <row r="445">
      <c r="I445" s="35" t="n"/>
      <c r="J445" s="35" t="n"/>
      <c r="K445" s="35" t="n"/>
      <c r="L445" s="36" t="n"/>
      <c r="M445" s="36" t="n"/>
      <c r="P445" s="37" t="n"/>
      <c r="Q445" s="38">
        <f>IF($C445="",0,IF(OR(LOWER(TRIM($G445))="omani",LOWER(TRIM($G445))="oman",LOWER(TRIM($G445))="om",LOWER(TRIM($G445))="local"),1,0))</f>
        <v/>
      </c>
      <c r="R445" s="38">
        <f>IF($C445="",0,IF(OR(ISNUMBER(SEARCH("resign",$N445)),ISNUMBER(SEARCH("terminat",$N445)),ISNUMBER(SEARCH("inactive",$N445)),ISNUMBER(SEARCH("vacan",$N445)),ISNUMBER(SEARCH("deceased",$N445)),ISNUMBER(SEARCH("separated",$N445))),0,1))</f>
        <v/>
      </c>
      <c r="S445">
        <f>IF(OR($R445=0,NOT(ISNUMBER($I445))),"",IFERROR(DATEDIF($I445,DATE(FY,1,1),"y"),""))</f>
        <v/>
      </c>
      <c r="T445">
        <f>IF(OR($R445=0,NOT(ISNUMBER($J445))),"",IFERROR(DATEDIF($J445,DATE(FY,1,1),"y"),0))</f>
        <v/>
      </c>
      <c r="U445" s="38">
        <f>IF(OR($R445=0,NOT(ISNUMBER($I445))),0,IF(YEAR($I445)+IF($Q445=1,RetAgeO,RetAgeE)=FY,MONTH($I445),IF(YEAR($I445)+IF($Q445=1,RetAgeO,RetAgeE)&lt;FY,1,0)))</f>
        <v/>
      </c>
      <c r="V445" s="38">
        <f>IF(OR($R445=0,NOT(ISNUMBER($K445))),0,IF(YEAR($K445)=FY,MONTH($K445),IF(YEAR($K445)&lt;FY,1,0)))</f>
        <v/>
      </c>
      <c r="W445" s="38">
        <f>IF($R445=0,0,MIN(12,IF(AND(ISNUMBER($O445),$O445&gt;=1,$O445&lt;=12),INT($O445),12),IF(AND(RetireExit="Yes",$U445&gt;0),$U445,12),IF(AND(ContractExit="Yes",$V445&gt;0),$V445,12)))</f>
        <v/>
      </c>
      <c r="X445" s="37">
        <f>IF(ISNUMBER($P445),$P445,IncPct)</f>
        <v/>
      </c>
      <c r="Y445" s="39">
        <f>IF($W445=0,0,MAX(0,MIN($W445,IncMonth-1))+MAX(0,$W445-IncMonth+1)*(1+$X445))</f>
        <v/>
      </c>
      <c r="Z445" s="40">
        <f>IF($C445="",0,IFERROR(INDEX(Departments!$B$5:$B$54,MATCH($C445,Departments!$A$5:$A$54,0)),0))</f>
        <v/>
      </c>
      <c r="AA445" s="41">
        <f>N($L445)*$Y445</f>
        <v/>
      </c>
      <c r="AB445" s="41">
        <f>N($M445)*$Y445</f>
        <v/>
      </c>
      <c r="AC445" s="41">
        <f>$AA445*$Z445</f>
        <v/>
      </c>
      <c r="AD445" s="41">
        <f>$AA445*BonusMonths/12</f>
        <v/>
      </c>
      <c r="AE445" s="41">
        <f>($AA445+SI_Gross*$AB445)*IF($Q445=1,SI_O,SI_E)</f>
        <v/>
      </c>
      <c r="AF445" s="41">
        <f>IF($Q445=1,0,$AA445*EOSB)</f>
        <v/>
      </c>
      <c r="AG445" s="41">
        <f>$AN445*$W445</f>
        <v/>
      </c>
      <c r="AH445" s="41">
        <f>SUM($AA445:$AG445)</f>
        <v/>
      </c>
      <c r="AI445" s="41">
        <f>12*($AM445+$AN445)</f>
        <v/>
      </c>
      <c r="AJ445" s="41">
        <f>$AM445*((IncMonth-1)+(13-IncMonth)*(1+$X445))+12*$AN445</f>
        <v/>
      </c>
      <c r="AK445" s="41">
        <f>IF($R445=1,N($L445)+N($M445),0)</f>
        <v/>
      </c>
      <c r="AL445">
        <f>IF($C445="","",IF(N($L445)&lt;=0,"Basic salary missing",IF(ISNA(MATCH($C445,Departments!$A$5:$A$54,0)),"Department not on Departments sheet",IF(AND($I445&lt;&gt;"",NOT(ISNUMBER($I445))),"Date of birth is text, not a date",IF(AND($K445&lt;&gt;"",NOT(ISNUMBER($K445))),"Contract end is text, not a date","")))))</f>
        <v/>
      </c>
      <c r="AM445" s="41">
        <f>IF($R445=0,0,N($L445)*(1+$Z445+BonusMonths/12+IF($Q445=1,0,EOSB))+N($M445)+(N($L445)+SI_Gross*N($M445))*IF($Q445=1,SI_O,SI_E))</f>
        <v/>
      </c>
      <c r="AN445" s="41">
        <f>IF($R445=0,0,(IF($Q445=1,MedO,MedE+Ticket)+Training)/12)</f>
        <v/>
      </c>
    </row>
    <row r="446">
      <c r="I446" s="35" t="n"/>
      <c r="J446" s="35" t="n"/>
      <c r="K446" s="35" t="n"/>
      <c r="L446" s="36" t="n"/>
      <c r="M446" s="36" t="n"/>
      <c r="P446" s="37" t="n"/>
      <c r="Q446" s="38">
        <f>IF($C446="",0,IF(OR(LOWER(TRIM($G446))="omani",LOWER(TRIM($G446))="oman",LOWER(TRIM($G446))="om",LOWER(TRIM($G446))="local"),1,0))</f>
        <v/>
      </c>
      <c r="R446" s="38">
        <f>IF($C446="",0,IF(OR(ISNUMBER(SEARCH("resign",$N446)),ISNUMBER(SEARCH("terminat",$N446)),ISNUMBER(SEARCH("inactive",$N446)),ISNUMBER(SEARCH("vacan",$N446)),ISNUMBER(SEARCH("deceased",$N446)),ISNUMBER(SEARCH("separated",$N446))),0,1))</f>
        <v/>
      </c>
      <c r="S446">
        <f>IF(OR($R446=0,NOT(ISNUMBER($I446))),"",IFERROR(DATEDIF($I446,DATE(FY,1,1),"y"),""))</f>
        <v/>
      </c>
      <c r="T446">
        <f>IF(OR($R446=0,NOT(ISNUMBER($J446))),"",IFERROR(DATEDIF($J446,DATE(FY,1,1),"y"),0))</f>
        <v/>
      </c>
      <c r="U446" s="38">
        <f>IF(OR($R446=0,NOT(ISNUMBER($I446))),0,IF(YEAR($I446)+IF($Q446=1,RetAgeO,RetAgeE)=FY,MONTH($I446),IF(YEAR($I446)+IF($Q446=1,RetAgeO,RetAgeE)&lt;FY,1,0)))</f>
        <v/>
      </c>
      <c r="V446" s="38">
        <f>IF(OR($R446=0,NOT(ISNUMBER($K446))),0,IF(YEAR($K446)=FY,MONTH($K446),IF(YEAR($K446)&lt;FY,1,0)))</f>
        <v/>
      </c>
      <c r="W446" s="38">
        <f>IF($R446=0,0,MIN(12,IF(AND(ISNUMBER($O446),$O446&gt;=1,$O446&lt;=12),INT($O446),12),IF(AND(RetireExit="Yes",$U446&gt;0),$U446,12),IF(AND(ContractExit="Yes",$V446&gt;0),$V446,12)))</f>
        <v/>
      </c>
      <c r="X446" s="37">
        <f>IF(ISNUMBER($P446),$P446,IncPct)</f>
        <v/>
      </c>
      <c r="Y446" s="39">
        <f>IF($W446=0,0,MAX(0,MIN($W446,IncMonth-1))+MAX(0,$W446-IncMonth+1)*(1+$X446))</f>
        <v/>
      </c>
      <c r="Z446" s="40">
        <f>IF($C446="",0,IFERROR(INDEX(Departments!$B$5:$B$54,MATCH($C446,Departments!$A$5:$A$54,0)),0))</f>
        <v/>
      </c>
      <c r="AA446" s="41">
        <f>N($L446)*$Y446</f>
        <v/>
      </c>
      <c r="AB446" s="41">
        <f>N($M446)*$Y446</f>
        <v/>
      </c>
      <c r="AC446" s="41">
        <f>$AA446*$Z446</f>
        <v/>
      </c>
      <c r="AD446" s="41">
        <f>$AA446*BonusMonths/12</f>
        <v/>
      </c>
      <c r="AE446" s="41">
        <f>($AA446+SI_Gross*$AB446)*IF($Q446=1,SI_O,SI_E)</f>
        <v/>
      </c>
      <c r="AF446" s="41">
        <f>IF($Q446=1,0,$AA446*EOSB)</f>
        <v/>
      </c>
      <c r="AG446" s="41">
        <f>$AN446*$W446</f>
        <v/>
      </c>
      <c r="AH446" s="41">
        <f>SUM($AA446:$AG446)</f>
        <v/>
      </c>
      <c r="AI446" s="41">
        <f>12*($AM446+$AN446)</f>
        <v/>
      </c>
      <c r="AJ446" s="41">
        <f>$AM446*((IncMonth-1)+(13-IncMonth)*(1+$X446))+12*$AN446</f>
        <v/>
      </c>
      <c r="AK446" s="41">
        <f>IF($R446=1,N($L446)+N($M446),0)</f>
        <v/>
      </c>
      <c r="AL446">
        <f>IF($C446="","",IF(N($L446)&lt;=0,"Basic salary missing",IF(ISNA(MATCH($C446,Departments!$A$5:$A$54,0)),"Department not on Departments sheet",IF(AND($I446&lt;&gt;"",NOT(ISNUMBER($I446))),"Date of birth is text, not a date",IF(AND($K446&lt;&gt;"",NOT(ISNUMBER($K446))),"Contract end is text, not a date","")))))</f>
        <v/>
      </c>
      <c r="AM446" s="41">
        <f>IF($R446=0,0,N($L446)*(1+$Z446+BonusMonths/12+IF($Q446=1,0,EOSB))+N($M446)+(N($L446)+SI_Gross*N($M446))*IF($Q446=1,SI_O,SI_E))</f>
        <v/>
      </c>
      <c r="AN446" s="41">
        <f>IF($R446=0,0,(IF($Q446=1,MedO,MedE+Ticket)+Training)/12)</f>
        <v/>
      </c>
    </row>
    <row r="447">
      <c r="I447" s="35" t="n"/>
      <c r="J447" s="35" t="n"/>
      <c r="K447" s="35" t="n"/>
      <c r="L447" s="36" t="n"/>
      <c r="M447" s="36" t="n"/>
      <c r="P447" s="37" t="n"/>
      <c r="Q447" s="38">
        <f>IF($C447="",0,IF(OR(LOWER(TRIM($G447))="omani",LOWER(TRIM($G447))="oman",LOWER(TRIM($G447))="om",LOWER(TRIM($G447))="local"),1,0))</f>
        <v/>
      </c>
      <c r="R447" s="38">
        <f>IF($C447="",0,IF(OR(ISNUMBER(SEARCH("resign",$N447)),ISNUMBER(SEARCH("terminat",$N447)),ISNUMBER(SEARCH("inactive",$N447)),ISNUMBER(SEARCH("vacan",$N447)),ISNUMBER(SEARCH("deceased",$N447)),ISNUMBER(SEARCH("separated",$N447))),0,1))</f>
        <v/>
      </c>
      <c r="S447">
        <f>IF(OR($R447=0,NOT(ISNUMBER($I447))),"",IFERROR(DATEDIF($I447,DATE(FY,1,1),"y"),""))</f>
        <v/>
      </c>
      <c r="T447">
        <f>IF(OR($R447=0,NOT(ISNUMBER($J447))),"",IFERROR(DATEDIF($J447,DATE(FY,1,1),"y"),0))</f>
        <v/>
      </c>
      <c r="U447" s="38">
        <f>IF(OR($R447=0,NOT(ISNUMBER($I447))),0,IF(YEAR($I447)+IF($Q447=1,RetAgeO,RetAgeE)=FY,MONTH($I447),IF(YEAR($I447)+IF($Q447=1,RetAgeO,RetAgeE)&lt;FY,1,0)))</f>
        <v/>
      </c>
      <c r="V447" s="38">
        <f>IF(OR($R447=0,NOT(ISNUMBER($K447))),0,IF(YEAR($K447)=FY,MONTH($K447),IF(YEAR($K447)&lt;FY,1,0)))</f>
        <v/>
      </c>
      <c r="W447" s="38">
        <f>IF($R447=0,0,MIN(12,IF(AND(ISNUMBER($O447),$O447&gt;=1,$O447&lt;=12),INT($O447),12),IF(AND(RetireExit="Yes",$U447&gt;0),$U447,12),IF(AND(ContractExit="Yes",$V447&gt;0),$V447,12)))</f>
        <v/>
      </c>
      <c r="X447" s="37">
        <f>IF(ISNUMBER($P447),$P447,IncPct)</f>
        <v/>
      </c>
      <c r="Y447" s="39">
        <f>IF($W447=0,0,MAX(0,MIN($W447,IncMonth-1))+MAX(0,$W447-IncMonth+1)*(1+$X447))</f>
        <v/>
      </c>
      <c r="Z447" s="40">
        <f>IF($C447="",0,IFERROR(INDEX(Departments!$B$5:$B$54,MATCH($C447,Departments!$A$5:$A$54,0)),0))</f>
        <v/>
      </c>
      <c r="AA447" s="41">
        <f>N($L447)*$Y447</f>
        <v/>
      </c>
      <c r="AB447" s="41">
        <f>N($M447)*$Y447</f>
        <v/>
      </c>
      <c r="AC447" s="41">
        <f>$AA447*$Z447</f>
        <v/>
      </c>
      <c r="AD447" s="41">
        <f>$AA447*BonusMonths/12</f>
        <v/>
      </c>
      <c r="AE447" s="41">
        <f>($AA447+SI_Gross*$AB447)*IF($Q447=1,SI_O,SI_E)</f>
        <v/>
      </c>
      <c r="AF447" s="41">
        <f>IF($Q447=1,0,$AA447*EOSB)</f>
        <v/>
      </c>
      <c r="AG447" s="41">
        <f>$AN447*$W447</f>
        <v/>
      </c>
      <c r="AH447" s="41">
        <f>SUM($AA447:$AG447)</f>
        <v/>
      </c>
      <c r="AI447" s="41">
        <f>12*($AM447+$AN447)</f>
        <v/>
      </c>
      <c r="AJ447" s="41">
        <f>$AM447*((IncMonth-1)+(13-IncMonth)*(1+$X447))+12*$AN447</f>
        <v/>
      </c>
      <c r="AK447" s="41">
        <f>IF($R447=1,N($L447)+N($M447),0)</f>
        <v/>
      </c>
      <c r="AL447">
        <f>IF($C447="","",IF(N($L447)&lt;=0,"Basic salary missing",IF(ISNA(MATCH($C447,Departments!$A$5:$A$54,0)),"Department not on Departments sheet",IF(AND($I447&lt;&gt;"",NOT(ISNUMBER($I447))),"Date of birth is text, not a date",IF(AND($K447&lt;&gt;"",NOT(ISNUMBER($K447))),"Contract end is text, not a date","")))))</f>
        <v/>
      </c>
      <c r="AM447" s="41">
        <f>IF($R447=0,0,N($L447)*(1+$Z447+BonusMonths/12+IF($Q447=1,0,EOSB))+N($M447)+(N($L447)+SI_Gross*N($M447))*IF($Q447=1,SI_O,SI_E))</f>
        <v/>
      </c>
      <c r="AN447" s="41">
        <f>IF($R447=0,0,(IF($Q447=1,MedO,MedE+Ticket)+Training)/12)</f>
        <v/>
      </c>
    </row>
    <row r="448">
      <c r="I448" s="35" t="n"/>
      <c r="J448" s="35" t="n"/>
      <c r="K448" s="35" t="n"/>
      <c r="L448" s="36" t="n"/>
      <c r="M448" s="36" t="n"/>
      <c r="P448" s="37" t="n"/>
      <c r="Q448" s="38">
        <f>IF($C448="",0,IF(OR(LOWER(TRIM($G448))="omani",LOWER(TRIM($G448))="oman",LOWER(TRIM($G448))="om",LOWER(TRIM($G448))="local"),1,0))</f>
        <v/>
      </c>
      <c r="R448" s="38">
        <f>IF($C448="",0,IF(OR(ISNUMBER(SEARCH("resign",$N448)),ISNUMBER(SEARCH("terminat",$N448)),ISNUMBER(SEARCH("inactive",$N448)),ISNUMBER(SEARCH("vacan",$N448)),ISNUMBER(SEARCH("deceased",$N448)),ISNUMBER(SEARCH("separated",$N448))),0,1))</f>
        <v/>
      </c>
      <c r="S448">
        <f>IF(OR($R448=0,NOT(ISNUMBER($I448))),"",IFERROR(DATEDIF($I448,DATE(FY,1,1),"y"),""))</f>
        <v/>
      </c>
      <c r="T448">
        <f>IF(OR($R448=0,NOT(ISNUMBER($J448))),"",IFERROR(DATEDIF($J448,DATE(FY,1,1),"y"),0))</f>
        <v/>
      </c>
      <c r="U448" s="38">
        <f>IF(OR($R448=0,NOT(ISNUMBER($I448))),0,IF(YEAR($I448)+IF($Q448=1,RetAgeO,RetAgeE)=FY,MONTH($I448),IF(YEAR($I448)+IF($Q448=1,RetAgeO,RetAgeE)&lt;FY,1,0)))</f>
        <v/>
      </c>
      <c r="V448" s="38">
        <f>IF(OR($R448=0,NOT(ISNUMBER($K448))),0,IF(YEAR($K448)=FY,MONTH($K448),IF(YEAR($K448)&lt;FY,1,0)))</f>
        <v/>
      </c>
      <c r="W448" s="38">
        <f>IF($R448=0,0,MIN(12,IF(AND(ISNUMBER($O448),$O448&gt;=1,$O448&lt;=12),INT($O448),12),IF(AND(RetireExit="Yes",$U448&gt;0),$U448,12),IF(AND(ContractExit="Yes",$V448&gt;0),$V448,12)))</f>
        <v/>
      </c>
      <c r="X448" s="37">
        <f>IF(ISNUMBER($P448),$P448,IncPct)</f>
        <v/>
      </c>
      <c r="Y448" s="39">
        <f>IF($W448=0,0,MAX(0,MIN($W448,IncMonth-1))+MAX(0,$W448-IncMonth+1)*(1+$X448))</f>
        <v/>
      </c>
      <c r="Z448" s="40">
        <f>IF($C448="",0,IFERROR(INDEX(Departments!$B$5:$B$54,MATCH($C448,Departments!$A$5:$A$54,0)),0))</f>
        <v/>
      </c>
      <c r="AA448" s="41">
        <f>N($L448)*$Y448</f>
        <v/>
      </c>
      <c r="AB448" s="41">
        <f>N($M448)*$Y448</f>
        <v/>
      </c>
      <c r="AC448" s="41">
        <f>$AA448*$Z448</f>
        <v/>
      </c>
      <c r="AD448" s="41">
        <f>$AA448*BonusMonths/12</f>
        <v/>
      </c>
      <c r="AE448" s="41">
        <f>($AA448+SI_Gross*$AB448)*IF($Q448=1,SI_O,SI_E)</f>
        <v/>
      </c>
      <c r="AF448" s="41">
        <f>IF($Q448=1,0,$AA448*EOSB)</f>
        <v/>
      </c>
      <c r="AG448" s="41">
        <f>$AN448*$W448</f>
        <v/>
      </c>
      <c r="AH448" s="41">
        <f>SUM($AA448:$AG448)</f>
        <v/>
      </c>
      <c r="AI448" s="41">
        <f>12*($AM448+$AN448)</f>
        <v/>
      </c>
      <c r="AJ448" s="41">
        <f>$AM448*((IncMonth-1)+(13-IncMonth)*(1+$X448))+12*$AN448</f>
        <v/>
      </c>
      <c r="AK448" s="41">
        <f>IF($R448=1,N($L448)+N($M448),0)</f>
        <v/>
      </c>
      <c r="AL448">
        <f>IF($C448="","",IF(N($L448)&lt;=0,"Basic salary missing",IF(ISNA(MATCH($C448,Departments!$A$5:$A$54,0)),"Department not on Departments sheet",IF(AND($I448&lt;&gt;"",NOT(ISNUMBER($I448))),"Date of birth is text, not a date",IF(AND($K448&lt;&gt;"",NOT(ISNUMBER($K448))),"Contract end is text, not a date","")))))</f>
        <v/>
      </c>
      <c r="AM448" s="41">
        <f>IF($R448=0,0,N($L448)*(1+$Z448+BonusMonths/12+IF($Q448=1,0,EOSB))+N($M448)+(N($L448)+SI_Gross*N($M448))*IF($Q448=1,SI_O,SI_E))</f>
        <v/>
      </c>
      <c r="AN448" s="41">
        <f>IF($R448=0,0,(IF($Q448=1,MedO,MedE+Ticket)+Training)/12)</f>
        <v/>
      </c>
    </row>
    <row r="449">
      <c r="I449" s="35" t="n"/>
      <c r="J449" s="35" t="n"/>
      <c r="K449" s="35" t="n"/>
      <c r="L449" s="36" t="n"/>
      <c r="M449" s="36" t="n"/>
      <c r="P449" s="37" t="n"/>
      <c r="Q449" s="38">
        <f>IF($C449="",0,IF(OR(LOWER(TRIM($G449))="omani",LOWER(TRIM($G449))="oman",LOWER(TRIM($G449))="om",LOWER(TRIM($G449))="local"),1,0))</f>
        <v/>
      </c>
      <c r="R449" s="38">
        <f>IF($C449="",0,IF(OR(ISNUMBER(SEARCH("resign",$N449)),ISNUMBER(SEARCH("terminat",$N449)),ISNUMBER(SEARCH("inactive",$N449)),ISNUMBER(SEARCH("vacan",$N449)),ISNUMBER(SEARCH("deceased",$N449)),ISNUMBER(SEARCH("separated",$N449))),0,1))</f>
        <v/>
      </c>
      <c r="S449">
        <f>IF(OR($R449=0,NOT(ISNUMBER($I449))),"",IFERROR(DATEDIF($I449,DATE(FY,1,1),"y"),""))</f>
        <v/>
      </c>
      <c r="T449">
        <f>IF(OR($R449=0,NOT(ISNUMBER($J449))),"",IFERROR(DATEDIF($J449,DATE(FY,1,1),"y"),0))</f>
        <v/>
      </c>
      <c r="U449" s="38">
        <f>IF(OR($R449=0,NOT(ISNUMBER($I449))),0,IF(YEAR($I449)+IF($Q449=1,RetAgeO,RetAgeE)=FY,MONTH($I449),IF(YEAR($I449)+IF($Q449=1,RetAgeO,RetAgeE)&lt;FY,1,0)))</f>
        <v/>
      </c>
      <c r="V449" s="38">
        <f>IF(OR($R449=0,NOT(ISNUMBER($K449))),0,IF(YEAR($K449)=FY,MONTH($K449),IF(YEAR($K449)&lt;FY,1,0)))</f>
        <v/>
      </c>
      <c r="W449" s="38">
        <f>IF($R449=0,0,MIN(12,IF(AND(ISNUMBER($O449),$O449&gt;=1,$O449&lt;=12),INT($O449),12),IF(AND(RetireExit="Yes",$U449&gt;0),$U449,12),IF(AND(ContractExit="Yes",$V449&gt;0),$V449,12)))</f>
        <v/>
      </c>
      <c r="X449" s="37">
        <f>IF(ISNUMBER($P449),$P449,IncPct)</f>
        <v/>
      </c>
      <c r="Y449" s="39">
        <f>IF($W449=0,0,MAX(0,MIN($W449,IncMonth-1))+MAX(0,$W449-IncMonth+1)*(1+$X449))</f>
        <v/>
      </c>
      <c r="Z449" s="40">
        <f>IF($C449="",0,IFERROR(INDEX(Departments!$B$5:$B$54,MATCH($C449,Departments!$A$5:$A$54,0)),0))</f>
        <v/>
      </c>
      <c r="AA449" s="41">
        <f>N($L449)*$Y449</f>
        <v/>
      </c>
      <c r="AB449" s="41">
        <f>N($M449)*$Y449</f>
        <v/>
      </c>
      <c r="AC449" s="41">
        <f>$AA449*$Z449</f>
        <v/>
      </c>
      <c r="AD449" s="41">
        <f>$AA449*BonusMonths/12</f>
        <v/>
      </c>
      <c r="AE449" s="41">
        <f>($AA449+SI_Gross*$AB449)*IF($Q449=1,SI_O,SI_E)</f>
        <v/>
      </c>
      <c r="AF449" s="41">
        <f>IF($Q449=1,0,$AA449*EOSB)</f>
        <v/>
      </c>
      <c r="AG449" s="41">
        <f>$AN449*$W449</f>
        <v/>
      </c>
      <c r="AH449" s="41">
        <f>SUM($AA449:$AG449)</f>
        <v/>
      </c>
      <c r="AI449" s="41">
        <f>12*($AM449+$AN449)</f>
        <v/>
      </c>
      <c r="AJ449" s="41">
        <f>$AM449*((IncMonth-1)+(13-IncMonth)*(1+$X449))+12*$AN449</f>
        <v/>
      </c>
      <c r="AK449" s="41">
        <f>IF($R449=1,N($L449)+N($M449),0)</f>
        <v/>
      </c>
      <c r="AL449">
        <f>IF($C449="","",IF(N($L449)&lt;=0,"Basic salary missing",IF(ISNA(MATCH($C449,Departments!$A$5:$A$54,0)),"Department not on Departments sheet",IF(AND($I449&lt;&gt;"",NOT(ISNUMBER($I449))),"Date of birth is text, not a date",IF(AND($K449&lt;&gt;"",NOT(ISNUMBER($K449))),"Contract end is text, not a date","")))))</f>
        <v/>
      </c>
      <c r="AM449" s="41">
        <f>IF($R449=0,0,N($L449)*(1+$Z449+BonusMonths/12+IF($Q449=1,0,EOSB))+N($M449)+(N($L449)+SI_Gross*N($M449))*IF($Q449=1,SI_O,SI_E))</f>
        <v/>
      </c>
      <c r="AN449" s="41">
        <f>IF($R449=0,0,(IF($Q449=1,MedO,MedE+Ticket)+Training)/12)</f>
        <v/>
      </c>
    </row>
    <row r="450">
      <c r="I450" s="35" t="n"/>
      <c r="J450" s="35" t="n"/>
      <c r="K450" s="35" t="n"/>
      <c r="L450" s="36" t="n"/>
      <c r="M450" s="36" t="n"/>
      <c r="P450" s="37" t="n"/>
      <c r="Q450" s="38">
        <f>IF($C450="",0,IF(OR(LOWER(TRIM($G450))="omani",LOWER(TRIM($G450))="oman",LOWER(TRIM($G450))="om",LOWER(TRIM($G450))="local"),1,0))</f>
        <v/>
      </c>
      <c r="R450" s="38">
        <f>IF($C450="",0,IF(OR(ISNUMBER(SEARCH("resign",$N450)),ISNUMBER(SEARCH("terminat",$N450)),ISNUMBER(SEARCH("inactive",$N450)),ISNUMBER(SEARCH("vacan",$N450)),ISNUMBER(SEARCH("deceased",$N450)),ISNUMBER(SEARCH("separated",$N450))),0,1))</f>
        <v/>
      </c>
      <c r="S450">
        <f>IF(OR($R450=0,NOT(ISNUMBER($I450))),"",IFERROR(DATEDIF($I450,DATE(FY,1,1),"y"),""))</f>
        <v/>
      </c>
      <c r="T450">
        <f>IF(OR($R450=0,NOT(ISNUMBER($J450))),"",IFERROR(DATEDIF($J450,DATE(FY,1,1),"y"),0))</f>
        <v/>
      </c>
      <c r="U450" s="38">
        <f>IF(OR($R450=0,NOT(ISNUMBER($I450))),0,IF(YEAR($I450)+IF($Q450=1,RetAgeO,RetAgeE)=FY,MONTH($I450),IF(YEAR($I450)+IF($Q450=1,RetAgeO,RetAgeE)&lt;FY,1,0)))</f>
        <v/>
      </c>
      <c r="V450" s="38">
        <f>IF(OR($R450=0,NOT(ISNUMBER($K450))),0,IF(YEAR($K450)=FY,MONTH($K450),IF(YEAR($K450)&lt;FY,1,0)))</f>
        <v/>
      </c>
      <c r="W450" s="38">
        <f>IF($R450=0,0,MIN(12,IF(AND(ISNUMBER($O450),$O450&gt;=1,$O450&lt;=12),INT($O450),12),IF(AND(RetireExit="Yes",$U450&gt;0),$U450,12),IF(AND(ContractExit="Yes",$V450&gt;0),$V450,12)))</f>
        <v/>
      </c>
      <c r="X450" s="37">
        <f>IF(ISNUMBER($P450),$P450,IncPct)</f>
        <v/>
      </c>
      <c r="Y450" s="39">
        <f>IF($W450=0,0,MAX(0,MIN($W450,IncMonth-1))+MAX(0,$W450-IncMonth+1)*(1+$X450))</f>
        <v/>
      </c>
      <c r="Z450" s="40">
        <f>IF($C450="",0,IFERROR(INDEX(Departments!$B$5:$B$54,MATCH($C450,Departments!$A$5:$A$54,0)),0))</f>
        <v/>
      </c>
      <c r="AA450" s="41">
        <f>N($L450)*$Y450</f>
        <v/>
      </c>
      <c r="AB450" s="41">
        <f>N($M450)*$Y450</f>
        <v/>
      </c>
      <c r="AC450" s="41">
        <f>$AA450*$Z450</f>
        <v/>
      </c>
      <c r="AD450" s="41">
        <f>$AA450*BonusMonths/12</f>
        <v/>
      </c>
      <c r="AE450" s="41">
        <f>($AA450+SI_Gross*$AB450)*IF($Q450=1,SI_O,SI_E)</f>
        <v/>
      </c>
      <c r="AF450" s="41">
        <f>IF($Q450=1,0,$AA450*EOSB)</f>
        <v/>
      </c>
      <c r="AG450" s="41">
        <f>$AN450*$W450</f>
        <v/>
      </c>
      <c r="AH450" s="41">
        <f>SUM($AA450:$AG450)</f>
        <v/>
      </c>
      <c r="AI450" s="41">
        <f>12*($AM450+$AN450)</f>
        <v/>
      </c>
      <c r="AJ450" s="41">
        <f>$AM450*((IncMonth-1)+(13-IncMonth)*(1+$X450))+12*$AN450</f>
        <v/>
      </c>
      <c r="AK450" s="41">
        <f>IF($R450=1,N($L450)+N($M450),0)</f>
        <v/>
      </c>
      <c r="AL450">
        <f>IF($C450="","",IF(N($L450)&lt;=0,"Basic salary missing",IF(ISNA(MATCH($C450,Departments!$A$5:$A$54,0)),"Department not on Departments sheet",IF(AND($I450&lt;&gt;"",NOT(ISNUMBER($I450))),"Date of birth is text, not a date",IF(AND($K450&lt;&gt;"",NOT(ISNUMBER($K450))),"Contract end is text, not a date","")))))</f>
        <v/>
      </c>
      <c r="AM450" s="41">
        <f>IF($R450=0,0,N($L450)*(1+$Z450+BonusMonths/12+IF($Q450=1,0,EOSB))+N($M450)+(N($L450)+SI_Gross*N($M450))*IF($Q450=1,SI_O,SI_E))</f>
        <v/>
      </c>
      <c r="AN450" s="41">
        <f>IF($R450=0,0,(IF($Q450=1,MedO,MedE+Ticket)+Training)/12)</f>
        <v/>
      </c>
    </row>
    <row r="451">
      <c r="I451" s="35" t="n"/>
      <c r="J451" s="35" t="n"/>
      <c r="K451" s="35" t="n"/>
      <c r="L451" s="36" t="n"/>
      <c r="M451" s="36" t="n"/>
      <c r="P451" s="37" t="n"/>
      <c r="Q451" s="38">
        <f>IF($C451="",0,IF(OR(LOWER(TRIM($G451))="omani",LOWER(TRIM($G451))="oman",LOWER(TRIM($G451))="om",LOWER(TRIM($G451))="local"),1,0))</f>
        <v/>
      </c>
      <c r="R451" s="38">
        <f>IF($C451="",0,IF(OR(ISNUMBER(SEARCH("resign",$N451)),ISNUMBER(SEARCH("terminat",$N451)),ISNUMBER(SEARCH("inactive",$N451)),ISNUMBER(SEARCH("vacan",$N451)),ISNUMBER(SEARCH("deceased",$N451)),ISNUMBER(SEARCH("separated",$N451))),0,1))</f>
        <v/>
      </c>
      <c r="S451">
        <f>IF(OR($R451=0,NOT(ISNUMBER($I451))),"",IFERROR(DATEDIF($I451,DATE(FY,1,1),"y"),""))</f>
        <v/>
      </c>
      <c r="T451">
        <f>IF(OR($R451=0,NOT(ISNUMBER($J451))),"",IFERROR(DATEDIF($J451,DATE(FY,1,1),"y"),0))</f>
        <v/>
      </c>
      <c r="U451" s="38">
        <f>IF(OR($R451=0,NOT(ISNUMBER($I451))),0,IF(YEAR($I451)+IF($Q451=1,RetAgeO,RetAgeE)=FY,MONTH($I451),IF(YEAR($I451)+IF($Q451=1,RetAgeO,RetAgeE)&lt;FY,1,0)))</f>
        <v/>
      </c>
      <c r="V451" s="38">
        <f>IF(OR($R451=0,NOT(ISNUMBER($K451))),0,IF(YEAR($K451)=FY,MONTH($K451),IF(YEAR($K451)&lt;FY,1,0)))</f>
        <v/>
      </c>
      <c r="W451" s="38">
        <f>IF($R451=0,0,MIN(12,IF(AND(ISNUMBER($O451),$O451&gt;=1,$O451&lt;=12),INT($O451),12),IF(AND(RetireExit="Yes",$U451&gt;0),$U451,12),IF(AND(ContractExit="Yes",$V451&gt;0),$V451,12)))</f>
        <v/>
      </c>
      <c r="X451" s="37">
        <f>IF(ISNUMBER($P451),$P451,IncPct)</f>
        <v/>
      </c>
      <c r="Y451" s="39">
        <f>IF($W451=0,0,MAX(0,MIN($W451,IncMonth-1))+MAX(0,$W451-IncMonth+1)*(1+$X451))</f>
        <v/>
      </c>
      <c r="Z451" s="40">
        <f>IF($C451="",0,IFERROR(INDEX(Departments!$B$5:$B$54,MATCH($C451,Departments!$A$5:$A$54,0)),0))</f>
        <v/>
      </c>
      <c r="AA451" s="41">
        <f>N($L451)*$Y451</f>
        <v/>
      </c>
      <c r="AB451" s="41">
        <f>N($M451)*$Y451</f>
        <v/>
      </c>
      <c r="AC451" s="41">
        <f>$AA451*$Z451</f>
        <v/>
      </c>
      <c r="AD451" s="41">
        <f>$AA451*BonusMonths/12</f>
        <v/>
      </c>
      <c r="AE451" s="41">
        <f>($AA451+SI_Gross*$AB451)*IF($Q451=1,SI_O,SI_E)</f>
        <v/>
      </c>
      <c r="AF451" s="41">
        <f>IF($Q451=1,0,$AA451*EOSB)</f>
        <v/>
      </c>
      <c r="AG451" s="41">
        <f>$AN451*$W451</f>
        <v/>
      </c>
      <c r="AH451" s="41">
        <f>SUM($AA451:$AG451)</f>
        <v/>
      </c>
      <c r="AI451" s="41">
        <f>12*($AM451+$AN451)</f>
        <v/>
      </c>
      <c r="AJ451" s="41">
        <f>$AM451*((IncMonth-1)+(13-IncMonth)*(1+$X451))+12*$AN451</f>
        <v/>
      </c>
      <c r="AK451" s="41">
        <f>IF($R451=1,N($L451)+N($M451),0)</f>
        <v/>
      </c>
      <c r="AL451">
        <f>IF($C451="","",IF(N($L451)&lt;=0,"Basic salary missing",IF(ISNA(MATCH($C451,Departments!$A$5:$A$54,0)),"Department not on Departments sheet",IF(AND($I451&lt;&gt;"",NOT(ISNUMBER($I451))),"Date of birth is text, not a date",IF(AND($K451&lt;&gt;"",NOT(ISNUMBER($K451))),"Contract end is text, not a date","")))))</f>
        <v/>
      </c>
      <c r="AM451" s="41">
        <f>IF($R451=0,0,N($L451)*(1+$Z451+BonusMonths/12+IF($Q451=1,0,EOSB))+N($M451)+(N($L451)+SI_Gross*N($M451))*IF($Q451=1,SI_O,SI_E))</f>
        <v/>
      </c>
      <c r="AN451" s="41">
        <f>IF($R451=0,0,(IF($Q451=1,MedO,MedE+Ticket)+Training)/12)</f>
        <v/>
      </c>
    </row>
    <row r="452">
      <c r="I452" s="35" t="n"/>
      <c r="J452" s="35" t="n"/>
      <c r="K452" s="35" t="n"/>
      <c r="L452" s="36" t="n"/>
      <c r="M452" s="36" t="n"/>
      <c r="P452" s="37" t="n"/>
      <c r="Q452" s="38">
        <f>IF($C452="",0,IF(OR(LOWER(TRIM($G452))="omani",LOWER(TRIM($G452))="oman",LOWER(TRIM($G452))="om",LOWER(TRIM($G452))="local"),1,0))</f>
        <v/>
      </c>
      <c r="R452" s="38">
        <f>IF($C452="",0,IF(OR(ISNUMBER(SEARCH("resign",$N452)),ISNUMBER(SEARCH("terminat",$N452)),ISNUMBER(SEARCH("inactive",$N452)),ISNUMBER(SEARCH("vacan",$N452)),ISNUMBER(SEARCH("deceased",$N452)),ISNUMBER(SEARCH("separated",$N452))),0,1))</f>
        <v/>
      </c>
      <c r="S452">
        <f>IF(OR($R452=0,NOT(ISNUMBER($I452))),"",IFERROR(DATEDIF($I452,DATE(FY,1,1),"y"),""))</f>
        <v/>
      </c>
      <c r="T452">
        <f>IF(OR($R452=0,NOT(ISNUMBER($J452))),"",IFERROR(DATEDIF($J452,DATE(FY,1,1),"y"),0))</f>
        <v/>
      </c>
      <c r="U452" s="38">
        <f>IF(OR($R452=0,NOT(ISNUMBER($I452))),0,IF(YEAR($I452)+IF($Q452=1,RetAgeO,RetAgeE)=FY,MONTH($I452),IF(YEAR($I452)+IF($Q452=1,RetAgeO,RetAgeE)&lt;FY,1,0)))</f>
        <v/>
      </c>
      <c r="V452" s="38">
        <f>IF(OR($R452=0,NOT(ISNUMBER($K452))),0,IF(YEAR($K452)=FY,MONTH($K452),IF(YEAR($K452)&lt;FY,1,0)))</f>
        <v/>
      </c>
      <c r="W452" s="38">
        <f>IF($R452=0,0,MIN(12,IF(AND(ISNUMBER($O452),$O452&gt;=1,$O452&lt;=12),INT($O452),12),IF(AND(RetireExit="Yes",$U452&gt;0),$U452,12),IF(AND(ContractExit="Yes",$V452&gt;0),$V452,12)))</f>
        <v/>
      </c>
      <c r="X452" s="37">
        <f>IF(ISNUMBER($P452),$P452,IncPct)</f>
        <v/>
      </c>
      <c r="Y452" s="39">
        <f>IF($W452=0,0,MAX(0,MIN($W452,IncMonth-1))+MAX(0,$W452-IncMonth+1)*(1+$X452))</f>
        <v/>
      </c>
      <c r="Z452" s="40">
        <f>IF($C452="",0,IFERROR(INDEX(Departments!$B$5:$B$54,MATCH($C452,Departments!$A$5:$A$54,0)),0))</f>
        <v/>
      </c>
      <c r="AA452" s="41">
        <f>N($L452)*$Y452</f>
        <v/>
      </c>
      <c r="AB452" s="41">
        <f>N($M452)*$Y452</f>
        <v/>
      </c>
      <c r="AC452" s="41">
        <f>$AA452*$Z452</f>
        <v/>
      </c>
      <c r="AD452" s="41">
        <f>$AA452*BonusMonths/12</f>
        <v/>
      </c>
      <c r="AE452" s="41">
        <f>($AA452+SI_Gross*$AB452)*IF($Q452=1,SI_O,SI_E)</f>
        <v/>
      </c>
      <c r="AF452" s="41">
        <f>IF($Q452=1,0,$AA452*EOSB)</f>
        <v/>
      </c>
      <c r="AG452" s="41">
        <f>$AN452*$W452</f>
        <v/>
      </c>
      <c r="AH452" s="41">
        <f>SUM($AA452:$AG452)</f>
        <v/>
      </c>
      <c r="AI452" s="41">
        <f>12*($AM452+$AN452)</f>
        <v/>
      </c>
      <c r="AJ452" s="41">
        <f>$AM452*((IncMonth-1)+(13-IncMonth)*(1+$X452))+12*$AN452</f>
        <v/>
      </c>
      <c r="AK452" s="41">
        <f>IF($R452=1,N($L452)+N($M452),0)</f>
        <v/>
      </c>
      <c r="AL452">
        <f>IF($C452="","",IF(N($L452)&lt;=0,"Basic salary missing",IF(ISNA(MATCH($C452,Departments!$A$5:$A$54,0)),"Department not on Departments sheet",IF(AND($I452&lt;&gt;"",NOT(ISNUMBER($I452))),"Date of birth is text, not a date",IF(AND($K452&lt;&gt;"",NOT(ISNUMBER($K452))),"Contract end is text, not a date","")))))</f>
        <v/>
      </c>
      <c r="AM452" s="41">
        <f>IF($R452=0,0,N($L452)*(1+$Z452+BonusMonths/12+IF($Q452=1,0,EOSB))+N($M452)+(N($L452)+SI_Gross*N($M452))*IF($Q452=1,SI_O,SI_E))</f>
        <v/>
      </c>
      <c r="AN452" s="41">
        <f>IF($R452=0,0,(IF($Q452=1,MedO,MedE+Ticket)+Training)/12)</f>
        <v/>
      </c>
    </row>
    <row r="453">
      <c r="I453" s="35" t="n"/>
      <c r="J453" s="35" t="n"/>
      <c r="K453" s="35" t="n"/>
      <c r="L453" s="36" t="n"/>
      <c r="M453" s="36" t="n"/>
      <c r="P453" s="37" t="n"/>
      <c r="Q453" s="38">
        <f>IF($C453="",0,IF(OR(LOWER(TRIM($G453))="omani",LOWER(TRIM($G453))="oman",LOWER(TRIM($G453))="om",LOWER(TRIM($G453))="local"),1,0))</f>
        <v/>
      </c>
      <c r="R453" s="38">
        <f>IF($C453="",0,IF(OR(ISNUMBER(SEARCH("resign",$N453)),ISNUMBER(SEARCH("terminat",$N453)),ISNUMBER(SEARCH("inactive",$N453)),ISNUMBER(SEARCH("vacan",$N453)),ISNUMBER(SEARCH("deceased",$N453)),ISNUMBER(SEARCH("separated",$N453))),0,1))</f>
        <v/>
      </c>
      <c r="S453">
        <f>IF(OR($R453=0,NOT(ISNUMBER($I453))),"",IFERROR(DATEDIF($I453,DATE(FY,1,1),"y"),""))</f>
        <v/>
      </c>
      <c r="T453">
        <f>IF(OR($R453=0,NOT(ISNUMBER($J453))),"",IFERROR(DATEDIF($J453,DATE(FY,1,1),"y"),0))</f>
        <v/>
      </c>
      <c r="U453" s="38">
        <f>IF(OR($R453=0,NOT(ISNUMBER($I453))),0,IF(YEAR($I453)+IF($Q453=1,RetAgeO,RetAgeE)=FY,MONTH($I453),IF(YEAR($I453)+IF($Q453=1,RetAgeO,RetAgeE)&lt;FY,1,0)))</f>
        <v/>
      </c>
      <c r="V453" s="38">
        <f>IF(OR($R453=0,NOT(ISNUMBER($K453))),0,IF(YEAR($K453)=FY,MONTH($K453),IF(YEAR($K453)&lt;FY,1,0)))</f>
        <v/>
      </c>
      <c r="W453" s="38">
        <f>IF($R453=0,0,MIN(12,IF(AND(ISNUMBER($O453),$O453&gt;=1,$O453&lt;=12),INT($O453),12),IF(AND(RetireExit="Yes",$U453&gt;0),$U453,12),IF(AND(ContractExit="Yes",$V453&gt;0),$V453,12)))</f>
        <v/>
      </c>
      <c r="X453" s="37">
        <f>IF(ISNUMBER($P453),$P453,IncPct)</f>
        <v/>
      </c>
      <c r="Y453" s="39">
        <f>IF($W453=0,0,MAX(0,MIN($W453,IncMonth-1))+MAX(0,$W453-IncMonth+1)*(1+$X453))</f>
        <v/>
      </c>
      <c r="Z453" s="40">
        <f>IF($C453="",0,IFERROR(INDEX(Departments!$B$5:$B$54,MATCH($C453,Departments!$A$5:$A$54,0)),0))</f>
        <v/>
      </c>
      <c r="AA453" s="41">
        <f>N($L453)*$Y453</f>
        <v/>
      </c>
      <c r="AB453" s="41">
        <f>N($M453)*$Y453</f>
        <v/>
      </c>
      <c r="AC453" s="41">
        <f>$AA453*$Z453</f>
        <v/>
      </c>
      <c r="AD453" s="41">
        <f>$AA453*BonusMonths/12</f>
        <v/>
      </c>
      <c r="AE453" s="41">
        <f>($AA453+SI_Gross*$AB453)*IF($Q453=1,SI_O,SI_E)</f>
        <v/>
      </c>
      <c r="AF453" s="41">
        <f>IF($Q453=1,0,$AA453*EOSB)</f>
        <v/>
      </c>
      <c r="AG453" s="41">
        <f>$AN453*$W453</f>
        <v/>
      </c>
      <c r="AH453" s="41">
        <f>SUM($AA453:$AG453)</f>
        <v/>
      </c>
      <c r="AI453" s="41">
        <f>12*($AM453+$AN453)</f>
        <v/>
      </c>
      <c r="AJ453" s="41">
        <f>$AM453*((IncMonth-1)+(13-IncMonth)*(1+$X453))+12*$AN453</f>
        <v/>
      </c>
      <c r="AK453" s="41">
        <f>IF($R453=1,N($L453)+N($M453),0)</f>
        <v/>
      </c>
      <c r="AL453">
        <f>IF($C453="","",IF(N($L453)&lt;=0,"Basic salary missing",IF(ISNA(MATCH($C453,Departments!$A$5:$A$54,0)),"Department not on Departments sheet",IF(AND($I453&lt;&gt;"",NOT(ISNUMBER($I453))),"Date of birth is text, not a date",IF(AND($K453&lt;&gt;"",NOT(ISNUMBER($K453))),"Contract end is text, not a date","")))))</f>
        <v/>
      </c>
      <c r="AM453" s="41">
        <f>IF($R453=0,0,N($L453)*(1+$Z453+BonusMonths/12+IF($Q453=1,0,EOSB))+N($M453)+(N($L453)+SI_Gross*N($M453))*IF($Q453=1,SI_O,SI_E))</f>
        <v/>
      </c>
      <c r="AN453" s="41">
        <f>IF($R453=0,0,(IF($Q453=1,MedO,MedE+Ticket)+Training)/12)</f>
        <v/>
      </c>
    </row>
    <row r="454">
      <c r="I454" s="35" t="n"/>
      <c r="J454" s="35" t="n"/>
      <c r="K454" s="35" t="n"/>
      <c r="L454" s="36" t="n"/>
      <c r="M454" s="36" t="n"/>
      <c r="P454" s="37" t="n"/>
      <c r="Q454" s="38">
        <f>IF($C454="",0,IF(OR(LOWER(TRIM($G454))="omani",LOWER(TRIM($G454))="oman",LOWER(TRIM($G454))="om",LOWER(TRIM($G454))="local"),1,0))</f>
        <v/>
      </c>
      <c r="R454" s="38">
        <f>IF($C454="",0,IF(OR(ISNUMBER(SEARCH("resign",$N454)),ISNUMBER(SEARCH("terminat",$N454)),ISNUMBER(SEARCH("inactive",$N454)),ISNUMBER(SEARCH("vacan",$N454)),ISNUMBER(SEARCH("deceased",$N454)),ISNUMBER(SEARCH("separated",$N454))),0,1))</f>
        <v/>
      </c>
      <c r="S454">
        <f>IF(OR($R454=0,NOT(ISNUMBER($I454))),"",IFERROR(DATEDIF($I454,DATE(FY,1,1),"y"),""))</f>
        <v/>
      </c>
      <c r="T454">
        <f>IF(OR($R454=0,NOT(ISNUMBER($J454))),"",IFERROR(DATEDIF($J454,DATE(FY,1,1),"y"),0))</f>
        <v/>
      </c>
      <c r="U454" s="38">
        <f>IF(OR($R454=0,NOT(ISNUMBER($I454))),0,IF(YEAR($I454)+IF($Q454=1,RetAgeO,RetAgeE)=FY,MONTH($I454),IF(YEAR($I454)+IF($Q454=1,RetAgeO,RetAgeE)&lt;FY,1,0)))</f>
        <v/>
      </c>
      <c r="V454" s="38">
        <f>IF(OR($R454=0,NOT(ISNUMBER($K454))),0,IF(YEAR($K454)=FY,MONTH($K454),IF(YEAR($K454)&lt;FY,1,0)))</f>
        <v/>
      </c>
      <c r="W454" s="38">
        <f>IF($R454=0,0,MIN(12,IF(AND(ISNUMBER($O454),$O454&gt;=1,$O454&lt;=12),INT($O454),12),IF(AND(RetireExit="Yes",$U454&gt;0),$U454,12),IF(AND(ContractExit="Yes",$V454&gt;0),$V454,12)))</f>
        <v/>
      </c>
      <c r="X454" s="37">
        <f>IF(ISNUMBER($P454),$P454,IncPct)</f>
        <v/>
      </c>
      <c r="Y454" s="39">
        <f>IF($W454=0,0,MAX(0,MIN($W454,IncMonth-1))+MAX(0,$W454-IncMonth+1)*(1+$X454))</f>
        <v/>
      </c>
      <c r="Z454" s="40">
        <f>IF($C454="",0,IFERROR(INDEX(Departments!$B$5:$B$54,MATCH($C454,Departments!$A$5:$A$54,0)),0))</f>
        <v/>
      </c>
      <c r="AA454" s="41">
        <f>N($L454)*$Y454</f>
        <v/>
      </c>
      <c r="AB454" s="41">
        <f>N($M454)*$Y454</f>
        <v/>
      </c>
      <c r="AC454" s="41">
        <f>$AA454*$Z454</f>
        <v/>
      </c>
      <c r="AD454" s="41">
        <f>$AA454*BonusMonths/12</f>
        <v/>
      </c>
      <c r="AE454" s="41">
        <f>($AA454+SI_Gross*$AB454)*IF($Q454=1,SI_O,SI_E)</f>
        <v/>
      </c>
      <c r="AF454" s="41">
        <f>IF($Q454=1,0,$AA454*EOSB)</f>
        <v/>
      </c>
      <c r="AG454" s="41">
        <f>$AN454*$W454</f>
        <v/>
      </c>
      <c r="AH454" s="41">
        <f>SUM($AA454:$AG454)</f>
        <v/>
      </c>
      <c r="AI454" s="41">
        <f>12*($AM454+$AN454)</f>
        <v/>
      </c>
      <c r="AJ454" s="41">
        <f>$AM454*((IncMonth-1)+(13-IncMonth)*(1+$X454))+12*$AN454</f>
        <v/>
      </c>
      <c r="AK454" s="41">
        <f>IF($R454=1,N($L454)+N($M454),0)</f>
        <v/>
      </c>
      <c r="AL454">
        <f>IF($C454="","",IF(N($L454)&lt;=0,"Basic salary missing",IF(ISNA(MATCH($C454,Departments!$A$5:$A$54,0)),"Department not on Departments sheet",IF(AND($I454&lt;&gt;"",NOT(ISNUMBER($I454))),"Date of birth is text, not a date",IF(AND($K454&lt;&gt;"",NOT(ISNUMBER($K454))),"Contract end is text, not a date","")))))</f>
        <v/>
      </c>
      <c r="AM454" s="41">
        <f>IF($R454=0,0,N($L454)*(1+$Z454+BonusMonths/12+IF($Q454=1,0,EOSB))+N($M454)+(N($L454)+SI_Gross*N($M454))*IF($Q454=1,SI_O,SI_E))</f>
        <v/>
      </c>
      <c r="AN454" s="41">
        <f>IF($R454=0,0,(IF($Q454=1,MedO,MedE+Ticket)+Training)/12)</f>
        <v/>
      </c>
    </row>
    <row r="455">
      <c r="I455" s="35" t="n"/>
      <c r="J455" s="35" t="n"/>
      <c r="K455" s="35" t="n"/>
      <c r="L455" s="36" t="n"/>
      <c r="M455" s="36" t="n"/>
      <c r="P455" s="37" t="n"/>
      <c r="Q455" s="38">
        <f>IF($C455="",0,IF(OR(LOWER(TRIM($G455))="omani",LOWER(TRIM($G455))="oman",LOWER(TRIM($G455))="om",LOWER(TRIM($G455))="local"),1,0))</f>
        <v/>
      </c>
      <c r="R455" s="38">
        <f>IF($C455="",0,IF(OR(ISNUMBER(SEARCH("resign",$N455)),ISNUMBER(SEARCH("terminat",$N455)),ISNUMBER(SEARCH("inactive",$N455)),ISNUMBER(SEARCH("vacan",$N455)),ISNUMBER(SEARCH("deceased",$N455)),ISNUMBER(SEARCH("separated",$N455))),0,1))</f>
        <v/>
      </c>
      <c r="S455">
        <f>IF(OR($R455=0,NOT(ISNUMBER($I455))),"",IFERROR(DATEDIF($I455,DATE(FY,1,1),"y"),""))</f>
        <v/>
      </c>
      <c r="T455">
        <f>IF(OR($R455=0,NOT(ISNUMBER($J455))),"",IFERROR(DATEDIF($J455,DATE(FY,1,1),"y"),0))</f>
        <v/>
      </c>
      <c r="U455" s="38">
        <f>IF(OR($R455=0,NOT(ISNUMBER($I455))),0,IF(YEAR($I455)+IF($Q455=1,RetAgeO,RetAgeE)=FY,MONTH($I455),IF(YEAR($I455)+IF($Q455=1,RetAgeO,RetAgeE)&lt;FY,1,0)))</f>
        <v/>
      </c>
      <c r="V455" s="38">
        <f>IF(OR($R455=0,NOT(ISNUMBER($K455))),0,IF(YEAR($K455)=FY,MONTH($K455),IF(YEAR($K455)&lt;FY,1,0)))</f>
        <v/>
      </c>
      <c r="W455" s="38">
        <f>IF($R455=0,0,MIN(12,IF(AND(ISNUMBER($O455),$O455&gt;=1,$O455&lt;=12),INT($O455),12),IF(AND(RetireExit="Yes",$U455&gt;0),$U455,12),IF(AND(ContractExit="Yes",$V455&gt;0),$V455,12)))</f>
        <v/>
      </c>
      <c r="X455" s="37">
        <f>IF(ISNUMBER($P455),$P455,IncPct)</f>
        <v/>
      </c>
      <c r="Y455" s="39">
        <f>IF($W455=0,0,MAX(0,MIN($W455,IncMonth-1))+MAX(0,$W455-IncMonth+1)*(1+$X455))</f>
        <v/>
      </c>
      <c r="Z455" s="40">
        <f>IF($C455="",0,IFERROR(INDEX(Departments!$B$5:$B$54,MATCH($C455,Departments!$A$5:$A$54,0)),0))</f>
        <v/>
      </c>
      <c r="AA455" s="41">
        <f>N($L455)*$Y455</f>
        <v/>
      </c>
      <c r="AB455" s="41">
        <f>N($M455)*$Y455</f>
        <v/>
      </c>
      <c r="AC455" s="41">
        <f>$AA455*$Z455</f>
        <v/>
      </c>
      <c r="AD455" s="41">
        <f>$AA455*BonusMonths/12</f>
        <v/>
      </c>
      <c r="AE455" s="41">
        <f>($AA455+SI_Gross*$AB455)*IF($Q455=1,SI_O,SI_E)</f>
        <v/>
      </c>
      <c r="AF455" s="41">
        <f>IF($Q455=1,0,$AA455*EOSB)</f>
        <v/>
      </c>
      <c r="AG455" s="41">
        <f>$AN455*$W455</f>
        <v/>
      </c>
      <c r="AH455" s="41">
        <f>SUM($AA455:$AG455)</f>
        <v/>
      </c>
      <c r="AI455" s="41">
        <f>12*($AM455+$AN455)</f>
        <v/>
      </c>
      <c r="AJ455" s="41">
        <f>$AM455*((IncMonth-1)+(13-IncMonth)*(1+$X455))+12*$AN455</f>
        <v/>
      </c>
      <c r="AK455" s="41">
        <f>IF($R455=1,N($L455)+N($M455),0)</f>
        <v/>
      </c>
      <c r="AL455">
        <f>IF($C455="","",IF(N($L455)&lt;=0,"Basic salary missing",IF(ISNA(MATCH($C455,Departments!$A$5:$A$54,0)),"Department not on Departments sheet",IF(AND($I455&lt;&gt;"",NOT(ISNUMBER($I455))),"Date of birth is text, not a date",IF(AND($K455&lt;&gt;"",NOT(ISNUMBER($K455))),"Contract end is text, not a date","")))))</f>
        <v/>
      </c>
      <c r="AM455" s="41">
        <f>IF($R455=0,0,N($L455)*(1+$Z455+BonusMonths/12+IF($Q455=1,0,EOSB))+N($M455)+(N($L455)+SI_Gross*N($M455))*IF($Q455=1,SI_O,SI_E))</f>
        <v/>
      </c>
      <c r="AN455" s="41">
        <f>IF($R455=0,0,(IF($Q455=1,MedO,MedE+Ticket)+Training)/12)</f>
        <v/>
      </c>
    </row>
    <row r="456">
      <c r="I456" s="35" t="n"/>
      <c r="J456" s="35" t="n"/>
      <c r="K456" s="35" t="n"/>
      <c r="L456" s="36" t="n"/>
      <c r="M456" s="36" t="n"/>
      <c r="P456" s="37" t="n"/>
      <c r="Q456" s="38">
        <f>IF($C456="",0,IF(OR(LOWER(TRIM($G456))="omani",LOWER(TRIM($G456))="oman",LOWER(TRIM($G456))="om",LOWER(TRIM($G456))="local"),1,0))</f>
        <v/>
      </c>
      <c r="R456" s="38">
        <f>IF($C456="",0,IF(OR(ISNUMBER(SEARCH("resign",$N456)),ISNUMBER(SEARCH("terminat",$N456)),ISNUMBER(SEARCH("inactive",$N456)),ISNUMBER(SEARCH("vacan",$N456)),ISNUMBER(SEARCH("deceased",$N456)),ISNUMBER(SEARCH("separated",$N456))),0,1))</f>
        <v/>
      </c>
      <c r="S456">
        <f>IF(OR($R456=0,NOT(ISNUMBER($I456))),"",IFERROR(DATEDIF($I456,DATE(FY,1,1),"y"),""))</f>
        <v/>
      </c>
      <c r="T456">
        <f>IF(OR($R456=0,NOT(ISNUMBER($J456))),"",IFERROR(DATEDIF($J456,DATE(FY,1,1),"y"),0))</f>
        <v/>
      </c>
      <c r="U456" s="38">
        <f>IF(OR($R456=0,NOT(ISNUMBER($I456))),0,IF(YEAR($I456)+IF($Q456=1,RetAgeO,RetAgeE)=FY,MONTH($I456),IF(YEAR($I456)+IF($Q456=1,RetAgeO,RetAgeE)&lt;FY,1,0)))</f>
        <v/>
      </c>
      <c r="V456" s="38">
        <f>IF(OR($R456=0,NOT(ISNUMBER($K456))),0,IF(YEAR($K456)=FY,MONTH($K456),IF(YEAR($K456)&lt;FY,1,0)))</f>
        <v/>
      </c>
      <c r="W456" s="38">
        <f>IF($R456=0,0,MIN(12,IF(AND(ISNUMBER($O456),$O456&gt;=1,$O456&lt;=12),INT($O456),12),IF(AND(RetireExit="Yes",$U456&gt;0),$U456,12),IF(AND(ContractExit="Yes",$V456&gt;0),$V456,12)))</f>
        <v/>
      </c>
      <c r="X456" s="37">
        <f>IF(ISNUMBER($P456),$P456,IncPct)</f>
        <v/>
      </c>
      <c r="Y456" s="39">
        <f>IF($W456=0,0,MAX(0,MIN($W456,IncMonth-1))+MAX(0,$W456-IncMonth+1)*(1+$X456))</f>
        <v/>
      </c>
      <c r="Z456" s="40">
        <f>IF($C456="",0,IFERROR(INDEX(Departments!$B$5:$B$54,MATCH($C456,Departments!$A$5:$A$54,0)),0))</f>
        <v/>
      </c>
      <c r="AA456" s="41">
        <f>N($L456)*$Y456</f>
        <v/>
      </c>
      <c r="AB456" s="41">
        <f>N($M456)*$Y456</f>
        <v/>
      </c>
      <c r="AC456" s="41">
        <f>$AA456*$Z456</f>
        <v/>
      </c>
      <c r="AD456" s="41">
        <f>$AA456*BonusMonths/12</f>
        <v/>
      </c>
      <c r="AE456" s="41">
        <f>($AA456+SI_Gross*$AB456)*IF($Q456=1,SI_O,SI_E)</f>
        <v/>
      </c>
      <c r="AF456" s="41">
        <f>IF($Q456=1,0,$AA456*EOSB)</f>
        <v/>
      </c>
      <c r="AG456" s="41">
        <f>$AN456*$W456</f>
        <v/>
      </c>
      <c r="AH456" s="41">
        <f>SUM($AA456:$AG456)</f>
        <v/>
      </c>
      <c r="AI456" s="41">
        <f>12*($AM456+$AN456)</f>
        <v/>
      </c>
      <c r="AJ456" s="41">
        <f>$AM456*((IncMonth-1)+(13-IncMonth)*(1+$X456))+12*$AN456</f>
        <v/>
      </c>
      <c r="AK456" s="41">
        <f>IF($R456=1,N($L456)+N($M456),0)</f>
        <v/>
      </c>
      <c r="AL456">
        <f>IF($C456="","",IF(N($L456)&lt;=0,"Basic salary missing",IF(ISNA(MATCH($C456,Departments!$A$5:$A$54,0)),"Department not on Departments sheet",IF(AND($I456&lt;&gt;"",NOT(ISNUMBER($I456))),"Date of birth is text, not a date",IF(AND($K456&lt;&gt;"",NOT(ISNUMBER($K456))),"Contract end is text, not a date","")))))</f>
        <v/>
      </c>
      <c r="AM456" s="41">
        <f>IF($R456=0,0,N($L456)*(1+$Z456+BonusMonths/12+IF($Q456=1,0,EOSB))+N($M456)+(N($L456)+SI_Gross*N($M456))*IF($Q456=1,SI_O,SI_E))</f>
        <v/>
      </c>
      <c r="AN456" s="41">
        <f>IF($R456=0,0,(IF($Q456=1,MedO,MedE+Ticket)+Training)/12)</f>
        <v/>
      </c>
    </row>
    <row r="457">
      <c r="I457" s="35" t="n"/>
      <c r="J457" s="35" t="n"/>
      <c r="K457" s="35" t="n"/>
      <c r="L457" s="36" t="n"/>
      <c r="M457" s="36" t="n"/>
      <c r="P457" s="37" t="n"/>
      <c r="Q457" s="38">
        <f>IF($C457="",0,IF(OR(LOWER(TRIM($G457))="omani",LOWER(TRIM($G457))="oman",LOWER(TRIM($G457))="om",LOWER(TRIM($G457))="local"),1,0))</f>
        <v/>
      </c>
      <c r="R457" s="38">
        <f>IF($C457="",0,IF(OR(ISNUMBER(SEARCH("resign",$N457)),ISNUMBER(SEARCH("terminat",$N457)),ISNUMBER(SEARCH("inactive",$N457)),ISNUMBER(SEARCH("vacan",$N457)),ISNUMBER(SEARCH("deceased",$N457)),ISNUMBER(SEARCH("separated",$N457))),0,1))</f>
        <v/>
      </c>
      <c r="S457">
        <f>IF(OR($R457=0,NOT(ISNUMBER($I457))),"",IFERROR(DATEDIF($I457,DATE(FY,1,1),"y"),""))</f>
        <v/>
      </c>
      <c r="T457">
        <f>IF(OR($R457=0,NOT(ISNUMBER($J457))),"",IFERROR(DATEDIF($J457,DATE(FY,1,1),"y"),0))</f>
        <v/>
      </c>
      <c r="U457" s="38">
        <f>IF(OR($R457=0,NOT(ISNUMBER($I457))),0,IF(YEAR($I457)+IF($Q457=1,RetAgeO,RetAgeE)=FY,MONTH($I457),IF(YEAR($I457)+IF($Q457=1,RetAgeO,RetAgeE)&lt;FY,1,0)))</f>
        <v/>
      </c>
      <c r="V457" s="38">
        <f>IF(OR($R457=0,NOT(ISNUMBER($K457))),0,IF(YEAR($K457)=FY,MONTH($K457),IF(YEAR($K457)&lt;FY,1,0)))</f>
        <v/>
      </c>
      <c r="W457" s="38">
        <f>IF($R457=0,0,MIN(12,IF(AND(ISNUMBER($O457),$O457&gt;=1,$O457&lt;=12),INT($O457),12),IF(AND(RetireExit="Yes",$U457&gt;0),$U457,12),IF(AND(ContractExit="Yes",$V457&gt;0),$V457,12)))</f>
        <v/>
      </c>
      <c r="X457" s="37">
        <f>IF(ISNUMBER($P457),$P457,IncPct)</f>
        <v/>
      </c>
      <c r="Y457" s="39">
        <f>IF($W457=0,0,MAX(0,MIN($W457,IncMonth-1))+MAX(0,$W457-IncMonth+1)*(1+$X457))</f>
        <v/>
      </c>
      <c r="Z457" s="40">
        <f>IF($C457="",0,IFERROR(INDEX(Departments!$B$5:$B$54,MATCH($C457,Departments!$A$5:$A$54,0)),0))</f>
        <v/>
      </c>
      <c r="AA457" s="41">
        <f>N($L457)*$Y457</f>
        <v/>
      </c>
      <c r="AB457" s="41">
        <f>N($M457)*$Y457</f>
        <v/>
      </c>
      <c r="AC457" s="41">
        <f>$AA457*$Z457</f>
        <v/>
      </c>
      <c r="AD457" s="41">
        <f>$AA457*BonusMonths/12</f>
        <v/>
      </c>
      <c r="AE457" s="41">
        <f>($AA457+SI_Gross*$AB457)*IF($Q457=1,SI_O,SI_E)</f>
        <v/>
      </c>
      <c r="AF457" s="41">
        <f>IF($Q457=1,0,$AA457*EOSB)</f>
        <v/>
      </c>
      <c r="AG457" s="41">
        <f>$AN457*$W457</f>
        <v/>
      </c>
      <c r="AH457" s="41">
        <f>SUM($AA457:$AG457)</f>
        <v/>
      </c>
      <c r="AI457" s="41">
        <f>12*($AM457+$AN457)</f>
        <v/>
      </c>
      <c r="AJ457" s="41">
        <f>$AM457*((IncMonth-1)+(13-IncMonth)*(1+$X457))+12*$AN457</f>
        <v/>
      </c>
      <c r="AK457" s="41">
        <f>IF($R457=1,N($L457)+N($M457),0)</f>
        <v/>
      </c>
      <c r="AL457">
        <f>IF($C457="","",IF(N($L457)&lt;=0,"Basic salary missing",IF(ISNA(MATCH($C457,Departments!$A$5:$A$54,0)),"Department not on Departments sheet",IF(AND($I457&lt;&gt;"",NOT(ISNUMBER($I457))),"Date of birth is text, not a date",IF(AND($K457&lt;&gt;"",NOT(ISNUMBER($K457))),"Contract end is text, not a date","")))))</f>
        <v/>
      </c>
      <c r="AM457" s="41">
        <f>IF($R457=0,0,N($L457)*(1+$Z457+BonusMonths/12+IF($Q457=1,0,EOSB))+N($M457)+(N($L457)+SI_Gross*N($M457))*IF($Q457=1,SI_O,SI_E))</f>
        <v/>
      </c>
      <c r="AN457" s="41">
        <f>IF($R457=0,0,(IF($Q457=1,MedO,MedE+Ticket)+Training)/12)</f>
        <v/>
      </c>
    </row>
    <row r="458">
      <c r="I458" s="35" t="n"/>
      <c r="J458" s="35" t="n"/>
      <c r="K458" s="35" t="n"/>
      <c r="L458" s="36" t="n"/>
      <c r="M458" s="36" t="n"/>
      <c r="P458" s="37" t="n"/>
      <c r="Q458" s="38">
        <f>IF($C458="",0,IF(OR(LOWER(TRIM($G458))="omani",LOWER(TRIM($G458))="oman",LOWER(TRIM($G458))="om",LOWER(TRIM($G458))="local"),1,0))</f>
        <v/>
      </c>
      <c r="R458" s="38">
        <f>IF($C458="",0,IF(OR(ISNUMBER(SEARCH("resign",$N458)),ISNUMBER(SEARCH("terminat",$N458)),ISNUMBER(SEARCH("inactive",$N458)),ISNUMBER(SEARCH("vacan",$N458)),ISNUMBER(SEARCH("deceased",$N458)),ISNUMBER(SEARCH("separated",$N458))),0,1))</f>
        <v/>
      </c>
      <c r="S458">
        <f>IF(OR($R458=0,NOT(ISNUMBER($I458))),"",IFERROR(DATEDIF($I458,DATE(FY,1,1),"y"),""))</f>
        <v/>
      </c>
      <c r="T458">
        <f>IF(OR($R458=0,NOT(ISNUMBER($J458))),"",IFERROR(DATEDIF($J458,DATE(FY,1,1),"y"),0))</f>
        <v/>
      </c>
      <c r="U458" s="38">
        <f>IF(OR($R458=0,NOT(ISNUMBER($I458))),0,IF(YEAR($I458)+IF($Q458=1,RetAgeO,RetAgeE)=FY,MONTH($I458),IF(YEAR($I458)+IF($Q458=1,RetAgeO,RetAgeE)&lt;FY,1,0)))</f>
        <v/>
      </c>
      <c r="V458" s="38">
        <f>IF(OR($R458=0,NOT(ISNUMBER($K458))),0,IF(YEAR($K458)=FY,MONTH($K458),IF(YEAR($K458)&lt;FY,1,0)))</f>
        <v/>
      </c>
      <c r="W458" s="38">
        <f>IF($R458=0,0,MIN(12,IF(AND(ISNUMBER($O458),$O458&gt;=1,$O458&lt;=12),INT($O458),12),IF(AND(RetireExit="Yes",$U458&gt;0),$U458,12),IF(AND(ContractExit="Yes",$V458&gt;0),$V458,12)))</f>
        <v/>
      </c>
      <c r="X458" s="37">
        <f>IF(ISNUMBER($P458),$P458,IncPct)</f>
        <v/>
      </c>
      <c r="Y458" s="39">
        <f>IF($W458=0,0,MAX(0,MIN($W458,IncMonth-1))+MAX(0,$W458-IncMonth+1)*(1+$X458))</f>
        <v/>
      </c>
      <c r="Z458" s="40">
        <f>IF($C458="",0,IFERROR(INDEX(Departments!$B$5:$B$54,MATCH($C458,Departments!$A$5:$A$54,0)),0))</f>
        <v/>
      </c>
      <c r="AA458" s="41">
        <f>N($L458)*$Y458</f>
        <v/>
      </c>
      <c r="AB458" s="41">
        <f>N($M458)*$Y458</f>
        <v/>
      </c>
      <c r="AC458" s="41">
        <f>$AA458*$Z458</f>
        <v/>
      </c>
      <c r="AD458" s="41">
        <f>$AA458*BonusMonths/12</f>
        <v/>
      </c>
      <c r="AE458" s="41">
        <f>($AA458+SI_Gross*$AB458)*IF($Q458=1,SI_O,SI_E)</f>
        <v/>
      </c>
      <c r="AF458" s="41">
        <f>IF($Q458=1,0,$AA458*EOSB)</f>
        <v/>
      </c>
      <c r="AG458" s="41">
        <f>$AN458*$W458</f>
        <v/>
      </c>
      <c r="AH458" s="41">
        <f>SUM($AA458:$AG458)</f>
        <v/>
      </c>
      <c r="AI458" s="41">
        <f>12*($AM458+$AN458)</f>
        <v/>
      </c>
      <c r="AJ458" s="41">
        <f>$AM458*((IncMonth-1)+(13-IncMonth)*(1+$X458))+12*$AN458</f>
        <v/>
      </c>
      <c r="AK458" s="41">
        <f>IF($R458=1,N($L458)+N($M458),0)</f>
        <v/>
      </c>
      <c r="AL458">
        <f>IF($C458="","",IF(N($L458)&lt;=0,"Basic salary missing",IF(ISNA(MATCH($C458,Departments!$A$5:$A$54,0)),"Department not on Departments sheet",IF(AND($I458&lt;&gt;"",NOT(ISNUMBER($I458))),"Date of birth is text, not a date",IF(AND($K458&lt;&gt;"",NOT(ISNUMBER($K458))),"Contract end is text, not a date","")))))</f>
        <v/>
      </c>
      <c r="AM458" s="41">
        <f>IF($R458=0,0,N($L458)*(1+$Z458+BonusMonths/12+IF($Q458=1,0,EOSB))+N($M458)+(N($L458)+SI_Gross*N($M458))*IF($Q458=1,SI_O,SI_E))</f>
        <v/>
      </c>
      <c r="AN458" s="41">
        <f>IF($R458=0,0,(IF($Q458=1,MedO,MedE+Ticket)+Training)/12)</f>
        <v/>
      </c>
    </row>
    <row r="459">
      <c r="I459" s="35" t="n"/>
      <c r="J459" s="35" t="n"/>
      <c r="K459" s="35" t="n"/>
      <c r="L459" s="36" t="n"/>
      <c r="M459" s="36" t="n"/>
      <c r="P459" s="37" t="n"/>
      <c r="Q459" s="38">
        <f>IF($C459="",0,IF(OR(LOWER(TRIM($G459))="omani",LOWER(TRIM($G459))="oman",LOWER(TRIM($G459))="om",LOWER(TRIM($G459))="local"),1,0))</f>
        <v/>
      </c>
      <c r="R459" s="38">
        <f>IF($C459="",0,IF(OR(ISNUMBER(SEARCH("resign",$N459)),ISNUMBER(SEARCH("terminat",$N459)),ISNUMBER(SEARCH("inactive",$N459)),ISNUMBER(SEARCH("vacan",$N459)),ISNUMBER(SEARCH("deceased",$N459)),ISNUMBER(SEARCH("separated",$N459))),0,1))</f>
        <v/>
      </c>
      <c r="S459">
        <f>IF(OR($R459=0,NOT(ISNUMBER($I459))),"",IFERROR(DATEDIF($I459,DATE(FY,1,1),"y"),""))</f>
        <v/>
      </c>
      <c r="T459">
        <f>IF(OR($R459=0,NOT(ISNUMBER($J459))),"",IFERROR(DATEDIF($J459,DATE(FY,1,1),"y"),0))</f>
        <v/>
      </c>
      <c r="U459" s="38">
        <f>IF(OR($R459=0,NOT(ISNUMBER($I459))),0,IF(YEAR($I459)+IF($Q459=1,RetAgeO,RetAgeE)=FY,MONTH($I459),IF(YEAR($I459)+IF($Q459=1,RetAgeO,RetAgeE)&lt;FY,1,0)))</f>
        <v/>
      </c>
      <c r="V459" s="38">
        <f>IF(OR($R459=0,NOT(ISNUMBER($K459))),0,IF(YEAR($K459)=FY,MONTH($K459),IF(YEAR($K459)&lt;FY,1,0)))</f>
        <v/>
      </c>
      <c r="W459" s="38">
        <f>IF($R459=0,0,MIN(12,IF(AND(ISNUMBER($O459),$O459&gt;=1,$O459&lt;=12),INT($O459),12),IF(AND(RetireExit="Yes",$U459&gt;0),$U459,12),IF(AND(ContractExit="Yes",$V459&gt;0),$V459,12)))</f>
        <v/>
      </c>
      <c r="X459" s="37">
        <f>IF(ISNUMBER($P459),$P459,IncPct)</f>
        <v/>
      </c>
      <c r="Y459" s="39">
        <f>IF($W459=0,0,MAX(0,MIN($W459,IncMonth-1))+MAX(0,$W459-IncMonth+1)*(1+$X459))</f>
        <v/>
      </c>
      <c r="Z459" s="40">
        <f>IF($C459="",0,IFERROR(INDEX(Departments!$B$5:$B$54,MATCH($C459,Departments!$A$5:$A$54,0)),0))</f>
        <v/>
      </c>
      <c r="AA459" s="41">
        <f>N($L459)*$Y459</f>
        <v/>
      </c>
      <c r="AB459" s="41">
        <f>N($M459)*$Y459</f>
        <v/>
      </c>
      <c r="AC459" s="41">
        <f>$AA459*$Z459</f>
        <v/>
      </c>
      <c r="AD459" s="41">
        <f>$AA459*BonusMonths/12</f>
        <v/>
      </c>
      <c r="AE459" s="41">
        <f>($AA459+SI_Gross*$AB459)*IF($Q459=1,SI_O,SI_E)</f>
        <v/>
      </c>
      <c r="AF459" s="41">
        <f>IF($Q459=1,0,$AA459*EOSB)</f>
        <v/>
      </c>
      <c r="AG459" s="41">
        <f>$AN459*$W459</f>
        <v/>
      </c>
      <c r="AH459" s="41">
        <f>SUM($AA459:$AG459)</f>
        <v/>
      </c>
      <c r="AI459" s="41">
        <f>12*($AM459+$AN459)</f>
        <v/>
      </c>
      <c r="AJ459" s="41">
        <f>$AM459*((IncMonth-1)+(13-IncMonth)*(1+$X459))+12*$AN459</f>
        <v/>
      </c>
      <c r="AK459" s="41">
        <f>IF($R459=1,N($L459)+N($M459),0)</f>
        <v/>
      </c>
      <c r="AL459">
        <f>IF($C459="","",IF(N($L459)&lt;=0,"Basic salary missing",IF(ISNA(MATCH($C459,Departments!$A$5:$A$54,0)),"Department not on Departments sheet",IF(AND($I459&lt;&gt;"",NOT(ISNUMBER($I459))),"Date of birth is text, not a date",IF(AND($K459&lt;&gt;"",NOT(ISNUMBER($K459))),"Contract end is text, not a date","")))))</f>
        <v/>
      </c>
      <c r="AM459" s="41">
        <f>IF($R459=0,0,N($L459)*(1+$Z459+BonusMonths/12+IF($Q459=1,0,EOSB))+N($M459)+(N($L459)+SI_Gross*N($M459))*IF($Q459=1,SI_O,SI_E))</f>
        <v/>
      </c>
      <c r="AN459" s="41">
        <f>IF($R459=0,0,(IF($Q459=1,MedO,MedE+Ticket)+Training)/12)</f>
        <v/>
      </c>
    </row>
    <row r="460">
      <c r="I460" s="35" t="n"/>
      <c r="J460" s="35" t="n"/>
      <c r="K460" s="35" t="n"/>
      <c r="L460" s="36" t="n"/>
      <c r="M460" s="36" t="n"/>
      <c r="P460" s="37" t="n"/>
      <c r="Q460" s="38">
        <f>IF($C460="",0,IF(OR(LOWER(TRIM($G460))="omani",LOWER(TRIM($G460))="oman",LOWER(TRIM($G460))="om",LOWER(TRIM($G460))="local"),1,0))</f>
        <v/>
      </c>
      <c r="R460" s="38">
        <f>IF($C460="",0,IF(OR(ISNUMBER(SEARCH("resign",$N460)),ISNUMBER(SEARCH("terminat",$N460)),ISNUMBER(SEARCH("inactive",$N460)),ISNUMBER(SEARCH("vacan",$N460)),ISNUMBER(SEARCH("deceased",$N460)),ISNUMBER(SEARCH("separated",$N460))),0,1))</f>
        <v/>
      </c>
      <c r="S460">
        <f>IF(OR($R460=0,NOT(ISNUMBER($I460))),"",IFERROR(DATEDIF($I460,DATE(FY,1,1),"y"),""))</f>
        <v/>
      </c>
      <c r="T460">
        <f>IF(OR($R460=0,NOT(ISNUMBER($J460))),"",IFERROR(DATEDIF($J460,DATE(FY,1,1),"y"),0))</f>
        <v/>
      </c>
      <c r="U460" s="38">
        <f>IF(OR($R460=0,NOT(ISNUMBER($I460))),0,IF(YEAR($I460)+IF($Q460=1,RetAgeO,RetAgeE)=FY,MONTH($I460),IF(YEAR($I460)+IF($Q460=1,RetAgeO,RetAgeE)&lt;FY,1,0)))</f>
        <v/>
      </c>
      <c r="V460" s="38">
        <f>IF(OR($R460=0,NOT(ISNUMBER($K460))),0,IF(YEAR($K460)=FY,MONTH($K460),IF(YEAR($K460)&lt;FY,1,0)))</f>
        <v/>
      </c>
      <c r="W460" s="38">
        <f>IF($R460=0,0,MIN(12,IF(AND(ISNUMBER($O460),$O460&gt;=1,$O460&lt;=12),INT($O460),12),IF(AND(RetireExit="Yes",$U460&gt;0),$U460,12),IF(AND(ContractExit="Yes",$V460&gt;0),$V460,12)))</f>
        <v/>
      </c>
      <c r="X460" s="37">
        <f>IF(ISNUMBER($P460),$P460,IncPct)</f>
        <v/>
      </c>
      <c r="Y460" s="39">
        <f>IF($W460=0,0,MAX(0,MIN($W460,IncMonth-1))+MAX(0,$W460-IncMonth+1)*(1+$X460))</f>
        <v/>
      </c>
      <c r="Z460" s="40">
        <f>IF($C460="",0,IFERROR(INDEX(Departments!$B$5:$B$54,MATCH($C460,Departments!$A$5:$A$54,0)),0))</f>
        <v/>
      </c>
      <c r="AA460" s="41">
        <f>N($L460)*$Y460</f>
        <v/>
      </c>
      <c r="AB460" s="41">
        <f>N($M460)*$Y460</f>
        <v/>
      </c>
      <c r="AC460" s="41">
        <f>$AA460*$Z460</f>
        <v/>
      </c>
      <c r="AD460" s="41">
        <f>$AA460*BonusMonths/12</f>
        <v/>
      </c>
      <c r="AE460" s="41">
        <f>($AA460+SI_Gross*$AB460)*IF($Q460=1,SI_O,SI_E)</f>
        <v/>
      </c>
      <c r="AF460" s="41">
        <f>IF($Q460=1,0,$AA460*EOSB)</f>
        <v/>
      </c>
      <c r="AG460" s="41">
        <f>$AN460*$W460</f>
        <v/>
      </c>
      <c r="AH460" s="41">
        <f>SUM($AA460:$AG460)</f>
        <v/>
      </c>
      <c r="AI460" s="41">
        <f>12*($AM460+$AN460)</f>
        <v/>
      </c>
      <c r="AJ460" s="41">
        <f>$AM460*((IncMonth-1)+(13-IncMonth)*(1+$X460))+12*$AN460</f>
        <v/>
      </c>
      <c r="AK460" s="41">
        <f>IF($R460=1,N($L460)+N($M460),0)</f>
        <v/>
      </c>
      <c r="AL460">
        <f>IF($C460="","",IF(N($L460)&lt;=0,"Basic salary missing",IF(ISNA(MATCH($C460,Departments!$A$5:$A$54,0)),"Department not on Departments sheet",IF(AND($I460&lt;&gt;"",NOT(ISNUMBER($I460))),"Date of birth is text, not a date",IF(AND($K460&lt;&gt;"",NOT(ISNUMBER($K460))),"Contract end is text, not a date","")))))</f>
        <v/>
      </c>
      <c r="AM460" s="41">
        <f>IF($R460=0,0,N($L460)*(1+$Z460+BonusMonths/12+IF($Q460=1,0,EOSB))+N($M460)+(N($L460)+SI_Gross*N($M460))*IF($Q460=1,SI_O,SI_E))</f>
        <v/>
      </c>
      <c r="AN460" s="41">
        <f>IF($R460=0,0,(IF($Q460=1,MedO,MedE+Ticket)+Training)/12)</f>
        <v/>
      </c>
    </row>
    <row r="461">
      <c r="I461" s="35" t="n"/>
      <c r="J461" s="35" t="n"/>
      <c r="K461" s="35" t="n"/>
      <c r="L461" s="36" t="n"/>
      <c r="M461" s="36" t="n"/>
      <c r="P461" s="37" t="n"/>
      <c r="Q461" s="38">
        <f>IF($C461="",0,IF(OR(LOWER(TRIM($G461))="omani",LOWER(TRIM($G461))="oman",LOWER(TRIM($G461))="om",LOWER(TRIM($G461))="local"),1,0))</f>
        <v/>
      </c>
      <c r="R461" s="38">
        <f>IF($C461="",0,IF(OR(ISNUMBER(SEARCH("resign",$N461)),ISNUMBER(SEARCH("terminat",$N461)),ISNUMBER(SEARCH("inactive",$N461)),ISNUMBER(SEARCH("vacan",$N461)),ISNUMBER(SEARCH("deceased",$N461)),ISNUMBER(SEARCH("separated",$N461))),0,1))</f>
        <v/>
      </c>
      <c r="S461">
        <f>IF(OR($R461=0,NOT(ISNUMBER($I461))),"",IFERROR(DATEDIF($I461,DATE(FY,1,1),"y"),""))</f>
        <v/>
      </c>
      <c r="T461">
        <f>IF(OR($R461=0,NOT(ISNUMBER($J461))),"",IFERROR(DATEDIF($J461,DATE(FY,1,1),"y"),0))</f>
        <v/>
      </c>
      <c r="U461" s="38">
        <f>IF(OR($R461=0,NOT(ISNUMBER($I461))),0,IF(YEAR($I461)+IF($Q461=1,RetAgeO,RetAgeE)=FY,MONTH($I461),IF(YEAR($I461)+IF($Q461=1,RetAgeO,RetAgeE)&lt;FY,1,0)))</f>
        <v/>
      </c>
      <c r="V461" s="38">
        <f>IF(OR($R461=0,NOT(ISNUMBER($K461))),0,IF(YEAR($K461)=FY,MONTH($K461),IF(YEAR($K461)&lt;FY,1,0)))</f>
        <v/>
      </c>
      <c r="W461" s="38">
        <f>IF($R461=0,0,MIN(12,IF(AND(ISNUMBER($O461),$O461&gt;=1,$O461&lt;=12),INT($O461),12),IF(AND(RetireExit="Yes",$U461&gt;0),$U461,12),IF(AND(ContractExit="Yes",$V461&gt;0),$V461,12)))</f>
        <v/>
      </c>
      <c r="X461" s="37">
        <f>IF(ISNUMBER($P461),$P461,IncPct)</f>
        <v/>
      </c>
      <c r="Y461" s="39">
        <f>IF($W461=0,0,MAX(0,MIN($W461,IncMonth-1))+MAX(0,$W461-IncMonth+1)*(1+$X461))</f>
        <v/>
      </c>
      <c r="Z461" s="40">
        <f>IF($C461="",0,IFERROR(INDEX(Departments!$B$5:$B$54,MATCH($C461,Departments!$A$5:$A$54,0)),0))</f>
        <v/>
      </c>
      <c r="AA461" s="41">
        <f>N($L461)*$Y461</f>
        <v/>
      </c>
      <c r="AB461" s="41">
        <f>N($M461)*$Y461</f>
        <v/>
      </c>
      <c r="AC461" s="41">
        <f>$AA461*$Z461</f>
        <v/>
      </c>
      <c r="AD461" s="41">
        <f>$AA461*BonusMonths/12</f>
        <v/>
      </c>
      <c r="AE461" s="41">
        <f>($AA461+SI_Gross*$AB461)*IF($Q461=1,SI_O,SI_E)</f>
        <v/>
      </c>
      <c r="AF461" s="41">
        <f>IF($Q461=1,0,$AA461*EOSB)</f>
        <v/>
      </c>
      <c r="AG461" s="41">
        <f>$AN461*$W461</f>
        <v/>
      </c>
      <c r="AH461" s="41">
        <f>SUM($AA461:$AG461)</f>
        <v/>
      </c>
      <c r="AI461" s="41">
        <f>12*($AM461+$AN461)</f>
        <v/>
      </c>
      <c r="AJ461" s="41">
        <f>$AM461*((IncMonth-1)+(13-IncMonth)*(1+$X461))+12*$AN461</f>
        <v/>
      </c>
      <c r="AK461" s="41">
        <f>IF($R461=1,N($L461)+N($M461),0)</f>
        <v/>
      </c>
      <c r="AL461">
        <f>IF($C461="","",IF(N($L461)&lt;=0,"Basic salary missing",IF(ISNA(MATCH($C461,Departments!$A$5:$A$54,0)),"Department not on Departments sheet",IF(AND($I461&lt;&gt;"",NOT(ISNUMBER($I461))),"Date of birth is text, not a date",IF(AND($K461&lt;&gt;"",NOT(ISNUMBER($K461))),"Contract end is text, not a date","")))))</f>
        <v/>
      </c>
      <c r="AM461" s="41">
        <f>IF($R461=0,0,N($L461)*(1+$Z461+BonusMonths/12+IF($Q461=1,0,EOSB))+N($M461)+(N($L461)+SI_Gross*N($M461))*IF($Q461=1,SI_O,SI_E))</f>
        <v/>
      </c>
      <c r="AN461" s="41">
        <f>IF($R461=0,0,(IF($Q461=1,MedO,MedE+Ticket)+Training)/12)</f>
        <v/>
      </c>
    </row>
    <row r="462">
      <c r="I462" s="35" t="n"/>
      <c r="J462" s="35" t="n"/>
      <c r="K462" s="35" t="n"/>
      <c r="L462" s="36" t="n"/>
      <c r="M462" s="36" t="n"/>
      <c r="P462" s="37" t="n"/>
      <c r="Q462" s="38">
        <f>IF($C462="",0,IF(OR(LOWER(TRIM($G462))="omani",LOWER(TRIM($G462))="oman",LOWER(TRIM($G462))="om",LOWER(TRIM($G462))="local"),1,0))</f>
        <v/>
      </c>
      <c r="R462" s="38">
        <f>IF($C462="",0,IF(OR(ISNUMBER(SEARCH("resign",$N462)),ISNUMBER(SEARCH("terminat",$N462)),ISNUMBER(SEARCH("inactive",$N462)),ISNUMBER(SEARCH("vacan",$N462)),ISNUMBER(SEARCH("deceased",$N462)),ISNUMBER(SEARCH("separated",$N462))),0,1))</f>
        <v/>
      </c>
      <c r="S462">
        <f>IF(OR($R462=0,NOT(ISNUMBER($I462))),"",IFERROR(DATEDIF($I462,DATE(FY,1,1),"y"),""))</f>
        <v/>
      </c>
      <c r="T462">
        <f>IF(OR($R462=0,NOT(ISNUMBER($J462))),"",IFERROR(DATEDIF($J462,DATE(FY,1,1),"y"),0))</f>
        <v/>
      </c>
      <c r="U462" s="38">
        <f>IF(OR($R462=0,NOT(ISNUMBER($I462))),0,IF(YEAR($I462)+IF($Q462=1,RetAgeO,RetAgeE)=FY,MONTH($I462),IF(YEAR($I462)+IF($Q462=1,RetAgeO,RetAgeE)&lt;FY,1,0)))</f>
        <v/>
      </c>
      <c r="V462" s="38">
        <f>IF(OR($R462=0,NOT(ISNUMBER($K462))),0,IF(YEAR($K462)=FY,MONTH($K462),IF(YEAR($K462)&lt;FY,1,0)))</f>
        <v/>
      </c>
      <c r="W462" s="38">
        <f>IF($R462=0,0,MIN(12,IF(AND(ISNUMBER($O462),$O462&gt;=1,$O462&lt;=12),INT($O462),12),IF(AND(RetireExit="Yes",$U462&gt;0),$U462,12),IF(AND(ContractExit="Yes",$V462&gt;0),$V462,12)))</f>
        <v/>
      </c>
      <c r="X462" s="37">
        <f>IF(ISNUMBER($P462),$P462,IncPct)</f>
        <v/>
      </c>
      <c r="Y462" s="39">
        <f>IF($W462=0,0,MAX(0,MIN($W462,IncMonth-1))+MAX(0,$W462-IncMonth+1)*(1+$X462))</f>
        <v/>
      </c>
      <c r="Z462" s="40">
        <f>IF($C462="",0,IFERROR(INDEX(Departments!$B$5:$B$54,MATCH($C462,Departments!$A$5:$A$54,0)),0))</f>
        <v/>
      </c>
      <c r="AA462" s="41">
        <f>N($L462)*$Y462</f>
        <v/>
      </c>
      <c r="AB462" s="41">
        <f>N($M462)*$Y462</f>
        <v/>
      </c>
      <c r="AC462" s="41">
        <f>$AA462*$Z462</f>
        <v/>
      </c>
      <c r="AD462" s="41">
        <f>$AA462*BonusMonths/12</f>
        <v/>
      </c>
      <c r="AE462" s="41">
        <f>($AA462+SI_Gross*$AB462)*IF($Q462=1,SI_O,SI_E)</f>
        <v/>
      </c>
      <c r="AF462" s="41">
        <f>IF($Q462=1,0,$AA462*EOSB)</f>
        <v/>
      </c>
      <c r="AG462" s="41">
        <f>$AN462*$W462</f>
        <v/>
      </c>
      <c r="AH462" s="41">
        <f>SUM($AA462:$AG462)</f>
        <v/>
      </c>
      <c r="AI462" s="41">
        <f>12*($AM462+$AN462)</f>
        <v/>
      </c>
      <c r="AJ462" s="41">
        <f>$AM462*((IncMonth-1)+(13-IncMonth)*(1+$X462))+12*$AN462</f>
        <v/>
      </c>
      <c r="AK462" s="41">
        <f>IF($R462=1,N($L462)+N($M462),0)</f>
        <v/>
      </c>
      <c r="AL462">
        <f>IF($C462="","",IF(N($L462)&lt;=0,"Basic salary missing",IF(ISNA(MATCH($C462,Departments!$A$5:$A$54,0)),"Department not on Departments sheet",IF(AND($I462&lt;&gt;"",NOT(ISNUMBER($I462))),"Date of birth is text, not a date",IF(AND($K462&lt;&gt;"",NOT(ISNUMBER($K462))),"Contract end is text, not a date","")))))</f>
        <v/>
      </c>
      <c r="AM462" s="41">
        <f>IF($R462=0,0,N($L462)*(1+$Z462+BonusMonths/12+IF($Q462=1,0,EOSB))+N($M462)+(N($L462)+SI_Gross*N($M462))*IF($Q462=1,SI_O,SI_E))</f>
        <v/>
      </c>
      <c r="AN462" s="41">
        <f>IF($R462=0,0,(IF($Q462=1,MedO,MedE+Ticket)+Training)/12)</f>
        <v/>
      </c>
    </row>
    <row r="463">
      <c r="I463" s="35" t="n"/>
      <c r="J463" s="35" t="n"/>
      <c r="K463" s="35" t="n"/>
      <c r="L463" s="36" t="n"/>
      <c r="M463" s="36" t="n"/>
      <c r="P463" s="37" t="n"/>
      <c r="Q463" s="38">
        <f>IF($C463="",0,IF(OR(LOWER(TRIM($G463))="omani",LOWER(TRIM($G463))="oman",LOWER(TRIM($G463))="om",LOWER(TRIM($G463))="local"),1,0))</f>
        <v/>
      </c>
      <c r="R463" s="38">
        <f>IF($C463="",0,IF(OR(ISNUMBER(SEARCH("resign",$N463)),ISNUMBER(SEARCH("terminat",$N463)),ISNUMBER(SEARCH("inactive",$N463)),ISNUMBER(SEARCH("vacan",$N463)),ISNUMBER(SEARCH("deceased",$N463)),ISNUMBER(SEARCH("separated",$N463))),0,1))</f>
        <v/>
      </c>
      <c r="S463">
        <f>IF(OR($R463=0,NOT(ISNUMBER($I463))),"",IFERROR(DATEDIF($I463,DATE(FY,1,1),"y"),""))</f>
        <v/>
      </c>
      <c r="T463">
        <f>IF(OR($R463=0,NOT(ISNUMBER($J463))),"",IFERROR(DATEDIF($J463,DATE(FY,1,1),"y"),0))</f>
        <v/>
      </c>
      <c r="U463" s="38">
        <f>IF(OR($R463=0,NOT(ISNUMBER($I463))),0,IF(YEAR($I463)+IF($Q463=1,RetAgeO,RetAgeE)=FY,MONTH($I463),IF(YEAR($I463)+IF($Q463=1,RetAgeO,RetAgeE)&lt;FY,1,0)))</f>
        <v/>
      </c>
      <c r="V463" s="38">
        <f>IF(OR($R463=0,NOT(ISNUMBER($K463))),0,IF(YEAR($K463)=FY,MONTH($K463),IF(YEAR($K463)&lt;FY,1,0)))</f>
        <v/>
      </c>
      <c r="W463" s="38">
        <f>IF($R463=0,0,MIN(12,IF(AND(ISNUMBER($O463),$O463&gt;=1,$O463&lt;=12),INT($O463),12),IF(AND(RetireExit="Yes",$U463&gt;0),$U463,12),IF(AND(ContractExit="Yes",$V463&gt;0),$V463,12)))</f>
        <v/>
      </c>
      <c r="X463" s="37">
        <f>IF(ISNUMBER($P463),$P463,IncPct)</f>
        <v/>
      </c>
      <c r="Y463" s="39">
        <f>IF($W463=0,0,MAX(0,MIN($W463,IncMonth-1))+MAX(0,$W463-IncMonth+1)*(1+$X463))</f>
        <v/>
      </c>
      <c r="Z463" s="40">
        <f>IF($C463="",0,IFERROR(INDEX(Departments!$B$5:$B$54,MATCH($C463,Departments!$A$5:$A$54,0)),0))</f>
        <v/>
      </c>
      <c r="AA463" s="41">
        <f>N($L463)*$Y463</f>
        <v/>
      </c>
      <c r="AB463" s="41">
        <f>N($M463)*$Y463</f>
        <v/>
      </c>
      <c r="AC463" s="41">
        <f>$AA463*$Z463</f>
        <v/>
      </c>
      <c r="AD463" s="41">
        <f>$AA463*BonusMonths/12</f>
        <v/>
      </c>
      <c r="AE463" s="41">
        <f>($AA463+SI_Gross*$AB463)*IF($Q463=1,SI_O,SI_E)</f>
        <v/>
      </c>
      <c r="AF463" s="41">
        <f>IF($Q463=1,0,$AA463*EOSB)</f>
        <v/>
      </c>
      <c r="AG463" s="41">
        <f>$AN463*$W463</f>
        <v/>
      </c>
      <c r="AH463" s="41">
        <f>SUM($AA463:$AG463)</f>
        <v/>
      </c>
      <c r="AI463" s="41">
        <f>12*($AM463+$AN463)</f>
        <v/>
      </c>
      <c r="AJ463" s="41">
        <f>$AM463*((IncMonth-1)+(13-IncMonth)*(1+$X463))+12*$AN463</f>
        <v/>
      </c>
      <c r="AK463" s="41">
        <f>IF($R463=1,N($L463)+N($M463),0)</f>
        <v/>
      </c>
      <c r="AL463">
        <f>IF($C463="","",IF(N($L463)&lt;=0,"Basic salary missing",IF(ISNA(MATCH($C463,Departments!$A$5:$A$54,0)),"Department not on Departments sheet",IF(AND($I463&lt;&gt;"",NOT(ISNUMBER($I463))),"Date of birth is text, not a date",IF(AND($K463&lt;&gt;"",NOT(ISNUMBER($K463))),"Contract end is text, not a date","")))))</f>
        <v/>
      </c>
      <c r="AM463" s="41">
        <f>IF($R463=0,0,N($L463)*(1+$Z463+BonusMonths/12+IF($Q463=1,0,EOSB))+N($M463)+(N($L463)+SI_Gross*N($M463))*IF($Q463=1,SI_O,SI_E))</f>
        <v/>
      </c>
      <c r="AN463" s="41">
        <f>IF($R463=0,0,(IF($Q463=1,MedO,MedE+Ticket)+Training)/12)</f>
        <v/>
      </c>
    </row>
    <row r="464">
      <c r="I464" s="35" t="n"/>
      <c r="J464" s="35" t="n"/>
      <c r="K464" s="35" t="n"/>
      <c r="L464" s="36" t="n"/>
      <c r="M464" s="36" t="n"/>
      <c r="P464" s="37" t="n"/>
      <c r="Q464" s="38">
        <f>IF($C464="",0,IF(OR(LOWER(TRIM($G464))="omani",LOWER(TRIM($G464))="oman",LOWER(TRIM($G464))="om",LOWER(TRIM($G464))="local"),1,0))</f>
        <v/>
      </c>
      <c r="R464" s="38">
        <f>IF($C464="",0,IF(OR(ISNUMBER(SEARCH("resign",$N464)),ISNUMBER(SEARCH("terminat",$N464)),ISNUMBER(SEARCH("inactive",$N464)),ISNUMBER(SEARCH("vacan",$N464)),ISNUMBER(SEARCH("deceased",$N464)),ISNUMBER(SEARCH("separated",$N464))),0,1))</f>
        <v/>
      </c>
      <c r="S464">
        <f>IF(OR($R464=0,NOT(ISNUMBER($I464))),"",IFERROR(DATEDIF($I464,DATE(FY,1,1),"y"),""))</f>
        <v/>
      </c>
      <c r="T464">
        <f>IF(OR($R464=0,NOT(ISNUMBER($J464))),"",IFERROR(DATEDIF($J464,DATE(FY,1,1),"y"),0))</f>
        <v/>
      </c>
      <c r="U464" s="38">
        <f>IF(OR($R464=0,NOT(ISNUMBER($I464))),0,IF(YEAR($I464)+IF($Q464=1,RetAgeO,RetAgeE)=FY,MONTH($I464),IF(YEAR($I464)+IF($Q464=1,RetAgeO,RetAgeE)&lt;FY,1,0)))</f>
        <v/>
      </c>
      <c r="V464" s="38">
        <f>IF(OR($R464=0,NOT(ISNUMBER($K464))),0,IF(YEAR($K464)=FY,MONTH($K464),IF(YEAR($K464)&lt;FY,1,0)))</f>
        <v/>
      </c>
      <c r="W464" s="38">
        <f>IF($R464=0,0,MIN(12,IF(AND(ISNUMBER($O464),$O464&gt;=1,$O464&lt;=12),INT($O464),12),IF(AND(RetireExit="Yes",$U464&gt;0),$U464,12),IF(AND(ContractExit="Yes",$V464&gt;0),$V464,12)))</f>
        <v/>
      </c>
      <c r="X464" s="37">
        <f>IF(ISNUMBER($P464),$P464,IncPct)</f>
        <v/>
      </c>
      <c r="Y464" s="39">
        <f>IF($W464=0,0,MAX(0,MIN($W464,IncMonth-1))+MAX(0,$W464-IncMonth+1)*(1+$X464))</f>
        <v/>
      </c>
      <c r="Z464" s="40">
        <f>IF($C464="",0,IFERROR(INDEX(Departments!$B$5:$B$54,MATCH($C464,Departments!$A$5:$A$54,0)),0))</f>
        <v/>
      </c>
      <c r="AA464" s="41">
        <f>N($L464)*$Y464</f>
        <v/>
      </c>
      <c r="AB464" s="41">
        <f>N($M464)*$Y464</f>
        <v/>
      </c>
      <c r="AC464" s="41">
        <f>$AA464*$Z464</f>
        <v/>
      </c>
      <c r="AD464" s="41">
        <f>$AA464*BonusMonths/12</f>
        <v/>
      </c>
      <c r="AE464" s="41">
        <f>($AA464+SI_Gross*$AB464)*IF($Q464=1,SI_O,SI_E)</f>
        <v/>
      </c>
      <c r="AF464" s="41">
        <f>IF($Q464=1,0,$AA464*EOSB)</f>
        <v/>
      </c>
      <c r="AG464" s="41">
        <f>$AN464*$W464</f>
        <v/>
      </c>
      <c r="AH464" s="41">
        <f>SUM($AA464:$AG464)</f>
        <v/>
      </c>
      <c r="AI464" s="41">
        <f>12*($AM464+$AN464)</f>
        <v/>
      </c>
      <c r="AJ464" s="41">
        <f>$AM464*((IncMonth-1)+(13-IncMonth)*(1+$X464))+12*$AN464</f>
        <v/>
      </c>
      <c r="AK464" s="41">
        <f>IF($R464=1,N($L464)+N($M464),0)</f>
        <v/>
      </c>
      <c r="AL464">
        <f>IF($C464="","",IF(N($L464)&lt;=0,"Basic salary missing",IF(ISNA(MATCH($C464,Departments!$A$5:$A$54,0)),"Department not on Departments sheet",IF(AND($I464&lt;&gt;"",NOT(ISNUMBER($I464))),"Date of birth is text, not a date",IF(AND($K464&lt;&gt;"",NOT(ISNUMBER($K464))),"Contract end is text, not a date","")))))</f>
        <v/>
      </c>
      <c r="AM464" s="41">
        <f>IF($R464=0,0,N($L464)*(1+$Z464+BonusMonths/12+IF($Q464=1,0,EOSB))+N($M464)+(N($L464)+SI_Gross*N($M464))*IF($Q464=1,SI_O,SI_E))</f>
        <v/>
      </c>
      <c r="AN464" s="41">
        <f>IF($R464=0,0,(IF($Q464=1,MedO,MedE+Ticket)+Training)/12)</f>
        <v/>
      </c>
    </row>
    <row r="465">
      <c r="I465" s="35" t="n"/>
      <c r="J465" s="35" t="n"/>
      <c r="K465" s="35" t="n"/>
      <c r="L465" s="36" t="n"/>
      <c r="M465" s="36" t="n"/>
      <c r="P465" s="37" t="n"/>
      <c r="Q465" s="38">
        <f>IF($C465="",0,IF(OR(LOWER(TRIM($G465))="omani",LOWER(TRIM($G465))="oman",LOWER(TRIM($G465))="om",LOWER(TRIM($G465))="local"),1,0))</f>
        <v/>
      </c>
      <c r="R465" s="38">
        <f>IF($C465="",0,IF(OR(ISNUMBER(SEARCH("resign",$N465)),ISNUMBER(SEARCH("terminat",$N465)),ISNUMBER(SEARCH("inactive",$N465)),ISNUMBER(SEARCH("vacan",$N465)),ISNUMBER(SEARCH("deceased",$N465)),ISNUMBER(SEARCH("separated",$N465))),0,1))</f>
        <v/>
      </c>
      <c r="S465">
        <f>IF(OR($R465=0,NOT(ISNUMBER($I465))),"",IFERROR(DATEDIF($I465,DATE(FY,1,1),"y"),""))</f>
        <v/>
      </c>
      <c r="T465">
        <f>IF(OR($R465=0,NOT(ISNUMBER($J465))),"",IFERROR(DATEDIF($J465,DATE(FY,1,1),"y"),0))</f>
        <v/>
      </c>
      <c r="U465" s="38">
        <f>IF(OR($R465=0,NOT(ISNUMBER($I465))),0,IF(YEAR($I465)+IF($Q465=1,RetAgeO,RetAgeE)=FY,MONTH($I465),IF(YEAR($I465)+IF($Q465=1,RetAgeO,RetAgeE)&lt;FY,1,0)))</f>
        <v/>
      </c>
      <c r="V465" s="38">
        <f>IF(OR($R465=0,NOT(ISNUMBER($K465))),0,IF(YEAR($K465)=FY,MONTH($K465),IF(YEAR($K465)&lt;FY,1,0)))</f>
        <v/>
      </c>
      <c r="W465" s="38">
        <f>IF($R465=0,0,MIN(12,IF(AND(ISNUMBER($O465),$O465&gt;=1,$O465&lt;=12),INT($O465),12),IF(AND(RetireExit="Yes",$U465&gt;0),$U465,12),IF(AND(ContractExit="Yes",$V465&gt;0),$V465,12)))</f>
        <v/>
      </c>
      <c r="X465" s="37">
        <f>IF(ISNUMBER($P465),$P465,IncPct)</f>
        <v/>
      </c>
      <c r="Y465" s="39">
        <f>IF($W465=0,0,MAX(0,MIN($W465,IncMonth-1))+MAX(0,$W465-IncMonth+1)*(1+$X465))</f>
        <v/>
      </c>
      <c r="Z465" s="40">
        <f>IF($C465="",0,IFERROR(INDEX(Departments!$B$5:$B$54,MATCH($C465,Departments!$A$5:$A$54,0)),0))</f>
        <v/>
      </c>
      <c r="AA465" s="41">
        <f>N($L465)*$Y465</f>
        <v/>
      </c>
      <c r="AB465" s="41">
        <f>N($M465)*$Y465</f>
        <v/>
      </c>
      <c r="AC465" s="41">
        <f>$AA465*$Z465</f>
        <v/>
      </c>
      <c r="AD465" s="41">
        <f>$AA465*BonusMonths/12</f>
        <v/>
      </c>
      <c r="AE465" s="41">
        <f>($AA465+SI_Gross*$AB465)*IF($Q465=1,SI_O,SI_E)</f>
        <v/>
      </c>
      <c r="AF465" s="41">
        <f>IF($Q465=1,0,$AA465*EOSB)</f>
        <v/>
      </c>
      <c r="AG465" s="41">
        <f>$AN465*$W465</f>
        <v/>
      </c>
      <c r="AH465" s="41">
        <f>SUM($AA465:$AG465)</f>
        <v/>
      </c>
      <c r="AI465" s="41">
        <f>12*($AM465+$AN465)</f>
        <v/>
      </c>
      <c r="AJ465" s="41">
        <f>$AM465*((IncMonth-1)+(13-IncMonth)*(1+$X465))+12*$AN465</f>
        <v/>
      </c>
      <c r="AK465" s="41">
        <f>IF($R465=1,N($L465)+N($M465),0)</f>
        <v/>
      </c>
      <c r="AL465">
        <f>IF($C465="","",IF(N($L465)&lt;=0,"Basic salary missing",IF(ISNA(MATCH($C465,Departments!$A$5:$A$54,0)),"Department not on Departments sheet",IF(AND($I465&lt;&gt;"",NOT(ISNUMBER($I465))),"Date of birth is text, not a date",IF(AND($K465&lt;&gt;"",NOT(ISNUMBER($K465))),"Contract end is text, not a date","")))))</f>
        <v/>
      </c>
      <c r="AM465" s="41">
        <f>IF($R465=0,0,N($L465)*(1+$Z465+BonusMonths/12+IF($Q465=1,0,EOSB))+N($M465)+(N($L465)+SI_Gross*N($M465))*IF($Q465=1,SI_O,SI_E))</f>
        <v/>
      </c>
      <c r="AN465" s="41">
        <f>IF($R465=0,0,(IF($Q465=1,MedO,MedE+Ticket)+Training)/12)</f>
        <v/>
      </c>
    </row>
    <row r="466">
      <c r="I466" s="35" t="n"/>
      <c r="J466" s="35" t="n"/>
      <c r="K466" s="35" t="n"/>
      <c r="L466" s="36" t="n"/>
      <c r="M466" s="36" t="n"/>
      <c r="P466" s="37" t="n"/>
      <c r="Q466" s="38">
        <f>IF($C466="",0,IF(OR(LOWER(TRIM($G466))="omani",LOWER(TRIM($G466))="oman",LOWER(TRIM($G466))="om",LOWER(TRIM($G466))="local"),1,0))</f>
        <v/>
      </c>
      <c r="R466" s="38">
        <f>IF($C466="",0,IF(OR(ISNUMBER(SEARCH("resign",$N466)),ISNUMBER(SEARCH("terminat",$N466)),ISNUMBER(SEARCH("inactive",$N466)),ISNUMBER(SEARCH("vacan",$N466)),ISNUMBER(SEARCH("deceased",$N466)),ISNUMBER(SEARCH("separated",$N466))),0,1))</f>
        <v/>
      </c>
      <c r="S466">
        <f>IF(OR($R466=0,NOT(ISNUMBER($I466))),"",IFERROR(DATEDIF($I466,DATE(FY,1,1),"y"),""))</f>
        <v/>
      </c>
      <c r="T466">
        <f>IF(OR($R466=0,NOT(ISNUMBER($J466))),"",IFERROR(DATEDIF($J466,DATE(FY,1,1),"y"),0))</f>
        <v/>
      </c>
      <c r="U466" s="38">
        <f>IF(OR($R466=0,NOT(ISNUMBER($I466))),0,IF(YEAR($I466)+IF($Q466=1,RetAgeO,RetAgeE)=FY,MONTH($I466),IF(YEAR($I466)+IF($Q466=1,RetAgeO,RetAgeE)&lt;FY,1,0)))</f>
        <v/>
      </c>
      <c r="V466" s="38">
        <f>IF(OR($R466=0,NOT(ISNUMBER($K466))),0,IF(YEAR($K466)=FY,MONTH($K466),IF(YEAR($K466)&lt;FY,1,0)))</f>
        <v/>
      </c>
      <c r="W466" s="38">
        <f>IF($R466=0,0,MIN(12,IF(AND(ISNUMBER($O466),$O466&gt;=1,$O466&lt;=12),INT($O466),12),IF(AND(RetireExit="Yes",$U466&gt;0),$U466,12),IF(AND(ContractExit="Yes",$V466&gt;0),$V466,12)))</f>
        <v/>
      </c>
      <c r="X466" s="37">
        <f>IF(ISNUMBER($P466),$P466,IncPct)</f>
        <v/>
      </c>
      <c r="Y466" s="39">
        <f>IF($W466=0,0,MAX(0,MIN($W466,IncMonth-1))+MAX(0,$W466-IncMonth+1)*(1+$X466))</f>
        <v/>
      </c>
      <c r="Z466" s="40">
        <f>IF($C466="",0,IFERROR(INDEX(Departments!$B$5:$B$54,MATCH($C466,Departments!$A$5:$A$54,0)),0))</f>
        <v/>
      </c>
      <c r="AA466" s="41">
        <f>N($L466)*$Y466</f>
        <v/>
      </c>
      <c r="AB466" s="41">
        <f>N($M466)*$Y466</f>
        <v/>
      </c>
      <c r="AC466" s="41">
        <f>$AA466*$Z466</f>
        <v/>
      </c>
      <c r="AD466" s="41">
        <f>$AA466*BonusMonths/12</f>
        <v/>
      </c>
      <c r="AE466" s="41">
        <f>($AA466+SI_Gross*$AB466)*IF($Q466=1,SI_O,SI_E)</f>
        <v/>
      </c>
      <c r="AF466" s="41">
        <f>IF($Q466=1,0,$AA466*EOSB)</f>
        <v/>
      </c>
      <c r="AG466" s="41">
        <f>$AN466*$W466</f>
        <v/>
      </c>
      <c r="AH466" s="41">
        <f>SUM($AA466:$AG466)</f>
        <v/>
      </c>
      <c r="AI466" s="41">
        <f>12*($AM466+$AN466)</f>
        <v/>
      </c>
      <c r="AJ466" s="41">
        <f>$AM466*((IncMonth-1)+(13-IncMonth)*(1+$X466))+12*$AN466</f>
        <v/>
      </c>
      <c r="AK466" s="41">
        <f>IF($R466=1,N($L466)+N($M466),0)</f>
        <v/>
      </c>
      <c r="AL466">
        <f>IF($C466="","",IF(N($L466)&lt;=0,"Basic salary missing",IF(ISNA(MATCH($C466,Departments!$A$5:$A$54,0)),"Department not on Departments sheet",IF(AND($I466&lt;&gt;"",NOT(ISNUMBER($I466))),"Date of birth is text, not a date",IF(AND($K466&lt;&gt;"",NOT(ISNUMBER($K466))),"Contract end is text, not a date","")))))</f>
        <v/>
      </c>
      <c r="AM466" s="41">
        <f>IF($R466=0,0,N($L466)*(1+$Z466+BonusMonths/12+IF($Q466=1,0,EOSB))+N($M466)+(N($L466)+SI_Gross*N($M466))*IF($Q466=1,SI_O,SI_E))</f>
        <v/>
      </c>
      <c r="AN466" s="41">
        <f>IF($R466=0,0,(IF($Q466=1,MedO,MedE+Ticket)+Training)/12)</f>
        <v/>
      </c>
    </row>
    <row r="467">
      <c r="I467" s="35" t="n"/>
      <c r="J467" s="35" t="n"/>
      <c r="K467" s="35" t="n"/>
      <c r="L467" s="36" t="n"/>
      <c r="M467" s="36" t="n"/>
      <c r="P467" s="37" t="n"/>
      <c r="Q467" s="38">
        <f>IF($C467="",0,IF(OR(LOWER(TRIM($G467))="omani",LOWER(TRIM($G467))="oman",LOWER(TRIM($G467))="om",LOWER(TRIM($G467))="local"),1,0))</f>
        <v/>
      </c>
      <c r="R467" s="38">
        <f>IF($C467="",0,IF(OR(ISNUMBER(SEARCH("resign",$N467)),ISNUMBER(SEARCH("terminat",$N467)),ISNUMBER(SEARCH("inactive",$N467)),ISNUMBER(SEARCH("vacan",$N467)),ISNUMBER(SEARCH("deceased",$N467)),ISNUMBER(SEARCH("separated",$N467))),0,1))</f>
        <v/>
      </c>
      <c r="S467">
        <f>IF(OR($R467=0,NOT(ISNUMBER($I467))),"",IFERROR(DATEDIF($I467,DATE(FY,1,1),"y"),""))</f>
        <v/>
      </c>
      <c r="T467">
        <f>IF(OR($R467=0,NOT(ISNUMBER($J467))),"",IFERROR(DATEDIF($J467,DATE(FY,1,1),"y"),0))</f>
        <v/>
      </c>
      <c r="U467" s="38">
        <f>IF(OR($R467=0,NOT(ISNUMBER($I467))),0,IF(YEAR($I467)+IF($Q467=1,RetAgeO,RetAgeE)=FY,MONTH($I467),IF(YEAR($I467)+IF($Q467=1,RetAgeO,RetAgeE)&lt;FY,1,0)))</f>
        <v/>
      </c>
      <c r="V467" s="38">
        <f>IF(OR($R467=0,NOT(ISNUMBER($K467))),0,IF(YEAR($K467)=FY,MONTH($K467),IF(YEAR($K467)&lt;FY,1,0)))</f>
        <v/>
      </c>
      <c r="W467" s="38">
        <f>IF($R467=0,0,MIN(12,IF(AND(ISNUMBER($O467),$O467&gt;=1,$O467&lt;=12),INT($O467),12),IF(AND(RetireExit="Yes",$U467&gt;0),$U467,12),IF(AND(ContractExit="Yes",$V467&gt;0),$V467,12)))</f>
        <v/>
      </c>
      <c r="X467" s="37">
        <f>IF(ISNUMBER($P467),$P467,IncPct)</f>
        <v/>
      </c>
      <c r="Y467" s="39">
        <f>IF($W467=0,0,MAX(0,MIN($W467,IncMonth-1))+MAX(0,$W467-IncMonth+1)*(1+$X467))</f>
        <v/>
      </c>
      <c r="Z467" s="40">
        <f>IF($C467="",0,IFERROR(INDEX(Departments!$B$5:$B$54,MATCH($C467,Departments!$A$5:$A$54,0)),0))</f>
        <v/>
      </c>
      <c r="AA467" s="41">
        <f>N($L467)*$Y467</f>
        <v/>
      </c>
      <c r="AB467" s="41">
        <f>N($M467)*$Y467</f>
        <v/>
      </c>
      <c r="AC467" s="41">
        <f>$AA467*$Z467</f>
        <v/>
      </c>
      <c r="AD467" s="41">
        <f>$AA467*BonusMonths/12</f>
        <v/>
      </c>
      <c r="AE467" s="41">
        <f>($AA467+SI_Gross*$AB467)*IF($Q467=1,SI_O,SI_E)</f>
        <v/>
      </c>
      <c r="AF467" s="41">
        <f>IF($Q467=1,0,$AA467*EOSB)</f>
        <v/>
      </c>
      <c r="AG467" s="41">
        <f>$AN467*$W467</f>
        <v/>
      </c>
      <c r="AH467" s="41">
        <f>SUM($AA467:$AG467)</f>
        <v/>
      </c>
      <c r="AI467" s="41">
        <f>12*($AM467+$AN467)</f>
        <v/>
      </c>
      <c r="AJ467" s="41">
        <f>$AM467*((IncMonth-1)+(13-IncMonth)*(1+$X467))+12*$AN467</f>
        <v/>
      </c>
      <c r="AK467" s="41">
        <f>IF($R467=1,N($L467)+N($M467),0)</f>
        <v/>
      </c>
      <c r="AL467">
        <f>IF($C467="","",IF(N($L467)&lt;=0,"Basic salary missing",IF(ISNA(MATCH($C467,Departments!$A$5:$A$54,0)),"Department not on Departments sheet",IF(AND($I467&lt;&gt;"",NOT(ISNUMBER($I467))),"Date of birth is text, not a date",IF(AND($K467&lt;&gt;"",NOT(ISNUMBER($K467))),"Contract end is text, not a date","")))))</f>
        <v/>
      </c>
      <c r="AM467" s="41">
        <f>IF($R467=0,0,N($L467)*(1+$Z467+BonusMonths/12+IF($Q467=1,0,EOSB))+N($M467)+(N($L467)+SI_Gross*N($M467))*IF($Q467=1,SI_O,SI_E))</f>
        <v/>
      </c>
      <c r="AN467" s="41">
        <f>IF($R467=0,0,(IF($Q467=1,MedO,MedE+Ticket)+Training)/12)</f>
        <v/>
      </c>
    </row>
    <row r="468">
      <c r="I468" s="35" t="n"/>
      <c r="J468" s="35" t="n"/>
      <c r="K468" s="35" t="n"/>
      <c r="L468" s="36" t="n"/>
      <c r="M468" s="36" t="n"/>
      <c r="P468" s="37" t="n"/>
      <c r="Q468" s="38">
        <f>IF($C468="",0,IF(OR(LOWER(TRIM($G468))="omani",LOWER(TRIM($G468))="oman",LOWER(TRIM($G468))="om",LOWER(TRIM($G468))="local"),1,0))</f>
        <v/>
      </c>
      <c r="R468" s="38">
        <f>IF($C468="",0,IF(OR(ISNUMBER(SEARCH("resign",$N468)),ISNUMBER(SEARCH("terminat",$N468)),ISNUMBER(SEARCH("inactive",$N468)),ISNUMBER(SEARCH("vacan",$N468)),ISNUMBER(SEARCH("deceased",$N468)),ISNUMBER(SEARCH("separated",$N468))),0,1))</f>
        <v/>
      </c>
      <c r="S468">
        <f>IF(OR($R468=0,NOT(ISNUMBER($I468))),"",IFERROR(DATEDIF($I468,DATE(FY,1,1),"y"),""))</f>
        <v/>
      </c>
      <c r="T468">
        <f>IF(OR($R468=0,NOT(ISNUMBER($J468))),"",IFERROR(DATEDIF($J468,DATE(FY,1,1),"y"),0))</f>
        <v/>
      </c>
      <c r="U468" s="38">
        <f>IF(OR($R468=0,NOT(ISNUMBER($I468))),0,IF(YEAR($I468)+IF($Q468=1,RetAgeO,RetAgeE)=FY,MONTH($I468),IF(YEAR($I468)+IF($Q468=1,RetAgeO,RetAgeE)&lt;FY,1,0)))</f>
        <v/>
      </c>
      <c r="V468" s="38">
        <f>IF(OR($R468=0,NOT(ISNUMBER($K468))),0,IF(YEAR($K468)=FY,MONTH($K468),IF(YEAR($K468)&lt;FY,1,0)))</f>
        <v/>
      </c>
      <c r="W468" s="38">
        <f>IF($R468=0,0,MIN(12,IF(AND(ISNUMBER($O468),$O468&gt;=1,$O468&lt;=12),INT($O468),12),IF(AND(RetireExit="Yes",$U468&gt;0),$U468,12),IF(AND(ContractExit="Yes",$V468&gt;0),$V468,12)))</f>
        <v/>
      </c>
      <c r="X468" s="37">
        <f>IF(ISNUMBER($P468),$P468,IncPct)</f>
        <v/>
      </c>
      <c r="Y468" s="39">
        <f>IF($W468=0,0,MAX(0,MIN($W468,IncMonth-1))+MAX(0,$W468-IncMonth+1)*(1+$X468))</f>
        <v/>
      </c>
      <c r="Z468" s="40">
        <f>IF($C468="",0,IFERROR(INDEX(Departments!$B$5:$B$54,MATCH($C468,Departments!$A$5:$A$54,0)),0))</f>
        <v/>
      </c>
      <c r="AA468" s="41">
        <f>N($L468)*$Y468</f>
        <v/>
      </c>
      <c r="AB468" s="41">
        <f>N($M468)*$Y468</f>
        <v/>
      </c>
      <c r="AC468" s="41">
        <f>$AA468*$Z468</f>
        <v/>
      </c>
      <c r="AD468" s="41">
        <f>$AA468*BonusMonths/12</f>
        <v/>
      </c>
      <c r="AE468" s="41">
        <f>($AA468+SI_Gross*$AB468)*IF($Q468=1,SI_O,SI_E)</f>
        <v/>
      </c>
      <c r="AF468" s="41">
        <f>IF($Q468=1,0,$AA468*EOSB)</f>
        <v/>
      </c>
      <c r="AG468" s="41">
        <f>$AN468*$W468</f>
        <v/>
      </c>
      <c r="AH468" s="41">
        <f>SUM($AA468:$AG468)</f>
        <v/>
      </c>
      <c r="AI468" s="41">
        <f>12*($AM468+$AN468)</f>
        <v/>
      </c>
      <c r="AJ468" s="41">
        <f>$AM468*((IncMonth-1)+(13-IncMonth)*(1+$X468))+12*$AN468</f>
        <v/>
      </c>
      <c r="AK468" s="41">
        <f>IF($R468=1,N($L468)+N($M468),0)</f>
        <v/>
      </c>
      <c r="AL468">
        <f>IF($C468="","",IF(N($L468)&lt;=0,"Basic salary missing",IF(ISNA(MATCH($C468,Departments!$A$5:$A$54,0)),"Department not on Departments sheet",IF(AND($I468&lt;&gt;"",NOT(ISNUMBER($I468))),"Date of birth is text, not a date",IF(AND($K468&lt;&gt;"",NOT(ISNUMBER($K468))),"Contract end is text, not a date","")))))</f>
        <v/>
      </c>
      <c r="AM468" s="41">
        <f>IF($R468=0,0,N($L468)*(1+$Z468+BonusMonths/12+IF($Q468=1,0,EOSB))+N($M468)+(N($L468)+SI_Gross*N($M468))*IF($Q468=1,SI_O,SI_E))</f>
        <v/>
      </c>
      <c r="AN468" s="41">
        <f>IF($R468=0,0,(IF($Q468=1,MedO,MedE+Ticket)+Training)/12)</f>
        <v/>
      </c>
    </row>
    <row r="469">
      <c r="I469" s="35" t="n"/>
      <c r="J469" s="35" t="n"/>
      <c r="K469" s="35" t="n"/>
      <c r="L469" s="36" t="n"/>
      <c r="M469" s="36" t="n"/>
      <c r="P469" s="37" t="n"/>
      <c r="Q469" s="38">
        <f>IF($C469="",0,IF(OR(LOWER(TRIM($G469))="omani",LOWER(TRIM($G469))="oman",LOWER(TRIM($G469))="om",LOWER(TRIM($G469))="local"),1,0))</f>
        <v/>
      </c>
      <c r="R469" s="38">
        <f>IF($C469="",0,IF(OR(ISNUMBER(SEARCH("resign",$N469)),ISNUMBER(SEARCH("terminat",$N469)),ISNUMBER(SEARCH("inactive",$N469)),ISNUMBER(SEARCH("vacan",$N469)),ISNUMBER(SEARCH("deceased",$N469)),ISNUMBER(SEARCH("separated",$N469))),0,1))</f>
        <v/>
      </c>
      <c r="S469">
        <f>IF(OR($R469=0,NOT(ISNUMBER($I469))),"",IFERROR(DATEDIF($I469,DATE(FY,1,1),"y"),""))</f>
        <v/>
      </c>
      <c r="T469">
        <f>IF(OR($R469=0,NOT(ISNUMBER($J469))),"",IFERROR(DATEDIF($J469,DATE(FY,1,1),"y"),0))</f>
        <v/>
      </c>
      <c r="U469" s="38">
        <f>IF(OR($R469=0,NOT(ISNUMBER($I469))),0,IF(YEAR($I469)+IF($Q469=1,RetAgeO,RetAgeE)=FY,MONTH($I469),IF(YEAR($I469)+IF($Q469=1,RetAgeO,RetAgeE)&lt;FY,1,0)))</f>
        <v/>
      </c>
      <c r="V469" s="38">
        <f>IF(OR($R469=0,NOT(ISNUMBER($K469))),0,IF(YEAR($K469)=FY,MONTH($K469),IF(YEAR($K469)&lt;FY,1,0)))</f>
        <v/>
      </c>
      <c r="W469" s="38">
        <f>IF($R469=0,0,MIN(12,IF(AND(ISNUMBER($O469),$O469&gt;=1,$O469&lt;=12),INT($O469),12),IF(AND(RetireExit="Yes",$U469&gt;0),$U469,12),IF(AND(ContractExit="Yes",$V469&gt;0),$V469,12)))</f>
        <v/>
      </c>
      <c r="X469" s="37">
        <f>IF(ISNUMBER($P469),$P469,IncPct)</f>
        <v/>
      </c>
      <c r="Y469" s="39">
        <f>IF($W469=0,0,MAX(0,MIN($W469,IncMonth-1))+MAX(0,$W469-IncMonth+1)*(1+$X469))</f>
        <v/>
      </c>
      <c r="Z469" s="40">
        <f>IF($C469="",0,IFERROR(INDEX(Departments!$B$5:$B$54,MATCH($C469,Departments!$A$5:$A$54,0)),0))</f>
        <v/>
      </c>
      <c r="AA469" s="41">
        <f>N($L469)*$Y469</f>
        <v/>
      </c>
      <c r="AB469" s="41">
        <f>N($M469)*$Y469</f>
        <v/>
      </c>
      <c r="AC469" s="41">
        <f>$AA469*$Z469</f>
        <v/>
      </c>
      <c r="AD469" s="41">
        <f>$AA469*BonusMonths/12</f>
        <v/>
      </c>
      <c r="AE469" s="41">
        <f>($AA469+SI_Gross*$AB469)*IF($Q469=1,SI_O,SI_E)</f>
        <v/>
      </c>
      <c r="AF469" s="41">
        <f>IF($Q469=1,0,$AA469*EOSB)</f>
        <v/>
      </c>
      <c r="AG469" s="41">
        <f>$AN469*$W469</f>
        <v/>
      </c>
      <c r="AH469" s="41">
        <f>SUM($AA469:$AG469)</f>
        <v/>
      </c>
      <c r="AI469" s="41">
        <f>12*($AM469+$AN469)</f>
        <v/>
      </c>
      <c r="AJ469" s="41">
        <f>$AM469*((IncMonth-1)+(13-IncMonth)*(1+$X469))+12*$AN469</f>
        <v/>
      </c>
      <c r="AK469" s="41">
        <f>IF($R469=1,N($L469)+N($M469),0)</f>
        <v/>
      </c>
      <c r="AL469">
        <f>IF($C469="","",IF(N($L469)&lt;=0,"Basic salary missing",IF(ISNA(MATCH($C469,Departments!$A$5:$A$54,0)),"Department not on Departments sheet",IF(AND($I469&lt;&gt;"",NOT(ISNUMBER($I469))),"Date of birth is text, not a date",IF(AND($K469&lt;&gt;"",NOT(ISNUMBER($K469))),"Contract end is text, not a date","")))))</f>
        <v/>
      </c>
      <c r="AM469" s="41">
        <f>IF($R469=0,0,N($L469)*(1+$Z469+BonusMonths/12+IF($Q469=1,0,EOSB))+N($M469)+(N($L469)+SI_Gross*N($M469))*IF($Q469=1,SI_O,SI_E))</f>
        <v/>
      </c>
      <c r="AN469" s="41">
        <f>IF($R469=0,0,(IF($Q469=1,MedO,MedE+Ticket)+Training)/12)</f>
        <v/>
      </c>
    </row>
    <row r="470">
      <c r="I470" s="35" t="n"/>
      <c r="J470" s="35" t="n"/>
      <c r="K470" s="35" t="n"/>
      <c r="L470" s="36" t="n"/>
      <c r="M470" s="36" t="n"/>
      <c r="P470" s="37" t="n"/>
      <c r="Q470" s="38">
        <f>IF($C470="",0,IF(OR(LOWER(TRIM($G470))="omani",LOWER(TRIM($G470))="oman",LOWER(TRIM($G470))="om",LOWER(TRIM($G470))="local"),1,0))</f>
        <v/>
      </c>
      <c r="R470" s="38">
        <f>IF($C470="",0,IF(OR(ISNUMBER(SEARCH("resign",$N470)),ISNUMBER(SEARCH("terminat",$N470)),ISNUMBER(SEARCH("inactive",$N470)),ISNUMBER(SEARCH("vacan",$N470)),ISNUMBER(SEARCH("deceased",$N470)),ISNUMBER(SEARCH("separated",$N470))),0,1))</f>
        <v/>
      </c>
      <c r="S470">
        <f>IF(OR($R470=0,NOT(ISNUMBER($I470))),"",IFERROR(DATEDIF($I470,DATE(FY,1,1),"y"),""))</f>
        <v/>
      </c>
      <c r="T470">
        <f>IF(OR($R470=0,NOT(ISNUMBER($J470))),"",IFERROR(DATEDIF($J470,DATE(FY,1,1),"y"),0))</f>
        <v/>
      </c>
      <c r="U470" s="38">
        <f>IF(OR($R470=0,NOT(ISNUMBER($I470))),0,IF(YEAR($I470)+IF($Q470=1,RetAgeO,RetAgeE)=FY,MONTH($I470),IF(YEAR($I470)+IF($Q470=1,RetAgeO,RetAgeE)&lt;FY,1,0)))</f>
        <v/>
      </c>
      <c r="V470" s="38">
        <f>IF(OR($R470=0,NOT(ISNUMBER($K470))),0,IF(YEAR($K470)=FY,MONTH($K470),IF(YEAR($K470)&lt;FY,1,0)))</f>
        <v/>
      </c>
      <c r="W470" s="38">
        <f>IF($R470=0,0,MIN(12,IF(AND(ISNUMBER($O470),$O470&gt;=1,$O470&lt;=12),INT($O470),12),IF(AND(RetireExit="Yes",$U470&gt;0),$U470,12),IF(AND(ContractExit="Yes",$V470&gt;0),$V470,12)))</f>
        <v/>
      </c>
      <c r="X470" s="37">
        <f>IF(ISNUMBER($P470),$P470,IncPct)</f>
        <v/>
      </c>
      <c r="Y470" s="39">
        <f>IF($W470=0,0,MAX(0,MIN($W470,IncMonth-1))+MAX(0,$W470-IncMonth+1)*(1+$X470))</f>
        <v/>
      </c>
      <c r="Z470" s="40">
        <f>IF($C470="",0,IFERROR(INDEX(Departments!$B$5:$B$54,MATCH($C470,Departments!$A$5:$A$54,0)),0))</f>
        <v/>
      </c>
      <c r="AA470" s="41">
        <f>N($L470)*$Y470</f>
        <v/>
      </c>
      <c r="AB470" s="41">
        <f>N($M470)*$Y470</f>
        <v/>
      </c>
      <c r="AC470" s="41">
        <f>$AA470*$Z470</f>
        <v/>
      </c>
      <c r="AD470" s="41">
        <f>$AA470*BonusMonths/12</f>
        <v/>
      </c>
      <c r="AE470" s="41">
        <f>($AA470+SI_Gross*$AB470)*IF($Q470=1,SI_O,SI_E)</f>
        <v/>
      </c>
      <c r="AF470" s="41">
        <f>IF($Q470=1,0,$AA470*EOSB)</f>
        <v/>
      </c>
      <c r="AG470" s="41">
        <f>$AN470*$W470</f>
        <v/>
      </c>
      <c r="AH470" s="41">
        <f>SUM($AA470:$AG470)</f>
        <v/>
      </c>
      <c r="AI470" s="41">
        <f>12*($AM470+$AN470)</f>
        <v/>
      </c>
      <c r="AJ470" s="41">
        <f>$AM470*((IncMonth-1)+(13-IncMonth)*(1+$X470))+12*$AN470</f>
        <v/>
      </c>
      <c r="AK470" s="41">
        <f>IF($R470=1,N($L470)+N($M470),0)</f>
        <v/>
      </c>
      <c r="AL470">
        <f>IF($C470="","",IF(N($L470)&lt;=0,"Basic salary missing",IF(ISNA(MATCH($C470,Departments!$A$5:$A$54,0)),"Department not on Departments sheet",IF(AND($I470&lt;&gt;"",NOT(ISNUMBER($I470))),"Date of birth is text, not a date",IF(AND($K470&lt;&gt;"",NOT(ISNUMBER($K470))),"Contract end is text, not a date","")))))</f>
        <v/>
      </c>
      <c r="AM470" s="41">
        <f>IF($R470=0,0,N($L470)*(1+$Z470+BonusMonths/12+IF($Q470=1,0,EOSB))+N($M470)+(N($L470)+SI_Gross*N($M470))*IF($Q470=1,SI_O,SI_E))</f>
        <v/>
      </c>
      <c r="AN470" s="41">
        <f>IF($R470=0,0,(IF($Q470=1,MedO,MedE+Ticket)+Training)/12)</f>
        <v/>
      </c>
    </row>
    <row r="471">
      <c r="I471" s="35" t="n"/>
      <c r="J471" s="35" t="n"/>
      <c r="K471" s="35" t="n"/>
      <c r="L471" s="36" t="n"/>
      <c r="M471" s="36" t="n"/>
      <c r="P471" s="37" t="n"/>
      <c r="Q471" s="38">
        <f>IF($C471="",0,IF(OR(LOWER(TRIM($G471))="omani",LOWER(TRIM($G471))="oman",LOWER(TRIM($G471))="om",LOWER(TRIM($G471))="local"),1,0))</f>
        <v/>
      </c>
      <c r="R471" s="38">
        <f>IF($C471="",0,IF(OR(ISNUMBER(SEARCH("resign",$N471)),ISNUMBER(SEARCH("terminat",$N471)),ISNUMBER(SEARCH("inactive",$N471)),ISNUMBER(SEARCH("vacan",$N471)),ISNUMBER(SEARCH("deceased",$N471)),ISNUMBER(SEARCH("separated",$N471))),0,1))</f>
        <v/>
      </c>
      <c r="S471">
        <f>IF(OR($R471=0,NOT(ISNUMBER($I471))),"",IFERROR(DATEDIF($I471,DATE(FY,1,1),"y"),""))</f>
        <v/>
      </c>
      <c r="T471">
        <f>IF(OR($R471=0,NOT(ISNUMBER($J471))),"",IFERROR(DATEDIF($J471,DATE(FY,1,1),"y"),0))</f>
        <v/>
      </c>
      <c r="U471" s="38">
        <f>IF(OR($R471=0,NOT(ISNUMBER($I471))),0,IF(YEAR($I471)+IF($Q471=1,RetAgeO,RetAgeE)=FY,MONTH($I471),IF(YEAR($I471)+IF($Q471=1,RetAgeO,RetAgeE)&lt;FY,1,0)))</f>
        <v/>
      </c>
      <c r="V471" s="38">
        <f>IF(OR($R471=0,NOT(ISNUMBER($K471))),0,IF(YEAR($K471)=FY,MONTH($K471),IF(YEAR($K471)&lt;FY,1,0)))</f>
        <v/>
      </c>
      <c r="W471" s="38">
        <f>IF($R471=0,0,MIN(12,IF(AND(ISNUMBER($O471),$O471&gt;=1,$O471&lt;=12),INT($O471),12),IF(AND(RetireExit="Yes",$U471&gt;0),$U471,12),IF(AND(ContractExit="Yes",$V471&gt;0),$V471,12)))</f>
        <v/>
      </c>
      <c r="X471" s="37">
        <f>IF(ISNUMBER($P471),$P471,IncPct)</f>
        <v/>
      </c>
      <c r="Y471" s="39">
        <f>IF($W471=0,0,MAX(0,MIN($W471,IncMonth-1))+MAX(0,$W471-IncMonth+1)*(1+$X471))</f>
        <v/>
      </c>
      <c r="Z471" s="40">
        <f>IF($C471="",0,IFERROR(INDEX(Departments!$B$5:$B$54,MATCH($C471,Departments!$A$5:$A$54,0)),0))</f>
        <v/>
      </c>
      <c r="AA471" s="41">
        <f>N($L471)*$Y471</f>
        <v/>
      </c>
      <c r="AB471" s="41">
        <f>N($M471)*$Y471</f>
        <v/>
      </c>
      <c r="AC471" s="41">
        <f>$AA471*$Z471</f>
        <v/>
      </c>
      <c r="AD471" s="41">
        <f>$AA471*BonusMonths/12</f>
        <v/>
      </c>
      <c r="AE471" s="41">
        <f>($AA471+SI_Gross*$AB471)*IF($Q471=1,SI_O,SI_E)</f>
        <v/>
      </c>
      <c r="AF471" s="41">
        <f>IF($Q471=1,0,$AA471*EOSB)</f>
        <v/>
      </c>
      <c r="AG471" s="41">
        <f>$AN471*$W471</f>
        <v/>
      </c>
      <c r="AH471" s="41">
        <f>SUM($AA471:$AG471)</f>
        <v/>
      </c>
      <c r="AI471" s="41">
        <f>12*($AM471+$AN471)</f>
        <v/>
      </c>
      <c r="AJ471" s="41">
        <f>$AM471*((IncMonth-1)+(13-IncMonth)*(1+$X471))+12*$AN471</f>
        <v/>
      </c>
      <c r="AK471" s="41">
        <f>IF($R471=1,N($L471)+N($M471),0)</f>
        <v/>
      </c>
      <c r="AL471">
        <f>IF($C471="","",IF(N($L471)&lt;=0,"Basic salary missing",IF(ISNA(MATCH($C471,Departments!$A$5:$A$54,0)),"Department not on Departments sheet",IF(AND($I471&lt;&gt;"",NOT(ISNUMBER($I471))),"Date of birth is text, not a date",IF(AND($K471&lt;&gt;"",NOT(ISNUMBER($K471))),"Contract end is text, not a date","")))))</f>
        <v/>
      </c>
      <c r="AM471" s="41">
        <f>IF($R471=0,0,N($L471)*(1+$Z471+BonusMonths/12+IF($Q471=1,0,EOSB))+N($M471)+(N($L471)+SI_Gross*N($M471))*IF($Q471=1,SI_O,SI_E))</f>
        <v/>
      </c>
      <c r="AN471" s="41">
        <f>IF($R471=0,0,(IF($Q471=1,MedO,MedE+Ticket)+Training)/12)</f>
        <v/>
      </c>
    </row>
    <row r="472">
      <c r="I472" s="35" t="n"/>
      <c r="J472" s="35" t="n"/>
      <c r="K472" s="35" t="n"/>
      <c r="L472" s="36" t="n"/>
      <c r="M472" s="36" t="n"/>
      <c r="P472" s="37" t="n"/>
      <c r="Q472" s="38">
        <f>IF($C472="",0,IF(OR(LOWER(TRIM($G472))="omani",LOWER(TRIM($G472))="oman",LOWER(TRIM($G472))="om",LOWER(TRIM($G472))="local"),1,0))</f>
        <v/>
      </c>
      <c r="R472" s="38">
        <f>IF($C472="",0,IF(OR(ISNUMBER(SEARCH("resign",$N472)),ISNUMBER(SEARCH("terminat",$N472)),ISNUMBER(SEARCH("inactive",$N472)),ISNUMBER(SEARCH("vacan",$N472)),ISNUMBER(SEARCH("deceased",$N472)),ISNUMBER(SEARCH("separated",$N472))),0,1))</f>
        <v/>
      </c>
      <c r="S472">
        <f>IF(OR($R472=0,NOT(ISNUMBER($I472))),"",IFERROR(DATEDIF($I472,DATE(FY,1,1),"y"),""))</f>
        <v/>
      </c>
      <c r="T472">
        <f>IF(OR($R472=0,NOT(ISNUMBER($J472))),"",IFERROR(DATEDIF($J472,DATE(FY,1,1),"y"),0))</f>
        <v/>
      </c>
      <c r="U472" s="38">
        <f>IF(OR($R472=0,NOT(ISNUMBER($I472))),0,IF(YEAR($I472)+IF($Q472=1,RetAgeO,RetAgeE)=FY,MONTH($I472),IF(YEAR($I472)+IF($Q472=1,RetAgeO,RetAgeE)&lt;FY,1,0)))</f>
        <v/>
      </c>
      <c r="V472" s="38">
        <f>IF(OR($R472=0,NOT(ISNUMBER($K472))),0,IF(YEAR($K472)=FY,MONTH($K472),IF(YEAR($K472)&lt;FY,1,0)))</f>
        <v/>
      </c>
      <c r="W472" s="38">
        <f>IF($R472=0,0,MIN(12,IF(AND(ISNUMBER($O472),$O472&gt;=1,$O472&lt;=12),INT($O472),12),IF(AND(RetireExit="Yes",$U472&gt;0),$U472,12),IF(AND(ContractExit="Yes",$V472&gt;0),$V472,12)))</f>
        <v/>
      </c>
      <c r="X472" s="37">
        <f>IF(ISNUMBER($P472),$P472,IncPct)</f>
        <v/>
      </c>
      <c r="Y472" s="39">
        <f>IF($W472=0,0,MAX(0,MIN($W472,IncMonth-1))+MAX(0,$W472-IncMonth+1)*(1+$X472))</f>
        <v/>
      </c>
      <c r="Z472" s="40">
        <f>IF($C472="",0,IFERROR(INDEX(Departments!$B$5:$B$54,MATCH($C472,Departments!$A$5:$A$54,0)),0))</f>
        <v/>
      </c>
      <c r="AA472" s="41">
        <f>N($L472)*$Y472</f>
        <v/>
      </c>
      <c r="AB472" s="41">
        <f>N($M472)*$Y472</f>
        <v/>
      </c>
      <c r="AC472" s="41">
        <f>$AA472*$Z472</f>
        <v/>
      </c>
      <c r="AD472" s="41">
        <f>$AA472*BonusMonths/12</f>
        <v/>
      </c>
      <c r="AE472" s="41">
        <f>($AA472+SI_Gross*$AB472)*IF($Q472=1,SI_O,SI_E)</f>
        <v/>
      </c>
      <c r="AF472" s="41">
        <f>IF($Q472=1,0,$AA472*EOSB)</f>
        <v/>
      </c>
      <c r="AG472" s="41">
        <f>$AN472*$W472</f>
        <v/>
      </c>
      <c r="AH472" s="41">
        <f>SUM($AA472:$AG472)</f>
        <v/>
      </c>
      <c r="AI472" s="41">
        <f>12*($AM472+$AN472)</f>
        <v/>
      </c>
      <c r="AJ472" s="41">
        <f>$AM472*((IncMonth-1)+(13-IncMonth)*(1+$X472))+12*$AN472</f>
        <v/>
      </c>
      <c r="AK472" s="41">
        <f>IF($R472=1,N($L472)+N($M472),0)</f>
        <v/>
      </c>
      <c r="AL472">
        <f>IF($C472="","",IF(N($L472)&lt;=0,"Basic salary missing",IF(ISNA(MATCH($C472,Departments!$A$5:$A$54,0)),"Department not on Departments sheet",IF(AND($I472&lt;&gt;"",NOT(ISNUMBER($I472))),"Date of birth is text, not a date",IF(AND($K472&lt;&gt;"",NOT(ISNUMBER($K472))),"Contract end is text, not a date","")))))</f>
        <v/>
      </c>
      <c r="AM472" s="41">
        <f>IF($R472=0,0,N($L472)*(1+$Z472+BonusMonths/12+IF($Q472=1,0,EOSB))+N($M472)+(N($L472)+SI_Gross*N($M472))*IF($Q472=1,SI_O,SI_E))</f>
        <v/>
      </c>
      <c r="AN472" s="41">
        <f>IF($R472=0,0,(IF($Q472=1,MedO,MedE+Ticket)+Training)/12)</f>
        <v/>
      </c>
    </row>
    <row r="473">
      <c r="I473" s="35" t="n"/>
      <c r="J473" s="35" t="n"/>
      <c r="K473" s="35" t="n"/>
      <c r="L473" s="36" t="n"/>
      <c r="M473" s="36" t="n"/>
      <c r="P473" s="37" t="n"/>
      <c r="Q473" s="38">
        <f>IF($C473="",0,IF(OR(LOWER(TRIM($G473))="omani",LOWER(TRIM($G473))="oman",LOWER(TRIM($G473))="om",LOWER(TRIM($G473))="local"),1,0))</f>
        <v/>
      </c>
      <c r="R473" s="38">
        <f>IF($C473="",0,IF(OR(ISNUMBER(SEARCH("resign",$N473)),ISNUMBER(SEARCH("terminat",$N473)),ISNUMBER(SEARCH("inactive",$N473)),ISNUMBER(SEARCH("vacan",$N473)),ISNUMBER(SEARCH("deceased",$N473)),ISNUMBER(SEARCH("separated",$N473))),0,1))</f>
        <v/>
      </c>
      <c r="S473">
        <f>IF(OR($R473=0,NOT(ISNUMBER($I473))),"",IFERROR(DATEDIF($I473,DATE(FY,1,1),"y"),""))</f>
        <v/>
      </c>
      <c r="T473">
        <f>IF(OR($R473=0,NOT(ISNUMBER($J473))),"",IFERROR(DATEDIF($J473,DATE(FY,1,1),"y"),0))</f>
        <v/>
      </c>
      <c r="U473" s="38">
        <f>IF(OR($R473=0,NOT(ISNUMBER($I473))),0,IF(YEAR($I473)+IF($Q473=1,RetAgeO,RetAgeE)=FY,MONTH($I473),IF(YEAR($I473)+IF($Q473=1,RetAgeO,RetAgeE)&lt;FY,1,0)))</f>
        <v/>
      </c>
      <c r="V473" s="38">
        <f>IF(OR($R473=0,NOT(ISNUMBER($K473))),0,IF(YEAR($K473)=FY,MONTH($K473),IF(YEAR($K473)&lt;FY,1,0)))</f>
        <v/>
      </c>
      <c r="W473" s="38">
        <f>IF($R473=0,0,MIN(12,IF(AND(ISNUMBER($O473),$O473&gt;=1,$O473&lt;=12),INT($O473),12),IF(AND(RetireExit="Yes",$U473&gt;0),$U473,12),IF(AND(ContractExit="Yes",$V473&gt;0),$V473,12)))</f>
        <v/>
      </c>
      <c r="X473" s="37">
        <f>IF(ISNUMBER($P473),$P473,IncPct)</f>
        <v/>
      </c>
      <c r="Y473" s="39">
        <f>IF($W473=0,0,MAX(0,MIN($W473,IncMonth-1))+MAX(0,$W473-IncMonth+1)*(1+$X473))</f>
        <v/>
      </c>
      <c r="Z473" s="40">
        <f>IF($C473="",0,IFERROR(INDEX(Departments!$B$5:$B$54,MATCH($C473,Departments!$A$5:$A$54,0)),0))</f>
        <v/>
      </c>
      <c r="AA473" s="41">
        <f>N($L473)*$Y473</f>
        <v/>
      </c>
      <c r="AB473" s="41">
        <f>N($M473)*$Y473</f>
        <v/>
      </c>
      <c r="AC473" s="41">
        <f>$AA473*$Z473</f>
        <v/>
      </c>
      <c r="AD473" s="41">
        <f>$AA473*BonusMonths/12</f>
        <v/>
      </c>
      <c r="AE473" s="41">
        <f>($AA473+SI_Gross*$AB473)*IF($Q473=1,SI_O,SI_E)</f>
        <v/>
      </c>
      <c r="AF473" s="41">
        <f>IF($Q473=1,0,$AA473*EOSB)</f>
        <v/>
      </c>
      <c r="AG473" s="41">
        <f>$AN473*$W473</f>
        <v/>
      </c>
      <c r="AH473" s="41">
        <f>SUM($AA473:$AG473)</f>
        <v/>
      </c>
      <c r="AI473" s="41">
        <f>12*($AM473+$AN473)</f>
        <v/>
      </c>
      <c r="AJ473" s="41">
        <f>$AM473*((IncMonth-1)+(13-IncMonth)*(1+$X473))+12*$AN473</f>
        <v/>
      </c>
      <c r="AK473" s="41">
        <f>IF($R473=1,N($L473)+N($M473),0)</f>
        <v/>
      </c>
      <c r="AL473">
        <f>IF($C473="","",IF(N($L473)&lt;=0,"Basic salary missing",IF(ISNA(MATCH($C473,Departments!$A$5:$A$54,0)),"Department not on Departments sheet",IF(AND($I473&lt;&gt;"",NOT(ISNUMBER($I473))),"Date of birth is text, not a date",IF(AND($K473&lt;&gt;"",NOT(ISNUMBER($K473))),"Contract end is text, not a date","")))))</f>
        <v/>
      </c>
      <c r="AM473" s="41">
        <f>IF($R473=0,0,N($L473)*(1+$Z473+BonusMonths/12+IF($Q473=1,0,EOSB))+N($M473)+(N($L473)+SI_Gross*N($M473))*IF($Q473=1,SI_O,SI_E))</f>
        <v/>
      </c>
      <c r="AN473" s="41">
        <f>IF($R473=0,0,(IF($Q473=1,MedO,MedE+Ticket)+Training)/12)</f>
        <v/>
      </c>
    </row>
    <row r="474">
      <c r="I474" s="35" t="n"/>
      <c r="J474" s="35" t="n"/>
      <c r="K474" s="35" t="n"/>
      <c r="L474" s="36" t="n"/>
      <c r="M474" s="36" t="n"/>
      <c r="P474" s="37" t="n"/>
      <c r="Q474" s="38">
        <f>IF($C474="",0,IF(OR(LOWER(TRIM($G474))="omani",LOWER(TRIM($G474))="oman",LOWER(TRIM($G474))="om",LOWER(TRIM($G474))="local"),1,0))</f>
        <v/>
      </c>
      <c r="R474" s="38">
        <f>IF($C474="",0,IF(OR(ISNUMBER(SEARCH("resign",$N474)),ISNUMBER(SEARCH("terminat",$N474)),ISNUMBER(SEARCH("inactive",$N474)),ISNUMBER(SEARCH("vacan",$N474)),ISNUMBER(SEARCH("deceased",$N474)),ISNUMBER(SEARCH("separated",$N474))),0,1))</f>
        <v/>
      </c>
      <c r="S474">
        <f>IF(OR($R474=0,NOT(ISNUMBER($I474))),"",IFERROR(DATEDIF($I474,DATE(FY,1,1),"y"),""))</f>
        <v/>
      </c>
      <c r="T474">
        <f>IF(OR($R474=0,NOT(ISNUMBER($J474))),"",IFERROR(DATEDIF($J474,DATE(FY,1,1),"y"),0))</f>
        <v/>
      </c>
      <c r="U474" s="38">
        <f>IF(OR($R474=0,NOT(ISNUMBER($I474))),0,IF(YEAR($I474)+IF($Q474=1,RetAgeO,RetAgeE)=FY,MONTH($I474),IF(YEAR($I474)+IF($Q474=1,RetAgeO,RetAgeE)&lt;FY,1,0)))</f>
        <v/>
      </c>
      <c r="V474" s="38">
        <f>IF(OR($R474=0,NOT(ISNUMBER($K474))),0,IF(YEAR($K474)=FY,MONTH($K474),IF(YEAR($K474)&lt;FY,1,0)))</f>
        <v/>
      </c>
      <c r="W474" s="38">
        <f>IF($R474=0,0,MIN(12,IF(AND(ISNUMBER($O474),$O474&gt;=1,$O474&lt;=12),INT($O474),12),IF(AND(RetireExit="Yes",$U474&gt;0),$U474,12),IF(AND(ContractExit="Yes",$V474&gt;0),$V474,12)))</f>
        <v/>
      </c>
      <c r="X474" s="37">
        <f>IF(ISNUMBER($P474),$P474,IncPct)</f>
        <v/>
      </c>
      <c r="Y474" s="39">
        <f>IF($W474=0,0,MAX(0,MIN($W474,IncMonth-1))+MAX(0,$W474-IncMonth+1)*(1+$X474))</f>
        <v/>
      </c>
      <c r="Z474" s="40">
        <f>IF($C474="",0,IFERROR(INDEX(Departments!$B$5:$B$54,MATCH($C474,Departments!$A$5:$A$54,0)),0))</f>
        <v/>
      </c>
      <c r="AA474" s="41">
        <f>N($L474)*$Y474</f>
        <v/>
      </c>
      <c r="AB474" s="41">
        <f>N($M474)*$Y474</f>
        <v/>
      </c>
      <c r="AC474" s="41">
        <f>$AA474*$Z474</f>
        <v/>
      </c>
      <c r="AD474" s="41">
        <f>$AA474*BonusMonths/12</f>
        <v/>
      </c>
      <c r="AE474" s="41">
        <f>($AA474+SI_Gross*$AB474)*IF($Q474=1,SI_O,SI_E)</f>
        <v/>
      </c>
      <c r="AF474" s="41">
        <f>IF($Q474=1,0,$AA474*EOSB)</f>
        <v/>
      </c>
      <c r="AG474" s="41">
        <f>$AN474*$W474</f>
        <v/>
      </c>
      <c r="AH474" s="41">
        <f>SUM($AA474:$AG474)</f>
        <v/>
      </c>
      <c r="AI474" s="41">
        <f>12*($AM474+$AN474)</f>
        <v/>
      </c>
      <c r="AJ474" s="41">
        <f>$AM474*((IncMonth-1)+(13-IncMonth)*(1+$X474))+12*$AN474</f>
        <v/>
      </c>
      <c r="AK474" s="41">
        <f>IF($R474=1,N($L474)+N($M474),0)</f>
        <v/>
      </c>
      <c r="AL474">
        <f>IF($C474="","",IF(N($L474)&lt;=0,"Basic salary missing",IF(ISNA(MATCH($C474,Departments!$A$5:$A$54,0)),"Department not on Departments sheet",IF(AND($I474&lt;&gt;"",NOT(ISNUMBER($I474))),"Date of birth is text, not a date",IF(AND($K474&lt;&gt;"",NOT(ISNUMBER($K474))),"Contract end is text, not a date","")))))</f>
        <v/>
      </c>
      <c r="AM474" s="41">
        <f>IF($R474=0,0,N($L474)*(1+$Z474+BonusMonths/12+IF($Q474=1,0,EOSB))+N($M474)+(N($L474)+SI_Gross*N($M474))*IF($Q474=1,SI_O,SI_E))</f>
        <v/>
      </c>
      <c r="AN474" s="41">
        <f>IF($R474=0,0,(IF($Q474=1,MedO,MedE+Ticket)+Training)/12)</f>
        <v/>
      </c>
    </row>
    <row r="475">
      <c r="I475" s="35" t="n"/>
      <c r="J475" s="35" t="n"/>
      <c r="K475" s="35" t="n"/>
      <c r="L475" s="36" t="n"/>
      <c r="M475" s="36" t="n"/>
      <c r="P475" s="37" t="n"/>
      <c r="Q475" s="38">
        <f>IF($C475="",0,IF(OR(LOWER(TRIM($G475))="omani",LOWER(TRIM($G475))="oman",LOWER(TRIM($G475))="om",LOWER(TRIM($G475))="local"),1,0))</f>
        <v/>
      </c>
      <c r="R475" s="38">
        <f>IF($C475="",0,IF(OR(ISNUMBER(SEARCH("resign",$N475)),ISNUMBER(SEARCH("terminat",$N475)),ISNUMBER(SEARCH("inactive",$N475)),ISNUMBER(SEARCH("vacan",$N475)),ISNUMBER(SEARCH("deceased",$N475)),ISNUMBER(SEARCH("separated",$N475))),0,1))</f>
        <v/>
      </c>
      <c r="S475">
        <f>IF(OR($R475=0,NOT(ISNUMBER($I475))),"",IFERROR(DATEDIF($I475,DATE(FY,1,1),"y"),""))</f>
        <v/>
      </c>
      <c r="T475">
        <f>IF(OR($R475=0,NOT(ISNUMBER($J475))),"",IFERROR(DATEDIF($J475,DATE(FY,1,1),"y"),0))</f>
        <v/>
      </c>
      <c r="U475" s="38">
        <f>IF(OR($R475=0,NOT(ISNUMBER($I475))),0,IF(YEAR($I475)+IF($Q475=1,RetAgeO,RetAgeE)=FY,MONTH($I475),IF(YEAR($I475)+IF($Q475=1,RetAgeO,RetAgeE)&lt;FY,1,0)))</f>
        <v/>
      </c>
      <c r="V475" s="38">
        <f>IF(OR($R475=0,NOT(ISNUMBER($K475))),0,IF(YEAR($K475)=FY,MONTH($K475),IF(YEAR($K475)&lt;FY,1,0)))</f>
        <v/>
      </c>
      <c r="W475" s="38">
        <f>IF($R475=0,0,MIN(12,IF(AND(ISNUMBER($O475),$O475&gt;=1,$O475&lt;=12),INT($O475),12),IF(AND(RetireExit="Yes",$U475&gt;0),$U475,12),IF(AND(ContractExit="Yes",$V475&gt;0),$V475,12)))</f>
        <v/>
      </c>
      <c r="X475" s="37">
        <f>IF(ISNUMBER($P475),$P475,IncPct)</f>
        <v/>
      </c>
      <c r="Y475" s="39">
        <f>IF($W475=0,0,MAX(0,MIN($W475,IncMonth-1))+MAX(0,$W475-IncMonth+1)*(1+$X475))</f>
        <v/>
      </c>
      <c r="Z475" s="40">
        <f>IF($C475="",0,IFERROR(INDEX(Departments!$B$5:$B$54,MATCH($C475,Departments!$A$5:$A$54,0)),0))</f>
        <v/>
      </c>
      <c r="AA475" s="41">
        <f>N($L475)*$Y475</f>
        <v/>
      </c>
      <c r="AB475" s="41">
        <f>N($M475)*$Y475</f>
        <v/>
      </c>
      <c r="AC475" s="41">
        <f>$AA475*$Z475</f>
        <v/>
      </c>
      <c r="AD475" s="41">
        <f>$AA475*BonusMonths/12</f>
        <v/>
      </c>
      <c r="AE475" s="41">
        <f>($AA475+SI_Gross*$AB475)*IF($Q475=1,SI_O,SI_E)</f>
        <v/>
      </c>
      <c r="AF475" s="41">
        <f>IF($Q475=1,0,$AA475*EOSB)</f>
        <v/>
      </c>
      <c r="AG475" s="41">
        <f>$AN475*$W475</f>
        <v/>
      </c>
      <c r="AH475" s="41">
        <f>SUM($AA475:$AG475)</f>
        <v/>
      </c>
      <c r="AI475" s="41">
        <f>12*($AM475+$AN475)</f>
        <v/>
      </c>
      <c r="AJ475" s="41">
        <f>$AM475*((IncMonth-1)+(13-IncMonth)*(1+$X475))+12*$AN475</f>
        <v/>
      </c>
      <c r="AK475" s="41">
        <f>IF($R475=1,N($L475)+N($M475),0)</f>
        <v/>
      </c>
      <c r="AL475">
        <f>IF($C475="","",IF(N($L475)&lt;=0,"Basic salary missing",IF(ISNA(MATCH($C475,Departments!$A$5:$A$54,0)),"Department not on Departments sheet",IF(AND($I475&lt;&gt;"",NOT(ISNUMBER($I475))),"Date of birth is text, not a date",IF(AND($K475&lt;&gt;"",NOT(ISNUMBER($K475))),"Contract end is text, not a date","")))))</f>
        <v/>
      </c>
      <c r="AM475" s="41">
        <f>IF($R475=0,0,N($L475)*(1+$Z475+BonusMonths/12+IF($Q475=1,0,EOSB))+N($M475)+(N($L475)+SI_Gross*N($M475))*IF($Q475=1,SI_O,SI_E))</f>
        <v/>
      </c>
      <c r="AN475" s="41">
        <f>IF($R475=0,0,(IF($Q475=1,MedO,MedE+Ticket)+Training)/12)</f>
        <v/>
      </c>
    </row>
    <row r="476">
      <c r="I476" s="35" t="n"/>
      <c r="J476" s="35" t="n"/>
      <c r="K476" s="35" t="n"/>
      <c r="L476" s="36" t="n"/>
      <c r="M476" s="36" t="n"/>
      <c r="P476" s="37" t="n"/>
      <c r="Q476" s="38">
        <f>IF($C476="",0,IF(OR(LOWER(TRIM($G476))="omani",LOWER(TRIM($G476))="oman",LOWER(TRIM($G476))="om",LOWER(TRIM($G476))="local"),1,0))</f>
        <v/>
      </c>
      <c r="R476" s="38">
        <f>IF($C476="",0,IF(OR(ISNUMBER(SEARCH("resign",$N476)),ISNUMBER(SEARCH("terminat",$N476)),ISNUMBER(SEARCH("inactive",$N476)),ISNUMBER(SEARCH("vacan",$N476)),ISNUMBER(SEARCH("deceased",$N476)),ISNUMBER(SEARCH("separated",$N476))),0,1))</f>
        <v/>
      </c>
      <c r="S476">
        <f>IF(OR($R476=0,NOT(ISNUMBER($I476))),"",IFERROR(DATEDIF($I476,DATE(FY,1,1),"y"),""))</f>
        <v/>
      </c>
      <c r="T476">
        <f>IF(OR($R476=0,NOT(ISNUMBER($J476))),"",IFERROR(DATEDIF($J476,DATE(FY,1,1),"y"),0))</f>
        <v/>
      </c>
      <c r="U476" s="38">
        <f>IF(OR($R476=0,NOT(ISNUMBER($I476))),0,IF(YEAR($I476)+IF($Q476=1,RetAgeO,RetAgeE)=FY,MONTH($I476),IF(YEAR($I476)+IF($Q476=1,RetAgeO,RetAgeE)&lt;FY,1,0)))</f>
        <v/>
      </c>
      <c r="V476" s="38">
        <f>IF(OR($R476=0,NOT(ISNUMBER($K476))),0,IF(YEAR($K476)=FY,MONTH($K476),IF(YEAR($K476)&lt;FY,1,0)))</f>
        <v/>
      </c>
      <c r="W476" s="38">
        <f>IF($R476=0,0,MIN(12,IF(AND(ISNUMBER($O476),$O476&gt;=1,$O476&lt;=12),INT($O476),12),IF(AND(RetireExit="Yes",$U476&gt;0),$U476,12),IF(AND(ContractExit="Yes",$V476&gt;0),$V476,12)))</f>
        <v/>
      </c>
      <c r="X476" s="37">
        <f>IF(ISNUMBER($P476),$P476,IncPct)</f>
        <v/>
      </c>
      <c r="Y476" s="39">
        <f>IF($W476=0,0,MAX(0,MIN($W476,IncMonth-1))+MAX(0,$W476-IncMonth+1)*(1+$X476))</f>
        <v/>
      </c>
      <c r="Z476" s="40">
        <f>IF($C476="",0,IFERROR(INDEX(Departments!$B$5:$B$54,MATCH($C476,Departments!$A$5:$A$54,0)),0))</f>
        <v/>
      </c>
      <c r="AA476" s="41">
        <f>N($L476)*$Y476</f>
        <v/>
      </c>
      <c r="AB476" s="41">
        <f>N($M476)*$Y476</f>
        <v/>
      </c>
      <c r="AC476" s="41">
        <f>$AA476*$Z476</f>
        <v/>
      </c>
      <c r="AD476" s="41">
        <f>$AA476*BonusMonths/12</f>
        <v/>
      </c>
      <c r="AE476" s="41">
        <f>($AA476+SI_Gross*$AB476)*IF($Q476=1,SI_O,SI_E)</f>
        <v/>
      </c>
      <c r="AF476" s="41">
        <f>IF($Q476=1,0,$AA476*EOSB)</f>
        <v/>
      </c>
      <c r="AG476" s="41">
        <f>$AN476*$W476</f>
        <v/>
      </c>
      <c r="AH476" s="41">
        <f>SUM($AA476:$AG476)</f>
        <v/>
      </c>
      <c r="AI476" s="41">
        <f>12*($AM476+$AN476)</f>
        <v/>
      </c>
      <c r="AJ476" s="41">
        <f>$AM476*((IncMonth-1)+(13-IncMonth)*(1+$X476))+12*$AN476</f>
        <v/>
      </c>
      <c r="AK476" s="41">
        <f>IF($R476=1,N($L476)+N($M476),0)</f>
        <v/>
      </c>
      <c r="AL476">
        <f>IF($C476="","",IF(N($L476)&lt;=0,"Basic salary missing",IF(ISNA(MATCH($C476,Departments!$A$5:$A$54,0)),"Department not on Departments sheet",IF(AND($I476&lt;&gt;"",NOT(ISNUMBER($I476))),"Date of birth is text, not a date",IF(AND($K476&lt;&gt;"",NOT(ISNUMBER($K476))),"Contract end is text, not a date","")))))</f>
        <v/>
      </c>
      <c r="AM476" s="41">
        <f>IF($R476=0,0,N($L476)*(1+$Z476+BonusMonths/12+IF($Q476=1,0,EOSB))+N($M476)+(N($L476)+SI_Gross*N($M476))*IF($Q476=1,SI_O,SI_E))</f>
        <v/>
      </c>
      <c r="AN476" s="41">
        <f>IF($R476=0,0,(IF($Q476=1,MedO,MedE+Ticket)+Training)/12)</f>
        <v/>
      </c>
    </row>
    <row r="477">
      <c r="I477" s="35" t="n"/>
      <c r="J477" s="35" t="n"/>
      <c r="K477" s="35" t="n"/>
      <c r="L477" s="36" t="n"/>
      <c r="M477" s="36" t="n"/>
      <c r="P477" s="37" t="n"/>
      <c r="Q477" s="38">
        <f>IF($C477="",0,IF(OR(LOWER(TRIM($G477))="omani",LOWER(TRIM($G477))="oman",LOWER(TRIM($G477))="om",LOWER(TRIM($G477))="local"),1,0))</f>
        <v/>
      </c>
      <c r="R477" s="38">
        <f>IF($C477="",0,IF(OR(ISNUMBER(SEARCH("resign",$N477)),ISNUMBER(SEARCH("terminat",$N477)),ISNUMBER(SEARCH("inactive",$N477)),ISNUMBER(SEARCH("vacan",$N477)),ISNUMBER(SEARCH("deceased",$N477)),ISNUMBER(SEARCH("separated",$N477))),0,1))</f>
        <v/>
      </c>
      <c r="S477">
        <f>IF(OR($R477=0,NOT(ISNUMBER($I477))),"",IFERROR(DATEDIF($I477,DATE(FY,1,1),"y"),""))</f>
        <v/>
      </c>
      <c r="T477">
        <f>IF(OR($R477=0,NOT(ISNUMBER($J477))),"",IFERROR(DATEDIF($J477,DATE(FY,1,1),"y"),0))</f>
        <v/>
      </c>
      <c r="U477" s="38">
        <f>IF(OR($R477=0,NOT(ISNUMBER($I477))),0,IF(YEAR($I477)+IF($Q477=1,RetAgeO,RetAgeE)=FY,MONTH($I477),IF(YEAR($I477)+IF($Q477=1,RetAgeO,RetAgeE)&lt;FY,1,0)))</f>
        <v/>
      </c>
      <c r="V477" s="38">
        <f>IF(OR($R477=0,NOT(ISNUMBER($K477))),0,IF(YEAR($K477)=FY,MONTH($K477),IF(YEAR($K477)&lt;FY,1,0)))</f>
        <v/>
      </c>
      <c r="W477" s="38">
        <f>IF($R477=0,0,MIN(12,IF(AND(ISNUMBER($O477),$O477&gt;=1,$O477&lt;=12),INT($O477),12),IF(AND(RetireExit="Yes",$U477&gt;0),$U477,12),IF(AND(ContractExit="Yes",$V477&gt;0),$V477,12)))</f>
        <v/>
      </c>
      <c r="X477" s="37">
        <f>IF(ISNUMBER($P477),$P477,IncPct)</f>
        <v/>
      </c>
      <c r="Y477" s="39">
        <f>IF($W477=0,0,MAX(0,MIN($W477,IncMonth-1))+MAX(0,$W477-IncMonth+1)*(1+$X477))</f>
        <v/>
      </c>
      <c r="Z477" s="40">
        <f>IF($C477="",0,IFERROR(INDEX(Departments!$B$5:$B$54,MATCH($C477,Departments!$A$5:$A$54,0)),0))</f>
        <v/>
      </c>
      <c r="AA477" s="41">
        <f>N($L477)*$Y477</f>
        <v/>
      </c>
      <c r="AB477" s="41">
        <f>N($M477)*$Y477</f>
        <v/>
      </c>
      <c r="AC477" s="41">
        <f>$AA477*$Z477</f>
        <v/>
      </c>
      <c r="AD477" s="41">
        <f>$AA477*BonusMonths/12</f>
        <v/>
      </c>
      <c r="AE477" s="41">
        <f>($AA477+SI_Gross*$AB477)*IF($Q477=1,SI_O,SI_E)</f>
        <v/>
      </c>
      <c r="AF477" s="41">
        <f>IF($Q477=1,0,$AA477*EOSB)</f>
        <v/>
      </c>
      <c r="AG477" s="41">
        <f>$AN477*$W477</f>
        <v/>
      </c>
      <c r="AH477" s="41">
        <f>SUM($AA477:$AG477)</f>
        <v/>
      </c>
      <c r="AI477" s="41">
        <f>12*($AM477+$AN477)</f>
        <v/>
      </c>
      <c r="AJ477" s="41">
        <f>$AM477*((IncMonth-1)+(13-IncMonth)*(1+$X477))+12*$AN477</f>
        <v/>
      </c>
      <c r="AK477" s="41">
        <f>IF($R477=1,N($L477)+N($M477),0)</f>
        <v/>
      </c>
      <c r="AL477">
        <f>IF($C477="","",IF(N($L477)&lt;=0,"Basic salary missing",IF(ISNA(MATCH($C477,Departments!$A$5:$A$54,0)),"Department not on Departments sheet",IF(AND($I477&lt;&gt;"",NOT(ISNUMBER($I477))),"Date of birth is text, not a date",IF(AND($K477&lt;&gt;"",NOT(ISNUMBER($K477))),"Contract end is text, not a date","")))))</f>
        <v/>
      </c>
      <c r="AM477" s="41">
        <f>IF($R477=0,0,N($L477)*(1+$Z477+BonusMonths/12+IF($Q477=1,0,EOSB))+N($M477)+(N($L477)+SI_Gross*N($M477))*IF($Q477=1,SI_O,SI_E))</f>
        <v/>
      </c>
      <c r="AN477" s="41">
        <f>IF($R477=0,0,(IF($Q477=1,MedO,MedE+Ticket)+Training)/12)</f>
        <v/>
      </c>
    </row>
    <row r="478">
      <c r="I478" s="35" t="n"/>
      <c r="J478" s="35" t="n"/>
      <c r="K478" s="35" t="n"/>
      <c r="L478" s="36" t="n"/>
      <c r="M478" s="36" t="n"/>
      <c r="P478" s="37" t="n"/>
      <c r="Q478" s="38">
        <f>IF($C478="",0,IF(OR(LOWER(TRIM($G478))="omani",LOWER(TRIM($G478))="oman",LOWER(TRIM($G478))="om",LOWER(TRIM($G478))="local"),1,0))</f>
        <v/>
      </c>
      <c r="R478" s="38">
        <f>IF($C478="",0,IF(OR(ISNUMBER(SEARCH("resign",$N478)),ISNUMBER(SEARCH("terminat",$N478)),ISNUMBER(SEARCH("inactive",$N478)),ISNUMBER(SEARCH("vacan",$N478)),ISNUMBER(SEARCH("deceased",$N478)),ISNUMBER(SEARCH("separated",$N478))),0,1))</f>
        <v/>
      </c>
      <c r="S478">
        <f>IF(OR($R478=0,NOT(ISNUMBER($I478))),"",IFERROR(DATEDIF($I478,DATE(FY,1,1),"y"),""))</f>
        <v/>
      </c>
      <c r="T478">
        <f>IF(OR($R478=0,NOT(ISNUMBER($J478))),"",IFERROR(DATEDIF($J478,DATE(FY,1,1),"y"),0))</f>
        <v/>
      </c>
      <c r="U478" s="38">
        <f>IF(OR($R478=0,NOT(ISNUMBER($I478))),0,IF(YEAR($I478)+IF($Q478=1,RetAgeO,RetAgeE)=FY,MONTH($I478),IF(YEAR($I478)+IF($Q478=1,RetAgeO,RetAgeE)&lt;FY,1,0)))</f>
        <v/>
      </c>
      <c r="V478" s="38">
        <f>IF(OR($R478=0,NOT(ISNUMBER($K478))),0,IF(YEAR($K478)=FY,MONTH($K478),IF(YEAR($K478)&lt;FY,1,0)))</f>
        <v/>
      </c>
      <c r="W478" s="38">
        <f>IF($R478=0,0,MIN(12,IF(AND(ISNUMBER($O478),$O478&gt;=1,$O478&lt;=12),INT($O478),12),IF(AND(RetireExit="Yes",$U478&gt;0),$U478,12),IF(AND(ContractExit="Yes",$V478&gt;0),$V478,12)))</f>
        <v/>
      </c>
      <c r="X478" s="37">
        <f>IF(ISNUMBER($P478),$P478,IncPct)</f>
        <v/>
      </c>
      <c r="Y478" s="39">
        <f>IF($W478=0,0,MAX(0,MIN($W478,IncMonth-1))+MAX(0,$W478-IncMonth+1)*(1+$X478))</f>
        <v/>
      </c>
      <c r="Z478" s="40">
        <f>IF($C478="",0,IFERROR(INDEX(Departments!$B$5:$B$54,MATCH($C478,Departments!$A$5:$A$54,0)),0))</f>
        <v/>
      </c>
      <c r="AA478" s="41">
        <f>N($L478)*$Y478</f>
        <v/>
      </c>
      <c r="AB478" s="41">
        <f>N($M478)*$Y478</f>
        <v/>
      </c>
      <c r="AC478" s="41">
        <f>$AA478*$Z478</f>
        <v/>
      </c>
      <c r="AD478" s="41">
        <f>$AA478*BonusMonths/12</f>
        <v/>
      </c>
      <c r="AE478" s="41">
        <f>($AA478+SI_Gross*$AB478)*IF($Q478=1,SI_O,SI_E)</f>
        <v/>
      </c>
      <c r="AF478" s="41">
        <f>IF($Q478=1,0,$AA478*EOSB)</f>
        <v/>
      </c>
      <c r="AG478" s="41">
        <f>$AN478*$W478</f>
        <v/>
      </c>
      <c r="AH478" s="41">
        <f>SUM($AA478:$AG478)</f>
        <v/>
      </c>
      <c r="AI478" s="41">
        <f>12*($AM478+$AN478)</f>
        <v/>
      </c>
      <c r="AJ478" s="41">
        <f>$AM478*((IncMonth-1)+(13-IncMonth)*(1+$X478))+12*$AN478</f>
        <v/>
      </c>
      <c r="AK478" s="41">
        <f>IF($R478=1,N($L478)+N($M478),0)</f>
        <v/>
      </c>
      <c r="AL478">
        <f>IF($C478="","",IF(N($L478)&lt;=0,"Basic salary missing",IF(ISNA(MATCH($C478,Departments!$A$5:$A$54,0)),"Department not on Departments sheet",IF(AND($I478&lt;&gt;"",NOT(ISNUMBER($I478))),"Date of birth is text, not a date",IF(AND($K478&lt;&gt;"",NOT(ISNUMBER($K478))),"Contract end is text, not a date","")))))</f>
        <v/>
      </c>
      <c r="AM478" s="41">
        <f>IF($R478=0,0,N($L478)*(1+$Z478+BonusMonths/12+IF($Q478=1,0,EOSB))+N($M478)+(N($L478)+SI_Gross*N($M478))*IF($Q478=1,SI_O,SI_E))</f>
        <v/>
      </c>
      <c r="AN478" s="41">
        <f>IF($R478=0,0,(IF($Q478=1,MedO,MedE+Ticket)+Training)/12)</f>
        <v/>
      </c>
    </row>
    <row r="479">
      <c r="I479" s="35" t="n"/>
      <c r="J479" s="35" t="n"/>
      <c r="K479" s="35" t="n"/>
      <c r="L479" s="36" t="n"/>
      <c r="M479" s="36" t="n"/>
      <c r="P479" s="37" t="n"/>
      <c r="Q479" s="38">
        <f>IF($C479="",0,IF(OR(LOWER(TRIM($G479))="omani",LOWER(TRIM($G479))="oman",LOWER(TRIM($G479))="om",LOWER(TRIM($G479))="local"),1,0))</f>
        <v/>
      </c>
      <c r="R479" s="38">
        <f>IF($C479="",0,IF(OR(ISNUMBER(SEARCH("resign",$N479)),ISNUMBER(SEARCH("terminat",$N479)),ISNUMBER(SEARCH("inactive",$N479)),ISNUMBER(SEARCH("vacan",$N479)),ISNUMBER(SEARCH("deceased",$N479)),ISNUMBER(SEARCH("separated",$N479))),0,1))</f>
        <v/>
      </c>
      <c r="S479">
        <f>IF(OR($R479=0,NOT(ISNUMBER($I479))),"",IFERROR(DATEDIF($I479,DATE(FY,1,1),"y"),""))</f>
        <v/>
      </c>
      <c r="T479">
        <f>IF(OR($R479=0,NOT(ISNUMBER($J479))),"",IFERROR(DATEDIF($J479,DATE(FY,1,1),"y"),0))</f>
        <v/>
      </c>
      <c r="U479" s="38">
        <f>IF(OR($R479=0,NOT(ISNUMBER($I479))),0,IF(YEAR($I479)+IF($Q479=1,RetAgeO,RetAgeE)=FY,MONTH($I479),IF(YEAR($I479)+IF($Q479=1,RetAgeO,RetAgeE)&lt;FY,1,0)))</f>
        <v/>
      </c>
      <c r="V479" s="38">
        <f>IF(OR($R479=0,NOT(ISNUMBER($K479))),0,IF(YEAR($K479)=FY,MONTH($K479),IF(YEAR($K479)&lt;FY,1,0)))</f>
        <v/>
      </c>
      <c r="W479" s="38">
        <f>IF($R479=0,0,MIN(12,IF(AND(ISNUMBER($O479),$O479&gt;=1,$O479&lt;=12),INT($O479),12),IF(AND(RetireExit="Yes",$U479&gt;0),$U479,12),IF(AND(ContractExit="Yes",$V479&gt;0),$V479,12)))</f>
        <v/>
      </c>
      <c r="X479" s="37">
        <f>IF(ISNUMBER($P479),$P479,IncPct)</f>
        <v/>
      </c>
      <c r="Y479" s="39">
        <f>IF($W479=0,0,MAX(0,MIN($W479,IncMonth-1))+MAX(0,$W479-IncMonth+1)*(1+$X479))</f>
        <v/>
      </c>
      <c r="Z479" s="40">
        <f>IF($C479="",0,IFERROR(INDEX(Departments!$B$5:$B$54,MATCH($C479,Departments!$A$5:$A$54,0)),0))</f>
        <v/>
      </c>
      <c r="AA479" s="41">
        <f>N($L479)*$Y479</f>
        <v/>
      </c>
      <c r="AB479" s="41">
        <f>N($M479)*$Y479</f>
        <v/>
      </c>
      <c r="AC479" s="41">
        <f>$AA479*$Z479</f>
        <v/>
      </c>
      <c r="AD479" s="41">
        <f>$AA479*BonusMonths/12</f>
        <v/>
      </c>
      <c r="AE479" s="41">
        <f>($AA479+SI_Gross*$AB479)*IF($Q479=1,SI_O,SI_E)</f>
        <v/>
      </c>
      <c r="AF479" s="41">
        <f>IF($Q479=1,0,$AA479*EOSB)</f>
        <v/>
      </c>
      <c r="AG479" s="41">
        <f>$AN479*$W479</f>
        <v/>
      </c>
      <c r="AH479" s="41">
        <f>SUM($AA479:$AG479)</f>
        <v/>
      </c>
      <c r="AI479" s="41">
        <f>12*($AM479+$AN479)</f>
        <v/>
      </c>
      <c r="AJ479" s="41">
        <f>$AM479*((IncMonth-1)+(13-IncMonth)*(1+$X479))+12*$AN479</f>
        <v/>
      </c>
      <c r="AK479" s="41">
        <f>IF($R479=1,N($L479)+N($M479),0)</f>
        <v/>
      </c>
      <c r="AL479">
        <f>IF($C479="","",IF(N($L479)&lt;=0,"Basic salary missing",IF(ISNA(MATCH($C479,Departments!$A$5:$A$54,0)),"Department not on Departments sheet",IF(AND($I479&lt;&gt;"",NOT(ISNUMBER($I479))),"Date of birth is text, not a date",IF(AND($K479&lt;&gt;"",NOT(ISNUMBER($K479))),"Contract end is text, not a date","")))))</f>
        <v/>
      </c>
      <c r="AM479" s="41">
        <f>IF($R479=0,0,N($L479)*(1+$Z479+BonusMonths/12+IF($Q479=1,0,EOSB))+N($M479)+(N($L479)+SI_Gross*N($M479))*IF($Q479=1,SI_O,SI_E))</f>
        <v/>
      </c>
      <c r="AN479" s="41">
        <f>IF($R479=0,0,(IF($Q479=1,MedO,MedE+Ticket)+Training)/12)</f>
        <v/>
      </c>
    </row>
    <row r="480">
      <c r="I480" s="35" t="n"/>
      <c r="J480" s="35" t="n"/>
      <c r="K480" s="35" t="n"/>
      <c r="L480" s="36" t="n"/>
      <c r="M480" s="36" t="n"/>
      <c r="P480" s="37" t="n"/>
      <c r="Q480" s="38">
        <f>IF($C480="",0,IF(OR(LOWER(TRIM($G480))="omani",LOWER(TRIM($G480))="oman",LOWER(TRIM($G480))="om",LOWER(TRIM($G480))="local"),1,0))</f>
        <v/>
      </c>
      <c r="R480" s="38">
        <f>IF($C480="",0,IF(OR(ISNUMBER(SEARCH("resign",$N480)),ISNUMBER(SEARCH("terminat",$N480)),ISNUMBER(SEARCH("inactive",$N480)),ISNUMBER(SEARCH("vacan",$N480)),ISNUMBER(SEARCH("deceased",$N480)),ISNUMBER(SEARCH("separated",$N480))),0,1))</f>
        <v/>
      </c>
      <c r="S480">
        <f>IF(OR($R480=0,NOT(ISNUMBER($I480))),"",IFERROR(DATEDIF($I480,DATE(FY,1,1),"y"),""))</f>
        <v/>
      </c>
      <c r="T480">
        <f>IF(OR($R480=0,NOT(ISNUMBER($J480))),"",IFERROR(DATEDIF($J480,DATE(FY,1,1),"y"),0))</f>
        <v/>
      </c>
      <c r="U480" s="38">
        <f>IF(OR($R480=0,NOT(ISNUMBER($I480))),0,IF(YEAR($I480)+IF($Q480=1,RetAgeO,RetAgeE)=FY,MONTH($I480),IF(YEAR($I480)+IF($Q480=1,RetAgeO,RetAgeE)&lt;FY,1,0)))</f>
        <v/>
      </c>
      <c r="V480" s="38">
        <f>IF(OR($R480=0,NOT(ISNUMBER($K480))),0,IF(YEAR($K480)=FY,MONTH($K480),IF(YEAR($K480)&lt;FY,1,0)))</f>
        <v/>
      </c>
      <c r="W480" s="38">
        <f>IF($R480=0,0,MIN(12,IF(AND(ISNUMBER($O480),$O480&gt;=1,$O480&lt;=12),INT($O480),12),IF(AND(RetireExit="Yes",$U480&gt;0),$U480,12),IF(AND(ContractExit="Yes",$V480&gt;0),$V480,12)))</f>
        <v/>
      </c>
      <c r="X480" s="37">
        <f>IF(ISNUMBER($P480),$P480,IncPct)</f>
        <v/>
      </c>
      <c r="Y480" s="39">
        <f>IF($W480=0,0,MAX(0,MIN($W480,IncMonth-1))+MAX(0,$W480-IncMonth+1)*(1+$X480))</f>
        <v/>
      </c>
      <c r="Z480" s="40">
        <f>IF($C480="",0,IFERROR(INDEX(Departments!$B$5:$B$54,MATCH($C480,Departments!$A$5:$A$54,0)),0))</f>
        <v/>
      </c>
      <c r="AA480" s="41">
        <f>N($L480)*$Y480</f>
        <v/>
      </c>
      <c r="AB480" s="41">
        <f>N($M480)*$Y480</f>
        <v/>
      </c>
      <c r="AC480" s="41">
        <f>$AA480*$Z480</f>
        <v/>
      </c>
      <c r="AD480" s="41">
        <f>$AA480*BonusMonths/12</f>
        <v/>
      </c>
      <c r="AE480" s="41">
        <f>($AA480+SI_Gross*$AB480)*IF($Q480=1,SI_O,SI_E)</f>
        <v/>
      </c>
      <c r="AF480" s="41">
        <f>IF($Q480=1,0,$AA480*EOSB)</f>
        <v/>
      </c>
      <c r="AG480" s="41">
        <f>$AN480*$W480</f>
        <v/>
      </c>
      <c r="AH480" s="41">
        <f>SUM($AA480:$AG480)</f>
        <v/>
      </c>
      <c r="AI480" s="41">
        <f>12*($AM480+$AN480)</f>
        <v/>
      </c>
      <c r="AJ480" s="41">
        <f>$AM480*((IncMonth-1)+(13-IncMonth)*(1+$X480))+12*$AN480</f>
        <v/>
      </c>
      <c r="AK480" s="41">
        <f>IF($R480=1,N($L480)+N($M480),0)</f>
        <v/>
      </c>
      <c r="AL480">
        <f>IF($C480="","",IF(N($L480)&lt;=0,"Basic salary missing",IF(ISNA(MATCH($C480,Departments!$A$5:$A$54,0)),"Department not on Departments sheet",IF(AND($I480&lt;&gt;"",NOT(ISNUMBER($I480))),"Date of birth is text, not a date",IF(AND($K480&lt;&gt;"",NOT(ISNUMBER($K480))),"Contract end is text, not a date","")))))</f>
        <v/>
      </c>
      <c r="AM480" s="41">
        <f>IF($R480=0,0,N($L480)*(1+$Z480+BonusMonths/12+IF($Q480=1,0,EOSB))+N($M480)+(N($L480)+SI_Gross*N($M480))*IF($Q480=1,SI_O,SI_E))</f>
        <v/>
      </c>
      <c r="AN480" s="41">
        <f>IF($R480=0,0,(IF($Q480=1,MedO,MedE+Ticket)+Training)/12)</f>
        <v/>
      </c>
    </row>
    <row r="481">
      <c r="I481" s="35" t="n"/>
      <c r="J481" s="35" t="n"/>
      <c r="K481" s="35" t="n"/>
      <c r="L481" s="36" t="n"/>
      <c r="M481" s="36" t="n"/>
      <c r="P481" s="37" t="n"/>
      <c r="Q481" s="38">
        <f>IF($C481="",0,IF(OR(LOWER(TRIM($G481))="omani",LOWER(TRIM($G481))="oman",LOWER(TRIM($G481))="om",LOWER(TRIM($G481))="local"),1,0))</f>
        <v/>
      </c>
      <c r="R481" s="38">
        <f>IF($C481="",0,IF(OR(ISNUMBER(SEARCH("resign",$N481)),ISNUMBER(SEARCH("terminat",$N481)),ISNUMBER(SEARCH("inactive",$N481)),ISNUMBER(SEARCH("vacan",$N481)),ISNUMBER(SEARCH("deceased",$N481)),ISNUMBER(SEARCH("separated",$N481))),0,1))</f>
        <v/>
      </c>
      <c r="S481">
        <f>IF(OR($R481=0,NOT(ISNUMBER($I481))),"",IFERROR(DATEDIF($I481,DATE(FY,1,1),"y"),""))</f>
        <v/>
      </c>
      <c r="T481">
        <f>IF(OR($R481=0,NOT(ISNUMBER($J481))),"",IFERROR(DATEDIF($J481,DATE(FY,1,1),"y"),0))</f>
        <v/>
      </c>
      <c r="U481" s="38">
        <f>IF(OR($R481=0,NOT(ISNUMBER($I481))),0,IF(YEAR($I481)+IF($Q481=1,RetAgeO,RetAgeE)=FY,MONTH($I481),IF(YEAR($I481)+IF($Q481=1,RetAgeO,RetAgeE)&lt;FY,1,0)))</f>
        <v/>
      </c>
      <c r="V481" s="38">
        <f>IF(OR($R481=0,NOT(ISNUMBER($K481))),0,IF(YEAR($K481)=FY,MONTH($K481),IF(YEAR($K481)&lt;FY,1,0)))</f>
        <v/>
      </c>
      <c r="W481" s="38">
        <f>IF($R481=0,0,MIN(12,IF(AND(ISNUMBER($O481),$O481&gt;=1,$O481&lt;=12),INT($O481),12),IF(AND(RetireExit="Yes",$U481&gt;0),$U481,12),IF(AND(ContractExit="Yes",$V481&gt;0),$V481,12)))</f>
        <v/>
      </c>
      <c r="X481" s="37">
        <f>IF(ISNUMBER($P481),$P481,IncPct)</f>
        <v/>
      </c>
      <c r="Y481" s="39">
        <f>IF($W481=0,0,MAX(0,MIN($W481,IncMonth-1))+MAX(0,$W481-IncMonth+1)*(1+$X481))</f>
        <v/>
      </c>
      <c r="Z481" s="40">
        <f>IF($C481="",0,IFERROR(INDEX(Departments!$B$5:$B$54,MATCH($C481,Departments!$A$5:$A$54,0)),0))</f>
        <v/>
      </c>
      <c r="AA481" s="41">
        <f>N($L481)*$Y481</f>
        <v/>
      </c>
      <c r="AB481" s="41">
        <f>N($M481)*$Y481</f>
        <v/>
      </c>
      <c r="AC481" s="41">
        <f>$AA481*$Z481</f>
        <v/>
      </c>
      <c r="AD481" s="41">
        <f>$AA481*BonusMonths/12</f>
        <v/>
      </c>
      <c r="AE481" s="41">
        <f>($AA481+SI_Gross*$AB481)*IF($Q481=1,SI_O,SI_E)</f>
        <v/>
      </c>
      <c r="AF481" s="41">
        <f>IF($Q481=1,0,$AA481*EOSB)</f>
        <v/>
      </c>
      <c r="AG481" s="41">
        <f>$AN481*$W481</f>
        <v/>
      </c>
      <c r="AH481" s="41">
        <f>SUM($AA481:$AG481)</f>
        <v/>
      </c>
      <c r="AI481" s="41">
        <f>12*($AM481+$AN481)</f>
        <v/>
      </c>
      <c r="AJ481" s="41">
        <f>$AM481*((IncMonth-1)+(13-IncMonth)*(1+$X481))+12*$AN481</f>
        <v/>
      </c>
      <c r="AK481" s="41">
        <f>IF($R481=1,N($L481)+N($M481),0)</f>
        <v/>
      </c>
      <c r="AL481">
        <f>IF($C481="","",IF(N($L481)&lt;=0,"Basic salary missing",IF(ISNA(MATCH($C481,Departments!$A$5:$A$54,0)),"Department not on Departments sheet",IF(AND($I481&lt;&gt;"",NOT(ISNUMBER($I481))),"Date of birth is text, not a date",IF(AND($K481&lt;&gt;"",NOT(ISNUMBER($K481))),"Contract end is text, not a date","")))))</f>
        <v/>
      </c>
      <c r="AM481" s="41">
        <f>IF($R481=0,0,N($L481)*(1+$Z481+BonusMonths/12+IF($Q481=1,0,EOSB))+N($M481)+(N($L481)+SI_Gross*N($M481))*IF($Q481=1,SI_O,SI_E))</f>
        <v/>
      </c>
      <c r="AN481" s="41">
        <f>IF($R481=0,0,(IF($Q481=1,MedO,MedE+Ticket)+Training)/12)</f>
        <v/>
      </c>
    </row>
    <row r="482">
      <c r="I482" s="35" t="n"/>
      <c r="J482" s="35" t="n"/>
      <c r="K482" s="35" t="n"/>
      <c r="L482" s="36" t="n"/>
      <c r="M482" s="36" t="n"/>
      <c r="P482" s="37" t="n"/>
      <c r="Q482" s="38">
        <f>IF($C482="",0,IF(OR(LOWER(TRIM($G482))="omani",LOWER(TRIM($G482))="oman",LOWER(TRIM($G482))="om",LOWER(TRIM($G482))="local"),1,0))</f>
        <v/>
      </c>
      <c r="R482" s="38">
        <f>IF($C482="",0,IF(OR(ISNUMBER(SEARCH("resign",$N482)),ISNUMBER(SEARCH("terminat",$N482)),ISNUMBER(SEARCH("inactive",$N482)),ISNUMBER(SEARCH("vacan",$N482)),ISNUMBER(SEARCH("deceased",$N482)),ISNUMBER(SEARCH("separated",$N482))),0,1))</f>
        <v/>
      </c>
      <c r="S482">
        <f>IF(OR($R482=0,NOT(ISNUMBER($I482))),"",IFERROR(DATEDIF($I482,DATE(FY,1,1),"y"),""))</f>
        <v/>
      </c>
      <c r="T482">
        <f>IF(OR($R482=0,NOT(ISNUMBER($J482))),"",IFERROR(DATEDIF($J482,DATE(FY,1,1),"y"),0))</f>
        <v/>
      </c>
      <c r="U482" s="38">
        <f>IF(OR($R482=0,NOT(ISNUMBER($I482))),0,IF(YEAR($I482)+IF($Q482=1,RetAgeO,RetAgeE)=FY,MONTH($I482),IF(YEAR($I482)+IF($Q482=1,RetAgeO,RetAgeE)&lt;FY,1,0)))</f>
        <v/>
      </c>
      <c r="V482" s="38">
        <f>IF(OR($R482=0,NOT(ISNUMBER($K482))),0,IF(YEAR($K482)=FY,MONTH($K482),IF(YEAR($K482)&lt;FY,1,0)))</f>
        <v/>
      </c>
      <c r="W482" s="38">
        <f>IF($R482=0,0,MIN(12,IF(AND(ISNUMBER($O482),$O482&gt;=1,$O482&lt;=12),INT($O482),12),IF(AND(RetireExit="Yes",$U482&gt;0),$U482,12),IF(AND(ContractExit="Yes",$V482&gt;0),$V482,12)))</f>
        <v/>
      </c>
      <c r="X482" s="37">
        <f>IF(ISNUMBER($P482),$P482,IncPct)</f>
        <v/>
      </c>
      <c r="Y482" s="39">
        <f>IF($W482=0,0,MAX(0,MIN($W482,IncMonth-1))+MAX(0,$W482-IncMonth+1)*(1+$X482))</f>
        <v/>
      </c>
      <c r="Z482" s="40">
        <f>IF($C482="",0,IFERROR(INDEX(Departments!$B$5:$B$54,MATCH($C482,Departments!$A$5:$A$54,0)),0))</f>
        <v/>
      </c>
      <c r="AA482" s="41">
        <f>N($L482)*$Y482</f>
        <v/>
      </c>
      <c r="AB482" s="41">
        <f>N($M482)*$Y482</f>
        <v/>
      </c>
      <c r="AC482" s="41">
        <f>$AA482*$Z482</f>
        <v/>
      </c>
      <c r="AD482" s="41">
        <f>$AA482*BonusMonths/12</f>
        <v/>
      </c>
      <c r="AE482" s="41">
        <f>($AA482+SI_Gross*$AB482)*IF($Q482=1,SI_O,SI_E)</f>
        <v/>
      </c>
      <c r="AF482" s="41">
        <f>IF($Q482=1,0,$AA482*EOSB)</f>
        <v/>
      </c>
      <c r="AG482" s="41">
        <f>$AN482*$W482</f>
        <v/>
      </c>
      <c r="AH482" s="41">
        <f>SUM($AA482:$AG482)</f>
        <v/>
      </c>
      <c r="AI482" s="41">
        <f>12*($AM482+$AN482)</f>
        <v/>
      </c>
      <c r="AJ482" s="41">
        <f>$AM482*((IncMonth-1)+(13-IncMonth)*(1+$X482))+12*$AN482</f>
        <v/>
      </c>
      <c r="AK482" s="41">
        <f>IF($R482=1,N($L482)+N($M482),0)</f>
        <v/>
      </c>
      <c r="AL482">
        <f>IF($C482="","",IF(N($L482)&lt;=0,"Basic salary missing",IF(ISNA(MATCH($C482,Departments!$A$5:$A$54,0)),"Department not on Departments sheet",IF(AND($I482&lt;&gt;"",NOT(ISNUMBER($I482))),"Date of birth is text, not a date",IF(AND($K482&lt;&gt;"",NOT(ISNUMBER($K482))),"Contract end is text, not a date","")))))</f>
        <v/>
      </c>
      <c r="AM482" s="41">
        <f>IF($R482=0,0,N($L482)*(1+$Z482+BonusMonths/12+IF($Q482=1,0,EOSB))+N($M482)+(N($L482)+SI_Gross*N($M482))*IF($Q482=1,SI_O,SI_E))</f>
        <v/>
      </c>
      <c r="AN482" s="41">
        <f>IF($R482=0,0,(IF($Q482=1,MedO,MedE+Ticket)+Training)/12)</f>
        <v/>
      </c>
    </row>
    <row r="483">
      <c r="I483" s="35" t="n"/>
      <c r="J483" s="35" t="n"/>
      <c r="K483" s="35" t="n"/>
      <c r="L483" s="36" t="n"/>
      <c r="M483" s="36" t="n"/>
      <c r="P483" s="37" t="n"/>
      <c r="Q483" s="38">
        <f>IF($C483="",0,IF(OR(LOWER(TRIM($G483))="omani",LOWER(TRIM($G483))="oman",LOWER(TRIM($G483))="om",LOWER(TRIM($G483))="local"),1,0))</f>
        <v/>
      </c>
      <c r="R483" s="38">
        <f>IF($C483="",0,IF(OR(ISNUMBER(SEARCH("resign",$N483)),ISNUMBER(SEARCH("terminat",$N483)),ISNUMBER(SEARCH("inactive",$N483)),ISNUMBER(SEARCH("vacan",$N483)),ISNUMBER(SEARCH("deceased",$N483)),ISNUMBER(SEARCH("separated",$N483))),0,1))</f>
        <v/>
      </c>
      <c r="S483">
        <f>IF(OR($R483=0,NOT(ISNUMBER($I483))),"",IFERROR(DATEDIF($I483,DATE(FY,1,1),"y"),""))</f>
        <v/>
      </c>
      <c r="T483">
        <f>IF(OR($R483=0,NOT(ISNUMBER($J483))),"",IFERROR(DATEDIF($J483,DATE(FY,1,1),"y"),0))</f>
        <v/>
      </c>
      <c r="U483" s="38">
        <f>IF(OR($R483=0,NOT(ISNUMBER($I483))),0,IF(YEAR($I483)+IF($Q483=1,RetAgeO,RetAgeE)=FY,MONTH($I483),IF(YEAR($I483)+IF($Q483=1,RetAgeO,RetAgeE)&lt;FY,1,0)))</f>
        <v/>
      </c>
      <c r="V483" s="38">
        <f>IF(OR($R483=0,NOT(ISNUMBER($K483))),0,IF(YEAR($K483)=FY,MONTH($K483),IF(YEAR($K483)&lt;FY,1,0)))</f>
        <v/>
      </c>
      <c r="W483" s="38">
        <f>IF($R483=0,0,MIN(12,IF(AND(ISNUMBER($O483),$O483&gt;=1,$O483&lt;=12),INT($O483),12),IF(AND(RetireExit="Yes",$U483&gt;0),$U483,12),IF(AND(ContractExit="Yes",$V483&gt;0),$V483,12)))</f>
        <v/>
      </c>
      <c r="X483" s="37">
        <f>IF(ISNUMBER($P483),$P483,IncPct)</f>
        <v/>
      </c>
      <c r="Y483" s="39">
        <f>IF($W483=0,0,MAX(0,MIN($W483,IncMonth-1))+MAX(0,$W483-IncMonth+1)*(1+$X483))</f>
        <v/>
      </c>
      <c r="Z483" s="40">
        <f>IF($C483="",0,IFERROR(INDEX(Departments!$B$5:$B$54,MATCH($C483,Departments!$A$5:$A$54,0)),0))</f>
        <v/>
      </c>
      <c r="AA483" s="41">
        <f>N($L483)*$Y483</f>
        <v/>
      </c>
      <c r="AB483" s="41">
        <f>N($M483)*$Y483</f>
        <v/>
      </c>
      <c r="AC483" s="41">
        <f>$AA483*$Z483</f>
        <v/>
      </c>
      <c r="AD483" s="41">
        <f>$AA483*BonusMonths/12</f>
        <v/>
      </c>
      <c r="AE483" s="41">
        <f>($AA483+SI_Gross*$AB483)*IF($Q483=1,SI_O,SI_E)</f>
        <v/>
      </c>
      <c r="AF483" s="41">
        <f>IF($Q483=1,0,$AA483*EOSB)</f>
        <v/>
      </c>
      <c r="AG483" s="41">
        <f>$AN483*$W483</f>
        <v/>
      </c>
      <c r="AH483" s="41">
        <f>SUM($AA483:$AG483)</f>
        <v/>
      </c>
      <c r="AI483" s="41">
        <f>12*($AM483+$AN483)</f>
        <v/>
      </c>
      <c r="AJ483" s="41">
        <f>$AM483*((IncMonth-1)+(13-IncMonth)*(1+$X483))+12*$AN483</f>
        <v/>
      </c>
      <c r="AK483" s="41">
        <f>IF($R483=1,N($L483)+N($M483),0)</f>
        <v/>
      </c>
      <c r="AL483">
        <f>IF($C483="","",IF(N($L483)&lt;=0,"Basic salary missing",IF(ISNA(MATCH($C483,Departments!$A$5:$A$54,0)),"Department not on Departments sheet",IF(AND($I483&lt;&gt;"",NOT(ISNUMBER($I483))),"Date of birth is text, not a date",IF(AND($K483&lt;&gt;"",NOT(ISNUMBER($K483))),"Contract end is text, not a date","")))))</f>
        <v/>
      </c>
      <c r="AM483" s="41">
        <f>IF($R483=0,0,N($L483)*(1+$Z483+BonusMonths/12+IF($Q483=1,0,EOSB))+N($M483)+(N($L483)+SI_Gross*N($M483))*IF($Q483=1,SI_O,SI_E))</f>
        <v/>
      </c>
      <c r="AN483" s="41">
        <f>IF($R483=0,0,(IF($Q483=1,MedO,MedE+Ticket)+Training)/12)</f>
        <v/>
      </c>
    </row>
    <row r="484">
      <c r="I484" s="35" t="n"/>
      <c r="J484" s="35" t="n"/>
      <c r="K484" s="35" t="n"/>
      <c r="L484" s="36" t="n"/>
      <c r="M484" s="36" t="n"/>
      <c r="P484" s="37" t="n"/>
      <c r="Q484" s="38">
        <f>IF($C484="",0,IF(OR(LOWER(TRIM($G484))="omani",LOWER(TRIM($G484))="oman",LOWER(TRIM($G484))="om",LOWER(TRIM($G484))="local"),1,0))</f>
        <v/>
      </c>
      <c r="R484" s="38">
        <f>IF($C484="",0,IF(OR(ISNUMBER(SEARCH("resign",$N484)),ISNUMBER(SEARCH("terminat",$N484)),ISNUMBER(SEARCH("inactive",$N484)),ISNUMBER(SEARCH("vacan",$N484)),ISNUMBER(SEARCH("deceased",$N484)),ISNUMBER(SEARCH("separated",$N484))),0,1))</f>
        <v/>
      </c>
      <c r="S484">
        <f>IF(OR($R484=0,NOT(ISNUMBER($I484))),"",IFERROR(DATEDIF($I484,DATE(FY,1,1),"y"),""))</f>
        <v/>
      </c>
      <c r="T484">
        <f>IF(OR($R484=0,NOT(ISNUMBER($J484))),"",IFERROR(DATEDIF($J484,DATE(FY,1,1),"y"),0))</f>
        <v/>
      </c>
      <c r="U484" s="38">
        <f>IF(OR($R484=0,NOT(ISNUMBER($I484))),0,IF(YEAR($I484)+IF($Q484=1,RetAgeO,RetAgeE)=FY,MONTH($I484),IF(YEAR($I484)+IF($Q484=1,RetAgeO,RetAgeE)&lt;FY,1,0)))</f>
        <v/>
      </c>
      <c r="V484" s="38">
        <f>IF(OR($R484=0,NOT(ISNUMBER($K484))),0,IF(YEAR($K484)=FY,MONTH($K484),IF(YEAR($K484)&lt;FY,1,0)))</f>
        <v/>
      </c>
      <c r="W484" s="38">
        <f>IF($R484=0,0,MIN(12,IF(AND(ISNUMBER($O484),$O484&gt;=1,$O484&lt;=12),INT($O484),12),IF(AND(RetireExit="Yes",$U484&gt;0),$U484,12),IF(AND(ContractExit="Yes",$V484&gt;0),$V484,12)))</f>
        <v/>
      </c>
      <c r="X484" s="37">
        <f>IF(ISNUMBER($P484),$P484,IncPct)</f>
        <v/>
      </c>
      <c r="Y484" s="39">
        <f>IF($W484=0,0,MAX(0,MIN($W484,IncMonth-1))+MAX(0,$W484-IncMonth+1)*(1+$X484))</f>
        <v/>
      </c>
      <c r="Z484" s="40">
        <f>IF($C484="",0,IFERROR(INDEX(Departments!$B$5:$B$54,MATCH($C484,Departments!$A$5:$A$54,0)),0))</f>
        <v/>
      </c>
      <c r="AA484" s="41">
        <f>N($L484)*$Y484</f>
        <v/>
      </c>
      <c r="AB484" s="41">
        <f>N($M484)*$Y484</f>
        <v/>
      </c>
      <c r="AC484" s="41">
        <f>$AA484*$Z484</f>
        <v/>
      </c>
      <c r="AD484" s="41">
        <f>$AA484*BonusMonths/12</f>
        <v/>
      </c>
      <c r="AE484" s="41">
        <f>($AA484+SI_Gross*$AB484)*IF($Q484=1,SI_O,SI_E)</f>
        <v/>
      </c>
      <c r="AF484" s="41">
        <f>IF($Q484=1,0,$AA484*EOSB)</f>
        <v/>
      </c>
      <c r="AG484" s="41">
        <f>$AN484*$W484</f>
        <v/>
      </c>
      <c r="AH484" s="41">
        <f>SUM($AA484:$AG484)</f>
        <v/>
      </c>
      <c r="AI484" s="41">
        <f>12*($AM484+$AN484)</f>
        <v/>
      </c>
      <c r="AJ484" s="41">
        <f>$AM484*((IncMonth-1)+(13-IncMonth)*(1+$X484))+12*$AN484</f>
        <v/>
      </c>
      <c r="AK484" s="41">
        <f>IF($R484=1,N($L484)+N($M484),0)</f>
        <v/>
      </c>
      <c r="AL484">
        <f>IF($C484="","",IF(N($L484)&lt;=0,"Basic salary missing",IF(ISNA(MATCH($C484,Departments!$A$5:$A$54,0)),"Department not on Departments sheet",IF(AND($I484&lt;&gt;"",NOT(ISNUMBER($I484))),"Date of birth is text, not a date",IF(AND($K484&lt;&gt;"",NOT(ISNUMBER($K484))),"Contract end is text, not a date","")))))</f>
        <v/>
      </c>
      <c r="AM484" s="41">
        <f>IF($R484=0,0,N($L484)*(1+$Z484+BonusMonths/12+IF($Q484=1,0,EOSB))+N($M484)+(N($L484)+SI_Gross*N($M484))*IF($Q484=1,SI_O,SI_E))</f>
        <v/>
      </c>
      <c r="AN484" s="41">
        <f>IF($R484=0,0,(IF($Q484=1,MedO,MedE+Ticket)+Training)/12)</f>
        <v/>
      </c>
    </row>
    <row r="485">
      <c r="I485" s="35" t="n"/>
      <c r="J485" s="35" t="n"/>
      <c r="K485" s="35" t="n"/>
      <c r="L485" s="36" t="n"/>
      <c r="M485" s="36" t="n"/>
      <c r="P485" s="37" t="n"/>
      <c r="Q485" s="38">
        <f>IF($C485="",0,IF(OR(LOWER(TRIM($G485))="omani",LOWER(TRIM($G485))="oman",LOWER(TRIM($G485))="om",LOWER(TRIM($G485))="local"),1,0))</f>
        <v/>
      </c>
      <c r="R485" s="38">
        <f>IF($C485="",0,IF(OR(ISNUMBER(SEARCH("resign",$N485)),ISNUMBER(SEARCH("terminat",$N485)),ISNUMBER(SEARCH("inactive",$N485)),ISNUMBER(SEARCH("vacan",$N485)),ISNUMBER(SEARCH("deceased",$N485)),ISNUMBER(SEARCH("separated",$N485))),0,1))</f>
        <v/>
      </c>
      <c r="S485">
        <f>IF(OR($R485=0,NOT(ISNUMBER($I485))),"",IFERROR(DATEDIF($I485,DATE(FY,1,1),"y"),""))</f>
        <v/>
      </c>
      <c r="T485">
        <f>IF(OR($R485=0,NOT(ISNUMBER($J485))),"",IFERROR(DATEDIF($J485,DATE(FY,1,1),"y"),0))</f>
        <v/>
      </c>
      <c r="U485" s="38">
        <f>IF(OR($R485=0,NOT(ISNUMBER($I485))),0,IF(YEAR($I485)+IF($Q485=1,RetAgeO,RetAgeE)=FY,MONTH($I485),IF(YEAR($I485)+IF($Q485=1,RetAgeO,RetAgeE)&lt;FY,1,0)))</f>
        <v/>
      </c>
      <c r="V485" s="38">
        <f>IF(OR($R485=0,NOT(ISNUMBER($K485))),0,IF(YEAR($K485)=FY,MONTH($K485),IF(YEAR($K485)&lt;FY,1,0)))</f>
        <v/>
      </c>
      <c r="W485" s="38">
        <f>IF($R485=0,0,MIN(12,IF(AND(ISNUMBER($O485),$O485&gt;=1,$O485&lt;=12),INT($O485),12),IF(AND(RetireExit="Yes",$U485&gt;0),$U485,12),IF(AND(ContractExit="Yes",$V485&gt;0),$V485,12)))</f>
        <v/>
      </c>
      <c r="X485" s="37">
        <f>IF(ISNUMBER($P485),$P485,IncPct)</f>
        <v/>
      </c>
      <c r="Y485" s="39">
        <f>IF($W485=0,0,MAX(0,MIN($W485,IncMonth-1))+MAX(0,$W485-IncMonth+1)*(1+$X485))</f>
        <v/>
      </c>
      <c r="Z485" s="40">
        <f>IF($C485="",0,IFERROR(INDEX(Departments!$B$5:$B$54,MATCH($C485,Departments!$A$5:$A$54,0)),0))</f>
        <v/>
      </c>
      <c r="AA485" s="41">
        <f>N($L485)*$Y485</f>
        <v/>
      </c>
      <c r="AB485" s="41">
        <f>N($M485)*$Y485</f>
        <v/>
      </c>
      <c r="AC485" s="41">
        <f>$AA485*$Z485</f>
        <v/>
      </c>
      <c r="AD485" s="41">
        <f>$AA485*BonusMonths/12</f>
        <v/>
      </c>
      <c r="AE485" s="41">
        <f>($AA485+SI_Gross*$AB485)*IF($Q485=1,SI_O,SI_E)</f>
        <v/>
      </c>
      <c r="AF485" s="41">
        <f>IF($Q485=1,0,$AA485*EOSB)</f>
        <v/>
      </c>
      <c r="AG485" s="41">
        <f>$AN485*$W485</f>
        <v/>
      </c>
      <c r="AH485" s="41">
        <f>SUM($AA485:$AG485)</f>
        <v/>
      </c>
      <c r="AI485" s="41">
        <f>12*($AM485+$AN485)</f>
        <v/>
      </c>
      <c r="AJ485" s="41">
        <f>$AM485*((IncMonth-1)+(13-IncMonth)*(1+$X485))+12*$AN485</f>
        <v/>
      </c>
      <c r="AK485" s="41">
        <f>IF($R485=1,N($L485)+N($M485),0)</f>
        <v/>
      </c>
      <c r="AL485">
        <f>IF($C485="","",IF(N($L485)&lt;=0,"Basic salary missing",IF(ISNA(MATCH($C485,Departments!$A$5:$A$54,0)),"Department not on Departments sheet",IF(AND($I485&lt;&gt;"",NOT(ISNUMBER($I485))),"Date of birth is text, not a date",IF(AND($K485&lt;&gt;"",NOT(ISNUMBER($K485))),"Contract end is text, not a date","")))))</f>
        <v/>
      </c>
      <c r="AM485" s="41">
        <f>IF($R485=0,0,N($L485)*(1+$Z485+BonusMonths/12+IF($Q485=1,0,EOSB))+N($M485)+(N($L485)+SI_Gross*N($M485))*IF($Q485=1,SI_O,SI_E))</f>
        <v/>
      </c>
      <c r="AN485" s="41">
        <f>IF($R485=0,0,(IF($Q485=1,MedO,MedE+Ticket)+Training)/12)</f>
        <v/>
      </c>
    </row>
    <row r="486">
      <c r="I486" s="35" t="n"/>
      <c r="J486" s="35" t="n"/>
      <c r="K486" s="35" t="n"/>
      <c r="L486" s="36" t="n"/>
      <c r="M486" s="36" t="n"/>
      <c r="P486" s="37" t="n"/>
      <c r="Q486" s="38">
        <f>IF($C486="",0,IF(OR(LOWER(TRIM($G486))="omani",LOWER(TRIM($G486))="oman",LOWER(TRIM($G486))="om",LOWER(TRIM($G486))="local"),1,0))</f>
        <v/>
      </c>
      <c r="R486" s="38">
        <f>IF($C486="",0,IF(OR(ISNUMBER(SEARCH("resign",$N486)),ISNUMBER(SEARCH("terminat",$N486)),ISNUMBER(SEARCH("inactive",$N486)),ISNUMBER(SEARCH("vacan",$N486)),ISNUMBER(SEARCH("deceased",$N486)),ISNUMBER(SEARCH("separated",$N486))),0,1))</f>
        <v/>
      </c>
      <c r="S486">
        <f>IF(OR($R486=0,NOT(ISNUMBER($I486))),"",IFERROR(DATEDIF($I486,DATE(FY,1,1),"y"),""))</f>
        <v/>
      </c>
      <c r="T486">
        <f>IF(OR($R486=0,NOT(ISNUMBER($J486))),"",IFERROR(DATEDIF($J486,DATE(FY,1,1),"y"),0))</f>
        <v/>
      </c>
      <c r="U486" s="38">
        <f>IF(OR($R486=0,NOT(ISNUMBER($I486))),0,IF(YEAR($I486)+IF($Q486=1,RetAgeO,RetAgeE)=FY,MONTH($I486),IF(YEAR($I486)+IF($Q486=1,RetAgeO,RetAgeE)&lt;FY,1,0)))</f>
        <v/>
      </c>
      <c r="V486" s="38">
        <f>IF(OR($R486=0,NOT(ISNUMBER($K486))),0,IF(YEAR($K486)=FY,MONTH($K486),IF(YEAR($K486)&lt;FY,1,0)))</f>
        <v/>
      </c>
      <c r="W486" s="38">
        <f>IF($R486=0,0,MIN(12,IF(AND(ISNUMBER($O486),$O486&gt;=1,$O486&lt;=12),INT($O486),12),IF(AND(RetireExit="Yes",$U486&gt;0),$U486,12),IF(AND(ContractExit="Yes",$V486&gt;0),$V486,12)))</f>
        <v/>
      </c>
      <c r="X486" s="37">
        <f>IF(ISNUMBER($P486),$P486,IncPct)</f>
        <v/>
      </c>
      <c r="Y486" s="39">
        <f>IF($W486=0,0,MAX(0,MIN($W486,IncMonth-1))+MAX(0,$W486-IncMonth+1)*(1+$X486))</f>
        <v/>
      </c>
      <c r="Z486" s="40">
        <f>IF($C486="",0,IFERROR(INDEX(Departments!$B$5:$B$54,MATCH($C486,Departments!$A$5:$A$54,0)),0))</f>
        <v/>
      </c>
      <c r="AA486" s="41">
        <f>N($L486)*$Y486</f>
        <v/>
      </c>
      <c r="AB486" s="41">
        <f>N($M486)*$Y486</f>
        <v/>
      </c>
      <c r="AC486" s="41">
        <f>$AA486*$Z486</f>
        <v/>
      </c>
      <c r="AD486" s="41">
        <f>$AA486*BonusMonths/12</f>
        <v/>
      </c>
      <c r="AE486" s="41">
        <f>($AA486+SI_Gross*$AB486)*IF($Q486=1,SI_O,SI_E)</f>
        <v/>
      </c>
      <c r="AF486" s="41">
        <f>IF($Q486=1,0,$AA486*EOSB)</f>
        <v/>
      </c>
      <c r="AG486" s="41">
        <f>$AN486*$W486</f>
        <v/>
      </c>
      <c r="AH486" s="41">
        <f>SUM($AA486:$AG486)</f>
        <v/>
      </c>
      <c r="AI486" s="41">
        <f>12*($AM486+$AN486)</f>
        <v/>
      </c>
      <c r="AJ486" s="41">
        <f>$AM486*((IncMonth-1)+(13-IncMonth)*(1+$X486))+12*$AN486</f>
        <v/>
      </c>
      <c r="AK486" s="41">
        <f>IF($R486=1,N($L486)+N($M486),0)</f>
        <v/>
      </c>
      <c r="AL486">
        <f>IF($C486="","",IF(N($L486)&lt;=0,"Basic salary missing",IF(ISNA(MATCH($C486,Departments!$A$5:$A$54,0)),"Department not on Departments sheet",IF(AND($I486&lt;&gt;"",NOT(ISNUMBER($I486))),"Date of birth is text, not a date",IF(AND($K486&lt;&gt;"",NOT(ISNUMBER($K486))),"Contract end is text, not a date","")))))</f>
        <v/>
      </c>
      <c r="AM486" s="41">
        <f>IF($R486=0,0,N($L486)*(1+$Z486+BonusMonths/12+IF($Q486=1,0,EOSB))+N($M486)+(N($L486)+SI_Gross*N($M486))*IF($Q486=1,SI_O,SI_E))</f>
        <v/>
      </c>
      <c r="AN486" s="41">
        <f>IF($R486=0,0,(IF($Q486=1,MedO,MedE+Ticket)+Training)/12)</f>
        <v/>
      </c>
    </row>
    <row r="487">
      <c r="I487" s="35" t="n"/>
      <c r="J487" s="35" t="n"/>
      <c r="K487" s="35" t="n"/>
      <c r="L487" s="36" t="n"/>
      <c r="M487" s="36" t="n"/>
      <c r="P487" s="37" t="n"/>
      <c r="Q487" s="38">
        <f>IF($C487="",0,IF(OR(LOWER(TRIM($G487))="omani",LOWER(TRIM($G487))="oman",LOWER(TRIM($G487))="om",LOWER(TRIM($G487))="local"),1,0))</f>
        <v/>
      </c>
      <c r="R487" s="38">
        <f>IF($C487="",0,IF(OR(ISNUMBER(SEARCH("resign",$N487)),ISNUMBER(SEARCH("terminat",$N487)),ISNUMBER(SEARCH("inactive",$N487)),ISNUMBER(SEARCH("vacan",$N487)),ISNUMBER(SEARCH("deceased",$N487)),ISNUMBER(SEARCH("separated",$N487))),0,1))</f>
        <v/>
      </c>
      <c r="S487">
        <f>IF(OR($R487=0,NOT(ISNUMBER($I487))),"",IFERROR(DATEDIF($I487,DATE(FY,1,1),"y"),""))</f>
        <v/>
      </c>
      <c r="T487">
        <f>IF(OR($R487=0,NOT(ISNUMBER($J487))),"",IFERROR(DATEDIF($J487,DATE(FY,1,1),"y"),0))</f>
        <v/>
      </c>
      <c r="U487" s="38">
        <f>IF(OR($R487=0,NOT(ISNUMBER($I487))),0,IF(YEAR($I487)+IF($Q487=1,RetAgeO,RetAgeE)=FY,MONTH($I487),IF(YEAR($I487)+IF($Q487=1,RetAgeO,RetAgeE)&lt;FY,1,0)))</f>
        <v/>
      </c>
      <c r="V487" s="38">
        <f>IF(OR($R487=0,NOT(ISNUMBER($K487))),0,IF(YEAR($K487)=FY,MONTH($K487),IF(YEAR($K487)&lt;FY,1,0)))</f>
        <v/>
      </c>
      <c r="W487" s="38">
        <f>IF($R487=0,0,MIN(12,IF(AND(ISNUMBER($O487),$O487&gt;=1,$O487&lt;=12),INT($O487),12),IF(AND(RetireExit="Yes",$U487&gt;0),$U487,12),IF(AND(ContractExit="Yes",$V487&gt;0),$V487,12)))</f>
        <v/>
      </c>
      <c r="X487" s="37">
        <f>IF(ISNUMBER($P487),$P487,IncPct)</f>
        <v/>
      </c>
      <c r="Y487" s="39">
        <f>IF($W487=0,0,MAX(0,MIN($W487,IncMonth-1))+MAX(0,$W487-IncMonth+1)*(1+$X487))</f>
        <v/>
      </c>
      <c r="Z487" s="40">
        <f>IF($C487="",0,IFERROR(INDEX(Departments!$B$5:$B$54,MATCH($C487,Departments!$A$5:$A$54,0)),0))</f>
        <v/>
      </c>
      <c r="AA487" s="41">
        <f>N($L487)*$Y487</f>
        <v/>
      </c>
      <c r="AB487" s="41">
        <f>N($M487)*$Y487</f>
        <v/>
      </c>
      <c r="AC487" s="41">
        <f>$AA487*$Z487</f>
        <v/>
      </c>
      <c r="AD487" s="41">
        <f>$AA487*BonusMonths/12</f>
        <v/>
      </c>
      <c r="AE487" s="41">
        <f>($AA487+SI_Gross*$AB487)*IF($Q487=1,SI_O,SI_E)</f>
        <v/>
      </c>
      <c r="AF487" s="41">
        <f>IF($Q487=1,0,$AA487*EOSB)</f>
        <v/>
      </c>
      <c r="AG487" s="41">
        <f>$AN487*$W487</f>
        <v/>
      </c>
      <c r="AH487" s="41">
        <f>SUM($AA487:$AG487)</f>
        <v/>
      </c>
      <c r="AI487" s="41">
        <f>12*($AM487+$AN487)</f>
        <v/>
      </c>
      <c r="AJ487" s="41">
        <f>$AM487*((IncMonth-1)+(13-IncMonth)*(1+$X487))+12*$AN487</f>
        <v/>
      </c>
      <c r="AK487" s="41">
        <f>IF($R487=1,N($L487)+N($M487),0)</f>
        <v/>
      </c>
      <c r="AL487">
        <f>IF($C487="","",IF(N($L487)&lt;=0,"Basic salary missing",IF(ISNA(MATCH($C487,Departments!$A$5:$A$54,0)),"Department not on Departments sheet",IF(AND($I487&lt;&gt;"",NOT(ISNUMBER($I487))),"Date of birth is text, not a date",IF(AND($K487&lt;&gt;"",NOT(ISNUMBER($K487))),"Contract end is text, not a date","")))))</f>
        <v/>
      </c>
      <c r="AM487" s="41">
        <f>IF($R487=0,0,N($L487)*(1+$Z487+BonusMonths/12+IF($Q487=1,0,EOSB))+N($M487)+(N($L487)+SI_Gross*N($M487))*IF($Q487=1,SI_O,SI_E))</f>
        <v/>
      </c>
      <c r="AN487" s="41">
        <f>IF($R487=0,0,(IF($Q487=1,MedO,MedE+Ticket)+Training)/12)</f>
        <v/>
      </c>
    </row>
    <row r="488">
      <c r="I488" s="35" t="n"/>
      <c r="J488" s="35" t="n"/>
      <c r="K488" s="35" t="n"/>
      <c r="L488" s="36" t="n"/>
      <c r="M488" s="36" t="n"/>
      <c r="P488" s="37" t="n"/>
      <c r="Q488" s="38">
        <f>IF($C488="",0,IF(OR(LOWER(TRIM($G488))="omani",LOWER(TRIM($G488))="oman",LOWER(TRIM($G488))="om",LOWER(TRIM($G488))="local"),1,0))</f>
        <v/>
      </c>
      <c r="R488" s="38">
        <f>IF($C488="",0,IF(OR(ISNUMBER(SEARCH("resign",$N488)),ISNUMBER(SEARCH("terminat",$N488)),ISNUMBER(SEARCH("inactive",$N488)),ISNUMBER(SEARCH("vacan",$N488)),ISNUMBER(SEARCH("deceased",$N488)),ISNUMBER(SEARCH("separated",$N488))),0,1))</f>
        <v/>
      </c>
      <c r="S488">
        <f>IF(OR($R488=0,NOT(ISNUMBER($I488))),"",IFERROR(DATEDIF($I488,DATE(FY,1,1),"y"),""))</f>
        <v/>
      </c>
      <c r="T488">
        <f>IF(OR($R488=0,NOT(ISNUMBER($J488))),"",IFERROR(DATEDIF($J488,DATE(FY,1,1),"y"),0))</f>
        <v/>
      </c>
      <c r="U488" s="38">
        <f>IF(OR($R488=0,NOT(ISNUMBER($I488))),0,IF(YEAR($I488)+IF($Q488=1,RetAgeO,RetAgeE)=FY,MONTH($I488),IF(YEAR($I488)+IF($Q488=1,RetAgeO,RetAgeE)&lt;FY,1,0)))</f>
        <v/>
      </c>
      <c r="V488" s="38">
        <f>IF(OR($R488=0,NOT(ISNUMBER($K488))),0,IF(YEAR($K488)=FY,MONTH($K488),IF(YEAR($K488)&lt;FY,1,0)))</f>
        <v/>
      </c>
      <c r="W488" s="38">
        <f>IF($R488=0,0,MIN(12,IF(AND(ISNUMBER($O488),$O488&gt;=1,$O488&lt;=12),INT($O488),12),IF(AND(RetireExit="Yes",$U488&gt;0),$U488,12),IF(AND(ContractExit="Yes",$V488&gt;0),$V488,12)))</f>
        <v/>
      </c>
      <c r="X488" s="37">
        <f>IF(ISNUMBER($P488),$P488,IncPct)</f>
        <v/>
      </c>
      <c r="Y488" s="39">
        <f>IF($W488=0,0,MAX(0,MIN($W488,IncMonth-1))+MAX(0,$W488-IncMonth+1)*(1+$X488))</f>
        <v/>
      </c>
      <c r="Z488" s="40">
        <f>IF($C488="",0,IFERROR(INDEX(Departments!$B$5:$B$54,MATCH($C488,Departments!$A$5:$A$54,0)),0))</f>
        <v/>
      </c>
      <c r="AA488" s="41">
        <f>N($L488)*$Y488</f>
        <v/>
      </c>
      <c r="AB488" s="41">
        <f>N($M488)*$Y488</f>
        <v/>
      </c>
      <c r="AC488" s="41">
        <f>$AA488*$Z488</f>
        <v/>
      </c>
      <c r="AD488" s="41">
        <f>$AA488*BonusMonths/12</f>
        <v/>
      </c>
      <c r="AE488" s="41">
        <f>($AA488+SI_Gross*$AB488)*IF($Q488=1,SI_O,SI_E)</f>
        <v/>
      </c>
      <c r="AF488" s="41">
        <f>IF($Q488=1,0,$AA488*EOSB)</f>
        <v/>
      </c>
      <c r="AG488" s="41">
        <f>$AN488*$W488</f>
        <v/>
      </c>
      <c r="AH488" s="41">
        <f>SUM($AA488:$AG488)</f>
        <v/>
      </c>
      <c r="AI488" s="41">
        <f>12*($AM488+$AN488)</f>
        <v/>
      </c>
      <c r="AJ488" s="41">
        <f>$AM488*((IncMonth-1)+(13-IncMonth)*(1+$X488))+12*$AN488</f>
        <v/>
      </c>
      <c r="AK488" s="41">
        <f>IF($R488=1,N($L488)+N($M488),0)</f>
        <v/>
      </c>
      <c r="AL488">
        <f>IF($C488="","",IF(N($L488)&lt;=0,"Basic salary missing",IF(ISNA(MATCH($C488,Departments!$A$5:$A$54,0)),"Department not on Departments sheet",IF(AND($I488&lt;&gt;"",NOT(ISNUMBER($I488))),"Date of birth is text, not a date",IF(AND($K488&lt;&gt;"",NOT(ISNUMBER($K488))),"Contract end is text, not a date","")))))</f>
        <v/>
      </c>
      <c r="AM488" s="41">
        <f>IF($R488=0,0,N($L488)*(1+$Z488+BonusMonths/12+IF($Q488=1,0,EOSB))+N($M488)+(N($L488)+SI_Gross*N($M488))*IF($Q488=1,SI_O,SI_E))</f>
        <v/>
      </c>
      <c r="AN488" s="41">
        <f>IF($R488=0,0,(IF($Q488=1,MedO,MedE+Ticket)+Training)/12)</f>
        <v/>
      </c>
    </row>
    <row r="489">
      <c r="I489" s="35" t="n"/>
      <c r="J489" s="35" t="n"/>
      <c r="K489" s="35" t="n"/>
      <c r="L489" s="36" t="n"/>
      <c r="M489" s="36" t="n"/>
      <c r="P489" s="37" t="n"/>
      <c r="Q489" s="38">
        <f>IF($C489="",0,IF(OR(LOWER(TRIM($G489))="omani",LOWER(TRIM($G489))="oman",LOWER(TRIM($G489))="om",LOWER(TRIM($G489))="local"),1,0))</f>
        <v/>
      </c>
      <c r="R489" s="38">
        <f>IF($C489="",0,IF(OR(ISNUMBER(SEARCH("resign",$N489)),ISNUMBER(SEARCH("terminat",$N489)),ISNUMBER(SEARCH("inactive",$N489)),ISNUMBER(SEARCH("vacan",$N489)),ISNUMBER(SEARCH("deceased",$N489)),ISNUMBER(SEARCH("separated",$N489))),0,1))</f>
        <v/>
      </c>
      <c r="S489">
        <f>IF(OR($R489=0,NOT(ISNUMBER($I489))),"",IFERROR(DATEDIF($I489,DATE(FY,1,1),"y"),""))</f>
        <v/>
      </c>
      <c r="T489">
        <f>IF(OR($R489=0,NOT(ISNUMBER($J489))),"",IFERROR(DATEDIF($J489,DATE(FY,1,1),"y"),0))</f>
        <v/>
      </c>
      <c r="U489" s="38">
        <f>IF(OR($R489=0,NOT(ISNUMBER($I489))),0,IF(YEAR($I489)+IF($Q489=1,RetAgeO,RetAgeE)=FY,MONTH($I489),IF(YEAR($I489)+IF($Q489=1,RetAgeO,RetAgeE)&lt;FY,1,0)))</f>
        <v/>
      </c>
      <c r="V489" s="38">
        <f>IF(OR($R489=0,NOT(ISNUMBER($K489))),0,IF(YEAR($K489)=FY,MONTH($K489),IF(YEAR($K489)&lt;FY,1,0)))</f>
        <v/>
      </c>
      <c r="W489" s="38">
        <f>IF($R489=0,0,MIN(12,IF(AND(ISNUMBER($O489),$O489&gt;=1,$O489&lt;=12),INT($O489),12),IF(AND(RetireExit="Yes",$U489&gt;0),$U489,12),IF(AND(ContractExit="Yes",$V489&gt;0),$V489,12)))</f>
        <v/>
      </c>
      <c r="X489" s="37">
        <f>IF(ISNUMBER($P489),$P489,IncPct)</f>
        <v/>
      </c>
      <c r="Y489" s="39">
        <f>IF($W489=0,0,MAX(0,MIN($W489,IncMonth-1))+MAX(0,$W489-IncMonth+1)*(1+$X489))</f>
        <v/>
      </c>
      <c r="Z489" s="40">
        <f>IF($C489="",0,IFERROR(INDEX(Departments!$B$5:$B$54,MATCH($C489,Departments!$A$5:$A$54,0)),0))</f>
        <v/>
      </c>
      <c r="AA489" s="41">
        <f>N($L489)*$Y489</f>
        <v/>
      </c>
      <c r="AB489" s="41">
        <f>N($M489)*$Y489</f>
        <v/>
      </c>
      <c r="AC489" s="41">
        <f>$AA489*$Z489</f>
        <v/>
      </c>
      <c r="AD489" s="41">
        <f>$AA489*BonusMonths/12</f>
        <v/>
      </c>
      <c r="AE489" s="41">
        <f>($AA489+SI_Gross*$AB489)*IF($Q489=1,SI_O,SI_E)</f>
        <v/>
      </c>
      <c r="AF489" s="41">
        <f>IF($Q489=1,0,$AA489*EOSB)</f>
        <v/>
      </c>
      <c r="AG489" s="41">
        <f>$AN489*$W489</f>
        <v/>
      </c>
      <c r="AH489" s="41">
        <f>SUM($AA489:$AG489)</f>
        <v/>
      </c>
      <c r="AI489" s="41">
        <f>12*($AM489+$AN489)</f>
        <v/>
      </c>
      <c r="AJ489" s="41">
        <f>$AM489*((IncMonth-1)+(13-IncMonth)*(1+$X489))+12*$AN489</f>
        <v/>
      </c>
      <c r="AK489" s="41">
        <f>IF($R489=1,N($L489)+N($M489),0)</f>
        <v/>
      </c>
      <c r="AL489">
        <f>IF($C489="","",IF(N($L489)&lt;=0,"Basic salary missing",IF(ISNA(MATCH($C489,Departments!$A$5:$A$54,0)),"Department not on Departments sheet",IF(AND($I489&lt;&gt;"",NOT(ISNUMBER($I489))),"Date of birth is text, not a date",IF(AND($K489&lt;&gt;"",NOT(ISNUMBER($K489))),"Contract end is text, not a date","")))))</f>
        <v/>
      </c>
      <c r="AM489" s="41">
        <f>IF($R489=0,0,N($L489)*(1+$Z489+BonusMonths/12+IF($Q489=1,0,EOSB))+N($M489)+(N($L489)+SI_Gross*N($M489))*IF($Q489=1,SI_O,SI_E))</f>
        <v/>
      </c>
      <c r="AN489" s="41">
        <f>IF($R489=0,0,(IF($Q489=1,MedO,MedE+Ticket)+Training)/12)</f>
        <v/>
      </c>
    </row>
    <row r="490">
      <c r="I490" s="35" t="n"/>
      <c r="J490" s="35" t="n"/>
      <c r="K490" s="35" t="n"/>
      <c r="L490" s="36" t="n"/>
      <c r="M490" s="36" t="n"/>
      <c r="P490" s="37" t="n"/>
      <c r="Q490" s="38">
        <f>IF($C490="",0,IF(OR(LOWER(TRIM($G490))="omani",LOWER(TRIM($G490))="oman",LOWER(TRIM($G490))="om",LOWER(TRIM($G490))="local"),1,0))</f>
        <v/>
      </c>
      <c r="R490" s="38">
        <f>IF($C490="",0,IF(OR(ISNUMBER(SEARCH("resign",$N490)),ISNUMBER(SEARCH("terminat",$N490)),ISNUMBER(SEARCH("inactive",$N490)),ISNUMBER(SEARCH("vacan",$N490)),ISNUMBER(SEARCH("deceased",$N490)),ISNUMBER(SEARCH("separated",$N490))),0,1))</f>
        <v/>
      </c>
      <c r="S490">
        <f>IF(OR($R490=0,NOT(ISNUMBER($I490))),"",IFERROR(DATEDIF($I490,DATE(FY,1,1),"y"),""))</f>
        <v/>
      </c>
      <c r="T490">
        <f>IF(OR($R490=0,NOT(ISNUMBER($J490))),"",IFERROR(DATEDIF($J490,DATE(FY,1,1),"y"),0))</f>
        <v/>
      </c>
      <c r="U490" s="38">
        <f>IF(OR($R490=0,NOT(ISNUMBER($I490))),0,IF(YEAR($I490)+IF($Q490=1,RetAgeO,RetAgeE)=FY,MONTH($I490),IF(YEAR($I490)+IF($Q490=1,RetAgeO,RetAgeE)&lt;FY,1,0)))</f>
        <v/>
      </c>
      <c r="V490" s="38">
        <f>IF(OR($R490=0,NOT(ISNUMBER($K490))),0,IF(YEAR($K490)=FY,MONTH($K490),IF(YEAR($K490)&lt;FY,1,0)))</f>
        <v/>
      </c>
      <c r="W490" s="38">
        <f>IF($R490=0,0,MIN(12,IF(AND(ISNUMBER($O490),$O490&gt;=1,$O490&lt;=12),INT($O490),12),IF(AND(RetireExit="Yes",$U490&gt;0),$U490,12),IF(AND(ContractExit="Yes",$V490&gt;0),$V490,12)))</f>
        <v/>
      </c>
      <c r="X490" s="37">
        <f>IF(ISNUMBER($P490),$P490,IncPct)</f>
        <v/>
      </c>
      <c r="Y490" s="39">
        <f>IF($W490=0,0,MAX(0,MIN($W490,IncMonth-1))+MAX(0,$W490-IncMonth+1)*(1+$X490))</f>
        <v/>
      </c>
      <c r="Z490" s="40">
        <f>IF($C490="",0,IFERROR(INDEX(Departments!$B$5:$B$54,MATCH($C490,Departments!$A$5:$A$54,0)),0))</f>
        <v/>
      </c>
      <c r="AA490" s="41">
        <f>N($L490)*$Y490</f>
        <v/>
      </c>
      <c r="AB490" s="41">
        <f>N($M490)*$Y490</f>
        <v/>
      </c>
      <c r="AC490" s="41">
        <f>$AA490*$Z490</f>
        <v/>
      </c>
      <c r="AD490" s="41">
        <f>$AA490*BonusMonths/12</f>
        <v/>
      </c>
      <c r="AE490" s="41">
        <f>($AA490+SI_Gross*$AB490)*IF($Q490=1,SI_O,SI_E)</f>
        <v/>
      </c>
      <c r="AF490" s="41">
        <f>IF($Q490=1,0,$AA490*EOSB)</f>
        <v/>
      </c>
      <c r="AG490" s="41">
        <f>$AN490*$W490</f>
        <v/>
      </c>
      <c r="AH490" s="41">
        <f>SUM($AA490:$AG490)</f>
        <v/>
      </c>
      <c r="AI490" s="41">
        <f>12*($AM490+$AN490)</f>
        <v/>
      </c>
      <c r="AJ490" s="41">
        <f>$AM490*((IncMonth-1)+(13-IncMonth)*(1+$X490))+12*$AN490</f>
        <v/>
      </c>
      <c r="AK490" s="41">
        <f>IF($R490=1,N($L490)+N($M490),0)</f>
        <v/>
      </c>
      <c r="AL490">
        <f>IF($C490="","",IF(N($L490)&lt;=0,"Basic salary missing",IF(ISNA(MATCH($C490,Departments!$A$5:$A$54,0)),"Department not on Departments sheet",IF(AND($I490&lt;&gt;"",NOT(ISNUMBER($I490))),"Date of birth is text, not a date",IF(AND($K490&lt;&gt;"",NOT(ISNUMBER($K490))),"Contract end is text, not a date","")))))</f>
        <v/>
      </c>
      <c r="AM490" s="41">
        <f>IF($R490=0,0,N($L490)*(1+$Z490+BonusMonths/12+IF($Q490=1,0,EOSB))+N($M490)+(N($L490)+SI_Gross*N($M490))*IF($Q490=1,SI_O,SI_E))</f>
        <v/>
      </c>
      <c r="AN490" s="41">
        <f>IF($R490=0,0,(IF($Q490=1,MedO,MedE+Ticket)+Training)/12)</f>
        <v/>
      </c>
    </row>
    <row r="491">
      <c r="I491" s="35" t="n"/>
      <c r="J491" s="35" t="n"/>
      <c r="K491" s="35" t="n"/>
      <c r="L491" s="36" t="n"/>
      <c r="M491" s="36" t="n"/>
      <c r="P491" s="37" t="n"/>
      <c r="Q491" s="38">
        <f>IF($C491="",0,IF(OR(LOWER(TRIM($G491))="omani",LOWER(TRIM($G491))="oman",LOWER(TRIM($G491))="om",LOWER(TRIM($G491))="local"),1,0))</f>
        <v/>
      </c>
      <c r="R491" s="38">
        <f>IF($C491="",0,IF(OR(ISNUMBER(SEARCH("resign",$N491)),ISNUMBER(SEARCH("terminat",$N491)),ISNUMBER(SEARCH("inactive",$N491)),ISNUMBER(SEARCH("vacan",$N491)),ISNUMBER(SEARCH("deceased",$N491)),ISNUMBER(SEARCH("separated",$N491))),0,1))</f>
        <v/>
      </c>
      <c r="S491">
        <f>IF(OR($R491=0,NOT(ISNUMBER($I491))),"",IFERROR(DATEDIF($I491,DATE(FY,1,1),"y"),""))</f>
        <v/>
      </c>
      <c r="T491">
        <f>IF(OR($R491=0,NOT(ISNUMBER($J491))),"",IFERROR(DATEDIF($J491,DATE(FY,1,1),"y"),0))</f>
        <v/>
      </c>
      <c r="U491" s="38">
        <f>IF(OR($R491=0,NOT(ISNUMBER($I491))),0,IF(YEAR($I491)+IF($Q491=1,RetAgeO,RetAgeE)=FY,MONTH($I491),IF(YEAR($I491)+IF($Q491=1,RetAgeO,RetAgeE)&lt;FY,1,0)))</f>
        <v/>
      </c>
      <c r="V491" s="38">
        <f>IF(OR($R491=0,NOT(ISNUMBER($K491))),0,IF(YEAR($K491)=FY,MONTH($K491),IF(YEAR($K491)&lt;FY,1,0)))</f>
        <v/>
      </c>
      <c r="W491" s="38">
        <f>IF($R491=0,0,MIN(12,IF(AND(ISNUMBER($O491),$O491&gt;=1,$O491&lt;=12),INT($O491),12),IF(AND(RetireExit="Yes",$U491&gt;0),$U491,12),IF(AND(ContractExit="Yes",$V491&gt;0),$V491,12)))</f>
        <v/>
      </c>
      <c r="X491" s="37">
        <f>IF(ISNUMBER($P491),$P491,IncPct)</f>
        <v/>
      </c>
      <c r="Y491" s="39">
        <f>IF($W491=0,0,MAX(0,MIN($W491,IncMonth-1))+MAX(0,$W491-IncMonth+1)*(1+$X491))</f>
        <v/>
      </c>
      <c r="Z491" s="40">
        <f>IF($C491="",0,IFERROR(INDEX(Departments!$B$5:$B$54,MATCH($C491,Departments!$A$5:$A$54,0)),0))</f>
        <v/>
      </c>
      <c r="AA491" s="41">
        <f>N($L491)*$Y491</f>
        <v/>
      </c>
      <c r="AB491" s="41">
        <f>N($M491)*$Y491</f>
        <v/>
      </c>
      <c r="AC491" s="41">
        <f>$AA491*$Z491</f>
        <v/>
      </c>
      <c r="AD491" s="41">
        <f>$AA491*BonusMonths/12</f>
        <v/>
      </c>
      <c r="AE491" s="41">
        <f>($AA491+SI_Gross*$AB491)*IF($Q491=1,SI_O,SI_E)</f>
        <v/>
      </c>
      <c r="AF491" s="41">
        <f>IF($Q491=1,0,$AA491*EOSB)</f>
        <v/>
      </c>
      <c r="AG491" s="41">
        <f>$AN491*$W491</f>
        <v/>
      </c>
      <c r="AH491" s="41">
        <f>SUM($AA491:$AG491)</f>
        <v/>
      </c>
      <c r="AI491" s="41">
        <f>12*($AM491+$AN491)</f>
        <v/>
      </c>
      <c r="AJ491" s="41">
        <f>$AM491*((IncMonth-1)+(13-IncMonth)*(1+$X491))+12*$AN491</f>
        <v/>
      </c>
      <c r="AK491" s="41">
        <f>IF($R491=1,N($L491)+N($M491),0)</f>
        <v/>
      </c>
      <c r="AL491">
        <f>IF($C491="","",IF(N($L491)&lt;=0,"Basic salary missing",IF(ISNA(MATCH($C491,Departments!$A$5:$A$54,0)),"Department not on Departments sheet",IF(AND($I491&lt;&gt;"",NOT(ISNUMBER($I491))),"Date of birth is text, not a date",IF(AND($K491&lt;&gt;"",NOT(ISNUMBER($K491))),"Contract end is text, not a date","")))))</f>
        <v/>
      </c>
      <c r="AM491" s="41">
        <f>IF($R491=0,0,N($L491)*(1+$Z491+BonusMonths/12+IF($Q491=1,0,EOSB))+N($M491)+(N($L491)+SI_Gross*N($M491))*IF($Q491=1,SI_O,SI_E))</f>
        <v/>
      </c>
      <c r="AN491" s="41">
        <f>IF($R491=0,0,(IF($Q491=1,MedO,MedE+Ticket)+Training)/12)</f>
        <v/>
      </c>
    </row>
    <row r="492">
      <c r="I492" s="35" t="n"/>
      <c r="J492" s="35" t="n"/>
      <c r="K492" s="35" t="n"/>
      <c r="L492" s="36" t="n"/>
      <c r="M492" s="36" t="n"/>
      <c r="P492" s="37" t="n"/>
      <c r="Q492" s="38">
        <f>IF($C492="",0,IF(OR(LOWER(TRIM($G492))="omani",LOWER(TRIM($G492))="oman",LOWER(TRIM($G492))="om",LOWER(TRIM($G492))="local"),1,0))</f>
        <v/>
      </c>
      <c r="R492" s="38">
        <f>IF($C492="",0,IF(OR(ISNUMBER(SEARCH("resign",$N492)),ISNUMBER(SEARCH("terminat",$N492)),ISNUMBER(SEARCH("inactive",$N492)),ISNUMBER(SEARCH("vacan",$N492)),ISNUMBER(SEARCH("deceased",$N492)),ISNUMBER(SEARCH("separated",$N492))),0,1))</f>
        <v/>
      </c>
      <c r="S492">
        <f>IF(OR($R492=0,NOT(ISNUMBER($I492))),"",IFERROR(DATEDIF($I492,DATE(FY,1,1),"y"),""))</f>
        <v/>
      </c>
      <c r="T492">
        <f>IF(OR($R492=0,NOT(ISNUMBER($J492))),"",IFERROR(DATEDIF($J492,DATE(FY,1,1),"y"),0))</f>
        <v/>
      </c>
      <c r="U492" s="38">
        <f>IF(OR($R492=0,NOT(ISNUMBER($I492))),0,IF(YEAR($I492)+IF($Q492=1,RetAgeO,RetAgeE)=FY,MONTH($I492),IF(YEAR($I492)+IF($Q492=1,RetAgeO,RetAgeE)&lt;FY,1,0)))</f>
        <v/>
      </c>
      <c r="V492" s="38">
        <f>IF(OR($R492=0,NOT(ISNUMBER($K492))),0,IF(YEAR($K492)=FY,MONTH($K492),IF(YEAR($K492)&lt;FY,1,0)))</f>
        <v/>
      </c>
      <c r="W492" s="38">
        <f>IF($R492=0,0,MIN(12,IF(AND(ISNUMBER($O492),$O492&gt;=1,$O492&lt;=12),INT($O492),12),IF(AND(RetireExit="Yes",$U492&gt;0),$U492,12),IF(AND(ContractExit="Yes",$V492&gt;0),$V492,12)))</f>
        <v/>
      </c>
      <c r="X492" s="37">
        <f>IF(ISNUMBER($P492),$P492,IncPct)</f>
        <v/>
      </c>
      <c r="Y492" s="39">
        <f>IF($W492=0,0,MAX(0,MIN($W492,IncMonth-1))+MAX(0,$W492-IncMonth+1)*(1+$X492))</f>
        <v/>
      </c>
      <c r="Z492" s="40">
        <f>IF($C492="",0,IFERROR(INDEX(Departments!$B$5:$B$54,MATCH($C492,Departments!$A$5:$A$54,0)),0))</f>
        <v/>
      </c>
      <c r="AA492" s="41">
        <f>N($L492)*$Y492</f>
        <v/>
      </c>
      <c r="AB492" s="41">
        <f>N($M492)*$Y492</f>
        <v/>
      </c>
      <c r="AC492" s="41">
        <f>$AA492*$Z492</f>
        <v/>
      </c>
      <c r="AD492" s="41">
        <f>$AA492*BonusMonths/12</f>
        <v/>
      </c>
      <c r="AE492" s="41">
        <f>($AA492+SI_Gross*$AB492)*IF($Q492=1,SI_O,SI_E)</f>
        <v/>
      </c>
      <c r="AF492" s="41">
        <f>IF($Q492=1,0,$AA492*EOSB)</f>
        <v/>
      </c>
      <c r="AG492" s="41">
        <f>$AN492*$W492</f>
        <v/>
      </c>
      <c r="AH492" s="41">
        <f>SUM($AA492:$AG492)</f>
        <v/>
      </c>
      <c r="AI492" s="41">
        <f>12*($AM492+$AN492)</f>
        <v/>
      </c>
      <c r="AJ492" s="41">
        <f>$AM492*((IncMonth-1)+(13-IncMonth)*(1+$X492))+12*$AN492</f>
        <v/>
      </c>
      <c r="AK492" s="41">
        <f>IF($R492=1,N($L492)+N($M492),0)</f>
        <v/>
      </c>
      <c r="AL492">
        <f>IF($C492="","",IF(N($L492)&lt;=0,"Basic salary missing",IF(ISNA(MATCH($C492,Departments!$A$5:$A$54,0)),"Department not on Departments sheet",IF(AND($I492&lt;&gt;"",NOT(ISNUMBER($I492))),"Date of birth is text, not a date",IF(AND($K492&lt;&gt;"",NOT(ISNUMBER($K492))),"Contract end is text, not a date","")))))</f>
        <v/>
      </c>
      <c r="AM492" s="41">
        <f>IF($R492=0,0,N($L492)*(1+$Z492+BonusMonths/12+IF($Q492=1,0,EOSB))+N($M492)+(N($L492)+SI_Gross*N($M492))*IF($Q492=1,SI_O,SI_E))</f>
        <v/>
      </c>
      <c r="AN492" s="41">
        <f>IF($R492=0,0,(IF($Q492=1,MedO,MedE+Ticket)+Training)/12)</f>
        <v/>
      </c>
    </row>
    <row r="493">
      <c r="I493" s="35" t="n"/>
      <c r="J493" s="35" t="n"/>
      <c r="K493" s="35" t="n"/>
      <c r="L493" s="36" t="n"/>
      <c r="M493" s="36" t="n"/>
      <c r="P493" s="37" t="n"/>
      <c r="Q493" s="38">
        <f>IF($C493="",0,IF(OR(LOWER(TRIM($G493))="omani",LOWER(TRIM($G493))="oman",LOWER(TRIM($G493))="om",LOWER(TRIM($G493))="local"),1,0))</f>
        <v/>
      </c>
      <c r="R493" s="38">
        <f>IF($C493="",0,IF(OR(ISNUMBER(SEARCH("resign",$N493)),ISNUMBER(SEARCH("terminat",$N493)),ISNUMBER(SEARCH("inactive",$N493)),ISNUMBER(SEARCH("vacan",$N493)),ISNUMBER(SEARCH("deceased",$N493)),ISNUMBER(SEARCH("separated",$N493))),0,1))</f>
        <v/>
      </c>
      <c r="S493">
        <f>IF(OR($R493=0,NOT(ISNUMBER($I493))),"",IFERROR(DATEDIF($I493,DATE(FY,1,1),"y"),""))</f>
        <v/>
      </c>
      <c r="T493">
        <f>IF(OR($R493=0,NOT(ISNUMBER($J493))),"",IFERROR(DATEDIF($J493,DATE(FY,1,1),"y"),0))</f>
        <v/>
      </c>
      <c r="U493" s="38">
        <f>IF(OR($R493=0,NOT(ISNUMBER($I493))),0,IF(YEAR($I493)+IF($Q493=1,RetAgeO,RetAgeE)=FY,MONTH($I493),IF(YEAR($I493)+IF($Q493=1,RetAgeO,RetAgeE)&lt;FY,1,0)))</f>
        <v/>
      </c>
      <c r="V493" s="38">
        <f>IF(OR($R493=0,NOT(ISNUMBER($K493))),0,IF(YEAR($K493)=FY,MONTH($K493),IF(YEAR($K493)&lt;FY,1,0)))</f>
        <v/>
      </c>
      <c r="W493" s="38">
        <f>IF($R493=0,0,MIN(12,IF(AND(ISNUMBER($O493),$O493&gt;=1,$O493&lt;=12),INT($O493),12),IF(AND(RetireExit="Yes",$U493&gt;0),$U493,12),IF(AND(ContractExit="Yes",$V493&gt;0),$V493,12)))</f>
        <v/>
      </c>
      <c r="X493" s="37">
        <f>IF(ISNUMBER($P493),$P493,IncPct)</f>
        <v/>
      </c>
      <c r="Y493" s="39">
        <f>IF($W493=0,0,MAX(0,MIN($W493,IncMonth-1))+MAX(0,$W493-IncMonth+1)*(1+$X493))</f>
        <v/>
      </c>
      <c r="Z493" s="40">
        <f>IF($C493="",0,IFERROR(INDEX(Departments!$B$5:$B$54,MATCH($C493,Departments!$A$5:$A$54,0)),0))</f>
        <v/>
      </c>
      <c r="AA493" s="41">
        <f>N($L493)*$Y493</f>
        <v/>
      </c>
      <c r="AB493" s="41">
        <f>N($M493)*$Y493</f>
        <v/>
      </c>
      <c r="AC493" s="41">
        <f>$AA493*$Z493</f>
        <v/>
      </c>
      <c r="AD493" s="41">
        <f>$AA493*BonusMonths/12</f>
        <v/>
      </c>
      <c r="AE493" s="41">
        <f>($AA493+SI_Gross*$AB493)*IF($Q493=1,SI_O,SI_E)</f>
        <v/>
      </c>
      <c r="AF493" s="41">
        <f>IF($Q493=1,0,$AA493*EOSB)</f>
        <v/>
      </c>
      <c r="AG493" s="41">
        <f>$AN493*$W493</f>
        <v/>
      </c>
      <c r="AH493" s="41">
        <f>SUM($AA493:$AG493)</f>
        <v/>
      </c>
      <c r="AI493" s="41">
        <f>12*($AM493+$AN493)</f>
        <v/>
      </c>
      <c r="AJ493" s="41">
        <f>$AM493*((IncMonth-1)+(13-IncMonth)*(1+$X493))+12*$AN493</f>
        <v/>
      </c>
      <c r="AK493" s="41">
        <f>IF($R493=1,N($L493)+N($M493),0)</f>
        <v/>
      </c>
      <c r="AL493">
        <f>IF($C493="","",IF(N($L493)&lt;=0,"Basic salary missing",IF(ISNA(MATCH($C493,Departments!$A$5:$A$54,0)),"Department not on Departments sheet",IF(AND($I493&lt;&gt;"",NOT(ISNUMBER($I493))),"Date of birth is text, not a date",IF(AND($K493&lt;&gt;"",NOT(ISNUMBER($K493))),"Contract end is text, not a date","")))))</f>
        <v/>
      </c>
      <c r="AM493" s="41">
        <f>IF($R493=0,0,N($L493)*(1+$Z493+BonusMonths/12+IF($Q493=1,0,EOSB))+N($M493)+(N($L493)+SI_Gross*N($M493))*IF($Q493=1,SI_O,SI_E))</f>
        <v/>
      </c>
      <c r="AN493" s="41">
        <f>IF($R493=0,0,(IF($Q493=1,MedO,MedE+Ticket)+Training)/12)</f>
        <v/>
      </c>
    </row>
    <row r="494">
      <c r="I494" s="35" t="n"/>
      <c r="J494" s="35" t="n"/>
      <c r="K494" s="35" t="n"/>
      <c r="L494" s="36" t="n"/>
      <c r="M494" s="36" t="n"/>
      <c r="P494" s="37" t="n"/>
      <c r="Q494" s="38">
        <f>IF($C494="",0,IF(OR(LOWER(TRIM($G494))="omani",LOWER(TRIM($G494))="oman",LOWER(TRIM($G494))="om",LOWER(TRIM($G494))="local"),1,0))</f>
        <v/>
      </c>
      <c r="R494" s="38">
        <f>IF($C494="",0,IF(OR(ISNUMBER(SEARCH("resign",$N494)),ISNUMBER(SEARCH("terminat",$N494)),ISNUMBER(SEARCH("inactive",$N494)),ISNUMBER(SEARCH("vacan",$N494)),ISNUMBER(SEARCH("deceased",$N494)),ISNUMBER(SEARCH("separated",$N494))),0,1))</f>
        <v/>
      </c>
      <c r="S494">
        <f>IF(OR($R494=0,NOT(ISNUMBER($I494))),"",IFERROR(DATEDIF($I494,DATE(FY,1,1),"y"),""))</f>
        <v/>
      </c>
      <c r="T494">
        <f>IF(OR($R494=0,NOT(ISNUMBER($J494))),"",IFERROR(DATEDIF($J494,DATE(FY,1,1),"y"),0))</f>
        <v/>
      </c>
      <c r="U494" s="38">
        <f>IF(OR($R494=0,NOT(ISNUMBER($I494))),0,IF(YEAR($I494)+IF($Q494=1,RetAgeO,RetAgeE)=FY,MONTH($I494),IF(YEAR($I494)+IF($Q494=1,RetAgeO,RetAgeE)&lt;FY,1,0)))</f>
        <v/>
      </c>
      <c r="V494" s="38">
        <f>IF(OR($R494=0,NOT(ISNUMBER($K494))),0,IF(YEAR($K494)=FY,MONTH($K494),IF(YEAR($K494)&lt;FY,1,0)))</f>
        <v/>
      </c>
      <c r="W494" s="38">
        <f>IF($R494=0,0,MIN(12,IF(AND(ISNUMBER($O494),$O494&gt;=1,$O494&lt;=12),INT($O494),12),IF(AND(RetireExit="Yes",$U494&gt;0),$U494,12),IF(AND(ContractExit="Yes",$V494&gt;0),$V494,12)))</f>
        <v/>
      </c>
      <c r="X494" s="37">
        <f>IF(ISNUMBER($P494),$P494,IncPct)</f>
        <v/>
      </c>
      <c r="Y494" s="39">
        <f>IF($W494=0,0,MAX(0,MIN($W494,IncMonth-1))+MAX(0,$W494-IncMonth+1)*(1+$X494))</f>
        <v/>
      </c>
      <c r="Z494" s="40">
        <f>IF($C494="",0,IFERROR(INDEX(Departments!$B$5:$B$54,MATCH($C494,Departments!$A$5:$A$54,0)),0))</f>
        <v/>
      </c>
      <c r="AA494" s="41">
        <f>N($L494)*$Y494</f>
        <v/>
      </c>
      <c r="AB494" s="41">
        <f>N($M494)*$Y494</f>
        <v/>
      </c>
      <c r="AC494" s="41">
        <f>$AA494*$Z494</f>
        <v/>
      </c>
      <c r="AD494" s="41">
        <f>$AA494*BonusMonths/12</f>
        <v/>
      </c>
      <c r="AE494" s="41">
        <f>($AA494+SI_Gross*$AB494)*IF($Q494=1,SI_O,SI_E)</f>
        <v/>
      </c>
      <c r="AF494" s="41">
        <f>IF($Q494=1,0,$AA494*EOSB)</f>
        <v/>
      </c>
      <c r="AG494" s="41">
        <f>$AN494*$W494</f>
        <v/>
      </c>
      <c r="AH494" s="41">
        <f>SUM($AA494:$AG494)</f>
        <v/>
      </c>
      <c r="AI494" s="41">
        <f>12*($AM494+$AN494)</f>
        <v/>
      </c>
      <c r="AJ494" s="41">
        <f>$AM494*((IncMonth-1)+(13-IncMonth)*(1+$X494))+12*$AN494</f>
        <v/>
      </c>
      <c r="AK494" s="41">
        <f>IF($R494=1,N($L494)+N($M494),0)</f>
        <v/>
      </c>
      <c r="AL494">
        <f>IF($C494="","",IF(N($L494)&lt;=0,"Basic salary missing",IF(ISNA(MATCH($C494,Departments!$A$5:$A$54,0)),"Department not on Departments sheet",IF(AND($I494&lt;&gt;"",NOT(ISNUMBER($I494))),"Date of birth is text, not a date",IF(AND($K494&lt;&gt;"",NOT(ISNUMBER($K494))),"Contract end is text, not a date","")))))</f>
        <v/>
      </c>
      <c r="AM494" s="41">
        <f>IF($R494=0,0,N($L494)*(1+$Z494+BonusMonths/12+IF($Q494=1,0,EOSB))+N($M494)+(N($L494)+SI_Gross*N($M494))*IF($Q494=1,SI_O,SI_E))</f>
        <v/>
      </c>
      <c r="AN494" s="41">
        <f>IF($R494=0,0,(IF($Q494=1,MedO,MedE+Ticket)+Training)/12)</f>
        <v/>
      </c>
    </row>
    <row r="495">
      <c r="I495" s="35" t="n"/>
      <c r="J495" s="35" t="n"/>
      <c r="K495" s="35" t="n"/>
      <c r="L495" s="36" t="n"/>
      <c r="M495" s="36" t="n"/>
      <c r="P495" s="37" t="n"/>
      <c r="Q495" s="38">
        <f>IF($C495="",0,IF(OR(LOWER(TRIM($G495))="omani",LOWER(TRIM($G495))="oman",LOWER(TRIM($G495))="om",LOWER(TRIM($G495))="local"),1,0))</f>
        <v/>
      </c>
      <c r="R495" s="38">
        <f>IF($C495="",0,IF(OR(ISNUMBER(SEARCH("resign",$N495)),ISNUMBER(SEARCH("terminat",$N495)),ISNUMBER(SEARCH("inactive",$N495)),ISNUMBER(SEARCH("vacan",$N495)),ISNUMBER(SEARCH("deceased",$N495)),ISNUMBER(SEARCH("separated",$N495))),0,1))</f>
        <v/>
      </c>
      <c r="S495">
        <f>IF(OR($R495=0,NOT(ISNUMBER($I495))),"",IFERROR(DATEDIF($I495,DATE(FY,1,1),"y"),""))</f>
        <v/>
      </c>
      <c r="T495">
        <f>IF(OR($R495=0,NOT(ISNUMBER($J495))),"",IFERROR(DATEDIF($J495,DATE(FY,1,1),"y"),0))</f>
        <v/>
      </c>
      <c r="U495" s="38">
        <f>IF(OR($R495=0,NOT(ISNUMBER($I495))),0,IF(YEAR($I495)+IF($Q495=1,RetAgeO,RetAgeE)=FY,MONTH($I495),IF(YEAR($I495)+IF($Q495=1,RetAgeO,RetAgeE)&lt;FY,1,0)))</f>
        <v/>
      </c>
      <c r="V495" s="38">
        <f>IF(OR($R495=0,NOT(ISNUMBER($K495))),0,IF(YEAR($K495)=FY,MONTH($K495),IF(YEAR($K495)&lt;FY,1,0)))</f>
        <v/>
      </c>
      <c r="W495" s="38">
        <f>IF($R495=0,0,MIN(12,IF(AND(ISNUMBER($O495),$O495&gt;=1,$O495&lt;=12),INT($O495),12),IF(AND(RetireExit="Yes",$U495&gt;0),$U495,12),IF(AND(ContractExit="Yes",$V495&gt;0),$V495,12)))</f>
        <v/>
      </c>
      <c r="X495" s="37">
        <f>IF(ISNUMBER($P495),$P495,IncPct)</f>
        <v/>
      </c>
      <c r="Y495" s="39">
        <f>IF($W495=0,0,MAX(0,MIN($W495,IncMonth-1))+MAX(0,$W495-IncMonth+1)*(1+$X495))</f>
        <v/>
      </c>
      <c r="Z495" s="40">
        <f>IF($C495="",0,IFERROR(INDEX(Departments!$B$5:$B$54,MATCH($C495,Departments!$A$5:$A$54,0)),0))</f>
        <v/>
      </c>
      <c r="AA495" s="41">
        <f>N($L495)*$Y495</f>
        <v/>
      </c>
      <c r="AB495" s="41">
        <f>N($M495)*$Y495</f>
        <v/>
      </c>
      <c r="AC495" s="41">
        <f>$AA495*$Z495</f>
        <v/>
      </c>
      <c r="AD495" s="41">
        <f>$AA495*BonusMonths/12</f>
        <v/>
      </c>
      <c r="AE495" s="41">
        <f>($AA495+SI_Gross*$AB495)*IF($Q495=1,SI_O,SI_E)</f>
        <v/>
      </c>
      <c r="AF495" s="41">
        <f>IF($Q495=1,0,$AA495*EOSB)</f>
        <v/>
      </c>
      <c r="AG495" s="41">
        <f>$AN495*$W495</f>
        <v/>
      </c>
      <c r="AH495" s="41">
        <f>SUM($AA495:$AG495)</f>
        <v/>
      </c>
      <c r="AI495" s="41">
        <f>12*($AM495+$AN495)</f>
        <v/>
      </c>
      <c r="AJ495" s="41">
        <f>$AM495*((IncMonth-1)+(13-IncMonth)*(1+$X495))+12*$AN495</f>
        <v/>
      </c>
      <c r="AK495" s="41">
        <f>IF($R495=1,N($L495)+N($M495),0)</f>
        <v/>
      </c>
      <c r="AL495">
        <f>IF($C495="","",IF(N($L495)&lt;=0,"Basic salary missing",IF(ISNA(MATCH($C495,Departments!$A$5:$A$54,0)),"Department not on Departments sheet",IF(AND($I495&lt;&gt;"",NOT(ISNUMBER($I495))),"Date of birth is text, not a date",IF(AND($K495&lt;&gt;"",NOT(ISNUMBER($K495))),"Contract end is text, not a date","")))))</f>
        <v/>
      </c>
      <c r="AM495" s="41">
        <f>IF($R495=0,0,N($L495)*(1+$Z495+BonusMonths/12+IF($Q495=1,0,EOSB))+N($M495)+(N($L495)+SI_Gross*N($M495))*IF($Q495=1,SI_O,SI_E))</f>
        <v/>
      </c>
      <c r="AN495" s="41">
        <f>IF($R495=0,0,(IF($Q495=1,MedO,MedE+Ticket)+Training)/12)</f>
        <v/>
      </c>
    </row>
    <row r="496">
      <c r="I496" s="35" t="n"/>
      <c r="J496" s="35" t="n"/>
      <c r="K496" s="35" t="n"/>
      <c r="L496" s="36" t="n"/>
      <c r="M496" s="36" t="n"/>
      <c r="P496" s="37" t="n"/>
      <c r="Q496" s="38">
        <f>IF($C496="",0,IF(OR(LOWER(TRIM($G496))="omani",LOWER(TRIM($G496))="oman",LOWER(TRIM($G496))="om",LOWER(TRIM($G496))="local"),1,0))</f>
        <v/>
      </c>
      <c r="R496" s="38">
        <f>IF($C496="",0,IF(OR(ISNUMBER(SEARCH("resign",$N496)),ISNUMBER(SEARCH("terminat",$N496)),ISNUMBER(SEARCH("inactive",$N496)),ISNUMBER(SEARCH("vacan",$N496)),ISNUMBER(SEARCH("deceased",$N496)),ISNUMBER(SEARCH("separated",$N496))),0,1))</f>
        <v/>
      </c>
      <c r="S496">
        <f>IF(OR($R496=0,NOT(ISNUMBER($I496))),"",IFERROR(DATEDIF($I496,DATE(FY,1,1),"y"),""))</f>
        <v/>
      </c>
      <c r="T496">
        <f>IF(OR($R496=0,NOT(ISNUMBER($J496))),"",IFERROR(DATEDIF($J496,DATE(FY,1,1),"y"),0))</f>
        <v/>
      </c>
      <c r="U496" s="38">
        <f>IF(OR($R496=0,NOT(ISNUMBER($I496))),0,IF(YEAR($I496)+IF($Q496=1,RetAgeO,RetAgeE)=FY,MONTH($I496),IF(YEAR($I496)+IF($Q496=1,RetAgeO,RetAgeE)&lt;FY,1,0)))</f>
        <v/>
      </c>
      <c r="V496" s="38">
        <f>IF(OR($R496=0,NOT(ISNUMBER($K496))),0,IF(YEAR($K496)=FY,MONTH($K496),IF(YEAR($K496)&lt;FY,1,0)))</f>
        <v/>
      </c>
      <c r="W496" s="38">
        <f>IF($R496=0,0,MIN(12,IF(AND(ISNUMBER($O496),$O496&gt;=1,$O496&lt;=12),INT($O496),12),IF(AND(RetireExit="Yes",$U496&gt;0),$U496,12),IF(AND(ContractExit="Yes",$V496&gt;0),$V496,12)))</f>
        <v/>
      </c>
      <c r="X496" s="37">
        <f>IF(ISNUMBER($P496),$P496,IncPct)</f>
        <v/>
      </c>
      <c r="Y496" s="39">
        <f>IF($W496=0,0,MAX(0,MIN($W496,IncMonth-1))+MAX(0,$W496-IncMonth+1)*(1+$X496))</f>
        <v/>
      </c>
      <c r="Z496" s="40">
        <f>IF($C496="",0,IFERROR(INDEX(Departments!$B$5:$B$54,MATCH($C496,Departments!$A$5:$A$54,0)),0))</f>
        <v/>
      </c>
      <c r="AA496" s="41">
        <f>N($L496)*$Y496</f>
        <v/>
      </c>
      <c r="AB496" s="41">
        <f>N($M496)*$Y496</f>
        <v/>
      </c>
      <c r="AC496" s="41">
        <f>$AA496*$Z496</f>
        <v/>
      </c>
      <c r="AD496" s="41">
        <f>$AA496*BonusMonths/12</f>
        <v/>
      </c>
      <c r="AE496" s="41">
        <f>($AA496+SI_Gross*$AB496)*IF($Q496=1,SI_O,SI_E)</f>
        <v/>
      </c>
      <c r="AF496" s="41">
        <f>IF($Q496=1,0,$AA496*EOSB)</f>
        <v/>
      </c>
      <c r="AG496" s="41">
        <f>$AN496*$W496</f>
        <v/>
      </c>
      <c r="AH496" s="41">
        <f>SUM($AA496:$AG496)</f>
        <v/>
      </c>
      <c r="AI496" s="41">
        <f>12*($AM496+$AN496)</f>
        <v/>
      </c>
      <c r="AJ496" s="41">
        <f>$AM496*((IncMonth-1)+(13-IncMonth)*(1+$X496))+12*$AN496</f>
        <v/>
      </c>
      <c r="AK496" s="41">
        <f>IF($R496=1,N($L496)+N($M496),0)</f>
        <v/>
      </c>
      <c r="AL496">
        <f>IF($C496="","",IF(N($L496)&lt;=0,"Basic salary missing",IF(ISNA(MATCH($C496,Departments!$A$5:$A$54,0)),"Department not on Departments sheet",IF(AND($I496&lt;&gt;"",NOT(ISNUMBER($I496))),"Date of birth is text, not a date",IF(AND($K496&lt;&gt;"",NOT(ISNUMBER($K496))),"Contract end is text, not a date","")))))</f>
        <v/>
      </c>
      <c r="AM496" s="41">
        <f>IF($R496=0,0,N($L496)*(1+$Z496+BonusMonths/12+IF($Q496=1,0,EOSB))+N($M496)+(N($L496)+SI_Gross*N($M496))*IF($Q496=1,SI_O,SI_E))</f>
        <v/>
      </c>
      <c r="AN496" s="41">
        <f>IF($R496=0,0,(IF($Q496=1,MedO,MedE+Ticket)+Training)/12)</f>
        <v/>
      </c>
    </row>
    <row r="497">
      <c r="I497" s="35" t="n"/>
      <c r="J497" s="35" t="n"/>
      <c r="K497" s="35" t="n"/>
      <c r="L497" s="36" t="n"/>
      <c r="M497" s="36" t="n"/>
      <c r="P497" s="37" t="n"/>
      <c r="Q497" s="38">
        <f>IF($C497="",0,IF(OR(LOWER(TRIM($G497))="omani",LOWER(TRIM($G497))="oman",LOWER(TRIM($G497))="om",LOWER(TRIM($G497))="local"),1,0))</f>
        <v/>
      </c>
      <c r="R497" s="38">
        <f>IF($C497="",0,IF(OR(ISNUMBER(SEARCH("resign",$N497)),ISNUMBER(SEARCH("terminat",$N497)),ISNUMBER(SEARCH("inactive",$N497)),ISNUMBER(SEARCH("vacan",$N497)),ISNUMBER(SEARCH("deceased",$N497)),ISNUMBER(SEARCH("separated",$N497))),0,1))</f>
        <v/>
      </c>
      <c r="S497">
        <f>IF(OR($R497=0,NOT(ISNUMBER($I497))),"",IFERROR(DATEDIF($I497,DATE(FY,1,1),"y"),""))</f>
        <v/>
      </c>
      <c r="T497">
        <f>IF(OR($R497=0,NOT(ISNUMBER($J497))),"",IFERROR(DATEDIF($J497,DATE(FY,1,1),"y"),0))</f>
        <v/>
      </c>
      <c r="U497" s="38">
        <f>IF(OR($R497=0,NOT(ISNUMBER($I497))),0,IF(YEAR($I497)+IF($Q497=1,RetAgeO,RetAgeE)=FY,MONTH($I497),IF(YEAR($I497)+IF($Q497=1,RetAgeO,RetAgeE)&lt;FY,1,0)))</f>
        <v/>
      </c>
      <c r="V497" s="38">
        <f>IF(OR($R497=0,NOT(ISNUMBER($K497))),0,IF(YEAR($K497)=FY,MONTH($K497),IF(YEAR($K497)&lt;FY,1,0)))</f>
        <v/>
      </c>
      <c r="W497" s="38">
        <f>IF($R497=0,0,MIN(12,IF(AND(ISNUMBER($O497),$O497&gt;=1,$O497&lt;=12),INT($O497),12),IF(AND(RetireExit="Yes",$U497&gt;0),$U497,12),IF(AND(ContractExit="Yes",$V497&gt;0),$V497,12)))</f>
        <v/>
      </c>
      <c r="X497" s="37">
        <f>IF(ISNUMBER($P497),$P497,IncPct)</f>
        <v/>
      </c>
      <c r="Y497" s="39">
        <f>IF($W497=0,0,MAX(0,MIN($W497,IncMonth-1))+MAX(0,$W497-IncMonth+1)*(1+$X497))</f>
        <v/>
      </c>
      <c r="Z497" s="40">
        <f>IF($C497="",0,IFERROR(INDEX(Departments!$B$5:$B$54,MATCH($C497,Departments!$A$5:$A$54,0)),0))</f>
        <v/>
      </c>
      <c r="AA497" s="41">
        <f>N($L497)*$Y497</f>
        <v/>
      </c>
      <c r="AB497" s="41">
        <f>N($M497)*$Y497</f>
        <v/>
      </c>
      <c r="AC497" s="41">
        <f>$AA497*$Z497</f>
        <v/>
      </c>
      <c r="AD497" s="41">
        <f>$AA497*BonusMonths/12</f>
        <v/>
      </c>
      <c r="AE497" s="41">
        <f>($AA497+SI_Gross*$AB497)*IF($Q497=1,SI_O,SI_E)</f>
        <v/>
      </c>
      <c r="AF497" s="41">
        <f>IF($Q497=1,0,$AA497*EOSB)</f>
        <v/>
      </c>
      <c r="AG497" s="41">
        <f>$AN497*$W497</f>
        <v/>
      </c>
      <c r="AH497" s="41">
        <f>SUM($AA497:$AG497)</f>
        <v/>
      </c>
      <c r="AI497" s="41">
        <f>12*($AM497+$AN497)</f>
        <v/>
      </c>
      <c r="AJ497" s="41">
        <f>$AM497*((IncMonth-1)+(13-IncMonth)*(1+$X497))+12*$AN497</f>
        <v/>
      </c>
      <c r="AK497" s="41">
        <f>IF($R497=1,N($L497)+N($M497),0)</f>
        <v/>
      </c>
      <c r="AL497">
        <f>IF($C497="","",IF(N($L497)&lt;=0,"Basic salary missing",IF(ISNA(MATCH($C497,Departments!$A$5:$A$54,0)),"Department not on Departments sheet",IF(AND($I497&lt;&gt;"",NOT(ISNUMBER($I497))),"Date of birth is text, not a date",IF(AND($K497&lt;&gt;"",NOT(ISNUMBER($K497))),"Contract end is text, not a date","")))))</f>
        <v/>
      </c>
      <c r="AM497" s="41">
        <f>IF($R497=0,0,N($L497)*(1+$Z497+BonusMonths/12+IF($Q497=1,0,EOSB))+N($M497)+(N($L497)+SI_Gross*N($M497))*IF($Q497=1,SI_O,SI_E))</f>
        <v/>
      </c>
      <c r="AN497" s="41">
        <f>IF($R497=0,0,(IF($Q497=1,MedO,MedE+Ticket)+Training)/12)</f>
        <v/>
      </c>
    </row>
    <row r="498">
      <c r="I498" s="35" t="n"/>
      <c r="J498" s="35" t="n"/>
      <c r="K498" s="35" t="n"/>
      <c r="L498" s="36" t="n"/>
      <c r="M498" s="36" t="n"/>
      <c r="P498" s="37" t="n"/>
      <c r="Q498" s="38">
        <f>IF($C498="",0,IF(OR(LOWER(TRIM($G498))="omani",LOWER(TRIM($G498))="oman",LOWER(TRIM($G498))="om",LOWER(TRIM($G498))="local"),1,0))</f>
        <v/>
      </c>
      <c r="R498" s="38">
        <f>IF($C498="",0,IF(OR(ISNUMBER(SEARCH("resign",$N498)),ISNUMBER(SEARCH("terminat",$N498)),ISNUMBER(SEARCH("inactive",$N498)),ISNUMBER(SEARCH("vacan",$N498)),ISNUMBER(SEARCH("deceased",$N498)),ISNUMBER(SEARCH("separated",$N498))),0,1))</f>
        <v/>
      </c>
      <c r="S498">
        <f>IF(OR($R498=0,NOT(ISNUMBER($I498))),"",IFERROR(DATEDIF($I498,DATE(FY,1,1),"y"),""))</f>
        <v/>
      </c>
      <c r="T498">
        <f>IF(OR($R498=0,NOT(ISNUMBER($J498))),"",IFERROR(DATEDIF($J498,DATE(FY,1,1),"y"),0))</f>
        <v/>
      </c>
      <c r="U498" s="38">
        <f>IF(OR($R498=0,NOT(ISNUMBER($I498))),0,IF(YEAR($I498)+IF($Q498=1,RetAgeO,RetAgeE)=FY,MONTH($I498),IF(YEAR($I498)+IF($Q498=1,RetAgeO,RetAgeE)&lt;FY,1,0)))</f>
        <v/>
      </c>
      <c r="V498" s="38">
        <f>IF(OR($R498=0,NOT(ISNUMBER($K498))),0,IF(YEAR($K498)=FY,MONTH($K498),IF(YEAR($K498)&lt;FY,1,0)))</f>
        <v/>
      </c>
      <c r="W498" s="38">
        <f>IF($R498=0,0,MIN(12,IF(AND(ISNUMBER($O498),$O498&gt;=1,$O498&lt;=12),INT($O498),12),IF(AND(RetireExit="Yes",$U498&gt;0),$U498,12),IF(AND(ContractExit="Yes",$V498&gt;0),$V498,12)))</f>
        <v/>
      </c>
      <c r="X498" s="37">
        <f>IF(ISNUMBER($P498),$P498,IncPct)</f>
        <v/>
      </c>
      <c r="Y498" s="39">
        <f>IF($W498=0,0,MAX(0,MIN($W498,IncMonth-1))+MAX(0,$W498-IncMonth+1)*(1+$X498))</f>
        <v/>
      </c>
      <c r="Z498" s="40">
        <f>IF($C498="",0,IFERROR(INDEX(Departments!$B$5:$B$54,MATCH($C498,Departments!$A$5:$A$54,0)),0))</f>
        <v/>
      </c>
      <c r="AA498" s="41">
        <f>N($L498)*$Y498</f>
        <v/>
      </c>
      <c r="AB498" s="41">
        <f>N($M498)*$Y498</f>
        <v/>
      </c>
      <c r="AC498" s="41">
        <f>$AA498*$Z498</f>
        <v/>
      </c>
      <c r="AD498" s="41">
        <f>$AA498*BonusMonths/12</f>
        <v/>
      </c>
      <c r="AE498" s="41">
        <f>($AA498+SI_Gross*$AB498)*IF($Q498=1,SI_O,SI_E)</f>
        <v/>
      </c>
      <c r="AF498" s="41">
        <f>IF($Q498=1,0,$AA498*EOSB)</f>
        <v/>
      </c>
      <c r="AG498" s="41">
        <f>$AN498*$W498</f>
        <v/>
      </c>
      <c r="AH498" s="41">
        <f>SUM($AA498:$AG498)</f>
        <v/>
      </c>
      <c r="AI498" s="41">
        <f>12*($AM498+$AN498)</f>
        <v/>
      </c>
      <c r="AJ498" s="41">
        <f>$AM498*((IncMonth-1)+(13-IncMonth)*(1+$X498))+12*$AN498</f>
        <v/>
      </c>
      <c r="AK498" s="41">
        <f>IF($R498=1,N($L498)+N($M498),0)</f>
        <v/>
      </c>
      <c r="AL498">
        <f>IF($C498="","",IF(N($L498)&lt;=0,"Basic salary missing",IF(ISNA(MATCH($C498,Departments!$A$5:$A$54,0)),"Department not on Departments sheet",IF(AND($I498&lt;&gt;"",NOT(ISNUMBER($I498))),"Date of birth is text, not a date",IF(AND($K498&lt;&gt;"",NOT(ISNUMBER($K498))),"Contract end is text, not a date","")))))</f>
        <v/>
      </c>
      <c r="AM498" s="41">
        <f>IF($R498=0,0,N($L498)*(1+$Z498+BonusMonths/12+IF($Q498=1,0,EOSB))+N($M498)+(N($L498)+SI_Gross*N($M498))*IF($Q498=1,SI_O,SI_E))</f>
        <v/>
      </c>
      <c r="AN498" s="41">
        <f>IF($R498=0,0,(IF($Q498=1,MedO,MedE+Ticket)+Training)/12)</f>
        <v/>
      </c>
    </row>
    <row r="499">
      <c r="I499" s="35" t="n"/>
      <c r="J499" s="35" t="n"/>
      <c r="K499" s="35" t="n"/>
      <c r="L499" s="36" t="n"/>
      <c r="M499" s="36" t="n"/>
      <c r="P499" s="37" t="n"/>
      <c r="Q499" s="38">
        <f>IF($C499="",0,IF(OR(LOWER(TRIM($G499))="omani",LOWER(TRIM($G499))="oman",LOWER(TRIM($G499))="om",LOWER(TRIM($G499))="local"),1,0))</f>
        <v/>
      </c>
      <c r="R499" s="38">
        <f>IF($C499="",0,IF(OR(ISNUMBER(SEARCH("resign",$N499)),ISNUMBER(SEARCH("terminat",$N499)),ISNUMBER(SEARCH("inactive",$N499)),ISNUMBER(SEARCH("vacan",$N499)),ISNUMBER(SEARCH("deceased",$N499)),ISNUMBER(SEARCH("separated",$N499))),0,1))</f>
        <v/>
      </c>
      <c r="S499">
        <f>IF(OR($R499=0,NOT(ISNUMBER($I499))),"",IFERROR(DATEDIF($I499,DATE(FY,1,1),"y"),""))</f>
        <v/>
      </c>
      <c r="T499">
        <f>IF(OR($R499=0,NOT(ISNUMBER($J499))),"",IFERROR(DATEDIF($J499,DATE(FY,1,1),"y"),0))</f>
        <v/>
      </c>
      <c r="U499" s="38">
        <f>IF(OR($R499=0,NOT(ISNUMBER($I499))),0,IF(YEAR($I499)+IF($Q499=1,RetAgeO,RetAgeE)=FY,MONTH($I499),IF(YEAR($I499)+IF($Q499=1,RetAgeO,RetAgeE)&lt;FY,1,0)))</f>
        <v/>
      </c>
      <c r="V499" s="38">
        <f>IF(OR($R499=0,NOT(ISNUMBER($K499))),0,IF(YEAR($K499)=FY,MONTH($K499),IF(YEAR($K499)&lt;FY,1,0)))</f>
        <v/>
      </c>
      <c r="W499" s="38">
        <f>IF($R499=0,0,MIN(12,IF(AND(ISNUMBER($O499),$O499&gt;=1,$O499&lt;=12),INT($O499),12),IF(AND(RetireExit="Yes",$U499&gt;0),$U499,12),IF(AND(ContractExit="Yes",$V499&gt;0),$V499,12)))</f>
        <v/>
      </c>
      <c r="X499" s="37">
        <f>IF(ISNUMBER($P499),$P499,IncPct)</f>
        <v/>
      </c>
      <c r="Y499" s="39">
        <f>IF($W499=0,0,MAX(0,MIN($W499,IncMonth-1))+MAX(0,$W499-IncMonth+1)*(1+$X499))</f>
        <v/>
      </c>
      <c r="Z499" s="40">
        <f>IF($C499="",0,IFERROR(INDEX(Departments!$B$5:$B$54,MATCH($C499,Departments!$A$5:$A$54,0)),0))</f>
        <v/>
      </c>
      <c r="AA499" s="41">
        <f>N($L499)*$Y499</f>
        <v/>
      </c>
      <c r="AB499" s="41">
        <f>N($M499)*$Y499</f>
        <v/>
      </c>
      <c r="AC499" s="41">
        <f>$AA499*$Z499</f>
        <v/>
      </c>
      <c r="AD499" s="41">
        <f>$AA499*BonusMonths/12</f>
        <v/>
      </c>
      <c r="AE499" s="41">
        <f>($AA499+SI_Gross*$AB499)*IF($Q499=1,SI_O,SI_E)</f>
        <v/>
      </c>
      <c r="AF499" s="41">
        <f>IF($Q499=1,0,$AA499*EOSB)</f>
        <v/>
      </c>
      <c r="AG499" s="41">
        <f>$AN499*$W499</f>
        <v/>
      </c>
      <c r="AH499" s="41">
        <f>SUM($AA499:$AG499)</f>
        <v/>
      </c>
      <c r="AI499" s="41">
        <f>12*($AM499+$AN499)</f>
        <v/>
      </c>
      <c r="AJ499" s="41">
        <f>$AM499*((IncMonth-1)+(13-IncMonth)*(1+$X499))+12*$AN499</f>
        <v/>
      </c>
      <c r="AK499" s="41">
        <f>IF($R499=1,N($L499)+N($M499),0)</f>
        <v/>
      </c>
      <c r="AL499">
        <f>IF($C499="","",IF(N($L499)&lt;=0,"Basic salary missing",IF(ISNA(MATCH($C499,Departments!$A$5:$A$54,0)),"Department not on Departments sheet",IF(AND($I499&lt;&gt;"",NOT(ISNUMBER($I499))),"Date of birth is text, not a date",IF(AND($K499&lt;&gt;"",NOT(ISNUMBER($K499))),"Contract end is text, not a date","")))))</f>
        <v/>
      </c>
      <c r="AM499" s="41">
        <f>IF($R499=0,0,N($L499)*(1+$Z499+BonusMonths/12+IF($Q499=1,0,EOSB))+N($M499)+(N($L499)+SI_Gross*N($M499))*IF($Q499=1,SI_O,SI_E))</f>
        <v/>
      </c>
      <c r="AN499" s="41">
        <f>IF($R499=0,0,(IF($Q499=1,MedO,MedE+Ticket)+Training)/12)</f>
        <v/>
      </c>
    </row>
    <row r="500">
      <c r="I500" s="35" t="n"/>
      <c r="J500" s="35" t="n"/>
      <c r="K500" s="35" t="n"/>
      <c r="L500" s="36" t="n"/>
      <c r="M500" s="36" t="n"/>
      <c r="P500" s="37" t="n"/>
      <c r="Q500" s="38">
        <f>IF($C500="",0,IF(OR(LOWER(TRIM($G500))="omani",LOWER(TRIM($G500))="oman",LOWER(TRIM($G500))="om",LOWER(TRIM($G500))="local"),1,0))</f>
        <v/>
      </c>
      <c r="R500" s="38">
        <f>IF($C500="",0,IF(OR(ISNUMBER(SEARCH("resign",$N500)),ISNUMBER(SEARCH("terminat",$N500)),ISNUMBER(SEARCH("inactive",$N500)),ISNUMBER(SEARCH("vacan",$N500)),ISNUMBER(SEARCH("deceased",$N500)),ISNUMBER(SEARCH("separated",$N500))),0,1))</f>
        <v/>
      </c>
      <c r="S500">
        <f>IF(OR($R500=0,NOT(ISNUMBER($I500))),"",IFERROR(DATEDIF($I500,DATE(FY,1,1),"y"),""))</f>
        <v/>
      </c>
      <c r="T500">
        <f>IF(OR($R500=0,NOT(ISNUMBER($J500))),"",IFERROR(DATEDIF($J500,DATE(FY,1,1),"y"),0))</f>
        <v/>
      </c>
      <c r="U500" s="38">
        <f>IF(OR($R500=0,NOT(ISNUMBER($I500))),0,IF(YEAR($I500)+IF($Q500=1,RetAgeO,RetAgeE)=FY,MONTH($I500),IF(YEAR($I500)+IF($Q500=1,RetAgeO,RetAgeE)&lt;FY,1,0)))</f>
        <v/>
      </c>
      <c r="V500" s="38">
        <f>IF(OR($R500=0,NOT(ISNUMBER($K500))),0,IF(YEAR($K500)=FY,MONTH($K500),IF(YEAR($K500)&lt;FY,1,0)))</f>
        <v/>
      </c>
      <c r="W500" s="38">
        <f>IF($R500=0,0,MIN(12,IF(AND(ISNUMBER($O500),$O500&gt;=1,$O500&lt;=12),INT($O500),12),IF(AND(RetireExit="Yes",$U500&gt;0),$U500,12),IF(AND(ContractExit="Yes",$V500&gt;0),$V500,12)))</f>
        <v/>
      </c>
      <c r="X500" s="37">
        <f>IF(ISNUMBER($P500),$P500,IncPct)</f>
        <v/>
      </c>
      <c r="Y500" s="39">
        <f>IF($W500=0,0,MAX(0,MIN($W500,IncMonth-1))+MAX(0,$W500-IncMonth+1)*(1+$X500))</f>
        <v/>
      </c>
      <c r="Z500" s="40">
        <f>IF($C500="",0,IFERROR(INDEX(Departments!$B$5:$B$54,MATCH($C500,Departments!$A$5:$A$54,0)),0))</f>
        <v/>
      </c>
      <c r="AA500" s="41">
        <f>N($L500)*$Y500</f>
        <v/>
      </c>
      <c r="AB500" s="41">
        <f>N($M500)*$Y500</f>
        <v/>
      </c>
      <c r="AC500" s="41">
        <f>$AA500*$Z500</f>
        <v/>
      </c>
      <c r="AD500" s="41">
        <f>$AA500*BonusMonths/12</f>
        <v/>
      </c>
      <c r="AE500" s="41">
        <f>($AA500+SI_Gross*$AB500)*IF($Q500=1,SI_O,SI_E)</f>
        <v/>
      </c>
      <c r="AF500" s="41">
        <f>IF($Q500=1,0,$AA500*EOSB)</f>
        <v/>
      </c>
      <c r="AG500" s="41">
        <f>$AN500*$W500</f>
        <v/>
      </c>
      <c r="AH500" s="41">
        <f>SUM($AA500:$AG500)</f>
        <v/>
      </c>
      <c r="AI500" s="41">
        <f>12*($AM500+$AN500)</f>
        <v/>
      </c>
      <c r="AJ500" s="41">
        <f>$AM500*((IncMonth-1)+(13-IncMonth)*(1+$X500))+12*$AN500</f>
        <v/>
      </c>
      <c r="AK500" s="41">
        <f>IF($R500=1,N($L500)+N($M500),0)</f>
        <v/>
      </c>
      <c r="AL500">
        <f>IF($C500="","",IF(N($L500)&lt;=0,"Basic salary missing",IF(ISNA(MATCH($C500,Departments!$A$5:$A$54,0)),"Department not on Departments sheet",IF(AND($I500&lt;&gt;"",NOT(ISNUMBER($I500))),"Date of birth is text, not a date",IF(AND($K500&lt;&gt;"",NOT(ISNUMBER($K500))),"Contract end is text, not a date","")))))</f>
        <v/>
      </c>
      <c r="AM500" s="41">
        <f>IF($R500=0,0,N($L500)*(1+$Z500+BonusMonths/12+IF($Q500=1,0,EOSB))+N($M500)+(N($L500)+SI_Gross*N($M500))*IF($Q500=1,SI_O,SI_E))</f>
        <v/>
      </c>
      <c r="AN500" s="41">
        <f>IF($R500=0,0,(IF($Q500=1,MedO,MedE+Ticket)+Training)/12)</f>
        <v/>
      </c>
    </row>
    <row r="501">
      <c r="I501" s="35" t="n"/>
      <c r="J501" s="35" t="n"/>
      <c r="K501" s="35" t="n"/>
      <c r="L501" s="36" t="n"/>
      <c r="M501" s="36" t="n"/>
      <c r="P501" s="37" t="n"/>
      <c r="Q501" s="38">
        <f>IF($C501="",0,IF(OR(LOWER(TRIM($G501))="omani",LOWER(TRIM($G501))="oman",LOWER(TRIM($G501))="om",LOWER(TRIM($G501))="local"),1,0))</f>
        <v/>
      </c>
      <c r="R501" s="38">
        <f>IF($C501="",0,IF(OR(ISNUMBER(SEARCH("resign",$N501)),ISNUMBER(SEARCH("terminat",$N501)),ISNUMBER(SEARCH("inactive",$N501)),ISNUMBER(SEARCH("vacan",$N501)),ISNUMBER(SEARCH("deceased",$N501)),ISNUMBER(SEARCH("separated",$N501))),0,1))</f>
        <v/>
      </c>
      <c r="S501">
        <f>IF(OR($R501=0,NOT(ISNUMBER($I501))),"",IFERROR(DATEDIF($I501,DATE(FY,1,1),"y"),""))</f>
        <v/>
      </c>
      <c r="T501">
        <f>IF(OR($R501=0,NOT(ISNUMBER($J501))),"",IFERROR(DATEDIF($J501,DATE(FY,1,1),"y"),0))</f>
        <v/>
      </c>
      <c r="U501" s="38">
        <f>IF(OR($R501=0,NOT(ISNUMBER($I501))),0,IF(YEAR($I501)+IF($Q501=1,RetAgeO,RetAgeE)=FY,MONTH($I501),IF(YEAR($I501)+IF($Q501=1,RetAgeO,RetAgeE)&lt;FY,1,0)))</f>
        <v/>
      </c>
      <c r="V501" s="38">
        <f>IF(OR($R501=0,NOT(ISNUMBER($K501))),0,IF(YEAR($K501)=FY,MONTH($K501),IF(YEAR($K501)&lt;FY,1,0)))</f>
        <v/>
      </c>
      <c r="W501" s="38">
        <f>IF($R501=0,0,MIN(12,IF(AND(ISNUMBER($O501),$O501&gt;=1,$O501&lt;=12),INT($O501),12),IF(AND(RetireExit="Yes",$U501&gt;0),$U501,12),IF(AND(ContractExit="Yes",$V501&gt;0),$V501,12)))</f>
        <v/>
      </c>
      <c r="X501" s="37">
        <f>IF(ISNUMBER($P501),$P501,IncPct)</f>
        <v/>
      </c>
      <c r="Y501" s="39">
        <f>IF($W501=0,0,MAX(0,MIN($W501,IncMonth-1))+MAX(0,$W501-IncMonth+1)*(1+$X501))</f>
        <v/>
      </c>
      <c r="Z501" s="40">
        <f>IF($C501="",0,IFERROR(INDEX(Departments!$B$5:$B$54,MATCH($C501,Departments!$A$5:$A$54,0)),0))</f>
        <v/>
      </c>
      <c r="AA501" s="41">
        <f>N($L501)*$Y501</f>
        <v/>
      </c>
      <c r="AB501" s="41">
        <f>N($M501)*$Y501</f>
        <v/>
      </c>
      <c r="AC501" s="41">
        <f>$AA501*$Z501</f>
        <v/>
      </c>
      <c r="AD501" s="41">
        <f>$AA501*BonusMonths/12</f>
        <v/>
      </c>
      <c r="AE501" s="41">
        <f>($AA501+SI_Gross*$AB501)*IF($Q501=1,SI_O,SI_E)</f>
        <v/>
      </c>
      <c r="AF501" s="41">
        <f>IF($Q501=1,0,$AA501*EOSB)</f>
        <v/>
      </c>
      <c r="AG501" s="41">
        <f>$AN501*$W501</f>
        <v/>
      </c>
      <c r="AH501" s="41">
        <f>SUM($AA501:$AG501)</f>
        <v/>
      </c>
      <c r="AI501" s="41">
        <f>12*($AM501+$AN501)</f>
        <v/>
      </c>
      <c r="AJ501" s="41">
        <f>$AM501*((IncMonth-1)+(13-IncMonth)*(1+$X501))+12*$AN501</f>
        <v/>
      </c>
      <c r="AK501" s="41">
        <f>IF($R501=1,N($L501)+N($M501),0)</f>
        <v/>
      </c>
      <c r="AL501">
        <f>IF($C501="","",IF(N($L501)&lt;=0,"Basic salary missing",IF(ISNA(MATCH($C501,Departments!$A$5:$A$54,0)),"Department not on Departments sheet",IF(AND($I501&lt;&gt;"",NOT(ISNUMBER($I501))),"Date of birth is text, not a date",IF(AND($K501&lt;&gt;"",NOT(ISNUMBER($K501))),"Contract end is text, not a date","")))))</f>
        <v/>
      </c>
      <c r="AM501" s="41">
        <f>IF($R501=0,0,N($L501)*(1+$Z501+BonusMonths/12+IF($Q501=1,0,EOSB))+N($M501)+(N($L501)+SI_Gross*N($M501))*IF($Q501=1,SI_O,SI_E))</f>
        <v/>
      </c>
      <c r="AN501" s="41">
        <f>IF($R501=0,0,(IF($Q501=1,MedO,MedE+Ticket)+Training)/12)</f>
        <v/>
      </c>
    </row>
    <row r="502">
      <c r="I502" s="35" t="n"/>
      <c r="J502" s="35" t="n"/>
      <c r="K502" s="35" t="n"/>
      <c r="L502" s="36" t="n"/>
      <c r="M502" s="36" t="n"/>
      <c r="P502" s="37" t="n"/>
      <c r="Q502" s="38">
        <f>IF($C502="",0,IF(OR(LOWER(TRIM($G502))="omani",LOWER(TRIM($G502))="oman",LOWER(TRIM($G502))="om",LOWER(TRIM($G502))="local"),1,0))</f>
        <v/>
      </c>
      <c r="R502" s="38">
        <f>IF($C502="",0,IF(OR(ISNUMBER(SEARCH("resign",$N502)),ISNUMBER(SEARCH("terminat",$N502)),ISNUMBER(SEARCH("inactive",$N502)),ISNUMBER(SEARCH("vacan",$N502)),ISNUMBER(SEARCH("deceased",$N502)),ISNUMBER(SEARCH("separated",$N502))),0,1))</f>
        <v/>
      </c>
      <c r="S502">
        <f>IF(OR($R502=0,NOT(ISNUMBER($I502))),"",IFERROR(DATEDIF($I502,DATE(FY,1,1),"y"),""))</f>
        <v/>
      </c>
      <c r="T502">
        <f>IF(OR($R502=0,NOT(ISNUMBER($J502))),"",IFERROR(DATEDIF($J502,DATE(FY,1,1),"y"),0))</f>
        <v/>
      </c>
      <c r="U502" s="38">
        <f>IF(OR($R502=0,NOT(ISNUMBER($I502))),0,IF(YEAR($I502)+IF($Q502=1,RetAgeO,RetAgeE)=FY,MONTH($I502),IF(YEAR($I502)+IF($Q502=1,RetAgeO,RetAgeE)&lt;FY,1,0)))</f>
        <v/>
      </c>
      <c r="V502" s="38">
        <f>IF(OR($R502=0,NOT(ISNUMBER($K502))),0,IF(YEAR($K502)=FY,MONTH($K502),IF(YEAR($K502)&lt;FY,1,0)))</f>
        <v/>
      </c>
      <c r="W502" s="38">
        <f>IF($R502=0,0,MIN(12,IF(AND(ISNUMBER($O502),$O502&gt;=1,$O502&lt;=12),INT($O502),12),IF(AND(RetireExit="Yes",$U502&gt;0),$U502,12),IF(AND(ContractExit="Yes",$V502&gt;0),$V502,12)))</f>
        <v/>
      </c>
      <c r="X502" s="37">
        <f>IF(ISNUMBER($P502),$P502,IncPct)</f>
        <v/>
      </c>
      <c r="Y502" s="39">
        <f>IF($W502=0,0,MAX(0,MIN($W502,IncMonth-1))+MAX(0,$W502-IncMonth+1)*(1+$X502))</f>
        <v/>
      </c>
      <c r="Z502" s="40">
        <f>IF($C502="",0,IFERROR(INDEX(Departments!$B$5:$B$54,MATCH($C502,Departments!$A$5:$A$54,0)),0))</f>
        <v/>
      </c>
      <c r="AA502" s="41">
        <f>N($L502)*$Y502</f>
        <v/>
      </c>
      <c r="AB502" s="41">
        <f>N($M502)*$Y502</f>
        <v/>
      </c>
      <c r="AC502" s="41">
        <f>$AA502*$Z502</f>
        <v/>
      </c>
      <c r="AD502" s="41">
        <f>$AA502*BonusMonths/12</f>
        <v/>
      </c>
      <c r="AE502" s="41">
        <f>($AA502+SI_Gross*$AB502)*IF($Q502=1,SI_O,SI_E)</f>
        <v/>
      </c>
      <c r="AF502" s="41">
        <f>IF($Q502=1,0,$AA502*EOSB)</f>
        <v/>
      </c>
      <c r="AG502" s="41">
        <f>$AN502*$W502</f>
        <v/>
      </c>
      <c r="AH502" s="41">
        <f>SUM($AA502:$AG502)</f>
        <v/>
      </c>
      <c r="AI502" s="41">
        <f>12*($AM502+$AN502)</f>
        <v/>
      </c>
      <c r="AJ502" s="41">
        <f>$AM502*((IncMonth-1)+(13-IncMonth)*(1+$X502))+12*$AN502</f>
        <v/>
      </c>
      <c r="AK502" s="41">
        <f>IF($R502=1,N($L502)+N($M502),0)</f>
        <v/>
      </c>
      <c r="AL502">
        <f>IF($C502="","",IF(N($L502)&lt;=0,"Basic salary missing",IF(ISNA(MATCH($C502,Departments!$A$5:$A$54,0)),"Department not on Departments sheet",IF(AND($I502&lt;&gt;"",NOT(ISNUMBER($I502))),"Date of birth is text, not a date",IF(AND($K502&lt;&gt;"",NOT(ISNUMBER($K502))),"Contract end is text, not a date","")))))</f>
        <v/>
      </c>
      <c r="AM502" s="41">
        <f>IF($R502=0,0,N($L502)*(1+$Z502+BonusMonths/12+IF($Q502=1,0,EOSB))+N($M502)+(N($L502)+SI_Gross*N($M502))*IF($Q502=1,SI_O,SI_E))</f>
        <v/>
      </c>
      <c r="AN502" s="41">
        <f>IF($R502=0,0,(IF($Q502=1,MedO,MedE+Ticket)+Training)/12)</f>
        <v/>
      </c>
    </row>
    <row r="503">
      <c r="I503" s="35" t="n"/>
      <c r="J503" s="35" t="n"/>
      <c r="K503" s="35" t="n"/>
      <c r="L503" s="36" t="n"/>
      <c r="M503" s="36" t="n"/>
      <c r="P503" s="37" t="n"/>
      <c r="Q503" s="38">
        <f>IF($C503="",0,IF(OR(LOWER(TRIM($G503))="omani",LOWER(TRIM($G503))="oman",LOWER(TRIM($G503))="om",LOWER(TRIM($G503))="local"),1,0))</f>
        <v/>
      </c>
      <c r="R503" s="38">
        <f>IF($C503="",0,IF(OR(ISNUMBER(SEARCH("resign",$N503)),ISNUMBER(SEARCH("terminat",$N503)),ISNUMBER(SEARCH("inactive",$N503)),ISNUMBER(SEARCH("vacan",$N503)),ISNUMBER(SEARCH("deceased",$N503)),ISNUMBER(SEARCH("separated",$N503))),0,1))</f>
        <v/>
      </c>
      <c r="S503">
        <f>IF(OR($R503=0,NOT(ISNUMBER($I503))),"",IFERROR(DATEDIF($I503,DATE(FY,1,1),"y"),""))</f>
        <v/>
      </c>
      <c r="T503">
        <f>IF(OR($R503=0,NOT(ISNUMBER($J503))),"",IFERROR(DATEDIF($J503,DATE(FY,1,1),"y"),0))</f>
        <v/>
      </c>
      <c r="U503" s="38">
        <f>IF(OR($R503=0,NOT(ISNUMBER($I503))),0,IF(YEAR($I503)+IF($Q503=1,RetAgeO,RetAgeE)=FY,MONTH($I503),IF(YEAR($I503)+IF($Q503=1,RetAgeO,RetAgeE)&lt;FY,1,0)))</f>
        <v/>
      </c>
      <c r="V503" s="38">
        <f>IF(OR($R503=0,NOT(ISNUMBER($K503))),0,IF(YEAR($K503)=FY,MONTH($K503),IF(YEAR($K503)&lt;FY,1,0)))</f>
        <v/>
      </c>
      <c r="W503" s="38">
        <f>IF($R503=0,0,MIN(12,IF(AND(ISNUMBER($O503),$O503&gt;=1,$O503&lt;=12),INT($O503),12),IF(AND(RetireExit="Yes",$U503&gt;0),$U503,12),IF(AND(ContractExit="Yes",$V503&gt;0),$V503,12)))</f>
        <v/>
      </c>
      <c r="X503" s="37">
        <f>IF(ISNUMBER($P503),$P503,IncPct)</f>
        <v/>
      </c>
      <c r="Y503" s="39">
        <f>IF($W503=0,0,MAX(0,MIN($W503,IncMonth-1))+MAX(0,$W503-IncMonth+1)*(1+$X503))</f>
        <v/>
      </c>
      <c r="Z503" s="40">
        <f>IF($C503="",0,IFERROR(INDEX(Departments!$B$5:$B$54,MATCH($C503,Departments!$A$5:$A$54,0)),0))</f>
        <v/>
      </c>
      <c r="AA503" s="41">
        <f>N($L503)*$Y503</f>
        <v/>
      </c>
      <c r="AB503" s="41">
        <f>N($M503)*$Y503</f>
        <v/>
      </c>
      <c r="AC503" s="41">
        <f>$AA503*$Z503</f>
        <v/>
      </c>
      <c r="AD503" s="41">
        <f>$AA503*BonusMonths/12</f>
        <v/>
      </c>
      <c r="AE503" s="41">
        <f>($AA503+SI_Gross*$AB503)*IF($Q503=1,SI_O,SI_E)</f>
        <v/>
      </c>
      <c r="AF503" s="41">
        <f>IF($Q503=1,0,$AA503*EOSB)</f>
        <v/>
      </c>
      <c r="AG503" s="41">
        <f>$AN503*$W503</f>
        <v/>
      </c>
      <c r="AH503" s="41">
        <f>SUM($AA503:$AG503)</f>
        <v/>
      </c>
      <c r="AI503" s="41">
        <f>12*($AM503+$AN503)</f>
        <v/>
      </c>
      <c r="AJ503" s="41">
        <f>$AM503*((IncMonth-1)+(13-IncMonth)*(1+$X503))+12*$AN503</f>
        <v/>
      </c>
      <c r="AK503" s="41">
        <f>IF($R503=1,N($L503)+N($M503),0)</f>
        <v/>
      </c>
      <c r="AL503">
        <f>IF($C503="","",IF(N($L503)&lt;=0,"Basic salary missing",IF(ISNA(MATCH($C503,Departments!$A$5:$A$54,0)),"Department not on Departments sheet",IF(AND($I503&lt;&gt;"",NOT(ISNUMBER($I503))),"Date of birth is text, not a date",IF(AND($K503&lt;&gt;"",NOT(ISNUMBER($K503))),"Contract end is text, not a date","")))))</f>
        <v/>
      </c>
      <c r="AM503" s="41">
        <f>IF($R503=0,0,N($L503)*(1+$Z503+BonusMonths/12+IF($Q503=1,0,EOSB))+N($M503)+(N($L503)+SI_Gross*N($M503))*IF($Q503=1,SI_O,SI_E))</f>
        <v/>
      </c>
      <c r="AN503" s="41">
        <f>IF($R503=0,0,(IF($Q503=1,MedO,MedE+Ticket)+Training)/12)</f>
        <v/>
      </c>
    </row>
    <row r="504">
      <c r="I504" s="35" t="n"/>
      <c r="J504" s="35" t="n"/>
      <c r="K504" s="35" t="n"/>
      <c r="L504" s="36" t="n"/>
      <c r="M504" s="36" t="n"/>
      <c r="P504" s="37" t="n"/>
      <c r="Q504" s="38">
        <f>IF($C504="",0,IF(OR(LOWER(TRIM($G504))="omani",LOWER(TRIM($G504))="oman",LOWER(TRIM($G504))="om",LOWER(TRIM($G504))="local"),1,0))</f>
        <v/>
      </c>
      <c r="R504" s="38">
        <f>IF($C504="",0,IF(OR(ISNUMBER(SEARCH("resign",$N504)),ISNUMBER(SEARCH("terminat",$N504)),ISNUMBER(SEARCH("inactive",$N504)),ISNUMBER(SEARCH("vacan",$N504)),ISNUMBER(SEARCH("deceased",$N504)),ISNUMBER(SEARCH("separated",$N504))),0,1))</f>
        <v/>
      </c>
      <c r="S504">
        <f>IF(OR($R504=0,NOT(ISNUMBER($I504))),"",IFERROR(DATEDIF($I504,DATE(FY,1,1),"y"),""))</f>
        <v/>
      </c>
      <c r="T504">
        <f>IF(OR($R504=0,NOT(ISNUMBER($J504))),"",IFERROR(DATEDIF($J504,DATE(FY,1,1),"y"),0))</f>
        <v/>
      </c>
      <c r="U504" s="38">
        <f>IF(OR($R504=0,NOT(ISNUMBER($I504))),0,IF(YEAR($I504)+IF($Q504=1,RetAgeO,RetAgeE)=FY,MONTH($I504),IF(YEAR($I504)+IF($Q504=1,RetAgeO,RetAgeE)&lt;FY,1,0)))</f>
        <v/>
      </c>
      <c r="V504" s="38">
        <f>IF(OR($R504=0,NOT(ISNUMBER($K504))),0,IF(YEAR($K504)=FY,MONTH($K504),IF(YEAR($K504)&lt;FY,1,0)))</f>
        <v/>
      </c>
      <c r="W504" s="38">
        <f>IF($R504=0,0,MIN(12,IF(AND(ISNUMBER($O504),$O504&gt;=1,$O504&lt;=12),INT($O504),12),IF(AND(RetireExit="Yes",$U504&gt;0),$U504,12),IF(AND(ContractExit="Yes",$V504&gt;0),$V504,12)))</f>
        <v/>
      </c>
      <c r="X504" s="37">
        <f>IF(ISNUMBER($P504),$P504,IncPct)</f>
        <v/>
      </c>
      <c r="Y504" s="39">
        <f>IF($W504=0,0,MAX(0,MIN($W504,IncMonth-1))+MAX(0,$W504-IncMonth+1)*(1+$X504))</f>
        <v/>
      </c>
      <c r="Z504" s="40">
        <f>IF($C504="",0,IFERROR(INDEX(Departments!$B$5:$B$54,MATCH($C504,Departments!$A$5:$A$54,0)),0))</f>
        <v/>
      </c>
      <c r="AA504" s="41">
        <f>N($L504)*$Y504</f>
        <v/>
      </c>
      <c r="AB504" s="41">
        <f>N($M504)*$Y504</f>
        <v/>
      </c>
      <c r="AC504" s="41">
        <f>$AA504*$Z504</f>
        <v/>
      </c>
      <c r="AD504" s="41">
        <f>$AA504*BonusMonths/12</f>
        <v/>
      </c>
      <c r="AE504" s="41">
        <f>($AA504+SI_Gross*$AB504)*IF($Q504=1,SI_O,SI_E)</f>
        <v/>
      </c>
      <c r="AF504" s="41">
        <f>IF($Q504=1,0,$AA504*EOSB)</f>
        <v/>
      </c>
      <c r="AG504" s="41">
        <f>$AN504*$W504</f>
        <v/>
      </c>
      <c r="AH504" s="41">
        <f>SUM($AA504:$AG504)</f>
        <v/>
      </c>
      <c r="AI504" s="41">
        <f>12*($AM504+$AN504)</f>
        <v/>
      </c>
      <c r="AJ504" s="41">
        <f>$AM504*((IncMonth-1)+(13-IncMonth)*(1+$X504))+12*$AN504</f>
        <v/>
      </c>
      <c r="AK504" s="41">
        <f>IF($R504=1,N($L504)+N($M504),0)</f>
        <v/>
      </c>
      <c r="AL504">
        <f>IF($C504="","",IF(N($L504)&lt;=0,"Basic salary missing",IF(ISNA(MATCH($C504,Departments!$A$5:$A$54,0)),"Department not on Departments sheet",IF(AND($I504&lt;&gt;"",NOT(ISNUMBER($I504))),"Date of birth is text, not a date",IF(AND($K504&lt;&gt;"",NOT(ISNUMBER($K504))),"Contract end is text, not a date","")))))</f>
        <v/>
      </c>
      <c r="AM504" s="41">
        <f>IF($R504=0,0,N($L504)*(1+$Z504+BonusMonths/12+IF($Q504=1,0,EOSB))+N($M504)+(N($L504)+SI_Gross*N($M504))*IF($Q504=1,SI_O,SI_E))</f>
        <v/>
      </c>
      <c r="AN504" s="41">
        <f>IF($R504=0,0,(IF($Q504=1,MedO,MedE+Ticket)+Training)/12)</f>
        <v/>
      </c>
    </row>
    <row r="505">
      <c r="I505" s="35" t="n"/>
      <c r="J505" s="35" t="n"/>
      <c r="K505" s="35" t="n"/>
      <c r="L505" s="36" t="n"/>
      <c r="M505" s="36" t="n"/>
      <c r="P505" s="37" t="n"/>
      <c r="Q505" s="38">
        <f>IF($C505="",0,IF(OR(LOWER(TRIM($G505))="omani",LOWER(TRIM($G505))="oman",LOWER(TRIM($G505))="om",LOWER(TRIM($G505))="local"),1,0))</f>
        <v/>
      </c>
      <c r="R505" s="38">
        <f>IF($C505="",0,IF(OR(ISNUMBER(SEARCH("resign",$N505)),ISNUMBER(SEARCH("terminat",$N505)),ISNUMBER(SEARCH("inactive",$N505)),ISNUMBER(SEARCH("vacan",$N505)),ISNUMBER(SEARCH("deceased",$N505)),ISNUMBER(SEARCH("separated",$N505))),0,1))</f>
        <v/>
      </c>
      <c r="S505">
        <f>IF(OR($R505=0,NOT(ISNUMBER($I505))),"",IFERROR(DATEDIF($I505,DATE(FY,1,1),"y"),""))</f>
        <v/>
      </c>
      <c r="T505">
        <f>IF(OR($R505=0,NOT(ISNUMBER($J505))),"",IFERROR(DATEDIF($J505,DATE(FY,1,1),"y"),0))</f>
        <v/>
      </c>
      <c r="U505" s="38">
        <f>IF(OR($R505=0,NOT(ISNUMBER($I505))),0,IF(YEAR($I505)+IF($Q505=1,RetAgeO,RetAgeE)=FY,MONTH($I505),IF(YEAR($I505)+IF($Q505=1,RetAgeO,RetAgeE)&lt;FY,1,0)))</f>
        <v/>
      </c>
      <c r="V505" s="38">
        <f>IF(OR($R505=0,NOT(ISNUMBER($K505))),0,IF(YEAR($K505)=FY,MONTH($K505),IF(YEAR($K505)&lt;FY,1,0)))</f>
        <v/>
      </c>
      <c r="W505" s="38">
        <f>IF($R505=0,0,MIN(12,IF(AND(ISNUMBER($O505),$O505&gt;=1,$O505&lt;=12),INT($O505),12),IF(AND(RetireExit="Yes",$U505&gt;0),$U505,12),IF(AND(ContractExit="Yes",$V505&gt;0),$V505,12)))</f>
        <v/>
      </c>
      <c r="X505" s="37">
        <f>IF(ISNUMBER($P505),$P505,IncPct)</f>
        <v/>
      </c>
      <c r="Y505" s="39">
        <f>IF($W505=0,0,MAX(0,MIN($W505,IncMonth-1))+MAX(0,$W505-IncMonth+1)*(1+$X505))</f>
        <v/>
      </c>
      <c r="Z505" s="40">
        <f>IF($C505="",0,IFERROR(INDEX(Departments!$B$5:$B$54,MATCH($C505,Departments!$A$5:$A$54,0)),0))</f>
        <v/>
      </c>
      <c r="AA505" s="41">
        <f>N($L505)*$Y505</f>
        <v/>
      </c>
      <c r="AB505" s="41">
        <f>N($M505)*$Y505</f>
        <v/>
      </c>
      <c r="AC505" s="41">
        <f>$AA505*$Z505</f>
        <v/>
      </c>
      <c r="AD505" s="41">
        <f>$AA505*BonusMonths/12</f>
        <v/>
      </c>
      <c r="AE505" s="41">
        <f>($AA505+SI_Gross*$AB505)*IF($Q505=1,SI_O,SI_E)</f>
        <v/>
      </c>
      <c r="AF505" s="41">
        <f>IF($Q505=1,0,$AA505*EOSB)</f>
        <v/>
      </c>
      <c r="AG505" s="41">
        <f>$AN505*$W505</f>
        <v/>
      </c>
      <c r="AH505" s="41">
        <f>SUM($AA505:$AG505)</f>
        <v/>
      </c>
      <c r="AI505" s="41">
        <f>12*($AM505+$AN505)</f>
        <v/>
      </c>
      <c r="AJ505" s="41">
        <f>$AM505*((IncMonth-1)+(13-IncMonth)*(1+$X505))+12*$AN505</f>
        <v/>
      </c>
      <c r="AK505" s="41">
        <f>IF($R505=1,N($L505)+N($M505),0)</f>
        <v/>
      </c>
      <c r="AL505">
        <f>IF($C505="","",IF(N($L505)&lt;=0,"Basic salary missing",IF(ISNA(MATCH($C505,Departments!$A$5:$A$54,0)),"Department not on Departments sheet",IF(AND($I505&lt;&gt;"",NOT(ISNUMBER($I505))),"Date of birth is text, not a date",IF(AND($K505&lt;&gt;"",NOT(ISNUMBER($K505))),"Contract end is text, not a date","")))))</f>
        <v/>
      </c>
      <c r="AM505" s="41">
        <f>IF($R505=0,0,N($L505)*(1+$Z505+BonusMonths/12+IF($Q505=1,0,EOSB))+N($M505)+(N($L505)+SI_Gross*N($M505))*IF($Q505=1,SI_O,SI_E))</f>
        <v/>
      </c>
      <c r="AN505" s="41">
        <f>IF($R505=0,0,(IF($Q505=1,MedO,MedE+Ticket)+Training)/12)</f>
        <v/>
      </c>
    </row>
    <row r="506">
      <c r="I506" s="35" t="n"/>
      <c r="J506" s="35" t="n"/>
      <c r="K506" s="35" t="n"/>
      <c r="L506" s="36" t="n"/>
      <c r="M506" s="36" t="n"/>
      <c r="P506" s="37" t="n"/>
      <c r="Q506" s="38">
        <f>IF($C506="",0,IF(OR(LOWER(TRIM($G506))="omani",LOWER(TRIM($G506))="oman",LOWER(TRIM($G506))="om",LOWER(TRIM($G506))="local"),1,0))</f>
        <v/>
      </c>
      <c r="R506" s="38">
        <f>IF($C506="",0,IF(OR(ISNUMBER(SEARCH("resign",$N506)),ISNUMBER(SEARCH("terminat",$N506)),ISNUMBER(SEARCH("inactive",$N506)),ISNUMBER(SEARCH("vacan",$N506)),ISNUMBER(SEARCH("deceased",$N506)),ISNUMBER(SEARCH("separated",$N506))),0,1))</f>
        <v/>
      </c>
      <c r="S506">
        <f>IF(OR($R506=0,NOT(ISNUMBER($I506))),"",IFERROR(DATEDIF($I506,DATE(FY,1,1),"y"),""))</f>
        <v/>
      </c>
      <c r="T506">
        <f>IF(OR($R506=0,NOT(ISNUMBER($J506))),"",IFERROR(DATEDIF($J506,DATE(FY,1,1),"y"),0))</f>
        <v/>
      </c>
      <c r="U506" s="38">
        <f>IF(OR($R506=0,NOT(ISNUMBER($I506))),0,IF(YEAR($I506)+IF($Q506=1,RetAgeO,RetAgeE)=FY,MONTH($I506),IF(YEAR($I506)+IF($Q506=1,RetAgeO,RetAgeE)&lt;FY,1,0)))</f>
        <v/>
      </c>
      <c r="V506" s="38">
        <f>IF(OR($R506=0,NOT(ISNUMBER($K506))),0,IF(YEAR($K506)=FY,MONTH($K506),IF(YEAR($K506)&lt;FY,1,0)))</f>
        <v/>
      </c>
      <c r="W506" s="38">
        <f>IF($R506=0,0,MIN(12,IF(AND(ISNUMBER($O506),$O506&gt;=1,$O506&lt;=12),INT($O506),12),IF(AND(RetireExit="Yes",$U506&gt;0),$U506,12),IF(AND(ContractExit="Yes",$V506&gt;0),$V506,12)))</f>
        <v/>
      </c>
      <c r="X506" s="37">
        <f>IF(ISNUMBER($P506),$P506,IncPct)</f>
        <v/>
      </c>
      <c r="Y506" s="39">
        <f>IF($W506=0,0,MAX(0,MIN($W506,IncMonth-1))+MAX(0,$W506-IncMonth+1)*(1+$X506))</f>
        <v/>
      </c>
      <c r="Z506" s="40">
        <f>IF($C506="",0,IFERROR(INDEX(Departments!$B$5:$B$54,MATCH($C506,Departments!$A$5:$A$54,0)),0))</f>
        <v/>
      </c>
      <c r="AA506" s="41">
        <f>N($L506)*$Y506</f>
        <v/>
      </c>
      <c r="AB506" s="41">
        <f>N($M506)*$Y506</f>
        <v/>
      </c>
      <c r="AC506" s="41">
        <f>$AA506*$Z506</f>
        <v/>
      </c>
      <c r="AD506" s="41">
        <f>$AA506*BonusMonths/12</f>
        <v/>
      </c>
      <c r="AE506" s="41">
        <f>($AA506+SI_Gross*$AB506)*IF($Q506=1,SI_O,SI_E)</f>
        <v/>
      </c>
      <c r="AF506" s="41">
        <f>IF($Q506=1,0,$AA506*EOSB)</f>
        <v/>
      </c>
      <c r="AG506" s="41">
        <f>$AN506*$W506</f>
        <v/>
      </c>
      <c r="AH506" s="41">
        <f>SUM($AA506:$AG506)</f>
        <v/>
      </c>
      <c r="AI506" s="41">
        <f>12*($AM506+$AN506)</f>
        <v/>
      </c>
      <c r="AJ506" s="41">
        <f>$AM506*((IncMonth-1)+(13-IncMonth)*(1+$X506))+12*$AN506</f>
        <v/>
      </c>
      <c r="AK506" s="41">
        <f>IF($R506=1,N($L506)+N($M506),0)</f>
        <v/>
      </c>
      <c r="AL506">
        <f>IF($C506="","",IF(N($L506)&lt;=0,"Basic salary missing",IF(ISNA(MATCH($C506,Departments!$A$5:$A$54,0)),"Department not on Departments sheet",IF(AND($I506&lt;&gt;"",NOT(ISNUMBER($I506))),"Date of birth is text, not a date",IF(AND($K506&lt;&gt;"",NOT(ISNUMBER($K506))),"Contract end is text, not a date","")))))</f>
        <v/>
      </c>
      <c r="AM506" s="41">
        <f>IF($R506=0,0,N($L506)*(1+$Z506+BonusMonths/12+IF($Q506=1,0,EOSB))+N($M506)+(N($L506)+SI_Gross*N($M506))*IF($Q506=1,SI_O,SI_E))</f>
        <v/>
      </c>
      <c r="AN506" s="41">
        <f>IF($R506=0,0,(IF($Q506=1,MedO,MedE+Ticket)+Training)/12)</f>
        <v/>
      </c>
    </row>
    <row r="507">
      <c r="I507" s="35" t="n"/>
      <c r="J507" s="35" t="n"/>
      <c r="K507" s="35" t="n"/>
      <c r="L507" s="36" t="n"/>
      <c r="M507" s="36" t="n"/>
      <c r="P507" s="37" t="n"/>
      <c r="Q507" s="38">
        <f>IF($C507="",0,IF(OR(LOWER(TRIM($G507))="omani",LOWER(TRIM($G507))="oman",LOWER(TRIM($G507))="om",LOWER(TRIM($G507))="local"),1,0))</f>
        <v/>
      </c>
      <c r="R507" s="38">
        <f>IF($C507="",0,IF(OR(ISNUMBER(SEARCH("resign",$N507)),ISNUMBER(SEARCH("terminat",$N507)),ISNUMBER(SEARCH("inactive",$N507)),ISNUMBER(SEARCH("vacan",$N507)),ISNUMBER(SEARCH("deceased",$N507)),ISNUMBER(SEARCH("separated",$N507))),0,1))</f>
        <v/>
      </c>
      <c r="S507">
        <f>IF(OR($R507=0,NOT(ISNUMBER($I507))),"",IFERROR(DATEDIF($I507,DATE(FY,1,1),"y"),""))</f>
        <v/>
      </c>
      <c r="T507">
        <f>IF(OR($R507=0,NOT(ISNUMBER($J507))),"",IFERROR(DATEDIF($J507,DATE(FY,1,1),"y"),0))</f>
        <v/>
      </c>
      <c r="U507" s="38">
        <f>IF(OR($R507=0,NOT(ISNUMBER($I507))),0,IF(YEAR($I507)+IF($Q507=1,RetAgeO,RetAgeE)=FY,MONTH($I507),IF(YEAR($I507)+IF($Q507=1,RetAgeO,RetAgeE)&lt;FY,1,0)))</f>
        <v/>
      </c>
      <c r="V507" s="38">
        <f>IF(OR($R507=0,NOT(ISNUMBER($K507))),0,IF(YEAR($K507)=FY,MONTH($K507),IF(YEAR($K507)&lt;FY,1,0)))</f>
        <v/>
      </c>
      <c r="W507" s="38">
        <f>IF($R507=0,0,MIN(12,IF(AND(ISNUMBER($O507),$O507&gt;=1,$O507&lt;=12),INT($O507),12),IF(AND(RetireExit="Yes",$U507&gt;0),$U507,12),IF(AND(ContractExit="Yes",$V507&gt;0),$V507,12)))</f>
        <v/>
      </c>
      <c r="X507" s="37">
        <f>IF(ISNUMBER($P507),$P507,IncPct)</f>
        <v/>
      </c>
      <c r="Y507" s="39">
        <f>IF($W507=0,0,MAX(0,MIN($W507,IncMonth-1))+MAX(0,$W507-IncMonth+1)*(1+$X507))</f>
        <v/>
      </c>
      <c r="Z507" s="40">
        <f>IF($C507="",0,IFERROR(INDEX(Departments!$B$5:$B$54,MATCH($C507,Departments!$A$5:$A$54,0)),0))</f>
        <v/>
      </c>
      <c r="AA507" s="41">
        <f>N($L507)*$Y507</f>
        <v/>
      </c>
      <c r="AB507" s="41">
        <f>N($M507)*$Y507</f>
        <v/>
      </c>
      <c r="AC507" s="41">
        <f>$AA507*$Z507</f>
        <v/>
      </c>
      <c r="AD507" s="41">
        <f>$AA507*BonusMonths/12</f>
        <v/>
      </c>
      <c r="AE507" s="41">
        <f>($AA507+SI_Gross*$AB507)*IF($Q507=1,SI_O,SI_E)</f>
        <v/>
      </c>
      <c r="AF507" s="41">
        <f>IF($Q507=1,0,$AA507*EOSB)</f>
        <v/>
      </c>
      <c r="AG507" s="41">
        <f>$AN507*$W507</f>
        <v/>
      </c>
      <c r="AH507" s="41">
        <f>SUM($AA507:$AG507)</f>
        <v/>
      </c>
      <c r="AI507" s="41">
        <f>12*($AM507+$AN507)</f>
        <v/>
      </c>
      <c r="AJ507" s="41">
        <f>$AM507*((IncMonth-1)+(13-IncMonth)*(1+$X507))+12*$AN507</f>
        <v/>
      </c>
      <c r="AK507" s="41">
        <f>IF($R507=1,N($L507)+N($M507),0)</f>
        <v/>
      </c>
      <c r="AL507">
        <f>IF($C507="","",IF(N($L507)&lt;=0,"Basic salary missing",IF(ISNA(MATCH($C507,Departments!$A$5:$A$54,0)),"Department not on Departments sheet",IF(AND($I507&lt;&gt;"",NOT(ISNUMBER($I507))),"Date of birth is text, not a date",IF(AND($K507&lt;&gt;"",NOT(ISNUMBER($K507))),"Contract end is text, not a date","")))))</f>
        <v/>
      </c>
      <c r="AM507" s="41">
        <f>IF($R507=0,0,N($L507)*(1+$Z507+BonusMonths/12+IF($Q507=1,0,EOSB))+N($M507)+(N($L507)+SI_Gross*N($M507))*IF($Q507=1,SI_O,SI_E))</f>
        <v/>
      </c>
      <c r="AN507" s="41">
        <f>IF($R507=0,0,(IF($Q507=1,MedO,MedE+Ticket)+Training)/12)</f>
        <v/>
      </c>
    </row>
    <row r="508">
      <c r="I508" s="35" t="n"/>
      <c r="J508" s="35" t="n"/>
      <c r="K508" s="35" t="n"/>
      <c r="L508" s="36" t="n"/>
      <c r="M508" s="36" t="n"/>
      <c r="P508" s="37" t="n"/>
      <c r="Q508" s="38">
        <f>IF($C508="",0,IF(OR(LOWER(TRIM($G508))="omani",LOWER(TRIM($G508))="oman",LOWER(TRIM($G508))="om",LOWER(TRIM($G508))="local"),1,0))</f>
        <v/>
      </c>
      <c r="R508" s="38">
        <f>IF($C508="",0,IF(OR(ISNUMBER(SEARCH("resign",$N508)),ISNUMBER(SEARCH("terminat",$N508)),ISNUMBER(SEARCH("inactive",$N508)),ISNUMBER(SEARCH("vacan",$N508)),ISNUMBER(SEARCH("deceased",$N508)),ISNUMBER(SEARCH("separated",$N508))),0,1))</f>
        <v/>
      </c>
      <c r="S508">
        <f>IF(OR($R508=0,NOT(ISNUMBER($I508))),"",IFERROR(DATEDIF($I508,DATE(FY,1,1),"y"),""))</f>
        <v/>
      </c>
      <c r="T508">
        <f>IF(OR($R508=0,NOT(ISNUMBER($J508))),"",IFERROR(DATEDIF($J508,DATE(FY,1,1),"y"),0))</f>
        <v/>
      </c>
      <c r="U508" s="38">
        <f>IF(OR($R508=0,NOT(ISNUMBER($I508))),0,IF(YEAR($I508)+IF($Q508=1,RetAgeO,RetAgeE)=FY,MONTH($I508),IF(YEAR($I508)+IF($Q508=1,RetAgeO,RetAgeE)&lt;FY,1,0)))</f>
        <v/>
      </c>
      <c r="V508" s="38">
        <f>IF(OR($R508=0,NOT(ISNUMBER($K508))),0,IF(YEAR($K508)=FY,MONTH($K508),IF(YEAR($K508)&lt;FY,1,0)))</f>
        <v/>
      </c>
      <c r="W508" s="38">
        <f>IF($R508=0,0,MIN(12,IF(AND(ISNUMBER($O508),$O508&gt;=1,$O508&lt;=12),INT($O508),12),IF(AND(RetireExit="Yes",$U508&gt;0),$U508,12),IF(AND(ContractExit="Yes",$V508&gt;0),$V508,12)))</f>
        <v/>
      </c>
      <c r="X508" s="37">
        <f>IF(ISNUMBER($P508),$P508,IncPct)</f>
        <v/>
      </c>
      <c r="Y508" s="39">
        <f>IF($W508=0,0,MAX(0,MIN($W508,IncMonth-1))+MAX(0,$W508-IncMonth+1)*(1+$X508))</f>
        <v/>
      </c>
      <c r="Z508" s="40">
        <f>IF($C508="",0,IFERROR(INDEX(Departments!$B$5:$B$54,MATCH($C508,Departments!$A$5:$A$54,0)),0))</f>
        <v/>
      </c>
      <c r="AA508" s="41">
        <f>N($L508)*$Y508</f>
        <v/>
      </c>
      <c r="AB508" s="41">
        <f>N($M508)*$Y508</f>
        <v/>
      </c>
      <c r="AC508" s="41">
        <f>$AA508*$Z508</f>
        <v/>
      </c>
      <c r="AD508" s="41">
        <f>$AA508*BonusMonths/12</f>
        <v/>
      </c>
      <c r="AE508" s="41">
        <f>($AA508+SI_Gross*$AB508)*IF($Q508=1,SI_O,SI_E)</f>
        <v/>
      </c>
      <c r="AF508" s="41">
        <f>IF($Q508=1,0,$AA508*EOSB)</f>
        <v/>
      </c>
      <c r="AG508" s="41">
        <f>$AN508*$W508</f>
        <v/>
      </c>
      <c r="AH508" s="41">
        <f>SUM($AA508:$AG508)</f>
        <v/>
      </c>
      <c r="AI508" s="41">
        <f>12*($AM508+$AN508)</f>
        <v/>
      </c>
      <c r="AJ508" s="41">
        <f>$AM508*((IncMonth-1)+(13-IncMonth)*(1+$X508))+12*$AN508</f>
        <v/>
      </c>
      <c r="AK508" s="41">
        <f>IF($R508=1,N($L508)+N($M508),0)</f>
        <v/>
      </c>
      <c r="AL508">
        <f>IF($C508="","",IF(N($L508)&lt;=0,"Basic salary missing",IF(ISNA(MATCH($C508,Departments!$A$5:$A$54,0)),"Department not on Departments sheet",IF(AND($I508&lt;&gt;"",NOT(ISNUMBER($I508))),"Date of birth is text, not a date",IF(AND($K508&lt;&gt;"",NOT(ISNUMBER($K508))),"Contract end is text, not a date","")))))</f>
        <v/>
      </c>
      <c r="AM508" s="41">
        <f>IF($R508=0,0,N($L508)*(1+$Z508+BonusMonths/12+IF($Q508=1,0,EOSB))+N($M508)+(N($L508)+SI_Gross*N($M508))*IF($Q508=1,SI_O,SI_E))</f>
        <v/>
      </c>
      <c r="AN508" s="41">
        <f>IF($R508=0,0,(IF($Q508=1,MedO,MedE+Ticket)+Training)/12)</f>
        <v/>
      </c>
    </row>
    <row r="509">
      <c r="I509" s="35" t="n"/>
      <c r="J509" s="35" t="n"/>
      <c r="K509" s="35" t="n"/>
      <c r="L509" s="36" t="n"/>
      <c r="M509" s="36" t="n"/>
      <c r="P509" s="37" t="n"/>
      <c r="Q509" s="38">
        <f>IF($C509="",0,IF(OR(LOWER(TRIM($G509))="omani",LOWER(TRIM($G509))="oman",LOWER(TRIM($G509))="om",LOWER(TRIM($G509))="local"),1,0))</f>
        <v/>
      </c>
      <c r="R509" s="38">
        <f>IF($C509="",0,IF(OR(ISNUMBER(SEARCH("resign",$N509)),ISNUMBER(SEARCH("terminat",$N509)),ISNUMBER(SEARCH("inactive",$N509)),ISNUMBER(SEARCH("vacan",$N509)),ISNUMBER(SEARCH("deceased",$N509)),ISNUMBER(SEARCH("separated",$N509))),0,1))</f>
        <v/>
      </c>
      <c r="S509">
        <f>IF(OR($R509=0,NOT(ISNUMBER($I509))),"",IFERROR(DATEDIF($I509,DATE(FY,1,1),"y"),""))</f>
        <v/>
      </c>
      <c r="T509">
        <f>IF(OR($R509=0,NOT(ISNUMBER($J509))),"",IFERROR(DATEDIF($J509,DATE(FY,1,1),"y"),0))</f>
        <v/>
      </c>
      <c r="U509" s="38">
        <f>IF(OR($R509=0,NOT(ISNUMBER($I509))),0,IF(YEAR($I509)+IF($Q509=1,RetAgeO,RetAgeE)=FY,MONTH($I509),IF(YEAR($I509)+IF($Q509=1,RetAgeO,RetAgeE)&lt;FY,1,0)))</f>
        <v/>
      </c>
      <c r="V509" s="38">
        <f>IF(OR($R509=0,NOT(ISNUMBER($K509))),0,IF(YEAR($K509)=FY,MONTH($K509),IF(YEAR($K509)&lt;FY,1,0)))</f>
        <v/>
      </c>
      <c r="W509" s="38">
        <f>IF($R509=0,0,MIN(12,IF(AND(ISNUMBER($O509),$O509&gt;=1,$O509&lt;=12),INT($O509),12),IF(AND(RetireExit="Yes",$U509&gt;0),$U509,12),IF(AND(ContractExit="Yes",$V509&gt;0),$V509,12)))</f>
        <v/>
      </c>
      <c r="X509" s="37">
        <f>IF(ISNUMBER($P509),$P509,IncPct)</f>
        <v/>
      </c>
      <c r="Y509" s="39">
        <f>IF($W509=0,0,MAX(0,MIN($W509,IncMonth-1))+MAX(0,$W509-IncMonth+1)*(1+$X509))</f>
        <v/>
      </c>
      <c r="Z509" s="40">
        <f>IF($C509="",0,IFERROR(INDEX(Departments!$B$5:$B$54,MATCH($C509,Departments!$A$5:$A$54,0)),0))</f>
        <v/>
      </c>
      <c r="AA509" s="41">
        <f>N($L509)*$Y509</f>
        <v/>
      </c>
      <c r="AB509" s="41">
        <f>N($M509)*$Y509</f>
        <v/>
      </c>
      <c r="AC509" s="41">
        <f>$AA509*$Z509</f>
        <v/>
      </c>
      <c r="AD509" s="41">
        <f>$AA509*BonusMonths/12</f>
        <v/>
      </c>
      <c r="AE509" s="41">
        <f>($AA509+SI_Gross*$AB509)*IF($Q509=1,SI_O,SI_E)</f>
        <v/>
      </c>
      <c r="AF509" s="41">
        <f>IF($Q509=1,0,$AA509*EOSB)</f>
        <v/>
      </c>
      <c r="AG509" s="41">
        <f>$AN509*$W509</f>
        <v/>
      </c>
      <c r="AH509" s="41">
        <f>SUM($AA509:$AG509)</f>
        <v/>
      </c>
      <c r="AI509" s="41">
        <f>12*($AM509+$AN509)</f>
        <v/>
      </c>
      <c r="AJ509" s="41">
        <f>$AM509*((IncMonth-1)+(13-IncMonth)*(1+$X509))+12*$AN509</f>
        <v/>
      </c>
      <c r="AK509" s="41">
        <f>IF($R509=1,N($L509)+N($M509),0)</f>
        <v/>
      </c>
      <c r="AL509">
        <f>IF($C509="","",IF(N($L509)&lt;=0,"Basic salary missing",IF(ISNA(MATCH($C509,Departments!$A$5:$A$54,0)),"Department not on Departments sheet",IF(AND($I509&lt;&gt;"",NOT(ISNUMBER($I509))),"Date of birth is text, not a date",IF(AND($K509&lt;&gt;"",NOT(ISNUMBER($K509))),"Contract end is text, not a date","")))))</f>
        <v/>
      </c>
      <c r="AM509" s="41">
        <f>IF($R509=0,0,N($L509)*(1+$Z509+BonusMonths/12+IF($Q509=1,0,EOSB))+N($M509)+(N($L509)+SI_Gross*N($M509))*IF($Q509=1,SI_O,SI_E))</f>
        <v/>
      </c>
      <c r="AN509" s="41">
        <f>IF($R509=0,0,(IF($Q509=1,MedO,MedE+Ticket)+Training)/12)</f>
        <v/>
      </c>
    </row>
    <row r="510">
      <c r="I510" s="35" t="n"/>
      <c r="J510" s="35" t="n"/>
      <c r="K510" s="35" t="n"/>
      <c r="L510" s="36" t="n"/>
      <c r="M510" s="36" t="n"/>
      <c r="P510" s="37" t="n"/>
      <c r="Q510" s="38">
        <f>IF($C510="",0,IF(OR(LOWER(TRIM($G510))="omani",LOWER(TRIM($G510))="oman",LOWER(TRIM($G510))="om",LOWER(TRIM($G510))="local"),1,0))</f>
        <v/>
      </c>
      <c r="R510" s="38">
        <f>IF($C510="",0,IF(OR(ISNUMBER(SEARCH("resign",$N510)),ISNUMBER(SEARCH("terminat",$N510)),ISNUMBER(SEARCH("inactive",$N510)),ISNUMBER(SEARCH("vacan",$N510)),ISNUMBER(SEARCH("deceased",$N510)),ISNUMBER(SEARCH("separated",$N510))),0,1))</f>
        <v/>
      </c>
      <c r="S510">
        <f>IF(OR($R510=0,NOT(ISNUMBER($I510))),"",IFERROR(DATEDIF($I510,DATE(FY,1,1),"y"),""))</f>
        <v/>
      </c>
      <c r="T510">
        <f>IF(OR($R510=0,NOT(ISNUMBER($J510))),"",IFERROR(DATEDIF($J510,DATE(FY,1,1),"y"),0))</f>
        <v/>
      </c>
      <c r="U510" s="38">
        <f>IF(OR($R510=0,NOT(ISNUMBER($I510))),0,IF(YEAR($I510)+IF($Q510=1,RetAgeO,RetAgeE)=FY,MONTH($I510),IF(YEAR($I510)+IF($Q510=1,RetAgeO,RetAgeE)&lt;FY,1,0)))</f>
        <v/>
      </c>
      <c r="V510" s="38">
        <f>IF(OR($R510=0,NOT(ISNUMBER($K510))),0,IF(YEAR($K510)=FY,MONTH($K510),IF(YEAR($K510)&lt;FY,1,0)))</f>
        <v/>
      </c>
      <c r="W510" s="38">
        <f>IF($R510=0,0,MIN(12,IF(AND(ISNUMBER($O510),$O510&gt;=1,$O510&lt;=12),INT($O510),12),IF(AND(RetireExit="Yes",$U510&gt;0),$U510,12),IF(AND(ContractExit="Yes",$V510&gt;0),$V510,12)))</f>
        <v/>
      </c>
      <c r="X510" s="37">
        <f>IF(ISNUMBER($P510),$P510,IncPct)</f>
        <v/>
      </c>
      <c r="Y510" s="39">
        <f>IF($W510=0,0,MAX(0,MIN($W510,IncMonth-1))+MAX(0,$W510-IncMonth+1)*(1+$X510))</f>
        <v/>
      </c>
      <c r="Z510" s="40">
        <f>IF($C510="",0,IFERROR(INDEX(Departments!$B$5:$B$54,MATCH($C510,Departments!$A$5:$A$54,0)),0))</f>
        <v/>
      </c>
      <c r="AA510" s="41">
        <f>N($L510)*$Y510</f>
        <v/>
      </c>
      <c r="AB510" s="41">
        <f>N($M510)*$Y510</f>
        <v/>
      </c>
      <c r="AC510" s="41">
        <f>$AA510*$Z510</f>
        <v/>
      </c>
      <c r="AD510" s="41">
        <f>$AA510*BonusMonths/12</f>
        <v/>
      </c>
      <c r="AE510" s="41">
        <f>($AA510+SI_Gross*$AB510)*IF($Q510=1,SI_O,SI_E)</f>
        <v/>
      </c>
      <c r="AF510" s="41">
        <f>IF($Q510=1,0,$AA510*EOSB)</f>
        <v/>
      </c>
      <c r="AG510" s="41">
        <f>$AN510*$W510</f>
        <v/>
      </c>
      <c r="AH510" s="41">
        <f>SUM($AA510:$AG510)</f>
        <v/>
      </c>
      <c r="AI510" s="41">
        <f>12*($AM510+$AN510)</f>
        <v/>
      </c>
      <c r="AJ510" s="41">
        <f>$AM510*((IncMonth-1)+(13-IncMonth)*(1+$X510))+12*$AN510</f>
        <v/>
      </c>
      <c r="AK510" s="41">
        <f>IF($R510=1,N($L510)+N($M510),0)</f>
        <v/>
      </c>
      <c r="AL510">
        <f>IF($C510="","",IF(N($L510)&lt;=0,"Basic salary missing",IF(ISNA(MATCH($C510,Departments!$A$5:$A$54,0)),"Department not on Departments sheet",IF(AND($I510&lt;&gt;"",NOT(ISNUMBER($I510))),"Date of birth is text, not a date",IF(AND($K510&lt;&gt;"",NOT(ISNUMBER($K510))),"Contract end is text, not a date","")))))</f>
        <v/>
      </c>
      <c r="AM510" s="41">
        <f>IF($R510=0,0,N($L510)*(1+$Z510+BonusMonths/12+IF($Q510=1,0,EOSB))+N($M510)+(N($L510)+SI_Gross*N($M510))*IF($Q510=1,SI_O,SI_E))</f>
        <v/>
      </c>
      <c r="AN510" s="41">
        <f>IF($R510=0,0,(IF($Q510=1,MedO,MedE+Ticket)+Training)/12)</f>
        <v/>
      </c>
    </row>
    <row r="511">
      <c r="I511" s="35" t="n"/>
      <c r="J511" s="35" t="n"/>
      <c r="K511" s="35" t="n"/>
      <c r="L511" s="36" t="n"/>
      <c r="M511" s="36" t="n"/>
      <c r="P511" s="37" t="n"/>
      <c r="Q511" s="38">
        <f>IF($C511="",0,IF(OR(LOWER(TRIM($G511))="omani",LOWER(TRIM($G511))="oman",LOWER(TRIM($G511))="om",LOWER(TRIM($G511))="local"),1,0))</f>
        <v/>
      </c>
      <c r="R511" s="38">
        <f>IF($C511="",0,IF(OR(ISNUMBER(SEARCH("resign",$N511)),ISNUMBER(SEARCH("terminat",$N511)),ISNUMBER(SEARCH("inactive",$N511)),ISNUMBER(SEARCH("vacan",$N511)),ISNUMBER(SEARCH("deceased",$N511)),ISNUMBER(SEARCH("separated",$N511))),0,1))</f>
        <v/>
      </c>
      <c r="S511">
        <f>IF(OR($R511=0,NOT(ISNUMBER($I511))),"",IFERROR(DATEDIF($I511,DATE(FY,1,1),"y"),""))</f>
        <v/>
      </c>
      <c r="T511">
        <f>IF(OR($R511=0,NOT(ISNUMBER($J511))),"",IFERROR(DATEDIF($J511,DATE(FY,1,1),"y"),0))</f>
        <v/>
      </c>
      <c r="U511" s="38">
        <f>IF(OR($R511=0,NOT(ISNUMBER($I511))),0,IF(YEAR($I511)+IF($Q511=1,RetAgeO,RetAgeE)=FY,MONTH($I511),IF(YEAR($I511)+IF($Q511=1,RetAgeO,RetAgeE)&lt;FY,1,0)))</f>
        <v/>
      </c>
      <c r="V511" s="38">
        <f>IF(OR($R511=0,NOT(ISNUMBER($K511))),0,IF(YEAR($K511)=FY,MONTH($K511),IF(YEAR($K511)&lt;FY,1,0)))</f>
        <v/>
      </c>
      <c r="W511" s="38">
        <f>IF($R511=0,0,MIN(12,IF(AND(ISNUMBER($O511),$O511&gt;=1,$O511&lt;=12),INT($O511),12),IF(AND(RetireExit="Yes",$U511&gt;0),$U511,12),IF(AND(ContractExit="Yes",$V511&gt;0),$V511,12)))</f>
        <v/>
      </c>
      <c r="X511" s="37">
        <f>IF(ISNUMBER($P511),$P511,IncPct)</f>
        <v/>
      </c>
      <c r="Y511" s="39">
        <f>IF($W511=0,0,MAX(0,MIN($W511,IncMonth-1))+MAX(0,$W511-IncMonth+1)*(1+$X511))</f>
        <v/>
      </c>
      <c r="Z511" s="40">
        <f>IF($C511="",0,IFERROR(INDEX(Departments!$B$5:$B$54,MATCH($C511,Departments!$A$5:$A$54,0)),0))</f>
        <v/>
      </c>
      <c r="AA511" s="41">
        <f>N($L511)*$Y511</f>
        <v/>
      </c>
      <c r="AB511" s="41">
        <f>N($M511)*$Y511</f>
        <v/>
      </c>
      <c r="AC511" s="41">
        <f>$AA511*$Z511</f>
        <v/>
      </c>
      <c r="AD511" s="41">
        <f>$AA511*BonusMonths/12</f>
        <v/>
      </c>
      <c r="AE511" s="41">
        <f>($AA511+SI_Gross*$AB511)*IF($Q511=1,SI_O,SI_E)</f>
        <v/>
      </c>
      <c r="AF511" s="41">
        <f>IF($Q511=1,0,$AA511*EOSB)</f>
        <v/>
      </c>
      <c r="AG511" s="41">
        <f>$AN511*$W511</f>
        <v/>
      </c>
      <c r="AH511" s="41">
        <f>SUM($AA511:$AG511)</f>
        <v/>
      </c>
      <c r="AI511" s="41">
        <f>12*($AM511+$AN511)</f>
        <v/>
      </c>
      <c r="AJ511" s="41">
        <f>$AM511*((IncMonth-1)+(13-IncMonth)*(1+$X511))+12*$AN511</f>
        <v/>
      </c>
      <c r="AK511" s="41">
        <f>IF($R511=1,N($L511)+N($M511),0)</f>
        <v/>
      </c>
      <c r="AL511">
        <f>IF($C511="","",IF(N($L511)&lt;=0,"Basic salary missing",IF(ISNA(MATCH($C511,Departments!$A$5:$A$54,0)),"Department not on Departments sheet",IF(AND($I511&lt;&gt;"",NOT(ISNUMBER($I511))),"Date of birth is text, not a date",IF(AND($K511&lt;&gt;"",NOT(ISNUMBER($K511))),"Contract end is text, not a date","")))))</f>
        <v/>
      </c>
      <c r="AM511" s="41">
        <f>IF($R511=0,0,N($L511)*(1+$Z511+BonusMonths/12+IF($Q511=1,0,EOSB))+N($M511)+(N($L511)+SI_Gross*N($M511))*IF($Q511=1,SI_O,SI_E))</f>
        <v/>
      </c>
      <c r="AN511" s="41">
        <f>IF($R511=0,0,(IF($Q511=1,MedO,MedE+Ticket)+Training)/12)</f>
        <v/>
      </c>
    </row>
    <row r="512">
      <c r="I512" s="35" t="n"/>
      <c r="J512" s="35" t="n"/>
      <c r="K512" s="35" t="n"/>
      <c r="L512" s="36" t="n"/>
      <c r="M512" s="36" t="n"/>
      <c r="P512" s="37" t="n"/>
      <c r="Q512" s="38">
        <f>IF($C512="",0,IF(OR(LOWER(TRIM($G512))="omani",LOWER(TRIM($G512))="oman",LOWER(TRIM($G512))="om",LOWER(TRIM($G512))="local"),1,0))</f>
        <v/>
      </c>
      <c r="R512" s="38">
        <f>IF($C512="",0,IF(OR(ISNUMBER(SEARCH("resign",$N512)),ISNUMBER(SEARCH("terminat",$N512)),ISNUMBER(SEARCH("inactive",$N512)),ISNUMBER(SEARCH("vacan",$N512)),ISNUMBER(SEARCH("deceased",$N512)),ISNUMBER(SEARCH("separated",$N512))),0,1))</f>
        <v/>
      </c>
      <c r="S512">
        <f>IF(OR($R512=0,NOT(ISNUMBER($I512))),"",IFERROR(DATEDIF($I512,DATE(FY,1,1),"y"),""))</f>
        <v/>
      </c>
      <c r="T512">
        <f>IF(OR($R512=0,NOT(ISNUMBER($J512))),"",IFERROR(DATEDIF($J512,DATE(FY,1,1),"y"),0))</f>
        <v/>
      </c>
      <c r="U512" s="38">
        <f>IF(OR($R512=0,NOT(ISNUMBER($I512))),0,IF(YEAR($I512)+IF($Q512=1,RetAgeO,RetAgeE)=FY,MONTH($I512),IF(YEAR($I512)+IF($Q512=1,RetAgeO,RetAgeE)&lt;FY,1,0)))</f>
        <v/>
      </c>
      <c r="V512" s="38">
        <f>IF(OR($R512=0,NOT(ISNUMBER($K512))),0,IF(YEAR($K512)=FY,MONTH($K512),IF(YEAR($K512)&lt;FY,1,0)))</f>
        <v/>
      </c>
      <c r="W512" s="38">
        <f>IF($R512=0,0,MIN(12,IF(AND(ISNUMBER($O512),$O512&gt;=1,$O512&lt;=12),INT($O512),12),IF(AND(RetireExit="Yes",$U512&gt;0),$U512,12),IF(AND(ContractExit="Yes",$V512&gt;0),$V512,12)))</f>
        <v/>
      </c>
      <c r="X512" s="37">
        <f>IF(ISNUMBER($P512),$P512,IncPct)</f>
        <v/>
      </c>
      <c r="Y512" s="39">
        <f>IF($W512=0,0,MAX(0,MIN($W512,IncMonth-1))+MAX(0,$W512-IncMonth+1)*(1+$X512))</f>
        <v/>
      </c>
      <c r="Z512" s="40">
        <f>IF($C512="",0,IFERROR(INDEX(Departments!$B$5:$B$54,MATCH($C512,Departments!$A$5:$A$54,0)),0))</f>
        <v/>
      </c>
      <c r="AA512" s="41">
        <f>N($L512)*$Y512</f>
        <v/>
      </c>
      <c r="AB512" s="41">
        <f>N($M512)*$Y512</f>
        <v/>
      </c>
      <c r="AC512" s="41">
        <f>$AA512*$Z512</f>
        <v/>
      </c>
      <c r="AD512" s="41">
        <f>$AA512*BonusMonths/12</f>
        <v/>
      </c>
      <c r="AE512" s="41">
        <f>($AA512+SI_Gross*$AB512)*IF($Q512=1,SI_O,SI_E)</f>
        <v/>
      </c>
      <c r="AF512" s="41">
        <f>IF($Q512=1,0,$AA512*EOSB)</f>
        <v/>
      </c>
      <c r="AG512" s="41">
        <f>$AN512*$W512</f>
        <v/>
      </c>
      <c r="AH512" s="41">
        <f>SUM($AA512:$AG512)</f>
        <v/>
      </c>
      <c r="AI512" s="41">
        <f>12*($AM512+$AN512)</f>
        <v/>
      </c>
      <c r="AJ512" s="41">
        <f>$AM512*((IncMonth-1)+(13-IncMonth)*(1+$X512))+12*$AN512</f>
        <v/>
      </c>
      <c r="AK512" s="41">
        <f>IF($R512=1,N($L512)+N($M512),0)</f>
        <v/>
      </c>
      <c r="AL512">
        <f>IF($C512="","",IF(N($L512)&lt;=0,"Basic salary missing",IF(ISNA(MATCH($C512,Departments!$A$5:$A$54,0)),"Department not on Departments sheet",IF(AND($I512&lt;&gt;"",NOT(ISNUMBER($I512))),"Date of birth is text, not a date",IF(AND($K512&lt;&gt;"",NOT(ISNUMBER($K512))),"Contract end is text, not a date","")))))</f>
        <v/>
      </c>
      <c r="AM512" s="41">
        <f>IF($R512=0,0,N($L512)*(1+$Z512+BonusMonths/12+IF($Q512=1,0,EOSB))+N($M512)+(N($L512)+SI_Gross*N($M512))*IF($Q512=1,SI_O,SI_E))</f>
        <v/>
      </c>
      <c r="AN512" s="41">
        <f>IF($R512=0,0,(IF($Q512=1,MedO,MedE+Ticket)+Training)/12)</f>
        <v/>
      </c>
    </row>
    <row r="513">
      <c r="I513" s="35" t="n"/>
      <c r="J513" s="35" t="n"/>
      <c r="K513" s="35" t="n"/>
      <c r="L513" s="36" t="n"/>
      <c r="M513" s="36" t="n"/>
      <c r="P513" s="37" t="n"/>
      <c r="Q513" s="38">
        <f>IF($C513="",0,IF(OR(LOWER(TRIM($G513))="omani",LOWER(TRIM($G513))="oman",LOWER(TRIM($G513))="om",LOWER(TRIM($G513))="local"),1,0))</f>
        <v/>
      </c>
      <c r="R513" s="38">
        <f>IF($C513="",0,IF(OR(ISNUMBER(SEARCH("resign",$N513)),ISNUMBER(SEARCH("terminat",$N513)),ISNUMBER(SEARCH("inactive",$N513)),ISNUMBER(SEARCH("vacan",$N513)),ISNUMBER(SEARCH("deceased",$N513)),ISNUMBER(SEARCH("separated",$N513))),0,1))</f>
        <v/>
      </c>
      <c r="S513">
        <f>IF(OR($R513=0,NOT(ISNUMBER($I513))),"",IFERROR(DATEDIF($I513,DATE(FY,1,1),"y"),""))</f>
        <v/>
      </c>
      <c r="T513">
        <f>IF(OR($R513=0,NOT(ISNUMBER($J513))),"",IFERROR(DATEDIF($J513,DATE(FY,1,1),"y"),0))</f>
        <v/>
      </c>
      <c r="U513" s="38">
        <f>IF(OR($R513=0,NOT(ISNUMBER($I513))),0,IF(YEAR($I513)+IF($Q513=1,RetAgeO,RetAgeE)=FY,MONTH($I513),IF(YEAR($I513)+IF($Q513=1,RetAgeO,RetAgeE)&lt;FY,1,0)))</f>
        <v/>
      </c>
      <c r="V513" s="38">
        <f>IF(OR($R513=0,NOT(ISNUMBER($K513))),0,IF(YEAR($K513)=FY,MONTH($K513),IF(YEAR($K513)&lt;FY,1,0)))</f>
        <v/>
      </c>
      <c r="W513" s="38">
        <f>IF($R513=0,0,MIN(12,IF(AND(ISNUMBER($O513),$O513&gt;=1,$O513&lt;=12),INT($O513),12),IF(AND(RetireExit="Yes",$U513&gt;0),$U513,12),IF(AND(ContractExit="Yes",$V513&gt;0),$V513,12)))</f>
        <v/>
      </c>
      <c r="X513" s="37">
        <f>IF(ISNUMBER($P513),$P513,IncPct)</f>
        <v/>
      </c>
      <c r="Y513" s="39">
        <f>IF($W513=0,0,MAX(0,MIN($W513,IncMonth-1))+MAX(0,$W513-IncMonth+1)*(1+$X513))</f>
        <v/>
      </c>
      <c r="Z513" s="40">
        <f>IF($C513="",0,IFERROR(INDEX(Departments!$B$5:$B$54,MATCH($C513,Departments!$A$5:$A$54,0)),0))</f>
        <v/>
      </c>
      <c r="AA513" s="41">
        <f>N($L513)*$Y513</f>
        <v/>
      </c>
      <c r="AB513" s="41">
        <f>N($M513)*$Y513</f>
        <v/>
      </c>
      <c r="AC513" s="41">
        <f>$AA513*$Z513</f>
        <v/>
      </c>
      <c r="AD513" s="41">
        <f>$AA513*BonusMonths/12</f>
        <v/>
      </c>
      <c r="AE513" s="41">
        <f>($AA513+SI_Gross*$AB513)*IF($Q513=1,SI_O,SI_E)</f>
        <v/>
      </c>
      <c r="AF513" s="41">
        <f>IF($Q513=1,0,$AA513*EOSB)</f>
        <v/>
      </c>
      <c r="AG513" s="41">
        <f>$AN513*$W513</f>
        <v/>
      </c>
      <c r="AH513" s="41">
        <f>SUM($AA513:$AG513)</f>
        <v/>
      </c>
      <c r="AI513" s="41">
        <f>12*($AM513+$AN513)</f>
        <v/>
      </c>
      <c r="AJ513" s="41">
        <f>$AM513*((IncMonth-1)+(13-IncMonth)*(1+$X513))+12*$AN513</f>
        <v/>
      </c>
      <c r="AK513" s="41">
        <f>IF($R513=1,N($L513)+N($M513),0)</f>
        <v/>
      </c>
      <c r="AL513">
        <f>IF($C513="","",IF(N($L513)&lt;=0,"Basic salary missing",IF(ISNA(MATCH($C513,Departments!$A$5:$A$54,0)),"Department not on Departments sheet",IF(AND($I513&lt;&gt;"",NOT(ISNUMBER($I513))),"Date of birth is text, not a date",IF(AND($K513&lt;&gt;"",NOT(ISNUMBER($K513))),"Contract end is text, not a date","")))))</f>
        <v/>
      </c>
      <c r="AM513" s="41">
        <f>IF($R513=0,0,N($L513)*(1+$Z513+BonusMonths/12+IF($Q513=1,0,EOSB))+N($M513)+(N($L513)+SI_Gross*N($M513))*IF($Q513=1,SI_O,SI_E))</f>
        <v/>
      </c>
      <c r="AN513" s="41">
        <f>IF($R513=0,0,(IF($Q513=1,MedO,MedE+Ticket)+Training)/12)</f>
        <v/>
      </c>
    </row>
    <row r="514">
      <c r="I514" s="35" t="n"/>
      <c r="J514" s="35" t="n"/>
      <c r="K514" s="35" t="n"/>
      <c r="L514" s="36" t="n"/>
      <c r="M514" s="36" t="n"/>
      <c r="P514" s="37" t="n"/>
      <c r="Q514" s="38">
        <f>IF($C514="",0,IF(OR(LOWER(TRIM($G514))="omani",LOWER(TRIM($G514))="oman",LOWER(TRIM($G514))="om",LOWER(TRIM($G514))="local"),1,0))</f>
        <v/>
      </c>
      <c r="R514" s="38">
        <f>IF($C514="",0,IF(OR(ISNUMBER(SEARCH("resign",$N514)),ISNUMBER(SEARCH("terminat",$N514)),ISNUMBER(SEARCH("inactive",$N514)),ISNUMBER(SEARCH("vacan",$N514)),ISNUMBER(SEARCH("deceased",$N514)),ISNUMBER(SEARCH("separated",$N514))),0,1))</f>
        <v/>
      </c>
      <c r="S514">
        <f>IF(OR($R514=0,NOT(ISNUMBER($I514))),"",IFERROR(DATEDIF($I514,DATE(FY,1,1),"y"),""))</f>
        <v/>
      </c>
      <c r="T514">
        <f>IF(OR($R514=0,NOT(ISNUMBER($J514))),"",IFERROR(DATEDIF($J514,DATE(FY,1,1),"y"),0))</f>
        <v/>
      </c>
      <c r="U514" s="38">
        <f>IF(OR($R514=0,NOT(ISNUMBER($I514))),0,IF(YEAR($I514)+IF($Q514=1,RetAgeO,RetAgeE)=FY,MONTH($I514),IF(YEAR($I514)+IF($Q514=1,RetAgeO,RetAgeE)&lt;FY,1,0)))</f>
        <v/>
      </c>
      <c r="V514" s="38">
        <f>IF(OR($R514=0,NOT(ISNUMBER($K514))),0,IF(YEAR($K514)=FY,MONTH($K514),IF(YEAR($K514)&lt;FY,1,0)))</f>
        <v/>
      </c>
      <c r="W514" s="38">
        <f>IF($R514=0,0,MIN(12,IF(AND(ISNUMBER($O514),$O514&gt;=1,$O514&lt;=12),INT($O514),12),IF(AND(RetireExit="Yes",$U514&gt;0),$U514,12),IF(AND(ContractExit="Yes",$V514&gt;0),$V514,12)))</f>
        <v/>
      </c>
      <c r="X514" s="37">
        <f>IF(ISNUMBER($P514),$P514,IncPct)</f>
        <v/>
      </c>
      <c r="Y514" s="39">
        <f>IF($W514=0,0,MAX(0,MIN($W514,IncMonth-1))+MAX(0,$W514-IncMonth+1)*(1+$X514))</f>
        <v/>
      </c>
      <c r="Z514" s="40">
        <f>IF($C514="",0,IFERROR(INDEX(Departments!$B$5:$B$54,MATCH($C514,Departments!$A$5:$A$54,0)),0))</f>
        <v/>
      </c>
      <c r="AA514" s="41">
        <f>N($L514)*$Y514</f>
        <v/>
      </c>
      <c r="AB514" s="41">
        <f>N($M514)*$Y514</f>
        <v/>
      </c>
      <c r="AC514" s="41">
        <f>$AA514*$Z514</f>
        <v/>
      </c>
      <c r="AD514" s="41">
        <f>$AA514*BonusMonths/12</f>
        <v/>
      </c>
      <c r="AE514" s="41">
        <f>($AA514+SI_Gross*$AB514)*IF($Q514=1,SI_O,SI_E)</f>
        <v/>
      </c>
      <c r="AF514" s="41">
        <f>IF($Q514=1,0,$AA514*EOSB)</f>
        <v/>
      </c>
      <c r="AG514" s="41">
        <f>$AN514*$W514</f>
        <v/>
      </c>
      <c r="AH514" s="41">
        <f>SUM($AA514:$AG514)</f>
        <v/>
      </c>
      <c r="AI514" s="41">
        <f>12*($AM514+$AN514)</f>
        <v/>
      </c>
      <c r="AJ514" s="41">
        <f>$AM514*((IncMonth-1)+(13-IncMonth)*(1+$X514))+12*$AN514</f>
        <v/>
      </c>
      <c r="AK514" s="41">
        <f>IF($R514=1,N($L514)+N($M514),0)</f>
        <v/>
      </c>
      <c r="AL514">
        <f>IF($C514="","",IF(N($L514)&lt;=0,"Basic salary missing",IF(ISNA(MATCH($C514,Departments!$A$5:$A$54,0)),"Department not on Departments sheet",IF(AND($I514&lt;&gt;"",NOT(ISNUMBER($I514))),"Date of birth is text, not a date",IF(AND($K514&lt;&gt;"",NOT(ISNUMBER($K514))),"Contract end is text, not a date","")))))</f>
        <v/>
      </c>
      <c r="AM514" s="41">
        <f>IF($R514=0,0,N($L514)*(1+$Z514+BonusMonths/12+IF($Q514=1,0,EOSB))+N($M514)+(N($L514)+SI_Gross*N($M514))*IF($Q514=1,SI_O,SI_E))</f>
        <v/>
      </c>
      <c r="AN514" s="41">
        <f>IF($R514=0,0,(IF($Q514=1,MedO,MedE+Ticket)+Training)/12)</f>
        <v/>
      </c>
    </row>
    <row r="515">
      <c r="I515" s="35" t="n"/>
      <c r="J515" s="35" t="n"/>
      <c r="K515" s="35" t="n"/>
      <c r="L515" s="36" t="n"/>
      <c r="M515" s="36" t="n"/>
      <c r="P515" s="37" t="n"/>
      <c r="Q515" s="38">
        <f>IF($C515="",0,IF(OR(LOWER(TRIM($G515))="omani",LOWER(TRIM($G515))="oman",LOWER(TRIM($G515))="om",LOWER(TRIM($G515))="local"),1,0))</f>
        <v/>
      </c>
      <c r="R515" s="38">
        <f>IF($C515="",0,IF(OR(ISNUMBER(SEARCH("resign",$N515)),ISNUMBER(SEARCH("terminat",$N515)),ISNUMBER(SEARCH("inactive",$N515)),ISNUMBER(SEARCH("vacan",$N515)),ISNUMBER(SEARCH("deceased",$N515)),ISNUMBER(SEARCH("separated",$N515))),0,1))</f>
        <v/>
      </c>
      <c r="S515">
        <f>IF(OR($R515=0,NOT(ISNUMBER($I515))),"",IFERROR(DATEDIF($I515,DATE(FY,1,1),"y"),""))</f>
        <v/>
      </c>
      <c r="T515">
        <f>IF(OR($R515=0,NOT(ISNUMBER($J515))),"",IFERROR(DATEDIF($J515,DATE(FY,1,1),"y"),0))</f>
        <v/>
      </c>
      <c r="U515" s="38">
        <f>IF(OR($R515=0,NOT(ISNUMBER($I515))),0,IF(YEAR($I515)+IF($Q515=1,RetAgeO,RetAgeE)=FY,MONTH($I515),IF(YEAR($I515)+IF($Q515=1,RetAgeO,RetAgeE)&lt;FY,1,0)))</f>
        <v/>
      </c>
      <c r="V515" s="38">
        <f>IF(OR($R515=0,NOT(ISNUMBER($K515))),0,IF(YEAR($K515)=FY,MONTH($K515),IF(YEAR($K515)&lt;FY,1,0)))</f>
        <v/>
      </c>
      <c r="W515" s="38">
        <f>IF($R515=0,0,MIN(12,IF(AND(ISNUMBER($O515),$O515&gt;=1,$O515&lt;=12),INT($O515),12),IF(AND(RetireExit="Yes",$U515&gt;0),$U515,12),IF(AND(ContractExit="Yes",$V515&gt;0),$V515,12)))</f>
        <v/>
      </c>
      <c r="X515" s="37">
        <f>IF(ISNUMBER($P515),$P515,IncPct)</f>
        <v/>
      </c>
      <c r="Y515" s="39">
        <f>IF($W515=0,0,MAX(0,MIN($W515,IncMonth-1))+MAX(0,$W515-IncMonth+1)*(1+$X515))</f>
        <v/>
      </c>
      <c r="Z515" s="40">
        <f>IF($C515="",0,IFERROR(INDEX(Departments!$B$5:$B$54,MATCH($C515,Departments!$A$5:$A$54,0)),0))</f>
        <v/>
      </c>
      <c r="AA515" s="41">
        <f>N($L515)*$Y515</f>
        <v/>
      </c>
      <c r="AB515" s="41">
        <f>N($M515)*$Y515</f>
        <v/>
      </c>
      <c r="AC515" s="41">
        <f>$AA515*$Z515</f>
        <v/>
      </c>
      <c r="AD515" s="41">
        <f>$AA515*BonusMonths/12</f>
        <v/>
      </c>
      <c r="AE515" s="41">
        <f>($AA515+SI_Gross*$AB515)*IF($Q515=1,SI_O,SI_E)</f>
        <v/>
      </c>
      <c r="AF515" s="41">
        <f>IF($Q515=1,0,$AA515*EOSB)</f>
        <v/>
      </c>
      <c r="AG515" s="41">
        <f>$AN515*$W515</f>
        <v/>
      </c>
      <c r="AH515" s="41">
        <f>SUM($AA515:$AG515)</f>
        <v/>
      </c>
      <c r="AI515" s="41">
        <f>12*($AM515+$AN515)</f>
        <v/>
      </c>
      <c r="AJ515" s="41">
        <f>$AM515*((IncMonth-1)+(13-IncMonth)*(1+$X515))+12*$AN515</f>
        <v/>
      </c>
      <c r="AK515" s="41">
        <f>IF($R515=1,N($L515)+N($M515),0)</f>
        <v/>
      </c>
      <c r="AL515">
        <f>IF($C515="","",IF(N($L515)&lt;=0,"Basic salary missing",IF(ISNA(MATCH($C515,Departments!$A$5:$A$54,0)),"Department not on Departments sheet",IF(AND($I515&lt;&gt;"",NOT(ISNUMBER($I515))),"Date of birth is text, not a date",IF(AND($K515&lt;&gt;"",NOT(ISNUMBER($K515))),"Contract end is text, not a date","")))))</f>
        <v/>
      </c>
      <c r="AM515" s="41">
        <f>IF($R515=0,0,N($L515)*(1+$Z515+BonusMonths/12+IF($Q515=1,0,EOSB))+N($M515)+(N($L515)+SI_Gross*N($M515))*IF($Q515=1,SI_O,SI_E))</f>
        <v/>
      </c>
      <c r="AN515" s="41">
        <f>IF($R515=0,0,(IF($Q515=1,MedO,MedE+Ticket)+Training)/12)</f>
        <v/>
      </c>
    </row>
    <row r="516">
      <c r="I516" s="35" t="n"/>
      <c r="J516" s="35" t="n"/>
      <c r="K516" s="35" t="n"/>
      <c r="L516" s="36" t="n"/>
      <c r="M516" s="36" t="n"/>
      <c r="P516" s="37" t="n"/>
      <c r="Q516" s="38">
        <f>IF($C516="",0,IF(OR(LOWER(TRIM($G516))="omani",LOWER(TRIM($G516))="oman",LOWER(TRIM($G516))="om",LOWER(TRIM($G516))="local"),1,0))</f>
        <v/>
      </c>
      <c r="R516" s="38">
        <f>IF($C516="",0,IF(OR(ISNUMBER(SEARCH("resign",$N516)),ISNUMBER(SEARCH("terminat",$N516)),ISNUMBER(SEARCH("inactive",$N516)),ISNUMBER(SEARCH("vacan",$N516)),ISNUMBER(SEARCH("deceased",$N516)),ISNUMBER(SEARCH("separated",$N516))),0,1))</f>
        <v/>
      </c>
      <c r="S516">
        <f>IF(OR($R516=0,NOT(ISNUMBER($I516))),"",IFERROR(DATEDIF($I516,DATE(FY,1,1),"y"),""))</f>
        <v/>
      </c>
      <c r="T516">
        <f>IF(OR($R516=0,NOT(ISNUMBER($J516))),"",IFERROR(DATEDIF($J516,DATE(FY,1,1),"y"),0))</f>
        <v/>
      </c>
      <c r="U516" s="38">
        <f>IF(OR($R516=0,NOT(ISNUMBER($I516))),0,IF(YEAR($I516)+IF($Q516=1,RetAgeO,RetAgeE)=FY,MONTH($I516),IF(YEAR($I516)+IF($Q516=1,RetAgeO,RetAgeE)&lt;FY,1,0)))</f>
        <v/>
      </c>
      <c r="V516" s="38">
        <f>IF(OR($R516=0,NOT(ISNUMBER($K516))),0,IF(YEAR($K516)=FY,MONTH($K516),IF(YEAR($K516)&lt;FY,1,0)))</f>
        <v/>
      </c>
      <c r="W516" s="38">
        <f>IF($R516=0,0,MIN(12,IF(AND(ISNUMBER($O516),$O516&gt;=1,$O516&lt;=12),INT($O516),12),IF(AND(RetireExit="Yes",$U516&gt;0),$U516,12),IF(AND(ContractExit="Yes",$V516&gt;0),$V516,12)))</f>
        <v/>
      </c>
      <c r="X516" s="37">
        <f>IF(ISNUMBER($P516),$P516,IncPct)</f>
        <v/>
      </c>
      <c r="Y516" s="39">
        <f>IF($W516=0,0,MAX(0,MIN($W516,IncMonth-1))+MAX(0,$W516-IncMonth+1)*(1+$X516))</f>
        <v/>
      </c>
      <c r="Z516" s="40">
        <f>IF($C516="",0,IFERROR(INDEX(Departments!$B$5:$B$54,MATCH($C516,Departments!$A$5:$A$54,0)),0))</f>
        <v/>
      </c>
      <c r="AA516" s="41">
        <f>N($L516)*$Y516</f>
        <v/>
      </c>
      <c r="AB516" s="41">
        <f>N($M516)*$Y516</f>
        <v/>
      </c>
      <c r="AC516" s="41">
        <f>$AA516*$Z516</f>
        <v/>
      </c>
      <c r="AD516" s="41">
        <f>$AA516*BonusMonths/12</f>
        <v/>
      </c>
      <c r="AE516" s="41">
        <f>($AA516+SI_Gross*$AB516)*IF($Q516=1,SI_O,SI_E)</f>
        <v/>
      </c>
      <c r="AF516" s="41">
        <f>IF($Q516=1,0,$AA516*EOSB)</f>
        <v/>
      </c>
      <c r="AG516" s="41">
        <f>$AN516*$W516</f>
        <v/>
      </c>
      <c r="AH516" s="41">
        <f>SUM($AA516:$AG516)</f>
        <v/>
      </c>
      <c r="AI516" s="41">
        <f>12*($AM516+$AN516)</f>
        <v/>
      </c>
      <c r="AJ516" s="41">
        <f>$AM516*((IncMonth-1)+(13-IncMonth)*(1+$X516))+12*$AN516</f>
        <v/>
      </c>
      <c r="AK516" s="41">
        <f>IF($R516=1,N($L516)+N($M516),0)</f>
        <v/>
      </c>
      <c r="AL516">
        <f>IF($C516="","",IF(N($L516)&lt;=0,"Basic salary missing",IF(ISNA(MATCH($C516,Departments!$A$5:$A$54,0)),"Department not on Departments sheet",IF(AND($I516&lt;&gt;"",NOT(ISNUMBER($I516))),"Date of birth is text, not a date",IF(AND($K516&lt;&gt;"",NOT(ISNUMBER($K516))),"Contract end is text, not a date","")))))</f>
        <v/>
      </c>
      <c r="AM516" s="41">
        <f>IF($R516=0,0,N($L516)*(1+$Z516+BonusMonths/12+IF($Q516=1,0,EOSB))+N($M516)+(N($L516)+SI_Gross*N($M516))*IF($Q516=1,SI_O,SI_E))</f>
        <v/>
      </c>
      <c r="AN516" s="41">
        <f>IF($R516=0,0,(IF($Q516=1,MedO,MedE+Ticket)+Training)/12)</f>
        <v/>
      </c>
    </row>
    <row r="517">
      <c r="I517" s="35" t="n"/>
      <c r="J517" s="35" t="n"/>
      <c r="K517" s="35" t="n"/>
      <c r="L517" s="36" t="n"/>
      <c r="M517" s="36" t="n"/>
      <c r="P517" s="37" t="n"/>
      <c r="Q517" s="38">
        <f>IF($C517="",0,IF(OR(LOWER(TRIM($G517))="omani",LOWER(TRIM($G517))="oman",LOWER(TRIM($G517))="om",LOWER(TRIM($G517))="local"),1,0))</f>
        <v/>
      </c>
      <c r="R517" s="38">
        <f>IF($C517="",0,IF(OR(ISNUMBER(SEARCH("resign",$N517)),ISNUMBER(SEARCH("terminat",$N517)),ISNUMBER(SEARCH("inactive",$N517)),ISNUMBER(SEARCH("vacan",$N517)),ISNUMBER(SEARCH("deceased",$N517)),ISNUMBER(SEARCH("separated",$N517))),0,1))</f>
        <v/>
      </c>
      <c r="S517">
        <f>IF(OR($R517=0,NOT(ISNUMBER($I517))),"",IFERROR(DATEDIF($I517,DATE(FY,1,1),"y"),""))</f>
        <v/>
      </c>
      <c r="T517">
        <f>IF(OR($R517=0,NOT(ISNUMBER($J517))),"",IFERROR(DATEDIF($J517,DATE(FY,1,1),"y"),0))</f>
        <v/>
      </c>
      <c r="U517" s="38">
        <f>IF(OR($R517=0,NOT(ISNUMBER($I517))),0,IF(YEAR($I517)+IF($Q517=1,RetAgeO,RetAgeE)=FY,MONTH($I517),IF(YEAR($I517)+IF($Q517=1,RetAgeO,RetAgeE)&lt;FY,1,0)))</f>
        <v/>
      </c>
      <c r="V517" s="38">
        <f>IF(OR($R517=0,NOT(ISNUMBER($K517))),0,IF(YEAR($K517)=FY,MONTH($K517),IF(YEAR($K517)&lt;FY,1,0)))</f>
        <v/>
      </c>
      <c r="W517" s="38">
        <f>IF($R517=0,0,MIN(12,IF(AND(ISNUMBER($O517),$O517&gt;=1,$O517&lt;=12),INT($O517),12),IF(AND(RetireExit="Yes",$U517&gt;0),$U517,12),IF(AND(ContractExit="Yes",$V517&gt;0),$V517,12)))</f>
        <v/>
      </c>
      <c r="X517" s="37">
        <f>IF(ISNUMBER($P517),$P517,IncPct)</f>
        <v/>
      </c>
      <c r="Y517" s="39">
        <f>IF($W517=0,0,MAX(0,MIN($W517,IncMonth-1))+MAX(0,$W517-IncMonth+1)*(1+$X517))</f>
        <v/>
      </c>
      <c r="Z517" s="40">
        <f>IF($C517="",0,IFERROR(INDEX(Departments!$B$5:$B$54,MATCH($C517,Departments!$A$5:$A$54,0)),0))</f>
        <v/>
      </c>
      <c r="AA517" s="41">
        <f>N($L517)*$Y517</f>
        <v/>
      </c>
      <c r="AB517" s="41">
        <f>N($M517)*$Y517</f>
        <v/>
      </c>
      <c r="AC517" s="41">
        <f>$AA517*$Z517</f>
        <v/>
      </c>
      <c r="AD517" s="41">
        <f>$AA517*BonusMonths/12</f>
        <v/>
      </c>
      <c r="AE517" s="41">
        <f>($AA517+SI_Gross*$AB517)*IF($Q517=1,SI_O,SI_E)</f>
        <v/>
      </c>
      <c r="AF517" s="41">
        <f>IF($Q517=1,0,$AA517*EOSB)</f>
        <v/>
      </c>
      <c r="AG517" s="41">
        <f>$AN517*$W517</f>
        <v/>
      </c>
      <c r="AH517" s="41">
        <f>SUM($AA517:$AG517)</f>
        <v/>
      </c>
      <c r="AI517" s="41">
        <f>12*($AM517+$AN517)</f>
        <v/>
      </c>
      <c r="AJ517" s="41">
        <f>$AM517*((IncMonth-1)+(13-IncMonth)*(1+$X517))+12*$AN517</f>
        <v/>
      </c>
      <c r="AK517" s="41">
        <f>IF($R517=1,N($L517)+N($M517),0)</f>
        <v/>
      </c>
      <c r="AL517">
        <f>IF($C517="","",IF(N($L517)&lt;=0,"Basic salary missing",IF(ISNA(MATCH($C517,Departments!$A$5:$A$54,0)),"Department not on Departments sheet",IF(AND($I517&lt;&gt;"",NOT(ISNUMBER($I517))),"Date of birth is text, not a date",IF(AND($K517&lt;&gt;"",NOT(ISNUMBER($K517))),"Contract end is text, not a date","")))))</f>
        <v/>
      </c>
      <c r="AM517" s="41">
        <f>IF($R517=0,0,N($L517)*(1+$Z517+BonusMonths/12+IF($Q517=1,0,EOSB))+N($M517)+(N($L517)+SI_Gross*N($M517))*IF($Q517=1,SI_O,SI_E))</f>
        <v/>
      </c>
      <c r="AN517" s="41">
        <f>IF($R517=0,0,(IF($Q517=1,MedO,MedE+Ticket)+Training)/12)</f>
        <v/>
      </c>
    </row>
    <row r="518">
      <c r="I518" s="35" t="n"/>
      <c r="J518" s="35" t="n"/>
      <c r="K518" s="35" t="n"/>
      <c r="L518" s="36" t="n"/>
      <c r="M518" s="36" t="n"/>
      <c r="P518" s="37" t="n"/>
      <c r="Q518" s="38">
        <f>IF($C518="",0,IF(OR(LOWER(TRIM($G518))="omani",LOWER(TRIM($G518))="oman",LOWER(TRIM($G518))="om",LOWER(TRIM($G518))="local"),1,0))</f>
        <v/>
      </c>
      <c r="R518" s="38">
        <f>IF($C518="",0,IF(OR(ISNUMBER(SEARCH("resign",$N518)),ISNUMBER(SEARCH("terminat",$N518)),ISNUMBER(SEARCH("inactive",$N518)),ISNUMBER(SEARCH("vacan",$N518)),ISNUMBER(SEARCH("deceased",$N518)),ISNUMBER(SEARCH("separated",$N518))),0,1))</f>
        <v/>
      </c>
      <c r="S518">
        <f>IF(OR($R518=0,NOT(ISNUMBER($I518))),"",IFERROR(DATEDIF($I518,DATE(FY,1,1),"y"),""))</f>
        <v/>
      </c>
      <c r="T518">
        <f>IF(OR($R518=0,NOT(ISNUMBER($J518))),"",IFERROR(DATEDIF($J518,DATE(FY,1,1),"y"),0))</f>
        <v/>
      </c>
      <c r="U518" s="38">
        <f>IF(OR($R518=0,NOT(ISNUMBER($I518))),0,IF(YEAR($I518)+IF($Q518=1,RetAgeO,RetAgeE)=FY,MONTH($I518),IF(YEAR($I518)+IF($Q518=1,RetAgeO,RetAgeE)&lt;FY,1,0)))</f>
        <v/>
      </c>
      <c r="V518" s="38">
        <f>IF(OR($R518=0,NOT(ISNUMBER($K518))),0,IF(YEAR($K518)=FY,MONTH($K518),IF(YEAR($K518)&lt;FY,1,0)))</f>
        <v/>
      </c>
      <c r="W518" s="38">
        <f>IF($R518=0,0,MIN(12,IF(AND(ISNUMBER($O518),$O518&gt;=1,$O518&lt;=12),INT($O518),12),IF(AND(RetireExit="Yes",$U518&gt;0),$U518,12),IF(AND(ContractExit="Yes",$V518&gt;0),$V518,12)))</f>
        <v/>
      </c>
      <c r="X518" s="37">
        <f>IF(ISNUMBER($P518),$P518,IncPct)</f>
        <v/>
      </c>
      <c r="Y518" s="39">
        <f>IF($W518=0,0,MAX(0,MIN($W518,IncMonth-1))+MAX(0,$W518-IncMonth+1)*(1+$X518))</f>
        <v/>
      </c>
      <c r="Z518" s="40">
        <f>IF($C518="",0,IFERROR(INDEX(Departments!$B$5:$B$54,MATCH($C518,Departments!$A$5:$A$54,0)),0))</f>
        <v/>
      </c>
      <c r="AA518" s="41">
        <f>N($L518)*$Y518</f>
        <v/>
      </c>
      <c r="AB518" s="41">
        <f>N($M518)*$Y518</f>
        <v/>
      </c>
      <c r="AC518" s="41">
        <f>$AA518*$Z518</f>
        <v/>
      </c>
      <c r="AD518" s="41">
        <f>$AA518*BonusMonths/12</f>
        <v/>
      </c>
      <c r="AE518" s="41">
        <f>($AA518+SI_Gross*$AB518)*IF($Q518=1,SI_O,SI_E)</f>
        <v/>
      </c>
      <c r="AF518" s="41">
        <f>IF($Q518=1,0,$AA518*EOSB)</f>
        <v/>
      </c>
      <c r="AG518" s="41">
        <f>$AN518*$W518</f>
        <v/>
      </c>
      <c r="AH518" s="41">
        <f>SUM($AA518:$AG518)</f>
        <v/>
      </c>
      <c r="AI518" s="41">
        <f>12*($AM518+$AN518)</f>
        <v/>
      </c>
      <c r="AJ518" s="41">
        <f>$AM518*((IncMonth-1)+(13-IncMonth)*(1+$X518))+12*$AN518</f>
        <v/>
      </c>
      <c r="AK518" s="41">
        <f>IF($R518=1,N($L518)+N($M518),0)</f>
        <v/>
      </c>
      <c r="AL518">
        <f>IF($C518="","",IF(N($L518)&lt;=0,"Basic salary missing",IF(ISNA(MATCH($C518,Departments!$A$5:$A$54,0)),"Department not on Departments sheet",IF(AND($I518&lt;&gt;"",NOT(ISNUMBER($I518))),"Date of birth is text, not a date",IF(AND($K518&lt;&gt;"",NOT(ISNUMBER($K518))),"Contract end is text, not a date","")))))</f>
        <v/>
      </c>
      <c r="AM518" s="41">
        <f>IF($R518=0,0,N($L518)*(1+$Z518+BonusMonths/12+IF($Q518=1,0,EOSB))+N($M518)+(N($L518)+SI_Gross*N($M518))*IF($Q518=1,SI_O,SI_E))</f>
        <v/>
      </c>
      <c r="AN518" s="41">
        <f>IF($R518=0,0,(IF($Q518=1,MedO,MedE+Ticket)+Training)/12)</f>
        <v/>
      </c>
    </row>
    <row r="519">
      <c r="I519" s="35" t="n"/>
      <c r="J519" s="35" t="n"/>
      <c r="K519" s="35" t="n"/>
      <c r="L519" s="36" t="n"/>
      <c r="M519" s="36" t="n"/>
      <c r="P519" s="37" t="n"/>
      <c r="Q519" s="38">
        <f>IF($C519="",0,IF(OR(LOWER(TRIM($G519))="omani",LOWER(TRIM($G519))="oman",LOWER(TRIM($G519))="om",LOWER(TRIM($G519))="local"),1,0))</f>
        <v/>
      </c>
      <c r="R519" s="38">
        <f>IF($C519="",0,IF(OR(ISNUMBER(SEARCH("resign",$N519)),ISNUMBER(SEARCH("terminat",$N519)),ISNUMBER(SEARCH("inactive",$N519)),ISNUMBER(SEARCH("vacan",$N519)),ISNUMBER(SEARCH("deceased",$N519)),ISNUMBER(SEARCH("separated",$N519))),0,1))</f>
        <v/>
      </c>
      <c r="S519">
        <f>IF(OR($R519=0,NOT(ISNUMBER($I519))),"",IFERROR(DATEDIF($I519,DATE(FY,1,1),"y"),""))</f>
        <v/>
      </c>
      <c r="T519">
        <f>IF(OR($R519=0,NOT(ISNUMBER($J519))),"",IFERROR(DATEDIF($J519,DATE(FY,1,1),"y"),0))</f>
        <v/>
      </c>
      <c r="U519" s="38">
        <f>IF(OR($R519=0,NOT(ISNUMBER($I519))),0,IF(YEAR($I519)+IF($Q519=1,RetAgeO,RetAgeE)=FY,MONTH($I519),IF(YEAR($I519)+IF($Q519=1,RetAgeO,RetAgeE)&lt;FY,1,0)))</f>
        <v/>
      </c>
      <c r="V519" s="38">
        <f>IF(OR($R519=0,NOT(ISNUMBER($K519))),0,IF(YEAR($K519)=FY,MONTH($K519),IF(YEAR($K519)&lt;FY,1,0)))</f>
        <v/>
      </c>
      <c r="W519" s="38">
        <f>IF($R519=0,0,MIN(12,IF(AND(ISNUMBER($O519),$O519&gt;=1,$O519&lt;=12),INT($O519),12),IF(AND(RetireExit="Yes",$U519&gt;0),$U519,12),IF(AND(ContractExit="Yes",$V519&gt;0),$V519,12)))</f>
        <v/>
      </c>
      <c r="X519" s="37">
        <f>IF(ISNUMBER($P519),$P519,IncPct)</f>
        <v/>
      </c>
      <c r="Y519" s="39">
        <f>IF($W519=0,0,MAX(0,MIN($W519,IncMonth-1))+MAX(0,$W519-IncMonth+1)*(1+$X519))</f>
        <v/>
      </c>
      <c r="Z519" s="40">
        <f>IF($C519="",0,IFERROR(INDEX(Departments!$B$5:$B$54,MATCH($C519,Departments!$A$5:$A$54,0)),0))</f>
        <v/>
      </c>
      <c r="AA519" s="41">
        <f>N($L519)*$Y519</f>
        <v/>
      </c>
      <c r="AB519" s="41">
        <f>N($M519)*$Y519</f>
        <v/>
      </c>
      <c r="AC519" s="41">
        <f>$AA519*$Z519</f>
        <v/>
      </c>
      <c r="AD519" s="41">
        <f>$AA519*BonusMonths/12</f>
        <v/>
      </c>
      <c r="AE519" s="41">
        <f>($AA519+SI_Gross*$AB519)*IF($Q519=1,SI_O,SI_E)</f>
        <v/>
      </c>
      <c r="AF519" s="41">
        <f>IF($Q519=1,0,$AA519*EOSB)</f>
        <v/>
      </c>
      <c r="AG519" s="41">
        <f>$AN519*$W519</f>
        <v/>
      </c>
      <c r="AH519" s="41">
        <f>SUM($AA519:$AG519)</f>
        <v/>
      </c>
      <c r="AI519" s="41">
        <f>12*($AM519+$AN519)</f>
        <v/>
      </c>
      <c r="AJ519" s="41">
        <f>$AM519*((IncMonth-1)+(13-IncMonth)*(1+$X519))+12*$AN519</f>
        <v/>
      </c>
      <c r="AK519" s="41">
        <f>IF($R519=1,N($L519)+N($M519),0)</f>
        <v/>
      </c>
      <c r="AL519">
        <f>IF($C519="","",IF(N($L519)&lt;=0,"Basic salary missing",IF(ISNA(MATCH($C519,Departments!$A$5:$A$54,0)),"Department not on Departments sheet",IF(AND($I519&lt;&gt;"",NOT(ISNUMBER($I519))),"Date of birth is text, not a date",IF(AND($K519&lt;&gt;"",NOT(ISNUMBER($K519))),"Contract end is text, not a date","")))))</f>
        <v/>
      </c>
      <c r="AM519" s="41">
        <f>IF($R519=0,0,N($L519)*(1+$Z519+BonusMonths/12+IF($Q519=1,0,EOSB))+N($M519)+(N($L519)+SI_Gross*N($M519))*IF($Q519=1,SI_O,SI_E))</f>
        <v/>
      </c>
      <c r="AN519" s="41">
        <f>IF($R519=0,0,(IF($Q519=1,MedO,MedE+Ticket)+Training)/12)</f>
        <v/>
      </c>
    </row>
    <row r="520">
      <c r="I520" s="35" t="n"/>
      <c r="J520" s="35" t="n"/>
      <c r="K520" s="35" t="n"/>
      <c r="L520" s="36" t="n"/>
      <c r="M520" s="36" t="n"/>
      <c r="P520" s="37" t="n"/>
      <c r="Q520" s="38">
        <f>IF($C520="",0,IF(OR(LOWER(TRIM($G520))="omani",LOWER(TRIM($G520))="oman",LOWER(TRIM($G520))="om",LOWER(TRIM($G520))="local"),1,0))</f>
        <v/>
      </c>
      <c r="R520" s="38">
        <f>IF($C520="",0,IF(OR(ISNUMBER(SEARCH("resign",$N520)),ISNUMBER(SEARCH("terminat",$N520)),ISNUMBER(SEARCH("inactive",$N520)),ISNUMBER(SEARCH("vacan",$N520)),ISNUMBER(SEARCH("deceased",$N520)),ISNUMBER(SEARCH("separated",$N520))),0,1))</f>
        <v/>
      </c>
      <c r="S520">
        <f>IF(OR($R520=0,NOT(ISNUMBER($I520))),"",IFERROR(DATEDIF($I520,DATE(FY,1,1),"y"),""))</f>
        <v/>
      </c>
      <c r="T520">
        <f>IF(OR($R520=0,NOT(ISNUMBER($J520))),"",IFERROR(DATEDIF($J520,DATE(FY,1,1),"y"),0))</f>
        <v/>
      </c>
      <c r="U520" s="38">
        <f>IF(OR($R520=0,NOT(ISNUMBER($I520))),0,IF(YEAR($I520)+IF($Q520=1,RetAgeO,RetAgeE)=FY,MONTH($I520),IF(YEAR($I520)+IF($Q520=1,RetAgeO,RetAgeE)&lt;FY,1,0)))</f>
        <v/>
      </c>
      <c r="V520" s="38">
        <f>IF(OR($R520=0,NOT(ISNUMBER($K520))),0,IF(YEAR($K520)=FY,MONTH($K520),IF(YEAR($K520)&lt;FY,1,0)))</f>
        <v/>
      </c>
      <c r="W520" s="38">
        <f>IF($R520=0,0,MIN(12,IF(AND(ISNUMBER($O520),$O520&gt;=1,$O520&lt;=12),INT($O520),12),IF(AND(RetireExit="Yes",$U520&gt;0),$U520,12),IF(AND(ContractExit="Yes",$V520&gt;0),$V520,12)))</f>
        <v/>
      </c>
      <c r="X520" s="37">
        <f>IF(ISNUMBER($P520),$P520,IncPct)</f>
        <v/>
      </c>
      <c r="Y520" s="39">
        <f>IF($W520=0,0,MAX(0,MIN($W520,IncMonth-1))+MAX(0,$W520-IncMonth+1)*(1+$X520))</f>
        <v/>
      </c>
      <c r="Z520" s="40">
        <f>IF($C520="",0,IFERROR(INDEX(Departments!$B$5:$B$54,MATCH($C520,Departments!$A$5:$A$54,0)),0))</f>
        <v/>
      </c>
      <c r="AA520" s="41">
        <f>N($L520)*$Y520</f>
        <v/>
      </c>
      <c r="AB520" s="41">
        <f>N($M520)*$Y520</f>
        <v/>
      </c>
      <c r="AC520" s="41">
        <f>$AA520*$Z520</f>
        <v/>
      </c>
      <c r="AD520" s="41">
        <f>$AA520*BonusMonths/12</f>
        <v/>
      </c>
      <c r="AE520" s="41">
        <f>($AA520+SI_Gross*$AB520)*IF($Q520=1,SI_O,SI_E)</f>
        <v/>
      </c>
      <c r="AF520" s="41">
        <f>IF($Q520=1,0,$AA520*EOSB)</f>
        <v/>
      </c>
      <c r="AG520" s="41">
        <f>$AN520*$W520</f>
        <v/>
      </c>
      <c r="AH520" s="41">
        <f>SUM($AA520:$AG520)</f>
        <v/>
      </c>
      <c r="AI520" s="41">
        <f>12*($AM520+$AN520)</f>
        <v/>
      </c>
      <c r="AJ520" s="41">
        <f>$AM520*((IncMonth-1)+(13-IncMonth)*(1+$X520))+12*$AN520</f>
        <v/>
      </c>
      <c r="AK520" s="41">
        <f>IF($R520=1,N($L520)+N($M520),0)</f>
        <v/>
      </c>
      <c r="AL520">
        <f>IF($C520="","",IF(N($L520)&lt;=0,"Basic salary missing",IF(ISNA(MATCH($C520,Departments!$A$5:$A$54,0)),"Department not on Departments sheet",IF(AND($I520&lt;&gt;"",NOT(ISNUMBER($I520))),"Date of birth is text, not a date",IF(AND($K520&lt;&gt;"",NOT(ISNUMBER($K520))),"Contract end is text, not a date","")))))</f>
        <v/>
      </c>
      <c r="AM520" s="41">
        <f>IF($R520=0,0,N($L520)*(1+$Z520+BonusMonths/12+IF($Q520=1,0,EOSB))+N($M520)+(N($L520)+SI_Gross*N($M520))*IF($Q520=1,SI_O,SI_E))</f>
        <v/>
      </c>
      <c r="AN520" s="41">
        <f>IF($R520=0,0,(IF($Q520=1,MedO,MedE+Ticket)+Training)/12)</f>
        <v/>
      </c>
    </row>
    <row r="521">
      <c r="I521" s="35" t="n"/>
      <c r="J521" s="35" t="n"/>
      <c r="K521" s="35" t="n"/>
      <c r="L521" s="36" t="n"/>
      <c r="M521" s="36" t="n"/>
      <c r="P521" s="37" t="n"/>
      <c r="Q521" s="38">
        <f>IF($C521="",0,IF(OR(LOWER(TRIM($G521))="omani",LOWER(TRIM($G521))="oman",LOWER(TRIM($G521))="om",LOWER(TRIM($G521))="local"),1,0))</f>
        <v/>
      </c>
      <c r="R521" s="38">
        <f>IF($C521="",0,IF(OR(ISNUMBER(SEARCH("resign",$N521)),ISNUMBER(SEARCH("terminat",$N521)),ISNUMBER(SEARCH("inactive",$N521)),ISNUMBER(SEARCH("vacan",$N521)),ISNUMBER(SEARCH("deceased",$N521)),ISNUMBER(SEARCH("separated",$N521))),0,1))</f>
        <v/>
      </c>
      <c r="S521">
        <f>IF(OR($R521=0,NOT(ISNUMBER($I521))),"",IFERROR(DATEDIF($I521,DATE(FY,1,1),"y"),""))</f>
        <v/>
      </c>
      <c r="T521">
        <f>IF(OR($R521=0,NOT(ISNUMBER($J521))),"",IFERROR(DATEDIF($J521,DATE(FY,1,1),"y"),0))</f>
        <v/>
      </c>
      <c r="U521" s="38">
        <f>IF(OR($R521=0,NOT(ISNUMBER($I521))),0,IF(YEAR($I521)+IF($Q521=1,RetAgeO,RetAgeE)=FY,MONTH($I521),IF(YEAR($I521)+IF($Q521=1,RetAgeO,RetAgeE)&lt;FY,1,0)))</f>
        <v/>
      </c>
      <c r="V521" s="38">
        <f>IF(OR($R521=0,NOT(ISNUMBER($K521))),0,IF(YEAR($K521)=FY,MONTH($K521),IF(YEAR($K521)&lt;FY,1,0)))</f>
        <v/>
      </c>
      <c r="W521" s="38">
        <f>IF($R521=0,0,MIN(12,IF(AND(ISNUMBER($O521),$O521&gt;=1,$O521&lt;=12),INT($O521),12),IF(AND(RetireExit="Yes",$U521&gt;0),$U521,12),IF(AND(ContractExit="Yes",$V521&gt;0),$V521,12)))</f>
        <v/>
      </c>
      <c r="X521" s="37">
        <f>IF(ISNUMBER($P521),$P521,IncPct)</f>
        <v/>
      </c>
      <c r="Y521" s="39">
        <f>IF($W521=0,0,MAX(0,MIN($W521,IncMonth-1))+MAX(0,$W521-IncMonth+1)*(1+$X521))</f>
        <v/>
      </c>
      <c r="Z521" s="40">
        <f>IF($C521="",0,IFERROR(INDEX(Departments!$B$5:$B$54,MATCH($C521,Departments!$A$5:$A$54,0)),0))</f>
        <v/>
      </c>
      <c r="AA521" s="41">
        <f>N($L521)*$Y521</f>
        <v/>
      </c>
      <c r="AB521" s="41">
        <f>N($M521)*$Y521</f>
        <v/>
      </c>
      <c r="AC521" s="41">
        <f>$AA521*$Z521</f>
        <v/>
      </c>
      <c r="AD521" s="41">
        <f>$AA521*BonusMonths/12</f>
        <v/>
      </c>
      <c r="AE521" s="41">
        <f>($AA521+SI_Gross*$AB521)*IF($Q521=1,SI_O,SI_E)</f>
        <v/>
      </c>
      <c r="AF521" s="41">
        <f>IF($Q521=1,0,$AA521*EOSB)</f>
        <v/>
      </c>
      <c r="AG521" s="41">
        <f>$AN521*$W521</f>
        <v/>
      </c>
      <c r="AH521" s="41">
        <f>SUM($AA521:$AG521)</f>
        <v/>
      </c>
      <c r="AI521" s="41">
        <f>12*($AM521+$AN521)</f>
        <v/>
      </c>
      <c r="AJ521" s="41">
        <f>$AM521*((IncMonth-1)+(13-IncMonth)*(1+$X521))+12*$AN521</f>
        <v/>
      </c>
      <c r="AK521" s="41">
        <f>IF($R521=1,N($L521)+N($M521),0)</f>
        <v/>
      </c>
      <c r="AL521">
        <f>IF($C521="","",IF(N($L521)&lt;=0,"Basic salary missing",IF(ISNA(MATCH($C521,Departments!$A$5:$A$54,0)),"Department not on Departments sheet",IF(AND($I521&lt;&gt;"",NOT(ISNUMBER($I521))),"Date of birth is text, not a date",IF(AND($K521&lt;&gt;"",NOT(ISNUMBER($K521))),"Contract end is text, not a date","")))))</f>
        <v/>
      </c>
      <c r="AM521" s="41">
        <f>IF($R521=0,0,N($L521)*(1+$Z521+BonusMonths/12+IF($Q521=1,0,EOSB))+N($M521)+(N($L521)+SI_Gross*N($M521))*IF($Q521=1,SI_O,SI_E))</f>
        <v/>
      </c>
      <c r="AN521" s="41">
        <f>IF($R521=0,0,(IF($Q521=1,MedO,MedE+Ticket)+Training)/12)</f>
        <v/>
      </c>
    </row>
    <row r="522">
      <c r="I522" s="35" t="n"/>
      <c r="J522" s="35" t="n"/>
      <c r="K522" s="35" t="n"/>
      <c r="L522" s="36" t="n"/>
      <c r="M522" s="36" t="n"/>
      <c r="P522" s="37" t="n"/>
      <c r="Q522" s="38">
        <f>IF($C522="",0,IF(OR(LOWER(TRIM($G522))="omani",LOWER(TRIM($G522))="oman",LOWER(TRIM($G522))="om",LOWER(TRIM($G522))="local"),1,0))</f>
        <v/>
      </c>
      <c r="R522" s="38">
        <f>IF($C522="",0,IF(OR(ISNUMBER(SEARCH("resign",$N522)),ISNUMBER(SEARCH("terminat",$N522)),ISNUMBER(SEARCH("inactive",$N522)),ISNUMBER(SEARCH("vacan",$N522)),ISNUMBER(SEARCH("deceased",$N522)),ISNUMBER(SEARCH("separated",$N522))),0,1))</f>
        <v/>
      </c>
      <c r="S522">
        <f>IF(OR($R522=0,NOT(ISNUMBER($I522))),"",IFERROR(DATEDIF($I522,DATE(FY,1,1),"y"),""))</f>
        <v/>
      </c>
      <c r="T522">
        <f>IF(OR($R522=0,NOT(ISNUMBER($J522))),"",IFERROR(DATEDIF($J522,DATE(FY,1,1),"y"),0))</f>
        <v/>
      </c>
      <c r="U522" s="38">
        <f>IF(OR($R522=0,NOT(ISNUMBER($I522))),0,IF(YEAR($I522)+IF($Q522=1,RetAgeO,RetAgeE)=FY,MONTH($I522),IF(YEAR($I522)+IF($Q522=1,RetAgeO,RetAgeE)&lt;FY,1,0)))</f>
        <v/>
      </c>
      <c r="V522" s="38">
        <f>IF(OR($R522=0,NOT(ISNUMBER($K522))),0,IF(YEAR($K522)=FY,MONTH($K522),IF(YEAR($K522)&lt;FY,1,0)))</f>
        <v/>
      </c>
      <c r="W522" s="38">
        <f>IF($R522=0,0,MIN(12,IF(AND(ISNUMBER($O522),$O522&gt;=1,$O522&lt;=12),INT($O522),12),IF(AND(RetireExit="Yes",$U522&gt;0),$U522,12),IF(AND(ContractExit="Yes",$V522&gt;0),$V522,12)))</f>
        <v/>
      </c>
      <c r="X522" s="37">
        <f>IF(ISNUMBER($P522),$P522,IncPct)</f>
        <v/>
      </c>
      <c r="Y522" s="39">
        <f>IF($W522=0,0,MAX(0,MIN($W522,IncMonth-1))+MAX(0,$W522-IncMonth+1)*(1+$X522))</f>
        <v/>
      </c>
      <c r="Z522" s="40">
        <f>IF($C522="",0,IFERROR(INDEX(Departments!$B$5:$B$54,MATCH($C522,Departments!$A$5:$A$54,0)),0))</f>
        <v/>
      </c>
      <c r="AA522" s="41">
        <f>N($L522)*$Y522</f>
        <v/>
      </c>
      <c r="AB522" s="41">
        <f>N($M522)*$Y522</f>
        <v/>
      </c>
      <c r="AC522" s="41">
        <f>$AA522*$Z522</f>
        <v/>
      </c>
      <c r="AD522" s="41">
        <f>$AA522*BonusMonths/12</f>
        <v/>
      </c>
      <c r="AE522" s="41">
        <f>($AA522+SI_Gross*$AB522)*IF($Q522=1,SI_O,SI_E)</f>
        <v/>
      </c>
      <c r="AF522" s="41">
        <f>IF($Q522=1,0,$AA522*EOSB)</f>
        <v/>
      </c>
      <c r="AG522" s="41">
        <f>$AN522*$W522</f>
        <v/>
      </c>
      <c r="AH522" s="41">
        <f>SUM($AA522:$AG522)</f>
        <v/>
      </c>
      <c r="AI522" s="41">
        <f>12*($AM522+$AN522)</f>
        <v/>
      </c>
      <c r="AJ522" s="41">
        <f>$AM522*((IncMonth-1)+(13-IncMonth)*(1+$X522))+12*$AN522</f>
        <v/>
      </c>
      <c r="AK522" s="41">
        <f>IF($R522=1,N($L522)+N($M522),0)</f>
        <v/>
      </c>
      <c r="AL522">
        <f>IF($C522="","",IF(N($L522)&lt;=0,"Basic salary missing",IF(ISNA(MATCH($C522,Departments!$A$5:$A$54,0)),"Department not on Departments sheet",IF(AND($I522&lt;&gt;"",NOT(ISNUMBER($I522))),"Date of birth is text, not a date",IF(AND($K522&lt;&gt;"",NOT(ISNUMBER($K522))),"Contract end is text, not a date","")))))</f>
        <v/>
      </c>
      <c r="AM522" s="41">
        <f>IF($R522=0,0,N($L522)*(1+$Z522+BonusMonths/12+IF($Q522=1,0,EOSB))+N($M522)+(N($L522)+SI_Gross*N($M522))*IF($Q522=1,SI_O,SI_E))</f>
        <v/>
      </c>
      <c r="AN522" s="41">
        <f>IF($R522=0,0,(IF($Q522=1,MedO,MedE+Ticket)+Training)/12)</f>
        <v/>
      </c>
    </row>
    <row r="523">
      <c r="I523" s="35" t="n"/>
      <c r="J523" s="35" t="n"/>
      <c r="K523" s="35" t="n"/>
      <c r="L523" s="36" t="n"/>
      <c r="M523" s="36" t="n"/>
      <c r="P523" s="37" t="n"/>
      <c r="Q523" s="38">
        <f>IF($C523="",0,IF(OR(LOWER(TRIM($G523))="omani",LOWER(TRIM($G523))="oman",LOWER(TRIM($G523))="om",LOWER(TRIM($G523))="local"),1,0))</f>
        <v/>
      </c>
      <c r="R523" s="38">
        <f>IF($C523="",0,IF(OR(ISNUMBER(SEARCH("resign",$N523)),ISNUMBER(SEARCH("terminat",$N523)),ISNUMBER(SEARCH("inactive",$N523)),ISNUMBER(SEARCH("vacan",$N523)),ISNUMBER(SEARCH("deceased",$N523)),ISNUMBER(SEARCH("separated",$N523))),0,1))</f>
        <v/>
      </c>
      <c r="S523">
        <f>IF(OR($R523=0,NOT(ISNUMBER($I523))),"",IFERROR(DATEDIF($I523,DATE(FY,1,1),"y"),""))</f>
        <v/>
      </c>
      <c r="T523">
        <f>IF(OR($R523=0,NOT(ISNUMBER($J523))),"",IFERROR(DATEDIF($J523,DATE(FY,1,1),"y"),0))</f>
        <v/>
      </c>
      <c r="U523" s="38">
        <f>IF(OR($R523=0,NOT(ISNUMBER($I523))),0,IF(YEAR($I523)+IF($Q523=1,RetAgeO,RetAgeE)=FY,MONTH($I523),IF(YEAR($I523)+IF($Q523=1,RetAgeO,RetAgeE)&lt;FY,1,0)))</f>
        <v/>
      </c>
      <c r="V523" s="38">
        <f>IF(OR($R523=0,NOT(ISNUMBER($K523))),0,IF(YEAR($K523)=FY,MONTH($K523),IF(YEAR($K523)&lt;FY,1,0)))</f>
        <v/>
      </c>
      <c r="W523" s="38">
        <f>IF($R523=0,0,MIN(12,IF(AND(ISNUMBER($O523),$O523&gt;=1,$O523&lt;=12),INT($O523),12),IF(AND(RetireExit="Yes",$U523&gt;0),$U523,12),IF(AND(ContractExit="Yes",$V523&gt;0),$V523,12)))</f>
        <v/>
      </c>
      <c r="X523" s="37">
        <f>IF(ISNUMBER($P523),$P523,IncPct)</f>
        <v/>
      </c>
      <c r="Y523" s="39">
        <f>IF($W523=0,0,MAX(0,MIN($W523,IncMonth-1))+MAX(0,$W523-IncMonth+1)*(1+$X523))</f>
        <v/>
      </c>
      <c r="Z523" s="40">
        <f>IF($C523="",0,IFERROR(INDEX(Departments!$B$5:$B$54,MATCH($C523,Departments!$A$5:$A$54,0)),0))</f>
        <v/>
      </c>
      <c r="AA523" s="41">
        <f>N($L523)*$Y523</f>
        <v/>
      </c>
      <c r="AB523" s="41">
        <f>N($M523)*$Y523</f>
        <v/>
      </c>
      <c r="AC523" s="41">
        <f>$AA523*$Z523</f>
        <v/>
      </c>
      <c r="AD523" s="41">
        <f>$AA523*BonusMonths/12</f>
        <v/>
      </c>
      <c r="AE523" s="41">
        <f>($AA523+SI_Gross*$AB523)*IF($Q523=1,SI_O,SI_E)</f>
        <v/>
      </c>
      <c r="AF523" s="41">
        <f>IF($Q523=1,0,$AA523*EOSB)</f>
        <v/>
      </c>
      <c r="AG523" s="41">
        <f>$AN523*$W523</f>
        <v/>
      </c>
      <c r="AH523" s="41">
        <f>SUM($AA523:$AG523)</f>
        <v/>
      </c>
      <c r="AI523" s="41">
        <f>12*($AM523+$AN523)</f>
        <v/>
      </c>
      <c r="AJ523" s="41">
        <f>$AM523*((IncMonth-1)+(13-IncMonth)*(1+$X523))+12*$AN523</f>
        <v/>
      </c>
      <c r="AK523" s="41">
        <f>IF($R523=1,N($L523)+N($M523),0)</f>
        <v/>
      </c>
      <c r="AL523">
        <f>IF($C523="","",IF(N($L523)&lt;=0,"Basic salary missing",IF(ISNA(MATCH($C523,Departments!$A$5:$A$54,0)),"Department not on Departments sheet",IF(AND($I523&lt;&gt;"",NOT(ISNUMBER($I523))),"Date of birth is text, not a date",IF(AND($K523&lt;&gt;"",NOT(ISNUMBER($K523))),"Contract end is text, not a date","")))))</f>
        <v/>
      </c>
      <c r="AM523" s="41">
        <f>IF($R523=0,0,N($L523)*(1+$Z523+BonusMonths/12+IF($Q523=1,0,EOSB))+N($M523)+(N($L523)+SI_Gross*N($M523))*IF($Q523=1,SI_O,SI_E))</f>
        <v/>
      </c>
      <c r="AN523" s="41">
        <f>IF($R523=0,0,(IF($Q523=1,MedO,MedE+Ticket)+Training)/12)</f>
        <v/>
      </c>
    </row>
    <row r="524">
      <c r="I524" s="35" t="n"/>
      <c r="J524" s="35" t="n"/>
      <c r="K524" s="35" t="n"/>
      <c r="L524" s="36" t="n"/>
      <c r="M524" s="36" t="n"/>
      <c r="P524" s="37" t="n"/>
      <c r="Q524" s="38">
        <f>IF($C524="",0,IF(OR(LOWER(TRIM($G524))="omani",LOWER(TRIM($G524))="oman",LOWER(TRIM($G524))="om",LOWER(TRIM($G524))="local"),1,0))</f>
        <v/>
      </c>
      <c r="R524" s="38">
        <f>IF($C524="",0,IF(OR(ISNUMBER(SEARCH("resign",$N524)),ISNUMBER(SEARCH("terminat",$N524)),ISNUMBER(SEARCH("inactive",$N524)),ISNUMBER(SEARCH("vacan",$N524)),ISNUMBER(SEARCH("deceased",$N524)),ISNUMBER(SEARCH("separated",$N524))),0,1))</f>
        <v/>
      </c>
      <c r="S524">
        <f>IF(OR($R524=0,NOT(ISNUMBER($I524))),"",IFERROR(DATEDIF($I524,DATE(FY,1,1),"y"),""))</f>
        <v/>
      </c>
      <c r="T524">
        <f>IF(OR($R524=0,NOT(ISNUMBER($J524))),"",IFERROR(DATEDIF($J524,DATE(FY,1,1),"y"),0))</f>
        <v/>
      </c>
      <c r="U524" s="38">
        <f>IF(OR($R524=0,NOT(ISNUMBER($I524))),0,IF(YEAR($I524)+IF($Q524=1,RetAgeO,RetAgeE)=FY,MONTH($I524),IF(YEAR($I524)+IF($Q524=1,RetAgeO,RetAgeE)&lt;FY,1,0)))</f>
        <v/>
      </c>
      <c r="V524" s="38">
        <f>IF(OR($R524=0,NOT(ISNUMBER($K524))),0,IF(YEAR($K524)=FY,MONTH($K524),IF(YEAR($K524)&lt;FY,1,0)))</f>
        <v/>
      </c>
      <c r="W524" s="38">
        <f>IF($R524=0,0,MIN(12,IF(AND(ISNUMBER($O524),$O524&gt;=1,$O524&lt;=12),INT($O524),12),IF(AND(RetireExit="Yes",$U524&gt;0),$U524,12),IF(AND(ContractExit="Yes",$V524&gt;0),$V524,12)))</f>
        <v/>
      </c>
      <c r="X524" s="37">
        <f>IF(ISNUMBER($P524),$P524,IncPct)</f>
        <v/>
      </c>
      <c r="Y524" s="39">
        <f>IF($W524=0,0,MAX(0,MIN($W524,IncMonth-1))+MAX(0,$W524-IncMonth+1)*(1+$X524))</f>
        <v/>
      </c>
      <c r="Z524" s="40">
        <f>IF($C524="",0,IFERROR(INDEX(Departments!$B$5:$B$54,MATCH($C524,Departments!$A$5:$A$54,0)),0))</f>
        <v/>
      </c>
      <c r="AA524" s="41">
        <f>N($L524)*$Y524</f>
        <v/>
      </c>
      <c r="AB524" s="41">
        <f>N($M524)*$Y524</f>
        <v/>
      </c>
      <c r="AC524" s="41">
        <f>$AA524*$Z524</f>
        <v/>
      </c>
      <c r="AD524" s="41">
        <f>$AA524*BonusMonths/12</f>
        <v/>
      </c>
      <c r="AE524" s="41">
        <f>($AA524+SI_Gross*$AB524)*IF($Q524=1,SI_O,SI_E)</f>
        <v/>
      </c>
      <c r="AF524" s="41">
        <f>IF($Q524=1,0,$AA524*EOSB)</f>
        <v/>
      </c>
      <c r="AG524" s="41">
        <f>$AN524*$W524</f>
        <v/>
      </c>
      <c r="AH524" s="41">
        <f>SUM($AA524:$AG524)</f>
        <v/>
      </c>
      <c r="AI524" s="41">
        <f>12*($AM524+$AN524)</f>
        <v/>
      </c>
      <c r="AJ524" s="41">
        <f>$AM524*((IncMonth-1)+(13-IncMonth)*(1+$X524))+12*$AN524</f>
        <v/>
      </c>
      <c r="AK524" s="41">
        <f>IF($R524=1,N($L524)+N($M524),0)</f>
        <v/>
      </c>
      <c r="AL524">
        <f>IF($C524="","",IF(N($L524)&lt;=0,"Basic salary missing",IF(ISNA(MATCH($C524,Departments!$A$5:$A$54,0)),"Department not on Departments sheet",IF(AND($I524&lt;&gt;"",NOT(ISNUMBER($I524))),"Date of birth is text, not a date",IF(AND($K524&lt;&gt;"",NOT(ISNUMBER($K524))),"Contract end is text, not a date","")))))</f>
        <v/>
      </c>
      <c r="AM524" s="41">
        <f>IF($R524=0,0,N($L524)*(1+$Z524+BonusMonths/12+IF($Q524=1,0,EOSB))+N($M524)+(N($L524)+SI_Gross*N($M524))*IF($Q524=1,SI_O,SI_E))</f>
        <v/>
      </c>
      <c r="AN524" s="41">
        <f>IF($R524=0,0,(IF($Q524=1,MedO,MedE+Ticket)+Training)/12)</f>
        <v/>
      </c>
    </row>
    <row r="525">
      <c r="I525" s="35" t="n"/>
      <c r="J525" s="35" t="n"/>
      <c r="K525" s="35" t="n"/>
      <c r="L525" s="36" t="n"/>
      <c r="M525" s="36" t="n"/>
      <c r="P525" s="37" t="n"/>
      <c r="Q525" s="38">
        <f>IF($C525="",0,IF(OR(LOWER(TRIM($G525))="omani",LOWER(TRIM($G525))="oman",LOWER(TRIM($G525))="om",LOWER(TRIM($G525))="local"),1,0))</f>
        <v/>
      </c>
      <c r="R525" s="38">
        <f>IF($C525="",0,IF(OR(ISNUMBER(SEARCH("resign",$N525)),ISNUMBER(SEARCH("terminat",$N525)),ISNUMBER(SEARCH("inactive",$N525)),ISNUMBER(SEARCH("vacan",$N525)),ISNUMBER(SEARCH("deceased",$N525)),ISNUMBER(SEARCH("separated",$N525))),0,1))</f>
        <v/>
      </c>
      <c r="S525">
        <f>IF(OR($R525=0,NOT(ISNUMBER($I525))),"",IFERROR(DATEDIF($I525,DATE(FY,1,1),"y"),""))</f>
        <v/>
      </c>
      <c r="T525">
        <f>IF(OR($R525=0,NOT(ISNUMBER($J525))),"",IFERROR(DATEDIF($J525,DATE(FY,1,1),"y"),0))</f>
        <v/>
      </c>
      <c r="U525" s="38">
        <f>IF(OR($R525=0,NOT(ISNUMBER($I525))),0,IF(YEAR($I525)+IF($Q525=1,RetAgeO,RetAgeE)=FY,MONTH($I525),IF(YEAR($I525)+IF($Q525=1,RetAgeO,RetAgeE)&lt;FY,1,0)))</f>
        <v/>
      </c>
      <c r="V525" s="38">
        <f>IF(OR($R525=0,NOT(ISNUMBER($K525))),0,IF(YEAR($K525)=FY,MONTH($K525),IF(YEAR($K525)&lt;FY,1,0)))</f>
        <v/>
      </c>
      <c r="W525" s="38">
        <f>IF($R525=0,0,MIN(12,IF(AND(ISNUMBER($O525),$O525&gt;=1,$O525&lt;=12),INT($O525),12),IF(AND(RetireExit="Yes",$U525&gt;0),$U525,12),IF(AND(ContractExit="Yes",$V525&gt;0),$V525,12)))</f>
        <v/>
      </c>
      <c r="X525" s="37">
        <f>IF(ISNUMBER($P525),$P525,IncPct)</f>
        <v/>
      </c>
      <c r="Y525" s="39">
        <f>IF($W525=0,0,MAX(0,MIN($W525,IncMonth-1))+MAX(0,$W525-IncMonth+1)*(1+$X525))</f>
        <v/>
      </c>
      <c r="Z525" s="40">
        <f>IF($C525="",0,IFERROR(INDEX(Departments!$B$5:$B$54,MATCH($C525,Departments!$A$5:$A$54,0)),0))</f>
        <v/>
      </c>
      <c r="AA525" s="41">
        <f>N($L525)*$Y525</f>
        <v/>
      </c>
      <c r="AB525" s="41">
        <f>N($M525)*$Y525</f>
        <v/>
      </c>
      <c r="AC525" s="41">
        <f>$AA525*$Z525</f>
        <v/>
      </c>
      <c r="AD525" s="41">
        <f>$AA525*BonusMonths/12</f>
        <v/>
      </c>
      <c r="AE525" s="41">
        <f>($AA525+SI_Gross*$AB525)*IF($Q525=1,SI_O,SI_E)</f>
        <v/>
      </c>
      <c r="AF525" s="41">
        <f>IF($Q525=1,0,$AA525*EOSB)</f>
        <v/>
      </c>
      <c r="AG525" s="41">
        <f>$AN525*$W525</f>
        <v/>
      </c>
      <c r="AH525" s="41">
        <f>SUM($AA525:$AG525)</f>
        <v/>
      </c>
      <c r="AI525" s="41">
        <f>12*($AM525+$AN525)</f>
        <v/>
      </c>
      <c r="AJ525" s="41">
        <f>$AM525*((IncMonth-1)+(13-IncMonth)*(1+$X525))+12*$AN525</f>
        <v/>
      </c>
      <c r="AK525" s="41">
        <f>IF($R525=1,N($L525)+N($M525),0)</f>
        <v/>
      </c>
      <c r="AL525">
        <f>IF($C525="","",IF(N($L525)&lt;=0,"Basic salary missing",IF(ISNA(MATCH($C525,Departments!$A$5:$A$54,0)),"Department not on Departments sheet",IF(AND($I525&lt;&gt;"",NOT(ISNUMBER($I525))),"Date of birth is text, not a date",IF(AND($K525&lt;&gt;"",NOT(ISNUMBER($K525))),"Contract end is text, not a date","")))))</f>
        <v/>
      </c>
      <c r="AM525" s="41">
        <f>IF($R525=0,0,N($L525)*(1+$Z525+BonusMonths/12+IF($Q525=1,0,EOSB))+N($M525)+(N($L525)+SI_Gross*N($M525))*IF($Q525=1,SI_O,SI_E))</f>
        <v/>
      </c>
      <c r="AN525" s="41">
        <f>IF($R525=0,0,(IF($Q525=1,MedO,MedE+Ticket)+Training)/12)</f>
        <v/>
      </c>
    </row>
    <row r="526">
      <c r="I526" s="35" t="n"/>
      <c r="J526" s="35" t="n"/>
      <c r="K526" s="35" t="n"/>
      <c r="L526" s="36" t="n"/>
      <c r="M526" s="36" t="n"/>
      <c r="P526" s="37" t="n"/>
      <c r="Q526" s="38">
        <f>IF($C526="",0,IF(OR(LOWER(TRIM($G526))="omani",LOWER(TRIM($G526))="oman",LOWER(TRIM($G526))="om",LOWER(TRIM($G526))="local"),1,0))</f>
        <v/>
      </c>
      <c r="R526" s="38">
        <f>IF($C526="",0,IF(OR(ISNUMBER(SEARCH("resign",$N526)),ISNUMBER(SEARCH("terminat",$N526)),ISNUMBER(SEARCH("inactive",$N526)),ISNUMBER(SEARCH("vacan",$N526)),ISNUMBER(SEARCH("deceased",$N526)),ISNUMBER(SEARCH("separated",$N526))),0,1))</f>
        <v/>
      </c>
      <c r="S526">
        <f>IF(OR($R526=0,NOT(ISNUMBER($I526))),"",IFERROR(DATEDIF($I526,DATE(FY,1,1),"y"),""))</f>
        <v/>
      </c>
      <c r="T526">
        <f>IF(OR($R526=0,NOT(ISNUMBER($J526))),"",IFERROR(DATEDIF($J526,DATE(FY,1,1),"y"),0))</f>
        <v/>
      </c>
      <c r="U526" s="38">
        <f>IF(OR($R526=0,NOT(ISNUMBER($I526))),0,IF(YEAR($I526)+IF($Q526=1,RetAgeO,RetAgeE)=FY,MONTH($I526),IF(YEAR($I526)+IF($Q526=1,RetAgeO,RetAgeE)&lt;FY,1,0)))</f>
        <v/>
      </c>
      <c r="V526" s="38">
        <f>IF(OR($R526=0,NOT(ISNUMBER($K526))),0,IF(YEAR($K526)=FY,MONTH($K526),IF(YEAR($K526)&lt;FY,1,0)))</f>
        <v/>
      </c>
      <c r="W526" s="38">
        <f>IF($R526=0,0,MIN(12,IF(AND(ISNUMBER($O526),$O526&gt;=1,$O526&lt;=12),INT($O526),12),IF(AND(RetireExit="Yes",$U526&gt;0),$U526,12),IF(AND(ContractExit="Yes",$V526&gt;0),$V526,12)))</f>
        <v/>
      </c>
      <c r="X526" s="37">
        <f>IF(ISNUMBER($P526),$P526,IncPct)</f>
        <v/>
      </c>
      <c r="Y526" s="39">
        <f>IF($W526=0,0,MAX(0,MIN($W526,IncMonth-1))+MAX(0,$W526-IncMonth+1)*(1+$X526))</f>
        <v/>
      </c>
      <c r="Z526" s="40">
        <f>IF($C526="",0,IFERROR(INDEX(Departments!$B$5:$B$54,MATCH($C526,Departments!$A$5:$A$54,0)),0))</f>
        <v/>
      </c>
      <c r="AA526" s="41">
        <f>N($L526)*$Y526</f>
        <v/>
      </c>
      <c r="AB526" s="41">
        <f>N($M526)*$Y526</f>
        <v/>
      </c>
      <c r="AC526" s="41">
        <f>$AA526*$Z526</f>
        <v/>
      </c>
      <c r="AD526" s="41">
        <f>$AA526*BonusMonths/12</f>
        <v/>
      </c>
      <c r="AE526" s="41">
        <f>($AA526+SI_Gross*$AB526)*IF($Q526=1,SI_O,SI_E)</f>
        <v/>
      </c>
      <c r="AF526" s="41">
        <f>IF($Q526=1,0,$AA526*EOSB)</f>
        <v/>
      </c>
      <c r="AG526" s="41">
        <f>$AN526*$W526</f>
        <v/>
      </c>
      <c r="AH526" s="41">
        <f>SUM($AA526:$AG526)</f>
        <v/>
      </c>
      <c r="AI526" s="41">
        <f>12*($AM526+$AN526)</f>
        <v/>
      </c>
      <c r="AJ526" s="41">
        <f>$AM526*((IncMonth-1)+(13-IncMonth)*(1+$X526))+12*$AN526</f>
        <v/>
      </c>
      <c r="AK526" s="41">
        <f>IF($R526=1,N($L526)+N($M526),0)</f>
        <v/>
      </c>
      <c r="AL526">
        <f>IF($C526="","",IF(N($L526)&lt;=0,"Basic salary missing",IF(ISNA(MATCH($C526,Departments!$A$5:$A$54,0)),"Department not on Departments sheet",IF(AND($I526&lt;&gt;"",NOT(ISNUMBER($I526))),"Date of birth is text, not a date",IF(AND($K526&lt;&gt;"",NOT(ISNUMBER($K526))),"Contract end is text, not a date","")))))</f>
        <v/>
      </c>
      <c r="AM526" s="41">
        <f>IF($R526=0,0,N($L526)*(1+$Z526+BonusMonths/12+IF($Q526=1,0,EOSB))+N($M526)+(N($L526)+SI_Gross*N($M526))*IF($Q526=1,SI_O,SI_E))</f>
        <v/>
      </c>
      <c r="AN526" s="41">
        <f>IF($R526=0,0,(IF($Q526=1,MedO,MedE+Ticket)+Training)/12)</f>
        <v/>
      </c>
    </row>
    <row r="527">
      <c r="I527" s="35" t="n"/>
      <c r="J527" s="35" t="n"/>
      <c r="K527" s="35" t="n"/>
      <c r="L527" s="36" t="n"/>
      <c r="M527" s="36" t="n"/>
      <c r="P527" s="37" t="n"/>
      <c r="Q527" s="38">
        <f>IF($C527="",0,IF(OR(LOWER(TRIM($G527))="omani",LOWER(TRIM($G527))="oman",LOWER(TRIM($G527))="om",LOWER(TRIM($G527))="local"),1,0))</f>
        <v/>
      </c>
      <c r="R527" s="38">
        <f>IF($C527="",0,IF(OR(ISNUMBER(SEARCH("resign",$N527)),ISNUMBER(SEARCH("terminat",$N527)),ISNUMBER(SEARCH("inactive",$N527)),ISNUMBER(SEARCH("vacan",$N527)),ISNUMBER(SEARCH("deceased",$N527)),ISNUMBER(SEARCH("separated",$N527))),0,1))</f>
        <v/>
      </c>
      <c r="S527">
        <f>IF(OR($R527=0,NOT(ISNUMBER($I527))),"",IFERROR(DATEDIF($I527,DATE(FY,1,1),"y"),""))</f>
        <v/>
      </c>
      <c r="T527">
        <f>IF(OR($R527=0,NOT(ISNUMBER($J527))),"",IFERROR(DATEDIF($J527,DATE(FY,1,1),"y"),0))</f>
        <v/>
      </c>
      <c r="U527" s="38">
        <f>IF(OR($R527=0,NOT(ISNUMBER($I527))),0,IF(YEAR($I527)+IF($Q527=1,RetAgeO,RetAgeE)=FY,MONTH($I527),IF(YEAR($I527)+IF($Q527=1,RetAgeO,RetAgeE)&lt;FY,1,0)))</f>
        <v/>
      </c>
      <c r="V527" s="38">
        <f>IF(OR($R527=0,NOT(ISNUMBER($K527))),0,IF(YEAR($K527)=FY,MONTH($K527),IF(YEAR($K527)&lt;FY,1,0)))</f>
        <v/>
      </c>
      <c r="W527" s="38">
        <f>IF($R527=0,0,MIN(12,IF(AND(ISNUMBER($O527),$O527&gt;=1,$O527&lt;=12),INT($O527),12),IF(AND(RetireExit="Yes",$U527&gt;0),$U527,12),IF(AND(ContractExit="Yes",$V527&gt;0),$V527,12)))</f>
        <v/>
      </c>
      <c r="X527" s="37">
        <f>IF(ISNUMBER($P527),$P527,IncPct)</f>
        <v/>
      </c>
      <c r="Y527" s="39">
        <f>IF($W527=0,0,MAX(0,MIN($W527,IncMonth-1))+MAX(0,$W527-IncMonth+1)*(1+$X527))</f>
        <v/>
      </c>
      <c r="Z527" s="40">
        <f>IF($C527="",0,IFERROR(INDEX(Departments!$B$5:$B$54,MATCH($C527,Departments!$A$5:$A$54,0)),0))</f>
        <v/>
      </c>
      <c r="AA527" s="41">
        <f>N($L527)*$Y527</f>
        <v/>
      </c>
      <c r="AB527" s="41">
        <f>N($M527)*$Y527</f>
        <v/>
      </c>
      <c r="AC527" s="41">
        <f>$AA527*$Z527</f>
        <v/>
      </c>
      <c r="AD527" s="41">
        <f>$AA527*BonusMonths/12</f>
        <v/>
      </c>
      <c r="AE527" s="41">
        <f>($AA527+SI_Gross*$AB527)*IF($Q527=1,SI_O,SI_E)</f>
        <v/>
      </c>
      <c r="AF527" s="41">
        <f>IF($Q527=1,0,$AA527*EOSB)</f>
        <v/>
      </c>
      <c r="AG527" s="41">
        <f>$AN527*$W527</f>
        <v/>
      </c>
      <c r="AH527" s="41">
        <f>SUM($AA527:$AG527)</f>
        <v/>
      </c>
      <c r="AI527" s="41">
        <f>12*($AM527+$AN527)</f>
        <v/>
      </c>
      <c r="AJ527" s="41">
        <f>$AM527*((IncMonth-1)+(13-IncMonth)*(1+$X527))+12*$AN527</f>
        <v/>
      </c>
      <c r="AK527" s="41">
        <f>IF($R527=1,N($L527)+N($M527),0)</f>
        <v/>
      </c>
      <c r="AL527">
        <f>IF($C527="","",IF(N($L527)&lt;=0,"Basic salary missing",IF(ISNA(MATCH($C527,Departments!$A$5:$A$54,0)),"Department not on Departments sheet",IF(AND($I527&lt;&gt;"",NOT(ISNUMBER($I527))),"Date of birth is text, not a date",IF(AND($K527&lt;&gt;"",NOT(ISNUMBER($K527))),"Contract end is text, not a date","")))))</f>
        <v/>
      </c>
      <c r="AM527" s="41">
        <f>IF($R527=0,0,N($L527)*(1+$Z527+BonusMonths/12+IF($Q527=1,0,EOSB))+N($M527)+(N($L527)+SI_Gross*N($M527))*IF($Q527=1,SI_O,SI_E))</f>
        <v/>
      </c>
      <c r="AN527" s="41">
        <f>IF($R527=0,0,(IF($Q527=1,MedO,MedE+Ticket)+Training)/12)</f>
        <v/>
      </c>
    </row>
    <row r="528">
      <c r="I528" s="35" t="n"/>
      <c r="J528" s="35" t="n"/>
      <c r="K528" s="35" t="n"/>
      <c r="L528" s="36" t="n"/>
      <c r="M528" s="36" t="n"/>
      <c r="P528" s="37" t="n"/>
      <c r="Q528" s="38">
        <f>IF($C528="",0,IF(OR(LOWER(TRIM($G528))="omani",LOWER(TRIM($G528))="oman",LOWER(TRIM($G528))="om",LOWER(TRIM($G528))="local"),1,0))</f>
        <v/>
      </c>
      <c r="R528" s="38">
        <f>IF($C528="",0,IF(OR(ISNUMBER(SEARCH("resign",$N528)),ISNUMBER(SEARCH("terminat",$N528)),ISNUMBER(SEARCH("inactive",$N528)),ISNUMBER(SEARCH("vacan",$N528)),ISNUMBER(SEARCH("deceased",$N528)),ISNUMBER(SEARCH("separated",$N528))),0,1))</f>
        <v/>
      </c>
      <c r="S528">
        <f>IF(OR($R528=0,NOT(ISNUMBER($I528))),"",IFERROR(DATEDIF($I528,DATE(FY,1,1),"y"),""))</f>
        <v/>
      </c>
      <c r="T528">
        <f>IF(OR($R528=0,NOT(ISNUMBER($J528))),"",IFERROR(DATEDIF($J528,DATE(FY,1,1),"y"),0))</f>
        <v/>
      </c>
      <c r="U528" s="38">
        <f>IF(OR($R528=0,NOT(ISNUMBER($I528))),0,IF(YEAR($I528)+IF($Q528=1,RetAgeO,RetAgeE)=FY,MONTH($I528),IF(YEAR($I528)+IF($Q528=1,RetAgeO,RetAgeE)&lt;FY,1,0)))</f>
        <v/>
      </c>
      <c r="V528" s="38">
        <f>IF(OR($R528=0,NOT(ISNUMBER($K528))),0,IF(YEAR($K528)=FY,MONTH($K528),IF(YEAR($K528)&lt;FY,1,0)))</f>
        <v/>
      </c>
      <c r="W528" s="38">
        <f>IF($R528=0,0,MIN(12,IF(AND(ISNUMBER($O528),$O528&gt;=1,$O528&lt;=12),INT($O528),12),IF(AND(RetireExit="Yes",$U528&gt;0),$U528,12),IF(AND(ContractExit="Yes",$V528&gt;0),$V528,12)))</f>
        <v/>
      </c>
      <c r="X528" s="37">
        <f>IF(ISNUMBER($P528),$P528,IncPct)</f>
        <v/>
      </c>
      <c r="Y528" s="39">
        <f>IF($W528=0,0,MAX(0,MIN($W528,IncMonth-1))+MAX(0,$W528-IncMonth+1)*(1+$X528))</f>
        <v/>
      </c>
      <c r="Z528" s="40">
        <f>IF($C528="",0,IFERROR(INDEX(Departments!$B$5:$B$54,MATCH($C528,Departments!$A$5:$A$54,0)),0))</f>
        <v/>
      </c>
      <c r="AA528" s="41">
        <f>N($L528)*$Y528</f>
        <v/>
      </c>
      <c r="AB528" s="41">
        <f>N($M528)*$Y528</f>
        <v/>
      </c>
      <c r="AC528" s="41">
        <f>$AA528*$Z528</f>
        <v/>
      </c>
      <c r="AD528" s="41">
        <f>$AA528*BonusMonths/12</f>
        <v/>
      </c>
      <c r="AE528" s="41">
        <f>($AA528+SI_Gross*$AB528)*IF($Q528=1,SI_O,SI_E)</f>
        <v/>
      </c>
      <c r="AF528" s="41">
        <f>IF($Q528=1,0,$AA528*EOSB)</f>
        <v/>
      </c>
      <c r="AG528" s="41">
        <f>$AN528*$W528</f>
        <v/>
      </c>
      <c r="AH528" s="41">
        <f>SUM($AA528:$AG528)</f>
        <v/>
      </c>
      <c r="AI528" s="41">
        <f>12*($AM528+$AN528)</f>
        <v/>
      </c>
      <c r="AJ528" s="41">
        <f>$AM528*((IncMonth-1)+(13-IncMonth)*(1+$X528))+12*$AN528</f>
        <v/>
      </c>
      <c r="AK528" s="41">
        <f>IF($R528=1,N($L528)+N($M528),0)</f>
        <v/>
      </c>
      <c r="AL528">
        <f>IF($C528="","",IF(N($L528)&lt;=0,"Basic salary missing",IF(ISNA(MATCH($C528,Departments!$A$5:$A$54,0)),"Department not on Departments sheet",IF(AND($I528&lt;&gt;"",NOT(ISNUMBER($I528))),"Date of birth is text, not a date",IF(AND($K528&lt;&gt;"",NOT(ISNUMBER($K528))),"Contract end is text, not a date","")))))</f>
        <v/>
      </c>
      <c r="AM528" s="41">
        <f>IF($R528=0,0,N($L528)*(1+$Z528+BonusMonths/12+IF($Q528=1,0,EOSB))+N($M528)+(N($L528)+SI_Gross*N($M528))*IF($Q528=1,SI_O,SI_E))</f>
        <v/>
      </c>
      <c r="AN528" s="41">
        <f>IF($R528=0,0,(IF($Q528=1,MedO,MedE+Ticket)+Training)/12)</f>
        <v/>
      </c>
    </row>
    <row r="529">
      <c r="I529" s="35" t="n"/>
      <c r="J529" s="35" t="n"/>
      <c r="K529" s="35" t="n"/>
      <c r="L529" s="36" t="n"/>
      <c r="M529" s="36" t="n"/>
      <c r="P529" s="37" t="n"/>
      <c r="Q529" s="38">
        <f>IF($C529="",0,IF(OR(LOWER(TRIM($G529))="omani",LOWER(TRIM($G529))="oman",LOWER(TRIM($G529))="om",LOWER(TRIM($G529))="local"),1,0))</f>
        <v/>
      </c>
      <c r="R529" s="38">
        <f>IF($C529="",0,IF(OR(ISNUMBER(SEARCH("resign",$N529)),ISNUMBER(SEARCH("terminat",$N529)),ISNUMBER(SEARCH("inactive",$N529)),ISNUMBER(SEARCH("vacan",$N529)),ISNUMBER(SEARCH("deceased",$N529)),ISNUMBER(SEARCH("separated",$N529))),0,1))</f>
        <v/>
      </c>
      <c r="S529">
        <f>IF(OR($R529=0,NOT(ISNUMBER($I529))),"",IFERROR(DATEDIF($I529,DATE(FY,1,1),"y"),""))</f>
        <v/>
      </c>
      <c r="T529">
        <f>IF(OR($R529=0,NOT(ISNUMBER($J529))),"",IFERROR(DATEDIF($J529,DATE(FY,1,1),"y"),0))</f>
        <v/>
      </c>
      <c r="U529" s="38">
        <f>IF(OR($R529=0,NOT(ISNUMBER($I529))),0,IF(YEAR($I529)+IF($Q529=1,RetAgeO,RetAgeE)=FY,MONTH($I529),IF(YEAR($I529)+IF($Q529=1,RetAgeO,RetAgeE)&lt;FY,1,0)))</f>
        <v/>
      </c>
      <c r="V529" s="38">
        <f>IF(OR($R529=0,NOT(ISNUMBER($K529))),0,IF(YEAR($K529)=FY,MONTH($K529),IF(YEAR($K529)&lt;FY,1,0)))</f>
        <v/>
      </c>
      <c r="W529" s="38">
        <f>IF($R529=0,0,MIN(12,IF(AND(ISNUMBER($O529),$O529&gt;=1,$O529&lt;=12),INT($O529),12),IF(AND(RetireExit="Yes",$U529&gt;0),$U529,12),IF(AND(ContractExit="Yes",$V529&gt;0),$V529,12)))</f>
        <v/>
      </c>
      <c r="X529" s="37">
        <f>IF(ISNUMBER($P529),$P529,IncPct)</f>
        <v/>
      </c>
      <c r="Y529" s="39">
        <f>IF($W529=0,0,MAX(0,MIN($W529,IncMonth-1))+MAX(0,$W529-IncMonth+1)*(1+$X529))</f>
        <v/>
      </c>
      <c r="Z529" s="40">
        <f>IF($C529="",0,IFERROR(INDEX(Departments!$B$5:$B$54,MATCH($C529,Departments!$A$5:$A$54,0)),0))</f>
        <v/>
      </c>
      <c r="AA529" s="41">
        <f>N($L529)*$Y529</f>
        <v/>
      </c>
      <c r="AB529" s="41">
        <f>N($M529)*$Y529</f>
        <v/>
      </c>
      <c r="AC529" s="41">
        <f>$AA529*$Z529</f>
        <v/>
      </c>
      <c r="AD529" s="41">
        <f>$AA529*BonusMonths/12</f>
        <v/>
      </c>
      <c r="AE529" s="41">
        <f>($AA529+SI_Gross*$AB529)*IF($Q529=1,SI_O,SI_E)</f>
        <v/>
      </c>
      <c r="AF529" s="41">
        <f>IF($Q529=1,0,$AA529*EOSB)</f>
        <v/>
      </c>
      <c r="AG529" s="41">
        <f>$AN529*$W529</f>
        <v/>
      </c>
      <c r="AH529" s="41">
        <f>SUM($AA529:$AG529)</f>
        <v/>
      </c>
      <c r="AI529" s="41">
        <f>12*($AM529+$AN529)</f>
        <v/>
      </c>
      <c r="AJ529" s="41">
        <f>$AM529*((IncMonth-1)+(13-IncMonth)*(1+$X529))+12*$AN529</f>
        <v/>
      </c>
      <c r="AK529" s="41">
        <f>IF($R529=1,N($L529)+N($M529),0)</f>
        <v/>
      </c>
      <c r="AL529">
        <f>IF($C529="","",IF(N($L529)&lt;=0,"Basic salary missing",IF(ISNA(MATCH($C529,Departments!$A$5:$A$54,0)),"Department not on Departments sheet",IF(AND($I529&lt;&gt;"",NOT(ISNUMBER($I529))),"Date of birth is text, not a date",IF(AND($K529&lt;&gt;"",NOT(ISNUMBER($K529))),"Contract end is text, not a date","")))))</f>
        <v/>
      </c>
      <c r="AM529" s="41">
        <f>IF($R529=0,0,N($L529)*(1+$Z529+BonusMonths/12+IF($Q529=1,0,EOSB))+N($M529)+(N($L529)+SI_Gross*N($M529))*IF($Q529=1,SI_O,SI_E))</f>
        <v/>
      </c>
      <c r="AN529" s="41">
        <f>IF($R529=0,0,(IF($Q529=1,MedO,MedE+Ticket)+Training)/12)</f>
        <v/>
      </c>
    </row>
    <row r="530">
      <c r="I530" s="35" t="n"/>
      <c r="J530" s="35" t="n"/>
      <c r="K530" s="35" t="n"/>
      <c r="L530" s="36" t="n"/>
      <c r="M530" s="36" t="n"/>
      <c r="P530" s="37" t="n"/>
      <c r="Q530" s="38">
        <f>IF($C530="",0,IF(OR(LOWER(TRIM($G530))="omani",LOWER(TRIM($G530))="oman",LOWER(TRIM($G530))="om",LOWER(TRIM($G530))="local"),1,0))</f>
        <v/>
      </c>
      <c r="R530" s="38">
        <f>IF($C530="",0,IF(OR(ISNUMBER(SEARCH("resign",$N530)),ISNUMBER(SEARCH("terminat",$N530)),ISNUMBER(SEARCH("inactive",$N530)),ISNUMBER(SEARCH("vacan",$N530)),ISNUMBER(SEARCH("deceased",$N530)),ISNUMBER(SEARCH("separated",$N530))),0,1))</f>
        <v/>
      </c>
      <c r="S530">
        <f>IF(OR($R530=0,NOT(ISNUMBER($I530))),"",IFERROR(DATEDIF($I530,DATE(FY,1,1),"y"),""))</f>
        <v/>
      </c>
      <c r="T530">
        <f>IF(OR($R530=0,NOT(ISNUMBER($J530))),"",IFERROR(DATEDIF($J530,DATE(FY,1,1),"y"),0))</f>
        <v/>
      </c>
      <c r="U530" s="38">
        <f>IF(OR($R530=0,NOT(ISNUMBER($I530))),0,IF(YEAR($I530)+IF($Q530=1,RetAgeO,RetAgeE)=FY,MONTH($I530),IF(YEAR($I530)+IF($Q530=1,RetAgeO,RetAgeE)&lt;FY,1,0)))</f>
        <v/>
      </c>
      <c r="V530" s="38">
        <f>IF(OR($R530=0,NOT(ISNUMBER($K530))),0,IF(YEAR($K530)=FY,MONTH($K530),IF(YEAR($K530)&lt;FY,1,0)))</f>
        <v/>
      </c>
      <c r="W530" s="38">
        <f>IF($R530=0,0,MIN(12,IF(AND(ISNUMBER($O530),$O530&gt;=1,$O530&lt;=12),INT($O530),12),IF(AND(RetireExit="Yes",$U530&gt;0),$U530,12),IF(AND(ContractExit="Yes",$V530&gt;0),$V530,12)))</f>
        <v/>
      </c>
      <c r="X530" s="37">
        <f>IF(ISNUMBER($P530),$P530,IncPct)</f>
        <v/>
      </c>
      <c r="Y530" s="39">
        <f>IF($W530=0,0,MAX(0,MIN($W530,IncMonth-1))+MAX(0,$W530-IncMonth+1)*(1+$X530))</f>
        <v/>
      </c>
      <c r="Z530" s="40">
        <f>IF($C530="",0,IFERROR(INDEX(Departments!$B$5:$B$54,MATCH($C530,Departments!$A$5:$A$54,0)),0))</f>
        <v/>
      </c>
      <c r="AA530" s="41">
        <f>N($L530)*$Y530</f>
        <v/>
      </c>
      <c r="AB530" s="41">
        <f>N($M530)*$Y530</f>
        <v/>
      </c>
      <c r="AC530" s="41">
        <f>$AA530*$Z530</f>
        <v/>
      </c>
      <c r="AD530" s="41">
        <f>$AA530*BonusMonths/12</f>
        <v/>
      </c>
      <c r="AE530" s="41">
        <f>($AA530+SI_Gross*$AB530)*IF($Q530=1,SI_O,SI_E)</f>
        <v/>
      </c>
      <c r="AF530" s="41">
        <f>IF($Q530=1,0,$AA530*EOSB)</f>
        <v/>
      </c>
      <c r="AG530" s="41">
        <f>$AN530*$W530</f>
        <v/>
      </c>
      <c r="AH530" s="41">
        <f>SUM($AA530:$AG530)</f>
        <v/>
      </c>
      <c r="AI530" s="41">
        <f>12*($AM530+$AN530)</f>
        <v/>
      </c>
      <c r="AJ530" s="41">
        <f>$AM530*((IncMonth-1)+(13-IncMonth)*(1+$X530))+12*$AN530</f>
        <v/>
      </c>
      <c r="AK530" s="41">
        <f>IF($R530=1,N($L530)+N($M530),0)</f>
        <v/>
      </c>
      <c r="AL530">
        <f>IF($C530="","",IF(N($L530)&lt;=0,"Basic salary missing",IF(ISNA(MATCH($C530,Departments!$A$5:$A$54,0)),"Department not on Departments sheet",IF(AND($I530&lt;&gt;"",NOT(ISNUMBER($I530))),"Date of birth is text, not a date",IF(AND($K530&lt;&gt;"",NOT(ISNUMBER($K530))),"Contract end is text, not a date","")))))</f>
        <v/>
      </c>
      <c r="AM530" s="41">
        <f>IF($R530=0,0,N($L530)*(1+$Z530+BonusMonths/12+IF($Q530=1,0,EOSB))+N($M530)+(N($L530)+SI_Gross*N($M530))*IF($Q530=1,SI_O,SI_E))</f>
        <v/>
      </c>
      <c r="AN530" s="41">
        <f>IF($R530=0,0,(IF($Q530=1,MedO,MedE+Ticket)+Training)/12)</f>
        <v/>
      </c>
    </row>
    <row r="531">
      <c r="I531" s="35" t="n"/>
      <c r="J531" s="35" t="n"/>
      <c r="K531" s="35" t="n"/>
      <c r="L531" s="36" t="n"/>
      <c r="M531" s="36" t="n"/>
      <c r="P531" s="37" t="n"/>
      <c r="Q531" s="38">
        <f>IF($C531="",0,IF(OR(LOWER(TRIM($G531))="omani",LOWER(TRIM($G531))="oman",LOWER(TRIM($G531))="om",LOWER(TRIM($G531))="local"),1,0))</f>
        <v/>
      </c>
      <c r="R531" s="38">
        <f>IF($C531="",0,IF(OR(ISNUMBER(SEARCH("resign",$N531)),ISNUMBER(SEARCH("terminat",$N531)),ISNUMBER(SEARCH("inactive",$N531)),ISNUMBER(SEARCH("vacan",$N531)),ISNUMBER(SEARCH("deceased",$N531)),ISNUMBER(SEARCH("separated",$N531))),0,1))</f>
        <v/>
      </c>
      <c r="S531">
        <f>IF(OR($R531=0,NOT(ISNUMBER($I531))),"",IFERROR(DATEDIF($I531,DATE(FY,1,1),"y"),""))</f>
        <v/>
      </c>
      <c r="T531">
        <f>IF(OR($R531=0,NOT(ISNUMBER($J531))),"",IFERROR(DATEDIF($J531,DATE(FY,1,1),"y"),0))</f>
        <v/>
      </c>
      <c r="U531" s="38">
        <f>IF(OR($R531=0,NOT(ISNUMBER($I531))),0,IF(YEAR($I531)+IF($Q531=1,RetAgeO,RetAgeE)=FY,MONTH($I531),IF(YEAR($I531)+IF($Q531=1,RetAgeO,RetAgeE)&lt;FY,1,0)))</f>
        <v/>
      </c>
      <c r="V531" s="38">
        <f>IF(OR($R531=0,NOT(ISNUMBER($K531))),0,IF(YEAR($K531)=FY,MONTH($K531),IF(YEAR($K531)&lt;FY,1,0)))</f>
        <v/>
      </c>
      <c r="W531" s="38">
        <f>IF($R531=0,0,MIN(12,IF(AND(ISNUMBER($O531),$O531&gt;=1,$O531&lt;=12),INT($O531),12),IF(AND(RetireExit="Yes",$U531&gt;0),$U531,12),IF(AND(ContractExit="Yes",$V531&gt;0),$V531,12)))</f>
        <v/>
      </c>
      <c r="X531" s="37">
        <f>IF(ISNUMBER($P531),$P531,IncPct)</f>
        <v/>
      </c>
      <c r="Y531" s="39">
        <f>IF($W531=0,0,MAX(0,MIN($W531,IncMonth-1))+MAX(0,$W531-IncMonth+1)*(1+$X531))</f>
        <v/>
      </c>
      <c r="Z531" s="40">
        <f>IF($C531="",0,IFERROR(INDEX(Departments!$B$5:$B$54,MATCH($C531,Departments!$A$5:$A$54,0)),0))</f>
        <v/>
      </c>
      <c r="AA531" s="41">
        <f>N($L531)*$Y531</f>
        <v/>
      </c>
      <c r="AB531" s="41">
        <f>N($M531)*$Y531</f>
        <v/>
      </c>
      <c r="AC531" s="41">
        <f>$AA531*$Z531</f>
        <v/>
      </c>
      <c r="AD531" s="41">
        <f>$AA531*BonusMonths/12</f>
        <v/>
      </c>
      <c r="AE531" s="41">
        <f>($AA531+SI_Gross*$AB531)*IF($Q531=1,SI_O,SI_E)</f>
        <v/>
      </c>
      <c r="AF531" s="41">
        <f>IF($Q531=1,0,$AA531*EOSB)</f>
        <v/>
      </c>
      <c r="AG531" s="41">
        <f>$AN531*$W531</f>
        <v/>
      </c>
      <c r="AH531" s="41">
        <f>SUM($AA531:$AG531)</f>
        <v/>
      </c>
      <c r="AI531" s="41">
        <f>12*($AM531+$AN531)</f>
        <v/>
      </c>
      <c r="AJ531" s="41">
        <f>$AM531*((IncMonth-1)+(13-IncMonth)*(1+$X531))+12*$AN531</f>
        <v/>
      </c>
      <c r="AK531" s="41">
        <f>IF($R531=1,N($L531)+N($M531),0)</f>
        <v/>
      </c>
      <c r="AL531">
        <f>IF($C531="","",IF(N($L531)&lt;=0,"Basic salary missing",IF(ISNA(MATCH($C531,Departments!$A$5:$A$54,0)),"Department not on Departments sheet",IF(AND($I531&lt;&gt;"",NOT(ISNUMBER($I531))),"Date of birth is text, not a date",IF(AND($K531&lt;&gt;"",NOT(ISNUMBER($K531))),"Contract end is text, not a date","")))))</f>
        <v/>
      </c>
      <c r="AM531" s="41">
        <f>IF($R531=0,0,N($L531)*(1+$Z531+BonusMonths/12+IF($Q531=1,0,EOSB))+N($M531)+(N($L531)+SI_Gross*N($M531))*IF($Q531=1,SI_O,SI_E))</f>
        <v/>
      </c>
      <c r="AN531" s="41">
        <f>IF($R531=0,0,(IF($Q531=1,MedO,MedE+Ticket)+Training)/12)</f>
        <v/>
      </c>
    </row>
    <row r="532">
      <c r="I532" s="35" t="n"/>
      <c r="J532" s="35" t="n"/>
      <c r="K532" s="35" t="n"/>
      <c r="L532" s="36" t="n"/>
      <c r="M532" s="36" t="n"/>
      <c r="P532" s="37" t="n"/>
      <c r="Q532" s="38">
        <f>IF($C532="",0,IF(OR(LOWER(TRIM($G532))="omani",LOWER(TRIM($G532))="oman",LOWER(TRIM($G532))="om",LOWER(TRIM($G532))="local"),1,0))</f>
        <v/>
      </c>
      <c r="R532" s="38">
        <f>IF($C532="",0,IF(OR(ISNUMBER(SEARCH("resign",$N532)),ISNUMBER(SEARCH("terminat",$N532)),ISNUMBER(SEARCH("inactive",$N532)),ISNUMBER(SEARCH("vacan",$N532)),ISNUMBER(SEARCH("deceased",$N532)),ISNUMBER(SEARCH("separated",$N532))),0,1))</f>
        <v/>
      </c>
      <c r="S532">
        <f>IF(OR($R532=0,NOT(ISNUMBER($I532))),"",IFERROR(DATEDIF($I532,DATE(FY,1,1),"y"),""))</f>
        <v/>
      </c>
      <c r="T532">
        <f>IF(OR($R532=0,NOT(ISNUMBER($J532))),"",IFERROR(DATEDIF($J532,DATE(FY,1,1),"y"),0))</f>
        <v/>
      </c>
      <c r="U532" s="38">
        <f>IF(OR($R532=0,NOT(ISNUMBER($I532))),0,IF(YEAR($I532)+IF($Q532=1,RetAgeO,RetAgeE)=FY,MONTH($I532),IF(YEAR($I532)+IF($Q532=1,RetAgeO,RetAgeE)&lt;FY,1,0)))</f>
        <v/>
      </c>
      <c r="V532" s="38">
        <f>IF(OR($R532=0,NOT(ISNUMBER($K532))),0,IF(YEAR($K532)=FY,MONTH($K532),IF(YEAR($K532)&lt;FY,1,0)))</f>
        <v/>
      </c>
      <c r="W532" s="38">
        <f>IF($R532=0,0,MIN(12,IF(AND(ISNUMBER($O532),$O532&gt;=1,$O532&lt;=12),INT($O532),12),IF(AND(RetireExit="Yes",$U532&gt;0),$U532,12),IF(AND(ContractExit="Yes",$V532&gt;0),$V532,12)))</f>
        <v/>
      </c>
      <c r="X532" s="37">
        <f>IF(ISNUMBER($P532),$P532,IncPct)</f>
        <v/>
      </c>
      <c r="Y532" s="39">
        <f>IF($W532=0,0,MAX(0,MIN($W532,IncMonth-1))+MAX(0,$W532-IncMonth+1)*(1+$X532))</f>
        <v/>
      </c>
      <c r="Z532" s="40">
        <f>IF($C532="",0,IFERROR(INDEX(Departments!$B$5:$B$54,MATCH($C532,Departments!$A$5:$A$54,0)),0))</f>
        <v/>
      </c>
      <c r="AA532" s="41">
        <f>N($L532)*$Y532</f>
        <v/>
      </c>
      <c r="AB532" s="41">
        <f>N($M532)*$Y532</f>
        <v/>
      </c>
      <c r="AC532" s="41">
        <f>$AA532*$Z532</f>
        <v/>
      </c>
      <c r="AD532" s="41">
        <f>$AA532*BonusMonths/12</f>
        <v/>
      </c>
      <c r="AE532" s="41">
        <f>($AA532+SI_Gross*$AB532)*IF($Q532=1,SI_O,SI_E)</f>
        <v/>
      </c>
      <c r="AF532" s="41">
        <f>IF($Q532=1,0,$AA532*EOSB)</f>
        <v/>
      </c>
      <c r="AG532" s="41">
        <f>$AN532*$W532</f>
        <v/>
      </c>
      <c r="AH532" s="41">
        <f>SUM($AA532:$AG532)</f>
        <v/>
      </c>
      <c r="AI532" s="41">
        <f>12*($AM532+$AN532)</f>
        <v/>
      </c>
      <c r="AJ532" s="41">
        <f>$AM532*((IncMonth-1)+(13-IncMonth)*(1+$X532))+12*$AN532</f>
        <v/>
      </c>
      <c r="AK532" s="41">
        <f>IF($R532=1,N($L532)+N($M532),0)</f>
        <v/>
      </c>
      <c r="AL532">
        <f>IF($C532="","",IF(N($L532)&lt;=0,"Basic salary missing",IF(ISNA(MATCH($C532,Departments!$A$5:$A$54,0)),"Department not on Departments sheet",IF(AND($I532&lt;&gt;"",NOT(ISNUMBER($I532))),"Date of birth is text, not a date",IF(AND($K532&lt;&gt;"",NOT(ISNUMBER($K532))),"Contract end is text, not a date","")))))</f>
        <v/>
      </c>
      <c r="AM532" s="41">
        <f>IF($R532=0,0,N($L532)*(1+$Z532+BonusMonths/12+IF($Q532=1,0,EOSB))+N($M532)+(N($L532)+SI_Gross*N($M532))*IF($Q532=1,SI_O,SI_E))</f>
        <v/>
      </c>
      <c r="AN532" s="41">
        <f>IF($R532=0,0,(IF($Q532=1,MedO,MedE+Ticket)+Training)/12)</f>
        <v/>
      </c>
    </row>
    <row r="533">
      <c r="I533" s="35" t="n"/>
      <c r="J533" s="35" t="n"/>
      <c r="K533" s="35" t="n"/>
      <c r="L533" s="36" t="n"/>
      <c r="M533" s="36" t="n"/>
      <c r="P533" s="37" t="n"/>
      <c r="Q533" s="38">
        <f>IF($C533="",0,IF(OR(LOWER(TRIM($G533))="omani",LOWER(TRIM($G533))="oman",LOWER(TRIM($G533))="om",LOWER(TRIM($G533))="local"),1,0))</f>
        <v/>
      </c>
      <c r="R533" s="38">
        <f>IF($C533="",0,IF(OR(ISNUMBER(SEARCH("resign",$N533)),ISNUMBER(SEARCH("terminat",$N533)),ISNUMBER(SEARCH("inactive",$N533)),ISNUMBER(SEARCH("vacan",$N533)),ISNUMBER(SEARCH("deceased",$N533)),ISNUMBER(SEARCH("separated",$N533))),0,1))</f>
        <v/>
      </c>
      <c r="S533">
        <f>IF(OR($R533=0,NOT(ISNUMBER($I533))),"",IFERROR(DATEDIF($I533,DATE(FY,1,1),"y"),""))</f>
        <v/>
      </c>
      <c r="T533">
        <f>IF(OR($R533=0,NOT(ISNUMBER($J533))),"",IFERROR(DATEDIF($J533,DATE(FY,1,1),"y"),0))</f>
        <v/>
      </c>
      <c r="U533" s="38">
        <f>IF(OR($R533=0,NOT(ISNUMBER($I533))),0,IF(YEAR($I533)+IF($Q533=1,RetAgeO,RetAgeE)=FY,MONTH($I533),IF(YEAR($I533)+IF($Q533=1,RetAgeO,RetAgeE)&lt;FY,1,0)))</f>
        <v/>
      </c>
      <c r="V533" s="38">
        <f>IF(OR($R533=0,NOT(ISNUMBER($K533))),0,IF(YEAR($K533)=FY,MONTH($K533),IF(YEAR($K533)&lt;FY,1,0)))</f>
        <v/>
      </c>
      <c r="W533" s="38">
        <f>IF($R533=0,0,MIN(12,IF(AND(ISNUMBER($O533),$O533&gt;=1,$O533&lt;=12),INT($O533),12),IF(AND(RetireExit="Yes",$U533&gt;0),$U533,12),IF(AND(ContractExit="Yes",$V533&gt;0),$V533,12)))</f>
        <v/>
      </c>
      <c r="X533" s="37">
        <f>IF(ISNUMBER($P533),$P533,IncPct)</f>
        <v/>
      </c>
      <c r="Y533" s="39">
        <f>IF($W533=0,0,MAX(0,MIN($W533,IncMonth-1))+MAX(0,$W533-IncMonth+1)*(1+$X533))</f>
        <v/>
      </c>
      <c r="Z533" s="40">
        <f>IF($C533="",0,IFERROR(INDEX(Departments!$B$5:$B$54,MATCH($C533,Departments!$A$5:$A$54,0)),0))</f>
        <v/>
      </c>
      <c r="AA533" s="41">
        <f>N($L533)*$Y533</f>
        <v/>
      </c>
      <c r="AB533" s="41">
        <f>N($M533)*$Y533</f>
        <v/>
      </c>
      <c r="AC533" s="41">
        <f>$AA533*$Z533</f>
        <v/>
      </c>
      <c r="AD533" s="41">
        <f>$AA533*BonusMonths/12</f>
        <v/>
      </c>
      <c r="AE533" s="41">
        <f>($AA533+SI_Gross*$AB533)*IF($Q533=1,SI_O,SI_E)</f>
        <v/>
      </c>
      <c r="AF533" s="41">
        <f>IF($Q533=1,0,$AA533*EOSB)</f>
        <v/>
      </c>
      <c r="AG533" s="41">
        <f>$AN533*$W533</f>
        <v/>
      </c>
      <c r="AH533" s="41">
        <f>SUM($AA533:$AG533)</f>
        <v/>
      </c>
      <c r="AI533" s="41">
        <f>12*($AM533+$AN533)</f>
        <v/>
      </c>
      <c r="AJ533" s="41">
        <f>$AM533*((IncMonth-1)+(13-IncMonth)*(1+$X533))+12*$AN533</f>
        <v/>
      </c>
      <c r="AK533" s="41">
        <f>IF($R533=1,N($L533)+N($M533),0)</f>
        <v/>
      </c>
      <c r="AL533">
        <f>IF($C533="","",IF(N($L533)&lt;=0,"Basic salary missing",IF(ISNA(MATCH($C533,Departments!$A$5:$A$54,0)),"Department not on Departments sheet",IF(AND($I533&lt;&gt;"",NOT(ISNUMBER($I533))),"Date of birth is text, not a date",IF(AND($K533&lt;&gt;"",NOT(ISNUMBER($K533))),"Contract end is text, not a date","")))))</f>
        <v/>
      </c>
      <c r="AM533" s="41">
        <f>IF($R533=0,0,N($L533)*(1+$Z533+BonusMonths/12+IF($Q533=1,0,EOSB))+N($M533)+(N($L533)+SI_Gross*N($M533))*IF($Q533=1,SI_O,SI_E))</f>
        <v/>
      </c>
      <c r="AN533" s="41">
        <f>IF($R533=0,0,(IF($Q533=1,MedO,MedE+Ticket)+Training)/12)</f>
        <v/>
      </c>
    </row>
    <row r="534">
      <c r="I534" s="35" t="n"/>
      <c r="J534" s="35" t="n"/>
      <c r="K534" s="35" t="n"/>
      <c r="L534" s="36" t="n"/>
      <c r="M534" s="36" t="n"/>
      <c r="P534" s="37" t="n"/>
      <c r="Q534" s="38">
        <f>IF($C534="",0,IF(OR(LOWER(TRIM($G534))="omani",LOWER(TRIM($G534))="oman",LOWER(TRIM($G534))="om",LOWER(TRIM($G534))="local"),1,0))</f>
        <v/>
      </c>
      <c r="R534" s="38">
        <f>IF($C534="",0,IF(OR(ISNUMBER(SEARCH("resign",$N534)),ISNUMBER(SEARCH("terminat",$N534)),ISNUMBER(SEARCH("inactive",$N534)),ISNUMBER(SEARCH("vacan",$N534)),ISNUMBER(SEARCH("deceased",$N534)),ISNUMBER(SEARCH("separated",$N534))),0,1))</f>
        <v/>
      </c>
      <c r="S534">
        <f>IF(OR($R534=0,NOT(ISNUMBER($I534))),"",IFERROR(DATEDIF($I534,DATE(FY,1,1),"y"),""))</f>
        <v/>
      </c>
      <c r="T534">
        <f>IF(OR($R534=0,NOT(ISNUMBER($J534))),"",IFERROR(DATEDIF($J534,DATE(FY,1,1),"y"),0))</f>
        <v/>
      </c>
      <c r="U534" s="38">
        <f>IF(OR($R534=0,NOT(ISNUMBER($I534))),0,IF(YEAR($I534)+IF($Q534=1,RetAgeO,RetAgeE)=FY,MONTH($I534),IF(YEAR($I534)+IF($Q534=1,RetAgeO,RetAgeE)&lt;FY,1,0)))</f>
        <v/>
      </c>
      <c r="V534" s="38">
        <f>IF(OR($R534=0,NOT(ISNUMBER($K534))),0,IF(YEAR($K534)=FY,MONTH($K534),IF(YEAR($K534)&lt;FY,1,0)))</f>
        <v/>
      </c>
      <c r="W534" s="38">
        <f>IF($R534=0,0,MIN(12,IF(AND(ISNUMBER($O534),$O534&gt;=1,$O534&lt;=12),INT($O534),12),IF(AND(RetireExit="Yes",$U534&gt;0),$U534,12),IF(AND(ContractExit="Yes",$V534&gt;0),$V534,12)))</f>
        <v/>
      </c>
      <c r="X534" s="37">
        <f>IF(ISNUMBER($P534),$P534,IncPct)</f>
        <v/>
      </c>
      <c r="Y534" s="39">
        <f>IF($W534=0,0,MAX(0,MIN($W534,IncMonth-1))+MAX(0,$W534-IncMonth+1)*(1+$X534))</f>
        <v/>
      </c>
      <c r="Z534" s="40">
        <f>IF($C534="",0,IFERROR(INDEX(Departments!$B$5:$B$54,MATCH($C534,Departments!$A$5:$A$54,0)),0))</f>
        <v/>
      </c>
      <c r="AA534" s="41">
        <f>N($L534)*$Y534</f>
        <v/>
      </c>
      <c r="AB534" s="41">
        <f>N($M534)*$Y534</f>
        <v/>
      </c>
      <c r="AC534" s="41">
        <f>$AA534*$Z534</f>
        <v/>
      </c>
      <c r="AD534" s="41">
        <f>$AA534*BonusMonths/12</f>
        <v/>
      </c>
      <c r="AE534" s="41">
        <f>($AA534+SI_Gross*$AB534)*IF($Q534=1,SI_O,SI_E)</f>
        <v/>
      </c>
      <c r="AF534" s="41">
        <f>IF($Q534=1,0,$AA534*EOSB)</f>
        <v/>
      </c>
      <c r="AG534" s="41">
        <f>$AN534*$W534</f>
        <v/>
      </c>
      <c r="AH534" s="41">
        <f>SUM($AA534:$AG534)</f>
        <v/>
      </c>
      <c r="AI534" s="41">
        <f>12*($AM534+$AN534)</f>
        <v/>
      </c>
      <c r="AJ534" s="41">
        <f>$AM534*((IncMonth-1)+(13-IncMonth)*(1+$X534))+12*$AN534</f>
        <v/>
      </c>
      <c r="AK534" s="41">
        <f>IF($R534=1,N($L534)+N($M534),0)</f>
        <v/>
      </c>
      <c r="AL534">
        <f>IF($C534="","",IF(N($L534)&lt;=0,"Basic salary missing",IF(ISNA(MATCH($C534,Departments!$A$5:$A$54,0)),"Department not on Departments sheet",IF(AND($I534&lt;&gt;"",NOT(ISNUMBER($I534))),"Date of birth is text, not a date",IF(AND($K534&lt;&gt;"",NOT(ISNUMBER($K534))),"Contract end is text, not a date","")))))</f>
        <v/>
      </c>
      <c r="AM534" s="41">
        <f>IF($R534=0,0,N($L534)*(1+$Z534+BonusMonths/12+IF($Q534=1,0,EOSB))+N($M534)+(N($L534)+SI_Gross*N($M534))*IF($Q534=1,SI_O,SI_E))</f>
        <v/>
      </c>
      <c r="AN534" s="41">
        <f>IF($R534=0,0,(IF($Q534=1,MedO,MedE+Ticket)+Training)/12)</f>
        <v/>
      </c>
    </row>
    <row r="535">
      <c r="I535" s="35" t="n"/>
      <c r="J535" s="35" t="n"/>
      <c r="K535" s="35" t="n"/>
      <c r="L535" s="36" t="n"/>
      <c r="M535" s="36" t="n"/>
      <c r="P535" s="37" t="n"/>
      <c r="Q535" s="38">
        <f>IF($C535="",0,IF(OR(LOWER(TRIM($G535))="omani",LOWER(TRIM($G535))="oman",LOWER(TRIM($G535))="om",LOWER(TRIM($G535))="local"),1,0))</f>
        <v/>
      </c>
      <c r="R535" s="38">
        <f>IF($C535="",0,IF(OR(ISNUMBER(SEARCH("resign",$N535)),ISNUMBER(SEARCH("terminat",$N535)),ISNUMBER(SEARCH("inactive",$N535)),ISNUMBER(SEARCH("vacan",$N535)),ISNUMBER(SEARCH("deceased",$N535)),ISNUMBER(SEARCH("separated",$N535))),0,1))</f>
        <v/>
      </c>
      <c r="S535">
        <f>IF(OR($R535=0,NOT(ISNUMBER($I535))),"",IFERROR(DATEDIF($I535,DATE(FY,1,1),"y"),""))</f>
        <v/>
      </c>
      <c r="T535">
        <f>IF(OR($R535=0,NOT(ISNUMBER($J535))),"",IFERROR(DATEDIF($J535,DATE(FY,1,1),"y"),0))</f>
        <v/>
      </c>
      <c r="U535" s="38">
        <f>IF(OR($R535=0,NOT(ISNUMBER($I535))),0,IF(YEAR($I535)+IF($Q535=1,RetAgeO,RetAgeE)=FY,MONTH($I535),IF(YEAR($I535)+IF($Q535=1,RetAgeO,RetAgeE)&lt;FY,1,0)))</f>
        <v/>
      </c>
      <c r="V535" s="38">
        <f>IF(OR($R535=0,NOT(ISNUMBER($K535))),0,IF(YEAR($K535)=FY,MONTH($K535),IF(YEAR($K535)&lt;FY,1,0)))</f>
        <v/>
      </c>
      <c r="W535" s="38">
        <f>IF($R535=0,0,MIN(12,IF(AND(ISNUMBER($O535),$O535&gt;=1,$O535&lt;=12),INT($O535),12),IF(AND(RetireExit="Yes",$U535&gt;0),$U535,12),IF(AND(ContractExit="Yes",$V535&gt;0),$V535,12)))</f>
        <v/>
      </c>
      <c r="X535" s="37">
        <f>IF(ISNUMBER($P535),$P535,IncPct)</f>
        <v/>
      </c>
      <c r="Y535" s="39">
        <f>IF($W535=0,0,MAX(0,MIN($W535,IncMonth-1))+MAX(0,$W535-IncMonth+1)*(1+$X535))</f>
        <v/>
      </c>
      <c r="Z535" s="40">
        <f>IF($C535="",0,IFERROR(INDEX(Departments!$B$5:$B$54,MATCH($C535,Departments!$A$5:$A$54,0)),0))</f>
        <v/>
      </c>
      <c r="AA535" s="41">
        <f>N($L535)*$Y535</f>
        <v/>
      </c>
      <c r="AB535" s="41">
        <f>N($M535)*$Y535</f>
        <v/>
      </c>
      <c r="AC535" s="41">
        <f>$AA535*$Z535</f>
        <v/>
      </c>
      <c r="AD535" s="41">
        <f>$AA535*BonusMonths/12</f>
        <v/>
      </c>
      <c r="AE535" s="41">
        <f>($AA535+SI_Gross*$AB535)*IF($Q535=1,SI_O,SI_E)</f>
        <v/>
      </c>
      <c r="AF535" s="41">
        <f>IF($Q535=1,0,$AA535*EOSB)</f>
        <v/>
      </c>
      <c r="AG535" s="41">
        <f>$AN535*$W535</f>
        <v/>
      </c>
      <c r="AH535" s="41">
        <f>SUM($AA535:$AG535)</f>
        <v/>
      </c>
      <c r="AI535" s="41">
        <f>12*($AM535+$AN535)</f>
        <v/>
      </c>
      <c r="AJ535" s="41">
        <f>$AM535*((IncMonth-1)+(13-IncMonth)*(1+$X535))+12*$AN535</f>
        <v/>
      </c>
      <c r="AK535" s="41">
        <f>IF($R535=1,N($L535)+N($M535),0)</f>
        <v/>
      </c>
      <c r="AL535">
        <f>IF($C535="","",IF(N($L535)&lt;=0,"Basic salary missing",IF(ISNA(MATCH($C535,Departments!$A$5:$A$54,0)),"Department not on Departments sheet",IF(AND($I535&lt;&gt;"",NOT(ISNUMBER($I535))),"Date of birth is text, not a date",IF(AND($K535&lt;&gt;"",NOT(ISNUMBER($K535))),"Contract end is text, not a date","")))))</f>
        <v/>
      </c>
      <c r="AM535" s="41">
        <f>IF($R535=0,0,N($L535)*(1+$Z535+BonusMonths/12+IF($Q535=1,0,EOSB))+N($M535)+(N($L535)+SI_Gross*N($M535))*IF($Q535=1,SI_O,SI_E))</f>
        <v/>
      </c>
      <c r="AN535" s="41">
        <f>IF($R535=0,0,(IF($Q535=1,MedO,MedE+Ticket)+Training)/12)</f>
        <v/>
      </c>
    </row>
    <row r="536">
      <c r="I536" s="35" t="n"/>
      <c r="J536" s="35" t="n"/>
      <c r="K536" s="35" t="n"/>
      <c r="L536" s="36" t="n"/>
      <c r="M536" s="36" t="n"/>
      <c r="P536" s="37" t="n"/>
      <c r="Q536" s="38">
        <f>IF($C536="",0,IF(OR(LOWER(TRIM($G536))="omani",LOWER(TRIM($G536))="oman",LOWER(TRIM($G536))="om",LOWER(TRIM($G536))="local"),1,0))</f>
        <v/>
      </c>
      <c r="R536" s="38">
        <f>IF($C536="",0,IF(OR(ISNUMBER(SEARCH("resign",$N536)),ISNUMBER(SEARCH("terminat",$N536)),ISNUMBER(SEARCH("inactive",$N536)),ISNUMBER(SEARCH("vacan",$N536)),ISNUMBER(SEARCH("deceased",$N536)),ISNUMBER(SEARCH("separated",$N536))),0,1))</f>
        <v/>
      </c>
      <c r="S536">
        <f>IF(OR($R536=0,NOT(ISNUMBER($I536))),"",IFERROR(DATEDIF($I536,DATE(FY,1,1),"y"),""))</f>
        <v/>
      </c>
      <c r="T536">
        <f>IF(OR($R536=0,NOT(ISNUMBER($J536))),"",IFERROR(DATEDIF($J536,DATE(FY,1,1),"y"),0))</f>
        <v/>
      </c>
      <c r="U536" s="38">
        <f>IF(OR($R536=0,NOT(ISNUMBER($I536))),0,IF(YEAR($I536)+IF($Q536=1,RetAgeO,RetAgeE)=FY,MONTH($I536),IF(YEAR($I536)+IF($Q536=1,RetAgeO,RetAgeE)&lt;FY,1,0)))</f>
        <v/>
      </c>
      <c r="V536" s="38">
        <f>IF(OR($R536=0,NOT(ISNUMBER($K536))),0,IF(YEAR($K536)=FY,MONTH($K536),IF(YEAR($K536)&lt;FY,1,0)))</f>
        <v/>
      </c>
      <c r="W536" s="38">
        <f>IF($R536=0,0,MIN(12,IF(AND(ISNUMBER($O536),$O536&gt;=1,$O536&lt;=12),INT($O536),12),IF(AND(RetireExit="Yes",$U536&gt;0),$U536,12),IF(AND(ContractExit="Yes",$V536&gt;0),$V536,12)))</f>
        <v/>
      </c>
      <c r="X536" s="37">
        <f>IF(ISNUMBER($P536),$P536,IncPct)</f>
        <v/>
      </c>
      <c r="Y536" s="39">
        <f>IF($W536=0,0,MAX(0,MIN($W536,IncMonth-1))+MAX(0,$W536-IncMonth+1)*(1+$X536))</f>
        <v/>
      </c>
      <c r="Z536" s="40">
        <f>IF($C536="",0,IFERROR(INDEX(Departments!$B$5:$B$54,MATCH($C536,Departments!$A$5:$A$54,0)),0))</f>
        <v/>
      </c>
      <c r="AA536" s="41">
        <f>N($L536)*$Y536</f>
        <v/>
      </c>
      <c r="AB536" s="41">
        <f>N($M536)*$Y536</f>
        <v/>
      </c>
      <c r="AC536" s="41">
        <f>$AA536*$Z536</f>
        <v/>
      </c>
      <c r="AD536" s="41">
        <f>$AA536*BonusMonths/12</f>
        <v/>
      </c>
      <c r="AE536" s="41">
        <f>($AA536+SI_Gross*$AB536)*IF($Q536=1,SI_O,SI_E)</f>
        <v/>
      </c>
      <c r="AF536" s="41">
        <f>IF($Q536=1,0,$AA536*EOSB)</f>
        <v/>
      </c>
      <c r="AG536" s="41">
        <f>$AN536*$W536</f>
        <v/>
      </c>
      <c r="AH536" s="41">
        <f>SUM($AA536:$AG536)</f>
        <v/>
      </c>
      <c r="AI536" s="41">
        <f>12*($AM536+$AN536)</f>
        <v/>
      </c>
      <c r="AJ536" s="41">
        <f>$AM536*((IncMonth-1)+(13-IncMonth)*(1+$X536))+12*$AN536</f>
        <v/>
      </c>
      <c r="AK536" s="41">
        <f>IF($R536=1,N($L536)+N($M536),0)</f>
        <v/>
      </c>
      <c r="AL536">
        <f>IF($C536="","",IF(N($L536)&lt;=0,"Basic salary missing",IF(ISNA(MATCH($C536,Departments!$A$5:$A$54,0)),"Department not on Departments sheet",IF(AND($I536&lt;&gt;"",NOT(ISNUMBER($I536))),"Date of birth is text, not a date",IF(AND($K536&lt;&gt;"",NOT(ISNUMBER($K536))),"Contract end is text, not a date","")))))</f>
        <v/>
      </c>
      <c r="AM536" s="41">
        <f>IF($R536=0,0,N($L536)*(1+$Z536+BonusMonths/12+IF($Q536=1,0,EOSB))+N($M536)+(N($L536)+SI_Gross*N($M536))*IF($Q536=1,SI_O,SI_E))</f>
        <v/>
      </c>
      <c r="AN536" s="41">
        <f>IF($R536=0,0,(IF($Q536=1,MedO,MedE+Ticket)+Training)/12)</f>
        <v/>
      </c>
    </row>
    <row r="537">
      <c r="I537" s="35" t="n"/>
      <c r="J537" s="35" t="n"/>
      <c r="K537" s="35" t="n"/>
      <c r="L537" s="36" t="n"/>
      <c r="M537" s="36" t="n"/>
      <c r="P537" s="37" t="n"/>
      <c r="Q537" s="38">
        <f>IF($C537="",0,IF(OR(LOWER(TRIM($G537))="omani",LOWER(TRIM($G537))="oman",LOWER(TRIM($G537))="om",LOWER(TRIM($G537))="local"),1,0))</f>
        <v/>
      </c>
      <c r="R537" s="38">
        <f>IF($C537="",0,IF(OR(ISNUMBER(SEARCH("resign",$N537)),ISNUMBER(SEARCH("terminat",$N537)),ISNUMBER(SEARCH("inactive",$N537)),ISNUMBER(SEARCH("vacan",$N537)),ISNUMBER(SEARCH("deceased",$N537)),ISNUMBER(SEARCH("separated",$N537))),0,1))</f>
        <v/>
      </c>
      <c r="S537">
        <f>IF(OR($R537=0,NOT(ISNUMBER($I537))),"",IFERROR(DATEDIF($I537,DATE(FY,1,1),"y"),""))</f>
        <v/>
      </c>
      <c r="T537">
        <f>IF(OR($R537=0,NOT(ISNUMBER($J537))),"",IFERROR(DATEDIF($J537,DATE(FY,1,1),"y"),0))</f>
        <v/>
      </c>
      <c r="U537" s="38">
        <f>IF(OR($R537=0,NOT(ISNUMBER($I537))),0,IF(YEAR($I537)+IF($Q537=1,RetAgeO,RetAgeE)=FY,MONTH($I537),IF(YEAR($I537)+IF($Q537=1,RetAgeO,RetAgeE)&lt;FY,1,0)))</f>
        <v/>
      </c>
      <c r="V537" s="38">
        <f>IF(OR($R537=0,NOT(ISNUMBER($K537))),0,IF(YEAR($K537)=FY,MONTH($K537),IF(YEAR($K537)&lt;FY,1,0)))</f>
        <v/>
      </c>
      <c r="W537" s="38">
        <f>IF($R537=0,0,MIN(12,IF(AND(ISNUMBER($O537),$O537&gt;=1,$O537&lt;=12),INT($O537),12),IF(AND(RetireExit="Yes",$U537&gt;0),$U537,12),IF(AND(ContractExit="Yes",$V537&gt;0),$V537,12)))</f>
        <v/>
      </c>
      <c r="X537" s="37">
        <f>IF(ISNUMBER($P537),$P537,IncPct)</f>
        <v/>
      </c>
      <c r="Y537" s="39">
        <f>IF($W537=0,0,MAX(0,MIN($W537,IncMonth-1))+MAX(0,$W537-IncMonth+1)*(1+$X537))</f>
        <v/>
      </c>
      <c r="Z537" s="40">
        <f>IF($C537="",0,IFERROR(INDEX(Departments!$B$5:$B$54,MATCH($C537,Departments!$A$5:$A$54,0)),0))</f>
        <v/>
      </c>
      <c r="AA537" s="41">
        <f>N($L537)*$Y537</f>
        <v/>
      </c>
      <c r="AB537" s="41">
        <f>N($M537)*$Y537</f>
        <v/>
      </c>
      <c r="AC537" s="41">
        <f>$AA537*$Z537</f>
        <v/>
      </c>
      <c r="AD537" s="41">
        <f>$AA537*BonusMonths/12</f>
        <v/>
      </c>
      <c r="AE537" s="41">
        <f>($AA537+SI_Gross*$AB537)*IF($Q537=1,SI_O,SI_E)</f>
        <v/>
      </c>
      <c r="AF537" s="41">
        <f>IF($Q537=1,0,$AA537*EOSB)</f>
        <v/>
      </c>
      <c r="AG537" s="41">
        <f>$AN537*$W537</f>
        <v/>
      </c>
      <c r="AH537" s="41">
        <f>SUM($AA537:$AG537)</f>
        <v/>
      </c>
      <c r="AI537" s="41">
        <f>12*($AM537+$AN537)</f>
        <v/>
      </c>
      <c r="AJ537" s="41">
        <f>$AM537*((IncMonth-1)+(13-IncMonth)*(1+$X537))+12*$AN537</f>
        <v/>
      </c>
      <c r="AK537" s="41">
        <f>IF($R537=1,N($L537)+N($M537),0)</f>
        <v/>
      </c>
      <c r="AL537">
        <f>IF($C537="","",IF(N($L537)&lt;=0,"Basic salary missing",IF(ISNA(MATCH($C537,Departments!$A$5:$A$54,0)),"Department not on Departments sheet",IF(AND($I537&lt;&gt;"",NOT(ISNUMBER($I537))),"Date of birth is text, not a date",IF(AND($K537&lt;&gt;"",NOT(ISNUMBER($K537))),"Contract end is text, not a date","")))))</f>
        <v/>
      </c>
      <c r="AM537" s="41">
        <f>IF($R537=0,0,N($L537)*(1+$Z537+BonusMonths/12+IF($Q537=1,0,EOSB))+N($M537)+(N($L537)+SI_Gross*N($M537))*IF($Q537=1,SI_O,SI_E))</f>
        <v/>
      </c>
      <c r="AN537" s="41">
        <f>IF($R537=0,0,(IF($Q537=1,MedO,MedE+Ticket)+Training)/12)</f>
        <v/>
      </c>
    </row>
    <row r="538">
      <c r="I538" s="35" t="n"/>
      <c r="J538" s="35" t="n"/>
      <c r="K538" s="35" t="n"/>
      <c r="L538" s="36" t="n"/>
      <c r="M538" s="36" t="n"/>
      <c r="P538" s="37" t="n"/>
      <c r="Q538" s="38">
        <f>IF($C538="",0,IF(OR(LOWER(TRIM($G538))="omani",LOWER(TRIM($G538))="oman",LOWER(TRIM($G538))="om",LOWER(TRIM($G538))="local"),1,0))</f>
        <v/>
      </c>
      <c r="R538" s="38">
        <f>IF($C538="",0,IF(OR(ISNUMBER(SEARCH("resign",$N538)),ISNUMBER(SEARCH("terminat",$N538)),ISNUMBER(SEARCH("inactive",$N538)),ISNUMBER(SEARCH("vacan",$N538)),ISNUMBER(SEARCH("deceased",$N538)),ISNUMBER(SEARCH("separated",$N538))),0,1))</f>
        <v/>
      </c>
      <c r="S538">
        <f>IF(OR($R538=0,NOT(ISNUMBER($I538))),"",IFERROR(DATEDIF($I538,DATE(FY,1,1),"y"),""))</f>
        <v/>
      </c>
      <c r="T538">
        <f>IF(OR($R538=0,NOT(ISNUMBER($J538))),"",IFERROR(DATEDIF($J538,DATE(FY,1,1),"y"),0))</f>
        <v/>
      </c>
      <c r="U538" s="38">
        <f>IF(OR($R538=0,NOT(ISNUMBER($I538))),0,IF(YEAR($I538)+IF($Q538=1,RetAgeO,RetAgeE)=FY,MONTH($I538),IF(YEAR($I538)+IF($Q538=1,RetAgeO,RetAgeE)&lt;FY,1,0)))</f>
        <v/>
      </c>
      <c r="V538" s="38">
        <f>IF(OR($R538=0,NOT(ISNUMBER($K538))),0,IF(YEAR($K538)=FY,MONTH($K538),IF(YEAR($K538)&lt;FY,1,0)))</f>
        <v/>
      </c>
      <c r="W538" s="38">
        <f>IF($R538=0,0,MIN(12,IF(AND(ISNUMBER($O538),$O538&gt;=1,$O538&lt;=12),INT($O538),12),IF(AND(RetireExit="Yes",$U538&gt;0),$U538,12),IF(AND(ContractExit="Yes",$V538&gt;0),$V538,12)))</f>
        <v/>
      </c>
      <c r="X538" s="37">
        <f>IF(ISNUMBER($P538),$P538,IncPct)</f>
        <v/>
      </c>
      <c r="Y538" s="39">
        <f>IF($W538=0,0,MAX(0,MIN($W538,IncMonth-1))+MAX(0,$W538-IncMonth+1)*(1+$X538))</f>
        <v/>
      </c>
      <c r="Z538" s="40">
        <f>IF($C538="",0,IFERROR(INDEX(Departments!$B$5:$B$54,MATCH($C538,Departments!$A$5:$A$54,0)),0))</f>
        <v/>
      </c>
      <c r="AA538" s="41">
        <f>N($L538)*$Y538</f>
        <v/>
      </c>
      <c r="AB538" s="41">
        <f>N($M538)*$Y538</f>
        <v/>
      </c>
      <c r="AC538" s="41">
        <f>$AA538*$Z538</f>
        <v/>
      </c>
      <c r="AD538" s="41">
        <f>$AA538*BonusMonths/12</f>
        <v/>
      </c>
      <c r="AE538" s="41">
        <f>($AA538+SI_Gross*$AB538)*IF($Q538=1,SI_O,SI_E)</f>
        <v/>
      </c>
      <c r="AF538" s="41">
        <f>IF($Q538=1,0,$AA538*EOSB)</f>
        <v/>
      </c>
      <c r="AG538" s="41">
        <f>$AN538*$W538</f>
        <v/>
      </c>
      <c r="AH538" s="41">
        <f>SUM($AA538:$AG538)</f>
        <v/>
      </c>
      <c r="AI538" s="41">
        <f>12*($AM538+$AN538)</f>
        <v/>
      </c>
      <c r="AJ538" s="41">
        <f>$AM538*((IncMonth-1)+(13-IncMonth)*(1+$X538))+12*$AN538</f>
        <v/>
      </c>
      <c r="AK538" s="41">
        <f>IF($R538=1,N($L538)+N($M538),0)</f>
        <v/>
      </c>
      <c r="AL538">
        <f>IF($C538="","",IF(N($L538)&lt;=0,"Basic salary missing",IF(ISNA(MATCH($C538,Departments!$A$5:$A$54,0)),"Department not on Departments sheet",IF(AND($I538&lt;&gt;"",NOT(ISNUMBER($I538))),"Date of birth is text, not a date",IF(AND($K538&lt;&gt;"",NOT(ISNUMBER($K538))),"Contract end is text, not a date","")))))</f>
        <v/>
      </c>
      <c r="AM538" s="41">
        <f>IF($R538=0,0,N($L538)*(1+$Z538+BonusMonths/12+IF($Q538=1,0,EOSB))+N($M538)+(N($L538)+SI_Gross*N($M538))*IF($Q538=1,SI_O,SI_E))</f>
        <v/>
      </c>
      <c r="AN538" s="41">
        <f>IF($R538=0,0,(IF($Q538=1,MedO,MedE+Ticket)+Training)/12)</f>
        <v/>
      </c>
    </row>
    <row r="539">
      <c r="I539" s="35" t="n"/>
      <c r="J539" s="35" t="n"/>
      <c r="K539" s="35" t="n"/>
      <c r="L539" s="36" t="n"/>
      <c r="M539" s="36" t="n"/>
      <c r="P539" s="37" t="n"/>
      <c r="Q539" s="38">
        <f>IF($C539="",0,IF(OR(LOWER(TRIM($G539))="omani",LOWER(TRIM($G539))="oman",LOWER(TRIM($G539))="om",LOWER(TRIM($G539))="local"),1,0))</f>
        <v/>
      </c>
      <c r="R539" s="38">
        <f>IF($C539="",0,IF(OR(ISNUMBER(SEARCH("resign",$N539)),ISNUMBER(SEARCH("terminat",$N539)),ISNUMBER(SEARCH("inactive",$N539)),ISNUMBER(SEARCH("vacan",$N539)),ISNUMBER(SEARCH("deceased",$N539)),ISNUMBER(SEARCH("separated",$N539))),0,1))</f>
        <v/>
      </c>
      <c r="S539">
        <f>IF(OR($R539=0,NOT(ISNUMBER($I539))),"",IFERROR(DATEDIF($I539,DATE(FY,1,1),"y"),""))</f>
        <v/>
      </c>
      <c r="T539">
        <f>IF(OR($R539=0,NOT(ISNUMBER($J539))),"",IFERROR(DATEDIF($J539,DATE(FY,1,1),"y"),0))</f>
        <v/>
      </c>
      <c r="U539" s="38">
        <f>IF(OR($R539=0,NOT(ISNUMBER($I539))),0,IF(YEAR($I539)+IF($Q539=1,RetAgeO,RetAgeE)=FY,MONTH($I539),IF(YEAR($I539)+IF($Q539=1,RetAgeO,RetAgeE)&lt;FY,1,0)))</f>
        <v/>
      </c>
      <c r="V539" s="38">
        <f>IF(OR($R539=0,NOT(ISNUMBER($K539))),0,IF(YEAR($K539)=FY,MONTH($K539),IF(YEAR($K539)&lt;FY,1,0)))</f>
        <v/>
      </c>
      <c r="W539" s="38">
        <f>IF($R539=0,0,MIN(12,IF(AND(ISNUMBER($O539),$O539&gt;=1,$O539&lt;=12),INT($O539),12),IF(AND(RetireExit="Yes",$U539&gt;0),$U539,12),IF(AND(ContractExit="Yes",$V539&gt;0),$V539,12)))</f>
        <v/>
      </c>
      <c r="X539" s="37">
        <f>IF(ISNUMBER($P539),$P539,IncPct)</f>
        <v/>
      </c>
      <c r="Y539" s="39">
        <f>IF($W539=0,0,MAX(0,MIN($W539,IncMonth-1))+MAX(0,$W539-IncMonth+1)*(1+$X539))</f>
        <v/>
      </c>
      <c r="Z539" s="40">
        <f>IF($C539="",0,IFERROR(INDEX(Departments!$B$5:$B$54,MATCH($C539,Departments!$A$5:$A$54,0)),0))</f>
        <v/>
      </c>
      <c r="AA539" s="41">
        <f>N($L539)*$Y539</f>
        <v/>
      </c>
      <c r="AB539" s="41">
        <f>N($M539)*$Y539</f>
        <v/>
      </c>
      <c r="AC539" s="41">
        <f>$AA539*$Z539</f>
        <v/>
      </c>
      <c r="AD539" s="41">
        <f>$AA539*BonusMonths/12</f>
        <v/>
      </c>
      <c r="AE539" s="41">
        <f>($AA539+SI_Gross*$AB539)*IF($Q539=1,SI_O,SI_E)</f>
        <v/>
      </c>
      <c r="AF539" s="41">
        <f>IF($Q539=1,0,$AA539*EOSB)</f>
        <v/>
      </c>
      <c r="AG539" s="41">
        <f>$AN539*$W539</f>
        <v/>
      </c>
      <c r="AH539" s="41">
        <f>SUM($AA539:$AG539)</f>
        <v/>
      </c>
      <c r="AI539" s="41">
        <f>12*($AM539+$AN539)</f>
        <v/>
      </c>
      <c r="AJ539" s="41">
        <f>$AM539*((IncMonth-1)+(13-IncMonth)*(1+$X539))+12*$AN539</f>
        <v/>
      </c>
      <c r="AK539" s="41">
        <f>IF($R539=1,N($L539)+N($M539),0)</f>
        <v/>
      </c>
      <c r="AL539">
        <f>IF($C539="","",IF(N($L539)&lt;=0,"Basic salary missing",IF(ISNA(MATCH($C539,Departments!$A$5:$A$54,0)),"Department not on Departments sheet",IF(AND($I539&lt;&gt;"",NOT(ISNUMBER($I539))),"Date of birth is text, not a date",IF(AND($K539&lt;&gt;"",NOT(ISNUMBER($K539))),"Contract end is text, not a date","")))))</f>
        <v/>
      </c>
      <c r="AM539" s="41">
        <f>IF($R539=0,0,N($L539)*(1+$Z539+BonusMonths/12+IF($Q539=1,0,EOSB))+N($M539)+(N($L539)+SI_Gross*N($M539))*IF($Q539=1,SI_O,SI_E))</f>
        <v/>
      </c>
      <c r="AN539" s="41">
        <f>IF($R539=0,0,(IF($Q539=1,MedO,MedE+Ticket)+Training)/12)</f>
        <v/>
      </c>
    </row>
    <row r="540">
      <c r="I540" s="35" t="n"/>
      <c r="J540" s="35" t="n"/>
      <c r="K540" s="35" t="n"/>
      <c r="L540" s="36" t="n"/>
      <c r="M540" s="36" t="n"/>
      <c r="P540" s="37" t="n"/>
      <c r="Q540" s="38">
        <f>IF($C540="",0,IF(OR(LOWER(TRIM($G540))="omani",LOWER(TRIM($G540))="oman",LOWER(TRIM($G540))="om",LOWER(TRIM($G540))="local"),1,0))</f>
        <v/>
      </c>
      <c r="R540" s="38">
        <f>IF($C540="",0,IF(OR(ISNUMBER(SEARCH("resign",$N540)),ISNUMBER(SEARCH("terminat",$N540)),ISNUMBER(SEARCH("inactive",$N540)),ISNUMBER(SEARCH("vacan",$N540)),ISNUMBER(SEARCH("deceased",$N540)),ISNUMBER(SEARCH("separated",$N540))),0,1))</f>
        <v/>
      </c>
      <c r="S540">
        <f>IF(OR($R540=0,NOT(ISNUMBER($I540))),"",IFERROR(DATEDIF($I540,DATE(FY,1,1),"y"),""))</f>
        <v/>
      </c>
      <c r="T540">
        <f>IF(OR($R540=0,NOT(ISNUMBER($J540))),"",IFERROR(DATEDIF($J540,DATE(FY,1,1),"y"),0))</f>
        <v/>
      </c>
      <c r="U540" s="38">
        <f>IF(OR($R540=0,NOT(ISNUMBER($I540))),0,IF(YEAR($I540)+IF($Q540=1,RetAgeO,RetAgeE)=FY,MONTH($I540),IF(YEAR($I540)+IF($Q540=1,RetAgeO,RetAgeE)&lt;FY,1,0)))</f>
        <v/>
      </c>
      <c r="V540" s="38">
        <f>IF(OR($R540=0,NOT(ISNUMBER($K540))),0,IF(YEAR($K540)=FY,MONTH($K540),IF(YEAR($K540)&lt;FY,1,0)))</f>
        <v/>
      </c>
      <c r="W540" s="38">
        <f>IF($R540=0,0,MIN(12,IF(AND(ISNUMBER($O540),$O540&gt;=1,$O540&lt;=12),INT($O540),12),IF(AND(RetireExit="Yes",$U540&gt;0),$U540,12),IF(AND(ContractExit="Yes",$V540&gt;0),$V540,12)))</f>
        <v/>
      </c>
      <c r="X540" s="37">
        <f>IF(ISNUMBER($P540),$P540,IncPct)</f>
        <v/>
      </c>
      <c r="Y540" s="39">
        <f>IF($W540=0,0,MAX(0,MIN($W540,IncMonth-1))+MAX(0,$W540-IncMonth+1)*(1+$X540))</f>
        <v/>
      </c>
      <c r="Z540" s="40">
        <f>IF($C540="",0,IFERROR(INDEX(Departments!$B$5:$B$54,MATCH($C540,Departments!$A$5:$A$54,0)),0))</f>
        <v/>
      </c>
      <c r="AA540" s="41">
        <f>N($L540)*$Y540</f>
        <v/>
      </c>
      <c r="AB540" s="41">
        <f>N($M540)*$Y540</f>
        <v/>
      </c>
      <c r="AC540" s="41">
        <f>$AA540*$Z540</f>
        <v/>
      </c>
      <c r="AD540" s="41">
        <f>$AA540*BonusMonths/12</f>
        <v/>
      </c>
      <c r="AE540" s="41">
        <f>($AA540+SI_Gross*$AB540)*IF($Q540=1,SI_O,SI_E)</f>
        <v/>
      </c>
      <c r="AF540" s="41">
        <f>IF($Q540=1,0,$AA540*EOSB)</f>
        <v/>
      </c>
      <c r="AG540" s="41">
        <f>$AN540*$W540</f>
        <v/>
      </c>
      <c r="AH540" s="41">
        <f>SUM($AA540:$AG540)</f>
        <v/>
      </c>
      <c r="AI540" s="41">
        <f>12*($AM540+$AN540)</f>
        <v/>
      </c>
      <c r="AJ540" s="41">
        <f>$AM540*((IncMonth-1)+(13-IncMonth)*(1+$X540))+12*$AN540</f>
        <v/>
      </c>
      <c r="AK540" s="41">
        <f>IF($R540=1,N($L540)+N($M540),0)</f>
        <v/>
      </c>
      <c r="AL540">
        <f>IF($C540="","",IF(N($L540)&lt;=0,"Basic salary missing",IF(ISNA(MATCH($C540,Departments!$A$5:$A$54,0)),"Department not on Departments sheet",IF(AND($I540&lt;&gt;"",NOT(ISNUMBER($I540))),"Date of birth is text, not a date",IF(AND($K540&lt;&gt;"",NOT(ISNUMBER($K540))),"Contract end is text, not a date","")))))</f>
        <v/>
      </c>
      <c r="AM540" s="41">
        <f>IF($R540=0,0,N($L540)*(1+$Z540+BonusMonths/12+IF($Q540=1,0,EOSB))+N($M540)+(N($L540)+SI_Gross*N($M540))*IF($Q540=1,SI_O,SI_E))</f>
        <v/>
      </c>
      <c r="AN540" s="41">
        <f>IF($R540=0,0,(IF($Q540=1,MedO,MedE+Ticket)+Training)/12)</f>
        <v/>
      </c>
    </row>
    <row r="541">
      <c r="I541" s="35" t="n"/>
      <c r="J541" s="35" t="n"/>
      <c r="K541" s="35" t="n"/>
      <c r="L541" s="36" t="n"/>
      <c r="M541" s="36" t="n"/>
      <c r="P541" s="37" t="n"/>
      <c r="Q541" s="38">
        <f>IF($C541="",0,IF(OR(LOWER(TRIM($G541))="omani",LOWER(TRIM($G541))="oman",LOWER(TRIM($G541))="om",LOWER(TRIM($G541))="local"),1,0))</f>
        <v/>
      </c>
      <c r="R541" s="38">
        <f>IF($C541="",0,IF(OR(ISNUMBER(SEARCH("resign",$N541)),ISNUMBER(SEARCH("terminat",$N541)),ISNUMBER(SEARCH("inactive",$N541)),ISNUMBER(SEARCH("vacan",$N541)),ISNUMBER(SEARCH("deceased",$N541)),ISNUMBER(SEARCH("separated",$N541))),0,1))</f>
        <v/>
      </c>
      <c r="S541">
        <f>IF(OR($R541=0,NOT(ISNUMBER($I541))),"",IFERROR(DATEDIF($I541,DATE(FY,1,1),"y"),""))</f>
        <v/>
      </c>
      <c r="T541">
        <f>IF(OR($R541=0,NOT(ISNUMBER($J541))),"",IFERROR(DATEDIF($J541,DATE(FY,1,1),"y"),0))</f>
        <v/>
      </c>
      <c r="U541" s="38">
        <f>IF(OR($R541=0,NOT(ISNUMBER($I541))),0,IF(YEAR($I541)+IF($Q541=1,RetAgeO,RetAgeE)=FY,MONTH($I541),IF(YEAR($I541)+IF($Q541=1,RetAgeO,RetAgeE)&lt;FY,1,0)))</f>
        <v/>
      </c>
      <c r="V541" s="38">
        <f>IF(OR($R541=0,NOT(ISNUMBER($K541))),0,IF(YEAR($K541)=FY,MONTH($K541),IF(YEAR($K541)&lt;FY,1,0)))</f>
        <v/>
      </c>
      <c r="W541" s="38">
        <f>IF($R541=0,0,MIN(12,IF(AND(ISNUMBER($O541),$O541&gt;=1,$O541&lt;=12),INT($O541),12),IF(AND(RetireExit="Yes",$U541&gt;0),$U541,12),IF(AND(ContractExit="Yes",$V541&gt;0),$V541,12)))</f>
        <v/>
      </c>
      <c r="X541" s="37">
        <f>IF(ISNUMBER($P541),$P541,IncPct)</f>
        <v/>
      </c>
      <c r="Y541" s="39">
        <f>IF($W541=0,0,MAX(0,MIN($W541,IncMonth-1))+MAX(0,$W541-IncMonth+1)*(1+$X541))</f>
        <v/>
      </c>
      <c r="Z541" s="40">
        <f>IF($C541="",0,IFERROR(INDEX(Departments!$B$5:$B$54,MATCH($C541,Departments!$A$5:$A$54,0)),0))</f>
        <v/>
      </c>
      <c r="AA541" s="41">
        <f>N($L541)*$Y541</f>
        <v/>
      </c>
      <c r="AB541" s="41">
        <f>N($M541)*$Y541</f>
        <v/>
      </c>
      <c r="AC541" s="41">
        <f>$AA541*$Z541</f>
        <v/>
      </c>
      <c r="AD541" s="41">
        <f>$AA541*BonusMonths/12</f>
        <v/>
      </c>
      <c r="AE541" s="41">
        <f>($AA541+SI_Gross*$AB541)*IF($Q541=1,SI_O,SI_E)</f>
        <v/>
      </c>
      <c r="AF541" s="41">
        <f>IF($Q541=1,0,$AA541*EOSB)</f>
        <v/>
      </c>
      <c r="AG541" s="41">
        <f>$AN541*$W541</f>
        <v/>
      </c>
      <c r="AH541" s="41">
        <f>SUM($AA541:$AG541)</f>
        <v/>
      </c>
      <c r="AI541" s="41">
        <f>12*($AM541+$AN541)</f>
        <v/>
      </c>
      <c r="AJ541" s="41">
        <f>$AM541*((IncMonth-1)+(13-IncMonth)*(1+$X541))+12*$AN541</f>
        <v/>
      </c>
      <c r="AK541" s="41">
        <f>IF($R541=1,N($L541)+N($M541),0)</f>
        <v/>
      </c>
      <c r="AL541">
        <f>IF($C541="","",IF(N($L541)&lt;=0,"Basic salary missing",IF(ISNA(MATCH($C541,Departments!$A$5:$A$54,0)),"Department not on Departments sheet",IF(AND($I541&lt;&gt;"",NOT(ISNUMBER($I541))),"Date of birth is text, not a date",IF(AND($K541&lt;&gt;"",NOT(ISNUMBER($K541))),"Contract end is text, not a date","")))))</f>
        <v/>
      </c>
      <c r="AM541" s="41">
        <f>IF($R541=0,0,N($L541)*(1+$Z541+BonusMonths/12+IF($Q541=1,0,EOSB))+N($M541)+(N($L541)+SI_Gross*N($M541))*IF($Q541=1,SI_O,SI_E))</f>
        <v/>
      </c>
      <c r="AN541" s="41">
        <f>IF($R541=0,0,(IF($Q541=1,MedO,MedE+Ticket)+Training)/12)</f>
        <v/>
      </c>
    </row>
    <row r="542">
      <c r="I542" s="35" t="n"/>
      <c r="J542" s="35" t="n"/>
      <c r="K542" s="35" t="n"/>
      <c r="L542" s="36" t="n"/>
      <c r="M542" s="36" t="n"/>
      <c r="P542" s="37" t="n"/>
      <c r="Q542" s="38">
        <f>IF($C542="",0,IF(OR(LOWER(TRIM($G542))="omani",LOWER(TRIM($G542))="oman",LOWER(TRIM($G542))="om",LOWER(TRIM($G542))="local"),1,0))</f>
        <v/>
      </c>
      <c r="R542" s="38">
        <f>IF($C542="",0,IF(OR(ISNUMBER(SEARCH("resign",$N542)),ISNUMBER(SEARCH("terminat",$N542)),ISNUMBER(SEARCH("inactive",$N542)),ISNUMBER(SEARCH("vacan",$N542)),ISNUMBER(SEARCH("deceased",$N542)),ISNUMBER(SEARCH("separated",$N542))),0,1))</f>
        <v/>
      </c>
      <c r="S542">
        <f>IF(OR($R542=0,NOT(ISNUMBER($I542))),"",IFERROR(DATEDIF($I542,DATE(FY,1,1),"y"),""))</f>
        <v/>
      </c>
      <c r="T542">
        <f>IF(OR($R542=0,NOT(ISNUMBER($J542))),"",IFERROR(DATEDIF($J542,DATE(FY,1,1),"y"),0))</f>
        <v/>
      </c>
      <c r="U542" s="38">
        <f>IF(OR($R542=0,NOT(ISNUMBER($I542))),0,IF(YEAR($I542)+IF($Q542=1,RetAgeO,RetAgeE)=FY,MONTH($I542),IF(YEAR($I542)+IF($Q542=1,RetAgeO,RetAgeE)&lt;FY,1,0)))</f>
        <v/>
      </c>
      <c r="V542" s="38">
        <f>IF(OR($R542=0,NOT(ISNUMBER($K542))),0,IF(YEAR($K542)=FY,MONTH($K542),IF(YEAR($K542)&lt;FY,1,0)))</f>
        <v/>
      </c>
      <c r="W542" s="38">
        <f>IF($R542=0,0,MIN(12,IF(AND(ISNUMBER($O542),$O542&gt;=1,$O542&lt;=12),INT($O542),12),IF(AND(RetireExit="Yes",$U542&gt;0),$U542,12),IF(AND(ContractExit="Yes",$V542&gt;0),$V542,12)))</f>
        <v/>
      </c>
      <c r="X542" s="37">
        <f>IF(ISNUMBER($P542),$P542,IncPct)</f>
        <v/>
      </c>
      <c r="Y542" s="39">
        <f>IF($W542=0,0,MAX(0,MIN($W542,IncMonth-1))+MAX(0,$W542-IncMonth+1)*(1+$X542))</f>
        <v/>
      </c>
      <c r="Z542" s="40">
        <f>IF($C542="",0,IFERROR(INDEX(Departments!$B$5:$B$54,MATCH($C542,Departments!$A$5:$A$54,0)),0))</f>
        <v/>
      </c>
      <c r="AA542" s="41">
        <f>N($L542)*$Y542</f>
        <v/>
      </c>
      <c r="AB542" s="41">
        <f>N($M542)*$Y542</f>
        <v/>
      </c>
      <c r="AC542" s="41">
        <f>$AA542*$Z542</f>
        <v/>
      </c>
      <c r="AD542" s="41">
        <f>$AA542*BonusMonths/12</f>
        <v/>
      </c>
      <c r="AE542" s="41">
        <f>($AA542+SI_Gross*$AB542)*IF($Q542=1,SI_O,SI_E)</f>
        <v/>
      </c>
      <c r="AF542" s="41">
        <f>IF($Q542=1,0,$AA542*EOSB)</f>
        <v/>
      </c>
      <c r="AG542" s="41">
        <f>$AN542*$W542</f>
        <v/>
      </c>
      <c r="AH542" s="41">
        <f>SUM($AA542:$AG542)</f>
        <v/>
      </c>
      <c r="AI542" s="41">
        <f>12*($AM542+$AN542)</f>
        <v/>
      </c>
      <c r="AJ542" s="41">
        <f>$AM542*((IncMonth-1)+(13-IncMonth)*(1+$X542))+12*$AN542</f>
        <v/>
      </c>
      <c r="AK542" s="41">
        <f>IF($R542=1,N($L542)+N($M542),0)</f>
        <v/>
      </c>
      <c r="AL542">
        <f>IF($C542="","",IF(N($L542)&lt;=0,"Basic salary missing",IF(ISNA(MATCH($C542,Departments!$A$5:$A$54,0)),"Department not on Departments sheet",IF(AND($I542&lt;&gt;"",NOT(ISNUMBER($I542))),"Date of birth is text, not a date",IF(AND($K542&lt;&gt;"",NOT(ISNUMBER($K542))),"Contract end is text, not a date","")))))</f>
        <v/>
      </c>
      <c r="AM542" s="41">
        <f>IF($R542=0,0,N($L542)*(1+$Z542+BonusMonths/12+IF($Q542=1,0,EOSB))+N($M542)+(N($L542)+SI_Gross*N($M542))*IF($Q542=1,SI_O,SI_E))</f>
        <v/>
      </c>
      <c r="AN542" s="41">
        <f>IF($R542=0,0,(IF($Q542=1,MedO,MedE+Ticket)+Training)/12)</f>
        <v/>
      </c>
    </row>
    <row r="543">
      <c r="I543" s="35" t="n"/>
      <c r="J543" s="35" t="n"/>
      <c r="K543" s="35" t="n"/>
      <c r="L543" s="36" t="n"/>
      <c r="M543" s="36" t="n"/>
      <c r="P543" s="37" t="n"/>
      <c r="Q543" s="38">
        <f>IF($C543="",0,IF(OR(LOWER(TRIM($G543))="omani",LOWER(TRIM($G543))="oman",LOWER(TRIM($G543))="om",LOWER(TRIM($G543))="local"),1,0))</f>
        <v/>
      </c>
      <c r="R543" s="38">
        <f>IF($C543="",0,IF(OR(ISNUMBER(SEARCH("resign",$N543)),ISNUMBER(SEARCH("terminat",$N543)),ISNUMBER(SEARCH("inactive",$N543)),ISNUMBER(SEARCH("vacan",$N543)),ISNUMBER(SEARCH("deceased",$N543)),ISNUMBER(SEARCH("separated",$N543))),0,1))</f>
        <v/>
      </c>
      <c r="S543">
        <f>IF(OR($R543=0,NOT(ISNUMBER($I543))),"",IFERROR(DATEDIF($I543,DATE(FY,1,1),"y"),""))</f>
        <v/>
      </c>
      <c r="T543">
        <f>IF(OR($R543=0,NOT(ISNUMBER($J543))),"",IFERROR(DATEDIF($J543,DATE(FY,1,1),"y"),0))</f>
        <v/>
      </c>
      <c r="U543" s="38">
        <f>IF(OR($R543=0,NOT(ISNUMBER($I543))),0,IF(YEAR($I543)+IF($Q543=1,RetAgeO,RetAgeE)=FY,MONTH($I543),IF(YEAR($I543)+IF($Q543=1,RetAgeO,RetAgeE)&lt;FY,1,0)))</f>
        <v/>
      </c>
      <c r="V543" s="38">
        <f>IF(OR($R543=0,NOT(ISNUMBER($K543))),0,IF(YEAR($K543)=FY,MONTH($K543),IF(YEAR($K543)&lt;FY,1,0)))</f>
        <v/>
      </c>
      <c r="W543" s="38">
        <f>IF($R543=0,0,MIN(12,IF(AND(ISNUMBER($O543),$O543&gt;=1,$O543&lt;=12),INT($O543),12),IF(AND(RetireExit="Yes",$U543&gt;0),$U543,12),IF(AND(ContractExit="Yes",$V543&gt;0),$V543,12)))</f>
        <v/>
      </c>
      <c r="X543" s="37">
        <f>IF(ISNUMBER($P543),$P543,IncPct)</f>
        <v/>
      </c>
      <c r="Y543" s="39">
        <f>IF($W543=0,0,MAX(0,MIN($W543,IncMonth-1))+MAX(0,$W543-IncMonth+1)*(1+$X543))</f>
        <v/>
      </c>
      <c r="Z543" s="40">
        <f>IF($C543="",0,IFERROR(INDEX(Departments!$B$5:$B$54,MATCH($C543,Departments!$A$5:$A$54,0)),0))</f>
        <v/>
      </c>
      <c r="AA543" s="41">
        <f>N($L543)*$Y543</f>
        <v/>
      </c>
      <c r="AB543" s="41">
        <f>N($M543)*$Y543</f>
        <v/>
      </c>
      <c r="AC543" s="41">
        <f>$AA543*$Z543</f>
        <v/>
      </c>
      <c r="AD543" s="41">
        <f>$AA543*BonusMonths/12</f>
        <v/>
      </c>
      <c r="AE543" s="41">
        <f>($AA543+SI_Gross*$AB543)*IF($Q543=1,SI_O,SI_E)</f>
        <v/>
      </c>
      <c r="AF543" s="41">
        <f>IF($Q543=1,0,$AA543*EOSB)</f>
        <v/>
      </c>
      <c r="AG543" s="41">
        <f>$AN543*$W543</f>
        <v/>
      </c>
      <c r="AH543" s="41">
        <f>SUM($AA543:$AG543)</f>
        <v/>
      </c>
      <c r="AI543" s="41">
        <f>12*($AM543+$AN543)</f>
        <v/>
      </c>
      <c r="AJ543" s="41">
        <f>$AM543*((IncMonth-1)+(13-IncMonth)*(1+$X543))+12*$AN543</f>
        <v/>
      </c>
      <c r="AK543" s="41">
        <f>IF($R543=1,N($L543)+N($M543),0)</f>
        <v/>
      </c>
      <c r="AL543">
        <f>IF($C543="","",IF(N($L543)&lt;=0,"Basic salary missing",IF(ISNA(MATCH($C543,Departments!$A$5:$A$54,0)),"Department not on Departments sheet",IF(AND($I543&lt;&gt;"",NOT(ISNUMBER($I543))),"Date of birth is text, not a date",IF(AND($K543&lt;&gt;"",NOT(ISNUMBER($K543))),"Contract end is text, not a date","")))))</f>
        <v/>
      </c>
      <c r="AM543" s="41">
        <f>IF($R543=0,0,N($L543)*(1+$Z543+BonusMonths/12+IF($Q543=1,0,EOSB))+N($M543)+(N($L543)+SI_Gross*N($M543))*IF($Q543=1,SI_O,SI_E))</f>
        <v/>
      </c>
      <c r="AN543" s="41">
        <f>IF($R543=0,0,(IF($Q543=1,MedO,MedE+Ticket)+Training)/12)</f>
        <v/>
      </c>
    </row>
    <row r="544">
      <c r="I544" s="35" t="n"/>
      <c r="J544" s="35" t="n"/>
      <c r="K544" s="35" t="n"/>
      <c r="L544" s="36" t="n"/>
      <c r="M544" s="36" t="n"/>
      <c r="P544" s="37" t="n"/>
      <c r="Q544" s="38">
        <f>IF($C544="",0,IF(OR(LOWER(TRIM($G544))="omani",LOWER(TRIM($G544))="oman",LOWER(TRIM($G544))="om",LOWER(TRIM($G544))="local"),1,0))</f>
        <v/>
      </c>
      <c r="R544" s="38">
        <f>IF($C544="",0,IF(OR(ISNUMBER(SEARCH("resign",$N544)),ISNUMBER(SEARCH("terminat",$N544)),ISNUMBER(SEARCH("inactive",$N544)),ISNUMBER(SEARCH("vacan",$N544)),ISNUMBER(SEARCH("deceased",$N544)),ISNUMBER(SEARCH("separated",$N544))),0,1))</f>
        <v/>
      </c>
      <c r="S544">
        <f>IF(OR($R544=0,NOT(ISNUMBER($I544))),"",IFERROR(DATEDIF($I544,DATE(FY,1,1),"y"),""))</f>
        <v/>
      </c>
      <c r="T544">
        <f>IF(OR($R544=0,NOT(ISNUMBER($J544))),"",IFERROR(DATEDIF($J544,DATE(FY,1,1),"y"),0))</f>
        <v/>
      </c>
      <c r="U544" s="38">
        <f>IF(OR($R544=0,NOT(ISNUMBER($I544))),0,IF(YEAR($I544)+IF($Q544=1,RetAgeO,RetAgeE)=FY,MONTH($I544),IF(YEAR($I544)+IF($Q544=1,RetAgeO,RetAgeE)&lt;FY,1,0)))</f>
        <v/>
      </c>
      <c r="V544" s="38">
        <f>IF(OR($R544=0,NOT(ISNUMBER($K544))),0,IF(YEAR($K544)=FY,MONTH($K544),IF(YEAR($K544)&lt;FY,1,0)))</f>
        <v/>
      </c>
      <c r="W544" s="38">
        <f>IF($R544=0,0,MIN(12,IF(AND(ISNUMBER($O544),$O544&gt;=1,$O544&lt;=12),INT($O544),12),IF(AND(RetireExit="Yes",$U544&gt;0),$U544,12),IF(AND(ContractExit="Yes",$V544&gt;0),$V544,12)))</f>
        <v/>
      </c>
      <c r="X544" s="37">
        <f>IF(ISNUMBER($P544),$P544,IncPct)</f>
        <v/>
      </c>
      <c r="Y544" s="39">
        <f>IF($W544=0,0,MAX(0,MIN($W544,IncMonth-1))+MAX(0,$W544-IncMonth+1)*(1+$X544))</f>
        <v/>
      </c>
      <c r="Z544" s="40">
        <f>IF($C544="",0,IFERROR(INDEX(Departments!$B$5:$B$54,MATCH($C544,Departments!$A$5:$A$54,0)),0))</f>
        <v/>
      </c>
      <c r="AA544" s="41">
        <f>N($L544)*$Y544</f>
        <v/>
      </c>
      <c r="AB544" s="41">
        <f>N($M544)*$Y544</f>
        <v/>
      </c>
      <c r="AC544" s="41">
        <f>$AA544*$Z544</f>
        <v/>
      </c>
      <c r="AD544" s="41">
        <f>$AA544*BonusMonths/12</f>
        <v/>
      </c>
      <c r="AE544" s="41">
        <f>($AA544+SI_Gross*$AB544)*IF($Q544=1,SI_O,SI_E)</f>
        <v/>
      </c>
      <c r="AF544" s="41">
        <f>IF($Q544=1,0,$AA544*EOSB)</f>
        <v/>
      </c>
      <c r="AG544" s="41">
        <f>$AN544*$W544</f>
        <v/>
      </c>
      <c r="AH544" s="41">
        <f>SUM($AA544:$AG544)</f>
        <v/>
      </c>
      <c r="AI544" s="41">
        <f>12*($AM544+$AN544)</f>
        <v/>
      </c>
      <c r="AJ544" s="41">
        <f>$AM544*((IncMonth-1)+(13-IncMonth)*(1+$X544))+12*$AN544</f>
        <v/>
      </c>
      <c r="AK544" s="41">
        <f>IF($R544=1,N($L544)+N($M544),0)</f>
        <v/>
      </c>
      <c r="AL544">
        <f>IF($C544="","",IF(N($L544)&lt;=0,"Basic salary missing",IF(ISNA(MATCH($C544,Departments!$A$5:$A$54,0)),"Department not on Departments sheet",IF(AND($I544&lt;&gt;"",NOT(ISNUMBER($I544))),"Date of birth is text, not a date",IF(AND($K544&lt;&gt;"",NOT(ISNUMBER($K544))),"Contract end is text, not a date","")))))</f>
        <v/>
      </c>
      <c r="AM544" s="41">
        <f>IF($R544=0,0,N($L544)*(1+$Z544+BonusMonths/12+IF($Q544=1,0,EOSB))+N($M544)+(N($L544)+SI_Gross*N($M544))*IF($Q544=1,SI_O,SI_E))</f>
        <v/>
      </c>
      <c r="AN544" s="41">
        <f>IF($R544=0,0,(IF($Q544=1,MedO,MedE+Ticket)+Training)/12)</f>
        <v/>
      </c>
    </row>
    <row r="545">
      <c r="I545" s="35" t="n"/>
      <c r="J545" s="35" t="n"/>
      <c r="K545" s="35" t="n"/>
      <c r="L545" s="36" t="n"/>
      <c r="M545" s="36" t="n"/>
      <c r="P545" s="37" t="n"/>
      <c r="Q545" s="38">
        <f>IF($C545="",0,IF(OR(LOWER(TRIM($G545))="omani",LOWER(TRIM($G545))="oman",LOWER(TRIM($G545))="om",LOWER(TRIM($G545))="local"),1,0))</f>
        <v/>
      </c>
      <c r="R545" s="38">
        <f>IF($C545="",0,IF(OR(ISNUMBER(SEARCH("resign",$N545)),ISNUMBER(SEARCH("terminat",$N545)),ISNUMBER(SEARCH("inactive",$N545)),ISNUMBER(SEARCH("vacan",$N545)),ISNUMBER(SEARCH("deceased",$N545)),ISNUMBER(SEARCH("separated",$N545))),0,1))</f>
        <v/>
      </c>
      <c r="S545">
        <f>IF(OR($R545=0,NOT(ISNUMBER($I545))),"",IFERROR(DATEDIF($I545,DATE(FY,1,1),"y"),""))</f>
        <v/>
      </c>
      <c r="T545">
        <f>IF(OR($R545=0,NOT(ISNUMBER($J545))),"",IFERROR(DATEDIF($J545,DATE(FY,1,1),"y"),0))</f>
        <v/>
      </c>
      <c r="U545" s="38">
        <f>IF(OR($R545=0,NOT(ISNUMBER($I545))),0,IF(YEAR($I545)+IF($Q545=1,RetAgeO,RetAgeE)=FY,MONTH($I545),IF(YEAR($I545)+IF($Q545=1,RetAgeO,RetAgeE)&lt;FY,1,0)))</f>
        <v/>
      </c>
      <c r="V545" s="38">
        <f>IF(OR($R545=0,NOT(ISNUMBER($K545))),0,IF(YEAR($K545)=FY,MONTH($K545),IF(YEAR($K545)&lt;FY,1,0)))</f>
        <v/>
      </c>
      <c r="W545" s="38">
        <f>IF($R545=0,0,MIN(12,IF(AND(ISNUMBER($O545),$O545&gt;=1,$O545&lt;=12),INT($O545),12),IF(AND(RetireExit="Yes",$U545&gt;0),$U545,12),IF(AND(ContractExit="Yes",$V545&gt;0),$V545,12)))</f>
        <v/>
      </c>
      <c r="X545" s="37">
        <f>IF(ISNUMBER($P545),$P545,IncPct)</f>
        <v/>
      </c>
      <c r="Y545" s="39">
        <f>IF($W545=0,0,MAX(0,MIN($W545,IncMonth-1))+MAX(0,$W545-IncMonth+1)*(1+$X545))</f>
        <v/>
      </c>
      <c r="Z545" s="40">
        <f>IF($C545="",0,IFERROR(INDEX(Departments!$B$5:$B$54,MATCH($C545,Departments!$A$5:$A$54,0)),0))</f>
        <v/>
      </c>
      <c r="AA545" s="41">
        <f>N($L545)*$Y545</f>
        <v/>
      </c>
      <c r="AB545" s="41">
        <f>N($M545)*$Y545</f>
        <v/>
      </c>
      <c r="AC545" s="41">
        <f>$AA545*$Z545</f>
        <v/>
      </c>
      <c r="AD545" s="41">
        <f>$AA545*BonusMonths/12</f>
        <v/>
      </c>
      <c r="AE545" s="41">
        <f>($AA545+SI_Gross*$AB545)*IF($Q545=1,SI_O,SI_E)</f>
        <v/>
      </c>
      <c r="AF545" s="41">
        <f>IF($Q545=1,0,$AA545*EOSB)</f>
        <v/>
      </c>
      <c r="AG545" s="41">
        <f>$AN545*$W545</f>
        <v/>
      </c>
      <c r="AH545" s="41">
        <f>SUM($AA545:$AG545)</f>
        <v/>
      </c>
      <c r="AI545" s="41">
        <f>12*($AM545+$AN545)</f>
        <v/>
      </c>
      <c r="AJ545" s="41">
        <f>$AM545*((IncMonth-1)+(13-IncMonth)*(1+$X545))+12*$AN545</f>
        <v/>
      </c>
      <c r="AK545" s="41">
        <f>IF($R545=1,N($L545)+N($M545),0)</f>
        <v/>
      </c>
      <c r="AL545">
        <f>IF($C545="","",IF(N($L545)&lt;=0,"Basic salary missing",IF(ISNA(MATCH($C545,Departments!$A$5:$A$54,0)),"Department not on Departments sheet",IF(AND($I545&lt;&gt;"",NOT(ISNUMBER($I545))),"Date of birth is text, not a date",IF(AND($K545&lt;&gt;"",NOT(ISNUMBER($K545))),"Contract end is text, not a date","")))))</f>
        <v/>
      </c>
      <c r="AM545" s="41">
        <f>IF($R545=0,0,N($L545)*(1+$Z545+BonusMonths/12+IF($Q545=1,0,EOSB))+N($M545)+(N($L545)+SI_Gross*N($M545))*IF($Q545=1,SI_O,SI_E))</f>
        <v/>
      </c>
      <c r="AN545" s="41">
        <f>IF($R545=0,0,(IF($Q545=1,MedO,MedE+Ticket)+Training)/12)</f>
        <v/>
      </c>
    </row>
    <row r="546">
      <c r="I546" s="35" t="n"/>
      <c r="J546" s="35" t="n"/>
      <c r="K546" s="35" t="n"/>
      <c r="L546" s="36" t="n"/>
      <c r="M546" s="36" t="n"/>
      <c r="P546" s="37" t="n"/>
      <c r="Q546" s="38">
        <f>IF($C546="",0,IF(OR(LOWER(TRIM($G546))="omani",LOWER(TRIM($G546))="oman",LOWER(TRIM($G546))="om",LOWER(TRIM($G546))="local"),1,0))</f>
        <v/>
      </c>
      <c r="R546" s="38">
        <f>IF($C546="",0,IF(OR(ISNUMBER(SEARCH("resign",$N546)),ISNUMBER(SEARCH("terminat",$N546)),ISNUMBER(SEARCH("inactive",$N546)),ISNUMBER(SEARCH("vacan",$N546)),ISNUMBER(SEARCH("deceased",$N546)),ISNUMBER(SEARCH("separated",$N546))),0,1))</f>
        <v/>
      </c>
      <c r="S546">
        <f>IF(OR($R546=0,NOT(ISNUMBER($I546))),"",IFERROR(DATEDIF($I546,DATE(FY,1,1),"y"),""))</f>
        <v/>
      </c>
      <c r="T546">
        <f>IF(OR($R546=0,NOT(ISNUMBER($J546))),"",IFERROR(DATEDIF($J546,DATE(FY,1,1),"y"),0))</f>
        <v/>
      </c>
      <c r="U546" s="38">
        <f>IF(OR($R546=0,NOT(ISNUMBER($I546))),0,IF(YEAR($I546)+IF($Q546=1,RetAgeO,RetAgeE)=FY,MONTH($I546),IF(YEAR($I546)+IF($Q546=1,RetAgeO,RetAgeE)&lt;FY,1,0)))</f>
        <v/>
      </c>
      <c r="V546" s="38">
        <f>IF(OR($R546=0,NOT(ISNUMBER($K546))),0,IF(YEAR($K546)=FY,MONTH($K546),IF(YEAR($K546)&lt;FY,1,0)))</f>
        <v/>
      </c>
      <c r="W546" s="38">
        <f>IF($R546=0,0,MIN(12,IF(AND(ISNUMBER($O546),$O546&gt;=1,$O546&lt;=12),INT($O546),12),IF(AND(RetireExit="Yes",$U546&gt;0),$U546,12),IF(AND(ContractExit="Yes",$V546&gt;0),$V546,12)))</f>
        <v/>
      </c>
      <c r="X546" s="37">
        <f>IF(ISNUMBER($P546),$P546,IncPct)</f>
        <v/>
      </c>
      <c r="Y546" s="39">
        <f>IF($W546=0,0,MAX(0,MIN($W546,IncMonth-1))+MAX(0,$W546-IncMonth+1)*(1+$X546))</f>
        <v/>
      </c>
      <c r="Z546" s="40">
        <f>IF($C546="",0,IFERROR(INDEX(Departments!$B$5:$B$54,MATCH($C546,Departments!$A$5:$A$54,0)),0))</f>
        <v/>
      </c>
      <c r="AA546" s="41">
        <f>N($L546)*$Y546</f>
        <v/>
      </c>
      <c r="AB546" s="41">
        <f>N($M546)*$Y546</f>
        <v/>
      </c>
      <c r="AC546" s="41">
        <f>$AA546*$Z546</f>
        <v/>
      </c>
      <c r="AD546" s="41">
        <f>$AA546*BonusMonths/12</f>
        <v/>
      </c>
      <c r="AE546" s="41">
        <f>($AA546+SI_Gross*$AB546)*IF($Q546=1,SI_O,SI_E)</f>
        <v/>
      </c>
      <c r="AF546" s="41">
        <f>IF($Q546=1,0,$AA546*EOSB)</f>
        <v/>
      </c>
      <c r="AG546" s="41">
        <f>$AN546*$W546</f>
        <v/>
      </c>
      <c r="AH546" s="41">
        <f>SUM($AA546:$AG546)</f>
        <v/>
      </c>
      <c r="AI546" s="41">
        <f>12*($AM546+$AN546)</f>
        <v/>
      </c>
      <c r="AJ546" s="41">
        <f>$AM546*((IncMonth-1)+(13-IncMonth)*(1+$X546))+12*$AN546</f>
        <v/>
      </c>
      <c r="AK546" s="41">
        <f>IF($R546=1,N($L546)+N($M546),0)</f>
        <v/>
      </c>
      <c r="AL546">
        <f>IF($C546="","",IF(N($L546)&lt;=0,"Basic salary missing",IF(ISNA(MATCH($C546,Departments!$A$5:$A$54,0)),"Department not on Departments sheet",IF(AND($I546&lt;&gt;"",NOT(ISNUMBER($I546))),"Date of birth is text, not a date",IF(AND($K546&lt;&gt;"",NOT(ISNUMBER($K546))),"Contract end is text, not a date","")))))</f>
        <v/>
      </c>
      <c r="AM546" s="41">
        <f>IF($R546=0,0,N($L546)*(1+$Z546+BonusMonths/12+IF($Q546=1,0,EOSB))+N($M546)+(N($L546)+SI_Gross*N($M546))*IF($Q546=1,SI_O,SI_E))</f>
        <v/>
      </c>
      <c r="AN546" s="41">
        <f>IF($R546=0,0,(IF($Q546=1,MedO,MedE+Ticket)+Training)/12)</f>
        <v/>
      </c>
    </row>
    <row r="547">
      <c r="I547" s="35" t="n"/>
      <c r="J547" s="35" t="n"/>
      <c r="K547" s="35" t="n"/>
      <c r="L547" s="36" t="n"/>
      <c r="M547" s="36" t="n"/>
      <c r="P547" s="37" t="n"/>
      <c r="Q547" s="38">
        <f>IF($C547="",0,IF(OR(LOWER(TRIM($G547))="omani",LOWER(TRIM($G547))="oman",LOWER(TRIM($G547))="om",LOWER(TRIM($G547))="local"),1,0))</f>
        <v/>
      </c>
      <c r="R547" s="38">
        <f>IF($C547="",0,IF(OR(ISNUMBER(SEARCH("resign",$N547)),ISNUMBER(SEARCH("terminat",$N547)),ISNUMBER(SEARCH("inactive",$N547)),ISNUMBER(SEARCH("vacan",$N547)),ISNUMBER(SEARCH("deceased",$N547)),ISNUMBER(SEARCH("separated",$N547))),0,1))</f>
        <v/>
      </c>
      <c r="S547">
        <f>IF(OR($R547=0,NOT(ISNUMBER($I547))),"",IFERROR(DATEDIF($I547,DATE(FY,1,1),"y"),""))</f>
        <v/>
      </c>
      <c r="T547">
        <f>IF(OR($R547=0,NOT(ISNUMBER($J547))),"",IFERROR(DATEDIF($J547,DATE(FY,1,1),"y"),0))</f>
        <v/>
      </c>
      <c r="U547" s="38">
        <f>IF(OR($R547=0,NOT(ISNUMBER($I547))),0,IF(YEAR($I547)+IF($Q547=1,RetAgeO,RetAgeE)=FY,MONTH($I547),IF(YEAR($I547)+IF($Q547=1,RetAgeO,RetAgeE)&lt;FY,1,0)))</f>
        <v/>
      </c>
      <c r="V547" s="38">
        <f>IF(OR($R547=0,NOT(ISNUMBER($K547))),0,IF(YEAR($K547)=FY,MONTH($K547),IF(YEAR($K547)&lt;FY,1,0)))</f>
        <v/>
      </c>
      <c r="W547" s="38">
        <f>IF($R547=0,0,MIN(12,IF(AND(ISNUMBER($O547),$O547&gt;=1,$O547&lt;=12),INT($O547),12),IF(AND(RetireExit="Yes",$U547&gt;0),$U547,12),IF(AND(ContractExit="Yes",$V547&gt;0),$V547,12)))</f>
        <v/>
      </c>
      <c r="X547" s="37">
        <f>IF(ISNUMBER($P547),$P547,IncPct)</f>
        <v/>
      </c>
      <c r="Y547" s="39">
        <f>IF($W547=0,0,MAX(0,MIN($W547,IncMonth-1))+MAX(0,$W547-IncMonth+1)*(1+$X547))</f>
        <v/>
      </c>
      <c r="Z547" s="40">
        <f>IF($C547="",0,IFERROR(INDEX(Departments!$B$5:$B$54,MATCH($C547,Departments!$A$5:$A$54,0)),0))</f>
        <v/>
      </c>
      <c r="AA547" s="41">
        <f>N($L547)*$Y547</f>
        <v/>
      </c>
      <c r="AB547" s="41">
        <f>N($M547)*$Y547</f>
        <v/>
      </c>
      <c r="AC547" s="41">
        <f>$AA547*$Z547</f>
        <v/>
      </c>
      <c r="AD547" s="41">
        <f>$AA547*BonusMonths/12</f>
        <v/>
      </c>
      <c r="AE547" s="41">
        <f>($AA547+SI_Gross*$AB547)*IF($Q547=1,SI_O,SI_E)</f>
        <v/>
      </c>
      <c r="AF547" s="41">
        <f>IF($Q547=1,0,$AA547*EOSB)</f>
        <v/>
      </c>
      <c r="AG547" s="41">
        <f>$AN547*$W547</f>
        <v/>
      </c>
      <c r="AH547" s="41">
        <f>SUM($AA547:$AG547)</f>
        <v/>
      </c>
      <c r="AI547" s="41">
        <f>12*($AM547+$AN547)</f>
        <v/>
      </c>
      <c r="AJ547" s="41">
        <f>$AM547*((IncMonth-1)+(13-IncMonth)*(1+$X547))+12*$AN547</f>
        <v/>
      </c>
      <c r="AK547" s="41">
        <f>IF($R547=1,N($L547)+N($M547),0)</f>
        <v/>
      </c>
      <c r="AL547">
        <f>IF($C547="","",IF(N($L547)&lt;=0,"Basic salary missing",IF(ISNA(MATCH($C547,Departments!$A$5:$A$54,0)),"Department not on Departments sheet",IF(AND($I547&lt;&gt;"",NOT(ISNUMBER($I547))),"Date of birth is text, not a date",IF(AND($K547&lt;&gt;"",NOT(ISNUMBER($K547))),"Contract end is text, not a date","")))))</f>
        <v/>
      </c>
      <c r="AM547" s="41">
        <f>IF($R547=0,0,N($L547)*(1+$Z547+BonusMonths/12+IF($Q547=1,0,EOSB))+N($M547)+(N($L547)+SI_Gross*N($M547))*IF($Q547=1,SI_O,SI_E))</f>
        <v/>
      </c>
      <c r="AN547" s="41">
        <f>IF($R547=0,0,(IF($Q547=1,MedO,MedE+Ticket)+Training)/12)</f>
        <v/>
      </c>
    </row>
    <row r="548">
      <c r="I548" s="35" t="n"/>
      <c r="J548" s="35" t="n"/>
      <c r="K548" s="35" t="n"/>
      <c r="L548" s="36" t="n"/>
      <c r="M548" s="36" t="n"/>
      <c r="P548" s="37" t="n"/>
      <c r="Q548" s="38">
        <f>IF($C548="",0,IF(OR(LOWER(TRIM($G548))="omani",LOWER(TRIM($G548))="oman",LOWER(TRIM($G548))="om",LOWER(TRIM($G548))="local"),1,0))</f>
        <v/>
      </c>
      <c r="R548" s="38">
        <f>IF($C548="",0,IF(OR(ISNUMBER(SEARCH("resign",$N548)),ISNUMBER(SEARCH("terminat",$N548)),ISNUMBER(SEARCH("inactive",$N548)),ISNUMBER(SEARCH("vacan",$N548)),ISNUMBER(SEARCH("deceased",$N548)),ISNUMBER(SEARCH("separated",$N548))),0,1))</f>
        <v/>
      </c>
      <c r="S548">
        <f>IF(OR($R548=0,NOT(ISNUMBER($I548))),"",IFERROR(DATEDIF($I548,DATE(FY,1,1),"y"),""))</f>
        <v/>
      </c>
      <c r="T548">
        <f>IF(OR($R548=0,NOT(ISNUMBER($J548))),"",IFERROR(DATEDIF($J548,DATE(FY,1,1),"y"),0))</f>
        <v/>
      </c>
      <c r="U548" s="38">
        <f>IF(OR($R548=0,NOT(ISNUMBER($I548))),0,IF(YEAR($I548)+IF($Q548=1,RetAgeO,RetAgeE)=FY,MONTH($I548),IF(YEAR($I548)+IF($Q548=1,RetAgeO,RetAgeE)&lt;FY,1,0)))</f>
        <v/>
      </c>
      <c r="V548" s="38">
        <f>IF(OR($R548=0,NOT(ISNUMBER($K548))),0,IF(YEAR($K548)=FY,MONTH($K548),IF(YEAR($K548)&lt;FY,1,0)))</f>
        <v/>
      </c>
      <c r="W548" s="38">
        <f>IF($R548=0,0,MIN(12,IF(AND(ISNUMBER($O548),$O548&gt;=1,$O548&lt;=12),INT($O548),12),IF(AND(RetireExit="Yes",$U548&gt;0),$U548,12),IF(AND(ContractExit="Yes",$V548&gt;0),$V548,12)))</f>
        <v/>
      </c>
      <c r="X548" s="37">
        <f>IF(ISNUMBER($P548),$P548,IncPct)</f>
        <v/>
      </c>
      <c r="Y548" s="39">
        <f>IF($W548=0,0,MAX(0,MIN($W548,IncMonth-1))+MAX(0,$W548-IncMonth+1)*(1+$X548))</f>
        <v/>
      </c>
      <c r="Z548" s="40">
        <f>IF($C548="",0,IFERROR(INDEX(Departments!$B$5:$B$54,MATCH($C548,Departments!$A$5:$A$54,0)),0))</f>
        <v/>
      </c>
      <c r="AA548" s="41">
        <f>N($L548)*$Y548</f>
        <v/>
      </c>
      <c r="AB548" s="41">
        <f>N($M548)*$Y548</f>
        <v/>
      </c>
      <c r="AC548" s="41">
        <f>$AA548*$Z548</f>
        <v/>
      </c>
      <c r="AD548" s="41">
        <f>$AA548*BonusMonths/12</f>
        <v/>
      </c>
      <c r="AE548" s="41">
        <f>($AA548+SI_Gross*$AB548)*IF($Q548=1,SI_O,SI_E)</f>
        <v/>
      </c>
      <c r="AF548" s="41">
        <f>IF($Q548=1,0,$AA548*EOSB)</f>
        <v/>
      </c>
      <c r="AG548" s="41">
        <f>$AN548*$W548</f>
        <v/>
      </c>
      <c r="AH548" s="41">
        <f>SUM($AA548:$AG548)</f>
        <v/>
      </c>
      <c r="AI548" s="41">
        <f>12*($AM548+$AN548)</f>
        <v/>
      </c>
      <c r="AJ548" s="41">
        <f>$AM548*((IncMonth-1)+(13-IncMonth)*(1+$X548))+12*$AN548</f>
        <v/>
      </c>
      <c r="AK548" s="41">
        <f>IF($R548=1,N($L548)+N($M548),0)</f>
        <v/>
      </c>
      <c r="AL548">
        <f>IF($C548="","",IF(N($L548)&lt;=0,"Basic salary missing",IF(ISNA(MATCH($C548,Departments!$A$5:$A$54,0)),"Department not on Departments sheet",IF(AND($I548&lt;&gt;"",NOT(ISNUMBER($I548))),"Date of birth is text, not a date",IF(AND($K548&lt;&gt;"",NOT(ISNUMBER($K548))),"Contract end is text, not a date","")))))</f>
        <v/>
      </c>
      <c r="AM548" s="41">
        <f>IF($R548=0,0,N($L548)*(1+$Z548+BonusMonths/12+IF($Q548=1,0,EOSB))+N($M548)+(N($L548)+SI_Gross*N($M548))*IF($Q548=1,SI_O,SI_E))</f>
        <v/>
      </c>
      <c r="AN548" s="41">
        <f>IF($R548=0,0,(IF($Q548=1,MedO,MedE+Ticket)+Training)/12)</f>
        <v/>
      </c>
    </row>
    <row r="549">
      <c r="I549" s="35" t="n"/>
      <c r="J549" s="35" t="n"/>
      <c r="K549" s="35" t="n"/>
      <c r="L549" s="36" t="n"/>
      <c r="M549" s="36" t="n"/>
      <c r="P549" s="37" t="n"/>
      <c r="Q549" s="38">
        <f>IF($C549="",0,IF(OR(LOWER(TRIM($G549))="omani",LOWER(TRIM($G549))="oman",LOWER(TRIM($G549))="om",LOWER(TRIM($G549))="local"),1,0))</f>
        <v/>
      </c>
      <c r="R549" s="38">
        <f>IF($C549="",0,IF(OR(ISNUMBER(SEARCH("resign",$N549)),ISNUMBER(SEARCH("terminat",$N549)),ISNUMBER(SEARCH("inactive",$N549)),ISNUMBER(SEARCH("vacan",$N549)),ISNUMBER(SEARCH("deceased",$N549)),ISNUMBER(SEARCH("separated",$N549))),0,1))</f>
        <v/>
      </c>
      <c r="S549">
        <f>IF(OR($R549=0,NOT(ISNUMBER($I549))),"",IFERROR(DATEDIF($I549,DATE(FY,1,1),"y"),""))</f>
        <v/>
      </c>
      <c r="T549">
        <f>IF(OR($R549=0,NOT(ISNUMBER($J549))),"",IFERROR(DATEDIF($J549,DATE(FY,1,1),"y"),0))</f>
        <v/>
      </c>
      <c r="U549" s="38">
        <f>IF(OR($R549=0,NOT(ISNUMBER($I549))),0,IF(YEAR($I549)+IF($Q549=1,RetAgeO,RetAgeE)=FY,MONTH($I549),IF(YEAR($I549)+IF($Q549=1,RetAgeO,RetAgeE)&lt;FY,1,0)))</f>
        <v/>
      </c>
      <c r="V549" s="38">
        <f>IF(OR($R549=0,NOT(ISNUMBER($K549))),0,IF(YEAR($K549)=FY,MONTH($K549),IF(YEAR($K549)&lt;FY,1,0)))</f>
        <v/>
      </c>
      <c r="W549" s="38">
        <f>IF($R549=0,0,MIN(12,IF(AND(ISNUMBER($O549),$O549&gt;=1,$O549&lt;=12),INT($O549),12),IF(AND(RetireExit="Yes",$U549&gt;0),$U549,12),IF(AND(ContractExit="Yes",$V549&gt;0),$V549,12)))</f>
        <v/>
      </c>
      <c r="X549" s="37">
        <f>IF(ISNUMBER($P549),$P549,IncPct)</f>
        <v/>
      </c>
      <c r="Y549" s="39">
        <f>IF($W549=0,0,MAX(0,MIN($W549,IncMonth-1))+MAX(0,$W549-IncMonth+1)*(1+$X549))</f>
        <v/>
      </c>
      <c r="Z549" s="40">
        <f>IF($C549="",0,IFERROR(INDEX(Departments!$B$5:$B$54,MATCH($C549,Departments!$A$5:$A$54,0)),0))</f>
        <v/>
      </c>
      <c r="AA549" s="41">
        <f>N($L549)*$Y549</f>
        <v/>
      </c>
      <c r="AB549" s="41">
        <f>N($M549)*$Y549</f>
        <v/>
      </c>
      <c r="AC549" s="41">
        <f>$AA549*$Z549</f>
        <v/>
      </c>
      <c r="AD549" s="41">
        <f>$AA549*BonusMonths/12</f>
        <v/>
      </c>
      <c r="AE549" s="41">
        <f>($AA549+SI_Gross*$AB549)*IF($Q549=1,SI_O,SI_E)</f>
        <v/>
      </c>
      <c r="AF549" s="41">
        <f>IF($Q549=1,0,$AA549*EOSB)</f>
        <v/>
      </c>
      <c r="AG549" s="41">
        <f>$AN549*$W549</f>
        <v/>
      </c>
      <c r="AH549" s="41">
        <f>SUM($AA549:$AG549)</f>
        <v/>
      </c>
      <c r="AI549" s="41">
        <f>12*($AM549+$AN549)</f>
        <v/>
      </c>
      <c r="AJ549" s="41">
        <f>$AM549*((IncMonth-1)+(13-IncMonth)*(1+$X549))+12*$AN549</f>
        <v/>
      </c>
      <c r="AK549" s="41">
        <f>IF($R549=1,N($L549)+N($M549),0)</f>
        <v/>
      </c>
      <c r="AL549">
        <f>IF($C549="","",IF(N($L549)&lt;=0,"Basic salary missing",IF(ISNA(MATCH($C549,Departments!$A$5:$A$54,0)),"Department not on Departments sheet",IF(AND($I549&lt;&gt;"",NOT(ISNUMBER($I549))),"Date of birth is text, not a date",IF(AND($K549&lt;&gt;"",NOT(ISNUMBER($K549))),"Contract end is text, not a date","")))))</f>
        <v/>
      </c>
      <c r="AM549" s="41">
        <f>IF($R549=0,0,N($L549)*(1+$Z549+BonusMonths/12+IF($Q549=1,0,EOSB))+N($M549)+(N($L549)+SI_Gross*N($M549))*IF($Q549=1,SI_O,SI_E))</f>
        <v/>
      </c>
      <c r="AN549" s="41">
        <f>IF($R549=0,0,(IF($Q549=1,MedO,MedE+Ticket)+Training)/12)</f>
        <v/>
      </c>
    </row>
    <row r="550">
      <c r="I550" s="35" t="n"/>
      <c r="J550" s="35" t="n"/>
      <c r="K550" s="35" t="n"/>
      <c r="L550" s="36" t="n"/>
      <c r="M550" s="36" t="n"/>
      <c r="P550" s="37" t="n"/>
      <c r="Q550" s="38">
        <f>IF($C550="",0,IF(OR(LOWER(TRIM($G550))="omani",LOWER(TRIM($G550))="oman",LOWER(TRIM($G550))="om",LOWER(TRIM($G550))="local"),1,0))</f>
        <v/>
      </c>
      <c r="R550" s="38">
        <f>IF($C550="",0,IF(OR(ISNUMBER(SEARCH("resign",$N550)),ISNUMBER(SEARCH("terminat",$N550)),ISNUMBER(SEARCH("inactive",$N550)),ISNUMBER(SEARCH("vacan",$N550)),ISNUMBER(SEARCH("deceased",$N550)),ISNUMBER(SEARCH("separated",$N550))),0,1))</f>
        <v/>
      </c>
      <c r="S550">
        <f>IF(OR($R550=0,NOT(ISNUMBER($I550))),"",IFERROR(DATEDIF($I550,DATE(FY,1,1),"y"),""))</f>
        <v/>
      </c>
      <c r="T550">
        <f>IF(OR($R550=0,NOT(ISNUMBER($J550))),"",IFERROR(DATEDIF($J550,DATE(FY,1,1),"y"),0))</f>
        <v/>
      </c>
      <c r="U550" s="38">
        <f>IF(OR($R550=0,NOT(ISNUMBER($I550))),0,IF(YEAR($I550)+IF($Q550=1,RetAgeO,RetAgeE)=FY,MONTH($I550),IF(YEAR($I550)+IF($Q550=1,RetAgeO,RetAgeE)&lt;FY,1,0)))</f>
        <v/>
      </c>
      <c r="V550" s="38">
        <f>IF(OR($R550=0,NOT(ISNUMBER($K550))),0,IF(YEAR($K550)=FY,MONTH($K550),IF(YEAR($K550)&lt;FY,1,0)))</f>
        <v/>
      </c>
      <c r="W550" s="38">
        <f>IF($R550=0,0,MIN(12,IF(AND(ISNUMBER($O550),$O550&gt;=1,$O550&lt;=12),INT($O550),12),IF(AND(RetireExit="Yes",$U550&gt;0),$U550,12),IF(AND(ContractExit="Yes",$V550&gt;0),$V550,12)))</f>
        <v/>
      </c>
      <c r="X550" s="37">
        <f>IF(ISNUMBER($P550),$P550,IncPct)</f>
        <v/>
      </c>
      <c r="Y550" s="39">
        <f>IF($W550=0,0,MAX(0,MIN($W550,IncMonth-1))+MAX(0,$W550-IncMonth+1)*(1+$X550))</f>
        <v/>
      </c>
      <c r="Z550" s="40">
        <f>IF($C550="",0,IFERROR(INDEX(Departments!$B$5:$B$54,MATCH($C550,Departments!$A$5:$A$54,0)),0))</f>
        <v/>
      </c>
      <c r="AA550" s="41">
        <f>N($L550)*$Y550</f>
        <v/>
      </c>
      <c r="AB550" s="41">
        <f>N($M550)*$Y550</f>
        <v/>
      </c>
      <c r="AC550" s="41">
        <f>$AA550*$Z550</f>
        <v/>
      </c>
      <c r="AD550" s="41">
        <f>$AA550*BonusMonths/12</f>
        <v/>
      </c>
      <c r="AE550" s="41">
        <f>($AA550+SI_Gross*$AB550)*IF($Q550=1,SI_O,SI_E)</f>
        <v/>
      </c>
      <c r="AF550" s="41">
        <f>IF($Q550=1,0,$AA550*EOSB)</f>
        <v/>
      </c>
      <c r="AG550" s="41">
        <f>$AN550*$W550</f>
        <v/>
      </c>
      <c r="AH550" s="41">
        <f>SUM($AA550:$AG550)</f>
        <v/>
      </c>
      <c r="AI550" s="41">
        <f>12*($AM550+$AN550)</f>
        <v/>
      </c>
      <c r="AJ550" s="41">
        <f>$AM550*((IncMonth-1)+(13-IncMonth)*(1+$X550))+12*$AN550</f>
        <v/>
      </c>
      <c r="AK550" s="41">
        <f>IF($R550=1,N($L550)+N($M550),0)</f>
        <v/>
      </c>
      <c r="AL550">
        <f>IF($C550="","",IF(N($L550)&lt;=0,"Basic salary missing",IF(ISNA(MATCH($C550,Departments!$A$5:$A$54,0)),"Department not on Departments sheet",IF(AND($I550&lt;&gt;"",NOT(ISNUMBER($I550))),"Date of birth is text, not a date",IF(AND($K550&lt;&gt;"",NOT(ISNUMBER($K550))),"Contract end is text, not a date","")))))</f>
        <v/>
      </c>
      <c r="AM550" s="41">
        <f>IF($R550=0,0,N($L550)*(1+$Z550+BonusMonths/12+IF($Q550=1,0,EOSB))+N($M550)+(N($L550)+SI_Gross*N($M550))*IF($Q550=1,SI_O,SI_E))</f>
        <v/>
      </c>
      <c r="AN550" s="41">
        <f>IF($R550=0,0,(IF($Q550=1,MedO,MedE+Ticket)+Training)/12)</f>
        <v/>
      </c>
    </row>
    <row r="551">
      <c r="I551" s="35" t="n"/>
      <c r="J551" s="35" t="n"/>
      <c r="K551" s="35" t="n"/>
      <c r="L551" s="36" t="n"/>
      <c r="M551" s="36" t="n"/>
      <c r="P551" s="37" t="n"/>
      <c r="Q551" s="38">
        <f>IF($C551="",0,IF(OR(LOWER(TRIM($G551))="omani",LOWER(TRIM($G551))="oman",LOWER(TRIM($G551))="om",LOWER(TRIM($G551))="local"),1,0))</f>
        <v/>
      </c>
      <c r="R551" s="38">
        <f>IF($C551="",0,IF(OR(ISNUMBER(SEARCH("resign",$N551)),ISNUMBER(SEARCH("terminat",$N551)),ISNUMBER(SEARCH("inactive",$N551)),ISNUMBER(SEARCH("vacan",$N551)),ISNUMBER(SEARCH("deceased",$N551)),ISNUMBER(SEARCH("separated",$N551))),0,1))</f>
        <v/>
      </c>
      <c r="S551">
        <f>IF(OR($R551=0,NOT(ISNUMBER($I551))),"",IFERROR(DATEDIF($I551,DATE(FY,1,1),"y"),""))</f>
        <v/>
      </c>
      <c r="T551">
        <f>IF(OR($R551=0,NOT(ISNUMBER($J551))),"",IFERROR(DATEDIF($J551,DATE(FY,1,1),"y"),0))</f>
        <v/>
      </c>
      <c r="U551" s="38">
        <f>IF(OR($R551=0,NOT(ISNUMBER($I551))),0,IF(YEAR($I551)+IF($Q551=1,RetAgeO,RetAgeE)=FY,MONTH($I551),IF(YEAR($I551)+IF($Q551=1,RetAgeO,RetAgeE)&lt;FY,1,0)))</f>
        <v/>
      </c>
      <c r="V551" s="38">
        <f>IF(OR($R551=0,NOT(ISNUMBER($K551))),0,IF(YEAR($K551)=FY,MONTH($K551),IF(YEAR($K551)&lt;FY,1,0)))</f>
        <v/>
      </c>
      <c r="W551" s="38">
        <f>IF($R551=0,0,MIN(12,IF(AND(ISNUMBER($O551),$O551&gt;=1,$O551&lt;=12),INT($O551),12),IF(AND(RetireExit="Yes",$U551&gt;0),$U551,12),IF(AND(ContractExit="Yes",$V551&gt;0),$V551,12)))</f>
        <v/>
      </c>
      <c r="X551" s="37">
        <f>IF(ISNUMBER($P551),$P551,IncPct)</f>
        <v/>
      </c>
      <c r="Y551" s="39">
        <f>IF($W551=0,0,MAX(0,MIN($W551,IncMonth-1))+MAX(0,$W551-IncMonth+1)*(1+$X551))</f>
        <v/>
      </c>
      <c r="Z551" s="40">
        <f>IF($C551="",0,IFERROR(INDEX(Departments!$B$5:$B$54,MATCH($C551,Departments!$A$5:$A$54,0)),0))</f>
        <v/>
      </c>
      <c r="AA551" s="41">
        <f>N($L551)*$Y551</f>
        <v/>
      </c>
      <c r="AB551" s="41">
        <f>N($M551)*$Y551</f>
        <v/>
      </c>
      <c r="AC551" s="41">
        <f>$AA551*$Z551</f>
        <v/>
      </c>
      <c r="AD551" s="41">
        <f>$AA551*BonusMonths/12</f>
        <v/>
      </c>
      <c r="AE551" s="41">
        <f>($AA551+SI_Gross*$AB551)*IF($Q551=1,SI_O,SI_E)</f>
        <v/>
      </c>
      <c r="AF551" s="41">
        <f>IF($Q551=1,0,$AA551*EOSB)</f>
        <v/>
      </c>
      <c r="AG551" s="41">
        <f>$AN551*$W551</f>
        <v/>
      </c>
      <c r="AH551" s="41">
        <f>SUM($AA551:$AG551)</f>
        <v/>
      </c>
      <c r="AI551" s="41">
        <f>12*($AM551+$AN551)</f>
        <v/>
      </c>
      <c r="AJ551" s="41">
        <f>$AM551*((IncMonth-1)+(13-IncMonth)*(1+$X551))+12*$AN551</f>
        <v/>
      </c>
      <c r="AK551" s="41">
        <f>IF($R551=1,N($L551)+N($M551),0)</f>
        <v/>
      </c>
      <c r="AL551">
        <f>IF($C551="","",IF(N($L551)&lt;=0,"Basic salary missing",IF(ISNA(MATCH($C551,Departments!$A$5:$A$54,0)),"Department not on Departments sheet",IF(AND($I551&lt;&gt;"",NOT(ISNUMBER($I551))),"Date of birth is text, not a date",IF(AND($K551&lt;&gt;"",NOT(ISNUMBER($K551))),"Contract end is text, not a date","")))))</f>
        <v/>
      </c>
      <c r="AM551" s="41">
        <f>IF($R551=0,0,N($L551)*(1+$Z551+BonusMonths/12+IF($Q551=1,0,EOSB))+N($M551)+(N($L551)+SI_Gross*N($M551))*IF($Q551=1,SI_O,SI_E))</f>
        <v/>
      </c>
      <c r="AN551" s="41">
        <f>IF($R551=0,0,(IF($Q551=1,MedO,MedE+Ticket)+Training)/12)</f>
        <v/>
      </c>
    </row>
    <row r="552">
      <c r="I552" s="35" t="n"/>
      <c r="J552" s="35" t="n"/>
      <c r="K552" s="35" t="n"/>
      <c r="L552" s="36" t="n"/>
      <c r="M552" s="36" t="n"/>
      <c r="P552" s="37" t="n"/>
      <c r="Q552" s="38">
        <f>IF($C552="",0,IF(OR(LOWER(TRIM($G552))="omani",LOWER(TRIM($G552))="oman",LOWER(TRIM($G552))="om",LOWER(TRIM($G552))="local"),1,0))</f>
        <v/>
      </c>
      <c r="R552" s="38">
        <f>IF($C552="",0,IF(OR(ISNUMBER(SEARCH("resign",$N552)),ISNUMBER(SEARCH("terminat",$N552)),ISNUMBER(SEARCH("inactive",$N552)),ISNUMBER(SEARCH("vacan",$N552)),ISNUMBER(SEARCH("deceased",$N552)),ISNUMBER(SEARCH("separated",$N552))),0,1))</f>
        <v/>
      </c>
      <c r="S552">
        <f>IF(OR($R552=0,NOT(ISNUMBER($I552))),"",IFERROR(DATEDIF($I552,DATE(FY,1,1),"y"),""))</f>
        <v/>
      </c>
      <c r="T552">
        <f>IF(OR($R552=0,NOT(ISNUMBER($J552))),"",IFERROR(DATEDIF($J552,DATE(FY,1,1),"y"),0))</f>
        <v/>
      </c>
      <c r="U552" s="38">
        <f>IF(OR($R552=0,NOT(ISNUMBER($I552))),0,IF(YEAR($I552)+IF($Q552=1,RetAgeO,RetAgeE)=FY,MONTH($I552),IF(YEAR($I552)+IF($Q552=1,RetAgeO,RetAgeE)&lt;FY,1,0)))</f>
        <v/>
      </c>
      <c r="V552" s="38">
        <f>IF(OR($R552=0,NOT(ISNUMBER($K552))),0,IF(YEAR($K552)=FY,MONTH($K552),IF(YEAR($K552)&lt;FY,1,0)))</f>
        <v/>
      </c>
      <c r="W552" s="38">
        <f>IF($R552=0,0,MIN(12,IF(AND(ISNUMBER($O552),$O552&gt;=1,$O552&lt;=12),INT($O552),12),IF(AND(RetireExit="Yes",$U552&gt;0),$U552,12),IF(AND(ContractExit="Yes",$V552&gt;0),$V552,12)))</f>
        <v/>
      </c>
      <c r="X552" s="37">
        <f>IF(ISNUMBER($P552),$P552,IncPct)</f>
        <v/>
      </c>
      <c r="Y552" s="39">
        <f>IF($W552=0,0,MAX(0,MIN($W552,IncMonth-1))+MAX(0,$W552-IncMonth+1)*(1+$X552))</f>
        <v/>
      </c>
      <c r="Z552" s="40">
        <f>IF($C552="",0,IFERROR(INDEX(Departments!$B$5:$B$54,MATCH($C552,Departments!$A$5:$A$54,0)),0))</f>
        <v/>
      </c>
      <c r="AA552" s="41">
        <f>N($L552)*$Y552</f>
        <v/>
      </c>
      <c r="AB552" s="41">
        <f>N($M552)*$Y552</f>
        <v/>
      </c>
      <c r="AC552" s="41">
        <f>$AA552*$Z552</f>
        <v/>
      </c>
      <c r="AD552" s="41">
        <f>$AA552*BonusMonths/12</f>
        <v/>
      </c>
      <c r="AE552" s="41">
        <f>($AA552+SI_Gross*$AB552)*IF($Q552=1,SI_O,SI_E)</f>
        <v/>
      </c>
      <c r="AF552" s="41">
        <f>IF($Q552=1,0,$AA552*EOSB)</f>
        <v/>
      </c>
      <c r="AG552" s="41">
        <f>$AN552*$W552</f>
        <v/>
      </c>
      <c r="AH552" s="41">
        <f>SUM($AA552:$AG552)</f>
        <v/>
      </c>
      <c r="AI552" s="41">
        <f>12*($AM552+$AN552)</f>
        <v/>
      </c>
      <c r="AJ552" s="41">
        <f>$AM552*((IncMonth-1)+(13-IncMonth)*(1+$X552))+12*$AN552</f>
        <v/>
      </c>
      <c r="AK552" s="41">
        <f>IF($R552=1,N($L552)+N($M552),0)</f>
        <v/>
      </c>
      <c r="AL552">
        <f>IF($C552="","",IF(N($L552)&lt;=0,"Basic salary missing",IF(ISNA(MATCH($C552,Departments!$A$5:$A$54,0)),"Department not on Departments sheet",IF(AND($I552&lt;&gt;"",NOT(ISNUMBER($I552))),"Date of birth is text, not a date",IF(AND($K552&lt;&gt;"",NOT(ISNUMBER($K552))),"Contract end is text, not a date","")))))</f>
        <v/>
      </c>
      <c r="AM552" s="41">
        <f>IF($R552=0,0,N($L552)*(1+$Z552+BonusMonths/12+IF($Q552=1,0,EOSB))+N($M552)+(N($L552)+SI_Gross*N($M552))*IF($Q552=1,SI_O,SI_E))</f>
        <v/>
      </c>
      <c r="AN552" s="41">
        <f>IF($R552=0,0,(IF($Q552=1,MedO,MedE+Ticket)+Training)/12)</f>
        <v/>
      </c>
    </row>
    <row r="553">
      <c r="I553" s="35" t="n"/>
      <c r="J553" s="35" t="n"/>
      <c r="K553" s="35" t="n"/>
      <c r="L553" s="36" t="n"/>
      <c r="M553" s="36" t="n"/>
      <c r="P553" s="37" t="n"/>
      <c r="Q553" s="38">
        <f>IF($C553="",0,IF(OR(LOWER(TRIM($G553))="omani",LOWER(TRIM($G553))="oman",LOWER(TRIM($G553))="om",LOWER(TRIM($G553))="local"),1,0))</f>
        <v/>
      </c>
      <c r="R553" s="38">
        <f>IF($C553="",0,IF(OR(ISNUMBER(SEARCH("resign",$N553)),ISNUMBER(SEARCH("terminat",$N553)),ISNUMBER(SEARCH("inactive",$N553)),ISNUMBER(SEARCH("vacan",$N553)),ISNUMBER(SEARCH("deceased",$N553)),ISNUMBER(SEARCH("separated",$N553))),0,1))</f>
        <v/>
      </c>
      <c r="S553">
        <f>IF(OR($R553=0,NOT(ISNUMBER($I553))),"",IFERROR(DATEDIF($I553,DATE(FY,1,1),"y"),""))</f>
        <v/>
      </c>
      <c r="T553">
        <f>IF(OR($R553=0,NOT(ISNUMBER($J553))),"",IFERROR(DATEDIF($J553,DATE(FY,1,1),"y"),0))</f>
        <v/>
      </c>
      <c r="U553" s="38">
        <f>IF(OR($R553=0,NOT(ISNUMBER($I553))),0,IF(YEAR($I553)+IF($Q553=1,RetAgeO,RetAgeE)=FY,MONTH($I553),IF(YEAR($I553)+IF($Q553=1,RetAgeO,RetAgeE)&lt;FY,1,0)))</f>
        <v/>
      </c>
      <c r="V553" s="38">
        <f>IF(OR($R553=0,NOT(ISNUMBER($K553))),0,IF(YEAR($K553)=FY,MONTH($K553),IF(YEAR($K553)&lt;FY,1,0)))</f>
        <v/>
      </c>
      <c r="W553" s="38">
        <f>IF($R553=0,0,MIN(12,IF(AND(ISNUMBER($O553),$O553&gt;=1,$O553&lt;=12),INT($O553),12),IF(AND(RetireExit="Yes",$U553&gt;0),$U553,12),IF(AND(ContractExit="Yes",$V553&gt;0),$V553,12)))</f>
        <v/>
      </c>
      <c r="X553" s="37">
        <f>IF(ISNUMBER($P553),$P553,IncPct)</f>
        <v/>
      </c>
      <c r="Y553" s="39">
        <f>IF($W553=0,0,MAX(0,MIN($W553,IncMonth-1))+MAX(0,$W553-IncMonth+1)*(1+$X553))</f>
        <v/>
      </c>
      <c r="Z553" s="40">
        <f>IF($C553="",0,IFERROR(INDEX(Departments!$B$5:$B$54,MATCH($C553,Departments!$A$5:$A$54,0)),0))</f>
        <v/>
      </c>
      <c r="AA553" s="41">
        <f>N($L553)*$Y553</f>
        <v/>
      </c>
      <c r="AB553" s="41">
        <f>N($M553)*$Y553</f>
        <v/>
      </c>
      <c r="AC553" s="41">
        <f>$AA553*$Z553</f>
        <v/>
      </c>
      <c r="AD553" s="41">
        <f>$AA553*BonusMonths/12</f>
        <v/>
      </c>
      <c r="AE553" s="41">
        <f>($AA553+SI_Gross*$AB553)*IF($Q553=1,SI_O,SI_E)</f>
        <v/>
      </c>
      <c r="AF553" s="41">
        <f>IF($Q553=1,0,$AA553*EOSB)</f>
        <v/>
      </c>
      <c r="AG553" s="41">
        <f>$AN553*$W553</f>
        <v/>
      </c>
      <c r="AH553" s="41">
        <f>SUM($AA553:$AG553)</f>
        <v/>
      </c>
      <c r="AI553" s="41">
        <f>12*($AM553+$AN553)</f>
        <v/>
      </c>
      <c r="AJ553" s="41">
        <f>$AM553*((IncMonth-1)+(13-IncMonth)*(1+$X553))+12*$AN553</f>
        <v/>
      </c>
      <c r="AK553" s="41">
        <f>IF($R553=1,N($L553)+N($M553),0)</f>
        <v/>
      </c>
      <c r="AL553">
        <f>IF($C553="","",IF(N($L553)&lt;=0,"Basic salary missing",IF(ISNA(MATCH($C553,Departments!$A$5:$A$54,0)),"Department not on Departments sheet",IF(AND($I553&lt;&gt;"",NOT(ISNUMBER($I553))),"Date of birth is text, not a date",IF(AND($K553&lt;&gt;"",NOT(ISNUMBER($K553))),"Contract end is text, not a date","")))))</f>
        <v/>
      </c>
      <c r="AM553" s="41">
        <f>IF($R553=0,0,N($L553)*(1+$Z553+BonusMonths/12+IF($Q553=1,0,EOSB))+N($M553)+(N($L553)+SI_Gross*N($M553))*IF($Q553=1,SI_O,SI_E))</f>
        <v/>
      </c>
      <c r="AN553" s="41">
        <f>IF($R553=0,0,(IF($Q553=1,MedO,MedE+Ticket)+Training)/12)</f>
        <v/>
      </c>
    </row>
    <row r="554">
      <c r="I554" s="35" t="n"/>
      <c r="J554" s="35" t="n"/>
      <c r="K554" s="35" t="n"/>
      <c r="L554" s="36" t="n"/>
      <c r="M554" s="36" t="n"/>
      <c r="P554" s="37" t="n"/>
      <c r="Q554" s="38">
        <f>IF($C554="",0,IF(OR(LOWER(TRIM($G554))="omani",LOWER(TRIM($G554))="oman",LOWER(TRIM($G554))="om",LOWER(TRIM($G554))="local"),1,0))</f>
        <v/>
      </c>
      <c r="R554" s="38">
        <f>IF($C554="",0,IF(OR(ISNUMBER(SEARCH("resign",$N554)),ISNUMBER(SEARCH("terminat",$N554)),ISNUMBER(SEARCH("inactive",$N554)),ISNUMBER(SEARCH("vacan",$N554)),ISNUMBER(SEARCH("deceased",$N554)),ISNUMBER(SEARCH("separated",$N554))),0,1))</f>
        <v/>
      </c>
      <c r="S554">
        <f>IF(OR($R554=0,NOT(ISNUMBER($I554))),"",IFERROR(DATEDIF($I554,DATE(FY,1,1),"y"),""))</f>
        <v/>
      </c>
      <c r="T554">
        <f>IF(OR($R554=0,NOT(ISNUMBER($J554))),"",IFERROR(DATEDIF($J554,DATE(FY,1,1),"y"),0))</f>
        <v/>
      </c>
      <c r="U554" s="38">
        <f>IF(OR($R554=0,NOT(ISNUMBER($I554))),0,IF(YEAR($I554)+IF($Q554=1,RetAgeO,RetAgeE)=FY,MONTH($I554),IF(YEAR($I554)+IF($Q554=1,RetAgeO,RetAgeE)&lt;FY,1,0)))</f>
        <v/>
      </c>
      <c r="V554" s="38">
        <f>IF(OR($R554=0,NOT(ISNUMBER($K554))),0,IF(YEAR($K554)=FY,MONTH($K554),IF(YEAR($K554)&lt;FY,1,0)))</f>
        <v/>
      </c>
      <c r="W554" s="38">
        <f>IF($R554=0,0,MIN(12,IF(AND(ISNUMBER($O554),$O554&gt;=1,$O554&lt;=12),INT($O554),12),IF(AND(RetireExit="Yes",$U554&gt;0),$U554,12),IF(AND(ContractExit="Yes",$V554&gt;0),$V554,12)))</f>
        <v/>
      </c>
      <c r="X554" s="37">
        <f>IF(ISNUMBER($P554),$P554,IncPct)</f>
        <v/>
      </c>
      <c r="Y554" s="39">
        <f>IF($W554=0,0,MAX(0,MIN($W554,IncMonth-1))+MAX(0,$W554-IncMonth+1)*(1+$X554))</f>
        <v/>
      </c>
      <c r="Z554" s="40">
        <f>IF($C554="",0,IFERROR(INDEX(Departments!$B$5:$B$54,MATCH($C554,Departments!$A$5:$A$54,0)),0))</f>
        <v/>
      </c>
      <c r="AA554" s="41">
        <f>N($L554)*$Y554</f>
        <v/>
      </c>
      <c r="AB554" s="41">
        <f>N($M554)*$Y554</f>
        <v/>
      </c>
      <c r="AC554" s="41">
        <f>$AA554*$Z554</f>
        <v/>
      </c>
      <c r="AD554" s="41">
        <f>$AA554*BonusMonths/12</f>
        <v/>
      </c>
      <c r="AE554" s="41">
        <f>($AA554+SI_Gross*$AB554)*IF($Q554=1,SI_O,SI_E)</f>
        <v/>
      </c>
      <c r="AF554" s="41">
        <f>IF($Q554=1,0,$AA554*EOSB)</f>
        <v/>
      </c>
      <c r="AG554" s="41">
        <f>$AN554*$W554</f>
        <v/>
      </c>
      <c r="AH554" s="41">
        <f>SUM($AA554:$AG554)</f>
        <v/>
      </c>
      <c r="AI554" s="41">
        <f>12*($AM554+$AN554)</f>
        <v/>
      </c>
      <c r="AJ554" s="41">
        <f>$AM554*((IncMonth-1)+(13-IncMonth)*(1+$X554))+12*$AN554</f>
        <v/>
      </c>
      <c r="AK554" s="41">
        <f>IF($R554=1,N($L554)+N($M554),0)</f>
        <v/>
      </c>
      <c r="AL554">
        <f>IF($C554="","",IF(N($L554)&lt;=0,"Basic salary missing",IF(ISNA(MATCH($C554,Departments!$A$5:$A$54,0)),"Department not on Departments sheet",IF(AND($I554&lt;&gt;"",NOT(ISNUMBER($I554))),"Date of birth is text, not a date",IF(AND($K554&lt;&gt;"",NOT(ISNUMBER($K554))),"Contract end is text, not a date","")))))</f>
        <v/>
      </c>
      <c r="AM554" s="41">
        <f>IF($R554=0,0,N($L554)*(1+$Z554+BonusMonths/12+IF($Q554=1,0,EOSB))+N($M554)+(N($L554)+SI_Gross*N($M554))*IF($Q554=1,SI_O,SI_E))</f>
        <v/>
      </c>
      <c r="AN554" s="41">
        <f>IF($R554=0,0,(IF($Q554=1,MedO,MedE+Ticket)+Training)/12)</f>
        <v/>
      </c>
    </row>
    <row r="555">
      <c r="I555" s="35" t="n"/>
      <c r="J555" s="35" t="n"/>
      <c r="K555" s="35" t="n"/>
      <c r="L555" s="36" t="n"/>
      <c r="M555" s="36" t="n"/>
      <c r="P555" s="37" t="n"/>
      <c r="Q555" s="38">
        <f>IF($C555="",0,IF(OR(LOWER(TRIM($G555))="omani",LOWER(TRIM($G555))="oman",LOWER(TRIM($G555))="om",LOWER(TRIM($G555))="local"),1,0))</f>
        <v/>
      </c>
      <c r="R555" s="38">
        <f>IF($C555="",0,IF(OR(ISNUMBER(SEARCH("resign",$N555)),ISNUMBER(SEARCH("terminat",$N555)),ISNUMBER(SEARCH("inactive",$N555)),ISNUMBER(SEARCH("vacan",$N555)),ISNUMBER(SEARCH("deceased",$N555)),ISNUMBER(SEARCH("separated",$N555))),0,1))</f>
        <v/>
      </c>
      <c r="S555">
        <f>IF(OR($R555=0,NOT(ISNUMBER($I555))),"",IFERROR(DATEDIF($I555,DATE(FY,1,1),"y"),""))</f>
        <v/>
      </c>
      <c r="T555">
        <f>IF(OR($R555=0,NOT(ISNUMBER($J555))),"",IFERROR(DATEDIF($J555,DATE(FY,1,1),"y"),0))</f>
        <v/>
      </c>
      <c r="U555" s="38">
        <f>IF(OR($R555=0,NOT(ISNUMBER($I555))),0,IF(YEAR($I555)+IF($Q555=1,RetAgeO,RetAgeE)=FY,MONTH($I555),IF(YEAR($I555)+IF($Q555=1,RetAgeO,RetAgeE)&lt;FY,1,0)))</f>
        <v/>
      </c>
      <c r="V555" s="38">
        <f>IF(OR($R555=0,NOT(ISNUMBER($K555))),0,IF(YEAR($K555)=FY,MONTH($K555),IF(YEAR($K555)&lt;FY,1,0)))</f>
        <v/>
      </c>
      <c r="W555" s="38">
        <f>IF($R555=0,0,MIN(12,IF(AND(ISNUMBER($O555),$O555&gt;=1,$O555&lt;=12),INT($O555),12),IF(AND(RetireExit="Yes",$U555&gt;0),$U555,12),IF(AND(ContractExit="Yes",$V555&gt;0),$V555,12)))</f>
        <v/>
      </c>
      <c r="X555" s="37">
        <f>IF(ISNUMBER($P555),$P555,IncPct)</f>
        <v/>
      </c>
      <c r="Y555" s="39">
        <f>IF($W555=0,0,MAX(0,MIN($W555,IncMonth-1))+MAX(0,$W555-IncMonth+1)*(1+$X555))</f>
        <v/>
      </c>
      <c r="Z555" s="40">
        <f>IF($C555="",0,IFERROR(INDEX(Departments!$B$5:$B$54,MATCH($C555,Departments!$A$5:$A$54,0)),0))</f>
        <v/>
      </c>
      <c r="AA555" s="41">
        <f>N($L555)*$Y555</f>
        <v/>
      </c>
      <c r="AB555" s="41">
        <f>N($M555)*$Y555</f>
        <v/>
      </c>
      <c r="AC555" s="41">
        <f>$AA555*$Z555</f>
        <v/>
      </c>
      <c r="AD555" s="41">
        <f>$AA555*BonusMonths/12</f>
        <v/>
      </c>
      <c r="AE555" s="41">
        <f>($AA555+SI_Gross*$AB555)*IF($Q555=1,SI_O,SI_E)</f>
        <v/>
      </c>
      <c r="AF555" s="41">
        <f>IF($Q555=1,0,$AA555*EOSB)</f>
        <v/>
      </c>
      <c r="AG555" s="41">
        <f>$AN555*$W555</f>
        <v/>
      </c>
      <c r="AH555" s="41">
        <f>SUM($AA555:$AG555)</f>
        <v/>
      </c>
      <c r="AI555" s="41">
        <f>12*($AM555+$AN555)</f>
        <v/>
      </c>
      <c r="AJ555" s="41">
        <f>$AM555*((IncMonth-1)+(13-IncMonth)*(1+$X555))+12*$AN555</f>
        <v/>
      </c>
      <c r="AK555" s="41">
        <f>IF($R555=1,N($L555)+N($M555),0)</f>
        <v/>
      </c>
      <c r="AL555">
        <f>IF($C555="","",IF(N($L555)&lt;=0,"Basic salary missing",IF(ISNA(MATCH($C555,Departments!$A$5:$A$54,0)),"Department not on Departments sheet",IF(AND($I555&lt;&gt;"",NOT(ISNUMBER($I555))),"Date of birth is text, not a date",IF(AND($K555&lt;&gt;"",NOT(ISNUMBER($K555))),"Contract end is text, not a date","")))))</f>
        <v/>
      </c>
      <c r="AM555" s="41">
        <f>IF($R555=0,0,N($L555)*(1+$Z555+BonusMonths/12+IF($Q555=1,0,EOSB))+N($M555)+(N($L555)+SI_Gross*N($M555))*IF($Q555=1,SI_O,SI_E))</f>
        <v/>
      </c>
      <c r="AN555" s="41">
        <f>IF($R555=0,0,(IF($Q555=1,MedO,MedE+Ticket)+Training)/12)</f>
        <v/>
      </c>
    </row>
    <row r="556">
      <c r="I556" s="35" t="n"/>
      <c r="J556" s="35" t="n"/>
      <c r="K556" s="35" t="n"/>
      <c r="L556" s="36" t="n"/>
      <c r="M556" s="36" t="n"/>
      <c r="P556" s="37" t="n"/>
      <c r="Q556" s="38">
        <f>IF($C556="",0,IF(OR(LOWER(TRIM($G556))="omani",LOWER(TRIM($G556))="oman",LOWER(TRIM($G556))="om",LOWER(TRIM($G556))="local"),1,0))</f>
        <v/>
      </c>
      <c r="R556" s="38">
        <f>IF($C556="",0,IF(OR(ISNUMBER(SEARCH("resign",$N556)),ISNUMBER(SEARCH("terminat",$N556)),ISNUMBER(SEARCH("inactive",$N556)),ISNUMBER(SEARCH("vacan",$N556)),ISNUMBER(SEARCH("deceased",$N556)),ISNUMBER(SEARCH("separated",$N556))),0,1))</f>
        <v/>
      </c>
      <c r="S556">
        <f>IF(OR($R556=0,NOT(ISNUMBER($I556))),"",IFERROR(DATEDIF($I556,DATE(FY,1,1),"y"),""))</f>
        <v/>
      </c>
      <c r="T556">
        <f>IF(OR($R556=0,NOT(ISNUMBER($J556))),"",IFERROR(DATEDIF($J556,DATE(FY,1,1),"y"),0))</f>
        <v/>
      </c>
      <c r="U556" s="38">
        <f>IF(OR($R556=0,NOT(ISNUMBER($I556))),0,IF(YEAR($I556)+IF($Q556=1,RetAgeO,RetAgeE)=FY,MONTH($I556),IF(YEAR($I556)+IF($Q556=1,RetAgeO,RetAgeE)&lt;FY,1,0)))</f>
        <v/>
      </c>
      <c r="V556" s="38">
        <f>IF(OR($R556=0,NOT(ISNUMBER($K556))),0,IF(YEAR($K556)=FY,MONTH($K556),IF(YEAR($K556)&lt;FY,1,0)))</f>
        <v/>
      </c>
      <c r="W556" s="38">
        <f>IF($R556=0,0,MIN(12,IF(AND(ISNUMBER($O556),$O556&gt;=1,$O556&lt;=12),INT($O556),12),IF(AND(RetireExit="Yes",$U556&gt;0),$U556,12),IF(AND(ContractExit="Yes",$V556&gt;0),$V556,12)))</f>
        <v/>
      </c>
      <c r="X556" s="37">
        <f>IF(ISNUMBER($P556),$P556,IncPct)</f>
        <v/>
      </c>
      <c r="Y556" s="39">
        <f>IF($W556=0,0,MAX(0,MIN($W556,IncMonth-1))+MAX(0,$W556-IncMonth+1)*(1+$X556))</f>
        <v/>
      </c>
      <c r="Z556" s="40">
        <f>IF($C556="",0,IFERROR(INDEX(Departments!$B$5:$B$54,MATCH($C556,Departments!$A$5:$A$54,0)),0))</f>
        <v/>
      </c>
      <c r="AA556" s="41">
        <f>N($L556)*$Y556</f>
        <v/>
      </c>
      <c r="AB556" s="41">
        <f>N($M556)*$Y556</f>
        <v/>
      </c>
      <c r="AC556" s="41">
        <f>$AA556*$Z556</f>
        <v/>
      </c>
      <c r="AD556" s="41">
        <f>$AA556*BonusMonths/12</f>
        <v/>
      </c>
      <c r="AE556" s="41">
        <f>($AA556+SI_Gross*$AB556)*IF($Q556=1,SI_O,SI_E)</f>
        <v/>
      </c>
      <c r="AF556" s="41">
        <f>IF($Q556=1,0,$AA556*EOSB)</f>
        <v/>
      </c>
      <c r="AG556" s="41">
        <f>$AN556*$W556</f>
        <v/>
      </c>
      <c r="AH556" s="41">
        <f>SUM($AA556:$AG556)</f>
        <v/>
      </c>
      <c r="AI556" s="41">
        <f>12*($AM556+$AN556)</f>
        <v/>
      </c>
      <c r="AJ556" s="41">
        <f>$AM556*((IncMonth-1)+(13-IncMonth)*(1+$X556))+12*$AN556</f>
        <v/>
      </c>
      <c r="AK556" s="41">
        <f>IF($R556=1,N($L556)+N($M556),0)</f>
        <v/>
      </c>
      <c r="AL556">
        <f>IF($C556="","",IF(N($L556)&lt;=0,"Basic salary missing",IF(ISNA(MATCH($C556,Departments!$A$5:$A$54,0)),"Department not on Departments sheet",IF(AND($I556&lt;&gt;"",NOT(ISNUMBER($I556))),"Date of birth is text, not a date",IF(AND($K556&lt;&gt;"",NOT(ISNUMBER($K556))),"Contract end is text, not a date","")))))</f>
        <v/>
      </c>
      <c r="AM556" s="41">
        <f>IF($R556=0,0,N($L556)*(1+$Z556+BonusMonths/12+IF($Q556=1,0,EOSB))+N($M556)+(N($L556)+SI_Gross*N($M556))*IF($Q556=1,SI_O,SI_E))</f>
        <v/>
      </c>
      <c r="AN556" s="41">
        <f>IF($R556=0,0,(IF($Q556=1,MedO,MedE+Ticket)+Training)/12)</f>
        <v/>
      </c>
    </row>
    <row r="557">
      <c r="I557" s="35" t="n"/>
      <c r="J557" s="35" t="n"/>
      <c r="K557" s="35" t="n"/>
      <c r="L557" s="36" t="n"/>
      <c r="M557" s="36" t="n"/>
      <c r="P557" s="37" t="n"/>
      <c r="Q557" s="38">
        <f>IF($C557="",0,IF(OR(LOWER(TRIM($G557))="omani",LOWER(TRIM($G557))="oman",LOWER(TRIM($G557))="om",LOWER(TRIM($G557))="local"),1,0))</f>
        <v/>
      </c>
      <c r="R557" s="38">
        <f>IF($C557="",0,IF(OR(ISNUMBER(SEARCH("resign",$N557)),ISNUMBER(SEARCH("terminat",$N557)),ISNUMBER(SEARCH("inactive",$N557)),ISNUMBER(SEARCH("vacan",$N557)),ISNUMBER(SEARCH("deceased",$N557)),ISNUMBER(SEARCH("separated",$N557))),0,1))</f>
        <v/>
      </c>
      <c r="S557">
        <f>IF(OR($R557=0,NOT(ISNUMBER($I557))),"",IFERROR(DATEDIF($I557,DATE(FY,1,1),"y"),""))</f>
        <v/>
      </c>
      <c r="T557">
        <f>IF(OR($R557=0,NOT(ISNUMBER($J557))),"",IFERROR(DATEDIF($J557,DATE(FY,1,1),"y"),0))</f>
        <v/>
      </c>
      <c r="U557" s="38">
        <f>IF(OR($R557=0,NOT(ISNUMBER($I557))),0,IF(YEAR($I557)+IF($Q557=1,RetAgeO,RetAgeE)=FY,MONTH($I557),IF(YEAR($I557)+IF($Q557=1,RetAgeO,RetAgeE)&lt;FY,1,0)))</f>
        <v/>
      </c>
      <c r="V557" s="38">
        <f>IF(OR($R557=0,NOT(ISNUMBER($K557))),0,IF(YEAR($K557)=FY,MONTH($K557),IF(YEAR($K557)&lt;FY,1,0)))</f>
        <v/>
      </c>
      <c r="W557" s="38">
        <f>IF($R557=0,0,MIN(12,IF(AND(ISNUMBER($O557),$O557&gt;=1,$O557&lt;=12),INT($O557),12),IF(AND(RetireExit="Yes",$U557&gt;0),$U557,12),IF(AND(ContractExit="Yes",$V557&gt;0),$V557,12)))</f>
        <v/>
      </c>
      <c r="X557" s="37">
        <f>IF(ISNUMBER($P557),$P557,IncPct)</f>
        <v/>
      </c>
      <c r="Y557" s="39">
        <f>IF($W557=0,0,MAX(0,MIN($W557,IncMonth-1))+MAX(0,$W557-IncMonth+1)*(1+$X557))</f>
        <v/>
      </c>
      <c r="Z557" s="40">
        <f>IF($C557="",0,IFERROR(INDEX(Departments!$B$5:$B$54,MATCH($C557,Departments!$A$5:$A$54,0)),0))</f>
        <v/>
      </c>
      <c r="AA557" s="41">
        <f>N($L557)*$Y557</f>
        <v/>
      </c>
      <c r="AB557" s="41">
        <f>N($M557)*$Y557</f>
        <v/>
      </c>
      <c r="AC557" s="41">
        <f>$AA557*$Z557</f>
        <v/>
      </c>
      <c r="AD557" s="41">
        <f>$AA557*BonusMonths/12</f>
        <v/>
      </c>
      <c r="AE557" s="41">
        <f>($AA557+SI_Gross*$AB557)*IF($Q557=1,SI_O,SI_E)</f>
        <v/>
      </c>
      <c r="AF557" s="41">
        <f>IF($Q557=1,0,$AA557*EOSB)</f>
        <v/>
      </c>
      <c r="AG557" s="41">
        <f>$AN557*$W557</f>
        <v/>
      </c>
      <c r="AH557" s="41">
        <f>SUM($AA557:$AG557)</f>
        <v/>
      </c>
      <c r="AI557" s="41">
        <f>12*($AM557+$AN557)</f>
        <v/>
      </c>
      <c r="AJ557" s="41">
        <f>$AM557*((IncMonth-1)+(13-IncMonth)*(1+$X557))+12*$AN557</f>
        <v/>
      </c>
      <c r="AK557" s="41">
        <f>IF($R557=1,N($L557)+N($M557),0)</f>
        <v/>
      </c>
      <c r="AL557">
        <f>IF($C557="","",IF(N($L557)&lt;=0,"Basic salary missing",IF(ISNA(MATCH($C557,Departments!$A$5:$A$54,0)),"Department not on Departments sheet",IF(AND($I557&lt;&gt;"",NOT(ISNUMBER($I557))),"Date of birth is text, not a date",IF(AND($K557&lt;&gt;"",NOT(ISNUMBER($K557))),"Contract end is text, not a date","")))))</f>
        <v/>
      </c>
      <c r="AM557" s="41">
        <f>IF($R557=0,0,N($L557)*(1+$Z557+BonusMonths/12+IF($Q557=1,0,EOSB))+N($M557)+(N($L557)+SI_Gross*N($M557))*IF($Q557=1,SI_O,SI_E))</f>
        <v/>
      </c>
      <c r="AN557" s="41">
        <f>IF($R557=0,0,(IF($Q557=1,MedO,MedE+Ticket)+Training)/12)</f>
        <v/>
      </c>
    </row>
    <row r="558">
      <c r="I558" s="35" t="n"/>
      <c r="J558" s="35" t="n"/>
      <c r="K558" s="35" t="n"/>
      <c r="L558" s="36" t="n"/>
      <c r="M558" s="36" t="n"/>
      <c r="P558" s="37" t="n"/>
      <c r="Q558" s="38">
        <f>IF($C558="",0,IF(OR(LOWER(TRIM($G558))="omani",LOWER(TRIM($G558))="oman",LOWER(TRIM($G558))="om",LOWER(TRIM($G558))="local"),1,0))</f>
        <v/>
      </c>
      <c r="R558" s="38">
        <f>IF($C558="",0,IF(OR(ISNUMBER(SEARCH("resign",$N558)),ISNUMBER(SEARCH("terminat",$N558)),ISNUMBER(SEARCH("inactive",$N558)),ISNUMBER(SEARCH("vacan",$N558)),ISNUMBER(SEARCH("deceased",$N558)),ISNUMBER(SEARCH("separated",$N558))),0,1))</f>
        <v/>
      </c>
      <c r="S558">
        <f>IF(OR($R558=0,NOT(ISNUMBER($I558))),"",IFERROR(DATEDIF($I558,DATE(FY,1,1),"y"),""))</f>
        <v/>
      </c>
      <c r="T558">
        <f>IF(OR($R558=0,NOT(ISNUMBER($J558))),"",IFERROR(DATEDIF($J558,DATE(FY,1,1),"y"),0))</f>
        <v/>
      </c>
      <c r="U558" s="38">
        <f>IF(OR($R558=0,NOT(ISNUMBER($I558))),0,IF(YEAR($I558)+IF($Q558=1,RetAgeO,RetAgeE)=FY,MONTH($I558),IF(YEAR($I558)+IF($Q558=1,RetAgeO,RetAgeE)&lt;FY,1,0)))</f>
        <v/>
      </c>
      <c r="V558" s="38">
        <f>IF(OR($R558=0,NOT(ISNUMBER($K558))),0,IF(YEAR($K558)=FY,MONTH($K558),IF(YEAR($K558)&lt;FY,1,0)))</f>
        <v/>
      </c>
      <c r="W558" s="38">
        <f>IF($R558=0,0,MIN(12,IF(AND(ISNUMBER($O558),$O558&gt;=1,$O558&lt;=12),INT($O558),12),IF(AND(RetireExit="Yes",$U558&gt;0),$U558,12),IF(AND(ContractExit="Yes",$V558&gt;0),$V558,12)))</f>
        <v/>
      </c>
      <c r="X558" s="37">
        <f>IF(ISNUMBER($P558),$P558,IncPct)</f>
        <v/>
      </c>
      <c r="Y558" s="39">
        <f>IF($W558=0,0,MAX(0,MIN($W558,IncMonth-1))+MAX(0,$W558-IncMonth+1)*(1+$X558))</f>
        <v/>
      </c>
      <c r="Z558" s="40">
        <f>IF($C558="",0,IFERROR(INDEX(Departments!$B$5:$B$54,MATCH($C558,Departments!$A$5:$A$54,0)),0))</f>
        <v/>
      </c>
      <c r="AA558" s="41">
        <f>N($L558)*$Y558</f>
        <v/>
      </c>
      <c r="AB558" s="41">
        <f>N($M558)*$Y558</f>
        <v/>
      </c>
      <c r="AC558" s="41">
        <f>$AA558*$Z558</f>
        <v/>
      </c>
      <c r="AD558" s="41">
        <f>$AA558*BonusMonths/12</f>
        <v/>
      </c>
      <c r="AE558" s="41">
        <f>($AA558+SI_Gross*$AB558)*IF($Q558=1,SI_O,SI_E)</f>
        <v/>
      </c>
      <c r="AF558" s="41">
        <f>IF($Q558=1,0,$AA558*EOSB)</f>
        <v/>
      </c>
      <c r="AG558" s="41">
        <f>$AN558*$W558</f>
        <v/>
      </c>
      <c r="AH558" s="41">
        <f>SUM($AA558:$AG558)</f>
        <v/>
      </c>
      <c r="AI558" s="41">
        <f>12*($AM558+$AN558)</f>
        <v/>
      </c>
      <c r="AJ558" s="41">
        <f>$AM558*((IncMonth-1)+(13-IncMonth)*(1+$X558))+12*$AN558</f>
        <v/>
      </c>
      <c r="AK558" s="41">
        <f>IF($R558=1,N($L558)+N($M558),0)</f>
        <v/>
      </c>
      <c r="AL558">
        <f>IF($C558="","",IF(N($L558)&lt;=0,"Basic salary missing",IF(ISNA(MATCH($C558,Departments!$A$5:$A$54,0)),"Department not on Departments sheet",IF(AND($I558&lt;&gt;"",NOT(ISNUMBER($I558))),"Date of birth is text, not a date",IF(AND($K558&lt;&gt;"",NOT(ISNUMBER($K558))),"Contract end is text, not a date","")))))</f>
        <v/>
      </c>
      <c r="AM558" s="41">
        <f>IF($R558=0,0,N($L558)*(1+$Z558+BonusMonths/12+IF($Q558=1,0,EOSB))+N($M558)+(N($L558)+SI_Gross*N($M558))*IF($Q558=1,SI_O,SI_E))</f>
        <v/>
      </c>
      <c r="AN558" s="41">
        <f>IF($R558=0,0,(IF($Q558=1,MedO,MedE+Ticket)+Training)/12)</f>
        <v/>
      </c>
    </row>
    <row r="559">
      <c r="I559" s="35" t="n"/>
      <c r="J559" s="35" t="n"/>
      <c r="K559" s="35" t="n"/>
      <c r="L559" s="36" t="n"/>
      <c r="M559" s="36" t="n"/>
      <c r="P559" s="37" t="n"/>
      <c r="Q559" s="38">
        <f>IF($C559="",0,IF(OR(LOWER(TRIM($G559))="omani",LOWER(TRIM($G559))="oman",LOWER(TRIM($G559))="om",LOWER(TRIM($G559))="local"),1,0))</f>
        <v/>
      </c>
      <c r="R559" s="38">
        <f>IF($C559="",0,IF(OR(ISNUMBER(SEARCH("resign",$N559)),ISNUMBER(SEARCH("terminat",$N559)),ISNUMBER(SEARCH("inactive",$N559)),ISNUMBER(SEARCH("vacan",$N559)),ISNUMBER(SEARCH("deceased",$N559)),ISNUMBER(SEARCH("separated",$N559))),0,1))</f>
        <v/>
      </c>
      <c r="S559">
        <f>IF(OR($R559=0,NOT(ISNUMBER($I559))),"",IFERROR(DATEDIF($I559,DATE(FY,1,1),"y"),""))</f>
        <v/>
      </c>
      <c r="T559">
        <f>IF(OR($R559=0,NOT(ISNUMBER($J559))),"",IFERROR(DATEDIF($J559,DATE(FY,1,1),"y"),0))</f>
        <v/>
      </c>
      <c r="U559" s="38">
        <f>IF(OR($R559=0,NOT(ISNUMBER($I559))),0,IF(YEAR($I559)+IF($Q559=1,RetAgeO,RetAgeE)=FY,MONTH($I559),IF(YEAR($I559)+IF($Q559=1,RetAgeO,RetAgeE)&lt;FY,1,0)))</f>
        <v/>
      </c>
      <c r="V559" s="38">
        <f>IF(OR($R559=0,NOT(ISNUMBER($K559))),0,IF(YEAR($K559)=FY,MONTH($K559),IF(YEAR($K559)&lt;FY,1,0)))</f>
        <v/>
      </c>
      <c r="W559" s="38">
        <f>IF($R559=0,0,MIN(12,IF(AND(ISNUMBER($O559),$O559&gt;=1,$O559&lt;=12),INT($O559),12),IF(AND(RetireExit="Yes",$U559&gt;0),$U559,12),IF(AND(ContractExit="Yes",$V559&gt;0),$V559,12)))</f>
        <v/>
      </c>
      <c r="X559" s="37">
        <f>IF(ISNUMBER($P559),$P559,IncPct)</f>
        <v/>
      </c>
      <c r="Y559" s="39">
        <f>IF($W559=0,0,MAX(0,MIN($W559,IncMonth-1))+MAX(0,$W559-IncMonth+1)*(1+$X559))</f>
        <v/>
      </c>
      <c r="Z559" s="40">
        <f>IF($C559="",0,IFERROR(INDEX(Departments!$B$5:$B$54,MATCH($C559,Departments!$A$5:$A$54,0)),0))</f>
        <v/>
      </c>
      <c r="AA559" s="41">
        <f>N($L559)*$Y559</f>
        <v/>
      </c>
      <c r="AB559" s="41">
        <f>N($M559)*$Y559</f>
        <v/>
      </c>
      <c r="AC559" s="41">
        <f>$AA559*$Z559</f>
        <v/>
      </c>
      <c r="AD559" s="41">
        <f>$AA559*BonusMonths/12</f>
        <v/>
      </c>
      <c r="AE559" s="41">
        <f>($AA559+SI_Gross*$AB559)*IF($Q559=1,SI_O,SI_E)</f>
        <v/>
      </c>
      <c r="AF559" s="41">
        <f>IF($Q559=1,0,$AA559*EOSB)</f>
        <v/>
      </c>
      <c r="AG559" s="41">
        <f>$AN559*$W559</f>
        <v/>
      </c>
      <c r="AH559" s="41">
        <f>SUM($AA559:$AG559)</f>
        <v/>
      </c>
      <c r="AI559" s="41">
        <f>12*($AM559+$AN559)</f>
        <v/>
      </c>
      <c r="AJ559" s="41">
        <f>$AM559*((IncMonth-1)+(13-IncMonth)*(1+$X559))+12*$AN559</f>
        <v/>
      </c>
      <c r="AK559" s="41">
        <f>IF($R559=1,N($L559)+N($M559),0)</f>
        <v/>
      </c>
      <c r="AL559">
        <f>IF($C559="","",IF(N($L559)&lt;=0,"Basic salary missing",IF(ISNA(MATCH($C559,Departments!$A$5:$A$54,0)),"Department not on Departments sheet",IF(AND($I559&lt;&gt;"",NOT(ISNUMBER($I559))),"Date of birth is text, not a date",IF(AND($K559&lt;&gt;"",NOT(ISNUMBER($K559))),"Contract end is text, not a date","")))))</f>
        <v/>
      </c>
      <c r="AM559" s="41">
        <f>IF($R559=0,0,N($L559)*(1+$Z559+BonusMonths/12+IF($Q559=1,0,EOSB))+N($M559)+(N($L559)+SI_Gross*N($M559))*IF($Q559=1,SI_O,SI_E))</f>
        <v/>
      </c>
      <c r="AN559" s="41">
        <f>IF($R559=0,0,(IF($Q559=1,MedO,MedE+Ticket)+Training)/12)</f>
        <v/>
      </c>
    </row>
    <row r="560">
      <c r="I560" s="35" t="n"/>
      <c r="J560" s="35" t="n"/>
      <c r="K560" s="35" t="n"/>
      <c r="L560" s="36" t="n"/>
      <c r="M560" s="36" t="n"/>
      <c r="P560" s="37" t="n"/>
      <c r="Q560" s="38">
        <f>IF($C560="",0,IF(OR(LOWER(TRIM($G560))="omani",LOWER(TRIM($G560))="oman",LOWER(TRIM($G560))="om",LOWER(TRIM($G560))="local"),1,0))</f>
        <v/>
      </c>
      <c r="R560" s="38">
        <f>IF($C560="",0,IF(OR(ISNUMBER(SEARCH("resign",$N560)),ISNUMBER(SEARCH("terminat",$N560)),ISNUMBER(SEARCH("inactive",$N560)),ISNUMBER(SEARCH("vacan",$N560)),ISNUMBER(SEARCH("deceased",$N560)),ISNUMBER(SEARCH("separated",$N560))),0,1))</f>
        <v/>
      </c>
      <c r="S560">
        <f>IF(OR($R560=0,NOT(ISNUMBER($I560))),"",IFERROR(DATEDIF($I560,DATE(FY,1,1),"y"),""))</f>
        <v/>
      </c>
      <c r="T560">
        <f>IF(OR($R560=0,NOT(ISNUMBER($J560))),"",IFERROR(DATEDIF($J560,DATE(FY,1,1),"y"),0))</f>
        <v/>
      </c>
      <c r="U560" s="38">
        <f>IF(OR($R560=0,NOT(ISNUMBER($I560))),0,IF(YEAR($I560)+IF($Q560=1,RetAgeO,RetAgeE)=FY,MONTH($I560),IF(YEAR($I560)+IF($Q560=1,RetAgeO,RetAgeE)&lt;FY,1,0)))</f>
        <v/>
      </c>
      <c r="V560" s="38">
        <f>IF(OR($R560=0,NOT(ISNUMBER($K560))),0,IF(YEAR($K560)=FY,MONTH($K560),IF(YEAR($K560)&lt;FY,1,0)))</f>
        <v/>
      </c>
      <c r="W560" s="38">
        <f>IF($R560=0,0,MIN(12,IF(AND(ISNUMBER($O560),$O560&gt;=1,$O560&lt;=12),INT($O560),12),IF(AND(RetireExit="Yes",$U560&gt;0),$U560,12),IF(AND(ContractExit="Yes",$V560&gt;0),$V560,12)))</f>
        <v/>
      </c>
      <c r="X560" s="37">
        <f>IF(ISNUMBER($P560),$P560,IncPct)</f>
        <v/>
      </c>
      <c r="Y560" s="39">
        <f>IF($W560=0,0,MAX(0,MIN($W560,IncMonth-1))+MAX(0,$W560-IncMonth+1)*(1+$X560))</f>
        <v/>
      </c>
      <c r="Z560" s="40">
        <f>IF($C560="",0,IFERROR(INDEX(Departments!$B$5:$B$54,MATCH($C560,Departments!$A$5:$A$54,0)),0))</f>
        <v/>
      </c>
      <c r="AA560" s="41">
        <f>N($L560)*$Y560</f>
        <v/>
      </c>
      <c r="AB560" s="41">
        <f>N($M560)*$Y560</f>
        <v/>
      </c>
      <c r="AC560" s="41">
        <f>$AA560*$Z560</f>
        <v/>
      </c>
      <c r="AD560" s="41">
        <f>$AA560*BonusMonths/12</f>
        <v/>
      </c>
      <c r="AE560" s="41">
        <f>($AA560+SI_Gross*$AB560)*IF($Q560=1,SI_O,SI_E)</f>
        <v/>
      </c>
      <c r="AF560" s="41">
        <f>IF($Q560=1,0,$AA560*EOSB)</f>
        <v/>
      </c>
      <c r="AG560" s="41">
        <f>$AN560*$W560</f>
        <v/>
      </c>
      <c r="AH560" s="41">
        <f>SUM($AA560:$AG560)</f>
        <v/>
      </c>
      <c r="AI560" s="41">
        <f>12*($AM560+$AN560)</f>
        <v/>
      </c>
      <c r="AJ560" s="41">
        <f>$AM560*((IncMonth-1)+(13-IncMonth)*(1+$X560))+12*$AN560</f>
        <v/>
      </c>
      <c r="AK560" s="41">
        <f>IF($R560=1,N($L560)+N($M560),0)</f>
        <v/>
      </c>
      <c r="AL560">
        <f>IF($C560="","",IF(N($L560)&lt;=0,"Basic salary missing",IF(ISNA(MATCH($C560,Departments!$A$5:$A$54,0)),"Department not on Departments sheet",IF(AND($I560&lt;&gt;"",NOT(ISNUMBER($I560))),"Date of birth is text, not a date",IF(AND($K560&lt;&gt;"",NOT(ISNUMBER($K560))),"Contract end is text, not a date","")))))</f>
        <v/>
      </c>
      <c r="AM560" s="41">
        <f>IF($R560=0,0,N($L560)*(1+$Z560+BonusMonths/12+IF($Q560=1,0,EOSB))+N($M560)+(N($L560)+SI_Gross*N($M560))*IF($Q560=1,SI_O,SI_E))</f>
        <v/>
      </c>
      <c r="AN560" s="41">
        <f>IF($R560=0,0,(IF($Q560=1,MedO,MedE+Ticket)+Training)/12)</f>
        <v/>
      </c>
    </row>
    <row r="561">
      <c r="I561" s="35" t="n"/>
      <c r="J561" s="35" t="n"/>
      <c r="K561" s="35" t="n"/>
      <c r="L561" s="36" t="n"/>
      <c r="M561" s="36" t="n"/>
      <c r="P561" s="37" t="n"/>
      <c r="Q561" s="38">
        <f>IF($C561="",0,IF(OR(LOWER(TRIM($G561))="omani",LOWER(TRIM($G561))="oman",LOWER(TRIM($G561))="om",LOWER(TRIM($G561))="local"),1,0))</f>
        <v/>
      </c>
      <c r="R561" s="38">
        <f>IF($C561="",0,IF(OR(ISNUMBER(SEARCH("resign",$N561)),ISNUMBER(SEARCH("terminat",$N561)),ISNUMBER(SEARCH("inactive",$N561)),ISNUMBER(SEARCH("vacan",$N561)),ISNUMBER(SEARCH("deceased",$N561)),ISNUMBER(SEARCH("separated",$N561))),0,1))</f>
        <v/>
      </c>
      <c r="S561">
        <f>IF(OR($R561=0,NOT(ISNUMBER($I561))),"",IFERROR(DATEDIF($I561,DATE(FY,1,1),"y"),""))</f>
        <v/>
      </c>
      <c r="T561">
        <f>IF(OR($R561=0,NOT(ISNUMBER($J561))),"",IFERROR(DATEDIF($J561,DATE(FY,1,1),"y"),0))</f>
        <v/>
      </c>
      <c r="U561" s="38">
        <f>IF(OR($R561=0,NOT(ISNUMBER($I561))),0,IF(YEAR($I561)+IF($Q561=1,RetAgeO,RetAgeE)=FY,MONTH($I561),IF(YEAR($I561)+IF($Q561=1,RetAgeO,RetAgeE)&lt;FY,1,0)))</f>
        <v/>
      </c>
      <c r="V561" s="38">
        <f>IF(OR($R561=0,NOT(ISNUMBER($K561))),0,IF(YEAR($K561)=FY,MONTH($K561),IF(YEAR($K561)&lt;FY,1,0)))</f>
        <v/>
      </c>
      <c r="W561" s="38">
        <f>IF($R561=0,0,MIN(12,IF(AND(ISNUMBER($O561),$O561&gt;=1,$O561&lt;=12),INT($O561),12),IF(AND(RetireExit="Yes",$U561&gt;0),$U561,12),IF(AND(ContractExit="Yes",$V561&gt;0),$V561,12)))</f>
        <v/>
      </c>
      <c r="X561" s="37">
        <f>IF(ISNUMBER($P561),$P561,IncPct)</f>
        <v/>
      </c>
      <c r="Y561" s="39">
        <f>IF($W561=0,0,MAX(0,MIN($W561,IncMonth-1))+MAX(0,$W561-IncMonth+1)*(1+$X561))</f>
        <v/>
      </c>
      <c r="Z561" s="40">
        <f>IF($C561="",0,IFERROR(INDEX(Departments!$B$5:$B$54,MATCH($C561,Departments!$A$5:$A$54,0)),0))</f>
        <v/>
      </c>
      <c r="AA561" s="41">
        <f>N($L561)*$Y561</f>
        <v/>
      </c>
      <c r="AB561" s="41">
        <f>N($M561)*$Y561</f>
        <v/>
      </c>
      <c r="AC561" s="41">
        <f>$AA561*$Z561</f>
        <v/>
      </c>
      <c r="AD561" s="41">
        <f>$AA561*BonusMonths/12</f>
        <v/>
      </c>
      <c r="AE561" s="41">
        <f>($AA561+SI_Gross*$AB561)*IF($Q561=1,SI_O,SI_E)</f>
        <v/>
      </c>
      <c r="AF561" s="41">
        <f>IF($Q561=1,0,$AA561*EOSB)</f>
        <v/>
      </c>
      <c r="AG561" s="41">
        <f>$AN561*$W561</f>
        <v/>
      </c>
      <c r="AH561" s="41">
        <f>SUM($AA561:$AG561)</f>
        <v/>
      </c>
      <c r="AI561" s="41">
        <f>12*($AM561+$AN561)</f>
        <v/>
      </c>
      <c r="AJ561" s="41">
        <f>$AM561*((IncMonth-1)+(13-IncMonth)*(1+$X561))+12*$AN561</f>
        <v/>
      </c>
      <c r="AK561" s="41">
        <f>IF($R561=1,N($L561)+N($M561),0)</f>
        <v/>
      </c>
      <c r="AL561">
        <f>IF($C561="","",IF(N($L561)&lt;=0,"Basic salary missing",IF(ISNA(MATCH($C561,Departments!$A$5:$A$54,0)),"Department not on Departments sheet",IF(AND($I561&lt;&gt;"",NOT(ISNUMBER($I561))),"Date of birth is text, not a date",IF(AND($K561&lt;&gt;"",NOT(ISNUMBER($K561))),"Contract end is text, not a date","")))))</f>
        <v/>
      </c>
      <c r="AM561" s="41">
        <f>IF($R561=0,0,N($L561)*(1+$Z561+BonusMonths/12+IF($Q561=1,0,EOSB))+N($M561)+(N($L561)+SI_Gross*N($M561))*IF($Q561=1,SI_O,SI_E))</f>
        <v/>
      </c>
      <c r="AN561" s="41">
        <f>IF($R561=0,0,(IF($Q561=1,MedO,MedE+Ticket)+Training)/12)</f>
        <v/>
      </c>
    </row>
    <row r="562">
      <c r="I562" s="35" t="n"/>
      <c r="J562" s="35" t="n"/>
      <c r="K562" s="35" t="n"/>
      <c r="L562" s="36" t="n"/>
      <c r="M562" s="36" t="n"/>
      <c r="P562" s="37" t="n"/>
      <c r="Q562" s="38">
        <f>IF($C562="",0,IF(OR(LOWER(TRIM($G562))="omani",LOWER(TRIM($G562))="oman",LOWER(TRIM($G562))="om",LOWER(TRIM($G562))="local"),1,0))</f>
        <v/>
      </c>
      <c r="R562" s="38">
        <f>IF($C562="",0,IF(OR(ISNUMBER(SEARCH("resign",$N562)),ISNUMBER(SEARCH("terminat",$N562)),ISNUMBER(SEARCH("inactive",$N562)),ISNUMBER(SEARCH("vacan",$N562)),ISNUMBER(SEARCH("deceased",$N562)),ISNUMBER(SEARCH("separated",$N562))),0,1))</f>
        <v/>
      </c>
      <c r="S562">
        <f>IF(OR($R562=0,NOT(ISNUMBER($I562))),"",IFERROR(DATEDIF($I562,DATE(FY,1,1),"y"),""))</f>
        <v/>
      </c>
      <c r="T562">
        <f>IF(OR($R562=0,NOT(ISNUMBER($J562))),"",IFERROR(DATEDIF($J562,DATE(FY,1,1),"y"),0))</f>
        <v/>
      </c>
      <c r="U562" s="38">
        <f>IF(OR($R562=0,NOT(ISNUMBER($I562))),0,IF(YEAR($I562)+IF($Q562=1,RetAgeO,RetAgeE)=FY,MONTH($I562),IF(YEAR($I562)+IF($Q562=1,RetAgeO,RetAgeE)&lt;FY,1,0)))</f>
        <v/>
      </c>
      <c r="V562" s="38">
        <f>IF(OR($R562=0,NOT(ISNUMBER($K562))),0,IF(YEAR($K562)=FY,MONTH($K562),IF(YEAR($K562)&lt;FY,1,0)))</f>
        <v/>
      </c>
      <c r="W562" s="38">
        <f>IF($R562=0,0,MIN(12,IF(AND(ISNUMBER($O562),$O562&gt;=1,$O562&lt;=12),INT($O562),12),IF(AND(RetireExit="Yes",$U562&gt;0),$U562,12),IF(AND(ContractExit="Yes",$V562&gt;0),$V562,12)))</f>
        <v/>
      </c>
      <c r="X562" s="37">
        <f>IF(ISNUMBER($P562),$P562,IncPct)</f>
        <v/>
      </c>
      <c r="Y562" s="39">
        <f>IF($W562=0,0,MAX(0,MIN($W562,IncMonth-1))+MAX(0,$W562-IncMonth+1)*(1+$X562))</f>
        <v/>
      </c>
      <c r="Z562" s="40">
        <f>IF($C562="",0,IFERROR(INDEX(Departments!$B$5:$B$54,MATCH($C562,Departments!$A$5:$A$54,0)),0))</f>
        <v/>
      </c>
      <c r="AA562" s="41">
        <f>N($L562)*$Y562</f>
        <v/>
      </c>
      <c r="AB562" s="41">
        <f>N($M562)*$Y562</f>
        <v/>
      </c>
      <c r="AC562" s="41">
        <f>$AA562*$Z562</f>
        <v/>
      </c>
      <c r="AD562" s="41">
        <f>$AA562*BonusMonths/12</f>
        <v/>
      </c>
      <c r="AE562" s="41">
        <f>($AA562+SI_Gross*$AB562)*IF($Q562=1,SI_O,SI_E)</f>
        <v/>
      </c>
      <c r="AF562" s="41">
        <f>IF($Q562=1,0,$AA562*EOSB)</f>
        <v/>
      </c>
      <c r="AG562" s="41">
        <f>$AN562*$W562</f>
        <v/>
      </c>
      <c r="AH562" s="41">
        <f>SUM($AA562:$AG562)</f>
        <v/>
      </c>
      <c r="AI562" s="41">
        <f>12*($AM562+$AN562)</f>
        <v/>
      </c>
      <c r="AJ562" s="41">
        <f>$AM562*((IncMonth-1)+(13-IncMonth)*(1+$X562))+12*$AN562</f>
        <v/>
      </c>
      <c r="AK562" s="41">
        <f>IF($R562=1,N($L562)+N($M562),0)</f>
        <v/>
      </c>
      <c r="AL562">
        <f>IF($C562="","",IF(N($L562)&lt;=0,"Basic salary missing",IF(ISNA(MATCH($C562,Departments!$A$5:$A$54,0)),"Department not on Departments sheet",IF(AND($I562&lt;&gt;"",NOT(ISNUMBER($I562))),"Date of birth is text, not a date",IF(AND($K562&lt;&gt;"",NOT(ISNUMBER($K562))),"Contract end is text, not a date","")))))</f>
        <v/>
      </c>
      <c r="AM562" s="41">
        <f>IF($R562=0,0,N($L562)*(1+$Z562+BonusMonths/12+IF($Q562=1,0,EOSB))+N($M562)+(N($L562)+SI_Gross*N($M562))*IF($Q562=1,SI_O,SI_E))</f>
        <v/>
      </c>
      <c r="AN562" s="41">
        <f>IF($R562=0,0,(IF($Q562=1,MedO,MedE+Ticket)+Training)/12)</f>
        <v/>
      </c>
    </row>
    <row r="563">
      <c r="I563" s="35" t="n"/>
      <c r="J563" s="35" t="n"/>
      <c r="K563" s="35" t="n"/>
      <c r="L563" s="36" t="n"/>
      <c r="M563" s="36" t="n"/>
      <c r="P563" s="37" t="n"/>
      <c r="Q563" s="38">
        <f>IF($C563="",0,IF(OR(LOWER(TRIM($G563))="omani",LOWER(TRIM($G563))="oman",LOWER(TRIM($G563))="om",LOWER(TRIM($G563))="local"),1,0))</f>
        <v/>
      </c>
      <c r="R563" s="38">
        <f>IF($C563="",0,IF(OR(ISNUMBER(SEARCH("resign",$N563)),ISNUMBER(SEARCH("terminat",$N563)),ISNUMBER(SEARCH("inactive",$N563)),ISNUMBER(SEARCH("vacan",$N563)),ISNUMBER(SEARCH("deceased",$N563)),ISNUMBER(SEARCH("separated",$N563))),0,1))</f>
        <v/>
      </c>
      <c r="S563">
        <f>IF(OR($R563=0,NOT(ISNUMBER($I563))),"",IFERROR(DATEDIF($I563,DATE(FY,1,1),"y"),""))</f>
        <v/>
      </c>
      <c r="T563">
        <f>IF(OR($R563=0,NOT(ISNUMBER($J563))),"",IFERROR(DATEDIF($J563,DATE(FY,1,1),"y"),0))</f>
        <v/>
      </c>
      <c r="U563" s="38">
        <f>IF(OR($R563=0,NOT(ISNUMBER($I563))),0,IF(YEAR($I563)+IF($Q563=1,RetAgeO,RetAgeE)=FY,MONTH($I563),IF(YEAR($I563)+IF($Q563=1,RetAgeO,RetAgeE)&lt;FY,1,0)))</f>
        <v/>
      </c>
      <c r="V563" s="38">
        <f>IF(OR($R563=0,NOT(ISNUMBER($K563))),0,IF(YEAR($K563)=FY,MONTH($K563),IF(YEAR($K563)&lt;FY,1,0)))</f>
        <v/>
      </c>
      <c r="W563" s="38">
        <f>IF($R563=0,0,MIN(12,IF(AND(ISNUMBER($O563),$O563&gt;=1,$O563&lt;=12),INT($O563),12),IF(AND(RetireExit="Yes",$U563&gt;0),$U563,12),IF(AND(ContractExit="Yes",$V563&gt;0),$V563,12)))</f>
        <v/>
      </c>
      <c r="X563" s="37">
        <f>IF(ISNUMBER($P563),$P563,IncPct)</f>
        <v/>
      </c>
      <c r="Y563" s="39">
        <f>IF($W563=0,0,MAX(0,MIN($W563,IncMonth-1))+MAX(0,$W563-IncMonth+1)*(1+$X563))</f>
        <v/>
      </c>
      <c r="Z563" s="40">
        <f>IF($C563="",0,IFERROR(INDEX(Departments!$B$5:$B$54,MATCH($C563,Departments!$A$5:$A$54,0)),0))</f>
        <v/>
      </c>
      <c r="AA563" s="41">
        <f>N($L563)*$Y563</f>
        <v/>
      </c>
      <c r="AB563" s="41">
        <f>N($M563)*$Y563</f>
        <v/>
      </c>
      <c r="AC563" s="41">
        <f>$AA563*$Z563</f>
        <v/>
      </c>
      <c r="AD563" s="41">
        <f>$AA563*BonusMonths/12</f>
        <v/>
      </c>
      <c r="AE563" s="41">
        <f>($AA563+SI_Gross*$AB563)*IF($Q563=1,SI_O,SI_E)</f>
        <v/>
      </c>
      <c r="AF563" s="41">
        <f>IF($Q563=1,0,$AA563*EOSB)</f>
        <v/>
      </c>
      <c r="AG563" s="41">
        <f>$AN563*$W563</f>
        <v/>
      </c>
      <c r="AH563" s="41">
        <f>SUM($AA563:$AG563)</f>
        <v/>
      </c>
      <c r="AI563" s="41">
        <f>12*($AM563+$AN563)</f>
        <v/>
      </c>
      <c r="AJ563" s="41">
        <f>$AM563*((IncMonth-1)+(13-IncMonth)*(1+$X563))+12*$AN563</f>
        <v/>
      </c>
      <c r="AK563" s="41">
        <f>IF($R563=1,N($L563)+N($M563),0)</f>
        <v/>
      </c>
      <c r="AL563">
        <f>IF($C563="","",IF(N($L563)&lt;=0,"Basic salary missing",IF(ISNA(MATCH($C563,Departments!$A$5:$A$54,0)),"Department not on Departments sheet",IF(AND($I563&lt;&gt;"",NOT(ISNUMBER($I563))),"Date of birth is text, not a date",IF(AND($K563&lt;&gt;"",NOT(ISNUMBER($K563))),"Contract end is text, not a date","")))))</f>
        <v/>
      </c>
      <c r="AM563" s="41">
        <f>IF($R563=0,0,N($L563)*(1+$Z563+BonusMonths/12+IF($Q563=1,0,EOSB))+N($M563)+(N($L563)+SI_Gross*N($M563))*IF($Q563=1,SI_O,SI_E))</f>
        <v/>
      </c>
      <c r="AN563" s="41">
        <f>IF($R563=0,0,(IF($Q563=1,MedO,MedE+Ticket)+Training)/12)</f>
        <v/>
      </c>
    </row>
    <row r="564">
      <c r="I564" s="35" t="n"/>
      <c r="J564" s="35" t="n"/>
      <c r="K564" s="35" t="n"/>
      <c r="L564" s="36" t="n"/>
      <c r="M564" s="36" t="n"/>
      <c r="P564" s="37" t="n"/>
      <c r="Q564" s="38">
        <f>IF($C564="",0,IF(OR(LOWER(TRIM($G564))="omani",LOWER(TRIM($G564))="oman",LOWER(TRIM($G564))="om",LOWER(TRIM($G564))="local"),1,0))</f>
        <v/>
      </c>
      <c r="R564" s="38">
        <f>IF($C564="",0,IF(OR(ISNUMBER(SEARCH("resign",$N564)),ISNUMBER(SEARCH("terminat",$N564)),ISNUMBER(SEARCH("inactive",$N564)),ISNUMBER(SEARCH("vacan",$N564)),ISNUMBER(SEARCH("deceased",$N564)),ISNUMBER(SEARCH("separated",$N564))),0,1))</f>
        <v/>
      </c>
      <c r="S564">
        <f>IF(OR($R564=0,NOT(ISNUMBER($I564))),"",IFERROR(DATEDIF($I564,DATE(FY,1,1),"y"),""))</f>
        <v/>
      </c>
      <c r="T564">
        <f>IF(OR($R564=0,NOT(ISNUMBER($J564))),"",IFERROR(DATEDIF($J564,DATE(FY,1,1),"y"),0))</f>
        <v/>
      </c>
      <c r="U564" s="38">
        <f>IF(OR($R564=0,NOT(ISNUMBER($I564))),0,IF(YEAR($I564)+IF($Q564=1,RetAgeO,RetAgeE)=FY,MONTH($I564),IF(YEAR($I564)+IF($Q564=1,RetAgeO,RetAgeE)&lt;FY,1,0)))</f>
        <v/>
      </c>
      <c r="V564" s="38">
        <f>IF(OR($R564=0,NOT(ISNUMBER($K564))),0,IF(YEAR($K564)=FY,MONTH($K564),IF(YEAR($K564)&lt;FY,1,0)))</f>
        <v/>
      </c>
      <c r="W564" s="38">
        <f>IF($R564=0,0,MIN(12,IF(AND(ISNUMBER($O564),$O564&gt;=1,$O564&lt;=12),INT($O564),12),IF(AND(RetireExit="Yes",$U564&gt;0),$U564,12),IF(AND(ContractExit="Yes",$V564&gt;0),$V564,12)))</f>
        <v/>
      </c>
      <c r="X564" s="37">
        <f>IF(ISNUMBER($P564),$P564,IncPct)</f>
        <v/>
      </c>
      <c r="Y564" s="39">
        <f>IF($W564=0,0,MAX(0,MIN($W564,IncMonth-1))+MAX(0,$W564-IncMonth+1)*(1+$X564))</f>
        <v/>
      </c>
      <c r="Z564" s="40">
        <f>IF($C564="",0,IFERROR(INDEX(Departments!$B$5:$B$54,MATCH($C564,Departments!$A$5:$A$54,0)),0))</f>
        <v/>
      </c>
      <c r="AA564" s="41">
        <f>N($L564)*$Y564</f>
        <v/>
      </c>
      <c r="AB564" s="41">
        <f>N($M564)*$Y564</f>
        <v/>
      </c>
      <c r="AC564" s="41">
        <f>$AA564*$Z564</f>
        <v/>
      </c>
      <c r="AD564" s="41">
        <f>$AA564*BonusMonths/12</f>
        <v/>
      </c>
      <c r="AE564" s="41">
        <f>($AA564+SI_Gross*$AB564)*IF($Q564=1,SI_O,SI_E)</f>
        <v/>
      </c>
      <c r="AF564" s="41">
        <f>IF($Q564=1,0,$AA564*EOSB)</f>
        <v/>
      </c>
      <c r="AG564" s="41">
        <f>$AN564*$W564</f>
        <v/>
      </c>
      <c r="AH564" s="41">
        <f>SUM($AA564:$AG564)</f>
        <v/>
      </c>
      <c r="AI564" s="41">
        <f>12*($AM564+$AN564)</f>
        <v/>
      </c>
      <c r="AJ564" s="41">
        <f>$AM564*((IncMonth-1)+(13-IncMonth)*(1+$X564))+12*$AN564</f>
        <v/>
      </c>
      <c r="AK564" s="41">
        <f>IF($R564=1,N($L564)+N($M564),0)</f>
        <v/>
      </c>
      <c r="AL564">
        <f>IF($C564="","",IF(N($L564)&lt;=0,"Basic salary missing",IF(ISNA(MATCH($C564,Departments!$A$5:$A$54,0)),"Department not on Departments sheet",IF(AND($I564&lt;&gt;"",NOT(ISNUMBER($I564))),"Date of birth is text, not a date",IF(AND($K564&lt;&gt;"",NOT(ISNUMBER($K564))),"Contract end is text, not a date","")))))</f>
        <v/>
      </c>
      <c r="AM564" s="41">
        <f>IF($R564=0,0,N($L564)*(1+$Z564+BonusMonths/12+IF($Q564=1,0,EOSB))+N($M564)+(N($L564)+SI_Gross*N($M564))*IF($Q564=1,SI_O,SI_E))</f>
        <v/>
      </c>
      <c r="AN564" s="41">
        <f>IF($R564=0,0,(IF($Q564=1,MedO,MedE+Ticket)+Training)/12)</f>
        <v/>
      </c>
    </row>
    <row r="565">
      <c r="I565" s="35" t="n"/>
      <c r="J565" s="35" t="n"/>
      <c r="K565" s="35" t="n"/>
      <c r="L565" s="36" t="n"/>
      <c r="M565" s="36" t="n"/>
      <c r="P565" s="37" t="n"/>
      <c r="Q565" s="38">
        <f>IF($C565="",0,IF(OR(LOWER(TRIM($G565))="omani",LOWER(TRIM($G565))="oman",LOWER(TRIM($G565))="om",LOWER(TRIM($G565))="local"),1,0))</f>
        <v/>
      </c>
      <c r="R565" s="38">
        <f>IF($C565="",0,IF(OR(ISNUMBER(SEARCH("resign",$N565)),ISNUMBER(SEARCH("terminat",$N565)),ISNUMBER(SEARCH("inactive",$N565)),ISNUMBER(SEARCH("vacan",$N565)),ISNUMBER(SEARCH("deceased",$N565)),ISNUMBER(SEARCH("separated",$N565))),0,1))</f>
        <v/>
      </c>
      <c r="S565">
        <f>IF(OR($R565=0,NOT(ISNUMBER($I565))),"",IFERROR(DATEDIF($I565,DATE(FY,1,1),"y"),""))</f>
        <v/>
      </c>
      <c r="T565">
        <f>IF(OR($R565=0,NOT(ISNUMBER($J565))),"",IFERROR(DATEDIF($J565,DATE(FY,1,1),"y"),0))</f>
        <v/>
      </c>
      <c r="U565" s="38">
        <f>IF(OR($R565=0,NOT(ISNUMBER($I565))),0,IF(YEAR($I565)+IF($Q565=1,RetAgeO,RetAgeE)=FY,MONTH($I565),IF(YEAR($I565)+IF($Q565=1,RetAgeO,RetAgeE)&lt;FY,1,0)))</f>
        <v/>
      </c>
      <c r="V565" s="38">
        <f>IF(OR($R565=0,NOT(ISNUMBER($K565))),0,IF(YEAR($K565)=FY,MONTH($K565),IF(YEAR($K565)&lt;FY,1,0)))</f>
        <v/>
      </c>
      <c r="W565" s="38">
        <f>IF($R565=0,0,MIN(12,IF(AND(ISNUMBER($O565),$O565&gt;=1,$O565&lt;=12),INT($O565),12),IF(AND(RetireExit="Yes",$U565&gt;0),$U565,12),IF(AND(ContractExit="Yes",$V565&gt;0),$V565,12)))</f>
        <v/>
      </c>
      <c r="X565" s="37">
        <f>IF(ISNUMBER($P565),$P565,IncPct)</f>
        <v/>
      </c>
      <c r="Y565" s="39">
        <f>IF($W565=0,0,MAX(0,MIN($W565,IncMonth-1))+MAX(0,$W565-IncMonth+1)*(1+$X565))</f>
        <v/>
      </c>
      <c r="Z565" s="40">
        <f>IF($C565="",0,IFERROR(INDEX(Departments!$B$5:$B$54,MATCH($C565,Departments!$A$5:$A$54,0)),0))</f>
        <v/>
      </c>
      <c r="AA565" s="41">
        <f>N($L565)*$Y565</f>
        <v/>
      </c>
      <c r="AB565" s="41">
        <f>N($M565)*$Y565</f>
        <v/>
      </c>
      <c r="AC565" s="41">
        <f>$AA565*$Z565</f>
        <v/>
      </c>
      <c r="AD565" s="41">
        <f>$AA565*BonusMonths/12</f>
        <v/>
      </c>
      <c r="AE565" s="41">
        <f>($AA565+SI_Gross*$AB565)*IF($Q565=1,SI_O,SI_E)</f>
        <v/>
      </c>
      <c r="AF565" s="41">
        <f>IF($Q565=1,0,$AA565*EOSB)</f>
        <v/>
      </c>
      <c r="AG565" s="41">
        <f>$AN565*$W565</f>
        <v/>
      </c>
      <c r="AH565" s="41">
        <f>SUM($AA565:$AG565)</f>
        <v/>
      </c>
      <c r="AI565" s="41">
        <f>12*($AM565+$AN565)</f>
        <v/>
      </c>
      <c r="AJ565" s="41">
        <f>$AM565*((IncMonth-1)+(13-IncMonth)*(1+$X565))+12*$AN565</f>
        <v/>
      </c>
      <c r="AK565" s="41">
        <f>IF($R565=1,N($L565)+N($M565),0)</f>
        <v/>
      </c>
      <c r="AL565">
        <f>IF($C565="","",IF(N($L565)&lt;=0,"Basic salary missing",IF(ISNA(MATCH($C565,Departments!$A$5:$A$54,0)),"Department not on Departments sheet",IF(AND($I565&lt;&gt;"",NOT(ISNUMBER($I565))),"Date of birth is text, not a date",IF(AND($K565&lt;&gt;"",NOT(ISNUMBER($K565))),"Contract end is text, not a date","")))))</f>
        <v/>
      </c>
      <c r="AM565" s="41">
        <f>IF($R565=0,0,N($L565)*(1+$Z565+BonusMonths/12+IF($Q565=1,0,EOSB))+N($M565)+(N($L565)+SI_Gross*N($M565))*IF($Q565=1,SI_O,SI_E))</f>
        <v/>
      </c>
      <c r="AN565" s="41">
        <f>IF($R565=0,0,(IF($Q565=1,MedO,MedE+Ticket)+Training)/12)</f>
        <v/>
      </c>
    </row>
    <row r="566">
      <c r="I566" s="35" t="n"/>
      <c r="J566" s="35" t="n"/>
      <c r="K566" s="35" t="n"/>
      <c r="L566" s="36" t="n"/>
      <c r="M566" s="36" t="n"/>
      <c r="P566" s="37" t="n"/>
      <c r="Q566" s="38">
        <f>IF($C566="",0,IF(OR(LOWER(TRIM($G566))="omani",LOWER(TRIM($G566))="oman",LOWER(TRIM($G566))="om",LOWER(TRIM($G566))="local"),1,0))</f>
        <v/>
      </c>
      <c r="R566" s="38">
        <f>IF($C566="",0,IF(OR(ISNUMBER(SEARCH("resign",$N566)),ISNUMBER(SEARCH("terminat",$N566)),ISNUMBER(SEARCH("inactive",$N566)),ISNUMBER(SEARCH("vacan",$N566)),ISNUMBER(SEARCH("deceased",$N566)),ISNUMBER(SEARCH("separated",$N566))),0,1))</f>
        <v/>
      </c>
      <c r="S566">
        <f>IF(OR($R566=0,NOT(ISNUMBER($I566))),"",IFERROR(DATEDIF($I566,DATE(FY,1,1),"y"),""))</f>
        <v/>
      </c>
      <c r="T566">
        <f>IF(OR($R566=0,NOT(ISNUMBER($J566))),"",IFERROR(DATEDIF($J566,DATE(FY,1,1),"y"),0))</f>
        <v/>
      </c>
      <c r="U566" s="38">
        <f>IF(OR($R566=0,NOT(ISNUMBER($I566))),0,IF(YEAR($I566)+IF($Q566=1,RetAgeO,RetAgeE)=FY,MONTH($I566),IF(YEAR($I566)+IF($Q566=1,RetAgeO,RetAgeE)&lt;FY,1,0)))</f>
        <v/>
      </c>
      <c r="V566" s="38">
        <f>IF(OR($R566=0,NOT(ISNUMBER($K566))),0,IF(YEAR($K566)=FY,MONTH($K566),IF(YEAR($K566)&lt;FY,1,0)))</f>
        <v/>
      </c>
      <c r="W566" s="38">
        <f>IF($R566=0,0,MIN(12,IF(AND(ISNUMBER($O566),$O566&gt;=1,$O566&lt;=12),INT($O566),12),IF(AND(RetireExit="Yes",$U566&gt;0),$U566,12),IF(AND(ContractExit="Yes",$V566&gt;0),$V566,12)))</f>
        <v/>
      </c>
      <c r="X566" s="37">
        <f>IF(ISNUMBER($P566),$P566,IncPct)</f>
        <v/>
      </c>
      <c r="Y566" s="39">
        <f>IF($W566=0,0,MAX(0,MIN($W566,IncMonth-1))+MAX(0,$W566-IncMonth+1)*(1+$X566))</f>
        <v/>
      </c>
      <c r="Z566" s="40">
        <f>IF($C566="",0,IFERROR(INDEX(Departments!$B$5:$B$54,MATCH($C566,Departments!$A$5:$A$54,0)),0))</f>
        <v/>
      </c>
      <c r="AA566" s="41">
        <f>N($L566)*$Y566</f>
        <v/>
      </c>
      <c r="AB566" s="41">
        <f>N($M566)*$Y566</f>
        <v/>
      </c>
      <c r="AC566" s="41">
        <f>$AA566*$Z566</f>
        <v/>
      </c>
      <c r="AD566" s="41">
        <f>$AA566*BonusMonths/12</f>
        <v/>
      </c>
      <c r="AE566" s="41">
        <f>($AA566+SI_Gross*$AB566)*IF($Q566=1,SI_O,SI_E)</f>
        <v/>
      </c>
      <c r="AF566" s="41">
        <f>IF($Q566=1,0,$AA566*EOSB)</f>
        <v/>
      </c>
      <c r="AG566" s="41">
        <f>$AN566*$W566</f>
        <v/>
      </c>
      <c r="AH566" s="41">
        <f>SUM($AA566:$AG566)</f>
        <v/>
      </c>
      <c r="AI566" s="41">
        <f>12*($AM566+$AN566)</f>
        <v/>
      </c>
      <c r="AJ566" s="41">
        <f>$AM566*((IncMonth-1)+(13-IncMonth)*(1+$X566))+12*$AN566</f>
        <v/>
      </c>
      <c r="AK566" s="41">
        <f>IF($R566=1,N($L566)+N($M566),0)</f>
        <v/>
      </c>
      <c r="AL566">
        <f>IF($C566="","",IF(N($L566)&lt;=0,"Basic salary missing",IF(ISNA(MATCH($C566,Departments!$A$5:$A$54,0)),"Department not on Departments sheet",IF(AND($I566&lt;&gt;"",NOT(ISNUMBER($I566))),"Date of birth is text, not a date",IF(AND($K566&lt;&gt;"",NOT(ISNUMBER($K566))),"Contract end is text, not a date","")))))</f>
        <v/>
      </c>
      <c r="AM566" s="41">
        <f>IF($R566=0,0,N($L566)*(1+$Z566+BonusMonths/12+IF($Q566=1,0,EOSB))+N($M566)+(N($L566)+SI_Gross*N($M566))*IF($Q566=1,SI_O,SI_E))</f>
        <v/>
      </c>
      <c r="AN566" s="41">
        <f>IF($R566=0,0,(IF($Q566=1,MedO,MedE+Ticket)+Training)/12)</f>
        <v/>
      </c>
    </row>
    <row r="567">
      <c r="I567" s="35" t="n"/>
      <c r="J567" s="35" t="n"/>
      <c r="K567" s="35" t="n"/>
      <c r="L567" s="36" t="n"/>
      <c r="M567" s="36" t="n"/>
      <c r="P567" s="37" t="n"/>
      <c r="Q567" s="38">
        <f>IF($C567="",0,IF(OR(LOWER(TRIM($G567))="omani",LOWER(TRIM($G567))="oman",LOWER(TRIM($G567))="om",LOWER(TRIM($G567))="local"),1,0))</f>
        <v/>
      </c>
      <c r="R567" s="38">
        <f>IF($C567="",0,IF(OR(ISNUMBER(SEARCH("resign",$N567)),ISNUMBER(SEARCH("terminat",$N567)),ISNUMBER(SEARCH("inactive",$N567)),ISNUMBER(SEARCH("vacan",$N567)),ISNUMBER(SEARCH("deceased",$N567)),ISNUMBER(SEARCH("separated",$N567))),0,1))</f>
        <v/>
      </c>
      <c r="S567">
        <f>IF(OR($R567=0,NOT(ISNUMBER($I567))),"",IFERROR(DATEDIF($I567,DATE(FY,1,1),"y"),""))</f>
        <v/>
      </c>
      <c r="T567">
        <f>IF(OR($R567=0,NOT(ISNUMBER($J567))),"",IFERROR(DATEDIF($J567,DATE(FY,1,1),"y"),0))</f>
        <v/>
      </c>
      <c r="U567" s="38">
        <f>IF(OR($R567=0,NOT(ISNUMBER($I567))),0,IF(YEAR($I567)+IF($Q567=1,RetAgeO,RetAgeE)=FY,MONTH($I567),IF(YEAR($I567)+IF($Q567=1,RetAgeO,RetAgeE)&lt;FY,1,0)))</f>
        <v/>
      </c>
      <c r="V567" s="38">
        <f>IF(OR($R567=0,NOT(ISNUMBER($K567))),0,IF(YEAR($K567)=FY,MONTH($K567),IF(YEAR($K567)&lt;FY,1,0)))</f>
        <v/>
      </c>
      <c r="W567" s="38">
        <f>IF($R567=0,0,MIN(12,IF(AND(ISNUMBER($O567),$O567&gt;=1,$O567&lt;=12),INT($O567),12),IF(AND(RetireExit="Yes",$U567&gt;0),$U567,12),IF(AND(ContractExit="Yes",$V567&gt;0),$V567,12)))</f>
        <v/>
      </c>
      <c r="X567" s="37">
        <f>IF(ISNUMBER($P567),$P567,IncPct)</f>
        <v/>
      </c>
      <c r="Y567" s="39">
        <f>IF($W567=0,0,MAX(0,MIN($W567,IncMonth-1))+MAX(0,$W567-IncMonth+1)*(1+$X567))</f>
        <v/>
      </c>
      <c r="Z567" s="40">
        <f>IF($C567="",0,IFERROR(INDEX(Departments!$B$5:$B$54,MATCH($C567,Departments!$A$5:$A$54,0)),0))</f>
        <v/>
      </c>
      <c r="AA567" s="41">
        <f>N($L567)*$Y567</f>
        <v/>
      </c>
      <c r="AB567" s="41">
        <f>N($M567)*$Y567</f>
        <v/>
      </c>
      <c r="AC567" s="41">
        <f>$AA567*$Z567</f>
        <v/>
      </c>
      <c r="AD567" s="41">
        <f>$AA567*BonusMonths/12</f>
        <v/>
      </c>
      <c r="AE567" s="41">
        <f>($AA567+SI_Gross*$AB567)*IF($Q567=1,SI_O,SI_E)</f>
        <v/>
      </c>
      <c r="AF567" s="41">
        <f>IF($Q567=1,0,$AA567*EOSB)</f>
        <v/>
      </c>
      <c r="AG567" s="41">
        <f>$AN567*$W567</f>
        <v/>
      </c>
      <c r="AH567" s="41">
        <f>SUM($AA567:$AG567)</f>
        <v/>
      </c>
      <c r="AI567" s="41">
        <f>12*($AM567+$AN567)</f>
        <v/>
      </c>
      <c r="AJ567" s="41">
        <f>$AM567*((IncMonth-1)+(13-IncMonth)*(1+$X567))+12*$AN567</f>
        <v/>
      </c>
      <c r="AK567" s="41">
        <f>IF($R567=1,N($L567)+N($M567),0)</f>
        <v/>
      </c>
      <c r="AL567">
        <f>IF($C567="","",IF(N($L567)&lt;=0,"Basic salary missing",IF(ISNA(MATCH($C567,Departments!$A$5:$A$54,0)),"Department not on Departments sheet",IF(AND($I567&lt;&gt;"",NOT(ISNUMBER($I567))),"Date of birth is text, not a date",IF(AND($K567&lt;&gt;"",NOT(ISNUMBER($K567))),"Contract end is text, not a date","")))))</f>
        <v/>
      </c>
      <c r="AM567" s="41">
        <f>IF($R567=0,0,N($L567)*(1+$Z567+BonusMonths/12+IF($Q567=1,0,EOSB))+N($M567)+(N($L567)+SI_Gross*N($M567))*IF($Q567=1,SI_O,SI_E))</f>
        <v/>
      </c>
      <c r="AN567" s="41">
        <f>IF($R567=0,0,(IF($Q567=1,MedO,MedE+Ticket)+Training)/12)</f>
        <v/>
      </c>
    </row>
    <row r="568">
      <c r="I568" s="35" t="n"/>
      <c r="J568" s="35" t="n"/>
      <c r="K568" s="35" t="n"/>
      <c r="L568" s="36" t="n"/>
      <c r="M568" s="36" t="n"/>
      <c r="P568" s="37" t="n"/>
      <c r="Q568" s="38">
        <f>IF($C568="",0,IF(OR(LOWER(TRIM($G568))="omani",LOWER(TRIM($G568))="oman",LOWER(TRIM($G568))="om",LOWER(TRIM($G568))="local"),1,0))</f>
        <v/>
      </c>
      <c r="R568" s="38">
        <f>IF($C568="",0,IF(OR(ISNUMBER(SEARCH("resign",$N568)),ISNUMBER(SEARCH("terminat",$N568)),ISNUMBER(SEARCH("inactive",$N568)),ISNUMBER(SEARCH("vacan",$N568)),ISNUMBER(SEARCH("deceased",$N568)),ISNUMBER(SEARCH("separated",$N568))),0,1))</f>
        <v/>
      </c>
      <c r="S568">
        <f>IF(OR($R568=0,NOT(ISNUMBER($I568))),"",IFERROR(DATEDIF($I568,DATE(FY,1,1),"y"),""))</f>
        <v/>
      </c>
      <c r="T568">
        <f>IF(OR($R568=0,NOT(ISNUMBER($J568))),"",IFERROR(DATEDIF($J568,DATE(FY,1,1),"y"),0))</f>
        <v/>
      </c>
      <c r="U568" s="38">
        <f>IF(OR($R568=0,NOT(ISNUMBER($I568))),0,IF(YEAR($I568)+IF($Q568=1,RetAgeO,RetAgeE)=FY,MONTH($I568),IF(YEAR($I568)+IF($Q568=1,RetAgeO,RetAgeE)&lt;FY,1,0)))</f>
        <v/>
      </c>
      <c r="V568" s="38">
        <f>IF(OR($R568=0,NOT(ISNUMBER($K568))),0,IF(YEAR($K568)=FY,MONTH($K568),IF(YEAR($K568)&lt;FY,1,0)))</f>
        <v/>
      </c>
      <c r="W568" s="38">
        <f>IF($R568=0,0,MIN(12,IF(AND(ISNUMBER($O568),$O568&gt;=1,$O568&lt;=12),INT($O568),12),IF(AND(RetireExit="Yes",$U568&gt;0),$U568,12),IF(AND(ContractExit="Yes",$V568&gt;0),$V568,12)))</f>
        <v/>
      </c>
      <c r="X568" s="37">
        <f>IF(ISNUMBER($P568),$P568,IncPct)</f>
        <v/>
      </c>
      <c r="Y568" s="39">
        <f>IF($W568=0,0,MAX(0,MIN($W568,IncMonth-1))+MAX(0,$W568-IncMonth+1)*(1+$X568))</f>
        <v/>
      </c>
      <c r="Z568" s="40">
        <f>IF($C568="",0,IFERROR(INDEX(Departments!$B$5:$B$54,MATCH($C568,Departments!$A$5:$A$54,0)),0))</f>
        <v/>
      </c>
      <c r="AA568" s="41">
        <f>N($L568)*$Y568</f>
        <v/>
      </c>
      <c r="AB568" s="41">
        <f>N($M568)*$Y568</f>
        <v/>
      </c>
      <c r="AC568" s="41">
        <f>$AA568*$Z568</f>
        <v/>
      </c>
      <c r="AD568" s="41">
        <f>$AA568*BonusMonths/12</f>
        <v/>
      </c>
      <c r="AE568" s="41">
        <f>($AA568+SI_Gross*$AB568)*IF($Q568=1,SI_O,SI_E)</f>
        <v/>
      </c>
      <c r="AF568" s="41">
        <f>IF($Q568=1,0,$AA568*EOSB)</f>
        <v/>
      </c>
      <c r="AG568" s="41">
        <f>$AN568*$W568</f>
        <v/>
      </c>
      <c r="AH568" s="41">
        <f>SUM($AA568:$AG568)</f>
        <v/>
      </c>
      <c r="AI568" s="41">
        <f>12*($AM568+$AN568)</f>
        <v/>
      </c>
      <c r="AJ568" s="41">
        <f>$AM568*((IncMonth-1)+(13-IncMonth)*(1+$X568))+12*$AN568</f>
        <v/>
      </c>
      <c r="AK568" s="41">
        <f>IF($R568=1,N($L568)+N($M568),0)</f>
        <v/>
      </c>
      <c r="AL568">
        <f>IF($C568="","",IF(N($L568)&lt;=0,"Basic salary missing",IF(ISNA(MATCH($C568,Departments!$A$5:$A$54,0)),"Department not on Departments sheet",IF(AND($I568&lt;&gt;"",NOT(ISNUMBER($I568))),"Date of birth is text, not a date",IF(AND($K568&lt;&gt;"",NOT(ISNUMBER($K568))),"Contract end is text, not a date","")))))</f>
        <v/>
      </c>
      <c r="AM568" s="41">
        <f>IF($R568=0,0,N($L568)*(1+$Z568+BonusMonths/12+IF($Q568=1,0,EOSB))+N($M568)+(N($L568)+SI_Gross*N($M568))*IF($Q568=1,SI_O,SI_E))</f>
        <v/>
      </c>
      <c r="AN568" s="41">
        <f>IF($R568=0,0,(IF($Q568=1,MedO,MedE+Ticket)+Training)/12)</f>
        <v/>
      </c>
    </row>
    <row r="569">
      <c r="I569" s="35" t="n"/>
      <c r="J569" s="35" t="n"/>
      <c r="K569" s="35" t="n"/>
      <c r="L569" s="36" t="n"/>
      <c r="M569" s="36" t="n"/>
      <c r="P569" s="37" t="n"/>
      <c r="Q569" s="38">
        <f>IF($C569="",0,IF(OR(LOWER(TRIM($G569))="omani",LOWER(TRIM($G569))="oman",LOWER(TRIM($G569))="om",LOWER(TRIM($G569))="local"),1,0))</f>
        <v/>
      </c>
      <c r="R569" s="38">
        <f>IF($C569="",0,IF(OR(ISNUMBER(SEARCH("resign",$N569)),ISNUMBER(SEARCH("terminat",$N569)),ISNUMBER(SEARCH("inactive",$N569)),ISNUMBER(SEARCH("vacan",$N569)),ISNUMBER(SEARCH("deceased",$N569)),ISNUMBER(SEARCH("separated",$N569))),0,1))</f>
        <v/>
      </c>
      <c r="S569">
        <f>IF(OR($R569=0,NOT(ISNUMBER($I569))),"",IFERROR(DATEDIF($I569,DATE(FY,1,1),"y"),""))</f>
        <v/>
      </c>
      <c r="T569">
        <f>IF(OR($R569=0,NOT(ISNUMBER($J569))),"",IFERROR(DATEDIF($J569,DATE(FY,1,1),"y"),0))</f>
        <v/>
      </c>
      <c r="U569" s="38">
        <f>IF(OR($R569=0,NOT(ISNUMBER($I569))),0,IF(YEAR($I569)+IF($Q569=1,RetAgeO,RetAgeE)=FY,MONTH($I569),IF(YEAR($I569)+IF($Q569=1,RetAgeO,RetAgeE)&lt;FY,1,0)))</f>
        <v/>
      </c>
      <c r="V569" s="38">
        <f>IF(OR($R569=0,NOT(ISNUMBER($K569))),0,IF(YEAR($K569)=FY,MONTH($K569),IF(YEAR($K569)&lt;FY,1,0)))</f>
        <v/>
      </c>
      <c r="W569" s="38">
        <f>IF($R569=0,0,MIN(12,IF(AND(ISNUMBER($O569),$O569&gt;=1,$O569&lt;=12),INT($O569),12),IF(AND(RetireExit="Yes",$U569&gt;0),$U569,12),IF(AND(ContractExit="Yes",$V569&gt;0),$V569,12)))</f>
        <v/>
      </c>
      <c r="X569" s="37">
        <f>IF(ISNUMBER($P569),$P569,IncPct)</f>
        <v/>
      </c>
      <c r="Y569" s="39">
        <f>IF($W569=0,0,MAX(0,MIN($W569,IncMonth-1))+MAX(0,$W569-IncMonth+1)*(1+$X569))</f>
        <v/>
      </c>
      <c r="Z569" s="40">
        <f>IF($C569="",0,IFERROR(INDEX(Departments!$B$5:$B$54,MATCH($C569,Departments!$A$5:$A$54,0)),0))</f>
        <v/>
      </c>
      <c r="AA569" s="41">
        <f>N($L569)*$Y569</f>
        <v/>
      </c>
      <c r="AB569" s="41">
        <f>N($M569)*$Y569</f>
        <v/>
      </c>
      <c r="AC569" s="41">
        <f>$AA569*$Z569</f>
        <v/>
      </c>
      <c r="AD569" s="41">
        <f>$AA569*BonusMonths/12</f>
        <v/>
      </c>
      <c r="AE569" s="41">
        <f>($AA569+SI_Gross*$AB569)*IF($Q569=1,SI_O,SI_E)</f>
        <v/>
      </c>
      <c r="AF569" s="41">
        <f>IF($Q569=1,0,$AA569*EOSB)</f>
        <v/>
      </c>
      <c r="AG569" s="41">
        <f>$AN569*$W569</f>
        <v/>
      </c>
      <c r="AH569" s="41">
        <f>SUM($AA569:$AG569)</f>
        <v/>
      </c>
      <c r="AI569" s="41">
        <f>12*($AM569+$AN569)</f>
        <v/>
      </c>
      <c r="AJ569" s="41">
        <f>$AM569*((IncMonth-1)+(13-IncMonth)*(1+$X569))+12*$AN569</f>
        <v/>
      </c>
      <c r="AK569" s="41">
        <f>IF($R569=1,N($L569)+N($M569),0)</f>
        <v/>
      </c>
      <c r="AL569">
        <f>IF($C569="","",IF(N($L569)&lt;=0,"Basic salary missing",IF(ISNA(MATCH($C569,Departments!$A$5:$A$54,0)),"Department not on Departments sheet",IF(AND($I569&lt;&gt;"",NOT(ISNUMBER($I569))),"Date of birth is text, not a date",IF(AND($K569&lt;&gt;"",NOT(ISNUMBER($K569))),"Contract end is text, not a date","")))))</f>
        <v/>
      </c>
      <c r="AM569" s="41">
        <f>IF($R569=0,0,N($L569)*(1+$Z569+BonusMonths/12+IF($Q569=1,0,EOSB))+N($M569)+(N($L569)+SI_Gross*N($M569))*IF($Q569=1,SI_O,SI_E))</f>
        <v/>
      </c>
      <c r="AN569" s="41">
        <f>IF($R569=0,0,(IF($Q569=1,MedO,MedE+Ticket)+Training)/12)</f>
        <v/>
      </c>
    </row>
    <row r="570">
      <c r="I570" s="35" t="n"/>
      <c r="J570" s="35" t="n"/>
      <c r="K570" s="35" t="n"/>
      <c r="L570" s="36" t="n"/>
      <c r="M570" s="36" t="n"/>
      <c r="P570" s="37" t="n"/>
      <c r="Q570" s="38">
        <f>IF($C570="",0,IF(OR(LOWER(TRIM($G570))="omani",LOWER(TRIM($G570))="oman",LOWER(TRIM($G570))="om",LOWER(TRIM($G570))="local"),1,0))</f>
        <v/>
      </c>
      <c r="R570" s="38">
        <f>IF($C570="",0,IF(OR(ISNUMBER(SEARCH("resign",$N570)),ISNUMBER(SEARCH("terminat",$N570)),ISNUMBER(SEARCH("inactive",$N570)),ISNUMBER(SEARCH("vacan",$N570)),ISNUMBER(SEARCH("deceased",$N570)),ISNUMBER(SEARCH("separated",$N570))),0,1))</f>
        <v/>
      </c>
      <c r="S570">
        <f>IF(OR($R570=0,NOT(ISNUMBER($I570))),"",IFERROR(DATEDIF($I570,DATE(FY,1,1),"y"),""))</f>
        <v/>
      </c>
      <c r="T570">
        <f>IF(OR($R570=0,NOT(ISNUMBER($J570))),"",IFERROR(DATEDIF($J570,DATE(FY,1,1),"y"),0))</f>
        <v/>
      </c>
      <c r="U570" s="38">
        <f>IF(OR($R570=0,NOT(ISNUMBER($I570))),0,IF(YEAR($I570)+IF($Q570=1,RetAgeO,RetAgeE)=FY,MONTH($I570),IF(YEAR($I570)+IF($Q570=1,RetAgeO,RetAgeE)&lt;FY,1,0)))</f>
        <v/>
      </c>
      <c r="V570" s="38">
        <f>IF(OR($R570=0,NOT(ISNUMBER($K570))),0,IF(YEAR($K570)=FY,MONTH($K570),IF(YEAR($K570)&lt;FY,1,0)))</f>
        <v/>
      </c>
      <c r="W570" s="38">
        <f>IF($R570=0,0,MIN(12,IF(AND(ISNUMBER($O570),$O570&gt;=1,$O570&lt;=12),INT($O570),12),IF(AND(RetireExit="Yes",$U570&gt;0),$U570,12),IF(AND(ContractExit="Yes",$V570&gt;0),$V570,12)))</f>
        <v/>
      </c>
      <c r="X570" s="37">
        <f>IF(ISNUMBER($P570),$P570,IncPct)</f>
        <v/>
      </c>
      <c r="Y570" s="39">
        <f>IF($W570=0,0,MAX(0,MIN($W570,IncMonth-1))+MAX(0,$W570-IncMonth+1)*(1+$X570))</f>
        <v/>
      </c>
      <c r="Z570" s="40">
        <f>IF($C570="",0,IFERROR(INDEX(Departments!$B$5:$B$54,MATCH($C570,Departments!$A$5:$A$54,0)),0))</f>
        <v/>
      </c>
      <c r="AA570" s="41">
        <f>N($L570)*$Y570</f>
        <v/>
      </c>
      <c r="AB570" s="41">
        <f>N($M570)*$Y570</f>
        <v/>
      </c>
      <c r="AC570" s="41">
        <f>$AA570*$Z570</f>
        <v/>
      </c>
      <c r="AD570" s="41">
        <f>$AA570*BonusMonths/12</f>
        <v/>
      </c>
      <c r="AE570" s="41">
        <f>($AA570+SI_Gross*$AB570)*IF($Q570=1,SI_O,SI_E)</f>
        <v/>
      </c>
      <c r="AF570" s="41">
        <f>IF($Q570=1,0,$AA570*EOSB)</f>
        <v/>
      </c>
      <c r="AG570" s="41">
        <f>$AN570*$W570</f>
        <v/>
      </c>
      <c r="AH570" s="41">
        <f>SUM($AA570:$AG570)</f>
        <v/>
      </c>
      <c r="AI570" s="41">
        <f>12*($AM570+$AN570)</f>
        <v/>
      </c>
      <c r="AJ570" s="41">
        <f>$AM570*((IncMonth-1)+(13-IncMonth)*(1+$X570))+12*$AN570</f>
        <v/>
      </c>
      <c r="AK570" s="41">
        <f>IF($R570=1,N($L570)+N($M570),0)</f>
        <v/>
      </c>
      <c r="AL570">
        <f>IF($C570="","",IF(N($L570)&lt;=0,"Basic salary missing",IF(ISNA(MATCH($C570,Departments!$A$5:$A$54,0)),"Department not on Departments sheet",IF(AND($I570&lt;&gt;"",NOT(ISNUMBER($I570))),"Date of birth is text, not a date",IF(AND($K570&lt;&gt;"",NOT(ISNUMBER($K570))),"Contract end is text, not a date","")))))</f>
        <v/>
      </c>
      <c r="AM570" s="41">
        <f>IF($R570=0,0,N($L570)*(1+$Z570+BonusMonths/12+IF($Q570=1,0,EOSB))+N($M570)+(N($L570)+SI_Gross*N($M570))*IF($Q570=1,SI_O,SI_E))</f>
        <v/>
      </c>
      <c r="AN570" s="41">
        <f>IF($R570=0,0,(IF($Q570=1,MedO,MedE+Ticket)+Training)/12)</f>
        <v/>
      </c>
    </row>
    <row r="571">
      <c r="I571" s="35" t="n"/>
      <c r="J571" s="35" t="n"/>
      <c r="K571" s="35" t="n"/>
      <c r="L571" s="36" t="n"/>
      <c r="M571" s="36" t="n"/>
      <c r="P571" s="37" t="n"/>
      <c r="Q571" s="38">
        <f>IF($C571="",0,IF(OR(LOWER(TRIM($G571))="omani",LOWER(TRIM($G571))="oman",LOWER(TRIM($G571))="om",LOWER(TRIM($G571))="local"),1,0))</f>
        <v/>
      </c>
      <c r="R571" s="38">
        <f>IF($C571="",0,IF(OR(ISNUMBER(SEARCH("resign",$N571)),ISNUMBER(SEARCH("terminat",$N571)),ISNUMBER(SEARCH("inactive",$N571)),ISNUMBER(SEARCH("vacan",$N571)),ISNUMBER(SEARCH("deceased",$N571)),ISNUMBER(SEARCH("separated",$N571))),0,1))</f>
        <v/>
      </c>
      <c r="S571">
        <f>IF(OR($R571=0,NOT(ISNUMBER($I571))),"",IFERROR(DATEDIF($I571,DATE(FY,1,1),"y"),""))</f>
        <v/>
      </c>
      <c r="T571">
        <f>IF(OR($R571=0,NOT(ISNUMBER($J571))),"",IFERROR(DATEDIF($J571,DATE(FY,1,1),"y"),0))</f>
        <v/>
      </c>
      <c r="U571" s="38">
        <f>IF(OR($R571=0,NOT(ISNUMBER($I571))),0,IF(YEAR($I571)+IF($Q571=1,RetAgeO,RetAgeE)=FY,MONTH($I571),IF(YEAR($I571)+IF($Q571=1,RetAgeO,RetAgeE)&lt;FY,1,0)))</f>
        <v/>
      </c>
      <c r="V571" s="38">
        <f>IF(OR($R571=0,NOT(ISNUMBER($K571))),0,IF(YEAR($K571)=FY,MONTH($K571),IF(YEAR($K571)&lt;FY,1,0)))</f>
        <v/>
      </c>
      <c r="W571" s="38">
        <f>IF($R571=0,0,MIN(12,IF(AND(ISNUMBER($O571),$O571&gt;=1,$O571&lt;=12),INT($O571),12),IF(AND(RetireExit="Yes",$U571&gt;0),$U571,12),IF(AND(ContractExit="Yes",$V571&gt;0),$V571,12)))</f>
        <v/>
      </c>
      <c r="X571" s="37">
        <f>IF(ISNUMBER($P571),$P571,IncPct)</f>
        <v/>
      </c>
      <c r="Y571" s="39">
        <f>IF($W571=0,0,MAX(0,MIN($W571,IncMonth-1))+MAX(0,$W571-IncMonth+1)*(1+$X571))</f>
        <v/>
      </c>
      <c r="Z571" s="40">
        <f>IF($C571="",0,IFERROR(INDEX(Departments!$B$5:$B$54,MATCH($C571,Departments!$A$5:$A$54,0)),0))</f>
        <v/>
      </c>
      <c r="AA571" s="41">
        <f>N($L571)*$Y571</f>
        <v/>
      </c>
      <c r="AB571" s="41">
        <f>N($M571)*$Y571</f>
        <v/>
      </c>
      <c r="AC571" s="41">
        <f>$AA571*$Z571</f>
        <v/>
      </c>
      <c r="AD571" s="41">
        <f>$AA571*BonusMonths/12</f>
        <v/>
      </c>
      <c r="AE571" s="41">
        <f>($AA571+SI_Gross*$AB571)*IF($Q571=1,SI_O,SI_E)</f>
        <v/>
      </c>
      <c r="AF571" s="41">
        <f>IF($Q571=1,0,$AA571*EOSB)</f>
        <v/>
      </c>
      <c r="AG571" s="41">
        <f>$AN571*$W571</f>
        <v/>
      </c>
      <c r="AH571" s="41">
        <f>SUM($AA571:$AG571)</f>
        <v/>
      </c>
      <c r="AI571" s="41">
        <f>12*($AM571+$AN571)</f>
        <v/>
      </c>
      <c r="AJ571" s="41">
        <f>$AM571*((IncMonth-1)+(13-IncMonth)*(1+$X571))+12*$AN571</f>
        <v/>
      </c>
      <c r="AK571" s="41">
        <f>IF($R571=1,N($L571)+N($M571),0)</f>
        <v/>
      </c>
      <c r="AL571">
        <f>IF($C571="","",IF(N($L571)&lt;=0,"Basic salary missing",IF(ISNA(MATCH($C571,Departments!$A$5:$A$54,0)),"Department not on Departments sheet",IF(AND($I571&lt;&gt;"",NOT(ISNUMBER($I571))),"Date of birth is text, not a date",IF(AND($K571&lt;&gt;"",NOT(ISNUMBER($K571))),"Contract end is text, not a date","")))))</f>
        <v/>
      </c>
      <c r="AM571" s="41">
        <f>IF($R571=0,0,N($L571)*(1+$Z571+BonusMonths/12+IF($Q571=1,0,EOSB))+N($M571)+(N($L571)+SI_Gross*N($M571))*IF($Q571=1,SI_O,SI_E))</f>
        <v/>
      </c>
      <c r="AN571" s="41">
        <f>IF($R571=0,0,(IF($Q571=1,MedO,MedE+Ticket)+Training)/12)</f>
        <v/>
      </c>
    </row>
    <row r="572">
      <c r="I572" s="35" t="n"/>
      <c r="J572" s="35" t="n"/>
      <c r="K572" s="35" t="n"/>
      <c r="L572" s="36" t="n"/>
      <c r="M572" s="36" t="n"/>
      <c r="P572" s="37" t="n"/>
      <c r="Q572" s="38">
        <f>IF($C572="",0,IF(OR(LOWER(TRIM($G572))="omani",LOWER(TRIM($G572))="oman",LOWER(TRIM($G572))="om",LOWER(TRIM($G572))="local"),1,0))</f>
        <v/>
      </c>
      <c r="R572" s="38">
        <f>IF($C572="",0,IF(OR(ISNUMBER(SEARCH("resign",$N572)),ISNUMBER(SEARCH("terminat",$N572)),ISNUMBER(SEARCH("inactive",$N572)),ISNUMBER(SEARCH("vacan",$N572)),ISNUMBER(SEARCH("deceased",$N572)),ISNUMBER(SEARCH("separated",$N572))),0,1))</f>
        <v/>
      </c>
      <c r="S572">
        <f>IF(OR($R572=0,NOT(ISNUMBER($I572))),"",IFERROR(DATEDIF($I572,DATE(FY,1,1),"y"),""))</f>
        <v/>
      </c>
      <c r="T572">
        <f>IF(OR($R572=0,NOT(ISNUMBER($J572))),"",IFERROR(DATEDIF($J572,DATE(FY,1,1),"y"),0))</f>
        <v/>
      </c>
      <c r="U572" s="38">
        <f>IF(OR($R572=0,NOT(ISNUMBER($I572))),0,IF(YEAR($I572)+IF($Q572=1,RetAgeO,RetAgeE)=FY,MONTH($I572),IF(YEAR($I572)+IF($Q572=1,RetAgeO,RetAgeE)&lt;FY,1,0)))</f>
        <v/>
      </c>
      <c r="V572" s="38">
        <f>IF(OR($R572=0,NOT(ISNUMBER($K572))),0,IF(YEAR($K572)=FY,MONTH($K572),IF(YEAR($K572)&lt;FY,1,0)))</f>
        <v/>
      </c>
      <c r="W572" s="38">
        <f>IF($R572=0,0,MIN(12,IF(AND(ISNUMBER($O572),$O572&gt;=1,$O572&lt;=12),INT($O572),12),IF(AND(RetireExit="Yes",$U572&gt;0),$U572,12),IF(AND(ContractExit="Yes",$V572&gt;0),$V572,12)))</f>
        <v/>
      </c>
      <c r="X572" s="37">
        <f>IF(ISNUMBER($P572),$P572,IncPct)</f>
        <v/>
      </c>
      <c r="Y572" s="39">
        <f>IF($W572=0,0,MAX(0,MIN($W572,IncMonth-1))+MAX(0,$W572-IncMonth+1)*(1+$X572))</f>
        <v/>
      </c>
      <c r="Z572" s="40">
        <f>IF($C572="",0,IFERROR(INDEX(Departments!$B$5:$B$54,MATCH($C572,Departments!$A$5:$A$54,0)),0))</f>
        <v/>
      </c>
      <c r="AA572" s="41">
        <f>N($L572)*$Y572</f>
        <v/>
      </c>
      <c r="AB572" s="41">
        <f>N($M572)*$Y572</f>
        <v/>
      </c>
      <c r="AC572" s="41">
        <f>$AA572*$Z572</f>
        <v/>
      </c>
      <c r="AD572" s="41">
        <f>$AA572*BonusMonths/12</f>
        <v/>
      </c>
      <c r="AE572" s="41">
        <f>($AA572+SI_Gross*$AB572)*IF($Q572=1,SI_O,SI_E)</f>
        <v/>
      </c>
      <c r="AF572" s="41">
        <f>IF($Q572=1,0,$AA572*EOSB)</f>
        <v/>
      </c>
      <c r="AG572" s="41">
        <f>$AN572*$W572</f>
        <v/>
      </c>
      <c r="AH572" s="41">
        <f>SUM($AA572:$AG572)</f>
        <v/>
      </c>
      <c r="AI572" s="41">
        <f>12*($AM572+$AN572)</f>
        <v/>
      </c>
      <c r="AJ572" s="41">
        <f>$AM572*((IncMonth-1)+(13-IncMonth)*(1+$X572))+12*$AN572</f>
        <v/>
      </c>
      <c r="AK572" s="41">
        <f>IF($R572=1,N($L572)+N($M572),0)</f>
        <v/>
      </c>
      <c r="AL572">
        <f>IF($C572="","",IF(N($L572)&lt;=0,"Basic salary missing",IF(ISNA(MATCH($C572,Departments!$A$5:$A$54,0)),"Department not on Departments sheet",IF(AND($I572&lt;&gt;"",NOT(ISNUMBER($I572))),"Date of birth is text, not a date",IF(AND($K572&lt;&gt;"",NOT(ISNUMBER($K572))),"Contract end is text, not a date","")))))</f>
        <v/>
      </c>
      <c r="AM572" s="41">
        <f>IF($R572=0,0,N($L572)*(1+$Z572+BonusMonths/12+IF($Q572=1,0,EOSB))+N($M572)+(N($L572)+SI_Gross*N($M572))*IF($Q572=1,SI_O,SI_E))</f>
        <v/>
      </c>
      <c r="AN572" s="41">
        <f>IF($R572=0,0,(IF($Q572=1,MedO,MedE+Ticket)+Training)/12)</f>
        <v/>
      </c>
    </row>
    <row r="573">
      <c r="I573" s="35" t="n"/>
      <c r="J573" s="35" t="n"/>
      <c r="K573" s="35" t="n"/>
      <c r="L573" s="36" t="n"/>
      <c r="M573" s="36" t="n"/>
      <c r="P573" s="37" t="n"/>
      <c r="Q573" s="38">
        <f>IF($C573="",0,IF(OR(LOWER(TRIM($G573))="omani",LOWER(TRIM($G573))="oman",LOWER(TRIM($G573))="om",LOWER(TRIM($G573))="local"),1,0))</f>
        <v/>
      </c>
      <c r="R573" s="38">
        <f>IF($C573="",0,IF(OR(ISNUMBER(SEARCH("resign",$N573)),ISNUMBER(SEARCH("terminat",$N573)),ISNUMBER(SEARCH("inactive",$N573)),ISNUMBER(SEARCH("vacan",$N573)),ISNUMBER(SEARCH("deceased",$N573)),ISNUMBER(SEARCH("separated",$N573))),0,1))</f>
        <v/>
      </c>
      <c r="S573">
        <f>IF(OR($R573=0,NOT(ISNUMBER($I573))),"",IFERROR(DATEDIF($I573,DATE(FY,1,1),"y"),""))</f>
        <v/>
      </c>
      <c r="T573">
        <f>IF(OR($R573=0,NOT(ISNUMBER($J573))),"",IFERROR(DATEDIF($J573,DATE(FY,1,1),"y"),0))</f>
        <v/>
      </c>
      <c r="U573" s="38">
        <f>IF(OR($R573=0,NOT(ISNUMBER($I573))),0,IF(YEAR($I573)+IF($Q573=1,RetAgeO,RetAgeE)=FY,MONTH($I573),IF(YEAR($I573)+IF($Q573=1,RetAgeO,RetAgeE)&lt;FY,1,0)))</f>
        <v/>
      </c>
      <c r="V573" s="38">
        <f>IF(OR($R573=0,NOT(ISNUMBER($K573))),0,IF(YEAR($K573)=FY,MONTH($K573),IF(YEAR($K573)&lt;FY,1,0)))</f>
        <v/>
      </c>
      <c r="W573" s="38">
        <f>IF($R573=0,0,MIN(12,IF(AND(ISNUMBER($O573),$O573&gt;=1,$O573&lt;=12),INT($O573),12),IF(AND(RetireExit="Yes",$U573&gt;0),$U573,12),IF(AND(ContractExit="Yes",$V573&gt;0),$V573,12)))</f>
        <v/>
      </c>
      <c r="X573" s="37">
        <f>IF(ISNUMBER($P573),$P573,IncPct)</f>
        <v/>
      </c>
      <c r="Y573" s="39">
        <f>IF($W573=0,0,MAX(0,MIN($W573,IncMonth-1))+MAX(0,$W573-IncMonth+1)*(1+$X573))</f>
        <v/>
      </c>
      <c r="Z573" s="40">
        <f>IF($C573="",0,IFERROR(INDEX(Departments!$B$5:$B$54,MATCH($C573,Departments!$A$5:$A$54,0)),0))</f>
        <v/>
      </c>
      <c r="AA573" s="41">
        <f>N($L573)*$Y573</f>
        <v/>
      </c>
      <c r="AB573" s="41">
        <f>N($M573)*$Y573</f>
        <v/>
      </c>
      <c r="AC573" s="41">
        <f>$AA573*$Z573</f>
        <v/>
      </c>
      <c r="AD573" s="41">
        <f>$AA573*BonusMonths/12</f>
        <v/>
      </c>
      <c r="AE573" s="41">
        <f>($AA573+SI_Gross*$AB573)*IF($Q573=1,SI_O,SI_E)</f>
        <v/>
      </c>
      <c r="AF573" s="41">
        <f>IF($Q573=1,0,$AA573*EOSB)</f>
        <v/>
      </c>
      <c r="AG573" s="41">
        <f>$AN573*$W573</f>
        <v/>
      </c>
      <c r="AH573" s="41">
        <f>SUM($AA573:$AG573)</f>
        <v/>
      </c>
      <c r="AI573" s="41">
        <f>12*($AM573+$AN573)</f>
        <v/>
      </c>
      <c r="AJ573" s="41">
        <f>$AM573*((IncMonth-1)+(13-IncMonth)*(1+$X573))+12*$AN573</f>
        <v/>
      </c>
      <c r="AK573" s="41">
        <f>IF($R573=1,N($L573)+N($M573),0)</f>
        <v/>
      </c>
      <c r="AL573">
        <f>IF($C573="","",IF(N($L573)&lt;=0,"Basic salary missing",IF(ISNA(MATCH($C573,Departments!$A$5:$A$54,0)),"Department not on Departments sheet",IF(AND($I573&lt;&gt;"",NOT(ISNUMBER($I573))),"Date of birth is text, not a date",IF(AND($K573&lt;&gt;"",NOT(ISNUMBER($K573))),"Contract end is text, not a date","")))))</f>
        <v/>
      </c>
      <c r="AM573" s="41">
        <f>IF($R573=0,0,N($L573)*(1+$Z573+BonusMonths/12+IF($Q573=1,0,EOSB))+N($M573)+(N($L573)+SI_Gross*N($M573))*IF($Q573=1,SI_O,SI_E))</f>
        <v/>
      </c>
      <c r="AN573" s="41">
        <f>IF($R573=0,0,(IF($Q573=1,MedO,MedE+Ticket)+Training)/12)</f>
        <v/>
      </c>
    </row>
    <row r="574">
      <c r="I574" s="35" t="n"/>
      <c r="J574" s="35" t="n"/>
      <c r="K574" s="35" t="n"/>
      <c r="L574" s="36" t="n"/>
      <c r="M574" s="36" t="n"/>
      <c r="P574" s="37" t="n"/>
      <c r="Q574" s="38">
        <f>IF($C574="",0,IF(OR(LOWER(TRIM($G574))="omani",LOWER(TRIM($G574))="oman",LOWER(TRIM($G574))="om",LOWER(TRIM($G574))="local"),1,0))</f>
        <v/>
      </c>
      <c r="R574" s="38">
        <f>IF($C574="",0,IF(OR(ISNUMBER(SEARCH("resign",$N574)),ISNUMBER(SEARCH("terminat",$N574)),ISNUMBER(SEARCH("inactive",$N574)),ISNUMBER(SEARCH("vacan",$N574)),ISNUMBER(SEARCH("deceased",$N574)),ISNUMBER(SEARCH("separated",$N574))),0,1))</f>
        <v/>
      </c>
      <c r="S574">
        <f>IF(OR($R574=0,NOT(ISNUMBER($I574))),"",IFERROR(DATEDIF($I574,DATE(FY,1,1),"y"),""))</f>
        <v/>
      </c>
      <c r="T574">
        <f>IF(OR($R574=0,NOT(ISNUMBER($J574))),"",IFERROR(DATEDIF($J574,DATE(FY,1,1),"y"),0))</f>
        <v/>
      </c>
      <c r="U574" s="38">
        <f>IF(OR($R574=0,NOT(ISNUMBER($I574))),0,IF(YEAR($I574)+IF($Q574=1,RetAgeO,RetAgeE)=FY,MONTH($I574),IF(YEAR($I574)+IF($Q574=1,RetAgeO,RetAgeE)&lt;FY,1,0)))</f>
        <v/>
      </c>
      <c r="V574" s="38">
        <f>IF(OR($R574=0,NOT(ISNUMBER($K574))),0,IF(YEAR($K574)=FY,MONTH($K574),IF(YEAR($K574)&lt;FY,1,0)))</f>
        <v/>
      </c>
      <c r="W574" s="38">
        <f>IF($R574=0,0,MIN(12,IF(AND(ISNUMBER($O574),$O574&gt;=1,$O574&lt;=12),INT($O574),12),IF(AND(RetireExit="Yes",$U574&gt;0),$U574,12),IF(AND(ContractExit="Yes",$V574&gt;0),$V574,12)))</f>
        <v/>
      </c>
      <c r="X574" s="37">
        <f>IF(ISNUMBER($P574),$P574,IncPct)</f>
        <v/>
      </c>
      <c r="Y574" s="39">
        <f>IF($W574=0,0,MAX(0,MIN($W574,IncMonth-1))+MAX(0,$W574-IncMonth+1)*(1+$X574))</f>
        <v/>
      </c>
      <c r="Z574" s="40">
        <f>IF($C574="",0,IFERROR(INDEX(Departments!$B$5:$B$54,MATCH($C574,Departments!$A$5:$A$54,0)),0))</f>
        <v/>
      </c>
      <c r="AA574" s="41">
        <f>N($L574)*$Y574</f>
        <v/>
      </c>
      <c r="AB574" s="41">
        <f>N($M574)*$Y574</f>
        <v/>
      </c>
      <c r="AC574" s="41">
        <f>$AA574*$Z574</f>
        <v/>
      </c>
      <c r="AD574" s="41">
        <f>$AA574*BonusMonths/12</f>
        <v/>
      </c>
      <c r="AE574" s="41">
        <f>($AA574+SI_Gross*$AB574)*IF($Q574=1,SI_O,SI_E)</f>
        <v/>
      </c>
      <c r="AF574" s="41">
        <f>IF($Q574=1,0,$AA574*EOSB)</f>
        <v/>
      </c>
      <c r="AG574" s="41">
        <f>$AN574*$W574</f>
        <v/>
      </c>
      <c r="AH574" s="41">
        <f>SUM($AA574:$AG574)</f>
        <v/>
      </c>
      <c r="AI574" s="41">
        <f>12*($AM574+$AN574)</f>
        <v/>
      </c>
      <c r="AJ574" s="41">
        <f>$AM574*((IncMonth-1)+(13-IncMonth)*(1+$X574))+12*$AN574</f>
        <v/>
      </c>
      <c r="AK574" s="41">
        <f>IF($R574=1,N($L574)+N($M574),0)</f>
        <v/>
      </c>
      <c r="AL574">
        <f>IF($C574="","",IF(N($L574)&lt;=0,"Basic salary missing",IF(ISNA(MATCH($C574,Departments!$A$5:$A$54,0)),"Department not on Departments sheet",IF(AND($I574&lt;&gt;"",NOT(ISNUMBER($I574))),"Date of birth is text, not a date",IF(AND($K574&lt;&gt;"",NOT(ISNUMBER($K574))),"Contract end is text, not a date","")))))</f>
        <v/>
      </c>
      <c r="AM574" s="41">
        <f>IF($R574=0,0,N($L574)*(1+$Z574+BonusMonths/12+IF($Q574=1,0,EOSB))+N($M574)+(N($L574)+SI_Gross*N($M574))*IF($Q574=1,SI_O,SI_E))</f>
        <v/>
      </c>
      <c r="AN574" s="41">
        <f>IF($R574=0,0,(IF($Q574=1,MedO,MedE+Ticket)+Training)/12)</f>
        <v/>
      </c>
    </row>
    <row r="575">
      <c r="I575" s="35" t="n"/>
      <c r="J575" s="35" t="n"/>
      <c r="K575" s="35" t="n"/>
      <c r="L575" s="36" t="n"/>
      <c r="M575" s="36" t="n"/>
      <c r="P575" s="37" t="n"/>
      <c r="Q575" s="38">
        <f>IF($C575="",0,IF(OR(LOWER(TRIM($G575))="omani",LOWER(TRIM($G575))="oman",LOWER(TRIM($G575))="om",LOWER(TRIM($G575))="local"),1,0))</f>
        <v/>
      </c>
      <c r="R575" s="38">
        <f>IF($C575="",0,IF(OR(ISNUMBER(SEARCH("resign",$N575)),ISNUMBER(SEARCH("terminat",$N575)),ISNUMBER(SEARCH("inactive",$N575)),ISNUMBER(SEARCH("vacan",$N575)),ISNUMBER(SEARCH("deceased",$N575)),ISNUMBER(SEARCH("separated",$N575))),0,1))</f>
        <v/>
      </c>
      <c r="S575">
        <f>IF(OR($R575=0,NOT(ISNUMBER($I575))),"",IFERROR(DATEDIF($I575,DATE(FY,1,1),"y"),""))</f>
        <v/>
      </c>
      <c r="T575">
        <f>IF(OR($R575=0,NOT(ISNUMBER($J575))),"",IFERROR(DATEDIF($J575,DATE(FY,1,1),"y"),0))</f>
        <v/>
      </c>
      <c r="U575" s="38">
        <f>IF(OR($R575=0,NOT(ISNUMBER($I575))),0,IF(YEAR($I575)+IF($Q575=1,RetAgeO,RetAgeE)=FY,MONTH($I575),IF(YEAR($I575)+IF($Q575=1,RetAgeO,RetAgeE)&lt;FY,1,0)))</f>
        <v/>
      </c>
      <c r="V575" s="38">
        <f>IF(OR($R575=0,NOT(ISNUMBER($K575))),0,IF(YEAR($K575)=FY,MONTH($K575),IF(YEAR($K575)&lt;FY,1,0)))</f>
        <v/>
      </c>
      <c r="W575" s="38">
        <f>IF($R575=0,0,MIN(12,IF(AND(ISNUMBER($O575),$O575&gt;=1,$O575&lt;=12),INT($O575),12),IF(AND(RetireExit="Yes",$U575&gt;0),$U575,12),IF(AND(ContractExit="Yes",$V575&gt;0),$V575,12)))</f>
        <v/>
      </c>
      <c r="X575" s="37">
        <f>IF(ISNUMBER($P575),$P575,IncPct)</f>
        <v/>
      </c>
      <c r="Y575" s="39">
        <f>IF($W575=0,0,MAX(0,MIN($W575,IncMonth-1))+MAX(0,$W575-IncMonth+1)*(1+$X575))</f>
        <v/>
      </c>
      <c r="Z575" s="40">
        <f>IF($C575="",0,IFERROR(INDEX(Departments!$B$5:$B$54,MATCH($C575,Departments!$A$5:$A$54,0)),0))</f>
        <v/>
      </c>
      <c r="AA575" s="41">
        <f>N($L575)*$Y575</f>
        <v/>
      </c>
      <c r="AB575" s="41">
        <f>N($M575)*$Y575</f>
        <v/>
      </c>
      <c r="AC575" s="41">
        <f>$AA575*$Z575</f>
        <v/>
      </c>
      <c r="AD575" s="41">
        <f>$AA575*BonusMonths/12</f>
        <v/>
      </c>
      <c r="AE575" s="41">
        <f>($AA575+SI_Gross*$AB575)*IF($Q575=1,SI_O,SI_E)</f>
        <v/>
      </c>
      <c r="AF575" s="41">
        <f>IF($Q575=1,0,$AA575*EOSB)</f>
        <v/>
      </c>
      <c r="AG575" s="41">
        <f>$AN575*$W575</f>
        <v/>
      </c>
      <c r="AH575" s="41">
        <f>SUM($AA575:$AG575)</f>
        <v/>
      </c>
      <c r="AI575" s="41">
        <f>12*($AM575+$AN575)</f>
        <v/>
      </c>
      <c r="AJ575" s="41">
        <f>$AM575*((IncMonth-1)+(13-IncMonth)*(1+$X575))+12*$AN575</f>
        <v/>
      </c>
      <c r="AK575" s="41">
        <f>IF($R575=1,N($L575)+N($M575),0)</f>
        <v/>
      </c>
      <c r="AL575">
        <f>IF($C575="","",IF(N($L575)&lt;=0,"Basic salary missing",IF(ISNA(MATCH($C575,Departments!$A$5:$A$54,0)),"Department not on Departments sheet",IF(AND($I575&lt;&gt;"",NOT(ISNUMBER($I575))),"Date of birth is text, not a date",IF(AND($K575&lt;&gt;"",NOT(ISNUMBER($K575))),"Contract end is text, not a date","")))))</f>
        <v/>
      </c>
      <c r="AM575" s="41">
        <f>IF($R575=0,0,N($L575)*(1+$Z575+BonusMonths/12+IF($Q575=1,0,EOSB))+N($M575)+(N($L575)+SI_Gross*N($M575))*IF($Q575=1,SI_O,SI_E))</f>
        <v/>
      </c>
      <c r="AN575" s="41">
        <f>IF($R575=0,0,(IF($Q575=1,MedO,MedE+Ticket)+Training)/12)</f>
        <v/>
      </c>
    </row>
    <row r="576">
      <c r="I576" s="35" t="n"/>
      <c r="J576" s="35" t="n"/>
      <c r="K576" s="35" t="n"/>
      <c r="L576" s="36" t="n"/>
      <c r="M576" s="36" t="n"/>
      <c r="P576" s="37" t="n"/>
      <c r="Q576" s="38">
        <f>IF($C576="",0,IF(OR(LOWER(TRIM($G576))="omani",LOWER(TRIM($G576))="oman",LOWER(TRIM($G576))="om",LOWER(TRIM($G576))="local"),1,0))</f>
        <v/>
      </c>
      <c r="R576" s="38">
        <f>IF($C576="",0,IF(OR(ISNUMBER(SEARCH("resign",$N576)),ISNUMBER(SEARCH("terminat",$N576)),ISNUMBER(SEARCH("inactive",$N576)),ISNUMBER(SEARCH("vacan",$N576)),ISNUMBER(SEARCH("deceased",$N576)),ISNUMBER(SEARCH("separated",$N576))),0,1))</f>
        <v/>
      </c>
      <c r="S576">
        <f>IF(OR($R576=0,NOT(ISNUMBER($I576))),"",IFERROR(DATEDIF($I576,DATE(FY,1,1),"y"),""))</f>
        <v/>
      </c>
      <c r="T576">
        <f>IF(OR($R576=0,NOT(ISNUMBER($J576))),"",IFERROR(DATEDIF($J576,DATE(FY,1,1),"y"),0))</f>
        <v/>
      </c>
      <c r="U576" s="38">
        <f>IF(OR($R576=0,NOT(ISNUMBER($I576))),0,IF(YEAR($I576)+IF($Q576=1,RetAgeO,RetAgeE)=FY,MONTH($I576),IF(YEAR($I576)+IF($Q576=1,RetAgeO,RetAgeE)&lt;FY,1,0)))</f>
        <v/>
      </c>
      <c r="V576" s="38">
        <f>IF(OR($R576=0,NOT(ISNUMBER($K576))),0,IF(YEAR($K576)=FY,MONTH($K576),IF(YEAR($K576)&lt;FY,1,0)))</f>
        <v/>
      </c>
      <c r="W576" s="38">
        <f>IF($R576=0,0,MIN(12,IF(AND(ISNUMBER($O576),$O576&gt;=1,$O576&lt;=12),INT($O576),12),IF(AND(RetireExit="Yes",$U576&gt;0),$U576,12),IF(AND(ContractExit="Yes",$V576&gt;0),$V576,12)))</f>
        <v/>
      </c>
      <c r="X576" s="37">
        <f>IF(ISNUMBER($P576),$P576,IncPct)</f>
        <v/>
      </c>
      <c r="Y576" s="39">
        <f>IF($W576=0,0,MAX(0,MIN($W576,IncMonth-1))+MAX(0,$W576-IncMonth+1)*(1+$X576))</f>
        <v/>
      </c>
      <c r="Z576" s="40">
        <f>IF($C576="",0,IFERROR(INDEX(Departments!$B$5:$B$54,MATCH($C576,Departments!$A$5:$A$54,0)),0))</f>
        <v/>
      </c>
      <c r="AA576" s="41">
        <f>N($L576)*$Y576</f>
        <v/>
      </c>
      <c r="AB576" s="41">
        <f>N($M576)*$Y576</f>
        <v/>
      </c>
      <c r="AC576" s="41">
        <f>$AA576*$Z576</f>
        <v/>
      </c>
      <c r="AD576" s="41">
        <f>$AA576*BonusMonths/12</f>
        <v/>
      </c>
      <c r="AE576" s="41">
        <f>($AA576+SI_Gross*$AB576)*IF($Q576=1,SI_O,SI_E)</f>
        <v/>
      </c>
      <c r="AF576" s="41">
        <f>IF($Q576=1,0,$AA576*EOSB)</f>
        <v/>
      </c>
      <c r="AG576" s="41">
        <f>$AN576*$W576</f>
        <v/>
      </c>
      <c r="AH576" s="41">
        <f>SUM($AA576:$AG576)</f>
        <v/>
      </c>
      <c r="AI576" s="41">
        <f>12*($AM576+$AN576)</f>
        <v/>
      </c>
      <c r="AJ576" s="41">
        <f>$AM576*((IncMonth-1)+(13-IncMonth)*(1+$X576))+12*$AN576</f>
        <v/>
      </c>
      <c r="AK576" s="41">
        <f>IF($R576=1,N($L576)+N($M576),0)</f>
        <v/>
      </c>
      <c r="AL576">
        <f>IF($C576="","",IF(N($L576)&lt;=0,"Basic salary missing",IF(ISNA(MATCH($C576,Departments!$A$5:$A$54,0)),"Department not on Departments sheet",IF(AND($I576&lt;&gt;"",NOT(ISNUMBER($I576))),"Date of birth is text, not a date",IF(AND($K576&lt;&gt;"",NOT(ISNUMBER($K576))),"Contract end is text, not a date","")))))</f>
        <v/>
      </c>
      <c r="AM576" s="41">
        <f>IF($R576=0,0,N($L576)*(1+$Z576+BonusMonths/12+IF($Q576=1,0,EOSB))+N($M576)+(N($L576)+SI_Gross*N($M576))*IF($Q576=1,SI_O,SI_E))</f>
        <v/>
      </c>
      <c r="AN576" s="41">
        <f>IF($R576=0,0,(IF($Q576=1,MedO,MedE+Ticket)+Training)/12)</f>
        <v/>
      </c>
    </row>
    <row r="577">
      <c r="I577" s="35" t="n"/>
      <c r="J577" s="35" t="n"/>
      <c r="K577" s="35" t="n"/>
      <c r="L577" s="36" t="n"/>
      <c r="M577" s="36" t="n"/>
      <c r="P577" s="37" t="n"/>
      <c r="Q577" s="38">
        <f>IF($C577="",0,IF(OR(LOWER(TRIM($G577))="omani",LOWER(TRIM($G577))="oman",LOWER(TRIM($G577))="om",LOWER(TRIM($G577))="local"),1,0))</f>
        <v/>
      </c>
      <c r="R577" s="38">
        <f>IF($C577="",0,IF(OR(ISNUMBER(SEARCH("resign",$N577)),ISNUMBER(SEARCH("terminat",$N577)),ISNUMBER(SEARCH("inactive",$N577)),ISNUMBER(SEARCH("vacan",$N577)),ISNUMBER(SEARCH("deceased",$N577)),ISNUMBER(SEARCH("separated",$N577))),0,1))</f>
        <v/>
      </c>
      <c r="S577">
        <f>IF(OR($R577=0,NOT(ISNUMBER($I577))),"",IFERROR(DATEDIF($I577,DATE(FY,1,1),"y"),""))</f>
        <v/>
      </c>
      <c r="T577">
        <f>IF(OR($R577=0,NOT(ISNUMBER($J577))),"",IFERROR(DATEDIF($J577,DATE(FY,1,1),"y"),0))</f>
        <v/>
      </c>
      <c r="U577" s="38">
        <f>IF(OR($R577=0,NOT(ISNUMBER($I577))),0,IF(YEAR($I577)+IF($Q577=1,RetAgeO,RetAgeE)=FY,MONTH($I577),IF(YEAR($I577)+IF($Q577=1,RetAgeO,RetAgeE)&lt;FY,1,0)))</f>
        <v/>
      </c>
      <c r="V577" s="38">
        <f>IF(OR($R577=0,NOT(ISNUMBER($K577))),0,IF(YEAR($K577)=FY,MONTH($K577),IF(YEAR($K577)&lt;FY,1,0)))</f>
        <v/>
      </c>
      <c r="W577" s="38">
        <f>IF($R577=0,0,MIN(12,IF(AND(ISNUMBER($O577),$O577&gt;=1,$O577&lt;=12),INT($O577),12),IF(AND(RetireExit="Yes",$U577&gt;0),$U577,12),IF(AND(ContractExit="Yes",$V577&gt;0),$V577,12)))</f>
        <v/>
      </c>
      <c r="X577" s="37">
        <f>IF(ISNUMBER($P577),$P577,IncPct)</f>
        <v/>
      </c>
      <c r="Y577" s="39">
        <f>IF($W577=0,0,MAX(0,MIN($W577,IncMonth-1))+MAX(0,$W577-IncMonth+1)*(1+$X577))</f>
        <v/>
      </c>
      <c r="Z577" s="40">
        <f>IF($C577="",0,IFERROR(INDEX(Departments!$B$5:$B$54,MATCH($C577,Departments!$A$5:$A$54,0)),0))</f>
        <v/>
      </c>
      <c r="AA577" s="41">
        <f>N($L577)*$Y577</f>
        <v/>
      </c>
      <c r="AB577" s="41">
        <f>N($M577)*$Y577</f>
        <v/>
      </c>
      <c r="AC577" s="41">
        <f>$AA577*$Z577</f>
        <v/>
      </c>
      <c r="AD577" s="41">
        <f>$AA577*BonusMonths/12</f>
        <v/>
      </c>
      <c r="AE577" s="41">
        <f>($AA577+SI_Gross*$AB577)*IF($Q577=1,SI_O,SI_E)</f>
        <v/>
      </c>
      <c r="AF577" s="41">
        <f>IF($Q577=1,0,$AA577*EOSB)</f>
        <v/>
      </c>
      <c r="AG577" s="41">
        <f>$AN577*$W577</f>
        <v/>
      </c>
      <c r="AH577" s="41">
        <f>SUM($AA577:$AG577)</f>
        <v/>
      </c>
      <c r="AI577" s="41">
        <f>12*($AM577+$AN577)</f>
        <v/>
      </c>
      <c r="AJ577" s="41">
        <f>$AM577*((IncMonth-1)+(13-IncMonth)*(1+$X577))+12*$AN577</f>
        <v/>
      </c>
      <c r="AK577" s="41">
        <f>IF($R577=1,N($L577)+N($M577),0)</f>
        <v/>
      </c>
      <c r="AL577">
        <f>IF($C577="","",IF(N($L577)&lt;=0,"Basic salary missing",IF(ISNA(MATCH($C577,Departments!$A$5:$A$54,0)),"Department not on Departments sheet",IF(AND($I577&lt;&gt;"",NOT(ISNUMBER($I577))),"Date of birth is text, not a date",IF(AND($K577&lt;&gt;"",NOT(ISNUMBER($K577))),"Contract end is text, not a date","")))))</f>
        <v/>
      </c>
      <c r="AM577" s="41">
        <f>IF($R577=0,0,N($L577)*(1+$Z577+BonusMonths/12+IF($Q577=1,0,EOSB))+N($M577)+(N($L577)+SI_Gross*N($M577))*IF($Q577=1,SI_O,SI_E))</f>
        <v/>
      </c>
      <c r="AN577" s="41">
        <f>IF($R577=0,0,(IF($Q577=1,MedO,MedE+Ticket)+Training)/12)</f>
        <v/>
      </c>
    </row>
    <row r="578">
      <c r="I578" s="35" t="n"/>
      <c r="J578" s="35" t="n"/>
      <c r="K578" s="35" t="n"/>
      <c r="L578" s="36" t="n"/>
      <c r="M578" s="36" t="n"/>
      <c r="P578" s="37" t="n"/>
      <c r="Q578" s="38">
        <f>IF($C578="",0,IF(OR(LOWER(TRIM($G578))="omani",LOWER(TRIM($G578))="oman",LOWER(TRIM($G578))="om",LOWER(TRIM($G578))="local"),1,0))</f>
        <v/>
      </c>
      <c r="R578" s="38">
        <f>IF($C578="",0,IF(OR(ISNUMBER(SEARCH("resign",$N578)),ISNUMBER(SEARCH("terminat",$N578)),ISNUMBER(SEARCH("inactive",$N578)),ISNUMBER(SEARCH("vacan",$N578)),ISNUMBER(SEARCH("deceased",$N578)),ISNUMBER(SEARCH("separated",$N578))),0,1))</f>
        <v/>
      </c>
      <c r="S578">
        <f>IF(OR($R578=0,NOT(ISNUMBER($I578))),"",IFERROR(DATEDIF($I578,DATE(FY,1,1),"y"),""))</f>
        <v/>
      </c>
      <c r="T578">
        <f>IF(OR($R578=0,NOT(ISNUMBER($J578))),"",IFERROR(DATEDIF($J578,DATE(FY,1,1),"y"),0))</f>
        <v/>
      </c>
      <c r="U578" s="38">
        <f>IF(OR($R578=0,NOT(ISNUMBER($I578))),0,IF(YEAR($I578)+IF($Q578=1,RetAgeO,RetAgeE)=FY,MONTH($I578),IF(YEAR($I578)+IF($Q578=1,RetAgeO,RetAgeE)&lt;FY,1,0)))</f>
        <v/>
      </c>
      <c r="V578" s="38">
        <f>IF(OR($R578=0,NOT(ISNUMBER($K578))),0,IF(YEAR($K578)=FY,MONTH($K578),IF(YEAR($K578)&lt;FY,1,0)))</f>
        <v/>
      </c>
      <c r="W578" s="38">
        <f>IF($R578=0,0,MIN(12,IF(AND(ISNUMBER($O578),$O578&gt;=1,$O578&lt;=12),INT($O578),12),IF(AND(RetireExit="Yes",$U578&gt;0),$U578,12),IF(AND(ContractExit="Yes",$V578&gt;0),$V578,12)))</f>
        <v/>
      </c>
      <c r="X578" s="37">
        <f>IF(ISNUMBER($P578),$P578,IncPct)</f>
        <v/>
      </c>
      <c r="Y578" s="39">
        <f>IF($W578=0,0,MAX(0,MIN($W578,IncMonth-1))+MAX(0,$W578-IncMonth+1)*(1+$X578))</f>
        <v/>
      </c>
      <c r="Z578" s="40">
        <f>IF($C578="",0,IFERROR(INDEX(Departments!$B$5:$B$54,MATCH($C578,Departments!$A$5:$A$54,0)),0))</f>
        <v/>
      </c>
      <c r="AA578" s="41">
        <f>N($L578)*$Y578</f>
        <v/>
      </c>
      <c r="AB578" s="41">
        <f>N($M578)*$Y578</f>
        <v/>
      </c>
      <c r="AC578" s="41">
        <f>$AA578*$Z578</f>
        <v/>
      </c>
      <c r="AD578" s="41">
        <f>$AA578*BonusMonths/12</f>
        <v/>
      </c>
      <c r="AE578" s="41">
        <f>($AA578+SI_Gross*$AB578)*IF($Q578=1,SI_O,SI_E)</f>
        <v/>
      </c>
      <c r="AF578" s="41">
        <f>IF($Q578=1,0,$AA578*EOSB)</f>
        <v/>
      </c>
      <c r="AG578" s="41">
        <f>$AN578*$W578</f>
        <v/>
      </c>
      <c r="AH578" s="41">
        <f>SUM($AA578:$AG578)</f>
        <v/>
      </c>
      <c r="AI578" s="41">
        <f>12*($AM578+$AN578)</f>
        <v/>
      </c>
      <c r="AJ578" s="41">
        <f>$AM578*((IncMonth-1)+(13-IncMonth)*(1+$X578))+12*$AN578</f>
        <v/>
      </c>
      <c r="AK578" s="41">
        <f>IF($R578=1,N($L578)+N($M578),0)</f>
        <v/>
      </c>
      <c r="AL578">
        <f>IF($C578="","",IF(N($L578)&lt;=0,"Basic salary missing",IF(ISNA(MATCH($C578,Departments!$A$5:$A$54,0)),"Department not on Departments sheet",IF(AND($I578&lt;&gt;"",NOT(ISNUMBER($I578))),"Date of birth is text, not a date",IF(AND($K578&lt;&gt;"",NOT(ISNUMBER($K578))),"Contract end is text, not a date","")))))</f>
        <v/>
      </c>
      <c r="AM578" s="41">
        <f>IF($R578=0,0,N($L578)*(1+$Z578+BonusMonths/12+IF($Q578=1,0,EOSB))+N($M578)+(N($L578)+SI_Gross*N($M578))*IF($Q578=1,SI_O,SI_E))</f>
        <v/>
      </c>
      <c r="AN578" s="41">
        <f>IF($R578=0,0,(IF($Q578=1,MedO,MedE+Ticket)+Training)/12)</f>
        <v/>
      </c>
    </row>
    <row r="579">
      <c r="I579" s="35" t="n"/>
      <c r="J579" s="35" t="n"/>
      <c r="K579" s="35" t="n"/>
      <c r="L579" s="36" t="n"/>
      <c r="M579" s="36" t="n"/>
      <c r="P579" s="37" t="n"/>
      <c r="Q579" s="38">
        <f>IF($C579="",0,IF(OR(LOWER(TRIM($G579))="omani",LOWER(TRIM($G579))="oman",LOWER(TRIM($G579))="om",LOWER(TRIM($G579))="local"),1,0))</f>
        <v/>
      </c>
      <c r="R579" s="38">
        <f>IF($C579="",0,IF(OR(ISNUMBER(SEARCH("resign",$N579)),ISNUMBER(SEARCH("terminat",$N579)),ISNUMBER(SEARCH("inactive",$N579)),ISNUMBER(SEARCH("vacan",$N579)),ISNUMBER(SEARCH("deceased",$N579)),ISNUMBER(SEARCH("separated",$N579))),0,1))</f>
        <v/>
      </c>
      <c r="S579">
        <f>IF(OR($R579=0,NOT(ISNUMBER($I579))),"",IFERROR(DATEDIF($I579,DATE(FY,1,1),"y"),""))</f>
        <v/>
      </c>
      <c r="T579">
        <f>IF(OR($R579=0,NOT(ISNUMBER($J579))),"",IFERROR(DATEDIF($J579,DATE(FY,1,1),"y"),0))</f>
        <v/>
      </c>
      <c r="U579" s="38">
        <f>IF(OR($R579=0,NOT(ISNUMBER($I579))),0,IF(YEAR($I579)+IF($Q579=1,RetAgeO,RetAgeE)=FY,MONTH($I579),IF(YEAR($I579)+IF($Q579=1,RetAgeO,RetAgeE)&lt;FY,1,0)))</f>
        <v/>
      </c>
      <c r="V579" s="38">
        <f>IF(OR($R579=0,NOT(ISNUMBER($K579))),0,IF(YEAR($K579)=FY,MONTH($K579),IF(YEAR($K579)&lt;FY,1,0)))</f>
        <v/>
      </c>
      <c r="W579" s="38">
        <f>IF($R579=0,0,MIN(12,IF(AND(ISNUMBER($O579),$O579&gt;=1,$O579&lt;=12),INT($O579),12),IF(AND(RetireExit="Yes",$U579&gt;0),$U579,12),IF(AND(ContractExit="Yes",$V579&gt;0),$V579,12)))</f>
        <v/>
      </c>
      <c r="X579" s="37">
        <f>IF(ISNUMBER($P579),$P579,IncPct)</f>
        <v/>
      </c>
      <c r="Y579" s="39">
        <f>IF($W579=0,0,MAX(0,MIN($W579,IncMonth-1))+MAX(0,$W579-IncMonth+1)*(1+$X579))</f>
        <v/>
      </c>
      <c r="Z579" s="40">
        <f>IF($C579="",0,IFERROR(INDEX(Departments!$B$5:$B$54,MATCH($C579,Departments!$A$5:$A$54,0)),0))</f>
        <v/>
      </c>
      <c r="AA579" s="41">
        <f>N($L579)*$Y579</f>
        <v/>
      </c>
      <c r="AB579" s="41">
        <f>N($M579)*$Y579</f>
        <v/>
      </c>
      <c r="AC579" s="41">
        <f>$AA579*$Z579</f>
        <v/>
      </c>
      <c r="AD579" s="41">
        <f>$AA579*BonusMonths/12</f>
        <v/>
      </c>
      <c r="AE579" s="41">
        <f>($AA579+SI_Gross*$AB579)*IF($Q579=1,SI_O,SI_E)</f>
        <v/>
      </c>
      <c r="AF579" s="41">
        <f>IF($Q579=1,0,$AA579*EOSB)</f>
        <v/>
      </c>
      <c r="AG579" s="41">
        <f>$AN579*$W579</f>
        <v/>
      </c>
      <c r="AH579" s="41">
        <f>SUM($AA579:$AG579)</f>
        <v/>
      </c>
      <c r="AI579" s="41">
        <f>12*($AM579+$AN579)</f>
        <v/>
      </c>
      <c r="AJ579" s="41">
        <f>$AM579*((IncMonth-1)+(13-IncMonth)*(1+$X579))+12*$AN579</f>
        <v/>
      </c>
      <c r="AK579" s="41">
        <f>IF($R579=1,N($L579)+N($M579),0)</f>
        <v/>
      </c>
      <c r="AL579">
        <f>IF($C579="","",IF(N($L579)&lt;=0,"Basic salary missing",IF(ISNA(MATCH($C579,Departments!$A$5:$A$54,0)),"Department not on Departments sheet",IF(AND($I579&lt;&gt;"",NOT(ISNUMBER($I579))),"Date of birth is text, not a date",IF(AND($K579&lt;&gt;"",NOT(ISNUMBER($K579))),"Contract end is text, not a date","")))))</f>
        <v/>
      </c>
      <c r="AM579" s="41">
        <f>IF($R579=0,0,N($L579)*(1+$Z579+BonusMonths/12+IF($Q579=1,0,EOSB))+N($M579)+(N($L579)+SI_Gross*N($M579))*IF($Q579=1,SI_O,SI_E))</f>
        <v/>
      </c>
      <c r="AN579" s="41">
        <f>IF($R579=0,0,(IF($Q579=1,MedO,MedE+Ticket)+Training)/12)</f>
        <v/>
      </c>
    </row>
    <row r="580">
      <c r="I580" s="35" t="n"/>
      <c r="J580" s="35" t="n"/>
      <c r="K580" s="35" t="n"/>
      <c r="L580" s="36" t="n"/>
      <c r="M580" s="36" t="n"/>
      <c r="P580" s="37" t="n"/>
      <c r="Q580" s="38">
        <f>IF($C580="",0,IF(OR(LOWER(TRIM($G580))="omani",LOWER(TRIM($G580))="oman",LOWER(TRIM($G580))="om",LOWER(TRIM($G580))="local"),1,0))</f>
        <v/>
      </c>
      <c r="R580" s="38">
        <f>IF($C580="",0,IF(OR(ISNUMBER(SEARCH("resign",$N580)),ISNUMBER(SEARCH("terminat",$N580)),ISNUMBER(SEARCH("inactive",$N580)),ISNUMBER(SEARCH("vacan",$N580)),ISNUMBER(SEARCH("deceased",$N580)),ISNUMBER(SEARCH("separated",$N580))),0,1))</f>
        <v/>
      </c>
      <c r="S580">
        <f>IF(OR($R580=0,NOT(ISNUMBER($I580))),"",IFERROR(DATEDIF($I580,DATE(FY,1,1),"y"),""))</f>
        <v/>
      </c>
      <c r="T580">
        <f>IF(OR($R580=0,NOT(ISNUMBER($J580))),"",IFERROR(DATEDIF($J580,DATE(FY,1,1),"y"),0))</f>
        <v/>
      </c>
      <c r="U580" s="38">
        <f>IF(OR($R580=0,NOT(ISNUMBER($I580))),0,IF(YEAR($I580)+IF($Q580=1,RetAgeO,RetAgeE)=FY,MONTH($I580),IF(YEAR($I580)+IF($Q580=1,RetAgeO,RetAgeE)&lt;FY,1,0)))</f>
        <v/>
      </c>
      <c r="V580" s="38">
        <f>IF(OR($R580=0,NOT(ISNUMBER($K580))),0,IF(YEAR($K580)=FY,MONTH($K580),IF(YEAR($K580)&lt;FY,1,0)))</f>
        <v/>
      </c>
      <c r="W580" s="38">
        <f>IF($R580=0,0,MIN(12,IF(AND(ISNUMBER($O580),$O580&gt;=1,$O580&lt;=12),INT($O580),12),IF(AND(RetireExit="Yes",$U580&gt;0),$U580,12),IF(AND(ContractExit="Yes",$V580&gt;0),$V580,12)))</f>
        <v/>
      </c>
      <c r="X580" s="37">
        <f>IF(ISNUMBER($P580),$P580,IncPct)</f>
        <v/>
      </c>
      <c r="Y580" s="39">
        <f>IF($W580=0,0,MAX(0,MIN($W580,IncMonth-1))+MAX(0,$W580-IncMonth+1)*(1+$X580))</f>
        <v/>
      </c>
      <c r="Z580" s="40">
        <f>IF($C580="",0,IFERROR(INDEX(Departments!$B$5:$B$54,MATCH($C580,Departments!$A$5:$A$54,0)),0))</f>
        <v/>
      </c>
      <c r="AA580" s="41">
        <f>N($L580)*$Y580</f>
        <v/>
      </c>
      <c r="AB580" s="41">
        <f>N($M580)*$Y580</f>
        <v/>
      </c>
      <c r="AC580" s="41">
        <f>$AA580*$Z580</f>
        <v/>
      </c>
      <c r="AD580" s="41">
        <f>$AA580*BonusMonths/12</f>
        <v/>
      </c>
      <c r="AE580" s="41">
        <f>($AA580+SI_Gross*$AB580)*IF($Q580=1,SI_O,SI_E)</f>
        <v/>
      </c>
      <c r="AF580" s="41">
        <f>IF($Q580=1,0,$AA580*EOSB)</f>
        <v/>
      </c>
      <c r="AG580" s="41">
        <f>$AN580*$W580</f>
        <v/>
      </c>
      <c r="AH580" s="41">
        <f>SUM($AA580:$AG580)</f>
        <v/>
      </c>
      <c r="AI580" s="41">
        <f>12*($AM580+$AN580)</f>
        <v/>
      </c>
      <c r="AJ580" s="41">
        <f>$AM580*((IncMonth-1)+(13-IncMonth)*(1+$X580))+12*$AN580</f>
        <v/>
      </c>
      <c r="AK580" s="41">
        <f>IF($R580=1,N($L580)+N($M580),0)</f>
        <v/>
      </c>
      <c r="AL580">
        <f>IF($C580="","",IF(N($L580)&lt;=0,"Basic salary missing",IF(ISNA(MATCH($C580,Departments!$A$5:$A$54,0)),"Department not on Departments sheet",IF(AND($I580&lt;&gt;"",NOT(ISNUMBER($I580))),"Date of birth is text, not a date",IF(AND($K580&lt;&gt;"",NOT(ISNUMBER($K580))),"Contract end is text, not a date","")))))</f>
        <v/>
      </c>
      <c r="AM580" s="41">
        <f>IF($R580=0,0,N($L580)*(1+$Z580+BonusMonths/12+IF($Q580=1,0,EOSB))+N($M580)+(N($L580)+SI_Gross*N($M580))*IF($Q580=1,SI_O,SI_E))</f>
        <v/>
      </c>
      <c r="AN580" s="41">
        <f>IF($R580=0,0,(IF($Q580=1,MedO,MedE+Ticket)+Training)/12)</f>
        <v/>
      </c>
    </row>
    <row r="581">
      <c r="I581" s="35" t="n"/>
      <c r="J581" s="35" t="n"/>
      <c r="K581" s="35" t="n"/>
      <c r="L581" s="36" t="n"/>
      <c r="M581" s="36" t="n"/>
      <c r="P581" s="37" t="n"/>
      <c r="Q581" s="38">
        <f>IF($C581="",0,IF(OR(LOWER(TRIM($G581))="omani",LOWER(TRIM($G581))="oman",LOWER(TRIM($G581))="om",LOWER(TRIM($G581))="local"),1,0))</f>
        <v/>
      </c>
      <c r="R581" s="38">
        <f>IF($C581="",0,IF(OR(ISNUMBER(SEARCH("resign",$N581)),ISNUMBER(SEARCH("terminat",$N581)),ISNUMBER(SEARCH("inactive",$N581)),ISNUMBER(SEARCH("vacan",$N581)),ISNUMBER(SEARCH("deceased",$N581)),ISNUMBER(SEARCH("separated",$N581))),0,1))</f>
        <v/>
      </c>
      <c r="S581">
        <f>IF(OR($R581=0,NOT(ISNUMBER($I581))),"",IFERROR(DATEDIF($I581,DATE(FY,1,1),"y"),""))</f>
        <v/>
      </c>
      <c r="T581">
        <f>IF(OR($R581=0,NOT(ISNUMBER($J581))),"",IFERROR(DATEDIF($J581,DATE(FY,1,1),"y"),0))</f>
        <v/>
      </c>
      <c r="U581" s="38">
        <f>IF(OR($R581=0,NOT(ISNUMBER($I581))),0,IF(YEAR($I581)+IF($Q581=1,RetAgeO,RetAgeE)=FY,MONTH($I581),IF(YEAR($I581)+IF($Q581=1,RetAgeO,RetAgeE)&lt;FY,1,0)))</f>
        <v/>
      </c>
      <c r="V581" s="38">
        <f>IF(OR($R581=0,NOT(ISNUMBER($K581))),0,IF(YEAR($K581)=FY,MONTH($K581),IF(YEAR($K581)&lt;FY,1,0)))</f>
        <v/>
      </c>
      <c r="W581" s="38">
        <f>IF($R581=0,0,MIN(12,IF(AND(ISNUMBER($O581),$O581&gt;=1,$O581&lt;=12),INT($O581),12),IF(AND(RetireExit="Yes",$U581&gt;0),$U581,12),IF(AND(ContractExit="Yes",$V581&gt;0),$V581,12)))</f>
        <v/>
      </c>
      <c r="X581" s="37">
        <f>IF(ISNUMBER($P581),$P581,IncPct)</f>
        <v/>
      </c>
      <c r="Y581" s="39">
        <f>IF($W581=0,0,MAX(0,MIN($W581,IncMonth-1))+MAX(0,$W581-IncMonth+1)*(1+$X581))</f>
        <v/>
      </c>
      <c r="Z581" s="40">
        <f>IF($C581="",0,IFERROR(INDEX(Departments!$B$5:$B$54,MATCH($C581,Departments!$A$5:$A$54,0)),0))</f>
        <v/>
      </c>
      <c r="AA581" s="41">
        <f>N($L581)*$Y581</f>
        <v/>
      </c>
      <c r="AB581" s="41">
        <f>N($M581)*$Y581</f>
        <v/>
      </c>
      <c r="AC581" s="41">
        <f>$AA581*$Z581</f>
        <v/>
      </c>
      <c r="AD581" s="41">
        <f>$AA581*BonusMonths/12</f>
        <v/>
      </c>
      <c r="AE581" s="41">
        <f>($AA581+SI_Gross*$AB581)*IF($Q581=1,SI_O,SI_E)</f>
        <v/>
      </c>
      <c r="AF581" s="41">
        <f>IF($Q581=1,0,$AA581*EOSB)</f>
        <v/>
      </c>
      <c r="AG581" s="41">
        <f>$AN581*$W581</f>
        <v/>
      </c>
      <c r="AH581" s="41">
        <f>SUM($AA581:$AG581)</f>
        <v/>
      </c>
      <c r="AI581" s="41">
        <f>12*($AM581+$AN581)</f>
        <v/>
      </c>
      <c r="AJ581" s="41">
        <f>$AM581*((IncMonth-1)+(13-IncMonth)*(1+$X581))+12*$AN581</f>
        <v/>
      </c>
      <c r="AK581" s="41">
        <f>IF($R581=1,N($L581)+N($M581),0)</f>
        <v/>
      </c>
      <c r="AL581">
        <f>IF($C581="","",IF(N($L581)&lt;=0,"Basic salary missing",IF(ISNA(MATCH($C581,Departments!$A$5:$A$54,0)),"Department not on Departments sheet",IF(AND($I581&lt;&gt;"",NOT(ISNUMBER($I581))),"Date of birth is text, not a date",IF(AND($K581&lt;&gt;"",NOT(ISNUMBER($K581))),"Contract end is text, not a date","")))))</f>
        <v/>
      </c>
      <c r="AM581" s="41">
        <f>IF($R581=0,0,N($L581)*(1+$Z581+BonusMonths/12+IF($Q581=1,0,EOSB))+N($M581)+(N($L581)+SI_Gross*N($M581))*IF($Q581=1,SI_O,SI_E))</f>
        <v/>
      </c>
      <c r="AN581" s="41">
        <f>IF($R581=0,0,(IF($Q581=1,MedO,MedE+Ticket)+Training)/12)</f>
        <v/>
      </c>
    </row>
    <row r="582">
      <c r="I582" s="35" t="n"/>
      <c r="J582" s="35" t="n"/>
      <c r="K582" s="35" t="n"/>
      <c r="L582" s="36" t="n"/>
      <c r="M582" s="36" t="n"/>
      <c r="P582" s="37" t="n"/>
      <c r="Q582" s="38">
        <f>IF($C582="",0,IF(OR(LOWER(TRIM($G582))="omani",LOWER(TRIM($G582))="oman",LOWER(TRIM($G582))="om",LOWER(TRIM($G582))="local"),1,0))</f>
        <v/>
      </c>
      <c r="R582" s="38">
        <f>IF($C582="",0,IF(OR(ISNUMBER(SEARCH("resign",$N582)),ISNUMBER(SEARCH("terminat",$N582)),ISNUMBER(SEARCH("inactive",$N582)),ISNUMBER(SEARCH("vacan",$N582)),ISNUMBER(SEARCH("deceased",$N582)),ISNUMBER(SEARCH("separated",$N582))),0,1))</f>
        <v/>
      </c>
      <c r="S582">
        <f>IF(OR($R582=0,NOT(ISNUMBER($I582))),"",IFERROR(DATEDIF($I582,DATE(FY,1,1),"y"),""))</f>
        <v/>
      </c>
      <c r="T582">
        <f>IF(OR($R582=0,NOT(ISNUMBER($J582))),"",IFERROR(DATEDIF($J582,DATE(FY,1,1),"y"),0))</f>
        <v/>
      </c>
      <c r="U582" s="38">
        <f>IF(OR($R582=0,NOT(ISNUMBER($I582))),0,IF(YEAR($I582)+IF($Q582=1,RetAgeO,RetAgeE)=FY,MONTH($I582),IF(YEAR($I582)+IF($Q582=1,RetAgeO,RetAgeE)&lt;FY,1,0)))</f>
        <v/>
      </c>
      <c r="V582" s="38">
        <f>IF(OR($R582=0,NOT(ISNUMBER($K582))),0,IF(YEAR($K582)=FY,MONTH($K582),IF(YEAR($K582)&lt;FY,1,0)))</f>
        <v/>
      </c>
      <c r="W582" s="38">
        <f>IF($R582=0,0,MIN(12,IF(AND(ISNUMBER($O582),$O582&gt;=1,$O582&lt;=12),INT($O582),12),IF(AND(RetireExit="Yes",$U582&gt;0),$U582,12),IF(AND(ContractExit="Yes",$V582&gt;0),$V582,12)))</f>
        <v/>
      </c>
      <c r="X582" s="37">
        <f>IF(ISNUMBER($P582),$P582,IncPct)</f>
        <v/>
      </c>
      <c r="Y582" s="39">
        <f>IF($W582=0,0,MAX(0,MIN($W582,IncMonth-1))+MAX(0,$W582-IncMonth+1)*(1+$X582))</f>
        <v/>
      </c>
      <c r="Z582" s="40">
        <f>IF($C582="",0,IFERROR(INDEX(Departments!$B$5:$B$54,MATCH($C582,Departments!$A$5:$A$54,0)),0))</f>
        <v/>
      </c>
      <c r="AA582" s="41">
        <f>N($L582)*$Y582</f>
        <v/>
      </c>
      <c r="AB582" s="41">
        <f>N($M582)*$Y582</f>
        <v/>
      </c>
      <c r="AC582" s="41">
        <f>$AA582*$Z582</f>
        <v/>
      </c>
      <c r="AD582" s="41">
        <f>$AA582*BonusMonths/12</f>
        <v/>
      </c>
      <c r="AE582" s="41">
        <f>($AA582+SI_Gross*$AB582)*IF($Q582=1,SI_O,SI_E)</f>
        <v/>
      </c>
      <c r="AF582" s="41">
        <f>IF($Q582=1,0,$AA582*EOSB)</f>
        <v/>
      </c>
      <c r="AG582" s="41">
        <f>$AN582*$W582</f>
        <v/>
      </c>
      <c r="AH582" s="41">
        <f>SUM($AA582:$AG582)</f>
        <v/>
      </c>
      <c r="AI582" s="41">
        <f>12*($AM582+$AN582)</f>
        <v/>
      </c>
      <c r="AJ582" s="41">
        <f>$AM582*((IncMonth-1)+(13-IncMonth)*(1+$X582))+12*$AN582</f>
        <v/>
      </c>
      <c r="AK582" s="41">
        <f>IF($R582=1,N($L582)+N($M582),0)</f>
        <v/>
      </c>
      <c r="AL582">
        <f>IF($C582="","",IF(N($L582)&lt;=0,"Basic salary missing",IF(ISNA(MATCH($C582,Departments!$A$5:$A$54,0)),"Department not on Departments sheet",IF(AND($I582&lt;&gt;"",NOT(ISNUMBER($I582))),"Date of birth is text, not a date",IF(AND($K582&lt;&gt;"",NOT(ISNUMBER($K582))),"Contract end is text, not a date","")))))</f>
        <v/>
      </c>
      <c r="AM582" s="41">
        <f>IF($R582=0,0,N($L582)*(1+$Z582+BonusMonths/12+IF($Q582=1,0,EOSB))+N($M582)+(N($L582)+SI_Gross*N($M582))*IF($Q582=1,SI_O,SI_E))</f>
        <v/>
      </c>
      <c r="AN582" s="41">
        <f>IF($R582=0,0,(IF($Q582=1,MedO,MedE+Ticket)+Training)/12)</f>
        <v/>
      </c>
    </row>
    <row r="583">
      <c r="I583" s="35" t="n"/>
      <c r="J583" s="35" t="n"/>
      <c r="K583" s="35" t="n"/>
      <c r="L583" s="36" t="n"/>
      <c r="M583" s="36" t="n"/>
      <c r="P583" s="37" t="n"/>
      <c r="Q583" s="38">
        <f>IF($C583="",0,IF(OR(LOWER(TRIM($G583))="omani",LOWER(TRIM($G583))="oman",LOWER(TRIM($G583))="om",LOWER(TRIM($G583))="local"),1,0))</f>
        <v/>
      </c>
      <c r="R583" s="38">
        <f>IF($C583="",0,IF(OR(ISNUMBER(SEARCH("resign",$N583)),ISNUMBER(SEARCH("terminat",$N583)),ISNUMBER(SEARCH("inactive",$N583)),ISNUMBER(SEARCH("vacan",$N583)),ISNUMBER(SEARCH("deceased",$N583)),ISNUMBER(SEARCH("separated",$N583))),0,1))</f>
        <v/>
      </c>
      <c r="S583">
        <f>IF(OR($R583=0,NOT(ISNUMBER($I583))),"",IFERROR(DATEDIF($I583,DATE(FY,1,1),"y"),""))</f>
        <v/>
      </c>
      <c r="T583">
        <f>IF(OR($R583=0,NOT(ISNUMBER($J583))),"",IFERROR(DATEDIF($J583,DATE(FY,1,1),"y"),0))</f>
        <v/>
      </c>
      <c r="U583" s="38">
        <f>IF(OR($R583=0,NOT(ISNUMBER($I583))),0,IF(YEAR($I583)+IF($Q583=1,RetAgeO,RetAgeE)=FY,MONTH($I583),IF(YEAR($I583)+IF($Q583=1,RetAgeO,RetAgeE)&lt;FY,1,0)))</f>
        <v/>
      </c>
      <c r="V583" s="38">
        <f>IF(OR($R583=0,NOT(ISNUMBER($K583))),0,IF(YEAR($K583)=FY,MONTH($K583),IF(YEAR($K583)&lt;FY,1,0)))</f>
        <v/>
      </c>
      <c r="W583" s="38">
        <f>IF($R583=0,0,MIN(12,IF(AND(ISNUMBER($O583),$O583&gt;=1,$O583&lt;=12),INT($O583),12),IF(AND(RetireExit="Yes",$U583&gt;0),$U583,12),IF(AND(ContractExit="Yes",$V583&gt;0),$V583,12)))</f>
        <v/>
      </c>
      <c r="X583" s="37">
        <f>IF(ISNUMBER($P583),$P583,IncPct)</f>
        <v/>
      </c>
      <c r="Y583" s="39">
        <f>IF($W583=0,0,MAX(0,MIN($W583,IncMonth-1))+MAX(0,$W583-IncMonth+1)*(1+$X583))</f>
        <v/>
      </c>
      <c r="Z583" s="40">
        <f>IF($C583="",0,IFERROR(INDEX(Departments!$B$5:$B$54,MATCH($C583,Departments!$A$5:$A$54,0)),0))</f>
        <v/>
      </c>
      <c r="AA583" s="41">
        <f>N($L583)*$Y583</f>
        <v/>
      </c>
      <c r="AB583" s="41">
        <f>N($M583)*$Y583</f>
        <v/>
      </c>
      <c r="AC583" s="41">
        <f>$AA583*$Z583</f>
        <v/>
      </c>
      <c r="AD583" s="41">
        <f>$AA583*BonusMonths/12</f>
        <v/>
      </c>
      <c r="AE583" s="41">
        <f>($AA583+SI_Gross*$AB583)*IF($Q583=1,SI_O,SI_E)</f>
        <v/>
      </c>
      <c r="AF583" s="41">
        <f>IF($Q583=1,0,$AA583*EOSB)</f>
        <v/>
      </c>
      <c r="AG583" s="41">
        <f>$AN583*$W583</f>
        <v/>
      </c>
      <c r="AH583" s="41">
        <f>SUM($AA583:$AG583)</f>
        <v/>
      </c>
      <c r="AI583" s="41">
        <f>12*($AM583+$AN583)</f>
        <v/>
      </c>
      <c r="AJ583" s="41">
        <f>$AM583*((IncMonth-1)+(13-IncMonth)*(1+$X583))+12*$AN583</f>
        <v/>
      </c>
      <c r="AK583" s="41">
        <f>IF($R583=1,N($L583)+N($M583),0)</f>
        <v/>
      </c>
      <c r="AL583">
        <f>IF($C583="","",IF(N($L583)&lt;=0,"Basic salary missing",IF(ISNA(MATCH($C583,Departments!$A$5:$A$54,0)),"Department not on Departments sheet",IF(AND($I583&lt;&gt;"",NOT(ISNUMBER($I583))),"Date of birth is text, not a date",IF(AND($K583&lt;&gt;"",NOT(ISNUMBER($K583))),"Contract end is text, not a date","")))))</f>
        <v/>
      </c>
      <c r="AM583" s="41">
        <f>IF($R583=0,0,N($L583)*(1+$Z583+BonusMonths/12+IF($Q583=1,0,EOSB))+N($M583)+(N($L583)+SI_Gross*N($M583))*IF($Q583=1,SI_O,SI_E))</f>
        <v/>
      </c>
      <c r="AN583" s="41">
        <f>IF($R583=0,0,(IF($Q583=1,MedO,MedE+Ticket)+Training)/12)</f>
        <v/>
      </c>
    </row>
    <row r="584">
      <c r="I584" s="35" t="n"/>
      <c r="J584" s="35" t="n"/>
      <c r="K584" s="35" t="n"/>
      <c r="L584" s="36" t="n"/>
      <c r="M584" s="36" t="n"/>
      <c r="P584" s="37" t="n"/>
      <c r="Q584" s="38">
        <f>IF($C584="",0,IF(OR(LOWER(TRIM($G584))="omani",LOWER(TRIM($G584))="oman",LOWER(TRIM($G584))="om",LOWER(TRIM($G584))="local"),1,0))</f>
        <v/>
      </c>
      <c r="R584" s="38">
        <f>IF($C584="",0,IF(OR(ISNUMBER(SEARCH("resign",$N584)),ISNUMBER(SEARCH("terminat",$N584)),ISNUMBER(SEARCH("inactive",$N584)),ISNUMBER(SEARCH("vacan",$N584)),ISNUMBER(SEARCH("deceased",$N584)),ISNUMBER(SEARCH("separated",$N584))),0,1))</f>
        <v/>
      </c>
      <c r="S584">
        <f>IF(OR($R584=0,NOT(ISNUMBER($I584))),"",IFERROR(DATEDIF($I584,DATE(FY,1,1),"y"),""))</f>
        <v/>
      </c>
      <c r="T584">
        <f>IF(OR($R584=0,NOT(ISNUMBER($J584))),"",IFERROR(DATEDIF($J584,DATE(FY,1,1),"y"),0))</f>
        <v/>
      </c>
      <c r="U584" s="38">
        <f>IF(OR($R584=0,NOT(ISNUMBER($I584))),0,IF(YEAR($I584)+IF($Q584=1,RetAgeO,RetAgeE)=FY,MONTH($I584),IF(YEAR($I584)+IF($Q584=1,RetAgeO,RetAgeE)&lt;FY,1,0)))</f>
        <v/>
      </c>
      <c r="V584" s="38">
        <f>IF(OR($R584=0,NOT(ISNUMBER($K584))),0,IF(YEAR($K584)=FY,MONTH($K584),IF(YEAR($K584)&lt;FY,1,0)))</f>
        <v/>
      </c>
      <c r="W584" s="38">
        <f>IF($R584=0,0,MIN(12,IF(AND(ISNUMBER($O584),$O584&gt;=1,$O584&lt;=12),INT($O584),12),IF(AND(RetireExit="Yes",$U584&gt;0),$U584,12),IF(AND(ContractExit="Yes",$V584&gt;0),$V584,12)))</f>
        <v/>
      </c>
      <c r="X584" s="37">
        <f>IF(ISNUMBER($P584),$P584,IncPct)</f>
        <v/>
      </c>
      <c r="Y584" s="39">
        <f>IF($W584=0,0,MAX(0,MIN($W584,IncMonth-1))+MAX(0,$W584-IncMonth+1)*(1+$X584))</f>
        <v/>
      </c>
      <c r="Z584" s="40">
        <f>IF($C584="",0,IFERROR(INDEX(Departments!$B$5:$B$54,MATCH($C584,Departments!$A$5:$A$54,0)),0))</f>
        <v/>
      </c>
      <c r="AA584" s="41">
        <f>N($L584)*$Y584</f>
        <v/>
      </c>
      <c r="AB584" s="41">
        <f>N($M584)*$Y584</f>
        <v/>
      </c>
      <c r="AC584" s="41">
        <f>$AA584*$Z584</f>
        <v/>
      </c>
      <c r="AD584" s="41">
        <f>$AA584*BonusMonths/12</f>
        <v/>
      </c>
      <c r="AE584" s="41">
        <f>($AA584+SI_Gross*$AB584)*IF($Q584=1,SI_O,SI_E)</f>
        <v/>
      </c>
      <c r="AF584" s="41">
        <f>IF($Q584=1,0,$AA584*EOSB)</f>
        <v/>
      </c>
      <c r="AG584" s="41">
        <f>$AN584*$W584</f>
        <v/>
      </c>
      <c r="AH584" s="41">
        <f>SUM($AA584:$AG584)</f>
        <v/>
      </c>
      <c r="AI584" s="41">
        <f>12*($AM584+$AN584)</f>
        <v/>
      </c>
      <c r="AJ584" s="41">
        <f>$AM584*((IncMonth-1)+(13-IncMonth)*(1+$X584))+12*$AN584</f>
        <v/>
      </c>
      <c r="AK584" s="41">
        <f>IF($R584=1,N($L584)+N($M584),0)</f>
        <v/>
      </c>
      <c r="AL584">
        <f>IF($C584="","",IF(N($L584)&lt;=0,"Basic salary missing",IF(ISNA(MATCH($C584,Departments!$A$5:$A$54,0)),"Department not on Departments sheet",IF(AND($I584&lt;&gt;"",NOT(ISNUMBER($I584))),"Date of birth is text, not a date",IF(AND($K584&lt;&gt;"",NOT(ISNUMBER($K584))),"Contract end is text, not a date","")))))</f>
        <v/>
      </c>
      <c r="AM584" s="41">
        <f>IF($R584=0,0,N($L584)*(1+$Z584+BonusMonths/12+IF($Q584=1,0,EOSB))+N($M584)+(N($L584)+SI_Gross*N($M584))*IF($Q584=1,SI_O,SI_E))</f>
        <v/>
      </c>
      <c r="AN584" s="41">
        <f>IF($R584=0,0,(IF($Q584=1,MedO,MedE+Ticket)+Training)/12)</f>
        <v/>
      </c>
    </row>
    <row r="585">
      <c r="I585" s="35" t="n"/>
      <c r="J585" s="35" t="n"/>
      <c r="K585" s="35" t="n"/>
      <c r="L585" s="36" t="n"/>
      <c r="M585" s="36" t="n"/>
      <c r="P585" s="37" t="n"/>
      <c r="Q585" s="38">
        <f>IF($C585="",0,IF(OR(LOWER(TRIM($G585))="omani",LOWER(TRIM($G585))="oman",LOWER(TRIM($G585))="om",LOWER(TRIM($G585))="local"),1,0))</f>
        <v/>
      </c>
      <c r="R585" s="38">
        <f>IF($C585="",0,IF(OR(ISNUMBER(SEARCH("resign",$N585)),ISNUMBER(SEARCH("terminat",$N585)),ISNUMBER(SEARCH("inactive",$N585)),ISNUMBER(SEARCH("vacan",$N585)),ISNUMBER(SEARCH("deceased",$N585)),ISNUMBER(SEARCH("separated",$N585))),0,1))</f>
        <v/>
      </c>
      <c r="S585">
        <f>IF(OR($R585=0,NOT(ISNUMBER($I585))),"",IFERROR(DATEDIF($I585,DATE(FY,1,1),"y"),""))</f>
        <v/>
      </c>
      <c r="T585">
        <f>IF(OR($R585=0,NOT(ISNUMBER($J585))),"",IFERROR(DATEDIF($J585,DATE(FY,1,1),"y"),0))</f>
        <v/>
      </c>
      <c r="U585" s="38">
        <f>IF(OR($R585=0,NOT(ISNUMBER($I585))),0,IF(YEAR($I585)+IF($Q585=1,RetAgeO,RetAgeE)=FY,MONTH($I585),IF(YEAR($I585)+IF($Q585=1,RetAgeO,RetAgeE)&lt;FY,1,0)))</f>
        <v/>
      </c>
      <c r="V585" s="38">
        <f>IF(OR($R585=0,NOT(ISNUMBER($K585))),0,IF(YEAR($K585)=FY,MONTH($K585),IF(YEAR($K585)&lt;FY,1,0)))</f>
        <v/>
      </c>
      <c r="W585" s="38">
        <f>IF($R585=0,0,MIN(12,IF(AND(ISNUMBER($O585),$O585&gt;=1,$O585&lt;=12),INT($O585),12),IF(AND(RetireExit="Yes",$U585&gt;0),$U585,12),IF(AND(ContractExit="Yes",$V585&gt;0),$V585,12)))</f>
        <v/>
      </c>
      <c r="X585" s="37">
        <f>IF(ISNUMBER($P585),$P585,IncPct)</f>
        <v/>
      </c>
      <c r="Y585" s="39">
        <f>IF($W585=0,0,MAX(0,MIN($W585,IncMonth-1))+MAX(0,$W585-IncMonth+1)*(1+$X585))</f>
        <v/>
      </c>
      <c r="Z585" s="40">
        <f>IF($C585="",0,IFERROR(INDEX(Departments!$B$5:$B$54,MATCH($C585,Departments!$A$5:$A$54,0)),0))</f>
        <v/>
      </c>
      <c r="AA585" s="41">
        <f>N($L585)*$Y585</f>
        <v/>
      </c>
      <c r="AB585" s="41">
        <f>N($M585)*$Y585</f>
        <v/>
      </c>
      <c r="AC585" s="41">
        <f>$AA585*$Z585</f>
        <v/>
      </c>
      <c r="AD585" s="41">
        <f>$AA585*BonusMonths/12</f>
        <v/>
      </c>
      <c r="AE585" s="41">
        <f>($AA585+SI_Gross*$AB585)*IF($Q585=1,SI_O,SI_E)</f>
        <v/>
      </c>
      <c r="AF585" s="41">
        <f>IF($Q585=1,0,$AA585*EOSB)</f>
        <v/>
      </c>
      <c r="AG585" s="41">
        <f>$AN585*$W585</f>
        <v/>
      </c>
      <c r="AH585" s="41">
        <f>SUM($AA585:$AG585)</f>
        <v/>
      </c>
      <c r="AI585" s="41">
        <f>12*($AM585+$AN585)</f>
        <v/>
      </c>
      <c r="AJ585" s="41">
        <f>$AM585*((IncMonth-1)+(13-IncMonth)*(1+$X585))+12*$AN585</f>
        <v/>
      </c>
      <c r="AK585" s="41">
        <f>IF($R585=1,N($L585)+N($M585),0)</f>
        <v/>
      </c>
      <c r="AL585">
        <f>IF($C585="","",IF(N($L585)&lt;=0,"Basic salary missing",IF(ISNA(MATCH($C585,Departments!$A$5:$A$54,0)),"Department not on Departments sheet",IF(AND($I585&lt;&gt;"",NOT(ISNUMBER($I585))),"Date of birth is text, not a date",IF(AND($K585&lt;&gt;"",NOT(ISNUMBER($K585))),"Contract end is text, not a date","")))))</f>
        <v/>
      </c>
      <c r="AM585" s="41">
        <f>IF($R585=0,0,N($L585)*(1+$Z585+BonusMonths/12+IF($Q585=1,0,EOSB))+N($M585)+(N($L585)+SI_Gross*N($M585))*IF($Q585=1,SI_O,SI_E))</f>
        <v/>
      </c>
      <c r="AN585" s="41">
        <f>IF($R585=0,0,(IF($Q585=1,MedO,MedE+Ticket)+Training)/12)</f>
        <v/>
      </c>
    </row>
    <row r="586">
      <c r="I586" s="35" t="n"/>
      <c r="J586" s="35" t="n"/>
      <c r="K586" s="35" t="n"/>
      <c r="L586" s="36" t="n"/>
      <c r="M586" s="36" t="n"/>
      <c r="P586" s="37" t="n"/>
      <c r="Q586" s="38">
        <f>IF($C586="",0,IF(OR(LOWER(TRIM($G586))="omani",LOWER(TRIM($G586))="oman",LOWER(TRIM($G586))="om",LOWER(TRIM($G586))="local"),1,0))</f>
        <v/>
      </c>
      <c r="R586" s="38">
        <f>IF($C586="",0,IF(OR(ISNUMBER(SEARCH("resign",$N586)),ISNUMBER(SEARCH("terminat",$N586)),ISNUMBER(SEARCH("inactive",$N586)),ISNUMBER(SEARCH("vacan",$N586)),ISNUMBER(SEARCH("deceased",$N586)),ISNUMBER(SEARCH("separated",$N586))),0,1))</f>
        <v/>
      </c>
      <c r="S586">
        <f>IF(OR($R586=0,NOT(ISNUMBER($I586))),"",IFERROR(DATEDIF($I586,DATE(FY,1,1),"y"),""))</f>
        <v/>
      </c>
      <c r="T586">
        <f>IF(OR($R586=0,NOT(ISNUMBER($J586))),"",IFERROR(DATEDIF($J586,DATE(FY,1,1),"y"),0))</f>
        <v/>
      </c>
      <c r="U586" s="38">
        <f>IF(OR($R586=0,NOT(ISNUMBER($I586))),0,IF(YEAR($I586)+IF($Q586=1,RetAgeO,RetAgeE)=FY,MONTH($I586),IF(YEAR($I586)+IF($Q586=1,RetAgeO,RetAgeE)&lt;FY,1,0)))</f>
        <v/>
      </c>
      <c r="V586" s="38">
        <f>IF(OR($R586=0,NOT(ISNUMBER($K586))),0,IF(YEAR($K586)=FY,MONTH($K586),IF(YEAR($K586)&lt;FY,1,0)))</f>
        <v/>
      </c>
      <c r="W586" s="38">
        <f>IF($R586=0,0,MIN(12,IF(AND(ISNUMBER($O586),$O586&gt;=1,$O586&lt;=12),INT($O586),12),IF(AND(RetireExit="Yes",$U586&gt;0),$U586,12),IF(AND(ContractExit="Yes",$V586&gt;0),$V586,12)))</f>
        <v/>
      </c>
      <c r="X586" s="37">
        <f>IF(ISNUMBER($P586),$P586,IncPct)</f>
        <v/>
      </c>
      <c r="Y586" s="39">
        <f>IF($W586=0,0,MAX(0,MIN($W586,IncMonth-1))+MAX(0,$W586-IncMonth+1)*(1+$X586))</f>
        <v/>
      </c>
      <c r="Z586" s="40">
        <f>IF($C586="",0,IFERROR(INDEX(Departments!$B$5:$B$54,MATCH($C586,Departments!$A$5:$A$54,0)),0))</f>
        <v/>
      </c>
      <c r="AA586" s="41">
        <f>N($L586)*$Y586</f>
        <v/>
      </c>
      <c r="AB586" s="41">
        <f>N($M586)*$Y586</f>
        <v/>
      </c>
      <c r="AC586" s="41">
        <f>$AA586*$Z586</f>
        <v/>
      </c>
      <c r="AD586" s="41">
        <f>$AA586*BonusMonths/12</f>
        <v/>
      </c>
      <c r="AE586" s="41">
        <f>($AA586+SI_Gross*$AB586)*IF($Q586=1,SI_O,SI_E)</f>
        <v/>
      </c>
      <c r="AF586" s="41">
        <f>IF($Q586=1,0,$AA586*EOSB)</f>
        <v/>
      </c>
      <c r="AG586" s="41">
        <f>$AN586*$W586</f>
        <v/>
      </c>
      <c r="AH586" s="41">
        <f>SUM($AA586:$AG586)</f>
        <v/>
      </c>
      <c r="AI586" s="41">
        <f>12*($AM586+$AN586)</f>
        <v/>
      </c>
      <c r="AJ586" s="41">
        <f>$AM586*((IncMonth-1)+(13-IncMonth)*(1+$X586))+12*$AN586</f>
        <v/>
      </c>
      <c r="AK586" s="41">
        <f>IF($R586=1,N($L586)+N($M586),0)</f>
        <v/>
      </c>
      <c r="AL586">
        <f>IF($C586="","",IF(N($L586)&lt;=0,"Basic salary missing",IF(ISNA(MATCH($C586,Departments!$A$5:$A$54,0)),"Department not on Departments sheet",IF(AND($I586&lt;&gt;"",NOT(ISNUMBER($I586))),"Date of birth is text, not a date",IF(AND($K586&lt;&gt;"",NOT(ISNUMBER($K586))),"Contract end is text, not a date","")))))</f>
        <v/>
      </c>
      <c r="AM586" s="41">
        <f>IF($R586=0,0,N($L586)*(1+$Z586+BonusMonths/12+IF($Q586=1,0,EOSB))+N($M586)+(N($L586)+SI_Gross*N($M586))*IF($Q586=1,SI_O,SI_E))</f>
        <v/>
      </c>
      <c r="AN586" s="41">
        <f>IF($R586=0,0,(IF($Q586=1,MedO,MedE+Ticket)+Training)/12)</f>
        <v/>
      </c>
    </row>
    <row r="587">
      <c r="I587" s="35" t="n"/>
      <c r="J587" s="35" t="n"/>
      <c r="K587" s="35" t="n"/>
      <c r="L587" s="36" t="n"/>
      <c r="M587" s="36" t="n"/>
      <c r="P587" s="37" t="n"/>
      <c r="Q587" s="38">
        <f>IF($C587="",0,IF(OR(LOWER(TRIM($G587))="omani",LOWER(TRIM($G587))="oman",LOWER(TRIM($G587))="om",LOWER(TRIM($G587))="local"),1,0))</f>
        <v/>
      </c>
      <c r="R587" s="38">
        <f>IF($C587="",0,IF(OR(ISNUMBER(SEARCH("resign",$N587)),ISNUMBER(SEARCH("terminat",$N587)),ISNUMBER(SEARCH("inactive",$N587)),ISNUMBER(SEARCH("vacan",$N587)),ISNUMBER(SEARCH("deceased",$N587)),ISNUMBER(SEARCH("separated",$N587))),0,1))</f>
        <v/>
      </c>
      <c r="S587">
        <f>IF(OR($R587=0,NOT(ISNUMBER($I587))),"",IFERROR(DATEDIF($I587,DATE(FY,1,1),"y"),""))</f>
        <v/>
      </c>
      <c r="T587">
        <f>IF(OR($R587=0,NOT(ISNUMBER($J587))),"",IFERROR(DATEDIF($J587,DATE(FY,1,1),"y"),0))</f>
        <v/>
      </c>
      <c r="U587" s="38">
        <f>IF(OR($R587=0,NOT(ISNUMBER($I587))),0,IF(YEAR($I587)+IF($Q587=1,RetAgeO,RetAgeE)=FY,MONTH($I587),IF(YEAR($I587)+IF($Q587=1,RetAgeO,RetAgeE)&lt;FY,1,0)))</f>
        <v/>
      </c>
      <c r="V587" s="38">
        <f>IF(OR($R587=0,NOT(ISNUMBER($K587))),0,IF(YEAR($K587)=FY,MONTH($K587),IF(YEAR($K587)&lt;FY,1,0)))</f>
        <v/>
      </c>
      <c r="W587" s="38">
        <f>IF($R587=0,0,MIN(12,IF(AND(ISNUMBER($O587),$O587&gt;=1,$O587&lt;=12),INT($O587),12),IF(AND(RetireExit="Yes",$U587&gt;0),$U587,12),IF(AND(ContractExit="Yes",$V587&gt;0),$V587,12)))</f>
        <v/>
      </c>
      <c r="X587" s="37">
        <f>IF(ISNUMBER($P587),$P587,IncPct)</f>
        <v/>
      </c>
      <c r="Y587" s="39">
        <f>IF($W587=0,0,MAX(0,MIN($W587,IncMonth-1))+MAX(0,$W587-IncMonth+1)*(1+$X587))</f>
        <v/>
      </c>
      <c r="Z587" s="40">
        <f>IF($C587="",0,IFERROR(INDEX(Departments!$B$5:$B$54,MATCH($C587,Departments!$A$5:$A$54,0)),0))</f>
        <v/>
      </c>
      <c r="AA587" s="41">
        <f>N($L587)*$Y587</f>
        <v/>
      </c>
      <c r="AB587" s="41">
        <f>N($M587)*$Y587</f>
        <v/>
      </c>
      <c r="AC587" s="41">
        <f>$AA587*$Z587</f>
        <v/>
      </c>
      <c r="AD587" s="41">
        <f>$AA587*BonusMonths/12</f>
        <v/>
      </c>
      <c r="AE587" s="41">
        <f>($AA587+SI_Gross*$AB587)*IF($Q587=1,SI_O,SI_E)</f>
        <v/>
      </c>
      <c r="AF587" s="41">
        <f>IF($Q587=1,0,$AA587*EOSB)</f>
        <v/>
      </c>
      <c r="AG587" s="41">
        <f>$AN587*$W587</f>
        <v/>
      </c>
      <c r="AH587" s="41">
        <f>SUM($AA587:$AG587)</f>
        <v/>
      </c>
      <c r="AI587" s="41">
        <f>12*($AM587+$AN587)</f>
        <v/>
      </c>
      <c r="AJ587" s="41">
        <f>$AM587*((IncMonth-1)+(13-IncMonth)*(1+$X587))+12*$AN587</f>
        <v/>
      </c>
      <c r="AK587" s="41">
        <f>IF($R587=1,N($L587)+N($M587),0)</f>
        <v/>
      </c>
      <c r="AL587">
        <f>IF($C587="","",IF(N($L587)&lt;=0,"Basic salary missing",IF(ISNA(MATCH($C587,Departments!$A$5:$A$54,0)),"Department not on Departments sheet",IF(AND($I587&lt;&gt;"",NOT(ISNUMBER($I587))),"Date of birth is text, not a date",IF(AND($K587&lt;&gt;"",NOT(ISNUMBER($K587))),"Contract end is text, not a date","")))))</f>
        <v/>
      </c>
      <c r="AM587" s="41">
        <f>IF($R587=0,0,N($L587)*(1+$Z587+BonusMonths/12+IF($Q587=1,0,EOSB))+N($M587)+(N($L587)+SI_Gross*N($M587))*IF($Q587=1,SI_O,SI_E))</f>
        <v/>
      </c>
      <c r="AN587" s="41">
        <f>IF($R587=0,0,(IF($Q587=1,MedO,MedE+Ticket)+Training)/12)</f>
        <v/>
      </c>
    </row>
    <row r="588">
      <c r="I588" s="35" t="n"/>
      <c r="J588" s="35" t="n"/>
      <c r="K588" s="35" t="n"/>
      <c r="L588" s="36" t="n"/>
      <c r="M588" s="36" t="n"/>
      <c r="P588" s="37" t="n"/>
      <c r="Q588" s="38">
        <f>IF($C588="",0,IF(OR(LOWER(TRIM($G588))="omani",LOWER(TRIM($G588))="oman",LOWER(TRIM($G588))="om",LOWER(TRIM($G588))="local"),1,0))</f>
        <v/>
      </c>
      <c r="R588" s="38">
        <f>IF($C588="",0,IF(OR(ISNUMBER(SEARCH("resign",$N588)),ISNUMBER(SEARCH("terminat",$N588)),ISNUMBER(SEARCH("inactive",$N588)),ISNUMBER(SEARCH("vacan",$N588)),ISNUMBER(SEARCH("deceased",$N588)),ISNUMBER(SEARCH("separated",$N588))),0,1))</f>
        <v/>
      </c>
      <c r="S588">
        <f>IF(OR($R588=0,NOT(ISNUMBER($I588))),"",IFERROR(DATEDIF($I588,DATE(FY,1,1),"y"),""))</f>
        <v/>
      </c>
      <c r="T588">
        <f>IF(OR($R588=0,NOT(ISNUMBER($J588))),"",IFERROR(DATEDIF($J588,DATE(FY,1,1),"y"),0))</f>
        <v/>
      </c>
      <c r="U588" s="38">
        <f>IF(OR($R588=0,NOT(ISNUMBER($I588))),0,IF(YEAR($I588)+IF($Q588=1,RetAgeO,RetAgeE)=FY,MONTH($I588),IF(YEAR($I588)+IF($Q588=1,RetAgeO,RetAgeE)&lt;FY,1,0)))</f>
        <v/>
      </c>
      <c r="V588" s="38">
        <f>IF(OR($R588=0,NOT(ISNUMBER($K588))),0,IF(YEAR($K588)=FY,MONTH($K588),IF(YEAR($K588)&lt;FY,1,0)))</f>
        <v/>
      </c>
      <c r="W588" s="38">
        <f>IF($R588=0,0,MIN(12,IF(AND(ISNUMBER($O588),$O588&gt;=1,$O588&lt;=12),INT($O588),12),IF(AND(RetireExit="Yes",$U588&gt;0),$U588,12),IF(AND(ContractExit="Yes",$V588&gt;0),$V588,12)))</f>
        <v/>
      </c>
      <c r="X588" s="37">
        <f>IF(ISNUMBER($P588),$P588,IncPct)</f>
        <v/>
      </c>
      <c r="Y588" s="39">
        <f>IF($W588=0,0,MAX(0,MIN($W588,IncMonth-1))+MAX(0,$W588-IncMonth+1)*(1+$X588))</f>
        <v/>
      </c>
      <c r="Z588" s="40">
        <f>IF($C588="",0,IFERROR(INDEX(Departments!$B$5:$B$54,MATCH($C588,Departments!$A$5:$A$54,0)),0))</f>
        <v/>
      </c>
      <c r="AA588" s="41">
        <f>N($L588)*$Y588</f>
        <v/>
      </c>
      <c r="AB588" s="41">
        <f>N($M588)*$Y588</f>
        <v/>
      </c>
      <c r="AC588" s="41">
        <f>$AA588*$Z588</f>
        <v/>
      </c>
      <c r="AD588" s="41">
        <f>$AA588*BonusMonths/12</f>
        <v/>
      </c>
      <c r="AE588" s="41">
        <f>($AA588+SI_Gross*$AB588)*IF($Q588=1,SI_O,SI_E)</f>
        <v/>
      </c>
      <c r="AF588" s="41">
        <f>IF($Q588=1,0,$AA588*EOSB)</f>
        <v/>
      </c>
      <c r="AG588" s="41">
        <f>$AN588*$W588</f>
        <v/>
      </c>
      <c r="AH588" s="41">
        <f>SUM($AA588:$AG588)</f>
        <v/>
      </c>
      <c r="AI588" s="41">
        <f>12*($AM588+$AN588)</f>
        <v/>
      </c>
      <c r="AJ588" s="41">
        <f>$AM588*((IncMonth-1)+(13-IncMonth)*(1+$X588))+12*$AN588</f>
        <v/>
      </c>
      <c r="AK588" s="41">
        <f>IF($R588=1,N($L588)+N($M588),0)</f>
        <v/>
      </c>
      <c r="AL588">
        <f>IF($C588="","",IF(N($L588)&lt;=0,"Basic salary missing",IF(ISNA(MATCH($C588,Departments!$A$5:$A$54,0)),"Department not on Departments sheet",IF(AND($I588&lt;&gt;"",NOT(ISNUMBER($I588))),"Date of birth is text, not a date",IF(AND($K588&lt;&gt;"",NOT(ISNUMBER($K588))),"Contract end is text, not a date","")))))</f>
        <v/>
      </c>
      <c r="AM588" s="41">
        <f>IF($R588=0,0,N($L588)*(1+$Z588+BonusMonths/12+IF($Q588=1,0,EOSB))+N($M588)+(N($L588)+SI_Gross*N($M588))*IF($Q588=1,SI_O,SI_E))</f>
        <v/>
      </c>
      <c r="AN588" s="41">
        <f>IF($R588=0,0,(IF($Q588=1,MedO,MedE+Ticket)+Training)/12)</f>
        <v/>
      </c>
    </row>
    <row r="589">
      <c r="I589" s="35" t="n"/>
      <c r="J589" s="35" t="n"/>
      <c r="K589" s="35" t="n"/>
      <c r="L589" s="36" t="n"/>
      <c r="M589" s="36" t="n"/>
      <c r="P589" s="37" t="n"/>
      <c r="Q589" s="38">
        <f>IF($C589="",0,IF(OR(LOWER(TRIM($G589))="omani",LOWER(TRIM($G589))="oman",LOWER(TRIM($G589))="om",LOWER(TRIM($G589))="local"),1,0))</f>
        <v/>
      </c>
      <c r="R589" s="38">
        <f>IF($C589="",0,IF(OR(ISNUMBER(SEARCH("resign",$N589)),ISNUMBER(SEARCH("terminat",$N589)),ISNUMBER(SEARCH("inactive",$N589)),ISNUMBER(SEARCH("vacan",$N589)),ISNUMBER(SEARCH("deceased",$N589)),ISNUMBER(SEARCH("separated",$N589))),0,1))</f>
        <v/>
      </c>
      <c r="S589">
        <f>IF(OR($R589=0,NOT(ISNUMBER($I589))),"",IFERROR(DATEDIF($I589,DATE(FY,1,1),"y"),""))</f>
        <v/>
      </c>
      <c r="T589">
        <f>IF(OR($R589=0,NOT(ISNUMBER($J589))),"",IFERROR(DATEDIF($J589,DATE(FY,1,1),"y"),0))</f>
        <v/>
      </c>
      <c r="U589" s="38">
        <f>IF(OR($R589=0,NOT(ISNUMBER($I589))),0,IF(YEAR($I589)+IF($Q589=1,RetAgeO,RetAgeE)=FY,MONTH($I589),IF(YEAR($I589)+IF($Q589=1,RetAgeO,RetAgeE)&lt;FY,1,0)))</f>
        <v/>
      </c>
      <c r="V589" s="38">
        <f>IF(OR($R589=0,NOT(ISNUMBER($K589))),0,IF(YEAR($K589)=FY,MONTH($K589),IF(YEAR($K589)&lt;FY,1,0)))</f>
        <v/>
      </c>
      <c r="W589" s="38">
        <f>IF($R589=0,0,MIN(12,IF(AND(ISNUMBER($O589),$O589&gt;=1,$O589&lt;=12),INT($O589),12),IF(AND(RetireExit="Yes",$U589&gt;0),$U589,12),IF(AND(ContractExit="Yes",$V589&gt;0),$V589,12)))</f>
        <v/>
      </c>
      <c r="X589" s="37">
        <f>IF(ISNUMBER($P589),$P589,IncPct)</f>
        <v/>
      </c>
      <c r="Y589" s="39">
        <f>IF($W589=0,0,MAX(0,MIN($W589,IncMonth-1))+MAX(0,$W589-IncMonth+1)*(1+$X589))</f>
        <v/>
      </c>
      <c r="Z589" s="40">
        <f>IF($C589="",0,IFERROR(INDEX(Departments!$B$5:$B$54,MATCH($C589,Departments!$A$5:$A$54,0)),0))</f>
        <v/>
      </c>
      <c r="AA589" s="41">
        <f>N($L589)*$Y589</f>
        <v/>
      </c>
      <c r="AB589" s="41">
        <f>N($M589)*$Y589</f>
        <v/>
      </c>
      <c r="AC589" s="41">
        <f>$AA589*$Z589</f>
        <v/>
      </c>
      <c r="AD589" s="41">
        <f>$AA589*BonusMonths/12</f>
        <v/>
      </c>
      <c r="AE589" s="41">
        <f>($AA589+SI_Gross*$AB589)*IF($Q589=1,SI_O,SI_E)</f>
        <v/>
      </c>
      <c r="AF589" s="41">
        <f>IF($Q589=1,0,$AA589*EOSB)</f>
        <v/>
      </c>
      <c r="AG589" s="41">
        <f>$AN589*$W589</f>
        <v/>
      </c>
      <c r="AH589" s="41">
        <f>SUM($AA589:$AG589)</f>
        <v/>
      </c>
      <c r="AI589" s="41">
        <f>12*($AM589+$AN589)</f>
        <v/>
      </c>
      <c r="AJ589" s="41">
        <f>$AM589*((IncMonth-1)+(13-IncMonth)*(1+$X589))+12*$AN589</f>
        <v/>
      </c>
      <c r="AK589" s="41">
        <f>IF($R589=1,N($L589)+N($M589),0)</f>
        <v/>
      </c>
      <c r="AL589">
        <f>IF($C589="","",IF(N($L589)&lt;=0,"Basic salary missing",IF(ISNA(MATCH($C589,Departments!$A$5:$A$54,0)),"Department not on Departments sheet",IF(AND($I589&lt;&gt;"",NOT(ISNUMBER($I589))),"Date of birth is text, not a date",IF(AND($K589&lt;&gt;"",NOT(ISNUMBER($K589))),"Contract end is text, not a date","")))))</f>
        <v/>
      </c>
      <c r="AM589" s="41">
        <f>IF($R589=0,0,N($L589)*(1+$Z589+BonusMonths/12+IF($Q589=1,0,EOSB))+N($M589)+(N($L589)+SI_Gross*N($M589))*IF($Q589=1,SI_O,SI_E))</f>
        <v/>
      </c>
      <c r="AN589" s="41">
        <f>IF($R589=0,0,(IF($Q589=1,MedO,MedE+Ticket)+Training)/12)</f>
        <v/>
      </c>
    </row>
    <row r="590">
      <c r="I590" s="35" t="n"/>
      <c r="J590" s="35" t="n"/>
      <c r="K590" s="35" t="n"/>
      <c r="L590" s="36" t="n"/>
      <c r="M590" s="36" t="n"/>
      <c r="P590" s="37" t="n"/>
      <c r="Q590" s="38">
        <f>IF($C590="",0,IF(OR(LOWER(TRIM($G590))="omani",LOWER(TRIM($G590))="oman",LOWER(TRIM($G590))="om",LOWER(TRIM($G590))="local"),1,0))</f>
        <v/>
      </c>
      <c r="R590" s="38">
        <f>IF($C590="",0,IF(OR(ISNUMBER(SEARCH("resign",$N590)),ISNUMBER(SEARCH("terminat",$N590)),ISNUMBER(SEARCH("inactive",$N590)),ISNUMBER(SEARCH("vacan",$N590)),ISNUMBER(SEARCH("deceased",$N590)),ISNUMBER(SEARCH("separated",$N590))),0,1))</f>
        <v/>
      </c>
      <c r="S590">
        <f>IF(OR($R590=0,NOT(ISNUMBER($I590))),"",IFERROR(DATEDIF($I590,DATE(FY,1,1),"y"),""))</f>
        <v/>
      </c>
      <c r="T590">
        <f>IF(OR($R590=0,NOT(ISNUMBER($J590))),"",IFERROR(DATEDIF($J590,DATE(FY,1,1),"y"),0))</f>
        <v/>
      </c>
      <c r="U590" s="38">
        <f>IF(OR($R590=0,NOT(ISNUMBER($I590))),0,IF(YEAR($I590)+IF($Q590=1,RetAgeO,RetAgeE)=FY,MONTH($I590),IF(YEAR($I590)+IF($Q590=1,RetAgeO,RetAgeE)&lt;FY,1,0)))</f>
        <v/>
      </c>
      <c r="V590" s="38">
        <f>IF(OR($R590=0,NOT(ISNUMBER($K590))),0,IF(YEAR($K590)=FY,MONTH($K590),IF(YEAR($K590)&lt;FY,1,0)))</f>
        <v/>
      </c>
      <c r="W590" s="38">
        <f>IF($R590=0,0,MIN(12,IF(AND(ISNUMBER($O590),$O590&gt;=1,$O590&lt;=12),INT($O590),12),IF(AND(RetireExit="Yes",$U590&gt;0),$U590,12),IF(AND(ContractExit="Yes",$V590&gt;0),$V590,12)))</f>
        <v/>
      </c>
      <c r="X590" s="37">
        <f>IF(ISNUMBER($P590),$P590,IncPct)</f>
        <v/>
      </c>
      <c r="Y590" s="39">
        <f>IF($W590=0,0,MAX(0,MIN($W590,IncMonth-1))+MAX(0,$W590-IncMonth+1)*(1+$X590))</f>
        <v/>
      </c>
      <c r="Z590" s="40">
        <f>IF($C590="",0,IFERROR(INDEX(Departments!$B$5:$B$54,MATCH($C590,Departments!$A$5:$A$54,0)),0))</f>
        <v/>
      </c>
      <c r="AA590" s="41">
        <f>N($L590)*$Y590</f>
        <v/>
      </c>
      <c r="AB590" s="41">
        <f>N($M590)*$Y590</f>
        <v/>
      </c>
      <c r="AC590" s="41">
        <f>$AA590*$Z590</f>
        <v/>
      </c>
      <c r="AD590" s="41">
        <f>$AA590*BonusMonths/12</f>
        <v/>
      </c>
      <c r="AE590" s="41">
        <f>($AA590+SI_Gross*$AB590)*IF($Q590=1,SI_O,SI_E)</f>
        <v/>
      </c>
      <c r="AF590" s="41">
        <f>IF($Q590=1,0,$AA590*EOSB)</f>
        <v/>
      </c>
      <c r="AG590" s="41">
        <f>$AN590*$W590</f>
        <v/>
      </c>
      <c r="AH590" s="41">
        <f>SUM($AA590:$AG590)</f>
        <v/>
      </c>
      <c r="AI590" s="41">
        <f>12*($AM590+$AN590)</f>
        <v/>
      </c>
      <c r="AJ590" s="41">
        <f>$AM590*((IncMonth-1)+(13-IncMonth)*(1+$X590))+12*$AN590</f>
        <v/>
      </c>
      <c r="AK590" s="41">
        <f>IF($R590=1,N($L590)+N($M590),0)</f>
        <v/>
      </c>
      <c r="AL590">
        <f>IF($C590="","",IF(N($L590)&lt;=0,"Basic salary missing",IF(ISNA(MATCH($C590,Departments!$A$5:$A$54,0)),"Department not on Departments sheet",IF(AND($I590&lt;&gt;"",NOT(ISNUMBER($I590))),"Date of birth is text, not a date",IF(AND($K590&lt;&gt;"",NOT(ISNUMBER($K590))),"Contract end is text, not a date","")))))</f>
        <v/>
      </c>
      <c r="AM590" s="41">
        <f>IF($R590=0,0,N($L590)*(1+$Z590+BonusMonths/12+IF($Q590=1,0,EOSB))+N($M590)+(N($L590)+SI_Gross*N($M590))*IF($Q590=1,SI_O,SI_E))</f>
        <v/>
      </c>
      <c r="AN590" s="41">
        <f>IF($R590=0,0,(IF($Q590=1,MedO,MedE+Ticket)+Training)/12)</f>
        <v/>
      </c>
    </row>
    <row r="591">
      <c r="I591" s="35" t="n"/>
      <c r="J591" s="35" t="n"/>
      <c r="K591" s="35" t="n"/>
      <c r="L591" s="36" t="n"/>
      <c r="M591" s="36" t="n"/>
      <c r="P591" s="37" t="n"/>
      <c r="Q591" s="38">
        <f>IF($C591="",0,IF(OR(LOWER(TRIM($G591))="omani",LOWER(TRIM($G591))="oman",LOWER(TRIM($G591))="om",LOWER(TRIM($G591))="local"),1,0))</f>
        <v/>
      </c>
      <c r="R591" s="38">
        <f>IF($C591="",0,IF(OR(ISNUMBER(SEARCH("resign",$N591)),ISNUMBER(SEARCH("terminat",$N591)),ISNUMBER(SEARCH("inactive",$N591)),ISNUMBER(SEARCH("vacan",$N591)),ISNUMBER(SEARCH("deceased",$N591)),ISNUMBER(SEARCH("separated",$N591))),0,1))</f>
        <v/>
      </c>
      <c r="S591">
        <f>IF(OR($R591=0,NOT(ISNUMBER($I591))),"",IFERROR(DATEDIF($I591,DATE(FY,1,1),"y"),""))</f>
        <v/>
      </c>
      <c r="T591">
        <f>IF(OR($R591=0,NOT(ISNUMBER($J591))),"",IFERROR(DATEDIF($J591,DATE(FY,1,1),"y"),0))</f>
        <v/>
      </c>
      <c r="U591" s="38">
        <f>IF(OR($R591=0,NOT(ISNUMBER($I591))),0,IF(YEAR($I591)+IF($Q591=1,RetAgeO,RetAgeE)=FY,MONTH($I591),IF(YEAR($I591)+IF($Q591=1,RetAgeO,RetAgeE)&lt;FY,1,0)))</f>
        <v/>
      </c>
      <c r="V591" s="38">
        <f>IF(OR($R591=0,NOT(ISNUMBER($K591))),0,IF(YEAR($K591)=FY,MONTH($K591),IF(YEAR($K591)&lt;FY,1,0)))</f>
        <v/>
      </c>
      <c r="W591" s="38">
        <f>IF($R591=0,0,MIN(12,IF(AND(ISNUMBER($O591),$O591&gt;=1,$O591&lt;=12),INT($O591),12),IF(AND(RetireExit="Yes",$U591&gt;0),$U591,12),IF(AND(ContractExit="Yes",$V591&gt;0),$V591,12)))</f>
        <v/>
      </c>
      <c r="X591" s="37">
        <f>IF(ISNUMBER($P591),$P591,IncPct)</f>
        <v/>
      </c>
      <c r="Y591" s="39">
        <f>IF($W591=0,0,MAX(0,MIN($W591,IncMonth-1))+MAX(0,$W591-IncMonth+1)*(1+$X591))</f>
        <v/>
      </c>
      <c r="Z591" s="40">
        <f>IF($C591="",0,IFERROR(INDEX(Departments!$B$5:$B$54,MATCH($C591,Departments!$A$5:$A$54,0)),0))</f>
        <v/>
      </c>
      <c r="AA591" s="41">
        <f>N($L591)*$Y591</f>
        <v/>
      </c>
      <c r="AB591" s="41">
        <f>N($M591)*$Y591</f>
        <v/>
      </c>
      <c r="AC591" s="41">
        <f>$AA591*$Z591</f>
        <v/>
      </c>
      <c r="AD591" s="41">
        <f>$AA591*BonusMonths/12</f>
        <v/>
      </c>
      <c r="AE591" s="41">
        <f>($AA591+SI_Gross*$AB591)*IF($Q591=1,SI_O,SI_E)</f>
        <v/>
      </c>
      <c r="AF591" s="41">
        <f>IF($Q591=1,0,$AA591*EOSB)</f>
        <v/>
      </c>
      <c r="AG591" s="41">
        <f>$AN591*$W591</f>
        <v/>
      </c>
      <c r="AH591" s="41">
        <f>SUM($AA591:$AG591)</f>
        <v/>
      </c>
      <c r="AI591" s="41">
        <f>12*($AM591+$AN591)</f>
        <v/>
      </c>
      <c r="AJ591" s="41">
        <f>$AM591*((IncMonth-1)+(13-IncMonth)*(1+$X591))+12*$AN591</f>
        <v/>
      </c>
      <c r="AK591" s="41">
        <f>IF($R591=1,N($L591)+N($M591),0)</f>
        <v/>
      </c>
      <c r="AL591">
        <f>IF($C591="","",IF(N($L591)&lt;=0,"Basic salary missing",IF(ISNA(MATCH($C591,Departments!$A$5:$A$54,0)),"Department not on Departments sheet",IF(AND($I591&lt;&gt;"",NOT(ISNUMBER($I591))),"Date of birth is text, not a date",IF(AND($K591&lt;&gt;"",NOT(ISNUMBER($K591))),"Contract end is text, not a date","")))))</f>
        <v/>
      </c>
      <c r="AM591" s="41">
        <f>IF($R591=0,0,N($L591)*(1+$Z591+BonusMonths/12+IF($Q591=1,0,EOSB))+N($M591)+(N($L591)+SI_Gross*N($M591))*IF($Q591=1,SI_O,SI_E))</f>
        <v/>
      </c>
      <c r="AN591" s="41">
        <f>IF($R591=0,0,(IF($Q591=1,MedO,MedE+Ticket)+Training)/12)</f>
        <v/>
      </c>
    </row>
    <row r="592">
      <c r="I592" s="35" t="n"/>
      <c r="J592" s="35" t="n"/>
      <c r="K592" s="35" t="n"/>
      <c r="L592" s="36" t="n"/>
      <c r="M592" s="36" t="n"/>
      <c r="P592" s="37" t="n"/>
      <c r="Q592" s="38">
        <f>IF($C592="",0,IF(OR(LOWER(TRIM($G592))="omani",LOWER(TRIM($G592))="oman",LOWER(TRIM($G592))="om",LOWER(TRIM($G592))="local"),1,0))</f>
        <v/>
      </c>
      <c r="R592" s="38">
        <f>IF($C592="",0,IF(OR(ISNUMBER(SEARCH("resign",$N592)),ISNUMBER(SEARCH("terminat",$N592)),ISNUMBER(SEARCH("inactive",$N592)),ISNUMBER(SEARCH("vacan",$N592)),ISNUMBER(SEARCH("deceased",$N592)),ISNUMBER(SEARCH("separated",$N592))),0,1))</f>
        <v/>
      </c>
      <c r="S592">
        <f>IF(OR($R592=0,NOT(ISNUMBER($I592))),"",IFERROR(DATEDIF($I592,DATE(FY,1,1),"y"),""))</f>
        <v/>
      </c>
      <c r="T592">
        <f>IF(OR($R592=0,NOT(ISNUMBER($J592))),"",IFERROR(DATEDIF($J592,DATE(FY,1,1),"y"),0))</f>
        <v/>
      </c>
      <c r="U592" s="38">
        <f>IF(OR($R592=0,NOT(ISNUMBER($I592))),0,IF(YEAR($I592)+IF($Q592=1,RetAgeO,RetAgeE)=FY,MONTH($I592),IF(YEAR($I592)+IF($Q592=1,RetAgeO,RetAgeE)&lt;FY,1,0)))</f>
        <v/>
      </c>
      <c r="V592" s="38">
        <f>IF(OR($R592=0,NOT(ISNUMBER($K592))),0,IF(YEAR($K592)=FY,MONTH($K592),IF(YEAR($K592)&lt;FY,1,0)))</f>
        <v/>
      </c>
      <c r="W592" s="38">
        <f>IF($R592=0,0,MIN(12,IF(AND(ISNUMBER($O592),$O592&gt;=1,$O592&lt;=12),INT($O592),12),IF(AND(RetireExit="Yes",$U592&gt;0),$U592,12),IF(AND(ContractExit="Yes",$V592&gt;0),$V592,12)))</f>
        <v/>
      </c>
      <c r="X592" s="37">
        <f>IF(ISNUMBER($P592),$P592,IncPct)</f>
        <v/>
      </c>
      <c r="Y592" s="39">
        <f>IF($W592=0,0,MAX(0,MIN($W592,IncMonth-1))+MAX(0,$W592-IncMonth+1)*(1+$X592))</f>
        <v/>
      </c>
      <c r="Z592" s="40">
        <f>IF($C592="",0,IFERROR(INDEX(Departments!$B$5:$B$54,MATCH($C592,Departments!$A$5:$A$54,0)),0))</f>
        <v/>
      </c>
      <c r="AA592" s="41">
        <f>N($L592)*$Y592</f>
        <v/>
      </c>
      <c r="AB592" s="41">
        <f>N($M592)*$Y592</f>
        <v/>
      </c>
      <c r="AC592" s="41">
        <f>$AA592*$Z592</f>
        <v/>
      </c>
      <c r="AD592" s="41">
        <f>$AA592*BonusMonths/12</f>
        <v/>
      </c>
      <c r="AE592" s="41">
        <f>($AA592+SI_Gross*$AB592)*IF($Q592=1,SI_O,SI_E)</f>
        <v/>
      </c>
      <c r="AF592" s="41">
        <f>IF($Q592=1,0,$AA592*EOSB)</f>
        <v/>
      </c>
      <c r="AG592" s="41">
        <f>$AN592*$W592</f>
        <v/>
      </c>
      <c r="AH592" s="41">
        <f>SUM($AA592:$AG592)</f>
        <v/>
      </c>
      <c r="AI592" s="41">
        <f>12*($AM592+$AN592)</f>
        <v/>
      </c>
      <c r="AJ592" s="41">
        <f>$AM592*((IncMonth-1)+(13-IncMonth)*(1+$X592))+12*$AN592</f>
        <v/>
      </c>
      <c r="AK592" s="41">
        <f>IF($R592=1,N($L592)+N($M592),0)</f>
        <v/>
      </c>
      <c r="AL592">
        <f>IF($C592="","",IF(N($L592)&lt;=0,"Basic salary missing",IF(ISNA(MATCH($C592,Departments!$A$5:$A$54,0)),"Department not on Departments sheet",IF(AND($I592&lt;&gt;"",NOT(ISNUMBER($I592))),"Date of birth is text, not a date",IF(AND($K592&lt;&gt;"",NOT(ISNUMBER($K592))),"Contract end is text, not a date","")))))</f>
        <v/>
      </c>
      <c r="AM592" s="41">
        <f>IF($R592=0,0,N($L592)*(1+$Z592+BonusMonths/12+IF($Q592=1,0,EOSB))+N($M592)+(N($L592)+SI_Gross*N($M592))*IF($Q592=1,SI_O,SI_E))</f>
        <v/>
      </c>
      <c r="AN592" s="41">
        <f>IF($R592=0,0,(IF($Q592=1,MedO,MedE+Ticket)+Training)/12)</f>
        <v/>
      </c>
    </row>
    <row r="593">
      <c r="I593" s="35" t="n"/>
      <c r="J593" s="35" t="n"/>
      <c r="K593" s="35" t="n"/>
      <c r="L593" s="36" t="n"/>
      <c r="M593" s="36" t="n"/>
      <c r="P593" s="37" t="n"/>
      <c r="Q593" s="38">
        <f>IF($C593="",0,IF(OR(LOWER(TRIM($G593))="omani",LOWER(TRIM($G593))="oman",LOWER(TRIM($G593))="om",LOWER(TRIM($G593))="local"),1,0))</f>
        <v/>
      </c>
      <c r="R593" s="38">
        <f>IF($C593="",0,IF(OR(ISNUMBER(SEARCH("resign",$N593)),ISNUMBER(SEARCH("terminat",$N593)),ISNUMBER(SEARCH("inactive",$N593)),ISNUMBER(SEARCH("vacan",$N593)),ISNUMBER(SEARCH("deceased",$N593)),ISNUMBER(SEARCH("separated",$N593))),0,1))</f>
        <v/>
      </c>
      <c r="S593">
        <f>IF(OR($R593=0,NOT(ISNUMBER($I593))),"",IFERROR(DATEDIF($I593,DATE(FY,1,1),"y"),""))</f>
        <v/>
      </c>
      <c r="T593">
        <f>IF(OR($R593=0,NOT(ISNUMBER($J593))),"",IFERROR(DATEDIF($J593,DATE(FY,1,1),"y"),0))</f>
        <v/>
      </c>
      <c r="U593" s="38">
        <f>IF(OR($R593=0,NOT(ISNUMBER($I593))),0,IF(YEAR($I593)+IF($Q593=1,RetAgeO,RetAgeE)=FY,MONTH($I593),IF(YEAR($I593)+IF($Q593=1,RetAgeO,RetAgeE)&lt;FY,1,0)))</f>
        <v/>
      </c>
      <c r="V593" s="38">
        <f>IF(OR($R593=0,NOT(ISNUMBER($K593))),0,IF(YEAR($K593)=FY,MONTH($K593),IF(YEAR($K593)&lt;FY,1,0)))</f>
        <v/>
      </c>
      <c r="W593" s="38">
        <f>IF($R593=0,0,MIN(12,IF(AND(ISNUMBER($O593),$O593&gt;=1,$O593&lt;=12),INT($O593),12),IF(AND(RetireExit="Yes",$U593&gt;0),$U593,12),IF(AND(ContractExit="Yes",$V593&gt;0),$V593,12)))</f>
        <v/>
      </c>
      <c r="X593" s="37">
        <f>IF(ISNUMBER($P593),$P593,IncPct)</f>
        <v/>
      </c>
      <c r="Y593" s="39">
        <f>IF($W593=0,0,MAX(0,MIN($W593,IncMonth-1))+MAX(0,$W593-IncMonth+1)*(1+$X593))</f>
        <v/>
      </c>
      <c r="Z593" s="40">
        <f>IF($C593="",0,IFERROR(INDEX(Departments!$B$5:$B$54,MATCH($C593,Departments!$A$5:$A$54,0)),0))</f>
        <v/>
      </c>
      <c r="AA593" s="41">
        <f>N($L593)*$Y593</f>
        <v/>
      </c>
      <c r="AB593" s="41">
        <f>N($M593)*$Y593</f>
        <v/>
      </c>
      <c r="AC593" s="41">
        <f>$AA593*$Z593</f>
        <v/>
      </c>
      <c r="AD593" s="41">
        <f>$AA593*BonusMonths/12</f>
        <v/>
      </c>
      <c r="AE593" s="41">
        <f>($AA593+SI_Gross*$AB593)*IF($Q593=1,SI_O,SI_E)</f>
        <v/>
      </c>
      <c r="AF593" s="41">
        <f>IF($Q593=1,0,$AA593*EOSB)</f>
        <v/>
      </c>
      <c r="AG593" s="41">
        <f>$AN593*$W593</f>
        <v/>
      </c>
      <c r="AH593" s="41">
        <f>SUM($AA593:$AG593)</f>
        <v/>
      </c>
      <c r="AI593" s="41">
        <f>12*($AM593+$AN593)</f>
        <v/>
      </c>
      <c r="AJ593" s="41">
        <f>$AM593*((IncMonth-1)+(13-IncMonth)*(1+$X593))+12*$AN593</f>
        <v/>
      </c>
      <c r="AK593" s="41">
        <f>IF($R593=1,N($L593)+N($M593),0)</f>
        <v/>
      </c>
      <c r="AL593">
        <f>IF($C593="","",IF(N($L593)&lt;=0,"Basic salary missing",IF(ISNA(MATCH($C593,Departments!$A$5:$A$54,0)),"Department not on Departments sheet",IF(AND($I593&lt;&gt;"",NOT(ISNUMBER($I593))),"Date of birth is text, not a date",IF(AND($K593&lt;&gt;"",NOT(ISNUMBER($K593))),"Contract end is text, not a date","")))))</f>
        <v/>
      </c>
      <c r="AM593" s="41">
        <f>IF($R593=0,0,N($L593)*(1+$Z593+BonusMonths/12+IF($Q593=1,0,EOSB))+N($M593)+(N($L593)+SI_Gross*N($M593))*IF($Q593=1,SI_O,SI_E))</f>
        <v/>
      </c>
      <c r="AN593" s="41">
        <f>IF($R593=0,0,(IF($Q593=1,MedO,MedE+Ticket)+Training)/12)</f>
        <v/>
      </c>
    </row>
    <row r="594">
      <c r="I594" s="35" t="n"/>
      <c r="J594" s="35" t="n"/>
      <c r="K594" s="35" t="n"/>
      <c r="L594" s="36" t="n"/>
      <c r="M594" s="36" t="n"/>
      <c r="P594" s="37" t="n"/>
      <c r="Q594" s="38">
        <f>IF($C594="",0,IF(OR(LOWER(TRIM($G594))="omani",LOWER(TRIM($G594))="oman",LOWER(TRIM($G594))="om",LOWER(TRIM($G594))="local"),1,0))</f>
        <v/>
      </c>
      <c r="R594" s="38">
        <f>IF($C594="",0,IF(OR(ISNUMBER(SEARCH("resign",$N594)),ISNUMBER(SEARCH("terminat",$N594)),ISNUMBER(SEARCH("inactive",$N594)),ISNUMBER(SEARCH("vacan",$N594)),ISNUMBER(SEARCH("deceased",$N594)),ISNUMBER(SEARCH("separated",$N594))),0,1))</f>
        <v/>
      </c>
      <c r="S594">
        <f>IF(OR($R594=0,NOT(ISNUMBER($I594))),"",IFERROR(DATEDIF($I594,DATE(FY,1,1),"y"),""))</f>
        <v/>
      </c>
      <c r="T594">
        <f>IF(OR($R594=0,NOT(ISNUMBER($J594))),"",IFERROR(DATEDIF($J594,DATE(FY,1,1),"y"),0))</f>
        <v/>
      </c>
      <c r="U594" s="38">
        <f>IF(OR($R594=0,NOT(ISNUMBER($I594))),0,IF(YEAR($I594)+IF($Q594=1,RetAgeO,RetAgeE)=FY,MONTH($I594),IF(YEAR($I594)+IF($Q594=1,RetAgeO,RetAgeE)&lt;FY,1,0)))</f>
        <v/>
      </c>
      <c r="V594" s="38">
        <f>IF(OR($R594=0,NOT(ISNUMBER($K594))),0,IF(YEAR($K594)=FY,MONTH($K594),IF(YEAR($K594)&lt;FY,1,0)))</f>
        <v/>
      </c>
      <c r="W594" s="38">
        <f>IF($R594=0,0,MIN(12,IF(AND(ISNUMBER($O594),$O594&gt;=1,$O594&lt;=12),INT($O594),12),IF(AND(RetireExit="Yes",$U594&gt;0),$U594,12),IF(AND(ContractExit="Yes",$V594&gt;0),$V594,12)))</f>
        <v/>
      </c>
      <c r="X594" s="37">
        <f>IF(ISNUMBER($P594),$P594,IncPct)</f>
        <v/>
      </c>
      <c r="Y594" s="39">
        <f>IF($W594=0,0,MAX(0,MIN($W594,IncMonth-1))+MAX(0,$W594-IncMonth+1)*(1+$X594))</f>
        <v/>
      </c>
      <c r="Z594" s="40">
        <f>IF($C594="",0,IFERROR(INDEX(Departments!$B$5:$B$54,MATCH($C594,Departments!$A$5:$A$54,0)),0))</f>
        <v/>
      </c>
      <c r="AA594" s="41">
        <f>N($L594)*$Y594</f>
        <v/>
      </c>
      <c r="AB594" s="41">
        <f>N($M594)*$Y594</f>
        <v/>
      </c>
      <c r="AC594" s="41">
        <f>$AA594*$Z594</f>
        <v/>
      </c>
      <c r="AD594" s="41">
        <f>$AA594*BonusMonths/12</f>
        <v/>
      </c>
      <c r="AE594" s="41">
        <f>($AA594+SI_Gross*$AB594)*IF($Q594=1,SI_O,SI_E)</f>
        <v/>
      </c>
      <c r="AF594" s="41">
        <f>IF($Q594=1,0,$AA594*EOSB)</f>
        <v/>
      </c>
      <c r="AG594" s="41">
        <f>$AN594*$W594</f>
        <v/>
      </c>
      <c r="AH594" s="41">
        <f>SUM($AA594:$AG594)</f>
        <v/>
      </c>
      <c r="AI594" s="41">
        <f>12*($AM594+$AN594)</f>
        <v/>
      </c>
      <c r="AJ594" s="41">
        <f>$AM594*((IncMonth-1)+(13-IncMonth)*(1+$X594))+12*$AN594</f>
        <v/>
      </c>
      <c r="AK594" s="41">
        <f>IF($R594=1,N($L594)+N($M594),0)</f>
        <v/>
      </c>
      <c r="AL594">
        <f>IF($C594="","",IF(N($L594)&lt;=0,"Basic salary missing",IF(ISNA(MATCH($C594,Departments!$A$5:$A$54,0)),"Department not on Departments sheet",IF(AND($I594&lt;&gt;"",NOT(ISNUMBER($I594))),"Date of birth is text, not a date",IF(AND($K594&lt;&gt;"",NOT(ISNUMBER($K594))),"Contract end is text, not a date","")))))</f>
        <v/>
      </c>
      <c r="AM594" s="41">
        <f>IF($R594=0,0,N($L594)*(1+$Z594+BonusMonths/12+IF($Q594=1,0,EOSB))+N($M594)+(N($L594)+SI_Gross*N($M594))*IF($Q594=1,SI_O,SI_E))</f>
        <v/>
      </c>
      <c r="AN594" s="41">
        <f>IF($R594=0,0,(IF($Q594=1,MedO,MedE+Ticket)+Training)/12)</f>
        <v/>
      </c>
    </row>
    <row r="595">
      <c r="I595" s="35" t="n"/>
      <c r="J595" s="35" t="n"/>
      <c r="K595" s="35" t="n"/>
      <c r="L595" s="36" t="n"/>
      <c r="M595" s="36" t="n"/>
      <c r="P595" s="37" t="n"/>
      <c r="Q595" s="38">
        <f>IF($C595="",0,IF(OR(LOWER(TRIM($G595))="omani",LOWER(TRIM($G595))="oman",LOWER(TRIM($G595))="om",LOWER(TRIM($G595))="local"),1,0))</f>
        <v/>
      </c>
      <c r="R595" s="38">
        <f>IF($C595="",0,IF(OR(ISNUMBER(SEARCH("resign",$N595)),ISNUMBER(SEARCH("terminat",$N595)),ISNUMBER(SEARCH("inactive",$N595)),ISNUMBER(SEARCH("vacan",$N595)),ISNUMBER(SEARCH("deceased",$N595)),ISNUMBER(SEARCH("separated",$N595))),0,1))</f>
        <v/>
      </c>
      <c r="S595">
        <f>IF(OR($R595=0,NOT(ISNUMBER($I595))),"",IFERROR(DATEDIF($I595,DATE(FY,1,1),"y"),""))</f>
        <v/>
      </c>
      <c r="T595">
        <f>IF(OR($R595=0,NOT(ISNUMBER($J595))),"",IFERROR(DATEDIF($J595,DATE(FY,1,1),"y"),0))</f>
        <v/>
      </c>
      <c r="U595" s="38">
        <f>IF(OR($R595=0,NOT(ISNUMBER($I595))),0,IF(YEAR($I595)+IF($Q595=1,RetAgeO,RetAgeE)=FY,MONTH($I595),IF(YEAR($I595)+IF($Q595=1,RetAgeO,RetAgeE)&lt;FY,1,0)))</f>
        <v/>
      </c>
      <c r="V595" s="38">
        <f>IF(OR($R595=0,NOT(ISNUMBER($K595))),0,IF(YEAR($K595)=FY,MONTH($K595),IF(YEAR($K595)&lt;FY,1,0)))</f>
        <v/>
      </c>
      <c r="W595" s="38">
        <f>IF($R595=0,0,MIN(12,IF(AND(ISNUMBER($O595),$O595&gt;=1,$O595&lt;=12),INT($O595),12),IF(AND(RetireExit="Yes",$U595&gt;0),$U595,12),IF(AND(ContractExit="Yes",$V595&gt;0),$V595,12)))</f>
        <v/>
      </c>
      <c r="X595" s="37">
        <f>IF(ISNUMBER($P595),$P595,IncPct)</f>
        <v/>
      </c>
      <c r="Y595" s="39">
        <f>IF($W595=0,0,MAX(0,MIN($W595,IncMonth-1))+MAX(0,$W595-IncMonth+1)*(1+$X595))</f>
        <v/>
      </c>
      <c r="Z595" s="40">
        <f>IF($C595="",0,IFERROR(INDEX(Departments!$B$5:$B$54,MATCH($C595,Departments!$A$5:$A$54,0)),0))</f>
        <v/>
      </c>
      <c r="AA595" s="41">
        <f>N($L595)*$Y595</f>
        <v/>
      </c>
      <c r="AB595" s="41">
        <f>N($M595)*$Y595</f>
        <v/>
      </c>
      <c r="AC595" s="41">
        <f>$AA595*$Z595</f>
        <v/>
      </c>
      <c r="AD595" s="41">
        <f>$AA595*BonusMonths/12</f>
        <v/>
      </c>
      <c r="AE595" s="41">
        <f>($AA595+SI_Gross*$AB595)*IF($Q595=1,SI_O,SI_E)</f>
        <v/>
      </c>
      <c r="AF595" s="41">
        <f>IF($Q595=1,0,$AA595*EOSB)</f>
        <v/>
      </c>
      <c r="AG595" s="41">
        <f>$AN595*$W595</f>
        <v/>
      </c>
      <c r="AH595" s="41">
        <f>SUM($AA595:$AG595)</f>
        <v/>
      </c>
      <c r="AI595" s="41">
        <f>12*($AM595+$AN595)</f>
        <v/>
      </c>
      <c r="AJ595" s="41">
        <f>$AM595*((IncMonth-1)+(13-IncMonth)*(1+$X595))+12*$AN595</f>
        <v/>
      </c>
      <c r="AK595" s="41">
        <f>IF($R595=1,N($L595)+N($M595),0)</f>
        <v/>
      </c>
      <c r="AL595">
        <f>IF($C595="","",IF(N($L595)&lt;=0,"Basic salary missing",IF(ISNA(MATCH($C595,Departments!$A$5:$A$54,0)),"Department not on Departments sheet",IF(AND($I595&lt;&gt;"",NOT(ISNUMBER($I595))),"Date of birth is text, not a date",IF(AND($K595&lt;&gt;"",NOT(ISNUMBER($K595))),"Contract end is text, not a date","")))))</f>
        <v/>
      </c>
      <c r="AM595" s="41">
        <f>IF($R595=0,0,N($L595)*(1+$Z595+BonusMonths/12+IF($Q595=1,0,EOSB))+N($M595)+(N($L595)+SI_Gross*N($M595))*IF($Q595=1,SI_O,SI_E))</f>
        <v/>
      </c>
      <c r="AN595" s="41">
        <f>IF($R595=0,0,(IF($Q595=1,MedO,MedE+Ticket)+Training)/12)</f>
        <v/>
      </c>
    </row>
    <row r="596">
      <c r="I596" s="35" t="n"/>
      <c r="J596" s="35" t="n"/>
      <c r="K596" s="35" t="n"/>
      <c r="L596" s="36" t="n"/>
      <c r="M596" s="36" t="n"/>
      <c r="P596" s="37" t="n"/>
      <c r="Q596" s="38">
        <f>IF($C596="",0,IF(OR(LOWER(TRIM($G596))="omani",LOWER(TRIM($G596))="oman",LOWER(TRIM($G596))="om",LOWER(TRIM($G596))="local"),1,0))</f>
        <v/>
      </c>
      <c r="R596" s="38">
        <f>IF($C596="",0,IF(OR(ISNUMBER(SEARCH("resign",$N596)),ISNUMBER(SEARCH("terminat",$N596)),ISNUMBER(SEARCH("inactive",$N596)),ISNUMBER(SEARCH("vacan",$N596)),ISNUMBER(SEARCH("deceased",$N596)),ISNUMBER(SEARCH("separated",$N596))),0,1))</f>
        <v/>
      </c>
      <c r="S596">
        <f>IF(OR($R596=0,NOT(ISNUMBER($I596))),"",IFERROR(DATEDIF($I596,DATE(FY,1,1),"y"),""))</f>
        <v/>
      </c>
      <c r="T596">
        <f>IF(OR($R596=0,NOT(ISNUMBER($J596))),"",IFERROR(DATEDIF($J596,DATE(FY,1,1),"y"),0))</f>
        <v/>
      </c>
      <c r="U596" s="38">
        <f>IF(OR($R596=0,NOT(ISNUMBER($I596))),0,IF(YEAR($I596)+IF($Q596=1,RetAgeO,RetAgeE)=FY,MONTH($I596),IF(YEAR($I596)+IF($Q596=1,RetAgeO,RetAgeE)&lt;FY,1,0)))</f>
        <v/>
      </c>
      <c r="V596" s="38">
        <f>IF(OR($R596=0,NOT(ISNUMBER($K596))),0,IF(YEAR($K596)=FY,MONTH($K596),IF(YEAR($K596)&lt;FY,1,0)))</f>
        <v/>
      </c>
      <c r="W596" s="38">
        <f>IF($R596=0,0,MIN(12,IF(AND(ISNUMBER($O596),$O596&gt;=1,$O596&lt;=12),INT($O596),12),IF(AND(RetireExit="Yes",$U596&gt;0),$U596,12),IF(AND(ContractExit="Yes",$V596&gt;0),$V596,12)))</f>
        <v/>
      </c>
      <c r="X596" s="37">
        <f>IF(ISNUMBER($P596),$P596,IncPct)</f>
        <v/>
      </c>
      <c r="Y596" s="39">
        <f>IF($W596=0,0,MAX(0,MIN($W596,IncMonth-1))+MAX(0,$W596-IncMonth+1)*(1+$X596))</f>
        <v/>
      </c>
      <c r="Z596" s="40">
        <f>IF($C596="",0,IFERROR(INDEX(Departments!$B$5:$B$54,MATCH($C596,Departments!$A$5:$A$54,0)),0))</f>
        <v/>
      </c>
      <c r="AA596" s="41">
        <f>N($L596)*$Y596</f>
        <v/>
      </c>
      <c r="AB596" s="41">
        <f>N($M596)*$Y596</f>
        <v/>
      </c>
      <c r="AC596" s="41">
        <f>$AA596*$Z596</f>
        <v/>
      </c>
      <c r="AD596" s="41">
        <f>$AA596*BonusMonths/12</f>
        <v/>
      </c>
      <c r="AE596" s="41">
        <f>($AA596+SI_Gross*$AB596)*IF($Q596=1,SI_O,SI_E)</f>
        <v/>
      </c>
      <c r="AF596" s="41">
        <f>IF($Q596=1,0,$AA596*EOSB)</f>
        <v/>
      </c>
      <c r="AG596" s="41">
        <f>$AN596*$W596</f>
        <v/>
      </c>
      <c r="AH596" s="41">
        <f>SUM($AA596:$AG596)</f>
        <v/>
      </c>
      <c r="AI596" s="41">
        <f>12*($AM596+$AN596)</f>
        <v/>
      </c>
      <c r="AJ596" s="41">
        <f>$AM596*((IncMonth-1)+(13-IncMonth)*(1+$X596))+12*$AN596</f>
        <v/>
      </c>
      <c r="AK596" s="41">
        <f>IF($R596=1,N($L596)+N($M596),0)</f>
        <v/>
      </c>
      <c r="AL596">
        <f>IF($C596="","",IF(N($L596)&lt;=0,"Basic salary missing",IF(ISNA(MATCH($C596,Departments!$A$5:$A$54,0)),"Department not on Departments sheet",IF(AND($I596&lt;&gt;"",NOT(ISNUMBER($I596))),"Date of birth is text, not a date",IF(AND($K596&lt;&gt;"",NOT(ISNUMBER($K596))),"Contract end is text, not a date","")))))</f>
        <v/>
      </c>
      <c r="AM596" s="41">
        <f>IF($R596=0,0,N($L596)*(1+$Z596+BonusMonths/12+IF($Q596=1,0,EOSB))+N($M596)+(N($L596)+SI_Gross*N($M596))*IF($Q596=1,SI_O,SI_E))</f>
        <v/>
      </c>
      <c r="AN596" s="41">
        <f>IF($R596=0,0,(IF($Q596=1,MedO,MedE+Ticket)+Training)/12)</f>
        <v/>
      </c>
    </row>
    <row r="597">
      <c r="I597" s="35" t="n"/>
      <c r="J597" s="35" t="n"/>
      <c r="K597" s="35" t="n"/>
      <c r="L597" s="36" t="n"/>
      <c r="M597" s="36" t="n"/>
      <c r="P597" s="37" t="n"/>
      <c r="Q597" s="38">
        <f>IF($C597="",0,IF(OR(LOWER(TRIM($G597))="omani",LOWER(TRIM($G597))="oman",LOWER(TRIM($G597))="om",LOWER(TRIM($G597))="local"),1,0))</f>
        <v/>
      </c>
      <c r="R597" s="38">
        <f>IF($C597="",0,IF(OR(ISNUMBER(SEARCH("resign",$N597)),ISNUMBER(SEARCH("terminat",$N597)),ISNUMBER(SEARCH("inactive",$N597)),ISNUMBER(SEARCH("vacan",$N597)),ISNUMBER(SEARCH("deceased",$N597)),ISNUMBER(SEARCH("separated",$N597))),0,1))</f>
        <v/>
      </c>
      <c r="S597">
        <f>IF(OR($R597=0,NOT(ISNUMBER($I597))),"",IFERROR(DATEDIF($I597,DATE(FY,1,1),"y"),""))</f>
        <v/>
      </c>
      <c r="T597">
        <f>IF(OR($R597=0,NOT(ISNUMBER($J597))),"",IFERROR(DATEDIF($J597,DATE(FY,1,1),"y"),0))</f>
        <v/>
      </c>
      <c r="U597" s="38">
        <f>IF(OR($R597=0,NOT(ISNUMBER($I597))),0,IF(YEAR($I597)+IF($Q597=1,RetAgeO,RetAgeE)=FY,MONTH($I597),IF(YEAR($I597)+IF($Q597=1,RetAgeO,RetAgeE)&lt;FY,1,0)))</f>
        <v/>
      </c>
      <c r="V597" s="38">
        <f>IF(OR($R597=0,NOT(ISNUMBER($K597))),0,IF(YEAR($K597)=FY,MONTH($K597),IF(YEAR($K597)&lt;FY,1,0)))</f>
        <v/>
      </c>
      <c r="W597" s="38">
        <f>IF($R597=0,0,MIN(12,IF(AND(ISNUMBER($O597),$O597&gt;=1,$O597&lt;=12),INT($O597),12),IF(AND(RetireExit="Yes",$U597&gt;0),$U597,12),IF(AND(ContractExit="Yes",$V597&gt;0),$V597,12)))</f>
        <v/>
      </c>
      <c r="X597" s="37">
        <f>IF(ISNUMBER($P597),$P597,IncPct)</f>
        <v/>
      </c>
      <c r="Y597" s="39">
        <f>IF($W597=0,0,MAX(0,MIN($W597,IncMonth-1))+MAX(0,$W597-IncMonth+1)*(1+$X597))</f>
        <v/>
      </c>
      <c r="Z597" s="40">
        <f>IF($C597="",0,IFERROR(INDEX(Departments!$B$5:$B$54,MATCH($C597,Departments!$A$5:$A$54,0)),0))</f>
        <v/>
      </c>
      <c r="AA597" s="41">
        <f>N($L597)*$Y597</f>
        <v/>
      </c>
      <c r="AB597" s="41">
        <f>N($M597)*$Y597</f>
        <v/>
      </c>
      <c r="AC597" s="41">
        <f>$AA597*$Z597</f>
        <v/>
      </c>
      <c r="AD597" s="41">
        <f>$AA597*BonusMonths/12</f>
        <v/>
      </c>
      <c r="AE597" s="41">
        <f>($AA597+SI_Gross*$AB597)*IF($Q597=1,SI_O,SI_E)</f>
        <v/>
      </c>
      <c r="AF597" s="41">
        <f>IF($Q597=1,0,$AA597*EOSB)</f>
        <v/>
      </c>
      <c r="AG597" s="41">
        <f>$AN597*$W597</f>
        <v/>
      </c>
      <c r="AH597" s="41">
        <f>SUM($AA597:$AG597)</f>
        <v/>
      </c>
      <c r="AI597" s="41">
        <f>12*($AM597+$AN597)</f>
        <v/>
      </c>
      <c r="AJ597" s="41">
        <f>$AM597*((IncMonth-1)+(13-IncMonth)*(1+$X597))+12*$AN597</f>
        <v/>
      </c>
      <c r="AK597" s="41">
        <f>IF($R597=1,N($L597)+N($M597),0)</f>
        <v/>
      </c>
      <c r="AL597">
        <f>IF($C597="","",IF(N($L597)&lt;=0,"Basic salary missing",IF(ISNA(MATCH($C597,Departments!$A$5:$A$54,0)),"Department not on Departments sheet",IF(AND($I597&lt;&gt;"",NOT(ISNUMBER($I597))),"Date of birth is text, not a date",IF(AND($K597&lt;&gt;"",NOT(ISNUMBER($K597))),"Contract end is text, not a date","")))))</f>
        <v/>
      </c>
      <c r="AM597" s="41">
        <f>IF($R597=0,0,N($L597)*(1+$Z597+BonusMonths/12+IF($Q597=1,0,EOSB))+N($M597)+(N($L597)+SI_Gross*N($M597))*IF($Q597=1,SI_O,SI_E))</f>
        <v/>
      </c>
      <c r="AN597" s="41">
        <f>IF($R597=0,0,(IF($Q597=1,MedO,MedE+Ticket)+Training)/12)</f>
        <v/>
      </c>
    </row>
    <row r="598">
      <c r="I598" s="35" t="n"/>
      <c r="J598" s="35" t="n"/>
      <c r="K598" s="35" t="n"/>
      <c r="L598" s="36" t="n"/>
      <c r="M598" s="36" t="n"/>
      <c r="P598" s="37" t="n"/>
      <c r="Q598" s="38">
        <f>IF($C598="",0,IF(OR(LOWER(TRIM($G598))="omani",LOWER(TRIM($G598))="oman",LOWER(TRIM($G598))="om",LOWER(TRIM($G598))="local"),1,0))</f>
        <v/>
      </c>
      <c r="R598" s="38">
        <f>IF($C598="",0,IF(OR(ISNUMBER(SEARCH("resign",$N598)),ISNUMBER(SEARCH("terminat",$N598)),ISNUMBER(SEARCH("inactive",$N598)),ISNUMBER(SEARCH("vacan",$N598)),ISNUMBER(SEARCH("deceased",$N598)),ISNUMBER(SEARCH("separated",$N598))),0,1))</f>
        <v/>
      </c>
      <c r="S598">
        <f>IF(OR($R598=0,NOT(ISNUMBER($I598))),"",IFERROR(DATEDIF($I598,DATE(FY,1,1),"y"),""))</f>
        <v/>
      </c>
      <c r="T598">
        <f>IF(OR($R598=0,NOT(ISNUMBER($J598))),"",IFERROR(DATEDIF($J598,DATE(FY,1,1),"y"),0))</f>
        <v/>
      </c>
      <c r="U598" s="38">
        <f>IF(OR($R598=0,NOT(ISNUMBER($I598))),0,IF(YEAR($I598)+IF($Q598=1,RetAgeO,RetAgeE)=FY,MONTH($I598),IF(YEAR($I598)+IF($Q598=1,RetAgeO,RetAgeE)&lt;FY,1,0)))</f>
        <v/>
      </c>
      <c r="V598" s="38">
        <f>IF(OR($R598=0,NOT(ISNUMBER($K598))),0,IF(YEAR($K598)=FY,MONTH($K598),IF(YEAR($K598)&lt;FY,1,0)))</f>
        <v/>
      </c>
      <c r="W598" s="38">
        <f>IF($R598=0,0,MIN(12,IF(AND(ISNUMBER($O598),$O598&gt;=1,$O598&lt;=12),INT($O598),12),IF(AND(RetireExit="Yes",$U598&gt;0),$U598,12),IF(AND(ContractExit="Yes",$V598&gt;0),$V598,12)))</f>
        <v/>
      </c>
      <c r="X598" s="37">
        <f>IF(ISNUMBER($P598),$P598,IncPct)</f>
        <v/>
      </c>
      <c r="Y598" s="39">
        <f>IF($W598=0,0,MAX(0,MIN($W598,IncMonth-1))+MAX(0,$W598-IncMonth+1)*(1+$X598))</f>
        <v/>
      </c>
      <c r="Z598" s="40">
        <f>IF($C598="",0,IFERROR(INDEX(Departments!$B$5:$B$54,MATCH($C598,Departments!$A$5:$A$54,0)),0))</f>
        <v/>
      </c>
      <c r="AA598" s="41">
        <f>N($L598)*$Y598</f>
        <v/>
      </c>
      <c r="AB598" s="41">
        <f>N($M598)*$Y598</f>
        <v/>
      </c>
      <c r="AC598" s="41">
        <f>$AA598*$Z598</f>
        <v/>
      </c>
      <c r="AD598" s="41">
        <f>$AA598*BonusMonths/12</f>
        <v/>
      </c>
      <c r="AE598" s="41">
        <f>($AA598+SI_Gross*$AB598)*IF($Q598=1,SI_O,SI_E)</f>
        <v/>
      </c>
      <c r="AF598" s="41">
        <f>IF($Q598=1,0,$AA598*EOSB)</f>
        <v/>
      </c>
      <c r="AG598" s="41">
        <f>$AN598*$W598</f>
        <v/>
      </c>
      <c r="AH598" s="41">
        <f>SUM($AA598:$AG598)</f>
        <v/>
      </c>
      <c r="AI598" s="41">
        <f>12*($AM598+$AN598)</f>
        <v/>
      </c>
      <c r="AJ598" s="41">
        <f>$AM598*((IncMonth-1)+(13-IncMonth)*(1+$X598))+12*$AN598</f>
        <v/>
      </c>
      <c r="AK598" s="41">
        <f>IF($R598=1,N($L598)+N($M598),0)</f>
        <v/>
      </c>
      <c r="AL598">
        <f>IF($C598="","",IF(N($L598)&lt;=0,"Basic salary missing",IF(ISNA(MATCH($C598,Departments!$A$5:$A$54,0)),"Department not on Departments sheet",IF(AND($I598&lt;&gt;"",NOT(ISNUMBER($I598))),"Date of birth is text, not a date",IF(AND($K598&lt;&gt;"",NOT(ISNUMBER($K598))),"Contract end is text, not a date","")))))</f>
        <v/>
      </c>
      <c r="AM598" s="41">
        <f>IF($R598=0,0,N($L598)*(1+$Z598+BonusMonths/12+IF($Q598=1,0,EOSB))+N($M598)+(N($L598)+SI_Gross*N($M598))*IF($Q598=1,SI_O,SI_E))</f>
        <v/>
      </c>
      <c r="AN598" s="41">
        <f>IF($R598=0,0,(IF($Q598=1,MedO,MedE+Ticket)+Training)/12)</f>
        <v/>
      </c>
    </row>
    <row r="599">
      <c r="I599" s="35" t="n"/>
      <c r="J599" s="35" t="n"/>
      <c r="K599" s="35" t="n"/>
      <c r="L599" s="36" t="n"/>
      <c r="M599" s="36" t="n"/>
      <c r="P599" s="37" t="n"/>
      <c r="Q599" s="38">
        <f>IF($C599="",0,IF(OR(LOWER(TRIM($G599))="omani",LOWER(TRIM($G599))="oman",LOWER(TRIM($G599))="om",LOWER(TRIM($G599))="local"),1,0))</f>
        <v/>
      </c>
      <c r="R599" s="38">
        <f>IF($C599="",0,IF(OR(ISNUMBER(SEARCH("resign",$N599)),ISNUMBER(SEARCH("terminat",$N599)),ISNUMBER(SEARCH("inactive",$N599)),ISNUMBER(SEARCH("vacan",$N599)),ISNUMBER(SEARCH("deceased",$N599)),ISNUMBER(SEARCH("separated",$N599))),0,1))</f>
        <v/>
      </c>
      <c r="S599">
        <f>IF(OR($R599=0,NOT(ISNUMBER($I599))),"",IFERROR(DATEDIF($I599,DATE(FY,1,1),"y"),""))</f>
        <v/>
      </c>
      <c r="T599">
        <f>IF(OR($R599=0,NOT(ISNUMBER($J599))),"",IFERROR(DATEDIF($J599,DATE(FY,1,1),"y"),0))</f>
        <v/>
      </c>
      <c r="U599" s="38">
        <f>IF(OR($R599=0,NOT(ISNUMBER($I599))),0,IF(YEAR($I599)+IF($Q599=1,RetAgeO,RetAgeE)=FY,MONTH($I599),IF(YEAR($I599)+IF($Q599=1,RetAgeO,RetAgeE)&lt;FY,1,0)))</f>
        <v/>
      </c>
      <c r="V599" s="38">
        <f>IF(OR($R599=0,NOT(ISNUMBER($K599))),0,IF(YEAR($K599)=FY,MONTH($K599),IF(YEAR($K599)&lt;FY,1,0)))</f>
        <v/>
      </c>
      <c r="W599" s="38">
        <f>IF($R599=0,0,MIN(12,IF(AND(ISNUMBER($O599),$O599&gt;=1,$O599&lt;=12),INT($O599),12),IF(AND(RetireExit="Yes",$U599&gt;0),$U599,12),IF(AND(ContractExit="Yes",$V599&gt;0),$V599,12)))</f>
        <v/>
      </c>
      <c r="X599" s="37">
        <f>IF(ISNUMBER($P599),$P599,IncPct)</f>
        <v/>
      </c>
      <c r="Y599" s="39">
        <f>IF($W599=0,0,MAX(0,MIN($W599,IncMonth-1))+MAX(0,$W599-IncMonth+1)*(1+$X599))</f>
        <v/>
      </c>
      <c r="Z599" s="40">
        <f>IF($C599="",0,IFERROR(INDEX(Departments!$B$5:$B$54,MATCH($C599,Departments!$A$5:$A$54,0)),0))</f>
        <v/>
      </c>
      <c r="AA599" s="41">
        <f>N($L599)*$Y599</f>
        <v/>
      </c>
      <c r="AB599" s="41">
        <f>N($M599)*$Y599</f>
        <v/>
      </c>
      <c r="AC599" s="41">
        <f>$AA599*$Z599</f>
        <v/>
      </c>
      <c r="AD599" s="41">
        <f>$AA599*BonusMonths/12</f>
        <v/>
      </c>
      <c r="AE599" s="41">
        <f>($AA599+SI_Gross*$AB599)*IF($Q599=1,SI_O,SI_E)</f>
        <v/>
      </c>
      <c r="AF599" s="41">
        <f>IF($Q599=1,0,$AA599*EOSB)</f>
        <v/>
      </c>
      <c r="AG599" s="41">
        <f>$AN599*$W599</f>
        <v/>
      </c>
      <c r="AH599" s="41">
        <f>SUM($AA599:$AG599)</f>
        <v/>
      </c>
      <c r="AI599" s="41">
        <f>12*($AM599+$AN599)</f>
        <v/>
      </c>
      <c r="AJ599" s="41">
        <f>$AM599*((IncMonth-1)+(13-IncMonth)*(1+$X599))+12*$AN599</f>
        <v/>
      </c>
      <c r="AK599" s="41">
        <f>IF($R599=1,N($L599)+N($M599),0)</f>
        <v/>
      </c>
      <c r="AL599">
        <f>IF($C599="","",IF(N($L599)&lt;=0,"Basic salary missing",IF(ISNA(MATCH($C599,Departments!$A$5:$A$54,0)),"Department not on Departments sheet",IF(AND($I599&lt;&gt;"",NOT(ISNUMBER($I599))),"Date of birth is text, not a date",IF(AND($K599&lt;&gt;"",NOT(ISNUMBER($K599))),"Contract end is text, not a date","")))))</f>
        <v/>
      </c>
      <c r="AM599" s="41">
        <f>IF($R599=0,0,N($L599)*(1+$Z599+BonusMonths/12+IF($Q599=1,0,EOSB))+N($M599)+(N($L599)+SI_Gross*N($M599))*IF($Q599=1,SI_O,SI_E))</f>
        <v/>
      </c>
      <c r="AN599" s="41">
        <f>IF($R599=0,0,(IF($Q599=1,MedO,MedE+Ticket)+Training)/12)</f>
        <v/>
      </c>
    </row>
    <row r="600">
      <c r="I600" s="35" t="n"/>
      <c r="J600" s="35" t="n"/>
      <c r="K600" s="35" t="n"/>
      <c r="L600" s="36" t="n"/>
      <c r="M600" s="36" t="n"/>
      <c r="P600" s="37" t="n"/>
      <c r="Q600" s="38">
        <f>IF($C600="",0,IF(OR(LOWER(TRIM($G600))="omani",LOWER(TRIM($G600))="oman",LOWER(TRIM($G600))="om",LOWER(TRIM($G600))="local"),1,0))</f>
        <v/>
      </c>
      <c r="R600" s="38">
        <f>IF($C600="",0,IF(OR(ISNUMBER(SEARCH("resign",$N600)),ISNUMBER(SEARCH("terminat",$N600)),ISNUMBER(SEARCH("inactive",$N600)),ISNUMBER(SEARCH("vacan",$N600)),ISNUMBER(SEARCH("deceased",$N600)),ISNUMBER(SEARCH("separated",$N600))),0,1))</f>
        <v/>
      </c>
      <c r="S600">
        <f>IF(OR($R600=0,NOT(ISNUMBER($I600))),"",IFERROR(DATEDIF($I600,DATE(FY,1,1),"y"),""))</f>
        <v/>
      </c>
      <c r="T600">
        <f>IF(OR($R600=0,NOT(ISNUMBER($J600))),"",IFERROR(DATEDIF($J600,DATE(FY,1,1),"y"),0))</f>
        <v/>
      </c>
      <c r="U600" s="38">
        <f>IF(OR($R600=0,NOT(ISNUMBER($I600))),0,IF(YEAR($I600)+IF($Q600=1,RetAgeO,RetAgeE)=FY,MONTH($I600),IF(YEAR($I600)+IF($Q600=1,RetAgeO,RetAgeE)&lt;FY,1,0)))</f>
        <v/>
      </c>
      <c r="V600" s="38">
        <f>IF(OR($R600=0,NOT(ISNUMBER($K600))),0,IF(YEAR($K600)=FY,MONTH($K600),IF(YEAR($K600)&lt;FY,1,0)))</f>
        <v/>
      </c>
      <c r="W600" s="38">
        <f>IF($R600=0,0,MIN(12,IF(AND(ISNUMBER($O600),$O600&gt;=1,$O600&lt;=12),INT($O600),12),IF(AND(RetireExit="Yes",$U600&gt;0),$U600,12),IF(AND(ContractExit="Yes",$V600&gt;0),$V600,12)))</f>
        <v/>
      </c>
      <c r="X600" s="37">
        <f>IF(ISNUMBER($P600),$P600,IncPct)</f>
        <v/>
      </c>
      <c r="Y600" s="39">
        <f>IF($W600=0,0,MAX(0,MIN($W600,IncMonth-1))+MAX(0,$W600-IncMonth+1)*(1+$X600))</f>
        <v/>
      </c>
      <c r="Z600" s="40">
        <f>IF($C600="",0,IFERROR(INDEX(Departments!$B$5:$B$54,MATCH($C600,Departments!$A$5:$A$54,0)),0))</f>
        <v/>
      </c>
      <c r="AA600" s="41">
        <f>N($L600)*$Y600</f>
        <v/>
      </c>
      <c r="AB600" s="41">
        <f>N($M600)*$Y600</f>
        <v/>
      </c>
      <c r="AC600" s="41">
        <f>$AA600*$Z600</f>
        <v/>
      </c>
      <c r="AD600" s="41">
        <f>$AA600*BonusMonths/12</f>
        <v/>
      </c>
      <c r="AE600" s="41">
        <f>($AA600+SI_Gross*$AB600)*IF($Q600=1,SI_O,SI_E)</f>
        <v/>
      </c>
      <c r="AF600" s="41">
        <f>IF($Q600=1,0,$AA600*EOSB)</f>
        <v/>
      </c>
      <c r="AG600" s="41">
        <f>$AN600*$W600</f>
        <v/>
      </c>
      <c r="AH600" s="41">
        <f>SUM($AA600:$AG600)</f>
        <v/>
      </c>
      <c r="AI600" s="41">
        <f>12*($AM600+$AN600)</f>
        <v/>
      </c>
      <c r="AJ600" s="41">
        <f>$AM600*((IncMonth-1)+(13-IncMonth)*(1+$X600))+12*$AN600</f>
        <v/>
      </c>
      <c r="AK600" s="41">
        <f>IF($R600=1,N($L600)+N($M600),0)</f>
        <v/>
      </c>
      <c r="AL600">
        <f>IF($C600="","",IF(N($L600)&lt;=0,"Basic salary missing",IF(ISNA(MATCH($C600,Departments!$A$5:$A$54,0)),"Department not on Departments sheet",IF(AND($I600&lt;&gt;"",NOT(ISNUMBER($I600))),"Date of birth is text, not a date",IF(AND($K600&lt;&gt;"",NOT(ISNUMBER($K600))),"Contract end is text, not a date","")))))</f>
        <v/>
      </c>
      <c r="AM600" s="41">
        <f>IF($R600=0,0,N($L600)*(1+$Z600+BonusMonths/12+IF($Q600=1,0,EOSB))+N($M600)+(N($L600)+SI_Gross*N($M600))*IF($Q600=1,SI_O,SI_E))</f>
        <v/>
      </c>
      <c r="AN600" s="41">
        <f>IF($R600=0,0,(IF($Q600=1,MedO,MedE+Ticket)+Training)/12)</f>
        <v/>
      </c>
    </row>
    <row r="601">
      <c r="I601" s="35" t="n"/>
      <c r="J601" s="35" t="n"/>
      <c r="K601" s="35" t="n"/>
      <c r="L601" s="36" t="n"/>
      <c r="M601" s="36" t="n"/>
      <c r="P601" s="37" t="n"/>
      <c r="Q601" s="38">
        <f>IF($C601="",0,IF(OR(LOWER(TRIM($G601))="omani",LOWER(TRIM($G601))="oman",LOWER(TRIM($G601))="om",LOWER(TRIM($G601))="local"),1,0))</f>
        <v/>
      </c>
      <c r="R601" s="38">
        <f>IF($C601="",0,IF(OR(ISNUMBER(SEARCH("resign",$N601)),ISNUMBER(SEARCH("terminat",$N601)),ISNUMBER(SEARCH("inactive",$N601)),ISNUMBER(SEARCH("vacan",$N601)),ISNUMBER(SEARCH("deceased",$N601)),ISNUMBER(SEARCH("separated",$N601))),0,1))</f>
        <v/>
      </c>
      <c r="S601">
        <f>IF(OR($R601=0,NOT(ISNUMBER($I601))),"",IFERROR(DATEDIF($I601,DATE(FY,1,1),"y"),""))</f>
        <v/>
      </c>
      <c r="T601">
        <f>IF(OR($R601=0,NOT(ISNUMBER($J601))),"",IFERROR(DATEDIF($J601,DATE(FY,1,1),"y"),0))</f>
        <v/>
      </c>
      <c r="U601" s="38">
        <f>IF(OR($R601=0,NOT(ISNUMBER($I601))),0,IF(YEAR($I601)+IF($Q601=1,RetAgeO,RetAgeE)=FY,MONTH($I601),IF(YEAR($I601)+IF($Q601=1,RetAgeO,RetAgeE)&lt;FY,1,0)))</f>
        <v/>
      </c>
      <c r="V601" s="38">
        <f>IF(OR($R601=0,NOT(ISNUMBER($K601))),0,IF(YEAR($K601)=FY,MONTH($K601),IF(YEAR($K601)&lt;FY,1,0)))</f>
        <v/>
      </c>
      <c r="W601" s="38">
        <f>IF($R601=0,0,MIN(12,IF(AND(ISNUMBER($O601),$O601&gt;=1,$O601&lt;=12),INT($O601),12),IF(AND(RetireExit="Yes",$U601&gt;0),$U601,12),IF(AND(ContractExit="Yes",$V601&gt;0),$V601,12)))</f>
        <v/>
      </c>
      <c r="X601" s="37">
        <f>IF(ISNUMBER($P601),$P601,IncPct)</f>
        <v/>
      </c>
      <c r="Y601" s="39">
        <f>IF($W601=0,0,MAX(0,MIN($W601,IncMonth-1))+MAX(0,$W601-IncMonth+1)*(1+$X601))</f>
        <v/>
      </c>
      <c r="Z601" s="40">
        <f>IF($C601="",0,IFERROR(INDEX(Departments!$B$5:$B$54,MATCH($C601,Departments!$A$5:$A$54,0)),0))</f>
        <v/>
      </c>
      <c r="AA601" s="41">
        <f>N($L601)*$Y601</f>
        <v/>
      </c>
      <c r="AB601" s="41">
        <f>N($M601)*$Y601</f>
        <v/>
      </c>
      <c r="AC601" s="41">
        <f>$AA601*$Z601</f>
        <v/>
      </c>
      <c r="AD601" s="41">
        <f>$AA601*BonusMonths/12</f>
        <v/>
      </c>
      <c r="AE601" s="41">
        <f>($AA601+SI_Gross*$AB601)*IF($Q601=1,SI_O,SI_E)</f>
        <v/>
      </c>
      <c r="AF601" s="41">
        <f>IF($Q601=1,0,$AA601*EOSB)</f>
        <v/>
      </c>
      <c r="AG601" s="41">
        <f>$AN601*$W601</f>
        <v/>
      </c>
      <c r="AH601" s="41">
        <f>SUM($AA601:$AG601)</f>
        <v/>
      </c>
      <c r="AI601" s="41">
        <f>12*($AM601+$AN601)</f>
        <v/>
      </c>
      <c r="AJ601" s="41">
        <f>$AM601*((IncMonth-1)+(13-IncMonth)*(1+$X601))+12*$AN601</f>
        <v/>
      </c>
      <c r="AK601" s="41">
        <f>IF($R601=1,N($L601)+N($M601),0)</f>
        <v/>
      </c>
      <c r="AL601">
        <f>IF($C601="","",IF(N($L601)&lt;=0,"Basic salary missing",IF(ISNA(MATCH($C601,Departments!$A$5:$A$54,0)),"Department not on Departments sheet",IF(AND($I601&lt;&gt;"",NOT(ISNUMBER($I601))),"Date of birth is text, not a date",IF(AND($K601&lt;&gt;"",NOT(ISNUMBER($K601))),"Contract end is text, not a date","")))))</f>
        <v/>
      </c>
      <c r="AM601" s="41">
        <f>IF($R601=0,0,N($L601)*(1+$Z601+BonusMonths/12+IF($Q601=1,0,EOSB))+N($M601)+(N($L601)+SI_Gross*N($M601))*IF($Q601=1,SI_O,SI_E))</f>
        <v/>
      </c>
      <c r="AN601" s="41">
        <f>IF($R601=0,0,(IF($Q601=1,MedO,MedE+Ticket)+Training)/12)</f>
        <v/>
      </c>
    </row>
    <row r="602">
      <c r="I602" s="35" t="n"/>
      <c r="J602" s="35" t="n"/>
      <c r="K602" s="35" t="n"/>
      <c r="L602" s="36" t="n"/>
      <c r="M602" s="36" t="n"/>
      <c r="P602" s="37" t="n"/>
      <c r="Q602" s="38">
        <f>IF($C602="",0,IF(OR(LOWER(TRIM($G602))="omani",LOWER(TRIM($G602))="oman",LOWER(TRIM($G602))="om",LOWER(TRIM($G602))="local"),1,0))</f>
        <v/>
      </c>
      <c r="R602" s="38">
        <f>IF($C602="",0,IF(OR(ISNUMBER(SEARCH("resign",$N602)),ISNUMBER(SEARCH("terminat",$N602)),ISNUMBER(SEARCH("inactive",$N602)),ISNUMBER(SEARCH("vacan",$N602)),ISNUMBER(SEARCH("deceased",$N602)),ISNUMBER(SEARCH("separated",$N602))),0,1))</f>
        <v/>
      </c>
      <c r="S602">
        <f>IF(OR($R602=0,NOT(ISNUMBER($I602))),"",IFERROR(DATEDIF($I602,DATE(FY,1,1),"y"),""))</f>
        <v/>
      </c>
      <c r="T602">
        <f>IF(OR($R602=0,NOT(ISNUMBER($J602))),"",IFERROR(DATEDIF($J602,DATE(FY,1,1),"y"),0))</f>
        <v/>
      </c>
      <c r="U602" s="38">
        <f>IF(OR($R602=0,NOT(ISNUMBER($I602))),0,IF(YEAR($I602)+IF($Q602=1,RetAgeO,RetAgeE)=FY,MONTH($I602),IF(YEAR($I602)+IF($Q602=1,RetAgeO,RetAgeE)&lt;FY,1,0)))</f>
        <v/>
      </c>
      <c r="V602" s="38">
        <f>IF(OR($R602=0,NOT(ISNUMBER($K602))),0,IF(YEAR($K602)=FY,MONTH($K602),IF(YEAR($K602)&lt;FY,1,0)))</f>
        <v/>
      </c>
      <c r="W602" s="38">
        <f>IF($R602=0,0,MIN(12,IF(AND(ISNUMBER($O602),$O602&gt;=1,$O602&lt;=12),INT($O602),12),IF(AND(RetireExit="Yes",$U602&gt;0),$U602,12),IF(AND(ContractExit="Yes",$V602&gt;0),$V602,12)))</f>
        <v/>
      </c>
      <c r="X602" s="37">
        <f>IF(ISNUMBER($P602),$P602,IncPct)</f>
        <v/>
      </c>
      <c r="Y602" s="39">
        <f>IF($W602=0,0,MAX(0,MIN($W602,IncMonth-1))+MAX(0,$W602-IncMonth+1)*(1+$X602))</f>
        <v/>
      </c>
      <c r="Z602" s="40">
        <f>IF($C602="",0,IFERROR(INDEX(Departments!$B$5:$B$54,MATCH($C602,Departments!$A$5:$A$54,0)),0))</f>
        <v/>
      </c>
      <c r="AA602" s="41">
        <f>N($L602)*$Y602</f>
        <v/>
      </c>
      <c r="AB602" s="41">
        <f>N($M602)*$Y602</f>
        <v/>
      </c>
      <c r="AC602" s="41">
        <f>$AA602*$Z602</f>
        <v/>
      </c>
      <c r="AD602" s="41">
        <f>$AA602*BonusMonths/12</f>
        <v/>
      </c>
      <c r="AE602" s="41">
        <f>($AA602+SI_Gross*$AB602)*IF($Q602=1,SI_O,SI_E)</f>
        <v/>
      </c>
      <c r="AF602" s="41">
        <f>IF($Q602=1,0,$AA602*EOSB)</f>
        <v/>
      </c>
      <c r="AG602" s="41">
        <f>$AN602*$W602</f>
        <v/>
      </c>
      <c r="AH602" s="41">
        <f>SUM($AA602:$AG602)</f>
        <v/>
      </c>
      <c r="AI602" s="41">
        <f>12*($AM602+$AN602)</f>
        <v/>
      </c>
      <c r="AJ602" s="41">
        <f>$AM602*((IncMonth-1)+(13-IncMonth)*(1+$X602))+12*$AN602</f>
        <v/>
      </c>
      <c r="AK602" s="41">
        <f>IF($R602=1,N($L602)+N($M602),0)</f>
        <v/>
      </c>
      <c r="AL602">
        <f>IF($C602="","",IF(N($L602)&lt;=0,"Basic salary missing",IF(ISNA(MATCH($C602,Departments!$A$5:$A$54,0)),"Department not on Departments sheet",IF(AND($I602&lt;&gt;"",NOT(ISNUMBER($I602))),"Date of birth is text, not a date",IF(AND($K602&lt;&gt;"",NOT(ISNUMBER($K602))),"Contract end is text, not a date","")))))</f>
        <v/>
      </c>
      <c r="AM602" s="41">
        <f>IF($R602=0,0,N($L602)*(1+$Z602+BonusMonths/12+IF($Q602=1,0,EOSB))+N($M602)+(N($L602)+SI_Gross*N($M602))*IF($Q602=1,SI_O,SI_E))</f>
        <v/>
      </c>
      <c r="AN602" s="41">
        <f>IF($R602=0,0,(IF($Q602=1,MedO,MedE+Ticket)+Training)/12)</f>
        <v/>
      </c>
    </row>
    <row r="603">
      <c r="I603" s="35" t="n"/>
      <c r="J603" s="35" t="n"/>
      <c r="K603" s="35" t="n"/>
      <c r="L603" s="36" t="n"/>
      <c r="M603" s="36" t="n"/>
      <c r="P603" s="37" t="n"/>
      <c r="Q603" s="38">
        <f>IF($C603="",0,IF(OR(LOWER(TRIM($G603))="omani",LOWER(TRIM($G603))="oman",LOWER(TRIM($G603))="om",LOWER(TRIM($G603))="local"),1,0))</f>
        <v/>
      </c>
      <c r="R603" s="38">
        <f>IF($C603="",0,IF(OR(ISNUMBER(SEARCH("resign",$N603)),ISNUMBER(SEARCH("terminat",$N603)),ISNUMBER(SEARCH("inactive",$N603)),ISNUMBER(SEARCH("vacan",$N603)),ISNUMBER(SEARCH("deceased",$N603)),ISNUMBER(SEARCH("separated",$N603))),0,1))</f>
        <v/>
      </c>
      <c r="S603">
        <f>IF(OR($R603=0,NOT(ISNUMBER($I603))),"",IFERROR(DATEDIF($I603,DATE(FY,1,1),"y"),""))</f>
        <v/>
      </c>
      <c r="T603">
        <f>IF(OR($R603=0,NOT(ISNUMBER($J603))),"",IFERROR(DATEDIF($J603,DATE(FY,1,1),"y"),0))</f>
        <v/>
      </c>
      <c r="U603" s="38">
        <f>IF(OR($R603=0,NOT(ISNUMBER($I603))),0,IF(YEAR($I603)+IF($Q603=1,RetAgeO,RetAgeE)=FY,MONTH($I603),IF(YEAR($I603)+IF($Q603=1,RetAgeO,RetAgeE)&lt;FY,1,0)))</f>
        <v/>
      </c>
      <c r="V603" s="38">
        <f>IF(OR($R603=0,NOT(ISNUMBER($K603))),0,IF(YEAR($K603)=FY,MONTH($K603),IF(YEAR($K603)&lt;FY,1,0)))</f>
        <v/>
      </c>
      <c r="W603" s="38">
        <f>IF($R603=0,0,MIN(12,IF(AND(ISNUMBER($O603),$O603&gt;=1,$O603&lt;=12),INT($O603),12),IF(AND(RetireExit="Yes",$U603&gt;0),$U603,12),IF(AND(ContractExit="Yes",$V603&gt;0),$V603,12)))</f>
        <v/>
      </c>
      <c r="X603" s="37">
        <f>IF(ISNUMBER($P603),$P603,IncPct)</f>
        <v/>
      </c>
      <c r="Y603" s="39">
        <f>IF($W603=0,0,MAX(0,MIN($W603,IncMonth-1))+MAX(0,$W603-IncMonth+1)*(1+$X603))</f>
        <v/>
      </c>
      <c r="Z603" s="40">
        <f>IF($C603="",0,IFERROR(INDEX(Departments!$B$5:$B$54,MATCH($C603,Departments!$A$5:$A$54,0)),0))</f>
        <v/>
      </c>
      <c r="AA603" s="41">
        <f>N($L603)*$Y603</f>
        <v/>
      </c>
      <c r="AB603" s="41">
        <f>N($M603)*$Y603</f>
        <v/>
      </c>
      <c r="AC603" s="41">
        <f>$AA603*$Z603</f>
        <v/>
      </c>
      <c r="AD603" s="41">
        <f>$AA603*BonusMonths/12</f>
        <v/>
      </c>
      <c r="AE603" s="41">
        <f>($AA603+SI_Gross*$AB603)*IF($Q603=1,SI_O,SI_E)</f>
        <v/>
      </c>
      <c r="AF603" s="41">
        <f>IF($Q603=1,0,$AA603*EOSB)</f>
        <v/>
      </c>
      <c r="AG603" s="41">
        <f>$AN603*$W603</f>
        <v/>
      </c>
      <c r="AH603" s="41">
        <f>SUM($AA603:$AG603)</f>
        <v/>
      </c>
      <c r="AI603" s="41">
        <f>12*($AM603+$AN603)</f>
        <v/>
      </c>
      <c r="AJ603" s="41">
        <f>$AM603*((IncMonth-1)+(13-IncMonth)*(1+$X603))+12*$AN603</f>
        <v/>
      </c>
      <c r="AK603" s="41">
        <f>IF($R603=1,N($L603)+N($M603),0)</f>
        <v/>
      </c>
      <c r="AL603">
        <f>IF($C603="","",IF(N($L603)&lt;=0,"Basic salary missing",IF(ISNA(MATCH($C603,Departments!$A$5:$A$54,0)),"Department not on Departments sheet",IF(AND($I603&lt;&gt;"",NOT(ISNUMBER($I603))),"Date of birth is text, not a date",IF(AND($K603&lt;&gt;"",NOT(ISNUMBER($K603))),"Contract end is text, not a date","")))))</f>
        <v/>
      </c>
      <c r="AM603" s="41">
        <f>IF($R603=0,0,N($L603)*(1+$Z603+BonusMonths/12+IF($Q603=1,0,EOSB))+N($M603)+(N($L603)+SI_Gross*N($M603))*IF($Q603=1,SI_O,SI_E))</f>
        <v/>
      </c>
      <c r="AN603" s="41">
        <f>IF($R603=0,0,(IF($Q603=1,MedO,MedE+Ticket)+Training)/12)</f>
        <v/>
      </c>
    </row>
    <row r="604">
      <c r="I604" s="35" t="n"/>
      <c r="J604" s="35" t="n"/>
      <c r="K604" s="35" t="n"/>
      <c r="L604" s="36" t="n"/>
      <c r="M604" s="36" t="n"/>
      <c r="P604" s="37" t="n"/>
      <c r="Q604" s="38">
        <f>IF($C604="",0,IF(OR(LOWER(TRIM($G604))="omani",LOWER(TRIM($G604))="oman",LOWER(TRIM($G604))="om",LOWER(TRIM($G604))="local"),1,0))</f>
        <v/>
      </c>
      <c r="R604" s="38">
        <f>IF($C604="",0,IF(OR(ISNUMBER(SEARCH("resign",$N604)),ISNUMBER(SEARCH("terminat",$N604)),ISNUMBER(SEARCH("inactive",$N604)),ISNUMBER(SEARCH("vacan",$N604)),ISNUMBER(SEARCH("deceased",$N604)),ISNUMBER(SEARCH("separated",$N604))),0,1))</f>
        <v/>
      </c>
      <c r="S604">
        <f>IF(OR($R604=0,NOT(ISNUMBER($I604))),"",IFERROR(DATEDIF($I604,DATE(FY,1,1),"y"),""))</f>
        <v/>
      </c>
      <c r="T604">
        <f>IF(OR($R604=0,NOT(ISNUMBER($J604))),"",IFERROR(DATEDIF($J604,DATE(FY,1,1),"y"),0))</f>
        <v/>
      </c>
      <c r="U604" s="38">
        <f>IF(OR($R604=0,NOT(ISNUMBER($I604))),0,IF(YEAR($I604)+IF($Q604=1,RetAgeO,RetAgeE)=FY,MONTH($I604),IF(YEAR($I604)+IF($Q604=1,RetAgeO,RetAgeE)&lt;FY,1,0)))</f>
        <v/>
      </c>
      <c r="V604" s="38">
        <f>IF(OR($R604=0,NOT(ISNUMBER($K604))),0,IF(YEAR($K604)=FY,MONTH($K604),IF(YEAR($K604)&lt;FY,1,0)))</f>
        <v/>
      </c>
      <c r="W604" s="38">
        <f>IF($R604=0,0,MIN(12,IF(AND(ISNUMBER($O604),$O604&gt;=1,$O604&lt;=12),INT($O604),12),IF(AND(RetireExit="Yes",$U604&gt;0),$U604,12),IF(AND(ContractExit="Yes",$V604&gt;0),$V604,12)))</f>
        <v/>
      </c>
      <c r="X604" s="37">
        <f>IF(ISNUMBER($P604),$P604,IncPct)</f>
        <v/>
      </c>
      <c r="Y604" s="39">
        <f>IF($W604=0,0,MAX(0,MIN($W604,IncMonth-1))+MAX(0,$W604-IncMonth+1)*(1+$X604))</f>
        <v/>
      </c>
      <c r="Z604" s="40">
        <f>IF($C604="",0,IFERROR(INDEX(Departments!$B$5:$B$54,MATCH($C604,Departments!$A$5:$A$54,0)),0))</f>
        <v/>
      </c>
      <c r="AA604" s="41">
        <f>N($L604)*$Y604</f>
        <v/>
      </c>
      <c r="AB604" s="41">
        <f>N($M604)*$Y604</f>
        <v/>
      </c>
      <c r="AC604" s="41">
        <f>$AA604*$Z604</f>
        <v/>
      </c>
      <c r="AD604" s="41">
        <f>$AA604*BonusMonths/12</f>
        <v/>
      </c>
      <c r="AE604" s="41">
        <f>($AA604+SI_Gross*$AB604)*IF($Q604=1,SI_O,SI_E)</f>
        <v/>
      </c>
      <c r="AF604" s="41">
        <f>IF($Q604=1,0,$AA604*EOSB)</f>
        <v/>
      </c>
      <c r="AG604" s="41">
        <f>$AN604*$W604</f>
        <v/>
      </c>
      <c r="AH604" s="41">
        <f>SUM($AA604:$AG604)</f>
        <v/>
      </c>
      <c r="AI604" s="41">
        <f>12*($AM604+$AN604)</f>
        <v/>
      </c>
      <c r="AJ604" s="41">
        <f>$AM604*((IncMonth-1)+(13-IncMonth)*(1+$X604))+12*$AN604</f>
        <v/>
      </c>
      <c r="AK604" s="41">
        <f>IF($R604=1,N($L604)+N($M604),0)</f>
        <v/>
      </c>
      <c r="AL604">
        <f>IF($C604="","",IF(N($L604)&lt;=0,"Basic salary missing",IF(ISNA(MATCH($C604,Departments!$A$5:$A$54,0)),"Department not on Departments sheet",IF(AND($I604&lt;&gt;"",NOT(ISNUMBER($I604))),"Date of birth is text, not a date",IF(AND($K604&lt;&gt;"",NOT(ISNUMBER($K604))),"Contract end is text, not a date","")))))</f>
        <v/>
      </c>
      <c r="AM604" s="41">
        <f>IF($R604=0,0,N($L604)*(1+$Z604+BonusMonths/12+IF($Q604=1,0,EOSB))+N($M604)+(N($L604)+SI_Gross*N($M604))*IF($Q604=1,SI_O,SI_E))</f>
        <v/>
      </c>
      <c r="AN604" s="41">
        <f>IF($R604=0,0,(IF($Q604=1,MedO,MedE+Ticket)+Training)/12)</f>
        <v/>
      </c>
    </row>
    <row r="605">
      <c r="I605" s="35" t="n"/>
      <c r="J605" s="35" t="n"/>
      <c r="K605" s="35" t="n"/>
      <c r="L605" s="36" t="n"/>
      <c r="M605" s="36" t="n"/>
      <c r="P605" s="37" t="n"/>
      <c r="Q605" s="38">
        <f>IF($C605="",0,IF(OR(LOWER(TRIM($G605))="omani",LOWER(TRIM($G605))="oman",LOWER(TRIM($G605))="om",LOWER(TRIM($G605))="local"),1,0))</f>
        <v/>
      </c>
      <c r="R605" s="38">
        <f>IF($C605="",0,IF(OR(ISNUMBER(SEARCH("resign",$N605)),ISNUMBER(SEARCH("terminat",$N605)),ISNUMBER(SEARCH("inactive",$N605)),ISNUMBER(SEARCH("vacan",$N605)),ISNUMBER(SEARCH("deceased",$N605)),ISNUMBER(SEARCH("separated",$N605))),0,1))</f>
        <v/>
      </c>
      <c r="S605">
        <f>IF(OR($R605=0,NOT(ISNUMBER($I605))),"",IFERROR(DATEDIF($I605,DATE(FY,1,1),"y"),""))</f>
        <v/>
      </c>
      <c r="T605">
        <f>IF(OR($R605=0,NOT(ISNUMBER($J605))),"",IFERROR(DATEDIF($J605,DATE(FY,1,1),"y"),0))</f>
        <v/>
      </c>
      <c r="U605" s="38">
        <f>IF(OR($R605=0,NOT(ISNUMBER($I605))),0,IF(YEAR($I605)+IF($Q605=1,RetAgeO,RetAgeE)=FY,MONTH($I605),IF(YEAR($I605)+IF($Q605=1,RetAgeO,RetAgeE)&lt;FY,1,0)))</f>
        <v/>
      </c>
      <c r="V605" s="38">
        <f>IF(OR($R605=0,NOT(ISNUMBER($K605))),0,IF(YEAR($K605)=FY,MONTH($K605),IF(YEAR($K605)&lt;FY,1,0)))</f>
        <v/>
      </c>
      <c r="W605" s="38">
        <f>IF($R605=0,0,MIN(12,IF(AND(ISNUMBER($O605),$O605&gt;=1,$O605&lt;=12),INT($O605),12),IF(AND(RetireExit="Yes",$U605&gt;0),$U605,12),IF(AND(ContractExit="Yes",$V605&gt;0),$V605,12)))</f>
        <v/>
      </c>
      <c r="X605" s="37">
        <f>IF(ISNUMBER($P605),$P605,IncPct)</f>
        <v/>
      </c>
      <c r="Y605" s="39">
        <f>IF($W605=0,0,MAX(0,MIN($W605,IncMonth-1))+MAX(0,$W605-IncMonth+1)*(1+$X605))</f>
        <v/>
      </c>
      <c r="Z605" s="40">
        <f>IF($C605="",0,IFERROR(INDEX(Departments!$B$5:$B$54,MATCH($C605,Departments!$A$5:$A$54,0)),0))</f>
        <v/>
      </c>
      <c r="AA605" s="41">
        <f>N($L605)*$Y605</f>
        <v/>
      </c>
      <c r="AB605" s="41">
        <f>N($M605)*$Y605</f>
        <v/>
      </c>
      <c r="AC605" s="41">
        <f>$AA605*$Z605</f>
        <v/>
      </c>
      <c r="AD605" s="41">
        <f>$AA605*BonusMonths/12</f>
        <v/>
      </c>
      <c r="AE605" s="41">
        <f>($AA605+SI_Gross*$AB605)*IF($Q605=1,SI_O,SI_E)</f>
        <v/>
      </c>
      <c r="AF605" s="41">
        <f>IF($Q605=1,0,$AA605*EOSB)</f>
        <v/>
      </c>
      <c r="AG605" s="41">
        <f>$AN605*$W605</f>
        <v/>
      </c>
      <c r="AH605" s="41">
        <f>SUM($AA605:$AG605)</f>
        <v/>
      </c>
      <c r="AI605" s="41">
        <f>12*($AM605+$AN605)</f>
        <v/>
      </c>
      <c r="AJ605" s="41">
        <f>$AM605*((IncMonth-1)+(13-IncMonth)*(1+$X605))+12*$AN605</f>
        <v/>
      </c>
      <c r="AK605" s="41">
        <f>IF($R605=1,N($L605)+N($M605),0)</f>
        <v/>
      </c>
      <c r="AL605">
        <f>IF($C605="","",IF(N($L605)&lt;=0,"Basic salary missing",IF(ISNA(MATCH($C605,Departments!$A$5:$A$54,0)),"Department not on Departments sheet",IF(AND($I605&lt;&gt;"",NOT(ISNUMBER($I605))),"Date of birth is text, not a date",IF(AND($K605&lt;&gt;"",NOT(ISNUMBER($K605))),"Contract end is text, not a date","")))))</f>
        <v/>
      </c>
      <c r="AM605" s="41">
        <f>IF($R605=0,0,N($L605)*(1+$Z605+BonusMonths/12+IF($Q605=1,0,EOSB))+N($M605)+(N($L605)+SI_Gross*N($M605))*IF($Q605=1,SI_O,SI_E))</f>
        <v/>
      </c>
      <c r="AN605" s="41">
        <f>IF($R605=0,0,(IF($Q605=1,MedO,MedE+Ticket)+Training)/12)</f>
        <v/>
      </c>
    </row>
    <row r="606">
      <c r="I606" s="35" t="n"/>
      <c r="J606" s="35" t="n"/>
      <c r="K606" s="35" t="n"/>
      <c r="L606" s="36" t="n"/>
      <c r="M606" s="36" t="n"/>
      <c r="P606" s="37" t="n"/>
      <c r="Q606" s="38">
        <f>IF($C606="",0,IF(OR(LOWER(TRIM($G606))="omani",LOWER(TRIM($G606))="oman",LOWER(TRIM($G606))="om",LOWER(TRIM($G606))="local"),1,0))</f>
        <v/>
      </c>
      <c r="R606" s="38">
        <f>IF($C606="",0,IF(OR(ISNUMBER(SEARCH("resign",$N606)),ISNUMBER(SEARCH("terminat",$N606)),ISNUMBER(SEARCH("inactive",$N606)),ISNUMBER(SEARCH("vacan",$N606)),ISNUMBER(SEARCH("deceased",$N606)),ISNUMBER(SEARCH("separated",$N606))),0,1))</f>
        <v/>
      </c>
      <c r="S606">
        <f>IF(OR($R606=0,NOT(ISNUMBER($I606))),"",IFERROR(DATEDIF($I606,DATE(FY,1,1),"y"),""))</f>
        <v/>
      </c>
      <c r="T606">
        <f>IF(OR($R606=0,NOT(ISNUMBER($J606))),"",IFERROR(DATEDIF($J606,DATE(FY,1,1),"y"),0))</f>
        <v/>
      </c>
      <c r="U606" s="38">
        <f>IF(OR($R606=0,NOT(ISNUMBER($I606))),0,IF(YEAR($I606)+IF($Q606=1,RetAgeO,RetAgeE)=FY,MONTH($I606),IF(YEAR($I606)+IF($Q606=1,RetAgeO,RetAgeE)&lt;FY,1,0)))</f>
        <v/>
      </c>
      <c r="V606" s="38">
        <f>IF(OR($R606=0,NOT(ISNUMBER($K606))),0,IF(YEAR($K606)=FY,MONTH($K606),IF(YEAR($K606)&lt;FY,1,0)))</f>
        <v/>
      </c>
      <c r="W606" s="38">
        <f>IF($R606=0,0,MIN(12,IF(AND(ISNUMBER($O606),$O606&gt;=1,$O606&lt;=12),INT($O606),12),IF(AND(RetireExit="Yes",$U606&gt;0),$U606,12),IF(AND(ContractExit="Yes",$V606&gt;0),$V606,12)))</f>
        <v/>
      </c>
      <c r="X606" s="37">
        <f>IF(ISNUMBER($P606),$P606,IncPct)</f>
        <v/>
      </c>
      <c r="Y606" s="39">
        <f>IF($W606=0,0,MAX(0,MIN($W606,IncMonth-1))+MAX(0,$W606-IncMonth+1)*(1+$X606))</f>
        <v/>
      </c>
      <c r="Z606" s="40">
        <f>IF($C606="",0,IFERROR(INDEX(Departments!$B$5:$B$54,MATCH($C606,Departments!$A$5:$A$54,0)),0))</f>
        <v/>
      </c>
      <c r="AA606" s="41">
        <f>N($L606)*$Y606</f>
        <v/>
      </c>
      <c r="AB606" s="41">
        <f>N($M606)*$Y606</f>
        <v/>
      </c>
      <c r="AC606" s="41">
        <f>$AA606*$Z606</f>
        <v/>
      </c>
      <c r="AD606" s="41">
        <f>$AA606*BonusMonths/12</f>
        <v/>
      </c>
      <c r="AE606" s="41">
        <f>($AA606+SI_Gross*$AB606)*IF($Q606=1,SI_O,SI_E)</f>
        <v/>
      </c>
      <c r="AF606" s="41">
        <f>IF($Q606=1,0,$AA606*EOSB)</f>
        <v/>
      </c>
      <c r="AG606" s="41">
        <f>$AN606*$W606</f>
        <v/>
      </c>
      <c r="AH606" s="41">
        <f>SUM($AA606:$AG606)</f>
        <v/>
      </c>
      <c r="AI606" s="41">
        <f>12*($AM606+$AN606)</f>
        <v/>
      </c>
      <c r="AJ606" s="41">
        <f>$AM606*((IncMonth-1)+(13-IncMonth)*(1+$X606))+12*$AN606</f>
        <v/>
      </c>
      <c r="AK606" s="41">
        <f>IF($R606=1,N($L606)+N($M606),0)</f>
        <v/>
      </c>
      <c r="AL606">
        <f>IF($C606="","",IF(N($L606)&lt;=0,"Basic salary missing",IF(ISNA(MATCH($C606,Departments!$A$5:$A$54,0)),"Department not on Departments sheet",IF(AND($I606&lt;&gt;"",NOT(ISNUMBER($I606))),"Date of birth is text, not a date",IF(AND($K606&lt;&gt;"",NOT(ISNUMBER($K606))),"Contract end is text, not a date","")))))</f>
        <v/>
      </c>
      <c r="AM606" s="41">
        <f>IF($R606=0,0,N($L606)*(1+$Z606+BonusMonths/12+IF($Q606=1,0,EOSB))+N($M606)+(N($L606)+SI_Gross*N($M606))*IF($Q606=1,SI_O,SI_E))</f>
        <v/>
      </c>
      <c r="AN606" s="41">
        <f>IF($R606=0,0,(IF($Q606=1,MedO,MedE+Ticket)+Training)/12)</f>
        <v/>
      </c>
    </row>
    <row r="607">
      <c r="I607" s="35" t="n"/>
      <c r="J607" s="35" t="n"/>
      <c r="K607" s="35" t="n"/>
      <c r="L607" s="36" t="n"/>
      <c r="M607" s="36" t="n"/>
      <c r="P607" s="37" t="n"/>
      <c r="Q607" s="38">
        <f>IF($C607="",0,IF(OR(LOWER(TRIM($G607))="omani",LOWER(TRIM($G607))="oman",LOWER(TRIM($G607))="om",LOWER(TRIM($G607))="local"),1,0))</f>
        <v/>
      </c>
      <c r="R607" s="38">
        <f>IF($C607="",0,IF(OR(ISNUMBER(SEARCH("resign",$N607)),ISNUMBER(SEARCH("terminat",$N607)),ISNUMBER(SEARCH("inactive",$N607)),ISNUMBER(SEARCH("vacan",$N607)),ISNUMBER(SEARCH("deceased",$N607)),ISNUMBER(SEARCH("separated",$N607))),0,1))</f>
        <v/>
      </c>
      <c r="S607">
        <f>IF(OR($R607=0,NOT(ISNUMBER($I607))),"",IFERROR(DATEDIF($I607,DATE(FY,1,1),"y"),""))</f>
        <v/>
      </c>
      <c r="T607">
        <f>IF(OR($R607=0,NOT(ISNUMBER($J607))),"",IFERROR(DATEDIF($J607,DATE(FY,1,1),"y"),0))</f>
        <v/>
      </c>
      <c r="U607" s="38">
        <f>IF(OR($R607=0,NOT(ISNUMBER($I607))),0,IF(YEAR($I607)+IF($Q607=1,RetAgeO,RetAgeE)=FY,MONTH($I607),IF(YEAR($I607)+IF($Q607=1,RetAgeO,RetAgeE)&lt;FY,1,0)))</f>
        <v/>
      </c>
      <c r="V607" s="38">
        <f>IF(OR($R607=0,NOT(ISNUMBER($K607))),0,IF(YEAR($K607)=FY,MONTH($K607),IF(YEAR($K607)&lt;FY,1,0)))</f>
        <v/>
      </c>
      <c r="W607" s="38">
        <f>IF($R607=0,0,MIN(12,IF(AND(ISNUMBER($O607),$O607&gt;=1,$O607&lt;=12),INT($O607),12),IF(AND(RetireExit="Yes",$U607&gt;0),$U607,12),IF(AND(ContractExit="Yes",$V607&gt;0),$V607,12)))</f>
        <v/>
      </c>
      <c r="X607" s="37">
        <f>IF(ISNUMBER($P607),$P607,IncPct)</f>
        <v/>
      </c>
      <c r="Y607" s="39">
        <f>IF($W607=0,0,MAX(0,MIN($W607,IncMonth-1))+MAX(0,$W607-IncMonth+1)*(1+$X607))</f>
        <v/>
      </c>
      <c r="Z607" s="40">
        <f>IF($C607="",0,IFERROR(INDEX(Departments!$B$5:$B$54,MATCH($C607,Departments!$A$5:$A$54,0)),0))</f>
        <v/>
      </c>
      <c r="AA607" s="41">
        <f>N($L607)*$Y607</f>
        <v/>
      </c>
      <c r="AB607" s="41">
        <f>N($M607)*$Y607</f>
        <v/>
      </c>
      <c r="AC607" s="41">
        <f>$AA607*$Z607</f>
        <v/>
      </c>
      <c r="AD607" s="41">
        <f>$AA607*BonusMonths/12</f>
        <v/>
      </c>
      <c r="AE607" s="41">
        <f>($AA607+SI_Gross*$AB607)*IF($Q607=1,SI_O,SI_E)</f>
        <v/>
      </c>
      <c r="AF607" s="41">
        <f>IF($Q607=1,0,$AA607*EOSB)</f>
        <v/>
      </c>
      <c r="AG607" s="41">
        <f>$AN607*$W607</f>
        <v/>
      </c>
      <c r="AH607" s="41">
        <f>SUM($AA607:$AG607)</f>
        <v/>
      </c>
      <c r="AI607" s="41">
        <f>12*($AM607+$AN607)</f>
        <v/>
      </c>
      <c r="AJ607" s="41">
        <f>$AM607*((IncMonth-1)+(13-IncMonth)*(1+$X607))+12*$AN607</f>
        <v/>
      </c>
      <c r="AK607" s="41">
        <f>IF($R607=1,N($L607)+N($M607),0)</f>
        <v/>
      </c>
      <c r="AL607">
        <f>IF($C607="","",IF(N($L607)&lt;=0,"Basic salary missing",IF(ISNA(MATCH($C607,Departments!$A$5:$A$54,0)),"Department not on Departments sheet",IF(AND($I607&lt;&gt;"",NOT(ISNUMBER($I607))),"Date of birth is text, not a date",IF(AND($K607&lt;&gt;"",NOT(ISNUMBER($K607))),"Contract end is text, not a date","")))))</f>
        <v/>
      </c>
      <c r="AM607" s="41">
        <f>IF($R607=0,0,N($L607)*(1+$Z607+BonusMonths/12+IF($Q607=1,0,EOSB))+N($M607)+(N($L607)+SI_Gross*N($M607))*IF($Q607=1,SI_O,SI_E))</f>
        <v/>
      </c>
      <c r="AN607" s="41">
        <f>IF($R607=0,0,(IF($Q607=1,MedO,MedE+Ticket)+Training)/12)</f>
        <v/>
      </c>
    </row>
    <row r="608">
      <c r="I608" s="35" t="n"/>
      <c r="J608" s="35" t="n"/>
      <c r="K608" s="35" t="n"/>
      <c r="L608" s="36" t="n"/>
      <c r="M608" s="36" t="n"/>
      <c r="P608" s="37" t="n"/>
      <c r="Q608" s="38">
        <f>IF($C608="",0,IF(OR(LOWER(TRIM($G608))="omani",LOWER(TRIM($G608))="oman",LOWER(TRIM($G608))="om",LOWER(TRIM($G608))="local"),1,0))</f>
        <v/>
      </c>
      <c r="R608" s="38">
        <f>IF($C608="",0,IF(OR(ISNUMBER(SEARCH("resign",$N608)),ISNUMBER(SEARCH("terminat",$N608)),ISNUMBER(SEARCH("inactive",$N608)),ISNUMBER(SEARCH("vacan",$N608)),ISNUMBER(SEARCH("deceased",$N608)),ISNUMBER(SEARCH("separated",$N608))),0,1))</f>
        <v/>
      </c>
      <c r="S608">
        <f>IF(OR($R608=0,NOT(ISNUMBER($I608))),"",IFERROR(DATEDIF($I608,DATE(FY,1,1),"y"),""))</f>
        <v/>
      </c>
      <c r="T608">
        <f>IF(OR($R608=0,NOT(ISNUMBER($J608))),"",IFERROR(DATEDIF($J608,DATE(FY,1,1),"y"),0))</f>
        <v/>
      </c>
      <c r="U608" s="38">
        <f>IF(OR($R608=0,NOT(ISNUMBER($I608))),0,IF(YEAR($I608)+IF($Q608=1,RetAgeO,RetAgeE)=FY,MONTH($I608),IF(YEAR($I608)+IF($Q608=1,RetAgeO,RetAgeE)&lt;FY,1,0)))</f>
        <v/>
      </c>
      <c r="V608" s="38">
        <f>IF(OR($R608=0,NOT(ISNUMBER($K608))),0,IF(YEAR($K608)=FY,MONTH($K608),IF(YEAR($K608)&lt;FY,1,0)))</f>
        <v/>
      </c>
      <c r="W608" s="38">
        <f>IF($R608=0,0,MIN(12,IF(AND(ISNUMBER($O608),$O608&gt;=1,$O608&lt;=12),INT($O608),12),IF(AND(RetireExit="Yes",$U608&gt;0),$U608,12),IF(AND(ContractExit="Yes",$V608&gt;0),$V608,12)))</f>
        <v/>
      </c>
      <c r="X608" s="37">
        <f>IF(ISNUMBER($P608),$P608,IncPct)</f>
        <v/>
      </c>
      <c r="Y608" s="39">
        <f>IF($W608=0,0,MAX(0,MIN($W608,IncMonth-1))+MAX(0,$W608-IncMonth+1)*(1+$X608))</f>
        <v/>
      </c>
      <c r="Z608" s="40">
        <f>IF($C608="",0,IFERROR(INDEX(Departments!$B$5:$B$54,MATCH($C608,Departments!$A$5:$A$54,0)),0))</f>
        <v/>
      </c>
      <c r="AA608" s="41">
        <f>N($L608)*$Y608</f>
        <v/>
      </c>
      <c r="AB608" s="41">
        <f>N($M608)*$Y608</f>
        <v/>
      </c>
      <c r="AC608" s="41">
        <f>$AA608*$Z608</f>
        <v/>
      </c>
      <c r="AD608" s="41">
        <f>$AA608*BonusMonths/12</f>
        <v/>
      </c>
      <c r="AE608" s="41">
        <f>($AA608+SI_Gross*$AB608)*IF($Q608=1,SI_O,SI_E)</f>
        <v/>
      </c>
      <c r="AF608" s="41">
        <f>IF($Q608=1,0,$AA608*EOSB)</f>
        <v/>
      </c>
      <c r="AG608" s="41">
        <f>$AN608*$W608</f>
        <v/>
      </c>
      <c r="AH608" s="41">
        <f>SUM($AA608:$AG608)</f>
        <v/>
      </c>
      <c r="AI608" s="41">
        <f>12*($AM608+$AN608)</f>
        <v/>
      </c>
      <c r="AJ608" s="41">
        <f>$AM608*((IncMonth-1)+(13-IncMonth)*(1+$X608))+12*$AN608</f>
        <v/>
      </c>
      <c r="AK608" s="41">
        <f>IF($R608=1,N($L608)+N($M608),0)</f>
        <v/>
      </c>
      <c r="AL608">
        <f>IF($C608="","",IF(N($L608)&lt;=0,"Basic salary missing",IF(ISNA(MATCH($C608,Departments!$A$5:$A$54,0)),"Department not on Departments sheet",IF(AND($I608&lt;&gt;"",NOT(ISNUMBER($I608))),"Date of birth is text, not a date",IF(AND($K608&lt;&gt;"",NOT(ISNUMBER($K608))),"Contract end is text, not a date","")))))</f>
        <v/>
      </c>
      <c r="AM608" s="41">
        <f>IF($R608=0,0,N($L608)*(1+$Z608+BonusMonths/12+IF($Q608=1,0,EOSB))+N($M608)+(N($L608)+SI_Gross*N($M608))*IF($Q608=1,SI_O,SI_E))</f>
        <v/>
      </c>
      <c r="AN608" s="41">
        <f>IF($R608=0,0,(IF($Q608=1,MedO,MedE+Ticket)+Training)/12)</f>
        <v/>
      </c>
    </row>
    <row r="609">
      <c r="I609" s="35" t="n"/>
      <c r="J609" s="35" t="n"/>
      <c r="K609" s="35" t="n"/>
      <c r="L609" s="36" t="n"/>
      <c r="M609" s="36" t="n"/>
      <c r="P609" s="37" t="n"/>
      <c r="Q609" s="38">
        <f>IF($C609="",0,IF(OR(LOWER(TRIM($G609))="omani",LOWER(TRIM($G609))="oman",LOWER(TRIM($G609))="om",LOWER(TRIM($G609))="local"),1,0))</f>
        <v/>
      </c>
      <c r="R609" s="38">
        <f>IF($C609="",0,IF(OR(ISNUMBER(SEARCH("resign",$N609)),ISNUMBER(SEARCH("terminat",$N609)),ISNUMBER(SEARCH("inactive",$N609)),ISNUMBER(SEARCH("vacan",$N609)),ISNUMBER(SEARCH("deceased",$N609)),ISNUMBER(SEARCH("separated",$N609))),0,1))</f>
        <v/>
      </c>
      <c r="S609">
        <f>IF(OR($R609=0,NOT(ISNUMBER($I609))),"",IFERROR(DATEDIF($I609,DATE(FY,1,1),"y"),""))</f>
        <v/>
      </c>
      <c r="T609">
        <f>IF(OR($R609=0,NOT(ISNUMBER($J609))),"",IFERROR(DATEDIF($J609,DATE(FY,1,1),"y"),0))</f>
        <v/>
      </c>
      <c r="U609" s="38">
        <f>IF(OR($R609=0,NOT(ISNUMBER($I609))),0,IF(YEAR($I609)+IF($Q609=1,RetAgeO,RetAgeE)=FY,MONTH($I609),IF(YEAR($I609)+IF($Q609=1,RetAgeO,RetAgeE)&lt;FY,1,0)))</f>
        <v/>
      </c>
      <c r="V609" s="38">
        <f>IF(OR($R609=0,NOT(ISNUMBER($K609))),0,IF(YEAR($K609)=FY,MONTH($K609),IF(YEAR($K609)&lt;FY,1,0)))</f>
        <v/>
      </c>
      <c r="W609" s="38">
        <f>IF($R609=0,0,MIN(12,IF(AND(ISNUMBER($O609),$O609&gt;=1,$O609&lt;=12),INT($O609),12),IF(AND(RetireExit="Yes",$U609&gt;0),$U609,12),IF(AND(ContractExit="Yes",$V609&gt;0),$V609,12)))</f>
        <v/>
      </c>
      <c r="X609" s="37">
        <f>IF(ISNUMBER($P609),$P609,IncPct)</f>
        <v/>
      </c>
      <c r="Y609" s="39">
        <f>IF($W609=0,0,MAX(0,MIN($W609,IncMonth-1))+MAX(0,$W609-IncMonth+1)*(1+$X609))</f>
        <v/>
      </c>
      <c r="Z609" s="40">
        <f>IF($C609="",0,IFERROR(INDEX(Departments!$B$5:$B$54,MATCH($C609,Departments!$A$5:$A$54,0)),0))</f>
        <v/>
      </c>
      <c r="AA609" s="41">
        <f>N($L609)*$Y609</f>
        <v/>
      </c>
      <c r="AB609" s="41">
        <f>N($M609)*$Y609</f>
        <v/>
      </c>
      <c r="AC609" s="41">
        <f>$AA609*$Z609</f>
        <v/>
      </c>
      <c r="AD609" s="41">
        <f>$AA609*BonusMonths/12</f>
        <v/>
      </c>
      <c r="AE609" s="41">
        <f>($AA609+SI_Gross*$AB609)*IF($Q609=1,SI_O,SI_E)</f>
        <v/>
      </c>
      <c r="AF609" s="41">
        <f>IF($Q609=1,0,$AA609*EOSB)</f>
        <v/>
      </c>
      <c r="AG609" s="41">
        <f>$AN609*$W609</f>
        <v/>
      </c>
      <c r="AH609" s="41">
        <f>SUM($AA609:$AG609)</f>
        <v/>
      </c>
      <c r="AI609" s="41">
        <f>12*($AM609+$AN609)</f>
        <v/>
      </c>
      <c r="AJ609" s="41">
        <f>$AM609*((IncMonth-1)+(13-IncMonth)*(1+$X609))+12*$AN609</f>
        <v/>
      </c>
      <c r="AK609" s="41">
        <f>IF($R609=1,N($L609)+N($M609),0)</f>
        <v/>
      </c>
      <c r="AL609">
        <f>IF($C609="","",IF(N($L609)&lt;=0,"Basic salary missing",IF(ISNA(MATCH($C609,Departments!$A$5:$A$54,0)),"Department not on Departments sheet",IF(AND($I609&lt;&gt;"",NOT(ISNUMBER($I609))),"Date of birth is text, not a date",IF(AND($K609&lt;&gt;"",NOT(ISNUMBER($K609))),"Contract end is text, not a date","")))))</f>
        <v/>
      </c>
      <c r="AM609" s="41">
        <f>IF($R609=0,0,N($L609)*(1+$Z609+BonusMonths/12+IF($Q609=1,0,EOSB))+N($M609)+(N($L609)+SI_Gross*N($M609))*IF($Q609=1,SI_O,SI_E))</f>
        <v/>
      </c>
      <c r="AN609" s="41">
        <f>IF($R609=0,0,(IF($Q609=1,MedO,MedE+Ticket)+Training)/12)</f>
        <v/>
      </c>
    </row>
    <row r="610">
      <c r="I610" s="35" t="n"/>
      <c r="J610" s="35" t="n"/>
      <c r="K610" s="35" t="n"/>
      <c r="L610" s="36" t="n"/>
      <c r="M610" s="36" t="n"/>
      <c r="P610" s="37" t="n"/>
      <c r="Q610" s="38">
        <f>IF($C610="",0,IF(OR(LOWER(TRIM($G610))="omani",LOWER(TRIM($G610))="oman",LOWER(TRIM($G610))="om",LOWER(TRIM($G610))="local"),1,0))</f>
        <v/>
      </c>
      <c r="R610" s="38">
        <f>IF($C610="",0,IF(OR(ISNUMBER(SEARCH("resign",$N610)),ISNUMBER(SEARCH("terminat",$N610)),ISNUMBER(SEARCH("inactive",$N610)),ISNUMBER(SEARCH("vacan",$N610)),ISNUMBER(SEARCH("deceased",$N610)),ISNUMBER(SEARCH("separated",$N610))),0,1))</f>
        <v/>
      </c>
      <c r="S610">
        <f>IF(OR($R610=0,NOT(ISNUMBER($I610))),"",IFERROR(DATEDIF($I610,DATE(FY,1,1),"y"),""))</f>
        <v/>
      </c>
      <c r="T610">
        <f>IF(OR($R610=0,NOT(ISNUMBER($J610))),"",IFERROR(DATEDIF($J610,DATE(FY,1,1),"y"),0))</f>
        <v/>
      </c>
      <c r="U610" s="38">
        <f>IF(OR($R610=0,NOT(ISNUMBER($I610))),0,IF(YEAR($I610)+IF($Q610=1,RetAgeO,RetAgeE)=FY,MONTH($I610),IF(YEAR($I610)+IF($Q610=1,RetAgeO,RetAgeE)&lt;FY,1,0)))</f>
        <v/>
      </c>
      <c r="V610" s="38">
        <f>IF(OR($R610=0,NOT(ISNUMBER($K610))),0,IF(YEAR($K610)=FY,MONTH($K610),IF(YEAR($K610)&lt;FY,1,0)))</f>
        <v/>
      </c>
      <c r="W610" s="38">
        <f>IF($R610=0,0,MIN(12,IF(AND(ISNUMBER($O610),$O610&gt;=1,$O610&lt;=12),INT($O610),12),IF(AND(RetireExit="Yes",$U610&gt;0),$U610,12),IF(AND(ContractExit="Yes",$V610&gt;0),$V610,12)))</f>
        <v/>
      </c>
      <c r="X610" s="37">
        <f>IF(ISNUMBER($P610),$P610,IncPct)</f>
        <v/>
      </c>
      <c r="Y610" s="39">
        <f>IF($W610=0,0,MAX(0,MIN($W610,IncMonth-1))+MAX(0,$W610-IncMonth+1)*(1+$X610))</f>
        <v/>
      </c>
      <c r="Z610" s="40">
        <f>IF($C610="",0,IFERROR(INDEX(Departments!$B$5:$B$54,MATCH($C610,Departments!$A$5:$A$54,0)),0))</f>
        <v/>
      </c>
      <c r="AA610" s="41">
        <f>N($L610)*$Y610</f>
        <v/>
      </c>
      <c r="AB610" s="41">
        <f>N($M610)*$Y610</f>
        <v/>
      </c>
      <c r="AC610" s="41">
        <f>$AA610*$Z610</f>
        <v/>
      </c>
      <c r="AD610" s="41">
        <f>$AA610*BonusMonths/12</f>
        <v/>
      </c>
      <c r="AE610" s="41">
        <f>($AA610+SI_Gross*$AB610)*IF($Q610=1,SI_O,SI_E)</f>
        <v/>
      </c>
      <c r="AF610" s="41">
        <f>IF($Q610=1,0,$AA610*EOSB)</f>
        <v/>
      </c>
      <c r="AG610" s="41">
        <f>$AN610*$W610</f>
        <v/>
      </c>
      <c r="AH610" s="41">
        <f>SUM($AA610:$AG610)</f>
        <v/>
      </c>
      <c r="AI610" s="41">
        <f>12*($AM610+$AN610)</f>
        <v/>
      </c>
      <c r="AJ610" s="41">
        <f>$AM610*((IncMonth-1)+(13-IncMonth)*(1+$X610))+12*$AN610</f>
        <v/>
      </c>
      <c r="AK610" s="41">
        <f>IF($R610=1,N($L610)+N($M610),0)</f>
        <v/>
      </c>
      <c r="AL610">
        <f>IF($C610="","",IF(N($L610)&lt;=0,"Basic salary missing",IF(ISNA(MATCH($C610,Departments!$A$5:$A$54,0)),"Department not on Departments sheet",IF(AND($I610&lt;&gt;"",NOT(ISNUMBER($I610))),"Date of birth is text, not a date",IF(AND($K610&lt;&gt;"",NOT(ISNUMBER($K610))),"Contract end is text, not a date","")))))</f>
        <v/>
      </c>
      <c r="AM610" s="41">
        <f>IF($R610=0,0,N($L610)*(1+$Z610+BonusMonths/12+IF($Q610=1,0,EOSB))+N($M610)+(N($L610)+SI_Gross*N($M610))*IF($Q610=1,SI_O,SI_E))</f>
        <v/>
      </c>
      <c r="AN610" s="41">
        <f>IF($R610=0,0,(IF($Q610=1,MedO,MedE+Ticket)+Training)/12)</f>
        <v/>
      </c>
    </row>
    <row r="611">
      <c r="I611" s="35" t="n"/>
      <c r="J611" s="35" t="n"/>
      <c r="K611" s="35" t="n"/>
      <c r="L611" s="36" t="n"/>
      <c r="M611" s="36" t="n"/>
      <c r="P611" s="37" t="n"/>
      <c r="Q611" s="38">
        <f>IF($C611="",0,IF(OR(LOWER(TRIM($G611))="omani",LOWER(TRIM($G611))="oman",LOWER(TRIM($G611))="om",LOWER(TRIM($G611))="local"),1,0))</f>
        <v/>
      </c>
      <c r="R611" s="38">
        <f>IF($C611="",0,IF(OR(ISNUMBER(SEARCH("resign",$N611)),ISNUMBER(SEARCH("terminat",$N611)),ISNUMBER(SEARCH("inactive",$N611)),ISNUMBER(SEARCH("vacan",$N611)),ISNUMBER(SEARCH("deceased",$N611)),ISNUMBER(SEARCH("separated",$N611))),0,1))</f>
        <v/>
      </c>
      <c r="S611">
        <f>IF(OR($R611=0,NOT(ISNUMBER($I611))),"",IFERROR(DATEDIF($I611,DATE(FY,1,1),"y"),""))</f>
        <v/>
      </c>
      <c r="T611">
        <f>IF(OR($R611=0,NOT(ISNUMBER($J611))),"",IFERROR(DATEDIF($J611,DATE(FY,1,1),"y"),0))</f>
        <v/>
      </c>
      <c r="U611" s="38">
        <f>IF(OR($R611=0,NOT(ISNUMBER($I611))),0,IF(YEAR($I611)+IF($Q611=1,RetAgeO,RetAgeE)=FY,MONTH($I611),IF(YEAR($I611)+IF($Q611=1,RetAgeO,RetAgeE)&lt;FY,1,0)))</f>
        <v/>
      </c>
      <c r="V611" s="38">
        <f>IF(OR($R611=0,NOT(ISNUMBER($K611))),0,IF(YEAR($K611)=FY,MONTH($K611),IF(YEAR($K611)&lt;FY,1,0)))</f>
        <v/>
      </c>
      <c r="W611" s="38">
        <f>IF($R611=0,0,MIN(12,IF(AND(ISNUMBER($O611),$O611&gt;=1,$O611&lt;=12),INT($O611),12),IF(AND(RetireExit="Yes",$U611&gt;0),$U611,12),IF(AND(ContractExit="Yes",$V611&gt;0),$V611,12)))</f>
        <v/>
      </c>
      <c r="X611" s="37">
        <f>IF(ISNUMBER($P611),$P611,IncPct)</f>
        <v/>
      </c>
      <c r="Y611" s="39">
        <f>IF($W611=0,0,MAX(0,MIN($W611,IncMonth-1))+MAX(0,$W611-IncMonth+1)*(1+$X611))</f>
        <v/>
      </c>
      <c r="Z611" s="40">
        <f>IF($C611="",0,IFERROR(INDEX(Departments!$B$5:$B$54,MATCH($C611,Departments!$A$5:$A$54,0)),0))</f>
        <v/>
      </c>
      <c r="AA611" s="41">
        <f>N($L611)*$Y611</f>
        <v/>
      </c>
      <c r="AB611" s="41">
        <f>N($M611)*$Y611</f>
        <v/>
      </c>
      <c r="AC611" s="41">
        <f>$AA611*$Z611</f>
        <v/>
      </c>
      <c r="AD611" s="41">
        <f>$AA611*BonusMonths/12</f>
        <v/>
      </c>
      <c r="AE611" s="41">
        <f>($AA611+SI_Gross*$AB611)*IF($Q611=1,SI_O,SI_E)</f>
        <v/>
      </c>
      <c r="AF611" s="41">
        <f>IF($Q611=1,0,$AA611*EOSB)</f>
        <v/>
      </c>
      <c r="AG611" s="41">
        <f>$AN611*$W611</f>
        <v/>
      </c>
      <c r="AH611" s="41">
        <f>SUM($AA611:$AG611)</f>
        <v/>
      </c>
      <c r="AI611" s="41">
        <f>12*($AM611+$AN611)</f>
        <v/>
      </c>
      <c r="AJ611" s="41">
        <f>$AM611*((IncMonth-1)+(13-IncMonth)*(1+$X611))+12*$AN611</f>
        <v/>
      </c>
      <c r="AK611" s="41">
        <f>IF($R611=1,N($L611)+N($M611),0)</f>
        <v/>
      </c>
      <c r="AL611">
        <f>IF($C611="","",IF(N($L611)&lt;=0,"Basic salary missing",IF(ISNA(MATCH($C611,Departments!$A$5:$A$54,0)),"Department not on Departments sheet",IF(AND($I611&lt;&gt;"",NOT(ISNUMBER($I611))),"Date of birth is text, not a date",IF(AND($K611&lt;&gt;"",NOT(ISNUMBER($K611))),"Contract end is text, not a date","")))))</f>
        <v/>
      </c>
      <c r="AM611" s="41">
        <f>IF($R611=0,0,N($L611)*(1+$Z611+BonusMonths/12+IF($Q611=1,0,EOSB))+N($M611)+(N($L611)+SI_Gross*N($M611))*IF($Q611=1,SI_O,SI_E))</f>
        <v/>
      </c>
      <c r="AN611" s="41">
        <f>IF($R611=0,0,(IF($Q611=1,MedO,MedE+Ticket)+Training)/12)</f>
        <v/>
      </c>
    </row>
    <row r="612">
      <c r="I612" s="35" t="n"/>
      <c r="J612" s="35" t="n"/>
      <c r="K612" s="35" t="n"/>
      <c r="L612" s="36" t="n"/>
      <c r="M612" s="36" t="n"/>
      <c r="P612" s="37" t="n"/>
      <c r="Q612" s="38">
        <f>IF($C612="",0,IF(OR(LOWER(TRIM($G612))="omani",LOWER(TRIM($G612))="oman",LOWER(TRIM($G612))="om",LOWER(TRIM($G612))="local"),1,0))</f>
        <v/>
      </c>
      <c r="R612" s="38">
        <f>IF($C612="",0,IF(OR(ISNUMBER(SEARCH("resign",$N612)),ISNUMBER(SEARCH("terminat",$N612)),ISNUMBER(SEARCH("inactive",$N612)),ISNUMBER(SEARCH("vacan",$N612)),ISNUMBER(SEARCH("deceased",$N612)),ISNUMBER(SEARCH("separated",$N612))),0,1))</f>
        <v/>
      </c>
      <c r="S612">
        <f>IF(OR($R612=0,NOT(ISNUMBER($I612))),"",IFERROR(DATEDIF($I612,DATE(FY,1,1),"y"),""))</f>
        <v/>
      </c>
      <c r="T612">
        <f>IF(OR($R612=0,NOT(ISNUMBER($J612))),"",IFERROR(DATEDIF($J612,DATE(FY,1,1),"y"),0))</f>
        <v/>
      </c>
      <c r="U612" s="38">
        <f>IF(OR($R612=0,NOT(ISNUMBER($I612))),0,IF(YEAR($I612)+IF($Q612=1,RetAgeO,RetAgeE)=FY,MONTH($I612),IF(YEAR($I612)+IF($Q612=1,RetAgeO,RetAgeE)&lt;FY,1,0)))</f>
        <v/>
      </c>
      <c r="V612" s="38">
        <f>IF(OR($R612=0,NOT(ISNUMBER($K612))),0,IF(YEAR($K612)=FY,MONTH($K612),IF(YEAR($K612)&lt;FY,1,0)))</f>
        <v/>
      </c>
      <c r="W612" s="38">
        <f>IF($R612=0,0,MIN(12,IF(AND(ISNUMBER($O612),$O612&gt;=1,$O612&lt;=12),INT($O612),12),IF(AND(RetireExit="Yes",$U612&gt;0),$U612,12),IF(AND(ContractExit="Yes",$V612&gt;0),$V612,12)))</f>
        <v/>
      </c>
      <c r="X612" s="37">
        <f>IF(ISNUMBER($P612),$P612,IncPct)</f>
        <v/>
      </c>
      <c r="Y612" s="39">
        <f>IF($W612=0,0,MAX(0,MIN($W612,IncMonth-1))+MAX(0,$W612-IncMonth+1)*(1+$X612))</f>
        <v/>
      </c>
      <c r="Z612" s="40">
        <f>IF($C612="",0,IFERROR(INDEX(Departments!$B$5:$B$54,MATCH($C612,Departments!$A$5:$A$54,0)),0))</f>
        <v/>
      </c>
      <c r="AA612" s="41">
        <f>N($L612)*$Y612</f>
        <v/>
      </c>
      <c r="AB612" s="41">
        <f>N($M612)*$Y612</f>
        <v/>
      </c>
      <c r="AC612" s="41">
        <f>$AA612*$Z612</f>
        <v/>
      </c>
      <c r="AD612" s="41">
        <f>$AA612*BonusMonths/12</f>
        <v/>
      </c>
      <c r="AE612" s="41">
        <f>($AA612+SI_Gross*$AB612)*IF($Q612=1,SI_O,SI_E)</f>
        <v/>
      </c>
      <c r="AF612" s="41">
        <f>IF($Q612=1,0,$AA612*EOSB)</f>
        <v/>
      </c>
      <c r="AG612" s="41">
        <f>$AN612*$W612</f>
        <v/>
      </c>
      <c r="AH612" s="41">
        <f>SUM($AA612:$AG612)</f>
        <v/>
      </c>
      <c r="AI612" s="41">
        <f>12*($AM612+$AN612)</f>
        <v/>
      </c>
      <c r="AJ612" s="41">
        <f>$AM612*((IncMonth-1)+(13-IncMonth)*(1+$X612))+12*$AN612</f>
        <v/>
      </c>
      <c r="AK612" s="41">
        <f>IF($R612=1,N($L612)+N($M612),0)</f>
        <v/>
      </c>
      <c r="AL612">
        <f>IF($C612="","",IF(N($L612)&lt;=0,"Basic salary missing",IF(ISNA(MATCH($C612,Departments!$A$5:$A$54,0)),"Department not on Departments sheet",IF(AND($I612&lt;&gt;"",NOT(ISNUMBER($I612))),"Date of birth is text, not a date",IF(AND($K612&lt;&gt;"",NOT(ISNUMBER($K612))),"Contract end is text, not a date","")))))</f>
        <v/>
      </c>
      <c r="AM612" s="41">
        <f>IF($R612=0,0,N($L612)*(1+$Z612+BonusMonths/12+IF($Q612=1,0,EOSB))+N($M612)+(N($L612)+SI_Gross*N($M612))*IF($Q612=1,SI_O,SI_E))</f>
        <v/>
      </c>
      <c r="AN612" s="41">
        <f>IF($R612=0,0,(IF($Q612=1,MedO,MedE+Ticket)+Training)/12)</f>
        <v/>
      </c>
    </row>
    <row r="613">
      <c r="I613" s="35" t="n"/>
      <c r="J613" s="35" t="n"/>
      <c r="K613" s="35" t="n"/>
      <c r="L613" s="36" t="n"/>
      <c r="M613" s="36" t="n"/>
      <c r="P613" s="37" t="n"/>
      <c r="Q613" s="38">
        <f>IF($C613="",0,IF(OR(LOWER(TRIM($G613))="omani",LOWER(TRIM($G613))="oman",LOWER(TRIM($G613))="om",LOWER(TRIM($G613))="local"),1,0))</f>
        <v/>
      </c>
      <c r="R613" s="38">
        <f>IF($C613="",0,IF(OR(ISNUMBER(SEARCH("resign",$N613)),ISNUMBER(SEARCH("terminat",$N613)),ISNUMBER(SEARCH("inactive",$N613)),ISNUMBER(SEARCH("vacan",$N613)),ISNUMBER(SEARCH("deceased",$N613)),ISNUMBER(SEARCH("separated",$N613))),0,1))</f>
        <v/>
      </c>
      <c r="S613">
        <f>IF(OR($R613=0,NOT(ISNUMBER($I613))),"",IFERROR(DATEDIF($I613,DATE(FY,1,1),"y"),""))</f>
        <v/>
      </c>
      <c r="T613">
        <f>IF(OR($R613=0,NOT(ISNUMBER($J613))),"",IFERROR(DATEDIF($J613,DATE(FY,1,1),"y"),0))</f>
        <v/>
      </c>
      <c r="U613" s="38">
        <f>IF(OR($R613=0,NOT(ISNUMBER($I613))),0,IF(YEAR($I613)+IF($Q613=1,RetAgeO,RetAgeE)=FY,MONTH($I613),IF(YEAR($I613)+IF($Q613=1,RetAgeO,RetAgeE)&lt;FY,1,0)))</f>
        <v/>
      </c>
      <c r="V613" s="38">
        <f>IF(OR($R613=0,NOT(ISNUMBER($K613))),0,IF(YEAR($K613)=FY,MONTH($K613),IF(YEAR($K613)&lt;FY,1,0)))</f>
        <v/>
      </c>
      <c r="W613" s="38">
        <f>IF($R613=0,0,MIN(12,IF(AND(ISNUMBER($O613),$O613&gt;=1,$O613&lt;=12),INT($O613),12),IF(AND(RetireExit="Yes",$U613&gt;0),$U613,12),IF(AND(ContractExit="Yes",$V613&gt;0),$V613,12)))</f>
        <v/>
      </c>
      <c r="X613" s="37">
        <f>IF(ISNUMBER($P613),$P613,IncPct)</f>
        <v/>
      </c>
      <c r="Y613" s="39">
        <f>IF($W613=0,0,MAX(0,MIN($W613,IncMonth-1))+MAX(0,$W613-IncMonth+1)*(1+$X613))</f>
        <v/>
      </c>
      <c r="Z613" s="40">
        <f>IF($C613="",0,IFERROR(INDEX(Departments!$B$5:$B$54,MATCH($C613,Departments!$A$5:$A$54,0)),0))</f>
        <v/>
      </c>
      <c r="AA613" s="41">
        <f>N($L613)*$Y613</f>
        <v/>
      </c>
      <c r="AB613" s="41">
        <f>N($M613)*$Y613</f>
        <v/>
      </c>
      <c r="AC613" s="41">
        <f>$AA613*$Z613</f>
        <v/>
      </c>
      <c r="AD613" s="41">
        <f>$AA613*BonusMonths/12</f>
        <v/>
      </c>
      <c r="AE613" s="41">
        <f>($AA613+SI_Gross*$AB613)*IF($Q613=1,SI_O,SI_E)</f>
        <v/>
      </c>
      <c r="AF613" s="41">
        <f>IF($Q613=1,0,$AA613*EOSB)</f>
        <v/>
      </c>
      <c r="AG613" s="41">
        <f>$AN613*$W613</f>
        <v/>
      </c>
      <c r="AH613" s="41">
        <f>SUM($AA613:$AG613)</f>
        <v/>
      </c>
      <c r="AI613" s="41">
        <f>12*($AM613+$AN613)</f>
        <v/>
      </c>
      <c r="AJ613" s="41">
        <f>$AM613*((IncMonth-1)+(13-IncMonth)*(1+$X613))+12*$AN613</f>
        <v/>
      </c>
      <c r="AK613" s="41">
        <f>IF($R613=1,N($L613)+N($M613),0)</f>
        <v/>
      </c>
      <c r="AL613">
        <f>IF($C613="","",IF(N($L613)&lt;=0,"Basic salary missing",IF(ISNA(MATCH($C613,Departments!$A$5:$A$54,0)),"Department not on Departments sheet",IF(AND($I613&lt;&gt;"",NOT(ISNUMBER($I613))),"Date of birth is text, not a date",IF(AND($K613&lt;&gt;"",NOT(ISNUMBER($K613))),"Contract end is text, not a date","")))))</f>
        <v/>
      </c>
      <c r="AM613" s="41">
        <f>IF($R613=0,0,N($L613)*(1+$Z613+BonusMonths/12+IF($Q613=1,0,EOSB))+N($M613)+(N($L613)+SI_Gross*N($M613))*IF($Q613=1,SI_O,SI_E))</f>
        <v/>
      </c>
      <c r="AN613" s="41">
        <f>IF($R613=0,0,(IF($Q613=1,MedO,MedE+Ticket)+Training)/12)</f>
        <v/>
      </c>
    </row>
    <row r="614">
      <c r="I614" s="35" t="n"/>
      <c r="J614" s="35" t="n"/>
      <c r="K614" s="35" t="n"/>
      <c r="L614" s="36" t="n"/>
      <c r="M614" s="36" t="n"/>
      <c r="P614" s="37" t="n"/>
      <c r="Q614" s="38">
        <f>IF($C614="",0,IF(OR(LOWER(TRIM($G614))="omani",LOWER(TRIM($G614))="oman",LOWER(TRIM($G614))="om",LOWER(TRIM($G614))="local"),1,0))</f>
        <v/>
      </c>
      <c r="R614" s="38">
        <f>IF($C614="",0,IF(OR(ISNUMBER(SEARCH("resign",$N614)),ISNUMBER(SEARCH("terminat",$N614)),ISNUMBER(SEARCH("inactive",$N614)),ISNUMBER(SEARCH("vacan",$N614)),ISNUMBER(SEARCH("deceased",$N614)),ISNUMBER(SEARCH("separated",$N614))),0,1))</f>
        <v/>
      </c>
      <c r="S614">
        <f>IF(OR($R614=0,NOT(ISNUMBER($I614))),"",IFERROR(DATEDIF($I614,DATE(FY,1,1),"y"),""))</f>
        <v/>
      </c>
      <c r="T614">
        <f>IF(OR($R614=0,NOT(ISNUMBER($J614))),"",IFERROR(DATEDIF($J614,DATE(FY,1,1),"y"),0))</f>
        <v/>
      </c>
      <c r="U614" s="38">
        <f>IF(OR($R614=0,NOT(ISNUMBER($I614))),0,IF(YEAR($I614)+IF($Q614=1,RetAgeO,RetAgeE)=FY,MONTH($I614),IF(YEAR($I614)+IF($Q614=1,RetAgeO,RetAgeE)&lt;FY,1,0)))</f>
        <v/>
      </c>
      <c r="V614" s="38">
        <f>IF(OR($R614=0,NOT(ISNUMBER($K614))),0,IF(YEAR($K614)=FY,MONTH($K614),IF(YEAR($K614)&lt;FY,1,0)))</f>
        <v/>
      </c>
      <c r="W614" s="38">
        <f>IF($R614=0,0,MIN(12,IF(AND(ISNUMBER($O614),$O614&gt;=1,$O614&lt;=12),INT($O614),12),IF(AND(RetireExit="Yes",$U614&gt;0),$U614,12),IF(AND(ContractExit="Yes",$V614&gt;0),$V614,12)))</f>
        <v/>
      </c>
      <c r="X614" s="37">
        <f>IF(ISNUMBER($P614),$P614,IncPct)</f>
        <v/>
      </c>
      <c r="Y614" s="39">
        <f>IF($W614=0,0,MAX(0,MIN($W614,IncMonth-1))+MAX(0,$W614-IncMonth+1)*(1+$X614))</f>
        <v/>
      </c>
      <c r="Z614" s="40">
        <f>IF($C614="",0,IFERROR(INDEX(Departments!$B$5:$B$54,MATCH($C614,Departments!$A$5:$A$54,0)),0))</f>
        <v/>
      </c>
      <c r="AA614" s="41">
        <f>N($L614)*$Y614</f>
        <v/>
      </c>
      <c r="AB614" s="41">
        <f>N($M614)*$Y614</f>
        <v/>
      </c>
      <c r="AC614" s="41">
        <f>$AA614*$Z614</f>
        <v/>
      </c>
      <c r="AD614" s="41">
        <f>$AA614*BonusMonths/12</f>
        <v/>
      </c>
      <c r="AE614" s="41">
        <f>($AA614+SI_Gross*$AB614)*IF($Q614=1,SI_O,SI_E)</f>
        <v/>
      </c>
      <c r="AF614" s="41">
        <f>IF($Q614=1,0,$AA614*EOSB)</f>
        <v/>
      </c>
      <c r="AG614" s="41">
        <f>$AN614*$W614</f>
        <v/>
      </c>
      <c r="AH614" s="41">
        <f>SUM($AA614:$AG614)</f>
        <v/>
      </c>
      <c r="AI614" s="41">
        <f>12*($AM614+$AN614)</f>
        <v/>
      </c>
      <c r="AJ614" s="41">
        <f>$AM614*((IncMonth-1)+(13-IncMonth)*(1+$X614))+12*$AN614</f>
        <v/>
      </c>
      <c r="AK614" s="41">
        <f>IF($R614=1,N($L614)+N($M614),0)</f>
        <v/>
      </c>
      <c r="AL614">
        <f>IF($C614="","",IF(N($L614)&lt;=0,"Basic salary missing",IF(ISNA(MATCH($C614,Departments!$A$5:$A$54,0)),"Department not on Departments sheet",IF(AND($I614&lt;&gt;"",NOT(ISNUMBER($I614))),"Date of birth is text, not a date",IF(AND($K614&lt;&gt;"",NOT(ISNUMBER($K614))),"Contract end is text, not a date","")))))</f>
        <v/>
      </c>
      <c r="AM614" s="41">
        <f>IF($R614=0,0,N($L614)*(1+$Z614+BonusMonths/12+IF($Q614=1,0,EOSB))+N($M614)+(N($L614)+SI_Gross*N($M614))*IF($Q614=1,SI_O,SI_E))</f>
        <v/>
      </c>
      <c r="AN614" s="41">
        <f>IF($R614=0,0,(IF($Q614=1,MedO,MedE+Ticket)+Training)/12)</f>
        <v/>
      </c>
    </row>
    <row r="615">
      <c r="I615" s="35" t="n"/>
      <c r="J615" s="35" t="n"/>
      <c r="K615" s="35" t="n"/>
      <c r="L615" s="36" t="n"/>
      <c r="M615" s="36" t="n"/>
      <c r="P615" s="37" t="n"/>
      <c r="Q615" s="38">
        <f>IF($C615="",0,IF(OR(LOWER(TRIM($G615))="omani",LOWER(TRIM($G615))="oman",LOWER(TRIM($G615))="om",LOWER(TRIM($G615))="local"),1,0))</f>
        <v/>
      </c>
      <c r="R615" s="38">
        <f>IF($C615="",0,IF(OR(ISNUMBER(SEARCH("resign",$N615)),ISNUMBER(SEARCH("terminat",$N615)),ISNUMBER(SEARCH("inactive",$N615)),ISNUMBER(SEARCH("vacan",$N615)),ISNUMBER(SEARCH("deceased",$N615)),ISNUMBER(SEARCH("separated",$N615))),0,1))</f>
        <v/>
      </c>
      <c r="S615">
        <f>IF(OR($R615=0,NOT(ISNUMBER($I615))),"",IFERROR(DATEDIF($I615,DATE(FY,1,1),"y"),""))</f>
        <v/>
      </c>
      <c r="T615">
        <f>IF(OR($R615=0,NOT(ISNUMBER($J615))),"",IFERROR(DATEDIF($J615,DATE(FY,1,1),"y"),0))</f>
        <v/>
      </c>
      <c r="U615" s="38">
        <f>IF(OR($R615=0,NOT(ISNUMBER($I615))),0,IF(YEAR($I615)+IF($Q615=1,RetAgeO,RetAgeE)=FY,MONTH($I615),IF(YEAR($I615)+IF($Q615=1,RetAgeO,RetAgeE)&lt;FY,1,0)))</f>
        <v/>
      </c>
      <c r="V615" s="38">
        <f>IF(OR($R615=0,NOT(ISNUMBER($K615))),0,IF(YEAR($K615)=FY,MONTH($K615),IF(YEAR($K615)&lt;FY,1,0)))</f>
        <v/>
      </c>
      <c r="W615" s="38">
        <f>IF($R615=0,0,MIN(12,IF(AND(ISNUMBER($O615),$O615&gt;=1,$O615&lt;=12),INT($O615),12),IF(AND(RetireExit="Yes",$U615&gt;0),$U615,12),IF(AND(ContractExit="Yes",$V615&gt;0),$V615,12)))</f>
        <v/>
      </c>
      <c r="X615" s="37">
        <f>IF(ISNUMBER($P615),$P615,IncPct)</f>
        <v/>
      </c>
      <c r="Y615" s="39">
        <f>IF($W615=0,0,MAX(0,MIN($W615,IncMonth-1))+MAX(0,$W615-IncMonth+1)*(1+$X615))</f>
        <v/>
      </c>
      <c r="Z615" s="40">
        <f>IF($C615="",0,IFERROR(INDEX(Departments!$B$5:$B$54,MATCH($C615,Departments!$A$5:$A$54,0)),0))</f>
        <v/>
      </c>
      <c r="AA615" s="41">
        <f>N($L615)*$Y615</f>
        <v/>
      </c>
      <c r="AB615" s="41">
        <f>N($M615)*$Y615</f>
        <v/>
      </c>
      <c r="AC615" s="41">
        <f>$AA615*$Z615</f>
        <v/>
      </c>
      <c r="AD615" s="41">
        <f>$AA615*BonusMonths/12</f>
        <v/>
      </c>
      <c r="AE615" s="41">
        <f>($AA615+SI_Gross*$AB615)*IF($Q615=1,SI_O,SI_E)</f>
        <v/>
      </c>
      <c r="AF615" s="41">
        <f>IF($Q615=1,0,$AA615*EOSB)</f>
        <v/>
      </c>
      <c r="AG615" s="41">
        <f>$AN615*$W615</f>
        <v/>
      </c>
      <c r="AH615" s="41">
        <f>SUM($AA615:$AG615)</f>
        <v/>
      </c>
      <c r="AI615" s="41">
        <f>12*($AM615+$AN615)</f>
        <v/>
      </c>
      <c r="AJ615" s="41">
        <f>$AM615*((IncMonth-1)+(13-IncMonth)*(1+$X615))+12*$AN615</f>
        <v/>
      </c>
      <c r="AK615" s="41">
        <f>IF($R615=1,N($L615)+N($M615),0)</f>
        <v/>
      </c>
      <c r="AL615">
        <f>IF($C615="","",IF(N($L615)&lt;=0,"Basic salary missing",IF(ISNA(MATCH($C615,Departments!$A$5:$A$54,0)),"Department not on Departments sheet",IF(AND($I615&lt;&gt;"",NOT(ISNUMBER($I615))),"Date of birth is text, not a date",IF(AND($K615&lt;&gt;"",NOT(ISNUMBER($K615))),"Contract end is text, not a date","")))))</f>
        <v/>
      </c>
      <c r="AM615" s="41">
        <f>IF($R615=0,0,N($L615)*(1+$Z615+BonusMonths/12+IF($Q615=1,0,EOSB))+N($M615)+(N($L615)+SI_Gross*N($M615))*IF($Q615=1,SI_O,SI_E))</f>
        <v/>
      </c>
      <c r="AN615" s="41">
        <f>IF($R615=0,0,(IF($Q615=1,MedO,MedE+Ticket)+Training)/12)</f>
        <v/>
      </c>
    </row>
    <row r="616">
      <c r="I616" s="35" t="n"/>
      <c r="J616" s="35" t="n"/>
      <c r="K616" s="35" t="n"/>
      <c r="L616" s="36" t="n"/>
      <c r="M616" s="36" t="n"/>
      <c r="P616" s="37" t="n"/>
      <c r="Q616" s="38">
        <f>IF($C616="",0,IF(OR(LOWER(TRIM($G616))="omani",LOWER(TRIM($G616))="oman",LOWER(TRIM($G616))="om",LOWER(TRIM($G616))="local"),1,0))</f>
        <v/>
      </c>
      <c r="R616" s="38">
        <f>IF($C616="",0,IF(OR(ISNUMBER(SEARCH("resign",$N616)),ISNUMBER(SEARCH("terminat",$N616)),ISNUMBER(SEARCH("inactive",$N616)),ISNUMBER(SEARCH("vacan",$N616)),ISNUMBER(SEARCH("deceased",$N616)),ISNUMBER(SEARCH("separated",$N616))),0,1))</f>
        <v/>
      </c>
      <c r="S616">
        <f>IF(OR($R616=0,NOT(ISNUMBER($I616))),"",IFERROR(DATEDIF($I616,DATE(FY,1,1),"y"),""))</f>
        <v/>
      </c>
      <c r="T616">
        <f>IF(OR($R616=0,NOT(ISNUMBER($J616))),"",IFERROR(DATEDIF($J616,DATE(FY,1,1),"y"),0))</f>
        <v/>
      </c>
      <c r="U616" s="38">
        <f>IF(OR($R616=0,NOT(ISNUMBER($I616))),0,IF(YEAR($I616)+IF($Q616=1,RetAgeO,RetAgeE)=FY,MONTH($I616),IF(YEAR($I616)+IF($Q616=1,RetAgeO,RetAgeE)&lt;FY,1,0)))</f>
        <v/>
      </c>
      <c r="V616" s="38">
        <f>IF(OR($R616=0,NOT(ISNUMBER($K616))),0,IF(YEAR($K616)=FY,MONTH($K616),IF(YEAR($K616)&lt;FY,1,0)))</f>
        <v/>
      </c>
      <c r="W616" s="38">
        <f>IF($R616=0,0,MIN(12,IF(AND(ISNUMBER($O616),$O616&gt;=1,$O616&lt;=12),INT($O616),12),IF(AND(RetireExit="Yes",$U616&gt;0),$U616,12),IF(AND(ContractExit="Yes",$V616&gt;0),$V616,12)))</f>
        <v/>
      </c>
      <c r="X616" s="37">
        <f>IF(ISNUMBER($P616),$P616,IncPct)</f>
        <v/>
      </c>
      <c r="Y616" s="39">
        <f>IF($W616=0,0,MAX(0,MIN($W616,IncMonth-1))+MAX(0,$W616-IncMonth+1)*(1+$X616))</f>
        <v/>
      </c>
      <c r="Z616" s="40">
        <f>IF($C616="",0,IFERROR(INDEX(Departments!$B$5:$B$54,MATCH($C616,Departments!$A$5:$A$54,0)),0))</f>
        <v/>
      </c>
      <c r="AA616" s="41">
        <f>N($L616)*$Y616</f>
        <v/>
      </c>
      <c r="AB616" s="41">
        <f>N($M616)*$Y616</f>
        <v/>
      </c>
      <c r="AC616" s="41">
        <f>$AA616*$Z616</f>
        <v/>
      </c>
      <c r="AD616" s="41">
        <f>$AA616*BonusMonths/12</f>
        <v/>
      </c>
      <c r="AE616" s="41">
        <f>($AA616+SI_Gross*$AB616)*IF($Q616=1,SI_O,SI_E)</f>
        <v/>
      </c>
      <c r="AF616" s="41">
        <f>IF($Q616=1,0,$AA616*EOSB)</f>
        <v/>
      </c>
      <c r="AG616" s="41">
        <f>$AN616*$W616</f>
        <v/>
      </c>
      <c r="AH616" s="41">
        <f>SUM($AA616:$AG616)</f>
        <v/>
      </c>
      <c r="AI616" s="41">
        <f>12*($AM616+$AN616)</f>
        <v/>
      </c>
      <c r="AJ616" s="41">
        <f>$AM616*((IncMonth-1)+(13-IncMonth)*(1+$X616))+12*$AN616</f>
        <v/>
      </c>
      <c r="AK616" s="41">
        <f>IF($R616=1,N($L616)+N($M616),0)</f>
        <v/>
      </c>
      <c r="AL616">
        <f>IF($C616="","",IF(N($L616)&lt;=0,"Basic salary missing",IF(ISNA(MATCH($C616,Departments!$A$5:$A$54,0)),"Department not on Departments sheet",IF(AND($I616&lt;&gt;"",NOT(ISNUMBER($I616))),"Date of birth is text, not a date",IF(AND($K616&lt;&gt;"",NOT(ISNUMBER($K616))),"Contract end is text, not a date","")))))</f>
        <v/>
      </c>
      <c r="AM616" s="41">
        <f>IF($R616=0,0,N($L616)*(1+$Z616+BonusMonths/12+IF($Q616=1,0,EOSB))+N($M616)+(N($L616)+SI_Gross*N($M616))*IF($Q616=1,SI_O,SI_E))</f>
        <v/>
      </c>
      <c r="AN616" s="41">
        <f>IF($R616=0,0,(IF($Q616=1,MedO,MedE+Ticket)+Training)/12)</f>
        <v/>
      </c>
    </row>
    <row r="617">
      <c r="I617" s="35" t="n"/>
      <c r="J617" s="35" t="n"/>
      <c r="K617" s="35" t="n"/>
      <c r="L617" s="36" t="n"/>
      <c r="M617" s="36" t="n"/>
      <c r="P617" s="37" t="n"/>
      <c r="Q617" s="38">
        <f>IF($C617="",0,IF(OR(LOWER(TRIM($G617))="omani",LOWER(TRIM($G617))="oman",LOWER(TRIM($G617))="om",LOWER(TRIM($G617))="local"),1,0))</f>
        <v/>
      </c>
      <c r="R617" s="38">
        <f>IF($C617="",0,IF(OR(ISNUMBER(SEARCH("resign",$N617)),ISNUMBER(SEARCH("terminat",$N617)),ISNUMBER(SEARCH("inactive",$N617)),ISNUMBER(SEARCH("vacan",$N617)),ISNUMBER(SEARCH("deceased",$N617)),ISNUMBER(SEARCH("separated",$N617))),0,1))</f>
        <v/>
      </c>
      <c r="S617">
        <f>IF(OR($R617=0,NOT(ISNUMBER($I617))),"",IFERROR(DATEDIF($I617,DATE(FY,1,1),"y"),""))</f>
        <v/>
      </c>
      <c r="T617">
        <f>IF(OR($R617=0,NOT(ISNUMBER($J617))),"",IFERROR(DATEDIF($J617,DATE(FY,1,1),"y"),0))</f>
        <v/>
      </c>
      <c r="U617" s="38">
        <f>IF(OR($R617=0,NOT(ISNUMBER($I617))),0,IF(YEAR($I617)+IF($Q617=1,RetAgeO,RetAgeE)=FY,MONTH($I617),IF(YEAR($I617)+IF($Q617=1,RetAgeO,RetAgeE)&lt;FY,1,0)))</f>
        <v/>
      </c>
      <c r="V617" s="38">
        <f>IF(OR($R617=0,NOT(ISNUMBER($K617))),0,IF(YEAR($K617)=FY,MONTH($K617),IF(YEAR($K617)&lt;FY,1,0)))</f>
        <v/>
      </c>
      <c r="W617" s="38">
        <f>IF($R617=0,0,MIN(12,IF(AND(ISNUMBER($O617),$O617&gt;=1,$O617&lt;=12),INT($O617),12),IF(AND(RetireExit="Yes",$U617&gt;0),$U617,12),IF(AND(ContractExit="Yes",$V617&gt;0),$V617,12)))</f>
        <v/>
      </c>
      <c r="X617" s="37">
        <f>IF(ISNUMBER($P617),$P617,IncPct)</f>
        <v/>
      </c>
      <c r="Y617" s="39">
        <f>IF($W617=0,0,MAX(0,MIN($W617,IncMonth-1))+MAX(0,$W617-IncMonth+1)*(1+$X617))</f>
        <v/>
      </c>
      <c r="Z617" s="40">
        <f>IF($C617="",0,IFERROR(INDEX(Departments!$B$5:$B$54,MATCH($C617,Departments!$A$5:$A$54,0)),0))</f>
        <v/>
      </c>
      <c r="AA617" s="41">
        <f>N($L617)*$Y617</f>
        <v/>
      </c>
      <c r="AB617" s="41">
        <f>N($M617)*$Y617</f>
        <v/>
      </c>
      <c r="AC617" s="41">
        <f>$AA617*$Z617</f>
        <v/>
      </c>
      <c r="AD617" s="41">
        <f>$AA617*BonusMonths/12</f>
        <v/>
      </c>
      <c r="AE617" s="41">
        <f>($AA617+SI_Gross*$AB617)*IF($Q617=1,SI_O,SI_E)</f>
        <v/>
      </c>
      <c r="AF617" s="41">
        <f>IF($Q617=1,0,$AA617*EOSB)</f>
        <v/>
      </c>
      <c r="AG617" s="41">
        <f>$AN617*$W617</f>
        <v/>
      </c>
      <c r="AH617" s="41">
        <f>SUM($AA617:$AG617)</f>
        <v/>
      </c>
      <c r="AI617" s="41">
        <f>12*($AM617+$AN617)</f>
        <v/>
      </c>
      <c r="AJ617" s="41">
        <f>$AM617*((IncMonth-1)+(13-IncMonth)*(1+$X617))+12*$AN617</f>
        <v/>
      </c>
      <c r="AK617" s="41">
        <f>IF($R617=1,N($L617)+N($M617),0)</f>
        <v/>
      </c>
      <c r="AL617">
        <f>IF($C617="","",IF(N($L617)&lt;=0,"Basic salary missing",IF(ISNA(MATCH($C617,Departments!$A$5:$A$54,0)),"Department not on Departments sheet",IF(AND($I617&lt;&gt;"",NOT(ISNUMBER($I617))),"Date of birth is text, not a date",IF(AND($K617&lt;&gt;"",NOT(ISNUMBER($K617))),"Contract end is text, not a date","")))))</f>
        <v/>
      </c>
      <c r="AM617" s="41">
        <f>IF($R617=0,0,N($L617)*(1+$Z617+BonusMonths/12+IF($Q617=1,0,EOSB))+N($M617)+(N($L617)+SI_Gross*N($M617))*IF($Q617=1,SI_O,SI_E))</f>
        <v/>
      </c>
      <c r="AN617" s="41">
        <f>IF($R617=0,0,(IF($Q617=1,MedO,MedE+Ticket)+Training)/12)</f>
        <v/>
      </c>
    </row>
    <row r="618">
      <c r="I618" s="35" t="n"/>
      <c r="J618" s="35" t="n"/>
      <c r="K618" s="35" t="n"/>
      <c r="L618" s="36" t="n"/>
      <c r="M618" s="36" t="n"/>
      <c r="P618" s="37" t="n"/>
      <c r="Q618" s="38">
        <f>IF($C618="",0,IF(OR(LOWER(TRIM($G618))="omani",LOWER(TRIM($G618))="oman",LOWER(TRIM($G618))="om",LOWER(TRIM($G618))="local"),1,0))</f>
        <v/>
      </c>
      <c r="R618" s="38">
        <f>IF($C618="",0,IF(OR(ISNUMBER(SEARCH("resign",$N618)),ISNUMBER(SEARCH("terminat",$N618)),ISNUMBER(SEARCH("inactive",$N618)),ISNUMBER(SEARCH("vacan",$N618)),ISNUMBER(SEARCH("deceased",$N618)),ISNUMBER(SEARCH("separated",$N618))),0,1))</f>
        <v/>
      </c>
      <c r="S618">
        <f>IF(OR($R618=0,NOT(ISNUMBER($I618))),"",IFERROR(DATEDIF($I618,DATE(FY,1,1),"y"),""))</f>
        <v/>
      </c>
      <c r="T618">
        <f>IF(OR($R618=0,NOT(ISNUMBER($J618))),"",IFERROR(DATEDIF($J618,DATE(FY,1,1),"y"),0))</f>
        <v/>
      </c>
      <c r="U618" s="38">
        <f>IF(OR($R618=0,NOT(ISNUMBER($I618))),0,IF(YEAR($I618)+IF($Q618=1,RetAgeO,RetAgeE)=FY,MONTH($I618),IF(YEAR($I618)+IF($Q618=1,RetAgeO,RetAgeE)&lt;FY,1,0)))</f>
        <v/>
      </c>
      <c r="V618" s="38">
        <f>IF(OR($R618=0,NOT(ISNUMBER($K618))),0,IF(YEAR($K618)=FY,MONTH($K618),IF(YEAR($K618)&lt;FY,1,0)))</f>
        <v/>
      </c>
      <c r="W618" s="38">
        <f>IF($R618=0,0,MIN(12,IF(AND(ISNUMBER($O618),$O618&gt;=1,$O618&lt;=12),INT($O618),12),IF(AND(RetireExit="Yes",$U618&gt;0),$U618,12),IF(AND(ContractExit="Yes",$V618&gt;0),$V618,12)))</f>
        <v/>
      </c>
      <c r="X618" s="37">
        <f>IF(ISNUMBER($P618),$P618,IncPct)</f>
        <v/>
      </c>
      <c r="Y618" s="39">
        <f>IF($W618=0,0,MAX(0,MIN($W618,IncMonth-1))+MAX(0,$W618-IncMonth+1)*(1+$X618))</f>
        <v/>
      </c>
      <c r="Z618" s="40">
        <f>IF($C618="",0,IFERROR(INDEX(Departments!$B$5:$B$54,MATCH($C618,Departments!$A$5:$A$54,0)),0))</f>
        <v/>
      </c>
      <c r="AA618" s="41">
        <f>N($L618)*$Y618</f>
        <v/>
      </c>
      <c r="AB618" s="41">
        <f>N($M618)*$Y618</f>
        <v/>
      </c>
      <c r="AC618" s="41">
        <f>$AA618*$Z618</f>
        <v/>
      </c>
      <c r="AD618" s="41">
        <f>$AA618*BonusMonths/12</f>
        <v/>
      </c>
      <c r="AE618" s="41">
        <f>($AA618+SI_Gross*$AB618)*IF($Q618=1,SI_O,SI_E)</f>
        <v/>
      </c>
      <c r="AF618" s="41">
        <f>IF($Q618=1,0,$AA618*EOSB)</f>
        <v/>
      </c>
      <c r="AG618" s="41">
        <f>$AN618*$W618</f>
        <v/>
      </c>
      <c r="AH618" s="41">
        <f>SUM($AA618:$AG618)</f>
        <v/>
      </c>
      <c r="AI618" s="41">
        <f>12*($AM618+$AN618)</f>
        <v/>
      </c>
      <c r="AJ618" s="41">
        <f>$AM618*((IncMonth-1)+(13-IncMonth)*(1+$X618))+12*$AN618</f>
        <v/>
      </c>
      <c r="AK618" s="41">
        <f>IF($R618=1,N($L618)+N($M618),0)</f>
        <v/>
      </c>
      <c r="AL618">
        <f>IF($C618="","",IF(N($L618)&lt;=0,"Basic salary missing",IF(ISNA(MATCH($C618,Departments!$A$5:$A$54,0)),"Department not on Departments sheet",IF(AND($I618&lt;&gt;"",NOT(ISNUMBER($I618))),"Date of birth is text, not a date",IF(AND($K618&lt;&gt;"",NOT(ISNUMBER($K618))),"Contract end is text, not a date","")))))</f>
        <v/>
      </c>
      <c r="AM618" s="41">
        <f>IF($R618=0,0,N($L618)*(1+$Z618+BonusMonths/12+IF($Q618=1,0,EOSB))+N($M618)+(N($L618)+SI_Gross*N($M618))*IF($Q618=1,SI_O,SI_E))</f>
        <v/>
      </c>
      <c r="AN618" s="41">
        <f>IF($R618=0,0,(IF($Q618=1,MedO,MedE+Ticket)+Training)/12)</f>
        <v/>
      </c>
    </row>
    <row r="619">
      <c r="I619" s="35" t="n"/>
      <c r="J619" s="35" t="n"/>
      <c r="K619" s="35" t="n"/>
      <c r="L619" s="36" t="n"/>
      <c r="M619" s="36" t="n"/>
      <c r="P619" s="37" t="n"/>
      <c r="Q619" s="38">
        <f>IF($C619="",0,IF(OR(LOWER(TRIM($G619))="omani",LOWER(TRIM($G619))="oman",LOWER(TRIM($G619))="om",LOWER(TRIM($G619))="local"),1,0))</f>
        <v/>
      </c>
      <c r="R619" s="38">
        <f>IF($C619="",0,IF(OR(ISNUMBER(SEARCH("resign",$N619)),ISNUMBER(SEARCH("terminat",$N619)),ISNUMBER(SEARCH("inactive",$N619)),ISNUMBER(SEARCH("vacan",$N619)),ISNUMBER(SEARCH("deceased",$N619)),ISNUMBER(SEARCH("separated",$N619))),0,1))</f>
        <v/>
      </c>
      <c r="S619">
        <f>IF(OR($R619=0,NOT(ISNUMBER($I619))),"",IFERROR(DATEDIF($I619,DATE(FY,1,1),"y"),""))</f>
        <v/>
      </c>
      <c r="T619">
        <f>IF(OR($R619=0,NOT(ISNUMBER($J619))),"",IFERROR(DATEDIF($J619,DATE(FY,1,1),"y"),0))</f>
        <v/>
      </c>
      <c r="U619" s="38">
        <f>IF(OR($R619=0,NOT(ISNUMBER($I619))),0,IF(YEAR($I619)+IF($Q619=1,RetAgeO,RetAgeE)=FY,MONTH($I619),IF(YEAR($I619)+IF($Q619=1,RetAgeO,RetAgeE)&lt;FY,1,0)))</f>
        <v/>
      </c>
      <c r="V619" s="38">
        <f>IF(OR($R619=0,NOT(ISNUMBER($K619))),0,IF(YEAR($K619)=FY,MONTH($K619),IF(YEAR($K619)&lt;FY,1,0)))</f>
        <v/>
      </c>
      <c r="W619" s="38">
        <f>IF($R619=0,0,MIN(12,IF(AND(ISNUMBER($O619),$O619&gt;=1,$O619&lt;=12),INT($O619),12),IF(AND(RetireExit="Yes",$U619&gt;0),$U619,12),IF(AND(ContractExit="Yes",$V619&gt;0),$V619,12)))</f>
        <v/>
      </c>
      <c r="X619" s="37">
        <f>IF(ISNUMBER($P619),$P619,IncPct)</f>
        <v/>
      </c>
      <c r="Y619" s="39">
        <f>IF($W619=0,0,MAX(0,MIN($W619,IncMonth-1))+MAX(0,$W619-IncMonth+1)*(1+$X619))</f>
        <v/>
      </c>
      <c r="Z619" s="40">
        <f>IF($C619="",0,IFERROR(INDEX(Departments!$B$5:$B$54,MATCH($C619,Departments!$A$5:$A$54,0)),0))</f>
        <v/>
      </c>
      <c r="AA619" s="41">
        <f>N($L619)*$Y619</f>
        <v/>
      </c>
      <c r="AB619" s="41">
        <f>N($M619)*$Y619</f>
        <v/>
      </c>
      <c r="AC619" s="41">
        <f>$AA619*$Z619</f>
        <v/>
      </c>
      <c r="AD619" s="41">
        <f>$AA619*BonusMonths/12</f>
        <v/>
      </c>
      <c r="AE619" s="41">
        <f>($AA619+SI_Gross*$AB619)*IF($Q619=1,SI_O,SI_E)</f>
        <v/>
      </c>
      <c r="AF619" s="41">
        <f>IF($Q619=1,0,$AA619*EOSB)</f>
        <v/>
      </c>
      <c r="AG619" s="41">
        <f>$AN619*$W619</f>
        <v/>
      </c>
      <c r="AH619" s="41">
        <f>SUM($AA619:$AG619)</f>
        <v/>
      </c>
      <c r="AI619" s="41">
        <f>12*($AM619+$AN619)</f>
        <v/>
      </c>
      <c r="AJ619" s="41">
        <f>$AM619*((IncMonth-1)+(13-IncMonth)*(1+$X619))+12*$AN619</f>
        <v/>
      </c>
      <c r="AK619" s="41">
        <f>IF($R619=1,N($L619)+N($M619),0)</f>
        <v/>
      </c>
      <c r="AL619">
        <f>IF($C619="","",IF(N($L619)&lt;=0,"Basic salary missing",IF(ISNA(MATCH($C619,Departments!$A$5:$A$54,0)),"Department not on Departments sheet",IF(AND($I619&lt;&gt;"",NOT(ISNUMBER($I619))),"Date of birth is text, not a date",IF(AND($K619&lt;&gt;"",NOT(ISNUMBER($K619))),"Contract end is text, not a date","")))))</f>
        <v/>
      </c>
      <c r="AM619" s="41">
        <f>IF($R619=0,0,N($L619)*(1+$Z619+BonusMonths/12+IF($Q619=1,0,EOSB))+N($M619)+(N($L619)+SI_Gross*N($M619))*IF($Q619=1,SI_O,SI_E))</f>
        <v/>
      </c>
      <c r="AN619" s="41">
        <f>IF($R619=0,0,(IF($Q619=1,MedO,MedE+Ticket)+Training)/12)</f>
        <v/>
      </c>
    </row>
    <row r="620">
      <c r="I620" s="35" t="n"/>
      <c r="J620" s="35" t="n"/>
      <c r="K620" s="35" t="n"/>
      <c r="L620" s="36" t="n"/>
      <c r="M620" s="36" t="n"/>
      <c r="P620" s="37" t="n"/>
      <c r="Q620" s="38">
        <f>IF($C620="",0,IF(OR(LOWER(TRIM($G620))="omani",LOWER(TRIM($G620))="oman",LOWER(TRIM($G620))="om",LOWER(TRIM($G620))="local"),1,0))</f>
        <v/>
      </c>
      <c r="R620" s="38">
        <f>IF($C620="",0,IF(OR(ISNUMBER(SEARCH("resign",$N620)),ISNUMBER(SEARCH("terminat",$N620)),ISNUMBER(SEARCH("inactive",$N620)),ISNUMBER(SEARCH("vacan",$N620)),ISNUMBER(SEARCH("deceased",$N620)),ISNUMBER(SEARCH("separated",$N620))),0,1))</f>
        <v/>
      </c>
      <c r="S620">
        <f>IF(OR($R620=0,NOT(ISNUMBER($I620))),"",IFERROR(DATEDIF($I620,DATE(FY,1,1),"y"),""))</f>
        <v/>
      </c>
      <c r="T620">
        <f>IF(OR($R620=0,NOT(ISNUMBER($J620))),"",IFERROR(DATEDIF($J620,DATE(FY,1,1),"y"),0))</f>
        <v/>
      </c>
      <c r="U620" s="38">
        <f>IF(OR($R620=0,NOT(ISNUMBER($I620))),0,IF(YEAR($I620)+IF($Q620=1,RetAgeO,RetAgeE)=FY,MONTH($I620),IF(YEAR($I620)+IF($Q620=1,RetAgeO,RetAgeE)&lt;FY,1,0)))</f>
        <v/>
      </c>
      <c r="V620" s="38">
        <f>IF(OR($R620=0,NOT(ISNUMBER($K620))),0,IF(YEAR($K620)=FY,MONTH($K620),IF(YEAR($K620)&lt;FY,1,0)))</f>
        <v/>
      </c>
      <c r="W620" s="38">
        <f>IF($R620=0,0,MIN(12,IF(AND(ISNUMBER($O620),$O620&gt;=1,$O620&lt;=12),INT($O620),12),IF(AND(RetireExit="Yes",$U620&gt;0),$U620,12),IF(AND(ContractExit="Yes",$V620&gt;0),$V620,12)))</f>
        <v/>
      </c>
      <c r="X620" s="37">
        <f>IF(ISNUMBER($P620),$P620,IncPct)</f>
        <v/>
      </c>
      <c r="Y620" s="39">
        <f>IF($W620=0,0,MAX(0,MIN($W620,IncMonth-1))+MAX(0,$W620-IncMonth+1)*(1+$X620))</f>
        <v/>
      </c>
      <c r="Z620" s="40">
        <f>IF($C620="",0,IFERROR(INDEX(Departments!$B$5:$B$54,MATCH($C620,Departments!$A$5:$A$54,0)),0))</f>
        <v/>
      </c>
      <c r="AA620" s="41">
        <f>N($L620)*$Y620</f>
        <v/>
      </c>
      <c r="AB620" s="41">
        <f>N($M620)*$Y620</f>
        <v/>
      </c>
      <c r="AC620" s="41">
        <f>$AA620*$Z620</f>
        <v/>
      </c>
      <c r="AD620" s="41">
        <f>$AA620*BonusMonths/12</f>
        <v/>
      </c>
      <c r="AE620" s="41">
        <f>($AA620+SI_Gross*$AB620)*IF($Q620=1,SI_O,SI_E)</f>
        <v/>
      </c>
      <c r="AF620" s="41">
        <f>IF($Q620=1,0,$AA620*EOSB)</f>
        <v/>
      </c>
      <c r="AG620" s="41">
        <f>$AN620*$W620</f>
        <v/>
      </c>
      <c r="AH620" s="41">
        <f>SUM($AA620:$AG620)</f>
        <v/>
      </c>
      <c r="AI620" s="41">
        <f>12*($AM620+$AN620)</f>
        <v/>
      </c>
      <c r="AJ620" s="41">
        <f>$AM620*((IncMonth-1)+(13-IncMonth)*(1+$X620))+12*$AN620</f>
        <v/>
      </c>
      <c r="AK620" s="41">
        <f>IF($R620=1,N($L620)+N($M620),0)</f>
        <v/>
      </c>
      <c r="AL620">
        <f>IF($C620="","",IF(N($L620)&lt;=0,"Basic salary missing",IF(ISNA(MATCH($C620,Departments!$A$5:$A$54,0)),"Department not on Departments sheet",IF(AND($I620&lt;&gt;"",NOT(ISNUMBER($I620))),"Date of birth is text, not a date",IF(AND($K620&lt;&gt;"",NOT(ISNUMBER($K620))),"Contract end is text, not a date","")))))</f>
        <v/>
      </c>
      <c r="AM620" s="41">
        <f>IF($R620=0,0,N($L620)*(1+$Z620+BonusMonths/12+IF($Q620=1,0,EOSB))+N($M620)+(N($L620)+SI_Gross*N($M620))*IF($Q620=1,SI_O,SI_E))</f>
        <v/>
      </c>
      <c r="AN620" s="41">
        <f>IF($R620=0,0,(IF($Q620=1,MedO,MedE+Ticket)+Training)/12)</f>
        <v/>
      </c>
    </row>
    <row r="621">
      <c r="I621" s="35" t="n"/>
      <c r="J621" s="35" t="n"/>
      <c r="K621" s="35" t="n"/>
      <c r="L621" s="36" t="n"/>
      <c r="M621" s="36" t="n"/>
      <c r="P621" s="37" t="n"/>
      <c r="Q621" s="38">
        <f>IF($C621="",0,IF(OR(LOWER(TRIM($G621))="omani",LOWER(TRIM($G621))="oman",LOWER(TRIM($G621))="om",LOWER(TRIM($G621))="local"),1,0))</f>
        <v/>
      </c>
      <c r="R621" s="38">
        <f>IF($C621="",0,IF(OR(ISNUMBER(SEARCH("resign",$N621)),ISNUMBER(SEARCH("terminat",$N621)),ISNUMBER(SEARCH("inactive",$N621)),ISNUMBER(SEARCH("vacan",$N621)),ISNUMBER(SEARCH("deceased",$N621)),ISNUMBER(SEARCH("separated",$N621))),0,1))</f>
        <v/>
      </c>
      <c r="S621">
        <f>IF(OR($R621=0,NOT(ISNUMBER($I621))),"",IFERROR(DATEDIF($I621,DATE(FY,1,1),"y"),""))</f>
        <v/>
      </c>
      <c r="T621">
        <f>IF(OR($R621=0,NOT(ISNUMBER($J621))),"",IFERROR(DATEDIF($J621,DATE(FY,1,1),"y"),0))</f>
        <v/>
      </c>
      <c r="U621" s="38">
        <f>IF(OR($R621=0,NOT(ISNUMBER($I621))),0,IF(YEAR($I621)+IF($Q621=1,RetAgeO,RetAgeE)=FY,MONTH($I621),IF(YEAR($I621)+IF($Q621=1,RetAgeO,RetAgeE)&lt;FY,1,0)))</f>
        <v/>
      </c>
      <c r="V621" s="38">
        <f>IF(OR($R621=0,NOT(ISNUMBER($K621))),0,IF(YEAR($K621)=FY,MONTH($K621),IF(YEAR($K621)&lt;FY,1,0)))</f>
        <v/>
      </c>
      <c r="W621" s="38">
        <f>IF($R621=0,0,MIN(12,IF(AND(ISNUMBER($O621),$O621&gt;=1,$O621&lt;=12),INT($O621),12),IF(AND(RetireExit="Yes",$U621&gt;0),$U621,12),IF(AND(ContractExit="Yes",$V621&gt;0),$V621,12)))</f>
        <v/>
      </c>
      <c r="X621" s="37">
        <f>IF(ISNUMBER($P621),$P621,IncPct)</f>
        <v/>
      </c>
      <c r="Y621" s="39">
        <f>IF($W621=0,0,MAX(0,MIN($W621,IncMonth-1))+MAX(0,$W621-IncMonth+1)*(1+$X621))</f>
        <v/>
      </c>
      <c r="Z621" s="40">
        <f>IF($C621="",0,IFERROR(INDEX(Departments!$B$5:$B$54,MATCH($C621,Departments!$A$5:$A$54,0)),0))</f>
        <v/>
      </c>
      <c r="AA621" s="41">
        <f>N($L621)*$Y621</f>
        <v/>
      </c>
      <c r="AB621" s="41">
        <f>N($M621)*$Y621</f>
        <v/>
      </c>
      <c r="AC621" s="41">
        <f>$AA621*$Z621</f>
        <v/>
      </c>
      <c r="AD621" s="41">
        <f>$AA621*BonusMonths/12</f>
        <v/>
      </c>
      <c r="AE621" s="41">
        <f>($AA621+SI_Gross*$AB621)*IF($Q621=1,SI_O,SI_E)</f>
        <v/>
      </c>
      <c r="AF621" s="41">
        <f>IF($Q621=1,0,$AA621*EOSB)</f>
        <v/>
      </c>
      <c r="AG621" s="41">
        <f>$AN621*$W621</f>
        <v/>
      </c>
      <c r="AH621" s="41">
        <f>SUM($AA621:$AG621)</f>
        <v/>
      </c>
      <c r="AI621" s="41">
        <f>12*($AM621+$AN621)</f>
        <v/>
      </c>
      <c r="AJ621" s="41">
        <f>$AM621*((IncMonth-1)+(13-IncMonth)*(1+$X621))+12*$AN621</f>
        <v/>
      </c>
      <c r="AK621" s="41">
        <f>IF($R621=1,N($L621)+N($M621),0)</f>
        <v/>
      </c>
      <c r="AL621">
        <f>IF($C621="","",IF(N($L621)&lt;=0,"Basic salary missing",IF(ISNA(MATCH($C621,Departments!$A$5:$A$54,0)),"Department not on Departments sheet",IF(AND($I621&lt;&gt;"",NOT(ISNUMBER($I621))),"Date of birth is text, not a date",IF(AND($K621&lt;&gt;"",NOT(ISNUMBER($K621))),"Contract end is text, not a date","")))))</f>
        <v/>
      </c>
      <c r="AM621" s="41">
        <f>IF($R621=0,0,N($L621)*(1+$Z621+BonusMonths/12+IF($Q621=1,0,EOSB))+N($M621)+(N($L621)+SI_Gross*N($M621))*IF($Q621=1,SI_O,SI_E))</f>
        <v/>
      </c>
      <c r="AN621" s="41">
        <f>IF($R621=0,0,(IF($Q621=1,MedO,MedE+Ticket)+Training)/12)</f>
        <v/>
      </c>
    </row>
    <row r="622">
      <c r="I622" s="35" t="n"/>
      <c r="J622" s="35" t="n"/>
      <c r="K622" s="35" t="n"/>
      <c r="L622" s="36" t="n"/>
      <c r="M622" s="36" t="n"/>
      <c r="P622" s="37" t="n"/>
      <c r="Q622" s="38">
        <f>IF($C622="",0,IF(OR(LOWER(TRIM($G622))="omani",LOWER(TRIM($G622))="oman",LOWER(TRIM($G622))="om",LOWER(TRIM($G622))="local"),1,0))</f>
        <v/>
      </c>
      <c r="R622" s="38">
        <f>IF($C622="",0,IF(OR(ISNUMBER(SEARCH("resign",$N622)),ISNUMBER(SEARCH("terminat",$N622)),ISNUMBER(SEARCH("inactive",$N622)),ISNUMBER(SEARCH("vacan",$N622)),ISNUMBER(SEARCH("deceased",$N622)),ISNUMBER(SEARCH("separated",$N622))),0,1))</f>
        <v/>
      </c>
      <c r="S622">
        <f>IF(OR($R622=0,NOT(ISNUMBER($I622))),"",IFERROR(DATEDIF($I622,DATE(FY,1,1),"y"),""))</f>
        <v/>
      </c>
      <c r="T622">
        <f>IF(OR($R622=0,NOT(ISNUMBER($J622))),"",IFERROR(DATEDIF($J622,DATE(FY,1,1),"y"),0))</f>
        <v/>
      </c>
      <c r="U622" s="38">
        <f>IF(OR($R622=0,NOT(ISNUMBER($I622))),0,IF(YEAR($I622)+IF($Q622=1,RetAgeO,RetAgeE)=FY,MONTH($I622),IF(YEAR($I622)+IF($Q622=1,RetAgeO,RetAgeE)&lt;FY,1,0)))</f>
        <v/>
      </c>
      <c r="V622" s="38">
        <f>IF(OR($R622=0,NOT(ISNUMBER($K622))),0,IF(YEAR($K622)=FY,MONTH($K622),IF(YEAR($K622)&lt;FY,1,0)))</f>
        <v/>
      </c>
      <c r="W622" s="38">
        <f>IF($R622=0,0,MIN(12,IF(AND(ISNUMBER($O622),$O622&gt;=1,$O622&lt;=12),INT($O622),12),IF(AND(RetireExit="Yes",$U622&gt;0),$U622,12),IF(AND(ContractExit="Yes",$V622&gt;0),$V622,12)))</f>
        <v/>
      </c>
      <c r="X622" s="37">
        <f>IF(ISNUMBER($P622),$P622,IncPct)</f>
        <v/>
      </c>
      <c r="Y622" s="39">
        <f>IF($W622=0,0,MAX(0,MIN($W622,IncMonth-1))+MAX(0,$W622-IncMonth+1)*(1+$X622))</f>
        <v/>
      </c>
      <c r="Z622" s="40">
        <f>IF($C622="",0,IFERROR(INDEX(Departments!$B$5:$B$54,MATCH($C622,Departments!$A$5:$A$54,0)),0))</f>
        <v/>
      </c>
      <c r="AA622" s="41">
        <f>N($L622)*$Y622</f>
        <v/>
      </c>
      <c r="AB622" s="41">
        <f>N($M622)*$Y622</f>
        <v/>
      </c>
      <c r="AC622" s="41">
        <f>$AA622*$Z622</f>
        <v/>
      </c>
      <c r="AD622" s="41">
        <f>$AA622*BonusMonths/12</f>
        <v/>
      </c>
      <c r="AE622" s="41">
        <f>($AA622+SI_Gross*$AB622)*IF($Q622=1,SI_O,SI_E)</f>
        <v/>
      </c>
      <c r="AF622" s="41">
        <f>IF($Q622=1,0,$AA622*EOSB)</f>
        <v/>
      </c>
      <c r="AG622" s="41">
        <f>$AN622*$W622</f>
        <v/>
      </c>
      <c r="AH622" s="41">
        <f>SUM($AA622:$AG622)</f>
        <v/>
      </c>
      <c r="AI622" s="41">
        <f>12*($AM622+$AN622)</f>
        <v/>
      </c>
      <c r="AJ622" s="41">
        <f>$AM622*((IncMonth-1)+(13-IncMonth)*(1+$X622))+12*$AN622</f>
        <v/>
      </c>
      <c r="AK622" s="41">
        <f>IF($R622=1,N($L622)+N($M622),0)</f>
        <v/>
      </c>
      <c r="AL622">
        <f>IF($C622="","",IF(N($L622)&lt;=0,"Basic salary missing",IF(ISNA(MATCH($C622,Departments!$A$5:$A$54,0)),"Department not on Departments sheet",IF(AND($I622&lt;&gt;"",NOT(ISNUMBER($I622))),"Date of birth is text, not a date",IF(AND($K622&lt;&gt;"",NOT(ISNUMBER($K622))),"Contract end is text, not a date","")))))</f>
        <v/>
      </c>
      <c r="AM622" s="41">
        <f>IF($R622=0,0,N($L622)*(1+$Z622+BonusMonths/12+IF($Q622=1,0,EOSB))+N($M622)+(N($L622)+SI_Gross*N($M622))*IF($Q622=1,SI_O,SI_E))</f>
        <v/>
      </c>
      <c r="AN622" s="41">
        <f>IF($R622=0,0,(IF($Q622=1,MedO,MedE+Ticket)+Training)/12)</f>
        <v/>
      </c>
    </row>
    <row r="623">
      <c r="I623" s="35" t="n"/>
      <c r="J623" s="35" t="n"/>
      <c r="K623" s="35" t="n"/>
      <c r="L623" s="36" t="n"/>
      <c r="M623" s="36" t="n"/>
      <c r="P623" s="37" t="n"/>
      <c r="Q623" s="38">
        <f>IF($C623="",0,IF(OR(LOWER(TRIM($G623))="omani",LOWER(TRIM($G623))="oman",LOWER(TRIM($G623))="om",LOWER(TRIM($G623))="local"),1,0))</f>
        <v/>
      </c>
      <c r="R623" s="38">
        <f>IF($C623="",0,IF(OR(ISNUMBER(SEARCH("resign",$N623)),ISNUMBER(SEARCH("terminat",$N623)),ISNUMBER(SEARCH("inactive",$N623)),ISNUMBER(SEARCH("vacan",$N623)),ISNUMBER(SEARCH("deceased",$N623)),ISNUMBER(SEARCH("separated",$N623))),0,1))</f>
        <v/>
      </c>
      <c r="S623">
        <f>IF(OR($R623=0,NOT(ISNUMBER($I623))),"",IFERROR(DATEDIF($I623,DATE(FY,1,1),"y"),""))</f>
        <v/>
      </c>
      <c r="T623">
        <f>IF(OR($R623=0,NOT(ISNUMBER($J623))),"",IFERROR(DATEDIF($J623,DATE(FY,1,1),"y"),0))</f>
        <v/>
      </c>
      <c r="U623" s="38">
        <f>IF(OR($R623=0,NOT(ISNUMBER($I623))),0,IF(YEAR($I623)+IF($Q623=1,RetAgeO,RetAgeE)=FY,MONTH($I623),IF(YEAR($I623)+IF($Q623=1,RetAgeO,RetAgeE)&lt;FY,1,0)))</f>
        <v/>
      </c>
      <c r="V623" s="38">
        <f>IF(OR($R623=0,NOT(ISNUMBER($K623))),0,IF(YEAR($K623)=FY,MONTH($K623),IF(YEAR($K623)&lt;FY,1,0)))</f>
        <v/>
      </c>
      <c r="W623" s="38">
        <f>IF($R623=0,0,MIN(12,IF(AND(ISNUMBER($O623),$O623&gt;=1,$O623&lt;=12),INT($O623),12),IF(AND(RetireExit="Yes",$U623&gt;0),$U623,12),IF(AND(ContractExit="Yes",$V623&gt;0),$V623,12)))</f>
        <v/>
      </c>
      <c r="X623" s="37">
        <f>IF(ISNUMBER($P623),$P623,IncPct)</f>
        <v/>
      </c>
      <c r="Y623" s="39">
        <f>IF($W623=0,0,MAX(0,MIN($W623,IncMonth-1))+MAX(0,$W623-IncMonth+1)*(1+$X623))</f>
        <v/>
      </c>
      <c r="Z623" s="40">
        <f>IF($C623="",0,IFERROR(INDEX(Departments!$B$5:$B$54,MATCH($C623,Departments!$A$5:$A$54,0)),0))</f>
        <v/>
      </c>
      <c r="AA623" s="41">
        <f>N($L623)*$Y623</f>
        <v/>
      </c>
      <c r="AB623" s="41">
        <f>N($M623)*$Y623</f>
        <v/>
      </c>
      <c r="AC623" s="41">
        <f>$AA623*$Z623</f>
        <v/>
      </c>
      <c r="AD623" s="41">
        <f>$AA623*BonusMonths/12</f>
        <v/>
      </c>
      <c r="AE623" s="41">
        <f>($AA623+SI_Gross*$AB623)*IF($Q623=1,SI_O,SI_E)</f>
        <v/>
      </c>
      <c r="AF623" s="41">
        <f>IF($Q623=1,0,$AA623*EOSB)</f>
        <v/>
      </c>
      <c r="AG623" s="41">
        <f>$AN623*$W623</f>
        <v/>
      </c>
      <c r="AH623" s="41">
        <f>SUM($AA623:$AG623)</f>
        <v/>
      </c>
      <c r="AI623" s="41">
        <f>12*($AM623+$AN623)</f>
        <v/>
      </c>
      <c r="AJ623" s="41">
        <f>$AM623*((IncMonth-1)+(13-IncMonth)*(1+$X623))+12*$AN623</f>
        <v/>
      </c>
      <c r="AK623" s="41">
        <f>IF($R623=1,N($L623)+N($M623),0)</f>
        <v/>
      </c>
      <c r="AL623">
        <f>IF($C623="","",IF(N($L623)&lt;=0,"Basic salary missing",IF(ISNA(MATCH($C623,Departments!$A$5:$A$54,0)),"Department not on Departments sheet",IF(AND($I623&lt;&gt;"",NOT(ISNUMBER($I623))),"Date of birth is text, not a date",IF(AND($K623&lt;&gt;"",NOT(ISNUMBER($K623))),"Contract end is text, not a date","")))))</f>
        <v/>
      </c>
      <c r="AM623" s="41">
        <f>IF($R623=0,0,N($L623)*(1+$Z623+BonusMonths/12+IF($Q623=1,0,EOSB))+N($M623)+(N($L623)+SI_Gross*N($M623))*IF($Q623=1,SI_O,SI_E))</f>
        <v/>
      </c>
      <c r="AN623" s="41">
        <f>IF($R623=0,0,(IF($Q623=1,MedO,MedE+Ticket)+Training)/12)</f>
        <v/>
      </c>
    </row>
    <row r="624">
      <c r="I624" s="35" t="n"/>
      <c r="J624" s="35" t="n"/>
      <c r="K624" s="35" t="n"/>
      <c r="L624" s="36" t="n"/>
      <c r="M624" s="36" t="n"/>
      <c r="P624" s="37" t="n"/>
      <c r="Q624" s="38">
        <f>IF($C624="",0,IF(OR(LOWER(TRIM($G624))="omani",LOWER(TRIM($G624))="oman",LOWER(TRIM($G624))="om",LOWER(TRIM($G624))="local"),1,0))</f>
        <v/>
      </c>
      <c r="R624" s="38">
        <f>IF($C624="",0,IF(OR(ISNUMBER(SEARCH("resign",$N624)),ISNUMBER(SEARCH("terminat",$N624)),ISNUMBER(SEARCH("inactive",$N624)),ISNUMBER(SEARCH("vacan",$N624)),ISNUMBER(SEARCH("deceased",$N624)),ISNUMBER(SEARCH("separated",$N624))),0,1))</f>
        <v/>
      </c>
      <c r="S624">
        <f>IF(OR($R624=0,NOT(ISNUMBER($I624))),"",IFERROR(DATEDIF($I624,DATE(FY,1,1),"y"),""))</f>
        <v/>
      </c>
      <c r="T624">
        <f>IF(OR($R624=0,NOT(ISNUMBER($J624))),"",IFERROR(DATEDIF($J624,DATE(FY,1,1),"y"),0))</f>
        <v/>
      </c>
      <c r="U624" s="38">
        <f>IF(OR($R624=0,NOT(ISNUMBER($I624))),0,IF(YEAR($I624)+IF($Q624=1,RetAgeO,RetAgeE)=FY,MONTH($I624),IF(YEAR($I624)+IF($Q624=1,RetAgeO,RetAgeE)&lt;FY,1,0)))</f>
        <v/>
      </c>
      <c r="V624" s="38">
        <f>IF(OR($R624=0,NOT(ISNUMBER($K624))),0,IF(YEAR($K624)=FY,MONTH($K624),IF(YEAR($K624)&lt;FY,1,0)))</f>
        <v/>
      </c>
      <c r="W624" s="38">
        <f>IF($R624=0,0,MIN(12,IF(AND(ISNUMBER($O624),$O624&gt;=1,$O624&lt;=12),INT($O624),12),IF(AND(RetireExit="Yes",$U624&gt;0),$U624,12),IF(AND(ContractExit="Yes",$V624&gt;0),$V624,12)))</f>
        <v/>
      </c>
      <c r="X624" s="37">
        <f>IF(ISNUMBER($P624),$P624,IncPct)</f>
        <v/>
      </c>
      <c r="Y624" s="39">
        <f>IF($W624=0,0,MAX(0,MIN($W624,IncMonth-1))+MAX(0,$W624-IncMonth+1)*(1+$X624))</f>
        <v/>
      </c>
      <c r="Z624" s="40">
        <f>IF($C624="",0,IFERROR(INDEX(Departments!$B$5:$B$54,MATCH($C624,Departments!$A$5:$A$54,0)),0))</f>
        <v/>
      </c>
      <c r="AA624" s="41">
        <f>N($L624)*$Y624</f>
        <v/>
      </c>
      <c r="AB624" s="41">
        <f>N($M624)*$Y624</f>
        <v/>
      </c>
      <c r="AC624" s="41">
        <f>$AA624*$Z624</f>
        <v/>
      </c>
      <c r="AD624" s="41">
        <f>$AA624*BonusMonths/12</f>
        <v/>
      </c>
      <c r="AE624" s="41">
        <f>($AA624+SI_Gross*$AB624)*IF($Q624=1,SI_O,SI_E)</f>
        <v/>
      </c>
      <c r="AF624" s="41">
        <f>IF($Q624=1,0,$AA624*EOSB)</f>
        <v/>
      </c>
      <c r="AG624" s="41">
        <f>$AN624*$W624</f>
        <v/>
      </c>
      <c r="AH624" s="41">
        <f>SUM($AA624:$AG624)</f>
        <v/>
      </c>
      <c r="AI624" s="41">
        <f>12*($AM624+$AN624)</f>
        <v/>
      </c>
      <c r="AJ624" s="41">
        <f>$AM624*((IncMonth-1)+(13-IncMonth)*(1+$X624))+12*$AN624</f>
        <v/>
      </c>
      <c r="AK624" s="41">
        <f>IF($R624=1,N($L624)+N($M624),0)</f>
        <v/>
      </c>
      <c r="AL624">
        <f>IF($C624="","",IF(N($L624)&lt;=0,"Basic salary missing",IF(ISNA(MATCH($C624,Departments!$A$5:$A$54,0)),"Department not on Departments sheet",IF(AND($I624&lt;&gt;"",NOT(ISNUMBER($I624))),"Date of birth is text, not a date",IF(AND($K624&lt;&gt;"",NOT(ISNUMBER($K624))),"Contract end is text, not a date","")))))</f>
        <v/>
      </c>
      <c r="AM624" s="41">
        <f>IF($R624=0,0,N($L624)*(1+$Z624+BonusMonths/12+IF($Q624=1,0,EOSB))+N($M624)+(N($L624)+SI_Gross*N($M624))*IF($Q624=1,SI_O,SI_E))</f>
        <v/>
      </c>
      <c r="AN624" s="41">
        <f>IF($R624=0,0,(IF($Q624=1,MedO,MedE+Ticket)+Training)/12)</f>
        <v/>
      </c>
    </row>
    <row r="625">
      <c r="I625" s="35" t="n"/>
      <c r="J625" s="35" t="n"/>
      <c r="K625" s="35" t="n"/>
      <c r="L625" s="36" t="n"/>
      <c r="M625" s="36" t="n"/>
      <c r="P625" s="37" t="n"/>
      <c r="Q625" s="38">
        <f>IF($C625="",0,IF(OR(LOWER(TRIM($G625))="omani",LOWER(TRIM($G625))="oman",LOWER(TRIM($G625))="om",LOWER(TRIM($G625))="local"),1,0))</f>
        <v/>
      </c>
      <c r="R625" s="38">
        <f>IF($C625="",0,IF(OR(ISNUMBER(SEARCH("resign",$N625)),ISNUMBER(SEARCH("terminat",$N625)),ISNUMBER(SEARCH("inactive",$N625)),ISNUMBER(SEARCH("vacan",$N625)),ISNUMBER(SEARCH("deceased",$N625)),ISNUMBER(SEARCH("separated",$N625))),0,1))</f>
        <v/>
      </c>
      <c r="S625">
        <f>IF(OR($R625=0,NOT(ISNUMBER($I625))),"",IFERROR(DATEDIF($I625,DATE(FY,1,1),"y"),""))</f>
        <v/>
      </c>
      <c r="T625">
        <f>IF(OR($R625=0,NOT(ISNUMBER($J625))),"",IFERROR(DATEDIF($J625,DATE(FY,1,1),"y"),0))</f>
        <v/>
      </c>
      <c r="U625" s="38">
        <f>IF(OR($R625=0,NOT(ISNUMBER($I625))),0,IF(YEAR($I625)+IF($Q625=1,RetAgeO,RetAgeE)=FY,MONTH($I625),IF(YEAR($I625)+IF($Q625=1,RetAgeO,RetAgeE)&lt;FY,1,0)))</f>
        <v/>
      </c>
      <c r="V625" s="38">
        <f>IF(OR($R625=0,NOT(ISNUMBER($K625))),0,IF(YEAR($K625)=FY,MONTH($K625),IF(YEAR($K625)&lt;FY,1,0)))</f>
        <v/>
      </c>
      <c r="W625" s="38">
        <f>IF($R625=0,0,MIN(12,IF(AND(ISNUMBER($O625),$O625&gt;=1,$O625&lt;=12),INT($O625),12),IF(AND(RetireExit="Yes",$U625&gt;0),$U625,12),IF(AND(ContractExit="Yes",$V625&gt;0),$V625,12)))</f>
        <v/>
      </c>
      <c r="X625" s="37">
        <f>IF(ISNUMBER($P625),$P625,IncPct)</f>
        <v/>
      </c>
      <c r="Y625" s="39">
        <f>IF($W625=0,0,MAX(0,MIN($W625,IncMonth-1))+MAX(0,$W625-IncMonth+1)*(1+$X625))</f>
        <v/>
      </c>
      <c r="Z625" s="40">
        <f>IF($C625="",0,IFERROR(INDEX(Departments!$B$5:$B$54,MATCH($C625,Departments!$A$5:$A$54,0)),0))</f>
        <v/>
      </c>
      <c r="AA625" s="41">
        <f>N($L625)*$Y625</f>
        <v/>
      </c>
      <c r="AB625" s="41">
        <f>N($M625)*$Y625</f>
        <v/>
      </c>
      <c r="AC625" s="41">
        <f>$AA625*$Z625</f>
        <v/>
      </c>
      <c r="AD625" s="41">
        <f>$AA625*BonusMonths/12</f>
        <v/>
      </c>
      <c r="AE625" s="41">
        <f>($AA625+SI_Gross*$AB625)*IF($Q625=1,SI_O,SI_E)</f>
        <v/>
      </c>
      <c r="AF625" s="41">
        <f>IF($Q625=1,0,$AA625*EOSB)</f>
        <v/>
      </c>
      <c r="AG625" s="41">
        <f>$AN625*$W625</f>
        <v/>
      </c>
      <c r="AH625" s="41">
        <f>SUM($AA625:$AG625)</f>
        <v/>
      </c>
      <c r="AI625" s="41">
        <f>12*($AM625+$AN625)</f>
        <v/>
      </c>
      <c r="AJ625" s="41">
        <f>$AM625*((IncMonth-1)+(13-IncMonth)*(1+$X625))+12*$AN625</f>
        <v/>
      </c>
      <c r="AK625" s="41">
        <f>IF($R625=1,N($L625)+N($M625),0)</f>
        <v/>
      </c>
      <c r="AL625">
        <f>IF($C625="","",IF(N($L625)&lt;=0,"Basic salary missing",IF(ISNA(MATCH($C625,Departments!$A$5:$A$54,0)),"Department not on Departments sheet",IF(AND($I625&lt;&gt;"",NOT(ISNUMBER($I625))),"Date of birth is text, not a date",IF(AND($K625&lt;&gt;"",NOT(ISNUMBER($K625))),"Contract end is text, not a date","")))))</f>
        <v/>
      </c>
      <c r="AM625" s="41">
        <f>IF($R625=0,0,N($L625)*(1+$Z625+BonusMonths/12+IF($Q625=1,0,EOSB))+N($M625)+(N($L625)+SI_Gross*N($M625))*IF($Q625=1,SI_O,SI_E))</f>
        <v/>
      </c>
      <c r="AN625" s="41">
        <f>IF($R625=0,0,(IF($Q625=1,MedO,MedE+Ticket)+Training)/12)</f>
        <v/>
      </c>
    </row>
    <row r="626">
      <c r="I626" s="35" t="n"/>
      <c r="J626" s="35" t="n"/>
      <c r="K626" s="35" t="n"/>
      <c r="L626" s="36" t="n"/>
      <c r="M626" s="36" t="n"/>
      <c r="P626" s="37" t="n"/>
      <c r="Q626" s="38">
        <f>IF($C626="",0,IF(OR(LOWER(TRIM($G626))="omani",LOWER(TRIM($G626))="oman",LOWER(TRIM($G626))="om",LOWER(TRIM($G626))="local"),1,0))</f>
        <v/>
      </c>
      <c r="R626" s="38">
        <f>IF($C626="",0,IF(OR(ISNUMBER(SEARCH("resign",$N626)),ISNUMBER(SEARCH("terminat",$N626)),ISNUMBER(SEARCH("inactive",$N626)),ISNUMBER(SEARCH("vacan",$N626)),ISNUMBER(SEARCH("deceased",$N626)),ISNUMBER(SEARCH("separated",$N626))),0,1))</f>
        <v/>
      </c>
      <c r="S626">
        <f>IF(OR($R626=0,NOT(ISNUMBER($I626))),"",IFERROR(DATEDIF($I626,DATE(FY,1,1),"y"),""))</f>
        <v/>
      </c>
      <c r="T626">
        <f>IF(OR($R626=0,NOT(ISNUMBER($J626))),"",IFERROR(DATEDIF($J626,DATE(FY,1,1),"y"),0))</f>
        <v/>
      </c>
      <c r="U626" s="38">
        <f>IF(OR($R626=0,NOT(ISNUMBER($I626))),0,IF(YEAR($I626)+IF($Q626=1,RetAgeO,RetAgeE)=FY,MONTH($I626),IF(YEAR($I626)+IF($Q626=1,RetAgeO,RetAgeE)&lt;FY,1,0)))</f>
        <v/>
      </c>
      <c r="V626" s="38">
        <f>IF(OR($R626=0,NOT(ISNUMBER($K626))),0,IF(YEAR($K626)=FY,MONTH($K626),IF(YEAR($K626)&lt;FY,1,0)))</f>
        <v/>
      </c>
      <c r="W626" s="38">
        <f>IF($R626=0,0,MIN(12,IF(AND(ISNUMBER($O626),$O626&gt;=1,$O626&lt;=12),INT($O626),12),IF(AND(RetireExit="Yes",$U626&gt;0),$U626,12),IF(AND(ContractExit="Yes",$V626&gt;0),$V626,12)))</f>
        <v/>
      </c>
      <c r="X626" s="37">
        <f>IF(ISNUMBER($P626),$P626,IncPct)</f>
        <v/>
      </c>
      <c r="Y626" s="39">
        <f>IF($W626=0,0,MAX(0,MIN($W626,IncMonth-1))+MAX(0,$W626-IncMonth+1)*(1+$X626))</f>
        <v/>
      </c>
      <c r="Z626" s="40">
        <f>IF($C626="",0,IFERROR(INDEX(Departments!$B$5:$B$54,MATCH($C626,Departments!$A$5:$A$54,0)),0))</f>
        <v/>
      </c>
      <c r="AA626" s="41">
        <f>N($L626)*$Y626</f>
        <v/>
      </c>
      <c r="AB626" s="41">
        <f>N($M626)*$Y626</f>
        <v/>
      </c>
      <c r="AC626" s="41">
        <f>$AA626*$Z626</f>
        <v/>
      </c>
      <c r="AD626" s="41">
        <f>$AA626*BonusMonths/12</f>
        <v/>
      </c>
      <c r="AE626" s="41">
        <f>($AA626+SI_Gross*$AB626)*IF($Q626=1,SI_O,SI_E)</f>
        <v/>
      </c>
      <c r="AF626" s="41">
        <f>IF($Q626=1,0,$AA626*EOSB)</f>
        <v/>
      </c>
      <c r="AG626" s="41">
        <f>$AN626*$W626</f>
        <v/>
      </c>
      <c r="AH626" s="41">
        <f>SUM($AA626:$AG626)</f>
        <v/>
      </c>
      <c r="AI626" s="41">
        <f>12*($AM626+$AN626)</f>
        <v/>
      </c>
      <c r="AJ626" s="41">
        <f>$AM626*((IncMonth-1)+(13-IncMonth)*(1+$X626))+12*$AN626</f>
        <v/>
      </c>
      <c r="AK626" s="41">
        <f>IF($R626=1,N($L626)+N($M626),0)</f>
        <v/>
      </c>
      <c r="AL626">
        <f>IF($C626="","",IF(N($L626)&lt;=0,"Basic salary missing",IF(ISNA(MATCH($C626,Departments!$A$5:$A$54,0)),"Department not on Departments sheet",IF(AND($I626&lt;&gt;"",NOT(ISNUMBER($I626))),"Date of birth is text, not a date",IF(AND($K626&lt;&gt;"",NOT(ISNUMBER($K626))),"Contract end is text, not a date","")))))</f>
        <v/>
      </c>
      <c r="AM626" s="41">
        <f>IF($R626=0,0,N($L626)*(1+$Z626+BonusMonths/12+IF($Q626=1,0,EOSB))+N($M626)+(N($L626)+SI_Gross*N($M626))*IF($Q626=1,SI_O,SI_E))</f>
        <v/>
      </c>
      <c r="AN626" s="41">
        <f>IF($R626=0,0,(IF($Q626=1,MedO,MedE+Ticket)+Training)/12)</f>
        <v/>
      </c>
    </row>
    <row r="627">
      <c r="I627" s="35" t="n"/>
      <c r="J627" s="35" t="n"/>
      <c r="K627" s="35" t="n"/>
      <c r="L627" s="36" t="n"/>
      <c r="M627" s="36" t="n"/>
      <c r="P627" s="37" t="n"/>
      <c r="Q627" s="38">
        <f>IF($C627="",0,IF(OR(LOWER(TRIM($G627))="omani",LOWER(TRIM($G627))="oman",LOWER(TRIM($G627))="om",LOWER(TRIM($G627))="local"),1,0))</f>
        <v/>
      </c>
      <c r="R627" s="38">
        <f>IF($C627="",0,IF(OR(ISNUMBER(SEARCH("resign",$N627)),ISNUMBER(SEARCH("terminat",$N627)),ISNUMBER(SEARCH("inactive",$N627)),ISNUMBER(SEARCH("vacan",$N627)),ISNUMBER(SEARCH("deceased",$N627)),ISNUMBER(SEARCH("separated",$N627))),0,1))</f>
        <v/>
      </c>
      <c r="S627">
        <f>IF(OR($R627=0,NOT(ISNUMBER($I627))),"",IFERROR(DATEDIF($I627,DATE(FY,1,1),"y"),""))</f>
        <v/>
      </c>
      <c r="T627">
        <f>IF(OR($R627=0,NOT(ISNUMBER($J627))),"",IFERROR(DATEDIF($J627,DATE(FY,1,1),"y"),0))</f>
        <v/>
      </c>
      <c r="U627" s="38">
        <f>IF(OR($R627=0,NOT(ISNUMBER($I627))),0,IF(YEAR($I627)+IF($Q627=1,RetAgeO,RetAgeE)=FY,MONTH($I627),IF(YEAR($I627)+IF($Q627=1,RetAgeO,RetAgeE)&lt;FY,1,0)))</f>
        <v/>
      </c>
      <c r="V627" s="38">
        <f>IF(OR($R627=0,NOT(ISNUMBER($K627))),0,IF(YEAR($K627)=FY,MONTH($K627),IF(YEAR($K627)&lt;FY,1,0)))</f>
        <v/>
      </c>
      <c r="W627" s="38">
        <f>IF($R627=0,0,MIN(12,IF(AND(ISNUMBER($O627),$O627&gt;=1,$O627&lt;=12),INT($O627),12),IF(AND(RetireExit="Yes",$U627&gt;0),$U627,12),IF(AND(ContractExit="Yes",$V627&gt;0),$V627,12)))</f>
        <v/>
      </c>
      <c r="X627" s="37">
        <f>IF(ISNUMBER($P627),$P627,IncPct)</f>
        <v/>
      </c>
      <c r="Y627" s="39">
        <f>IF($W627=0,0,MAX(0,MIN($W627,IncMonth-1))+MAX(0,$W627-IncMonth+1)*(1+$X627))</f>
        <v/>
      </c>
      <c r="Z627" s="40">
        <f>IF($C627="",0,IFERROR(INDEX(Departments!$B$5:$B$54,MATCH($C627,Departments!$A$5:$A$54,0)),0))</f>
        <v/>
      </c>
      <c r="AA627" s="41">
        <f>N($L627)*$Y627</f>
        <v/>
      </c>
      <c r="AB627" s="41">
        <f>N($M627)*$Y627</f>
        <v/>
      </c>
      <c r="AC627" s="41">
        <f>$AA627*$Z627</f>
        <v/>
      </c>
      <c r="AD627" s="41">
        <f>$AA627*BonusMonths/12</f>
        <v/>
      </c>
      <c r="AE627" s="41">
        <f>($AA627+SI_Gross*$AB627)*IF($Q627=1,SI_O,SI_E)</f>
        <v/>
      </c>
      <c r="AF627" s="41">
        <f>IF($Q627=1,0,$AA627*EOSB)</f>
        <v/>
      </c>
      <c r="AG627" s="41">
        <f>$AN627*$W627</f>
        <v/>
      </c>
      <c r="AH627" s="41">
        <f>SUM($AA627:$AG627)</f>
        <v/>
      </c>
      <c r="AI627" s="41">
        <f>12*($AM627+$AN627)</f>
        <v/>
      </c>
      <c r="AJ627" s="41">
        <f>$AM627*((IncMonth-1)+(13-IncMonth)*(1+$X627))+12*$AN627</f>
        <v/>
      </c>
      <c r="AK627" s="41">
        <f>IF($R627=1,N($L627)+N($M627),0)</f>
        <v/>
      </c>
      <c r="AL627">
        <f>IF($C627="","",IF(N($L627)&lt;=0,"Basic salary missing",IF(ISNA(MATCH($C627,Departments!$A$5:$A$54,0)),"Department not on Departments sheet",IF(AND($I627&lt;&gt;"",NOT(ISNUMBER($I627))),"Date of birth is text, not a date",IF(AND($K627&lt;&gt;"",NOT(ISNUMBER($K627))),"Contract end is text, not a date","")))))</f>
        <v/>
      </c>
      <c r="AM627" s="41">
        <f>IF($R627=0,0,N($L627)*(1+$Z627+BonusMonths/12+IF($Q627=1,0,EOSB))+N($M627)+(N($L627)+SI_Gross*N($M627))*IF($Q627=1,SI_O,SI_E))</f>
        <v/>
      </c>
      <c r="AN627" s="41">
        <f>IF($R627=0,0,(IF($Q627=1,MedO,MedE+Ticket)+Training)/12)</f>
        <v/>
      </c>
    </row>
    <row r="628">
      <c r="I628" s="35" t="n"/>
      <c r="J628" s="35" t="n"/>
      <c r="K628" s="35" t="n"/>
      <c r="L628" s="36" t="n"/>
      <c r="M628" s="36" t="n"/>
      <c r="P628" s="37" t="n"/>
      <c r="Q628" s="38">
        <f>IF($C628="",0,IF(OR(LOWER(TRIM($G628))="omani",LOWER(TRIM($G628))="oman",LOWER(TRIM($G628))="om",LOWER(TRIM($G628))="local"),1,0))</f>
        <v/>
      </c>
      <c r="R628" s="38">
        <f>IF($C628="",0,IF(OR(ISNUMBER(SEARCH("resign",$N628)),ISNUMBER(SEARCH("terminat",$N628)),ISNUMBER(SEARCH("inactive",$N628)),ISNUMBER(SEARCH("vacan",$N628)),ISNUMBER(SEARCH("deceased",$N628)),ISNUMBER(SEARCH("separated",$N628))),0,1))</f>
        <v/>
      </c>
      <c r="S628">
        <f>IF(OR($R628=0,NOT(ISNUMBER($I628))),"",IFERROR(DATEDIF($I628,DATE(FY,1,1),"y"),""))</f>
        <v/>
      </c>
      <c r="T628">
        <f>IF(OR($R628=0,NOT(ISNUMBER($J628))),"",IFERROR(DATEDIF($J628,DATE(FY,1,1),"y"),0))</f>
        <v/>
      </c>
      <c r="U628" s="38">
        <f>IF(OR($R628=0,NOT(ISNUMBER($I628))),0,IF(YEAR($I628)+IF($Q628=1,RetAgeO,RetAgeE)=FY,MONTH($I628),IF(YEAR($I628)+IF($Q628=1,RetAgeO,RetAgeE)&lt;FY,1,0)))</f>
        <v/>
      </c>
      <c r="V628" s="38">
        <f>IF(OR($R628=0,NOT(ISNUMBER($K628))),0,IF(YEAR($K628)=FY,MONTH($K628),IF(YEAR($K628)&lt;FY,1,0)))</f>
        <v/>
      </c>
      <c r="W628" s="38">
        <f>IF($R628=0,0,MIN(12,IF(AND(ISNUMBER($O628),$O628&gt;=1,$O628&lt;=12),INT($O628),12),IF(AND(RetireExit="Yes",$U628&gt;0),$U628,12),IF(AND(ContractExit="Yes",$V628&gt;0),$V628,12)))</f>
        <v/>
      </c>
      <c r="X628" s="37">
        <f>IF(ISNUMBER($P628),$P628,IncPct)</f>
        <v/>
      </c>
      <c r="Y628" s="39">
        <f>IF($W628=0,0,MAX(0,MIN($W628,IncMonth-1))+MAX(0,$W628-IncMonth+1)*(1+$X628))</f>
        <v/>
      </c>
      <c r="Z628" s="40">
        <f>IF($C628="",0,IFERROR(INDEX(Departments!$B$5:$B$54,MATCH($C628,Departments!$A$5:$A$54,0)),0))</f>
        <v/>
      </c>
      <c r="AA628" s="41">
        <f>N($L628)*$Y628</f>
        <v/>
      </c>
      <c r="AB628" s="41">
        <f>N($M628)*$Y628</f>
        <v/>
      </c>
      <c r="AC628" s="41">
        <f>$AA628*$Z628</f>
        <v/>
      </c>
      <c r="AD628" s="41">
        <f>$AA628*BonusMonths/12</f>
        <v/>
      </c>
      <c r="AE628" s="41">
        <f>($AA628+SI_Gross*$AB628)*IF($Q628=1,SI_O,SI_E)</f>
        <v/>
      </c>
      <c r="AF628" s="41">
        <f>IF($Q628=1,0,$AA628*EOSB)</f>
        <v/>
      </c>
      <c r="AG628" s="41">
        <f>$AN628*$W628</f>
        <v/>
      </c>
      <c r="AH628" s="41">
        <f>SUM($AA628:$AG628)</f>
        <v/>
      </c>
      <c r="AI628" s="41">
        <f>12*($AM628+$AN628)</f>
        <v/>
      </c>
      <c r="AJ628" s="41">
        <f>$AM628*((IncMonth-1)+(13-IncMonth)*(1+$X628))+12*$AN628</f>
        <v/>
      </c>
      <c r="AK628" s="41">
        <f>IF($R628=1,N($L628)+N($M628),0)</f>
        <v/>
      </c>
      <c r="AL628">
        <f>IF($C628="","",IF(N($L628)&lt;=0,"Basic salary missing",IF(ISNA(MATCH($C628,Departments!$A$5:$A$54,0)),"Department not on Departments sheet",IF(AND($I628&lt;&gt;"",NOT(ISNUMBER($I628))),"Date of birth is text, not a date",IF(AND($K628&lt;&gt;"",NOT(ISNUMBER($K628))),"Contract end is text, not a date","")))))</f>
        <v/>
      </c>
      <c r="AM628" s="41">
        <f>IF($R628=0,0,N($L628)*(1+$Z628+BonusMonths/12+IF($Q628=1,0,EOSB))+N($M628)+(N($L628)+SI_Gross*N($M628))*IF($Q628=1,SI_O,SI_E))</f>
        <v/>
      </c>
      <c r="AN628" s="41">
        <f>IF($R628=0,0,(IF($Q628=1,MedO,MedE+Ticket)+Training)/12)</f>
        <v/>
      </c>
    </row>
    <row r="629">
      <c r="I629" s="35" t="n"/>
      <c r="J629" s="35" t="n"/>
      <c r="K629" s="35" t="n"/>
      <c r="L629" s="36" t="n"/>
      <c r="M629" s="36" t="n"/>
      <c r="P629" s="37" t="n"/>
      <c r="Q629" s="38">
        <f>IF($C629="",0,IF(OR(LOWER(TRIM($G629))="omani",LOWER(TRIM($G629))="oman",LOWER(TRIM($G629))="om",LOWER(TRIM($G629))="local"),1,0))</f>
        <v/>
      </c>
      <c r="R629" s="38">
        <f>IF($C629="",0,IF(OR(ISNUMBER(SEARCH("resign",$N629)),ISNUMBER(SEARCH("terminat",$N629)),ISNUMBER(SEARCH("inactive",$N629)),ISNUMBER(SEARCH("vacan",$N629)),ISNUMBER(SEARCH("deceased",$N629)),ISNUMBER(SEARCH("separated",$N629))),0,1))</f>
        <v/>
      </c>
      <c r="S629">
        <f>IF(OR($R629=0,NOT(ISNUMBER($I629))),"",IFERROR(DATEDIF($I629,DATE(FY,1,1),"y"),""))</f>
        <v/>
      </c>
      <c r="T629">
        <f>IF(OR($R629=0,NOT(ISNUMBER($J629))),"",IFERROR(DATEDIF($J629,DATE(FY,1,1),"y"),0))</f>
        <v/>
      </c>
      <c r="U629" s="38">
        <f>IF(OR($R629=0,NOT(ISNUMBER($I629))),0,IF(YEAR($I629)+IF($Q629=1,RetAgeO,RetAgeE)=FY,MONTH($I629),IF(YEAR($I629)+IF($Q629=1,RetAgeO,RetAgeE)&lt;FY,1,0)))</f>
        <v/>
      </c>
      <c r="V629" s="38">
        <f>IF(OR($R629=0,NOT(ISNUMBER($K629))),0,IF(YEAR($K629)=FY,MONTH($K629),IF(YEAR($K629)&lt;FY,1,0)))</f>
        <v/>
      </c>
      <c r="W629" s="38">
        <f>IF($R629=0,0,MIN(12,IF(AND(ISNUMBER($O629),$O629&gt;=1,$O629&lt;=12),INT($O629),12),IF(AND(RetireExit="Yes",$U629&gt;0),$U629,12),IF(AND(ContractExit="Yes",$V629&gt;0),$V629,12)))</f>
        <v/>
      </c>
      <c r="X629" s="37">
        <f>IF(ISNUMBER($P629),$P629,IncPct)</f>
        <v/>
      </c>
      <c r="Y629" s="39">
        <f>IF($W629=0,0,MAX(0,MIN($W629,IncMonth-1))+MAX(0,$W629-IncMonth+1)*(1+$X629))</f>
        <v/>
      </c>
      <c r="Z629" s="40">
        <f>IF($C629="",0,IFERROR(INDEX(Departments!$B$5:$B$54,MATCH($C629,Departments!$A$5:$A$54,0)),0))</f>
        <v/>
      </c>
      <c r="AA629" s="41">
        <f>N($L629)*$Y629</f>
        <v/>
      </c>
      <c r="AB629" s="41">
        <f>N($M629)*$Y629</f>
        <v/>
      </c>
      <c r="AC629" s="41">
        <f>$AA629*$Z629</f>
        <v/>
      </c>
      <c r="AD629" s="41">
        <f>$AA629*BonusMonths/12</f>
        <v/>
      </c>
      <c r="AE629" s="41">
        <f>($AA629+SI_Gross*$AB629)*IF($Q629=1,SI_O,SI_E)</f>
        <v/>
      </c>
      <c r="AF629" s="41">
        <f>IF($Q629=1,0,$AA629*EOSB)</f>
        <v/>
      </c>
      <c r="AG629" s="41">
        <f>$AN629*$W629</f>
        <v/>
      </c>
      <c r="AH629" s="41">
        <f>SUM($AA629:$AG629)</f>
        <v/>
      </c>
      <c r="AI629" s="41">
        <f>12*($AM629+$AN629)</f>
        <v/>
      </c>
      <c r="AJ629" s="41">
        <f>$AM629*((IncMonth-1)+(13-IncMonth)*(1+$X629))+12*$AN629</f>
        <v/>
      </c>
      <c r="AK629" s="41">
        <f>IF($R629=1,N($L629)+N($M629),0)</f>
        <v/>
      </c>
      <c r="AL629">
        <f>IF($C629="","",IF(N($L629)&lt;=0,"Basic salary missing",IF(ISNA(MATCH($C629,Departments!$A$5:$A$54,0)),"Department not on Departments sheet",IF(AND($I629&lt;&gt;"",NOT(ISNUMBER($I629))),"Date of birth is text, not a date",IF(AND($K629&lt;&gt;"",NOT(ISNUMBER($K629))),"Contract end is text, not a date","")))))</f>
        <v/>
      </c>
      <c r="AM629" s="41">
        <f>IF($R629=0,0,N($L629)*(1+$Z629+BonusMonths/12+IF($Q629=1,0,EOSB))+N($M629)+(N($L629)+SI_Gross*N($M629))*IF($Q629=1,SI_O,SI_E))</f>
        <v/>
      </c>
      <c r="AN629" s="41">
        <f>IF($R629=0,0,(IF($Q629=1,MedO,MedE+Ticket)+Training)/12)</f>
        <v/>
      </c>
    </row>
    <row r="630">
      <c r="I630" s="35" t="n"/>
      <c r="J630" s="35" t="n"/>
      <c r="K630" s="35" t="n"/>
      <c r="L630" s="36" t="n"/>
      <c r="M630" s="36" t="n"/>
      <c r="P630" s="37" t="n"/>
      <c r="Q630" s="38">
        <f>IF($C630="",0,IF(OR(LOWER(TRIM($G630))="omani",LOWER(TRIM($G630))="oman",LOWER(TRIM($G630))="om",LOWER(TRIM($G630))="local"),1,0))</f>
        <v/>
      </c>
      <c r="R630" s="38">
        <f>IF($C630="",0,IF(OR(ISNUMBER(SEARCH("resign",$N630)),ISNUMBER(SEARCH("terminat",$N630)),ISNUMBER(SEARCH("inactive",$N630)),ISNUMBER(SEARCH("vacan",$N630)),ISNUMBER(SEARCH("deceased",$N630)),ISNUMBER(SEARCH("separated",$N630))),0,1))</f>
        <v/>
      </c>
      <c r="S630">
        <f>IF(OR($R630=0,NOT(ISNUMBER($I630))),"",IFERROR(DATEDIF($I630,DATE(FY,1,1),"y"),""))</f>
        <v/>
      </c>
      <c r="T630">
        <f>IF(OR($R630=0,NOT(ISNUMBER($J630))),"",IFERROR(DATEDIF($J630,DATE(FY,1,1),"y"),0))</f>
        <v/>
      </c>
      <c r="U630" s="38">
        <f>IF(OR($R630=0,NOT(ISNUMBER($I630))),0,IF(YEAR($I630)+IF($Q630=1,RetAgeO,RetAgeE)=FY,MONTH($I630),IF(YEAR($I630)+IF($Q630=1,RetAgeO,RetAgeE)&lt;FY,1,0)))</f>
        <v/>
      </c>
      <c r="V630" s="38">
        <f>IF(OR($R630=0,NOT(ISNUMBER($K630))),0,IF(YEAR($K630)=FY,MONTH($K630),IF(YEAR($K630)&lt;FY,1,0)))</f>
        <v/>
      </c>
      <c r="W630" s="38">
        <f>IF($R630=0,0,MIN(12,IF(AND(ISNUMBER($O630),$O630&gt;=1,$O630&lt;=12),INT($O630),12),IF(AND(RetireExit="Yes",$U630&gt;0),$U630,12),IF(AND(ContractExit="Yes",$V630&gt;0),$V630,12)))</f>
        <v/>
      </c>
      <c r="X630" s="37">
        <f>IF(ISNUMBER($P630),$P630,IncPct)</f>
        <v/>
      </c>
      <c r="Y630" s="39">
        <f>IF($W630=0,0,MAX(0,MIN($W630,IncMonth-1))+MAX(0,$W630-IncMonth+1)*(1+$X630))</f>
        <v/>
      </c>
      <c r="Z630" s="40">
        <f>IF($C630="",0,IFERROR(INDEX(Departments!$B$5:$B$54,MATCH($C630,Departments!$A$5:$A$54,0)),0))</f>
        <v/>
      </c>
      <c r="AA630" s="41">
        <f>N($L630)*$Y630</f>
        <v/>
      </c>
      <c r="AB630" s="41">
        <f>N($M630)*$Y630</f>
        <v/>
      </c>
      <c r="AC630" s="41">
        <f>$AA630*$Z630</f>
        <v/>
      </c>
      <c r="AD630" s="41">
        <f>$AA630*BonusMonths/12</f>
        <v/>
      </c>
      <c r="AE630" s="41">
        <f>($AA630+SI_Gross*$AB630)*IF($Q630=1,SI_O,SI_E)</f>
        <v/>
      </c>
      <c r="AF630" s="41">
        <f>IF($Q630=1,0,$AA630*EOSB)</f>
        <v/>
      </c>
      <c r="AG630" s="41">
        <f>$AN630*$W630</f>
        <v/>
      </c>
      <c r="AH630" s="41">
        <f>SUM($AA630:$AG630)</f>
        <v/>
      </c>
      <c r="AI630" s="41">
        <f>12*($AM630+$AN630)</f>
        <v/>
      </c>
      <c r="AJ630" s="41">
        <f>$AM630*((IncMonth-1)+(13-IncMonth)*(1+$X630))+12*$AN630</f>
        <v/>
      </c>
      <c r="AK630" s="41">
        <f>IF($R630=1,N($L630)+N($M630),0)</f>
        <v/>
      </c>
      <c r="AL630">
        <f>IF($C630="","",IF(N($L630)&lt;=0,"Basic salary missing",IF(ISNA(MATCH($C630,Departments!$A$5:$A$54,0)),"Department not on Departments sheet",IF(AND($I630&lt;&gt;"",NOT(ISNUMBER($I630))),"Date of birth is text, not a date",IF(AND($K630&lt;&gt;"",NOT(ISNUMBER($K630))),"Contract end is text, not a date","")))))</f>
        <v/>
      </c>
      <c r="AM630" s="41">
        <f>IF($R630=0,0,N($L630)*(1+$Z630+BonusMonths/12+IF($Q630=1,0,EOSB))+N($M630)+(N($L630)+SI_Gross*N($M630))*IF($Q630=1,SI_O,SI_E))</f>
        <v/>
      </c>
      <c r="AN630" s="41">
        <f>IF($R630=0,0,(IF($Q630=1,MedO,MedE+Ticket)+Training)/12)</f>
        <v/>
      </c>
    </row>
    <row r="631">
      <c r="I631" s="35" t="n"/>
      <c r="J631" s="35" t="n"/>
      <c r="K631" s="35" t="n"/>
      <c r="L631" s="36" t="n"/>
      <c r="M631" s="36" t="n"/>
      <c r="P631" s="37" t="n"/>
      <c r="Q631" s="38">
        <f>IF($C631="",0,IF(OR(LOWER(TRIM($G631))="omani",LOWER(TRIM($G631))="oman",LOWER(TRIM($G631))="om",LOWER(TRIM($G631))="local"),1,0))</f>
        <v/>
      </c>
      <c r="R631" s="38">
        <f>IF($C631="",0,IF(OR(ISNUMBER(SEARCH("resign",$N631)),ISNUMBER(SEARCH("terminat",$N631)),ISNUMBER(SEARCH("inactive",$N631)),ISNUMBER(SEARCH("vacan",$N631)),ISNUMBER(SEARCH("deceased",$N631)),ISNUMBER(SEARCH("separated",$N631))),0,1))</f>
        <v/>
      </c>
      <c r="S631">
        <f>IF(OR($R631=0,NOT(ISNUMBER($I631))),"",IFERROR(DATEDIF($I631,DATE(FY,1,1),"y"),""))</f>
        <v/>
      </c>
      <c r="T631">
        <f>IF(OR($R631=0,NOT(ISNUMBER($J631))),"",IFERROR(DATEDIF($J631,DATE(FY,1,1),"y"),0))</f>
        <v/>
      </c>
      <c r="U631" s="38">
        <f>IF(OR($R631=0,NOT(ISNUMBER($I631))),0,IF(YEAR($I631)+IF($Q631=1,RetAgeO,RetAgeE)=FY,MONTH($I631),IF(YEAR($I631)+IF($Q631=1,RetAgeO,RetAgeE)&lt;FY,1,0)))</f>
        <v/>
      </c>
      <c r="V631" s="38">
        <f>IF(OR($R631=0,NOT(ISNUMBER($K631))),0,IF(YEAR($K631)=FY,MONTH($K631),IF(YEAR($K631)&lt;FY,1,0)))</f>
        <v/>
      </c>
      <c r="W631" s="38">
        <f>IF($R631=0,0,MIN(12,IF(AND(ISNUMBER($O631),$O631&gt;=1,$O631&lt;=12),INT($O631),12),IF(AND(RetireExit="Yes",$U631&gt;0),$U631,12),IF(AND(ContractExit="Yes",$V631&gt;0),$V631,12)))</f>
        <v/>
      </c>
      <c r="X631" s="37">
        <f>IF(ISNUMBER($P631),$P631,IncPct)</f>
        <v/>
      </c>
      <c r="Y631" s="39">
        <f>IF($W631=0,0,MAX(0,MIN($W631,IncMonth-1))+MAX(0,$W631-IncMonth+1)*(1+$X631))</f>
        <v/>
      </c>
      <c r="Z631" s="40">
        <f>IF($C631="",0,IFERROR(INDEX(Departments!$B$5:$B$54,MATCH($C631,Departments!$A$5:$A$54,0)),0))</f>
        <v/>
      </c>
      <c r="AA631" s="41">
        <f>N($L631)*$Y631</f>
        <v/>
      </c>
      <c r="AB631" s="41">
        <f>N($M631)*$Y631</f>
        <v/>
      </c>
      <c r="AC631" s="41">
        <f>$AA631*$Z631</f>
        <v/>
      </c>
      <c r="AD631" s="41">
        <f>$AA631*BonusMonths/12</f>
        <v/>
      </c>
      <c r="AE631" s="41">
        <f>($AA631+SI_Gross*$AB631)*IF($Q631=1,SI_O,SI_E)</f>
        <v/>
      </c>
      <c r="AF631" s="41">
        <f>IF($Q631=1,0,$AA631*EOSB)</f>
        <v/>
      </c>
      <c r="AG631" s="41">
        <f>$AN631*$W631</f>
        <v/>
      </c>
      <c r="AH631" s="41">
        <f>SUM($AA631:$AG631)</f>
        <v/>
      </c>
      <c r="AI631" s="41">
        <f>12*($AM631+$AN631)</f>
        <v/>
      </c>
      <c r="AJ631" s="41">
        <f>$AM631*((IncMonth-1)+(13-IncMonth)*(1+$X631))+12*$AN631</f>
        <v/>
      </c>
      <c r="AK631" s="41">
        <f>IF($R631=1,N($L631)+N($M631),0)</f>
        <v/>
      </c>
      <c r="AL631">
        <f>IF($C631="","",IF(N($L631)&lt;=0,"Basic salary missing",IF(ISNA(MATCH($C631,Departments!$A$5:$A$54,0)),"Department not on Departments sheet",IF(AND($I631&lt;&gt;"",NOT(ISNUMBER($I631))),"Date of birth is text, not a date",IF(AND($K631&lt;&gt;"",NOT(ISNUMBER($K631))),"Contract end is text, not a date","")))))</f>
        <v/>
      </c>
      <c r="AM631" s="41">
        <f>IF($R631=0,0,N($L631)*(1+$Z631+BonusMonths/12+IF($Q631=1,0,EOSB))+N($M631)+(N($L631)+SI_Gross*N($M631))*IF($Q631=1,SI_O,SI_E))</f>
        <v/>
      </c>
      <c r="AN631" s="41">
        <f>IF($R631=0,0,(IF($Q631=1,MedO,MedE+Ticket)+Training)/12)</f>
        <v/>
      </c>
    </row>
    <row r="632">
      <c r="I632" s="35" t="n"/>
      <c r="J632" s="35" t="n"/>
      <c r="K632" s="35" t="n"/>
      <c r="L632" s="36" t="n"/>
      <c r="M632" s="36" t="n"/>
      <c r="P632" s="37" t="n"/>
      <c r="Q632" s="38">
        <f>IF($C632="",0,IF(OR(LOWER(TRIM($G632))="omani",LOWER(TRIM($G632))="oman",LOWER(TRIM($G632))="om",LOWER(TRIM($G632))="local"),1,0))</f>
        <v/>
      </c>
      <c r="R632" s="38">
        <f>IF($C632="",0,IF(OR(ISNUMBER(SEARCH("resign",$N632)),ISNUMBER(SEARCH("terminat",$N632)),ISNUMBER(SEARCH("inactive",$N632)),ISNUMBER(SEARCH("vacan",$N632)),ISNUMBER(SEARCH("deceased",$N632)),ISNUMBER(SEARCH("separated",$N632))),0,1))</f>
        <v/>
      </c>
      <c r="S632">
        <f>IF(OR($R632=0,NOT(ISNUMBER($I632))),"",IFERROR(DATEDIF($I632,DATE(FY,1,1),"y"),""))</f>
        <v/>
      </c>
      <c r="T632">
        <f>IF(OR($R632=0,NOT(ISNUMBER($J632))),"",IFERROR(DATEDIF($J632,DATE(FY,1,1),"y"),0))</f>
        <v/>
      </c>
      <c r="U632" s="38">
        <f>IF(OR($R632=0,NOT(ISNUMBER($I632))),0,IF(YEAR($I632)+IF($Q632=1,RetAgeO,RetAgeE)=FY,MONTH($I632),IF(YEAR($I632)+IF($Q632=1,RetAgeO,RetAgeE)&lt;FY,1,0)))</f>
        <v/>
      </c>
      <c r="V632" s="38">
        <f>IF(OR($R632=0,NOT(ISNUMBER($K632))),0,IF(YEAR($K632)=FY,MONTH($K632),IF(YEAR($K632)&lt;FY,1,0)))</f>
        <v/>
      </c>
      <c r="W632" s="38">
        <f>IF($R632=0,0,MIN(12,IF(AND(ISNUMBER($O632),$O632&gt;=1,$O632&lt;=12),INT($O632),12),IF(AND(RetireExit="Yes",$U632&gt;0),$U632,12),IF(AND(ContractExit="Yes",$V632&gt;0),$V632,12)))</f>
        <v/>
      </c>
      <c r="X632" s="37">
        <f>IF(ISNUMBER($P632),$P632,IncPct)</f>
        <v/>
      </c>
      <c r="Y632" s="39">
        <f>IF($W632=0,0,MAX(0,MIN($W632,IncMonth-1))+MAX(0,$W632-IncMonth+1)*(1+$X632))</f>
        <v/>
      </c>
      <c r="Z632" s="40">
        <f>IF($C632="",0,IFERROR(INDEX(Departments!$B$5:$B$54,MATCH($C632,Departments!$A$5:$A$54,0)),0))</f>
        <v/>
      </c>
      <c r="AA632" s="41">
        <f>N($L632)*$Y632</f>
        <v/>
      </c>
      <c r="AB632" s="41">
        <f>N($M632)*$Y632</f>
        <v/>
      </c>
      <c r="AC632" s="41">
        <f>$AA632*$Z632</f>
        <v/>
      </c>
      <c r="AD632" s="41">
        <f>$AA632*BonusMonths/12</f>
        <v/>
      </c>
      <c r="AE632" s="41">
        <f>($AA632+SI_Gross*$AB632)*IF($Q632=1,SI_O,SI_E)</f>
        <v/>
      </c>
      <c r="AF632" s="41">
        <f>IF($Q632=1,0,$AA632*EOSB)</f>
        <v/>
      </c>
      <c r="AG632" s="41">
        <f>$AN632*$W632</f>
        <v/>
      </c>
      <c r="AH632" s="41">
        <f>SUM($AA632:$AG632)</f>
        <v/>
      </c>
      <c r="AI632" s="41">
        <f>12*($AM632+$AN632)</f>
        <v/>
      </c>
      <c r="AJ632" s="41">
        <f>$AM632*((IncMonth-1)+(13-IncMonth)*(1+$X632))+12*$AN632</f>
        <v/>
      </c>
      <c r="AK632" s="41">
        <f>IF($R632=1,N($L632)+N($M632),0)</f>
        <v/>
      </c>
      <c r="AL632">
        <f>IF($C632="","",IF(N($L632)&lt;=0,"Basic salary missing",IF(ISNA(MATCH($C632,Departments!$A$5:$A$54,0)),"Department not on Departments sheet",IF(AND($I632&lt;&gt;"",NOT(ISNUMBER($I632))),"Date of birth is text, not a date",IF(AND($K632&lt;&gt;"",NOT(ISNUMBER($K632))),"Contract end is text, not a date","")))))</f>
        <v/>
      </c>
      <c r="AM632" s="41">
        <f>IF($R632=0,0,N($L632)*(1+$Z632+BonusMonths/12+IF($Q632=1,0,EOSB))+N($M632)+(N($L632)+SI_Gross*N($M632))*IF($Q632=1,SI_O,SI_E))</f>
        <v/>
      </c>
      <c r="AN632" s="41">
        <f>IF($R632=0,0,(IF($Q632=1,MedO,MedE+Ticket)+Training)/12)</f>
        <v/>
      </c>
    </row>
    <row r="633">
      <c r="I633" s="35" t="n"/>
      <c r="J633" s="35" t="n"/>
      <c r="K633" s="35" t="n"/>
      <c r="L633" s="36" t="n"/>
      <c r="M633" s="36" t="n"/>
      <c r="P633" s="37" t="n"/>
      <c r="Q633" s="38">
        <f>IF($C633="",0,IF(OR(LOWER(TRIM($G633))="omani",LOWER(TRIM($G633))="oman",LOWER(TRIM($G633))="om",LOWER(TRIM($G633))="local"),1,0))</f>
        <v/>
      </c>
      <c r="R633" s="38">
        <f>IF($C633="",0,IF(OR(ISNUMBER(SEARCH("resign",$N633)),ISNUMBER(SEARCH("terminat",$N633)),ISNUMBER(SEARCH("inactive",$N633)),ISNUMBER(SEARCH("vacan",$N633)),ISNUMBER(SEARCH("deceased",$N633)),ISNUMBER(SEARCH("separated",$N633))),0,1))</f>
        <v/>
      </c>
      <c r="S633">
        <f>IF(OR($R633=0,NOT(ISNUMBER($I633))),"",IFERROR(DATEDIF($I633,DATE(FY,1,1),"y"),""))</f>
        <v/>
      </c>
      <c r="T633">
        <f>IF(OR($R633=0,NOT(ISNUMBER($J633))),"",IFERROR(DATEDIF($J633,DATE(FY,1,1),"y"),0))</f>
        <v/>
      </c>
      <c r="U633" s="38">
        <f>IF(OR($R633=0,NOT(ISNUMBER($I633))),0,IF(YEAR($I633)+IF($Q633=1,RetAgeO,RetAgeE)=FY,MONTH($I633),IF(YEAR($I633)+IF($Q633=1,RetAgeO,RetAgeE)&lt;FY,1,0)))</f>
        <v/>
      </c>
      <c r="V633" s="38">
        <f>IF(OR($R633=0,NOT(ISNUMBER($K633))),0,IF(YEAR($K633)=FY,MONTH($K633),IF(YEAR($K633)&lt;FY,1,0)))</f>
        <v/>
      </c>
      <c r="W633" s="38">
        <f>IF($R633=0,0,MIN(12,IF(AND(ISNUMBER($O633),$O633&gt;=1,$O633&lt;=12),INT($O633),12),IF(AND(RetireExit="Yes",$U633&gt;0),$U633,12),IF(AND(ContractExit="Yes",$V633&gt;0),$V633,12)))</f>
        <v/>
      </c>
      <c r="X633" s="37">
        <f>IF(ISNUMBER($P633),$P633,IncPct)</f>
        <v/>
      </c>
      <c r="Y633" s="39">
        <f>IF($W633=0,0,MAX(0,MIN($W633,IncMonth-1))+MAX(0,$W633-IncMonth+1)*(1+$X633))</f>
        <v/>
      </c>
      <c r="Z633" s="40">
        <f>IF($C633="",0,IFERROR(INDEX(Departments!$B$5:$B$54,MATCH($C633,Departments!$A$5:$A$54,0)),0))</f>
        <v/>
      </c>
      <c r="AA633" s="41">
        <f>N($L633)*$Y633</f>
        <v/>
      </c>
      <c r="AB633" s="41">
        <f>N($M633)*$Y633</f>
        <v/>
      </c>
      <c r="AC633" s="41">
        <f>$AA633*$Z633</f>
        <v/>
      </c>
      <c r="AD633" s="41">
        <f>$AA633*BonusMonths/12</f>
        <v/>
      </c>
      <c r="AE633" s="41">
        <f>($AA633+SI_Gross*$AB633)*IF($Q633=1,SI_O,SI_E)</f>
        <v/>
      </c>
      <c r="AF633" s="41">
        <f>IF($Q633=1,0,$AA633*EOSB)</f>
        <v/>
      </c>
      <c r="AG633" s="41">
        <f>$AN633*$W633</f>
        <v/>
      </c>
      <c r="AH633" s="41">
        <f>SUM($AA633:$AG633)</f>
        <v/>
      </c>
      <c r="AI633" s="41">
        <f>12*($AM633+$AN633)</f>
        <v/>
      </c>
      <c r="AJ633" s="41">
        <f>$AM633*((IncMonth-1)+(13-IncMonth)*(1+$X633))+12*$AN633</f>
        <v/>
      </c>
      <c r="AK633" s="41">
        <f>IF($R633=1,N($L633)+N($M633),0)</f>
        <v/>
      </c>
      <c r="AL633">
        <f>IF($C633="","",IF(N($L633)&lt;=0,"Basic salary missing",IF(ISNA(MATCH($C633,Departments!$A$5:$A$54,0)),"Department not on Departments sheet",IF(AND($I633&lt;&gt;"",NOT(ISNUMBER($I633))),"Date of birth is text, not a date",IF(AND($K633&lt;&gt;"",NOT(ISNUMBER($K633))),"Contract end is text, not a date","")))))</f>
        <v/>
      </c>
      <c r="AM633" s="41">
        <f>IF($R633=0,0,N($L633)*(1+$Z633+BonusMonths/12+IF($Q633=1,0,EOSB))+N($M633)+(N($L633)+SI_Gross*N($M633))*IF($Q633=1,SI_O,SI_E))</f>
        <v/>
      </c>
      <c r="AN633" s="41">
        <f>IF($R633=0,0,(IF($Q633=1,MedO,MedE+Ticket)+Training)/12)</f>
        <v/>
      </c>
    </row>
    <row r="634">
      <c r="I634" s="35" t="n"/>
      <c r="J634" s="35" t="n"/>
      <c r="K634" s="35" t="n"/>
      <c r="L634" s="36" t="n"/>
      <c r="M634" s="36" t="n"/>
      <c r="P634" s="37" t="n"/>
      <c r="Q634" s="38">
        <f>IF($C634="",0,IF(OR(LOWER(TRIM($G634))="omani",LOWER(TRIM($G634))="oman",LOWER(TRIM($G634))="om",LOWER(TRIM($G634))="local"),1,0))</f>
        <v/>
      </c>
      <c r="R634" s="38">
        <f>IF($C634="",0,IF(OR(ISNUMBER(SEARCH("resign",$N634)),ISNUMBER(SEARCH("terminat",$N634)),ISNUMBER(SEARCH("inactive",$N634)),ISNUMBER(SEARCH("vacan",$N634)),ISNUMBER(SEARCH("deceased",$N634)),ISNUMBER(SEARCH("separated",$N634))),0,1))</f>
        <v/>
      </c>
      <c r="S634">
        <f>IF(OR($R634=0,NOT(ISNUMBER($I634))),"",IFERROR(DATEDIF($I634,DATE(FY,1,1),"y"),""))</f>
        <v/>
      </c>
      <c r="T634">
        <f>IF(OR($R634=0,NOT(ISNUMBER($J634))),"",IFERROR(DATEDIF($J634,DATE(FY,1,1),"y"),0))</f>
        <v/>
      </c>
      <c r="U634" s="38">
        <f>IF(OR($R634=0,NOT(ISNUMBER($I634))),0,IF(YEAR($I634)+IF($Q634=1,RetAgeO,RetAgeE)=FY,MONTH($I634),IF(YEAR($I634)+IF($Q634=1,RetAgeO,RetAgeE)&lt;FY,1,0)))</f>
        <v/>
      </c>
      <c r="V634" s="38">
        <f>IF(OR($R634=0,NOT(ISNUMBER($K634))),0,IF(YEAR($K634)=FY,MONTH($K634),IF(YEAR($K634)&lt;FY,1,0)))</f>
        <v/>
      </c>
      <c r="W634" s="38">
        <f>IF($R634=0,0,MIN(12,IF(AND(ISNUMBER($O634),$O634&gt;=1,$O634&lt;=12),INT($O634),12),IF(AND(RetireExit="Yes",$U634&gt;0),$U634,12),IF(AND(ContractExit="Yes",$V634&gt;0),$V634,12)))</f>
        <v/>
      </c>
      <c r="X634" s="37">
        <f>IF(ISNUMBER($P634),$P634,IncPct)</f>
        <v/>
      </c>
      <c r="Y634" s="39">
        <f>IF($W634=0,0,MAX(0,MIN($W634,IncMonth-1))+MAX(0,$W634-IncMonth+1)*(1+$X634))</f>
        <v/>
      </c>
      <c r="Z634" s="40">
        <f>IF($C634="",0,IFERROR(INDEX(Departments!$B$5:$B$54,MATCH($C634,Departments!$A$5:$A$54,0)),0))</f>
        <v/>
      </c>
      <c r="AA634" s="41">
        <f>N($L634)*$Y634</f>
        <v/>
      </c>
      <c r="AB634" s="41">
        <f>N($M634)*$Y634</f>
        <v/>
      </c>
      <c r="AC634" s="41">
        <f>$AA634*$Z634</f>
        <v/>
      </c>
      <c r="AD634" s="41">
        <f>$AA634*BonusMonths/12</f>
        <v/>
      </c>
      <c r="AE634" s="41">
        <f>($AA634+SI_Gross*$AB634)*IF($Q634=1,SI_O,SI_E)</f>
        <v/>
      </c>
      <c r="AF634" s="41">
        <f>IF($Q634=1,0,$AA634*EOSB)</f>
        <v/>
      </c>
      <c r="AG634" s="41">
        <f>$AN634*$W634</f>
        <v/>
      </c>
      <c r="AH634" s="41">
        <f>SUM($AA634:$AG634)</f>
        <v/>
      </c>
      <c r="AI634" s="41">
        <f>12*($AM634+$AN634)</f>
        <v/>
      </c>
      <c r="AJ634" s="41">
        <f>$AM634*((IncMonth-1)+(13-IncMonth)*(1+$X634))+12*$AN634</f>
        <v/>
      </c>
      <c r="AK634" s="41">
        <f>IF($R634=1,N($L634)+N($M634),0)</f>
        <v/>
      </c>
      <c r="AL634">
        <f>IF($C634="","",IF(N($L634)&lt;=0,"Basic salary missing",IF(ISNA(MATCH($C634,Departments!$A$5:$A$54,0)),"Department not on Departments sheet",IF(AND($I634&lt;&gt;"",NOT(ISNUMBER($I634))),"Date of birth is text, not a date",IF(AND($K634&lt;&gt;"",NOT(ISNUMBER($K634))),"Contract end is text, not a date","")))))</f>
        <v/>
      </c>
      <c r="AM634" s="41">
        <f>IF($R634=0,0,N($L634)*(1+$Z634+BonusMonths/12+IF($Q634=1,0,EOSB))+N($M634)+(N($L634)+SI_Gross*N($M634))*IF($Q634=1,SI_O,SI_E))</f>
        <v/>
      </c>
      <c r="AN634" s="41">
        <f>IF($R634=0,0,(IF($Q634=1,MedO,MedE+Ticket)+Training)/12)</f>
        <v/>
      </c>
    </row>
    <row r="635">
      <c r="I635" s="35" t="n"/>
      <c r="J635" s="35" t="n"/>
      <c r="K635" s="35" t="n"/>
      <c r="L635" s="36" t="n"/>
      <c r="M635" s="36" t="n"/>
      <c r="P635" s="37" t="n"/>
      <c r="Q635" s="38">
        <f>IF($C635="",0,IF(OR(LOWER(TRIM($G635))="omani",LOWER(TRIM($G635))="oman",LOWER(TRIM($G635))="om",LOWER(TRIM($G635))="local"),1,0))</f>
        <v/>
      </c>
      <c r="R635" s="38">
        <f>IF($C635="",0,IF(OR(ISNUMBER(SEARCH("resign",$N635)),ISNUMBER(SEARCH("terminat",$N635)),ISNUMBER(SEARCH("inactive",$N635)),ISNUMBER(SEARCH("vacan",$N635)),ISNUMBER(SEARCH("deceased",$N635)),ISNUMBER(SEARCH("separated",$N635))),0,1))</f>
        <v/>
      </c>
      <c r="S635">
        <f>IF(OR($R635=0,NOT(ISNUMBER($I635))),"",IFERROR(DATEDIF($I635,DATE(FY,1,1),"y"),""))</f>
        <v/>
      </c>
      <c r="T635">
        <f>IF(OR($R635=0,NOT(ISNUMBER($J635))),"",IFERROR(DATEDIF($J635,DATE(FY,1,1),"y"),0))</f>
        <v/>
      </c>
      <c r="U635" s="38">
        <f>IF(OR($R635=0,NOT(ISNUMBER($I635))),0,IF(YEAR($I635)+IF($Q635=1,RetAgeO,RetAgeE)=FY,MONTH($I635),IF(YEAR($I635)+IF($Q635=1,RetAgeO,RetAgeE)&lt;FY,1,0)))</f>
        <v/>
      </c>
      <c r="V635" s="38">
        <f>IF(OR($R635=0,NOT(ISNUMBER($K635))),0,IF(YEAR($K635)=FY,MONTH($K635),IF(YEAR($K635)&lt;FY,1,0)))</f>
        <v/>
      </c>
      <c r="W635" s="38">
        <f>IF($R635=0,0,MIN(12,IF(AND(ISNUMBER($O635),$O635&gt;=1,$O635&lt;=12),INT($O635),12),IF(AND(RetireExit="Yes",$U635&gt;0),$U635,12),IF(AND(ContractExit="Yes",$V635&gt;0),$V635,12)))</f>
        <v/>
      </c>
      <c r="X635" s="37">
        <f>IF(ISNUMBER($P635),$P635,IncPct)</f>
        <v/>
      </c>
      <c r="Y635" s="39">
        <f>IF($W635=0,0,MAX(0,MIN($W635,IncMonth-1))+MAX(0,$W635-IncMonth+1)*(1+$X635))</f>
        <v/>
      </c>
      <c r="Z635" s="40">
        <f>IF($C635="",0,IFERROR(INDEX(Departments!$B$5:$B$54,MATCH($C635,Departments!$A$5:$A$54,0)),0))</f>
        <v/>
      </c>
      <c r="AA635" s="41">
        <f>N($L635)*$Y635</f>
        <v/>
      </c>
      <c r="AB635" s="41">
        <f>N($M635)*$Y635</f>
        <v/>
      </c>
      <c r="AC635" s="41">
        <f>$AA635*$Z635</f>
        <v/>
      </c>
      <c r="AD635" s="41">
        <f>$AA635*BonusMonths/12</f>
        <v/>
      </c>
      <c r="AE635" s="41">
        <f>($AA635+SI_Gross*$AB635)*IF($Q635=1,SI_O,SI_E)</f>
        <v/>
      </c>
      <c r="AF635" s="41">
        <f>IF($Q635=1,0,$AA635*EOSB)</f>
        <v/>
      </c>
      <c r="AG635" s="41">
        <f>$AN635*$W635</f>
        <v/>
      </c>
      <c r="AH635" s="41">
        <f>SUM($AA635:$AG635)</f>
        <v/>
      </c>
      <c r="AI635" s="41">
        <f>12*($AM635+$AN635)</f>
        <v/>
      </c>
      <c r="AJ635" s="41">
        <f>$AM635*((IncMonth-1)+(13-IncMonth)*(1+$X635))+12*$AN635</f>
        <v/>
      </c>
      <c r="AK635" s="41">
        <f>IF($R635=1,N($L635)+N($M635),0)</f>
        <v/>
      </c>
      <c r="AL635">
        <f>IF($C635="","",IF(N($L635)&lt;=0,"Basic salary missing",IF(ISNA(MATCH($C635,Departments!$A$5:$A$54,0)),"Department not on Departments sheet",IF(AND($I635&lt;&gt;"",NOT(ISNUMBER($I635))),"Date of birth is text, not a date",IF(AND($K635&lt;&gt;"",NOT(ISNUMBER($K635))),"Contract end is text, not a date","")))))</f>
        <v/>
      </c>
      <c r="AM635" s="41">
        <f>IF($R635=0,0,N($L635)*(1+$Z635+BonusMonths/12+IF($Q635=1,0,EOSB))+N($M635)+(N($L635)+SI_Gross*N($M635))*IF($Q635=1,SI_O,SI_E))</f>
        <v/>
      </c>
      <c r="AN635" s="41">
        <f>IF($R635=0,0,(IF($Q635=1,MedO,MedE+Ticket)+Training)/12)</f>
        <v/>
      </c>
    </row>
    <row r="636">
      <c r="I636" s="35" t="n"/>
      <c r="J636" s="35" t="n"/>
      <c r="K636" s="35" t="n"/>
      <c r="L636" s="36" t="n"/>
      <c r="M636" s="36" t="n"/>
      <c r="P636" s="37" t="n"/>
      <c r="Q636" s="38">
        <f>IF($C636="",0,IF(OR(LOWER(TRIM($G636))="omani",LOWER(TRIM($G636))="oman",LOWER(TRIM($G636))="om",LOWER(TRIM($G636))="local"),1,0))</f>
        <v/>
      </c>
      <c r="R636" s="38">
        <f>IF($C636="",0,IF(OR(ISNUMBER(SEARCH("resign",$N636)),ISNUMBER(SEARCH("terminat",$N636)),ISNUMBER(SEARCH("inactive",$N636)),ISNUMBER(SEARCH("vacan",$N636)),ISNUMBER(SEARCH("deceased",$N636)),ISNUMBER(SEARCH("separated",$N636))),0,1))</f>
        <v/>
      </c>
      <c r="S636">
        <f>IF(OR($R636=0,NOT(ISNUMBER($I636))),"",IFERROR(DATEDIF($I636,DATE(FY,1,1),"y"),""))</f>
        <v/>
      </c>
      <c r="T636">
        <f>IF(OR($R636=0,NOT(ISNUMBER($J636))),"",IFERROR(DATEDIF($J636,DATE(FY,1,1),"y"),0))</f>
        <v/>
      </c>
      <c r="U636" s="38">
        <f>IF(OR($R636=0,NOT(ISNUMBER($I636))),0,IF(YEAR($I636)+IF($Q636=1,RetAgeO,RetAgeE)=FY,MONTH($I636),IF(YEAR($I636)+IF($Q636=1,RetAgeO,RetAgeE)&lt;FY,1,0)))</f>
        <v/>
      </c>
      <c r="V636" s="38">
        <f>IF(OR($R636=0,NOT(ISNUMBER($K636))),0,IF(YEAR($K636)=FY,MONTH($K636),IF(YEAR($K636)&lt;FY,1,0)))</f>
        <v/>
      </c>
      <c r="W636" s="38">
        <f>IF($R636=0,0,MIN(12,IF(AND(ISNUMBER($O636),$O636&gt;=1,$O636&lt;=12),INT($O636),12),IF(AND(RetireExit="Yes",$U636&gt;0),$U636,12),IF(AND(ContractExit="Yes",$V636&gt;0),$V636,12)))</f>
        <v/>
      </c>
      <c r="X636" s="37">
        <f>IF(ISNUMBER($P636),$P636,IncPct)</f>
        <v/>
      </c>
      <c r="Y636" s="39">
        <f>IF($W636=0,0,MAX(0,MIN($W636,IncMonth-1))+MAX(0,$W636-IncMonth+1)*(1+$X636))</f>
        <v/>
      </c>
      <c r="Z636" s="40">
        <f>IF($C636="",0,IFERROR(INDEX(Departments!$B$5:$B$54,MATCH($C636,Departments!$A$5:$A$54,0)),0))</f>
        <v/>
      </c>
      <c r="AA636" s="41">
        <f>N($L636)*$Y636</f>
        <v/>
      </c>
      <c r="AB636" s="41">
        <f>N($M636)*$Y636</f>
        <v/>
      </c>
      <c r="AC636" s="41">
        <f>$AA636*$Z636</f>
        <v/>
      </c>
      <c r="AD636" s="41">
        <f>$AA636*BonusMonths/12</f>
        <v/>
      </c>
      <c r="AE636" s="41">
        <f>($AA636+SI_Gross*$AB636)*IF($Q636=1,SI_O,SI_E)</f>
        <v/>
      </c>
      <c r="AF636" s="41">
        <f>IF($Q636=1,0,$AA636*EOSB)</f>
        <v/>
      </c>
      <c r="AG636" s="41">
        <f>$AN636*$W636</f>
        <v/>
      </c>
      <c r="AH636" s="41">
        <f>SUM($AA636:$AG636)</f>
        <v/>
      </c>
      <c r="AI636" s="41">
        <f>12*($AM636+$AN636)</f>
        <v/>
      </c>
      <c r="AJ636" s="41">
        <f>$AM636*((IncMonth-1)+(13-IncMonth)*(1+$X636))+12*$AN636</f>
        <v/>
      </c>
      <c r="AK636" s="41">
        <f>IF($R636=1,N($L636)+N($M636),0)</f>
        <v/>
      </c>
      <c r="AL636">
        <f>IF($C636="","",IF(N($L636)&lt;=0,"Basic salary missing",IF(ISNA(MATCH($C636,Departments!$A$5:$A$54,0)),"Department not on Departments sheet",IF(AND($I636&lt;&gt;"",NOT(ISNUMBER($I636))),"Date of birth is text, not a date",IF(AND($K636&lt;&gt;"",NOT(ISNUMBER($K636))),"Contract end is text, not a date","")))))</f>
        <v/>
      </c>
      <c r="AM636" s="41">
        <f>IF($R636=0,0,N($L636)*(1+$Z636+BonusMonths/12+IF($Q636=1,0,EOSB))+N($M636)+(N($L636)+SI_Gross*N($M636))*IF($Q636=1,SI_O,SI_E))</f>
        <v/>
      </c>
      <c r="AN636" s="41">
        <f>IF($R636=0,0,(IF($Q636=1,MedO,MedE+Ticket)+Training)/12)</f>
        <v/>
      </c>
    </row>
    <row r="637">
      <c r="I637" s="35" t="n"/>
      <c r="J637" s="35" t="n"/>
      <c r="K637" s="35" t="n"/>
      <c r="L637" s="36" t="n"/>
      <c r="M637" s="36" t="n"/>
      <c r="P637" s="37" t="n"/>
      <c r="Q637" s="38">
        <f>IF($C637="",0,IF(OR(LOWER(TRIM($G637))="omani",LOWER(TRIM($G637))="oman",LOWER(TRIM($G637))="om",LOWER(TRIM($G637))="local"),1,0))</f>
        <v/>
      </c>
      <c r="R637" s="38">
        <f>IF($C637="",0,IF(OR(ISNUMBER(SEARCH("resign",$N637)),ISNUMBER(SEARCH("terminat",$N637)),ISNUMBER(SEARCH("inactive",$N637)),ISNUMBER(SEARCH("vacan",$N637)),ISNUMBER(SEARCH("deceased",$N637)),ISNUMBER(SEARCH("separated",$N637))),0,1))</f>
        <v/>
      </c>
      <c r="S637">
        <f>IF(OR($R637=0,NOT(ISNUMBER($I637))),"",IFERROR(DATEDIF($I637,DATE(FY,1,1),"y"),""))</f>
        <v/>
      </c>
      <c r="T637">
        <f>IF(OR($R637=0,NOT(ISNUMBER($J637))),"",IFERROR(DATEDIF($J637,DATE(FY,1,1),"y"),0))</f>
        <v/>
      </c>
      <c r="U637" s="38">
        <f>IF(OR($R637=0,NOT(ISNUMBER($I637))),0,IF(YEAR($I637)+IF($Q637=1,RetAgeO,RetAgeE)=FY,MONTH($I637),IF(YEAR($I637)+IF($Q637=1,RetAgeO,RetAgeE)&lt;FY,1,0)))</f>
        <v/>
      </c>
      <c r="V637" s="38">
        <f>IF(OR($R637=0,NOT(ISNUMBER($K637))),0,IF(YEAR($K637)=FY,MONTH($K637),IF(YEAR($K637)&lt;FY,1,0)))</f>
        <v/>
      </c>
      <c r="W637" s="38">
        <f>IF($R637=0,0,MIN(12,IF(AND(ISNUMBER($O637),$O637&gt;=1,$O637&lt;=12),INT($O637),12),IF(AND(RetireExit="Yes",$U637&gt;0),$U637,12),IF(AND(ContractExit="Yes",$V637&gt;0),$V637,12)))</f>
        <v/>
      </c>
      <c r="X637" s="37">
        <f>IF(ISNUMBER($P637),$P637,IncPct)</f>
        <v/>
      </c>
      <c r="Y637" s="39">
        <f>IF($W637=0,0,MAX(0,MIN($W637,IncMonth-1))+MAX(0,$W637-IncMonth+1)*(1+$X637))</f>
        <v/>
      </c>
      <c r="Z637" s="40">
        <f>IF($C637="",0,IFERROR(INDEX(Departments!$B$5:$B$54,MATCH($C637,Departments!$A$5:$A$54,0)),0))</f>
        <v/>
      </c>
      <c r="AA637" s="41">
        <f>N($L637)*$Y637</f>
        <v/>
      </c>
      <c r="AB637" s="41">
        <f>N($M637)*$Y637</f>
        <v/>
      </c>
      <c r="AC637" s="41">
        <f>$AA637*$Z637</f>
        <v/>
      </c>
      <c r="AD637" s="41">
        <f>$AA637*BonusMonths/12</f>
        <v/>
      </c>
      <c r="AE637" s="41">
        <f>($AA637+SI_Gross*$AB637)*IF($Q637=1,SI_O,SI_E)</f>
        <v/>
      </c>
      <c r="AF637" s="41">
        <f>IF($Q637=1,0,$AA637*EOSB)</f>
        <v/>
      </c>
      <c r="AG637" s="41">
        <f>$AN637*$W637</f>
        <v/>
      </c>
      <c r="AH637" s="41">
        <f>SUM($AA637:$AG637)</f>
        <v/>
      </c>
      <c r="AI637" s="41">
        <f>12*($AM637+$AN637)</f>
        <v/>
      </c>
      <c r="AJ637" s="41">
        <f>$AM637*((IncMonth-1)+(13-IncMonth)*(1+$X637))+12*$AN637</f>
        <v/>
      </c>
      <c r="AK637" s="41">
        <f>IF($R637=1,N($L637)+N($M637),0)</f>
        <v/>
      </c>
      <c r="AL637">
        <f>IF($C637="","",IF(N($L637)&lt;=0,"Basic salary missing",IF(ISNA(MATCH($C637,Departments!$A$5:$A$54,0)),"Department not on Departments sheet",IF(AND($I637&lt;&gt;"",NOT(ISNUMBER($I637))),"Date of birth is text, not a date",IF(AND($K637&lt;&gt;"",NOT(ISNUMBER($K637))),"Contract end is text, not a date","")))))</f>
        <v/>
      </c>
      <c r="AM637" s="41">
        <f>IF($R637=0,0,N($L637)*(1+$Z637+BonusMonths/12+IF($Q637=1,0,EOSB))+N($M637)+(N($L637)+SI_Gross*N($M637))*IF($Q637=1,SI_O,SI_E))</f>
        <v/>
      </c>
      <c r="AN637" s="41">
        <f>IF($R637=0,0,(IF($Q637=1,MedO,MedE+Ticket)+Training)/12)</f>
        <v/>
      </c>
    </row>
    <row r="638">
      <c r="I638" s="35" t="n"/>
      <c r="J638" s="35" t="n"/>
      <c r="K638" s="35" t="n"/>
      <c r="L638" s="36" t="n"/>
      <c r="M638" s="36" t="n"/>
      <c r="P638" s="37" t="n"/>
      <c r="Q638" s="38">
        <f>IF($C638="",0,IF(OR(LOWER(TRIM($G638))="omani",LOWER(TRIM($G638))="oman",LOWER(TRIM($G638))="om",LOWER(TRIM($G638))="local"),1,0))</f>
        <v/>
      </c>
      <c r="R638" s="38">
        <f>IF($C638="",0,IF(OR(ISNUMBER(SEARCH("resign",$N638)),ISNUMBER(SEARCH("terminat",$N638)),ISNUMBER(SEARCH("inactive",$N638)),ISNUMBER(SEARCH("vacan",$N638)),ISNUMBER(SEARCH("deceased",$N638)),ISNUMBER(SEARCH("separated",$N638))),0,1))</f>
        <v/>
      </c>
      <c r="S638">
        <f>IF(OR($R638=0,NOT(ISNUMBER($I638))),"",IFERROR(DATEDIF($I638,DATE(FY,1,1),"y"),""))</f>
        <v/>
      </c>
      <c r="T638">
        <f>IF(OR($R638=0,NOT(ISNUMBER($J638))),"",IFERROR(DATEDIF($J638,DATE(FY,1,1),"y"),0))</f>
        <v/>
      </c>
      <c r="U638" s="38">
        <f>IF(OR($R638=0,NOT(ISNUMBER($I638))),0,IF(YEAR($I638)+IF($Q638=1,RetAgeO,RetAgeE)=FY,MONTH($I638),IF(YEAR($I638)+IF($Q638=1,RetAgeO,RetAgeE)&lt;FY,1,0)))</f>
        <v/>
      </c>
      <c r="V638" s="38">
        <f>IF(OR($R638=0,NOT(ISNUMBER($K638))),0,IF(YEAR($K638)=FY,MONTH($K638),IF(YEAR($K638)&lt;FY,1,0)))</f>
        <v/>
      </c>
      <c r="W638" s="38">
        <f>IF($R638=0,0,MIN(12,IF(AND(ISNUMBER($O638),$O638&gt;=1,$O638&lt;=12),INT($O638),12),IF(AND(RetireExit="Yes",$U638&gt;0),$U638,12),IF(AND(ContractExit="Yes",$V638&gt;0),$V638,12)))</f>
        <v/>
      </c>
      <c r="X638" s="37">
        <f>IF(ISNUMBER($P638),$P638,IncPct)</f>
        <v/>
      </c>
      <c r="Y638" s="39">
        <f>IF($W638=0,0,MAX(0,MIN($W638,IncMonth-1))+MAX(0,$W638-IncMonth+1)*(1+$X638))</f>
        <v/>
      </c>
      <c r="Z638" s="40">
        <f>IF($C638="",0,IFERROR(INDEX(Departments!$B$5:$B$54,MATCH($C638,Departments!$A$5:$A$54,0)),0))</f>
        <v/>
      </c>
      <c r="AA638" s="41">
        <f>N($L638)*$Y638</f>
        <v/>
      </c>
      <c r="AB638" s="41">
        <f>N($M638)*$Y638</f>
        <v/>
      </c>
      <c r="AC638" s="41">
        <f>$AA638*$Z638</f>
        <v/>
      </c>
      <c r="AD638" s="41">
        <f>$AA638*BonusMonths/12</f>
        <v/>
      </c>
      <c r="AE638" s="41">
        <f>($AA638+SI_Gross*$AB638)*IF($Q638=1,SI_O,SI_E)</f>
        <v/>
      </c>
      <c r="AF638" s="41">
        <f>IF($Q638=1,0,$AA638*EOSB)</f>
        <v/>
      </c>
      <c r="AG638" s="41">
        <f>$AN638*$W638</f>
        <v/>
      </c>
      <c r="AH638" s="41">
        <f>SUM($AA638:$AG638)</f>
        <v/>
      </c>
      <c r="AI638" s="41">
        <f>12*($AM638+$AN638)</f>
        <v/>
      </c>
      <c r="AJ638" s="41">
        <f>$AM638*((IncMonth-1)+(13-IncMonth)*(1+$X638))+12*$AN638</f>
        <v/>
      </c>
      <c r="AK638" s="41">
        <f>IF($R638=1,N($L638)+N($M638),0)</f>
        <v/>
      </c>
      <c r="AL638">
        <f>IF($C638="","",IF(N($L638)&lt;=0,"Basic salary missing",IF(ISNA(MATCH($C638,Departments!$A$5:$A$54,0)),"Department not on Departments sheet",IF(AND($I638&lt;&gt;"",NOT(ISNUMBER($I638))),"Date of birth is text, not a date",IF(AND($K638&lt;&gt;"",NOT(ISNUMBER($K638))),"Contract end is text, not a date","")))))</f>
        <v/>
      </c>
      <c r="AM638" s="41">
        <f>IF($R638=0,0,N($L638)*(1+$Z638+BonusMonths/12+IF($Q638=1,0,EOSB))+N($M638)+(N($L638)+SI_Gross*N($M638))*IF($Q638=1,SI_O,SI_E))</f>
        <v/>
      </c>
      <c r="AN638" s="41">
        <f>IF($R638=0,0,(IF($Q638=1,MedO,MedE+Ticket)+Training)/12)</f>
        <v/>
      </c>
    </row>
    <row r="639">
      <c r="I639" s="35" t="n"/>
      <c r="J639" s="35" t="n"/>
      <c r="K639" s="35" t="n"/>
      <c r="L639" s="36" t="n"/>
      <c r="M639" s="36" t="n"/>
      <c r="P639" s="37" t="n"/>
      <c r="Q639" s="38">
        <f>IF($C639="",0,IF(OR(LOWER(TRIM($G639))="omani",LOWER(TRIM($G639))="oman",LOWER(TRIM($G639))="om",LOWER(TRIM($G639))="local"),1,0))</f>
        <v/>
      </c>
      <c r="R639" s="38">
        <f>IF($C639="",0,IF(OR(ISNUMBER(SEARCH("resign",$N639)),ISNUMBER(SEARCH("terminat",$N639)),ISNUMBER(SEARCH("inactive",$N639)),ISNUMBER(SEARCH("vacan",$N639)),ISNUMBER(SEARCH("deceased",$N639)),ISNUMBER(SEARCH("separated",$N639))),0,1))</f>
        <v/>
      </c>
      <c r="S639">
        <f>IF(OR($R639=0,NOT(ISNUMBER($I639))),"",IFERROR(DATEDIF($I639,DATE(FY,1,1),"y"),""))</f>
        <v/>
      </c>
      <c r="T639">
        <f>IF(OR($R639=0,NOT(ISNUMBER($J639))),"",IFERROR(DATEDIF($J639,DATE(FY,1,1),"y"),0))</f>
        <v/>
      </c>
      <c r="U639" s="38">
        <f>IF(OR($R639=0,NOT(ISNUMBER($I639))),0,IF(YEAR($I639)+IF($Q639=1,RetAgeO,RetAgeE)=FY,MONTH($I639),IF(YEAR($I639)+IF($Q639=1,RetAgeO,RetAgeE)&lt;FY,1,0)))</f>
        <v/>
      </c>
      <c r="V639" s="38">
        <f>IF(OR($R639=0,NOT(ISNUMBER($K639))),0,IF(YEAR($K639)=FY,MONTH($K639),IF(YEAR($K639)&lt;FY,1,0)))</f>
        <v/>
      </c>
      <c r="W639" s="38">
        <f>IF($R639=0,0,MIN(12,IF(AND(ISNUMBER($O639),$O639&gt;=1,$O639&lt;=12),INT($O639),12),IF(AND(RetireExit="Yes",$U639&gt;0),$U639,12),IF(AND(ContractExit="Yes",$V639&gt;0),$V639,12)))</f>
        <v/>
      </c>
      <c r="X639" s="37">
        <f>IF(ISNUMBER($P639),$P639,IncPct)</f>
        <v/>
      </c>
      <c r="Y639" s="39">
        <f>IF($W639=0,0,MAX(0,MIN($W639,IncMonth-1))+MAX(0,$W639-IncMonth+1)*(1+$X639))</f>
        <v/>
      </c>
      <c r="Z639" s="40">
        <f>IF($C639="",0,IFERROR(INDEX(Departments!$B$5:$B$54,MATCH($C639,Departments!$A$5:$A$54,0)),0))</f>
        <v/>
      </c>
      <c r="AA639" s="41">
        <f>N($L639)*$Y639</f>
        <v/>
      </c>
      <c r="AB639" s="41">
        <f>N($M639)*$Y639</f>
        <v/>
      </c>
      <c r="AC639" s="41">
        <f>$AA639*$Z639</f>
        <v/>
      </c>
      <c r="AD639" s="41">
        <f>$AA639*BonusMonths/12</f>
        <v/>
      </c>
      <c r="AE639" s="41">
        <f>($AA639+SI_Gross*$AB639)*IF($Q639=1,SI_O,SI_E)</f>
        <v/>
      </c>
      <c r="AF639" s="41">
        <f>IF($Q639=1,0,$AA639*EOSB)</f>
        <v/>
      </c>
      <c r="AG639" s="41">
        <f>$AN639*$W639</f>
        <v/>
      </c>
      <c r="AH639" s="41">
        <f>SUM($AA639:$AG639)</f>
        <v/>
      </c>
      <c r="AI639" s="41">
        <f>12*($AM639+$AN639)</f>
        <v/>
      </c>
      <c r="AJ639" s="41">
        <f>$AM639*((IncMonth-1)+(13-IncMonth)*(1+$X639))+12*$AN639</f>
        <v/>
      </c>
      <c r="AK639" s="41">
        <f>IF($R639=1,N($L639)+N($M639),0)</f>
        <v/>
      </c>
      <c r="AL639">
        <f>IF($C639="","",IF(N($L639)&lt;=0,"Basic salary missing",IF(ISNA(MATCH($C639,Departments!$A$5:$A$54,0)),"Department not on Departments sheet",IF(AND($I639&lt;&gt;"",NOT(ISNUMBER($I639))),"Date of birth is text, not a date",IF(AND($K639&lt;&gt;"",NOT(ISNUMBER($K639))),"Contract end is text, not a date","")))))</f>
        <v/>
      </c>
      <c r="AM639" s="41">
        <f>IF($R639=0,0,N($L639)*(1+$Z639+BonusMonths/12+IF($Q639=1,0,EOSB))+N($M639)+(N($L639)+SI_Gross*N($M639))*IF($Q639=1,SI_O,SI_E))</f>
        <v/>
      </c>
      <c r="AN639" s="41">
        <f>IF($R639=0,0,(IF($Q639=1,MedO,MedE+Ticket)+Training)/12)</f>
        <v/>
      </c>
    </row>
    <row r="640">
      <c r="I640" s="35" t="n"/>
      <c r="J640" s="35" t="n"/>
      <c r="K640" s="35" t="n"/>
      <c r="L640" s="36" t="n"/>
      <c r="M640" s="36" t="n"/>
      <c r="P640" s="37" t="n"/>
      <c r="Q640" s="38">
        <f>IF($C640="",0,IF(OR(LOWER(TRIM($G640))="omani",LOWER(TRIM($G640))="oman",LOWER(TRIM($G640))="om",LOWER(TRIM($G640))="local"),1,0))</f>
        <v/>
      </c>
      <c r="R640" s="38">
        <f>IF($C640="",0,IF(OR(ISNUMBER(SEARCH("resign",$N640)),ISNUMBER(SEARCH("terminat",$N640)),ISNUMBER(SEARCH("inactive",$N640)),ISNUMBER(SEARCH("vacan",$N640)),ISNUMBER(SEARCH("deceased",$N640)),ISNUMBER(SEARCH("separated",$N640))),0,1))</f>
        <v/>
      </c>
      <c r="S640">
        <f>IF(OR($R640=0,NOT(ISNUMBER($I640))),"",IFERROR(DATEDIF($I640,DATE(FY,1,1),"y"),""))</f>
        <v/>
      </c>
      <c r="T640">
        <f>IF(OR($R640=0,NOT(ISNUMBER($J640))),"",IFERROR(DATEDIF($J640,DATE(FY,1,1),"y"),0))</f>
        <v/>
      </c>
      <c r="U640" s="38">
        <f>IF(OR($R640=0,NOT(ISNUMBER($I640))),0,IF(YEAR($I640)+IF($Q640=1,RetAgeO,RetAgeE)=FY,MONTH($I640),IF(YEAR($I640)+IF($Q640=1,RetAgeO,RetAgeE)&lt;FY,1,0)))</f>
        <v/>
      </c>
      <c r="V640" s="38">
        <f>IF(OR($R640=0,NOT(ISNUMBER($K640))),0,IF(YEAR($K640)=FY,MONTH($K640),IF(YEAR($K640)&lt;FY,1,0)))</f>
        <v/>
      </c>
      <c r="W640" s="38">
        <f>IF($R640=0,0,MIN(12,IF(AND(ISNUMBER($O640),$O640&gt;=1,$O640&lt;=12),INT($O640),12),IF(AND(RetireExit="Yes",$U640&gt;0),$U640,12),IF(AND(ContractExit="Yes",$V640&gt;0),$V640,12)))</f>
        <v/>
      </c>
      <c r="X640" s="37">
        <f>IF(ISNUMBER($P640),$P640,IncPct)</f>
        <v/>
      </c>
      <c r="Y640" s="39">
        <f>IF($W640=0,0,MAX(0,MIN($W640,IncMonth-1))+MAX(0,$W640-IncMonth+1)*(1+$X640))</f>
        <v/>
      </c>
      <c r="Z640" s="40">
        <f>IF($C640="",0,IFERROR(INDEX(Departments!$B$5:$B$54,MATCH($C640,Departments!$A$5:$A$54,0)),0))</f>
        <v/>
      </c>
      <c r="AA640" s="41">
        <f>N($L640)*$Y640</f>
        <v/>
      </c>
      <c r="AB640" s="41">
        <f>N($M640)*$Y640</f>
        <v/>
      </c>
      <c r="AC640" s="41">
        <f>$AA640*$Z640</f>
        <v/>
      </c>
      <c r="AD640" s="41">
        <f>$AA640*BonusMonths/12</f>
        <v/>
      </c>
      <c r="AE640" s="41">
        <f>($AA640+SI_Gross*$AB640)*IF($Q640=1,SI_O,SI_E)</f>
        <v/>
      </c>
      <c r="AF640" s="41">
        <f>IF($Q640=1,0,$AA640*EOSB)</f>
        <v/>
      </c>
      <c r="AG640" s="41">
        <f>$AN640*$W640</f>
        <v/>
      </c>
      <c r="AH640" s="41">
        <f>SUM($AA640:$AG640)</f>
        <v/>
      </c>
      <c r="AI640" s="41">
        <f>12*($AM640+$AN640)</f>
        <v/>
      </c>
      <c r="AJ640" s="41">
        <f>$AM640*((IncMonth-1)+(13-IncMonth)*(1+$X640))+12*$AN640</f>
        <v/>
      </c>
      <c r="AK640" s="41">
        <f>IF($R640=1,N($L640)+N($M640),0)</f>
        <v/>
      </c>
      <c r="AL640">
        <f>IF($C640="","",IF(N($L640)&lt;=0,"Basic salary missing",IF(ISNA(MATCH($C640,Departments!$A$5:$A$54,0)),"Department not on Departments sheet",IF(AND($I640&lt;&gt;"",NOT(ISNUMBER($I640))),"Date of birth is text, not a date",IF(AND($K640&lt;&gt;"",NOT(ISNUMBER($K640))),"Contract end is text, not a date","")))))</f>
        <v/>
      </c>
      <c r="AM640" s="41">
        <f>IF($R640=0,0,N($L640)*(1+$Z640+BonusMonths/12+IF($Q640=1,0,EOSB))+N($M640)+(N($L640)+SI_Gross*N($M640))*IF($Q640=1,SI_O,SI_E))</f>
        <v/>
      </c>
      <c r="AN640" s="41">
        <f>IF($R640=0,0,(IF($Q640=1,MedO,MedE+Ticket)+Training)/12)</f>
        <v/>
      </c>
    </row>
    <row r="641">
      <c r="I641" s="35" t="n"/>
      <c r="J641" s="35" t="n"/>
      <c r="K641" s="35" t="n"/>
      <c r="L641" s="36" t="n"/>
      <c r="M641" s="36" t="n"/>
      <c r="P641" s="37" t="n"/>
      <c r="Q641" s="38">
        <f>IF($C641="",0,IF(OR(LOWER(TRIM($G641))="omani",LOWER(TRIM($G641))="oman",LOWER(TRIM($G641))="om",LOWER(TRIM($G641))="local"),1,0))</f>
        <v/>
      </c>
      <c r="R641" s="38">
        <f>IF($C641="",0,IF(OR(ISNUMBER(SEARCH("resign",$N641)),ISNUMBER(SEARCH("terminat",$N641)),ISNUMBER(SEARCH("inactive",$N641)),ISNUMBER(SEARCH("vacan",$N641)),ISNUMBER(SEARCH("deceased",$N641)),ISNUMBER(SEARCH("separated",$N641))),0,1))</f>
        <v/>
      </c>
      <c r="S641">
        <f>IF(OR($R641=0,NOT(ISNUMBER($I641))),"",IFERROR(DATEDIF($I641,DATE(FY,1,1),"y"),""))</f>
        <v/>
      </c>
      <c r="T641">
        <f>IF(OR($R641=0,NOT(ISNUMBER($J641))),"",IFERROR(DATEDIF($J641,DATE(FY,1,1),"y"),0))</f>
        <v/>
      </c>
      <c r="U641" s="38">
        <f>IF(OR($R641=0,NOT(ISNUMBER($I641))),0,IF(YEAR($I641)+IF($Q641=1,RetAgeO,RetAgeE)=FY,MONTH($I641),IF(YEAR($I641)+IF($Q641=1,RetAgeO,RetAgeE)&lt;FY,1,0)))</f>
        <v/>
      </c>
      <c r="V641" s="38">
        <f>IF(OR($R641=0,NOT(ISNUMBER($K641))),0,IF(YEAR($K641)=FY,MONTH($K641),IF(YEAR($K641)&lt;FY,1,0)))</f>
        <v/>
      </c>
      <c r="W641" s="38">
        <f>IF($R641=0,0,MIN(12,IF(AND(ISNUMBER($O641),$O641&gt;=1,$O641&lt;=12),INT($O641),12),IF(AND(RetireExit="Yes",$U641&gt;0),$U641,12),IF(AND(ContractExit="Yes",$V641&gt;0),$V641,12)))</f>
        <v/>
      </c>
      <c r="X641" s="37">
        <f>IF(ISNUMBER($P641),$P641,IncPct)</f>
        <v/>
      </c>
      <c r="Y641" s="39">
        <f>IF($W641=0,0,MAX(0,MIN($W641,IncMonth-1))+MAX(0,$W641-IncMonth+1)*(1+$X641))</f>
        <v/>
      </c>
      <c r="Z641" s="40">
        <f>IF($C641="",0,IFERROR(INDEX(Departments!$B$5:$B$54,MATCH($C641,Departments!$A$5:$A$54,0)),0))</f>
        <v/>
      </c>
      <c r="AA641" s="41">
        <f>N($L641)*$Y641</f>
        <v/>
      </c>
      <c r="AB641" s="41">
        <f>N($M641)*$Y641</f>
        <v/>
      </c>
      <c r="AC641" s="41">
        <f>$AA641*$Z641</f>
        <v/>
      </c>
      <c r="AD641" s="41">
        <f>$AA641*BonusMonths/12</f>
        <v/>
      </c>
      <c r="AE641" s="41">
        <f>($AA641+SI_Gross*$AB641)*IF($Q641=1,SI_O,SI_E)</f>
        <v/>
      </c>
      <c r="AF641" s="41">
        <f>IF($Q641=1,0,$AA641*EOSB)</f>
        <v/>
      </c>
      <c r="AG641" s="41">
        <f>$AN641*$W641</f>
        <v/>
      </c>
      <c r="AH641" s="41">
        <f>SUM($AA641:$AG641)</f>
        <v/>
      </c>
      <c r="AI641" s="41">
        <f>12*($AM641+$AN641)</f>
        <v/>
      </c>
      <c r="AJ641" s="41">
        <f>$AM641*((IncMonth-1)+(13-IncMonth)*(1+$X641))+12*$AN641</f>
        <v/>
      </c>
      <c r="AK641" s="41">
        <f>IF($R641=1,N($L641)+N($M641),0)</f>
        <v/>
      </c>
      <c r="AL641">
        <f>IF($C641="","",IF(N($L641)&lt;=0,"Basic salary missing",IF(ISNA(MATCH($C641,Departments!$A$5:$A$54,0)),"Department not on Departments sheet",IF(AND($I641&lt;&gt;"",NOT(ISNUMBER($I641))),"Date of birth is text, not a date",IF(AND($K641&lt;&gt;"",NOT(ISNUMBER($K641))),"Contract end is text, not a date","")))))</f>
        <v/>
      </c>
      <c r="AM641" s="41">
        <f>IF($R641=0,0,N($L641)*(1+$Z641+BonusMonths/12+IF($Q641=1,0,EOSB))+N($M641)+(N($L641)+SI_Gross*N($M641))*IF($Q641=1,SI_O,SI_E))</f>
        <v/>
      </c>
      <c r="AN641" s="41">
        <f>IF($R641=0,0,(IF($Q641=1,MedO,MedE+Ticket)+Training)/12)</f>
        <v/>
      </c>
    </row>
    <row r="642">
      <c r="I642" s="35" t="n"/>
      <c r="J642" s="35" t="n"/>
      <c r="K642" s="35" t="n"/>
      <c r="L642" s="36" t="n"/>
      <c r="M642" s="36" t="n"/>
      <c r="P642" s="37" t="n"/>
      <c r="Q642" s="38">
        <f>IF($C642="",0,IF(OR(LOWER(TRIM($G642))="omani",LOWER(TRIM($G642))="oman",LOWER(TRIM($G642))="om",LOWER(TRIM($G642))="local"),1,0))</f>
        <v/>
      </c>
      <c r="R642" s="38">
        <f>IF($C642="",0,IF(OR(ISNUMBER(SEARCH("resign",$N642)),ISNUMBER(SEARCH("terminat",$N642)),ISNUMBER(SEARCH("inactive",$N642)),ISNUMBER(SEARCH("vacan",$N642)),ISNUMBER(SEARCH("deceased",$N642)),ISNUMBER(SEARCH("separated",$N642))),0,1))</f>
        <v/>
      </c>
      <c r="S642">
        <f>IF(OR($R642=0,NOT(ISNUMBER($I642))),"",IFERROR(DATEDIF($I642,DATE(FY,1,1),"y"),""))</f>
        <v/>
      </c>
      <c r="T642">
        <f>IF(OR($R642=0,NOT(ISNUMBER($J642))),"",IFERROR(DATEDIF($J642,DATE(FY,1,1),"y"),0))</f>
        <v/>
      </c>
      <c r="U642" s="38">
        <f>IF(OR($R642=0,NOT(ISNUMBER($I642))),0,IF(YEAR($I642)+IF($Q642=1,RetAgeO,RetAgeE)=FY,MONTH($I642),IF(YEAR($I642)+IF($Q642=1,RetAgeO,RetAgeE)&lt;FY,1,0)))</f>
        <v/>
      </c>
      <c r="V642" s="38">
        <f>IF(OR($R642=0,NOT(ISNUMBER($K642))),0,IF(YEAR($K642)=FY,MONTH($K642),IF(YEAR($K642)&lt;FY,1,0)))</f>
        <v/>
      </c>
      <c r="W642" s="38">
        <f>IF($R642=0,0,MIN(12,IF(AND(ISNUMBER($O642),$O642&gt;=1,$O642&lt;=12),INT($O642),12),IF(AND(RetireExit="Yes",$U642&gt;0),$U642,12),IF(AND(ContractExit="Yes",$V642&gt;0),$V642,12)))</f>
        <v/>
      </c>
      <c r="X642" s="37">
        <f>IF(ISNUMBER($P642),$P642,IncPct)</f>
        <v/>
      </c>
      <c r="Y642" s="39">
        <f>IF($W642=0,0,MAX(0,MIN($W642,IncMonth-1))+MAX(0,$W642-IncMonth+1)*(1+$X642))</f>
        <v/>
      </c>
      <c r="Z642" s="40">
        <f>IF($C642="",0,IFERROR(INDEX(Departments!$B$5:$B$54,MATCH($C642,Departments!$A$5:$A$54,0)),0))</f>
        <v/>
      </c>
      <c r="AA642" s="41">
        <f>N($L642)*$Y642</f>
        <v/>
      </c>
      <c r="AB642" s="41">
        <f>N($M642)*$Y642</f>
        <v/>
      </c>
      <c r="AC642" s="41">
        <f>$AA642*$Z642</f>
        <v/>
      </c>
      <c r="AD642" s="41">
        <f>$AA642*BonusMonths/12</f>
        <v/>
      </c>
      <c r="AE642" s="41">
        <f>($AA642+SI_Gross*$AB642)*IF($Q642=1,SI_O,SI_E)</f>
        <v/>
      </c>
      <c r="AF642" s="41">
        <f>IF($Q642=1,0,$AA642*EOSB)</f>
        <v/>
      </c>
      <c r="AG642" s="41">
        <f>$AN642*$W642</f>
        <v/>
      </c>
      <c r="AH642" s="41">
        <f>SUM($AA642:$AG642)</f>
        <v/>
      </c>
      <c r="AI642" s="41">
        <f>12*($AM642+$AN642)</f>
        <v/>
      </c>
      <c r="AJ642" s="41">
        <f>$AM642*((IncMonth-1)+(13-IncMonth)*(1+$X642))+12*$AN642</f>
        <v/>
      </c>
      <c r="AK642" s="41">
        <f>IF($R642=1,N($L642)+N($M642),0)</f>
        <v/>
      </c>
      <c r="AL642">
        <f>IF($C642="","",IF(N($L642)&lt;=0,"Basic salary missing",IF(ISNA(MATCH($C642,Departments!$A$5:$A$54,0)),"Department not on Departments sheet",IF(AND($I642&lt;&gt;"",NOT(ISNUMBER($I642))),"Date of birth is text, not a date",IF(AND($K642&lt;&gt;"",NOT(ISNUMBER($K642))),"Contract end is text, not a date","")))))</f>
        <v/>
      </c>
      <c r="AM642" s="41">
        <f>IF($R642=0,0,N($L642)*(1+$Z642+BonusMonths/12+IF($Q642=1,0,EOSB))+N($M642)+(N($L642)+SI_Gross*N($M642))*IF($Q642=1,SI_O,SI_E))</f>
        <v/>
      </c>
      <c r="AN642" s="41">
        <f>IF($R642=0,0,(IF($Q642=1,MedO,MedE+Ticket)+Training)/12)</f>
        <v/>
      </c>
    </row>
    <row r="643">
      <c r="I643" s="35" t="n"/>
      <c r="J643" s="35" t="n"/>
      <c r="K643" s="35" t="n"/>
      <c r="L643" s="36" t="n"/>
      <c r="M643" s="36" t="n"/>
      <c r="P643" s="37" t="n"/>
      <c r="Q643" s="38">
        <f>IF($C643="",0,IF(OR(LOWER(TRIM($G643))="omani",LOWER(TRIM($G643))="oman",LOWER(TRIM($G643))="om",LOWER(TRIM($G643))="local"),1,0))</f>
        <v/>
      </c>
      <c r="R643" s="38">
        <f>IF($C643="",0,IF(OR(ISNUMBER(SEARCH("resign",$N643)),ISNUMBER(SEARCH("terminat",$N643)),ISNUMBER(SEARCH("inactive",$N643)),ISNUMBER(SEARCH("vacan",$N643)),ISNUMBER(SEARCH("deceased",$N643)),ISNUMBER(SEARCH("separated",$N643))),0,1))</f>
        <v/>
      </c>
      <c r="S643">
        <f>IF(OR($R643=0,NOT(ISNUMBER($I643))),"",IFERROR(DATEDIF($I643,DATE(FY,1,1),"y"),""))</f>
        <v/>
      </c>
      <c r="T643">
        <f>IF(OR($R643=0,NOT(ISNUMBER($J643))),"",IFERROR(DATEDIF($J643,DATE(FY,1,1),"y"),0))</f>
        <v/>
      </c>
      <c r="U643" s="38">
        <f>IF(OR($R643=0,NOT(ISNUMBER($I643))),0,IF(YEAR($I643)+IF($Q643=1,RetAgeO,RetAgeE)=FY,MONTH($I643),IF(YEAR($I643)+IF($Q643=1,RetAgeO,RetAgeE)&lt;FY,1,0)))</f>
        <v/>
      </c>
      <c r="V643" s="38">
        <f>IF(OR($R643=0,NOT(ISNUMBER($K643))),0,IF(YEAR($K643)=FY,MONTH($K643),IF(YEAR($K643)&lt;FY,1,0)))</f>
        <v/>
      </c>
      <c r="W643" s="38">
        <f>IF($R643=0,0,MIN(12,IF(AND(ISNUMBER($O643),$O643&gt;=1,$O643&lt;=12),INT($O643),12),IF(AND(RetireExit="Yes",$U643&gt;0),$U643,12),IF(AND(ContractExit="Yes",$V643&gt;0),$V643,12)))</f>
        <v/>
      </c>
      <c r="X643" s="37">
        <f>IF(ISNUMBER($P643),$P643,IncPct)</f>
        <v/>
      </c>
      <c r="Y643" s="39">
        <f>IF($W643=0,0,MAX(0,MIN($W643,IncMonth-1))+MAX(0,$W643-IncMonth+1)*(1+$X643))</f>
        <v/>
      </c>
      <c r="Z643" s="40">
        <f>IF($C643="",0,IFERROR(INDEX(Departments!$B$5:$B$54,MATCH($C643,Departments!$A$5:$A$54,0)),0))</f>
        <v/>
      </c>
      <c r="AA643" s="41">
        <f>N($L643)*$Y643</f>
        <v/>
      </c>
      <c r="AB643" s="41">
        <f>N($M643)*$Y643</f>
        <v/>
      </c>
      <c r="AC643" s="41">
        <f>$AA643*$Z643</f>
        <v/>
      </c>
      <c r="AD643" s="41">
        <f>$AA643*BonusMonths/12</f>
        <v/>
      </c>
      <c r="AE643" s="41">
        <f>($AA643+SI_Gross*$AB643)*IF($Q643=1,SI_O,SI_E)</f>
        <v/>
      </c>
      <c r="AF643" s="41">
        <f>IF($Q643=1,0,$AA643*EOSB)</f>
        <v/>
      </c>
      <c r="AG643" s="41">
        <f>$AN643*$W643</f>
        <v/>
      </c>
      <c r="AH643" s="41">
        <f>SUM($AA643:$AG643)</f>
        <v/>
      </c>
      <c r="AI643" s="41">
        <f>12*($AM643+$AN643)</f>
        <v/>
      </c>
      <c r="AJ643" s="41">
        <f>$AM643*((IncMonth-1)+(13-IncMonth)*(1+$X643))+12*$AN643</f>
        <v/>
      </c>
      <c r="AK643" s="41">
        <f>IF($R643=1,N($L643)+N($M643),0)</f>
        <v/>
      </c>
      <c r="AL643">
        <f>IF($C643="","",IF(N($L643)&lt;=0,"Basic salary missing",IF(ISNA(MATCH($C643,Departments!$A$5:$A$54,0)),"Department not on Departments sheet",IF(AND($I643&lt;&gt;"",NOT(ISNUMBER($I643))),"Date of birth is text, not a date",IF(AND($K643&lt;&gt;"",NOT(ISNUMBER($K643))),"Contract end is text, not a date","")))))</f>
        <v/>
      </c>
      <c r="AM643" s="41">
        <f>IF($R643=0,0,N($L643)*(1+$Z643+BonusMonths/12+IF($Q643=1,0,EOSB))+N($M643)+(N($L643)+SI_Gross*N($M643))*IF($Q643=1,SI_O,SI_E))</f>
        <v/>
      </c>
      <c r="AN643" s="41">
        <f>IF($R643=0,0,(IF($Q643=1,MedO,MedE+Ticket)+Training)/12)</f>
        <v/>
      </c>
    </row>
    <row r="644">
      <c r="I644" s="35" t="n"/>
      <c r="J644" s="35" t="n"/>
      <c r="K644" s="35" t="n"/>
      <c r="L644" s="36" t="n"/>
      <c r="M644" s="36" t="n"/>
      <c r="P644" s="37" t="n"/>
      <c r="Q644" s="38">
        <f>IF($C644="",0,IF(OR(LOWER(TRIM($G644))="omani",LOWER(TRIM($G644))="oman",LOWER(TRIM($G644))="om",LOWER(TRIM($G644))="local"),1,0))</f>
        <v/>
      </c>
      <c r="R644" s="38">
        <f>IF($C644="",0,IF(OR(ISNUMBER(SEARCH("resign",$N644)),ISNUMBER(SEARCH("terminat",$N644)),ISNUMBER(SEARCH("inactive",$N644)),ISNUMBER(SEARCH("vacan",$N644)),ISNUMBER(SEARCH("deceased",$N644)),ISNUMBER(SEARCH("separated",$N644))),0,1))</f>
        <v/>
      </c>
      <c r="S644">
        <f>IF(OR($R644=0,NOT(ISNUMBER($I644))),"",IFERROR(DATEDIF($I644,DATE(FY,1,1),"y"),""))</f>
        <v/>
      </c>
      <c r="T644">
        <f>IF(OR($R644=0,NOT(ISNUMBER($J644))),"",IFERROR(DATEDIF($J644,DATE(FY,1,1),"y"),0))</f>
        <v/>
      </c>
      <c r="U644" s="38">
        <f>IF(OR($R644=0,NOT(ISNUMBER($I644))),0,IF(YEAR($I644)+IF($Q644=1,RetAgeO,RetAgeE)=FY,MONTH($I644),IF(YEAR($I644)+IF($Q644=1,RetAgeO,RetAgeE)&lt;FY,1,0)))</f>
        <v/>
      </c>
      <c r="V644" s="38">
        <f>IF(OR($R644=0,NOT(ISNUMBER($K644))),0,IF(YEAR($K644)=FY,MONTH($K644),IF(YEAR($K644)&lt;FY,1,0)))</f>
        <v/>
      </c>
      <c r="W644" s="38">
        <f>IF($R644=0,0,MIN(12,IF(AND(ISNUMBER($O644),$O644&gt;=1,$O644&lt;=12),INT($O644),12),IF(AND(RetireExit="Yes",$U644&gt;0),$U644,12),IF(AND(ContractExit="Yes",$V644&gt;0),$V644,12)))</f>
        <v/>
      </c>
      <c r="X644" s="37">
        <f>IF(ISNUMBER($P644),$P644,IncPct)</f>
        <v/>
      </c>
      <c r="Y644" s="39">
        <f>IF($W644=0,0,MAX(0,MIN($W644,IncMonth-1))+MAX(0,$W644-IncMonth+1)*(1+$X644))</f>
        <v/>
      </c>
      <c r="Z644" s="40">
        <f>IF($C644="",0,IFERROR(INDEX(Departments!$B$5:$B$54,MATCH($C644,Departments!$A$5:$A$54,0)),0))</f>
        <v/>
      </c>
      <c r="AA644" s="41">
        <f>N($L644)*$Y644</f>
        <v/>
      </c>
      <c r="AB644" s="41">
        <f>N($M644)*$Y644</f>
        <v/>
      </c>
      <c r="AC644" s="41">
        <f>$AA644*$Z644</f>
        <v/>
      </c>
      <c r="AD644" s="41">
        <f>$AA644*BonusMonths/12</f>
        <v/>
      </c>
      <c r="AE644" s="41">
        <f>($AA644+SI_Gross*$AB644)*IF($Q644=1,SI_O,SI_E)</f>
        <v/>
      </c>
      <c r="AF644" s="41">
        <f>IF($Q644=1,0,$AA644*EOSB)</f>
        <v/>
      </c>
      <c r="AG644" s="41">
        <f>$AN644*$W644</f>
        <v/>
      </c>
      <c r="AH644" s="41">
        <f>SUM($AA644:$AG644)</f>
        <v/>
      </c>
      <c r="AI644" s="41">
        <f>12*($AM644+$AN644)</f>
        <v/>
      </c>
      <c r="AJ644" s="41">
        <f>$AM644*((IncMonth-1)+(13-IncMonth)*(1+$X644))+12*$AN644</f>
        <v/>
      </c>
      <c r="AK644" s="41">
        <f>IF($R644=1,N($L644)+N($M644),0)</f>
        <v/>
      </c>
      <c r="AL644">
        <f>IF($C644="","",IF(N($L644)&lt;=0,"Basic salary missing",IF(ISNA(MATCH($C644,Departments!$A$5:$A$54,0)),"Department not on Departments sheet",IF(AND($I644&lt;&gt;"",NOT(ISNUMBER($I644))),"Date of birth is text, not a date",IF(AND($K644&lt;&gt;"",NOT(ISNUMBER($K644))),"Contract end is text, not a date","")))))</f>
        <v/>
      </c>
      <c r="AM644" s="41">
        <f>IF($R644=0,0,N($L644)*(1+$Z644+BonusMonths/12+IF($Q644=1,0,EOSB))+N($M644)+(N($L644)+SI_Gross*N($M644))*IF($Q644=1,SI_O,SI_E))</f>
        <v/>
      </c>
      <c r="AN644" s="41">
        <f>IF($R644=0,0,(IF($Q644=1,MedO,MedE+Ticket)+Training)/12)</f>
        <v/>
      </c>
    </row>
    <row r="645">
      <c r="I645" s="35" t="n"/>
      <c r="J645" s="35" t="n"/>
      <c r="K645" s="35" t="n"/>
      <c r="L645" s="36" t="n"/>
      <c r="M645" s="36" t="n"/>
      <c r="P645" s="37" t="n"/>
      <c r="Q645" s="38">
        <f>IF($C645="",0,IF(OR(LOWER(TRIM($G645))="omani",LOWER(TRIM($G645))="oman",LOWER(TRIM($G645))="om",LOWER(TRIM($G645))="local"),1,0))</f>
        <v/>
      </c>
      <c r="R645" s="38">
        <f>IF($C645="",0,IF(OR(ISNUMBER(SEARCH("resign",$N645)),ISNUMBER(SEARCH("terminat",$N645)),ISNUMBER(SEARCH("inactive",$N645)),ISNUMBER(SEARCH("vacan",$N645)),ISNUMBER(SEARCH("deceased",$N645)),ISNUMBER(SEARCH("separated",$N645))),0,1))</f>
        <v/>
      </c>
      <c r="S645">
        <f>IF(OR($R645=0,NOT(ISNUMBER($I645))),"",IFERROR(DATEDIF($I645,DATE(FY,1,1),"y"),""))</f>
        <v/>
      </c>
      <c r="T645">
        <f>IF(OR($R645=0,NOT(ISNUMBER($J645))),"",IFERROR(DATEDIF($J645,DATE(FY,1,1),"y"),0))</f>
        <v/>
      </c>
      <c r="U645" s="38">
        <f>IF(OR($R645=0,NOT(ISNUMBER($I645))),0,IF(YEAR($I645)+IF($Q645=1,RetAgeO,RetAgeE)=FY,MONTH($I645),IF(YEAR($I645)+IF($Q645=1,RetAgeO,RetAgeE)&lt;FY,1,0)))</f>
        <v/>
      </c>
      <c r="V645" s="38">
        <f>IF(OR($R645=0,NOT(ISNUMBER($K645))),0,IF(YEAR($K645)=FY,MONTH($K645),IF(YEAR($K645)&lt;FY,1,0)))</f>
        <v/>
      </c>
      <c r="W645" s="38">
        <f>IF($R645=0,0,MIN(12,IF(AND(ISNUMBER($O645),$O645&gt;=1,$O645&lt;=12),INT($O645),12),IF(AND(RetireExit="Yes",$U645&gt;0),$U645,12),IF(AND(ContractExit="Yes",$V645&gt;0),$V645,12)))</f>
        <v/>
      </c>
      <c r="X645" s="37">
        <f>IF(ISNUMBER($P645),$P645,IncPct)</f>
        <v/>
      </c>
      <c r="Y645" s="39">
        <f>IF($W645=0,0,MAX(0,MIN($W645,IncMonth-1))+MAX(0,$W645-IncMonth+1)*(1+$X645))</f>
        <v/>
      </c>
      <c r="Z645" s="40">
        <f>IF($C645="",0,IFERROR(INDEX(Departments!$B$5:$B$54,MATCH($C645,Departments!$A$5:$A$54,0)),0))</f>
        <v/>
      </c>
      <c r="AA645" s="41">
        <f>N($L645)*$Y645</f>
        <v/>
      </c>
      <c r="AB645" s="41">
        <f>N($M645)*$Y645</f>
        <v/>
      </c>
      <c r="AC645" s="41">
        <f>$AA645*$Z645</f>
        <v/>
      </c>
      <c r="AD645" s="41">
        <f>$AA645*BonusMonths/12</f>
        <v/>
      </c>
      <c r="AE645" s="41">
        <f>($AA645+SI_Gross*$AB645)*IF($Q645=1,SI_O,SI_E)</f>
        <v/>
      </c>
      <c r="AF645" s="41">
        <f>IF($Q645=1,0,$AA645*EOSB)</f>
        <v/>
      </c>
      <c r="AG645" s="41">
        <f>$AN645*$W645</f>
        <v/>
      </c>
      <c r="AH645" s="41">
        <f>SUM($AA645:$AG645)</f>
        <v/>
      </c>
      <c r="AI645" s="41">
        <f>12*($AM645+$AN645)</f>
        <v/>
      </c>
      <c r="AJ645" s="41">
        <f>$AM645*((IncMonth-1)+(13-IncMonth)*(1+$X645))+12*$AN645</f>
        <v/>
      </c>
      <c r="AK645" s="41">
        <f>IF($R645=1,N($L645)+N($M645),0)</f>
        <v/>
      </c>
      <c r="AL645">
        <f>IF($C645="","",IF(N($L645)&lt;=0,"Basic salary missing",IF(ISNA(MATCH($C645,Departments!$A$5:$A$54,0)),"Department not on Departments sheet",IF(AND($I645&lt;&gt;"",NOT(ISNUMBER($I645))),"Date of birth is text, not a date",IF(AND($K645&lt;&gt;"",NOT(ISNUMBER($K645))),"Contract end is text, not a date","")))))</f>
        <v/>
      </c>
      <c r="AM645" s="41">
        <f>IF($R645=0,0,N($L645)*(1+$Z645+BonusMonths/12+IF($Q645=1,0,EOSB))+N($M645)+(N($L645)+SI_Gross*N($M645))*IF($Q645=1,SI_O,SI_E))</f>
        <v/>
      </c>
      <c r="AN645" s="41">
        <f>IF($R645=0,0,(IF($Q645=1,MedO,MedE+Ticket)+Training)/12)</f>
        <v/>
      </c>
    </row>
    <row r="646">
      <c r="I646" s="35" t="n"/>
      <c r="J646" s="35" t="n"/>
      <c r="K646" s="35" t="n"/>
      <c r="L646" s="36" t="n"/>
      <c r="M646" s="36" t="n"/>
      <c r="P646" s="37" t="n"/>
      <c r="Q646" s="38">
        <f>IF($C646="",0,IF(OR(LOWER(TRIM($G646))="omani",LOWER(TRIM($G646))="oman",LOWER(TRIM($G646))="om",LOWER(TRIM($G646))="local"),1,0))</f>
        <v/>
      </c>
      <c r="R646" s="38">
        <f>IF($C646="",0,IF(OR(ISNUMBER(SEARCH("resign",$N646)),ISNUMBER(SEARCH("terminat",$N646)),ISNUMBER(SEARCH("inactive",$N646)),ISNUMBER(SEARCH("vacan",$N646)),ISNUMBER(SEARCH("deceased",$N646)),ISNUMBER(SEARCH("separated",$N646))),0,1))</f>
        <v/>
      </c>
      <c r="S646">
        <f>IF(OR($R646=0,NOT(ISNUMBER($I646))),"",IFERROR(DATEDIF($I646,DATE(FY,1,1),"y"),""))</f>
        <v/>
      </c>
      <c r="T646">
        <f>IF(OR($R646=0,NOT(ISNUMBER($J646))),"",IFERROR(DATEDIF($J646,DATE(FY,1,1),"y"),0))</f>
        <v/>
      </c>
      <c r="U646" s="38">
        <f>IF(OR($R646=0,NOT(ISNUMBER($I646))),0,IF(YEAR($I646)+IF($Q646=1,RetAgeO,RetAgeE)=FY,MONTH($I646),IF(YEAR($I646)+IF($Q646=1,RetAgeO,RetAgeE)&lt;FY,1,0)))</f>
        <v/>
      </c>
      <c r="V646" s="38">
        <f>IF(OR($R646=0,NOT(ISNUMBER($K646))),0,IF(YEAR($K646)=FY,MONTH($K646),IF(YEAR($K646)&lt;FY,1,0)))</f>
        <v/>
      </c>
      <c r="W646" s="38">
        <f>IF($R646=0,0,MIN(12,IF(AND(ISNUMBER($O646),$O646&gt;=1,$O646&lt;=12),INT($O646),12),IF(AND(RetireExit="Yes",$U646&gt;0),$U646,12),IF(AND(ContractExit="Yes",$V646&gt;0),$V646,12)))</f>
        <v/>
      </c>
      <c r="X646" s="37">
        <f>IF(ISNUMBER($P646),$P646,IncPct)</f>
        <v/>
      </c>
      <c r="Y646" s="39">
        <f>IF($W646=0,0,MAX(0,MIN($W646,IncMonth-1))+MAX(0,$W646-IncMonth+1)*(1+$X646))</f>
        <v/>
      </c>
      <c r="Z646" s="40">
        <f>IF($C646="",0,IFERROR(INDEX(Departments!$B$5:$B$54,MATCH($C646,Departments!$A$5:$A$54,0)),0))</f>
        <v/>
      </c>
      <c r="AA646" s="41">
        <f>N($L646)*$Y646</f>
        <v/>
      </c>
      <c r="AB646" s="41">
        <f>N($M646)*$Y646</f>
        <v/>
      </c>
      <c r="AC646" s="41">
        <f>$AA646*$Z646</f>
        <v/>
      </c>
      <c r="AD646" s="41">
        <f>$AA646*BonusMonths/12</f>
        <v/>
      </c>
      <c r="AE646" s="41">
        <f>($AA646+SI_Gross*$AB646)*IF($Q646=1,SI_O,SI_E)</f>
        <v/>
      </c>
      <c r="AF646" s="41">
        <f>IF($Q646=1,0,$AA646*EOSB)</f>
        <v/>
      </c>
      <c r="AG646" s="41">
        <f>$AN646*$W646</f>
        <v/>
      </c>
      <c r="AH646" s="41">
        <f>SUM($AA646:$AG646)</f>
        <v/>
      </c>
      <c r="AI646" s="41">
        <f>12*($AM646+$AN646)</f>
        <v/>
      </c>
      <c r="AJ646" s="41">
        <f>$AM646*((IncMonth-1)+(13-IncMonth)*(1+$X646))+12*$AN646</f>
        <v/>
      </c>
      <c r="AK646" s="41">
        <f>IF($R646=1,N($L646)+N($M646),0)</f>
        <v/>
      </c>
      <c r="AL646">
        <f>IF($C646="","",IF(N($L646)&lt;=0,"Basic salary missing",IF(ISNA(MATCH($C646,Departments!$A$5:$A$54,0)),"Department not on Departments sheet",IF(AND($I646&lt;&gt;"",NOT(ISNUMBER($I646))),"Date of birth is text, not a date",IF(AND($K646&lt;&gt;"",NOT(ISNUMBER($K646))),"Contract end is text, not a date","")))))</f>
        <v/>
      </c>
      <c r="AM646" s="41">
        <f>IF($R646=0,0,N($L646)*(1+$Z646+BonusMonths/12+IF($Q646=1,0,EOSB))+N($M646)+(N($L646)+SI_Gross*N($M646))*IF($Q646=1,SI_O,SI_E))</f>
        <v/>
      </c>
      <c r="AN646" s="41">
        <f>IF($R646=0,0,(IF($Q646=1,MedO,MedE+Ticket)+Training)/12)</f>
        <v/>
      </c>
    </row>
    <row r="647">
      <c r="I647" s="35" t="n"/>
      <c r="J647" s="35" t="n"/>
      <c r="K647" s="35" t="n"/>
      <c r="L647" s="36" t="n"/>
      <c r="M647" s="36" t="n"/>
      <c r="P647" s="37" t="n"/>
      <c r="Q647" s="38">
        <f>IF($C647="",0,IF(OR(LOWER(TRIM($G647))="omani",LOWER(TRIM($G647))="oman",LOWER(TRIM($G647))="om",LOWER(TRIM($G647))="local"),1,0))</f>
        <v/>
      </c>
      <c r="R647" s="38">
        <f>IF($C647="",0,IF(OR(ISNUMBER(SEARCH("resign",$N647)),ISNUMBER(SEARCH("terminat",$N647)),ISNUMBER(SEARCH("inactive",$N647)),ISNUMBER(SEARCH("vacan",$N647)),ISNUMBER(SEARCH("deceased",$N647)),ISNUMBER(SEARCH("separated",$N647))),0,1))</f>
        <v/>
      </c>
      <c r="S647">
        <f>IF(OR($R647=0,NOT(ISNUMBER($I647))),"",IFERROR(DATEDIF($I647,DATE(FY,1,1),"y"),""))</f>
        <v/>
      </c>
      <c r="T647">
        <f>IF(OR($R647=0,NOT(ISNUMBER($J647))),"",IFERROR(DATEDIF($J647,DATE(FY,1,1),"y"),0))</f>
        <v/>
      </c>
      <c r="U647" s="38">
        <f>IF(OR($R647=0,NOT(ISNUMBER($I647))),0,IF(YEAR($I647)+IF($Q647=1,RetAgeO,RetAgeE)=FY,MONTH($I647),IF(YEAR($I647)+IF($Q647=1,RetAgeO,RetAgeE)&lt;FY,1,0)))</f>
        <v/>
      </c>
      <c r="V647" s="38">
        <f>IF(OR($R647=0,NOT(ISNUMBER($K647))),0,IF(YEAR($K647)=FY,MONTH($K647),IF(YEAR($K647)&lt;FY,1,0)))</f>
        <v/>
      </c>
      <c r="W647" s="38">
        <f>IF($R647=0,0,MIN(12,IF(AND(ISNUMBER($O647),$O647&gt;=1,$O647&lt;=12),INT($O647),12),IF(AND(RetireExit="Yes",$U647&gt;0),$U647,12),IF(AND(ContractExit="Yes",$V647&gt;0),$V647,12)))</f>
        <v/>
      </c>
      <c r="X647" s="37">
        <f>IF(ISNUMBER($P647),$P647,IncPct)</f>
        <v/>
      </c>
      <c r="Y647" s="39">
        <f>IF($W647=0,0,MAX(0,MIN($W647,IncMonth-1))+MAX(0,$W647-IncMonth+1)*(1+$X647))</f>
        <v/>
      </c>
      <c r="Z647" s="40">
        <f>IF($C647="",0,IFERROR(INDEX(Departments!$B$5:$B$54,MATCH($C647,Departments!$A$5:$A$54,0)),0))</f>
        <v/>
      </c>
      <c r="AA647" s="41">
        <f>N($L647)*$Y647</f>
        <v/>
      </c>
      <c r="AB647" s="41">
        <f>N($M647)*$Y647</f>
        <v/>
      </c>
      <c r="AC647" s="41">
        <f>$AA647*$Z647</f>
        <v/>
      </c>
      <c r="AD647" s="41">
        <f>$AA647*BonusMonths/12</f>
        <v/>
      </c>
      <c r="AE647" s="41">
        <f>($AA647+SI_Gross*$AB647)*IF($Q647=1,SI_O,SI_E)</f>
        <v/>
      </c>
      <c r="AF647" s="41">
        <f>IF($Q647=1,0,$AA647*EOSB)</f>
        <v/>
      </c>
      <c r="AG647" s="41">
        <f>$AN647*$W647</f>
        <v/>
      </c>
      <c r="AH647" s="41">
        <f>SUM($AA647:$AG647)</f>
        <v/>
      </c>
      <c r="AI647" s="41">
        <f>12*($AM647+$AN647)</f>
        <v/>
      </c>
      <c r="AJ647" s="41">
        <f>$AM647*((IncMonth-1)+(13-IncMonth)*(1+$X647))+12*$AN647</f>
        <v/>
      </c>
      <c r="AK647" s="41">
        <f>IF($R647=1,N($L647)+N($M647),0)</f>
        <v/>
      </c>
      <c r="AL647">
        <f>IF($C647="","",IF(N($L647)&lt;=0,"Basic salary missing",IF(ISNA(MATCH($C647,Departments!$A$5:$A$54,0)),"Department not on Departments sheet",IF(AND($I647&lt;&gt;"",NOT(ISNUMBER($I647))),"Date of birth is text, not a date",IF(AND($K647&lt;&gt;"",NOT(ISNUMBER($K647))),"Contract end is text, not a date","")))))</f>
        <v/>
      </c>
      <c r="AM647" s="41">
        <f>IF($R647=0,0,N($L647)*(1+$Z647+BonusMonths/12+IF($Q647=1,0,EOSB))+N($M647)+(N($L647)+SI_Gross*N($M647))*IF($Q647=1,SI_O,SI_E))</f>
        <v/>
      </c>
      <c r="AN647" s="41">
        <f>IF($R647=0,0,(IF($Q647=1,MedO,MedE+Ticket)+Training)/12)</f>
        <v/>
      </c>
    </row>
    <row r="648">
      <c r="I648" s="35" t="n"/>
      <c r="J648" s="35" t="n"/>
      <c r="K648" s="35" t="n"/>
      <c r="L648" s="36" t="n"/>
      <c r="M648" s="36" t="n"/>
      <c r="P648" s="37" t="n"/>
      <c r="Q648" s="38">
        <f>IF($C648="",0,IF(OR(LOWER(TRIM($G648))="omani",LOWER(TRIM($G648))="oman",LOWER(TRIM($G648))="om",LOWER(TRIM($G648))="local"),1,0))</f>
        <v/>
      </c>
      <c r="R648" s="38">
        <f>IF($C648="",0,IF(OR(ISNUMBER(SEARCH("resign",$N648)),ISNUMBER(SEARCH("terminat",$N648)),ISNUMBER(SEARCH("inactive",$N648)),ISNUMBER(SEARCH("vacan",$N648)),ISNUMBER(SEARCH("deceased",$N648)),ISNUMBER(SEARCH("separated",$N648))),0,1))</f>
        <v/>
      </c>
      <c r="S648">
        <f>IF(OR($R648=0,NOT(ISNUMBER($I648))),"",IFERROR(DATEDIF($I648,DATE(FY,1,1),"y"),""))</f>
        <v/>
      </c>
      <c r="T648">
        <f>IF(OR($R648=0,NOT(ISNUMBER($J648))),"",IFERROR(DATEDIF($J648,DATE(FY,1,1),"y"),0))</f>
        <v/>
      </c>
      <c r="U648" s="38">
        <f>IF(OR($R648=0,NOT(ISNUMBER($I648))),0,IF(YEAR($I648)+IF($Q648=1,RetAgeO,RetAgeE)=FY,MONTH($I648),IF(YEAR($I648)+IF($Q648=1,RetAgeO,RetAgeE)&lt;FY,1,0)))</f>
        <v/>
      </c>
      <c r="V648" s="38">
        <f>IF(OR($R648=0,NOT(ISNUMBER($K648))),0,IF(YEAR($K648)=FY,MONTH($K648),IF(YEAR($K648)&lt;FY,1,0)))</f>
        <v/>
      </c>
      <c r="W648" s="38">
        <f>IF($R648=0,0,MIN(12,IF(AND(ISNUMBER($O648),$O648&gt;=1,$O648&lt;=12),INT($O648),12),IF(AND(RetireExit="Yes",$U648&gt;0),$U648,12),IF(AND(ContractExit="Yes",$V648&gt;0),$V648,12)))</f>
        <v/>
      </c>
      <c r="X648" s="37">
        <f>IF(ISNUMBER($P648),$P648,IncPct)</f>
        <v/>
      </c>
      <c r="Y648" s="39">
        <f>IF($W648=0,0,MAX(0,MIN($W648,IncMonth-1))+MAX(0,$W648-IncMonth+1)*(1+$X648))</f>
        <v/>
      </c>
      <c r="Z648" s="40">
        <f>IF($C648="",0,IFERROR(INDEX(Departments!$B$5:$B$54,MATCH($C648,Departments!$A$5:$A$54,0)),0))</f>
        <v/>
      </c>
      <c r="AA648" s="41">
        <f>N($L648)*$Y648</f>
        <v/>
      </c>
      <c r="AB648" s="41">
        <f>N($M648)*$Y648</f>
        <v/>
      </c>
      <c r="AC648" s="41">
        <f>$AA648*$Z648</f>
        <v/>
      </c>
      <c r="AD648" s="41">
        <f>$AA648*BonusMonths/12</f>
        <v/>
      </c>
      <c r="AE648" s="41">
        <f>($AA648+SI_Gross*$AB648)*IF($Q648=1,SI_O,SI_E)</f>
        <v/>
      </c>
      <c r="AF648" s="41">
        <f>IF($Q648=1,0,$AA648*EOSB)</f>
        <v/>
      </c>
      <c r="AG648" s="41">
        <f>$AN648*$W648</f>
        <v/>
      </c>
      <c r="AH648" s="41">
        <f>SUM($AA648:$AG648)</f>
        <v/>
      </c>
      <c r="AI648" s="41">
        <f>12*($AM648+$AN648)</f>
        <v/>
      </c>
      <c r="AJ648" s="41">
        <f>$AM648*((IncMonth-1)+(13-IncMonth)*(1+$X648))+12*$AN648</f>
        <v/>
      </c>
      <c r="AK648" s="41">
        <f>IF($R648=1,N($L648)+N($M648),0)</f>
        <v/>
      </c>
      <c r="AL648">
        <f>IF($C648="","",IF(N($L648)&lt;=0,"Basic salary missing",IF(ISNA(MATCH($C648,Departments!$A$5:$A$54,0)),"Department not on Departments sheet",IF(AND($I648&lt;&gt;"",NOT(ISNUMBER($I648))),"Date of birth is text, not a date",IF(AND($K648&lt;&gt;"",NOT(ISNUMBER($K648))),"Contract end is text, not a date","")))))</f>
        <v/>
      </c>
      <c r="AM648" s="41">
        <f>IF($R648=0,0,N($L648)*(1+$Z648+BonusMonths/12+IF($Q648=1,0,EOSB))+N($M648)+(N($L648)+SI_Gross*N($M648))*IF($Q648=1,SI_O,SI_E))</f>
        <v/>
      </c>
      <c r="AN648" s="41">
        <f>IF($R648=0,0,(IF($Q648=1,MedO,MedE+Ticket)+Training)/12)</f>
        <v/>
      </c>
    </row>
    <row r="649">
      <c r="I649" s="35" t="n"/>
      <c r="J649" s="35" t="n"/>
      <c r="K649" s="35" t="n"/>
      <c r="L649" s="36" t="n"/>
      <c r="M649" s="36" t="n"/>
      <c r="P649" s="37" t="n"/>
      <c r="Q649" s="38">
        <f>IF($C649="",0,IF(OR(LOWER(TRIM($G649))="omani",LOWER(TRIM($G649))="oman",LOWER(TRIM($G649))="om",LOWER(TRIM($G649))="local"),1,0))</f>
        <v/>
      </c>
      <c r="R649" s="38">
        <f>IF($C649="",0,IF(OR(ISNUMBER(SEARCH("resign",$N649)),ISNUMBER(SEARCH("terminat",$N649)),ISNUMBER(SEARCH("inactive",$N649)),ISNUMBER(SEARCH("vacan",$N649)),ISNUMBER(SEARCH("deceased",$N649)),ISNUMBER(SEARCH("separated",$N649))),0,1))</f>
        <v/>
      </c>
      <c r="S649">
        <f>IF(OR($R649=0,NOT(ISNUMBER($I649))),"",IFERROR(DATEDIF($I649,DATE(FY,1,1),"y"),""))</f>
        <v/>
      </c>
      <c r="T649">
        <f>IF(OR($R649=0,NOT(ISNUMBER($J649))),"",IFERROR(DATEDIF($J649,DATE(FY,1,1),"y"),0))</f>
        <v/>
      </c>
      <c r="U649" s="38">
        <f>IF(OR($R649=0,NOT(ISNUMBER($I649))),0,IF(YEAR($I649)+IF($Q649=1,RetAgeO,RetAgeE)=FY,MONTH($I649),IF(YEAR($I649)+IF($Q649=1,RetAgeO,RetAgeE)&lt;FY,1,0)))</f>
        <v/>
      </c>
      <c r="V649" s="38">
        <f>IF(OR($R649=0,NOT(ISNUMBER($K649))),0,IF(YEAR($K649)=FY,MONTH($K649),IF(YEAR($K649)&lt;FY,1,0)))</f>
        <v/>
      </c>
      <c r="W649" s="38">
        <f>IF($R649=0,0,MIN(12,IF(AND(ISNUMBER($O649),$O649&gt;=1,$O649&lt;=12),INT($O649),12),IF(AND(RetireExit="Yes",$U649&gt;0),$U649,12),IF(AND(ContractExit="Yes",$V649&gt;0),$V649,12)))</f>
        <v/>
      </c>
      <c r="X649" s="37">
        <f>IF(ISNUMBER($P649),$P649,IncPct)</f>
        <v/>
      </c>
      <c r="Y649" s="39">
        <f>IF($W649=0,0,MAX(0,MIN($W649,IncMonth-1))+MAX(0,$W649-IncMonth+1)*(1+$X649))</f>
        <v/>
      </c>
      <c r="Z649" s="40">
        <f>IF($C649="",0,IFERROR(INDEX(Departments!$B$5:$B$54,MATCH($C649,Departments!$A$5:$A$54,0)),0))</f>
        <v/>
      </c>
      <c r="AA649" s="41">
        <f>N($L649)*$Y649</f>
        <v/>
      </c>
      <c r="AB649" s="41">
        <f>N($M649)*$Y649</f>
        <v/>
      </c>
      <c r="AC649" s="41">
        <f>$AA649*$Z649</f>
        <v/>
      </c>
      <c r="AD649" s="41">
        <f>$AA649*BonusMonths/12</f>
        <v/>
      </c>
      <c r="AE649" s="41">
        <f>($AA649+SI_Gross*$AB649)*IF($Q649=1,SI_O,SI_E)</f>
        <v/>
      </c>
      <c r="AF649" s="41">
        <f>IF($Q649=1,0,$AA649*EOSB)</f>
        <v/>
      </c>
      <c r="AG649" s="41">
        <f>$AN649*$W649</f>
        <v/>
      </c>
      <c r="AH649" s="41">
        <f>SUM($AA649:$AG649)</f>
        <v/>
      </c>
      <c r="AI649" s="41">
        <f>12*($AM649+$AN649)</f>
        <v/>
      </c>
      <c r="AJ649" s="41">
        <f>$AM649*((IncMonth-1)+(13-IncMonth)*(1+$X649))+12*$AN649</f>
        <v/>
      </c>
      <c r="AK649" s="41">
        <f>IF($R649=1,N($L649)+N($M649),0)</f>
        <v/>
      </c>
      <c r="AL649">
        <f>IF($C649="","",IF(N($L649)&lt;=0,"Basic salary missing",IF(ISNA(MATCH($C649,Departments!$A$5:$A$54,0)),"Department not on Departments sheet",IF(AND($I649&lt;&gt;"",NOT(ISNUMBER($I649))),"Date of birth is text, not a date",IF(AND($K649&lt;&gt;"",NOT(ISNUMBER($K649))),"Contract end is text, not a date","")))))</f>
        <v/>
      </c>
      <c r="AM649" s="41">
        <f>IF($R649=0,0,N($L649)*(1+$Z649+BonusMonths/12+IF($Q649=1,0,EOSB))+N($M649)+(N($L649)+SI_Gross*N($M649))*IF($Q649=1,SI_O,SI_E))</f>
        <v/>
      </c>
      <c r="AN649" s="41">
        <f>IF($R649=0,0,(IF($Q649=1,MedO,MedE+Ticket)+Training)/12)</f>
        <v/>
      </c>
    </row>
    <row r="650">
      <c r="I650" s="35" t="n"/>
      <c r="J650" s="35" t="n"/>
      <c r="K650" s="35" t="n"/>
      <c r="L650" s="36" t="n"/>
      <c r="M650" s="36" t="n"/>
      <c r="P650" s="37" t="n"/>
      <c r="Q650" s="38">
        <f>IF($C650="",0,IF(OR(LOWER(TRIM($G650))="omani",LOWER(TRIM($G650))="oman",LOWER(TRIM($G650))="om",LOWER(TRIM($G650))="local"),1,0))</f>
        <v/>
      </c>
      <c r="R650" s="38">
        <f>IF($C650="",0,IF(OR(ISNUMBER(SEARCH("resign",$N650)),ISNUMBER(SEARCH("terminat",$N650)),ISNUMBER(SEARCH("inactive",$N650)),ISNUMBER(SEARCH("vacan",$N650)),ISNUMBER(SEARCH("deceased",$N650)),ISNUMBER(SEARCH("separated",$N650))),0,1))</f>
        <v/>
      </c>
      <c r="S650">
        <f>IF(OR($R650=0,NOT(ISNUMBER($I650))),"",IFERROR(DATEDIF($I650,DATE(FY,1,1),"y"),""))</f>
        <v/>
      </c>
      <c r="T650">
        <f>IF(OR($R650=0,NOT(ISNUMBER($J650))),"",IFERROR(DATEDIF($J650,DATE(FY,1,1),"y"),0))</f>
        <v/>
      </c>
      <c r="U650" s="38">
        <f>IF(OR($R650=0,NOT(ISNUMBER($I650))),0,IF(YEAR($I650)+IF($Q650=1,RetAgeO,RetAgeE)=FY,MONTH($I650),IF(YEAR($I650)+IF($Q650=1,RetAgeO,RetAgeE)&lt;FY,1,0)))</f>
        <v/>
      </c>
      <c r="V650" s="38">
        <f>IF(OR($R650=0,NOT(ISNUMBER($K650))),0,IF(YEAR($K650)=FY,MONTH($K650),IF(YEAR($K650)&lt;FY,1,0)))</f>
        <v/>
      </c>
      <c r="W650" s="38">
        <f>IF($R650=0,0,MIN(12,IF(AND(ISNUMBER($O650),$O650&gt;=1,$O650&lt;=12),INT($O650),12),IF(AND(RetireExit="Yes",$U650&gt;0),$U650,12),IF(AND(ContractExit="Yes",$V650&gt;0),$V650,12)))</f>
        <v/>
      </c>
      <c r="X650" s="37">
        <f>IF(ISNUMBER($P650),$P650,IncPct)</f>
        <v/>
      </c>
      <c r="Y650" s="39">
        <f>IF($W650=0,0,MAX(0,MIN($W650,IncMonth-1))+MAX(0,$W650-IncMonth+1)*(1+$X650))</f>
        <v/>
      </c>
      <c r="Z650" s="40">
        <f>IF($C650="",0,IFERROR(INDEX(Departments!$B$5:$B$54,MATCH($C650,Departments!$A$5:$A$54,0)),0))</f>
        <v/>
      </c>
      <c r="AA650" s="41">
        <f>N($L650)*$Y650</f>
        <v/>
      </c>
      <c r="AB650" s="41">
        <f>N($M650)*$Y650</f>
        <v/>
      </c>
      <c r="AC650" s="41">
        <f>$AA650*$Z650</f>
        <v/>
      </c>
      <c r="AD650" s="41">
        <f>$AA650*BonusMonths/12</f>
        <v/>
      </c>
      <c r="AE650" s="41">
        <f>($AA650+SI_Gross*$AB650)*IF($Q650=1,SI_O,SI_E)</f>
        <v/>
      </c>
      <c r="AF650" s="41">
        <f>IF($Q650=1,0,$AA650*EOSB)</f>
        <v/>
      </c>
      <c r="AG650" s="41">
        <f>$AN650*$W650</f>
        <v/>
      </c>
      <c r="AH650" s="41">
        <f>SUM($AA650:$AG650)</f>
        <v/>
      </c>
      <c r="AI650" s="41">
        <f>12*($AM650+$AN650)</f>
        <v/>
      </c>
      <c r="AJ650" s="41">
        <f>$AM650*((IncMonth-1)+(13-IncMonth)*(1+$X650))+12*$AN650</f>
        <v/>
      </c>
      <c r="AK650" s="41">
        <f>IF($R650=1,N($L650)+N($M650),0)</f>
        <v/>
      </c>
      <c r="AL650">
        <f>IF($C650="","",IF(N($L650)&lt;=0,"Basic salary missing",IF(ISNA(MATCH($C650,Departments!$A$5:$A$54,0)),"Department not on Departments sheet",IF(AND($I650&lt;&gt;"",NOT(ISNUMBER($I650))),"Date of birth is text, not a date",IF(AND($K650&lt;&gt;"",NOT(ISNUMBER($K650))),"Contract end is text, not a date","")))))</f>
        <v/>
      </c>
      <c r="AM650" s="41">
        <f>IF($R650=0,0,N($L650)*(1+$Z650+BonusMonths/12+IF($Q650=1,0,EOSB))+N($M650)+(N($L650)+SI_Gross*N($M650))*IF($Q650=1,SI_O,SI_E))</f>
        <v/>
      </c>
      <c r="AN650" s="41">
        <f>IF($R650=0,0,(IF($Q650=1,MedO,MedE+Ticket)+Training)/12)</f>
        <v/>
      </c>
    </row>
    <row r="651">
      <c r="I651" s="35" t="n"/>
      <c r="J651" s="35" t="n"/>
      <c r="K651" s="35" t="n"/>
      <c r="L651" s="36" t="n"/>
      <c r="M651" s="36" t="n"/>
      <c r="P651" s="37" t="n"/>
      <c r="Q651" s="38">
        <f>IF($C651="",0,IF(OR(LOWER(TRIM($G651))="omani",LOWER(TRIM($G651))="oman",LOWER(TRIM($G651))="om",LOWER(TRIM($G651))="local"),1,0))</f>
        <v/>
      </c>
      <c r="R651" s="38">
        <f>IF($C651="",0,IF(OR(ISNUMBER(SEARCH("resign",$N651)),ISNUMBER(SEARCH("terminat",$N651)),ISNUMBER(SEARCH("inactive",$N651)),ISNUMBER(SEARCH("vacan",$N651)),ISNUMBER(SEARCH("deceased",$N651)),ISNUMBER(SEARCH("separated",$N651))),0,1))</f>
        <v/>
      </c>
      <c r="S651">
        <f>IF(OR($R651=0,NOT(ISNUMBER($I651))),"",IFERROR(DATEDIF($I651,DATE(FY,1,1),"y"),""))</f>
        <v/>
      </c>
      <c r="T651">
        <f>IF(OR($R651=0,NOT(ISNUMBER($J651))),"",IFERROR(DATEDIF($J651,DATE(FY,1,1),"y"),0))</f>
        <v/>
      </c>
      <c r="U651" s="38">
        <f>IF(OR($R651=0,NOT(ISNUMBER($I651))),0,IF(YEAR($I651)+IF($Q651=1,RetAgeO,RetAgeE)=FY,MONTH($I651),IF(YEAR($I651)+IF($Q651=1,RetAgeO,RetAgeE)&lt;FY,1,0)))</f>
        <v/>
      </c>
      <c r="V651" s="38">
        <f>IF(OR($R651=0,NOT(ISNUMBER($K651))),0,IF(YEAR($K651)=FY,MONTH($K651),IF(YEAR($K651)&lt;FY,1,0)))</f>
        <v/>
      </c>
      <c r="W651" s="38">
        <f>IF($R651=0,0,MIN(12,IF(AND(ISNUMBER($O651),$O651&gt;=1,$O651&lt;=12),INT($O651),12),IF(AND(RetireExit="Yes",$U651&gt;0),$U651,12),IF(AND(ContractExit="Yes",$V651&gt;0),$V651,12)))</f>
        <v/>
      </c>
      <c r="X651" s="37">
        <f>IF(ISNUMBER($P651),$P651,IncPct)</f>
        <v/>
      </c>
      <c r="Y651" s="39">
        <f>IF($W651=0,0,MAX(0,MIN($W651,IncMonth-1))+MAX(0,$W651-IncMonth+1)*(1+$X651))</f>
        <v/>
      </c>
      <c r="Z651" s="40">
        <f>IF($C651="",0,IFERROR(INDEX(Departments!$B$5:$B$54,MATCH($C651,Departments!$A$5:$A$54,0)),0))</f>
        <v/>
      </c>
      <c r="AA651" s="41">
        <f>N($L651)*$Y651</f>
        <v/>
      </c>
      <c r="AB651" s="41">
        <f>N($M651)*$Y651</f>
        <v/>
      </c>
      <c r="AC651" s="41">
        <f>$AA651*$Z651</f>
        <v/>
      </c>
      <c r="AD651" s="41">
        <f>$AA651*BonusMonths/12</f>
        <v/>
      </c>
      <c r="AE651" s="41">
        <f>($AA651+SI_Gross*$AB651)*IF($Q651=1,SI_O,SI_E)</f>
        <v/>
      </c>
      <c r="AF651" s="41">
        <f>IF($Q651=1,0,$AA651*EOSB)</f>
        <v/>
      </c>
      <c r="AG651" s="41">
        <f>$AN651*$W651</f>
        <v/>
      </c>
      <c r="AH651" s="41">
        <f>SUM($AA651:$AG651)</f>
        <v/>
      </c>
      <c r="AI651" s="41">
        <f>12*($AM651+$AN651)</f>
        <v/>
      </c>
      <c r="AJ651" s="41">
        <f>$AM651*((IncMonth-1)+(13-IncMonth)*(1+$X651))+12*$AN651</f>
        <v/>
      </c>
      <c r="AK651" s="41">
        <f>IF($R651=1,N($L651)+N($M651),0)</f>
        <v/>
      </c>
      <c r="AL651">
        <f>IF($C651="","",IF(N($L651)&lt;=0,"Basic salary missing",IF(ISNA(MATCH($C651,Departments!$A$5:$A$54,0)),"Department not on Departments sheet",IF(AND($I651&lt;&gt;"",NOT(ISNUMBER($I651))),"Date of birth is text, not a date",IF(AND($K651&lt;&gt;"",NOT(ISNUMBER($K651))),"Contract end is text, not a date","")))))</f>
        <v/>
      </c>
      <c r="AM651" s="41">
        <f>IF($R651=0,0,N($L651)*(1+$Z651+BonusMonths/12+IF($Q651=1,0,EOSB))+N($M651)+(N($L651)+SI_Gross*N($M651))*IF($Q651=1,SI_O,SI_E))</f>
        <v/>
      </c>
      <c r="AN651" s="41">
        <f>IF($R651=0,0,(IF($Q651=1,MedO,MedE+Ticket)+Training)/12)</f>
        <v/>
      </c>
    </row>
    <row r="652">
      <c r="I652" s="35" t="n"/>
      <c r="J652" s="35" t="n"/>
      <c r="K652" s="35" t="n"/>
      <c r="L652" s="36" t="n"/>
      <c r="M652" s="36" t="n"/>
      <c r="P652" s="37" t="n"/>
      <c r="Q652" s="38">
        <f>IF($C652="",0,IF(OR(LOWER(TRIM($G652))="omani",LOWER(TRIM($G652))="oman",LOWER(TRIM($G652))="om",LOWER(TRIM($G652))="local"),1,0))</f>
        <v/>
      </c>
      <c r="R652" s="38">
        <f>IF($C652="",0,IF(OR(ISNUMBER(SEARCH("resign",$N652)),ISNUMBER(SEARCH("terminat",$N652)),ISNUMBER(SEARCH("inactive",$N652)),ISNUMBER(SEARCH("vacan",$N652)),ISNUMBER(SEARCH("deceased",$N652)),ISNUMBER(SEARCH("separated",$N652))),0,1))</f>
        <v/>
      </c>
      <c r="S652">
        <f>IF(OR($R652=0,NOT(ISNUMBER($I652))),"",IFERROR(DATEDIF($I652,DATE(FY,1,1),"y"),""))</f>
        <v/>
      </c>
      <c r="T652">
        <f>IF(OR($R652=0,NOT(ISNUMBER($J652))),"",IFERROR(DATEDIF($J652,DATE(FY,1,1),"y"),0))</f>
        <v/>
      </c>
      <c r="U652" s="38">
        <f>IF(OR($R652=0,NOT(ISNUMBER($I652))),0,IF(YEAR($I652)+IF($Q652=1,RetAgeO,RetAgeE)=FY,MONTH($I652),IF(YEAR($I652)+IF($Q652=1,RetAgeO,RetAgeE)&lt;FY,1,0)))</f>
        <v/>
      </c>
      <c r="V652" s="38">
        <f>IF(OR($R652=0,NOT(ISNUMBER($K652))),0,IF(YEAR($K652)=FY,MONTH($K652),IF(YEAR($K652)&lt;FY,1,0)))</f>
        <v/>
      </c>
      <c r="W652" s="38">
        <f>IF($R652=0,0,MIN(12,IF(AND(ISNUMBER($O652),$O652&gt;=1,$O652&lt;=12),INT($O652),12),IF(AND(RetireExit="Yes",$U652&gt;0),$U652,12),IF(AND(ContractExit="Yes",$V652&gt;0),$V652,12)))</f>
        <v/>
      </c>
      <c r="X652" s="37">
        <f>IF(ISNUMBER($P652),$P652,IncPct)</f>
        <v/>
      </c>
      <c r="Y652" s="39">
        <f>IF($W652=0,0,MAX(0,MIN($W652,IncMonth-1))+MAX(0,$W652-IncMonth+1)*(1+$X652))</f>
        <v/>
      </c>
      <c r="Z652" s="40">
        <f>IF($C652="",0,IFERROR(INDEX(Departments!$B$5:$B$54,MATCH($C652,Departments!$A$5:$A$54,0)),0))</f>
        <v/>
      </c>
      <c r="AA652" s="41">
        <f>N($L652)*$Y652</f>
        <v/>
      </c>
      <c r="AB652" s="41">
        <f>N($M652)*$Y652</f>
        <v/>
      </c>
      <c r="AC652" s="41">
        <f>$AA652*$Z652</f>
        <v/>
      </c>
      <c r="AD652" s="41">
        <f>$AA652*BonusMonths/12</f>
        <v/>
      </c>
      <c r="AE652" s="41">
        <f>($AA652+SI_Gross*$AB652)*IF($Q652=1,SI_O,SI_E)</f>
        <v/>
      </c>
      <c r="AF652" s="41">
        <f>IF($Q652=1,0,$AA652*EOSB)</f>
        <v/>
      </c>
      <c r="AG652" s="41">
        <f>$AN652*$W652</f>
        <v/>
      </c>
      <c r="AH652" s="41">
        <f>SUM($AA652:$AG652)</f>
        <v/>
      </c>
      <c r="AI652" s="41">
        <f>12*($AM652+$AN652)</f>
        <v/>
      </c>
      <c r="AJ652" s="41">
        <f>$AM652*((IncMonth-1)+(13-IncMonth)*(1+$X652))+12*$AN652</f>
        <v/>
      </c>
      <c r="AK652" s="41">
        <f>IF($R652=1,N($L652)+N($M652),0)</f>
        <v/>
      </c>
      <c r="AL652">
        <f>IF($C652="","",IF(N($L652)&lt;=0,"Basic salary missing",IF(ISNA(MATCH($C652,Departments!$A$5:$A$54,0)),"Department not on Departments sheet",IF(AND($I652&lt;&gt;"",NOT(ISNUMBER($I652))),"Date of birth is text, not a date",IF(AND($K652&lt;&gt;"",NOT(ISNUMBER($K652))),"Contract end is text, not a date","")))))</f>
        <v/>
      </c>
      <c r="AM652" s="41">
        <f>IF($R652=0,0,N($L652)*(1+$Z652+BonusMonths/12+IF($Q652=1,0,EOSB))+N($M652)+(N($L652)+SI_Gross*N($M652))*IF($Q652=1,SI_O,SI_E))</f>
        <v/>
      </c>
      <c r="AN652" s="41">
        <f>IF($R652=0,0,(IF($Q652=1,MedO,MedE+Ticket)+Training)/12)</f>
        <v/>
      </c>
    </row>
    <row r="653">
      <c r="I653" s="35" t="n"/>
      <c r="J653" s="35" t="n"/>
      <c r="K653" s="35" t="n"/>
      <c r="L653" s="36" t="n"/>
      <c r="M653" s="36" t="n"/>
      <c r="P653" s="37" t="n"/>
      <c r="Q653" s="38">
        <f>IF($C653="",0,IF(OR(LOWER(TRIM($G653))="omani",LOWER(TRIM($G653))="oman",LOWER(TRIM($G653))="om",LOWER(TRIM($G653))="local"),1,0))</f>
        <v/>
      </c>
      <c r="R653" s="38">
        <f>IF($C653="",0,IF(OR(ISNUMBER(SEARCH("resign",$N653)),ISNUMBER(SEARCH("terminat",$N653)),ISNUMBER(SEARCH("inactive",$N653)),ISNUMBER(SEARCH("vacan",$N653)),ISNUMBER(SEARCH("deceased",$N653)),ISNUMBER(SEARCH("separated",$N653))),0,1))</f>
        <v/>
      </c>
      <c r="S653">
        <f>IF(OR($R653=0,NOT(ISNUMBER($I653))),"",IFERROR(DATEDIF($I653,DATE(FY,1,1),"y"),""))</f>
        <v/>
      </c>
      <c r="T653">
        <f>IF(OR($R653=0,NOT(ISNUMBER($J653))),"",IFERROR(DATEDIF($J653,DATE(FY,1,1),"y"),0))</f>
        <v/>
      </c>
      <c r="U653" s="38">
        <f>IF(OR($R653=0,NOT(ISNUMBER($I653))),0,IF(YEAR($I653)+IF($Q653=1,RetAgeO,RetAgeE)=FY,MONTH($I653),IF(YEAR($I653)+IF($Q653=1,RetAgeO,RetAgeE)&lt;FY,1,0)))</f>
        <v/>
      </c>
      <c r="V653" s="38">
        <f>IF(OR($R653=0,NOT(ISNUMBER($K653))),0,IF(YEAR($K653)=FY,MONTH($K653),IF(YEAR($K653)&lt;FY,1,0)))</f>
        <v/>
      </c>
      <c r="W653" s="38">
        <f>IF($R653=0,0,MIN(12,IF(AND(ISNUMBER($O653),$O653&gt;=1,$O653&lt;=12),INT($O653),12),IF(AND(RetireExit="Yes",$U653&gt;0),$U653,12),IF(AND(ContractExit="Yes",$V653&gt;0),$V653,12)))</f>
        <v/>
      </c>
      <c r="X653" s="37">
        <f>IF(ISNUMBER($P653),$P653,IncPct)</f>
        <v/>
      </c>
      <c r="Y653" s="39">
        <f>IF($W653=0,0,MAX(0,MIN($W653,IncMonth-1))+MAX(0,$W653-IncMonth+1)*(1+$X653))</f>
        <v/>
      </c>
      <c r="Z653" s="40">
        <f>IF($C653="",0,IFERROR(INDEX(Departments!$B$5:$B$54,MATCH($C653,Departments!$A$5:$A$54,0)),0))</f>
        <v/>
      </c>
      <c r="AA653" s="41">
        <f>N($L653)*$Y653</f>
        <v/>
      </c>
      <c r="AB653" s="41">
        <f>N($M653)*$Y653</f>
        <v/>
      </c>
      <c r="AC653" s="41">
        <f>$AA653*$Z653</f>
        <v/>
      </c>
      <c r="AD653" s="41">
        <f>$AA653*BonusMonths/12</f>
        <v/>
      </c>
      <c r="AE653" s="41">
        <f>($AA653+SI_Gross*$AB653)*IF($Q653=1,SI_O,SI_E)</f>
        <v/>
      </c>
      <c r="AF653" s="41">
        <f>IF($Q653=1,0,$AA653*EOSB)</f>
        <v/>
      </c>
      <c r="AG653" s="41">
        <f>$AN653*$W653</f>
        <v/>
      </c>
      <c r="AH653" s="41">
        <f>SUM($AA653:$AG653)</f>
        <v/>
      </c>
      <c r="AI653" s="41">
        <f>12*($AM653+$AN653)</f>
        <v/>
      </c>
      <c r="AJ653" s="41">
        <f>$AM653*((IncMonth-1)+(13-IncMonth)*(1+$X653))+12*$AN653</f>
        <v/>
      </c>
      <c r="AK653" s="41">
        <f>IF($R653=1,N($L653)+N($M653),0)</f>
        <v/>
      </c>
      <c r="AL653">
        <f>IF($C653="","",IF(N($L653)&lt;=0,"Basic salary missing",IF(ISNA(MATCH($C653,Departments!$A$5:$A$54,0)),"Department not on Departments sheet",IF(AND($I653&lt;&gt;"",NOT(ISNUMBER($I653))),"Date of birth is text, not a date",IF(AND($K653&lt;&gt;"",NOT(ISNUMBER($K653))),"Contract end is text, not a date","")))))</f>
        <v/>
      </c>
      <c r="AM653" s="41">
        <f>IF($R653=0,0,N($L653)*(1+$Z653+BonusMonths/12+IF($Q653=1,0,EOSB))+N($M653)+(N($L653)+SI_Gross*N($M653))*IF($Q653=1,SI_O,SI_E))</f>
        <v/>
      </c>
      <c r="AN653" s="41">
        <f>IF($R653=0,0,(IF($Q653=1,MedO,MedE+Ticket)+Training)/12)</f>
        <v/>
      </c>
    </row>
    <row r="654">
      <c r="I654" s="35" t="n"/>
      <c r="J654" s="35" t="n"/>
      <c r="K654" s="35" t="n"/>
      <c r="L654" s="36" t="n"/>
      <c r="M654" s="36" t="n"/>
      <c r="P654" s="37" t="n"/>
      <c r="Q654" s="38">
        <f>IF($C654="",0,IF(OR(LOWER(TRIM($G654))="omani",LOWER(TRIM($G654))="oman",LOWER(TRIM($G654))="om",LOWER(TRIM($G654))="local"),1,0))</f>
        <v/>
      </c>
      <c r="R654" s="38">
        <f>IF($C654="",0,IF(OR(ISNUMBER(SEARCH("resign",$N654)),ISNUMBER(SEARCH("terminat",$N654)),ISNUMBER(SEARCH("inactive",$N654)),ISNUMBER(SEARCH("vacan",$N654)),ISNUMBER(SEARCH("deceased",$N654)),ISNUMBER(SEARCH("separated",$N654))),0,1))</f>
        <v/>
      </c>
      <c r="S654">
        <f>IF(OR($R654=0,NOT(ISNUMBER($I654))),"",IFERROR(DATEDIF($I654,DATE(FY,1,1),"y"),""))</f>
        <v/>
      </c>
      <c r="T654">
        <f>IF(OR($R654=0,NOT(ISNUMBER($J654))),"",IFERROR(DATEDIF($J654,DATE(FY,1,1),"y"),0))</f>
        <v/>
      </c>
      <c r="U654" s="38">
        <f>IF(OR($R654=0,NOT(ISNUMBER($I654))),0,IF(YEAR($I654)+IF($Q654=1,RetAgeO,RetAgeE)=FY,MONTH($I654),IF(YEAR($I654)+IF($Q654=1,RetAgeO,RetAgeE)&lt;FY,1,0)))</f>
        <v/>
      </c>
      <c r="V654" s="38">
        <f>IF(OR($R654=0,NOT(ISNUMBER($K654))),0,IF(YEAR($K654)=FY,MONTH($K654),IF(YEAR($K654)&lt;FY,1,0)))</f>
        <v/>
      </c>
      <c r="W654" s="38">
        <f>IF($R654=0,0,MIN(12,IF(AND(ISNUMBER($O654),$O654&gt;=1,$O654&lt;=12),INT($O654),12),IF(AND(RetireExit="Yes",$U654&gt;0),$U654,12),IF(AND(ContractExit="Yes",$V654&gt;0),$V654,12)))</f>
        <v/>
      </c>
      <c r="X654" s="37">
        <f>IF(ISNUMBER($P654),$P654,IncPct)</f>
        <v/>
      </c>
      <c r="Y654" s="39">
        <f>IF($W654=0,0,MAX(0,MIN($W654,IncMonth-1))+MAX(0,$W654-IncMonth+1)*(1+$X654))</f>
        <v/>
      </c>
      <c r="Z654" s="40">
        <f>IF($C654="",0,IFERROR(INDEX(Departments!$B$5:$B$54,MATCH($C654,Departments!$A$5:$A$54,0)),0))</f>
        <v/>
      </c>
      <c r="AA654" s="41">
        <f>N($L654)*$Y654</f>
        <v/>
      </c>
      <c r="AB654" s="41">
        <f>N($M654)*$Y654</f>
        <v/>
      </c>
      <c r="AC654" s="41">
        <f>$AA654*$Z654</f>
        <v/>
      </c>
      <c r="AD654" s="41">
        <f>$AA654*BonusMonths/12</f>
        <v/>
      </c>
      <c r="AE654" s="41">
        <f>($AA654+SI_Gross*$AB654)*IF($Q654=1,SI_O,SI_E)</f>
        <v/>
      </c>
      <c r="AF654" s="41">
        <f>IF($Q654=1,0,$AA654*EOSB)</f>
        <v/>
      </c>
      <c r="AG654" s="41">
        <f>$AN654*$W654</f>
        <v/>
      </c>
      <c r="AH654" s="41">
        <f>SUM($AA654:$AG654)</f>
        <v/>
      </c>
      <c r="AI654" s="41">
        <f>12*($AM654+$AN654)</f>
        <v/>
      </c>
      <c r="AJ654" s="41">
        <f>$AM654*((IncMonth-1)+(13-IncMonth)*(1+$X654))+12*$AN654</f>
        <v/>
      </c>
      <c r="AK654" s="41">
        <f>IF($R654=1,N($L654)+N($M654),0)</f>
        <v/>
      </c>
      <c r="AL654">
        <f>IF($C654="","",IF(N($L654)&lt;=0,"Basic salary missing",IF(ISNA(MATCH($C654,Departments!$A$5:$A$54,0)),"Department not on Departments sheet",IF(AND($I654&lt;&gt;"",NOT(ISNUMBER($I654))),"Date of birth is text, not a date",IF(AND($K654&lt;&gt;"",NOT(ISNUMBER($K654))),"Contract end is text, not a date","")))))</f>
        <v/>
      </c>
      <c r="AM654" s="41">
        <f>IF($R654=0,0,N($L654)*(1+$Z654+BonusMonths/12+IF($Q654=1,0,EOSB))+N($M654)+(N($L654)+SI_Gross*N($M654))*IF($Q654=1,SI_O,SI_E))</f>
        <v/>
      </c>
      <c r="AN654" s="41">
        <f>IF($R654=0,0,(IF($Q654=1,MedO,MedE+Ticket)+Training)/12)</f>
        <v/>
      </c>
    </row>
    <row r="655">
      <c r="I655" s="35" t="n"/>
      <c r="J655" s="35" t="n"/>
      <c r="K655" s="35" t="n"/>
      <c r="L655" s="36" t="n"/>
      <c r="M655" s="36" t="n"/>
      <c r="P655" s="37" t="n"/>
      <c r="Q655" s="38">
        <f>IF($C655="",0,IF(OR(LOWER(TRIM($G655))="omani",LOWER(TRIM($G655))="oman",LOWER(TRIM($G655))="om",LOWER(TRIM($G655))="local"),1,0))</f>
        <v/>
      </c>
      <c r="R655" s="38">
        <f>IF($C655="",0,IF(OR(ISNUMBER(SEARCH("resign",$N655)),ISNUMBER(SEARCH("terminat",$N655)),ISNUMBER(SEARCH("inactive",$N655)),ISNUMBER(SEARCH("vacan",$N655)),ISNUMBER(SEARCH("deceased",$N655)),ISNUMBER(SEARCH("separated",$N655))),0,1))</f>
        <v/>
      </c>
      <c r="S655">
        <f>IF(OR($R655=0,NOT(ISNUMBER($I655))),"",IFERROR(DATEDIF($I655,DATE(FY,1,1),"y"),""))</f>
        <v/>
      </c>
      <c r="T655">
        <f>IF(OR($R655=0,NOT(ISNUMBER($J655))),"",IFERROR(DATEDIF($J655,DATE(FY,1,1),"y"),0))</f>
        <v/>
      </c>
      <c r="U655" s="38">
        <f>IF(OR($R655=0,NOT(ISNUMBER($I655))),0,IF(YEAR($I655)+IF($Q655=1,RetAgeO,RetAgeE)=FY,MONTH($I655),IF(YEAR($I655)+IF($Q655=1,RetAgeO,RetAgeE)&lt;FY,1,0)))</f>
        <v/>
      </c>
      <c r="V655" s="38">
        <f>IF(OR($R655=0,NOT(ISNUMBER($K655))),0,IF(YEAR($K655)=FY,MONTH($K655),IF(YEAR($K655)&lt;FY,1,0)))</f>
        <v/>
      </c>
      <c r="W655" s="38">
        <f>IF($R655=0,0,MIN(12,IF(AND(ISNUMBER($O655),$O655&gt;=1,$O655&lt;=12),INT($O655),12),IF(AND(RetireExit="Yes",$U655&gt;0),$U655,12),IF(AND(ContractExit="Yes",$V655&gt;0),$V655,12)))</f>
        <v/>
      </c>
      <c r="X655" s="37">
        <f>IF(ISNUMBER($P655),$P655,IncPct)</f>
        <v/>
      </c>
      <c r="Y655" s="39">
        <f>IF($W655=0,0,MAX(0,MIN($W655,IncMonth-1))+MAX(0,$W655-IncMonth+1)*(1+$X655))</f>
        <v/>
      </c>
      <c r="Z655" s="40">
        <f>IF($C655="",0,IFERROR(INDEX(Departments!$B$5:$B$54,MATCH($C655,Departments!$A$5:$A$54,0)),0))</f>
        <v/>
      </c>
      <c r="AA655" s="41">
        <f>N($L655)*$Y655</f>
        <v/>
      </c>
      <c r="AB655" s="41">
        <f>N($M655)*$Y655</f>
        <v/>
      </c>
      <c r="AC655" s="41">
        <f>$AA655*$Z655</f>
        <v/>
      </c>
      <c r="AD655" s="41">
        <f>$AA655*BonusMonths/12</f>
        <v/>
      </c>
      <c r="AE655" s="41">
        <f>($AA655+SI_Gross*$AB655)*IF($Q655=1,SI_O,SI_E)</f>
        <v/>
      </c>
      <c r="AF655" s="41">
        <f>IF($Q655=1,0,$AA655*EOSB)</f>
        <v/>
      </c>
      <c r="AG655" s="41">
        <f>$AN655*$W655</f>
        <v/>
      </c>
      <c r="AH655" s="41">
        <f>SUM($AA655:$AG655)</f>
        <v/>
      </c>
      <c r="AI655" s="41">
        <f>12*($AM655+$AN655)</f>
        <v/>
      </c>
      <c r="AJ655" s="41">
        <f>$AM655*((IncMonth-1)+(13-IncMonth)*(1+$X655))+12*$AN655</f>
        <v/>
      </c>
      <c r="AK655" s="41">
        <f>IF($R655=1,N($L655)+N($M655),0)</f>
        <v/>
      </c>
      <c r="AL655">
        <f>IF($C655="","",IF(N($L655)&lt;=0,"Basic salary missing",IF(ISNA(MATCH($C655,Departments!$A$5:$A$54,0)),"Department not on Departments sheet",IF(AND($I655&lt;&gt;"",NOT(ISNUMBER($I655))),"Date of birth is text, not a date",IF(AND($K655&lt;&gt;"",NOT(ISNUMBER($K655))),"Contract end is text, not a date","")))))</f>
        <v/>
      </c>
      <c r="AM655" s="41">
        <f>IF($R655=0,0,N($L655)*(1+$Z655+BonusMonths/12+IF($Q655=1,0,EOSB))+N($M655)+(N($L655)+SI_Gross*N($M655))*IF($Q655=1,SI_O,SI_E))</f>
        <v/>
      </c>
      <c r="AN655" s="41">
        <f>IF($R655=0,0,(IF($Q655=1,MedO,MedE+Ticket)+Training)/12)</f>
        <v/>
      </c>
    </row>
    <row r="656">
      <c r="I656" s="35" t="n"/>
      <c r="J656" s="35" t="n"/>
      <c r="K656" s="35" t="n"/>
      <c r="L656" s="36" t="n"/>
      <c r="M656" s="36" t="n"/>
      <c r="P656" s="37" t="n"/>
      <c r="Q656" s="38">
        <f>IF($C656="",0,IF(OR(LOWER(TRIM($G656))="omani",LOWER(TRIM($G656))="oman",LOWER(TRIM($G656))="om",LOWER(TRIM($G656))="local"),1,0))</f>
        <v/>
      </c>
      <c r="R656" s="38">
        <f>IF($C656="",0,IF(OR(ISNUMBER(SEARCH("resign",$N656)),ISNUMBER(SEARCH("terminat",$N656)),ISNUMBER(SEARCH("inactive",$N656)),ISNUMBER(SEARCH("vacan",$N656)),ISNUMBER(SEARCH("deceased",$N656)),ISNUMBER(SEARCH("separated",$N656))),0,1))</f>
        <v/>
      </c>
      <c r="S656">
        <f>IF(OR($R656=0,NOT(ISNUMBER($I656))),"",IFERROR(DATEDIF($I656,DATE(FY,1,1),"y"),""))</f>
        <v/>
      </c>
      <c r="T656">
        <f>IF(OR($R656=0,NOT(ISNUMBER($J656))),"",IFERROR(DATEDIF($J656,DATE(FY,1,1),"y"),0))</f>
        <v/>
      </c>
      <c r="U656" s="38">
        <f>IF(OR($R656=0,NOT(ISNUMBER($I656))),0,IF(YEAR($I656)+IF($Q656=1,RetAgeO,RetAgeE)=FY,MONTH($I656),IF(YEAR($I656)+IF($Q656=1,RetAgeO,RetAgeE)&lt;FY,1,0)))</f>
        <v/>
      </c>
      <c r="V656" s="38">
        <f>IF(OR($R656=0,NOT(ISNUMBER($K656))),0,IF(YEAR($K656)=FY,MONTH($K656),IF(YEAR($K656)&lt;FY,1,0)))</f>
        <v/>
      </c>
      <c r="W656" s="38">
        <f>IF($R656=0,0,MIN(12,IF(AND(ISNUMBER($O656),$O656&gt;=1,$O656&lt;=12),INT($O656),12),IF(AND(RetireExit="Yes",$U656&gt;0),$U656,12),IF(AND(ContractExit="Yes",$V656&gt;0),$V656,12)))</f>
        <v/>
      </c>
      <c r="X656" s="37">
        <f>IF(ISNUMBER($P656),$P656,IncPct)</f>
        <v/>
      </c>
      <c r="Y656" s="39">
        <f>IF($W656=0,0,MAX(0,MIN($W656,IncMonth-1))+MAX(0,$W656-IncMonth+1)*(1+$X656))</f>
        <v/>
      </c>
      <c r="Z656" s="40">
        <f>IF($C656="",0,IFERROR(INDEX(Departments!$B$5:$B$54,MATCH($C656,Departments!$A$5:$A$54,0)),0))</f>
        <v/>
      </c>
      <c r="AA656" s="41">
        <f>N($L656)*$Y656</f>
        <v/>
      </c>
      <c r="AB656" s="41">
        <f>N($M656)*$Y656</f>
        <v/>
      </c>
      <c r="AC656" s="41">
        <f>$AA656*$Z656</f>
        <v/>
      </c>
      <c r="AD656" s="41">
        <f>$AA656*BonusMonths/12</f>
        <v/>
      </c>
      <c r="AE656" s="41">
        <f>($AA656+SI_Gross*$AB656)*IF($Q656=1,SI_O,SI_E)</f>
        <v/>
      </c>
      <c r="AF656" s="41">
        <f>IF($Q656=1,0,$AA656*EOSB)</f>
        <v/>
      </c>
      <c r="AG656" s="41">
        <f>$AN656*$W656</f>
        <v/>
      </c>
      <c r="AH656" s="41">
        <f>SUM($AA656:$AG656)</f>
        <v/>
      </c>
      <c r="AI656" s="41">
        <f>12*($AM656+$AN656)</f>
        <v/>
      </c>
      <c r="AJ656" s="41">
        <f>$AM656*((IncMonth-1)+(13-IncMonth)*(1+$X656))+12*$AN656</f>
        <v/>
      </c>
      <c r="AK656" s="41">
        <f>IF($R656=1,N($L656)+N($M656),0)</f>
        <v/>
      </c>
      <c r="AL656">
        <f>IF($C656="","",IF(N($L656)&lt;=0,"Basic salary missing",IF(ISNA(MATCH($C656,Departments!$A$5:$A$54,0)),"Department not on Departments sheet",IF(AND($I656&lt;&gt;"",NOT(ISNUMBER($I656))),"Date of birth is text, not a date",IF(AND($K656&lt;&gt;"",NOT(ISNUMBER($K656))),"Contract end is text, not a date","")))))</f>
        <v/>
      </c>
      <c r="AM656" s="41">
        <f>IF($R656=0,0,N($L656)*(1+$Z656+BonusMonths/12+IF($Q656=1,0,EOSB))+N($M656)+(N($L656)+SI_Gross*N($M656))*IF($Q656=1,SI_O,SI_E))</f>
        <v/>
      </c>
      <c r="AN656" s="41">
        <f>IF($R656=0,0,(IF($Q656=1,MedO,MedE+Ticket)+Training)/12)</f>
        <v/>
      </c>
    </row>
    <row r="657">
      <c r="I657" s="35" t="n"/>
      <c r="J657" s="35" t="n"/>
      <c r="K657" s="35" t="n"/>
      <c r="L657" s="36" t="n"/>
      <c r="M657" s="36" t="n"/>
      <c r="P657" s="37" t="n"/>
      <c r="Q657" s="38">
        <f>IF($C657="",0,IF(OR(LOWER(TRIM($G657))="omani",LOWER(TRIM($G657))="oman",LOWER(TRIM($G657))="om",LOWER(TRIM($G657))="local"),1,0))</f>
        <v/>
      </c>
      <c r="R657" s="38">
        <f>IF($C657="",0,IF(OR(ISNUMBER(SEARCH("resign",$N657)),ISNUMBER(SEARCH("terminat",$N657)),ISNUMBER(SEARCH("inactive",$N657)),ISNUMBER(SEARCH("vacan",$N657)),ISNUMBER(SEARCH("deceased",$N657)),ISNUMBER(SEARCH("separated",$N657))),0,1))</f>
        <v/>
      </c>
      <c r="S657">
        <f>IF(OR($R657=0,NOT(ISNUMBER($I657))),"",IFERROR(DATEDIF($I657,DATE(FY,1,1),"y"),""))</f>
        <v/>
      </c>
      <c r="T657">
        <f>IF(OR($R657=0,NOT(ISNUMBER($J657))),"",IFERROR(DATEDIF($J657,DATE(FY,1,1),"y"),0))</f>
        <v/>
      </c>
      <c r="U657" s="38">
        <f>IF(OR($R657=0,NOT(ISNUMBER($I657))),0,IF(YEAR($I657)+IF($Q657=1,RetAgeO,RetAgeE)=FY,MONTH($I657),IF(YEAR($I657)+IF($Q657=1,RetAgeO,RetAgeE)&lt;FY,1,0)))</f>
        <v/>
      </c>
      <c r="V657" s="38">
        <f>IF(OR($R657=0,NOT(ISNUMBER($K657))),0,IF(YEAR($K657)=FY,MONTH($K657),IF(YEAR($K657)&lt;FY,1,0)))</f>
        <v/>
      </c>
      <c r="W657" s="38">
        <f>IF($R657=0,0,MIN(12,IF(AND(ISNUMBER($O657),$O657&gt;=1,$O657&lt;=12),INT($O657),12),IF(AND(RetireExit="Yes",$U657&gt;0),$U657,12),IF(AND(ContractExit="Yes",$V657&gt;0),$V657,12)))</f>
        <v/>
      </c>
      <c r="X657" s="37">
        <f>IF(ISNUMBER($P657),$P657,IncPct)</f>
        <v/>
      </c>
      <c r="Y657" s="39">
        <f>IF($W657=0,0,MAX(0,MIN($W657,IncMonth-1))+MAX(0,$W657-IncMonth+1)*(1+$X657))</f>
        <v/>
      </c>
      <c r="Z657" s="40">
        <f>IF($C657="",0,IFERROR(INDEX(Departments!$B$5:$B$54,MATCH($C657,Departments!$A$5:$A$54,0)),0))</f>
        <v/>
      </c>
      <c r="AA657" s="41">
        <f>N($L657)*$Y657</f>
        <v/>
      </c>
      <c r="AB657" s="41">
        <f>N($M657)*$Y657</f>
        <v/>
      </c>
      <c r="AC657" s="41">
        <f>$AA657*$Z657</f>
        <v/>
      </c>
      <c r="AD657" s="41">
        <f>$AA657*BonusMonths/12</f>
        <v/>
      </c>
      <c r="AE657" s="41">
        <f>($AA657+SI_Gross*$AB657)*IF($Q657=1,SI_O,SI_E)</f>
        <v/>
      </c>
      <c r="AF657" s="41">
        <f>IF($Q657=1,0,$AA657*EOSB)</f>
        <v/>
      </c>
      <c r="AG657" s="41">
        <f>$AN657*$W657</f>
        <v/>
      </c>
      <c r="AH657" s="41">
        <f>SUM($AA657:$AG657)</f>
        <v/>
      </c>
      <c r="AI657" s="41">
        <f>12*($AM657+$AN657)</f>
        <v/>
      </c>
      <c r="AJ657" s="41">
        <f>$AM657*((IncMonth-1)+(13-IncMonth)*(1+$X657))+12*$AN657</f>
        <v/>
      </c>
      <c r="AK657" s="41">
        <f>IF($R657=1,N($L657)+N($M657),0)</f>
        <v/>
      </c>
      <c r="AL657">
        <f>IF($C657="","",IF(N($L657)&lt;=0,"Basic salary missing",IF(ISNA(MATCH($C657,Departments!$A$5:$A$54,0)),"Department not on Departments sheet",IF(AND($I657&lt;&gt;"",NOT(ISNUMBER($I657))),"Date of birth is text, not a date",IF(AND($K657&lt;&gt;"",NOT(ISNUMBER($K657))),"Contract end is text, not a date","")))))</f>
        <v/>
      </c>
      <c r="AM657" s="41">
        <f>IF($R657=0,0,N($L657)*(1+$Z657+BonusMonths/12+IF($Q657=1,0,EOSB))+N($M657)+(N($L657)+SI_Gross*N($M657))*IF($Q657=1,SI_O,SI_E))</f>
        <v/>
      </c>
      <c r="AN657" s="41">
        <f>IF($R657=0,0,(IF($Q657=1,MedO,MedE+Ticket)+Training)/12)</f>
        <v/>
      </c>
    </row>
    <row r="658">
      <c r="I658" s="35" t="n"/>
      <c r="J658" s="35" t="n"/>
      <c r="K658" s="35" t="n"/>
      <c r="L658" s="36" t="n"/>
      <c r="M658" s="36" t="n"/>
      <c r="P658" s="37" t="n"/>
      <c r="Q658" s="38">
        <f>IF($C658="",0,IF(OR(LOWER(TRIM($G658))="omani",LOWER(TRIM($G658))="oman",LOWER(TRIM($G658))="om",LOWER(TRIM($G658))="local"),1,0))</f>
        <v/>
      </c>
      <c r="R658" s="38">
        <f>IF($C658="",0,IF(OR(ISNUMBER(SEARCH("resign",$N658)),ISNUMBER(SEARCH("terminat",$N658)),ISNUMBER(SEARCH("inactive",$N658)),ISNUMBER(SEARCH("vacan",$N658)),ISNUMBER(SEARCH("deceased",$N658)),ISNUMBER(SEARCH("separated",$N658))),0,1))</f>
        <v/>
      </c>
      <c r="S658">
        <f>IF(OR($R658=0,NOT(ISNUMBER($I658))),"",IFERROR(DATEDIF($I658,DATE(FY,1,1),"y"),""))</f>
        <v/>
      </c>
      <c r="T658">
        <f>IF(OR($R658=0,NOT(ISNUMBER($J658))),"",IFERROR(DATEDIF($J658,DATE(FY,1,1),"y"),0))</f>
        <v/>
      </c>
      <c r="U658" s="38">
        <f>IF(OR($R658=0,NOT(ISNUMBER($I658))),0,IF(YEAR($I658)+IF($Q658=1,RetAgeO,RetAgeE)=FY,MONTH($I658),IF(YEAR($I658)+IF($Q658=1,RetAgeO,RetAgeE)&lt;FY,1,0)))</f>
        <v/>
      </c>
      <c r="V658" s="38">
        <f>IF(OR($R658=0,NOT(ISNUMBER($K658))),0,IF(YEAR($K658)=FY,MONTH($K658),IF(YEAR($K658)&lt;FY,1,0)))</f>
        <v/>
      </c>
      <c r="W658" s="38">
        <f>IF($R658=0,0,MIN(12,IF(AND(ISNUMBER($O658),$O658&gt;=1,$O658&lt;=12),INT($O658),12),IF(AND(RetireExit="Yes",$U658&gt;0),$U658,12),IF(AND(ContractExit="Yes",$V658&gt;0),$V658,12)))</f>
        <v/>
      </c>
      <c r="X658" s="37">
        <f>IF(ISNUMBER($P658),$P658,IncPct)</f>
        <v/>
      </c>
      <c r="Y658" s="39">
        <f>IF($W658=0,0,MAX(0,MIN($W658,IncMonth-1))+MAX(0,$W658-IncMonth+1)*(1+$X658))</f>
        <v/>
      </c>
      <c r="Z658" s="40">
        <f>IF($C658="",0,IFERROR(INDEX(Departments!$B$5:$B$54,MATCH($C658,Departments!$A$5:$A$54,0)),0))</f>
        <v/>
      </c>
      <c r="AA658" s="41">
        <f>N($L658)*$Y658</f>
        <v/>
      </c>
      <c r="AB658" s="41">
        <f>N($M658)*$Y658</f>
        <v/>
      </c>
      <c r="AC658" s="41">
        <f>$AA658*$Z658</f>
        <v/>
      </c>
      <c r="AD658" s="41">
        <f>$AA658*BonusMonths/12</f>
        <v/>
      </c>
      <c r="AE658" s="41">
        <f>($AA658+SI_Gross*$AB658)*IF($Q658=1,SI_O,SI_E)</f>
        <v/>
      </c>
      <c r="AF658" s="41">
        <f>IF($Q658=1,0,$AA658*EOSB)</f>
        <v/>
      </c>
      <c r="AG658" s="41">
        <f>$AN658*$W658</f>
        <v/>
      </c>
      <c r="AH658" s="41">
        <f>SUM($AA658:$AG658)</f>
        <v/>
      </c>
      <c r="AI658" s="41">
        <f>12*($AM658+$AN658)</f>
        <v/>
      </c>
      <c r="AJ658" s="41">
        <f>$AM658*((IncMonth-1)+(13-IncMonth)*(1+$X658))+12*$AN658</f>
        <v/>
      </c>
      <c r="AK658" s="41">
        <f>IF($R658=1,N($L658)+N($M658),0)</f>
        <v/>
      </c>
      <c r="AL658">
        <f>IF($C658="","",IF(N($L658)&lt;=0,"Basic salary missing",IF(ISNA(MATCH($C658,Departments!$A$5:$A$54,0)),"Department not on Departments sheet",IF(AND($I658&lt;&gt;"",NOT(ISNUMBER($I658))),"Date of birth is text, not a date",IF(AND($K658&lt;&gt;"",NOT(ISNUMBER($K658))),"Contract end is text, not a date","")))))</f>
        <v/>
      </c>
      <c r="AM658" s="41">
        <f>IF($R658=0,0,N($L658)*(1+$Z658+BonusMonths/12+IF($Q658=1,0,EOSB))+N($M658)+(N($L658)+SI_Gross*N($M658))*IF($Q658=1,SI_O,SI_E))</f>
        <v/>
      </c>
      <c r="AN658" s="41">
        <f>IF($R658=0,0,(IF($Q658=1,MedO,MedE+Ticket)+Training)/12)</f>
        <v/>
      </c>
    </row>
    <row r="659">
      <c r="I659" s="35" t="n"/>
      <c r="J659" s="35" t="n"/>
      <c r="K659" s="35" t="n"/>
      <c r="L659" s="36" t="n"/>
      <c r="M659" s="36" t="n"/>
      <c r="P659" s="37" t="n"/>
      <c r="Q659" s="38">
        <f>IF($C659="",0,IF(OR(LOWER(TRIM($G659))="omani",LOWER(TRIM($G659))="oman",LOWER(TRIM($G659))="om",LOWER(TRIM($G659))="local"),1,0))</f>
        <v/>
      </c>
      <c r="R659" s="38">
        <f>IF($C659="",0,IF(OR(ISNUMBER(SEARCH("resign",$N659)),ISNUMBER(SEARCH("terminat",$N659)),ISNUMBER(SEARCH("inactive",$N659)),ISNUMBER(SEARCH("vacan",$N659)),ISNUMBER(SEARCH("deceased",$N659)),ISNUMBER(SEARCH("separated",$N659))),0,1))</f>
        <v/>
      </c>
      <c r="S659">
        <f>IF(OR($R659=0,NOT(ISNUMBER($I659))),"",IFERROR(DATEDIF($I659,DATE(FY,1,1),"y"),""))</f>
        <v/>
      </c>
      <c r="T659">
        <f>IF(OR($R659=0,NOT(ISNUMBER($J659))),"",IFERROR(DATEDIF($J659,DATE(FY,1,1),"y"),0))</f>
        <v/>
      </c>
      <c r="U659" s="38">
        <f>IF(OR($R659=0,NOT(ISNUMBER($I659))),0,IF(YEAR($I659)+IF($Q659=1,RetAgeO,RetAgeE)=FY,MONTH($I659),IF(YEAR($I659)+IF($Q659=1,RetAgeO,RetAgeE)&lt;FY,1,0)))</f>
        <v/>
      </c>
      <c r="V659" s="38">
        <f>IF(OR($R659=0,NOT(ISNUMBER($K659))),0,IF(YEAR($K659)=FY,MONTH($K659),IF(YEAR($K659)&lt;FY,1,0)))</f>
        <v/>
      </c>
      <c r="W659" s="38">
        <f>IF($R659=0,0,MIN(12,IF(AND(ISNUMBER($O659),$O659&gt;=1,$O659&lt;=12),INT($O659),12),IF(AND(RetireExit="Yes",$U659&gt;0),$U659,12),IF(AND(ContractExit="Yes",$V659&gt;0),$V659,12)))</f>
        <v/>
      </c>
      <c r="X659" s="37">
        <f>IF(ISNUMBER($P659),$P659,IncPct)</f>
        <v/>
      </c>
      <c r="Y659" s="39">
        <f>IF($W659=0,0,MAX(0,MIN($W659,IncMonth-1))+MAX(0,$W659-IncMonth+1)*(1+$X659))</f>
        <v/>
      </c>
      <c r="Z659" s="40">
        <f>IF($C659="",0,IFERROR(INDEX(Departments!$B$5:$B$54,MATCH($C659,Departments!$A$5:$A$54,0)),0))</f>
        <v/>
      </c>
      <c r="AA659" s="41">
        <f>N($L659)*$Y659</f>
        <v/>
      </c>
      <c r="AB659" s="41">
        <f>N($M659)*$Y659</f>
        <v/>
      </c>
      <c r="AC659" s="41">
        <f>$AA659*$Z659</f>
        <v/>
      </c>
      <c r="AD659" s="41">
        <f>$AA659*BonusMonths/12</f>
        <v/>
      </c>
      <c r="AE659" s="41">
        <f>($AA659+SI_Gross*$AB659)*IF($Q659=1,SI_O,SI_E)</f>
        <v/>
      </c>
      <c r="AF659" s="41">
        <f>IF($Q659=1,0,$AA659*EOSB)</f>
        <v/>
      </c>
      <c r="AG659" s="41">
        <f>$AN659*$W659</f>
        <v/>
      </c>
      <c r="AH659" s="41">
        <f>SUM($AA659:$AG659)</f>
        <v/>
      </c>
      <c r="AI659" s="41">
        <f>12*($AM659+$AN659)</f>
        <v/>
      </c>
      <c r="AJ659" s="41">
        <f>$AM659*((IncMonth-1)+(13-IncMonth)*(1+$X659))+12*$AN659</f>
        <v/>
      </c>
      <c r="AK659" s="41">
        <f>IF($R659=1,N($L659)+N($M659),0)</f>
        <v/>
      </c>
      <c r="AL659">
        <f>IF($C659="","",IF(N($L659)&lt;=0,"Basic salary missing",IF(ISNA(MATCH($C659,Departments!$A$5:$A$54,0)),"Department not on Departments sheet",IF(AND($I659&lt;&gt;"",NOT(ISNUMBER($I659))),"Date of birth is text, not a date",IF(AND($K659&lt;&gt;"",NOT(ISNUMBER($K659))),"Contract end is text, not a date","")))))</f>
        <v/>
      </c>
      <c r="AM659" s="41">
        <f>IF($R659=0,0,N($L659)*(1+$Z659+BonusMonths/12+IF($Q659=1,0,EOSB))+N($M659)+(N($L659)+SI_Gross*N($M659))*IF($Q659=1,SI_O,SI_E))</f>
        <v/>
      </c>
      <c r="AN659" s="41">
        <f>IF($R659=0,0,(IF($Q659=1,MedO,MedE+Ticket)+Training)/12)</f>
        <v/>
      </c>
    </row>
    <row r="660">
      <c r="I660" s="35" t="n"/>
      <c r="J660" s="35" t="n"/>
      <c r="K660" s="35" t="n"/>
      <c r="L660" s="36" t="n"/>
      <c r="M660" s="36" t="n"/>
      <c r="P660" s="37" t="n"/>
      <c r="Q660" s="38">
        <f>IF($C660="",0,IF(OR(LOWER(TRIM($G660))="omani",LOWER(TRIM($G660))="oman",LOWER(TRIM($G660))="om",LOWER(TRIM($G660))="local"),1,0))</f>
        <v/>
      </c>
      <c r="R660" s="38">
        <f>IF($C660="",0,IF(OR(ISNUMBER(SEARCH("resign",$N660)),ISNUMBER(SEARCH("terminat",$N660)),ISNUMBER(SEARCH("inactive",$N660)),ISNUMBER(SEARCH("vacan",$N660)),ISNUMBER(SEARCH("deceased",$N660)),ISNUMBER(SEARCH("separated",$N660))),0,1))</f>
        <v/>
      </c>
      <c r="S660">
        <f>IF(OR($R660=0,NOT(ISNUMBER($I660))),"",IFERROR(DATEDIF($I660,DATE(FY,1,1),"y"),""))</f>
        <v/>
      </c>
      <c r="T660">
        <f>IF(OR($R660=0,NOT(ISNUMBER($J660))),"",IFERROR(DATEDIF($J660,DATE(FY,1,1),"y"),0))</f>
        <v/>
      </c>
      <c r="U660" s="38">
        <f>IF(OR($R660=0,NOT(ISNUMBER($I660))),0,IF(YEAR($I660)+IF($Q660=1,RetAgeO,RetAgeE)=FY,MONTH($I660),IF(YEAR($I660)+IF($Q660=1,RetAgeO,RetAgeE)&lt;FY,1,0)))</f>
        <v/>
      </c>
      <c r="V660" s="38">
        <f>IF(OR($R660=0,NOT(ISNUMBER($K660))),0,IF(YEAR($K660)=FY,MONTH($K660),IF(YEAR($K660)&lt;FY,1,0)))</f>
        <v/>
      </c>
      <c r="W660" s="38">
        <f>IF($R660=0,0,MIN(12,IF(AND(ISNUMBER($O660),$O660&gt;=1,$O660&lt;=12),INT($O660),12),IF(AND(RetireExit="Yes",$U660&gt;0),$U660,12),IF(AND(ContractExit="Yes",$V660&gt;0),$V660,12)))</f>
        <v/>
      </c>
      <c r="X660" s="37">
        <f>IF(ISNUMBER($P660),$P660,IncPct)</f>
        <v/>
      </c>
      <c r="Y660" s="39">
        <f>IF($W660=0,0,MAX(0,MIN($W660,IncMonth-1))+MAX(0,$W660-IncMonth+1)*(1+$X660))</f>
        <v/>
      </c>
      <c r="Z660" s="40">
        <f>IF($C660="",0,IFERROR(INDEX(Departments!$B$5:$B$54,MATCH($C660,Departments!$A$5:$A$54,0)),0))</f>
        <v/>
      </c>
      <c r="AA660" s="41">
        <f>N($L660)*$Y660</f>
        <v/>
      </c>
      <c r="AB660" s="41">
        <f>N($M660)*$Y660</f>
        <v/>
      </c>
      <c r="AC660" s="41">
        <f>$AA660*$Z660</f>
        <v/>
      </c>
      <c r="AD660" s="41">
        <f>$AA660*BonusMonths/12</f>
        <v/>
      </c>
      <c r="AE660" s="41">
        <f>($AA660+SI_Gross*$AB660)*IF($Q660=1,SI_O,SI_E)</f>
        <v/>
      </c>
      <c r="AF660" s="41">
        <f>IF($Q660=1,0,$AA660*EOSB)</f>
        <v/>
      </c>
      <c r="AG660" s="41">
        <f>$AN660*$W660</f>
        <v/>
      </c>
      <c r="AH660" s="41">
        <f>SUM($AA660:$AG660)</f>
        <v/>
      </c>
      <c r="AI660" s="41">
        <f>12*($AM660+$AN660)</f>
        <v/>
      </c>
      <c r="AJ660" s="41">
        <f>$AM660*((IncMonth-1)+(13-IncMonth)*(1+$X660))+12*$AN660</f>
        <v/>
      </c>
      <c r="AK660" s="41">
        <f>IF($R660=1,N($L660)+N($M660),0)</f>
        <v/>
      </c>
      <c r="AL660">
        <f>IF($C660="","",IF(N($L660)&lt;=0,"Basic salary missing",IF(ISNA(MATCH($C660,Departments!$A$5:$A$54,0)),"Department not on Departments sheet",IF(AND($I660&lt;&gt;"",NOT(ISNUMBER($I660))),"Date of birth is text, not a date",IF(AND($K660&lt;&gt;"",NOT(ISNUMBER($K660))),"Contract end is text, not a date","")))))</f>
        <v/>
      </c>
      <c r="AM660" s="41">
        <f>IF($R660=0,0,N($L660)*(1+$Z660+BonusMonths/12+IF($Q660=1,0,EOSB))+N($M660)+(N($L660)+SI_Gross*N($M660))*IF($Q660=1,SI_O,SI_E))</f>
        <v/>
      </c>
      <c r="AN660" s="41">
        <f>IF($R660=0,0,(IF($Q660=1,MedO,MedE+Ticket)+Training)/12)</f>
        <v/>
      </c>
    </row>
    <row r="661">
      <c r="I661" s="35" t="n"/>
      <c r="J661" s="35" t="n"/>
      <c r="K661" s="35" t="n"/>
      <c r="L661" s="36" t="n"/>
      <c r="M661" s="36" t="n"/>
      <c r="P661" s="37" t="n"/>
      <c r="Q661" s="38">
        <f>IF($C661="",0,IF(OR(LOWER(TRIM($G661))="omani",LOWER(TRIM($G661))="oman",LOWER(TRIM($G661))="om",LOWER(TRIM($G661))="local"),1,0))</f>
        <v/>
      </c>
      <c r="R661" s="38">
        <f>IF($C661="",0,IF(OR(ISNUMBER(SEARCH("resign",$N661)),ISNUMBER(SEARCH("terminat",$N661)),ISNUMBER(SEARCH("inactive",$N661)),ISNUMBER(SEARCH("vacan",$N661)),ISNUMBER(SEARCH("deceased",$N661)),ISNUMBER(SEARCH("separated",$N661))),0,1))</f>
        <v/>
      </c>
      <c r="S661">
        <f>IF(OR($R661=0,NOT(ISNUMBER($I661))),"",IFERROR(DATEDIF($I661,DATE(FY,1,1),"y"),""))</f>
        <v/>
      </c>
      <c r="T661">
        <f>IF(OR($R661=0,NOT(ISNUMBER($J661))),"",IFERROR(DATEDIF($J661,DATE(FY,1,1),"y"),0))</f>
        <v/>
      </c>
      <c r="U661" s="38">
        <f>IF(OR($R661=0,NOT(ISNUMBER($I661))),0,IF(YEAR($I661)+IF($Q661=1,RetAgeO,RetAgeE)=FY,MONTH($I661),IF(YEAR($I661)+IF($Q661=1,RetAgeO,RetAgeE)&lt;FY,1,0)))</f>
        <v/>
      </c>
      <c r="V661" s="38">
        <f>IF(OR($R661=0,NOT(ISNUMBER($K661))),0,IF(YEAR($K661)=FY,MONTH($K661),IF(YEAR($K661)&lt;FY,1,0)))</f>
        <v/>
      </c>
      <c r="W661" s="38">
        <f>IF($R661=0,0,MIN(12,IF(AND(ISNUMBER($O661),$O661&gt;=1,$O661&lt;=12),INT($O661),12),IF(AND(RetireExit="Yes",$U661&gt;0),$U661,12),IF(AND(ContractExit="Yes",$V661&gt;0),$V661,12)))</f>
        <v/>
      </c>
      <c r="X661" s="37">
        <f>IF(ISNUMBER($P661),$P661,IncPct)</f>
        <v/>
      </c>
      <c r="Y661" s="39">
        <f>IF($W661=0,0,MAX(0,MIN($W661,IncMonth-1))+MAX(0,$W661-IncMonth+1)*(1+$X661))</f>
        <v/>
      </c>
      <c r="Z661" s="40">
        <f>IF($C661="",0,IFERROR(INDEX(Departments!$B$5:$B$54,MATCH($C661,Departments!$A$5:$A$54,0)),0))</f>
        <v/>
      </c>
      <c r="AA661" s="41">
        <f>N($L661)*$Y661</f>
        <v/>
      </c>
      <c r="AB661" s="41">
        <f>N($M661)*$Y661</f>
        <v/>
      </c>
      <c r="AC661" s="41">
        <f>$AA661*$Z661</f>
        <v/>
      </c>
      <c r="AD661" s="41">
        <f>$AA661*BonusMonths/12</f>
        <v/>
      </c>
      <c r="AE661" s="41">
        <f>($AA661+SI_Gross*$AB661)*IF($Q661=1,SI_O,SI_E)</f>
        <v/>
      </c>
      <c r="AF661" s="41">
        <f>IF($Q661=1,0,$AA661*EOSB)</f>
        <v/>
      </c>
      <c r="AG661" s="41">
        <f>$AN661*$W661</f>
        <v/>
      </c>
      <c r="AH661" s="41">
        <f>SUM($AA661:$AG661)</f>
        <v/>
      </c>
      <c r="AI661" s="41">
        <f>12*($AM661+$AN661)</f>
        <v/>
      </c>
      <c r="AJ661" s="41">
        <f>$AM661*((IncMonth-1)+(13-IncMonth)*(1+$X661))+12*$AN661</f>
        <v/>
      </c>
      <c r="AK661" s="41">
        <f>IF($R661=1,N($L661)+N($M661),0)</f>
        <v/>
      </c>
      <c r="AL661">
        <f>IF($C661="","",IF(N($L661)&lt;=0,"Basic salary missing",IF(ISNA(MATCH($C661,Departments!$A$5:$A$54,0)),"Department not on Departments sheet",IF(AND($I661&lt;&gt;"",NOT(ISNUMBER($I661))),"Date of birth is text, not a date",IF(AND($K661&lt;&gt;"",NOT(ISNUMBER($K661))),"Contract end is text, not a date","")))))</f>
        <v/>
      </c>
      <c r="AM661" s="41">
        <f>IF($R661=0,0,N($L661)*(1+$Z661+BonusMonths/12+IF($Q661=1,0,EOSB))+N($M661)+(N($L661)+SI_Gross*N($M661))*IF($Q661=1,SI_O,SI_E))</f>
        <v/>
      </c>
      <c r="AN661" s="41">
        <f>IF($R661=0,0,(IF($Q661=1,MedO,MedE+Ticket)+Training)/12)</f>
        <v/>
      </c>
    </row>
    <row r="662">
      <c r="I662" s="35" t="n"/>
      <c r="J662" s="35" t="n"/>
      <c r="K662" s="35" t="n"/>
      <c r="L662" s="36" t="n"/>
      <c r="M662" s="36" t="n"/>
      <c r="P662" s="37" t="n"/>
      <c r="Q662" s="38">
        <f>IF($C662="",0,IF(OR(LOWER(TRIM($G662))="omani",LOWER(TRIM($G662))="oman",LOWER(TRIM($G662))="om",LOWER(TRIM($G662))="local"),1,0))</f>
        <v/>
      </c>
      <c r="R662" s="38">
        <f>IF($C662="",0,IF(OR(ISNUMBER(SEARCH("resign",$N662)),ISNUMBER(SEARCH("terminat",$N662)),ISNUMBER(SEARCH("inactive",$N662)),ISNUMBER(SEARCH("vacan",$N662)),ISNUMBER(SEARCH("deceased",$N662)),ISNUMBER(SEARCH("separated",$N662))),0,1))</f>
        <v/>
      </c>
      <c r="S662">
        <f>IF(OR($R662=0,NOT(ISNUMBER($I662))),"",IFERROR(DATEDIF($I662,DATE(FY,1,1),"y"),""))</f>
        <v/>
      </c>
      <c r="T662">
        <f>IF(OR($R662=0,NOT(ISNUMBER($J662))),"",IFERROR(DATEDIF($J662,DATE(FY,1,1),"y"),0))</f>
        <v/>
      </c>
      <c r="U662" s="38">
        <f>IF(OR($R662=0,NOT(ISNUMBER($I662))),0,IF(YEAR($I662)+IF($Q662=1,RetAgeO,RetAgeE)=FY,MONTH($I662),IF(YEAR($I662)+IF($Q662=1,RetAgeO,RetAgeE)&lt;FY,1,0)))</f>
        <v/>
      </c>
      <c r="V662" s="38">
        <f>IF(OR($R662=0,NOT(ISNUMBER($K662))),0,IF(YEAR($K662)=FY,MONTH($K662),IF(YEAR($K662)&lt;FY,1,0)))</f>
        <v/>
      </c>
      <c r="W662" s="38">
        <f>IF($R662=0,0,MIN(12,IF(AND(ISNUMBER($O662),$O662&gt;=1,$O662&lt;=12),INT($O662),12),IF(AND(RetireExit="Yes",$U662&gt;0),$U662,12),IF(AND(ContractExit="Yes",$V662&gt;0),$V662,12)))</f>
        <v/>
      </c>
      <c r="X662" s="37">
        <f>IF(ISNUMBER($P662),$P662,IncPct)</f>
        <v/>
      </c>
      <c r="Y662" s="39">
        <f>IF($W662=0,0,MAX(0,MIN($W662,IncMonth-1))+MAX(0,$W662-IncMonth+1)*(1+$X662))</f>
        <v/>
      </c>
      <c r="Z662" s="40">
        <f>IF($C662="",0,IFERROR(INDEX(Departments!$B$5:$B$54,MATCH($C662,Departments!$A$5:$A$54,0)),0))</f>
        <v/>
      </c>
      <c r="AA662" s="41">
        <f>N($L662)*$Y662</f>
        <v/>
      </c>
      <c r="AB662" s="41">
        <f>N($M662)*$Y662</f>
        <v/>
      </c>
      <c r="AC662" s="41">
        <f>$AA662*$Z662</f>
        <v/>
      </c>
      <c r="AD662" s="41">
        <f>$AA662*BonusMonths/12</f>
        <v/>
      </c>
      <c r="AE662" s="41">
        <f>($AA662+SI_Gross*$AB662)*IF($Q662=1,SI_O,SI_E)</f>
        <v/>
      </c>
      <c r="AF662" s="41">
        <f>IF($Q662=1,0,$AA662*EOSB)</f>
        <v/>
      </c>
      <c r="AG662" s="41">
        <f>$AN662*$W662</f>
        <v/>
      </c>
      <c r="AH662" s="41">
        <f>SUM($AA662:$AG662)</f>
        <v/>
      </c>
      <c r="AI662" s="41">
        <f>12*($AM662+$AN662)</f>
        <v/>
      </c>
      <c r="AJ662" s="41">
        <f>$AM662*((IncMonth-1)+(13-IncMonth)*(1+$X662))+12*$AN662</f>
        <v/>
      </c>
      <c r="AK662" s="41">
        <f>IF($R662=1,N($L662)+N($M662),0)</f>
        <v/>
      </c>
      <c r="AL662">
        <f>IF($C662="","",IF(N($L662)&lt;=0,"Basic salary missing",IF(ISNA(MATCH($C662,Departments!$A$5:$A$54,0)),"Department not on Departments sheet",IF(AND($I662&lt;&gt;"",NOT(ISNUMBER($I662))),"Date of birth is text, not a date",IF(AND($K662&lt;&gt;"",NOT(ISNUMBER($K662))),"Contract end is text, not a date","")))))</f>
        <v/>
      </c>
      <c r="AM662" s="41">
        <f>IF($R662=0,0,N($L662)*(1+$Z662+BonusMonths/12+IF($Q662=1,0,EOSB))+N($M662)+(N($L662)+SI_Gross*N($M662))*IF($Q662=1,SI_O,SI_E))</f>
        <v/>
      </c>
      <c r="AN662" s="41">
        <f>IF($R662=0,0,(IF($Q662=1,MedO,MedE+Ticket)+Training)/12)</f>
        <v/>
      </c>
    </row>
    <row r="663">
      <c r="I663" s="35" t="n"/>
      <c r="J663" s="35" t="n"/>
      <c r="K663" s="35" t="n"/>
      <c r="L663" s="36" t="n"/>
      <c r="M663" s="36" t="n"/>
      <c r="P663" s="37" t="n"/>
      <c r="Q663" s="38">
        <f>IF($C663="",0,IF(OR(LOWER(TRIM($G663))="omani",LOWER(TRIM($G663))="oman",LOWER(TRIM($G663))="om",LOWER(TRIM($G663))="local"),1,0))</f>
        <v/>
      </c>
      <c r="R663" s="38">
        <f>IF($C663="",0,IF(OR(ISNUMBER(SEARCH("resign",$N663)),ISNUMBER(SEARCH("terminat",$N663)),ISNUMBER(SEARCH("inactive",$N663)),ISNUMBER(SEARCH("vacan",$N663)),ISNUMBER(SEARCH("deceased",$N663)),ISNUMBER(SEARCH("separated",$N663))),0,1))</f>
        <v/>
      </c>
      <c r="S663">
        <f>IF(OR($R663=0,NOT(ISNUMBER($I663))),"",IFERROR(DATEDIF($I663,DATE(FY,1,1),"y"),""))</f>
        <v/>
      </c>
      <c r="T663">
        <f>IF(OR($R663=0,NOT(ISNUMBER($J663))),"",IFERROR(DATEDIF($J663,DATE(FY,1,1),"y"),0))</f>
        <v/>
      </c>
      <c r="U663" s="38">
        <f>IF(OR($R663=0,NOT(ISNUMBER($I663))),0,IF(YEAR($I663)+IF($Q663=1,RetAgeO,RetAgeE)=FY,MONTH($I663),IF(YEAR($I663)+IF($Q663=1,RetAgeO,RetAgeE)&lt;FY,1,0)))</f>
        <v/>
      </c>
      <c r="V663" s="38">
        <f>IF(OR($R663=0,NOT(ISNUMBER($K663))),0,IF(YEAR($K663)=FY,MONTH($K663),IF(YEAR($K663)&lt;FY,1,0)))</f>
        <v/>
      </c>
      <c r="W663" s="38">
        <f>IF($R663=0,0,MIN(12,IF(AND(ISNUMBER($O663),$O663&gt;=1,$O663&lt;=12),INT($O663),12),IF(AND(RetireExit="Yes",$U663&gt;0),$U663,12),IF(AND(ContractExit="Yes",$V663&gt;0),$V663,12)))</f>
        <v/>
      </c>
      <c r="X663" s="37">
        <f>IF(ISNUMBER($P663),$P663,IncPct)</f>
        <v/>
      </c>
      <c r="Y663" s="39">
        <f>IF($W663=0,0,MAX(0,MIN($W663,IncMonth-1))+MAX(0,$W663-IncMonth+1)*(1+$X663))</f>
        <v/>
      </c>
      <c r="Z663" s="40">
        <f>IF($C663="",0,IFERROR(INDEX(Departments!$B$5:$B$54,MATCH($C663,Departments!$A$5:$A$54,0)),0))</f>
        <v/>
      </c>
      <c r="AA663" s="41">
        <f>N($L663)*$Y663</f>
        <v/>
      </c>
      <c r="AB663" s="41">
        <f>N($M663)*$Y663</f>
        <v/>
      </c>
      <c r="AC663" s="41">
        <f>$AA663*$Z663</f>
        <v/>
      </c>
      <c r="AD663" s="41">
        <f>$AA663*BonusMonths/12</f>
        <v/>
      </c>
      <c r="AE663" s="41">
        <f>($AA663+SI_Gross*$AB663)*IF($Q663=1,SI_O,SI_E)</f>
        <v/>
      </c>
      <c r="AF663" s="41">
        <f>IF($Q663=1,0,$AA663*EOSB)</f>
        <v/>
      </c>
      <c r="AG663" s="41">
        <f>$AN663*$W663</f>
        <v/>
      </c>
      <c r="AH663" s="41">
        <f>SUM($AA663:$AG663)</f>
        <v/>
      </c>
      <c r="AI663" s="41">
        <f>12*($AM663+$AN663)</f>
        <v/>
      </c>
      <c r="AJ663" s="41">
        <f>$AM663*((IncMonth-1)+(13-IncMonth)*(1+$X663))+12*$AN663</f>
        <v/>
      </c>
      <c r="AK663" s="41">
        <f>IF($R663=1,N($L663)+N($M663),0)</f>
        <v/>
      </c>
      <c r="AL663">
        <f>IF($C663="","",IF(N($L663)&lt;=0,"Basic salary missing",IF(ISNA(MATCH($C663,Departments!$A$5:$A$54,0)),"Department not on Departments sheet",IF(AND($I663&lt;&gt;"",NOT(ISNUMBER($I663))),"Date of birth is text, not a date",IF(AND($K663&lt;&gt;"",NOT(ISNUMBER($K663))),"Contract end is text, not a date","")))))</f>
        <v/>
      </c>
      <c r="AM663" s="41">
        <f>IF($R663=0,0,N($L663)*(1+$Z663+BonusMonths/12+IF($Q663=1,0,EOSB))+N($M663)+(N($L663)+SI_Gross*N($M663))*IF($Q663=1,SI_O,SI_E))</f>
        <v/>
      </c>
      <c r="AN663" s="41">
        <f>IF($R663=0,0,(IF($Q663=1,MedO,MedE+Ticket)+Training)/12)</f>
        <v/>
      </c>
    </row>
    <row r="664">
      <c r="I664" s="35" t="n"/>
      <c r="J664" s="35" t="n"/>
      <c r="K664" s="35" t="n"/>
      <c r="L664" s="36" t="n"/>
      <c r="M664" s="36" t="n"/>
      <c r="P664" s="37" t="n"/>
      <c r="Q664" s="38">
        <f>IF($C664="",0,IF(OR(LOWER(TRIM($G664))="omani",LOWER(TRIM($G664))="oman",LOWER(TRIM($G664))="om",LOWER(TRIM($G664))="local"),1,0))</f>
        <v/>
      </c>
      <c r="R664" s="38">
        <f>IF($C664="",0,IF(OR(ISNUMBER(SEARCH("resign",$N664)),ISNUMBER(SEARCH("terminat",$N664)),ISNUMBER(SEARCH("inactive",$N664)),ISNUMBER(SEARCH("vacan",$N664)),ISNUMBER(SEARCH("deceased",$N664)),ISNUMBER(SEARCH("separated",$N664))),0,1))</f>
        <v/>
      </c>
      <c r="S664">
        <f>IF(OR($R664=0,NOT(ISNUMBER($I664))),"",IFERROR(DATEDIF($I664,DATE(FY,1,1),"y"),""))</f>
        <v/>
      </c>
      <c r="T664">
        <f>IF(OR($R664=0,NOT(ISNUMBER($J664))),"",IFERROR(DATEDIF($J664,DATE(FY,1,1),"y"),0))</f>
        <v/>
      </c>
      <c r="U664" s="38">
        <f>IF(OR($R664=0,NOT(ISNUMBER($I664))),0,IF(YEAR($I664)+IF($Q664=1,RetAgeO,RetAgeE)=FY,MONTH($I664),IF(YEAR($I664)+IF($Q664=1,RetAgeO,RetAgeE)&lt;FY,1,0)))</f>
        <v/>
      </c>
      <c r="V664" s="38">
        <f>IF(OR($R664=0,NOT(ISNUMBER($K664))),0,IF(YEAR($K664)=FY,MONTH($K664),IF(YEAR($K664)&lt;FY,1,0)))</f>
        <v/>
      </c>
      <c r="W664" s="38">
        <f>IF($R664=0,0,MIN(12,IF(AND(ISNUMBER($O664),$O664&gt;=1,$O664&lt;=12),INT($O664),12),IF(AND(RetireExit="Yes",$U664&gt;0),$U664,12),IF(AND(ContractExit="Yes",$V664&gt;0),$V664,12)))</f>
        <v/>
      </c>
      <c r="X664" s="37">
        <f>IF(ISNUMBER($P664),$P664,IncPct)</f>
        <v/>
      </c>
      <c r="Y664" s="39">
        <f>IF($W664=0,0,MAX(0,MIN($W664,IncMonth-1))+MAX(0,$W664-IncMonth+1)*(1+$X664))</f>
        <v/>
      </c>
      <c r="Z664" s="40">
        <f>IF($C664="",0,IFERROR(INDEX(Departments!$B$5:$B$54,MATCH($C664,Departments!$A$5:$A$54,0)),0))</f>
        <v/>
      </c>
      <c r="AA664" s="41">
        <f>N($L664)*$Y664</f>
        <v/>
      </c>
      <c r="AB664" s="41">
        <f>N($M664)*$Y664</f>
        <v/>
      </c>
      <c r="AC664" s="41">
        <f>$AA664*$Z664</f>
        <v/>
      </c>
      <c r="AD664" s="41">
        <f>$AA664*BonusMonths/12</f>
        <v/>
      </c>
      <c r="AE664" s="41">
        <f>($AA664+SI_Gross*$AB664)*IF($Q664=1,SI_O,SI_E)</f>
        <v/>
      </c>
      <c r="AF664" s="41">
        <f>IF($Q664=1,0,$AA664*EOSB)</f>
        <v/>
      </c>
      <c r="AG664" s="41">
        <f>$AN664*$W664</f>
        <v/>
      </c>
      <c r="AH664" s="41">
        <f>SUM($AA664:$AG664)</f>
        <v/>
      </c>
      <c r="AI664" s="41">
        <f>12*($AM664+$AN664)</f>
        <v/>
      </c>
      <c r="AJ664" s="41">
        <f>$AM664*((IncMonth-1)+(13-IncMonth)*(1+$X664))+12*$AN664</f>
        <v/>
      </c>
      <c r="AK664" s="41">
        <f>IF($R664=1,N($L664)+N($M664),0)</f>
        <v/>
      </c>
      <c r="AL664">
        <f>IF($C664="","",IF(N($L664)&lt;=0,"Basic salary missing",IF(ISNA(MATCH($C664,Departments!$A$5:$A$54,0)),"Department not on Departments sheet",IF(AND($I664&lt;&gt;"",NOT(ISNUMBER($I664))),"Date of birth is text, not a date",IF(AND($K664&lt;&gt;"",NOT(ISNUMBER($K664))),"Contract end is text, not a date","")))))</f>
        <v/>
      </c>
      <c r="AM664" s="41">
        <f>IF($R664=0,0,N($L664)*(1+$Z664+BonusMonths/12+IF($Q664=1,0,EOSB))+N($M664)+(N($L664)+SI_Gross*N($M664))*IF($Q664=1,SI_O,SI_E))</f>
        <v/>
      </c>
      <c r="AN664" s="41">
        <f>IF($R664=0,0,(IF($Q664=1,MedO,MedE+Ticket)+Training)/12)</f>
        <v/>
      </c>
    </row>
    <row r="665">
      <c r="I665" s="35" t="n"/>
      <c r="J665" s="35" t="n"/>
      <c r="K665" s="35" t="n"/>
      <c r="L665" s="36" t="n"/>
      <c r="M665" s="36" t="n"/>
      <c r="P665" s="37" t="n"/>
      <c r="Q665" s="38">
        <f>IF($C665="",0,IF(OR(LOWER(TRIM($G665))="omani",LOWER(TRIM($G665))="oman",LOWER(TRIM($G665))="om",LOWER(TRIM($G665))="local"),1,0))</f>
        <v/>
      </c>
      <c r="R665" s="38">
        <f>IF($C665="",0,IF(OR(ISNUMBER(SEARCH("resign",$N665)),ISNUMBER(SEARCH("terminat",$N665)),ISNUMBER(SEARCH("inactive",$N665)),ISNUMBER(SEARCH("vacan",$N665)),ISNUMBER(SEARCH("deceased",$N665)),ISNUMBER(SEARCH("separated",$N665))),0,1))</f>
        <v/>
      </c>
      <c r="S665">
        <f>IF(OR($R665=0,NOT(ISNUMBER($I665))),"",IFERROR(DATEDIF($I665,DATE(FY,1,1),"y"),""))</f>
        <v/>
      </c>
      <c r="T665">
        <f>IF(OR($R665=0,NOT(ISNUMBER($J665))),"",IFERROR(DATEDIF($J665,DATE(FY,1,1),"y"),0))</f>
        <v/>
      </c>
      <c r="U665" s="38">
        <f>IF(OR($R665=0,NOT(ISNUMBER($I665))),0,IF(YEAR($I665)+IF($Q665=1,RetAgeO,RetAgeE)=FY,MONTH($I665),IF(YEAR($I665)+IF($Q665=1,RetAgeO,RetAgeE)&lt;FY,1,0)))</f>
        <v/>
      </c>
      <c r="V665" s="38">
        <f>IF(OR($R665=0,NOT(ISNUMBER($K665))),0,IF(YEAR($K665)=FY,MONTH($K665),IF(YEAR($K665)&lt;FY,1,0)))</f>
        <v/>
      </c>
      <c r="W665" s="38">
        <f>IF($R665=0,0,MIN(12,IF(AND(ISNUMBER($O665),$O665&gt;=1,$O665&lt;=12),INT($O665),12),IF(AND(RetireExit="Yes",$U665&gt;0),$U665,12),IF(AND(ContractExit="Yes",$V665&gt;0),$V665,12)))</f>
        <v/>
      </c>
      <c r="X665" s="37">
        <f>IF(ISNUMBER($P665),$P665,IncPct)</f>
        <v/>
      </c>
      <c r="Y665" s="39">
        <f>IF($W665=0,0,MAX(0,MIN($W665,IncMonth-1))+MAX(0,$W665-IncMonth+1)*(1+$X665))</f>
        <v/>
      </c>
      <c r="Z665" s="40">
        <f>IF($C665="",0,IFERROR(INDEX(Departments!$B$5:$B$54,MATCH($C665,Departments!$A$5:$A$54,0)),0))</f>
        <v/>
      </c>
      <c r="AA665" s="41">
        <f>N($L665)*$Y665</f>
        <v/>
      </c>
      <c r="AB665" s="41">
        <f>N($M665)*$Y665</f>
        <v/>
      </c>
      <c r="AC665" s="41">
        <f>$AA665*$Z665</f>
        <v/>
      </c>
      <c r="AD665" s="41">
        <f>$AA665*BonusMonths/12</f>
        <v/>
      </c>
      <c r="AE665" s="41">
        <f>($AA665+SI_Gross*$AB665)*IF($Q665=1,SI_O,SI_E)</f>
        <v/>
      </c>
      <c r="AF665" s="41">
        <f>IF($Q665=1,0,$AA665*EOSB)</f>
        <v/>
      </c>
      <c r="AG665" s="41">
        <f>$AN665*$W665</f>
        <v/>
      </c>
      <c r="AH665" s="41">
        <f>SUM($AA665:$AG665)</f>
        <v/>
      </c>
      <c r="AI665" s="41">
        <f>12*($AM665+$AN665)</f>
        <v/>
      </c>
      <c r="AJ665" s="41">
        <f>$AM665*((IncMonth-1)+(13-IncMonth)*(1+$X665))+12*$AN665</f>
        <v/>
      </c>
      <c r="AK665" s="41">
        <f>IF($R665=1,N($L665)+N($M665),0)</f>
        <v/>
      </c>
      <c r="AL665">
        <f>IF($C665="","",IF(N($L665)&lt;=0,"Basic salary missing",IF(ISNA(MATCH($C665,Departments!$A$5:$A$54,0)),"Department not on Departments sheet",IF(AND($I665&lt;&gt;"",NOT(ISNUMBER($I665))),"Date of birth is text, not a date",IF(AND($K665&lt;&gt;"",NOT(ISNUMBER($K665))),"Contract end is text, not a date","")))))</f>
        <v/>
      </c>
      <c r="AM665" s="41">
        <f>IF($R665=0,0,N($L665)*(1+$Z665+BonusMonths/12+IF($Q665=1,0,EOSB))+N($M665)+(N($L665)+SI_Gross*N($M665))*IF($Q665=1,SI_O,SI_E))</f>
        <v/>
      </c>
      <c r="AN665" s="41">
        <f>IF($R665=0,0,(IF($Q665=1,MedO,MedE+Ticket)+Training)/12)</f>
        <v/>
      </c>
    </row>
    <row r="666">
      <c r="I666" s="35" t="n"/>
      <c r="J666" s="35" t="n"/>
      <c r="K666" s="35" t="n"/>
      <c r="L666" s="36" t="n"/>
      <c r="M666" s="36" t="n"/>
      <c r="P666" s="37" t="n"/>
      <c r="Q666" s="38">
        <f>IF($C666="",0,IF(OR(LOWER(TRIM($G666))="omani",LOWER(TRIM($G666))="oman",LOWER(TRIM($G666))="om",LOWER(TRIM($G666))="local"),1,0))</f>
        <v/>
      </c>
      <c r="R666" s="38">
        <f>IF($C666="",0,IF(OR(ISNUMBER(SEARCH("resign",$N666)),ISNUMBER(SEARCH("terminat",$N666)),ISNUMBER(SEARCH("inactive",$N666)),ISNUMBER(SEARCH("vacan",$N666)),ISNUMBER(SEARCH("deceased",$N666)),ISNUMBER(SEARCH("separated",$N666))),0,1))</f>
        <v/>
      </c>
      <c r="S666">
        <f>IF(OR($R666=0,NOT(ISNUMBER($I666))),"",IFERROR(DATEDIF($I666,DATE(FY,1,1),"y"),""))</f>
        <v/>
      </c>
      <c r="T666">
        <f>IF(OR($R666=0,NOT(ISNUMBER($J666))),"",IFERROR(DATEDIF($J666,DATE(FY,1,1),"y"),0))</f>
        <v/>
      </c>
      <c r="U666" s="38">
        <f>IF(OR($R666=0,NOT(ISNUMBER($I666))),0,IF(YEAR($I666)+IF($Q666=1,RetAgeO,RetAgeE)=FY,MONTH($I666),IF(YEAR($I666)+IF($Q666=1,RetAgeO,RetAgeE)&lt;FY,1,0)))</f>
        <v/>
      </c>
      <c r="V666" s="38">
        <f>IF(OR($R666=0,NOT(ISNUMBER($K666))),0,IF(YEAR($K666)=FY,MONTH($K666),IF(YEAR($K666)&lt;FY,1,0)))</f>
        <v/>
      </c>
      <c r="W666" s="38">
        <f>IF($R666=0,0,MIN(12,IF(AND(ISNUMBER($O666),$O666&gt;=1,$O666&lt;=12),INT($O666),12),IF(AND(RetireExit="Yes",$U666&gt;0),$U666,12),IF(AND(ContractExit="Yes",$V666&gt;0),$V666,12)))</f>
        <v/>
      </c>
      <c r="X666" s="37">
        <f>IF(ISNUMBER($P666),$P666,IncPct)</f>
        <v/>
      </c>
      <c r="Y666" s="39">
        <f>IF($W666=0,0,MAX(0,MIN($W666,IncMonth-1))+MAX(0,$W666-IncMonth+1)*(1+$X666))</f>
        <v/>
      </c>
      <c r="Z666" s="40">
        <f>IF($C666="",0,IFERROR(INDEX(Departments!$B$5:$B$54,MATCH($C666,Departments!$A$5:$A$54,0)),0))</f>
        <v/>
      </c>
      <c r="AA666" s="41">
        <f>N($L666)*$Y666</f>
        <v/>
      </c>
      <c r="AB666" s="41">
        <f>N($M666)*$Y666</f>
        <v/>
      </c>
      <c r="AC666" s="41">
        <f>$AA666*$Z666</f>
        <v/>
      </c>
      <c r="AD666" s="41">
        <f>$AA666*BonusMonths/12</f>
        <v/>
      </c>
      <c r="AE666" s="41">
        <f>($AA666+SI_Gross*$AB666)*IF($Q666=1,SI_O,SI_E)</f>
        <v/>
      </c>
      <c r="AF666" s="41">
        <f>IF($Q666=1,0,$AA666*EOSB)</f>
        <v/>
      </c>
      <c r="AG666" s="41">
        <f>$AN666*$W666</f>
        <v/>
      </c>
      <c r="AH666" s="41">
        <f>SUM($AA666:$AG666)</f>
        <v/>
      </c>
      <c r="AI666" s="41">
        <f>12*($AM666+$AN666)</f>
        <v/>
      </c>
      <c r="AJ666" s="41">
        <f>$AM666*((IncMonth-1)+(13-IncMonth)*(1+$X666))+12*$AN666</f>
        <v/>
      </c>
      <c r="AK666" s="41">
        <f>IF($R666=1,N($L666)+N($M666),0)</f>
        <v/>
      </c>
      <c r="AL666">
        <f>IF($C666="","",IF(N($L666)&lt;=0,"Basic salary missing",IF(ISNA(MATCH($C666,Departments!$A$5:$A$54,0)),"Department not on Departments sheet",IF(AND($I666&lt;&gt;"",NOT(ISNUMBER($I666))),"Date of birth is text, not a date",IF(AND($K666&lt;&gt;"",NOT(ISNUMBER($K666))),"Contract end is text, not a date","")))))</f>
        <v/>
      </c>
      <c r="AM666" s="41">
        <f>IF($R666=0,0,N($L666)*(1+$Z666+BonusMonths/12+IF($Q666=1,0,EOSB))+N($M666)+(N($L666)+SI_Gross*N($M666))*IF($Q666=1,SI_O,SI_E))</f>
        <v/>
      </c>
      <c r="AN666" s="41">
        <f>IF($R666=0,0,(IF($Q666=1,MedO,MedE+Ticket)+Training)/12)</f>
        <v/>
      </c>
    </row>
    <row r="667">
      <c r="I667" s="35" t="n"/>
      <c r="J667" s="35" t="n"/>
      <c r="K667" s="35" t="n"/>
      <c r="L667" s="36" t="n"/>
      <c r="M667" s="36" t="n"/>
      <c r="P667" s="37" t="n"/>
      <c r="Q667" s="38">
        <f>IF($C667="",0,IF(OR(LOWER(TRIM($G667))="omani",LOWER(TRIM($G667))="oman",LOWER(TRIM($G667))="om",LOWER(TRIM($G667))="local"),1,0))</f>
        <v/>
      </c>
      <c r="R667" s="38">
        <f>IF($C667="",0,IF(OR(ISNUMBER(SEARCH("resign",$N667)),ISNUMBER(SEARCH("terminat",$N667)),ISNUMBER(SEARCH("inactive",$N667)),ISNUMBER(SEARCH("vacan",$N667)),ISNUMBER(SEARCH("deceased",$N667)),ISNUMBER(SEARCH("separated",$N667))),0,1))</f>
        <v/>
      </c>
      <c r="S667">
        <f>IF(OR($R667=0,NOT(ISNUMBER($I667))),"",IFERROR(DATEDIF($I667,DATE(FY,1,1),"y"),""))</f>
        <v/>
      </c>
      <c r="T667">
        <f>IF(OR($R667=0,NOT(ISNUMBER($J667))),"",IFERROR(DATEDIF($J667,DATE(FY,1,1),"y"),0))</f>
        <v/>
      </c>
      <c r="U667" s="38">
        <f>IF(OR($R667=0,NOT(ISNUMBER($I667))),0,IF(YEAR($I667)+IF($Q667=1,RetAgeO,RetAgeE)=FY,MONTH($I667),IF(YEAR($I667)+IF($Q667=1,RetAgeO,RetAgeE)&lt;FY,1,0)))</f>
        <v/>
      </c>
      <c r="V667" s="38">
        <f>IF(OR($R667=0,NOT(ISNUMBER($K667))),0,IF(YEAR($K667)=FY,MONTH($K667),IF(YEAR($K667)&lt;FY,1,0)))</f>
        <v/>
      </c>
      <c r="W667" s="38">
        <f>IF($R667=0,0,MIN(12,IF(AND(ISNUMBER($O667),$O667&gt;=1,$O667&lt;=12),INT($O667),12),IF(AND(RetireExit="Yes",$U667&gt;0),$U667,12),IF(AND(ContractExit="Yes",$V667&gt;0),$V667,12)))</f>
        <v/>
      </c>
      <c r="X667" s="37">
        <f>IF(ISNUMBER($P667),$P667,IncPct)</f>
        <v/>
      </c>
      <c r="Y667" s="39">
        <f>IF($W667=0,0,MAX(0,MIN($W667,IncMonth-1))+MAX(0,$W667-IncMonth+1)*(1+$X667))</f>
        <v/>
      </c>
      <c r="Z667" s="40">
        <f>IF($C667="",0,IFERROR(INDEX(Departments!$B$5:$B$54,MATCH($C667,Departments!$A$5:$A$54,0)),0))</f>
        <v/>
      </c>
      <c r="AA667" s="41">
        <f>N($L667)*$Y667</f>
        <v/>
      </c>
      <c r="AB667" s="41">
        <f>N($M667)*$Y667</f>
        <v/>
      </c>
      <c r="AC667" s="41">
        <f>$AA667*$Z667</f>
        <v/>
      </c>
      <c r="AD667" s="41">
        <f>$AA667*BonusMonths/12</f>
        <v/>
      </c>
      <c r="AE667" s="41">
        <f>($AA667+SI_Gross*$AB667)*IF($Q667=1,SI_O,SI_E)</f>
        <v/>
      </c>
      <c r="AF667" s="41">
        <f>IF($Q667=1,0,$AA667*EOSB)</f>
        <v/>
      </c>
      <c r="AG667" s="41">
        <f>$AN667*$W667</f>
        <v/>
      </c>
      <c r="AH667" s="41">
        <f>SUM($AA667:$AG667)</f>
        <v/>
      </c>
      <c r="AI667" s="41">
        <f>12*($AM667+$AN667)</f>
        <v/>
      </c>
      <c r="AJ667" s="41">
        <f>$AM667*((IncMonth-1)+(13-IncMonth)*(1+$X667))+12*$AN667</f>
        <v/>
      </c>
      <c r="AK667" s="41">
        <f>IF($R667=1,N($L667)+N($M667),0)</f>
        <v/>
      </c>
      <c r="AL667">
        <f>IF($C667="","",IF(N($L667)&lt;=0,"Basic salary missing",IF(ISNA(MATCH($C667,Departments!$A$5:$A$54,0)),"Department not on Departments sheet",IF(AND($I667&lt;&gt;"",NOT(ISNUMBER($I667))),"Date of birth is text, not a date",IF(AND($K667&lt;&gt;"",NOT(ISNUMBER($K667))),"Contract end is text, not a date","")))))</f>
        <v/>
      </c>
      <c r="AM667" s="41">
        <f>IF($R667=0,0,N($L667)*(1+$Z667+BonusMonths/12+IF($Q667=1,0,EOSB))+N($M667)+(N($L667)+SI_Gross*N($M667))*IF($Q667=1,SI_O,SI_E))</f>
        <v/>
      </c>
      <c r="AN667" s="41">
        <f>IF($R667=0,0,(IF($Q667=1,MedO,MedE+Ticket)+Training)/12)</f>
        <v/>
      </c>
    </row>
    <row r="668">
      <c r="I668" s="35" t="n"/>
      <c r="J668" s="35" t="n"/>
      <c r="K668" s="35" t="n"/>
      <c r="L668" s="36" t="n"/>
      <c r="M668" s="36" t="n"/>
      <c r="P668" s="37" t="n"/>
      <c r="Q668" s="38">
        <f>IF($C668="",0,IF(OR(LOWER(TRIM($G668))="omani",LOWER(TRIM($G668))="oman",LOWER(TRIM($G668))="om",LOWER(TRIM($G668))="local"),1,0))</f>
        <v/>
      </c>
      <c r="R668" s="38">
        <f>IF($C668="",0,IF(OR(ISNUMBER(SEARCH("resign",$N668)),ISNUMBER(SEARCH("terminat",$N668)),ISNUMBER(SEARCH("inactive",$N668)),ISNUMBER(SEARCH("vacan",$N668)),ISNUMBER(SEARCH("deceased",$N668)),ISNUMBER(SEARCH("separated",$N668))),0,1))</f>
        <v/>
      </c>
      <c r="S668">
        <f>IF(OR($R668=0,NOT(ISNUMBER($I668))),"",IFERROR(DATEDIF($I668,DATE(FY,1,1),"y"),""))</f>
        <v/>
      </c>
      <c r="T668">
        <f>IF(OR($R668=0,NOT(ISNUMBER($J668))),"",IFERROR(DATEDIF($J668,DATE(FY,1,1),"y"),0))</f>
        <v/>
      </c>
      <c r="U668" s="38">
        <f>IF(OR($R668=0,NOT(ISNUMBER($I668))),0,IF(YEAR($I668)+IF($Q668=1,RetAgeO,RetAgeE)=FY,MONTH($I668),IF(YEAR($I668)+IF($Q668=1,RetAgeO,RetAgeE)&lt;FY,1,0)))</f>
        <v/>
      </c>
      <c r="V668" s="38">
        <f>IF(OR($R668=0,NOT(ISNUMBER($K668))),0,IF(YEAR($K668)=FY,MONTH($K668),IF(YEAR($K668)&lt;FY,1,0)))</f>
        <v/>
      </c>
      <c r="W668" s="38">
        <f>IF($R668=0,0,MIN(12,IF(AND(ISNUMBER($O668),$O668&gt;=1,$O668&lt;=12),INT($O668),12),IF(AND(RetireExit="Yes",$U668&gt;0),$U668,12),IF(AND(ContractExit="Yes",$V668&gt;0),$V668,12)))</f>
        <v/>
      </c>
      <c r="X668" s="37">
        <f>IF(ISNUMBER($P668),$P668,IncPct)</f>
        <v/>
      </c>
      <c r="Y668" s="39">
        <f>IF($W668=0,0,MAX(0,MIN($W668,IncMonth-1))+MAX(0,$W668-IncMonth+1)*(1+$X668))</f>
        <v/>
      </c>
      <c r="Z668" s="40">
        <f>IF($C668="",0,IFERROR(INDEX(Departments!$B$5:$B$54,MATCH($C668,Departments!$A$5:$A$54,0)),0))</f>
        <v/>
      </c>
      <c r="AA668" s="41">
        <f>N($L668)*$Y668</f>
        <v/>
      </c>
      <c r="AB668" s="41">
        <f>N($M668)*$Y668</f>
        <v/>
      </c>
      <c r="AC668" s="41">
        <f>$AA668*$Z668</f>
        <v/>
      </c>
      <c r="AD668" s="41">
        <f>$AA668*BonusMonths/12</f>
        <v/>
      </c>
      <c r="AE668" s="41">
        <f>($AA668+SI_Gross*$AB668)*IF($Q668=1,SI_O,SI_E)</f>
        <v/>
      </c>
      <c r="AF668" s="41">
        <f>IF($Q668=1,0,$AA668*EOSB)</f>
        <v/>
      </c>
      <c r="AG668" s="41">
        <f>$AN668*$W668</f>
        <v/>
      </c>
      <c r="AH668" s="41">
        <f>SUM($AA668:$AG668)</f>
        <v/>
      </c>
      <c r="AI668" s="41">
        <f>12*($AM668+$AN668)</f>
        <v/>
      </c>
      <c r="AJ668" s="41">
        <f>$AM668*((IncMonth-1)+(13-IncMonth)*(1+$X668))+12*$AN668</f>
        <v/>
      </c>
      <c r="AK668" s="41">
        <f>IF($R668=1,N($L668)+N($M668),0)</f>
        <v/>
      </c>
      <c r="AL668">
        <f>IF($C668="","",IF(N($L668)&lt;=0,"Basic salary missing",IF(ISNA(MATCH($C668,Departments!$A$5:$A$54,0)),"Department not on Departments sheet",IF(AND($I668&lt;&gt;"",NOT(ISNUMBER($I668))),"Date of birth is text, not a date",IF(AND($K668&lt;&gt;"",NOT(ISNUMBER($K668))),"Contract end is text, not a date","")))))</f>
        <v/>
      </c>
      <c r="AM668" s="41">
        <f>IF($R668=0,0,N($L668)*(1+$Z668+BonusMonths/12+IF($Q668=1,0,EOSB))+N($M668)+(N($L668)+SI_Gross*N($M668))*IF($Q668=1,SI_O,SI_E))</f>
        <v/>
      </c>
      <c r="AN668" s="41">
        <f>IF($R668=0,0,(IF($Q668=1,MedO,MedE+Ticket)+Training)/12)</f>
        <v/>
      </c>
    </row>
    <row r="669">
      <c r="I669" s="35" t="n"/>
      <c r="J669" s="35" t="n"/>
      <c r="K669" s="35" t="n"/>
      <c r="L669" s="36" t="n"/>
      <c r="M669" s="36" t="n"/>
      <c r="P669" s="37" t="n"/>
      <c r="Q669" s="38">
        <f>IF($C669="",0,IF(OR(LOWER(TRIM($G669))="omani",LOWER(TRIM($G669))="oman",LOWER(TRIM($G669))="om",LOWER(TRIM($G669))="local"),1,0))</f>
        <v/>
      </c>
      <c r="R669" s="38">
        <f>IF($C669="",0,IF(OR(ISNUMBER(SEARCH("resign",$N669)),ISNUMBER(SEARCH("terminat",$N669)),ISNUMBER(SEARCH("inactive",$N669)),ISNUMBER(SEARCH("vacan",$N669)),ISNUMBER(SEARCH("deceased",$N669)),ISNUMBER(SEARCH("separated",$N669))),0,1))</f>
        <v/>
      </c>
      <c r="S669">
        <f>IF(OR($R669=0,NOT(ISNUMBER($I669))),"",IFERROR(DATEDIF($I669,DATE(FY,1,1),"y"),""))</f>
        <v/>
      </c>
      <c r="T669">
        <f>IF(OR($R669=0,NOT(ISNUMBER($J669))),"",IFERROR(DATEDIF($J669,DATE(FY,1,1),"y"),0))</f>
        <v/>
      </c>
      <c r="U669" s="38">
        <f>IF(OR($R669=0,NOT(ISNUMBER($I669))),0,IF(YEAR($I669)+IF($Q669=1,RetAgeO,RetAgeE)=FY,MONTH($I669),IF(YEAR($I669)+IF($Q669=1,RetAgeO,RetAgeE)&lt;FY,1,0)))</f>
        <v/>
      </c>
      <c r="V669" s="38">
        <f>IF(OR($R669=0,NOT(ISNUMBER($K669))),0,IF(YEAR($K669)=FY,MONTH($K669),IF(YEAR($K669)&lt;FY,1,0)))</f>
        <v/>
      </c>
      <c r="W669" s="38">
        <f>IF($R669=0,0,MIN(12,IF(AND(ISNUMBER($O669),$O669&gt;=1,$O669&lt;=12),INT($O669),12),IF(AND(RetireExit="Yes",$U669&gt;0),$U669,12),IF(AND(ContractExit="Yes",$V669&gt;0),$V669,12)))</f>
        <v/>
      </c>
      <c r="X669" s="37">
        <f>IF(ISNUMBER($P669),$P669,IncPct)</f>
        <v/>
      </c>
      <c r="Y669" s="39">
        <f>IF($W669=0,0,MAX(0,MIN($W669,IncMonth-1))+MAX(0,$W669-IncMonth+1)*(1+$X669))</f>
        <v/>
      </c>
      <c r="Z669" s="40">
        <f>IF($C669="",0,IFERROR(INDEX(Departments!$B$5:$B$54,MATCH($C669,Departments!$A$5:$A$54,0)),0))</f>
        <v/>
      </c>
      <c r="AA669" s="41">
        <f>N($L669)*$Y669</f>
        <v/>
      </c>
      <c r="AB669" s="41">
        <f>N($M669)*$Y669</f>
        <v/>
      </c>
      <c r="AC669" s="41">
        <f>$AA669*$Z669</f>
        <v/>
      </c>
      <c r="AD669" s="41">
        <f>$AA669*BonusMonths/12</f>
        <v/>
      </c>
      <c r="AE669" s="41">
        <f>($AA669+SI_Gross*$AB669)*IF($Q669=1,SI_O,SI_E)</f>
        <v/>
      </c>
      <c r="AF669" s="41">
        <f>IF($Q669=1,0,$AA669*EOSB)</f>
        <v/>
      </c>
      <c r="AG669" s="41">
        <f>$AN669*$W669</f>
        <v/>
      </c>
      <c r="AH669" s="41">
        <f>SUM($AA669:$AG669)</f>
        <v/>
      </c>
      <c r="AI669" s="41">
        <f>12*($AM669+$AN669)</f>
        <v/>
      </c>
      <c r="AJ669" s="41">
        <f>$AM669*((IncMonth-1)+(13-IncMonth)*(1+$X669))+12*$AN669</f>
        <v/>
      </c>
      <c r="AK669" s="41">
        <f>IF($R669=1,N($L669)+N($M669),0)</f>
        <v/>
      </c>
      <c r="AL669">
        <f>IF($C669="","",IF(N($L669)&lt;=0,"Basic salary missing",IF(ISNA(MATCH($C669,Departments!$A$5:$A$54,0)),"Department not on Departments sheet",IF(AND($I669&lt;&gt;"",NOT(ISNUMBER($I669))),"Date of birth is text, not a date",IF(AND($K669&lt;&gt;"",NOT(ISNUMBER($K669))),"Contract end is text, not a date","")))))</f>
        <v/>
      </c>
      <c r="AM669" s="41">
        <f>IF($R669=0,0,N($L669)*(1+$Z669+BonusMonths/12+IF($Q669=1,0,EOSB))+N($M669)+(N($L669)+SI_Gross*N($M669))*IF($Q669=1,SI_O,SI_E))</f>
        <v/>
      </c>
      <c r="AN669" s="41">
        <f>IF($R669=0,0,(IF($Q669=1,MedO,MedE+Ticket)+Training)/12)</f>
        <v/>
      </c>
    </row>
    <row r="670">
      <c r="I670" s="35" t="n"/>
      <c r="J670" s="35" t="n"/>
      <c r="K670" s="35" t="n"/>
      <c r="L670" s="36" t="n"/>
      <c r="M670" s="36" t="n"/>
      <c r="P670" s="37" t="n"/>
      <c r="Q670" s="38">
        <f>IF($C670="",0,IF(OR(LOWER(TRIM($G670))="omani",LOWER(TRIM($G670))="oman",LOWER(TRIM($G670))="om",LOWER(TRIM($G670))="local"),1,0))</f>
        <v/>
      </c>
      <c r="R670" s="38">
        <f>IF($C670="",0,IF(OR(ISNUMBER(SEARCH("resign",$N670)),ISNUMBER(SEARCH("terminat",$N670)),ISNUMBER(SEARCH("inactive",$N670)),ISNUMBER(SEARCH("vacan",$N670)),ISNUMBER(SEARCH("deceased",$N670)),ISNUMBER(SEARCH("separated",$N670))),0,1))</f>
        <v/>
      </c>
      <c r="S670">
        <f>IF(OR($R670=0,NOT(ISNUMBER($I670))),"",IFERROR(DATEDIF($I670,DATE(FY,1,1),"y"),""))</f>
        <v/>
      </c>
      <c r="T670">
        <f>IF(OR($R670=0,NOT(ISNUMBER($J670))),"",IFERROR(DATEDIF($J670,DATE(FY,1,1),"y"),0))</f>
        <v/>
      </c>
      <c r="U670" s="38">
        <f>IF(OR($R670=0,NOT(ISNUMBER($I670))),0,IF(YEAR($I670)+IF($Q670=1,RetAgeO,RetAgeE)=FY,MONTH($I670),IF(YEAR($I670)+IF($Q670=1,RetAgeO,RetAgeE)&lt;FY,1,0)))</f>
        <v/>
      </c>
      <c r="V670" s="38">
        <f>IF(OR($R670=0,NOT(ISNUMBER($K670))),0,IF(YEAR($K670)=FY,MONTH($K670),IF(YEAR($K670)&lt;FY,1,0)))</f>
        <v/>
      </c>
      <c r="W670" s="38">
        <f>IF($R670=0,0,MIN(12,IF(AND(ISNUMBER($O670),$O670&gt;=1,$O670&lt;=12),INT($O670),12),IF(AND(RetireExit="Yes",$U670&gt;0),$U670,12),IF(AND(ContractExit="Yes",$V670&gt;0),$V670,12)))</f>
        <v/>
      </c>
      <c r="X670" s="37">
        <f>IF(ISNUMBER($P670),$P670,IncPct)</f>
        <v/>
      </c>
      <c r="Y670" s="39">
        <f>IF($W670=0,0,MAX(0,MIN($W670,IncMonth-1))+MAX(0,$W670-IncMonth+1)*(1+$X670))</f>
        <v/>
      </c>
      <c r="Z670" s="40">
        <f>IF($C670="",0,IFERROR(INDEX(Departments!$B$5:$B$54,MATCH($C670,Departments!$A$5:$A$54,0)),0))</f>
        <v/>
      </c>
      <c r="AA670" s="41">
        <f>N($L670)*$Y670</f>
        <v/>
      </c>
      <c r="AB670" s="41">
        <f>N($M670)*$Y670</f>
        <v/>
      </c>
      <c r="AC670" s="41">
        <f>$AA670*$Z670</f>
        <v/>
      </c>
      <c r="AD670" s="41">
        <f>$AA670*BonusMonths/12</f>
        <v/>
      </c>
      <c r="AE670" s="41">
        <f>($AA670+SI_Gross*$AB670)*IF($Q670=1,SI_O,SI_E)</f>
        <v/>
      </c>
      <c r="AF670" s="41">
        <f>IF($Q670=1,0,$AA670*EOSB)</f>
        <v/>
      </c>
      <c r="AG670" s="41">
        <f>$AN670*$W670</f>
        <v/>
      </c>
      <c r="AH670" s="41">
        <f>SUM($AA670:$AG670)</f>
        <v/>
      </c>
      <c r="AI670" s="41">
        <f>12*($AM670+$AN670)</f>
        <v/>
      </c>
      <c r="AJ670" s="41">
        <f>$AM670*((IncMonth-1)+(13-IncMonth)*(1+$X670))+12*$AN670</f>
        <v/>
      </c>
      <c r="AK670" s="41">
        <f>IF($R670=1,N($L670)+N($M670),0)</f>
        <v/>
      </c>
      <c r="AL670">
        <f>IF($C670="","",IF(N($L670)&lt;=0,"Basic salary missing",IF(ISNA(MATCH($C670,Departments!$A$5:$A$54,0)),"Department not on Departments sheet",IF(AND($I670&lt;&gt;"",NOT(ISNUMBER($I670))),"Date of birth is text, not a date",IF(AND($K670&lt;&gt;"",NOT(ISNUMBER($K670))),"Contract end is text, not a date","")))))</f>
        <v/>
      </c>
      <c r="AM670" s="41">
        <f>IF($R670=0,0,N($L670)*(1+$Z670+BonusMonths/12+IF($Q670=1,0,EOSB))+N($M670)+(N($L670)+SI_Gross*N($M670))*IF($Q670=1,SI_O,SI_E))</f>
        <v/>
      </c>
      <c r="AN670" s="41">
        <f>IF($R670=0,0,(IF($Q670=1,MedO,MedE+Ticket)+Training)/12)</f>
        <v/>
      </c>
    </row>
    <row r="671">
      <c r="I671" s="35" t="n"/>
      <c r="J671" s="35" t="n"/>
      <c r="K671" s="35" t="n"/>
      <c r="L671" s="36" t="n"/>
      <c r="M671" s="36" t="n"/>
      <c r="P671" s="37" t="n"/>
      <c r="Q671" s="38">
        <f>IF($C671="",0,IF(OR(LOWER(TRIM($G671))="omani",LOWER(TRIM($G671))="oman",LOWER(TRIM($G671))="om",LOWER(TRIM($G671))="local"),1,0))</f>
        <v/>
      </c>
      <c r="R671" s="38">
        <f>IF($C671="",0,IF(OR(ISNUMBER(SEARCH("resign",$N671)),ISNUMBER(SEARCH("terminat",$N671)),ISNUMBER(SEARCH("inactive",$N671)),ISNUMBER(SEARCH("vacan",$N671)),ISNUMBER(SEARCH("deceased",$N671)),ISNUMBER(SEARCH("separated",$N671))),0,1))</f>
        <v/>
      </c>
      <c r="S671">
        <f>IF(OR($R671=0,NOT(ISNUMBER($I671))),"",IFERROR(DATEDIF($I671,DATE(FY,1,1),"y"),""))</f>
        <v/>
      </c>
      <c r="T671">
        <f>IF(OR($R671=0,NOT(ISNUMBER($J671))),"",IFERROR(DATEDIF($J671,DATE(FY,1,1),"y"),0))</f>
        <v/>
      </c>
      <c r="U671" s="38">
        <f>IF(OR($R671=0,NOT(ISNUMBER($I671))),0,IF(YEAR($I671)+IF($Q671=1,RetAgeO,RetAgeE)=FY,MONTH($I671),IF(YEAR($I671)+IF($Q671=1,RetAgeO,RetAgeE)&lt;FY,1,0)))</f>
        <v/>
      </c>
      <c r="V671" s="38">
        <f>IF(OR($R671=0,NOT(ISNUMBER($K671))),0,IF(YEAR($K671)=FY,MONTH($K671),IF(YEAR($K671)&lt;FY,1,0)))</f>
        <v/>
      </c>
      <c r="W671" s="38">
        <f>IF($R671=0,0,MIN(12,IF(AND(ISNUMBER($O671),$O671&gt;=1,$O671&lt;=12),INT($O671),12),IF(AND(RetireExit="Yes",$U671&gt;0),$U671,12),IF(AND(ContractExit="Yes",$V671&gt;0),$V671,12)))</f>
        <v/>
      </c>
      <c r="X671" s="37">
        <f>IF(ISNUMBER($P671),$P671,IncPct)</f>
        <v/>
      </c>
      <c r="Y671" s="39">
        <f>IF($W671=0,0,MAX(0,MIN($W671,IncMonth-1))+MAX(0,$W671-IncMonth+1)*(1+$X671))</f>
        <v/>
      </c>
      <c r="Z671" s="40">
        <f>IF($C671="",0,IFERROR(INDEX(Departments!$B$5:$B$54,MATCH($C671,Departments!$A$5:$A$54,0)),0))</f>
        <v/>
      </c>
      <c r="AA671" s="41">
        <f>N($L671)*$Y671</f>
        <v/>
      </c>
      <c r="AB671" s="41">
        <f>N($M671)*$Y671</f>
        <v/>
      </c>
      <c r="AC671" s="41">
        <f>$AA671*$Z671</f>
        <v/>
      </c>
      <c r="AD671" s="41">
        <f>$AA671*BonusMonths/12</f>
        <v/>
      </c>
      <c r="AE671" s="41">
        <f>($AA671+SI_Gross*$AB671)*IF($Q671=1,SI_O,SI_E)</f>
        <v/>
      </c>
      <c r="AF671" s="41">
        <f>IF($Q671=1,0,$AA671*EOSB)</f>
        <v/>
      </c>
      <c r="AG671" s="41">
        <f>$AN671*$W671</f>
        <v/>
      </c>
      <c r="AH671" s="41">
        <f>SUM($AA671:$AG671)</f>
        <v/>
      </c>
      <c r="AI671" s="41">
        <f>12*($AM671+$AN671)</f>
        <v/>
      </c>
      <c r="AJ671" s="41">
        <f>$AM671*((IncMonth-1)+(13-IncMonth)*(1+$X671))+12*$AN671</f>
        <v/>
      </c>
      <c r="AK671" s="41">
        <f>IF($R671=1,N($L671)+N($M671),0)</f>
        <v/>
      </c>
      <c r="AL671">
        <f>IF($C671="","",IF(N($L671)&lt;=0,"Basic salary missing",IF(ISNA(MATCH($C671,Departments!$A$5:$A$54,0)),"Department not on Departments sheet",IF(AND($I671&lt;&gt;"",NOT(ISNUMBER($I671))),"Date of birth is text, not a date",IF(AND($K671&lt;&gt;"",NOT(ISNUMBER($K671))),"Contract end is text, not a date","")))))</f>
        <v/>
      </c>
      <c r="AM671" s="41">
        <f>IF($R671=0,0,N($L671)*(1+$Z671+BonusMonths/12+IF($Q671=1,0,EOSB))+N($M671)+(N($L671)+SI_Gross*N($M671))*IF($Q671=1,SI_O,SI_E))</f>
        <v/>
      </c>
      <c r="AN671" s="41">
        <f>IF($R671=0,0,(IF($Q671=1,MedO,MedE+Ticket)+Training)/12)</f>
        <v/>
      </c>
    </row>
    <row r="672">
      <c r="I672" s="35" t="n"/>
      <c r="J672" s="35" t="n"/>
      <c r="K672" s="35" t="n"/>
      <c r="L672" s="36" t="n"/>
      <c r="M672" s="36" t="n"/>
      <c r="P672" s="37" t="n"/>
      <c r="Q672" s="38">
        <f>IF($C672="",0,IF(OR(LOWER(TRIM($G672))="omani",LOWER(TRIM($G672))="oman",LOWER(TRIM($G672))="om",LOWER(TRIM($G672))="local"),1,0))</f>
        <v/>
      </c>
      <c r="R672" s="38">
        <f>IF($C672="",0,IF(OR(ISNUMBER(SEARCH("resign",$N672)),ISNUMBER(SEARCH("terminat",$N672)),ISNUMBER(SEARCH("inactive",$N672)),ISNUMBER(SEARCH("vacan",$N672)),ISNUMBER(SEARCH("deceased",$N672)),ISNUMBER(SEARCH("separated",$N672))),0,1))</f>
        <v/>
      </c>
      <c r="S672">
        <f>IF(OR($R672=0,NOT(ISNUMBER($I672))),"",IFERROR(DATEDIF($I672,DATE(FY,1,1),"y"),""))</f>
        <v/>
      </c>
      <c r="T672">
        <f>IF(OR($R672=0,NOT(ISNUMBER($J672))),"",IFERROR(DATEDIF($J672,DATE(FY,1,1),"y"),0))</f>
        <v/>
      </c>
      <c r="U672" s="38">
        <f>IF(OR($R672=0,NOT(ISNUMBER($I672))),0,IF(YEAR($I672)+IF($Q672=1,RetAgeO,RetAgeE)=FY,MONTH($I672),IF(YEAR($I672)+IF($Q672=1,RetAgeO,RetAgeE)&lt;FY,1,0)))</f>
        <v/>
      </c>
      <c r="V672" s="38">
        <f>IF(OR($R672=0,NOT(ISNUMBER($K672))),0,IF(YEAR($K672)=FY,MONTH($K672),IF(YEAR($K672)&lt;FY,1,0)))</f>
        <v/>
      </c>
      <c r="W672" s="38">
        <f>IF($R672=0,0,MIN(12,IF(AND(ISNUMBER($O672),$O672&gt;=1,$O672&lt;=12),INT($O672),12),IF(AND(RetireExit="Yes",$U672&gt;0),$U672,12),IF(AND(ContractExit="Yes",$V672&gt;0),$V672,12)))</f>
        <v/>
      </c>
      <c r="X672" s="37">
        <f>IF(ISNUMBER($P672),$P672,IncPct)</f>
        <v/>
      </c>
      <c r="Y672" s="39">
        <f>IF($W672=0,0,MAX(0,MIN($W672,IncMonth-1))+MAX(0,$W672-IncMonth+1)*(1+$X672))</f>
        <v/>
      </c>
      <c r="Z672" s="40">
        <f>IF($C672="",0,IFERROR(INDEX(Departments!$B$5:$B$54,MATCH($C672,Departments!$A$5:$A$54,0)),0))</f>
        <v/>
      </c>
      <c r="AA672" s="41">
        <f>N($L672)*$Y672</f>
        <v/>
      </c>
      <c r="AB672" s="41">
        <f>N($M672)*$Y672</f>
        <v/>
      </c>
      <c r="AC672" s="41">
        <f>$AA672*$Z672</f>
        <v/>
      </c>
      <c r="AD672" s="41">
        <f>$AA672*BonusMonths/12</f>
        <v/>
      </c>
      <c r="AE672" s="41">
        <f>($AA672+SI_Gross*$AB672)*IF($Q672=1,SI_O,SI_E)</f>
        <v/>
      </c>
      <c r="AF672" s="41">
        <f>IF($Q672=1,0,$AA672*EOSB)</f>
        <v/>
      </c>
      <c r="AG672" s="41">
        <f>$AN672*$W672</f>
        <v/>
      </c>
      <c r="AH672" s="41">
        <f>SUM($AA672:$AG672)</f>
        <v/>
      </c>
      <c r="AI672" s="41">
        <f>12*($AM672+$AN672)</f>
        <v/>
      </c>
      <c r="AJ672" s="41">
        <f>$AM672*((IncMonth-1)+(13-IncMonth)*(1+$X672))+12*$AN672</f>
        <v/>
      </c>
      <c r="AK672" s="41">
        <f>IF($R672=1,N($L672)+N($M672),0)</f>
        <v/>
      </c>
      <c r="AL672">
        <f>IF($C672="","",IF(N($L672)&lt;=0,"Basic salary missing",IF(ISNA(MATCH($C672,Departments!$A$5:$A$54,0)),"Department not on Departments sheet",IF(AND($I672&lt;&gt;"",NOT(ISNUMBER($I672))),"Date of birth is text, not a date",IF(AND($K672&lt;&gt;"",NOT(ISNUMBER($K672))),"Contract end is text, not a date","")))))</f>
        <v/>
      </c>
      <c r="AM672" s="41">
        <f>IF($R672=0,0,N($L672)*(1+$Z672+BonusMonths/12+IF($Q672=1,0,EOSB))+N($M672)+(N($L672)+SI_Gross*N($M672))*IF($Q672=1,SI_O,SI_E))</f>
        <v/>
      </c>
      <c r="AN672" s="41">
        <f>IF($R672=0,0,(IF($Q672=1,MedO,MedE+Ticket)+Training)/12)</f>
        <v/>
      </c>
    </row>
    <row r="673">
      <c r="I673" s="35" t="n"/>
      <c r="J673" s="35" t="n"/>
      <c r="K673" s="35" t="n"/>
      <c r="L673" s="36" t="n"/>
      <c r="M673" s="36" t="n"/>
      <c r="P673" s="37" t="n"/>
      <c r="Q673" s="38">
        <f>IF($C673="",0,IF(OR(LOWER(TRIM($G673))="omani",LOWER(TRIM($G673))="oman",LOWER(TRIM($G673))="om",LOWER(TRIM($G673))="local"),1,0))</f>
        <v/>
      </c>
      <c r="R673" s="38">
        <f>IF($C673="",0,IF(OR(ISNUMBER(SEARCH("resign",$N673)),ISNUMBER(SEARCH("terminat",$N673)),ISNUMBER(SEARCH("inactive",$N673)),ISNUMBER(SEARCH("vacan",$N673)),ISNUMBER(SEARCH("deceased",$N673)),ISNUMBER(SEARCH("separated",$N673))),0,1))</f>
        <v/>
      </c>
      <c r="S673">
        <f>IF(OR($R673=0,NOT(ISNUMBER($I673))),"",IFERROR(DATEDIF($I673,DATE(FY,1,1),"y"),""))</f>
        <v/>
      </c>
      <c r="T673">
        <f>IF(OR($R673=0,NOT(ISNUMBER($J673))),"",IFERROR(DATEDIF($J673,DATE(FY,1,1),"y"),0))</f>
        <v/>
      </c>
      <c r="U673" s="38">
        <f>IF(OR($R673=0,NOT(ISNUMBER($I673))),0,IF(YEAR($I673)+IF($Q673=1,RetAgeO,RetAgeE)=FY,MONTH($I673),IF(YEAR($I673)+IF($Q673=1,RetAgeO,RetAgeE)&lt;FY,1,0)))</f>
        <v/>
      </c>
      <c r="V673" s="38">
        <f>IF(OR($R673=0,NOT(ISNUMBER($K673))),0,IF(YEAR($K673)=FY,MONTH($K673),IF(YEAR($K673)&lt;FY,1,0)))</f>
        <v/>
      </c>
      <c r="W673" s="38">
        <f>IF($R673=0,0,MIN(12,IF(AND(ISNUMBER($O673),$O673&gt;=1,$O673&lt;=12),INT($O673),12),IF(AND(RetireExit="Yes",$U673&gt;0),$U673,12),IF(AND(ContractExit="Yes",$V673&gt;0),$V673,12)))</f>
        <v/>
      </c>
      <c r="X673" s="37">
        <f>IF(ISNUMBER($P673),$P673,IncPct)</f>
        <v/>
      </c>
      <c r="Y673" s="39">
        <f>IF($W673=0,0,MAX(0,MIN($W673,IncMonth-1))+MAX(0,$W673-IncMonth+1)*(1+$X673))</f>
        <v/>
      </c>
      <c r="Z673" s="40">
        <f>IF($C673="",0,IFERROR(INDEX(Departments!$B$5:$B$54,MATCH($C673,Departments!$A$5:$A$54,0)),0))</f>
        <v/>
      </c>
      <c r="AA673" s="41">
        <f>N($L673)*$Y673</f>
        <v/>
      </c>
      <c r="AB673" s="41">
        <f>N($M673)*$Y673</f>
        <v/>
      </c>
      <c r="AC673" s="41">
        <f>$AA673*$Z673</f>
        <v/>
      </c>
      <c r="AD673" s="41">
        <f>$AA673*BonusMonths/12</f>
        <v/>
      </c>
      <c r="AE673" s="41">
        <f>($AA673+SI_Gross*$AB673)*IF($Q673=1,SI_O,SI_E)</f>
        <v/>
      </c>
      <c r="AF673" s="41">
        <f>IF($Q673=1,0,$AA673*EOSB)</f>
        <v/>
      </c>
      <c r="AG673" s="41">
        <f>$AN673*$W673</f>
        <v/>
      </c>
      <c r="AH673" s="41">
        <f>SUM($AA673:$AG673)</f>
        <v/>
      </c>
      <c r="AI673" s="41">
        <f>12*($AM673+$AN673)</f>
        <v/>
      </c>
      <c r="AJ673" s="41">
        <f>$AM673*((IncMonth-1)+(13-IncMonth)*(1+$X673))+12*$AN673</f>
        <v/>
      </c>
      <c r="AK673" s="41">
        <f>IF($R673=1,N($L673)+N($M673),0)</f>
        <v/>
      </c>
      <c r="AL673">
        <f>IF($C673="","",IF(N($L673)&lt;=0,"Basic salary missing",IF(ISNA(MATCH($C673,Departments!$A$5:$A$54,0)),"Department not on Departments sheet",IF(AND($I673&lt;&gt;"",NOT(ISNUMBER($I673))),"Date of birth is text, not a date",IF(AND($K673&lt;&gt;"",NOT(ISNUMBER($K673))),"Contract end is text, not a date","")))))</f>
        <v/>
      </c>
      <c r="AM673" s="41">
        <f>IF($R673=0,0,N($L673)*(1+$Z673+BonusMonths/12+IF($Q673=1,0,EOSB))+N($M673)+(N($L673)+SI_Gross*N($M673))*IF($Q673=1,SI_O,SI_E))</f>
        <v/>
      </c>
      <c r="AN673" s="41">
        <f>IF($R673=0,0,(IF($Q673=1,MedO,MedE+Ticket)+Training)/12)</f>
        <v/>
      </c>
    </row>
    <row r="674">
      <c r="I674" s="35" t="n"/>
      <c r="J674" s="35" t="n"/>
      <c r="K674" s="35" t="n"/>
      <c r="L674" s="36" t="n"/>
      <c r="M674" s="36" t="n"/>
      <c r="P674" s="37" t="n"/>
      <c r="Q674" s="38">
        <f>IF($C674="",0,IF(OR(LOWER(TRIM($G674))="omani",LOWER(TRIM($G674))="oman",LOWER(TRIM($G674))="om",LOWER(TRIM($G674))="local"),1,0))</f>
        <v/>
      </c>
      <c r="R674" s="38">
        <f>IF($C674="",0,IF(OR(ISNUMBER(SEARCH("resign",$N674)),ISNUMBER(SEARCH("terminat",$N674)),ISNUMBER(SEARCH("inactive",$N674)),ISNUMBER(SEARCH("vacan",$N674)),ISNUMBER(SEARCH("deceased",$N674)),ISNUMBER(SEARCH("separated",$N674))),0,1))</f>
        <v/>
      </c>
      <c r="S674">
        <f>IF(OR($R674=0,NOT(ISNUMBER($I674))),"",IFERROR(DATEDIF($I674,DATE(FY,1,1),"y"),""))</f>
        <v/>
      </c>
      <c r="T674">
        <f>IF(OR($R674=0,NOT(ISNUMBER($J674))),"",IFERROR(DATEDIF($J674,DATE(FY,1,1),"y"),0))</f>
        <v/>
      </c>
      <c r="U674" s="38">
        <f>IF(OR($R674=0,NOT(ISNUMBER($I674))),0,IF(YEAR($I674)+IF($Q674=1,RetAgeO,RetAgeE)=FY,MONTH($I674),IF(YEAR($I674)+IF($Q674=1,RetAgeO,RetAgeE)&lt;FY,1,0)))</f>
        <v/>
      </c>
      <c r="V674" s="38">
        <f>IF(OR($R674=0,NOT(ISNUMBER($K674))),0,IF(YEAR($K674)=FY,MONTH($K674),IF(YEAR($K674)&lt;FY,1,0)))</f>
        <v/>
      </c>
      <c r="W674" s="38">
        <f>IF($R674=0,0,MIN(12,IF(AND(ISNUMBER($O674),$O674&gt;=1,$O674&lt;=12),INT($O674),12),IF(AND(RetireExit="Yes",$U674&gt;0),$U674,12),IF(AND(ContractExit="Yes",$V674&gt;0),$V674,12)))</f>
        <v/>
      </c>
      <c r="X674" s="37">
        <f>IF(ISNUMBER($P674),$P674,IncPct)</f>
        <v/>
      </c>
      <c r="Y674" s="39">
        <f>IF($W674=0,0,MAX(0,MIN($W674,IncMonth-1))+MAX(0,$W674-IncMonth+1)*(1+$X674))</f>
        <v/>
      </c>
      <c r="Z674" s="40">
        <f>IF($C674="",0,IFERROR(INDEX(Departments!$B$5:$B$54,MATCH($C674,Departments!$A$5:$A$54,0)),0))</f>
        <v/>
      </c>
      <c r="AA674" s="41">
        <f>N($L674)*$Y674</f>
        <v/>
      </c>
      <c r="AB674" s="41">
        <f>N($M674)*$Y674</f>
        <v/>
      </c>
      <c r="AC674" s="41">
        <f>$AA674*$Z674</f>
        <v/>
      </c>
      <c r="AD674" s="41">
        <f>$AA674*BonusMonths/12</f>
        <v/>
      </c>
      <c r="AE674" s="41">
        <f>($AA674+SI_Gross*$AB674)*IF($Q674=1,SI_O,SI_E)</f>
        <v/>
      </c>
      <c r="AF674" s="41">
        <f>IF($Q674=1,0,$AA674*EOSB)</f>
        <v/>
      </c>
      <c r="AG674" s="41">
        <f>$AN674*$W674</f>
        <v/>
      </c>
      <c r="AH674" s="41">
        <f>SUM($AA674:$AG674)</f>
        <v/>
      </c>
      <c r="AI674" s="41">
        <f>12*($AM674+$AN674)</f>
        <v/>
      </c>
      <c r="AJ674" s="41">
        <f>$AM674*((IncMonth-1)+(13-IncMonth)*(1+$X674))+12*$AN674</f>
        <v/>
      </c>
      <c r="AK674" s="41">
        <f>IF($R674=1,N($L674)+N($M674),0)</f>
        <v/>
      </c>
      <c r="AL674">
        <f>IF($C674="","",IF(N($L674)&lt;=0,"Basic salary missing",IF(ISNA(MATCH($C674,Departments!$A$5:$A$54,0)),"Department not on Departments sheet",IF(AND($I674&lt;&gt;"",NOT(ISNUMBER($I674))),"Date of birth is text, not a date",IF(AND($K674&lt;&gt;"",NOT(ISNUMBER($K674))),"Contract end is text, not a date","")))))</f>
        <v/>
      </c>
      <c r="AM674" s="41">
        <f>IF($R674=0,0,N($L674)*(1+$Z674+BonusMonths/12+IF($Q674=1,0,EOSB))+N($M674)+(N($L674)+SI_Gross*N($M674))*IF($Q674=1,SI_O,SI_E))</f>
        <v/>
      </c>
      <c r="AN674" s="41">
        <f>IF($R674=0,0,(IF($Q674=1,MedO,MedE+Ticket)+Training)/12)</f>
        <v/>
      </c>
    </row>
    <row r="675">
      <c r="I675" s="35" t="n"/>
      <c r="J675" s="35" t="n"/>
      <c r="K675" s="35" t="n"/>
      <c r="L675" s="36" t="n"/>
      <c r="M675" s="36" t="n"/>
      <c r="P675" s="37" t="n"/>
      <c r="Q675" s="38">
        <f>IF($C675="",0,IF(OR(LOWER(TRIM($G675))="omani",LOWER(TRIM($G675))="oman",LOWER(TRIM($G675))="om",LOWER(TRIM($G675))="local"),1,0))</f>
        <v/>
      </c>
      <c r="R675" s="38">
        <f>IF($C675="",0,IF(OR(ISNUMBER(SEARCH("resign",$N675)),ISNUMBER(SEARCH("terminat",$N675)),ISNUMBER(SEARCH("inactive",$N675)),ISNUMBER(SEARCH("vacan",$N675)),ISNUMBER(SEARCH("deceased",$N675)),ISNUMBER(SEARCH("separated",$N675))),0,1))</f>
        <v/>
      </c>
      <c r="S675">
        <f>IF(OR($R675=0,NOT(ISNUMBER($I675))),"",IFERROR(DATEDIF($I675,DATE(FY,1,1),"y"),""))</f>
        <v/>
      </c>
      <c r="T675">
        <f>IF(OR($R675=0,NOT(ISNUMBER($J675))),"",IFERROR(DATEDIF($J675,DATE(FY,1,1),"y"),0))</f>
        <v/>
      </c>
      <c r="U675" s="38">
        <f>IF(OR($R675=0,NOT(ISNUMBER($I675))),0,IF(YEAR($I675)+IF($Q675=1,RetAgeO,RetAgeE)=FY,MONTH($I675),IF(YEAR($I675)+IF($Q675=1,RetAgeO,RetAgeE)&lt;FY,1,0)))</f>
        <v/>
      </c>
      <c r="V675" s="38">
        <f>IF(OR($R675=0,NOT(ISNUMBER($K675))),0,IF(YEAR($K675)=FY,MONTH($K675),IF(YEAR($K675)&lt;FY,1,0)))</f>
        <v/>
      </c>
      <c r="W675" s="38">
        <f>IF($R675=0,0,MIN(12,IF(AND(ISNUMBER($O675),$O675&gt;=1,$O675&lt;=12),INT($O675),12),IF(AND(RetireExit="Yes",$U675&gt;0),$U675,12),IF(AND(ContractExit="Yes",$V675&gt;0),$V675,12)))</f>
        <v/>
      </c>
      <c r="X675" s="37">
        <f>IF(ISNUMBER($P675),$P675,IncPct)</f>
        <v/>
      </c>
      <c r="Y675" s="39">
        <f>IF($W675=0,0,MAX(0,MIN($W675,IncMonth-1))+MAX(0,$W675-IncMonth+1)*(1+$X675))</f>
        <v/>
      </c>
      <c r="Z675" s="40">
        <f>IF($C675="",0,IFERROR(INDEX(Departments!$B$5:$B$54,MATCH($C675,Departments!$A$5:$A$54,0)),0))</f>
        <v/>
      </c>
      <c r="AA675" s="41">
        <f>N($L675)*$Y675</f>
        <v/>
      </c>
      <c r="AB675" s="41">
        <f>N($M675)*$Y675</f>
        <v/>
      </c>
      <c r="AC675" s="41">
        <f>$AA675*$Z675</f>
        <v/>
      </c>
      <c r="AD675" s="41">
        <f>$AA675*BonusMonths/12</f>
        <v/>
      </c>
      <c r="AE675" s="41">
        <f>($AA675+SI_Gross*$AB675)*IF($Q675=1,SI_O,SI_E)</f>
        <v/>
      </c>
      <c r="AF675" s="41">
        <f>IF($Q675=1,0,$AA675*EOSB)</f>
        <v/>
      </c>
      <c r="AG675" s="41">
        <f>$AN675*$W675</f>
        <v/>
      </c>
      <c r="AH675" s="41">
        <f>SUM($AA675:$AG675)</f>
        <v/>
      </c>
      <c r="AI675" s="41">
        <f>12*($AM675+$AN675)</f>
        <v/>
      </c>
      <c r="AJ675" s="41">
        <f>$AM675*((IncMonth-1)+(13-IncMonth)*(1+$X675))+12*$AN675</f>
        <v/>
      </c>
      <c r="AK675" s="41">
        <f>IF($R675=1,N($L675)+N($M675),0)</f>
        <v/>
      </c>
      <c r="AL675">
        <f>IF($C675="","",IF(N($L675)&lt;=0,"Basic salary missing",IF(ISNA(MATCH($C675,Departments!$A$5:$A$54,0)),"Department not on Departments sheet",IF(AND($I675&lt;&gt;"",NOT(ISNUMBER($I675))),"Date of birth is text, not a date",IF(AND($K675&lt;&gt;"",NOT(ISNUMBER($K675))),"Contract end is text, not a date","")))))</f>
        <v/>
      </c>
      <c r="AM675" s="41">
        <f>IF($R675=0,0,N($L675)*(1+$Z675+BonusMonths/12+IF($Q675=1,0,EOSB))+N($M675)+(N($L675)+SI_Gross*N($M675))*IF($Q675=1,SI_O,SI_E))</f>
        <v/>
      </c>
      <c r="AN675" s="41">
        <f>IF($R675=0,0,(IF($Q675=1,MedO,MedE+Ticket)+Training)/12)</f>
        <v/>
      </c>
    </row>
    <row r="676">
      <c r="I676" s="35" t="n"/>
      <c r="J676" s="35" t="n"/>
      <c r="K676" s="35" t="n"/>
      <c r="L676" s="36" t="n"/>
      <c r="M676" s="36" t="n"/>
      <c r="P676" s="37" t="n"/>
      <c r="Q676" s="38">
        <f>IF($C676="",0,IF(OR(LOWER(TRIM($G676))="omani",LOWER(TRIM($G676))="oman",LOWER(TRIM($G676))="om",LOWER(TRIM($G676))="local"),1,0))</f>
        <v/>
      </c>
      <c r="R676" s="38">
        <f>IF($C676="",0,IF(OR(ISNUMBER(SEARCH("resign",$N676)),ISNUMBER(SEARCH("terminat",$N676)),ISNUMBER(SEARCH("inactive",$N676)),ISNUMBER(SEARCH("vacan",$N676)),ISNUMBER(SEARCH("deceased",$N676)),ISNUMBER(SEARCH("separated",$N676))),0,1))</f>
        <v/>
      </c>
      <c r="S676">
        <f>IF(OR($R676=0,NOT(ISNUMBER($I676))),"",IFERROR(DATEDIF($I676,DATE(FY,1,1),"y"),""))</f>
        <v/>
      </c>
      <c r="T676">
        <f>IF(OR($R676=0,NOT(ISNUMBER($J676))),"",IFERROR(DATEDIF($J676,DATE(FY,1,1),"y"),0))</f>
        <v/>
      </c>
      <c r="U676" s="38">
        <f>IF(OR($R676=0,NOT(ISNUMBER($I676))),0,IF(YEAR($I676)+IF($Q676=1,RetAgeO,RetAgeE)=FY,MONTH($I676),IF(YEAR($I676)+IF($Q676=1,RetAgeO,RetAgeE)&lt;FY,1,0)))</f>
        <v/>
      </c>
      <c r="V676" s="38">
        <f>IF(OR($R676=0,NOT(ISNUMBER($K676))),0,IF(YEAR($K676)=FY,MONTH($K676),IF(YEAR($K676)&lt;FY,1,0)))</f>
        <v/>
      </c>
      <c r="W676" s="38">
        <f>IF($R676=0,0,MIN(12,IF(AND(ISNUMBER($O676),$O676&gt;=1,$O676&lt;=12),INT($O676),12),IF(AND(RetireExit="Yes",$U676&gt;0),$U676,12),IF(AND(ContractExit="Yes",$V676&gt;0),$V676,12)))</f>
        <v/>
      </c>
      <c r="X676" s="37">
        <f>IF(ISNUMBER($P676),$P676,IncPct)</f>
        <v/>
      </c>
      <c r="Y676" s="39">
        <f>IF($W676=0,0,MAX(0,MIN($W676,IncMonth-1))+MAX(0,$W676-IncMonth+1)*(1+$X676))</f>
        <v/>
      </c>
      <c r="Z676" s="40">
        <f>IF($C676="",0,IFERROR(INDEX(Departments!$B$5:$B$54,MATCH($C676,Departments!$A$5:$A$54,0)),0))</f>
        <v/>
      </c>
      <c r="AA676" s="41">
        <f>N($L676)*$Y676</f>
        <v/>
      </c>
      <c r="AB676" s="41">
        <f>N($M676)*$Y676</f>
        <v/>
      </c>
      <c r="AC676" s="41">
        <f>$AA676*$Z676</f>
        <v/>
      </c>
      <c r="AD676" s="41">
        <f>$AA676*BonusMonths/12</f>
        <v/>
      </c>
      <c r="AE676" s="41">
        <f>($AA676+SI_Gross*$AB676)*IF($Q676=1,SI_O,SI_E)</f>
        <v/>
      </c>
      <c r="AF676" s="41">
        <f>IF($Q676=1,0,$AA676*EOSB)</f>
        <v/>
      </c>
      <c r="AG676" s="41">
        <f>$AN676*$W676</f>
        <v/>
      </c>
      <c r="AH676" s="41">
        <f>SUM($AA676:$AG676)</f>
        <v/>
      </c>
      <c r="AI676" s="41">
        <f>12*($AM676+$AN676)</f>
        <v/>
      </c>
      <c r="AJ676" s="41">
        <f>$AM676*((IncMonth-1)+(13-IncMonth)*(1+$X676))+12*$AN676</f>
        <v/>
      </c>
      <c r="AK676" s="41">
        <f>IF($R676=1,N($L676)+N($M676),0)</f>
        <v/>
      </c>
      <c r="AL676">
        <f>IF($C676="","",IF(N($L676)&lt;=0,"Basic salary missing",IF(ISNA(MATCH($C676,Departments!$A$5:$A$54,0)),"Department not on Departments sheet",IF(AND($I676&lt;&gt;"",NOT(ISNUMBER($I676))),"Date of birth is text, not a date",IF(AND($K676&lt;&gt;"",NOT(ISNUMBER($K676))),"Contract end is text, not a date","")))))</f>
        <v/>
      </c>
      <c r="AM676" s="41">
        <f>IF($R676=0,0,N($L676)*(1+$Z676+BonusMonths/12+IF($Q676=1,0,EOSB))+N($M676)+(N($L676)+SI_Gross*N($M676))*IF($Q676=1,SI_O,SI_E))</f>
        <v/>
      </c>
      <c r="AN676" s="41">
        <f>IF($R676=0,0,(IF($Q676=1,MedO,MedE+Ticket)+Training)/12)</f>
        <v/>
      </c>
    </row>
    <row r="677">
      <c r="I677" s="35" t="n"/>
      <c r="J677" s="35" t="n"/>
      <c r="K677" s="35" t="n"/>
      <c r="L677" s="36" t="n"/>
      <c r="M677" s="36" t="n"/>
      <c r="P677" s="37" t="n"/>
      <c r="Q677" s="38">
        <f>IF($C677="",0,IF(OR(LOWER(TRIM($G677))="omani",LOWER(TRIM($G677))="oman",LOWER(TRIM($G677))="om",LOWER(TRIM($G677))="local"),1,0))</f>
        <v/>
      </c>
      <c r="R677" s="38">
        <f>IF($C677="",0,IF(OR(ISNUMBER(SEARCH("resign",$N677)),ISNUMBER(SEARCH("terminat",$N677)),ISNUMBER(SEARCH("inactive",$N677)),ISNUMBER(SEARCH("vacan",$N677)),ISNUMBER(SEARCH("deceased",$N677)),ISNUMBER(SEARCH("separated",$N677))),0,1))</f>
        <v/>
      </c>
      <c r="S677">
        <f>IF(OR($R677=0,NOT(ISNUMBER($I677))),"",IFERROR(DATEDIF($I677,DATE(FY,1,1),"y"),""))</f>
        <v/>
      </c>
      <c r="T677">
        <f>IF(OR($R677=0,NOT(ISNUMBER($J677))),"",IFERROR(DATEDIF($J677,DATE(FY,1,1),"y"),0))</f>
        <v/>
      </c>
      <c r="U677" s="38">
        <f>IF(OR($R677=0,NOT(ISNUMBER($I677))),0,IF(YEAR($I677)+IF($Q677=1,RetAgeO,RetAgeE)=FY,MONTH($I677),IF(YEAR($I677)+IF($Q677=1,RetAgeO,RetAgeE)&lt;FY,1,0)))</f>
        <v/>
      </c>
      <c r="V677" s="38">
        <f>IF(OR($R677=0,NOT(ISNUMBER($K677))),0,IF(YEAR($K677)=FY,MONTH($K677),IF(YEAR($K677)&lt;FY,1,0)))</f>
        <v/>
      </c>
      <c r="W677" s="38">
        <f>IF($R677=0,0,MIN(12,IF(AND(ISNUMBER($O677),$O677&gt;=1,$O677&lt;=12),INT($O677),12),IF(AND(RetireExit="Yes",$U677&gt;0),$U677,12),IF(AND(ContractExit="Yes",$V677&gt;0),$V677,12)))</f>
        <v/>
      </c>
      <c r="X677" s="37">
        <f>IF(ISNUMBER($P677),$P677,IncPct)</f>
        <v/>
      </c>
      <c r="Y677" s="39">
        <f>IF($W677=0,0,MAX(0,MIN($W677,IncMonth-1))+MAX(0,$W677-IncMonth+1)*(1+$X677))</f>
        <v/>
      </c>
      <c r="Z677" s="40">
        <f>IF($C677="",0,IFERROR(INDEX(Departments!$B$5:$B$54,MATCH($C677,Departments!$A$5:$A$54,0)),0))</f>
        <v/>
      </c>
      <c r="AA677" s="41">
        <f>N($L677)*$Y677</f>
        <v/>
      </c>
      <c r="AB677" s="41">
        <f>N($M677)*$Y677</f>
        <v/>
      </c>
      <c r="AC677" s="41">
        <f>$AA677*$Z677</f>
        <v/>
      </c>
      <c r="AD677" s="41">
        <f>$AA677*BonusMonths/12</f>
        <v/>
      </c>
      <c r="AE677" s="41">
        <f>($AA677+SI_Gross*$AB677)*IF($Q677=1,SI_O,SI_E)</f>
        <v/>
      </c>
      <c r="AF677" s="41">
        <f>IF($Q677=1,0,$AA677*EOSB)</f>
        <v/>
      </c>
      <c r="AG677" s="41">
        <f>$AN677*$W677</f>
        <v/>
      </c>
      <c r="AH677" s="41">
        <f>SUM($AA677:$AG677)</f>
        <v/>
      </c>
      <c r="AI677" s="41">
        <f>12*($AM677+$AN677)</f>
        <v/>
      </c>
      <c r="AJ677" s="41">
        <f>$AM677*((IncMonth-1)+(13-IncMonth)*(1+$X677))+12*$AN677</f>
        <v/>
      </c>
      <c r="AK677" s="41">
        <f>IF($R677=1,N($L677)+N($M677),0)</f>
        <v/>
      </c>
      <c r="AL677">
        <f>IF($C677="","",IF(N($L677)&lt;=0,"Basic salary missing",IF(ISNA(MATCH($C677,Departments!$A$5:$A$54,0)),"Department not on Departments sheet",IF(AND($I677&lt;&gt;"",NOT(ISNUMBER($I677))),"Date of birth is text, not a date",IF(AND($K677&lt;&gt;"",NOT(ISNUMBER($K677))),"Contract end is text, not a date","")))))</f>
        <v/>
      </c>
      <c r="AM677" s="41">
        <f>IF($R677=0,0,N($L677)*(1+$Z677+BonusMonths/12+IF($Q677=1,0,EOSB))+N($M677)+(N($L677)+SI_Gross*N($M677))*IF($Q677=1,SI_O,SI_E))</f>
        <v/>
      </c>
      <c r="AN677" s="41">
        <f>IF($R677=0,0,(IF($Q677=1,MedO,MedE+Ticket)+Training)/12)</f>
        <v/>
      </c>
    </row>
    <row r="678">
      <c r="I678" s="35" t="n"/>
      <c r="J678" s="35" t="n"/>
      <c r="K678" s="35" t="n"/>
      <c r="L678" s="36" t="n"/>
      <c r="M678" s="36" t="n"/>
      <c r="P678" s="37" t="n"/>
      <c r="Q678" s="38">
        <f>IF($C678="",0,IF(OR(LOWER(TRIM($G678))="omani",LOWER(TRIM($G678))="oman",LOWER(TRIM($G678))="om",LOWER(TRIM($G678))="local"),1,0))</f>
        <v/>
      </c>
      <c r="R678" s="38">
        <f>IF($C678="",0,IF(OR(ISNUMBER(SEARCH("resign",$N678)),ISNUMBER(SEARCH("terminat",$N678)),ISNUMBER(SEARCH("inactive",$N678)),ISNUMBER(SEARCH("vacan",$N678)),ISNUMBER(SEARCH("deceased",$N678)),ISNUMBER(SEARCH("separated",$N678))),0,1))</f>
        <v/>
      </c>
      <c r="S678">
        <f>IF(OR($R678=0,NOT(ISNUMBER($I678))),"",IFERROR(DATEDIF($I678,DATE(FY,1,1),"y"),""))</f>
        <v/>
      </c>
      <c r="T678">
        <f>IF(OR($R678=0,NOT(ISNUMBER($J678))),"",IFERROR(DATEDIF($J678,DATE(FY,1,1),"y"),0))</f>
        <v/>
      </c>
      <c r="U678" s="38">
        <f>IF(OR($R678=0,NOT(ISNUMBER($I678))),0,IF(YEAR($I678)+IF($Q678=1,RetAgeO,RetAgeE)=FY,MONTH($I678),IF(YEAR($I678)+IF($Q678=1,RetAgeO,RetAgeE)&lt;FY,1,0)))</f>
        <v/>
      </c>
      <c r="V678" s="38">
        <f>IF(OR($R678=0,NOT(ISNUMBER($K678))),0,IF(YEAR($K678)=FY,MONTH($K678),IF(YEAR($K678)&lt;FY,1,0)))</f>
        <v/>
      </c>
      <c r="W678" s="38">
        <f>IF($R678=0,0,MIN(12,IF(AND(ISNUMBER($O678),$O678&gt;=1,$O678&lt;=12),INT($O678),12),IF(AND(RetireExit="Yes",$U678&gt;0),$U678,12),IF(AND(ContractExit="Yes",$V678&gt;0),$V678,12)))</f>
        <v/>
      </c>
      <c r="X678" s="37">
        <f>IF(ISNUMBER($P678),$P678,IncPct)</f>
        <v/>
      </c>
      <c r="Y678" s="39">
        <f>IF($W678=0,0,MAX(0,MIN($W678,IncMonth-1))+MAX(0,$W678-IncMonth+1)*(1+$X678))</f>
        <v/>
      </c>
      <c r="Z678" s="40">
        <f>IF($C678="",0,IFERROR(INDEX(Departments!$B$5:$B$54,MATCH($C678,Departments!$A$5:$A$54,0)),0))</f>
        <v/>
      </c>
      <c r="AA678" s="41">
        <f>N($L678)*$Y678</f>
        <v/>
      </c>
      <c r="AB678" s="41">
        <f>N($M678)*$Y678</f>
        <v/>
      </c>
      <c r="AC678" s="41">
        <f>$AA678*$Z678</f>
        <v/>
      </c>
      <c r="AD678" s="41">
        <f>$AA678*BonusMonths/12</f>
        <v/>
      </c>
      <c r="AE678" s="41">
        <f>($AA678+SI_Gross*$AB678)*IF($Q678=1,SI_O,SI_E)</f>
        <v/>
      </c>
      <c r="AF678" s="41">
        <f>IF($Q678=1,0,$AA678*EOSB)</f>
        <v/>
      </c>
      <c r="AG678" s="41">
        <f>$AN678*$W678</f>
        <v/>
      </c>
      <c r="AH678" s="41">
        <f>SUM($AA678:$AG678)</f>
        <v/>
      </c>
      <c r="AI678" s="41">
        <f>12*($AM678+$AN678)</f>
        <v/>
      </c>
      <c r="AJ678" s="41">
        <f>$AM678*((IncMonth-1)+(13-IncMonth)*(1+$X678))+12*$AN678</f>
        <v/>
      </c>
      <c r="AK678" s="41">
        <f>IF($R678=1,N($L678)+N($M678),0)</f>
        <v/>
      </c>
      <c r="AL678">
        <f>IF($C678="","",IF(N($L678)&lt;=0,"Basic salary missing",IF(ISNA(MATCH($C678,Departments!$A$5:$A$54,0)),"Department not on Departments sheet",IF(AND($I678&lt;&gt;"",NOT(ISNUMBER($I678))),"Date of birth is text, not a date",IF(AND($K678&lt;&gt;"",NOT(ISNUMBER($K678))),"Contract end is text, not a date","")))))</f>
        <v/>
      </c>
      <c r="AM678" s="41">
        <f>IF($R678=0,0,N($L678)*(1+$Z678+BonusMonths/12+IF($Q678=1,0,EOSB))+N($M678)+(N($L678)+SI_Gross*N($M678))*IF($Q678=1,SI_O,SI_E))</f>
        <v/>
      </c>
      <c r="AN678" s="41">
        <f>IF($R678=0,0,(IF($Q678=1,MedO,MedE+Ticket)+Training)/12)</f>
        <v/>
      </c>
    </row>
    <row r="679">
      <c r="I679" s="35" t="n"/>
      <c r="J679" s="35" t="n"/>
      <c r="K679" s="35" t="n"/>
      <c r="L679" s="36" t="n"/>
      <c r="M679" s="36" t="n"/>
      <c r="P679" s="37" t="n"/>
      <c r="Q679" s="38">
        <f>IF($C679="",0,IF(OR(LOWER(TRIM($G679))="omani",LOWER(TRIM($G679))="oman",LOWER(TRIM($G679))="om",LOWER(TRIM($G679))="local"),1,0))</f>
        <v/>
      </c>
      <c r="R679" s="38">
        <f>IF($C679="",0,IF(OR(ISNUMBER(SEARCH("resign",$N679)),ISNUMBER(SEARCH("terminat",$N679)),ISNUMBER(SEARCH("inactive",$N679)),ISNUMBER(SEARCH("vacan",$N679)),ISNUMBER(SEARCH("deceased",$N679)),ISNUMBER(SEARCH("separated",$N679))),0,1))</f>
        <v/>
      </c>
      <c r="S679">
        <f>IF(OR($R679=0,NOT(ISNUMBER($I679))),"",IFERROR(DATEDIF($I679,DATE(FY,1,1),"y"),""))</f>
        <v/>
      </c>
      <c r="T679">
        <f>IF(OR($R679=0,NOT(ISNUMBER($J679))),"",IFERROR(DATEDIF($J679,DATE(FY,1,1),"y"),0))</f>
        <v/>
      </c>
      <c r="U679" s="38">
        <f>IF(OR($R679=0,NOT(ISNUMBER($I679))),0,IF(YEAR($I679)+IF($Q679=1,RetAgeO,RetAgeE)=FY,MONTH($I679),IF(YEAR($I679)+IF($Q679=1,RetAgeO,RetAgeE)&lt;FY,1,0)))</f>
        <v/>
      </c>
      <c r="V679" s="38">
        <f>IF(OR($R679=0,NOT(ISNUMBER($K679))),0,IF(YEAR($K679)=FY,MONTH($K679),IF(YEAR($K679)&lt;FY,1,0)))</f>
        <v/>
      </c>
      <c r="W679" s="38">
        <f>IF($R679=0,0,MIN(12,IF(AND(ISNUMBER($O679),$O679&gt;=1,$O679&lt;=12),INT($O679),12),IF(AND(RetireExit="Yes",$U679&gt;0),$U679,12),IF(AND(ContractExit="Yes",$V679&gt;0),$V679,12)))</f>
        <v/>
      </c>
      <c r="X679" s="37">
        <f>IF(ISNUMBER($P679),$P679,IncPct)</f>
        <v/>
      </c>
      <c r="Y679" s="39">
        <f>IF($W679=0,0,MAX(0,MIN($W679,IncMonth-1))+MAX(0,$W679-IncMonth+1)*(1+$X679))</f>
        <v/>
      </c>
      <c r="Z679" s="40">
        <f>IF($C679="",0,IFERROR(INDEX(Departments!$B$5:$B$54,MATCH($C679,Departments!$A$5:$A$54,0)),0))</f>
        <v/>
      </c>
      <c r="AA679" s="41">
        <f>N($L679)*$Y679</f>
        <v/>
      </c>
      <c r="AB679" s="41">
        <f>N($M679)*$Y679</f>
        <v/>
      </c>
      <c r="AC679" s="41">
        <f>$AA679*$Z679</f>
        <v/>
      </c>
      <c r="AD679" s="41">
        <f>$AA679*BonusMonths/12</f>
        <v/>
      </c>
      <c r="AE679" s="41">
        <f>($AA679+SI_Gross*$AB679)*IF($Q679=1,SI_O,SI_E)</f>
        <v/>
      </c>
      <c r="AF679" s="41">
        <f>IF($Q679=1,0,$AA679*EOSB)</f>
        <v/>
      </c>
      <c r="AG679" s="41">
        <f>$AN679*$W679</f>
        <v/>
      </c>
      <c r="AH679" s="41">
        <f>SUM($AA679:$AG679)</f>
        <v/>
      </c>
      <c r="AI679" s="41">
        <f>12*($AM679+$AN679)</f>
        <v/>
      </c>
      <c r="AJ679" s="41">
        <f>$AM679*((IncMonth-1)+(13-IncMonth)*(1+$X679))+12*$AN679</f>
        <v/>
      </c>
      <c r="AK679" s="41">
        <f>IF($R679=1,N($L679)+N($M679),0)</f>
        <v/>
      </c>
      <c r="AL679">
        <f>IF($C679="","",IF(N($L679)&lt;=0,"Basic salary missing",IF(ISNA(MATCH($C679,Departments!$A$5:$A$54,0)),"Department not on Departments sheet",IF(AND($I679&lt;&gt;"",NOT(ISNUMBER($I679))),"Date of birth is text, not a date",IF(AND($K679&lt;&gt;"",NOT(ISNUMBER($K679))),"Contract end is text, not a date","")))))</f>
        <v/>
      </c>
      <c r="AM679" s="41">
        <f>IF($R679=0,0,N($L679)*(1+$Z679+BonusMonths/12+IF($Q679=1,0,EOSB))+N($M679)+(N($L679)+SI_Gross*N($M679))*IF($Q679=1,SI_O,SI_E))</f>
        <v/>
      </c>
      <c r="AN679" s="41">
        <f>IF($R679=0,0,(IF($Q679=1,MedO,MedE+Ticket)+Training)/12)</f>
        <v/>
      </c>
    </row>
    <row r="680">
      <c r="I680" s="35" t="n"/>
      <c r="J680" s="35" t="n"/>
      <c r="K680" s="35" t="n"/>
      <c r="L680" s="36" t="n"/>
      <c r="M680" s="36" t="n"/>
      <c r="P680" s="37" t="n"/>
      <c r="Q680" s="38">
        <f>IF($C680="",0,IF(OR(LOWER(TRIM($G680))="omani",LOWER(TRIM($G680))="oman",LOWER(TRIM($G680))="om",LOWER(TRIM($G680))="local"),1,0))</f>
        <v/>
      </c>
      <c r="R680" s="38">
        <f>IF($C680="",0,IF(OR(ISNUMBER(SEARCH("resign",$N680)),ISNUMBER(SEARCH("terminat",$N680)),ISNUMBER(SEARCH("inactive",$N680)),ISNUMBER(SEARCH("vacan",$N680)),ISNUMBER(SEARCH("deceased",$N680)),ISNUMBER(SEARCH("separated",$N680))),0,1))</f>
        <v/>
      </c>
      <c r="S680">
        <f>IF(OR($R680=0,NOT(ISNUMBER($I680))),"",IFERROR(DATEDIF($I680,DATE(FY,1,1),"y"),""))</f>
        <v/>
      </c>
      <c r="T680">
        <f>IF(OR($R680=0,NOT(ISNUMBER($J680))),"",IFERROR(DATEDIF($J680,DATE(FY,1,1),"y"),0))</f>
        <v/>
      </c>
      <c r="U680" s="38">
        <f>IF(OR($R680=0,NOT(ISNUMBER($I680))),0,IF(YEAR($I680)+IF($Q680=1,RetAgeO,RetAgeE)=FY,MONTH($I680),IF(YEAR($I680)+IF($Q680=1,RetAgeO,RetAgeE)&lt;FY,1,0)))</f>
        <v/>
      </c>
      <c r="V680" s="38">
        <f>IF(OR($R680=0,NOT(ISNUMBER($K680))),0,IF(YEAR($K680)=FY,MONTH($K680),IF(YEAR($K680)&lt;FY,1,0)))</f>
        <v/>
      </c>
      <c r="W680" s="38">
        <f>IF($R680=0,0,MIN(12,IF(AND(ISNUMBER($O680),$O680&gt;=1,$O680&lt;=12),INT($O680),12),IF(AND(RetireExit="Yes",$U680&gt;0),$U680,12),IF(AND(ContractExit="Yes",$V680&gt;0),$V680,12)))</f>
        <v/>
      </c>
      <c r="X680" s="37">
        <f>IF(ISNUMBER($P680),$P680,IncPct)</f>
        <v/>
      </c>
      <c r="Y680" s="39">
        <f>IF($W680=0,0,MAX(0,MIN($W680,IncMonth-1))+MAX(0,$W680-IncMonth+1)*(1+$X680))</f>
        <v/>
      </c>
      <c r="Z680" s="40">
        <f>IF($C680="",0,IFERROR(INDEX(Departments!$B$5:$B$54,MATCH($C680,Departments!$A$5:$A$54,0)),0))</f>
        <v/>
      </c>
      <c r="AA680" s="41">
        <f>N($L680)*$Y680</f>
        <v/>
      </c>
      <c r="AB680" s="41">
        <f>N($M680)*$Y680</f>
        <v/>
      </c>
      <c r="AC680" s="41">
        <f>$AA680*$Z680</f>
        <v/>
      </c>
      <c r="AD680" s="41">
        <f>$AA680*BonusMonths/12</f>
        <v/>
      </c>
      <c r="AE680" s="41">
        <f>($AA680+SI_Gross*$AB680)*IF($Q680=1,SI_O,SI_E)</f>
        <v/>
      </c>
      <c r="AF680" s="41">
        <f>IF($Q680=1,0,$AA680*EOSB)</f>
        <v/>
      </c>
      <c r="AG680" s="41">
        <f>$AN680*$W680</f>
        <v/>
      </c>
      <c r="AH680" s="41">
        <f>SUM($AA680:$AG680)</f>
        <v/>
      </c>
      <c r="AI680" s="41">
        <f>12*($AM680+$AN680)</f>
        <v/>
      </c>
      <c r="AJ680" s="41">
        <f>$AM680*((IncMonth-1)+(13-IncMonth)*(1+$X680))+12*$AN680</f>
        <v/>
      </c>
      <c r="AK680" s="41">
        <f>IF($R680=1,N($L680)+N($M680),0)</f>
        <v/>
      </c>
      <c r="AL680">
        <f>IF($C680="","",IF(N($L680)&lt;=0,"Basic salary missing",IF(ISNA(MATCH($C680,Departments!$A$5:$A$54,0)),"Department not on Departments sheet",IF(AND($I680&lt;&gt;"",NOT(ISNUMBER($I680))),"Date of birth is text, not a date",IF(AND($K680&lt;&gt;"",NOT(ISNUMBER($K680))),"Contract end is text, not a date","")))))</f>
        <v/>
      </c>
      <c r="AM680" s="41">
        <f>IF($R680=0,0,N($L680)*(1+$Z680+BonusMonths/12+IF($Q680=1,0,EOSB))+N($M680)+(N($L680)+SI_Gross*N($M680))*IF($Q680=1,SI_O,SI_E))</f>
        <v/>
      </c>
      <c r="AN680" s="41">
        <f>IF($R680=0,0,(IF($Q680=1,MedO,MedE+Ticket)+Training)/12)</f>
        <v/>
      </c>
    </row>
    <row r="681">
      <c r="I681" s="35" t="n"/>
      <c r="J681" s="35" t="n"/>
      <c r="K681" s="35" t="n"/>
      <c r="L681" s="36" t="n"/>
      <c r="M681" s="36" t="n"/>
      <c r="P681" s="37" t="n"/>
      <c r="Q681" s="38">
        <f>IF($C681="",0,IF(OR(LOWER(TRIM($G681))="omani",LOWER(TRIM($G681))="oman",LOWER(TRIM($G681))="om",LOWER(TRIM($G681))="local"),1,0))</f>
        <v/>
      </c>
      <c r="R681" s="38">
        <f>IF($C681="",0,IF(OR(ISNUMBER(SEARCH("resign",$N681)),ISNUMBER(SEARCH("terminat",$N681)),ISNUMBER(SEARCH("inactive",$N681)),ISNUMBER(SEARCH("vacan",$N681)),ISNUMBER(SEARCH("deceased",$N681)),ISNUMBER(SEARCH("separated",$N681))),0,1))</f>
        <v/>
      </c>
      <c r="S681">
        <f>IF(OR($R681=0,NOT(ISNUMBER($I681))),"",IFERROR(DATEDIF($I681,DATE(FY,1,1),"y"),""))</f>
        <v/>
      </c>
      <c r="T681">
        <f>IF(OR($R681=0,NOT(ISNUMBER($J681))),"",IFERROR(DATEDIF($J681,DATE(FY,1,1),"y"),0))</f>
        <v/>
      </c>
      <c r="U681" s="38">
        <f>IF(OR($R681=0,NOT(ISNUMBER($I681))),0,IF(YEAR($I681)+IF($Q681=1,RetAgeO,RetAgeE)=FY,MONTH($I681),IF(YEAR($I681)+IF($Q681=1,RetAgeO,RetAgeE)&lt;FY,1,0)))</f>
        <v/>
      </c>
      <c r="V681" s="38">
        <f>IF(OR($R681=0,NOT(ISNUMBER($K681))),0,IF(YEAR($K681)=FY,MONTH($K681),IF(YEAR($K681)&lt;FY,1,0)))</f>
        <v/>
      </c>
      <c r="W681" s="38">
        <f>IF($R681=0,0,MIN(12,IF(AND(ISNUMBER($O681),$O681&gt;=1,$O681&lt;=12),INT($O681),12),IF(AND(RetireExit="Yes",$U681&gt;0),$U681,12),IF(AND(ContractExit="Yes",$V681&gt;0),$V681,12)))</f>
        <v/>
      </c>
      <c r="X681" s="37">
        <f>IF(ISNUMBER($P681),$P681,IncPct)</f>
        <v/>
      </c>
      <c r="Y681" s="39">
        <f>IF($W681=0,0,MAX(0,MIN($W681,IncMonth-1))+MAX(0,$W681-IncMonth+1)*(1+$X681))</f>
        <v/>
      </c>
      <c r="Z681" s="40">
        <f>IF($C681="",0,IFERROR(INDEX(Departments!$B$5:$B$54,MATCH($C681,Departments!$A$5:$A$54,0)),0))</f>
        <v/>
      </c>
      <c r="AA681" s="41">
        <f>N($L681)*$Y681</f>
        <v/>
      </c>
      <c r="AB681" s="41">
        <f>N($M681)*$Y681</f>
        <v/>
      </c>
      <c r="AC681" s="41">
        <f>$AA681*$Z681</f>
        <v/>
      </c>
      <c r="AD681" s="41">
        <f>$AA681*BonusMonths/12</f>
        <v/>
      </c>
      <c r="AE681" s="41">
        <f>($AA681+SI_Gross*$AB681)*IF($Q681=1,SI_O,SI_E)</f>
        <v/>
      </c>
      <c r="AF681" s="41">
        <f>IF($Q681=1,0,$AA681*EOSB)</f>
        <v/>
      </c>
      <c r="AG681" s="41">
        <f>$AN681*$W681</f>
        <v/>
      </c>
      <c r="AH681" s="41">
        <f>SUM($AA681:$AG681)</f>
        <v/>
      </c>
      <c r="AI681" s="41">
        <f>12*($AM681+$AN681)</f>
        <v/>
      </c>
      <c r="AJ681" s="41">
        <f>$AM681*((IncMonth-1)+(13-IncMonth)*(1+$X681))+12*$AN681</f>
        <v/>
      </c>
      <c r="AK681" s="41">
        <f>IF($R681=1,N($L681)+N($M681),0)</f>
        <v/>
      </c>
      <c r="AL681">
        <f>IF($C681="","",IF(N($L681)&lt;=0,"Basic salary missing",IF(ISNA(MATCH($C681,Departments!$A$5:$A$54,0)),"Department not on Departments sheet",IF(AND($I681&lt;&gt;"",NOT(ISNUMBER($I681))),"Date of birth is text, not a date",IF(AND($K681&lt;&gt;"",NOT(ISNUMBER($K681))),"Contract end is text, not a date","")))))</f>
        <v/>
      </c>
      <c r="AM681" s="41">
        <f>IF($R681=0,0,N($L681)*(1+$Z681+BonusMonths/12+IF($Q681=1,0,EOSB))+N($M681)+(N($L681)+SI_Gross*N($M681))*IF($Q681=1,SI_O,SI_E))</f>
        <v/>
      </c>
      <c r="AN681" s="41">
        <f>IF($R681=0,0,(IF($Q681=1,MedO,MedE+Ticket)+Training)/12)</f>
        <v/>
      </c>
    </row>
    <row r="682">
      <c r="I682" s="35" t="n"/>
      <c r="J682" s="35" t="n"/>
      <c r="K682" s="35" t="n"/>
      <c r="L682" s="36" t="n"/>
      <c r="M682" s="36" t="n"/>
      <c r="P682" s="37" t="n"/>
      <c r="Q682" s="38">
        <f>IF($C682="",0,IF(OR(LOWER(TRIM($G682))="omani",LOWER(TRIM($G682))="oman",LOWER(TRIM($G682))="om",LOWER(TRIM($G682))="local"),1,0))</f>
        <v/>
      </c>
      <c r="R682" s="38">
        <f>IF($C682="",0,IF(OR(ISNUMBER(SEARCH("resign",$N682)),ISNUMBER(SEARCH("terminat",$N682)),ISNUMBER(SEARCH("inactive",$N682)),ISNUMBER(SEARCH("vacan",$N682)),ISNUMBER(SEARCH("deceased",$N682)),ISNUMBER(SEARCH("separated",$N682))),0,1))</f>
        <v/>
      </c>
      <c r="S682">
        <f>IF(OR($R682=0,NOT(ISNUMBER($I682))),"",IFERROR(DATEDIF($I682,DATE(FY,1,1),"y"),""))</f>
        <v/>
      </c>
      <c r="T682">
        <f>IF(OR($R682=0,NOT(ISNUMBER($J682))),"",IFERROR(DATEDIF($J682,DATE(FY,1,1),"y"),0))</f>
        <v/>
      </c>
      <c r="U682" s="38">
        <f>IF(OR($R682=0,NOT(ISNUMBER($I682))),0,IF(YEAR($I682)+IF($Q682=1,RetAgeO,RetAgeE)=FY,MONTH($I682),IF(YEAR($I682)+IF($Q682=1,RetAgeO,RetAgeE)&lt;FY,1,0)))</f>
        <v/>
      </c>
      <c r="V682" s="38">
        <f>IF(OR($R682=0,NOT(ISNUMBER($K682))),0,IF(YEAR($K682)=FY,MONTH($K682),IF(YEAR($K682)&lt;FY,1,0)))</f>
        <v/>
      </c>
      <c r="W682" s="38">
        <f>IF($R682=0,0,MIN(12,IF(AND(ISNUMBER($O682),$O682&gt;=1,$O682&lt;=12),INT($O682),12),IF(AND(RetireExit="Yes",$U682&gt;0),$U682,12),IF(AND(ContractExit="Yes",$V682&gt;0),$V682,12)))</f>
        <v/>
      </c>
      <c r="X682" s="37">
        <f>IF(ISNUMBER($P682),$P682,IncPct)</f>
        <v/>
      </c>
      <c r="Y682" s="39">
        <f>IF($W682=0,0,MAX(0,MIN($W682,IncMonth-1))+MAX(0,$W682-IncMonth+1)*(1+$X682))</f>
        <v/>
      </c>
      <c r="Z682" s="40">
        <f>IF($C682="",0,IFERROR(INDEX(Departments!$B$5:$B$54,MATCH($C682,Departments!$A$5:$A$54,0)),0))</f>
        <v/>
      </c>
      <c r="AA682" s="41">
        <f>N($L682)*$Y682</f>
        <v/>
      </c>
      <c r="AB682" s="41">
        <f>N($M682)*$Y682</f>
        <v/>
      </c>
      <c r="AC682" s="41">
        <f>$AA682*$Z682</f>
        <v/>
      </c>
      <c r="AD682" s="41">
        <f>$AA682*BonusMonths/12</f>
        <v/>
      </c>
      <c r="AE682" s="41">
        <f>($AA682+SI_Gross*$AB682)*IF($Q682=1,SI_O,SI_E)</f>
        <v/>
      </c>
      <c r="AF682" s="41">
        <f>IF($Q682=1,0,$AA682*EOSB)</f>
        <v/>
      </c>
      <c r="AG682" s="41">
        <f>$AN682*$W682</f>
        <v/>
      </c>
      <c r="AH682" s="41">
        <f>SUM($AA682:$AG682)</f>
        <v/>
      </c>
      <c r="AI682" s="41">
        <f>12*($AM682+$AN682)</f>
        <v/>
      </c>
      <c r="AJ682" s="41">
        <f>$AM682*((IncMonth-1)+(13-IncMonth)*(1+$X682))+12*$AN682</f>
        <v/>
      </c>
      <c r="AK682" s="41">
        <f>IF($R682=1,N($L682)+N($M682),0)</f>
        <v/>
      </c>
      <c r="AL682">
        <f>IF($C682="","",IF(N($L682)&lt;=0,"Basic salary missing",IF(ISNA(MATCH($C682,Departments!$A$5:$A$54,0)),"Department not on Departments sheet",IF(AND($I682&lt;&gt;"",NOT(ISNUMBER($I682))),"Date of birth is text, not a date",IF(AND($K682&lt;&gt;"",NOT(ISNUMBER($K682))),"Contract end is text, not a date","")))))</f>
        <v/>
      </c>
      <c r="AM682" s="41">
        <f>IF($R682=0,0,N($L682)*(1+$Z682+BonusMonths/12+IF($Q682=1,0,EOSB))+N($M682)+(N($L682)+SI_Gross*N($M682))*IF($Q682=1,SI_O,SI_E))</f>
        <v/>
      </c>
      <c r="AN682" s="41">
        <f>IF($R682=0,0,(IF($Q682=1,MedO,MedE+Ticket)+Training)/12)</f>
        <v/>
      </c>
    </row>
    <row r="683">
      <c r="I683" s="35" t="n"/>
      <c r="J683" s="35" t="n"/>
      <c r="K683" s="35" t="n"/>
      <c r="L683" s="36" t="n"/>
      <c r="M683" s="36" t="n"/>
      <c r="P683" s="37" t="n"/>
      <c r="Q683" s="38">
        <f>IF($C683="",0,IF(OR(LOWER(TRIM($G683))="omani",LOWER(TRIM($G683))="oman",LOWER(TRIM($G683))="om",LOWER(TRIM($G683))="local"),1,0))</f>
        <v/>
      </c>
      <c r="R683" s="38">
        <f>IF($C683="",0,IF(OR(ISNUMBER(SEARCH("resign",$N683)),ISNUMBER(SEARCH("terminat",$N683)),ISNUMBER(SEARCH("inactive",$N683)),ISNUMBER(SEARCH("vacan",$N683)),ISNUMBER(SEARCH("deceased",$N683)),ISNUMBER(SEARCH("separated",$N683))),0,1))</f>
        <v/>
      </c>
      <c r="S683">
        <f>IF(OR($R683=0,NOT(ISNUMBER($I683))),"",IFERROR(DATEDIF($I683,DATE(FY,1,1),"y"),""))</f>
        <v/>
      </c>
      <c r="T683">
        <f>IF(OR($R683=0,NOT(ISNUMBER($J683))),"",IFERROR(DATEDIF($J683,DATE(FY,1,1),"y"),0))</f>
        <v/>
      </c>
      <c r="U683" s="38">
        <f>IF(OR($R683=0,NOT(ISNUMBER($I683))),0,IF(YEAR($I683)+IF($Q683=1,RetAgeO,RetAgeE)=FY,MONTH($I683),IF(YEAR($I683)+IF($Q683=1,RetAgeO,RetAgeE)&lt;FY,1,0)))</f>
        <v/>
      </c>
      <c r="V683" s="38">
        <f>IF(OR($R683=0,NOT(ISNUMBER($K683))),0,IF(YEAR($K683)=FY,MONTH($K683),IF(YEAR($K683)&lt;FY,1,0)))</f>
        <v/>
      </c>
      <c r="W683" s="38">
        <f>IF($R683=0,0,MIN(12,IF(AND(ISNUMBER($O683),$O683&gt;=1,$O683&lt;=12),INT($O683),12),IF(AND(RetireExit="Yes",$U683&gt;0),$U683,12),IF(AND(ContractExit="Yes",$V683&gt;0),$V683,12)))</f>
        <v/>
      </c>
      <c r="X683" s="37">
        <f>IF(ISNUMBER($P683),$P683,IncPct)</f>
        <v/>
      </c>
      <c r="Y683" s="39">
        <f>IF($W683=0,0,MAX(0,MIN($W683,IncMonth-1))+MAX(0,$W683-IncMonth+1)*(1+$X683))</f>
        <v/>
      </c>
      <c r="Z683" s="40">
        <f>IF($C683="",0,IFERROR(INDEX(Departments!$B$5:$B$54,MATCH($C683,Departments!$A$5:$A$54,0)),0))</f>
        <v/>
      </c>
      <c r="AA683" s="41">
        <f>N($L683)*$Y683</f>
        <v/>
      </c>
      <c r="AB683" s="41">
        <f>N($M683)*$Y683</f>
        <v/>
      </c>
      <c r="AC683" s="41">
        <f>$AA683*$Z683</f>
        <v/>
      </c>
      <c r="AD683" s="41">
        <f>$AA683*BonusMonths/12</f>
        <v/>
      </c>
      <c r="AE683" s="41">
        <f>($AA683+SI_Gross*$AB683)*IF($Q683=1,SI_O,SI_E)</f>
        <v/>
      </c>
      <c r="AF683" s="41">
        <f>IF($Q683=1,0,$AA683*EOSB)</f>
        <v/>
      </c>
      <c r="AG683" s="41">
        <f>$AN683*$W683</f>
        <v/>
      </c>
      <c r="AH683" s="41">
        <f>SUM($AA683:$AG683)</f>
        <v/>
      </c>
      <c r="AI683" s="41">
        <f>12*($AM683+$AN683)</f>
        <v/>
      </c>
      <c r="AJ683" s="41">
        <f>$AM683*((IncMonth-1)+(13-IncMonth)*(1+$X683))+12*$AN683</f>
        <v/>
      </c>
      <c r="AK683" s="41">
        <f>IF($R683=1,N($L683)+N($M683),0)</f>
        <v/>
      </c>
      <c r="AL683">
        <f>IF($C683="","",IF(N($L683)&lt;=0,"Basic salary missing",IF(ISNA(MATCH($C683,Departments!$A$5:$A$54,0)),"Department not on Departments sheet",IF(AND($I683&lt;&gt;"",NOT(ISNUMBER($I683))),"Date of birth is text, not a date",IF(AND($K683&lt;&gt;"",NOT(ISNUMBER($K683))),"Contract end is text, not a date","")))))</f>
        <v/>
      </c>
      <c r="AM683" s="41">
        <f>IF($R683=0,0,N($L683)*(1+$Z683+BonusMonths/12+IF($Q683=1,0,EOSB))+N($M683)+(N($L683)+SI_Gross*N($M683))*IF($Q683=1,SI_O,SI_E))</f>
        <v/>
      </c>
      <c r="AN683" s="41">
        <f>IF($R683=0,0,(IF($Q683=1,MedO,MedE+Ticket)+Training)/12)</f>
        <v/>
      </c>
    </row>
    <row r="684">
      <c r="I684" s="35" t="n"/>
      <c r="J684" s="35" t="n"/>
      <c r="K684" s="35" t="n"/>
      <c r="L684" s="36" t="n"/>
      <c r="M684" s="36" t="n"/>
      <c r="P684" s="37" t="n"/>
      <c r="Q684" s="38">
        <f>IF($C684="",0,IF(OR(LOWER(TRIM($G684))="omani",LOWER(TRIM($G684))="oman",LOWER(TRIM($G684))="om",LOWER(TRIM($G684))="local"),1,0))</f>
        <v/>
      </c>
      <c r="R684" s="38">
        <f>IF($C684="",0,IF(OR(ISNUMBER(SEARCH("resign",$N684)),ISNUMBER(SEARCH("terminat",$N684)),ISNUMBER(SEARCH("inactive",$N684)),ISNUMBER(SEARCH("vacan",$N684)),ISNUMBER(SEARCH("deceased",$N684)),ISNUMBER(SEARCH("separated",$N684))),0,1))</f>
        <v/>
      </c>
      <c r="S684">
        <f>IF(OR($R684=0,NOT(ISNUMBER($I684))),"",IFERROR(DATEDIF($I684,DATE(FY,1,1),"y"),""))</f>
        <v/>
      </c>
      <c r="T684">
        <f>IF(OR($R684=0,NOT(ISNUMBER($J684))),"",IFERROR(DATEDIF($J684,DATE(FY,1,1),"y"),0))</f>
        <v/>
      </c>
      <c r="U684" s="38">
        <f>IF(OR($R684=0,NOT(ISNUMBER($I684))),0,IF(YEAR($I684)+IF($Q684=1,RetAgeO,RetAgeE)=FY,MONTH($I684),IF(YEAR($I684)+IF($Q684=1,RetAgeO,RetAgeE)&lt;FY,1,0)))</f>
        <v/>
      </c>
      <c r="V684" s="38">
        <f>IF(OR($R684=0,NOT(ISNUMBER($K684))),0,IF(YEAR($K684)=FY,MONTH($K684),IF(YEAR($K684)&lt;FY,1,0)))</f>
        <v/>
      </c>
      <c r="W684" s="38">
        <f>IF($R684=0,0,MIN(12,IF(AND(ISNUMBER($O684),$O684&gt;=1,$O684&lt;=12),INT($O684),12),IF(AND(RetireExit="Yes",$U684&gt;0),$U684,12),IF(AND(ContractExit="Yes",$V684&gt;0),$V684,12)))</f>
        <v/>
      </c>
      <c r="X684" s="37">
        <f>IF(ISNUMBER($P684),$P684,IncPct)</f>
        <v/>
      </c>
      <c r="Y684" s="39">
        <f>IF($W684=0,0,MAX(0,MIN($W684,IncMonth-1))+MAX(0,$W684-IncMonth+1)*(1+$X684))</f>
        <v/>
      </c>
      <c r="Z684" s="40">
        <f>IF($C684="",0,IFERROR(INDEX(Departments!$B$5:$B$54,MATCH($C684,Departments!$A$5:$A$54,0)),0))</f>
        <v/>
      </c>
      <c r="AA684" s="41">
        <f>N($L684)*$Y684</f>
        <v/>
      </c>
      <c r="AB684" s="41">
        <f>N($M684)*$Y684</f>
        <v/>
      </c>
      <c r="AC684" s="41">
        <f>$AA684*$Z684</f>
        <v/>
      </c>
      <c r="AD684" s="41">
        <f>$AA684*BonusMonths/12</f>
        <v/>
      </c>
      <c r="AE684" s="41">
        <f>($AA684+SI_Gross*$AB684)*IF($Q684=1,SI_O,SI_E)</f>
        <v/>
      </c>
      <c r="AF684" s="41">
        <f>IF($Q684=1,0,$AA684*EOSB)</f>
        <v/>
      </c>
      <c r="AG684" s="41">
        <f>$AN684*$W684</f>
        <v/>
      </c>
      <c r="AH684" s="41">
        <f>SUM($AA684:$AG684)</f>
        <v/>
      </c>
      <c r="AI684" s="41">
        <f>12*($AM684+$AN684)</f>
        <v/>
      </c>
      <c r="AJ684" s="41">
        <f>$AM684*((IncMonth-1)+(13-IncMonth)*(1+$X684))+12*$AN684</f>
        <v/>
      </c>
      <c r="AK684" s="41">
        <f>IF($R684=1,N($L684)+N($M684),0)</f>
        <v/>
      </c>
      <c r="AL684">
        <f>IF($C684="","",IF(N($L684)&lt;=0,"Basic salary missing",IF(ISNA(MATCH($C684,Departments!$A$5:$A$54,0)),"Department not on Departments sheet",IF(AND($I684&lt;&gt;"",NOT(ISNUMBER($I684))),"Date of birth is text, not a date",IF(AND($K684&lt;&gt;"",NOT(ISNUMBER($K684))),"Contract end is text, not a date","")))))</f>
        <v/>
      </c>
      <c r="AM684" s="41">
        <f>IF($R684=0,0,N($L684)*(1+$Z684+BonusMonths/12+IF($Q684=1,0,EOSB))+N($M684)+(N($L684)+SI_Gross*N($M684))*IF($Q684=1,SI_O,SI_E))</f>
        <v/>
      </c>
      <c r="AN684" s="41">
        <f>IF($R684=0,0,(IF($Q684=1,MedO,MedE+Ticket)+Training)/12)</f>
        <v/>
      </c>
    </row>
    <row r="685">
      <c r="I685" s="35" t="n"/>
      <c r="J685" s="35" t="n"/>
      <c r="K685" s="35" t="n"/>
      <c r="L685" s="36" t="n"/>
      <c r="M685" s="36" t="n"/>
      <c r="P685" s="37" t="n"/>
      <c r="Q685" s="38">
        <f>IF($C685="",0,IF(OR(LOWER(TRIM($G685))="omani",LOWER(TRIM($G685))="oman",LOWER(TRIM($G685))="om",LOWER(TRIM($G685))="local"),1,0))</f>
        <v/>
      </c>
      <c r="R685" s="38">
        <f>IF($C685="",0,IF(OR(ISNUMBER(SEARCH("resign",$N685)),ISNUMBER(SEARCH("terminat",$N685)),ISNUMBER(SEARCH("inactive",$N685)),ISNUMBER(SEARCH("vacan",$N685)),ISNUMBER(SEARCH("deceased",$N685)),ISNUMBER(SEARCH("separated",$N685))),0,1))</f>
        <v/>
      </c>
      <c r="S685">
        <f>IF(OR($R685=0,NOT(ISNUMBER($I685))),"",IFERROR(DATEDIF($I685,DATE(FY,1,1),"y"),""))</f>
        <v/>
      </c>
      <c r="T685">
        <f>IF(OR($R685=0,NOT(ISNUMBER($J685))),"",IFERROR(DATEDIF($J685,DATE(FY,1,1),"y"),0))</f>
        <v/>
      </c>
      <c r="U685" s="38">
        <f>IF(OR($R685=0,NOT(ISNUMBER($I685))),0,IF(YEAR($I685)+IF($Q685=1,RetAgeO,RetAgeE)=FY,MONTH($I685),IF(YEAR($I685)+IF($Q685=1,RetAgeO,RetAgeE)&lt;FY,1,0)))</f>
        <v/>
      </c>
      <c r="V685" s="38">
        <f>IF(OR($R685=0,NOT(ISNUMBER($K685))),0,IF(YEAR($K685)=FY,MONTH($K685),IF(YEAR($K685)&lt;FY,1,0)))</f>
        <v/>
      </c>
      <c r="W685" s="38">
        <f>IF($R685=0,0,MIN(12,IF(AND(ISNUMBER($O685),$O685&gt;=1,$O685&lt;=12),INT($O685),12),IF(AND(RetireExit="Yes",$U685&gt;0),$U685,12),IF(AND(ContractExit="Yes",$V685&gt;0),$V685,12)))</f>
        <v/>
      </c>
      <c r="X685" s="37">
        <f>IF(ISNUMBER($P685),$P685,IncPct)</f>
        <v/>
      </c>
      <c r="Y685" s="39">
        <f>IF($W685=0,0,MAX(0,MIN($W685,IncMonth-1))+MAX(0,$W685-IncMonth+1)*(1+$X685))</f>
        <v/>
      </c>
      <c r="Z685" s="40">
        <f>IF($C685="",0,IFERROR(INDEX(Departments!$B$5:$B$54,MATCH($C685,Departments!$A$5:$A$54,0)),0))</f>
        <v/>
      </c>
      <c r="AA685" s="41">
        <f>N($L685)*$Y685</f>
        <v/>
      </c>
      <c r="AB685" s="41">
        <f>N($M685)*$Y685</f>
        <v/>
      </c>
      <c r="AC685" s="41">
        <f>$AA685*$Z685</f>
        <v/>
      </c>
      <c r="AD685" s="41">
        <f>$AA685*BonusMonths/12</f>
        <v/>
      </c>
      <c r="AE685" s="41">
        <f>($AA685+SI_Gross*$AB685)*IF($Q685=1,SI_O,SI_E)</f>
        <v/>
      </c>
      <c r="AF685" s="41">
        <f>IF($Q685=1,0,$AA685*EOSB)</f>
        <v/>
      </c>
      <c r="AG685" s="41">
        <f>$AN685*$W685</f>
        <v/>
      </c>
      <c r="AH685" s="41">
        <f>SUM($AA685:$AG685)</f>
        <v/>
      </c>
      <c r="AI685" s="41">
        <f>12*($AM685+$AN685)</f>
        <v/>
      </c>
      <c r="AJ685" s="41">
        <f>$AM685*((IncMonth-1)+(13-IncMonth)*(1+$X685))+12*$AN685</f>
        <v/>
      </c>
      <c r="AK685" s="41">
        <f>IF($R685=1,N($L685)+N($M685),0)</f>
        <v/>
      </c>
      <c r="AL685">
        <f>IF($C685="","",IF(N($L685)&lt;=0,"Basic salary missing",IF(ISNA(MATCH($C685,Departments!$A$5:$A$54,0)),"Department not on Departments sheet",IF(AND($I685&lt;&gt;"",NOT(ISNUMBER($I685))),"Date of birth is text, not a date",IF(AND($K685&lt;&gt;"",NOT(ISNUMBER($K685))),"Contract end is text, not a date","")))))</f>
        <v/>
      </c>
      <c r="AM685" s="41">
        <f>IF($R685=0,0,N($L685)*(1+$Z685+BonusMonths/12+IF($Q685=1,0,EOSB))+N($M685)+(N($L685)+SI_Gross*N($M685))*IF($Q685=1,SI_O,SI_E))</f>
        <v/>
      </c>
      <c r="AN685" s="41">
        <f>IF($R685=0,0,(IF($Q685=1,MedO,MedE+Ticket)+Training)/12)</f>
        <v/>
      </c>
    </row>
    <row r="686">
      <c r="I686" s="35" t="n"/>
      <c r="J686" s="35" t="n"/>
      <c r="K686" s="35" t="n"/>
      <c r="L686" s="36" t="n"/>
      <c r="M686" s="36" t="n"/>
      <c r="P686" s="37" t="n"/>
      <c r="Q686" s="38">
        <f>IF($C686="",0,IF(OR(LOWER(TRIM($G686))="omani",LOWER(TRIM($G686))="oman",LOWER(TRIM($G686))="om",LOWER(TRIM($G686))="local"),1,0))</f>
        <v/>
      </c>
      <c r="R686" s="38">
        <f>IF($C686="",0,IF(OR(ISNUMBER(SEARCH("resign",$N686)),ISNUMBER(SEARCH("terminat",$N686)),ISNUMBER(SEARCH("inactive",$N686)),ISNUMBER(SEARCH("vacan",$N686)),ISNUMBER(SEARCH("deceased",$N686)),ISNUMBER(SEARCH("separated",$N686))),0,1))</f>
        <v/>
      </c>
      <c r="S686">
        <f>IF(OR($R686=0,NOT(ISNUMBER($I686))),"",IFERROR(DATEDIF($I686,DATE(FY,1,1),"y"),""))</f>
        <v/>
      </c>
      <c r="T686">
        <f>IF(OR($R686=0,NOT(ISNUMBER($J686))),"",IFERROR(DATEDIF($J686,DATE(FY,1,1),"y"),0))</f>
        <v/>
      </c>
      <c r="U686" s="38">
        <f>IF(OR($R686=0,NOT(ISNUMBER($I686))),0,IF(YEAR($I686)+IF($Q686=1,RetAgeO,RetAgeE)=FY,MONTH($I686),IF(YEAR($I686)+IF($Q686=1,RetAgeO,RetAgeE)&lt;FY,1,0)))</f>
        <v/>
      </c>
      <c r="V686" s="38">
        <f>IF(OR($R686=0,NOT(ISNUMBER($K686))),0,IF(YEAR($K686)=FY,MONTH($K686),IF(YEAR($K686)&lt;FY,1,0)))</f>
        <v/>
      </c>
      <c r="W686" s="38">
        <f>IF($R686=0,0,MIN(12,IF(AND(ISNUMBER($O686),$O686&gt;=1,$O686&lt;=12),INT($O686),12),IF(AND(RetireExit="Yes",$U686&gt;0),$U686,12),IF(AND(ContractExit="Yes",$V686&gt;0),$V686,12)))</f>
        <v/>
      </c>
      <c r="X686" s="37">
        <f>IF(ISNUMBER($P686),$P686,IncPct)</f>
        <v/>
      </c>
      <c r="Y686" s="39">
        <f>IF($W686=0,0,MAX(0,MIN($W686,IncMonth-1))+MAX(0,$W686-IncMonth+1)*(1+$X686))</f>
        <v/>
      </c>
      <c r="Z686" s="40">
        <f>IF($C686="",0,IFERROR(INDEX(Departments!$B$5:$B$54,MATCH($C686,Departments!$A$5:$A$54,0)),0))</f>
        <v/>
      </c>
      <c r="AA686" s="41">
        <f>N($L686)*$Y686</f>
        <v/>
      </c>
      <c r="AB686" s="41">
        <f>N($M686)*$Y686</f>
        <v/>
      </c>
      <c r="AC686" s="41">
        <f>$AA686*$Z686</f>
        <v/>
      </c>
      <c r="AD686" s="41">
        <f>$AA686*BonusMonths/12</f>
        <v/>
      </c>
      <c r="AE686" s="41">
        <f>($AA686+SI_Gross*$AB686)*IF($Q686=1,SI_O,SI_E)</f>
        <v/>
      </c>
      <c r="AF686" s="41">
        <f>IF($Q686=1,0,$AA686*EOSB)</f>
        <v/>
      </c>
      <c r="AG686" s="41">
        <f>$AN686*$W686</f>
        <v/>
      </c>
      <c r="AH686" s="41">
        <f>SUM($AA686:$AG686)</f>
        <v/>
      </c>
      <c r="AI686" s="41">
        <f>12*($AM686+$AN686)</f>
        <v/>
      </c>
      <c r="AJ686" s="41">
        <f>$AM686*((IncMonth-1)+(13-IncMonth)*(1+$X686))+12*$AN686</f>
        <v/>
      </c>
      <c r="AK686" s="41">
        <f>IF($R686=1,N($L686)+N($M686),0)</f>
        <v/>
      </c>
      <c r="AL686">
        <f>IF($C686="","",IF(N($L686)&lt;=0,"Basic salary missing",IF(ISNA(MATCH($C686,Departments!$A$5:$A$54,0)),"Department not on Departments sheet",IF(AND($I686&lt;&gt;"",NOT(ISNUMBER($I686))),"Date of birth is text, not a date",IF(AND($K686&lt;&gt;"",NOT(ISNUMBER($K686))),"Contract end is text, not a date","")))))</f>
        <v/>
      </c>
      <c r="AM686" s="41">
        <f>IF($R686=0,0,N($L686)*(1+$Z686+BonusMonths/12+IF($Q686=1,0,EOSB))+N($M686)+(N($L686)+SI_Gross*N($M686))*IF($Q686=1,SI_O,SI_E))</f>
        <v/>
      </c>
      <c r="AN686" s="41">
        <f>IF($R686=0,0,(IF($Q686=1,MedO,MedE+Ticket)+Training)/12)</f>
        <v/>
      </c>
    </row>
    <row r="687">
      <c r="I687" s="35" t="n"/>
      <c r="J687" s="35" t="n"/>
      <c r="K687" s="35" t="n"/>
      <c r="L687" s="36" t="n"/>
      <c r="M687" s="36" t="n"/>
      <c r="P687" s="37" t="n"/>
      <c r="Q687" s="38">
        <f>IF($C687="",0,IF(OR(LOWER(TRIM($G687))="omani",LOWER(TRIM($G687))="oman",LOWER(TRIM($G687))="om",LOWER(TRIM($G687))="local"),1,0))</f>
        <v/>
      </c>
      <c r="R687" s="38">
        <f>IF($C687="",0,IF(OR(ISNUMBER(SEARCH("resign",$N687)),ISNUMBER(SEARCH("terminat",$N687)),ISNUMBER(SEARCH("inactive",$N687)),ISNUMBER(SEARCH("vacan",$N687)),ISNUMBER(SEARCH("deceased",$N687)),ISNUMBER(SEARCH("separated",$N687))),0,1))</f>
        <v/>
      </c>
      <c r="S687">
        <f>IF(OR($R687=0,NOT(ISNUMBER($I687))),"",IFERROR(DATEDIF($I687,DATE(FY,1,1),"y"),""))</f>
        <v/>
      </c>
      <c r="T687">
        <f>IF(OR($R687=0,NOT(ISNUMBER($J687))),"",IFERROR(DATEDIF($J687,DATE(FY,1,1),"y"),0))</f>
        <v/>
      </c>
      <c r="U687" s="38">
        <f>IF(OR($R687=0,NOT(ISNUMBER($I687))),0,IF(YEAR($I687)+IF($Q687=1,RetAgeO,RetAgeE)=FY,MONTH($I687),IF(YEAR($I687)+IF($Q687=1,RetAgeO,RetAgeE)&lt;FY,1,0)))</f>
        <v/>
      </c>
      <c r="V687" s="38">
        <f>IF(OR($R687=0,NOT(ISNUMBER($K687))),0,IF(YEAR($K687)=FY,MONTH($K687),IF(YEAR($K687)&lt;FY,1,0)))</f>
        <v/>
      </c>
      <c r="W687" s="38">
        <f>IF($R687=0,0,MIN(12,IF(AND(ISNUMBER($O687),$O687&gt;=1,$O687&lt;=12),INT($O687),12),IF(AND(RetireExit="Yes",$U687&gt;0),$U687,12),IF(AND(ContractExit="Yes",$V687&gt;0),$V687,12)))</f>
        <v/>
      </c>
      <c r="X687" s="37">
        <f>IF(ISNUMBER($P687),$P687,IncPct)</f>
        <v/>
      </c>
      <c r="Y687" s="39">
        <f>IF($W687=0,0,MAX(0,MIN($W687,IncMonth-1))+MAX(0,$W687-IncMonth+1)*(1+$X687))</f>
        <v/>
      </c>
      <c r="Z687" s="40">
        <f>IF($C687="",0,IFERROR(INDEX(Departments!$B$5:$B$54,MATCH($C687,Departments!$A$5:$A$54,0)),0))</f>
        <v/>
      </c>
      <c r="AA687" s="41">
        <f>N($L687)*$Y687</f>
        <v/>
      </c>
      <c r="AB687" s="41">
        <f>N($M687)*$Y687</f>
        <v/>
      </c>
      <c r="AC687" s="41">
        <f>$AA687*$Z687</f>
        <v/>
      </c>
      <c r="AD687" s="41">
        <f>$AA687*BonusMonths/12</f>
        <v/>
      </c>
      <c r="AE687" s="41">
        <f>($AA687+SI_Gross*$AB687)*IF($Q687=1,SI_O,SI_E)</f>
        <v/>
      </c>
      <c r="AF687" s="41">
        <f>IF($Q687=1,0,$AA687*EOSB)</f>
        <v/>
      </c>
      <c r="AG687" s="41">
        <f>$AN687*$W687</f>
        <v/>
      </c>
      <c r="AH687" s="41">
        <f>SUM($AA687:$AG687)</f>
        <v/>
      </c>
      <c r="AI687" s="41">
        <f>12*($AM687+$AN687)</f>
        <v/>
      </c>
      <c r="AJ687" s="41">
        <f>$AM687*((IncMonth-1)+(13-IncMonth)*(1+$X687))+12*$AN687</f>
        <v/>
      </c>
      <c r="AK687" s="41">
        <f>IF($R687=1,N($L687)+N($M687),0)</f>
        <v/>
      </c>
      <c r="AL687">
        <f>IF($C687="","",IF(N($L687)&lt;=0,"Basic salary missing",IF(ISNA(MATCH($C687,Departments!$A$5:$A$54,0)),"Department not on Departments sheet",IF(AND($I687&lt;&gt;"",NOT(ISNUMBER($I687))),"Date of birth is text, not a date",IF(AND($K687&lt;&gt;"",NOT(ISNUMBER($K687))),"Contract end is text, not a date","")))))</f>
        <v/>
      </c>
      <c r="AM687" s="41">
        <f>IF($R687=0,0,N($L687)*(1+$Z687+BonusMonths/12+IF($Q687=1,0,EOSB))+N($M687)+(N($L687)+SI_Gross*N($M687))*IF($Q687=1,SI_O,SI_E))</f>
        <v/>
      </c>
      <c r="AN687" s="41">
        <f>IF($R687=0,0,(IF($Q687=1,MedO,MedE+Ticket)+Training)/12)</f>
        <v/>
      </c>
    </row>
    <row r="688">
      <c r="I688" s="35" t="n"/>
      <c r="J688" s="35" t="n"/>
      <c r="K688" s="35" t="n"/>
      <c r="L688" s="36" t="n"/>
      <c r="M688" s="36" t="n"/>
      <c r="P688" s="37" t="n"/>
      <c r="Q688" s="38">
        <f>IF($C688="",0,IF(OR(LOWER(TRIM($G688))="omani",LOWER(TRIM($G688))="oman",LOWER(TRIM($G688))="om",LOWER(TRIM($G688))="local"),1,0))</f>
        <v/>
      </c>
      <c r="R688" s="38">
        <f>IF($C688="",0,IF(OR(ISNUMBER(SEARCH("resign",$N688)),ISNUMBER(SEARCH("terminat",$N688)),ISNUMBER(SEARCH("inactive",$N688)),ISNUMBER(SEARCH("vacan",$N688)),ISNUMBER(SEARCH("deceased",$N688)),ISNUMBER(SEARCH("separated",$N688))),0,1))</f>
        <v/>
      </c>
      <c r="S688">
        <f>IF(OR($R688=0,NOT(ISNUMBER($I688))),"",IFERROR(DATEDIF($I688,DATE(FY,1,1),"y"),""))</f>
        <v/>
      </c>
      <c r="T688">
        <f>IF(OR($R688=0,NOT(ISNUMBER($J688))),"",IFERROR(DATEDIF($J688,DATE(FY,1,1),"y"),0))</f>
        <v/>
      </c>
      <c r="U688" s="38">
        <f>IF(OR($R688=0,NOT(ISNUMBER($I688))),0,IF(YEAR($I688)+IF($Q688=1,RetAgeO,RetAgeE)=FY,MONTH($I688),IF(YEAR($I688)+IF($Q688=1,RetAgeO,RetAgeE)&lt;FY,1,0)))</f>
        <v/>
      </c>
      <c r="V688" s="38">
        <f>IF(OR($R688=0,NOT(ISNUMBER($K688))),0,IF(YEAR($K688)=FY,MONTH($K688),IF(YEAR($K688)&lt;FY,1,0)))</f>
        <v/>
      </c>
      <c r="W688" s="38">
        <f>IF($R688=0,0,MIN(12,IF(AND(ISNUMBER($O688),$O688&gt;=1,$O688&lt;=12),INT($O688),12),IF(AND(RetireExit="Yes",$U688&gt;0),$U688,12),IF(AND(ContractExit="Yes",$V688&gt;0),$V688,12)))</f>
        <v/>
      </c>
      <c r="X688" s="37">
        <f>IF(ISNUMBER($P688),$P688,IncPct)</f>
        <v/>
      </c>
      <c r="Y688" s="39">
        <f>IF($W688=0,0,MAX(0,MIN($W688,IncMonth-1))+MAX(0,$W688-IncMonth+1)*(1+$X688))</f>
        <v/>
      </c>
      <c r="Z688" s="40">
        <f>IF($C688="",0,IFERROR(INDEX(Departments!$B$5:$B$54,MATCH($C688,Departments!$A$5:$A$54,0)),0))</f>
        <v/>
      </c>
      <c r="AA688" s="41">
        <f>N($L688)*$Y688</f>
        <v/>
      </c>
      <c r="AB688" s="41">
        <f>N($M688)*$Y688</f>
        <v/>
      </c>
      <c r="AC688" s="41">
        <f>$AA688*$Z688</f>
        <v/>
      </c>
      <c r="AD688" s="41">
        <f>$AA688*BonusMonths/12</f>
        <v/>
      </c>
      <c r="AE688" s="41">
        <f>($AA688+SI_Gross*$AB688)*IF($Q688=1,SI_O,SI_E)</f>
        <v/>
      </c>
      <c r="AF688" s="41">
        <f>IF($Q688=1,0,$AA688*EOSB)</f>
        <v/>
      </c>
      <c r="AG688" s="41">
        <f>$AN688*$W688</f>
        <v/>
      </c>
      <c r="AH688" s="41">
        <f>SUM($AA688:$AG688)</f>
        <v/>
      </c>
      <c r="AI688" s="41">
        <f>12*($AM688+$AN688)</f>
        <v/>
      </c>
      <c r="AJ688" s="41">
        <f>$AM688*((IncMonth-1)+(13-IncMonth)*(1+$X688))+12*$AN688</f>
        <v/>
      </c>
      <c r="AK688" s="41">
        <f>IF($R688=1,N($L688)+N($M688),0)</f>
        <v/>
      </c>
      <c r="AL688">
        <f>IF($C688="","",IF(N($L688)&lt;=0,"Basic salary missing",IF(ISNA(MATCH($C688,Departments!$A$5:$A$54,0)),"Department not on Departments sheet",IF(AND($I688&lt;&gt;"",NOT(ISNUMBER($I688))),"Date of birth is text, not a date",IF(AND($K688&lt;&gt;"",NOT(ISNUMBER($K688))),"Contract end is text, not a date","")))))</f>
        <v/>
      </c>
      <c r="AM688" s="41">
        <f>IF($R688=0,0,N($L688)*(1+$Z688+BonusMonths/12+IF($Q688=1,0,EOSB))+N($M688)+(N($L688)+SI_Gross*N($M688))*IF($Q688=1,SI_O,SI_E))</f>
        <v/>
      </c>
      <c r="AN688" s="41">
        <f>IF($R688=0,0,(IF($Q688=1,MedO,MedE+Ticket)+Training)/12)</f>
        <v/>
      </c>
    </row>
    <row r="689">
      <c r="I689" s="35" t="n"/>
      <c r="J689" s="35" t="n"/>
      <c r="K689" s="35" t="n"/>
      <c r="L689" s="36" t="n"/>
      <c r="M689" s="36" t="n"/>
      <c r="P689" s="37" t="n"/>
      <c r="Q689" s="38">
        <f>IF($C689="",0,IF(OR(LOWER(TRIM($G689))="omani",LOWER(TRIM($G689))="oman",LOWER(TRIM($G689))="om",LOWER(TRIM($G689))="local"),1,0))</f>
        <v/>
      </c>
      <c r="R689" s="38">
        <f>IF($C689="",0,IF(OR(ISNUMBER(SEARCH("resign",$N689)),ISNUMBER(SEARCH("terminat",$N689)),ISNUMBER(SEARCH("inactive",$N689)),ISNUMBER(SEARCH("vacan",$N689)),ISNUMBER(SEARCH("deceased",$N689)),ISNUMBER(SEARCH("separated",$N689))),0,1))</f>
        <v/>
      </c>
      <c r="S689">
        <f>IF(OR($R689=0,NOT(ISNUMBER($I689))),"",IFERROR(DATEDIF($I689,DATE(FY,1,1),"y"),""))</f>
        <v/>
      </c>
      <c r="T689">
        <f>IF(OR($R689=0,NOT(ISNUMBER($J689))),"",IFERROR(DATEDIF($J689,DATE(FY,1,1),"y"),0))</f>
        <v/>
      </c>
      <c r="U689" s="38">
        <f>IF(OR($R689=0,NOT(ISNUMBER($I689))),0,IF(YEAR($I689)+IF($Q689=1,RetAgeO,RetAgeE)=FY,MONTH($I689),IF(YEAR($I689)+IF($Q689=1,RetAgeO,RetAgeE)&lt;FY,1,0)))</f>
        <v/>
      </c>
      <c r="V689" s="38">
        <f>IF(OR($R689=0,NOT(ISNUMBER($K689))),0,IF(YEAR($K689)=FY,MONTH($K689),IF(YEAR($K689)&lt;FY,1,0)))</f>
        <v/>
      </c>
      <c r="W689" s="38">
        <f>IF($R689=0,0,MIN(12,IF(AND(ISNUMBER($O689),$O689&gt;=1,$O689&lt;=12),INT($O689),12),IF(AND(RetireExit="Yes",$U689&gt;0),$U689,12),IF(AND(ContractExit="Yes",$V689&gt;0),$V689,12)))</f>
        <v/>
      </c>
      <c r="X689" s="37">
        <f>IF(ISNUMBER($P689),$P689,IncPct)</f>
        <v/>
      </c>
      <c r="Y689" s="39">
        <f>IF($W689=0,0,MAX(0,MIN($W689,IncMonth-1))+MAX(0,$W689-IncMonth+1)*(1+$X689))</f>
        <v/>
      </c>
      <c r="Z689" s="40">
        <f>IF($C689="",0,IFERROR(INDEX(Departments!$B$5:$B$54,MATCH($C689,Departments!$A$5:$A$54,0)),0))</f>
        <v/>
      </c>
      <c r="AA689" s="41">
        <f>N($L689)*$Y689</f>
        <v/>
      </c>
      <c r="AB689" s="41">
        <f>N($M689)*$Y689</f>
        <v/>
      </c>
      <c r="AC689" s="41">
        <f>$AA689*$Z689</f>
        <v/>
      </c>
      <c r="AD689" s="41">
        <f>$AA689*BonusMonths/12</f>
        <v/>
      </c>
      <c r="AE689" s="41">
        <f>($AA689+SI_Gross*$AB689)*IF($Q689=1,SI_O,SI_E)</f>
        <v/>
      </c>
      <c r="AF689" s="41">
        <f>IF($Q689=1,0,$AA689*EOSB)</f>
        <v/>
      </c>
      <c r="AG689" s="41">
        <f>$AN689*$W689</f>
        <v/>
      </c>
      <c r="AH689" s="41">
        <f>SUM($AA689:$AG689)</f>
        <v/>
      </c>
      <c r="AI689" s="41">
        <f>12*($AM689+$AN689)</f>
        <v/>
      </c>
      <c r="AJ689" s="41">
        <f>$AM689*((IncMonth-1)+(13-IncMonth)*(1+$X689))+12*$AN689</f>
        <v/>
      </c>
      <c r="AK689" s="41">
        <f>IF($R689=1,N($L689)+N($M689),0)</f>
        <v/>
      </c>
      <c r="AL689">
        <f>IF($C689="","",IF(N($L689)&lt;=0,"Basic salary missing",IF(ISNA(MATCH($C689,Departments!$A$5:$A$54,0)),"Department not on Departments sheet",IF(AND($I689&lt;&gt;"",NOT(ISNUMBER($I689))),"Date of birth is text, not a date",IF(AND($K689&lt;&gt;"",NOT(ISNUMBER($K689))),"Contract end is text, not a date","")))))</f>
        <v/>
      </c>
      <c r="AM689" s="41">
        <f>IF($R689=0,0,N($L689)*(1+$Z689+BonusMonths/12+IF($Q689=1,0,EOSB))+N($M689)+(N($L689)+SI_Gross*N($M689))*IF($Q689=1,SI_O,SI_E))</f>
        <v/>
      </c>
      <c r="AN689" s="41">
        <f>IF($R689=0,0,(IF($Q689=1,MedO,MedE+Ticket)+Training)/12)</f>
        <v/>
      </c>
    </row>
    <row r="690">
      <c r="I690" s="35" t="n"/>
      <c r="J690" s="35" t="n"/>
      <c r="K690" s="35" t="n"/>
      <c r="L690" s="36" t="n"/>
      <c r="M690" s="36" t="n"/>
      <c r="P690" s="37" t="n"/>
      <c r="Q690" s="38">
        <f>IF($C690="",0,IF(OR(LOWER(TRIM($G690))="omani",LOWER(TRIM($G690))="oman",LOWER(TRIM($G690))="om",LOWER(TRIM($G690))="local"),1,0))</f>
        <v/>
      </c>
      <c r="R690" s="38">
        <f>IF($C690="",0,IF(OR(ISNUMBER(SEARCH("resign",$N690)),ISNUMBER(SEARCH("terminat",$N690)),ISNUMBER(SEARCH("inactive",$N690)),ISNUMBER(SEARCH("vacan",$N690)),ISNUMBER(SEARCH("deceased",$N690)),ISNUMBER(SEARCH("separated",$N690))),0,1))</f>
        <v/>
      </c>
      <c r="S690">
        <f>IF(OR($R690=0,NOT(ISNUMBER($I690))),"",IFERROR(DATEDIF($I690,DATE(FY,1,1),"y"),""))</f>
        <v/>
      </c>
      <c r="T690">
        <f>IF(OR($R690=0,NOT(ISNUMBER($J690))),"",IFERROR(DATEDIF($J690,DATE(FY,1,1),"y"),0))</f>
        <v/>
      </c>
      <c r="U690" s="38">
        <f>IF(OR($R690=0,NOT(ISNUMBER($I690))),0,IF(YEAR($I690)+IF($Q690=1,RetAgeO,RetAgeE)=FY,MONTH($I690),IF(YEAR($I690)+IF($Q690=1,RetAgeO,RetAgeE)&lt;FY,1,0)))</f>
        <v/>
      </c>
      <c r="V690" s="38">
        <f>IF(OR($R690=0,NOT(ISNUMBER($K690))),0,IF(YEAR($K690)=FY,MONTH($K690),IF(YEAR($K690)&lt;FY,1,0)))</f>
        <v/>
      </c>
      <c r="W690" s="38">
        <f>IF($R690=0,0,MIN(12,IF(AND(ISNUMBER($O690),$O690&gt;=1,$O690&lt;=12),INT($O690),12),IF(AND(RetireExit="Yes",$U690&gt;0),$U690,12),IF(AND(ContractExit="Yes",$V690&gt;0),$V690,12)))</f>
        <v/>
      </c>
      <c r="X690" s="37">
        <f>IF(ISNUMBER($P690),$P690,IncPct)</f>
        <v/>
      </c>
      <c r="Y690" s="39">
        <f>IF($W690=0,0,MAX(0,MIN($W690,IncMonth-1))+MAX(0,$W690-IncMonth+1)*(1+$X690))</f>
        <v/>
      </c>
      <c r="Z690" s="40">
        <f>IF($C690="",0,IFERROR(INDEX(Departments!$B$5:$B$54,MATCH($C690,Departments!$A$5:$A$54,0)),0))</f>
        <v/>
      </c>
      <c r="AA690" s="41">
        <f>N($L690)*$Y690</f>
        <v/>
      </c>
      <c r="AB690" s="41">
        <f>N($M690)*$Y690</f>
        <v/>
      </c>
      <c r="AC690" s="41">
        <f>$AA690*$Z690</f>
        <v/>
      </c>
      <c r="AD690" s="41">
        <f>$AA690*BonusMonths/12</f>
        <v/>
      </c>
      <c r="AE690" s="41">
        <f>($AA690+SI_Gross*$AB690)*IF($Q690=1,SI_O,SI_E)</f>
        <v/>
      </c>
      <c r="AF690" s="41">
        <f>IF($Q690=1,0,$AA690*EOSB)</f>
        <v/>
      </c>
      <c r="AG690" s="41">
        <f>$AN690*$W690</f>
        <v/>
      </c>
      <c r="AH690" s="41">
        <f>SUM($AA690:$AG690)</f>
        <v/>
      </c>
      <c r="AI690" s="41">
        <f>12*($AM690+$AN690)</f>
        <v/>
      </c>
      <c r="AJ690" s="41">
        <f>$AM690*((IncMonth-1)+(13-IncMonth)*(1+$X690))+12*$AN690</f>
        <v/>
      </c>
      <c r="AK690" s="41">
        <f>IF($R690=1,N($L690)+N($M690),0)</f>
        <v/>
      </c>
      <c r="AL690">
        <f>IF($C690="","",IF(N($L690)&lt;=0,"Basic salary missing",IF(ISNA(MATCH($C690,Departments!$A$5:$A$54,0)),"Department not on Departments sheet",IF(AND($I690&lt;&gt;"",NOT(ISNUMBER($I690))),"Date of birth is text, not a date",IF(AND($K690&lt;&gt;"",NOT(ISNUMBER($K690))),"Contract end is text, not a date","")))))</f>
        <v/>
      </c>
      <c r="AM690" s="41">
        <f>IF($R690=0,0,N($L690)*(1+$Z690+BonusMonths/12+IF($Q690=1,0,EOSB))+N($M690)+(N($L690)+SI_Gross*N($M690))*IF($Q690=1,SI_O,SI_E))</f>
        <v/>
      </c>
      <c r="AN690" s="41">
        <f>IF($R690=0,0,(IF($Q690=1,MedO,MedE+Ticket)+Training)/12)</f>
        <v/>
      </c>
    </row>
    <row r="691">
      <c r="I691" s="35" t="n"/>
      <c r="J691" s="35" t="n"/>
      <c r="K691" s="35" t="n"/>
      <c r="L691" s="36" t="n"/>
      <c r="M691" s="36" t="n"/>
      <c r="P691" s="37" t="n"/>
      <c r="Q691" s="38">
        <f>IF($C691="",0,IF(OR(LOWER(TRIM($G691))="omani",LOWER(TRIM($G691))="oman",LOWER(TRIM($G691))="om",LOWER(TRIM($G691))="local"),1,0))</f>
        <v/>
      </c>
      <c r="R691" s="38">
        <f>IF($C691="",0,IF(OR(ISNUMBER(SEARCH("resign",$N691)),ISNUMBER(SEARCH("terminat",$N691)),ISNUMBER(SEARCH("inactive",$N691)),ISNUMBER(SEARCH("vacan",$N691)),ISNUMBER(SEARCH("deceased",$N691)),ISNUMBER(SEARCH("separated",$N691))),0,1))</f>
        <v/>
      </c>
      <c r="S691">
        <f>IF(OR($R691=0,NOT(ISNUMBER($I691))),"",IFERROR(DATEDIF($I691,DATE(FY,1,1),"y"),""))</f>
        <v/>
      </c>
      <c r="T691">
        <f>IF(OR($R691=0,NOT(ISNUMBER($J691))),"",IFERROR(DATEDIF($J691,DATE(FY,1,1),"y"),0))</f>
        <v/>
      </c>
      <c r="U691" s="38">
        <f>IF(OR($R691=0,NOT(ISNUMBER($I691))),0,IF(YEAR($I691)+IF($Q691=1,RetAgeO,RetAgeE)=FY,MONTH($I691),IF(YEAR($I691)+IF($Q691=1,RetAgeO,RetAgeE)&lt;FY,1,0)))</f>
        <v/>
      </c>
      <c r="V691" s="38">
        <f>IF(OR($R691=0,NOT(ISNUMBER($K691))),0,IF(YEAR($K691)=FY,MONTH($K691),IF(YEAR($K691)&lt;FY,1,0)))</f>
        <v/>
      </c>
      <c r="W691" s="38">
        <f>IF($R691=0,0,MIN(12,IF(AND(ISNUMBER($O691),$O691&gt;=1,$O691&lt;=12),INT($O691),12),IF(AND(RetireExit="Yes",$U691&gt;0),$U691,12),IF(AND(ContractExit="Yes",$V691&gt;0),$V691,12)))</f>
        <v/>
      </c>
      <c r="X691" s="37">
        <f>IF(ISNUMBER($P691),$P691,IncPct)</f>
        <v/>
      </c>
      <c r="Y691" s="39">
        <f>IF($W691=0,0,MAX(0,MIN($W691,IncMonth-1))+MAX(0,$W691-IncMonth+1)*(1+$X691))</f>
        <v/>
      </c>
      <c r="Z691" s="40">
        <f>IF($C691="",0,IFERROR(INDEX(Departments!$B$5:$B$54,MATCH($C691,Departments!$A$5:$A$54,0)),0))</f>
        <v/>
      </c>
      <c r="AA691" s="41">
        <f>N($L691)*$Y691</f>
        <v/>
      </c>
      <c r="AB691" s="41">
        <f>N($M691)*$Y691</f>
        <v/>
      </c>
      <c r="AC691" s="41">
        <f>$AA691*$Z691</f>
        <v/>
      </c>
      <c r="AD691" s="41">
        <f>$AA691*BonusMonths/12</f>
        <v/>
      </c>
      <c r="AE691" s="41">
        <f>($AA691+SI_Gross*$AB691)*IF($Q691=1,SI_O,SI_E)</f>
        <v/>
      </c>
      <c r="AF691" s="41">
        <f>IF($Q691=1,0,$AA691*EOSB)</f>
        <v/>
      </c>
      <c r="AG691" s="41">
        <f>$AN691*$W691</f>
        <v/>
      </c>
      <c r="AH691" s="41">
        <f>SUM($AA691:$AG691)</f>
        <v/>
      </c>
      <c r="AI691" s="41">
        <f>12*($AM691+$AN691)</f>
        <v/>
      </c>
      <c r="AJ691" s="41">
        <f>$AM691*((IncMonth-1)+(13-IncMonth)*(1+$X691))+12*$AN691</f>
        <v/>
      </c>
      <c r="AK691" s="41">
        <f>IF($R691=1,N($L691)+N($M691),0)</f>
        <v/>
      </c>
      <c r="AL691">
        <f>IF($C691="","",IF(N($L691)&lt;=0,"Basic salary missing",IF(ISNA(MATCH($C691,Departments!$A$5:$A$54,0)),"Department not on Departments sheet",IF(AND($I691&lt;&gt;"",NOT(ISNUMBER($I691))),"Date of birth is text, not a date",IF(AND($K691&lt;&gt;"",NOT(ISNUMBER($K691))),"Contract end is text, not a date","")))))</f>
        <v/>
      </c>
      <c r="AM691" s="41">
        <f>IF($R691=0,0,N($L691)*(1+$Z691+BonusMonths/12+IF($Q691=1,0,EOSB))+N($M691)+(N($L691)+SI_Gross*N($M691))*IF($Q691=1,SI_O,SI_E))</f>
        <v/>
      </c>
      <c r="AN691" s="41">
        <f>IF($R691=0,0,(IF($Q691=1,MedO,MedE+Ticket)+Training)/12)</f>
        <v/>
      </c>
    </row>
    <row r="692">
      <c r="I692" s="35" t="n"/>
      <c r="J692" s="35" t="n"/>
      <c r="K692" s="35" t="n"/>
      <c r="L692" s="36" t="n"/>
      <c r="M692" s="36" t="n"/>
      <c r="P692" s="37" t="n"/>
      <c r="Q692" s="38">
        <f>IF($C692="",0,IF(OR(LOWER(TRIM($G692))="omani",LOWER(TRIM($G692))="oman",LOWER(TRIM($G692))="om",LOWER(TRIM($G692))="local"),1,0))</f>
        <v/>
      </c>
      <c r="R692" s="38">
        <f>IF($C692="",0,IF(OR(ISNUMBER(SEARCH("resign",$N692)),ISNUMBER(SEARCH("terminat",$N692)),ISNUMBER(SEARCH("inactive",$N692)),ISNUMBER(SEARCH("vacan",$N692)),ISNUMBER(SEARCH("deceased",$N692)),ISNUMBER(SEARCH("separated",$N692))),0,1))</f>
        <v/>
      </c>
      <c r="S692">
        <f>IF(OR($R692=0,NOT(ISNUMBER($I692))),"",IFERROR(DATEDIF($I692,DATE(FY,1,1),"y"),""))</f>
        <v/>
      </c>
      <c r="T692">
        <f>IF(OR($R692=0,NOT(ISNUMBER($J692))),"",IFERROR(DATEDIF($J692,DATE(FY,1,1),"y"),0))</f>
        <v/>
      </c>
      <c r="U692" s="38">
        <f>IF(OR($R692=0,NOT(ISNUMBER($I692))),0,IF(YEAR($I692)+IF($Q692=1,RetAgeO,RetAgeE)=FY,MONTH($I692),IF(YEAR($I692)+IF($Q692=1,RetAgeO,RetAgeE)&lt;FY,1,0)))</f>
        <v/>
      </c>
      <c r="V692" s="38">
        <f>IF(OR($R692=0,NOT(ISNUMBER($K692))),0,IF(YEAR($K692)=FY,MONTH($K692),IF(YEAR($K692)&lt;FY,1,0)))</f>
        <v/>
      </c>
      <c r="W692" s="38">
        <f>IF($R692=0,0,MIN(12,IF(AND(ISNUMBER($O692),$O692&gt;=1,$O692&lt;=12),INT($O692),12),IF(AND(RetireExit="Yes",$U692&gt;0),$U692,12),IF(AND(ContractExit="Yes",$V692&gt;0),$V692,12)))</f>
        <v/>
      </c>
      <c r="X692" s="37">
        <f>IF(ISNUMBER($P692),$P692,IncPct)</f>
        <v/>
      </c>
      <c r="Y692" s="39">
        <f>IF($W692=0,0,MAX(0,MIN($W692,IncMonth-1))+MAX(0,$W692-IncMonth+1)*(1+$X692))</f>
        <v/>
      </c>
      <c r="Z692" s="40">
        <f>IF($C692="",0,IFERROR(INDEX(Departments!$B$5:$B$54,MATCH($C692,Departments!$A$5:$A$54,0)),0))</f>
        <v/>
      </c>
      <c r="AA692" s="41">
        <f>N($L692)*$Y692</f>
        <v/>
      </c>
      <c r="AB692" s="41">
        <f>N($M692)*$Y692</f>
        <v/>
      </c>
      <c r="AC692" s="41">
        <f>$AA692*$Z692</f>
        <v/>
      </c>
      <c r="AD692" s="41">
        <f>$AA692*BonusMonths/12</f>
        <v/>
      </c>
      <c r="AE692" s="41">
        <f>($AA692+SI_Gross*$AB692)*IF($Q692=1,SI_O,SI_E)</f>
        <v/>
      </c>
      <c r="AF692" s="41">
        <f>IF($Q692=1,0,$AA692*EOSB)</f>
        <v/>
      </c>
      <c r="AG692" s="41">
        <f>$AN692*$W692</f>
        <v/>
      </c>
      <c r="AH692" s="41">
        <f>SUM($AA692:$AG692)</f>
        <v/>
      </c>
      <c r="AI692" s="41">
        <f>12*($AM692+$AN692)</f>
        <v/>
      </c>
      <c r="AJ692" s="41">
        <f>$AM692*((IncMonth-1)+(13-IncMonth)*(1+$X692))+12*$AN692</f>
        <v/>
      </c>
      <c r="AK692" s="41">
        <f>IF($R692=1,N($L692)+N($M692),0)</f>
        <v/>
      </c>
      <c r="AL692">
        <f>IF($C692="","",IF(N($L692)&lt;=0,"Basic salary missing",IF(ISNA(MATCH($C692,Departments!$A$5:$A$54,0)),"Department not on Departments sheet",IF(AND($I692&lt;&gt;"",NOT(ISNUMBER($I692))),"Date of birth is text, not a date",IF(AND($K692&lt;&gt;"",NOT(ISNUMBER($K692))),"Contract end is text, not a date","")))))</f>
        <v/>
      </c>
      <c r="AM692" s="41">
        <f>IF($R692=0,0,N($L692)*(1+$Z692+BonusMonths/12+IF($Q692=1,0,EOSB))+N($M692)+(N($L692)+SI_Gross*N($M692))*IF($Q692=1,SI_O,SI_E))</f>
        <v/>
      </c>
      <c r="AN692" s="41">
        <f>IF($R692=0,0,(IF($Q692=1,MedO,MedE+Ticket)+Training)/12)</f>
        <v/>
      </c>
    </row>
    <row r="693">
      <c r="I693" s="35" t="n"/>
      <c r="J693" s="35" t="n"/>
      <c r="K693" s="35" t="n"/>
      <c r="L693" s="36" t="n"/>
      <c r="M693" s="36" t="n"/>
      <c r="P693" s="37" t="n"/>
      <c r="Q693" s="38">
        <f>IF($C693="",0,IF(OR(LOWER(TRIM($G693))="omani",LOWER(TRIM($G693))="oman",LOWER(TRIM($G693))="om",LOWER(TRIM($G693))="local"),1,0))</f>
        <v/>
      </c>
      <c r="R693" s="38">
        <f>IF($C693="",0,IF(OR(ISNUMBER(SEARCH("resign",$N693)),ISNUMBER(SEARCH("terminat",$N693)),ISNUMBER(SEARCH("inactive",$N693)),ISNUMBER(SEARCH("vacan",$N693)),ISNUMBER(SEARCH("deceased",$N693)),ISNUMBER(SEARCH("separated",$N693))),0,1))</f>
        <v/>
      </c>
      <c r="S693">
        <f>IF(OR($R693=0,NOT(ISNUMBER($I693))),"",IFERROR(DATEDIF($I693,DATE(FY,1,1),"y"),""))</f>
        <v/>
      </c>
      <c r="T693">
        <f>IF(OR($R693=0,NOT(ISNUMBER($J693))),"",IFERROR(DATEDIF($J693,DATE(FY,1,1),"y"),0))</f>
        <v/>
      </c>
      <c r="U693" s="38">
        <f>IF(OR($R693=0,NOT(ISNUMBER($I693))),0,IF(YEAR($I693)+IF($Q693=1,RetAgeO,RetAgeE)=FY,MONTH($I693),IF(YEAR($I693)+IF($Q693=1,RetAgeO,RetAgeE)&lt;FY,1,0)))</f>
        <v/>
      </c>
      <c r="V693" s="38">
        <f>IF(OR($R693=0,NOT(ISNUMBER($K693))),0,IF(YEAR($K693)=FY,MONTH($K693),IF(YEAR($K693)&lt;FY,1,0)))</f>
        <v/>
      </c>
      <c r="W693" s="38">
        <f>IF($R693=0,0,MIN(12,IF(AND(ISNUMBER($O693),$O693&gt;=1,$O693&lt;=12),INT($O693),12),IF(AND(RetireExit="Yes",$U693&gt;0),$U693,12),IF(AND(ContractExit="Yes",$V693&gt;0),$V693,12)))</f>
        <v/>
      </c>
      <c r="X693" s="37">
        <f>IF(ISNUMBER($P693),$P693,IncPct)</f>
        <v/>
      </c>
      <c r="Y693" s="39">
        <f>IF($W693=0,0,MAX(0,MIN($W693,IncMonth-1))+MAX(0,$W693-IncMonth+1)*(1+$X693))</f>
        <v/>
      </c>
      <c r="Z693" s="40">
        <f>IF($C693="",0,IFERROR(INDEX(Departments!$B$5:$B$54,MATCH($C693,Departments!$A$5:$A$54,0)),0))</f>
        <v/>
      </c>
      <c r="AA693" s="41">
        <f>N($L693)*$Y693</f>
        <v/>
      </c>
      <c r="AB693" s="41">
        <f>N($M693)*$Y693</f>
        <v/>
      </c>
      <c r="AC693" s="41">
        <f>$AA693*$Z693</f>
        <v/>
      </c>
      <c r="AD693" s="41">
        <f>$AA693*BonusMonths/12</f>
        <v/>
      </c>
      <c r="AE693" s="41">
        <f>($AA693+SI_Gross*$AB693)*IF($Q693=1,SI_O,SI_E)</f>
        <v/>
      </c>
      <c r="AF693" s="41">
        <f>IF($Q693=1,0,$AA693*EOSB)</f>
        <v/>
      </c>
      <c r="AG693" s="41">
        <f>$AN693*$W693</f>
        <v/>
      </c>
      <c r="AH693" s="41">
        <f>SUM($AA693:$AG693)</f>
        <v/>
      </c>
      <c r="AI693" s="41">
        <f>12*($AM693+$AN693)</f>
        <v/>
      </c>
      <c r="AJ693" s="41">
        <f>$AM693*((IncMonth-1)+(13-IncMonth)*(1+$X693))+12*$AN693</f>
        <v/>
      </c>
      <c r="AK693" s="41">
        <f>IF($R693=1,N($L693)+N($M693),0)</f>
        <v/>
      </c>
      <c r="AL693">
        <f>IF($C693="","",IF(N($L693)&lt;=0,"Basic salary missing",IF(ISNA(MATCH($C693,Departments!$A$5:$A$54,0)),"Department not on Departments sheet",IF(AND($I693&lt;&gt;"",NOT(ISNUMBER($I693))),"Date of birth is text, not a date",IF(AND($K693&lt;&gt;"",NOT(ISNUMBER($K693))),"Contract end is text, not a date","")))))</f>
        <v/>
      </c>
      <c r="AM693" s="41">
        <f>IF($R693=0,0,N($L693)*(1+$Z693+BonusMonths/12+IF($Q693=1,0,EOSB))+N($M693)+(N($L693)+SI_Gross*N($M693))*IF($Q693=1,SI_O,SI_E))</f>
        <v/>
      </c>
      <c r="AN693" s="41">
        <f>IF($R693=0,0,(IF($Q693=1,MedO,MedE+Ticket)+Training)/12)</f>
        <v/>
      </c>
    </row>
    <row r="694">
      <c r="I694" s="35" t="n"/>
      <c r="J694" s="35" t="n"/>
      <c r="K694" s="35" t="n"/>
      <c r="L694" s="36" t="n"/>
      <c r="M694" s="36" t="n"/>
      <c r="P694" s="37" t="n"/>
      <c r="Q694" s="38">
        <f>IF($C694="",0,IF(OR(LOWER(TRIM($G694))="omani",LOWER(TRIM($G694))="oman",LOWER(TRIM($G694))="om",LOWER(TRIM($G694))="local"),1,0))</f>
        <v/>
      </c>
      <c r="R694" s="38">
        <f>IF($C694="",0,IF(OR(ISNUMBER(SEARCH("resign",$N694)),ISNUMBER(SEARCH("terminat",$N694)),ISNUMBER(SEARCH("inactive",$N694)),ISNUMBER(SEARCH("vacan",$N694)),ISNUMBER(SEARCH("deceased",$N694)),ISNUMBER(SEARCH("separated",$N694))),0,1))</f>
        <v/>
      </c>
      <c r="S694">
        <f>IF(OR($R694=0,NOT(ISNUMBER($I694))),"",IFERROR(DATEDIF($I694,DATE(FY,1,1),"y"),""))</f>
        <v/>
      </c>
      <c r="T694">
        <f>IF(OR($R694=0,NOT(ISNUMBER($J694))),"",IFERROR(DATEDIF($J694,DATE(FY,1,1),"y"),0))</f>
        <v/>
      </c>
      <c r="U694" s="38">
        <f>IF(OR($R694=0,NOT(ISNUMBER($I694))),0,IF(YEAR($I694)+IF($Q694=1,RetAgeO,RetAgeE)=FY,MONTH($I694),IF(YEAR($I694)+IF($Q694=1,RetAgeO,RetAgeE)&lt;FY,1,0)))</f>
        <v/>
      </c>
      <c r="V694" s="38">
        <f>IF(OR($R694=0,NOT(ISNUMBER($K694))),0,IF(YEAR($K694)=FY,MONTH($K694),IF(YEAR($K694)&lt;FY,1,0)))</f>
        <v/>
      </c>
      <c r="W694" s="38">
        <f>IF($R694=0,0,MIN(12,IF(AND(ISNUMBER($O694),$O694&gt;=1,$O694&lt;=12),INT($O694),12),IF(AND(RetireExit="Yes",$U694&gt;0),$U694,12),IF(AND(ContractExit="Yes",$V694&gt;0),$V694,12)))</f>
        <v/>
      </c>
      <c r="X694" s="37">
        <f>IF(ISNUMBER($P694),$P694,IncPct)</f>
        <v/>
      </c>
      <c r="Y694" s="39">
        <f>IF($W694=0,0,MAX(0,MIN($W694,IncMonth-1))+MAX(0,$W694-IncMonth+1)*(1+$X694))</f>
        <v/>
      </c>
      <c r="Z694" s="40">
        <f>IF($C694="",0,IFERROR(INDEX(Departments!$B$5:$B$54,MATCH($C694,Departments!$A$5:$A$54,0)),0))</f>
        <v/>
      </c>
      <c r="AA694" s="41">
        <f>N($L694)*$Y694</f>
        <v/>
      </c>
      <c r="AB694" s="41">
        <f>N($M694)*$Y694</f>
        <v/>
      </c>
      <c r="AC694" s="41">
        <f>$AA694*$Z694</f>
        <v/>
      </c>
      <c r="AD694" s="41">
        <f>$AA694*BonusMonths/12</f>
        <v/>
      </c>
      <c r="AE694" s="41">
        <f>($AA694+SI_Gross*$AB694)*IF($Q694=1,SI_O,SI_E)</f>
        <v/>
      </c>
      <c r="AF694" s="41">
        <f>IF($Q694=1,0,$AA694*EOSB)</f>
        <v/>
      </c>
      <c r="AG694" s="41">
        <f>$AN694*$W694</f>
        <v/>
      </c>
      <c r="AH694" s="41">
        <f>SUM($AA694:$AG694)</f>
        <v/>
      </c>
      <c r="AI694" s="41">
        <f>12*($AM694+$AN694)</f>
        <v/>
      </c>
      <c r="AJ694" s="41">
        <f>$AM694*((IncMonth-1)+(13-IncMonth)*(1+$X694))+12*$AN694</f>
        <v/>
      </c>
      <c r="AK694" s="41">
        <f>IF($R694=1,N($L694)+N($M694),0)</f>
        <v/>
      </c>
      <c r="AL694">
        <f>IF($C694="","",IF(N($L694)&lt;=0,"Basic salary missing",IF(ISNA(MATCH($C694,Departments!$A$5:$A$54,0)),"Department not on Departments sheet",IF(AND($I694&lt;&gt;"",NOT(ISNUMBER($I694))),"Date of birth is text, not a date",IF(AND($K694&lt;&gt;"",NOT(ISNUMBER($K694))),"Contract end is text, not a date","")))))</f>
        <v/>
      </c>
      <c r="AM694" s="41">
        <f>IF($R694=0,0,N($L694)*(1+$Z694+BonusMonths/12+IF($Q694=1,0,EOSB))+N($M694)+(N($L694)+SI_Gross*N($M694))*IF($Q694=1,SI_O,SI_E))</f>
        <v/>
      </c>
      <c r="AN694" s="41">
        <f>IF($R694=0,0,(IF($Q694=1,MedO,MedE+Ticket)+Training)/12)</f>
        <v/>
      </c>
    </row>
    <row r="695">
      <c r="I695" s="35" t="n"/>
      <c r="J695" s="35" t="n"/>
      <c r="K695" s="35" t="n"/>
      <c r="L695" s="36" t="n"/>
      <c r="M695" s="36" t="n"/>
      <c r="P695" s="37" t="n"/>
      <c r="Q695" s="38">
        <f>IF($C695="",0,IF(OR(LOWER(TRIM($G695))="omani",LOWER(TRIM($G695))="oman",LOWER(TRIM($G695))="om",LOWER(TRIM($G695))="local"),1,0))</f>
        <v/>
      </c>
      <c r="R695" s="38">
        <f>IF($C695="",0,IF(OR(ISNUMBER(SEARCH("resign",$N695)),ISNUMBER(SEARCH("terminat",$N695)),ISNUMBER(SEARCH("inactive",$N695)),ISNUMBER(SEARCH("vacan",$N695)),ISNUMBER(SEARCH("deceased",$N695)),ISNUMBER(SEARCH("separated",$N695))),0,1))</f>
        <v/>
      </c>
      <c r="S695">
        <f>IF(OR($R695=0,NOT(ISNUMBER($I695))),"",IFERROR(DATEDIF($I695,DATE(FY,1,1),"y"),""))</f>
        <v/>
      </c>
      <c r="T695">
        <f>IF(OR($R695=0,NOT(ISNUMBER($J695))),"",IFERROR(DATEDIF($J695,DATE(FY,1,1),"y"),0))</f>
        <v/>
      </c>
      <c r="U695" s="38">
        <f>IF(OR($R695=0,NOT(ISNUMBER($I695))),0,IF(YEAR($I695)+IF($Q695=1,RetAgeO,RetAgeE)=FY,MONTH($I695),IF(YEAR($I695)+IF($Q695=1,RetAgeO,RetAgeE)&lt;FY,1,0)))</f>
        <v/>
      </c>
      <c r="V695" s="38">
        <f>IF(OR($R695=0,NOT(ISNUMBER($K695))),0,IF(YEAR($K695)=FY,MONTH($K695),IF(YEAR($K695)&lt;FY,1,0)))</f>
        <v/>
      </c>
      <c r="W695" s="38">
        <f>IF($R695=0,0,MIN(12,IF(AND(ISNUMBER($O695),$O695&gt;=1,$O695&lt;=12),INT($O695),12),IF(AND(RetireExit="Yes",$U695&gt;0),$U695,12),IF(AND(ContractExit="Yes",$V695&gt;0),$V695,12)))</f>
        <v/>
      </c>
      <c r="X695" s="37">
        <f>IF(ISNUMBER($P695),$P695,IncPct)</f>
        <v/>
      </c>
      <c r="Y695" s="39">
        <f>IF($W695=0,0,MAX(0,MIN($W695,IncMonth-1))+MAX(0,$W695-IncMonth+1)*(1+$X695))</f>
        <v/>
      </c>
      <c r="Z695" s="40">
        <f>IF($C695="",0,IFERROR(INDEX(Departments!$B$5:$B$54,MATCH($C695,Departments!$A$5:$A$54,0)),0))</f>
        <v/>
      </c>
      <c r="AA695" s="41">
        <f>N($L695)*$Y695</f>
        <v/>
      </c>
      <c r="AB695" s="41">
        <f>N($M695)*$Y695</f>
        <v/>
      </c>
      <c r="AC695" s="41">
        <f>$AA695*$Z695</f>
        <v/>
      </c>
      <c r="AD695" s="41">
        <f>$AA695*BonusMonths/12</f>
        <v/>
      </c>
      <c r="AE695" s="41">
        <f>($AA695+SI_Gross*$AB695)*IF($Q695=1,SI_O,SI_E)</f>
        <v/>
      </c>
      <c r="AF695" s="41">
        <f>IF($Q695=1,0,$AA695*EOSB)</f>
        <v/>
      </c>
      <c r="AG695" s="41">
        <f>$AN695*$W695</f>
        <v/>
      </c>
      <c r="AH695" s="41">
        <f>SUM($AA695:$AG695)</f>
        <v/>
      </c>
      <c r="AI695" s="41">
        <f>12*($AM695+$AN695)</f>
        <v/>
      </c>
      <c r="AJ695" s="41">
        <f>$AM695*((IncMonth-1)+(13-IncMonth)*(1+$X695))+12*$AN695</f>
        <v/>
      </c>
      <c r="AK695" s="41">
        <f>IF($R695=1,N($L695)+N($M695),0)</f>
        <v/>
      </c>
      <c r="AL695">
        <f>IF($C695="","",IF(N($L695)&lt;=0,"Basic salary missing",IF(ISNA(MATCH($C695,Departments!$A$5:$A$54,0)),"Department not on Departments sheet",IF(AND($I695&lt;&gt;"",NOT(ISNUMBER($I695))),"Date of birth is text, not a date",IF(AND($K695&lt;&gt;"",NOT(ISNUMBER($K695))),"Contract end is text, not a date","")))))</f>
        <v/>
      </c>
      <c r="AM695" s="41">
        <f>IF($R695=0,0,N($L695)*(1+$Z695+BonusMonths/12+IF($Q695=1,0,EOSB))+N($M695)+(N($L695)+SI_Gross*N($M695))*IF($Q695=1,SI_O,SI_E))</f>
        <v/>
      </c>
      <c r="AN695" s="41">
        <f>IF($R695=0,0,(IF($Q695=1,MedO,MedE+Ticket)+Training)/12)</f>
        <v/>
      </c>
    </row>
    <row r="696">
      <c r="I696" s="35" t="n"/>
      <c r="J696" s="35" t="n"/>
      <c r="K696" s="35" t="n"/>
      <c r="L696" s="36" t="n"/>
      <c r="M696" s="36" t="n"/>
      <c r="P696" s="37" t="n"/>
      <c r="Q696" s="38">
        <f>IF($C696="",0,IF(OR(LOWER(TRIM($G696))="omani",LOWER(TRIM($G696))="oman",LOWER(TRIM($G696))="om",LOWER(TRIM($G696))="local"),1,0))</f>
        <v/>
      </c>
      <c r="R696" s="38">
        <f>IF($C696="",0,IF(OR(ISNUMBER(SEARCH("resign",$N696)),ISNUMBER(SEARCH("terminat",$N696)),ISNUMBER(SEARCH("inactive",$N696)),ISNUMBER(SEARCH("vacan",$N696)),ISNUMBER(SEARCH("deceased",$N696)),ISNUMBER(SEARCH("separated",$N696))),0,1))</f>
        <v/>
      </c>
      <c r="S696">
        <f>IF(OR($R696=0,NOT(ISNUMBER($I696))),"",IFERROR(DATEDIF($I696,DATE(FY,1,1),"y"),""))</f>
        <v/>
      </c>
      <c r="T696">
        <f>IF(OR($R696=0,NOT(ISNUMBER($J696))),"",IFERROR(DATEDIF($J696,DATE(FY,1,1),"y"),0))</f>
        <v/>
      </c>
      <c r="U696" s="38">
        <f>IF(OR($R696=0,NOT(ISNUMBER($I696))),0,IF(YEAR($I696)+IF($Q696=1,RetAgeO,RetAgeE)=FY,MONTH($I696),IF(YEAR($I696)+IF($Q696=1,RetAgeO,RetAgeE)&lt;FY,1,0)))</f>
        <v/>
      </c>
      <c r="V696" s="38">
        <f>IF(OR($R696=0,NOT(ISNUMBER($K696))),0,IF(YEAR($K696)=FY,MONTH($K696),IF(YEAR($K696)&lt;FY,1,0)))</f>
        <v/>
      </c>
      <c r="W696" s="38">
        <f>IF($R696=0,0,MIN(12,IF(AND(ISNUMBER($O696),$O696&gt;=1,$O696&lt;=12),INT($O696),12),IF(AND(RetireExit="Yes",$U696&gt;0),$U696,12),IF(AND(ContractExit="Yes",$V696&gt;0),$V696,12)))</f>
        <v/>
      </c>
      <c r="X696" s="37">
        <f>IF(ISNUMBER($P696),$P696,IncPct)</f>
        <v/>
      </c>
      <c r="Y696" s="39">
        <f>IF($W696=0,0,MAX(0,MIN($W696,IncMonth-1))+MAX(0,$W696-IncMonth+1)*(1+$X696))</f>
        <v/>
      </c>
      <c r="Z696" s="40">
        <f>IF($C696="",0,IFERROR(INDEX(Departments!$B$5:$B$54,MATCH($C696,Departments!$A$5:$A$54,0)),0))</f>
        <v/>
      </c>
      <c r="AA696" s="41">
        <f>N($L696)*$Y696</f>
        <v/>
      </c>
      <c r="AB696" s="41">
        <f>N($M696)*$Y696</f>
        <v/>
      </c>
      <c r="AC696" s="41">
        <f>$AA696*$Z696</f>
        <v/>
      </c>
      <c r="AD696" s="41">
        <f>$AA696*BonusMonths/12</f>
        <v/>
      </c>
      <c r="AE696" s="41">
        <f>($AA696+SI_Gross*$AB696)*IF($Q696=1,SI_O,SI_E)</f>
        <v/>
      </c>
      <c r="AF696" s="41">
        <f>IF($Q696=1,0,$AA696*EOSB)</f>
        <v/>
      </c>
      <c r="AG696" s="41">
        <f>$AN696*$W696</f>
        <v/>
      </c>
      <c r="AH696" s="41">
        <f>SUM($AA696:$AG696)</f>
        <v/>
      </c>
      <c r="AI696" s="41">
        <f>12*($AM696+$AN696)</f>
        <v/>
      </c>
      <c r="AJ696" s="41">
        <f>$AM696*((IncMonth-1)+(13-IncMonth)*(1+$X696))+12*$AN696</f>
        <v/>
      </c>
      <c r="AK696" s="41">
        <f>IF($R696=1,N($L696)+N($M696),0)</f>
        <v/>
      </c>
      <c r="AL696">
        <f>IF($C696="","",IF(N($L696)&lt;=0,"Basic salary missing",IF(ISNA(MATCH($C696,Departments!$A$5:$A$54,0)),"Department not on Departments sheet",IF(AND($I696&lt;&gt;"",NOT(ISNUMBER($I696))),"Date of birth is text, not a date",IF(AND($K696&lt;&gt;"",NOT(ISNUMBER($K696))),"Contract end is text, not a date","")))))</f>
        <v/>
      </c>
      <c r="AM696" s="41">
        <f>IF($R696=0,0,N($L696)*(1+$Z696+BonusMonths/12+IF($Q696=1,0,EOSB))+N($M696)+(N($L696)+SI_Gross*N($M696))*IF($Q696=1,SI_O,SI_E))</f>
        <v/>
      </c>
      <c r="AN696" s="41">
        <f>IF($R696=0,0,(IF($Q696=1,MedO,MedE+Ticket)+Training)/12)</f>
        <v/>
      </c>
    </row>
    <row r="697">
      <c r="I697" s="35" t="n"/>
      <c r="J697" s="35" t="n"/>
      <c r="K697" s="35" t="n"/>
      <c r="L697" s="36" t="n"/>
      <c r="M697" s="36" t="n"/>
      <c r="P697" s="37" t="n"/>
      <c r="Q697" s="38">
        <f>IF($C697="",0,IF(OR(LOWER(TRIM($G697))="omani",LOWER(TRIM($G697))="oman",LOWER(TRIM($G697))="om",LOWER(TRIM($G697))="local"),1,0))</f>
        <v/>
      </c>
      <c r="R697" s="38">
        <f>IF($C697="",0,IF(OR(ISNUMBER(SEARCH("resign",$N697)),ISNUMBER(SEARCH("terminat",$N697)),ISNUMBER(SEARCH("inactive",$N697)),ISNUMBER(SEARCH("vacan",$N697)),ISNUMBER(SEARCH("deceased",$N697)),ISNUMBER(SEARCH("separated",$N697))),0,1))</f>
        <v/>
      </c>
      <c r="S697">
        <f>IF(OR($R697=0,NOT(ISNUMBER($I697))),"",IFERROR(DATEDIF($I697,DATE(FY,1,1),"y"),""))</f>
        <v/>
      </c>
      <c r="T697">
        <f>IF(OR($R697=0,NOT(ISNUMBER($J697))),"",IFERROR(DATEDIF($J697,DATE(FY,1,1),"y"),0))</f>
        <v/>
      </c>
      <c r="U697" s="38">
        <f>IF(OR($R697=0,NOT(ISNUMBER($I697))),0,IF(YEAR($I697)+IF($Q697=1,RetAgeO,RetAgeE)=FY,MONTH($I697),IF(YEAR($I697)+IF($Q697=1,RetAgeO,RetAgeE)&lt;FY,1,0)))</f>
        <v/>
      </c>
      <c r="V697" s="38">
        <f>IF(OR($R697=0,NOT(ISNUMBER($K697))),0,IF(YEAR($K697)=FY,MONTH($K697),IF(YEAR($K697)&lt;FY,1,0)))</f>
        <v/>
      </c>
      <c r="W697" s="38">
        <f>IF($R697=0,0,MIN(12,IF(AND(ISNUMBER($O697),$O697&gt;=1,$O697&lt;=12),INT($O697),12),IF(AND(RetireExit="Yes",$U697&gt;0),$U697,12),IF(AND(ContractExit="Yes",$V697&gt;0),$V697,12)))</f>
        <v/>
      </c>
      <c r="X697" s="37">
        <f>IF(ISNUMBER($P697),$P697,IncPct)</f>
        <v/>
      </c>
      <c r="Y697" s="39">
        <f>IF($W697=0,0,MAX(0,MIN($W697,IncMonth-1))+MAX(0,$W697-IncMonth+1)*(1+$X697))</f>
        <v/>
      </c>
      <c r="Z697" s="40">
        <f>IF($C697="",0,IFERROR(INDEX(Departments!$B$5:$B$54,MATCH($C697,Departments!$A$5:$A$54,0)),0))</f>
        <v/>
      </c>
      <c r="AA697" s="41">
        <f>N($L697)*$Y697</f>
        <v/>
      </c>
      <c r="AB697" s="41">
        <f>N($M697)*$Y697</f>
        <v/>
      </c>
      <c r="AC697" s="41">
        <f>$AA697*$Z697</f>
        <v/>
      </c>
      <c r="AD697" s="41">
        <f>$AA697*BonusMonths/12</f>
        <v/>
      </c>
      <c r="AE697" s="41">
        <f>($AA697+SI_Gross*$AB697)*IF($Q697=1,SI_O,SI_E)</f>
        <v/>
      </c>
      <c r="AF697" s="41">
        <f>IF($Q697=1,0,$AA697*EOSB)</f>
        <v/>
      </c>
      <c r="AG697" s="41">
        <f>$AN697*$W697</f>
        <v/>
      </c>
      <c r="AH697" s="41">
        <f>SUM($AA697:$AG697)</f>
        <v/>
      </c>
      <c r="AI697" s="41">
        <f>12*($AM697+$AN697)</f>
        <v/>
      </c>
      <c r="AJ697" s="41">
        <f>$AM697*((IncMonth-1)+(13-IncMonth)*(1+$X697))+12*$AN697</f>
        <v/>
      </c>
      <c r="AK697" s="41">
        <f>IF($R697=1,N($L697)+N($M697),0)</f>
        <v/>
      </c>
      <c r="AL697">
        <f>IF($C697="","",IF(N($L697)&lt;=0,"Basic salary missing",IF(ISNA(MATCH($C697,Departments!$A$5:$A$54,0)),"Department not on Departments sheet",IF(AND($I697&lt;&gt;"",NOT(ISNUMBER($I697))),"Date of birth is text, not a date",IF(AND($K697&lt;&gt;"",NOT(ISNUMBER($K697))),"Contract end is text, not a date","")))))</f>
        <v/>
      </c>
      <c r="AM697" s="41">
        <f>IF($R697=0,0,N($L697)*(1+$Z697+BonusMonths/12+IF($Q697=1,0,EOSB))+N($M697)+(N($L697)+SI_Gross*N($M697))*IF($Q697=1,SI_O,SI_E))</f>
        <v/>
      </c>
      <c r="AN697" s="41">
        <f>IF($R697=0,0,(IF($Q697=1,MedO,MedE+Ticket)+Training)/12)</f>
        <v/>
      </c>
    </row>
    <row r="698">
      <c r="I698" s="35" t="n"/>
      <c r="J698" s="35" t="n"/>
      <c r="K698" s="35" t="n"/>
      <c r="L698" s="36" t="n"/>
      <c r="M698" s="36" t="n"/>
      <c r="P698" s="37" t="n"/>
      <c r="Q698" s="38">
        <f>IF($C698="",0,IF(OR(LOWER(TRIM($G698))="omani",LOWER(TRIM($G698))="oman",LOWER(TRIM($G698))="om",LOWER(TRIM($G698))="local"),1,0))</f>
        <v/>
      </c>
      <c r="R698" s="38">
        <f>IF($C698="",0,IF(OR(ISNUMBER(SEARCH("resign",$N698)),ISNUMBER(SEARCH("terminat",$N698)),ISNUMBER(SEARCH("inactive",$N698)),ISNUMBER(SEARCH("vacan",$N698)),ISNUMBER(SEARCH("deceased",$N698)),ISNUMBER(SEARCH("separated",$N698))),0,1))</f>
        <v/>
      </c>
      <c r="S698">
        <f>IF(OR($R698=0,NOT(ISNUMBER($I698))),"",IFERROR(DATEDIF($I698,DATE(FY,1,1),"y"),""))</f>
        <v/>
      </c>
      <c r="T698">
        <f>IF(OR($R698=0,NOT(ISNUMBER($J698))),"",IFERROR(DATEDIF($J698,DATE(FY,1,1),"y"),0))</f>
        <v/>
      </c>
      <c r="U698" s="38">
        <f>IF(OR($R698=0,NOT(ISNUMBER($I698))),0,IF(YEAR($I698)+IF($Q698=1,RetAgeO,RetAgeE)=FY,MONTH($I698),IF(YEAR($I698)+IF($Q698=1,RetAgeO,RetAgeE)&lt;FY,1,0)))</f>
        <v/>
      </c>
      <c r="V698" s="38">
        <f>IF(OR($R698=0,NOT(ISNUMBER($K698))),0,IF(YEAR($K698)=FY,MONTH($K698),IF(YEAR($K698)&lt;FY,1,0)))</f>
        <v/>
      </c>
      <c r="W698" s="38">
        <f>IF($R698=0,0,MIN(12,IF(AND(ISNUMBER($O698),$O698&gt;=1,$O698&lt;=12),INT($O698),12),IF(AND(RetireExit="Yes",$U698&gt;0),$U698,12),IF(AND(ContractExit="Yes",$V698&gt;0),$V698,12)))</f>
        <v/>
      </c>
      <c r="X698" s="37">
        <f>IF(ISNUMBER($P698),$P698,IncPct)</f>
        <v/>
      </c>
      <c r="Y698" s="39">
        <f>IF($W698=0,0,MAX(0,MIN($W698,IncMonth-1))+MAX(0,$W698-IncMonth+1)*(1+$X698))</f>
        <v/>
      </c>
      <c r="Z698" s="40">
        <f>IF($C698="",0,IFERROR(INDEX(Departments!$B$5:$B$54,MATCH($C698,Departments!$A$5:$A$54,0)),0))</f>
        <v/>
      </c>
      <c r="AA698" s="41">
        <f>N($L698)*$Y698</f>
        <v/>
      </c>
      <c r="AB698" s="41">
        <f>N($M698)*$Y698</f>
        <v/>
      </c>
      <c r="AC698" s="41">
        <f>$AA698*$Z698</f>
        <v/>
      </c>
      <c r="AD698" s="41">
        <f>$AA698*BonusMonths/12</f>
        <v/>
      </c>
      <c r="AE698" s="41">
        <f>($AA698+SI_Gross*$AB698)*IF($Q698=1,SI_O,SI_E)</f>
        <v/>
      </c>
      <c r="AF698" s="41">
        <f>IF($Q698=1,0,$AA698*EOSB)</f>
        <v/>
      </c>
      <c r="AG698" s="41">
        <f>$AN698*$W698</f>
        <v/>
      </c>
      <c r="AH698" s="41">
        <f>SUM($AA698:$AG698)</f>
        <v/>
      </c>
      <c r="AI698" s="41">
        <f>12*($AM698+$AN698)</f>
        <v/>
      </c>
      <c r="AJ698" s="41">
        <f>$AM698*((IncMonth-1)+(13-IncMonth)*(1+$X698))+12*$AN698</f>
        <v/>
      </c>
      <c r="AK698" s="41">
        <f>IF($R698=1,N($L698)+N($M698),0)</f>
        <v/>
      </c>
      <c r="AL698">
        <f>IF($C698="","",IF(N($L698)&lt;=0,"Basic salary missing",IF(ISNA(MATCH($C698,Departments!$A$5:$A$54,0)),"Department not on Departments sheet",IF(AND($I698&lt;&gt;"",NOT(ISNUMBER($I698))),"Date of birth is text, not a date",IF(AND($K698&lt;&gt;"",NOT(ISNUMBER($K698))),"Contract end is text, not a date","")))))</f>
        <v/>
      </c>
      <c r="AM698" s="41">
        <f>IF($R698=0,0,N($L698)*(1+$Z698+BonusMonths/12+IF($Q698=1,0,EOSB))+N($M698)+(N($L698)+SI_Gross*N($M698))*IF($Q698=1,SI_O,SI_E))</f>
        <v/>
      </c>
      <c r="AN698" s="41">
        <f>IF($R698=0,0,(IF($Q698=1,MedO,MedE+Ticket)+Training)/12)</f>
        <v/>
      </c>
    </row>
    <row r="699">
      <c r="I699" s="35" t="n"/>
      <c r="J699" s="35" t="n"/>
      <c r="K699" s="35" t="n"/>
      <c r="L699" s="36" t="n"/>
      <c r="M699" s="36" t="n"/>
      <c r="P699" s="37" t="n"/>
      <c r="Q699" s="38">
        <f>IF($C699="",0,IF(OR(LOWER(TRIM($G699))="omani",LOWER(TRIM($G699))="oman",LOWER(TRIM($G699))="om",LOWER(TRIM($G699))="local"),1,0))</f>
        <v/>
      </c>
      <c r="R699" s="38">
        <f>IF($C699="",0,IF(OR(ISNUMBER(SEARCH("resign",$N699)),ISNUMBER(SEARCH("terminat",$N699)),ISNUMBER(SEARCH("inactive",$N699)),ISNUMBER(SEARCH("vacan",$N699)),ISNUMBER(SEARCH("deceased",$N699)),ISNUMBER(SEARCH("separated",$N699))),0,1))</f>
        <v/>
      </c>
      <c r="S699">
        <f>IF(OR($R699=0,NOT(ISNUMBER($I699))),"",IFERROR(DATEDIF($I699,DATE(FY,1,1),"y"),""))</f>
        <v/>
      </c>
      <c r="T699">
        <f>IF(OR($R699=0,NOT(ISNUMBER($J699))),"",IFERROR(DATEDIF($J699,DATE(FY,1,1),"y"),0))</f>
        <v/>
      </c>
      <c r="U699" s="38">
        <f>IF(OR($R699=0,NOT(ISNUMBER($I699))),0,IF(YEAR($I699)+IF($Q699=1,RetAgeO,RetAgeE)=FY,MONTH($I699),IF(YEAR($I699)+IF($Q699=1,RetAgeO,RetAgeE)&lt;FY,1,0)))</f>
        <v/>
      </c>
      <c r="V699" s="38">
        <f>IF(OR($R699=0,NOT(ISNUMBER($K699))),0,IF(YEAR($K699)=FY,MONTH($K699),IF(YEAR($K699)&lt;FY,1,0)))</f>
        <v/>
      </c>
      <c r="W699" s="38">
        <f>IF($R699=0,0,MIN(12,IF(AND(ISNUMBER($O699),$O699&gt;=1,$O699&lt;=12),INT($O699),12),IF(AND(RetireExit="Yes",$U699&gt;0),$U699,12),IF(AND(ContractExit="Yes",$V699&gt;0),$V699,12)))</f>
        <v/>
      </c>
      <c r="X699" s="37">
        <f>IF(ISNUMBER($P699),$P699,IncPct)</f>
        <v/>
      </c>
      <c r="Y699" s="39">
        <f>IF($W699=0,0,MAX(0,MIN($W699,IncMonth-1))+MAX(0,$W699-IncMonth+1)*(1+$X699))</f>
        <v/>
      </c>
      <c r="Z699" s="40">
        <f>IF($C699="",0,IFERROR(INDEX(Departments!$B$5:$B$54,MATCH($C699,Departments!$A$5:$A$54,0)),0))</f>
        <v/>
      </c>
      <c r="AA699" s="41">
        <f>N($L699)*$Y699</f>
        <v/>
      </c>
      <c r="AB699" s="41">
        <f>N($M699)*$Y699</f>
        <v/>
      </c>
      <c r="AC699" s="41">
        <f>$AA699*$Z699</f>
        <v/>
      </c>
      <c r="AD699" s="41">
        <f>$AA699*BonusMonths/12</f>
        <v/>
      </c>
      <c r="AE699" s="41">
        <f>($AA699+SI_Gross*$AB699)*IF($Q699=1,SI_O,SI_E)</f>
        <v/>
      </c>
      <c r="AF699" s="41">
        <f>IF($Q699=1,0,$AA699*EOSB)</f>
        <v/>
      </c>
      <c r="AG699" s="41">
        <f>$AN699*$W699</f>
        <v/>
      </c>
      <c r="AH699" s="41">
        <f>SUM($AA699:$AG699)</f>
        <v/>
      </c>
      <c r="AI699" s="41">
        <f>12*($AM699+$AN699)</f>
        <v/>
      </c>
      <c r="AJ699" s="41">
        <f>$AM699*((IncMonth-1)+(13-IncMonth)*(1+$X699))+12*$AN699</f>
        <v/>
      </c>
      <c r="AK699" s="41">
        <f>IF($R699=1,N($L699)+N($M699),0)</f>
        <v/>
      </c>
      <c r="AL699">
        <f>IF($C699="","",IF(N($L699)&lt;=0,"Basic salary missing",IF(ISNA(MATCH($C699,Departments!$A$5:$A$54,0)),"Department not on Departments sheet",IF(AND($I699&lt;&gt;"",NOT(ISNUMBER($I699))),"Date of birth is text, not a date",IF(AND($K699&lt;&gt;"",NOT(ISNUMBER($K699))),"Contract end is text, not a date","")))))</f>
        <v/>
      </c>
      <c r="AM699" s="41">
        <f>IF($R699=0,0,N($L699)*(1+$Z699+BonusMonths/12+IF($Q699=1,0,EOSB))+N($M699)+(N($L699)+SI_Gross*N($M699))*IF($Q699=1,SI_O,SI_E))</f>
        <v/>
      </c>
      <c r="AN699" s="41">
        <f>IF($R699=0,0,(IF($Q699=1,MedO,MedE+Ticket)+Training)/12)</f>
        <v/>
      </c>
    </row>
    <row r="700">
      <c r="I700" s="35" t="n"/>
      <c r="J700" s="35" t="n"/>
      <c r="K700" s="35" t="n"/>
      <c r="L700" s="36" t="n"/>
      <c r="M700" s="36" t="n"/>
      <c r="P700" s="37" t="n"/>
      <c r="Q700" s="38">
        <f>IF($C700="",0,IF(OR(LOWER(TRIM($G700))="omani",LOWER(TRIM($G700))="oman",LOWER(TRIM($G700))="om",LOWER(TRIM($G700))="local"),1,0))</f>
        <v/>
      </c>
      <c r="R700" s="38">
        <f>IF($C700="",0,IF(OR(ISNUMBER(SEARCH("resign",$N700)),ISNUMBER(SEARCH("terminat",$N700)),ISNUMBER(SEARCH("inactive",$N700)),ISNUMBER(SEARCH("vacan",$N700)),ISNUMBER(SEARCH("deceased",$N700)),ISNUMBER(SEARCH("separated",$N700))),0,1))</f>
        <v/>
      </c>
      <c r="S700">
        <f>IF(OR($R700=0,NOT(ISNUMBER($I700))),"",IFERROR(DATEDIF($I700,DATE(FY,1,1),"y"),""))</f>
        <v/>
      </c>
      <c r="T700">
        <f>IF(OR($R700=0,NOT(ISNUMBER($J700))),"",IFERROR(DATEDIF($J700,DATE(FY,1,1),"y"),0))</f>
        <v/>
      </c>
      <c r="U700" s="38">
        <f>IF(OR($R700=0,NOT(ISNUMBER($I700))),0,IF(YEAR($I700)+IF($Q700=1,RetAgeO,RetAgeE)=FY,MONTH($I700),IF(YEAR($I700)+IF($Q700=1,RetAgeO,RetAgeE)&lt;FY,1,0)))</f>
        <v/>
      </c>
      <c r="V700" s="38">
        <f>IF(OR($R700=0,NOT(ISNUMBER($K700))),0,IF(YEAR($K700)=FY,MONTH($K700),IF(YEAR($K700)&lt;FY,1,0)))</f>
        <v/>
      </c>
      <c r="W700" s="38">
        <f>IF($R700=0,0,MIN(12,IF(AND(ISNUMBER($O700),$O700&gt;=1,$O700&lt;=12),INT($O700),12),IF(AND(RetireExit="Yes",$U700&gt;0),$U700,12),IF(AND(ContractExit="Yes",$V700&gt;0),$V700,12)))</f>
        <v/>
      </c>
      <c r="X700" s="37">
        <f>IF(ISNUMBER($P700),$P700,IncPct)</f>
        <v/>
      </c>
      <c r="Y700" s="39">
        <f>IF($W700=0,0,MAX(0,MIN($W700,IncMonth-1))+MAX(0,$W700-IncMonth+1)*(1+$X700))</f>
        <v/>
      </c>
      <c r="Z700" s="40">
        <f>IF($C700="",0,IFERROR(INDEX(Departments!$B$5:$B$54,MATCH($C700,Departments!$A$5:$A$54,0)),0))</f>
        <v/>
      </c>
      <c r="AA700" s="41">
        <f>N($L700)*$Y700</f>
        <v/>
      </c>
      <c r="AB700" s="41">
        <f>N($M700)*$Y700</f>
        <v/>
      </c>
      <c r="AC700" s="41">
        <f>$AA700*$Z700</f>
        <v/>
      </c>
      <c r="AD700" s="41">
        <f>$AA700*BonusMonths/12</f>
        <v/>
      </c>
      <c r="AE700" s="41">
        <f>($AA700+SI_Gross*$AB700)*IF($Q700=1,SI_O,SI_E)</f>
        <v/>
      </c>
      <c r="AF700" s="41">
        <f>IF($Q700=1,0,$AA700*EOSB)</f>
        <v/>
      </c>
      <c r="AG700" s="41">
        <f>$AN700*$W700</f>
        <v/>
      </c>
      <c r="AH700" s="41">
        <f>SUM($AA700:$AG700)</f>
        <v/>
      </c>
      <c r="AI700" s="41">
        <f>12*($AM700+$AN700)</f>
        <v/>
      </c>
      <c r="AJ700" s="41">
        <f>$AM700*((IncMonth-1)+(13-IncMonth)*(1+$X700))+12*$AN700</f>
        <v/>
      </c>
      <c r="AK700" s="41">
        <f>IF($R700=1,N($L700)+N($M700),0)</f>
        <v/>
      </c>
      <c r="AL700">
        <f>IF($C700="","",IF(N($L700)&lt;=0,"Basic salary missing",IF(ISNA(MATCH($C700,Departments!$A$5:$A$54,0)),"Department not on Departments sheet",IF(AND($I700&lt;&gt;"",NOT(ISNUMBER($I700))),"Date of birth is text, not a date",IF(AND($K700&lt;&gt;"",NOT(ISNUMBER($K700))),"Contract end is text, not a date","")))))</f>
        <v/>
      </c>
      <c r="AM700" s="41">
        <f>IF($R700=0,0,N($L700)*(1+$Z700+BonusMonths/12+IF($Q700=1,0,EOSB))+N($M700)+(N($L700)+SI_Gross*N($M700))*IF($Q700=1,SI_O,SI_E))</f>
        <v/>
      </c>
      <c r="AN700" s="41">
        <f>IF($R700=0,0,(IF($Q700=1,MedO,MedE+Ticket)+Training)/12)</f>
        <v/>
      </c>
    </row>
    <row r="701">
      <c r="I701" s="35" t="n"/>
      <c r="J701" s="35" t="n"/>
      <c r="K701" s="35" t="n"/>
      <c r="L701" s="36" t="n"/>
      <c r="M701" s="36" t="n"/>
      <c r="P701" s="37" t="n"/>
      <c r="Q701" s="38">
        <f>IF($C701="",0,IF(OR(LOWER(TRIM($G701))="omani",LOWER(TRIM($G701))="oman",LOWER(TRIM($G701))="om",LOWER(TRIM($G701))="local"),1,0))</f>
        <v/>
      </c>
      <c r="R701" s="38">
        <f>IF($C701="",0,IF(OR(ISNUMBER(SEARCH("resign",$N701)),ISNUMBER(SEARCH("terminat",$N701)),ISNUMBER(SEARCH("inactive",$N701)),ISNUMBER(SEARCH("vacan",$N701)),ISNUMBER(SEARCH("deceased",$N701)),ISNUMBER(SEARCH("separated",$N701))),0,1))</f>
        <v/>
      </c>
      <c r="S701">
        <f>IF(OR($R701=0,NOT(ISNUMBER($I701))),"",IFERROR(DATEDIF($I701,DATE(FY,1,1),"y"),""))</f>
        <v/>
      </c>
      <c r="T701">
        <f>IF(OR($R701=0,NOT(ISNUMBER($J701))),"",IFERROR(DATEDIF($J701,DATE(FY,1,1),"y"),0))</f>
        <v/>
      </c>
      <c r="U701" s="38">
        <f>IF(OR($R701=0,NOT(ISNUMBER($I701))),0,IF(YEAR($I701)+IF($Q701=1,RetAgeO,RetAgeE)=FY,MONTH($I701),IF(YEAR($I701)+IF($Q701=1,RetAgeO,RetAgeE)&lt;FY,1,0)))</f>
        <v/>
      </c>
      <c r="V701" s="38">
        <f>IF(OR($R701=0,NOT(ISNUMBER($K701))),0,IF(YEAR($K701)=FY,MONTH($K701),IF(YEAR($K701)&lt;FY,1,0)))</f>
        <v/>
      </c>
      <c r="W701" s="38">
        <f>IF($R701=0,0,MIN(12,IF(AND(ISNUMBER($O701),$O701&gt;=1,$O701&lt;=12),INT($O701),12),IF(AND(RetireExit="Yes",$U701&gt;0),$U701,12),IF(AND(ContractExit="Yes",$V701&gt;0),$V701,12)))</f>
        <v/>
      </c>
      <c r="X701" s="37">
        <f>IF(ISNUMBER($P701),$P701,IncPct)</f>
        <v/>
      </c>
      <c r="Y701" s="39">
        <f>IF($W701=0,0,MAX(0,MIN($W701,IncMonth-1))+MAX(0,$W701-IncMonth+1)*(1+$X701))</f>
        <v/>
      </c>
      <c r="Z701" s="40">
        <f>IF($C701="",0,IFERROR(INDEX(Departments!$B$5:$B$54,MATCH($C701,Departments!$A$5:$A$54,0)),0))</f>
        <v/>
      </c>
      <c r="AA701" s="41">
        <f>N($L701)*$Y701</f>
        <v/>
      </c>
      <c r="AB701" s="41">
        <f>N($M701)*$Y701</f>
        <v/>
      </c>
      <c r="AC701" s="41">
        <f>$AA701*$Z701</f>
        <v/>
      </c>
      <c r="AD701" s="41">
        <f>$AA701*BonusMonths/12</f>
        <v/>
      </c>
      <c r="AE701" s="41">
        <f>($AA701+SI_Gross*$AB701)*IF($Q701=1,SI_O,SI_E)</f>
        <v/>
      </c>
      <c r="AF701" s="41">
        <f>IF($Q701=1,0,$AA701*EOSB)</f>
        <v/>
      </c>
      <c r="AG701" s="41">
        <f>$AN701*$W701</f>
        <v/>
      </c>
      <c r="AH701" s="41">
        <f>SUM($AA701:$AG701)</f>
        <v/>
      </c>
      <c r="AI701" s="41">
        <f>12*($AM701+$AN701)</f>
        <v/>
      </c>
      <c r="AJ701" s="41">
        <f>$AM701*((IncMonth-1)+(13-IncMonth)*(1+$X701))+12*$AN701</f>
        <v/>
      </c>
      <c r="AK701" s="41">
        <f>IF($R701=1,N($L701)+N($M701),0)</f>
        <v/>
      </c>
      <c r="AL701">
        <f>IF($C701="","",IF(N($L701)&lt;=0,"Basic salary missing",IF(ISNA(MATCH($C701,Departments!$A$5:$A$54,0)),"Department not on Departments sheet",IF(AND($I701&lt;&gt;"",NOT(ISNUMBER($I701))),"Date of birth is text, not a date",IF(AND($K701&lt;&gt;"",NOT(ISNUMBER($K701))),"Contract end is text, not a date","")))))</f>
        <v/>
      </c>
      <c r="AM701" s="41">
        <f>IF($R701=0,0,N($L701)*(1+$Z701+BonusMonths/12+IF($Q701=1,0,EOSB))+N($M701)+(N($L701)+SI_Gross*N($M701))*IF($Q701=1,SI_O,SI_E))</f>
        <v/>
      </c>
      <c r="AN701" s="41">
        <f>IF($R701=0,0,(IF($Q701=1,MedO,MedE+Ticket)+Training)/12)</f>
        <v/>
      </c>
    </row>
    <row r="702">
      <c r="I702" s="35" t="n"/>
      <c r="J702" s="35" t="n"/>
      <c r="K702" s="35" t="n"/>
      <c r="L702" s="36" t="n"/>
      <c r="M702" s="36" t="n"/>
      <c r="P702" s="37" t="n"/>
      <c r="Q702" s="38">
        <f>IF($C702="",0,IF(OR(LOWER(TRIM($G702))="omani",LOWER(TRIM($G702))="oman",LOWER(TRIM($G702))="om",LOWER(TRIM($G702))="local"),1,0))</f>
        <v/>
      </c>
      <c r="R702" s="38">
        <f>IF($C702="",0,IF(OR(ISNUMBER(SEARCH("resign",$N702)),ISNUMBER(SEARCH("terminat",$N702)),ISNUMBER(SEARCH("inactive",$N702)),ISNUMBER(SEARCH("vacan",$N702)),ISNUMBER(SEARCH("deceased",$N702)),ISNUMBER(SEARCH("separated",$N702))),0,1))</f>
        <v/>
      </c>
      <c r="S702">
        <f>IF(OR($R702=0,NOT(ISNUMBER($I702))),"",IFERROR(DATEDIF($I702,DATE(FY,1,1),"y"),""))</f>
        <v/>
      </c>
      <c r="T702">
        <f>IF(OR($R702=0,NOT(ISNUMBER($J702))),"",IFERROR(DATEDIF($J702,DATE(FY,1,1),"y"),0))</f>
        <v/>
      </c>
      <c r="U702" s="38">
        <f>IF(OR($R702=0,NOT(ISNUMBER($I702))),0,IF(YEAR($I702)+IF($Q702=1,RetAgeO,RetAgeE)=FY,MONTH($I702),IF(YEAR($I702)+IF($Q702=1,RetAgeO,RetAgeE)&lt;FY,1,0)))</f>
        <v/>
      </c>
      <c r="V702" s="38">
        <f>IF(OR($R702=0,NOT(ISNUMBER($K702))),0,IF(YEAR($K702)=FY,MONTH($K702),IF(YEAR($K702)&lt;FY,1,0)))</f>
        <v/>
      </c>
      <c r="W702" s="38">
        <f>IF($R702=0,0,MIN(12,IF(AND(ISNUMBER($O702),$O702&gt;=1,$O702&lt;=12),INT($O702),12),IF(AND(RetireExit="Yes",$U702&gt;0),$U702,12),IF(AND(ContractExit="Yes",$V702&gt;0),$V702,12)))</f>
        <v/>
      </c>
      <c r="X702" s="37">
        <f>IF(ISNUMBER($P702),$P702,IncPct)</f>
        <v/>
      </c>
      <c r="Y702" s="39">
        <f>IF($W702=0,0,MAX(0,MIN($W702,IncMonth-1))+MAX(0,$W702-IncMonth+1)*(1+$X702))</f>
        <v/>
      </c>
      <c r="Z702" s="40">
        <f>IF($C702="",0,IFERROR(INDEX(Departments!$B$5:$B$54,MATCH($C702,Departments!$A$5:$A$54,0)),0))</f>
        <v/>
      </c>
      <c r="AA702" s="41">
        <f>N($L702)*$Y702</f>
        <v/>
      </c>
      <c r="AB702" s="41">
        <f>N($M702)*$Y702</f>
        <v/>
      </c>
      <c r="AC702" s="41">
        <f>$AA702*$Z702</f>
        <v/>
      </c>
      <c r="AD702" s="41">
        <f>$AA702*BonusMonths/12</f>
        <v/>
      </c>
      <c r="AE702" s="41">
        <f>($AA702+SI_Gross*$AB702)*IF($Q702=1,SI_O,SI_E)</f>
        <v/>
      </c>
      <c r="AF702" s="41">
        <f>IF($Q702=1,0,$AA702*EOSB)</f>
        <v/>
      </c>
      <c r="AG702" s="41">
        <f>$AN702*$W702</f>
        <v/>
      </c>
      <c r="AH702" s="41">
        <f>SUM($AA702:$AG702)</f>
        <v/>
      </c>
      <c r="AI702" s="41">
        <f>12*($AM702+$AN702)</f>
        <v/>
      </c>
      <c r="AJ702" s="41">
        <f>$AM702*((IncMonth-1)+(13-IncMonth)*(1+$X702))+12*$AN702</f>
        <v/>
      </c>
      <c r="AK702" s="41">
        <f>IF($R702=1,N($L702)+N($M702),0)</f>
        <v/>
      </c>
      <c r="AL702">
        <f>IF($C702="","",IF(N($L702)&lt;=0,"Basic salary missing",IF(ISNA(MATCH($C702,Departments!$A$5:$A$54,0)),"Department not on Departments sheet",IF(AND($I702&lt;&gt;"",NOT(ISNUMBER($I702))),"Date of birth is text, not a date",IF(AND($K702&lt;&gt;"",NOT(ISNUMBER($K702))),"Contract end is text, not a date","")))))</f>
        <v/>
      </c>
      <c r="AM702" s="41">
        <f>IF($R702=0,0,N($L702)*(1+$Z702+BonusMonths/12+IF($Q702=1,0,EOSB))+N($M702)+(N($L702)+SI_Gross*N($M702))*IF($Q702=1,SI_O,SI_E))</f>
        <v/>
      </c>
      <c r="AN702" s="41">
        <f>IF($R702=0,0,(IF($Q702=1,MedO,MedE+Ticket)+Training)/12)</f>
        <v/>
      </c>
    </row>
    <row r="703">
      <c r="I703" s="35" t="n"/>
      <c r="J703" s="35" t="n"/>
      <c r="K703" s="35" t="n"/>
      <c r="L703" s="36" t="n"/>
      <c r="M703" s="36" t="n"/>
      <c r="P703" s="37" t="n"/>
      <c r="Q703" s="38">
        <f>IF($C703="",0,IF(OR(LOWER(TRIM($G703))="omani",LOWER(TRIM($G703))="oman",LOWER(TRIM($G703))="om",LOWER(TRIM($G703))="local"),1,0))</f>
        <v/>
      </c>
      <c r="R703" s="38">
        <f>IF($C703="",0,IF(OR(ISNUMBER(SEARCH("resign",$N703)),ISNUMBER(SEARCH("terminat",$N703)),ISNUMBER(SEARCH("inactive",$N703)),ISNUMBER(SEARCH("vacan",$N703)),ISNUMBER(SEARCH("deceased",$N703)),ISNUMBER(SEARCH("separated",$N703))),0,1))</f>
        <v/>
      </c>
      <c r="S703">
        <f>IF(OR($R703=0,NOT(ISNUMBER($I703))),"",IFERROR(DATEDIF($I703,DATE(FY,1,1),"y"),""))</f>
        <v/>
      </c>
      <c r="T703">
        <f>IF(OR($R703=0,NOT(ISNUMBER($J703))),"",IFERROR(DATEDIF($J703,DATE(FY,1,1),"y"),0))</f>
        <v/>
      </c>
      <c r="U703" s="38">
        <f>IF(OR($R703=0,NOT(ISNUMBER($I703))),0,IF(YEAR($I703)+IF($Q703=1,RetAgeO,RetAgeE)=FY,MONTH($I703),IF(YEAR($I703)+IF($Q703=1,RetAgeO,RetAgeE)&lt;FY,1,0)))</f>
        <v/>
      </c>
      <c r="V703" s="38">
        <f>IF(OR($R703=0,NOT(ISNUMBER($K703))),0,IF(YEAR($K703)=FY,MONTH($K703),IF(YEAR($K703)&lt;FY,1,0)))</f>
        <v/>
      </c>
      <c r="W703" s="38">
        <f>IF($R703=0,0,MIN(12,IF(AND(ISNUMBER($O703),$O703&gt;=1,$O703&lt;=12),INT($O703),12),IF(AND(RetireExit="Yes",$U703&gt;0),$U703,12),IF(AND(ContractExit="Yes",$V703&gt;0),$V703,12)))</f>
        <v/>
      </c>
      <c r="X703" s="37">
        <f>IF(ISNUMBER($P703),$P703,IncPct)</f>
        <v/>
      </c>
      <c r="Y703" s="39">
        <f>IF($W703=0,0,MAX(0,MIN($W703,IncMonth-1))+MAX(0,$W703-IncMonth+1)*(1+$X703))</f>
        <v/>
      </c>
      <c r="Z703" s="40">
        <f>IF($C703="",0,IFERROR(INDEX(Departments!$B$5:$B$54,MATCH($C703,Departments!$A$5:$A$54,0)),0))</f>
        <v/>
      </c>
      <c r="AA703" s="41">
        <f>N($L703)*$Y703</f>
        <v/>
      </c>
      <c r="AB703" s="41">
        <f>N($M703)*$Y703</f>
        <v/>
      </c>
      <c r="AC703" s="41">
        <f>$AA703*$Z703</f>
        <v/>
      </c>
      <c r="AD703" s="41">
        <f>$AA703*BonusMonths/12</f>
        <v/>
      </c>
      <c r="AE703" s="41">
        <f>($AA703+SI_Gross*$AB703)*IF($Q703=1,SI_O,SI_E)</f>
        <v/>
      </c>
      <c r="AF703" s="41">
        <f>IF($Q703=1,0,$AA703*EOSB)</f>
        <v/>
      </c>
      <c r="AG703" s="41">
        <f>$AN703*$W703</f>
        <v/>
      </c>
      <c r="AH703" s="41">
        <f>SUM($AA703:$AG703)</f>
        <v/>
      </c>
      <c r="AI703" s="41">
        <f>12*($AM703+$AN703)</f>
        <v/>
      </c>
      <c r="AJ703" s="41">
        <f>$AM703*((IncMonth-1)+(13-IncMonth)*(1+$X703))+12*$AN703</f>
        <v/>
      </c>
      <c r="AK703" s="41">
        <f>IF($R703=1,N($L703)+N($M703),0)</f>
        <v/>
      </c>
      <c r="AL703">
        <f>IF($C703="","",IF(N($L703)&lt;=0,"Basic salary missing",IF(ISNA(MATCH($C703,Departments!$A$5:$A$54,0)),"Department not on Departments sheet",IF(AND($I703&lt;&gt;"",NOT(ISNUMBER($I703))),"Date of birth is text, not a date",IF(AND($K703&lt;&gt;"",NOT(ISNUMBER($K703))),"Contract end is text, not a date","")))))</f>
        <v/>
      </c>
      <c r="AM703" s="41">
        <f>IF($R703=0,0,N($L703)*(1+$Z703+BonusMonths/12+IF($Q703=1,0,EOSB))+N($M703)+(N($L703)+SI_Gross*N($M703))*IF($Q703=1,SI_O,SI_E))</f>
        <v/>
      </c>
      <c r="AN703" s="41">
        <f>IF($R703=0,0,(IF($Q703=1,MedO,MedE+Ticket)+Training)/12)</f>
        <v/>
      </c>
    </row>
    <row r="704">
      <c r="I704" s="35" t="n"/>
      <c r="J704" s="35" t="n"/>
      <c r="K704" s="35" t="n"/>
      <c r="L704" s="36" t="n"/>
      <c r="M704" s="36" t="n"/>
      <c r="P704" s="37" t="n"/>
      <c r="Q704" s="38">
        <f>IF($C704="",0,IF(OR(LOWER(TRIM($G704))="omani",LOWER(TRIM($G704))="oman",LOWER(TRIM($G704))="om",LOWER(TRIM($G704))="local"),1,0))</f>
        <v/>
      </c>
      <c r="R704" s="38">
        <f>IF($C704="",0,IF(OR(ISNUMBER(SEARCH("resign",$N704)),ISNUMBER(SEARCH("terminat",$N704)),ISNUMBER(SEARCH("inactive",$N704)),ISNUMBER(SEARCH("vacan",$N704)),ISNUMBER(SEARCH("deceased",$N704)),ISNUMBER(SEARCH("separated",$N704))),0,1))</f>
        <v/>
      </c>
      <c r="S704">
        <f>IF(OR($R704=0,NOT(ISNUMBER($I704))),"",IFERROR(DATEDIF($I704,DATE(FY,1,1),"y"),""))</f>
        <v/>
      </c>
      <c r="T704">
        <f>IF(OR($R704=0,NOT(ISNUMBER($J704))),"",IFERROR(DATEDIF($J704,DATE(FY,1,1),"y"),0))</f>
        <v/>
      </c>
      <c r="U704" s="38">
        <f>IF(OR($R704=0,NOT(ISNUMBER($I704))),0,IF(YEAR($I704)+IF($Q704=1,RetAgeO,RetAgeE)=FY,MONTH($I704),IF(YEAR($I704)+IF($Q704=1,RetAgeO,RetAgeE)&lt;FY,1,0)))</f>
        <v/>
      </c>
      <c r="V704" s="38">
        <f>IF(OR($R704=0,NOT(ISNUMBER($K704))),0,IF(YEAR($K704)=FY,MONTH($K704),IF(YEAR($K704)&lt;FY,1,0)))</f>
        <v/>
      </c>
      <c r="W704" s="38">
        <f>IF($R704=0,0,MIN(12,IF(AND(ISNUMBER($O704),$O704&gt;=1,$O704&lt;=12),INT($O704),12),IF(AND(RetireExit="Yes",$U704&gt;0),$U704,12),IF(AND(ContractExit="Yes",$V704&gt;0),$V704,12)))</f>
        <v/>
      </c>
      <c r="X704" s="37">
        <f>IF(ISNUMBER($P704),$P704,IncPct)</f>
        <v/>
      </c>
      <c r="Y704" s="39">
        <f>IF($W704=0,0,MAX(0,MIN($W704,IncMonth-1))+MAX(0,$W704-IncMonth+1)*(1+$X704))</f>
        <v/>
      </c>
      <c r="Z704" s="40">
        <f>IF($C704="",0,IFERROR(INDEX(Departments!$B$5:$B$54,MATCH($C704,Departments!$A$5:$A$54,0)),0))</f>
        <v/>
      </c>
      <c r="AA704" s="41">
        <f>N($L704)*$Y704</f>
        <v/>
      </c>
      <c r="AB704" s="41">
        <f>N($M704)*$Y704</f>
        <v/>
      </c>
      <c r="AC704" s="41">
        <f>$AA704*$Z704</f>
        <v/>
      </c>
      <c r="AD704" s="41">
        <f>$AA704*BonusMonths/12</f>
        <v/>
      </c>
      <c r="AE704" s="41">
        <f>($AA704+SI_Gross*$AB704)*IF($Q704=1,SI_O,SI_E)</f>
        <v/>
      </c>
      <c r="AF704" s="41">
        <f>IF($Q704=1,0,$AA704*EOSB)</f>
        <v/>
      </c>
      <c r="AG704" s="41">
        <f>$AN704*$W704</f>
        <v/>
      </c>
      <c r="AH704" s="41">
        <f>SUM($AA704:$AG704)</f>
        <v/>
      </c>
      <c r="AI704" s="41">
        <f>12*($AM704+$AN704)</f>
        <v/>
      </c>
      <c r="AJ704" s="41">
        <f>$AM704*((IncMonth-1)+(13-IncMonth)*(1+$X704))+12*$AN704</f>
        <v/>
      </c>
      <c r="AK704" s="41">
        <f>IF($R704=1,N($L704)+N($M704),0)</f>
        <v/>
      </c>
      <c r="AL704">
        <f>IF($C704="","",IF(N($L704)&lt;=0,"Basic salary missing",IF(ISNA(MATCH($C704,Departments!$A$5:$A$54,0)),"Department not on Departments sheet",IF(AND($I704&lt;&gt;"",NOT(ISNUMBER($I704))),"Date of birth is text, not a date",IF(AND($K704&lt;&gt;"",NOT(ISNUMBER($K704))),"Contract end is text, not a date","")))))</f>
        <v/>
      </c>
      <c r="AM704" s="41">
        <f>IF($R704=0,0,N($L704)*(1+$Z704+BonusMonths/12+IF($Q704=1,0,EOSB))+N($M704)+(N($L704)+SI_Gross*N($M704))*IF($Q704=1,SI_O,SI_E))</f>
        <v/>
      </c>
      <c r="AN704" s="41">
        <f>IF($R704=0,0,(IF($Q704=1,MedO,MedE+Ticket)+Training)/12)</f>
        <v/>
      </c>
    </row>
    <row r="705">
      <c r="I705" s="35" t="n"/>
      <c r="J705" s="35" t="n"/>
      <c r="K705" s="35" t="n"/>
      <c r="L705" s="36" t="n"/>
      <c r="M705" s="36" t="n"/>
      <c r="P705" s="37" t="n"/>
      <c r="Q705" s="38">
        <f>IF($C705="",0,IF(OR(LOWER(TRIM($G705))="omani",LOWER(TRIM($G705))="oman",LOWER(TRIM($G705))="om",LOWER(TRIM($G705))="local"),1,0))</f>
        <v/>
      </c>
      <c r="R705" s="38">
        <f>IF($C705="",0,IF(OR(ISNUMBER(SEARCH("resign",$N705)),ISNUMBER(SEARCH("terminat",$N705)),ISNUMBER(SEARCH("inactive",$N705)),ISNUMBER(SEARCH("vacan",$N705)),ISNUMBER(SEARCH("deceased",$N705)),ISNUMBER(SEARCH("separated",$N705))),0,1))</f>
        <v/>
      </c>
      <c r="S705">
        <f>IF(OR($R705=0,NOT(ISNUMBER($I705))),"",IFERROR(DATEDIF($I705,DATE(FY,1,1),"y"),""))</f>
        <v/>
      </c>
      <c r="T705">
        <f>IF(OR($R705=0,NOT(ISNUMBER($J705))),"",IFERROR(DATEDIF($J705,DATE(FY,1,1),"y"),0))</f>
        <v/>
      </c>
      <c r="U705" s="38">
        <f>IF(OR($R705=0,NOT(ISNUMBER($I705))),0,IF(YEAR($I705)+IF($Q705=1,RetAgeO,RetAgeE)=FY,MONTH($I705),IF(YEAR($I705)+IF($Q705=1,RetAgeO,RetAgeE)&lt;FY,1,0)))</f>
        <v/>
      </c>
      <c r="V705" s="38">
        <f>IF(OR($R705=0,NOT(ISNUMBER($K705))),0,IF(YEAR($K705)=FY,MONTH($K705),IF(YEAR($K705)&lt;FY,1,0)))</f>
        <v/>
      </c>
      <c r="W705" s="38">
        <f>IF($R705=0,0,MIN(12,IF(AND(ISNUMBER($O705),$O705&gt;=1,$O705&lt;=12),INT($O705),12),IF(AND(RetireExit="Yes",$U705&gt;0),$U705,12),IF(AND(ContractExit="Yes",$V705&gt;0),$V705,12)))</f>
        <v/>
      </c>
      <c r="X705" s="37">
        <f>IF(ISNUMBER($P705),$P705,IncPct)</f>
        <v/>
      </c>
      <c r="Y705" s="39">
        <f>IF($W705=0,0,MAX(0,MIN($W705,IncMonth-1))+MAX(0,$W705-IncMonth+1)*(1+$X705))</f>
        <v/>
      </c>
      <c r="Z705" s="40">
        <f>IF($C705="",0,IFERROR(INDEX(Departments!$B$5:$B$54,MATCH($C705,Departments!$A$5:$A$54,0)),0))</f>
        <v/>
      </c>
      <c r="AA705" s="41">
        <f>N($L705)*$Y705</f>
        <v/>
      </c>
      <c r="AB705" s="41">
        <f>N($M705)*$Y705</f>
        <v/>
      </c>
      <c r="AC705" s="41">
        <f>$AA705*$Z705</f>
        <v/>
      </c>
      <c r="AD705" s="41">
        <f>$AA705*BonusMonths/12</f>
        <v/>
      </c>
      <c r="AE705" s="41">
        <f>($AA705+SI_Gross*$AB705)*IF($Q705=1,SI_O,SI_E)</f>
        <v/>
      </c>
      <c r="AF705" s="41">
        <f>IF($Q705=1,0,$AA705*EOSB)</f>
        <v/>
      </c>
      <c r="AG705" s="41">
        <f>$AN705*$W705</f>
        <v/>
      </c>
      <c r="AH705" s="41">
        <f>SUM($AA705:$AG705)</f>
        <v/>
      </c>
      <c r="AI705" s="41">
        <f>12*($AM705+$AN705)</f>
        <v/>
      </c>
      <c r="AJ705" s="41">
        <f>$AM705*((IncMonth-1)+(13-IncMonth)*(1+$X705))+12*$AN705</f>
        <v/>
      </c>
      <c r="AK705" s="41">
        <f>IF($R705=1,N($L705)+N($M705),0)</f>
        <v/>
      </c>
      <c r="AL705">
        <f>IF($C705="","",IF(N($L705)&lt;=0,"Basic salary missing",IF(ISNA(MATCH($C705,Departments!$A$5:$A$54,0)),"Department not on Departments sheet",IF(AND($I705&lt;&gt;"",NOT(ISNUMBER($I705))),"Date of birth is text, not a date",IF(AND($K705&lt;&gt;"",NOT(ISNUMBER($K705))),"Contract end is text, not a date","")))))</f>
        <v/>
      </c>
      <c r="AM705" s="41">
        <f>IF($R705=0,0,N($L705)*(1+$Z705+BonusMonths/12+IF($Q705=1,0,EOSB))+N($M705)+(N($L705)+SI_Gross*N($M705))*IF($Q705=1,SI_O,SI_E))</f>
        <v/>
      </c>
      <c r="AN705" s="41">
        <f>IF($R705=0,0,(IF($Q705=1,MedO,MedE+Ticket)+Training)/12)</f>
        <v/>
      </c>
    </row>
    <row r="706">
      <c r="I706" s="35" t="n"/>
      <c r="J706" s="35" t="n"/>
      <c r="K706" s="35" t="n"/>
      <c r="L706" s="36" t="n"/>
      <c r="M706" s="36" t="n"/>
      <c r="P706" s="37" t="n"/>
      <c r="Q706" s="38">
        <f>IF($C706="",0,IF(OR(LOWER(TRIM($G706))="omani",LOWER(TRIM($G706))="oman",LOWER(TRIM($G706))="om",LOWER(TRIM($G706))="local"),1,0))</f>
        <v/>
      </c>
      <c r="R706" s="38">
        <f>IF($C706="",0,IF(OR(ISNUMBER(SEARCH("resign",$N706)),ISNUMBER(SEARCH("terminat",$N706)),ISNUMBER(SEARCH("inactive",$N706)),ISNUMBER(SEARCH("vacan",$N706)),ISNUMBER(SEARCH("deceased",$N706)),ISNUMBER(SEARCH("separated",$N706))),0,1))</f>
        <v/>
      </c>
      <c r="S706">
        <f>IF(OR($R706=0,NOT(ISNUMBER($I706))),"",IFERROR(DATEDIF($I706,DATE(FY,1,1),"y"),""))</f>
        <v/>
      </c>
      <c r="T706">
        <f>IF(OR($R706=0,NOT(ISNUMBER($J706))),"",IFERROR(DATEDIF($J706,DATE(FY,1,1),"y"),0))</f>
        <v/>
      </c>
      <c r="U706" s="38">
        <f>IF(OR($R706=0,NOT(ISNUMBER($I706))),0,IF(YEAR($I706)+IF($Q706=1,RetAgeO,RetAgeE)=FY,MONTH($I706),IF(YEAR($I706)+IF($Q706=1,RetAgeO,RetAgeE)&lt;FY,1,0)))</f>
        <v/>
      </c>
      <c r="V706" s="38">
        <f>IF(OR($R706=0,NOT(ISNUMBER($K706))),0,IF(YEAR($K706)=FY,MONTH($K706),IF(YEAR($K706)&lt;FY,1,0)))</f>
        <v/>
      </c>
      <c r="W706" s="38">
        <f>IF($R706=0,0,MIN(12,IF(AND(ISNUMBER($O706),$O706&gt;=1,$O706&lt;=12),INT($O706),12),IF(AND(RetireExit="Yes",$U706&gt;0),$U706,12),IF(AND(ContractExit="Yes",$V706&gt;0),$V706,12)))</f>
        <v/>
      </c>
      <c r="X706" s="37">
        <f>IF(ISNUMBER($P706),$P706,IncPct)</f>
        <v/>
      </c>
      <c r="Y706" s="39">
        <f>IF($W706=0,0,MAX(0,MIN($W706,IncMonth-1))+MAX(0,$W706-IncMonth+1)*(1+$X706))</f>
        <v/>
      </c>
      <c r="Z706" s="40">
        <f>IF($C706="",0,IFERROR(INDEX(Departments!$B$5:$B$54,MATCH($C706,Departments!$A$5:$A$54,0)),0))</f>
        <v/>
      </c>
      <c r="AA706" s="41">
        <f>N($L706)*$Y706</f>
        <v/>
      </c>
      <c r="AB706" s="41">
        <f>N($M706)*$Y706</f>
        <v/>
      </c>
      <c r="AC706" s="41">
        <f>$AA706*$Z706</f>
        <v/>
      </c>
      <c r="AD706" s="41">
        <f>$AA706*BonusMonths/12</f>
        <v/>
      </c>
      <c r="AE706" s="41">
        <f>($AA706+SI_Gross*$AB706)*IF($Q706=1,SI_O,SI_E)</f>
        <v/>
      </c>
      <c r="AF706" s="41">
        <f>IF($Q706=1,0,$AA706*EOSB)</f>
        <v/>
      </c>
      <c r="AG706" s="41">
        <f>$AN706*$W706</f>
        <v/>
      </c>
      <c r="AH706" s="41">
        <f>SUM($AA706:$AG706)</f>
        <v/>
      </c>
      <c r="AI706" s="41">
        <f>12*($AM706+$AN706)</f>
        <v/>
      </c>
      <c r="AJ706" s="41">
        <f>$AM706*((IncMonth-1)+(13-IncMonth)*(1+$X706))+12*$AN706</f>
        <v/>
      </c>
      <c r="AK706" s="41">
        <f>IF($R706=1,N($L706)+N($M706),0)</f>
        <v/>
      </c>
      <c r="AL706">
        <f>IF($C706="","",IF(N($L706)&lt;=0,"Basic salary missing",IF(ISNA(MATCH($C706,Departments!$A$5:$A$54,0)),"Department not on Departments sheet",IF(AND($I706&lt;&gt;"",NOT(ISNUMBER($I706))),"Date of birth is text, not a date",IF(AND($K706&lt;&gt;"",NOT(ISNUMBER($K706))),"Contract end is text, not a date","")))))</f>
        <v/>
      </c>
      <c r="AM706" s="41">
        <f>IF($R706=0,0,N($L706)*(1+$Z706+BonusMonths/12+IF($Q706=1,0,EOSB))+N($M706)+(N($L706)+SI_Gross*N($M706))*IF($Q706=1,SI_O,SI_E))</f>
        <v/>
      </c>
      <c r="AN706" s="41">
        <f>IF($R706=0,0,(IF($Q706=1,MedO,MedE+Ticket)+Training)/12)</f>
        <v/>
      </c>
    </row>
    <row r="707">
      <c r="I707" s="35" t="n"/>
      <c r="J707" s="35" t="n"/>
      <c r="K707" s="35" t="n"/>
      <c r="L707" s="36" t="n"/>
      <c r="M707" s="36" t="n"/>
      <c r="P707" s="37" t="n"/>
      <c r="Q707" s="38">
        <f>IF($C707="",0,IF(OR(LOWER(TRIM($G707))="omani",LOWER(TRIM($G707))="oman",LOWER(TRIM($G707))="om",LOWER(TRIM($G707))="local"),1,0))</f>
        <v/>
      </c>
      <c r="R707" s="38">
        <f>IF($C707="",0,IF(OR(ISNUMBER(SEARCH("resign",$N707)),ISNUMBER(SEARCH("terminat",$N707)),ISNUMBER(SEARCH("inactive",$N707)),ISNUMBER(SEARCH("vacan",$N707)),ISNUMBER(SEARCH("deceased",$N707)),ISNUMBER(SEARCH("separated",$N707))),0,1))</f>
        <v/>
      </c>
      <c r="S707">
        <f>IF(OR($R707=0,NOT(ISNUMBER($I707))),"",IFERROR(DATEDIF($I707,DATE(FY,1,1),"y"),""))</f>
        <v/>
      </c>
      <c r="T707">
        <f>IF(OR($R707=0,NOT(ISNUMBER($J707))),"",IFERROR(DATEDIF($J707,DATE(FY,1,1),"y"),0))</f>
        <v/>
      </c>
      <c r="U707" s="38">
        <f>IF(OR($R707=0,NOT(ISNUMBER($I707))),0,IF(YEAR($I707)+IF($Q707=1,RetAgeO,RetAgeE)=FY,MONTH($I707),IF(YEAR($I707)+IF($Q707=1,RetAgeO,RetAgeE)&lt;FY,1,0)))</f>
        <v/>
      </c>
      <c r="V707" s="38">
        <f>IF(OR($R707=0,NOT(ISNUMBER($K707))),0,IF(YEAR($K707)=FY,MONTH($K707),IF(YEAR($K707)&lt;FY,1,0)))</f>
        <v/>
      </c>
      <c r="W707" s="38">
        <f>IF($R707=0,0,MIN(12,IF(AND(ISNUMBER($O707),$O707&gt;=1,$O707&lt;=12),INT($O707),12),IF(AND(RetireExit="Yes",$U707&gt;0),$U707,12),IF(AND(ContractExit="Yes",$V707&gt;0),$V707,12)))</f>
        <v/>
      </c>
      <c r="X707" s="37">
        <f>IF(ISNUMBER($P707),$P707,IncPct)</f>
        <v/>
      </c>
      <c r="Y707" s="39">
        <f>IF($W707=0,0,MAX(0,MIN($W707,IncMonth-1))+MAX(0,$W707-IncMonth+1)*(1+$X707))</f>
        <v/>
      </c>
      <c r="Z707" s="40">
        <f>IF($C707="",0,IFERROR(INDEX(Departments!$B$5:$B$54,MATCH($C707,Departments!$A$5:$A$54,0)),0))</f>
        <v/>
      </c>
      <c r="AA707" s="41">
        <f>N($L707)*$Y707</f>
        <v/>
      </c>
      <c r="AB707" s="41">
        <f>N($M707)*$Y707</f>
        <v/>
      </c>
      <c r="AC707" s="41">
        <f>$AA707*$Z707</f>
        <v/>
      </c>
      <c r="AD707" s="41">
        <f>$AA707*BonusMonths/12</f>
        <v/>
      </c>
      <c r="AE707" s="41">
        <f>($AA707+SI_Gross*$AB707)*IF($Q707=1,SI_O,SI_E)</f>
        <v/>
      </c>
      <c r="AF707" s="41">
        <f>IF($Q707=1,0,$AA707*EOSB)</f>
        <v/>
      </c>
      <c r="AG707" s="41">
        <f>$AN707*$W707</f>
        <v/>
      </c>
      <c r="AH707" s="41">
        <f>SUM($AA707:$AG707)</f>
        <v/>
      </c>
      <c r="AI707" s="41">
        <f>12*($AM707+$AN707)</f>
        <v/>
      </c>
      <c r="AJ707" s="41">
        <f>$AM707*((IncMonth-1)+(13-IncMonth)*(1+$X707))+12*$AN707</f>
        <v/>
      </c>
      <c r="AK707" s="41">
        <f>IF($R707=1,N($L707)+N($M707),0)</f>
        <v/>
      </c>
      <c r="AL707">
        <f>IF($C707="","",IF(N($L707)&lt;=0,"Basic salary missing",IF(ISNA(MATCH($C707,Departments!$A$5:$A$54,0)),"Department not on Departments sheet",IF(AND($I707&lt;&gt;"",NOT(ISNUMBER($I707))),"Date of birth is text, not a date",IF(AND($K707&lt;&gt;"",NOT(ISNUMBER($K707))),"Contract end is text, not a date","")))))</f>
        <v/>
      </c>
      <c r="AM707" s="41">
        <f>IF($R707=0,0,N($L707)*(1+$Z707+BonusMonths/12+IF($Q707=1,0,EOSB))+N($M707)+(N($L707)+SI_Gross*N($M707))*IF($Q707=1,SI_O,SI_E))</f>
        <v/>
      </c>
      <c r="AN707" s="41">
        <f>IF($R707=0,0,(IF($Q707=1,MedO,MedE+Ticket)+Training)/12)</f>
        <v/>
      </c>
    </row>
    <row r="708">
      <c r="I708" s="35" t="n"/>
      <c r="J708" s="35" t="n"/>
      <c r="K708" s="35" t="n"/>
      <c r="L708" s="36" t="n"/>
      <c r="M708" s="36" t="n"/>
      <c r="P708" s="37" t="n"/>
      <c r="Q708" s="38">
        <f>IF($C708="",0,IF(OR(LOWER(TRIM($G708))="omani",LOWER(TRIM($G708))="oman",LOWER(TRIM($G708))="om",LOWER(TRIM($G708))="local"),1,0))</f>
        <v/>
      </c>
      <c r="R708" s="38">
        <f>IF($C708="",0,IF(OR(ISNUMBER(SEARCH("resign",$N708)),ISNUMBER(SEARCH("terminat",$N708)),ISNUMBER(SEARCH("inactive",$N708)),ISNUMBER(SEARCH("vacan",$N708)),ISNUMBER(SEARCH("deceased",$N708)),ISNUMBER(SEARCH("separated",$N708))),0,1))</f>
        <v/>
      </c>
      <c r="S708">
        <f>IF(OR($R708=0,NOT(ISNUMBER($I708))),"",IFERROR(DATEDIF($I708,DATE(FY,1,1),"y"),""))</f>
        <v/>
      </c>
      <c r="T708">
        <f>IF(OR($R708=0,NOT(ISNUMBER($J708))),"",IFERROR(DATEDIF($J708,DATE(FY,1,1),"y"),0))</f>
        <v/>
      </c>
      <c r="U708" s="38">
        <f>IF(OR($R708=0,NOT(ISNUMBER($I708))),0,IF(YEAR($I708)+IF($Q708=1,RetAgeO,RetAgeE)=FY,MONTH($I708),IF(YEAR($I708)+IF($Q708=1,RetAgeO,RetAgeE)&lt;FY,1,0)))</f>
        <v/>
      </c>
      <c r="V708" s="38">
        <f>IF(OR($R708=0,NOT(ISNUMBER($K708))),0,IF(YEAR($K708)=FY,MONTH($K708),IF(YEAR($K708)&lt;FY,1,0)))</f>
        <v/>
      </c>
      <c r="W708" s="38">
        <f>IF($R708=0,0,MIN(12,IF(AND(ISNUMBER($O708),$O708&gt;=1,$O708&lt;=12),INT($O708),12),IF(AND(RetireExit="Yes",$U708&gt;0),$U708,12),IF(AND(ContractExit="Yes",$V708&gt;0),$V708,12)))</f>
        <v/>
      </c>
      <c r="X708" s="37">
        <f>IF(ISNUMBER($P708),$P708,IncPct)</f>
        <v/>
      </c>
      <c r="Y708" s="39">
        <f>IF($W708=0,0,MAX(0,MIN($W708,IncMonth-1))+MAX(0,$W708-IncMonth+1)*(1+$X708))</f>
        <v/>
      </c>
      <c r="Z708" s="40">
        <f>IF($C708="",0,IFERROR(INDEX(Departments!$B$5:$B$54,MATCH($C708,Departments!$A$5:$A$54,0)),0))</f>
        <v/>
      </c>
      <c r="AA708" s="41">
        <f>N($L708)*$Y708</f>
        <v/>
      </c>
      <c r="AB708" s="41">
        <f>N($M708)*$Y708</f>
        <v/>
      </c>
      <c r="AC708" s="41">
        <f>$AA708*$Z708</f>
        <v/>
      </c>
      <c r="AD708" s="41">
        <f>$AA708*BonusMonths/12</f>
        <v/>
      </c>
      <c r="AE708" s="41">
        <f>($AA708+SI_Gross*$AB708)*IF($Q708=1,SI_O,SI_E)</f>
        <v/>
      </c>
      <c r="AF708" s="41">
        <f>IF($Q708=1,0,$AA708*EOSB)</f>
        <v/>
      </c>
      <c r="AG708" s="41">
        <f>$AN708*$W708</f>
        <v/>
      </c>
      <c r="AH708" s="41">
        <f>SUM($AA708:$AG708)</f>
        <v/>
      </c>
      <c r="AI708" s="41">
        <f>12*($AM708+$AN708)</f>
        <v/>
      </c>
      <c r="AJ708" s="41">
        <f>$AM708*((IncMonth-1)+(13-IncMonth)*(1+$X708))+12*$AN708</f>
        <v/>
      </c>
      <c r="AK708" s="41">
        <f>IF($R708=1,N($L708)+N($M708),0)</f>
        <v/>
      </c>
      <c r="AL708">
        <f>IF($C708="","",IF(N($L708)&lt;=0,"Basic salary missing",IF(ISNA(MATCH($C708,Departments!$A$5:$A$54,0)),"Department not on Departments sheet",IF(AND($I708&lt;&gt;"",NOT(ISNUMBER($I708))),"Date of birth is text, not a date",IF(AND($K708&lt;&gt;"",NOT(ISNUMBER($K708))),"Contract end is text, not a date","")))))</f>
        <v/>
      </c>
      <c r="AM708" s="41">
        <f>IF($R708=0,0,N($L708)*(1+$Z708+BonusMonths/12+IF($Q708=1,0,EOSB))+N($M708)+(N($L708)+SI_Gross*N($M708))*IF($Q708=1,SI_O,SI_E))</f>
        <v/>
      </c>
      <c r="AN708" s="41">
        <f>IF($R708=0,0,(IF($Q708=1,MedO,MedE+Ticket)+Training)/12)</f>
        <v/>
      </c>
    </row>
    <row r="709">
      <c r="I709" s="35" t="n"/>
      <c r="J709" s="35" t="n"/>
      <c r="K709" s="35" t="n"/>
      <c r="L709" s="36" t="n"/>
      <c r="M709" s="36" t="n"/>
      <c r="P709" s="37" t="n"/>
      <c r="Q709" s="38">
        <f>IF($C709="",0,IF(OR(LOWER(TRIM($G709))="omani",LOWER(TRIM($G709))="oman",LOWER(TRIM($G709))="om",LOWER(TRIM($G709))="local"),1,0))</f>
        <v/>
      </c>
      <c r="R709" s="38">
        <f>IF($C709="",0,IF(OR(ISNUMBER(SEARCH("resign",$N709)),ISNUMBER(SEARCH("terminat",$N709)),ISNUMBER(SEARCH("inactive",$N709)),ISNUMBER(SEARCH("vacan",$N709)),ISNUMBER(SEARCH("deceased",$N709)),ISNUMBER(SEARCH("separated",$N709))),0,1))</f>
        <v/>
      </c>
      <c r="S709">
        <f>IF(OR($R709=0,NOT(ISNUMBER($I709))),"",IFERROR(DATEDIF($I709,DATE(FY,1,1),"y"),""))</f>
        <v/>
      </c>
      <c r="T709">
        <f>IF(OR($R709=0,NOT(ISNUMBER($J709))),"",IFERROR(DATEDIF($J709,DATE(FY,1,1),"y"),0))</f>
        <v/>
      </c>
      <c r="U709" s="38">
        <f>IF(OR($R709=0,NOT(ISNUMBER($I709))),0,IF(YEAR($I709)+IF($Q709=1,RetAgeO,RetAgeE)=FY,MONTH($I709),IF(YEAR($I709)+IF($Q709=1,RetAgeO,RetAgeE)&lt;FY,1,0)))</f>
        <v/>
      </c>
      <c r="V709" s="38">
        <f>IF(OR($R709=0,NOT(ISNUMBER($K709))),0,IF(YEAR($K709)=FY,MONTH($K709),IF(YEAR($K709)&lt;FY,1,0)))</f>
        <v/>
      </c>
      <c r="W709" s="38">
        <f>IF($R709=0,0,MIN(12,IF(AND(ISNUMBER($O709),$O709&gt;=1,$O709&lt;=12),INT($O709),12),IF(AND(RetireExit="Yes",$U709&gt;0),$U709,12),IF(AND(ContractExit="Yes",$V709&gt;0),$V709,12)))</f>
        <v/>
      </c>
      <c r="X709" s="37">
        <f>IF(ISNUMBER($P709),$P709,IncPct)</f>
        <v/>
      </c>
      <c r="Y709" s="39">
        <f>IF($W709=0,0,MAX(0,MIN($W709,IncMonth-1))+MAX(0,$W709-IncMonth+1)*(1+$X709))</f>
        <v/>
      </c>
      <c r="Z709" s="40">
        <f>IF($C709="",0,IFERROR(INDEX(Departments!$B$5:$B$54,MATCH($C709,Departments!$A$5:$A$54,0)),0))</f>
        <v/>
      </c>
      <c r="AA709" s="41">
        <f>N($L709)*$Y709</f>
        <v/>
      </c>
      <c r="AB709" s="41">
        <f>N($M709)*$Y709</f>
        <v/>
      </c>
      <c r="AC709" s="41">
        <f>$AA709*$Z709</f>
        <v/>
      </c>
      <c r="AD709" s="41">
        <f>$AA709*BonusMonths/12</f>
        <v/>
      </c>
      <c r="AE709" s="41">
        <f>($AA709+SI_Gross*$AB709)*IF($Q709=1,SI_O,SI_E)</f>
        <v/>
      </c>
      <c r="AF709" s="41">
        <f>IF($Q709=1,0,$AA709*EOSB)</f>
        <v/>
      </c>
      <c r="AG709" s="41">
        <f>$AN709*$W709</f>
        <v/>
      </c>
      <c r="AH709" s="41">
        <f>SUM($AA709:$AG709)</f>
        <v/>
      </c>
      <c r="AI709" s="41">
        <f>12*($AM709+$AN709)</f>
        <v/>
      </c>
      <c r="AJ709" s="41">
        <f>$AM709*((IncMonth-1)+(13-IncMonth)*(1+$X709))+12*$AN709</f>
        <v/>
      </c>
      <c r="AK709" s="41">
        <f>IF($R709=1,N($L709)+N($M709),0)</f>
        <v/>
      </c>
      <c r="AL709">
        <f>IF($C709="","",IF(N($L709)&lt;=0,"Basic salary missing",IF(ISNA(MATCH($C709,Departments!$A$5:$A$54,0)),"Department not on Departments sheet",IF(AND($I709&lt;&gt;"",NOT(ISNUMBER($I709))),"Date of birth is text, not a date",IF(AND($K709&lt;&gt;"",NOT(ISNUMBER($K709))),"Contract end is text, not a date","")))))</f>
        <v/>
      </c>
      <c r="AM709" s="41">
        <f>IF($R709=0,0,N($L709)*(1+$Z709+BonusMonths/12+IF($Q709=1,0,EOSB))+N($M709)+(N($L709)+SI_Gross*N($M709))*IF($Q709=1,SI_O,SI_E))</f>
        <v/>
      </c>
      <c r="AN709" s="41">
        <f>IF($R709=0,0,(IF($Q709=1,MedO,MedE+Ticket)+Training)/12)</f>
        <v/>
      </c>
    </row>
    <row r="710">
      <c r="I710" s="35" t="n"/>
      <c r="J710" s="35" t="n"/>
      <c r="K710" s="35" t="n"/>
      <c r="L710" s="36" t="n"/>
      <c r="M710" s="36" t="n"/>
      <c r="P710" s="37" t="n"/>
      <c r="Q710" s="38">
        <f>IF($C710="",0,IF(OR(LOWER(TRIM($G710))="omani",LOWER(TRIM($G710))="oman",LOWER(TRIM($G710))="om",LOWER(TRIM($G710))="local"),1,0))</f>
        <v/>
      </c>
      <c r="R710" s="38">
        <f>IF($C710="",0,IF(OR(ISNUMBER(SEARCH("resign",$N710)),ISNUMBER(SEARCH("terminat",$N710)),ISNUMBER(SEARCH("inactive",$N710)),ISNUMBER(SEARCH("vacan",$N710)),ISNUMBER(SEARCH("deceased",$N710)),ISNUMBER(SEARCH("separated",$N710))),0,1))</f>
        <v/>
      </c>
      <c r="S710">
        <f>IF(OR($R710=0,NOT(ISNUMBER($I710))),"",IFERROR(DATEDIF($I710,DATE(FY,1,1),"y"),""))</f>
        <v/>
      </c>
      <c r="T710">
        <f>IF(OR($R710=0,NOT(ISNUMBER($J710))),"",IFERROR(DATEDIF($J710,DATE(FY,1,1),"y"),0))</f>
        <v/>
      </c>
      <c r="U710" s="38">
        <f>IF(OR($R710=0,NOT(ISNUMBER($I710))),0,IF(YEAR($I710)+IF($Q710=1,RetAgeO,RetAgeE)=FY,MONTH($I710),IF(YEAR($I710)+IF($Q710=1,RetAgeO,RetAgeE)&lt;FY,1,0)))</f>
        <v/>
      </c>
      <c r="V710" s="38">
        <f>IF(OR($R710=0,NOT(ISNUMBER($K710))),0,IF(YEAR($K710)=FY,MONTH($K710),IF(YEAR($K710)&lt;FY,1,0)))</f>
        <v/>
      </c>
      <c r="W710" s="38">
        <f>IF($R710=0,0,MIN(12,IF(AND(ISNUMBER($O710),$O710&gt;=1,$O710&lt;=12),INT($O710),12),IF(AND(RetireExit="Yes",$U710&gt;0),$U710,12),IF(AND(ContractExit="Yes",$V710&gt;0),$V710,12)))</f>
        <v/>
      </c>
      <c r="X710" s="37">
        <f>IF(ISNUMBER($P710),$P710,IncPct)</f>
        <v/>
      </c>
      <c r="Y710" s="39">
        <f>IF($W710=0,0,MAX(0,MIN($W710,IncMonth-1))+MAX(0,$W710-IncMonth+1)*(1+$X710))</f>
        <v/>
      </c>
      <c r="Z710" s="40">
        <f>IF($C710="",0,IFERROR(INDEX(Departments!$B$5:$B$54,MATCH($C710,Departments!$A$5:$A$54,0)),0))</f>
        <v/>
      </c>
      <c r="AA710" s="41">
        <f>N($L710)*$Y710</f>
        <v/>
      </c>
      <c r="AB710" s="41">
        <f>N($M710)*$Y710</f>
        <v/>
      </c>
      <c r="AC710" s="41">
        <f>$AA710*$Z710</f>
        <v/>
      </c>
      <c r="AD710" s="41">
        <f>$AA710*BonusMonths/12</f>
        <v/>
      </c>
      <c r="AE710" s="41">
        <f>($AA710+SI_Gross*$AB710)*IF($Q710=1,SI_O,SI_E)</f>
        <v/>
      </c>
      <c r="AF710" s="41">
        <f>IF($Q710=1,0,$AA710*EOSB)</f>
        <v/>
      </c>
      <c r="AG710" s="41">
        <f>$AN710*$W710</f>
        <v/>
      </c>
      <c r="AH710" s="41">
        <f>SUM($AA710:$AG710)</f>
        <v/>
      </c>
      <c r="AI710" s="41">
        <f>12*($AM710+$AN710)</f>
        <v/>
      </c>
      <c r="AJ710" s="41">
        <f>$AM710*((IncMonth-1)+(13-IncMonth)*(1+$X710))+12*$AN710</f>
        <v/>
      </c>
      <c r="AK710" s="41">
        <f>IF($R710=1,N($L710)+N($M710),0)</f>
        <v/>
      </c>
      <c r="AL710">
        <f>IF($C710="","",IF(N($L710)&lt;=0,"Basic salary missing",IF(ISNA(MATCH($C710,Departments!$A$5:$A$54,0)),"Department not on Departments sheet",IF(AND($I710&lt;&gt;"",NOT(ISNUMBER($I710))),"Date of birth is text, not a date",IF(AND($K710&lt;&gt;"",NOT(ISNUMBER($K710))),"Contract end is text, not a date","")))))</f>
        <v/>
      </c>
      <c r="AM710" s="41">
        <f>IF($R710=0,0,N($L710)*(1+$Z710+BonusMonths/12+IF($Q710=1,0,EOSB))+N($M710)+(N($L710)+SI_Gross*N($M710))*IF($Q710=1,SI_O,SI_E))</f>
        <v/>
      </c>
      <c r="AN710" s="41">
        <f>IF($R710=0,0,(IF($Q710=1,MedO,MedE+Ticket)+Training)/12)</f>
        <v/>
      </c>
    </row>
    <row r="711">
      <c r="I711" s="35" t="n"/>
      <c r="J711" s="35" t="n"/>
      <c r="K711" s="35" t="n"/>
      <c r="L711" s="36" t="n"/>
      <c r="M711" s="36" t="n"/>
      <c r="P711" s="37" t="n"/>
      <c r="Q711" s="38">
        <f>IF($C711="",0,IF(OR(LOWER(TRIM($G711))="omani",LOWER(TRIM($G711))="oman",LOWER(TRIM($G711))="om",LOWER(TRIM($G711))="local"),1,0))</f>
        <v/>
      </c>
      <c r="R711" s="38">
        <f>IF($C711="",0,IF(OR(ISNUMBER(SEARCH("resign",$N711)),ISNUMBER(SEARCH("terminat",$N711)),ISNUMBER(SEARCH("inactive",$N711)),ISNUMBER(SEARCH("vacan",$N711)),ISNUMBER(SEARCH("deceased",$N711)),ISNUMBER(SEARCH("separated",$N711))),0,1))</f>
        <v/>
      </c>
      <c r="S711">
        <f>IF(OR($R711=0,NOT(ISNUMBER($I711))),"",IFERROR(DATEDIF($I711,DATE(FY,1,1),"y"),""))</f>
        <v/>
      </c>
      <c r="T711">
        <f>IF(OR($R711=0,NOT(ISNUMBER($J711))),"",IFERROR(DATEDIF($J711,DATE(FY,1,1),"y"),0))</f>
        <v/>
      </c>
      <c r="U711" s="38">
        <f>IF(OR($R711=0,NOT(ISNUMBER($I711))),0,IF(YEAR($I711)+IF($Q711=1,RetAgeO,RetAgeE)=FY,MONTH($I711),IF(YEAR($I711)+IF($Q711=1,RetAgeO,RetAgeE)&lt;FY,1,0)))</f>
        <v/>
      </c>
      <c r="V711" s="38">
        <f>IF(OR($R711=0,NOT(ISNUMBER($K711))),0,IF(YEAR($K711)=FY,MONTH($K711),IF(YEAR($K711)&lt;FY,1,0)))</f>
        <v/>
      </c>
      <c r="W711" s="38">
        <f>IF($R711=0,0,MIN(12,IF(AND(ISNUMBER($O711),$O711&gt;=1,$O711&lt;=12),INT($O711),12),IF(AND(RetireExit="Yes",$U711&gt;0),$U711,12),IF(AND(ContractExit="Yes",$V711&gt;0),$V711,12)))</f>
        <v/>
      </c>
      <c r="X711" s="37">
        <f>IF(ISNUMBER($P711),$P711,IncPct)</f>
        <v/>
      </c>
      <c r="Y711" s="39">
        <f>IF($W711=0,0,MAX(0,MIN($W711,IncMonth-1))+MAX(0,$W711-IncMonth+1)*(1+$X711))</f>
        <v/>
      </c>
      <c r="Z711" s="40">
        <f>IF($C711="",0,IFERROR(INDEX(Departments!$B$5:$B$54,MATCH($C711,Departments!$A$5:$A$54,0)),0))</f>
        <v/>
      </c>
      <c r="AA711" s="41">
        <f>N($L711)*$Y711</f>
        <v/>
      </c>
      <c r="AB711" s="41">
        <f>N($M711)*$Y711</f>
        <v/>
      </c>
      <c r="AC711" s="41">
        <f>$AA711*$Z711</f>
        <v/>
      </c>
      <c r="AD711" s="41">
        <f>$AA711*BonusMonths/12</f>
        <v/>
      </c>
      <c r="AE711" s="41">
        <f>($AA711+SI_Gross*$AB711)*IF($Q711=1,SI_O,SI_E)</f>
        <v/>
      </c>
      <c r="AF711" s="41">
        <f>IF($Q711=1,0,$AA711*EOSB)</f>
        <v/>
      </c>
      <c r="AG711" s="41">
        <f>$AN711*$W711</f>
        <v/>
      </c>
      <c r="AH711" s="41">
        <f>SUM($AA711:$AG711)</f>
        <v/>
      </c>
      <c r="AI711" s="41">
        <f>12*($AM711+$AN711)</f>
        <v/>
      </c>
      <c r="AJ711" s="41">
        <f>$AM711*((IncMonth-1)+(13-IncMonth)*(1+$X711))+12*$AN711</f>
        <v/>
      </c>
      <c r="AK711" s="41">
        <f>IF($R711=1,N($L711)+N($M711),0)</f>
        <v/>
      </c>
      <c r="AL711">
        <f>IF($C711="","",IF(N($L711)&lt;=0,"Basic salary missing",IF(ISNA(MATCH($C711,Departments!$A$5:$A$54,0)),"Department not on Departments sheet",IF(AND($I711&lt;&gt;"",NOT(ISNUMBER($I711))),"Date of birth is text, not a date",IF(AND($K711&lt;&gt;"",NOT(ISNUMBER($K711))),"Contract end is text, not a date","")))))</f>
        <v/>
      </c>
      <c r="AM711" s="41">
        <f>IF($R711=0,0,N($L711)*(1+$Z711+BonusMonths/12+IF($Q711=1,0,EOSB))+N($M711)+(N($L711)+SI_Gross*N($M711))*IF($Q711=1,SI_O,SI_E))</f>
        <v/>
      </c>
      <c r="AN711" s="41">
        <f>IF($R711=0,0,(IF($Q711=1,MedO,MedE+Ticket)+Training)/12)</f>
        <v/>
      </c>
    </row>
    <row r="712">
      <c r="I712" s="35" t="n"/>
      <c r="J712" s="35" t="n"/>
      <c r="K712" s="35" t="n"/>
      <c r="L712" s="36" t="n"/>
      <c r="M712" s="36" t="n"/>
      <c r="P712" s="37" t="n"/>
      <c r="Q712" s="38">
        <f>IF($C712="",0,IF(OR(LOWER(TRIM($G712))="omani",LOWER(TRIM($G712))="oman",LOWER(TRIM($G712))="om",LOWER(TRIM($G712))="local"),1,0))</f>
        <v/>
      </c>
      <c r="R712" s="38">
        <f>IF($C712="",0,IF(OR(ISNUMBER(SEARCH("resign",$N712)),ISNUMBER(SEARCH("terminat",$N712)),ISNUMBER(SEARCH("inactive",$N712)),ISNUMBER(SEARCH("vacan",$N712)),ISNUMBER(SEARCH("deceased",$N712)),ISNUMBER(SEARCH("separated",$N712))),0,1))</f>
        <v/>
      </c>
      <c r="S712">
        <f>IF(OR($R712=0,NOT(ISNUMBER($I712))),"",IFERROR(DATEDIF($I712,DATE(FY,1,1),"y"),""))</f>
        <v/>
      </c>
      <c r="T712">
        <f>IF(OR($R712=0,NOT(ISNUMBER($J712))),"",IFERROR(DATEDIF($J712,DATE(FY,1,1),"y"),0))</f>
        <v/>
      </c>
      <c r="U712" s="38">
        <f>IF(OR($R712=0,NOT(ISNUMBER($I712))),0,IF(YEAR($I712)+IF($Q712=1,RetAgeO,RetAgeE)=FY,MONTH($I712),IF(YEAR($I712)+IF($Q712=1,RetAgeO,RetAgeE)&lt;FY,1,0)))</f>
        <v/>
      </c>
      <c r="V712" s="38">
        <f>IF(OR($R712=0,NOT(ISNUMBER($K712))),0,IF(YEAR($K712)=FY,MONTH($K712),IF(YEAR($K712)&lt;FY,1,0)))</f>
        <v/>
      </c>
      <c r="W712" s="38">
        <f>IF($R712=0,0,MIN(12,IF(AND(ISNUMBER($O712),$O712&gt;=1,$O712&lt;=12),INT($O712),12),IF(AND(RetireExit="Yes",$U712&gt;0),$U712,12),IF(AND(ContractExit="Yes",$V712&gt;0),$V712,12)))</f>
        <v/>
      </c>
      <c r="X712" s="37">
        <f>IF(ISNUMBER($P712),$P712,IncPct)</f>
        <v/>
      </c>
      <c r="Y712" s="39">
        <f>IF($W712=0,0,MAX(0,MIN($W712,IncMonth-1))+MAX(0,$W712-IncMonth+1)*(1+$X712))</f>
        <v/>
      </c>
      <c r="Z712" s="40">
        <f>IF($C712="",0,IFERROR(INDEX(Departments!$B$5:$B$54,MATCH($C712,Departments!$A$5:$A$54,0)),0))</f>
        <v/>
      </c>
      <c r="AA712" s="41">
        <f>N($L712)*$Y712</f>
        <v/>
      </c>
      <c r="AB712" s="41">
        <f>N($M712)*$Y712</f>
        <v/>
      </c>
      <c r="AC712" s="41">
        <f>$AA712*$Z712</f>
        <v/>
      </c>
      <c r="AD712" s="41">
        <f>$AA712*BonusMonths/12</f>
        <v/>
      </c>
      <c r="AE712" s="41">
        <f>($AA712+SI_Gross*$AB712)*IF($Q712=1,SI_O,SI_E)</f>
        <v/>
      </c>
      <c r="AF712" s="41">
        <f>IF($Q712=1,0,$AA712*EOSB)</f>
        <v/>
      </c>
      <c r="AG712" s="41">
        <f>$AN712*$W712</f>
        <v/>
      </c>
      <c r="AH712" s="41">
        <f>SUM($AA712:$AG712)</f>
        <v/>
      </c>
      <c r="AI712" s="41">
        <f>12*($AM712+$AN712)</f>
        <v/>
      </c>
      <c r="AJ712" s="41">
        <f>$AM712*((IncMonth-1)+(13-IncMonth)*(1+$X712))+12*$AN712</f>
        <v/>
      </c>
      <c r="AK712" s="41">
        <f>IF($R712=1,N($L712)+N($M712),0)</f>
        <v/>
      </c>
      <c r="AL712">
        <f>IF($C712="","",IF(N($L712)&lt;=0,"Basic salary missing",IF(ISNA(MATCH($C712,Departments!$A$5:$A$54,0)),"Department not on Departments sheet",IF(AND($I712&lt;&gt;"",NOT(ISNUMBER($I712))),"Date of birth is text, not a date",IF(AND($K712&lt;&gt;"",NOT(ISNUMBER($K712))),"Contract end is text, not a date","")))))</f>
        <v/>
      </c>
      <c r="AM712" s="41">
        <f>IF($R712=0,0,N($L712)*(1+$Z712+BonusMonths/12+IF($Q712=1,0,EOSB))+N($M712)+(N($L712)+SI_Gross*N($M712))*IF($Q712=1,SI_O,SI_E))</f>
        <v/>
      </c>
      <c r="AN712" s="41">
        <f>IF($R712=0,0,(IF($Q712=1,MedO,MedE+Ticket)+Training)/12)</f>
        <v/>
      </c>
    </row>
    <row r="713">
      <c r="I713" s="35" t="n"/>
      <c r="J713" s="35" t="n"/>
      <c r="K713" s="35" t="n"/>
      <c r="L713" s="36" t="n"/>
      <c r="M713" s="36" t="n"/>
      <c r="P713" s="37" t="n"/>
      <c r="Q713" s="38">
        <f>IF($C713="",0,IF(OR(LOWER(TRIM($G713))="omani",LOWER(TRIM($G713))="oman",LOWER(TRIM($G713))="om",LOWER(TRIM($G713))="local"),1,0))</f>
        <v/>
      </c>
      <c r="R713" s="38">
        <f>IF($C713="",0,IF(OR(ISNUMBER(SEARCH("resign",$N713)),ISNUMBER(SEARCH("terminat",$N713)),ISNUMBER(SEARCH("inactive",$N713)),ISNUMBER(SEARCH("vacan",$N713)),ISNUMBER(SEARCH("deceased",$N713)),ISNUMBER(SEARCH("separated",$N713))),0,1))</f>
        <v/>
      </c>
      <c r="S713">
        <f>IF(OR($R713=0,NOT(ISNUMBER($I713))),"",IFERROR(DATEDIF($I713,DATE(FY,1,1),"y"),""))</f>
        <v/>
      </c>
      <c r="T713">
        <f>IF(OR($R713=0,NOT(ISNUMBER($J713))),"",IFERROR(DATEDIF($J713,DATE(FY,1,1),"y"),0))</f>
        <v/>
      </c>
      <c r="U713" s="38">
        <f>IF(OR($R713=0,NOT(ISNUMBER($I713))),0,IF(YEAR($I713)+IF($Q713=1,RetAgeO,RetAgeE)=FY,MONTH($I713),IF(YEAR($I713)+IF($Q713=1,RetAgeO,RetAgeE)&lt;FY,1,0)))</f>
        <v/>
      </c>
      <c r="V713" s="38">
        <f>IF(OR($R713=0,NOT(ISNUMBER($K713))),0,IF(YEAR($K713)=FY,MONTH($K713),IF(YEAR($K713)&lt;FY,1,0)))</f>
        <v/>
      </c>
      <c r="W713" s="38">
        <f>IF($R713=0,0,MIN(12,IF(AND(ISNUMBER($O713),$O713&gt;=1,$O713&lt;=12),INT($O713),12),IF(AND(RetireExit="Yes",$U713&gt;0),$U713,12),IF(AND(ContractExit="Yes",$V713&gt;0),$V713,12)))</f>
        <v/>
      </c>
      <c r="X713" s="37">
        <f>IF(ISNUMBER($P713),$P713,IncPct)</f>
        <v/>
      </c>
      <c r="Y713" s="39">
        <f>IF($W713=0,0,MAX(0,MIN($W713,IncMonth-1))+MAX(0,$W713-IncMonth+1)*(1+$X713))</f>
        <v/>
      </c>
      <c r="Z713" s="40">
        <f>IF($C713="",0,IFERROR(INDEX(Departments!$B$5:$B$54,MATCH($C713,Departments!$A$5:$A$54,0)),0))</f>
        <v/>
      </c>
      <c r="AA713" s="41">
        <f>N($L713)*$Y713</f>
        <v/>
      </c>
      <c r="AB713" s="41">
        <f>N($M713)*$Y713</f>
        <v/>
      </c>
      <c r="AC713" s="41">
        <f>$AA713*$Z713</f>
        <v/>
      </c>
      <c r="AD713" s="41">
        <f>$AA713*BonusMonths/12</f>
        <v/>
      </c>
      <c r="AE713" s="41">
        <f>($AA713+SI_Gross*$AB713)*IF($Q713=1,SI_O,SI_E)</f>
        <v/>
      </c>
      <c r="AF713" s="41">
        <f>IF($Q713=1,0,$AA713*EOSB)</f>
        <v/>
      </c>
      <c r="AG713" s="41">
        <f>$AN713*$W713</f>
        <v/>
      </c>
      <c r="AH713" s="41">
        <f>SUM($AA713:$AG713)</f>
        <v/>
      </c>
      <c r="AI713" s="41">
        <f>12*($AM713+$AN713)</f>
        <v/>
      </c>
      <c r="AJ713" s="41">
        <f>$AM713*((IncMonth-1)+(13-IncMonth)*(1+$X713))+12*$AN713</f>
        <v/>
      </c>
      <c r="AK713" s="41">
        <f>IF($R713=1,N($L713)+N($M713),0)</f>
        <v/>
      </c>
      <c r="AL713">
        <f>IF($C713="","",IF(N($L713)&lt;=0,"Basic salary missing",IF(ISNA(MATCH($C713,Departments!$A$5:$A$54,0)),"Department not on Departments sheet",IF(AND($I713&lt;&gt;"",NOT(ISNUMBER($I713))),"Date of birth is text, not a date",IF(AND($K713&lt;&gt;"",NOT(ISNUMBER($K713))),"Contract end is text, not a date","")))))</f>
        <v/>
      </c>
      <c r="AM713" s="41">
        <f>IF($R713=0,0,N($L713)*(1+$Z713+BonusMonths/12+IF($Q713=1,0,EOSB))+N($M713)+(N($L713)+SI_Gross*N($M713))*IF($Q713=1,SI_O,SI_E))</f>
        <v/>
      </c>
      <c r="AN713" s="41">
        <f>IF($R713=0,0,(IF($Q713=1,MedO,MedE+Ticket)+Training)/12)</f>
        <v/>
      </c>
    </row>
    <row r="714">
      <c r="I714" s="35" t="n"/>
      <c r="J714" s="35" t="n"/>
      <c r="K714" s="35" t="n"/>
      <c r="L714" s="36" t="n"/>
      <c r="M714" s="36" t="n"/>
      <c r="P714" s="37" t="n"/>
      <c r="Q714" s="38">
        <f>IF($C714="",0,IF(OR(LOWER(TRIM($G714))="omani",LOWER(TRIM($G714))="oman",LOWER(TRIM($G714))="om",LOWER(TRIM($G714))="local"),1,0))</f>
        <v/>
      </c>
      <c r="R714" s="38">
        <f>IF($C714="",0,IF(OR(ISNUMBER(SEARCH("resign",$N714)),ISNUMBER(SEARCH("terminat",$N714)),ISNUMBER(SEARCH("inactive",$N714)),ISNUMBER(SEARCH("vacan",$N714)),ISNUMBER(SEARCH("deceased",$N714)),ISNUMBER(SEARCH("separated",$N714))),0,1))</f>
        <v/>
      </c>
      <c r="S714">
        <f>IF(OR($R714=0,NOT(ISNUMBER($I714))),"",IFERROR(DATEDIF($I714,DATE(FY,1,1),"y"),""))</f>
        <v/>
      </c>
      <c r="T714">
        <f>IF(OR($R714=0,NOT(ISNUMBER($J714))),"",IFERROR(DATEDIF($J714,DATE(FY,1,1),"y"),0))</f>
        <v/>
      </c>
      <c r="U714" s="38">
        <f>IF(OR($R714=0,NOT(ISNUMBER($I714))),0,IF(YEAR($I714)+IF($Q714=1,RetAgeO,RetAgeE)=FY,MONTH($I714),IF(YEAR($I714)+IF($Q714=1,RetAgeO,RetAgeE)&lt;FY,1,0)))</f>
        <v/>
      </c>
      <c r="V714" s="38">
        <f>IF(OR($R714=0,NOT(ISNUMBER($K714))),0,IF(YEAR($K714)=FY,MONTH($K714),IF(YEAR($K714)&lt;FY,1,0)))</f>
        <v/>
      </c>
      <c r="W714" s="38">
        <f>IF($R714=0,0,MIN(12,IF(AND(ISNUMBER($O714),$O714&gt;=1,$O714&lt;=12),INT($O714),12),IF(AND(RetireExit="Yes",$U714&gt;0),$U714,12),IF(AND(ContractExit="Yes",$V714&gt;0),$V714,12)))</f>
        <v/>
      </c>
      <c r="X714" s="37">
        <f>IF(ISNUMBER($P714),$P714,IncPct)</f>
        <v/>
      </c>
      <c r="Y714" s="39">
        <f>IF($W714=0,0,MAX(0,MIN($W714,IncMonth-1))+MAX(0,$W714-IncMonth+1)*(1+$X714))</f>
        <v/>
      </c>
      <c r="Z714" s="40">
        <f>IF($C714="",0,IFERROR(INDEX(Departments!$B$5:$B$54,MATCH($C714,Departments!$A$5:$A$54,0)),0))</f>
        <v/>
      </c>
      <c r="AA714" s="41">
        <f>N($L714)*$Y714</f>
        <v/>
      </c>
      <c r="AB714" s="41">
        <f>N($M714)*$Y714</f>
        <v/>
      </c>
      <c r="AC714" s="41">
        <f>$AA714*$Z714</f>
        <v/>
      </c>
      <c r="AD714" s="41">
        <f>$AA714*BonusMonths/12</f>
        <v/>
      </c>
      <c r="AE714" s="41">
        <f>($AA714+SI_Gross*$AB714)*IF($Q714=1,SI_O,SI_E)</f>
        <v/>
      </c>
      <c r="AF714" s="41">
        <f>IF($Q714=1,0,$AA714*EOSB)</f>
        <v/>
      </c>
      <c r="AG714" s="41">
        <f>$AN714*$W714</f>
        <v/>
      </c>
      <c r="AH714" s="41">
        <f>SUM($AA714:$AG714)</f>
        <v/>
      </c>
      <c r="AI714" s="41">
        <f>12*($AM714+$AN714)</f>
        <v/>
      </c>
      <c r="AJ714" s="41">
        <f>$AM714*((IncMonth-1)+(13-IncMonth)*(1+$X714))+12*$AN714</f>
        <v/>
      </c>
      <c r="AK714" s="41">
        <f>IF($R714=1,N($L714)+N($M714),0)</f>
        <v/>
      </c>
      <c r="AL714">
        <f>IF($C714="","",IF(N($L714)&lt;=0,"Basic salary missing",IF(ISNA(MATCH($C714,Departments!$A$5:$A$54,0)),"Department not on Departments sheet",IF(AND($I714&lt;&gt;"",NOT(ISNUMBER($I714))),"Date of birth is text, not a date",IF(AND($K714&lt;&gt;"",NOT(ISNUMBER($K714))),"Contract end is text, not a date","")))))</f>
        <v/>
      </c>
      <c r="AM714" s="41">
        <f>IF($R714=0,0,N($L714)*(1+$Z714+BonusMonths/12+IF($Q714=1,0,EOSB))+N($M714)+(N($L714)+SI_Gross*N($M714))*IF($Q714=1,SI_O,SI_E))</f>
        <v/>
      </c>
      <c r="AN714" s="41">
        <f>IF($R714=0,0,(IF($Q714=1,MedO,MedE+Ticket)+Training)/12)</f>
        <v/>
      </c>
    </row>
    <row r="715">
      <c r="I715" s="35" t="n"/>
      <c r="J715" s="35" t="n"/>
      <c r="K715" s="35" t="n"/>
      <c r="L715" s="36" t="n"/>
      <c r="M715" s="36" t="n"/>
      <c r="P715" s="37" t="n"/>
      <c r="Q715" s="38">
        <f>IF($C715="",0,IF(OR(LOWER(TRIM($G715))="omani",LOWER(TRIM($G715))="oman",LOWER(TRIM($G715))="om",LOWER(TRIM($G715))="local"),1,0))</f>
        <v/>
      </c>
      <c r="R715" s="38">
        <f>IF($C715="",0,IF(OR(ISNUMBER(SEARCH("resign",$N715)),ISNUMBER(SEARCH("terminat",$N715)),ISNUMBER(SEARCH("inactive",$N715)),ISNUMBER(SEARCH("vacan",$N715)),ISNUMBER(SEARCH("deceased",$N715)),ISNUMBER(SEARCH("separated",$N715))),0,1))</f>
        <v/>
      </c>
      <c r="S715">
        <f>IF(OR($R715=0,NOT(ISNUMBER($I715))),"",IFERROR(DATEDIF($I715,DATE(FY,1,1),"y"),""))</f>
        <v/>
      </c>
      <c r="T715">
        <f>IF(OR($R715=0,NOT(ISNUMBER($J715))),"",IFERROR(DATEDIF($J715,DATE(FY,1,1),"y"),0))</f>
        <v/>
      </c>
      <c r="U715" s="38">
        <f>IF(OR($R715=0,NOT(ISNUMBER($I715))),0,IF(YEAR($I715)+IF($Q715=1,RetAgeO,RetAgeE)=FY,MONTH($I715),IF(YEAR($I715)+IF($Q715=1,RetAgeO,RetAgeE)&lt;FY,1,0)))</f>
        <v/>
      </c>
      <c r="V715" s="38">
        <f>IF(OR($R715=0,NOT(ISNUMBER($K715))),0,IF(YEAR($K715)=FY,MONTH($K715),IF(YEAR($K715)&lt;FY,1,0)))</f>
        <v/>
      </c>
      <c r="W715" s="38">
        <f>IF($R715=0,0,MIN(12,IF(AND(ISNUMBER($O715),$O715&gt;=1,$O715&lt;=12),INT($O715),12),IF(AND(RetireExit="Yes",$U715&gt;0),$U715,12),IF(AND(ContractExit="Yes",$V715&gt;0),$V715,12)))</f>
        <v/>
      </c>
      <c r="X715" s="37">
        <f>IF(ISNUMBER($P715),$P715,IncPct)</f>
        <v/>
      </c>
      <c r="Y715" s="39">
        <f>IF($W715=0,0,MAX(0,MIN($W715,IncMonth-1))+MAX(0,$W715-IncMonth+1)*(1+$X715))</f>
        <v/>
      </c>
      <c r="Z715" s="40">
        <f>IF($C715="",0,IFERROR(INDEX(Departments!$B$5:$B$54,MATCH($C715,Departments!$A$5:$A$54,0)),0))</f>
        <v/>
      </c>
      <c r="AA715" s="41">
        <f>N($L715)*$Y715</f>
        <v/>
      </c>
      <c r="AB715" s="41">
        <f>N($M715)*$Y715</f>
        <v/>
      </c>
      <c r="AC715" s="41">
        <f>$AA715*$Z715</f>
        <v/>
      </c>
      <c r="AD715" s="41">
        <f>$AA715*BonusMonths/12</f>
        <v/>
      </c>
      <c r="AE715" s="41">
        <f>($AA715+SI_Gross*$AB715)*IF($Q715=1,SI_O,SI_E)</f>
        <v/>
      </c>
      <c r="AF715" s="41">
        <f>IF($Q715=1,0,$AA715*EOSB)</f>
        <v/>
      </c>
      <c r="AG715" s="41">
        <f>$AN715*$W715</f>
        <v/>
      </c>
      <c r="AH715" s="41">
        <f>SUM($AA715:$AG715)</f>
        <v/>
      </c>
      <c r="AI715" s="41">
        <f>12*($AM715+$AN715)</f>
        <v/>
      </c>
      <c r="AJ715" s="41">
        <f>$AM715*((IncMonth-1)+(13-IncMonth)*(1+$X715))+12*$AN715</f>
        <v/>
      </c>
      <c r="AK715" s="41">
        <f>IF($R715=1,N($L715)+N($M715),0)</f>
        <v/>
      </c>
      <c r="AL715">
        <f>IF($C715="","",IF(N($L715)&lt;=0,"Basic salary missing",IF(ISNA(MATCH($C715,Departments!$A$5:$A$54,0)),"Department not on Departments sheet",IF(AND($I715&lt;&gt;"",NOT(ISNUMBER($I715))),"Date of birth is text, not a date",IF(AND($K715&lt;&gt;"",NOT(ISNUMBER($K715))),"Contract end is text, not a date","")))))</f>
        <v/>
      </c>
      <c r="AM715" s="41">
        <f>IF($R715=0,0,N($L715)*(1+$Z715+BonusMonths/12+IF($Q715=1,0,EOSB))+N($M715)+(N($L715)+SI_Gross*N($M715))*IF($Q715=1,SI_O,SI_E))</f>
        <v/>
      </c>
      <c r="AN715" s="41">
        <f>IF($R715=0,0,(IF($Q715=1,MedO,MedE+Ticket)+Training)/12)</f>
        <v/>
      </c>
    </row>
    <row r="716">
      <c r="I716" s="35" t="n"/>
      <c r="J716" s="35" t="n"/>
      <c r="K716" s="35" t="n"/>
      <c r="L716" s="36" t="n"/>
      <c r="M716" s="36" t="n"/>
      <c r="P716" s="37" t="n"/>
      <c r="Q716" s="38">
        <f>IF($C716="",0,IF(OR(LOWER(TRIM($G716))="omani",LOWER(TRIM($G716))="oman",LOWER(TRIM($G716))="om",LOWER(TRIM($G716))="local"),1,0))</f>
        <v/>
      </c>
      <c r="R716" s="38">
        <f>IF($C716="",0,IF(OR(ISNUMBER(SEARCH("resign",$N716)),ISNUMBER(SEARCH("terminat",$N716)),ISNUMBER(SEARCH("inactive",$N716)),ISNUMBER(SEARCH("vacan",$N716)),ISNUMBER(SEARCH("deceased",$N716)),ISNUMBER(SEARCH("separated",$N716))),0,1))</f>
        <v/>
      </c>
      <c r="S716">
        <f>IF(OR($R716=0,NOT(ISNUMBER($I716))),"",IFERROR(DATEDIF($I716,DATE(FY,1,1),"y"),""))</f>
        <v/>
      </c>
      <c r="T716">
        <f>IF(OR($R716=0,NOT(ISNUMBER($J716))),"",IFERROR(DATEDIF($J716,DATE(FY,1,1),"y"),0))</f>
        <v/>
      </c>
      <c r="U716" s="38">
        <f>IF(OR($R716=0,NOT(ISNUMBER($I716))),0,IF(YEAR($I716)+IF($Q716=1,RetAgeO,RetAgeE)=FY,MONTH($I716),IF(YEAR($I716)+IF($Q716=1,RetAgeO,RetAgeE)&lt;FY,1,0)))</f>
        <v/>
      </c>
      <c r="V716" s="38">
        <f>IF(OR($R716=0,NOT(ISNUMBER($K716))),0,IF(YEAR($K716)=FY,MONTH($K716),IF(YEAR($K716)&lt;FY,1,0)))</f>
        <v/>
      </c>
      <c r="W716" s="38">
        <f>IF($R716=0,0,MIN(12,IF(AND(ISNUMBER($O716),$O716&gt;=1,$O716&lt;=12),INT($O716),12),IF(AND(RetireExit="Yes",$U716&gt;0),$U716,12),IF(AND(ContractExit="Yes",$V716&gt;0),$V716,12)))</f>
        <v/>
      </c>
      <c r="X716" s="37">
        <f>IF(ISNUMBER($P716),$P716,IncPct)</f>
        <v/>
      </c>
      <c r="Y716" s="39">
        <f>IF($W716=0,0,MAX(0,MIN($W716,IncMonth-1))+MAX(0,$W716-IncMonth+1)*(1+$X716))</f>
        <v/>
      </c>
      <c r="Z716" s="40">
        <f>IF($C716="",0,IFERROR(INDEX(Departments!$B$5:$B$54,MATCH($C716,Departments!$A$5:$A$54,0)),0))</f>
        <v/>
      </c>
      <c r="AA716" s="41">
        <f>N($L716)*$Y716</f>
        <v/>
      </c>
      <c r="AB716" s="41">
        <f>N($M716)*$Y716</f>
        <v/>
      </c>
      <c r="AC716" s="41">
        <f>$AA716*$Z716</f>
        <v/>
      </c>
      <c r="AD716" s="41">
        <f>$AA716*BonusMonths/12</f>
        <v/>
      </c>
      <c r="AE716" s="41">
        <f>($AA716+SI_Gross*$AB716)*IF($Q716=1,SI_O,SI_E)</f>
        <v/>
      </c>
      <c r="AF716" s="41">
        <f>IF($Q716=1,0,$AA716*EOSB)</f>
        <v/>
      </c>
      <c r="AG716" s="41">
        <f>$AN716*$W716</f>
        <v/>
      </c>
      <c r="AH716" s="41">
        <f>SUM($AA716:$AG716)</f>
        <v/>
      </c>
      <c r="AI716" s="41">
        <f>12*($AM716+$AN716)</f>
        <v/>
      </c>
      <c r="AJ716" s="41">
        <f>$AM716*((IncMonth-1)+(13-IncMonth)*(1+$X716))+12*$AN716</f>
        <v/>
      </c>
      <c r="AK716" s="41">
        <f>IF($R716=1,N($L716)+N($M716),0)</f>
        <v/>
      </c>
      <c r="AL716">
        <f>IF($C716="","",IF(N($L716)&lt;=0,"Basic salary missing",IF(ISNA(MATCH($C716,Departments!$A$5:$A$54,0)),"Department not on Departments sheet",IF(AND($I716&lt;&gt;"",NOT(ISNUMBER($I716))),"Date of birth is text, not a date",IF(AND($K716&lt;&gt;"",NOT(ISNUMBER($K716))),"Contract end is text, not a date","")))))</f>
        <v/>
      </c>
      <c r="AM716" s="41">
        <f>IF($R716=0,0,N($L716)*(1+$Z716+BonusMonths/12+IF($Q716=1,0,EOSB))+N($M716)+(N($L716)+SI_Gross*N($M716))*IF($Q716=1,SI_O,SI_E))</f>
        <v/>
      </c>
      <c r="AN716" s="41">
        <f>IF($R716=0,0,(IF($Q716=1,MedO,MedE+Ticket)+Training)/12)</f>
        <v/>
      </c>
    </row>
    <row r="717">
      <c r="I717" s="35" t="n"/>
      <c r="J717" s="35" t="n"/>
      <c r="K717" s="35" t="n"/>
      <c r="L717" s="36" t="n"/>
      <c r="M717" s="36" t="n"/>
      <c r="P717" s="37" t="n"/>
      <c r="Q717" s="38">
        <f>IF($C717="",0,IF(OR(LOWER(TRIM($G717))="omani",LOWER(TRIM($G717))="oman",LOWER(TRIM($G717))="om",LOWER(TRIM($G717))="local"),1,0))</f>
        <v/>
      </c>
      <c r="R717" s="38">
        <f>IF($C717="",0,IF(OR(ISNUMBER(SEARCH("resign",$N717)),ISNUMBER(SEARCH("terminat",$N717)),ISNUMBER(SEARCH("inactive",$N717)),ISNUMBER(SEARCH("vacan",$N717)),ISNUMBER(SEARCH("deceased",$N717)),ISNUMBER(SEARCH("separated",$N717))),0,1))</f>
        <v/>
      </c>
      <c r="S717">
        <f>IF(OR($R717=0,NOT(ISNUMBER($I717))),"",IFERROR(DATEDIF($I717,DATE(FY,1,1),"y"),""))</f>
        <v/>
      </c>
      <c r="T717">
        <f>IF(OR($R717=0,NOT(ISNUMBER($J717))),"",IFERROR(DATEDIF($J717,DATE(FY,1,1),"y"),0))</f>
        <v/>
      </c>
      <c r="U717" s="38">
        <f>IF(OR($R717=0,NOT(ISNUMBER($I717))),0,IF(YEAR($I717)+IF($Q717=1,RetAgeO,RetAgeE)=FY,MONTH($I717),IF(YEAR($I717)+IF($Q717=1,RetAgeO,RetAgeE)&lt;FY,1,0)))</f>
        <v/>
      </c>
      <c r="V717" s="38">
        <f>IF(OR($R717=0,NOT(ISNUMBER($K717))),0,IF(YEAR($K717)=FY,MONTH($K717),IF(YEAR($K717)&lt;FY,1,0)))</f>
        <v/>
      </c>
      <c r="W717" s="38">
        <f>IF($R717=0,0,MIN(12,IF(AND(ISNUMBER($O717),$O717&gt;=1,$O717&lt;=12),INT($O717),12),IF(AND(RetireExit="Yes",$U717&gt;0),$U717,12),IF(AND(ContractExit="Yes",$V717&gt;0),$V717,12)))</f>
        <v/>
      </c>
      <c r="X717" s="37">
        <f>IF(ISNUMBER($P717),$P717,IncPct)</f>
        <v/>
      </c>
      <c r="Y717" s="39">
        <f>IF($W717=0,0,MAX(0,MIN($W717,IncMonth-1))+MAX(0,$W717-IncMonth+1)*(1+$X717))</f>
        <v/>
      </c>
      <c r="Z717" s="40">
        <f>IF($C717="",0,IFERROR(INDEX(Departments!$B$5:$B$54,MATCH($C717,Departments!$A$5:$A$54,0)),0))</f>
        <v/>
      </c>
      <c r="AA717" s="41">
        <f>N($L717)*$Y717</f>
        <v/>
      </c>
      <c r="AB717" s="41">
        <f>N($M717)*$Y717</f>
        <v/>
      </c>
      <c r="AC717" s="41">
        <f>$AA717*$Z717</f>
        <v/>
      </c>
      <c r="AD717" s="41">
        <f>$AA717*BonusMonths/12</f>
        <v/>
      </c>
      <c r="AE717" s="41">
        <f>($AA717+SI_Gross*$AB717)*IF($Q717=1,SI_O,SI_E)</f>
        <v/>
      </c>
      <c r="AF717" s="41">
        <f>IF($Q717=1,0,$AA717*EOSB)</f>
        <v/>
      </c>
      <c r="AG717" s="41">
        <f>$AN717*$W717</f>
        <v/>
      </c>
      <c r="AH717" s="41">
        <f>SUM($AA717:$AG717)</f>
        <v/>
      </c>
      <c r="AI717" s="41">
        <f>12*($AM717+$AN717)</f>
        <v/>
      </c>
      <c r="AJ717" s="41">
        <f>$AM717*((IncMonth-1)+(13-IncMonth)*(1+$X717))+12*$AN717</f>
        <v/>
      </c>
      <c r="AK717" s="41">
        <f>IF($R717=1,N($L717)+N($M717),0)</f>
        <v/>
      </c>
      <c r="AL717">
        <f>IF($C717="","",IF(N($L717)&lt;=0,"Basic salary missing",IF(ISNA(MATCH($C717,Departments!$A$5:$A$54,0)),"Department not on Departments sheet",IF(AND($I717&lt;&gt;"",NOT(ISNUMBER($I717))),"Date of birth is text, not a date",IF(AND($K717&lt;&gt;"",NOT(ISNUMBER($K717))),"Contract end is text, not a date","")))))</f>
        <v/>
      </c>
      <c r="AM717" s="41">
        <f>IF($R717=0,0,N($L717)*(1+$Z717+BonusMonths/12+IF($Q717=1,0,EOSB))+N($M717)+(N($L717)+SI_Gross*N($M717))*IF($Q717=1,SI_O,SI_E))</f>
        <v/>
      </c>
      <c r="AN717" s="41">
        <f>IF($R717=0,0,(IF($Q717=1,MedO,MedE+Ticket)+Training)/12)</f>
        <v/>
      </c>
    </row>
    <row r="718">
      <c r="I718" s="35" t="n"/>
      <c r="J718" s="35" t="n"/>
      <c r="K718" s="35" t="n"/>
      <c r="L718" s="36" t="n"/>
      <c r="M718" s="36" t="n"/>
      <c r="P718" s="37" t="n"/>
      <c r="Q718" s="38">
        <f>IF($C718="",0,IF(OR(LOWER(TRIM($G718))="omani",LOWER(TRIM($G718))="oman",LOWER(TRIM($G718))="om",LOWER(TRIM($G718))="local"),1,0))</f>
        <v/>
      </c>
      <c r="R718" s="38">
        <f>IF($C718="",0,IF(OR(ISNUMBER(SEARCH("resign",$N718)),ISNUMBER(SEARCH("terminat",$N718)),ISNUMBER(SEARCH("inactive",$N718)),ISNUMBER(SEARCH("vacan",$N718)),ISNUMBER(SEARCH("deceased",$N718)),ISNUMBER(SEARCH("separated",$N718))),0,1))</f>
        <v/>
      </c>
      <c r="S718">
        <f>IF(OR($R718=0,NOT(ISNUMBER($I718))),"",IFERROR(DATEDIF($I718,DATE(FY,1,1),"y"),""))</f>
        <v/>
      </c>
      <c r="T718">
        <f>IF(OR($R718=0,NOT(ISNUMBER($J718))),"",IFERROR(DATEDIF($J718,DATE(FY,1,1),"y"),0))</f>
        <v/>
      </c>
      <c r="U718" s="38">
        <f>IF(OR($R718=0,NOT(ISNUMBER($I718))),0,IF(YEAR($I718)+IF($Q718=1,RetAgeO,RetAgeE)=FY,MONTH($I718),IF(YEAR($I718)+IF($Q718=1,RetAgeO,RetAgeE)&lt;FY,1,0)))</f>
        <v/>
      </c>
      <c r="V718" s="38">
        <f>IF(OR($R718=0,NOT(ISNUMBER($K718))),0,IF(YEAR($K718)=FY,MONTH($K718),IF(YEAR($K718)&lt;FY,1,0)))</f>
        <v/>
      </c>
      <c r="W718" s="38">
        <f>IF($R718=0,0,MIN(12,IF(AND(ISNUMBER($O718),$O718&gt;=1,$O718&lt;=12),INT($O718),12),IF(AND(RetireExit="Yes",$U718&gt;0),$U718,12),IF(AND(ContractExit="Yes",$V718&gt;0),$V718,12)))</f>
        <v/>
      </c>
      <c r="X718" s="37">
        <f>IF(ISNUMBER($P718),$P718,IncPct)</f>
        <v/>
      </c>
      <c r="Y718" s="39">
        <f>IF($W718=0,0,MAX(0,MIN($W718,IncMonth-1))+MAX(0,$W718-IncMonth+1)*(1+$X718))</f>
        <v/>
      </c>
      <c r="Z718" s="40">
        <f>IF($C718="",0,IFERROR(INDEX(Departments!$B$5:$B$54,MATCH($C718,Departments!$A$5:$A$54,0)),0))</f>
        <v/>
      </c>
      <c r="AA718" s="41">
        <f>N($L718)*$Y718</f>
        <v/>
      </c>
      <c r="AB718" s="41">
        <f>N($M718)*$Y718</f>
        <v/>
      </c>
      <c r="AC718" s="41">
        <f>$AA718*$Z718</f>
        <v/>
      </c>
      <c r="AD718" s="41">
        <f>$AA718*BonusMonths/12</f>
        <v/>
      </c>
      <c r="AE718" s="41">
        <f>($AA718+SI_Gross*$AB718)*IF($Q718=1,SI_O,SI_E)</f>
        <v/>
      </c>
      <c r="AF718" s="41">
        <f>IF($Q718=1,0,$AA718*EOSB)</f>
        <v/>
      </c>
      <c r="AG718" s="41">
        <f>$AN718*$W718</f>
        <v/>
      </c>
      <c r="AH718" s="41">
        <f>SUM($AA718:$AG718)</f>
        <v/>
      </c>
      <c r="AI718" s="41">
        <f>12*($AM718+$AN718)</f>
        <v/>
      </c>
      <c r="AJ718" s="41">
        <f>$AM718*((IncMonth-1)+(13-IncMonth)*(1+$X718))+12*$AN718</f>
        <v/>
      </c>
      <c r="AK718" s="41">
        <f>IF($R718=1,N($L718)+N($M718),0)</f>
        <v/>
      </c>
      <c r="AL718">
        <f>IF($C718="","",IF(N($L718)&lt;=0,"Basic salary missing",IF(ISNA(MATCH($C718,Departments!$A$5:$A$54,0)),"Department not on Departments sheet",IF(AND($I718&lt;&gt;"",NOT(ISNUMBER($I718))),"Date of birth is text, not a date",IF(AND($K718&lt;&gt;"",NOT(ISNUMBER($K718))),"Contract end is text, not a date","")))))</f>
        <v/>
      </c>
      <c r="AM718" s="41">
        <f>IF($R718=0,0,N($L718)*(1+$Z718+BonusMonths/12+IF($Q718=1,0,EOSB))+N($M718)+(N($L718)+SI_Gross*N($M718))*IF($Q718=1,SI_O,SI_E))</f>
        <v/>
      </c>
      <c r="AN718" s="41">
        <f>IF($R718=0,0,(IF($Q718=1,MedO,MedE+Ticket)+Training)/12)</f>
        <v/>
      </c>
    </row>
    <row r="719">
      <c r="I719" s="35" t="n"/>
      <c r="J719" s="35" t="n"/>
      <c r="K719" s="35" t="n"/>
      <c r="L719" s="36" t="n"/>
      <c r="M719" s="36" t="n"/>
      <c r="P719" s="37" t="n"/>
      <c r="Q719" s="38">
        <f>IF($C719="",0,IF(OR(LOWER(TRIM($G719))="omani",LOWER(TRIM($G719))="oman",LOWER(TRIM($G719))="om",LOWER(TRIM($G719))="local"),1,0))</f>
        <v/>
      </c>
      <c r="R719" s="38">
        <f>IF($C719="",0,IF(OR(ISNUMBER(SEARCH("resign",$N719)),ISNUMBER(SEARCH("terminat",$N719)),ISNUMBER(SEARCH("inactive",$N719)),ISNUMBER(SEARCH("vacan",$N719)),ISNUMBER(SEARCH("deceased",$N719)),ISNUMBER(SEARCH("separated",$N719))),0,1))</f>
        <v/>
      </c>
      <c r="S719">
        <f>IF(OR($R719=0,NOT(ISNUMBER($I719))),"",IFERROR(DATEDIF($I719,DATE(FY,1,1),"y"),""))</f>
        <v/>
      </c>
      <c r="T719">
        <f>IF(OR($R719=0,NOT(ISNUMBER($J719))),"",IFERROR(DATEDIF($J719,DATE(FY,1,1),"y"),0))</f>
        <v/>
      </c>
      <c r="U719" s="38">
        <f>IF(OR($R719=0,NOT(ISNUMBER($I719))),0,IF(YEAR($I719)+IF($Q719=1,RetAgeO,RetAgeE)=FY,MONTH($I719),IF(YEAR($I719)+IF($Q719=1,RetAgeO,RetAgeE)&lt;FY,1,0)))</f>
        <v/>
      </c>
      <c r="V719" s="38">
        <f>IF(OR($R719=0,NOT(ISNUMBER($K719))),0,IF(YEAR($K719)=FY,MONTH($K719),IF(YEAR($K719)&lt;FY,1,0)))</f>
        <v/>
      </c>
      <c r="W719" s="38">
        <f>IF($R719=0,0,MIN(12,IF(AND(ISNUMBER($O719),$O719&gt;=1,$O719&lt;=12),INT($O719),12),IF(AND(RetireExit="Yes",$U719&gt;0),$U719,12),IF(AND(ContractExit="Yes",$V719&gt;0),$V719,12)))</f>
        <v/>
      </c>
      <c r="X719" s="37">
        <f>IF(ISNUMBER($P719),$P719,IncPct)</f>
        <v/>
      </c>
      <c r="Y719" s="39">
        <f>IF($W719=0,0,MAX(0,MIN($W719,IncMonth-1))+MAX(0,$W719-IncMonth+1)*(1+$X719))</f>
        <v/>
      </c>
      <c r="Z719" s="40">
        <f>IF($C719="",0,IFERROR(INDEX(Departments!$B$5:$B$54,MATCH($C719,Departments!$A$5:$A$54,0)),0))</f>
        <v/>
      </c>
      <c r="AA719" s="41">
        <f>N($L719)*$Y719</f>
        <v/>
      </c>
      <c r="AB719" s="41">
        <f>N($M719)*$Y719</f>
        <v/>
      </c>
      <c r="AC719" s="41">
        <f>$AA719*$Z719</f>
        <v/>
      </c>
      <c r="AD719" s="41">
        <f>$AA719*BonusMonths/12</f>
        <v/>
      </c>
      <c r="AE719" s="41">
        <f>($AA719+SI_Gross*$AB719)*IF($Q719=1,SI_O,SI_E)</f>
        <v/>
      </c>
      <c r="AF719" s="41">
        <f>IF($Q719=1,0,$AA719*EOSB)</f>
        <v/>
      </c>
      <c r="AG719" s="41">
        <f>$AN719*$W719</f>
        <v/>
      </c>
      <c r="AH719" s="41">
        <f>SUM($AA719:$AG719)</f>
        <v/>
      </c>
      <c r="AI719" s="41">
        <f>12*($AM719+$AN719)</f>
        <v/>
      </c>
      <c r="AJ719" s="41">
        <f>$AM719*((IncMonth-1)+(13-IncMonth)*(1+$X719))+12*$AN719</f>
        <v/>
      </c>
      <c r="AK719" s="41">
        <f>IF($R719=1,N($L719)+N($M719),0)</f>
        <v/>
      </c>
      <c r="AL719">
        <f>IF($C719="","",IF(N($L719)&lt;=0,"Basic salary missing",IF(ISNA(MATCH($C719,Departments!$A$5:$A$54,0)),"Department not on Departments sheet",IF(AND($I719&lt;&gt;"",NOT(ISNUMBER($I719))),"Date of birth is text, not a date",IF(AND($K719&lt;&gt;"",NOT(ISNUMBER($K719))),"Contract end is text, not a date","")))))</f>
        <v/>
      </c>
      <c r="AM719" s="41">
        <f>IF($R719=0,0,N($L719)*(1+$Z719+BonusMonths/12+IF($Q719=1,0,EOSB))+N($M719)+(N($L719)+SI_Gross*N($M719))*IF($Q719=1,SI_O,SI_E))</f>
        <v/>
      </c>
      <c r="AN719" s="41">
        <f>IF($R719=0,0,(IF($Q719=1,MedO,MedE+Ticket)+Training)/12)</f>
        <v/>
      </c>
    </row>
    <row r="720">
      <c r="I720" s="35" t="n"/>
      <c r="J720" s="35" t="n"/>
      <c r="K720" s="35" t="n"/>
      <c r="L720" s="36" t="n"/>
      <c r="M720" s="36" t="n"/>
      <c r="P720" s="37" t="n"/>
      <c r="Q720" s="38">
        <f>IF($C720="",0,IF(OR(LOWER(TRIM($G720))="omani",LOWER(TRIM($G720))="oman",LOWER(TRIM($G720))="om",LOWER(TRIM($G720))="local"),1,0))</f>
        <v/>
      </c>
      <c r="R720" s="38">
        <f>IF($C720="",0,IF(OR(ISNUMBER(SEARCH("resign",$N720)),ISNUMBER(SEARCH("terminat",$N720)),ISNUMBER(SEARCH("inactive",$N720)),ISNUMBER(SEARCH("vacan",$N720)),ISNUMBER(SEARCH("deceased",$N720)),ISNUMBER(SEARCH("separated",$N720))),0,1))</f>
        <v/>
      </c>
      <c r="S720">
        <f>IF(OR($R720=0,NOT(ISNUMBER($I720))),"",IFERROR(DATEDIF($I720,DATE(FY,1,1),"y"),""))</f>
        <v/>
      </c>
      <c r="T720">
        <f>IF(OR($R720=0,NOT(ISNUMBER($J720))),"",IFERROR(DATEDIF($J720,DATE(FY,1,1),"y"),0))</f>
        <v/>
      </c>
      <c r="U720" s="38">
        <f>IF(OR($R720=0,NOT(ISNUMBER($I720))),0,IF(YEAR($I720)+IF($Q720=1,RetAgeO,RetAgeE)=FY,MONTH($I720),IF(YEAR($I720)+IF($Q720=1,RetAgeO,RetAgeE)&lt;FY,1,0)))</f>
        <v/>
      </c>
      <c r="V720" s="38">
        <f>IF(OR($R720=0,NOT(ISNUMBER($K720))),0,IF(YEAR($K720)=FY,MONTH($K720),IF(YEAR($K720)&lt;FY,1,0)))</f>
        <v/>
      </c>
      <c r="W720" s="38">
        <f>IF($R720=0,0,MIN(12,IF(AND(ISNUMBER($O720),$O720&gt;=1,$O720&lt;=12),INT($O720),12),IF(AND(RetireExit="Yes",$U720&gt;0),$U720,12),IF(AND(ContractExit="Yes",$V720&gt;0),$V720,12)))</f>
        <v/>
      </c>
      <c r="X720" s="37">
        <f>IF(ISNUMBER($P720),$P720,IncPct)</f>
        <v/>
      </c>
      <c r="Y720" s="39">
        <f>IF($W720=0,0,MAX(0,MIN($W720,IncMonth-1))+MAX(0,$W720-IncMonth+1)*(1+$X720))</f>
        <v/>
      </c>
      <c r="Z720" s="40">
        <f>IF($C720="",0,IFERROR(INDEX(Departments!$B$5:$B$54,MATCH($C720,Departments!$A$5:$A$54,0)),0))</f>
        <v/>
      </c>
      <c r="AA720" s="41">
        <f>N($L720)*$Y720</f>
        <v/>
      </c>
      <c r="AB720" s="41">
        <f>N($M720)*$Y720</f>
        <v/>
      </c>
      <c r="AC720" s="41">
        <f>$AA720*$Z720</f>
        <v/>
      </c>
      <c r="AD720" s="41">
        <f>$AA720*BonusMonths/12</f>
        <v/>
      </c>
      <c r="AE720" s="41">
        <f>($AA720+SI_Gross*$AB720)*IF($Q720=1,SI_O,SI_E)</f>
        <v/>
      </c>
      <c r="AF720" s="41">
        <f>IF($Q720=1,0,$AA720*EOSB)</f>
        <v/>
      </c>
      <c r="AG720" s="41">
        <f>$AN720*$W720</f>
        <v/>
      </c>
      <c r="AH720" s="41">
        <f>SUM($AA720:$AG720)</f>
        <v/>
      </c>
      <c r="AI720" s="41">
        <f>12*($AM720+$AN720)</f>
        <v/>
      </c>
      <c r="AJ720" s="41">
        <f>$AM720*((IncMonth-1)+(13-IncMonth)*(1+$X720))+12*$AN720</f>
        <v/>
      </c>
      <c r="AK720" s="41">
        <f>IF($R720=1,N($L720)+N($M720),0)</f>
        <v/>
      </c>
      <c r="AL720">
        <f>IF($C720="","",IF(N($L720)&lt;=0,"Basic salary missing",IF(ISNA(MATCH($C720,Departments!$A$5:$A$54,0)),"Department not on Departments sheet",IF(AND($I720&lt;&gt;"",NOT(ISNUMBER($I720))),"Date of birth is text, not a date",IF(AND($K720&lt;&gt;"",NOT(ISNUMBER($K720))),"Contract end is text, not a date","")))))</f>
        <v/>
      </c>
      <c r="AM720" s="41">
        <f>IF($R720=0,0,N($L720)*(1+$Z720+BonusMonths/12+IF($Q720=1,0,EOSB))+N($M720)+(N($L720)+SI_Gross*N($M720))*IF($Q720=1,SI_O,SI_E))</f>
        <v/>
      </c>
      <c r="AN720" s="41">
        <f>IF($R720=0,0,(IF($Q720=1,MedO,MedE+Ticket)+Training)/12)</f>
        <v/>
      </c>
    </row>
    <row r="721">
      <c r="I721" s="35" t="n"/>
      <c r="J721" s="35" t="n"/>
      <c r="K721" s="35" t="n"/>
      <c r="L721" s="36" t="n"/>
      <c r="M721" s="36" t="n"/>
      <c r="P721" s="37" t="n"/>
      <c r="Q721" s="38">
        <f>IF($C721="",0,IF(OR(LOWER(TRIM($G721))="omani",LOWER(TRIM($G721))="oman",LOWER(TRIM($G721))="om",LOWER(TRIM($G721))="local"),1,0))</f>
        <v/>
      </c>
      <c r="R721" s="38">
        <f>IF($C721="",0,IF(OR(ISNUMBER(SEARCH("resign",$N721)),ISNUMBER(SEARCH("terminat",$N721)),ISNUMBER(SEARCH("inactive",$N721)),ISNUMBER(SEARCH("vacan",$N721)),ISNUMBER(SEARCH("deceased",$N721)),ISNUMBER(SEARCH("separated",$N721))),0,1))</f>
        <v/>
      </c>
      <c r="S721">
        <f>IF(OR($R721=0,NOT(ISNUMBER($I721))),"",IFERROR(DATEDIF($I721,DATE(FY,1,1),"y"),""))</f>
        <v/>
      </c>
      <c r="T721">
        <f>IF(OR($R721=0,NOT(ISNUMBER($J721))),"",IFERROR(DATEDIF($J721,DATE(FY,1,1),"y"),0))</f>
        <v/>
      </c>
      <c r="U721" s="38">
        <f>IF(OR($R721=0,NOT(ISNUMBER($I721))),0,IF(YEAR($I721)+IF($Q721=1,RetAgeO,RetAgeE)=FY,MONTH($I721),IF(YEAR($I721)+IF($Q721=1,RetAgeO,RetAgeE)&lt;FY,1,0)))</f>
        <v/>
      </c>
      <c r="V721" s="38">
        <f>IF(OR($R721=0,NOT(ISNUMBER($K721))),0,IF(YEAR($K721)=FY,MONTH($K721),IF(YEAR($K721)&lt;FY,1,0)))</f>
        <v/>
      </c>
      <c r="W721" s="38">
        <f>IF($R721=0,0,MIN(12,IF(AND(ISNUMBER($O721),$O721&gt;=1,$O721&lt;=12),INT($O721),12),IF(AND(RetireExit="Yes",$U721&gt;0),$U721,12),IF(AND(ContractExit="Yes",$V721&gt;0),$V721,12)))</f>
        <v/>
      </c>
      <c r="X721" s="37">
        <f>IF(ISNUMBER($P721),$P721,IncPct)</f>
        <v/>
      </c>
      <c r="Y721" s="39">
        <f>IF($W721=0,0,MAX(0,MIN($W721,IncMonth-1))+MAX(0,$W721-IncMonth+1)*(1+$X721))</f>
        <v/>
      </c>
      <c r="Z721" s="40">
        <f>IF($C721="",0,IFERROR(INDEX(Departments!$B$5:$B$54,MATCH($C721,Departments!$A$5:$A$54,0)),0))</f>
        <v/>
      </c>
      <c r="AA721" s="41">
        <f>N($L721)*$Y721</f>
        <v/>
      </c>
      <c r="AB721" s="41">
        <f>N($M721)*$Y721</f>
        <v/>
      </c>
      <c r="AC721" s="41">
        <f>$AA721*$Z721</f>
        <v/>
      </c>
      <c r="AD721" s="41">
        <f>$AA721*BonusMonths/12</f>
        <v/>
      </c>
      <c r="AE721" s="41">
        <f>($AA721+SI_Gross*$AB721)*IF($Q721=1,SI_O,SI_E)</f>
        <v/>
      </c>
      <c r="AF721" s="41">
        <f>IF($Q721=1,0,$AA721*EOSB)</f>
        <v/>
      </c>
      <c r="AG721" s="41">
        <f>$AN721*$W721</f>
        <v/>
      </c>
      <c r="AH721" s="41">
        <f>SUM($AA721:$AG721)</f>
        <v/>
      </c>
      <c r="AI721" s="41">
        <f>12*($AM721+$AN721)</f>
        <v/>
      </c>
      <c r="AJ721" s="41">
        <f>$AM721*((IncMonth-1)+(13-IncMonth)*(1+$X721))+12*$AN721</f>
        <v/>
      </c>
      <c r="AK721" s="41">
        <f>IF($R721=1,N($L721)+N($M721),0)</f>
        <v/>
      </c>
      <c r="AL721">
        <f>IF($C721="","",IF(N($L721)&lt;=0,"Basic salary missing",IF(ISNA(MATCH($C721,Departments!$A$5:$A$54,0)),"Department not on Departments sheet",IF(AND($I721&lt;&gt;"",NOT(ISNUMBER($I721))),"Date of birth is text, not a date",IF(AND($K721&lt;&gt;"",NOT(ISNUMBER($K721))),"Contract end is text, not a date","")))))</f>
        <v/>
      </c>
      <c r="AM721" s="41">
        <f>IF($R721=0,0,N($L721)*(1+$Z721+BonusMonths/12+IF($Q721=1,0,EOSB))+N($M721)+(N($L721)+SI_Gross*N($M721))*IF($Q721=1,SI_O,SI_E))</f>
        <v/>
      </c>
      <c r="AN721" s="41">
        <f>IF($R721=0,0,(IF($Q721=1,MedO,MedE+Ticket)+Training)/12)</f>
        <v/>
      </c>
    </row>
    <row r="722">
      <c r="I722" s="35" t="n"/>
      <c r="J722" s="35" t="n"/>
      <c r="K722" s="35" t="n"/>
      <c r="L722" s="36" t="n"/>
      <c r="M722" s="36" t="n"/>
      <c r="P722" s="37" t="n"/>
      <c r="Q722" s="38">
        <f>IF($C722="",0,IF(OR(LOWER(TRIM($G722))="omani",LOWER(TRIM($G722))="oman",LOWER(TRIM($G722))="om",LOWER(TRIM($G722))="local"),1,0))</f>
        <v/>
      </c>
      <c r="R722" s="38">
        <f>IF($C722="",0,IF(OR(ISNUMBER(SEARCH("resign",$N722)),ISNUMBER(SEARCH("terminat",$N722)),ISNUMBER(SEARCH("inactive",$N722)),ISNUMBER(SEARCH("vacan",$N722)),ISNUMBER(SEARCH("deceased",$N722)),ISNUMBER(SEARCH("separated",$N722))),0,1))</f>
        <v/>
      </c>
      <c r="S722">
        <f>IF(OR($R722=0,NOT(ISNUMBER($I722))),"",IFERROR(DATEDIF($I722,DATE(FY,1,1),"y"),""))</f>
        <v/>
      </c>
      <c r="T722">
        <f>IF(OR($R722=0,NOT(ISNUMBER($J722))),"",IFERROR(DATEDIF($J722,DATE(FY,1,1),"y"),0))</f>
        <v/>
      </c>
      <c r="U722" s="38">
        <f>IF(OR($R722=0,NOT(ISNUMBER($I722))),0,IF(YEAR($I722)+IF($Q722=1,RetAgeO,RetAgeE)=FY,MONTH($I722),IF(YEAR($I722)+IF($Q722=1,RetAgeO,RetAgeE)&lt;FY,1,0)))</f>
        <v/>
      </c>
      <c r="V722" s="38">
        <f>IF(OR($R722=0,NOT(ISNUMBER($K722))),0,IF(YEAR($K722)=FY,MONTH($K722),IF(YEAR($K722)&lt;FY,1,0)))</f>
        <v/>
      </c>
      <c r="W722" s="38">
        <f>IF($R722=0,0,MIN(12,IF(AND(ISNUMBER($O722),$O722&gt;=1,$O722&lt;=12),INT($O722),12),IF(AND(RetireExit="Yes",$U722&gt;0),$U722,12),IF(AND(ContractExit="Yes",$V722&gt;0),$V722,12)))</f>
        <v/>
      </c>
      <c r="X722" s="37">
        <f>IF(ISNUMBER($P722),$P722,IncPct)</f>
        <v/>
      </c>
      <c r="Y722" s="39">
        <f>IF($W722=0,0,MAX(0,MIN($W722,IncMonth-1))+MAX(0,$W722-IncMonth+1)*(1+$X722))</f>
        <v/>
      </c>
      <c r="Z722" s="40">
        <f>IF($C722="",0,IFERROR(INDEX(Departments!$B$5:$B$54,MATCH($C722,Departments!$A$5:$A$54,0)),0))</f>
        <v/>
      </c>
      <c r="AA722" s="41">
        <f>N($L722)*$Y722</f>
        <v/>
      </c>
      <c r="AB722" s="41">
        <f>N($M722)*$Y722</f>
        <v/>
      </c>
      <c r="AC722" s="41">
        <f>$AA722*$Z722</f>
        <v/>
      </c>
      <c r="AD722" s="41">
        <f>$AA722*BonusMonths/12</f>
        <v/>
      </c>
      <c r="AE722" s="41">
        <f>($AA722+SI_Gross*$AB722)*IF($Q722=1,SI_O,SI_E)</f>
        <v/>
      </c>
      <c r="AF722" s="41">
        <f>IF($Q722=1,0,$AA722*EOSB)</f>
        <v/>
      </c>
      <c r="AG722" s="41">
        <f>$AN722*$W722</f>
        <v/>
      </c>
      <c r="AH722" s="41">
        <f>SUM($AA722:$AG722)</f>
        <v/>
      </c>
      <c r="AI722" s="41">
        <f>12*($AM722+$AN722)</f>
        <v/>
      </c>
      <c r="AJ722" s="41">
        <f>$AM722*((IncMonth-1)+(13-IncMonth)*(1+$X722))+12*$AN722</f>
        <v/>
      </c>
      <c r="AK722" s="41">
        <f>IF($R722=1,N($L722)+N($M722),0)</f>
        <v/>
      </c>
      <c r="AL722">
        <f>IF($C722="","",IF(N($L722)&lt;=0,"Basic salary missing",IF(ISNA(MATCH($C722,Departments!$A$5:$A$54,0)),"Department not on Departments sheet",IF(AND($I722&lt;&gt;"",NOT(ISNUMBER($I722))),"Date of birth is text, not a date",IF(AND($K722&lt;&gt;"",NOT(ISNUMBER($K722))),"Contract end is text, not a date","")))))</f>
        <v/>
      </c>
      <c r="AM722" s="41">
        <f>IF($R722=0,0,N($L722)*(1+$Z722+BonusMonths/12+IF($Q722=1,0,EOSB))+N($M722)+(N($L722)+SI_Gross*N($M722))*IF($Q722=1,SI_O,SI_E))</f>
        <v/>
      </c>
      <c r="AN722" s="41">
        <f>IF($R722=0,0,(IF($Q722=1,MedO,MedE+Ticket)+Training)/12)</f>
        <v/>
      </c>
    </row>
    <row r="723">
      <c r="I723" s="35" t="n"/>
      <c r="J723" s="35" t="n"/>
      <c r="K723" s="35" t="n"/>
      <c r="L723" s="36" t="n"/>
      <c r="M723" s="36" t="n"/>
      <c r="P723" s="37" t="n"/>
      <c r="Q723" s="38">
        <f>IF($C723="",0,IF(OR(LOWER(TRIM($G723))="omani",LOWER(TRIM($G723))="oman",LOWER(TRIM($G723))="om",LOWER(TRIM($G723))="local"),1,0))</f>
        <v/>
      </c>
      <c r="R723" s="38">
        <f>IF($C723="",0,IF(OR(ISNUMBER(SEARCH("resign",$N723)),ISNUMBER(SEARCH("terminat",$N723)),ISNUMBER(SEARCH("inactive",$N723)),ISNUMBER(SEARCH("vacan",$N723)),ISNUMBER(SEARCH("deceased",$N723)),ISNUMBER(SEARCH("separated",$N723))),0,1))</f>
        <v/>
      </c>
      <c r="S723">
        <f>IF(OR($R723=0,NOT(ISNUMBER($I723))),"",IFERROR(DATEDIF($I723,DATE(FY,1,1),"y"),""))</f>
        <v/>
      </c>
      <c r="T723">
        <f>IF(OR($R723=0,NOT(ISNUMBER($J723))),"",IFERROR(DATEDIF($J723,DATE(FY,1,1),"y"),0))</f>
        <v/>
      </c>
      <c r="U723" s="38">
        <f>IF(OR($R723=0,NOT(ISNUMBER($I723))),0,IF(YEAR($I723)+IF($Q723=1,RetAgeO,RetAgeE)=FY,MONTH($I723),IF(YEAR($I723)+IF($Q723=1,RetAgeO,RetAgeE)&lt;FY,1,0)))</f>
        <v/>
      </c>
      <c r="V723" s="38">
        <f>IF(OR($R723=0,NOT(ISNUMBER($K723))),0,IF(YEAR($K723)=FY,MONTH($K723),IF(YEAR($K723)&lt;FY,1,0)))</f>
        <v/>
      </c>
      <c r="W723" s="38">
        <f>IF($R723=0,0,MIN(12,IF(AND(ISNUMBER($O723),$O723&gt;=1,$O723&lt;=12),INT($O723),12),IF(AND(RetireExit="Yes",$U723&gt;0),$U723,12),IF(AND(ContractExit="Yes",$V723&gt;0),$V723,12)))</f>
        <v/>
      </c>
      <c r="X723" s="37">
        <f>IF(ISNUMBER($P723),$P723,IncPct)</f>
        <v/>
      </c>
      <c r="Y723" s="39">
        <f>IF($W723=0,0,MAX(0,MIN($W723,IncMonth-1))+MAX(0,$W723-IncMonth+1)*(1+$X723))</f>
        <v/>
      </c>
      <c r="Z723" s="40">
        <f>IF($C723="",0,IFERROR(INDEX(Departments!$B$5:$B$54,MATCH($C723,Departments!$A$5:$A$54,0)),0))</f>
        <v/>
      </c>
      <c r="AA723" s="41">
        <f>N($L723)*$Y723</f>
        <v/>
      </c>
      <c r="AB723" s="41">
        <f>N($M723)*$Y723</f>
        <v/>
      </c>
      <c r="AC723" s="41">
        <f>$AA723*$Z723</f>
        <v/>
      </c>
      <c r="AD723" s="41">
        <f>$AA723*BonusMonths/12</f>
        <v/>
      </c>
      <c r="AE723" s="41">
        <f>($AA723+SI_Gross*$AB723)*IF($Q723=1,SI_O,SI_E)</f>
        <v/>
      </c>
      <c r="AF723" s="41">
        <f>IF($Q723=1,0,$AA723*EOSB)</f>
        <v/>
      </c>
      <c r="AG723" s="41">
        <f>$AN723*$W723</f>
        <v/>
      </c>
      <c r="AH723" s="41">
        <f>SUM($AA723:$AG723)</f>
        <v/>
      </c>
      <c r="AI723" s="41">
        <f>12*($AM723+$AN723)</f>
        <v/>
      </c>
      <c r="AJ723" s="41">
        <f>$AM723*((IncMonth-1)+(13-IncMonth)*(1+$X723))+12*$AN723</f>
        <v/>
      </c>
      <c r="AK723" s="41">
        <f>IF($R723=1,N($L723)+N($M723),0)</f>
        <v/>
      </c>
      <c r="AL723">
        <f>IF($C723="","",IF(N($L723)&lt;=0,"Basic salary missing",IF(ISNA(MATCH($C723,Departments!$A$5:$A$54,0)),"Department not on Departments sheet",IF(AND($I723&lt;&gt;"",NOT(ISNUMBER($I723))),"Date of birth is text, not a date",IF(AND($K723&lt;&gt;"",NOT(ISNUMBER($K723))),"Contract end is text, not a date","")))))</f>
        <v/>
      </c>
      <c r="AM723" s="41">
        <f>IF($R723=0,0,N($L723)*(1+$Z723+BonusMonths/12+IF($Q723=1,0,EOSB))+N($M723)+(N($L723)+SI_Gross*N($M723))*IF($Q723=1,SI_O,SI_E))</f>
        <v/>
      </c>
      <c r="AN723" s="41">
        <f>IF($R723=0,0,(IF($Q723=1,MedO,MedE+Ticket)+Training)/12)</f>
        <v/>
      </c>
    </row>
    <row r="724">
      <c r="I724" s="35" t="n"/>
      <c r="J724" s="35" t="n"/>
      <c r="K724" s="35" t="n"/>
      <c r="L724" s="36" t="n"/>
      <c r="M724" s="36" t="n"/>
      <c r="P724" s="37" t="n"/>
      <c r="Q724" s="38">
        <f>IF($C724="",0,IF(OR(LOWER(TRIM($G724))="omani",LOWER(TRIM($G724))="oman",LOWER(TRIM($G724))="om",LOWER(TRIM($G724))="local"),1,0))</f>
        <v/>
      </c>
      <c r="R724" s="38">
        <f>IF($C724="",0,IF(OR(ISNUMBER(SEARCH("resign",$N724)),ISNUMBER(SEARCH("terminat",$N724)),ISNUMBER(SEARCH("inactive",$N724)),ISNUMBER(SEARCH("vacan",$N724)),ISNUMBER(SEARCH("deceased",$N724)),ISNUMBER(SEARCH("separated",$N724))),0,1))</f>
        <v/>
      </c>
      <c r="S724">
        <f>IF(OR($R724=0,NOT(ISNUMBER($I724))),"",IFERROR(DATEDIF($I724,DATE(FY,1,1),"y"),""))</f>
        <v/>
      </c>
      <c r="T724">
        <f>IF(OR($R724=0,NOT(ISNUMBER($J724))),"",IFERROR(DATEDIF($J724,DATE(FY,1,1),"y"),0))</f>
        <v/>
      </c>
      <c r="U724" s="38">
        <f>IF(OR($R724=0,NOT(ISNUMBER($I724))),0,IF(YEAR($I724)+IF($Q724=1,RetAgeO,RetAgeE)=FY,MONTH($I724),IF(YEAR($I724)+IF($Q724=1,RetAgeO,RetAgeE)&lt;FY,1,0)))</f>
        <v/>
      </c>
      <c r="V724" s="38">
        <f>IF(OR($R724=0,NOT(ISNUMBER($K724))),0,IF(YEAR($K724)=FY,MONTH($K724),IF(YEAR($K724)&lt;FY,1,0)))</f>
        <v/>
      </c>
      <c r="W724" s="38">
        <f>IF($R724=0,0,MIN(12,IF(AND(ISNUMBER($O724),$O724&gt;=1,$O724&lt;=12),INT($O724),12),IF(AND(RetireExit="Yes",$U724&gt;0),$U724,12),IF(AND(ContractExit="Yes",$V724&gt;0),$V724,12)))</f>
        <v/>
      </c>
      <c r="X724" s="37">
        <f>IF(ISNUMBER($P724),$P724,IncPct)</f>
        <v/>
      </c>
      <c r="Y724" s="39">
        <f>IF($W724=0,0,MAX(0,MIN($W724,IncMonth-1))+MAX(0,$W724-IncMonth+1)*(1+$X724))</f>
        <v/>
      </c>
      <c r="Z724" s="40">
        <f>IF($C724="",0,IFERROR(INDEX(Departments!$B$5:$B$54,MATCH($C724,Departments!$A$5:$A$54,0)),0))</f>
        <v/>
      </c>
      <c r="AA724" s="41">
        <f>N($L724)*$Y724</f>
        <v/>
      </c>
      <c r="AB724" s="41">
        <f>N($M724)*$Y724</f>
        <v/>
      </c>
      <c r="AC724" s="41">
        <f>$AA724*$Z724</f>
        <v/>
      </c>
      <c r="AD724" s="41">
        <f>$AA724*BonusMonths/12</f>
        <v/>
      </c>
      <c r="AE724" s="41">
        <f>($AA724+SI_Gross*$AB724)*IF($Q724=1,SI_O,SI_E)</f>
        <v/>
      </c>
      <c r="AF724" s="41">
        <f>IF($Q724=1,0,$AA724*EOSB)</f>
        <v/>
      </c>
      <c r="AG724" s="41">
        <f>$AN724*$W724</f>
        <v/>
      </c>
      <c r="AH724" s="41">
        <f>SUM($AA724:$AG724)</f>
        <v/>
      </c>
      <c r="AI724" s="41">
        <f>12*($AM724+$AN724)</f>
        <v/>
      </c>
      <c r="AJ724" s="41">
        <f>$AM724*((IncMonth-1)+(13-IncMonth)*(1+$X724))+12*$AN724</f>
        <v/>
      </c>
      <c r="AK724" s="41">
        <f>IF($R724=1,N($L724)+N($M724),0)</f>
        <v/>
      </c>
      <c r="AL724">
        <f>IF($C724="","",IF(N($L724)&lt;=0,"Basic salary missing",IF(ISNA(MATCH($C724,Departments!$A$5:$A$54,0)),"Department not on Departments sheet",IF(AND($I724&lt;&gt;"",NOT(ISNUMBER($I724))),"Date of birth is text, not a date",IF(AND($K724&lt;&gt;"",NOT(ISNUMBER($K724))),"Contract end is text, not a date","")))))</f>
        <v/>
      </c>
      <c r="AM724" s="41">
        <f>IF($R724=0,0,N($L724)*(1+$Z724+BonusMonths/12+IF($Q724=1,0,EOSB))+N($M724)+(N($L724)+SI_Gross*N($M724))*IF($Q724=1,SI_O,SI_E))</f>
        <v/>
      </c>
      <c r="AN724" s="41">
        <f>IF($R724=0,0,(IF($Q724=1,MedO,MedE+Ticket)+Training)/12)</f>
        <v/>
      </c>
    </row>
    <row r="725">
      <c r="I725" s="35" t="n"/>
      <c r="J725" s="35" t="n"/>
      <c r="K725" s="35" t="n"/>
      <c r="L725" s="36" t="n"/>
      <c r="M725" s="36" t="n"/>
      <c r="P725" s="37" t="n"/>
      <c r="Q725" s="38">
        <f>IF($C725="",0,IF(OR(LOWER(TRIM($G725))="omani",LOWER(TRIM($G725))="oman",LOWER(TRIM($G725))="om",LOWER(TRIM($G725))="local"),1,0))</f>
        <v/>
      </c>
      <c r="R725" s="38">
        <f>IF($C725="",0,IF(OR(ISNUMBER(SEARCH("resign",$N725)),ISNUMBER(SEARCH("terminat",$N725)),ISNUMBER(SEARCH("inactive",$N725)),ISNUMBER(SEARCH("vacan",$N725)),ISNUMBER(SEARCH("deceased",$N725)),ISNUMBER(SEARCH("separated",$N725))),0,1))</f>
        <v/>
      </c>
      <c r="S725">
        <f>IF(OR($R725=0,NOT(ISNUMBER($I725))),"",IFERROR(DATEDIF($I725,DATE(FY,1,1),"y"),""))</f>
        <v/>
      </c>
      <c r="T725">
        <f>IF(OR($R725=0,NOT(ISNUMBER($J725))),"",IFERROR(DATEDIF($J725,DATE(FY,1,1),"y"),0))</f>
        <v/>
      </c>
      <c r="U725" s="38">
        <f>IF(OR($R725=0,NOT(ISNUMBER($I725))),0,IF(YEAR($I725)+IF($Q725=1,RetAgeO,RetAgeE)=FY,MONTH($I725),IF(YEAR($I725)+IF($Q725=1,RetAgeO,RetAgeE)&lt;FY,1,0)))</f>
        <v/>
      </c>
      <c r="V725" s="38">
        <f>IF(OR($R725=0,NOT(ISNUMBER($K725))),0,IF(YEAR($K725)=FY,MONTH($K725),IF(YEAR($K725)&lt;FY,1,0)))</f>
        <v/>
      </c>
      <c r="W725" s="38">
        <f>IF($R725=0,0,MIN(12,IF(AND(ISNUMBER($O725),$O725&gt;=1,$O725&lt;=12),INT($O725),12),IF(AND(RetireExit="Yes",$U725&gt;0),$U725,12),IF(AND(ContractExit="Yes",$V725&gt;0),$V725,12)))</f>
        <v/>
      </c>
      <c r="X725" s="37">
        <f>IF(ISNUMBER($P725),$P725,IncPct)</f>
        <v/>
      </c>
      <c r="Y725" s="39">
        <f>IF($W725=0,0,MAX(0,MIN($W725,IncMonth-1))+MAX(0,$W725-IncMonth+1)*(1+$X725))</f>
        <v/>
      </c>
      <c r="Z725" s="40">
        <f>IF($C725="",0,IFERROR(INDEX(Departments!$B$5:$B$54,MATCH($C725,Departments!$A$5:$A$54,0)),0))</f>
        <v/>
      </c>
      <c r="AA725" s="41">
        <f>N($L725)*$Y725</f>
        <v/>
      </c>
      <c r="AB725" s="41">
        <f>N($M725)*$Y725</f>
        <v/>
      </c>
      <c r="AC725" s="41">
        <f>$AA725*$Z725</f>
        <v/>
      </c>
      <c r="AD725" s="41">
        <f>$AA725*BonusMonths/12</f>
        <v/>
      </c>
      <c r="AE725" s="41">
        <f>($AA725+SI_Gross*$AB725)*IF($Q725=1,SI_O,SI_E)</f>
        <v/>
      </c>
      <c r="AF725" s="41">
        <f>IF($Q725=1,0,$AA725*EOSB)</f>
        <v/>
      </c>
      <c r="AG725" s="41">
        <f>$AN725*$W725</f>
        <v/>
      </c>
      <c r="AH725" s="41">
        <f>SUM($AA725:$AG725)</f>
        <v/>
      </c>
      <c r="AI725" s="41">
        <f>12*($AM725+$AN725)</f>
        <v/>
      </c>
      <c r="AJ725" s="41">
        <f>$AM725*((IncMonth-1)+(13-IncMonth)*(1+$X725))+12*$AN725</f>
        <v/>
      </c>
      <c r="AK725" s="41">
        <f>IF($R725=1,N($L725)+N($M725),0)</f>
        <v/>
      </c>
      <c r="AL725">
        <f>IF($C725="","",IF(N($L725)&lt;=0,"Basic salary missing",IF(ISNA(MATCH($C725,Departments!$A$5:$A$54,0)),"Department not on Departments sheet",IF(AND($I725&lt;&gt;"",NOT(ISNUMBER($I725))),"Date of birth is text, not a date",IF(AND($K725&lt;&gt;"",NOT(ISNUMBER($K725))),"Contract end is text, not a date","")))))</f>
        <v/>
      </c>
      <c r="AM725" s="41">
        <f>IF($R725=0,0,N($L725)*(1+$Z725+BonusMonths/12+IF($Q725=1,0,EOSB))+N($M725)+(N($L725)+SI_Gross*N($M725))*IF($Q725=1,SI_O,SI_E))</f>
        <v/>
      </c>
      <c r="AN725" s="41">
        <f>IF($R725=0,0,(IF($Q725=1,MedO,MedE+Ticket)+Training)/12)</f>
        <v/>
      </c>
    </row>
    <row r="726">
      <c r="I726" s="35" t="n"/>
      <c r="J726" s="35" t="n"/>
      <c r="K726" s="35" t="n"/>
      <c r="L726" s="36" t="n"/>
      <c r="M726" s="36" t="n"/>
      <c r="P726" s="37" t="n"/>
      <c r="Q726" s="38">
        <f>IF($C726="",0,IF(OR(LOWER(TRIM($G726))="omani",LOWER(TRIM($G726))="oman",LOWER(TRIM($G726))="om",LOWER(TRIM($G726))="local"),1,0))</f>
        <v/>
      </c>
      <c r="R726" s="38">
        <f>IF($C726="",0,IF(OR(ISNUMBER(SEARCH("resign",$N726)),ISNUMBER(SEARCH("terminat",$N726)),ISNUMBER(SEARCH("inactive",$N726)),ISNUMBER(SEARCH("vacan",$N726)),ISNUMBER(SEARCH("deceased",$N726)),ISNUMBER(SEARCH("separated",$N726))),0,1))</f>
        <v/>
      </c>
      <c r="S726">
        <f>IF(OR($R726=0,NOT(ISNUMBER($I726))),"",IFERROR(DATEDIF($I726,DATE(FY,1,1),"y"),""))</f>
        <v/>
      </c>
      <c r="T726">
        <f>IF(OR($R726=0,NOT(ISNUMBER($J726))),"",IFERROR(DATEDIF($J726,DATE(FY,1,1),"y"),0))</f>
        <v/>
      </c>
      <c r="U726" s="38">
        <f>IF(OR($R726=0,NOT(ISNUMBER($I726))),0,IF(YEAR($I726)+IF($Q726=1,RetAgeO,RetAgeE)=FY,MONTH($I726),IF(YEAR($I726)+IF($Q726=1,RetAgeO,RetAgeE)&lt;FY,1,0)))</f>
        <v/>
      </c>
      <c r="V726" s="38">
        <f>IF(OR($R726=0,NOT(ISNUMBER($K726))),0,IF(YEAR($K726)=FY,MONTH($K726),IF(YEAR($K726)&lt;FY,1,0)))</f>
        <v/>
      </c>
      <c r="W726" s="38">
        <f>IF($R726=0,0,MIN(12,IF(AND(ISNUMBER($O726),$O726&gt;=1,$O726&lt;=12),INT($O726),12),IF(AND(RetireExit="Yes",$U726&gt;0),$U726,12),IF(AND(ContractExit="Yes",$V726&gt;0),$V726,12)))</f>
        <v/>
      </c>
      <c r="X726" s="37">
        <f>IF(ISNUMBER($P726),$P726,IncPct)</f>
        <v/>
      </c>
      <c r="Y726" s="39">
        <f>IF($W726=0,0,MAX(0,MIN($W726,IncMonth-1))+MAX(0,$W726-IncMonth+1)*(1+$X726))</f>
        <v/>
      </c>
      <c r="Z726" s="40">
        <f>IF($C726="",0,IFERROR(INDEX(Departments!$B$5:$B$54,MATCH($C726,Departments!$A$5:$A$54,0)),0))</f>
        <v/>
      </c>
      <c r="AA726" s="41">
        <f>N($L726)*$Y726</f>
        <v/>
      </c>
      <c r="AB726" s="41">
        <f>N($M726)*$Y726</f>
        <v/>
      </c>
      <c r="AC726" s="41">
        <f>$AA726*$Z726</f>
        <v/>
      </c>
      <c r="AD726" s="41">
        <f>$AA726*BonusMonths/12</f>
        <v/>
      </c>
      <c r="AE726" s="41">
        <f>($AA726+SI_Gross*$AB726)*IF($Q726=1,SI_O,SI_E)</f>
        <v/>
      </c>
      <c r="AF726" s="41">
        <f>IF($Q726=1,0,$AA726*EOSB)</f>
        <v/>
      </c>
      <c r="AG726" s="41">
        <f>$AN726*$W726</f>
        <v/>
      </c>
      <c r="AH726" s="41">
        <f>SUM($AA726:$AG726)</f>
        <v/>
      </c>
      <c r="AI726" s="41">
        <f>12*($AM726+$AN726)</f>
        <v/>
      </c>
      <c r="AJ726" s="41">
        <f>$AM726*((IncMonth-1)+(13-IncMonth)*(1+$X726))+12*$AN726</f>
        <v/>
      </c>
      <c r="AK726" s="41">
        <f>IF($R726=1,N($L726)+N($M726),0)</f>
        <v/>
      </c>
      <c r="AL726">
        <f>IF($C726="","",IF(N($L726)&lt;=0,"Basic salary missing",IF(ISNA(MATCH($C726,Departments!$A$5:$A$54,0)),"Department not on Departments sheet",IF(AND($I726&lt;&gt;"",NOT(ISNUMBER($I726))),"Date of birth is text, not a date",IF(AND($K726&lt;&gt;"",NOT(ISNUMBER($K726))),"Contract end is text, not a date","")))))</f>
        <v/>
      </c>
      <c r="AM726" s="41">
        <f>IF($R726=0,0,N($L726)*(1+$Z726+BonusMonths/12+IF($Q726=1,0,EOSB))+N($M726)+(N($L726)+SI_Gross*N($M726))*IF($Q726=1,SI_O,SI_E))</f>
        <v/>
      </c>
      <c r="AN726" s="41">
        <f>IF($R726=0,0,(IF($Q726=1,MedO,MedE+Ticket)+Training)/12)</f>
        <v/>
      </c>
    </row>
    <row r="727">
      <c r="I727" s="35" t="n"/>
      <c r="J727" s="35" t="n"/>
      <c r="K727" s="35" t="n"/>
      <c r="L727" s="36" t="n"/>
      <c r="M727" s="36" t="n"/>
      <c r="P727" s="37" t="n"/>
      <c r="Q727" s="38">
        <f>IF($C727="",0,IF(OR(LOWER(TRIM($G727))="omani",LOWER(TRIM($G727))="oman",LOWER(TRIM($G727))="om",LOWER(TRIM($G727))="local"),1,0))</f>
        <v/>
      </c>
      <c r="R727" s="38">
        <f>IF($C727="",0,IF(OR(ISNUMBER(SEARCH("resign",$N727)),ISNUMBER(SEARCH("terminat",$N727)),ISNUMBER(SEARCH("inactive",$N727)),ISNUMBER(SEARCH("vacan",$N727)),ISNUMBER(SEARCH("deceased",$N727)),ISNUMBER(SEARCH("separated",$N727))),0,1))</f>
        <v/>
      </c>
      <c r="S727">
        <f>IF(OR($R727=0,NOT(ISNUMBER($I727))),"",IFERROR(DATEDIF($I727,DATE(FY,1,1),"y"),""))</f>
        <v/>
      </c>
      <c r="T727">
        <f>IF(OR($R727=0,NOT(ISNUMBER($J727))),"",IFERROR(DATEDIF($J727,DATE(FY,1,1),"y"),0))</f>
        <v/>
      </c>
      <c r="U727" s="38">
        <f>IF(OR($R727=0,NOT(ISNUMBER($I727))),0,IF(YEAR($I727)+IF($Q727=1,RetAgeO,RetAgeE)=FY,MONTH($I727),IF(YEAR($I727)+IF($Q727=1,RetAgeO,RetAgeE)&lt;FY,1,0)))</f>
        <v/>
      </c>
      <c r="V727" s="38">
        <f>IF(OR($R727=0,NOT(ISNUMBER($K727))),0,IF(YEAR($K727)=FY,MONTH($K727),IF(YEAR($K727)&lt;FY,1,0)))</f>
        <v/>
      </c>
      <c r="W727" s="38">
        <f>IF($R727=0,0,MIN(12,IF(AND(ISNUMBER($O727),$O727&gt;=1,$O727&lt;=12),INT($O727),12),IF(AND(RetireExit="Yes",$U727&gt;0),$U727,12),IF(AND(ContractExit="Yes",$V727&gt;0),$V727,12)))</f>
        <v/>
      </c>
      <c r="X727" s="37">
        <f>IF(ISNUMBER($P727),$P727,IncPct)</f>
        <v/>
      </c>
      <c r="Y727" s="39">
        <f>IF($W727=0,0,MAX(0,MIN($W727,IncMonth-1))+MAX(0,$W727-IncMonth+1)*(1+$X727))</f>
        <v/>
      </c>
      <c r="Z727" s="40">
        <f>IF($C727="",0,IFERROR(INDEX(Departments!$B$5:$B$54,MATCH($C727,Departments!$A$5:$A$54,0)),0))</f>
        <v/>
      </c>
      <c r="AA727" s="41">
        <f>N($L727)*$Y727</f>
        <v/>
      </c>
      <c r="AB727" s="41">
        <f>N($M727)*$Y727</f>
        <v/>
      </c>
      <c r="AC727" s="41">
        <f>$AA727*$Z727</f>
        <v/>
      </c>
      <c r="AD727" s="41">
        <f>$AA727*BonusMonths/12</f>
        <v/>
      </c>
      <c r="AE727" s="41">
        <f>($AA727+SI_Gross*$AB727)*IF($Q727=1,SI_O,SI_E)</f>
        <v/>
      </c>
      <c r="AF727" s="41">
        <f>IF($Q727=1,0,$AA727*EOSB)</f>
        <v/>
      </c>
      <c r="AG727" s="41">
        <f>$AN727*$W727</f>
        <v/>
      </c>
      <c r="AH727" s="41">
        <f>SUM($AA727:$AG727)</f>
        <v/>
      </c>
      <c r="AI727" s="41">
        <f>12*($AM727+$AN727)</f>
        <v/>
      </c>
      <c r="AJ727" s="41">
        <f>$AM727*((IncMonth-1)+(13-IncMonth)*(1+$X727))+12*$AN727</f>
        <v/>
      </c>
      <c r="AK727" s="41">
        <f>IF($R727=1,N($L727)+N($M727),0)</f>
        <v/>
      </c>
      <c r="AL727">
        <f>IF($C727="","",IF(N($L727)&lt;=0,"Basic salary missing",IF(ISNA(MATCH($C727,Departments!$A$5:$A$54,0)),"Department not on Departments sheet",IF(AND($I727&lt;&gt;"",NOT(ISNUMBER($I727))),"Date of birth is text, not a date",IF(AND($K727&lt;&gt;"",NOT(ISNUMBER($K727))),"Contract end is text, not a date","")))))</f>
        <v/>
      </c>
      <c r="AM727" s="41">
        <f>IF($R727=0,0,N($L727)*(1+$Z727+BonusMonths/12+IF($Q727=1,0,EOSB))+N($M727)+(N($L727)+SI_Gross*N($M727))*IF($Q727=1,SI_O,SI_E))</f>
        <v/>
      </c>
      <c r="AN727" s="41">
        <f>IF($R727=0,0,(IF($Q727=1,MedO,MedE+Ticket)+Training)/12)</f>
        <v/>
      </c>
    </row>
    <row r="728">
      <c r="I728" s="35" t="n"/>
      <c r="J728" s="35" t="n"/>
      <c r="K728" s="35" t="n"/>
      <c r="L728" s="36" t="n"/>
      <c r="M728" s="36" t="n"/>
      <c r="P728" s="37" t="n"/>
      <c r="Q728" s="38">
        <f>IF($C728="",0,IF(OR(LOWER(TRIM($G728))="omani",LOWER(TRIM($G728))="oman",LOWER(TRIM($G728))="om",LOWER(TRIM($G728))="local"),1,0))</f>
        <v/>
      </c>
      <c r="R728" s="38">
        <f>IF($C728="",0,IF(OR(ISNUMBER(SEARCH("resign",$N728)),ISNUMBER(SEARCH("terminat",$N728)),ISNUMBER(SEARCH("inactive",$N728)),ISNUMBER(SEARCH("vacan",$N728)),ISNUMBER(SEARCH("deceased",$N728)),ISNUMBER(SEARCH("separated",$N728))),0,1))</f>
        <v/>
      </c>
      <c r="S728">
        <f>IF(OR($R728=0,NOT(ISNUMBER($I728))),"",IFERROR(DATEDIF($I728,DATE(FY,1,1),"y"),""))</f>
        <v/>
      </c>
      <c r="T728">
        <f>IF(OR($R728=0,NOT(ISNUMBER($J728))),"",IFERROR(DATEDIF($J728,DATE(FY,1,1),"y"),0))</f>
        <v/>
      </c>
      <c r="U728" s="38">
        <f>IF(OR($R728=0,NOT(ISNUMBER($I728))),0,IF(YEAR($I728)+IF($Q728=1,RetAgeO,RetAgeE)=FY,MONTH($I728),IF(YEAR($I728)+IF($Q728=1,RetAgeO,RetAgeE)&lt;FY,1,0)))</f>
        <v/>
      </c>
      <c r="V728" s="38">
        <f>IF(OR($R728=0,NOT(ISNUMBER($K728))),0,IF(YEAR($K728)=FY,MONTH($K728),IF(YEAR($K728)&lt;FY,1,0)))</f>
        <v/>
      </c>
      <c r="W728" s="38">
        <f>IF($R728=0,0,MIN(12,IF(AND(ISNUMBER($O728),$O728&gt;=1,$O728&lt;=12),INT($O728),12),IF(AND(RetireExit="Yes",$U728&gt;0),$U728,12),IF(AND(ContractExit="Yes",$V728&gt;0),$V728,12)))</f>
        <v/>
      </c>
      <c r="X728" s="37">
        <f>IF(ISNUMBER($P728),$P728,IncPct)</f>
        <v/>
      </c>
      <c r="Y728" s="39">
        <f>IF($W728=0,0,MAX(0,MIN($W728,IncMonth-1))+MAX(0,$W728-IncMonth+1)*(1+$X728))</f>
        <v/>
      </c>
      <c r="Z728" s="40">
        <f>IF($C728="",0,IFERROR(INDEX(Departments!$B$5:$B$54,MATCH($C728,Departments!$A$5:$A$54,0)),0))</f>
        <v/>
      </c>
      <c r="AA728" s="41">
        <f>N($L728)*$Y728</f>
        <v/>
      </c>
      <c r="AB728" s="41">
        <f>N($M728)*$Y728</f>
        <v/>
      </c>
      <c r="AC728" s="41">
        <f>$AA728*$Z728</f>
        <v/>
      </c>
      <c r="AD728" s="41">
        <f>$AA728*BonusMonths/12</f>
        <v/>
      </c>
      <c r="AE728" s="41">
        <f>($AA728+SI_Gross*$AB728)*IF($Q728=1,SI_O,SI_E)</f>
        <v/>
      </c>
      <c r="AF728" s="41">
        <f>IF($Q728=1,0,$AA728*EOSB)</f>
        <v/>
      </c>
      <c r="AG728" s="41">
        <f>$AN728*$W728</f>
        <v/>
      </c>
      <c r="AH728" s="41">
        <f>SUM($AA728:$AG728)</f>
        <v/>
      </c>
      <c r="AI728" s="41">
        <f>12*($AM728+$AN728)</f>
        <v/>
      </c>
      <c r="AJ728" s="41">
        <f>$AM728*((IncMonth-1)+(13-IncMonth)*(1+$X728))+12*$AN728</f>
        <v/>
      </c>
      <c r="AK728" s="41">
        <f>IF($R728=1,N($L728)+N($M728),0)</f>
        <v/>
      </c>
      <c r="AL728">
        <f>IF($C728="","",IF(N($L728)&lt;=0,"Basic salary missing",IF(ISNA(MATCH($C728,Departments!$A$5:$A$54,0)),"Department not on Departments sheet",IF(AND($I728&lt;&gt;"",NOT(ISNUMBER($I728))),"Date of birth is text, not a date",IF(AND($K728&lt;&gt;"",NOT(ISNUMBER($K728))),"Contract end is text, not a date","")))))</f>
        <v/>
      </c>
      <c r="AM728" s="41">
        <f>IF($R728=0,0,N($L728)*(1+$Z728+BonusMonths/12+IF($Q728=1,0,EOSB))+N($M728)+(N($L728)+SI_Gross*N($M728))*IF($Q728=1,SI_O,SI_E))</f>
        <v/>
      </c>
      <c r="AN728" s="41">
        <f>IF($R728=0,0,(IF($Q728=1,MedO,MedE+Ticket)+Training)/12)</f>
        <v/>
      </c>
    </row>
    <row r="729">
      <c r="I729" s="35" t="n"/>
      <c r="J729" s="35" t="n"/>
      <c r="K729" s="35" t="n"/>
      <c r="L729" s="36" t="n"/>
      <c r="M729" s="36" t="n"/>
      <c r="P729" s="37" t="n"/>
      <c r="Q729" s="38">
        <f>IF($C729="",0,IF(OR(LOWER(TRIM($G729))="omani",LOWER(TRIM($G729))="oman",LOWER(TRIM($G729))="om",LOWER(TRIM($G729))="local"),1,0))</f>
        <v/>
      </c>
      <c r="R729" s="38">
        <f>IF($C729="",0,IF(OR(ISNUMBER(SEARCH("resign",$N729)),ISNUMBER(SEARCH("terminat",$N729)),ISNUMBER(SEARCH("inactive",$N729)),ISNUMBER(SEARCH("vacan",$N729)),ISNUMBER(SEARCH("deceased",$N729)),ISNUMBER(SEARCH("separated",$N729))),0,1))</f>
        <v/>
      </c>
      <c r="S729">
        <f>IF(OR($R729=0,NOT(ISNUMBER($I729))),"",IFERROR(DATEDIF($I729,DATE(FY,1,1),"y"),""))</f>
        <v/>
      </c>
      <c r="T729">
        <f>IF(OR($R729=0,NOT(ISNUMBER($J729))),"",IFERROR(DATEDIF($J729,DATE(FY,1,1),"y"),0))</f>
        <v/>
      </c>
      <c r="U729" s="38">
        <f>IF(OR($R729=0,NOT(ISNUMBER($I729))),0,IF(YEAR($I729)+IF($Q729=1,RetAgeO,RetAgeE)=FY,MONTH($I729),IF(YEAR($I729)+IF($Q729=1,RetAgeO,RetAgeE)&lt;FY,1,0)))</f>
        <v/>
      </c>
      <c r="V729" s="38">
        <f>IF(OR($R729=0,NOT(ISNUMBER($K729))),0,IF(YEAR($K729)=FY,MONTH($K729),IF(YEAR($K729)&lt;FY,1,0)))</f>
        <v/>
      </c>
      <c r="W729" s="38">
        <f>IF($R729=0,0,MIN(12,IF(AND(ISNUMBER($O729),$O729&gt;=1,$O729&lt;=12),INT($O729),12),IF(AND(RetireExit="Yes",$U729&gt;0),$U729,12),IF(AND(ContractExit="Yes",$V729&gt;0),$V729,12)))</f>
        <v/>
      </c>
      <c r="X729" s="37">
        <f>IF(ISNUMBER($P729),$P729,IncPct)</f>
        <v/>
      </c>
      <c r="Y729" s="39">
        <f>IF($W729=0,0,MAX(0,MIN($W729,IncMonth-1))+MAX(0,$W729-IncMonth+1)*(1+$X729))</f>
        <v/>
      </c>
      <c r="Z729" s="40">
        <f>IF($C729="",0,IFERROR(INDEX(Departments!$B$5:$B$54,MATCH($C729,Departments!$A$5:$A$54,0)),0))</f>
        <v/>
      </c>
      <c r="AA729" s="41">
        <f>N($L729)*$Y729</f>
        <v/>
      </c>
      <c r="AB729" s="41">
        <f>N($M729)*$Y729</f>
        <v/>
      </c>
      <c r="AC729" s="41">
        <f>$AA729*$Z729</f>
        <v/>
      </c>
      <c r="AD729" s="41">
        <f>$AA729*BonusMonths/12</f>
        <v/>
      </c>
      <c r="AE729" s="41">
        <f>($AA729+SI_Gross*$AB729)*IF($Q729=1,SI_O,SI_E)</f>
        <v/>
      </c>
      <c r="AF729" s="41">
        <f>IF($Q729=1,0,$AA729*EOSB)</f>
        <v/>
      </c>
      <c r="AG729" s="41">
        <f>$AN729*$W729</f>
        <v/>
      </c>
      <c r="AH729" s="41">
        <f>SUM($AA729:$AG729)</f>
        <v/>
      </c>
      <c r="AI729" s="41">
        <f>12*($AM729+$AN729)</f>
        <v/>
      </c>
      <c r="AJ729" s="41">
        <f>$AM729*((IncMonth-1)+(13-IncMonth)*(1+$X729))+12*$AN729</f>
        <v/>
      </c>
      <c r="AK729" s="41">
        <f>IF($R729=1,N($L729)+N($M729),0)</f>
        <v/>
      </c>
      <c r="AL729">
        <f>IF($C729="","",IF(N($L729)&lt;=0,"Basic salary missing",IF(ISNA(MATCH($C729,Departments!$A$5:$A$54,0)),"Department not on Departments sheet",IF(AND($I729&lt;&gt;"",NOT(ISNUMBER($I729))),"Date of birth is text, not a date",IF(AND($K729&lt;&gt;"",NOT(ISNUMBER($K729))),"Contract end is text, not a date","")))))</f>
        <v/>
      </c>
      <c r="AM729" s="41">
        <f>IF($R729=0,0,N($L729)*(1+$Z729+BonusMonths/12+IF($Q729=1,0,EOSB))+N($M729)+(N($L729)+SI_Gross*N($M729))*IF($Q729=1,SI_O,SI_E))</f>
        <v/>
      </c>
      <c r="AN729" s="41">
        <f>IF($R729=0,0,(IF($Q729=1,MedO,MedE+Ticket)+Training)/12)</f>
        <v/>
      </c>
    </row>
    <row r="730">
      <c r="I730" s="35" t="n"/>
      <c r="J730" s="35" t="n"/>
      <c r="K730" s="35" t="n"/>
      <c r="L730" s="36" t="n"/>
      <c r="M730" s="36" t="n"/>
      <c r="P730" s="37" t="n"/>
      <c r="Q730" s="38">
        <f>IF($C730="",0,IF(OR(LOWER(TRIM($G730))="omani",LOWER(TRIM($G730))="oman",LOWER(TRIM($G730))="om",LOWER(TRIM($G730))="local"),1,0))</f>
        <v/>
      </c>
      <c r="R730" s="38">
        <f>IF($C730="",0,IF(OR(ISNUMBER(SEARCH("resign",$N730)),ISNUMBER(SEARCH("terminat",$N730)),ISNUMBER(SEARCH("inactive",$N730)),ISNUMBER(SEARCH("vacan",$N730)),ISNUMBER(SEARCH("deceased",$N730)),ISNUMBER(SEARCH("separated",$N730))),0,1))</f>
        <v/>
      </c>
      <c r="S730">
        <f>IF(OR($R730=0,NOT(ISNUMBER($I730))),"",IFERROR(DATEDIF($I730,DATE(FY,1,1),"y"),""))</f>
        <v/>
      </c>
      <c r="T730">
        <f>IF(OR($R730=0,NOT(ISNUMBER($J730))),"",IFERROR(DATEDIF($J730,DATE(FY,1,1),"y"),0))</f>
        <v/>
      </c>
      <c r="U730" s="38">
        <f>IF(OR($R730=0,NOT(ISNUMBER($I730))),0,IF(YEAR($I730)+IF($Q730=1,RetAgeO,RetAgeE)=FY,MONTH($I730),IF(YEAR($I730)+IF($Q730=1,RetAgeO,RetAgeE)&lt;FY,1,0)))</f>
        <v/>
      </c>
      <c r="V730" s="38">
        <f>IF(OR($R730=0,NOT(ISNUMBER($K730))),0,IF(YEAR($K730)=FY,MONTH($K730),IF(YEAR($K730)&lt;FY,1,0)))</f>
        <v/>
      </c>
      <c r="W730" s="38">
        <f>IF($R730=0,0,MIN(12,IF(AND(ISNUMBER($O730),$O730&gt;=1,$O730&lt;=12),INT($O730),12),IF(AND(RetireExit="Yes",$U730&gt;0),$U730,12),IF(AND(ContractExit="Yes",$V730&gt;0),$V730,12)))</f>
        <v/>
      </c>
      <c r="X730" s="37">
        <f>IF(ISNUMBER($P730),$P730,IncPct)</f>
        <v/>
      </c>
      <c r="Y730" s="39">
        <f>IF($W730=0,0,MAX(0,MIN($W730,IncMonth-1))+MAX(0,$W730-IncMonth+1)*(1+$X730))</f>
        <v/>
      </c>
      <c r="Z730" s="40">
        <f>IF($C730="",0,IFERROR(INDEX(Departments!$B$5:$B$54,MATCH($C730,Departments!$A$5:$A$54,0)),0))</f>
        <v/>
      </c>
      <c r="AA730" s="41">
        <f>N($L730)*$Y730</f>
        <v/>
      </c>
      <c r="AB730" s="41">
        <f>N($M730)*$Y730</f>
        <v/>
      </c>
      <c r="AC730" s="41">
        <f>$AA730*$Z730</f>
        <v/>
      </c>
      <c r="AD730" s="41">
        <f>$AA730*BonusMonths/12</f>
        <v/>
      </c>
      <c r="AE730" s="41">
        <f>($AA730+SI_Gross*$AB730)*IF($Q730=1,SI_O,SI_E)</f>
        <v/>
      </c>
      <c r="AF730" s="41">
        <f>IF($Q730=1,0,$AA730*EOSB)</f>
        <v/>
      </c>
      <c r="AG730" s="41">
        <f>$AN730*$W730</f>
        <v/>
      </c>
      <c r="AH730" s="41">
        <f>SUM($AA730:$AG730)</f>
        <v/>
      </c>
      <c r="AI730" s="41">
        <f>12*($AM730+$AN730)</f>
        <v/>
      </c>
      <c r="AJ730" s="41">
        <f>$AM730*((IncMonth-1)+(13-IncMonth)*(1+$X730))+12*$AN730</f>
        <v/>
      </c>
      <c r="AK730" s="41">
        <f>IF($R730=1,N($L730)+N($M730),0)</f>
        <v/>
      </c>
      <c r="AL730">
        <f>IF($C730="","",IF(N($L730)&lt;=0,"Basic salary missing",IF(ISNA(MATCH($C730,Departments!$A$5:$A$54,0)),"Department not on Departments sheet",IF(AND($I730&lt;&gt;"",NOT(ISNUMBER($I730))),"Date of birth is text, not a date",IF(AND($K730&lt;&gt;"",NOT(ISNUMBER($K730))),"Contract end is text, not a date","")))))</f>
        <v/>
      </c>
      <c r="AM730" s="41">
        <f>IF($R730=0,0,N($L730)*(1+$Z730+BonusMonths/12+IF($Q730=1,0,EOSB))+N($M730)+(N($L730)+SI_Gross*N($M730))*IF($Q730=1,SI_O,SI_E))</f>
        <v/>
      </c>
      <c r="AN730" s="41">
        <f>IF($R730=0,0,(IF($Q730=1,MedO,MedE+Ticket)+Training)/12)</f>
        <v/>
      </c>
    </row>
    <row r="731">
      <c r="I731" s="35" t="n"/>
      <c r="J731" s="35" t="n"/>
      <c r="K731" s="35" t="n"/>
      <c r="L731" s="36" t="n"/>
      <c r="M731" s="36" t="n"/>
      <c r="P731" s="37" t="n"/>
      <c r="Q731" s="38">
        <f>IF($C731="",0,IF(OR(LOWER(TRIM($G731))="omani",LOWER(TRIM($G731))="oman",LOWER(TRIM($G731))="om",LOWER(TRIM($G731))="local"),1,0))</f>
        <v/>
      </c>
      <c r="R731" s="38">
        <f>IF($C731="",0,IF(OR(ISNUMBER(SEARCH("resign",$N731)),ISNUMBER(SEARCH("terminat",$N731)),ISNUMBER(SEARCH("inactive",$N731)),ISNUMBER(SEARCH("vacan",$N731)),ISNUMBER(SEARCH("deceased",$N731)),ISNUMBER(SEARCH("separated",$N731))),0,1))</f>
        <v/>
      </c>
      <c r="S731">
        <f>IF(OR($R731=0,NOT(ISNUMBER($I731))),"",IFERROR(DATEDIF($I731,DATE(FY,1,1),"y"),""))</f>
        <v/>
      </c>
      <c r="T731">
        <f>IF(OR($R731=0,NOT(ISNUMBER($J731))),"",IFERROR(DATEDIF($J731,DATE(FY,1,1),"y"),0))</f>
        <v/>
      </c>
      <c r="U731" s="38">
        <f>IF(OR($R731=0,NOT(ISNUMBER($I731))),0,IF(YEAR($I731)+IF($Q731=1,RetAgeO,RetAgeE)=FY,MONTH($I731),IF(YEAR($I731)+IF($Q731=1,RetAgeO,RetAgeE)&lt;FY,1,0)))</f>
        <v/>
      </c>
      <c r="V731" s="38">
        <f>IF(OR($R731=0,NOT(ISNUMBER($K731))),0,IF(YEAR($K731)=FY,MONTH($K731),IF(YEAR($K731)&lt;FY,1,0)))</f>
        <v/>
      </c>
      <c r="W731" s="38">
        <f>IF($R731=0,0,MIN(12,IF(AND(ISNUMBER($O731),$O731&gt;=1,$O731&lt;=12),INT($O731),12),IF(AND(RetireExit="Yes",$U731&gt;0),$U731,12),IF(AND(ContractExit="Yes",$V731&gt;0),$V731,12)))</f>
        <v/>
      </c>
      <c r="X731" s="37">
        <f>IF(ISNUMBER($P731),$P731,IncPct)</f>
        <v/>
      </c>
      <c r="Y731" s="39">
        <f>IF($W731=0,0,MAX(0,MIN($W731,IncMonth-1))+MAX(0,$W731-IncMonth+1)*(1+$X731))</f>
        <v/>
      </c>
      <c r="Z731" s="40">
        <f>IF($C731="",0,IFERROR(INDEX(Departments!$B$5:$B$54,MATCH($C731,Departments!$A$5:$A$54,0)),0))</f>
        <v/>
      </c>
      <c r="AA731" s="41">
        <f>N($L731)*$Y731</f>
        <v/>
      </c>
      <c r="AB731" s="41">
        <f>N($M731)*$Y731</f>
        <v/>
      </c>
      <c r="AC731" s="41">
        <f>$AA731*$Z731</f>
        <v/>
      </c>
      <c r="AD731" s="41">
        <f>$AA731*BonusMonths/12</f>
        <v/>
      </c>
      <c r="AE731" s="41">
        <f>($AA731+SI_Gross*$AB731)*IF($Q731=1,SI_O,SI_E)</f>
        <v/>
      </c>
      <c r="AF731" s="41">
        <f>IF($Q731=1,0,$AA731*EOSB)</f>
        <v/>
      </c>
      <c r="AG731" s="41">
        <f>$AN731*$W731</f>
        <v/>
      </c>
      <c r="AH731" s="41">
        <f>SUM($AA731:$AG731)</f>
        <v/>
      </c>
      <c r="AI731" s="41">
        <f>12*($AM731+$AN731)</f>
        <v/>
      </c>
      <c r="AJ731" s="41">
        <f>$AM731*((IncMonth-1)+(13-IncMonth)*(1+$X731))+12*$AN731</f>
        <v/>
      </c>
      <c r="AK731" s="41">
        <f>IF($R731=1,N($L731)+N($M731),0)</f>
        <v/>
      </c>
      <c r="AL731">
        <f>IF($C731="","",IF(N($L731)&lt;=0,"Basic salary missing",IF(ISNA(MATCH($C731,Departments!$A$5:$A$54,0)),"Department not on Departments sheet",IF(AND($I731&lt;&gt;"",NOT(ISNUMBER($I731))),"Date of birth is text, not a date",IF(AND($K731&lt;&gt;"",NOT(ISNUMBER($K731))),"Contract end is text, not a date","")))))</f>
        <v/>
      </c>
      <c r="AM731" s="41">
        <f>IF($R731=0,0,N($L731)*(1+$Z731+BonusMonths/12+IF($Q731=1,0,EOSB))+N($M731)+(N($L731)+SI_Gross*N($M731))*IF($Q731=1,SI_O,SI_E))</f>
        <v/>
      </c>
      <c r="AN731" s="41">
        <f>IF($R731=0,0,(IF($Q731=1,MedO,MedE+Ticket)+Training)/12)</f>
        <v/>
      </c>
    </row>
    <row r="732">
      <c r="I732" s="35" t="n"/>
      <c r="J732" s="35" t="n"/>
      <c r="K732" s="35" t="n"/>
      <c r="L732" s="36" t="n"/>
      <c r="M732" s="36" t="n"/>
      <c r="P732" s="37" t="n"/>
      <c r="Q732" s="38">
        <f>IF($C732="",0,IF(OR(LOWER(TRIM($G732))="omani",LOWER(TRIM($G732))="oman",LOWER(TRIM($G732))="om",LOWER(TRIM($G732))="local"),1,0))</f>
        <v/>
      </c>
      <c r="R732" s="38">
        <f>IF($C732="",0,IF(OR(ISNUMBER(SEARCH("resign",$N732)),ISNUMBER(SEARCH("terminat",$N732)),ISNUMBER(SEARCH("inactive",$N732)),ISNUMBER(SEARCH("vacan",$N732)),ISNUMBER(SEARCH("deceased",$N732)),ISNUMBER(SEARCH("separated",$N732))),0,1))</f>
        <v/>
      </c>
      <c r="S732">
        <f>IF(OR($R732=0,NOT(ISNUMBER($I732))),"",IFERROR(DATEDIF($I732,DATE(FY,1,1),"y"),""))</f>
        <v/>
      </c>
      <c r="T732">
        <f>IF(OR($R732=0,NOT(ISNUMBER($J732))),"",IFERROR(DATEDIF($J732,DATE(FY,1,1),"y"),0))</f>
        <v/>
      </c>
      <c r="U732" s="38">
        <f>IF(OR($R732=0,NOT(ISNUMBER($I732))),0,IF(YEAR($I732)+IF($Q732=1,RetAgeO,RetAgeE)=FY,MONTH($I732),IF(YEAR($I732)+IF($Q732=1,RetAgeO,RetAgeE)&lt;FY,1,0)))</f>
        <v/>
      </c>
      <c r="V732" s="38">
        <f>IF(OR($R732=0,NOT(ISNUMBER($K732))),0,IF(YEAR($K732)=FY,MONTH($K732),IF(YEAR($K732)&lt;FY,1,0)))</f>
        <v/>
      </c>
      <c r="W732" s="38">
        <f>IF($R732=0,0,MIN(12,IF(AND(ISNUMBER($O732),$O732&gt;=1,$O732&lt;=12),INT($O732),12),IF(AND(RetireExit="Yes",$U732&gt;0),$U732,12),IF(AND(ContractExit="Yes",$V732&gt;0),$V732,12)))</f>
        <v/>
      </c>
      <c r="X732" s="37">
        <f>IF(ISNUMBER($P732),$P732,IncPct)</f>
        <v/>
      </c>
      <c r="Y732" s="39">
        <f>IF($W732=0,0,MAX(0,MIN($W732,IncMonth-1))+MAX(0,$W732-IncMonth+1)*(1+$X732))</f>
        <v/>
      </c>
      <c r="Z732" s="40">
        <f>IF($C732="",0,IFERROR(INDEX(Departments!$B$5:$B$54,MATCH($C732,Departments!$A$5:$A$54,0)),0))</f>
        <v/>
      </c>
      <c r="AA732" s="41">
        <f>N($L732)*$Y732</f>
        <v/>
      </c>
      <c r="AB732" s="41">
        <f>N($M732)*$Y732</f>
        <v/>
      </c>
      <c r="AC732" s="41">
        <f>$AA732*$Z732</f>
        <v/>
      </c>
      <c r="AD732" s="41">
        <f>$AA732*BonusMonths/12</f>
        <v/>
      </c>
      <c r="AE732" s="41">
        <f>($AA732+SI_Gross*$AB732)*IF($Q732=1,SI_O,SI_E)</f>
        <v/>
      </c>
      <c r="AF732" s="41">
        <f>IF($Q732=1,0,$AA732*EOSB)</f>
        <v/>
      </c>
      <c r="AG732" s="41">
        <f>$AN732*$W732</f>
        <v/>
      </c>
      <c r="AH732" s="41">
        <f>SUM($AA732:$AG732)</f>
        <v/>
      </c>
      <c r="AI732" s="41">
        <f>12*($AM732+$AN732)</f>
        <v/>
      </c>
      <c r="AJ732" s="41">
        <f>$AM732*((IncMonth-1)+(13-IncMonth)*(1+$X732))+12*$AN732</f>
        <v/>
      </c>
      <c r="AK732" s="41">
        <f>IF($R732=1,N($L732)+N($M732),0)</f>
        <v/>
      </c>
      <c r="AL732">
        <f>IF($C732="","",IF(N($L732)&lt;=0,"Basic salary missing",IF(ISNA(MATCH($C732,Departments!$A$5:$A$54,0)),"Department not on Departments sheet",IF(AND($I732&lt;&gt;"",NOT(ISNUMBER($I732))),"Date of birth is text, not a date",IF(AND($K732&lt;&gt;"",NOT(ISNUMBER($K732))),"Contract end is text, not a date","")))))</f>
        <v/>
      </c>
      <c r="AM732" s="41">
        <f>IF($R732=0,0,N($L732)*(1+$Z732+BonusMonths/12+IF($Q732=1,0,EOSB))+N($M732)+(N($L732)+SI_Gross*N($M732))*IF($Q732=1,SI_O,SI_E))</f>
        <v/>
      </c>
      <c r="AN732" s="41">
        <f>IF($R732=0,0,(IF($Q732=1,MedO,MedE+Ticket)+Training)/12)</f>
        <v/>
      </c>
    </row>
    <row r="733">
      <c r="I733" s="35" t="n"/>
      <c r="J733" s="35" t="n"/>
      <c r="K733" s="35" t="n"/>
      <c r="L733" s="36" t="n"/>
      <c r="M733" s="36" t="n"/>
      <c r="P733" s="37" t="n"/>
      <c r="Q733" s="38">
        <f>IF($C733="",0,IF(OR(LOWER(TRIM($G733))="omani",LOWER(TRIM($G733))="oman",LOWER(TRIM($G733))="om",LOWER(TRIM($G733))="local"),1,0))</f>
        <v/>
      </c>
      <c r="R733" s="38">
        <f>IF($C733="",0,IF(OR(ISNUMBER(SEARCH("resign",$N733)),ISNUMBER(SEARCH("terminat",$N733)),ISNUMBER(SEARCH("inactive",$N733)),ISNUMBER(SEARCH("vacan",$N733)),ISNUMBER(SEARCH("deceased",$N733)),ISNUMBER(SEARCH("separated",$N733))),0,1))</f>
        <v/>
      </c>
      <c r="S733">
        <f>IF(OR($R733=0,NOT(ISNUMBER($I733))),"",IFERROR(DATEDIF($I733,DATE(FY,1,1),"y"),""))</f>
        <v/>
      </c>
      <c r="T733">
        <f>IF(OR($R733=0,NOT(ISNUMBER($J733))),"",IFERROR(DATEDIF($J733,DATE(FY,1,1),"y"),0))</f>
        <v/>
      </c>
      <c r="U733" s="38">
        <f>IF(OR($R733=0,NOT(ISNUMBER($I733))),0,IF(YEAR($I733)+IF($Q733=1,RetAgeO,RetAgeE)=FY,MONTH($I733),IF(YEAR($I733)+IF($Q733=1,RetAgeO,RetAgeE)&lt;FY,1,0)))</f>
        <v/>
      </c>
      <c r="V733" s="38">
        <f>IF(OR($R733=0,NOT(ISNUMBER($K733))),0,IF(YEAR($K733)=FY,MONTH($K733),IF(YEAR($K733)&lt;FY,1,0)))</f>
        <v/>
      </c>
      <c r="W733" s="38">
        <f>IF($R733=0,0,MIN(12,IF(AND(ISNUMBER($O733),$O733&gt;=1,$O733&lt;=12),INT($O733),12),IF(AND(RetireExit="Yes",$U733&gt;0),$U733,12),IF(AND(ContractExit="Yes",$V733&gt;0),$V733,12)))</f>
        <v/>
      </c>
      <c r="X733" s="37">
        <f>IF(ISNUMBER($P733),$P733,IncPct)</f>
        <v/>
      </c>
      <c r="Y733" s="39">
        <f>IF($W733=0,0,MAX(0,MIN($W733,IncMonth-1))+MAX(0,$W733-IncMonth+1)*(1+$X733))</f>
        <v/>
      </c>
      <c r="Z733" s="40">
        <f>IF($C733="",0,IFERROR(INDEX(Departments!$B$5:$B$54,MATCH($C733,Departments!$A$5:$A$54,0)),0))</f>
        <v/>
      </c>
      <c r="AA733" s="41">
        <f>N($L733)*$Y733</f>
        <v/>
      </c>
      <c r="AB733" s="41">
        <f>N($M733)*$Y733</f>
        <v/>
      </c>
      <c r="AC733" s="41">
        <f>$AA733*$Z733</f>
        <v/>
      </c>
      <c r="AD733" s="41">
        <f>$AA733*BonusMonths/12</f>
        <v/>
      </c>
      <c r="AE733" s="41">
        <f>($AA733+SI_Gross*$AB733)*IF($Q733=1,SI_O,SI_E)</f>
        <v/>
      </c>
      <c r="AF733" s="41">
        <f>IF($Q733=1,0,$AA733*EOSB)</f>
        <v/>
      </c>
      <c r="AG733" s="41">
        <f>$AN733*$W733</f>
        <v/>
      </c>
      <c r="AH733" s="41">
        <f>SUM($AA733:$AG733)</f>
        <v/>
      </c>
      <c r="AI733" s="41">
        <f>12*($AM733+$AN733)</f>
        <v/>
      </c>
      <c r="AJ733" s="41">
        <f>$AM733*((IncMonth-1)+(13-IncMonth)*(1+$X733))+12*$AN733</f>
        <v/>
      </c>
      <c r="AK733" s="41">
        <f>IF($R733=1,N($L733)+N($M733),0)</f>
        <v/>
      </c>
      <c r="AL733">
        <f>IF($C733="","",IF(N($L733)&lt;=0,"Basic salary missing",IF(ISNA(MATCH($C733,Departments!$A$5:$A$54,0)),"Department not on Departments sheet",IF(AND($I733&lt;&gt;"",NOT(ISNUMBER($I733))),"Date of birth is text, not a date",IF(AND($K733&lt;&gt;"",NOT(ISNUMBER($K733))),"Contract end is text, not a date","")))))</f>
        <v/>
      </c>
      <c r="AM733" s="41">
        <f>IF($R733=0,0,N($L733)*(1+$Z733+BonusMonths/12+IF($Q733=1,0,EOSB))+N($M733)+(N($L733)+SI_Gross*N($M733))*IF($Q733=1,SI_O,SI_E))</f>
        <v/>
      </c>
      <c r="AN733" s="41">
        <f>IF($R733=0,0,(IF($Q733=1,MedO,MedE+Ticket)+Training)/12)</f>
        <v/>
      </c>
    </row>
    <row r="734">
      <c r="I734" s="35" t="n"/>
      <c r="J734" s="35" t="n"/>
      <c r="K734" s="35" t="n"/>
      <c r="L734" s="36" t="n"/>
      <c r="M734" s="36" t="n"/>
      <c r="P734" s="37" t="n"/>
      <c r="Q734" s="38">
        <f>IF($C734="",0,IF(OR(LOWER(TRIM($G734))="omani",LOWER(TRIM($G734))="oman",LOWER(TRIM($G734))="om",LOWER(TRIM($G734))="local"),1,0))</f>
        <v/>
      </c>
      <c r="R734" s="38">
        <f>IF($C734="",0,IF(OR(ISNUMBER(SEARCH("resign",$N734)),ISNUMBER(SEARCH("terminat",$N734)),ISNUMBER(SEARCH("inactive",$N734)),ISNUMBER(SEARCH("vacan",$N734)),ISNUMBER(SEARCH("deceased",$N734)),ISNUMBER(SEARCH("separated",$N734))),0,1))</f>
        <v/>
      </c>
      <c r="S734">
        <f>IF(OR($R734=0,NOT(ISNUMBER($I734))),"",IFERROR(DATEDIF($I734,DATE(FY,1,1),"y"),""))</f>
        <v/>
      </c>
      <c r="T734">
        <f>IF(OR($R734=0,NOT(ISNUMBER($J734))),"",IFERROR(DATEDIF($J734,DATE(FY,1,1),"y"),0))</f>
        <v/>
      </c>
      <c r="U734" s="38">
        <f>IF(OR($R734=0,NOT(ISNUMBER($I734))),0,IF(YEAR($I734)+IF($Q734=1,RetAgeO,RetAgeE)=FY,MONTH($I734),IF(YEAR($I734)+IF($Q734=1,RetAgeO,RetAgeE)&lt;FY,1,0)))</f>
        <v/>
      </c>
      <c r="V734" s="38">
        <f>IF(OR($R734=0,NOT(ISNUMBER($K734))),0,IF(YEAR($K734)=FY,MONTH($K734),IF(YEAR($K734)&lt;FY,1,0)))</f>
        <v/>
      </c>
      <c r="W734" s="38">
        <f>IF($R734=0,0,MIN(12,IF(AND(ISNUMBER($O734),$O734&gt;=1,$O734&lt;=12),INT($O734),12),IF(AND(RetireExit="Yes",$U734&gt;0),$U734,12),IF(AND(ContractExit="Yes",$V734&gt;0),$V734,12)))</f>
        <v/>
      </c>
      <c r="X734" s="37">
        <f>IF(ISNUMBER($P734),$P734,IncPct)</f>
        <v/>
      </c>
      <c r="Y734" s="39">
        <f>IF($W734=0,0,MAX(0,MIN($W734,IncMonth-1))+MAX(0,$W734-IncMonth+1)*(1+$X734))</f>
        <v/>
      </c>
      <c r="Z734" s="40">
        <f>IF($C734="",0,IFERROR(INDEX(Departments!$B$5:$B$54,MATCH($C734,Departments!$A$5:$A$54,0)),0))</f>
        <v/>
      </c>
      <c r="AA734" s="41">
        <f>N($L734)*$Y734</f>
        <v/>
      </c>
      <c r="AB734" s="41">
        <f>N($M734)*$Y734</f>
        <v/>
      </c>
      <c r="AC734" s="41">
        <f>$AA734*$Z734</f>
        <v/>
      </c>
      <c r="AD734" s="41">
        <f>$AA734*BonusMonths/12</f>
        <v/>
      </c>
      <c r="AE734" s="41">
        <f>($AA734+SI_Gross*$AB734)*IF($Q734=1,SI_O,SI_E)</f>
        <v/>
      </c>
      <c r="AF734" s="41">
        <f>IF($Q734=1,0,$AA734*EOSB)</f>
        <v/>
      </c>
      <c r="AG734" s="41">
        <f>$AN734*$W734</f>
        <v/>
      </c>
      <c r="AH734" s="41">
        <f>SUM($AA734:$AG734)</f>
        <v/>
      </c>
      <c r="AI734" s="41">
        <f>12*($AM734+$AN734)</f>
        <v/>
      </c>
      <c r="AJ734" s="41">
        <f>$AM734*((IncMonth-1)+(13-IncMonth)*(1+$X734))+12*$AN734</f>
        <v/>
      </c>
      <c r="AK734" s="41">
        <f>IF($R734=1,N($L734)+N($M734),0)</f>
        <v/>
      </c>
      <c r="AL734">
        <f>IF($C734="","",IF(N($L734)&lt;=0,"Basic salary missing",IF(ISNA(MATCH($C734,Departments!$A$5:$A$54,0)),"Department not on Departments sheet",IF(AND($I734&lt;&gt;"",NOT(ISNUMBER($I734))),"Date of birth is text, not a date",IF(AND($K734&lt;&gt;"",NOT(ISNUMBER($K734))),"Contract end is text, not a date","")))))</f>
        <v/>
      </c>
      <c r="AM734" s="41">
        <f>IF($R734=0,0,N($L734)*(1+$Z734+BonusMonths/12+IF($Q734=1,0,EOSB))+N($M734)+(N($L734)+SI_Gross*N($M734))*IF($Q734=1,SI_O,SI_E))</f>
        <v/>
      </c>
      <c r="AN734" s="41">
        <f>IF($R734=0,0,(IF($Q734=1,MedO,MedE+Ticket)+Training)/12)</f>
        <v/>
      </c>
    </row>
    <row r="735">
      <c r="I735" s="35" t="n"/>
      <c r="J735" s="35" t="n"/>
      <c r="K735" s="35" t="n"/>
      <c r="L735" s="36" t="n"/>
      <c r="M735" s="36" t="n"/>
      <c r="P735" s="37" t="n"/>
      <c r="Q735" s="38">
        <f>IF($C735="",0,IF(OR(LOWER(TRIM($G735))="omani",LOWER(TRIM($G735))="oman",LOWER(TRIM($G735))="om",LOWER(TRIM($G735))="local"),1,0))</f>
        <v/>
      </c>
      <c r="R735" s="38">
        <f>IF($C735="",0,IF(OR(ISNUMBER(SEARCH("resign",$N735)),ISNUMBER(SEARCH("terminat",$N735)),ISNUMBER(SEARCH("inactive",$N735)),ISNUMBER(SEARCH("vacan",$N735)),ISNUMBER(SEARCH("deceased",$N735)),ISNUMBER(SEARCH("separated",$N735))),0,1))</f>
        <v/>
      </c>
      <c r="S735">
        <f>IF(OR($R735=0,NOT(ISNUMBER($I735))),"",IFERROR(DATEDIF($I735,DATE(FY,1,1),"y"),""))</f>
        <v/>
      </c>
      <c r="T735">
        <f>IF(OR($R735=0,NOT(ISNUMBER($J735))),"",IFERROR(DATEDIF($J735,DATE(FY,1,1),"y"),0))</f>
        <v/>
      </c>
      <c r="U735" s="38">
        <f>IF(OR($R735=0,NOT(ISNUMBER($I735))),0,IF(YEAR($I735)+IF($Q735=1,RetAgeO,RetAgeE)=FY,MONTH($I735),IF(YEAR($I735)+IF($Q735=1,RetAgeO,RetAgeE)&lt;FY,1,0)))</f>
        <v/>
      </c>
      <c r="V735" s="38">
        <f>IF(OR($R735=0,NOT(ISNUMBER($K735))),0,IF(YEAR($K735)=FY,MONTH($K735),IF(YEAR($K735)&lt;FY,1,0)))</f>
        <v/>
      </c>
      <c r="W735" s="38">
        <f>IF($R735=0,0,MIN(12,IF(AND(ISNUMBER($O735),$O735&gt;=1,$O735&lt;=12),INT($O735),12),IF(AND(RetireExit="Yes",$U735&gt;0),$U735,12),IF(AND(ContractExit="Yes",$V735&gt;0),$V735,12)))</f>
        <v/>
      </c>
      <c r="X735" s="37">
        <f>IF(ISNUMBER($P735),$P735,IncPct)</f>
        <v/>
      </c>
      <c r="Y735" s="39">
        <f>IF($W735=0,0,MAX(0,MIN($W735,IncMonth-1))+MAX(0,$W735-IncMonth+1)*(1+$X735))</f>
        <v/>
      </c>
      <c r="Z735" s="40">
        <f>IF($C735="",0,IFERROR(INDEX(Departments!$B$5:$B$54,MATCH($C735,Departments!$A$5:$A$54,0)),0))</f>
        <v/>
      </c>
      <c r="AA735" s="41">
        <f>N($L735)*$Y735</f>
        <v/>
      </c>
      <c r="AB735" s="41">
        <f>N($M735)*$Y735</f>
        <v/>
      </c>
      <c r="AC735" s="41">
        <f>$AA735*$Z735</f>
        <v/>
      </c>
      <c r="AD735" s="41">
        <f>$AA735*BonusMonths/12</f>
        <v/>
      </c>
      <c r="AE735" s="41">
        <f>($AA735+SI_Gross*$AB735)*IF($Q735=1,SI_O,SI_E)</f>
        <v/>
      </c>
      <c r="AF735" s="41">
        <f>IF($Q735=1,0,$AA735*EOSB)</f>
        <v/>
      </c>
      <c r="AG735" s="41">
        <f>$AN735*$W735</f>
        <v/>
      </c>
      <c r="AH735" s="41">
        <f>SUM($AA735:$AG735)</f>
        <v/>
      </c>
      <c r="AI735" s="41">
        <f>12*($AM735+$AN735)</f>
        <v/>
      </c>
      <c r="AJ735" s="41">
        <f>$AM735*((IncMonth-1)+(13-IncMonth)*(1+$X735))+12*$AN735</f>
        <v/>
      </c>
      <c r="AK735" s="41">
        <f>IF($R735=1,N($L735)+N($M735),0)</f>
        <v/>
      </c>
      <c r="AL735">
        <f>IF($C735="","",IF(N($L735)&lt;=0,"Basic salary missing",IF(ISNA(MATCH($C735,Departments!$A$5:$A$54,0)),"Department not on Departments sheet",IF(AND($I735&lt;&gt;"",NOT(ISNUMBER($I735))),"Date of birth is text, not a date",IF(AND($K735&lt;&gt;"",NOT(ISNUMBER($K735))),"Contract end is text, not a date","")))))</f>
        <v/>
      </c>
      <c r="AM735" s="41">
        <f>IF($R735=0,0,N($L735)*(1+$Z735+BonusMonths/12+IF($Q735=1,0,EOSB))+N($M735)+(N($L735)+SI_Gross*N($M735))*IF($Q735=1,SI_O,SI_E))</f>
        <v/>
      </c>
      <c r="AN735" s="41">
        <f>IF($R735=0,0,(IF($Q735=1,MedO,MedE+Ticket)+Training)/12)</f>
        <v/>
      </c>
    </row>
    <row r="736">
      <c r="I736" s="35" t="n"/>
      <c r="J736" s="35" t="n"/>
      <c r="K736" s="35" t="n"/>
      <c r="L736" s="36" t="n"/>
      <c r="M736" s="36" t="n"/>
      <c r="P736" s="37" t="n"/>
      <c r="Q736" s="38">
        <f>IF($C736="",0,IF(OR(LOWER(TRIM($G736))="omani",LOWER(TRIM($G736))="oman",LOWER(TRIM($G736))="om",LOWER(TRIM($G736))="local"),1,0))</f>
        <v/>
      </c>
      <c r="R736" s="38">
        <f>IF($C736="",0,IF(OR(ISNUMBER(SEARCH("resign",$N736)),ISNUMBER(SEARCH("terminat",$N736)),ISNUMBER(SEARCH("inactive",$N736)),ISNUMBER(SEARCH("vacan",$N736)),ISNUMBER(SEARCH("deceased",$N736)),ISNUMBER(SEARCH("separated",$N736))),0,1))</f>
        <v/>
      </c>
      <c r="S736">
        <f>IF(OR($R736=0,NOT(ISNUMBER($I736))),"",IFERROR(DATEDIF($I736,DATE(FY,1,1),"y"),""))</f>
        <v/>
      </c>
      <c r="T736">
        <f>IF(OR($R736=0,NOT(ISNUMBER($J736))),"",IFERROR(DATEDIF($J736,DATE(FY,1,1),"y"),0))</f>
        <v/>
      </c>
      <c r="U736" s="38">
        <f>IF(OR($R736=0,NOT(ISNUMBER($I736))),0,IF(YEAR($I736)+IF($Q736=1,RetAgeO,RetAgeE)=FY,MONTH($I736),IF(YEAR($I736)+IF($Q736=1,RetAgeO,RetAgeE)&lt;FY,1,0)))</f>
        <v/>
      </c>
      <c r="V736" s="38">
        <f>IF(OR($R736=0,NOT(ISNUMBER($K736))),0,IF(YEAR($K736)=FY,MONTH($K736),IF(YEAR($K736)&lt;FY,1,0)))</f>
        <v/>
      </c>
      <c r="W736" s="38">
        <f>IF($R736=0,0,MIN(12,IF(AND(ISNUMBER($O736),$O736&gt;=1,$O736&lt;=12),INT($O736),12),IF(AND(RetireExit="Yes",$U736&gt;0),$U736,12),IF(AND(ContractExit="Yes",$V736&gt;0),$V736,12)))</f>
        <v/>
      </c>
      <c r="X736" s="37">
        <f>IF(ISNUMBER($P736),$P736,IncPct)</f>
        <v/>
      </c>
      <c r="Y736" s="39">
        <f>IF($W736=0,0,MAX(0,MIN($W736,IncMonth-1))+MAX(0,$W736-IncMonth+1)*(1+$X736))</f>
        <v/>
      </c>
      <c r="Z736" s="40">
        <f>IF($C736="",0,IFERROR(INDEX(Departments!$B$5:$B$54,MATCH($C736,Departments!$A$5:$A$54,0)),0))</f>
        <v/>
      </c>
      <c r="AA736" s="41">
        <f>N($L736)*$Y736</f>
        <v/>
      </c>
      <c r="AB736" s="41">
        <f>N($M736)*$Y736</f>
        <v/>
      </c>
      <c r="AC736" s="41">
        <f>$AA736*$Z736</f>
        <v/>
      </c>
      <c r="AD736" s="41">
        <f>$AA736*BonusMonths/12</f>
        <v/>
      </c>
      <c r="AE736" s="41">
        <f>($AA736+SI_Gross*$AB736)*IF($Q736=1,SI_O,SI_E)</f>
        <v/>
      </c>
      <c r="AF736" s="41">
        <f>IF($Q736=1,0,$AA736*EOSB)</f>
        <v/>
      </c>
      <c r="AG736" s="41">
        <f>$AN736*$W736</f>
        <v/>
      </c>
      <c r="AH736" s="41">
        <f>SUM($AA736:$AG736)</f>
        <v/>
      </c>
      <c r="AI736" s="41">
        <f>12*($AM736+$AN736)</f>
        <v/>
      </c>
      <c r="AJ736" s="41">
        <f>$AM736*((IncMonth-1)+(13-IncMonth)*(1+$X736))+12*$AN736</f>
        <v/>
      </c>
      <c r="AK736" s="41">
        <f>IF($R736=1,N($L736)+N($M736),0)</f>
        <v/>
      </c>
      <c r="AL736">
        <f>IF($C736="","",IF(N($L736)&lt;=0,"Basic salary missing",IF(ISNA(MATCH($C736,Departments!$A$5:$A$54,0)),"Department not on Departments sheet",IF(AND($I736&lt;&gt;"",NOT(ISNUMBER($I736))),"Date of birth is text, not a date",IF(AND($K736&lt;&gt;"",NOT(ISNUMBER($K736))),"Contract end is text, not a date","")))))</f>
        <v/>
      </c>
      <c r="AM736" s="41">
        <f>IF($R736=0,0,N($L736)*(1+$Z736+BonusMonths/12+IF($Q736=1,0,EOSB))+N($M736)+(N($L736)+SI_Gross*N($M736))*IF($Q736=1,SI_O,SI_E))</f>
        <v/>
      </c>
      <c r="AN736" s="41">
        <f>IF($R736=0,0,(IF($Q736=1,MedO,MedE+Ticket)+Training)/12)</f>
        <v/>
      </c>
    </row>
    <row r="737">
      <c r="I737" s="35" t="n"/>
      <c r="J737" s="35" t="n"/>
      <c r="K737" s="35" t="n"/>
      <c r="L737" s="36" t="n"/>
      <c r="M737" s="36" t="n"/>
      <c r="P737" s="37" t="n"/>
      <c r="Q737" s="38">
        <f>IF($C737="",0,IF(OR(LOWER(TRIM($G737))="omani",LOWER(TRIM($G737))="oman",LOWER(TRIM($G737))="om",LOWER(TRIM($G737))="local"),1,0))</f>
        <v/>
      </c>
      <c r="R737" s="38">
        <f>IF($C737="",0,IF(OR(ISNUMBER(SEARCH("resign",$N737)),ISNUMBER(SEARCH("terminat",$N737)),ISNUMBER(SEARCH("inactive",$N737)),ISNUMBER(SEARCH("vacan",$N737)),ISNUMBER(SEARCH("deceased",$N737)),ISNUMBER(SEARCH("separated",$N737))),0,1))</f>
        <v/>
      </c>
      <c r="S737">
        <f>IF(OR($R737=0,NOT(ISNUMBER($I737))),"",IFERROR(DATEDIF($I737,DATE(FY,1,1),"y"),""))</f>
        <v/>
      </c>
      <c r="T737">
        <f>IF(OR($R737=0,NOT(ISNUMBER($J737))),"",IFERROR(DATEDIF($J737,DATE(FY,1,1),"y"),0))</f>
        <v/>
      </c>
      <c r="U737" s="38">
        <f>IF(OR($R737=0,NOT(ISNUMBER($I737))),0,IF(YEAR($I737)+IF($Q737=1,RetAgeO,RetAgeE)=FY,MONTH($I737),IF(YEAR($I737)+IF($Q737=1,RetAgeO,RetAgeE)&lt;FY,1,0)))</f>
        <v/>
      </c>
      <c r="V737" s="38">
        <f>IF(OR($R737=0,NOT(ISNUMBER($K737))),0,IF(YEAR($K737)=FY,MONTH($K737),IF(YEAR($K737)&lt;FY,1,0)))</f>
        <v/>
      </c>
      <c r="W737" s="38">
        <f>IF($R737=0,0,MIN(12,IF(AND(ISNUMBER($O737),$O737&gt;=1,$O737&lt;=12),INT($O737),12),IF(AND(RetireExit="Yes",$U737&gt;0),$U737,12),IF(AND(ContractExit="Yes",$V737&gt;0),$V737,12)))</f>
        <v/>
      </c>
      <c r="X737" s="37">
        <f>IF(ISNUMBER($P737),$P737,IncPct)</f>
        <v/>
      </c>
      <c r="Y737" s="39">
        <f>IF($W737=0,0,MAX(0,MIN($W737,IncMonth-1))+MAX(0,$W737-IncMonth+1)*(1+$X737))</f>
        <v/>
      </c>
      <c r="Z737" s="40">
        <f>IF($C737="",0,IFERROR(INDEX(Departments!$B$5:$B$54,MATCH($C737,Departments!$A$5:$A$54,0)),0))</f>
        <v/>
      </c>
      <c r="AA737" s="41">
        <f>N($L737)*$Y737</f>
        <v/>
      </c>
      <c r="AB737" s="41">
        <f>N($M737)*$Y737</f>
        <v/>
      </c>
      <c r="AC737" s="41">
        <f>$AA737*$Z737</f>
        <v/>
      </c>
      <c r="AD737" s="41">
        <f>$AA737*BonusMonths/12</f>
        <v/>
      </c>
      <c r="AE737" s="41">
        <f>($AA737+SI_Gross*$AB737)*IF($Q737=1,SI_O,SI_E)</f>
        <v/>
      </c>
      <c r="AF737" s="41">
        <f>IF($Q737=1,0,$AA737*EOSB)</f>
        <v/>
      </c>
      <c r="AG737" s="41">
        <f>$AN737*$W737</f>
        <v/>
      </c>
      <c r="AH737" s="41">
        <f>SUM($AA737:$AG737)</f>
        <v/>
      </c>
      <c r="AI737" s="41">
        <f>12*($AM737+$AN737)</f>
        <v/>
      </c>
      <c r="AJ737" s="41">
        <f>$AM737*((IncMonth-1)+(13-IncMonth)*(1+$X737))+12*$AN737</f>
        <v/>
      </c>
      <c r="AK737" s="41">
        <f>IF($R737=1,N($L737)+N($M737),0)</f>
        <v/>
      </c>
      <c r="AL737">
        <f>IF($C737="","",IF(N($L737)&lt;=0,"Basic salary missing",IF(ISNA(MATCH($C737,Departments!$A$5:$A$54,0)),"Department not on Departments sheet",IF(AND($I737&lt;&gt;"",NOT(ISNUMBER($I737))),"Date of birth is text, not a date",IF(AND($K737&lt;&gt;"",NOT(ISNUMBER($K737))),"Contract end is text, not a date","")))))</f>
        <v/>
      </c>
      <c r="AM737" s="41">
        <f>IF($R737=0,0,N($L737)*(1+$Z737+BonusMonths/12+IF($Q737=1,0,EOSB))+N($M737)+(N($L737)+SI_Gross*N($M737))*IF($Q737=1,SI_O,SI_E))</f>
        <v/>
      </c>
      <c r="AN737" s="41">
        <f>IF($R737=0,0,(IF($Q737=1,MedO,MedE+Ticket)+Training)/12)</f>
        <v/>
      </c>
    </row>
    <row r="738">
      <c r="I738" s="35" t="n"/>
      <c r="J738" s="35" t="n"/>
      <c r="K738" s="35" t="n"/>
      <c r="L738" s="36" t="n"/>
      <c r="M738" s="36" t="n"/>
      <c r="P738" s="37" t="n"/>
      <c r="Q738" s="38">
        <f>IF($C738="",0,IF(OR(LOWER(TRIM($G738))="omani",LOWER(TRIM($G738))="oman",LOWER(TRIM($G738))="om",LOWER(TRIM($G738))="local"),1,0))</f>
        <v/>
      </c>
      <c r="R738" s="38">
        <f>IF($C738="",0,IF(OR(ISNUMBER(SEARCH("resign",$N738)),ISNUMBER(SEARCH("terminat",$N738)),ISNUMBER(SEARCH("inactive",$N738)),ISNUMBER(SEARCH("vacan",$N738)),ISNUMBER(SEARCH("deceased",$N738)),ISNUMBER(SEARCH("separated",$N738))),0,1))</f>
        <v/>
      </c>
      <c r="S738">
        <f>IF(OR($R738=0,NOT(ISNUMBER($I738))),"",IFERROR(DATEDIF($I738,DATE(FY,1,1),"y"),""))</f>
        <v/>
      </c>
      <c r="T738">
        <f>IF(OR($R738=0,NOT(ISNUMBER($J738))),"",IFERROR(DATEDIF($J738,DATE(FY,1,1),"y"),0))</f>
        <v/>
      </c>
      <c r="U738" s="38">
        <f>IF(OR($R738=0,NOT(ISNUMBER($I738))),0,IF(YEAR($I738)+IF($Q738=1,RetAgeO,RetAgeE)=FY,MONTH($I738),IF(YEAR($I738)+IF($Q738=1,RetAgeO,RetAgeE)&lt;FY,1,0)))</f>
        <v/>
      </c>
      <c r="V738" s="38">
        <f>IF(OR($R738=0,NOT(ISNUMBER($K738))),0,IF(YEAR($K738)=FY,MONTH($K738),IF(YEAR($K738)&lt;FY,1,0)))</f>
        <v/>
      </c>
      <c r="W738" s="38">
        <f>IF($R738=0,0,MIN(12,IF(AND(ISNUMBER($O738),$O738&gt;=1,$O738&lt;=12),INT($O738),12),IF(AND(RetireExit="Yes",$U738&gt;0),$U738,12),IF(AND(ContractExit="Yes",$V738&gt;0),$V738,12)))</f>
        <v/>
      </c>
      <c r="X738" s="37">
        <f>IF(ISNUMBER($P738),$P738,IncPct)</f>
        <v/>
      </c>
      <c r="Y738" s="39">
        <f>IF($W738=0,0,MAX(0,MIN($W738,IncMonth-1))+MAX(0,$W738-IncMonth+1)*(1+$X738))</f>
        <v/>
      </c>
      <c r="Z738" s="40">
        <f>IF($C738="",0,IFERROR(INDEX(Departments!$B$5:$B$54,MATCH($C738,Departments!$A$5:$A$54,0)),0))</f>
        <v/>
      </c>
      <c r="AA738" s="41">
        <f>N($L738)*$Y738</f>
        <v/>
      </c>
      <c r="AB738" s="41">
        <f>N($M738)*$Y738</f>
        <v/>
      </c>
      <c r="AC738" s="41">
        <f>$AA738*$Z738</f>
        <v/>
      </c>
      <c r="AD738" s="41">
        <f>$AA738*BonusMonths/12</f>
        <v/>
      </c>
      <c r="AE738" s="41">
        <f>($AA738+SI_Gross*$AB738)*IF($Q738=1,SI_O,SI_E)</f>
        <v/>
      </c>
      <c r="AF738" s="41">
        <f>IF($Q738=1,0,$AA738*EOSB)</f>
        <v/>
      </c>
      <c r="AG738" s="41">
        <f>$AN738*$W738</f>
        <v/>
      </c>
      <c r="AH738" s="41">
        <f>SUM($AA738:$AG738)</f>
        <v/>
      </c>
      <c r="AI738" s="41">
        <f>12*($AM738+$AN738)</f>
        <v/>
      </c>
      <c r="AJ738" s="41">
        <f>$AM738*((IncMonth-1)+(13-IncMonth)*(1+$X738))+12*$AN738</f>
        <v/>
      </c>
      <c r="AK738" s="41">
        <f>IF($R738=1,N($L738)+N($M738),0)</f>
        <v/>
      </c>
      <c r="AL738">
        <f>IF($C738="","",IF(N($L738)&lt;=0,"Basic salary missing",IF(ISNA(MATCH($C738,Departments!$A$5:$A$54,0)),"Department not on Departments sheet",IF(AND($I738&lt;&gt;"",NOT(ISNUMBER($I738))),"Date of birth is text, not a date",IF(AND($K738&lt;&gt;"",NOT(ISNUMBER($K738))),"Contract end is text, not a date","")))))</f>
        <v/>
      </c>
      <c r="AM738" s="41">
        <f>IF($R738=0,0,N($L738)*(1+$Z738+BonusMonths/12+IF($Q738=1,0,EOSB))+N($M738)+(N($L738)+SI_Gross*N($M738))*IF($Q738=1,SI_O,SI_E))</f>
        <v/>
      </c>
      <c r="AN738" s="41">
        <f>IF($R738=0,0,(IF($Q738=1,MedO,MedE+Ticket)+Training)/12)</f>
        <v/>
      </c>
    </row>
    <row r="739">
      <c r="I739" s="35" t="n"/>
      <c r="J739" s="35" t="n"/>
      <c r="K739" s="35" t="n"/>
      <c r="L739" s="36" t="n"/>
      <c r="M739" s="36" t="n"/>
      <c r="P739" s="37" t="n"/>
      <c r="Q739" s="38">
        <f>IF($C739="",0,IF(OR(LOWER(TRIM($G739))="omani",LOWER(TRIM($G739))="oman",LOWER(TRIM($G739))="om",LOWER(TRIM($G739))="local"),1,0))</f>
        <v/>
      </c>
      <c r="R739" s="38">
        <f>IF($C739="",0,IF(OR(ISNUMBER(SEARCH("resign",$N739)),ISNUMBER(SEARCH("terminat",$N739)),ISNUMBER(SEARCH("inactive",$N739)),ISNUMBER(SEARCH("vacan",$N739)),ISNUMBER(SEARCH("deceased",$N739)),ISNUMBER(SEARCH("separated",$N739))),0,1))</f>
        <v/>
      </c>
      <c r="S739">
        <f>IF(OR($R739=0,NOT(ISNUMBER($I739))),"",IFERROR(DATEDIF($I739,DATE(FY,1,1),"y"),""))</f>
        <v/>
      </c>
      <c r="T739">
        <f>IF(OR($R739=0,NOT(ISNUMBER($J739))),"",IFERROR(DATEDIF($J739,DATE(FY,1,1),"y"),0))</f>
        <v/>
      </c>
      <c r="U739" s="38">
        <f>IF(OR($R739=0,NOT(ISNUMBER($I739))),0,IF(YEAR($I739)+IF($Q739=1,RetAgeO,RetAgeE)=FY,MONTH($I739),IF(YEAR($I739)+IF($Q739=1,RetAgeO,RetAgeE)&lt;FY,1,0)))</f>
        <v/>
      </c>
      <c r="V739" s="38">
        <f>IF(OR($R739=0,NOT(ISNUMBER($K739))),0,IF(YEAR($K739)=FY,MONTH($K739),IF(YEAR($K739)&lt;FY,1,0)))</f>
        <v/>
      </c>
      <c r="W739" s="38">
        <f>IF($R739=0,0,MIN(12,IF(AND(ISNUMBER($O739),$O739&gt;=1,$O739&lt;=12),INT($O739),12),IF(AND(RetireExit="Yes",$U739&gt;0),$U739,12),IF(AND(ContractExit="Yes",$V739&gt;0),$V739,12)))</f>
        <v/>
      </c>
      <c r="X739" s="37">
        <f>IF(ISNUMBER($P739),$P739,IncPct)</f>
        <v/>
      </c>
      <c r="Y739" s="39">
        <f>IF($W739=0,0,MAX(0,MIN($W739,IncMonth-1))+MAX(0,$W739-IncMonth+1)*(1+$X739))</f>
        <v/>
      </c>
      <c r="Z739" s="40">
        <f>IF($C739="",0,IFERROR(INDEX(Departments!$B$5:$B$54,MATCH($C739,Departments!$A$5:$A$54,0)),0))</f>
        <v/>
      </c>
      <c r="AA739" s="41">
        <f>N($L739)*$Y739</f>
        <v/>
      </c>
      <c r="AB739" s="41">
        <f>N($M739)*$Y739</f>
        <v/>
      </c>
      <c r="AC739" s="41">
        <f>$AA739*$Z739</f>
        <v/>
      </c>
      <c r="AD739" s="41">
        <f>$AA739*BonusMonths/12</f>
        <v/>
      </c>
      <c r="AE739" s="41">
        <f>($AA739+SI_Gross*$AB739)*IF($Q739=1,SI_O,SI_E)</f>
        <v/>
      </c>
      <c r="AF739" s="41">
        <f>IF($Q739=1,0,$AA739*EOSB)</f>
        <v/>
      </c>
      <c r="AG739" s="41">
        <f>$AN739*$W739</f>
        <v/>
      </c>
      <c r="AH739" s="41">
        <f>SUM($AA739:$AG739)</f>
        <v/>
      </c>
      <c r="AI739" s="41">
        <f>12*($AM739+$AN739)</f>
        <v/>
      </c>
      <c r="AJ739" s="41">
        <f>$AM739*((IncMonth-1)+(13-IncMonth)*(1+$X739))+12*$AN739</f>
        <v/>
      </c>
      <c r="AK739" s="41">
        <f>IF($R739=1,N($L739)+N($M739),0)</f>
        <v/>
      </c>
      <c r="AL739">
        <f>IF($C739="","",IF(N($L739)&lt;=0,"Basic salary missing",IF(ISNA(MATCH($C739,Departments!$A$5:$A$54,0)),"Department not on Departments sheet",IF(AND($I739&lt;&gt;"",NOT(ISNUMBER($I739))),"Date of birth is text, not a date",IF(AND($K739&lt;&gt;"",NOT(ISNUMBER($K739))),"Contract end is text, not a date","")))))</f>
        <v/>
      </c>
      <c r="AM739" s="41">
        <f>IF($R739=0,0,N($L739)*(1+$Z739+BonusMonths/12+IF($Q739=1,0,EOSB))+N($M739)+(N($L739)+SI_Gross*N($M739))*IF($Q739=1,SI_O,SI_E))</f>
        <v/>
      </c>
      <c r="AN739" s="41">
        <f>IF($R739=0,0,(IF($Q739=1,MedO,MedE+Ticket)+Training)/12)</f>
        <v/>
      </c>
    </row>
    <row r="740">
      <c r="I740" s="35" t="n"/>
      <c r="J740" s="35" t="n"/>
      <c r="K740" s="35" t="n"/>
      <c r="L740" s="36" t="n"/>
      <c r="M740" s="36" t="n"/>
      <c r="P740" s="37" t="n"/>
      <c r="Q740" s="38">
        <f>IF($C740="",0,IF(OR(LOWER(TRIM($G740))="omani",LOWER(TRIM($G740))="oman",LOWER(TRIM($G740))="om",LOWER(TRIM($G740))="local"),1,0))</f>
        <v/>
      </c>
      <c r="R740" s="38">
        <f>IF($C740="",0,IF(OR(ISNUMBER(SEARCH("resign",$N740)),ISNUMBER(SEARCH("terminat",$N740)),ISNUMBER(SEARCH("inactive",$N740)),ISNUMBER(SEARCH("vacan",$N740)),ISNUMBER(SEARCH("deceased",$N740)),ISNUMBER(SEARCH("separated",$N740))),0,1))</f>
        <v/>
      </c>
      <c r="S740">
        <f>IF(OR($R740=0,NOT(ISNUMBER($I740))),"",IFERROR(DATEDIF($I740,DATE(FY,1,1),"y"),""))</f>
        <v/>
      </c>
      <c r="T740">
        <f>IF(OR($R740=0,NOT(ISNUMBER($J740))),"",IFERROR(DATEDIF($J740,DATE(FY,1,1),"y"),0))</f>
        <v/>
      </c>
      <c r="U740" s="38">
        <f>IF(OR($R740=0,NOT(ISNUMBER($I740))),0,IF(YEAR($I740)+IF($Q740=1,RetAgeO,RetAgeE)=FY,MONTH($I740),IF(YEAR($I740)+IF($Q740=1,RetAgeO,RetAgeE)&lt;FY,1,0)))</f>
        <v/>
      </c>
      <c r="V740" s="38">
        <f>IF(OR($R740=0,NOT(ISNUMBER($K740))),0,IF(YEAR($K740)=FY,MONTH($K740),IF(YEAR($K740)&lt;FY,1,0)))</f>
        <v/>
      </c>
      <c r="W740" s="38">
        <f>IF($R740=0,0,MIN(12,IF(AND(ISNUMBER($O740),$O740&gt;=1,$O740&lt;=12),INT($O740),12),IF(AND(RetireExit="Yes",$U740&gt;0),$U740,12),IF(AND(ContractExit="Yes",$V740&gt;0),$V740,12)))</f>
        <v/>
      </c>
      <c r="X740" s="37">
        <f>IF(ISNUMBER($P740),$P740,IncPct)</f>
        <v/>
      </c>
      <c r="Y740" s="39">
        <f>IF($W740=0,0,MAX(0,MIN($W740,IncMonth-1))+MAX(0,$W740-IncMonth+1)*(1+$X740))</f>
        <v/>
      </c>
      <c r="Z740" s="40">
        <f>IF($C740="",0,IFERROR(INDEX(Departments!$B$5:$B$54,MATCH($C740,Departments!$A$5:$A$54,0)),0))</f>
        <v/>
      </c>
      <c r="AA740" s="41">
        <f>N($L740)*$Y740</f>
        <v/>
      </c>
      <c r="AB740" s="41">
        <f>N($M740)*$Y740</f>
        <v/>
      </c>
      <c r="AC740" s="41">
        <f>$AA740*$Z740</f>
        <v/>
      </c>
      <c r="AD740" s="41">
        <f>$AA740*BonusMonths/12</f>
        <v/>
      </c>
      <c r="AE740" s="41">
        <f>($AA740+SI_Gross*$AB740)*IF($Q740=1,SI_O,SI_E)</f>
        <v/>
      </c>
      <c r="AF740" s="41">
        <f>IF($Q740=1,0,$AA740*EOSB)</f>
        <v/>
      </c>
      <c r="AG740" s="41">
        <f>$AN740*$W740</f>
        <v/>
      </c>
      <c r="AH740" s="41">
        <f>SUM($AA740:$AG740)</f>
        <v/>
      </c>
      <c r="AI740" s="41">
        <f>12*($AM740+$AN740)</f>
        <v/>
      </c>
      <c r="AJ740" s="41">
        <f>$AM740*((IncMonth-1)+(13-IncMonth)*(1+$X740))+12*$AN740</f>
        <v/>
      </c>
      <c r="AK740" s="41">
        <f>IF($R740=1,N($L740)+N($M740),0)</f>
        <v/>
      </c>
      <c r="AL740">
        <f>IF($C740="","",IF(N($L740)&lt;=0,"Basic salary missing",IF(ISNA(MATCH($C740,Departments!$A$5:$A$54,0)),"Department not on Departments sheet",IF(AND($I740&lt;&gt;"",NOT(ISNUMBER($I740))),"Date of birth is text, not a date",IF(AND($K740&lt;&gt;"",NOT(ISNUMBER($K740))),"Contract end is text, not a date","")))))</f>
        <v/>
      </c>
      <c r="AM740" s="41">
        <f>IF($R740=0,0,N($L740)*(1+$Z740+BonusMonths/12+IF($Q740=1,0,EOSB))+N($M740)+(N($L740)+SI_Gross*N($M740))*IF($Q740=1,SI_O,SI_E))</f>
        <v/>
      </c>
      <c r="AN740" s="41">
        <f>IF($R740=0,0,(IF($Q740=1,MedO,MedE+Ticket)+Training)/12)</f>
        <v/>
      </c>
    </row>
    <row r="741">
      <c r="I741" s="35" t="n"/>
      <c r="J741" s="35" t="n"/>
      <c r="K741" s="35" t="n"/>
      <c r="L741" s="36" t="n"/>
      <c r="M741" s="36" t="n"/>
      <c r="P741" s="37" t="n"/>
      <c r="Q741" s="38">
        <f>IF($C741="",0,IF(OR(LOWER(TRIM($G741))="omani",LOWER(TRIM($G741))="oman",LOWER(TRIM($G741))="om",LOWER(TRIM($G741))="local"),1,0))</f>
        <v/>
      </c>
      <c r="R741" s="38">
        <f>IF($C741="",0,IF(OR(ISNUMBER(SEARCH("resign",$N741)),ISNUMBER(SEARCH("terminat",$N741)),ISNUMBER(SEARCH("inactive",$N741)),ISNUMBER(SEARCH("vacan",$N741)),ISNUMBER(SEARCH("deceased",$N741)),ISNUMBER(SEARCH("separated",$N741))),0,1))</f>
        <v/>
      </c>
      <c r="S741">
        <f>IF(OR($R741=0,NOT(ISNUMBER($I741))),"",IFERROR(DATEDIF($I741,DATE(FY,1,1),"y"),""))</f>
        <v/>
      </c>
      <c r="T741">
        <f>IF(OR($R741=0,NOT(ISNUMBER($J741))),"",IFERROR(DATEDIF($J741,DATE(FY,1,1),"y"),0))</f>
        <v/>
      </c>
      <c r="U741" s="38">
        <f>IF(OR($R741=0,NOT(ISNUMBER($I741))),0,IF(YEAR($I741)+IF($Q741=1,RetAgeO,RetAgeE)=FY,MONTH($I741),IF(YEAR($I741)+IF($Q741=1,RetAgeO,RetAgeE)&lt;FY,1,0)))</f>
        <v/>
      </c>
      <c r="V741" s="38">
        <f>IF(OR($R741=0,NOT(ISNUMBER($K741))),0,IF(YEAR($K741)=FY,MONTH($K741),IF(YEAR($K741)&lt;FY,1,0)))</f>
        <v/>
      </c>
      <c r="W741" s="38">
        <f>IF($R741=0,0,MIN(12,IF(AND(ISNUMBER($O741),$O741&gt;=1,$O741&lt;=12),INT($O741),12),IF(AND(RetireExit="Yes",$U741&gt;0),$U741,12),IF(AND(ContractExit="Yes",$V741&gt;0),$V741,12)))</f>
        <v/>
      </c>
      <c r="X741" s="37">
        <f>IF(ISNUMBER($P741),$P741,IncPct)</f>
        <v/>
      </c>
      <c r="Y741" s="39">
        <f>IF($W741=0,0,MAX(0,MIN($W741,IncMonth-1))+MAX(0,$W741-IncMonth+1)*(1+$X741))</f>
        <v/>
      </c>
      <c r="Z741" s="40">
        <f>IF($C741="",0,IFERROR(INDEX(Departments!$B$5:$B$54,MATCH($C741,Departments!$A$5:$A$54,0)),0))</f>
        <v/>
      </c>
      <c r="AA741" s="41">
        <f>N($L741)*$Y741</f>
        <v/>
      </c>
      <c r="AB741" s="41">
        <f>N($M741)*$Y741</f>
        <v/>
      </c>
      <c r="AC741" s="41">
        <f>$AA741*$Z741</f>
        <v/>
      </c>
      <c r="AD741" s="41">
        <f>$AA741*BonusMonths/12</f>
        <v/>
      </c>
      <c r="AE741" s="41">
        <f>($AA741+SI_Gross*$AB741)*IF($Q741=1,SI_O,SI_E)</f>
        <v/>
      </c>
      <c r="AF741" s="41">
        <f>IF($Q741=1,0,$AA741*EOSB)</f>
        <v/>
      </c>
      <c r="AG741" s="41">
        <f>$AN741*$W741</f>
        <v/>
      </c>
      <c r="AH741" s="41">
        <f>SUM($AA741:$AG741)</f>
        <v/>
      </c>
      <c r="AI741" s="41">
        <f>12*($AM741+$AN741)</f>
        <v/>
      </c>
      <c r="AJ741" s="41">
        <f>$AM741*((IncMonth-1)+(13-IncMonth)*(1+$X741))+12*$AN741</f>
        <v/>
      </c>
      <c r="AK741" s="41">
        <f>IF($R741=1,N($L741)+N($M741),0)</f>
        <v/>
      </c>
      <c r="AL741">
        <f>IF($C741="","",IF(N($L741)&lt;=0,"Basic salary missing",IF(ISNA(MATCH($C741,Departments!$A$5:$A$54,0)),"Department not on Departments sheet",IF(AND($I741&lt;&gt;"",NOT(ISNUMBER($I741))),"Date of birth is text, not a date",IF(AND($K741&lt;&gt;"",NOT(ISNUMBER($K741))),"Contract end is text, not a date","")))))</f>
        <v/>
      </c>
      <c r="AM741" s="41">
        <f>IF($R741=0,0,N($L741)*(1+$Z741+BonusMonths/12+IF($Q741=1,0,EOSB))+N($M741)+(N($L741)+SI_Gross*N($M741))*IF($Q741=1,SI_O,SI_E))</f>
        <v/>
      </c>
      <c r="AN741" s="41">
        <f>IF($R741=0,0,(IF($Q741=1,MedO,MedE+Ticket)+Training)/12)</f>
        <v/>
      </c>
    </row>
    <row r="742">
      <c r="I742" s="35" t="n"/>
      <c r="J742" s="35" t="n"/>
      <c r="K742" s="35" t="n"/>
      <c r="L742" s="36" t="n"/>
      <c r="M742" s="36" t="n"/>
      <c r="P742" s="37" t="n"/>
      <c r="Q742" s="38">
        <f>IF($C742="",0,IF(OR(LOWER(TRIM($G742))="omani",LOWER(TRIM($G742))="oman",LOWER(TRIM($G742))="om",LOWER(TRIM($G742))="local"),1,0))</f>
        <v/>
      </c>
      <c r="R742" s="38">
        <f>IF($C742="",0,IF(OR(ISNUMBER(SEARCH("resign",$N742)),ISNUMBER(SEARCH("terminat",$N742)),ISNUMBER(SEARCH("inactive",$N742)),ISNUMBER(SEARCH("vacan",$N742)),ISNUMBER(SEARCH("deceased",$N742)),ISNUMBER(SEARCH("separated",$N742))),0,1))</f>
        <v/>
      </c>
      <c r="S742">
        <f>IF(OR($R742=0,NOT(ISNUMBER($I742))),"",IFERROR(DATEDIF($I742,DATE(FY,1,1),"y"),""))</f>
        <v/>
      </c>
      <c r="T742">
        <f>IF(OR($R742=0,NOT(ISNUMBER($J742))),"",IFERROR(DATEDIF($J742,DATE(FY,1,1),"y"),0))</f>
        <v/>
      </c>
      <c r="U742" s="38">
        <f>IF(OR($R742=0,NOT(ISNUMBER($I742))),0,IF(YEAR($I742)+IF($Q742=1,RetAgeO,RetAgeE)=FY,MONTH($I742),IF(YEAR($I742)+IF($Q742=1,RetAgeO,RetAgeE)&lt;FY,1,0)))</f>
        <v/>
      </c>
      <c r="V742" s="38">
        <f>IF(OR($R742=0,NOT(ISNUMBER($K742))),0,IF(YEAR($K742)=FY,MONTH($K742),IF(YEAR($K742)&lt;FY,1,0)))</f>
        <v/>
      </c>
      <c r="W742" s="38">
        <f>IF($R742=0,0,MIN(12,IF(AND(ISNUMBER($O742),$O742&gt;=1,$O742&lt;=12),INT($O742),12),IF(AND(RetireExit="Yes",$U742&gt;0),$U742,12),IF(AND(ContractExit="Yes",$V742&gt;0),$V742,12)))</f>
        <v/>
      </c>
      <c r="X742" s="37">
        <f>IF(ISNUMBER($P742),$P742,IncPct)</f>
        <v/>
      </c>
      <c r="Y742" s="39">
        <f>IF($W742=0,0,MAX(0,MIN($W742,IncMonth-1))+MAX(0,$W742-IncMonth+1)*(1+$X742))</f>
        <v/>
      </c>
      <c r="Z742" s="40">
        <f>IF($C742="",0,IFERROR(INDEX(Departments!$B$5:$B$54,MATCH($C742,Departments!$A$5:$A$54,0)),0))</f>
        <v/>
      </c>
      <c r="AA742" s="41">
        <f>N($L742)*$Y742</f>
        <v/>
      </c>
      <c r="AB742" s="41">
        <f>N($M742)*$Y742</f>
        <v/>
      </c>
      <c r="AC742" s="41">
        <f>$AA742*$Z742</f>
        <v/>
      </c>
      <c r="AD742" s="41">
        <f>$AA742*BonusMonths/12</f>
        <v/>
      </c>
      <c r="AE742" s="41">
        <f>($AA742+SI_Gross*$AB742)*IF($Q742=1,SI_O,SI_E)</f>
        <v/>
      </c>
      <c r="AF742" s="41">
        <f>IF($Q742=1,0,$AA742*EOSB)</f>
        <v/>
      </c>
      <c r="AG742" s="41">
        <f>$AN742*$W742</f>
        <v/>
      </c>
      <c r="AH742" s="41">
        <f>SUM($AA742:$AG742)</f>
        <v/>
      </c>
      <c r="AI742" s="41">
        <f>12*($AM742+$AN742)</f>
        <v/>
      </c>
      <c r="AJ742" s="41">
        <f>$AM742*((IncMonth-1)+(13-IncMonth)*(1+$X742))+12*$AN742</f>
        <v/>
      </c>
      <c r="AK742" s="41">
        <f>IF($R742=1,N($L742)+N($M742),0)</f>
        <v/>
      </c>
      <c r="AL742">
        <f>IF($C742="","",IF(N($L742)&lt;=0,"Basic salary missing",IF(ISNA(MATCH($C742,Departments!$A$5:$A$54,0)),"Department not on Departments sheet",IF(AND($I742&lt;&gt;"",NOT(ISNUMBER($I742))),"Date of birth is text, not a date",IF(AND($K742&lt;&gt;"",NOT(ISNUMBER($K742))),"Contract end is text, not a date","")))))</f>
        <v/>
      </c>
      <c r="AM742" s="41">
        <f>IF($R742=0,0,N($L742)*(1+$Z742+BonusMonths/12+IF($Q742=1,0,EOSB))+N($M742)+(N($L742)+SI_Gross*N($M742))*IF($Q742=1,SI_O,SI_E))</f>
        <v/>
      </c>
      <c r="AN742" s="41">
        <f>IF($R742=0,0,(IF($Q742=1,MedO,MedE+Ticket)+Training)/12)</f>
        <v/>
      </c>
    </row>
    <row r="743">
      <c r="I743" s="35" t="n"/>
      <c r="J743" s="35" t="n"/>
      <c r="K743" s="35" t="n"/>
      <c r="L743" s="36" t="n"/>
      <c r="M743" s="36" t="n"/>
      <c r="P743" s="37" t="n"/>
      <c r="Q743" s="38">
        <f>IF($C743="",0,IF(OR(LOWER(TRIM($G743))="omani",LOWER(TRIM($G743))="oman",LOWER(TRIM($G743))="om",LOWER(TRIM($G743))="local"),1,0))</f>
        <v/>
      </c>
      <c r="R743" s="38">
        <f>IF($C743="",0,IF(OR(ISNUMBER(SEARCH("resign",$N743)),ISNUMBER(SEARCH("terminat",$N743)),ISNUMBER(SEARCH("inactive",$N743)),ISNUMBER(SEARCH("vacan",$N743)),ISNUMBER(SEARCH("deceased",$N743)),ISNUMBER(SEARCH("separated",$N743))),0,1))</f>
        <v/>
      </c>
      <c r="S743">
        <f>IF(OR($R743=0,NOT(ISNUMBER($I743))),"",IFERROR(DATEDIF($I743,DATE(FY,1,1),"y"),""))</f>
        <v/>
      </c>
      <c r="T743">
        <f>IF(OR($R743=0,NOT(ISNUMBER($J743))),"",IFERROR(DATEDIF($J743,DATE(FY,1,1),"y"),0))</f>
        <v/>
      </c>
      <c r="U743" s="38">
        <f>IF(OR($R743=0,NOT(ISNUMBER($I743))),0,IF(YEAR($I743)+IF($Q743=1,RetAgeO,RetAgeE)=FY,MONTH($I743),IF(YEAR($I743)+IF($Q743=1,RetAgeO,RetAgeE)&lt;FY,1,0)))</f>
        <v/>
      </c>
      <c r="V743" s="38">
        <f>IF(OR($R743=0,NOT(ISNUMBER($K743))),0,IF(YEAR($K743)=FY,MONTH($K743),IF(YEAR($K743)&lt;FY,1,0)))</f>
        <v/>
      </c>
      <c r="W743" s="38">
        <f>IF($R743=0,0,MIN(12,IF(AND(ISNUMBER($O743),$O743&gt;=1,$O743&lt;=12),INT($O743),12),IF(AND(RetireExit="Yes",$U743&gt;0),$U743,12),IF(AND(ContractExit="Yes",$V743&gt;0),$V743,12)))</f>
        <v/>
      </c>
      <c r="X743" s="37">
        <f>IF(ISNUMBER($P743),$P743,IncPct)</f>
        <v/>
      </c>
      <c r="Y743" s="39">
        <f>IF($W743=0,0,MAX(0,MIN($W743,IncMonth-1))+MAX(0,$W743-IncMonth+1)*(1+$X743))</f>
        <v/>
      </c>
      <c r="Z743" s="40">
        <f>IF($C743="",0,IFERROR(INDEX(Departments!$B$5:$B$54,MATCH($C743,Departments!$A$5:$A$54,0)),0))</f>
        <v/>
      </c>
      <c r="AA743" s="41">
        <f>N($L743)*$Y743</f>
        <v/>
      </c>
      <c r="AB743" s="41">
        <f>N($M743)*$Y743</f>
        <v/>
      </c>
      <c r="AC743" s="41">
        <f>$AA743*$Z743</f>
        <v/>
      </c>
      <c r="AD743" s="41">
        <f>$AA743*BonusMonths/12</f>
        <v/>
      </c>
      <c r="AE743" s="41">
        <f>($AA743+SI_Gross*$AB743)*IF($Q743=1,SI_O,SI_E)</f>
        <v/>
      </c>
      <c r="AF743" s="41">
        <f>IF($Q743=1,0,$AA743*EOSB)</f>
        <v/>
      </c>
      <c r="AG743" s="41">
        <f>$AN743*$W743</f>
        <v/>
      </c>
      <c r="AH743" s="41">
        <f>SUM($AA743:$AG743)</f>
        <v/>
      </c>
      <c r="AI743" s="41">
        <f>12*($AM743+$AN743)</f>
        <v/>
      </c>
      <c r="AJ743" s="41">
        <f>$AM743*((IncMonth-1)+(13-IncMonth)*(1+$X743))+12*$AN743</f>
        <v/>
      </c>
      <c r="AK743" s="41">
        <f>IF($R743=1,N($L743)+N($M743),0)</f>
        <v/>
      </c>
      <c r="AL743">
        <f>IF($C743="","",IF(N($L743)&lt;=0,"Basic salary missing",IF(ISNA(MATCH($C743,Departments!$A$5:$A$54,0)),"Department not on Departments sheet",IF(AND($I743&lt;&gt;"",NOT(ISNUMBER($I743))),"Date of birth is text, not a date",IF(AND($K743&lt;&gt;"",NOT(ISNUMBER($K743))),"Contract end is text, not a date","")))))</f>
        <v/>
      </c>
      <c r="AM743" s="41">
        <f>IF($R743=0,0,N($L743)*(1+$Z743+BonusMonths/12+IF($Q743=1,0,EOSB))+N($M743)+(N($L743)+SI_Gross*N($M743))*IF($Q743=1,SI_O,SI_E))</f>
        <v/>
      </c>
      <c r="AN743" s="41">
        <f>IF($R743=0,0,(IF($Q743=1,MedO,MedE+Ticket)+Training)/12)</f>
        <v/>
      </c>
    </row>
    <row r="744">
      <c r="I744" s="35" t="n"/>
      <c r="J744" s="35" t="n"/>
      <c r="K744" s="35" t="n"/>
      <c r="L744" s="36" t="n"/>
      <c r="M744" s="36" t="n"/>
      <c r="P744" s="37" t="n"/>
      <c r="Q744" s="38">
        <f>IF($C744="",0,IF(OR(LOWER(TRIM($G744))="omani",LOWER(TRIM($G744))="oman",LOWER(TRIM($G744))="om",LOWER(TRIM($G744))="local"),1,0))</f>
        <v/>
      </c>
      <c r="R744" s="38">
        <f>IF($C744="",0,IF(OR(ISNUMBER(SEARCH("resign",$N744)),ISNUMBER(SEARCH("terminat",$N744)),ISNUMBER(SEARCH("inactive",$N744)),ISNUMBER(SEARCH("vacan",$N744)),ISNUMBER(SEARCH("deceased",$N744)),ISNUMBER(SEARCH("separated",$N744))),0,1))</f>
        <v/>
      </c>
      <c r="S744">
        <f>IF(OR($R744=0,NOT(ISNUMBER($I744))),"",IFERROR(DATEDIF($I744,DATE(FY,1,1),"y"),""))</f>
        <v/>
      </c>
      <c r="T744">
        <f>IF(OR($R744=0,NOT(ISNUMBER($J744))),"",IFERROR(DATEDIF($J744,DATE(FY,1,1),"y"),0))</f>
        <v/>
      </c>
      <c r="U744" s="38">
        <f>IF(OR($R744=0,NOT(ISNUMBER($I744))),0,IF(YEAR($I744)+IF($Q744=1,RetAgeO,RetAgeE)=FY,MONTH($I744),IF(YEAR($I744)+IF($Q744=1,RetAgeO,RetAgeE)&lt;FY,1,0)))</f>
        <v/>
      </c>
      <c r="V744" s="38">
        <f>IF(OR($R744=0,NOT(ISNUMBER($K744))),0,IF(YEAR($K744)=FY,MONTH($K744),IF(YEAR($K744)&lt;FY,1,0)))</f>
        <v/>
      </c>
      <c r="W744" s="38">
        <f>IF($R744=0,0,MIN(12,IF(AND(ISNUMBER($O744),$O744&gt;=1,$O744&lt;=12),INT($O744),12),IF(AND(RetireExit="Yes",$U744&gt;0),$U744,12),IF(AND(ContractExit="Yes",$V744&gt;0),$V744,12)))</f>
        <v/>
      </c>
      <c r="X744" s="37">
        <f>IF(ISNUMBER($P744),$P744,IncPct)</f>
        <v/>
      </c>
      <c r="Y744" s="39">
        <f>IF($W744=0,0,MAX(0,MIN($W744,IncMonth-1))+MAX(0,$W744-IncMonth+1)*(1+$X744))</f>
        <v/>
      </c>
      <c r="Z744" s="40">
        <f>IF($C744="",0,IFERROR(INDEX(Departments!$B$5:$B$54,MATCH($C744,Departments!$A$5:$A$54,0)),0))</f>
        <v/>
      </c>
      <c r="AA744" s="41">
        <f>N($L744)*$Y744</f>
        <v/>
      </c>
      <c r="AB744" s="41">
        <f>N($M744)*$Y744</f>
        <v/>
      </c>
      <c r="AC744" s="41">
        <f>$AA744*$Z744</f>
        <v/>
      </c>
      <c r="AD744" s="41">
        <f>$AA744*BonusMonths/12</f>
        <v/>
      </c>
      <c r="AE744" s="41">
        <f>($AA744+SI_Gross*$AB744)*IF($Q744=1,SI_O,SI_E)</f>
        <v/>
      </c>
      <c r="AF744" s="41">
        <f>IF($Q744=1,0,$AA744*EOSB)</f>
        <v/>
      </c>
      <c r="AG744" s="41">
        <f>$AN744*$W744</f>
        <v/>
      </c>
      <c r="AH744" s="41">
        <f>SUM($AA744:$AG744)</f>
        <v/>
      </c>
      <c r="AI744" s="41">
        <f>12*($AM744+$AN744)</f>
        <v/>
      </c>
      <c r="AJ744" s="41">
        <f>$AM744*((IncMonth-1)+(13-IncMonth)*(1+$X744))+12*$AN744</f>
        <v/>
      </c>
      <c r="AK744" s="41">
        <f>IF($R744=1,N($L744)+N($M744),0)</f>
        <v/>
      </c>
      <c r="AL744">
        <f>IF($C744="","",IF(N($L744)&lt;=0,"Basic salary missing",IF(ISNA(MATCH($C744,Departments!$A$5:$A$54,0)),"Department not on Departments sheet",IF(AND($I744&lt;&gt;"",NOT(ISNUMBER($I744))),"Date of birth is text, not a date",IF(AND($K744&lt;&gt;"",NOT(ISNUMBER($K744))),"Contract end is text, not a date","")))))</f>
        <v/>
      </c>
      <c r="AM744" s="41">
        <f>IF($R744=0,0,N($L744)*(1+$Z744+BonusMonths/12+IF($Q744=1,0,EOSB))+N($M744)+(N($L744)+SI_Gross*N($M744))*IF($Q744=1,SI_O,SI_E))</f>
        <v/>
      </c>
      <c r="AN744" s="41">
        <f>IF($R744=0,0,(IF($Q744=1,MedO,MedE+Ticket)+Training)/12)</f>
        <v/>
      </c>
    </row>
    <row r="745">
      <c r="I745" s="35" t="n"/>
      <c r="J745" s="35" t="n"/>
      <c r="K745" s="35" t="n"/>
      <c r="L745" s="36" t="n"/>
      <c r="M745" s="36" t="n"/>
      <c r="P745" s="37" t="n"/>
      <c r="Q745" s="38">
        <f>IF($C745="",0,IF(OR(LOWER(TRIM($G745))="omani",LOWER(TRIM($G745))="oman",LOWER(TRIM($G745))="om",LOWER(TRIM($G745))="local"),1,0))</f>
        <v/>
      </c>
      <c r="R745" s="38">
        <f>IF($C745="",0,IF(OR(ISNUMBER(SEARCH("resign",$N745)),ISNUMBER(SEARCH("terminat",$N745)),ISNUMBER(SEARCH("inactive",$N745)),ISNUMBER(SEARCH("vacan",$N745)),ISNUMBER(SEARCH("deceased",$N745)),ISNUMBER(SEARCH("separated",$N745))),0,1))</f>
        <v/>
      </c>
      <c r="S745">
        <f>IF(OR($R745=0,NOT(ISNUMBER($I745))),"",IFERROR(DATEDIF($I745,DATE(FY,1,1),"y"),""))</f>
        <v/>
      </c>
      <c r="T745">
        <f>IF(OR($R745=0,NOT(ISNUMBER($J745))),"",IFERROR(DATEDIF($J745,DATE(FY,1,1),"y"),0))</f>
        <v/>
      </c>
      <c r="U745" s="38">
        <f>IF(OR($R745=0,NOT(ISNUMBER($I745))),0,IF(YEAR($I745)+IF($Q745=1,RetAgeO,RetAgeE)=FY,MONTH($I745),IF(YEAR($I745)+IF($Q745=1,RetAgeO,RetAgeE)&lt;FY,1,0)))</f>
        <v/>
      </c>
      <c r="V745" s="38">
        <f>IF(OR($R745=0,NOT(ISNUMBER($K745))),0,IF(YEAR($K745)=FY,MONTH($K745),IF(YEAR($K745)&lt;FY,1,0)))</f>
        <v/>
      </c>
      <c r="W745" s="38">
        <f>IF($R745=0,0,MIN(12,IF(AND(ISNUMBER($O745),$O745&gt;=1,$O745&lt;=12),INT($O745),12),IF(AND(RetireExit="Yes",$U745&gt;0),$U745,12),IF(AND(ContractExit="Yes",$V745&gt;0),$V745,12)))</f>
        <v/>
      </c>
      <c r="X745" s="37">
        <f>IF(ISNUMBER($P745),$P745,IncPct)</f>
        <v/>
      </c>
      <c r="Y745" s="39">
        <f>IF($W745=0,0,MAX(0,MIN($W745,IncMonth-1))+MAX(0,$W745-IncMonth+1)*(1+$X745))</f>
        <v/>
      </c>
      <c r="Z745" s="40">
        <f>IF($C745="",0,IFERROR(INDEX(Departments!$B$5:$B$54,MATCH($C745,Departments!$A$5:$A$54,0)),0))</f>
        <v/>
      </c>
      <c r="AA745" s="41">
        <f>N($L745)*$Y745</f>
        <v/>
      </c>
      <c r="AB745" s="41">
        <f>N($M745)*$Y745</f>
        <v/>
      </c>
      <c r="AC745" s="41">
        <f>$AA745*$Z745</f>
        <v/>
      </c>
      <c r="AD745" s="41">
        <f>$AA745*BonusMonths/12</f>
        <v/>
      </c>
      <c r="AE745" s="41">
        <f>($AA745+SI_Gross*$AB745)*IF($Q745=1,SI_O,SI_E)</f>
        <v/>
      </c>
      <c r="AF745" s="41">
        <f>IF($Q745=1,0,$AA745*EOSB)</f>
        <v/>
      </c>
      <c r="AG745" s="41">
        <f>$AN745*$W745</f>
        <v/>
      </c>
      <c r="AH745" s="41">
        <f>SUM($AA745:$AG745)</f>
        <v/>
      </c>
      <c r="AI745" s="41">
        <f>12*($AM745+$AN745)</f>
        <v/>
      </c>
      <c r="AJ745" s="41">
        <f>$AM745*((IncMonth-1)+(13-IncMonth)*(1+$X745))+12*$AN745</f>
        <v/>
      </c>
      <c r="AK745" s="41">
        <f>IF($R745=1,N($L745)+N($M745),0)</f>
        <v/>
      </c>
      <c r="AL745">
        <f>IF($C745="","",IF(N($L745)&lt;=0,"Basic salary missing",IF(ISNA(MATCH($C745,Departments!$A$5:$A$54,0)),"Department not on Departments sheet",IF(AND($I745&lt;&gt;"",NOT(ISNUMBER($I745))),"Date of birth is text, not a date",IF(AND($K745&lt;&gt;"",NOT(ISNUMBER($K745))),"Contract end is text, not a date","")))))</f>
        <v/>
      </c>
      <c r="AM745" s="41">
        <f>IF($R745=0,0,N($L745)*(1+$Z745+BonusMonths/12+IF($Q745=1,0,EOSB))+N($M745)+(N($L745)+SI_Gross*N($M745))*IF($Q745=1,SI_O,SI_E))</f>
        <v/>
      </c>
      <c r="AN745" s="41">
        <f>IF($R745=0,0,(IF($Q745=1,MedO,MedE+Ticket)+Training)/12)</f>
        <v/>
      </c>
    </row>
    <row r="746">
      <c r="I746" s="35" t="n"/>
      <c r="J746" s="35" t="n"/>
      <c r="K746" s="35" t="n"/>
      <c r="L746" s="36" t="n"/>
      <c r="M746" s="36" t="n"/>
      <c r="P746" s="37" t="n"/>
      <c r="Q746" s="38">
        <f>IF($C746="",0,IF(OR(LOWER(TRIM($G746))="omani",LOWER(TRIM($G746))="oman",LOWER(TRIM($G746))="om",LOWER(TRIM($G746))="local"),1,0))</f>
        <v/>
      </c>
      <c r="R746" s="38">
        <f>IF($C746="",0,IF(OR(ISNUMBER(SEARCH("resign",$N746)),ISNUMBER(SEARCH("terminat",$N746)),ISNUMBER(SEARCH("inactive",$N746)),ISNUMBER(SEARCH("vacan",$N746)),ISNUMBER(SEARCH("deceased",$N746)),ISNUMBER(SEARCH("separated",$N746))),0,1))</f>
        <v/>
      </c>
      <c r="S746">
        <f>IF(OR($R746=0,NOT(ISNUMBER($I746))),"",IFERROR(DATEDIF($I746,DATE(FY,1,1),"y"),""))</f>
        <v/>
      </c>
      <c r="T746">
        <f>IF(OR($R746=0,NOT(ISNUMBER($J746))),"",IFERROR(DATEDIF($J746,DATE(FY,1,1),"y"),0))</f>
        <v/>
      </c>
      <c r="U746" s="38">
        <f>IF(OR($R746=0,NOT(ISNUMBER($I746))),0,IF(YEAR($I746)+IF($Q746=1,RetAgeO,RetAgeE)=FY,MONTH($I746),IF(YEAR($I746)+IF($Q746=1,RetAgeO,RetAgeE)&lt;FY,1,0)))</f>
        <v/>
      </c>
      <c r="V746" s="38">
        <f>IF(OR($R746=0,NOT(ISNUMBER($K746))),0,IF(YEAR($K746)=FY,MONTH($K746),IF(YEAR($K746)&lt;FY,1,0)))</f>
        <v/>
      </c>
      <c r="W746" s="38">
        <f>IF($R746=0,0,MIN(12,IF(AND(ISNUMBER($O746),$O746&gt;=1,$O746&lt;=12),INT($O746),12),IF(AND(RetireExit="Yes",$U746&gt;0),$U746,12),IF(AND(ContractExit="Yes",$V746&gt;0),$V746,12)))</f>
        <v/>
      </c>
      <c r="X746" s="37">
        <f>IF(ISNUMBER($P746),$P746,IncPct)</f>
        <v/>
      </c>
      <c r="Y746" s="39">
        <f>IF($W746=0,0,MAX(0,MIN($W746,IncMonth-1))+MAX(0,$W746-IncMonth+1)*(1+$X746))</f>
        <v/>
      </c>
      <c r="Z746" s="40">
        <f>IF($C746="",0,IFERROR(INDEX(Departments!$B$5:$B$54,MATCH($C746,Departments!$A$5:$A$54,0)),0))</f>
        <v/>
      </c>
      <c r="AA746" s="41">
        <f>N($L746)*$Y746</f>
        <v/>
      </c>
      <c r="AB746" s="41">
        <f>N($M746)*$Y746</f>
        <v/>
      </c>
      <c r="AC746" s="41">
        <f>$AA746*$Z746</f>
        <v/>
      </c>
      <c r="AD746" s="41">
        <f>$AA746*BonusMonths/12</f>
        <v/>
      </c>
      <c r="AE746" s="41">
        <f>($AA746+SI_Gross*$AB746)*IF($Q746=1,SI_O,SI_E)</f>
        <v/>
      </c>
      <c r="AF746" s="41">
        <f>IF($Q746=1,0,$AA746*EOSB)</f>
        <v/>
      </c>
      <c r="AG746" s="41">
        <f>$AN746*$W746</f>
        <v/>
      </c>
      <c r="AH746" s="41">
        <f>SUM($AA746:$AG746)</f>
        <v/>
      </c>
      <c r="AI746" s="41">
        <f>12*($AM746+$AN746)</f>
        <v/>
      </c>
      <c r="AJ746" s="41">
        <f>$AM746*((IncMonth-1)+(13-IncMonth)*(1+$X746))+12*$AN746</f>
        <v/>
      </c>
      <c r="AK746" s="41">
        <f>IF($R746=1,N($L746)+N($M746),0)</f>
        <v/>
      </c>
      <c r="AL746">
        <f>IF($C746="","",IF(N($L746)&lt;=0,"Basic salary missing",IF(ISNA(MATCH($C746,Departments!$A$5:$A$54,0)),"Department not on Departments sheet",IF(AND($I746&lt;&gt;"",NOT(ISNUMBER($I746))),"Date of birth is text, not a date",IF(AND($K746&lt;&gt;"",NOT(ISNUMBER($K746))),"Contract end is text, not a date","")))))</f>
        <v/>
      </c>
      <c r="AM746" s="41">
        <f>IF($R746=0,0,N($L746)*(1+$Z746+BonusMonths/12+IF($Q746=1,0,EOSB))+N($M746)+(N($L746)+SI_Gross*N($M746))*IF($Q746=1,SI_O,SI_E))</f>
        <v/>
      </c>
      <c r="AN746" s="41">
        <f>IF($R746=0,0,(IF($Q746=1,MedO,MedE+Ticket)+Training)/12)</f>
        <v/>
      </c>
    </row>
    <row r="747">
      <c r="I747" s="35" t="n"/>
      <c r="J747" s="35" t="n"/>
      <c r="K747" s="35" t="n"/>
      <c r="L747" s="36" t="n"/>
      <c r="M747" s="36" t="n"/>
      <c r="P747" s="37" t="n"/>
      <c r="Q747" s="38">
        <f>IF($C747="",0,IF(OR(LOWER(TRIM($G747))="omani",LOWER(TRIM($G747))="oman",LOWER(TRIM($G747))="om",LOWER(TRIM($G747))="local"),1,0))</f>
        <v/>
      </c>
      <c r="R747" s="38">
        <f>IF($C747="",0,IF(OR(ISNUMBER(SEARCH("resign",$N747)),ISNUMBER(SEARCH("terminat",$N747)),ISNUMBER(SEARCH("inactive",$N747)),ISNUMBER(SEARCH("vacan",$N747)),ISNUMBER(SEARCH("deceased",$N747)),ISNUMBER(SEARCH("separated",$N747))),0,1))</f>
        <v/>
      </c>
      <c r="S747">
        <f>IF(OR($R747=0,NOT(ISNUMBER($I747))),"",IFERROR(DATEDIF($I747,DATE(FY,1,1),"y"),""))</f>
        <v/>
      </c>
      <c r="T747">
        <f>IF(OR($R747=0,NOT(ISNUMBER($J747))),"",IFERROR(DATEDIF($J747,DATE(FY,1,1),"y"),0))</f>
        <v/>
      </c>
      <c r="U747" s="38">
        <f>IF(OR($R747=0,NOT(ISNUMBER($I747))),0,IF(YEAR($I747)+IF($Q747=1,RetAgeO,RetAgeE)=FY,MONTH($I747),IF(YEAR($I747)+IF($Q747=1,RetAgeO,RetAgeE)&lt;FY,1,0)))</f>
        <v/>
      </c>
      <c r="V747" s="38">
        <f>IF(OR($R747=0,NOT(ISNUMBER($K747))),0,IF(YEAR($K747)=FY,MONTH($K747),IF(YEAR($K747)&lt;FY,1,0)))</f>
        <v/>
      </c>
      <c r="W747" s="38">
        <f>IF($R747=0,0,MIN(12,IF(AND(ISNUMBER($O747),$O747&gt;=1,$O747&lt;=12),INT($O747),12),IF(AND(RetireExit="Yes",$U747&gt;0),$U747,12),IF(AND(ContractExit="Yes",$V747&gt;0),$V747,12)))</f>
        <v/>
      </c>
      <c r="X747" s="37">
        <f>IF(ISNUMBER($P747),$P747,IncPct)</f>
        <v/>
      </c>
      <c r="Y747" s="39">
        <f>IF($W747=0,0,MAX(0,MIN($W747,IncMonth-1))+MAX(0,$W747-IncMonth+1)*(1+$X747))</f>
        <v/>
      </c>
      <c r="Z747" s="40">
        <f>IF($C747="",0,IFERROR(INDEX(Departments!$B$5:$B$54,MATCH($C747,Departments!$A$5:$A$54,0)),0))</f>
        <v/>
      </c>
      <c r="AA747" s="41">
        <f>N($L747)*$Y747</f>
        <v/>
      </c>
      <c r="AB747" s="41">
        <f>N($M747)*$Y747</f>
        <v/>
      </c>
      <c r="AC747" s="41">
        <f>$AA747*$Z747</f>
        <v/>
      </c>
      <c r="AD747" s="41">
        <f>$AA747*BonusMonths/12</f>
        <v/>
      </c>
      <c r="AE747" s="41">
        <f>($AA747+SI_Gross*$AB747)*IF($Q747=1,SI_O,SI_E)</f>
        <v/>
      </c>
      <c r="AF747" s="41">
        <f>IF($Q747=1,0,$AA747*EOSB)</f>
        <v/>
      </c>
      <c r="AG747" s="41">
        <f>$AN747*$W747</f>
        <v/>
      </c>
      <c r="AH747" s="41">
        <f>SUM($AA747:$AG747)</f>
        <v/>
      </c>
      <c r="AI747" s="41">
        <f>12*($AM747+$AN747)</f>
        <v/>
      </c>
      <c r="AJ747" s="41">
        <f>$AM747*((IncMonth-1)+(13-IncMonth)*(1+$X747))+12*$AN747</f>
        <v/>
      </c>
      <c r="AK747" s="41">
        <f>IF($R747=1,N($L747)+N($M747),0)</f>
        <v/>
      </c>
      <c r="AL747">
        <f>IF($C747="","",IF(N($L747)&lt;=0,"Basic salary missing",IF(ISNA(MATCH($C747,Departments!$A$5:$A$54,0)),"Department not on Departments sheet",IF(AND($I747&lt;&gt;"",NOT(ISNUMBER($I747))),"Date of birth is text, not a date",IF(AND($K747&lt;&gt;"",NOT(ISNUMBER($K747))),"Contract end is text, not a date","")))))</f>
        <v/>
      </c>
      <c r="AM747" s="41">
        <f>IF($R747=0,0,N($L747)*(1+$Z747+BonusMonths/12+IF($Q747=1,0,EOSB))+N($M747)+(N($L747)+SI_Gross*N($M747))*IF($Q747=1,SI_O,SI_E))</f>
        <v/>
      </c>
      <c r="AN747" s="41">
        <f>IF($R747=0,0,(IF($Q747=1,MedO,MedE+Ticket)+Training)/12)</f>
        <v/>
      </c>
    </row>
    <row r="748">
      <c r="I748" s="35" t="n"/>
      <c r="J748" s="35" t="n"/>
      <c r="K748" s="35" t="n"/>
      <c r="L748" s="36" t="n"/>
      <c r="M748" s="36" t="n"/>
      <c r="P748" s="37" t="n"/>
      <c r="Q748" s="38">
        <f>IF($C748="",0,IF(OR(LOWER(TRIM($G748))="omani",LOWER(TRIM($G748))="oman",LOWER(TRIM($G748))="om",LOWER(TRIM($G748))="local"),1,0))</f>
        <v/>
      </c>
      <c r="R748" s="38">
        <f>IF($C748="",0,IF(OR(ISNUMBER(SEARCH("resign",$N748)),ISNUMBER(SEARCH("terminat",$N748)),ISNUMBER(SEARCH("inactive",$N748)),ISNUMBER(SEARCH("vacan",$N748)),ISNUMBER(SEARCH("deceased",$N748)),ISNUMBER(SEARCH("separated",$N748))),0,1))</f>
        <v/>
      </c>
      <c r="S748">
        <f>IF(OR($R748=0,NOT(ISNUMBER($I748))),"",IFERROR(DATEDIF($I748,DATE(FY,1,1),"y"),""))</f>
        <v/>
      </c>
      <c r="T748">
        <f>IF(OR($R748=0,NOT(ISNUMBER($J748))),"",IFERROR(DATEDIF($J748,DATE(FY,1,1),"y"),0))</f>
        <v/>
      </c>
      <c r="U748" s="38">
        <f>IF(OR($R748=0,NOT(ISNUMBER($I748))),0,IF(YEAR($I748)+IF($Q748=1,RetAgeO,RetAgeE)=FY,MONTH($I748),IF(YEAR($I748)+IF($Q748=1,RetAgeO,RetAgeE)&lt;FY,1,0)))</f>
        <v/>
      </c>
      <c r="V748" s="38">
        <f>IF(OR($R748=0,NOT(ISNUMBER($K748))),0,IF(YEAR($K748)=FY,MONTH($K748),IF(YEAR($K748)&lt;FY,1,0)))</f>
        <v/>
      </c>
      <c r="W748" s="38">
        <f>IF($R748=0,0,MIN(12,IF(AND(ISNUMBER($O748),$O748&gt;=1,$O748&lt;=12),INT($O748),12),IF(AND(RetireExit="Yes",$U748&gt;0),$U748,12),IF(AND(ContractExit="Yes",$V748&gt;0),$V748,12)))</f>
        <v/>
      </c>
      <c r="X748" s="37">
        <f>IF(ISNUMBER($P748),$P748,IncPct)</f>
        <v/>
      </c>
      <c r="Y748" s="39">
        <f>IF($W748=0,0,MAX(0,MIN($W748,IncMonth-1))+MAX(0,$W748-IncMonth+1)*(1+$X748))</f>
        <v/>
      </c>
      <c r="Z748" s="40">
        <f>IF($C748="",0,IFERROR(INDEX(Departments!$B$5:$B$54,MATCH($C748,Departments!$A$5:$A$54,0)),0))</f>
        <v/>
      </c>
      <c r="AA748" s="41">
        <f>N($L748)*$Y748</f>
        <v/>
      </c>
      <c r="AB748" s="41">
        <f>N($M748)*$Y748</f>
        <v/>
      </c>
      <c r="AC748" s="41">
        <f>$AA748*$Z748</f>
        <v/>
      </c>
      <c r="AD748" s="41">
        <f>$AA748*BonusMonths/12</f>
        <v/>
      </c>
      <c r="AE748" s="41">
        <f>($AA748+SI_Gross*$AB748)*IF($Q748=1,SI_O,SI_E)</f>
        <v/>
      </c>
      <c r="AF748" s="41">
        <f>IF($Q748=1,0,$AA748*EOSB)</f>
        <v/>
      </c>
      <c r="AG748" s="41">
        <f>$AN748*$W748</f>
        <v/>
      </c>
      <c r="AH748" s="41">
        <f>SUM($AA748:$AG748)</f>
        <v/>
      </c>
      <c r="AI748" s="41">
        <f>12*($AM748+$AN748)</f>
        <v/>
      </c>
      <c r="AJ748" s="41">
        <f>$AM748*((IncMonth-1)+(13-IncMonth)*(1+$X748))+12*$AN748</f>
        <v/>
      </c>
      <c r="AK748" s="41">
        <f>IF($R748=1,N($L748)+N($M748),0)</f>
        <v/>
      </c>
      <c r="AL748">
        <f>IF($C748="","",IF(N($L748)&lt;=0,"Basic salary missing",IF(ISNA(MATCH($C748,Departments!$A$5:$A$54,0)),"Department not on Departments sheet",IF(AND($I748&lt;&gt;"",NOT(ISNUMBER($I748))),"Date of birth is text, not a date",IF(AND($K748&lt;&gt;"",NOT(ISNUMBER($K748))),"Contract end is text, not a date","")))))</f>
        <v/>
      </c>
      <c r="AM748" s="41">
        <f>IF($R748=0,0,N($L748)*(1+$Z748+BonusMonths/12+IF($Q748=1,0,EOSB))+N($M748)+(N($L748)+SI_Gross*N($M748))*IF($Q748=1,SI_O,SI_E))</f>
        <v/>
      </c>
      <c r="AN748" s="41">
        <f>IF($R748=0,0,(IF($Q748=1,MedO,MedE+Ticket)+Training)/12)</f>
        <v/>
      </c>
    </row>
    <row r="749">
      <c r="I749" s="35" t="n"/>
      <c r="J749" s="35" t="n"/>
      <c r="K749" s="35" t="n"/>
      <c r="L749" s="36" t="n"/>
      <c r="M749" s="36" t="n"/>
      <c r="P749" s="37" t="n"/>
      <c r="Q749" s="38">
        <f>IF($C749="",0,IF(OR(LOWER(TRIM($G749))="omani",LOWER(TRIM($G749))="oman",LOWER(TRIM($G749))="om",LOWER(TRIM($G749))="local"),1,0))</f>
        <v/>
      </c>
      <c r="R749" s="38">
        <f>IF($C749="",0,IF(OR(ISNUMBER(SEARCH("resign",$N749)),ISNUMBER(SEARCH("terminat",$N749)),ISNUMBER(SEARCH("inactive",$N749)),ISNUMBER(SEARCH("vacan",$N749)),ISNUMBER(SEARCH("deceased",$N749)),ISNUMBER(SEARCH("separated",$N749))),0,1))</f>
        <v/>
      </c>
      <c r="S749">
        <f>IF(OR($R749=0,NOT(ISNUMBER($I749))),"",IFERROR(DATEDIF($I749,DATE(FY,1,1),"y"),""))</f>
        <v/>
      </c>
      <c r="T749">
        <f>IF(OR($R749=0,NOT(ISNUMBER($J749))),"",IFERROR(DATEDIF($J749,DATE(FY,1,1),"y"),0))</f>
        <v/>
      </c>
      <c r="U749" s="38">
        <f>IF(OR($R749=0,NOT(ISNUMBER($I749))),0,IF(YEAR($I749)+IF($Q749=1,RetAgeO,RetAgeE)=FY,MONTH($I749),IF(YEAR($I749)+IF($Q749=1,RetAgeO,RetAgeE)&lt;FY,1,0)))</f>
        <v/>
      </c>
      <c r="V749" s="38">
        <f>IF(OR($R749=0,NOT(ISNUMBER($K749))),0,IF(YEAR($K749)=FY,MONTH($K749),IF(YEAR($K749)&lt;FY,1,0)))</f>
        <v/>
      </c>
      <c r="W749" s="38">
        <f>IF($R749=0,0,MIN(12,IF(AND(ISNUMBER($O749),$O749&gt;=1,$O749&lt;=12),INT($O749),12),IF(AND(RetireExit="Yes",$U749&gt;0),$U749,12),IF(AND(ContractExit="Yes",$V749&gt;0),$V749,12)))</f>
        <v/>
      </c>
      <c r="X749" s="37">
        <f>IF(ISNUMBER($P749),$P749,IncPct)</f>
        <v/>
      </c>
      <c r="Y749" s="39">
        <f>IF($W749=0,0,MAX(0,MIN($W749,IncMonth-1))+MAX(0,$W749-IncMonth+1)*(1+$X749))</f>
        <v/>
      </c>
      <c r="Z749" s="40">
        <f>IF($C749="",0,IFERROR(INDEX(Departments!$B$5:$B$54,MATCH($C749,Departments!$A$5:$A$54,0)),0))</f>
        <v/>
      </c>
      <c r="AA749" s="41">
        <f>N($L749)*$Y749</f>
        <v/>
      </c>
      <c r="AB749" s="41">
        <f>N($M749)*$Y749</f>
        <v/>
      </c>
      <c r="AC749" s="41">
        <f>$AA749*$Z749</f>
        <v/>
      </c>
      <c r="AD749" s="41">
        <f>$AA749*BonusMonths/12</f>
        <v/>
      </c>
      <c r="AE749" s="41">
        <f>($AA749+SI_Gross*$AB749)*IF($Q749=1,SI_O,SI_E)</f>
        <v/>
      </c>
      <c r="AF749" s="41">
        <f>IF($Q749=1,0,$AA749*EOSB)</f>
        <v/>
      </c>
      <c r="AG749" s="41">
        <f>$AN749*$W749</f>
        <v/>
      </c>
      <c r="AH749" s="41">
        <f>SUM($AA749:$AG749)</f>
        <v/>
      </c>
      <c r="AI749" s="41">
        <f>12*($AM749+$AN749)</f>
        <v/>
      </c>
      <c r="AJ749" s="41">
        <f>$AM749*((IncMonth-1)+(13-IncMonth)*(1+$X749))+12*$AN749</f>
        <v/>
      </c>
      <c r="AK749" s="41">
        <f>IF($R749=1,N($L749)+N($M749),0)</f>
        <v/>
      </c>
      <c r="AL749">
        <f>IF($C749="","",IF(N($L749)&lt;=0,"Basic salary missing",IF(ISNA(MATCH($C749,Departments!$A$5:$A$54,0)),"Department not on Departments sheet",IF(AND($I749&lt;&gt;"",NOT(ISNUMBER($I749))),"Date of birth is text, not a date",IF(AND($K749&lt;&gt;"",NOT(ISNUMBER($K749))),"Contract end is text, not a date","")))))</f>
        <v/>
      </c>
      <c r="AM749" s="41">
        <f>IF($R749=0,0,N($L749)*(1+$Z749+BonusMonths/12+IF($Q749=1,0,EOSB))+N($M749)+(N($L749)+SI_Gross*N($M749))*IF($Q749=1,SI_O,SI_E))</f>
        <v/>
      </c>
      <c r="AN749" s="41">
        <f>IF($R749=0,0,(IF($Q749=1,MedO,MedE+Ticket)+Training)/12)</f>
        <v/>
      </c>
    </row>
    <row r="750">
      <c r="I750" s="35" t="n"/>
      <c r="J750" s="35" t="n"/>
      <c r="K750" s="35" t="n"/>
      <c r="L750" s="36" t="n"/>
      <c r="M750" s="36" t="n"/>
      <c r="P750" s="37" t="n"/>
      <c r="Q750" s="38">
        <f>IF($C750="",0,IF(OR(LOWER(TRIM($G750))="omani",LOWER(TRIM($G750))="oman",LOWER(TRIM($G750))="om",LOWER(TRIM($G750))="local"),1,0))</f>
        <v/>
      </c>
      <c r="R750" s="38">
        <f>IF($C750="",0,IF(OR(ISNUMBER(SEARCH("resign",$N750)),ISNUMBER(SEARCH("terminat",$N750)),ISNUMBER(SEARCH("inactive",$N750)),ISNUMBER(SEARCH("vacan",$N750)),ISNUMBER(SEARCH("deceased",$N750)),ISNUMBER(SEARCH("separated",$N750))),0,1))</f>
        <v/>
      </c>
      <c r="S750">
        <f>IF(OR($R750=0,NOT(ISNUMBER($I750))),"",IFERROR(DATEDIF($I750,DATE(FY,1,1),"y"),""))</f>
        <v/>
      </c>
      <c r="T750">
        <f>IF(OR($R750=0,NOT(ISNUMBER($J750))),"",IFERROR(DATEDIF($J750,DATE(FY,1,1),"y"),0))</f>
        <v/>
      </c>
      <c r="U750" s="38">
        <f>IF(OR($R750=0,NOT(ISNUMBER($I750))),0,IF(YEAR($I750)+IF($Q750=1,RetAgeO,RetAgeE)=FY,MONTH($I750),IF(YEAR($I750)+IF($Q750=1,RetAgeO,RetAgeE)&lt;FY,1,0)))</f>
        <v/>
      </c>
      <c r="V750" s="38">
        <f>IF(OR($R750=0,NOT(ISNUMBER($K750))),0,IF(YEAR($K750)=FY,MONTH($K750),IF(YEAR($K750)&lt;FY,1,0)))</f>
        <v/>
      </c>
      <c r="W750" s="38">
        <f>IF($R750=0,0,MIN(12,IF(AND(ISNUMBER($O750),$O750&gt;=1,$O750&lt;=12),INT($O750),12),IF(AND(RetireExit="Yes",$U750&gt;0),$U750,12),IF(AND(ContractExit="Yes",$V750&gt;0),$V750,12)))</f>
        <v/>
      </c>
      <c r="X750" s="37">
        <f>IF(ISNUMBER($P750),$P750,IncPct)</f>
        <v/>
      </c>
      <c r="Y750" s="39">
        <f>IF($W750=0,0,MAX(0,MIN($W750,IncMonth-1))+MAX(0,$W750-IncMonth+1)*(1+$X750))</f>
        <v/>
      </c>
      <c r="Z750" s="40">
        <f>IF($C750="",0,IFERROR(INDEX(Departments!$B$5:$B$54,MATCH($C750,Departments!$A$5:$A$54,0)),0))</f>
        <v/>
      </c>
      <c r="AA750" s="41">
        <f>N($L750)*$Y750</f>
        <v/>
      </c>
      <c r="AB750" s="41">
        <f>N($M750)*$Y750</f>
        <v/>
      </c>
      <c r="AC750" s="41">
        <f>$AA750*$Z750</f>
        <v/>
      </c>
      <c r="AD750" s="41">
        <f>$AA750*BonusMonths/12</f>
        <v/>
      </c>
      <c r="AE750" s="41">
        <f>($AA750+SI_Gross*$AB750)*IF($Q750=1,SI_O,SI_E)</f>
        <v/>
      </c>
      <c r="AF750" s="41">
        <f>IF($Q750=1,0,$AA750*EOSB)</f>
        <v/>
      </c>
      <c r="AG750" s="41">
        <f>$AN750*$W750</f>
        <v/>
      </c>
      <c r="AH750" s="41">
        <f>SUM($AA750:$AG750)</f>
        <v/>
      </c>
      <c r="AI750" s="41">
        <f>12*($AM750+$AN750)</f>
        <v/>
      </c>
      <c r="AJ750" s="41">
        <f>$AM750*((IncMonth-1)+(13-IncMonth)*(1+$X750))+12*$AN750</f>
        <v/>
      </c>
      <c r="AK750" s="41">
        <f>IF($R750=1,N($L750)+N($M750),0)</f>
        <v/>
      </c>
      <c r="AL750">
        <f>IF($C750="","",IF(N($L750)&lt;=0,"Basic salary missing",IF(ISNA(MATCH($C750,Departments!$A$5:$A$54,0)),"Department not on Departments sheet",IF(AND($I750&lt;&gt;"",NOT(ISNUMBER($I750))),"Date of birth is text, not a date",IF(AND($K750&lt;&gt;"",NOT(ISNUMBER($K750))),"Contract end is text, not a date","")))))</f>
        <v/>
      </c>
      <c r="AM750" s="41">
        <f>IF($R750=0,0,N($L750)*(1+$Z750+BonusMonths/12+IF($Q750=1,0,EOSB))+N($M750)+(N($L750)+SI_Gross*N($M750))*IF($Q750=1,SI_O,SI_E))</f>
        <v/>
      </c>
      <c r="AN750" s="41">
        <f>IF($R750=0,0,(IF($Q750=1,MedO,MedE+Ticket)+Training)/12)</f>
        <v/>
      </c>
    </row>
    <row r="751">
      <c r="I751" s="35" t="n"/>
      <c r="J751" s="35" t="n"/>
      <c r="K751" s="35" t="n"/>
      <c r="L751" s="36" t="n"/>
      <c r="M751" s="36" t="n"/>
      <c r="P751" s="37" t="n"/>
      <c r="Q751" s="38">
        <f>IF($C751="",0,IF(OR(LOWER(TRIM($G751))="omani",LOWER(TRIM($G751))="oman",LOWER(TRIM($G751))="om",LOWER(TRIM($G751))="local"),1,0))</f>
        <v/>
      </c>
      <c r="R751" s="38">
        <f>IF($C751="",0,IF(OR(ISNUMBER(SEARCH("resign",$N751)),ISNUMBER(SEARCH("terminat",$N751)),ISNUMBER(SEARCH("inactive",$N751)),ISNUMBER(SEARCH("vacan",$N751)),ISNUMBER(SEARCH("deceased",$N751)),ISNUMBER(SEARCH("separated",$N751))),0,1))</f>
        <v/>
      </c>
      <c r="S751">
        <f>IF(OR($R751=0,NOT(ISNUMBER($I751))),"",IFERROR(DATEDIF($I751,DATE(FY,1,1),"y"),""))</f>
        <v/>
      </c>
      <c r="T751">
        <f>IF(OR($R751=0,NOT(ISNUMBER($J751))),"",IFERROR(DATEDIF($J751,DATE(FY,1,1),"y"),0))</f>
        <v/>
      </c>
      <c r="U751" s="38">
        <f>IF(OR($R751=0,NOT(ISNUMBER($I751))),0,IF(YEAR($I751)+IF($Q751=1,RetAgeO,RetAgeE)=FY,MONTH($I751),IF(YEAR($I751)+IF($Q751=1,RetAgeO,RetAgeE)&lt;FY,1,0)))</f>
        <v/>
      </c>
      <c r="V751" s="38">
        <f>IF(OR($R751=0,NOT(ISNUMBER($K751))),0,IF(YEAR($K751)=FY,MONTH($K751),IF(YEAR($K751)&lt;FY,1,0)))</f>
        <v/>
      </c>
      <c r="W751" s="38">
        <f>IF($R751=0,0,MIN(12,IF(AND(ISNUMBER($O751),$O751&gt;=1,$O751&lt;=12),INT($O751),12),IF(AND(RetireExit="Yes",$U751&gt;0),$U751,12),IF(AND(ContractExit="Yes",$V751&gt;0),$V751,12)))</f>
        <v/>
      </c>
      <c r="X751" s="37">
        <f>IF(ISNUMBER($P751),$P751,IncPct)</f>
        <v/>
      </c>
      <c r="Y751" s="39">
        <f>IF($W751=0,0,MAX(0,MIN($W751,IncMonth-1))+MAX(0,$W751-IncMonth+1)*(1+$X751))</f>
        <v/>
      </c>
      <c r="Z751" s="40">
        <f>IF($C751="",0,IFERROR(INDEX(Departments!$B$5:$B$54,MATCH($C751,Departments!$A$5:$A$54,0)),0))</f>
        <v/>
      </c>
      <c r="AA751" s="41">
        <f>N($L751)*$Y751</f>
        <v/>
      </c>
      <c r="AB751" s="41">
        <f>N($M751)*$Y751</f>
        <v/>
      </c>
      <c r="AC751" s="41">
        <f>$AA751*$Z751</f>
        <v/>
      </c>
      <c r="AD751" s="41">
        <f>$AA751*BonusMonths/12</f>
        <v/>
      </c>
      <c r="AE751" s="41">
        <f>($AA751+SI_Gross*$AB751)*IF($Q751=1,SI_O,SI_E)</f>
        <v/>
      </c>
      <c r="AF751" s="41">
        <f>IF($Q751=1,0,$AA751*EOSB)</f>
        <v/>
      </c>
      <c r="AG751" s="41">
        <f>$AN751*$W751</f>
        <v/>
      </c>
      <c r="AH751" s="41">
        <f>SUM($AA751:$AG751)</f>
        <v/>
      </c>
      <c r="AI751" s="41">
        <f>12*($AM751+$AN751)</f>
        <v/>
      </c>
      <c r="AJ751" s="41">
        <f>$AM751*((IncMonth-1)+(13-IncMonth)*(1+$X751))+12*$AN751</f>
        <v/>
      </c>
      <c r="AK751" s="41">
        <f>IF($R751=1,N($L751)+N($M751),0)</f>
        <v/>
      </c>
      <c r="AL751">
        <f>IF($C751="","",IF(N($L751)&lt;=0,"Basic salary missing",IF(ISNA(MATCH($C751,Departments!$A$5:$A$54,0)),"Department not on Departments sheet",IF(AND($I751&lt;&gt;"",NOT(ISNUMBER($I751))),"Date of birth is text, not a date",IF(AND($K751&lt;&gt;"",NOT(ISNUMBER($K751))),"Contract end is text, not a date","")))))</f>
        <v/>
      </c>
      <c r="AM751" s="41">
        <f>IF($R751=0,0,N($L751)*(1+$Z751+BonusMonths/12+IF($Q751=1,0,EOSB))+N($M751)+(N($L751)+SI_Gross*N($M751))*IF($Q751=1,SI_O,SI_E))</f>
        <v/>
      </c>
      <c r="AN751" s="41">
        <f>IF($R751=0,0,(IF($Q751=1,MedO,MedE+Ticket)+Training)/12)</f>
        <v/>
      </c>
    </row>
    <row r="752">
      <c r="I752" s="35" t="n"/>
      <c r="J752" s="35" t="n"/>
      <c r="K752" s="35" t="n"/>
      <c r="L752" s="36" t="n"/>
      <c r="M752" s="36" t="n"/>
      <c r="P752" s="37" t="n"/>
      <c r="Q752" s="38">
        <f>IF($C752="",0,IF(OR(LOWER(TRIM($G752))="omani",LOWER(TRIM($G752))="oman",LOWER(TRIM($G752))="om",LOWER(TRIM($G752))="local"),1,0))</f>
        <v/>
      </c>
      <c r="R752" s="38">
        <f>IF($C752="",0,IF(OR(ISNUMBER(SEARCH("resign",$N752)),ISNUMBER(SEARCH("terminat",$N752)),ISNUMBER(SEARCH("inactive",$N752)),ISNUMBER(SEARCH("vacan",$N752)),ISNUMBER(SEARCH("deceased",$N752)),ISNUMBER(SEARCH("separated",$N752))),0,1))</f>
        <v/>
      </c>
      <c r="S752">
        <f>IF(OR($R752=0,NOT(ISNUMBER($I752))),"",IFERROR(DATEDIF($I752,DATE(FY,1,1),"y"),""))</f>
        <v/>
      </c>
      <c r="T752">
        <f>IF(OR($R752=0,NOT(ISNUMBER($J752))),"",IFERROR(DATEDIF($J752,DATE(FY,1,1),"y"),0))</f>
        <v/>
      </c>
      <c r="U752" s="38">
        <f>IF(OR($R752=0,NOT(ISNUMBER($I752))),0,IF(YEAR($I752)+IF($Q752=1,RetAgeO,RetAgeE)=FY,MONTH($I752),IF(YEAR($I752)+IF($Q752=1,RetAgeO,RetAgeE)&lt;FY,1,0)))</f>
        <v/>
      </c>
      <c r="V752" s="38">
        <f>IF(OR($R752=0,NOT(ISNUMBER($K752))),0,IF(YEAR($K752)=FY,MONTH($K752),IF(YEAR($K752)&lt;FY,1,0)))</f>
        <v/>
      </c>
      <c r="W752" s="38">
        <f>IF($R752=0,0,MIN(12,IF(AND(ISNUMBER($O752),$O752&gt;=1,$O752&lt;=12),INT($O752),12),IF(AND(RetireExit="Yes",$U752&gt;0),$U752,12),IF(AND(ContractExit="Yes",$V752&gt;0),$V752,12)))</f>
        <v/>
      </c>
      <c r="X752" s="37">
        <f>IF(ISNUMBER($P752),$P752,IncPct)</f>
        <v/>
      </c>
      <c r="Y752" s="39">
        <f>IF($W752=0,0,MAX(0,MIN($W752,IncMonth-1))+MAX(0,$W752-IncMonth+1)*(1+$X752))</f>
        <v/>
      </c>
      <c r="Z752" s="40">
        <f>IF($C752="",0,IFERROR(INDEX(Departments!$B$5:$B$54,MATCH($C752,Departments!$A$5:$A$54,0)),0))</f>
        <v/>
      </c>
      <c r="AA752" s="41">
        <f>N($L752)*$Y752</f>
        <v/>
      </c>
      <c r="AB752" s="41">
        <f>N($M752)*$Y752</f>
        <v/>
      </c>
      <c r="AC752" s="41">
        <f>$AA752*$Z752</f>
        <v/>
      </c>
      <c r="AD752" s="41">
        <f>$AA752*BonusMonths/12</f>
        <v/>
      </c>
      <c r="AE752" s="41">
        <f>($AA752+SI_Gross*$AB752)*IF($Q752=1,SI_O,SI_E)</f>
        <v/>
      </c>
      <c r="AF752" s="41">
        <f>IF($Q752=1,0,$AA752*EOSB)</f>
        <v/>
      </c>
      <c r="AG752" s="41">
        <f>$AN752*$W752</f>
        <v/>
      </c>
      <c r="AH752" s="41">
        <f>SUM($AA752:$AG752)</f>
        <v/>
      </c>
      <c r="AI752" s="41">
        <f>12*($AM752+$AN752)</f>
        <v/>
      </c>
      <c r="AJ752" s="41">
        <f>$AM752*((IncMonth-1)+(13-IncMonth)*(1+$X752))+12*$AN752</f>
        <v/>
      </c>
      <c r="AK752" s="41">
        <f>IF($R752=1,N($L752)+N($M752),0)</f>
        <v/>
      </c>
      <c r="AL752">
        <f>IF($C752="","",IF(N($L752)&lt;=0,"Basic salary missing",IF(ISNA(MATCH($C752,Departments!$A$5:$A$54,0)),"Department not on Departments sheet",IF(AND($I752&lt;&gt;"",NOT(ISNUMBER($I752))),"Date of birth is text, not a date",IF(AND($K752&lt;&gt;"",NOT(ISNUMBER($K752))),"Contract end is text, not a date","")))))</f>
        <v/>
      </c>
      <c r="AM752" s="41">
        <f>IF($R752=0,0,N($L752)*(1+$Z752+BonusMonths/12+IF($Q752=1,0,EOSB))+N($M752)+(N($L752)+SI_Gross*N($M752))*IF($Q752=1,SI_O,SI_E))</f>
        <v/>
      </c>
      <c r="AN752" s="41">
        <f>IF($R752=0,0,(IF($Q752=1,MedO,MedE+Ticket)+Training)/12)</f>
        <v/>
      </c>
    </row>
    <row r="753">
      <c r="I753" s="35" t="n"/>
      <c r="J753" s="35" t="n"/>
      <c r="K753" s="35" t="n"/>
      <c r="L753" s="36" t="n"/>
      <c r="M753" s="36" t="n"/>
      <c r="P753" s="37" t="n"/>
      <c r="Q753" s="38">
        <f>IF($C753="",0,IF(OR(LOWER(TRIM($G753))="omani",LOWER(TRIM($G753))="oman",LOWER(TRIM($G753))="om",LOWER(TRIM($G753))="local"),1,0))</f>
        <v/>
      </c>
      <c r="R753" s="38">
        <f>IF($C753="",0,IF(OR(ISNUMBER(SEARCH("resign",$N753)),ISNUMBER(SEARCH("terminat",$N753)),ISNUMBER(SEARCH("inactive",$N753)),ISNUMBER(SEARCH("vacan",$N753)),ISNUMBER(SEARCH("deceased",$N753)),ISNUMBER(SEARCH("separated",$N753))),0,1))</f>
        <v/>
      </c>
      <c r="S753">
        <f>IF(OR($R753=0,NOT(ISNUMBER($I753))),"",IFERROR(DATEDIF($I753,DATE(FY,1,1),"y"),""))</f>
        <v/>
      </c>
      <c r="T753">
        <f>IF(OR($R753=0,NOT(ISNUMBER($J753))),"",IFERROR(DATEDIF($J753,DATE(FY,1,1),"y"),0))</f>
        <v/>
      </c>
      <c r="U753" s="38">
        <f>IF(OR($R753=0,NOT(ISNUMBER($I753))),0,IF(YEAR($I753)+IF($Q753=1,RetAgeO,RetAgeE)=FY,MONTH($I753),IF(YEAR($I753)+IF($Q753=1,RetAgeO,RetAgeE)&lt;FY,1,0)))</f>
        <v/>
      </c>
      <c r="V753" s="38">
        <f>IF(OR($R753=0,NOT(ISNUMBER($K753))),0,IF(YEAR($K753)=FY,MONTH($K753),IF(YEAR($K753)&lt;FY,1,0)))</f>
        <v/>
      </c>
      <c r="W753" s="38">
        <f>IF($R753=0,0,MIN(12,IF(AND(ISNUMBER($O753),$O753&gt;=1,$O753&lt;=12),INT($O753),12),IF(AND(RetireExit="Yes",$U753&gt;0),$U753,12),IF(AND(ContractExit="Yes",$V753&gt;0),$V753,12)))</f>
        <v/>
      </c>
      <c r="X753" s="37">
        <f>IF(ISNUMBER($P753),$P753,IncPct)</f>
        <v/>
      </c>
      <c r="Y753" s="39">
        <f>IF($W753=0,0,MAX(0,MIN($W753,IncMonth-1))+MAX(0,$W753-IncMonth+1)*(1+$X753))</f>
        <v/>
      </c>
      <c r="Z753" s="40">
        <f>IF($C753="",0,IFERROR(INDEX(Departments!$B$5:$B$54,MATCH($C753,Departments!$A$5:$A$54,0)),0))</f>
        <v/>
      </c>
      <c r="AA753" s="41">
        <f>N($L753)*$Y753</f>
        <v/>
      </c>
      <c r="AB753" s="41">
        <f>N($M753)*$Y753</f>
        <v/>
      </c>
      <c r="AC753" s="41">
        <f>$AA753*$Z753</f>
        <v/>
      </c>
      <c r="AD753" s="41">
        <f>$AA753*BonusMonths/12</f>
        <v/>
      </c>
      <c r="AE753" s="41">
        <f>($AA753+SI_Gross*$AB753)*IF($Q753=1,SI_O,SI_E)</f>
        <v/>
      </c>
      <c r="AF753" s="41">
        <f>IF($Q753=1,0,$AA753*EOSB)</f>
        <v/>
      </c>
      <c r="AG753" s="41">
        <f>$AN753*$W753</f>
        <v/>
      </c>
      <c r="AH753" s="41">
        <f>SUM($AA753:$AG753)</f>
        <v/>
      </c>
      <c r="AI753" s="41">
        <f>12*($AM753+$AN753)</f>
        <v/>
      </c>
      <c r="AJ753" s="41">
        <f>$AM753*((IncMonth-1)+(13-IncMonth)*(1+$X753))+12*$AN753</f>
        <v/>
      </c>
      <c r="AK753" s="41">
        <f>IF($R753=1,N($L753)+N($M753),0)</f>
        <v/>
      </c>
      <c r="AL753">
        <f>IF($C753="","",IF(N($L753)&lt;=0,"Basic salary missing",IF(ISNA(MATCH($C753,Departments!$A$5:$A$54,0)),"Department not on Departments sheet",IF(AND($I753&lt;&gt;"",NOT(ISNUMBER($I753))),"Date of birth is text, not a date",IF(AND($K753&lt;&gt;"",NOT(ISNUMBER($K753))),"Contract end is text, not a date","")))))</f>
        <v/>
      </c>
      <c r="AM753" s="41">
        <f>IF($R753=0,0,N($L753)*(1+$Z753+BonusMonths/12+IF($Q753=1,0,EOSB))+N($M753)+(N($L753)+SI_Gross*N($M753))*IF($Q753=1,SI_O,SI_E))</f>
        <v/>
      </c>
      <c r="AN753" s="41">
        <f>IF($R753=0,0,(IF($Q753=1,MedO,MedE+Ticket)+Training)/12)</f>
        <v/>
      </c>
    </row>
    <row r="754">
      <c r="I754" s="35" t="n"/>
      <c r="J754" s="35" t="n"/>
      <c r="K754" s="35" t="n"/>
      <c r="L754" s="36" t="n"/>
      <c r="M754" s="36" t="n"/>
      <c r="P754" s="37" t="n"/>
      <c r="Q754" s="38">
        <f>IF($C754="",0,IF(OR(LOWER(TRIM($G754))="omani",LOWER(TRIM($G754))="oman",LOWER(TRIM($G754))="om",LOWER(TRIM($G754))="local"),1,0))</f>
        <v/>
      </c>
      <c r="R754" s="38">
        <f>IF($C754="",0,IF(OR(ISNUMBER(SEARCH("resign",$N754)),ISNUMBER(SEARCH("terminat",$N754)),ISNUMBER(SEARCH("inactive",$N754)),ISNUMBER(SEARCH("vacan",$N754)),ISNUMBER(SEARCH("deceased",$N754)),ISNUMBER(SEARCH("separated",$N754))),0,1))</f>
        <v/>
      </c>
      <c r="S754">
        <f>IF(OR($R754=0,NOT(ISNUMBER($I754))),"",IFERROR(DATEDIF($I754,DATE(FY,1,1),"y"),""))</f>
        <v/>
      </c>
      <c r="T754">
        <f>IF(OR($R754=0,NOT(ISNUMBER($J754))),"",IFERROR(DATEDIF($J754,DATE(FY,1,1),"y"),0))</f>
        <v/>
      </c>
      <c r="U754" s="38">
        <f>IF(OR($R754=0,NOT(ISNUMBER($I754))),0,IF(YEAR($I754)+IF($Q754=1,RetAgeO,RetAgeE)=FY,MONTH($I754),IF(YEAR($I754)+IF($Q754=1,RetAgeO,RetAgeE)&lt;FY,1,0)))</f>
        <v/>
      </c>
      <c r="V754" s="38">
        <f>IF(OR($R754=0,NOT(ISNUMBER($K754))),0,IF(YEAR($K754)=FY,MONTH($K754),IF(YEAR($K754)&lt;FY,1,0)))</f>
        <v/>
      </c>
      <c r="W754" s="38">
        <f>IF($R754=0,0,MIN(12,IF(AND(ISNUMBER($O754),$O754&gt;=1,$O754&lt;=12),INT($O754),12),IF(AND(RetireExit="Yes",$U754&gt;0),$U754,12),IF(AND(ContractExit="Yes",$V754&gt;0),$V754,12)))</f>
        <v/>
      </c>
      <c r="X754" s="37">
        <f>IF(ISNUMBER($P754),$P754,IncPct)</f>
        <v/>
      </c>
      <c r="Y754" s="39">
        <f>IF($W754=0,0,MAX(0,MIN($W754,IncMonth-1))+MAX(0,$W754-IncMonth+1)*(1+$X754))</f>
        <v/>
      </c>
      <c r="Z754" s="40">
        <f>IF($C754="",0,IFERROR(INDEX(Departments!$B$5:$B$54,MATCH($C754,Departments!$A$5:$A$54,0)),0))</f>
        <v/>
      </c>
      <c r="AA754" s="41">
        <f>N($L754)*$Y754</f>
        <v/>
      </c>
      <c r="AB754" s="41">
        <f>N($M754)*$Y754</f>
        <v/>
      </c>
      <c r="AC754" s="41">
        <f>$AA754*$Z754</f>
        <v/>
      </c>
      <c r="AD754" s="41">
        <f>$AA754*BonusMonths/12</f>
        <v/>
      </c>
      <c r="AE754" s="41">
        <f>($AA754+SI_Gross*$AB754)*IF($Q754=1,SI_O,SI_E)</f>
        <v/>
      </c>
      <c r="AF754" s="41">
        <f>IF($Q754=1,0,$AA754*EOSB)</f>
        <v/>
      </c>
      <c r="AG754" s="41">
        <f>$AN754*$W754</f>
        <v/>
      </c>
      <c r="AH754" s="41">
        <f>SUM($AA754:$AG754)</f>
        <v/>
      </c>
      <c r="AI754" s="41">
        <f>12*($AM754+$AN754)</f>
        <v/>
      </c>
      <c r="AJ754" s="41">
        <f>$AM754*((IncMonth-1)+(13-IncMonth)*(1+$X754))+12*$AN754</f>
        <v/>
      </c>
      <c r="AK754" s="41">
        <f>IF($R754=1,N($L754)+N($M754),0)</f>
        <v/>
      </c>
      <c r="AL754">
        <f>IF($C754="","",IF(N($L754)&lt;=0,"Basic salary missing",IF(ISNA(MATCH($C754,Departments!$A$5:$A$54,0)),"Department not on Departments sheet",IF(AND($I754&lt;&gt;"",NOT(ISNUMBER($I754))),"Date of birth is text, not a date",IF(AND($K754&lt;&gt;"",NOT(ISNUMBER($K754))),"Contract end is text, not a date","")))))</f>
        <v/>
      </c>
      <c r="AM754" s="41">
        <f>IF($R754=0,0,N($L754)*(1+$Z754+BonusMonths/12+IF($Q754=1,0,EOSB))+N($M754)+(N($L754)+SI_Gross*N($M754))*IF($Q754=1,SI_O,SI_E))</f>
        <v/>
      </c>
      <c r="AN754" s="41">
        <f>IF($R754=0,0,(IF($Q754=1,MedO,MedE+Ticket)+Training)/12)</f>
        <v/>
      </c>
    </row>
    <row r="755">
      <c r="I755" s="35" t="n"/>
      <c r="J755" s="35" t="n"/>
      <c r="K755" s="35" t="n"/>
      <c r="L755" s="36" t="n"/>
      <c r="M755" s="36" t="n"/>
      <c r="P755" s="37" t="n"/>
      <c r="Q755" s="38">
        <f>IF($C755="",0,IF(OR(LOWER(TRIM($G755))="omani",LOWER(TRIM($G755))="oman",LOWER(TRIM($G755))="om",LOWER(TRIM($G755))="local"),1,0))</f>
        <v/>
      </c>
      <c r="R755" s="38">
        <f>IF($C755="",0,IF(OR(ISNUMBER(SEARCH("resign",$N755)),ISNUMBER(SEARCH("terminat",$N755)),ISNUMBER(SEARCH("inactive",$N755)),ISNUMBER(SEARCH("vacan",$N755)),ISNUMBER(SEARCH("deceased",$N755)),ISNUMBER(SEARCH("separated",$N755))),0,1))</f>
        <v/>
      </c>
      <c r="S755">
        <f>IF(OR($R755=0,NOT(ISNUMBER($I755))),"",IFERROR(DATEDIF($I755,DATE(FY,1,1),"y"),""))</f>
        <v/>
      </c>
      <c r="T755">
        <f>IF(OR($R755=0,NOT(ISNUMBER($J755))),"",IFERROR(DATEDIF($J755,DATE(FY,1,1),"y"),0))</f>
        <v/>
      </c>
      <c r="U755" s="38">
        <f>IF(OR($R755=0,NOT(ISNUMBER($I755))),0,IF(YEAR($I755)+IF($Q755=1,RetAgeO,RetAgeE)=FY,MONTH($I755),IF(YEAR($I755)+IF($Q755=1,RetAgeO,RetAgeE)&lt;FY,1,0)))</f>
        <v/>
      </c>
      <c r="V755" s="38">
        <f>IF(OR($R755=0,NOT(ISNUMBER($K755))),0,IF(YEAR($K755)=FY,MONTH($K755),IF(YEAR($K755)&lt;FY,1,0)))</f>
        <v/>
      </c>
      <c r="W755" s="38">
        <f>IF($R755=0,0,MIN(12,IF(AND(ISNUMBER($O755),$O755&gt;=1,$O755&lt;=12),INT($O755),12),IF(AND(RetireExit="Yes",$U755&gt;0),$U755,12),IF(AND(ContractExit="Yes",$V755&gt;0),$V755,12)))</f>
        <v/>
      </c>
      <c r="X755" s="37">
        <f>IF(ISNUMBER($P755),$P755,IncPct)</f>
        <v/>
      </c>
      <c r="Y755" s="39">
        <f>IF($W755=0,0,MAX(0,MIN($W755,IncMonth-1))+MAX(0,$W755-IncMonth+1)*(1+$X755))</f>
        <v/>
      </c>
      <c r="Z755" s="40">
        <f>IF($C755="",0,IFERROR(INDEX(Departments!$B$5:$B$54,MATCH($C755,Departments!$A$5:$A$54,0)),0))</f>
        <v/>
      </c>
      <c r="AA755" s="41">
        <f>N($L755)*$Y755</f>
        <v/>
      </c>
      <c r="AB755" s="41">
        <f>N($M755)*$Y755</f>
        <v/>
      </c>
      <c r="AC755" s="41">
        <f>$AA755*$Z755</f>
        <v/>
      </c>
      <c r="AD755" s="41">
        <f>$AA755*BonusMonths/12</f>
        <v/>
      </c>
      <c r="AE755" s="41">
        <f>($AA755+SI_Gross*$AB755)*IF($Q755=1,SI_O,SI_E)</f>
        <v/>
      </c>
      <c r="AF755" s="41">
        <f>IF($Q755=1,0,$AA755*EOSB)</f>
        <v/>
      </c>
      <c r="AG755" s="41">
        <f>$AN755*$W755</f>
        <v/>
      </c>
      <c r="AH755" s="41">
        <f>SUM($AA755:$AG755)</f>
        <v/>
      </c>
      <c r="AI755" s="41">
        <f>12*($AM755+$AN755)</f>
        <v/>
      </c>
      <c r="AJ755" s="41">
        <f>$AM755*((IncMonth-1)+(13-IncMonth)*(1+$X755))+12*$AN755</f>
        <v/>
      </c>
      <c r="AK755" s="41">
        <f>IF($R755=1,N($L755)+N($M755),0)</f>
        <v/>
      </c>
      <c r="AL755">
        <f>IF($C755="","",IF(N($L755)&lt;=0,"Basic salary missing",IF(ISNA(MATCH($C755,Departments!$A$5:$A$54,0)),"Department not on Departments sheet",IF(AND($I755&lt;&gt;"",NOT(ISNUMBER($I755))),"Date of birth is text, not a date",IF(AND($K755&lt;&gt;"",NOT(ISNUMBER($K755))),"Contract end is text, not a date","")))))</f>
        <v/>
      </c>
      <c r="AM755" s="41">
        <f>IF($R755=0,0,N($L755)*(1+$Z755+BonusMonths/12+IF($Q755=1,0,EOSB))+N($M755)+(N($L755)+SI_Gross*N($M755))*IF($Q755=1,SI_O,SI_E))</f>
        <v/>
      </c>
      <c r="AN755" s="41">
        <f>IF($R755=0,0,(IF($Q755=1,MedO,MedE+Ticket)+Training)/12)</f>
        <v/>
      </c>
    </row>
    <row r="756">
      <c r="I756" s="35" t="n"/>
      <c r="J756" s="35" t="n"/>
      <c r="K756" s="35" t="n"/>
      <c r="L756" s="36" t="n"/>
      <c r="M756" s="36" t="n"/>
      <c r="P756" s="37" t="n"/>
      <c r="Q756" s="38">
        <f>IF($C756="",0,IF(OR(LOWER(TRIM($G756))="omani",LOWER(TRIM($G756))="oman",LOWER(TRIM($G756))="om",LOWER(TRIM($G756))="local"),1,0))</f>
        <v/>
      </c>
      <c r="R756" s="38">
        <f>IF($C756="",0,IF(OR(ISNUMBER(SEARCH("resign",$N756)),ISNUMBER(SEARCH("terminat",$N756)),ISNUMBER(SEARCH("inactive",$N756)),ISNUMBER(SEARCH("vacan",$N756)),ISNUMBER(SEARCH("deceased",$N756)),ISNUMBER(SEARCH("separated",$N756))),0,1))</f>
        <v/>
      </c>
      <c r="S756">
        <f>IF(OR($R756=0,NOT(ISNUMBER($I756))),"",IFERROR(DATEDIF($I756,DATE(FY,1,1),"y"),""))</f>
        <v/>
      </c>
      <c r="T756">
        <f>IF(OR($R756=0,NOT(ISNUMBER($J756))),"",IFERROR(DATEDIF($J756,DATE(FY,1,1),"y"),0))</f>
        <v/>
      </c>
      <c r="U756" s="38">
        <f>IF(OR($R756=0,NOT(ISNUMBER($I756))),0,IF(YEAR($I756)+IF($Q756=1,RetAgeO,RetAgeE)=FY,MONTH($I756),IF(YEAR($I756)+IF($Q756=1,RetAgeO,RetAgeE)&lt;FY,1,0)))</f>
        <v/>
      </c>
      <c r="V756" s="38">
        <f>IF(OR($R756=0,NOT(ISNUMBER($K756))),0,IF(YEAR($K756)=FY,MONTH($K756),IF(YEAR($K756)&lt;FY,1,0)))</f>
        <v/>
      </c>
      <c r="W756" s="38">
        <f>IF($R756=0,0,MIN(12,IF(AND(ISNUMBER($O756),$O756&gt;=1,$O756&lt;=12),INT($O756),12),IF(AND(RetireExit="Yes",$U756&gt;0),$U756,12),IF(AND(ContractExit="Yes",$V756&gt;0),$V756,12)))</f>
        <v/>
      </c>
      <c r="X756" s="37">
        <f>IF(ISNUMBER($P756),$P756,IncPct)</f>
        <v/>
      </c>
      <c r="Y756" s="39">
        <f>IF($W756=0,0,MAX(0,MIN($W756,IncMonth-1))+MAX(0,$W756-IncMonth+1)*(1+$X756))</f>
        <v/>
      </c>
      <c r="Z756" s="40">
        <f>IF($C756="",0,IFERROR(INDEX(Departments!$B$5:$B$54,MATCH($C756,Departments!$A$5:$A$54,0)),0))</f>
        <v/>
      </c>
      <c r="AA756" s="41">
        <f>N($L756)*$Y756</f>
        <v/>
      </c>
      <c r="AB756" s="41">
        <f>N($M756)*$Y756</f>
        <v/>
      </c>
      <c r="AC756" s="41">
        <f>$AA756*$Z756</f>
        <v/>
      </c>
      <c r="AD756" s="41">
        <f>$AA756*BonusMonths/12</f>
        <v/>
      </c>
      <c r="AE756" s="41">
        <f>($AA756+SI_Gross*$AB756)*IF($Q756=1,SI_O,SI_E)</f>
        <v/>
      </c>
      <c r="AF756" s="41">
        <f>IF($Q756=1,0,$AA756*EOSB)</f>
        <v/>
      </c>
      <c r="AG756" s="41">
        <f>$AN756*$W756</f>
        <v/>
      </c>
      <c r="AH756" s="41">
        <f>SUM($AA756:$AG756)</f>
        <v/>
      </c>
      <c r="AI756" s="41">
        <f>12*($AM756+$AN756)</f>
        <v/>
      </c>
      <c r="AJ756" s="41">
        <f>$AM756*((IncMonth-1)+(13-IncMonth)*(1+$X756))+12*$AN756</f>
        <v/>
      </c>
      <c r="AK756" s="41">
        <f>IF($R756=1,N($L756)+N($M756),0)</f>
        <v/>
      </c>
      <c r="AL756">
        <f>IF($C756="","",IF(N($L756)&lt;=0,"Basic salary missing",IF(ISNA(MATCH($C756,Departments!$A$5:$A$54,0)),"Department not on Departments sheet",IF(AND($I756&lt;&gt;"",NOT(ISNUMBER($I756))),"Date of birth is text, not a date",IF(AND($K756&lt;&gt;"",NOT(ISNUMBER($K756))),"Contract end is text, not a date","")))))</f>
        <v/>
      </c>
      <c r="AM756" s="41">
        <f>IF($R756=0,0,N($L756)*(1+$Z756+BonusMonths/12+IF($Q756=1,0,EOSB))+N($M756)+(N($L756)+SI_Gross*N($M756))*IF($Q756=1,SI_O,SI_E))</f>
        <v/>
      </c>
      <c r="AN756" s="41">
        <f>IF($R756=0,0,(IF($Q756=1,MedO,MedE+Ticket)+Training)/12)</f>
        <v/>
      </c>
    </row>
    <row r="757">
      <c r="I757" s="35" t="n"/>
      <c r="J757" s="35" t="n"/>
      <c r="K757" s="35" t="n"/>
      <c r="L757" s="36" t="n"/>
      <c r="M757" s="36" t="n"/>
      <c r="P757" s="37" t="n"/>
      <c r="Q757" s="38">
        <f>IF($C757="",0,IF(OR(LOWER(TRIM($G757))="omani",LOWER(TRIM($G757))="oman",LOWER(TRIM($G757))="om",LOWER(TRIM($G757))="local"),1,0))</f>
        <v/>
      </c>
      <c r="R757" s="38">
        <f>IF($C757="",0,IF(OR(ISNUMBER(SEARCH("resign",$N757)),ISNUMBER(SEARCH("terminat",$N757)),ISNUMBER(SEARCH("inactive",$N757)),ISNUMBER(SEARCH("vacan",$N757)),ISNUMBER(SEARCH("deceased",$N757)),ISNUMBER(SEARCH("separated",$N757))),0,1))</f>
        <v/>
      </c>
      <c r="S757">
        <f>IF(OR($R757=0,NOT(ISNUMBER($I757))),"",IFERROR(DATEDIF($I757,DATE(FY,1,1),"y"),""))</f>
        <v/>
      </c>
      <c r="T757">
        <f>IF(OR($R757=0,NOT(ISNUMBER($J757))),"",IFERROR(DATEDIF($J757,DATE(FY,1,1),"y"),0))</f>
        <v/>
      </c>
      <c r="U757" s="38">
        <f>IF(OR($R757=0,NOT(ISNUMBER($I757))),0,IF(YEAR($I757)+IF($Q757=1,RetAgeO,RetAgeE)=FY,MONTH($I757),IF(YEAR($I757)+IF($Q757=1,RetAgeO,RetAgeE)&lt;FY,1,0)))</f>
        <v/>
      </c>
      <c r="V757" s="38">
        <f>IF(OR($R757=0,NOT(ISNUMBER($K757))),0,IF(YEAR($K757)=FY,MONTH($K757),IF(YEAR($K757)&lt;FY,1,0)))</f>
        <v/>
      </c>
      <c r="W757" s="38">
        <f>IF($R757=0,0,MIN(12,IF(AND(ISNUMBER($O757),$O757&gt;=1,$O757&lt;=12),INT($O757),12),IF(AND(RetireExit="Yes",$U757&gt;0),$U757,12),IF(AND(ContractExit="Yes",$V757&gt;0),$V757,12)))</f>
        <v/>
      </c>
      <c r="X757" s="37">
        <f>IF(ISNUMBER($P757),$P757,IncPct)</f>
        <v/>
      </c>
      <c r="Y757" s="39">
        <f>IF($W757=0,0,MAX(0,MIN($W757,IncMonth-1))+MAX(0,$W757-IncMonth+1)*(1+$X757))</f>
        <v/>
      </c>
      <c r="Z757" s="40">
        <f>IF($C757="",0,IFERROR(INDEX(Departments!$B$5:$B$54,MATCH($C757,Departments!$A$5:$A$54,0)),0))</f>
        <v/>
      </c>
      <c r="AA757" s="41">
        <f>N($L757)*$Y757</f>
        <v/>
      </c>
      <c r="AB757" s="41">
        <f>N($M757)*$Y757</f>
        <v/>
      </c>
      <c r="AC757" s="41">
        <f>$AA757*$Z757</f>
        <v/>
      </c>
      <c r="AD757" s="41">
        <f>$AA757*BonusMonths/12</f>
        <v/>
      </c>
      <c r="AE757" s="41">
        <f>($AA757+SI_Gross*$AB757)*IF($Q757=1,SI_O,SI_E)</f>
        <v/>
      </c>
      <c r="AF757" s="41">
        <f>IF($Q757=1,0,$AA757*EOSB)</f>
        <v/>
      </c>
      <c r="AG757" s="41">
        <f>$AN757*$W757</f>
        <v/>
      </c>
      <c r="AH757" s="41">
        <f>SUM($AA757:$AG757)</f>
        <v/>
      </c>
      <c r="AI757" s="41">
        <f>12*($AM757+$AN757)</f>
        <v/>
      </c>
      <c r="AJ757" s="41">
        <f>$AM757*((IncMonth-1)+(13-IncMonth)*(1+$X757))+12*$AN757</f>
        <v/>
      </c>
      <c r="AK757" s="41">
        <f>IF($R757=1,N($L757)+N($M757),0)</f>
        <v/>
      </c>
      <c r="AL757">
        <f>IF($C757="","",IF(N($L757)&lt;=0,"Basic salary missing",IF(ISNA(MATCH($C757,Departments!$A$5:$A$54,0)),"Department not on Departments sheet",IF(AND($I757&lt;&gt;"",NOT(ISNUMBER($I757))),"Date of birth is text, not a date",IF(AND($K757&lt;&gt;"",NOT(ISNUMBER($K757))),"Contract end is text, not a date","")))))</f>
        <v/>
      </c>
      <c r="AM757" s="41">
        <f>IF($R757=0,0,N($L757)*(1+$Z757+BonusMonths/12+IF($Q757=1,0,EOSB))+N($M757)+(N($L757)+SI_Gross*N($M757))*IF($Q757=1,SI_O,SI_E))</f>
        <v/>
      </c>
      <c r="AN757" s="41">
        <f>IF($R757=0,0,(IF($Q757=1,MedO,MedE+Ticket)+Training)/12)</f>
        <v/>
      </c>
    </row>
    <row r="758">
      <c r="I758" s="35" t="n"/>
      <c r="J758" s="35" t="n"/>
      <c r="K758" s="35" t="n"/>
      <c r="L758" s="36" t="n"/>
      <c r="M758" s="36" t="n"/>
      <c r="P758" s="37" t="n"/>
      <c r="Q758" s="38">
        <f>IF($C758="",0,IF(OR(LOWER(TRIM($G758))="omani",LOWER(TRIM($G758))="oman",LOWER(TRIM($G758))="om",LOWER(TRIM($G758))="local"),1,0))</f>
        <v/>
      </c>
      <c r="R758" s="38">
        <f>IF($C758="",0,IF(OR(ISNUMBER(SEARCH("resign",$N758)),ISNUMBER(SEARCH("terminat",$N758)),ISNUMBER(SEARCH("inactive",$N758)),ISNUMBER(SEARCH("vacan",$N758)),ISNUMBER(SEARCH("deceased",$N758)),ISNUMBER(SEARCH("separated",$N758))),0,1))</f>
        <v/>
      </c>
      <c r="S758">
        <f>IF(OR($R758=0,NOT(ISNUMBER($I758))),"",IFERROR(DATEDIF($I758,DATE(FY,1,1),"y"),""))</f>
        <v/>
      </c>
      <c r="T758">
        <f>IF(OR($R758=0,NOT(ISNUMBER($J758))),"",IFERROR(DATEDIF($J758,DATE(FY,1,1),"y"),0))</f>
        <v/>
      </c>
      <c r="U758" s="38">
        <f>IF(OR($R758=0,NOT(ISNUMBER($I758))),0,IF(YEAR($I758)+IF($Q758=1,RetAgeO,RetAgeE)=FY,MONTH($I758),IF(YEAR($I758)+IF($Q758=1,RetAgeO,RetAgeE)&lt;FY,1,0)))</f>
        <v/>
      </c>
      <c r="V758" s="38">
        <f>IF(OR($R758=0,NOT(ISNUMBER($K758))),0,IF(YEAR($K758)=FY,MONTH($K758),IF(YEAR($K758)&lt;FY,1,0)))</f>
        <v/>
      </c>
      <c r="W758" s="38">
        <f>IF($R758=0,0,MIN(12,IF(AND(ISNUMBER($O758),$O758&gt;=1,$O758&lt;=12),INT($O758),12),IF(AND(RetireExit="Yes",$U758&gt;0),$U758,12),IF(AND(ContractExit="Yes",$V758&gt;0),$V758,12)))</f>
        <v/>
      </c>
      <c r="X758" s="37">
        <f>IF(ISNUMBER($P758),$P758,IncPct)</f>
        <v/>
      </c>
      <c r="Y758" s="39">
        <f>IF($W758=0,0,MAX(0,MIN($W758,IncMonth-1))+MAX(0,$W758-IncMonth+1)*(1+$X758))</f>
        <v/>
      </c>
      <c r="Z758" s="40">
        <f>IF($C758="",0,IFERROR(INDEX(Departments!$B$5:$B$54,MATCH($C758,Departments!$A$5:$A$54,0)),0))</f>
        <v/>
      </c>
      <c r="AA758" s="41">
        <f>N($L758)*$Y758</f>
        <v/>
      </c>
      <c r="AB758" s="41">
        <f>N($M758)*$Y758</f>
        <v/>
      </c>
      <c r="AC758" s="41">
        <f>$AA758*$Z758</f>
        <v/>
      </c>
      <c r="AD758" s="41">
        <f>$AA758*BonusMonths/12</f>
        <v/>
      </c>
      <c r="AE758" s="41">
        <f>($AA758+SI_Gross*$AB758)*IF($Q758=1,SI_O,SI_E)</f>
        <v/>
      </c>
      <c r="AF758" s="41">
        <f>IF($Q758=1,0,$AA758*EOSB)</f>
        <v/>
      </c>
      <c r="AG758" s="41">
        <f>$AN758*$W758</f>
        <v/>
      </c>
      <c r="AH758" s="41">
        <f>SUM($AA758:$AG758)</f>
        <v/>
      </c>
      <c r="AI758" s="41">
        <f>12*($AM758+$AN758)</f>
        <v/>
      </c>
      <c r="AJ758" s="41">
        <f>$AM758*((IncMonth-1)+(13-IncMonth)*(1+$X758))+12*$AN758</f>
        <v/>
      </c>
      <c r="AK758" s="41">
        <f>IF($R758=1,N($L758)+N($M758),0)</f>
        <v/>
      </c>
      <c r="AL758">
        <f>IF($C758="","",IF(N($L758)&lt;=0,"Basic salary missing",IF(ISNA(MATCH($C758,Departments!$A$5:$A$54,0)),"Department not on Departments sheet",IF(AND($I758&lt;&gt;"",NOT(ISNUMBER($I758))),"Date of birth is text, not a date",IF(AND($K758&lt;&gt;"",NOT(ISNUMBER($K758))),"Contract end is text, not a date","")))))</f>
        <v/>
      </c>
      <c r="AM758" s="41">
        <f>IF($R758=0,0,N($L758)*(1+$Z758+BonusMonths/12+IF($Q758=1,0,EOSB))+N($M758)+(N($L758)+SI_Gross*N($M758))*IF($Q758=1,SI_O,SI_E))</f>
        <v/>
      </c>
      <c r="AN758" s="41">
        <f>IF($R758=0,0,(IF($Q758=1,MedO,MedE+Ticket)+Training)/12)</f>
        <v/>
      </c>
    </row>
    <row r="759">
      <c r="I759" s="35" t="n"/>
      <c r="J759" s="35" t="n"/>
      <c r="K759" s="35" t="n"/>
      <c r="L759" s="36" t="n"/>
      <c r="M759" s="36" t="n"/>
      <c r="P759" s="37" t="n"/>
      <c r="Q759" s="38">
        <f>IF($C759="",0,IF(OR(LOWER(TRIM($G759))="omani",LOWER(TRIM($G759))="oman",LOWER(TRIM($G759))="om",LOWER(TRIM($G759))="local"),1,0))</f>
        <v/>
      </c>
      <c r="R759" s="38">
        <f>IF($C759="",0,IF(OR(ISNUMBER(SEARCH("resign",$N759)),ISNUMBER(SEARCH("terminat",$N759)),ISNUMBER(SEARCH("inactive",$N759)),ISNUMBER(SEARCH("vacan",$N759)),ISNUMBER(SEARCH("deceased",$N759)),ISNUMBER(SEARCH("separated",$N759))),0,1))</f>
        <v/>
      </c>
      <c r="S759">
        <f>IF(OR($R759=0,NOT(ISNUMBER($I759))),"",IFERROR(DATEDIF($I759,DATE(FY,1,1),"y"),""))</f>
        <v/>
      </c>
      <c r="T759">
        <f>IF(OR($R759=0,NOT(ISNUMBER($J759))),"",IFERROR(DATEDIF($J759,DATE(FY,1,1),"y"),0))</f>
        <v/>
      </c>
      <c r="U759" s="38">
        <f>IF(OR($R759=0,NOT(ISNUMBER($I759))),0,IF(YEAR($I759)+IF($Q759=1,RetAgeO,RetAgeE)=FY,MONTH($I759),IF(YEAR($I759)+IF($Q759=1,RetAgeO,RetAgeE)&lt;FY,1,0)))</f>
        <v/>
      </c>
      <c r="V759" s="38">
        <f>IF(OR($R759=0,NOT(ISNUMBER($K759))),0,IF(YEAR($K759)=FY,MONTH($K759),IF(YEAR($K759)&lt;FY,1,0)))</f>
        <v/>
      </c>
      <c r="W759" s="38">
        <f>IF($R759=0,0,MIN(12,IF(AND(ISNUMBER($O759),$O759&gt;=1,$O759&lt;=12),INT($O759),12),IF(AND(RetireExit="Yes",$U759&gt;0),$U759,12),IF(AND(ContractExit="Yes",$V759&gt;0),$V759,12)))</f>
        <v/>
      </c>
      <c r="X759" s="37">
        <f>IF(ISNUMBER($P759),$P759,IncPct)</f>
        <v/>
      </c>
      <c r="Y759" s="39">
        <f>IF($W759=0,0,MAX(0,MIN($W759,IncMonth-1))+MAX(0,$W759-IncMonth+1)*(1+$X759))</f>
        <v/>
      </c>
      <c r="Z759" s="40">
        <f>IF($C759="",0,IFERROR(INDEX(Departments!$B$5:$B$54,MATCH($C759,Departments!$A$5:$A$54,0)),0))</f>
        <v/>
      </c>
      <c r="AA759" s="41">
        <f>N($L759)*$Y759</f>
        <v/>
      </c>
      <c r="AB759" s="41">
        <f>N($M759)*$Y759</f>
        <v/>
      </c>
      <c r="AC759" s="41">
        <f>$AA759*$Z759</f>
        <v/>
      </c>
      <c r="AD759" s="41">
        <f>$AA759*BonusMonths/12</f>
        <v/>
      </c>
      <c r="AE759" s="41">
        <f>($AA759+SI_Gross*$AB759)*IF($Q759=1,SI_O,SI_E)</f>
        <v/>
      </c>
      <c r="AF759" s="41">
        <f>IF($Q759=1,0,$AA759*EOSB)</f>
        <v/>
      </c>
      <c r="AG759" s="41">
        <f>$AN759*$W759</f>
        <v/>
      </c>
      <c r="AH759" s="41">
        <f>SUM($AA759:$AG759)</f>
        <v/>
      </c>
      <c r="AI759" s="41">
        <f>12*($AM759+$AN759)</f>
        <v/>
      </c>
      <c r="AJ759" s="41">
        <f>$AM759*((IncMonth-1)+(13-IncMonth)*(1+$X759))+12*$AN759</f>
        <v/>
      </c>
      <c r="AK759" s="41">
        <f>IF($R759=1,N($L759)+N($M759),0)</f>
        <v/>
      </c>
      <c r="AL759">
        <f>IF($C759="","",IF(N($L759)&lt;=0,"Basic salary missing",IF(ISNA(MATCH($C759,Departments!$A$5:$A$54,0)),"Department not on Departments sheet",IF(AND($I759&lt;&gt;"",NOT(ISNUMBER($I759))),"Date of birth is text, not a date",IF(AND($K759&lt;&gt;"",NOT(ISNUMBER($K759))),"Contract end is text, not a date","")))))</f>
        <v/>
      </c>
      <c r="AM759" s="41">
        <f>IF($R759=0,0,N($L759)*(1+$Z759+BonusMonths/12+IF($Q759=1,0,EOSB))+N($M759)+(N($L759)+SI_Gross*N($M759))*IF($Q759=1,SI_O,SI_E))</f>
        <v/>
      </c>
      <c r="AN759" s="41">
        <f>IF($R759=0,0,(IF($Q759=1,MedO,MedE+Ticket)+Training)/12)</f>
        <v/>
      </c>
    </row>
    <row r="760">
      <c r="I760" s="35" t="n"/>
      <c r="J760" s="35" t="n"/>
      <c r="K760" s="35" t="n"/>
      <c r="L760" s="36" t="n"/>
      <c r="M760" s="36" t="n"/>
      <c r="P760" s="37" t="n"/>
      <c r="Q760" s="38">
        <f>IF($C760="",0,IF(OR(LOWER(TRIM($G760))="omani",LOWER(TRIM($G760))="oman",LOWER(TRIM($G760))="om",LOWER(TRIM($G760))="local"),1,0))</f>
        <v/>
      </c>
      <c r="R760" s="38">
        <f>IF($C760="",0,IF(OR(ISNUMBER(SEARCH("resign",$N760)),ISNUMBER(SEARCH("terminat",$N760)),ISNUMBER(SEARCH("inactive",$N760)),ISNUMBER(SEARCH("vacan",$N760)),ISNUMBER(SEARCH("deceased",$N760)),ISNUMBER(SEARCH("separated",$N760))),0,1))</f>
        <v/>
      </c>
      <c r="S760">
        <f>IF(OR($R760=0,NOT(ISNUMBER($I760))),"",IFERROR(DATEDIF($I760,DATE(FY,1,1),"y"),""))</f>
        <v/>
      </c>
      <c r="T760">
        <f>IF(OR($R760=0,NOT(ISNUMBER($J760))),"",IFERROR(DATEDIF($J760,DATE(FY,1,1),"y"),0))</f>
        <v/>
      </c>
      <c r="U760" s="38">
        <f>IF(OR($R760=0,NOT(ISNUMBER($I760))),0,IF(YEAR($I760)+IF($Q760=1,RetAgeO,RetAgeE)=FY,MONTH($I760),IF(YEAR($I760)+IF($Q760=1,RetAgeO,RetAgeE)&lt;FY,1,0)))</f>
        <v/>
      </c>
      <c r="V760" s="38">
        <f>IF(OR($R760=0,NOT(ISNUMBER($K760))),0,IF(YEAR($K760)=FY,MONTH($K760),IF(YEAR($K760)&lt;FY,1,0)))</f>
        <v/>
      </c>
      <c r="W760" s="38">
        <f>IF($R760=0,0,MIN(12,IF(AND(ISNUMBER($O760),$O760&gt;=1,$O760&lt;=12),INT($O760),12),IF(AND(RetireExit="Yes",$U760&gt;0),$U760,12),IF(AND(ContractExit="Yes",$V760&gt;0),$V760,12)))</f>
        <v/>
      </c>
      <c r="X760" s="37">
        <f>IF(ISNUMBER($P760),$P760,IncPct)</f>
        <v/>
      </c>
      <c r="Y760" s="39">
        <f>IF($W760=0,0,MAX(0,MIN($W760,IncMonth-1))+MAX(0,$W760-IncMonth+1)*(1+$X760))</f>
        <v/>
      </c>
      <c r="Z760" s="40">
        <f>IF($C760="",0,IFERROR(INDEX(Departments!$B$5:$B$54,MATCH($C760,Departments!$A$5:$A$54,0)),0))</f>
        <v/>
      </c>
      <c r="AA760" s="41">
        <f>N($L760)*$Y760</f>
        <v/>
      </c>
      <c r="AB760" s="41">
        <f>N($M760)*$Y760</f>
        <v/>
      </c>
      <c r="AC760" s="41">
        <f>$AA760*$Z760</f>
        <v/>
      </c>
      <c r="AD760" s="41">
        <f>$AA760*BonusMonths/12</f>
        <v/>
      </c>
      <c r="AE760" s="41">
        <f>($AA760+SI_Gross*$AB760)*IF($Q760=1,SI_O,SI_E)</f>
        <v/>
      </c>
      <c r="AF760" s="41">
        <f>IF($Q760=1,0,$AA760*EOSB)</f>
        <v/>
      </c>
      <c r="AG760" s="41">
        <f>$AN760*$W760</f>
        <v/>
      </c>
      <c r="AH760" s="41">
        <f>SUM($AA760:$AG760)</f>
        <v/>
      </c>
      <c r="AI760" s="41">
        <f>12*($AM760+$AN760)</f>
        <v/>
      </c>
      <c r="AJ760" s="41">
        <f>$AM760*((IncMonth-1)+(13-IncMonth)*(1+$X760))+12*$AN760</f>
        <v/>
      </c>
      <c r="AK760" s="41">
        <f>IF($R760=1,N($L760)+N($M760),0)</f>
        <v/>
      </c>
      <c r="AL760">
        <f>IF($C760="","",IF(N($L760)&lt;=0,"Basic salary missing",IF(ISNA(MATCH($C760,Departments!$A$5:$A$54,0)),"Department not on Departments sheet",IF(AND($I760&lt;&gt;"",NOT(ISNUMBER($I760))),"Date of birth is text, not a date",IF(AND($K760&lt;&gt;"",NOT(ISNUMBER($K760))),"Contract end is text, not a date","")))))</f>
        <v/>
      </c>
      <c r="AM760" s="41">
        <f>IF($R760=0,0,N($L760)*(1+$Z760+BonusMonths/12+IF($Q760=1,0,EOSB))+N($M760)+(N($L760)+SI_Gross*N($M760))*IF($Q760=1,SI_O,SI_E))</f>
        <v/>
      </c>
      <c r="AN760" s="41">
        <f>IF($R760=0,0,(IF($Q760=1,MedO,MedE+Ticket)+Training)/12)</f>
        <v/>
      </c>
    </row>
    <row r="761">
      <c r="I761" s="35" t="n"/>
      <c r="J761" s="35" t="n"/>
      <c r="K761" s="35" t="n"/>
      <c r="L761" s="36" t="n"/>
      <c r="M761" s="36" t="n"/>
      <c r="P761" s="37" t="n"/>
      <c r="Q761" s="38">
        <f>IF($C761="",0,IF(OR(LOWER(TRIM($G761))="omani",LOWER(TRIM($G761))="oman",LOWER(TRIM($G761))="om",LOWER(TRIM($G761))="local"),1,0))</f>
        <v/>
      </c>
      <c r="R761" s="38">
        <f>IF($C761="",0,IF(OR(ISNUMBER(SEARCH("resign",$N761)),ISNUMBER(SEARCH("terminat",$N761)),ISNUMBER(SEARCH("inactive",$N761)),ISNUMBER(SEARCH("vacan",$N761)),ISNUMBER(SEARCH("deceased",$N761)),ISNUMBER(SEARCH("separated",$N761))),0,1))</f>
        <v/>
      </c>
      <c r="S761">
        <f>IF(OR($R761=0,NOT(ISNUMBER($I761))),"",IFERROR(DATEDIF($I761,DATE(FY,1,1),"y"),""))</f>
        <v/>
      </c>
      <c r="T761">
        <f>IF(OR($R761=0,NOT(ISNUMBER($J761))),"",IFERROR(DATEDIF($J761,DATE(FY,1,1),"y"),0))</f>
        <v/>
      </c>
      <c r="U761" s="38">
        <f>IF(OR($R761=0,NOT(ISNUMBER($I761))),0,IF(YEAR($I761)+IF($Q761=1,RetAgeO,RetAgeE)=FY,MONTH($I761),IF(YEAR($I761)+IF($Q761=1,RetAgeO,RetAgeE)&lt;FY,1,0)))</f>
        <v/>
      </c>
      <c r="V761" s="38">
        <f>IF(OR($R761=0,NOT(ISNUMBER($K761))),0,IF(YEAR($K761)=FY,MONTH($K761),IF(YEAR($K761)&lt;FY,1,0)))</f>
        <v/>
      </c>
      <c r="W761" s="38">
        <f>IF($R761=0,0,MIN(12,IF(AND(ISNUMBER($O761),$O761&gt;=1,$O761&lt;=12),INT($O761),12),IF(AND(RetireExit="Yes",$U761&gt;0),$U761,12),IF(AND(ContractExit="Yes",$V761&gt;0),$V761,12)))</f>
        <v/>
      </c>
      <c r="X761" s="37">
        <f>IF(ISNUMBER($P761),$P761,IncPct)</f>
        <v/>
      </c>
      <c r="Y761" s="39">
        <f>IF($W761=0,0,MAX(0,MIN($W761,IncMonth-1))+MAX(0,$W761-IncMonth+1)*(1+$X761))</f>
        <v/>
      </c>
      <c r="Z761" s="40">
        <f>IF($C761="",0,IFERROR(INDEX(Departments!$B$5:$B$54,MATCH($C761,Departments!$A$5:$A$54,0)),0))</f>
        <v/>
      </c>
      <c r="AA761" s="41">
        <f>N($L761)*$Y761</f>
        <v/>
      </c>
      <c r="AB761" s="41">
        <f>N($M761)*$Y761</f>
        <v/>
      </c>
      <c r="AC761" s="41">
        <f>$AA761*$Z761</f>
        <v/>
      </c>
      <c r="AD761" s="41">
        <f>$AA761*BonusMonths/12</f>
        <v/>
      </c>
      <c r="AE761" s="41">
        <f>($AA761+SI_Gross*$AB761)*IF($Q761=1,SI_O,SI_E)</f>
        <v/>
      </c>
      <c r="AF761" s="41">
        <f>IF($Q761=1,0,$AA761*EOSB)</f>
        <v/>
      </c>
      <c r="AG761" s="41">
        <f>$AN761*$W761</f>
        <v/>
      </c>
      <c r="AH761" s="41">
        <f>SUM($AA761:$AG761)</f>
        <v/>
      </c>
      <c r="AI761" s="41">
        <f>12*($AM761+$AN761)</f>
        <v/>
      </c>
      <c r="AJ761" s="41">
        <f>$AM761*((IncMonth-1)+(13-IncMonth)*(1+$X761))+12*$AN761</f>
        <v/>
      </c>
      <c r="AK761" s="41">
        <f>IF($R761=1,N($L761)+N($M761),0)</f>
        <v/>
      </c>
      <c r="AL761">
        <f>IF($C761="","",IF(N($L761)&lt;=0,"Basic salary missing",IF(ISNA(MATCH($C761,Departments!$A$5:$A$54,0)),"Department not on Departments sheet",IF(AND($I761&lt;&gt;"",NOT(ISNUMBER($I761))),"Date of birth is text, not a date",IF(AND($K761&lt;&gt;"",NOT(ISNUMBER($K761))),"Contract end is text, not a date","")))))</f>
        <v/>
      </c>
      <c r="AM761" s="41">
        <f>IF($R761=0,0,N($L761)*(1+$Z761+BonusMonths/12+IF($Q761=1,0,EOSB))+N($M761)+(N($L761)+SI_Gross*N($M761))*IF($Q761=1,SI_O,SI_E))</f>
        <v/>
      </c>
      <c r="AN761" s="41">
        <f>IF($R761=0,0,(IF($Q761=1,MedO,MedE+Ticket)+Training)/12)</f>
        <v/>
      </c>
    </row>
    <row r="762">
      <c r="I762" s="35" t="n"/>
      <c r="J762" s="35" t="n"/>
      <c r="K762" s="35" t="n"/>
      <c r="L762" s="36" t="n"/>
      <c r="M762" s="36" t="n"/>
      <c r="P762" s="37" t="n"/>
      <c r="Q762" s="38">
        <f>IF($C762="",0,IF(OR(LOWER(TRIM($G762))="omani",LOWER(TRIM($G762))="oman",LOWER(TRIM($G762))="om",LOWER(TRIM($G762))="local"),1,0))</f>
        <v/>
      </c>
      <c r="R762" s="38">
        <f>IF($C762="",0,IF(OR(ISNUMBER(SEARCH("resign",$N762)),ISNUMBER(SEARCH("terminat",$N762)),ISNUMBER(SEARCH("inactive",$N762)),ISNUMBER(SEARCH("vacan",$N762)),ISNUMBER(SEARCH("deceased",$N762)),ISNUMBER(SEARCH("separated",$N762))),0,1))</f>
        <v/>
      </c>
      <c r="S762">
        <f>IF(OR($R762=0,NOT(ISNUMBER($I762))),"",IFERROR(DATEDIF($I762,DATE(FY,1,1),"y"),""))</f>
        <v/>
      </c>
      <c r="T762">
        <f>IF(OR($R762=0,NOT(ISNUMBER($J762))),"",IFERROR(DATEDIF($J762,DATE(FY,1,1),"y"),0))</f>
        <v/>
      </c>
      <c r="U762" s="38">
        <f>IF(OR($R762=0,NOT(ISNUMBER($I762))),0,IF(YEAR($I762)+IF($Q762=1,RetAgeO,RetAgeE)=FY,MONTH($I762),IF(YEAR($I762)+IF($Q762=1,RetAgeO,RetAgeE)&lt;FY,1,0)))</f>
        <v/>
      </c>
      <c r="V762" s="38">
        <f>IF(OR($R762=0,NOT(ISNUMBER($K762))),0,IF(YEAR($K762)=FY,MONTH($K762),IF(YEAR($K762)&lt;FY,1,0)))</f>
        <v/>
      </c>
      <c r="W762" s="38">
        <f>IF($R762=0,0,MIN(12,IF(AND(ISNUMBER($O762),$O762&gt;=1,$O762&lt;=12),INT($O762),12),IF(AND(RetireExit="Yes",$U762&gt;0),$U762,12),IF(AND(ContractExit="Yes",$V762&gt;0),$V762,12)))</f>
        <v/>
      </c>
      <c r="X762" s="37">
        <f>IF(ISNUMBER($P762),$P762,IncPct)</f>
        <v/>
      </c>
      <c r="Y762" s="39">
        <f>IF($W762=0,0,MAX(0,MIN($W762,IncMonth-1))+MAX(0,$W762-IncMonth+1)*(1+$X762))</f>
        <v/>
      </c>
      <c r="Z762" s="40">
        <f>IF($C762="",0,IFERROR(INDEX(Departments!$B$5:$B$54,MATCH($C762,Departments!$A$5:$A$54,0)),0))</f>
        <v/>
      </c>
      <c r="AA762" s="41">
        <f>N($L762)*$Y762</f>
        <v/>
      </c>
      <c r="AB762" s="41">
        <f>N($M762)*$Y762</f>
        <v/>
      </c>
      <c r="AC762" s="41">
        <f>$AA762*$Z762</f>
        <v/>
      </c>
      <c r="AD762" s="41">
        <f>$AA762*BonusMonths/12</f>
        <v/>
      </c>
      <c r="AE762" s="41">
        <f>($AA762+SI_Gross*$AB762)*IF($Q762=1,SI_O,SI_E)</f>
        <v/>
      </c>
      <c r="AF762" s="41">
        <f>IF($Q762=1,0,$AA762*EOSB)</f>
        <v/>
      </c>
      <c r="AG762" s="41">
        <f>$AN762*$W762</f>
        <v/>
      </c>
      <c r="AH762" s="41">
        <f>SUM($AA762:$AG762)</f>
        <v/>
      </c>
      <c r="AI762" s="41">
        <f>12*($AM762+$AN762)</f>
        <v/>
      </c>
      <c r="AJ762" s="41">
        <f>$AM762*((IncMonth-1)+(13-IncMonth)*(1+$X762))+12*$AN762</f>
        <v/>
      </c>
      <c r="AK762" s="41">
        <f>IF($R762=1,N($L762)+N($M762),0)</f>
        <v/>
      </c>
      <c r="AL762">
        <f>IF($C762="","",IF(N($L762)&lt;=0,"Basic salary missing",IF(ISNA(MATCH($C762,Departments!$A$5:$A$54,0)),"Department not on Departments sheet",IF(AND($I762&lt;&gt;"",NOT(ISNUMBER($I762))),"Date of birth is text, not a date",IF(AND($K762&lt;&gt;"",NOT(ISNUMBER($K762))),"Contract end is text, not a date","")))))</f>
        <v/>
      </c>
      <c r="AM762" s="41">
        <f>IF($R762=0,0,N($L762)*(1+$Z762+BonusMonths/12+IF($Q762=1,0,EOSB))+N($M762)+(N($L762)+SI_Gross*N($M762))*IF($Q762=1,SI_O,SI_E))</f>
        <v/>
      </c>
      <c r="AN762" s="41">
        <f>IF($R762=0,0,(IF($Q762=1,MedO,MedE+Ticket)+Training)/12)</f>
        <v/>
      </c>
    </row>
    <row r="763">
      <c r="I763" s="35" t="n"/>
      <c r="J763" s="35" t="n"/>
      <c r="K763" s="35" t="n"/>
      <c r="L763" s="36" t="n"/>
      <c r="M763" s="36" t="n"/>
      <c r="P763" s="37" t="n"/>
      <c r="Q763" s="38">
        <f>IF($C763="",0,IF(OR(LOWER(TRIM($G763))="omani",LOWER(TRIM($G763))="oman",LOWER(TRIM($G763))="om",LOWER(TRIM($G763))="local"),1,0))</f>
        <v/>
      </c>
      <c r="R763" s="38">
        <f>IF($C763="",0,IF(OR(ISNUMBER(SEARCH("resign",$N763)),ISNUMBER(SEARCH("terminat",$N763)),ISNUMBER(SEARCH("inactive",$N763)),ISNUMBER(SEARCH("vacan",$N763)),ISNUMBER(SEARCH("deceased",$N763)),ISNUMBER(SEARCH("separated",$N763))),0,1))</f>
        <v/>
      </c>
      <c r="S763">
        <f>IF(OR($R763=0,NOT(ISNUMBER($I763))),"",IFERROR(DATEDIF($I763,DATE(FY,1,1),"y"),""))</f>
        <v/>
      </c>
      <c r="T763">
        <f>IF(OR($R763=0,NOT(ISNUMBER($J763))),"",IFERROR(DATEDIF($J763,DATE(FY,1,1),"y"),0))</f>
        <v/>
      </c>
      <c r="U763" s="38">
        <f>IF(OR($R763=0,NOT(ISNUMBER($I763))),0,IF(YEAR($I763)+IF($Q763=1,RetAgeO,RetAgeE)=FY,MONTH($I763),IF(YEAR($I763)+IF($Q763=1,RetAgeO,RetAgeE)&lt;FY,1,0)))</f>
        <v/>
      </c>
      <c r="V763" s="38">
        <f>IF(OR($R763=0,NOT(ISNUMBER($K763))),0,IF(YEAR($K763)=FY,MONTH($K763),IF(YEAR($K763)&lt;FY,1,0)))</f>
        <v/>
      </c>
      <c r="W763" s="38">
        <f>IF($R763=0,0,MIN(12,IF(AND(ISNUMBER($O763),$O763&gt;=1,$O763&lt;=12),INT($O763),12),IF(AND(RetireExit="Yes",$U763&gt;0),$U763,12),IF(AND(ContractExit="Yes",$V763&gt;0),$V763,12)))</f>
        <v/>
      </c>
      <c r="X763" s="37">
        <f>IF(ISNUMBER($P763),$P763,IncPct)</f>
        <v/>
      </c>
      <c r="Y763" s="39">
        <f>IF($W763=0,0,MAX(0,MIN($W763,IncMonth-1))+MAX(0,$W763-IncMonth+1)*(1+$X763))</f>
        <v/>
      </c>
      <c r="Z763" s="40">
        <f>IF($C763="",0,IFERROR(INDEX(Departments!$B$5:$B$54,MATCH($C763,Departments!$A$5:$A$54,0)),0))</f>
        <v/>
      </c>
      <c r="AA763" s="41">
        <f>N($L763)*$Y763</f>
        <v/>
      </c>
      <c r="AB763" s="41">
        <f>N($M763)*$Y763</f>
        <v/>
      </c>
      <c r="AC763" s="41">
        <f>$AA763*$Z763</f>
        <v/>
      </c>
      <c r="AD763" s="41">
        <f>$AA763*BonusMonths/12</f>
        <v/>
      </c>
      <c r="AE763" s="41">
        <f>($AA763+SI_Gross*$AB763)*IF($Q763=1,SI_O,SI_E)</f>
        <v/>
      </c>
      <c r="AF763" s="41">
        <f>IF($Q763=1,0,$AA763*EOSB)</f>
        <v/>
      </c>
      <c r="AG763" s="41">
        <f>$AN763*$W763</f>
        <v/>
      </c>
      <c r="AH763" s="41">
        <f>SUM($AA763:$AG763)</f>
        <v/>
      </c>
      <c r="AI763" s="41">
        <f>12*($AM763+$AN763)</f>
        <v/>
      </c>
      <c r="AJ763" s="41">
        <f>$AM763*((IncMonth-1)+(13-IncMonth)*(1+$X763))+12*$AN763</f>
        <v/>
      </c>
      <c r="AK763" s="41">
        <f>IF($R763=1,N($L763)+N($M763),0)</f>
        <v/>
      </c>
      <c r="AL763">
        <f>IF($C763="","",IF(N($L763)&lt;=0,"Basic salary missing",IF(ISNA(MATCH($C763,Departments!$A$5:$A$54,0)),"Department not on Departments sheet",IF(AND($I763&lt;&gt;"",NOT(ISNUMBER($I763))),"Date of birth is text, not a date",IF(AND($K763&lt;&gt;"",NOT(ISNUMBER($K763))),"Contract end is text, not a date","")))))</f>
        <v/>
      </c>
      <c r="AM763" s="41">
        <f>IF($R763=0,0,N($L763)*(1+$Z763+BonusMonths/12+IF($Q763=1,0,EOSB))+N($M763)+(N($L763)+SI_Gross*N($M763))*IF($Q763=1,SI_O,SI_E))</f>
        <v/>
      </c>
      <c r="AN763" s="41">
        <f>IF($R763=0,0,(IF($Q763=1,MedO,MedE+Ticket)+Training)/12)</f>
        <v/>
      </c>
    </row>
    <row r="764">
      <c r="I764" s="35" t="n"/>
      <c r="J764" s="35" t="n"/>
      <c r="K764" s="35" t="n"/>
      <c r="L764" s="36" t="n"/>
      <c r="M764" s="36" t="n"/>
      <c r="P764" s="37" t="n"/>
      <c r="Q764" s="38">
        <f>IF($C764="",0,IF(OR(LOWER(TRIM($G764))="omani",LOWER(TRIM($G764))="oman",LOWER(TRIM($G764))="om",LOWER(TRIM($G764))="local"),1,0))</f>
        <v/>
      </c>
      <c r="R764" s="38">
        <f>IF($C764="",0,IF(OR(ISNUMBER(SEARCH("resign",$N764)),ISNUMBER(SEARCH("terminat",$N764)),ISNUMBER(SEARCH("inactive",$N764)),ISNUMBER(SEARCH("vacan",$N764)),ISNUMBER(SEARCH("deceased",$N764)),ISNUMBER(SEARCH("separated",$N764))),0,1))</f>
        <v/>
      </c>
      <c r="S764">
        <f>IF(OR($R764=0,NOT(ISNUMBER($I764))),"",IFERROR(DATEDIF($I764,DATE(FY,1,1),"y"),""))</f>
        <v/>
      </c>
      <c r="T764">
        <f>IF(OR($R764=0,NOT(ISNUMBER($J764))),"",IFERROR(DATEDIF($J764,DATE(FY,1,1),"y"),0))</f>
        <v/>
      </c>
      <c r="U764" s="38">
        <f>IF(OR($R764=0,NOT(ISNUMBER($I764))),0,IF(YEAR($I764)+IF($Q764=1,RetAgeO,RetAgeE)=FY,MONTH($I764),IF(YEAR($I764)+IF($Q764=1,RetAgeO,RetAgeE)&lt;FY,1,0)))</f>
        <v/>
      </c>
      <c r="V764" s="38">
        <f>IF(OR($R764=0,NOT(ISNUMBER($K764))),0,IF(YEAR($K764)=FY,MONTH($K764),IF(YEAR($K764)&lt;FY,1,0)))</f>
        <v/>
      </c>
      <c r="W764" s="38">
        <f>IF($R764=0,0,MIN(12,IF(AND(ISNUMBER($O764),$O764&gt;=1,$O764&lt;=12),INT($O764),12),IF(AND(RetireExit="Yes",$U764&gt;0),$U764,12),IF(AND(ContractExit="Yes",$V764&gt;0),$V764,12)))</f>
        <v/>
      </c>
      <c r="X764" s="37">
        <f>IF(ISNUMBER($P764),$P764,IncPct)</f>
        <v/>
      </c>
      <c r="Y764" s="39">
        <f>IF($W764=0,0,MAX(0,MIN($W764,IncMonth-1))+MAX(0,$W764-IncMonth+1)*(1+$X764))</f>
        <v/>
      </c>
      <c r="Z764" s="40">
        <f>IF($C764="",0,IFERROR(INDEX(Departments!$B$5:$B$54,MATCH($C764,Departments!$A$5:$A$54,0)),0))</f>
        <v/>
      </c>
      <c r="AA764" s="41">
        <f>N($L764)*$Y764</f>
        <v/>
      </c>
      <c r="AB764" s="41">
        <f>N($M764)*$Y764</f>
        <v/>
      </c>
      <c r="AC764" s="41">
        <f>$AA764*$Z764</f>
        <v/>
      </c>
      <c r="AD764" s="41">
        <f>$AA764*BonusMonths/12</f>
        <v/>
      </c>
      <c r="AE764" s="41">
        <f>($AA764+SI_Gross*$AB764)*IF($Q764=1,SI_O,SI_E)</f>
        <v/>
      </c>
      <c r="AF764" s="41">
        <f>IF($Q764=1,0,$AA764*EOSB)</f>
        <v/>
      </c>
      <c r="AG764" s="41">
        <f>$AN764*$W764</f>
        <v/>
      </c>
      <c r="AH764" s="41">
        <f>SUM($AA764:$AG764)</f>
        <v/>
      </c>
      <c r="AI764" s="41">
        <f>12*($AM764+$AN764)</f>
        <v/>
      </c>
      <c r="AJ764" s="41">
        <f>$AM764*((IncMonth-1)+(13-IncMonth)*(1+$X764))+12*$AN764</f>
        <v/>
      </c>
      <c r="AK764" s="41">
        <f>IF($R764=1,N($L764)+N($M764),0)</f>
        <v/>
      </c>
      <c r="AL764">
        <f>IF($C764="","",IF(N($L764)&lt;=0,"Basic salary missing",IF(ISNA(MATCH($C764,Departments!$A$5:$A$54,0)),"Department not on Departments sheet",IF(AND($I764&lt;&gt;"",NOT(ISNUMBER($I764))),"Date of birth is text, not a date",IF(AND($K764&lt;&gt;"",NOT(ISNUMBER($K764))),"Contract end is text, not a date","")))))</f>
        <v/>
      </c>
      <c r="AM764" s="41">
        <f>IF($R764=0,0,N($L764)*(1+$Z764+BonusMonths/12+IF($Q764=1,0,EOSB))+N($M764)+(N($L764)+SI_Gross*N($M764))*IF($Q764=1,SI_O,SI_E))</f>
        <v/>
      </c>
      <c r="AN764" s="41">
        <f>IF($R764=0,0,(IF($Q764=1,MedO,MedE+Ticket)+Training)/12)</f>
        <v/>
      </c>
    </row>
    <row r="765">
      <c r="I765" s="35" t="n"/>
      <c r="J765" s="35" t="n"/>
      <c r="K765" s="35" t="n"/>
      <c r="L765" s="36" t="n"/>
      <c r="M765" s="36" t="n"/>
      <c r="P765" s="37" t="n"/>
      <c r="Q765" s="38">
        <f>IF($C765="",0,IF(OR(LOWER(TRIM($G765))="omani",LOWER(TRIM($G765))="oman",LOWER(TRIM($G765))="om",LOWER(TRIM($G765))="local"),1,0))</f>
        <v/>
      </c>
      <c r="R765" s="38">
        <f>IF($C765="",0,IF(OR(ISNUMBER(SEARCH("resign",$N765)),ISNUMBER(SEARCH("terminat",$N765)),ISNUMBER(SEARCH("inactive",$N765)),ISNUMBER(SEARCH("vacan",$N765)),ISNUMBER(SEARCH("deceased",$N765)),ISNUMBER(SEARCH("separated",$N765))),0,1))</f>
        <v/>
      </c>
      <c r="S765">
        <f>IF(OR($R765=0,NOT(ISNUMBER($I765))),"",IFERROR(DATEDIF($I765,DATE(FY,1,1),"y"),""))</f>
        <v/>
      </c>
      <c r="T765">
        <f>IF(OR($R765=0,NOT(ISNUMBER($J765))),"",IFERROR(DATEDIF($J765,DATE(FY,1,1),"y"),0))</f>
        <v/>
      </c>
      <c r="U765" s="38">
        <f>IF(OR($R765=0,NOT(ISNUMBER($I765))),0,IF(YEAR($I765)+IF($Q765=1,RetAgeO,RetAgeE)=FY,MONTH($I765),IF(YEAR($I765)+IF($Q765=1,RetAgeO,RetAgeE)&lt;FY,1,0)))</f>
        <v/>
      </c>
      <c r="V765" s="38">
        <f>IF(OR($R765=0,NOT(ISNUMBER($K765))),0,IF(YEAR($K765)=FY,MONTH($K765),IF(YEAR($K765)&lt;FY,1,0)))</f>
        <v/>
      </c>
      <c r="W765" s="38">
        <f>IF($R765=0,0,MIN(12,IF(AND(ISNUMBER($O765),$O765&gt;=1,$O765&lt;=12),INT($O765),12),IF(AND(RetireExit="Yes",$U765&gt;0),$U765,12),IF(AND(ContractExit="Yes",$V765&gt;0),$V765,12)))</f>
        <v/>
      </c>
      <c r="X765" s="37">
        <f>IF(ISNUMBER($P765),$P765,IncPct)</f>
        <v/>
      </c>
      <c r="Y765" s="39">
        <f>IF($W765=0,0,MAX(0,MIN($W765,IncMonth-1))+MAX(0,$W765-IncMonth+1)*(1+$X765))</f>
        <v/>
      </c>
      <c r="Z765" s="40">
        <f>IF($C765="",0,IFERROR(INDEX(Departments!$B$5:$B$54,MATCH($C765,Departments!$A$5:$A$54,0)),0))</f>
        <v/>
      </c>
      <c r="AA765" s="41">
        <f>N($L765)*$Y765</f>
        <v/>
      </c>
      <c r="AB765" s="41">
        <f>N($M765)*$Y765</f>
        <v/>
      </c>
      <c r="AC765" s="41">
        <f>$AA765*$Z765</f>
        <v/>
      </c>
      <c r="AD765" s="41">
        <f>$AA765*BonusMonths/12</f>
        <v/>
      </c>
      <c r="AE765" s="41">
        <f>($AA765+SI_Gross*$AB765)*IF($Q765=1,SI_O,SI_E)</f>
        <v/>
      </c>
      <c r="AF765" s="41">
        <f>IF($Q765=1,0,$AA765*EOSB)</f>
        <v/>
      </c>
      <c r="AG765" s="41">
        <f>$AN765*$W765</f>
        <v/>
      </c>
      <c r="AH765" s="41">
        <f>SUM($AA765:$AG765)</f>
        <v/>
      </c>
      <c r="AI765" s="41">
        <f>12*($AM765+$AN765)</f>
        <v/>
      </c>
      <c r="AJ765" s="41">
        <f>$AM765*((IncMonth-1)+(13-IncMonth)*(1+$X765))+12*$AN765</f>
        <v/>
      </c>
      <c r="AK765" s="41">
        <f>IF($R765=1,N($L765)+N($M765),0)</f>
        <v/>
      </c>
      <c r="AL765">
        <f>IF($C765="","",IF(N($L765)&lt;=0,"Basic salary missing",IF(ISNA(MATCH($C765,Departments!$A$5:$A$54,0)),"Department not on Departments sheet",IF(AND($I765&lt;&gt;"",NOT(ISNUMBER($I765))),"Date of birth is text, not a date",IF(AND($K765&lt;&gt;"",NOT(ISNUMBER($K765))),"Contract end is text, not a date","")))))</f>
        <v/>
      </c>
      <c r="AM765" s="41">
        <f>IF($R765=0,0,N($L765)*(1+$Z765+BonusMonths/12+IF($Q765=1,0,EOSB))+N($M765)+(N($L765)+SI_Gross*N($M765))*IF($Q765=1,SI_O,SI_E))</f>
        <v/>
      </c>
      <c r="AN765" s="41">
        <f>IF($R765=0,0,(IF($Q765=1,MedO,MedE+Ticket)+Training)/12)</f>
        <v/>
      </c>
    </row>
    <row r="766">
      <c r="I766" s="35" t="n"/>
      <c r="J766" s="35" t="n"/>
      <c r="K766" s="35" t="n"/>
      <c r="L766" s="36" t="n"/>
      <c r="M766" s="36" t="n"/>
      <c r="P766" s="37" t="n"/>
      <c r="Q766" s="38">
        <f>IF($C766="",0,IF(OR(LOWER(TRIM($G766))="omani",LOWER(TRIM($G766))="oman",LOWER(TRIM($G766))="om",LOWER(TRIM($G766))="local"),1,0))</f>
        <v/>
      </c>
      <c r="R766" s="38">
        <f>IF($C766="",0,IF(OR(ISNUMBER(SEARCH("resign",$N766)),ISNUMBER(SEARCH("terminat",$N766)),ISNUMBER(SEARCH("inactive",$N766)),ISNUMBER(SEARCH("vacan",$N766)),ISNUMBER(SEARCH("deceased",$N766)),ISNUMBER(SEARCH("separated",$N766))),0,1))</f>
        <v/>
      </c>
      <c r="S766">
        <f>IF(OR($R766=0,NOT(ISNUMBER($I766))),"",IFERROR(DATEDIF($I766,DATE(FY,1,1),"y"),""))</f>
        <v/>
      </c>
      <c r="T766">
        <f>IF(OR($R766=0,NOT(ISNUMBER($J766))),"",IFERROR(DATEDIF($J766,DATE(FY,1,1),"y"),0))</f>
        <v/>
      </c>
      <c r="U766" s="38">
        <f>IF(OR($R766=0,NOT(ISNUMBER($I766))),0,IF(YEAR($I766)+IF($Q766=1,RetAgeO,RetAgeE)=FY,MONTH($I766),IF(YEAR($I766)+IF($Q766=1,RetAgeO,RetAgeE)&lt;FY,1,0)))</f>
        <v/>
      </c>
      <c r="V766" s="38">
        <f>IF(OR($R766=0,NOT(ISNUMBER($K766))),0,IF(YEAR($K766)=FY,MONTH($K766),IF(YEAR($K766)&lt;FY,1,0)))</f>
        <v/>
      </c>
      <c r="W766" s="38">
        <f>IF($R766=0,0,MIN(12,IF(AND(ISNUMBER($O766),$O766&gt;=1,$O766&lt;=12),INT($O766),12),IF(AND(RetireExit="Yes",$U766&gt;0),$U766,12),IF(AND(ContractExit="Yes",$V766&gt;0),$V766,12)))</f>
        <v/>
      </c>
      <c r="X766" s="37">
        <f>IF(ISNUMBER($P766),$P766,IncPct)</f>
        <v/>
      </c>
      <c r="Y766" s="39">
        <f>IF($W766=0,0,MAX(0,MIN($W766,IncMonth-1))+MAX(0,$W766-IncMonth+1)*(1+$X766))</f>
        <v/>
      </c>
      <c r="Z766" s="40">
        <f>IF($C766="",0,IFERROR(INDEX(Departments!$B$5:$B$54,MATCH($C766,Departments!$A$5:$A$54,0)),0))</f>
        <v/>
      </c>
      <c r="AA766" s="41">
        <f>N($L766)*$Y766</f>
        <v/>
      </c>
      <c r="AB766" s="41">
        <f>N($M766)*$Y766</f>
        <v/>
      </c>
      <c r="AC766" s="41">
        <f>$AA766*$Z766</f>
        <v/>
      </c>
      <c r="AD766" s="41">
        <f>$AA766*BonusMonths/12</f>
        <v/>
      </c>
      <c r="AE766" s="41">
        <f>($AA766+SI_Gross*$AB766)*IF($Q766=1,SI_O,SI_E)</f>
        <v/>
      </c>
      <c r="AF766" s="41">
        <f>IF($Q766=1,0,$AA766*EOSB)</f>
        <v/>
      </c>
      <c r="AG766" s="41">
        <f>$AN766*$W766</f>
        <v/>
      </c>
      <c r="AH766" s="41">
        <f>SUM($AA766:$AG766)</f>
        <v/>
      </c>
      <c r="AI766" s="41">
        <f>12*($AM766+$AN766)</f>
        <v/>
      </c>
      <c r="AJ766" s="41">
        <f>$AM766*((IncMonth-1)+(13-IncMonth)*(1+$X766))+12*$AN766</f>
        <v/>
      </c>
      <c r="AK766" s="41">
        <f>IF($R766=1,N($L766)+N($M766),0)</f>
        <v/>
      </c>
      <c r="AL766">
        <f>IF($C766="","",IF(N($L766)&lt;=0,"Basic salary missing",IF(ISNA(MATCH($C766,Departments!$A$5:$A$54,0)),"Department not on Departments sheet",IF(AND($I766&lt;&gt;"",NOT(ISNUMBER($I766))),"Date of birth is text, not a date",IF(AND($K766&lt;&gt;"",NOT(ISNUMBER($K766))),"Contract end is text, not a date","")))))</f>
        <v/>
      </c>
      <c r="AM766" s="41">
        <f>IF($R766=0,0,N($L766)*(1+$Z766+BonusMonths/12+IF($Q766=1,0,EOSB))+N($M766)+(N($L766)+SI_Gross*N($M766))*IF($Q766=1,SI_O,SI_E))</f>
        <v/>
      </c>
      <c r="AN766" s="41">
        <f>IF($R766=0,0,(IF($Q766=1,MedO,MedE+Ticket)+Training)/12)</f>
        <v/>
      </c>
    </row>
    <row r="767">
      <c r="I767" s="35" t="n"/>
      <c r="J767" s="35" t="n"/>
      <c r="K767" s="35" t="n"/>
      <c r="L767" s="36" t="n"/>
      <c r="M767" s="36" t="n"/>
      <c r="P767" s="37" t="n"/>
      <c r="Q767" s="38">
        <f>IF($C767="",0,IF(OR(LOWER(TRIM($G767))="omani",LOWER(TRIM($G767))="oman",LOWER(TRIM($G767))="om",LOWER(TRIM($G767))="local"),1,0))</f>
        <v/>
      </c>
      <c r="R767" s="38">
        <f>IF($C767="",0,IF(OR(ISNUMBER(SEARCH("resign",$N767)),ISNUMBER(SEARCH("terminat",$N767)),ISNUMBER(SEARCH("inactive",$N767)),ISNUMBER(SEARCH("vacan",$N767)),ISNUMBER(SEARCH("deceased",$N767)),ISNUMBER(SEARCH("separated",$N767))),0,1))</f>
        <v/>
      </c>
      <c r="S767">
        <f>IF(OR($R767=0,NOT(ISNUMBER($I767))),"",IFERROR(DATEDIF($I767,DATE(FY,1,1),"y"),""))</f>
        <v/>
      </c>
      <c r="T767">
        <f>IF(OR($R767=0,NOT(ISNUMBER($J767))),"",IFERROR(DATEDIF($J767,DATE(FY,1,1),"y"),0))</f>
        <v/>
      </c>
      <c r="U767" s="38">
        <f>IF(OR($R767=0,NOT(ISNUMBER($I767))),0,IF(YEAR($I767)+IF($Q767=1,RetAgeO,RetAgeE)=FY,MONTH($I767),IF(YEAR($I767)+IF($Q767=1,RetAgeO,RetAgeE)&lt;FY,1,0)))</f>
        <v/>
      </c>
      <c r="V767" s="38">
        <f>IF(OR($R767=0,NOT(ISNUMBER($K767))),0,IF(YEAR($K767)=FY,MONTH($K767),IF(YEAR($K767)&lt;FY,1,0)))</f>
        <v/>
      </c>
      <c r="W767" s="38">
        <f>IF($R767=0,0,MIN(12,IF(AND(ISNUMBER($O767),$O767&gt;=1,$O767&lt;=12),INT($O767),12),IF(AND(RetireExit="Yes",$U767&gt;0),$U767,12),IF(AND(ContractExit="Yes",$V767&gt;0),$V767,12)))</f>
        <v/>
      </c>
      <c r="X767" s="37">
        <f>IF(ISNUMBER($P767),$P767,IncPct)</f>
        <v/>
      </c>
      <c r="Y767" s="39">
        <f>IF($W767=0,0,MAX(0,MIN($W767,IncMonth-1))+MAX(0,$W767-IncMonth+1)*(1+$X767))</f>
        <v/>
      </c>
      <c r="Z767" s="40">
        <f>IF($C767="",0,IFERROR(INDEX(Departments!$B$5:$B$54,MATCH($C767,Departments!$A$5:$A$54,0)),0))</f>
        <v/>
      </c>
      <c r="AA767" s="41">
        <f>N($L767)*$Y767</f>
        <v/>
      </c>
      <c r="AB767" s="41">
        <f>N($M767)*$Y767</f>
        <v/>
      </c>
      <c r="AC767" s="41">
        <f>$AA767*$Z767</f>
        <v/>
      </c>
      <c r="AD767" s="41">
        <f>$AA767*BonusMonths/12</f>
        <v/>
      </c>
      <c r="AE767" s="41">
        <f>($AA767+SI_Gross*$AB767)*IF($Q767=1,SI_O,SI_E)</f>
        <v/>
      </c>
      <c r="AF767" s="41">
        <f>IF($Q767=1,0,$AA767*EOSB)</f>
        <v/>
      </c>
      <c r="AG767" s="41">
        <f>$AN767*$W767</f>
        <v/>
      </c>
      <c r="AH767" s="41">
        <f>SUM($AA767:$AG767)</f>
        <v/>
      </c>
      <c r="AI767" s="41">
        <f>12*($AM767+$AN767)</f>
        <v/>
      </c>
      <c r="AJ767" s="41">
        <f>$AM767*((IncMonth-1)+(13-IncMonth)*(1+$X767))+12*$AN767</f>
        <v/>
      </c>
      <c r="AK767" s="41">
        <f>IF($R767=1,N($L767)+N($M767),0)</f>
        <v/>
      </c>
      <c r="AL767">
        <f>IF($C767="","",IF(N($L767)&lt;=0,"Basic salary missing",IF(ISNA(MATCH($C767,Departments!$A$5:$A$54,0)),"Department not on Departments sheet",IF(AND($I767&lt;&gt;"",NOT(ISNUMBER($I767))),"Date of birth is text, not a date",IF(AND($K767&lt;&gt;"",NOT(ISNUMBER($K767))),"Contract end is text, not a date","")))))</f>
        <v/>
      </c>
      <c r="AM767" s="41">
        <f>IF($R767=0,0,N($L767)*(1+$Z767+BonusMonths/12+IF($Q767=1,0,EOSB))+N($M767)+(N($L767)+SI_Gross*N($M767))*IF($Q767=1,SI_O,SI_E))</f>
        <v/>
      </c>
      <c r="AN767" s="41">
        <f>IF($R767=0,0,(IF($Q767=1,MedO,MedE+Ticket)+Training)/12)</f>
        <v/>
      </c>
    </row>
    <row r="768">
      <c r="I768" s="35" t="n"/>
      <c r="J768" s="35" t="n"/>
      <c r="K768" s="35" t="n"/>
      <c r="L768" s="36" t="n"/>
      <c r="M768" s="36" t="n"/>
      <c r="P768" s="37" t="n"/>
      <c r="Q768" s="38">
        <f>IF($C768="",0,IF(OR(LOWER(TRIM($G768))="omani",LOWER(TRIM($G768))="oman",LOWER(TRIM($G768))="om",LOWER(TRIM($G768))="local"),1,0))</f>
        <v/>
      </c>
      <c r="R768" s="38">
        <f>IF($C768="",0,IF(OR(ISNUMBER(SEARCH("resign",$N768)),ISNUMBER(SEARCH("terminat",$N768)),ISNUMBER(SEARCH("inactive",$N768)),ISNUMBER(SEARCH("vacan",$N768)),ISNUMBER(SEARCH("deceased",$N768)),ISNUMBER(SEARCH("separated",$N768))),0,1))</f>
        <v/>
      </c>
      <c r="S768">
        <f>IF(OR($R768=0,NOT(ISNUMBER($I768))),"",IFERROR(DATEDIF($I768,DATE(FY,1,1),"y"),""))</f>
        <v/>
      </c>
      <c r="T768">
        <f>IF(OR($R768=0,NOT(ISNUMBER($J768))),"",IFERROR(DATEDIF($J768,DATE(FY,1,1),"y"),0))</f>
        <v/>
      </c>
      <c r="U768" s="38">
        <f>IF(OR($R768=0,NOT(ISNUMBER($I768))),0,IF(YEAR($I768)+IF($Q768=1,RetAgeO,RetAgeE)=FY,MONTH($I768),IF(YEAR($I768)+IF($Q768=1,RetAgeO,RetAgeE)&lt;FY,1,0)))</f>
        <v/>
      </c>
      <c r="V768" s="38">
        <f>IF(OR($R768=0,NOT(ISNUMBER($K768))),0,IF(YEAR($K768)=FY,MONTH($K768),IF(YEAR($K768)&lt;FY,1,0)))</f>
        <v/>
      </c>
      <c r="W768" s="38">
        <f>IF($R768=0,0,MIN(12,IF(AND(ISNUMBER($O768),$O768&gt;=1,$O768&lt;=12),INT($O768),12),IF(AND(RetireExit="Yes",$U768&gt;0),$U768,12),IF(AND(ContractExit="Yes",$V768&gt;0),$V768,12)))</f>
        <v/>
      </c>
      <c r="X768" s="37">
        <f>IF(ISNUMBER($P768),$P768,IncPct)</f>
        <v/>
      </c>
      <c r="Y768" s="39">
        <f>IF($W768=0,0,MAX(0,MIN($W768,IncMonth-1))+MAX(0,$W768-IncMonth+1)*(1+$X768))</f>
        <v/>
      </c>
      <c r="Z768" s="40">
        <f>IF($C768="",0,IFERROR(INDEX(Departments!$B$5:$B$54,MATCH($C768,Departments!$A$5:$A$54,0)),0))</f>
        <v/>
      </c>
      <c r="AA768" s="41">
        <f>N($L768)*$Y768</f>
        <v/>
      </c>
      <c r="AB768" s="41">
        <f>N($M768)*$Y768</f>
        <v/>
      </c>
      <c r="AC768" s="41">
        <f>$AA768*$Z768</f>
        <v/>
      </c>
      <c r="AD768" s="41">
        <f>$AA768*BonusMonths/12</f>
        <v/>
      </c>
      <c r="AE768" s="41">
        <f>($AA768+SI_Gross*$AB768)*IF($Q768=1,SI_O,SI_E)</f>
        <v/>
      </c>
      <c r="AF768" s="41">
        <f>IF($Q768=1,0,$AA768*EOSB)</f>
        <v/>
      </c>
      <c r="AG768" s="41">
        <f>$AN768*$W768</f>
        <v/>
      </c>
      <c r="AH768" s="41">
        <f>SUM($AA768:$AG768)</f>
        <v/>
      </c>
      <c r="AI768" s="41">
        <f>12*($AM768+$AN768)</f>
        <v/>
      </c>
      <c r="AJ768" s="41">
        <f>$AM768*((IncMonth-1)+(13-IncMonth)*(1+$X768))+12*$AN768</f>
        <v/>
      </c>
      <c r="AK768" s="41">
        <f>IF($R768=1,N($L768)+N($M768),0)</f>
        <v/>
      </c>
      <c r="AL768">
        <f>IF($C768="","",IF(N($L768)&lt;=0,"Basic salary missing",IF(ISNA(MATCH($C768,Departments!$A$5:$A$54,0)),"Department not on Departments sheet",IF(AND($I768&lt;&gt;"",NOT(ISNUMBER($I768))),"Date of birth is text, not a date",IF(AND($K768&lt;&gt;"",NOT(ISNUMBER($K768))),"Contract end is text, not a date","")))))</f>
        <v/>
      </c>
      <c r="AM768" s="41">
        <f>IF($R768=0,0,N($L768)*(1+$Z768+BonusMonths/12+IF($Q768=1,0,EOSB))+N($M768)+(N($L768)+SI_Gross*N($M768))*IF($Q768=1,SI_O,SI_E))</f>
        <v/>
      </c>
      <c r="AN768" s="41">
        <f>IF($R768=0,0,(IF($Q768=1,MedO,MedE+Ticket)+Training)/12)</f>
        <v/>
      </c>
    </row>
    <row r="769">
      <c r="I769" s="35" t="n"/>
      <c r="J769" s="35" t="n"/>
      <c r="K769" s="35" t="n"/>
      <c r="L769" s="36" t="n"/>
      <c r="M769" s="36" t="n"/>
      <c r="P769" s="37" t="n"/>
      <c r="Q769" s="38">
        <f>IF($C769="",0,IF(OR(LOWER(TRIM($G769))="omani",LOWER(TRIM($G769))="oman",LOWER(TRIM($G769))="om",LOWER(TRIM($G769))="local"),1,0))</f>
        <v/>
      </c>
      <c r="R769" s="38">
        <f>IF($C769="",0,IF(OR(ISNUMBER(SEARCH("resign",$N769)),ISNUMBER(SEARCH("terminat",$N769)),ISNUMBER(SEARCH("inactive",$N769)),ISNUMBER(SEARCH("vacan",$N769)),ISNUMBER(SEARCH("deceased",$N769)),ISNUMBER(SEARCH("separated",$N769))),0,1))</f>
        <v/>
      </c>
      <c r="S769">
        <f>IF(OR($R769=0,NOT(ISNUMBER($I769))),"",IFERROR(DATEDIF($I769,DATE(FY,1,1),"y"),""))</f>
        <v/>
      </c>
      <c r="T769">
        <f>IF(OR($R769=0,NOT(ISNUMBER($J769))),"",IFERROR(DATEDIF($J769,DATE(FY,1,1),"y"),0))</f>
        <v/>
      </c>
      <c r="U769" s="38">
        <f>IF(OR($R769=0,NOT(ISNUMBER($I769))),0,IF(YEAR($I769)+IF($Q769=1,RetAgeO,RetAgeE)=FY,MONTH($I769),IF(YEAR($I769)+IF($Q769=1,RetAgeO,RetAgeE)&lt;FY,1,0)))</f>
        <v/>
      </c>
      <c r="V769" s="38">
        <f>IF(OR($R769=0,NOT(ISNUMBER($K769))),0,IF(YEAR($K769)=FY,MONTH($K769),IF(YEAR($K769)&lt;FY,1,0)))</f>
        <v/>
      </c>
      <c r="W769" s="38">
        <f>IF($R769=0,0,MIN(12,IF(AND(ISNUMBER($O769),$O769&gt;=1,$O769&lt;=12),INT($O769),12),IF(AND(RetireExit="Yes",$U769&gt;0),$U769,12),IF(AND(ContractExit="Yes",$V769&gt;0),$V769,12)))</f>
        <v/>
      </c>
      <c r="X769" s="37">
        <f>IF(ISNUMBER($P769),$P769,IncPct)</f>
        <v/>
      </c>
      <c r="Y769" s="39">
        <f>IF($W769=0,0,MAX(0,MIN($W769,IncMonth-1))+MAX(0,$W769-IncMonth+1)*(1+$X769))</f>
        <v/>
      </c>
      <c r="Z769" s="40">
        <f>IF($C769="",0,IFERROR(INDEX(Departments!$B$5:$B$54,MATCH($C769,Departments!$A$5:$A$54,0)),0))</f>
        <v/>
      </c>
      <c r="AA769" s="41">
        <f>N($L769)*$Y769</f>
        <v/>
      </c>
      <c r="AB769" s="41">
        <f>N($M769)*$Y769</f>
        <v/>
      </c>
      <c r="AC769" s="41">
        <f>$AA769*$Z769</f>
        <v/>
      </c>
      <c r="AD769" s="41">
        <f>$AA769*BonusMonths/12</f>
        <v/>
      </c>
      <c r="AE769" s="41">
        <f>($AA769+SI_Gross*$AB769)*IF($Q769=1,SI_O,SI_E)</f>
        <v/>
      </c>
      <c r="AF769" s="41">
        <f>IF($Q769=1,0,$AA769*EOSB)</f>
        <v/>
      </c>
      <c r="AG769" s="41">
        <f>$AN769*$W769</f>
        <v/>
      </c>
      <c r="AH769" s="41">
        <f>SUM($AA769:$AG769)</f>
        <v/>
      </c>
      <c r="AI769" s="41">
        <f>12*($AM769+$AN769)</f>
        <v/>
      </c>
      <c r="AJ769" s="41">
        <f>$AM769*((IncMonth-1)+(13-IncMonth)*(1+$X769))+12*$AN769</f>
        <v/>
      </c>
      <c r="AK769" s="41">
        <f>IF($R769=1,N($L769)+N($M769),0)</f>
        <v/>
      </c>
      <c r="AL769">
        <f>IF($C769="","",IF(N($L769)&lt;=0,"Basic salary missing",IF(ISNA(MATCH($C769,Departments!$A$5:$A$54,0)),"Department not on Departments sheet",IF(AND($I769&lt;&gt;"",NOT(ISNUMBER($I769))),"Date of birth is text, not a date",IF(AND($K769&lt;&gt;"",NOT(ISNUMBER($K769))),"Contract end is text, not a date","")))))</f>
        <v/>
      </c>
      <c r="AM769" s="41">
        <f>IF($R769=0,0,N($L769)*(1+$Z769+BonusMonths/12+IF($Q769=1,0,EOSB))+N($M769)+(N($L769)+SI_Gross*N($M769))*IF($Q769=1,SI_O,SI_E))</f>
        <v/>
      </c>
      <c r="AN769" s="41">
        <f>IF($R769=0,0,(IF($Q769=1,MedO,MedE+Ticket)+Training)/12)</f>
        <v/>
      </c>
    </row>
    <row r="770">
      <c r="I770" s="35" t="n"/>
      <c r="J770" s="35" t="n"/>
      <c r="K770" s="35" t="n"/>
      <c r="L770" s="36" t="n"/>
      <c r="M770" s="36" t="n"/>
      <c r="P770" s="37" t="n"/>
      <c r="Q770" s="38">
        <f>IF($C770="",0,IF(OR(LOWER(TRIM($G770))="omani",LOWER(TRIM($G770))="oman",LOWER(TRIM($G770))="om",LOWER(TRIM($G770))="local"),1,0))</f>
        <v/>
      </c>
      <c r="R770" s="38">
        <f>IF($C770="",0,IF(OR(ISNUMBER(SEARCH("resign",$N770)),ISNUMBER(SEARCH("terminat",$N770)),ISNUMBER(SEARCH("inactive",$N770)),ISNUMBER(SEARCH("vacan",$N770)),ISNUMBER(SEARCH("deceased",$N770)),ISNUMBER(SEARCH("separated",$N770))),0,1))</f>
        <v/>
      </c>
      <c r="S770">
        <f>IF(OR($R770=0,NOT(ISNUMBER($I770))),"",IFERROR(DATEDIF($I770,DATE(FY,1,1),"y"),""))</f>
        <v/>
      </c>
      <c r="T770">
        <f>IF(OR($R770=0,NOT(ISNUMBER($J770))),"",IFERROR(DATEDIF($J770,DATE(FY,1,1),"y"),0))</f>
        <v/>
      </c>
      <c r="U770" s="38">
        <f>IF(OR($R770=0,NOT(ISNUMBER($I770))),0,IF(YEAR($I770)+IF($Q770=1,RetAgeO,RetAgeE)=FY,MONTH($I770),IF(YEAR($I770)+IF($Q770=1,RetAgeO,RetAgeE)&lt;FY,1,0)))</f>
        <v/>
      </c>
      <c r="V770" s="38">
        <f>IF(OR($R770=0,NOT(ISNUMBER($K770))),0,IF(YEAR($K770)=FY,MONTH($K770),IF(YEAR($K770)&lt;FY,1,0)))</f>
        <v/>
      </c>
      <c r="W770" s="38">
        <f>IF($R770=0,0,MIN(12,IF(AND(ISNUMBER($O770),$O770&gt;=1,$O770&lt;=12),INT($O770),12),IF(AND(RetireExit="Yes",$U770&gt;0),$U770,12),IF(AND(ContractExit="Yes",$V770&gt;0),$V770,12)))</f>
        <v/>
      </c>
      <c r="X770" s="37">
        <f>IF(ISNUMBER($P770),$P770,IncPct)</f>
        <v/>
      </c>
      <c r="Y770" s="39">
        <f>IF($W770=0,0,MAX(0,MIN($W770,IncMonth-1))+MAX(0,$W770-IncMonth+1)*(1+$X770))</f>
        <v/>
      </c>
      <c r="Z770" s="40">
        <f>IF($C770="",0,IFERROR(INDEX(Departments!$B$5:$B$54,MATCH($C770,Departments!$A$5:$A$54,0)),0))</f>
        <v/>
      </c>
      <c r="AA770" s="41">
        <f>N($L770)*$Y770</f>
        <v/>
      </c>
      <c r="AB770" s="41">
        <f>N($M770)*$Y770</f>
        <v/>
      </c>
      <c r="AC770" s="41">
        <f>$AA770*$Z770</f>
        <v/>
      </c>
      <c r="AD770" s="41">
        <f>$AA770*BonusMonths/12</f>
        <v/>
      </c>
      <c r="AE770" s="41">
        <f>($AA770+SI_Gross*$AB770)*IF($Q770=1,SI_O,SI_E)</f>
        <v/>
      </c>
      <c r="AF770" s="41">
        <f>IF($Q770=1,0,$AA770*EOSB)</f>
        <v/>
      </c>
      <c r="AG770" s="41">
        <f>$AN770*$W770</f>
        <v/>
      </c>
      <c r="AH770" s="41">
        <f>SUM($AA770:$AG770)</f>
        <v/>
      </c>
      <c r="AI770" s="41">
        <f>12*($AM770+$AN770)</f>
        <v/>
      </c>
      <c r="AJ770" s="41">
        <f>$AM770*((IncMonth-1)+(13-IncMonth)*(1+$X770))+12*$AN770</f>
        <v/>
      </c>
      <c r="AK770" s="41">
        <f>IF($R770=1,N($L770)+N($M770),0)</f>
        <v/>
      </c>
      <c r="AL770">
        <f>IF($C770="","",IF(N($L770)&lt;=0,"Basic salary missing",IF(ISNA(MATCH($C770,Departments!$A$5:$A$54,0)),"Department not on Departments sheet",IF(AND($I770&lt;&gt;"",NOT(ISNUMBER($I770))),"Date of birth is text, not a date",IF(AND($K770&lt;&gt;"",NOT(ISNUMBER($K770))),"Contract end is text, not a date","")))))</f>
        <v/>
      </c>
      <c r="AM770" s="41">
        <f>IF($R770=0,0,N($L770)*(1+$Z770+BonusMonths/12+IF($Q770=1,0,EOSB))+N($M770)+(N($L770)+SI_Gross*N($M770))*IF($Q770=1,SI_O,SI_E))</f>
        <v/>
      </c>
      <c r="AN770" s="41">
        <f>IF($R770=0,0,(IF($Q770=1,MedO,MedE+Ticket)+Training)/12)</f>
        <v/>
      </c>
    </row>
    <row r="771">
      <c r="I771" s="35" t="n"/>
      <c r="J771" s="35" t="n"/>
      <c r="K771" s="35" t="n"/>
      <c r="L771" s="36" t="n"/>
      <c r="M771" s="36" t="n"/>
      <c r="P771" s="37" t="n"/>
      <c r="Q771" s="38">
        <f>IF($C771="",0,IF(OR(LOWER(TRIM($G771))="omani",LOWER(TRIM($G771))="oman",LOWER(TRIM($G771))="om",LOWER(TRIM($G771))="local"),1,0))</f>
        <v/>
      </c>
      <c r="R771" s="38">
        <f>IF($C771="",0,IF(OR(ISNUMBER(SEARCH("resign",$N771)),ISNUMBER(SEARCH("terminat",$N771)),ISNUMBER(SEARCH("inactive",$N771)),ISNUMBER(SEARCH("vacan",$N771)),ISNUMBER(SEARCH("deceased",$N771)),ISNUMBER(SEARCH("separated",$N771))),0,1))</f>
        <v/>
      </c>
      <c r="S771">
        <f>IF(OR($R771=0,NOT(ISNUMBER($I771))),"",IFERROR(DATEDIF($I771,DATE(FY,1,1),"y"),""))</f>
        <v/>
      </c>
      <c r="T771">
        <f>IF(OR($R771=0,NOT(ISNUMBER($J771))),"",IFERROR(DATEDIF($J771,DATE(FY,1,1),"y"),0))</f>
        <v/>
      </c>
      <c r="U771" s="38">
        <f>IF(OR($R771=0,NOT(ISNUMBER($I771))),0,IF(YEAR($I771)+IF($Q771=1,RetAgeO,RetAgeE)=FY,MONTH($I771),IF(YEAR($I771)+IF($Q771=1,RetAgeO,RetAgeE)&lt;FY,1,0)))</f>
        <v/>
      </c>
      <c r="V771" s="38">
        <f>IF(OR($R771=0,NOT(ISNUMBER($K771))),0,IF(YEAR($K771)=FY,MONTH($K771),IF(YEAR($K771)&lt;FY,1,0)))</f>
        <v/>
      </c>
      <c r="W771" s="38">
        <f>IF($R771=0,0,MIN(12,IF(AND(ISNUMBER($O771),$O771&gt;=1,$O771&lt;=12),INT($O771),12),IF(AND(RetireExit="Yes",$U771&gt;0),$U771,12),IF(AND(ContractExit="Yes",$V771&gt;0),$V771,12)))</f>
        <v/>
      </c>
      <c r="X771" s="37">
        <f>IF(ISNUMBER($P771),$P771,IncPct)</f>
        <v/>
      </c>
      <c r="Y771" s="39">
        <f>IF($W771=0,0,MAX(0,MIN($W771,IncMonth-1))+MAX(0,$W771-IncMonth+1)*(1+$X771))</f>
        <v/>
      </c>
      <c r="Z771" s="40">
        <f>IF($C771="",0,IFERROR(INDEX(Departments!$B$5:$B$54,MATCH($C771,Departments!$A$5:$A$54,0)),0))</f>
        <v/>
      </c>
      <c r="AA771" s="41">
        <f>N($L771)*$Y771</f>
        <v/>
      </c>
      <c r="AB771" s="41">
        <f>N($M771)*$Y771</f>
        <v/>
      </c>
      <c r="AC771" s="41">
        <f>$AA771*$Z771</f>
        <v/>
      </c>
      <c r="AD771" s="41">
        <f>$AA771*BonusMonths/12</f>
        <v/>
      </c>
      <c r="AE771" s="41">
        <f>($AA771+SI_Gross*$AB771)*IF($Q771=1,SI_O,SI_E)</f>
        <v/>
      </c>
      <c r="AF771" s="41">
        <f>IF($Q771=1,0,$AA771*EOSB)</f>
        <v/>
      </c>
      <c r="AG771" s="41">
        <f>$AN771*$W771</f>
        <v/>
      </c>
      <c r="AH771" s="41">
        <f>SUM($AA771:$AG771)</f>
        <v/>
      </c>
      <c r="AI771" s="41">
        <f>12*($AM771+$AN771)</f>
        <v/>
      </c>
      <c r="AJ771" s="41">
        <f>$AM771*((IncMonth-1)+(13-IncMonth)*(1+$X771))+12*$AN771</f>
        <v/>
      </c>
      <c r="AK771" s="41">
        <f>IF($R771=1,N($L771)+N($M771),0)</f>
        <v/>
      </c>
      <c r="AL771">
        <f>IF($C771="","",IF(N($L771)&lt;=0,"Basic salary missing",IF(ISNA(MATCH($C771,Departments!$A$5:$A$54,0)),"Department not on Departments sheet",IF(AND($I771&lt;&gt;"",NOT(ISNUMBER($I771))),"Date of birth is text, not a date",IF(AND($K771&lt;&gt;"",NOT(ISNUMBER($K771))),"Contract end is text, not a date","")))))</f>
        <v/>
      </c>
      <c r="AM771" s="41">
        <f>IF($R771=0,0,N($L771)*(1+$Z771+BonusMonths/12+IF($Q771=1,0,EOSB))+N($M771)+(N($L771)+SI_Gross*N($M771))*IF($Q771=1,SI_O,SI_E))</f>
        <v/>
      </c>
      <c r="AN771" s="41">
        <f>IF($R771=0,0,(IF($Q771=1,MedO,MedE+Ticket)+Training)/12)</f>
        <v/>
      </c>
    </row>
    <row r="772">
      <c r="I772" s="35" t="n"/>
      <c r="J772" s="35" t="n"/>
      <c r="K772" s="35" t="n"/>
      <c r="L772" s="36" t="n"/>
      <c r="M772" s="36" t="n"/>
      <c r="P772" s="37" t="n"/>
      <c r="Q772" s="38">
        <f>IF($C772="",0,IF(OR(LOWER(TRIM($G772))="omani",LOWER(TRIM($G772))="oman",LOWER(TRIM($G772))="om",LOWER(TRIM($G772))="local"),1,0))</f>
        <v/>
      </c>
      <c r="R772" s="38">
        <f>IF($C772="",0,IF(OR(ISNUMBER(SEARCH("resign",$N772)),ISNUMBER(SEARCH("terminat",$N772)),ISNUMBER(SEARCH("inactive",$N772)),ISNUMBER(SEARCH("vacan",$N772)),ISNUMBER(SEARCH("deceased",$N772)),ISNUMBER(SEARCH("separated",$N772))),0,1))</f>
        <v/>
      </c>
      <c r="S772">
        <f>IF(OR($R772=0,NOT(ISNUMBER($I772))),"",IFERROR(DATEDIF($I772,DATE(FY,1,1),"y"),""))</f>
        <v/>
      </c>
      <c r="T772">
        <f>IF(OR($R772=0,NOT(ISNUMBER($J772))),"",IFERROR(DATEDIF($J772,DATE(FY,1,1),"y"),0))</f>
        <v/>
      </c>
      <c r="U772" s="38">
        <f>IF(OR($R772=0,NOT(ISNUMBER($I772))),0,IF(YEAR($I772)+IF($Q772=1,RetAgeO,RetAgeE)=FY,MONTH($I772),IF(YEAR($I772)+IF($Q772=1,RetAgeO,RetAgeE)&lt;FY,1,0)))</f>
        <v/>
      </c>
      <c r="V772" s="38">
        <f>IF(OR($R772=0,NOT(ISNUMBER($K772))),0,IF(YEAR($K772)=FY,MONTH($K772),IF(YEAR($K772)&lt;FY,1,0)))</f>
        <v/>
      </c>
      <c r="W772" s="38">
        <f>IF($R772=0,0,MIN(12,IF(AND(ISNUMBER($O772),$O772&gt;=1,$O772&lt;=12),INT($O772),12),IF(AND(RetireExit="Yes",$U772&gt;0),$U772,12),IF(AND(ContractExit="Yes",$V772&gt;0),$V772,12)))</f>
        <v/>
      </c>
      <c r="X772" s="37">
        <f>IF(ISNUMBER($P772),$P772,IncPct)</f>
        <v/>
      </c>
      <c r="Y772" s="39">
        <f>IF($W772=0,0,MAX(0,MIN($W772,IncMonth-1))+MAX(0,$W772-IncMonth+1)*(1+$X772))</f>
        <v/>
      </c>
      <c r="Z772" s="40">
        <f>IF($C772="",0,IFERROR(INDEX(Departments!$B$5:$B$54,MATCH($C772,Departments!$A$5:$A$54,0)),0))</f>
        <v/>
      </c>
      <c r="AA772" s="41">
        <f>N($L772)*$Y772</f>
        <v/>
      </c>
      <c r="AB772" s="41">
        <f>N($M772)*$Y772</f>
        <v/>
      </c>
      <c r="AC772" s="41">
        <f>$AA772*$Z772</f>
        <v/>
      </c>
      <c r="AD772" s="41">
        <f>$AA772*BonusMonths/12</f>
        <v/>
      </c>
      <c r="AE772" s="41">
        <f>($AA772+SI_Gross*$AB772)*IF($Q772=1,SI_O,SI_E)</f>
        <v/>
      </c>
      <c r="AF772" s="41">
        <f>IF($Q772=1,0,$AA772*EOSB)</f>
        <v/>
      </c>
      <c r="AG772" s="41">
        <f>$AN772*$W772</f>
        <v/>
      </c>
      <c r="AH772" s="41">
        <f>SUM($AA772:$AG772)</f>
        <v/>
      </c>
      <c r="AI772" s="41">
        <f>12*($AM772+$AN772)</f>
        <v/>
      </c>
      <c r="AJ772" s="41">
        <f>$AM772*((IncMonth-1)+(13-IncMonth)*(1+$X772))+12*$AN772</f>
        <v/>
      </c>
      <c r="AK772" s="41">
        <f>IF($R772=1,N($L772)+N($M772),0)</f>
        <v/>
      </c>
      <c r="AL772">
        <f>IF($C772="","",IF(N($L772)&lt;=0,"Basic salary missing",IF(ISNA(MATCH($C772,Departments!$A$5:$A$54,0)),"Department not on Departments sheet",IF(AND($I772&lt;&gt;"",NOT(ISNUMBER($I772))),"Date of birth is text, not a date",IF(AND($K772&lt;&gt;"",NOT(ISNUMBER($K772))),"Contract end is text, not a date","")))))</f>
        <v/>
      </c>
      <c r="AM772" s="41">
        <f>IF($R772=0,0,N($L772)*(1+$Z772+BonusMonths/12+IF($Q772=1,0,EOSB))+N($M772)+(N($L772)+SI_Gross*N($M772))*IF($Q772=1,SI_O,SI_E))</f>
        <v/>
      </c>
      <c r="AN772" s="41">
        <f>IF($R772=0,0,(IF($Q772=1,MedO,MedE+Ticket)+Training)/12)</f>
        <v/>
      </c>
    </row>
    <row r="773">
      <c r="I773" s="35" t="n"/>
      <c r="J773" s="35" t="n"/>
      <c r="K773" s="35" t="n"/>
      <c r="L773" s="36" t="n"/>
      <c r="M773" s="36" t="n"/>
      <c r="P773" s="37" t="n"/>
      <c r="Q773" s="38">
        <f>IF($C773="",0,IF(OR(LOWER(TRIM($G773))="omani",LOWER(TRIM($G773))="oman",LOWER(TRIM($G773))="om",LOWER(TRIM($G773))="local"),1,0))</f>
        <v/>
      </c>
      <c r="R773" s="38">
        <f>IF($C773="",0,IF(OR(ISNUMBER(SEARCH("resign",$N773)),ISNUMBER(SEARCH("terminat",$N773)),ISNUMBER(SEARCH("inactive",$N773)),ISNUMBER(SEARCH("vacan",$N773)),ISNUMBER(SEARCH("deceased",$N773)),ISNUMBER(SEARCH("separated",$N773))),0,1))</f>
        <v/>
      </c>
      <c r="S773">
        <f>IF(OR($R773=0,NOT(ISNUMBER($I773))),"",IFERROR(DATEDIF($I773,DATE(FY,1,1),"y"),""))</f>
        <v/>
      </c>
      <c r="T773">
        <f>IF(OR($R773=0,NOT(ISNUMBER($J773))),"",IFERROR(DATEDIF($J773,DATE(FY,1,1),"y"),0))</f>
        <v/>
      </c>
      <c r="U773" s="38">
        <f>IF(OR($R773=0,NOT(ISNUMBER($I773))),0,IF(YEAR($I773)+IF($Q773=1,RetAgeO,RetAgeE)=FY,MONTH($I773),IF(YEAR($I773)+IF($Q773=1,RetAgeO,RetAgeE)&lt;FY,1,0)))</f>
        <v/>
      </c>
      <c r="V773" s="38">
        <f>IF(OR($R773=0,NOT(ISNUMBER($K773))),0,IF(YEAR($K773)=FY,MONTH($K773),IF(YEAR($K773)&lt;FY,1,0)))</f>
        <v/>
      </c>
      <c r="W773" s="38">
        <f>IF($R773=0,0,MIN(12,IF(AND(ISNUMBER($O773),$O773&gt;=1,$O773&lt;=12),INT($O773),12),IF(AND(RetireExit="Yes",$U773&gt;0),$U773,12),IF(AND(ContractExit="Yes",$V773&gt;0),$V773,12)))</f>
        <v/>
      </c>
      <c r="X773" s="37">
        <f>IF(ISNUMBER($P773),$P773,IncPct)</f>
        <v/>
      </c>
      <c r="Y773" s="39">
        <f>IF($W773=0,0,MAX(0,MIN($W773,IncMonth-1))+MAX(0,$W773-IncMonth+1)*(1+$X773))</f>
        <v/>
      </c>
      <c r="Z773" s="40">
        <f>IF($C773="",0,IFERROR(INDEX(Departments!$B$5:$B$54,MATCH($C773,Departments!$A$5:$A$54,0)),0))</f>
        <v/>
      </c>
      <c r="AA773" s="41">
        <f>N($L773)*$Y773</f>
        <v/>
      </c>
      <c r="AB773" s="41">
        <f>N($M773)*$Y773</f>
        <v/>
      </c>
      <c r="AC773" s="41">
        <f>$AA773*$Z773</f>
        <v/>
      </c>
      <c r="AD773" s="41">
        <f>$AA773*BonusMonths/12</f>
        <v/>
      </c>
      <c r="AE773" s="41">
        <f>($AA773+SI_Gross*$AB773)*IF($Q773=1,SI_O,SI_E)</f>
        <v/>
      </c>
      <c r="AF773" s="41">
        <f>IF($Q773=1,0,$AA773*EOSB)</f>
        <v/>
      </c>
      <c r="AG773" s="41">
        <f>$AN773*$W773</f>
        <v/>
      </c>
      <c r="AH773" s="41">
        <f>SUM($AA773:$AG773)</f>
        <v/>
      </c>
      <c r="AI773" s="41">
        <f>12*($AM773+$AN773)</f>
        <v/>
      </c>
      <c r="AJ773" s="41">
        <f>$AM773*((IncMonth-1)+(13-IncMonth)*(1+$X773))+12*$AN773</f>
        <v/>
      </c>
      <c r="AK773" s="41">
        <f>IF($R773=1,N($L773)+N($M773),0)</f>
        <v/>
      </c>
      <c r="AL773">
        <f>IF($C773="","",IF(N($L773)&lt;=0,"Basic salary missing",IF(ISNA(MATCH($C773,Departments!$A$5:$A$54,0)),"Department not on Departments sheet",IF(AND($I773&lt;&gt;"",NOT(ISNUMBER($I773))),"Date of birth is text, not a date",IF(AND($K773&lt;&gt;"",NOT(ISNUMBER($K773))),"Contract end is text, not a date","")))))</f>
        <v/>
      </c>
      <c r="AM773" s="41">
        <f>IF($R773=0,0,N($L773)*(1+$Z773+BonusMonths/12+IF($Q773=1,0,EOSB))+N($M773)+(N($L773)+SI_Gross*N($M773))*IF($Q773=1,SI_O,SI_E))</f>
        <v/>
      </c>
      <c r="AN773" s="41">
        <f>IF($R773=0,0,(IF($Q773=1,MedO,MedE+Ticket)+Training)/12)</f>
        <v/>
      </c>
    </row>
    <row r="774">
      <c r="I774" s="35" t="n"/>
      <c r="J774" s="35" t="n"/>
      <c r="K774" s="35" t="n"/>
      <c r="L774" s="36" t="n"/>
      <c r="M774" s="36" t="n"/>
      <c r="P774" s="37" t="n"/>
      <c r="Q774" s="38">
        <f>IF($C774="",0,IF(OR(LOWER(TRIM($G774))="omani",LOWER(TRIM($G774))="oman",LOWER(TRIM($G774))="om",LOWER(TRIM($G774))="local"),1,0))</f>
        <v/>
      </c>
      <c r="R774" s="38">
        <f>IF($C774="",0,IF(OR(ISNUMBER(SEARCH("resign",$N774)),ISNUMBER(SEARCH("terminat",$N774)),ISNUMBER(SEARCH("inactive",$N774)),ISNUMBER(SEARCH("vacan",$N774)),ISNUMBER(SEARCH("deceased",$N774)),ISNUMBER(SEARCH("separated",$N774))),0,1))</f>
        <v/>
      </c>
      <c r="S774">
        <f>IF(OR($R774=0,NOT(ISNUMBER($I774))),"",IFERROR(DATEDIF($I774,DATE(FY,1,1),"y"),""))</f>
        <v/>
      </c>
      <c r="T774">
        <f>IF(OR($R774=0,NOT(ISNUMBER($J774))),"",IFERROR(DATEDIF($J774,DATE(FY,1,1),"y"),0))</f>
        <v/>
      </c>
      <c r="U774" s="38">
        <f>IF(OR($R774=0,NOT(ISNUMBER($I774))),0,IF(YEAR($I774)+IF($Q774=1,RetAgeO,RetAgeE)=FY,MONTH($I774),IF(YEAR($I774)+IF($Q774=1,RetAgeO,RetAgeE)&lt;FY,1,0)))</f>
        <v/>
      </c>
      <c r="V774" s="38">
        <f>IF(OR($R774=0,NOT(ISNUMBER($K774))),0,IF(YEAR($K774)=FY,MONTH($K774),IF(YEAR($K774)&lt;FY,1,0)))</f>
        <v/>
      </c>
      <c r="W774" s="38">
        <f>IF($R774=0,0,MIN(12,IF(AND(ISNUMBER($O774),$O774&gt;=1,$O774&lt;=12),INT($O774),12),IF(AND(RetireExit="Yes",$U774&gt;0),$U774,12),IF(AND(ContractExit="Yes",$V774&gt;0),$V774,12)))</f>
        <v/>
      </c>
      <c r="X774" s="37">
        <f>IF(ISNUMBER($P774),$P774,IncPct)</f>
        <v/>
      </c>
      <c r="Y774" s="39">
        <f>IF($W774=0,0,MAX(0,MIN($W774,IncMonth-1))+MAX(0,$W774-IncMonth+1)*(1+$X774))</f>
        <v/>
      </c>
      <c r="Z774" s="40">
        <f>IF($C774="",0,IFERROR(INDEX(Departments!$B$5:$B$54,MATCH($C774,Departments!$A$5:$A$54,0)),0))</f>
        <v/>
      </c>
      <c r="AA774" s="41">
        <f>N($L774)*$Y774</f>
        <v/>
      </c>
      <c r="AB774" s="41">
        <f>N($M774)*$Y774</f>
        <v/>
      </c>
      <c r="AC774" s="41">
        <f>$AA774*$Z774</f>
        <v/>
      </c>
      <c r="AD774" s="41">
        <f>$AA774*BonusMonths/12</f>
        <v/>
      </c>
      <c r="AE774" s="41">
        <f>($AA774+SI_Gross*$AB774)*IF($Q774=1,SI_O,SI_E)</f>
        <v/>
      </c>
      <c r="AF774" s="41">
        <f>IF($Q774=1,0,$AA774*EOSB)</f>
        <v/>
      </c>
      <c r="AG774" s="41">
        <f>$AN774*$W774</f>
        <v/>
      </c>
      <c r="AH774" s="41">
        <f>SUM($AA774:$AG774)</f>
        <v/>
      </c>
      <c r="AI774" s="41">
        <f>12*($AM774+$AN774)</f>
        <v/>
      </c>
      <c r="AJ774" s="41">
        <f>$AM774*((IncMonth-1)+(13-IncMonth)*(1+$X774))+12*$AN774</f>
        <v/>
      </c>
      <c r="AK774" s="41">
        <f>IF($R774=1,N($L774)+N($M774),0)</f>
        <v/>
      </c>
      <c r="AL774">
        <f>IF($C774="","",IF(N($L774)&lt;=0,"Basic salary missing",IF(ISNA(MATCH($C774,Departments!$A$5:$A$54,0)),"Department not on Departments sheet",IF(AND($I774&lt;&gt;"",NOT(ISNUMBER($I774))),"Date of birth is text, not a date",IF(AND($K774&lt;&gt;"",NOT(ISNUMBER($K774))),"Contract end is text, not a date","")))))</f>
        <v/>
      </c>
      <c r="AM774" s="41">
        <f>IF($R774=0,0,N($L774)*(1+$Z774+BonusMonths/12+IF($Q774=1,0,EOSB))+N($M774)+(N($L774)+SI_Gross*N($M774))*IF($Q774=1,SI_O,SI_E))</f>
        <v/>
      </c>
      <c r="AN774" s="41">
        <f>IF($R774=0,0,(IF($Q774=1,MedO,MedE+Ticket)+Training)/12)</f>
        <v/>
      </c>
    </row>
    <row r="775">
      <c r="I775" s="35" t="n"/>
      <c r="J775" s="35" t="n"/>
      <c r="K775" s="35" t="n"/>
      <c r="L775" s="36" t="n"/>
      <c r="M775" s="36" t="n"/>
      <c r="P775" s="37" t="n"/>
      <c r="Q775" s="38">
        <f>IF($C775="",0,IF(OR(LOWER(TRIM($G775))="omani",LOWER(TRIM($G775))="oman",LOWER(TRIM($G775))="om",LOWER(TRIM($G775))="local"),1,0))</f>
        <v/>
      </c>
      <c r="R775" s="38">
        <f>IF($C775="",0,IF(OR(ISNUMBER(SEARCH("resign",$N775)),ISNUMBER(SEARCH("terminat",$N775)),ISNUMBER(SEARCH("inactive",$N775)),ISNUMBER(SEARCH("vacan",$N775)),ISNUMBER(SEARCH("deceased",$N775)),ISNUMBER(SEARCH("separated",$N775))),0,1))</f>
        <v/>
      </c>
      <c r="S775">
        <f>IF(OR($R775=0,NOT(ISNUMBER($I775))),"",IFERROR(DATEDIF($I775,DATE(FY,1,1),"y"),""))</f>
        <v/>
      </c>
      <c r="T775">
        <f>IF(OR($R775=0,NOT(ISNUMBER($J775))),"",IFERROR(DATEDIF($J775,DATE(FY,1,1),"y"),0))</f>
        <v/>
      </c>
      <c r="U775" s="38">
        <f>IF(OR($R775=0,NOT(ISNUMBER($I775))),0,IF(YEAR($I775)+IF($Q775=1,RetAgeO,RetAgeE)=FY,MONTH($I775),IF(YEAR($I775)+IF($Q775=1,RetAgeO,RetAgeE)&lt;FY,1,0)))</f>
        <v/>
      </c>
      <c r="V775" s="38">
        <f>IF(OR($R775=0,NOT(ISNUMBER($K775))),0,IF(YEAR($K775)=FY,MONTH($K775),IF(YEAR($K775)&lt;FY,1,0)))</f>
        <v/>
      </c>
      <c r="W775" s="38">
        <f>IF($R775=0,0,MIN(12,IF(AND(ISNUMBER($O775),$O775&gt;=1,$O775&lt;=12),INT($O775),12),IF(AND(RetireExit="Yes",$U775&gt;0),$U775,12),IF(AND(ContractExit="Yes",$V775&gt;0),$V775,12)))</f>
        <v/>
      </c>
      <c r="X775" s="37">
        <f>IF(ISNUMBER($P775),$P775,IncPct)</f>
        <v/>
      </c>
      <c r="Y775" s="39">
        <f>IF($W775=0,0,MAX(0,MIN($W775,IncMonth-1))+MAX(0,$W775-IncMonth+1)*(1+$X775))</f>
        <v/>
      </c>
      <c r="Z775" s="40">
        <f>IF($C775="",0,IFERROR(INDEX(Departments!$B$5:$B$54,MATCH($C775,Departments!$A$5:$A$54,0)),0))</f>
        <v/>
      </c>
      <c r="AA775" s="41">
        <f>N($L775)*$Y775</f>
        <v/>
      </c>
      <c r="AB775" s="41">
        <f>N($M775)*$Y775</f>
        <v/>
      </c>
      <c r="AC775" s="41">
        <f>$AA775*$Z775</f>
        <v/>
      </c>
      <c r="AD775" s="41">
        <f>$AA775*BonusMonths/12</f>
        <v/>
      </c>
      <c r="AE775" s="41">
        <f>($AA775+SI_Gross*$AB775)*IF($Q775=1,SI_O,SI_E)</f>
        <v/>
      </c>
      <c r="AF775" s="41">
        <f>IF($Q775=1,0,$AA775*EOSB)</f>
        <v/>
      </c>
      <c r="AG775" s="41">
        <f>$AN775*$W775</f>
        <v/>
      </c>
      <c r="AH775" s="41">
        <f>SUM($AA775:$AG775)</f>
        <v/>
      </c>
      <c r="AI775" s="41">
        <f>12*($AM775+$AN775)</f>
        <v/>
      </c>
      <c r="AJ775" s="41">
        <f>$AM775*((IncMonth-1)+(13-IncMonth)*(1+$X775))+12*$AN775</f>
        <v/>
      </c>
      <c r="AK775" s="41">
        <f>IF($R775=1,N($L775)+N($M775),0)</f>
        <v/>
      </c>
      <c r="AL775">
        <f>IF($C775="","",IF(N($L775)&lt;=0,"Basic salary missing",IF(ISNA(MATCH($C775,Departments!$A$5:$A$54,0)),"Department not on Departments sheet",IF(AND($I775&lt;&gt;"",NOT(ISNUMBER($I775))),"Date of birth is text, not a date",IF(AND($K775&lt;&gt;"",NOT(ISNUMBER($K775))),"Contract end is text, not a date","")))))</f>
        <v/>
      </c>
      <c r="AM775" s="41">
        <f>IF($R775=0,0,N($L775)*(1+$Z775+BonusMonths/12+IF($Q775=1,0,EOSB))+N($M775)+(N($L775)+SI_Gross*N($M775))*IF($Q775=1,SI_O,SI_E))</f>
        <v/>
      </c>
      <c r="AN775" s="41">
        <f>IF($R775=0,0,(IF($Q775=1,MedO,MedE+Ticket)+Training)/12)</f>
        <v/>
      </c>
    </row>
    <row r="776">
      <c r="I776" s="35" t="n"/>
      <c r="J776" s="35" t="n"/>
      <c r="K776" s="35" t="n"/>
      <c r="L776" s="36" t="n"/>
      <c r="M776" s="36" t="n"/>
      <c r="P776" s="37" t="n"/>
      <c r="Q776" s="38">
        <f>IF($C776="",0,IF(OR(LOWER(TRIM($G776))="omani",LOWER(TRIM($G776))="oman",LOWER(TRIM($G776))="om",LOWER(TRIM($G776))="local"),1,0))</f>
        <v/>
      </c>
      <c r="R776" s="38">
        <f>IF($C776="",0,IF(OR(ISNUMBER(SEARCH("resign",$N776)),ISNUMBER(SEARCH("terminat",$N776)),ISNUMBER(SEARCH("inactive",$N776)),ISNUMBER(SEARCH("vacan",$N776)),ISNUMBER(SEARCH("deceased",$N776)),ISNUMBER(SEARCH("separated",$N776))),0,1))</f>
        <v/>
      </c>
      <c r="S776">
        <f>IF(OR($R776=0,NOT(ISNUMBER($I776))),"",IFERROR(DATEDIF($I776,DATE(FY,1,1),"y"),""))</f>
        <v/>
      </c>
      <c r="T776">
        <f>IF(OR($R776=0,NOT(ISNUMBER($J776))),"",IFERROR(DATEDIF($J776,DATE(FY,1,1),"y"),0))</f>
        <v/>
      </c>
      <c r="U776" s="38">
        <f>IF(OR($R776=0,NOT(ISNUMBER($I776))),0,IF(YEAR($I776)+IF($Q776=1,RetAgeO,RetAgeE)=FY,MONTH($I776),IF(YEAR($I776)+IF($Q776=1,RetAgeO,RetAgeE)&lt;FY,1,0)))</f>
        <v/>
      </c>
      <c r="V776" s="38">
        <f>IF(OR($R776=0,NOT(ISNUMBER($K776))),0,IF(YEAR($K776)=FY,MONTH($K776),IF(YEAR($K776)&lt;FY,1,0)))</f>
        <v/>
      </c>
      <c r="W776" s="38">
        <f>IF($R776=0,0,MIN(12,IF(AND(ISNUMBER($O776),$O776&gt;=1,$O776&lt;=12),INT($O776),12),IF(AND(RetireExit="Yes",$U776&gt;0),$U776,12),IF(AND(ContractExit="Yes",$V776&gt;0),$V776,12)))</f>
        <v/>
      </c>
      <c r="X776" s="37">
        <f>IF(ISNUMBER($P776),$P776,IncPct)</f>
        <v/>
      </c>
      <c r="Y776" s="39">
        <f>IF($W776=0,0,MAX(0,MIN($W776,IncMonth-1))+MAX(0,$W776-IncMonth+1)*(1+$X776))</f>
        <v/>
      </c>
      <c r="Z776" s="40">
        <f>IF($C776="",0,IFERROR(INDEX(Departments!$B$5:$B$54,MATCH($C776,Departments!$A$5:$A$54,0)),0))</f>
        <v/>
      </c>
      <c r="AA776" s="41">
        <f>N($L776)*$Y776</f>
        <v/>
      </c>
      <c r="AB776" s="41">
        <f>N($M776)*$Y776</f>
        <v/>
      </c>
      <c r="AC776" s="41">
        <f>$AA776*$Z776</f>
        <v/>
      </c>
      <c r="AD776" s="41">
        <f>$AA776*BonusMonths/12</f>
        <v/>
      </c>
      <c r="AE776" s="41">
        <f>($AA776+SI_Gross*$AB776)*IF($Q776=1,SI_O,SI_E)</f>
        <v/>
      </c>
      <c r="AF776" s="41">
        <f>IF($Q776=1,0,$AA776*EOSB)</f>
        <v/>
      </c>
      <c r="AG776" s="41">
        <f>$AN776*$W776</f>
        <v/>
      </c>
      <c r="AH776" s="41">
        <f>SUM($AA776:$AG776)</f>
        <v/>
      </c>
      <c r="AI776" s="41">
        <f>12*($AM776+$AN776)</f>
        <v/>
      </c>
      <c r="AJ776" s="41">
        <f>$AM776*((IncMonth-1)+(13-IncMonth)*(1+$X776))+12*$AN776</f>
        <v/>
      </c>
      <c r="AK776" s="41">
        <f>IF($R776=1,N($L776)+N($M776),0)</f>
        <v/>
      </c>
      <c r="AL776">
        <f>IF($C776="","",IF(N($L776)&lt;=0,"Basic salary missing",IF(ISNA(MATCH($C776,Departments!$A$5:$A$54,0)),"Department not on Departments sheet",IF(AND($I776&lt;&gt;"",NOT(ISNUMBER($I776))),"Date of birth is text, not a date",IF(AND($K776&lt;&gt;"",NOT(ISNUMBER($K776))),"Contract end is text, not a date","")))))</f>
        <v/>
      </c>
      <c r="AM776" s="41">
        <f>IF($R776=0,0,N($L776)*(1+$Z776+BonusMonths/12+IF($Q776=1,0,EOSB))+N($M776)+(N($L776)+SI_Gross*N($M776))*IF($Q776=1,SI_O,SI_E))</f>
        <v/>
      </c>
      <c r="AN776" s="41">
        <f>IF($R776=0,0,(IF($Q776=1,MedO,MedE+Ticket)+Training)/12)</f>
        <v/>
      </c>
    </row>
    <row r="777">
      <c r="I777" s="35" t="n"/>
      <c r="J777" s="35" t="n"/>
      <c r="K777" s="35" t="n"/>
      <c r="L777" s="36" t="n"/>
      <c r="M777" s="36" t="n"/>
      <c r="P777" s="37" t="n"/>
      <c r="Q777" s="38">
        <f>IF($C777="",0,IF(OR(LOWER(TRIM($G777))="omani",LOWER(TRIM($G777))="oman",LOWER(TRIM($G777))="om",LOWER(TRIM($G777))="local"),1,0))</f>
        <v/>
      </c>
      <c r="R777" s="38">
        <f>IF($C777="",0,IF(OR(ISNUMBER(SEARCH("resign",$N777)),ISNUMBER(SEARCH("terminat",$N777)),ISNUMBER(SEARCH("inactive",$N777)),ISNUMBER(SEARCH("vacan",$N777)),ISNUMBER(SEARCH("deceased",$N777)),ISNUMBER(SEARCH("separated",$N777))),0,1))</f>
        <v/>
      </c>
      <c r="S777">
        <f>IF(OR($R777=0,NOT(ISNUMBER($I777))),"",IFERROR(DATEDIF($I777,DATE(FY,1,1),"y"),""))</f>
        <v/>
      </c>
      <c r="T777">
        <f>IF(OR($R777=0,NOT(ISNUMBER($J777))),"",IFERROR(DATEDIF($J777,DATE(FY,1,1),"y"),0))</f>
        <v/>
      </c>
      <c r="U777" s="38">
        <f>IF(OR($R777=0,NOT(ISNUMBER($I777))),0,IF(YEAR($I777)+IF($Q777=1,RetAgeO,RetAgeE)=FY,MONTH($I777),IF(YEAR($I777)+IF($Q777=1,RetAgeO,RetAgeE)&lt;FY,1,0)))</f>
        <v/>
      </c>
      <c r="V777" s="38">
        <f>IF(OR($R777=0,NOT(ISNUMBER($K777))),0,IF(YEAR($K777)=FY,MONTH($K777),IF(YEAR($K777)&lt;FY,1,0)))</f>
        <v/>
      </c>
      <c r="W777" s="38">
        <f>IF($R777=0,0,MIN(12,IF(AND(ISNUMBER($O777),$O777&gt;=1,$O777&lt;=12),INT($O777),12),IF(AND(RetireExit="Yes",$U777&gt;0),$U777,12),IF(AND(ContractExit="Yes",$V777&gt;0),$V777,12)))</f>
        <v/>
      </c>
      <c r="X777" s="37">
        <f>IF(ISNUMBER($P777),$P777,IncPct)</f>
        <v/>
      </c>
      <c r="Y777" s="39">
        <f>IF($W777=0,0,MAX(0,MIN($W777,IncMonth-1))+MAX(0,$W777-IncMonth+1)*(1+$X777))</f>
        <v/>
      </c>
      <c r="Z777" s="40">
        <f>IF($C777="",0,IFERROR(INDEX(Departments!$B$5:$B$54,MATCH($C777,Departments!$A$5:$A$54,0)),0))</f>
        <v/>
      </c>
      <c r="AA777" s="41">
        <f>N($L777)*$Y777</f>
        <v/>
      </c>
      <c r="AB777" s="41">
        <f>N($M777)*$Y777</f>
        <v/>
      </c>
      <c r="AC777" s="41">
        <f>$AA777*$Z777</f>
        <v/>
      </c>
      <c r="AD777" s="41">
        <f>$AA777*BonusMonths/12</f>
        <v/>
      </c>
      <c r="AE777" s="41">
        <f>($AA777+SI_Gross*$AB777)*IF($Q777=1,SI_O,SI_E)</f>
        <v/>
      </c>
      <c r="AF777" s="41">
        <f>IF($Q777=1,0,$AA777*EOSB)</f>
        <v/>
      </c>
      <c r="AG777" s="41">
        <f>$AN777*$W777</f>
        <v/>
      </c>
      <c r="AH777" s="41">
        <f>SUM($AA777:$AG777)</f>
        <v/>
      </c>
      <c r="AI777" s="41">
        <f>12*($AM777+$AN777)</f>
        <v/>
      </c>
      <c r="AJ777" s="41">
        <f>$AM777*((IncMonth-1)+(13-IncMonth)*(1+$X777))+12*$AN777</f>
        <v/>
      </c>
      <c r="AK777" s="41">
        <f>IF($R777=1,N($L777)+N($M777),0)</f>
        <v/>
      </c>
      <c r="AL777">
        <f>IF($C777="","",IF(N($L777)&lt;=0,"Basic salary missing",IF(ISNA(MATCH($C777,Departments!$A$5:$A$54,0)),"Department not on Departments sheet",IF(AND($I777&lt;&gt;"",NOT(ISNUMBER($I777))),"Date of birth is text, not a date",IF(AND($K777&lt;&gt;"",NOT(ISNUMBER($K777))),"Contract end is text, not a date","")))))</f>
        <v/>
      </c>
      <c r="AM777" s="41">
        <f>IF($R777=0,0,N($L777)*(1+$Z777+BonusMonths/12+IF($Q777=1,0,EOSB))+N($M777)+(N($L777)+SI_Gross*N($M777))*IF($Q777=1,SI_O,SI_E))</f>
        <v/>
      </c>
      <c r="AN777" s="41">
        <f>IF($R777=0,0,(IF($Q777=1,MedO,MedE+Ticket)+Training)/12)</f>
        <v/>
      </c>
    </row>
    <row r="778">
      <c r="I778" s="35" t="n"/>
      <c r="J778" s="35" t="n"/>
      <c r="K778" s="35" t="n"/>
      <c r="L778" s="36" t="n"/>
      <c r="M778" s="36" t="n"/>
      <c r="P778" s="37" t="n"/>
      <c r="Q778" s="38">
        <f>IF($C778="",0,IF(OR(LOWER(TRIM($G778))="omani",LOWER(TRIM($G778))="oman",LOWER(TRIM($G778))="om",LOWER(TRIM($G778))="local"),1,0))</f>
        <v/>
      </c>
      <c r="R778" s="38">
        <f>IF($C778="",0,IF(OR(ISNUMBER(SEARCH("resign",$N778)),ISNUMBER(SEARCH("terminat",$N778)),ISNUMBER(SEARCH("inactive",$N778)),ISNUMBER(SEARCH("vacan",$N778)),ISNUMBER(SEARCH("deceased",$N778)),ISNUMBER(SEARCH("separated",$N778))),0,1))</f>
        <v/>
      </c>
      <c r="S778">
        <f>IF(OR($R778=0,NOT(ISNUMBER($I778))),"",IFERROR(DATEDIF($I778,DATE(FY,1,1),"y"),""))</f>
        <v/>
      </c>
      <c r="T778">
        <f>IF(OR($R778=0,NOT(ISNUMBER($J778))),"",IFERROR(DATEDIF($J778,DATE(FY,1,1),"y"),0))</f>
        <v/>
      </c>
      <c r="U778" s="38">
        <f>IF(OR($R778=0,NOT(ISNUMBER($I778))),0,IF(YEAR($I778)+IF($Q778=1,RetAgeO,RetAgeE)=FY,MONTH($I778),IF(YEAR($I778)+IF($Q778=1,RetAgeO,RetAgeE)&lt;FY,1,0)))</f>
        <v/>
      </c>
      <c r="V778" s="38">
        <f>IF(OR($R778=0,NOT(ISNUMBER($K778))),0,IF(YEAR($K778)=FY,MONTH($K778),IF(YEAR($K778)&lt;FY,1,0)))</f>
        <v/>
      </c>
      <c r="W778" s="38">
        <f>IF($R778=0,0,MIN(12,IF(AND(ISNUMBER($O778),$O778&gt;=1,$O778&lt;=12),INT($O778),12),IF(AND(RetireExit="Yes",$U778&gt;0),$U778,12),IF(AND(ContractExit="Yes",$V778&gt;0),$V778,12)))</f>
        <v/>
      </c>
      <c r="X778" s="37">
        <f>IF(ISNUMBER($P778),$P778,IncPct)</f>
        <v/>
      </c>
      <c r="Y778" s="39">
        <f>IF($W778=0,0,MAX(0,MIN($W778,IncMonth-1))+MAX(0,$W778-IncMonth+1)*(1+$X778))</f>
        <v/>
      </c>
      <c r="Z778" s="40">
        <f>IF($C778="",0,IFERROR(INDEX(Departments!$B$5:$B$54,MATCH($C778,Departments!$A$5:$A$54,0)),0))</f>
        <v/>
      </c>
      <c r="AA778" s="41">
        <f>N($L778)*$Y778</f>
        <v/>
      </c>
      <c r="AB778" s="41">
        <f>N($M778)*$Y778</f>
        <v/>
      </c>
      <c r="AC778" s="41">
        <f>$AA778*$Z778</f>
        <v/>
      </c>
      <c r="AD778" s="41">
        <f>$AA778*BonusMonths/12</f>
        <v/>
      </c>
      <c r="AE778" s="41">
        <f>($AA778+SI_Gross*$AB778)*IF($Q778=1,SI_O,SI_E)</f>
        <v/>
      </c>
      <c r="AF778" s="41">
        <f>IF($Q778=1,0,$AA778*EOSB)</f>
        <v/>
      </c>
      <c r="AG778" s="41">
        <f>$AN778*$W778</f>
        <v/>
      </c>
      <c r="AH778" s="41">
        <f>SUM($AA778:$AG778)</f>
        <v/>
      </c>
      <c r="AI778" s="41">
        <f>12*($AM778+$AN778)</f>
        <v/>
      </c>
      <c r="AJ778" s="41">
        <f>$AM778*((IncMonth-1)+(13-IncMonth)*(1+$X778))+12*$AN778</f>
        <v/>
      </c>
      <c r="AK778" s="41">
        <f>IF($R778=1,N($L778)+N($M778),0)</f>
        <v/>
      </c>
      <c r="AL778">
        <f>IF($C778="","",IF(N($L778)&lt;=0,"Basic salary missing",IF(ISNA(MATCH($C778,Departments!$A$5:$A$54,0)),"Department not on Departments sheet",IF(AND($I778&lt;&gt;"",NOT(ISNUMBER($I778))),"Date of birth is text, not a date",IF(AND($K778&lt;&gt;"",NOT(ISNUMBER($K778))),"Contract end is text, not a date","")))))</f>
        <v/>
      </c>
      <c r="AM778" s="41">
        <f>IF($R778=0,0,N($L778)*(1+$Z778+BonusMonths/12+IF($Q778=1,0,EOSB))+N($M778)+(N($L778)+SI_Gross*N($M778))*IF($Q778=1,SI_O,SI_E))</f>
        <v/>
      </c>
      <c r="AN778" s="41">
        <f>IF($R778=0,0,(IF($Q778=1,MedO,MedE+Ticket)+Training)/12)</f>
        <v/>
      </c>
    </row>
    <row r="779">
      <c r="I779" s="35" t="n"/>
      <c r="J779" s="35" t="n"/>
      <c r="K779" s="35" t="n"/>
      <c r="L779" s="36" t="n"/>
      <c r="M779" s="36" t="n"/>
      <c r="P779" s="37" t="n"/>
      <c r="Q779" s="38">
        <f>IF($C779="",0,IF(OR(LOWER(TRIM($G779))="omani",LOWER(TRIM($G779))="oman",LOWER(TRIM($G779))="om",LOWER(TRIM($G779))="local"),1,0))</f>
        <v/>
      </c>
      <c r="R779" s="38">
        <f>IF($C779="",0,IF(OR(ISNUMBER(SEARCH("resign",$N779)),ISNUMBER(SEARCH("terminat",$N779)),ISNUMBER(SEARCH("inactive",$N779)),ISNUMBER(SEARCH("vacan",$N779)),ISNUMBER(SEARCH("deceased",$N779)),ISNUMBER(SEARCH("separated",$N779))),0,1))</f>
        <v/>
      </c>
      <c r="S779">
        <f>IF(OR($R779=0,NOT(ISNUMBER($I779))),"",IFERROR(DATEDIF($I779,DATE(FY,1,1),"y"),""))</f>
        <v/>
      </c>
      <c r="T779">
        <f>IF(OR($R779=0,NOT(ISNUMBER($J779))),"",IFERROR(DATEDIF($J779,DATE(FY,1,1),"y"),0))</f>
        <v/>
      </c>
      <c r="U779" s="38">
        <f>IF(OR($R779=0,NOT(ISNUMBER($I779))),0,IF(YEAR($I779)+IF($Q779=1,RetAgeO,RetAgeE)=FY,MONTH($I779),IF(YEAR($I779)+IF($Q779=1,RetAgeO,RetAgeE)&lt;FY,1,0)))</f>
        <v/>
      </c>
      <c r="V779" s="38">
        <f>IF(OR($R779=0,NOT(ISNUMBER($K779))),0,IF(YEAR($K779)=FY,MONTH($K779),IF(YEAR($K779)&lt;FY,1,0)))</f>
        <v/>
      </c>
      <c r="W779" s="38">
        <f>IF($R779=0,0,MIN(12,IF(AND(ISNUMBER($O779),$O779&gt;=1,$O779&lt;=12),INT($O779),12),IF(AND(RetireExit="Yes",$U779&gt;0),$U779,12),IF(AND(ContractExit="Yes",$V779&gt;0),$V779,12)))</f>
        <v/>
      </c>
      <c r="X779" s="37">
        <f>IF(ISNUMBER($P779),$P779,IncPct)</f>
        <v/>
      </c>
      <c r="Y779" s="39">
        <f>IF($W779=0,0,MAX(0,MIN($W779,IncMonth-1))+MAX(0,$W779-IncMonth+1)*(1+$X779))</f>
        <v/>
      </c>
      <c r="Z779" s="40">
        <f>IF($C779="",0,IFERROR(INDEX(Departments!$B$5:$B$54,MATCH($C779,Departments!$A$5:$A$54,0)),0))</f>
        <v/>
      </c>
      <c r="AA779" s="41">
        <f>N($L779)*$Y779</f>
        <v/>
      </c>
      <c r="AB779" s="41">
        <f>N($M779)*$Y779</f>
        <v/>
      </c>
      <c r="AC779" s="41">
        <f>$AA779*$Z779</f>
        <v/>
      </c>
      <c r="AD779" s="41">
        <f>$AA779*BonusMonths/12</f>
        <v/>
      </c>
      <c r="AE779" s="41">
        <f>($AA779+SI_Gross*$AB779)*IF($Q779=1,SI_O,SI_E)</f>
        <v/>
      </c>
      <c r="AF779" s="41">
        <f>IF($Q779=1,0,$AA779*EOSB)</f>
        <v/>
      </c>
      <c r="AG779" s="41">
        <f>$AN779*$W779</f>
        <v/>
      </c>
      <c r="AH779" s="41">
        <f>SUM($AA779:$AG779)</f>
        <v/>
      </c>
      <c r="AI779" s="41">
        <f>12*($AM779+$AN779)</f>
        <v/>
      </c>
      <c r="AJ779" s="41">
        <f>$AM779*((IncMonth-1)+(13-IncMonth)*(1+$X779))+12*$AN779</f>
        <v/>
      </c>
      <c r="AK779" s="41">
        <f>IF($R779=1,N($L779)+N($M779),0)</f>
        <v/>
      </c>
      <c r="AL779">
        <f>IF($C779="","",IF(N($L779)&lt;=0,"Basic salary missing",IF(ISNA(MATCH($C779,Departments!$A$5:$A$54,0)),"Department not on Departments sheet",IF(AND($I779&lt;&gt;"",NOT(ISNUMBER($I779))),"Date of birth is text, not a date",IF(AND($K779&lt;&gt;"",NOT(ISNUMBER($K779))),"Contract end is text, not a date","")))))</f>
        <v/>
      </c>
      <c r="AM779" s="41">
        <f>IF($R779=0,0,N($L779)*(1+$Z779+BonusMonths/12+IF($Q779=1,0,EOSB))+N($M779)+(N($L779)+SI_Gross*N($M779))*IF($Q779=1,SI_O,SI_E))</f>
        <v/>
      </c>
      <c r="AN779" s="41">
        <f>IF($R779=0,0,(IF($Q779=1,MedO,MedE+Ticket)+Training)/12)</f>
        <v/>
      </c>
    </row>
    <row r="780">
      <c r="I780" s="35" t="n"/>
      <c r="J780" s="35" t="n"/>
      <c r="K780" s="35" t="n"/>
      <c r="L780" s="36" t="n"/>
      <c r="M780" s="36" t="n"/>
      <c r="P780" s="37" t="n"/>
      <c r="Q780" s="38">
        <f>IF($C780="",0,IF(OR(LOWER(TRIM($G780))="omani",LOWER(TRIM($G780))="oman",LOWER(TRIM($G780))="om",LOWER(TRIM($G780))="local"),1,0))</f>
        <v/>
      </c>
      <c r="R780" s="38">
        <f>IF($C780="",0,IF(OR(ISNUMBER(SEARCH("resign",$N780)),ISNUMBER(SEARCH("terminat",$N780)),ISNUMBER(SEARCH("inactive",$N780)),ISNUMBER(SEARCH("vacan",$N780)),ISNUMBER(SEARCH("deceased",$N780)),ISNUMBER(SEARCH("separated",$N780))),0,1))</f>
        <v/>
      </c>
      <c r="S780">
        <f>IF(OR($R780=0,NOT(ISNUMBER($I780))),"",IFERROR(DATEDIF($I780,DATE(FY,1,1),"y"),""))</f>
        <v/>
      </c>
      <c r="T780">
        <f>IF(OR($R780=0,NOT(ISNUMBER($J780))),"",IFERROR(DATEDIF($J780,DATE(FY,1,1),"y"),0))</f>
        <v/>
      </c>
      <c r="U780" s="38">
        <f>IF(OR($R780=0,NOT(ISNUMBER($I780))),0,IF(YEAR($I780)+IF($Q780=1,RetAgeO,RetAgeE)=FY,MONTH($I780),IF(YEAR($I780)+IF($Q780=1,RetAgeO,RetAgeE)&lt;FY,1,0)))</f>
        <v/>
      </c>
      <c r="V780" s="38">
        <f>IF(OR($R780=0,NOT(ISNUMBER($K780))),0,IF(YEAR($K780)=FY,MONTH($K780),IF(YEAR($K780)&lt;FY,1,0)))</f>
        <v/>
      </c>
      <c r="W780" s="38">
        <f>IF($R780=0,0,MIN(12,IF(AND(ISNUMBER($O780),$O780&gt;=1,$O780&lt;=12),INT($O780),12),IF(AND(RetireExit="Yes",$U780&gt;0),$U780,12),IF(AND(ContractExit="Yes",$V780&gt;0),$V780,12)))</f>
        <v/>
      </c>
      <c r="X780" s="37">
        <f>IF(ISNUMBER($P780),$P780,IncPct)</f>
        <v/>
      </c>
      <c r="Y780" s="39">
        <f>IF($W780=0,0,MAX(0,MIN($W780,IncMonth-1))+MAX(0,$W780-IncMonth+1)*(1+$X780))</f>
        <v/>
      </c>
      <c r="Z780" s="40">
        <f>IF($C780="",0,IFERROR(INDEX(Departments!$B$5:$B$54,MATCH($C780,Departments!$A$5:$A$54,0)),0))</f>
        <v/>
      </c>
      <c r="AA780" s="41">
        <f>N($L780)*$Y780</f>
        <v/>
      </c>
      <c r="AB780" s="41">
        <f>N($M780)*$Y780</f>
        <v/>
      </c>
      <c r="AC780" s="41">
        <f>$AA780*$Z780</f>
        <v/>
      </c>
      <c r="AD780" s="41">
        <f>$AA780*BonusMonths/12</f>
        <v/>
      </c>
      <c r="AE780" s="41">
        <f>($AA780+SI_Gross*$AB780)*IF($Q780=1,SI_O,SI_E)</f>
        <v/>
      </c>
      <c r="AF780" s="41">
        <f>IF($Q780=1,0,$AA780*EOSB)</f>
        <v/>
      </c>
      <c r="AG780" s="41">
        <f>$AN780*$W780</f>
        <v/>
      </c>
      <c r="AH780" s="41">
        <f>SUM($AA780:$AG780)</f>
        <v/>
      </c>
      <c r="AI780" s="41">
        <f>12*($AM780+$AN780)</f>
        <v/>
      </c>
      <c r="AJ780" s="41">
        <f>$AM780*((IncMonth-1)+(13-IncMonth)*(1+$X780))+12*$AN780</f>
        <v/>
      </c>
      <c r="AK780" s="41">
        <f>IF($R780=1,N($L780)+N($M780),0)</f>
        <v/>
      </c>
      <c r="AL780">
        <f>IF($C780="","",IF(N($L780)&lt;=0,"Basic salary missing",IF(ISNA(MATCH($C780,Departments!$A$5:$A$54,0)),"Department not on Departments sheet",IF(AND($I780&lt;&gt;"",NOT(ISNUMBER($I780))),"Date of birth is text, not a date",IF(AND($K780&lt;&gt;"",NOT(ISNUMBER($K780))),"Contract end is text, not a date","")))))</f>
        <v/>
      </c>
      <c r="AM780" s="41">
        <f>IF($R780=0,0,N($L780)*(1+$Z780+BonusMonths/12+IF($Q780=1,0,EOSB))+N($M780)+(N($L780)+SI_Gross*N($M780))*IF($Q780=1,SI_O,SI_E))</f>
        <v/>
      </c>
      <c r="AN780" s="41">
        <f>IF($R780=0,0,(IF($Q780=1,MedO,MedE+Ticket)+Training)/12)</f>
        <v/>
      </c>
    </row>
    <row r="781">
      <c r="I781" s="35" t="n"/>
      <c r="J781" s="35" t="n"/>
      <c r="K781" s="35" t="n"/>
      <c r="L781" s="36" t="n"/>
      <c r="M781" s="36" t="n"/>
      <c r="P781" s="37" t="n"/>
      <c r="Q781" s="38">
        <f>IF($C781="",0,IF(OR(LOWER(TRIM($G781))="omani",LOWER(TRIM($G781))="oman",LOWER(TRIM($G781))="om",LOWER(TRIM($G781))="local"),1,0))</f>
        <v/>
      </c>
      <c r="R781" s="38">
        <f>IF($C781="",0,IF(OR(ISNUMBER(SEARCH("resign",$N781)),ISNUMBER(SEARCH("terminat",$N781)),ISNUMBER(SEARCH("inactive",$N781)),ISNUMBER(SEARCH("vacan",$N781)),ISNUMBER(SEARCH("deceased",$N781)),ISNUMBER(SEARCH("separated",$N781))),0,1))</f>
        <v/>
      </c>
      <c r="S781">
        <f>IF(OR($R781=0,NOT(ISNUMBER($I781))),"",IFERROR(DATEDIF($I781,DATE(FY,1,1),"y"),""))</f>
        <v/>
      </c>
      <c r="T781">
        <f>IF(OR($R781=0,NOT(ISNUMBER($J781))),"",IFERROR(DATEDIF($J781,DATE(FY,1,1),"y"),0))</f>
        <v/>
      </c>
      <c r="U781" s="38">
        <f>IF(OR($R781=0,NOT(ISNUMBER($I781))),0,IF(YEAR($I781)+IF($Q781=1,RetAgeO,RetAgeE)=FY,MONTH($I781),IF(YEAR($I781)+IF($Q781=1,RetAgeO,RetAgeE)&lt;FY,1,0)))</f>
        <v/>
      </c>
      <c r="V781" s="38">
        <f>IF(OR($R781=0,NOT(ISNUMBER($K781))),0,IF(YEAR($K781)=FY,MONTH($K781),IF(YEAR($K781)&lt;FY,1,0)))</f>
        <v/>
      </c>
      <c r="W781" s="38">
        <f>IF($R781=0,0,MIN(12,IF(AND(ISNUMBER($O781),$O781&gt;=1,$O781&lt;=12),INT($O781),12),IF(AND(RetireExit="Yes",$U781&gt;0),$U781,12),IF(AND(ContractExit="Yes",$V781&gt;0),$V781,12)))</f>
        <v/>
      </c>
      <c r="X781" s="37">
        <f>IF(ISNUMBER($P781),$P781,IncPct)</f>
        <v/>
      </c>
      <c r="Y781" s="39">
        <f>IF($W781=0,0,MAX(0,MIN($W781,IncMonth-1))+MAX(0,$W781-IncMonth+1)*(1+$X781))</f>
        <v/>
      </c>
      <c r="Z781" s="40">
        <f>IF($C781="",0,IFERROR(INDEX(Departments!$B$5:$B$54,MATCH($C781,Departments!$A$5:$A$54,0)),0))</f>
        <v/>
      </c>
      <c r="AA781" s="41">
        <f>N($L781)*$Y781</f>
        <v/>
      </c>
      <c r="AB781" s="41">
        <f>N($M781)*$Y781</f>
        <v/>
      </c>
      <c r="AC781" s="41">
        <f>$AA781*$Z781</f>
        <v/>
      </c>
      <c r="AD781" s="41">
        <f>$AA781*BonusMonths/12</f>
        <v/>
      </c>
      <c r="AE781" s="41">
        <f>($AA781+SI_Gross*$AB781)*IF($Q781=1,SI_O,SI_E)</f>
        <v/>
      </c>
      <c r="AF781" s="41">
        <f>IF($Q781=1,0,$AA781*EOSB)</f>
        <v/>
      </c>
      <c r="AG781" s="41">
        <f>$AN781*$W781</f>
        <v/>
      </c>
      <c r="AH781" s="41">
        <f>SUM($AA781:$AG781)</f>
        <v/>
      </c>
      <c r="AI781" s="41">
        <f>12*($AM781+$AN781)</f>
        <v/>
      </c>
      <c r="AJ781" s="41">
        <f>$AM781*((IncMonth-1)+(13-IncMonth)*(1+$X781))+12*$AN781</f>
        <v/>
      </c>
      <c r="AK781" s="41">
        <f>IF($R781=1,N($L781)+N($M781),0)</f>
        <v/>
      </c>
      <c r="AL781">
        <f>IF($C781="","",IF(N($L781)&lt;=0,"Basic salary missing",IF(ISNA(MATCH($C781,Departments!$A$5:$A$54,0)),"Department not on Departments sheet",IF(AND($I781&lt;&gt;"",NOT(ISNUMBER($I781))),"Date of birth is text, not a date",IF(AND($K781&lt;&gt;"",NOT(ISNUMBER($K781))),"Contract end is text, not a date","")))))</f>
        <v/>
      </c>
      <c r="AM781" s="41">
        <f>IF($R781=0,0,N($L781)*(1+$Z781+BonusMonths/12+IF($Q781=1,0,EOSB))+N($M781)+(N($L781)+SI_Gross*N($M781))*IF($Q781=1,SI_O,SI_E))</f>
        <v/>
      </c>
      <c r="AN781" s="41">
        <f>IF($R781=0,0,(IF($Q781=1,MedO,MedE+Ticket)+Training)/12)</f>
        <v/>
      </c>
    </row>
    <row r="782">
      <c r="I782" s="35" t="n"/>
      <c r="J782" s="35" t="n"/>
      <c r="K782" s="35" t="n"/>
      <c r="L782" s="36" t="n"/>
      <c r="M782" s="36" t="n"/>
      <c r="P782" s="37" t="n"/>
      <c r="Q782" s="38">
        <f>IF($C782="",0,IF(OR(LOWER(TRIM($G782))="omani",LOWER(TRIM($G782))="oman",LOWER(TRIM($G782))="om",LOWER(TRIM($G782))="local"),1,0))</f>
        <v/>
      </c>
      <c r="R782" s="38">
        <f>IF($C782="",0,IF(OR(ISNUMBER(SEARCH("resign",$N782)),ISNUMBER(SEARCH("terminat",$N782)),ISNUMBER(SEARCH("inactive",$N782)),ISNUMBER(SEARCH("vacan",$N782)),ISNUMBER(SEARCH("deceased",$N782)),ISNUMBER(SEARCH("separated",$N782))),0,1))</f>
        <v/>
      </c>
      <c r="S782">
        <f>IF(OR($R782=0,NOT(ISNUMBER($I782))),"",IFERROR(DATEDIF($I782,DATE(FY,1,1),"y"),""))</f>
        <v/>
      </c>
      <c r="T782">
        <f>IF(OR($R782=0,NOT(ISNUMBER($J782))),"",IFERROR(DATEDIF($J782,DATE(FY,1,1),"y"),0))</f>
        <v/>
      </c>
      <c r="U782" s="38">
        <f>IF(OR($R782=0,NOT(ISNUMBER($I782))),0,IF(YEAR($I782)+IF($Q782=1,RetAgeO,RetAgeE)=FY,MONTH($I782),IF(YEAR($I782)+IF($Q782=1,RetAgeO,RetAgeE)&lt;FY,1,0)))</f>
        <v/>
      </c>
      <c r="V782" s="38">
        <f>IF(OR($R782=0,NOT(ISNUMBER($K782))),0,IF(YEAR($K782)=FY,MONTH($K782),IF(YEAR($K782)&lt;FY,1,0)))</f>
        <v/>
      </c>
      <c r="W782" s="38">
        <f>IF($R782=0,0,MIN(12,IF(AND(ISNUMBER($O782),$O782&gt;=1,$O782&lt;=12),INT($O782),12),IF(AND(RetireExit="Yes",$U782&gt;0),$U782,12),IF(AND(ContractExit="Yes",$V782&gt;0),$V782,12)))</f>
        <v/>
      </c>
      <c r="X782" s="37">
        <f>IF(ISNUMBER($P782),$P782,IncPct)</f>
        <v/>
      </c>
      <c r="Y782" s="39">
        <f>IF($W782=0,0,MAX(0,MIN($W782,IncMonth-1))+MAX(0,$W782-IncMonth+1)*(1+$X782))</f>
        <v/>
      </c>
      <c r="Z782" s="40">
        <f>IF($C782="",0,IFERROR(INDEX(Departments!$B$5:$B$54,MATCH($C782,Departments!$A$5:$A$54,0)),0))</f>
        <v/>
      </c>
      <c r="AA782" s="41">
        <f>N($L782)*$Y782</f>
        <v/>
      </c>
      <c r="AB782" s="41">
        <f>N($M782)*$Y782</f>
        <v/>
      </c>
      <c r="AC782" s="41">
        <f>$AA782*$Z782</f>
        <v/>
      </c>
      <c r="AD782" s="41">
        <f>$AA782*BonusMonths/12</f>
        <v/>
      </c>
      <c r="AE782" s="41">
        <f>($AA782+SI_Gross*$AB782)*IF($Q782=1,SI_O,SI_E)</f>
        <v/>
      </c>
      <c r="AF782" s="41">
        <f>IF($Q782=1,0,$AA782*EOSB)</f>
        <v/>
      </c>
      <c r="AG782" s="41">
        <f>$AN782*$W782</f>
        <v/>
      </c>
      <c r="AH782" s="41">
        <f>SUM($AA782:$AG782)</f>
        <v/>
      </c>
      <c r="AI782" s="41">
        <f>12*($AM782+$AN782)</f>
        <v/>
      </c>
      <c r="AJ782" s="41">
        <f>$AM782*((IncMonth-1)+(13-IncMonth)*(1+$X782))+12*$AN782</f>
        <v/>
      </c>
      <c r="AK782" s="41">
        <f>IF($R782=1,N($L782)+N($M782),0)</f>
        <v/>
      </c>
      <c r="AL782">
        <f>IF($C782="","",IF(N($L782)&lt;=0,"Basic salary missing",IF(ISNA(MATCH($C782,Departments!$A$5:$A$54,0)),"Department not on Departments sheet",IF(AND($I782&lt;&gt;"",NOT(ISNUMBER($I782))),"Date of birth is text, not a date",IF(AND($K782&lt;&gt;"",NOT(ISNUMBER($K782))),"Contract end is text, not a date","")))))</f>
        <v/>
      </c>
      <c r="AM782" s="41">
        <f>IF($R782=0,0,N($L782)*(1+$Z782+BonusMonths/12+IF($Q782=1,0,EOSB))+N($M782)+(N($L782)+SI_Gross*N($M782))*IF($Q782=1,SI_O,SI_E))</f>
        <v/>
      </c>
      <c r="AN782" s="41">
        <f>IF($R782=0,0,(IF($Q782=1,MedO,MedE+Ticket)+Training)/12)</f>
        <v/>
      </c>
    </row>
    <row r="783">
      <c r="I783" s="35" t="n"/>
      <c r="J783" s="35" t="n"/>
      <c r="K783" s="35" t="n"/>
      <c r="L783" s="36" t="n"/>
      <c r="M783" s="36" t="n"/>
      <c r="P783" s="37" t="n"/>
      <c r="Q783" s="38">
        <f>IF($C783="",0,IF(OR(LOWER(TRIM($G783))="omani",LOWER(TRIM($G783))="oman",LOWER(TRIM($G783))="om",LOWER(TRIM($G783))="local"),1,0))</f>
        <v/>
      </c>
      <c r="R783" s="38">
        <f>IF($C783="",0,IF(OR(ISNUMBER(SEARCH("resign",$N783)),ISNUMBER(SEARCH("terminat",$N783)),ISNUMBER(SEARCH("inactive",$N783)),ISNUMBER(SEARCH("vacan",$N783)),ISNUMBER(SEARCH("deceased",$N783)),ISNUMBER(SEARCH("separated",$N783))),0,1))</f>
        <v/>
      </c>
      <c r="S783">
        <f>IF(OR($R783=0,NOT(ISNUMBER($I783))),"",IFERROR(DATEDIF($I783,DATE(FY,1,1),"y"),""))</f>
        <v/>
      </c>
      <c r="T783">
        <f>IF(OR($R783=0,NOT(ISNUMBER($J783))),"",IFERROR(DATEDIF($J783,DATE(FY,1,1),"y"),0))</f>
        <v/>
      </c>
      <c r="U783" s="38">
        <f>IF(OR($R783=0,NOT(ISNUMBER($I783))),0,IF(YEAR($I783)+IF($Q783=1,RetAgeO,RetAgeE)=FY,MONTH($I783),IF(YEAR($I783)+IF($Q783=1,RetAgeO,RetAgeE)&lt;FY,1,0)))</f>
        <v/>
      </c>
      <c r="V783" s="38">
        <f>IF(OR($R783=0,NOT(ISNUMBER($K783))),0,IF(YEAR($K783)=FY,MONTH($K783),IF(YEAR($K783)&lt;FY,1,0)))</f>
        <v/>
      </c>
      <c r="W783" s="38">
        <f>IF($R783=0,0,MIN(12,IF(AND(ISNUMBER($O783),$O783&gt;=1,$O783&lt;=12),INT($O783),12),IF(AND(RetireExit="Yes",$U783&gt;0),$U783,12),IF(AND(ContractExit="Yes",$V783&gt;0),$V783,12)))</f>
        <v/>
      </c>
      <c r="X783" s="37">
        <f>IF(ISNUMBER($P783),$P783,IncPct)</f>
        <v/>
      </c>
      <c r="Y783" s="39">
        <f>IF($W783=0,0,MAX(0,MIN($W783,IncMonth-1))+MAX(0,$W783-IncMonth+1)*(1+$X783))</f>
        <v/>
      </c>
      <c r="Z783" s="40">
        <f>IF($C783="",0,IFERROR(INDEX(Departments!$B$5:$B$54,MATCH($C783,Departments!$A$5:$A$54,0)),0))</f>
        <v/>
      </c>
      <c r="AA783" s="41">
        <f>N($L783)*$Y783</f>
        <v/>
      </c>
      <c r="AB783" s="41">
        <f>N($M783)*$Y783</f>
        <v/>
      </c>
      <c r="AC783" s="41">
        <f>$AA783*$Z783</f>
        <v/>
      </c>
      <c r="AD783" s="41">
        <f>$AA783*BonusMonths/12</f>
        <v/>
      </c>
      <c r="AE783" s="41">
        <f>($AA783+SI_Gross*$AB783)*IF($Q783=1,SI_O,SI_E)</f>
        <v/>
      </c>
      <c r="AF783" s="41">
        <f>IF($Q783=1,0,$AA783*EOSB)</f>
        <v/>
      </c>
      <c r="AG783" s="41">
        <f>$AN783*$W783</f>
        <v/>
      </c>
      <c r="AH783" s="41">
        <f>SUM($AA783:$AG783)</f>
        <v/>
      </c>
      <c r="AI783" s="41">
        <f>12*($AM783+$AN783)</f>
        <v/>
      </c>
      <c r="AJ783" s="41">
        <f>$AM783*((IncMonth-1)+(13-IncMonth)*(1+$X783))+12*$AN783</f>
        <v/>
      </c>
      <c r="AK783" s="41">
        <f>IF($R783=1,N($L783)+N($M783),0)</f>
        <v/>
      </c>
      <c r="AL783">
        <f>IF($C783="","",IF(N($L783)&lt;=0,"Basic salary missing",IF(ISNA(MATCH($C783,Departments!$A$5:$A$54,0)),"Department not on Departments sheet",IF(AND($I783&lt;&gt;"",NOT(ISNUMBER($I783))),"Date of birth is text, not a date",IF(AND($K783&lt;&gt;"",NOT(ISNUMBER($K783))),"Contract end is text, not a date","")))))</f>
        <v/>
      </c>
      <c r="AM783" s="41">
        <f>IF($R783=0,0,N($L783)*(1+$Z783+BonusMonths/12+IF($Q783=1,0,EOSB))+N($M783)+(N($L783)+SI_Gross*N($M783))*IF($Q783=1,SI_O,SI_E))</f>
        <v/>
      </c>
      <c r="AN783" s="41">
        <f>IF($R783=0,0,(IF($Q783=1,MedO,MedE+Ticket)+Training)/12)</f>
        <v/>
      </c>
    </row>
    <row r="784">
      <c r="I784" s="35" t="n"/>
      <c r="J784" s="35" t="n"/>
      <c r="K784" s="35" t="n"/>
      <c r="L784" s="36" t="n"/>
      <c r="M784" s="36" t="n"/>
      <c r="P784" s="37" t="n"/>
      <c r="Q784" s="38">
        <f>IF($C784="",0,IF(OR(LOWER(TRIM($G784))="omani",LOWER(TRIM($G784))="oman",LOWER(TRIM($G784))="om",LOWER(TRIM($G784))="local"),1,0))</f>
        <v/>
      </c>
      <c r="R784" s="38">
        <f>IF($C784="",0,IF(OR(ISNUMBER(SEARCH("resign",$N784)),ISNUMBER(SEARCH("terminat",$N784)),ISNUMBER(SEARCH("inactive",$N784)),ISNUMBER(SEARCH("vacan",$N784)),ISNUMBER(SEARCH("deceased",$N784)),ISNUMBER(SEARCH("separated",$N784))),0,1))</f>
        <v/>
      </c>
      <c r="S784">
        <f>IF(OR($R784=0,NOT(ISNUMBER($I784))),"",IFERROR(DATEDIF($I784,DATE(FY,1,1),"y"),""))</f>
        <v/>
      </c>
      <c r="T784">
        <f>IF(OR($R784=0,NOT(ISNUMBER($J784))),"",IFERROR(DATEDIF($J784,DATE(FY,1,1),"y"),0))</f>
        <v/>
      </c>
      <c r="U784" s="38">
        <f>IF(OR($R784=0,NOT(ISNUMBER($I784))),0,IF(YEAR($I784)+IF($Q784=1,RetAgeO,RetAgeE)=FY,MONTH($I784),IF(YEAR($I784)+IF($Q784=1,RetAgeO,RetAgeE)&lt;FY,1,0)))</f>
        <v/>
      </c>
      <c r="V784" s="38">
        <f>IF(OR($R784=0,NOT(ISNUMBER($K784))),0,IF(YEAR($K784)=FY,MONTH($K784),IF(YEAR($K784)&lt;FY,1,0)))</f>
        <v/>
      </c>
      <c r="W784" s="38">
        <f>IF($R784=0,0,MIN(12,IF(AND(ISNUMBER($O784),$O784&gt;=1,$O784&lt;=12),INT($O784),12),IF(AND(RetireExit="Yes",$U784&gt;0),$U784,12),IF(AND(ContractExit="Yes",$V784&gt;0),$V784,12)))</f>
        <v/>
      </c>
      <c r="X784" s="37">
        <f>IF(ISNUMBER($P784),$P784,IncPct)</f>
        <v/>
      </c>
      <c r="Y784" s="39">
        <f>IF($W784=0,0,MAX(0,MIN($W784,IncMonth-1))+MAX(0,$W784-IncMonth+1)*(1+$X784))</f>
        <v/>
      </c>
      <c r="Z784" s="40">
        <f>IF($C784="",0,IFERROR(INDEX(Departments!$B$5:$B$54,MATCH($C784,Departments!$A$5:$A$54,0)),0))</f>
        <v/>
      </c>
      <c r="AA784" s="41">
        <f>N($L784)*$Y784</f>
        <v/>
      </c>
      <c r="AB784" s="41">
        <f>N($M784)*$Y784</f>
        <v/>
      </c>
      <c r="AC784" s="41">
        <f>$AA784*$Z784</f>
        <v/>
      </c>
      <c r="AD784" s="41">
        <f>$AA784*BonusMonths/12</f>
        <v/>
      </c>
      <c r="AE784" s="41">
        <f>($AA784+SI_Gross*$AB784)*IF($Q784=1,SI_O,SI_E)</f>
        <v/>
      </c>
      <c r="AF784" s="41">
        <f>IF($Q784=1,0,$AA784*EOSB)</f>
        <v/>
      </c>
      <c r="AG784" s="41">
        <f>$AN784*$W784</f>
        <v/>
      </c>
      <c r="AH784" s="41">
        <f>SUM($AA784:$AG784)</f>
        <v/>
      </c>
      <c r="AI784" s="41">
        <f>12*($AM784+$AN784)</f>
        <v/>
      </c>
      <c r="AJ784" s="41">
        <f>$AM784*((IncMonth-1)+(13-IncMonth)*(1+$X784))+12*$AN784</f>
        <v/>
      </c>
      <c r="AK784" s="41">
        <f>IF($R784=1,N($L784)+N($M784),0)</f>
        <v/>
      </c>
      <c r="AL784">
        <f>IF($C784="","",IF(N($L784)&lt;=0,"Basic salary missing",IF(ISNA(MATCH($C784,Departments!$A$5:$A$54,0)),"Department not on Departments sheet",IF(AND($I784&lt;&gt;"",NOT(ISNUMBER($I784))),"Date of birth is text, not a date",IF(AND($K784&lt;&gt;"",NOT(ISNUMBER($K784))),"Contract end is text, not a date","")))))</f>
        <v/>
      </c>
      <c r="AM784" s="41">
        <f>IF($R784=0,0,N($L784)*(1+$Z784+BonusMonths/12+IF($Q784=1,0,EOSB))+N($M784)+(N($L784)+SI_Gross*N($M784))*IF($Q784=1,SI_O,SI_E))</f>
        <v/>
      </c>
      <c r="AN784" s="41">
        <f>IF($R784=0,0,(IF($Q784=1,MedO,MedE+Ticket)+Training)/12)</f>
        <v/>
      </c>
    </row>
    <row r="785">
      <c r="I785" s="35" t="n"/>
      <c r="J785" s="35" t="n"/>
      <c r="K785" s="35" t="n"/>
      <c r="L785" s="36" t="n"/>
      <c r="M785" s="36" t="n"/>
      <c r="P785" s="37" t="n"/>
      <c r="Q785" s="38">
        <f>IF($C785="",0,IF(OR(LOWER(TRIM($G785))="omani",LOWER(TRIM($G785))="oman",LOWER(TRIM($G785))="om",LOWER(TRIM($G785))="local"),1,0))</f>
        <v/>
      </c>
      <c r="R785" s="38">
        <f>IF($C785="",0,IF(OR(ISNUMBER(SEARCH("resign",$N785)),ISNUMBER(SEARCH("terminat",$N785)),ISNUMBER(SEARCH("inactive",$N785)),ISNUMBER(SEARCH("vacan",$N785)),ISNUMBER(SEARCH("deceased",$N785)),ISNUMBER(SEARCH("separated",$N785))),0,1))</f>
        <v/>
      </c>
      <c r="S785">
        <f>IF(OR($R785=0,NOT(ISNUMBER($I785))),"",IFERROR(DATEDIF($I785,DATE(FY,1,1),"y"),""))</f>
        <v/>
      </c>
      <c r="T785">
        <f>IF(OR($R785=0,NOT(ISNUMBER($J785))),"",IFERROR(DATEDIF($J785,DATE(FY,1,1),"y"),0))</f>
        <v/>
      </c>
      <c r="U785" s="38">
        <f>IF(OR($R785=0,NOT(ISNUMBER($I785))),0,IF(YEAR($I785)+IF($Q785=1,RetAgeO,RetAgeE)=FY,MONTH($I785),IF(YEAR($I785)+IF($Q785=1,RetAgeO,RetAgeE)&lt;FY,1,0)))</f>
        <v/>
      </c>
      <c r="V785" s="38">
        <f>IF(OR($R785=0,NOT(ISNUMBER($K785))),0,IF(YEAR($K785)=FY,MONTH($K785),IF(YEAR($K785)&lt;FY,1,0)))</f>
        <v/>
      </c>
      <c r="W785" s="38">
        <f>IF($R785=0,0,MIN(12,IF(AND(ISNUMBER($O785),$O785&gt;=1,$O785&lt;=12),INT($O785),12),IF(AND(RetireExit="Yes",$U785&gt;0),$U785,12),IF(AND(ContractExit="Yes",$V785&gt;0),$V785,12)))</f>
        <v/>
      </c>
      <c r="X785" s="37">
        <f>IF(ISNUMBER($P785),$P785,IncPct)</f>
        <v/>
      </c>
      <c r="Y785" s="39">
        <f>IF($W785=0,0,MAX(0,MIN($W785,IncMonth-1))+MAX(0,$W785-IncMonth+1)*(1+$X785))</f>
        <v/>
      </c>
      <c r="Z785" s="40">
        <f>IF($C785="",0,IFERROR(INDEX(Departments!$B$5:$B$54,MATCH($C785,Departments!$A$5:$A$54,0)),0))</f>
        <v/>
      </c>
      <c r="AA785" s="41">
        <f>N($L785)*$Y785</f>
        <v/>
      </c>
      <c r="AB785" s="41">
        <f>N($M785)*$Y785</f>
        <v/>
      </c>
      <c r="AC785" s="41">
        <f>$AA785*$Z785</f>
        <v/>
      </c>
      <c r="AD785" s="41">
        <f>$AA785*BonusMonths/12</f>
        <v/>
      </c>
      <c r="AE785" s="41">
        <f>($AA785+SI_Gross*$AB785)*IF($Q785=1,SI_O,SI_E)</f>
        <v/>
      </c>
      <c r="AF785" s="41">
        <f>IF($Q785=1,0,$AA785*EOSB)</f>
        <v/>
      </c>
      <c r="AG785" s="41">
        <f>$AN785*$W785</f>
        <v/>
      </c>
      <c r="AH785" s="41">
        <f>SUM($AA785:$AG785)</f>
        <v/>
      </c>
      <c r="AI785" s="41">
        <f>12*($AM785+$AN785)</f>
        <v/>
      </c>
      <c r="AJ785" s="41">
        <f>$AM785*((IncMonth-1)+(13-IncMonth)*(1+$X785))+12*$AN785</f>
        <v/>
      </c>
      <c r="AK785" s="41">
        <f>IF($R785=1,N($L785)+N($M785),0)</f>
        <v/>
      </c>
      <c r="AL785">
        <f>IF($C785="","",IF(N($L785)&lt;=0,"Basic salary missing",IF(ISNA(MATCH($C785,Departments!$A$5:$A$54,0)),"Department not on Departments sheet",IF(AND($I785&lt;&gt;"",NOT(ISNUMBER($I785))),"Date of birth is text, not a date",IF(AND($K785&lt;&gt;"",NOT(ISNUMBER($K785))),"Contract end is text, not a date","")))))</f>
        <v/>
      </c>
      <c r="AM785" s="41">
        <f>IF($R785=0,0,N($L785)*(1+$Z785+BonusMonths/12+IF($Q785=1,0,EOSB))+N($M785)+(N($L785)+SI_Gross*N($M785))*IF($Q785=1,SI_O,SI_E))</f>
        <v/>
      </c>
      <c r="AN785" s="41">
        <f>IF($R785=0,0,(IF($Q785=1,MedO,MedE+Ticket)+Training)/12)</f>
        <v/>
      </c>
    </row>
    <row r="786">
      <c r="I786" s="35" t="n"/>
      <c r="J786" s="35" t="n"/>
      <c r="K786" s="35" t="n"/>
      <c r="L786" s="36" t="n"/>
      <c r="M786" s="36" t="n"/>
      <c r="P786" s="37" t="n"/>
      <c r="Q786" s="38">
        <f>IF($C786="",0,IF(OR(LOWER(TRIM($G786))="omani",LOWER(TRIM($G786))="oman",LOWER(TRIM($G786))="om",LOWER(TRIM($G786))="local"),1,0))</f>
        <v/>
      </c>
      <c r="R786" s="38">
        <f>IF($C786="",0,IF(OR(ISNUMBER(SEARCH("resign",$N786)),ISNUMBER(SEARCH("terminat",$N786)),ISNUMBER(SEARCH("inactive",$N786)),ISNUMBER(SEARCH("vacan",$N786)),ISNUMBER(SEARCH("deceased",$N786)),ISNUMBER(SEARCH("separated",$N786))),0,1))</f>
        <v/>
      </c>
      <c r="S786">
        <f>IF(OR($R786=0,NOT(ISNUMBER($I786))),"",IFERROR(DATEDIF($I786,DATE(FY,1,1),"y"),""))</f>
        <v/>
      </c>
      <c r="T786">
        <f>IF(OR($R786=0,NOT(ISNUMBER($J786))),"",IFERROR(DATEDIF($J786,DATE(FY,1,1),"y"),0))</f>
        <v/>
      </c>
      <c r="U786" s="38">
        <f>IF(OR($R786=0,NOT(ISNUMBER($I786))),0,IF(YEAR($I786)+IF($Q786=1,RetAgeO,RetAgeE)=FY,MONTH($I786),IF(YEAR($I786)+IF($Q786=1,RetAgeO,RetAgeE)&lt;FY,1,0)))</f>
        <v/>
      </c>
      <c r="V786" s="38">
        <f>IF(OR($R786=0,NOT(ISNUMBER($K786))),0,IF(YEAR($K786)=FY,MONTH($K786),IF(YEAR($K786)&lt;FY,1,0)))</f>
        <v/>
      </c>
      <c r="W786" s="38">
        <f>IF($R786=0,0,MIN(12,IF(AND(ISNUMBER($O786),$O786&gt;=1,$O786&lt;=12),INT($O786),12),IF(AND(RetireExit="Yes",$U786&gt;0),$U786,12),IF(AND(ContractExit="Yes",$V786&gt;0),$V786,12)))</f>
        <v/>
      </c>
      <c r="X786" s="37">
        <f>IF(ISNUMBER($P786),$P786,IncPct)</f>
        <v/>
      </c>
      <c r="Y786" s="39">
        <f>IF($W786=0,0,MAX(0,MIN($W786,IncMonth-1))+MAX(0,$W786-IncMonth+1)*(1+$X786))</f>
        <v/>
      </c>
      <c r="Z786" s="40">
        <f>IF($C786="",0,IFERROR(INDEX(Departments!$B$5:$B$54,MATCH($C786,Departments!$A$5:$A$54,0)),0))</f>
        <v/>
      </c>
      <c r="AA786" s="41">
        <f>N($L786)*$Y786</f>
        <v/>
      </c>
      <c r="AB786" s="41">
        <f>N($M786)*$Y786</f>
        <v/>
      </c>
      <c r="AC786" s="41">
        <f>$AA786*$Z786</f>
        <v/>
      </c>
      <c r="AD786" s="41">
        <f>$AA786*BonusMonths/12</f>
        <v/>
      </c>
      <c r="AE786" s="41">
        <f>($AA786+SI_Gross*$AB786)*IF($Q786=1,SI_O,SI_E)</f>
        <v/>
      </c>
      <c r="AF786" s="41">
        <f>IF($Q786=1,0,$AA786*EOSB)</f>
        <v/>
      </c>
      <c r="AG786" s="41">
        <f>$AN786*$W786</f>
        <v/>
      </c>
      <c r="AH786" s="41">
        <f>SUM($AA786:$AG786)</f>
        <v/>
      </c>
      <c r="AI786" s="41">
        <f>12*($AM786+$AN786)</f>
        <v/>
      </c>
      <c r="AJ786" s="41">
        <f>$AM786*((IncMonth-1)+(13-IncMonth)*(1+$X786))+12*$AN786</f>
        <v/>
      </c>
      <c r="AK786" s="41">
        <f>IF($R786=1,N($L786)+N($M786),0)</f>
        <v/>
      </c>
      <c r="AL786">
        <f>IF($C786="","",IF(N($L786)&lt;=0,"Basic salary missing",IF(ISNA(MATCH($C786,Departments!$A$5:$A$54,0)),"Department not on Departments sheet",IF(AND($I786&lt;&gt;"",NOT(ISNUMBER($I786))),"Date of birth is text, not a date",IF(AND($K786&lt;&gt;"",NOT(ISNUMBER($K786))),"Contract end is text, not a date","")))))</f>
        <v/>
      </c>
      <c r="AM786" s="41">
        <f>IF($R786=0,0,N($L786)*(1+$Z786+BonusMonths/12+IF($Q786=1,0,EOSB))+N($M786)+(N($L786)+SI_Gross*N($M786))*IF($Q786=1,SI_O,SI_E))</f>
        <v/>
      </c>
      <c r="AN786" s="41">
        <f>IF($R786=0,0,(IF($Q786=1,MedO,MedE+Ticket)+Training)/12)</f>
        <v/>
      </c>
    </row>
    <row r="787">
      <c r="I787" s="35" t="n"/>
      <c r="J787" s="35" t="n"/>
      <c r="K787" s="35" t="n"/>
      <c r="L787" s="36" t="n"/>
      <c r="M787" s="36" t="n"/>
      <c r="P787" s="37" t="n"/>
      <c r="Q787" s="38">
        <f>IF($C787="",0,IF(OR(LOWER(TRIM($G787))="omani",LOWER(TRIM($G787))="oman",LOWER(TRIM($G787))="om",LOWER(TRIM($G787))="local"),1,0))</f>
        <v/>
      </c>
      <c r="R787" s="38">
        <f>IF($C787="",0,IF(OR(ISNUMBER(SEARCH("resign",$N787)),ISNUMBER(SEARCH("terminat",$N787)),ISNUMBER(SEARCH("inactive",$N787)),ISNUMBER(SEARCH("vacan",$N787)),ISNUMBER(SEARCH("deceased",$N787)),ISNUMBER(SEARCH("separated",$N787))),0,1))</f>
        <v/>
      </c>
      <c r="S787">
        <f>IF(OR($R787=0,NOT(ISNUMBER($I787))),"",IFERROR(DATEDIF($I787,DATE(FY,1,1),"y"),""))</f>
        <v/>
      </c>
      <c r="T787">
        <f>IF(OR($R787=0,NOT(ISNUMBER($J787))),"",IFERROR(DATEDIF($J787,DATE(FY,1,1),"y"),0))</f>
        <v/>
      </c>
      <c r="U787" s="38">
        <f>IF(OR($R787=0,NOT(ISNUMBER($I787))),0,IF(YEAR($I787)+IF($Q787=1,RetAgeO,RetAgeE)=FY,MONTH($I787),IF(YEAR($I787)+IF($Q787=1,RetAgeO,RetAgeE)&lt;FY,1,0)))</f>
        <v/>
      </c>
      <c r="V787" s="38">
        <f>IF(OR($R787=0,NOT(ISNUMBER($K787))),0,IF(YEAR($K787)=FY,MONTH($K787),IF(YEAR($K787)&lt;FY,1,0)))</f>
        <v/>
      </c>
      <c r="W787" s="38">
        <f>IF($R787=0,0,MIN(12,IF(AND(ISNUMBER($O787),$O787&gt;=1,$O787&lt;=12),INT($O787),12),IF(AND(RetireExit="Yes",$U787&gt;0),$U787,12),IF(AND(ContractExit="Yes",$V787&gt;0),$V787,12)))</f>
        <v/>
      </c>
      <c r="X787" s="37">
        <f>IF(ISNUMBER($P787),$P787,IncPct)</f>
        <v/>
      </c>
      <c r="Y787" s="39">
        <f>IF($W787=0,0,MAX(0,MIN($W787,IncMonth-1))+MAX(0,$W787-IncMonth+1)*(1+$X787))</f>
        <v/>
      </c>
      <c r="Z787" s="40">
        <f>IF($C787="",0,IFERROR(INDEX(Departments!$B$5:$B$54,MATCH($C787,Departments!$A$5:$A$54,0)),0))</f>
        <v/>
      </c>
      <c r="AA787" s="41">
        <f>N($L787)*$Y787</f>
        <v/>
      </c>
      <c r="AB787" s="41">
        <f>N($M787)*$Y787</f>
        <v/>
      </c>
      <c r="AC787" s="41">
        <f>$AA787*$Z787</f>
        <v/>
      </c>
      <c r="AD787" s="41">
        <f>$AA787*BonusMonths/12</f>
        <v/>
      </c>
      <c r="AE787" s="41">
        <f>($AA787+SI_Gross*$AB787)*IF($Q787=1,SI_O,SI_E)</f>
        <v/>
      </c>
      <c r="AF787" s="41">
        <f>IF($Q787=1,0,$AA787*EOSB)</f>
        <v/>
      </c>
      <c r="AG787" s="41">
        <f>$AN787*$W787</f>
        <v/>
      </c>
      <c r="AH787" s="41">
        <f>SUM($AA787:$AG787)</f>
        <v/>
      </c>
      <c r="AI787" s="41">
        <f>12*($AM787+$AN787)</f>
        <v/>
      </c>
      <c r="AJ787" s="41">
        <f>$AM787*((IncMonth-1)+(13-IncMonth)*(1+$X787))+12*$AN787</f>
        <v/>
      </c>
      <c r="AK787" s="41">
        <f>IF($R787=1,N($L787)+N($M787),0)</f>
        <v/>
      </c>
      <c r="AL787">
        <f>IF($C787="","",IF(N($L787)&lt;=0,"Basic salary missing",IF(ISNA(MATCH($C787,Departments!$A$5:$A$54,0)),"Department not on Departments sheet",IF(AND($I787&lt;&gt;"",NOT(ISNUMBER($I787))),"Date of birth is text, not a date",IF(AND($K787&lt;&gt;"",NOT(ISNUMBER($K787))),"Contract end is text, not a date","")))))</f>
        <v/>
      </c>
      <c r="AM787" s="41">
        <f>IF($R787=0,0,N($L787)*(1+$Z787+BonusMonths/12+IF($Q787=1,0,EOSB))+N($M787)+(N($L787)+SI_Gross*N($M787))*IF($Q787=1,SI_O,SI_E))</f>
        <v/>
      </c>
      <c r="AN787" s="41">
        <f>IF($R787=0,0,(IF($Q787=1,MedO,MedE+Ticket)+Training)/12)</f>
        <v/>
      </c>
    </row>
    <row r="788">
      <c r="I788" s="35" t="n"/>
      <c r="J788" s="35" t="n"/>
      <c r="K788" s="35" t="n"/>
      <c r="L788" s="36" t="n"/>
      <c r="M788" s="36" t="n"/>
      <c r="P788" s="37" t="n"/>
      <c r="Q788" s="38">
        <f>IF($C788="",0,IF(OR(LOWER(TRIM($G788))="omani",LOWER(TRIM($G788))="oman",LOWER(TRIM($G788))="om",LOWER(TRIM($G788))="local"),1,0))</f>
        <v/>
      </c>
      <c r="R788" s="38">
        <f>IF($C788="",0,IF(OR(ISNUMBER(SEARCH("resign",$N788)),ISNUMBER(SEARCH("terminat",$N788)),ISNUMBER(SEARCH("inactive",$N788)),ISNUMBER(SEARCH("vacan",$N788)),ISNUMBER(SEARCH("deceased",$N788)),ISNUMBER(SEARCH("separated",$N788))),0,1))</f>
        <v/>
      </c>
      <c r="S788">
        <f>IF(OR($R788=0,NOT(ISNUMBER($I788))),"",IFERROR(DATEDIF($I788,DATE(FY,1,1),"y"),""))</f>
        <v/>
      </c>
      <c r="T788">
        <f>IF(OR($R788=0,NOT(ISNUMBER($J788))),"",IFERROR(DATEDIF($J788,DATE(FY,1,1),"y"),0))</f>
        <v/>
      </c>
      <c r="U788" s="38">
        <f>IF(OR($R788=0,NOT(ISNUMBER($I788))),0,IF(YEAR($I788)+IF($Q788=1,RetAgeO,RetAgeE)=FY,MONTH($I788),IF(YEAR($I788)+IF($Q788=1,RetAgeO,RetAgeE)&lt;FY,1,0)))</f>
        <v/>
      </c>
      <c r="V788" s="38">
        <f>IF(OR($R788=0,NOT(ISNUMBER($K788))),0,IF(YEAR($K788)=FY,MONTH($K788),IF(YEAR($K788)&lt;FY,1,0)))</f>
        <v/>
      </c>
      <c r="W788" s="38">
        <f>IF($R788=0,0,MIN(12,IF(AND(ISNUMBER($O788),$O788&gt;=1,$O788&lt;=12),INT($O788),12),IF(AND(RetireExit="Yes",$U788&gt;0),$U788,12),IF(AND(ContractExit="Yes",$V788&gt;0),$V788,12)))</f>
        <v/>
      </c>
      <c r="X788" s="37">
        <f>IF(ISNUMBER($P788),$P788,IncPct)</f>
        <v/>
      </c>
      <c r="Y788" s="39">
        <f>IF($W788=0,0,MAX(0,MIN($W788,IncMonth-1))+MAX(0,$W788-IncMonth+1)*(1+$X788))</f>
        <v/>
      </c>
      <c r="Z788" s="40">
        <f>IF($C788="",0,IFERROR(INDEX(Departments!$B$5:$B$54,MATCH($C788,Departments!$A$5:$A$54,0)),0))</f>
        <v/>
      </c>
      <c r="AA788" s="41">
        <f>N($L788)*$Y788</f>
        <v/>
      </c>
      <c r="AB788" s="41">
        <f>N($M788)*$Y788</f>
        <v/>
      </c>
      <c r="AC788" s="41">
        <f>$AA788*$Z788</f>
        <v/>
      </c>
      <c r="AD788" s="41">
        <f>$AA788*BonusMonths/12</f>
        <v/>
      </c>
      <c r="AE788" s="41">
        <f>($AA788+SI_Gross*$AB788)*IF($Q788=1,SI_O,SI_E)</f>
        <v/>
      </c>
      <c r="AF788" s="41">
        <f>IF($Q788=1,0,$AA788*EOSB)</f>
        <v/>
      </c>
      <c r="AG788" s="41">
        <f>$AN788*$W788</f>
        <v/>
      </c>
      <c r="AH788" s="41">
        <f>SUM($AA788:$AG788)</f>
        <v/>
      </c>
      <c r="AI788" s="41">
        <f>12*($AM788+$AN788)</f>
        <v/>
      </c>
      <c r="AJ788" s="41">
        <f>$AM788*((IncMonth-1)+(13-IncMonth)*(1+$X788))+12*$AN788</f>
        <v/>
      </c>
      <c r="AK788" s="41">
        <f>IF($R788=1,N($L788)+N($M788),0)</f>
        <v/>
      </c>
      <c r="AL788">
        <f>IF($C788="","",IF(N($L788)&lt;=0,"Basic salary missing",IF(ISNA(MATCH($C788,Departments!$A$5:$A$54,0)),"Department not on Departments sheet",IF(AND($I788&lt;&gt;"",NOT(ISNUMBER($I788))),"Date of birth is text, not a date",IF(AND($K788&lt;&gt;"",NOT(ISNUMBER($K788))),"Contract end is text, not a date","")))))</f>
        <v/>
      </c>
      <c r="AM788" s="41">
        <f>IF($R788=0,0,N($L788)*(1+$Z788+BonusMonths/12+IF($Q788=1,0,EOSB))+N($M788)+(N($L788)+SI_Gross*N($M788))*IF($Q788=1,SI_O,SI_E))</f>
        <v/>
      </c>
      <c r="AN788" s="41">
        <f>IF($R788=0,0,(IF($Q788=1,MedO,MedE+Ticket)+Training)/12)</f>
        <v/>
      </c>
    </row>
    <row r="789">
      <c r="I789" s="35" t="n"/>
      <c r="J789" s="35" t="n"/>
      <c r="K789" s="35" t="n"/>
      <c r="L789" s="36" t="n"/>
      <c r="M789" s="36" t="n"/>
      <c r="P789" s="37" t="n"/>
      <c r="Q789" s="38">
        <f>IF($C789="",0,IF(OR(LOWER(TRIM($G789))="omani",LOWER(TRIM($G789))="oman",LOWER(TRIM($G789))="om",LOWER(TRIM($G789))="local"),1,0))</f>
        <v/>
      </c>
      <c r="R789" s="38">
        <f>IF($C789="",0,IF(OR(ISNUMBER(SEARCH("resign",$N789)),ISNUMBER(SEARCH("terminat",$N789)),ISNUMBER(SEARCH("inactive",$N789)),ISNUMBER(SEARCH("vacan",$N789)),ISNUMBER(SEARCH("deceased",$N789)),ISNUMBER(SEARCH("separated",$N789))),0,1))</f>
        <v/>
      </c>
      <c r="S789">
        <f>IF(OR($R789=0,NOT(ISNUMBER($I789))),"",IFERROR(DATEDIF($I789,DATE(FY,1,1),"y"),""))</f>
        <v/>
      </c>
      <c r="T789">
        <f>IF(OR($R789=0,NOT(ISNUMBER($J789))),"",IFERROR(DATEDIF($J789,DATE(FY,1,1),"y"),0))</f>
        <v/>
      </c>
      <c r="U789" s="38">
        <f>IF(OR($R789=0,NOT(ISNUMBER($I789))),0,IF(YEAR($I789)+IF($Q789=1,RetAgeO,RetAgeE)=FY,MONTH($I789),IF(YEAR($I789)+IF($Q789=1,RetAgeO,RetAgeE)&lt;FY,1,0)))</f>
        <v/>
      </c>
      <c r="V789" s="38">
        <f>IF(OR($R789=0,NOT(ISNUMBER($K789))),0,IF(YEAR($K789)=FY,MONTH($K789),IF(YEAR($K789)&lt;FY,1,0)))</f>
        <v/>
      </c>
      <c r="W789" s="38">
        <f>IF($R789=0,0,MIN(12,IF(AND(ISNUMBER($O789),$O789&gt;=1,$O789&lt;=12),INT($O789),12),IF(AND(RetireExit="Yes",$U789&gt;0),$U789,12),IF(AND(ContractExit="Yes",$V789&gt;0),$V789,12)))</f>
        <v/>
      </c>
      <c r="X789" s="37">
        <f>IF(ISNUMBER($P789),$P789,IncPct)</f>
        <v/>
      </c>
      <c r="Y789" s="39">
        <f>IF($W789=0,0,MAX(0,MIN($W789,IncMonth-1))+MAX(0,$W789-IncMonth+1)*(1+$X789))</f>
        <v/>
      </c>
      <c r="Z789" s="40">
        <f>IF($C789="",0,IFERROR(INDEX(Departments!$B$5:$B$54,MATCH($C789,Departments!$A$5:$A$54,0)),0))</f>
        <v/>
      </c>
      <c r="AA789" s="41">
        <f>N($L789)*$Y789</f>
        <v/>
      </c>
      <c r="AB789" s="41">
        <f>N($M789)*$Y789</f>
        <v/>
      </c>
      <c r="AC789" s="41">
        <f>$AA789*$Z789</f>
        <v/>
      </c>
      <c r="AD789" s="41">
        <f>$AA789*BonusMonths/12</f>
        <v/>
      </c>
      <c r="AE789" s="41">
        <f>($AA789+SI_Gross*$AB789)*IF($Q789=1,SI_O,SI_E)</f>
        <v/>
      </c>
      <c r="AF789" s="41">
        <f>IF($Q789=1,0,$AA789*EOSB)</f>
        <v/>
      </c>
      <c r="AG789" s="41">
        <f>$AN789*$W789</f>
        <v/>
      </c>
      <c r="AH789" s="41">
        <f>SUM($AA789:$AG789)</f>
        <v/>
      </c>
      <c r="AI789" s="41">
        <f>12*($AM789+$AN789)</f>
        <v/>
      </c>
      <c r="AJ789" s="41">
        <f>$AM789*((IncMonth-1)+(13-IncMonth)*(1+$X789))+12*$AN789</f>
        <v/>
      </c>
      <c r="AK789" s="41">
        <f>IF($R789=1,N($L789)+N($M789),0)</f>
        <v/>
      </c>
      <c r="AL789">
        <f>IF($C789="","",IF(N($L789)&lt;=0,"Basic salary missing",IF(ISNA(MATCH($C789,Departments!$A$5:$A$54,0)),"Department not on Departments sheet",IF(AND($I789&lt;&gt;"",NOT(ISNUMBER($I789))),"Date of birth is text, not a date",IF(AND($K789&lt;&gt;"",NOT(ISNUMBER($K789))),"Contract end is text, not a date","")))))</f>
        <v/>
      </c>
      <c r="AM789" s="41">
        <f>IF($R789=0,0,N($L789)*(1+$Z789+BonusMonths/12+IF($Q789=1,0,EOSB))+N($M789)+(N($L789)+SI_Gross*N($M789))*IF($Q789=1,SI_O,SI_E))</f>
        <v/>
      </c>
      <c r="AN789" s="41">
        <f>IF($R789=0,0,(IF($Q789=1,MedO,MedE+Ticket)+Training)/12)</f>
        <v/>
      </c>
    </row>
    <row r="790">
      <c r="I790" s="35" t="n"/>
      <c r="J790" s="35" t="n"/>
      <c r="K790" s="35" t="n"/>
      <c r="L790" s="36" t="n"/>
      <c r="M790" s="36" t="n"/>
      <c r="P790" s="37" t="n"/>
      <c r="Q790" s="38">
        <f>IF($C790="",0,IF(OR(LOWER(TRIM($G790))="omani",LOWER(TRIM($G790))="oman",LOWER(TRIM($G790))="om",LOWER(TRIM($G790))="local"),1,0))</f>
        <v/>
      </c>
      <c r="R790" s="38">
        <f>IF($C790="",0,IF(OR(ISNUMBER(SEARCH("resign",$N790)),ISNUMBER(SEARCH("terminat",$N790)),ISNUMBER(SEARCH("inactive",$N790)),ISNUMBER(SEARCH("vacan",$N790)),ISNUMBER(SEARCH("deceased",$N790)),ISNUMBER(SEARCH("separated",$N790))),0,1))</f>
        <v/>
      </c>
      <c r="S790">
        <f>IF(OR($R790=0,NOT(ISNUMBER($I790))),"",IFERROR(DATEDIF($I790,DATE(FY,1,1),"y"),""))</f>
        <v/>
      </c>
      <c r="T790">
        <f>IF(OR($R790=0,NOT(ISNUMBER($J790))),"",IFERROR(DATEDIF($J790,DATE(FY,1,1),"y"),0))</f>
        <v/>
      </c>
      <c r="U790" s="38">
        <f>IF(OR($R790=0,NOT(ISNUMBER($I790))),0,IF(YEAR($I790)+IF($Q790=1,RetAgeO,RetAgeE)=FY,MONTH($I790),IF(YEAR($I790)+IF($Q790=1,RetAgeO,RetAgeE)&lt;FY,1,0)))</f>
        <v/>
      </c>
      <c r="V790" s="38">
        <f>IF(OR($R790=0,NOT(ISNUMBER($K790))),0,IF(YEAR($K790)=FY,MONTH($K790),IF(YEAR($K790)&lt;FY,1,0)))</f>
        <v/>
      </c>
      <c r="W790" s="38">
        <f>IF($R790=0,0,MIN(12,IF(AND(ISNUMBER($O790),$O790&gt;=1,$O790&lt;=12),INT($O790),12),IF(AND(RetireExit="Yes",$U790&gt;0),$U790,12),IF(AND(ContractExit="Yes",$V790&gt;0),$V790,12)))</f>
        <v/>
      </c>
      <c r="X790" s="37">
        <f>IF(ISNUMBER($P790),$P790,IncPct)</f>
        <v/>
      </c>
      <c r="Y790" s="39">
        <f>IF($W790=0,0,MAX(0,MIN($W790,IncMonth-1))+MAX(0,$W790-IncMonth+1)*(1+$X790))</f>
        <v/>
      </c>
      <c r="Z790" s="40">
        <f>IF($C790="",0,IFERROR(INDEX(Departments!$B$5:$B$54,MATCH($C790,Departments!$A$5:$A$54,0)),0))</f>
        <v/>
      </c>
      <c r="AA790" s="41">
        <f>N($L790)*$Y790</f>
        <v/>
      </c>
      <c r="AB790" s="41">
        <f>N($M790)*$Y790</f>
        <v/>
      </c>
      <c r="AC790" s="41">
        <f>$AA790*$Z790</f>
        <v/>
      </c>
      <c r="AD790" s="41">
        <f>$AA790*BonusMonths/12</f>
        <v/>
      </c>
      <c r="AE790" s="41">
        <f>($AA790+SI_Gross*$AB790)*IF($Q790=1,SI_O,SI_E)</f>
        <v/>
      </c>
      <c r="AF790" s="41">
        <f>IF($Q790=1,0,$AA790*EOSB)</f>
        <v/>
      </c>
      <c r="AG790" s="41">
        <f>$AN790*$W790</f>
        <v/>
      </c>
      <c r="AH790" s="41">
        <f>SUM($AA790:$AG790)</f>
        <v/>
      </c>
      <c r="AI790" s="41">
        <f>12*($AM790+$AN790)</f>
        <v/>
      </c>
      <c r="AJ790" s="41">
        <f>$AM790*((IncMonth-1)+(13-IncMonth)*(1+$X790))+12*$AN790</f>
        <v/>
      </c>
      <c r="AK790" s="41">
        <f>IF($R790=1,N($L790)+N($M790),0)</f>
        <v/>
      </c>
      <c r="AL790">
        <f>IF($C790="","",IF(N($L790)&lt;=0,"Basic salary missing",IF(ISNA(MATCH($C790,Departments!$A$5:$A$54,0)),"Department not on Departments sheet",IF(AND($I790&lt;&gt;"",NOT(ISNUMBER($I790))),"Date of birth is text, not a date",IF(AND($K790&lt;&gt;"",NOT(ISNUMBER($K790))),"Contract end is text, not a date","")))))</f>
        <v/>
      </c>
      <c r="AM790" s="41">
        <f>IF($R790=0,0,N($L790)*(1+$Z790+BonusMonths/12+IF($Q790=1,0,EOSB))+N($M790)+(N($L790)+SI_Gross*N($M790))*IF($Q790=1,SI_O,SI_E))</f>
        <v/>
      </c>
      <c r="AN790" s="41">
        <f>IF($R790=0,0,(IF($Q790=1,MedO,MedE+Ticket)+Training)/12)</f>
        <v/>
      </c>
    </row>
    <row r="791">
      <c r="I791" s="35" t="n"/>
      <c r="J791" s="35" t="n"/>
      <c r="K791" s="35" t="n"/>
      <c r="L791" s="36" t="n"/>
      <c r="M791" s="36" t="n"/>
      <c r="P791" s="37" t="n"/>
      <c r="Q791" s="38">
        <f>IF($C791="",0,IF(OR(LOWER(TRIM($G791))="omani",LOWER(TRIM($G791))="oman",LOWER(TRIM($G791))="om",LOWER(TRIM($G791))="local"),1,0))</f>
        <v/>
      </c>
      <c r="R791" s="38">
        <f>IF($C791="",0,IF(OR(ISNUMBER(SEARCH("resign",$N791)),ISNUMBER(SEARCH("terminat",$N791)),ISNUMBER(SEARCH("inactive",$N791)),ISNUMBER(SEARCH("vacan",$N791)),ISNUMBER(SEARCH("deceased",$N791)),ISNUMBER(SEARCH("separated",$N791))),0,1))</f>
        <v/>
      </c>
      <c r="S791">
        <f>IF(OR($R791=0,NOT(ISNUMBER($I791))),"",IFERROR(DATEDIF($I791,DATE(FY,1,1),"y"),""))</f>
        <v/>
      </c>
      <c r="T791">
        <f>IF(OR($R791=0,NOT(ISNUMBER($J791))),"",IFERROR(DATEDIF($J791,DATE(FY,1,1),"y"),0))</f>
        <v/>
      </c>
      <c r="U791" s="38">
        <f>IF(OR($R791=0,NOT(ISNUMBER($I791))),0,IF(YEAR($I791)+IF($Q791=1,RetAgeO,RetAgeE)=FY,MONTH($I791),IF(YEAR($I791)+IF($Q791=1,RetAgeO,RetAgeE)&lt;FY,1,0)))</f>
        <v/>
      </c>
      <c r="V791" s="38">
        <f>IF(OR($R791=0,NOT(ISNUMBER($K791))),0,IF(YEAR($K791)=FY,MONTH($K791),IF(YEAR($K791)&lt;FY,1,0)))</f>
        <v/>
      </c>
      <c r="W791" s="38">
        <f>IF($R791=0,0,MIN(12,IF(AND(ISNUMBER($O791),$O791&gt;=1,$O791&lt;=12),INT($O791),12),IF(AND(RetireExit="Yes",$U791&gt;0),$U791,12),IF(AND(ContractExit="Yes",$V791&gt;0),$V791,12)))</f>
        <v/>
      </c>
      <c r="X791" s="37">
        <f>IF(ISNUMBER($P791),$P791,IncPct)</f>
        <v/>
      </c>
      <c r="Y791" s="39">
        <f>IF($W791=0,0,MAX(0,MIN($W791,IncMonth-1))+MAX(0,$W791-IncMonth+1)*(1+$X791))</f>
        <v/>
      </c>
      <c r="Z791" s="40">
        <f>IF($C791="",0,IFERROR(INDEX(Departments!$B$5:$B$54,MATCH($C791,Departments!$A$5:$A$54,0)),0))</f>
        <v/>
      </c>
      <c r="AA791" s="41">
        <f>N($L791)*$Y791</f>
        <v/>
      </c>
      <c r="AB791" s="41">
        <f>N($M791)*$Y791</f>
        <v/>
      </c>
      <c r="AC791" s="41">
        <f>$AA791*$Z791</f>
        <v/>
      </c>
      <c r="AD791" s="41">
        <f>$AA791*BonusMonths/12</f>
        <v/>
      </c>
      <c r="AE791" s="41">
        <f>($AA791+SI_Gross*$AB791)*IF($Q791=1,SI_O,SI_E)</f>
        <v/>
      </c>
      <c r="AF791" s="41">
        <f>IF($Q791=1,0,$AA791*EOSB)</f>
        <v/>
      </c>
      <c r="AG791" s="41">
        <f>$AN791*$W791</f>
        <v/>
      </c>
      <c r="AH791" s="41">
        <f>SUM($AA791:$AG791)</f>
        <v/>
      </c>
      <c r="AI791" s="41">
        <f>12*($AM791+$AN791)</f>
        <v/>
      </c>
      <c r="AJ791" s="41">
        <f>$AM791*((IncMonth-1)+(13-IncMonth)*(1+$X791))+12*$AN791</f>
        <v/>
      </c>
      <c r="AK791" s="41">
        <f>IF($R791=1,N($L791)+N($M791),0)</f>
        <v/>
      </c>
      <c r="AL791">
        <f>IF($C791="","",IF(N($L791)&lt;=0,"Basic salary missing",IF(ISNA(MATCH($C791,Departments!$A$5:$A$54,0)),"Department not on Departments sheet",IF(AND($I791&lt;&gt;"",NOT(ISNUMBER($I791))),"Date of birth is text, not a date",IF(AND($K791&lt;&gt;"",NOT(ISNUMBER($K791))),"Contract end is text, not a date","")))))</f>
        <v/>
      </c>
      <c r="AM791" s="41">
        <f>IF($R791=0,0,N($L791)*(1+$Z791+BonusMonths/12+IF($Q791=1,0,EOSB))+N($M791)+(N($L791)+SI_Gross*N($M791))*IF($Q791=1,SI_O,SI_E))</f>
        <v/>
      </c>
      <c r="AN791" s="41">
        <f>IF($R791=0,0,(IF($Q791=1,MedO,MedE+Ticket)+Training)/12)</f>
        <v/>
      </c>
    </row>
    <row r="792">
      <c r="I792" s="35" t="n"/>
      <c r="J792" s="35" t="n"/>
      <c r="K792" s="35" t="n"/>
      <c r="L792" s="36" t="n"/>
      <c r="M792" s="36" t="n"/>
      <c r="P792" s="37" t="n"/>
      <c r="Q792" s="38">
        <f>IF($C792="",0,IF(OR(LOWER(TRIM($G792))="omani",LOWER(TRIM($G792))="oman",LOWER(TRIM($G792))="om",LOWER(TRIM($G792))="local"),1,0))</f>
        <v/>
      </c>
      <c r="R792" s="38">
        <f>IF($C792="",0,IF(OR(ISNUMBER(SEARCH("resign",$N792)),ISNUMBER(SEARCH("terminat",$N792)),ISNUMBER(SEARCH("inactive",$N792)),ISNUMBER(SEARCH("vacan",$N792)),ISNUMBER(SEARCH("deceased",$N792)),ISNUMBER(SEARCH("separated",$N792))),0,1))</f>
        <v/>
      </c>
      <c r="S792">
        <f>IF(OR($R792=0,NOT(ISNUMBER($I792))),"",IFERROR(DATEDIF($I792,DATE(FY,1,1),"y"),""))</f>
        <v/>
      </c>
      <c r="T792">
        <f>IF(OR($R792=0,NOT(ISNUMBER($J792))),"",IFERROR(DATEDIF($J792,DATE(FY,1,1),"y"),0))</f>
        <v/>
      </c>
      <c r="U792" s="38">
        <f>IF(OR($R792=0,NOT(ISNUMBER($I792))),0,IF(YEAR($I792)+IF($Q792=1,RetAgeO,RetAgeE)=FY,MONTH($I792),IF(YEAR($I792)+IF($Q792=1,RetAgeO,RetAgeE)&lt;FY,1,0)))</f>
        <v/>
      </c>
      <c r="V792" s="38">
        <f>IF(OR($R792=0,NOT(ISNUMBER($K792))),0,IF(YEAR($K792)=FY,MONTH($K792),IF(YEAR($K792)&lt;FY,1,0)))</f>
        <v/>
      </c>
      <c r="W792" s="38">
        <f>IF($R792=0,0,MIN(12,IF(AND(ISNUMBER($O792),$O792&gt;=1,$O792&lt;=12),INT($O792),12),IF(AND(RetireExit="Yes",$U792&gt;0),$U792,12),IF(AND(ContractExit="Yes",$V792&gt;0),$V792,12)))</f>
        <v/>
      </c>
      <c r="X792" s="37">
        <f>IF(ISNUMBER($P792),$P792,IncPct)</f>
        <v/>
      </c>
      <c r="Y792" s="39">
        <f>IF($W792=0,0,MAX(0,MIN($W792,IncMonth-1))+MAX(0,$W792-IncMonth+1)*(1+$X792))</f>
        <v/>
      </c>
      <c r="Z792" s="40">
        <f>IF($C792="",0,IFERROR(INDEX(Departments!$B$5:$B$54,MATCH($C792,Departments!$A$5:$A$54,0)),0))</f>
        <v/>
      </c>
      <c r="AA792" s="41">
        <f>N($L792)*$Y792</f>
        <v/>
      </c>
      <c r="AB792" s="41">
        <f>N($M792)*$Y792</f>
        <v/>
      </c>
      <c r="AC792" s="41">
        <f>$AA792*$Z792</f>
        <v/>
      </c>
      <c r="AD792" s="41">
        <f>$AA792*BonusMonths/12</f>
        <v/>
      </c>
      <c r="AE792" s="41">
        <f>($AA792+SI_Gross*$AB792)*IF($Q792=1,SI_O,SI_E)</f>
        <v/>
      </c>
      <c r="AF792" s="41">
        <f>IF($Q792=1,0,$AA792*EOSB)</f>
        <v/>
      </c>
      <c r="AG792" s="41">
        <f>$AN792*$W792</f>
        <v/>
      </c>
      <c r="AH792" s="41">
        <f>SUM($AA792:$AG792)</f>
        <v/>
      </c>
      <c r="AI792" s="41">
        <f>12*($AM792+$AN792)</f>
        <v/>
      </c>
      <c r="AJ792" s="41">
        <f>$AM792*((IncMonth-1)+(13-IncMonth)*(1+$X792))+12*$AN792</f>
        <v/>
      </c>
      <c r="AK792" s="41">
        <f>IF($R792=1,N($L792)+N($M792),0)</f>
        <v/>
      </c>
      <c r="AL792">
        <f>IF($C792="","",IF(N($L792)&lt;=0,"Basic salary missing",IF(ISNA(MATCH($C792,Departments!$A$5:$A$54,0)),"Department not on Departments sheet",IF(AND($I792&lt;&gt;"",NOT(ISNUMBER($I792))),"Date of birth is text, not a date",IF(AND($K792&lt;&gt;"",NOT(ISNUMBER($K792))),"Contract end is text, not a date","")))))</f>
        <v/>
      </c>
      <c r="AM792" s="41">
        <f>IF($R792=0,0,N($L792)*(1+$Z792+BonusMonths/12+IF($Q792=1,0,EOSB))+N($M792)+(N($L792)+SI_Gross*N($M792))*IF($Q792=1,SI_O,SI_E))</f>
        <v/>
      </c>
      <c r="AN792" s="41">
        <f>IF($R792=0,0,(IF($Q792=1,MedO,MedE+Ticket)+Training)/12)</f>
        <v/>
      </c>
    </row>
    <row r="793">
      <c r="I793" s="35" t="n"/>
      <c r="J793" s="35" t="n"/>
      <c r="K793" s="35" t="n"/>
      <c r="L793" s="36" t="n"/>
      <c r="M793" s="36" t="n"/>
      <c r="P793" s="37" t="n"/>
      <c r="Q793" s="38">
        <f>IF($C793="",0,IF(OR(LOWER(TRIM($G793))="omani",LOWER(TRIM($G793))="oman",LOWER(TRIM($G793))="om",LOWER(TRIM($G793))="local"),1,0))</f>
        <v/>
      </c>
      <c r="R793" s="38">
        <f>IF($C793="",0,IF(OR(ISNUMBER(SEARCH("resign",$N793)),ISNUMBER(SEARCH("terminat",$N793)),ISNUMBER(SEARCH("inactive",$N793)),ISNUMBER(SEARCH("vacan",$N793)),ISNUMBER(SEARCH("deceased",$N793)),ISNUMBER(SEARCH("separated",$N793))),0,1))</f>
        <v/>
      </c>
      <c r="S793">
        <f>IF(OR($R793=0,NOT(ISNUMBER($I793))),"",IFERROR(DATEDIF($I793,DATE(FY,1,1),"y"),""))</f>
        <v/>
      </c>
      <c r="T793">
        <f>IF(OR($R793=0,NOT(ISNUMBER($J793))),"",IFERROR(DATEDIF($J793,DATE(FY,1,1),"y"),0))</f>
        <v/>
      </c>
      <c r="U793" s="38">
        <f>IF(OR($R793=0,NOT(ISNUMBER($I793))),0,IF(YEAR($I793)+IF($Q793=1,RetAgeO,RetAgeE)=FY,MONTH($I793),IF(YEAR($I793)+IF($Q793=1,RetAgeO,RetAgeE)&lt;FY,1,0)))</f>
        <v/>
      </c>
      <c r="V793" s="38">
        <f>IF(OR($R793=0,NOT(ISNUMBER($K793))),0,IF(YEAR($K793)=FY,MONTH($K793),IF(YEAR($K793)&lt;FY,1,0)))</f>
        <v/>
      </c>
      <c r="W793" s="38">
        <f>IF($R793=0,0,MIN(12,IF(AND(ISNUMBER($O793),$O793&gt;=1,$O793&lt;=12),INT($O793),12),IF(AND(RetireExit="Yes",$U793&gt;0),$U793,12),IF(AND(ContractExit="Yes",$V793&gt;0),$V793,12)))</f>
        <v/>
      </c>
      <c r="X793" s="37">
        <f>IF(ISNUMBER($P793),$P793,IncPct)</f>
        <v/>
      </c>
      <c r="Y793" s="39">
        <f>IF($W793=0,0,MAX(0,MIN($W793,IncMonth-1))+MAX(0,$W793-IncMonth+1)*(1+$X793))</f>
        <v/>
      </c>
      <c r="Z793" s="40">
        <f>IF($C793="",0,IFERROR(INDEX(Departments!$B$5:$B$54,MATCH($C793,Departments!$A$5:$A$54,0)),0))</f>
        <v/>
      </c>
      <c r="AA793" s="41">
        <f>N($L793)*$Y793</f>
        <v/>
      </c>
      <c r="AB793" s="41">
        <f>N($M793)*$Y793</f>
        <v/>
      </c>
      <c r="AC793" s="41">
        <f>$AA793*$Z793</f>
        <v/>
      </c>
      <c r="AD793" s="41">
        <f>$AA793*BonusMonths/12</f>
        <v/>
      </c>
      <c r="AE793" s="41">
        <f>($AA793+SI_Gross*$AB793)*IF($Q793=1,SI_O,SI_E)</f>
        <v/>
      </c>
      <c r="AF793" s="41">
        <f>IF($Q793=1,0,$AA793*EOSB)</f>
        <v/>
      </c>
      <c r="AG793" s="41">
        <f>$AN793*$W793</f>
        <v/>
      </c>
      <c r="AH793" s="41">
        <f>SUM($AA793:$AG793)</f>
        <v/>
      </c>
      <c r="AI793" s="41">
        <f>12*($AM793+$AN793)</f>
        <v/>
      </c>
      <c r="AJ793" s="41">
        <f>$AM793*((IncMonth-1)+(13-IncMonth)*(1+$X793))+12*$AN793</f>
        <v/>
      </c>
      <c r="AK793" s="41">
        <f>IF($R793=1,N($L793)+N($M793),0)</f>
        <v/>
      </c>
      <c r="AL793">
        <f>IF($C793="","",IF(N($L793)&lt;=0,"Basic salary missing",IF(ISNA(MATCH($C793,Departments!$A$5:$A$54,0)),"Department not on Departments sheet",IF(AND($I793&lt;&gt;"",NOT(ISNUMBER($I793))),"Date of birth is text, not a date",IF(AND($K793&lt;&gt;"",NOT(ISNUMBER($K793))),"Contract end is text, not a date","")))))</f>
        <v/>
      </c>
      <c r="AM793" s="41">
        <f>IF($R793=0,0,N($L793)*(1+$Z793+BonusMonths/12+IF($Q793=1,0,EOSB))+N($M793)+(N($L793)+SI_Gross*N($M793))*IF($Q793=1,SI_O,SI_E))</f>
        <v/>
      </c>
      <c r="AN793" s="41">
        <f>IF($R793=0,0,(IF($Q793=1,MedO,MedE+Ticket)+Training)/12)</f>
        <v/>
      </c>
    </row>
    <row r="794">
      <c r="I794" s="35" t="n"/>
      <c r="J794" s="35" t="n"/>
      <c r="K794" s="35" t="n"/>
      <c r="L794" s="36" t="n"/>
      <c r="M794" s="36" t="n"/>
      <c r="P794" s="37" t="n"/>
      <c r="Q794" s="38">
        <f>IF($C794="",0,IF(OR(LOWER(TRIM($G794))="omani",LOWER(TRIM($G794))="oman",LOWER(TRIM($G794))="om",LOWER(TRIM($G794))="local"),1,0))</f>
        <v/>
      </c>
      <c r="R794" s="38">
        <f>IF($C794="",0,IF(OR(ISNUMBER(SEARCH("resign",$N794)),ISNUMBER(SEARCH("terminat",$N794)),ISNUMBER(SEARCH("inactive",$N794)),ISNUMBER(SEARCH("vacan",$N794)),ISNUMBER(SEARCH("deceased",$N794)),ISNUMBER(SEARCH("separated",$N794))),0,1))</f>
        <v/>
      </c>
      <c r="S794">
        <f>IF(OR($R794=0,NOT(ISNUMBER($I794))),"",IFERROR(DATEDIF($I794,DATE(FY,1,1),"y"),""))</f>
        <v/>
      </c>
      <c r="T794">
        <f>IF(OR($R794=0,NOT(ISNUMBER($J794))),"",IFERROR(DATEDIF($J794,DATE(FY,1,1),"y"),0))</f>
        <v/>
      </c>
      <c r="U794" s="38">
        <f>IF(OR($R794=0,NOT(ISNUMBER($I794))),0,IF(YEAR($I794)+IF($Q794=1,RetAgeO,RetAgeE)=FY,MONTH($I794),IF(YEAR($I794)+IF($Q794=1,RetAgeO,RetAgeE)&lt;FY,1,0)))</f>
        <v/>
      </c>
      <c r="V794" s="38">
        <f>IF(OR($R794=0,NOT(ISNUMBER($K794))),0,IF(YEAR($K794)=FY,MONTH($K794),IF(YEAR($K794)&lt;FY,1,0)))</f>
        <v/>
      </c>
      <c r="W794" s="38">
        <f>IF($R794=0,0,MIN(12,IF(AND(ISNUMBER($O794),$O794&gt;=1,$O794&lt;=12),INT($O794),12),IF(AND(RetireExit="Yes",$U794&gt;0),$U794,12),IF(AND(ContractExit="Yes",$V794&gt;0),$V794,12)))</f>
        <v/>
      </c>
      <c r="X794" s="37">
        <f>IF(ISNUMBER($P794),$P794,IncPct)</f>
        <v/>
      </c>
      <c r="Y794" s="39">
        <f>IF($W794=0,0,MAX(0,MIN($W794,IncMonth-1))+MAX(0,$W794-IncMonth+1)*(1+$X794))</f>
        <v/>
      </c>
      <c r="Z794" s="40">
        <f>IF($C794="",0,IFERROR(INDEX(Departments!$B$5:$B$54,MATCH($C794,Departments!$A$5:$A$54,0)),0))</f>
        <v/>
      </c>
      <c r="AA794" s="41">
        <f>N($L794)*$Y794</f>
        <v/>
      </c>
      <c r="AB794" s="41">
        <f>N($M794)*$Y794</f>
        <v/>
      </c>
      <c r="AC794" s="41">
        <f>$AA794*$Z794</f>
        <v/>
      </c>
      <c r="AD794" s="41">
        <f>$AA794*BonusMonths/12</f>
        <v/>
      </c>
      <c r="AE794" s="41">
        <f>($AA794+SI_Gross*$AB794)*IF($Q794=1,SI_O,SI_E)</f>
        <v/>
      </c>
      <c r="AF794" s="41">
        <f>IF($Q794=1,0,$AA794*EOSB)</f>
        <v/>
      </c>
      <c r="AG794" s="41">
        <f>$AN794*$W794</f>
        <v/>
      </c>
      <c r="AH794" s="41">
        <f>SUM($AA794:$AG794)</f>
        <v/>
      </c>
      <c r="AI794" s="41">
        <f>12*($AM794+$AN794)</f>
        <v/>
      </c>
      <c r="AJ794" s="41">
        <f>$AM794*((IncMonth-1)+(13-IncMonth)*(1+$X794))+12*$AN794</f>
        <v/>
      </c>
      <c r="AK794" s="41">
        <f>IF($R794=1,N($L794)+N($M794),0)</f>
        <v/>
      </c>
      <c r="AL794">
        <f>IF($C794="","",IF(N($L794)&lt;=0,"Basic salary missing",IF(ISNA(MATCH($C794,Departments!$A$5:$A$54,0)),"Department not on Departments sheet",IF(AND($I794&lt;&gt;"",NOT(ISNUMBER($I794))),"Date of birth is text, not a date",IF(AND($K794&lt;&gt;"",NOT(ISNUMBER($K794))),"Contract end is text, not a date","")))))</f>
        <v/>
      </c>
      <c r="AM794" s="41">
        <f>IF($R794=0,0,N($L794)*(1+$Z794+BonusMonths/12+IF($Q794=1,0,EOSB))+N($M794)+(N($L794)+SI_Gross*N($M794))*IF($Q794=1,SI_O,SI_E))</f>
        <v/>
      </c>
      <c r="AN794" s="41">
        <f>IF($R794=0,0,(IF($Q794=1,MedO,MedE+Ticket)+Training)/12)</f>
        <v/>
      </c>
    </row>
    <row r="795">
      <c r="I795" s="35" t="n"/>
      <c r="J795" s="35" t="n"/>
      <c r="K795" s="35" t="n"/>
      <c r="L795" s="36" t="n"/>
      <c r="M795" s="36" t="n"/>
      <c r="P795" s="37" t="n"/>
      <c r="Q795" s="38">
        <f>IF($C795="",0,IF(OR(LOWER(TRIM($G795))="omani",LOWER(TRIM($G795))="oman",LOWER(TRIM($G795))="om",LOWER(TRIM($G795))="local"),1,0))</f>
        <v/>
      </c>
      <c r="R795" s="38">
        <f>IF($C795="",0,IF(OR(ISNUMBER(SEARCH("resign",$N795)),ISNUMBER(SEARCH("terminat",$N795)),ISNUMBER(SEARCH("inactive",$N795)),ISNUMBER(SEARCH("vacan",$N795)),ISNUMBER(SEARCH("deceased",$N795)),ISNUMBER(SEARCH("separated",$N795))),0,1))</f>
        <v/>
      </c>
      <c r="S795">
        <f>IF(OR($R795=0,NOT(ISNUMBER($I795))),"",IFERROR(DATEDIF($I795,DATE(FY,1,1),"y"),""))</f>
        <v/>
      </c>
      <c r="T795">
        <f>IF(OR($R795=0,NOT(ISNUMBER($J795))),"",IFERROR(DATEDIF($J795,DATE(FY,1,1),"y"),0))</f>
        <v/>
      </c>
      <c r="U795" s="38">
        <f>IF(OR($R795=0,NOT(ISNUMBER($I795))),0,IF(YEAR($I795)+IF($Q795=1,RetAgeO,RetAgeE)=FY,MONTH($I795),IF(YEAR($I795)+IF($Q795=1,RetAgeO,RetAgeE)&lt;FY,1,0)))</f>
        <v/>
      </c>
      <c r="V795" s="38">
        <f>IF(OR($R795=0,NOT(ISNUMBER($K795))),0,IF(YEAR($K795)=FY,MONTH($K795),IF(YEAR($K795)&lt;FY,1,0)))</f>
        <v/>
      </c>
      <c r="W795" s="38">
        <f>IF($R795=0,0,MIN(12,IF(AND(ISNUMBER($O795),$O795&gt;=1,$O795&lt;=12),INT($O795),12),IF(AND(RetireExit="Yes",$U795&gt;0),$U795,12),IF(AND(ContractExit="Yes",$V795&gt;0),$V795,12)))</f>
        <v/>
      </c>
      <c r="X795" s="37">
        <f>IF(ISNUMBER($P795),$P795,IncPct)</f>
        <v/>
      </c>
      <c r="Y795" s="39">
        <f>IF($W795=0,0,MAX(0,MIN($W795,IncMonth-1))+MAX(0,$W795-IncMonth+1)*(1+$X795))</f>
        <v/>
      </c>
      <c r="Z795" s="40">
        <f>IF($C795="",0,IFERROR(INDEX(Departments!$B$5:$B$54,MATCH($C795,Departments!$A$5:$A$54,0)),0))</f>
        <v/>
      </c>
      <c r="AA795" s="41">
        <f>N($L795)*$Y795</f>
        <v/>
      </c>
      <c r="AB795" s="41">
        <f>N($M795)*$Y795</f>
        <v/>
      </c>
      <c r="AC795" s="41">
        <f>$AA795*$Z795</f>
        <v/>
      </c>
      <c r="AD795" s="41">
        <f>$AA795*BonusMonths/12</f>
        <v/>
      </c>
      <c r="AE795" s="41">
        <f>($AA795+SI_Gross*$AB795)*IF($Q795=1,SI_O,SI_E)</f>
        <v/>
      </c>
      <c r="AF795" s="41">
        <f>IF($Q795=1,0,$AA795*EOSB)</f>
        <v/>
      </c>
      <c r="AG795" s="41">
        <f>$AN795*$W795</f>
        <v/>
      </c>
      <c r="AH795" s="41">
        <f>SUM($AA795:$AG795)</f>
        <v/>
      </c>
      <c r="AI795" s="41">
        <f>12*($AM795+$AN795)</f>
        <v/>
      </c>
      <c r="AJ795" s="41">
        <f>$AM795*((IncMonth-1)+(13-IncMonth)*(1+$X795))+12*$AN795</f>
        <v/>
      </c>
      <c r="AK795" s="41">
        <f>IF($R795=1,N($L795)+N($M795),0)</f>
        <v/>
      </c>
      <c r="AL795">
        <f>IF($C795="","",IF(N($L795)&lt;=0,"Basic salary missing",IF(ISNA(MATCH($C795,Departments!$A$5:$A$54,0)),"Department not on Departments sheet",IF(AND($I795&lt;&gt;"",NOT(ISNUMBER($I795))),"Date of birth is text, not a date",IF(AND($K795&lt;&gt;"",NOT(ISNUMBER($K795))),"Contract end is text, not a date","")))))</f>
        <v/>
      </c>
      <c r="AM795" s="41">
        <f>IF($R795=0,0,N($L795)*(1+$Z795+BonusMonths/12+IF($Q795=1,0,EOSB))+N($M795)+(N($L795)+SI_Gross*N($M795))*IF($Q795=1,SI_O,SI_E))</f>
        <v/>
      </c>
      <c r="AN795" s="41">
        <f>IF($R795=0,0,(IF($Q795=1,MedO,MedE+Ticket)+Training)/12)</f>
        <v/>
      </c>
    </row>
    <row r="796">
      <c r="I796" s="35" t="n"/>
      <c r="J796" s="35" t="n"/>
      <c r="K796" s="35" t="n"/>
      <c r="L796" s="36" t="n"/>
      <c r="M796" s="36" t="n"/>
      <c r="P796" s="37" t="n"/>
      <c r="Q796" s="38">
        <f>IF($C796="",0,IF(OR(LOWER(TRIM($G796))="omani",LOWER(TRIM($G796))="oman",LOWER(TRIM($G796))="om",LOWER(TRIM($G796))="local"),1,0))</f>
        <v/>
      </c>
      <c r="R796" s="38">
        <f>IF($C796="",0,IF(OR(ISNUMBER(SEARCH("resign",$N796)),ISNUMBER(SEARCH("terminat",$N796)),ISNUMBER(SEARCH("inactive",$N796)),ISNUMBER(SEARCH("vacan",$N796)),ISNUMBER(SEARCH("deceased",$N796)),ISNUMBER(SEARCH("separated",$N796))),0,1))</f>
        <v/>
      </c>
      <c r="S796">
        <f>IF(OR($R796=0,NOT(ISNUMBER($I796))),"",IFERROR(DATEDIF($I796,DATE(FY,1,1),"y"),""))</f>
        <v/>
      </c>
      <c r="T796">
        <f>IF(OR($R796=0,NOT(ISNUMBER($J796))),"",IFERROR(DATEDIF($J796,DATE(FY,1,1),"y"),0))</f>
        <v/>
      </c>
      <c r="U796" s="38">
        <f>IF(OR($R796=0,NOT(ISNUMBER($I796))),0,IF(YEAR($I796)+IF($Q796=1,RetAgeO,RetAgeE)=FY,MONTH($I796),IF(YEAR($I796)+IF($Q796=1,RetAgeO,RetAgeE)&lt;FY,1,0)))</f>
        <v/>
      </c>
      <c r="V796" s="38">
        <f>IF(OR($R796=0,NOT(ISNUMBER($K796))),0,IF(YEAR($K796)=FY,MONTH($K796),IF(YEAR($K796)&lt;FY,1,0)))</f>
        <v/>
      </c>
      <c r="W796" s="38">
        <f>IF($R796=0,0,MIN(12,IF(AND(ISNUMBER($O796),$O796&gt;=1,$O796&lt;=12),INT($O796),12),IF(AND(RetireExit="Yes",$U796&gt;0),$U796,12),IF(AND(ContractExit="Yes",$V796&gt;0),$V796,12)))</f>
        <v/>
      </c>
      <c r="X796" s="37">
        <f>IF(ISNUMBER($P796),$P796,IncPct)</f>
        <v/>
      </c>
      <c r="Y796" s="39">
        <f>IF($W796=0,0,MAX(0,MIN($W796,IncMonth-1))+MAX(0,$W796-IncMonth+1)*(1+$X796))</f>
        <v/>
      </c>
      <c r="Z796" s="40">
        <f>IF($C796="",0,IFERROR(INDEX(Departments!$B$5:$B$54,MATCH($C796,Departments!$A$5:$A$54,0)),0))</f>
        <v/>
      </c>
      <c r="AA796" s="41">
        <f>N($L796)*$Y796</f>
        <v/>
      </c>
      <c r="AB796" s="41">
        <f>N($M796)*$Y796</f>
        <v/>
      </c>
      <c r="AC796" s="41">
        <f>$AA796*$Z796</f>
        <v/>
      </c>
      <c r="AD796" s="41">
        <f>$AA796*BonusMonths/12</f>
        <v/>
      </c>
      <c r="AE796" s="41">
        <f>($AA796+SI_Gross*$AB796)*IF($Q796=1,SI_O,SI_E)</f>
        <v/>
      </c>
      <c r="AF796" s="41">
        <f>IF($Q796=1,0,$AA796*EOSB)</f>
        <v/>
      </c>
      <c r="AG796" s="41">
        <f>$AN796*$W796</f>
        <v/>
      </c>
      <c r="AH796" s="41">
        <f>SUM($AA796:$AG796)</f>
        <v/>
      </c>
      <c r="AI796" s="41">
        <f>12*($AM796+$AN796)</f>
        <v/>
      </c>
      <c r="AJ796" s="41">
        <f>$AM796*((IncMonth-1)+(13-IncMonth)*(1+$X796))+12*$AN796</f>
        <v/>
      </c>
      <c r="AK796" s="41">
        <f>IF($R796=1,N($L796)+N($M796),0)</f>
        <v/>
      </c>
      <c r="AL796">
        <f>IF($C796="","",IF(N($L796)&lt;=0,"Basic salary missing",IF(ISNA(MATCH($C796,Departments!$A$5:$A$54,0)),"Department not on Departments sheet",IF(AND($I796&lt;&gt;"",NOT(ISNUMBER($I796))),"Date of birth is text, not a date",IF(AND($K796&lt;&gt;"",NOT(ISNUMBER($K796))),"Contract end is text, not a date","")))))</f>
        <v/>
      </c>
      <c r="AM796" s="41">
        <f>IF($R796=0,0,N($L796)*(1+$Z796+BonusMonths/12+IF($Q796=1,0,EOSB))+N($M796)+(N($L796)+SI_Gross*N($M796))*IF($Q796=1,SI_O,SI_E))</f>
        <v/>
      </c>
      <c r="AN796" s="41">
        <f>IF($R796=0,0,(IF($Q796=1,MedO,MedE+Ticket)+Training)/12)</f>
        <v/>
      </c>
    </row>
    <row r="797">
      <c r="I797" s="35" t="n"/>
      <c r="J797" s="35" t="n"/>
      <c r="K797" s="35" t="n"/>
      <c r="L797" s="36" t="n"/>
      <c r="M797" s="36" t="n"/>
      <c r="P797" s="37" t="n"/>
      <c r="Q797" s="38">
        <f>IF($C797="",0,IF(OR(LOWER(TRIM($G797))="omani",LOWER(TRIM($G797))="oman",LOWER(TRIM($G797))="om",LOWER(TRIM($G797))="local"),1,0))</f>
        <v/>
      </c>
      <c r="R797" s="38">
        <f>IF($C797="",0,IF(OR(ISNUMBER(SEARCH("resign",$N797)),ISNUMBER(SEARCH("terminat",$N797)),ISNUMBER(SEARCH("inactive",$N797)),ISNUMBER(SEARCH("vacan",$N797)),ISNUMBER(SEARCH("deceased",$N797)),ISNUMBER(SEARCH("separated",$N797))),0,1))</f>
        <v/>
      </c>
      <c r="S797">
        <f>IF(OR($R797=0,NOT(ISNUMBER($I797))),"",IFERROR(DATEDIF($I797,DATE(FY,1,1),"y"),""))</f>
        <v/>
      </c>
      <c r="T797">
        <f>IF(OR($R797=0,NOT(ISNUMBER($J797))),"",IFERROR(DATEDIF($J797,DATE(FY,1,1),"y"),0))</f>
        <v/>
      </c>
      <c r="U797" s="38">
        <f>IF(OR($R797=0,NOT(ISNUMBER($I797))),0,IF(YEAR($I797)+IF($Q797=1,RetAgeO,RetAgeE)=FY,MONTH($I797),IF(YEAR($I797)+IF($Q797=1,RetAgeO,RetAgeE)&lt;FY,1,0)))</f>
        <v/>
      </c>
      <c r="V797" s="38">
        <f>IF(OR($R797=0,NOT(ISNUMBER($K797))),0,IF(YEAR($K797)=FY,MONTH($K797),IF(YEAR($K797)&lt;FY,1,0)))</f>
        <v/>
      </c>
      <c r="W797" s="38">
        <f>IF($R797=0,0,MIN(12,IF(AND(ISNUMBER($O797),$O797&gt;=1,$O797&lt;=12),INT($O797),12),IF(AND(RetireExit="Yes",$U797&gt;0),$U797,12),IF(AND(ContractExit="Yes",$V797&gt;0),$V797,12)))</f>
        <v/>
      </c>
      <c r="X797" s="37">
        <f>IF(ISNUMBER($P797),$P797,IncPct)</f>
        <v/>
      </c>
      <c r="Y797" s="39">
        <f>IF($W797=0,0,MAX(0,MIN($W797,IncMonth-1))+MAX(0,$W797-IncMonth+1)*(1+$X797))</f>
        <v/>
      </c>
      <c r="Z797" s="40">
        <f>IF($C797="",0,IFERROR(INDEX(Departments!$B$5:$B$54,MATCH($C797,Departments!$A$5:$A$54,0)),0))</f>
        <v/>
      </c>
      <c r="AA797" s="41">
        <f>N($L797)*$Y797</f>
        <v/>
      </c>
      <c r="AB797" s="41">
        <f>N($M797)*$Y797</f>
        <v/>
      </c>
      <c r="AC797" s="41">
        <f>$AA797*$Z797</f>
        <v/>
      </c>
      <c r="AD797" s="41">
        <f>$AA797*BonusMonths/12</f>
        <v/>
      </c>
      <c r="AE797" s="41">
        <f>($AA797+SI_Gross*$AB797)*IF($Q797=1,SI_O,SI_E)</f>
        <v/>
      </c>
      <c r="AF797" s="41">
        <f>IF($Q797=1,0,$AA797*EOSB)</f>
        <v/>
      </c>
      <c r="AG797" s="41">
        <f>$AN797*$W797</f>
        <v/>
      </c>
      <c r="AH797" s="41">
        <f>SUM($AA797:$AG797)</f>
        <v/>
      </c>
      <c r="AI797" s="41">
        <f>12*($AM797+$AN797)</f>
        <v/>
      </c>
      <c r="AJ797" s="41">
        <f>$AM797*((IncMonth-1)+(13-IncMonth)*(1+$X797))+12*$AN797</f>
        <v/>
      </c>
      <c r="AK797" s="41">
        <f>IF($R797=1,N($L797)+N($M797),0)</f>
        <v/>
      </c>
      <c r="AL797">
        <f>IF($C797="","",IF(N($L797)&lt;=0,"Basic salary missing",IF(ISNA(MATCH($C797,Departments!$A$5:$A$54,0)),"Department not on Departments sheet",IF(AND($I797&lt;&gt;"",NOT(ISNUMBER($I797))),"Date of birth is text, not a date",IF(AND($K797&lt;&gt;"",NOT(ISNUMBER($K797))),"Contract end is text, not a date","")))))</f>
        <v/>
      </c>
      <c r="AM797" s="41">
        <f>IF($R797=0,0,N($L797)*(1+$Z797+BonusMonths/12+IF($Q797=1,0,EOSB))+N($M797)+(N($L797)+SI_Gross*N($M797))*IF($Q797=1,SI_O,SI_E))</f>
        <v/>
      </c>
      <c r="AN797" s="41">
        <f>IF($R797=0,0,(IF($Q797=1,MedO,MedE+Ticket)+Training)/12)</f>
        <v/>
      </c>
    </row>
    <row r="798">
      <c r="I798" s="35" t="n"/>
      <c r="J798" s="35" t="n"/>
      <c r="K798" s="35" t="n"/>
      <c r="L798" s="36" t="n"/>
      <c r="M798" s="36" t="n"/>
      <c r="P798" s="37" t="n"/>
      <c r="Q798" s="38">
        <f>IF($C798="",0,IF(OR(LOWER(TRIM($G798))="omani",LOWER(TRIM($G798))="oman",LOWER(TRIM($G798))="om",LOWER(TRIM($G798))="local"),1,0))</f>
        <v/>
      </c>
      <c r="R798" s="38">
        <f>IF($C798="",0,IF(OR(ISNUMBER(SEARCH("resign",$N798)),ISNUMBER(SEARCH("terminat",$N798)),ISNUMBER(SEARCH("inactive",$N798)),ISNUMBER(SEARCH("vacan",$N798)),ISNUMBER(SEARCH("deceased",$N798)),ISNUMBER(SEARCH("separated",$N798))),0,1))</f>
        <v/>
      </c>
      <c r="S798">
        <f>IF(OR($R798=0,NOT(ISNUMBER($I798))),"",IFERROR(DATEDIF($I798,DATE(FY,1,1),"y"),""))</f>
        <v/>
      </c>
      <c r="T798">
        <f>IF(OR($R798=0,NOT(ISNUMBER($J798))),"",IFERROR(DATEDIF($J798,DATE(FY,1,1),"y"),0))</f>
        <v/>
      </c>
      <c r="U798" s="38">
        <f>IF(OR($R798=0,NOT(ISNUMBER($I798))),0,IF(YEAR($I798)+IF($Q798=1,RetAgeO,RetAgeE)=FY,MONTH($I798),IF(YEAR($I798)+IF($Q798=1,RetAgeO,RetAgeE)&lt;FY,1,0)))</f>
        <v/>
      </c>
      <c r="V798" s="38">
        <f>IF(OR($R798=0,NOT(ISNUMBER($K798))),0,IF(YEAR($K798)=FY,MONTH($K798),IF(YEAR($K798)&lt;FY,1,0)))</f>
        <v/>
      </c>
      <c r="W798" s="38">
        <f>IF($R798=0,0,MIN(12,IF(AND(ISNUMBER($O798),$O798&gt;=1,$O798&lt;=12),INT($O798),12),IF(AND(RetireExit="Yes",$U798&gt;0),$U798,12),IF(AND(ContractExit="Yes",$V798&gt;0),$V798,12)))</f>
        <v/>
      </c>
      <c r="X798" s="37">
        <f>IF(ISNUMBER($P798),$P798,IncPct)</f>
        <v/>
      </c>
      <c r="Y798" s="39">
        <f>IF($W798=0,0,MAX(0,MIN($W798,IncMonth-1))+MAX(0,$W798-IncMonth+1)*(1+$X798))</f>
        <v/>
      </c>
      <c r="Z798" s="40">
        <f>IF($C798="",0,IFERROR(INDEX(Departments!$B$5:$B$54,MATCH($C798,Departments!$A$5:$A$54,0)),0))</f>
        <v/>
      </c>
      <c r="AA798" s="41">
        <f>N($L798)*$Y798</f>
        <v/>
      </c>
      <c r="AB798" s="41">
        <f>N($M798)*$Y798</f>
        <v/>
      </c>
      <c r="AC798" s="41">
        <f>$AA798*$Z798</f>
        <v/>
      </c>
      <c r="AD798" s="41">
        <f>$AA798*BonusMonths/12</f>
        <v/>
      </c>
      <c r="AE798" s="41">
        <f>($AA798+SI_Gross*$AB798)*IF($Q798=1,SI_O,SI_E)</f>
        <v/>
      </c>
      <c r="AF798" s="41">
        <f>IF($Q798=1,0,$AA798*EOSB)</f>
        <v/>
      </c>
      <c r="AG798" s="41">
        <f>$AN798*$W798</f>
        <v/>
      </c>
      <c r="AH798" s="41">
        <f>SUM($AA798:$AG798)</f>
        <v/>
      </c>
      <c r="AI798" s="41">
        <f>12*($AM798+$AN798)</f>
        <v/>
      </c>
      <c r="AJ798" s="41">
        <f>$AM798*((IncMonth-1)+(13-IncMonth)*(1+$X798))+12*$AN798</f>
        <v/>
      </c>
      <c r="AK798" s="41">
        <f>IF($R798=1,N($L798)+N($M798),0)</f>
        <v/>
      </c>
      <c r="AL798">
        <f>IF($C798="","",IF(N($L798)&lt;=0,"Basic salary missing",IF(ISNA(MATCH($C798,Departments!$A$5:$A$54,0)),"Department not on Departments sheet",IF(AND($I798&lt;&gt;"",NOT(ISNUMBER($I798))),"Date of birth is text, not a date",IF(AND($K798&lt;&gt;"",NOT(ISNUMBER($K798))),"Contract end is text, not a date","")))))</f>
        <v/>
      </c>
      <c r="AM798" s="41">
        <f>IF($R798=0,0,N($L798)*(1+$Z798+BonusMonths/12+IF($Q798=1,0,EOSB))+N($M798)+(N($L798)+SI_Gross*N($M798))*IF($Q798=1,SI_O,SI_E))</f>
        <v/>
      </c>
      <c r="AN798" s="41">
        <f>IF($R798=0,0,(IF($Q798=1,MedO,MedE+Ticket)+Training)/12)</f>
        <v/>
      </c>
    </row>
    <row r="799">
      <c r="I799" s="35" t="n"/>
      <c r="J799" s="35" t="n"/>
      <c r="K799" s="35" t="n"/>
      <c r="L799" s="36" t="n"/>
      <c r="M799" s="36" t="n"/>
      <c r="P799" s="37" t="n"/>
      <c r="Q799" s="38">
        <f>IF($C799="",0,IF(OR(LOWER(TRIM($G799))="omani",LOWER(TRIM($G799))="oman",LOWER(TRIM($G799))="om",LOWER(TRIM($G799))="local"),1,0))</f>
        <v/>
      </c>
      <c r="R799" s="38">
        <f>IF($C799="",0,IF(OR(ISNUMBER(SEARCH("resign",$N799)),ISNUMBER(SEARCH("terminat",$N799)),ISNUMBER(SEARCH("inactive",$N799)),ISNUMBER(SEARCH("vacan",$N799)),ISNUMBER(SEARCH("deceased",$N799)),ISNUMBER(SEARCH("separated",$N799))),0,1))</f>
        <v/>
      </c>
      <c r="S799">
        <f>IF(OR($R799=0,NOT(ISNUMBER($I799))),"",IFERROR(DATEDIF($I799,DATE(FY,1,1),"y"),""))</f>
        <v/>
      </c>
      <c r="T799">
        <f>IF(OR($R799=0,NOT(ISNUMBER($J799))),"",IFERROR(DATEDIF($J799,DATE(FY,1,1),"y"),0))</f>
        <v/>
      </c>
      <c r="U799" s="38">
        <f>IF(OR($R799=0,NOT(ISNUMBER($I799))),0,IF(YEAR($I799)+IF($Q799=1,RetAgeO,RetAgeE)=FY,MONTH($I799),IF(YEAR($I799)+IF($Q799=1,RetAgeO,RetAgeE)&lt;FY,1,0)))</f>
        <v/>
      </c>
      <c r="V799" s="38">
        <f>IF(OR($R799=0,NOT(ISNUMBER($K799))),0,IF(YEAR($K799)=FY,MONTH($K799),IF(YEAR($K799)&lt;FY,1,0)))</f>
        <v/>
      </c>
      <c r="W799" s="38">
        <f>IF($R799=0,0,MIN(12,IF(AND(ISNUMBER($O799),$O799&gt;=1,$O799&lt;=12),INT($O799),12),IF(AND(RetireExit="Yes",$U799&gt;0),$U799,12),IF(AND(ContractExit="Yes",$V799&gt;0),$V799,12)))</f>
        <v/>
      </c>
      <c r="X799" s="37">
        <f>IF(ISNUMBER($P799),$P799,IncPct)</f>
        <v/>
      </c>
      <c r="Y799" s="39">
        <f>IF($W799=0,0,MAX(0,MIN($W799,IncMonth-1))+MAX(0,$W799-IncMonth+1)*(1+$X799))</f>
        <v/>
      </c>
      <c r="Z799" s="40">
        <f>IF($C799="",0,IFERROR(INDEX(Departments!$B$5:$B$54,MATCH($C799,Departments!$A$5:$A$54,0)),0))</f>
        <v/>
      </c>
      <c r="AA799" s="41">
        <f>N($L799)*$Y799</f>
        <v/>
      </c>
      <c r="AB799" s="41">
        <f>N($M799)*$Y799</f>
        <v/>
      </c>
      <c r="AC799" s="41">
        <f>$AA799*$Z799</f>
        <v/>
      </c>
      <c r="AD799" s="41">
        <f>$AA799*BonusMonths/12</f>
        <v/>
      </c>
      <c r="AE799" s="41">
        <f>($AA799+SI_Gross*$AB799)*IF($Q799=1,SI_O,SI_E)</f>
        <v/>
      </c>
      <c r="AF799" s="41">
        <f>IF($Q799=1,0,$AA799*EOSB)</f>
        <v/>
      </c>
      <c r="AG799" s="41">
        <f>$AN799*$W799</f>
        <v/>
      </c>
      <c r="AH799" s="41">
        <f>SUM($AA799:$AG799)</f>
        <v/>
      </c>
      <c r="AI799" s="41">
        <f>12*($AM799+$AN799)</f>
        <v/>
      </c>
      <c r="AJ799" s="41">
        <f>$AM799*((IncMonth-1)+(13-IncMonth)*(1+$X799))+12*$AN799</f>
        <v/>
      </c>
      <c r="AK799" s="41">
        <f>IF($R799=1,N($L799)+N($M799),0)</f>
        <v/>
      </c>
      <c r="AL799">
        <f>IF($C799="","",IF(N($L799)&lt;=0,"Basic salary missing",IF(ISNA(MATCH($C799,Departments!$A$5:$A$54,0)),"Department not on Departments sheet",IF(AND($I799&lt;&gt;"",NOT(ISNUMBER($I799))),"Date of birth is text, not a date",IF(AND($K799&lt;&gt;"",NOT(ISNUMBER($K799))),"Contract end is text, not a date","")))))</f>
        <v/>
      </c>
      <c r="AM799" s="41">
        <f>IF($R799=0,0,N($L799)*(1+$Z799+BonusMonths/12+IF($Q799=1,0,EOSB))+N($M799)+(N($L799)+SI_Gross*N($M799))*IF($Q799=1,SI_O,SI_E))</f>
        <v/>
      </c>
      <c r="AN799" s="41">
        <f>IF($R799=0,0,(IF($Q799=1,MedO,MedE+Ticket)+Training)/12)</f>
        <v/>
      </c>
    </row>
    <row r="800">
      <c r="I800" s="35" t="n"/>
      <c r="J800" s="35" t="n"/>
      <c r="K800" s="35" t="n"/>
      <c r="L800" s="36" t="n"/>
      <c r="M800" s="36" t="n"/>
      <c r="P800" s="37" t="n"/>
      <c r="Q800" s="38">
        <f>IF($C800="",0,IF(OR(LOWER(TRIM($G800))="omani",LOWER(TRIM($G800))="oman",LOWER(TRIM($G800))="om",LOWER(TRIM($G800))="local"),1,0))</f>
        <v/>
      </c>
      <c r="R800" s="38">
        <f>IF($C800="",0,IF(OR(ISNUMBER(SEARCH("resign",$N800)),ISNUMBER(SEARCH("terminat",$N800)),ISNUMBER(SEARCH("inactive",$N800)),ISNUMBER(SEARCH("vacan",$N800)),ISNUMBER(SEARCH("deceased",$N800)),ISNUMBER(SEARCH("separated",$N800))),0,1))</f>
        <v/>
      </c>
      <c r="S800">
        <f>IF(OR($R800=0,NOT(ISNUMBER($I800))),"",IFERROR(DATEDIF($I800,DATE(FY,1,1),"y"),""))</f>
        <v/>
      </c>
      <c r="T800">
        <f>IF(OR($R800=0,NOT(ISNUMBER($J800))),"",IFERROR(DATEDIF($J800,DATE(FY,1,1),"y"),0))</f>
        <v/>
      </c>
      <c r="U800" s="38">
        <f>IF(OR($R800=0,NOT(ISNUMBER($I800))),0,IF(YEAR($I800)+IF($Q800=1,RetAgeO,RetAgeE)=FY,MONTH($I800),IF(YEAR($I800)+IF($Q800=1,RetAgeO,RetAgeE)&lt;FY,1,0)))</f>
        <v/>
      </c>
      <c r="V800" s="38">
        <f>IF(OR($R800=0,NOT(ISNUMBER($K800))),0,IF(YEAR($K800)=FY,MONTH($K800),IF(YEAR($K800)&lt;FY,1,0)))</f>
        <v/>
      </c>
      <c r="W800" s="38">
        <f>IF($R800=0,0,MIN(12,IF(AND(ISNUMBER($O800),$O800&gt;=1,$O800&lt;=12),INT($O800),12),IF(AND(RetireExit="Yes",$U800&gt;0),$U800,12),IF(AND(ContractExit="Yes",$V800&gt;0),$V800,12)))</f>
        <v/>
      </c>
      <c r="X800" s="37">
        <f>IF(ISNUMBER($P800),$P800,IncPct)</f>
        <v/>
      </c>
      <c r="Y800" s="39">
        <f>IF($W800=0,0,MAX(0,MIN($W800,IncMonth-1))+MAX(0,$W800-IncMonth+1)*(1+$X800))</f>
        <v/>
      </c>
      <c r="Z800" s="40">
        <f>IF($C800="",0,IFERROR(INDEX(Departments!$B$5:$B$54,MATCH($C800,Departments!$A$5:$A$54,0)),0))</f>
        <v/>
      </c>
      <c r="AA800" s="41">
        <f>N($L800)*$Y800</f>
        <v/>
      </c>
      <c r="AB800" s="41">
        <f>N($M800)*$Y800</f>
        <v/>
      </c>
      <c r="AC800" s="41">
        <f>$AA800*$Z800</f>
        <v/>
      </c>
      <c r="AD800" s="41">
        <f>$AA800*BonusMonths/12</f>
        <v/>
      </c>
      <c r="AE800" s="41">
        <f>($AA800+SI_Gross*$AB800)*IF($Q800=1,SI_O,SI_E)</f>
        <v/>
      </c>
      <c r="AF800" s="41">
        <f>IF($Q800=1,0,$AA800*EOSB)</f>
        <v/>
      </c>
      <c r="AG800" s="41">
        <f>$AN800*$W800</f>
        <v/>
      </c>
      <c r="AH800" s="41">
        <f>SUM($AA800:$AG800)</f>
        <v/>
      </c>
      <c r="AI800" s="41">
        <f>12*($AM800+$AN800)</f>
        <v/>
      </c>
      <c r="AJ800" s="41">
        <f>$AM800*((IncMonth-1)+(13-IncMonth)*(1+$X800))+12*$AN800</f>
        <v/>
      </c>
      <c r="AK800" s="41">
        <f>IF($R800=1,N($L800)+N($M800),0)</f>
        <v/>
      </c>
      <c r="AL800">
        <f>IF($C800="","",IF(N($L800)&lt;=0,"Basic salary missing",IF(ISNA(MATCH($C800,Departments!$A$5:$A$54,0)),"Department not on Departments sheet",IF(AND($I800&lt;&gt;"",NOT(ISNUMBER($I800))),"Date of birth is text, not a date",IF(AND($K800&lt;&gt;"",NOT(ISNUMBER($K800))),"Contract end is text, not a date","")))))</f>
        <v/>
      </c>
      <c r="AM800" s="41">
        <f>IF($R800=0,0,N($L800)*(1+$Z800+BonusMonths/12+IF($Q800=1,0,EOSB))+N($M800)+(N($L800)+SI_Gross*N($M800))*IF($Q800=1,SI_O,SI_E))</f>
        <v/>
      </c>
      <c r="AN800" s="41">
        <f>IF($R800=0,0,(IF($Q800=1,MedO,MedE+Ticket)+Training)/12)</f>
        <v/>
      </c>
    </row>
    <row r="801">
      <c r="I801" s="35" t="n"/>
      <c r="J801" s="35" t="n"/>
      <c r="K801" s="35" t="n"/>
      <c r="L801" s="36" t="n"/>
      <c r="M801" s="36" t="n"/>
      <c r="P801" s="37" t="n"/>
      <c r="Q801" s="38">
        <f>IF($C801="",0,IF(OR(LOWER(TRIM($G801))="omani",LOWER(TRIM($G801))="oman",LOWER(TRIM($G801))="om",LOWER(TRIM($G801))="local"),1,0))</f>
        <v/>
      </c>
      <c r="R801" s="38">
        <f>IF($C801="",0,IF(OR(ISNUMBER(SEARCH("resign",$N801)),ISNUMBER(SEARCH("terminat",$N801)),ISNUMBER(SEARCH("inactive",$N801)),ISNUMBER(SEARCH("vacan",$N801)),ISNUMBER(SEARCH("deceased",$N801)),ISNUMBER(SEARCH("separated",$N801))),0,1))</f>
        <v/>
      </c>
      <c r="S801">
        <f>IF(OR($R801=0,NOT(ISNUMBER($I801))),"",IFERROR(DATEDIF($I801,DATE(FY,1,1),"y"),""))</f>
        <v/>
      </c>
      <c r="T801">
        <f>IF(OR($R801=0,NOT(ISNUMBER($J801))),"",IFERROR(DATEDIF($J801,DATE(FY,1,1),"y"),0))</f>
        <v/>
      </c>
      <c r="U801" s="38">
        <f>IF(OR($R801=0,NOT(ISNUMBER($I801))),0,IF(YEAR($I801)+IF($Q801=1,RetAgeO,RetAgeE)=FY,MONTH($I801),IF(YEAR($I801)+IF($Q801=1,RetAgeO,RetAgeE)&lt;FY,1,0)))</f>
        <v/>
      </c>
      <c r="V801" s="38">
        <f>IF(OR($R801=0,NOT(ISNUMBER($K801))),0,IF(YEAR($K801)=FY,MONTH($K801),IF(YEAR($K801)&lt;FY,1,0)))</f>
        <v/>
      </c>
      <c r="W801" s="38">
        <f>IF($R801=0,0,MIN(12,IF(AND(ISNUMBER($O801),$O801&gt;=1,$O801&lt;=12),INT($O801),12),IF(AND(RetireExit="Yes",$U801&gt;0),$U801,12),IF(AND(ContractExit="Yes",$V801&gt;0),$V801,12)))</f>
        <v/>
      </c>
      <c r="X801" s="37">
        <f>IF(ISNUMBER($P801),$P801,IncPct)</f>
        <v/>
      </c>
      <c r="Y801" s="39">
        <f>IF($W801=0,0,MAX(0,MIN($W801,IncMonth-1))+MAX(0,$W801-IncMonth+1)*(1+$X801))</f>
        <v/>
      </c>
      <c r="Z801" s="40">
        <f>IF($C801="",0,IFERROR(INDEX(Departments!$B$5:$B$54,MATCH($C801,Departments!$A$5:$A$54,0)),0))</f>
        <v/>
      </c>
      <c r="AA801" s="41">
        <f>N($L801)*$Y801</f>
        <v/>
      </c>
      <c r="AB801" s="41">
        <f>N($M801)*$Y801</f>
        <v/>
      </c>
      <c r="AC801" s="41">
        <f>$AA801*$Z801</f>
        <v/>
      </c>
      <c r="AD801" s="41">
        <f>$AA801*BonusMonths/12</f>
        <v/>
      </c>
      <c r="AE801" s="41">
        <f>($AA801+SI_Gross*$AB801)*IF($Q801=1,SI_O,SI_E)</f>
        <v/>
      </c>
      <c r="AF801" s="41">
        <f>IF($Q801=1,0,$AA801*EOSB)</f>
        <v/>
      </c>
      <c r="AG801" s="41">
        <f>$AN801*$W801</f>
        <v/>
      </c>
      <c r="AH801" s="41">
        <f>SUM($AA801:$AG801)</f>
        <v/>
      </c>
      <c r="AI801" s="41">
        <f>12*($AM801+$AN801)</f>
        <v/>
      </c>
      <c r="AJ801" s="41">
        <f>$AM801*((IncMonth-1)+(13-IncMonth)*(1+$X801))+12*$AN801</f>
        <v/>
      </c>
      <c r="AK801" s="41">
        <f>IF($R801=1,N($L801)+N($M801),0)</f>
        <v/>
      </c>
      <c r="AL801">
        <f>IF($C801="","",IF(N($L801)&lt;=0,"Basic salary missing",IF(ISNA(MATCH($C801,Departments!$A$5:$A$54,0)),"Department not on Departments sheet",IF(AND($I801&lt;&gt;"",NOT(ISNUMBER($I801))),"Date of birth is text, not a date",IF(AND($K801&lt;&gt;"",NOT(ISNUMBER($K801))),"Contract end is text, not a date","")))))</f>
        <v/>
      </c>
      <c r="AM801" s="41">
        <f>IF($R801=0,0,N($L801)*(1+$Z801+BonusMonths/12+IF($Q801=1,0,EOSB))+N($M801)+(N($L801)+SI_Gross*N($M801))*IF($Q801=1,SI_O,SI_E))</f>
        <v/>
      </c>
      <c r="AN801" s="41">
        <f>IF($R801=0,0,(IF($Q801=1,MedO,MedE+Ticket)+Training)/12)</f>
        <v/>
      </c>
    </row>
    <row r="802">
      <c r="I802" s="35" t="n"/>
      <c r="J802" s="35" t="n"/>
      <c r="K802" s="35" t="n"/>
      <c r="L802" s="36" t="n"/>
      <c r="M802" s="36" t="n"/>
      <c r="P802" s="37" t="n"/>
      <c r="Q802" s="38">
        <f>IF($C802="",0,IF(OR(LOWER(TRIM($G802))="omani",LOWER(TRIM($G802))="oman",LOWER(TRIM($G802))="om",LOWER(TRIM($G802))="local"),1,0))</f>
        <v/>
      </c>
      <c r="R802" s="38">
        <f>IF($C802="",0,IF(OR(ISNUMBER(SEARCH("resign",$N802)),ISNUMBER(SEARCH("terminat",$N802)),ISNUMBER(SEARCH("inactive",$N802)),ISNUMBER(SEARCH("vacan",$N802)),ISNUMBER(SEARCH("deceased",$N802)),ISNUMBER(SEARCH("separated",$N802))),0,1))</f>
        <v/>
      </c>
      <c r="S802">
        <f>IF(OR($R802=0,NOT(ISNUMBER($I802))),"",IFERROR(DATEDIF($I802,DATE(FY,1,1),"y"),""))</f>
        <v/>
      </c>
      <c r="T802">
        <f>IF(OR($R802=0,NOT(ISNUMBER($J802))),"",IFERROR(DATEDIF($J802,DATE(FY,1,1),"y"),0))</f>
        <v/>
      </c>
      <c r="U802" s="38">
        <f>IF(OR($R802=0,NOT(ISNUMBER($I802))),0,IF(YEAR($I802)+IF($Q802=1,RetAgeO,RetAgeE)=FY,MONTH($I802),IF(YEAR($I802)+IF($Q802=1,RetAgeO,RetAgeE)&lt;FY,1,0)))</f>
        <v/>
      </c>
      <c r="V802" s="38">
        <f>IF(OR($R802=0,NOT(ISNUMBER($K802))),0,IF(YEAR($K802)=FY,MONTH($K802),IF(YEAR($K802)&lt;FY,1,0)))</f>
        <v/>
      </c>
      <c r="W802" s="38">
        <f>IF($R802=0,0,MIN(12,IF(AND(ISNUMBER($O802),$O802&gt;=1,$O802&lt;=12),INT($O802),12),IF(AND(RetireExit="Yes",$U802&gt;0),$U802,12),IF(AND(ContractExit="Yes",$V802&gt;0),$V802,12)))</f>
        <v/>
      </c>
      <c r="X802" s="37">
        <f>IF(ISNUMBER($P802),$P802,IncPct)</f>
        <v/>
      </c>
      <c r="Y802" s="39">
        <f>IF($W802=0,0,MAX(0,MIN($W802,IncMonth-1))+MAX(0,$W802-IncMonth+1)*(1+$X802))</f>
        <v/>
      </c>
      <c r="Z802" s="40">
        <f>IF($C802="",0,IFERROR(INDEX(Departments!$B$5:$B$54,MATCH($C802,Departments!$A$5:$A$54,0)),0))</f>
        <v/>
      </c>
      <c r="AA802" s="41">
        <f>N($L802)*$Y802</f>
        <v/>
      </c>
      <c r="AB802" s="41">
        <f>N($M802)*$Y802</f>
        <v/>
      </c>
      <c r="AC802" s="41">
        <f>$AA802*$Z802</f>
        <v/>
      </c>
      <c r="AD802" s="41">
        <f>$AA802*BonusMonths/12</f>
        <v/>
      </c>
      <c r="AE802" s="41">
        <f>($AA802+SI_Gross*$AB802)*IF($Q802=1,SI_O,SI_E)</f>
        <v/>
      </c>
      <c r="AF802" s="41">
        <f>IF($Q802=1,0,$AA802*EOSB)</f>
        <v/>
      </c>
      <c r="AG802" s="41">
        <f>$AN802*$W802</f>
        <v/>
      </c>
      <c r="AH802" s="41">
        <f>SUM($AA802:$AG802)</f>
        <v/>
      </c>
      <c r="AI802" s="41">
        <f>12*($AM802+$AN802)</f>
        <v/>
      </c>
      <c r="AJ802" s="41">
        <f>$AM802*((IncMonth-1)+(13-IncMonth)*(1+$X802))+12*$AN802</f>
        <v/>
      </c>
      <c r="AK802" s="41">
        <f>IF($R802=1,N($L802)+N($M802),0)</f>
        <v/>
      </c>
      <c r="AL802">
        <f>IF($C802="","",IF(N($L802)&lt;=0,"Basic salary missing",IF(ISNA(MATCH($C802,Departments!$A$5:$A$54,0)),"Department not on Departments sheet",IF(AND($I802&lt;&gt;"",NOT(ISNUMBER($I802))),"Date of birth is text, not a date",IF(AND($K802&lt;&gt;"",NOT(ISNUMBER($K802))),"Contract end is text, not a date","")))))</f>
        <v/>
      </c>
      <c r="AM802" s="41">
        <f>IF($R802=0,0,N($L802)*(1+$Z802+BonusMonths/12+IF($Q802=1,0,EOSB))+N($M802)+(N($L802)+SI_Gross*N($M802))*IF($Q802=1,SI_O,SI_E))</f>
        <v/>
      </c>
      <c r="AN802" s="41">
        <f>IF($R802=0,0,(IF($Q802=1,MedO,MedE+Ticket)+Training)/12)</f>
        <v/>
      </c>
    </row>
    <row r="803">
      <c r="I803" s="35" t="n"/>
      <c r="J803" s="35" t="n"/>
      <c r="K803" s="35" t="n"/>
      <c r="L803" s="36" t="n"/>
      <c r="M803" s="36" t="n"/>
      <c r="P803" s="37" t="n"/>
      <c r="Q803" s="38">
        <f>IF($C803="",0,IF(OR(LOWER(TRIM($G803))="omani",LOWER(TRIM($G803))="oman",LOWER(TRIM($G803))="om",LOWER(TRIM($G803))="local"),1,0))</f>
        <v/>
      </c>
      <c r="R803" s="38">
        <f>IF($C803="",0,IF(OR(ISNUMBER(SEARCH("resign",$N803)),ISNUMBER(SEARCH("terminat",$N803)),ISNUMBER(SEARCH("inactive",$N803)),ISNUMBER(SEARCH("vacan",$N803)),ISNUMBER(SEARCH("deceased",$N803)),ISNUMBER(SEARCH("separated",$N803))),0,1))</f>
        <v/>
      </c>
      <c r="S803">
        <f>IF(OR($R803=0,NOT(ISNUMBER($I803))),"",IFERROR(DATEDIF($I803,DATE(FY,1,1),"y"),""))</f>
        <v/>
      </c>
      <c r="T803">
        <f>IF(OR($R803=0,NOT(ISNUMBER($J803))),"",IFERROR(DATEDIF($J803,DATE(FY,1,1),"y"),0))</f>
        <v/>
      </c>
      <c r="U803" s="38">
        <f>IF(OR($R803=0,NOT(ISNUMBER($I803))),0,IF(YEAR($I803)+IF($Q803=1,RetAgeO,RetAgeE)=FY,MONTH($I803),IF(YEAR($I803)+IF($Q803=1,RetAgeO,RetAgeE)&lt;FY,1,0)))</f>
        <v/>
      </c>
      <c r="V803" s="38">
        <f>IF(OR($R803=0,NOT(ISNUMBER($K803))),0,IF(YEAR($K803)=FY,MONTH($K803),IF(YEAR($K803)&lt;FY,1,0)))</f>
        <v/>
      </c>
      <c r="W803" s="38">
        <f>IF($R803=0,0,MIN(12,IF(AND(ISNUMBER($O803),$O803&gt;=1,$O803&lt;=12),INT($O803),12),IF(AND(RetireExit="Yes",$U803&gt;0),$U803,12),IF(AND(ContractExit="Yes",$V803&gt;0),$V803,12)))</f>
        <v/>
      </c>
      <c r="X803" s="37">
        <f>IF(ISNUMBER($P803),$P803,IncPct)</f>
        <v/>
      </c>
      <c r="Y803" s="39">
        <f>IF($W803=0,0,MAX(0,MIN($W803,IncMonth-1))+MAX(0,$W803-IncMonth+1)*(1+$X803))</f>
        <v/>
      </c>
      <c r="Z803" s="40">
        <f>IF($C803="",0,IFERROR(INDEX(Departments!$B$5:$B$54,MATCH($C803,Departments!$A$5:$A$54,0)),0))</f>
        <v/>
      </c>
      <c r="AA803" s="41">
        <f>N($L803)*$Y803</f>
        <v/>
      </c>
      <c r="AB803" s="41">
        <f>N($M803)*$Y803</f>
        <v/>
      </c>
      <c r="AC803" s="41">
        <f>$AA803*$Z803</f>
        <v/>
      </c>
      <c r="AD803" s="41">
        <f>$AA803*BonusMonths/12</f>
        <v/>
      </c>
      <c r="AE803" s="41">
        <f>($AA803+SI_Gross*$AB803)*IF($Q803=1,SI_O,SI_E)</f>
        <v/>
      </c>
      <c r="AF803" s="41">
        <f>IF($Q803=1,0,$AA803*EOSB)</f>
        <v/>
      </c>
      <c r="AG803" s="41">
        <f>$AN803*$W803</f>
        <v/>
      </c>
      <c r="AH803" s="41">
        <f>SUM($AA803:$AG803)</f>
        <v/>
      </c>
      <c r="AI803" s="41">
        <f>12*($AM803+$AN803)</f>
        <v/>
      </c>
      <c r="AJ803" s="41">
        <f>$AM803*((IncMonth-1)+(13-IncMonth)*(1+$X803))+12*$AN803</f>
        <v/>
      </c>
      <c r="AK803" s="41">
        <f>IF($R803=1,N($L803)+N($M803),0)</f>
        <v/>
      </c>
      <c r="AL803">
        <f>IF($C803="","",IF(N($L803)&lt;=0,"Basic salary missing",IF(ISNA(MATCH($C803,Departments!$A$5:$A$54,0)),"Department not on Departments sheet",IF(AND($I803&lt;&gt;"",NOT(ISNUMBER($I803))),"Date of birth is text, not a date",IF(AND($K803&lt;&gt;"",NOT(ISNUMBER($K803))),"Contract end is text, not a date","")))))</f>
        <v/>
      </c>
      <c r="AM803" s="41">
        <f>IF($R803=0,0,N($L803)*(1+$Z803+BonusMonths/12+IF($Q803=1,0,EOSB))+N($M803)+(N($L803)+SI_Gross*N($M803))*IF($Q803=1,SI_O,SI_E))</f>
        <v/>
      </c>
      <c r="AN803" s="41">
        <f>IF($R803=0,0,(IF($Q803=1,MedO,MedE+Ticket)+Training)/12)</f>
        <v/>
      </c>
    </row>
    <row r="804">
      <c r="I804" s="35" t="n"/>
      <c r="J804" s="35" t="n"/>
      <c r="K804" s="35" t="n"/>
      <c r="L804" s="36" t="n"/>
      <c r="M804" s="36" t="n"/>
      <c r="P804" s="37" t="n"/>
      <c r="Q804" s="38">
        <f>IF($C804="",0,IF(OR(LOWER(TRIM($G804))="omani",LOWER(TRIM($G804))="oman",LOWER(TRIM($G804))="om",LOWER(TRIM($G804))="local"),1,0))</f>
        <v/>
      </c>
      <c r="R804" s="38">
        <f>IF($C804="",0,IF(OR(ISNUMBER(SEARCH("resign",$N804)),ISNUMBER(SEARCH("terminat",$N804)),ISNUMBER(SEARCH("inactive",$N804)),ISNUMBER(SEARCH("vacan",$N804)),ISNUMBER(SEARCH("deceased",$N804)),ISNUMBER(SEARCH("separated",$N804))),0,1))</f>
        <v/>
      </c>
      <c r="S804">
        <f>IF(OR($R804=0,NOT(ISNUMBER($I804))),"",IFERROR(DATEDIF($I804,DATE(FY,1,1),"y"),""))</f>
        <v/>
      </c>
      <c r="T804">
        <f>IF(OR($R804=0,NOT(ISNUMBER($J804))),"",IFERROR(DATEDIF($J804,DATE(FY,1,1),"y"),0))</f>
        <v/>
      </c>
      <c r="U804" s="38">
        <f>IF(OR($R804=0,NOT(ISNUMBER($I804))),0,IF(YEAR($I804)+IF($Q804=1,RetAgeO,RetAgeE)=FY,MONTH($I804),IF(YEAR($I804)+IF($Q804=1,RetAgeO,RetAgeE)&lt;FY,1,0)))</f>
        <v/>
      </c>
      <c r="V804" s="38">
        <f>IF(OR($R804=0,NOT(ISNUMBER($K804))),0,IF(YEAR($K804)=FY,MONTH($K804),IF(YEAR($K804)&lt;FY,1,0)))</f>
        <v/>
      </c>
      <c r="W804" s="38">
        <f>IF($R804=0,0,MIN(12,IF(AND(ISNUMBER($O804),$O804&gt;=1,$O804&lt;=12),INT($O804),12),IF(AND(RetireExit="Yes",$U804&gt;0),$U804,12),IF(AND(ContractExit="Yes",$V804&gt;0),$V804,12)))</f>
        <v/>
      </c>
      <c r="X804" s="37">
        <f>IF(ISNUMBER($P804),$P804,IncPct)</f>
        <v/>
      </c>
      <c r="Y804" s="39">
        <f>IF($W804=0,0,MAX(0,MIN($W804,IncMonth-1))+MAX(0,$W804-IncMonth+1)*(1+$X804))</f>
        <v/>
      </c>
      <c r="Z804" s="40">
        <f>IF($C804="",0,IFERROR(INDEX(Departments!$B$5:$B$54,MATCH($C804,Departments!$A$5:$A$54,0)),0))</f>
        <v/>
      </c>
      <c r="AA804" s="41">
        <f>N($L804)*$Y804</f>
        <v/>
      </c>
      <c r="AB804" s="41">
        <f>N($M804)*$Y804</f>
        <v/>
      </c>
      <c r="AC804" s="41">
        <f>$AA804*$Z804</f>
        <v/>
      </c>
      <c r="AD804" s="41">
        <f>$AA804*BonusMonths/12</f>
        <v/>
      </c>
      <c r="AE804" s="41">
        <f>($AA804+SI_Gross*$AB804)*IF($Q804=1,SI_O,SI_E)</f>
        <v/>
      </c>
      <c r="AF804" s="41">
        <f>IF($Q804=1,0,$AA804*EOSB)</f>
        <v/>
      </c>
      <c r="AG804" s="41">
        <f>$AN804*$W804</f>
        <v/>
      </c>
      <c r="AH804" s="41">
        <f>SUM($AA804:$AG804)</f>
        <v/>
      </c>
      <c r="AI804" s="41">
        <f>12*($AM804+$AN804)</f>
        <v/>
      </c>
      <c r="AJ804" s="41">
        <f>$AM804*((IncMonth-1)+(13-IncMonth)*(1+$X804))+12*$AN804</f>
        <v/>
      </c>
      <c r="AK804" s="41">
        <f>IF($R804=1,N($L804)+N($M804),0)</f>
        <v/>
      </c>
      <c r="AL804">
        <f>IF($C804="","",IF(N($L804)&lt;=0,"Basic salary missing",IF(ISNA(MATCH($C804,Departments!$A$5:$A$54,0)),"Department not on Departments sheet",IF(AND($I804&lt;&gt;"",NOT(ISNUMBER($I804))),"Date of birth is text, not a date",IF(AND($K804&lt;&gt;"",NOT(ISNUMBER($K804))),"Contract end is text, not a date","")))))</f>
        <v/>
      </c>
      <c r="AM804" s="41">
        <f>IF($R804=0,0,N($L804)*(1+$Z804+BonusMonths/12+IF($Q804=1,0,EOSB))+N($M804)+(N($L804)+SI_Gross*N($M804))*IF($Q804=1,SI_O,SI_E))</f>
        <v/>
      </c>
      <c r="AN804" s="41">
        <f>IF($R804=0,0,(IF($Q804=1,MedO,MedE+Ticket)+Training)/12)</f>
        <v/>
      </c>
    </row>
    <row r="805">
      <c r="I805" s="35" t="n"/>
      <c r="J805" s="35" t="n"/>
      <c r="K805" s="35" t="n"/>
      <c r="L805" s="36" t="n"/>
      <c r="M805" s="36" t="n"/>
      <c r="P805" s="37" t="n"/>
      <c r="Q805" s="38">
        <f>IF($C805="",0,IF(OR(LOWER(TRIM($G805))="omani",LOWER(TRIM($G805))="oman",LOWER(TRIM($G805))="om",LOWER(TRIM($G805))="local"),1,0))</f>
        <v/>
      </c>
      <c r="R805" s="38">
        <f>IF($C805="",0,IF(OR(ISNUMBER(SEARCH("resign",$N805)),ISNUMBER(SEARCH("terminat",$N805)),ISNUMBER(SEARCH("inactive",$N805)),ISNUMBER(SEARCH("vacan",$N805)),ISNUMBER(SEARCH("deceased",$N805)),ISNUMBER(SEARCH("separated",$N805))),0,1))</f>
        <v/>
      </c>
      <c r="S805">
        <f>IF(OR($R805=0,NOT(ISNUMBER($I805))),"",IFERROR(DATEDIF($I805,DATE(FY,1,1),"y"),""))</f>
        <v/>
      </c>
      <c r="T805">
        <f>IF(OR($R805=0,NOT(ISNUMBER($J805))),"",IFERROR(DATEDIF($J805,DATE(FY,1,1),"y"),0))</f>
        <v/>
      </c>
      <c r="U805" s="38">
        <f>IF(OR($R805=0,NOT(ISNUMBER($I805))),0,IF(YEAR($I805)+IF($Q805=1,RetAgeO,RetAgeE)=FY,MONTH($I805),IF(YEAR($I805)+IF($Q805=1,RetAgeO,RetAgeE)&lt;FY,1,0)))</f>
        <v/>
      </c>
      <c r="V805" s="38">
        <f>IF(OR($R805=0,NOT(ISNUMBER($K805))),0,IF(YEAR($K805)=FY,MONTH($K805),IF(YEAR($K805)&lt;FY,1,0)))</f>
        <v/>
      </c>
      <c r="W805" s="38">
        <f>IF($R805=0,0,MIN(12,IF(AND(ISNUMBER($O805),$O805&gt;=1,$O805&lt;=12),INT($O805),12),IF(AND(RetireExit="Yes",$U805&gt;0),$U805,12),IF(AND(ContractExit="Yes",$V805&gt;0),$V805,12)))</f>
        <v/>
      </c>
      <c r="X805" s="37">
        <f>IF(ISNUMBER($P805),$P805,IncPct)</f>
        <v/>
      </c>
      <c r="Y805" s="39">
        <f>IF($W805=0,0,MAX(0,MIN($W805,IncMonth-1))+MAX(0,$W805-IncMonth+1)*(1+$X805))</f>
        <v/>
      </c>
      <c r="Z805" s="40">
        <f>IF($C805="",0,IFERROR(INDEX(Departments!$B$5:$B$54,MATCH($C805,Departments!$A$5:$A$54,0)),0))</f>
        <v/>
      </c>
      <c r="AA805" s="41">
        <f>N($L805)*$Y805</f>
        <v/>
      </c>
      <c r="AB805" s="41">
        <f>N($M805)*$Y805</f>
        <v/>
      </c>
      <c r="AC805" s="41">
        <f>$AA805*$Z805</f>
        <v/>
      </c>
      <c r="AD805" s="41">
        <f>$AA805*BonusMonths/12</f>
        <v/>
      </c>
      <c r="AE805" s="41">
        <f>($AA805+SI_Gross*$AB805)*IF($Q805=1,SI_O,SI_E)</f>
        <v/>
      </c>
      <c r="AF805" s="41">
        <f>IF($Q805=1,0,$AA805*EOSB)</f>
        <v/>
      </c>
      <c r="AG805" s="41">
        <f>$AN805*$W805</f>
        <v/>
      </c>
      <c r="AH805" s="41">
        <f>SUM($AA805:$AG805)</f>
        <v/>
      </c>
      <c r="AI805" s="41">
        <f>12*($AM805+$AN805)</f>
        <v/>
      </c>
      <c r="AJ805" s="41">
        <f>$AM805*((IncMonth-1)+(13-IncMonth)*(1+$X805))+12*$AN805</f>
        <v/>
      </c>
      <c r="AK805" s="41">
        <f>IF($R805=1,N($L805)+N($M805),0)</f>
        <v/>
      </c>
      <c r="AL805">
        <f>IF($C805="","",IF(N($L805)&lt;=0,"Basic salary missing",IF(ISNA(MATCH($C805,Departments!$A$5:$A$54,0)),"Department not on Departments sheet",IF(AND($I805&lt;&gt;"",NOT(ISNUMBER($I805))),"Date of birth is text, not a date",IF(AND($K805&lt;&gt;"",NOT(ISNUMBER($K805))),"Contract end is text, not a date","")))))</f>
        <v/>
      </c>
      <c r="AM805" s="41">
        <f>IF($R805=0,0,N($L805)*(1+$Z805+BonusMonths/12+IF($Q805=1,0,EOSB))+N($M805)+(N($L805)+SI_Gross*N($M805))*IF($Q805=1,SI_O,SI_E))</f>
        <v/>
      </c>
      <c r="AN805" s="41">
        <f>IF($R805=0,0,(IF($Q805=1,MedO,MedE+Ticket)+Training)/12)</f>
        <v/>
      </c>
    </row>
    <row r="806">
      <c r="I806" s="35" t="n"/>
      <c r="J806" s="35" t="n"/>
      <c r="K806" s="35" t="n"/>
      <c r="L806" s="36" t="n"/>
      <c r="M806" s="36" t="n"/>
      <c r="P806" s="37" t="n"/>
      <c r="Q806" s="38">
        <f>IF($C806="",0,IF(OR(LOWER(TRIM($G806))="omani",LOWER(TRIM($G806))="oman",LOWER(TRIM($G806))="om",LOWER(TRIM($G806))="local"),1,0))</f>
        <v/>
      </c>
      <c r="R806" s="38">
        <f>IF($C806="",0,IF(OR(ISNUMBER(SEARCH("resign",$N806)),ISNUMBER(SEARCH("terminat",$N806)),ISNUMBER(SEARCH("inactive",$N806)),ISNUMBER(SEARCH("vacan",$N806)),ISNUMBER(SEARCH("deceased",$N806)),ISNUMBER(SEARCH("separated",$N806))),0,1))</f>
        <v/>
      </c>
      <c r="S806">
        <f>IF(OR($R806=0,NOT(ISNUMBER($I806))),"",IFERROR(DATEDIF($I806,DATE(FY,1,1),"y"),""))</f>
        <v/>
      </c>
      <c r="T806">
        <f>IF(OR($R806=0,NOT(ISNUMBER($J806))),"",IFERROR(DATEDIF($J806,DATE(FY,1,1),"y"),0))</f>
        <v/>
      </c>
      <c r="U806" s="38">
        <f>IF(OR($R806=0,NOT(ISNUMBER($I806))),0,IF(YEAR($I806)+IF($Q806=1,RetAgeO,RetAgeE)=FY,MONTH($I806),IF(YEAR($I806)+IF($Q806=1,RetAgeO,RetAgeE)&lt;FY,1,0)))</f>
        <v/>
      </c>
      <c r="V806" s="38">
        <f>IF(OR($R806=0,NOT(ISNUMBER($K806))),0,IF(YEAR($K806)=FY,MONTH($K806),IF(YEAR($K806)&lt;FY,1,0)))</f>
        <v/>
      </c>
      <c r="W806" s="38">
        <f>IF($R806=0,0,MIN(12,IF(AND(ISNUMBER($O806),$O806&gt;=1,$O806&lt;=12),INT($O806),12),IF(AND(RetireExit="Yes",$U806&gt;0),$U806,12),IF(AND(ContractExit="Yes",$V806&gt;0),$V806,12)))</f>
        <v/>
      </c>
      <c r="X806" s="37">
        <f>IF(ISNUMBER($P806),$P806,IncPct)</f>
        <v/>
      </c>
      <c r="Y806" s="39">
        <f>IF($W806=0,0,MAX(0,MIN($W806,IncMonth-1))+MAX(0,$W806-IncMonth+1)*(1+$X806))</f>
        <v/>
      </c>
      <c r="Z806" s="40">
        <f>IF($C806="",0,IFERROR(INDEX(Departments!$B$5:$B$54,MATCH($C806,Departments!$A$5:$A$54,0)),0))</f>
        <v/>
      </c>
      <c r="AA806" s="41">
        <f>N($L806)*$Y806</f>
        <v/>
      </c>
      <c r="AB806" s="41">
        <f>N($M806)*$Y806</f>
        <v/>
      </c>
      <c r="AC806" s="41">
        <f>$AA806*$Z806</f>
        <v/>
      </c>
      <c r="AD806" s="41">
        <f>$AA806*BonusMonths/12</f>
        <v/>
      </c>
      <c r="AE806" s="41">
        <f>($AA806+SI_Gross*$AB806)*IF($Q806=1,SI_O,SI_E)</f>
        <v/>
      </c>
      <c r="AF806" s="41">
        <f>IF($Q806=1,0,$AA806*EOSB)</f>
        <v/>
      </c>
      <c r="AG806" s="41">
        <f>$AN806*$W806</f>
        <v/>
      </c>
      <c r="AH806" s="41">
        <f>SUM($AA806:$AG806)</f>
        <v/>
      </c>
      <c r="AI806" s="41">
        <f>12*($AM806+$AN806)</f>
        <v/>
      </c>
      <c r="AJ806" s="41">
        <f>$AM806*((IncMonth-1)+(13-IncMonth)*(1+$X806))+12*$AN806</f>
        <v/>
      </c>
      <c r="AK806" s="41">
        <f>IF($R806=1,N($L806)+N($M806),0)</f>
        <v/>
      </c>
      <c r="AL806">
        <f>IF($C806="","",IF(N($L806)&lt;=0,"Basic salary missing",IF(ISNA(MATCH($C806,Departments!$A$5:$A$54,0)),"Department not on Departments sheet",IF(AND($I806&lt;&gt;"",NOT(ISNUMBER($I806))),"Date of birth is text, not a date",IF(AND($K806&lt;&gt;"",NOT(ISNUMBER($K806))),"Contract end is text, not a date","")))))</f>
        <v/>
      </c>
      <c r="AM806" s="41">
        <f>IF($R806=0,0,N($L806)*(1+$Z806+BonusMonths/12+IF($Q806=1,0,EOSB))+N($M806)+(N($L806)+SI_Gross*N($M806))*IF($Q806=1,SI_O,SI_E))</f>
        <v/>
      </c>
      <c r="AN806" s="41">
        <f>IF($R806=0,0,(IF($Q806=1,MedO,MedE+Ticket)+Training)/12)</f>
        <v/>
      </c>
    </row>
    <row r="807">
      <c r="I807" s="35" t="n"/>
      <c r="J807" s="35" t="n"/>
      <c r="K807" s="35" t="n"/>
      <c r="L807" s="36" t="n"/>
      <c r="M807" s="36" t="n"/>
      <c r="P807" s="37" t="n"/>
      <c r="Q807" s="38">
        <f>IF($C807="",0,IF(OR(LOWER(TRIM($G807))="omani",LOWER(TRIM($G807))="oman",LOWER(TRIM($G807))="om",LOWER(TRIM($G807))="local"),1,0))</f>
        <v/>
      </c>
      <c r="R807" s="38">
        <f>IF($C807="",0,IF(OR(ISNUMBER(SEARCH("resign",$N807)),ISNUMBER(SEARCH("terminat",$N807)),ISNUMBER(SEARCH("inactive",$N807)),ISNUMBER(SEARCH("vacan",$N807)),ISNUMBER(SEARCH("deceased",$N807)),ISNUMBER(SEARCH("separated",$N807))),0,1))</f>
        <v/>
      </c>
      <c r="S807">
        <f>IF(OR($R807=0,NOT(ISNUMBER($I807))),"",IFERROR(DATEDIF($I807,DATE(FY,1,1),"y"),""))</f>
        <v/>
      </c>
      <c r="T807">
        <f>IF(OR($R807=0,NOT(ISNUMBER($J807))),"",IFERROR(DATEDIF($J807,DATE(FY,1,1),"y"),0))</f>
        <v/>
      </c>
      <c r="U807" s="38">
        <f>IF(OR($R807=0,NOT(ISNUMBER($I807))),0,IF(YEAR($I807)+IF($Q807=1,RetAgeO,RetAgeE)=FY,MONTH($I807),IF(YEAR($I807)+IF($Q807=1,RetAgeO,RetAgeE)&lt;FY,1,0)))</f>
        <v/>
      </c>
      <c r="V807" s="38">
        <f>IF(OR($R807=0,NOT(ISNUMBER($K807))),0,IF(YEAR($K807)=FY,MONTH($K807),IF(YEAR($K807)&lt;FY,1,0)))</f>
        <v/>
      </c>
      <c r="W807" s="38">
        <f>IF($R807=0,0,MIN(12,IF(AND(ISNUMBER($O807),$O807&gt;=1,$O807&lt;=12),INT($O807),12),IF(AND(RetireExit="Yes",$U807&gt;0),$U807,12),IF(AND(ContractExit="Yes",$V807&gt;0),$V807,12)))</f>
        <v/>
      </c>
      <c r="X807" s="37">
        <f>IF(ISNUMBER($P807),$P807,IncPct)</f>
        <v/>
      </c>
      <c r="Y807" s="39">
        <f>IF($W807=0,0,MAX(0,MIN($W807,IncMonth-1))+MAX(0,$W807-IncMonth+1)*(1+$X807))</f>
        <v/>
      </c>
      <c r="Z807" s="40">
        <f>IF($C807="",0,IFERROR(INDEX(Departments!$B$5:$B$54,MATCH($C807,Departments!$A$5:$A$54,0)),0))</f>
        <v/>
      </c>
      <c r="AA807" s="41">
        <f>N($L807)*$Y807</f>
        <v/>
      </c>
      <c r="AB807" s="41">
        <f>N($M807)*$Y807</f>
        <v/>
      </c>
      <c r="AC807" s="41">
        <f>$AA807*$Z807</f>
        <v/>
      </c>
      <c r="AD807" s="41">
        <f>$AA807*BonusMonths/12</f>
        <v/>
      </c>
      <c r="AE807" s="41">
        <f>($AA807+SI_Gross*$AB807)*IF($Q807=1,SI_O,SI_E)</f>
        <v/>
      </c>
      <c r="AF807" s="41">
        <f>IF($Q807=1,0,$AA807*EOSB)</f>
        <v/>
      </c>
      <c r="AG807" s="41">
        <f>$AN807*$W807</f>
        <v/>
      </c>
      <c r="AH807" s="41">
        <f>SUM($AA807:$AG807)</f>
        <v/>
      </c>
      <c r="AI807" s="41">
        <f>12*($AM807+$AN807)</f>
        <v/>
      </c>
      <c r="AJ807" s="41">
        <f>$AM807*((IncMonth-1)+(13-IncMonth)*(1+$X807))+12*$AN807</f>
        <v/>
      </c>
      <c r="AK807" s="41">
        <f>IF($R807=1,N($L807)+N($M807),0)</f>
        <v/>
      </c>
      <c r="AL807">
        <f>IF($C807="","",IF(N($L807)&lt;=0,"Basic salary missing",IF(ISNA(MATCH($C807,Departments!$A$5:$A$54,0)),"Department not on Departments sheet",IF(AND($I807&lt;&gt;"",NOT(ISNUMBER($I807))),"Date of birth is text, not a date",IF(AND($K807&lt;&gt;"",NOT(ISNUMBER($K807))),"Contract end is text, not a date","")))))</f>
        <v/>
      </c>
      <c r="AM807" s="41">
        <f>IF($R807=0,0,N($L807)*(1+$Z807+BonusMonths/12+IF($Q807=1,0,EOSB))+N($M807)+(N($L807)+SI_Gross*N($M807))*IF($Q807=1,SI_O,SI_E))</f>
        <v/>
      </c>
      <c r="AN807" s="41">
        <f>IF($R807=0,0,(IF($Q807=1,MedO,MedE+Ticket)+Training)/12)</f>
        <v/>
      </c>
    </row>
    <row r="808">
      <c r="I808" s="35" t="n"/>
      <c r="J808" s="35" t="n"/>
      <c r="K808" s="35" t="n"/>
      <c r="L808" s="36" t="n"/>
      <c r="M808" s="36" t="n"/>
      <c r="P808" s="37" t="n"/>
      <c r="Q808" s="38">
        <f>IF($C808="",0,IF(OR(LOWER(TRIM($G808))="omani",LOWER(TRIM($G808))="oman",LOWER(TRIM($G808))="om",LOWER(TRIM($G808))="local"),1,0))</f>
        <v/>
      </c>
      <c r="R808" s="38">
        <f>IF($C808="",0,IF(OR(ISNUMBER(SEARCH("resign",$N808)),ISNUMBER(SEARCH("terminat",$N808)),ISNUMBER(SEARCH("inactive",$N808)),ISNUMBER(SEARCH("vacan",$N808)),ISNUMBER(SEARCH("deceased",$N808)),ISNUMBER(SEARCH("separated",$N808))),0,1))</f>
        <v/>
      </c>
      <c r="S808">
        <f>IF(OR($R808=0,NOT(ISNUMBER($I808))),"",IFERROR(DATEDIF($I808,DATE(FY,1,1),"y"),""))</f>
        <v/>
      </c>
      <c r="T808">
        <f>IF(OR($R808=0,NOT(ISNUMBER($J808))),"",IFERROR(DATEDIF($J808,DATE(FY,1,1),"y"),0))</f>
        <v/>
      </c>
      <c r="U808" s="38">
        <f>IF(OR($R808=0,NOT(ISNUMBER($I808))),0,IF(YEAR($I808)+IF($Q808=1,RetAgeO,RetAgeE)=FY,MONTH($I808),IF(YEAR($I808)+IF($Q808=1,RetAgeO,RetAgeE)&lt;FY,1,0)))</f>
        <v/>
      </c>
      <c r="V808" s="38">
        <f>IF(OR($R808=0,NOT(ISNUMBER($K808))),0,IF(YEAR($K808)=FY,MONTH($K808),IF(YEAR($K808)&lt;FY,1,0)))</f>
        <v/>
      </c>
      <c r="W808" s="38">
        <f>IF($R808=0,0,MIN(12,IF(AND(ISNUMBER($O808),$O808&gt;=1,$O808&lt;=12),INT($O808),12),IF(AND(RetireExit="Yes",$U808&gt;0),$U808,12),IF(AND(ContractExit="Yes",$V808&gt;0),$V808,12)))</f>
        <v/>
      </c>
      <c r="X808" s="37">
        <f>IF(ISNUMBER($P808),$P808,IncPct)</f>
        <v/>
      </c>
      <c r="Y808" s="39">
        <f>IF($W808=0,0,MAX(0,MIN($W808,IncMonth-1))+MAX(0,$W808-IncMonth+1)*(1+$X808))</f>
        <v/>
      </c>
      <c r="Z808" s="40">
        <f>IF($C808="",0,IFERROR(INDEX(Departments!$B$5:$B$54,MATCH($C808,Departments!$A$5:$A$54,0)),0))</f>
        <v/>
      </c>
      <c r="AA808" s="41">
        <f>N($L808)*$Y808</f>
        <v/>
      </c>
      <c r="AB808" s="41">
        <f>N($M808)*$Y808</f>
        <v/>
      </c>
      <c r="AC808" s="41">
        <f>$AA808*$Z808</f>
        <v/>
      </c>
      <c r="AD808" s="41">
        <f>$AA808*BonusMonths/12</f>
        <v/>
      </c>
      <c r="AE808" s="41">
        <f>($AA808+SI_Gross*$AB808)*IF($Q808=1,SI_O,SI_E)</f>
        <v/>
      </c>
      <c r="AF808" s="41">
        <f>IF($Q808=1,0,$AA808*EOSB)</f>
        <v/>
      </c>
      <c r="AG808" s="41">
        <f>$AN808*$W808</f>
        <v/>
      </c>
      <c r="AH808" s="41">
        <f>SUM($AA808:$AG808)</f>
        <v/>
      </c>
      <c r="AI808" s="41">
        <f>12*($AM808+$AN808)</f>
        <v/>
      </c>
      <c r="AJ808" s="41">
        <f>$AM808*((IncMonth-1)+(13-IncMonth)*(1+$X808))+12*$AN808</f>
        <v/>
      </c>
      <c r="AK808" s="41">
        <f>IF($R808=1,N($L808)+N($M808),0)</f>
        <v/>
      </c>
      <c r="AL808">
        <f>IF($C808="","",IF(N($L808)&lt;=0,"Basic salary missing",IF(ISNA(MATCH($C808,Departments!$A$5:$A$54,0)),"Department not on Departments sheet",IF(AND($I808&lt;&gt;"",NOT(ISNUMBER($I808))),"Date of birth is text, not a date",IF(AND($K808&lt;&gt;"",NOT(ISNUMBER($K808))),"Contract end is text, not a date","")))))</f>
        <v/>
      </c>
      <c r="AM808" s="41">
        <f>IF($R808=0,0,N($L808)*(1+$Z808+BonusMonths/12+IF($Q808=1,0,EOSB))+N($M808)+(N($L808)+SI_Gross*N($M808))*IF($Q808=1,SI_O,SI_E))</f>
        <v/>
      </c>
      <c r="AN808" s="41">
        <f>IF($R808=0,0,(IF($Q808=1,MedO,MedE+Ticket)+Training)/12)</f>
        <v/>
      </c>
    </row>
    <row r="809">
      <c r="I809" s="35" t="n"/>
      <c r="J809" s="35" t="n"/>
      <c r="K809" s="35" t="n"/>
      <c r="L809" s="36" t="n"/>
      <c r="M809" s="36" t="n"/>
      <c r="P809" s="37" t="n"/>
      <c r="Q809" s="38">
        <f>IF($C809="",0,IF(OR(LOWER(TRIM($G809))="omani",LOWER(TRIM($G809))="oman",LOWER(TRIM($G809))="om",LOWER(TRIM($G809))="local"),1,0))</f>
        <v/>
      </c>
      <c r="R809" s="38">
        <f>IF($C809="",0,IF(OR(ISNUMBER(SEARCH("resign",$N809)),ISNUMBER(SEARCH("terminat",$N809)),ISNUMBER(SEARCH("inactive",$N809)),ISNUMBER(SEARCH("vacan",$N809)),ISNUMBER(SEARCH("deceased",$N809)),ISNUMBER(SEARCH("separated",$N809))),0,1))</f>
        <v/>
      </c>
      <c r="S809">
        <f>IF(OR($R809=0,NOT(ISNUMBER($I809))),"",IFERROR(DATEDIF($I809,DATE(FY,1,1),"y"),""))</f>
        <v/>
      </c>
      <c r="T809">
        <f>IF(OR($R809=0,NOT(ISNUMBER($J809))),"",IFERROR(DATEDIF($J809,DATE(FY,1,1),"y"),0))</f>
        <v/>
      </c>
      <c r="U809" s="38">
        <f>IF(OR($R809=0,NOT(ISNUMBER($I809))),0,IF(YEAR($I809)+IF($Q809=1,RetAgeO,RetAgeE)=FY,MONTH($I809),IF(YEAR($I809)+IF($Q809=1,RetAgeO,RetAgeE)&lt;FY,1,0)))</f>
        <v/>
      </c>
      <c r="V809" s="38">
        <f>IF(OR($R809=0,NOT(ISNUMBER($K809))),0,IF(YEAR($K809)=FY,MONTH($K809),IF(YEAR($K809)&lt;FY,1,0)))</f>
        <v/>
      </c>
      <c r="W809" s="38">
        <f>IF($R809=0,0,MIN(12,IF(AND(ISNUMBER($O809),$O809&gt;=1,$O809&lt;=12),INT($O809),12),IF(AND(RetireExit="Yes",$U809&gt;0),$U809,12),IF(AND(ContractExit="Yes",$V809&gt;0),$V809,12)))</f>
        <v/>
      </c>
      <c r="X809" s="37">
        <f>IF(ISNUMBER($P809),$P809,IncPct)</f>
        <v/>
      </c>
      <c r="Y809" s="39">
        <f>IF($W809=0,0,MAX(0,MIN($W809,IncMonth-1))+MAX(0,$W809-IncMonth+1)*(1+$X809))</f>
        <v/>
      </c>
      <c r="Z809" s="40">
        <f>IF($C809="",0,IFERROR(INDEX(Departments!$B$5:$B$54,MATCH($C809,Departments!$A$5:$A$54,0)),0))</f>
        <v/>
      </c>
      <c r="AA809" s="41">
        <f>N($L809)*$Y809</f>
        <v/>
      </c>
      <c r="AB809" s="41">
        <f>N($M809)*$Y809</f>
        <v/>
      </c>
      <c r="AC809" s="41">
        <f>$AA809*$Z809</f>
        <v/>
      </c>
      <c r="AD809" s="41">
        <f>$AA809*BonusMonths/12</f>
        <v/>
      </c>
      <c r="AE809" s="41">
        <f>($AA809+SI_Gross*$AB809)*IF($Q809=1,SI_O,SI_E)</f>
        <v/>
      </c>
      <c r="AF809" s="41">
        <f>IF($Q809=1,0,$AA809*EOSB)</f>
        <v/>
      </c>
      <c r="AG809" s="41">
        <f>$AN809*$W809</f>
        <v/>
      </c>
      <c r="AH809" s="41">
        <f>SUM($AA809:$AG809)</f>
        <v/>
      </c>
      <c r="AI809" s="41">
        <f>12*($AM809+$AN809)</f>
        <v/>
      </c>
      <c r="AJ809" s="41">
        <f>$AM809*((IncMonth-1)+(13-IncMonth)*(1+$X809))+12*$AN809</f>
        <v/>
      </c>
      <c r="AK809" s="41">
        <f>IF($R809=1,N($L809)+N($M809),0)</f>
        <v/>
      </c>
      <c r="AL809">
        <f>IF($C809="","",IF(N($L809)&lt;=0,"Basic salary missing",IF(ISNA(MATCH($C809,Departments!$A$5:$A$54,0)),"Department not on Departments sheet",IF(AND($I809&lt;&gt;"",NOT(ISNUMBER($I809))),"Date of birth is text, not a date",IF(AND($K809&lt;&gt;"",NOT(ISNUMBER($K809))),"Contract end is text, not a date","")))))</f>
        <v/>
      </c>
      <c r="AM809" s="41">
        <f>IF($R809=0,0,N($L809)*(1+$Z809+BonusMonths/12+IF($Q809=1,0,EOSB))+N($M809)+(N($L809)+SI_Gross*N($M809))*IF($Q809=1,SI_O,SI_E))</f>
        <v/>
      </c>
      <c r="AN809" s="41">
        <f>IF($R809=0,0,(IF($Q809=1,MedO,MedE+Ticket)+Training)/12)</f>
        <v/>
      </c>
    </row>
    <row r="810">
      <c r="I810" s="35" t="n"/>
      <c r="J810" s="35" t="n"/>
      <c r="K810" s="35" t="n"/>
      <c r="L810" s="36" t="n"/>
      <c r="M810" s="36" t="n"/>
      <c r="P810" s="37" t="n"/>
      <c r="Q810" s="38">
        <f>IF($C810="",0,IF(OR(LOWER(TRIM($G810))="omani",LOWER(TRIM($G810))="oman",LOWER(TRIM($G810))="om",LOWER(TRIM($G810))="local"),1,0))</f>
        <v/>
      </c>
      <c r="R810" s="38">
        <f>IF($C810="",0,IF(OR(ISNUMBER(SEARCH("resign",$N810)),ISNUMBER(SEARCH("terminat",$N810)),ISNUMBER(SEARCH("inactive",$N810)),ISNUMBER(SEARCH("vacan",$N810)),ISNUMBER(SEARCH("deceased",$N810)),ISNUMBER(SEARCH("separated",$N810))),0,1))</f>
        <v/>
      </c>
      <c r="S810">
        <f>IF(OR($R810=0,NOT(ISNUMBER($I810))),"",IFERROR(DATEDIF($I810,DATE(FY,1,1),"y"),""))</f>
        <v/>
      </c>
      <c r="T810">
        <f>IF(OR($R810=0,NOT(ISNUMBER($J810))),"",IFERROR(DATEDIF($J810,DATE(FY,1,1),"y"),0))</f>
        <v/>
      </c>
      <c r="U810" s="38">
        <f>IF(OR($R810=0,NOT(ISNUMBER($I810))),0,IF(YEAR($I810)+IF($Q810=1,RetAgeO,RetAgeE)=FY,MONTH($I810),IF(YEAR($I810)+IF($Q810=1,RetAgeO,RetAgeE)&lt;FY,1,0)))</f>
        <v/>
      </c>
      <c r="V810" s="38">
        <f>IF(OR($R810=0,NOT(ISNUMBER($K810))),0,IF(YEAR($K810)=FY,MONTH($K810),IF(YEAR($K810)&lt;FY,1,0)))</f>
        <v/>
      </c>
      <c r="W810" s="38">
        <f>IF($R810=0,0,MIN(12,IF(AND(ISNUMBER($O810),$O810&gt;=1,$O810&lt;=12),INT($O810),12),IF(AND(RetireExit="Yes",$U810&gt;0),$U810,12),IF(AND(ContractExit="Yes",$V810&gt;0),$V810,12)))</f>
        <v/>
      </c>
      <c r="X810" s="37">
        <f>IF(ISNUMBER($P810),$P810,IncPct)</f>
        <v/>
      </c>
      <c r="Y810" s="39">
        <f>IF($W810=0,0,MAX(0,MIN($W810,IncMonth-1))+MAX(0,$W810-IncMonth+1)*(1+$X810))</f>
        <v/>
      </c>
      <c r="Z810" s="40">
        <f>IF($C810="",0,IFERROR(INDEX(Departments!$B$5:$B$54,MATCH($C810,Departments!$A$5:$A$54,0)),0))</f>
        <v/>
      </c>
      <c r="AA810" s="41">
        <f>N($L810)*$Y810</f>
        <v/>
      </c>
      <c r="AB810" s="41">
        <f>N($M810)*$Y810</f>
        <v/>
      </c>
      <c r="AC810" s="41">
        <f>$AA810*$Z810</f>
        <v/>
      </c>
      <c r="AD810" s="41">
        <f>$AA810*BonusMonths/12</f>
        <v/>
      </c>
      <c r="AE810" s="41">
        <f>($AA810+SI_Gross*$AB810)*IF($Q810=1,SI_O,SI_E)</f>
        <v/>
      </c>
      <c r="AF810" s="41">
        <f>IF($Q810=1,0,$AA810*EOSB)</f>
        <v/>
      </c>
      <c r="AG810" s="41">
        <f>$AN810*$W810</f>
        <v/>
      </c>
      <c r="AH810" s="41">
        <f>SUM($AA810:$AG810)</f>
        <v/>
      </c>
      <c r="AI810" s="41">
        <f>12*($AM810+$AN810)</f>
        <v/>
      </c>
      <c r="AJ810" s="41">
        <f>$AM810*((IncMonth-1)+(13-IncMonth)*(1+$X810))+12*$AN810</f>
        <v/>
      </c>
      <c r="AK810" s="41">
        <f>IF($R810=1,N($L810)+N($M810),0)</f>
        <v/>
      </c>
      <c r="AL810">
        <f>IF($C810="","",IF(N($L810)&lt;=0,"Basic salary missing",IF(ISNA(MATCH($C810,Departments!$A$5:$A$54,0)),"Department not on Departments sheet",IF(AND($I810&lt;&gt;"",NOT(ISNUMBER($I810))),"Date of birth is text, not a date",IF(AND($K810&lt;&gt;"",NOT(ISNUMBER($K810))),"Contract end is text, not a date","")))))</f>
        <v/>
      </c>
      <c r="AM810" s="41">
        <f>IF($R810=0,0,N($L810)*(1+$Z810+BonusMonths/12+IF($Q810=1,0,EOSB))+N($M810)+(N($L810)+SI_Gross*N($M810))*IF($Q810=1,SI_O,SI_E))</f>
        <v/>
      </c>
      <c r="AN810" s="41">
        <f>IF($R810=0,0,(IF($Q810=1,MedO,MedE+Ticket)+Training)/12)</f>
        <v/>
      </c>
    </row>
    <row r="811">
      <c r="I811" s="35" t="n"/>
      <c r="J811" s="35" t="n"/>
      <c r="K811" s="35" t="n"/>
      <c r="L811" s="36" t="n"/>
      <c r="M811" s="36" t="n"/>
      <c r="P811" s="37" t="n"/>
      <c r="Q811" s="38">
        <f>IF($C811="",0,IF(OR(LOWER(TRIM($G811))="omani",LOWER(TRIM($G811))="oman",LOWER(TRIM($G811))="om",LOWER(TRIM($G811))="local"),1,0))</f>
        <v/>
      </c>
      <c r="R811" s="38">
        <f>IF($C811="",0,IF(OR(ISNUMBER(SEARCH("resign",$N811)),ISNUMBER(SEARCH("terminat",$N811)),ISNUMBER(SEARCH("inactive",$N811)),ISNUMBER(SEARCH("vacan",$N811)),ISNUMBER(SEARCH("deceased",$N811)),ISNUMBER(SEARCH("separated",$N811))),0,1))</f>
        <v/>
      </c>
      <c r="S811">
        <f>IF(OR($R811=0,NOT(ISNUMBER($I811))),"",IFERROR(DATEDIF($I811,DATE(FY,1,1),"y"),""))</f>
        <v/>
      </c>
      <c r="T811">
        <f>IF(OR($R811=0,NOT(ISNUMBER($J811))),"",IFERROR(DATEDIF($J811,DATE(FY,1,1),"y"),0))</f>
        <v/>
      </c>
      <c r="U811" s="38">
        <f>IF(OR($R811=0,NOT(ISNUMBER($I811))),0,IF(YEAR($I811)+IF($Q811=1,RetAgeO,RetAgeE)=FY,MONTH($I811),IF(YEAR($I811)+IF($Q811=1,RetAgeO,RetAgeE)&lt;FY,1,0)))</f>
        <v/>
      </c>
      <c r="V811" s="38">
        <f>IF(OR($R811=0,NOT(ISNUMBER($K811))),0,IF(YEAR($K811)=FY,MONTH($K811),IF(YEAR($K811)&lt;FY,1,0)))</f>
        <v/>
      </c>
      <c r="W811" s="38">
        <f>IF($R811=0,0,MIN(12,IF(AND(ISNUMBER($O811),$O811&gt;=1,$O811&lt;=12),INT($O811),12),IF(AND(RetireExit="Yes",$U811&gt;0),$U811,12),IF(AND(ContractExit="Yes",$V811&gt;0),$V811,12)))</f>
        <v/>
      </c>
      <c r="X811" s="37">
        <f>IF(ISNUMBER($P811),$P811,IncPct)</f>
        <v/>
      </c>
      <c r="Y811" s="39">
        <f>IF($W811=0,0,MAX(0,MIN($W811,IncMonth-1))+MAX(0,$W811-IncMonth+1)*(1+$X811))</f>
        <v/>
      </c>
      <c r="Z811" s="40">
        <f>IF($C811="",0,IFERROR(INDEX(Departments!$B$5:$B$54,MATCH($C811,Departments!$A$5:$A$54,0)),0))</f>
        <v/>
      </c>
      <c r="AA811" s="41">
        <f>N($L811)*$Y811</f>
        <v/>
      </c>
      <c r="AB811" s="41">
        <f>N($M811)*$Y811</f>
        <v/>
      </c>
      <c r="AC811" s="41">
        <f>$AA811*$Z811</f>
        <v/>
      </c>
      <c r="AD811" s="41">
        <f>$AA811*BonusMonths/12</f>
        <v/>
      </c>
      <c r="AE811" s="41">
        <f>($AA811+SI_Gross*$AB811)*IF($Q811=1,SI_O,SI_E)</f>
        <v/>
      </c>
      <c r="AF811" s="41">
        <f>IF($Q811=1,0,$AA811*EOSB)</f>
        <v/>
      </c>
      <c r="AG811" s="41">
        <f>$AN811*$W811</f>
        <v/>
      </c>
      <c r="AH811" s="41">
        <f>SUM($AA811:$AG811)</f>
        <v/>
      </c>
      <c r="AI811" s="41">
        <f>12*($AM811+$AN811)</f>
        <v/>
      </c>
      <c r="AJ811" s="41">
        <f>$AM811*((IncMonth-1)+(13-IncMonth)*(1+$X811))+12*$AN811</f>
        <v/>
      </c>
      <c r="AK811" s="41">
        <f>IF($R811=1,N($L811)+N($M811),0)</f>
        <v/>
      </c>
      <c r="AL811">
        <f>IF($C811="","",IF(N($L811)&lt;=0,"Basic salary missing",IF(ISNA(MATCH($C811,Departments!$A$5:$A$54,0)),"Department not on Departments sheet",IF(AND($I811&lt;&gt;"",NOT(ISNUMBER($I811))),"Date of birth is text, not a date",IF(AND($K811&lt;&gt;"",NOT(ISNUMBER($K811))),"Contract end is text, not a date","")))))</f>
        <v/>
      </c>
      <c r="AM811" s="41">
        <f>IF($R811=0,0,N($L811)*(1+$Z811+BonusMonths/12+IF($Q811=1,0,EOSB))+N($M811)+(N($L811)+SI_Gross*N($M811))*IF($Q811=1,SI_O,SI_E))</f>
        <v/>
      </c>
      <c r="AN811" s="41">
        <f>IF($R811=0,0,(IF($Q811=1,MedO,MedE+Ticket)+Training)/12)</f>
        <v/>
      </c>
    </row>
    <row r="812">
      <c r="I812" s="35" t="n"/>
      <c r="J812" s="35" t="n"/>
      <c r="K812" s="35" t="n"/>
      <c r="L812" s="36" t="n"/>
      <c r="M812" s="36" t="n"/>
      <c r="P812" s="37" t="n"/>
      <c r="Q812" s="38">
        <f>IF($C812="",0,IF(OR(LOWER(TRIM($G812))="omani",LOWER(TRIM($G812))="oman",LOWER(TRIM($G812))="om",LOWER(TRIM($G812))="local"),1,0))</f>
        <v/>
      </c>
      <c r="R812" s="38">
        <f>IF($C812="",0,IF(OR(ISNUMBER(SEARCH("resign",$N812)),ISNUMBER(SEARCH("terminat",$N812)),ISNUMBER(SEARCH("inactive",$N812)),ISNUMBER(SEARCH("vacan",$N812)),ISNUMBER(SEARCH("deceased",$N812)),ISNUMBER(SEARCH("separated",$N812))),0,1))</f>
        <v/>
      </c>
      <c r="S812">
        <f>IF(OR($R812=0,NOT(ISNUMBER($I812))),"",IFERROR(DATEDIF($I812,DATE(FY,1,1),"y"),""))</f>
        <v/>
      </c>
      <c r="T812">
        <f>IF(OR($R812=0,NOT(ISNUMBER($J812))),"",IFERROR(DATEDIF($J812,DATE(FY,1,1),"y"),0))</f>
        <v/>
      </c>
      <c r="U812" s="38">
        <f>IF(OR($R812=0,NOT(ISNUMBER($I812))),0,IF(YEAR($I812)+IF($Q812=1,RetAgeO,RetAgeE)=FY,MONTH($I812),IF(YEAR($I812)+IF($Q812=1,RetAgeO,RetAgeE)&lt;FY,1,0)))</f>
        <v/>
      </c>
      <c r="V812" s="38">
        <f>IF(OR($R812=0,NOT(ISNUMBER($K812))),0,IF(YEAR($K812)=FY,MONTH($K812),IF(YEAR($K812)&lt;FY,1,0)))</f>
        <v/>
      </c>
      <c r="W812" s="38">
        <f>IF($R812=0,0,MIN(12,IF(AND(ISNUMBER($O812),$O812&gt;=1,$O812&lt;=12),INT($O812),12),IF(AND(RetireExit="Yes",$U812&gt;0),$U812,12),IF(AND(ContractExit="Yes",$V812&gt;0),$V812,12)))</f>
        <v/>
      </c>
      <c r="X812" s="37">
        <f>IF(ISNUMBER($P812),$P812,IncPct)</f>
        <v/>
      </c>
      <c r="Y812" s="39">
        <f>IF($W812=0,0,MAX(0,MIN($W812,IncMonth-1))+MAX(0,$W812-IncMonth+1)*(1+$X812))</f>
        <v/>
      </c>
      <c r="Z812" s="40">
        <f>IF($C812="",0,IFERROR(INDEX(Departments!$B$5:$B$54,MATCH($C812,Departments!$A$5:$A$54,0)),0))</f>
        <v/>
      </c>
      <c r="AA812" s="41">
        <f>N($L812)*$Y812</f>
        <v/>
      </c>
      <c r="AB812" s="41">
        <f>N($M812)*$Y812</f>
        <v/>
      </c>
      <c r="AC812" s="41">
        <f>$AA812*$Z812</f>
        <v/>
      </c>
      <c r="AD812" s="41">
        <f>$AA812*BonusMonths/12</f>
        <v/>
      </c>
      <c r="AE812" s="41">
        <f>($AA812+SI_Gross*$AB812)*IF($Q812=1,SI_O,SI_E)</f>
        <v/>
      </c>
      <c r="AF812" s="41">
        <f>IF($Q812=1,0,$AA812*EOSB)</f>
        <v/>
      </c>
      <c r="AG812" s="41">
        <f>$AN812*$W812</f>
        <v/>
      </c>
      <c r="AH812" s="41">
        <f>SUM($AA812:$AG812)</f>
        <v/>
      </c>
      <c r="AI812" s="41">
        <f>12*($AM812+$AN812)</f>
        <v/>
      </c>
      <c r="AJ812" s="41">
        <f>$AM812*((IncMonth-1)+(13-IncMonth)*(1+$X812))+12*$AN812</f>
        <v/>
      </c>
      <c r="AK812" s="41">
        <f>IF($R812=1,N($L812)+N($M812),0)</f>
        <v/>
      </c>
      <c r="AL812">
        <f>IF($C812="","",IF(N($L812)&lt;=0,"Basic salary missing",IF(ISNA(MATCH($C812,Departments!$A$5:$A$54,0)),"Department not on Departments sheet",IF(AND($I812&lt;&gt;"",NOT(ISNUMBER($I812))),"Date of birth is text, not a date",IF(AND($K812&lt;&gt;"",NOT(ISNUMBER($K812))),"Contract end is text, not a date","")))))</f>
        <v/>
      </c>
      <c r="AM812" s="41">
        <f>IF($R812=0,0,N($L812)*(1+$Z812+BonusMonths/12+IF($Q812=1,0,EOSB))+N($M812)+(N($L812)+SI_Gross*N($M812))*IF($Q812=1,SI_O,SI_E))</f>
        <v/>
      </c>
      <c r="AN812" s="41">
        <f>IF($R812=0,0,(IF($Q812=1,MedO,MedE+Ticket)+Training)/12)</f>
        <v/>
      </c>
    </row>
    <row r="813">
      <c r="I813" s="35" t="n"/>
      <c r="J813" s="35" t="n"/>
      <c r="K813" s="35" t="n"/>
      <c r="L813" s="36" t="n"/>
      <c r="M813" s="36" t="n"/>
      <c r="P813" s="37" t="n"/>
      <c r="Q813" s="38">
        <f>IF($C813="",0,IF(OR(LOWER(TRIM($G813))="omani",LOWER(TRIM($G813))="oman",LOWER(TRIM($G813))="om",LOWER(TRIM($G813))="local"),1,0))</f>
        <v/>
      </c>
      <c r="R813" s="38">
        <f>IF($C813="",0,IF(OR(ISNUMBER(SEARCH("resign",$N813)),ISNUMBER(SEARCH("terminat",$N813)),ISNUMBER(SEARCH("inactive",$N813)),ISNUMBER(SEARCH("vacan",$N813)),ISNUMBER(SEARCH("deceased",$N813)),ISNUMBER(SEARCH("separated",$N813))),0,1))</f>
        <v/>
      </c>
      <c r="S813">
        <f>IF(OR($R813=0,NOT(ISNUMBER($I813))),"",IFERROR(DATEDIF($I813,DATE(FY,1,1),"y"),""))</f>
        <v/>
      </c>
      <c r="T813">
        <f>IF(OR($R813=0,NOT(ISNUMBER($J813))),"",IFERROR(DATEDIF($J813,DATE(FY,1,1),"y"),0))</f>
        <v/>
      </c>
      <c r="U813" s="38">
        <f>IF(OR($R813=0,NOT(ISNUMBER($I813))),0,IF(YEAR($I813)+IF($Q813=1,RetAgeO,RetAgeE)=FY,MONTH($I813),IF(YEAR($I813)+IF($Q813=1,RetAgeO,RetAgeE)&lt;FY,1,0)))</f>
        <v/>
      </c>
      <c r="V813" s="38">
        <f>IF(OR($R813=0,NOT(ISNUMBER($K813))),0,IF(YEAR($K813)=FY,MONTH($K813),IF(YEAR($K813)&lt;FY,1,0)))</f>
        <v/>
      </c>
      <c r="W813" s="38">
        <f>IF($R813=0,0,MIN(12,IF(AND(ISNUMBER($O813),$O813&gt;=1,$O813&lt;=12),INT($O813),12),IF(AND(RetireExit="Yes",$U813&gt;0),$U813,12),IF(AND(ContractExit="Yes",$V813&gt;0),$V813,12)))</f>
        <v/>
      </c>
      <c r="X813" s="37">
        <f>IF(ISNUMBER($P813),$P813,IncPct)</f>
        <v/>
      </c>
      <c r="Y813" s="39">
        <f>IF($W813=0,0,MAX(0,MIN($W813,IncMonth-1))+MAX(0,$W813-IncMonth+1)*(1+$X813))</f>
        <v/>
      </c>
      <c r="Z813" s="40">
        <f>IF($C813="",0,IFERROR(INDEX(Departments!$B$5:$B$54,MATCH($C813,Departments!$A$5:$A$54,0)),0))</f>
        <v/>
      </c>
      <c r="AA813" s="41">
        <f>N($L813)*$Y813</f>
        <v/>
      </c>
      <c r="AB813" s="41">
        <f>N($M813)*$Y813</f>
        <v/>
      </c>
      <c r="AC813" s="41">
        <f>$AA813*$Z813</f>
        <v/>
      </c>
      <c r="AD813" s="41">
        <f>$AA813*BonusMonths/12</f>
        <v/>
      </c>
      <c r="AE813" s="41">
        <f>($AA813+SI_Gross*$AB813)*IF($Q813=1,SI_O,SI_E)</f>
        <v/>
      </c>
      <c r="AF813" s="41">
        <f>IF($Q813=1,0,$AA813*EOSB)</f>
        <v/>
      </c>
      <c r="AG813" s="41">
        <f>$AN813*$W813</f>
        <v/>
      </c>
      <c r="AH813" s="41">
        <f>SUM($AA813:$AG813)</f>
        <v/>
      </c>
      <c r="AI813" s="41">
        <f>12*($AM813+$AN813)</f>
        <v/>
      </c>
      <c r="AJ813" s="41">
        <f>$AM813*((IncMonth-1)+(13-IncMonth)*(1+$X813))+12*$AN813</f>
        <v/>
      </c>
      <c r="AK813" s="41">
        <f>IF($R813=1,N($L813)+N($M813),0)</f>
        <v/>
      </c>
      <c r="AL813">
        <f>IF($C813="","",IF(N($L813)&lt;=0,"Basic salary missing",IF(ISNA(MATCH($C813,Departments!$A$5:$A$54,0)),"Department not on Departments sheet",IF(AND($I813&lt;&gt;"",NOT(ISNUMBER($I813))),"Date of birth is text, not a date",IF(AND($K813&lt;&gt;"",NOT(ISNUMBER($K813))),"Contract end is text, not a date","")))))</f>
        <v/>
      </c>
      <c r="AM813" s="41">
        <f>IF($R813=0,0,N($L813)*(1+$Z813+BonusMonths/12+IF($Q813=1,0,EOSB))+N($M813)+(N($L813)+SI_Gross*N($M813))*IF($Q813=1,SI_O,SI_E))</f>
        <v/>
      </c>
      <c r="AN813" s="41">
        <f>IF($R813=0,0,(IF($Q813=1,MedO,MedE+Ticket)+Training)/12)</f>
        <v/>
      </c>
    </row>
    <row r="814">
      <c r="I814" s="35" t="n"/>
      <c r="J814" s="35" t="n"/>
      <c r="K814" s="35" t="n"/>
      <c r="L814" s="36" t="n"/>
      <c r="M814" s="36" t="n"/>
      <c r="P814" s="37" t="n"/>
      <c r="Q814" s="38">
        <f>IF($C814="",0,IF(OR(LOWER(TRIM($G814))="omani",LOWER(TRIM($G814))="oman",LOWER(TRIM($G814))="om",LOWER(TRIM($G814))="local"),1,0))</f>
        <v/>
      </c>
      <c r="R814" s="38">
        <f>IF($C814="",0,IF(OR(ISNUMBER(SEARCH("resign",$N814)),ISNUMBER(SEARCH("terminat",$N814)),ISNUMBER(SEARCH("inactive",$N814)),ISNUMBER(SEARCH("vacan",$N814)),ISNUMBER(SEARCH("deceased",$N814)),ISNUMBER(SEARCH("separated",$N814))),0,1))</f>
        <v/>
      </c>
      <c r="S814">
        <f>IF(OR($R814=0,NOT(ISNUMBER($I814))),"",IFERROR(DATEDIF($I814,DATE(FY,1,1),"y"),""))</f>
        <v/>
      </c>
      <c r="T814">
        <f>IF(OR($R814=0,NOT(ISNUMBER($J814))),"",IFERROR(DATEDIF($J814,DATE(FY,1,1),"y"),0))</f>
        <v/>
      </c>
      <c r="U814" s="38">
        <f>IF(OR($R814=0,NOT(ISNUMBER($I814))),0,IF(YEAR($I814)+IF($Q814=1,RetAgeO,RetAgeE)=FY,MONTH($I814),IF(YEAR($I814)+IF($Q814=1,RetAgeO,RetAgeE)&lt;FY,1,0)))</f>
        <v/>
      </c>
      <c r="V814" s="38">
        <f>IF(OR($R814=0,NOT(ISNUMBER($K814))),0,IF(YEAR($K814)=FY,MONTH($K814),IF(YEAR($K814)&lt;FY,1,0)))</f>
        <v/>
      </c>
      <c r="W814" s="38">
        <f>IF($R814=0,0,MIN(12,IF(AND(ISNUMBER($O814),$O814&gt;=1,$O814&lt;=12),INT($O814),12),IF(AND(RetireExit="Yes",$U814&gt;0),$U814,12),IF(AND(ContractExit="Yes",$V814&gt;0),$V814,12)))</f>
        <v/>
      </c>
      <c r="X814" s="37">
        <f>IF(ISNUMBER($P814),$P814,IncPct)</f>
        <v/>
      </c>
      <c r="Y814" s="39">
        <f>IF($W814=0,0,MAX(0,MIN($W814,IncMonth-1))+MAX(0,$W814-IncMonth+1)*(1+$X814))</f>
        <v/>
      </c>
      <c r="Z814" s="40">
        <f>IF($C814="",0,IFERROR(INDEX(Departments!$B$5:$B$54,MATCH($C814,Departments!$A$5:$A$54,0)),0))</f>
        <v/>
      </c>
      <c r="AA814" s="41">
        <f>N($L814)*$Y814</f>
        <v/>
      </c>
      <c r="AB814" s="41">
        <f>N($M814)*$Y814</f>
        <v/>
      </c>
      <c r="AC814" s="41">
        <f>$AA814*$Z814</f>
        <v/>
      </c>
      <c r="AD814" s="41">
        <f>$AA814*BonusMonths/12</f>
        <v/>
      </c>
      <c r="AE814" s="41">
        <f>($AA814+SI_Gross*$AB814)*IF($Q814=1,SI_O,SI_E)</f>
        <v/>
      </c>
      <c r="AF814" s="41">
        <f>IF($Q814=1,0,$AA814*EOSB)</f>
        <v/>
      </c>
      <c r="AG814" s="41">
        <f>$AN814*$W814</f>
        <v/>
      </c>
      <c r="AH814" s="41">
        <f>SUM($AA814:$AG814)</f>
        <v/>
      </c>
      <c r="AI814" s="41">
        <f>12*($AM814+$AN814)</f>
        <v/>
      </c>
      <c r="AJ814" s="41">
        <f>$AM814*((IncMonth-1)+(13-IncMonth)*(1+$X814))+12*$AN814</f>
        <v/>
      </c>
      <c r="AK814" s="41">
        <f>IF($R814=1,N($L814)+N($M814),0)</f>
        <v/>
      </c>
      <c r="AL814">
        <f>IF($C814="","",IF(N($L814)&lt;=0,"Basic salary missing",IF(ISNA(MATCH($C814,Departments!$A$5:$A$54,0)),"Department not on Departments sheet",IF(AND($I814&lt;&gt;"",NOT(ISNUMBER($I814))),"Date of birth is text, not a date",IF(AND($K814&lt;&gt;"",NOT(ISNUMBER($K814))),"Contract end is text, not a date","")))))</f>
        <v/>
      </c>
      <c r="AM814" s="41">
        <f>IF($R814=0,0,N($L814)*(1+$Z814+BonusMonths/12+IF($Q814=1,0,EOSB))+N($M814)+(N($L814)+SI_Gross*N($M814))*IF($Q814=1,SI_O,SI_E))</f>
        <v/>
      </c>
      <c r="AN814" s="41">
        <f>IF($R814=0,0,(IF($Q814=1,MedO,MedE+Ticket)+Training)/12)</f>
        <v/>
      </c>
    </row>
    <row r="815">
      <c r="I815" s="35" t="n"/>
      <c r="J815" s="35" t="n"/>
      <c r="K815" s="35" t="n"/>
      <c r="L815" s="36" t="n"/>
      <c r="M815" s="36" t="n"/>
      <c r="P815" s="37" t="n"/>
      <c r="Q815" s="38">
        <f>IF($C815="",0,IF(OR(LOWER(TRIM($G815))="omani",LOWER(TRIM($G815))="oman",LOWER(TRIM($G815))="om",LOWER(TRIM($G815))="local"),1,0))</f>
        <v/>
      </c>
      <c r="R815" s="38">
        <f>IF($C815="",0,IF(OR(ISNUMBER(SEARCH("resign",$N815)),ISNUMBER(SEARCH("terminat",$N815)),ISNUMBER(SEARCH("inactive",$N815)),ISNUMBER(SEARCH("vacan",$N815)),ISNUMBER(SEARCH("deceased",$N815)),ISNUMBER(SEARCH("separated",$N815))),0,1))</f>
        <v/>
      </c>
      <c r="S815">
        <f>IF(OR($R815=0,NOT(ISNUMBER($I815))),"",IFERROR(DATEDIF($I815,DATE(FY,1,1),"y"),""))</f>
        <v/>
      </c>
      <c r="T815">
        <f>IF(OR($R815=0,NOT(ISNUMBER($J815))),"",IFERROR(DATEDIF($J815,DATE(FY,1,1),"y"),0))</f>
        <v/>
      </c>
      <c r="U815" s="38">
        <f>IF(OR($R815=0,NOT(ISNUMBER($I815))),0,IF(YEAR($I815)+IF($Q815=1,RetAgeO,RetAgeE)=FY,MONTH($I815),IF(YEAR($I815)+IF($Q815=1,RetAgeO,RetAgeE)&lt;FY,1,0)))</f>
        <v/>
      </c>
      <c r="V815" s="38">
        <f>IF(OR($R815=0,NOT(ISNUMBER($K815))),0,IF(YEAR($K815)=FY,MONTH($K815),IF(YEAR($K815)&lt;FY,1,0)))</f>
        <v/>
      </c>
      <c r="W815" s="38">
        <f>IF($R815=0,0,MIN(12,IF(AND(ISNUMBER($O815),$O815&gt;=1,$O815&lt;=12),INT($O815),12),IF(AND(RetireExit="Yes",$U815&gt;0),$U815,12),IF(AND(ContractExit="Yes",$V815&gt;0),$V815,12)))</f>
        <v/>
      </c>
      <c r="X815" s="37">
        <f>IF(ISNUMBER($P815),$P815,IncPct)</f>
        <v/>
      </c>
      <c r="Y815" s="39">
        <f>IF($W815=0,0,MAX(0,MIN($W815,IncMonth-1))+MAX(0,$W815-IncMonth+1)*(1+$X815))</f>
        <v/>
      </c>
      <c r="Z815" s="40">
        <f>IF($C815="",0,IFERROR(INDEX(Departments!$B$5:$B$54,MATCH($C815,Departments!$A$5:$A$54,0)),0))</f>
        <v/>
      </c>
      <c r="AA815" s="41">
        <f>N($L815)*$Y815</f>
        <v/>
      </c>
      <c r="AB815" s="41">
        <f>N($M815)*$Y815</f>
        <v/>
      </c>
      <c r="AC815" s="41">
        <f>$AA815*$Z815</f>
        <v/>
      </c>
      <c r="AD815" s="41">
        <f>$AA815*BonusMonths/12</f>
        <v/>
      </c>
      <c r="AE815" s="41">
        <f>($AA815+SI_Gross*$AB815)*IF($Q815=1,SI_O,SI_E)</f>
        <v/>
      </c>
      <c r="AF815" s="41">
        <f>IF($Q815=1,0,$AA815*EOSB)</f>
        <v/>
      </c>
      <c r="AG815" s="41">
        <f>$AN815*$W815</f>
        <v/>
      </c>
      <c r="AH815" s="41">
        <f>SUM($AA815:$AG815)</f>
        <v/>
      </c>
      <c r="AI815" s="41">
        <f>12*($AM815+$AN815)</f>
        <v/>
      </c>
      <c r="AJ815" s="41">
        <f>$AM815*((IncMonth-1)+(13-IncMonth)*(1+$X815))+12*$AN815</f>
        <v/>
      </c>
      <c r="AK815" s="41">
        <f>IF($R815=1,N($L815)+N($M815),0)</f>
        <v/>
      </c>
      <c r="AL815">
        <f>IF($C815="","",IF(N($L815)&lt;=0,"Basic salary missing",IF(ISNA(MATCH($C815,Departments!$A$5:$A$54,0)),"Department not on Departments sheet",IF(AND($I815&lt;&gt;"",NOT(ISNUMBER($I815))),"Date of birth is text, not a date",IF(AND($K815&lt;&gt;"",NOT(ISNUMBER($K815))),"Contract end is text, not a date","")))))</f>
        <v/>
      </c>
      <c r="AM815" s="41">
        <f>IF($R815=0,0,N($L815)*(1+$Z815+BonusMonths/12+IF($Q815=1,0,EOSB))+N($M815)+(N($L815)+SI_Gross*N($M815))*IF($Q815=1,SI_O,SI_E))</f>
        <v/>
      </c>
      <c r="AN815" s="41">
        <f>IF($R815=0,0,(IF($Q815=1,MedO,MedE+Ticket)+Training)/12)</f>
        <v/>
      </c>
    </row>
    <row r="816">
      <c r="I816" s="35" t="n"/>
      <c r="J816" s="35" t="n"/>
      <c r="K816" s="35" t="n"/>
      <c r="L816" s="36" t="n"/>
      <c r="M816" s="36" t="n"/>
      <c r="P816" s="37" t="n"/>
      <c r="Q816" s="38">
        <f>IF($C816="",0,IF(OR(LOWER(TRIM($G816))="omani",LOWER(TRIM($G816))="oman",LOWER(TRIM($G816))="om",LOWER(TRIM($G816))="local"),1,0))</f>
        <v/>
      </c>
      <c r="R816" s="38">
        <f>IF($C816="",0,IF(OR(ISNUMBER(SEARCH("resign",$N816)),ISNUMBER(SEARCH("terminat",$N816)),ISNUMBER(SEARCH("inactive",$N816)),ISNUMBER(SEARCH("vacan",$N816)),ISNUMBER(SEARCH("deceased",$N816)),ISNUMBER(SEARCH("separated",$N816))),0,1))</f>
        <v/>
      </c>
      <c r="S816">
        <f>IF(OR($R816=0,NOT(ISNUMBER($I816))),"",IFERROR(DATEDIF($I816,DATE(FY,1,1),"y"),""))</f>
        <v/>
      </c>
      <c r="T816">
        <f>IF(OR($R816=0,NOT(ISNUMBER($J816))),"",IFERROR(DATEDIF($J816,DATE(FY,1,1),"y"),0))</f>
        <v/>
      </c>
      <c r="U816" s="38">
        <f>IF(OR($R816=0,NOT(ISNUMBER($I816))),0,IF(YEAR($I816)+IF($Q816=1,RetAgeO,RetAgeE)=FY,MONTH($I816),IF(YEAR($I816)+IF($Q816=1,RetAgeO,RetAgeE)&lt;FY,1,0)))</f>
        <v/>
      </c>
      <c r="V816" s="38">
        <f>IF(OR($R816=0,NOT(ISNUMBER($K816))),0,IF(YEAR($K816)=FY,MONTH($K816),IF(YEAR($K816)&lt;FY,1,0)))</f>
        <v/>
      </c>
      <c r="W816" s="38">
        <f>IF($R816=0,0,MIN(12,IF(AND(ISNUMBER($O816),$O816&gt;=1,$O816&lt;=12),INT($O816),12),IF(AND(RetireExit="Yes",$U816&gt;0),$U816,12),IF(AND(ContractExit="Yes",$V816&gt;0),$V816,12)))</f>
        <v/>
      </c>
      <c r="X816" s="37">
        <f>IF(ISNUMBER($P816),$P816,IncPct)</f>
        <v/>
      </c>
      <c r="Y816" s="39">
        <f>IF($W816=0,0,MAX(0,MIN($W816,IncMonth-1))+MAX(0,$W816-IncMonth+1)*(1+$X816))</f>
        <v/>
      </c>
      <c r="Z816" s="40">
        <f>IF($C816="",0,IFERROR(INDEX(Departments!$B$5:$B$54,MATCH($C816,Departments!$A$5:$A$54,0)),0))</f>
        <v/>
      </c>
      <c r="AA816" s="41">
        <f>N($L816)*$Y816</f>
        <v/>
      </c>
      <c r="AB816" s="41">
        <f>N($M816)*$Y816</f>
        <v/>
      </c>
      <c r="AC816" s="41">
        <f>$AA816*$Z816</f>
        <v/>
      </c>
      <c r="AD816" s="41">
        <f>$AA816*BonusMonths/12</f>
        <v/>
      </c>
      <c r="AE816" s="41">
        <f>($AA816+SI_Gross*$AB816)*IF($Q816=1,SI_O,SI_E)</f>
        <v/>
      </c>
      <c r="AF816" s="41">
        <f>IF($Q816=1,0,$AA816*EOSB)</f>
        <v/>
      </c>
      <c r="AG816" s="41">
        <f>$AN816*$W816</f>
        <v/>
      </c>
      <c r="AH816" s="41">
        <f>SUM($AA816:$AG816)</f>
        <v/>
      </c>
      <c r="AI816" s="41">
        <f>12*($AM816+$AN816)</f>
        <v/>
      </c>
      <c r="AJ816" s="41">
        <f>$AM816*((IncMonth-1)+(13-IncMonth)*(1+$X816))+12*$AN816</f>
        <v/>
      </c>
      <c r="AK816" s="41">
        <f>IF($R816=1,N($L816)+N($M816),0)</f>
        <v/>
      </c>
      <c r="AL816">
        <f>IF($C816="","",IF(N($L816)&lt;=0,"Basic salary missing",IF(ISNA(MATCH($C816,Departments!$A$5:$A$54,0)),"Department not on Departments sheet",IF(AND($I816&lt;&gt;"",NOT(ISNUMBER($I816))),"Date of birth is text, not a date",IF(AND($K816&lt;&gt;"",NOT(ISNUMBER($K816))),"Contract end is text, not a date","")))))</f>
        <v/>
      </c>
      <c r="AM816" s="41">
        <f>IF($R816=0,0,N($L816)*(1+$Z816+BonusMonths/12+IF($Q816=1,0,EOSB))+N($M816)+(N($L816)+SI_Gross*N($M816))*IF($Q816=1,SI_O,SI_E))</f>
        <v/>
      </c>
      <c r="AN816" s="41">
        <f>IF($R816=0,0,(IF($Q816=1,MedO,MedE+Ticket)+Training)/12)</f>
        <v/>
      </c>
    </row>
    <row r="817">
      <c r="I817" s="35" t="n"/>
      <c r="J817" s="35" t="n"/>
      <c r="K817" s="35" t="n"/>
      <c r="L817" s="36" t="n"/>
      <c r="M817" s="36" t="n"/>
      <c r="P817" s="37" t="n"/>
      <c r="Q817" s="38">
        <f>IF($C817="",0,IF(OR(LOWER(TRIM($G817))="omani",LOWER(TRIM($G817))="oman",LOWER(TRIM($G817))="om",LOWER(TRIM($G817))="local"),1,0))</f>
        <v/>
      </c>
      <c r="R817" s="38">
        <f>IF($C817="",0,IF(OR(ISNUMBER(SEARCH("resign",$N817)),ISNUMBER(SEARCH("terminat",$N817)),ISNUMBER(SEARCH("inactive",$N817)),ISNUMBER(SEARCH("vacan",$N817)),ISNUMBER(SEARCH("deceased",$N817)),ISNUMBER(SEARCH("separated",$N817))),0,1))</f>
        <v/>
      </c>
      <c r="S817">
        <f>IF(OR($R817=0,NOT(ISNUMBER($I817))),"",IFERROR(DATEDIF($I817,DATE(FY,1,1),"y"),""))</f>
        <v/>
      </c>
      <c r="T817">
        <f>IF(OR($R817=0,NOT(ISNUMBER($J817))),"",IFERROR(DATEDIF($J817,DATE(FY,1,1),"y"),0))</f>
        <v/>
      </c>
      <c r="U817" s="38">
        <f>IF(OR($R817=0,NOT(ISNUMBER($I817))),0,IF(YEAR($I817)+IF($Q817=1,RetAgeO,RetAgeE)=FY,MONTH($I817),IF(YEAR($I817)+IF($Q817=1,RetAgeO,RetAgeE)&lt;FY,1,0)))</f>
        <v/>
      </c>
      <c r="V817" s="38">
        <f>IF(OR($R817=0,NOT(ISNUMBER($K817))),0,IF(YEAR($K817)=FY,MONTH($K817),IF(YEAR($K817)&lt;FY,1,0)))</f>
        <v/>
      </c>
      <c r="W817" s="38">
        <f>IF($R817=0,0,MIN(12,IF(AND(ISNUMBER($O817),$O817&gt;=1,$O817&lt;=12),INT($O817),12),IF(AND(RetireExit="Yes",$U817&gt;0),$U817,12),IF(AND(ContractExit="Yes",$V817&gt;0),$V817,12)))</f>
        <v/>
      </c>
      <c r="X817" s="37">
        <f>IF(ISNUMBER($P817),$P817,IncPct)</f>
        <v/>
      </c>
      <c r="Y817" s="39">
        <f>IF($W817=0,0,MAX(0,MIN($W817,IncMonth-1))+MAX(0,$W817-IncMonth+1)*(1+$X817))</f>
        <v/>
      </c>
      <c r="Z817" s="40">
        <f>IF($C817="",0,IFERROR(INDEX(Departments!$B$5:$B$54,MATCH($C817,Departments!$A$5:$A$54,0)),0))</f>
        <v/>
      </c>
      <c r="AA817" s="41">
        <f>N($L817)*$Y817</f>
        <v/>
      </c>
      <c r="AB817" s="41">
        <f>N($M817)*$Y817</f>
        <v/>
      </c>
      <c r="AC817" s="41">
        <f>$AA817*$Z817</f>
        <v/>
      </c>
      <c r="AD817" s="41">
        <f>$AA817*BonusMonths/12</f>
        <v/>
      </c>
      <c r="AE817" s="41">
        <f>($AA817+SI_Gross*$AB817)*IF($Q817=1,SI_O,SI_E)</f>
        <v/>
      </c>
      <c r="AF817" s="41">
        <f>IF($Q817=1,0,$AA817*EOSB)</f>
        <v/>
      </c>
      <c r="AG817" s="41">
        <f>$AN817*$W817</f>
        <v/>
      </c>
      <c r="AH817" s="41">
        <f>SUM($AA817:$AG817)</f>
        <v/>
      </c>
      <c r="AI817" s="41">
        <f>12*($AM817+$AN817)</f>
        <v/>
      </c>
      <c r="AJ817" s="41">
        <f>$AM817*((IncMonth-1)+(13-IncMonth)*(1+$X817))+12*$AN817</f>
        <v/>
      </c>
      <c r="AK817" s="41">
        <f>IF($R817=1,N($L817)+N($M817),0)</f>
        <v/>
      </c>
      <c r="AL817">
        <f>IF($C817="","",IF(N($L817)&lt;=0,"Basic salary missing",IF(ISNA(MATCH($C817,Departments!$A$5:$A$54,0)),"Department not on Departments sheet",IF(AND($I817&lt;&gt;"",NOT(ISNUMBER($I817))),"Date of birth is text, not a date",IF(AND($K817&lt;&gt;"",NOT(ISNUMBER($K817))),"Contract end is text, not a date","")))))</f>
        <v/>
      </c>
      <c r="AM817" s="41">
        <f>IF($R817=0,0,N($L817)*(1+$Z817+BonusMonths/12+IF($Q817=1,0,EOSB))+N($M817)+(N($L817)+SI_Gross*N($M817))*IF($Q817=1,SI_O,SI_E))</f>
        <v/>
      </c>
      <c r="AN817" s="41">
        <f>IF($R817=0,0,(IF($Q817=1,MedO,MedE+Ticket)+Training)/12)</f>
        <v/>
      </c>
    </row>
    <row r="818">
      <c r="I818" s="35" t="n"/>
      <c r="J818" s="35" t="n"/>
      <c r="K818" s="35" t="n"/>
      <c r="L818" s="36" t="n"/>
      <c r="M818" s="36" t="n"/>
      <c r="P818" s="37" t="n"/>
      <c r="Q818" s="38">
        <f>IF($C818="",0,IF(OR(LOWER(TRIM($G818))="omani",LOWER(TRIM($G818))="oman",LOWER(TRIM($G818))="om",LOWER(TRIM($G818))="local"),1,0))</f>
        <v/>
      </c>
      <c r="R818" s="38">
        <f>IF($C818="",0,IF(OR(ISNUMBER(SEARCH("resign",$N818)),ISNUMBER(SEARCH("terminat",$N818)),ISNUMBER(SEARCH("inactive",$N818)),ISNUMBER(SEARCH("vacan",$N818)),ISNUMBER(SEARCH("deceased",$N818)),ISNUMBER(SEARCH("separated",$N818))),0,1))</f>
        <v/>
      </c>
      <c r="S818">
        <f>IF(OR($R818=0,NOT(ISNUMBER($I818))),"",IFERROR(DATEDIF($I818,DATE(FY,1,1),"y"),""))</f>
        <v/>
      </c>
      <c r="T818">
        <f>IF(OR($R818=0,NOT(ISNUMBER($J818))),"",IFERROR(DATEDIF($J818,DATE(FY,1,1),"y"),0))</f>
        <v/>
      </c>
      <c r="U818" s="38">
        <f>IF(OR($R818=0,NOT(ISNUMBER($I818))),0,IF(YEAR($I818)+IF($Q818=1,RetAgeO,RetAgeE)=FY,MONTH($I818),IF(YEAR($I818)+IF($Q818=1,RetAgeO,RetAgeE)&lt;FY,1,0)))</f>
        <v/>
      </c>
      <c r="V818" s="38">
        <f>IF(OR($R818=0,NOT(ISNUMBER($K818))),0,IF(YEAR($K818)=FY,MONTH($K818),IF(YEAR($K818)&lt;FY,1,0)))</f>
        <v/>
      </c>
      <c r="W818" s="38">
        <f>IF($R818=0,0,MIN(12,IF(AND(ISNUMBER($O818),$O818&gt;=1,$O818&lt;=12),INT($O818),12),IF(AND(RetireExit="Yes",$U818&gt;0),$U818,12),IF(AND(ContractExit="Yes",$V818&gt;0),$V818,12)))</f>
        <v/>
      </c>
      <c r="X818" s="37">
        <f>IF(ISNUMBER($P818),$P818,IncPct)</f>
        <v/>
      </c>
      <c r="Y818" s="39">
        <f>IF($W818=0,0,MAX(0,MIN($W818,IncMonth-1))+MAX(0,$W818-IncMonth+1)*(1+$X818))</f>
        <v/>
      </c>
      <c r="Z818" s="40">
        <f>IF($C818="",0,IFERROR(INDEX(Departments!$B$5:$B$54,MATCH($C818,Departments!$A$5:$A$54,0)),0))</f>
        <v/>
      </c>
      <c r="AA818" s="41">
        <f>N($L818)*$Y818</f>
        <v/>
      </c>
      <c r="AB818" s="41">
        <f>N($M818)*$Y818</f>
        <v/>
      </c>
      <c r="AC818" s="41">
        <f>$AA818*$Z818</f>
        <v/>
      </c>
      <c r="AD818" s="41">
        <f>$AA818*BonusMonths/12</f>
        <v/>
      </c>
      <c r="AE818" s="41">
        <f>($AA818+SI_Gross*$AB818)*IF($Q818=1,SI_O,SI_E)</f>
        <v/>
      </c>
      <c r="AF818" s="41">
        <f>IF($Q818=1,0,$AA818*EOSB)</f>
        <v/>
      </c>
      <c r="AG818" s="41">
        <f>$AN818*$W818</f>
        <v/>
      </c>
      <c r="AH818" s="41">
        <f>SUM($AA818:$AG818)</f>
        <v/>
      </c>
      <c r="AI818" s="41">
        <f>12*($AM818+$AN818)</f>
        <v/>
      </c>
      <c r="AJ818" s="41">
        <f>$AM818*((IncMonth-1)+(13-IncMonth)*(1+$X818))+12*$AN818</f>
        <v/>
      </c>
      <c r="AK818" s="41">
        <f>IF($R818=1,N($L818)+N($M818),0)</f>
        <v/>
      </c>
      <c r="AL818">
        <f>IF($C818="","",IF(N($L818)&lt;=0,"Basic salary missing",IF(ISNA(MATCH($C818,Departments!$A$5:$A$54,0)),"Department not on Departments sheet",IF(AND($I818&lt;&gt;"",NOT(ISNUMBER($I818))),"Date of birth is text, not a date",IF(AND($K818&lt;&gt;"",NOT(ISNUMBER($K818))),"Contract end is text, not a date","")))))</f>
        <v/>
      </c>
      <c r="AM818" s="41">
        <f>IF($R818=0,0,N($L818)*(1+$Z818+BonusMonths/12+IF($Q818=1,0,EOSB))+N($M818)+(N($L818)+SI_Gross*N($M818))*IF($Q818=1,SI_O,SI_E))</f>
        <v/>
      </c>
      <c r="AN818" s="41">
        <f>IF($R818=0,0,(IF($Q818=1,MedO,MedE+Ticket)+Training)/12)</f>
        <v/>
      </c>
    </row>
    <row r="819">
      <c r="I819" s="35" t="n"/>
      <c r="J819" s="35" t="n"/>
      <c r="K819" s="35" t="n"/>
      <c r="L819" s="36" t="n"/>
      <c r="M819" s="36" t="n"/>
      <c r="P819" s="37" t="n"/>
      <c r="Q819" s="38">
        <f>IF($C819="",0,IF(OR(LOWER(TRIM($G819))="omani",LOWER(TRIM($G819))="oman",LOWER(TRIM($G819))="om",LOWER(TRIM($G819))="local"),1,0))</f>
        <v/>
      </c>
      <c r="R819" s="38">
        <f>IF($C819="",0,IF(OR(ISNUMBER(SEARCH("resign",$N819)),ISNUMBER(SEARCH("terminat",$N819)),ISNUMBER(SEARCH("inactive",$N819)),ISNUMBER(SEARCH("vacan",$N819)),ISNUMBER(SEARCH("deceased",$N819)),ISNUMBER(SEARCH("separated",$N819))),0,1))</f>
        <v/>
      </c>
      <c r="S819">
        <f>IF(OR($R819=0,NOT(ISNUMBER($I819))),"",IFERROR(DATEDIF($I819,DATE(FY,1,1),"y"),""))</f>
        <v/>
      </c>
      <c r="T819">
        <f>IF(OR($R819=0,NOT(ISNUMBER($J819))),"",IFERROR(DATEDIF($J819,DATE(FY,1,1),"y"),0))</f>
        <v/>
      </c>
      <c r="U819" s="38">
        <f>IF(OR($R819=0,NOT(ISNUMBER($I819))),0,IF(YEAR($I819)+IF($Q819=1,RetAgeO,RetAgeE)=FY,MONTH($I819),IF(YEAR($I819)+IF($Q819=1,RetAgeO,RetAgeE)&lt;FY,1,0)))</f>
        <v/>
      </c>
      <c r="V819" s="38">
        <f>IF(OR($R819=0,NOT(ISNUMBER($K819))),0,IF(YEAR($K819)=FY,MONTH($K819),IF(YEAR($K819)&lt;FY,1,0)))</f>
        <v/>
      </c>
      <c r="W819" s="38">
        <f>IF($R819=0,0,MIN(12,IF(AND(ISNUMBER($O819),$O819&gt;=1,$O819&lt;=12),INT($O819),12),IF(AND(RetireExit="Yes",$U819&gt;0),$U819,12),IF(AND(ContractExit="Yes",$V819&gt;0),$V819,12)))</f>
        <v/>
      </c>
      <c r="X819" s="37">
        <f>IF(ISNUMBER($P819),$P819,IncPct)</f>
        <v/>
      </c>
      <c r="Y819" s="39">
        <f>IF($W819=0,0,MAX(0,MIN($W819,IncMonth-1))+MAX(0,$W819-IncMonth+1)*(1+$X819))</f>
        <v/>
      </c>
      <c r="Z819" s="40">
        <f>IF($C819="",0,IFERROR(INDEX(Departments!$B$5:$B$54,MATCH($C819,Departments!$A$5:$A$54,0)),0))</f>
        <v/>
      </c>
      <c r="AA819" s="41">
        <f>N($L819)*$Y819</f>
        <v/>
      </c>
      <c r="AB819" s="41">
        <f>N($M819)*$Y819</f>
        <v/>
      </c>
      <c r="AC819" s="41">
        <f>$AA819*$Z819</f>
        <v/>
      </c>
      <c r="AD819" s="41">
        <f>$AA819*BonusMonths/12</f>
        <v/>
      </c>
      <c r="AE819" s="41">
        <f>($AA819+SI_Gross*$AB819)*IF($Q819=1,SI_O,SI_E)</f>
        <v/>
      </c>
      <c r="AF819" s="41">
        <f>IF($Q819=1,0,$AA819*EOSB)</f>
        <v/>
      </c>
      <c r="AG819" s="41">
        <f>$AN819*$W819</f>
        <v/>
      </c>
      <c r="AH819" s="41">
        <f>SUM($AA819:$AG819)</f>
        <v/>
      </c>
      <c r="AI819" s="41">
        <f>12*($AM819+$AN819)</f>
        <v/>
      </c>
      <c r="AJ819" s="41">
        <f>$AM819*((IncMonth-1)+(13-IncMonth)*(1+$X819))+12*$AN819</f>
        <v/>
      </c>
      <c r="AK819" s="41">
        <f>IF($R819=1,N($L819)+N($M819),0)</f>
        <v/>
      </c>
      <c r="AL819">
        <f>IF($C819="","",IF(N($L819)&lt;=0,"Basic salary missing",IF(ISNA(MATCH($C819,Departments!$A$5:$A$54,0)),"Department not on Departments sheet",IF(AND($I819&lt;&gt;"",NOT(ISNUMBER($I819))),"Date of birth is text, not a date",IF(AND($K819&lt;&gt;"",NOT(ISNUMBER($K819))),"Contract end is text, not a date","")))))</f>
        <v/>
      </c>
      <c r="AM819" s="41">
        <f>IF($R819=0,0,N($L819)*(1+$Z819+BonusMonths/12+IF($Q819=1,0,EOSB))+N($M819)+(N($L819)+SI_Gross*N($M819))*IF($Q819=1,SI_O,SI_E))</f>
        <v/>
      </c>
      <c r="AN819" s="41">
        <f>IF($R819=0,0,(IF($Q819=1,MedO,MedE+Ticket)+Training)/12)</f>
        <v/>
      </c>
    </row>
    <row r="820">
      <c r="I820" s="35" t="n"/>
      <c r="J820" s="35" t="n"/>
      <c r="K820" s="35" t="n"/>
      <c r="L820" s="36" t="n"/>
      <c r="M820" s="36" t="n"/>
      <c r="P820" s="37" t="n"/>
      <c r="Q820" s="38">
        <f>IF($C820="",0,IF(OR(LOWER(TRIM($G820))="omani",LOWER(TRIM($G820))="oman",LOWER(TRIM($G820))="om",LOWER(TRIM($G820))="local"),1,0))</f>
        <v/>
      </c>
      <c r="R820" s="38">
        <f>IF($C820="",0,IF(OR(ISNUMBER(SEARCH("resign",$N820)),ISNUMBER(SEARCH("terminat",$N820)),ISNUMBER(SEARCH("inactive",$N820)),ISNUMBER(SEARCH("vacan",$N820)),ISNUMBER(SEARCH("deceased",$N820)),ISNUMBER(SEARCH("separated",$N820))),0,1))</f>
        <v/>
      </c>
      <c r="S820">
        <f>IF(OR($R820=0,NOT(ISNUMBER($I820))),"",IFERROR(DATEDIF($I820,DATE(FY,1,1),"y"),""))</f>
        <v/>
      </c>
      <c r="T820">
        <f>IF(OR($R820=0,NOT(ISNUMBER($J820))),"",IFERROR(DATEDIF($J820,DATE(FY,1,1),"y"),0))</f>
        <v/>
      </c>
      <c r="U820" s="38">
        <f>IF(OR($R820=0,NOT(ISNUMBER($I820))),0,IF(YEAR($I820)+IF($Q820=1,RetAgeO,RetAgeE)=FY,MONTH($I820),IF(YEAR($I820)+IF($Q820=1,RetAgeO,RetAgeE)&lt;FY,1,0)))</f>
        <v/>
      </c>
      <c r="V820" s="38">
        <f>IF(OR($R820=0,NOT(ISNUMBER($K820))),0,IF(YEAR($K820)=FY,MONTH($K820),IF(YEAR($K820)&lt;FY,1,0)))</f>
        <v/>
      </c>
      <c r="W820" s="38">
        <f>IF($R820=0,0,MIN(12,IF(AND(ISNUMBER($O820),$O820&gt;=1,$O820&lt;=12),INT($O820),12),IF(AND(RetireExit="Yes",$U820&gt;0),$U820,12),IF(AND(ContractExit="Yes",$V820&gt;0),$V820,12)))</f>
        <v/>
      </c>
      <c r="X820" s="37">
        <f>IF(ISNUMBER($P820),$P820,IncPct)</f>
        <v/>
      </c>
      <c r="Y820" s="39">
        <f>IF($W820=0,0,MAX(0,MIN($W820,IncMonth-1))+MAX(0,$W820-IncMonth+1)*(1+$X820))</f>
        <v/>
      </c>
      <c r="Z820" s="40">
        <f>IF($C820="",0,IFERROR(INDEX(Departments!$B$5:$B$54,MATCH($C820,Departments!$A$5:$A$54,0)),0))</f>
        <v/>
      </c>
      <c r="AA820" s="41">
        <f>N($L820)*$Y820</f>
        <v/>
      </c>
      <c r="AB820" s="41">
        <f>N($M820)*$Y820</f>
        <v/>
      </c>
      <c r="AC820" s="41">
        <f>$AA820*$Z820</f>
        <v/>
      </c>
      <c r="AD820" s="41">
        <f>$AA820*BonusMonths/12</f>
        <v/>
      </c>
      <c r="AE820" s="41">
        <f>($AA820+SI_Gross*$AB820)*IF($Q820=1,SI_O,SI_E)</f>
        <v/>
      </c>
      <c r="AF820" s="41">
        <f>IF($Q820=1,0,$AA820*EOSB)</f>
        <v/>
      </c>
      <c r="AG820" s="41">
        <f>$AN820*$W820</f>
        <v/>
      </c>
      <c r="AH820" s="41">
        <f>SUM($AA820:$AG820)</f>
        <v/>
      </c>
      <c r="AI820" s="41">
        <f>12*($AM820+$AN820)</f>
        <v/>
      </c>
      <c r="AJ820" s="41">
        <f>$AM820*((IncMonth-1)+(13-IncMonth)*(1+$X820))+12*$AN820</f>
        <v/>
      </c>
      <c r="AK820" s="41">
        <f>IF($R820=1,N($L820)+N($M820),0)</f>
        <v/>
      </c>
      <c r="AL820">
        <f>IF($C820="","",IF(N($L820)&lt;=0,"Basic salary missing",IF(ISNA(MATCH($C820,Departments!$A$5:$A$54,0)),"Department not on Departments sheet",IF(AND($I820&lt;&gt;"",NOT(ISNUMBER($I820))),"Date of birth is text, not a date",IF(AND($K820&lt;&gt;"",NOT(ISNUMBER($K820))),"Contract end is text, not a date","")))))</f>
        <v/>
      </c>
      <c r="AM820" s="41">
        <f>IF($R820=0,0,N($L820)*(1+$Z820+BonusMonths/12+IF($Q820=1,0,EOSB))+N($M820)+(N($L820)+SI_Gross*N($M820))*IF($Q820=1,SI_O,SI_E))</f>
        <v/>
      </c>
      <c r="AN820" s="41">
        <f>IF($R820=0,0,(IF($Q820=1,MedO,MedE+Ticket)+Training)/12)</f>
        <v/>
      </c>
    </row>
    <row r="821">
      <c r="I821" s="35" t="n"/>
      <c r="J821" s="35" t="n"/>
      <c r="K821" s="35" t="n"/>
      <c r="L821" s="36" t="n"/>
      <c r="M821" s="36" t="n"/>
      <c r="P821" s="37" t="n"/>
      <c r="Q821" s="38">
        <f>IF($C821="",0,IF(OR(LOWER(TRIM($G821))="omani",LOWER(TRIM($G821))="oman",LOWER(TRIM($G821))="om",LOWER(TRIM($G821))="local"),1,0))</f>
        <v/>
      </c>
      <c r="R821" s="38">
        <f>IF($C821="",0,IF(OR(ISNUMBER(SEARCH("resign",$N821)),ISNUMBER(SEARCH("terminat",$N821)),ISNUMBER(SEARCH("inactive",$N821)),ISNUMBER(SEARCH("vacan",$N821)),ISNUMBER(SEARCH("deceased",$N821)),ISNUMBER(SEARCH("separated",$N821))),0,1))</f>
        <v/>
      </c>
      <c r="S821">
        <f>IF(OR($R821=0,NOT(ISNUMBER($I821))),"",IFERROR(DATEDIF($I821,DATE(FY,1,1),"y"),""))</f>
        <v/>
      </c>
      <c r="T821">
        <f>IF(OR($R821=0,NOT(ISNUMBER($J821))),"",IFERROR(DATEDIF($J821,DATE(FY,1,1),"y"),0))</f>
        <v/>
      </c>
      <c r="U821" s="38">
        <f>IF(OR($R821=0,NOT(ISNUMBER($I821))),0,IF(YEAR($I821)+IF($Q821=1,RetAgeO,RetAgeE)=FY,MONTH($I821),IF(YEAR($I821)+IF($Q821=1,RetAgeO,RetAgeE)&lt;FY,1,0)))</f>
        <v/>
      </c>
      <c r="V821" s="38">
        <f>IF(OR($R821=0,NOT(ISNUMBER($K821))),0,IF(YEAR($K821)=FY,MONTH($K821),IF(YEAR($K821)&lt;FY,1,0)))</f>
        <v/>
      </c>
      <c r="W821" s="38">
        <f>IF($R821=0,0,MIN(12,IF(AND(ISNUMBER($O821),$O821&gt;=1,$O821&lt;=12),INT($O821),12),IF(AND(RetireExit="Yes",$U821&gt;0),$U821,12),IF(AND(ContractExit="Yes",$V821&gt;0),$V821,12)))</f>
        <v/>
      </c>
      <c r="X821" s="37">
        <f>IF(ISNUMBER($P821),$P821,IncPct)</f>
        <v/>
      </c>
      <c r="Y821" s="39">
        <f>IF($W821=0,0,MAX(0,MIN($W821,IncMonth-1))+MAX(0,$W821-IncMonth+1)*(1+$X821))</f>
        <v/>
      </c>
      <c r="Z821" s="40">
        <f>IF($C821="",0,IFERROR(INDEX(Departments!$B$5:$B$54,MATCH($C821,Departments!$A$5:$A$54,0)),0))</f>
        <v/>
      </c>
      <c r="AA821" s="41">
        <f>N($L821)*$Y821</f>
        <v/>
      </c>
      <c r="AB821" s="41">
        <f>N($M821)*$Y821</f>
        <v/>
      </c>
      <c r="AC821" s="41">
        <f>$AA821*$Z821</f>
        <v/>
      </c>
      <c r="AD821" s="41">
        <f>$AA821*BonusMonths/12</f>
        <v/>
      </c>
      <c r="AE821" s="41">
        <f>($AA821+SI_Gross*$AB821)*IF($Q821=1,SI_O,SI_E)</f>
        <v/>
      </c>
      <c r="AF821" s="41">
        <f>IF($Q821=1,0,$AA821*EOSB)</f>
        <v/>
      </c>
      <c r="AG821" s="41">
        <f>$AN821*$W821</f>
        <v/>
      </c>
      <c r="AH821" s="41">
        <f>SUM($AA821:$AG821)</f>
        <v/>
      </c>
      <c r="AI821" s="41">
        <f>12*($AM821+$AN821)</f>
        <v/>
      </c>
      <c r="AJ821" s="41">
        <f>$AM821*((IncMonth-1)+(13-IncMonth)*(1+$X821))+12*$AN821</f>
        <v/>
      </c>
      <c r="AK821" s="41">
        <f>IF($R821=1,N($L821)+N($M821),0)</f>
        <v/>
      </c>
      <c r="AL821">
        <f>IF($C821="","",IF(N($L821)&lt;=0,"Basic salary missing",IF(ISNA(MATCH($C821,Departments!$A$5:$A$54,0)),"Department not on Departments sheet",IF(AND($I821&lt;&gt;"",NOT(ISNUMBER($I821))),"Date of birth is text, not a date",IF(AND($K821&lt;&gt;"",NOT(ISNUMBER($K821))),"Contract end is text, not a date","")))))</f>
        <v/>
      </c>
      <c r="AM821" s="41">
        <f>IF($R821=0,0,N($L821)*(1+$Z821+BonusMonths/12+IF($Q821=1,0,EOSB))+N($M821)+(N($L821)+SI_Gross*N($M821))*IF($Q821=1,SI_O,SI_E))</f>
        <v/>
      </c>
      <c r="AN821" s="41">
        <f>IF($R821=0,0,(IF($Q821=1,MedO,MedE+Ticket)+Training)/12)</f>
        <v/>
      </c>
    </row>
    <row r="822">
      <c r="I822" s="35" t="n"/>
      <c r="J822" s="35" t="n"/>
      <c r="K822" s="35" t="n"/>
      <c r="L822" s="36" t="n"/>
      <c r="M822" s="36" t="n"/>
      <c r="P822" s="37" t="n"/>
      <c r="Q822" s="38">
        <f>IF($C822="",0,IF(OR(LOWER(TRIM($G822))="omani",LOWER(TRIM($G822))="oman",LOWER(TRIM($G822))="om",LOWER(TRIM($G822))="local"),1,0))</f>
        <v/>
      </c>
      <c r="R822" s="38">
        <f>IF($C822="",0,IF(OR(ISNUMBER(SEARCH("resign",$N822)),ISNUMBER(SEARCH("terminat",$N822)),ISNUMBER(SEARCH("inactive",$N822)),ISNUMBER(SEARCH("vacan",$N822)),ISNUMBER(SEARCH("deceased",$N822)),ISNUMBER(SEARCH("separated",$N822))),0,1))</f>
        <v/>
      </c>
      <c r="S822">
        <f>IF(OR($R822=0,NOT(ISNUMBER($I822))),"",IFERROR(DATEDIF($I822,DATE(FY,1,1),"y"),""))</f>
        <v/>
      </c>
      <c r="T822">
        <f>IF(OR($R822=0,NOT(ISNUMBER($J822))),"",IFERROR(DATEDIF($J822,DATE(FY,1,1),"y"),0))</f>
        <v/>
      </c>
      <c r="U822" s="38">
        <f>IF(OR($R822=0,NOT(ISNUMBER($I822))),0,IF(YEAR($I822)+IF($Q822=1,RetAgeO,RetAgeE)=FY,MONTH($I822),IF(YEAR($I822)+IF($Q822=1,RetAgeO,RetAgeE)&lt;FY,1,0)))</f>
        <v/>
      </c>
      <c r="V822" s="38">
        <f>IF(OR($R822=0,NOT(ISNUMBER($K822))),0,IF(YEAR($K822)=FY,MONTH($K822),IF(YEAR($K822)&lt;FY,1,0)))</f>
        <v/>
      </c>
      <c r="W822" s="38">
        <f>IF($R822=0,0,MIN(12,IF(AND(ISNUMBER($O822),$O822&gt;=1,$O822&lt;=12),INT($O822),12),IF(AND(RetireExit="Yes",$U822&gt;0),$U822,12),IF(AND(ContractExit="Yes",$V822&gt;0),$V822,12)))</f>
        <v/>
      </c>
      <c r="X822" s="37">
        <f>IF(ISNUMBER($P822),$P822,IncPct)</f>
        <v/>
      </c>
      <c r="Y822" s="39">
        <f>IF($W822=0,0,MAX(0,MIN($W822,IncMonth-1))+MAX(0,$W822-IncMonth+1)*(1+$X822))</f>
        <v/>
      </c>
      <c r="Z822" s="40">
        <f>IF($C822="",0,IFERROR(INDEX(Departments!$B$5:$B$54,MATCH($C822,Departments!$A$5:$A$54,0)),0))</f>
        <v/>
      </c>
      <c r="AA822" s="41">
        <f>N($L822)*$Y822</f>
        <v/>
      </c>
      <c r="AB822" s="41">
        <f>N($M822)*$Y822</f>
        <v/>
      </c>
      <c r="AC822" s="41">
        <f>$AA822*$Z822</f>
        <v/>
      </c>
      <c r="AD822" s="41">
        <f>$AA822*BonusMonths/12</f>
        <v/>
      </c>
      <c r="AE822" s="41">
        <f>($AA822+SI_Gross*$AB822)*IF($Q822=1,SI_O,SI_E)</f>
        <v/>
      </c>
      <c r="AF822" s="41">
        <f>IF($Q822=1,0,$AA822*EOSB)</f>
        <v/>
      </c>
      <c r="AG822" s="41">
        <f>$AN822*$W822</f>
        <v/>
      </c>
      <c r="AH822" s="41">
        <f>SUM($AA822:$AG822)</f>
        <v/>
      </c>
      <c r="AI822" s="41">
        <f>12*($AM822+$AN822)</f>
        <v/>
      </c>
      <c r="AJ822" s="41">
        <f>$AM822*((IncMonth-1)+(13-IncMonth)*(1+$X822))+12*$AN822</f>
        <v/>
      </c>
      <c r="AK822" s="41">
        <f>IF($R822=1,N($L822)+N($M822),0)</f>
        <v/>
      </c>
      <c r="AL822">
        <f>IF($C822="","",IF(N($L822)&lt;=0,"Basic salary missing",IF(ISNA(MATCH($C822,Departments!$A$5:$A$54,0)),"Department not on Departments sheet",IF(AND($I822&lt;&gt;"",NOT(ISNUMBER($I822))),"Date of birth is text, not a date",IF(AND($K822&lt;&gt;"",NOT(ISNUMBER($K822))),"Contract end is text, not a date","")))))</f>
        <v/>
      </c>
      <c r="AM822" s="41">
        <f>IF($R822=0,0,N($L822)*(1+$Z822+BonusMonths/12+IF($Q822=1,0,EOSB))+N($M822)+(N($L822)+SI_Gross*N($M822))*IF($Q822=1,SI_O,SI_E))</f>
        <v/>
      </c>
      <c r="AN822" s="41">
        <f>IF($R822=0,0,(IF($Q822=1,MedO,MedE+Ticket)+Training)/12)</f>
        <v/>
      </c>
    </row>
    <row r="823">
      <c r="I823" s="35" t="n"/>
      <c r="J823" s="35" t="n"/>
      <c r="K823" s="35" t="n"/>
      <c r="L823" s="36" t="n"/>
      <c r="M823" s="36" t="n"/>
      <c r="P823" s="37" t="n"/>
      <c r="Q823" s="38">
        <f>IF($C823="",0,IF(OR(LOWER(TRIM($G823))="omani",LOWER(TRIM($G823))="oman",LOWER(TRIM($G823))="om",LOWER(TRIM($G823))="local"),1,0))</f>
        <v/>
      </c>
      <c r="R823" s="38">
        <f>IF($C823="",0,IF(OR(ISNUMBER(SEARCH("resign",$N823)),ISNUMBER(SEARCH("terminat",$N823)),ISNUMBER(SEARCH("inactive",$N823)),ISNUMBER(SEARCH("vacan",$N823)),ISNUMBER(SEARCH("deceased",$N823)),ISNUMBER(SEARCH("separated",$N823))),0,1))</f>
        <v/>
      </c>
      <c r="S823">
        <f>IF(OR($R823=0,NOT(ISNUMBER($I823))),"",IFERROR(DATEDIF($I823,DATE(FY,1,1),"y"),""))</f>
        <v/>
      </c>
      <c r="T823">
        <f>IF(OR($R823=0,NOT(ISNUMBER($J823))),"",IFERROR(DATEDIF($J823,DATE(FY,1,1),"y"),0))</f>
        <v/>
      </c>
      <c r="U823" s="38">
        <f>IF(OR($R823=0,NOT(ISNUMBER($I823))),0,IF(YEAR($I823)+IF($Q823=1,RetAgeO,RetAgeE)=FY,MONTH($I823),IF(YEAR($I823)+IF($Q823=1,RetAgeO,RetAgeE)&lt;FY,1,0)))</f>
        <v/>
      </c>
      <c r="V823" s="38">
        <f>IF(OR($R823=0,NOT(ISNUMBER($K823))),0,IF(YEAR($K823)=FY,MONTH($K823),IF(YEAR($K823)&lt;FY,1,0)))</f>
        <v/>
      </c>
      <c r="W823" s="38">
        <f>IF($R823=0,0,MIN(12,IF(AND(ISNUMBER($O823),$O823&gt;=1,$O823&lt;=12),INT($O823),12),IF(AND(RetireExit="Yes",$U823&gt;0),$U823,12),IF(AND(ContractExit="Yes",$V823&gt;0),$V823,12)))</f>
        <v/>
      </c>
      <c r="X823" s="37">
        <f>IF(ISNUMBER($P823),$P823,IncPct)</f>
        <v/>
      </c>
      <c r="Y823" s="39">
        <f>IF($W823=0,0,MAX(0,MIN($W823,IncMonth-1))+MAX(0,$W823-IncMonth+1)*(1+$X823))</f>
        <v/>
      </c>
      <c r="Z823" s="40">
        <f>IF($C823="",0,IFERROR(INDEX(Departments!$B$5:$B$54,MATCH($C823,Departments!$A$5:$A$54,0)),0))</f>
        <v/>
      </c>
      <c r="AA823" s="41">
        <f>N($L823)*$Y823</f>
        <v/>
      </c>
      <c r="AB823" s="41">
        <f>N($M823)*$Y823</f>
        <v/>
      </c>
      <c r="AC823" s="41">
        <f>$AA823*$Z823</f>
        <v/>
      </c>
      <c r="AD823" s="41">
        <f>$AA823*BonusMonths/12</f>
        <v/>
      </c>
      <c r="AE823" s="41">
        <f>($AA823+SI_Gross*$AB823)*IF($Q823=1,SI_O,SI_E)</f>
        <v/>
      </c>
      <c r="AF823" s="41">
        <f>IF($Q823=1,0,$AA823*EOSB)</f>
        <v/>
      </c>
      <c r="AG823" s="41">
        <f>$AN823*$W823</f>
        <v/>
      </c>
      <c r="AH823" s="41">
        <f>SUM($AA823:$AG823)</f>
        <v/>
      </c>
      <c r="AI823" s="41">
        <f>12*($AM823+$AN823)</f>
        <v/>
      </c>
      <c r="AJ823" s="41">
        <f>$AM823*((IncMonth-1)+(13-IncMonth)*(1+$X823))+12*$AN823</f>
        <v/>
      </c>
      <c r="AK823" s="41">
        <f>IF($R823=1,N($L823)+N($M823),0)</f>
        <v/>
      </c>
      <c r="AL823">
        <f>IF($C823="","",IF(N($L823)&lt;=0,"Basic salary missing",IF(ISNA(MATCH($C823,Departments!$A$5:$A$54,0)),"Department not on Departments sheet",IF(AND($I823&lt;&gt;"",NOT(ISNUMBER($I823))),"Date of birth is text, not a date",IF(AND($K823&lt;&gt;"",NOT(ISNUMBER($K823))),"Contract end is text, not a date","")))))</f>
        <v/>
      </c>
      <c r="AM823" s="41">
        <f>IF($R823=0,0,N($L823)*(1+$Z823+BonusMonths/12+IF($Q823=1,0,EOSB))+N($M823)+(N($L823)+SI_Gross*N($M823))*IF($Q823=1,SI_O,SI_E))</f>
        <v/>
      </c>
      <c r="AN823" s="41">
        <f>IF($R823=0,0,(IF($Q823=1,MedO,MedE+Ticket)+Training)/12)</f>
        <v/>
      </c>
    </row>
    <row r="824">
      <c r="I824" s="35" t="n"/>
      <c r="J824" s="35" t="n"/>
      <c r="K824" s="35" t="n"/>
      <c r="L824" s="36" t="n"/>
      <c r="M824" s="36" t="n"/>
      <c r="P824" s="37" t="n"/>
      <c r="Q824" s="38">
        <f>IF($C824="",0,IF(OR(LOWER(TRIM($G824))="omani",LOWER(TRIM($G824))="oman",LOWER(TRIM($G824))="om",LOWER(TRIM($G824))="local"),1,0))</f>
        <v/>
      </c>
      <c r="R824" s="38">
        <f>IF($C824="",0,IF(OR(ISNUMBER(SEARCH("resign",$N824)),ISNUMBER(SEARCH("terminat",$N824)),ISNUMBER(SEARCH("inactive",$N824)),ISNUMBER(SEARCH("vacan",$N824)),ISNUMBER(SEARCH("deceased",$N824)),ISNUMBER(SEARCH("separated",$N824))),0,1))</f>
        <v/>
      </c>
      <c r="S824">
        <f>IF(OR($R824=0,NOT(ISNUMBER($I824))),"",IFERROR(DATEDIF($I824,DATE(FY,1,1),"y"),""))</f>
        <v/>
      </c>
      <c r="T824">
        <f>IF(OR($R824=0,NOT(ISNUMBER($J824))),"",IFERROR(DATEDIF($J824,DATE(FY,1,1),"y"),0))</f>
        <v/>
      </c>
      <c r="U824" s="38">
        <f>IF(OR($R824=0,NOT(ISNUMBER($I824))),0,IF(YEAR($I824)+IF($Q824=1,RetAgeO,RetAgeE)=FY,MONTH($I824),IF(YEAR($I824)+IF($Q824=1,RetAgeO,RetAgeE)&lt;FY,1,0)))</f>
        <v/>
      </c>
      <c r="V824" s="38">
        <f>IF(OR($R824=0,NOT(ISNUMBER($K824))),0,IF(YEAR($K824)=FY,MONTH($K824),IF(YEAR($K824)&lt;FY,1,0)))</f>
        <v/>
      </c>
      <c r="W824" s="38">
        <f>IF($R824=0,0,MIN(12,IF(AND(ISNUMBER($O824),$O824&gt;=1,$O824&lt;=12),INT($O824),12),IF(AND(RetireExit="Yes",$U824&gt;0),$U824,12),IF(AND(ContractExit="Yes",$V824&gt;0),$V824,12)))</f>
        <v/>
      </c>
      <c r="X824" s="37">
        <f>IF(ISNUMBER($P824),$P824,IncPct)</f>
        <v/>
      </c>
      <c r="Y824" s="39">
        <f>IF($W824=0,0,MAX(0,MIN($W824,IncMonth-1))+MAX(0,$W824-IncMonth+1)*(1+$X824))</f>
        <v/>
      </c>
      <c r="Z824" s="40">
        <f>IF($C824="",0,IFERROR(INDEX(Departments!$B$5:$B$54,MATCH($C824,Departments!$A$5:$A$54,0)),0))</f>
        <v/>
      </c>
      <c r="AA824" s="41">
        <f>N($L824)*$Y824</f>
        <v/>
      </c>
      <c r="AB824" s="41">
        <f>N($M824)*$Y824</f>
        <v/>
      </c>
      <c r="AC824" s="41">
        <f>$AA824*$Z824</f>
        <v/>
      </c>
      <c r="AD824" s="41">
        <f>$AA824*BonusMonths/12</f>
        <v/>
      </c>
      <c r="AE824" s="41">
        <f>($AA824+SI_Gross*$AB824)*IF($Q824=1,SI_O,SI_E)</f>
        <v/>
      </c>
      <c r="AF824" s="41">
        <f>IF($Q824=1,0,$AA824*EOSB)</f>
        <v/>
      </c>
      <c r="AG824" s="41">
        <f>$AN824*$W824</f>
        <v/>
      </c>
      <c r="AH824" s="41">
        <f>SUM($AA824:$AG824)</f>
        <v/>
      </c>
      <c r="AI824" s="41">
        <f>12*($AM824+$AN824)</f>
        <v/>
      </c>
      <c r="AJ824" s="41">
        <f>$AM824*((IncMonth-1)+(13-IncMonth)*(1+$X824))+12*$AN824</f>
        <v/>
      </c>
      <c r="AK824" s="41">
        <f>IF($R824=1,N($L824)+N($M824),0)</f>
        <v/>
      </c>
      <c r="AL824">
        <f>IF($C824="","",IF(N($L824)&lt;=0,"Basic salary missing",IF(ISNA(MATCH($C824,Departments!$A$5:$A$54,0)),"Department not on Departments sheet",IF(AND($I824&lt;&gt;"",NOT(ISNUMBER($I824))),"Date of birth is text, not a date",IF(AND($K824&lt;&gt;"",NOT(ISNUMBER($K824))),"Contract end is text, not a date","")))))</f>
        <v/>
      </c>
      <c r="AM824" s="41">
        <f>IF($R824=0,0,N($L824)*(1+$Z824+BonusMonths/12+IF($Q824=1,0,EOSB))+N($M824)+(N($L824)+SI_Gross*N($M824))*IF($Q824=1,SI_O,SI_E))</f>
        <v/>
      </c>
      <c r="AN824" s="41">
        <f>IF($R824=0,0,(IF($Q824=1,MedO,MedE+Ticket)+Training)/12)</f>
        <v/>
      </c>
    </row>
    <row r="825">
      <c r="I825" s="35" t="n"/>
      <c r="J825" s="35" t="n"/>
      <c r="K825" s="35" t="n"/>
      <c r="L825" s="36" t="n"/>
      <c r="M825" s="36" t="n"/>
      <c r="P825" s="37" t="n"/>
      <c r="Q825" s="38">
        <f>IF($C825="",0,IF(OR(LOWER(TRIM($G825))="omani",LOWER(TRIM($G825))="oman",LOWER(TRIM($G825))="om",LOWER(TRIM($G825))="local"),1,0))</f>
        <v/>
      </c>
      <c r="R825" s="38">
        <f>IF($C825="",0,IF(OR(ISNUMBER(SEARCH("resign",$N825)),ISNUMBER(SEARCH("terminat",$N825)),ISNUMBER(SEARCH("inactive",$N825)),ISNUMBER(SEARCH("vacan",$N825)),ISNUMBER(SEARCH("deceased",$N825)),ISNUMBER(SEARCH("separated",$N825))),0,1))</f>
        <v/>
      </c>
      <c r="S825">
        <f>IF(OR($R825=0,NOT(ISNUMBER($I825))),"",IFERROR(DATEDIF($I825,DATE(FY,1,1),"y"),""))</f>
        <v/>
      </c>
      <c r="T825">
        <f>IF(OR($R825=0,NOT(ISNUMBER($J825))),"",IFERROR(DATEDIF($J825,DATE(FY,1,1),"y"),0))</f>
        <v/>
      </c>
      <c r="U825" s="38">
        <f>IF(OR($R825=0,NOT(ISNUMBER($I825))),0,IF(YEAR($I825)+IF($Q825=1,RetAgeO,RetAgeE)=FY,MONTH($I825),IF(YEAR($I825)+IF($Q825=1,RetAgeO,RetAgeE)&lt;FY,1,0)))</f>
        <v/>
      </c>
      <c r="V825" s="38">
        <f>IF(OR($R825=0,NOT(ISNUMBER($K825))),0,IF(YEAR($K825)=FY,MONTH($K825),IF(YEAR($K825)&lt;FY,1,0)))</f>
        <v/>
      </c>
      <c r="W825" s="38">
        <f>IF($R825=0,0,MIN(12,IF(AND(ISNUMBER($O825),$O825&gt;=1,$O825&lt;=12),INT($O825),12),IF(AND(RetireExit="Yes",$U825&gt;0),$U825,12),IF(AND(ContractExit="Yes",$V825&gt;0),$V825,12)))</f>
        <v/>
      </c>
      <c r="X825" s="37">
        <f>IF(ISNUMBER($P825),$P825,IncPct)</f>
        <v/>
      </c>
      <c r="Y825" s="39">
        <f>IF($W825=0,0,MAX(0,MIN($W825,IncMonth-1))+MAX(0,$W825-IncMonth+1)*(1+$X825))</f>
        <v/>
      </c>
      <c r="Z825" s="40">
        <f>IF($C825="",0,IFERROR(INDEX(Departments!$B$5:$B$54,MATCH($C825,Departments!$A$5:$A$54,0)),0))</f>
        <v/>
      </c>
      <c r="AA825" s="41">
        <f>N($L825)*$Y825</f>
        <v/>
      </c>
      <c r="AB825" s="41">
        <f>N($M825)*$Y825</f>
        <v/>
      </c>
      <c r="AC825" s="41">
        <f>$AA825*$Z825</f>
        <v/>
      </c>
      <c r="AD825" s="41">
        <f>$AA825*BonusMonths/12</f>
        <v/>
      </c>
      <c r="AE825" s="41">
        <f>($AA825+SI_Gross*$AB825)*IF($Q825=1,SI_O,SI_E)</f>
        <v/>
      </c>
      <c r="AF825" s="41">
        <f>IF($Q825=1,0,$AA825*EOSB)</f>
        <v/>
      </c>
      <c r="AG825" s="41">
        <f>$AN825*$W825</f>
        <v/>
      </c>
      <c r="AH825" s="41">
        <f>SUM($AA825:$AG825)</f>
        <v/>
      </c>
      <c r="AI825" s="41">
        <f>12*($AM825+$AN825)</f>
        <v/>
      </c>
      <c r="AJ825" s="41">
        <f>$AM825*((IncMonth-1)+(13-IncMonth)*(1+$X825))+12*$AN825</f>
        <v/>
      </c>
      <c r="AK825" s="41">
        <f>IF($R825=1,N($L825)+N($M825),0)</f>
        <v/>
      </c>
      <c r="AL825">
        <f>IF($C825="","",IF(N($L825)&lt;=0,"Basic salary missing",IF(ISNA(MATCH($C825,Departments!$A$5:$A$54,0)),"Department not on Departments sheet",IF(AND($I825&lt;&gt;"",NOT(ISNUMBER($I825))),"Date of birth is text, not a date",IF(AND($K825&lt;&gt;"",NOT(ISNUMBER($K825))),"Contract end is text, not a date","")))))</f>
        <v/>
      </c>
      <c r="AM825" s="41">
        <f>IF($R825=0,0,N($L825)*(1+$Z825+BonusMonths/12+IF($Q825=1,0,EOSB))+N($M825)+(N($L825)+SI_Gross*N($M825))*IF($Q825=1,SI_O,SI_E))</f>
        <v/>
      </c>
      <c r="AN825" s="41">
        <f>IF($R825=0,0,(IF($Q825=1,MedO,MedE+Ticket)+Training)/12)</f>
        <v/>
      </c>
    </row>
    <row r="826">
      <c r="I826" s="35" t="n"/>
      <c r="J826" s="35" t="n"/>
      <c r="K826" s="35" t="n"/>
      <c r="L826" s="36" t="n"/>
      <c r="M826" s="36" t="n"/>
      <c r="P826" s="37" t="n"/>
      <c r="Q826" s="38">
        <f>IF($C826="",0,IF(OR(LOWER(TRIM($G826))="omani",LOWER(TRIM($G826))="oman",LOWER(TRIM($G826))="om",LOWER(TRIM($G826))="local"),1,0))</f>
        <v/>
      </c>
      <c r="R826" s="38">
        <f>IF($C826="",0,IF(OR(ISNUMBER(SEARCH("resign",$N826)),ISNUMBER(SEARCH("terminat",$N826)),ISNUMBER(SEARCH("inactive",$N826)),ISNUMBER(SEARCH("vacan",$N826)),ISNUMBER(SEARCH("deceased",$N826)),ISNUMBER(SEARCH("separated",$N826))),0,1))</f>
        <v/>
      </c>
      <c r="S826">
        <f>IF(OR($R826=0,NOT(ISNUMBER($I826))),"",IFERROR(DATEDIF($I826,DATE(FY,1,1),"y"),""))</f>
        <v/>
      </c>
      <c r="T826">
        <f>IF(OR($R826=0,NOT(ISNUMBER($J826))),"",IFERROR(DATEDIF($J826,DATE(FY,1,1),"y"),0))</f>
        <v/>
      </c>
      <c r="U826" s="38">
        <f>IF(OR($R826=0,NOT(ISNUMBER($I826))),0,IF(YEAR($I826)+IF($Q826=1,RetAgeO,RetAgeE)=FY,MONTH($I826),IF(YEAR($I826)+IF($Q826=1,RetAgeO,RetAgeE)&lt;FY,1,0)))</f>
        <v/>
      </c>
      <c r="V826" s="38">
        <f>IF(OR($R826=0,NOT(ISNUMBER($K826))),0,IF(YEAR($K826)=FY,MONTH($K826),IF(YEAR($K826)&lt;FY,1,0)))</f>
        <v/>
      </c>
      <c r="W826" s="38">
        <f>IF($R826=0,0,MIN(12,IF(AND(ISNUMBER($O826),$O826&gt;=1,$O826&lt;=12),INT($O826),12),IF(AND(RetireExit="Yes",$U826&gt;0),$U826,12),IF(AND(ContractExit="Yes",$V826&gt;0),$V826,12)))</f>
        <v/>
      </c>
      <c r="X826" s="37">
        <f>IF(ISNUMBER($P826),$P826,IncPct)</f>
        <v/>
      </c>
      <c r="Y826" s="39">
        <f>IF($W826=0,0,MAX(0,MIN($W826,IncMonth-1))+MAX(0,$W826-IncMonth+1)*(1+$X826))</f>
        <v/>
      </c>
      <c r="Z826" s="40">
        <f>IF($C826="",0,IFERROR(INDEX(Departments!$B$5:$B$54,MATCH($C826,Departments!$A$5:$A$54,0)),0))</f>
        <v/>
      </c>
      <c r="AA826" s="41">
        <f>N($L826)*$Y826</f>
        <v/>
      </c>
      <c r="AB826" s="41">
        <f>N($M826)*$Y826</f>
        <v/>
      </c>
      <c r="AC826" s="41">
        <f>$AA826*$Z826</f>
        <v/>
      </c>
      <c r="AD826" s="41">
        <f>$AA826*BonusMonths/12</f>
        <v/>
      </c>
      <c r="AE826" s="41">
        <f>($AA826+SI_Gross*$AB826)*IF($Q826=1,SI_O,SI_E)</f>
        <v/>
      </c>
      <c r="AF826" s="41">
        <f>IF($Q826=1,0,$AA826*EOSB)</f>
        <v/>
      </c>
      <c r="AG826" s="41">
        <f>$AN826*$W826</f>
        <v/>
      </c>
      <c r="AH826" s="41">
        <f>SUM($AA826:$AG826)</f>
        <v/>
      </c>
      <c r="AI826" s="41">
        <f>12*($AM826+$AN826)</f>
        <v/>
      </c>
      <c r="AJ826" s="41">
        <f>$AM826*((IncMonth-1)+(13-IncMonth)*(1+$X826))+12*$AN826</f>
        <v/>
      </c>
      <c r="AK826" s="41">
        <f>IF($R826=1,N($L826)+N($M826),0)</f>
        <v/>
      </c>
      <c r="AL826">
        <f>IF($C826="","",IF(N($L826)&lt;=0,"Basic salary missing",IF(ISNA(MATCH($C826,Departments!$A$5:$A$54,0)),"Department not on Departments sheet",IF(AND($I826&lt;&gt;"",NOT(ISNUMBER($I826))),"Date of birth is text, not a date",IF(AND($K826&lt;&gt;"",NOT(ISNUMBER($K826))),"Contract end is text, not a date","")))))</f>
        <v/>
      </c>
      <c r="AM826" s="41">
        <f>IF($R826=0,0,N($L826)*(1+$Z826+BonusMonths/12+IF($Q826=1,0,EOSB))+N($M826)+(N($L826)+SI_Gross*N($M826))*IF($Q826=1,SI_O,SI_E))</f>
        <v/>
      </c>
      <c r="AN826" s="41">
        <f>IF($R826=0,0,(IF($Q826=1,MedO,MedE+Ticket)+Training)/12)</f>
        <v/>
      </c>
    </row>
    <row r="827">
      <c r="I827" s="35" t="n"/>
      <c r="J827" s="35" t="n"/>
      <c r="K827" s="35" t="n"/>
      <c r="L827" s="36" t="n"/>
      <c r="M827" s="36" t="n"/>
      <c r="P827" s="37" t="n"/>
      <c r="Q827" s="38">
        <f>IF($C827="",0,IF(OR(LOWER(TRIM($G827))="omani",LOWER(TRIM($G827))="oman",LOWER(TRIM($G827))="om",LOWER(TRIM($G827))="local"),1,0))</f>
        <v/>
      </c>
      <c r="R827" s="38">
        <f>IF($C827="",0,IF(OR(ISNUMBER(SEARCH("resign",$N827)),ISNUMBER(SEARCH("terminat",$N827)),ISNUMBER(SEARCH("inactive",$N827)),ISNUMBER(SEARCH("vacan",$N827)),ISNUMBER(SEARCH("deceased",$N827)),ISNUMBER(SEARCH("separated",$N827))),0,1))</f>
        <v/>
      </c>
      <c r="S827">
        <f>IF(OR($R827=0,NOT(ISNUMBER($I827))),"",IFERROR(DATEDIF($I827,DATE(FY,1,1),"y"),""))</f>
        <v/>
      </c>
      <c r="T827">
        <f>IF(OR($R827=0,NOT(ISNUMBER($J827))),"",IFERROR(DATEDIF($J827,DATE(FY,1,1),"y"),0))</f>
        <v/>
      </c>
      <c r="U827" s="38">
        <f>IF(OR($R827=0,NOT(ISNUMBER($I827))),0,IF(YEAR($I827)+IF($Q827=1,RetAgeO,RetAgeE)=FY,MONTH($I827),IF(YEAR($I827)+IF($Q827=1,RetAgeO,RetAgeE)&lt;FY,1,0)))</f>
        <v/>
      </c>
      <c r="V827" s="38">
        <f>IF(OR($R827=0,NOT(ISNUMBER($K827))),0,IF(YEAR($K827)=FY,MONTH($K827),IF(YEAR($K827)&lt;FY,1,0)))</f>
        <v/>
      </c>
      <c r="W827" s="38">
        <f>IF($R827=0,0,MIN(12,IF(AND(ISNUMBER($O827),$O827&gt;=1,$O827&lt;=12),INT($O827),12),IF(AND(RetireExit="Yes",$U827&gt;0),$U827,12),IF(AND(ContractExit="Yes",$V827&gt;0),$V827,12)))</f>
        <v/>
      </c>
      <c r="X827" s="37">
        <f>IF(ISNUMBER($P827),$P827,IncPct)</f>
        <v/>
      </c>
      <c r="Y827" s="39">
        <f>IF($W827=0,0,MAX(0,MIN($W827,IncMonth-1))+MAX(0,$W827-IncMonth+1)*(1+$X827))</f>
        <v/>
      </c>
      <c r="Z827" s="40">
        <f>IF($C827="",0,IFERROR(INDEX(Departments!$B$5:$B$54,MATCH($C827,Departments!$A$5:$A$54,0)),0))</f>
        <v/>
      </c>
      <c r="AA827" s="41">
        <f>N($L827)*$Y827</f>
        <v/>
      </c>
      <c r="AB827" s="41">
        <f>N($M827)*$Y827</f>
        <v/>
      </c>
      <c r="AC827" s="41">
        <f>$AA827*$Z827</f>
        <v/>
      </c>
      <c r="AD827" s="41">
        <f>$AA827*BonusMonths/12</f>
        <v/>
      </c>
      <c r="AE827" s="41">
        <f>($AA827+SI_Gross*$AB827)*IF($Q827=1,SI_O,SI_E)</f>
        <v/>
      </c>
      <c r="AF827" s="41">
        <f>IF($Q827=1,0,$AA827*EOSB)</f>
        <v/>
      </c>
      <c r="AG827" s="41">
        <f>$AN827*$W827</f>
        <v/>
      </c>
      <c r="AH827" s="41">
        <f>SUM($AA827:$AG827)</f>
        <v/>
      </c>
      <c r="AI827" s="41">
        <f>12*($AM827+$AN827)</f>
        <v/>
      </c>
      <c r="AJ827" s="41">
        <f>$AM827*((IncMonth-1)+(13-IncMonth)*(1+$X827))+12*$AN827</f>
        <v/>
      </c>
      <c r="AK827" s="41">
        <f>IF($R827=1,N($L827)+N($M827),0)</f>
        <v/>
      </c>
      <c r="AL827">
        <f>IF($C827="","",IF(N($L827)&lt;=0,"Basic salary missing",IF(ISNA(MATCH($C827,Departments!$A$5:$A$54,0)),"Department not on Departments sheet",IF(AND($I827&lt;&gt;"",NOT(ISNUMBER($I827))),"Date of birth is text, not a date",IF(AND($K827&lt;&gt;"",NOT(ISNUMBER($K827))),"Contract end is text, not a date","")))))</f>
        <v/>
      </c>
      <c r="AM827" s="41">
        <f>IF($R827=0,0,N($L827)*(1+$Z827+BonusMonths/12+IF($Q827=1,0,EOSB))+N($M827)+(N($L827)+SI_Gross*N($M827))*IF($Q827=1,SI_O,SI_E))</f>
        <v/>
      </c>
      <c r="AN827" s="41">
        <f>IF($R827=0,0,(IF($Q827=1,MedO,MedE+Ticket)+Training)/12)</f>
        <v/>
      </c>
    </row>
    <row r="828">
      <c r="I828" s="35" t="n"/>
      <c r="J828" s="35" t="n"/>
      <c r="K828" s="35" t="n"/>
      <c r="L828" s="36" t="n"/>
      <c r="M828" s="36" t="n"/>
      <c r="P828" s="37" t="n"/>
      <c r="Q828" s="38">
        <f>IF($C828="",0,IF(OR(LOWER(TRIM($G828))="omani",LOWER(TRIM($G828))="oman",LOWER(TRIM($G828))="om",LOWER(TRIM($G828))="local"),1,0))</f>
        <v/>
      </c>
      <c r="R828" s="38">
        <f>IF($C828="",0,IF(OR(ISNUMBER(SEARCH("resign",$N828)),ISNUMBER(SEARCH("terminat",$N828)),ISNUMBER(SEARCH("inactive",$N828)),ISNUMBER(SEARCH("vacan",$N828)),ISNUMBER(SEARCH("deceased",$N828)),ISNUMBER(SEARCH("separated",$N828))),0,1))</f>
        <v/>
      </c>
      <c r="S828">
        <f>IF(OR($R828=0,NOT(ISNUMBER($I828))),"",IFERROR(DATEDIF($I828,DATE(FY,1,1),"y"),""))</f>
        <v/>
      </c>
      <c r="T828">
        <f>IF(OR($R828=0,NOT(ISNUMBER($J828))),"",IFERROR(DATEDIF($J828,DATE(FY,1,1),"y"),0))</f>
        <v/>
      </c>
      <c r="U828" s="38">
        <f>IF(OR($R828=0,NOT(ISNUMBER($I828))),0,IF(YEAR($I828)+IF($Q828=1,RetAgeO,RetAgeE)=FY,MONTH($I828),IF(YEAR($I828)+IF($Q828=1,RetAgeO,RetAgeE)&lt;FY,1,0)))</f>
        <v/>
      </c>
      <c r="V828" s="38">
        <f>IF(OR($R828=0,NOT(ISNUMBER($K828))),0,IF(YEAR($K828)=FY,MONTH($K828),IF(YEAR($K828)&lt;FY,1,0)))</f>
        <v/>
      </c>
      <c r="W828" s="38">
        <f>IF($R828=0,0,MIN(12,IF(AND(ISNUMBER($O828),$O828&gt;=1,$O828&lt;=12),INT($O828),12),IF(AND(RetireExit="Yes",$U828&gt;0),$U828,12),IF(AND(ContractExit="Yes",$V828&gt;0),$V828,12)))</f>
        <v/>
      </c>
      <c r="X828" s="37">
        <f>IF(ISNUMBER($P828),$P828,IncPct)</f>
        <v/>
      </c>
      <c r="Y828" s="39">
        <f>IF($W828=0,0,MAX(0,MIN($W828,IncMonth-1))+MAX(0,$W828-IncMonth+1)*(1+$X828))</f>
        <v/>
      </c>
      <c r="Z828" s="40">
        <f>IF($C828="",0,IFERROR(INDEX(Departments!$B$5:$B$54,MATCH($C828,Departments!$A$5:$A$54,0)),0))</f>
        <v/>
      </c>
      <c r="AA828" s="41">
        <f>N($L828)*$Y828</f>
        <v/>
      </c>
      <c r="AB828" s="41">
        <f>N($M828)*$Y828</f>
        <v/>
      </c>
      <c r="AC828" s="41">
        <f>$AA828*$Z828</f>
        <v/>
      </c>
      <c r="AD828" s="41">
        <f>$AA828*BonusMonths/12</f>
        <v/>
      </c>
      <c r="AE828" s="41">
        <f>($AA828+SI_Gross*$AB828)*IF($Q828=1,SI_O,SI_E)</f>
        <v/>
      </c>
      <c r="AF828" s="41">
        <f>IF($Q828=1,0,$AA828*EOSB)</f>
        <v/>
      </c>
      <c r="AG828" s="41">
        <f>$AN828*$W828</f>
        <v/>
      </c>
      <c r="AH828" s="41">
        <f>SUM($AA828:$AG828)</f>
        <v/>
      </c>
      <c r="AI828" s="41">
        <f>12*($AM828+$AN828)</f>
        <v/>
      </c>
      <c r="AJ828" s="41">
        <f>$AM828*((IncMonth-1)+(13-IncMonth)*(1+$X828))+12*$AN828</f>
        <v/>
      </c>
      <c r="AK828" s="41">
        <f>IF($R828=1,N($L828)+N($M828),0)</f>
        <v/>
      </c>
      <c r="AL828">
        <f>IF($C828="","",IF(N($L828)&lt;=0,"Basic salary missing",IF(ISNA(MATCH($C828,Departments!$A$5:$A$54,0)),"Department not on Departments sheet",IF(AND($I828&lt;&gt;"",NOT(ISNUMBER($I828))),"Date of birth is text, not a date",IF(AND($K828&lt;&gt;"",NOT(ISNUMBER($K828))),"Contract end is text, not a date","")))))</f>
        <v/>
      </c>
      <c r="AM828" s="41">
        <f>IF($R828=0,0,N($L828)*(1+$Z828+BonusMonths/12+IF($Q828=1,0,EOSB))+N($M828)+(N($L828)+SI_Gross*N($M828))*IF($Q828=1,SI_O,SI_E))</f>
        <v/>
      </c>
      <c r="AN828" s="41">
        <f>IF($R828=0,0,(IF($Q828=1,MedO,MedE+Ticket)+Training)/12)</f>
        <v/>
      </c>
    </row>
    <row r="829">
      <c r="I829" s="35" t="n"/>
      <c r="J829" s="35" t="n"/>
      <c r="K829" s="35" t="n"/>
      <c r="L829" s="36" t="n"/>
      <c r="M829" s="36" t="n"/>
      <c r="P829" s="37" t="n"/>
      <c r="Q829" s="38">
        <f>IF($C829="",0,IF(OR(LOWER(TRIM($G829))="omani",LOWER(TRIM($G829))="oman",LOWER(TRIM($G829))="om",LOWER(TRIM($G829))="local"),1,0))</f>
        <v/>
      </c>
      <c r="R829" s="38">
        <f>IF($C829="",0,IF(OR(ISNUMBER(SEARCH("resign",$N829)),ISNUMBER(SEARCH("terminat",$N829)),ISNUMBER(SEARCH("inactive",$N829)),ISNUMBER(SEARCH("vacan",$N829)),ISNUMBER(SEARCH("deceased",$N829)),ISNUMBER(SEARCH("separated",$N829))),0,1))</f>
        <v/>
      </c>
      <c r="S829">
        <f>IF(OR($R829=0,NOT(ISNUMBER($I829))),"",IFERROR(DATEDIF($I829,DATE(FY,1,1),"y"),""))</f>
        <v/>
      </c>
      <c r="T829">
        <f>IF(OR($R829=0,NOT(ISNUMBER($J829))),"",IFERROR(DATEDIF($J829,DATE(FY,1,1),"y"),0))</f>
        <v/>
      </c>
      <c r="U829" s="38">
        <f>IF(OR($R829=0,NOT(ISNUMBER($I829))),0,IF(YEAR($I829)+IF($Q829=1,RetAgeO,RetAgeE)=FY,MONTH($I829),IF(YEAR($I829)+IF($Q829=1,RetAgeO,RetAgeE)&lt;FY,1,0)))</f>
        <v/>
      </c>
      <c r="V829" s="38">
        <f>IF(OR($R829=0,NOT(ISNUMBER($K829))),0,IF(YEAR($K829)=FY,MONTH($K829),IF(YEAR($K829)&lt;FY,1,0)))</f>
        <v/>
      </c>
      <c r="W829" s="38">
        <f>IF($R829=0,0,MIN(12,IF(AND(ISNUMBER($O829),$O829&gt;=1,$O829&lt;=12),INT($O829),12),IF(AND(RetireExit="Yes",$U829&gt;0),$U829,12),IF(AND(ContractExit="Yes",$V829&gt;0),$V829,12)))</f>
        <v/>
      </c>
      <c r="X829" s="37">
        <f>IF(ISNUMBER($P829),$P829,IncPct)</f>
        <v/>
      </c>
      <c r="Y829" s="39">
        <f>IF($W829=0,0,MAX(0,MIN($W829,IncMonth-1))+MAX(0,$W829-IncMonth+1)*(1+$X829))</f>
        <v/>
      </c>
      <c r="Z829" s="40">
        <f>IF($C829="",0,IFERROR(INDEX(Departments!$B$5:$B$54,MATCH($C829,Departments!$A$5:$A$54,0)),0))</f>
        <v/>
      </c>
      <c r="AA829" s="41">
        <f>N($L829)*$Y829</f>
        <v/>
      </c>
      <c r="AB829" s="41">
        <f>N($M829)*$Y829</f>
        <v/>
      </c>
      <c r="AC829" s="41">
        <f>$AA829*$Z829</f>
        <v/>
      </c>
      <c r="AD829" s="41">
        <f>$AA829*BonusMonths/12</f>
        <v/>
      </c>
      <c r="AE829" s="41">
        <f>($AA829+SI_Gross*$AB829)*IF($Q829=1,SI_O,SI_E)</f>
        <v/>
      </c>
      <c r="AF829" s="41">
        <f>IF($Q829=1,0,$AA829*EOSB)</f>
        <v/>
      </c>
      <c r="AG829" s="41">
        <f>$AN829*$W829</f>
        <v/>
      </c>
      <c r="AH829" s="41">
        <f>SUM($AA829:$AG829)</f>
        <v/>
      </c>
      <c r="AI829" s="41">
        <f>12*($AM829+$AN829)</f>
        <v/>
      </c>
      <c r="AJ829" s="41">
        <f>$AM829*((IncMonth-1)+(13-IncMonth)*(1+$X829))+12*$AN829</f>
        <v/>
      </c>
      <c r="AK829" s="41">
        <f>IF($R829=1,N($L829)+N($M829),0)</f>
        <v/>
      </c>
      <c r="AL829">
        <f>IF($C829="","",IF(N($L829)&lt;=0,"Basic salary missing",IF(ISNA(MATCH($C829,Departments!$A$5:$A$54,0)),"Department not on Departments sheet",IF(AND($I829&lt;&gt;"",NOT(ISNUMBER($I829))),"Date of birth is text, not a date",IF(AND($K829&lt;&gt;"",NOT(ISNUMBER($K829))),"Contract end is text, not a date","")))))</f>
        <v/>
      </c>
      <c r="AM829" s="41">
        <f>IF($R829=0,0,N($L829)*(1+$Z829+BonusMonths/12+IF($Q829=1,0,EOSB))+N($M829)+(N($L829)+SI_Gross*N($M829))*IF($Q829=1,SI_O,SI_E))</f>
        <v/>
      </c>
      <c r="AN829" s="41">
        <f>IF($R829=0,0,(IF($Q829=1,MedO,MedE+Ticket)+Training)/12)</f>
        <v/>
      </c>
    </row>
    <row r="830">
      <c r="I830" s="35" t="n"/>
      <c r="J830" s="35" t="n"/>
      <c r="K830" s="35" t="n"/>
      <c r="L830" s="36" t="n"/>
      <c r="M830" s="36" t="n"/>
      <c r="P830" s="37" t="n"/>
      <c r="Q830" s="38">
        <f>IF($C830="",0,IF(OR(LOWER(TRIM($G830))="omani",LOWER(TRIM($G830))="oman",LOWER(TRIM($G830))="om",LOWER(TRIM($G830))="local"),1,0))</f>
        <v/>
      </c>
      <c r="R830" s="38">
        <f>IF($C830="",0,IF(OR(ISNUMBER(SEARCH("resign",$N830)),ISNUMBER(SEARCH("terminat",$N830)),ISNUMBER(SEARCH("inactive",$N830)),ISNUMBER(SEARCH("vacan",$N830)),ISNUMBER(SEARCH("deceased",$N830)),ISNUMBER(SEARCH("separated",$N830))),0,1))</f>
        <v/>
      </c>
      <c r="S830">
        <f>IF(OR($R830=0,NOT(ISNUMBER($I830))),"",IFERROR(DATEDIF($I830,DATE(FY,1,1),"y"),""))</f>
        <v/>
      </c>
      <c r="T830">
        <f>IF(OR($R830=0,NOT(ISNUMBER($J830))),"",IFERROR(DATEDIF($J830,DATE(FY,1,1),"y"),0))</f>
        <v/>
      </c>
      <c r="U830" s="38">
        <f>IF(OR($R830=0,NOT(ISNUMBER($I830))),0,IF(YEAR($I830)+IF($Q830=1,RetAgeO,RetAgeE)=FY,MONTH($I830),IF(YEAR($I830)+IF($Q830=1,RetAgeO,RetAgeE)&lt;FY,1,0)))</f>
        <v/>
      </c>
      <c r="V830" s="38">
        <f>IF(OR($R830=0,NOT(ISNUMBER($K830))),0,IF(YEAR($K830)=FY,MONTH($K830),IF(YEAR($K830)&lt;FY,1,0)))</f>
        <v/>
      </c>
      <c r="W830" s="38">
        <f>IF($R830=0,0,MIN(12,IF(AND(ISNUMBER($O830),$O830&gt;=1,$O830&lt;=12),INT($O830),12),IF(AND(RetireExit="Yes",$U830&gt;0),$U830,12),IF(AND(ContractExit="Yes",$V830&gt;0),$V830,12)))</f>
        <v/>
      </c>
      <c r="X830" s="37">
        <f>IF(ISNUMBER($P830),$P830,IncPct)</f>
        <v/>
      </c>
      <c r="Y830" s="39">
        <f>IF($W830=0,0,MAX(0,MIN($W830,IncMonth-1))+MAX(0,$W830-IncMonth+1)*(1+$X830))</f>
        <v/>
      </c>
      <c r="Z830" s="40">
        <f>IF($C830="",0,IFERROR(INDEX(Departments!$B$5:$B$54,MATCH($C830,Departments!$A$5:$A$54,0)),0))</f>
        <v/>
      </c>
      <c r="AA830" s="41">
        <f>N($L830)*$Y830</f>
        <v/>
      </c>
      <c r="AB830" s="41">
        <f>N($M830)*$Y830</f>
        <v/>
      </c>
      <c r="AC830" s="41">
        <f>$AA830*$Z830</f>
        <v/>
      </c>
      <c r="AD830" s="41">
        <f>$AA830*BonusMonths/12</f>
        <v/>
      </c>
      <c r="AE830" s="41">
        <f>($AA830+SI_Gross*$AB830)*IF($Q830=1,SI_O,SI_E)</f>
        <v/>
      </c>
      <c r="AF830" s="41">
        <f>IF($Q830=1,0,$AA830*EOSB)</f>
        <v/>
      </c>
      <c r="AG830" s="41">
        <f>$AN830*$W830</f>
        <v/>
      </c>
      <c r="AH830" s="41">
        <f>SUM($AA830:$AG830)</f>
        <v/>
      </c>
      <c r="AI830" s="41">
        <f>12*($AM830+$AN830)</f>
        <v/>
      </c>
      <c r="AJ830" s="41">
        <f>$AM830*((IncMonth-1)+(13-IncMonth)*(1+$X830))+12*$AN830</f>
        <v/>
      </c>
      <c r="AK830" s="41">
        <f>IF($R830=1,N($L830)+N($M830),0)</f>
        <v/>
      </c>
      <c r="AL830">
        <f>IF($C830="","",IF(N($L830)&lt;=0,"Basic salary missing",IF(ISNA(MATCH($C830,Departments!$A$5:$A$54,0)),"Department not on Departments sheet",IF(AND($I830&lt;&gt;"",NOT(ISNUMBER($I830))),"Date of birth is text, not a date",IF(AND($K830&lt;&gt;"",NOT(ISNUMBER($K830))),"Contract end is text, not a date","")))))</f>
        <v/>
      </c>
      <c r="AM830" s="41">
        <f>IF($R830=0,0,N($L830)*(1+$Z830+BonusMonths/12+IF($Q830=1,0,EOSB))+N($M830)+(N($L830)+SI_Gross*N($M830))*IF($Q830=1,SI_O,SI_E))</f>
        <v/>
      </c>
      <c r="AN830" s="41">
        <f>IF($R830=0,0,(IF($Q830=1,MedO,MedE+Ticket)+Training)/12)</f>
        <v/>
      </c>
    </row>
    <row r="831">
      <c r="I831" s="35" t="n"/>
      <c r="J831" s="35" t="n"/>
      <c r="K831" s="35" t="n"/>
      <c r="L831" s="36" t="n"/>
      <c r="M831" s="36" t="n"/>
      <c r="P831" s="37" t="n"/>
      <c r="Q831" s="38">
        <f>IF($C831="",0,IF(OR(LOWER(TRIM($G831))="omani",LOWER(TRIM($G831))="oman",LOWER(TRIM($G831))="om",LOWER(TRIM($G831))="local"),1,0))</f>
        <v/>
      </c>
      <c r="R831" s="38">
        <f>IF($C831="",0,IF(OR(ISNUMBER(SEARCH("resign",$N831)),ISNUMBER(SEARCH("terminat",$N831)),ISNUMBER(SEARCH("inactive",$N831)),ISNUMBER(SEARCH("vacan",$N831)),ISNUMBER(SEARCH("deceased",$N831)),ISNUMBER(SEARCH("separated",$N831))),0,1))</f>
        <v/>
      </c>
      <c r="S831">
        <f>IF(OR($R831=0,NOT(ISNUMBER($I831))),"",IFERROR(DATEDIF($I831,DATE(FY,1,1),"y"),""))</f>
        <v/>
      </c>
      <c r="T831">
        <f>IF(OR($R831=0,NOT(ISNUMBER($J831))),"",IFERROR(DATEDIF($J831,DATE(FY,1,1),"y"),0))</f>
        <v/>
      </c>
      <c r="U831" s="38">
        <f>IF(OR($R831=0,NOT(ISNUMBER($I831))),0,IF(YEAR($I831)+IF($Q831=1,RetAgeO,RetAgeE)=FY,MONTH($I831),IF(YEAR($I831)+IF($Q831=1,RetAgeO,RetAgeE)&lt;FY,1,0)))</f>
        <v/>
      </c>
      <c r="V831" s="38">
        <f>IF(OR($R831=0,NOT(ISNUMBER($K831))),0,IF(YEAR($K831)=FY,MONTH($K831),IF(YEAR($K831)&lt;FY,1,0)))</f>
        <v/>
      </c>
      <c r="W831" s="38">
        <f>IF($R831=0,0,MIN(12,IF(AND(ISNUMBER($O831),$O831&gt;=1,$O831&lt;=12),INT($O831),12),IF(AND(RetireExit="Yes",$U831&gt;0),$U831,12),IF(AND(ContractExit="Yes",$V831&gt;0),$V831,12)))</f>
        <v/>
      </c>
      <c r="X831" s="37">
        <f>IF(ISNUMBER($P831),$P831,IncPct)</f>
        <v/>
      </c>
      <c r="Y831" s="39">
        <f>IF($W831=0,0,MAX(0,MIN($W831,IncMonth-1))+MAX(0,$W831-IncMonth+1)*(1+$X831))</f>
        <v/>
      </c>
      <c r="Z831" s="40">
        <f>IF($C831="",0,IFERROR(INDEX(Departments!$B$5:$B$54,MATCH($C831,Departments!$A$5:$A$54,0)),0))</f>
        <v/>
      </c>
      <c r="AA831" s="41">
        <f>N($L831)*$Y831</f>
        <v/>
      </c>
      <c r="AB831" s="41">
        <f>N($M831)*$Y831</f>
        <v/>
      </c>
      <c r="AC831" s="41">
        <f>$AA831*$Z831</f>
        <v/>
      </c>
      <c r="AD831" s="41">
        <f>$AA831*BonusMonths/12</f>
        <v/>
      </c>
      <c r="AE831" s="41">
        <f>($AA831+SI_Gross*$AB831)*IF($Q831=1,SI_O,SI_E)</f>
        <v/>
      </c>
      <c r="AF831" s="41">
        <f>IF($Q831=1,0,$AA831*EOSB)</f>
        <v/>
      </c>
      <c r="AG831" s="41">
        <f>$AN831*$W831</f>
        <v/>
      </c>
      <c r="AH831" s="41">
        <f>SUM($AA831:$AG831)</f>
        <v/>
      </c>
      <c r="AI831" s="41">
        <f>12*($AM831+$AN831)</f>
        <v/>
      </c>
      <c r="AJ831" s="41">
        <f>$AM831*((IncMonth-1)+(13-IncMonth)*(1+$X831))+12*$AN831</f>
        <v/>
      </c>
      <c r="AK831" s="41">
        <f>IF($R831=1,N($L831)+N($M831),0)</f>
        <v/>
      </c>
      <c r="AL831">
        <f>IF($C831="","",IF(N($L831)&lt;=0,"Basic salary missing",IF(ISNA(MATCH($C831,Departments!$A$5:$A$54,0)),"Department not on Departments sheet",IF(AND($I831&lt;&gt;"",NOT(ISNUMBER($I831))),"Date of birth is text, not a date",IF(AND($K831&lt;&gt;"",NOT(ISNUMBER($K831))),"Contract end is text, not a date","")))))</f>
        <v/>
      </c>
      <c r="AM831" s="41">
        <f>IF($R831=0,0,N($L831)*(1+$Z831+BonusMonths/12+IF($Q831=1,0,EOSB))+N($M831)+(N($L831)+SI_Gross*N($M831))*IF($Q831=1,SI_O,SI_E))</f>
        <v/>
      </c>
      <c r="AN831" s="41">
        <f>IF($R831=0,0,(IF($Q831=1,MedO,MedE+Ticket)+Training)/12)</f>
        <v/>
      </c>
    </row>
    <row r="832">
      <c r="I832" s="35" t="n"/>
      <c r="J832" s="35" t="n"/>
      <c r="K832" s="35" t="n"/>
      <c r="L832" s="36" t="n"/>
      <c r="M832" s="36" t="n"/>
      <c r="P832" s="37" t="n"/>
      <c r="Q832" s="38">
        <f>IF($C832="",0,IF(OR(LOWER(TRIM($G832))="omani",LOWER(TRIM($G832))="oman",LOWER(TRIM($G832))="om",LOWER(TRIM($G832))="local"),1,0))</f>
        <v/>
      </c>
      <c r="R832" s="38">
        <f>IF($C832="",0,IF(OR(ISNUMBER(SEARCH("resign",$N832)),ISNUMBER(SEARCH("terminat",$N832)),ISNUMBER(SEARCH("inactive",$N832)),ISNUMBER(SEARCH("vacan",$N832)),ISNUMBER(SEARCH("deceased",$N832)),ISNUMBER(SEARCH("separated",$N832))),0,1))</f>
        <v/>
      </c>
      <c r="S832">
        <f>IF(OR($R832=0,NOT(ISNUMBER($I832))),"",IFERROR(DATEDIF($I832,DATE(FY,1,1),"y"),""))</f>
        <v/>
      </c>
      <c r="T832">
        <f>IF(OR($R832=0,NOT(ISNUMBER($J832))),"",IFERROR(DATEDIF($J832,DATE(FY,1,1),"y"),0))</f>
        <v/>
      </c>
      <c r="U832" s="38">
        <f>IF(OR($R832=0,NOT(ISNUMBER($I832))),0,IF(YEAR($I832)+IF($Q832=1,RetAgeO,RetAgeE)=FY,MONTH($I832),IF(YEAR($I832)+IF($Q832=1,RetAgeO,RetAgeE)&lt;FY,1,0)))</f>
        <v/>
      </c>
      <c r="V832" s="38">
        <f>IF(OR($R832=0,NOT(ISNUMBER($K832))),0,IF(YEAR($K832)=FY,MONTH($K832),IF(YEAR($K832)&lt;FY,1,0)))</f>
        <v/>
      </c>
      <c r="W832" s="38">
        <f>IF($R832=0,0,MIN(12,IF(AND(ISNUMBER($O832),$O832&gt;=1,$O832&lt;=12),INT($O832),12),IF(AND(RetireExit="Yes",$U832&gt;0),$U832,12),IF(AND(ContractExit="Yes",$V832&gt;0),$V832,12)))</f>
        <v/>
      </c>
      <c r="X832" s="37">
        <f>IF(ISNUMBER($P832),$P832,IncPct)</f>
        <v/>
      </c>
      <c r="Y832" s="39">
        <f>IF($W832=0,0,MAX(0,MIN($W832,IncMonth-1))+MAX(0,$W832-IncMonth+1)*(1+$X832))</f>
        <v/>
      </c>
      <c r="Z832" s="40">
        <f>IF($C832="",0,IFERROR(INDEX(Departments!$B$5:$B$54,MATCH($C832,Departments!$A$5:$A$54,0)),0))</f>
        <v/>
      </c>
      <c r="AA832" s="41">
        <f>N($L832)*$Y832</f>
        <v/>
      </c>
      <c r="AB832" s="41">
        <f>N($M832)*$Y832</f>
        <v/>
      </c>
      <c r="AC832" s="41">
        <f>$AA832*$Z832</f>
        <v/>
      </c>
      <c r="AD832" s="41">
        <f>$AA832*BonusMonths/12</f>
        <v/>
      </c>
      <c r="AE832" s="41">
        <f>($AA832+SI_Gross*$AB832)*IF($Q832=1,SI_O,SI_E)</f>
        <v/>
      </c>
      <c r="AF832" s="41">
        <f>IF($Q832=1,0,$AA832*EOSB)</f>
        <v/>
      </c>
      <c r="AG832" s="41">
        <f>$AN832*$W832</f>
        <v/>
      </c>
      <c r="AH832" s="41">
        <f>SUM($AA832:$AG832)</f>
        <v/>
      </c>
      <c r="AI832" s="41">
        <f>12*($AM832+$AN832)</f>
        <v/>
      </c>
      <c r="AJ832" s="41">
        <f>$AM832*((IncMonth-1)+(13-IncMonth)*(1+$X832))+12*$AN832</f>
        <v/>
      </c>
      <c r="AK832" s="41">
        <f>IF($R832=1,N($L832)+N($M832),0)</f>
        <v/>
      </c>
      <c r="AL832">
        <f>IF($C832="","",IF(N($L832)&lt;=0,"Basic salary missing",IF(ISNA(MATCH($C832,Departments!$A$5:$A$54,0)),"Department not on Departments sheet",IF(AND($I832&lt;&gt;"",NOT(ISNUMBER($I832))),"Date of birth is text, not a date",IF(AND($K832&lt;&gt;"",NOT(ISNUMBER($K832))),"Contract end is text, not a date","")))))</f>
        <v/>
      </c>
      <c r="AM832" s="41">
        <f>IF($R832=0,0,N($L832)*(1+$Z832+BonusMonths/12+IF($Q832=1,0,EOSB))+N($M832)+(N($L832)+SI_Gross*N($M832))*IF($Q832=1,SI_O,SI_E))</f>
        <v/>
      </c>
      <c r="AN832" s="41">
        <f>IF($R832=0,0,(IF($Q832=1,MedO,MedE+Ticket)+Training)/12)</f>
        <v/>
      </c>
    </row>
    <row r="833">
      <c r="I833" s="35" t="n"/>
      <c r="J833" s="35" t="n"/>
      <c r="K833" s="35" t="n"/>
      <c r="L833" s="36" t="n"/>
      <c r="M833" s="36" t="n"/>
      <c r="P833" s="37" t="n"/>
      <c r="Q833" s="38">
        <f>IF($C833="",0,IF(OR(LOWER(TRIM($G833))="omani",LOWER(TRIM($G833))="oman",LOWER(TRIM($G833))="om",LOWER(TRIM($G833))="local"),1,0))</f>
        <v/>
      </c>
      <c r="R833" s="38">
        <f>IF($C833="",0,IF(OR(ISNUMBER(SEARCH("resign",$N833)),ISNUMBER(SEARCH("terminat",$N833)),ISNUMBER(SEARCH("inactive",$N833)),ISNUMBER(SEARCH("vacan",$N833)),ISNUMBER(SEARCH("deceased",$N833)),ISNUMBER(SEARCH("separated",$N833))),0,1))</f>
        <v/>
      </c>
      <c r="S833">
        <f>IF(OR($R833=0,NOT(ISNUMBER($I833))),"",IFERROR(DATEDIF($I833,DATE(FY,1,1),"y"),""))</f>
        <v/>
      </c>
      <c r="T833">
        <f>IF(OR($R833=0,NOT(ISNUMBER($J833))),"",IFERROR(DATEDIF($J833,DATE(FY,1,1),"y"),0))</f>
        <v/>
      </c>
      <c r="U833" s="38">
        <f>IF(OR($R833=0,NOT(ISNUMBER($I833))),0,IF(YEAR($I833)+IF($Q833=1,RetAgeO,RetAgeE)=FY,MONTH($I833),IF(YEAR($I833)+IF($Q833=1,RetAgeO,RetAgeE)&lt;FY,1,0)))</f>
        <v/>
      </c>
      <c r="V833" s="38">
        <f>IF(OR($R833=0,NOT(ISNUMBER($K833))),0,IF(YEAR($K833)=FY,MONTH($K833),IF(YEAR($K833)&lt;FY,1,0)))</f>
        <v/>
      </c>
      <c r="W833" s="38">
        <f>IF($R833=0,0,MIN(12,IF(AND(ISNUMBER($O833),$O833&gt;=1,$O833&lt;=12),INT($O833),12),IF(AND(RetireExit="Yes",$U833&gt;0),$U833,12),IF(AND(ContractExit="Yes",$V833&gt;0),$V833,12)))</f>
        <v/>
      </c>
      <c r="X833" s="37">
        <f>IF(ISNUMBER($P833),$P833,IncPct)</f>
        <v/>
      </c>
      <c r="Y833" s="39">
        <f>IF($W833=0,0,MAX(0,MIN($W833,IncMonth-1))+MAX(0,$W833-IncMonth+1)*(1+$X833))</f>
        <v/>
      </c>
      <c r="Z833" s="40">
        <f>IF($C833="",0,IFERROR(INDEX(Departments!$B$5:$B$54,MATCH($C833,Departments!$A$5:$A$54,0)),0))</f>
        <v/>
      </c>
      <c r="AA833" s="41">
        <f>N($L833)*$Y833</f>
        <v/>
      </c>
      <c r="AB833" s="41">
        <f>N($M833)*$Y833</f>
        <v/>
      </c>
      <c r="AC833" s="41">
        <f>$AA833*$Z833</f>
        <v/>
      </c>
      <c r="AD833" s="41">
        <f>$AA833*BonusMonths/12</f>
        <v/>
      </c>
      <c r="AE833" s="41">
        <f>($AA833+SI_Gross*$AB833)*IF($Q833=1,SI_O,SI_E)</f>
        <v/>
      </c>
      <c r="AF833" s="41">
        <f>IF($Q833=1,0,$AA833*EOSB)</f>
        <v/>
      </c>
      <c r="AG833" s="41">
        <f>$AN833*$W833</f>
        <v/>
      </c>
      <c r="AH833" s="41">
        <f>SUM($AA833:$AG833)</f>
        <v/>
      </c>
      <c r="AI833" s="41">
        <f>12*($AM833+$AN833)</f>
        <v/>
      </c>
      <c r="AJ833" s="41">
        <f>$AM833*((IncMonth-1)+(13-IncMonth)*(1+$X833))+12*$AN833</f>
        <v/>
      </c>
      <c r="AK833" s="41">
        <f>IF($R833=1,N($L833)+N($M833),0)</f>
        <v/>
      </c>
      <c r="AL833">
        <f>IF($C833="","",IF(N($L833)&lt;=0,"Basic salary missing",IF(ISNA(MATCH($C833,Departments!$A$5:$A$54,0)),"Department not on Departments sheet",IF(AND($I833&lt;&gt;"",NOT(ISNUMBER($I833))),"Date of birth is text, not a date",IF(AND($K833&lt;&gt;"",NOT(ISNUMBER($K833))),"Contract end is text, not a date","")))))</f>
        <v/>
      </c>
      <c r="AM833" s="41">
        <f>IF($R833=0,0,N($L833)*(1+$Z833+BonusMonths/12+IF($Q833=1,0,EOSB))+N($M833)+(N($L833)+SI_Gross*N($M833))*IF($Q833=1,SI_O,SI_E))</f>
        <v/>
      </c>
      <c r="AN833" s="41">
        <f>IF($R833=0,0,(IF($Q833=1,MedO,MedE+Ticket)+Training)/12)</f>
        <v/>
      </c>
    </row>
    <row r="834">
      <c r="I834" s="35" t="n"/>
      <c r="J834" s="35" t="n"/>
      <c r="K834" s="35" t="n"/>
      <c r="L834" s="36" t="n"/>
      <c r="M834" s="36" t="n"/>
      <c r="P834" s="37" t="n"/>
      <c r="Q834" s="38">
        <f>IF($C834="",0,IF(OR(LOWER(TRIM($G834))="omani",LOWER(TRIM($G834))="oman",LOWER(TRIM($G834))="om",LOWER(TRIM($G834))="local"),1,0))</f>
        <v/>
      </c>
      <c r="R834" s="38">
        <f>IF($C834="",0,IF(OR(ISNUMBER(SEARCH("resign",$N834)),ISNUMBER(SEARCH("terminat",$N834)),ISNUMBER(SEARCH("inactive",$N834)),ISNUMBER(SEARCH("vacan",$N834)),ISNUMBER(SEARCH("deceased",$N834)),ISNUMBER(SEARCH("separated",$N834))),0,1))</f>
        <v/>
      </c>
      <c r="S834">
        <f>IF(OR($R834=0,NOT(ISNUMBER($I834))),"",IFERROR(DATEDIF($I834,DATE(FY,1,1),"y"),""))</f>
        <v/>
      </c>
      <c r="T834">
        <f>IF(OR($R834=0,NOT(ISNUMBER($J834))),"",IFERROR(DATEDIF($J834,DATE(FY,1,1),"y"),0))</f>
        <v/>
      </c>
      <c r="U834" s="38">
        <f>IF(OR($R834=0,NOT(ISNUMBER($I834))),0,IF(YEAR($I834)+IF($Q834=1,RetAgeO,RetAgeE)=FY,MONTH($I834),IF(YEAR($I834)+IF($Q834=1,RetAgeO,RetAgeE)&lt;FY,1,0)))</f>
        <v/>
      </c>
      <c r="V834" s="38">
        <f>IF(OR($R834=0,NOT(ISNUMBER($K834))),0,IF(YEAR($K834)=FY,MONTH($K834),IF(YEAR($K834)&lt;FY,1,0)))</f>
        <v/>
      </c>
      <c r="W834" s="38">
        <f>IF($R834=0,0,MIN(12,IF(AND(ISNUMBER($O834),$O834&gt;=1,$O834&lt;=12),INT($O834),12),IF(AND(RetireExit="Yes",$U834&gt;0),$U834,12),IF(AND(ContractExit="Yes",$V834&gt;0),$V834,12)))</f>
        <v/>
      </c>
      <c r="X834" s="37">
        <f>IF(ISNUMBER($P834),$P834,IncPct)</f>
        <v/>
      </c>
      <c r="Y834" s="39">
        <f>IF($W834=0,0,MAX(0,MIN($W834,IncMonth-1))+MAX(0,$W834-IncMonth+1)*(1+$X834))</f>
        <v/>
      </c>
      <c r="Z834" s="40">
        <f>IF($C834="",0,IFERROR(INDEX(Departments!$B$5:$B$54,MATCH($C834,Departments!$A$5:$A$54,0)),0))</f>
        <v/>
      </c>
      <c r="AA834" s="41">
        <f>N($L834)*$Y834</f>
        <v/>
      </c>
      <c r="AB834" s="41">
        <f>N($M834)*$Y834</f>
        <v/>
      </c>
      <c r="AC834" s="41">
        <f>$AA834*$Z834</f>
        <v/>
      </c>
      <c r="AD834" s="41">
        <f>$AA834*BonusMonths/12</f>
        <v/>
      </c>
      <c r="AE834" s="41">
        <f>($AA834+SI_Gross*$AB834)*IF($Q834=1,SI_O,SI_E)</f>
        <v/>
      </c>
      <c r="AF834" s="41">
        <f>IF($Q834=1,0,$AA834*EOSB)</f>
        <v/>
      </c>
      <c r="AG834" s="41">
        <f>$AN834*$W834</f>
        <v/>
      </c>
      <c r="AH834" s="41">
        <f>SUM($AA834:$AG834)</f>
        <v/>
      </c>
      <c r="AI834" s="41">
        <f>12*($AM834+$AN834)</f>
        <v/>
      </c>
      <c r="AJ834" s="41">
        <f>$AM834*((IncMonth-1)+(13-IncMonth)*(1+$X834))+12*$AN834</f>
        <v/>
      </c>
      <c r="AK834" s="41">
        <f>IF($R834=1,N($L834)+N($M834),0)</f>
        <v/>
      </c>
      <c r="AL834">
        <f>IF($C834="","",IF(N($L834)&lt;=0,"Basic salary missing",IF(ISNA(MATCH($C834,Departments!$A$5:$A$54,0)),"Department not on Departments sheet",IF(AND($I834&lt;&gt;"",NOT(ISNUMBER($I834))),"Date of birth is text, not a date",IF(AND($K834&lt;&gt;"",NOT(ISNUMBER($K834))),"Contract end is text, not a date","")))))</f>
        <v/>
      </c>
      <c r="AM834" s="41">
        <f>IF($R834=0,0,N($L834)*(1+$Z834+BonusMonths/12+IF($Q834=1,0,EOSB))+N($M834)+(N($L834)+SI_Gross*N($M834))*IF($Q834=1,SI_O,SI_E))</f>
        <v/>
      </c>
      <c r="AN834" s="41">
        <f>IF($R834=0,0,(IF($Q834=1,MedO,MedE+Ticket)+Training)/12)</f>
        <v/>
      </c>
    </row>
    <row r="835">
      <c r="I835" s="35" t="n"/>
      <c r="J835" s="35" t="n"/>
      <c r="K835" s="35" t="n"/>
      <c r="L835" s="36" t="n"/>
      <c r="M835" s="36" t="n"/>
      <c r="P835" s="37" t="n"/>
      <c r="Q835" s="38">
        <f>IF($C835="",0,IF(OR(LOWER(TRIM($G835))="omani",LOWER(TRIM($G835))="oman",LOWER(TRIM($G835))="om",LOWER(TRIM($G835))="local"),1,0))</f>
        <v/>
      </c>
      <c r="R835" s="38">
        <f>IF($C835="",0,IF(OR(ISNUMBER(SEARCH("resign",$N835)),ISNUMBER(SEARCH("terminat",$N835)),ISNUMBER(SEARCH("inactive",$N835)),ISNUMBER(SEARCH("vacan",$N835)),ISNUMBER(SEARCH("deceased",$N835)),ISNUMBER(SEARCH("separated",$N835))),0,1))</f>
        <v/>
      </c>
      <c r="S835">
        <f>IF(OR($R835=0,NOT(ISNUMBER($I835))),"",IFERROR(DATEDIF($I835,DATE(FY,1,1),"y"),""))</f>
        <v/>
      </c>
      <c r="T835">
        <f>IF(OR($R835=0,NOT(ISNUMBER($J835))),"",IFERROR(DATEDIF($J835,DATE(FY,1,1),"y"),0))</f>
        <v/>
      </c>
      <c r="U835" s="38">
        <f>IF(OR($R835=0,NOT(ISNUMBER($I835))),0,IF(YEAR($I835)+IF($Q835=1,RetAgeO,RetAgeE)=FY,MONTH($I835),IF(YEAR($I835)+IF($Q835=1,RetAgeO,RetAgeE)&lt;FY,1,0)))</f>
        <v/>
      </c>
      <c r="V835" s="38">
        <f>IF(OR($R835=0,NOT(ISNUMBER($K835))),0,IF(YEAR($K835)=FY,MONTH($K835),IF(YEAR($K835)&lt;FY,1,0)))</f>
        <v/>
      </c>
      <c r="W835" s="38">
        <f>IF($R835=0,0,MIN(12,IF(AND(ISNUMBER($O835),$O835&gt;=1,$O835&lt;=12),INT($O835),12),IF(AND(RetireExit="Yes",$U835&gt;0),$U835,12),IF(AND(ContractExit="Yes",$V835&gt;0),$V835,12)))</f>
        <v/>
      </c>
      <c r="X835" s="37">
        <f>IF(ISNUMBER($P835),$P835,IncPct)</f>
        <v/>
      </c>
      <c r="Y835" s="39">
        <f>IF($W835=0,0,MAX(0,MIN($W835,IncMonth-1))+MAX(0,$W835-IncMonth+1)*(1+$X835))</f>
        <v/>
      </c>
      <c r="Z835" s="40">
        <f>IF($C835="",0,IFERROR(INDEX(Departments!$B$5:$B$54,MATCH($C835,Departments!$A$5:$A$54,0)),0))</f>
        <v/>
      </c>
      <c r="AA835" s="41">
        <f>N($L835)*$Y835</f>
        <v/>
      </c>
      <c r="AB835" s="41">
        <f>N($M835)*$Y835</f>
        <v/>
      </c>
      <c r="AC835" s="41">
        <f>$AA835*$Z835</f>
        <v/>
      </c>
      <c r="AD835" s="41">
        <f>$AA835*BonusMonths/12</f>
        <v/>
      </c>
      <c r="AE835" s="41">
        <f>($AA835+SI_Gross*$AB835)*IF($Q835=1,SI_O,SI_E)</f>
        <v/>
      </c>
      <c r="AF835" s="41">
        <f>IF($Q835=1,0,$AA835*EOSB)</f>
        <v/>
      </c>
      <c r="AG835" s="41">
        <f>$AN835*$W835</f>
        <v/>
      </c>
      <c r="AH835" s="41">
        <f>SUM($AA835:$AG835)</f>
        <v/>
      </c>
      <c r="AI835" s="41">
        <f>12*($AM835+$AN835)</f>
        <v/>
      </c>
      <c r="AJ835" s="41">
        <f>$AM835*((IncMonth-1)+(13-IncMonth)*(1+$X835))+12*$AN835</f>
        <v/>
      </c>
      <c r="AK835" s="41">
        <f>IF($R835=1,N($L835)+N($M835),0)</f>
        <v/>
      </c>
      <c r="AL835">
        <f>IF($C835="","",IF(N($L835)&lt;=0,"Basic salary missing",IF(ISNA(MATCH($C835,Departments!$A$5:$A$54,0)),"Department not on Departments sheet",IF(AND($I835&lt;&gt;"",NOT(ISNUMBER($I835))),"Date of birth is text, not a date",IF(AND($K835&lt;&gt;"",NOT(ISNUMBER($K835))),"Contract end is text, not a date","")))))</f>
        <v/>
      </c>
      <c r="AM835" s="41">
        <f>IF($R835=0,0,N($L835)*(1+$Z835+BonusMonths/12+IF($Q835=1,0,EOSB))+N($M835)+(N($L835)+SI_Gross*N($M835))*IF($Q835=1,SI_O,SI_E))</f>
        <v/>
      </c>
      <c r="AN835" s="41">
        <f>IF($R835=0,0,(IF($Q835=1,MedO,MedE+Ticket)+Training)/12)</f>
        <v/>
      </c>
    </row>
    <row r="836">
      <c r="I836" s="35" t="n"/>
      <c r="J836" s="35" t="n"/>
      <c r="K836" s="35" t="n"/>
      <c r="L836" s="36" t="n"/>
      <c r="M836" s="36" t="n"/>
      <c r="P836" s="37" t="n"/>
      <c r="Q836" s="38">
        <f>IF($C836="",0,IF(OR(LOWER(TRIM($G836))="omani",LOWER(TRIM($G836))="oman",LOWER(TRIM($G836))="om",LOWER(TRIM($G836))="local"),1,0))</f>
        <v/>
      </c>
      <c r="R836" s="38">
        <f>IF($C836="",0,IF(OR(ISNUMBER(SEARCH("resign",$N836)),ISNUMBER(SEARCH("terminat",$N836)),ISNUMBER(SEARCH("inactive",$N836)),ISNUMBER(SEARCH("vacan",$N836)),ISNUMBER(SEARCH("deceased",$N836)),ISNUMBER(SEARCH("separated",$N836))),0,1))</f>
        <v/>
      </c>
      <c r="S836">
        <f>IF(OR($R836=0,NOT(ISNUMBER($I836))),"",IFERROR(DATEDIF($I836,DATE(FY,1,1),"y"),""))</f>
        <v/>
      </c>
      <c r="T836">
        <f>IF(OR($R836=0,NOT(ISNUMBER($J836))),"",IFERROR(DATEDIF($J836,DATE(FY,1,1),"y"),0))</f>
        <v/>
      </c>
      <c r="U836" s="38">
        <f>IF(OR($R836=0,NOT(ISNUMBER($I836))),0,IF(YEAR($I836)+IF($Q836=1,RetAgeO,RetAgeE)=FY,MONTH($I836),IF(YEAR($I836)+IF($Q836=1,RetAgeO,RetAgeE)&lt;FY,1,0)))</f>
        <v/>
      </c>
      <c r="V836" s="38">
        <f>IF(OR($R836=0,NOT(ISNUMBER($K836))),0,IF(YEAR($K836)=FY,MONTH($K836),IF(YEAR($K836)&lt;FY,1,0)))</f>
        <v/>
      </c>
      <c r="W836" s="38">
        <f>IF($R836=0,0,MIN(12,IF(AND(ISNUMBER($O836),$O836&gt;=1,$O836&lt;=12),INT($O836),12),IF(AND(RetireExit="Yes",$U836&gt;0),$U836,12),IF(AND(ContractExit="Yes",$V836&gt;0),$V836,12)))</f>
        <v/>
      </c>
      <c r="X836" s="37">
        <f>IF(ISNUMBER($P836),$P836,IncPct)</f>
        <v/>
      </c>
      <c r="Y836" s="39">
        <f>IF($W836=0,0,MAX(0,MIN($W836,IncMonth-1))+MAX(0,$W836-IncMonth+1)*(1+$X836))</f>
        <v/>
      </c>
      <c r="Z836" s="40">
        <f>IF($C836="",0,IFERROR(INDEX(Departments!$B$5:$B$54,MATCH($C836,Departments!$A$5:$A$54,0)),0))</f>
        <v/>
      </c>
      <c r="AA836" s="41">
        <f>N($L836)*$Y836</f>
        <v/>
      </c>
      <c r="AB836" s="41">
        <f>N($M836)*$Y836</f>
        <v/>
      </c>
      <c r="AC836" s="41">
        <f>$AA836*$Z836</f>
        <v/>
      </c>
      <c r="AD836" s="41">
        <f>$AA836*BonusMonths/12</f>
        <v/>
      </c>
      <c r="AE836" s="41">
        <f>($AA836+SI_Gross*$AB836)*IF($Q836=1,SI_O,SI_E)</f>
        <v/>
      </c>
      <c r="AF836" s="41">
        <f>IF($Q836=1,0,$AA836*EOSB)</f>
        <v/>
      </c>
      <c r="AG836" s="41">
        <f>$AN836*$W836</f>
        <v/>
      </c>
      <c r="AH836" s="41">
        <f>SUM($AA836:$AG836)</f>
        <v/>
      </c>
      <c r="AI836" s="41">
        <f>12*($AM836+$AN836)</f>
        <v/>
      </c>
      <c r="AJ836" s="41">
        <f>$AM836*((IncMonth-1)+(13-IncMonth)*(1+$X836))+12*$AN836</f>
        <v/>
      </c>
      <c r="AK836" s="41">
        <f>IF($R836=1,N($L836)+N($M836),0)</f>
        <v/>
      </c>
      <c r="AL836">
        <f>IF($C836="","",IF(N($L836)&lt;=0,"Basic salary missing",IF(ISNA(MATCH($C836,Departments!$A$5:$A$54,0)),"Department not on Departments sheet",IF(AND($I836&lt;&gt;"",NOT(ISNUMBER($I836))),"Date of birth is text, not a date",IF(AND($K836&lt;&gt;"",NOT(ISNUMBER($K836))),"Contract end is text, not a date","")))))</f>
        <v/>
      </c>
      <c r="AM836" s="41">
        <f>IF($R836=0,0,N($L836)*(1+$Z836+BonusMonths/12+IF($Q836=1,0,EOSB))+N($M836)+(N($L836)+SI_Gross*N($M836))*IF($Q836=1,SI_O,SI_E))</f>
        <v/>
      </c>
      <c r="AN836" s="41">
        <f>IF($R836=0,0,(IF($Q836=1,MedO,MedE+Ticket)+Training)/12)</f>
        <v/>
      </c>
    </row>
    <row r="837">
      <c r="I837" s="35" t="n"/>
      <c r="J837" s="35" t="n"/>
      <c r="K837" s="35" t="n"/>
      <c r="L837" s="36" t="n"/>
      <c r="M837" s="36" t="n"/>
      <c r="P837" s="37" t="n"/>
      <c r="Q837" s="38">
        <f>IF($C837="",0,IF(OR(LOWER(TRIM($G837))="omani",LOWER(TRIM($G837))="oman",LOWER(TRIM($G837))="om",LOWER(TRIM($G837))="local"),1,0))</f>
        <v/>
      </c>
      <c r="R837" s="38">
        <f>IF($C837="",0,IF(OR(ISNUMBER(SEARCH("resign",$N837)),ISNUMBER(SEARCH("terminat",$N837)),ISNUMBER(SEARCH("inactive",$N837)),ISNUMBER(SEARCH("vacan",$N837)),ISNUMBER(SEARCH("deceased",$N837)),ISNUMBER(SEARCH("separated",$N837))),0,1))</f>
        <v/>
      </c>
      <c r="S837">
        <f>IF(OR($R837=0,NOT(ISNUMBER($I837))),"",IFERROR(DATEDIF($I837,DATE(FY,1,1),"y"),""))</f>
        <v/>
      </c>
      <c r="T837">
        <f>IF(OR($R837=0,NOT(ISNUMBER($J837))),"",IFERROR(DATEDIF($J837,DATE(FY,1,1),"y"),0))</f>
        <v/>
      </c>
      <c r="U837" s="38">
        <f>IF(OR($R837=0,NOT(ISNUMBER($I837))),0,IF(YEAR($I837)+IF($Q837=1,RetAgeO,RetAgeE)=FY,MONTH($I837),IF(YEAR($I837)+IF($Q837=1,RetAgeO,RetAgeE)&lt;FY,1,0)))</f>
        <v/>
      </c>
      <c r="V837" s="38">
        <f>IF(OR($R837=0,NOT(ISNUMBER($K837))),0,IF(YEAR($K837)=FY,MONTH($K837),IF(YEAR($K837)&lt;FY,1,0)))</f>
        <v/>
      </c>
      <c r="W837" s="38">
        <f>IF($R837=0,0,MIN(12,IF(AND(ISNUMBER($O837),$O837&gt;=1,$O837&lt;=12),INT($O837),12),IF(AND(RetireExit="Yes",$U837&gt;0),$U837,12),IF(AND(ContractExit="Yes",$V837&gt;0),$V837,12)))</f>
        <v/>
      </c>
      <c r="X837" s="37">
        <f>IF(ISNUMBER($P837),$P837,IncPct)</f>
        <v/>
      </c>
      <c r="Y837" s="39">
        <f>IF($W837=0,0,MAX(0,MIN($W837,IncMonth-1))+MAX(0,$W837-IncMonth+1)*(1+$X837))</f>
        <v/>
      </c>
      <c r="Z837" s="40">
        <f>IF($C837="",0,IFERROR(INDEX(Departments!$B$5:$B$54,MATCH($C837,Departments!$A$5:$A$54,0)),0))</f>
        <v/>
      </c>
      <c r="AA837" s="41">
        <f>N($L837)*$Y837</f>
        <v/>
      </c>
      <c r="AB837" s="41">
        <f>N($M837)*$Y837</f>
        <v/>
      </c>
      <c r="AC837" s="41">
        <f>$AA837*$Z837</f>
        <v/>
      </c>
      <c r="AD837" s="41">
        <f>$AA837*BonusMonths/12</f>
        <v/>
      </c>
      <c r="AE837" s="41">
        <f>($AA837+SI_Gross*$AB837)*IF($Q837=1,SI_O,SI_E)</f>
        <v/>
      </c>
      <c r="AF837" s="41">
        <f>IF($Q837=1,0,$AA837*EOSB)</f>
        <v/>
      </c>
      <c r="AG837" s="41">
        <f>$AN837*$W837</f>
        <v/>
      </c>
      <c r="AH837" s="41">
        <f>SUM($AA837:$AG837)</f>
        <v/>
      </c>
      <c r="AI837" s="41">
        <f>12*($AM837+$AN837)</f>
        <v/>
      </c>
      <c r="AJ837" s="41">
        <f>$AM837*((IncMonth-1)+(13-IncMonth)*(1+$X837))+12*$AN837</f>
        <v/>
      </c>
      <c r="AK837" s="41">
        <f>IF($R837=1,N($L837)+N($M837),0)</f>
        <v/>
      </c>
      <c r="AL837">
        <f>IF($C837="","",IF(N($L837)&lt;=0,"Basic salary missing",IF(ISNA(MATCH($C837,Departments!$A$5:$A$54,0)),"Department not on Departments sheet",IF(AND($I837&lt;&gt;"",NOT(ISNUMBER($I837))),"Date of birth is text, not a date",IF(AND($K837&lt;&gt;"",NOT(ISNUMBER($K837))),"Contract end is text, not a date","")))))</f>
        <v/>
      </c>
      <c r="AM837" s="41">
        <f>IF($R837=0,0,N($L837)*(1+$Z837+BonusMonths/12+IF($Q837=1,0,EOSB))+N($M837)+(N($L837)+SI_Gross*N($M837))*IF($Q837=1,SI_O,SI_E))</f>
        <v/>
      </c>
      <c r="AN837" s="41">
        <f>IF($R837=0,0,(IF($Q837=1,MedO,MedE+Ticket)+Training)/12)</f>
        <v/>
      </c>
    </row>
    <row r="838">
      <c r="I838" s="35" t="n"/>
      <c r="J838" s="35" t="n"/>
      <c r="K838" s="35" t="n"/>
      <c r="L838" s="36" t="n"/>
      <c r="M838" s="36" t="n"/>
      <c r="P838" s="37" t="n"/>
      <c r="Q838" s="38">
        <f>IF($C838="",0,IF(OR(LOWER(TRIM($G838))="omani",LOWER(TRIM($G838))="oman",LOWER(TRIM($G838))="om",LOWER(TRIM($G838))="local"),1,0))</f>
        <v/>
      </c>
      <c r="R838" s="38">
        <f>IF($C838="",0,IF(OR(ISNUMBER(SEARCH("resign",$N838)),ISNUMBER(SEARCH("terminat",$N838)),ISNUMBER(SEARCH("inactive",$N838)),ISNUMBER(SEARCH("vacan",$N838)),ISNUMBER(SEARCH("deceased",$N838)),ISNUMBER(SEARCH("separated",$N838))),0,1))</f>
        <v/>
      </c>
      <c r="S838">
        <f>IF(OR($R838=0,NOT(ISNUMBER($I838))),"",IFERROR(DATEDIF($I838,DATE(FY,1,1),"y"),""))</f>
        <v/>
      </c>
      <c r="T838">
        <f>IF(OR($R838=0,NOT(ISNUMBER($J838))),"",IFERROR(DATEDIF($J838,DATE(FY,1,1),"y"),0))</f>
        <v/>
      </c>
      <c r="U838" s="38">
        <f>IF(OR($R838=0,NOT(ISNUMBER($I838))),0,IF(YEAR($I838)+IF($Q838=1,RetAgeO,RetAgeE)=FY,MONTH($I838),IF(YEAR($I838)+IF($Q838=1,RetAgeO,RetAgeE)&lt;FY,1,0)))</f>
        <v/>
      </c>
      <c r="V838" s="38">
        <f>IF(OR($R838=0,NOT(ISNUMBER($K838))),0,IF(YEAR($K838)=FY,MONTH($K838),IF(YEAR($K838)&lt;FY,1,0)))</f>
        <v/>
      </c>
      <c r="W838" s="38">
        <f>IF($R838=0,0,MIN(12,IF(AND(ISNUMBER($O838),$O838&gt;=1,$O838&lt;=12),INT($O838),12),IF(AND(RetireExit="Yes",$U838&gt;0),$U838,12),IF(AND(ContractExit="Yes",$V838&gt;0),$V838,12)))</f>
        <v/>
      </c>
      <c r="X838" s="37">
        <f>IF(ISNUMBER($P838),$P838,IncPct)</f>
        <v/>
      </c>
      <c r="Y838" s="39">
        <f>IF($W838=0,0,MAX(0,MIN($W838,IncMonth-1))+MAX(0,$W838-IncMonth+1)*(1+$X838))</f>
        <v/>
      </c>
      <c r="Z838" s="40">
        <f>IF($C838="",0,IFERROR(INDEX(Departments!$B$5:$B$54,MATCH($C838,Departments!$A$5:$A$54,0)),0))</f>
        <v/>
      </c>
      <c r="AA838" s="41">
        <f>N($L838)*$Y838</f>
        <v/>
      </c>
      <c r="AB838" s="41">
        <f>N($M838)*$Y838</f>
        <v/>
      </c>
      <c r="AC838" s="41">
        <f>$AA838*$Z838</f>
        <v/>
      </c>
      <c r="AD838" s="41">
        <f>$AA838*BonusMonths/12</f>
        <v/>
      </c>
      <c r="AE838" s="41">
        <f>($AA838+SI_Gross*$AB838)*IF($Q838=1,SI_O,SI_E)</f>
        <v/>
      </c>
      <c r="AF838" s="41">
        <f>IF($Q838=1,0,$AA838*EOSB)</f>
        <v/>
      </c>
      <c r="AG838" s="41">
        <f>$AN838*$W838</f>
        <v/>
      </c>
      <c r="AH838" s="41">
        <f>SUM($AA838:$AG838)</f>
        <v/>
      </c>
      <c r="AI838" s="41">
        <f>12*($AM838+$AN838)</f>
        <v/>
      </c>
      <c r="AJ838" s="41">
        <f>$AM838*((IncMonth-1)+(13-IncMonth)*(1+$X838))+12*$AN838</f>
        <v/>
      </c>
      <c r="AK838" s="41">
        <f>IF($R838=1,N($L838)+N($M838),0)</f>
        <v/>
      </c>
      <c r="AL838">
        <f>IF($C838="","",IF(N($L838)&lt;=0,"Basic salary missing",IF(ISNA(MATCH($C838,Departments!$A$5:$A$54,0)),"Department not on Departments sheet",IF(AND($I838&lt;&gt;"",NOT(ISNUMBER($I838))),"Date of birth is text, not a date",IF(AND($K838&lt;&gt;"",NOT(ISNUMBER($K838))),"Contract end is text, not a date","")))))</f>
        <v/>
      </c>
      <c r="AM838" s="41">
        <f>IF($R838=0,0,N($L838)*(1+$Z838+BonusMonths/12+IF($Q838=1,0,EOSB))+N($M838)+(N($L838)+SI_Gross*N($M838))*IF($Q838=1,SI_O,SI_E))</f>
        <v/>
      </c>
      <c r="AN838" s="41">
        <f>IF($R838=0,0,(IF($Q838=1,MedO,MedE+Ticket)+Training)/12)</f>
        <v/>
      </c>
    </row>
    <row r="839">
      <c r="I839" s="35" t="n"/>
      <c r="J839" s="35" t="n"/>
      <c r="K839" s="35" t="n"/>
      <c r="L839" s="36" t="n"/>
      <c r="M839" s="36" t="n"/>
      <c r="P839" s="37" t="n"/>
      <c r="Q839" s="38">
        <f>IF($C839="",0,IF(OR(LOWER(TRIM($G839))="omani",LOWER(TRIM($G839))="oman",LOWER(TRIM($G839))="om",LOWER(TRIM($G839))="local"),1,0))</f>
        <v/>
      </c>
      <c r="R839" s="38">
        <f>IF($C839="",0,IF(OR(ISNUMBER(SEARCH("resign",$N839)),ISNUMBER(SEARCH("terminat",$N839)),ISNUMBER(SEARCH("inactive",$N839)),ISNUMBER(SEARCH("vacan",$N839)),ISNUMBER(SEARCH("deceased",$N839)),ISNUMBER(SEARCH("separated",$N839))),0,1))</f>
        <v/>
      </c>
      <c r="S839">
        <f>IF(OR($R839=0,NOT(ISNUMBER($I839))),"",IFERROR(DATEDIF($I839,DATE(FY,1,1),"y"),""))</f>
        <v/>
      </c>
      <c r="T839">
        <f>IF(OR($R839=0,NOT(ISNUMBER($J839))),"",IFERROR(DATEDIF($J839,DATE(FY,1,1),"y"),0))</f>
        <v/>
      </c>
      <c r="U839" s="38">
        <f>IF(OR($R839=0,NOT(ISNUMBER($I839))),0,IF(YEAR($I839)+IF($Q839=1,RetAgeO,RetAgeE)=FY,MONTH($I839),IF(YEAR($I839)+IF($Q839=1,RetAgeO,RetAgeE)&lt;FY,1,0)))</f>
        <v/>
      </c>
      <c r="V839" s="38">
        <f>IF(OR($R839=0,NOT(ISNUMBER($K839))),0,IF(YEAR($K839)=FY,MONTH($K839),IF(YEAR($K839)&lt;FY,1,0)))</f>
        <v/>
      </c>
      <c r="W839" s="38">
        <f>IF($R839=0,0,MIN(12,IF(AND(ISNUMBER($O839),$O839&gt;=1,$O839&lt;=12),INT($O839),12),IF(AND(RetireExit="Yes",$U839&gt;0),$U839,12),IF(AND(ContractExit="Yes",$V839&gt;0),$V839,12)))</f>
        <v/>
      </c>
      <c r="X839" s="37">
        <f>IF(ISNUMBER($P839),$P839,IncPct)</f>
        <v/>
      </c>
      <c r="Y839" s="39">
        <f>IF($W839=0,0,MAX(0,MIN($W839,IncMonth-1))+MAX(0,$W839-IncMonth+1)*(1+$X839))</f>
        <v/>
      </c>
      <c r="Z839" s="40">
        <f>IF($C839="",0,IFERROR(INDEX(Departments!$B$5:$B$54,MATCH($C839,Departments!$A$5:$A$54,0)),0))</f>
        <v/>
      </c>
      <c r="AA839" s="41">
        <f>N($L839)*$Y839</f>
        <v/>
      </c>
      <c r="AB839" s="41">
        <f>N($M839)*$Y839</f>
        <v/>
      </c>
      <c r="AC839" s="41">
        <f>$AA839*$Z839</f>
        <v/>
      </c>
      <c r="AD839" s="41">
        <f>$AA839*BonusMonths/12</f>
        <v/>
      </c>
      <c r="AE839" s="41">
        <f>($AA839+SI_Gross*$AB839)*IF($Q839=1,SI_O,SI_E)</f>
        <v/>
      </c>
      <c r="AF839" s="41">
        <f>IF($Q839=1,0,$AA839*EOSB)</f>
        <v/>
      </c>
      <c r="AG839" s="41">
        <f>$AN839*$W839</f>
        <v/>
      </c>
      <c r="AH839" s="41">
        <f>SUM($AA839:$AG839)</f>
        <v/>
      </c>
      <c r="AI839" s="41">
        <f>12*($AM839+$AN839)</f>
        <v/>
      </c>
      <c r="AJ839" s="41">
        <f>$AM839*((IncMonth-1)+(13-IncMonth)*(1+$X839))+12*$AN839</f>
        <v/>
      </c>
      <c r="AK839" s="41">
        <f>IF($R839=1,N($L839)+N($M839),0)</f>
        <v/>
      </c>
      <c r="AL839">
        <f>IF($C839="","",IF(N($L839)&lt;=0,"Basic salary missing",IF(ISNA(MATCH($C839,Departments!$A$5:$A$54,0)),"Department not on Departments sheet",IF(AND($I839&lt;&gt;"",NOT(ISNUMBER($I839))),"Date of birth is text, not a date",IF(AND($K839&lt;&gt;"",NOT(ISNUMBER($K839))),"Contract end is text, not a date","")))))</f>
        <v/>
      </c>
      <c r="AM839" s="41">
        <f>IF($R839=0,0,N($L839)*(1+$Z839+BonusMonths/12+IF($Q839=1,0,EOSB))+N($M839)+(N($L839)+SI_Gross*N($M839))*IF($Q839=1,SI_O,SI_E))</f>
        <v/>
      </c>
      <c r="AN839" s="41">
        <f>IF($R839=0,0,(IF($Q839=1,MedO,MedE+Ticket)+Training)/12)</f>
        <v/>
      </c>
    </row>
    <row r="840">
      <c r="I840" s="35" t="n"/>
      <c r="J840" s="35" t="n"/>
      <c r="K840" s="35" t="n"/>
      <c r="L840" s="36" t="n"/>
      <c r="M840" s="36" t="n"/>
      <c r="P840" s="37" t="n"/>
      <c r="Q840" s="38">
        <f>IF($C840="",0,IF(OR(LOWER(TRIM($G840))="omani",LOWER(TRIM($G840))="oman",LOWER(TRIM($G840))="om",LOWER(TRIM($G840))="local"),1,0))</f>
        <v/>
      </c>
      <c r="R840" s="38">
        <f>IF($C840="",0,IF(OR(ISNUMBER(SEARCH("resign",$N840)),ISNUMBER(SEARCH("terminat",$N840)),ISNUMBER(SEARCH("inactive",$N840)),ISNUMBER(SEARCH("vacan",$N840)),ISNUMBER(SEARCH("deceased",$N840)),ISNUMBER(SEARCH("separated",$N840))),0,1))</f>
        <v/>
      </c>
      <c r="S840">
        <f>IF(OR($R840=0,NOT(ISNUMBER($I840))),"",IFERROR(DATEDIF($I840,DATE(FY,1,1),"y"),""))</f>
        <v/>
      </c>
      <c r="T840">
        <f>IF(OR($R840=0,NOT(ISNUMBER($J840))),"",IFERROR(DATEDIF($J840,DATE(FY,1,1),"y"),0))</f>
        <v/>
      </c>
      <c r="U840" s="38">
        <f>IF(OR($R840=0,NOT(ISNUMBER($I840))),0,IF(YEAR($I840)+IF($Q840=1,RetAgeO,RetAgeE)=FY,MONTH($I840),IF(YEAR($I840)+IF($Q840=1,RetAgeO,RetAgeE)&lt;FY,1,0)))</f>
        <v/>
      </c>
      <c r="V840" s="38">
        <f>IF(OR($R840=0,NOT(ISNUMBER($K840))),0,IF(YEAR($K840)=FY,MONTH($K840),IF(YEAR($K840)&lt;FY,1,0)))</f>
        <v/>
      </c>
      <c r="W840" s="38">
        <f>IF($R840=0,0,MIN(12,IF(AND(ISNUMBER($O840),$O840&gt;=1,$O840&lt;=12),INT($O840),12),IF(AND(RetireExit="Yes",$U840&gt;0),$U840,12),IF(AND(ContractExit="Yes",$V840&gt;0),$V840,12)))</f>
        <v/>
      </c>
      <c r="X840" s="37">
        <f>IF(ISNUMBER($P840),$P840,IncPct)</f>
        <v/>
      </c>
      <c r="Y840" s="39">
        <f>IF($W840=0,0,MAX(0,MIN($W840,IncMonth-1))+MAX(0,$W840-IncMonth+1)*(1+$X840))</f>
        <v/>
      </c>
      <c r="Z840" s="40">
        <f>IF($C840="",0,IFERROR(INDEX(Departments!$B$5:$B$54,MATCH($C840,Departments!$A$5:$A$54,0)),0))</f>
        <v/>
      </c>
      <c r="AA840" s="41">
        <f>N($L840)*$Y840</f>
        <v/>
      </c>
      <c r="AB840" s="41">
        <f>N($M840)*$Y840</f>
        <v/>
      </c>
      <c r="AC840" s="41">
        <f>$AA840*$Z840</f>
        <v/>
      </c>
      <c r="AD840" s="41">
        <f>$AA840*BonusMonths/12</f>
        <v/>
      </c>
      <c r="AE840" s="41">
        <f>($AA840+SI_Gross*$AB840)*IF($Q840=1,SI_O,SI_E)</f>
        <v/>
      </c>
      <c r="AF840" s="41">
        <f>IF($Q840=1,0,$AA840*EOSB)</f>
        <v/>
      </c>
      <c r="AG840" s="41">
        <f>$AN840*$W840</f>
        <v/>
      </c>
      <c r="AH840" s="41">
        <f>SUM($AA840:$AG840)</f>
        <v/>
      </c>
      <c r="AI840" s="41">
        <f>12*($AM840+$AN840)</f>
        <v/>
      </c>
      <c r="AJ840" s="41">
        <f>$AM840*((IncMonth-1)+(13-IncMonth)*(1+$X840))+12*$AN840</f>
        <v/>
      </c>
      <c r="AK840" s="41">
        <f>IF($R840=1,N($L840)+N($M840),0)</f>
        <v/>
      </c>
      <c r="AL840">
        <f>IF($C840="","",IF(N($L840)&lt;=0,"Basic salary missing",IF(ISNA(MATCH($C840,Departments!$A$5:$A$54,0)),"Department not on Departments sheet",IF(AND($I840&lt;&gt;"",NOT(ISNUMBER($I840))),"Date of birth is text, not a date",IF(AND($K840&lt;&gt;"",NOT(ISNUMBER($K840))),"Contract end is text, not a date","")))))</f>
        <v/>
      </c>
      <c r="AM840" s="41">
        <f>IF($R840=0,0,N($L840)*(1+$Z840+BonusMonths/12+IF($Q840=1,0,EOSB))+N($M840)+(N($L840)+SI_Gross*N($M840))*IF($Q840=1,SI_O,SI_E))</f>
        <v/>
      </c>
      <c r="AN840" s="41">
        <f>IF($R840=0,0,(IF($Q840=1,MedO,MedE+Ticket)+Training)/12)</f>
        <v/>
      </c>
    </row>
    <row r="841">
      <c r="I841" s="35" t="n"/>
      <c r="J841" s="35" t="n"/>
      <c r="K841" s="35" t="n"/>
      <c r="L841" s="36" t="n"/>
      <c r="M841" s="36" t="n"/>
      <c r="P841" s="37" t="n"/>
      <c r="Q841" s="38">
        <f>IF($C841="",0,IF(OR(LOWER(TRIM($G841))="omani",LOWER(TRIM($G841))="oman",LOWER(TRIM($G841))="om",LOWER(TRIM($G841))="local"),1,0))</f>
        <v/>
      </c>
      <c r="R841" s="38">
        <f>IF($C841="",0,IF(OR(ISNUMBER(SEARCH("resign",$N841)),ISNUMBER(SEARCH("terminat",$N841)),ISNUMBER(SEARCH("inactive",$N841)),ISNUMBER(SEARCH("vacan",$N841)),ISNUMBER(SEARCH("deceased",$N841)),ISNUMBER(SEARCH("separated",$N841))),0,1))</f>
        <v/>
      </c>
      <c r="S841">
        <f>IF(OR($R841=0,NOT(ISNUMBER($I841))),"",IFERROR(DATEDIF($I841,DATE(FY,1,1),"y"),""))</f>
        <v/>
      </c>
      <c r="T841">
        <f>IF(OR($R841=0,NOT(ISNUMBER($J841))),"",IFERROR(DATEDIF($J841,DATE(FY,1,1),"y"),0))</f>
        <v/>
      </c>
      <c r="U841" s="38">
        <f>IF(OR($R841=0,NOT(ISNUMBER($I841))),0,IF(YEAR($I841)+IF($Q841=1,RetAgeO,RetAgeE)=FY,MONTH($I841),IF(YEAR($I841)+IF($Q841=1,RetAgeO,RetAgeE)&lt;FY,1,0)))</f>
        <v/>
      </c>
      <c r="V841" s="38">
        <f>IF(OR($R841=0,NOT(ISNUMBER($K841))),0,IF(YEAR($K841)=FY,MONTH($K841),IF(YEAR($K841)&lt;FY,1,0)))</f>
        <v/>
      </c>
      <c r="W841" s="38">
        <f>IF($R841=0,0,MIN(12,IF(AND(ISNUMBER($O841),$O841&gt;=1,$O841&lt;=12),INT($O841),12),IF(AND(RetireExit="Yes",$U841&gt;0),$U841,12),IF(AND(ContractExit="Yes",$V841&gt;0),$V841,12)))</f>
        <v/>
      </c>
      <c r="X841" s="37">
        <f>IF(ISNUMBER($P841),$P841,IncPct)</f>
        <v/>
      </c>
      <c r="Y841" s="39">
        <f>IF($W841=0,0,MAX(0,MIN($W841,IncMonth-1))+MAX(0,$W841-IncMonth+1)*(1+$X841))</f>
        <v/>
      </c>
      <c r="Z841" s="40">
        <f>IF($C841="",0,IFERROR(INDEX(Departments!$B$5:$B$54,MATCH($C841,Departments!$A$5:$A$54,0)),0))</f>
        <v/>
      </c>
      <c r="AA841" s="41">
        <f>N($L841)*$Y841</f>
        <v/>
      </c>
      <c r="AB841" s="41">
        <f>N($M841)*$Y841</f>
        <v/>
      </c>
      <c r="AC841" s="41">
        <f>$AA841*$Z841</f>
        <v/>
      </c>
      <c r="AD841" s="41">
        <f>$AA841*BonusMonths/12</f>
        <v/>
      </c>
      <c r="AE841" s="41">
        <f>($AA841+SI_Gross*$AB841)*IF($Q841=1,SI_O,SI_E)</f>
        <v/>
      </c>
      <c r="AF841" s="41">
        <f>IF($Q841=1,0,$AA841*EOSB)</f>
        <v/>
      </c>
      <c r="AG841" s="41">
        <f>$AN841*$W841</f>
        <v/>
      </c>
      <c r="AH841" s="41">
        <f>SUM($AA841:$AG841)</f>
        <v/>
      </c>
      <c r="AI841" s="41">
        <f>12*($AM841+$AN841)</f>
        <v/>
      </c>
      <c r="AJ841" s="41">
        <f>$AM841*((IncMonth-1)+(13-IncMonth)*(1+$X841))+12*$AN841</f>
        <v/>
      </c>
      <c r="AK841" s="41">
        <f>IF($R841=1,N($L841)+N($M841),0)</f>
        <v/>
      </c>
      <c r="AL841">
        <f>IF($C841="","",IF(N($L841)&lt;=0,"Basic salary missing",IF(ISNA(MATCH($C841,Departments!$A$5:$A$54,0)),"Department not on Departments sheet",IF(AND($I841&lt;&gt;"",NOT(ISNUMBER($I841))),"Date of birth is text, not a date",IF(AND($K841&lt;&gt;"",NOT(ISNUMBER($K841))),"Contract end is text, not a date","")))))</f>
        <v/>
      </c>
      <c r="AM841" s="41">
        <f>IF($R841=0,0,N($L841)*(1+$Z841+BonusMonths/12+IF($Q841=1,0,EOSB))+N($M841)+(N($L841)+SI_Gross*N($M841))*IF($Q841=1,SI_O,SI_E))</f>
        <v/>
      </c>
      <c r="AN841" s="41">
        <f>IF($R841=0,0,(IF($Q841=1,MedO,MedE+Ticket)+Training)/12)</f>
        <v/>
      </c>
    </row>
    <row r="842">
      <c r="I842" s="35" t="n"/>
      <c r="J842" s="35" t="n"/>
      <c r="K842" s="35" t="n"/>
      <c r="L842" s="36" t="n"/>
      <c r="M842" s="36" t="n"/>
      <c r="P842" s="37" t="n"/>
      <c r="Q842" s="38">
        <f>IF($C842="",0,IF(OR(LOWER(TRIM($G842))="omani",LOWER(TRIM($G842))="oman",LOWER(TRIM($G842))="om",LOWER(TRIM($G842))="local"),1,0))</f>
        <v/>
      </c>
      <c r="R842" s="38">
        <f>IF($C842="",0,IF(OR(ISNUMBER(SEARCH("resign",$N842)),ISNUMBER(SEARCH("terminat",$N842)),ISNUMBER(SEARCH("inactive",$N842)),ISNUMBER(SEARCH("vacan",$N842)),ISNUMBER(SEARCH("deceased",$N842)),ISNUMBER(SEARCH("separated",$N842))),0,1))</f>
        <v/>
      </c>
      <c r="S842">
        <f>IF(OR($R842=0,NOT(ISNUMBER($I842))),"",IFERROR(DATEDIF($I842,DATE(FY,1,1),"y"),""))</f>
        <v/>
      </c>
      <c r="T842">
        <f>IF(OR($R842=0,NOT(ISNUMBER($J842))),"",IFERROR(DATEDIF($J842,DATE(FY,1,1),"y"),0))</f>
        <v/>
      </c>
      <c r="U842" s="38">
        <f>IF(OR($R842=0,NOT(ISNUMBER($I842))),0,IF(YEAR($I842)+IF($Q842=1,RetAgeO,RetAgeE)=FY,MONTH($I842),IF(YEAR($I842)+IF($Q842=1,RetAgeO,RetAgeE)&lt;FY,1,0)))</f>
        <v/>
      </c>
      <c r="V842" s="38">
        <f>IF(OR($R842=0,NOT(ISNUMBER($K842))),0,IF(YEAR($K842)=FY,MONTH($K842),IF(YEAR($K842)&lt;FY,1,0)))</f>
        <v/>
      </c>
      <c r="W842" s="38">
        <f>IF($R842=0,0,MIN(12,IF(AND(ISNUMBER($O842),$O842&gt;=1,$O842&lt;=12),INT($O842),12),IF(AND(RetireExit="Yes",$U842&gt;0),$U842,12),IF(AND(ContractExit="Yes",$V842&gt;0),$V842,12)))</f>
        <v/>
      </c>
      <c r="X842" s="37">
        <f>IF(ISNUMBER($P842),$P842,IncPct)</f>
        <v/>
      </c>
      <c r="Y842" s="39">
        <f>IF($W842=0,0,MAX(0,MIN($W842,IncMonth-1))+MAX(0,$W842-IncMonth+1)*(1+$X842))</f>
        <v/>
      </c>
      <c r="Z842" s="40">
        <f>IF($C842="",0,IFERROR(INDEX(Departments!$B$5:$B$54,MATCH($C842,Departments!$A$5:$A$54,0)),0))</f>
        <v/>
      </c>
      <c r="AA842" s="41">
        <f>N($L842)*$Y842</f>
        <v/>
      </c>
      <c r="AB842" s="41">
        <f>N($M842)*$Y842</f>
        <v/>
      </c>
      <c r="AC842" s="41">
        <f>$AA842*$Z842</f>
        <v/>
      </c>
      <c r="AD842" s="41">
        <f>$AA842*BonusMonths/12</f>
        <v/>
      </c>
      <c r="AE842" s="41">
        <f>($AA842+SI_Gross*$AB842)*IF($Q842=1,SI_O,SI_E)</f>
        <v/>
      </c>
      <c r="AF842" s="41">
        <f>IF($Q842=1,0,$AA842*EOSB)</f>
        <v/>
      </c>
      <c r="AG842" s="41">
        <f>$AN842*$W842</f>
        <v/>
      </c>
      <c r="AH842" s="41">
        <f>SUM($AA842:$AG842)</f>
        <v/>
      </c>
      <c r="AI842" s="41">
        <f>12*($AM842+$AN842)</f>
        <v/>
      </c>
      <c r="AJ842" s="41">
        <f>$AM842*((IncMonth-1)+(13-IncMonth)*(1+$X842))+12*$AN842</f>
        <v/>
      </c>
      <c r="AK842" s="41">
        <f>IF($R842=1,N($L842)+N($M842),0)</f>
        <v/>
      </c>
      <c r="AL842">
        <f>IF($C842="","",IF(N($L842)&lt;=0,"Basic salary missing",IF(ISNA(MATCH($C842,Departments!$A$5:$A$54,0)),"Department not on Departments sheet",IF(AND($I842&lt;&gt;"",NOT(ISNUMBER($I842))),"Date of birth is text, not a date",IF(AND($K842&lt;&gt;"",NOT(ISNUMBER($K842))),"Contract end is text, not a date","")))))</f>
        <v/>
      </c>
      <c r="AM842" s="41">
        <f>IF($R842=0,0,N($L842)*(1+$Z842+BonusMonths/12+IF($Q842=1,0,EOSB))+N($M842)+(N($L842)+SI_Gross*N($M842))*IF($Q842=1,SI_O,SI_E))</f>
        <v/>
      </c>
      <c r="AN842" s="41">
        <f>IF($R842=0,0,(IF($Q842=1,MedO,MedE+Ticket)+Training)/12)</f>
        <v/>
      </c>
    </row>
    <row r="843">
      <c r="I843" s="35" t="n"/>
      <c r="J843" s="35" t="n"/>
      <c r="K843" s="35" t="n"/>
      <c r="L843" s="36" t="n"/>
      <c r="M843" s="36" t="n"/>
      <c r="P843" s="37" t="n"/>
      <c r="Q843" s="38">
        <f>IF($C843="",0,IF(OR(LOWER(TRIM($G843))="omani",LOWER(TRIM($G843))="oman",LOWER(TRIM($G843))="om",LOWER(TRIM($G843))="local"),1,0))</f>
        <v/>
      </c>
      <c r="R843" s="38">
        <f>IF($C843="",0,IF(OR(ISNUMBER(SEARCH("resign",$N843)),ISNUMBER(SEARCH("terminat",$N843)),ISNUMBER(SEARCH("inactive",$N843)),ISNUMBER(SEARCH("vacan",$N843)),ISNUMBER(SEARCH("deceased",$N843)),ISNUMBER(SEARCH("separated",$N843))),0,1))</f>
        <v/>
      </c>
      <c r="S843">
        <f>IF(OR($R843=0,NOT(ISNUMBER($I843))),"",IFERROR(DATEDIF($I843,DATE(FY,1,1),"y"),""))</f>
        <v/>
      </c>
      <c r="T843">
        <f>IF(OR($R843=0,NOT(ISNUMBER($J843))),"",IFERROR(DATEDIF($J843,DATE(FY,1,1),"y"),0))</f>
        <v/>
      </c>
      <c r="U843" s="38">
        <f>IF(OR($R843=0,NOT(ISNUMBER($I843))),0,IF(YEAR($I843)+IF($Q843=1,RetAgeO,RetAgeE)=FY,MONTH($I843),IF(YEAR($I843)+IF($Q843=1,RetAgeO,RetAgeE)&lt;FY,1,0)))</f>
        <v/>
      </c>
      <c r="V843" s="38">
        <f>IF(OR($R843=0,NOT(ISNUMBER($K843))),0,IF(YEAR($K843)=FY,MONTH($K843),IF(YEAR($K843)&lt;FY,1,0)))</f>
        <v/>
      </c>
      <c r="W843" s="38">
        <f>IF($R843=0,0,MIN(12,IF(AND(ISNUMBER($O843),$O843&gt;=1,$O843&lt;=12),INT($O843),12),IF(AND(RetireExit="Yes",$U843&gt;0),$U843,12),IF(AND(ContractExit="Yes",$V843&gt;0),$V843,12)))</f>
        <v/>
      </c>
      <c r="X843" s="37">
        <f>IF(ISNUMBER($P843),$P843,IncPct)</f>
        <v/>
      </c>
      <c r="Y843" s="39">
        <f>IF($W843=0,0,MAX(0,MIN($W843,IncMonth-1))+MAX(0,$W843-IncMonth+1)*(1+$X843))</f>
        <v/>
      </c>
      <c r="Z843" s="40">
        <f>IF($C843="",0,IFERROR(INDEX(Departments!$B$5:$B$54,MATCH($C843,Departments!$A$5:$A$54,0)),0))</f>
        <v/>
      </c>
      <c r="AA843" s="41">
        <f>N($L843)*$Y843</f>
        <v/>
      </c>
      <c r="AB843" s="41">
        <f>N($M843)*$Y843</f>
        <v/>
      </c>
      <c r="AC843" s="41">
        <f>$AA843*$Z843</f>
        <v/>
      </c>
      <c r="AD843" s="41">
        <f>$AA843*BonusMonths/12</f>
        <v/>
      </c>
      <c r="AE843" s="41">
        <f>($AA843+SI_Gross*$AB843)*IF($Q843=1,SI_O,SI_E)</f>
        <v/>
      </c>
      <c r="AF843" s="41">
        <f>IF($Q843=1,0,$AA843*EOSB)</f>
        <v/>
      </c>
      <c r="AG843" s="41">
        <f>$AN843*$W843</f>
        <v/>
      </c>
      <c r="AH843" s="41">
        <f>SUM($AA843:$AG843)</f>
        <v/>
      </c>
      <c r="AI843" s="41">
        <f>12*($AM843+$AN843)</f>
        <v/>
      </c>
      <c r="AJ843" s="41">
        <f>$AM843*((IncMonth-1)+(13-IncMonth)*(1+$X843))+12*$AN843</f>
        <v/>
      </c>
      <c r="AK843" s="41">
        <f>IF($R843=1,N($L843)+N($M843),0)</f>
        <v/>
      </c>
      <c r="AL843">
        <f>IF($C843="","",IF(N($L843)&lt;=0,"Basic salary missing",IF(ISNA(MATCH($C843,Departments!$A$5:$A$54,0)),"Department not on Departments sheet",IF(AND($I843&lt;&gt;"",NOT(ISNUMBER($I843))),"Date of birth is text, not a date",IF(AND($K843&lt;&gt;"",NOT(ISNUMBER($K843))),"Contract end is text, not a date","")))))</f>
        <v/>
      </c>
      <c r="AM843" s="41">
        <f>IF($R843=0,0,N($L843)*(1+$Z843+BonusMonths/12+IF($Q843=1,0,EOSB))+N($M843)+(N($L843)+SI_Gross*N($M843))*IF($Q843=1,SI_O,SI_E))</f>
        <v/>
      </c>
      <c r="AN843" s="41">
        <f>IF($R843=0,0,(IF($Q843=1,MedO,MedE+Ticket)+Training)/12)</f>
        <v/>
      </c>
    </row>
    <row r="844">
      <c r="I844" s="35" t="n"/>
      <c r="J844" s="35" t="n"/>
      <c r="K844" s="35" t="n"/>
      <c r="L844" s="36" t="n"/>
      <c r="M844" s="36" t="n"/>
      <c r="P844" s="37" t="n"/>
      <c r="Q844" s="38">
        <f>IF($C844="",0,IF(OR(LOWER(TRIM($G844))="omani",LOWER(TRIM($G844))="oman",LOWER(TRIM($G844))="om",LOWER(TRIM($G844))="local"),1,0))</f>
        <v/>
      </c>
      <c r="R844" s="38">
        <f>IF($C844="",0,IF(OR(ISNUMBER(SEARCH("resign",$N844)),ISNUMBER(SEARCH("terminat",$N844)),ISNUMBER(SEARCH("inactive",$N844)),ISNUMBER(SEARCH("vacan",$N844)),ISNUMBER(SEARCH("deceased",$N844)),ISNUMBER(SEARCH("separated",$N844))),0,1))</f>
        <v/>
      </c>
      <c r="S844">
        <f>IF(OR($R844=0,NOT(ISNUMBER($I844))),"",IFERROR(DATEDIF($I844,DATE(FY,1,1),"y"),""))</f>
        <v/>
      </c>
      <c r="T844">
        <f>IF(OR($R844=0,NOT(ISNUMBER($J844))),"",IFERROR(DATEDIF($J844,DATE(FY,1,1),"y"),0))</f>
        <v/>
      </c>
      <c r="U844" s="38">
        <f>IF(OR($R844=0,NOT(ISNUMBER($I844))),0,IF(YEAR($I844)+IF($Q844=1,RetAgeO,RetAgeE)=FY,MONTH($I844),IF(YEAR($I844)+IF($Q844=1,RetAgeO,RetAgeE)&lt;FY,1,0)))</f>
        <v/>
      </c>
      <c r="V844" s="38">
        <f>IF(OR($R844=0,NOT(ISNUMBER($K844))),0,IF(YEAR($K844)=FY,MONTH($K844),IF(YEAR($K844)&lt;FY,1,0)))</f>
        <v/>
      </c>
      <c r="W844" s="38">
        <f>IF($R844=0,0,MIN(12,IF(AND(ISNUMBER($O844),$O844&gt;=1,$O844&lt;=12),INT($O844),12),IF(AND(RetireExit="Yes",$U844&gt;0),$U844,12),IF(AND(ContractExit="Yes",$V844&gt;0),$V844,12)))</f>
        <v/>
      </c>
      <c r="X844" s="37">
        <f>IF(ISNUMBER($P844),$P844,IncPct)</f>
        <v/>
      </c>
      <c r="Y844" s="39">
        <f>IF($W844=0,0,MAX(0,MIN($W844,IncMonth-1))+MAX(0,$W844-IncMonth+1)*(1+$X844))</f>
        <v/>
      </c>
      <c r="Z844" s="40">
        <f>IF($C844="",0,IFERROR(INDEX(Departments!$B$5:$B$54,MATCH($C844,Departments!$A$5:$A$54,0)),0))</f>
        <v/>
      </c>
      <c r="AA844" s="41">
        <f>N($L844)*$Y844</f>
        <v/>
      </c>
      <c r="AB844" s="41">
        <f>N($M844)*$Y844</f>
        <v/>
      </c>
      <c r="AC844" s="41">
        <f>$AA844*$Z844</f>
        <v/>
      </c>
      <c r="AD844" s="41">
        <f>$AA844*BonusMonths/12</f>
        <v/>
      </c>
      <c r="AE844" s="41">
        <f>($AA844+SI_Gross*$AB844)*IF($Q844=1,SI_O,SI_E)</f>
        <v/>
      </c>
      <c r="AF844" s="41">
        <f>IF($Q844=1,0,$AA844*EOSB)</f>
        <v/>
      </c>
      <c r="AG844" s="41">
        <f>$AN844*$W844</f>
        <v/>
      </c>
      <c r="AH844" s="41">
        <f>SUM($AA844:$AG844)</f>
        <v/>
      </c>
      <c r="AI844" s="41">
        <f>12*($AM844+$AN844)</f>
        <v/>
      </c>
      <c r="AJ844" s="41">
        <f>$AM844*((IncMonth-1)+(13-IncMonth)*(1+$X844))+12*$AN844</f>
        <v/>
      </c>
      <c r="AK844" s="41">
        <f>IF($R844=1,N($L844)+N($M844),0)</f>
        <v/>
      </c>
      <c r="AL844">
        <f>IF($C844="","",IF(N($L844)&lt;=0,"Basic salary missing",IF(ISNA(MATCH($C844,Departments!$A$5:$A$54,0)),"Department not on Departments sheet",IF(AND($I844&lt;&gt;"",NOT(ISNUMBER($I844))),"Date of birth is text, not a date",IF(AND($K844&lt;&gt;"",NOT(ISNUMBER($K844))),"Contract end is text, not a date","")))))</f>
        <v/>
      </c>
      <c r="AM844" s="41">
        <f>IF($R844=0,0,N($L844)*(1+$Z844+BonusMonths/12+IF($Q844=1,0,EOSB))+N($M844)+(N($L844)+SI_Gross*N($M844))*IF($Q844=1,SI_O,SI_E))</f>
        <v/>
      </c>
      <c r="AN844" s="41">
        <f>IF($R844=0,0,(IF($Q844=1,MedO,MedE+Ticket)+Training)/12)</f>
        <v/>
      </c>
    </row>
    <row r="845">
      <c r="I845" s="35" t="n"/>
      <c r="J845" s="35" t="n"/>
      <c r="K845" s="35" t="n"/>
      <c r="L845" s="36" t="n"/>
      <c r="M845" s="36" t="n"/>
      <c r="P845" s="37" t="n"/>
      <c r="Q845" s="38">
        <f>IF($C845="",0,IF(OR(LOWER(TRIM($G845))="omani",LOWER(TRIM($G845))="oman",LOWER(TRIM($G845))="om",LOWER(TRIM($G845))="local"),1,0))</f>
        <v/>
      </c>
      <c r="R845" s="38">
        <f>IF($C845="",0,IF(OR(ISNUMBER(SEARCH("resign",$N845)),ISNUMBER(SEARCH("terminat",$N845)),ISNUMBER(SEARCH("inactive",$N845)),ISNUMBER(SEARCH("vacan",$N845)),ISNUMBER(SEARCH("deceased",$N845)),ISNUMBER(SEARCH("separated",$N845))),0,1))</f>
        <v/>
      </c>
      <c r="S845">
        <f>IF(OR($R845=0,NOT(ISNUMBER($I845))),"",IFERROR(DATEDIF($I845,DATE(FY,1,1),"y"),""))</f>
        <v/>
      </c>
      <c r="T845">
        <f>IF(OR($R845=0,NOT(ISNUMBER($J845))),"",IFERROR(DATEDIF($J845,DATE(FY,1,1),"y"),0))</f>
        <v/>
      </c>
      <c r="U845" s="38">
        <f>IF(OR($R845=0,NOT(ISNUMBER($I845))),0,IF(YEAR($I845)+IF($Q845=1,RetAgeO,RetAgeE)=FY,MONTH($I845),IF(YEAR($I845)+IF($Q845=1,RetAgeO,RetAgeE)&lt;FY,1,0)))</f>
        <v/>
      </c>
      <c r="V845" s="38">
        <f>IF(OR($R845=0,NOT(ISNUMBER($K845))),0,IF(YEAR($K845)=FY,MONTH($K845),IF(YEAR($K845)&lt;FY,1,0)))</f>
        <v/>
      </c>
      <c r="W845" s="38">
        <f>IF($R845=0,0,MIN(12,IF(AND(ISNUMBER($O845),$O845&gt;=1,$O845&lt;=12),INT($O845),12),IF(AND(RetireExit="Yes",$U845&gt;0),$U845,12),IF(AND(ContractExit="Yes",$V845&gt;0),$V845,12)))</f>
        <v/>
      </c>
      <c r="X845" s="37">
        <f>IF(ISNUMBER($P845),$P845,IncPct)</f>
        <v/>
      </c>
      <c r="Y845" s="39">
        <f>IF($W845=0,0,MAX(0,MIN($W845,IncMonth-1))+MAX(0,$W845-IncMonth+1)*(1+$X845))</f>
        <v/>
      </c>
      <c r="Z845" s="40">
        <f>IF($C845="",0,IFERROR(INDEX(Departments!$B$5:$B$54,MATCH($C845,Departments!$A$5:$A$54,0)),0))</f>
        <v/>
      </c>
      <c r="AA845" s="41">
        <f>N($L845)*$Y845</f>
        <v/>
      </c>
      <c r="AB845" s="41">
        <f>N($M845)*$Y845</f>
        <v/>
      </c>
      <c r="AC845" s="41">
        <f>$AA845*$Z845</f>
        <v/>
      </c>
      <c r="AD845" s="41">
        <f>$AA845*BonusMonths/12</f>
        <v/>
      </c>
      <c r="AE845" s="41">
        <f>($AA845+SI_Gross*$AB845)*IF($Q845=1,SI_O,SI_E)</f>
        <v/>
      </c>
      <c r="AF845" s="41">
        <f>IF($Q845=1,0,$AA845*EOSB)</f>
        <v/>
      </c>
      <c r="AG845" s="41">
        <f>$AN845*$W845</f>
        <v/>
      </c>
      <c r="AH845" s="41">
        <f>SUM($AA845:$AG845)</f>
        <v/>
      </c>
      <c r="AI845" s="41">
        <f>12*($AM845+$AN845)</f>
        <v/>
      </c>
      <c r="AJ845" s="41">
        <f>$AM845*((IncMonth-1)+(13-IncMonth)*(1+$X845))+12*$AN845</f>
        <v/>
      </c>
      <c r="AK845" s="41">
        <f>IF($R845=1,N($L845)+N($M845),0)</f>
        <v/>
      </c>
      <c r="AL845">
        <f>IF($C845="","",IF(N($L845)&lt;=0,"Basic salary missing",IF(ISNA(MATCH($C845,Departments!$A$5:$A$54,0)),"Department not on Departments sheet",IF(AND($I845&lt;&gt;"",NOT(ISNUMBER($I845))),"Date of birth is text, not a date",IF(AND($K845&lt;&gt;"",NOT(ISNUMBER($K845))),"Contract end is text, not a date","")))))</f>
        <v/>
      </c>
      <c r="AM845" s="41">
        <f>IF($R845=0,0,N($L845)*(1+$Z845+BonusMonths/12+IF($Q845=1,0,EOSB))+N($M845)+(N($L845)+SI_Gross*N($M845))*IF($Q845=1,SI_O,SI_E))</f>
        <v/>
      </c>
      <c r="AN845" s="41">
        <f>IF($R845=0,0,(IF($Q845=1,MedO,MedE+Ticket)+Training)/12)</f>
        <v/>
      </c>
    </row>
    <row r="846">
      <c r="I846" s="35" t="n"/>
      <c r="J846" s="35" t="n"/>
      <c r="K846" s="35" t="n"/>
      <c r="L846" s="36" t="n"/>
      <c r="M846" s="36" t="n"/>
      <c r="P846" s="37" t="n"/>
      <c r="Q846" s="38">
        <f>IF($C846="",0,IF(OR(LOWER(TRIM($G846))="omani",LOWER(TRIM($G846))="oman",LOWER(TRIM($G846))="om",LOWER(TRIM($G846))="local"),1,0))</f>
        <v/>
      </c>
      <c r="R846" s="38">
        <f>IF($C846="",0,IF(OR(ISNUMBER(SEARCH("resign",$N846)),ISNUMBER(SEARCH("terminat",$N846)),ISNUMBER(SEARCH("inactive",$N846)),ISNUMBER(SEARCH("vacan",$N846)),ISNUMBER(SEARCH("deceased",$N846)),ISNUMBER(SEARCH("separated",$N846))),0,1))</f>
        <v/>
      </c>
      <c r="S846">
        <f>IF(OR($R846=0,NOT(ISNUMBER($I846))),"",IFERROR(DATEDIF($I846,DATE(FY,1,1),"y"),""))</f>
        <v/>
      </c>
      <c r="T846">
        <f>IF(OR($R846=0,NOT(ISNUMBER($J846))),"",IFERROR(DATEDIF($J846,DATE(FY,1,1),"y"),0))</f>
        <v/>
      </c>
      <c r="U846" s="38">
        <f>IF(OR($R846=0,NOT(ISNUMBER($I846))),0,IF(YEAR($I846)+IF($Q846=1,RetAgeO,RetAgeE)=FY,MONTH($I846),IF(YEAR($I846)+IF($Q846=1,RetAgeO,RetAgeE)&lt;FY,1,0)))</f>
        <v/>
      </c>
      <c r="V846" s="38">
        <f>IF(OR($R846=0,NOT(ISNUMBER($K846))),0,IF(YEAR($K846)=FY,MONTH($K846),IF(YEAR($K846)&lt;FY,1,0)))</f>
        <v/>
      </c>
      <c r="W846" s="38">
        <f>IF($R846=0,0,MIN(12,IF(AND(ISNUMBER($O846),$O846&gt;=1,$O846&lt;=12),INT($O846),12),IF(AND(RetireExit="Yes",$U846&gt;0),$U846,12),IF(AND(ContractExit="Yes",$V846&gt;0),$V846,12)))</f>
        <v/>
      </c>
      <c r="X846" s="37">
        <f>IF(ISNUMBER($P846),$P846,IncPct)</f>
        <v/>
      </c>
      <c r="Y846" s="39">
        <f>IF($W846=0,0,MAX(0,MIN($W846,IncMonth-1))+MAX(0,$W846-IncMonth+1)*(1+$X846))</f>
        <v/>
      </c>
      <c r="Z846" s="40">
        <f>IF($C846="",0,IFERROR(INDEX(Departments!$B$5:$B$54,MATCH($C846,Departments!$A$5:$A$54,0)),0))</f>
        <v/>
      </c>
      <c r="AA846" s="41">
        <f>N($L846)*$Y846</f>
        <v/>
      </c>
      <c r="AB846" s="41">
        <f>N($M846)*$Y846</f>
        <v/>
      </c>
      <c r="AC846" s="41">
        <f>$AA846*$Z846</f>
        <v/>
      </c>
      <c r="AD846" s="41">
        <f>$AA846*BonusMonths/12</f>
        <v/>
      </c>
      <c r="AE846" s="41">
        <f>($AA846+SI_Gross*$AB846)*IF($Q846=1,SI_O,SI_E)</f>
        <v/>
      </c>
      <c r="AF846" s="41">
        <f>IF($Q846=1,0,$AA846*EOSB)</f>
        <v/>
      </c>
      <c r="AG846" s="41">
        <f>$AN846*$W846</f>
        <v/>
      </c>
      <c r="AH846" s="41">
        <f>SUM($AA846:$AG846)</f>
        <v/>
      </c>
      <c r="AI846" s="41">
        <f>12*($AM846+$AN846)</f>
        <v/>
      </c>
      <c r="AJ846" s="41">
        <f>$AM846*((IncMonth-1)+(13-IncMonth)*(1+$X846))+12*$AN846</f>
        <v/>
      </c>
      <c r="AK846" s="41">
        <f>IF($R846=1,N($L846)+N($M846),0)</f>
        <v/>
      </c>
      <c r="AL846">
        <f>IF($C846="","",IF(N($L846)&lt;=0,"Basic salary missing",IF(ISNA(MATCH($C846,Departments!$A$5:$A$54,0)),"Department not on Departments sheet",IF(AND($I846&lt;&gt;"",NOT(ISNUMBER($I846))),"Date of birth is text, not a date",IF(AND($K846&lt;&gt;"",NOT(ISNUMBER($K846))),"Contract end is text, not a date","")))))</f>
        <v/>
      </c>
      <c r="AM846" s="41">
        <f>IF($R846=0,0,N($L846)*(1+$Z846+BonusMonths/12+IF($Q846=1,0,EOSB))+N($M846)+(N($L846)+SI_Gross*N($M846))*IF($Q846=1,SI_O,SI_E))</f>
        <v/>
      </c>
      <c r="AN846" s="41">
        <f>IF($R846=0,0,(IF($Q846=1,MedO,MedE+Ticket)+Training)/12)</f>
        <v/>
      </c>
    </row>
    <row r="847">
      <c r="I847" s="35" t="n"/>
      <c r="J847" s="35" t="n"/>
      <c r="K847" s="35" t="n"/>
      <c r="L847" s="36" t="n"/>
      <c r="M847" s="36" t="n"/>
      <c r="P847" s="37" t="n"/>
      <c r="Q847" s="38">
        <f>IF($C847="",0,IF(OR(LOWER(TRIM($G847))="omani",LOWER(TRIM($G847))="oman",LOWER(TRIM($G847))="om",LOWER(TRIM($G847))="local"),1,0))</f>
        <v/>
      </c>
      <c r="R847" s="38">
        <f>IF($C847="",0,IF(OR(ISNUMBER(SEARCH("resign",$N847)),ISNUMBER(SEARCH("terminat",$N847)),ISNUMBER(SEARCH("inactive",$N847)),ISNUMBER(SEARCH("vacan",$N847)),ISNUMBER(SEARCH("deceased",$N847)),ISNUMBER(SEARCH("separated",$N847))),0,1))</f>
        <v/>
      </c>
      <c r="S847">
        <f>IF(OR($R847=0,NOT(ISNUMBER($I847))),"",IFERROR(DATEDIF($I847,DATE(FY,1,1),"y"),""))</f>
        <v/>
      </c>
      <c r="T847">
        <f>IF(OR($R847=0,NOT(ISNUMBER($J847))),"",IFERROR(DATEDIF($J847,DATE(FY,1,1),"y"),0))</f>
        <v/>
      </c>
      <c r="U847" s="38">
        <f>IF(OR($R847=0,NOT(ISNUMBER($I847))),0,IF(YEAR($I847)+IF($Q847=1,RetAgeO,RetAgeE)=FY,MONTH($I847),IF(YEAR($I847)+IF($Q847=1,RetAgeO,RetAgeE)&lt;FY,1,0)))</f>
        <v/>
      </c>
      <c r="V847" s="38">
        <f>IF(OR($R847=0,NOT(ISNUMBER($K847))),0,IF(YEAR($K847)=FY,MONTH($K847),IF(YEAR($K847)&lt;FY,1,0)))</f>
        <v/>
      </c>
      <c r="W847" s="38">
        <f>IF($R847=0,0,MIN(12,IF(AND(ISNUMBER($O847),$O847&gt;=1,$O847&lt;=12),INT($O847),12),IF(AND(RetireExit="Yes",$U847&gt;0),$U847,12),IF(AND(ContractExit="Yes",$V847&gt;0),$V847,12)))</f>
        <v/>
      </c>
      <c r="X847" s="37">
        <f>IF(ISNUMBER($P847),$P847,IncPct)</f>
        <v/>
      </c>
      <c r="Y847" s="39">
        <f>IF($W847=0,0,MAX(0,MIN($W847,IncMonth-1))+MAX(0,$W847-IncMonth+1)*(1+$X847))</f>
        <v/>
      </c>
      <c r="Z847" s="40">
        <f>IF($C847="",0,IFERROR(INDEX(Departments!$B$5:$B$54,MATCH($C847,Departments!$A$5:$A$54,0)),0))</f>
        <v/>
      </c>
      <c r="AA847" s="41">
        <f>N($L847)*$Y847</f>
        <v/>
      </c>
      <c r="AB847" s="41">
        <f>N($M847)*$Y847</f>
        <v/>
      </c>
      <c r="AC847" s="41">
        <f>$AA847*$Z847</f>
        <v/>
      </c>
      <c r="AD847" s="41">
        <f>$AA847*BonusMonths/12</f>
        <v/>
      </c>
      <c r="AE847" s="41">
        <f>($AA847+SI_Gross*$AB847)*IF($Q847=1,SI_O,SI_E)</f>
        <v/>
      </c>
      <c r="AF847" s="41">
        <f>IF($Q847=1,0,$AA847*EOSB)</f>
        <v/>
      </c>
      <c r="AG847" s="41">
        <f>$AN847*$W847</f>
        <v/>
      </c>
      <c r="AH847" s="41">
        <f>SUM($AA847:$AG847)</f>
        <v/>
      </c>
      <c r="AI847" s="41">
        <f>12*($AM847+$AN847)</f>
        <v/>
      </c>
      <c r="AJ847" s="41">
        <f>$AM847*((IncMonth-1)+(13-IncMonth)*(1+$X847))+12*$AN847</f>
        <v/>
      </c>
      <c r="AK847" s="41">
        <f>IF($R847=1,N($L847)+N($M847),0)</f>
        <v/>
      </c>
      <c r="AL847">
        <f>IF($C847="","",IF(N($L847)&lt;=0,"Basic salary missing",IF(ISNA(MATCH($C847,Departments!$A$5:$A$54,0)),"Department not on Departments sheet",IF(AND($I847&lt;&gt;"",NOT(ISNUMBER($I847))),"Date of birth is text, not a date",IF(AND($K847&lt;&gt;"",NOT(ISNUMBER($K847))),"Contract end is text, not a date","")))))</f>
        <v/>
      </c>
      <c r="AM847" s="41">
        <f>IF($R847=0,0,N($L847)*(1+$Z847+BonusMonths/12+IF($Q847=1,0,EOSB))+N($M847)+(N($L847)+SI_Gross*N($M847))*IF($Q847=1,SI_O,SI_E))</f>
        <v/>
      </c>
      <c r="AN847" s="41">
        <f>IF($R847=0,0,(IF($Q847=1,MedO,MedE+Ticket)+Training)/12)</f>
        <v/>
      </c>
    </row>
    <row r="848">
      <c r="I848" s="35" t="n"/>
      <c r="J848" s="35" t="n"/>
      <c r="K848" s="35" t="n"/>
      <c r="L848" s="36" t="n"/>
      <c r="M848" s="36" t="n"/>
      <c r="P848" s="37" t="n"/>
      <c r="Q848" s="38">
        <f>IF($C848="",0,IF(OR(LOWER(TRIM($G848))="omani",LOWER(TRIM($G848))="oman",LOWER(TRIM($G848))="om",LOWER(TRIM($G848))="local"),1,0))</f>
        <v/>
      </c>
      <c r="R848" s="38">
        <f>IF($C848="",0,IF(OR(ISNUMBER(SEARCH("resign",$N848)),ISNUMBER(SEARCH("terminat",$N848)),ISNUMBER(SEARCH("inactive",$N848)),ISNUMBER(SEARCH("vacan",$N848)),ISNUMBER(SEARCH("deceased",$N848)),ISNUMBER(SEARCH("separated",$N848))),0,1))</f>
        <v/>
      </c>
      <c r="S848">
        <f>IF(OR($R848=0,NOT(ISNUMBER($I848))),"",IFERROR(DATEDIF($I848,DATE(FY,1,1),"y"),""))</f>
        <v/>
      </c>
      <c r="T848">
        <f>IF(OR($R848=0,NOT(ISNUMBER($J848))),"",IFERROR(DATEDIF($J848,DATE(FY,1,1),"y"),0))</f>
        <v/>
      </c>
      <c r="U848" s="38">
        <f>IF(OR($R848=0,NOT(ISNUMBER($I848))),0,IF(YEAR($I848)+IF($Q848=1,RetAgeO,RetAgeE)=FY,MONTH($I848),IF(YEAR($I848)+IF($Q848=1,RetAgeO,RetAgeE)&lt;FY,1,0)))</f>
        <v/>
      </c>
      <c r="V848" s="38">
        <f>IF(OR($R848=0,NOT(ISNUMBER($K848))),0,IF(YEAR($K848)=FY,MONTH($K848),IF(YEAR($K848)&lt;FY,1,0)))</f>
        <v/>
      </c>
      <c r="W848" s="38">
        <f>IF($R848=0,0,MIN(12,IF(AND(ISNUMBER($O848),$O848&gt;=1,$O848&lt;=12),INT($O848),12),IF(AND(RetireExit="Yes",$U848&gt;0),$U848,12),IF(AND(ContractExit="Yes",$V848&gt;0),$V848,12)))</f>
        <v/>
      </c>
      <c r="X848" s="37">
        <f>IF(ISNUMBER($P848),$P848,IncPct)</f>
        <v/>
      </c>
      <c r="Y848" s="39">
        <f>IF($W848=0,0,MAX(0,MIN($W848,IncMonth-1))+MAX(0,$W848-IncMonth+1)*(1+$X848))</f>
        <v/>
      </c>
      <c r="Z848" s="40">
        <f>IF($C848="",0,IFERROR(INDEX(Departments!$B$5:$B$54,MATCH($C848,Departments!$A$5:$A$54,0)),0))</f>
        <v/>
      </c>
      <c r="AA848" s="41">
        <f>N($L848)*$Y848</f>
        <v/>
      </c>
      <c r="AB848" s="41">
        <f>N($M848)*$Y848</f>
        <v/>
      </c>
      <c r="AC848" s="41">
        <f>$AA848*$Z848</f>
        <v/>
      </c>
      <c r="AD848" s="41">
        <f>$AA848*BonusMonths/12</f>
        <v/>
      </c>
      <c r="AE848" s="41">
        <f>($AA848+SI_Gross*$AB848)*IF($Q848=1,SI_O,SI_E)</f>
        <v/>
      </c>
      <c r="AF848" s="41">
        <f>IF($Q848=1,0,$AA848*EOSB)</f>
        <v/>
      </c>
      <c r="AG848" s="41">
        <f>$AN848*$W848</f>
        <v/>
      </c>
      <c r="AH848" s="41">
        <f>SUM($AA848:$AG848)</f>
        <v/>
      </c>
      <c r="AI848" s="41">
        <f>12*($AM848+$AN848)</f>
        <v/>
      </c>
      <c r="AJ848" s="41">
        <f>$AM848*((IncMonth-1)+(13-IncMonth)*(1+$X848))+12*$AN848</f>
        <v/>
      </c>
      <c r="AK848" s="41">
        <f>IF($R848=1,N($L848)+N($M848),0)</f>
        <v/>
      </c>
      <c r="AL848">
        <f>IF($C848="","",IF(N($L848)&lt;=0,"Basic salary missing",IF(ISNA(MATCH($C848,Departments!$A$5:$A$54,0)),"Department not on Departments sheet",IF(AND($I848&lt;&gt;"",NOT(ISNUMBER($I848))),"Date of birth is text, not a date",IF(AND($K848&lt;&gt;"",NOT(ISNUMBER($K848))),"Contract end is text, not a date","")))))</f>
        <v/>
      </c>
      <c r="AM848" s="41">
        <f>IF($R848=0,0,N($L848)*(1+$Z848+BonusMonths/12+IF($Q848=1,0,EOSB))+N($M848)+(N($L848)+SI_Gross*N($M848))*IF($Q848=1,SI_O,SI_E))</f>
        <v/>
      </c>
      <c r="AN848" s="41">
        <f>IF($R848=0,0,(IF($Q848=1,MedO,MedE+Ticket)+Training)/12)</f>
        <v/>
      </c>
    </row>
    <row r="849">
      <c r="I849" s="35" t="n"/>
      <c r="J849" s="35" t="n"/>
      <c r="K849" s="35" t="n"/>
      <c r="L849" s="36" t="n"/>
      <c r="M849" s="36" t="n"/>
      <c r="P849" s="37" t="n"/>
      <c r="Q849" s="38">
        <f>IF($C849="",0,IF(OR(LOWER(TRIM($G849))="omani",LOWER(TRIM($G849))="oman",LOWER(TRIM($G849))="om",LOWER(TRIM($G849))="local"),1,0))</f>
        <v/>
      </c>
      <c r="R849" s="38">
        <f>IF($C849="",0,IF(OR(ISNUMBER(SEARCH("resign",$N849)),ISNUMBER(SEARCH("terminat",$N849)),ISNUMBER(SEARCH("inactive",$N849)),ISNUMBER(SEARCH("vacan",$N849)),ISNUMBER(SEARCH("deceased",$N849)),ISNUMBER(SEARCH("separated",$N849))),0,1))</f>
        <v/>
      </c>
      <c r="S849">
        <f>IF(OR($R849=0,NOT(ISNUMBER($I849))),"",IFERROR(DATEDIF($I849,DATE(FY,1,1),"y"),""))</f>
        <v/>
      </c>
      <c r="T849">
        <f>IF(OR($R849=0,NOT(ISNUMBER($J849))),"",IFERROR(DATEDIF($J849,DATE(FY,1,1),"y"),0))</f>
        <v/>
      </c>
      <c r="U849" s="38">
        <f>IF(OR($R849=0,NOT(ISNUMBER($I849))),0,IF(YEAR($I849)+IF($Q849=1,RetAgeO,RetAgeE)=FY,MONTH($I849),IF(YEAR($I849)+IF($Q849=1,RetAgeO,RetAgeE)&lt;FY,1,0)))</f>
        <v/>
      </c>
      <c r="V849" s="38">
        <f>IF(OR($R849=0,NOT(ISNUMBER($K849))),0,IF(YEAR($K849)=FY,MONTH($K849),IF(YEAR($K849)&lt;FY,1,0)))</f>
        <v/>
      </c>
      <c r="W849" s="38">
        <f>IF($R849=0,0,MIN(12,IF(AND(ISNUMBER($O849),$O849&gt;=1,$O849&lt;=12),INT($O849),12),IF(AND(RetireExit="Yes",$U849&gt;0),$U849,12),IF(AND(ContractExit="Yes",$V849&gt;0),$V849,12)))</f>
        <v/>
      </c>
      <c r="X849" s="37">
        <f>IF(ISNUMBER($P849),$P849,IncPct)</f>
        <v/>
      </c>
      <c r="Y849" s="39">
        <f>IF($W849=0,0,MAX(0,MIN($W849,IncMonth-1))+MAX(0,$W849-IncMonth+1)*(1+$X849))</f>
        <v/>
      </c>
      <c r="Z849" s="40">
        <f>IF($C849="",0,IFERROR(INDEX(Departments!$B$5:$B$54,MATCH($C849,Departments!$A$5:$A$54,0)),0))</f>
        <v/>
      </c>
      <c r="AA849" s="41">
        <f>N($L849)*$Y849</f>
        <v/>
      </c>
      <c r="AB849" s="41">
        <f>N($M849)*$Y849</f>
        <v/>
      </c>
      <c r="AC849" s="41">
        <f>$AA849*$Z849</f>
        <v/>
      </c>
      <c r="AD849" s="41">
        <f>$AA849*BonusMonths/12</f>
        <v/>
      </c>
      <c r="AE849" s="41">
        <f>($AA849+SI_Gross*$AB849)*IF($Q849=1,SI_O,SI_E)</f>
        <v/>
      </c>
      <c r="AF849" s="41">
        <f>IF($Q849=1,0,$AA849*EOSB)</f>
        <v/>
      </c>
      <c r="AG849" s="41">
        <f>$AN849*$W849</f>
        <v/>
      </c>
      <c r="AH849" s="41">
        <f>SUM($AA849:$AG849)</f>
        <v/>
      </c>
      <c r="AI849" s="41">
        <f>12*($AM849+$AN849)</f>
        <v/>
      </c>
      <c r="AJ849" s="41">
        <f>$AM849*((IncMonth-1)+(13-IncMonth)*(1+$X849))+12*$AN849</f>
        <v/>
      </c>
      <c r="AK849" s="41">
        <f>IF($R849=1,N($L849)+N($M849),0)</f>
        <v/>
      </c>
      <c r="AL849">
        <f>IF($C849="","",IF(N($L849)&lt;=0,"Basic salary missing",IF(ISNA(MATCH($C849,Departments!$A$5:$A$54,0)),"Department not on Departments sheet",IF(AND($I849&lt;&gt;"",NOT(ISNUMBER($I849))),"Date of birth is text, not a date",IF(AND($K849&lt;&gt;"",NOT(ISNUMBER($K849))),"Contract end is text, not a date","")))))</f>
        <v/>
      </c>
      <c r="AM849" s="41">
        <f>IF($R849=0,0,N($L849)*(1+$Z849+BonusMonths/12+IF($Q849=1,0,EOSB))+N($M849)+(N($L849)+SI_Gross*N($M849))*IF($Q849=1,SI_O,SI_E))</f>
        <v/>
      </c>
      <c r="AN849" s="41">
        <f>IF($R849=0,0,(IF($Q849=1,MedO,MedE+Ticket)+Training)/12)</f>
        <v/>
      </c>
    </row>
    <row r="850">
      <c r="I850" s="35" t="n"/>
      <c r="J850" s="35" t="n"/>
      <c r="K850" s="35" t="n"/>
      <c r="L850" s="36" t="n"/>
      <c r="M850" s="36" t="n"/>
      <c r="P850" s="37" t="n"/>
      <c r="Q850" s="38">
        <f>IF($C850="",0,IF(OR(LOWER(TRIM($G850))="omani",LOWER(TRIM($G850))="oman",LOWER(TRIM($G850))="om",LOWER(TRIM($G850))="local"),1,0))</f>
        <v/>
      </c>
      <c r="R850" s="38">
        <f>IF($C850="",0,IF(OR(ISNUMBER(SEARCH("resign",$N850)),ISNUMBER(SEARCH("terminat",$N850)),ISNUMBER(SEARCH("inactive",$N850)),ISNUMBER(SEARCH("vacan",$N850)),ISNUMBER(SEARCH("deceased",$N850)),ISNUMBER(SEARCH("separated",$N850))),0,1))</f>
        <v/>
      </c>
      <c r="S850">
        <f>IF(OR($R850=0,NOT(ISNUMBER($I850))),"",IFERROR(DATEDIF($I850,DATE(FY,1,1),"y"),""))</f>
        <v/>
      </c>
      <c r="T850">
        <f>IF(OR($R850=0,NOT(ISNUMBER($J850))),"",IFERROR(DATEDIF($J850,DATE(FY,1,1),"y"),0))</f>
        <v/>
      </c>
      <c r="U850" s="38">
        <f>IF(OR($R850=0,NOT(ISNUMBER($I850))),0,IF(YEAR($I850)+IF($Q850=1,RetAgeO,RetAgeE)=FY,MONTH($I850),IF(YEAR($I850)+IF($Q850=1,RetAgeO,RetAgeE)&lt;FY,1,0)))</f>
        <v/>
      </c>
      <c r="V850" s="38">
        <f>IF(OR($R850=0,NOT(ISNUMBER($K850))),0,IF(YEAR($K850)=FY,MONTH($K850),IF(YEAR($K850)&lt;FY,1,0)))</f>
        <v/>
      </c>
      <c r="W850" s="38">
        <f>IF($R850=0,0,MIN(12,IF(AND(ISNUMBER($O850),$O850&gt;=1,$O850&lt;=12),INT($O850),12),IF(AND(RetireExit="Yes",$U850&gt;0),$U850,12),IF(AND(ContractExit="Yes",$V850&gt;0),$V850,12)))</f>
        <v/>
      </c>
      <c r="X850" s="37">
        <f>IF(ISNUMBER($P850),$P850,IncPct)</f>
        <v/>
      </c>
      <c r="Y850" s="39">
        <f>IF($W850=0,0,MAX(0,MIN($W850,IncMonth-1))+MAX(0,$W850-IncMonth+1)*(1+$X850))</f>
        <v/>
      </c>
      <c r="Z850" s="40">
        <f>IF($C850="",0,IFERROR(INDEX(Departments!$B$5:$B$54,MATCH($C850,Departments!$A$5:$A$54,0)),0))</f>
        <v/>
      </c>
      <c r="AA850" s="41">
        <f>N($L850)*$Y850</f>
        <v/>
      </c>
      <c r="AB850" s="41">
        <f>N($M850)*$Y850</f>
        <v/>
      </c>
      <c r="AC850" s="41">
        <f>$AA850*$Z850</f>
        <v/>
      </c>
      <c r="AD850" s="41">
        <f>$AA850*BonusMonths/12</f>
        <v/>
      </c>
      <c r="AE850" s="41">
        <f>($AA850+SI_Gross*$AB850)*IF($Q850=1,SI_O,SI_E)</f>
        <v/>
      </c>
      <c r="AF850" s="41">
        <f>IF($Q850=1,0,$AA850*EOSB)</f>
        <v/>
      </c>
      <c r="AG850" s="41">
        <f>$AN850*$W850</f>
        <v/>
      </c>
      <c r="AH850" s="41">
        <f>SUM($AA850:$AG850)</f>
        <v/>
      </c>
      <c r="AI850" s="41">
        <f>12*($AM850+$AN850)</f>
        <v/>
      </c>
      <c r="AJ850" s="41">
        <f>$AM850*((IncMonth-1)+(13-IncMonth)*(1+$X850))+12*$AN850</f>
        <v/>
      </c>
      <c r="AK850" s="41">
        <f>IF($R850=1,N($L850)+N($M850),0)</f>
        <v/>
      </c>
      <c r="AL850">
        <f>IF($C850="","",IF(N($L850)&lt;=0,"Basic salary missing",IF(ISNA(MATCH($C850,Departments!$A$5:$A$54,0)),"Department not on Departments sheet",IF(AND($I850&lt;&gt;"",NOT(ISNUMBER($I850))),"Date of birth is text, not a date",IF(AND($K850&lt;&gt;"",NOT(ISNUMBER($K850))),"Contract end is text, not a date","")))))</f>
        <v/>
      </c>
      <c r="AM850" s="41">
        <f>IF($R850=0,0,N($L850)*(1+$Z850+BonusMonths/12+IF($Q850=1,0,EOSB))+N($M850)+(N($L850)+SI_Gross*N($M850))*IF($Q850=1,SI_O,SI_E))</f>
        <v/>
      </c>
      <c r="AN850" s="41">
        <f>IF($R850=0,0,(IF($Q850=1,MedO,MedE+Ticket)+Training)/12)</f>
        <v/>
      </c>
    </row>
    <row r="851">
      <c r="I851" s="35" t="n"/>
      <c r="J851" s="35" t="n"/>
      <c r="K851" s="35" t="n"/>
      <c r="L851" s="36" t="n"/>
      <c r="M851" s="36" t="n"/>
      <c r="P851" s="37" t="n"/>
      <c r="Q851" s="38">
        <f>IF($C851="",0,IF(OR(LOWER(TRIM($G851))="omani",LOWER(TRIM($G851))="oman",LOWER(TRIM($G851))="om",LOWER(TRIM($G851))="local"),1,0))</f>
        <v/>
      </c>
      <c r="R851" s="38">
        <f>IF($C851="",0,IF(OR(ISNUMBER(SEARCH("resign",$N851)),ISNUMBER(SEARCH("terminat",$N851)),ISNUMBER(SEARCH("inactive",$N851)),ISNUMBER(SEARCH("vacan",$N851)),ISNUMBER(SEARCH("deceased",$N851)),ISNUMBER(SEARCH("separated",$N851))),0,1))</f>
        <v/>
      </c>
      <c r="S851">
        <f>IF(OR($R851=0,NOT(ISNUMBER($I851))),"",IFERROR(DATEDIF($I851,DATE(FY,1,1),"y"),""))</f>
        <v/>
      </c>
      <c r="T851">
        <f>IF(OR($R851=0,NOT(ISNUMBER($J851))),"",IFERROR(DATEDIF($J851,DATE(FY,1,1),"y"),0))</f>
        <v/>
      </c>
      <c r="U851" s="38">
        <f>IF(OR($R851=0,NOT(ISNUMBER($I851))),0,IF(YEAR($I851)+IF($Q851=1,RetAgeO,RetAgeE)=FY,MONTH($I851),IF(YEAR($I851)+IF($Q851=1,RetAgeO,RetAgeE)&lt;FY,1,0)))</f>
        <v/>
      </c>
      <c r="V851" s="38">
        <f>IF(OR($R851=0,NOT(ISNUMBER($K851))),0,IF(YEAR($K851)=FY,MONTH($K851),IF(YEAR($K851)&lt;FY,1,0)))</f>
        <v/>
      </c>
      <c r="W851" s="38">
        <f>IF($R851=0,0,MIN(12,IF(AND(ISNUMBER($O851),$O851&gt;=1,$O851&lt;=12),INT($O851),12),IF(AND(RetireExit="Yes",$U851&gt;0),$U851,12),IF(AND(ContractExit="Yes",$V851&gt;0),$V851,12)))</f>
        <v/>
      </c>
      <c r="X851" s="37">
        <f>IF(ISNUMBER($P851),$P851,IncPct)</f>
        <v/>
      </c>
      <c r="Y851" s="39">
        <f>IF($W851=0,0,MAX(0,MIN($W851,IncMonth-1))+MAX(0,$W851-IncMonth+1)*(1+$X851))</f>
        <v/>
      </c>
      <c r="Z851" s="40">
        <f>IF($C851="",0,IFERROR(INDEX(Departments!$B$5:$B$54,MATCH($C851,Departments!$A$5:$A$54,0)),0))</f>
        <v/>
      </c>
      <c r="AA851" s="41">
        <f>N($L851)*$Y851</f>
        <v/>
      </c>
      <c r="AB851" s="41">
        <f>N($M851)*$Y851</f>
        <v/>
      </c>
      <c r="AC851" s="41">
        <f>$AA851*$Z851</f>
        <v/>
      </c>
      <c r="AD851" s="41">
        <f>$AA851*BonusMonths/12</f>
        <v/>
      </c>
      <c r="AE851" s="41">
        <f>($AA851+SI_Gross*$AB851)*IF($Q851=1,SI_O,SI_E)</f>
        <v/>
      </c>
      <c r="AF851" s="41">
        <f>IF($Q851=1,0,$AA851*EOSB)</f>
        <v/>
      </c>
      <c r="AG851" s="41">
        <f>$AN851*$W851</f>
        <v/>
      </c>
      <c r="AH851" s="41">
        <f>SUM($AA851:$AG851)</f>
        <v/>
      </c>
      <c r="AI851" s="41">
        <f>12*($AM851+$AN851)</f>
        <v/>
      </c>
      <c r="AJ851" s="41">
        <f>$AM851*((IncMonth-1)+(13-IncMonth)*(1+$X851))+12*$AN851</f>
        <v/>
      </c>
      <c r="AK851" s="41">
        <f>IF($R851=1,N($L851)+N($M851),0)</f>
        <v/>
      </c>
      <c r="AL851">
        <f>IF($C851="","",IF(N($L851)&lt;=0,"Basic salary missing",IF(ISNA(MATCH($C851,Departments!$A$5:$A$54,0)),"Department not on Departments sheet",IF(AND($I851&lt;&gt;"",NOT(ISNUMBER($I851))),"Date of birth is text, not a date",IF(AND($K851&lt;&gt;"",NOT(ISNUMBER($K851))),"Contract end is text, not a date","")))))</f>
        <v/>
      </c>
      <c r="AM851" s="41">
        <f>IF($R851=0,0,N($L851)*(1+$Z851+BonusMonths/12+IF($Q851=1,0,EOSB))+N($M851)+(N($L851)+SI_Gross*N($M851))*IF($Q851=1,SI_O,SI_E))</f>
        <v/>
      </c>
      <c r="AN851" s="41">
        <f>IF($R851=0,0,(IF($Q851=1,MedO,MedE+Ticket)+Training)/12)</f>
        <v/>
      </c>
    </row>
    <row r="852">
      <c r="I852" s="35" t="n"/>
      <c r="J852" s="35" t="n"/>
      <c r="K852" s="35" t="n"/>
      <c r="L852" s="36" t="n"/>
      <c r="M852" s="36" t="n"/>
      <c r="P852" s="37" t="n"/>
      <c r="Q852" s="38">
        <f>IF($C852="",0,IF(OR(LOWER(TRIM($G852))="omani",LOWER(TRIM($G852))="oman",LOWER(TRIM($G852))="om",LOWER(TRIM($G852))="local"),1,0))</f>
        <v/>
      </c>
      <c r="R852" s="38">
        <f>IF($C852="",0,IF(OR(ISNUMBER(SEARCH("resign",$N852)),ISNUMBER(SEARCH("terminat",$N852)),ISNUMBER(SEARCH("inactive",$N852)),ISNUMBER(SEARCH("vacan",$N852)),ISNUMBER(SEARCH("deceased",$N852)),ISNUMBER(SEARCH("separated",$N852))),0,1))</f>
        <v/>
      </c>
      <c r="S852">
        <f>IF(OR($R852=0,NOT(ISNUMBER($I852))),"",IFERROR(DATEDIF($I852,DATE(FY,1,1),"y"),""))</f>
        <v/>
      </c>
      <c r="T852">
        <f>IF(OR($R852=0,NOT(ISNUMBER($J852))),"",IFERROR(DATEDIF($J852,DATE(FY,1,1),"y"),0))</f>
        <v/>
      </c>
      <c r="U852" s="38">
        <f>IF(OR($R852=0,NOT(ISNUMBER($I852))),0,IF(YEAR($I852)+IF($Q852=1,RetAgeO,RetAgeE)=FY,MONTH($I852),IF(YEAR($I852)+IF($Q852=1,RetAgeO,RetAgeE)&lt;FY,1,0)))</f>
        <v/>
      </c>
      <c r="V852" s="38">
        <f>IF(OR($R852=0,NOT(ISNUMBER($K852))),0,IF(YEAR($K852)=FY,MONTH($K852),IF(YEAR($K852)&lt;FY,1,0)))</f>
        <v/>
      </c>
      <c r="W852" s="38">
        <f>IF($R852=0,0,MIN(12,IF(AND(ISNUMBER($O852),$O852&gt;=1,$O852&lt;=12),INT($O852),12),IF(AND(RetireExit="Yes",$U852&gt;0),$U852,12),IF(AND(ContractExit="Yes",$V852&gt;0),$V852,12)))</f>
        <v/>
      </c>
      <c r="X852" s="37">
        <f>IF(ISNUMBER($P852),$P852,IncPct)</f>
        <v/>
      </c>
      <c r="Y852" s="39">
        <f>IF($W852=0,0,MAX(0,MIN($W852,IncMonth-1))+MAX(0,$W852-IncMonth+1)*(1+$X852))</f>
        <v/>
      </c>
      <c r="Z852" s="40">
        <f>IF($C852="",0,IFERROR(INDEX(Departments!$B$5:$B$54,MATCH($C852,Departments!$A$5:$A$54,0)),0))</f>
        <v/>
      </c>
      <c r="AA852" s="41">
        <f>N($L852)*$Y852</f>
        <v/>
      </c>
      <c r="AB852" s="41">
        <f>N($M852)*$Y852</f>
        <v/>
      </c>
      <c r="AC852" s="41">
        <f>$AA852*$Z852</f>
        <v/>
      </c>
      <c r="AD852" s="41">
        <f>$AA852*BonusMonths/12</f>
        <v/>
      </c>
      <c r="AE852" s="41">
        <f>($AA852+SI_Gross*$AB852)*IF($Q852=1,SI_O,SI_E)</f>
        <v/>
      </c>
      <c r="AF852" s="41">
        <f>IF($Q852=1,0,$AA852*EOSB)</f>
        <v/>
      </c>
      <c r="AG852" s="41">
        <f>$AN852*$W852</f>
        <v/>
      </c>
      <c r="AH852" s="41">
        <f>SUM($AA852:$AG852)</f>
        <v/>
      </c>
      <c r="AI852" s="41">
        <f>12*($AM852+$AN852)</f>
        <v/>
      </c>
      <c r="AJ852" s="41">
        <f>$AM852*((IncMonth-1)+(13-IncMonth)*(1+$X852))+12*$AN852</f>
        <v/>
      </c>
      <c r="AK852" s="41">
        <f>IF($R852=1,N($L852)+N($M852),0)</f>
        <v/>
      </c>
      <c r="AL852">
        <f>IF($C852="","",IF(N($L852)&lt;=0,"Basic salary missing",IF(ISNA(MATCH($C852,Departments!$A$5:$A$54,0)),"Department not on Departments sheet",IF(AND($I852&lt;&gt;"",NOT(ISNUMBER($I852))),"Date of birth is text, not a date",IF(AND($K852&lt;&gt;"",NOT(ISNUMBER($K852))),"Contract end is text, not a date","")))))</f>
        <v/>
      </c>
      <c r="AM852" s="41">
        <f>IF($R852=0,0,N($L852)*(1+$Z852+BonusMonths/12+IF($Q852=1,0,EOSB))+N($M852)+(N($L852)+SI_Gross*N($M852))*IF($Q852=1,SI_O,SI_E))</f>
        <v/>
      </c>
      <c r="AN852" s="41">
        <f>IF($R852=0,0,(IF($Q852=1,MedO,MedE+Ticket)+Training)/12)</f>
        <v/>
      </c>
    </row>
    <row r="853">
      <c r="I853" s="35" t="n"/>
      <c r="J853" s="35" t="n"/>
      <c r="K853" s="35" t="n"/>
      <c r="L853" s="36" t="n"/>
      <c r="M853" s="36" t="n"/>
      <c r="P853" s="37" t="n"/>
      <c r="Q853" s="38">
        <f>IF($C853="",0,IF(OR(LOWER(TRIM($G853))="omani",LOWER(TRIM($G853))="oman",LOWER(TRIM($G853))="om",LOWER(TRIM($G853))="local"),1,0))</f>
        <v/>
      </c>
      <c r="R853" s="38">
        <f>IF($C853="",0,IF(OR(ISNUMBER(SEARCH("resign",$N853)),ISNUMBER(SEARCH("terminat",$N853)),ISNUMBER(SEARCH("inactive",$N853)),ISNUMBER(SEARCH("vacan",$N853)),ISNUMBER(SEARCH("deceased",$N853)),ISNUMBER(SEARCH("separated",$N853))),0,1))</f>
        <v/>
      </c>
      <c r="S853">
        <f>IF(OR($R853=0,NOT(ISNUMBER($I853))),"",IFERROR(DATEDIF($I853,DATE(FY,1,1),"y"),""))</f>
        <v/>
      </c>
      <c r="T853">
        <f>IF(OR($R853=0,NOT(ISNUMBER($J853))),"",IFERROR(DATEDIF($J853,DATE(FY,1,1),"y"),0))</f>
        <v/>
      </c>
      <c r="U853" s="38">
        <f>IF(OR($R853=0,NOT(ISNUMBER($I853))),0,IF(YEAR($I853)+IF($Q853=1,RetAgeO,RetAgeE)=FY,MONTH($I853),IF(YEAR($I853)+IF($Q853=1,RetAgeO,RetAgeE)&lt;FY,1,0)))</f>
        <v/>
      </c>
      <c r="V853" s="38">
        <f>IF(OR($R853=0,NOT(ISNUMBER($K853))),0,IF(YEAR($K853)=FY,MONTH($K853),IF(YEAR($K853)&lt;FY,1,0)))</f>
        <v/>
      </c>
      <c r="W853" s="38">
        <f>IF($R853=0,0,MIN(12,IF(AND(ISNUMBER($O853),$O853&gt;=1,$O853&lt;=12),INT($O853),12),IF(AND(RetireExit="Yes",$U853&gt;0),$U853,12),IF(AND(ContractExit="Yes",$V853&gt;0),$V853,12)))</f>
        <v/>
      </c>
      <c r="X853" s="37">
        <f>IF(ISNUMBER($P853),$P853,IncPct)</f>
        <v/>
      </c>
      <c r="Y853" s="39">
        <f>IF($W853=0,0,MAX(0,MIN($W853,IncMonth-1))+MAX(0,$W853-IncMonth+1)*(1+$X853))</f>
        <v/>
      </c>
      <c r="Z853" s="40">
        <f>IF($C853="",0,IFERROR(INDEX(Departments!$B$5:$B$54,MATCH($C853,Departments!$A$5:$A$54,0)),0))</f>
        <v/>
      </c>
      <c r="AA853" s="41">
        <f>N($L853)*$Y853</f>
        <v/>
      </c>
      <c r="AB853" s="41">
        <f>N($M853)*$Y853</f>
        <v/>
      </c>
      <c r="AC853" s="41">
        <f>$AA853*$Z853</f>
        <v/>
      </c>
      <c r="AD853" s="41">
        <f>$AA853*BonusMonths/12</f>
        <v/>
      </c>
      <c r="AE853" s="41">
        <f>($AA853+SI_Gross*$AB853)*IF($Q853=1,SI_O,SI_E)</f>
        <v/>
      </c>
      <c r="AF853" s="41">
        <f>IF($Q853=1,0,$AA853*EOSB)</f>
        <v/>
      </c>
      <c r="AG853" s="41">
        <f>$AN853*$W853</f>
        <v/>
      </c>
      <c r="AH853" s="41">
        <f>SUM($AA853:$AG853)</f>
        <v/>
      </c>
      <c r="AI853" s="41">
        <f>12*($AM853+$AN853)</f>
        <v/>
      </c>
      <c r="AJ853" s="41">
        <f>$AM853*((IncMonth-1)+(13-IncMonth)*(1+$X853))+12*$AN853</f>
        <v/>
      </c>
      <c r="AK853" s="41">
        <f>IF($R853=1,N($L853)+N($M853),0)</f>
        <v/>
      </c>
      <c r="AL853">
        <f>IF($C853="","",IF(N($L853)&lt;=0,"Basic salary missing",IF(ISNA(MATCH($C853,Departments!$A$5:$A$54,0)),"Department not on Departments sheet",IF(AND($I853&lt;&gt;"",NOT(ISNUMBER($I853))),"Date of birth is text, not a date",IF(AND($K853&lt;&gt;"",NOT(ISNUMBER($K853))),"Contract end is text, not a date","")))))</f>
        <v/>
      </c>
      <c r="AM853" s="41">
        <f>IF($R853=0,0,N($L853)*(1+$Z853+BonusMonths/12+IF($Q853=1,0,EOSB))+N($M853)+(N($L853)+SI_Gross*N($M853))*IF($Q853=1,SI_O,SI_E))</f>
        <v/>
      </c>
      <c r="AN853" s="41">
        <f>IF($R853=0,0,(IF($Q853=1,MedO,MedE+Ticket)+Training)/12)</f>
        <v/>
      </c>
    </row>
    <row r="854">
      <c r="I854" s="35" t="n"/>
      <c r="J854" s="35" t="n"/>
      <c r="K854" s="35" t="n"/>
      <c r="L854" s="36" t="n"/>
      <c r="M854" s="36" t="n"/>
      <c r="P854" s="37" t="n"/>
      <c r="Q854" s="38">
        <f>IF($C854="",0,IF(OR(LOWER(TRIM($G854))="omani",LOWER(TRIM($G854))="oman",LOWER(TRIM($G854))="om",LOWER(TRIM($G854))="local"),1,0))</f>
        <v/>
      </c>
      <c r="R854" s="38">
        <f>IF($C854="",0,IF(OR(ISNUMBER(SEARCH("resign",$N854)),ISNUMBER(SEARCH("terminat",$N854)),ISNUMBER(SEARCH("inactive",$N854)),ISNUMBER(SEARCH("vacan",$N854)),ISNUMBER(SEARCH("deceased",$N854)),ISNUMBER(SEARCH("separated",$N854))),0,1))</f>
        <v/>
      </c>
      <c r="S854">
        <f>IF(OR($R854=0,NOT(ISNUMBER($I854))),"",IFERROR(DATEDIF($I854,DATE(FY,1,1),"y"),""))</f>
        <v/>
      </c>
      <c r="T854">
        <f>IF(OR($R854=0,NOT(ISNUMBER($J854))),"",IFERROR(DATEDIF($J854,DATE(FY,1,1),"y"),0))</f>
        <v/>
      </c>
      <c r="U854" s="38">
        <f>IF(OR($R854=0,NOT(ISNUMBER($I854))),0,IF(YEAR($I854)+IF($Q854=1,RetAgeO,RetAgeE)=FY,MONTH($I854),IF(YEAR($I854)+IF($Q854=1,RetAgeO,RetAgeE)&lt;FY,1,0)))</f>
        <v/>
      </c>
      <c r="V854" s="38">
        <f>IF(OR($R854=0,NOT(ISNUMBER($K854))),0,IF(YEAR($K854)=FY,MONTH($K854),IF(YEAR($K854)&lt;FY,1,0)))</f>
        <v/>
      </c>
      <c r="W854" s="38">
        <f>IF($R854=0,0,MIN(12,IF(AND(ISNUMBER($O854),$O854&gt;=1,$O854&lt;=12),INT($O854),12),IF(AND(RetireExit="Yes",$U854&gt;0),$U854,12),IF(AND(ContractExit="Yes",$V854&gt;0),$V854,12)))</f>
        <v/>
      </c>
      <c r="X854" s="37">
        <f>IF(ISNUMBER($P854),$P854,IncPct)</f>
        <v/>
      </c>
      <c r="Y854" s="39">
        <f>IF($W854=0,0,MAX(0,MIN($W854,IncMonth-1))+MAX(0,$W854-IncMonth+1)*(1+$X854))</f>
        <v/>
      </c>
      <c r="Z854" s="40">
        <f>IF($C854="",0,IFERROR(INDEX(Departments!$B$5:$B$54,MATCH($C854,Departments!$A$5:$A$54,0)),0))</f>
        <v/>
      </c>
      <c r="AA854" s="41">
        <f>N($L854)*$Y854</f>
        <v/>
      </c>
      <c r="AB854" s="41">
        <f>N($M854)*$Y854</f>
        <v/>
      </c>
      <c r="AC854" s="41">
        <f>$AA854*$Z854</f>
        <v/>
      </c>
      <c r="AD854" s="41">
        <f>$AA854*BonusMonths/12</f>
        <v/>
      </c>
      <c r="AE854" s="41">
        <f>($AA854+SI_Gross*$AB854)*IF($Q854=1,SI_O,SI_E)</f>
        <v/>
      </c>
      <c r="AF854" s="41">
        <f>IF($Q854=1,0,$AA854*EOSB)</f>
        <v/>
      </c>
      <c r="AG854" s="41">
        <f>$AN854*$W854</f>
        <v/>
      </c>
      <c r="AH854" s="41">
        <f>SUM($AA854:$AG854)</f>
        <v/>
      </c>
      <c r="AI854" s="41">
        <f>12*($AM854+$AN854)</f>
        <v/>
      </c>
      <c r="AJ854" s="41">
        <f>$AM854*((IncMonth-1)+(13-IncMonth)*(1+$X854))+12*$AN854</f>
        <v/>
      </c>
      <c r="AK854" s="41">
        <f>IF($R854=1,N($L854)+N($M854),0)</f>
        <v/>
      </c>
      <c r="AL854">
        <f>IF($C854="","",IF(N($L854)&lt;=0,"Basic salary missing",IF(ISNA(MATCH($C854,Departments!$A$5:$A$54,0)),"Department not on Departments sheet",IF(AND($I854&lt;&gt;"",NOT(ISNUMBER($I854))),"Date of birth is text, not a date",IF(AND($K854&lt;&gt;"",NOT(ISNUMBER($K854))),"Contract end is text, not a date","")))))</f>
        <v/>
      </c>
      <c r="AM854" s="41">
        <f>IF($R854=0,0,N($L854)*(1+$Z854+BonusMonths/12+IF($Q854=1,0,EOSB))+N($M854)+(N($L854)+SI_Gross*N($M854))*IF($Q854=1,SI_O,SI_E))</f>
        <v/>
      </c>
      <c r="AN854" s="41">
        <f>IF($R854=0,0,(IF($Q854=1,MedO,MedE+Ticket)+Training)/12)</f>
        <v/>
      </c>
    </row>
    <row r="855">
      <c r="I855" s="35" t="n"/>
      <c r="J855" s="35" t="n"/>
      <c r="K855" s="35" t="n"/>
      <c r="L855" s="36" t="n"/>
      <c r="M855" s="36" t="n"/>
      <c r="P855" s="37" t="n"/>
      <c r="Q855" s="38">
        <f>IF($C855="",0,IF(OR(LOWER(TRIM($G855))="omani",LOWER(TRIM($G855))="oman",LOWER(TRIM($G855))="om",LOWER(TRIM($G855))="local"),1,0))</f>
        <v/>
      </c>
      <c r="R855" s="38">
        <f>IF($C855="",0,IF(OR(ISNUMBER(SEARCH("resign",$N855)),ISNUMBER(SEARCH("terminat",$N855)),ISNUMBER(SEARCH("inactive",$N855)),ISNUMBER(SEARCH("vacan",$N855)),ISNUMBER(SEARCH("deceased",$N855)),ISNUMBER(SEARCH("separated",$N855))),0,1))</f>
        <v/>
      </c>
      <c r="S855">
        <f>IF(OR($R855=0,NOT(ISNUMBER($I855))),"",IFERROR(DATEDIF($I855,DATE(FY,1,1),"y"),""))</f>
        <v/>
      </c>
      <c r="T855">
        <f>IF(OR($R855=0,NOT(ISNUMBER($J855))),"",IFERROR(DATEDIF($J855,DATE(FY,1,1),"y"),0))</f>
        <v/>
      </c>
      <c r="U855" s="38">
        <f>IF(OR($R855=0,NOT(ISNUMBER($I855))),0,IF(YEAR($I855)+IF($Q855=1,RetAgeO,RetAgeE)=FY,MONTH($I855),IF(YEAR($I855)+IF($Q855=1,RetAgeO,RetAgeE)&lt;FY,1,0)))</f>
        <v/>
      </c>
      <c r="V855" s="38">
        <f>IF(OR($R855=0,NOT(ISNUMBER($K855))),0,IF(YEAR($K855)=FY,MONTH($K855),IF(YEAR($K855)&lt;FY,1,0)))</f>
        <v/>
      </c>
      <c r="W855" s="38">
        <f>IF($R855=0,0,MIN(12,IF(AND(ISNUMBER($O855),$O855&gt;=1,$O855&lt;=12),INT($O855),12),IF(AND(RetireExit="Yes",$U855&gt;0),$U855,12),IF(AND(ContractExit="Yes",$V855&gt;0),$V855,12)))</f>
        <v/>
      </c>
      <c r="X855" s="37">
        <f>IF(ISNUMBER($P855),$P855,IncPct)</f>
        <v/>
      </c>
      <c r="Y855" s="39">
        <f>IF($W855=0,0,MAX(0,MIN($W855,IncMonth-1))+MAX(0,$W855-IncMonth+1)*(1+$X855))</f>
        <v/>
      </c>
      <c r="Z855" s="40">
        <f>IF($C855="",0,IFERROR(INDEX(Departments!$B$5:$B$54,MATCH($C855,Departments!$A$5:$A$54,0)),0))</f>
        <v/>
      </c>
      <c r="AA855" s="41">
        <f>N($L855)*$Y855</f>
        <v/>
      </c>
      <c r="AB855" s="41">
        <f>N($M855)*$Y855</f>
        <v/>
      </c>
      <c r="AC855" s="41">
        <f>$AA855*$Z855</f>
        <v/>
      </c>
      <c r="AD855" s="41">
        <f>$AA855*BonusMonths/12</f>
        <v/>
      </c>
      <c r="AE855" s="41">
        <f>($AA855+SI_Gross*$AB855)*IF($Q855=1,SI_O,SI_E)</f>
        <v/>
      </c>
      <c r="AF855" s="41">
        <f>IF($Q855=1,0,$AA855*EOSB)</f>
        <v/>
      </c>
      <c r="AG855" s="41">
        <f>$AN855*$W855</f>
        <v/>
      </c>
      <c r="AH855" s="41">
        <f>SUM($AA855:$AG855)</f>
        <v/>
      </c>
      <c r="AI855" s="41">
        <f>12*($AM855+$AN855)</f>
        <v/>
      </c>
      <c r="AJ855" s="41">
        <f>$AM855*((IncMonth-1)+(13-IncMonth)*(1+$X855))+12*$AN855</f>
        <v/>
      </c>
      <c r="AK855" s="41">
        <f>IF($R855=1,N($L855)+N($M855),0)</f>
        <v/>
      </c>
      <c r="AL855">
        <f>IF($C855="","",IF(N($L855)&lt;=0,"Basic salary missing",IF(ISNA(MATCH($C855,Departments!$A$5:$A$54,0)),"Department not on Departments sheet",IF(AND($I855&lt;&gt;"",NOT(ISNUMBER($I855))),"Date of birth is text, not a date",IF(AND($K855&lt;&gt;"",NOT(ISNUMBER($K855))),"Contract end is text, not a date","")))))</f>
        <v/>
      </c>
      <c r="AM855" s="41">
        <f>IF($R855=0,0,N($L855)*(1+$Z855+BonusMonths/12+IF($Q855=1,0,EOSB))+N($M855)+(N($L855)+SI_Gross*N($M855))*IF($Q855=1,SI_O,SI_E))</f>
        <v/>
      </c>
      <c r="AN855" s="41">
        <f>IF($R855=0,0,(IF($Q855=1,MedO,MedE+Ticket)+Training)/12)</f>
        <v/>
      </c>
    </row>
    <row r="856">
      <c r="I856" s="35" t="n"/>
      <c r="J856" s="35" t="n"/>
      <c r="K856" s="35" t="n"/>
      <c r="L856" s="36" t="n"/>
      <c r="M856" s="36" t="n"/>
      <c r="P856" s="37" t="n"/>
      <c r="Q856" s="38">
        <f>IF($C856="",0,IF(OR(LOWER(TRIM($G856))="omani",LOWER(TRIM($G856))="oman",LOWER(TRIM($G856))="om",LOWER(TRIM($G856))="local"),1,0))</f>
        <v/>
      </c>
      <c r="R856" s="38">
        <f>IF($C856="",0,IF(OR(ISNUMBER(SEARCH("resign",$N856)),ISNUMBER(SEARCH("terminat",$N856)),ISNUMBER(SEARCH("inactive",$N856)),ISNUMBER(SEARCH("vacan",$N856)),ISNUMBER(SEARCH("deceased",$N856)),ISNUMBER(SEARCH("separated",$N856))),0,1))</f>
        <v/>
      </c>
      <c r="S856">
        <f>IF(OR($R856=0,NOT(ISNUMBER($I856))),"",IFERROR(DATEDIF($I856,DATE(FY,1,1),"y"),""))</f>
        <v/>
      </c>
      <c r="T856">
        <f>IF(OR($R856=0,NOT(ISNUMBER($J856))),"",IFERROR(DATEDIF($J856,DATE(FY,1,1),"y"),0))</f>
        <v/>
      </c>
      <c r="U856" s="38">
        <f>IF(OR($R856=0,NOT(ISNUMBER($I856))),0,IF(YEAR($I856)+IF($Q856=1,RetAgeO,RetAgeE)=FY,MONTH($I856),IF(YEAR($I856)+IF($Q856=1,RetAgeO,RetAgeE)&lt;FY,1,0)))</f>
        <v/>
      </c>
      <c r="V856" s="38">
        <f>IF(OR($R856=0,NOT(ISNUMBER($K856))),0,IF(YEAR($K856)=FY,MONTH($K856),IF(YEAR($K856)&lt;FY,1,0)))</f>
        <v/>
      </c>
      <c r="W856" s="38">
        <f>IF($R856=0,0,MIN(12,IF(AND(ISNUMBER($O856),$O856&gt;=1,$O856&lt;=12),INT($O856),12),IF(AND(RetireExit="Yes",$U856&gt;0),$U856,12),IF(AND(ContractExit="Yes",$V856&gt;0),$V856,12)))</f>
        <v/>
      </c>
      <c r="X856" s="37">
        <f>IF(ISNUMBER($P856),$P856,IncPct)</f>
        <v/>
      </c>
      <c r="Y856" s="39">
        <f>IF($W856=0,0,MAX(0,MIN($W856,IncMonth-1))+MAX(0,$W856-IncMonth+1)*(1+$X856))</f>
        <v/>
      </c>
      <c r="Z856" s="40">
        <f>IF($C856="",0,IFERROR(INDEX(Departments!$B$5:$B$54,MATCH($C856,Departments!$A$5:$A$54,0)),0))</f>
        <v/>
      </c>
      <c r="AA856" s="41">
        <f>N($L856)*$Y856</f>
        <v/>
      </c>
      <c r="AB856" s="41">
        <f>N($M856)*$Y856</f>
        <v/>
      </c>
      <c r="AC856" s="41">
        <f>$AA856*$Z856</f>
        <v/>
      </c>
      <c r="AD856" s="41">
        <f>$AA856*BonusMonths/12</f>
        <v/>
      </c>
      <c r="AE856" s="41">
        <f>($AA856+SI_Gross*$AB856)*IF($Q856=1,SI_O,SI_E)</f>
        <v/>
      </c>
      <c r="AF856" s="41">
        <f>IF($Q856=1,0,$AA856*EOSB)</f>
        <v/>
      </c>
      <c r="AG856" s="41">
        <f>$AN856*$W856</f>
        <v/>
      </c>
      <c r="AH856" s="41">
        <f>SUM($AA856:$AG856)</f>
        <v/>
      </c>
      <c r="AI856" s="41">
        <f>12*($AM856+$AN856)</f>
        <v/>
      </c>
      <c r="AJ856" s="41">
        <f>$AM856*((IncMonth-1)+(13-IncMonth)*(1+$X856))+12*$AN856</f>
        <v/>
      </c>
      <c r="AK856" s="41">
        <f>IF($R856=1,N($L856)+N($M856),0)</f>
        <v/>
      </c>
      <c r="AL856">
        <f>IF($C856="","",IF(N($L856)&lt;=0,"Basic salary missing",IF(ISNA(MATCH($C856,Departments!$A$5:$A$54,0)),"Department not on Departments sheet",IF(AND($I856&lt;&gt;"",NOT(ISNUMBER($I856))),"Date of birth is text, not a date",IF(AND($K856&lt;&gt;"",NOT(ISNUMBER($K856))),"Contract end is text, not a date","")))))</f>
        <v/>
      </c>
      <c r="AM856" s="41">
        <f>IF($R856=0,0,N($L856)*(1+$Z856+BonusMonths/12+IF($Q856=1,0,EOSB))+N($M856)+(N($L856)+SI_Gross*N($M856))*IF($Q856=1,SI_O,SI_E))</f>
        <v/>
      </c>
      <c r="AN856" s="41">
        <f>IF($R856=0,0,(IF($Q856=1,MedO,MedE+Ticket)+Training)/12)</f>
        <v/>
      </c>
    </row>
    <row r="857">
      <c r="I857" s="35" t="n"/>
      <c r="J857" s="35" t="n"/>
      <c r="K857" s="35" t="n"/>
      <c r="L857" s="36" t="n"/>
      <c r="M857" s="36" t="n"/>
      <c r="P857" s="37" t="n"/>
      <c r="Q857" s="38">
        <f>IF($C857="",0,IF(OR(LOWER(TRIM($G857))="omani",LOWER(TRIM($G857))="oman",LOWER(TRIM($G857))="om",LOWER(TRIM($G857))="local"),1,0))</f>
        <v/>
      </c>
      <c r="R857" s="38">
        <f>IF($C857="",0,IF(OR(ISNUMBER(SEARCH("resign",$N857)),ISNUMBER(SEARCH("terminat",$N857)),ISNUMBER(SEARCH("inactive",$N857)),ISNUMBER(SEARCH("vacan",$N857)),ISNUMBER(SEARCH("deceased",$N857)),ISNUMBER(SEARCH("separated",$N857))),0,1))</f>
        <v/>
      </c>
      <c r="S857">
        <f>IF(OR($R857=0,NOT(ISNUMBER($I857))),"",IFERROR(DATEDIF($I857,DATE(FY,1,1),"y"),""))</f>
        <v/>
      </c>
      <c r="T857">
        <f>IF(OR($R857=0,NOT(ISNUMBER($J857))),"",IFERROR(DATEDIF($J857,DATE(FY,1,1),"y"),0))</f>
        <v/>
      </c>
      <c r="U857" s="38">
        <f>IF(OR($R857=0,NOT(ISNUMBER($I857))),0,IF(YEAR($I857)+IF($Q857=1,RetAgeO,RetAgeE)=FY,MONTH($I857),IF(YEAR($I857)+IF($Q857=1,RetAgeO,RetAgeE)&lt;FY,1,0)))</f>
        <v/>
      </c>
      <c r="V857" s="38">
        <f>IF(OR($R857=0,NOT(ISNUMBER($K857))),0,IF(YEAR($K857)=FY,MONTH($K857),IF(YEAR($K857)&lt;FY,1,0)))</f>
        <v/>
      </c>
      <c r="W857" s="38">
        <f>IF($R857=0,0,MIN(12,IF(AND(ISNUMBER($O857),$O857&gt;=1,$O857&lt;=12),INT($O857),12),IF(AND(RetireExit="Yes",$U857&gt;0),$U857,12),IF(AND(ContractExit="Yes",$V857&gt;0),$V857,12)))</f>
        <v/>
      </c>
      <c r="X857" s="37">
        <f>IF(ISNUMBER($P857),$P857,IncPct)</f>
        <v/>
      </c>
      <c r="Y857" s="39">
        <f>IF($W857=0,0,MAX(0,MIN($W857,IncMonth-1))+MAX(0,$W857-IncMonth+1)*(1+$X857))</f>
        <v/>
      </c>
      <c r="Z857" s="40">
        <f>IF($C857="",0,IFERROR(INDEX(Departments!$B$5:$B$54,MATCH($C857,Departments!$A$5:$A$54,0)),0))</f>
        <v/>
      </c>
      <c r="AA857" s="41">
        <f>N($L857)*$Y857</f>
        <v/>
      </c>
      <c r="AB857" s="41">
        <f>N($M857)*$Y857</f>
        <v/>
      </c>
      <c r="AC857" s="41">
        <f>$AA857*$Z857</f>
        <v/>
      </c>
      <c r="AD857" s="41">
        <f>$AA857*BonusMonths/12</f>
        <v/>
      </c>
      <c r="AE857" s="41">
        <f>($AA857+SI_Gross*$AB857)*IF($Q857=1,SI_O,SI_E)</f>
        <v/>
      </c>
      <c r="AF857" s="41">
        <f>IF($Q857=1,0,$AA857*EOSB)</f>
        <v/>
      </c>
      <c r="AG857" s="41">
        <f>$AN857*$W857</f>
        <v/>
      </c>
      <c r="AH857" s="41">
        <f>SUM($AA857:$AG857)</f>
        <v/>
      </c>
      <c r="AI857" s="41">
        <f>12*($AM857+$AN857)</f>
        <v/>
      </c>
      <c r="AJ857" s="41">
        <f>$AM857*((IncMonth-1)+(13-IncMonth)*(1+$X857))+12*$AN857</f>
        <v/>
      </c>
      <c r="AK857" s="41">
        <f>IF($R857=1,N($L857)+N($M857),0)</f>
        <v/>
      </c>
      <c r="AL857">
        <f>IF($C857="","",IF(N($L857)&lt;=0,"Basic salary missing",IF(ISNA(MATCH($C857,Departments!$A$5:$A$54,0)),"Department not on Departments sheet",IF(AND($I857&lt;&gt;"",NOT(ISNUMBER($I857))),"Date of birth is text, not a date",IF(AND($K857&lt;&gt;"",NOT(ISNUMBER($K857))),"Contract end is text, not a date","")))))</f>
        <v/>
      </c>
      <c r="AM857" s="41">
        <f>IF($R857=0,0,N($L857)*(1+$Z857+BonusMonths/12+IF($Q857=1,0,EOSB))+N($M857)+(N($L857)+SI_Gross*N($M857))*IF($Q857=1,SI_O,SI_E))</f>
        <v/>
      </c>
      <c r="AN857" s="41">
        <f>IF($R857=0,0,(IF($Q857=1,MedO,MedE+Ticket)+Training)/12)</f>
        <v/>
      </c>
    </row>
    <row r="858">
      <c r="I858" s="35" t="n"/>
      <c r="J858" s="35" t="n"/>
      <c r="K858" s="35" t="n"/>
      <c r="L858" s="36" t="n"/>
      <c r="M858" s="36" t="n"/>
      <c r="P858" s="37" t="n"/>
      <c r="Q858" s="38">
        <f>IF($C858="",0,IF(OR(LOWER(TRIM($G858))="omani",LOWER(TRIM($G858))="oman",LOWER(TRIM($G858))="om",LOWER(TRIM($G858))="local"),1,0))</f>
        <v/>
      </c>
      <c r="R858" s="38">
        <f>IF($C858="",0,IF(OR(ISNUMBER(SEARCH("resign",$N858)),ISNUMBER(SEARCH("terminat",$N858)),ISNUMBER(SEARCH("inactive",$N858)),ISNUMBER(SEARCH("vacan",$N858)),ISNUMBER(SEARCH("deceased",$N858)),ISNUMBER(SEARCH("separated",$N858))),0,1))</f>
        <v/>
      </c>
      <c r="S858">
        <f>IF(OR($R858=0,NOT(ISNUMBER($I858))),"",IFERROR(DATEDIF($I858,DATE(FY,1,1),"y"),""))</f>
        <v/>
      </c>
      <c r="T858">
        <f>IF(OR($R858=0,NOT(ISNUMBER($J858))),"",IFERROR(DATEDIF($J858,DATE(FY,1,1),"y"),0))</f>
        <v/>
      </c>
      <c r="U858" s="38">
        <f>IF(OR($R858=0,NOT(ISNUMBER($I858))),0,IF(YEAR($I858)+IF($Q858=1,RetAgeO,RetAgeE)=FY,MONTH($I858),IF(YEAR($I858)+IF($Q858=1,RetAgeO,RetAgeE)&lt;FY,1,0)))</f>
        <v/>
      </c>
      <c r="V858" s="38">
        <f>IF(OR($R858=0,NOT(ISNUMBER($K858))),0,IF(YEAR($K858)=FY,MONTH($K858),IF(YEAR($K858)&lt;FY,1,0)))</f>
        <v/>
      </c>
      <c r="W858" s="38">
        <f>IF($R858=0,0,MIN(12,IF(AND(ISNUMBER($O858),$O858&gt;=1,$O858&lt;=12),INT($O858),12),IF(AND(RetireExit="Yes",$U858&gt;0),$U858,12),IF(AND(ContractExit="Yes",$V858&gt;0),$V858,12)))</f>
        <v/>
      </c>
      <c r="X858" s="37">
        <f>IF(ISNUMBER($P858),$P858,IncPct)</f>
        <v/>
      </c>
      <c r="Y858" s="39">
        <f>IF($W858=0,0,MAX(0,MIN($W858,IncMonth-1))+MAX(0,$W858-IncMonth+1)*(1+$X858))</f>
        <v/>
      </c>
      <c r="Z858" s="40">
        <f>IF($C858="",0,IFERROR(INDEX(Departments!$B$5:$B$54,MATCH($C858,Departments!$A$5:$A$54,0)),0))</f>
        <v/>
      </c>
      <c r="AA858" s="41">
        <f>N($L858)*$Y858</f>
        <v/>
      </c>
      <c r="AB858" s="41">
        <f>N($M858)*$Y858</f>
        <v/>
      </c>
      <c r="AC858" s="41">
        <f>$AA858*$Z858</f>
        <v/>
      </c>
      <c r="AD858" s="41">
        <f>$AA858*BonusMonths/12</f>
        <v/>
      </c>
      <c r="AE858" s="41">
        <f>($AA858+SI_Gross*$AB858)*IF($Q858=1,SI_O,SI_E)</f>
        <v/>
      </c>
      <c r="AF858" s="41">
        <f>IF($Q858=1,0,$AA858*EOSB)</f>
        <v/>
      </c>
      <c r="AG858" s="41">
        <f>$AN858*$W858</f>
        <v/>
      </c>
      <c r="AH858" s="41">
        <f>SUM($AA858:$AG858)</f>
        <v/>
      </c>
      <c r="AI858" s="41">
        <f>12*($AM858+$AN858)</f>
        <v/>
      </c>
      <c r="AJ858" s="41">
        <f>$AM858*((IncMonth-1)+(13-IncMonth)*(1+$X858))+12*$AN858</f>
        <v/>
      </c>
      <c r="AK858" s="41">
        <f>IF($R858=1,N($L858)+N($M858),0)</f>
        <v/>
      </c>
      <c r="AL858">
        <f>IF($C858="","",IF(N($L858)&lt;=0,"Basic salary missing",IF(ISNA(MATCH($C858,Departments!$A$5:$A$54,0)),"Department not on Departments sheet",IF(AND($I858&lt;&gt;"",NOT(ISNUMBER($I858))),"Date of birth is text, not a date",IF(AND($K858&lt;&gt;"",NOT(ISNUMBER($K858))),"Contract end is text, not a date","")))))</f>
        <v/>
      </c>
      <c r="AM858" s="41">
        <f>IF($R858=0,0,N($L858)*(1+$Z858+BonusMonths/12+IF($Q858=1,0,EOSB))+N($M858)+(N($L858)+SI_Gross*N($M858))*IF($Q858=1,SI_O,SI_E))</f>
        <v/>
      </c>
      <c r="AN858" s="41">
        <f>IF($R858=0,0,(IF($Q858=1,MedO,MedE+Ticket)+Training)/12)</f>
        <v/>
      </c>
    </row>
    <row r="859">
      <c r="I859" s="35" t="n"/>
      <c r="J859" s="35" t="n"/>
      <c r="K859" s="35" t="n"/>
      <c r="L859" s="36" t="n"/>
      <c r="M859" s="36" t="n"/>
      <c r="P859" s="37" t="n"/>
      <c r="Q859" s="38">
        <f>IF($C859="",0,IF(OR(LOWER(TRIM($G859))="omani",LOWER(TRIM($G859))="oman",LOWER(TRIM($G859))="om",LOWER(TRIM($G859))="local"),1,0))</f>
        <v/>
      </c>
      <c r="R859" s="38">
        <f>IF($C859="",0,IF(OR(ISNUMBER(SEARCH("resign",$N859)),ISNUMBER(SEARCH("terminat",$N859)),ISNUMBER(SEARCH("inactive",$N859)),ISNUMBER(SEARCH("vacan",$N859)),ISNUMBER(SEARCH("deceased",$N859)),ISNUMBER(SEARCH("separated",$N859))),0,1))</f>
        <v/>
      </c>
      <c r="S859">
        <f>IF(OR($R859=0,NOT(ISNUMBER($I859))),"",IFERROR(DATEDIF($I859,DATE(FY,1,1),"y"),""))</f>
        <v/>
      </c>
      <c r="T859">
        <f>IF(OR($R859=0,NOT(ISNUMBER($J859))),"",IFERROR(DATEDIF($J859,DATE(FY,1,1),"y"),0))</f>
        <v/>
      </c>
      <c r="U859" s="38">
        <f>IF(OR($R859=0,NOT(ISNUMBER($I859))),0,IF(YEAR($I859)+IF($Q859=1,RetAgeO,RetAgeE)=FY,MONTH($I859),IF(YEAR($I859)+IF($Q859=1,RetAgeO,RetAgeE)&lt;FY,1,0)))</f>
        <v/>
      </c>
      <c r="V859" s="38">
        <f>IF(OR($R859=0,NOT(ISNUMBER($K859))),0,IF(YEAR($K859)=FY,MONTH($K859),IF(YEAR($K859)&lt;FY,1,0)))</f>
        <v/>
      </c>
      <c r="W859" s="38">
        <f>IF($R859=0,0,MIN(12,IF(AND(ISNUMBER($O859),$O859&gt;=1,$O859&lt;=12),INT($O859),12),IF(AND(RetireExit="Yes",$U859&gt;0),$U859,12),IF(AND(ContractExit="Yes",$V859&gt;0),$V859,12)))</f>
        <v/>
      </c>
      <c r="X859" s="37">
        <f>IF(ISNUMBER($P859),$P859,IncPct)</f>
        <v/>
      </c>
      <c r="Y859" s="39">
        <f>IF($W859=0,0,MAX(0,MIN($W859,IncMonth-1))+MAX(0,$W859-IncMonth+1)*(1+$X859))</f>
        <v/>
      </c>
      <c r="Z859" s="40">
        <f>IF($C859="",0,IFERROR(INDEX(Departments!$B$5:$B$54,MATCH($C859,Departments!$A$5:$A$54,0)),0))</f>
        <v/>
      </c>
      <c r="AA859" s="41">
        <f>N($L859)*$Y859</f>
        <v/>
      </c>
      <c r="AB859" s="41">
        <f>N($M859)*$Y859</f>
        <v/>
      </c>
      <c r="AC859" s="41">
        <f>$AA859*$Z859</f>
        <v/>
      </c>
      <c r="AD859" s="41">
        <f>$AA859*BonusMonths/12</f>
        <v/>
      </c>
      <c r="AE859" s="41">
        <f>($AA859+SI_Gross*$AB859)*IF($Q859=1,SI_O,SI_E)</f>
        <v/>
      </c>
      <c r="AF859" s="41">
        <f>IF($Q859=1,0,$AA859*EOSB)</f>
        <v/>
      </c>
      <c r="AG859" s="41">
        <f>$AN859*$W859</f>
        <v/>
      </c>
      <c r="AH859" s="41">
        <f>SUM($AA859:$AG859)</f>
        <v/>
      </c>
      <c r="AI859" s="41">
        <f>12*($AM859+$AN859)</f>
        <v/>
      </c>
      <c r="AJ859" s="41">
        <f>$AM859*((IncMonth-1)+(13-IncMonth)*(1+$X859))+12*$AN859</f>
        <v/>
      </c>
      <c r="AK859" s="41">
        <f>IF($R859=1,N($L859)+N($M859),0)</f>
        <v/>
      </c>
      <c r="AL859">
        <f>IF($C859="","",IF(N($L859)&lt;=0,"Basic salary missing",IF(ISNA(MATCH($C859,Departments!$A$5:$A$54,0)),"Department not on Departments sheet",IF(AND($I859&lt;&gt;"",NOT(ISNUMBER($I859))),"Date of birth is text, not a date",IF(AND($K859&lt;&gt;"",NOT(ISNUMBER($K859))),"Contract end is text, not a date","")))))</f>
        <v/>
      </c>
      <c r="AM859" s="41">
        <f>IF($R859=0,0,N($L859)*(1+$Z859+BonusMonths/12+IF($Q859=1,0,EOSB))+N($M859)+(N($L859)+SI_Gross*N($M859))*IF($Q859=1,SI_O,SI_E))</f>
        <v/>
      </c>
      <c r="AN859" s="41">
        <f>IF($R859=0,0,(IF($Q859=1,MedO,MedE+Ticket)+Training)/12)</f>
        <v/>
      </c>
    </row>
    <row r="860">
      <c r="I860" s="35" t="n"/>
      <c r="J860" s="35" t="n"/>
      <c r="K860" s="35" t="n"/>
      <c r="L860" s="36" t="n"/>
      <c r="M860" s="36" t="n"/>
      <c r="P860" s="37" t="n"/>
      <c r="Q860" s="38">
        <f>IF($C860="",0,IF(OR(LOWER(TRIM($G860))="omani",LOWER(TRIM($G860))="oman",LOWER(TRIM($G860))="om",LOWER(TRIM($G860))="local"),1,0))</f>
        <v/>
      </c>
      <c r="R860" s="38">
        <f>IF($C860="",0,IF(OR(ISNUMBER(SEARCH("resign",$N860)),ISNUMBER(SEARCH("terminat",$N860)),ISNUMBER(SEARCH("inactive",$N860)),ISNUMBER(SEARCH("vacan",$N860)),ISNUMBER(SEARCH("deceased",$N860)),ISNUMBER(SEARCH("separated",$N860))),0,1))</f>
        <v/>
      </c>
      <c r="S860">
        <f>IF(OR($R860=0,NOT(ISNUMBER($I860))),"",IFERROR(DATEDIF($I860,DATE(FY,1,1),"y"),""))</f>
        <v/>
      </c>
      <c r="T860">
        <f>IF(OR($R860=0,NOT(ISNUMBER($J860))),"",IFERROR(DATEDIF($J860,DATE(FY,1,1),"y"),0))</f>
        <v/>
      </c>
      <c r="U860" s="38">
        <f>IF(OR($R860=0,NOT(ISNUMBER($I860))),0,IF(YEAR($I860)+IF($Q860=1,RetAgeO,RetAgeE)=FY,MONTH($I860),IF(YEAR($I860)+IF($Q860=1,RetAgeO,RetAgeE)&lt;FY,1,0)))</f>
        <v/>
      </c>
      <c r="V860" s="38">
        <f>IF(OR($R860=0,NOT(ISNUMBER($K860))),0,IF(YEAR($K860)=FY,MONTH($K860),IF(YEAR($K860)&lt;FY,1,0)))</f>
        <v/>
      </c>
      <c r="W860" s="38">
        <f>IF($R860=0,0,MIN(12,IF(AND(ISNUMBER($O860),$O860&gt;=1,$O860&lt;=12),INT($O860),12),IF(AND(RetireExit="Yes",$U860&gt;0),$U860,12),IF(AND(ContractExit="Yes",$V860&gt;0),$V860,12)))</f>
        <v/>
      </c>
      <c r="X860" s="37">
        <f>IF(ISNUMBER($P860),$P860,IncPct)</f>
        <v/>
      </c>
      <c r="Y860" s="39">
        <f>IF($W860=0,0,MAX(0,MIN($W860,IncMonth-1))+MAX(0,$W860-IncMonth+1)*(1+$X860))</f>
        <v/>
      </c>
      <c r="Z860" s="40">
        <f>IF($C860="",0,IFERROR(INDEX(Departments!$B$5:$B$54,MATCH($C860,Departments!$A$5:$A$54,0)),0))</f>
        <v/>
      </c>
      <c r="AA860" s="41">
        <f>N($L860)*$Y860</f>
        <v/>
      </c>
      <c r="AB860" s="41">
        <f>N($M860)*$Y860</f>
        <v/>
      </c>
      <c r="AC860" s="41">
        <f>$AA860*$Z860</f>
        <v/>
      </c>
      <c r="AD860" s="41">
        <f>$AA860*BonusMonths/12</f>
        <v/>
      </c>
      <c r="AE860" s="41">
        <f>($AA860+SI_Gross*$AB860)*IF($Q860=1,SI_O,SI_E)</f>
        <v/>
      </c>
      <c r="AF860" s="41">
        <f>IF($Q860=1,0,$AA860*EOSB)</f>
        <v/>
      </c>
      <c r="AG860" s="41">
        <f>$AN860*$W860</f>
        <v/>
      </c>
      <c r="AH860" s="41">
        <f>SUM($AA860:$AG860)</f>
        <v/>
      </c>
      <c r="AI860" s="41">
        <f>12*($AM860+$AN860)</f>
        <v/>
      </c>
      <c r="AJ860" s="41">
        <f>$AM860*((IncMonth-1)+(13-IncMonth)*(1+$X860))+12*$AN860</f>
        <v/>
      </c>
      <c r="AK860" s="41">
        <f>IF($R860=1,N($L860)+N($M860),0)</f>
        <v/>
      </c>
      <c r="AL860">
        <f>IF($C860="","",IF(N($L860)&lt;=0,"Basic salary missing",IF(ISNA(MATCH($C860,Departments!$A$5:$A$54,0)),"Department not on Departments sheet",IF(AND($I860&lt;&gt;"",NOT(ISNUMBER($I860))),"Date of birth is text, not a date",IF(AND($K860&lt;&gt;"",NOT(ISNUMBER($K860))),"Contract end is text, not a date","")))))</f>
        <v/>
      </c>
      <c r="AM860" s="41">
        <f>IF($R860=0,0,N($L860)*(1+$Z860+BonusMonths/12+IF($Q860=1,0,EOSB))+N($M860)+(N($L860)+SI_Gross*N($M860))*IF($Q860=1,SI_O,SI_E))</f>
        <v/>
      </c>
      <c r="AN860" s="41">
        <f>IF($R860=0,0,(IF($Q860=1,MedO,MedE+Ticket)+Training)/12)</f>
        <v/>
      </c>
    </row>
    <row r="861">
      <c r="I861" s="35" t="n"/>
      <c r="J861" s="35" t="n"/>
      <c r="K861" s="35" t="n"/>
      <c r="L861" s="36" t="n"/>
      <c r="M861" s="36" t="n"/>
      <c r="P861" s="37" t="n"/>
      <c r="Q861" s="38">
        <f>IF($C861="",0,IF(OR(LOWER(TRIM($G861))="omani",LOWER(TRIM($G861))="oman",LOWER(TRIM($G861))="om",LOWER(TRIM($G861))="local"),1,0))</f>
        <v/>
      </c>
      <c r="R861" s="38">
        <f>IF($C861="",0,IF(OR(ISNUMBER(SEARCH("resign",$N861)),ISNUMBER(SEARCH("terminat",$N861)),ISNUMBER(SEARCH("inactive",$N861)),ISNUMBER(SEARCH("vacan",$N861)),ISNUMBER(SEARCH("deceased",$N861)),ISNUMBER(SEARCH("separated",$N861))),0,1))</f>
        <v/>
      </c>
      <c r="S861">
        <f>IF(OR($R861=0,NOT(ISNUMBER($I861))),"",IFERROR(DATEDIF($I861,DATE(FY,1,1),"y"),""))</f>
        <v/>
      </c>
      <c r="T861">
        <f>IF(OR($R861=0,NOT(ISNUMBER($J861))),"",IFERROR(DATEDIF($J861,DATE(FY,1,1),"y"),0))</f>
        <v/>
      </c>
      <c r="U861" s="38">
        <f>IF(OR($R861=0,NOT(ISNUMBER($I861))),0,IF(YEAR($I861)+IF($Q861=1,RetAgeO,RetAgeE)=FY,MONTH($I861),IF(YEAR($I861)+IF($Q861=1,RetAgeO,RetAgeE)&lt;FY,1,0)))</f>
        <v/>
      </c>
      <c r="V861" s="38">
        <f>IF(OR($R861=0,NOT(ISNUMBER($K861))),0,IF(YEAR($K861)=FY,MONTH($K861),IF(YEAR($K861)&lt;FY,1,0)))</f>
        <v/>
      </c>
      <c r="W861" s="38">
        <f>IF($R861=0,0,MIN(12,IF(AND(ISNUMBER($O861),$O861&gt;=1,$O861&lt;=12),INT($O861),12),IF(AND(RetireExit="Yes",$U861&gt;0),$U861,12),IF(AND(ContractExit="Yes",$V861&gt;0),$V861,12)))</f>
        <v/>
      </c>
      <c r="X861" s="37">
        <f>IF(ISNUMBER($P861),$P861,IncPct)</f>
        <v/>
      </c>
      <c r="Y861" s="39">
        <f>IF($W861=0,0,MAX(0,MIN($W861,IncMonth-1))+MAX(0,$W861-IncMonth+1)*(1+$X861))</f>
        <v/>
      </c>
      <c r="Z861" s="40">
        <f>IF($C861="",0,IFERROR(INDEX(Departments!$B$5:$B$54,MATCH($C861,Departments!$A$5:$A$54,0)),0))</f>
        <v/>
      </c>
      <c r="AA861" s="41">
        <f>N($L861)*$Y861</f>
        <v/>
      </c>
      <c r="AB861" s="41">
        <f>N($M861)*$Y861</f>
        <v/>
      </c>
      <c r="AC861" s="41">
        <f>$AA861*$Z861</f>
        <v/>
      </c>
      <c r="AD861" s="41">
        <f>$AA861*BonusMonths/12</f>
        <v/>
      </c>
      <c r="AE861" s="41">
        <f>($AA861+SI_Gross*$AB861)*IF($Q861=1,SI_O,SI_E)</f>
        <v/>
      </c>
      <c r="AF861" s="41">
        <f>IF($Q861=1,0,$AA861*EOSB)</f>
        <v/>
      </c>
      <c r="AG861" s="41">
        <f>$AN861*$W861</f>
        <v/>
      </c>
      <c r="AH861" s="41">
        <f>SUM($AA861:$AG861)</f>
        <v/>
      </c>
      <c r="AI861" s="41">
        <f>12*($AM861+$AN861)</f>
        <v/>
      </c>
      <c r="AJ861" s="41">
        <f>$AM861*((IncMonth-1)+(13-IncMonth)*(1+$X861))+12*$AN861</f>
        <v/>
      </c>
      <c r="AK861" s="41">
        <f>IF($R861=1,N($L861)+N($M861),0)</f>
        <v/>
      </c>
      <c r="AL861">
        <f>IF($C861="","",IF(N($L861)&lt;=0,"Basic salary missing",IF(ISNA(MATCH($C861,Departments!$A$5:$A$54,0)),"Department not on Departments sheet",IF(AND($I861&lt;&gt;"",NOT(ISNUMBER($I861))),"Date of birth is text, not a date",IF(AND($K861&lt;&gt;"",NOT(ISNUMBER($K861))),"Contract end is text, not a date","")))))</f>
        <v/>
      </c>
      <c r="AM861" s="41">
        <f>IF($R861=0,0,N($L861)*(1+$Z861+BonusMonths/12+IF($Q861=1,0,EOSB))+N($M861)+(N($L861)+SI_Gross*N($M861))*IF($Q861=1,SI_O,SI_E))</f>
        <v/>
      </c>
      <c r="AN861" s="41">
        <f>IF($R861=0,0,(IF($Q861=1,MedO,MedE+Ticket)+Training)/12)</f>
        <v/>
      </c>
    </row>
    <row r="862">
      <c r="I862" s="35" t="n"/>
      <c r="J862" s="35" t="n"/>
      <c r="K862" s="35" t="n"/>
      <c r="L862" s="36" t="n"/>
      <c r="M862" s="36" t="n"/>
      <c r="P862" s="37" t="n"/>
      <c r="Q862" s="38">
        <f>IF($C862="",0,IF(OR(LOWER(TRIM($G862))="omani",LOWER(TRIM($G862))="oman",LOWER(TRIM($G862))="om",LOWER(TRIM($G862))="local"),1,0))</f>
        <v/>
      </c>
      <c r="R862" s="38">
        <f>IF($C862="",0,IF(OR(ISNUMBER(SEARCH("resign",$N862)),ISNUMBER(SEARCH("terminat",$N862)),ISNUMBER(SEARCH("inactive",$N862)),ISNUMBER(SEARCH("vacan",$N862)),ISNUMBER(SEARCH("deceased",$N862)),ISNUMBER(SEARCH("separated",$N862))),0,1))</f>
        <v/>
      </c>
      <c r="S862">
        <f>IF(OR($R862=0,NOT(ISNUMBER($I862))),"",IFERROR(DATEDIF($I862,DATE(FY,1,1),"y"),""))</f>
        <v/>
      </c>
      <c r="T862">
        <f>IF(OR($R862=0,NOT(ISNUMBER($J862))),"",IFERROR(DATEDIF($J862,DATE(FY,1,1),"y"),0))</f>
        <v/>
      </c>
      <c r="U862" s="38">
        <f>IF(OR($R862=0,NOT(ISNUMBER($I862))),0,IF(YEAR($I862)+IF($Q862=1,RetAgeO,RetAgeE)=FY,MONTH($I862),IF(YEAR($I862)+IF($Q862=1,RetAgeO,RetAgeE)&lt;FY,1,0)))</f>
        <v/>
      </c>
      <c r="V862" s="38">
        <f>IF(OR($R862=0,NOT(ISNUMBER($K862))),0,IF(YEAR($K862)=FY,MONTH($K862),IF(YEAR($K862)&lt;FY,1,0)))</f>
        <v/>
      </c>
      <c r="W862" s="38">
        <f>IF($R862=0,0,MIN(12,IF(AND(ISNUMBER($O862),$O862&gt;=1,$O862&lt;=12),INT($O862),12),IF(AND(RetireExit="Yes",$U862&gt;0),$U862,12),IF(AND(ContractExit="Yes",$V862&gt;0),$V862,12)))</f>
        <v/>
      </c>
      <c r="X862" s="37">
        <f>IF(ISNUMBER($P862),$P862,IncPct)</f>
        <v/>
      </c>
      <c r="Y862" s="39">
        <f>IF($W862=0,0,MAX(0,MIN($W862,IncMonth-1))+MAX(0,$W862-IncMonth+1)*(1+$X862))</f>
        <v/>
      </c>
      <c r="Z862" s="40">
        <f>IF($C862="",0,IFERROR(INDEX(Departments!$B$5:$B$54,MATCH($C862,Departments!$A$5:$A$54,0)),0))</f>
        <v/>
      </c>
      <c r="AA862" s="41">
        <f>N($L862)*$Y862</f>
        <v/>
      </c>
      <c r="AB862" s="41">
        <f>N($M862)*$Y862</f>
        <v/>
      </c>
      <c r="AC862" s="41">
        <f>$AA862*$Z862</f>
        <v/>
      </c>
      <c r="AD862" s="41">
        <f>$AA862*BonusMonths/12</f>
        <v/>
      </c>
      <c r="AE862" s="41">
        <f>($AA862+SI_Gross*$AB862)*IF($Q862=1,SI_O,SI_E)</f>
        <v/>
      </c>
      <c r="AF862" s="41">
        <f>IF($Q862=1,0,$AA862*EOSB)</f>
        <v/>
      </c>
      <c r="AG862" s="41">
        <f>$AN862*$W862</f>
        <v/>
      </c>
      <c r="AH862" s="41">
        <f>SUM($AA862:$AG862)</f>
        <v/>
      </c>
      <c r="AI862" s="41">
        <f>12*($AM862+$AN862)</f>
        <v/>
      </c>
      <c r="AJ862" s="41">
        <f>$AM862*((IncMonth-1)+(13-IncMonth)*(1+$X862))+12*$AN862</f>
        <v/>
      </c>
      <c r="AK862" s="41">
        <f>IF($R862=1,N($L862)+N($M862),0)</f>
        <v/>
      </c>
      <c r="AL862">
        <f>IF($C862="","",IF(N($L862)&lt;=0,"Basic salary missing",IF(ISNA(MATCH($C862,Departments!$A$5:$A$54,0)),"Department not on Departments sheet",IF(AND($I862&lt;&gt;"",NOT(ISNUMBER($I862))),"Date of birth is text, not a date",IF(AND($K862&lt;&gt;"",NOT(ISNUMBER($K862))),"Contract end is text, not a date","")))))</f>
        <v/>
      </c>
      <c r="AM862" s="41">
        <f>IF($R862=0,0,N($L862)*(1+$Z862+BonusMonths/12+IF($Q862=1,0,EOSB))+N($M862)+(N($L862)+SI_Gross*N($M862))*IF($Q862=1,SI_O,SI_E))</f>
        <v/>
      </c>
      <c r="AN862" s="41">
        <f>IF($R862=0,0,(IF($Q862=1,MedO,MedE+Ticket)+Training)/12)</f>
        <v/>
      </c>
    </row>
    <row r="863">
      <c r="I863" s="35" t="n"/>
      <c r="J863" s="35" t="n"/>
      <c r="K863" s="35" t="n"/>
      <c r="L863" s="36" t="n"/>
      <c r="M863" s="36" t="n"/>
      <c r="P863" s="37" t="n"/>
      <c r="Q863" s="38">
        <f>IF($C863="",0,IF(OR(LOWER(TRIM($G863))="omani",LOWER(TRIM($G863))="oman",LOWER(TRIM($G863))="om",LOWER(TRIM($G863))="local"),1,0))</f>
        <v/>
      </c>
      <c r="R863" s="38">
        <f>IF($C863="",0,IF(OR(ISNUMBER(SEARCH("resign",$N863)),ISNUMBER(SEARCH("terminat",$N863)),ISNUMBER(SEARCH("inactive",$N863)),ISNUMBER(SEARCH("vacan",$N863)),ISNUMBER(SEARCH("deceased",$N863)),ISNUMBER(SEARCH("separated",$N863))),0,1))</f>
        <v/>
      </c>
      <c r="S863">
        <f>IF(OR($R863=0,NOT(ISNUMBER($I863))),"",IFERROR(DATEDIF($I863,DATE(FY,1,1),"y"),""))</f>
        <v/>
      </c>
      <c r="T863">
        <f>IF(OR($R863=0,NOT(ISNUMBER($J863))),"",IFERROR(DATEDIF($J863,DATE(FY,1,1),"y"),0))</f>
        <v/>
      </c>
      <c r="U863" s="38">
        <f>IF(OR($R863=0,NOT(ISNUMBER($I863))),0,IF(YEAR($I863)+IF($Q863=1,RetAgeO,RetAgeE)=FY,MONTH($I863),IF(YEAR($I863)+IF($Q863=1,RetAgeO,RetAgeE)&lt;FY,1,0)))</f>
        <v/>
      </c>
      <c r="V863" s="38">
        <f>IF(OR($R863=0,NOT(ISNUMBER($K863))),0,IF(YEAR($K863)=FY,MONTH($K863),IF(YEAR($K863)&lt;FY,1,0)))</f>
        <v/>
      </c>
      <c r="W863" s="38">
        <f>IF($R863=0,0,MIN(12,IF(AND(ISNUMBER($O863),$O863&gt;=1,$O863&lt;=12),INT($O863),12),IF(AND(RetireExit="Yes",$U863&gt;0),$U863,12),IF(AND(ContractExit="Yes",$V863&gt;0),$V863,12)))</f>
        <v/>
      </c>
      <c r="X863" s="37">
        <f>IF(ISNUMBER($P863),$P863,IncPct)</f>
        <v/>
      </c>
      <c r="Y863" s="39">
        <f>IF($W863=0,0,MAX(0,MIN($W863,IncMonth-1))+MAX(0,$W863-IncMonth+1)*(1+$X863))</f>
        <v/>
      </c>
      <c r="Z863" s="40">
        <f>IF($C863="",0,IFERROR(INDEX(Departments!$B$5:$B$54,MATCH($C863,Departments!$A$5:$A$54,0)),0))</f>
        <v/>
      </c>
      <c r="AA863" s="41">
        <f>N($L863)*$Y863</f>
        <v/>
      </c>
      <c r="AB863" s="41">
        <f>N($M863)*$Y863</f>
        <v/>
      </c>
      <c r="AC863" s="41">
        <f>$AA863*$Z863</f>
        <v/>
      </c>
      <c r="AD863" s="41">
        <f>$AA863*BonusMonths/12</f>
        <v/>
      </c>
      <c r="AE863" s="41">
        <f>($AA863+SI_Gross*$AB863)*IF($Q863=1,SI_O,SI_E)</f>
        <v/>
      </c>
      <c r="AF863" s="41">
        <f>IF($Q863=1,0,$AA863*EOSB)</f>
        <v/>
      </c>
      <c r="AG863" s="41">
        <f>$AN863*$W863</f>
        <v/>
      </c>
      <c r="AH863" s="41">
        <f>SUM($AA863:$AG863)</f>
        <v/>
      </c>
      <c r="AI863" s="41">
        <f>12*($AM863+$AN863)</f>
        <v/>
      </c>
      <c r="AJ863" s="41">
        <f>$AM863*((IncMonth-1)+(13-IncMonth)*(1+$X863))+12*$AN863</f>
        <v/>
      </c>
      <c r="AK863" s="41">
        <f>IF($R863=1,N($L863)+N($M863),0)</f>
        <v/>
      </c>
      <c r="AL863">
        <f>IF($C863="","",IF(N($L863)&lt;=0,"Basic salary missing",IF(ISNA(MATCH($C863,Departments!$A$5:$A$54,0)),"Department not on Departments sheet",IF(AND($I863&lt;&gt;"",NOT(ISNUMBER($I863))),"Date of birth is text, not a date",IF(AND($K863&lt;&gt;"",NOT(ISNUMBER($K863))),"Contract end is text, not a date","")))))</f>
        <v/>
      </c>
      <c r="AM863" s="41">
        <f>IF($R863=0,0,N($L863)*(1+$Z863+BonusMonths/12+IF($Q863=1,0,EOSB))+N($M863)+(N($L863)+SI_Gross*N($M863))*IF($Q863=1,SI_O,SI_E))</f>
        <v/>
      </c>
      <c r="AN863" s="41">
        <f>IF($R863=0,0,(IF($Q863=1,MedO,MedE+Ticket)+Training)/12)</f>
        <v/>
      </c>
    </row>
    <row r="864">
      <c r="I864" s="35" t="n"/>
      <c r="J864" s="35" t="n"/>
      <c r="K864" s="35" t="n"/>
      <c r="L864" s="36" t="n"/>
      <c r="M864" s="36" t="n"/>
      <c r="P864" s="37" t="n"/>
      <c r="Q864" s="38">
        <f>IF($C864="",0,IF(OR(LOWER(TRIM($G864))="omani",LOWER(TRIM($G864))="oman",LOWER(TRIM($G864))="om",LOWER(TRIM($G864))="local"),1,0))</f>
        <v/>
      </c>
      <c r="R864" s="38">
        <f>IF($C864="",0,IF(OR(ISNUMBER(SEARCH("resign",$N864)),ISNUMBER(SEARCH("terminat",$N864)),ISNUMBER(SEARCH("inactive",$N864)),ISNUMBER(SEARCH("vacan",$N864)),ISNUMBER(SEARCH("deceased",$N864)),ISNUMBER(SEARCH("separated",$N864))),0,1))</f>
        <v/>
      </c>
      <c r="S864">
        <f>IF(OR($R864=0,NOT(ISNUMBER($I864))),"",IFERROR(DATEDIF($I864,DATE(FY,1,1),"y"),""))</f>
        <v/>
      </c>
      <c r="T864">
        <f>IF(OR($R864=0,NOT(ISNUMBER($J864))),"",IFERROR(DATEDIF($J864,DATE(FY,1,1),"y"),0))</f>
        <v/>
      </c>
      <c r="U864" s="38">
        <f>IF(OR($R864=0,NOT(ISNUMBER($I864))),0,IF(YEAR($I864)+IF($Q864=1,RetAgeO,RetAgeE)=FY,MONTH($I864),IF(YEAR($I864)+IF($Q864=1,RetAgeO,RetAgeE)&lt;FY,1,0)))</f>
        <v/>
      </c>
      <c r="V864" s="38">
        <f>IF(OR($R864=0,NOT(ISNUMBER($K864))),0,IF(YEAR($K864)=FY,MONTH($K864),IF(YEAR($K864)&lt;FY,1,0)))</f>
        <v/>
      </c>
      <c r="W864" s="38">
        <f>IF($R864=0,0,MIN(12,IF(AND(ISNUMBER($O864),$O864&gt;=1,$O864&lt;=12),INT($O864),12),IF(AND(RetireExit="Yes",$U864&gt;0),$U864,12),IF(AND(ContractExit="Yes",$V864&gt;0),$V864,12)))</f>
        <v/>
      </c>
      <c r="X864" s="37">
        <f>IF(ISNUMBER($P864),$P864,IncPct)</f>
        <v/>
      </c>
      <c r="Y864" s="39">
        <f>IF($W864=0,0,MAX(0,MIN($W864,IncMonth-1))+MAX(0,$W864-IncMonth+1)*(1+$X864))</f>
        <v/>
      </c>
      <c r="Z864" s="40">
        <f>IF($C864="",0,IFERROR(INDEX(Departments!$B$5:$B$54,MATCH($C864,Departments!$A$5:$A$54,0)),0))</f>
        <v/>
      </c>
      <c r="AA864" s="41">
        <f>N($L864)*$Y864</f>
        <v/>
      </c>
      <c r="AB864" s="41">
        <f>N($M864)*$Y864</f>
        <v/>
      </c>
      <c r="AC864" s="41">
        <f>$AA864*$Z864</f>
        <v/>
      </c>
      <c r="AD864" s="41">
        <f>$AA864*BonusMonths/12</f>
        <v/>
      </c>
      <c r="AE864" s="41">
        <f>($AA864+SI_Gross*$AB864)*IF($Q864=1,SI_O,SI_E)</f>
        <v/>
      </c>
      <c r="AF864" s="41">
        <f>IF($Q864=1,0,$AA864*EOSB)</f>
        <v/>
      </c>
      <c r="AG864" s="41">
        <f>$AN864*$W864</f>
        <v/>
      </c>
      <c r="AH864" s="41">
        <f>SUM($AA864:$AG864)</f>
        <v/>
      </c>
      <c r="AI864" s="41">
        <f>12*($AM864+$AN864)</f>
        <v/>
      </c>
      <c r="AJ864" s="41">
        <f>$AM864*((IncMonth-1)+(13-IncMonth)*(1+$X864))+12*$AN864</f>
        <v/>
      </c>
      <c r="AK864" s="41">
        <f>IF($R864=1,N($L864)+N($M864),0)</f>
        <v/>
      </c>
      <c r="AL864">
        <f>IF($C864="","",IF(N($L864)&lt;=0,"Basic salary missing",IF(ISNA(MATCH($C864,Departments!$A$5:$A$54,0)),"Department not on Departments sheet",IF(AND($I864&lt;&gt;"",NOT(ISNUMBER($I864))),"Date of birth is text, not a date",IF(AND($K864&lt;&gt;"",NOT(ISNUMBER($K864))),"Contract end is text, not a date","")))))</f>
        <v/>
      </c>
      <c r="AM864" s="41">
        <f>IF($R864=0,0,N($L864)*(1+$Z864+BonusMonths/12+IF($Q864=1,0,EOSB))+N($M864)+(N($L864)+SI_Gross*N($M864))*IF($Q864=1,SI_O,SI_E))</f>
        <v/>
      </c>
      <c r="AN864" s="41">
        <f>IF($R864=0,0,(IF($Q864=1,MedO,MedE+Ticket)+Training)/12)</f>
        <v/>
      </c>
    </row>
    <row r="865">
      <c r="I865" s="35" t="n"/>
      <c r="J865" s="35" t="n"/>
      <c r="K865" s="35" t="n"/>
      <c r="L865" s="36" t="n"/>
      <c r="M865" s="36" t="n"/>
      <c r="P865" s="37" t="n"/>
      <c r="Q865" s="38">
        <f>IF($C865="",0,IF(OR(LOWER(TRIM($G865))="omani",LOWER(TRIM($G865))="oman",LOWER(TRIM($G865))="om",LOWER(TRIM($G865))="local"),1,0))</f>
        <v/>
      </c>
      <c r="R865" s="38">
        <f>IF($C865="",0,IF(OR(ISNUMBER(SEARCH("resign",$N865)),ISNUMBER(SEARCH("terminat",$N865)),ISNUMBER(SEARCH("inactive",$N865)),ISNUMBER(SEARCH("vacan",$N865)),ISNUMBER(SEARCH("deceased",$N865)),ISNUMBER(SEARCH("separated",$N865))),0,1))</f>
        <v/>
      </c>
      <c r="S865">
        <f>IF(OR($R865=0,NOT(ISNUMBER($I865))),"",IFERROR(DATEDIF($I865,DATE(FY,1,1),"y"),""))</f>
        <v/>
      </c>
      <c r="T865">
        <f>IF(OR($R865=0,NOT(ISNUMBER($J865))),"",IFERROR(DATEDIF($J865,DATE(FY,1,1),"y"),0))</f>
        <v/>
      </c>
      <c r="U865" s="38">
        <f>IF(OR($R865=0,NOT(ISNUMBER($I865))),0,IF(YEAR($I865)+IF($Q865=1,RetAgeO,RetAgeE)=FY,MONTH($I865),IF(YEAR($I865)+IF($Q865=1,RetAgeO,RetAgeE)&lt;FY,1,0)))</f>
        <v/>
      </c>
      <c r="V865" s="38">
        <f>IF(OR($R865=0,NOT(ISNUMBER($K865))),0,IF(YEAR($K865)=FY,MONTH($K865),IF(YEAR($K865)&lt;FY,1,0)))</f>
        <v/>
      </c>
      <c r="W865" s="38">
        <f>IF($R865=0,0,MIN(12,IF(AND(ISNUMBER($O865),$O865&gt;=1,$O865&lt;=12),INT($O865),12),IF(AND(RetireExit="Yes",$U865&gt;0),$U865,12),IF(AND(ContractExit="Yes",$V865&gt;0),$V865,12)))</f>
        <v/>
      </c>
      <c r="X865" s="37">
        <f>IF(ISNUMBER($P865),$P865,IncPct)</f>
        <v/>
      </c>
      <c r="Y865" s="39">
        <f>IF($W865=0,0,MAX(0,MIN($W865,IncMonth-1))+MAX(0,$W865-IncMonth+1)*(1+$X865))</f>
        <v/>
      </c>
      <c r="Z865" s="40">
        <f>IF($C865="",0,IFERROR(INDEX(Departments!$B$5:$B$54,MATCH($C865,Departments!$A$5:$A$54,0)),0))</f>
        <v/>
      </c>
      <c r="AA865" s="41">
        <f>N($L865)*$Y865</f>
        <v/>
      </c>
      <c r="AB865" s="41">
        <f>N($M865)*$Y865</f>
        <v/>
      </c>
      <c r="AC865" s="41">
        <f>$AA865*$Z865</f>
        <v/>
      </c>
      <c r="AD865" s="41">
        <f>$AA865*BonusMonths/12</f>
        <v/>
      </c>
      <c r="AE865" s="41">
        <f>($AA865+SI_Gross*$AB865)*IF($Q865=1,SI_O,SI_E)</f>
        <v/>
      </c>
      <c r="AF865" s="41">
        <f>IF($Q865=1,0,$AA865*EOSB)</f>
        <v/>
      </c>
      <c r="AG865" s="41">
        <f>$AN865*$W865</f>
        <v/>
      </c>
      <c r="AH865" s="41">
        <f>SUM($AA865:$AG865)</f>
        <v/>
      </c>
      <c r="AI865" s="41">
        <f>12*($AM865+$AN865)</f>
        <v/>
      </c>
      <c r="AJ865" s="41">
        <f>$AM865*((IncMonth-1)+(13-IncMonth)*(1+$X865))+12*$AN865</f>
        <v/>
      </c>
      <c r="AK865" s="41">
        <f>IF($R865=1,N($L865)+N($M865),0)</f>
        <v/>
      </c>
      <c r="AL865">
        <f>IF($C865="","",IF(N($L865)&lt;=0,"Basic salary missing",IF(ISNA(MATCH($C865,Departments!$A$5:$A$54,0)),"Department not on Departments sheet",IF(AND($I865&lt;&gt;"",NOT(ISNUMBER($I865))),"Date of birth is text, not a date",IF(AND($K865&lt;&gt;"",NOT(ISNUMBER($K865))),"Contract end is text, not a date","")))))</f>
        <v/>
      </c>
      <c r="AM865" s="41">
        <f>IF($R865=0,0,N($L865)*(1+$Z865+BonusMonths/12+IF($Q865=1,0,EOSB))+N($M865)+(N($L865)+SI_Gross*N($M865))*IF($Q865=1,SI_O,SI_E))</f>
        <v/>
      </c>
      <c r="AN865" s="41">
        <f>IF($R865=0,0,(IF($Q865=1,MedO,MedE+Ticket)+Training)/12)</f>
        <v/>
      </c>
    </row>
    <row r="866">
      <c r="I866" s="35" t="n"/>
      <c r="J866" s="35" t="n"/>
      <c r="K866" s="35" t="n"/>
      <c r="L866" s="36" t="n"/>
      <c r="M866" s="36" t="n"/>
      <c r="P866" s="37" t="n"/>
      <c r="Q866" s="38">
        <f>IF($C866="",0,IF(OR(LOWER(TRIM($G866))="omani",LOWER(TRIM($G866))="oman",LOWER(TRIM($G866))="om",LOWER(TRIM($G866))="local"),1,0))</f>
        <v/>
      </c>
      <c r="R866" s="38">
        <f>IF($C866="",0,IF(OR(ISNUMBER(SEARCH("resign",$N866)),ISNUMBER(SEARCH("terminat",$N866)),ISNUMBER(SEARCH("inactive",$N866)),ISNUMBER(SEARCH("vacan",$N866)),ISNUMBER(SEARCH("deceased",$N866)),ISNUMBER(SEARCH("separated",$N866))),0,1))</f>
        <v/>
      </c>
      <c r="S866">
        <f>IF(OR($R866=0,NOT(ISNUMBER($I866))),"",IFERROR(DATEDIF($I866,DATE(FY,1,1),"y"),""))</f>
        <v/>
      </c>
      <c r="T866">
        <f>IF(OR($R866=0,NOT(ISNUMBER($J866))),"",IFERROR(DATEDIF($J866,DATE(FY,1,1),"y"),0))</f>
        <v/>
      </c>
      <c r="U866" s="38">
        <f>IF(OR($R866=0,NOT(ISNUMBER($I866))),0,IF(YEAR($I866)+IF($Q866=1,RetAgeO,RetAgeE)=FY,MONTH($I866),IF(YEAR($I866)+IF($Q866=1,RetAgeO,RetAgeE)&lt;FY,1,0)))</f>
        <v/>
      </c>
      <c r="V866" s="38">
        <f>IF(OR($R866=0,NOT(ISNUMBER($K866))),0,IF(YEAR($K866)=FY,MONTH($K866),IF(YEAR($K866)&lt;FY,1,0)))</f>
        <v/>
      </c>
      <c r="W866" s="38">
        <f>IF($R866=0,0,MIN(12,IF(AND(ISNUMBER($O866),$O866&gt;=1,$O866&lt;=12),INT($O866),12),IF(AND(RetireExit="Yes",$U866&gt;0),$U866,12),IF(AND(ContractExit="Yes",$V866&gt;0),$V866,12)))</f>
        <v/>
      </c>
      <c r="X866" s="37">
        <f>IF(ISNUMBER($P866),$P866,IncPct)</f>
        <v/>
      </c>
      <c r="Y866" s="39">
        <f>IF($W866=0,0,MAX(0,MIN($W866,IncMonth-1))+MAX(0,$W866-IncMonth+1)*(1+$X866))</f>
        <v/>
      </c>
      <c r="Z866" s="40">
        <f>IF($C866="",0,IFERROR(INDEX(Departments!$B$5:$B$54,MATCH($C866,Departments!$A$5:$A$54,0)),0))</f>
        <v/>
      </c>
      <c r="AA866" s="41">
        <f>N($L866)*$Y866</f>
        <v/>
      </c>
      <c r="AB866" s="41">
        <f>N($M866)*$Y866</f>
        <v/>
      </c>
      <c r="AC866" s="41">
        <f>$AA866*$Z866</f>
        <v/>
      </c>
      <c r="AD866" s="41">
        <f>$AA866*BonusMonths/12</f>
        <v/>
      </c>
      <c r="AE866" s="41">
        <f>($AA866+SI_Gross*$AB866)*IF($Q866=1,SI_O,SI_E)</f>
        <v/>
      </c>
      <c r="AF866" s="41">
        <f>IF($Q866=1,0,$AA866*EOSB)</f>
        <v/>
      </c>
      <c r="AG866" s="41">
        <f>$AN866*$W866</f>
        <v/>
      </c>
      <c r="AH866" s="41">
        <f>SUM($AA866:$AG866)</f>
        <v/>
      </c>
      <c r="AI866" s="41">
        <f>12*($AM866+$AN866)</f>
        <v/>
      </c>
      <c r="AJ866" s="41">
        <f>$AM866*((IncMonth-1)+(13-IncMonth)*(1+$X866))+12*$AN866</f>
        <v/>
      </c>
      <c r="AK866" s="41">
        <f>IF($R866=1,N($L866)+N($M866),0)</f>
        <v/>
      </c>
      <c r="AL866">
        <f>IF($C866="","",IF(N($L866)&lt;=0,"Basic salary missing",IF(ISNA(MATCH($C866,Departments!$A$5:$A$54,0)),"Department not on Departments sheet",IF(AND($I866&lt;&gt;"",NOT(ISNUMBER($I866))),"Date of birth is text, not a date",IF(AND($K866&lt;&gt;"",NOT(ISNUMBER($K866))),"Contract end is text, not a date","")))))</f>
        <v/>
      </c>
      <c r="AM866" s="41">
        <f>IF($R866=0,0,N($L866)*(1+$Z866+BonusMonths/12+IF($Q866=1,0,EOSB))+N($M866)+(N($L866)+SI_Gross*N($M866))*IF($Q866=1,SI_O,SI_E))</f>
        <v/>
      </c>
      <c r="AN866" s="41">
        <f>IF($R866=0,0,(IF($Q866=1,MedO,MedE+Ticket)+Training)/12)</f>
        <v/>
      </c>
    </row>
    <row r="867">
      <c r="I867" s="35" t="n"/>
      <c r="J867" s="35" t="n"/>
      <c r="K867" s="35" t="n"/>
      <c r="L867" s="36" t="n"/>
      <c r="M867" s="36" t="n"/>
      <c r="P867" s="37" t="n"/>
      <c r="Q867" s="38">
        <f>IF($C867="",0,IF(OR(LOWER(TRIM($G867))="omani",LOWER(TRIM($G867))="oman",LOWER(TRIM($G867))="om",LOWER(TRIM($G867))="local"),1,0))</f>
        <v/>
      </c>
      <c r="R867" s="38">
        <f>IF($C867="",0,IF(OR(ISNUMBER(SEARCH("resign",$N867)),ISNUMBER(SEARCH("terminat",$N867)),ISNUMBER(SEARCH("inactive",$N867)),ISNUMBER(SEARCH("vacan",$N867)),ISNUMBER(SEARCH("deceased",$N867)),ISNUMBER(SEARCH("separated",$N867))),0,1))</f>
        <v/>
      </c>
      <c r="S867">
        <f>IF(OR($R867=0,NOT(ISNUMBER($I867))),"",IFERROR(DATEDIF($I867,DATE(FY,1,1),"y"),""))</f>
        <v/>
      </c>
      <c r="T867">
        <f>IF(OR($R867=0,NOT(ISNUMBER($J867))),"",IFERROR(DATEDIF($J867,DATE(FY,1,1),"y"),0))</f>
        <v/>
      </c>
      <c r="U867" s="38">
        <f>IF(OR($R867=0,NOT(ISNUMBER($I867))),0,IF(YEAR($I867)+IF($Q867=1,RetAgeO,RetAgeE)=FY,MONTH($I867),IF(YEAR($I867)+IF($Q867=1,RetAgeO,RetAgeE)&lt;FY,1,0)))</f>
        <v/>
      </c>
      <c r="V867" s="38">
        <f>IF(OR($R867=0,NOT(ISNUMBER($K867))),0,IF(YEAR($K867)=FY,MONTH($K867),IF(YEAR($K867)&lt;FY,1,0)))</f>
        <v/>
      </c>
      <c r="W867" s="38">
        <f>IF($R867=0,0,MIN(12,IF(AND(ISNUMBER($O867),$O867&gt;=1,$O867&lt;=12),INT($O867),12),IF(AND(RetireExit="Yes",$U867&gt;0),$U867,12),IF(AND(ContractExit="Yes",$V867&gt;0),$V867,12)))</f>
        <v/>
      </c>
      <c r="X867" s="37">
        <f>IF(ISNUMBER($P867),$P867,IncPct)</f>
        <v/>
      </c>
      <c r="Y867" s="39">
        <f>IF($W867=0,0,MAX(0,MIN($W867,IncMonth-1))+MAX(0,$W867-IncMonth+1)*(1+$X867))</f>
        <v/>
      </c>
      <c r="Z867" s="40">
        <f>IF($C867="",0,IFERROR(INDEX(Departments!$B$5:$B$54,MATCH($C867,Departments!$A$5:$A$54,0)),0))</f>
        <v/>
      </c>
      <c r="AA867" s="41">
        <f>N($L867)*$Y867</f>
        <v/>
      </c>
      <c r="AB867" s="41">
        <f>N($M867)*$Y867</f>
        <v/>
      </c>
      <c r="AC867" s="41">
        <f>$AA867*$Z867</f>
        <v/>
      </c>
      <c r="AD867" s="41">
        <f>$AA867*BonusMonths/12</f>
        <v/>
      </c>
      <c r="AE867" s="41">
        <f>($AA867+SI_Gross*$AB867)*IF($Q867=1,SI_O,SI_E)</f>
        <v/>
      </c>
      <c r="AF867" s="41">
        <f>IF($Q867=1,0,$AA867*EOSB)</f>
        <v/>
      </c>
      <c r="AG867" s="41">
        <f>$AN867*$W867</f>
        <v/>
      </c>
      <c r="AH867" s="41">
        <f>SUM($AA867:$AG867)</f>
        <v/>
      </c>
      <c r="AI867" s="41">
        <f>12*($AM867+$AN867)</f>
        <v/>
      </c>
      <c r="AJ867" s="41">
        <f>$AM867*((IncMonth-1)+(13-IncMonth)*(1+$X867))+12*$AN867</f>
        <v/>
      </c>
      <c r="AK867" s="41">
        <f>IF($R867=1,N($L867)+N($M867),0)</f>
        <v/>
      </c>
      <c r="AL867">
        <f>IF($C867="","",IF(N($L867)&lt;=0,"Basic salary missing",IF(ISNA(MATCH($C867,Departments!$A$5:$A$54,0)),"Department not on Departments sheet",IF(AND($I867&lt;&gt;"",NOT(ISNUMBER($I867))),"Date of birth is text, not a date",IF(AND($K867&lt;&gt;"",NOT(ISNUMBER($K867))),"Contract end is text, not a date","")))))</f>
        <v/>
      </c>
      <c r="AM867" s="41">
        <f>IF($R867=0,0,N($L867)*(1+$Z867+BonusMonths/12+IF($Q867=1,0,EOSB))+N($M867)+(N($L867)+SI_Gross*N($M867))*IF($Q867=1,SI_O,SI_E))</f>
        <v/>
      </c>
      <c r="AN867" s="41">
        <f>IF($R867=0,0,(IF($Q867=1,MedO,MedE+Ticket)+Training)/12)</f>
        <v/>
      </c>
    </row>
    <row r="868">
      <c r="I868" s="35" t="n"/>
      <c r="J868" s="35" t="n"/>
      <c r="K868" s="35" t="n"/>
      <c r="L868" s="36" t="n"/>
      <c r="M868" s="36" t="n"/>
      <c r="P868" s="37" t="n"/>
      <c r="Q868" s="38">
        <f>IF($C868="",0,IF(OR(LOWER(TRIM($G868))="omani",LOWER(TRIM($G868))="oman",LOWER(TRIM($G868))="om",LOWER(TRIM($G868))="local"),1,0))</f>
        <v/>
      </c>
      <c r="R868" s="38">
        <f>IF($C868="",0,IF(OR(ISNUMBER(SEARCH("resign",$N868)),ISNUMBER(SEARCH("terminat",$N868)),ISNUMBER(SEARCH("inactive",$N868)),ISNUMBER(SEARCH("vacan",$N868)),ISNUMBER(SEARCH("deceased",$N868)),ISNUMBER(SEARCH("separated",$N868))),0,1))</f>
        <v/>
      </c>
      <c r="S868">
        <f>IF(OR($R868=0,NOT(ISNUMBER($I868))),"",IFERROR(DATEDIF($I868,DATE(FY,1,1),"y"),""))</f>
        <v/>
      </c>
      <c r="T868">
        <f>IF(OR($R868=0,NOT(ISNUMBER($J868))),"",IFERROR(DATEDIF($J868,DATE(FY,1,1),"y"),0))</f>
        <v/>
      </c>
      <c r="U868" s="38">
        <f>IF(OR($R868=0,NOT(ISNUMBER($I868))),0,IF(YEAR($I868)+IF($Q868=1,RetAgeO,RetAgeE)=FY,MONTH($I868),IF(YEAR($I868)+IF($Q868=1,RetAgeO,RetAgeE)&lt;FY,1,0)))</f>
        <v/>
      </c>
      <c r="V868" s="38">
        <f>IF(OR($R868=0,NOT(ISNUMBER($K868))),0,IF(YEAR($K868)=FY,MONTH($K868),IF(YEAR($K868)&lt;FY,1,0)))</f>
        <v/>
      </c>
      <c r="W868" s="38">
        <f>IF($R868=0,0,MIN(12,IF(AND(ISNUMBER($O868),$O868&gt;=1,$O868&lt;=12),INT($O868),12),IF(AND(RetireExit="Yes",$U868&gt;0),$U868,12),IF(AND(ContractExit="Yes",$V868&gt;0),$V868,12)))</f>
        <v/>
      </c>
      <c r="X868" s="37">
        <f>IF(ISNUMBER($P868),$P868,IncPct)</f>
        <v/>
      </c>
      <c r="Y868" s="39">
        <f>IF($W868=0,0,MAX(0,MIN($W868,IncMonth-1))+MAX(0,$W868-IncMonth+1)*(1+$X868))</f>
        <v/>
      </c>
      <c r="Z868" s="40">
        <f>IF($C868="",0,IFERROR(INDEX(Departments!$B$5:$B$54,MATCH($C868,Departments!$A$5:$A$54,0)),0))</f>
        <v/>
      </c>
      <c r="AA868" s="41">
        <f>N($L868)*$Y868</f>
        <v/>
      </c>
      <c r="AB868" s="41">
        <f>N($M868)*$Y868</f>
        <v/>
      </c>
      <c r="AC868" s="41">
        <f>$AA868*$Z868</f>
        <v/>
      </c>
      <c r="AD868" s="41">
        <f>$AA868*BonusMonths/12</f>
        <v/>
      </c>
      <c r="AE868" s="41">
        <f>($AA868+SI_Gross*$AB868)*IF($Q868=1,SI_O,SI_E)</f>
        <v/>
      </c>
      <c r="AF868" s="41">
        <f>IF($Q868=1,0,$AA868*EOSB)</f>
        <v/>
      </c>
      <c r="AG868" s="41">
        <f>$AN868*$W868</f>
        <v/>
      </c>
      <c r="AH868" s="41">
        <f>SUM($AA868:$AG868)</f>
        <v/>
      </c>
      <c r="AI868" s="41">
        <f>12*($AM868+$AN868)</f>
        <v/>
      </c>
      <c r="AJ868" s="41">
        <f>$AM868*((IncMonth-1)+(13-IncMonth)*(1+$X868))+12*$AN868</f>
        <v/>
      </c>
      <c r="AK868" s="41">
        <f>IF($R868=1,N($L868)+N($M868),0)</f>
        <v/>
      </c>
      <c r="AL868">
        <f>IF($C868="","",IF(N($L868)&lt;=0,"Basic salary missing",IF(ISNA(MATCH($C868,Departments!$A$5:$A$54,0)),"Department not on Departments sheet",IF(AND($I868&lt;&gt;"",NOT(ISNUMBER($I868))),"Date of birth is text, not a date",IF(AND($K868&lt;&gt;"",NOT(ISNUMBER($K868))),"Contract end is text, not a date","")))))</f>
        <v/>
      </c>
      <c r="AM868" s="41">
        <f>IF($R868=0,0,N($L868)*(1+$Z868+BonusMonths/12+IF($Q868=1,0,EOSB))+N($M868)+(N($L868)+SI_Gross*N($M868))*IF($Q868=1,SI_O,SI_E))</f>
        <v/>
      </c>
      <c r="AN868" s="41">
        <f>IF($R868=0,0,(IF($Q868=1,MedO,MedE+Ticket)+Training)/12)</f>
        <v/>
      </c>
    </row>
    <row r="869">
      <c r="I869" s="35" t="n"/>
      <c r="J869" s="35" t="n"/>
      <c r="K869" s="35" t="n"/>
      <c r="L869" s="36" t="n"/>
      <c r="M869" s="36" t="n"/>
      <c r="P869" s="37" t="n"/>
      <c r="Q869" s="38">
        <f>IF($C869="",0,IF(OR(LOWER(TRIM($G869))="omani",LOWER(TRIM($G869))="oman",LOWER(TRIM($G869))="om",LOWER(TRIM($G869))="local"),1,0))</f>
        <v/>
      </c>
      <c r="R869" s="38">
        <f>IF($C869="",0,IF(OR(ISNUMBER(SEARCH("resign",$N869)),ISNUMBER(SEARCH("terminat",$N869)),ISNUMBER(SEARCH("inactive",$N869)),ISNUMBER(SEARCH("vacan",$N869)),ISNUMBER(SEARCH("deceased",$N869)),ISNUMBER(SEARCH("separated",$N869))),0,1))</f>
        <v/>
      </c>
      <c r="S869">
        <f>IF(OR($R869=0,NOT(ISNUMBER($I869))),"",IFERROR(DATEDIF($I869,DATE(FY,1,1),"y"),""))</f>
        <v/>
      </c>
      <c r="T869">
        <f>IF(OR($R869=0,NOT(ISNUMBER($J869))),"",IFERROR(DATEDIF($J869,DATE(FY,1,1),"y"),0))</f>
        <v/>
      </c>
      <c r="U869" s="38">
        <f>IF(OR($R869=0,NOT(ISNUMBER($I869))),0,IF(YEAR($I869)+IF($Q869=1,RetAgeO,RetAgeE)=FY,MONTH($I869),IF(YEAR($I869)+IF($Q869=1,RetAgeO,RetAgeE)&lt;FY,1,0)))</f>
        <v/>
      </c>
      <c r="V869" s="38">
        <f>IF(OR($R869=0,NOT(ISNUMBER($K869))),0,IF(YEAR($K869)=FY,MONTH($K869),IF(YEAR($K869)&lt;FY,1,0)))</f>
        <v/>
      </c>
      <c r="W869" s="38">
        <f>IF($R869=0,0,MIN(12,IF(AND(ISNUMBER($O869),$O869&gt;=1,$O869&lt;=12),INT($O869),12),IF(AND(RetireExit="Yes",$U869&gt;0),$U869,12),IF(AND(ContractExit="Yes",$V869&gt;0),$V869,12)))</f>
        <v/>
      </c>
      <c r="X869" s="37">
        <f>IF(ISNUMBER($P869),$P869,IncPct)</f>
        <v/>
      </c>
      <c r="Y869" s="39">
        <f>IF($W869=0,0,MAX(0,MIN($W869,IncMonth-1))+MAX(0,$W869-IncMonth+1)*(1+$X869))</f>
        <v/>
      </c>
      <c r="Z869" s="40">
        <f>IF($C869="",0,IFERROR(INDEX(Departments!$B$5:$B$54,MATCH($C869,Departments!$A$5:$A$54,0)),0))</f>
        <v/>
      </c>
      <c r="AA869" s="41">
        <f>N($L869)*$Y869</f>
        <v/>
      </c>
      <c r="AB869" s="41">
        <f>N($M869)*$Y869</f>
        <v/>
      </c>
      <c r="AC869" s="41">
        <f>$AA869*$Z869</f>
        <v/>
      </c>
      <c r="AD869" s="41">
        <f>$AA869*BonusMonths/12</f>
        <v/>
      </c>
      <c r="AE869" s="41">
        <f>($AA869+SI_Gross*$AB869)*IF($Q869=1,SI_O,SI_E)</f>
        <v/>
      </c>
      <c r="AF869" s="41">
        <f>IF($Q869=1,0,$AA869*EOSB)</f>
        <v/>
      </c>
      <c r="AG869" s="41">
        <f>$AN869*$W869</f>
        <v/>
      </c>
      <c r="AH869" s="41">
        <f>SUM($AA869:$AG869)</f>
        <v/>
      </c>
      <c r="AI869" s="41">
        <f>12*($AM869+$AN869)</f>
        <v/>
      </c>
      <c r="AJ869" s="41">
        <f>$AM869*((IncMonth-1)+(13-IncMonth)*(1+$X869))+12*$AN869</f>
        <v/>
      </c>
      <c r="AK869" s="41">
        <f>IF($R869=1,N($L869)+N($M869),0)</f>
        <v/>
      </c>
      <c r="AL869">
        <f>IF($C869="","",IF(N($L869)&lt;=0,"Basic salary missing",IF(ISNA(MATCH($C869,Departments!$A$5:$A$54,0)),"Department not on Departments sheet",IF(AND($I869&lt;&gt;"",NOT(ISNUMBER($I869))),"Date of birth is text, not a date",IF(AND($K869&lt;&gt;"",NOT(ISNUMBER($K869))),"Contract end is text, not a date","")))))</f>
        <v/>
      </c>
      <c r="AM869" s="41">
        <f>IF($R869=0,0,N($L869)*(1+$Z869+BonusMonths/12+IF($Q869=1,0,EOSB))+N($M869)+(N($L869)+SI_Gross*N($M869))*IF($Q869=1,SI_O,SI_E))</f>
        <v/>
      </c>
      <c r="AN869" s="41">
        <f>IF($R869=0,0,(IF($Q869=1,MedO,MedE+Ticket)+Training)/12)</f>
        <v/>
      </c>
    </row>
    <row r="870">
      <c r="I870" s="35" t="n"/>
      <c r="J870" s="35" t="n"/>
      <c r="K870" s="35" t="n"/>
      <c r="L870" s="36" t="n"/>
      <c r="M870" s="36" t="n"/>
      <c r="P870" s="37" t="n"/>
      <c r="Q870" s="38">
        <f>IF($C870="",0,IF(OR(LOWER(TRIM($G870))="omani",LOWER(TRIM($G870))="oman",LOWER(TRIM($G870))="om",LOWER(TRIM($G870))="local"),1,0))</f>
        <v/>
      </c>
      <c r="R870" s="38">
        <f>IF($C870="",0,IF(OR(ISNUMBER(SEARCH("resign",$N870)),ISNUMBER(SEARCH("terminat",$N870)),ISNUMBER(SEARCH("inactive",$N870)),ISNUMBER(SEARCH("vacan",$N870)),ISNUMBER(SEARCH("deceased",$N870)),ISNUMBER(SEARCH("separated",$N870))),0,1))</f>
        <v/>
      </c>
      <c r="S870">
        <f>IF(OR($R870=0,NOT(ISNUMBER($I870))),"",IFERROR(DATEDIF($I870,DATE(FY,1,1),"y"),""))</f>
        <v/>
      </c>
      <c r="T870">
        <f>IF(OR($R870=0,NOT(ISNUMBER($J870))),"",IFERROR(DATEDIF($J870,DATE(FY,1,1),"y"),0))</f>
        <v/>
      </c>
      <c r="U870" s="38">
        <f>IF(OR($R870=0,NOT(ISNUMBER($I870))),0,IF(YEAR($I870)+IF($Q870=1,RetAgeO,RetAgeE)=FY,MONTH($I870),IF(YEAR($I870)+IF($Q870=1,RetAgeO,RetAgeE)&lt;FY,1,0)))</f>
        <v/>
      </c>
      <c r="V870" s="38">
        <f>IF(OR($R870=0,NOT(ISNUMBER($K870))),0,IF(YEAR($K870)=FY,MONTH($K870),IF(YEAR($K870)&lt;FY,1,0)))</f>
        <v/>
      </c>
      <c r="W870" s="38">
        <f>IF($R870=0,0,MIN(12,IF(AND(ISNUMBER($O870),$O870&gt;=1,$O870&lt;=12),INT($O870),12),IF(AND(RetireExit="Yes",$U870&gt;0),$U870,12),IF(AND(ContractExit="Yes",$V870&gt;0),$V870,12)))</f>
        <v/>
      </c>
      <c r="X870" s="37">
        <f>IF(ISNUMBER($P870),$P870,IncPct)</f>
        <v/>
      </c>
      <c r="Y870" s="39">
        <f>IF($W870=0,0,MAX(0,MIN($W870,IncMonth-1))+MAX(0,$W870-IncMonth+1)*(1+$X870))</f>
        <v/>
      </c>
      <c r="Z870" s="40">
        <f>IF($C870="",0,IFERROR(INDEX(Departments!$B$5:$B$54,MATCH($C870,Departments!$A$5:$A$54,0)),0))</f>
        <v/>
      </c>
      <c r="AA870" s="41">
        <f>N($L870)*$Y870</f>
        <v/>
      </c>
      <c r="AB870" s="41">
        <f>N($M870)*$Y870</f>
        <v/>
      </c>
      <c r="AC870" s="41">
        <f>$AA870*$Z870</f>
        <v/>
      </c>
      <c r="AD870" s="41">
        <f>$AA870*BonusMonths/12</f>
        <v/>
      </c>
      <c r="AE870" s="41">
        <f>($AA870+SI_Gross*$AB870)*IF($Q870=1,SI_O,SI_E)</f>
        <v/>
      </c>
      <c r="AF870" s="41">
        <f>IF($Q870=1,0,$AA870*EOSB)</f>
        <v/>
      </c>
      <c r="AG870" s="41">
        <f>$AN870*$W870</f>
        <v/>
      </c>
      <c r="AH870" s="41">
        <f>SUM($AA870:$AG870)</f>
        <v/>
      </c>
      <c r="AI870" s="41">
        <f>12*($AM870+$AN870)</f>
        <v/>
      </c>
      <c r="AJ870" s="41">
        <f>$AM870*((IncMonth-1)+(13-IncMonth)*(1+$X870))+12*$AN870</f>
        <v/>
      </c>
      <c r="AK870" s="41">
        <f>IF($R870=1,N($L870)+N($M870),0)</f>
        <v/>
      </c>
      <c r="AL870">
        <f>IF($C870="","",IF(N($L870)&lt;=0,"Basic salary missing",IF(ISNA(MATCH($C870,Departments!$A$5:$A$54,0)),"Department not on Departments sheet",IF(AND($I870&lt;&gt;"",NOT(ISNUMBER($I870))),"Date of birth is text, not a date",IF(AND($K870&lt;&gt;"",NOT(ISNUMBER($K870))),"Contract end is text, not a date","")))))</f>
        <v/>
      </c>
      <c r="AM870" s="41">
        <f>IF($R870=0,0,N($L870)*(1+$Z870+BonusMonths/12+IF($Q870=1,0,EOSB))+N($M870)+(N($L870)+SI_Gross*N($M870))*IF($Q870=1,SI_O,SI_E))</f>
        <v/>
      </c>
      <c r="AN870" s="41">
        <f>IF($R870=0,0,(IF($Q870=1,MedO,MedE+Ticket)+Training)/12)</f>
        <v/>
      </c>
    </row>
    <row r="871">
      <c r="I871" s="35" t="n"/>
      <c r="J871" s="35" t="n"/>
      <c r="K871" s="35" t="n"/>
      <c r="L871" s="36" t="n"/>
      <c r="M871" s="36" t="n"/>
      <c r="P871" s="37" t="n"/>
      <c r="Q871" s="38">
        <f>IF($C871="",0,IF(OR(LOWER(TRIM($G871))="omani",LOWER(TRIM($G871))="oman",LOWER(TRIM($G871))="om",LOWER(TRIM($G871))="local"),1,0))</f>
        <v/>
      </c>
      <c r="R871" s="38">
        <f>IF($C871="",0,IF(OR(ISNUMBER(SEARCH("resign",$N871)),ISNUMBER(SEARCH("terminat",$N871)),ISNUMBER(SEARCH("inactive",$N871)),ISNUMBER(SEARCH("vacan",$N871)),ISNUMBER(SEARCH("deceased",$N871)),ISNUMBER(SEARCH("separated",$N871))),0,1))</f>
        <v/>
      </c>
      <c r="S871">
        <f>IF(OR($R871=0,NOT(ISNUMBER($I871))),"",IFERROR(DATEDIF($I871,DATE(FY,1,1),"y"),""))</f>
        <v/>
      </c>
      <c r="T871">
        <f>IF(OR($R871=0,NOT(ISNUMBER($J871))),"",IFERROR(DATEDIF($J871,DATE(FY,1,1),"y"),0))</f>
        <v/>
      </c>
      <c r="U871" s="38">
        <f>IF(OR($R871=0,NOT(ISNUMBER($I871))),0,IF(YEAR($I871)+IF($Q871=1,RetAgeO,RetAgeE)=FY,MONTH($I871),IF(YEAR($I871)+IF($Q871=1,RetAgeO,RetAgeE)&lt;FY,1,0)))</f>
        <v/>
      </c>
      <c r="V871" s="38">
        <f>IF(OR($R871=0,NOT(ISNUMBER($K871))),0,IF(YEAR($K871)=FY,MONTH($K871),IF(YEAR($K871)&lt;FY,1,0)))</f>
        <v/>
      </c>
      <c r="W871" s="38">
        <f>IF($R871=0,0,MIN(12,IF(AND(ISNUMBER($O871),$O871&gt;=1,$O871&lt;=12),INT($O871),12),IF(AND(RetireExit="Yes",$U871&gt;0),$U871,12),IF(AND(ContractExit="Yes",$V871&gt;0),$V871,12)))</f>
        <v/>
      </c>
      <c r="X871" s="37">
        <f>IF(ISNUMBER($P871),$P871,IncPct)</f>
        <v/>
      </c>
      <c r="Y871" s="39">
        <f>IF($W871=0,0,MAX(0,MIN($W871,IncMonth-1))+MAX(0,$W871-IncMonth+1)*(1+$X871))</f>
        <v/>
      </c>
      <c r="Z871" s="40">
        <f>IF($C871="",0,IFERROR(INDEX(Departments!$B$5:$B$54,MATCH($C871,Departments!$A$5:$A$54,0)),0))</f>
        <v/>
      </c>
      <c r="AA871" s="41">
        <f>N($L871)*$Y871</f>
        <v/>
      </c>
      <c r="AB871" s="41">
        <f>N($M871)*$Y871</f>
        <v/>
      </c>
      <c r="AC871" s="41">
        <f>$AA871*$Z871</f>
        <v/>
      </c>
      <c r="AD871" s="41">
        <f>$AA871*BonusMonths/12</f>
        <v/>
      </c>
      <c r="AE871" s="41">
        <f>($AA871+SI_Gross*$AB871)*IF($Q871=1,SI_O,SI_E)</f>
        <v/>
      </c>
      <c r="AF871" s="41">
        <f>IF($Q871=1,0,$AA871*EOSB)</f>
        <v/>
      </c>
      <c r="AG871" s="41">
        <f>$AN871*$W871</f>
        <v/>
      </c>
      <c r="AH871" s="41">
        <f>SUM($AA871:$AG871)</f>
        <v/>
      </c>
      <c r="AI871" s="41">
        <f>12*($AM871+$AN871)</f>
        <v/>
      </c>
      <c r="AJ871" s="41">
        <f>$AM871*((IncMonth-1)+(13-IncMonth)*(1+$X871))+12*$AN871</f>
        <v/>
      </c>
      <c r="AK871" s="41">
        <f>IF($R871=1,N($L871)+N($M871),0)</f>
        <v/>
      </c>
      <c r="AL871">
        <f>IF($C871="","",IF(N($L871)&lt;=0,"Basic salary missing",IF(ISNA(MATCH($C871,Departments!$A$5:$A$54,0)),"Department not on Departments sheet",IF(AND($I871&lt;&gt;"",NOT(ISNUMBER($I871))),"Date of birth is text, not a date",IF(AND($K871&lt;&gt;"",NOT(ISNUMBER($K871))),"Contract end is text, not a date","")))))</f>
        <v/>
      </c>
      <c r="AM871" s="41">
        <f>IF($R871=0,0,N($L871)*(1+$Z871+BonusMonths/12+IF($Q871=1,0,EOSB))+N($M871)+(N($L871)+SI_Gross*N($M871))*IF($Q871=1,SI_O,SI_E))</f>
        <v/>
      </c>
      <c r="AN871" s="41">
        <f>IF($R871=0,0,(IF($Q871=1,MedO,MedE+Ticket)+Training)/12)</f>
        <v/>
      </c>
    </row>
    <row r="872">
      <c r="I872" s="35" t="n"/>
      <c r="J872" s="35" t="n"/>
      <c r="K872" s="35" t="n"/>
      <c r="L872" s="36" t="n"/>
      <c r="M872" s="36" t="n"/>
      <c r="P872" s="37" t="n"/>
      <c r="Q872" s="38">
        <f>IF($C872="",0,IF(OR(LOWER(TRIM($G872))="omani",LOWER(TRIM($G872))="oman",LOWER(TRIM($G872))="om",LOWER(TRIM($G872))="local"),1,0))</f>
        <v/>
      </c>
      <c r="R872" s="38">
        <f>IF($C872="",0,IF(OR(ISNUMBER(SEARCH("resign",$N872)),ISNUMBER(SEARCH("terminat",$N872)),ISNUMBER(SEARCH("inactive",$N872)),ISNUMBER(SEARCH("vacan",$N872)),ISNUMBER(SEARCH("deceased",$N872)),ISNUMBER(SEARCH("separated",$N872))),0,1))</f>
        <v/>
      </c>
      <c r="S872">
        <f>IF(OR($R872=0,NOT(ISNUMBER($I872))),"",IFERROR(DATEDIF($I872,DATE(FY,1,1),"y"),""))</f>
        <v/>
      </c>
      <c r="T872">
        <f>IF(OR($R872=0,NOT(ISNUMBER($J872))),"",IFERROR(DATEDIF($J872,DATE(FY,1,1),"y"),0))</f>
        <v/>
      </c>
      <c r="U872" s="38">
        <f>IF(OR($R872=0,NOT(ISNUMBER($I872))),0,IF(YEAR($I872)+IF($Q872=1,RetAgeO,RetAgeE)=FY,MONTH($I872),IF(YEAR($I872)+IF($Q872=1,RetAgeO,RetAgeE)&lt;FY,1,0)))</f>
        <v/>
      </c>
      <c r="V872" s="38">
        <f>IF(OR($R872=0,NOT(ISNUMBER($K872))),0,IF(YEAR($K872)=FY,MONTH($K872),IF(YEAR($K872)&lt;FY,1,0)))</f>
        <v/>
      </c>
      <c r="W872" s="38">
        <f>IF($R872=0,0,MIN(12,IF(AND(ISNUMBER($O872),$O872&gt;=1,$O872&lt;=12),INT($O872),12),IF(AND(RetireExit="Yes",$U872&gt;0),$U872,12),IF(AND(ContractExit="Yes",$V872&gt;0),$V872,12)))</f>
        <v/>
      </c>
      <c r="X872" s="37">
        <f>IF(ISNUMBER($P872),$P872,IncPct)</f>
        <v/>
      </c>
      <c r="Y872" s="39">
        <f>IF($W872=0,0,MAX(0,MIN($W872,IncMonth-1))+MAX(0,$W872-IncMonth+1)*(1+$X872))</f>
        <v/>
      </c>
      <c r="Z872" s="40">
        <f>IF($C872="",0,IFERROR(INDEX(Departments!$B$5:$B$54,MATCH($C872,Departments!$A$5:$A$54,0)),0))</f>
        <v/>
      </c>
      <c r="AA872" s="41">
        <f>N($L872)*$Y872</f>
        <v/>
      </c>
      <c r="AB872" s="41">
        <f>N($M872)*$Y872</f>
        <v/>
      </c>
      <c r="AC872" s="41">
        <f>$AA872*$Z872</f>
        <v/>
      </c>
      <c r="AD872" s="41">
        <f>$AA872*BonusMonths/12</f>
        <v/>
      </c>
      <c r="AE872" s="41">
        <f>($AA872+SI_Gross*$AB872)*IF($Q872=1,SI_O,SI_E)</f>
        <v/>
      </c>
      <c r="AF872" s="41">
        <f>IF($Q872=1,0,$AA872*EOSB)</f>
        <v/>
      </c>
      <c r="AG872" s="41">
        <f>$AN872*$W872</f>
        <v/>
      </c>
      <c r="AH872" s="41">
        <f>SUM($AA872:$AG872)</f>
        <v/>
      </c>
      <c r="AI872" s="41">
        <f>12*($AM872+$AN872)</f>
        <v/>
      </c>
      <c r="AJ872" s="41">
        <f>$AM872*((IncMonth-1)+(13-IncMonth)*(1+$X872))+12*$AN872</f>
        <v/>
      </c>
      <c r="AK872" s="41">
        <f>IF($R872=1,N($L872)+N($M872),0)</f>
        <v/>
      </c>
      <c r="AL872">
        <f>IF($C872="","",IF(N($L872)&lt;=0,"Basic salary missing",IF(ISNA(MATCH($C872,Departments!$A$5:$A$54,0)),"Department not on Departments sheet",IF(AND($I872&lt;&gt;"",NOT(ISNUMBER($I872))),"Date of birth is text, not a date",IF(AND($K872&lt;&gt;"",NOT(ISNUMBER($K872))),"Contract end is text, not a date","")))))</f>
        <v/>
      </c>
      <c r="AM872" s="41">
        <f>IF($R872=0,0,N($L872)*(1+$Z872+BonusMonths/12+IF($Q872=1,0,EOSB))+N($M872)+(N($L872)+SI_Gross*N($M872))*IF($Q872=1,SI_O,SI_E))</f>
        <v/>
      </c>
      <c r="AN872" s="41">
        <f>IF($R872=0,0,(IF($Q872=1,MedO,MedE+Ticket)+Training)/12)</f>
        <v/>
      </c>
    </row>
    <row r="873">
      <c r="I873" s="35" t="n"/>
      <c r="J873" s="35" t="n"/>
      <c r="K873" s="35" t="n"/>
      <c r="L873" s="36" t="n"/>
      <c r="M873" s="36" t="n"/>
      <c r="P873" s="37" t="n"/>
      <c r="Q873" s="38">
        <f>IF($C873="",0,IF(OR(LOWER(TRIM($G873))="omani",LOWER(TRIM($G873))="oman",LOWER(TRIM($G873))="om",LOWER(TRIM($G873))="local"),1,0))</f>
        <v/>
      </c>
      <c r="R873" s="38">
        <f>IF($C873="",0,IF(OR(ISNUMBER(SEARCH("resign",$N873)),ISNUMBER(SEARCH("terminat",$N873)),ISNUMBER(SEARCH("inactive",$N873)),ISNUMBER(SEARCH("vacan",$N873)),ISNUMBER(SEARCH("deceased",$N873)),ISNUMBER(SEARCH("separated",$N873))),0,1))</f>
        <v/>
      </c>
      <c r="S873">
        <f>IF(OR($R873=0,NOT(ISNUMBER($I873))),"",IFERROR(DATEDIF($I873,DATE(FY,1,1),"y"),""))</f>
        <v/>
      </c>
      <c r="T873">
        <f>IF(OR($R873=0,NOT(ISNUMBER($J873))),"",IFERROR(DATEDIF($J873,DATE(FY,1,1),"y"),0))</f>
        <v/>
      </c>
      <c r="U873" s="38">
        <f>IF(OR($R873=0,NOT(ISNUMBER($I873))),0,IF(YEAR($I873)+IF($Q873=1,RetAgeO,RetAgeE)=FY,MONTH($I873),IF(YEAR($I873)+IF($Q873=1,RetAgeO,RetAgeE)&lt;FY,1,0)))</f>
        <v/>
      </c>
      <c r="V873" s="38">
        <f>IF(OR($R873=0,NOT(ISNUMBER($K873))),0,IF(YEAR($K873)=FY,MONTH($K873),IF(YEAR($K873)&lt;FY,1,0)))</f>
        <v/>
      </c>
      <c r="W873" s="38">
        <f>IF($R873=0,0,MIN(12,IF(AND(ISNUMBER($O873),$O873&gt;=1,$O873&lt;=12),INT($O873),12),IF(AND(RetireExit="Yes",$U873&gt;0),$U873,12),IF(AND(ContractExit="Yes",$V873&gt;0),$V873,12)))</f>
        <v/>
      </c>
      <c r="X873" s="37">
        <f>IF(ISNUMBER($P873),$P873,IncPct)</f>
        <v/>
      </c>
      <c r="Y873" s="39">
        <f>IF($W873=0,0,MAX(0,MIN($W873,IncMonth-1))+MAX(0,$W873-IncMonth+1)*(1+$X873))</f>
        <v/>
      </c>
      <c r="Z873" s="40">
        <f>IF($C873="",0,IFERROR(INDEX(Departments!$B$5:$B$54,MATCH($C873,Departments!$A$5:$A$54,0)),0))</f>
        <v/>
      </c>
      <c r="AA873" s="41">
        <f>N($L873)*$Y873</f>
        <v/>
      </c>
      <c r="AB873" s="41">
        <f>N($M873)*$Y873</f>
        <v/>
      </c>
      <c r="AC873" s="41">
        <f>$AA873*$Z873</f>
        <v/>
      </c>
      <c r="AD873" s="41">
        <f>$AA873*BonusMonths/12</f>
        <v/>
      </c>
      <c r="AE873" s="41">
        <f>($AA873+SI_Gross*$AB873)*IF($Q873=1,SI_O,SI_E)</f>
        <v/>
      </c>
      <c r="AF873" s="41">
        <f>IF($Q873=1,0,$AA873*EOSB)</f>
        <v/>
      </c>
      <c r="AG873" s="41">
        <f>$AN873*$W873</f>
        <v/>
      </c>
      <c r="AH873" s="41">
        <f>SUM($AA873:$AG873)</f>
        <v/>
      </c>
      <c r="AI873" s="41">
        <f>12*($AM873+$AN873)</f>
        <v/>
      </c>
      <c r="AJ873" s="41">
        <f>$AM873*((IncMonth-1)+(13-IncMonth)*(1+$X873))+12*$AN873</f>
        <v/>
      </c>
      <c r="AK873" s="41">
        <f>IF($R873=1,N($L873)+N($M873),0)</f>
        <v/>
      </c>
      <c r="AL873">
        <f>IF($C873="","",IF(N($L873)&lt;=0,"Basic salary missing",IF(ISNA(MATCH($C873,Departments!$A$5:$A$54,0)),"Department not on Departments sheet",IF(AND($I873&lt;&gt;"",NOT(ISNUMBER($I873))),"Date of birth is text, not a date",IF(AND($K873&lt;&gt;"",NOT(ISNUMBER($K873))),"Contract end is text, not a date","")))))</f>
        <v/>
      </c>
      <c r="AM873" s="41">
        <f>IF($R873=0,0,N($L873)*(1+$Z873+BonusMonths/12+IF($Q873=1,0,EOSB))+N($M873)+(N($L873)+SI_Gross*N($M873))*IF($Q873=1,SI_O,SI_E))</f>
        <v/>
      </c>
      <c r="AN873" s="41">
        <f>IF($R873=0,0,(IF($Q873=1,MedO,MedE+Ticket)+Training)/12)</f>
        <v/>
      </c>
    </row>
    <row r="874">
      <c r="I874" s="35" t="n"/>
      <c r="J874" s="35" t="n"/>
      <c r="K874" s="35" t="n"/>
      <c r="L874" s="36" t="n"/>
      <c r="M874" s="36" t="n"/>
      <c r="P874" s="37" t="n"/>
      <c r="Q874" s="38">
        <f>IF($C874="",0,IF(OR(LOWER(TRIM($G874))="omani",LOWER(TRIM($G874))="oman",LOWER(TRIM($G874))="om",LOWER(TRIM($G874))="local"),1,0))</f>
        <v/>
      </c>
      <c r="R874" s="38">
        <f>IF($C874="",0,IF(OR(ISNUMBER(SEARCH("resign",$N874)),ISNUMBER(SEARCH("terminat",$N874)),ISNUMBER(SEARCH("inactive",$N874)),ISNUMBER(SEARCH("vacan",$N874)),ISNUMBER(SEARCH("deceased",$N874)),ISNUMBER(SEARCH("separated",$N874))),0,1))</f>
        <v/>
      </c>
      <c r="S874">
        <f>IF(OR($R874=0,NOT(ISNUMBER($I874))),"",IFERROR(DATEDIF($I874,DATE(FY,1,1),"y"),""))</f>
        <v/>
      </c>
      <c r="T874">
        <f>IF(OR($R874=0,NOT(ISNUMBER($J874))),"",IFERROR(DATEDIF($J874,DATE(FY,1,1),"y"),0))</f>
        <v/>
      </c>
      <c r="U874" s="38">
        <f>IF(OR($R874=0,NOT(ISNUMBER($I874))),0,IF(YEAR($I874)+IF($Q874=1,RetAgeO,RetAgeE)=FY,MONTH($I874),IF(YEAR($I874)+IF($Q874=1,RetAgeO,RetAgeE)&lt;FY,1,0)))</f>
        <v/>
      </c>
      <c r="V874" s="38">
        <f>IF(OR($R874=0,NOT(ISNUMBER($K874))),0,IF(YEAR($K874)=FY,MONTH($K874),IF(YEAR($K874)&lt;FY,1,0)))</f>
        <v/>
      </c>
      <c r="W874" s="38">
        <f>IF($R874=0,0,MIN(12,IF(AND(ISNUMBER($O874),$O874&gt;=1,$O874&lt;=12),INT($O874),12),IF(AND(RetireExit="Yes",$U874&gt;0),$U874,12),IF(AND(ContractExit="Yes",$V874&gt;0),$V874,12)))</f>
        <v/>
      </c>
      <c r="X874" s="37">
        <f>IF(ISNUMBER($P874),$P874,IncPct)</f>
        <v/>
      </c>
      <c r="Y874" s="39">
        <f>IF($W874=0,0,MAX(0,MIN($W874,IncMonth-1))+MAX(0,$W874-IncMonth+1)*(1+$X874))</f>
        <v/>
      </c>
      <c r="Z874" s="40">
        <f>IF($C874="",0,IFERROR(INDEX(Departments!$B$5:$B$54,MATCH($C874,Departments!$A$5:$A$54,0)),0))</f>
        <v/>
      </c>
      <c r="AA874" s="41">
        <f>N($L874)*$Y874</f>
        <v/>
      </c>
      <c r="AB874" s="41">
        <f>N($M874)*$Y874</f>
        <v/>
      </c>
      <c r="AC874" s="41">
        <f>$AA874*$Z874</f>
        <v/>
      </c>
      <c r="AD874" s="41">
        <f>$AA874*BonusMonths/12</f>
        <v/>
      </c>
      <c r="AE874" s="41">
        <f>($AA874+SI_Gross*$AB874)*IF($Q874=1,SI_O,SI_E)</f>
        <v/>
      </c>
      <c r="AF874" s="41">
        <f>IF($Q874=1,0,$AA874*EOSB)</f>
        <v/>
      </c>
      <c r="AG874" s="41">
        <f>$AN874*$W874</f>
        <v/>
      </c>
      <c r="AH874" s="41">
        <f>SUM($AA874:$AG874)</f>
        <v/>
      </c>
      <c r="AI874" s="41">
        <f>12*($AM874+$AN874)</f>
        <v/>
      </c>
      <c r="AJ874" s="41">
        <f>$AM874*((IncMonth-1)+(13-IncMonth)*(1+$X874))+12*$AN874</f>
        <v/>
      </c>
      <c r="AK874" s="41">
        <f>IF($R874=1,N($L874)+N($M874),0)</f>
        <v/>
      </c>
      <c r="AL874">
        <f>IF($C874="","",IF(N($L874)&lt;=0,"Basic salary missing",IF(ISNA(MATCH($C874,Departments!$A$5:$A$54,0)),"Department not on Departments sheet",IF(AND($I874&lt;&gt;"",NOT(ISNUMBER($I874))),"Date of birth is text, not a date",IF(AND($K874&lt;&gt;"",NOT(ISNUMBER($K874))),"Contract end is text, not a date","")))))</f>
        <v/>
      </c>
      <c r="AM874" s="41">
        <f>IF($R874=0,0,N($L874)*(1+$Z874+BonusMonths/12+IF($Q874=1,0,EOSB))+N($M874)+(N($L874)+SI_Gross*N($M874))*IF($Q874=1,SI_O,SI_E))</f>
        <v/>
      </c>
      <c r="AN874" s="41">
        <f>IF($R874=0,0,(IF($Q874=1,MedO,MedE+Ticket)+Training)/12)</f>
        <v/>
      </c>
    </row>
    <row r="875">
      <c r="I875" s="35" t="n"/>
      <c r="J875" s="35" t="n"/>
      <c r="K875" s="35" t="n"/>
      <c r="L875" s="36" t="n"/>
      <c r="M875" s="36" t="n"/>
      <c r="P875" s="37" t="n"/>
      <c r="Q875" s="38">
        <f>IF($C875="",0,IF(OR(LOWER(TRIM($G875))="omani",LOWER(TRIM($G875))="oman",LOWER(TRIM($G875))="om",LOWER(TRIM($G875))="local"),1,0))</f>
        <v/>
      </c>
      <c r="R875" s="38">
        <f>IF($C875="",0,IF(OR(ISNUMBER(SEARCH("resign",$N875)),ISNUMBER(SEARCH("terminat",$N875)),ISNUMBER(SEARCH("inactive",$N875)),ISNUMBER(SEARCH("vacan",$N875)),ISNUMBER(SEARCH("deceased",$N875)),ISNUMBER(SEARCH("separated",$N875))),0,1))</f>
        <v/>
      </c>
      <c r="S875">
        <f>IF(OR($R875=0,NOT(ISNUMBER($I875))),"",IFERROR(DATEDIF($I875,DATE(FY,1,1),"y"),""))</f>
        <v/>
      </c>
      <c r="T875">
        <f>IF(OR($R875=0,NOT(ISNUMBER($J875))),"",IFERROR(DATEDIF($J875,DATE(FY,1,1),"y"),0))</f>
        <v/>
      </c>
      <c r="U875" s="38">
        <f>IF(OR($R875=0,NOT(ISNUMBER($I875))),0,IF(YEAR($I875)+IF($Q875=1,RetAgeO,RetAgeE)=FY,MONTH($I875),IF(YEAR($I875)+IF($Q875=1,RetAgeO,RetAgeE)&lt;FY,1,0)))</f>
        <v/>
      </c>
      <c r="V875" s="38">
        <f>IF(OR($R875=0,NOT(ISNUMBER($K875))),0,IF(YEAR($K875)=FY,MONTH($K875),IF(YEAR($K875)&lt;FY,1,0)))</f>
        <v/>
      </c>
      <c r="W875" s="38">
        <f>IF($R875=0,0,MIN(12,IF(AND(ISNUMBER($O875),$O875&gt;=1,$O875&lt;=12),INT($O875),12),IF(AND(RetireExit="Yes",$U875&gt;0),$U875,12),IF(AND(ContractExit="Yes",$V875&gt;0),$V875,12)))</f>
        <v/>
      </c>
      <c r="X875" s="37">
        <f>IF(ISNUMBER($P875),$P875,IncPct)</f>
        <v/>
      </c>
      <c r="Y875" s="39">
        <f>IF($W875=0,0,MAX(0,MIN($W875,IncMonth-1))+MAX(0,$W875-IncMonth+1)*(1+$X875))</f>
        <v/>
      </c>
      <c r="Z875" s="40">
        <f>IF($C875="",0,IFERROR(INDEX(Departments!$B$5:$B$54,MATCH($C875,Departments!$A$5:$A$54,0)),0))</f>
        <v/>
      </c>
      <c r="AA875" s="41">
        <f>N($L875)*$Y875</f>
        <v/>
      </c>
      <c r="AB875" s="41">
        <f>N($M875)*$Y875</f>
        <v/>
      </c>
      <c r="AC875" s="41">
        <f>$AA875*$Z875</f>
        <v/>
      </c>
      <c r="AD875" s="41">
        <f>$AA875*BonusMonths/12</f>
        <v/>
      </c>
      <c r="AE875" s="41">
        <f>($AA875+SI_Gross*$AB875)*IF($Q875=1,SI_O,SI_E)</f>
        <v/>
      </c>
      <c r="AF875" s="41">
        <f>IF($Q875=1,0,$AA875*EOSB)</f>
        <v/>
      </c>
      <c r="AG875" s="41">
        <f>$AN875*$W875</f>
        <v/>
      </c>
      <c r="AH875" s="41">
        <f>SUM($AA875:$AG875)</f>
        <v/>
      </c>
      <c r="AI875" s="41">
        <f>12*($AM875+$AN875)</f>
        <v/>
      </c>
      <c r="AJ875" s="41">
        <f>$AM875*((IncMonth-1)+(13-IncMonth)*(1+$X875))+12*$AN875</f>
        <v/>
      </c>
      <c r="AK875" s="41">
        <f>IF($R875=1,N($L875)+N($M875),0)</f>
        <v/>
      </c>
      <c r="AL875">
        <f>IF($C875="","",IF(N($L875)&lt;=0,"Basic salary missing",IF(ISNA(MATCH($C875,Departments!$A$5:$A$54,0)),"Department not on Departments sheet",IF(AND($I875&lt;&gt;"",NOT(ISNUMBER($I875))),"Date of birth is text, not a date",IF(AND($K875&lt;&gt;"",NOT(ISNUMBER($K875))),"Contract end is text, not a date","")))))</f>
        <v/>
      </c>
      <c r="AM875" s="41">
        <f>IF($R875=0,0,N($L875)*(1+$Z875+BonusMonths/12+IF($Q875=1,0,EOSB))+N($M875)+(N($L875)+SI_Gross*N($M875))*IF($Q875=1,SI_O,SI_E))</f>
        <v/>
      </c>
      <c r="AN875" s="41">
        <f>IF($R875=0,0,(IF($Q875=1,MedO,MedE+Ticket)+Training)/12)</f>
        <v/>
      </c>
    </row>
    <row r="876">
      <c r="I876" s="35" t="n"/>
      <c r="J876" s="35" t="n"/>
      <c r="K876" s="35" t="n"/>
      <c r="L876" s="36" t="n"/>
      <c r="M876" s="36" t="n"/>
      <c r="P876" s="37" t="n"/>
      <c r="Q876" s="38">
        <f>IF($C876="",0,IF(OR(LOWER(TRIM($G876))="omani",LOWER(TRIM($G876))="oman",LOWER(TRIM($G876))="om",LOWER(TRIM($G876))="local"),1,0))</f>
        <v/>
      </c>
      <c r="R876" s="38">
        <f>IF($C876="",0,IF(OR(ISNUMBER(SEARCH("resign",$N876)),ISNUMBER(SEARCH("terminat",$N876)),ISNUMBER(SEARCH("inactive",$N876)),ISNUMBER(SEARCH("vacan",$N876)),ISNUMBER(SEARCH("deceased",$N876)),ISNUMBER(SEARCH("separated",$N876))),0,1))</f>
        <v/>
      </c>
      <c r="S876">
        <f>IF(OR($R876=0,NOT(ISNUMBER($I876))),"",IFERROR(DATEDIF($I876,DATE(FY,1,1),"y"),""))</f>
        <v/>
      </c>
      <c r="T876">
        <f>IF(OR($R876=0,NOT(ISNUMBER($J876))),"",IFERROR(DATEDIF($J876,DATE(FY,1,1),"y"),0))</f>
        <v/>
      </c>
      <c r="U876" s="38">
        <f>IF(OR($R876=0,NOT(ISNUMBER($I876))),0,IF(YEAR($I876)+IF($Q876=1,RetAgeO,RetAgeE)=FY,MONTH($I876),IF(YEAR($I876)+IF($Q876=1,RetAgeO,RetAgeE)&lt;FY,1,0)))</f>
        <v/>
      </c>
      <c r="V876" s="38">
        <f>IF(OR($R876=0,NOT(ISNUMBER($K876))),0,IF(YEAR($K876)=FY,MONTH($K876),IF(YEAR($K876)&lt;FY,1,0)))</f>
        <v/>
      </c>
      <c r="W876" s="38">
        <f>IF($R876=0,0,MIN(12,IF(AND(ISNUMBER($O876),$O876&gt;=1,$O876&lt;=12),INT($O876),12),IF(AND(RetireExit="Yes",$U876&gt;0),$U876,12),IF(AND(ContractExit="Yes",$V876&gt;0),$V876,12)))</f>
        <v/>
      </c>
      <c r="X876" s="37">
        <f>IF(ISNUMBER($P876),$P876,IncPct)</f>
        <v/>
      </c>
      <c r="Y876" s="39">
        <f>IF($W876=0,0,MAX(0,MIN($W876,IncMonth-1))+MAX(0,$W876-IncMonth+1)*(1+$X876))</f>
        <v/>
      </c>
      <c r="Z876" s="40">
        <f>IF($C876="",0,IFERROR(INDEX(Departments!$B$5:$B$54,MATCH($C876,Departments!$A$5:$A$54,0)),0))</f>
        <v/>
      </c>
      <c r="AA876" s="41">
        <f>N($L876)*$Y876</f>
        <v/>
      </c>
      <c r="AB876" s="41">
        <f>N($M876)*$Y876</f>
        <v/>
      </c>
      <c r="AC876" s="41">
        <f>$AA876*$Z876</f>
        <v/>
      </c>
      <c r="AD876" s="41">
        <f>$AA876*BonusMonths/12</f>
        <v/>
      </c>
      <c r="AE876" s="41">
        <f>($AA876+SI_Gross*$AB876)*IF($Q876=1,SI_O,SI_E)</f>
        <v/>
      </c>
      <c r="AF876" s="41">
        <f>IF($Q876=1,0,$AA876*EOSB)</f>
        <v/>
      </c>
      <c r="AG876" s="41">
        <f>$AN876*$W876</f>
        <v/>
      </c>
      <c r="AH876" s="41">
        <f>SUM($AA876:$AG876)</f>
        <v/>
      </c>
      <c r="AI876" s="41">
        <f>12*($AM876+$AN876)</f>
        <v/>
      </c>
      <c r="AJ876" s="41">
        <f>$AM876*((IncMonth-1)+(13-IncMonth)*(1+$X876))+12*$AN876</f>
        <v/>
      </c>
      <c r="AK876" s="41">
        <f>IF($R876=1,N($L876)+N($M876),0)</f>
        <v/>
      </c>
      <c r="AL876">
        <f>IF($C876="","",IF(N($L876)&lt;=0,"Basic salary missing",IF(ISNA(MATCH($C876,Departments!$A$5:$A$54,0)),"Department not on Departments sheet",IF(AND($I876&lt;&gt;"",NOT(ISNUMBER($I876))),"Date of birth is text, not a date",IF(AND($K876&lt;&gt;"",NOT(ISNUMBER($K876))),"Contract end is text, not a date","")))))</f>
        <v/>
      </c>
      <c r="AM876" s="41">
        <f>IF($R876=0,0,N($L876)*(1+$Z876+BonusMonths/12+IF($Q876=1,0,EOSB))+N($M876)+(N($L876)+SI_Gross*N($M876))*IF($Q876=1,SI_O,SI_E))</f>
        <v/>
      </c>
      <c r="AN876" s="41">
        <f>IF($R876=0,0,(IF($Q876=1,MedO,MedE+Ticket)+Training)/12)</f>
        <v/>
      </c>
    </row>
    <row r="877">
      <c r="I877" s="35" t="n"/>
      <c r="J877" s="35" t="n"/>
      <c r="K877" s="35" t="n"/>
      <c r="L877" s="36" t="n"/>
      <c r="M877" s="36" t="n"/>
      <c r="P877" s="37" t="n"/>
      <c r="Q877" s="38">
        <f>IF($C877="",0,IF(OR(LOWER(TRIM($G877))="omani",LOWER(TRIM($G877))="oman",LOWER(TRIM($G877))="om",LOWER(TRIM($G877))="local"),1,0))</f>
        <v/>
      </c>
      <c r="R877" s="38">
        <f>IF($C877="",0,IF(OR(ISNUMBER(SEARCH("resign",$N877)),ISNUMBER(SEARCH("terminat",$N877)),ISNUMBER(SEARCH("inactive",$N877)),ISNUMBER(SEARCH("vacan",$N877)),ISNUMBER(SEARCH("deceased",$N877)),ISNUMBER(SEARCH("separated",$N877))),0,1))</f>
        <v/>
      </c>
      <c r="S877">
        <f>IF(OR($R877=0,NOT(ISNUMBER($I877))),"",IFERROR(DATEDIF($I877,DATE(FY,1,1),"y"),""))</f>
        <v/>
      </c>
      <c r="T877">
        <f>IF(OR($R877=0,NOT(ISNUMBER($J877))),"",IFERROR(DATEDIF($J877,DATE(FY,1,1),"y"),0))</f>
        <v/>
      </c>
      <c r="U877" s="38">
        <f>IF(OR($R877=0,NOT(ISNUMBER($I877))),0,IF(YEAR($I877)+IF($Q877=1,RetAgeO,RetAgeE)=FY,MONTH($I877),IF(YEAR($I877)+IF($Q877=1,RetAgeO,RetAgeE)&lt;FY,1,0)))</f>
        <v/>
      </c>
      <c r="V877" s="38">
        <f>IF(OR($R877=0,NOT(ISNUMBER($K877))),0,IF(YEAR($K877)=FY,MONTH($K877),IF(YEAR($K877)&lt;FY,1,0)))</f>
        <v/>
      </c>
      <c r="W877" s="38">
        <f>IF($R877=0,0,MIN(12,IF(AND(ISNUMBER($O877),$O877&gt;=1,$O877&lt;=12),INT($O877),12),IF(AND(RetireExit="Yes",$U877&gt;0),$U877,12),IF(AND(ContractExit="Yes",$V877&gt;0),$V877,12)))</f>
        <v/>
      </c>
      <c r="X877" s="37">
        <f>IF(ISNUMBER($P877),$P877,IncPct)</f>
        <v/>
      </c>
      <c r="Y877" s="39">
        <f>IF($W877=0,0,MAX(0,MIN($W877,IncMonth-1))+MAX(0,$W877-IncMonth+1)*(1+$X877))</f>
        <v/>
      </c>
      <c r="Z877" s="40">
        <f>IF($C877="",0,IFERROR(INDEX(Departments!$B$5:$B$54,MATCH($C877,Departments!$A$5:$A$54,0)),0))</f>
        <v/>
      </c>
      <c r="AA877" s="41">
        <f>N($L877)*$Y877</f>
        <v/>
      </c>
      <c r="AB877" s="41">
        <f>N($M877)*$Y877</f>
        <v/>
      </c>
      <c r="AC877" s="41">
        <f>$AA877*$Z877</f>
        <v/>
      </c>
      <c r="AD877" s="41">
        <f>$AA877*BonusMonths/12</f>
        <v/>
      </c>
      <c r="AE877" s="41">
        <f>($AA877+SI_Gross*$AB877)*IF($Q877=1,SI_O,SI_E)</f>
        <v/>
      </c>
      <c r="AF877" s="41">
        <f>IF($Q877=1,0,$AA877*EOSB)</f>
        <v/>
      </c>
      <c r="AG877" s="41">
        <f>$AN877*$W877</f>
        <v/>
      </c>
      <c r="AH877" s="41">
        <f>SUM($AA877:$AG877)</f>
        <v/>
      </c>
      <c r="AI877" s="41">
        <f>12*($AM877+$AN877)</f>
        <v/>
      </c>
      <c r="AJ877" s="41">
        <f>$AM877*((IncMonth-1)+(13-IncMonth)*(1+$X877))+12*$AN877</f>
        <v/>
      </c>
      <c r="AK877" s="41">
        <f>IF($R877=1,N($L877)+N($M877),0)</f>
        <v/>
      </c>
      <c r="AL877">
        <f>IF($C877="","",IF(N($L877)&lt;=0,"Basic salary missing",IF(ISNA(MATCH($C877,Departments!$A$5:$A$54,0)),"Department not on Departments sheet",IF(AND($I877&lt;&gt;"",NOT(ISNUMBER($I877))),"Date of birth is text, not a date",IF(AND($K877&lt;&gt;"",NOT(ISNUMBER($K877))),"Contract end is text, not a date","")))))</f>
        <v/>
      </c>
      <c r="AM877" s="41">
        <f>IF($R877=0,0,N($L877)*(1+$Z877+BonusMonths/12+IF($Q877=1,0,EOSB))+N($M877)+(N($L877)+SI_Gross*N($M877))*IF($Q877=1,SI_O,SI_E))</f>
        <v/>
      </c>
      <c r="AN877" s="41">
        <f>IF($R877=0,0,(IF($Q877=1,MedO,MedE+Ticket)+Training)/12)</f>
        <v/>
      </c>
    </row>
    <row r="878">
      <c r="I878" s="35" t="n"/>
      <c r="J878" s="35" t="n"/>
      <c r="K878" s="35" t="n"/>
      <c r="L878" s="36" t="n"/>
      <c r="M878" s="36" t="n"/>
      <c r="P878" s="37" t="n"/>
      <c r="Q878" s="38">
        <f>IF($C878="",0,IF(OR(LOWER(TRIM($G878))="omani",LOWER(TRIM($G878))="oman",LOWER(TRIM($G878))="om",LOWER(TRIM($G878))="local"),1,0))</f>
        <v/>
      </c>
      <c r="R878" s="38">
        <f>IF($C878="",0,IF(OR(ISNUMBER(SEARCH("resign",$N878)),ISNUMBER(SEARCH("terminat",$N878)),ISNUMBER(SEARCH("inactive",$N878)),ISNUMBER(SEARCH("vacan",$N878)),ISNUMBER(SEARCH("deceased",$N878)),ISNUMBER(SEARCH("separated",$N878))),0,1))</f>
        <v/>
      </c>
      <c r="S878">
        <f>IF(OR($R878=0,NOT(ISNUMBER($I878))),"",IFERROR(DATEDIF($I878,DATE(FY,1,1),"y"),""))</f>
        <v/>
      </c>
      <c r="T878">
        <f>IF(OR($R878=0,NOT(ISNUMBER($J878))),"",IFERROR(DATEDIF($J878,DATE(FY,1,1),"y"),0))</f>
        <v/>
      </c>
      <c r="U878" s="38">
        <f>IF(OR($R878=0,NOT(ISNUMBER($I878))),0,IF(YEAR($I878)+IF($Q878=1,RetAgeO,RetAgeE)=FY,MONTH($I878),IF(YEAR($I878)+IF($Q878=1,RetAgeO,RetAgeE)&lt;FY,1,0)))</f>
        <v/>
      </c>
      <c r="V878" s="38">
        <f>IF(OR($R878=0,NOT(ISNUMBER($K878))),0,IF(YEAR($K878)=FY,MONTH($K878),IF(YEAR($K878)&lt;FY,1,0)))</f>
        <v/>
      </c>
      <c r="W878" s="38">
        <f>IF($R878=0,0,MIN(12,IF(AND(ISNUMBER($O878),$O878&gt;=1,$O878&lt;=12),INT($O878),12),IF(AND(RetireExit="Yes",$U878&gt;0),$U878,12),IF(AND(ContractExit="Yes",$V878&gt;0),$V878,12)))</f>
        <v/>
      </c>
      <c r="X878" s="37">
        <f>IF(ISNUMBER($P878),$P878,IncPct)</f>
        <v/>
      </c>
      <c r="Y878" s="39">
        <f>IF($W878=0,0,MAX(0,MIN($W878,IncMonth-1))+MAX(0,$W878-IncMonth+1)*(1+$X878))</f>
        <v/>
      </c>
      <c r="Z878" s="40">
        <f>IF($C878="",0,IFERROR(INDEX(Departments!$B$5:$B$54,MATCH($C878,Departments!$A$5:$A$54,0)),0))</f>
        <v/>
      </c>
      <c r="AA878" s="41">
        <f>N($L878)*$Y878</f>
        <v/>
      </c>
      <c r="AB878" s="41">
        <f>N($M878)*$Y878</f>
        <v/>
      </c>
      <c r="AC878" s="41">
        <f>$AA878*$Z878</f>
        <v/>
      </c>
      <c r="AD878" s="41">
        <f>$AA878*BonusMonths/12</f>
        <v/>
      </c>
      <c r="AE878" s="41">
        <f>($AA878+SI_Gross*$AB878)*IF($Q878=1,SI_O,SI_E)</f>
        <v/>
      </c>
      <c r="AF878" s="41">
        <f>IF($Q878=1,0,$AA878*EOSB)</f>
        <v/>
      </c>
      <c r="AG878" s="41">
        <f>$AN878*$W878</f>
        <v/>
      </c>
      <c r="AH878" s="41">
        <f>SUM($AA878:$AG878)</f>
        <v/>
      </c>
      <c r="AI878" s="41">
        <f>12*($AM878+$AN878)</f>
        <v/>
      </c>
      <c r="AJ878" s="41">
        <f>$AM878*((IncMonth-1)+(13-IncMonth)*(1+$X878))+12*$AN878</f>
        <v/>
      </c>
      <c r="AK878" s="41">
        <f>IF($R878=1,N($L878)+N($M878),0)</f>
        <v/>
      </c>
      <c r="AL878">
        <f>IF($C878="","",IF(N($L878)&lt;=0,"Basic salary missing",IF(ISNA(MATCH($C878,Departments!$A$5:$A$54,0)),"Department not on Departments sheet",IF(AND($I878&lt;&gt;"",NOT(ISNUMBER($I878))),"Date of birth is text, not a date",IF(AND($K878&lt;&gt;"",NOT(ISNUMBER($K878))),"Contract end is text, not a date","")))))</f>
        <v/>
      </c>
      <c r="AM878" s="41">
        <f>IF($R878=0,0,N($L878)*(1+$Z878+BonusMonths/12+IF($Q878=1,0,EOSB))+N($M878)+(N($L878)+SI_Gross*N($M878))*IF($Q878=1,SI_O,SI_E))</f>
        <v/>
      </c>
      <c r="AN878" s="41">
        <f>IF($R878=0,0,(IF($Q878=1,MedO,MedE+Ticket)+Training)/12)</f>
        <v/>
      </c>
    </row>
    <row r="879">
      <c r="I879" s="35" t="n"/>
      <c r="J879" s="35" t="n"/>
      <c r="K879" s="35" t="n"/>
      <c r="L879" s="36" t="n"/>
      <c r="M879" s="36" t="n"/>
      <c r="P879" s="37" t="n"/>
      <c r="Q879" s="38">
        <f>IF($C879="",0,IF(OR(LOWER(TRIM($G879))="omani",LOWER(TRIM($G879))="oman",LOWER(TRIM($G879))="om",LOWER(TRIM($G879))="local"),1,0))</f>
        <v/>
      </c>
      <c r="R879" s="38">
        <f>IF($C879="",0,IF(OR(ISNUMBER(SEARCH("resign",$N879)),ISNUMBER(SEARCH("terminat",$N879)),ISNUMBER(SEARCH("inactive",$N879)),ISNUMBER(SEARCH("vacan",$N879)),ISNUMBER(SEARCH("deceased",$N879)),ISNUMBER(SEARCH("separated",$N879))),0,1))</f>
        <v/>
      </c>
      <c r="S879">
        <f>IF(OR($R879=0,NOT(ISNUMBER($I879))),"",IFERROR(DATEDIF($I879,DATE(FY,1,1),"y"),""))</f>
        <v/>
      </c>
      <c r="T879">
        <f>IF(OR($R879=0,NOT(ISNUMBER($J879))),"",IFERROR(DATEDIF($J879,DATE(FY,1,1),"y"),0))</f>
        <v/>
      </c>
      <c r="U879" s="38">
        <f>IF(OR($R879=0,NOT(ISNUMBER($I879))),0,IF(YEAR($I879)+IF($Q879=1,RetAgeO,RetAgeE)=FY,MONTH($I879),IF(YEAR($I879)+IF($Q879=1,RetAgeO,RetAgeE)&lt;FY,1,0)))</f>
        <v/>
      </c>
      <c r="V879" s="38">
        <f>IF(OR($R879=0,NOT(ISNUMBER($K879))),0,IF(YEAR($K879)=FY,MONTH($K879),IF(YEAR($K879)&lt;FY,1,0)))</f>
        <v/>
      </c>
      <c r="W879" s="38">
        <f>IF($R879=0,0,MIN(12,IF(AND(ISNUMBER($O879),$O879&gt;=1,$O879&lt;=12),INT($O879),12),IF(AND(RetireExit="Yes",$U879&gt;0),$U879,12),IF(AND(ContractExit="Yes",$V879&gt;0),$V879,12)))</f>
        <v/>
      </c>
      <c r="X879" s="37">
        <f>IF(ISNUMBER($P879),$P879,IncPct)</f>
        <v/>
      </c>
      <c r="Y879" s="39">
        <f>IF($W879=0,0,MAX(0,MIN($W879,IncMonth-1))+MAX(0,$W879-IncMonth+1)*(1+$X879))</f>
        <v/>
      </c>
      <c r="Z879" s="40">
        <f>IF($C879="",0,IFERROR(INDEX(Departments!$B$5:$B$54,MATCH($C879,Departments!$A$5:$A$54,0)),0))</f>
        <v/>
      </c>
      <c r="AA879" s="41">
        <f>N($L879)*$Y879</f>
        <v/>
      </c>
      <c r="AB879" s="41">
        <f>N($M879)*$Y879</f>
        <v/>
      </c>
      <c r="AC879" s="41">
        <f>$AA879*$Z879</f>
        <v/>
      </c>
      <c r="AD879" s="41">
        <f>$AA879*BonusMonths/12</f>
        <v/>
      </c>
      <c r="AE879" s="41">
        <f>($AA879+SI_Gross*$AB879)*IF($Q879=1,SI_O,SI_E)</f>
        <v/>
      </c>
      <c r="AF879" s="41">
        <f>IF($Q879=1,0,$AA879*EOSB)</f>
        <v/>
      </c>
      <c r="AG879" s="41">
        <f>$AN879*$W879</f>
        <v/>
      </c>
      <c r="AH879" s="41">
        <f>SUM($AA879:$AG879)</f>
        <v/>
      </c>
      <c r="AI879" s="41">
        <f>12*($AM879+$AN879)</f>
        <v/>
      </c>
      <c r="AJ879" s="41">
        <f>$AM879*((IncMonth-1)+(13-IncMonth)*(1+$X879))+12*$AN879</f>
        <v/>
      </c>
      <c r="AK879" s="41">
        <f>IF($R879=1,N($L879)+N($M879),0)</f>
        <v/>
      </c>
      <c r="AL879">
        <f>IF($C879="","",IF(N($L879)&lt;=0,"Basic salary missing",IF(ISNA(MATCH($C879,Departments!$A$5:$A$54,0)),"Department not on Departments sheet",IF(AND($I879&lt;&gt;"",NOT(ISNUMBER($I879))),"Date of birth is text, not a date",IF(AND($K879&lt;&gt;"",NOT(ISNUMBER($K879))),"Contract end is text, not a date","")))))</f>
        <v/>
      </c>
      <c r="AM879" s="41">
        <f>IF($R879=0,0,N($L879)*(1+$Z879+BonusMonths/12+IF($Q879=1,0,EOSB))+N($M879)+(N($L879)+SI_Gross*N($M879))*IF($Q879=1,SI_O,SI_E))</f>
        <v/>
      </c>
      <c r="AN879" s="41">
        <f>IF($R879=0,0,(IF($Q879=1,MedO,MedE+Ticket)+Training)/12)</f>
        <v/>
      </c>
    </row>
    <row r="880">
      <c r="I880" s="35" t="n"/>
      <c r="J880" s="35" t="n"/>
      <c r="K880" s="35" t="n"/>
      <c r="L880" s="36" t="n"/>
      <c r="M880" s="36" t="n"/>
      <c r="P880" s="37" t="n"/>
      <c r="Q880" s="38">
        <f>IF($C880="",0,IF(OR(LOWER(TRIM($G880))="omani",LOWER(TRIM($G880))="oman",LOWER(TRIM($G880))="om",LOWER(TRIM($G880))="local"),1,0))</f>
        <v/>
      </c>
      <c r="R880" s="38">
        <f>IF($C880="",0,IF(OR(ISNUMBER(SEARCH("resign",$N880)),ISNUMBER(SEARCH("terminat",$N880)),ISNUMBER(SEARCH("inactive",$N880)),ISNUMBER(SEARCH("vacan",$N880)),ISNUMBER(SEARCH("deceased",$N880)),ISNUMBER(SEARCH("separated",$N880))),0,1))</f>
        <v/>
      </c>
      <c r="S880">
        <f>IF(OR($R880=0,NOT(ISNUMBER($I880))),"",IFERROR(DATEDIF($I880,DATE(FY,1,1),"y"),""))</f>
        <v/>
      </c>
      <c r="T880">
        <f>IF(OR($R880=0,NOT(ISNUMBER($J880))),"",IFERROR(DATEDIF($J880,DATE(FY,1,1),"y"),0))</f>
        <v/>
      </c>
      <c r="U880" s="38">
        <f>IF(OR($R880=0,NOT(ISNUMBER($I880))),0,IF(YEAR($I880)+IF($Q880=1,RetAgeO,RetAgeE)=FY,MONTH($I880),IF(YEAR($I880)+IF($Q880=1,RetAgeO,RetAgeE)&lt;FY,1,0)))</f>
        <v/>
      </c>
      <c r="V880" s="38">
        <f>IF(OR($R880=0,NOT(ISNUMBER($K880))),0,IF(YEAR($K880)=FY,MONTH($K880),IF(YEAR($K880)&lt;FY,1,0)))</f>
        <v/>
      </c>
      <c r="W880" s="38">
        <f>IF($R880=0,0,MIN(12,IF(AND(ISNUMBER($O880),$O880&gt;=1,$O880&lt;=12),INT($O880),12),IF(AND(RetireExit="Yes",$U880&gt;0),$U880,12),IF(AND(ContractExit="Yes",$V880&gt;0),$V880,12)))</f>
        <v/>
      </c>
      <c r="X880" s="37">
        <f>IF(ISNUMBER($P880),$P880,IncPct)</f>
        <v/>
      </c>
      <c r="Y880" s="39">
        <f>IF($W880=0,0,MAX(0,MIN($W880,IncMonth-1))+MAX(0,$W880-IncMonth+1)*(1+$X880))</f>
        <v/>
      </c>
      <c r="Z880" s="40">
        <f>IF($C880="",0,IFERROR(INDEX(Departments!$B$5:$B$54,MATCH($C880,Departments!$A$5:$A$54,0)),0))</f>
        <v/>
      </c>
      <c r="AA880" s="41">
        <f>N($L880)*$Y880</f>
        <v/>
      </c>
      <c r="AB880" s="41">
        <f>N($M880)*$Y880</f>
        <v/>
      </c>
      <c r="AC880" s="41">
        <f>$AA880*$Z880</f>
        <v/>
      </c>
      <c r="AD880" s="41">
        <f>$AA880*BonusMonths/12</f>
        <v/>
      </c>
      <c r="AE880" s="41">
        <f>($AA880+SI_Gross*$AB880)*IF($Q880=1,SI_O,SI_E)</f>
        <v/>
      </c>
      <c r="AF880" s="41">
        <f>IF($Q880=1,0,$AA880*EOSB)</f>
        <v/>
      </c>
      <c r="AG880" s="41">
        <f>$AN880*$W880</f>
        <v/>
      </c>
      <c r="AH880" s="41">
        <f>SUM($AA880:$AG880)</f>
        <v/>
      </c>
      <c r="AI880" s="41">
        <f>12*($AM880+$AN880)</f>
        <v/>
      </c>
      <c r="AJ880" s="41">
        <f>$AM880*((IncMonth-1)+(13-IncMonth)*(1+$X880))+12*$AN880</f>
        <v/>
      </c>
      <c r="AK880" s="41">
        <f>IF($R880=1,N($L880)+N($M880),0)</f>
        <v/>
      </c>
      <c r="AL880">
        <f>IF($C880="","",IF(N($L880)&lt;=0,"Basic salary missing",IF(ISNA(MATCH($C880,Departments!$A$5:$A$54,0)),"Department not on Departments sheet",IF(AND($I880&lt;&gt;"",NOT(ISNUMBER($I880))),"Date of birth is text, not a date",IF(AND($K880&lt;&gt;"",NOT(ISNUMBER($K880))),"Contract end is text, not a date","")))))</f>
        <v/>
      </c>
      <c r="AM880" s="41">
        <f>IF($R880=0,0,N($L880)*(1+$Z880+BonusMonths/12+IF($Q880=1,0,EOSB))+N($M880)+(N($L880)+SI_Gross*N($M880))*IF($Q880=1,SI_O,SI_E))</f>
        <v/>
      </c>
      <c r="AN880" s="41">
        <f>IF($R880=0,0,(IF($Q880=1,MedO,MedE+Ticket)+Training)/12)</f>
        <v/>
      </c>
    </row>
    <row r="881">
      <c r="I881" s="35" t="n"/>
      <c r="J881" s="35" t="n"/>
      <c r="K881" s="35" t="n"/>
      <c r="L881" s="36" t="n"/>
      <c r="M881" s="36" t="n"/>
      <c r="P881" s="37" t="n"/>
      <c r="Q881" s="38">
        <f>IF($C881="",0,IF(OR(LOWER(TRIM($G881))="omani",LOWER(TRIM($G881))="oman",LOWER(TRIM($G881))="om",LOWER(TRIM($G881))="local"),1,0))</f>
        <v/>
      </c>
      <c r="R881" s="38">
        <f>IF($C881="",0,IF(OR(ISNUMBER(SEARCH("resign",$N881)),ISNUMBER(SEARCH("terminat",$N881)),ISNUMBER(SEARCH("inactive",$N881)),ISNUMBER(SEARCH("vacan",$N881)),ISNUMBER(SEARCH("deceased",$N881)),ISNUMBER(SEARCH("separated",$N881))),0,1))</f>
        <v/>
      </c>
      <c r="S881">
        <f>IF(OR($R881=0,NOT(ISNUMBER($I881))),"",IFERROR(DATEDIF($I881,DATE(FY,1,1),"y"),""))</f>
        <v/>
      </c>
      <c r="T881">
        <f>IF(OR($R881=0,NOT(ISNUMBER($J881))),"",IFERROR(DATEDIF($J881,DATE(FY,1,1),"y"),0))</f>
        <v/>
      </c>
      <c r="U881" s="38">
        <f>IF(OR($R881=0,NOT(ISNUMBER($I881))),0,IF(YEAR($I881)+IF($Q881=1,RetAgeO,RetAgeE)=FY,MONTH($I881),IF(YEAR($I881)+IF($Q881=1,RetAgeO,RetAgeE)&lt;FY,1,0)))</f>
        <v/>
      </c>
      <c r="V881" s="38">
        <f>IF(OR($R881=0,NOT(ISNUMBER($K881))),0,IF(YEAR($K881)=FY,MONTH($K881),IF(YEAR($K881)&lt;FY,1,0)))</f>
        <v/>
      </c>
      <c r="W881" s="38">
        <f>IF($R881=0,0,MIN(12,IF(AND(ISNUMBER($O881),$O881&gt;=1,$O881&lt;=12),INT($O881),12),IF(AND(RetireExit="Yes",$U881&gt;0),$U881,12),IF(AND(ContractExit="Yes",$V881&gt;0),$V881,12)))</f>
        <v/>
      </c>
      <c r="X881" s="37">
        <f>IF(ISNUMBER($P881),$P881,IncPct)</f>
        <v/>
      </c>
      <c r="Y881" s="39">
        <f>IF($W881=0,0,MAX(0,MIN($W881,IncMonth-1))+MAX(0,$W881-IncMonth+1)*(1+$X881))</f>
        <v/>
      </c>
      <c r="Z881" s="40">
        <f>IF($C881="",0,IFERROR(INDEX(Departments!$B$5:$B$54,MATCH($C881,Departments!$A$5:$A$54,0)),0))</f>
        <v/>
      </c>
      <c r="AA881" s="41">
        <f>N($L881)*$Y881</f>
        <v/>
      </c>
      <c r="AB881" s="41">
        <f>N($M881)*$Y881</f>
        <v/>
      </c>
      <c r="AC881" s="41">
        <f>$AA881*$Z881</f>
        <v/>
      </c>
      <c r="AD881" s="41">
        <f>$AA881*BonusMonths/12</f>
        <v/>
      </c>
      <c r="AE881" s="41">
        <f>($AA881+SI_Gross*$AB881)*IF($Q881=1,SI_O,SI_E)</f>
        <v/>
      </c>
      <c r="AF881" s="41">
        <f>IF($Q881=1,0,$AA881*EOSB)</f>
        <v/>
      </c>
      <c r="AG881" s="41">
        <f>$AN881*$W881</f>
        <v/>
      </c>
      <c r="AH881" s="41">
        <f>SUM($AA881:$AG881)</f>
        <v/>
      </c>
      <c r="AI881" s="41">
        <f>12*($AM881+$AN881)</f>
        <v/>
      </c>
      <c r="AJ881" s="41">
        <f>$AM881*((IncMonth-1)+(13-IncMonth)*(1+$X881))+12*$AN881</f>
        <v/>
      </c>
      <c r="AK881" s="41">
        <f>IF($R881=1,N($L881)+N($M881),0)</f>
        <v/>
      </c>
      <c r="AL881">
        <f>IF($C881="","",IF(N($L881)&lt;=0,"Basic salary missing",IF(ISNA(MATCH($C881,Departments!$A$5:$A$54,0)),"Department not on Departments sheet",IF(AND($I881&lt;&gt;"",NOT(ISNUMBER($I881))),"Date of birth is text, not a date",IF(AND($K881&lt;&gt;"",NOT(ISNUMBER($K881))),"Contract end is text, not a date","")))))</f>
        <v/>
      </c>
      <c r="AM881" s="41">
        <f>IF($R881=0,0,N($L881)*(1+$Z881+BonusMonths/12+IF($Q881=1,0,EOSB))+N($M881)+(N($L881)+SI_Gross*N($M881))*IF($Q881=1,SI_O,SI_E))</f>
        <v/>
      </c>
      <c r="AN881" s="41">
        <f>IF($R881=0,0,(IF($Q881=1,MedO,MedE+Ticket)+Training)/12)</f>
        <v/>
      </c>
    </row>
    <row r="882">
      <c r="I882" s="35" t="n"/>
      <c r="J882" s="35" t="n"/>
      <c r="K882" s="35" t="n"/>
      <c r="L882" s="36" t="n"/>
      <c r="M882" s="36" t="n"/>
      <c r="P882" s="37" t="n"/>
      <c r="Q882" s="38">
        <f>IF($C882="",0,IF(OR(LOWER(TRIM($G882))="omani",LOWER(TRIM($G882))="oman",LOWER(TRIM($G882))="om",LOWER(TRIM($G882))="local"),1,0))</f>
        <v/>
      </c>
      <c r="R882" s="38">
        <f>IF($C882="",0,IF(OR(ISNUMBER(SEARCH("resign",$N882)),ISNUMBER(SEARCH("terminat",$N882)),ISNUMBER(SEARCH("inactive",$N882)),ISNUMBER(SEARCH("vacan",$N882)),ISNUMBER(SEARCH("deceased",$N882)),ISNUMBER(SEARCH("separated",$N882))),0,1))</f>
        <v/>
      </c>
      <c r="S882">
        <f>IF(OR($R882=0,NOT(ISNUMBER($I882))),"",IFERROR(DATEDIF($I882,DATE(FY,1,1),"y"),""))</f>
        <v/>
      </c>
      <c r="T882">
        <f>IF(OR($R882=0,NOT(ISNUMBER($J882))),"",IFERROR(DATEDIF($J882,DATE(FY,1,1),"y"),0))</f>
        <v/>
      </c>
      <c r="U882" s="38">
        <f>IF(OR($R882=0,NOT(ISNUMBER($I882))),0,IF(YEAR($I882)+IF($Q882=1,RetAgeO,RetAgeE)=FY,MONTH($I882),IF(YEAR($I882)+IF($Q882=1,RetAgeO,RetAgeE)&lt;FY,1,0)))</f>
        <v/>
      </c>
      <c r="V882" s="38">
        <f>IF(OR($R882=0,NOT(ISNUMBER($K882))),0,IF(YEAR($K882)=FY,MONTH($K882),IF(YEAR($K882)&lt;FY,1,0)))</f>
        <v/>
      </c>
      <c r="W882" s="38">
        <f>IF($R882=0,0,MIN(12,IF(AND(ISNUMBER($O882),$O882&gt;=1,$O882&lt;=12),INT($O882),12),IF(AND(RetireExit="Yes",$U882&gt;0),$U882,12),IF(AND(ContractExit="Yes",$V882&gt;0),$V882,12)))</f>
        <v/>
      </c>
      <c r="X882" s="37">
        <f>IF(ISNUMBER($P882),$P882,IncPct)</f>
        <v/>
      </c>
      <c r="Y882" s="39">
        <f>IF($W882=0,0,MAX(0,MIN($W882,IncMonth-1))+MAX(0,$W882-IncMonth+1)*(1+$X882))</f>
        <v/>
      </c>
      <c r="Z882" s="40">
        <f>IF($C882="",0,IFERROR(INDEX(Departments!$B$5:$B$54,MATCH($C882,Departments!$A$5:$A$54,0)),0))</f>
        <v/>
      </c>
      <c r="AA882" s="41">
        <f>N($L882)*$Y882</f>
        <v/>
      </c>
      <c r="AB882" s="41">
        <f>N($M882)*$Y882</f>
        <v/>
      </c>
      <c r="AC882" s="41">
        <f>$AA882*$Z882</f>
        <v/>
      </c>
      <c r="AD882" s="41">
        <f>$AA882*BonusMonths/12</f>
        <v/>
      </c>
      <c r="AE882" s="41">
        <f>($AA882+SI_Gross*$AB882)*IF($Q882=1,SI_O,SI_E)</f>
        <v/>
      </c>
      <c r="AF882" s="41">
        <f>IF($Q882=1,0,$AA882*EOSB)</f>
        <v/>
      </c>
      <c r="AG882" s="41">
        <f>$AN882*$W882</f>
        <v/>
      </c>
      <c r="AH882" s="41">
        <f>SUM($AA882:$AG882)</f>
        <v/>
      </c>
      <c r="AI882" s="41">
        <f>12*($AM882+$AN882)</f>
        <v/>
      </c>
      <c r="AJ882" s="41">
        <f>$AM882*((IncMonth-1)+(13-IncMonth)*(1+$X882))+12*$AN882</f>
        <v/>
      </c>
      <c r="AK882" s="41">
        <f>IF($R882=1,N($L882)+N($M882),0)</f>
        <v/>
      </c>
      <c r="AL882">
        <f>IF($C882="","",IF(N($L882)&lt;=0,"Basic salary missing",IF(ISNA(MATCH($C882,Departments!$A$5:$A$54,0)),"Department not on Departments sheet",IF(AND($I882&lt;&gt;"",NOT(ISNUMBER($I882))),"Date of birth is text, not a date",IF(AND($K882&lt;&gt;"",NOT(ISNUMBER($K882))),"Contract end is text, not a date","")))))</f>
        <v/>
      </c>
      <c r="AM882" s="41">
        <f>IF($R882=0,0,N($L882)*(1+$Z882+BonusMonths/12+IF($Q882=1,0,EOSB))+N($M882)+(N($L882)+SI_Gross*N($M882))*IF($Q882=1,SI_O,SI_E))</f>
        <v/>
      </c>
      <c r="AN882" s="41">
        <f>IF($R882=0,0,(IF($Q882=1,MedO,MedE+Ticket)+Training)/12)</f>
        <v/>
      </c>
    </row>
    <row r="883">
      <c r="I883" s="35" t="n"/>
      <c r="J883" s="35" t="n"/>
      <c r="K883" s="35" t="n"/>
      <c r="L883" s="36" t="n"/>
      <c r="M883" s="36" t="n"/>
      <c r="P883" s="37" t="n"/>
      <c r="Q883" s="38">
        <f>IF($C883="",0,IF(OR(LOWER(TRIM($G883))="omani",LOWER(TRIM($G883))="oman",LOWER(TRIM($G883))="om",LOWER(TRIM($G883))="local"),1,0))</f>
        <v/>
      </c>
      <c r="R883" s="38">
        <f>IF($C883="",0,IF(OR(ISNUMBER(SEARCH("resign",$N883)),ISNUMBER(SEARCH("terminat",$N883)),ISNUMBER(SEARCH("inactive",$N883)),ISNUMBER(SEARCH("vacan",$N883)),ISNUMBER(SEARCH("deceased",$N883)),ISNUMBER(SEARCH("separated",$N883))),0,1))</f>
        <v/>
      </c>
      <c r="S883">
        <f>IF(OR($R883=0,NOT(ISNUMBER($I883))),"",IFERROR(DATEDIF($I883,DATE(FY,1,1),"y"),""))</f>
        <v/>
      </c>
      <c r="T883">
        <f>IF(OR($R883=0,NOT(ISNUMBER($J883))),"",IFERROR(DATEDIF($J883,DATE(FY,1,1),"y"),0))</f>
        <v/>
      </c>
      <c r="U883" s="38">
        <f>IF(OR($R883=0,NOT(ISNUMBER($I883))),0,IF(YEAR($I883)+IF($Q883=1,RetAgeO,RetAgeE)=FY,MONTH($I883),IF(YEAR($I883)+IF($Q883=1,RetAgeO,RetAgeE)&lt;FY,1,0)))</f>
        <v/>
      </c>
      <c r="V883" s="38">
        <f>IF(OR($R883=0,NOT(ISNUMBER($K883))),0,IF(YEAR($K883)=FY,MONTH($K883),IF(YEAR($K883)&lt;FY,1,0)))</f>
        <v/>
      </c>
      <c r="W883" s="38">
        <f>IF($R883=0,0,MIN(12,IF(AND(ISNUMBER($O883),$O883&gt;=1,$O883&lt;=12),INT($O883),12),IF(AND(RetireExit="Yes",$U883&gt;0),$U883,12),IF(AND(ContractExit="Yes",$V883&gt;0),$V883,12)))</f>
        <v/>
      </c>
      <c r="X883" s="37">
        <f>IF(ISNUMBER($P883),$P883,IncPct)</f>
        <v/>
      </c>
      <c r="Y883" s="39">
        <f>IF($W883=0,0,MAX(0,MIN($W883,IncMonth-1))+MAX(0,$W883-IncMonth+1)*(1+$X883))</f>
        <v/>
      </c>
      <c r="Z883" s="40">
        <f>IF($C883="",0,IFERROR(INDEX(Departments!$B$5:$B$54,MATCH($C883,Departments!$A$5:$A$54,0)),0))</f>
        <v/>
      </c>
      <c r="AA883" s="41">
        <f>N($L883)*$Y883</f>
        <v/>
      </c>
      <c r="AB883" s="41">
        <f>N($M883)*$Y883</f>
        <v/>
      </c>
      <c r="AC883" s="41">
        <f>$AA883*$Z883</f>
        <v/>
      </c>
      <c r="AD883" s="41">
        <f>$AA883*BonusMonths/12</f>
        <v/>
      </c>
      <c r="AE883" s="41">
        <f>($AA883+SI_Gross*$AB883)*IF($Q883=1,SI_O,SI_E)</f>
        <v/>
      </c>
      <c r="AF883" s="41">
        <f>IF($Q883=1,0,$AA883*EOSB)</f>
        <v/>
      </c>
      <c r="AG883" s="41">
        <f>$AN883*$W883</f>
        <v/>
      </c>
      <c r="AH883" s="41">
        <f>SUM($AA883:$AG883)</f>
        <v/>
      </c>
      <c r="AI883" s="41">
        <f>12*($AM883+$AN883)</f>
        <v/>
      </c>
      <c r="AJ883" s="41">
        <f>$AM883*((IncMonth-1)+(13-IncMonth)*(1+$X883))+12*$AN883</f>
        <v/>
      </c>
      <c r="AK883" s="41">
        <f>IF($R883=1,N($L883)+N($M883),0)</f>
        <v/>
      </c>
      <c r="AL883">
        <f>IF($C883="","",IF(N($L883)&lt;=0,"Basic salary missing",IF(ISNA(MATCH($C883,Departments!$A$5:$A$54,0)),"Department not on Departments sheet",IF(AND($I883&lt;&gt;"",NOT(ISNUMBER($I883))),"Date of birth is text, not a date",IF(AND($K883&lt;&gt;"",NOT(ISNUMBER($K883))),"Contract end is text, not a date","")))))</f>
        <v/>
      </c>
      <c r="AM883" s="41">
        <f>IF($R883=0,0,N($L883)*(1+$Z883+BonusMonths/12+IF($Q883=1,0,EOSB))+N($M883)+(N($L883)+SI_Gross*N($M883))*IF($Q883=1,SI_O,SI_E))</f>
        <v/>
      </c>
      <c r="AN883" s="41">
        <f>IF($R883=0,0,(IF($Q883=1,MedO,MedE+Ticket)+Training)/12)</f>
        <v/>
      </c>
    </row>
    <row r="884">
      <c r="I884" s="35" t="n"/>
      <c r="J884" s="35" t="n"/>
      <c r="K884" s="35" t="n"/>
      <c r="L884" s="36" t="n"/>
      <c r="M884" s="36" t="n"/>
      <c r="P884" s="37" t="n"/>
      <c r="Q884" s="38">
        <f>IF($C884="",0,IF(OR(LOWER(TRIM($G884))="omani",LOWER(TRIM($G884))="oman",LOWER(TRIM($G884))="om",LOWER(TRIM($G884))="local"),1,0))</f>
        <v/>
      </c>
      <c r="R884" s="38">
        <f>IF($C884="",0,IF(OR(ISNUMBER(SEARCH("resign",$N884)),ISNUMBER(SEARCH("terminat",$N884)),ISNUMBER(SEARCH("inactive",$N884)),ISNUMBER(SEARCH("vacan",$N884)),ISNUMBER(SEARCH("deceased",$N884)),ISNUMBER(SEARCH("separated",$N884))),0,1))</f>
        <v/>
      </c>
      <c r="S884">
        <f>IF(OR($R884=0,NOT(ISNUMBER($I884))),"",IFERROR(DATEDIF($I884,DATE(FY,1,1),"y"),""))</f>
        <v/>
      </c>
      <c r="T884">
        <f>IF(OR($R884=0,NOT(ISNUMBER($J884))),"",IFERROR(DATEDIF($J884,DATE(FY,1,1),"y"),0))</f>
        <v/>
      </c>
      <c r="U884" s="38">
        <f>IF(OR($R884=0,NOT(ISNUMBER($I884))),0,IF(YEAR($I884)+IF($Q884=1,RetAgeO,RetAgeE)=FY,MONTH($I884),IF(YEAR($I884)+IF($Q884=1,RetAgeO,RetAgeE)&lt;FY,1,0)))</f>
        <v/>
      </c>
      <c r="V884" s="38">
        <f>IF(OR($R884=0,NOT(ISNUMBER($K884))),0,IF(YEAR($K884)=FY,MONTH($K884),IF(YEAR($K884)&lt;FY,1,0)))</f>
        <v/>
      </c>
      <c r="W884" s="38">
        <f>IF($R884=0,0,MIN(12,IF(AND(ISNUMBER($O884),$O884&gt;=1,$O884&lt;=12),INT($O884),12),IF(AND(RetireExit="Yes",$U884&gt;0),$U884,12),IF(AND(ContractExit="Yes",$V884&gt;0),$V884,12)))</f>
        <v/>
      </c>
      <c r="X884" s="37">
        <f>IF(ISNUMBER($P884),$P884,IncPct)</f>
        <v/>
      </c>
      <c r="Y884" s="39">
        <f>IF($W884=0,0,MAX(0,MIN($W884,IncMonth-1))+MAX(0,$W884-IncMonth+1)*(1+$X884))</f>
        <v/>
      </c>
      <c r="Z884" s="40">
        <f>IF($C884="",0,IFERROR(INDEX(Departments!$B$5:$B$54,MATCH($C884,Departments!$A$5:$A$54,0)),0))</f>
        <v/>
      </c>
      <c r="AA884" s="41">
        <f>N($L884)*$Y884</f>
        <v/>
      </c>
      <c r="AB884" s="41">
        <f>N($M884)*$Y884</f>
        <v/>
      </c>
      <c r="AC884" s="41">
        <f>$AA884*$Z884</f>
        <v/>
      </c>
      <c r="AD884" s="41">
        <f>$AA884*BonusMonths/12</f>
        <v/>
      </c>
      <c r="AE884" s="41">
        <f>($AA884+SI_Gross*$AB884)*IF($Q884=1,SI_O,SI_E)</f>
        <v/>
      </c>
      <c r="AF884" s="41">
        <f>IF($Q884=1,0,$AA884*EOSB)</f>
        <v/>
      </c>
      <c r="AG884" s="41">
        <f>$AN884*$W884</f>
        <v/>
      </c>
      <c r="AH884" s="41">
        <f>SUM($AA884:$AG884)</f>
        <v/>
      </c>
      <c r="AI884" s="41">
        <f>12*($AM884+$AN884)</f>
        <v/>
      </c>
      <c r="AJ884" s="41">
        <f>$AM884*((IncMonth-1)+(13-IncMonth)*(1+$X884))+12*$AN884</f>
        <v/>
      </c>
      <c r="AK884" s="41">
        <f>IF($R884=1,N($L884)+N($M884),0)</f>
        <v/>
      </c>
      <c r="AL884">
        <f>IF($C884="","",IF(N($L884)&lt;=0,"Basic salary missing",IF(ISNA(MATCH($C884,Departments!$A$5:$A$54,0)),"Department not on Departments sheet",IF(AND($I884&lt;&gt;"",NOT(ISNUMBER($I884))),"Date of birth is text, not a date",IF(AND($K884&lt;&gt;"",NOT(ISNUMBER($K884))),"Contract end is text, not a date","")))))</f>
        <v/>
      </c>
      <c r="AM884" s="41">
        <f>IF($R884=0,0,N($L884)*(1+$Z884+BonusMonths/12+IF($Q884=1,0,EOSB))+N($M884)+(N($L884)+SI_Gross*N($M884))*IF($Q884=1,SI_O,SI_E))</f>
        <v/>
      </c>
      <c r="AN884" s="41">
        <f>IF($R884=0,0,(IF($Q884=1,MedO,MedE+Ticket)+Training)/12)</f>
        <v/>
      </c>
    </row>
    <row r="885">
      <c r="I885" s="35" t="n"/>
      <c r="J885" s="35" t="n"/>
      <c r="K885" s="35" t="n"/>
      <c r="L885" s="36" t="n"/>
      <c r="M885" s="36" t="n"/>
      <c r="P885" s="37" t="n"/>
      <c r="Q885" s="38">
        <f>IF($C885="",0,IF(OR(LOWER(TRIM($G885))="omani",LOWER(TRIM($G885))="oman",LOWER(TRIM($G885))="om",LOWER(TRIM($G885))="local"),1,0))</f>
        <v/>
      </c>
      <c r="R885" s="38">
        <f>IF($C885="",0,IF(OR(ISNUMBER(SEARCH("resign",$N885)),ISNUMBER(SEARCH("terminat",$N885)),ISNUMBER(SEARCH("inactive",$N885)),ISNUMBER(SEARCH("vacan",$N885)),ISNUMBER(SEARCH("deceased",$N885)),ISNUMBER(SEARCH("separated",$N885))),0,1))</f>
        <v/>
      </c>
      <c r="S885">
        <f>IF(OR($R885=0,NOT(ISNUMBER($I885))),"",IFERROR(DATEDIF($I885,DATE(FY,1,1),"y"),""))</f>
        <v/>
      </c>
      <c r="T885">
        <f>IF(OR($R885=0,NOT(ISNUMBER($J885))),"",IFERROR(DATEDIF($J885,DATE(FY,1,1),"y"),0))</f>
        <v/>
      </c>
      <c r="U885" s="38">
        <f>IF(OR($R885=0,NOT(ISNUMBER($I885))),0,IF(YEAR($I885)+IF($Q885=1,RetAgeO,RetAgeE)=FY,MONTH($I885),IF(YEAR($I885)+IF($Q885=1,RetAgeO,RetAgeE)&lt;FY,1,0)))</f>
        <v/>
      </c>
      <c r="V885" s="38">
        <f>IF(OR($R885=0,NOT(ISNUMBER($K885))),0,IF(YEAR($K885)=FY,MONTH($K885),IF(YEAR($K885)&lt;FY,1,0)))</f>
        <v/>
      </c>
      <c r="W885" s="38">
        <f>IF($R885=0,0,MIN(12,IF(AND(ISNUMBER($O885),$O885&gt;=1,$O885&lt;=12),INT($O885),12),IF(AND(RetireExit="Yes",$U885&gt;0),$U885,12),IF(AND(ContractExit="Yes",$V885&gt;0),$V885,12)))</f>
        <v/>
      </c>
      <c r="X885" s="37">
        <f>IF(ISNUMBER($P885),$P885,IncPct)</f>
        <v/>
      </c>
      <c r="Y885" s="39">
        <f>IF($W885=0,0,MAX(0,MIN($W885,IncMonth-1))+MAX(0,$W885-IncMonth+1)*(1+$X885))</f>
        <v/>
      </c>
      <c r="Z885" s="40">
        <f>IF($C885="",0,IFERROR(INDEX(Departments!$B$5:$B$54,MATCH($C885,Departments!$A$5:$A$54,0)),0))</f>
        <v/>
      </c>
      <c r="AA885" s="41">
        <f>N($L885)*$Y885</f>
        <v/>
      </c>
      <c r="AB885" s="41">
        <f>N($M885)*$Y885</f>
        <v/>
      </c>
      <c r="AC885" s="41">
        <f>$AA885*$Z885</f>
        <v/>
      </c>
      <c r="AD885" s="41">
        <f>$AA885*BonusMonths/12</f>
        <v/>
      </c>
      <c r="AE885" s="41">
        <f>($AA885+SI_Gross*$AB885)*IF($Q885=1,SI_O,SI_E)</f>
        <v/>
      </c>
      <c r="AF885" s="41">
        <f>IF($Q885=1,0,$AA885*EOSB)</f>
        <v/>
      </c>
      <c r="AG885" s="41">
        <f>$AN885*$W885</f>
        <v/>
      </c>
      <c r="AH885" s="41">
        <f>SUM($AA885:$AG885)</f>
        <v/>
      </c>
      <c r="AI885" s="41">
        <f>12*($AM885+$AN885)</f>
        <v/>
      </c>
      <c r="AJ885" s="41">
        <f>$AM885*((IncMonth-1)+(13-IncMonth)*(1+$X885))+12*$AN885</f>
        <v/>
      </c>
      <c r="AK885" s="41">
        <f>IF($R885=1,N($L885)+N($M885),0)</f>
        <v/>
      </c>
      <c r="AL885">
        <f>IF($C885="","",IF(N($L885)&lt;=0,"Basic salary missing",IF(ISNA(MATCH($C885,Departments!$A$5:$A$54,0)),"Department not on Departments sheet",IF(AND($I885&lt;&gt;"",NOT(ISNUMBER($I885))),"Date of birth is text, not a date",IF(AND($K885&lt;&gt;"",NOT(ISNUMBER($K885))),"Contract end is text, not a date","")))))</f>
        <v/>
      </c>
      <c r="AM885" s="41">
        <f>IF($R885=0,0,N($L885)*(1+$Z885+BonusMonths/12+IF($Q885=1,0,EOSB))+N($M885)+(N($L885)+SI_Gross*N($M885))*IF($Q885=1,SI_O,SI_E))</f>
        <v/>
      </c>
      <c r="AN885" s="41">
        <f>IF($R885=0,0,(IF($Q885=1,MedO,MedE+Ticket)+Training)/12)</f>
        <v/>
      </c>
    </row>
    <row r="886">
      <c r="I886" s="35" t="n"/>
      <c r="J886" s="35" t="n"/>
      <c r="K886" s="35" t="n"/>
      <c r="L886" s="36" t="n"/>
      <c r="M886" s="36" t="n"/>
      <c r="P886" s="37" t="n"/>
      <c r="Q886" s="38">
        <f>IF($C886="",0,IF(OR(LOWER(TRIM($G886))="omani",LOWER(TRIM($G886))="oman",LOWER(TRIM($G886))="om",LOWER(TRIM($G886))="local"),1,0))</f>
        <v/>
      </c>
      <c r="R886" s="38">
        <f>IF($C886="",0,IF(OR(ISNUMBER(SEARCH("resign",$N886)),ISNUMBER(SEARCH("terminat",$N886)),ISNUMBER(SEARCH("inactive",$N886)),ISNUMBER(SEARCH("vacan",$N886)),ISNUMBER(SEARCH("deceased",$N886)),ISNUMBER(SEARCH("separated",$N886))),0,1))</f>
        <v/>
      </c>
      <c r="S886">
        <f>IF(OR($R886=0,NOT(ISNUMBER($I886))),"",IFERROR(DATEDIF($I886,DATE(FY,1,1),"y"),""))</f>
        <v/>
      </c>
      <c r="T886">
        <f>IF(OR($R886=0,NOT(ISNUMBER($J886))),"",IFERROR(DATEDIF($J886,DATE(FY,1,1),"y"),0))</f>
        <v/>
      </c>
      <c r="U886" s="38">
        <f>IF(OR($R886=0,NOT(ISNUMBER($I886))),0,IF(YEAR($I886)+IF($Q886=1,RetAgeO,RetAgeE)=FY,MONTH($I886),IF(YEAR($I886)+IF($Q886=1,RetAgeO,RetAgeE)&lt;FY,1,0)))</f>
        <v/>
      </c>
      <c r="V886" s="38">
        <f>IF(OR($R886=0,NOT(ISNUMBER($K886))),0,IF(YEAR($K886)=FY,MONTH($K886),IF(YEAR($K886)&lt;FY,1,0)))</f>
        <v/>
      </c>
      <c r="W886" s="38">
        <f>IF($R886=0,0,MIN(12,IF(AND(ISNUMBER($O886),$O886&gt;=1,$O886&lt;=12),INT($O886),12),IF(AND(RetireExit="Yes",$U886&gt;0),$U886,12),IF(AND(ContractExit="Yes",$V886&gt;0),$V886,12)))</f>
        <v/>
      </c>
      <c r="X886" s="37">
        <f>IF(ISNUMBER($P886),$P886,IncPct)</f>
        <v/>
      </c>
      <c r="Y886" s="39">
        <f>IF($W886=0,0,MAX(0,MIN($W886,IncMonth-1))+MAX(0,$W886-IncMonth+1)*(1+$X886))</f>
        <v/>
      </c>
      <c r="Z886" s="40">
        <f>IF($C886="",0,IFERROR(INDEX(Departments!$B$5:$B$54,MATCH($C886,Departments!$A$5:$A$54,0)),0))</f>
        <v/>
      </c>
      <c r="AA886" s="41">
        <f>N($L886)*$Y886</f>
        <v/>
      </c>
      <c r="AB886" s="41">
        <f>N($M886)*$Y886</f>
        <v/>
      </c>
      <c r="AC886" s="41">
        <f>$AA886*$Z886</f>
        <v/>
      </c>
      <c r="AD886" s="41">
        <f>$AA886*BonusMonths/12</f>
        <v/>
      </c>
      <c r="AE886" s="41">
        <f>($AA886+SI_Gross*$AB886)*IF($Q886=1,SI_O,SI_E)</f>
        <v/>
      </c>
      <c r="AF886" s="41">
        <f>IF($Q886=1,0,$AA886*EOSB)</f>
        <v/>
      </c>
      <c r="AG886" s="41">
        <f>$AN886*$W886</f>
        <v/>
      </c>
      <c r="AH886" s="41">
        <f>SUM($AA886:$AG886)</f>
        <v/>
      </c>
      <c r="AI886" s="41">
        <f>12*($AM886+$AN886)</f>
        <v/>
      </c>
      <c r="AJ886" s="41">
        <f>$AM886*((IncMonth-1)+(13-IncMonth)*(1+$X886))+12*$AN886</f>
        <v/>
      </c>
      <c r="AK886" s="41">
        <f>IF($R886=1,N($L886)+N($M886),0)</f>
        <v/>
      </c>
      <c r="AL886">
        <f>IF($C886="","",IF(N($L886)&lt;=0,"Basic salary missing",IF(ISNA(MATCH($C886,Departments!$A$5:$A$54,0)),"Department not on Departments sheet",IF(AND($I886&lt;&gt;"",NOT(ISNUMBER($I886))),"Date of birth is text, not a date",IF(AND($K886&lt;&gt;"",NOT(ISNUMBER($K886))),"Contract end is text, not a date","")))))</f>
        <v/>
      </c>
      <c r="AM886" s="41">
        <f>IF($R886=0,0,N($L886)*(1+$Z886+BonusMonths/12+IF($Q886=1,0,EOSB))+N($M886)+(N($L886)+SI_Gross*N($M886))*IF($Q886=1,SI_O,SI_E))</f>
        <v/>
      </c>
      <c r="AN886" s="41">
        <f>IF($R886=0,0,(IF($Q886=1,MedO,MedE+Ticket)+Training)/12)</f>
        <v/>
      </c>
    </row>
    <row r="887">
      <c r="I887" s="35" t="n"/>
      <c r="J887" s="35" t="n"/>
      <c r="K887" s="35" t="n"/>
      <c r="L887" s="36" t="n"/>
      <c r="M887" s="36" t="n"/>
      <c r="P887" s="37" t="n"/>
      <c r="Q887" s="38">
        <f>IF($C887="",0,IF(OR(LOWER(TRIM($G887))="omani",LOWER(TRIM($G887))="oman",LOWER(TRIM($G887))="om",LOWER(TRIM($G887))="local"),1,0))</f>
        <v/>
      </c>
      <c r="R887" s="38">
        <f>IF($C887="",0,IF(OR(ISNUMBER(SEARCH("resign",$N887)),ISNUMBER(SEARCH("terminat",$N887)),ISNUMBER(SEARCH("inactive",$N887)),ISNUMBER(SEARCH("vacan",$N887)),ISNUMBER(SEARCH("deceased",$N887)),ISNUMBER(SEARCH("separated",$N887))),0,1))</f>
        <v/>
      </c>
      <c r="S887">
        <f>IF(OR($R887=0,NOT(ISNUMBER($I887))),"",IFERROR(DATEDIF($I887,DATE(FY,1,1),"y"),""))</f>
        <v/>
      </c>
      <c r="T887">
        <f>IF(OR($R887=0,NOT(ISNUMBER($J887))),"",IFERROR(DATEDIF($J887,DATE(FY,1,1),"y"),0))</f>
        <v/>
      </c>
      <c r="U887" s="38">
        <f>IF(OR($R887=0,NOT(ISNUMBER($I887))),0,IF(YEAR($I887)+IF($Q887=1,RetAgeO,RetAgeE)=FY,MONTH($I887),IF(YEAR($I887)+IF($Q887=1,RetAgeO,RetAgeE)&lt;FY,1,0)))</f>
        <v/>
      </c>
      <c r="V887" s="38">
        <f>IF(OR($R887=0,NOT(ISNUMBER($K887))),0,IF(YEAR($K887)=FY,MONTH($K887),IF(YEAR($K887)&lt;FY,1,0)))</f>
        <v/>
      </c>
      <c r="W887" s="38">
        <f>IF($R887=0,0,MIN(12,IF(AND(ISNUMBER($O887),$O887&gt;=1,$O887&lt;=12),INT($O887),12),IF(AND(RetireExit="Yes",$U887&gt;0),$U887,12),IF(AND(ContractExit="Yes",$V887&gt;0),$V887,12)))</f>
        <v/>
      </c>
      <c r="X887" s="37">
        <f>IF(ISNUMBER($P887),$P887,IncPct)</f>
        <v/>
      </c>
      <c r="Y887" s="39">
        <f>IF($W887=0,0,MAX(0,MIN($W887,IncMonth-1))+MAX(0,$W887-IncMonth+1)*(1+$X887))</f>
        <v/>
      </c>
      <c r="Z887" s="40">
        <f>IF($C887="",0,IFERROR(INDEX(Departments!$B$5:$B$54,MATCH($C887,Departments!$A$5:$A$54,0)),0))</f>
        <v/>
      </c>
      <c r="AA887" s="41">
        <f>N($L887)*$Y887</f>
        <v/>
      </c>
      <c r="AB887" s="41">
        <f>N($M887)*$Y887</f>
        <v/>
      </c>
      <c r="AC887" s="41">
        <f>$AA887*$Z887</f>
        <v/>
      </c>
      <c r="AD887" s="41">
        <f>$AA887*BonusMonths/12</f>
        <v/>
      </c>
      <c r="AE887" s="41">
        <f>($AA887+SI_Gross*$AB887)*IF($Q887=1,SI_O,SI_E)</f>
        <v/>
      </c>
      <c r="AF887" s="41">
        <f>IF($Q887=1,0,$AA887*EOSB)</f>
        <v/>
      </c>
      <c r="AG887" s="41">
        <f>$AN887*$W887</f>
        <v/>
      </c>
      <c r="AH887" s="41">
        <f>SUM($AA887:$AG887)</f>
        <v/>
      </c>
      <c r="AI887" s="41">
        <f>12*($AM887+$AN887)</f>
        <v/>
      </c>
      <c r="AJ887" s="41">
        <f>$AM887*((IncMonth-1)+(13-IncMonth)*(1+$X887))+12*$AN887</f>
        <v/>
      </c>
      <c r="AK887" s="41">
        <f>IF($R887=1,N($L887)+N($M887),0)</f>
        <v/>
      </c>
      <c r="AL887">
        <f>IF($C887="","",IF(N($L887)&lt;=0,"Basic salary missing",IF(ISNA(MATCH($C887,Departments!$A$5:$A$54,0)),"Department not on Departments sheet",IF(AND($I887&lt;&gt;"",NOT(ISNUMBER($I887))),"Date of birth is text, not a date",IF(AND($K887&lt;&gt;"",NOT(ISNUMBER($K887))),"Contract end is text, not a date","")))))</f>
        <v/>
      </c>
      <c r="AM887" s="41">
        <f>IF($R887=0,0,N($L887)*(1+$Z887+BonusMonths/12+IF($Q887=1,0,EOSB))+N($M887)+(N($L887)+SI_Gross*N($M887))*IF($Q887=1,SI_O,SI_E))</f>
        <v/>
      </c>
      <c r="AN887" s="41">
        <f>IF($R887=0,0,(IF($Q887=1,MedO,MedE+Ticket)+Training)/12)</f>
        <v/>
      </c>
    </row>
    <row r="888">
      <c r="I888" s="35" t="n"/>
      <c r="J888" s="35" t="n"/>
      <c r="K888" s="35" t="n"/>
      <c r="L888" s="36" t="n"/>
      <c r="M888" s="36" t="n"/>
      <c r="P888" s="37" t="n"/>
      <c r="Q888" s="38">
        <f>IF($C888="",0,IF(OR(LOWER(TRIM($G888))="omani",LOWER(TRIM($G888))="oman",LOWER(TRIM($G888))="om",LOWER(TRIM($G888))="local"),1,0))</f>
        <v/>
      </c>
      <c r="R888" s="38">
        <f>IF($C888="",0,IF(OR(ISNUMBER(SEARCH("resign",$N888)),ISNUMBER(SEARCH("terminat",$N888)),ISNUMBER(SEARCH("inactive",$N888)),ISNUMBER(SEARCH("vacan",$N888)),ISNUMBER(SEARCH("deceased",$N888)),ISNUMBER(SEARCH("separated",$N888))),0,1))</f>
        <v/>
      </c>
      <c r="S888">
        <f>IF(OR($R888=0,NOT(ISNUMBER($I888))),"",IFERROR(DATEDIF($I888,DATE(FY,1,1),"y"),""))</f>
        <v/>
      </c>
      <c r="T888">
        <f>IF(OR($R888=0,NOT(ISNUMBER($J888))),"",IFERROR(DATEDIF($J888,DATE(FY,1,1),"y"),0))</f>
        <v/>
      </c>
      <c r="U888" s="38">
        <f>IF(OR($R888=0,NOT(ISNUMBER($I888))),0,IF(YEAR($I888)+IF($Q888=1,RetAgeO,RetAgeE)=FY,MONTH($I888),IF(YEAR($I888)+IF($Q888=1,RetAgeO,RetAgeE)&lt;FY,1,0)))</f>
        <v/>
      </c>
      <c r="V888" s="38">
        <f>IF(OR($R888=0,NOT(ISNUMBER($K888))),0,IF(YEAR($K888)=FY,MONTH($K888),IF(YEAR($K888)&lt;FY,1,0)))</f>
        <v/>
      </c>
      <c r="W888" s="38">
        <f>IF($R888=0,0,MIN(12,IF(AND(ISNUMBER($O888),$O888&gt;=1,$O888&lt;=12),INT($O888),12),IF(AND(RetireExit="Yes",$U888&gt;0),$U888,12),IF(AND(ContractExit="Yes",$V888&gt;0),$V888,12)))</f>
        <v/>
      </c>
      <c r="X888" s="37">
        <f>IF(ISNUMBER($P888),$P888,IncPct)</f>
        <v/>
      </c>
      <c r="Y888" s="39">
        <f>IF($W888=0,0,MAX(0,MIN($W888,IncMonth-1))+MAX(0,$W888-IncMonth+1)*(1+$X888))</f>
        <v/>
      </c>
      <c r="Z888" s="40">
        <f>IF($C888="",0,IFERROR(INDEX(Departments!$B$5:$B$54,MATCH($C888,Departments!$A$5:$A$54,0)),0))</f>
        <v/>
      </c>
      <c r="AA888" s="41">
        <f>N($L888)*$Y888</f>
        <v/>
      </c>
      <c r="AB888" s="41">
        <f>N($M888)*$Y888</f>
        <v/>
      </c>
      <c r="AC888" s="41">
        <f>$AA888*$Z888</f>
        <v/>
      </c>
      <c r="AD888" s="41">
        <f>$AA888*BonusMonths/12</f>
        <v/>
      </c>
      <c r="AE888" s="41">
        <f>($AA888+SI_Gross*$AB888)*IF($Q888=1,SI_O,SI_E)</f>
        <v/>
      </c>
      <c r="AF888" s="41">
        <f>IF($Q888=1,0,$AA888*EOSB)</f>
        <v/>
      </c>
      <c r="AG888" s="41">
        <f>$AN888*$W888</f>
        <v/>
      </c>
      <c r="AH888" s="41">
        <f>SUM($AA888:$AG888)</f>
        <v/>
      </c>
      <c r="AI888" s="41">
        <f>12*($AM888+$AN888)</f>
        <v/>
      </c>
      <c r="AJ888" s="41">
        <f>$AM888*((IncMonth-1)+(13-IncMonth)*(1+$X888))+12*$AN888</f>
        <v/>
      </c>
      <c r="AK888" s="41">
        <f>IF($R888=1,N($L888)+N($M888),0)</f>
        <v/>
      </c>
      <c r="AL888">
        <f>IF($C888="","",IF(N($L888)&lt;=0,"Basic salary missing",IF(ISNA(MATCH($C888,Departments!$A$5:$A$54,0)),"Department not on Departments sheet",IF(AND($I888&lt;&gt;"",NOT(ISNUMBER($I888))),"Date of birth is text, not a date",IF(AND($K888&lt;&gt;"",NOT(ISNUMBER($K888))),"Contract end is text, not a date","")))))</f>
        <v/>
      </c>
      <c r="AM888" s="41">
        <f>IF($R888=0,0,N($L888)*(1+$Z888+BonusMonths/12+IF($Q888=1,0,EOSB))+N($M888)+(N($L888)+SI_Gross*N($M888))*IF($Q888=1,SI_O,SI_E))</f>
        <v/>
      </c>
      <c r="AN888" s="41">
        <f>IF($R888=0,0,(IF($Q888=1,MedO,MedE+Ticket)+Training)/12)</f>
        <v/>
      </c>
    </row>
    <row r="889">
      <c r="I889" s="35" t="n"/>
      <c r="J889" s="35" t="n"/>
      <c r="K889" s="35" t="n"/>
      <c r="L889" s="36" t="n"/>
      <c r="M889" s="36" t="n"/>
      <c r="P889" s="37" t="n"/>
      <c r="Q889" s="38">
        <f>IF($C889="",0,IF(OR(LOWER(TRIM($G889))="omani",LOWER(TRIM($G889))="oman",LOWER(TRIM($G889))="om",LOWER(TRIM($G889))="local"),1,0))</f>
        <v/>
      </c>
      <c r="R889" s="38">
        <f>IF($C889="",0,IF(OR(ISNUMBER(SEARCH("resign",$N889)),ISNUMBER(SEARCH("terminat",$N889)),ISNUMBER(SEARCH("inactive",$N889)),ISNUMBER(SEARCH("vacan",$N889)),ISNUMBER(SEARCH("deceased",$N889)),ISNUMBER(SEARCH("separated",$N889))),0,1))</f>
        <v/>
      </c>
      <c r="S889">
        <f>IF(OR($R889=0,NOT(ISNUMBER($I889))),"",IFERROR(DATEDIF($I889,DATE(FY,1,1),"y"),""))</f>
        <v/>
      </c>
      <c r="T889">
        <f>IF(OR($R889=0,NOT(ISNUMBER($J889))),"",IFERROR(DATEDIF($J889,DATE(FY,1,1),"y"),0))</f>
        <v/>
      </c>
      <c r="U889" s="38">
        <f>IF(OR($R889=0,NOT(ISNUMBER($I889))),0,IF(YEAR($I889)+IF($Q889=1,RetAgeO,RetAgeE)=FY,MONTH($I889),IF(YEAR($I889)+IF($Q889=1,RetAgeO,RetAgeE)&lt;FY,1,0)))</f>
        <v/>
      </c>
      <c r="V889" s="38">
        <f>IF(OR($R889=0,NOT(ISNUMBER($K889))),0,IF(YEAR($K889)=FY,MONTH($K889),IF(YEAR($K889)&lt;FY,1,0)))</f>
        <v/>
      </c>
      <c r="W889" s="38">
        <f>IF($R889=0,0,MIN(12,IF(AND(ISNUMBER($O889),$O889&gt;=1,$O889&lt;=12),INT($O889),12),IF(AND(RetireExit="Yes",$U889&gt;0),$U889,12),IF(AND(ContractExit="Yes",$V889&gt;0),$V889,12)))</f>
        <v/>
      </c>
      <c r="X889" s="37">
        <f>IF(ISNUMBER($P889),$P889,IncPct)</f>
        <v/>
      </c>
      <c r="Y889" s="39">
        <f>IF($W889=0,0,MAX(0,MIN($W889,IncMonth-1))+MAX(0,$W889-IncMonth+1)*(1+$X889))</f>
        <v/>
      </c>
      <c r="Z889" s="40">
        <f>IF($C889="",0,IFERROR(INDEX(Departments!$B$5:$B$54,MATCH($C889,Departments!$A$5:$A$54,0)),0))</f>
        <v/>
      </c>
      <c r="AA889" s="41">
        <f>N($L889)*$Y889</f>
        <v/>
      </c>
      <c r="AB889" s="41">
        <f>N($M889)*$Y889</f>
        <v/>
      </c>
      <c r="AC889" s="41">
        <f>$AA889*$Z889</f>
        <v/>
      </c>
      <c r="AD889" s="41">
        <f>$AA889*BonusMonths/12</f>
        <v/>
      </c>
      <c r="AE889" s="41">
        <f>($AA889+SI_Gross*$AB889)*IF($Q889=1,SI_O,SI_E)</f>
        <v/>
      </c>
      <c r="AF889" s="41">
        <f>IF($Q889=1,0,$AA889*EOSB)</f>
        <v/>
      </c>
      <c r="AG889" s="41">
        <f>$AN889*$W889</f>
        <v/>
      </c>
      <c r="AH889" s="41">
        <f>SUM($AA889:$AG889)</f>
        <v/>
      </c>
      <c r="AI889" s="41">
        <f>12*($AM889+$AN889)</f>
        <v/>
      </c>
      <c r="AJ889" s="41">
        <f>$AM889*((IncMonth-1)+(13-IncMonth)*(1+$X889))+12*$AN889</f>
        <v/>
      </c>
      <c r="AK889" s="41">
        <f>IF($R889=1,N($L889)+N($M889),0)</f>
        <v/>
      </c>
      <c r="AL889">
        <f>IF($C889="","",IF(N($L889)&lt;=0,"Basic salary missing",IF(ISNA(MATCH($C889,Departments!$A$5:$A$54,0)),"Department not on Departments sheet",IF(AND($I889&lt;&gt;"",NOT(ISNUMBER($I889))),"Date of birth is text, not a date",IF(AND($K889&lt;&gt;"",NOT(ISNUMBER($K889))),"Contract end is text, not a date","")))))</f>
        <v/>
      </c>
      <c r="AM889" s="41">
        <f>IF($R889=0,0,N($L889)*(1+$Z889+BonusMonths/12+IF($Q889=1,0,EOSB))+N($M889)+(N($L889)+SI_Gross*N($M889))*IF($Q889=1,SI_O,SI_E))</f>
        <v/>
      </c>
      <c r="AN889" s="41">
        <f>IF($R889=0,0,(IF($Q889=1,MedO,MedE+Ticket)+Training)/12)</f>
        <v/>
      </c>
    </row>
    <row r="890">
      <c r="I890" s="35" t="n"/>
      <c r="J890" s="35" t="n"/>
      <c r="K890" s="35" t="n"/>
      <c r="L890" s="36" t="n"/>
      <c r="M890" s="36" t="n"/>
      <c r="P890" s="37" t="n"/>
      <c r="Q890" s="38">
        <f>IF($C890="",0,IF(OR(LOWER(TRIM($G890))="omani",LOWER(TRIM($G890))="oman",LOWER(TRIM($G890))="om",LOWER(TRIM($G890))="local"),1,0))</f>
        <v/>
      </c>
      <c r="R890" s="38">
        <f>IF($C890="",0,IF(OR(ISNUMBER(SEARCH("resign",$N890)),ISNUMBER(SEARCH("terminat",$N890)),ISNUMBER(SEARCH("inactive",$N890)),ISNUMBER(SEARCH("vacan",$N890)),ISNUMBER(SEARCH("deceased",$N890)),ISNUMBER(SEARCH("separated",$N890))),0,1))</f>
        <v/>
      </c>
      <c r="S890">
        <f>IF(OR($R890=0,NOT(ISNUMBER($I890))),"",IFERROR(DATEDIF($I890,DATE(FY,1,1),"y"),""))</f>
        <v/>
      </c>
      <c r="T890">
        <f>IF(OR($R890=0,NOT(ISNUMBER($J890))),"",IFERROR(DATEDIF($J890,DATE(FY,1,1),"y"),0))</f>
        <v/>
      </c>
      <c r="U890" s="38">
        <f>IF(OR($R890=0,NOT(ISNUMBER($I890))),0,IF(YEAR($I890)+IF($Q890=1,RetAgeO,RetAgeE)=FY,MONTH($I890),IF(YEAR($I890)+IF($Q890=1,RetAgeO,RetAgeE)&lt;FY,1,0)))</f>
        <v/>
      </c>
      <c r="V890" s="38">
        <f>IF(OR($R890=0,NOT(ISNUMBER($K890))),0,IF(YEAR($K890)=FY,MONTH($K890),IF(YEAR($K890)&lt;FY,1,0)))</f>
        <v/>
      </c>
      <c r="W890" s="38">
        <f>IF($R890=0,0,MIN(12,IF(AND(ISNUMBER($O890),$O890&gt;=1,$O890&lt;=12),INT($O890),12),IF(AND(RetireExit="Yes",$U890&gt;0),$U890,12),IF(AND(ContractExit="Yes",$V890&gt;0),$V890,12)))</f>
        <v/>
      </c>
      <c r="X890" s="37">
        <f>IF(ISNUMBER($P890),$P890,IncPct)</f>
        <v/>
      </c>
      <c r="Y890" s="39">
        <f>IF($W890=0,0,MAX(0,MIN($W890,IncMonth-1))+MAX(0,$W890-IncMonth+1)*(1+$X890))</f>
        <v/>
      </c>
      <c r="Z890" s="40">
        <f>IF($C890="",0,IFERROR(INDEX(Departments!$B$5:$B$54,MATCH($C890,Departments!$A$5:$A$54,0)),0))</f>
        <v/>
      </c>
      <c r="AA890" s="41">
        <f>N($L890)*$Y890</f>
        <v/>
      </c>
      <c r="AB890" s="41">
        <f>N($M890)*$Y890</f>
        <v/>
      </c>
      <c r="AC890" s="41">
        <f>$AA890*$Z890</f>
        <v/>
      </c>
      <c r="AD890" s="41">
        <f>$AA890*BonusMonths/12</f>
        <v/>
      </c>
      <c r="AE890" s="41">
        <f>($AA890+SI_Gross*$AB890)*IF($Q890=1,SI_O,SI_E)</f>
        <v/>
      </c>
      <c r="AF890" s="41">
        <f>IF($Q890=1,0,$AA890*EOSB)</f>
        <v/>
      </c>
      <c r="AG890" s="41">
        <f>$AN890*$W890</f>
        <v/>
      </c>
      <c r="AH890" s="41">
        <f>SUM($AA890:$AG890)</f>
        <v/>
      </c>
      <c r="AI890" s="41">
        <f>12*($AM890+$AN890)</f>
        <v/>
      </c>
      <c r="AJ890" s="41">
        <f>$AM890*((IncMonth-1)+(13-IncMonth)*(1+$X890))+12*$AN890</f>
        <v/>
      </c>
      <c r="AK890" s="41">
        <f>IF($R890=1,N($L890)+N($M890),0)</f>
        <v/>
      </c>
      <c r="AL890">
        <f>IF($C890="","",IF(N($L890)&lt;=0,"Basic salary missing",IF(ISNA(MATCH($C890,Departments!$A$5:$A$54,0)),"Department not on Departments sheet",IF(AND($I890&lt;&gt;"",NOT(ISNUMBER($I890))),"Date of birth is text, not a date",IF(AND($K890&lt;&gt;"",NOT(ISNUMBER($K890))),"Contract end is text, not a date","")))))</f>
        <v/>
      </c>
      <c r="AM890" s="41">
        <f>IF($R890=0,0,N($L890)*(1+$Z890+BonusMonths/12+IF($Q890=1,0,EOSB))+N($M890)+(N($L890)+SI_Gross*N($M890))*IF($Q890=1,SI_O,SI_E))</f>
        <v/>
      </c>
      <c r="AN890" s="41">
        <f>IF($R890=0,0,(IF($Q890=1,MedO,MedE+Ticket)+Training)/12)</f>
        <v/>
      </c>
    </row>
    <row r="891">
      <c r="I891" s="35" t="n"/>
      <c r="J891" s="35" t="n"/>
      <c r="K891" s="35" t="n"/>
      <c r="L891" s="36" t="n"/>
      <c r="M891" s="36" t="n"/>
      <c r="P891" s="37" t="n"/>
      <c r="Q891" s="38">
        <f>IF($C891="",0,IF(OR(LOWER(TRIM($G891))="omani",LOWER(TRIM($G891))="oman",LOWER(TRIM($G891))="om",LOWER(TRIM($G891))="local"),1,0))</f>
        <v/>
      </c>
      <c r="R891" s="38">
        <f>IF($C891="",0,IF(OR(ISNUMBER(SEARCH("resign",$N891)),ISNUMBER(SEARCH("terminat",$N891)),ISNUMBER(SEARCH("inactive",$N891)),ISNUMBER(SEARCH("vacan",$N891)),ISNUMBER(SEARCH("deceased",$N891)),ISNUMBER(SEARCH("separated",$N891))),0,1))</f>
        <v/>
      </c>
      <c r="S891">
        <f>IF(OR($R891=0,NOT(ISNUMBER($I891))),"",IFERROR(DATEDIF($I891,DATE(FY,1,1),"y"),""))</f>
        <v/>
      </c>
      <c r="T891">
        <f>IF(OR($R891=0,NOT(ISNUMBER($J891))),"",IFERROR(DATEDIF($J891,DATE(FY,1,1),"y"),0))</f>
        <v/>
      </c>
      <c r="U891" s="38">
        <f>IF(OR($R891=0,NOT(ISNUMBER($I891))),0,IF(YEAR($I891)+IF($Q891=1,RetAgeO,RetAgeE)=FY,MONTH($I891),IF(YEAR($I891)+IF($Q891=1,RetAgeO,RetAgeE)&lt;FY,1,0)))</f>
        <v/>
      </c>
      <c r="V891" s="38">
        <f>IF(OR($R891=0,NOT(ISNUMBER($K891))),0,IF(YEAR($K891)=FY,MONTH($K891),IF(YEAR($K891)&lt;FY,1,0)))</f>
        <v/>
      </c>
      <c r="W891" s="38">
        <f>IF($R891=0,0,MIN(12,IF(AND(ISNUMBER($O891),$O891&gt;=1,$O891&lt;=12),INT($O891),12),IF(AND(RetireExit="Yes",$U891&gt;0),$U891,12),IF(AND(ContractExit="Yes",$V891&gt;0),$V891,12)))</f>
        <v/>
      </c>
      <c r="X891" s="37">
        <f>IF(ISNUMBER($P891),$P891,IncPct)</f>
        <v/>
      </c>
      <c r="Y891" s="39">
        <f>IF($W891=0,0,MAX(0,MIN($W891,IncMonth-1))+MAX(0,$W891-IncMonth+1)*(1+$X891))</f>
        <v/>
      </c>
      <c r="Z891" s="40">
        <f>IF($C891="",0,IFERROR(INDEX(Departments!$B$5:$B$54,MATCH($C891,Departments!$A$5:$A$54,0)),0))</f>
        <v/>
      </c>
      <c r="AA891" s="41">
        <f>N($L891)*$Y891</f>
        <v/>
      </c>
      <c r="AB891" s="41">
        <f>N($M891)*$Y891</f>
        <v/>
      </c>
      <c r="AC891" s="41">
        <f>$AA891*$Z891</f>
        <v/>
      </c>
      <c r="AD891" s="41">
        <f>$AA891*BonusMonths/12</f>
        <v/>
      </c>
      <c r="AE891" s="41">
        <f>($AA891+SI_Gross*$AB891)*IF($Q891=1,SI_O,SI_E)</f>
        <v/>
      </c>
      <c r="AF891" s="41">
        <f>IF($Q891=1,0,$AA891*EOSB)</f>
        <v/>
      </c>
      <c r="AG891" s="41">
        <f>$AN891*$W891</f>
        <v/>
      </c>
      <c r="AH891" s="41">
        <f>SUM($AA891:$AG891)</f>
        <v/>
      </c>
      <c r="AI891" s="41">
        <f>12*($AM891+$AN891)</f>
        <v/>
      </c>
      <c r="AJ891" s="41">
        <f>$AM891*((IncMonth-1)+(13-IncMonth)*(1+$X891))+12*$AN891</f>
        <v/>
      </c>
      <c r="AK891" s="41">
        <f>IF($R891=1,N($L891)+N($M891),0)</f>
        <v/>
      </c>
      <c r="AL891">
        <f>IF($C891="","",IF(N($L891)&lt;=0,"Basic salary missing",IF(ISNA(MATCH($C891,Departments!$A$5:$A$54,0)),"Department not on Departments sheet",IF(AND($I891&lt;&gt;"",NOT(ISNUMBER($I891))),"Date of birth is text, not a date",IF(AND($K891&lt;&gt;"",NOT(ISNUMBER($K891))),"Contract end is text, not a date","")))))</f>
        <v/>
      </c>
      <c r="AM891" s="41">
        <f>IF($R891=0,0,N($L891)*(1+$Z891+BonusMonths/12+IF($Q891=1,0,EOSB))+N($M891)+(N($L891)+SI_Gross*N($M891))*IF($Q891=1,SI_O,SI_E))</f>
        <v/>
      </c>
      <c r="AN891" s="41">
        <f>IF($R891=0,0,(IF($Q891=1,MedO,MedE+Ticket)+Training)/12)</f>
        <v/>
      </c>
    </row>
    <row r="892">
      <c r="I892" s="35" t="n"/>
      <c r="J892" s="35" t="n"/>
      <c r="K892" s="35" t="n"/>
      <c r="L892" s="36" t="n"/>
      <c r="M892" s="36" t="n"/>
      <c r="P892" s="37" t="n"/>
      <c r="Q892" s="38">
        <f>IF($C892="",0,IF(OR(LOWER(TRIM($G892))="omani",LOWER(TRIM($G892))="oman",LOWER(TRIM($G892))="om",LOWER(TRIM($G892))="local"),1,0))</f>
        <v/>
      </c>
      <c r="R892" s="38">
        <f>IF($C892="",0,IF(OR(ISNUMBER(SEARCH("resign",$N892)),ISNUMBER(SEARCH("terminat",$N892)),ISNUMBER(SEARCH("inactive",$N892)),ISNUMBER(SEARCH("vacan",$N892)),ISNUMBER(SEARCH("deceased",$N892)),ISNUMBER(SEARCH("separated",$N892))),0,1))</f>
        <v/>
      </c>
      <c r="S892">
        <f>IF(OR($R892=0,NOT(ISNUMBER($I892))),"",IFERROR(DATEDIF($I892,DATE(FY,1,1),"y"),""))</f>
        <v/>
      </c>
      <c r="T892">
        <f>IF(OR($R892=0,NOT(ISNUMBER($J892))),"",IFERROR(DATEDIF($J892,DATE(FY,1,1),"y"),0))</f>
        <v/>
      </c>
      <c r="U892" s="38">
        <f>IF(OR($R892=0,NOT(ISNUMBER($I892))),0,IF(YEAR($I892)+IF($Q892=1,RetAgeO,RetAgeE)=FY,MONTH($I892),IF(YEAR($I892)+IF($Q892=1,RetAgeO,RetAgeE)&lt;FY,1,0)))</f>
        <v/>
      </c>
      <c r="V892" s="38">
        <f>IF(OR($R892=0,NOT(ISNUMBER($K892))),0,IF(YEAR($K892)=FY,MONTH($K892),IF(YEAR($K892)&lt;FY,1,0)))</f>
        <v/>
      </c>
      <c r="W892" s="38">
        <f>IF($R892=0,0,MIN(12,IF(AND(ISNUMBER($O892),$O892&gt;=1,$O892&lt;=12),INT($O892),12),IF(AND(RetireExit="Yes",$U892&gt;0),$U892,12),IF(AND(ContractExit="Yes",$V892&gt;0),$V892,12)))</f>
        <v/>
      </c>
      <c r="X892" s="37">
        <f>IF(ISNUMBER($P892),$P892,IncPct)</f>
        <v/>
      </c>
      <c r="Y892" s="39">
        <f>IF($W892=0,0,MAX(0,MIN($W892,IncMonth-1))+MAX(0,$W892-IncMonth+1)*(1+$X892))</f>
        <v/>
      </c>
      <c r="Z892" s="40">
        <f>IF($C892="",0,IFERROR(INDEX(Departments!$B$5:$B$54,MATCH($C892,Departments!$A$5:$A$54,0)),0))</f>
        <v/>
      </c>
      <c r="AA892" s="41">
        <f>N($L892)*$Y892</f>
        <v/>
      </c>
      <c r="AB892" s="41">
        <f>N($M892)*$Y892</f>
        <v/>
      </c>
      <c r="AC892" s="41">
        <f>$AA892*$Z892</f>
        <v/>
      </c>
      <c r="AD892" s="41">
        <f>$AA892*BonusMonths/12</f>
        <v/>
      </c>
      <c r="AE892" s="41">
        <f>($AA892+SI_Gross*$AB892)*IF($Q892=1,SI_O,SI_E)</f>
        <v/>
      </c>
      <c r="AF892" s="41">
        <f>IF($Q892=1,0,$AA892*EOSB)</f>
        <v/>
      </c>
      <c r="AG892" s="41">
        <f>$AN892*$W892</f>
        <v/>
      </c>
      <c r="AH892" s="41">
        <f>SUM($AA892:$AG892)</f>
        <v/>
      </c>
      <c r="AI892" s="41">
        <f>12*($AM892+$AN892)</f>
        <v/>
      </c>
      <c r="AJ892" s="41">
        <f>$AM892*((IncMonth-1)+(13-IncMonth)*(1+$X892))+12*$AN892</f>
        <v/>
      </c>
      <c r="AK892" s="41">
        <f>IF($R892=1,N($L892)+N($M892),0)</f>
        <v/>
      </c>
      <c r="AL892">
        <f>IF($C892="","",IF(N($L892)&lt;=0,"Basic salary missing",IF(ISNA(MATCH($C892,Departments!$A$5:$A$54,0)),"Department not on Departments sheet",IF(AND($I892&lt;&gt;"",NOT(ISNUMBER($I892))),"Date of birth is text, not a date",IF(AND($K892&lt;&gt;"",NOT(ISNUMBER($K892))),"Contract end is text, not a date","")))))</f>
        <v/>
      </c>
      <c r="AM892" s="41">
        <f>IF($R892=0,0,N($L892)*(1+$Z892+BonusMonths/12+IF($Q892=1,0,EOSB))+N($M892)+(N($L892)+SI_Gross*N($M892))*IF($Q892=1,SI_O,SI_E))</f>
        <v/>
      </c>
      <c r="AN892" s="41">
        <f>IF($R892=0,0,(IF($Q892=1,MedO,MedE+Ticket)+Training)/12)</f>
        <v/>
      </c>
    </row>
    <row r="893">
      <c r="I893" s="35" t="n"/>
      <c r="J893" s="35" t="n"/>
      <c r="K893" s="35" t="n"/>
      <c r="L893" s="36" t="n"/>
      <c r="M893" s="36" t="n"/>
      <c r="P893" s="37" t="n"/>
      <c r="Q893" s="38">
        <f>IF($C893="",0,IF(OR(LOWER(TRIM($G893))="omani",LOWER(TRIM($G893))="oman",LOWER(TRIM($G893))="om",LOWER(TRIM($G893))="local"),1,0))</f>
        <v/>
      </c>
      <c r="R893" s="38">
        <f>IF($C893="",0,IF(OR(ISNUMBER(SEARCH("resign",$N893)),ISNUMBER(SEARCH("terminat",$N893)),ISNUMBER(SEARCH("inactive",$N893)),ISNUMBER(SEARCH("vacan",$N893)),ISNUMBER(SEARCH("deceased",$N893)),ISNUMBER(SEARCH("separated",$N893))),0,1))</f>
        <v/>
      </c>
      <c r="S893">
        <f>IF(OR($R893=0,NOT(ISNUMBER($I893))),"",IFERROR(DATEDIF($I893,DATE(FY,1,1),"y"),""))</f>
        <v/>
      </c>
      <c r="T893">
        <f>IF(OR($R893=0,NOT(ISNUMBER($J893))),"",IFERROR(DATEDIF($J893,DATE(FY,1,1),"y"),0))</f>
        <v/>
      </c>
      <c r="U893" s="38">
        <f>IF(OR($R893=0,NOT(ISNUMBER($I893))),0,IF(YEAR($I893)+IF($Q893=1,RetAgeO,RetAgeE)=FY,MONTH($I893),IF(YEAR($I893)+IF($Q893=1,RetAgeO,RetAgeE)&lt;FY,1,0)))</f>
        <v/>
      </c>
      <c r="V893" s="38">
        <f>IF(OR($R893=0,NOT(ISNUMBER($K893))),0,IF(YEAR($K893)=FY,MONTH($K893),IF(YEAR($K893)&lt;FY,1,0)))</f>
        <v/>
      </c>
      <c r="W893" s="38">
        <f>IF($R893=0,0,MIN(12,IF(AND(ISNUMBER($O893),$O893&gt;=1,$O893&lt;=12),INT($O893),12),IF(AND(RetireExit="Yes",$U893&gt;0),$U893,12),IF(AND(ContractExit="Yes",$V893&gt;0),$V893,12)))</f>
        <v/>
      </c>
      <c r="X893" s="37">
        <f>IF(ISNUMBER($P893),$P893,IncPct)</f>
        <v/>
      </c>
      <c r="Y893" s="39">
        <f>IF($W893=0,0,MAX(0,MIN($W893,IncMonth-1))+MAX(0,$W893-IncMonth+1)*(1+$X893))</f>
        <v/>
      </c>
      <c r="Z893" s="40">
        <f>IF($C893="",0,IFERROR(INDEX(Departments!$B$5:$B$54,MATCH($C893,Departments!$A$5:$A$54,0)),0))</f>
        <v/>
      </c>
      <c r="AA893" s="41">
        <f>N($L893)*$Y893</f>
        <v/>
      </c>
      <c r="AB893" s="41">
        <f>N($M893)*$Y893</f>
        <v/>
      </c>
      <c r="AC893" s="41">
        <f>$AA893*$Z893</f>
        <v/>
      </c>
      <c r="AD893" s="41">
        <f>$AA893*BonusMonths/12</f>
        <v/>
      </c>
      <c r="AE893" s="41">
        <f>($AA893+SI_Gross*$AB893)*IF($Q893=1,SI_O,SI_E)</f>
        <v/>
      </c>
      <c r="AF893" s="41">
        <f>IF($Q893=1,0,$AA893*EOSB)</f>
        <v/>
      </c>
      <c r="AG893" s="41">
        <f>$AN893*$W893</f>
        <v/>
      </c>
      <c r="AH893" s="41">
        <f>SUM($AA893:$AG893)</f>
        <v/>
      </c>
      <c r="AI893" s="41">
        <f>12*($AM893+$AN893)</f>
        <v/>
      </c>
      <c r="AJ893" s="41">
        <f>$AM893*((IncMonth-1)+(13-IncMonth)*(1+$X893))+12*$AN893</f>
        <v/>
      </c>
      <c r="AK893" s="41">
        <f>IF($R893=1,N($L893)+N($M893),0)</f>
        <v/>
      </c>
      <c r="AL893">
        <f>IF($C893="","",IF(N($L893)&lt;=0,"Basic salary missing",IF(ISNA(MATCH($C893,Departments!$A$5:$A$54,0)),"Department not on Departments sheet",IF(AND($I893&lt;&gt;"",NOT(ISNUMBER($I893))),"Date of birth is text, not a date",IF(AND($K893&lt;&gt;"",NOT(ISNUMBER($K893))),"Contract end is text, not a date","")))))</f>
        <v/>
      </c>
      <c r="AM893" s="41">
        <f>IF($R893=0,0,N($L893)*(1+$Z893+BonusMonths/12+IF($Q893=1,0,EOSB))+N($M893)+(N($L893)+SI_Gross*N($M893))*IF($Q893=1,SI_O,SI_E))</f>
        <v/>
      </c>
      <c r="AN893" s="41">
        <f>IF($R893=0,0,(IF($Q893=1,MedO,MedE+Ticket)+Training)/12)</f>
        <v/>
      </c>
    </row>
    <row r="894">
      <c r="I894" s="35" t="n"/>
      <c r="J894" s="35" t="n"/>
      <c r="K894" s="35" t="n"/>
      <c r="L894" s="36" t="n"/>
      <c r="M894" s="36" t="n"/>
      <c r="P894" s="37" t="n"/>
      <c r="Q894" s="38">
        <f>IF($C894="",0,IF(OR(LOWER(TRIM($G894))="omani",LOWER(TRIM($G894))="oman",LOWER(TRIM($G894))="om",LOWER(TRIM($G894))="local"),1,0))</f>
        <v/>
      </c>
      <c r="R894" s="38">
        <f>IF($C894="",0,IF(OR(ISNUMBER(SEARCH("resign",$N894)),ISNUMBER(SEARCH("terminat",$N894)),ISNUMBER(SEARCH("inactive",$N894)),ISNUMBER(SEARCH("vacan",$N894)),ISNUMBER(SEARCH("deceased",$N894)),ISNUMBER(SEARCH("separated",$N894))),0,1))</f>
        <v/>
      </c>
      <c r="S894">
        <f>IF(OR($R894=0,NOT(ISNUMBER($I894))),"",IFERROR(DATEDIF($I894,DATE(FY,1,1),"y"),""))</f>
        <v/>
      </c>
      <c r="T894">
        <f>IF(OR($R894=0,NOT(ISNUMBER($J894))),"",IFERROR(DATEDIF($J894,DATE(FY,1,1),"y"),0))</f>
        <v/>
      </c>
      <c r="U894" s="38">
        <f>IF(OR($R894=0,NOT(ISNUMBER($I894))),0,IF(YEAR($I894)+IF($Q894=1,RetAgeO,RetAgeE)=FY,MONTH($I894),IF(YEAR($I894)+IF($Q894=1,RetAgeO,RetAgeE)&lt;FY,1,0)))</f>
        <v/>
      </c>
      <c r="V894" s="38">
        <f>IF(OR($R894=0,NOT(ISNUMBER($K894))),0,IF(YEAR($K894)=FY,MONTH($K894),IF(YEAR($K894)&lt;FY,1,0)))</f>
        <v/>
      </c>
      <c r="W894" s="38">
        <f>IF($R894=0,0,MIN(12,IF(AND(ISNUMBER($O894),$O894&gt;=1,$O894&lt;=12),INT($O894),12),IF(AND(RetireExit="Yes",$U894&gt;0),$U894,12),IF(AND(ContractExit="Yes",$V894&gt;0),$V894,12)))</f>
        <v/>
      </c>
      <c r="X894" s="37">
        <f>IF(ISNUMBER($P894),$P894,IncPct)</f>
        <v/>
      </c>
      <c r="Y894" s="39">
        <f>IF($W894=0,0,MAX(0,MIN($W894,IncMonth-1))+MAX(0,$W894-IncMonth+1)*(1+$X894))</f>
        <v/>
      </c>
      <c r="Z894" s="40">
        <f>IF($C894="",0,IFERROR(INDEX(Departments!$B$5:$B$54,MATCH($C894,Departments!$A$5:$A$54,0)),0))</f>
        <v/>
      </c>
      <c r="AA894" s="41">
        <f>N($L894)*$Y894</f>
        <v/>
      </c>
      <c r="AB894" s="41">
        <f>N($M894)*$Y894</f>
        <v/>
      </c>
      <c r="AC894" s="41">
        <f>$AA894*$Z894</f>
        <v/>
      </c>
      <c r="AD894" s="41">
        <f>$AA894*BonusMonths/12</f>
        <v/>
      </c>
      <c r="AE894" s="41">
        <f>($AA894+SI_Gross*$AB894)*IF($Q894=1,SI_O,SI_E)</f>
        <v/>
      </c>
      <c r="AF894" s="41">
        <f>IF($Q894=1,0,$AA894*EOSB)</f>
        <v/>
      </c>
      <c r="AG894" s="41">
        <f>$AN894*$W894</f>
        <v/>
      </c>
      <c r="AH894" s="41">
        <f>SUM($AA894:$AG894)</f>
        <v/>
      </c>
      <c r="AI894" s="41">
        <f>12*($AM894+$AN894)</f>
        <v/>
      </c>
      <c r="AJ894" s="41">
        <f>$AM894*((IncMonth-1)+(13-IncMonth)*(1+$X894))+12*$AN894</f>
        <v/>
      </c>
      <c r="AK894" s="41">
        <f>IF($R894=1,N($L894)+N($M894),0)</f>
        <v/>
      </c>
      <c r="AL894">
        <f>IF($C894="","",IF(N($L894)&lt;=0,"Basic salary missing",IF(ISNA(MATCH($C894,Departments!$A$5:$A$54,0)),"Department not on Departments sheet",IF(AND($I894&lt;&gt;"",NOT(ISNUMBER($I894))),"Date of birth is text, not a date",IF(AND($K894&lt;&gt;"",NOT(ISNUMBER($K894))),"Contract end is text, not a date","")))))</f>
        <v/>
      </c>
      <c r="AM894" s="41">
        <f>IF($R894=0,0,N($L894)*(1+$Z894+BonusMonths/12+IF($Q894=1,0,EOSB))+N($M894)+(N($L894)+SI_Gross*N($M894))*IF($Q894=1,SI_O,SI_E))</f>
        <v/>
      </c>
      <c r="AN894" s="41">
        <f>IF($R894=0,0,(IF($Q894=1,MedO,MedE+Ticket)+Training)/12)</f>
        <v/>
      </c>
    </row>
    <row r="895">
      <c r="I895" s="35" t="n"/>
      <c r="J895" s="35" t="n"/>
      <c r="K895" s="35" t="n"/>
      <c r="L895" s="36" t="n"/>
      <c r="M895" s="36" t="n"/>
      <c r="P895" s="37" t="n"/>
      <c r="Q895" s="38">
        <f>IF($C895="",0,IF(OR(LOWER(TRIM($G895))="omani",LOWER(TRIM($G895))="oman",LOWER(TRIM($G895))="om",LOWER(TRIM($G895))="local"),1,0))</f>
        <v/>
      </c>
      <c r="R895" s="38">
        <f>IF($C895="",0,IF(OR(ISNUMBER(SEARCH("resign",$N895)),ISNUMBER(SEARCH("terminat",$N895)),ISNUMBER(SEARCH("inactive",$N895)),ISNUMBER(SEARCH("vacan",$N895)),ISNUMBER(SEARCH("deceased",$N895)),ISNUMBER(SEARCH("separated",$N895))),0,1))</f>
        <v/>
      </c>
      <c r="S895">
        <f>IF(OR($R895=0,NOT(ISNUMBER($I895))),"",IFERROR(DATEDIF($I895,DATE(FY,1,1),"y"),""))</f>
        <v/>
      </c>
      <c r="T895">
        <f>IF(OR($R895=0,NOT(ISNUMBER($J895))),"",IFERROR(DATEDIF($J895,DATE(FY,1,1),"y"),0))</f>
        <v/>
      </c>
      <c r="U895" s="38">
        <f>IF(OR($R895=0,NOT(ISNUMBER($I895))),0,IF(YEAR($I895)+IF($Q895=1,RetAgeO,RetAgeE)=FY,MONTH($I895),IF(YEAR($I895)+IF($Q895=1,RetAgeO,RetAgeE)&lt;FY,1,0)))</f>
        <v/>
      </c>
      <c r="V895" s="38">
        <f>IF(OR($R895=0,NOT(ISNUMBER($K895))),0,IF(YEAR($K895)=FY,MONTH($K895),IF(YEAR($K895)&lt;FY,1,0)))</f>
        <v/>
      </c>
      <c r="W895" s="38">
        <f>IF($R895=0,0,MIN(12,IF(AND(ISNUMBER($O895),$O895&gt;=1,$O895&lt;=12),INT($O895),12),IF(AND(RetireExit="Yes",$U895&gt;0),$U895,12),IF(AND(ContractExit="Yes",$V895&gt;0),$V895,12)))</f>
        <v/>
      </c>
      <c r="X895" s="37">
        <f>IF(ISNUMBER($P895),$P895,IncPct)</f>
        <v/>
      </c>
      <c r="Y895" s="39">
        <f>IF($W895=0,0,MAX(0,MIN($W895,IncMonth-1))+MAX(0,$W895-IncMonth+1)*(1+$X895))</f>
        <v/>
      </c>
      <c r="Z895" s="40">
        <f>IF($C895="",0,IFERROR(INDEX(Departments!$B$5:$B$54,MATCH($C895,Departments!$A$5:$A$54,0)),0))</f>
        <v/>
      </c>
      <c r="AA895" s="41">
        <f>N($L895)*$Y895</f>
        <v/>
      </c>
      <c r="AB895" s="41">
        <f>N($M895)*$Y895</f>
        <v/>
      </c>
      <c r="AC895" s="41">
        <f>$AA895*$Z895</f>
        <v/>
      </c>
      <c r="AD895" s="41">
        <f>$AA895*BonusMonths/12</f>
        <v/>
      </c>
      <c r="AE895" s="41">
        <f>($AA895+SI_Gross*$AB895)*IF($Q895=1,SI_O,SI_E)</f>
        <v/>
      </c>
      <c r="AF895" s="41">
        <f>IF($Q895=1,0,$AA895*EOSB)</f>
        <v/>
      </c>
      <c r="AG895" s="41">
        <f>$AN895*$W895</f>
        <v/>
      </c>
      <c r="AH895" s="41">
        <f>SUM($AA895:$AG895)</f>
        <v/>
      </c>
      <c r="AI895" s="41">
        <f>12*($AM895+$AN895)</f>
        <v/>
      </c>
      <c r="AJ895" s="41">
        <f>$AM895*((IncMonth-1)+(13-IncMonth)*(1+$X895))+12*$AN895</f>
        <v/>
      </c>
      <c r="AK895" s="41">
        <f>IF($R895=1,N($L895)+N($M895),0)</f>
        <v/>
      </c>
      <c r="AL895">
        <f>IF($C895="","",IF(N($L895)&lt;=0,"Basic salary missing",IF(ISNA(MATCH($C895,Departments!$A$5:$A$54,0)),"Department not on Departments sheet",IF(AND($I895&lt;&gt;"",NOT(ISNUMBER($I895))),"Date of birth is text, not a date",IF(AND($K895&lt;&gt;"",NOT(ISNUMBER($K895))),"Contract end is text, not a date","")))))</f>
        <v/>
      </c>
      <c r="AM895" s="41">
        <f>IF($R895=0,0,N($L895)*(1+$Z895+BonusMonths/12+IF($Q895=1,0,EOSB))+N($M895)+(N($L895)+SI_Gross*N($M895))*IF($Q895=1,SI_O,SI_E))</f>
        <v/>
      </c>
      <c r="AN895" s="41">
        <f>IF($R895=0,0,(IF($Q895=1,MedO,MedE+Ticket)+Training)/12)</f>
        <v/>
      </c>
    </row>
    <row r="896">
      <c r="I896" s="35" t="n"/>
      <c r="J896" s="35" t="n"/>
      <c r="K896" s="35" t="n"/>
      <c r="L896" s="36" t="n"/>
      <c r="M896" s="36" t="n"/>
      <c r="P896" s="37" t="n"/>
      <c r="Q896" s="38">
        <f>IF($C896="",0,IF(OR(LOWER(TRIM($G896))="omani",LOWER(TRIM($G896))="oman",LOWER(TRIM($G896))="om",LOWER(TRIM($G896))="local"),1,0))</f>
        <v/>
      </c>
      <c r="R896" s="38">
        <f>IF($C896="",0,IF(OR(ISNUMBER(SEARCH("resign",$N896)),ISNUMBER(SEARCH("terminat",$N896)),ISNUMBER(SEARCH("inactive",$N896)),ISNUMBER(SEARCH("vacan",$N896)),ISNUMBER(SEARCH("deceased",$N896)),ISNUMBER(SEARCH("separated",$N896))),0,1))</f>
        <v/>
      </c>
      <c r="S896">
        <f>IF(OR($R896=0,NOT(ISNUMBER($I896))),"",IFERROR(DATEDIF($I896,DATE(FY,1,1),"y"),""))</f>
        <v/>
      </c>
      <c r="T896">
        <f>IF(OR($R896=0,NOT(ISNUMBER($J896))),"",IFERROR(DATEDIF($J896,DATE(FY,1,1),"y"),0))</f>
        <v/>
      </c>
      <c r="U896" s="38">
        <f>IF(OR($R896=0,NOT(ISNUMBER($I896))),0,IF(YEAR($I896)+IF($Q896=1,RetAgeO,RetAgeE)=FY,MONTH($I896),IF(YEAR($I896)+IF($Q896=1,RetAgeO,RetAgeE)&lt;FY,1,0)))</f>
        <v/>
      </c>
      <c r="V896" s="38">
        <f>IF(OR($R896=0,NOT(ISNUMBER($K896))),0,IF(YEAR($K896)=FY,MONTH($K896),IF(YEAR($K896)&lt;FY,1,0)))</f>
        <v/>
      </c>
      <c r="W896" s="38">
        <f>IF($R896=0,0,MIN(12,IF(AND(ISNUMBER($O896),$O896&gt;=1,$O896&lt;=12),INT($O896),12),IF(AND(RetireExit="Yes",$U896&gt;0),$U896,12),IF(AND(ContractExit="Yes",$V896&gt;0),$V896,12)))</f>
        <v/>
      </c>
      <c r="X896" s="37">
        <f>IF(ISNUMBER($P896),$P896,IncPct)</f>
        <v/>
      </c>
      <c r="Y896" s="39">
        <f>IF($W896=0,0,MAX(0,MIN($W896,IncMonth-1))+MAX(0,$W896-IncMonth+1)*(1+$X896))</f>
        <v/>
      </c>
      <c r="Z896" s="40">
        <f>IF($C896="",0,IFERROR(INDEX(Departments!$B$5:$B$54,MATCH($C896,Departments!$A$5:$A$54,0)),0))</f>
        <v/>
      </c>
      <c r="AA896" s="41">
        <f>N($L896)*$Y896</f>
        <v/>
      </c>
      <c r="AB896" s="41">
        <f>N($M896)*$Y896</f>
        <v/>
      </c>
      <c r="AC896" s="41">
        <f>$AA896*$Z896</f>
        <v/>
      </c>
      <c r="AD896" s="41">
        <f>$AA896*BonusMonths/12</f>
        <v/>
      </c>
      <c r="AE896" s="41">
        <f>($AA896+SI_Gross*$AB896)*IF($Q896=1,SI_O,SI_E)</f>
        <v/>
      </c>
      <c r="AF896" s="41">
        <f>IF($Q896=1,0,$AA896*EOSB)</f>
        <v/>
      </c>
      <c r="AG896" s="41">
        <f>$AN896*$W896</f>
        <v/>
      </c>
      <c r="AH896" s="41">
        <f>SUM($AA896:$AG896)</f>
        <v/>
      </c>
      <c r="AI896" s="41">
        <f>12*($AM896+$AN896)</f>
        <v/>
      </c>
      <c r="AJ896" s="41">
        <f>$AM896*((IncMonth-1)+(13-IncMonth)*(1+$X896))+12*$AN896</f>
        <v/>
      </c>
      <c r="AK896" s="41">
        <f>IF($R896=1,N($L896)+N($M896),0)</f>
        <v/>
      </c>
      <c r="AL896">
        <f>IF($C896="","",IF(N($L896)&lt;=0,"Basic salary missing",IF(ISNA(MATCH($C896,Departments!$A$5:$A$54,0)),"Department not on Departments sheet",IF(AND($I896&lt;&gt;"",NOT(ISNUMBER($I896))),"Date of birth is text, not a date",IF(AND($K896&lt;&gt;"",NOT(ISNUMBER($K896))),"Contract end is text, not a date","")))))</f>
        <v/>
      </c>
      <c r="AM896" s="41">
        <f>IF($R896=0,0,N($L896)*(1+$Z896+BonusMonths/12+IF($Q896=1,0,EOSB))+N($M896)+(N($L896)+SI_Gross*N($M896))*IF($Q896=1,SI_O,SI_E))</f>
        <v/>
      </c>
      <c r="AN896" s="41">
        <f>IF($R896=0,0,(IF($Q896=1,MedO,MedE+Ticket)+Training)/12)</f>
        <v/>
      </c>
    </row>
    <row r="897">
      <c r="I897" s="35" t="n"/>
      <c r="J897" s="35" t="n"/>
      <c r="K897" s="35" t="n"/>
      <c r="L897" s="36" t="n"/>
      <c r="M897" s="36" t="n"/>
      <c r="P897" s="37" t="n"/>
      <c r="Q897" s="38">
        <f>IF($C897="",0,IF(OR(LOWER(TRIM($G897))="omani",LOWER(TRIM($G897))="oman",LOWER(TRIM($G897))="om",LOWER(TRIM($G897))="local"),1,0))</f>
        <v/>
      </c>
      <c r="R897" s="38">
        <f>IF($C897="",0,IF(OR(ISNUMBER(SEARCH("resign",$N897)),ISNUMBER(SEARCH("terminat",$N897)),ISNUMBER(SEARCH("inactive",$N897)),ISNUMBER(SEARCH("vacan",$N897)),ISNUMBER(SEARCH("deceased",$N897)),ISNUMBER(SEARCH("separated",$N897))),0,1))</f>
        <v/>
      </c>
      <c r="S897">
        <f>IF(OR($R897=0,NOT(ISNUMBER($I897))),"",IFERROR(DATEDIF($I897,DATE(FY,1,1),"y"),""))</f>
        <v/>
      </c>
      <c r="T897">
        <f>IF(OR($R897=0,NOT(ISNUMBER($J897))),"",IFERROR(DATEDIF($J897,DATE(FY,1,1),"y"),0))</f>
        <v/>
      </c>
      <c r="U897" s="38">
        <f>IF(OR($R897=0,NOT(ISNUMBER($I897))),0,IF(YEAR($I897)+IF($Q897=1,RetAgeO,RetAgeE)=FY,MONTH($I897),IF(YEAR($I897)+IF($Q897=1,RetAgeO,RetAgeE)&lt;FY,1,0)))</f>
        <v/>
      </c>
      <c r="V897" s="38">
        <f>IF(OR($R897=0,NOT(ISNUMBER($K897))),0,IF(YEAR($K897)=FY,MONTH($K897),IF(YEAR($K897)&lt;FY,1,0)))</f>
        <v/>
      </c>
      <c r="W897" s="38">
        <f>IF($R897=0,0,MIN(12,IF(AND(ISNUMBER($O897),$O897&gt;=1,$O897&lt;=12),INT($O897),12),IF(AND(RetireExit="Yes",$U897&gt;0),$U897,12),IF(AND(ContractExit="Yes",$V897&gt;0),$V897,12)))</f>
        <v/>
      </c>
      <c r="X897" s="37">
        <f>IF(ISNUMBER($P897),$P897,IncPct)</f>
        <v/>
      </c>
      <c r="Y897" s="39">
        <f>IF($W897=0,0,MAX(0,MIN($W897,IncMonth-1))+MAX(0,$W897-IncMonth+1)*(1+$X897))</f>
        <v/>
      </c>
      <c r="Z897" s="40">
        <f>IF($C897="",0,IFERROR(INDEX(Departments!$B$5:$B$54,MATCH($C897,Departments!$A$5:$A$54,0)),0))</f>
        <v/>
      </c>
      <c r="AA897" s="41">
        <f>N($L897)*$Y897</f>
        <v/>
      </c>
      <c r="AB897" s="41">
        <f>N($M897)*$Y897</f>
        <v/>
      </c>
      <c r="AC897" s="41">
        <f>$AA897*$Z897</f>
        <v/>
      </c>
      <c r="AD897" s="41">
        <f>$AA897*BonusMonths/12</f>
        <v/>
      </c>
      <c r="AE897" s="41">
        <f>($AA897+SI_Gross*$AB897)*IF($Q897=1,SI_O,SI_E)</f>
        <v/>
      </c>
      <c r="AF897" s="41">
        <f>IF($Q897=1,0,$AA897*EOSB)</f>
        <v/>
      </c>
      <c r="AG897" s="41">
        <f>$AN897*$W897</f>
        <v/>
      </c>
      <c r="AH897" s="41">
        <f>SUM($AA897:$AG897)</f>
        <v/>
      </c>
      <c r="AI897" s="41">
        <f>12*($AM897+$AN897)</f>
        <v/>
      </c>
      <c r="AJ897" s="41">
        <f>$AM897*((IncMonth-1)+(13-IncMonth)*(1+$X897))+12*$AN897</f>
        <v/>
      </c>
      <c r="AK897" s="41">
        <f>IF($R897=1,N($L897)+N($M897),0)</f>
        <v/>
      </c>
      <c r="AL897">
        <f>IF($C897="","",IF(N($L897)&lt;=0,"Basic salary missing",IF(ISNA(MATCH($C897,Departments!$A$5:$A$54,0)),"Department not on Departments sheet",IF(AND($I897&lt;&gt;"",NOT(ISNUMBER($I897))),"Date of birth is text, not a date",IF(AND($K897&lt;&gt;"",NOT(ISNUMBER($K897))),"Contract end is text, not a date","")))))</f>
        <v/>
      </c>
      <c r="AM897" s="41">
        <f>IF($R897=0,0,N($L897)*(1+$Z897+BonusMonths/12+IF($Q897=1,0,EOSB))+N($M897)+(N($L897)+SI_Gross*N($M897))*IF($Q897=1,SI_O,SI_E))</f>
        <v/>
      </c>
      <c r="AN897" s="41">
        <f>IF($R897=0,0,(IF($Q897=1,MedO,MedE+Ticket)+Training)/12)</f>
        <v/>
      </c>
    </row>
    <row r="898">
      <c r="I898" s="35" t="n"/>
      <c r="J898" s="35" t="n"/>
      <c r="K898" s="35" t="n"/>
      <c r="L898" s="36" t="n"/>
      <c r="M898" s="36" t="n"/>
      <c r="P898" s="37" t="n"/>
      <c r="Q898" s="38">
        <f>IF($C898="",0,IF(OR(LOWER(TRIM($G898))="omani",LOWER(TRIM($G898))="oman",LOWER(TRIM($G898))="om",LOWER(TRIM($G898))="local"),1,0))</f>
        <v/>
      </c>
      <c r="R898" s="38">
        <f>IF($C898="",0,IF(OR(ISNUMBER(SEARCH("resign",$N898)),ISNUMBER(SEARCH("terminat",$N898)),ISNUMBER(SEARCH("inactive",$N898)),ISNUMBER(SEARCH("vacan",$N898)),ISNUMBER(SEARCH("deceased",$N898)),ISNUMBER(SEARCH("separated",$N898))),0,1))</f>
        <v/>
      </c>
      <c r="S898">
        <f>IF(OR($R898=0,NOT(ISNUMBER($I898))),"",IFERROR(DATEDIF($I898,DATE(FY,1,1),"y"),""))</f>
        <v/>
      </c>
      <c r="T898">
        <f>IF(OR($R898=0,NOT(ISNUMBER($J898))),"",IFERROR(DATEDIF($J898,DATE(FY,1,1),"y"),0))</f>
        <v/>
      </c>
      <c r="U898" s="38">
        <f>IF(OR($R898=0,NOT(ISNUMBER($I898))),0,IF(YEAR($I898)+IF($Q898=1,RetAgeO,RetAgeE)=FY,MONTH($I898),IF(YEAR($I898)+IF($Q898=1,RetAgeO,RetAgeE)&lt;FY,1,0)))</f>
        <v/>
      </c>
      <c r="V898" s="38">
        <f>IF(OR($R898=0,NOT(ISNUMBER($K898))),0,IF(YEAR($K898)=FY,MONTH($K898),IF(YEAR($K898)&lt;FY,1,0)))</f>
        <v/>
      </c>
      <c r="W898" s="38">
        <f>IF($R898=0,0,MIN(12,IF(AND(ISNUMBER($O898),$O898&gt;=1,$O898&lt;=12),INT($O898),12),IF(AND(RetireExit="Yes",$U898&gt;0),$U898,12),IF(AND(ContractExit="Yes",$V898&gt;0),$V898,12)))</f>
        <v/>
      </c>
      <c r="X898" s="37">
        <f>IF(ISNUMBER($P898),$P898,IncPct)</f>
        <v/>
      </c>
      <c r="Y898" s="39">
        <f>IF($W898=0,0,MAX(0,MIN($W898,IncMonth-1))+MAX(0,$W898-IncMonth+1)*(1+$X898))</f>
        <v/>
      </c>
      <c r="Z898" s="40">
        <f>IF($C898="",0,IFERROR(INDEX(Departments!$B$5:$B$54,MATCH($C898,Departments!$A$5:$A$54,0)),0))</f>
        <v/>
      </c>
      <c r="AA898" s="41">
        <f>N($L898)*$Y898</f>
        <v/>
      </c>
      <c r="AB898" s="41">
        <f>N($M898)*$Y898</f>
        <v/>
      </c>
      <c r="AC898" s="41">
        <f>$AA898*$Z898</f>
        <v/>
      </c>
      <c r="AD898" s="41">
        <f>$AA898*BonusMonths/12</f>
        <v/>
      </c>
      <c r="AE898" s="41">
        <f>($AA898+SI_Gross*$AB898)*IF($Q898=1,SI_O,SI_E)</f>
        <v/>
      </c>
      <c r="AF898" s="41">
        <f>IF($Q898=1,0,$AA898*EOSB)</f>
        <v/>
      </c>
      <c r="AG898" s="41">
        <f>$AN898*$W898</f>
        <v/>
      </c>
      <c r="AH898" s="41">
        <f>SUM($AA898:$AG898)</f>
        <v/>
      </c>
      <c r="AI898" s="41">
        <f>12*($AM898+$AN898)</f>
        <v/>
      </c>
      <c r="AJ898" s="41">
        <f>$AM898*((IncMonth-1)+(13-IncMonth)*(1+$X898))+12*$AN898</f>
        <v/>
      </c>
      <c r="AK898" s="41">
        <f>IF($R898=1,N($L898)+N($M898),0)</f>
        <v/>
      </c>
      <c r="AL898">
        <f>IF($C898="","",IF(N($L898)&lt;=0,"Basic salary missing",IF(ISNA(MATCH($C898,Departments!$A$5:$A$54,0)),"Department not on Departments sheet",IF(AND($I898&lt;&gt;"",NOT(ISNUMBER($I898))),"Date of birth is text, not a date",IF(AND($K898&lt;&gt;"",NOT(ISNUMBER($K898))),"Contract end is text, not a date","")))))</f>
        <v/>
      </c>
      <c r="AM898" s="41">
        <f>IF($R898=0,0,N($L898)*(1+$Z898+BonusMonths/12+IF($Q898=1,0,EOSB))+N($M898)+(N($L898)+SI_Gross*N($M898))*IF($Q898=1,SI_O,SI_E))</f>
        <v/>
      </c>
      <c r="AN898" s="41">
        <f>IF($R898=0,0,(IF($Q898=1,MedO,MedE+Ticket)+Training)/12)</f>
        <v/>
      </c>
    </row>
    <row r="899">
      <c r="I899" s="35" t="n"/>
      <c r="J899" s="35" t="n"/>
      <c r="K899" s="35" t="n"/>
      <c r="L899" s="36" t="n"/>
      <c r="M899" s="36" t="n"/>
      <c r="P899" s="37" t="n"/>
      <c r="Q899" s="38">
        <f>IF($C899="",0,IF(OR(LOWER(TRIM($G899))="omani",LOWER(TRIM($G899))="oman",LOWER(TRIM($G899))="om",LOWER(TRIM($G899))="local"),1,0))</f>
        <v/>
      </c>
      <c r="R899" s="38">
        <f>IF($C899="",0,IF(OR(ISNUMBER(SEARCH("resign",$N899)),ISNUMBER(SEARCH("terminat",$N899)),ISNUMBER(SEARCH("inactive",$N899)),ISNUMBER(SEARCH("vacan",$N899)),ISNUMBER(SEARCH("deceased",$N899)),ISNUMBER(SEARCH("separated",$N899))),0,1))</f>
        <v/>
      </c>
      <c r="S899">
        <f>IF(OR($R899=0,NOT(ISNUMBER($I899))),"",IFERROR(DATEDIF($I899,DATE(FY,1,1),"y"),""))</f>
        <v/>
      </c>
      <c r="T899">
        <f>IF(OR($R899=0,NOT(ISNUMBER($J899))),"",IFERROR(DATEDIF($J899,DATE(FY,1,1),"y"),0))</f>
        <v/>
      </c>
      <c r="U899" s="38">
        <f>IF(OR($R899=0,NOT(ISNUMBER($I899))),0,IF(YEAR($I899)+IF($Q899=1,RetAgeO,RetAgeE)=FY,MONTH($I899),IF(YEAR($I899)+IF($Q899=1,RetAgeO,RetAgeE)&lt;FY,1,0)))</f>
        <v/>
      </c>
      <c r="V899" s="38">
        <f>IF(OR($R899=0,NOT(ISNUMBER($K899))),0,IF(YEAR($K899)=FY,MONTH($K899),IF(YEAR($K899)&lt;FY,1,0)))</f>
        <v/>
      </c>
      <c r="W899" s="38">
        <f>IF($R899=0,0,MIN(12,IF(AND(ISNUMBER($O899),$O899&gt;=1,$O899&lt;=12),INT($O899),12),IF(AND(RetireExit="Yes",$U899&gt;0),$U899,12),IF(AND(ContractExit="Yes",$V899&gt;0),$V899,12)))</f>
        <v/>
      </c>
      <c r="X899" s="37">
        <f>IF(ISNUMBER($P899),$P899,IncPct)</f>
        <v/>
      </c>
      <c r="Y899" s="39">
        <f>IF($W899=0,0,MAX(0,MIN($W899,IncMonth-1))+MAX(0,$W899-IncMonth+1)*(1+$X899))</f>
        <v/>
      </c>
      <c r="Z899" s="40">
        <f>IF($C899="",0,IFERROR(INDEX(Departments!$B$5:$B$54,MATCH($C899,Departments!$A$5:$A$54,0)),0))</f>
        <v/>
      </c>
      <c r="AA899" s="41">
        <f>N($L899)*$Y899</f>
        <v/>
      </c>
      <c r="AB899" s="41">
        <f>N($M899)*$Y899</f>
        <v/>
      </c>
      <c r="AC899" s="41">
        <f>$AA899*$Z899</f>
        <v/>
      </c>
      <c r="AD899" s="41">
        <f>$AA899*BonusMonths/12</f>
        <v/>
      </c>
      <c r="AE899" s="41">
        <f>($AA899+SI_Gross*$AB899)*IF($Q899=1,SI_O,SI_E)</f>
        <v/>
      </c>
      <c r="AF899" s="41">
        <f>IF($Q899=1,0,$AA899*EOSB)</f>
        <v/>
      </c>
      <c r="AG899" s="41">
        <f>$AN899*$W899</f>
        <v/>
      </c>
      <c r="AH899" s="41">
        <f>SUM($AA899:$AG899)</f>
        <v/>
      </c>
      <c r="AI899" s="41">
        <f>12*($AM899+$AN899)</f>
        <v/>
      </c>
      <c r="AJ899" s="41">
        <f>$AM899*((IncMonth-1)+(13-IncMonth)*(1+$X899))+12*$AN899</f>
        <v/>
      </c>
      <c r="AK899" s="41">
        <f>IF($R899=1,N($L899)+N($M899),0)</f>
        <v/>
      </c>
      <c r="AL899">
        <f>IF($C899="","",IF(N($L899)&lt;=0,"Basic salary missing",IF(ISNA(MATCH($C899,Departments!$A$5:$A$54,0)),"Department not on Departments sheet",IF(AND($I899&lt;&gt;"",NOT(ISNUMBER($I899))),"Date of birth is text, not a date",IF(AND($K899&lt;&gt;"",NOT(ISNUMBER($K899))),"Contract end is text, not a date","")))))</f>
        <v/>
      </c>
      <c r="AM899" s="41">
        <f>IF($R899=0,0,N($L899)*(1+$Z899+BonusMonths/12+IF($Q899=1,0,EOSB))+N($M899)+(N($L899)+SI_Gross*N($M899))*IF($Q899=1,SI_O,SI_E))</f>
        <v/>
      </c>
      <c r="AN899" s="41">
        <f>IF($R899=0,0,(IF($Q899=1,MedO,MedE+Ticket)+Training)/12)</f>
        <v/>
      </c>
    </row>
    <row r="900">
      <c r="I900" s="35" t="n"/>
      <c r="J900" s="35" t="n"/>
      <c r="K900" s="35" t="n"/>
      <c r="L900" s="36" t="n"/>
      <c r="M900" s="36" t="n"/>
      <c r="P900" s="37" t="n"/>
      <c r="Q900" s="38">
        <f>IF($C900="",0,IF(OR(LOWER(TRIM($G900))="omani",LOWER(TRIM($G900))="oman",LOWER(TRIM($G900))="om",LOWER(TRIM($G900))="local"),1,0))</f>
        <v/>
      </c>
      <c r="R900" s="38">
        <f>IF($C900="",0,IF(OR(ISNUMBER(SEARCH("resign",$N900)),ISNUMBER(SEARCH("terminat",$N900)),ISNUMBER(SEARCH("inactive",$N900)),ISNUMBER(SEARCH("vacan",$N900)),ISNUMBER(SEARCH("deceased",$N900)),ISNUMBER(SEARCH("separated",$N900))),0,1))</f>
        <v/>
      </c>
      <c r="S900">
        <f>IF(OR($R900=0,NOT(ISNUMBER($I900))),"",IFERROR(DATEDIF($I900,DATE(FY,1,1),"y"),""))</f>
        <v/>
      </c>
      <c r="T900">
        <f>IF(OR($R900=0,NOT(ISNUMBER($J900))),"",IFERROR(DATEDIF($J900,DATE(FY,1,1),"y"),0))</f>
        <v/>
      </c>
      <c r="U900" s="38">
        <f>IF(OR($R900=0,NOT(ISNUMBER($I900))),0,IF(YEAR($I900)+IF($Q900=1,RetAgeO,RetAgeE)=FY,MONTH($I900),IF(YEAR($I900)+IF($Q900=1,RetAgeO,RetAgeE)&lt;FY,1,0)))</f>
        <v/>
      </c>
      <c r="V900" s="38">
        <f>IF(OR($R900=0,NOT(ISNUMBER($K900))),0,IF(YEAR($K900)=FY,MONTH($K900),IF(YEAR($K900)&lt;FY,1,0)))</f>
        <v/>
      </c>
      <c r="W900" s="38">
        <f>IF($R900=0,0,MIN(12,IF(AND(ISNUMBER($O900),$O900&gt;=1,$O900&lt;=12),INT($O900),12),IF(AND(RetireExit="Yes",$U900&gt;0),$U900,12),IF(AND(ContractExit="Yes",$V900&gt;0),$V900,12)))</f>
        <v/>
      </c>
      <c r="X900" s="37">
        <f>IF(ISNUMBER($P900),$P900,IncPct)</f>
        <v/>
      </c>
      <c r="Y900" s="39">
        <f>IF($W900=0,0,MAX(0,MIN($W900,IncMonth-1))+MAX(0,$W900-IncMonth+1)*(1+$X900))</f>
        <v/>
      </c>
      <c r="Z900" s="40">
        <f>IF($C900="",0,IFERROR(INDEX(Departments!$B$5:$B$54,MATCH($C900,Departments!$A$5:$A$54,0)),0))</f>
        <v/>
      </c>
      <c r="AA900" s="41">
        <f>N($L900)*$Y900</f>
        <v/>
      </c>
      <c r="AB900" s="41">
        <f>N($M900)*$Y900</f>
        <v/>
      </c>
      <c r="AC900" s="41">
        <f>$AA900*$Z900</f>
        <v/>
      </c>
      <c r="AD900" s="41">
        <f>$AA900*BonusMonths/12</f>
        <v/>
      </c>
      <c r="AE900" s="41">
        <f>($AA900+SI_Gross*$AB900)*IF($Q900=1,SI_O,SI_E)</f>
        <v/>
      </c>
      <c r="AF900" s="41">
        <f>IF($Q900=1,0,$AA900*EOSB)</f>
        <v/>
      </c>
      <c r="AG900" s="41">
        <f>$AN900*$W900</f>
        <v/>
      </c>
      <c r="AH900" s="41">
        <f>SUM($AA900:$AG900)</f>
        <v/>
      </c>
      <c r="AI900" s="41">
        <f>12*($AM900+$AN900)</f>
        <v/>
      </c>
      <c r="AJ900" s="41">
        <f>$AM900*((IncMonth-1)+(13-IncMonth)*(1+$X900))+12*$AN900</f>
        <v/>
      </c>
      <c r="AK900" s="41">
        <f>IF($R900=1,N($L900)+N($M900),0)</f>
        <v/>
      </c>
      <c r="AL900">
        <f>IF($C900="","",IF(N($L900)&lt;=0,"Basic salary missing",IF(ISNA(MATCH($C900,Departments!$A$5:$A$54,0)),"Department not on Departments sheet",IF(AND($I900&lt;&gt;"",NOT(ISNUMBER($I900))),"Date of birth is text, not a date",IF(AND($K900&lt;&gt;"",NOT(ISNUMBER($K900))),"Contract end is text, not a date","")))))</f>
        <v/>
      </c>
      <c r="AM900" s="41">
        <f>IF($R900=0,0,N($L900)*(1+$Z900+BonusMonths/12+IF($Q900=1,0,EOSB))+N($M900)+(N($L900)+SI_Gross*N($M900))*IF($Q900=1,SI_O,SI_E))</f>
        <v/>
      </c>
      <c r="AN900" s="41">
        <f>IF($R900=0,0,(IF($Q900=1,MedO,MedE+Ticket)+Training)/12)</f>
        <v/>
      </c>
    </row>
    <row r="901">
      <c r="I901" s="35" t="n"/>
      <c r="J901" s="35" t="n"/>
      <c r="K901" s="35" t="n"/>
      <c r="L901" s="36" t="n"/>
      <c r="M901" s="36" t="n"/>
      <c r="P901" s="37" t="n"/>
      <c r="Q901" s="38">
        <f>IF($C901="",0,IF(OR(LOWER(TRIM($G901))="omani",LOWER(TRIM($G901))="oman",LOWER(TRIM($G901))="om",LOWER(TRIM($G901))="local"),1,0))</f>
        <v/>
      </c>
      <c r="R901" s="38">
        <f>IF($C901="",0,IF(OR(ISNUMBER(SEARCH("resign",$N901)),ISNUMBER(SEARCH("terminat",$N901)),ISNUMBER(SEARCH("inactive",$N901)),ISNUMBER(SEARCH("vacan",$N901)),ISNUMBER(SEARCH("deceased",$N901)),ISNUMBER(SEARCH("separated",$N901))),0,1))</f>
        <v/>
      </c>
      <c r="S901">
        <f>IF(OR($R901=0,NOT(ISNUMBER($I901))),"",IFERROR(DATEDIF($I901,DATE(FY,1,1),"y"),""))</f>
        <v/>
      </c>
      <c r="T901">
        <f>IF(OR($R901=0,NOT(ISNUMBER($J901))),"",IFERROR(DATEDIF($J901,DATE(FY,1,1),"y"),0))</f>
        <v/>
      </c>
      <c r="U901" s="38">
        <f>IF(OR($R901=0,NOT(ISNUMBER($I901))),0,IF(YEAR($I901)+IF($Q901=1,RetAgeO,RetAgeE)=FY,MONTH($I901),IF(YEAR($I901)+IF($Q901=1,RetAgeO,RetAgeE)&lt;FY,1,0)))</f>
        <v/>
      </c>
      <c r="V901" s="38">
        <f>IF(OR($R901=0,NOT(ISNUMBER($K901))),0,IF(YEAR($K901)=FY,MONTH($K901),IF(YEAR($K901)&lt;FY,1,0)))</f>
        <v/>
      </c>
      <c r="W901" s="38">
        <f>IF($R901=0,0,MIN(12,IF(AND(ISNUMBER($O901),$O901&gt;=1,$O901&lt;=12),INT($O901),12),IF(AND(RetireExit="Yes",$U901&gt;0),$U901,12),IF(AND(ContractExit="Yes",$V901&gt;0),$V901,12)))</f>
        <v/>
      </c>
      <c r="X901" s="37">
        <f>IF(ISNUMBER($P901),$P901,IncPct)</f>
        <v/>
      </c>
      <c r="Y901" s="39">
        <f>IF($W901=0,0,MAX(0,MIN($W901,IncMonth-1))+MAX(0,$W901-IncMonth+1)*(1+$X901))</f>
        <v/>
      </c>
      <c r="Z901" s="40">
        <f>IF($C901="",0,IFERROR(INDEX(Departments!$B$5:$B$54,MATCH($C901,Departments!$A$5:$A$54,0)),0))</f>
        <v/>
      </c>
      <c r="AA901" s="41">
        <f>N($L901)*$Y901</f>
        <v/>
      </c>
      <c r="AB901" s="41">
        <f>N($M901)*$Y901</f>
        <v/>
      </c>
      <c r="AC901" s="41">
        <f>$AA901*$Z901</f>
        <v/>
      </c>
      <c r="AD901" s="41">
        <f>$AA901*BonusMonths/12</f>
        <v/>
      </c>
      <c r="AE901" s="41">
        <f>($AA901+SI_Gross*$AB901)*IF($Q901=1,SI_O,SI_E)</f>
        <v/>
      </c>
      <c r="AF901" s="41">
        <f>IF($Q901=1,0,$AA901*EOSB)</f>
        <v/>
      </c>
      <c r="AG901" s="41">
        <f>$AN901*$W901</f>
        <v/>
      </c>
      <c r="AH901" s="41">
        <f>SUM($AA901:$AG901)</f>
        <v/>
      </c>
      <c r="AI901" s="41">
        <f>12*($AM901+$AN901)</f>
        <v/>
      </c>
      <c r="AJ901" s="41">
        <f>$AM901*((IncMonth-1)+(13-IncMonth)*(1+$X901))+12*$AN901</f>
        <v/>
      </c>
      <c r="AK901" s="41">
        <f>IF($R901=1,N($L901)+N($M901),0)</f>
        <v/>
      </c>
      <c r="AL901">
        <f>IF($C901="","",IF(N($L901)&lt;=0,"Basic salary missing",IF(ISNA(MATCH($C901,Departments!$A$5:$A$54,0)),"Department not on Departments sheet",IF(AND($I901&lt;&gt;"",NOT(ISNUMBER($I901))),"Date of birth is text, not a date",IF(AND($K901&lt;&gt;"",NOT(ISNUMBER($K901))),"Contract end is text, not a date","")))))</f>
        <v/>
      </c>
      <c r="AM901" s="41">
        <f>IF($R901=0,0,N($L901)*(1+$Z901+BonusMonths/12+IF($Q901=1,0,EOSB))+N($M901)+(N($L901)+SI_Gross*N($M901))*IF($Q901=1,SI_O,SI_E))</f>
        <v/>
      </c>
      <c r="AN901" s="41">
        <f>IF($R901=0,0,(IF($Q901=1,MedO,MedE+Ticket)+Training)/12)</f>
        <v/>
      </c>
    </row>
    <row r="902">
      <c r="I902" s="35" t="n"/>
      <c r="J902" s="35" t="n"/>
      <c r="K902" s="35" t="n"/>
      <c r="L902" s="36" t="n"/>
      <c r="M902" s="36" t="n"/>
      <c r="P902" s="37" t="n"/>
      <c r="Q902" s="38">
        <f>IF($C902="",0,IF(OR(LOWER(TRIM($G902))="omani",LOWER(TRIM($G902))="oman",LOWER(TRIM($G902))="om",LOWER(TRIM($G902))="local"),1,0))</f>
        <v/>
      </c>
      <c r="R902" s="38">
        <f>IF($C902="",0,IF(OR(ISNUMBER(SEARCH("resign",$N902)),ISNUMBER(SEARCH("terminat",$N902)),ISNUMBER(SEARCH("inactive",$N902)),ISNUMBER(SEARCH("vacan",$N902)),ISNUMBER(SEARCH("deceased",$N902)),ISNUMBER(SEARCH("separated",$N902))),0,1))</f>
        <v/>
      </c>
      <c r="S902">
        <f>IF(OR($R902=0,NOT(ISNUMBER($I902))),"",IFERROR(DATEDIF($I902,DATE(FY,1,1),"y"),""))</f>
        <v/>
      </c>
      <c r="T902">
        <f>IF(OR($R902=0,NOT(ISNUMBER($J902))),"",IFERROR(DATEDIF($J902,DATE(FY,1,1),"y"),0))</f>
        <v/>
      </c>
      <c r="U902" s="38">
        <f>IF(OR($R902=0,NOT(ISNUMBER($I902))),0,IF(YEAR($I902)+IF($Q902=1,RetAgeO,RetAgeE)=FY,MONTH($I902),IF(YEAR($I902)+IF($Q902=1,RetAgeO,RetAgeE)&lt;FY,1,0)))</f>
        <v/>
      </c>
      <c r="V902" s="38">
        <f>IF(OR($R902=0,NOT(ISNUMBER($K902))),0,IF(YEAR($K902)=FY,MONTH($K902),IF(YEAR($K902)&lt;FY,1,0)))</f>
        <v/>
      </c>
      <c r="W902" s="38">
        <f>IF($R902=0,0,MIN(12,IF(AND(ISNUMBER($O902),$O902&gt;=1,$O902&lt;=12),INT($O902),12),IF(AND(RetireExit="Yes",$U902&gt;0),$U902,12),IF(AND(ContractExit="Yes",$V902&gt;0),$V902,12)))</f>
        <v/>
      </c>
      <c r="X902" s="37">
        <f>IF(ISNUMBER($P902),$P902,IncPct)</f>
        <v/>
      </c>
      <c r="Y902" s="39">
        <f>IF($W902=0,0,MAX(0,MIN($W902,IncMonth-1))+MAX(0,$W902-IncMonth+1)*(1+$X902))</f>
        <v/>
      </c>
      <c r="Z902" s="40">
        <f>IF($C902="",0,IFERROR(INDEX(Departments!$B$5:$B$54,MATCH($C902,Departments!$A$5:$A$54,0)),0))</f>
        <v/>
      </c>
      <c r="AA902" s="41">
        <f>N($L902)*$Y902</f>
        <v/>
      </c>
      <c r="AB902" s="41">
        <f>N($M902)*$Y902</f>
        <v/>
      </c>
      <c r="AC902" s="41">
        <f>$AA902*$Z902</f>
        <v/>
      </c>
      <c r="AD902" s="41">
        <f>$AA902*BonusMonths/12</f>
        <v/>
      </c>
      <c r="AE902" s="41">
        <f>($AA902+SI_Gross*$AB902)*IF($Q902=1,SI_O,SI_E)</f>
        <v/>
      </c>
      <c r="AF902" s="41">
        <f>IF($Q902=1,0,$AA902*EOSB)</f>
        <v/>
      </c>
      <c r="AG902" s="41">
        <f>$AN902*$W902</f>
        <v/>
      </c>
      <c r="AH902" s="41">
        <f>SUM($AA902:$AG902)</f>
        <v/>
      </c>
      <c r="AI902" s="41">
        <f>12*($AM902+$AN902)</f>
        <v/>
      </c>
      <c r="AJ902" s="41">
        <f>$AM902*((IncMonth-1)+(13-IncMonth)*(1+$X902))+12*$AN902</f>
        <v/>
      </c>
      <c r="AK902" s="41">
        <f>IF($R902=1,N($L902)+N($M902),0)</f>
        <v/>
      </c>
      <c r="AL902">
        <f>IF($C902="","",IF(N($L902)&lt;=0,"Basic salary missing",IF(ISNA(MATCH($C902,Departments!$A$5:$A$54,0)),"Department not on Departments sheet",IF(AND($I902&lt;&gt;"",NOT(ISNUMBER($I902))),"Date of birth is text, not a date",IF(AND($K902&lt;&gt;"",NOT(ISNUMBER($K902))),"Contract end is text, not a date","")))))</f>
        <v/>
      </c>
      <c r="AM902" s="41">
        <f>IF($R902=0,0,N($L902)*(1+$Z902+BonusMonths/12+IF($Q902=1,0,EOSB))+N($M902)+(N($L902)+SI_Gross*N($M902))*IF($Q902=1,SI_O,SI_E))</f>
        <v/>
      </c>
      <c r="AN902" s="41">
        <f>IF($R902=0,0,(IF($Q902=1,MedO,MedE+Ticket)+Training)/12)</f>
        <v/>
      </c>
    </row>
    <row r="903">
      <c r="I903" s="35" t="n"/>
      <c r="J903" s="35" t="n"/>
      <c r="K903" s="35" t="n"/>
      <c r="L903" s="36" t="n"/>
      <c r="M903" s="36" t="n"/>
      <c r="P903" s="37" t="n"/>
      <c r="Q903" s="38">
        <f>IF($C903="",0,IF(OR(LOWER(TRIM($G903))="omani",LOWER(TRIM($G903))="oman",LOWER(TRIM($G903))="om",LOWER(TRIM($G903))="local"),1,0))</f>
        <v/>
      </c>
      <c r="R903" s="38">
        <f>IF($C903="",0,IF(OR(ISNUMBER(SEARCH("resign",$N903)),ISNUMBER(SEARCH("terminat",$N903)),ISNUMBER(SEARCH("inactive",$N903)),ISNUMBER(SEARCH("vacan",$N903)),ISNUMBER(SEARCH("deceased",$N903)),ISNUMBER(SEARCH("separated",$N903))),0,1))</f>
        <v/>
      </c>
      <c r="S903">
        <f>IF(OR($R903=0,NOT(ISNUMBER($I903))),"",IFERROR(DATEDIF($I903,DATE(FY,1,1),"y"),""))</f>
        <v/>
      </c>
      <c r="T903">
        <f>IF(OR($R903=0,NOT(ISNUMBER($J903))),"",IFERROR(DATEDIF($J903,DATE(FY,1,1),"y"),0))</f>
        <v/>
      </c>
      <c r="U903" s="38">
        <f>IF(OR($R903=0,NOT(ISNUMBER($I903))),0,IF(YEAR($I903)+IF($Q903=1,RetAgeO,RetAgeE)=FY,MONTH($I903),IF(YEAR($I903)+IF($Q903=1,RetAgeO,RetAgeE)&lt;FY,1,0)))</f>
        <v/>
      </c>
      <c r="V903" s="38">
        <f>IF(OR($R903=0,NOT(ISNUMBER($K903))),0,IF(YEAR($K903)=FY,MONTH($K903),IF(YEAR($K903)&lt;FY,1,0)))</f>
        <v/>
      </c>
      <c r="W903" s="38">
        <f>IF($R903=0,0,MIN(12,IF(AND(ISNUMBER($O903),$O903&gt;=1,$O903&lt;=12),INT($O903),12),IF(AND(RetireExit="Yes",$U903&gt;0),$U903,12),IF(AND(ContractExit="Yes",$V903&gt;0),$V903,12)))</f>
        <v/>
      </c>
      <c r="X903" s="37">
        <f>IF(ISNUMBER($P903),$P903,IncPct)</f>
        <v/>
      </c>
      <c r="Y903" s="39">
        <f>IF($W903=0,0,MAX(0,MIN($W903,IncMonth-1))+MAX(0,$W903-IncMonth+1)*(1+$X903))</f>
        <v/>
      </c>
      <c r="Z903" s="40">
        <f>IF($C903="",0,IFERROR(INDEX(Departments!$B$5:$B$54,MATCH($C903,Departments!$A$5:$A$54,0)),0))</f>
        <v/>
      </c>
      <c r="AA903" s="41">
        <f>N($L903)*$Y903</f>
        <v/>
      </c>
      <c r="AB903" s="41">
        <f>N($M903)*$Y903</f>
        <v/>
      </c>
      <c r="AC903" s="41">
        <f>$AA903*$Z903</f>
        <v/>
      </c>
      <c r="AD903" s="41">
        <f>$AA903*BonusMonths/12</f>
        <v/>
      </c>
      <c r="AE903" s="41">
        <f>($AA903+SI_Gross*$AB903)*IF($Q903=1,SI_O,SI_E)</f>
        <v/>
      </c>
      <c r="AF903" s="41">
        <f>IF($Q903=1,0,$AA903*EOSB)</f>
        <v/>
      </c>
      <c r="AG903" s="41">
        <f>$AN903*$W903</f>
        <v/>
      </c>
      <c r="AH903" s="41">
        <f>SUM($AA903:$AG903)</f>
        <v/>
      </c>
      <c r="AI903" s="41">
        <f>12*($AM903+$AN903)</f>
        <v/>
      </c>
      <c r="AJ903" s="41">
        <f>$AM903*((IncMonth-1)+(13-IncMonth)*(1+$X903))+12*$AN903</f>
        <v/>
      </c>
      <c r="AK903" s="41">
        <f>IF($R903=1,N($L903)+N($M903),0)</f>
        <v/>
      </c>
      <c r="AL903">
        <f>IF($C903="","",IF(N($L903)&lt;=0,"Basic salary missing",IF(ISNA(MATCH($C903,Departments!$A$5:$A$54,0)),"Department not on Departments sheet",IF(AND($I903&lt;&gt;"",NOT(ISNUMBER($I903))),"Date of birth is text, not a date",IF(AND($K903&lt;&gt;"",NOT(ISNUMBER($K903))),"Contract end is text, not a date","")))))</f>
        <v/>
      </c>
      <c r="AM903" s="41">
        <f>IF($R903=0,0,N($L903)*(1+$Z903+BonusMonths/12+IF($Q903=1,0,EOSB))+N($M903)+(N($L903)+SI_Gross*N($M903))*IF($Q903=1,SI_O,SI_E))</f>
        <v/>
      </c>
      <c r="AN903" s="41">
        <f>IF($R903=0,0,(IF($Q903=1,MedO,MedE+Ticket)+Training)/12)</f>
        <v/>
      </c>
    </row>
    <row r="904">
      <c r="I904" s="35" t="n"/>
      <c r="J904" s="35" t="n"/>
      <c r="K904" s="35" t="n"/>
      <c r="L904" s="36" t="n"/>
      <c r="M904" s="36" t="n"/>
      <c r="P904" s="37" t="n"/>
      <c r="Q904" s="38">
        <f>IF($C904="",0,IF(OR(LOWER(TRIM($G904))="omani",LOWER(TRIM($G904))="oman",LOWER(TRIM($G904))="om",LOWER(TRIM($G904))="local"),1,0))</f>
        <v/>
      </c>
      <c r="R904" s="38">
        <f>IF($C904="",0,IF(OR(ISNUMBER(SEARCH("resign",$N904)),ISNUMBER(SEARCH("terminat",$N904)),ISNUMBER(SEARCH("inactive",$N904)),ISNUMBER(SEARCH("vacan",$N904)),ISNUMBER(SEARCH("deceased",$N904)),ISNUMBER(SEARCH("separated",$N904))),0,1))</f>
        <v/>
      </c>
      <c r="S904">
        <f>IF(OR($R904=0,NOT(ISNUMBER($I904))),"",IFERROR(DATEDIF($I904,DATE(FY,1,1),"y"),""))</f>
        <v/>
      </c>
      <c r="T904">
        <f>IF(OR($R904=0,NOT(ISNUMBER($J904))),"",IFERROR(DATEDIF($J904,DATE(FY,1,1),"y"),0))</f>
        <v/>
      </c>
      <c r="U904" s="38">
        <f>IF(OR($R904=0,NOT(ISNUMBER($I904))),0,IF(YEAR($I904)+IF($Q904=1,RetAgeO,RetAgeE)=FY,MONTH($I904),IF(YEAR($I904)+IF($Q904=1,RetAgeO,RetAgeE)&lt;FY,1,0)))</f>
        <v/>
      </c>
      <c r="V904" s="38">
        <f>IF(OR($R904=0,NOT(ISNUMBER($K904))),0,IF(YEAR($K904)=FY,MONTH($K904),IF(YEAR($K904)&lt;FY,1,0)))</f>
        <v/>
      </c>
      <c r="W904" s="38">
        <f>IF($R904=0,0,MIN(12,IF(AND(ISNUMBER($O904),$O904&gt;=1,$O904&lt;=12),INT($O904),12),IF(AND(RetireExit="Yes",$U904&gt;0),$U904,12),IF(AND(ContractExit="Yes",$V904&gt;0),$V904,12)))</f>
        <v/>
      </c>
      <c r="X904" s="37">
        <f>IF(ISNUMBER($P904),$P904,IncPct)</f>
        <v/>
      </c>
      <c r="Y904" s="39">
        <f>IF($W904=0,0,MAX(0,MIN($W904,IncMonth-1))+MAX(0,$W904-IncMonth+1)*(1+$X904))</f>
        <v/>
      </c>
      <c r="Z904" s="40">
        <f>IF($C904="",0,IFERROR(INDEX(Departments!$B$5:$B$54,MATCH($C904,Departments!$A$5:$A$54,0)),0))</f>
        <v/>
      </c>
      <c r="AA904" s="41">
        <f>N($L904)*$Y904</f>
        <v/>
      </c>
      <c r="AB904" s="41">
        <f>N($M904)*$Y904</f>
        <v/>
      </c>
      <c r="AC904" s="41">
        <f>$AA904*$Z904</f>
        <v/>
      </c>
      <c r="AD904" s="41">
        <f>$AA904*BonusMonths/12</f>
        <v/>
      </c>
      <c r="AE904" s="41">
        <f>($AA904+SI_Gross*$AB904)*IF($Q904=1,SI_O,SI_E)</f>
        <v/>
      </c>
      <c r="AF904" s="41">
        <f>IF($Q904=1,0,$AA904*EOSB)</f>
        <v/>
      </c>
      <c r="AG904" s="41">
        <f>$AN904*$W904</f>
        <v/>
      </c>
      <c r="AH904" s="41">
        <f>SUM($AA904:$AG904)</f>
        <v/>
      </c>
      <c r="AI904" s="41">
        <f>12*($AM904+$AN904)</f>
        <v/>
      </c>
      <c r="AJ904" s="41">
        <f>$AM904*((IncMonth-1)+(13-IncMonth)*(1+$X904))+12*$AN904</f>
        <v/>
      </c>
      <c r="AK904" s="41">
        <f>IF($R904=1,N($L904)+N($M904),0)</f>
        <v/>
      </c>
      <c r="AL904">
        <f>IF($C904="","",IF(N($L904)&lt;=0,"Basic salary missing",IF(ISNA(MATCH($C904,Departments!$A$5:$A$54,0)),"Department not on Departments sheet",IF(AND($I904&lt;&gt;"",NOT(ISNUMBER($I904))),"Date of birth is text, not a date",IF(AND($K904&lt;&gt;"",NOT(ISNUMBER($K904))),"Contract end is text, not a date","")))))</f>
        <v/>
      </c>
      <c r="AM904" s="41">
        <f>IF($R904=0,0,N($L904)*(1+$Z904+BonusMonths/12+IF($Q904=1,0,EOSB))+N($M904)+(N($L904)+SI_Gross*N($M904))*IF($Q904=1,SI_O,SI_E))</f>
        <v/>
      </c>
      <c r="AN904" s="41">
        <f>IF($R904=0,0,(IF($Q904=1,MedO,MedE+Ticket)+Training)/12)</f>
        <v/>
      </c>
    </row>
    <row r="905">
      <c r="I905" s="35" t="n"/>
      <c r="J905" s="35" t="n"/>
      <c r="K905" s="35" t="n"/>
      <c r="L905" s="36" t="n"/>
      <c r="M905" s="36" t="n"/>
      <c r="P905" s="37" t="n"/>
      <c r="Q905" s="38">
        <f>IF($C905="",0,IF(OR(LOWER(TRIM($G905))="omani",LOWER(TRIM($G905))="oman",LOWER(TRIM($G905))="om",LOWER(TRIM($G905))="local"),1,0))</f>
        <v/>
      </c>
      <c r="R905" s="38">
        <f>IF($C905="",0,IF(OR(ISNUMBER(SEARCH("resign",$N905)),ISNUMBER(SEARCH("terminat",$N905)),ISNUMBER(SEARCH("inactive",$N905)),ISNUMBER(SEARCH("vacan",$N905)),ISNUMBER(SEARCH("deceased",$N905)),ISNUMBER(SEARCH("separated",$N905))),0,1))</f>
        <v/>
      </c>
      <c r="S905">
        <f>IF(OR($R905=0,NOT(ISNUMBER($I905))),"",IFERROR(DATEDIF($I905,DATE(FY,1,1),"y"),""))</f>
        <v/>
      </c>
      <c r="T905">
        <f>IF(OR($R905=0,NOT(ISNUMBER($J905))),"",IFERROR(DATEDIF($J905,DATE(FY,1,1),"y"),0))</f>
        <v/>
      </c>
      <c r="U905" s="38">
        <f>IF(OR($R905=0,NOT(ISNUMBER($I905))),0,IF(YEAR($I905)+IF($Q905=1,RetAgeO,RetAgeE)=FY,MONTH($I905),IF(YEAR($I905)+IF($Q905=1,RetAgeO,RetAgeE)&lt;FY,1,0)))</f>
        <v/>
      </c>
      <c r="V905" s="38">
        <f>IF(OR($R905=0,NOT(ISNUMBER($K905))),0,IF(YEAR($K905)=FY,MONTH($K905),IF(YEAR($K905)&lt;FY,1,0)))</f>
        <v/>
      </c>
      <c r="W905" s="38">
        <f>IF($R905=0,0,MIN(12,IF(AND(ISNUMBER($O905),$O905&gt;=1,$O905&lt;=12),INT($O905),12),IF(AND(RetireExit="Yes",$U905&gt;0),$U905,12),IF(AND(ContractExit="Yes",$V905&gt;0),$V905,12)))</f>
        <v/>
      </c>
      <c r="X905" s="37">
        <f>IF(ISNUMBER($P905),$P905,IncPct)</f>
        <v/>
      </c>
      <c r="Y905" s="39">
        <f>IF($W905=0,0,MAX(0,MIN($W905,IncMonth-1))+MAX(0,$W905-IncMonth+1)*(1+$X905))</f>
        <v/>
      </c>
      <c r="Z905" s="40">
        <f>IF($C905="",0,IFERROR(INDEX(Departments!$B$5:$B$54,MATCH($C905,Departments!$A$5:$A$54,0)),0))</f>
        <v/>
      </c>
      <c r="AA905" s="41">
        <f>N($L905)*$Y905</f>
        <v/>
      </c>
      <c r="AB905" s="41">
        <f>N($M905)*$Y905</f>
        <v/>
      </c>
      <c r="AC905" s="41">
        <f>$AA905*$Z905</f>
        <v/>
      </c>
      <c r="AD905" s="41">
        <f>$AA905*BonusMonths/12</f>
        <v/>
      </c>
      <c r="AE905" s="41">
        <f>($AA905+SI_Gross*$AB905)*IF($Q905=1,SI_O,SI_E)</f>
        <v/>
      </c>
      <c r="AF905" s="41">
        <f>IF($Q905=1,0,$AA905*EOSB)</f>
        <v/>
      </c>
      <c r="AG905" s="41">
        <f>$AN905*$W905</f>
        <v/>
      </c>
      <c r="AH905" s="41">
        <f>SUM($AA905:$AG905)</f>
        <v/>
      </c>
      <c r="AI905" s="41">
        <f>12*($AM905+$AN905)</f>
        <v/>
      </c>
      <c r="AJ905" s="41">
        <f>$AM905*((IncMonth-1)+(13-IncMonth)*(1+$X905))+12*$AN905</f>
        <v/>
      </c>
      <c r="AK905" s="41">
        <f>IF($R905=1,N($L905)+N($M905),0)</f>
        <v/>
      </c>
      <c r="AL905">
        <f>IF($C905="","",IF(N($L905)&lt;=0,"Basic salary missing",IF(ISNA(MATCH($C905,Departments!$A$5:$A$54,0)),"Department not on Departments sheet",IF(AND($I905&lt;&gt;"",NOT(ISNUMBER($I905))),"Date of birth is text, not a date",IF(AND($K905&lt;&gt;"",NOT(ISNUMBER($K905))),"Contract end is text, not a date","")))))</f>
        <v/>
      </c>
      <c r="AM905" s="41">
        <f>IF($R905=0,0,N($L905)*(1+$Z905+BonusMonths/12+IF($Q905=1,0,EOSB))+N($M905)+(N($L905)+SI_Gross*N($M905))*IF($Q905=1,SI_O,SI_E))</f>
        <v/>
      </c>
      <c r="AN905" s="41">
        <f>IF($R905=0,0,(IF($Q905=1,MedO,MedE+Ticket)+Training)/12)</f>
        <v/>
      </c>
    </row>
    <row r="906">
      <c r="I906" s="35" t="n"/>
      <c r="J906" s="35" t="n"/>
      <c r="K906" s="35" t="n"/>
      <c r="L906" s="36" t="n"/>
      <c r="M906" s="36" t="n"/>
      <c r="P906" s="37" t="n"/>
      <c r="Q906" s="38">
        <f>IF($C906="",0,IF(OR(LOWER(TRIM($G906))="omani",LOWER(TRIM($G906))="oman",LOWER(TRIM($G906))="om",LOWER(TRIM($G906))="local"),1,0))</f>
        <v/>
      </c>
      <c r="R906" s="38">
        <f>IF($C906="",0,IF(OR(ISNUMBER(SEARCH("resign",$N906)),ISNUMBER(SEARCH("terminat",$N906)),ISNUMBER(SEARCH("inactive",$N906)),ISNUMBER(SEARCH("vacan",$N906)),ISNUMBER(SEARCH("deceased",$N906)),ISNUMBER(SEARCH("separated",$N906))),0,1))</f>
        <v/>
      </c>
      <c r="S906">
        <f>IF(OR($R906=0,NOT(ISNUMBER($I906))),"",IFERROR(DATEDIF($I906,DATE(FY,1,1),"y"),""))</f>
        <v/>
      </c>
      <c r="T906">
        <f>IF(OR($R906=0,NOT(ISNUMBER($J906))),"",IFERROR(DATEDIF($J906,DATE(FY,1,1),"y"),0))</f>
        <v/>
      </c>
      <c r="U906" s="38">
        <f>IF(OR($R906=0,NOT(ISNUMBER($I906))),0,IF(YEAR($I906)+IF($Q906=1,RetAgeO,RetAgeE)=FY,MONTH($I906),IF(YEAR($I906)+IF($Q906=1,RetAgeO,RetAgeE)&lt;FY,1,0)))</f>
        <v/>
      </c>
      <c r="V906" s="38">
        <f>IF(OR($R906=0,NOT(ISNUMBER($K906))),0,IF(YEAR($K906)=FY,MONTH($K906),IF(YEAR($K906)&lt;FY,1,0)))</f>
        <v/>
      </c>
      <c r="W906" s="38">
        <f>IF($R906=0,0,MIN(12,IF(AND(ISNUMBER($O906),$O906&gt;=1,$O906&lt;=12),INT($O906),12),IF(AND(RetireExit="Yes",$U906&gt;0),$U906,12),IF(AND(ContractExit="Yes",$V906&gt;0),$V906,12)))</f>
        <v/>
      </c>
      <c r="X906" s="37">
        <f>IF(ISNUMBER($P906),$P906,IncPct)</f>
        <v/>
      </c>
      <c r="Y906" s="39">
        <f>IF($W906=0,0,MAX(0,MIN($W906,IncMonth-1))+MAX(0,$W906-IncMonth+1)*(1+$X906))</f>
        <v/>
      </c>
      <c r="Z906" s="40">
        <f>IF($C906="",0,IFERROR(INDEX(Departments!$B$5:$B$54,MATCH($C906,Departments!$A$5:$A$54,0)),0))</f>
        <v/>
      </c>
      <c r="AA906" s="41">
        <f>N($L906)*$Y906</f>
        <v/>
      </c>
      <c r="AB906" s="41">
        <f>N($M906)*$Y906</f>
        <v/>
      </c>
      <c r="AC906" s="41">
        <f>$AA906*$Z906</f>
        <v/>
      </c>
      <c r="AD906" s="41">
        <f>$AA906*BonusMonths/12</f>
        <v/>
      </c>
      <c r="AE906" s="41">
        <f>($AA906+SI_Gross*$AB906)*IF($Q906=1,SI_O,SI_E)</f>
        <v/>
      </c>
      <c r="AF906" s="41">
        <f>IF($Q906=1,0,$AA906*EOSB)</f>
        <v/>
      </c>
      <c r="AG906" s="41">
        <f>$AN906*$W906</f>
        <v/>
      </c>
      <c r="AH906" s="41">
        <f>SUM($AA906:$AG906)</f>
        <v/>
      </c>
      <c r="AI906" s="41">
        <f>12*($AM906+$AN906)</f>
        <v/>
      </c>
      <c r="AJ906" s="41">
        <f>$AM906*((IncMonth-1)+(13-IncMonth)*(1+$X906))+12*$AN906</f>
        <v/>
      </c>
      <c r="AK906" s="41">
        <f>IF($R906=1,N($L906)+N($M906),0)</f>
        <v/>
      </c>
      <c r="AL906">
        <f>IF($C906="","",IF(N($L906)&lt;=0,"Basic salary missing",IF(ISNA(MATCH($C906,Departments!$A$5:$A$54,0)),"Department not on Departments sheet",IF(AND($I906&lt;&gt;"",NOT(ISNUMBER($I906))),"Date of birth is text, not a date",IF(AND($K906&lt;&gt;"",NOT(ISNUMBER($K906))),"Contract end is text, not a date","")))))</f>
        <v/>
      </c>
      <c r="AM906" s="41">
        <f>IF($R906=0,0,N($L906)*(1+$Z906+BonusMonths/12+IF($Q906=1,0,EOSB))+N($M906)+(N($L906)+SI_Gross*N($M906))*IF($Q906=1,SI_O,SI_E))</f>
        <v/>
      </c>
      <c r="AN906" s="41">
        <f>IF($R906=0,0,(IF($Q906=1,MedO,MedE+Ticket)+Training)/12)</f>
        <v/>
      </c>
    </row>
    <row r="907">
      <c r="I907" s="35" t="n"/>
      <c r="J907" s="35" t="n"/>
      <c r="K907" s="35" t="n"/>
      <c r="L907" s="36" t="n"/>
      <c r="M907" s="36" t="n"/>
      <c r="P907" s="37" t="n"/>
      <c r="Q907" s="38">
        <f>IF($C907="",0,IF(OR(LOWER(TRIM($G907))="omani",LOWER(TRIM($G907))="oman",LOWER(TRIM($G907))="om",LOWER(TRIM($G907))="local"),1,0))</f>
        <v/>
      </c>
      <c r="R907" s="38">
        <f>IF($C907="",0,IF(OR(ISNUMBER(SEARCH("resign",$N907)),ISNUMBER(SEARCH("terminat",$N907)),ISNUMBER(SEARCH("inactive",$N907)),ISNUMBER(SEARCH("vacan",$N907)),ISNUMBER(SEARCH("deceased",$N907)),ISNUMBER(SEARCH("separated",$N907))),0,1))</f>
        <v/>
      </c>
      <c r="S907">
        <f>IF(OR($R907=0,NOT(ISNUMBER($I907))),"",IFERROR(DATEDIF($I907,DATE(FY,1,1),"y"),""))</f>
        <v/>
      </c>
      <c r="T907">
        <f>IF(OR($R907=0,NOT(ISNUMBER($J907))),"",IFERROR(DATEDIF($J907,DATE(FY,1,1),"y"),0))</f>
        <v/>
      </c>
      <c r="U907" s="38">
        <f>IF(OR($R907=0,NOT(ISNUMBER($I907))),0,IF(YEAR($I907)+IF($Q907=1,RetAgeO,RetAgeE)=FY,MONTH($I907),IF(YEAR($I907)+IF($Q907=1,RetAgeO,RetAgeE)&lt;FY,1,0)))</f>
        <v/>
      </c>
      <c r="V907" s="38">
        <f>IF(OR($R907=0,NOT(ISNUMBER($K907))),0,IF(YEAR($K907)=FY,MONTH($K907),IF(YEAR($K907)&lt;FY,1,0)))</f>
        <v/>
      </c>
      <c r="W907" s="38">
        <f>IF($R907=0,0,MIN(12,IF(AND(ISNUMBER($O907),$O907&gt;=1,$O907&lt;=12),INT($O907),12),IF(AND(RetireExit="Yes",$U907&gt;0),$U907,12),IF(AND(ContractExit="Yes",$V907&gt;0),$V907,12)))</f>
        <v/>
      </c>
      <c r="X907" s="37">
        <f>IF(ISNUMBER($P907),$P907,IncPct)</f>
        <v/>
      </c>
      <c r="Y907" s="39">
        <f>IF($W907=0,0,MAX(0,MIN($W907,IncMonth-1))+MAX(0,$W907-IncMonth+1)*(1+$X907))</f>
        <v/>
      </c>
      <c r="Z907" s="40">
        <f>IF($C907="",0,IFERROR(INDEX(Departments!$B$5:$B$54,MATCH($C907,Departments!$A$5:$A$54,0)),0))</f>
        <v/>
      </c>
      <c r="AA907" s="41">
        <f>N($L907)*$Y907</f>
        <v/>
      </c>
      <c r="AB907" s="41">
        <f>N($M907)*$Y907</f>
        <v/>
      </c>
      <c r="AC907" s="41">
        <f>$AA907*$Z907</f>
        <v/>
      </c>
      <c r="AD907" s="41">
        <f>$AA907*BonusMonths/12</f>
        <v/>
      </c>
      <c r="AE907" s="41">
        <f>($AA907+SI_Gross*$AB907)*IF($Q907=1,SI_O,SI_E)</f>
        <v/>
      </c>
      <c r="AF907" s="41">
        <f>IF($Q907=1,0,$AA907*EOSB)</f>
        <v/>
      </c>
      <c r="AG907" s="41">
        <f>$AN907*$W907</f>
        <v/>
      </c>
      <c r="AH907" s="41">
        <f>SUM($AA907:$AG907)</f>
        <v/>
      </c>
      <c r="AI907" s="41">
        <f>12*($AM907+$AN907)</f>
        <v/>
      </c>
      <c r="AJ907" s="41">
        <f>$AM907*((IncMonth-1)+(13-IncMonth)*(1+$X907))+12*$AN907</f>
        <v/>
      </c>
      <c r="AK907" s="41">
        <f>IF($R907=1,N($L907)+N($M907),0)</f>
        <v/>
      </c>
      <c r="AL907">
        <f>IF($C907="","",IF(N($L907)&lt;=0,"Basic salary missing",IF(ISNA(MATCH($C907,Departments!$A$5:$A$54,0)),"Department not on Departments sheet",IF(AND($I907&lt;&gt;"",NOT(ISNUMBER($I907))),"Date of birth is text, not a date",IF(AND($K907&lt;&gt;"",NOT(ISNUMBER($K907))),"Contract end is text, not a date","")))))</f>
        <v/>
      </c>
      <c r="AM907" s="41">
        <f>IF($R907=0,0,N($L907)*(1+$Z907+BonusMonths/12+IF($Q907=1,0,EOSB))+N($M907)+(N($L907)+SI_Gross*N($M907))*IF($Q907=1,SI_O,SI_E))</f>
        <v/>
      </c>
      <c r="AN907" s="41">
        <f>IF($R907=0,0,(IF($Q907=1,MedO,MedE+Ticket)+Training)/12)</f>
        <v/>
      </c>
    </row>
    <row r="908">
      <c r="I908" s="35" t="n"/>
      <c r="J908" s="35" t="n"/>
      <c r="K908" s="35" t="n"/>
      <c r="L908" s="36" t="n"/>
      <c r="M908" s="36" t="n"/>
      <c r="P908" s="37" t="n"/>
      <c r="Q908" s="38">
        <f>IF($C908="",0,IF(OR(LOWER(TRIM($G908))="omani",LOWER(TRIM($G908))="oman",LOWER(TRIM($G908))="om",LOWER(TRIM($G908))="local"),1,0))</f>
        <v/>
      </c>
      <c r="R908" s="38">
        <f>IF($C908="",0,IF(OR(ISNUMBER(SEARCH("resign",$N908)),ISNUMBER(SEARCH("terminat",$N908)),ISNUMBER(SEARCH("inactive",$N908)),ISNUMBER(SEARCH("vacan",$N908)),ISNUMBER(SEARCH("deceased",$N908)),ISNUMBER(SEARCH("separated",$N908))),0,1))</f>
        <v/>
      </c>
      <c r="S908">
        <f>IF(OR($R908=0,NOT(ISNUMBER($I908))),"",IFERROR(DATEDIF($I908,DATE(FY,1,1),"y"),""))</f>
        <v/>
      </c>
      <c r="T908">
        <f>IF(OR($R908=0,NOT(ISNUMBER($J908))),"",IFERROR(DATEDIF($J908,DATE(FY,1,1),"y"),0))</f>
        <v/>
      </c>
      <c r="U908" s="38">
        <f>IF(OR($R908=0,NOT(ISNUMBER($I908))),0,IF(YEAR($I908)+IF($Q908=1,RetAgeO,RetAgeE)=FY,MONTH($I908),IF(YEAR($I908)+IF($Q908=1,RetAgeO,RetAgeE)&lt;FY,1,0)))</f>
        <v/>
      </c>
      <c r="V908" s="38">
        <f>IF(OR($R908=0,NOT(ISNUMBER($K908))),0,IF(YEAR($K908)=FY,MONTH($K908),IF(YEAR($K908)&lt;FY,1,0)))</f>
        <v/>
      </c>
      <c r="W908" s="38">
        <f>IF($R908=0,0,MIN(12,IF(AND(ISNUMBER($O908),$O908&gt;=1,$O908&lt;=12),INT($O908),12),IF(AND(RetireExit="Yes",$U908&gt;0),$U908,12),IF(AND(ContractExit="Yes",$V908&gt;0),$V908,12)))</f>
        <v/>
      </c>
      <c r="X908" s="37">
        <f>IF(ISNUMBER($P908),$P908,IncPct)</f>
        <v/>
      </c>
      <c r="Y908" s="39">
        <f>IF($W908=0,0,MAX(0,MIN($W908,IncMonth-1))+MAX(0,$W908-IncMonth+1)*(1+$X908))</f>
        <v/>
      </c>
      <c r="Z908" s="40">
        <f>IF($C908="",0,IFERROR(INDEX(Departments!$B$5:$B$54,MATCH($C908,Departments!$A$5:$A$54,0)),0))</f>
        <v/>
      </c>
      <c r="AA908" s="41">
        <f>N($L908)*$Y908</f>
        <v/>
      </c>
      <c r="AB908" s="41">
        <f>N($M908)*$Y908</f>
        <v/>
      </c>
      <c r="AC908" s="41">
        <f>$AA908*$Z908</f>
        <v/>
      </c>
      <c r="AD908" s="41">
        <f>$AA908*BonusMonths/12</f>
        <v/>
      </c>
      <c r="AE908" s="41">
        <f>($AA908+SI_Gross*$AB908)*IF($Q908=1,SI_O,SI_E)</f>
        <v/>
      </c>
      <c r="AF908" s="41">
        <f>IF($Q908=1,0,$AA908*EOSB)</f>
        <v/>
      </c>
      <c r="AG908" s="41">
        <f>$AN908*$W908</f>
        <v/>
      </c>
      <c r="AH908" s="41">
        <f>SUM($AA908:$AG908)</f>
        <v/>
      </c>
      <c r="AI908" s="41">
        <f>12*($AM908+$AN908)</f>
        <v/>
      </c>
      <c r="AJ908" s="41">
        <f>$AM908*((IncMonth-1)+(13-IncMonth)*(1+$X908))+12*$AN908</f>
        <v/>
      </c>
      <c r="AK908" s="41">
        <f>IF($R908=1,N($L908)+N($M908),0)</f>
        <v/>
      </c>
      <c r="AL908">
        <f>IF($C908="","",IF(N($L908)&lt;=0,"Basic salary missing",IF(ISNA(MATCH($C908,Departments!$A$5:$A$54,0)),"Department not on Departments sheet",IF(AND($I908&lt;&gt;"",NOT(ISNUMBER($I908))),"Date of birth is text, not a date",IF(AND($K908&lt;&gt;"",NOT(ISNUMBER($K908))),"Contract end is text, not a date","")))))</f>
        <v/>
      </c>
      <c r="AM908" s="41">
        <f>IF($R908=0,0,N($L908)*(1+$Z908+BonusMonths/12+IF($Q908=1,0,EOSB))+N($M908)+(N($L908)+SI_Gross*N($M908))*IF($Q908=1,SI_O,SI_E))</f>
        <v/>
      </c>
      <c r="AN908" s="41">
        <f>IF($R908=0,0,(IF($Q908=1,MedO,MedE+Ticket)+Training)/12)</f>
        <v/>
      </c>
    </row>
    <row r="909">
      <c r="I909" s="35" t="n"/>
      <c r="J909" s="35" t="n"/>
      <c r="K909" s="35" t="n"/>
      <c r="L909" s="36" t="n"/>
      <c r="M909" s="36" t="n"/>
      <c r="P909" s="37" t="n"/>
      <c r="Q909" s="38">
        <f>IF($C909="",0,IF(OR(LOWER(TRIM($G909))="omani",LOWER(TRIM($G909))="oman",LOWER(TRIM($G909))="om",LOWER(TRIM($G909))="local"),1,0))</f>
        <v/>
      </c>
      <c r="R909" s="38">
        <f>IF($C909="",0,IF(OR(ISNUMBER(SEARCH("resign",$N909)),ISNUMBER(SEARCH("terminat",$N909)),ISNUMBER(SEARCH("inactive",$N909)),ISNUMBER(SEARCH("vacan",$N909)),ISNUMBER(SEARCH("deceased",$N909)),ISNUMBER(SEARCH("separated",$N909))),0,1))</f>
        <v/>
      </c>
      <c r="S909">
        <f>IF(OR($R909=0,NOT(ISNUMBER($I909))),"",IFERROR(DATEDIF($I909,DATE(FY,1,1),"y"),""))</f>
        <v/>
      </c>
      <c r="T909">
        <f>IF(OR($R909=0,NOT(ISNUMBER($J909))),"",IFERROR(DATEDIF($J909,DATE(FY,1,1),"y"),0))</f>
        <v/>
      </c>
      <c r="U909" s="38">
        <f>IF(OR($R909=0,NOT(ISNUMBER($I909))),0,IF(YEAR($I909)+IF($Q909=1,RetAgeO,RetAgeE)=FY,MONTH($I909),IF(YEAR($I909)+IF($Q909=1,RetAgeO,RetAgeE)&lt;FY,1,0)))</f>
        <v/>
      </c>
      <c r="V909" s="38">
        <f>IF(OR($R909=0,NOT(ISNUMBER($K909))),0,IF(YEAR($K909)=FY,MONTH($K909),IF(YEAR($K909)&lt;FY,1,0)))</f>
        <v/>
      </c>
      <c r="W909" s="38">
        <f>IF($R909=0,0,MIN(12,IF(AND(ISNUMBER($O909),$O909&gt;=1,$O909&lt;=12),INT($O909),12),IF(AND(RetireExit="Yes",$U909&gt;0),$U909,12),IF(AND(ContractExit="Yes",$V909&gt;0),$V909,12)))</f>
        <v/>
      </c>
      <c r="X909" s="37">
        <f>IF(ISNUMBER($P909),$P909,IncPct)</f>
        <v/>
      </c>
      <c r="Y909" s="39">
        <f>IF($W909=0,0,MAX(0,MIN($W909,IncMonth-1))+MAX(0,$W909-IncMonth+1)*(1+$X909))</f>
        <v/>
      </c>
      <c r="Z909" s="40">
        <f>IF($C909="",0,IFERROR(INDEX(Departments!$B$5:$B$54,MATCH($C909,Departments!$A$5:$A$54,0)),0))</f>
        <v/>
      </c>
      <c r="AA909" s="41">
        <f>N($L909)*$Y909</f>
        <v/>
      </c>
      <c r="AB909" s="41">
        <f>N($M909)*$Y909</f>
        <v/>
      </c>
      <c r="AC909" s="41">
        <f>$AA909*$Z909</f>
        <v/>
      </c>
      <c r="AD909" s="41">
        <f>$AA909*BonusMonths/12</f>
        <v/>
      </c>
      <c r="AE909" s="41">
        <f>($AA909+SI_Gross*$AB909)*IF($Q909=1,SI_O,SI_E)</f>
        <v/>
      </c>
      <c r="AF909" s="41">
        <f>IF($Q909=1,0,$AA909*EOSB)</f>
        <v/>
      </c>
      <c r="AG909" s="41">
        <f>$AN909*$W909</f>
        <v/>
      </c>
      <c r="AH909" s="41">
        <f>SUM($AA909:$AG909)</f>
        <v/>
      </c>
      <c r="AI909" s="41">
        <f>12*($AM909+$AN909)</f>
        <v/>
      </c>
      <c r="AJ909" s="41">
        <f>$AM909*((IncMonth-1)+(13-IncMonth)*(1+$X909))+12*$AN909</f>
        <v/>
      </c>
      <c r="AK909" s="41">
        <f>IF($R909=1,N($L909)+N($M909),0)</f>
        <v/>
      </c>
      <c r="AL909">
        <f>IF($C909="","",IF(N($L909)&lt;=0,"Basic salary missing",IF(ISNA(MATCH($C909,Departments!$A$5:$A$54,0)),"Department not on Departments sheet",IF(AND($I909&lt;&gt;"",NOT(ISNUMBER($I909))),"Date of birth is text, not a date",IF(AND($K909&lt;&gt;"",NOT(ISNUMBER($K909))),"Contract end is text, not a date","")))))</f>
        <v/>
      </c>
      <c r="AM909" s="41">
        <f>IF($R909=0,0,N($L909)*(1+$Z909+BonusMonths/12+IF($Q909=1,0,EOSB))+N($M909)+(N($L909)+SI_Gross*N($M909))*IF($Q909=1,SI_O,SI_E))</f>
        <v/>
      </c>
      <c r="AN909" s="41">
        <f>IF($R909=0,0,(IF($Q909=1,MedO,MedE+Ticket)+Training)/12)</f>
        <v/>
      </c>
    </row>
    <row r="910">
      <c r="I910" s="35" t="n"/>
      <c r="J910" s="35" t="n"/>
      <c r="K910" s="35" t="n"/>
      <c r="L910" s="36" t="n"/>
      <c r="M910" s="36" t="n"/>
      <c r="P910" s="37" t="n"/>
      <c r="Q910" s="38">
        <f>IF($C910="",0,IF(OR(LOWER(TRIM($G910))="omani",LOWER(TRIM($G910))="oman",LOWER(TRIM($G910))="om",LOWER(TRIM($G910))="local"),1,0))</f>
        <v/>
      </c>
      <c r="R910" s="38">
        <f>IF($C910="",0,IF(OR(ISNUMBER(SEARCH("resign",$N910)),ISNUMBER(SEARCH("terminat",$N910)),ISNUMBER(SEARCH("inactive",$N910)),ISNUMBER(SEARCH("vacan",$N910)),ISNUMBER(SEARCH("deceased",$N910)),ISNUMBER(SEARCH("separated",$N910))),0,1))</f>
        <v/>
      </c>
      <c r="S910">
        <f>IF(OR($R910=0,NOT(ISNUMBER($I910))),"",IFERROR(DATEDIF($I910,DATE(FY,1,1),"y"),""))</f>
        <v/>
      </c>
      <c r="T910">
        <f>IF(OR($R910=0,NOT(ISNUMBER($J910))),"",IFERROR(DATEDIF($J910,DATE(FY,1,1),"y"),0))</f>
        <v/>
      </c>
      <c r="U910" s="38">
        <f>IF(OR($R910=0,NOT(ISNUMBER($I910))),0,IF(YEAR($I910)+IF($Q910=1,RetAgeO,RetAgeE)=FY,MONTH($I910),IF(YEAR($I910)+IF($Q910=1,RetAgeO,RetAgeE)&lt;FY,1,0)))</f>
        <v/>
      </c>
      <c r="V910" s="38">
        <f>IF(OR($R910=0,NOT(ISNUMBER($K910))),0,IF(YEAR($K910)=FY,MONTH($K910),IF(YEAR($K910)&lt;FY,1,0)))</f>
        <v/>
      </c>
      <c r="W910" s="38">
        <f>IF($R910=0,0,MIN(12,IF(AND(ISNUMBER($O910),$O910&gt;=1,$O910&lt;=12),INT($O910),12),IF(AND(RetireExit="Yes",$U910&gt;0),$U910,12),IF(AND(ContractExit="Yes",$V910&gt;0),$V910,12)))</f>
        <v/>
      </c>
      <c r="X910" s="37">
        <f>IF(ISNUMBER($P910),$P910,IncPct)</f>
        <v/>
      </c>
      <c r="Y910" s="39">
        <f>IF($W910=0,0,MAX(0,MIN($W910,IncMonth-1))+MAX(0,$W910-IncMonth+1)*(1+$X910))</f>
        <v/>
      </c>
      <c r="Z910" s="40">
        <f>IF($C910="",0,IFERROR(INDEX(Departments!$B$5:$B$54,MATCH($C910,Departments!$A$5:$A$54,0)),0))</f>
        <v/>
      </c>
      <c r="AA910" s="41">
        <f>N($L910)*$Y910</f>
        <v/>
      </c>
      <c r="AB910" s="41">
        <f>N($M910)*$Y910</f>
        <v/>
      </c>
      <c r="AC910" s="41">
        <f>$AA910*$Z910</f>
        <v/>
      </c>
      <c r="AD910" s="41">
        <f>$AA910*BonusMonths/12</f>
        <v/>
      </c>
      <c r="AE910" s="41">
        <f>($AA910+SI_Gross*$AB910)*IF($Q910=1,SI_O,SI_E)</f>
        <v/>
      </c>
      <c r="AF910" s="41">
        <f>IF($Q910=1,0,$AA910*EOSB)</f>
        <v/>
      </c>
      <c r="AG910" s="41">
        <f>$AN910*$W910</f>
        <v/>
      </c>
      <c r="AH910" s="41">
        <f>SUM($AA910:$AG910)</f>
        <v/>
      </c>
      <c r="AI910" s="41">
        <f>12*($AM910+$AN910)</f>
        <v/>
      </c>
      <c r="AJ910" s="41">
        <f>$AM910*((IncMonth-1)+(13-IncMonth)*(1+$X910))+12*$AN910</f>
        <v/>
      </c>
      <c r="AK910" s="41">
        <f>IF($R910=1,N($L910)+N($M910),0)</f>
        <v/>
      </c>
      <c r="AL910">
        <f>IF($C910="","",IF(N($L910)&lt;=0,"Basic salary missing",IF(ISNA(MATCH($C910,Departments!$A$5:$A$54,0)),"Department not on Departments sheet",IF(AND($I910&lt;&gt;"",NOT(ISNUMBER($I910))),"Date of birth is text, not a date",IF(AND($K910&lt;&gt;"",NOT(ISNUMBER($K910))),"Contract end is text, not a date","")))))</f>
        <v/>
      </c>
      <c r="AM910" s="41">
        <f>IF($R910=0,0,N($L910)*(1+$Z910+BonusMonths/12+IF($Q910=1,0,EOSB))+N($M910)+(N($L910)+SI_Gross*N($M910))*IF($Q910=1,SI_O,SI_E))</f>
        <v/>
      </c>
      <c r="AN910" s="41">
        <f>IF($R910=0,0,(IF($Q910=1,MedO,MedE+Ticket)+Training)/12)</f>
        <v/>
      </c>
    </row>
    <row r="911">
      <c r="I911" s="35" t="n"/>
      <c r="J911" s="35" t="n"/>
      <c r="K911" s="35" t="n"/>
      <c r="L911" s="36" t="n"/>
      <c r="M911" s="36" t="n"/>
      <c r="P911" s="37" t="n"/>
      <c r="Q911" s="38">
        <f>IF($C911="",0,IF(OR(LOWER(TRIM($G911))="omani",LOWER(TRIM($G911))="oman",LOWER(TRIM($G911))="om",LOWER(TRIM($G911))="local"),1,0))</f>
        <v/>
      </c>
      <c r="R911" s="38">
        <f>IF($C911="",0,IF(OR(ISNUMBER(SEARCH("resign",$N911)),ISNUMBER(SEARCH("terminat",$N911)),ISNUMBER(SEARCH("inactive",$N911)),ISNUMBER(SEARCH("vacan",$N911)),ISNUMBER(SEARCH("deceased",$N911)),ISNUMBER(SEARCH("separated",$N911))),0,1))</f>
        <v/>
      </c>
      <c r="S911">
        <f>IF(OR($R911=0,NOT(ISNUMBER($I911))),"",IFERROR(DATEDIF($I911,DATE(FY,1,1),"y"),""))</f>
        <v/>
      </c>
      <c r="T911">
        <f>IF(OR($R911=0,NOT(ISNUMBER($J911))),"",IFERROR(DATEDIF($J911,DATE(FY,1,1),"y"),0))</f>
        <v/>
      </c>
      <c r="U911" s="38">
        <f>IF(OR($R911=0,NOT(ISNUMBER($I911))),0,IF(YEAR($I911)+IF($Q911=1,RetAgeO,RetAgeE)=FY,MONTH($I911),IF(YEAR($I911)+IF($Q911=1,RetAgeO,RetAgeE)&lt;FY,1,0)))</f>
        <v/>
      </c>
      <c r="V911" s="38">
        <f>IF(OR($R911=0,NOT(ISNUMBER($K911))),0,IF(YEAR($K911)=FY,MONTH($K911),IF(YEAR($K911)&lt;FY,1,0)))</f>
        <v/>
      </c>
      <c r="W911" s="38">
        <f>IF($R911=0,0,MIN(12,IF(AND(ISNUMBER($O911),$O911&gt;=1,$O911&lt;=12),INT($O911),12),IF(AND(RetireExit="Yes",$U911&gt;0),$U911,12),IF(AND(ContractExit="Yes",$V911&gt;0),$V911,12)))</f>
        <v/>
      </c>
      <c r="X911" s="37">
        <f>IF(ISNUMBER($P911),$P911,IncPct)</f>
        <v/>
      </c>
      <c r="Y911" s="39">
        <f>IF($W911=0,0,MAX(0,MIN($W911,IncMonth-1))+MAX(0,$W911-IncMonth+1)*(1+$X911))</f>
        <v/>
      </c>
      <c r="Z911" s="40">
        <f>IF($C911="",0,IFERROR(INDEX(Departments!$B$5:$B$54,MATCH($C911,Departments!$A$5:$A$54,0)),0))</f>
        <v/>
      </c>
      <c r="AA911" s="41">
        <f>N($L911)*$Y911</f>
        <v/>
      </c>
      <c r="AB911" s="41">
        <f>N($M911)*$Y911</f>
        <v/>
      </c>
      <c r="AC911" s="41">
        <f>$AA911*$Z911</f>
        <v/>
      </c>
      <c r="AD911" s="41">
        <f>$AA911*BonusMonths/12</f>
        <v/>
      </c>
      <c r="AE911" s="41">
        <f>($AA911+SI_Gross*$AB911)*IF($Q911=1,SI_O,SI_E)</f>
        <v/>
      </c>
      <c r="AF911" s="41">
        <f>IF($Q911=1,0,$AA911*EOSB)</f>
        <v/>
      </c>
      <c r="AG911" s="41">
        <f>$AN911*$W911</f>
        <v/>
      </c>
      <c r="AH911" s="41">
        <f>SUM($AA911:$AG911)</f>
        <v/>
      </c>
      <c r="AI911" s="41">
        <f>12*($AM911+$AN911)</f>
        <v/>
      </c>
      <c r="AJ911" s="41">
        <f>$AM911*((IncMonth-1)+(13-IncMonth)*(1+$X911))+12*$AN911</f>
        <v/>
      </c>
      <c r="AK911" s="41">
        <f>IF($R911=1,N($L911)+N($M911),0)</f>
        <v/>
      </c>
      <c r="AL911">
        <f>IF($C911="","",IF(N($L911)&lt;=0,"Basic salary missing",IF(ISNA(MATCH($C911,Departments!$A$5:$A$54,0)),"Department not on Departments sheet",IF(AND($I911&lt;&gt;"",NOT(ISNUMBER($I911))),"Date of birth is text, not a date",IF(AND($K911&lt;&gt;"",NOT(ISNUMBER($K911))),"Contract end is text, not a date","")))))</f>
        <v/>
      </c>
      <c r="AM911" s="41">
        <f>IF($R911=0,0,N($L911)*(1+$Z911+BonusMonths/12+IF($Q911=1,0,EOSB))+N($M911)+(N($L911)+SI_Gross*N($M911))*IF($Q911=1,SI_O,SI_E))</f>
        <v/>
      </c>
      <c r="AN911" s="41">
        <f>IF($R911=0,0,(IF($Q911=1,MedO,MedE+Ticket)+Training)/12)</f>
        <v/>
      </c>
    </row>
    <row r="912">
      <c r="I912" s="35" t="n"/>
      <c r="J912" s="35" t="n"/>
      <c r="K912" s="35" t="n"/>
      <c r="L912" s="36" t="n"/>
      <c r="M912" s="36" t="n"/>
      <c r="P912" s="37" t="n"/>
      <c r="Q912" s="38">
        <f>IF($C912="",0,IF(OR(LOWER(TRIM($G912))="omani",LOWER(TRIM($G912))="oman",LOWER(TRIM($G912))="om",LOWER(TRIM($G912))="local"),1,0))</f>
        <v/>
      </c>
      <c r="R912" s="38">
        <f>IF($C912="",0,IF(OR(ISNUMBER(SEARCH("resign",$N912)),ISNUMBER(SEARCH("terminat",$N912)),ISNUMBER(SEARCH("inactive",$N912)),ISNUMBER(SEARCH("vacan",$N912)),ISNUMBER(SEARCH("deceased",$N912)),ISNUMBER(SEARCH("separated",$N912))),0,1))</f>
        <v/>
      </c>
      <c r="S912">
        <f>IF(OR($R912=0,NOT(ISNUMBER($I912))),"",IFERROR(DATEDIF($I912,DATE(FY,1,1),"y"),""))</f>
        <v/>
      </c>
      <c r="T912">
        <f>IF(OR($R912=0,NOT(ISNUMBER($J912))),"",IFERROR(DATEDIF($J912,DATE(FY,1,1),"y"),0))</f>
        <v/>
      </c>
      <c r="U912" s="38">
        <f>IF(OR($R912=0,NOT(ISNUMBER($I912))),0,IF(YEAR($I912)+IF($Q912=1,RetAgeO,RetAgeE)=FY,MONTH($I912),IF(YEAR($I912)+IF($Q912=1,RetAgeO,RetAgeE)&lt;FY,1,0)))</f>
        <v/>
      </c>
      <c r="V912" s="38">
        <f>IF(OR($R912=0,NOT(ISNUMBER($K912))),0,IF(YEAR($K912)=FY,MONTH($K912),IF(YEAR($K912)&lt;FY,1,0)))</f>
        <v/>
      </c>
      <c r="W912" s="38">
        <f>IF($R912=0,0,MIN(12,IF(AND(ISNUMBER($O912),$O912&gt;=1,$O912&lt;=12),INT($O912),12),IF(AND(RetireExit="Yes",$U912&gt;0),$U912,12),IF(AND(ContractExit="Yes",$V912&gt;0),$V912,12)))</f>
        <v/>
      </c>
      <c r="X912" s="37">
        <f>IF(ISNUMBER($P912),$P912,IncPct)</f>
        <v/>
      </c>
      <c r="Y912" s="39">
        <f>IF($W912=0,0,MAX(0,MIN($W912,IncMonth-1))+MAX(0,$W912-IncMonth+1)*(1+$X912))</f>
        <v/>
      </c>
      <c r="Z912" s="40">
        <f>IF($C912="",0,IFERROR(INDEX(Departments!$B$5:$B$54,MATCH($C912,Departments!$A$5:$A$54,0)),0))</f>
        <v/>
      </c>
      <c r="AA912" s="41">
        <f>N($L912)*$Y912</f>
        <v/>
      </c>
      <c r="AB912" s="41">
        <f>N($M912)*$Y912</f>
        <v/>
      </c>
      <c r="AC912" s="41">
        <f>$AA912*$Z912</f>
        <v/>
      </c>
      <c r="AD912" s="41">
        <f>$AA912*BonusMonths/12</f>
        <v/>
      </c>
      <c r="AE912" s="41">
        <f>($AA912+SI_Gross*$AB912)*IF($Q912=1,SI_O,SI_E)</f>
        <v/>
      </c>
      <c r="AF912" s="41">
        <f>IF($Q912=1,0,$AA912*EOSB)</f>
        <v/>
      </c>
      <c r="AG912" s="41">
        <f>$AN912*$W912</f>
        <v/>
      </c>
      <c r="AH912" s="41">
        <f>SUM($AA912:$AG912)</f>
        <v/>
      </c>
      <c r="AI912" s="41">
        <f>12*($AM912+$AN912)</f>
        <v/>
      </c>
      <c r="AJ912" s="41">
        <f>$AM912*((IncMonth-1)+(13-IncMonth)*(1+$X912))+12*$AN912</f>
        <v/>
      </c>
      <c r="AK912" s="41">
        <f>IF($R912=1,N($L912)+N($M912),0)</f>
        <v/>
      </c>
      <c r="AL912">
        <f>IF($C912="","",IF(N($L912)&lt;=0,"Basic salary missing",IF(ISNA(MATCH($C912,Departments!$A$5:$A$54,0)),"Department not on Departments sheet",IF(AND($I912&lt;&gt;"",NOT(ISNUMBER($I912))),"Date of birth is text, not a date",IF(AND($K912&lt;&gt;"",NOT(ISNUMBER($K912))),"Contract end is text, not a date","")))))</f>
        <v/>
      </c>
      <c r="AM912" s="41">
        <f>IF($R912=0,0,N($L912)*(1+$Z912+BonusMonths/12+IF($Q912=1,0,EOSB))+N($M912)+(N($L912)+SI_Gross*N($M912))*IF($Q912=1,SI_O,SI_E))</f>
        <v/>
      </c>
      <c r="AN912" s="41">
        <f>IF($R912=0,0,(IF($Q912=1,MedO,MedE+Ticket)+Training)/12)</f>
        <v/>
      </c>
    </row>
    <row r="913">
      <c r="I913" s="35" t="n"/>
      <c r="J913" s="35" t="n"/>
      <c r="K913" s="35" t="n"/>
      <c r="L913" s="36" t="n"/>
      <c r="M913" s="36" t="n"/>
      <c r="P913" s="37" t="n"/>
      <c r="Q913" s="38">
        <f>IF($C913="",0,IF(OR(LOWER(TRIM($G913))="omani",LOWER(TRIM($G913))="oman",LOWER(TRIM($G913))="om",LOWER(TRIM($G913))="local"),1,0))</f>
        <v/>
      </c>
      <c r="R913" s="38">
        <f>IF($C913="",0,IF(OR(ISNUMBER(SEARCH("resign",$N913)),ISNUMBER(SEARCH("terminat",$N913)),ISNUMBER(SEARCH("inactive",$N913)),ISNUMBER(SEARCH("vacan",$N913)),ISNUMBER(SEARCH("deceased",$N913)),ISNUMBER(SEARCH("separated",$N913))),0,1))</f>
        <v/>
      </c>
      <c r="S913">
        <f>IF(OR($R913=0,NOT(ISNUMBER($I913))),"",IFERROR(DATEDIF($I913,DATE(FY,1,1),"y"),""))</f>
        <v/>
      </c>
      <c r="T913">
        <f>IF(OR($R913=0,NOT(ISNUMBER($J913))),"",IFERROR(DATEDIF($J913,DATE(FY,1,1),"y"),0))</f>
        <v/>
      </c>
      <c r="U913" s="38">
        <f>IF(OR($R913=0,NOT(ISNUMBER($I913))),0,IF(YEAR($I913)+IF($Q913=1,RetAgeO,RetAgeE)=FY,MONTH($I913),IF(YEAR($I913)+IF($Q913=1,RetAgeO,RetAgeE)&lt;FY,1,0)))</f>
        <v/>
      </c>
      <c r="V913" s="38">
        <f>IF(OR($R913=0,NOT(ISNUMBER($K913))),0,IF(YEAR($K913)=FY,MONTH($K913),IF(YEAR($K913)&lt;FY,1,0)))</f>
        <v/>
      </c>
      <c r="W913" s="38">
        <f>IF($R913=0,0,MIN(12,IF(AND(ISNUMBER($O913),$O913&gt;=1,$O913&lt;=12),INT($O913),12),IF(AND(RetireExit="Yes",$U913&gt;0),$U913,12),IF(AND(ContractExit="Yes",$V913&gt;0),$V913,12)))</f>
        <v/>
      </c>
      <c r="X913" s="37">
        <f>IF(ISNUMBER($P913),$P913,IncPct)</f>
        <v/>
      </c>
      <c r="Y913" s="39">
        <f>IF($W913=0,0,MAX(0,MIN($W913,IncMonth-1))+MAX(0,$W913-IncMonth+1)*(1+$X913))</f>
        <v/>
      </c>
      <c r="Z913" s="40">
        <f>IF($C913="",0,IFERROR(INDEX(Departments!$B$5:$B$54,MATCH($C913,Departments!$A$5:$A$54,0)),0))</f>
        <v/>
      </c>
      <c r="AA913" s="41">
        <f>N($L913)*$Y913</f>
        <v/>
      </c>
      <c r="AB913" s="41">
        <f>N($M913)*$Y913</f>
        <v/>
      </c>
      <c r="AC913" s="41">
        <f>$AA913*$Z913</f>
        <v/>
      </c>
      <c r="AD913" s="41">
        <f>$AA913*BonusMonths/12</f>
        <v/>
      </c>
      <c r="AE913" s="41">
        <f>($AA913+SI_Gross*$AB913)*IF($Q913=1,SI_O,SI_E)</f>
        <v/>
      </c>
      <c r="AF913" s="41">
        <f>IF($Q913=1,0,$AA913*EOSB)</f>
        <v/>
      </c>
      <c r="AG913" s="41">
        <f>$AN913*$W913</f>
        <v/>
      </c>
      <c r="AH913" s="41">
        <f>SUM($AA913:$AG913)</f>
        <v/>
      </c>
      <c r="AI913" s="41">
        <f>12*($AM913+$AN913)</f>
        <v/>
      </c>
      <c r="AJ913" s="41">
        <f>$AM913*((IncMonth-1)+(13-IncMonth)*(1+$X913))+12*$AN913</f>
        <v/>
      </c>
      <c r="AK913" s="41">
        <f>IF($R913=1,N($L913)+N($M913),0)</f>
        <v/>
      </c>
      <c r="AL913">
        <f>IF($C913="","",IF(N($L913)&lt;=0,"Basic salary missing",IF(ISNA(MATCH($C913,Departments!$A$5:$A$54,0)),"Department not on Departments sheet",IF(AND($I913&lt;&gt;"",NOT(ISNUMBER($I913))),"Date of birth is text, not a date",IF(AND($K913&lt;&gt;"",NOT(ISNUMBER($K913))),"Contract end is text, not a date","")))))</f>
        <v/>
      </c>
      <c r="AM913" s="41">
        <f>IF($R913=0,0,N($L913)*(1+$Z913+BonusMonths/12+IF($Q913=1,0,EOSB))+N($M913)+(N($L913)+SI_Gross*N($M913))*IF($Q913=1,SI_O,SI_E))</f>
        <v/>
      </c>
      <c r="AN913" s="41">
        <f>IF($R913=0,0,(IF($Q913=1,MedO,MedE+Ticket)+Training)/12)</f>
        <v/>
      </c>
    </row>
    <row r="914">
      <c r="I914" s="35" t="n"/>
      <c r="J914" s="35" t="n"/>
      <c r="K914" s="35" t="n"/>
      <c r="L914" s="36" t="n"/>
      <c r="M914" s="36" t="n"/>
      <c r="P914" s="37" t="n"/>
      <c r="Q914" s="38">
        <f>IF($C914="",0,IF(OR(LOWER(TRIM($G914))="omani",LOWER(TRIM($G914))="oman",LOWER(TRIM($G914))="om",LOWER(TRIM($G914))="local"),1,0))</f>
        <v/>
      </c>
      <c r="R914" s="38">
        <f>IF($C914="",0,IF(OR(ISNUMBER(SEARCH("resign",$N914)),ISNUMBER(SEARCH("terminat",$N914)),ISNUMBER(SEARCH("inactive",$N914)),ISNUMBER(SEARCH("vacan",$N914)),ISNUMBER(SEARCH("deceased",$N914)),ISNUMBER(SEARCH("separated",$N914))),0,1))</f>
        <v/>
      </c>
      <c r="S914">
        <f>IF(OR($R914=0,NOT(ISNUMBER($I914))),"",IFERROR(DATEDIF($I914,DATE(FY,1,1),"y"),""))</f>
        <v/>
      </c>
      <c r="T914">
        <f>IF(OR($R914=0,NOT(ISNUMBER($J914))),"",IFERROR(DATEDIF($J914,DATE(FY,1,1),"y"),0))</f>
        <v/>
      </c>
      <c r="U914" s="38">
        <f>IF(OR($R914=0,NOT(ISNUMBER($I914))),0,IF(YEAR($I914)+IF($Q914=1,RetAgeO,RetAgeE)=FY,MONTH($I914),IF(YEAR($I914)+IF($Q914=1,RetAgeO,RetAgeE)&lt;FY,1,0)))</f>
        <v/>
      </c>
      <c r="V914" s="38">
        <f>IF(OR($R914=0,NOT(ISNUMBER($K914))),0,IF(YEAR($K914)=FY,MONTH($K914),IF(YEAR($K914)&lt;FY,1,0)))</f>
        <v/>
      </c>
      <c r="W914" s="38">
        <f>IF($R914=0,0,MIN(12,IF(AND(ISNUMBER($O914),$O914&gt;=1,$O914&lt;=12),INT($O914),12),IF(AND(RetireExit="Yes",$U914&gt;0),$U914,12),IF(AND(ContractExit="Yes",$V914&gt;0),$V914,12)))</f>
        <v/>
      </c>
      <c r="X914" s="37">
        <f>IF(ISNUMBER($P914),$P914,IncPct)</f>
        <v/>
      </c>
      <c r="Y914" s="39">
        <f>IF($W914=0,0,MAX(0,MIN($W914,IncMonth-1))+MAX(0,$W914-IncMonth+1)*(1+$X914))</f>
        <v/>
      </c>
      <c r="Z914" s="40">
        <f>IF($C914="",0,IFERROR(INDEX(Departments!$B$5:$B$54,MATCH($C914,Departments!$A$5:$A$54,0)),0))</f>
        <v/>
      </c>
      <c r="AA914" s="41">
        <f>N($L914)*$Y914</f>
        <v/>
      </c>
      <c r="AB914" s="41">
        <f>N($M914)*$Y914</f>
        <v/>
      </c>
      <c r="AC914" s="41">
        <f>$AA914*$Z914</f>
        <v/>
      </c>
      <c r="AD914" s="41">
        <f>$AA914*BonusMonths/12</f>
        <v/>
      </c>
      <c r="AE914" s="41">
        <f>($AA914+SI_Gross*$AB914)*IF($Q914=1,SI_O,SI_E)</f>
        <v/>
      </c>
      <c r="AF914" s="41">
        <f>IF($Q914=1,0,$AA914*EOSB)</f>
        <v/>
      </c>
      <c r="AG914" s="41">
        <f>$AN914*$W914</f>
        <v/>
      </c>
      <c r="AH914" s="41">
        <f>SUM($AA914:$AG914)</f>
        <v/>
      </c>
      <c r="AI914" s="41">
        <f>12*($AM914+$AN914)</f>
        <v/>
      </c>
      <c r="AJ914" s="41">
        <f>$AM914*((IncMonth-1)+(13-IncMonth)*(1+$X914))+12*$AN914</f>
        <v/>
      </c>
      <c r="AK914" s="41">
        <f>IF($R914=1,N($L914)+N($M914),0)</f>
        <v/>
      </c>
      <c r="AL914">
        <f>IF($C914="","",IF(N($L914)&lt;=0,"Basic salary missing",IF(ISNA(MATCH($C914,Departments!$A$5:$A$54,0)),"Department not on Departments sheet",IF(AND($I914&lt;&gt;"",NOT(ISNUMBER($I914))),"Date of birth is text, not a date",IF(AND($K914&lt;&gt;"",NOT(ISNUMBER($K914))),"Contract end is text, not a date","")))))</f>
        <v/>
      </c>
      <c r="AM914" s="41">
        <f>IF($R914=0,0,N($L914)*(1+$Z914+BonusMonths/12+IF($Q914=1,0,EOSB))+N($M914)+(N($L914)+SI_Gross*N($M914))*IF($Q914=1,SI_O,SI_E))</f>
        <v/>
      </c>
      <c r="AN914" s="41">
        <f>IF($R914=0,0,(IF($Q914=1,MedO,MedE+Ticket)+Training)/12)</f>
        <v/>
      </c>
    </row>
    <row r="915">
      <c r="I915" s="35" t="n"/>
      <c r="J915" s="35" t="n"/>
      <c r="K915" s="35" t="n"/>
      <c r="L915" s="36" t="n"/>
      <c r="M915" s="36" t="n"/>
      <c r="P915" s="37" t="n"/>
      <c r="Q915" s="38">
        <f>IF($C915="",0,IF(OR(LOWER(TRIM($G915))="omani",LOWER(TRIM($G915))="oman",LOWER(TRIM($G915))="om",LOWER(TRIM($G915))="local"),1,0))</f>
        <v/>
      </c>
      <c r="R915" s="38">
        <f>IF($C915="",0,IF(OR(ISNUMBER(SEARCH("resign",$N915)),ISNUMBER(SEARCH("terminat",$N915)),ISNUMBER(SEARCH("inactive",$N915)),ISNUMBER(SEARCH("vacan",$N915)),ISNUMBER(SEARCH("deceased",$N915)),ISNUMBER(SEARCH("separated",$N915))),0,1))</f>
        <v/>
      </c>
      <c r="S915">
        <f>IF(OR($R915=0,NOT(ISNUMBER($I915))),"",IFERROR(DATEDIF($I915,DATE(FY,1,1),"y"),""))</f>
        <v/>
      </c>
      <c r="T915">
        <f>IF(OR($R915=0,NOT(ISNUMBER($J915))),"",IFERROR(DATEDIF($J915,DATE(FY,1,1),"y"),0))</f>
        <v/>
      </c>
      <c r="U915" s="38">
        <f>IF(OR($R915=0,NOT(ISNUMBER($I915))),0,IF(YEAR($I915)+IF($Q915=1,RetAgeO,RetAgeE)=FY,MONTH($I915),IF(YEAR($I915)+IF($Q915=1,RetAgeO,RetAgeE)&lt;FY,1,0)))</f>
        <v/>
      </c>
      <c r="V915" s="38">
        <f>IF(OR($R915=0,NOT(ISNUMBER($K915))),0,IF(YEAR($K915)=FY,MONTH($K915),IF(YEAR($K915)&lt;FY,1,0)))</f>
        <v/>
      </c>
      <c r="W915" s="38">
        <f>IF($R915=0,0,MIN(12,IF(AND(ISNUMBER($O915),$O915&gt;=1,$O915&lt;=12),INT($O915),12),IF(AND(RetireExit="Yes",$U915&gt;0),$U915,12),IF(AND(ContractExit="Yes",$V915&gt;0),$V915,12)))</f>
        <v/>
      </c>
      <c r="X915" s="37">
        <f>IF(ISNUMBER($P915),$P915,IncPct)</f>
        <v/>
      </c>
      <c r="Y915" s="39">
        <f>IF($W915=0,0,MAX(0,MIN($W915,IncMonth-1))+MAX(0,$W915-IncMonth+1)*(1+$X915))</f>
        <v/>
      </c>
      <c r="Z915" s="40">
        <f>IF($C915="",0,IFERROR(INDEX(Departments!$B$5:$B$54,MATCH($C915,Departments!$A$5:$A$54,0)),0))</f>
        <v/>
      </c>
      <c r="AA915" s="41">
        <f>N($L915)*$Y915</f>
        <v/>
      </c>
      <c r="AB915" s="41">
        <f>N($M915)*$Y915</f>
        <v/>
      </c>
      <c r="AC915" s="41">
        <f>$AA915*$Z915</f>
        <v/>
      </c>
      <c r="AD915" s="41">
        <f>$AA915*BonusMonths/12</f>
        <v/>
      </c>
      <c r="AE915" s="41">
        <f>($AA915+SI_Gross*$AB915)*IF($Q915=1,SI_O,SI_E)</f>
        <v/>
      </c>
      <c r="AF915" s="41">
        <f>IF($Q915=1,0,$AA915*EOSB)</f>
        <v/>
      </c>
      <c r="AG915" s="41">
        <f>$AN915*$W915</f>
        <v/>
      </c>
      <c r="AH915" s="41">
        <f>SUM($AA915:$AG915)</f>
        <v/>
      </c>
      <c r="AI915" s="41">
        <f>12*($AM915+$AN915)</f>
        <v/>
      </c>
      <c r="AJ915" s="41">
        <f>$AM915*((IncMonth-1)+(13-IncMonth)*(1+$X915))+12*$AN915</f>
        <v/>
      </c>
      <c r="AK915" s="41">
        <f>IF($R915=1,N($L915)+N($M915),0)</f>
        <v/>
      </c>
      <c r="AL915">
        <f>IF($C915="","",IF(N($L915)&lt;=0,"Basic salary missing",IF(ISNA(MATCH($C915,Departments!$A$5:$A$54,0)),"Department not on Departments sheet",IF(AND($I915&lt;&gt;"",NOT(ISNUMBER($I915))),"Date of birth is text, not a date",IF(AND($K915&lt;&gt;"",NOT(ISNUMBER($K915))),"Contract end is text, not a date","")))))</f>
        <v/>
      </c>
      <c r="AM915" s="41">
        <f>IF($R915=0,0,N($L915)*(1+$Z915+BonusMonths/12+IF($Q915=1,0,EOSB))+N($M915)+(N($L915)+SI_Gross*N($M915))*IF($Q915=1,SI_O,SI_E))</f>
        <v/>
      </c>
      <c r="AN915" s="41">
        <f>IF($R915=0,0,(IF($Q915=1,MedO,MedE+Ticket)+Training)/12)</f>
        <v/>
      </c>
    </row>
    <row r="916">
      <c r="I916" s="35" t="n"/>
      <c r="J916" s="35" t="n"/>
      <c r="K916" s="35" t="n"/>
      <c r="L916" s="36" t="n"/>
      <c r="M916" s="36" t="n"/>
      <c r="P916" s="37" t="n"/>
      <c r="Q916" s="38">
        <f>IF($C916="",0,IF(OR(LOWER(TRIM($G916))="omani",LOWER(TRIM($G916))="oman",LOWER(TRIM($G916))="om",LOWER(TRIM($G916))="local"),1,0))</f>
        <v/>
      </c>
      <c r="R916" s="38">
        <f>IF($C916="",0,IF(OR(ISNUMBER(SEARCH("resign",$N916)),ISNUMBER(SEARCH("terminat",$N916)),ISNUMBER(SEARCH("inactive",$N916)),ISNUMBER(SEARCH("vacan",$N916)),ISNUMBER(SEARCH("deceased",$N916)),ISNUMBER(SEARCH("separated",$N916))),0,1))</f>
        <v/>
      </c>
      <c r="S916">
        <f>IF(OR($R916=0,NOT(ISNUMBER($I916))),"",IFERROR(DATEDIF($I916,DATE(FY,1,1),"y"),""))</f>
        <v/>
      </c>
      <c r="T916">
        <f>IF(OR($R916=0,NOT(ISNUMBER($J916))),"",IFERROR(DATEDIF($J916,DATE(FY,1,1),"y"),0))</f>
        <v/>
      </c>
      <c r="U916" s="38">
        <f>IF(OR($R916=0,NOT(ISNUMBER($I916))),0,IF(YEAR($I916)+IF($Q916=1,RetAgeO,RetAgeE)=FY,MONTH($I916),IF(YEAR($I916)+IF($Q916=1,RetAgeO,RetAgeE)&lt;FY,1,0)))</f>
        <v/>
      </c>
      <c r="V916" s="38">
        <f>IF(OR($R916=0,NOT(ISNUMBER($K916))),0,IF(YEAR($K916)=FY,MONTH($K916),IF(YEAR($K916)&lt;FY,1,0)))</f>
        <v/>
      </c>
      <c r="W916" s="38">
        <f>IF($R916=0,0,MIN(12,IF(AND(ISNUMBER($O916),$O916&gt;=1,$O916&lt;=12),INT($O916),12),IF(AND(RetireExit="Yes",$U916&gt;0),$U916,12),IF(AND(ContractExit="Yes",$V916&gt;0),$V916,12)))</f>
        <v/>
      </c>
      <c r="X916" s="37">
        <f>IF(ISNUMBER($P916),$P916,IncPct)</f>
        <v/>
      </c>
      <c r="Y916" s="39">
        <f>IF($W916=0,0,MAX(0,MIN($W916,IncMonth-1))+MAX(0,$W916-IncMonth+1)*(1+$X916))</f>
        <v/>
      </c>
      <c r="Z916" s="40">
        <f>IF($C916="",0,IFERROR(INDEX(Departments!$B$5:$B$54,MATCH($C916,Departments!$A$5:$A$54,0)),0))</f>
        <v/>
      </c>
      <c r="AA916" s="41">
        <f>N($L916)*$Y916</f>
        <v/>
      </c>
      <c r="AB916" s="41">
        <f>N($M916)*$Y916</f>
        <v/>
      </c>
      <c r="AC916" s="41">
        <f>$AA916*$Z916</f>
        <v/>
      </c>
      <c r="AD916" s="41">
        <f>$AA916*BonusMonths/12</f>
        <v/>
      </c>
      <c r="AE916" s="41">
        <f>($AA916+SI_Gross*$AB916)*IF($Q916=1,SI_O,SI_E)</f>
        <v/>
      </c>
      <c r="AF916" s="41">
        <f>IF($Q916=1,0,$AA916*EOSB)</f>
        <v/>
      </c>
      <c r="AG916" s="41">
        <f>$AN916*$W916</f>
        <v/>
      </c>
      <c r="AH916" s="41">
        <f>SUM($AA916:$AG916)</f>
        <v/>
      </c>
      <c r="AI916" s="41">
        <f>12*($AM916+$AN916)</f>
        <v/>
      </c>
      <c r="AJ916" s="41">
        <f>$AM916*((IncMonth-1)+(13-IncMonth)*(1+$X916))+12*$AN916</f>
        <v/>
      </c>
      <c r="AK916" s="41">
        <f>IF($R916=1,N($L916)+N($M916),0)</f>
        <v/>
      </c>
      <c r="AL916">
        <f>IF($C916="","",IF(N($L916)&lt;=0,"Basic salary missing",IF(ISNA(MATCH($C916,Departments!$A$5:$A$54,0)),"Department not on Departments sheet",IF(AND($I916&lt;&gt;"",NOT(ISNUMBER($I916))),"Date of birth is text, not a date",IF(AND($K916&lt;&gt;"",NOT(ISNUMBER($K916))),"Contract end is text, not a date","")))))</f>
        <v/>
      </c>
      <c r="AM916" s="41">
        <f>IF($R916=0,0,N($L916)*(1+$Z916+BonusMonths/12+IF($Q916=1,0,EOSB))+N($M916)+(N($L916)+SI_Gross*N($M916))*IF($Q916=1,SI_O,SI_E))</f>
        <v/>
      </c>
      <c r="AN916" s="41">
        <f>IF($R916=0,0,(IF($Q916=1,MedO,MedE+Ticket)+Training)/12)</f>
        <v/>
      </c>
    </row>
    <row r="917">
      <c r="I917" s="35" t="n"/>
      <c r="J917" s="35" t="n"/>
      <c r="K917" s="35" t="n"/>
      <c r="L917" s="36" t="n"/>
      <c r="M917" s="36" t="n"/>
      <c r="P917" s="37" t="n"/>
      <c r="Q917" s="38">
        <f>IF($C917="",0,IF(OR(LOWER(TRIM($G917))="omani",LOWER(TRIM($G917))="oman",LOWER(TRIM($G917))="om",LOWER(TRIM($G917))="local"),1,0))</f>
        <v/>
      </c>
      <c r="R917" s="38">
        <f>IF($C917="",0,IF(OR(ISNUMBER(SEARCH("resign",$N917)),ISNUMBER(SEARCH("terminat",$N917)),ISNUMBER(SEARCH("inactive",$N917)),ISNUMBER(SEARCH("vacan",$N917)),ISNUMBER(SEARCH("deceased",$N917)),ISNUMBER(SEARCH("separated",$N917))),0,1))</f>
        <v/>
      </c>
      <c r="S917">
        <f>IF(OR($R917=0,NOT(ISNUMBER($I917))),"",IFERROR(DATEDIF($I917,DATE(FY,1,1),"y"),""))</f>
        <v/>
      </c>
      <c r="T917">
        <f>IF(OR($R917=0,NOT(ISNUMBER($J917))),"",IFERROR(DATEDIF($J917,DATE(FY,1,1),"y"),0))</f>
        <v/>
      </c>
      <c r="U917" s="38">
        <f>IF(OR($R917=0,NOT(ISNUMBER($I917))),0,IF(YEAR($I917)+IF($Q917=1,RetAgeO,RetAgeE)=FY,MONTH($I917),IF(YEAR($I917)+IF($Q917=1,RetAgeO,RetAgeE)&lt;FY,1,0)))</f>
        <v/>
      </c>
      <c r="V917" s="38">
        <f>IF(OR($R917=0,NOT(ISNUMBER($K917))),0,IF(YEAR($K917)=FY,MONTH($K917),IF(YEAR($K917)&lt;FY,1,0)))</f>
        <v/>
      </c>
      <c r="W917" s="38">
        <f>IF($R917=0,0,MIN(12,IF(AND(ISNUMBER($O917),$O917&gt;=1,$O917&lt;=12),INT($O917),12),IF(AND(RetireExit="Yes",$U917&gt;0),$U917,12),IF(AND(ContractExit="Yes",$V917&gt;0),$V917,12)))</f>
        <v/>
      </c>
      <c r="X917" s="37">
        <f>IF(ISNUMBER($P917),$P917,IncPct)</f>
        <v/>
      </c>
      <c r="Y917" s="39">
        <f>IF($W917=0,0,MAX(0,MIN($W917,IncMonth-1))+MAX(0,$W917-IncMonth+1)*(1+$X917))</f>
        <v/>
      </c>
      <c r="Z917" s="40">
        <f>IF($C917="",0,IFERROR(INDEX(Departments!$B$5:$B$54,MATCH($C917,Departments!$A$5:$A$54,0)),0))</f>
        <v/>
      </c>
      <c r="AA917" s="41">
        <f>N($L917)*$Y917</f>
        <v/>
      </c>
      <c r="AB917" s="41">
        <f>N($M917)*$Y917</f>
        <v/>
      </c>
      <c r="AC917" s="41">
        <f>$AA917*$Z917</f>
        <v/>
      </c>
      <c r="AD917" s="41">
        <f>$AA917*BonusMonths/12</f>
        <v/>
      </c>
      <c r="AE917" s="41">
        <f>($AA917+SI_Gross*$AB917)*IF($Q917=1,SI_O,SI_E)</f>
        <v/>
      </c>
      <c r="AF917" s="41">
        <f>IF($Q917=1,0,$AA917*EOSB)</f>
        <v/>
      </c>
      <c r="AG917" s="41">
        <f>$AN917*$W917</f>
        <v/>
      </c>
      <c r="AH917" s="41">
        <f>SUM($AA917:$AG917)</f>
        <v/>
      </c>
      <c r="AI917" s="41">
        <f>12*($AM917+$AN917)</f>
        <v/>
      </c>
      <c r="AJ917" s="41">
        <f>$AM917*((IncMonth-1)+(13-IncMonth)*(1+$X917))+12*$AN917</f>
        <v/>
      </c>
      <c r="AK917" s="41">
        <f>IF($R917=1,N($L917)+N($M917),0)</f>
        <v/>
      </c>
      <c r="AL917">
        <f>IF($C917="","",IF(N($L917)&lt;=0,"Basic salary missing",IF(ISNA(MATCH($C917,Departments!$A$5:$A$54,0)),"Department not on Departments sheet",IF(AND($I917&lt;&gt;"",NOT(ISNUMBER($I917))),"Date of birth is text, not a date",IF(AND($K917&lt;&gt;"",NOT(ISNUMBER($K917))),"Contract end is text, not a date","")))))</f>
        <v/>
      </c>
      <c r="AM917" s="41">
        <f>IF($R917=0,0,N($L917)*(1+$Z917+BonusMonths/12+IF($Q917=1,0,EOSB))+N($M917)+(N($L917)+SI_Gross*N($M917))*IF($Q917=1,SI_O,SI_E))</f>
        <v/>
      </c>
      <c r="AN917" s="41">
        <f>IF($R917=0,0,(IF($Q917=1,MedO,MedE+Ticket)+Training)/12)</f>
        <v/>
      </c>
    </row>
    <row r="918">
      <c r="I918" s="35" t="n"/>
      <c r="J918" s="35" t="n"/>
      <c r="K918" s="35" t="n"/>
      <c r="L918" s="36" t="n"/>
      <c r="M918" s="36" t="n"/>
      <c r="P918" s="37" t="n"/>
      <c r="Q918" s="38">
        <f>IF($C918="",0,IF(OR(LOWER(TRIM($G918))="omani",LOWER(TRIM($G918))="oman",LOWER(TRIM($G918))="om",LOWER(TRIM($G918))="local"),1,0))</f>
        <v/>
      </c>
      <c r="R918" s="38">
        <f>IF($C918="",0,IF(OR(ISNUMBER(SEARCH("resign",$N918)),ISNUMBER(SEARCH("terminat",$N918)),ISNUMBER(SEARCH("inactive",$N918)),ISNUMBER(SEARCH("vacan",$N918)),ISNUMBER(SEARCH("deceased",$N918)),ISNUMBER(SEARCH("separated",$N918))),0,1))</f>
        <v/>
      </c>
      <c r="S918">
        <f>IF(OR($R918=0,NOT(ISNUMBER($I918))),"",IFERROR(DATEDIF($I918,DATE(FY,1,1),"y"),""))</f>
        <v/>
      </c>
      <c r="T918">
        <f>IF(OR($R918=0,NOT(ISNUMBER($J918))),"",IFERROR(DATEDIF($J918,DATE(FY,1,1),"y"),0))</f>
        <v/>
      </c>
      <c r="U918" s="38">
        <f>IF(OR($R918=0,NOT(ISNUMBER($I918))),0,IF(YEAR($I918)+IF($Q918=1,RetAgeO,RetAgeE)=FY,MONTH($I918),IF(YEAR($I918)+IF($Q918=1,RetAgeO,RetAgeE)&lt;FY,1,0)))</f>
        <v/>
      </c>
      <c r="V918" s="38">
        <f>IF(OR($R918=0,NOT(ISNUMBER($K918))),0,IF(YEAR($K918)=FY,MONTH($K918),IF(YEAR($K918)&lt;FY,1,0)))</f>
        <v/>
      </c>
      <c r="W918" s="38">
        <f>IF($R918=0,0,MIN(12,IF(AND(ISNUMBER($O918),$O918&gt;=1,$O918&lt;=12),INT($O918),12),IF(AND(RetireExit="Yes",$U918&gt;0),$U918,12),IF(AND(ContractExit="Yes",$V918&gt;0),$V918,12)))</f>
        <v/>
      </c>
      <c r="X918" s="37">
        <f>IF(ISNUMBER($P918),$P918,IncPct)</f>
        <v/>
      </c>
      <c r="Y918" s="39">
        <f>IF($W918=0,0,MAX(0,MIN($W918,IncMonth-1))+MAX(0,$W918-IncMonth+1)*(1+$X918))</f>
        <v/>
      </c>
      <c r="Z918" s="40">
        <f>IF($C918="",0,IFERROR(INDEX(Departments!$B$5:$B$54,MATCH($C918,Departments!$A$5:$A$54,0)),0))</f>
        <v/>
      </c>
      <c r="AA918" s="41">
        <f>N($L918)*$Y918</f>
        <v/>
      </c>
      <c r="AB918" s="41">
        <f>N($M918)*$Y918</f>
        <v/>
      </c>
      <c r="AC918" s="41">
        <f>$AA918*$Z918</f>
        <v/>
      </c>
      <c r="AD918" s="41">
        <f>$AA918*BonusMonths/12</f>
        <v/>
      </c>
      <c r="AE918" s="41">
        <f>($AA918+SI_Gross*$AB918)*IF($Q918=1,SI_O,SI_E)</f>
        <v/>
      </c>
      <c r="AF918" s="41">
        <f>IF($Q918=1,0,$AA918*EOSB)</f>
        <v/>
      </c>
      <c r="AG918" s="41">
        <f>$AN918*$W918</f>
        <v/>
      </c>
      <c r="AH918" s="41">
        <f>SUM($AA918:$AG918)</f>
        <v/>
      </c>
      <c r="AI918" s="41">
        <f>12*($AM918+$AN918)</f>
        <v/>
      </c>
      <c r="AJ918" s="41">
        <f>$AM918*((IncMonth-1)+(13-IncMonth)*(1+$X918))+12*$AN918</f>
        <v/>
      </c>
      <c r="AK918" s="41">
        <f>IF($R918=1,N($L918)+N($M918),0)</f>
        <v/>
      </c>
      <c r="AL918">
        <f>IF($C918="","",IF(N($L918)&lt;=0,"Basic salary missing",IF(ISNA(MATCH($C918,Departments!$A$5:$A$54,0)),"Department not on Departments sheet",IF(AND($I918&lt;&gt;"",NOT(ISNUMBER($I918))),"Date of birth is text, not a date",IF(AND($K918&lt;&gt;"",NOT(ISNUMBER($K918))),"Contract end is text, not a date","")))))</f>
        <v/>
      </c>
      <c r="AM918" s="41">
        <f>IF($R918=0,0,N($L918)*(1+$Z918+BonusMonths/12+IF($Q918=1,0,EOSB))+N($M918)+(N($L918)+SI_Gross*N($M918))*IF($Q918=1,SI_O,SI_E))</f>
        <v/>
      </c>
      <c r="AN918" s="41">
        <f>IF($R918=0,0,(IF($Q918=1,MedO,MedE+Ticket)+Training)/12)</f>
        <v/>
      </c>
    </row>
    <row r="919">
      <c r="I919" s="35" t="n"/>
      <c r="J919" s="35" t="n"/>
      <c r="K919" s="35" t="n"/>
      <c r="L919" s="36" t="n"/>
      <c r="M919" s="36" t="n"/>
      <c r="P919" s="37" t="n"/>
      <c r="Q919" s="38">
        <f>IF($C919="",0,IF(OR(LOWER(TRIM($G919))="omani",LOWER(TRIM($G919))="oman",LOWER(TRIM($G919))="om",LOWER(TRIM($G919))="local"),1,0))</f>
        <v/>
      </c>
      <c r="R919" s="38">
        <f>IF($C919="",0,IF(OR(ISNUMBER(SEARCH("resign",$N919)),ISNUMBER(SEARCH("terminat",$N919)),ISNUMBER(SEARCH("inactive",$N919)),ISNUMBER(SEARCH("vacan",$N919)),ISNUMBER(SEARCH("deceased",$N919)),ISNUMBER(SEARCH("separated",$N919))),0,1))</f>
        <v/>
      </c>
      <c r="S919">
        <f>IF(OR($R919=0,NOT(ISNUMBER($I919))),"",IFERROR(DATEDIF($I919,DATE(FY,1,1),"y"),""))</f>
        <v/>
      </c>
      <c r="T919">
        <f>IF(OR($R919=0,NOT(ISNUMBER($J919))),"",IFERROR(DATEDIF($J919,DATE(FY,1,1),"y"),0))</f>
        <v/>
      </c>
      <c r="U919" s="38">
        <f>IF(OR($R919=0,NOT(ISNUMBER($I919))),0,IF(YEAR($I919)+IF($Q919=1,RetAgeO,RetAgeE)=FY,MONTH($I919),IF(YEAR($I919)+IF($Q919=1,RetAgeO,RetAgeE)&lt;FY,1,0)))</f>
        <v/>
      </c>
      <c r="V919" s="38">
        <f>IF(OR($R919=0,NOT(ISNUMBER($K919))),0,IF(YEAR($K919)=FY,MONTH($K919),IF(YEAR($K919)&lt;FY,1,0)))</f>
        <v/>
      </c>
      <c r="W919" s="38">
        <f>IF($R919=0,0,MIN(12,IF(AND(ISNUMBER($O919),$O919&gt;=1,$O919&lt;=12),INT($O919),12),IF(AND(RetireExit="Yes",$U919&gt;0),$U919,12),IF(AND(ContractExit="Yes",$V919&gt;0),$V919,12)))</f>
        <v/>
      </c>
      <c r="X919" s="37">
        <f>IF(ISNUMBER($P919),$P919,IncPct)</f>
        <v/>
      </c>
      <c r="Y919" s="39">
        <f>IF($W919=0,0,MAX(0,MIN($W919,IncMonth-1))+MAX(0,$W919-IncMonth+1)*(1+$X919))</f>
        <v/>
      </c>
      <c r="Z919" s="40">
        <f>IF($C919="",0,IFERROR(INDEX(Departments!$B$5:$B$54,MATCH($C919,Departments!$A$5:$A$54,0)),0))</f>
        <v/>
      </c>
      <c r="AA919" s="41">
        <f>N($L919)*$Y919</f>
        <v/>
      </c>
      <c r="AB919" s="41">
        <f>N($M919)*$Y919</f>
        <v/>
      </c>
      <c r="AC919" s="41">
        <f>$AA919*$Z919</f>
        <v/>
      </c>
      <c r="AD919" s="41">
        <f>$AA919*BonusMonths/12</f>
        <v/>
      </c>
      <c r="AE919" s="41">
        <f>($AA919+SI_Gross*$AB919)*IF($Q919=1,SI_O,SI_E)</f>
        <v/>
      </c>
      <c r="AF919" s="41">
        <f>IF($Q919=1,0,$AA919*EOSB)</f>
        <v/>
      </c>
      <c r="AG919" s="41">
        <f>$AN919*$W919</f>
        <v/>
      </c>
      <c r="AH919" s="41">
        <f>SUM($AA919:$AG919)</f>
        <v/>
      </c>
      <c r="AI919" s="41">
        <f>12*($AM919+$AN919)</f>
        <v/>
      </c>
      <c r="AJ919" s="41">
        <f>$AM919*((IncMonth-1)+(13-IncMonth)*(1+$X919))+12*$AN919</f>
        <v/>
      </c>
      <c r="AK919" s="41">
        <f>IF($R919=1,N($L919)+N($M919),0)</f>
        <v/>
      </c>
      <c r="AL919">
        <f>IF($C919="","",IF(N($L919)&lt;=0,"Basic salary missing",IF(ISNA(MATCH($C919,Departments!$A$5:$A$54,0)),"Department not on Departments sheet",IF(AND($I919&lt;&gt;"",NOT(ISNUMBER($I919))),"Date of birth is text, not a date",IF(AND($K919&lt;&gt;"",NOT(ISNUMBER($K919))),"Contract end is text, not a date","")))))</f>
        <v/>
      </c>
      <c r="AM919" s="41">
        <f>IF($R919=0,0,N($L919)*(1+$Z919+BonusMonths/12+IF($Q919=1,0,EOSB))+N($M919)+(N($L919)+SI_Gross*N($M919))*IF($Q919=1,SI_O,SI_E))</f>
        <v/>
      </c>
      <c r="AN919" s="41">
        <f>IF($R919=0,0,(IF($Q919=1,MedO,MedE+Ticket)+Training)/12)</f>
        <v/>
      </c>
    </row>
    <row r="920">
      <c r="I920" s="35" t="n"/>
      <c r="J920" s="35" t="n"/>
      <c r="K920" s="35" t="n"/>
      <c r="L920" s="36" t="n"/>
      <c r="M920" s="36" t="n"/>
      <c r="P920" s="37" t="n"/>
      <c r="Q920" s="38">
        <f>IF($C920="",0,IF(OR(LOWER(TRIM($G920))="omani",LOWER(TRIM($G920))="oman",LOWER(TRIM($G920))="om",LOWER(TRIM($G920))="local"),1,0))</f>
        <v/>
      </c>
      <c r="R920" s="38">
        <f>IF($C920="",0,IF(OR(ISNUMBER(SEARCH("resign",$N920)),ISNUMBER(SEARCH("terminat",$N920)),ISNUMBER(SEARCH("inactive",$N920)),ISNUMBER(SEARCH("vacan",$N920)),ISNUMBER(SEARCH("deceased",$N920)),ISNUMBER(SEARCH("separated",$N920))),0,1))</f>
        <v/>
      </c>
      <c r="S920">
        <f>IF(OR($R920=0,NOT(ISNUMBER($I920))),"",IFERROR(DATEDIF($I920,DATE(FY,1,1),"y"),""))</f>
        <v/>
      </c>
      <c r="T920">
        <f>IF(OR($R920=0,NOT(ISNUMBER($J920))),"",IFERROR(DATEDIF($J920,DATE(FY,1,1),"y"),0))</f>
        <v/>
      </c>
      <c r="U920" s="38">
        <f>IF(OR($R920=0,NOT(ISNUMBER($I920))),0,IF(YEAR($I920)+IF($Q920=1,RetAgeO,RetAgeE)=FY,MONTH($I920),IF(YEAR($I920)+IF($Q920=1,RetAgeO,RetAgeE)&lt;FY,1,0)))</f>
        <v/>
      </c>
      <c r="V920" s="38">
        <f>IF(OR($R920=0,NOT(ISNUMBER($K920))),0,IF(YEAR($K920)=FY,MONTH($K920),IF(YEAR($K920)&lt;FY,1,0)))</f>
        <v/>
      </c>
      <c r="W920" s="38">
        <f>IF($R920=0,0,MIN(12,IF(AND(ISNUMBER($O920),$O920&gt;=1,$O920&lt;=12),INT($O920),12),IF(AND(RetireExit="Yes",$U920&gt;0),$U920,12),IF(AND(ContractExit="Yes",$V920&gt;0),$V920,12)))</f>
        <v/>
      </c>
      <c r="X920" s="37">
        <f>IF(ISNUMBER($P920),$P920,IncPct)</f>
        <v/>
      </c>
      <c r="Y920" s="39">
        <f>IF($W920=0,0,MAX(0,MIN($W920,IncMonth-1))+MAX(0,$W920-IncMonth+1)*(1+$X920))</f>
        <v/>
      </c>
      <c r="Z920" s="40">
        <f>IF($C920="",0,IFERROR(INDEX(Departments!$B$5:$B$54,MATCH($C920,Departments!$A$5:$A$54,0)),0))</f>
        <v/>
      </c>
      <c r="AA920" s="41">
        <f>N($L920)*$Y920</f>
        <v/>
      </c>
      <c r="AB920" s="41">
        <f>N($M920)*$Y920</f>
        <v/>
      </c>
      <c r="AC920" s="41">
        <f>$AA920*$Z920</f>
        <v/>
      </c>
      <c r="AD920" s="41">
        <f>$AA920*BonusMonths/12</f>
        <v/>
      </c>
      <c r="AE920" s="41">
        <f>($AA920+SI_Gross*$AB920)*IF($Q920=1,SI_O,SI_E)</f>
        <v/>
      </c>
      <c r="AF920" s="41">
        <f>IF($Q920=1,0,$AA920*EOSB)</f>
        <v/>
      </c>
      <c r="AG920" s="41">
        <f>$AN920*$W920</f>
        <v/>
      </c>
      <c r="AH920" s="41">
        <f>SUM($AA920:$AG920)</f>
        <v/>
      </c>
      <c r="AI920" s="41">
        <f>12*($AM920+$AN920)</f>
        <v/>
      </c>
      <c r="AJ920" s="41">
        <f>$AM920*((IncMonth-1)+(13-IncMonth)*(1+$X920))+12*$AN920</f>
        <v/>
      </c>
      <c r="AK920" s="41">
        <f>IF($R920=1,N($L920)+N($M920),0)</f>
        <v/>
      </c>
      <c r="AL920">
        <f>IF($C920="","",IF(N($L920)&lt;=0,"Basic salary missing",IF(ISNA(MATCH($C920,Departments!$A$5:$A$54,0)),"Department not on Departments sheet",IF(AND($I920&lt;&gt;"",NOT(ISNUMBER($I920))),"Date of birth is text, not a date",IF(AND($K920&lt;&gt;"",NOT(ISNUMBER($K920))),"Contract end is text, not a date","")))))</f>
        <v/>
      </c>
      <c r="AM920" s="41">
        <f>IF($R920=0,0,N($L920)*(1+$Z920+BonusMonths/12+IF($Q920=1,0,EOSB))+N($M920)+(N($L920)+SI_Gross*N($M920))*IF($Q920=1,SI_O,SI_E))</f>
        <v/>
      </c>
      <c r="AN920" s="41">
        <f>IF($R920=0,0,(IF($Q920=1,MedO,MedE+Ticket)+Training)/12)</f>
        <v/>
      </c>
    </row>
    <row r="921">
      <c r="I921" s="35" t="n"/>
      <c r="J921" s="35" t="n"/>
      <c r="K921" s="35" t="n"/>
      <c r="L921" s="36" t="n"/>
      <c r="M921" s="36" t="n"/>
      <c r="P921" s="37" t="n"/>
      <c r="Q921" s="38">
        <f>IF($C921="",0,IF(OR(LOWER(TRIM($G921))="omani",LOWER(TRIM($G921))="oman",LOWER(TRIM($G921))="om",LOWER(TRIM($G921))="local"),1,0))</f>
        <v/>
      </c>
      <c r="R921" s="38">
        <f>IF($C921="",0,IF(OR(ISNUMBER(SEARCH("resign",$N921)),ISNUMBER(SEARCH("terminat",$N921)),ISNUMBER(SEARCH("inactive",$N921)),ISNUMBER(SEARCH("vacan",$N921)),ISNUMBER(SEARCH("deceased",$N921)),ISNUMBER(SEARCH("separated",$N921))),0,1))</f>
        <v/>
      </c>
      <c r="S921">
        <f>IF(OR($R921=0,NOT(ISNUMBER($I921))),"",IFERROR(DATEDIF($I921,DATE(FY,1,1),"y"),""))</f>
        <v/>
      </c>
      <c r="T921">
        <f>IF(OR($R921=0,NOT(ISNUMBER($J921))),"",IFERROR(DATEDIF($J921,DATE(FY,1,1),"y"),0))</f>
        <v/>
      </c>
      <c r="U921" s="38">
        <f>IF(OR($R921=0,NOT(ISNUMBER($I921))),0,IF(YEAR($I921)+IF($Q921=1,RetAgeO,RetAgeE)=FY,MONTH($I921),IF(YEAR($I921)+IF($Q921=1,RetAgeO,RetAgeE)&lt;FY,1,0)))</f>
        <v/>
      </c>
      <c r="V921" s="38">
        <f>IF(OR($R921=0,NOT(ISNUMBER($K921))),0,IF(YEAR($K921)=FY,MONTH($K921),IF(YEAR($K921)&lt;FY,1,0)))</f>
        <v/>
      </c>
      <c r="W921" s="38">
        <f>IF($R921=0,0,MIN(12,IF(AND(ISNUMBER($O921),$O921&gt;=1,$O921&lt;=12),INT($O921),12),IF(AND(RetireExit="Yes",$U921&gt;0),$U921,12),IF(AND(ContractExit="Yes",$V921&gt;0),$V921,12)))</f>
        <v/>
      </c>
      <c r="X921" s="37">
        <f>IF(ISNUMBER($P921),$P921,IncPct)</f>
        <v/>
      </c>
      <c r="Y921" s="39">
        <f>IF($W921=0,0,MAX(0,MIN($W921,IncMonth-1))+MAX(0,$W921-IncMonth+1)*(1+$X921))</f>
        <v/>
      </c>
      <c r="Z921" s="40">
        <f>IF($C921="",0,IFERROR(INDEX(Departments!$B$5:$B$54,MATCH($C921,Departments!$A$5:$A$54,0)),0))</f>
        <v/>
      </c>
      <c r="AA921" s="41">
        <f>N($L921)*$Y921</f>
        <v/>
      </c>
      <c r="AB921" s="41">
        <f>N($M921)*$Y921</f>
        <v/>
      </c>
      <c r="AC921" s="41">
        <f>$AA921*$Z921</f>
        <v/>
      </c>
      <c r="AD921" s="41">
        <f>$AA921*BonusMonths/12</f>
        <v/>
      </c>
      <c r="AE921" s="41">
        <f>($AA921+SI_Gross*$AB921)*IF($Q921=1,SI_O,SI_E)</f>
        <v/>
      </c>
      <c r="AF921" s="41">
        <f>IF($Q921=1,0,$AA921*EOSB)</f>
        <v/>
      </c>
      <c r="AG921" s="41">
        <f>$AN921*$W921</f>
        <v/>
      </c>
      <c r="AH921" s="41">
        <f>SUM($AA921:$AG921)</f>
        <v/>
      </c>
      <c r="AI921" s="41">
        <f>12*($AM921+$AN921)</f>
        <v/>
      </c>
      <c r="AJ921" s="41">
        <f>$AM921*((IncMonth-1)+(13-IncMonth)*(1+$X921))+12*$AN921</f>
        <v/>
      </c>
      <c r="AK921" s="41">
        <f>IF($R921=1,N($L921)+N($M921),0)</f>
        <v/>
      </c>
      <c r="AL921">
        <f>IF($C921="","",IF(N($L921)&lt;=0,"Basic salary missing",IF(ISNA(MATCH($C921,Departments!$A$5:$A$54,0)),"Department not on Departments sheet",IF(AND($I921&lt;&gt;"",NOT(ISNUMBER($I921))),"Date of birth is text, not a date",IF(AND($K921&lt;&gt;"",NOT(ISNUMBER($K921))),"Contract end is text, not a date","")))))</f>
        <v/>
      </c>
      <c r="AM921" s="41">
        <f>IF($R921=0,0,N($L921)*(1+$Z921+BonusMonths/12+IF($Q921=1,0,EOSB))+N($M921)+(N($L921)+SI_Gross*N($M921))*IF($Q921=1,SI_O,SI_E))</f>
        <v/>
      </c>
      <c r="AN921" s="41">
        <f>IF($R921=0,0,(IF($Q921=1,MedO,MedE+Ticket)+Training)/12)</f>
        <v/>
      </c>
    </row>
    <row r="922">
      <c r="I922" s="35" t="n"/>
      <c r="J922" s="35" t="n"/>
      <c r="K922" s="35" t="n"/>
      <c r="L922" s="36" t="n"/>
      <c r="M922" s="36" t="n"/>
      <c r="P922" s="37" t="n"/>
      <c r="Q922" s="38">
        <f>IF($C922="",0,IF(OR(LOWER(TRIM($G922))="omani",LOWER(TRIM($G922))="oman",LOWER(TRIM($G922))="om",LOWER(TRIM($G922))="local"),1,0))</f>
        <v/>
      </c>
      <c r="R922" s="38">
        <f>IF($C922="",0,IF(OR(ISNUMBER(SEARCH("resign",$N922)),ISNUMBER(SEARCH("terminat",$N922)),ISNUMBER(SEARCH("inactive",$N922)),ISNUMBER(SEARCH("vacan",$N922)),ISNUMBER(SEARCH("deceased",$N922)),ISNUMBER(SEARCH("separated",$N922))),0,1))</f>
        <v/>
      </c>
      <c r="S922">
        <f>IF(OR($R922=0,NOT(ISNUMBER($I922))),"",IFERROR(DATEDIF($I922,DATE(FY,1,1),"y"),""))</f>
        <v/>
      </c>
      <c r="T922">
        <f>IF(OR($R922=0,NOT(ISNUMBER($J922))),"",IFERROR(DATEDIF($J922,DATE(FY,1,1),"y"),0))</f>
        <v/>
      </c>
      <c r="U922" s="38">
        <f>IF(OR($R922=0,NOT(ISNUMBER($I922))),0,IF(YEAR($I922)+IF($Q922=1,RetAgeO,RetAgeE)=FY,MONTH($I922),IF(YEAR($I922)+IF($Q922=1,RetAgeO,RetAgeE)&lt;FY,1,0)))</f>
        <v/>
      </c>
      <c r="V922" s="38">
        <f>IF(OR($R922=0,NOT(ISNUMBER($K922))),0,IF(YEAR($K922)=FY,MONTH($K922),IF(YEAR($K922)&lt;FY,1,0)))</f>
        <v/>
      </c>
      <c r="W922" s="38">
        <f>IF($R922=0,0,MIN(12,IF(AND(ISNUMBER($O922),$O922&gt;=1,$O922&lt;=12),INT($O922),12),IF(AND(RetireExit="Yes",$U922&gt;0),$U922,12),IF(AND(ContractExit="Yes",$V922&gt;0),$V922,12)))</f>
        <v/>
      </c>
      <c r="X922" s="37">
        <f>IF(ISNUMBER($P922),$P922,IncPct)</f>
        <v/>
      </c>
      <c r="Y922" s="39">
        <f>IF($W922=0,0,MAX(0,MIN($W922,IncMonth-1))+MAX(0,$W922-IncMonth+1)*(1+$X922))</f>
        <v/>
      </c>
      <c r="Z922" s="40">
        <f>IF($C922="",0,IFERROR(INDEX(Departments!$B$5:$B$54,MATCH($C922,Departments!$A$5:$A$54,0)),0))</f>
        <v/>
      </c>
      <c r="AA922" s="41">
        <f>N($L922)*$Y922</f>
        <v/>
      </c>
      <c r="AB922" s="41">
        <f>N($M922)*$Y922</f>
        <v/>
      </c>
      <c r="AC922" s="41">
        <f>$AA922*$Z922</f>
        <v/>
      </c>
      <c r="AD922" s="41">
        <f>$AA922*BonusMonths/12</f>
        <v/>
      </c>
      <c r="AE922" s="41">
        <f>($AA922+SI_Gross*$AB922)*IF($Q922=1,SI_O,SI_E)</f>
        <v/>
      </c>
      <c r="AF922" s="41">
        <f>IF($Q922=1,0,$AA922*EOSB)</f>
        <v/>
      </c>
      <c r="AG922" s="41">
        <f>$AN922*$W922</f>
        <v/>
      </c>
      <c r="AH922" s="41">
        <f>SUM($AA922:$AG922)</f>
        <v/>
      </c>
      <c r="AI922" s="41">
        <f>12*($AM922+$AN922)</f>
        <v/>
      </c>
      <c r="AJ922" s="41">
        <f>$AM922*((IncMonth-1)+(13-IncMonth)*(1+$X922))+12*$AN922</f>
        <v/>
      </c>
      <c r="AK922" s="41">
        <f>IF($R922=1,N($L922)+N($M922),0)</f>
        <v/>
      </c>
      <c r="AL922">
        <f>IF($C922="","",IF(N($L922)&lt;=0,"Basic salary missing",IF(ISNA(MATCH($C922,Departments!$A$5:$A$54,0)),"Department not on Departments sheet",IF(AND($I922&lt;&gt;"",NOT(ISNUMBER($I922))),"Date of birth is text, not a date",IF(AND($K922&lt;&gt;"",NOT(ISNUMBER($K922))),"Contract end is text, not a date","")))))</f>
        <v/>
      </c>
      <c r="AM922" s="41">
        <f>IF($R922=0,0,N($L922)*(1+$Z922+BonusMonths/12+IF($Q922=1,0,EOSB))+N($M922)+(N($L922)+SI_Gross*N($M922))*IF($Q922=1,SI_O,SI_E))</f>
        <v/>
      </c>
      <c r="AN922" s="41">
        <f>IF($R922=0,0,(IF($Q922=1,MedO,MedE+Ticket)+Training)/12)</f>
        <v/>
      </c>
    </row>
    <row r="923">
      <c r="I923" s="35" t="n"/>
      <c r="J923" s="35" t="n"/>
      <c r="K923" s="35" t="n"/>
      <c r="L923" s="36" t="n"/>
      <c r="M923" s="36" t="n"/>
      <c r="P923" s="37" t="n"/>
      <c r="Q923" s="38">
        <f>IF($C923="",0,IF(OR(LOWER(TRIM($G923))="omani",LOWER(TRIM($G923))="oman",LOWER(TRIM($G923))="om",LOWER(TRIM($G923))="local"),1,0))</f>
        <v/>
      </c>
      <c r="R923" s="38">
        <f>IF($C923="",0,IF(OR(ISNUMBER(SEARCH("resign",$N923)),ISNUMBER(SEARCH("terminat",$N923)),ISNUMBER(SEARCH("inactive",$N923)),ISNUMBER(SEARCH("vacan",$N923)),ISNUMBER(SEARCH("deceased",$N923)),ISNUMBER(SEARCH("separated",$N923))),0,1))</f>
        <v/>
      </c>
      <c r="S923">
        <f>IF(OR($R923=0,NOT(ISNUMBER($I923))),"",IFERROR(DATEDIF($I923,DATE(FY,1,1),"y"),""))</f>
        <v/>
      </c>
      <c r="T923">
        <f>IF(OR($R923=0,NOT(ISNUMBER($J923))),"",IFERROR(DATEDIF($J923,DATE(FY,1,1),"y"),0))</f>
        <v/>
      </c>
      <c r="U923" s="38">
        <f>IF(OR($R923=0,NOT(ISNUMBER($I923))),0,IF(YEAR($I923)+IF($Q923=1,RetAgeO,RetAgeE)=FY,MONTH($I923),IF(YEAR($I923)+IF($Q923=1,RetAgeO,RetAgeE)&lt;FY,1,0)))</f>
        <v/>
      </c>
      <c r="V923" s="38">
        <f>IF(OR($R923=0,NOT(ISNUMBER($K923))),0,IF(YEAR($K923)=FY,MONTH($K923),IF(YEAR($K923)&lt;FY,1,0)))</f>
        <v/>
      </c>
      <c r="W923" s="38">
        <f>IF($R923=0,0,MIN(12,IF(AND(ISNUMBER($O923),$O923&gt;=1,$O923&lt;=12),INT($O923),12),IF(AND(RetireExit="Yes",$U923&gt;0),$U923,12),IF(AND(ContractExit="Yes",$V923&gt;0),$V923,12)))</f>
        <v/>
      </c>
      <c r="X923" s="37">
        <f>IF(ISNUMBER($P923),$P923,IncPct)</f>
        <v/>
      </c>
      <c r="Y923" s="39">
        <f>IF($W923=0,0,MAX(0,MIN($W923,IncMonth-1))+MAX(0,$W923-IncMonth+1)*(1+$X923))</f>
        <v/>
      </c>
      <c r="Z923" s="40">
        <f>IF($C923="",0,IFERROR(INDEX(Departments!$B$5:$B$54,MATCH($C923,Departments!$A$5:$A$54,0)),0))</f>
        <v/>
      </c>
      <c r="AA923" s="41">
        <f>N($L923)*$Y923</f>
        <v/>
      </c>
      <c r="AB923" s="41">
        <f>N($M923)*$Y923</f>
        <v/>
      </c>
      <c r="AC923" s="41">
        <f>$AA923*$Z923</f>
        <v/>
      </c>
      <c r="AD923" s="41">
        <f>$AA923*BonusMonths/12</f>
        <v/>
      </c>
      <c r="AE923" s="41">
        <f>($AA923+SI_Gross*$AB923)*IF($Q923=1,SI_O,SI_E)</f>
        <v/>
      </c>
      <c r="AF923" s="41">
        <f>IF($Q923=1,0,$AA923*EOSB)</f>
        <v/>
      </c>
      <c r="AG923" s="41">
        <f>$AN923*$W923</f>
        <v/>
      </c>
      <c r="AH923" s="41">
        <f>SUM($AA923:$AG923)</f>
        <v/>
      </c>
      <c r="AI923" s="41">
        <f>12*($AM923+$AN923)</f>
        <v/>
      </c>
      <c r="AJ923" s="41">
        <f>$AM923*((IncMonth-1)+(13-IncMonth)*(1+$X923))+12*$AN923</f>
        <v/>
      </c>
      <c r="AK923" s="41">
        <f>IF($R923=1,N($L923)+N($M923),0)</f>
        <v/>
      </c>
      <c r="AL923">
        <f>IF($C923="","",IF(N($L923)&lt;=0,"Basic salary missing",IF(ISNA(MATCH($C923,Departments!$A$5:$A$54,0)),"Department not on Departments sheet",IF(AND($I923&lt;&gt;"",NOT(ISNUMBER($I923))),"Date of birth is text, not a date",IF(AND($K923&lt;&gt;"",NOT(ISNUMBER($K923))),"Contract end is text, not a date","")))))</f>
        <v/>
      </c>
      <c r="AM923" s="41">
        <f>IF($R923=0,0,N($L923)*(1+$Z923+BonusMonths/12+IF($Q923=1,0,EOSB))+N($M923)+(N($L923)+SI_Gross*N($M923))*IF($Q923=1,SI_O,SI_E))</f>
        <v/>
      </c>
      <c r="AN923" s="41">
        <f>IF($R923=0,0,(IF($Q923=1,MedO,MedE+Ticket)+Training)/12)</f>
        <v/>
      </c>
    </row>
    <row r="924">
      <c r="I924" s="35" t="n"/>
      <c r="J924" s="35" t="n"/>
      <c r="K924" s="35" t="n"/>
      <c r="L924" s="36" t="n"/>
      <c r="M924" s="36" t="n"/>
      <c r="P924" s="37" t="n"/>
      <c r="Q924" s="38">
        <f>IF($C924="",0,IF(OR(LOWER(TRIM($G924))="omani",LOWER(TRIM($G924))="oman",LOWER(TRIM($G924))="om",LOWER(TRIM($G924))="local"),1,0))</f>
        <v/>
      </c>
      <c r="R924" s="38">
        <f>IF($C924="",0,IF(OR(ISNUMBER(SEARCH("resign",$N924)),ISNUMBER(SEARCH("terminat",$N924)),ISNUMBER(SEARCH("inactive",$N924)),ISNUMBER(SEARCH("vacan",$N924)),ISNUMBER(SEARCH("deceased",$N924)),ISNUMBER(SEARCH("separated",$N924))),0,1))</f>
        <v/>
      </c>
      <c r="S924">
        <f>IF(OR($R924=0,NOT(ISNUMBER($I924))),"",IFERROR(DATEDIF($I924,DATE(FY,1,1),"y"),""))</f>
        <v/>
      </c>
      <c r="T924">
        <f>IF(OR($R924=0,NOT(ISNUMBER($J924))),"",IFERROR(DATEDIF($J924,DATE(FY,1,1),"y"),0))</f>
        <v/>
      </c>
      <c r="U924" s="38">
        <f>IF(OR($R924=0,NOT(ISNUMBER($I924))),0,IF(YEAR($I924)+IF($Q924=1,RetAgeO,RetAgeE)=FY,MONTH($I924),IF(YEAR($I924)+IF($Q924=1,RetAgeO,RetAgeE)&lt;FY,1,0)))</f>
        <v/>
      </c>
      <c r="V924" s="38">
        <f>IF(OR($R924=0,NOT(ISNUMBER($K924))),0,IF(YEAR($K924)=FY,MONTH($K924),IF(YEAR($K924)&lt;FY,1,0)))</f>
        <v/>
      </c>
      <c r="W924" s="38">
        <f>IF($R924=0,0,MIN(12,IF(AND(ISNUMBER($O924),$O924&gt;=1,$O924&lt;=12),INT($O924),12),IF(AND(RetireExit="Yes",$U924&gt;0),$U924,12),IF(AND(ContractExit="Yes",$V924&gt;0),$V924,12)))</f>
        <v/>
      </c>
      <c r="X924" s="37">
        <f>IF(ISNUMBER($P924),$P924,IncPct)</f>
        <v/>
      </c>
      <c r="Y924" s="39">
        <f>IF($W924=0,0,MAX(0,MIN($W924,IncMonth-1))+MAX(0,$W924-IncMonth+1)*(1+$X924))</f>
        <v/>
      </c>
      <c r="Z924" s="40">
        <f>IF($C924="",0,IFERROR(INDEX(Departments!$B$5:$B$54,MATCH($C924,Departments!$A$5:$A$54,0)),0))</f>
        <v/>
      </c>
      <c r="AA924" s="41">
        <f>N($L924)*$Y924</f>
        <v/>
      </c>
      <c r="AB924" s="41">
        <f>N($M924)*$Y924</f>
        <v/>
      </c>
      <c r="AC924" s="41">
        <f>$AA924*$Z924</f>
        <v/>
      </c>
      <c r="AD924" s="41">
        <f>$AA924*BonusMonths/12</f>
        <v/>
      </c>
      <c r="AE924" s="41">
        <f>($AA924+SI_Gross*$AB924)*IF($Q924=1,SI_O,SI_E)</f>
        <v/>
      </c>
      <c r="AF924" s="41">
        <f>IF($Q924=1,0,$AA924*EOSB)</f>
        <v/>
      </c>
      <c r="AG924" s="41">
        <f>$AN924*$W924</f>
        <v/>
      </c>
      <c r="AH924" s="41">
        <f>SUM($AA924:$AG924)</f>
        <v/>
      </c>
      <c r="AI924" s="41">
        <f>12*($AM924+$AN924)</f>
        <v/>
      </c>
      <c r="AJ924" s="41">
        <f>$AM924*((IncMonth-1)+(13-IncMonth)*(1+$X924))+12*$AN924</f>
        <v/>
      </c>
      <c r="AK924" s="41">
        <f>IF($R924=1,N($L924)+N($M924),0)</f>
        <v/>
      </c>
      <c r="AL924">
        <f>IF($C924="","",IF(N($L924)&lt;=0,"Basic salary missing",IF(ISNA(MATCH($C924,Departments!$A$5:$A$54,0)),"Department not on Departments sheet",IF(AND($I924&lt;&gt;"",NOT(ISNUMBER($I924))),"Date of birth is text, not a date",IF(AND($K924&lt;&gt;"",NOT(ISNUMBER($K924))),"Contract end is text, not a date","")))))</f>
        <v/>
      </c>
      <c r="AM924" s="41">
        <f>IF($R924=0,0,N($L924)*(1+$Z924+BonusMonths/12+IF($Q924=1,0,EOSB))+N($M924)+(N($L924)+SI_Gross*N($M924))*IF($Q924=1,SI_O,SI_E))</f>
        <v/>
      </c>
      <c r="AN924" s="41">
        <f>IF($R924=0,0,(IF($Q924=1,MedO,MedE+Ticket)+Training)/12)</f>
        <v/>
      </c>
    </row>
    <row r="925">
      <c r="I925" s="35" t="n"/>
      <c r="J925" s="35" t="n"/>
      <c r="K925" s="35" t="n"/>
      <c r="L925" s="36" t="n"/>
      <c r="M925" s="36" t="n"/>
      <c r="P925" s="37" t="n"/>
      <c r="Q925" s="38">
        <f>IF($C925="",0,IF(OR(LOWER(TRIM($G925))="omani",LOWER(TRIM($G925))="oman",LOWER(TRIM($G925))="om",LOWER(TRIM($G925))="local"),1,0))</f>
        <v/>
      </c>
      <c r="R925" s="38">
        <f>IF($C925="",0,IF(OR(ISNUMBER(SEARCH("resign",$N925)),ISNUMBER(SEARCH("terminat",$N925)),ISNUMBER(SEARCH("inactive",$N925)),ISNUMBER(SEARCH("vacan",$N925)),ISNUMBER(SEARCH("deceased",$N925)),ISNUMBER(SEARCH("separated",$N925))),0,1))</f>
        <v/>
      </c>
      <c r="S925">
        <f>IF(OR($R925=0,NOT(ISNUMBER($I925))),"",IFERROR(DATEDIF($I925,DATE(FY,1,1),"y"),""))</f>
        <v/>
      </c>
      <c r="T925">
        <f>IF(OR($R925=0,NOT(ISNUMBER($J925))),"",IFERROR(DATEDIF($J925,DATE(FY,1,1),"y"),0))</f>
        <v/>
      </c>
      <c r="U925" s="38">
        <f>IF(OR($R925=0,NOT(ISNUMBER($I925))),0,IF(YEAR($I925)+IF($Q925=1,RetAgeO,RetAgeE)=FY,MONTH($I925),IF(YEAR($I925)+IF($Q925=1,RetAgeO,RetAgeE)&lt;FY,1,0)))</f>
        <v/>
      </c>
      <c r="V925" s="38">
        <f>IF(OR($R925=0,NOT(ISNUMBER($K925))),0,IF(YEAR($K925)=FY,MONTH($K925),IF(YEAR($K925)&lt;FY,1,0)))</f>
        <v/>
      </c>
      <c r="W925" s="38">
        <f>IF($R925=0,0,MIN(12,IF(AND(ISNUMBER($O925),$O925&gt;=1,$O925&lt;=12),INT($O925),12),IF(AND(RetireExit="Yes",$U925&gt;0),$U925,12),IF(AND(ContractExit="Yes",$V925&gt;0),$V925,12)))</f>
        <v/>
      </c>
      <c r="X925" s="37">
        <f>IF(ISNUMBER($P925),$P925,IncPct)</f>
        <v/>
      </c>
      <c r="Y925" s="39">
        <f>IF($W925=0,0,MAX(0,MIN($W925,IncMonth-1))+MAX(0,$W925-IncMonth+1)*(1+$X925))</f>
        <v/>
      </c>
      <c r="Z925" s="40">
        <f>IF($C925="",0,IFERROR(INDEX(Departments!$B$5:$B$54,MATCH($C925,Departments!$A$5:$A$54,0)),0))</f>
        <v/>
      </c>
      <c r="AA925" s="41">
        <f>N($L925)*$Y925</f>
        <v/>
      </c>
      <c r="AB925" s="41">
        <f>N($M925)*$Y925</f>
        <v/>
      </c>
      <c r="AC925" s="41">
        <f>$AA925*$Z925</f>
        <v/>
      </c>
      <c r="AD925" s="41">
        <f>$AA925*BonusMonths/12</f>
        <v/>
      </c>
      <c r="AE925" s="41">
        <f>($AA925+SI_Gross*$AB925)*IF($Q925=1,SI_O,SI_E)</f>
        <v/>
      </c>
      <c r="AF925" s="41">
        <f>IF($Q925=1,0,$AA925*EOSB)</f>
        <v/>
      </c>
      <c r="AG925" s="41">
        <f>$AN925*$W925</f>
        <v/>
      </c>
      <c r="AH925" s="41">
        <f>SUM($AA925:$AG925)</f>
        <v/>
      </c>
      <c r="AI925" s="41">
        <f>12*($AM925+$AN925)</f>
        <v/>
      </c>
      <c r="AJ925" s="41">
        <f>$AM925*((IncMonth-1)+(13-IncMonth)*(1+$X925))+12*$AN925</f>
        <v/>
      </c>
      <c r="AK925" s="41">
        <f>IF($R925=1,N($L925)+N($M925),0)</f>
        <v/>
      </c>
      <c r="AL925">
        <f>IF($C925="","",IF(N($L925)&lt;=0,"Basic salary missing",IF(ISNA(MATCH($C925,Departments!$A$5:$A$54,0)),"Department not on Departments sheet",IF(AND($I925&lt;&gt;"",NOT(ISNUMBER($I925))),"Date of birth is text, not a date",IF(AND($K925&lt;&gt;"",NOT(ISNUMBER($K925))),"Contract end is text, not a date","")))))</f>
        <v/>
      </c>
      <c r="AM925" s="41">
        <f>IF($R925=0,0,N($L925)*(1+$Z925+BonusMonths/12+IF($Q925=1,0,EOSB))+N($M925)+(N($L925)+SI_Gross*N($M925))*IF($Q925=1,SI_O,SI_E))</f>
        <v/>
      </c>
      <c r="AN925" s="41">
        <f>IF($R925=0,0,(IF($Q925=1,MedO,MedE+Ticket)+Training)/12)</f>
        <v/>
      </c>
    </row>
    <row r="926">
      <c r="I926" s="35" t="n"/>
      <c r="J926" s="35" t="n"/>
      <c r="K926" s="35" t="n"/>
      <c r="L926" s="36" t="n"/>
      <c r="M926" s="36" t="n"/>
      <c r="P926" s="37" t="n"/>
      <c r="Q926" s="38">
        <f>IF($C926="",0,IF(OR(LOWER(TRIM($G926))="omani",LOWER(TRIM($G926))="oman",LOWER(TRIM($G926))="om",LOWER(TRIM($G926))="local"),1,0))</f>
        <v/>
      </c>
      <c r="R926" s="38">
        <f>IF($C926="",0,IF(OR(ISNUMBER(SEARCH("resign",$N926)),ISNUMBER(SEARCH("terminat",$N926)),ISNUMBER(SEARCH("inactive",$N926)),ISNUMBER(SEARCH("vacan",$N926)),ISNUMBER(SEARCH("deceased",$N926)),ISNUMBER(SEARCH("separated",$N926))),0,1))</f>
        <v/>
      </c>
      <c r="S926">
        <f>IF(OR($R926=0,NOT(ISNUMBER($I926))),"",IFERROR(DATEDIF($I926,DATE(FY,1,1),"y"),""))</f>
        <v/>
      </c>
      <c r="T926">
        <f>IF(OR($R926=0,NOT(ISNUMBER($J926))),"",IFERROR(DATEDIF($J926,DATE(FY,1,1),"y"),0))</f>
        <v/>
      </c>
      <c r="U926" s="38">
        <f>IF(OR($R926=0,NOT(ISNUMBER($I926))),0,IF(YEAR($I926)+IF($Q926=1,RetAgeO,RetAgeE)=FY,MONTH($I926),IF(YEAR($I926)+IF($Q926=1,RetAgeO,RetAgeE)&lt;FY,1,0)))</f>
        <v/>
      </c>
      <c r="V926" s="38">
        <f>IF(OR($R926=0,NOT(ISNUMBER($K926))),0,IF(YEAR($K926)=FY,MONTH($K926),IF(YEAR($K926)&lt;FY,1,0)))</f>
        <v/>
      </c>
      <c r="W926" s="38">
        <f>IF($R926=0,0,MIN(12,IF(AND(ISNUMBER($O926),$O926&gt;=1,$O926&lt;=12),INT($O926),12),IF(AND(RetireExit="Yes",$U926&gt;0),$U926,12),IF(AND(ContractExit="Yes",$V926&gt;0),$V926,12)))</f>
        <v/>
      </c>
      <c r="X926" s="37">
        <f>IF(ISNUMBER($P926),$P926,IncPct)</f>
        <v/>
      </c>
      <c r="Y926" s="39">
        <f>IF($W926=0,0,MAX(0,MIN($W926,IncMonth-1))+MAX(0,$W926-IncMonth+1)*(1+$X926))</f>
        <v/>
      </c>
      <c r="Z926" s="40">
        <f>IF($C926="",0,IFERROR(INDEX(Departments!$B$5:$B$54,MATCH($C926,Departments!$A$5:$A$54,0)),0))</f>
        <v/>
      </c>
      <c r="AA926" s="41">
        <f>N($L926)*$Y926</f>
        <v/>
      </c>
      <c r="AB926" s="41">
        <f>N($M926)*$Y926</f>
        <v/>
      </c>
      <c r="AC926" s="41">
        <f>$AA926*$Z926</f>
        <v/>
      </c>
      <c r="AD926" s="41">
        <f>$AA926*BonusMonths/12</f>
        <v/>
      </c>
      <c r="AE926" s="41">
        <f>($AA926+SI_Gross*$AB926)*IF($Q926=1,SI_O,SI_E)</f>
        <v/>
      </c>
      <c r="AF926" s="41">
        <f>IF($Q926=1,0,$AA926*EOSB)</f>
        <v/>
      </c>
      <c r="AG926" s="41">
        <f>$AN926*$W926</f>
        <v/>
      </c>
      <c r="AH926" s="41">
        <f>SUM($AA926:$AG926)</f>
        <v/>
      </c>
      <c r="AI926" s="41">
        <f>12*($AM926+$AN926)</f>
        <v/>
      </c>
      <c r="AJ926" s="41">
        <f>$AM926*((IncMonth-1)+(13-IncMonth)*(1+$X926))+12*$AN926</f>
        <v/>
      </c>
      <c r="AK926" s="41">
        <f>IF($R926=1,N($L926)+N($M926),0)</f>
        <v/>
      </c>
      <c r="AL926">
        <f>IF($C926="","",IF(N($L926)&lt;=0,"Basic salary missing",IF(ISNA(MATCH($C926,Departments!$A$5:$A$54,0)),"Department not on Departments sheet",IF(AND($I926&lt;&gt;"",NOT(ISNUMBER($I926))),"Date of birth is text, not a date",IF(AND($K926&lt;&gt;"",NOT(ISNUMBER($K926))),"Contract end is text, not a date","")))))</f>
        <v/>
      </c>
      <c r="AM926" s="41">
        <f>IF($R926=0,0,N($L926)*(1+$Z926+BonusMonths/12+IF($Q926=1,0,EOSB))+N($M926)+(N($L926)+SI_Gross*N($M926))*IF($Q926=1,SI_O,SI_E))</f>
        <v/>
      </c>
      <c r="AN926" s="41">
        <f>IF($R926=0,0,(IF($Q926=1,MedO,MedE+Ticket)+Training)/12)</f>
        <v/>
      </c>
    </row>
    <row r="927">
      <c r="I927" s="35" t="n"/>
      <c r="J927" s="35" t="n"/>
      <c r="K927" s="35" t="n"/>
      <c r="L927" s="36" t="n"/>
      <c r="M927" s="36" t="n"/>
      <c r="P927" s="37" t="n"/>
      <c r="Q927" s="38">
        <f>IF($C927="",0,IF(OR(LOWER(TRIM($G927))="omani",LOWER(TRIM($G927))="oman",LOWER(TRIM($G927))="om",LOWER(TRIM($G927))="local"),1,0))</f>
        <v/>
      </c>
      <c r="R927" s="38">
        <f>IF($C927="",0,IF(OR(ISNUMBER(SEARCH("resign",$N927)),ISNUMBER(SEARCH("terminat",$N927)),ISNUMBER(SEARCH("inactive",$N927)),ISNUMBER(SEARCH("vacan",$N927)),ISNUMBER(SEARCH("deceased",$N927)),ISNUMBER(SEARCH("separated",$N927))),0,1))</f>
        <v/>
      </c>
      <c r="S927">
        <f>IF(OR($R927=0,NOT(ISNUMBER($I927))),"",IFERROR(DATEDIF($I927,DATE(FY,1,1),"y"),""))</f>
        <v/>
      </c>
      <c r="T927">
        <f>IF(OR($R927=0,NOT(ISNUMBER($J927))),"",IFERROR(DATEDIF($J927,DATE(FY,1,1),"y"),0))</f>
        <v/>
      </c>
      <c r="U927" s="38">
        <f>IF(OR($R927=0,NOT(ISNUMBER($I927))),0,IF(YEAR($I927)+IF($Q927=1,RetAgeO,RetAgeE)=FY,MONTH($I927),IF(YEAR($I927)+IF($Q927=1,RetAgeO,RetAgeE)&lt;FY,1,0)))</f>
        <v/>
      </c>
      <c r="V927" s="38">
        <f>IF(OR($R927=0,NOT(ISNUMBER($K927))),0,IF(YEAR($K927)=FY,MONTH($K927),IF(YEAR($K927)&lt;FY,1,0)))</f>
        <v/>
      </c>
      <c r="W927" s="38">
        <f>IF($R927=0,0,MIN(12,IF(AND(ISNUMBER($O927),$O927&gt;=1,$O927&lt;=12),INT($O927),12),IF(AND(RetireExit="Yes",$U927&gt;0),$U927,12),IF(AND(ContractExit="Yes",$V927&gt;0),$V927,12)))</f>
        <v/>
      </c>
      <c r="X927" s="37">
        <f>IF(ISNUMBER($P927),$P927,IncPct)</f>
        <v/>
      </c>
      <c r="Y927" s="39">
        <f>IF($W927=0,0,MAX(0,MIN($W927,IncMonth-1))+MAX(0,$W927-IncMonth+1)*(1+$X927))</f>
        <v/>
      </c>
      <c r="Z927" s="40">
        <f>IF($C927="",0,IFERROR(INDEX(Departments!$B$5:$B$54,MATCH($C927,Departments!$A$5:$A$54,0)),0))</f>
        <v/>
      </c>
      <c r="AA927" s="41">
        <f>N($L927)*$Y927</f>
        <v/>
      </c>
      <c r="AB927" s="41">
        <f>N($M927)*$Y927</f>
        <v/>
      </c>
      <c r="AC927" s="41">
        <f>$AA927*$Z927</f>
        <v/>
      </c>
      <c r="AD927" s="41">
        <f>$AA927*BonusMonths/12</f>
        <v/>
      </c>
      <c r="AE927" s="41">
        <f>($AA927+SI_Gross*$AB927)*IF($Q927=1,SI_O,SI_E)</f>
        <v/>
      </c>
      <c r="AF927" s="41">
        <f>IF($Q927=1,0,$AA927*EOSB)</f>
        <v/>
      </c>
      <c r="AG927" s="41">
        <f>$AN927*$W927</f>
        <v/>
      </c>
      <c r="AH927" s="41">
        <f>SUM($AA927:$AG927)</f>
        <v/>
      </c>
      <c r="AI927" s="41">
        <f>12*($AM927+$AN927)</f>
        <v/>
      </c>
      <c r="AJ927" s="41">
        <f>$AM927*((IncMonth-1)+(13-IncMonth)*(1+$X927))+12*$AN927</f>
        <v/>
      </c>
      <c r="AK927" s="41">
        <f>IF($R927=1,N($L927)+N($M927),0)</f>
        <v/>
      </c>
      <c r="AL927">
        <f>IF($C927="","",IF(N($L927)&lt;=0,"Basic salary missing",IF(ISNA(MATCH($C927,Departments!$A$5:$A$54,0)),"Department not on Departments sheet",IF(AND($I927&lt;&gt;"",NOT(ISNUMBER($I927))),"Date of birth is text, not a date",IF(AND($K927&lt;&gt;"",NOT(ISNUMBER($K927))),"Contract end is text, not a date","")))))</f>
        <v/>
      </c>
      <c r="AM927" s="41">
        <f>IF($R927=0,0,N($L927)*(1+$Z927+BonusMonths/12+IF($Q927=1,0,EOSB))+N($M927)+(N($L927)+SI_Gross*N($M927))*IF($Q927=1,SI_O,SI_E))</f>
        <v/>
      </c>
      <c r="AN927" s="41">
        <f>IF($R927=0,0,(IF($Q927=1,MedO,MedE+Ticket)+Training)/12)</f>
        <v/>
      </c>
    </row>
    <row r="928">
      <c r="I928" s="35" t="n"/>
      <c r="J928" s="35" t="n"/>
      <c r="K928" s="35" t="n"/>
      <c r="L928" s="36" t="n"/>
      <c r="M928" s="36" t="n"/>
      <c r="P928" s="37" t="n"/>
      <c r="Q928" s="38">
        <f>IF($C928="",0,IF(OR(LOWER(TRIM($G928))="omani",LOWER(TRIM($G928))="oman",LOWER(TRIM($G928))="om",LOWER(TRIM($G928))="local"),1,0))</f>
        <v/>
      </c>
      <c r="R928" s="38">
        <f>IF($C928="",0,IF(OR(ISNUMBER(SEARCH("resign",$N928)),ISNUMBER(SEARCH("terminat",$N928)),ISNUMBER(SEARCH("inactive",$N928)),ISNUMBER(SEARCH("vacan",$N928)),ISNUMBER(SEARCH("deceased",$N928)),ISNUMBER(SEARCH("separated",$N928))),0,1))</f>
        <v/>
      </c>
      <c r="S928">
        <f>IF(OR($R928=0,NOT(ISNUMBER($I928))),"",IFERROR(DATEDIF($I928,DATE(FY,1,1),"y"),""))</f>
        <v/>
      </c>
      <c r="T928">
        <f>IF(OR($R928=0,NOT(ISNUMBER($J928))),"",IFERROR(DATEDIF($J928,DATE(FY,1,1),"y"),0))</f>
        <v/>
      </c>
      <c r="U928" s="38">
        <f>IF(OR($R928=0,NOT(ISNUMBER($I928))),0,IF(YEAR($I928)+IF($Q928=1,RetAgeO,RetAgeE)=FY,MONTH($I928),IF(YEAR($I928)+IF($Q928=1,RetAgeO,RetAgeE)&lt;FY,1,0)))</f>
        <v/>
      </c>
      <c r="V928" s="38">
        <f>IF(OR($R928=0,NOT(ISNUMBER($K928))),0,IF(YEAR($K928)=FY,MONTH($K928),IF(YEAR($K928)&lt;FY,1,0)))</f>
        <v/>
      </c>
      <c r="W928" s="38">
        <f>IF($R928=0,0,MIN(12,IF(AND(ISNUMBER($O928),$O928&gt;=1,$O928&lt;=12),INT($O928),12),IF(AND(RetireExit="Yes",$U928&gt;0),$U928,12),IF(AND(ContractExit="Yes",$V928&gt;0),$V928,12)))</f>
        <v/>
      </c>
      <c r="X928" s="37">
        <f>IF(ISNUMBER($P928),$P928,IncPct)</f>
        <v/>
      </c>
      <c r="Y928" s="39">
        <f>IF($W928=0,0,MAX(0,MIN($W928,IncMonth-1))+MAX(0,$W928-IncMonth+1)*(1+$X928))</f>
        <v/>
      </c>
      <c r="Z928" s="40">
        <f>IF($C928="",0,IFERROR(INDEX(Departments!$B$5:$B$54,MATCH($C928,Departments!$A$5:$A$54,0)),0))</f>
        <v/>
      </c>
      <c r="AA928" s="41">
        <f>N($L928)*$Y928</f>
        <v/>
      </c>
      <c r="AB928" s="41">
        <f>N($M928)*$Y928</f>
        <v/>
      </c>
      <c r="AC928" s="41">
        <f>$AA928*$Z928</f>
        <v/>
      </c>
      <c r="AD928" s="41">
        <f>$AA928*BonusMonths/12</f>
        <v/>
      </c>
      <c r="AE928" s="41">
        <f>($AA928+SI_Gross*$AB928)*IF($Q928=1,SI_O,SI_E)</f>
        <v/>
      </c>
      <c r="AF928" s="41">
        <f>IF($Q928=1,0,$AA928*EOSB)</f>
        <v/>
      </c>
      <c r="AG928" s="41">
        <f>$AN928*$W928</f>
        <v/>
      </c>
      <c r="AH928" s="41">
        <f>SUM($AA928:$AG928)</f>
        <v/>
      </c>
      <c r="AI928" s="41">
        <f>12*($AM928+$AN928)</f>
        <v/>
      </c>
      <c r="AJ928" s="41">
        <f>$AM928*((IncMonth-1)+(13-IncMonth)*(1+$X928))+12*$AN928</f>
        <v/>
      </c>
      <c r="AK928" s="41">
        <f>IF($R928=1,N($L928)+N($M928),0)</f>
        <v/>
      </c>
      <c r="AL928">
        <f>IF($C928="","",IF(N($L928)&lt;=0,"Basic salary missing",IF(ISNA(MATCH($C928,Departments!$A$5:$A$54,0)),"Department not on Departments sheet",IF(AND($I928&lt;&gt;"",NOT(ISNUMBER($I928))),"Date of birth is text, not a date",IF(AND($K928&lt;&gt;"",NOT(ISNUMBER($K928))),"Contract end is text, not a date","")))))</f>
        <v/>
      </c>
      <c r="AM928" s="41">
        <f>IF($R928=0,0,N($L928)*(1+$Z928+BonusMonths/12+IF($Q928=1,0,EOSB))+N($M928)+(N($L928)+SI_Gross*N($M928))*IF($Q928=1,SI_O,SI_E))</f>
        <v/>
      </c>
      <c r="AN928" s="41">
        <f>IF($R928=0,0,(IF($Q928=1,MedO,MedE+Ticket)+Training)/12)</f>
        <v/>
      </c>
    </row>
    <row r="929">
      <c r="I929" s="35" t="n"/>
      <c r="J929" s="35" t="n"/>
      <c r="K929" s="35" t="n"/>
      <c r="L929" s="36" t="n"/>
      <c r="M929" s="36" t="n"/>
      <c r="P929" s="37" t="n"/>
      <c r="Q929" s="38">
        <f>IF($C929="",0,IF(OR(LOWER(TRIM($G929))="omani",LOWER(TRIM($G929))="oman",LOWER(TRIM($G929))="om",LOWER(TRIM($G929))="local"),1,0))</f>
        <v/>
      </c>
      <c r="R929" s="38">
        <f>IF($C929="",0,IF(OR(ISNUMBER(SEARCH("resign",$N929)),ISNUMBER(SEARCH("terminat",$N929)),ISNUMBER(SEARCH("inactive",$N929)),ISNUMBER(SEARCH("vacan",$N929)),ISNUMBER(SEARCH("deceased",$N929)),ISNUMBER(SEARCH("separated",$N929))),0,1))</f>
        <v/>
      </c>
      <c r="S929">
        <f>IF(OR($R929=0,NOT(ISNUMBER($I929))),"",IFERROR(DATEDIF($I929,DATE(FY,1,1),"y"),""))</f>
        <v/>
      </c>
      <c r="T929">
        <f>IF(OR($R929=0,NOT(ISNUMBER($J929))),"",IFERROR(DATEDIF($J929,DATE(FY,1,1),"y"),0))</f>
        <v/>
      </c>
      <c r="U929" s="38">
        <f>IF(OR($R929=0,NOT(ISNUMBER($I929))),0,IF(YEAR($I929)+IF($Q929=1,RetAgeO,RetAgeE)=FY,MONTH($I929),IF(YEAR($I929)+IF($Q929=1,RetAgeO,RetAgeE)&lt;FY,1,0)))</f>
        <v/>
      </c>
      <c r="V929" s="38">
        <f>IF(OR($R929=0,NOT(ISNUMBER($K929))),0,IF(YEAR($K929)=FY,MONTH($K929),IF(YEAR($K929)&lt;FY,1,0)))</f>
        <v/>
      </c>
      <c r="W929" s="38">
        <f>IF($R929=0,0,MIN(12,IF(AND(ISNUMBER($O929),$O929&gt;=1,$O929&lt;=12),INT($O929),12),IF(AND(RetireExit="Yes",$U929&gt;0),$U929,12),IF(AND(ContractExit="Yes",$V929&gt;0),$V929,12)))</f>
        <v/>
      </c>
      <c r="X929" s="37">
        <f>IF(ISNUMBER($P929),$P929,IncPct)</f>
        <v/>
      </c>
      <c r="Y929" s="39">
        <f>IF($W929=0,0,MAX(0,MIN($W929,IncMonth-1))+MAX(0,$W929-IncMonth+1)*(1+$X929))</f>
        <v/>
      </c>
      <c r="Z929" s="40">
        <f>IF($C929="",0,IFERROR(INDEX(Departments!$B$5:$B$54,MATCH($C929,Departments!$A$5:$A$54,0)),0))</f>
        <v/>
      </c>
      <c r="AA929" s="41">
        <f>N($L929)*$Y929</f>
        <v/>
      </c>
      <c r="AB929" s="41">
        <f>N($M929)*$Y929</f>
        <v/>
      </c>
      <c r="AC929" s="41">
        <f>$AA929*$Z929</f>
        <v/>
      </c>
      <c r="AD929" s="41">
        <f>$AA929*BonusMonths/12</f>
        <v/>
      </c>
      <c r="AE929" s="41">
        <f>($AA929+SI_Gross*$AB929)*IF($Q929=1,SI_O,SI_E)</f>
        <v/>
      </c>
      <c r="AF929" s="41">
        <f>IF($Q929=1,0,$AA929*EOSB)</f>
        <v/>
      </c>
      <c r="AG929" s="41">
        <f>$AN929*$W929</f>
        <v/>
      </c>
      <c r="AH929" s="41">
        <f>SUM($AA929:$AG929)</f>
        <v/>
      </c>
      <c r="AI929" s="41">
        <f>12*($AM929+$AN929)</f>
        <v/>
      </c>
      <c r="AJ929" s="41">
        <f>$AM929*((IncMonth-1)+(13-IncMonth)*(1+$X929))+12*$AN929</f>
        <v/>
      </c>
      <c r="AK929" s="41">
        <f>IF($R929=1,N($L929)+N($M929),0)</f>
        <v/>
      </c>
      <c r="AL929">
        <f>IF($C929="","",IF(N($L929)&lt;=0,"Basic salary missing",IF(ISNA(MATCH($C929,Departments!$A$5:$A$54,0)),"Department not on Departments sheet",IF(AND($I929&lt;&gt;"",NOT(ISNUMBER($I929))),"Date of birth is text, not a date",IF(AND($K929&lt;&gt;"",NOT(ISNUMBER($K929))),"Contract end is text, not a date","")))))</f>
        <v/>
      </c>
      <c r="AM929" s="41">
        <f>IF($R929=0,0,N($L929)*(1+$Z929+BonusMonths/12+IF($Q929=1,0,EOSB))+N($M929)+(N($L929)+SI_Gross*N($M929))*IF($Q929=1,SI_O,SI_E))</f>
        <v/>
      </c>
      <c r="AN929" s="41">
        <f>IF($R929=0,0,(IF($Q929=1,MedO,MedE+Ticket)+Training)/12)</f>
        <v/>
      </c>
    </row>
    <row r="930">
      <c r="I930" s="35" t="n"/>
      <c r="J930" s="35" t="n"/>
      <c r="K930" s="35" t="n"/>
      <c r="L930" s="36" t="n"/>
      <c r="M930" s="36" t="n"/>
      <c r="P930" s="37" t="n"/>
      <c r="Q930" s="38">
        <f>IF($C930="",0,IF(OR(LOWER(TRIM($G930))="omani",LOWER(TRIM($G930))="oman",LOWER(TRIM($G930))="om",LOWER(TRIM($G930))="local"),1,0))</f>
        <v/>
      </c>
      <c r="R930" s="38">
        <f>IF($C930="",0,IF(OR(ISNUMBER(SEARCH("resign",$N930)),ISNUMBER(SEARCH("terminat",$N930)),ISNUMBER(SEARCH("inactive",$N930)),ISNUMBER(SEARCH("vacan",$N930)),ISNUMBER(SEARCH("deceased",$N930)),ISNUMBER(SEARCH("separated",$N930))),0,1))</f>
        <v/>
      </c>
      <c r="S930">
        <f>IF(OR($R930=0,NOT(ISNUMBER($I930))),"",IFERROR(DATEDIF($I930,DATE(FY,1,1),"y"),""))</f>
        <v/>
      </c>
      <c r="T930">
        <f>IF(OR($R930=0,NOT(ISNUMBER($J930))),"",IFERROR(DATEDIF($J930,DATE(FY,1,1),"y"),0))</f>
        <v/>
      </c>
      <c r="U930" s="38">
        <f>IF(OR($R930=0,NOT(ISNUMBER($I930))),0,IF(YEAR($I930)+IF($Q930=1,RetAgeO,RetAgeE)=FY,MONTH($I930),IF(YEAR($I930)+IF($Q930=1,RetAgeO,RetAgeE)&lt;FY,1,0)))</f>
        <v/>
      </c>
      <c r="V930" s="38">
        <f>IF(OR($R930=0,NOT(ISNUMBER($K930))),0,IF(YEAR($K930)=FY,MONTH($K930),IF(YEAR($K930)&lt;FY,1,0)))</f>
        <v/>
      </c>
      <c r="W930" s="38">
        <f>IF($R930=0,0,MIN(12,IF(AND(ISNUMBER($O930),$O930&gt;=1,$O930&lt;=12),INT($O930),12),IF(AND(RetireExit="Yes",$U930&gt;0),$U930,12),IF(AND(ContractExit="Yes",$V930&gt;0),$V930,12)))</f>
        <v/>
      </c>
      <c r="X930" s="37">
        <f>IF(ISNUMBER($P930),$P930,IncPct)</f>
        <v/>
      </c>
      <c r="Y930" s="39">
        <f>IF($W930=0,0,MAX(0,MIN($W930,IncMonth-1))+MAX(0,$W930-IncMonth+1)*(1+$X930))</f>
        <v/>
      </c>
      <c r="Z930" s="40">
        <f>IF($C930="",0,IFERROR(INDEX(Departments!$B$5:$B$54,MATCH($C930,Departments!$A$5:$A$54,0)),0))</f>
        <v/>
      </c>
      <c r="AA930" s="41">
        <f>N($L930)*$Y930</f>
        <v/>
      </c>
      <c r="AB930" s="41">
        <f>N($M930)*$Y930</f>
        <v/>
      </c>
      <c r="AC930" s="41">
        <f>$AA930*$Z930</f>
        <v/>
      </c>
      <c r="AD930" s="41">
        <f>$AA930*BonusMonths/12</f>
        <v/>
      </c>
      <c r="AE930" s="41">
        <f>($AA930+SI_Gross*$AB930)*IF($Q930=1,SI_O,SI_E)</f>
        <v/>
      </c>
      <c r="AF930" s="41">
        <f>IF($Q930=1,0,$AA930*EOSB)</f>
        <v/>
      </c>
      <c r="AG930" s="41">
        <f>$AN930*$W930</f>
        <v/>
      </c>
      <c r="AH930" s="41">
        <f>SUM($AA930:$AG930)</f>
        <v/>
      </c>
      <c r="AI930" s="41">
        <f>12*($AM930+$AN930)</f>
        <v/>
      </c>
      <c r="AJ930" s="41">
        <f>$AM930*((IncMonth-1)+(13-IncMonth)*(1+$X930))+12*$AN930</f>
        <v/>
      </c>
      <c r="AK930" s="41">
        <f>IF($R930=1,N($L930)+N($M930),0)</f>
        <v/>
      </c>
      <c r="AL930">
        <f>IF($C930="","",IF(N($L930)&lt;=0,"Basic salary missing",IF(ISNA(MATCH($C930,Departments!$A$5:$A$54,0)),"Department not on Departments sheet",IF(AND($I930&lt;&gt;"",NOT(ISNUMBER($I930))),"Date of birth is text, not a date",IF(AND($K930&lt;&gt;"",NOT(ISNUMBER($K930))),"Contract end is text, not a date","")))))</f>
        <v/>
      </c>
      <c r="AM930" s="41">
        <f>IF($R930=0,0,N($L930)*(1+$Z930+BonusMonths/12+IF($Q930=1,0,EOSB))+N($M930)+(N($L930)+SI_Gross*N($M930))*IF($Q930=1,SI_O,SI_E))</f>
        <v/>
      </c>
      <c r="AN930" s="41">
        <f>IF($R930=0,0,(IF($Q930=1,MedO,MedE+Ticket)+Training)/12)</f>
        <v/>
      </c>
    </row>
    <row r="931">
      <c r="I931" s="35" t="n"/>
      <c r="J931" s="35" t="n"/>
      <c r="K931" s="35" t="n"/>
      <c r="L931" s="36" t="n"/>
      <c r="M931" s="36" t="n"/>
      <c r="P931" s="37" t="n"/>
      <c r="Q931" s="38">
        <f>IF($C931="",0,IF(OR(LOWER(TRIM($G931))="omani",LOWER(TRIM($G931))="oman",LOWER(TRIM($G931))="om",LOWER(TRIM($G931))="local"),1,0))</f>
        <v/>
      </c>
      <c r="R931" s="38">
        <f>IF($C931="",0,IF(OR(ISNUMBER(SEARCH("resign",$N931)),ISNUMBER(SEARCH("terminat",$N931)),ISNUMBER(SEARCH("inactive",$N931)),ISNUMBER(SEARCH("vacan",$N931)),ISNUMBER(SEARCH("deceased",$N931)),ISNUMBER(SEARCH("separated",$N931))),0,1))</f>
        <v/>
      </c>
      <c r="S931">
        <f>IF(OR($R931=0,NOT(ISNUMBER($I931))),"",IFERROR(DATEDIF($I931,DATE(FY,1,1),"y"),""))</f>
        <v/>
      </c>
      <c r="T931">
        <f>IF(OR($R931=0,NOT(ISNUMBER($J931))),"",IFERROR(DATEDIF($J931,DATE(FY,1,1),"y"),0))</f>
        <v/>
      </c>
      <c r="U931" s="38">
        <f>IF(OR($R931=0,NOT(ISNUMBER($I931))),0,IF(YEAR($I931)+IF($Q931=1,RetAgeO,RetAgeE)=FY,MONTH($I931),IF(YEAR($I931)+IF($Q931=1,RetAgeO,RetAgeE)&lt;FY,1,0)))</f>
        <v/>
      </c>
      <c r="V931" s="38">
        <f>IF(OR($R931=0,NOT(ISNUMBER($K931))),0,IF(YEAR($K931)=FY,MONTH($K931),IF(YEAR($K931)&lt;FY,1,0)))</f>
        <v/>
      </c>
      <c r="W931" s="38">
        <f>IF($R931=0,0,MIN(12,IF(AND(ISNUMBER($O931),$O931&gt;=1,$O931&lt;=12),INT($O931),12),IF(AND(RetireExit="Yes",$U931&gt;0),$U931,12),IF(AND(ContractExit="Yes",$V931&gt;0),$V931,12)))</f>
        <v/>
      </c>
      <c r="X931" s="37">
        <f>IF(ISNUMBER($P931),$P931,IncPct)</f>
        <v/>
      </c>
      <c r="Y931" s="39">
        <f>IF($W931=0,0,MAX(0,MIN($W931,IncMonth-1))+MAX(0,$W931-IncMonth+1)*(1+$X931))</f>
        <v/>
      </c>
      <c r="Z931" s="40">
        <f>IF($C931="",0,IFERROR(INDEX(Departments!$B$5:$B$54,MATCH($C931,Departments!$A$5:$A$54,0)),0))</f>
        <v/>
      </c>
      <c r="AA931" s="41">
        <f>N($L931)*$Y931</f>
        <v/>
      </c>
      <c r="AB931" s="41">
        <f>N($M931)*$Y931</f>
        <v/>
      </c>
      <c r="AC931" s="41">
        <f>$AA931*$Z931</f>
        <v/>
      </c>
      <c r="AD931" s="41">
        <f>$AA931*BonusMonths/12</f>
        <v/>
      </c>
      <c r="AE931" s="41">
        <f>($AA931+SI_Gross*$AB931)*IF($Q931=1,SI_O,SI_E)</f>
        <v/>
      </c>
      <c r="AF931" s="41">
        <f>IF($Q931=1,0,$AA931*EOSB)</f>
        <v/>
      </c>
      <c r="AG931" s="41">
        <f>$AN931*$W931</f>
        <v/>
      </c>
      <c r="AH931" s="41">
        <f>SUM($AA931:$AG931)</f>
        <v/>
      </c>
      <c r="AI931" s="41">
        <f>12*($AM931+$AN931)</f>
        <v/>
      </c>
      <c r="AJ931" s="41">
        <f>$AM931*((IncMonth-1)+(13-IncMonth)*(1+$X931))+12*$AN931</f>
        <v/>
      </c>
      <c r="AK931" s="41">
        <f>IF($R931=1,N($L931)+N($M931),0)</f>
        <v/>
      </c>
      <c r="AL931">
        <f>IF($C931="","",IF(N($L931)&lt;=0,"Basic salary missing",IF(ISNA(MATCH($C931,Departments!$A$5:$A$54,0)),"Department not on Departments sheet",IF(AND($I931&lt;&gt;"",NOT(ISNUMBER($I931))),"Date of birth is text, not a date",IF(AND($K931&lt;&gt;"",NOT(ISNUMBER($K931))),"Contract end is text, not a date","")))))</f>
        <v/>
      </c>
      <c r="AM931" s="41">
        <f>IF($R931=0,0,N($L931)*(1+$Z931+BonusMonths/12+IF($Q931=1,0,EOSB))+N($M931)+(N($L931)+SI_Gross*N($M931))*IF($Q931=1,SI_O,SI_E))</f>
        <v/>
      </c>
      <c r="AN931" s="41">
        <f>IF($R931=0,0,(IF($Q931=1,MedO,MedE+Ticket)+Training)/12)</f>
        <v/>
      </c>
    </row>
    <row r="932">
      <c r="I932" s="35" t="n"/>
      <c r="J932" s="35" t="n"/>
      <c r="K932" s="35" t="n"/>
      <c r="L932" s="36" t="n"/>
      <c r="M932" s="36" t="n"/>
      <c r="P932" s="37" t="n"/>
      <c r="Q932" s="38">
        <f>IF($C932="",0,IF(OR(LOWER(TRIM($G932))="omani",LOWER(TRIM($G932))="oman",LOWER(TRIM($G932))="om",LOWER(TRIM($G932))="local"),1,0))</f>
        <v/>
      </c>
      <c r="R932" s="38">
        <f>IF($C932="",0,IF(OR(ISNUMBER(SEARCH("resign",$N932)),ISNUMBER(SEARCH("terminat",$N932)),ISNUMBER(SEARCH("inactive",$N932)),ISNUMBER(SEARCH("vacan",$N932)),ISNUMBER(SEARCH("deceased",$N932)),ISNUMBER(SEARCH("separated",$N932))),0,1))</f>
        <v/>
      </c>
      <c r="S932">
        <f>IF(OR($R932=0,NOT(ISNUMBER($I932))),"",IFERROR(DATEDIF($I932,DATE(FY,1,1),"y"),""))</f>
        <v/>
      </c>
      <c r="T932">
        <f>IF(OR($R932=0,NOT(ISNUMBER($J932))),"",IFERROR(DATEDIF($J932,DATE(FY,1,1),"y"),0))</f>
        <v/>
      </c>
      <c r="U932" s="38">
        <f>IF(OR($R932=0,NOT(ISNUMBER($I932))),0,IF(YEAR($I932)+IF($Q932=1,RetAgeO,RetAgeE)=FY,MONTH($I932),IF(YEAR($I932)+IF($Q932=1,RetAgeO,RetAgeE)&lt;FY,1,0)))</f>
        <v/>
      </c>
      <c r="V932" s="38">
        <f>IF(OR($R932=0,NOT(ISNUMBER($K932))),0,IF(YEAR($K932)=FY,MONTH($K932),IF(YEAR($K932)&lt;FY,1,0)))</f>
        <v/>
      </c>
      <c r="W932" s="38">
        <f>IF($R932=0,0,MIN(12,IF(AND(ISNUMBER($O932),$O932&gt;=1,$O932&lt;=12),INT($O932),12),IF(AND(RetireExit="Yes",$U932&gt;0),$U932,12),IF(AND(ContractExit="Yes",$V932&gt;0),$V932,12)))</f>
        <v/>
      </c>
      <c r="X932" s="37">
        <f>IF(ISNUMBER($P932),$P932,IncPct)</f>
        <v/>
      </c>
      <c r="Y932" s="39">
        <f>IF($W932=0,0,MAX(0,MIN($W932,IncMonth-1))+MAX(0,$W932-IncMonth+1)*(1+$X932))</f>
        <v/>
      </c>
      <c r="Z932" s="40">
        <f>IF($C932="",0,IFERROR(INDEX(Departments!$B$5:$B$54,MATCH($C932,Departments!$A$5:$A$54,0)),0))</f>
        <v/>
      </c>
      <c r="AA932" s="41">
        <f>N($L932)*$Y932</f>
        <v/>
      </c>
      <c r="AB932" s="41">
        <f>N($M932)*$Y932</f>
        <v/>
      </c>
      <c r="AC932" s="41">
        <f>$AA932*$Z932</f>
        <v/>
      </c>
      <c r="AD932" s="41">
        <f>$AA932*BonusMonths/12</f>
        <v/>
      </c>
      <c r="AE932" s="41">
        <f>($AA932+SI_Gross*$AB932)*IF($Q932=1,SI_O,SI_E)</f>
        <v/>
      </c>
      <c r="AF932" s="41">
        <f>IF($Q932=1,0,$AA932*EOSB)</f>
        <v/>
      </c>
      <c r="AG932" s="41">
        <f>$AN932*$W932</f>
        <v/>
      </c>
      <c r="AH932" s="41">
        <f>SUM($AA932:$AG932)</f>
        <v/>
      </c>
      <c r="AI932" s="41">
        <f>12*($AM932+$AN932)</f>
        <v/>
      </c>
      <c r="AJ932" s="41">
        <f>$AM932*((IncMonth-1)+(13-IncMonth)*(1+$X932))+12*$AN932</f>
        <v/>
      </c>
      <c r="AK932" s="41">
        <f>IF($R932=1,N($L932)+N($M932),0)</f>
        <v/>
      </c>
      <c r="AL932">
        <f>IF($C932="","",IF(N($L932)&lt;=0,"Basic salary missing",IF(ISNA(MATCH($C932,Departments!$A$5:$A$54,0)),"Department not on Departments sheet",IF(AND($I932&lt;&gt;"",NOT(ISNUMBER($I932))),"Date of birth is text, not a date",IF(AND($K932&lt;&gt;"",NOT(ISNUMBER($K932))),"Contract end is text, not a date","")))))</f>
        <v/>
      </c>
      <c r="AM932" s="41">
        <f>IF($R932=0,0,N($L932)*(1+$Z932+BonusMonths/12+IF($Q932=1,0,EOSB))+N($M932)+(N($L932)+SI_Gross*N($M932))*IF($Q932=1,SI_O,SI_E))</f>
        <v/>
      </c>
      <c r="AN932" s="41">
        <f>IF($R932=0,0,(IF($Q932=1,MedO,MedE+Ticket)+Training)/12)</f>
        <v/>
      </c>
    </row>
    <row r="933">
      <c r="I933" s="35" t="n"/>
      <c r="J933" s="35" t="n"/>
      <c r="K933" s="35" t="n"/>
      <c r="L933" s="36" t="n"/>
      <c r="M933" s="36" t="n"/>
      <c r="P933" s="37" t="n"/>
      <c r="Q933" s="38">
        <f>IF($C933="",0,IF(OR(LOWER(TRIM($G933))="omani",LOWER(TRIM($G933))="oman",LOWER(TRIM($G933))="om",LOWER(TRIM($G933))="local"),1,0))</f>
        <v/>
      </c>
      <c r="R933" s="38">
        <f>IF($C933="",0,IF(OR(ISNUMBER(SEARCH("resign",$N933)),ISNUMBER(SEARCH("terminat",$N933)),ISNUMBER(SEARCH("inactive",$N933)),ISNUMBER(SEARCH("vacan",$N933)),ISNUMBER(SEARCH("deceased",$N933)),ISNUMBER(SEARCH("separated",$N933))),0,1))</f>
        <v/>
      </c>
      <c r="S933">
        <f>IF(OR($R933=0,NOT(ISNUMBER($I933))),"",IFERROR(DATEDIF($I933,DATE(FY,1,1),"y"),""))</f>
        <v/>
      </c>
      <c r="T933">
        <f>IF(OR($R933=0,NOT(ISNUMBER($J933))),"",IFERROR(DATEDIF($J933,DATE(FY,1,1),"y"),0))</f>
        <v/>
      </c>
      <c r="U933" s="38">
        <f>IF(OR($R933=0,NOT(ISNUMBER($I933))),0,IF(YEAR($I933)+IF($Q933=1,RetAgeO,RetAgeE)=FY,MONTH($I933),IF(YEAR($I933)+IF($Q933=1,RetAgeO,RetAgeE)&lt;FY,1,0)))</f>
        <v/>
      </c>
      <c r="V933" s="38">
        <f>IF(OR($R933=0,NOT(ISNUMBER($K933))),0,IF(YEAR($K933)=FY,MONTH($K933),IF(YEAR($K933)&lt;FY,1,0)))</f>
        <v/>
      </c>
      <c r="W933" s="38">
        <f>IF($R933=0,0,MIN(12,IF(AND(ISNUMBER($O933),$O933&gt;=1,$O933&lt;=12),INT($O933),12),IF(AND(RetireExit="Yes",$U933&gt;0),$U933,12),IF(AND(ContractExit="Yes",$V933&gt;0),$V933,12)))</f>
        <v/>
      </c>
      <c r="X933" s="37">
        <f>IF(ISNUMBER($P933),$P933,IncPct)</f>
        <v/>
      </c>
      <c r="Y933" s="39">
        <f>IF($W933=0,0,MAX(0,MIN($W933,IncMonth-1))+MAX(0,$W933-IncMonth+1)*(1+$X933))</f>
        <v/>
      </c>
      <c r="Z933" s="40">
        <f>IF($C933="",0,IFERROR(INDEX(Departments!$B$5:$B$54,MATCH($C933,Departments!$A$5:$A$54,0)),0))</f>
        <v/>
      </c>
      <c r="AA933" s="41">
        <f>N($L933)*$Y933</f>
        <v/>
      </c>
      <c r="AB933" s="41">
        <f>N($M933)*$Y933</f>
        <v/>
      </c>
      <c r="AC933" s="41">
        <f>$AA933*$Z933</f>
        <v/>
      </c>
      <c r="AD933" s="41">
        <f>$AA933*BonusMonths/12</f>
        <v/>
      </c>
      <c r="AE933" s="41">
        <f>($AA933+SI_Gross*$AB933)*IF($Q933=1,SI_O,SI_E)</f>
        <v/>
      </c>
      <c r="AF933" s="41">
        <f>IF($Q933=1,0,$AA933*EOSB)</f>
        <v/>
      </c>
      <c r="AG933" s="41">
        <f>$AN933*$W933</f>
        <v/>
      </c>
      <c r="AH933" s="41">
        <f>SUM($AA933:$AG933)</f>
        <v/>
      </c>
      <c r="AI933" s="41">
        <f>12*($AM933+$AN933)</f>
        <v/>
      </c>
      <c r="AJ933" s="41">
        <f>$AM933*((IncMonth-1)+(13-IncMonth)*(1+$X933))+12*$AN933</f>
        <v/>
      </c>
      <c r="AK933" s="41">
        <f>IF($R933=1,N($L933)+N($M933),0)</f>
        <v/>
      </c>
      <c r="AL933">
        <f>IF($C933="","",IF(N($L933)&lt;=0,"Basic salary missing",IF(ISNA(MATCH($C933,Departments!$A$5:$A$54,0)),"Department not on Departments sheet",IF(AND($I933&lt;&gt;"",NOT(ISNUMBER($I933))),"Date of birth is text, not a date",IF(AND($K933&lt;&gt;"",NOT(ISNUMBER($K933))),"Contract end is text, not a date","")))))</f>
        <v/>
      </c>
      <c r="AM933" s="41">
        <f>IF($R933=0,0,N($L933)*(1+$Z933+BonusMonths/12+IF($Q933=1,0,EOSB))+N($M933)+(N($L933)+SI_Gross*N($M933))*IF($Q933=1,SI_O,SI_E))</f>
        <v/>
      </c>
      <c r="AN933" s="41">
        <f>IF($R933=0,0,(IF($Q933=1,MedO,MedE+Ticket)+Training)/12)</f>
        <v/>
      </c>
    </row>
    <row r="934">
      <c r="I934" s="35" t="n"/>
      <c r="J934" s="35" t="n"/>
      <c r="K934" s="35" t="n"/>
      <c r="L934" s="36" t="n"/>
      <c r="M934" s="36" t="n"/>
      <c r="P934" s="37" t="n"/>
      <c r="Q934" s="38">
        <f>IF($C934="",0,IF(OR(LOWER(TRIM($G934))="omani",LOWER(TRIM($G934))="oman",LOWER(TRIM($G934))="om",LOWER(TRIM($G934))="local"),1,0))</f>
        <v/>
      </c>
      <c r="R934" s="38">
        <f>IF($C934="",0,IF(OR(ISNUMBER(SEARCH("resign",$N934)),ISNUMBER(SEARCH("terminat",$N934)),ISNUMBER(SEARCH("inactive",$N934)),ISNUMBER(SEARCH("vacan",$N934)),ISNUMBER(SEARCH("deceased",$N934)),ISNUMBER(SEARCH("separated",$N934))),0,1))</f>
        <v/>
      </c>
      <c r="S934">
        <f>IF(OR($R934=0,NOT(ISNUMBER($I934))),"",IFERROR(DATEDIF($I934,DATE(FY,1,1),"y"),""))</f>
        <v/>
      </c>
      <c r="T934">
        <f>IF(OR($R934=0,NOT(ISNUMBER($J934))),"",IFERROR(DATEDIF($J934,DATE(FY,1,1),"y"),0))</f>
        <v/>
      </c>
      <c r="U934" s="38">
        <f>IF(OR($R934=0,NOT(ISNUMBER($I934))),0,IF(YEAR($I934)+IF($Q934=1,RetAgeO,RetAgeE)=FY,MONTH($I934),IF(YEAR($I934)+IF($Q934=1,RetAgeO,RetAgeE)&lt;FY,1,0)))</f>
        <v/>
      </c>
      <c r="V934" s="38">
        <f>IF(OR($R934=0,NOT(ISNUMBER($K934))),0,IF(YEAR($K934)=FY,MONTH($K934),IF(YEAR($K934)&lt;FY,1,0)))</f>
        <v/>
      </c>
      <c r="W934" s="38">
        <f>IF($R934=0,0,MIN(12,IF(AND(ISNUMBER($O934),$O934&gt;=1,$O934&lt;=12),INT($O934),12),IF(AND(RetireExit="Yes",$U934&gt;0),$U934,12),IF(AND(ContractExit="Yes",$V934&gt;0),$V934,12)))</f>
        <v/>
      </c>
      <c r="X934" s="37">
        <f>IF(ISNUMBER($P934),$P934,IncPct)</f>
        <v/>
      </c>
      <c r="Y934" s="39">
        <f>IF($W934=0,0,MAX(0,MIN($W934,IncMonth-1))+MAX(0,$W934-IncMonth+1)*(1+$X934))</f>
        <v/>
      </c>
      <c r="Z934" s="40">
        <f>IF($C934="",0,IFERROR(INDEX(Departments!$B$5:$B$54,MATCH($C934,Departments!$A$5:$A$54,0)),0))</f>
        <v/>
      </c>
      <c r="AA934" s="41">
        <f>N($L934)*$Y934</f>
        <v/>
      </c>
      <c r="AB934" s="41">
        <f>N($M934)*$Y934</f>
        <v/>
      </c>
      <c r="AC934" s="41">
        <f>$AA934*$Z934</f>
        <v/>
      </c>
      <c r="AD934" s="41">
        <f>$AA934*BonusMonths/12</f>
        <v/>
      </c>
      <c r="AE934" s="41">
        <f>($AA934+SI_Gross*$AB934)*IF($Q934=1,SI_O,SI_E)</f>
        <v/>
      </c>
      <c r="AF934" s="41">
        <f>IF($Q934=1,0,$AA934*EOSB)</f>
        <v/>
      </c>
      <c r="AG934" s="41">
        <f>$AN934*$W934</f>
        <v/>
      </c>
      <c r="AH934" s="41">
        <f>SUM($AA934:$AG934)</f>
        <v/>
      </c>
      <c r="AI934" s="41">
        <f>12*($AM934+$AN934)</f>
        <v/>
      </c>
      <c r="AJ934" s="41">
        <f>$AM934*((IncMonth-1)+(13-IncMonth)*(1+$X934))+12*$AN934</f>
        <v/>
      </c>
      <c r="AK934" s="41">
        <f>IF($R934=1,N($L934)+N($M934),0)</f>
        <v/>
      </c>
      <c r="AL934">
        <f>IF($C934="","",IF(N($L934)&lt;=0,"Basic salary missing",IF(ISNA(MATCH($C934,Departments!$A$5:$A$54,0)),"Department not on Departments sheet",IF(AND($I934&lt;&gt;"",NOT(ISNUMBER($I934))),"Date of birth is text, not a date",IF(AND($K934&lt;&gt;"",NOT(ISNUMBER($K934))),"Contract end is text, not a date","")))))</f>
        <v/>
      </c>
      <c r="AM934" s="41">
        <f>IF($R934=0,0,N($L934)*(1+$Z934+BonusMonths/12+IF($Q934=1,0,EOSB))+N($M934)+(N($L934)+SI_Gross*N($M934))*IF($Q934=1,SI_O,SI_E))</f>
        <v/>
      </c>
      <c r="AN934" s="41">
        <f>IF($R934=0,0,(IF($Q934=1,MedO,MedE+Ticket)+Training)/12)</f>
        <v/>
      </c>
    </row>
    <row r="935">
      <c r="I935" s="35" t="n"/>
      <c r="J935" s="35" t="n"/>
      <c r="K935" s="35" t="n"/>
      <c r="L935" s="36" t="n"/>
      <c r="M935" s="36" t="n"/>
      <c r="P935" s="37" t="n"/>
      <c r="Q935" s="38">
        <f>IF($C935="",0,IF(OR(LOWER(TRIM($G935))="omani",LOWER(TRIM($G935))="oman",LOWER(TRIM($G935))="om",LOWER(TRIM($G935))="local"),1,0))</f>
        <v/>
      </c>
      <c r="R935" s="38">
        <f>IF($C935="",0,IF(OR(ISNUMBER(SEARCH("resign",$N935)),ISNUMBER(SEARCH("terminat",$N935)),ISNUMBER(SEARCH("inactive",$N935)),ISNUMBER(SEARCH("vacan",$N935)),ISNUMBER(SEARCH("deceased",$N935)),ISNUMBER(SEARCH("separated",$N935))),0,1))</f>
        <v/>
      </c>
      <c r="S935">
        <f>IF(OR($R935=0,NOT(ISNUMBER($I935))),"",IFERROR(DATEDIF($I935,DATE(FY,1,1),"y"),""))</f>
        <v/>
      </c>
      <c r="T935">
        <f>IF(OR($R935=0,NOT(ISNUMBER($J935))),"",IFERROR(DATEDIF($J935,DATE(FY,1,1),"y"),0))</f>
        <v/>
      </c>
      <c r="U935" s="38">
        <f>IF(OR($R935=0,NOT(ISNUMBER($I935))),0,IF(YEAR($I935)+IF($Q935=1,RetAgeO,RetAgeE)=FY,MONTH($I935),IF(YEAR($I935)+IF($Q935=1,RetAgeO,RetAgeE)&lt;FY,1,0)))</f>
        <v/>
      </c>
      <c r="V935" s="38">
        <f>IF(OR($R935=0,NOT(ISNUMBER($K935))),0,IF(YEAR($K935)=FY,MONTH($K935),IF(YEAR($K935)&lt;FY,1,0)))</f>
        <v/>
      </c>
      <c r="W935" s="38">
        <f>IF($R935=0,0,MIN(12,IF(AND(ISNUMBER($O935),$O935&gt;=1,$O935&lt;=12),INT($O935),12),IF(AND(RetireExit="Yes",$U935&gt;0),$U935,12),IF(AND(ContractExit="Yes",$V935&gt;0),$V935,12)))</f>
        <v/>
      </c>
      <c r="X935" s="37">
        <f>IF(ISNUMBER($P935),$P935,IncPct)</f>
        <v/>
      </c>
      <c r="Y935" s="39">
        <f>IF($W935=0,0,MAX(0,MIN($W935,IncMonth-1))+MAX(0,$W935-IncMonth+1)*(1+$X935))</f>
        <v/>
      </c>
      <c r="Z935" s="40">
        <f>IF($C935="",0,IFERROR(INDEX(Departments!$B$5:$B$54,MATCH($C935,Departments!$A$5:$A$54,0)),0))</f>
        <v/>
      </c>
      <c r="AA935" s="41">
        <f>N($L935)*$Y935</f>
        <v/>
      </c>
      <c r="AB935" s="41">
        <f>N($M935)*$Y935</f>
        <v/>
      </c>
      <c r="AC935" s="41">
        <f>$AA935*$Z935</f>
        <v/>
      </c>
      <c r="AD935" s="41">
        <f>$AA935*BonusMonths/12</f>
        <v/>
      </c>
      <c r="AE935" s="41">
        <f>($AA935+SI_Gross*$AB935)*IF($Q935=1,SI_O,SI_E)</f>
        <v/>
      </c>
      <c r="AF935" s="41">
        <f>IF($Q935=1,0,$AA935*EOSB)</f>
        <v/>
      </c>
      <c r="AG935" s="41">
        <f>$AN935*$W935</f>
        <v/>
      </c>
      <c r="AH935" s="41">
        <f>SUM($AA935:$AG935)</f>
        <v/>
      </c>
      <c r="AI935" s="41">
        <f>12*($AM935+$AN935)</f>
        <v/>
      </c>
      <c r="AJ935" s="41">
        <f>$AM935*((IncMonth-1)+(13-IncMonth)*(1+$X935))+12*$AN935</f>
        <v/>
      </c>
      <c r="AK935" s="41">
        <f>IF($R935=1,N($L935)+N($M935),0)</f>
        <v/>
      </c>
      <c r="AL935">
        <f>IF($C935="","",IF(N($L935)&lt;=0,"Basic salary missing",IF(ISNA(MATCH($C935,Departments!$A$5:$A$54,0)),"Department not on Departments sheet",IF(AND($I935&lt;&gt;"",NOT(ISNUMBER($I935))),"Date of birth is text, not a date",IF(AND($K935&lt;&gt;"",NOT(ISNUMBER($K935))),"Contract end is text, not a date","")))))</f>
        <v/>
      </c>
      <c r="AM935" s="41">
        <f>IF($R935=0,0,N($L935)*(1+$Z935+BonusMonths/12+IF($Q935=1,0,EOSB))+N($M935)+(N($L935)+SI_Gross*N($M935))*IF($Q935=1,SI_O,SI_E))</f>
        <v/>
      </c>
      <c r="AN935" s="41">
        <f>IF($R935=0,0,(IF($Q935=1,MedO,MedE+Ticket)+Training)/12)</f>
        <v/>
      </c>
    </row>
    <row r="936">
      <c r="I936" s="35" t="n"/>
      <c r="J936" s="35" t="n"/>
      <c r="K936" s="35" t="n"/>
      <c r="L936" s="36" t="n"/>
      <c r="M936" s="36" t="n"/>
      <c r="P936" s="37" t="n"/>
      <c r="Q936" s="38">
        <f>IF($C936="",0,IF(OR(LOWER(TRIM($G936))="omani",LOWER(TRIM($G936))="oman",LOWER(TRIM($G936))="om",LOWER(TRIM($G936))="local"),1,0))</f>
        <v/>
      </c>
      <c r="R936" s="38">
        <f>IF($C936="",0,IF(OR(ISNUMBER(SEARCH("resign",$N936)),ISNUMBER(SEARCH("terminat",$N936)),ISNUMBER(SEARCH("inactive",$N936)),ISNUMBER(SEARCH("vacan",$N936)),ISNUMBER(SEARCH("deceased",$N936)),ISNUMBER(SEARCH("separated",$N936))),0,1))</f>
        <v/>
      </c>
      <c r="S936">
        <f>IF(OR($R936=0,NOT(ISNUMBER($I936))),"",IFERROR(DATEDIF($I936,DATE(FY,1,1),"y"),""))</f>
        <v/>
      </c>
      <c r="T936">
        <f>IF(OR($R936=0,NOT(ISNUMBER($J936))),"",IFERROR(DATEDIF($J936,DATE(FY,1,1),"y"),0))</f>
        <v/>
      </c>
      <c r="U936" s="38">
        <f>IF(OR($R936=0,NOT(ISNUMBER($I936))),0,IF(YEAR($I936)+IF($Q936=1,RetAgeO,RetAgeE)=FY,MONTH($I936),IF(YEAR($I936)+IF($Q936=1,RetAgeO,RetAgeE)&lt;FY,1,0)))</f>
        <v/>
      </c>
      <c r="V936" s="38">
        <f>IF(OR($R936=0,NOT(ISNUMBER($K936))),0,IF(YEAR($K936)=FY,MONTH($K936),IF(YEAR($K936)&lt;FY,1,0)))</f>
        <v/>
      </c>
      <c r="W936" s="38">
        <f>IF($R936=0,0,MIN(12,IF(AND(ISNUMBER($O936),$O936&gt;=1,$O936&lt;=12),INT($O936),12),IF(AND(RetireExit="Yes",$U936&gt;0),$U936,12),IF(AND(ContractExit="Yes",$V936&gt;0),$V936,12)))</f>
        <v/>
      </c>
      <c r="X936" s="37">
        <f>IF(ISNUMBER($P936),$P936,IncPct)</f>
        <v/>
      </c>
      <c r="Y936" s="39">
        <f>IF($W936=0,0,MAX(0,MIN($W936,IncMonth-1))+MAX(0,$W936-IncMonth+1)*(1+$X936))</f>
        <v/>
      </c>
      <c r="Z936" s="40">
        <f>IF($C936="",0,IFERROR(INDEX(Departments!$B$5:$B$54,MATCH($C936,Departments!$A$5:$A$54,0)),0))</f>
        <v/>
      </c>
      <c r="AA936" s="41">
        <f>N($L936)*$Y936</f>
        <v/>
      </c>
      <c r="AB936" s="41">
        <f>N($M936)*$Y936</f>
        <v/>
      </c>
      <c r="AC936" s="41">
        <f>$AA936*$Z936</f>
        <v/>
      </c>
      <c r="AD936" s="41">
        <f>$AA936*BonusMonths/12</f>
        <v/>
      </c>
      <c r="AE936" s="41">
        <f>($AA936+SI_Gross*$AB936)*IF($Q936=1,SI_O,SI_E)</f>
        <v/>
      </c>
      <c r="AF936" s="41">
        <f>IF($Q936=1,0,$AA936*EOSB)</f>
        <v/>
      </c>
      <c r="AG936" s="41">
        <f>$AN936*$W936</f>
        <v/>
      </c>
      <c r="AH936" s="41">
        <f>SUM($AA936:$AG936)</f>
        <v/>
      </c>
      <c r="AI936" s="41">
        <f>12*($AM936+$AN936)</f>
        <v/>
      </c>
      <c r="AJ936" s="41">
        <f>$AM936*((IncMonth-1)+(13-IncMonth)*(1+$X936))+12*$AN936</f>
        <v/>
      </c>
      <c r="AK936" s="41">
        <f>IF($R936=1,N($L936)+N($M936),0)</f>
        <v/>
      </c>
      <c r="AL936">
        <f>IF($C936="","",IF(N($L936)&lt;=0,"Basic salary missing",IF(ISNA(MATCH($C936,Departments!$A$5:$A$54,0)),"Department not on Departments sheet",IF(AND($I936&lt;&gt;"",NOT(ISNUMBER($I936))),"Date of birth is text, not a date",IF(AND($K936&lt;&gt;"",NOT(ISNUMBER($K936))),"Contract end is text, not a date","")))))</f>
        <v/>
      </c>
      <c r="AM936" s="41">
        <f>IF($R936=0,0,N($L936)*(1+$Z936+BonusMonths/12+IF($Q936=1,0,EOSB))+N($M936)+(N($L936)+SI_Gross*N($M936))*IF($Q936=1,SI_O,SI_E))</f>
        <v/>
      </c>
      <c r="AN936" s="41">
        <f>IF($R936=0,0,(IF($Q936=1,MedO,MedE+Ticket)+Training)/12)</f>
        <v/>
      </c>
    </row>
    <row r="937">
      <c r="I937" s="35" t="n"/>
      <c r="J937" s="35" t="n"/>
      <c r="K937" s="35" t="n"/>
      <c r="L937" s="36" t="n"/>
      <c r="M937" s="36" t="n"/>
      <c r="P937" s="37" t="n"/>
      <c r="Q937" s="38">
        <f>IF($C937="",0,IF(OR(LOWER(TRIM($G937))="omani",LOWER(TRIM($G937))="oman",LOWER(TRIM($G937))="om",LOWER(TRIM($G937))="local"),1,0))</f>
        <v/>
      </c>
      <c r="R937" s="38">
        <f>IF($C937="",0,IF(OR(ISNUMBER(SEARCH("resign",$N937)),ISNUMBER(SEARCH("terminat",$N937)),ISNUMBER(SEARCH("inactive",$N937)),ISNUMBER(SEARCH("vacan",$N937)),ISNUMBER(SEARCH("deceased",$N937)),ISNUMBER(SEARCH("separated",$N937))),0,1))</f>
        <v/>
      </c>
      <c r="S937">
        <f>IF(OR($R937=0,NOT(ISNUMBER($I937))),"",IFERROR(DATEDIF($I937,DATE(FY,1,1),"y"),""))</f>
        <v/>
      </c>
      <c r="T937">
        <f>IF(OR($R937=0,NOT(ISNUMBER($J937))),"",IFERROR(DATEDIF($J937,DATE(FY,1,1),"y"),0))</f>
        <v/>
      </c>
      <c r="U937" s="38">
        <f>IF(OR($R937=0,NOT(ISNUMBER($I937))),0,IF(YEAR($I937)+IF($Q937=1,RetAgeO,RetAgeE)=FY,MONTH($I937),IF(YEAR($I937)+IF($Q937=1,RetAgeO,RetAgeE)&lt;FY,1,0)))</f>
        <v/>
      </c>
      <c r="V937" s="38">
        <f>IF(OR($R937=0,NOT(ISNUMBER($K937))),0,IF(YEAR($K937)=FY,MONTH($K937),IF(YEAR($K937)&lt;FY,1,0)))</f>
        <v/>
      </c>
      <c r="W937" s="38">
        <f>IF($R937=0,0,MIN(12,IF(AND(ISNUMBER($O937),$O937&gt;=1,$O937&lt;=12),INT($O937),12),IF(AND(RetireExit="Yes",$U937&gt;0),$U937,12),IF(AND(ContractExit="Yes",$V937&gt;0),$V937,12)))</f>
        <v/>
      </c>
      <c r="X937" s="37">
        <f>IF(ISNUMBER($P937),$P937,IncPct)</f>
        <v/>
      </c>
      <c r="Y937" s="39">
        <f>IF($W937=0,0,MAX(0,MIN($W937,IncMonth-1))+MAX(0,$W937-IncMonth+1)*(1+$X937))</f>
        <v/>
      </c>
      <c r="Z937" s="40">
        <f>IF($C937="",0,IFERROR(INDEX(Departments!$B$5:$B$54,MATCH($C937,Departments!$A$5:$A$54,0)),0))</f>
        <v/>
      </c>
      <c r="AA937" s="41">
        <f>N($L937)*$Y937</f>
        <v/>
      </c>
      <c r="AB937" s="41">
        <f>N($M937)*$Y937</f>
        <v/>
      </c>
      <c r="AC937" s="41">
        <f>$AA937*$Z937</f>
        <v/>
      </c>
      <c r="AD937" s="41">
        <f>$AA937*BonusMonths/12</f>
        <v/>
      </c>
      <c r="AE937" s="41">
        <f>($AA937+SI_Gross*$AB937)*IF($Q937=1,SI_O,SI_E)</f>
        <v/>
      </c>
      <c r="AF937" s="41">
        <f>IF($Q937=1,0,$AA937*EOSB)</f>
        <v/>
      </c>
      <c r="AG937" s="41">
        <f>$AN937*$W937</f>
        <v/>
      </c>
      <c r="AH937" s="41">
        <f>SUM($AA937:$AG937)</f>
        <v/>
      </c>
      <c r="AI937" s="41">
        <f>12*($AM937+$AN937)</f>
        <v/>
      </c>
      <c r="AJ937" s="41">
        <f>$AM937*((IncMonth-1)+(13-IncMonth)*(1+$X937))+12*$AN937</f>
        <v/>
      </c>
      <c r="AK937" s="41">
        <f>IF($R937=1,N($L937)+N($M937),0)</f>
        <v/>
      </c>
      <c r="AL937">
        <f>IF($C937="","",IF(N($L937)&lt;=0,"Basic salary missing",IF(ISNA(MATCH($C937,Departments!$A$5:$A$54,0)),"Department not on Departments sheet",IF(AND($I937&lt;&gt;"",NOT(ISNUMBER($I937))),"Date of birth is text, not a date",IF(AND($K937&lt;&gt;"",NOT(ISNUMBER($K937))),"Contract end is text, not a date","")))))</f>
        <v/>
      </c>
      <c r="AM937" s="41">
        <f>IF($R937=0,0,N($L937)*(1+$Z937+BonusMonths/12+IF($Q937=1,0,EOSB))+N($M937)+(N($L937)+SI_Gross*N($M937))*IF($Q937=1,SI_O,SI_E))</f>
        <v/>
      </c>
      <c r="AN937" s="41">
        <f>IF($R937=0,0,(IF($Q937=1,MedO,MedE+Ticket)+Training)/12)</f>
        <v/>
      </c>
    </row>
    <row r="938">
      <c r="I938" s="35" t="n"/>
      <c r="J938" s="35" t="n"/>
      <c r="K938" s="35" t="n"/>
      <c r="L938" s="36" t="n"/>
      <c r="M938" s="36" t="n"/>
      <c r="P938" s="37" t="n"/>
      <c r="Q938" s="38">
        <f>IF($C938="",0,IF(OR(LOWER(TRIM($G938))="omani",LOWER(TRIM($G938))="oman",LOWER(TRIM($G938))="om",LOWER(TRIM($G938))="local"),1,0))</f>
        <v/>
      </c>
      <c r="R938" s="38">
        <f>IF($C938="",0,IF(OR(ISNUMBER(SEARCH("resign",$N938)),ISNUMBER(SEARCH("terminat",$N938)),ISNUMBER(SEARCH("inactive",$N938)),ISNUMBER(SEARCH("vacan",$N938)),ISNUMBER(SEARCH("deceased",$N938)),ISNUMBER(SEARCH("separated",$N938))),0,1))</f>
        <v/>
      </c>
      <c r="S938">
        <f>IF(OR($R938=0,NOT(ISNUMBER($I938))),"",IFERROR(DATEDIF($I938,DATE(FY,1,1),"y"),""))</f>
        <v/>
      </c>
      <c r="T938">
        <f>IF(OR($R938=0,NOT(ISNUMBER($J938))),"",IFERROR(DATEDIF($J938,DATE(FY,1,1),"y"),0))</f>
        <v/>
      </c>
      <c r="U938" s="38">
        <f>IF(OR($R938=0,NOT(ISNUMBER($I938))),0,IF(YEAR($I938)+IF($Q938=1,RetAgeO,RetAgeE)=FY,MONTH($I938),IF(YEAR($I938)+IF($Q938=1,RetAgeO,RetAgeE)&lt;FY,1,0)))</f>
        <v/>
      </c>
      <c r="V938" s="38">
        <f>IF(OR($R938=0,NOT(ISNUMBER($K938))),0,IF(YEAR($K938)=FY,MONTH($K938),IF(YEAR($K938)&lt;FY,1,0)))</f>
        <v/>
      </c>
      <c r="W938" s="38">
        <f>IF($R938=0,0,MIN(12,IF(AND(ISNUMBER($O938),$O938&gt;=1,$O938&lt;=12),INT($O938),12),IF(AND(RetireExit="Yes",$U938&gt;0),$U938,12),IF(AND(ContractExit="Yes",$V938&gt;0),$V938,12)))</f>
        <v/>
      </c>
      <c r="X938" s="37">
        <f>IF(ISNUMBER($P938),$P938,IncPct)</f>
        <v/>
      </c>
      <c r="Y938" s="39">
        <f>IF($W938=0,0,MAX(0,MIN($W938,IncMonth-1))+MAX(0,$W938-IncMonth+1)*(1+$X938))</f>
        <v/>
      </c>
      <c r="Z938" s="40">
        <f>IF($C938="",0,IFERROR(INDEX(Departments!$B$5:$B$54,MATCH($C938,Departments!$A$5:$A$54,0)),0))</f>
        <v/>
      </c>
      <c r="AA938" s="41">
        <f>N($L938)*$Y938</f>
        <v/>
      </c>
      <c r="AB938" s="41">
        <f>N($M938)*$Y938</f>
        <v/>
      </c>
      <c r="AC938" s="41">
        <f>$AA938*$Z938</f>
        <v/>
      </c>
      <c r="AD938" s="41">
        <f>$AA938*BonusMonths/12</f>
        <v/>
      </c>
      <c r="AE938" s="41">
        <f>($AA938+SI_Gross*$AB938)*IF($Q938=1,SI_O,SI_E)</f>
        <v/>
      </c>
      <c r="AF938" s="41">
        <f>IF($Q938=1,0,$AA938*EOSB)</f>
        <v/>
      </c>
      <c r="AG938" s="41">
        <f>$AN938*$W938</f>
        <v/>
      </c>
      <c r="AH938" s="41">
        <f>SUM($AA938:$AG938)</f>
        <v/>
      </c>
      <c r="AI938" s="41">
        <f>12*($AM938+$AN938)</f>
        <v/>
      </c>
      <c r="AJ938" s="41">
        <f>$AM938*((IncMonth-1)+(13-IncMonth)*(1+$X938))+12*$AN938</f>
        <v/>
      </c>
      <c r="AK938" s="41">
        <f>IF($R938=1,N($L938)+N($M938),0)</f>
        <v/>
      </c>
      <c r="AL938">
        <f>IF($C938="","",IF(N($L938)&lt;=0,"Basic salary missing",IF(ISNA(MATCH($C938,Departments!$A$5:$A$54,0)),"Department not on Departments sheet",IF(AND($I938&lt;&gt;"",NOT(ISNUMBER($I938))),"Date of birth is text, not a date",IF(AND($K938&lt;&gt;"",NOT(ISNUMBER($K938))),"Contract end is text, not a date","")))))</f>
        <v/>
      </c>
      <c r="AM938" s="41">
        <f>IF($R938=0,0,N($L938)*(1+$Z938+BonusMonths/12+IF($Q938=1,0,EOSB))+N($M938)+(N($L938)+SI_Gross*N($M938))*IF($Q938=1,SI_O,SI_E))</f>
        <v/>
      </c>
      <c r="AN938" s="41">
        <f>IF($R938=0,0,(IF($Q938=1,MedO,MedE+Ticket)+Training)/12)</f>
        <v/>
      </c>
    </row>
    <row r="939">
      <c r="I939" s="35" t="n"/>
      <c r="J939" s="35" t="n"/>
      <c r="K939" s="35" t="n"/>
      <c r="L939" s="36" t="n"/>
      <c r="M939" s="36" t="n"/>
      <c r="P939" s="37" t="n"/>
      <c r="Q939" s="38">
        <f>IF($C939="",0,IF(OR(LOWER(TRIM($G939))="omani",LOWER(TRIM($G939))="oman",LOWER(TRIM($G939))="om",LOWER(TRIM($G939))="local"),1,0))</f>
        <v/>
      </c>
      <c r="R939" s="38">
        <f>IF($C939="",0,IF(OR(ISNUMBER(SEARCH("resign",$N939)),ISNUMBER(SEARCH("terminat",$N939)),ISNUMBER(SEARCH("inactive",$N939)),ISNUMBER(SEARCH("vacan",$N939)),ISNUMBER(SEARCH("deceased",$N939)),ISNUMBER(SEARCH("separated",$N939))),0,1))</f>
        <v/>
      </c>
      <c r="S939">
        <f>IF(OR($R939=0,NOT(ISNUMBER($I939))),"",IFERROR(DATEDIF($I939,DATE(FY,1,1),"y"),""))</f>
        <v/>
      </c>
      <c r="T939">
        <f>IF(OR($R939=0,NOT(ISNUMBER($J939))),"",IFERROR(DATEDIF($J939,DATE(FY,1,1),"y"),0))</f>
        <v/>
      </c>
      <c r="U939" s="38">
        <f>IF(OR($R939=0,NOT(ISNUMBER($I939))),0,IF(YEAR($I939)+IF($Q939=1,RetAgeO,RetAgeE)=FY,MONTH($I939),IF(YEAR($I939)+IF($Q939=1,RetAgeO,RetAgeE)&lt;FY,1,0)))</f>
        <v/>
      </c>
      <c r="V939" s="38">
        <f>IF(OR($R939=0,NOT(ISNUMBER($K939))),0,IF(YEAR($K939)=FY,MONTH($K939),IF(YEAR($K939)&lt;FY,1,0)))</f>
        <v/>
      </c>
      <c r="W939" s="38">
        <f>IF($R939=0,0,MIN(12,IF(AND(ISNUMBER($O939),$O939&gt;=1,$O939&lt;=12),INT($O939),12),IF(AND(RetireExit="Yes",$U939&gt;0),$U939,12),IF(AND(ContractExit="Yes",$V939&gt;0),$V939,12)))</f>
        <v/>
      </c>
      <c r="X939" s="37">
        <f>IF(ISNUMBER($P939),$P939,IncPct)</f>
        <v/>
      </c>
      <c r="Y939" s="39">
        <f>IF($W939=0,0,MAX(0,MIN($W939,IncMonth-1))+MAX(0,$W939-IncMonth+1)*(1+$X939))</f>
        <v/>
      </c>
      <c r="Z939" s="40">
        <f>IF($C939="",0,IFERROR(INDEX(Departments!$B$5:$B$54,MATCH($C939,Departments!$A$5:$A$54,0)),0))</f>
        <v/>
      </c>
      <c r="AA939" s="41">
        <f>N($L939)*$Y939</f>
        <v/>
      </c>
      <c r="AB939" s="41">
        <f>N($M939)*$Y939</f>
        <v/>
      </c>
      <c r="AC939" s="41">
        <f>$AA939*$Z939</f>
        <v/>
      </c>
      <c r="AD939" s="41">
        <f>$AA939*BonusMonths/12</f>
        <v/>
      </c>
      <c r="AE939" s="41">
        <f>($AA939+SI_Gross*$AB939)*IF($Q939=1,SI_O,SI_E)</f>
        <v/>
      </c>
      <c r="AF939" s="41">
        <f>IF($Q939=1,0,$AA939*EOSB)</f>
        <v/>
      </c>
      <c r="AG939" s="41">
        <f>$AN939*$W939</f>
        <v/>
      </c>
      <c r="AH939" s="41">
        <f>SUM($AA939:$AG939)</f>
        <v/>
      </c>
      <c r="AI939" s="41">
        <f>12*($AM939+$AN939)</f>
        <v/>
      </c>
      <c r="AJ939" s="41">
        <f>$AM939*((IncMonth-1)+(13-IncMonth)*(1+$X939))+12*$AN939</f>
        <v/>
      </c>
      <c r="AK939" s="41">
        <f>IF($R939=1,N($L939)+N($M939),0)</f>
        <v/>
      </c>
      <c r="AL939">
        <f>IF($C939="","",IF(N($L939)&lt;=0,"Basic salary missing",IF(ISNA(MATCH($C939,Departments!$A$5:$A$54,0)),"Department not on Departments sheet",IF(AND($I939&lt;&gt;"",NOT(ISNUMBER($I939))),"Date of birth is text, not a date",IF(AND($K939&lt;&gt;"",NOT(ISNUMBER($K939))),"Contract end is text, not a date","")))))</f>
        <v/>
      </c>
      <c r="AM939" s="41">
        <f>IF($R939=0,0,N($L939)*(1+$Z939+BonusMonths/12+IF($Q939=1,0,EOSB))+N($M939)+(N($L939)+SI_Gross*N($M939))*IF($Q939=1,SI_O,SI_E))</f>
        <v/>
      </c>
      <c r="AN939" s="41">
        <f>IF($R939=0,0,(IF($Q939=1,MedO,MedE+Ticket)+Training)/12)</f>
        <v/>
      </c>
    </row>
    <row r="940">
      <c r="I940" s="35" t="n"/>
      <c r="J940" s="35" t="n"/>
      <c r="K940" s="35" t="n"/>
      <c r="L940" s="36" t="n"/>
      <c r="M940" s="36" t="n"/>
      <c r="P940" s="37" t="n"/>
      <c r="Q940" s="38">
        <f>IF($C940="",0,IF(OR(LOWER(TRIM($G940))="omani",LOWER(TRIM($G940))="oman",LOWER(TRIM($G940))="om",LOWER(TRIM($G940))="local"),1,0))</f>
        <v/>
      </c>
      <c r="R940" s="38">
        <f>IF($C940="",0,IF(OR(ISNUMBER(SEARCH("resign",$N940)),ISNUMBER(SEARCH("terminat",$N940)),ISNUMBER(SEARCH("inactive",$N940)),ISNUMBER(SEARCH("vacan",$N940)),ISNUMBER(SEARCH("deceased",$N940)),ISNUMBER(SEARCH("separated",$N940))),0,1))</f>
        <v/>
      </c>
      <c r="S940">
        <f>IF(OR($R940=0,NOT(ISNUMBER($I940))),"",IFERROR(DATEDIF($I940,DATE(FY,1,1),"y"),""))</f>
        <v/>
      </c>
      <c r="T940">
        <f>IF(OR($R940=0,NOT(ISNUMBER($J940))),"",IFERROR(DATEDIF($J940,DATE(FY,1,1),"y"),0))</f>
        <v/>
      </c>
      <c r="U940" s="38">
        <f>IF(OR($R940=0,NOT(ISNUMBER($I940))),0,IF(YEAR($I940)+IF($Q940=1,RetAgeO,RetAgeE)=FY,MONTH($I940),IF(YEAR($I940)+IF($Q940=1,RetAgeO,RetAgeE)&lt;FY,1,0)))</f>
        <v/>
      </c>
      <c r="V940" s="38">
        <f>IF(OR($R940=0,NOT(ISNUMBER($K940))),0,IF(YEAR($K940)=FY,MONTH($K940),IF(YEAR($K940)&lt;FY,1,0)))</f>
        <v/>
      </c>
      <c r="W940" s="38">
        <f>IF($R940=0,0,MIN(12,IF(AND(ISNUMBER($O940),$O940&gt;=1,$O940&lt;=12),INT($O940),12),IF(AND(RetireExit="Yes",$U940&gt;0),$U940,12),IF(AND(ContractExit="Yes",$V940&gt;0),$V940,12)))</f>
        <v/>
      </c>
      <c r="X940" s="37">
        <f>IF(ISNUMBER($P940),$P940,IncPct)</f>
        <v/>
      </c>
      <c r="Y940" s="39">
        <f>IF($W940=0,0,MAX(0,MIN($W940,IncMonth-1))+MAX(0,$W940-IncMonth+1)*(1+$X940))</f>
        <v/>
      </c>
      <c r="Z940" s="40">
        <f>IF($C940="",0,IFERROR(INDEX(Departments!$B$5:$B$54,MATCH($C940,Departments!$A$5:$A$54,0)),0))</f>
        <v/>
      </c>
      <c r="AA940" s="41">
        <f>N($L940)*$Y940</f>
        <v/>
      </c>
      <c r="AB940" s="41">
        <f>N($M940)*$Y940</f>
        <v/>
      </c>
      <c r="AC940" s="41">
        <f>$AA940*$Z940</f>
        <v/>
      </c>
      <c r="AD940" s="41">
        <f>$AA940*BonusMonths/12</f>
        <v/>
      </c>
      <c r="AE940" s="41">
        <f>($AA940+SI_Gross*$AB940)*IF($Q940=1,SI_O,SI_E)</f>
        <v/>
      </c>
      <c r="AF940" s="41">
        <f>IF($Q940=1,0,$AA940*EOSB)</f>
        <v/>
      </c>
      <c r="AG940" s="41">
        <f>$AN940*$W940</f>
        <v/>
      </c>
      <c r="AH940" s="41">
        <f>SUM($AA940:$AG940)</f>
        <v/>
      </c>
      <c r="AI940" s="41">
        <f>12*($AM940+$AN940)</f>
        <v/>
      </c>
      <c r="AJ940" s="41">
        <f>$AM940*((IncMonth-1)+(13-IncMonth)*(1+$X940))+12*$AN940</f>
        <v/>
      </c>
      <c r="AK940" s="41">
        <f>IF($R940=1,N($L940)+N($M940),0)</f>
        <v/>
      </c>
      <c r="AL940">
        <f>IF($C940="","",IF(N($L940)&lt;=0,"Basic salary missing",IF(ISNA(MATCH($C940,Departments!$A$5:$A$54,0)),"Department not on Departments sheet",IF(AND($I940&lt;&gt;"",NOT(ISNUMBER($I940))),"Date of birth is text, not a date",IF(AND($K940&lt;&gt;"",NOT(ISNUMBER($K940))),"Contract end is text, not a date","")))))</f>
        <v/>
      </c>
      <c r="AM940" s="41">
        <f>IF($R940=0,0,N($L940)*(1+$Z940+BonusMonths/12+IF($Q940=1,0,EOSB))+N($M940)+(N($L940)+SI_Gross*N($M940))*IF($Q940=1,SI_O,SI_E))</f>
        <v/>
      </c>
      <c r="AN940" s="41">
        <f>IF($R940=0,0,(IF($Q940=1,MedO,MedE+Ticket)+Training)/12)</f>
        <v/>
      </c>
    </row>
    <row r="941">
      <c r="I941" s="35" t="n"/>
      <c r="J941" s="35" t="n"/>
      <c r="K941" s="35" t="n"/>
      <c r="L941" s="36" t="n"/>
      <c r="M941" s="36" t="n"/>
      <c r="P941" s="37" t="n"/>
      <c r="Q941" s="38">
        <f>IF($C941="",0,IF(OR(LOWER(TRIM($G941))="omani",LOWER(TRIM($G941))="oman",LOWER(TRIM($G941))="om",LOWER(TRIM($G941))="local"),1,0))</f>
        <v/>
      </c>
      <c r="R941" s="38">
        <f>IF($C941="",0,IF(OR(ISNUMBER(SEARCH("resign",$N941)),ISNUMBER(SEARCH("terminat",$N941)),ISNUMBER(SEARCH("inactive",$N941)),ISNUMBER(SEARCH("vacan",$N941)),ISNUMBER(SEARCH("deceased",$N941)),ISNUMBER(SEARCH("separated",$N941))),0,1))</f>
        <v/>
      </c>
      <c r="S941">
        <f>IF(OR($R941=0,NOT(ISNUMBER($I941))),"",IFERROR(DATEDIF($I941,DATE(FY,1,1),"y"),""))</f>
        <v/>
      </c>
      <c r="T941">
        <f>IF(OR($R941=0,NOT(ISNUMBER($J941))),"",IFERROR(DATEDIF($J941,DATE(FY,1,1),"y"),0))</f>
        <v/>
      </c>
      <c r="U941" s="38">
        <f>IF(OR($R941=0,NOT(ISNUMBER($I941))),0,IF(YEAR($I941)+IF($Q941=1,RetAgeO,RetAgeE)=FY,MONTH($I941),IF(YEAR($I941)+IF($Q941=1,RetAgeO,RetAgeE)&lt;FY,1,0)))</f>
        <v/>
      </c>
      <c r="V941" s="38">
        <f>IF(OR($R941=0,NOT(ISNUMBER($K941))),0,IF(YEAR($K941)=FY,MONTH($K941),IF(YEAR($K941)&lt;FY,1,0)))</f>
        <v/>
      </c>
      <c r="W941" s="38">
        <f>IF($R941=0,0,MIN(12,IF(AND(ISNUMBER($O941),$O941&gt;=1,$O941&lt;=12),INT($O941),12),IF(AND(RetireExit="Yes",$U941&gt;0),$U941,12),IF(AND(ContractExit="Yes",$V941&gt;0),$V941,12)))</f>
        <v/>
      </c>
      <c r="X941" s="37">
        <f>IF(ISNUMBER($P941),$P941,IncPct)</f>
        <v/>
      </c>
      <c r="Y941" s="39">
        <f>IF($W941=0,0,MAX(0,MIN($W941,IncMonth-1))+MAX(0,$W941-IncMonth+1)*(1+$X941))</f>
        <v/>
      </c>
      <c r="Z941" s="40">
        <f>IF($C941="",0,IFERROR(INDEX(Departments!$B$5:$B$54,MATCH($C941,Departments!$A$5:$A$54,0)),0))</f>
        <v/>
      </c>
      <c r="AA941" s="41">
        <f>N($L941)*$Y941</f>
        <v/>
      </c>
      <c r="AB941" s="41">
        <f>N($M941)*$Y941</f>
        <v/>
      </c>
      <c r="AC941" s="41">
        <f>$AA941*$Z941</f>
        <v/>
      </c>
      <c r="AD941" s="41">
        <f>$AA941*BonusMonths/12</f>
        <v/>
      </c>
      <c r="AE941" s="41">
        <f>($AA941+SI_Gross*$AB941)*IF($Q941=1,SI_O,SI_E)</f>
        <v/>
      </c>
      <c r="AF941" s="41">
        <f>IF($Q941=1,0,$AA941*EOSB)</f>
        <v/>
      </c>
      <c r="AG941" s="41">
        <f>$AN941*$W941</f>
        <v/>
      </c>
      <c r="AH941" s="41">
        <f>SUM($AA941:$AG941)</f>
        <v/>
      </c>
      <c r="AI941" s="41">
        <f>12*($AM941+$AN941)</f>
        <v/>
      </c>
      <c r="AJ941" s="41">
        <f>$AM941*((IncMonth-1)+(13-IncMonth)*(1+$X941))+12*$AN941</f>
        <v/>
      </c>
      <c r="AK941" s="41">
        <f>IF($R941=1,N($L941)+N($M941),0)</f>
        <v/>
      </c>
      <c r="AL941">
        <f>IF($C941="","",IF(N($L941)&lt;=0,"Basic salary missing",IF(ISNA(MATCH($C941,Departments!$A$5:$A$54,0)),"Department not on Departments sheet",IF(AND($I941&lt;&gt;"",NOT(ISNUMBER($I941))),"Date of birth is text, not a date",IF(AND($K941&lt;&gt;"",NOT(ISNUMBER($K941))),"Contract end is text, not a date","")))))</f>
        <v/>
      </c>
      <c r="AM941" s="41">
        <f>IF($R941=0,0,N($L941)*(1+$Z941+BonusMonths/12+IF($Q941=1,0,EOSB))+N($M941)+(N($L941)+SI_Gross*N($M941))*IF($Q941=1,SI_O,SI_E))</f>
        <v/>
      </c>
      <c r="AN941" s="41">
        <f>IF($R941=0,0,(IF($Q941=1,MedO,MedE+Ticket)+Training)/12)</f>
        <v/>
      </c>
    </row>
    <row r="942">
      <c r="I942" s="35" t="n"/>
      <c r="J942" s="35" t="n"/>
      <c r="K942" s="35" t="n"/>
      <c r="L942" s="36" t="n"/>
      <c r="M942" s="36" t="n"/>
      <c r="P942" s="37" t="n"/>
      <c r="Q942" s="38">
        <f>IF($C942="",0,IF(OR(LOWER(TRIM($G942))="omani",LOWER(TRIM($G942))="oman",LOWER(TRIM($G942))="om",LOWER(TRIM($G942))="local"),1,0))</f>
        <v/>
      </c>
      <c r="R942" s="38">
        <f>IF($C942="",0,IF(OR(ISNUMBER(SEARCH("resign",$N942)),ISNUMBER(SEARCH("terminat",$N942)),ISNUMBER(SEARCH("inactive",$N942)),ISNUMBER(SEARCH("vacan",$N942)),ISNUMBER(SEARCH("deceased",$N942)),ISNUMBER(SEARCH("separated",$N942))),0,1))</f>
        <v/>
      </c>
      <c r="S942">
        <f>IF(OR($R942=0,NOT(ISNUMBER($I942))),"",IFERROR(DATEDIF($I942,DATE(FY,1,1),"y"),""))</f>
        <v/>
      </c>
      <c r="T942">
        <f>IF(OR($R942=0,NOT(ISNUMBER($J942))),"",IFERROR(DATEDIF($J942,DATE(FY,1,1),"y"),0))</f>
        <v/>
      </c>
      <c r="U942" s="38">
        <f>IF(OR($R942=0,NOT(ISNUMBER($I942))),0,IF(YEAR($I942)+IF($Q942=1,RetAgeO,RetAgeE)=FY,MONTH($I942),IF(YEAR($I942)+IF($Q942=1,RetAgeO,RetAgeE)&lt;FY,1,0)))</f>
        <v/>
      </c>
      <c r="V942" s="38">
        <f>IF(OR($R942=0,NOT(ISNUMBER($K942))),0,IF(YEAR($K942)=FY,MONTH($K942),IF(YEAR($K942)&lt;FY,1,0)))</f>
        <v/>
      </c>
      <c r="W942" s="38">
        <f>IF($R942=0,0,MIN(12,IF(AND(ISNUMBER($O942),$O942&gt;=1,$O942&lt;=12),INT($O942),12),IF(AND(RetireExit="Yes",$U942&gt;0),$U942,12),IF(AND(ContractExit="Yes",$V942&gt;0),$V942,12)))</f>
        <v/>
      </c>
      <c r="X942" s="37">
        <f>IF(ISNUMBER($P942),$P942,IncPct)</f>
        <v/>
      </c>
      <c r="Y942" s="39">
        <f>IF($W942=0,0,MAX(0,MIN($W942,IncMonth-1))+MAX(0,$W942-IncMonth+1)*(1+$X942))</f>
        <v/>
      </c>
      <c r="Z942" s="40">
        <f>IF($C942="",0,IFERROR(INDEX(Departments!$B$5:$B$54,MATCH($C942,Departments!$A$5:$A$54,0)),0))</f>
        <v/>
      </c>
      <c r="AA942" s="41">
        <f>N($L942)*$Y942</f>
        <v/>
      </c>
      <c r="AB942" s="41">
        <f>N($M942)*$Y942</f>
        <v/>
      </c>
      <c r="AC942" s="41">
        <f>$AA942*$Z942</f>
        <v/>
      </c>
      <c r="AD942" s="41">
        <f>$AA942*BonusMonths/12</f>
        <v/>
      </c>
      <c r="AE942" s="41">
        <f>($AA942+SI_Gross*$AB942)*IF($Q942=1,SI_O,SI_E)</f>
        <v/>
      </c>
      <c r="AF942" s="41">
        <f>IF($Q942=1,0,$AA942*EOSB)</f>
        <v/>
      </c>
      <c r="AG942" s="41">
        <f>$AN942*$W942</f>
        <v/>
      </c>
      <c r="AH942" s="41">
        <f>SUM($AA942:$AG942)</f>
        <v/>
      </c>
      <c r="AI942" s="41">
        <f>12*($AM942+$AN942)</f>
        <v/>
      </c>
      <c r="AJ942" s="41">
        <f>$AM942*((IncMonth-1)+(13-IncMonth)*(1+$X942))+12*$AN942</f>
        <v/>
      </c>
      <c r="AK942" s="41">
        <f>IF($R942=1,N($L942)+N($M942),0)</f>
        <v/>
      </c>
      <c r="AL942">
        <f>IF($C942="","",IF(N($L942)&lt;=0,"Basic salary missing",IF(ISNA(MATCH($C942,Departments!$A$5:$A$54,0)),"Department not on Departments sheet",IF(AND($I942&lt;&gt;"",NOT(ISNUMBER($I942))),"Date of birth is text, not a date",IF(AND($K942&lt;&gt;"",NOT(ISNUMBER($K942))),"Contract end is text, not a date","")))))</f>
        <v/>
      </c>
      <c r="AM942" s="41">
        <f>IF($R942=0,0,N($L942)*(1+$Z942+BonusMonths/12+IF($Q942=1,0,EOSB))+N($M942)+(N($L942)+SI_Gross*N($M942))*IF($Q942=1,SI_O,SI_E))</f>
        <v/>
      </c>
      <c r="AN942" s="41">
        <f>IF($R942=0,0,(IF($Q942=1,MedO,MedE+Ticket)+Training)/12)</f>
        <v/>
      </c>
    </row>
    <row r="943">
      <c r="I943" s="35" t="n"/>
      <c r="J943" s="35" t="n"/>
      <c r="K943" s="35" t="n"/>
      <c r="L943" s="36" t="n"/>
      <c r="M943" s="36" t="n"/>
      <c r="P943" s="37" t="n"/>
      <c r="Q943" s="38">
        <f>IF($C943="",0,IF(OR(LOWER(TRIM($G943))="omani",LOWER(TRIM($G943))="oman",LOWER(TRIM($G943))="om",LOWER(TRIM($G943))="local"),1,0))</f>
        <v/>
      </c>
      <c r="R943" s="38">
        <f>IF($C943="",0,IF(OR(ISNUMBER(SEARCH("resign",$N943)),ISNUMBER(SEARCH("terminat",$N943)),ISNUMBER(SEARCH("inactive",$N943)),ISNUMBER(SEARCH("vacan",$N943)),ISNUMBER(SEARCH("deceased",$N943)),ISNUMBER(SEARCH("separated",$N943))),0,1))</f>
        <v/>
      </c>
      <c r="S943">
        <f>IF(OR($R943=0,NOT(ISNUMBER($I943))),"",IFERROR(DATEDIF($I943,DATE(FY,1,1),"y"),""))</f>
        <v/>
      </c>
      <c r="T943">
        <f>IF(OR($R943=0,NOT(ISNUMBER($J943))),"",IFERROR(DATEDIF($J943,DATE(FY,1,1),"y"),0))</f>
        <v/>
      </c>
      <c r="U943" s="38">
        <f>IF(OR($R943=0,NOT(ISNUMBER($I943))),0,IF(YEAR($I943)+IF($Q943=1,RetAgeO,RetAgeE)=FY,MONTH($I943),IF(YEAR($I943)+IF($Q943=1,RetAgeO,RetAgeE)&lt;FY,1,0)))</f>
        <v/>
      </c>
      <c r="V943" s="38">
        <f>IF(OR($R943=0,NOT(ISNUMBER($K943))),0,IF(YEAR($K943)=FY,MONTH($K943),IF(YEAR($K943)&lt;FY,1,0)))</f>
        <v/>
      </c>
      <c r="W943" s="38">
        <f>IF($R943=0,0,MIN(12,IF(AND(ISNUMBER($O943),$O943&gt;=1,$O943&lt;=12),INT($O943),12),IF(AND(RetireExit="Yes",$U943&gt;0),$U943,12),IF(AND(ContractExit="Yes",$V943&gt;0),$V943,12)))</f>
        <v/>
      </c>
      <c r="X943" s="37">
        <f>IF(ISNUMBER($P943),$P943,IncPct)</f>
        <v/>
      </c>
      <c r="Y943" s="39">
        <f>IF($W943=0,0,MAX(0,MIN($W943,IncMonth-1))+MAX(0,$W943-IncMonth+1)*(1+$X943))</f>
        <v/>
      </c>
      <c r="Z943" s="40">
        <f>IF($C943="",0,IFERROR(INDEX(Departments!$B$5:$B$54,MATCH($C943,Departments!$A$5:$A$54,0)),0))</f>
        <v/>
      </c>
      <c r="AA943" s="41">
        <f>N($L943)*$Y943</f>
        <v/>
      </c>
      <c r="AB943" s="41">
        <f>N($M943)*$Y943</f>
        <v/>
      </c>
      <c r="AC943" s="41">
        <f>$AA943*$Z943</f>
        <v/>
      </c>
      <c r="AD943" s="41">
        <f>$AA943*BonusMonths/12</f>
        <v/>
      </c>
      <c r="AE943" s="41">
        <f>($AA943+SI_Gross*$AB943)*IF($Q943=1,SI_O,SI_E)</f>
        <v/>
      </c>
      <c r="AF943" s="41">
        <f>IF($Q943=1,0,$AA943*EOSB)</f>
        <v/>
      </c>
      <c r="AG943" s="41">
        <f>$AN943*$W943</f>
        <v/>
      </c>
      <c r="AH943" s="41">
        <f>SUM($AA943:$AG943)</f>
        <v/>
      </c>
      <c r="AI943" s="41">
        <f>12*($AM943+$AN943)</f>
        <v/>
      </c>
      <c r="AJ943" s="41">
        <f>$AM943*((IncMonth-1)+(13-IncMonth)*(1+$X943))+12*$AN943</f>
        <v/>
      </c>
      <c r="AK943" s="41">
        <f>IF($R943=1,N($L943)+N($M943),0)</f>
        <v/>
      </c>
      <c r="AL943">
        <f>IF($C943="","",IF(N($L943)&lt;=0,"Basic salary missing",IF(ISNA(MATCH($C943,Departments!$A$5:$A$54,0)),"Department not on Departments sheet",IF(AND($I943&lt;&gt;"",NOT(ISNUMBER($I943))),"Date of birth is text, not a date",IF(AND($K943&lt;&gt;"",NOT(ISNUMBER($K943))),"Contract end is text, not a date","")))))</f>
        <v/>
      </c>
      <c r="AM943" s="41">
        <f>IF($R943=0,0,N($L943)*(1+$Z943+BonusMonths/12+IF($Q943=1,0,EOSB))+N($M943)+(N($L943)+SI_Gross*N($M943))*IF($Q943=1,SI_O,SI_E))</f>
        <v/>
      </c>
      <c r="AN943" s="41">
        <f>IF($R943=0,0,(IF($Q943=1,MedO,MedE+Ticket)+Training)/12)</f>
        <v/>
      </c>
    </row>
    <row r="944">
      <c r="I944" s="35" t="n"/>
      <c r="J944" s="35" t="n"/>
      <c r="K944" s="35" t="n"/>
      <c r="L944" s="36" t="n"/>
      <c r="M944" s="36" t="n"/>
      <c r="P944" s="37" t="n"/>
      <c r="Q944" s="38">
        <f>IF($C944="",0,IF(OR(LOWER(TRIM($G944))="omani",LOWER(TRIM($G944))="oman",LOWER(TRIM($G944))="om",LOWER(TRIM($G944))="local"),1,0))</f>
        <v/>
      </c>
      <c r="R944" s="38">
        <f>IF($C944="",0,IF(OR(ISNUMBER(SEARCH("resign",$N944)),ISNUMBER(SEARCH("terminat",$N944)),ISNUMBER(SEARCH("inactive",$N944)),ISNUMBER(SEARCH("vacan",$N944)),ISNUMBER(SEARCH("deceased",$N944)),ISNUMBER(SEARCH("separated",$N944))),0,1))</f>
        <v/>
      </c>
      <c r="S944">
        <f>IF(OR($R944=0,NOT(ISNUMBER($I944))),"",IFERROR(DATEDIF($I944,DATE(FY,1,1),"y"),""))</f>
        <v/>
      </c>
      <c r="T944">
        <f>IF(OR($R944=0,NOT(ISNUMBER($J944))),"",IFERROR(DATEDIF($J944,DATE(FY,1,1),"y"),0))</f>
        <v/>
      </c>
      <c r="U944" s="38">
        <f>IF(OR($R944=0,NOT(ISNUMBER($I944))),0,IF(YEAR($I944)+IF($Q944=1,RetAgeO,RetAgeE)=FY,MONTH($I944),IF(YEAR($I944)+IF($Q944=1,RetAgeO,RetAgeE)&lt;FY,1,0)))</f>
        <v/>
      </c>
      <c r="V944" s="38">
        <f>IF(OR($R944=0,NOT(ISNUMBER($K944))),0,IF(YEAR($K944)=FY,MONTH($K944),IF(YEAR($K944)&lt;FY,1,0)))</f>
        <v/>
      </c>
      <c r="W944" s="38">
        <f>IF($R944=0,0,MIN(12,IF(AND(ISNUMBER($O944),$O944&gt;=1,$O944&lt;=12),INT($O944),12),IF(AND(RetireExit="Yes",$U944&gt;0),$U944,12),IF(AND(ContractExit="Yes",$V944&gt;0),$V944,12)))</f>
        <v/>
      </c>
      <c r="X944" s="37">
        <f>IF(ISNUMBER($P944),$P944,IncPct)</f>
        <v/>
      </c>
      <c r="Y944" s="39">
        <f>IF($W944=0,0,MAX(0,MIN($W944,IncMonth-1))+MAX(0,$W944-IncMonth+1)*(1+$X944))</f>
        <v/>
      </c>
      <c r="Z944" s="40">
        <f>IF($C944="",0,IFERROR(INDEX(Departments!$B$5:$B$54,MATCH($C944,Departments!$A$5:$A$54,0)),0))</f>
        <v/>
      </c>
      <c r="AA944" s="41">
        <f>N($L944)*$Y944</f>
        <v/>
      </c>
      <c r="AB944" s="41">
        <f>N($M944)*$Y944</f>
        <v/>
      </c>
      <c r="AC944" s="41">
        <f>$AA944*$Z944</f>
        <v/>
      </c>
      <c r="AD944" s="41">
        <f>$AA944*BonusMonths/12</f>
        <v/>
      </c>
      <c r="AE944" s="41">
        <f>($AA944+SI_Gross*$AB944)*IF($Q944=1,SI_O,SI_E)</f>
        <v/>
      </c>
      <c r="AF944" s="41">
        <f>IF($Q944=1,0,$AA944*EOSB)</f>
        <v/>
      </c>
      <c r="AG944" s="41">
        <f>$AN944*$W944</f>
        <v/>
      </c>
      <c r="AH944" s="41">
        <f>SUM($AA944:$AG944)</f>
        <v/>
      </c>
      <c r="AI944" s="41">
        <f>12*($AM944+$AN944)</f>
        <v/>
      </c>
      <c r="AJ944" s="41">
        <f>$AM944*((IncMonth-1)+(13-IncMonth)*(1+$X944))+12*$AN944</f>
        <v/>
      </c>
      <c r="AK944" s="41">
        <f>IF($R944=1,N($L944)+N($M944),0)</f>
        <v/>
      </c>
      <c r="AL944">
        <f>IF($C944="","",IF(N($L944)&lt;=0,"Basic salary missing",IF(ISNA(MATCH($C944,Departments!$A$5:$A$54,0)),"Department not on Departments sheet",IF(AND($I944&lt;&gt;"",NOT(ISNUMBER($I944))),"Date of birth is text, not a date",IF(AND($K944&lt;&gt;"",NOT(ISNUMBER($K944))),"Contract end is text, not a date","")))))</f>
        <v/>
      </c>
      <c r="AM944" s="41">
        <f>IF($R944=0,0,N($L944)*(1+$Z944+BonusMonths/12+IF($Q944=1,0,EOSB))+N($M944)+(N($L944)+SI_Gross*N($M944))*IF($Q944=1,SI_O,SI_E))</f>
        <v/>
      </c>
      <c r="AN944" s="41">
        <f>IF($R944=0,0,(IF($Q944=1,MedO,MedE+Ticket)+Training)/12)</f>
        <v/>
      </c>
    </row>
    <row r="945">
      <c r="I945" s="35" t="n"/>
      <c r="J945" s="35" t="n"/>
      <c r="K945" s="35" t="n"/>
      <c r="L945" s="36" t="n"/>
      <c r="M945" s="36" t="n"/>
      <c r="P945" s="37" t="n"/>
      <c r="Q945" s="38">
        <f>IF($C945="",0,IF(OR(LOWER(TRIM($G945))="omani",LOWER(TRIM($G945))="oman",LOWER(TRIM($G945))="om",LOWER(TRIM($G945))="local"),1,0))</f>
        <v/>
      </c>
      <c r="R945" s="38">
        <f>IF($C945="",0,IF(OR(ISNUMBER(SEARCH("resign",$N945)),ISNUMBER(SEARCH("terminat",$N945)),ISNUMBER(SEARCH("inactive",$N945)),ISNUMBER(SEARCH("vacan",$N945)),ISNUMBER(SEARCH("deceased",$N945)),ISNUMBER(SEARCH("separated",$N945))),0,1))</f>
        <v/>
      </c>
      <c r="S945">
        <f>IF(OR($R945=0,NOT(ISNUMBER($I945))),"",IFERROR(DATEDIF($I945,DATE(FY,1,1),"y"),""))</f>
        <v/>
      </c>
      <c r="T945">
        <f>IF(OR($R945=0,NOT(ISNUMBER($J945))),"",IFERROR(DATEDIF($J945,DATE(FY,1,1),"y"),0))</f>
        <v/>
      </c>
      <c r="U945" s="38">
        <f>IF(OR($R945=0,NOT(ISNUMBER($I945))),0,IF(YEAR($I945)+IF($Q945=1,RetAgeO,RetAgeE)=FY,MONTH($I945),IF(YEAR($I945)+IF($Q945=1,RetAgeO,RetAgeE)&lt;FY,1,0)))</f>
        <v/>
      </c>
      <c r="V945" s="38">
        <f>IF(OR($R945=0,NOT(ISNUMBER($K945))),0,IF(YEAR($K945)=FY,MONTH($K945),IF(YEAR($K945)&lt;FY,1,0)))</f>
        <v/>
      </c>
      <c r="W945" s="38">
        <f>IF($R945=0,0,MIN(12,IF(AND(ISNUMBER($O945),$O945&gt;=1,$O945&lt;=12),INT($O945),12),IF(AND(RetireExit="Yes",$U945&gt;0),$U945,12),IF(AND(ContractExit="Yes",$V945&gt;0),$V945,12)))</f>
        <v/>
      </c>
      <c r="X945" s="37">
        <f>IF(ISNUMBER($P945),$P945,IncPct)</f>
        <v/>
      </c>
      <c r="Y945" s="39">
        <f>IF($W945=0,0,MAX(0,MIN($W945,IncMonth-1))+MAX(0,$W945-IncMonth+1)*(1+$X945))</f>
        <v/>
      </c>
      <c r="Z945" s="40">
        <f>IF($C945="",0,IFERROR(INDEX(Departments!$B$5:$B$54,MATCH($C945,Departments!$A$5:$A$54,0)),0))</f>
        <v/>
      </c>
      <c r="AA945" s="41">
        <f>N($L945)*$Y945</f>
        <v/>
      </c>
      <c r="AB945" s="41">
        <f>N($M945)*$Y945</f>
        <v/>
      </c>
      <c r="AC945" s="41">
        <f>$AA945*$Z945</f>
        <v/>
      </c>
      <c r="AD945" s="41">
        <f>$AA945*BonusMonths/12</f>
        <v/>
      </c>
      <c r="AE945" s="41">
        <f>($AA945+SI_Gross*$AB945)*IF($Q945=1,SI_O,SI_E)</f>
        <v/>
      </c>
      <c r="AF945" s="41">
        <f>IF($Q945=1,0,$AA945*EOSB)</f>
        <v/>
      </c>
      <c r="AG945" s="41">
        <f>$AN945*$W945</f>
        <v/>
      </c>
      <c r="AH945" s="41">
        <f>SUM($AA945:$AG945)</f>
        <v/>
      </c>
      <c r="AI945" s="41">
        <f>12*($AM945+$AN945)</f>
        <v/>
      </c>
      <c r="AJ945" s="41">
        <f>$AM945*((IncMonth-1)+(13-IncMonth)*(1+$X945))+12*$AN945</f>
        <v/>
      </c>
      <c r="AK945" s="41">
        <f>IF($R945=1,N($L945)+N($M945),0)</f>
        <v/>
      </c>
      <c r="AL945">
        <f>IF($C945="","",IF(N($L945)&lt;=0,"Basic salary missing",IF(ISNA(MATCH($C945,Departments!$A$5:$A$54,0)),"Department not on Departments sheet",IF(AND($I945&lt;&gt;"",NOT(ISNUMBER($I945))),"Date of birth is text, not a date",IF(AND($K945&lt;&gt;"",NOT(ISNUMBER($K945))),"Contract end is text, not a date","")))))</f>
        <v/>
      </c>
      <c r="AM945" s="41">
        <f>IF($R945=0,0,N($L945)*(1+$Z945+BonusMonths/12+IF($Q945=1,0,EOSB))+N($M945)+(N($L945)+SI_Gross*N($M945))*IF($Q945=1,SI_O,SI_E))</f>
        <v/>
      </c>
      <c r="AN945" s="41">
        <f>IF($R945=0,0,(IF($Q945=1,MedO,MedE+Ticket)+Training)/12)</f>
        <v/>
      </c>
    </row>
    <row r="946">
      <c r="I946" s="35" t="n"/>
      <c r="J946" s="35" t="n"/>
      <c r="K946" s="35" t="n"/>
      <c r="L946" s="36" t="n"/>
      <c r="M946" s="36" t="n"/>
      <c r="P946" s="37" t="n"/>
      <c r="Q946" s="38">
        <f>IF($C946="",0,IF(OR(LOWER(TRIM($G946))="omani",LOWER(TRIM($G946))="oman",LOWER(TRIM($G946))="om",LOWER(TRIM($G946))="local"),1,0))</f>
        <v/>
      </c>
      <c r="R946" s="38">
        <f>IF($C946="",0,IF(OR(ISNUMBER(SEARCH("resign",$N946)),ISNUMBER(SEARCH("terminat",$N946)),ISNUMBER(SEARCH("inactive",$N946)),ISNUMBER(SEARCH("vacan",$N946)),ISNUMBER(SEARCH("deceased",$N946)),ISNUMBER(SEARCH("separated",$N946))),0,1))</f>
        <v/>
      </c>
      <c r="S946">
        <f>IF(OR($R946=0,NOT(ISNUMBER($I946))),"",IFERROR(DATEDIF($I946,DATE(FY,1,1),"y"),""))</f>
        <v/>
      </c>
      <c r="T946">
        <f>IF(OR($R946=0,NOT(ISNUMBER($J946))),"",IFERROR(DATEDIF($J946,DATE(FY,1,1),"y"),0))</f>
        <v/>
      </c>
      <c r="U946" s="38">
        <f>IF(OR($R946=0,NOT(ISNUMBER($I946))),0,IF(YEAR($I946)+IF($Q946=1,RetAgeO,RetAgeE)=FY,MONTH($I946),IF(YEAR($I946)+IF($Q946=1,RetAgeO,RetAgeE)&lt;FY,1,0)))</f>
        <v/>
      </c>
      <c r="V946" s="38">
        <f>IF(OR($R946=0,NOT(ISNUMBER($K946))),0,IF(YEAR($K946)=FY,MONTH($K946),IF(YEAR($K946)&lt;FY,1,0)))</f>
        <v/>
      </c>
      <c r="W946" s="38">
        <f>IF($R946=0,0,MIN(12,IF(AND(ISNUMBER($O946),$O946&gt;=1,$O946&lt;=12),INT($O946),12),IF(AND(RetireExit="Yes",$U946&gt;0),$U946,12),IF(AND(ContractExit="Yes",$V946&gt;0),$V946,12)))</f>
        <v/>
      </c>
      <c r="X946" s="37">
        <f>IF(ISNUMBER($P946),$P946,IncPct)</f>
        <v/>
      </c>
      <c r="Y946" s="39">
        <f>IF($W946=0,0,MAX(0,MIN($W946,IncMonth-1))+MAX(0,$W946-IncMonth+1)*(1+$X946))</f>
        <v/>
      </c>
      <c r="Z946" s="40">
        <f>IF($C946="",0,IFERROR(INDEX(Departments!$B$5:$B$54,MATCH($C946,Departments!$A$5:$A$54,0)),0))</f>
        <v/>
      </c>
      <c r="AA946" s="41">
        <f>N($L946)*$Y946</f>
        <v/>
      </c>
      <c r="AB946" s="41">
        <f>N($M946)*$Y946</f>
        <v/>
      </c>
      <c r="AC946" s="41">
        <f>$AA946*$Z946</f>
        <v/>
      </c>
      <c r="AD946" s="41">
        <f>$AA946*BonusMonths/12</f>
        <v/>
      </c>
      <c r="AE946" s="41">
        <f>($AA946+SI_Gross*$AB946)*IF($Q946=1,SI_O,SI_E)</f>
        <v/>
      </c>
      <c r="AF946" s="41">
        <f>IF($Q946=1,0,$AA946*EOSB)</f>
        <v/>
      </c>
      <c r="AG946" s="41">
        <f>$AN946*$W946</f>
        <v/>
      </c>
      <c r="AH946" s="41">
        <f>SUM($AA946:$AG946)</f>
        <v/>
      </c>
      <c r="AI946" s="41">
        <f>12*($AM946+$AN946)</f>
        <v/>
      </c>
      <c r="AJ946" s="41">
        <f>$AM946*((IncMonth-1)+(13-IncMonth)*(1+$X946))+12*$AN946</f>
        <v/>
      </c>
      <c r="AK946" s="41">
        <f>IF($R946=1,N($L946)+N($M946),0)</f>
        <v/>
      </c>
      <c r="AL946">
        <f>IF($C946="","",IF(N($L946)&lt;=0,"Basic salary missing",IF(ISNA(MATCH($C946,Departments!$A$5:$A$54,0)),"Department not on Departments sheet",IF(AND($I946&lt;&gt;"",NOT(ISNUMBER($I946))),"Date of birth is text, not a date",IF(AND($K946&lt;&gt;"",NOT(ISNUMBER($K946))),"Contract end is text, not a date","")))))</f>
        <v/>
      </c>
      <c r="AM946" s="41">
        <f>IF($R946=0,0,N($L946)*(1+$Z946+BonusMonths/12+IF($Q946=1,0,EOSB))+N($M946)+(N($L946)+SI_Gross*N($M946))*IF($Q946=1,SI_O,SI_E))</f>
        <v/>
      </c>
      <c r="AN946" s="41">
        <f>IF($R946=0,0,(IF($Q946=1,MedO,MedE+Ticket)+Training)/12)</f>
        <v/>
      </c>
    </row>
    <row r="947">
      <c r="I947" s="35" t="n"/>
      <c r="J947" s="35" t="n"/>
      <c r="K947" s="35" t="n"/>
      <c r="L947" s="36" t="n"/>
      <c r="M947" s="36" t="n"/>
      <c r="P947" s="37" t="n"/>
      <c r="Q947" s="38">
        <f>IF($C947="",0,IF(OR(LOWER(TRIM($G947))="omani",LOWER(TRIM($G947))="oman",LOWER(TRIM($G947))="om",LOWER(TRIM($G947))="local"),1,0))</f>
        <v/>
      </c>
      <c r="R947" s="38">
        <f>IF($C947="",0,IF(OR(ISNUMBER(SEARCH("resign",$N947)),ISNUMBER(SEARCH("terminat",$N947)),ISNUMBER(SEARCH("inactive",$N947)),ISNUMBER(SEARCH("vacan",$N947)),ISNUMBER(SEARCH("deceased",$N947)),ISNUMBER(SEARCH("separated",$N947))),0,1))</f>
        <v/>
      </c>
      <c r="S947">
        <f>IF(OR($R947=0,NOT(ISNUMBER($I947))),"",IFERROR(DATEDIF($I947,DATE(FY,1,1),"y"),""))</f>
        <v/>
      </c>
      <c r="T947">
        <f>IF(OR($R947=0,NOT(ISNUMBER($J947))),"",IFERROR(DATEDIF($J947,DATE(FY,1,1),"y"),0))</f>
        <v/>
      </c>
      <c r="U947" s="38">
        <f>IF(OR($R947=0,NOT(ISNUMBER($I947))),0,IF(YEAR($I947)+IF($Q947=1,RetAgeO,RetAgeE)=FY,MONTH($I947),IF(YEAR($I947)+IF($Q947=1,RetAgeO,RetAgeE)&lt;FY,1,0)))</f>
        <v/>
      </c>
      <c r="V947" s="38">
        <f>IF(OR($R947=0,NOT(ISNUMBER($K947))),0,IF(YEAR($K947)=FY,MONTH($K947),IF(YEAR($K947)&lt;FY,1,0)))</f>
        <v/>
      </c>
      <c r="W947" s="38">
        <f>IF($R947=0,0,MIN(12,IF(AND(ISNUMBER($O947),$O947&gt;=1,$O947&lt;=12),INT($O947),12),IF(AND(RetireExit="Yes",$U947&gt;0),$U947,12),IF(AND(ContractExit="Yes",$V947&gt;0),$V947,12)))</f>
        <v/>
      </c>
      <c r="X947" s="37">
        <f>IF(ISNUMBER($P947),$P947,IncPct)</f>
        <v/>
      </c>
      <c r="Y947" s="39">
        <f>IF($W947=0,0,MAX(0,MIN($W947,IncMonth-1))+MAX(0,$W947-IncMonth+1)*(1+$X947))</f>
        <v/>
      </c>
      <c r="Z947" s="40">
        <f>IF($C947="",0,IFERROR(INDEX(Departments!$B$5:$B$54,MATCH($C947,Departments!$A$5:$A$54,0)),0))</f>
        <v/>
      </c>
      <c r="AA947" s="41">
        <f>N($L947)*$Y947</f>
        <v/>
      </c>
      <c r="AB947" s="41">
        <f>N($M947)*$Y947</f>
        <v/>
      </c>
      <c r="AC947" s="41">
        <f>$AA947*$Z947</f>
        <v/>
      </c>
      <c r="AD947" s="41">
        <f>$AA947*BonusMonths/12</f>
        <v/>
      </c>
      <c r="AE947" s="41">
        <f>($AA947+SI_Gross*$AB947)*IF($Q947=1,SI_O,SI_E)</f>
        <v/>
      </c>
      <c r="AF947" s="41">
        <f>IF($Q947=1,0,$AA947*EOSB)</f>
        <v/>
      </c>
      <c r="AG947" s="41">
        <f>$AN947*$W947</f>
        <v/>
      </c>
      <c r="AH947" s="41">
        <f>SUM($AA947:$AG947)</f>
        <v/>
      </c>
      <c r="AI947" s="41">
        <f>12*($AM947+$AN947)</f>
        <v/>
      </c>
      <c r="AJ947" s="41">
        <f>$AM947*((IncMonth-1)+(13-IncMonth)*(1+$X947))+12*$AN947</f>
        <v/>
      </c>
      <c r="AK947" s="41">
        <f>IF($R947=1,N($L947)+N($M947),0)</f>
        <v/>
      </c>
      <c r="AL947">
        <f>IF($C947="","",IF(N($L947)&lt;=0,"Basic salary missing",IF(ISNA(MATCH($C947,Departments!$A$5:$A$54,0)),"Department not on Departments sheet",IF(AND($I947&lt;&gt;"",NOT(ISNUMBER($I947))),"Date of birth is text, not a date",IF(AND($K947&lt;&gt;"",NOT(ISNUMBER($K947))),"Contract end is text, not a date","")))))</f>
        <v/>
      </c>
      <c r="AM947" s="41">
        <f>IF($R947=0,0,N($L947)*(1+$Z947+BonusMonths/12+IF($Q947=1,0,EOSB))+N($M947)+(N($L947)+SI_Gross*N($M947))*IF($Q947=1,SI_O,SI_E))</f>
        <v/>
      </c>
      <c r="AN947" s="41">
        <f>IF($R947=0,0,(IF($Q947=1,MedO,MedE+Ticket)+Training)/12)</f>
        <v/>
      </c>
    </row>
    <row r="948">
      <c r="I948" s="35" t="n"/>
      <c r="J948" s="35" t="n"/>
      <c r="K948" s="35" t="n"/>
      <c r="L948" s="36" t="n"/>
      <c r="M948" s="36" t="n"/>
      <c r="P948" s="37" t="n"/>
      <c r="Q948" s="38">
        <f>IF($C948="",0,IF(OR(LOWER(TRIM($G948))="omani",LOWER(TRIM($G948))="oman",LOWER(TRIM($G948))="om",LOWER(TRIM($G948))="local"),1,0))</f>
        <v/>
      </c>
      <c r="R948" s="38">
        <f>IF($C948="",0,IF(OR(ISNUMBER(SEARCH("resign",$N948)),ISNUMBER(SEARCH("terminat",$N948)),ISNUMBER(SEARCH("inactive",$N948)),ISNUMBER(SEARCH("vacan",$N948)),ISNUMBER(SEARCH("deceased",$N948)),ISNUMBER(SEARCH("separated",$N948))),0,1))</f>
        <v/>
      </c>
      <c r="S948">
        <f>IF(OR($R948=0,NOT(ISNUMBER($I948))),"",IFERROR(DATEDIF($I948,DATE(FY,1,1),"y"),""))</f>
        <v/>
      </c>
      <c r="T948">
        <f>IF(OR($R948=0,NOT(ISNUMBER($J948))),"",IFERROR(DATEDIF($J948,DATE(FY,1,1),"y"),0))</f>
        <v/>
      </c>
      <c r="U948" s="38">
        <f>IF(OR($R948=0,NOT(ISNUMBER($I948))),0,IF(YEAR($I948)+IF($Q948=1,RetAgeO,RetAgeE)=FY,MONTH($I948),IF(YEAR($I948)+IF($Q948=1,RetAgeO,RetAgeE)&lt;FY,1,0)))</f>
        <v/>
      </c>
      <c r="V948" s="38">
        <f>IF(OR($R948=0,NOT(ISNUMBER($K948))),0,IF(YEAR($K948)=FY,MONTH($K948),IF(YEAR($K948)&lt;FY,1,0)))</f>
        <v/>
      </c>
      <c r="W948" s="38">
        <f>IF($R948=0,0,MIN(12,IF(AND(ISNUMBER($O948),$O948&gt;=1,$O948&lt;=12),INT($O948),12),IF(AND(RetireExit="Yes",$U948&gt;0),$U948,12),IF(AND(ContractExit="Yes",$V948&gt;0),$V948,12)))</f>
        <v/>
      </c>
      <c r="X948" s="37">
        <f>IF(ISNUMBER($P948),$P948,IncPct)</f>
        <v/>
      </c>
      <c r="Y948" s="39">
        <f>IF($W948=0,0,MAX(0,MIN($W948,IncMonth-1))+MAX(0,$W948-IncMonth+1)*(1+$X948))</f>
        <v/>
      </c>
      <c r="Z948" s="40">
        <f>IF($C948="",0,IFERROR(INDEX(Departments!$B$5:$B$54,MATCH($C948,Departments!$A$5:$A$54,0)),0))</f>
        <v/>
      </c>
      <c r="AA948" s="41">
        <f>N($L948)*$Y948</f>
        <v/>
      </c>
      <c r="AB948" s="41">
        <f>N($M948)*$Y948</f>
        <v/>
      </c>
      <c r="AC948" s="41">
        <f>$AA948*$Z948</f>
        <v/>
      </c>
      <c r="AD948" s="41">
        <f>$AA948*BonusMonths/12</f>
        <v/>
      </c>
      <c r="AE948" s="41">
        <f>($AA948+SI_Gross*$AB948)*IF($Q948=1,SI_O,SI_E)</f>
        <v/>
      </c>
      <c r="AF948" s="41">
        <f>IF($Q948=1,0,$AA948*EOSB)</f>
        <v/>
      </c>
      <c r="AG948" s="41">
        <f>$AN948*$W948</f>
        <v/>
      </c>
      <c r="AH948" s="41">
        <f>SUM($AA948:$AG948)</f>
        <v/>
      </c>
      <c r="AI948" s="41">
        <f>12*($AM948+$AN948)</f>
        <v/>
      </c>
      <c r="AJ948" s="41">
        <f>$AM948*((IncMonth-1)+(13-IncMonth)*(1+$X948))+12*$AN948</f>
        <v/>
      </c>
      <c r="AK948" s="41">
        <f>IF($R948=1,N($L948)+N($M948),0)</f>
        <v/>
      </c>
      <c r="AL948">
        <f>IF($C948="","",IF(N($L948)&lt;=0,"Basic salary missing",IF(ISNA(MATCH($C948,Departments!$A$5:$A$54,0)),"Department not on Departments sheet",IF(AND($I948&lt;&gt;"",NOT(ISNUMBER($I948))),"Date of birth is text, not a date",IF(AND($K948&lt;&gt;"",NOT(ISNUMBER($K948))),"Contract end is text, not a date","")))))</f>
        <v/>
      </c>
      <c r="AM948" s="41">
        <f>IF($R948=0,0,N($L948)*(1+$Z948+BonusMonths/12+IF($Q948=1,0,EOSB))+N($M948)+(N($L948)+SI_Gross*N($M948))*IF($Q948=1,SI_O,SI_E))</f>
        <v/>
      </c>
      <c r="AN948" s="41">
        <f>IF($R948=0,0,(IF($Q948=1,MedO,MedE+Ticket)+Training)/12)</f>
        <v/>
      </c>
    </row>
    <row r="949">
      <c r="I949" s="35" t="n"/>
      <c r="J949" s="35" t="n"/>
      <c r="K949" s="35" t="n"/>
      <c r="L949" s="36" t="n"/>
      <c r="M949" s="36" t="n"/>
      <c r="P949" s="37" t="n"/>
      <c r="Q949" s="38">
        <f>IF($C949="",0,IF(OR(LOWER(TRIM($G949))="omani",LOWER(TRIM($G949))="oman",LOWER(TRIM($G949))="om",LOWER(TRIM($G949))="local"),1,0))</f>
        <v/>
      </c>
      <c r="R949" s="38">
        <f>IF($C949="",0,IF(OR(ISNUMBER(SEARCH("resign",$N949)),ISNUMBER(SEARCH("terminat",$N949)),ISNUMBER(SEARCH("inactive",$N949)),ISNUMBER(SEARCH("vacan",$N949)),ISNUMBER(SEARCH("deceased",$N949)),ISNUMBER(SEARCH("separated",$N949))),0,1))</f>
        <v/>
      </c>
      <c r="S949">
        <f>IF(OR($R949=0,NOT(ISNUMBER($I949))),"",IFERROR(DATEDIF($I949,DATE(FY,1,1),"y"),""))</f>
        <v/>
      </c>
      <c r="T949">
        <f>IF(OR($R949=0,NOT(ISNUMBER($J949))),"",IFERROR(DATEDIF($J949,DATE(FY,1,1),"y"),0))</f>
        <v/>
      </c>
      <c r="U949" s="38">
        <f>IF(OR($R949=0,NOT(ISNUMBER($I949))),0,IF(YEAR($I949)+IF($Q949=1,RetAgeO,RetAgeE)=FY,MONTH($I949),IF(YEAR($I949)+IF($Q949=1,RetAgeO,RetAgeE)&lt;FY,1,0)))</f>
        <v/>
      </c>
      <c r="V949" s="38">
        <f>IF(OR($R949=0,NOT(ISNUMBER($K949))),0,IF(YEAR($K949)=FY,MONTH($K949),IF(YEAR($K949)&lt;FY,1,0)))</f>
        <v/>
      </c>
      <c r="W949" s="38">
        <f>IF($R949=0,0,MIN(12,IF(AND(ISNUMBER($O949),$O949&gt;=1,$O949&lt;=12),INT($O949),12),IF(AND(RetireExit="Yes",$U949&gt;0),$U949,12),IF(AND(ContractExit="Yes",$V949&gt;0),$V949,12)))</f>
        <v/>
      </c>
      <c r="X949" s="37">
        <f>IF(ISNUMBER($P949),$P949,IncPct)</f>
        <v/>
      </c>
      <c r="Y949" s="39">
        <f>IF($W949=0,0,MAX(0,MIN($W949,IncMonth-1))+MAX(0,$W949-IncMonth+1)*(1+$X949))</f>
        <v/>
      </c>
      <c r="Z949" s="40">
        <f>IF($C949="",0,IFERROR(INDEX(Departments!$B$5:$B$54,MATCH($C949,Departments!$A$5:$A$54,0)),0))</f>
        <v/>
      </c>
      <c r="AA949" s="41">
        <f>N($L949)*$Y949</f>
        <v/>
      </c>
      <c r="AB949" s="41">
        <f>N($M949)*$Y949</f>
        <v/>
      </c>
      <c r="AC949" s="41">
        <f>$AA949*$Z949</f>
        <v/>
      </c>
      <c r="AD949" s="41">
        <f>$AA949*BonusMonths/12</f>
        <v/>
      </c>
      <c r="AE949" s="41">
        <f>($AA949+SI_Gross*$AB949)*IF($Q949=1,SI_O,SI_E)</f>
        <v/>
      </c>
      <c r="AF949" s="41">
        <f>IF($Q949=1,0,$AA949*EOSB)</f>
        <v/>
      </c>
      <c r="AG949" s="41">
        <f>$AN949*$W949</f>
        <v/>
      </c>
      <c r="AH949" s="41">
        <f>SUM($AA949:$AG949)</f>
        <v/>
      </c>
      <c r="AI949" s="41">
        <f>12*($AM949+$AN949)</f>
        <v/>
      </c>
      <c r="AJ949" s="41">
        <f>$AM949*((IncMonth-1)+(13-IncMonth)*(1+$X949))+12*$AN949</f>
        <v/>
      </c>
      <c r="AK949" s="41">
        <f>IF($R949=1,N($L949)+N($M949),0)</f>
        <v/>
      </c>
      <c r="AL949">
        <f>IF($C949="","",IF(N($L949)&lt;=0,"Basic salary missing",IF(ISNA(MATCH($C949,Departments!$A$5:$A$54,0)),"Department not on Departments sheet",IF(AND($I949&lt;&gt;"",NOT(ISNUMBER($I949))),"Date of birth is text, not a date",IF(AND($K949&lt;&gt;"",NOT(ISNUMBER($K949))),"Contract end is text, not a date","")))))</f>
        <v/>
      </c>
      <c r="AM949" s="41">
        <f>IF($R949=0,0,N($L949)*(1+$Z949+BonusMonths/12+IF($Q949=1,0,EOSB))+N($M949)+(N($L949)+SI_Gross*N($M949))*IF($Q949=1,SI_O,SI_E))</f>
        <v/>
      </c>
      <c r="AN949" s="41">
        <f>IF($R949=0,0,(IF($Q949=1,MedO,MedE+Ticket)+Training)/12)</f>
        <v/>
      </c>
    </row>
    <row r="950">
      <c r="I950" s="35" t="n"/>
      <c r="J950" s="35" t="n"/>
      <c r="K950" s="35" t="n"/>
      <c r="L950" s="36" t="n"/>
      <c r="M950" s="36" t="n"/>
      <c r="P950" s="37" t="n"/>
      <c r="Q950" s="38">
        <f>IF($C950="",0,IF(OR(LOWER(TRIM($G950))="omani",LOWER(TRIM($G950))="oman",LOWER(TRIM($G950))="om",LOWER(TRIM($G950))="local"),1,0))</f>
        <v/>
      </c>
      <c r="R950" s="38">
        <f>IF($C950="",0,IF(OR(ISNUMBER(SEARCH("resign",$N950)),ISNUMBER(SEARCH("terminat",$N950)),ISNUMBER(SEARCH("inactive",$N950)),ISNUMBER(SEARCH("vacan",$N950)),ISNUMBER(SEARCH("deceased",$N950)),ISNUMBER(SEARCH("separated",$N950))),0,1))</f>
        <v/>
      </c>
      <c r="S950">
        <f>IF(OR($R950=0,NOT(ISNUMBER($I950))),"",IFERROR(DATEDIF($I950,DATE(FY,1,1),"y"),""))</f>
        <v/>
      </c>
      <c r="T950">
        <f>IF(OR($R950=0,NOT(ISNUMBER($J950))),"",IFERROR(DATEDIF($J950,DATE(FY,1,1),"y"),0))</f>
        <v/>
      </c>
      <c r="U950" s="38">
        <f>IF(OR($R950=0,NOT(ISNUMBER($I950))),0,IF(YEAR($I950)+IF($Q950=1,RetAgeO,RetAgeE)=FY,MONTH($I950),IF(YEAR($I950)+IF($Q950=1,RetAgeO,RetAgeE)&lt;FY,1,0)))</f>
        <v/>
      </c>
      <c r="V950" s="38">
        <f>IF(OR($R950=0,NOT(ISNUMBER($K950))),0,IF(YEAR($K950)=FY,MONTH($K950),IF(YEAR($K950)&lt;FY,1,0)))</f>
        <v/>
      </c>
      <c r="W950" s="38">
        <f>IF($R950=0,0,MIN(12,IF(AND(ISNUMBER($O950),$O950&gt;=1,$O950&lt;=12),INT($O950),12),IF(AND(RetireExit="Yes",$U950&gt;0),$U950,12),IF(AND(ContractExit="Yes",$V950&gt;0),$V950,12)))</f>
        <v/>
      </c>
      <c r="X950" s="37">
        <f>IF(ISNUMBER($P950),$P950,IncPct)</f>
        <v/>
      </c>
      <c r="Y950" s="39">
        <f>IF($W950=0,0,MAX(0,MIN($W950,IncMonth-1))+MAX(0,$W950-IncMonth+1)*(1+$X950))</f>
        <v/>
      </c>
      <c r="Z950" s="40">
        <f>IF($C950="",0,IFERROR(INDEX(Departments!$B$5:$B$54,MATCH($C950,Departments!$A$5:$A$54,0)),0))</f>
        <v/>
      </c>
      <c r="AA950" s="41">
        <f>N($L950)*$Y950</f>
        <v/>
      </c>
      <c r="AB950" s="41">
        <f>N($M950)*$Y950</f>
        <v/>
      </c>
      <c r="AC950" s="41">
        <f>$AA950*$Z950</f>
        <v/>
      </c>
      <c r="AD950" s="41">
        <f>$AA950*BonusMonths/12</f>
        <v/>
      </c>
      <c r="AE950" s="41">
        <f>($AA950+SI_Gross*$AB950)*IF($Q950=1,SI_O,SI_E)</f>
        <v/>
      </c>
      <c r="AF950" s="41">
        <f>IF($Q950=1,0,$AA950*EOSB)</f>
        <v/>
      </c>
      <c r="AG950" s="41">
        <f>$AN950*$W950</f>
        <v/>
      </c>
      <c r="AH950" s="41">
        <f>SUM($AA950:$AG950)</f>
        <v/>
      </c>
      <c r="AI950" s="41">
        <f>12*($AM950+$AN950)</f>
        <v/>
      </c>
      <c r="AJ950" s="41">
        <f>$AM950*((IncMonth-1)+(13-IncMonth)*(1+$X950))+12*$AN950</f>
        <v/>
      </c>
      <c r="AK950" s="41">
        <f>IF($R950=1,N($L950)+N($M950),0)</f>
        <v/>
      </c>
      <c r="AL950">
        <f>IF($C950="","",IF(N($L950)&lt;=0,"Basic salary missing",IF(ISNA(MATCH($C950,Departments!$A$5:$A$54,0)),"Department not on Departments sheet",IF(AND($I950&lt;&gt;"",NOT(ISNUMBER($I950))),"Date of birth is text, not a date",IF(AND($K950&lt;&gt;"",NOT(ISNUMBER($K950))),"Contract end is text, not a date","")))))</f>
        <v/>
      </c>
      <c r="AM950" s="41">
        <f>IF($R950=0,0,N($L950)*(1+$Z950+BonusMonths/12+IF($Q950=1,0,EOSB))+N($M950)+(N($L950)+SI_Gross*N($M950))*IF($Q950=1,SI_O,SI_E))</f>
        <v/>
      </c>
      <c r="AN950" s="41">
        <f>IF($R950=0,0,(IF($Q950=1,MedO,MedE+Ticket)+Training)/12)</f>
        <v/>
      </c>
    </row>
    <row r="951">
      <c r="I951" s="35" t="n"/>
      <c r="J951" s="35" t="n"/>
      <c r="K951" s="35" t="n"/>
      <c r="L951" s="36" t="n"/>
      <c r="M951" s="36" t="n"/>
      <c r="P951" s="37" t="n"/>
      <c r="Q951" s="38">
        <f>IF($C951="",0,IF(OR(LOWER(TRIM($G951))="omani",LOWER(TRIM($G951))="oman",LOWER(TRIM($G951))="om",LOWER(TRIM($G951))="local"),1,0))</f>
        <v/>
      </c>
      <c r="R951" s="38">
        <f>IF($C951="",0,IF(OR(ISNUMBER(SEARCH("resign",$N951)),ISNUMBER(SEARCH("terminat",$N951)),ISNUMBER(SEARCH("inactive",$N951)),ISNUMBER(SEARCH("vacan",$N951)),ISNUMBER(SEARCH("deceased",$N951)),ISNUMBER(SEARCH("separated",$N951))),0,1))</f>
        <v/>
      </c>
      <c r="S951">
        <f>IF(OR($R951=0,NOT(ISNUMBER($I951))),"",IFERROR(DATEDIF($I951,DATE(FY,1,1),"y"),""))</f>
        <v/>
      </c>
      <c r="T951">
        <f>IF(OR($R951=0,NOT(ISNUMBER($J951))),"",IFERROR(DATEDIF($J951,DATE(FY,1,1),"y"),0))</f>
        <v/>
      </c>
      <c r="U951" s="38">
        <f>IF(OR($R951=0,NOT(ISNUMBER($I951))),0,IF(YEAR($I951)+IF($Q951=1,RetAgeO,RetAgeE)=FY,MONTH($I951),IF(YEAR($I951)+IF($Q951=1,RetAgeO,RetAgeE)&lt;FY,1,0)))</f>
        <v/>
      </c>
      <c r="V951" s="38">
        <f>IF(OR($R951=0,NOT(ISNUMBER($K951))),0,IF(YEAR($K951)=FY,MONTH($K951),IF(YEAR($K951)&lt;FY,1,0)))</f>
        <v/>
      </c>
      <c r="W951" s="38">
        <f>IF($R951=0,0,MIN(12,IF(AND(ISNUMBER($O951),$O951&gt;=1,$O951&lt;=12),INT($O951),12),IF(AND(RetireExit="Yes",$U951&gt;0),$U951,12),IF(AND(ContractExit="Yes",$V951&gt;0),$V951,12)))</f>
        <v/>
      </c>
      <c r="X951" s="37">
        <f>IF(ISNUMBER($P951),$P951,IncPct)</f>
        <v/>
      </c>
      <c r="Y951" s="39">
        <f>IF($W951=0,0,MAX(0,MIN($W951,IncMonth-1))+MAX(0,$W951-IncMonth+1)*(1+$X951))</f>
        <v/>
      </c>
      <c r="Z951" s="40">
        <f>IF($C951="",0,IFERROR(INDEX(Departments!$B$5:$B$54,MATCH($C951,Departments!$A$5:$A$54,0)),0))</f>
        <v/>
      </c>
      <c r="AA951" s="41">
        <f>N($L951)*$Y951</f>
        <v/>
      </c>
      <c r="AB951" s="41">
        <f>N($M951)*$Y951</f>
        <v/>
      </c>
      <c r="AC951" s="41">
        <f>$AA951*$Z951</f>
        <v/>
      </c>
      <c r="AD951" s="41">
        <f>$AA951*BonusMonths/12</f>
        <v/>
      </c>
      <c r="AE951" s="41">
        <f>($AA951+SI_Gross*$AB951)*IF($Q951=1,SI_O,SI_E)</f>
        <v/>
      </c>
      <c r="AF951" s="41">
        <f>IF($Q951=1,0,$AA951*EOSB)</f>
        <v/>
      </c>
      <c r="AG951" s="41">
        <f>$AN951*$W951</f>
        <v/>
      </c>
      <c r="AH951" s="41">
        <f>SUM($AA951:$AG951)</f>
        <v/>
      </c>
      <c r="AI951" s="41">
        <f>12*($AM951+$AN951)</f>
        <v/>
      </c>
      <c r="AJ951" s="41">
        <f>$AM951*((IncMonth-1)+(13-IncMonth)*(1+$X951))+12*$AN951</f>
        <v/>
      </c>
      <c r="AK951" s="41">
        <f>IF($R951=1,N($L951)+N($M951),0)</f>
        <v/>
      </c>
      <c r="AL951">
        <f>IF($C951="","",IF(N($L951)&lt;=0,"Basic salary missing",IF(ISNA(MATCH($C951,Departments!$A$5:$A$54,0)),"Department not on Departments sheet",IF(AND($I951&lt;&gt;"",NOT(ISNUMBER($I951))),"Date of birth is text, not a date",IF(AND($K951&lt;&gt;"",NOT(ISNUMBER($K951))),"Contract end is text, not a date","")))))</f>
        <v/>
      </c>
      <c r="AM951" s="41">
        <f>IF($R951=0,0,N($L951)*(1+$Z951+BonusMonths/12+IF($Q951=1,0,EOSB))+N($M951)+(N($L951)+SI_Gross*N($M951))*IF($Q951=1,SI_O,SI_E))</f>
        <v/>
      </c>
      <c r="AN951" s="41">
        <f>IF($R951=0,0,(IF($Q951=1,MedO,MedE+Ticket)+Training)/12)</f>
        <v/>
      </c>
    </row>
    <row r="952">
      <c r="I952" s="35" t="n"/>
      <c r="J952" s="35" t="n"/>
      <c r="K952" s="35" t="n"/>
      <c r="L952" s="36" t="n"/>
      <c r="M952" s="36" t="n"/>
      <c r="P952" s="37" t="n"/>
      <c r="Q952" s="38">
        <f>IF($C952="",0,IF(OR(LOWER(TRIM($G952))="omani",LOWER(TRIM($G952))="oman",LOWER(TRIM($G952))="om",LOWER(TRIM($G952))="local"),1,0))</f>
        <v/>
      </c>
      <c r="R952" s="38">
        <f>IF($C952="",0,IF(OR(ISNUMBER(SEARCH("resign",$N952)),ISNUMBER(SEARCH("terminat",$N952)),ISNUMBER(SEARCH("inactive",$N952)),ISNUMBER(SEARCH("vacan",$N952)),ISNUMBER(SEARCH("deceased",$N952)),ISNUMBER(SEARCH("separated",$N952))),0,1))</f>
        <v/>
      </c>
      <c r="S952">
        <f>IF(OR($R952=0,NOT(ISNUMBER($I952))),"",IFERROR(DATEDIF($I952,DATE(FY,1,1),"y"),""))</f>
        <v/>
      </c>
      <c r="T952">
        <f>IF(OR($R952=0,NOT(ISNUMBER($J952))),"",IFERROR(DATEDIF($J952,DATE(FY,1,1),"y"),0))</f>
        <v/>
      </c>
      <c r="U952" s="38">
        <f>IF(OR($R952=0,NOT(ISNUMBER($I952))),0,IF(YEAR($I952)+IF($Q952=1,RetAgeO,RetAgeE)=FY,MONTH($I952),IF(YEAR($I952)+IF($Q952=1,RetAgeO,RetAgeE)&lt;FY,1,0)))</f>
        <v/>
      </c>
      <c r="V952" s="38">
        <f>IF(OR($R952=0,NOT(ISNUMBER($K952))),0,IF(YEAR($K952)=FY,MONTH($K952),IF(YEAR($K952)&lt;FY,1,0)))</f>
        <v/>
      </c>
      <c r="W952" s="38">
        <f>IF($R952=0,0,MIN(12,IF(AND(ISNUMBER($O952),$O952&gt;=1,$O952&lt;=12),INT($O952),12),IF(AND(RetireExit="Yes",$U952&gt;0),$U952,12),IF(AND(ContractExit="Yes",$V952&gt;0),$V952,12)))</f>
        <v/>
      </c>
      <c r="X952" s="37">
        <f>IF(ISNUMBER($P952),$P952,IncPct)</f>
        <v/>
      </c>
      <c r="Y952" s="39">
        <f>IF($W952=0,0,MAX(0,MIN($W952,IncMonth-1))+MAX(0,$W952-IncMonth+1)*(1+$X952))</f>
        <v/>
      </c>
      <c r="Z952" s="40">
        <f>IF($C952="",0,IFERROR(INDEX(Departments!$B$5:$B$54,MATCH($C952,Departments!$A$5:$A$54,0)),0))</f>
        <v/>
      </c>
      <c r="AA952" s="41">
        <f>N($L952)*$Y952</f>
        <v/>
      </c>
      <c r="AB952" s="41">
        <f>N($M952)*$Y952</f>
        <v/>
      </c>
      <c r="AC952" s="41">
        <f>$AA952*$Z952</f>
        <v/>
      </c>
      <c r="AD952" s="41">
        <f>$AA952*BonusMonths/12</f>
        <v/>
      </c>
      <c r="AE952" s="41">
        <f>($AA952+SI_Gross*$AB952)*IF($Q952=1,SI_O,SI_E)</f>
        <v/>
      </c>
      <c r="AF952" s="41">
        <f>IF($Q952=1,0,$AA952*EOSB)</f>
        <v/>
      </c>
      <c r="AG952" s="41">
        <f>$AN952*$W952</f>
        <v/>
      </c>
      <c r="AH952" s="41">
        <f>SUM($AA952:$AG952)</f>
        <v/>
      </c>
      <c r="AI952" s="41">
        <f>12*($AM952+$AN952)</f>
        <v/>
      </c>
      <c r="AJ952" s="41">
        <f>$AM952*((IncMonth-1)+(13-IncMonth)*(1+$X952))+12*$AN952</f>
        <v/>
      </c>
      <c r="AK952" s="41">
        <f>IF($R952=1,N($L952)+N($M952),0)</f>
        <v/>
      </c>
      <c r="AL952">
        <f>IF($C952="","",IF(N($L952)&lt;=0,"Basic salary missing",IF(ISNA(MATCH($C952,Departments!$A$5:$A$54,0)),"Department not on Departments sheet",IF(AND($I952&lt;&gt;"",NOT(ISNUMBER($I952))),"Date of birth is text, not a date",IF(AND($K952&lt;&gt;"",NOT(ISNUMBER($K952))),"Contract end is text, not a date","")))))</f>
        <v/>
      </c>
      <c r="AM952" s="41">
        <f>IF($R952=0,0,N($L952)*(1+$Z952+BonusMonths/12+IF($Q952=1,0,EOSB))+N($M952)+(N($L952)+SI_Gross*N($M952))*IF($Q952=1,SI_O,SI_E))</f>
        <v/>
      </c>
      <c r="AN952" s="41">
        <f>IF($R952=0,0,(IF($Q952=1,MedO,MedE+Ticket)+Training)/12)</f>
        <v/>
      </c>
    </row>
    <row r="953">
      <c r="I953" s="35" t="n"/>
      <c r="J953" s="35" t="n"/>
      <c r="K953" s="35" t="n"/>
      <c r="L953" s="36" t="n"/>
      <c r="M953" s="36" t="n"/>
      <c r="P953" s="37" t="n"/>
      <c r="Q953" s="38">
        <f>IF($C953="",0,IF(OR(LOWER(TRIM($G953))="omani",LOWER(TRIM($G953))="oman",LOWER(TRIM($G953))="om",LOWER(TRIM($G953))="local"),1,0))</f>
        <v/>
      </c>
      <c r="R953" s="38">
        <f>IF($C953="",0,IF(OR(ISNUMBER(SEARCH("resign",$N953)),ISNUMBER(SEARCH("terminat",$N953)),ISNUMBER(SEARCH("inactive",$N953)),ISNUMBER(SEARCH("vacan",$N953)),ISNUMBER(SEARCH("deceased",$N953)),ISNUMBER(SEARCH("separated",$N953))),0,1))</f>
        <v/>
      </c>
      <c r="S953">
        <f>IF(OR($R953=0,NOT(ISNUMBER($I953))),"",IFERROR(DATEDIF($I953,DATE(FY,1,1),"y"),""))</f>
        <v/>
      </c>
      <c r="T953">
        <f>IF(OR($R953=0,NOT(ISNUMBER($J953))),"",IFERROR(DATEDIF($J953,DATE(FY,1,1),"y"),0))</f>
        <v/>
      </c>
      <c r="U953" s="38">
        <f>IF(OR($R953=0,NOT(ISNUMBER($I953))),0,IF(YEAR($I953)+IF($Q953=1,RetAgeO,RetAgeE)=FY,MONTH($I953),IF(YEAR($I953)+IF($Q953=1,RetAgeO,RetAgeE)&lt;FY,1,0)))</f>
        <v/>
      </c>
      <c r="V953" s="38">
        <f>IF(OR($R953=0,NOT(ISNUMBER($K953))),0,IF(YEAR($K953)=FY,MONTH($K953),IF(YEAR($K953)&lt;FY,1,0)))</f>
        <v/>
      </c>
      <c r="W953" s="38">
        <f>IF($R953=0,0,MIN(12,IF(AND(ISNUMBER($O953),$O953&gt;=1,$O953&lt;=12),INT($O953),12),IF(AND(RetireExit="Yes",$U953&gt;0),$U953,12),IF(AND(ContractExit="Yes",$V953&gt;0),$V953,12)))</f>
        <v/>
      </c>
      <c r="X953" s="37">
        <f>IF(ISNUMBER($P953),$P953,IncPct)</f>
        <v/>
      </c>
      <c r="Y953" s="39">
        <f>IF($W953=0,0,MAX(0,MIN($W953,IncMonth-1))+MAX(0,$W953-IncMonth+1)*(1+$X953))</f>
        <v/>
      </c>
      <c r="Z953" s="40">
        <f>IF($C953="",0,IFERROR(INDEX(Departments!$B$5:$B$54,MATCH($C953,Departments!$A$5:$A$54,0)),0))</f>
        <v/>
      </c>
      <c r="AA953" s="41">
        <f>N($L953)*$Y953</f>
        <v/>
      </c>
      <c r="AB953" s="41">
        <f>N($M953)*$Y953</f>
        <v/>
      </c>
      <c r="AC953" s="41">
        <f>$AA953*$Z953</f>
        <v/>
      </c>
      <c r="AD953" s="41">
        <f>$AA953*BonusMonths/12</f>
        <v/>
      </c>
      <c r="AE953" s="41">
        <f>($AA953+SI_Gross*$AB953)*IF($Q953=1,SI_O,SI_E)</f>
        <v/>
      </c>
      <c r="AF953" s="41">
        <f>IF($Q953=1,0,$AA953*EOSB)</f>
        <v/>
      </c>
      <c r="AG953" s="41">
        <f>$AN953*$W953</f>
        <v/>
      </c>
      <c r="AH953" s="41">
        <f>SUM($AA953:$AG953)</f>
        <v/>
      </c>
      <c r="AI953" s="41">
        <f>12*($AM953+$AN953)</f>
        <v/>
      </c>
      <c r="AJ953" s="41">
        <f>$AM953*((IncMonth-1)+(13-IncMonth)*(1+$X953))+12*$AN953</f>
        <v/>
      </c>
      <c r="AK953" s="41">
        <f>IF($R953=1,N($L953)+N($M953),0)</f>
        <v/>
      </c>
      <c r="AL953">
        <f>IF($C953="","",IF(N($L953)&lt;=0,"Basic salary missing",IF(ISNA(MATCH($C953,Departments!$A$5:$A$54,0)),"Department not on Departments sheet",IF(AND($I953&lt;&gt;"",NOT(ISNUMBER($I953))),"Date of birth is text, not a date",IF(AND($K953&lt;&gt;"",NOT(ISNUMBER($K953))),"Contract end is text, not a date","")))))</f>
        <v/>
      </c>
      <c r="AM953" s="41">
        <f>IF($R953=0,0,N($L953)*(1+$Z953+BonusMonths/12+IF($Q953=1,0,EOSB))+N($M953)+(N($L953)+SI_Gross*N($M953))*IF($Q953=1,SI_O,SI_E))</f>
        <v/>
      </c>
      <c r="AN953" s="41">
        <f>IF($R953=0,0,(IF($Q953=1,MedO,MedE+Ticket)+Training)/12)</f>
        <v/>
      </c>
    </row>
    <row r="954">
      <c r="I954" s="35" t="n"/>
      <c r="J954" s="35" t="n"/>
      <c r="K954" s="35" t="n"/>
      <c r="L954" s="36" t="n"/>
      <c r="M954" s="36" t="n"/>
      <c r="P954" s="37" t="n"/>
      <c r="Q954" s="38">
        <f>IF($C954="",0,IF(OR(LOWER(TRIM($G954))="omani",LOWER(TRIM($G954))="oman",LOWER(TRIM($G954))="om",LOWER(TRIM($G954))="local"),1,0))</f>
        <v/>
      </c>
      <c r="R954" s="38">
        <f>IF($C954="",0,IF(OR(ISNUMBER(SEARCH("resign",$N954)),ISNUMBER(SEARCH("terminat",$N954)),ISNUMBER(SEARCH("inactive",$N954)),ISNUMBER(SEARCH("vacan",$N954)),ISNUMBER(SEARCH("deceased",$N954)),ISNUMBER(SEARCH("separated",$N954))),0,1))</f>
        <v/>
      </c>
      <c r="S954">
        <f>IF(OR($R954=0,NOT(ISNUMBER($I954))),"",IFERROR(DATEDIF($I954,DATE(FY,1,1),"y"),""))</f>
        <v/>
      </c>
      <c r="T954">
        <f>IF(OR($R954=0,NOT(ISNUMBER($J954))),"",IFERROR(DATEDIF($J954,DATE(FY,1,1),"y"),0))</f>
        <v/>
      </c>
      <c r="U954" s="38">
        <f>IF(OR($R954=0,NOT(ISNUMBER($I954))),0,IF(YEAR($I954)+IF($Q954=1,RetAgeO,RetAgeE)=FY,MONTH($I954),IF(YEAR($I954)+IF($Q954=1,RetAgeO,RetAgeE)&lt;FY,1,0)))</f>
        <v/>
      </c>
      <c r="V954" s="38">
        <f>IF(OR($R954=0,NOT(ISNUMBER($K954))),0,IF(YEAR($K954)=FY,MONTH($K954),IF(YEAR($K954)&lt;FY,1,0)))</f>
        <v/>
      </c>
      <c r="W954" s="38">
        <f>IF($R954=0,0,MIN(12,IF(AND(ISNUMBER($O954),$O954&gt;=1,$O954&lt;=12),INT($O954),12),IF(AND(RetireExit="Yes",$U954&gt;0),$U954,12),IF(AND(ContractExit="Yes",$V954&gt;0),$V954,12)))</f>
        <v/>
      </c>
      <c r="X954" s="37">
        <f>IF(ISNUMBER($P954),$P954,IncPct)</f>
        <v/>
      </c>
      <c r="Y954" s="39">
        <f>IF($W954=0,0,MAX(0,MIN($W954,IncMonth-1))+MAX(0,$W954-IncMonth+1)*(1+$X954))</f>
        <v/>
      </c>
      <c r="Z954" s="40">
        <f>IF($C954="",0,IFERROR(INDEX(Departments!$B$5:$B$54,MATCH($C954,Departments!$A$5:$A$54,0)),0))</f>
        <v/>
      </c>
      <c r="AA954" s="41">
        <f>N($L954)*$Y954</f>
        <v/>
      </c>
      <c r="AB954" s="41">
        <f>N($M954)*$Y954</f>
        <v/>
      </c>
      <c r="AC954" s="41">
        <f>$AA954*$Z954</f>
        <v/>
      </c>
      <c r="AD954" s="41">
        <f>$AA954*BonusMonths/12</f>
        <v/>
      </c>
      <c r="AE954" s="41">
        <f>($AA954+SI_Gross*$AB954)*IF($Q954=1,SI_O,SI_E)</f>
        <v/>
      </c>
      <c r="AF954" s="41">
        <f>IF($Q954=1,0,$AA954*EOSB)</f>
        <v/>
      </c>
      <c r="AG954" s="41">
        <f>$AN954*$W954</f>
        <v/>
      </c>
      <c r="AH954" s="41">
        <f>SUM($AA954:$AG954)</f>
        <v/>
      </c>
      <c r="AI954" s="41">
        <f>12*($AM954+$AN954)</f>
        <v/>
      </c>
      <c r="AJ954" s="41">
        <f>$AM954*((IncMonth-1)+(13-IncMonth)*(1+$X954))+12*$AN954</f>
        <v/>
      </c>
      <c r="AK954" s="41">
        <f>IF($R954=1,N($L954)+N($M954),0)</f>
        <v/>
      </c>
      <c r="AL954">
        <f>IF($C954="","",IF(N($L954)&lt;=0,"Basic salary missing",IF(ISNA(MATCH($C954,Departments!$A$5:$A$54,0)),"Department not on Departments sheet",IF(AND($I954&lt;&gt;"",NOT(ISNUMBER($I954))),"Date of birth is text, not a date",IF(AND($K954&lt;&gt;"",NOT(ISNUMBER($K954))),"Contract end is text, not a date","")))))</f>
        <v/>
      </c>
      <c r="AM954" s="41">
        <f>IF($R954=0,0,N($L954)*(1+$Z954+BonusMonths/12+IF($Q954=1,0,EOSB))+N($M954)+(N($L954)+SI_Gross*N($M954))*IF($Q954=1,SI_O,SI_E))</f>
        <v/>
      </c>
      <c r="AN954" s="41">
        <f>IF($R954=0,0,(IF($Q954=1,MedO,MedE+Ticket)+Training)/12)</f>
        <v/>
      </c>
    </row>
    <row r="955">
      <c r="I955" s="35" t="n"/>
      <c r="J955" s="35" t="n"/>
      <c r="K955" s="35" t="n"/>
      <c r="L955" s="36" t="n"/>
      <c r="M955" s="36" t="n"/>
      <c r="P955" s="37" t="n"/>
      <c r="Q955" s="38">
        <f>IF($C955="",0,IF(OR(LOWER(TRIM($G955))="omani",LOWER(TRIM($G955))="oman",LOWER(TRIM($G955))="om",LOWER(TRIM($G955))="local"),1,0))</f>
        <v/>
      </c>
      <c r="R955" s="38">
        <f>IF($C955="",0,IF(OR(ISNUMBER(SEARCH("resign",$N955)),ISNUMBER(SEARCH("terminat",$N955)),ISNUMBER(SEARCH("inactive",$N955)),ISNUMBER(SEARCH("vacan",$N955)),ISNUMBER(SEARCH("deceased",$N955)),ISNUMBER(SEARCH("separated",$N955))),0,1))</f>
        <v/>
      </c>
      <c r="S955">
        <f>IF(OR($R955=0,NOT(ISNUMBER($I955))),"",IFERROR(DATEDIF($I955,DATE(FY,1,1),"y"),""))</f>
        <v/>
      </c>
      <c r="T955">
        <f>IF(OR($R955=0,NOT(ISNUMBER($J955))),"",IFERROR(DATEDIF($J955,DATE(FY,1,1),"y"),0))</f>
        <v/>
      </c>
      <c r="U955" s="38">
        <f>IF(OR($R955=0,NOT(ISNUMBER($I955))),0,IF(YEAR($I955)+IF($Q955=1,RetAgeO,RetAgeE)=FY,MONTH($I955),IF(YEAR($I955)+IF($Q955=1,RetAgeO,RetAgeE)&lt;FY,1,0)))</f>
        <v/>
      </c>
      <c r="V955" s="38">
        <f>IF(OR($R955=0,NOT(ISNUMBER($K955))),0,IF(YEAR($K955)=FY,MONTH($K955),IF(YEAR($K955)&lt;FY,1,0)))</f>
        <v/>
      </c>
      <c r="W955" s="38">
        <f>IF($R955=0,0,MIN(12,IF(AND(ISNUMBER($O955),$O955&gt;=1,$O955&lt;=12),INT($O955),12),IF(AND(RetireExit="Yes",$U955&gt;0),$U955,12),IF(AND(ContractExit="Yes",$V955&gt;0),$V955,12)))</f>
        <v/>
      </c>
      <c r="X955" s="37">
        <f>IF(ISNUMBER($P955),$P955,IncPct)</f>
        <v/>
      </c>
      <c r="Y955" s="39">
        <f>IF($W955=0,0,MAX(0,MIN($W955,IncMonth-1))+MAX(0,$W955-IncMonth+1)*(1+$X955))</f>
        <v/>
      </c>
      <c r="Z955" s="40">
        <f>IF($C955="",0,IFERROR(INDEX(Departments!$B$5:$B$54,MATCH($C955,Departments!$A$5:$A$54,0)),0))</f>
        <v/>
      </c>
      <c r="AA955" s="41">
        <f>N($L955)*$Y955</f>
        <v/>
      </c>
      <c r="AB955" s="41">
        <f>N($M955)*$Y955</f>
        <v/>
      </c>
      <c r="AC955" s="41">
        <f>$AA955*$Z955</f>
        <v/>
      </c>
      <c r="AD955" s="41">
        <f>$AA955*BonusMonths/12</f>
        <v/>
      </c>
      <c r="AE955" s="41">
        <f>($AA955+SI_Gross*$AB955)*IF($Q955=1,SI_O,SI_E)</f>
        <v/>
      </c>
      <c r="AF955" s="41">
        <f>IF($Q955=1,0,$AA955*EOSB)</f>
        <v/>
      </c>
      <c r="AG955" s="41">
        <f>$AN955*$W955</f>
        <v/>
      </c>
      <c r="AH955" s="41">
        <f>SUM($AA955:$AG955)</f>
        <v/>
      </c>
      <c r="AI955" s="41">
        <f>12*($AM955+$AN955)</f>
        <v/>
      </c>
      <c r="AJ955" s="41">
        <f>$AM955*((IncMonth-1)+(13-IncMonth)*(1+$X955))+12*$AN955</f>
        <v/>
      </c>
      <c r="AK955" s="41">
        <f>IF($R955=1,N($L955)+N($M955),0)</f>
        <v/>
      </c>
      <c r="AL955">
        <f>IF($C955="","",IF(N($L955)&lt;=0,"Basic salary missing",IF(ISNA(MATCH($C955,Departments!$A$5:$A$54,0)),"Department not on Departments sheet",IF(AND($I955&lt;&gt;"",NOT(ISNUMBER($I955))),"Date of birth is text, not a date",IF(AND($K955&lt;&gt;"",NOT(ISNUMBER($K955))),"Contract end is text, not a date","")))))</f>
        <v/>
      </c>
      <c r="AM955" s="41">
        <f>IF($R955=0,0,N($L955)*(1+$Z955+BonusMonths/12+IF($Q955=1,0,EOSB))+N($M955)+(N($L955)+SI_Gross*N($M955))*IF($Q955=1,SI_O,SI_E))</f>
        <v/>
      </c>
      <c r="AN955" s="41">
        <f>IF($R955=0,0,(IF($Q955=1,MedO,MedE+Ticket)+Training)/12)</f>
        <v/>
      </c>
    </row>
    <row r="956">
      <c r="I956" s="35" t="n"/>
      <c r="J956" s="35" t="n"/>
      <c r="K956" s="35" t="n"/>
      <c r="L956" s="36" t="n"/>
      <c r="M956" s="36" t="n"/>
      <c r="P956" s="37" t="n"/>
      <c r="Q956" s="38">
        <f>IF($C956="",0,IF(OR(LOWER(TRIM($G956))="omani",LOWER(TRIM($G956))="oman",LOWER(TRIM($G956))="om",LOWER(TRIM($G956))="local"),1,0))</f>
        <v/>
      </c>
      <c r="R956" s="38">
        <f>IF($C956="",0,IF(OR(ISNUMBER(SEARCH("resign",$N956)),ISNUMBER(SEARCH("terminat",$N956)),ISNUMBER(SEARCH("inactive",$N956)),ISNUMBER(SEARCH("vacan",$N956)),ISNUMBER(SEARCH("deceased",$N956)),ISNUMBER(SEARCH("separated",$N956))),0,1))</f>
        <v/>
      </c>
      <c r="S956">
        <f>IF(OR($R956=0,NOT(ISNUMBER($I956))),"",IFERROR(DATEDIF($I956,DATE(FY,1,1),"y"),""))</f>
        <v/>
      </c>
      <c r="T956">
        <f>IF(OR($R956=0,NOT(ISNUMBER($J956))),"",IFERROR(DATEDIF($J956,DATE(FY,1,1),"y"),0))</f>
        <v/>
      </c>
      <c r="U956" s="38">
        <f>IF(OR($R956=0,NOT(ISNUMBER($I956))),0,IF(YEAR($I956)+IF($Q956=1,RetAgeO,RetAgeE)=FY,MONTH($I956),IF(YEAR($I956)+IF($Q956=1,RetAgeO,RetAgeE)&lt;FY,1,0)))</f>
        <v/>
      </c>
      <c r="V956" s="38">
        <f>IF(OR($R956=0,NOT(ISNUMBER($K956))),0,IF(YEAR($K956)=FY,MONTH($K956),IF(YEAR($K956)&lt;FY,1,0)))</f>
        <v/>
      </c>
      <c r="W956" s="38">
        <f>IF($R956=0,0,MIN(12,IF(AND(ISNUMBER($O956),$O956&gt;=1,$O956&lt;=12),INT($O956),12),IF(AND(RetireExit="Yes",$U956&gt;0),$U956,12),IF(AND(ContractExit="Yes",$V956&gt;0),$V956,12)))</f>
        <v/>
      </c>
      <c r="X956" s="37">
        <f>IF(ISNUMBER($P956),$P956,IncPct)</f>
        <v/>
      </c>
      <c r="Y956" s="39">
        <f>IF($W956=0,0,MAX(0,MIN($W956,IncMonth-1))+MAX(0,$W956-IncMonth+1)*(1+$X956))</f>
        <v/>
      </c>
      <c r="Z956" s="40">
        <f>IF($C956="",0,IFERROR(INDEX(Departments!$B$5:$B$54,MATCH($C956,Departments!$A$5:$A$54,0)),0))</f>
        <v/>
      </c>
      <c r="AA956" s="41">
        <f>N($L956)*$Y956</f>
        <v/>
      </c>
      <c r="AB956" s="41">
        <f>N($M956)*$Y956</f>
        <v/>
      </c>
      <c r="AC956" s="41">
        <f>$AA956*$Z956</f>
        <v/>
      </c>
      <c r="AD956" s="41">
        <f>$AA956*BonusMonths/12</f>
        <v/>
      </c>
      <c r="AE956" s="41">
        <f>($AA956+SI_Gross*$AB956)*IF($Q956=1,SI_O,SI_E)</f>
        <v/>
      </c>
      <c r="AF956" s="41">
        <f>IF($Q956=1,0,$AA956*EOSB)</f>
        <v/>
      </c>
      <c r="AG956" s="41">
        <f>$AN956*$W956</f>
        <v/>
      </c>
      <c r="AH956" s="41">
        <f>SUM($AA956:$AG956)</f>
        <v/>
      </c>
      <c r="AI956" s="41">
        <f>12*($AM956+$AN956)</f>
        <v/>
      </c>
      <c r="AJ956" s="41">
        <f>$AM956*((IncMonth-1)+(13-IncMonth)*(1+$X956))+12*$AN956</f>
        <v/>
      </c>
      <c r="AK956" s="41">
        <f>IF($R956=1,N($L956)+N($M956),0)</f>
        <v/>
      </c>
      <c r="AL956">
        <f>IF($C956="","",IF(N($L956)&lt;=0,"Basic salary missing",IF(ISNA(MATCH($C956,Departments!$A$5:$A$54,0)),"Department not on Departments sheet",IF(AND($I956&lt;&gt;"",NOT(ISNUMBER($I956))),"Date of birth is text, not a date",IF(AND($K956&lt;&gt;"",NOT(ISNUMBER($K956))),"Contract end is text, not a date","")))))</f>
        <v/>
      </c>
      <c r="AM956" s="41">
        <f>IF($R956=0,0,N($L956)*(1+$Z956+BonusMonths/12+IF($Q956=1,0,EOSB))+N($M956)+(N($L956)+SI_Gross*N($M956))*IF($Q956=1,SI_O,SI_E))</f>
        <v/>
      </c>
      <c r="AN956" s="41">
        <f>IF($R956=0,0,(IF($Q956=1,MedO,MedE+Ticket)+Training)/12)</f>
        <v/>
      </c>
    </row>
    <row r="957">
      <c r="I957" s="35" t="n"/>
      <c r="J957" s="35" t="n"/>
      <c r="K957" s="35" t="n"/>
      <c r="L957" s="36" t="n"/>
      <c r="M957" s="36" t="n"/>
      <c r="P957" s="37" t="n"/>
      <c r="Q957" s="38">
        <f>IF($C957="",0,IF(OR(LOWER(TRIM($G957))="omani",LOWER(TRIM($G957))="oman",LOWER(TRIM($G957))="om",LOWER(TRIM($G957))="local"),1,0))</f>
        <v/>
      </c>
      <c r="R957" s="38">
        <f>IF($C957="",0,IF(OR(ISNUMBER(SEARCH("resign",$N957)),ISNUMBER(SEARCH("terminat",$N957)),ISNUMBER(SEARCH("inactive",$N957)),ISNUMBER(SEARCH("vacan",$N957)),ISNUMBER(SEARCH("deceased",$N957)),ISNUMBER(SEARCH("separated",$N957))),0,1))</f>
        <v/>
      </c>
      <c r="S957">
        <f>IF(OR($R957=0,NOT(ISNUMBER($I957))),"",IFERROR(DATEDIF($I957,DATE(FY,1,1),"y"),""))</f>
        <v/>
      </c>
      <c r="T957">
        <f>IF(OR($R957=0,NOT(ISNUMBER($J957))),"",IFERROR(DATEDIF($J957,DATE(FY,1,1),"y"),0))</f>
        <v/>
      </c>
      <c r="U957" s="38">
        <f>IF(OR($R957=0,NOT(ISNUMBER($I957))),0,IF(YEAR($I957)+IF($Q957=1,RetAgeO,RetAgeE)=FY,MONTH($I957),IF(YEAR($I957)+IF($Q957=1,RetAgeO,RetAgeE)&lt;FY,1,0)))</f>
        <v/>
      </c>
      <c r="V957" s="38">
        <f>IF(OR($R957=0,NOT(ISNUMBER($K957))),0,IF(YEAR($K957)=FY,MONTH($K957),IF(YEAR($K957)&lt;FY,1,0)))</f>
        <v/>
      </c>
      <c r="W957" s="38">
        <f>IF($R957=0,0,MIN(12,IF(AND(ISNUMBER($O957),$O957&gt;=1,$O957&lt;=12),INT($O957),12),IF(AND(RetireExit="Yes",$U957&gt;0),$U957,12),IF(AND(ContractExit="Yes",$V957&gt;0),$V957,12)))</f>
        <v/>
      </c>
      <c r="X957" s="37">
        <f>IF(ISNUMBER($P957),$P957,IncPct)</f>
        <v/>
      </c>
      <c r="Y957" s="39">
        <f>IF($W957=0,0,MAX(0,MIN($W957,IncMonth-1))+MAX(0,$W957-IncMonth+1)*(1+$X957))</f>
        <v/>
      </c>
      <c r="Z957" s="40">
        <f>IF($C957="",0,IFERROR(INDEX(Departments!$B$5:$B$54,MATCH($C957,Departments!$A$5:$A$54,0)),0))</f>
        <v/>
      </c>
      <c r="AA957" s="41">
        <f>N($L957)*$Y957</f>
        <v/>
      </c>
      <c r="AB957" s="41">
        <f>N($M957)*$Y957</f>
        <v/>
      </c>
      <c r="AC957" s="41">
        <f>$AA957*$Z957</f>
        <v/>
      </c>
      <c r="AD957" s="41">
        <f>$AA957*BonusMonths/12</f>
        <v/>
      </c>
      <c r="AE957" s="41">
        <f>($AA957+SI_Gross*$AB957)*IF($Q957=1,SI_O,SI_E)</f>
        <v/>
      </c>
      <c r="AF957" s="41">
        <f>IF($Q957=1,0,$AA957*EOSB)</f>
        <v/>
      </c>
      <c r="AG957" s="41">
        <f>$AN957*$W957</f>
        <v/>
      </c>
      <c r="AH957" s="41">
        <f>SUM($AA957:$AG957)</f>
        <v/>
      </c>
      <c r="AI957" s="41">
        <f>12*($AM957+$AN957)</f>
        <v/>
      </c>
      <c r="AJ957" s="41">
        <f>$AM957*((IncMonth-1)+(13-IncMonth)*(1+$X957))+12*$AN957</f>
        <v/>
      </c>
      <c r="AK957" s="41">
        <f>IF($R957=1,N($L957)+N($M957),0)</f>
        <v/>
      </c>
      <c r="AL957">
        <f>IF($C957="","",IF(N($L957)&lt;=0,"Basic salary missing",IF(ISNA(MATCH($C957,Departments!$A$5:$A$54,0)),"Department not on Departments sheet",IF(AND($I957&lt;&gt;"",NOT(ISNUMBER($I957))),"Date of birth is text, not a date",IF(AND($K957&lt;&gt;"",NOT(ISNUMBER($K957))),"Contract end is text, not a date","")))))</f>
        <v/>
      </c>
      <c r="AM957" s="41">
        <f>IF($R957=0,0,N($L957)*(1+$Z957+BonusMonths/12+IF($Q957=1,0,EOSB))+N($M957)+(N($L957)+SI_Gross*N($M957))*IF($Q957=1,SI_O,SI_E))</f>
        <v/>
      </c>
      <c r="AN957" s="41">
        <f>IF($R957=0,0,(IF($Q957=1,MedO,MedE+Ticket)+Training)/12)</f>
        <v/>
      </c>
    </row>
    <row r="958">
      <c r="I958" s="35" t="n"/>
      <c r="J958" s="35" t="n"/>
      <c r="K958" s="35" t="n"/>
      <c r="L958" s="36" t="n"/>
      <c r="M958" s="36" t="n"/>
      <c r="P958" s="37" t="n"/>
      <c r="Q958" s="38">
        <f>IF($C958="",0,IF(OR(LOWER(TRIM($G958))="omani",LOWER(TRIM($G958))="oman",LOWER(TRIM($G958))="om",LOWER(TRIM($G958))="local"),1,0))</f>
        <v/>
      </c>
      <c r="R958" s="38">
        <f>IF($C958="",0,IF(OR(ISNUMBER(SEARCH("resign",$N958)),ISNUMBER(SEARCH("terminat",$N958)),ISNUMBER(SEARCH("inactive",$N958)),ISNUMBER(SEARCH("vacan",$N958)),ISNUMBER(SEARCH("deceased",$N958)),ISNUMBER(SEARCH("separated",$N958))),0,1))</f>
        <v/>
      </c>
      <c r="S958">
        <f>IF(OR($R958=0,NOT(ISNUMBER($I958))),"",IFERROR(DATEDIF($I958,DATE(FY,1,1),"y"),""))</f>
        <v/>
      </c>
      <c r="T958">
        <f>IF(OR($R958=0,NOT(ISNUMBER($J958))),"",IFERROR(DATEDIF($J958,DATE(FY,1,1),"y"),0))</f>
        <v/>
      </c>
      <c r="U958" s="38">
        <f>IF(OR($R958=0,NOT(ISNUMBER($I958))),0,IF(YEAR($I958)+IF($Q958=1,RetAgeO,RetAgeE)=FY,MONTH($I958),IF(YEAR($I958)+IF($Q958=1,RetAgeO,RetAgeE)&lt;FY,1,0)))</f>
        <v/>
      </c>
      <c r="V958" s="38">
        <f>IF(OR($R958=0,NOT(ISNUMBER($K958))),0,IF(YEAR($K958)=FY,MONTH($K958),IF(YEAR($K958)&lt;FY,1,0)))</f>
        <v/>
      </c>
      <c r="W958" s="38">
        <f>IF($R958=0,0,MIN(12,IF(AND(ISNUMBER($O958),$O958&gt;=1,$O958&lt;=12),INT($O958),12),IF(AND(RetireExit="Yes",$U958&gt;0),$U958,12),IF(AND(ContractExit="Yes",$V958&gt;0),$V958,12)))</f>
        <v/>
      </c>
      <c r="X958" s="37">
        <f>IF(ISNUMBER($P958),$P958,IncPct)</f>
        <v/>
      </c>
      <c r="Y958" s="39">
        <f>IF($W958=0,0,MAX(0,MIN($W958,IncMonth-1))+MAX(0,$W958-IncMonth+1)*(1+$X958))</f>
        <v/>
      </c>
      <c r="Z958" s="40">
        <f>IF($C958="",0,IFERROR(INDEX(Departments!$B$5:$B$54,MATCH($C958,Departments!$A$5:$A$54,0)),0))</f>
        <v/>
      </c>
      <c r="AA958" s="41">
        <f>N($L958)*$Y958</f>
        <v/>
      </c>
      <c r="AB958" s="41">
        <f>N($M958)*$Y958</f>
        <v/>
      </c>
      <c r="AC958" s="41">
        <f>$AA958*$Z958</f>
        <v/>
      </c>
      <c r="AD958" s="41">
        <f>$AA958*BonusMonths/12</f>
        <v/>
      </c>
      <c r="AE958" s="41">
        <f>($AA958+SI_Gross*$AB958)*IF($Q958=1,SI_O,SI_E)</f>
        <v/>
      </c>
      <c r="AF958" s="41">
        <f>IF($Q958=1,0,$AA958*EOSB)</f>
        <v/>
      </c>
      <c r="AG958" s="41">
        <f>$AN958*$W958</f>
        <v/>
      </c>
      <c r="AH958" s="41">
        <f>SUM($AA958:$AG958)</f>
        <v/>
      </c>
      <c r="AI958" s="41">
        <f>12*($AM958+$AN958)</f>
        <v/>
      </c>
      <c r="AJ958" s="41">
        <f>$AM958*((IncMonth-1)+(13-IncMonth)*(1+$X958))+12*$AN958</f>
        <v/>
      </c>
      <c r="AK958" s="41">
        <f>IF($R958=1,N($L958)+N($M958),0)</f>
        <v/>
      </c>
      <c r="AL958">
        <f>IF($C958="","",IF(N($L958)&lt;=0,"Basic salary missing",IF(ISNA(MATCH($C958,Departments!$A$5:$A$54,0)),"Department not on Departments sheet",IF(AND($I958&lt;&gt;"",NOT(ISNUMBER($I958))),"Date of birth is text, not a date",IF(AND($K958&lt;&gt;"",NOT(ISNUMBER($K958))),"Contract end is text, not a date","")))))</f>
        <v/>
      </c>
      <c r="AM958" s="41">
        <f>IF($R958=0,0,N($L958)*(1+$Z958+BonusMonths/12+IF($Q958=1,0,EOSB))+N($M958)+(N($L958)+SI_Gross*N($M958))*IF($Q958=1,SI_O,SI_E))</f>
        <v/>
      </c>
      <c r="AN958" s="41">
        <f>IF($R958=0,0,(IF($Q958=1,MedO,MedE+Ticket)+Training)/12)</f>
        <v/>
      </c>
    </row>
    <row r="959">
      <c r="I959" s="35" t="n"/>
      <c r="J959" s="35" t="n"/>
      <c r="K959" s="35" t="n"/>
      <c r="L959" s="36" t="n"/>
      <c r="M959" s="36" t="n"/>
      <c r="P959" s="37" t="n"/>
      <c r="Q959" s="38">
        <f>IF($C959="",0,IF(OR(LOWER(TRIM($G959))="omani",LOWER(TRIM($G959))="oman",LOWER(TRIM($G959))="om",LOWER(TRIM($G959))="local"),1,0))</f>
        <v/>
      </c>
      <c r="R959" s="38">
        <f>IF($C959="",0,IF(OR(ISNUMBER(SEARCH("resign",$N959)),ISNUMBER(SEARCH("terminat",$N959)),ISNUMBER(SEARCH("inactive",$N959)),ISNUMBER(SEARCH("vacan",$N959)),ISNUMBER(SEARCH("deceased",$N959)),ISNUMBER(SEARCH("separated",$N959))),0,1))</f>
        <v/>
      </c>
      <c r="S959">
        <f>IF(OR($R959=0,NOT(ISNUMBER($I959))),"",IFERROR(DATEDIF($I959,DATE(FY,1,1),"y"),""))</f>
        <v/>
      </c>
      <c r="T959">
        <f>IF(OR($R959=0,NOT(ISNUMBER($J959))),"",IFERROR(DATEDIF($J959,DATE(FY,1,1),"y"),0))</f>
        <v/>
      </c>
      <c r="U959" s="38">
        <f>IF(OR($R959=0,NOT(ISNUMBER($I959))),0,IF(YEAR($I959)+IF($Q959=1,RetAgeO,RetAgeE)=FY,MONTH($I959),IF(YEAR($I959)+IF($Q959=1,RetAgeO,RetAgeE)&lt;FY,1,0)))</f>
        <v/>
      </c>
      <c r="V959" s="38">
        <f>IF(OR($R959=0,NOT(ISNUMBER($K959))),0,IF(YEAR($K959)=FY,MONTH($K959),IF(YEAR($K959)&lt;FY,1,0)))</f>
        <v/>
      </c>
      <c r="W959" s="38">
        <f>IF($R959=0,0,MIN(12,IF(AND(ISNUMBER($O959),$O959&gt;=1,$O959&lt;=12),INT($O959),12),IF(AND(RetireExit="Yes",$U959&gt;0),$U959,12),IF(AND(ContractExit="Yes",$V959&gt;0),$V959,12)))</f>
        <v/>
      </c>
      <c r="X959" s="37">
        <f>IF(ISNUMBER($P959),$P959,IncPct)</f>
        <v/>
      </c>
      <c r="Y959" s="39">
        <f>IF($W959=0,0,MAX(0,MIN($W959,IncMonth-1))+MAX(0,$W959-IncMonth+1)*(1+$X959))</f>
        <v/>
      </c>
      <c r="Z959" s="40">
        <f>IF($C959="",0,IFERROR(INDEX(Departments!$B$5:$B$54,MATCH($C959,Departments!$A$5:$A$54,0)),0))</f>
        <v/>
      </c>
      <c r="AA959" s="41">
        <f>N($L959)*$Y959</f>
        <v/>
      </c>
      <c r="AB959" s="41">
        <f>N($M959)*$Y959</f>
        <v/>
      </c>
      <c r="AC959" s="41">
        <f>$AA959*$Z959</f>
        <v/>
      </c>
      <c r="AD959" s="41">
        <f>$AA959*BonusMonths/12</f>
        <v/>
      </c>
      <c r="AE959" s="41">
        <f>($AA959+SI_Gross*$AB959)*IF($Q959=1,SI_O,SI_E)</f>
        <v/>
      </c>
      <c r="AF959" s="41">
        <f>IF($Q959=1,0,$AA959*EOSB)</f>
        <v/>
      </c>
      <c r="AG959" s="41">
        <f>$AN959*$W959</f>
        <v/>
      </c>
      <c r="AH959" s="41">
        <f>SUM($AA959:$AG959)</f>
        <v/>
      </c>
      <c r="AI959" s="41">
        <f>12*($AM959+$AN959)</f>
        <v/>
      </c>
      <c r="AJ959" s="41">
        <f>$AM959*((IncMonth-1)+(13-IncMonth)*(1+$X959))+12*$AN959</f>
        <v/>
      </c>
      <c r="AK959" s="41">
        <f>IF($R959=1,N($L959)+N($M959),0)</f>
        <v/>
      </c>
      <c r="AL959">
        <f>IF($C959="","",IF(N($L959)&lt;=0,"Basic salary missing",IF(ISNA(MATCH($C959,Departments!$A$5:$A$54,0)),"Department not on Departments sheet",IF(AND($I959&lt;&gt;"",NOT(ISNUMBER($I959))),"Date of birth is text, not a date",IF(AND($K959&lt;&gt;"",NOT(ISNUMBER($K959))),"Contract end is text, not a date","")))))</f>
        <v/>
      </c>
      <c r="AM959" s="41">
        <f>IF($R959=0,0,N($L959)*(1+$Z959+BonusMonths/12+IF($Q959=1,0,EOSB))+N($M959)+(N($L959)+SI_Gross*N($M959))*IF($Q959=1,SI_O,SI_E))</f>
        <v/>
      </c>
      <c r="AN959" s="41">
        <f>IF($R959=0,0,(IF($Q959=1,MedO,MedE+Ticket)+Training)/12)</f>
        <v/>
      </c>
    </row>
    <row r="960">
      <c r="I960" s="35" t="n"/>
      <c r="J960" s="35" t="n"/>
      <c r="K960" s="35" t="n"/>
      <c r="L960" s="36" t="n"/>
      <c r="M960" s="36" t="n"/>
      <c r="P960" s="37" t="n"/>
      <c r="Q960" s="38">
        <f>IF($C960="",0,IF(OR(LOWER(TRIM($G960))="omani",LOWER(TRIM($G960))="oman",LOWER(TRIM($G960))="om",LOWER(TRIM($G960))="local"),1,0))</f>
        <v/>
      </c>
      <c r="R960" s="38">
        <f>IF($C960="",0,IF(OR(ISNUMBER(SEARCH("resign",$N960)),ISNUMBER(SEARCH("terminat",$N960)),ISNUMBER(SEARCH("inactive",$N960)),ISNUMBER(SEARCH("vacan",$N960)),ISNUMBER(SEARCH("deceased",$N960)),ISNUMBER(SEARCH("separated",$N960))),0,1))</f>
        <v/>
      </c>
      <c r="S960">
        <f>IF(OR($R960=0,NOT(ISNUMBER($I960))),"",IFERROR(DATEDIF($I960,DATE(FY,1,1),"y"),""))</f>
        <v/>
      </c>
      <c r="T960">
        <f>IF(OR($R960=0,NOT(ISNUMBER($J960))),"",IFERROR(DATEDIF($J960,DATE(FY,1,1),"y"),0))</f>
        <v/>
      </c>
      <c r="U960" s="38">
        <f>IF(OR($R960=0,NOT(ISNUMBER($I960))),0,IF(YEAR($I960)+IF($Q960=1,RetAgeO,RetAgeE)=FY,MONTH($I960),IF(YEAR($I960)+IF($Q960=1,RetAgeO,RetAgeE)&lt;FY,1,0)))</f>
        <v/>
      </c>
      <c r="V960" s="38">
        <f>IF(OR($R960=0,NOT(ISNUMBER($K960))),0,IF(YEAR($K960)=FY,MONTH($K960),IF(YEAR($K960)&lt;FY,1,0)))</f>
        <v/>
      </c>
      <c r="W960" s="38">
        <f>IF($R960=0,0,MIN(12,IF(AND(ISNUMBER($O960),$O960&gt;=1,$O960&lt;=12),INT($O960),12),IF(AND(RetireExit="Yes",$U960&gt;0),$U960,12),IF(AND(ContractExit="Yes",$V960&gt;0),$V960,12)))</f>
        <v/>
      </c>
      <c r="X960" s="37">
        <f>IF(ISNUMBER($P960),$P960,IncPct)</f>
        <v/>
      </c>
      <c r="Y960" s="39">
        <f>IF($W960=0,0,MAX(0,MIN($W960,IncMonth-1))+MAX(0,$W960-IncMonth+1)*(1+$X960))</f>
        <v/>
      </c>
      <c r="Z960" s="40">
        <f>IF($C960="",0,IFERROR(INDEX(Departments!$B$5:$B$54,MATCH($C960,Departments!$A$5:$A$54,0)),0))</f>
        <v/>
      </c>
      <c r="AA960" s="41">
        <f>N($L960)*$Y960</f>
        <v/>
      </c>
      <c r="AB960" s="41">
        <f>N($M960)*$Y960</f>
        <v/>
      </c>
      <c r="AC960" s="41">
        <f>$AA960*$Z960</f>
        <v/>
      </c>
      <c r="AD960" s="41">
        <f>$AA960*BonusMonths/12</f>
        <v/>
      </c>
      <c r="AE960" s="41">
        <f>($AA960+SI_Gross*$AB960)*IF($Q960=1,SI_O,SI_E)</f>
        <v/>
      </c>
      <c r="AF960" s="41">
        <f>IF($Q960=1,0,$AA960*EOSB)</f>
        <v/>
      </c>
      <c r="AG960" s="41">
        <f>$AN960*$W960</f>
        <v/>
      </c>
      <c r="AH960" s="41">
        <f>SUM($AA960:$AG960)</f>
        <v/>
      </c>
      <c r="AI960" s="41">
        <f>12*($AM960+$AN960)</f>
        <v/>
      </c>
      <c r="AJ960" s="41">
        <f>$AM960*((IncMonth-1)+(13-IncMonth)*(1+$X960))+12*$AN960</f>
        <v/>
      </c>
      <c r="AK960" s="41">
        <f>IF($R960=1,N($L960)+N($M960),0)</f>
        <v/>
      </c>
      <c r="AL960">
        <f>IF($C960="","",IF(N($L960)&lt;=0,"Basic salary missing",IF(ISNA(MATCH($C960,Departments!$A$5:$A$54,0)),"Department not on Departments sheet",IF(AND($I960&lt;&gt;"",NOT(ISNUMBER($I960))),"Date of birth is text, not a date",IF(AND($K960&lt;&gt;"",NOT(ISNUMBER($K960))),"Contract end is text, not a date","")))))</f>
        <v/>
      </c>
      <c r="AM960" s="41">
        <f>IF($R960=0,0,N($L960)*(1+$Z960+BonusMonths/12+IF($Q960=1,0,EOSB))+N($M960)+(N($L960)+SI_Gross*N($M960))*IF($Q960=1,SI_O,SI_E))</f>
        <v/>
      </c>
      <c r="AN960" s="41">
        <f>IF($R960=0,0,(IF($Q960=1,MedO,MedE+Ticket)+Training)/12)</f>
        <v/>
      </c>
    </row>
    <row r="961">
      <c r="I961" s="35" t="n"/>
      <c r="J961" s="35" t="n"/>
      <c r="K961" s="35" t="n"/>
      <c r="L961" s="36" t="n"/>
      <c r="M961" s="36" t="n"/>
      <c r="P961" s="37" t="n"/>
      <c r="Q961" s="38">
        <f>IF($C961="",0,IF(OR(LOWER(TRIM($G961))="omani",LOWER(TRIM($G961))="oman",LOWER(TRIM($G961))="om",LOWER(TRIM($G961))="local"),1,0))</f>
        <v/>
      </c>
      <c r="R961" s="38">
        <f>IF($C961="",0,IF(OR(ISNUMBER(SEARCH("resign",$N961)),ISNUMBER(SEARCH("terminat",$N961)),ISNUMBER(SEARCH("inactive",$N961)),ISNUMBER(SEARCH("vacan",$N961)),ISNUMBER(SEARCH("deceased",$N961)),ISNUMBER(SEARCH("separated",$N961))),0,1))</f>
        <v/>
      </c>
      <c r="S961">
        <f>IF(OR($R961=0,NOT(ISNUMBER($I961))),"",IFERROR(DATEDIF($I961,DATE(FY,1,1),"y"),""))</f>
        <v/>
      </c>
      <c r="T961">
        <f>IF(OR($R961=0,NOT(ISNUMBER($J961))),"",IFERROR(DATEDIF($J961,DATE(FY,1,1),"y"),0))</f>
        <v/>
      </c>
      <c r="U961" s="38">
        <f>IF(OR($R961=0,NOT(ISNUMBER($I961))),0,IF(YEAR($I961)+IF($Q961=1,RetAgeO,RetAgeE)=FY,MONTH($I961),IF(YEAR($I961)+IF($Q961=1,RetAgeO,RetAgeE)&lt;FY,1,0)))</f>
        <v/>
      </c>
      <c r="V961" s="38">
        <f>IF(OR($R961=0,NOT(ISNUMBER($K961))),0,IF(YEAR($K961)=FY,MONTH($K961),IF(YEAR($K961)&lt;FY,1,0)))</f>
        <v/>
      </c>
      <c r="W961" s="38">
        <f>IF($R961=0,0,MIN(12,IF(AND(ISNUMBER($O961),$O961&gt;=1,$O961&lt;=12),INT($O961),12),IF(AND(RetireExit="Yes",$U961&gt;0),$U961,12),IF(AND(ContractExit="Yes",$V961&gt;0),$V961,12)))</f>
        <v/>
      </c>
      <c r="X961" s="37">
        <f>IF(ISNUMBER($P961),$P961,IncPct)</f>
        <v/>
      </c>
      <c r="Y961" s="39">
        <f>IF($W961=0,0,MAX(0,MIN($W961,IncMonth-1))+MAX(0,$W961-IncMonth+1)*(1+$X961))</f>
        <v/>
      </c>
      <c r="Z961" s="40">
        <f>IF($C961="",0,IFERROR(INDEX(Departments!$B$5:$B$54,MATCH($C961,Departments!$A$5:$A$54,0)),0))</f>
        <v/>
      </c>
      <c r="AA961" s="41">
        <f>N($L961)*$Y961</f>
        <v/>
      </c>
      <c r="AB961" s="41">
        <f>N($M961)*$Y961</f>
        <v/>
      </c>
      <c r="AC961" s="41">
        <f>$AA961*$Z961</f>
        <v/>
      </c>
      <c r="AD961" s="41">
        <f>$AA961*BonusMonths/12</f>
        <v/>
      </c>
      <c r="AE961" s="41">
        <f>($AA961+SI_Gross*$AB961)*IF($Q961=1,SI_O,SI_E)</f>
        <v/>
      </c>
      <c r="AF961" s="41">
        <f>IF($Q961=1,0,$AA961*EOSB)</f>
        <v/>
      </c>
      <c r="AG961" s="41">
        <f>$AN961*$W961</f>
        <v/>
      </c>
      <c r="AH961" s="41">
        <f>SUM($AA961:$AG961)</f>
        <v/>
      </c>
      <c r="AI961" s="41">
        <f>12*($AM961+$AN961)</f>
        <v/>
      </c>
      <c r="AJ961" s="41">
        <f>$AM961*((IncMonth-1)+(13-IncMonth)*(1+$X961))+12*$AN961</f>
        <v/>
      </c>
      <c r="AK961" s="41">
        <f>IF($R961=1,N($L961)+N($M961),0)</f>
        <v/>
      </c>
      <c r="AL961">
        <f>IF($C961="","",IF(N($L961)&lt;=0,"Basic salary missing",IF(ISNA(MATCH($C961,Departments!$A$5:$A$54,0)),"Department not on Departments sheet",IF(AND($I961&lt;&gt;"",NOT(ISNUMBER($I961))),"Date of birth is text, not a date",IF(AND($K961&lt;&gt;"",NOT(ISNUMBER($K961))),"Contract end is text, not a date","")))))</f>
        <v/>
      </c>
      <c r="AM961" s="41">
        <f>IF($R961=0,0,N($L961)*(1+$Z961+BonusMonths/12+IF($Q961=1,0,EOSB))+N($M961)+(N($L961)+SI_Gross*N($M961))*IF($Q961=1,SI_O,SI_E))</f>
        <v/>
      </c>
      <c r="AN961" s="41">
        <f>IF($R961=0,0,(IF($Q961=1,MedO,MedE+Ticket)+Training)/12)</f>
        <v/>
      </c>
    </row>
    <row r="962">
      <c r="I962" s="35" t="n"/>
      <c r="J962" s="35" t="n"/>
      <c r="K962" s="35" t="n"/>
      <c r="L962" s="36" t="n"/>
      <c r="M962" s="36" t="n"/>
      <c r="P962" s="37" t="n"/>
      <c r="Q962" s="38">
        <f>IF($C962="",0,IF(OR(LOWER(TRIM($G962))="omani",LOWER(TRIM($G962))="oman",LOWER(TRIM($G962))="om",LOWER(TRIM($G962))="local"),1,0))</f>
        <v/>
      </c>
      <c r="R962" s="38">
        <f>IF($C962="",0,IF(OR(ISNUMBER(SEARCH("resign",$N962)),ISNUMBER(SEARCH("terminat",$N962)),ISNUMBER(SEARCH("inactive",$N962)),ISNUMBER(SEARCH("vacan",$N962)),ISNUMBER(SEARCH("deceased",$N962)),ISNUMBER(SEARCH("separated",$N962))),0,1))</f>
        <v/>
      </c>
      <c r="S962">
        <f>IF(OR($R962=0,NOT(ISNUMBER($I962))),"",IFERROR(DATEDIF($I962,DATE(FY,1,1),"y"),""))</f>
        <v/>
      </c>
      <c r="T962">
        <f>IF(OR($R962=0,NOT(ISNUMBER($J962))),"",IFERROR(DATEDIF($J962,DATE(FY,1,1),"y"),0))</f>
        <v/>
      </c>
      <c r="U962" s="38">
        <f>IF(OR($R962=0,NOT(ISNUMBER($I962))),0,IF(YEAR($I962)+IF($Q962=1,RetAgeO,RetAgeE)=FY,MONTH($I962),IF(YEAR($I962)+IF($Q962=1,RetAgeO,RetAgeE)&lt;FY,1,0)))</f>
        <v/>
      </c>
      <c r="V962" s="38">
        <f>IF(OR($R962=0,NOT(ISNUMBER($K962))),0,IF(YEAR($K962)=FY,MONTH($K962),IF(YEAR($K962)&lt;FY,1,0)))</f>
        <v/>
      </c>
      <c r="W962" s="38">
        <f>IF($R962=0,0,MIN(12,IF(AND(ISNUMBER($O962),$O962&gt;=1,$O962&lt;=12),INT($O962),12),IF(AND(RetireExit="Yes",$U962&gt;0),$U962,12),IF(AND(ContractExit="Yes",$V962&gt;0),$V962,12)))</f>
        <v/>
      </c>
      <c r="X962" s="37">
        <f>IF(ISNUMBER($P962),$P962,IncPct)</f>
        <v/>
      </c>
      <c r="Y962" s="39">
        <f>IF($W962=0,0,MAX(0,MIN($W962,IncMonth-1))+MAX(0,$W962-IncMonth+1)*(1+$X962))</f>
        <v/>
      </c>
      <c r="Z962" s="40">
        <f>IF($C962="",0,IFERROR(INDEX(Departments!$B$5:$B$54,MATCH($C962,Departments!$A$5:$A$54,0)),0))</f>
        <v/>
      </c>
      <c r="AA962" s="41">
        <f>N($L962)*$Y962</f>
        <v/>
      </c>
      <c r="AB962" s="41">
        <f>N($M962)*$Y962</f>
        <v/>
      </c>
      <c r="AC962" s="41">
        <f>$AA962*$Z962</f>
        <v/>
      </c>
      <c r="AD962" s="41">
        <f>$AA962*BonusMonths/12</f>
        <v/>
      </c>
      <c r="AE962" s="41">
        <f>($AA962+SI_Gross*$AB962)*IF($Q962=1,SI_O,SI_E)</f>
        <v/>
      </c>
      <c r="AF962" s="41">
        <f>IF($Q962=1,0,$AA962*EOSB)</f>
        <v/>
      </c>
      <c r="AG962" s="41">
        <f>$AN962*$W962</f>
        <v/>
      </c>
      <c r="AH962" s="41">
        <f>SUM($AA962:$AG962)</f>
        <v/>
      </c>
      <c r="AI962" s="41">
        <f>12*($AM962+$AN962)</f>
        <v/>
      </c>
      <c r="AJ962" s="41">
        <f>$AM962*((IncMonth-1)+(13-IncMonth)*(1+$X962))+12*$AN962</f>
        <v/>
      </c>
      <c r="AK962" s="41">
        <f>IF($R962=1,N($L962)+N($M962),0)</f>
        <v/>
      </c>
      <c r="AL962">
        <f>IF($C962="","",IF(N($L962)&lt;=0,"Basic salary missing",IF(ISNA(MATCH($C962,Departments!$A$5:$A$54,0)),"Department not on Departments sheet",IF(AND($I962&lt;&gt;"",NOT(ISNUMBER($I962))),"Date of birth is text, not a date",IF(AND($K962&lt;&gt;"",NOT(ISNUMBER($K962))),"Contract end is text, not a date","")))))</f>
        <v/>
      </c>
      <c r="AM962" s="41">
        <f>IF($R962=0,0,N($L962)*(1+$Z962+BonusMonths/12+IF($Q962=1,0,EOSB))+N($M962)+(N($L962)+SI_Gross*N($M962))*IF($Q962=1,SI_O,SI_E))</f>
        <v/>
      </c>
      <c r="AN962" s="41">
        <f>IF($R962=0,0,(IF($Q962=1,MedO,MedE+Ticket)+Training)/12)</f>
        <v/>
      </c>
    </row>
    <row r="963">
      <c r="I963" s="35" t="n"/>
      <c r="J963" s="35" t="n"/>
      <c r="K963" s="35" t="n"/>
      <c r="L963" s="36" t="n"/>
      <c r="M963" s="36" t="n"/>
      <c r="P963" s="37" t="n"/>
      <c r="Q963" s="38">
        <f>IF($C963="",0,IF(OR(LOWER(TRIM($G963))="omani",LOWER(TRIM($G963))="oman",LOWER(TRIM($G963))="om",LOWER(TRIM($G963))="local"),1,0))</f>
        <v/>
      </c>
      <c r="R963" s="38">
        <f>IF($C963="",0,IF(OR(ISNUMBER(SEARCH("resign",$N963)),ISNUMBER(SEARCH("terminat",$N963)),ISNUMBER(SEARCH("inactive",$N963)),ISNUMBER(SEARCH("vacan",$N963)),ISNUMBER(SEARCH("deceased",$N963)),ISNUMBER(SEARCH("separated",$N963))),0,1))</f>
        <v/>
      </c>
      <c r="S963">
        <f>IF(OR($R963=0,NOT(ISNUMBER($I963))),"",IFERROR(DATEDIF($I963,DATE(FY,1,1),"y"),""))</f>
        <v/>
      </c>
      <c r="T963">
        <f>IF(OR($R963=0,NOT(ISNUMBER($J963))),"",IFERROR(DATEDIF($J963,DATE(FY,1,1),"y"),0))</f>
        <v/>
      </c>
      <c r="U963" s="38">
        <f>IF(OR($R963=0,NOT(ISNUMBER($I963))),0,IF(YEAR($I963)+IF($Q963=1,RetAgeO,RetAgeE)=FY,MONTH($I963),IF(YEAR($I963)+IF($Q963=1,RetAgeO,RetAgeE)&lt;FY,1,0)))</f>
        <v/>
      </c>
      <c r="V963" s="38">
        <f>IF(OR($R963=0,NOT(ISNUMBER($K963))),0,IF(YEAR($K963)=FY,MONTH($K963),IF(YEAR($K963)&lt;FY,1,0)))</f>
        <v/>
      </c>
      <c r="W963" s="38">
        <f>IF($R963=0,0,MIN(12,IF(AND(ISNUMBER($O963),$O963&gt;=1,$O963&lt;=12),INT($O963),12),IF(AND(RetireExit="Yes",$U963&gt;0),$U963,12),IF(AND(ContractExit="Yes",$V963&gt;0),$V963,12)))</f>
        <v/>
      </c>
      <c r="X963" s="37">
        <f>IF(ISNUMBER($P963),$P963,IncPct)</f>
        <v/>
      </c>
      <c r="Y963" s="39">
        <f>IF($W963=0,0,MAX(0,MIN($W963,IncMonth-1))+MAX(0,$W963-IncMonth+1)*(1+$X963))</f>
        <v/>
      </c>
      <c r="Z963" s="40">
        <f>IF($C963="",0,IFERROR(INDEX(Departments!$B$5:$B$54,MATCH($C963,Departments!$A$5:$A$54,0)),0))</f>
        <v/>
      </c>
      <c r="AA963" s="41">
        <f>N($L963)*$Y963</f>
        <v/>
      </c>
      <c r="AB963" s="41">
        <f>N($M963)*$Y963</f>
        <v/>
      </c>
      <c r="AC963" s="41">
        <f>$AA963*$Z963</f>
        <v/>
      </c>
      <c r="AD963" s="41">
        <f>$AA963*BonusMonths/12</f>
        <v/>
      </c>
      <c r="AE963" s="41">
        <f>($AA963+SI_Gross*$AB963)*IF($Q963=1,SI_O,SI_E)</f>
        <v/>
      </c>
      <c r="AF963" s="41">
        <f>IF($Q963=1,0,$AA963*EOSB)</f>
        <v/>
      </c>
      <c r="AG963" s="41">
        <f>$AN963*$W963</f>
        <v/>
      </c>
      <c r="AH963" s="41">
        <f>SUM($AA963:$AG963)</f>
        <v/>
      </c>
      <c r="AI963" s="41">
        <f>12*($AM963+$AN963)</f>
        <v/>
      </c>
      <c r="AJ963" s="41">
        <f>$AM963*((IncMonth-1)+(13-IncMonth)*(1+$X963))+12*$AN963</f>
        <v/>
      </c>
      <c r="AK963" s="41">
        <f>IF($R963=1,N($L963)+N($M963),0)</f>
        <v/>
      </c>
      <c r="AL963">
        <f>IF($C963="","",IF(N($L963)&lt;=0,"Basic salary missing",IF(ISNA(MATCH($C963,Departments!$A$5:$A$54,0)),"Department not on Departments sheet",IF(AND($I963&lt;&gt;"",NOT(ISNUMBER($I963))),"Date of birth is text, not a date",IF(AND($K963&lt;&gt;"",NOT(ISNUMBER($K963))),"Contract end is text, not a date","")))))</f>
        <v/>
      </c>
      <c r="AM963" s="41">
        <f>IF($R963=0,0,N($L963)*(1+$Z963+BonusMonths/12+IF($Q963=1,0,EOSB))+N($M963)+(N($L963)+SI_Gross*N($M963))*IF($Q963=1,SI_O,SI_E))</f>
        <v/>
      </c>
      <c r="AN963" s="41">
        <f>IF($R963=0,0,(IF($Q963=1,MedO,MedE+Ticket)+Training)/12)</f>
        <v/>
      </c>
    </row>
    <row r="964">
      <c r="I964" s="35" t="n"/>
      <c r="J964" s="35" t="n"/>
      <c r="K964" s="35" t="n"/>
      <c r="L964" s="36" t="n"/>
      <c r="M964" s="36" t="n"/>
      <c r="P964" s="37" t="n"/>
      <c r="Q964" s="38">
        <f>IF($C964="",0,IF(OR(LOWER(TRIM($G964))="omani",LOWER(TRIM($G964))="oman",LOWER(TRIM($G964))="om",LOWER(TRIM($G964))="local"),1,0))</f>
        <v/>
      </c>
      <c r="R964" s="38">
        <f>IF($C964="",0,IF(OR(ISNUMBER(SEARCH("resign",$N964)),ISNUMBER(SEARCH("terminat",$N964)),ISNUMBER(SEARCH("inactive",$N964)),ISNUMBER(SEARCH("vacan",$N964)),ISNUMBER(SEARCH("deceased",$N964)),ISNUMBER(SEARCH("separated",$N964))),0,1))</f>
        <v/>
      </c>
      <c r="S964">
        <f>IF(OR($R964=0,NOT(ISNUMBER($I964))),"",IFERROR(DATEDIF($I964,DATE(FY,1,1),"y"),""))</f>
        <v/>
      </c>
      <c r="T964">
        <f>IF(OR($R964=0,NOT(ISNUMBER($J964))),"",IFERROR(DATEDIF($J964,DATE(FY,1,1),"y"),0))</f>
        <v/>
      </c>
      <c r="U964" s="38">
        <f>IF(OR($R964=0,NOT(ISNUMBER($I964))),0,IF(YEAR($I964)+IF($Q964=1,RetAgeO,RetAgeE)=FY,MONTH($I964),IF(YEAR($I964)+IF($Q964=1,RetAgeO,RetAgeE)&lt;FY,1,0)))</f>
        <v/>
      </c>
      <c r="V964" s="38">
        <f>IF(OR($R964=0,NOT(ISNUMBER($K964))),0,IF(YEAR($K964)=FY,MONTH($K964),IF(YEAR($K964)&lt;FY,1,0)))</f>
        <v/>
      </c>
      <c r="W964" s="38">
        <f>IF($R964=0,0,MIN(12,IF(AND(ISNUMBER($O964),$O964&gt;=1,$O964&lt;=12),INT($O964),12),IF(AND(RetireExit="Yes",$U964&gt;0),$U964,12),IF(AND(ContractExit="Yes",$V964&gt;0),$V964,12)))</f>
        <v/>
      </c>
      <c r="X964" s="37">
        <f>IF(ISNUMBER($P964),$P964,IncPct)</f>
        <v/>
      </c>
      <c r="Y964" s="39">
        <f>IF($W964=0,0,MAX(0,MIN($W964,IncMonth-1))+MAX(0,$W964-IncMonth+1)*(1+$X964))</f>
        <v/>
      </c>
      <c r="Z964" s="40">
        <f>IF($C964="",0,IFERROR(INDEX(Departments!$B$5:$B$54,MATCH($C964,Departments!$A$5:$A$54,0)),0))</f>
        <v/>
      </c>
      <c r="AA964" s="41">
        <f>N($L964)*$Y964</f>
        <v/>
      </c>
      <c r="AB964" s="41">
        <f>N($M964)*$Y964</f>
        <v/>
      </c>
      <c r="AC964" s="41">
        <f>$AA964*$Z964</f>
        <v/>
      </c>
      <c r="AD964" s="41">
        <f>$AA964*BonusMonths/12</f>
        <v/>
      </c>
      <c r="AE964" s="41">
        <f>($AA964+SI_Gross*$AB964)*IF($Q964=1,SI_O,SI_E)</f>
        <v/>
      </c>
      <c r="AF964" s="41">
        <f>IF($Q964=1,0,$AA964*EOSB)</f>
        <v/>
      </c>
      <c r="AG964" s="41">
        <f>$AN964*$W964</f>
        <v/>
      </c>
      <c r="AH964" s="41">
        <f>SUM($AA964:$AG964)</f>
        <v/>
      </c>
      <c r="AI964" s="41">
        <f>12*($AM964+$AN964)</f>
        <v/>
      </c>
      <c r="AJ964" s="41">
        <f>$AM964*((IncMonth-1)+(13-IncMonth)*(1+$X964))+12*$AN964</f>
        <v/>
      </c>
      <c r="AK964" s="41">
        <f>IF($R964=1,N($L964)+N($M964),0)</f>
        <v/>
      </c>
      <c r="AL964">
        <f>IF($C964="","",IF(N($L964)&lt;=0,"Basic salary missing",IF(ISNA(MATCH($C964,Departments!$A$5:$A$54,0)),"Department not on Departments sheet",IF(AND($I964&lt;&gt;"",NOT(ISNUMBER($I964))),"Date of birth is text, not a date",IF(AND($K964&lt;&gt;"",NOT(ISNUMBER($K964))),"Contract end is text, not a date","")))))</f>
        <v/>
      </c>
      <c r="AM964" s="41">
        <f>IF($R964=0,0,N($L964)*(1+$Z964+BonusMonths/12+IF($Q964=1,0,EOSB))+N($M964)+(N($L964)+SI_Gross*N($M964))*IF($Q964=1,SI_O,SI_E))</f>
        <v/>
      </c>
      <c r="AN964" s="41">
        <f>IF($R964=0,0,(IF($Q964=1,MedO,MedE+Ticket)+Training)/12)</f>
        <v/>
      </c>
    </row>
    <row r="965">
      <c r="I965" s="35" t="n"/>
      <c r="J965" s="35" t="n"/>
      <c r="K965" s="35" t="n"/>
      <c r="L965" s="36" t="n"/>
      <c r="M965" s="36" t="n"/>
      <c r="P965" s="37" t="n"/>
      <c r="Q965" s="38">
        <f>IF($C965="",0,IF(OR(LOWER(TRIM($G965))="omani",LOWER(TRIM($G965))="oman",LOWER(TRIM($G965))="om",LOWER(TRIM($G965))="local"),1,0))</f>
        <v/>
      </c>
      <c r="R965" s="38">
        <f>IF($C965="",0,IF(OR(ISNUMBER(SEARCH("resign",$N965)),ISNUMBER(SEARCH("terminat",$N965)),ISNUMBER(SEARCH("inactive",$N965)),ISNUMBER(SEARCH("vacan",$N965)),ISNUMBER(SEARCH("deceased",$N965)),ISNUMBER(SEARCH("separated",$N965))),0,1))</f>
        <v/>
      </c>
      <c r="S965">
        <f>IF(OR($R965=0,NOT(ISNUMBER($I965))),"",IFERROR(DATEDIF($I965,DATE(FY,1,1),"y"),""))</f>
        <v/>
      </c>
      <c r="T965">
        <f>IF(OR($R965=0,NOT(ISNUMBER($J965))),"",IFERROR(DATEDIF($J965,DATE(FY,1,1),"y"),0))</f>
        <v/>
      </c>
      <c r="U965" s="38">
        <f>IF(OR($R965=0,NOT(ISNUMBER($I965))),0,IF(YEAR($I965)+IF($Q965=1,RetAgeO,RetAgeE)=FY,MONTH($I965),IF(YEAR($I965)+IF($Q965=1,RetAgeO,RetAgeE)&lt;FY,1,0)))</f>
        <v/>
      </c>
      <c r="V965" s="38">
        <f>IF(OR($R965=0,NOT(ISNUMBER($K965))),0,IF(YEAR($K965)=FY,MONTH($K965),IF(YEAR($K965)&lt;FY,1,0)))</f>
        <v/>
      </c>
      <c r="W965" s="38">
        <f>IF($R965=0,0,MIN(12,IF(AND(ISNUMBER($O965),$O965&gt;=1,$O965&lt;=12),INT($O965),12),IF(AND(RetireExit="Yes",$U965&gt;0),$U965,12),IF(AND(ContractExit="Yes",$V965&gt;0),$V965,12)))</f>
        <v/>
      </c>
      <c r="X965" s="37">
        <f>IF(ISNUMBER($P965),$P965,IncPct)</f>
        <v/>
      </c>
      <c r="Y965" s="39">
        <f>IF($W965=0,0,MAX(0,MIN($W965,IncMonth-1))+MAX(0,$W965-IncMonth+1)*(1+$X965))</f>
        <v/>
      </c>
      <c r="Z965" s="40">
        <f>IF($C965="",0,IFERROR(INDEX(Departments!$B$5:$B$54,MATCH($C965,Departments!$A$5:$A$54,0)),0))</f>
        <v/>
      </c>
      <c r="AA965" s="41">
        <f>N($L965)*$Y965</f>
        <v/>
      </c>
      <c r="AB965" s="41">
        <f>N($M965)*$Y965</f>
        <v/>
      </c>
      <c r="AC965" s="41">
        <f>$AA965*$Z965</f>
        <v/>
      </c>
      <c r="AD965" s="41">
        <f>$AA965*BonusMonths/12</f>
        <v/>
      </c>
      <c r="AE965" s="41">
        <f>($AA965+SI_Gross*$AB965)*IF($Q965=1,SI_O,SI_E)</f>
        <v/>
      </c>
      <c r="AF965" s="41">
        <f>IF($Q965=1,0,$AA965*EOSB)</f>
        <v/>
      </c>
      <c r="AG965" s="41">
        <f>$AN965*$W965</f>
        <v/>
      </c>
      <c r="AH965" s="41">
        <f>SUM($AA965:$AG965)</f>
        <v/>
      </c>
      <c r="AI965" s="41">
        <f>12*($AM965+$AN965)</f>
        <v/>
      </c>
      <c r="AJ965" s="41">
        <f>$AM965*((IncMonth-1)+(13-IncMonth)*(1+$X965))+12*$AN965</f>
        <v/>
      </c>
      <c r="AK965" s="41">
        <f>IF($R965=1,N($L965)+N($M965),0)</f>
        <v/>
      </c>
      <c r="AL965">
        <f>IF($C965="","",IF(N($L965)&lt;=0,"Basic salary missing",IF(ISNA(MATCH($C965,Departments!$A$5:$A$54,0)),"Department not on Departments sheet",IF(AND($I965&lt;&gt;"",NOT(ISNUMBER($I965))),"Date of birth is text, not a date",IF(AND($K965&lt;&gt;"",NOT(ISNUMBER($K965))),"Contract end is text, not a date","")))))</f>
        <v/>
      </c>
      <c r="AM965" s="41">
        <f>IF($R965=0,0,N($L965)*(1+$Z965+BonusMonths/12+IF($Q965=1,0,EOSB))+N($M965)+(N($L965)+SI_Gross*N($M965))*IF($Q965=1,SI_O,SI_E))</f>
        <v/>
      </c>
      <c r="AN965" s="41">
        <f>IF($R965=0,0,(IF($Q965=1,MedO,MedE+Ticket)+Training)/12)</f>
        <v/>
      </c>
    </row>
    <row r="966">
      <c r="I966" s="35" t="n"/>
      <c r="J966" s="35" t="n"/>
      <c r="K966" s="35" t="n"/>
      <c r="L966" s="36" t="n"/>
      <c r="M966" s="36" t="n"/>
      <c r="P966" s="37" t="n"/>
      <c r="Q966" s="38">
        <f>IF($C966="",0,IF(OR(LOWER(TRIM($G966))="omani",LOWER(TRIM($G966))="oman",LOWER(TRIM($G966))="om",LOWER(TRIM($G966))="local"),1,0))</f>
        <v/>
      </c>
      <c r="R966" s="38">
        <f>IF($C966="",0,IF(OR(ISNUMBER(SEARCH("resign",$N966)),ISNUMBER(SEARCH("terminat",$N966)),ISNUMBER(SEARCH("inactive",$N966)),ISNUMBER(SEARCH("vacan",$N966)),ISNUMBER(SEARCH("deceased",$N966)),ISNUMBER(SEARCH("separated",$N966))),0,1))</f>
        <v/>
      </c>
      <c r="S966">
        <f>IF(OR($R966=0,NOT(ISNUMBER($I966))),"",IFERROR(DATEDIF($I966,DATE(FY,1,1),"y"),""))</f>
        <v/>
      </c>
      <c r="T966">
        <f>IF(OR($R966=0,NOT(ISNUMBER($J966))),"",IFERROR(DATEDIF($J966,DATE(FY,1,1),"y"),0))</f>
        <v/>
      </c>
      <c r="U966" s="38">
        <f>IF(OR($R966=0,NOT(ISNUMBER($I966))),0,IF(YEAR($I966)+IF($Q966=1,RetAgeO,RetAgeE)=FY,MONTH($I966),IF(YEAR($I966)+IF($Q966=1,RetAgeO,RetAgeE)&lt;FY,1,0)))</f>
        <v/>
      </c>
      <c r="V966" s="38">
        <f>IF(OR($R966=0,NOT(ISNUMBER($K966))),0,IF(YEAR($K966)=FY,MONTH($K966),IF(YEAR($K966)&lt;FY,1,0)))</f>
        <v/>
      </c>
      <c r="W966" s="38">
        <f>IF($R966=0,0,MIN(12,IF(AND(ISNUMBER($O966),$O966&gt;=1,$O966&lt;=12),INT($O966),12),IF(AND(RetireExit="Yes",$U966&gt;0),$U966,12),IF(AND(ContractExit="Yes",$V966&gt;0),$V966,12)))</f>
        <v/>
      </c>
      <c r="X966" s="37">
        <f>IF(ISNUMBER($P966),$P966,IncPct)</f>
        <v/>
      </c>
      <c r="Y966" s="39">
        <f>IF($W966=0,0,MAX(0,MIN($W966,IncMonth-1))+MAX(0,$W966-IncMonth+1)*(1+$X966))</f>
        <v/>
      </c>
      <c r="Z966" s="40">
        <f>IF($C966="",0,IFERROR(INDEX(Departments!$B$5:$B$54,MATCH($C966,Departments!$A$5:$A$54,0)),0))</f>
        <v/>
      </c>
      <c r="AA966" s="41">
        <f>N($L966)*$Y966</f>
        <v/>
      </c>
      <c r="AB966" s="41">
        <f>N($M966)*$Y966</f>
        <v/>
      </c>
      <c r="AC966" s="41">
        <f>$AA966*$Z966</f>
        <v/>
      </c>
      <c r="AD966" s="41">
        <f>$AA966*BonusMonths/12</f>
        <v/>
      </c>
      <c r="AE966" s="41">
        <f>($AA966+SI_Gross*$AB966)*IF($Q966=1,SI_O,SI_E)</f>
        <v/>
      </c>
      <c r="AF966" s="41">
        <f>IF($Q966=1,0,$AA966*EOSB)</f>
        <v/>
      </c>
      <c r="AG966" s="41">
        <f>$AN966*$W966</f>
        <v/>
      </c>
      <c r="AH966" s="41">
        <f>SUM($AA966:$AG966)</f>
        <v/>
      </c>
      <c r="AI966" s="41">
        <f>12*($AM966+$AN966)</f>
        <v/>
      </c>
      <c r="AJ966" s="41">
        <f>$AM966*((IncMonth-1)+(13-IncMonth)*(1+$X966))+12*$AN966</f>
        <v/>
      </c>
      <c r="AK966" s="41">
        <f>IF($R966=1,N($L966)+N($M966),0)</f>
        <v/>
      </c>
      <c r="AL966">
        <f>IF($C966="","",IF(N($L966)&lt;=0,"Basic salary missing",IF(ISNA(MATCH($C966,Departments!$A$5:$A$54,0)),"Department not on Departments sheet",IF(AND($I966&lt;&gt;"",NOT(ISNUMBER($I966))),"Date of birth is text, not a date",IF(AND($K966&lt;&gt;"",NOT(ISNUMBER($K966))),"Contract end is text, not a date","")))))</f>
        <v/>
      </c>
      <c r="AM966" s="41">
        <f>IF($R966=0,0,N($L966)*(1+$Z966+BonusMonths/12+IF($Q966=1,0,EOSB))+N($M966)+(N($L966)+SI_Gross*N($M966))*IF($Q966=1,SI_O,SI_E))</f>
        <v/>
      </c>
      <c r="AN966" s="41">
        <f>IF($R966=0,0,(IF($Q966=1,MedO,MedE+Ticket)+Training)/12)</f>
        <v/>
      </c>
    </row>
    <row r="967">
      <c r="I967" s="35" t="n"/>
      <c r="J967" s="35" t="n"/>
      <c r="K967" s="35" t="n"/>
      <c r="L967" s="36" t="n"/>
      <c r="M967" s="36" t="n"/>
      <c r="P967" s="37" t="n"/>
      <c r="Q967" s="38">
        <f>IF($C967="",0,IF(OR(LOWER(TRIM($G967))="omani",LOWER(TRIM($G967))="oman",LOWER(TRIM($G967))="om",LOWER(TRIM($G967))="local"),1,0))</f>
        <v/>
      </c>
      <c r="R967" s="38">
        <f>IF($C967="",0,IF(OR(ISNUMBER(SEARCH("resign",$N967)),ISNUMBER(SEARCH("terminat",$N967)),ISNUMBER(SEARCH("inactive",$N967)),ISNUMBER(SEARCH("vacan",$N967)),ISNUMBER(SEARCH("deceased",$N967)),ISNUMBER(SEARCH("separated",$N967))),0,1))</f>
        <v/>
      </c>
      <c r="S967">
        <f>IF(OR($R967=0,NOT(ISNUMBER($I967))),"",IFERROR(DATEDIF($I967,DATE(FY,1,1),"y"),""))</f>
        <v/>
      </c>
      <c r="T967">
        <f>IF(OR($R967=0,NOT(ISNUMBER($J967))),"",IFERROR(DATEDIF($J967,DATE(FY,1,1),"y"),0))</f>
        <v/>
      </c>
      <c r="U967" s="38">
        <f>IF(OR($R967=0,NOT(ISNUMBER($I967))),0,IF(YEAR($I967)+IF($Q967=1,RetAgeO,RetAgeE)=FY,MONTH($I967),IF(YEAR($I967)+IF($Q967=1,RetAgeO,RetAgeE)&lt;FY,1,0)))</f>
        <v/>
      </c>
      <c r="V967" s="38">
        <f>IF(OR($R967=0,NOT(ISNUMBER($K967))),0,IF(YEAR($K967)=FY,MONTH($K967),IF(YEAR($K967)&lt;FY,1,0)))</f>
        <v/>
      </c>
      <c r="W967" s="38">
        <f>IF($R967=0,0,MIN(12,IF(AND(ISNUMBER($O967),$O967&gt;=1,$O967&lt;=12),INT($O967),12),IF(AND(RetireExit="Yes",$U967&gt;0),$U967,12),IF(AND(ContractExit="Yes",$V967&gt;0),$V967,12)))</f>
        <v/>
      </c>
      <c r="X967" s="37">
        <f>IF(ISNUMBER($P967),$P967,IncPct)</f>
        <v/>
      </c>
      <c r="Y967" s="39">
        <f>IF($W967=0,0,MAX(0,MIN($W967,IncMonth-1))+MAX(0,$W967-IncMonth+1)*(1+$X967))</f>
        <v/>
      </c>
      <c r="Z967" s="40">
        <f>IF($C967="",0,IFERROR(INDEX(Departments!$B$5:$B$54,MATCH($C967,Departments!$A$5:$A$54,0)),0))</f>
        <v/>
      </c>
      <c r="AA967" s="41">
        <f>N($L967)*$Y967</f>
        <v/>
      </c>
      <c r="AB967" s="41">
        <f>N($M967)*$Y967</f>
        <v/>
      </c>
      <c r="AC967" s="41">
        <f>$AA967*$Z967</f>
        <v/>
      </c>
      <c r="AD967" s="41">
        <f>$AA967*BonusMonths/12</f>
        <v/>
      </c>
      <c r="AE967" s="41">
        <f>($AA967+SI_Gross*$AB967)*IF($Q967=1,SI_O,SI_E)</f>
        <v/>
      </c>
      <c r="AF967" s="41">
        <f>IF($Q967=1,0,$AA967*EOSB)</f>
        <v/>
      </c>
      <c r="AG967" s="41">
        <f>$AN967*$W967</f>
        <v/>
      </c>
      <c r="AH967" s="41">
        <f>SUM($AA967:$AG967)</f>
        <v/>
      </c>
      <c r="AI967" s="41">
        <f>12*($AM967+$AN967)</f>
        <v/>
      </c>
      <c r="AJ967" s="41">
        <f>$AM967*((IncMonth-1)+(13-IncMonth)*(1+$X967))+12*$AN967</f>
        <v/>
      </c>
      <c r="AK967" s="41">
        <f>IF($R967=1,N($L967)+N($M967),0)</f>
        <v/>
      </c>
      <c r="AL967">
        <f>IF($C967="","",IF(N($L967)&lt;=0,"Basic salary missing",IF(ISNA(MATCH($C967,Departments!$A$5:$A$54,0)),"Department not on Departments sheet",IF(AND($I967&lt;&gt;"",NOT(ISNUMBER($I967))),"Date of birth is text, not a date",IF(AND($K967&lt;&gt;"",NOT(ISNUMBER($K967))),"Contract end is text, not a date","")))))</f>
        <v/>
      </c>
      <c r="AM967" s="41">
        <f>IF($R967=0,0,N($L967)*(1+$Z967+BonusMonths/12+IF($Q967=1,0,EOSB))+N($M967)+(N($L967)+SI_Gross*N($M967))*IF($Q967=1,SI_O,SI_E))</f>
        <v/>
      </c>
      <c r="AN967" s="41">
        <f>IF($R967=0,0,(IF($Q967=1,MedO,MedE+Ticket)+Training)/12)</f>
        <v/>
      </c>
    </row>
    <row r="968">
      <c r="I968" s="35" t="n"/>
      <c r="J968" s="35" t="n"/>
      <c r="K968" s="35" t="n"/>
      <c r="L968" s="36" t="n"/>
      <c r="M968" s="36" t="n"/>
      <c r="P968" s="37" t="n"/>
      <c r="Q968" s="38">
        <f>IF($C968="",0,IF(OR(LOWER(TRIM($G968))="omani",LOWER(TRIM($G968))="oman",LOWER(TRIM($G968))="om",LOWER(TRIM($G968))="local"),1,0))</f>
        <v/>
      </c>
      <c r="R968" s="38">
        <f>IF($C968="",0,IF(OR(ISNUMBER(SEARCH("resign",$N968)),ISNUMBER(SEARCH("terminat",$N968)),ISNUMBER(SEARCH("inactive",$N968)),ISNUMBER(SEARCH("vacan",$N968)),ISNUMBER(SEARCH("deceased",$N968)),ISNUMBER(SEARCH("separated",$N968))),0,1))</f>
        <v/>
      </c>
      <c r="S968">
        <f>IF(OR($R968=0,NOT(ISNUMBER($I968))),"",IFERROR(DATEDIF($I968,DATE(FY,1,1),"y"),""))</f>
        <v/>
      </c>
      <c r="T968">
        <f>IF(OR($R968=0,NOT(ISNUMBER($J968))),"",IFERROR(DATEDIF($J968,DATE(FY,1,1),"y"),0))</f>
        <v/>
      </c>
      <c r="U968" s="38">
        <f>IF(OR($R968=0,NOT(ISNUMBER($I968))),0,IF(YEAR($I968)+IF($Q968=1,RetAgeO,RetAgeE)=FY,MONTH($I968),IF(YEAR($I968)+IF($Q968=1,RetAgeO,RetAgeE)&lt;FY,1,0)))</f>
        <v/>
      </c>
      <c r="V968" s="38">
        <f>IF(OR($R968=0,NOT(ISNUMBER($K968))),0,IF(YEAR($K968)=FY,MONTH($K968),IF(YEAR($K968)&lt;FY,1,0)))</f>
        <v/>
      </c>
      <c r="W968" s="38">
        <f>IF($R968=0,0,MIN(12,IF(AND(ISNUMBER($O968),$O968&gt;=1,$O968&lt;=12),INT($O968),12),IF(AND(RetireExit="Yes",$U968&gt;0),$U968,12),IF(AND(ContractExit="Yes",$V968&gt;0),$V968,12)))</f>
        <v/>
      </c>
      <c r="X968" s="37">
        <f>IF(ISNUMBER($P968),$P968,IncPct)</f>
        <v/>
      </c>
      <c r="Y968" s="39">
        <f>IF($W968=0,0,MAX(0,MIN($W968,IncMonth-1))+MAX(0,$W968-IncMonth+1)*(1+$X968))</f>
        <v/>
      </c>
      <c r="Z968" s="40">
        <f>IF($C968="",0,IFERROR(INDEX(Departments!$B$5:$B$54,MATCH($C968,Departments!$A$5:$A$54,0)),0))</f>
        <v/>
      </c>
      <c r="AA968" s="41">
        <f>N($L968)*$Y968</f>
        <v/>
      </c>
      <c r="AB968" s="41">
        <f>N($M968)*$Y968</f>
        <v/>
      </c>
      <c r="AC968" s="41">
        <f>$AA968*$Z968</f>
        <v/>
      </c>
      <c r="AD968" s="41">
        <f>$AA968*BonusMonths/12</f>
        <v/>
      </c>
      <c r="AE968" s="41">
        <f>($AA968+SI_Gross*$AB968)*IF($Q968=1,SI_O,SI_E)</f>
        <v/>
      </c>
      <c r="AF968" s="41">
        <f>IF($Q968=1,0,$AA968*EOSB)</f>
        <v/>
      </c>
      <c r="AG968" s="41">
        <f>$AN968*$W968</f>
        <v/>
      </c>
      <c r="AH968" s="41">
        <f>SUM($AA968:$AG968)</f>
        <v/>
      </c>
      <c r="AI968" s="41">
        <f>12*($AM968+$AN968)</f>
        <v/>
      </c>
      <c r="AJ968" s="41">
        <f>$AM968*((IncMonth-1)+(13-IncMonth)*(1+$X968))+12*$AN968</f>
        <v/>
      </c>
      <c r="AK968" s="41">
        <f>IF($R968=1,N($L968)+N($M968),0)</f>
        <v/>
      </c>
      <c r="AL968">
        <f>IF($C968="","",IF(N($L968)&lt;=0,"Basic salary missing",IF(ISNA(MATCH($C968,Departments!$A$5:$A$54,0)),"Department not on Departments sheet",IF(AND($I968&lt;&gt;"",NOT(ISNUMBER($I968))),"Date of birth is text, not a date",IF(AND($K968&lt;&gt;"",NOT(ISNUMBER($K968))),"Contract end is text, not a date","")))))</f>
        <v/>
      </c>
      <c r="AM968" s="41">
        <f>IF($R968=0,0,N($L968)*(1+$Z968+BonusMonths/12+IF($Q968=1,0,EOSB))+N($M968)+(N($L968)+SI_Gross*N($M968))*IF($Q968=1,SI_O,SI_E))</f>
        <v/>
      </c>
      <c r="AN968" s="41">
        <f>IF($R968=0,0,(IF($Q968=1,MedO,MedE+Ticket)+Training)/12)</f>
        <v/>
      </c>
    </row>
    <row r="969">
      <c r="I969" s="35" t="n"/>
      <c r="J969" s="35" t="n"/>
      <c r="K969" s="35" t="n"/>
      <c r="L969" s="36" t="n"/>
      <c r="M969" s="36" t="n"/>
      <c r="P969" s="37" t="n"/>
      <c r="Q969" s="38">
        <f>IF($C969="",0,IF(OR(LOWER(TRIM($G969))="omani",LOWER(TRIM($G969))="oman",LOWER(TRIM($G969))="om",LOWER(TRIM($G969))="local"),1,0))</f>
        <v/>
      </c>
      <c r="R969" s="38">
        <f>IF($C969="",0,IF(OR(ISNUMBER(SEARCH("resign",$N969)),ISNUMBER(SEARCH("terminat",$N969)),ISNUMBER(SEARCH("inactive",$N969)),ISNUMBER(SEARCH("vacan",$N969)),ISNUMBER(SEARCH("deceased",$N969)),ISNUMBER(SEARCH("separated",$N969))),0,1))</f>
        <v/>
      </c>
      <c r="S969">
        <f>IF(OR($R969=0,NOT(ISNUMBER($I969))),"",IFERROR(DATEDIF($I969,DATE(FY,1,1),"y"),""))</f>
        <v/>
      </c>
      <c r="T969">
        <f>IF(OR($R969=0,NOT(ISNUMBER($J969))),"",IFERROR(DATEDIF($J969,DATE(FY,1,1),"y"),0))</f>
        <v/>
      </c>
      <c r="U969" s="38">
        <f>IF(OR($R969=0,NOT(ISNUMBER($I969))),0,IF(YEAR($I969)+IF($Q969=1,RetAgeO,RetAgeE)=FY,MONTH($I969),IF(YEAR($I969)+IF($Q969=1,RetAgeO,RetAgeE)&lt;FY,1,0)))</f>
        <v/>
      </c>
      <c r="V969" s="38">
        <f>IF(OR($R969=0,NOT(ISNUMBER($K969))),0,IF(YEAR($K969)=FY,MONTH($K969),IF(YEAR($K969)&lt;FY,1,0)))</f>
        <v/>
      </c>
      <c r="W969" s="38">
        <f>IF($R969=0,0,MIN(12,IF(AND(ISNUMBER($O969),$O969&gt;=1,$O969&lt;=12),INT($O969),12),IF(AND(RetireExit="Yes",$U969&gt;0),$U969,12),IF(AND(ContractExit="Yes",$V969&gt;0),$V969,12)))</f>
        <v/>
      </c>
      <c r="X969" s="37">
        <f>IF(ISNUMBER($P969),$P969,IncPct)</f>
        <v/>
      </c>
      <c r="Y969" s="39">
        <f>IF($W969=0,0,MAX(0,MIN($W969,IncMonth-1))+MAX(0,$W969-IncMonth+1)*(1+$X969))</f>
        <v/>
      </c>
      <c r="Z969" s="40">
        <f>IF($C969="",0,IFERROR(INDEX(Departments!$B$5:$B$54,MATCH($C969,Departments!$A$5:$A$54,0)),0))</f>
        <v/>
      </c>
      <c r="AA969" s="41">
        <f>N($L969)*$Y969</f>
        <v/>
      </c>
      <c r="AB969" s="41">
        <f>N($M969)*$Y969</f>
        <v/>
      </c>
      <c r="AC969" s="41">
        <f>$AA969*$Z969</f>
        <v/>
      </c>
      <c r="AD969" s="41">
        <f>$AA969*BonusMonths/12</f>
        <v/>
      </c>
      <c r="AE969" s="41">
        <f>($AA969+SI_Gross*$AB969)*IF($Q969=1,SI_O,SI_E)</f>
        <v/>
      </c>
      <c r="AF969" s="41">
        <f>IF($Q969=1,0,$AA969*EOSB)</f>
        <v/>
      </c>
      <c r="AG969" s="41">
        <f>$AN969*$W969</f>
        <v/>
      </c>
      <c r="AH969" s="41">
        <f>SUM($AA969:$AG969)</f>
        <v/>
      </c>
      <c r="AI969" s="41">
        <f>12*($AM969+$AN969)</f>
        <v/>
      </c>
      <c r="AJ969" s="41">
        <f>$AM969*((IncMonth-1)+(13-IncMonth)*(1+$X969))+12*$AN969</f>
        <v/>
      </c>
      <c r="AK969" s="41">
        <f>IF($R969=1,N($L969)+N($M969),0)</f>
        <v/>
      </c>
      <c r="AL969">
        <f>IF($C969="","",IF(N($L969)&lt;=0,"Basic salary missing",IF(ISNA(MATCH($C969,Departments!$A$5:$A$54,0)),"Department not on Departments sheet",IF(AND($I969&lt;&gt;"",NOT(ISNUMBER($I969))),"Date of birth is text, not a date",IF(AND($K969&lt;&gt;"",NOT(ISNUMBER($K969))),"Contract end is text, not a date","")))))</f>
        <v/>
      </c>
      <c r="AM969" s="41">
        <f>IF($R969=0,0,N($L969)*(1+$Z969+BonusMonths/12+IF($Q969=1,0,EOSB))+N($M969)+(N($L969)+SI_Gross*N($M969))*IF($Q969=1,SI_O,SI_E))</f>
        <v/>
      </c>
      <c r="AN969" s="41">
        <f>IF($R969=0,0,(IF($Q969=1,MedO,MedE+Ticket)+Training)/12)</f>
        <v/>
      </c>
    </row>
    <row r="970">
      <c r="I970" s="35" t="n"/>
      <c r="J970" s="35" t="n"/>
      <c r="K970" s="35" t="n"/>
      <c r="L970" s="36" t="n"/>
      <c r="M970" s="36" t="n"/>
      <c r="P970" s="37" t="n"/>
      <c r="Q970" s="38">
        <f>IF($C970="",0,IF(OR(LOWER(TRIM($G970))="omani",LOWER(TRIM($G970))="oman",LOWER(TRIM($G970))="om",LOWER(TRIM($G970))="local"),1,0))</f>
        <v/>
      </c>
      <c r="R970" s="38">
        <f>IF($C970="",0,IF(OR(ISNUMBER(SEARCH("resign",$N970)),ISNUMBER(SEARCH("terminat",$N970)),ISNUMBER(SEARCH("inactive",$N970)),ISNUMBER(SEARCH("vacan",$N970)),ISNUMBER(SEARCH("deceased",$N970)),ISNUMBER(SEARCH("separated",$N970))),0,1))</f>
        <v/>
      </c>
      <c r="S970">
        <f>IF(OR($R970=0,NOT(ISNUMBER($I970))),"",IFERROR(DATEDIF($I970,DATE(FY,1,1),"y"),""))</f>
        <v/>
      </c>
      <c r="T970">
        <f>IF(OR($R970=0,NOT(ISNUMBER($J970))),"",IFERROR(DATEDIF($J970,DATE(FY,1,1),"y"),0))</f>
        <v/>
      </c>
      <c r="U970" s="38">
        <f>IF(OR($R970=0,NOT(ISNUMBER($I970))),0,IF(YEAR($I970)+IF($Q970=1,RetAgeO,RetAgeE)=FY,MONTH($I970),IF(YEAR($I970)+IF($Q970=1,RetAgeO,RetAgeE)&lt;FY,1,0)))</f>
        <v/>
      </c>
      <c r="V970" s="38">
        <f>IF(OR($R970=0,NOT(ISNUMBER($K970))),0,IF(YEAR($K970)=FY,MONTH($K970),IF(YEAR($K970)&lt;FY,1,0)))</f>
        <v/>
      </c>
      <c r="W970" s="38">
        <f>IF($R970=0,0,MIN(12,IF(AND(ISNUMBER($O970),$O970&gt;=1,$O970&lt;=12),INT($O970),12),IF(AND(RetireExit="Yes",$U970&gt;0),$U970,12),IF(AND(ContractExit="Yes",$V970&gt;0),$V970,12)))</f>
        <v/>
      </c>
      <c r="X970" s="37">
        <f>IF(ISNUMBER($P970),$P970,IncPct)</f>
        <v/>
      </c>
      <c r="Y970" s="39">
        <f>IF($W970=0,0,MAX(0,MIN($W970,IncMonth-1))+MAX(0,$W970-IncMonth+1)*(1+$X970))</f>
        <v/>
      </c>
      <c r="Z970" s="40">
        <f>IF($C970="",0,IFERROR(INDEX(Departments!$B$5:$B$54,MATCH($C970,Departments!$A$5:$A$54,0)),0))</f>
        <v/>
      </c>
      <c r="AA970" s="41">
        <f>N($L970)*$Y970</f>
        <v/>
      </c>
      <c r="AB970" s="41">
        <f>N($M970)*$Y970</f>
        <v/>
      </c>
      <c r="AC970" s="41">
        <f>$AA970*$Z970</f>
        <v/>
      </c>
      <c r="AD970" s="41">
        <f>$AA970*BonusMonths/12</f>
        <v/>
      </c>
      <c r="AE970" s="41">
        <f>($AA970+SI_Gross*$AB970)*IF($Q970=1,SI_O,SI_E)</f>
        <v/>
      </c>
      <c r="AF970" s="41">
        <f>IF($Q970=1,0,$AA970*EOSB)</f>
        <v/>
      </c>
      <c r="AG970" s="41">
        <f>$AN970*$W970</f>
        <v/>
      </c>
      <c r="AH970" s="41">
        <f>SUM($AA970:$AG970)</f>
        <v/>
      </c>
      <c r="AI970" s="41">
        <f>12*($AM970+$AN970)</f>
        <v/>
      </c>
      <c r="AJ970" s="41">
        <f>$AM970*((IncMonth-1)+(13-IncMonth)*(1+$X970))+12*$AN970</f>
        <v/>
      </c>
      <c r="AK970" s="41">
        <f>IF($R970=1,N($L970)+N($M970),0)</f>
        <v/>
      </c>
      <c r="AL970">
        <f>IF($C970="","",IF(N($L970)&lt;=0,"Basic salary missing",IF(ISNA(MATCH($C970,Departments!$A$5:$A$54,0)),"Department not on Departments sheet",IF(AND($I970&lt;&gt;"",NOT(ISNUMBER($I970))),"Date of birth is text, not a date",IF(AND($K970&lt;&gt;"",NOT(ISNUMBER($K970))),"Contract end is text, not a date","")))))</f>
        <v/>
      </c>
      <c r="AM970" s="41">
        <f>IF($R970=0,0,N($L970)*(1+$Z970+BonusMonths/12+IF($Q970=1,0,EOSB))+N($M970)+(N($L970)+SI_Gross*N($M970))*IF($Q970=1,SI_O,SI_E))</f>
        <v/>
      </c>
      <c r="AN970" s="41">
        <f>IF($R970=0,0,(IF($Q970=1,MedO,MedE+Ticket)+Training)/12)</f>
        <v/>
      </c>
    </row>
    <row r="971">
      <c r="I971" s="35" t="n"/>
      <c r="J971" s="35" t="n"/>
      <c r="K971" s="35" t="n"/>
      <c r="L971" s="36" t="n"/>
      <c r="M971" s="36" t="n"/>
      <c r="P971" s="37" t="n"/>
      <c r="Q971" s="38">
        <f>IF($C971="",0,IF(OR(LOWER(TRIM($G971))="omani",LOWER(TRIM($G971))="oman",LOWER(TRIM($G971))="om",LOWER(TRIM($G971))="local"),1,0))</f>
        <v/>
      </c>
      <c r="R971" s="38">
        <f>IF($C971="",0,IF(OR(ISNUMBER(SEARCH("resign",$N971)),ISNUMBER(SEARCH("terminat",$N971)),ISNUMBER(SEARCH("inactive",$N971)),ISNUMBER(SEARCH("vacan",$N971)),ISNUMBER(SEARCH("deceased",$N971)),ISNUMBER(SEARCH("separated",$N971))),0,1))</f>
        <v/>
      </c>
      <c r="S971">
        <f>IF(OR($R971=0,NOT(ISNUMBER($I971))),"",IFERROR(DATEDIF($I971,DATE(FY,1,1),"y"),""))</f>
        <v/>
      </c>
      <c r="T971">
        <f>IF(OR($R971=0,NOT(ISNUMBER($J971))),"",IFERROR(DATEDIF($J971,DATE(FY,1,1),"y"),0))</f>
        <v/>
      </c>
      <c r="U971" s="38">
        <f>IF(OR($R971=0,NOT(ISNUMBER($I971))),0,IF(YEAR($I971)+IF($Q971=1,RetAgeO,RetAgeE)=FY,MONTH($I971),IF(YEAR($I971)+IF($Q971=1,RetAgeO,RetAgeE)&lt;FY,1,0)))</f>
        <v/>
      </c>
      <c r="V971" s="38">
        <f>IF(OR($R971=0,NOT(ISNUMBER($K971))),0,IF(YEAR($K971)=FY,MONTH($K971),IF(YEAR($K971)&lt;FY,1,0)))</f>
        <v/>
      </c>
      <c r="W971" s="38">
        <f>IF($R971=0,0,MIN(12,IF(AND(ISNUMBER($O971),$O971&gt;=1,$O971&lt;=12),INT($O971),12),IF(AND(RetireExit="Yes",$U971&gt;0),$U971,12),IF(AND(ContractExit="Yes",$V971&gt;0),$V971,12)))</f>
        <v/>
      </c>
      <c r="X971" s="37">
        <f>IF(ISNUMBER($P971),$P971,IncPct)</f>
        <v/>
      </c>
      <c r="Y971" s="39">
        <f>IF($W971=0,0,MAX(0,MIN($W971,IncMonth-1))+MAX(0,$W971-IncMonth+1)*(1+$X971))</f>
        <v/>
      </c>
      <c r="Z971" s="40">
        <f>IF($C971="",0,IFERROR(INDEX(Departments!$B$5:$B$54,MATCH($C971,Departments!$A$5:$A$54,0)),0))</f>
        <v/>
      </c>
      <c r="AA971" s="41">
        <f>N($L971)*$Y971</f>
        <v/>
      </c>
      <c r="AB971" s="41">
        <f>N($M971)*$Y971</f>
        <v/>
      </c>
      <c r="AC971" s="41">
        <f>$AA971*$Z971</f>
        <v/>
      </c>
      <c r="AD971" s="41">
        <f>$AA971*BonusMonths/12</f>
        <v/>
      </c>
      <c r="AE971" s="41">
        <f>($AA971+SI_Gross*$AB971)*IF($Q971=1,SI_O,SI_E)</f>
        <v/>
      </c>
      <c r="AF971" s="41">
        <f>IF($Q971=1,0,$AA971*EOSB)</f>
        <v/>
      </c>
      <c r="AG971" s="41">
        <f>$AN971*$W971</f>
        <v/>
      </c>
      <c r="AH971" s="41">
        <f>SUM($AA971:$AG971)</f>
        <v/>
      </c>
      <c r="AI971" s="41">
        <f>12*($AM971+$AN971)</f>
        <v/>
      </c>
      <c r="AJ971" s="41">
        <f>$AM971*((IncMonth-1)+(13-IncMonth)*(1+$X971))+12*$AN971</f>
        <v/>
      </c>
      <c r="AK971" s="41">
        <f>IF($R971=1,N($L971)+N($M971),0)</f>
        <v/>
      </c>
      <c r="AL971">
        <f>IF($C971="","",IF(N($L971)&lt;=0,"Basic salary missing",IF(ISNA(MATCH($C971,Departments!$A$5:$A$54,0)),"Department not on Departments sheet",IF(AND($I971&lt;&gt;"",NOT(ISNUMBER($I971))),"Date of birth is text, not a date",IF(AND($K971&lt;&gt;"",NOT(ISNUMBER($K971))),"Contract end is text, not a date","")))))</f>
        <v/>
      </c>
      <c r="AM971" s="41">
        <f>IF($R971=0,0,N($L971)*(1+$Z971+BonusMonths/12+IF($Q971=1,0,EOSB))+N($M971)+(N($L971)+SI_Gross*N($M971))*IF($Q971=1,SI_O,SI_E))</f>
        <v/>
      </c>
      <c r="AN971" s="41">
        <f>IF($R971=0,0,(IF($Q971=1,MedO,MedE+Ticket)+Training)/12)</f>
        <v/>
      </c>
    </row>
    <row r="972">
      <c r="I972" s="35" t="n"/>
      <c r="J972" s="35" t="n"/>
      <c r="K972" s="35" t="n"/>
      <c r="L972" s="36" t="n"/>
      <c r="M972" s="36" t="n"/>
      <c r="P972" s="37" t="n"/>
      <c r="Q972" s="38">
        <f>IF($C972="",0,IF(OR(LOWER(TRIM($G972))="omani",LOWER(TRIM($G972))="oman",LOWER(TRIM($G972))="om",LOWER(TRIM($G972))="local"),1,0))</f>
        <v/>
      </c>
      <c r="R972" s="38">
        <f>IF($C972="",0,IF(OR(ISNUMBER(SEARCH("resign",$N972)),ISNUMBER(SEARCH("terminat",$N972)),ISNUMBER(SEARCH("inactive",$N972)),ISNUMBER(SEARCH("vacan",$N972)),ISNUMBER(SEARCH("deceased",$N972)),ISNUMBER(SEARCH("separated",$N972))),0,1))</f>
        <v/>
      </c>
      <c r="S972">
        <f>IF(OR($R972=0,NOT(ISNUMBER($I972))),"",IFERROR(DATEDIF($I972,DATE(FY,1,1),"y"),""))</f>
        <v/>
      </c>
      <c r="T972">
        <f>IF(OR($R972=0,NOT(ISNUMBER($J972))),"",IFERROR(DATEDIF($J972,DATE(FY,1,1),"y"),0))</f>
        <v/>
      </c>
      <c r="U972" s="38">
        <f>IF(OR($R972=0,NOT(ISNUMBER($I972))),0,IF(YEAR($I972)+IF($Q972=1,RetAgeO,RetAgeE)=FY,MONTH($I972),IF(YEAR($I972)+IF($Q972=1,RetAgeO,RetAgeE)&lt;FY,1,0)))</f>
        <v/>
      </c>
      <c r="V972" s="38">
        <f>IF(OR($R972=0,NOT(ISNUMBER($K972))),0,IF(YEAR($K972)=FY,MONTH($K972),IF(YEAR($K972)&lt;FY,1,0)))</f>
        <v/>
      </c>
      <c r="W972" s="38">
        <f>IF($R972=0,0,MIN(12,IF(AND(ISNUMBER($O972),$O972&gt;=1,$O972&lt;=12),INT($O972),12),IF(AND(RetireExit="Yes",$U972&gt;0),$U972,12),IF(AND(ContractExit="Yes",$V972&gt;0),$V972,12)))</f>
        <v/>
      </c>
      <c r="X972" s="37">
        <f>IF(ISNUMBER($P972),$P972,IncPct)</f>
        <v/>
      </c>
      <c r="Y972" s="39">
        <f>IF($W972=0,0,MAX(0,MIN($W972,IncMonth-1))+MAX(0,$W972-IncMonth+1)*(1+$X972))</f>
        <v/>
      </c>
      <c r="Z972" s="40">
        <f>IF($C972="",0,IFERROR(INDEX(Departments!$B$5:$B$54,MATCH($C972,Departments!$A$5:$A$54,0)),0))</f>
        <v/>
      </c>
      <c r="AA972" s="41">
        <f>N($L972)*$Y972</f>
        <v/>
      </c>
      <c r="AB972" s="41">
        <f>N($M972)*$Y972</f>
        <v/>
      </c>
      <c r="AC972" s="41">
        <f>$AA972*$Z972</f>
        <v/>
      </c>
      <c r="AD972" s="41">
        <f>$AA972*BonusMonths/12</f>
        <v/>
      </c>
      <c r="AE972" s="41">
        <f>($AA972+SI_Gross*$AB972)*IF($Q972=1,SI_O,SI_E)</f>
        <v/>
      </c>
      <c r="AF972" s="41">
        <f>IF($Q972=1,0,$AA972*EOSB)</f>
        <v/>
      </c>
      <c r="AG972" s="41">
        <f>$AN972*$W972</f>
        <v/>
      </c>
      <c r="AH972" s="41">
        <f>SUM($AA972:$AG972)</f>
        <v/>
      </c>
      <c r="AI972" s="41">
        <f>12*($AM972+$AN972)</f>
        <v/>
      </c>
      <c r="AJ972" s="41">
        <f>$AM972*((IncMonth-1)+(13-IncMonth)*(1+$X972))+12*$AN972</f>
        <v/>
      </c>
      <c r="AK972" s="41">
        <f>IF($R972=1,N($L972)+N($M972),0)</f>
        <v/>
      </c>
      <c r="AL972">
        <f>IF($C972="","",IF(N($L972)&lt;=0,"Basic salary missing",IF(ISNA(MATCH($C972,Departments!$A$5:$A$54,0)),"Department not on Departments sheet",IF(AND($I972&lt;&gt;"",NOT(ISNUMBER($I972))),"Date of birth is text, not a date",IF(AND($K972&lt;&gt;"",NOT(ISNUMBER($K972))),"Contract end is text, not a date","")))))</f>
        <v/>
      </c>
      <c r="AM972" s="41">
        <f>IF($R972=0,0,N($L972)*(1+$Z972+BonusMonths/12+IF($Q972=1,0,EOSB))+N($M972)+(N($L972)+SI_Gross*N($M972))*IF($Q972=1,SI_O,SI_E))</f>
        <v/>
      </c>
      <c r="AN972" s="41">
        <f>IF($R972=0,0,(IF($Q972=1,MedO,MedE+Ticket)+Training)/12)</f>
        <v/>
      </c>
    </row>
    <row r="973">
      <c r="I973" s="35" t="n"/>
      <c r="J973" s="35" t="n"/>
      <c r="K973" s="35" t="n"/>
      <c r="L973" s="36" t="n"/>
      <c r="M973" s="36" t="n"/>
      <c r="P973" s="37" t="n"/>
      <c r="Q973" s="38">
        <f>IF($C973="",0,IF(OR(LOWER(TRIM($G973))="omani",LOWER(TRIM($G973))="oman",LOWER(TRIM($G973))="om",LOWER(TRIM($G973))="local"),1,0))</f>
        <v/>
      </c>
      <c r="R973" s="38">
        <f>IF($C973="",0,IF(OR(ISNUMBER(SEARCH("resign",$N973)),ISNUMBER(SEARCH("terminat",$N973)),ISNUMBER(SEARCH("inactive",$N973)),ISNUMBER(SEARCH("vacan",$N973)),ISNUMBER(SEARCH("deceased",$N973)),ISNUMBER(SEARCH("separated",$N973))),0,1))</f>
        <v/>
      </c>
      <c r="S973">
        <f>IF(OR($R973=0,NOT(ISNUMBER($I973))),"",IFERROR(DATEDIF($I973,DATE(FY,1,1),"y"),""))</f>
        <v/>
      </c>
      <c r="T973">
        <f>IF(OR($R973=0,NOT(ISNUMBER($J973))),"",IFERROR(DATEDIF($J973,DATE(FY,1,1),"y"),0))</f>
        <v/>
      </c>
      <c r="U973" s="38">
        <f>IF(OR($R973=0,NOT(ISNUMBER($I973))),0,IF(YEAR($I973)+IF($Q973=1,RetAgeO,RetAgeE)=FY,MONTH($I973),IF(YEAR($I973)+IF($Q973=1,RetAgeO,RetAgeE)&lt;FY,1,0)))</f>
        <v/>
      </c>
      <c r="V973" s="38">
        <f>IF(OR($R973=0,NOT(ISNUMBER($K973))),0,IF(YEAR($K973)=FY,MONTH($K973),IF(YEAR($K973)&lt;FY,1,0)))</f>
        <v/>
      </c>
      <c r="W973" s="38">
        <f>IF($R973=0,0,MIN(12,IF(AND(ISNUMBER($O973),$O973&gt;=1,$O973&lt;=12),INT($O973),12),IF(AND(RetireExit="Yes",$U973&gt;0),$U973,12),IF(AND(ContractExit="Yes",$V973&gt;0),$V973,12)))</f>
        <v/>
      </c>
      <c r="X973" s="37">
        <f>IF(ISNUMBER($P973),$P973,IncPct)</f>
        <v/>
      </c>
      <c r="Y973" s="39">
        <f>IF($W973=0,0,MAX(0,MIN($W973,IncMonth-1))+MAX(0,$W973-IncMonth+1)*(1+$X973))</f>
        <v/>
      </c>
      <c r="Z973" s="40">
        <f>IF($C973="",0,IFERROR(INDEX(Departments!$B$5:$B$54,MATCH($C973,Departments!$A$5:$A$54,0)),0))</f>
        <v/>
      </c>
      <c r="AA973" s="41">
        <f>N($L973)*$Y973</f>
        <v/>
      </c>
      <c r="AB973" s="41">
        <f>N($M973)*$Y973</f>
        <v/>
      </c>
      <c r="AC973" s="41">
        <f>$AA973*$Z973</f>
        <v/>
      </c>
      <c r="AD973" s="41">
        <f>$AA973*BonusMonths/12</f>
        <v/>
      </c>
      <c r="AE973" s="41">
        <f>($AA973+SI_Gross*$AB973)*IF($Q973=1,SI_O,SI_E)</f>
        <v/>
      </c>
      <c r="AF973" s="41">
        <f>IF($Q973=1,0,$AA973*EOSB)</f>
        <v/>
      </c>
      <c r="AG973" s="41">
        <f>$AN973*$W973</f>
        <v/>
      </c>
      <c r="AH973" s="41">
        <f>SUM($AA973:$AG973)</f>
        <v/>
      </c>
      <c r="AI973" s="41">
        <f>12*($AM973+$AN973)</f>
        <v/>
      </c>
      <c r="AJ973" s="41">
        <f>$AM973*((IncMonth-1)+(13-IncMonth)*(1+$X973))+12*$AN973</f>
        <v/>
      </c>
      <c r="AK973" s="41">
        <f>IF($R973=1,N($L973)+N($M973),0)</f>
        <v/>
      </c>
      <c r="AL973">
        <f>IF($C973="","",IF(N($L973)&lt;=0,"Basic salary missing",IF(ISNA(MATCH($C973,Departments!$A$5:$A$54,0)),"Department not on Departments sheet",IF(AND($I973&lt;&gt;"",NOT(ISNUMBER($I973))),"Date of birth is text, not a date",IF(AND($K973&lt;&gt;"",NOT(ISNUMBER($K973))),"Contract end is text, not a date","")))))</f>
        <v/>
      </c>
      <c r="AM973" s="41">
        <f>IF($R973=0,0,N($L973)*(1+$Z973+BonusMonths/12+IF($Q973=1,0,EOSB))+N($M973)+(N($L973)+SI_Gross*N($M973))*IF($Q973=1,SI_O,SI_E))</f>
        <v/>
      </c>
      <c r="AN973" s="41">
        <f>IF($R973=0,0,(IF($Q973=1,MedO,MedE+Ticket)+Training)/12)</f>
        <v/>
      </c>
    </row>
    <row r="974">
      <c r="I974" s="35" t="n"/>
      <c r="J974" s="35" t="n"/>
      <c r="K974" s="35" t="n"/>
      <c r="L974" s="36" t="n"/>
      <c r="M974" s="36" t="n"/>
      <c r="P974" s="37" t="n"/>
      <c r="Q974" s="38">
        <f>IF($C974="",0,IF(OR(LOWER(TRIM($G974))="omani",LOWER(TRIM($G974))="oman",LOWER(TRIM($G974))="om",LOWER(TRIM($G974))="local"),1,0))</f>
        <v/>
      </c>
      <c r="R974" s="38">
        <f>IF($C974="",0,IF(OR(ISNUMBER(SEARCH("resign",$N974)),ISNUMBER(SEARCH("terminat",$N974)),ISNUMBER(SEARCH("inactive",$N974)),ISNUMBER(SEARCH("vacan",$N974)),ISNUMBER(SEARCH("deceased",$N974)),ISNUMBER(SEARCH("separated",$N974))),0,1))</f>
        <v/>
      </c>
      <c r="S974">
        <f>IF(OR($R974=0,NOT(ISNUMBER($I974))),"",IFERROR(DATEDIF($I974,DATE(FY,1,1),"y"),""))</f>
        <v/>
      </c>
      <c r="T974">
        <f>IF(OR($R974=0,NOT(ISNUMBER($J974))),"",IFERROR(DATEDIF($J974,DATE(FY,1,1),"y"),0))</f>
        <v/>
      </c>
      <c r="U974" s="38">
        <f>IF(OR($R974=0,NOT(ISNUMBER($I974))),0,IF(YEAR($I974)+IF($Q974=1,RetAgeO,RetAgeE)=FY,MONTH($I974),IF(YEAR($I974)+IF($Q974=1,RetAgeO,RetAgeE)&lt;FY,1,0)))</f>
        <v/>
      </c>
      <c r="V974" s="38">
        <f>IF(OR($R974=0,NOT(ISNUMBER($K974))),0,IF(YEAR($K974)=FY,MONTH($K974),IF(YEAR($K974)&lt;FY,1,0)))</f>
        <v/>
      </c>
      <c r="W974" s="38">
        <f>IF($R974=0,0,MIN(12,IF(AND(ISNUMBER($O974),$O974&gt;=1,$O974&lt;=12),INT($O974),12),IF(AND(RetireExit="Yes",$U974&gt;0),$U974,12),IF(AND(ContractExit="Yes",$V974&gt;0),$V974,12)))</f>
        <v/>
      </c>
      <c r="X974" s="37">
        <f>IF(ISNUMBER($P974),$P974,IncPct)</f>
        <v/>
      </c>
      <c r="Y974" s="39">
        <f>IF($W974=0,0,MAX(0,MIN($W974,IncMonth-1))+MAX(0,$W974-IncMonth+1)*(1+$X974))</f>
        <v/>
      </c>
      <c r="Z974" s="40">
        <f>IF($C974="",0,IFERROR(INDEX(Departments!$B$5:$B$54,MATCH($C974,Departments!$A$5:$A$54,0)),0))</f>
        <v/>
      </c>
      <c r="AA974" s="41">
        <f>N($L974)*$Y974</f>
        <v/>
      </c>
      <c r="AB974" s="41">
        <f>N($M974)*$Y974</f>
        <v/>
      </c>
      <c r="AC974" s="41">
        <f>$AA974*$Z974</f>
        <v/>
      </c>
      <c r="AD974" s="41">
        <f>$AA974*BonusMonths/12</f>
        <v/>
      </c>
      <c r="AE974" s="41">
        <f>($AA974+SI_Gross*$AB974)*IF($Q974=1,SI_O,SI_E)</f>
        <v/>
      </c>
      <c r="AF974" s="41">
        <f>IF($Q974=1,0,$AA974*EOSB)</f>
        <v/>
      </c>
      <c r="AG974" s="41">
        <f>$AN974*$W974</f>
        <v/>
      </c>
      <c r="AH974" s="41">
        <f>SUM($AA974:$AG974)</f>
        <v/>
      </c>
      <c r="AI974" s="41">
        <f>12*($AM974+$AN974)</f>
        <v/>
      </c>
      <c r="AJ974" s="41">
        <f>$AM974*((IncMonth-1)+(13-IncMonth)*(1+$X974))+12*$AN974</f>
        <v/>
      </c>
      <c r="AK974" s="41">
        <f>IF($R974=1,N($L974)+N($M974),0)</f>
        <v/>
      </c>
      <c r="AL974">
        <f>IF($C974="","",IF(N($L974)&lt;=0,"Basic salary missing",IF(ISNA(MATCH($C974,Departments!$A$5:$A$54,0)),"Department not on Departments sheet",IF(AND($I974&lt;&gt;"",NOT(ISNUMBER($I974))),"Date of birth is text, not a date",IF(AND($K974&lt;&gt;"",NOT(ISNUMBER($K974))),"Contract end is text, not a date","")))))</f>
        <v/>
      </c>
      <c r="AM974" s="41">
        <f>IF($R974=0,0,N($L974)*(1+$Z974+BonusMonths/12+IF($Q974=1,0,EOSB))+N($M974)+(N($L974)+SI_Gross*N($M974))*IF($Q974=1,SI_O,SI_E))</f>
        <v/>
      </c>
      <c r="AN974" s="41">
        <f>IF($R974=0,0,(IF($Q974=1,MedO,MedE+Ticket)+Training)/12)</f>
        <v/>
      </c>
    </row>
    <row r="975">
      <c r="I975" s="35" t="n"/>
      <c r="J975" s="35" t="n"/>
      <c r="K975" s="35" t="n"/>
      <c r="L975" s="36" t="n"/>
      <c r="M975" s="36" t="n"/>
      <c r="P975" s="37" t="n"/>
      <c r="Q975" s="38">
        <f>IF($C975="",0,IF(OR(LOWER(TRIM($G975))="omani",LOWER(TRIM($G975))="oman",LOWER(TRIM($G975))="om",LOWER(TRIM($G975))="local"),1,0))</f>
        <v/>
      </c>
      <c r="R975" s="38">
        <f>IF($C975="",0,IF(OR(ISNUMBER(SEARCH("resign",$N975)),ISNUMBER(SEARCH("terminat",$N975)),ISNUMBER(SEARCH("inactive",$N975)),ISNUMBER(SEARCH("vacan",$N975)),ISNUMBER(SEARCH("deceased",$N975)),ISNUMBER(SEARCH("separated",$N975))),0,1))</f>
        <v/>
      </c>
      <c r="S975">
        <f>IF(OR($R975=0,NOT(ISNUMBER($I975))),"",IFERROR(DATEDIF($I975,DATE(FY,1,1),"y"),""))</f>
        <v/>
      </c>
      <c r="T975">
        <f>IF(OR($R975=0,NOT(ISNUMBER($J975))),"",IFERROR(DATEDIF($J975,DATE(FY,1,1),"y"),0))</f>
        <v/>
      </c>
      <c r="U975" s="38">
        <f>IF(OR($R975=0,NOT(ISNUMBER($I975))),0,IF(YEAR($I975)+IF($Q975=1,RetAgeO,RetAgeE)=FY,MONTH($I975),IF(YEAR($I975)+IF($Q975=1,RetAgeO,RetAgeE)&lt;FY,1,0)))</f>
        <v/>
      </c>
      <c r="V975" s="38">
        <f>IF(OR($R975=0,NOT(ISNUMBER($K975))),0,IF(YEAR($K975)=FY,MONTH($K975),IF(YEAR($K975)&lt;FY,1,0)))</f>
        <v/>
      </c>
      <c r="W975" s="38">
        <f>IF($R975=0,0,MIN(12,IF(AND(ISNUMBER($O975),$O975&gt;=1,$O975&lt;=12),INT($O975),12),IF(AND(RetireExit="Yes",$U975&gt;0),$U975,12),IF(AND(ContractExit="Yes",$V975&gt;0),$V975,12)))</f>
        <v/>
      </c>
      <c r="X975" s="37">
        <f>IF(ISNUMBER($P975),$P975,IncPct)</f>
        <v/>
      </c>
      <c r="Y975" s="39">
        <f>IF($W975=0,0,MAX(0,MIN($W975,IncMonth-1))+MAX(0,$W975-IncMonth+1)*(1+$X975))</f>
        <v/>
      </c>
      <c r="Z975" s="40">
        <f>IF($C975="",0,IFERROR(INDEX(Departments!$B$5:$B$54,MATCH($C975,Departments!$A$5:$A$54,0)),0))</f>
        <v/>
      </c>
      <c r="AA975" s="41">
        <f>N($L975)*$Y975</f>
        <v/>
      </c>
      <c r="AB975" s="41">
        <f>N($M975)*$Y975</f>
        <v/>
      </c>
      <c r="AC975" s="41">
        <f>$AA975*$Z975</f>
        <v/>
      </c>
      <c r="AD975" s="41">
        <f>$AA975*BonusMonths/12</f>
        <v/>
      </c>
      <c r="AE975" s="41">
        <f>($AA975+SI_Gross*$AB975)*IF($Q975=1,SI_O,SI_E)</f>
        <v/>
      </c>
      <c r="AF975" s="41">
        <f>IF($Q975=1,0,$AA975*EOSB)</f>
        <v/>
      </c>
      <c r="AG975" s="41">
        <f>$AN975*$W975</f>
        <v/>
      </c>
      <c r="AH975" s="41">
        <f>SUM($AA975:$AG975)</f>
        <v/>
      </c>
      <c r="AI975" s="41">
        <f>12*($AM975+$AN975)</f>
        <v/>
      </c>
      <c r="AJ975" s="41">
        <f>$AM975*((IncMonth-1)+(13-IncMonth)*(1+$X975))+12*$AN975</f>
        <v/>
      </c>
      <c r="AK975" s="41">
        <f>IF($R975=1,N($L975)+N($M975),0)</f>
        <v/>
      </c>
      <c r="AL975">
        <f>IF($C975="","",IF(N($L975)&lt;=0,"Basic salary missing",IF(ISNA(MATCH($C975,Departments!$A$5:$A$54,0)),"Department not on Departments sheet",IF(AND($I975&lt;&gt;"",NOT(ISNUMBER($I975))),"Date of birth is text, not a date",IF(AND($K975&lt;&gt;"",NOT(ISNUMBER($K975))),"Contract end is text, not a date","")))))</f>
        <v/>
      </c>
      <c r="AM975" s="41">
        <f>IF($R975=0,0,N($L975)*(1+$Z975+BonusMonths/12+IF($Q975=1,0,EOSB))+N($M975)+(N($L975)+SI_Gross*N($M975))*IF($Q975=1,SI_O,SI_E))</f>
        <v/>
      </c>
      <c r="AN975" s="41">
        <f>IF($R975=0,0,(IF($Q975=1,MedO,MedE+Ticket)+Training)/12)</f>
        <v/>
      </c>
    </row>
    <row r="976">
      <c r="I976" s="35" t="n"/>
      <c r="J976" s="35" t="n"/>
      <c r="K976" s="35" t="n"/>
      <c r="L976" s="36" t="n"/>
      <c r="M976" s="36" t="n"/>
      <c r="P976" s="37" t="n"/>
      <c r="Q976" s="38">
        <f>IF($C976="",0,IF(OR(LOWER(TRIM($G976))="omani",LOWER(TRIM($G976))="oman",LOWER(TRIM($G976))="om",LOWER(TRIM($G976))="local"),1,0))</f>
        <v/>
      </c>
      <c r="R976" s="38">
        <f>IF($C976="",0,IF(OR(ISNUMBER(SEARCH("resign",$N976)),ISNUMBER(SEARCH("terminat",$N976)),ISNUMBER(SEARCH("inactive",$N976)),ISNUMBER(SEARCH("vacan",$N976)),ISNUMBER(SEARCH("deceased",$N976)),ISNUMBER(SEARCH("separated",$N976))),0,1))</f>
        <v/>
      </c>
      <c r="S976">
        <f>IF(OR($R976=0,NOT(ISNUMBER($I976))),"",IFERROR(DATEDIF($I976,DATE(FY,1,1),"y"),""))</f>
        <v/>
      </c>
      <c r="T976">
        <f>IF(OR($R976=0,NOT(ISNUMBER($J976))),"",IFERROR(DATEDIF($J976,DATE(FY,1,1),"y"),0))</f>
        <v/>
      </c>
      <c r="U976" s="38">
        <f>IF(OR($R976=0,NOT(ISNUMBER($I976))),0,IF(YEAR($I976)+IF($Q976=1,RetAgeO,RetAgeE)=FY,MONTH($I976),IF(YEAR($I976)+IF($Q976=1,RetAgeO,RetAgeE)&lt;FY,1,0)))</f>
        <v/>
      </c>
      <c r="V976" s="38">
        <f>IF(OR($R976=0,NOT(ISNUMBER($K976))),0,IF(YEAR($K976)=FY,MONTH($K976),IF(YEAR($K976)&lt;FY,1,0)))</f>
        <v/>
      </c>
      <c r="W976" s="38">
        <f>IF($R976=0,0,MIN(12,IF(AND(ISNUMBER($O976),$O976&gt;=1,$O976&lt;=12),INT($O976),12),IF(AND(RetireExit="Yes",$U976&gt;0),$U976,12),IF(AND(ContractExit="Yes",$V976&gt;0),$V976,12)))</f>
        <v/>
      </c>
      <c r="X976" s="37">
        <f>IF(ISNUMBER($P976),$P976,IncPct)</f>
        <v/>
      </c>
      <c r="Y976" s="39">
        <f>IF($W976=0,0,MAX(0,MIN($W976,IncMonth-1))+MAX(0,$W976-IncMonth+1)*(1+$X976))</f>
        <v/>
      </c>
      <c r="Z976" s="40">
        <f>IF($C976="",0,IFERROR(INDEX(Departments!$B$5:$B$54,MATCH($C976,Departments!$A$5:$A$54,0)),0))</f>
        <v/>
      </c>
      <c r="AA976" s="41">
        <f>N($L976)*$Y976</f>
        <v/>
      </c>
      <c r="AB976" s="41">
        <f>N($M976)*$Y976</f>
        <v/>
      </c>
      <c r="AC976" s="41">
        <f>$AA976*$Z976</f>
        <v/>
      </c>
      <c r="AD976" s="41">
        <f>$AA976*BonusMonths/12</f>
        <v/>
      </c>
      <c r="AE976" s="41">
        <f>($AA976+SI_Gross*$AB976)*IF($Q976=1,SI_O,SI_E)</f>
        <v/>
      </c>
      <c r="AF976" s="41">
        <f>IF($Q976=1,0,$AA976*EOSB)</f>
        <v/>
      </c>
      <c r="AG976" s="41">
        <f>$AN976*$W976</f>
        <v/>
      </c>
      <c r="AH976" s="41">
        <f>SUM($AA976:$AG976)</f>
        <v/>
      </c>
      <c r="AI976" s="41">
        <f>12*($AM976+$AN976)</f>
        <v/>
      </c>
      <c r="AJ976" s="41">
        <f>$AM976*((IncMonth-1)+(13-IncMonth)*(1+$X976))+12*$AN976</f>
        <v/>
      </c>
      <c r="AK976" s="41">
        <f>IF($R976=1,N($L976)+N($M976),0)</f>
        <v/>
      </c>
      <c r="AL976">
        <f>IF($C976="","",IF(N($L976)&lt;=0,"Basic salary missing",IF(ISNA(MATCH($C976,Departments!$A$5:$A$54,0)),"Department not on Departments sheet",IF(AND($I976&lt;&gt;"",NOT(ISNUMBER($I976))),"Date of birth is text, not a date",IF(AND($K976&lt;&gt;"",NOT(ISNUMBER($K976))),"Contract end is text, not a date","")))))</f>
        <v/>
      </c>
      <c r="AM976" s="41">
        <f>IF($R976=0,0,N($L976)*(1+$Z976+BonusMonths/12+IF($Q976=1,0,EOSB))+N($M976)+(N($L976)+SI_Gross*N($M976))*IF($Q976=1,SI_O,SI_E))</f>
        <v/>
      </c>
      <c r="AN976" s="41">
        <f>IF($R976=0,0,(IF($Q976=1,MedO,MedE+Ticket)+Training)/12)</f>
        <v/>
      </c>
    </row>
    <row r="977">
      <c r="I977" s="35" t="n"/>
      <c r="J977" s="35" t="n"/>
      <c r="K977" s="35" t="n"/>
      <c r="L977" s="36" t="n"/>
      <c r="M977" s="36" t="n"/>
      <c r="P977" s="37" t="n"/>
      <c r="Q977" s="38">
        <f>IF($C977="",0,IF(OR(LOWER(TRIM($G977))="omani",LOWER(TRIM($G977))="oman",LOWER(TRIM($G977))="om",LOWER(TRIM($G977))="local"),1,0))</f>
        <v/>
      </c>
      <c r="R977" s="38">
        <f>IF($C977="",0,IF(OR(ISNUMBER(SEARCH("resign",$N977)),ISNUMBER(SEARCH("terminat",$N977)),ISNUMBER(SEARCH("inactive",$N977)),ISNUMBER(SEARCH("vacan",$N977)),ISNUMBER(SEARCH("deceased",$N977)),ISNUMBER(SEARCH("separated",$N977))),0,1))</f>
        <v/>
      </c>
      <c r="S977">
        <f>IF(OR($R977=0,NOT(ISNUMBER($I977))),"",IFERROR(DATEDIF($I977,DATE(FY,1,1),"y"),""))</f>
        <v/>
      </c>
      <c r="T977">
        <f>IF(OR($R977=0,NOT(ISNUMBER($J977))),"",IFERROR(DATEDIF($J977,DATE(FY,1,1),"y"),0))</f>
        <v/>
      </c>
      <c r="U977" s="38">
        <f>IF(OR($R977=0,NOT(ISNUMBER($I977))),0,IF(YEAR($I977)+IF($Q977=1,RetAgeO,RetAgeE)=FY,MONTH($I977),IF(YEAR($I977)+IF($Q977=1,RetAgeO,RetAgeE)&lt;FY,1,0)))</f>
        <v/>
      </c>
      <c r="V977" s="38">
        <f>IF(OR($R977=0,NOT(ISNUMBER($K977))),0,IF(YEAR($K977)=FY,MONTH($K977),IF(YEAR($K977)&lt;FY,1,0)))</f>
        <v/>
      </c>
      <c r="W977" s="38">
        <f>IF($R977=0,0,MIN(12,IF(AND(ISNUMBER($O977),$O977&gt;=1,$O977&lt;=12),INT($O977),12),IF(AND(RetireExit="Yes",$U977&gt;0),$U977,12),IF(AND(ContractExit="Yes",$V977&gt;0),$V977,12)))</f>
        <v/>
      </c>
      <c r="X977" s="37">
        <f>IF(ISNUMBER($P977),$P977,IncPct)</f>
        <v/>
      </c>
      <c r="Y977" s="39">
        <f>IF($W977=0,0,MAX(0,MIN($W977,IncMonth-1))+MAX(0,$W977-IncMonth+1)*(1+$X977))</f>
        <v/>
      </c>
      <c r="Z977" s="40">
        <f>IF($C977="",0,IFERROR(INDEX(Departments!$B$5:$B$54,MATCH($C977,Departments!$A$5:$A$54,0)),0))</f>
        <v/>
      </c>
      <c r="AA977" s="41">
        <f>N($L977)*$Y977</f>
        <v/>
      </c>
      <c r="AB977" s="41">
        <f>N($M977)*$Y977</f>
        <v/>
      </c>
      <c r="AC977" s="41">
        <f>$AA977*$Z977</f>
        <v/>
      </c>
      <c r="AD977" s="41">
        <f>$AA977*BonusMonths/12</f>
        <v/>
      </c>
      <c r="AE977" s="41">
        <f>($AA977+SI_Gross*$AB977)*IF($Q977=1,SI_O,SI_E)</f>
        <v/>
      </c>
      <c r="AF977" s="41">
        <f>IF($Q977=1,0,$AA977*EOSB)</f>
        <v/>
      </c>
      <c r="AG977" s="41">
        <f>$AN977*$W977</f>
        <v/>
      </c>
      <c r="AH977" s="41">
        <f>SUM($AA977:$AG977)</f>
        <v/>
      </c>
      <c r="AI977" s="41">
        <f>12*($AM977+$AN977)</f>
        <v/>
      </c>
      <c r="AJ977" s="41">
        <f>$AM977*((IncMonth-1)+(13-IncMonth)*(1+$X977))+12*$AN977</f>
        <v/>
      </c>
      <c r="AK977" s="41">
        <f>IF($R977=1,N($L977)+N($M977),0)</f>
        <v/>
      </c>
      <c r="AL977">
        <f>IF($C977="","",IF(N($L977)&lt;=0,"Basic salary missing",IF(ISNA(MATCH($C977,Departments!$A$5:$A$54,0)),"Department not on Departments sheet",IF(AND($I977&lt;&gt;"",NOT(ISNUMBER($I977))),"Date of birth is text, not a date",IF(AND($K977&lt;&gt;"",NOT(ISNUMBER($K977))),"Contract end is text, not a date","")))))</f>
        <v/>
      </c>
      <c r="AM977" s="41">
        <f>IF($R977=0,0,N($L977)*(1+$Z977+BonusMonths/12+IF($Q977=1,0,EOSB))+N($M977)+(N($L977)+SI_Gross*N($M977))*IF($Q977=1,SI_O,SI_E))</f>
        <v/>
      </c>
      <c r="AN977" s="41">
        <f>IF($R977=0,0,(IF($Q977=1,MedO,MedE+Ticket)+Training)/12)</f>
        <v/>
      </c>
    </row>
    <row r="978">
      <c r="I978" s="35" t="n"/>
      <c r="J978" s="35" t="n"/>
      <c r="K978" s="35" t="n"/>
      <c r="L978" s="36" t="n"/>
      <c r="M978" s="36" t="n"/>
      <c r="P978" s="37" t="n"/>
      <c r="Q978" s="38">
        <f>IF($C978="",0,IF(OR(LOWER(TRIM($G978))="omani",LOWER(TRIM($G978))="oman",LOWER(TRIM($G978))="om",LOWER(TRIM($G978))="local"),1,0))</f>
        <v/>
      </c>
      <c r="R978" s="38">
        <f>IF($C978="",0,IF(OR(ISNUMBER(SEARCH("resign",$N978)),ISNUMBER(SEARCH("terminat",$N978)),ISNUMBER(SEARCH("inactive",$N978)),ISNUMBER(SEARCH("vacan",$N978)),ISNUMBER(SEARCH("deceased",$N978)),ISNUMBER(SEARCH("separated",$N978))),0,1))</f>
        <v/>
      </c>
      <c r="S978">
        <f>IF(OR($R978=0,NOT(ISNUMBER($I978))),"",IFERROR(DATEDIF($I978,DATE(FY,1,1),"y"),""))</f>
        <v/>
      </c>
      <c r="T978">
        <f>IF(OR($R978=0,NOT(ISNUMBER($J978))),"",IFERROR(DATEDIF($J978,DATE(FY,1,1),"y"),0))</f>
        <v/>
      </c>
      <c r="U978" s="38">
        <f>IF(OR($R978=0,NOT(ISNUMBER($I978))),0,IF(YEAR($I978)+IF($Q978=1,RetAgeO,RetAgeE)=FY,MONTH($I978),IF(YEAR($I978)+IF($Q978=1,RetAgeO,RetAgeE)&lt;FY,1,0)))</f>
        <v/>
      </c>
      <c r="V978" s="38">
        <f>IF(OR($R978=0,NOT(ISNUMBER($K978))),0,IF(YEAR($K978)=FY,MONTH($K978),IF(YEAR($K978)&lt;FY,1,0)))</f>
        <v/>
      </c>
      <c r="W978" s="38">
        <f>IF($R978=0,0,MIN(12,IF(AND(ISNUMBER($O978),$O978&gt;=1,$O978&lt;=12),INT($O978),12),IF(AND(RetireExit="Yes",$U978&gt;0),$U978,12),IF(AND(ContractExit="Yes",$V978&gt;0),$V978,12)))</f>
        <v/>
      </c>
      <c r="X978" s="37">
        <f>IF(ISNUMBER($P978),$P978,IncPct)</f>
        <v/>
      </c>
      <c r="Y978" s="39">
        <f>IF($W978=0,0,MAX(0,MIN($W978,IncMonth-1))+MAX(0,$W978-IncMonth+1)*(1+$X978))</f>
        <v/>
      </c>
      <c r="Z978" s="40">
        <f>IF($C978="",0,IFERROR(INDEX(Departments!$B$5:$B$54,MATCH($C978,Departments!$A$5:$A$54,0)),0))</f>
        <v/>
      </c>
      <c r="AA978" s="41">
        <f>N($L978)*$Y978</f>
        <v/>
      </c>
      <c r="AB978" s="41">
        <f>N($M978)*$Y978</f>
        <v/>
      </c>
      <c r="AC978" s="41">
        <f>$AA978*$Z978</f>
        <v/>
      </c>
      <c r="AD978" s="41">
        <f>$AA978*BonusMonths/12</f>
        <v/>
      </c>
      <c r="AE978" s="41">
        <f>($AA978+SI_Gross*$AB978)*IF($Q978=1,SI_O,SI_E)</f>
        <v/>
      </c>
      <c r="AF978" s="41">
        <f>IF($Q978=1,0,$AA978*EOSB)</f>
        <v/>
      </c>
      <c r="AG978" s="41">
        <f>$AN978*$W978</f>
        <v/>
      </c>
      <c r="AH978" s="41">
        <f>SUM($AA978:$AG978)</f>
        <v/>
      </c>
      <c r="AI978" s="41">
        <f>12*($AM978+$AN978)</f>
        <v/>
      </c>
      <c r="AJ978" s="41">
        <f>$AM978*((IncMonth-1)+(13-IncMonth)*(1+$X978))+12*$AN978</f>
        <v/>
      </c>
      <c r="AK978" s="41">
        <f>IF($R978=1,N($L978)+N($M978),0)</f>
        <v/>
      </c>
      <c r="AL978">
        <f>IF($C978="","",IF(N($L978)&lt;=0,"Basic salary missing",IF(ISNA(MATCH($C978,Departments!$A$5:$A$54,0)),"Department not on Departments sheet",IF(AND($I978&lt;&gt;"",NOT(ISNUMBER($I978))),"Date of birth is text, not a date",IF(AND($K978&lt;&gt;"",NOT(ISNUMBER($K978))),"Contract end is text, not a date","")))))</f>
        <v/>
      </c>
      <c r="AM978" s="41">
        <f>IF($R978=0,0,N($L978)*(1+$Z978+BonusMonths/12+IF($Q978=1,0,EOSB))+N($M978)+(N($L978)+SI_Gross*N($M978))*IF($Q978=1,SI_O,SI_E))</f>
        <v/>
      </c>
      <c r="AN978" s="41">
        <f>IF($R978=0,0,(IF($Q978=1,MedO,MedE+Ticket)+Training)/12)</f>
        <v/>
      </c>
    </row>
    <row r="979">
      <c r="I979" s="35" t="n"/>
      <c r="J979" s="35" t="n"/>
      <c r="K979" s="35" t="n"/>
      <c r="L979" s="36" t="n"/>
      <c r="M979" s="36" t="n"/>
      <c r="P979" s="37" t="n"/>
      <c r="Q979" s="38">
        <f>IF($C979="",0,IF(OR(LOWER(TRIM($G979))="omani",LOWER(TRIM($G979))="oman",LOWER(TRIM($G979))="om",LOWER(TRIM($G979))="local"),1,0))</f>
        <v/>
      </c>
      <c r="R979" s="38">
        <f>IF($C979="",0,IF(OR(ISNUMBER(SEARCH("resign",$N979)),ISNUMBER(SEARCH("terminat",$N979)),ISNUMBER(SEARCH("inactive",$N979)),ISNUMBER(SEARCH("vacan",$N979)),ISNUMBER(SEARCH("deceased",$N979)),ISNUMBER(SEARCH("separated",$N979))),0,1))</f>
        <v/>
      </c>
      <c r="S979">
        <f>IF(OR($R979=0,NOT(ISNUMBER($I979))),"",IFERROR(DATEDIF($I979,DATE(FY,1,1),"y"),""))</f>
        <v/>
      </c>
      <c r="T979">
        <f>IF(OR($R979=0,NOT(ISNUMBER($J979))),"",IFERROR(DATEDIF($J979,DATE(FY,1,1),"y"),0))</f>
        <v/>
      </c>
      <c r="U979" s="38">
        <f>IF(OR($R979=0,NOT(ISNUMBER($I979))),0,IF(YEAR($I979)+IF($Q979=1,RetAgeO,RetAgeE)=FY,MONTH($I979),IF(YEAR($I979)+IF($Q979=1,RetAgeO,RetAgeE)&lt;FY,1,0)))</f>
        <v/>
      </c>
      <c r="V979" s="38">
        <f>IF(OR($R979=0,NOT(ISNUMBER($K979))),0,IF(YEAR($K979)=FY,MONTH($K979),IF(YEAR($K979)&lt;FY,1,0)))</f>
        <v/>
      </c>
      <c r="W979" s="38">
        <f>IF($R979=0,0,MIN(12,IF(AND(ISNUMBER($O979),$O979&gt;=1,$O979&lt;=12),INT($O979),12),IF(AND(RetireExit="Yes",$U979&gt;0),$U979,12),IF(AND(ContractExit="Yes",$V979&gt;0),$V979,12)))</f>
        <v/>
      </c>
      <c r="X979" s="37">
        <f>IF(ISNUMBER($P979),$P979,IncPct)</f>
        <v/>
      </c>
      <c r="Y979" s="39">
        <f>IF($W979=0,0,MAX(0,MIN($W979,IncMonth-1))+MAX(0,$W979-IncMonth+1)*(1+$X979))</f>
        <v/>
      </c>
      <c r="Z979" s="40">
        <f>IF($C979="",0,IFERROR(INDEX(Departments!$B$5:$B$54,MATCH($C979,Departments!$A$5:$A$54,0)),0))</f>
        <v/>
      </c>
      <c r="AA979" s="41">
        <f>N($L979)*$Y979</f>
        <v/>
      </c>
      <c r="AB979" s="41">
        <f>N($M979)*$Y979</f>
        <v/>
      </c>
      <c r="AC979" s="41">
        <f>$AA979*$Z979</f>
        <v/>
      </c>
      <c r="AD979" s="41">
        <f>$AA979*BonusMonths/12</f>
        <v/>
      </c>
      <c r="AE979" s="41">
        <f>($AA979+SI_Gross*$AB979)*IF($Q979=1,SI_O,SI_E)</f>
        <v/>
      </c>
      <c r="AF979" s="41">
        <f>IF($Q979=1,0,$AA979*EOSB)</f>
        <v/>
      </c>
      <c r="AG979" s="41">
        <f>$AN979*$W979</f>
        <v/>
      </c>
      <c r="AH979" s="41">
        <f>SUM($AA979:$AG979)</f>
        <v/>
      </c>
      <c r="AI979" s="41">
        <f>12*($AM979+$AN979)</f>
        <v/>
      </c>
      <c r="AJ979" s="41">
        <f>$AM979*((IncMonth-1)+(13-IncMonth)*(1+$X979))+12*$AN979</f>
        <v/>
      </c>
      <c r="AK979" s="41">
        <f>IF($R979=1,N($L979)+N($M979),0)</f>
        <v/>
      </c>
      <c r="AL979">
        <f>IF($C979="","",IF(N($L979)&lt;=0,"Basic salary missing",IF(ISNA(MATCH($C979,Departments!$A$5:$A$54,0)),"Department not on Departments sheet",IF(AND($I979&lt;&gt;"",NOT(ISNUMBER($I979))),"Date of birth is text, not a date",IF(AND($K979&lt;&gt;"",NOT(ISNUMBER($K979))),"Contract end is text, not a date","")))))</f>
        <v/>
      </c>
      <c r="AM979" s="41">
        <f>IF($R979=0,0,N($L979)*(1+$Z979+BonusMonths/12+IF($Q979=1,0,EOSB))+N($M979)+(N($L979)+SI_Gross*N($M979))*IF($Q979=1,SI_O,SI_E))</f>
        <v/>
      </c>
      <c r="AN979" s="41">
        <f>IF($R979=0,0,(IF($Q979=1,MedO,MedE+Ticket)+Training)/12)</f>
        <v/>
      </c>
    </row>
    <row r="980">
      <c r="I980" s="35" t="n"/>
      <c r="J980" s="35" t="n"/>
      <c r="K980" s="35" t="n"/>
      <c r="L980" s="36" t="n"/>
      <c r="M980" s="36" t="n"/>
      <c r="P980" s="37" t="n"/>
      <c r="Q980" s="38">
        <f>IF($C980="",0,IF(OR(LOWER(TRIM($G980))="omani",LOWER(TRIM($G980))="oman",LOWER(TRIM($G980))="om",LOWER(TRIM($G980))="local"),1,0))</f>
        <v/>
      </c>
      <c r="R980" s="38">
        <f>IF($C980="",0,IF(OR(ISNUMBER(SEARCH("resign",$N980)),ISNUMBER(SEARCH("terminat",$N980)),ISNUMBER(SEARCH("inactive",$N980)),ISNUMBER(SEARCH("vacan",$N980)),ISNUMBER(SEARCH("deceased",$N980)),ISNUMBER(SEARCH("separated",$N980))),0,1))</f>
        <v/>
      </c>
      <c r="S980">
        <f>IF(OR($R980=0,NOT(ISNUMBER($I980))),"",IFERROR(DATEDIF($I980,DATE(FY,1,1),"y"),""))</f>
        <v/>
      </c>
      <c r="T980">
        <f>IF(OR($R980=0,NOT(ISNUMBER($J980))),"",IFERROR(DATEDIF($J980,DATE(FY,1,1),"y"),0))</f>
        <v/>
      </c>
      <c r="U980" s="38">
        <f>IF(OR($R980=0,NOT(ISNUMBER($I980))),0,IF(YEAR($I980)+IF($Q980=1,RetAgeO,RetAgeE)=FY,MONTH($I980),IF(YEAR($I980)+IF($Q980=1,RetAgeO,RetAgeE)&lt;FY,1,0)))</f>
        <v/>
      </c>
      <c r="V980" s="38">
        <f>IF(OR($R980=0,NOT(ISNUMBER($K980))),0,IF(YEAR($K980)=FY,MONTH($K980),IF(YEAR($K980)&lt;FY,1,0)))</f>
        <v/>
      </c>
      <c r="W980" s="38">
        <f>IF($R980=0,0,MIN(12,IF(AND(ISNUMBER($O980),$O980&gt;=1,$O980&lt;=12),INT($O980),12),IF(AND(RetireExit="Yes",$U980&gt;0),$U980,12),IF(AND(ContractExit="Yes",$V980&gt;0),$V980,12)))</f>
        <v/>
      </c>
      <c r="X980" s="37">
        <f>IF(ISNUMBER($P980),$P980,IncPct)</f>
        <v/>
      </c>
      <c r="Y980" s="39">
        <f>IF($W980=0,0,MAX(0,MIN($W980,IncMonth-1))+MAX(0,$W980-IncMonth+1)*(1+$X980))</f>
        <v/>
      </c>
      <c r="Z980" s="40">
        <f>IF($C980="",0,IFERROR(INDEX(Departments!$B$5:$B$54,MATCH($C980,Departments!$A$5:$A$54,0)),0))</f>
        <v/>
      </c>
      <c r="AA980" s="41">
        <f>N($L980)*$Y980</f>
        <v/>
      </c>
      <c r="AB980" s="41">
        <f>N($M980)*$Y980</f>
        <v/>
      </c>
      <c r="AC980" s="41">
        <f>$AA980*$Z980</f>
        <v/>
      </c>
      <c r="AD980" s="41">
        <f>$AA980*BonusMonths/12</f>
        <v/>
      </c>
      <c r="AE980" s="41">
        <f>($AA980+SI_Gross*$AB980)*IF($Q980=1,SI_O,SI_E)</f>
        <v/>
      </c>
      <c r="AF980" s="41">
        <f>IF($Q980=1,0,$AA980*EOSB)</f>
        <v/>
      </c>
      <c r="AG980" s="41">
        <f>$AN980*$W980</f>
        <v/>
      </c>
      <c r="AH980" s="41">
        <f>SUM($AA980:$AG980)</f>
        <v/>
      </c>
      <c r="AI980" s="41">
        <f>12*($AM980+$AN980)</f>
        <v/>
      </c>
      <c r="AJ980" s="41">
        <f>$AM980*((IncMonth-1)+(13-IncMonth)*(1+$X980))+12*$AN980</f>
        <v/>
      </c>
      <c r="AK980" s="41">
        <f>IF($R980=1,N($L980)+N($M980),0)</f>
        <v/>
      </c>
      <c r="AL980">
        <f>IF($C980="","",IF(N($L980)&lt;=0,"Basic salary missing",IF(ISNA(MATCH($C980,Departments!$A$5:$A$54,0)),"Department not on Departments sheet",IF(AND($I980&lt;&gt;"",NOT(ISNUMBER($I980))),"Date of birth is text, not a date",IF(AND($K980&lt;&gt;"",NOT(ISNUMBER($K980))),"Contract end is text, not a date","")))))</f>
        <v/>
      </c>
      <c r="AM980" s="41">
        <f>IF($R980=0,0,N($L980)*(1+$Z980+BonusMonths/12+IF($Q980=1,0,EOSB))+N($M980)+(N($L980)+SI_Gross*N($M980))*IF($Q980=1,SI_O,SI_E))</f>
        <v/>
      </c>
      <c r="AN980" s="41">
        <f>IF($R980=0,0,(IF($Q980=1,MedO,MedE+Ticket)+Training)/12)</f>
        <v/>
      </c>
    </row>
    <row r="981">
      <c r="I981" s="35" t="n"/>
      <c r="J981" s="35" t="n"/>
      <c r="K981" s="35" t="n"/>
      <c r="L981" s="36" t="n"/>
      <c r="M981" s="36" t="n"/>
      <c r="P981" s="37" t="n"/>
      <c r="Q981" s="38">
        <f>IF($C981="",0,IF(OR(LOWER(TRIM($G981))="omani",LOWER(TRIM($G981))="oman",LOWER(TRIM($G981))="om",LOWER(TRIM($G981))="local"),1,0))</f>
        <v/>
      </c>
      <c r="R981" s="38">
        <f>IF($C981="",0,IF(OR(ISNUMBER(SEARCH("resign",$N981)),ISNUMBER(SEARCH("terminat",$N981)),ISNUMBER(SEARCH("inactive",$N981)),ISNUMBER(SEARCH("vacan",$N981)),ISNUMBER(SEARCH("deceased",$N981)),ISNUMBER(SEARCH("separated",$N981))),0,1))</f>
        <v/>
      </c>
      <c r="S981">
        <f>IF(OR($R981=0,NOT(ISNUMBER($I981))),"",IFERROR(DATEDIF($I981,DATE(FY,1,1),"y"),""))</f>
        <v/>
      </c>
      <c r="T981">
        <f>IF(OR($R981=0,NOT(ISNUMBER($J981))),"",IFERROR(DATEDIF($J981,DATE(FY,1,1),"y"),0))</f>
        <v/>
      </c>
      <c r="U981" s="38">
        <f>IF(OR($R981=0,NOT(ISNUMBER($I981))),0,IF(YEAR($I981)+IF($Q981=1,RetAgeO,RetAgeE)=FY,MONTH($I981),IF(YEAR($I981)+IF($Q981=1,RetAgeO,RetAgeE)&lt;FY,1,0)))</f>
        <v/>
      </c>
      <c r="V981" s="38">
        <f>IF(OR($R981=0,NOT(ISNUMBER($K981))),0,IF(YEAR($K981)=FY,MONTH($K981),IF(YEAR($K981)&lt;FY,1,0)))</f>
        <v/>
      </c>
      <c r="W981" s="38">
        <f>IF($R981=0,0,MIN(12,IF(AND(ISNUMBER($O981),$O981&gt;=1,$O981&lt;=12),INT($O981),12),IF(AND(RetireExit="Yes",$U981&gt;0),$U981,12),IF(AND(ContractExit="Yes",$V981&gt;0),$V981,12)))</f>
        <v/>
      </c>
      <c r="X981" s="37">
        <f>IF(ISNUMBER($P981),$P981,IncPct)</f>
        <v/>
      </c>
      <c r="Y981" s="39">
        <f>IF($W981=0,0,MAX(0,MIN($W981,IncMonth-1))+MAX(0,$W981-IncMonth+1)*(1+$X981))</f>
        <v/>
      </c>
      <c r="Z981" s="40">
        <f>IF($C981="",0,IFERROR(INDEX(Departments!$B$5:$B$54,MATCH($C981,Departments!$A$5:$A$54,0)),0))</f>
        <v/>
      </c>
      <c r="AA981" s="41">
        <f>N($L981)*$Y981</f>
        <v/>
      </c>
      <c r="AB981" s="41">
        <f>N($M981)*$Y981</f>
        <v/>
      </c>
      <c r="AC981" s="41">
        <f>$AA981*$Z981</f>
        <v/>
      </c>
      <c r="AD981" s="41">
        <f>$AA981*BonusMonths/12</f>
        <v/>
      </c>
      <c r="AE981" s="41">
        <f>($AA981+SI_Gross*$AB981)*IF($Q981=1,SI_O,SI_E)</f>
        <v/>
      </c>
      <c r="AF981" s="41">
        <f>IF($Q981=1,0,$AA981*EOSB)</f>
        <v/>
      </c>
      <c r="AG981" s="41">
        <f>$AN981*$W981</f>
        <v/>
      </c>
      <c r="AH981" s="41">
        <f>SUM($AA981:$AG981)</f>
        <v/>
      </c>
      <c r="AI981" s="41">
        <f>12*($AM981+$AN981)</f>
        <v/>
      </c>
      <c r="AJ981" s="41">
        <f>$AM981*((IncMonth-1)+(13-IncMonth)*(1+$X981))+12*$AN981</f>
        <v/>
      </c>
      <c r="AK981" s="41">
        <f>IF($R981=1,N($L981)+N($M981),0)</f>
        <v/>
      </c>
      <c r="AL981">
        <f>IF($C981="","",IF(N($L981)&lt;=0,"Basic salary missing",IF(ISNA(MATCH($C981,Departments!$A$5:$A$54,0)),"Department not on Departments sheet",IF(AND($I981&lt;&gt;"",NOT(ISNUMBER($I981))),"Date of birth is text, not a date",IF(AND($K981&lt;&gt;"",NOT(ISNUMBER($K981))),"Contract end is text, not a date","")))))</f>
        <v/>
      </c>
      <c r="AM981" s="41">
        <f>IF($R981=0,0,N($L981)*(1+$Z981+BonusMonths/12+IF($Q981=1,0,EOSB))+N($M981)+(N($L981)+SI_Gross*N($M981))*IF($Q981=1,SI_O,SI_E))</f>
        <v/>
      </c>
      <c r="AN981" s="41">
        <f>IF($R981=0,0,(IF($Q981=1,MedO,MedE+Ticket)+Training)/12)</f>
        <v/>
      </c>
    </row>
    <row r="982">
      <c r="I982" s="35" t="n"/>
      <c r="J982" s="35" t="n"/>
      <c r="K982" s="35" t="n"/>
      <c r="L982" s="36" t="n"/>
      <c r="M982" s="36" t="n"/>
      <c r="P982" s="37" t="n"/>
      <c r="Q982" s="38">
        <f>IF($C982="",0,IF(OR(LOWER(TRIM($G982))="omani",LOWER(TRIM($G982))="oman",LOWER(TRIM($G982))="om",LOWER(TRIM($G982))="local"),1,0))</f>
        <v/>
      </c>
      <c r="R982" s="38">
        <f>IF($C982="",0,IF(OR(ISNUMBER(SEARCH("resign",$N982)),ISNUMBER(SEARCH("terminat",$N982)),ISNUMBER(SEARCH("inactive",$N982)),ISNUMBER(SEARCH("vacan",$N982)),ISNUMBER(SEARCH("deceased",$N982)),ISNUMBER(SEARCH("separated",$N982))),0,1))</f>
        <v/>
      </c>
      <c r="S982">
        <f>IF(OR($R982=0,NOT(ISNUMBER($I982))),"",IFERROR(DATEDIF($I982,DATE(FY,1,1),"y"),""))</f>
        <v/>
      </c>
      <c r="T982">
        <f>IF(OR($R982=0,NOT(ISNUMBER($J982))),"",IFERROR(DATEDIF($J982,DATE(FY,1,1),"y"),0))</f>
        <v/>
      </c>
      <c r="U982" s="38">
        <f>IF(OR($R982=0,NOT(ISNUMBER($I982))),0,IF(YEAR($I982)+IF($Q982=1,RetAgeO,RetAgeE)=FY,MONTH($I982),IF(YEAR($I982)+IF($Q982=1,RetAgeO,RetAgeE)&lt;FY,1,0)))</f>
        <v/>
      </c>
      <c r="V982" s="38">
        <f>IF(OR($R982=0,NOT(ISNUMBER($K982))),0,IF(YEAR($K982)=FY,MONTH($K982),IF(YEAR($K982)&lt;FY,1,0)))</f>
        <v/>
      </c>
      <c r="W982" s="38">
        <f>IF($R982=0,0,MIN(12,IF(AND(ISNUMBER($O982),$O982&gt;=1,$O982&lt;=12),INT($O982),12),IF(AND(RetireExit="Yes",$U982&gt;0),$U982,12),IF(AND(ContractExit="Yes",$V982&gt;0),$V982,12)))</f>
        <v/>
      </c>
      <c r="X982" s="37">
        <f>IF(ISNUMBER($P982),$P982,IncPct)</f>
        <v/>
      </c>
      <c r="Y982" s="39">
        <f>IF($W982=0,0,MAX(0,MIN($W982,IncMonth-1))+MAX(0,$W982-IncMonth+1)*(1+$X982))</f>
        <v/>
      </c>
      <c r="Z982" s="40">
        <f>IF($C982="",0,IFERROR(INDEX(Departments!$B$5:$B$54,MATCH($C982,Departments!$A$5:$A$54,0)),0))</f>
        <v/>
      </c>
      <c r="AA982" s="41">
        <f>N($L982)*$Y982</f>
        <v/>
      </c>
      <c r="AB982" s="41">
        <f>N($M982)*$Y982</f>
        <v/>
      </c>
      <c r="AC982" s="41">
        <f>$AA982*$Z982</f>
        <v/>
      </c>
      <c r="AD982" s="41">
        <f>$AA982*BonusMonths/12</f>
        <v/>
      </c>
      <c r="AE982" s="41">
        <f>($AA982+SI_Gross*$AB982)*IF($Q982=1,SI_O,SI_E)</f>
        <v/>
      </c>
      <c r="AF982" s="41">
        <f>IF($Q982=1,0,$AA982*EOSB)</f>
        <v/>
      </c>
      <c r="AG982" s="41">
        <f>$AN982*$W982</f>
        <v/>
      </c>
      <c r="AH982" s="41">
        <f>SUM($AA982:$AG982)</f>
        <v/>
      </c>
      <c r="AI982" s="41">
        <f>12*($AM982+$AN982)</f>
        <v/>
      </c>
      <c r="AJ982" s="41">
        <f>$AM982*((IncMonth-1)+(13-IncMonth)*(1+$X982))+12*$AN982</f>
        <v/>
      </c>
      <c r="AK982" s="41">
        <f>IF($R982=1,N($L982)+N($M982),0)</f>
        <v/>
      </c>
      <c r="AL982">
        <f>IF($C982="","",IF(N($L982)&lt;=0,"Basic salary missing",IF(ISNA(MATCH($C982,Departments!$A$5:$A$54,0)),"Department not on Departments sheet",IF(AND($I982&lt;&gt;"",NOT(ISNUMBER($I982))),"Date of birth is text, not a date",IF(AND($K982&lt;&gt;"",NOT(ISNUMBER($K982))),"Contract end is text, not a date","")))))</f>
        <v/>
      </c>
      <c r="AM982" s="41">
        <f>IF($R982=0,0,N($L982)*(1+$Z982+BonusMonths/12+IF($Q982=1,0,EOSB))+N($M982)+(N($L982)+SI_Gross*N($M982))*IF($Q982=1,SI_O,SI_E))</f>
        <v/>
      </c>
      <c r="AN982" s="41">
        <f>IF($R982=0,0,(IF($Q982=1,MedO,MedE+Ticket)+Training)/12)</f>
        <v/>
      </c>
    </row>
    <row r="983">
      <c r="I983" s="35" t="n"/>
      <c r="J983" s="35" t="n"/>
      <c r="K983" s="35" t="n"/>
      <c r="L983" s="36" t="n"/>
      <c r="M983" s="36" t="n"/>
      <c r="P983" s="37" t="n"/>
      <c r="Q983" s="38">
        <f>IF($C983="",0,IF(OR(LOWER(TRIM($G983))="omani",LOWER(TRIM($G983))="oman",LOWER(TRIM($G983))="om",LOWER(TRIM($G983))="local"),1,0))</f>
        <v/>
      </c>
      <c r="R983" s="38">
        <f>IF($C983="",0,IF(OR(ISNUMBER(SEARCH("resign",$N983)),ISNUMBER(SEARCH("terminat",$N983)),ISNUMBER(SEARCH("inactive",$N983)),ISNUMBER(SEARCH("vacan",$N983)),ISNUMBER(SEARCH("deceased",$N983)),ISNUMBER(SEARCH("separated",$N983))),0,1))</f>
        <v/>
      </c>
      <c r="S983">
        <f>IF(OR($R983=0,NOT(ISNUMBER($I983))),"",IFERROR(DATEDIF($I983,DATE(FY,1,1),"y"),""))</f>
        <v/>
      </c>
      <c r="T983">
        <f>IF(OR($R983=0,NOT(ISNUMBER($J983))),"",IFERROR(DATEDIF($J983,DATE(FY,1,1),"y"),0))</f>
        <v/>
      </c>
      <c r="U983" s="38">
        <f>IF(OR($R983=0,NOT(ISNUMBER($I983))),0,IF(YEAR($I983)+IF($Q983=1,RetAgeO,RetAgeE)=FY,MONTH($I983),IF(YEAR($I983)+IF($Q983=1,RetAgeO,RetAgeE)&lt;FY,1,0)))</f>
        <v/>
      </c>
      <c r="V983" s="38">
        <f>IF(OR($R983=0,NOT(ISNUMBER($K983))),0,IF(YEAR($K983)=FY,MONTH($K983),IF(YEAR($K983)&lt;FY,1,0)))</f>
        <v/>
      </c>
      <c r="W983" s="38">
        <f>IF($R983=0,0,MIN(12,IF(AND(ISNUMBER($O983),$O983&gt;=1,$O983&lt;=12),INT($O983),12),IF(AND(RetireExit="Yes",$U983&gt;0),$U983,12),IF(AND(ContractExit="Yes",$V983&gt;0),$V983,12)))</f>
        <v/>
      </c>
      <c r="X983" s="37">
        <f>IF(ISNUMBER($P983),$P983,IncPct)</f>
        <v/>
      </c>
      <c r="Y983" s="39">
        <f>IF($W983=0,0,MAX(0,MIN($W983,IncMonth-1))+MAX(0,$W983-IncMonth+1)*(1+$X983))</f>
        <v/>
      </c>
      <c r="Z983" s="40">
        <f>IF($C983="",0,IFERROR(INDEX(Departments!$B$5:$B$54,MATCH($C983,Departments!$A$5:$A$54,0)),0))</f>
        <v/>
      </c>
      <c r="AA983" s="41">
        <f>N($L983)*$Y983</f>
        <v/>
      </c>
      <c r="AB983" s="41">
        <f>N($M983)*$Y983</f>
        <v/>
      </c>
      <c r="AC983" s="41">
        <f>$AA983*$Z983</f>
        <v/>
      </c>
      <c r="AD983" s="41">
        <f>$AA983*BonusMonths/12</f>
        <v/>
      </c>
      <c r="AE983" s="41">
        <f>($AA983+SI_Gross*$AB983)*IF($Q983=1,SI_O,SI_E)</f>
        <v/>
      </c>
      <c r="AF983" s="41">
        <f>IF($Q983=1,0,$AA983*EOSB)</f>
        <v/>
      </c>
      <c r="AG983" s="41">
        <f>$AN983*$W983</f>
        <v/>
      </c>
      <c r="AH983" s="41">
        <f>SUM($AA983:$AG983)</f>
        <v/>
      </c>
      <c r="AI983" s="41">
        <f>12*($AM983+$AN983)</f>
        <v/>
      </c>
      <c r="AJ983" s="41">
        <f>$AM983*((IncMonth-1)+(13-IncMonth)*(1+$X983))+12*$AN983</f>
        <v/>
      </c>
      <c r="AK983" s="41">
        <f>IF($R983=1,N($L983)+N($M983),0)</f>
        <v/>
      </c>
      <c r="AL983">
        <f>IF($C983="","",IF(N($L983)&lt;=0,"Basic salary missing",IF(ISNA(MATCH($C983,Departments!$A$5:$A$54,0)),"Department not on Departments sheet",IF(AND($I983&lt;&gt;"",NOT(ISNUMBER($I983))),"Date of birth is text, not a date",IF(AND($K983&lt;&gt;"",NOT(ISNUMBER($K983))),"Contract end is text, not a date","")))))</f>
        <v/>
      </c>
      <c r="AM983" s="41">
        <f>IF($R983=0,0,N($L983)*(1+$Z983+BonusMonths/12+IF($Q983=1,0,EOSB))+N($M983)+(N($L983)+SI_Gross*N($M983))*IF($Q983=1,SI_O,SI_E))</f>
        <v/>
      </c>
      <c r="AN983" s="41">
        <f>IF($R983=0,0,(IF($Q983=1,MedO,MedE+Ticket)+Training)/12)</f>
        <v/>
      </c>
    </row>
    <row r="984">
      <c r="I984" s="35" t="n"/>
      <c r="J984" s="35" t="n"/>
      <c r="K984" s="35" t="n"/>
      <c r="L984" s="36" t="n"/>
      <c r="M984" s="36" t="n"/>
      <c r="P984" s="37" t="n"/>
      <c r="Q984" s="38">
        <f>IF($C984="",0,IF(OR(LOWER(TRIM($G984))="omani",LOWER(TRIM($G984))="oman",LOWER(TRIM($G984))="om",LOWER(TRIM($G984))="local"),1,0))</f>
        <v/>
      </c>
      <c r="R984" s="38">
        <f>IF($C984="",0,IF(OR(ISNUMBER(SEARCH("resign",$N984)),ISNUMBER(SEARCH("terminat",$N984)),ISNUMBER(SEARCH("inactive",$N984)),ISNUMBER(SEARCH("vacan",$N984)),ISNUMBER(SEARCH("deceased",$N984)),ISNUMBER(SEARCH("separated",$N984))),0,1))</f>
        <v/>
      </c>
      <c r="S984">
        <f>IF(OR($R984=0,NOT(ISNUMBER($I984))),"",IFERROR(DATEDIF($I984,DATE(FY,1,1),"y"),""))</f>
        <v/>
      </c>
      <c r="T984">
        <f>IF(OR($R984=0,NOT(ISNUMBER($J984))),"",IFERROR(DATEDIF($J984,DATE(FY,1,1),"y"),0))</f>
        <v/>
      </c>
      <c r="U984" s="38">
        <f>IF(OR($R984=0,NOT(ISNUMBER($I984))),0,IF(YEAR($I984)+IF($Q984=1,RetAgeO,RetAgeE)=FY,MONTH($I984),IF(YEAR($I984)+IF($Q984=1,RetAgeO,RetAgeE)&lt;FY,1,0)))</f>
        <v/>
      </c>
      <c r="V984" s="38">
        <f>IF(OR($R984=0,NOT(ISNUMBER($K984))),0,IF(YEAR($K984)=FY,MONTH($K984),IF(YEAR($K984)&lt;FY,1,0)))</f>
        <v/>
      </c>
      <c r="W984" s="38">
        <f>IF($R984=0,0,MIN(12,IF(AND(ISNUMBER($O984),$O984&gt;=1,$O984&lt;=12),INT($O984),12),IF(AND(RetireExit="Yes",$U984&gt;0),$U984,12),IF(AND(ContractExit="Yes",$V984&gt;0),$V984,12)))</f>
        <v/>
      </c>
      <c r="X984" s="37">
        <f>IF(ISNUMBER($P984),$P984,IncPct)</f>
        <v/>
      </c>
      <c r="Y984" s="39">
        <f>IF($W984=0,0,MAX(0,MIN($W984,IncMonth-1))+MAX(0,$W984-IncMonth+1)*(1+$X984))</f>
        <v/>
      </c>
      <c r="Z984" s="40">
        <f>IF($C984="",0,IFERROR(INDEX(Departments!$B$5:$B$54,MATCH($C984,Departments!$A$5:$A$54,0)),0))</f>
        <v/>
      </c>
      <c r="AA984" s="41">
        <f>N($L984)*$Y984</f>
        <v/>
      </c>
      <c r="AB984" s="41">
        <f>N($M984)*$Y984</f>
        <v/>
      </c>
      <c r="AC984" s="41">
        <f>$AA984*$Z984</f>
        <v/>
      </c>
      <c r="AD984" s="41">
        <f>$AA984*BonusMonths/12</f>
        <v/>
      </c>
      <c r="AE984" s="41">
        <f>($AA984+SI_Gross*$AB984)*IF($Q984=1,SI_O,SI_E)</f>
        <v/>
      </c>
      <c r="AF984" s="41">
        <f>IF($Q984=1,0,$AA984*EOSB)</f>
        <v/>
      </c>
      <c r="AG984" s="41">
        <f>$AN984*$W984</f>
        <v/>
      </c>
      <c r="AH984" s="41">
        <f>SUM($AA984:$AG984)</f>
        <v/>
      </c>
      <c r="AI984" s="41">
        <f>12*($AM984+$AN984)</f>
        <v/>
      </c>
      <c r="AJ984" s="41">
        <f>$AM984*((IncMonth-1)+(13-IncMonth)*(1+$X984))+12*$AN984</f>
        <v/>
      </c>
      <c r="AK984" s="41">
        <f>IF($R984=1,N($L984)+N($M984),0)</f>
        <v/>
      </c>
      <c r="AL984">
        <f>IF($C984="","",IF(N($L984)&lt;=0,"Basic salary missing",IF(ISNA(MATCH($C984,Departments!$A$5:$A$54,0)),"Department not on Departments sheet",IF(AND($I984&lt;&gt;"",NOT(ISNUMBER($I984))),"Date of birth is text, not a date",IF(AND($K984&lt;&gt;"",NOT(ISNUMBER($K984))),"Contract end is text, not a date","")))))</f>
        <v/>
      </c>
      <c r="AM984" s="41">
        <f>IF($R984=0,0,N($L984)*(1+$Z984+BonusMonths/12+IF($Q984=1,0,EOSB))+N($M984)+(N($L984)+SI_Gross*N($M984))*IF($Q984=1,SI_O,SI_E))</f>
        <v/>
      </c>
      <c r="AN984" s="41">
        <f>IF($R984=0,0,(IF($Q984=1,MedO,MedE+Ticket)+Training)/12)</f>
        <v/>
      </c>
    </row>
    <row r="985">
      <c r="I985" s="35" t="n"/>
      <c r="J985" s="35" t="n"/>
      <c r="K985" s="35" t="n"/>
      <c r="L985" s="36" t="n"/>
      <c r="M985" s="36" t="n"/>
      <c r="P985" s="37" t="n"/>
      <c r="Q985" s="38">
        <f>IF($C985="",0,IF(OR(LOWER(TRIM($G985))="omani",LOWER(TRIM($G985))="oman",LOWER(TRIM($G985))="om",LOWER(TRIM($G985))="local"),1,0))</f>
        <v/>
      </c>
      <c r="R985" s="38">
        <f>IF($C985="",0,IF(OR(ISNUMBER(SEARCH("resign",$N985)),ISNUMBER(SEARCH("terminat",$N985)),ISNUMBER(SEARCH("inactive",$N985)),ISNUMBER(SEARCH("vacan",$N985)),ISNUMBER(SEARCH("deceased",$N985)),ISNUMBER(SEARCH("separated",$N985))),0,1))</f>
        <v/>
      </c>
      <c r="S985">
        <f>IF(OR($R985=0,NOT(ISNUMBER($I985))),"",IFERROR(DATEDIF($I985,DATE(FY,1,1),"y"),""))</f>
        <v/>
      </c>
      <c r="T985">
        <f>IF(OR($R985=0,NOT(ISNUMBER($J985))),"",IFERROR(DATEDIF($J985,DATE(FY,1,1),"y"),0))</f>
        <v/>
      </c>
      <c r="U985" s="38">
        <f>IF(OR($R985=0,NOT(ISNUMBER($I985))),0,IF(YEAR($I985)+IF($Q985=1,RetAgeO,RetAgeE)=FY,MONTH($I985),IF(YEAR($I985)+IF($Q985=1,RetAgeO,RetAgeE)&lt;FY,1,0)))</f>
        <v/>
      </c>
      <c r="V985" s="38">
        <f>IF(OR($R985=0,NOT(ISNUMBER($K985))),0,IF(YEAR($K985)=FY,MONTH($K985),IF(YEAR($K985)&lt;FY,1,0)))</f>
        <v/>
      </c>
      <c r="W985" s="38">
        <f>IF($R985=0,0,MIN(12,IF(AND(ISNUMBER($O985),$O985&gt;=1,$O985&lt;=12),INT($O985),12),IF(AND(RetireExit="Yes",$U985&gt;0),$U985,12),IF(AND(ContractExit="Yes",$V985&gt;0),$V985,12)))</f>
        <v/>
      </c>
      <c r="X985" s="37">
        <f>IF(ISNUMBER($P985),$P985,IncPct)</f>
        <v/>
      </c>
      <c r="Y985" s="39">
        <f>IF($W985=0,0,MAX(0,MIN($W985,IncMonth-1))+MAX(0,$W985-IncMonth+1)*(1+$X985))</f>
        <v/>
      </c>
      <c r="Z985" s="40">
        <f>IF($C985="",0,IFERROR(INDEX(Departments!$B$5:$B$54,MATCH($C985,Departments!$A$5:$A$54,0)),0))</f>
        <v/>
      </c>
      <c r="AA985" s="41">
        <f>N($L985)*$Y985</f>
        <v/>
      </c>
      <c r="AB985" s="41">
        <f>N($M985)*$Y985</f>
        <v/>
      </c>
      <c r="AC985" s="41">
        <f>$AA985*$Z985</f>
        <v/>
      </c>
      <c r="AD985" s="41">
        <f>$AA985*BonusMonths/12</f>
        <v/>
      </c>
      <c r="AE985" s="41">
        <f>($AA985+SI_Gross*$AB985)*IF($Q985=1,SI_O,SI_E)</f>
        <v/>
      </c>
      <c r="AF985" s="41">
        <f>IF($Q985=1,0,$AA985*EOSB)</f>
        <v/>
      </c>
      <c r="AG985" s="41">
        <f>$AN985*$W985</f>
        <v/>
      </c>
      <c r="AH985" s="41">
        <f>SUM($AA985:$AG985)</f>
        <v/>
      </c>
      <c r="AI985" s="41">
        <f>12*($AM985+$AN985)</f>
        <v/>
      </c>
      <c r="AJ985" s="41">
        <f>$AM985*((IncMonth-1)+(13-IncMonth)*(1+$X985))+12*$AN985</f>
        <v/>
      </c>
      <c r="AK985" s="41">
        <f>IF($R985=1,N($L985)+N($M985),0)</f>
        <v/>
      </c>
      <c r="AL985">
        <f>IF($C985="","",IF(N($L985)&lt;=0,"Basic salary missing",IF(ISNA(MATCH($C985,Departments!$A$5:$A$54,0)),"Department not on Departments sheet",IF(AND($I985&lt;&gt;"",NOT(ISNUMBER($I985))),"Date of birth is text, not a date",IF(AND($K985&lt;&gt;"",NOT(ISNUMBER($K985))),"Contract end is text, not a date","")))))</f>
        <v/>
      </c>
      <c r="AM985" s="41">
        <f>IF($R985=0,0,N($L985)*(1+$Z985+BonusMonths/12+IF($Q985=1,0,EOSB))+N($M985)+(N($L985)+SI_Gross*N($M985))*IF($Q985=1,SI_O,SI_E))</f>
        <v/>
      </c>
      <c r="AN985" s="41">
        <f>IF($R985=0,0,(IF($Q985=1,MedO,MedE+Ticket)+Training)/12)</f>
        <v/>
      </c>
    </row>
    <row r="986">
      <c r="I986" s="35" t="n"/>
      <c r="J986" s="35" t="n"/>
      <c r="K986" s="35" t="n"/>
      <c r="L986" s="36" t="n"/>
      <c r="M986" s="36" t="n"/>
      <c r="P986" s="37" t="n"/>
      <c r="Q986" s="38">
        <f>IF($C986="",0,IF(OR(LOWER(TRIM($G986))="omani",LOWER(TRIM($G986))="oman",LOWER(TRIM($G986))="om",LOWER(TRIM($G986))="local"),1,0))</f>
        <v/>
      </c>
      <c r="R986" s="38">
        <f>IF($C986="",0,IF(OR(ISNUMBER(SEARCH("resign",$N986)),ISNUMBER(SEARCH("terminat",$N986)),ISNUMBER(SEARCH("inactive",$N986)),ISNUMBER(SEARCH("vacan",$N986)),ISNUMBER(SEARCH("deceased",$N986)),ISNUMBER(SEARCH("separated",$N986))),0,1))</f>
        <v/>
      </c>
      <c r="S986">
        <f>IF(OR($R986=0,NOT(ISNUMBER($I986))),"",IFERROR(DATEDIF($I986,DATE(FY,1,1),"y"),""))</f>
        <v/>
      </c>
      <c r="T986">
        <f>IF(OR($R986=0,NOT(ISNUMBER($J986))),"",IFERROR(DATEDIF($J986,DATE(FY,1,1),"y"),0))</f>
        <v/>
      </c>
      <c r="U986" s="38">
        <f>IF(OR($R986=0,NOT(ISNUMBER($I986))),0,IF(YEAR($I986)+IF($Q986=1,RetAgeO,RetAgeE)=FY,MONTH($I986),IF(YEAR($I986)+IF($Q986=1,RetAgeO,RetAgeE)&lt;FY,1,0)))</f>
        <v/>
      </c>
      <c r="V986" s="38">
        <f>IF(OR($R986=0,NOT(ISNUMBER($K986))),0,IF(YEAR($K986)=FY,MONTH($K986),IF(YEAR($K986)&lt;FY,1,0)))</f>
        <v/>
      </c>
      <c r="W986" s="38">
        <f>IF($R986=0,0,MIN(12,IF(AND(ISNUMBER($O986),$O986&gt;=1,$O986&lt;=12),INT($O986),12),IF(AND(RetireExit="Yes",$U986&gt;0),$U986,12),IF(AND(ContractExit="Yes",$V986&gt;0),$V986,12)))</f>
        <v/>
      </c>
      <c r="X986" s="37">
        <f>IF(ISNUMBER($P986),$P986,IncPct)</f>
        <v/>
      </c>
      <c r="Y986" s="39">
        <f>IF($W986=0,0,MAX(0,MIN($W986,IncMonth-1))+MAX(0,$W986-IncMonth+1)*(1+$X986))</f>
        <v/>
      </c>
      <c r="Z986" s="40">
        <f>IF($C986="",0,IFERROR(INDEX(Departments!$B$5:$B$54,MATCH($C986,Departments!$A$5:$A$54,0)),0))</f>
        <v/>
      </c>
      <c r="AA986" s="41">
        <f>N($L986)*$Y986</f>
        <v/>
      </c>
      <c r="AB986" s="41">
        <f>N($M986)*$Y986</f>
        <v/>
      </c>
      <c r="AC986" s="41">
        <f>$AA986*$Z986</f>
        <v/>
      </c>
      <c r="AD986" s="41">
        <f>$AA986*BonusMonths/12</f>
        <v/>
      </c>
      <c r="AE986" s="41">
        <f>($AA986+SI_Gross*$AB986)*IF($Q986=1,SI_O,SI_E)</f>
        <v/>
      </c>
      <c r="AF986" s="41">
        <f>IF($Q986=1,0,$AA986*EOSB)</f>
        <v/>
      </c>
      <c r="AG986" s="41">
        <f>$AN986*$W986</f>
        <v/>
      </c>
      <c r="AH986" s="41">
        <f>SUM($AA986:$AG986)</f>
        <v/>
      </c>
      <c r="AI986" s="41">
        <f>12*($AM986+$AN986)</f>
        <v/>
      </c>
      <c r="AJ986" s="41">
        <f>$AM986*((IncMonth-1)+(13-IncMonth)*(1+$X986))+12*$AN986</f>
        <v/>
      </c>
      <c r="AK986" s="41">
        <f>IF($R986=1,N($L986)+N($M986),0)</f>
        <v/>
      </c>
      <c r="AL986">
        <f>IF($C986="","",IF(N($L986)&lt;=0,"Basic salary missing",IF(ISNA(MATCH($C986,Departments!$A$5:$A$54,0)),"Department not on Departments sheet",IF(AND($I986&lt;&gt;"",NOT(ISNUMBER($I986))),"Date of birth is text, not a date",IF(AND($K986&lt;&gt;"",NOT(ISNUMBER($K986))),"Contract end is text, not a date","")))))</f>
        <v/>
      </c>
      <c r="AM986" s="41">
        <f>IF($R986=0,0,N($L986)*(1+$Z986+BonusMonths/12+IF($Q986=1,0,EOSB))+N($M986)+(N($L986)+SI_Gross*N($M986))*IF($Q986=1,SI_O,SI_E))</f>
        <v/>
      </c>
      <c r="AN986" s="41">
        <f>IF($R986=0,0,(IF($Q986=1,MedO,MedE+Ticket)+Training)/12)</f>
        <v/>
      </c>
    </row>
    <row r="987">
      <c r="I987" s="35" t="n"/>
      <c r="J987" s="35" t="n"/>
      <c r="K987" s="35" t="n"/>
      <c r="L987" s="36" t="n"/>
      <c r="M987" s="36" t="n"/>
      <c r="P987" s="37" t="n"/>
      <c r="Q987" s="38">
        <f>IF($C987="",0,IF(OR(LOWER(TRIM($G987))="omani",LOWER(TRIM($G987))="oman",LOWER(TRIM($G987))="om",LOWER(TRIM($G987))="local"),1,0))</f>
        <v/>
      </c>
      <c r="R987" s="38">
        <f>IF($C987="",0,IF(OR(ISNUMBER(SEARCH("resign",$N987)),ISNUMBER(SEARCH("terminat",$N987)),ISNUMBER(SEARCH("inactive",$N987)),ISNUMBER(SEARCH("vacan",$N987)),ISNUMBER(SEARCH("deceased",$N987)),ISNUMBER(SEARCH("separated",$N987))),0,1))</f>
        <v/>
      </c>
      <c r="S987">
        <f>IF(OR($R987=0,NOT(ISNUMBER($I987))),"",IFERROR(DATEDIF($I987,DATE(FY,1,1),"y"),""))</f>
        <v/>
      </c>
      <c r="T987">
        <f>IF(OR($R987=0,NOT(ISNUMBER($J987))),"",IFERROR(DATEDIF($J987,DATE(FY,1,1),"y"),0))</f>
        <v/>
      </c>
      <c r="U987" s="38">
        <f>IF(OR($R987=0,NOT(ISNUMBER($I987))),0,IF(YEAR($I987)+IF($Q987=1,RetAgeO,RetAgeE)=FY,MONTH($I987),IF(YEAR($I987)+IF($Q987=1,RetAgeO,RetAgeE)&lt;FY,1,0)))</f>
        <v/>
      </c>
      <c r="V987" s="38">
        <f>IF(OR($R987=0,NOT(ISNUMBER($K987))),0,IF(YEAR($K987)=FY,MONTH($K987),IF(YEAR($K987)&lt;FY,1,0)))</f>
        <v/>
      </c>
      <c r="W987" s="38">
        <f>IF($R987=0,0,MIN(12,IF(AND(ISNUMBER($O987),$O987&gt;=1,$O987&lt;=12),INT($O987),12),IF(AND(RetireExit="Yes",$U987&gt;0),$U987,12),IF(AND(ContractExit="Yes",$V987&gt;0),$V987,12)))</f>
        <v/>
      </c>
      <c r="X987" s="37">
        <f>IF(ISNUMBER($P987),$P987,IncPct)</f>
        <v/>
      </c>
      <c r="Y987" s="39">
        <f>IF($W987=0,0,MAX(0,MIN($W987,IncMonth-1))+MAX(0,$W987-IncMonth+1)*(1+$X987))</f>
        <v/>
      </c>
      <c r="Z987" s="40">
        <f>IF($C987="",0,IFERROR(INDEX(Departments!$B$5:$B$54,MATCH($C987,Departments!$A$5:$A$54,0)),0))</f>
        <v/>
      </c>
      <c r="AA987" s="41">
        <f>N($L987)*$Y987</f>
        <v/>
      </c>
      <c r="AB987" s="41">
        <f>N($M987)*$Y987</f>
        <v/>
      </c>
      <c r="AC987" s="41">
        <f>$AA987*$Z987</f>
        <v/>
      </c>
      <c r="AD987" s="41">
        <f>$AA987*BonusMonths/12</f>
        <v/>
      </c>
      <c r="AE987" s="41">
        <f>($AA987+SI_Gross*$AB987)*IF($Q987=1,SI_O,SI_E)</f>
        <v/>
      </c>
      <c r="AF987" s="41">
        <f>IF($Q987=1,0,$AA987*EOSB)</f>
        <v/>
      </c>
      <c r="AG987" s="41">
        <f>$AN987*$W987</f>
        <v/>
      </c>
      <c r="AH987" s="41">
        <f>SUM($AA987:$AG987)</f>
        <v/>
      </c>
      <c r="AI987" s="41">
        <f>12*($AM987+$AN987)</f>
        <v/>
      </c>
      <c r="AJ987" s="41">
        <f>$AM987*((IncMonth-1)+(13-IncMonth)*(1+$X987))+12*$AN987</f>
        <v/>
      </c>
      <c r="AK987" s="41">
        <f>IF($R987=1,N($L987)+N($M987),0)</f>
        <v/>
      </c>
      <c r="AL987">
        <f>IF($C987="","",IF(N($L987)&lt;=0,"Basic salary missing",IF(ISNA(MATCH($C987,Departments!$A$5:$A$54,0)),"Department not on Departments sheet",IF(AND($I987&lt;&gt;"",NOT(ISNUMBER($I987))),"Date of birth is text, not a date",IF(AND($K987&lt;&gt;"",NOT(ISNUMBER($K987))),"Contract end is text, not a date","")))))</f>
        <v/>
      </c>
      <c r="AM987" s="41">
        <f>IF($R987=0,0,N($L987)*(1+$Z987+BonusMonths/12+IF($Q987=1,0,EOSB))+N($M987)+(N($L987)+SI_Gross*N($M987))*IF($Q987=1,SI_O,SI_E))</f>
        <v/>
      </c>
      <c r="AN987" s="41">
        <f>IF($R987=0,0,(IF($Q987=1,MedO,MedE+Ticket)+Training)/12)</f>
        <v/>
      </c>
    </row>
    <row r="988">
      <c r="I988" s="35" t="n"/>
      <c r="J988" s="35" t="n"/>
      <c r="K988" s="35" t="n"/>
      <c r="L988" s="36" t="n"/>
      <c r="M988" s="36" t="n"/>
      <c r="P988" s="37" t="n"/>
      <c r="Q988" s="38">
        <f>IF($C988="",0,IF(OR(LOWER(TRIM($G988))="omani",LOWER(TRIM($G988))="oman",LOWER(TRIM($G988))="om",LOWER(TRIM($G988))="local"),1,0))</f>
        <v/>
      </c>
      <c r="R988" s="38">
        <f>IF($C988="",0,IF(OR(ISNUMBER(SEARCH("resign",$N988)),ISNUMBER(SEARCH("terminat",$N988)),ISNUMBER(SEARCH("inactive",$N988)),ISNUMBER(SEARCH("vacan",$N988)),ISNUMBER(SEARCH("deceased",$N988)),ISNUMBER(SEARCH("separated",$N988))),0,1))</f>
        <v/>
      </c>
      <c r="S988">
        <f>IF(OR($R988=0,NOT(ISNUMBER($I988))),"",IFERROR(DATEDIF($I988,DATE(FY,1,1),"y"),""))</f>
        <v/>
      </c>
      <c r="T988">
        <f>IF(OR($R988=0,NOT(ISNUMBER($J988))),"",IFERROR(DATEDIF($J988,DATE(FY,1,1),"y"),0))</f>
        <v/>
      </c>
      <c r="U988" s="38">
        <f>IF(OR($R988=0,NOT(ISNUMBER($I988))),0,IF(YEAR($I988)+IF($Q988=1,RetAgeO,RetAgeE)=FY,MONTH($I988),IF(YEAR($I988)+IF($Q988=1,RetAgeO,RetAgeE)&lt;FY,1,0)))</f>
        <v/>
      </c>
      <c r="V988" s="38">
        <f>IF(OR($R988=0,NOT(ISNUMBER($K988))),0,IF(YEAR($K988)=FY,MONTH($K988),IF(YEAR($K988)&lt;FY,1,0)))</f>
        <v/>
      </c>
      <c r="W988" s="38">
        <f>IF($R988=0,0,MIN(12,IF(AND(ISNUMBER($O988),$O988&gt;=1,$O988&lt;=12),INT($O988),12),IF(AND(RetireExit="Yes",$U988&gt;0),$U988,12),IF(AND(ContractExit="Yes",$V988&gt;0),$V988,12)))</f>
        <v/>
      </c>
      <c r="X988" s="37">
        <f>IF(ISNUMBER($P988),$P988,IncPct)</f>
        <v/>
      </c>
      <c r="Y988" s="39">
        <f>IF($W988=0,0,MAX(0,MIN($W988,IncMonth-1))+MAX(0,$W988-IncMonth+1)*(1+$X988))</f>
        <v/>
      </c>
      <c r="Z988" s="40">
        <f>IF($C988="",0,IFERROR(INDEX(Departments!$B$5:$B$54,MATCH($C988,Departments!$A$5:$A$54,0)),0))</f>
        <v/>
      </c>
      <c r="AA988" s="41">
        <f>N($L988)*$Y988</f>
        <v/>
      </c>
      <c r="AB988" s="41">
        <f>N($M988)*$Y988</f>
        <v/>
      </c>
      <c r="AC988" s="41">
        <f>$AA988*$Z988</f>
        <v/>
      </c>
      <c r="AD988" s="41">
        <f>$AA988*BonusMonths/12</f>
        <v/>
      </c>
      <c r="AE988" s="41">
        <f>($AA988+SI_Gross*$AB988)*IF($Q988=1,SI_O,SI_E)</f>
        <v/>
      </c>
      <c r="AF988" s="41">
        <f>IF($Q988=1,0,$AA988*EOSB)</f>
        <v/>
      </c>
      <c r="AG988" s="41">
        <f>$AN988*$W988</f>
        <v/>
      </c>
      <c r="AH988" s="41">
        <f>SUM($AA988:$AG988)</f>
        <v/>
      </c>
      <c r="AI988" s="41">
        <f>12*($AM988+$AN988)</f>
        <v/>
      </c>
      <c r="AJ988" s="41">
        <f>$AM988*((IncMonth-1)+(13-IncMonth)*(1+$X988))+12*$AN988</f>
        <v/>
      </c>
      <c r="AK988" s="41">
        <f>IF($R988=1,N($L988)+N($M988),0)</f>
        <v/>
      </c>
      <c r="AL988">
        <f>IF($C988="","",IF(N($L988)&lt;=0,"Basic salary missing",IF(ISNA(MATCH($C988,Departments!$A$5:$A$54,0)),"Department not on Departments sheet",IF(AND($I988&lt;&gt;"",NOT(ISNUMBER($I988))),"Date of birth is text, not a date",IF(AND($K988&lt;&gt;"",NOT(ISNUMBER($K988))),"Contract end is text, not a date","")))))</f>
        <v/>
      </c>
      <c r="AM988" s="41">
        <f>IF($R988=0,0,N($L988)*(1+$Z988+BonusMonths/12+IF($Q988=1,0,EOSB))+N($M988)+(N($L988)+SI_Gross*N($M988))*IF($Q988=1,SI_O,SI_E))</f>
        <v/>
      </c>
      <c r="AN988" s="41">
        <f>IF($R988=0,0,(IF($Q988=1,MedO,MedE+Ticket)+Training)/12)</f>
        <v/>
      </c>
    </row>
    <row r="989">
      <c r="I989" s="35" t="n"/>
      <c r="J989" s="35" t="n"/>
      <c r="K989" s="35" t="n"/>
      <c r="L989" s="36" t="n"/>
      <c r="M989" s="36" t="n"/>
      <c r="P989" s="37" t="n"/>
      <c r="Q989" s="38">
        <f>IF($C989="",0,IF(OR(LOWER(TRIM($G989))="omani",LOWER(TRIM($G989))="oman",LOWER(TRIM($G989))="om",LOWER(TRIM($G989))="local"),1,0))</f>
        <v/>
      </c>
      <c r="R989" s="38">
        <f>IF($C989="",0,IF(OR(ISNUMBER(SEARCH("resign",$N989)),ISNUMBER(SEARCH("terminat",$N989)),ISNUMBER(SEARCH("inactive",$N989)),ISNUMBER(SEARCH("vacan",$N989)),ISNUMBER(SEARCH("deceased",$N989)),ISNUMBER(SEARCH("separated",$N989))),0,1))</f>
        <v/>
      </c>
      <c r="S989">
        <f>IF(OR($R989=0,NOT(ISNUMBER($I989))),"",IFERROR(DATEDIF($I989,DATE(FY,1,1),"y"),""))</f>
        <v/>
      </c>
      <c r="T989">
        <f>IF(OR($R989=0,NOT(ISNUMBER($J989))),"",IFERROR(DATEDIF($J989,DATE(FY,1,1),"y"),0))</f>
        <v/>
      </c>
      <c r="U989" s="38">
        <f>IF(OR($R989=0,NOT(ISNUMBER($I989))),0,IF(YEAR($I989)+IF($Q989=1,RetAgeO,RetAgeE)=FY,MONTH($I989),IF(YEAR($I989)+IF($Q989=1,RetAgeO,RetAgeE)&lt;FY,1,0)))</f>
        <v/>
      </c>
      <c r="V989" s="38">
        <f>IF(OR($R989=0,NOT(ISNUMBER($K989))),0,IF(YEAR($K989)=FY,MONTH($K989),IF(YEAR($K989)&lt;FY,1,0)))</f>
        <v/>
      </c>
      <c r="W989" s="38">
        <f>IF($R989=0,0,MIN(12,IF(AND(ISNUMBER($O989),$O989&gt;=1,$O989&lt;=12),INT($O989),12),IF(AND(RetireExit="Yes",$U989&gt;0),$U989,12),IF(AND(ContractExit="Yes",$V989&gt;0),$V989,12)))</f>
        <v/>
      </c>
      <c r="X989" s="37">
        <f>IF(ISNUMBER($P989),$P989,IncPct)</f>
        <v/>
      </c>
      <c r="Y989" s="39">
        <f>IF($W989=0,0,MAX(0,MIN($W989,IncMonth-1))+MAX(0,$W989-IncMonth+1)*(1+$X989))</f>
        <v/>
      </c>
      <c r="Z989" s="40">
        <f>IF($C989="",0,IFERROR(INDEX(Departments!$B$5:$B$54,MATCH($C989,Departments!$A$5:$A$54,0)),0))</f>
        <v/>
      </c>
      <c r="AA989" s="41">
        <f>N($L989)*$Y989</f>
        <v/>
      </c>
      <c r="AB989" s="41">
        <f>N($M989)*$Y989</f>
        <v/>
      </c>
      <c r="AC989" s="41">
        <f>$AA989*$Z989</f>
        <v/>
      </c>
      <c r="AD989" s="41">
        <f>$AA989*BonusMonths/12</f>
        <v/>
      </c>
      <c r="AE989" s="41">
        <f>($AA989+SI_Gross*$AB989)*IF($Q989=1,SI_O,SI_E)</f>
        <v/>
      </c>
      <c r="AF989" s="41">
        <f>IF($Q989=1,0,$AA989*EOSB)</f>
        <v/>
      </c>
      <c r="AG989" s="41">
        <f>$AN989*$W989</f>
        <v/>
      </c>
      <c r="AH989" s="41">
        <f>SUM($AA989:$AG989)</f>
        <v/>
      </c>
      <c r="AI989" s="41">
        <f>12*($AM989+$AN989)</f>
        <v/>
      </c>
      <c r="AJ989" s="41">
        <f>$AM989*((IncMonth-1)+(13-IncMonth)*(1+$X989))+12*$AN989</f>
        <v/>
      </c>
      <c r="AK989" s="41">
        <f>IF($R989=1,N($L989)+N($M989),0)</f>
        <v/>
      </c>
      <c r="AL989">
        <f>IF($C989="","",IF(N($L989)&lt;=0,"Basic salary missing",IF(ISNA(MATCH($C989,Departments!$A$5:$A$54,0)),"Department not on Departments sheet",IF(AND($I989&lt;&gt;"",NOT(ISNUMBER($I989))),"Date of birth is text, not a date",IF(AND($K989&lt;&gt;"",NOT(ISNUMBER($K989))),"Contract end is text, not a date","")))))</f>
        <v/>
      </c>
      <c r="AM989" s="41">
        <f>IF($R989=0,0,N($L989)*(1+$Z989+BonusMonths/12+IF($Q989=1,0,EOSB))+N($M989)+(N($L989)+SI_Gross*N($M989))*IF($Q989=1,SI_O,SI_E))</f>
        <v/>
      </c>
      <c r="AN989" s="41">
        <f>IF($R989=0,0,(IF($Q989=1,MedO,MedE+Ticket)+Training)/12)</f>
        <v/>
      </c>
    </row>
    <row r="990">
      <c r="I990" s="35" t="n"/>
      <c r="J990" s="35" t="n"/>
      <c r="K990" s="35" t="n"/>
      <c r="L990" s="36" t="n"/>
      <c r="M990" s="36" t="n"/>
      <c r="P990" s="37" t="n"/>
      <c r="Q990" s="38">
        <f>IF($C990="",0,IF(OR(LOWER(TRIM($G990))="omani",LOWER(TRIM($G990))="oman",LOWER(TRIM($G990))="om",LOWER(TRIM($G990))="local"),1,0))</f>
        <v/>
      </c>
      <c r="R990" s="38">
        <f>IF($C990="",0,IF(OR(ISNUMBER(SEARCH("resign",$N990)),ISNUMBER(SEARCH("terminat",$N990)),ISNUMBER(SEARCH("inactive",$N990)),ISNUMBER(SEARCH("vacan",$N990)),ISNUMBER(SEARCH("deceased",$N990)),ISNUMBER(SEARCH("separated",$N990))),0,1))</f>
        <v/>
      </c>
      <c r="S990">
        <f>IF(OR($R990=0,NOT(ISNUMBER($I990))),"",IFERROR(DATEDIF($I990,DATE(FY,1,1),"y"),""))</f>
        <v/>
      </c>
      <c r="T990">
        <f>IF(OR($R990=0,NOT(ISNUMBER($J990))),"",IFERROR(DATEDIF($J990,DATE(FY,1,1),"y"),0))</f>
        <v/>
      </c>
      <c r="U990" s="38">
        <f>IF(OR($R990=0,NOT(ISNUMBER($I990))),0,IF(YEAR($I990)+IF($Q990=1,RetAgeO,RetAgeE)=FY,MONTH($I990),IF(YEAR($I990)+IF($Q990=1,RetAgeO,RetAgeE)&lt;FY,1,0)))</f>
        <v/>
      </c>
      <c r="V990" s="38">
        <f>IF(OR($R990=0,NOT(ISNUMBER($K990))),0,IF(YEAR($K990)=FY,MONTH($K990),IF(YEAR($K990)&lt;FY,1,0)))</f>
        <v/>
      </c>
      <c r="W990" s="38">
        <f>IF($R990=0,0,MIN(12,IF(AND(ISNUMBER($O990),$O990&gt;=1,$O990&lt;=12),INT($O990),12),IF(AND(RetireExit="Yes",$U990&gt;0),$U990,12),IF(AND(ContractExit="Yes",$V990&gt;0),$V990,12)))</f>
        <v/>
      </c>
      <c r="X990" s="37">
        <f>IF(ISNUMBER($P990),$P990,IncPct)</f>
        <v/>
      </c>
      <c r="Y990" s="39">
        <f>IF($W990=0,0,MAX(0,MIN($W990,IncMonth-1))+MAX(0,$W990-IncMonth+1)*(1+$X990))</f>
        <v/>
      </c>
      <c r="Z990" s="40">
        <f>IF($C990="",0,IFERROR(INDEX(Departments!$B$5:$B$54,MATCH($C990,Departments!$A$5:$A$54,0)),0))</f>
        <v/>
      </c>
      <c r="AA990" s="41">
        <f>N($L990)*$Y990</f>
        <v/>
      </c>
      <c r="AB990" s="41">
        <f>N($M990)*$Y990</f>
        <v/>
      </c>
      <c r="AC990" s="41">
        <f>$AA990*$Z990</f>
        <v/>
      </c>
      <c r="AD990" s="41">
        <f>$AA990*BonusMonths/12</f>
        <v/>
      </c>
      <c r="AE990" s="41">
        <f>($AA990+SI_Gross*$AB990)*IF($Q990=1,SI_O,SI_E)</f>
        <v/>
      </c>
      <c r="AF990" s="41">
        <f>IF($Q990=1,0,$AA990*EOSB)</f>
        <v/>
      </c>
      <c r="AG990" s="41">
        <f>$AN990*$W990</f>
        <v/>
      </c>
      <c r="AH990" s="41">
        <f>SUM($AA990:$AG990)</f>
        <v/>
      </c>
      <c r="AI990" s="41">
        <f>12*($AM990+$AN990)</f>
        <v/>
      </c>
      <c r="AJ990" s="41">
        <f>$AM990*((IncMonth-1)+(13-IncMonth)*(1+$X990))+12*$AN990</f>
        <v/>
      </c>
      <c r="AK990" s="41">
        <f>IF($R990=1,N($L990)+N($M990),0)</f>
        <v/>
      </c>
      <c r="AL990">
        <f>IF($C990="","",IF(N($L990)&lt;=0,"Basic salary missing",IF(ISNA(MATCH($C990,Departments!$A$5:$A$54,0)),"Department not on Departments sheet",IF(AND($I990&lt;&gt;"",NOT(ISNUMBER($I990))),"Date of birth is text, not a date",IF(AND($K990&lt;&gt;"",NOT(ISNUMBER($K990))),"Contract end is text, not a date","")))))</f>
        <v/>
      </c>
      <c r="AM990" s="41">
        <f>IF($R990=0,0,N($L990)*(1+$Z990+BonusMonths/12+IF($Q990=1,0,EOSB))+N($M990)+(N($L990)+SI_Gross*N($M990))*IF($Q990=1,SI_O,SI_E))</f>
        <v/>
      </c>
      <c r="AN990" s="41">
        <f>IF($R990=0,0,(IF($Q990=1,MedO,MedE+Ticket)+Training)/12)</f>
        <v/>
      </c>
    </row>
    <row r="991">
      <c r="I991" s="35" t="n"/>
      <c r="J991" s="35" t="n"/>
      <c r="K991" s="35" t="n"/>
      <c r="L991" s="36" t="n"/>
      <c r="M991" s="36" t="n"/>
      <c r="P991" s="37" t="n"/>
      <c r="Q991" s="38">
        <f>IF($C991="",0,IF(OR(LOWER(TRIM($G991))="omani",LOWER(TRIM($G991))="oman",LOWER(TRIM($G991))="om",LOWER(TRIM($G991))="local"),1,0))</f>
        <v/>
      </c>
      <c r="R991" s="38">
        <f>IF($C991="",0,IF(OR(ISNUMBER(SEARCH("resign",$N991)),ISNUMBER(SEARCH("terminat",$N991)),ISNUMBER(SEARCH("inactive",$N991)),ISNUMBER(SEARCH("vacan",$N991)),ISNUMBER(SEARCH("deceased",$N991)),ISNUMBER(SEARCH("separated",$N991))),0,1))</f>
        <v/>
      </c>
      <c r="S991">
        <f>IF(OR($R991=0,NOT(ISNUMBER($I991))),"",IFERROR(DATEDIF($I991,DATE(FY,1,1),"y"),""))</f>
        <v/>
      </c>
      <c r="T991">
        <f>IF(OR($R991=0,NOT(ISNUMBER($J991))),"",IFERROR(DATEDIF($J991,DATE(FY,1,1),"y"),0))</f>
        <v/>
      </c>
      <c r="U991" s="38">
        <f>IF(OR($R991=0,NOT(ISNUMBER($I991))),0,IF(YEAR($I991)+IF($Q991=1,RetAgeO,RetAgeE)=FY,MONTH($I991),IF(YEAR($I991)+IF($Q991=1,RetAgeO,RetAgeE)&lt;FY,1,0)))</f>
        <v/>
      </c>
      <c r="V991" s="38">
        <f>IF(OR($R991=0,NOT(ISNUMBER($K991))),0,IF(YEAR($K991)=FY,MONTH($K991),IF(YEAR($K991)&lt;FY,1,0)))</f>
        <v/>
      </c>
      <c r="W991" s="38">
        <f>IF($R991=0,0,MIN(12,IF(AND(ISNUMBER($O991),$O991&gt;=1,$O991&lt;=12),INT($O991),12),IF(AND(RetireExit="Yes",$U991&gt;0),$U991,12),IF(AND(ContractExit="Yes",$V991&gt;0),$V991,12)))</f>
        <v/>
      </c>
      <c r="X991" s="37">
        <f>IF(ISNUMBER($P991),$P991,IncPct)</f>
        <v/>
      </c>
      <c r="Y991" s="39">
        <f>IF($W991=0,0,MAX(0,MIN($W991,IncMonth-1))+MAX(0,$W991-IncMonth+1)*(1+$X991))</f>
        <v/>
      </c>
      <c r="Z991" s="40">
        <f>IF($C991="",0,IFERROR(INDEX(Departments!$B$5:$B$54,MATCH($C991,Departments!$A$5:$A$54,0)),0))</f>
        <v/>
      </c>
      <c r="AA991" s="41">
        <f>N($L991)*$Y991</f>
        <v/>
      </c>
      <c r="AB991" s="41">
        <f>N($M991)*$Y991</f>
        <v/>
      </c>
      <c r="AC991" s="41">
        <f>$AA991*$Z991</f>
        <v/>
      </c>
      <c r="AD991" s="41">
        <f>$AA991*BonusMonths/12</f>
        <v/>
      </c>
      <c r="AE991" s="41">
        <f>($AA991+SI_Gross*$AB991)*IF($Q991=1,SI_O,SI_E)</f>
        <v/>
      </c>
      <c r="AF991" s="41">
        <f>IF($Q991=1,0,$AA991*EOSB)</f>
        <v/>
      </c>
      <c r="AG991" s="41">
        <f>$AN991*$W991</f>
        <v/>
      </c>
      <c r="AH991" s="41">
        <f>SUM($AA991:$AG991)</f>
        <v/>
      </c>
      <c r="AI991" s="41">
        <f>12*($AM991+$AN991)</f>
        <v/>
      </c>
      <c r="AJ991" s="41">
        <f>$AM991*((IncMonth-1)+(13-IncMonth)*(1+$X991))+12*$AN991</f>
        <v/>
      </c>
      <c r="AK991" s="41">
        <f>IF($R991=1,N($L991)+N($M991),0)</f>
        <v/>
      </c>
      <c r="AL991">
        <f>IF($C991="","",IF(N($L991)&lt;=0,"Basic salary missing",IF(ISNA(MATCH($C991,Departments!$A$5:$A$54,0)),"Department not on Departments sheet",IF(AND($I991&lt;&gt;"",NOT(ISNUMBER($I991))),"Date of birth is text, not a date",IF(AND($K991&lt;&gt;"",NOT(ISNUMBER($K991))),"Contract end is text, not a date","")))))</f>
        <v/>
      </c>
      <c r="AM991" s="41">
        <f>IF($R991=0,0,N($L991)*(1+$Z991+BonusMonths/12+IF($Q991=1,0,EOSB))+N($M991)+(N($L991)+SI_Gross*N($M991))*IF($Q991=1,SI_O,SI_E))</f>
        <v/>
      </c>
      <c r="AN991" s="41">
        <f>IF($R991=0,0,(IF($Q991=1,MedO,MedE+Ticket)+Training)/12)</f>
        <v/>
      </c>
    </row>
    <row r="992">
      <c r="I992" s="35" t="n"/>
      <c r="J992" s="35" t="n"/>
      <c r="K992" s="35" t="n"/>
      <c r="L992" s="36" t="n"/>
      <c r="M992" s="36" t="n"/>
      <c r="P992" s="37" t="n"/>
      <c r="Q992" s="38">
        <f>IF($C992="",0,IF(OR(LOWER(TRIM($G992))="omani",LOWER(TRIM($G992))="oman",LOWER(TRIM($G992))="om",LOWER(TRIM($G992))="local"),1,0))</f>
        <v/>
      </c>
      <c r="R992" s="38">
        <f>IF($C992="",0,IF(OR(ISNUMBER(SEARCH("resign",$N992)),ISNUMBER(SEARCH("terminat",$N992)),ISNUMBER(SEARCH("inactive",$N992)),ISNUMBER(SEARCH("vacan",$N992)),ISNUMBER(SEARCH("deceased",$N992)),ISNUMBER(SEARCH("separated",$N992))),0,1))</f>
        <v/>
      </c>
      <c r="S992">
        <f>IF(OR($R992=0,NOT(ISNUMBER($I992))),"",IFERROR(DATEDIF($I992,DATE(FY,1,1),"y"),""))</f>
        <v/>
      </c>
      <c r="T992">
        <f>IF(OR($R992=0,NOT(ISNUMBER($J992))),"",IFERROR(DATEDIF($J992,DATE(FY,1,1),"y"),0))</f>
        <v/>
      </c>
      <c r="U992" s="38">
        <f>IF(OR($R992=0,NOT(ISNUMBER($I992))),0,IF(YEAR($I992)+IF($Q992=1,RetAgeO,RetAgeE)=FY,MONTH($I992),IF(YEAR($I992)+IF($Q992=1,RetAgeO,RetAgeE)&lt;FY,1,0)))</f>
        <v/>
      </c>
      <c r="V992" s="38">
        <f>IF(OR($R992=0,NOT(ISNUMBER($K992))),0,IF(YEAR($K992)=FY,MONTH($K992),IF(YEAR($K992)&lt;FY,1,0)))</f>
        <v/>
      </c>
      <c r="W992" s="38">
        <f>IF($R992=0,0,MIN(12,IF(AND(ISNUMBER($O992),$O992&gt;=1,$O992&lt;=12),INT($O992),12),IF(AND(RetireExit="Yes",$U992&gt;0),$U992,12),IF(AND(ContractExit="Yes",$V992&gt;0),$V992,12)))</f>
        <v/>
      </c>
      <c r="X992" s="37">
        <f>IF(ISNUMBER($P992),$P992,IncPct)</f>
        <v/>
      </c>
      <c r="Y992" s="39">
        <f>IF($W992=0,0,MAX(0,MIN($W992,IncMonth-1))+MAX(0,$W992-IncMonth+1)*(1+$X992))</f>
        <v/>
      </c>
      <c r="Z992" s="40">
        <f>IF($C992="",0,IFERROR(INDEX(Departments!$B$5:$B$54,MATCH($C992,Departments!$A$5:$A$54,0)),0))</f>
        <v/>
      </c>
      <c r="AA992" s="41">
        <f>N($L992)*$Y992</f>
        <v/>
      </c>
      <c r="AB992" s="41">
        <f>N($M992)*$Y992</f>
        <v/>
      </c>
      <c r="AC992" s="41">
        <f>$AA992*$Z992</f>
        <v/>
      </c>
      <c r="AD992" s="41">
        <f>$AA992*BonusMonths/12</f>
        <v/>
      </c>
      <c r="AE992" s="41">
        <f>($AA992+SI_Gross*$AB992)*IF($Q992=1,SI_O,SI_E)</f>
        <v/>
      </c>
      <c r="AF992" s="41">
        <f>IF($Q992=1,0,$AA992*EOSB)</f>
        <v/>
      </c>
      <c r="AG992" s="41">
        <f>$AN992*$W992</f>
        <v/>
      </c>
      <c r="AH992" s="41">
        <f>SUM($AA992:$AG992)</f>
        <v/>
      </c>
      <c r="AI992" s="41">
        <f>12*($AM992+$AN992)</f>
        <v/>
      </c>
      <c r="AJ992" s="41">
        <f>$AM992*((IncMonth-1)+(13-IncMonth)*(1+$X992))+12*$AN992</f>
        <v/>
      </c>
      <c r="AK992" s="41">
        <f>IF($R992=1,N($L992)+N($M992),0)</f>
        <v/>
      </c>
      <c r="AL992">
        <f>IF($C992="","",IF(N($L992)&lt;=0,"Basic salary missing",IF(ISNA(MATCH($C992,Departments!$A$5:$A$54,0)),"Department not on Departments sheet",IF(AND($I992&lt;&gt;"",NOT(ISNUMBER($I992))),"Date of birth is text, not a date",IF(AND($K992&lt;&gt;"",NOT(ISNUMBER($K992))),"Contract end is text, not a date","")))))</f>
        <v/>
      </c>
      <c r="AM992" s="41">
        <f>IF($R992=0,0,N($L992)*(1+$Z992+BonusMonths/12+IF($Q992=1,0,EOSB))+N($M992)+(N($L992)+SI_Gross*N($M992))*IF($Q992=1,SI_O,SI_E))</f>
        <v/>
      </c>
      <c r="AN992" s="41">
        <f>IF($R992=0,0,(IF($Q992=1,MedO,MedE+Ticket)+Training)/12)</f>
        <v/>
      </c>
    </row>
    <row r="993">
      <c r="I993" s="35" t="n"/>
      <c r="J993" s="35" t="n"/>
      <c r="K993" s="35" t="n"/>
      <c r="L993" s="36" t="n"/>
      <c r="M993" s="36" t="n"/>
      <c r="P993" s="37" t="n"/>
      <c r="Q993" s="38">
        <f>IF($C993="",0,IF(OR(LOWER(TRIM($G993))="omani",LOWER(TRIM($G993))="oman",LOWER(TRIM($G993))="om",LOWER(TRIM($G993))="local"),1,0))</f>
        <v/>
      </c>
      <c r="R993" s="38">
        <f>IF($C993="",0,IF(OR(ISNUMBER(SEARCH("resign",$N993)),ISNUMBER(SEARCH("terminat",$N993)),ISNUMBER(SEARCH("inactive",$N993)),ISNUMBER(SEARCH("vacan",$N993)),ISNUMBER(SEARCH("deceased",$N993)),ISNUMBER(SEARCH("separated",$N993))),0,1))</f>
        <v/>
      </c>
      <c r="S993">
        <f>IF(OR($R993=0,NOT(ISNUMBER($I993))),"",IFERROR(DATEDIF($I993,DATE(FY,1,1),"y"),""))</f>
        <v/>
      </c>
      <c r="T993">
        <f>IF(OR($R993=0,NOT(ISNUMBER($J993))),"",IFERROR(DATEDIF($J993,DATE(FY,1,1),"y"),0))</f>
        <v/>
      </c>
      <c r="U993" s="38">
        <f>IF(OR($R993=0,NOT(ISNUMBER($I993))),0,IF(YEAR($I993)+IF($Q993=1,RetAgeO,RetAgeE)=FY,MONTH($I993),IF(YEAR($I993)+IF($Q993=1,RetAgeO,RetAgeE)&lt;FY,1,0)))</f>
        <v/>
      </c>
      <c r="V993" s="38">
        <f>IF(OR($R993=0,NOT(ISNUMBER($K993))),0,IF(YEAR($K993)=FY,MONTH($K993),IF(YEAR($K993)&lt;FY,1,0)))</f>
        <v/>
      </c>
      <c r="W993" s="38">
        <f>IF($R993=0,0,MIN(12,IF(AND(ISNUMBER($O993),$O993&gt;=1,$O993&lt;=12),INT($O993),12),IF(AND(RetireExit="Yes",$U993&gt;0),$U993,12),IF(AND(ContractExit="Yes",$V993&gt;0),$V993,12)))</f>
        <v/>
      </c>
      <c r="X993" s="37">
        <f>IF(ISNUMBER($P993),$P993,IncPct)</f>
        <v/>
      </c>
      <c r="Y993" s="39">
        <f>IF($W993=0,0,MAX(0,MIN($W993,IncMonth-1))+MAX(0,$W993-IncMonth+1)*(1+$X993))</f>
        <v/>
      </c>
      <c r="Z993" s="40">
        <f>IF($C993="",0,IFERROR(INDEX(Departments!$B$5:$B$54,MATCH($C993,Departments!$A$5:$A$54,0)),0))</f>
        <v/>
      </c>
      <c r="AA993" s="41">
        <f>N($L993)*$Y993</f>
        <v/>
      </c>
      <c r="AB993" s="41">
        <f>N($M993)*$Y993</f>
        <v/>
      </c>
      <c r="AC993" s="41">
        <f>$AA993*$Z993</f>
        <v/>
      </c>
      <c r="AD993" s="41">
        <f>$AA993*BonusMonths/12</f>
        <v/>
      </c>
      <c r="AE993" s="41">
        <f>($AA993+SI_Gross*$AB993)*IF($Q993=1,SI_O,SI_E)</f>
        <v/>
      </c>
      <c r="AF993" s="41">
        <f>IF($Q993=1,0,$AA993*EOSB)</f>
        <v/>
      </c>
      <c r="AG993" s="41">
        <f>$AN993*$W993</f>
        <v/>
      </c>
      <c r="AH993" s="41">
        <f>SUM($AA993:$AG993)</f>
        <v/>
      </c>
      <c r="AI993" s="41">
        <f>12*($AM993+$AN993)</f>
        <v/>
      </c>
      <c r="AJ993" s="41">
        <f>$AM993*((IncMonth-1)+(13-IncMonth)*(1+$X993))+12*$AN993</f>
        <v/>
      </c>
      <c r="AK993" s="41">
        <f>IF($R993=1,N($L993)+N($M993),0)</f>
        <v/>
      </c>
      <c r="AL993">
        <f>IF($C993="","",IF(N($L993)&lt;=0,"Basic salary missing",IF(ISNA(MATCH($C993,Departments!$A$5:$A$54,0)),"Department not on Departments sheet",IF(AND($I993&lt;&gt;"",NOT(ISNUMBER($I993))),"Date of birth is text, not a date",IF(AND($K993&lt;&gt;"",NOT(ISNUMBER($K993))),"Contract end is text, not a date","")))))</f>
        <v/>
      </c>
      <c r="AM993" s="41">
        <f>IF($R993=0,0,N($L993)*(1+$Z993+BonusMonths/12+IF($Q993=1,0,EOSB))+N($M993)+(N($L993)+SI_Gross*N($M993))*IF($Q993=1,SI_O,SI_E))</f>
        <v/>
      </c>
      <c r="AN993" s="41">
        <f>IF($R993=0,0,(IF($Q993=1,MedO,MedE+Ticket)+Training)/12)</f>
        <v/>
      </c>
    </row>
    <row r="994">
      <c r="I994" s="35" t="n"/>
      <c r="J994" s="35" t="n"/>
      <c r="K994" s="35" t="n"/>
      <c r="L994" s="36" t="n"/>
      <c r="M994" s="36" t="n"/>
      <c r="P994" s="37" t="n"/>
      <c r="Q994" s="38">
        <f>IF($C994="",0,IF(OR(LOWER(TRIM($G994))="omani",LOWER(TRIM($G994))="oman",LOWER(TRIM($G994))="om",LOWER(TRIM($G994))="local"),1,0))</f>
        <v/>
      </c>
      <c r="R994" s="38">
        <f>IF($C994="",0,IF(OR(ISNUMBER(SEARCH("resign",$N994)),ISNUMBER(SEARCH("terminat",$N994)),ISNUMBER(SEARCH("inactive",$N994)),ISNUMBER(SEARCH("vacan",$N994)),ISNUMBER(SEARCH("deceased",$N994)),ISNUMBER(SEARCH("separated",$N994))),0,1))</f>
        <v/>
      </c>
      <c r="S994">
        <f>IF(OR($R994=0,NOT(ISNUMBER($I994))),"",IFERROR(DATEDIF($I994,DATE(FY,1,1),"y"),""))</f>
        <v/>
      </c>
      <c r="T994">
        <f>IF(OR($R994=0,NOT(ISNUMBER($J994))),"",IFERROR(DATEDIF($J994,DATE(FY,1,1),"y"),0))</f>
        <v/>
      </c>
      <c r="U994" s="38">
        <f>IF(OR($R994=0,NOT(ISNUMBER($I994))),0,IF(YEAR($I994)+IF($Q994=1,RetAgeO,RetAgeE)=FY,MONTH($I994),IF(YEAR($I994)+IF($Q994=1,RetAgeO,RetAgeE)&lt;FY,1,0)))</f>
        <v/>
      </c>
      <c r="V994" s="38">
        <f>IF(OR($R994=0,NOT(ISNUMBER($K994))),0,IF(YEAR($K994)=FY,MONTH($K994),IF(YEAR($K994)&lt;FY,1,0)))</f>
        <v/>
      </c>
      <c r="W994" s="38">
        <f>IF($R994=0,0,MIN(12,IF(AND(ISNUMBER($O994),$O994&gt;=1,$O994&lt;=12),INT($O994),12),IF(AND(RetireExit="Yes",$U994&gt;0),$U994,12),IF(AND(ContractExit="Yes",$V994&gt;0),$V994,12)))</f>
        <v/>
      </c>
      <c r="X994" s="37">
        <f>IF(ISNUMBER($P994),$P994,IncPct)</f>
        <v/>
      </c>
      <c r="Y994" s="39">
        <f>IF($W994=0,0,MAX(0,MIN($W994,IncMonth-1))+MAX(0,$W994-IncMonth+1)*(1+$X994))</f>
        <v/>
      </c>
      <c r="Z994" s="40">
        <f>IF($C994="",0,IFERROR(INDEX(Departments!$B$5:$B$54,MATCH($C994,Departments!$A$5:$A$54,0)),0))</f>
        <v/>
      </c>
      <c r="AA994" s="41">
        <f>N($L994)*$Y994</f>
        <v/>
      </c>
      <c r="AB994" s="41">
        <f>N($M994)*$Y994</f>
        <v/>
      </c>
      <c r="AC994" s="41">
        <f>$AA994*$Z994</f>
        <v/>
      </c>
      <c r="AD994" s="41">
        <f>$AA994*BonusMonths/12</f>
        <v/>
      </c>
      <c r="AE994" s="41">
        <f>($AA994+SI_Gross*$AB994)*IF($Q994=1,SI_O,SI_E)</f>
        <v/>
      </c>
      <c r="AF994" s="41">
        <f>IF($Q994=1,0,$AA994*EOSB)</f>
        <v/>
      </c>
      <c r="AG994" s="41">
        <f>$AN994*$W994</f>
        <v/>
      </c>
      <c r="AH994" s="41">
        <f>SUM($AA994:$AG994)</f>
        <v/>
      </c>
      <c r="AI994" s="41">
        <f>12*($AM994+$AN994)</f>
        <v/>
      </c>
      <c r="AJ994" s="41">
        <f>$AM994*((IncMonth-1)+(13-IncMonth)*(1+$X994))+12*$AN994</f>
        <v/>
      </c>
      <c r="AK994" s="41">
        <f>IF($R994=1,N($L994)+N($M994),0)</f>
        <v/>
      </c>
      <c r="AL994">
        <f>IF($C994="","",IF(N($L994)&lt;=0,"Basic salary missing",IF(ISNA(MATCH($C994,Departments!$A$5:$A$54,0)),"Department not on Departments sheet",IF(AND($I994&lt;&gt;"",NOT(ISNUMBER($I994))),"Date of birth is text, not a date",IF(AND($K994&lt;&gt;"",NOT(ISNUMBER($K994))),"Contract end is text, not a date","")))))</f>
        <v/>
      </c>
      <c r="AM994" s="41">
        <f>IF($R994=0,0,N($L994)*(1+$Z994+BonusMonths/12+IF($Q994=1,0,EOSB))+N($M994)+(N($L994)+SI_Gross*N($M994))*IF($Q994=1,SI_O,SI_E))</f>
        <v/>
      </c>
      <c r="AN994" s="41">
        <f>IF($R994=0,0,(IF($Q994=1,MedO,MedE+Ticket)+Training)/12)</f>
        <v/>
      </c>
    </row>
    <row r="995">
      <c r="I995" s="35" t="n"/>
      <c r="J995" s="35" t="n"/>
      <c r="K995" s="35" t="n"/>
      <c r="L995" s="36" t="n"/>
      <c r="M995" s="36" t="n"/>
      <c r="P995" s="37" t="n"/>
      <c r="Q995" s="38">
        <f>IF($C995="",0,IF(OR(LOWER(TRIM($G995))="omani",LOWER(TRIM($G995))="oman",LOWER(TRIM($G995))="om",LOWER(TRIM($G995))="local"),1,0))</f>
        <v/>
      </c>
      <c r="R995" s="38">
        <f>IF($C995="",0,IF(OR(ISNUMBER(SEARCH("resign",$N995)),ISNUMBER(SEARCH("terminat",$N995)),ISNUMBER(SEARCH("inactive",$N995)),ISNUMBER(SEARCH("vacan",$N995)),ISNUMBER(SEARCH("deceased",$N995)),ISNUMBER(SEARCH("separated",$N995))),0,1))</f>
        <v/>
      </c>
      <c r="S995">
        <f>IF(OR($R995=0,NOT(ISNUMBER($I995))),"",IFERROR(DATEDIF($I995,DATE(FY,1,1),"y"),""))</f>
        <v/>
      </c>
      <c r="T995">
        <f>IF(OR($R995=0,NOT(ISNUMBER($J995))),"",IFERROR(DATEDIF($J995,DATE(FY,1,1),"y"),0))</f>
        <v/>
      </c>
      <c r="U995" s="38">
        <f>IF(OR($R995=0,NOT(ISNUMBER($I995))),0,IF(YEAR($I995)+IF($Q995=1,RetAgeO,RetAgeE)=FY,MONTH($I995),IF(YEAR($I995)+IF($Q995=1,RetAgeO,RetAgeE)&lt;FY,1,0)))</f>
        <v/>
      </c>
      <c r="V995" s="38">
        <f>IF(OR($R995=0,NOT(ISNUMBER($K995))),0,IF(YEAR($K995)=FY,MONTH($K995),IF(YEAR($K995)&lt;FY,1,0)))</f>
        <v/>
      </c>
      <c r="W995" s="38">
        <f>IF($R995=0,0,MIN(12,IF(AND(ISNUMBER($O995),$O995&gt;=1,$O995&lt;=12),INT($O995),12),IF(AND(RetireExit="Yes",$U995&gt;0),$U995,12),IF(AND(ContractExit="Yes",$V995&gt;0),$V995,12)))</f>
        <v/>
      </c>
      <c r="X995" s="37">
        <f>IF(ISNUMBER($P995),$P995,IncPct)</f>
        <v/>
      </c>
      <c r="Y995" s="39">
        <f>IF($W995=0,0,MAX(0,MIN($W995,IncMonth-1))+MAX(0,$W995-IncMonth+1)*(1+$X995))</f>
        <v/>
      </c>
      <c r="Z995" s="40">
        <f>IF($C995="",0,IFERROR(INDEX(Departments!$B$5:$B$54,MATCH($C995,Departments!$A$5:$A$54,0)),0))</f>
        <v/>
      </c>
      <c r="AA995" s="41">
        <f>N($L995)*$Y995</f>
        <v/>
      </c>
      <c r="AB995" s="41">
        <f>N($M995)*$Y995</f>
        <v/>
      </c>
      <c r="AC995" s="41">
        <f>$AA995*$Z995</f>
        <v/>
      </c>
      <c r="AD995" s="41">
        <f>$AA995*BonusMonths/12</f>
        <v/>
      </c>
      <c r="AE995" s="41">
        <f>($AA995+SI_Gross*$AB995)*IF($Q995=1,SI_O,SI_E)</f>
        <v/>
      </c>
      <c r="AF995" s="41">
        <f>IF($Q995=1,0,$AA995*EOSB)</f>
        <v/>
      </c>
      <c r="AG995" s="41">
        <f>$AN995*$W995</f>
        <v/>
      </c>
      <c r="AH995" s="41">
        <f>SUM($AA995:$AG995)</f>
        <v/>
      </c>
      <c r="AI995" s="41">
        <f>12*($AM995+$AN995)</f>
        <v/>
      </c>
      <c r="AJ995" s="41">
        <f>$AM995*((IncMonth-1)+(13-IncMonth)*(1+$X995))+12*$AN995</f>
        <v/>
      </c>
      <c r="AK995" s="41">
        <f>IF($R995=1,N($L995)+N($M995),0)</f>
        <v/>
      </c>
      <c r="AL995">
        <f>IF($C995="","",IF(N($L995)&lt;=0,"Basic salary missing",IF(ISNA(MATCH($C995,Departments!$A$5:$A$54,0)),"Department not on Departments sheet",IF(AND($I995&lt;&gt;"",NOT(ISNUMBER($I995))),"Date of birth is text, not a date",IF(AND($K995&lt;&gt;"",NOT(ISNUMBER($K995))),"Contract end is text, not a date","")))))</f>
        <v/>
      </c>
      <c r="AM995" s="41">
        <f>IF($R995=0,0,N($L995)*(1+$Z995+BonusMonths/12+IF($Q995=1,0,EOSB))+N($M995)+(N($L995)+SI_Gross*N($M995))*IF($Q995=1,SI_O,SI_E))</f>
        <v/>
      </c>
      <c r="AN995" s="41">
        <f>IF($R995=0,0,(IF($Q995=1,MedO,MedE+Ticket)+Training)/12)</f>
        <v/>
      </c>
    </row>
    <row r="996">
      <c r="I996" s="35" t="n"/>
      <c r="J996" s="35" t="n"/>
      <c r="K996" s="35" t="n"/>
      <c r="L996" s="36" t="n"/>
      <c r="M996" s="36" t="n"/>
      <c r="P996" s="37" t="n"/>
      <c r="Q996" s="38">
        <f>IF($C996="",0,IF(OR(LOWER(TRIM($G996))="omani",LOWER(TRIM($G996))="oman",LOWER(TRIM($G996))="om",LOWER(TRIM($G996))="local"),1,0))</f>
        <v/>
      </c>
      <c r="R996" s="38">
        <f>IF($C996="",0,IF(OR(ISNUMBER(SEARCH("resign",$N996)),ISNUMBER(SEARCH("terminat",$N996)),ISNUMBER(SEARCH("inactive",$N996)),ISNUMBER(SEARCH("vacan",$N996)),ISNUMBER(SEARCH("deceased",$N996)),ISNUMBER(SEARCH("separated",$N996))),0,1))</f>
        <v/>
      </c>
      <c r="S996">
        <f>IF(OR($R996=0,NOT(ISNUMBER($I996))),"",IFERROR(DATEDIF($I996,DATE(FY,1,1),"y"),""))</f>
        <v/>
      </c>
      <c r="T996">
        <f>IF(OR($R996=0,NOT(ISNUMBER($J996))),"",IFERROR(DATEDIF($J996,DATE(FY,1,1),"y"),0))</f>
        <v/>
      </c>
      <c r="U996" s="38">
        <f>IF(OR($R996=0,NOT(ISNUMBER($I996))),0,IF(YEAR($I996)+IF($Q996=1,RetAgeO,RetAgeE)=FY,MONTH($I996),IF(YEAR($I996)+IF($Q996=1,RetAgeO,RetAgeE)&lt;FY,1,0)))</f>
        <v/>
      </c>
      <c r="V996" s="38">
        <f>IF(OR($R996=0,NOT(ISNUMBER($K996))),0,IF(YEAR($K996)=FY,MONTH($K996),IF(YEAR($K996)&lt;FY,1,0)))</f>
        <v/>
      </c>
      <c r="W996" s="38">
        <f>IF($R996=0,0,MIN(12,IF(AND(ISNUMBER($O996),$O996&gt;=1,$O996&lt;=12),INT($O996),12),IF(AND(RetireExit="Yes",$U996&gt;0),$U996,12),IF(AND(ContractExit="Yes",$V996&gt;0),$V996,12)))</f>
        <v/>
      </c>
      <c r="X996" s="37">
        <f>IF(ISNUMBER($P996),$P996,IncPct)</f>
        <v/>
      </c>
      <c r="Y996" s="39">
        <f>IF($W996=0,0,MAX(0,MIN($W996,IncMonth-1))+MAX(0,$W996-IncMonth+1)*(1+$X996))</f>
        <v/>
      </c>
      <c r="Z996" s="40">
        <f>IF($C996="",0,IFERROR(INDEX(Departments!$B$5:$B$54,MATCH($C996,Departments!$A$5:$A$54,0)),0))</f>
        <v/>
      </c>
      <c r="AA996" s="41">
        <f>N($L996)*$Y996</f>
        <v/>
      </c>
      <c r="AB996" s="41">
        <f>N($M996)*$Y996</f>
        <v/>
      </c>
      <c r="AC996" s="41">
        <f>$AA996*$Z996</f>
        <v/>
      </c>
      <c r="AD996" s="41">
        <f>$AA996*BonusMonths/12</f>
        <v/>
      </c>
      <c r="AE996" s="41">
        <f>($AA996+SI_Gross*$AB996)*IF($Q996=1,SI_O,SI_E)</f>
        <v/>
      </c>
      <c r="AF996" s="41">
        <f>IF($Q996=1,0,$AA996*EOSB)</f>
        <v/>
      </c>
      <c r="AG996" s="41">
        <f>$AN996*$W996</f>
        <v/>
      </c>
      <c r="AH996" s="41">
        <f>SUM($AA996:$AG996)</f>
        <v/>
      </c>
      <c r="AI996" s="41">
        <f>12*($AM996+$AN996)</f>
        <v/>
      </c>
      <c r="AJ996" s="41">
        <f>$AM996*((IncMonth-1)+(13-IncMonth)*(1+$X996))+12*$AN996</f>
        <v/>
      </c>
      <c r="AK996" s="41">
        <f>IF($R996=1,N($L996)+N($M996),0)</f>
        <v/>
      </c>
      <c r="AL996">
        <f>IF($C996="","",IF(N($L996)&lt;=0,"Basic salary missing",IF(ISNA(MATCH($C996,Departments!$A$5:$A$54,0)),"Department not on Departments sheet",IF(AND($I996&lt;&gt;"",NOT(ISNUMBER($I996))),"Date of birth is text, not a date",IF(AND($K996&lt;&gt;"",NOT(ISNUMBER($K996))),"Contract end is text, not a date","")))))</f>
        <v/>
      </c>
      <c r="AM996" s="41">
        <f>IF($R996=0,0,N($L996)*(1+$Z996+BonusMonths/12+IF($Q996=1,0,EOSB))+N($M996)+(N($L996)+SI_Gross*N($M996))*IF($Q996=1,SI_O,SI_E))</f>
        <v/>
      </c>
      <c r="AN996" s="41">
        <f>IF($R996=0,0,(IF($Q996=1,MedO,MedE+Ticket)+Training)/12)</f>
        <v/>
      </c>
    </row>
    <row r="997">
      <c r="I997" s="35" t="n"/>
      <c r="J997" s="35" t="n"/>
      <c r="K997" s="35" t="n"/>
      <c r="L997" s="36" t="n"/>
      <c r="M997" s="36" t="n"/>
      <c r="P997" s="37" t="n"/>
      <c r="Q997" s="38">
        <f>IF($C997="",0,IF(OR(LOWER(TRIM($G997))="omani",LOWER(TRIM($G997))="oman",LOWER(TRIM($G997))="om",LOWER(TRIM($G997))="local"),1,0))</f>
        <v/>
      </c>
      <c r="R997" s="38">
        <f>IF($C997="",0,IF(OR(ISNUMBER(SEARCH("resign",$N997)),ISNUMBER(SEARCH("terminat",$N997)),ISNUMBER(SEARCH("inactive",$N997)),ISNUMBER(SEARCH("vacan",$N997)),ISNUMBER(SEARCH("deceased",$N997)),ISNUMBER(SEARCH("separated",$N997))),0,1))</f>
        <v/>
      </c>
      <c r="S997">
        <f>IF(OR($R997=0,NOT(ISNUMBER($I997))),"",IFERROR(DATEDIF($I997,DATE(FY,1,1),"y"),""))</f>
        <v/>
      </c>
      <c r="T997">
        <f>IF(OR($R997=0,NOT(ISNUMBER($J997))),"",IFERROR(DATEDIF($J997,DATE(FY,1,1),"y"),0))</f>
        <v/>
      </c>
      <c r="U997" s="38">
        <f>IF(OR($R997=0,NOT(ISNUMBER($I997))),0,IF(YEAR($I997)+IF($Q997=1,RetAgeO,RetAgeE)=FY,MONTH($I997),IF(YEAR($I997)+IF($Q997=1,RetAgeO,RetAgeE)&lt;FY,1,0)))</f>
        <v/>
      </c>
      <c r="V997" s="38">
        <f>IF(OR($R997=0,NOT(ISNUMBER($K997))),0,IF(YEAR($K997)=FY,MONTH($K997),IF(YEAR($K997)&lt;FY,1,0)))</f>
        <v/>
      </c>
      <c r="W997" s="38">
        <f>IF($R997=0,0,MIN(12,IF(AND(ISNUMBER($O997),$O997&gt;=1,$O997&lt;=12),INT($O997),12),IF(AND(RetireExit="Yes",$U997&gt;0),$U997,12),IF(AND(ContractExit="Yes",$V997&gt;0),$V997,12)))</f>
        <v/>
      </c>
      <c r="X997" s="37">
        <f>IF(ISNUMBER($P997),$P997,IncPct)</f>
        <v/>
      </c>
      <c r="Y997" s="39">
        <f>IF($W997=0,0,MAX(0,MIN($W997,IncMonth-1))+MAX(0,$W997-IncMonth+1)*(1+$X997))</f>
        <v/>
      </c>
      <c r="Z997" s="40">
        <f>IF($C997="",0,IFERROR(INDEX(Departments!$B$5:$B$54,MATCH($C997,Departments!$A$5:$A$54,0)),0))</f>
        <v/>
      </c>
      <c r="AA997" s="41">
        <f>N($L997)*$Y997</f>
        <v/>
      </c>
      <c r="AB997" s="41">
        <f>N($M997)*$Y997</f>
        <v/>
      </c>
      <c r="AC997" s="41">
        <f>$AA997*$Z997</f>
        <v/>
      </c>
      <c r="AD997" s="41">
        <f>$AA997*BonusMonths/12</f>
        <v/>
      </c>
      <c r="AE997" s="41">
        <f>($AA997+SI_Gross*$AB997)*IF($Q997=1,SI_O,SI_E)</f>
        <v/>
      </c>
      <c r="AF997" s="41">
        <f>IF($Q997=1,0,$AA997*EOSB)</f>
        <v/>
      </c>
      <c r="AG997" s="41">
        <f>$AN997*$W997</f>
        <v/>
      </c>
      <c r="AH997" s="41">
        <f>SUM($AA997:$AG997)</f>
        <v/>
      </c>
      <c r="AI997" s="41">
        <f>12*($AM997+$AN997)</f>
        <v/>
      </c>
      <c r="AJ997" s="41">
        <f>$AM997*((IncMonth-1)+(13-IncMonth)*(1+$X997))+12*$AN997</f>
        <v/>
      </c>
      <c r="AK997" s="41">
        <f>IF($R997=1,N($L997)+N($M997),0)</f>
        <v/>
      </c>
      <c r="AL997">
        <f>IF($C997="","",IF(N($L997)&lt;=0,"Basic salary missing",IF(ISNA(MATCH($C997,Departments!$A$5:$A$54,0)),"Department not on Departments sheet",IF(AND($I997&lt;&gt;"",NOT(ISNUMBER($I997))),"Date of birth is text, not a date",IF(AND($K997&lt;&gt;"",NOT(ISNUMBER($K997))),"Contract end is text, not a date","")))))</f>
        <v/>
      </c>
      <c r="AM997" s="41">
        <f>IF($R997=0,0,N($L997)*(1+$Z997+BonusMonths/12+IF($Q997=1,0,EOSB))+N($M997)+(N($L997)+SI_Gross*N($M997))*IF($Q997=1,SI_O,SI_E))</f>
        <v/>
      </c>
      <c r="AN997" s="41">
        <f>IF($R997=0,0,(IF($Q997=1,MedO,MedE+Ticket)+Training)/12)</f>
        <v/>
      </c>
    </row>
    <row r="998">
      <c r="I998" s="35" t="n"/>
      <c r="J998" s="35" t="n"/>
      <c r="K998" s="35" t="n"/>
      <c r="L998" s="36" t="n"/>
      <c r="M998" s="36" t="n"/>
      <c r="P998" s="37" t="n"/>
      <c r="Q998" s="38">
        <f>IF($C998="",0,IF(OR(LOWER(TRIM($G998))="omani",LOWER(TRIM($G998))="oman",LOWER(TRIM($G998))="om",LOWER(TRIM($G998))="local"),1,0))</f>
        <v/>
      </c>
      <c r="R998" s="38">
        <f>IF($C998="",0,IF(OR(ISNUMBER(SEARCH("resign",$N998)),ISNUMBER(SEARCH("terminat",$N998)),ISNUMBER(SEARCH("inactive",$N998)),ISNUMBER(SEARCH("vacan",$N998)),ISNUMBER(SEARCH("deceased",$N998)),ISNUMBER(SEARCH("separated",$N998))),0,1))</f>
        <v/>
      </c>
      <c r="S998">
        <f>IF(OR($R998=0,NOT(ISNUMBER($I998))),"",IFERROR(DATEDIF($I998,DATE(FY,1,1),"y"),""))</f>
        <v/>
      </c>
      <c r="T998">
        <f>IF(OR($R998=0,NOT(ISNUMBER($J998))),"",IFERROR(DATEDIF($J998,DATE(FY,1,1),"y"),0))</f>
        <v/>
      </c>
      <c r="U998" s="38">
        <f>IF(OR($R998=0,NOT(ISNUMBER($I998))),0,IF(YEAR($I998)+IF($Q998=1,RetAgeO,RetAgeE)=FY,MONTH($I998),IF(YEAR($I998)+IF($Q998=1,RetAgeO,RetAgeE)&lt;FY,1,0)))</f>
        <v/>
      </c>
      <c r="V998" s="38">
        <f>IF(OR($R998=0,NOT(ISNUMBER($K998))),0,IF(YEAR($K998)=FY,MONTH($K998),IF(YEAR($K998)&lt;FY,1,0)))</f>
        <v/>
      </c>
      <c r="W998" s="38">
        <f>IF($R998=0,0,MIN(12,IF(AND(ISNUMBER($O998),$O998&gt;=1,$O998&lt;=12),INT($O998),12),IF(AND(RetireExit="Yes",$U998&gt;0),$U998,12),IF(AND(ContractExit="Yes",$V998&gt;0),$V998,12)))</f>
        <v/>
      </c>
      <c r="X998" s="37">
        <f>IF(ISNUMBER($P998),$P998,IncPct)</f>
        <v/>
      </c>
      <c r="Y998" s="39">
        <f>IF($W998=0,0,MAX(0,MIN($W998,IncMonth-1))+MAX(0,$W998-IncMonth+1)*(1+$X998))</f>
        <v/>
      </c>
      <c r="Z998" s="40">
        <f>IF($C998="",0,IFERROR(INDEX(Departments!$B$5:$B$54,MATCH($C998,Departments!$A$5:$A$54,0)),0))</f>
        <v/>
      </c>
      <c r="AA998" s="41">
        <f>N($L998)*$Y998</f>
        <v/>
      </c>
      <c r="AB998" s="41">
        <f>N($M998)*$Y998</f>
        <v/>
      </c>
      <c r="AC998" s="41">
        <f>$AA998*$Z998</f>
        <v/>
      </c>
      <c r="AD998" s="41">
        <f>$AA998*BonusMonths/12</f>
        <v/>
      </c>
      <c r="AE998" s="41">
        <f>($AA998+SI_Gross*$AB998)*IF($Q998=1,SI_O,SI_E)</f>
        <v/>
      </c>
      <c r="AF998" s="41">
        <f>IF($Q998=1,0,$AA998*EOSB)</f>
        <v/>
      </c>
      <c r="AG998" s="41">
        <f>$AN998*$W998</f>
        <v/>
      </c>
      <c r="AH998" s="41">
        <f>SUM($AA998:$AG998)</f>
        <v/>
      </c>
      <c r="AI998" s="41">
        <f>12*($AM998+$AN998)</f>
        <v/>
      </c>
      <c r="AJ998" s="41">
        <f>$AM998*((IncMonth-1)+(13-IncMonth)*(1+$X998))+12*$AN998</f>
        <v/>
      </c>
      <c r="AK998" s="41">
        <f>IF($R998=1,N($L998)+N($M998),0)</f>
        <v/>
      </c>
      <c r="AL998">
        <f>IF($C998="","",IF(N($L998)&lt;=0,"Basic salary missing",IF(ISNA(MATCH($C998,Departments!$A$5:$A$54,0)),"Department not on Departments sheet",IF(AND($I998&lt;&gt;"",NOT(ISNUMBER($I998))),"Date of birth is text, not a date",IF(AND($K998&lt;&gt;"",NOT(ISNUMBER($K998))),"Contract end is text, not a date","")))))</f>
        <v/>
      </c>
      <c r="AM998" s="41">
        <f>IF($R998=0,0,N($L998)*(1+$Z998+BonusMonths/12+IF($Q998=1,0,EOSB))+N($M998)+(N($L998)+SI_Gross*N($M998))*IF($Q998=1,SI_O,SI_E))</f>
        <v/>
      </c>
      <c r="AN998" s="41">
        <f>IF($R998=0,0,(IF($Q998=1,MedO,MedE+Ticket)+Training)/12)</f>
        <v/>
      </c>
    </row>
    <row r="999">
      <c r="I999" s="35" t="n"/>
      <c r="J999" s="35" t="n"/>
      <c r="K999" s="35" t="n"/>
      <c r="L999" s="36" t="n"/>
      <c r="M999" s="36" t="n"/>
      <c r="P999" s="37" t="n"/>
      <c r="Q999" s="38">
        <f>IF($C999="",0,IF(OR(LOWER(TRIM($G999))="omani",LOWER(TRIM($G999))="oman",LOWER(TRIM($G999))="om",LOWER(TRIM($G999))="local"),1,0))</f>
        <v/>
      </c>
      <c r="R999" s="38">
        <f>IF($C999="",0,IF(OR(ISNUMBER(SEARCH("resign",$N999)),ISNUMBER(SEARCH("terminat",$N999)),ISNUMBER(SEARCH("inactive",$N999)),ISNUMBER(SEARCH("vacan",$N999)),ISNUMBER(SEARCH("deceased",$N999)),ISNUMBER(SEARCH("separated",$N999))),0,1))</f>
        <v/>
      </c>
      <c r="S999">
        <f>IF(OR($R999=0,NOT(ISNUMBER($I999))),"",IFERROR(DATEDIF($I999,DATE(FY,1,1),"y"),""))</f>
        <v/>
      </c>
      <c r="T999">
        <f>IF(OR($R999=0,NOT(ISNUMBER($J999))),"",IFERROR(DATEDIF($J999,DATE(FY,1,1),"y"),0))</f>
        <v/>
      </c>
      <c r="U999" s="38">
        <f>IF(OR($R999=0,NOT(ISNUMBER($I999))),0,IF(YEAR($I999)+IF($Q999=1,RetAgeO,RetAgeE)=FY,MONTH($I999),IF(YEAR($I999)+IF($Q999=1,RetAgeO,RetAgeE)&lt;FY,1,0)))</f>
        <v/>
      </c>
      <c r="V999" s="38">
        <f>IF(OR($R999=0,NOT(ISNUMBER($K999))),0,IF(YEAR($K999)=FY,MONTH($K999),IF(YEAR($K999)&lt;FY,1,0)))</f>
        <v/>
      </c>
      <c r="W999" s="38">
        <f>IF($R999=0,0,MIN(12,IF(AND(ISNUMBER($O999),$O999&gt;=1,$O999&lt;=12),INT($O999),12),IF(AND(RetireExit="Yes",$U999&gt;0),$U999,12),IF(AND(ContractExit="Yes",$V999&gt;0),$V999,12)))</f>
        <v/>
      </c>
      <c r="X999" s="37">
        <f>IF(ISNUMBER($P999),$P999,IncPct)</f>
        <v/>
      </c>
      <c r="Y999" s="39">
        <f>IF($W999=0,0,MAX(0,MIN($W999,IncMonth-1))+MAX(0,$W999-IncMonth+1)*(1+$X999))</f>
        <v/>
      </c>
      <c r="Z999" s="40">
        <f>IF($C999="",0,IFERROR(INDEX(Departments!$B$5:$B$54,MATCH($C999,Departments!$A$5:$A$54,0)),0))</f>
        <v/>
      </c>
      <c r="AA999" s="41">
        <f>N($L999)*$Y999</f>
        <v/>
      </c>
      <c r="AB999" s="41">
        <f>N($M999)*$Y999</f>
        <v/>
      </c>
      <c r="AC999" s="41">
        <f>$AA999*$Z999</f>
        <v/>
      </c>
      <c r="AD999" s="41">
        <f>$AA999*BonusMonths/12</f>
        <v/>
      </c>
      <c r="AE999" s="41">
        <f>($AA999+SI_Gross*$AB999)*IF($Q999=1,SI_O,SI_E)</f>
        <v/>
      </c>
      <c r="AF999" s="41">
        <f>IF($Q999=1,0,$AA999*EOSB)</f>
        <v/>
      </c>
      <c r="AG999" s="41">
        <f>$AN999*$W999</f>
        <v/>
      </c>
      <c r="AH999" s="41">
        <f>SUM($AA999:$AG999)</f>
        <v/>
      </c>
      <c r="AI999" s="41">
        <f>12*($AM999+$AN999)</f>
        <v/>
      </c>
      <c r="AJ999" s="41">
        <f>$AM999*((IncMonth-1)+(13-IncMonth)*(1+$X999))+12*$AN999</f>
        <v/>
      </c>
      <c r="AK999" s="41">
        <f>IF($R999=1,N($L999)+N($M999),0)</f>
        <v/>
      </c>
      <c r="AL999">
        <f>IF($C999="","",IF(N($L999)&lt;=0,"Basic salary missing",IF(ISNA(MATCH($C999,Departments!$A$5:$A$54,0)),"Department not on Departments sheet",IF(AND($I999&lt;&gt;"",NOT(ISNUMBER($I999))),"Date of birth is text, not a date",IF(AND($K999&lt;&gt;"",NOT(ISNUMBER($K999))),"Contract end is text, not a date","")))))</f>
        <v/>
      </c>
      <c r="AM999" s="41">
        <f>IF($R999=0,0,N($L999)*(1+$Z999+BonusMonths/12+IF($Q999=1,0,EOSB))+N($M999)+(N($L999)+SI_Gross*N($M999))*IF($Q999=1,SI_O,SI_E))</f>
        <v/>
      </c>
      <c r="AN999" s="41">
        <f>IF($R999=0,0,(IF($Q999=1,MedO,MedE+Ticket)+Training)/12)</f>
        <v/>
      </c>
    </row>
    <row r="1000">
      <c r="I1000" s="35" t="n"/>
      <c r="J1000" s="35" t="n"/>
      <c r="K1000" s="35" t="n"/>
      <c r="L1000" s="36" t="n"/>
      <c r="M1000" s="36" t="n"/>
      <c r="P1000" s="37" t="n"/>
      <c r="Q1000" s="38">
        <f>IF($C1000="",0,IF(OR(LOWER(TRIM($G1000))="omani",LOWER(TRIM($G1000))="oman",LOWER(TRIM($G1000))="om",LOWER(TRIM($G1000))="local"),1,0))</f>
        <v/>
      </c>
      <c r="R1000" s="38">
        <f>IF($C1000="",0,IF(OR(ISNUMBER(SEARCH("resign",$N1000)),ISNUMBER(SEARCH("terminat",$N1000)),ISNUMBER(SEARCH("inactive",$N1000)),ISNUMBER(SEARCH("vacan",$N1000)),ISNUMBER(SEARCH("deceased",$N1000)),ISNUMBER(SEARCH("separated",$N1000))),0,1))</f>
        <v/>
      </c>
      <c r="S1000">
        <f>IF(OR($R1000=0,NOT(ISNUMBER($I1000))),"",IFERROR(DATEDIF($I1000,DATE(FY,1,1),"y"),""))</f>
        <v/>
      </c>
      <c r="T1000">
        <f>IF(OR($R1000=0,NOT(ISNUMBER($J1000))),"",IFERROR(DATEDIF($J1000,DATE(FY,1,1),"y"),0))</f>
        <v/>
      </c>
      <c r="U1000" s="38">
        <f>IF(OR($R1000=0,NOT(ISNUMBER($I1000))),0,IF(YEAR($I1000)+IF($Q1000=1,RetAgeO,RetAgeE)=FY,MONTH($I1000),IF(YEAR($I1000)+IF($Q1000=1,RetAgeO,RetAgeE)&lt;FY,1,0)))</f>
        <v/>
      </c>
      <c r="V1000" s="38">
        <f>IF(OR($R1000=0,NOT(ISNUMBER($K1000))),0,IF(YEAR($K1000)=FY,MONTH($K1000),IF(YEAR($K1000)&lt;FY,1,0)))</f>
        <v/>
      </c>
      <c r="W1000" s="38">
        <f>IF($R1000=0,0,MIN(12,IF(AND(ISNUMBER($O1000),$O1000&gt;=1,$O1000&lt;=12),INT($O1000),12),IF(AND(RetireExit="Yes",$U1000&gt;0),$U1000,12),IF(AND(ContractExit="Yes",$V1000&gt;0),$V1000,12)))</f>
        <v/>
      </c>
      <c r="X1000" s="37">
        <f>IF(ISNUMBER($P1000),$P1000,IncPct)</f>
        <v/>
      </c>
      <c r="Y1000" s="39">
        <f>IF($W1000=0,0,MAX(0,MIN($W1000,IncMonth-1))+MAX(0,$W1000-IncMonth+1)*(1+$X1000))</f>
        <v/>
      </c>
      <c r="Z1000" s="40">
        <f>IF($C1000="",0,IFERROR(INDEX(Departments!$B$5:$B$54,MATCH($C1000,Departments!$A$5:$A$54,0)),0))</f>
        <v/>
      </c>
      <c r="AA1000" s="41">
        <f>N($L1000)*$Y1000</f>
        <v/>
      </c>
      <c r="AB1000" s="41">
        <f>N($M1000)*$Y1000</f>
        <v/>
      </c>
      <c r="AC1000" s="41">
        <f>$AA1000*$Z1000</f>
        <v/>
      </c>
      <c r="AD1000" s="41">
        <f>$AA1000*BonusMonths/12</f>
        <v/>
      </c>
      <c r="AE1000" s="41">
        <f>($AA1000+SI_Gross*$AB1000)*IF($Q1000=1,SI_O,SI_E)</f>
        <v/>
      </c>
      <c r="AF1000" s="41">
        <f>IF($Q1000=1,0,$AA1000*EOSB)</f>
        <v/>
      </c>
      <c r="AG1000" s="41">
        <f>$AN1000*$W1000</f>
        <v/>
      </c>
      <c r="AH1000" s="41">
        <f>SUM($AA1000:$AG1000)</f>
        <v/>
      </c>
      <c r="AI1000" s="41">
        <f>12*($AM1000+$AN1000)</f>
        <v/>
      </c>
      <c r="AJ1000" s="41">
        <f>$AM1000*((IncMonth-1)+(13-IncMonth)*(1+$X1000))+12*$AN1000</f>
        <v/>
      </c>
      <c r="AK1000" s="41">
        <f>IF($R1000=1,N($L1000)+N($M1000),0)</f>
        <v/>
      </c>
      <c r="AL1000">
        <f>IF($C1000="","",IF(N($L1000)&lt;=0,"Basic salary missing",IF(ISNA(MATCH($C1000,Departments!$A$5:$A$54,0)),"Department not on Departments sheet",IF(AND($I1000&lt;&gt;"",NOT(ISNUMBER($I1000))),"Date of birth is text, not a date",IF(AND($K1000&lt;&gt;"",NOT(ISNUMBER($K1000))),"Contract end is text, not a date","")))))</f>
        <v/>
      </c>
      <c r="AM1000" s="41">
        <f>IF($R1000=0,0,N($L1000)*(1+$Z1000+BonusMonths/12+IF($Q1000=1,0,EOSB))+N($M1000)+(N($L1000)+SI_Gross*N($M1000))*IF($Q1000=1,SI_O,SI_E))</f>
        <v/>
      </c>
      <c r="AN1000" s="41">
        <f>IF($R1000=0,0,(IF($Q1000=1,MedO,MedE+Ticket)+Training)/12)</f>
        <v/>
      </c>
    </row>
    <row r="1001">
      <c r="I1001" s="35" t="n"/>
      <c r="J1001" s="35" t="n"/>
      <c r="K1001" s="35" t="n"/>
      <c r="L1001" s="36" t="n"/>
      <c r="M1001" s="36" t="n"/>
      <c r="P1001" s="37" t="n"/>
      <c r="Q1001" s="38">
        <f>IF($C1001="",0,IF(OR(LOWER(TRIM($G1001))="omani",LOWER(TRIM($G1001))="oman",LOWER(TRIM($G1001))="om",LOWER(TRIM($G1001))="local"),1,0))</f>
        <v/>
      </c>
      <c r="R1001" s="38">
        <f>IF($C1001="",0,IF(OR(ISNUMBER(SEARCH("resign",$N1001)),ISNUMBER(SEARCH("terminat",$N1001)),ISNUMBER(SEARCH("inactive",$N1001)),ISNUMBER(SEARCH("vacan",$N1001)),ISNUMBER(SEARCH("deceased",$N1001)),ISNUMBER(SEARCH("separated",$N1001))),0,1))</f>
        <v/>
      </c>
      <c r="S1001">
        <f>IF(OR($R1001=0,NOT(ISNUMBER($I1001))),"",IFERROR(DATEDIF($I1001,DATE(FY,1,1),"y"),""))</f>
        <v/>
      </c>
      <c r="T1001">
        <f>IF(OR($R1001=0,NOT(ISNUMBER($J1001))),"",IFERROR(DATEDIF($J1001,DATE(FY,1,1),"y"),0))</f>
        <v/>
      </c>
      <c r="U1001" s="38">
        <f>IF(OR($R1001=0,NOT(ISNUMBER($I1001))),0,IF(YEAR($I1001)+IF($Q1001=1,RetAgeO,RetAgeE)=FY,MONTH($I1001),IF(YEAR($I1001)+IF($Q1001=1,RetAgeO,RetAgeE)&lt;FY,1,0)))</f>
        <v/>
      </c>
      <c r="V1001" s="38">
        <f>IF(OR($R1001=0,NOT(ISNUMBER($K1001))),0,IF(YEAR($K1001)=FY,MONTH($K1001),IF(YEAR($K1001)&lt;FY,1,0)))</f>
        <v/>
      </c>
      <c r="W1001" s="38">
        <f>IF($R1001=0,0,MIN(12,IF(AND(ISNUMBER($O1001),$O1001&gt;=1,$O1001&lt;=12),INT($O1001),12),IF(AND(RetireExit="Yes",$U1001&gt;0),$U1001,12),IF(AND(ContractExit="Yes",$V1001&gt;0),$V1001,12)))</f>
        <v/>
      </c>
      <c r="X1001" s="37">
        <f>IF(ISNUMBER($P1001),$P1001,IncPct)</f>
        <v/>
      </c>
      <c r="Y1001" s="39">
        <f>IF($W1001=0,0,MAX(0,MIN($W1001,IncMonth-1))+MAX(0,$W1001-IncMonth+1)*(1+$X1001))</f>
        <v/>
      </c>
      <c r="Z1001" s="40">
        <f>IF($C1001="",0,IFERROR(INDEX(Departments!$B$5:$B$54,MATCH($C1001,Departments!$A$5:$A$54,0)),0))</f>
        <v/>
      </c>
      <c r="AA1001" s="41">
        <f>N($L1001)*$Y1001</f>
        <v/>
      </c>
      <c r="AB1001" s="41">
        <f>N($M1001)*$Y1001</f>
        <v/>
      </c>
      <c r="AC1001" s="41">
        <f>$AA1001*$Z1001</f>
        <v/>
      </c>
      <c r="AD1001" s="41">
        <f>$AA1001*BonusMonths/12</f>
        <v/>
      </c>
      <c r="AE1001" s="41">
        <f>($AA1001+SI_Gross*$AB1001)*IF($Q1001=1,SI_O,SI_E)</f>
        <v/>
      </c>
      <c r="AF1001" s="41">
        <f>IF($Q1001=1,0,$AA1001*EOSB)</f>
        <v/>
      </c>
      <c r="AG1001" s="41">
        <f>$AN1001*$W1001</f>
        <v/>
      </c>
      <c r="AH1001" s="41">
        <f>SUM($AA1001:$AG1001)</f>
        <v/>
      </c>
      <c r="AI1001" s="41">
        <f>12*($AM1001+$AN1001)</f>
        <v/>
      </c>
      <c r="AJ1001" s="41">
        <f>$AM1001*((IncMonth-1)+(13-IncMonth)*(1+$X1001))+12*$AN1001</f>
        <v/>
      </c>
      <c r="AK1001" s="41">
        <f>IF($R1001=1,N($L1001)+N($M1001),0)</f>
        <v/>
      </c>
      <c r="AL1001">
        <f>IF($C1001="","",IF(N($L1001)&lt;=0,"Basic salary missing",IF(ISNA(MATCH($C1001,Departments!$A$5:$A$54,0)),"Department not on Departments sheet",IF(AND($I1001&lt;&gt;"",NOT(ISNUMBER($I1001))),"Date of birth is text, not a date",IF(AND($K1001&lt;&gt;"",NOT(ISNUMBER($K1001))),"Contract end is text, not a date","")))))</f>
        <v/>
      </c>
      <c r="AM1001" s="41">
        <f>IF($R1001=0,0,N($L1001)*(1+$Z1001+BonusMonths/12+IF($Q1001=1,0,EOSB))+N($M1001)+(N($L1001)+SI_Gross*N($M1001))*IF($Q1001=1,SI_O,SI_E))</f>
        <v/>
      </c>
      <c r="AN1001" s="41">
        <f>IF($R1001=0,0,(IF($Q1001=1,MedO,MedE+Ticket)+Training)/12)</f>
        <v/>
      </c>
    </row>
    <row r="1002">
      <c r="I1002" s="35" t="n"/>
      <c r="J1002" s="35" t="n"/>
      <c r="K1002" s="35" t="n"/>
      <c r="L1002" s="36" t="n"/>
      <c r="M1002" s="36" t="n"/>
      <c r="P1002" s="37" t="n"/>
      <c r="Q1002" s="38">
        <f>IF($C1002="",0,IF(OR(LOWER(TRIM($G1002))="omani",LOWER(TRIM($G1002))="oman",LOWER(TRIM($G1002))="om",LOWER(TRIM($G1002))="local"),1,0))</f>
        <v/>
      </c>
      <c r="R1002" s="38">
        <f>IF($C1002="",0,IF(OR(ISNUMBER(SEARCH("resign",$N1002)),ISNUMBER(SEARCH("terminat",$N1002)),ISNUMBER(SEARCH("inactive",$N1002)),ISNUMBER(SEARCH("vacan",$N1002)),ISNUMBER(SEARCH("deceased",$N1002)),ISNUMBER(SEARCH("separated",$N1002))),0,1))</f>
        <v/>
      </c>
      <c r="S1002">
        <f>IF(OR($R1002=0,NOT(ISNUMBER($I1002))),"",IFERROR(DATEDIF($I1002,DATE(FY,1,1),"y"),""))</f>
        <v/>
      </c>
      <c r="T1002">
        <f>IF(OR($R1002=0,NOT(ISNUMBER($J1002))),"",IFERROR(DATEDIF($J1002,DATE(FY,1,1),"y"),0))</f>
        <v/>
      </c>
      <c r="U1002" s="38">
        <f>IF(OR($R1002=0,NOT(ISNUMBER($I1002))),0,IF(YEAR($I1002)+IF($Q1002=1,RetAgeO,RetAgeE)=FY,MONTH($I1002),IF(YEAR($I1002)+IF($Q1002=1,RetAgeO,RetAgeE)&lt;FY,1,0)))</f>
        <v/>
      </c>
      <c r="V1002" s="38">
        <f>IF(OR($R1002=0,NOT(ISNUMBER($K1002))),0,IF(YEAR($K1002)=FY,MONTH($K1002),IF(YEAR($K1002)&lt;FY,1,0)))</f>
        <v/>
      </c>
      <c r="W1002" s="38">
        <f>IF($R1002=0,0,MIN(12,IF(AND(ISNUMBER($O1002),$O1002&gt;=1,$O1002&lt;=12),INT($O1002),12),IF(AND(RetireExit="Yes",$U1002&gt;0),$U1002,12),IF(AND(ContractExit="Yes",$V1002&gt;0),$V1002,12)))</f>
        <v/>
      </c>
      <c r="X1002" s="37">
        <f>IF(ISNUMBER($P1002),$P1002,IncPct)</f>
        <v/>
      </c>
      <c r="Y1002" s="39">
        <f>IF($W1002=0,0,MAX(0,MIN($W1002,IncMonth-1))+MAX(0,$W1002-IncMonth+1)*(1+$X1002))</f>
        <v/>
      </c>
      <c r="Z1002" s="40">
        <f>IF($C1002="",0,IFERROR(INDEX(Departments!$B$5:$B$54,MATCH($C1002,Departments!$A$5:$A$54,0)),0))</f>
        <v/>
      </c>
      <c r="AA1002" s="41">
        <f>N($L1002)*$Y1002</f>
        <v/>
      </c>
      <c r="AB1002" s="41">
        <f>N($M1002)*$Y1002</f>
        <v/>
      </c>
      <c r="AC1002" s="41">
        <f>$AA1002*$Z1002</f>
        <v/>
      </c>
      <c r="AD1002" s="41">
        <f>$AA1002*BonusMonths/12</f>
        <v/>
      </c>
      <c r="AE1002" s="41">
        <f>($AA1002+SI_Gross*$AB1002)*IF($Q1002=1,SI_O,SI_E)</f>
        <v/>
      </c>
      <c r="AF1002" s="41">
        <f>IF($Q1002=1,0,$AA1002*EOSB)</f>
        <v/>
      </c>
      <c r="AG1002" s="41">
        <f>$AN1002*$W1002</f>
        <v/>
      </c>
      <c r="AH1002" s="41">
        <f>SUM($AA1002:$AG1002)</f>
        <v/>
      </c>
      <c r="AI1002" s="41">
        <f>12*($AM1002+$AN1002)</f>
        <v/>
      </c>
      <c r="AJ1002" s="41">
        <f>$AM1002*((IncMonth-1)+(13-IncMonth)*(1+$X1002))+12*$AN1002</f>
        <v/>
      </c>
      <c r="AK1002" s="41">
        <f>IF($R1002=1,N($L1002)+N($M1002),0)</f>
        <v/>
      </c>
      <c r="AL1002">
        <f>IF($C1002="","",IF(N($L1002)&lt;=0,"Basic salary missing",IF(ISNA(MATCH($C1002,Departments!$A$5:$A$54,0)),"Department not on Departments sheet",IF(AND($I1002&lt;&gt;"",NOT(ISNUMBER($I1002))),"Date of birth is text, not a date",IF(AND($K1002&lt;&gt;"",NOT(ISNUMBER($K1002))),"Contract end is text, not a date","")))))</f>
        <v/>
      </c>
      <c r="AM1002" s="41">
        <f>IF($R1002=0,0,N($L1002)*(1+$Z1002+BonusMonths/12+IF($Q1002=1,0,EOSB))+N($M1002)+(N($L1002)+SI_Gross*N($M1002))*IF($Q1002=1,SI_O,SI_E))</f>
        <v/>
      </c>
      <c r="AN1002" s="41">
        <f>IF($R1002=0,0,(IF($Q1002=1,MedO,MedE+Ticket)+Training)/12)</f>
        <v/>
      </c>
    </row>
    <row r="1003">
      <c r="I1003" s="35" t="n"/>
      <c r="J1003" s="35" t="n"/>
      <c r="K1003" s="35" t="n"/>
      <c r="L1003" s="36" t="n"/>
      <c r="M1003" s="36" t="n"/>
      <c r="P1003" s="37" t="n"/>
      <c r="Q1003" s="38">
        <f>IF($C1003="",0,IF(OR(LOWER(TRIM($G1003))="omani",LOWER(TRIM($G1003))="oman",LOWER(TRIM($G1003))="om",LOWER(TRIM($G1003))="local"),1,0))</f>
        <v/>
      </c>
      <c r="R1003" s="38">
        <f>IF($C1003="",0,IF(OR(ISNUMBER(SEARCH("resign",$N1003)),ISNUMBER(SEARCH("terminat",$N1003)),ISNUMBER(SEARCH("inactive",$N1003)),ISNUMBER(SEARCH("vacan",$N1003)),ISNUMBER(SEARCH("deceased",$N1003)),ISNUMBER(SEARCH("separated",$N1003))),0,1))</f>
        <v/>
      </c>
      <c r="S1003">
        <f>IF(OR($R1003=0,NOT(ISNUMBER($I1003))),"",IFERROR(DATEDIF($I1003,DATE(FY,1,1),"y"),""))</f>
        <v/>
      </c>
      <c r="T1003">
        <f>IF(OR($R1003=0,NOT(ISNUMBER($J1003))),"",IFERROR(DATEDIF($J1003,DATE(FY,1,1),"y"),0))</f>
        <v/>
      </c>
      <c r="U1003" s="38">
        <f>IF(OR($R1003=0,NOT(ISNUMBER($I1003))),0,IF(YEAR($I1003)+IF($Q1003=1,RetAgeO,RetAgeE)=FY,MONTH($I1003),IF(YEAR($I1003)+IF($Q1003=1,RetAgeO,RetAgeE)&lt;FY,1,0)))</f>
        <v/>
      </c>
      <c r="V1003" s="38">
        <f>IF(OR($R1003=0,NOT(ISNUMBER($K1003))),0,IF(YEAR($K1003)=FY,MONTH($K1003),IF(YEAR($K1003)&lt;FY,1,0)))</f>
        <v/>
      </c>
      <c r="W1003" s="38">
        <f>IF($R1003=0,0,MIN(12,IF(AND(ISNUMBER($O1003),$O1003&gt;=1,$O1003&lt;=12),INT($O1003),12),IF(AND(RetireExit="Yes",$U1003&gt;0),$U1003,12),IF(AND(ContractExit="Yes",$V1003&gt;0),$V1003,12)))</f>
        <v/>
      </c>
      <c r="X1003" s="37">
        <f>IF(ISNUMBER($P1003),$P1003,IncPct)</f>
        <v/>
      </c>
      <c r="Y1003" s="39">
        <f>IF($W1003=0,0,MAX(0,MIN($W1003,IncMonth-1))+MAX(0,$W1003-IncMonth+1)*(1+$X1003))</f>
        <v/>
      </c>
      <c r="Z1003" s="40">
        <f>IF($C1003="",0,IFERROR(INDEX(Departments!$B$5:$B$54,MATCH($C1003,Departments!$A$5:$A$54,0)),0))</f>
        <v/>
      </c>
      <c r="AA1003" s="41">
        <f>N($L1003)*$Y1003</f>
        <v/>
      </c>
      <c r="AB1003" s="41">
        <f>N($M1003)*$Y1003</f>
        <v/>
      </c>
      <c r="AC1003" s="41">
        <f>$AA1003*$Z1003</f>
        <v/>
      </c>
      <c r="AD1003" s="41">
        <f>$AA1003*BonusMonths/12</f>
        <v/>
      </c>
      <c r="AE1003" s="41">
        <f>($AA1003+SI_Gross*$AB1003)*IF($Q1003=1,SI_O,SI_E)</f>
        <v/>
      </c>
      <c r="AF1003" s="41">
        <f>IF($Q1003=1,0,$AA1003*EOSB)</f>
        <v/>
      </c>
      <c r="AG1003" s="41">
        <f>$AN1003*$W1003</f>
        <v/>
      </c>
      <c r="AH1003" s="41">
        <f>SUM($AA1003:$AG1003)</f>
        <v/>
      </c>
      <c r="AI1003" s="41">
        <f>12*($AM1003+$AN1003)</f>
        <v/>
      </c>
      <c r="AJ1003" s="41">
        <f>$AM1003*((IncMonth-1)+(13-IncMonth)*(1+$X1003))+12*$AN1003</f>
        <v/>
      </c>
      <c r="AK1003" s="41">
        <f>IF($R1003=1,N($L1003)+N($M1003),0)</f>
        <v/>
      </c>
      <c r="AL1003">
        <f>IF($C1003="","",IF(N($L1003)&lt;=0,"Basic salary missing",IF(ISNA(MATCH($C1003,Departments!$A$5:$A$54,0)),"Department not on Departments sheet",IF(AND($I1003&lt;&gt;"",NOT(ISNUMBER($I1003))),"Date of birth is text, not a date",IF(AND($K1003&lt;&gt;"",NOT(ISNUMBER($K1003))),"Contract end is text, not a date","")))))</f>
        <v/>
      </c>
      <c r="AM1003" s="41">
        <f>IF($R1003=0,0,N($L1003)*(1+$Z1003+BonusMonths/12+IF($Q1003=1,0,EOSB))+N($M1003)+(N($L1003)+SI_Gross*N($M1003))*IF($Q1003=1,SI_O,SI_E))</f>
        <v/>
      </c>
      <c r="AN1003" s="41">
        <f>IF($R1003=0,0,(IF($Q1003=1,MedO,MedE+Ticket)+Training)/12)</f>
        <v/>
      </c>
    </row>
    <row r="1004">
      <c r="I1004" s="35" t="n"/>
      <c r="J1004" s="35" t="n"/>
      <c r="K1004" s="35" t="n"/>
      <c r="L1004" s="36" t="n"/>
      <c r="M1004" s="36" t="n"/>
      <c r="P1004" s="37" t="n"/>
      <c r="Q1004" s="38">
        <f>IF($C1004="",0,IF(OR(LOWER(TRIM($G1004))="omani",LOWER(TRIM($G1004))="oman",LOWER(TRIM($G1004))="om",LOWER(TRIM($G1004))="local"),1,0))</f>
        <v/>
      </c>
      <c r="R1004" s="38">
        <f>IF($C1004="",0,IF(OR(ISNUMBER(SEARCH("resign",$N1004)),ISNUMBER(SEARCH("terminat",$N1004)),ISNUMBER(SEARCH("inactive",$N1004)),ISNUMBER(SEARCH("vacan",$N1004)),ISNUMBER(SEARCH("deceased",$N1004)),ISNUMBER(SEARCH("separated",$N1004))),0,1))</f>
        <v/>
      </c>
      <c r="S1004">
        <f>IF(OR($R1004=0,NOT(ISNUMBER($I1004))),"",IFERROR(DATEDIF($I1004,DATE(FY,1,1),"y"),""))</f>
        <v/>
      </c>
      <c r="T1004">
        <f>IF(OR($R1004=0,NOT(ISNUMBER($J1004))),"",IFERROR(DATEDIF($J1004,DATE(FY,1,1),"y"),0))</f>
        <v/>
      </c>
      <c r="U1004" s="38">
        <f>IF(OR($R1004=0,NOT(ISNUMBER($I1004))),0,IF(YEAR($I1004)+IF($Q1004=1,RetAgeO,RetAgeE)=FY,MONTH($I1004),IF(YEAR($I1004)+IF($Q1004=1,RetAgeO,RetAgeE)&lt;FY,1,0)))</f>
        <v/>
      </c>
      <c r="V1004" s="38">
        <f>IF(OR($R1004=0,NOT(ISNUMBER($K1004))),0,IF(YEAR($K1004)=FY,MONTH($K1004),IF(YEAR($K1004)&lt;FY,1,0)))</f>
        <v/>
      </c>
      <c r="W1004" s="38">
        <f>IF($R1004=0,0,MIN(12,IF(AND(ISNUMBER($O1004),$O1004&gt;=1,$O1004&lt;=12),INT($O1004),12),IF(AND(RetireExit="Yes",$U1004&gt;0),$U1004,12),IF(AND(ContractExit="Yes",$V1004&gt;0),$V1004,12)))</f>
        <v/>
      </c>
      <c r="X1004" s="37">
        <f>IF(ISNUMBER($P1004),$P1004,IncPct)</f>
        <v/>
      </c>
      <c r="Y1004" s="39">
        <f>IF($W1004=0,0,MAX(0,MIN($W1004,IncMonth-1))+MAX(0,$W1004-IncMonth+1)*(1+$X1004))</f>
        <v/>
      </c>
      <c r="Z1004" s="40">
        <f>IF($C1004="",0,IFERROR(INDEX(Departments!$B$5:$B$54,MATCH($C1004,Departments!$A$5:$A$54,0)),0))</f>
        <v/>
      </c>
      <c r="AA1004" s="41">
        <f>N($L1004)*$Y1004</f>
        <v/>
      </c>
      <c r="AB1004" s="41">
        <f>N($M1004)*$Y1004</f>
        <v/>
      </c>
      <c r="AC1004" s="41">
        <f>$AA1004*$Z1004</f>
        <v/>
      </c>
      <c r="AD1004" s="41">
        <f>$AA1004*BonusMonths/12</f>
        <v/>
      </c>
      <c r="AE1004" s="41">
        <f>($AA1004+SI_Gross*$AB1004)*IF($Q1004=1,SI_O,SI_E)</f>
        <v/>
      </c>
      <c r="AF1004" s="41">
        <f>IF($Q1004=1,0,$AA1004*EOSB)</f>
        <v/>
      </c>
      <c r="AG1004" s="41">
        <f>$AN1004*$W1004</f>
        <v/>
      </c>
      <c r="AH1004" s="41">
        <f>SUM($AA1004:$AG1004)</f>
        <v/>
      </c>
      <c r="AI1004" s="41">
        <f>12*($AM1004+$AN1004)</f>
        <v/>
      </c>
      <c r="AJ1004" s="41">
        <f>$AM1004*((IncMonth-1)+(13-IncMonth)*(1+$X1004))+12*$AN1004</f>
        <v/>
      </c>
      <c r="AK1004" s="41">
        <f>IF($R1004=1,N($L1004)+N($M1004),0)</f>
        <v/>
      </c>
      <c r="AL1004">
        <f>IF($C1004="","",IF(N($L1004)&lt;=0,"Basic salary missing",IF(ISNA(MATCH($C1004,Departments!$A$5:$A$54,0)),"Department not on Departments sheet",IF(AND($I1004&lt;&gt;"",NOT(ISNUMBER($I1004))),"Date of birth is text, not a date",IF(AND($K1004&lt;&gt;"",NOT(ISNUMBER($K1004))),"Contract end is text, not a date","")))))</f>
        <v/>
      </c>
      <c r="AM1004" s="41">
        <f>IF($R1004=0,0,N($L1004)*(1+$Z1004+BonusMonths/12+IF($Q1004=1,0,EOSB))+N($M1004)+(N($L1004)+SI_Gross*N($M1004))*IF($Q1004=1,SI_O,SI_E))</f>
        <v/>
      </c>
      <c r="AN1004" s="41">
        <f>IF($R1004=0,0,(IF($Q1004=1,MedO,MedE+Ticket)+Training)/12)</f>
        <v/>
      </c>
    </row>
    <row r="1005">
      <c r="I1005" s="35" t="n"/>
      <c r="J1005" s="35" t="n"/>
      <c r="K1005" s="35" t="n"/>
      <c r="L1005" s="36" t="n"/>
      <c r="M1005" s="36" t="n"/>
      <c r="P1005" s="37" t="n"/>
      <c r="Q1005" s="38">
        <f>IF($C1005="",0,IF(OR(LOWER(TRIM($G1005))="omani",LOWER(TRIM($G1005))="oman",LOWER(TRIM($G1005))="om",LOWER(TRIM($G1005))="local"),1,0))</f>
        <v/>
      </c>
      <c r="R1005" s="38">
        <f>IF($C1005="",0,IF(OR(ISNUMBER(SEARCH("resign",$N1005)),ISNUMBER(SEARCH("terminat",$N1005)),ISNUMBER(SEARCH("inactive",$N1005)),ISNUMBER(SEARCH("vacan",$N1005)),ISNUMBER(SEARCH("deceased",$N1005)),ISNUMBER(SEARCH("separated",$N1005))),0,1))</f>
        <v/>
      </c>
      <c r="S1005">
        <f>IF(OR($R1005=0,NOT(ISNUMBER($I1005))),"",IFERROR(DATEDIF($I1005,DATE(FY,1,1),"y"),""))</f>
        <v/>
      </c>
      <c r="T1005">
        <f>IF(OR($R1005=0,NOT(ISNUMBER($J1005))),"",IFERROR(DATEDIF($J1005,DATE(FY,1,1),"y"),0))</f>
        <v/>
      </c>
      <c r="U1005" s="38">
        <f>IF(OR($R1005=0,NOT(ISNUMBER($I1005))),0,IF(YEAR($I1005)+IF($Q1005=1,RetAgeO,RetAgeE)=FY,MONTH($I1005),IF(YEAR($I1005)+IF($Q1005=1,RetAgeO,RetAgeE)&lt;FY,1,0)))</f>
        <v/>
      </c>
      <c r="V1005" s="38">
        <f>IF(OR($R1005=0,NOT(ISNUMBER($K1005))),0,IF(YEAR($K1005)=FY,MONTH($K1005),IF(YEAR($K1005)&lt;FY,1,0)))</f>
        <v/>
      </c>
      <c r="W1005" s="38">
        <f>IF($R1005=0,0,MIN(12,IF(AND(ISNUMBER($O1005),$O1005&gt;=1,$O1005&lt;=12),INT($O1005),12),IF(AND(RetireExit="Yes",$U1005&gt;0),$U1005,12),IF(AND(ContractExit="Yes",$V1005&gt;0),$V1005,12)))</f>
        <v/>
      </c>
      <c r="X1005" s="37">
        <f>IF(ISNUMBER($P1005),$P1005,IncPct)</f>
        <v/>
      </c>
      <c r="Y1005" s="39">
        <f>IF($W1005=0,0,MAX(0,MIN($W1005,IncMonth-1))+MAX(0,$W1005-IncMonth+1)*(1+$X1005))</f>
        <v/>
      </c>
      <c r="Z1005" s="40">
        <f>IF($C1005="",0,IFERROR(INDEX(Departments!$B$5:$B$54,MATCH($C1005,Departments!$A$5:$A$54,0)),0))</f>
        <v/>
      </c>
      <c r="AA1005" s="41">
        <f>N($L1005)*$Y1005</f>
        <v/>
      </c>
      <c r="AB1005" s="41">
        <f>N($M1005)*$Y1005</f>
        <v/>
      </c>
      <c r="AC1005" s="41">
        <f>$AA1005*$Z1005</f>
        <v/>
      </c>
      <c r="AD1005" s="41">
        <f>$AA1005*BonusMonths/12</f>
        <v/>
      </c>
      <c r="AE1005" s="41">
        <f>($AA1005+SI_Gross*$AB1005)*IF($Q1005=1,SI_O,SI_E)</f>
        <v/>
      </c>
      <c r="AF1005" s="41">
        <f>IF($Q1005=1,0,$AA1005*EOSB)</f>
        <v/>
      </c>
      <c r="AG1005" s="41">
        <f>$AN1005*$W1005</f>
        <v/>
      </c>
      <c r="AH1005" s="41">
        <f>SUM($AA1005:$AG1005)</f>
        <v/>
      </c>
      <c r="AI1005" s="41">
        <f>12*($AM1005+$AN1005)</f>
        <v/>
      </c>
      <c r="AJ1005" s="41">
        <f>$AM1005*((IncMonth-1)+(13-IncMonth)*(1+$X1005))+12*$AN1005</f>
        <v/>
      </c>
      <c r="AK1005" s="41">
        <f>IF($R1005=1,N($L1005)+N($M1005),0)</f>
        <v/>
      </c>
      <c r="AL1005">
        <f>IF($C1005="","",IF(N($L1005)&lt;=0,"Basic salary missing",IF(ISNA(MATCH($C1005,Departments!$A$5:$A$54,0)),"Department not on Departments sheet",IF(AND($I1005&lt;&gt;"",NOT(ISNUMBER($I1005))),"Date of birth is text, not a date",IF(AND($K1005&lt;&gt;"",NOT(ISNUMBER($K1005))),"Contract end is text, not a date","")))))</f>
        <v/>
      </c>
      <c r="AM1005" s="41">
        <f>IF($R1005=0,0,N($L1005)*(1+$Z1005+BonusMonths/12+IF($Q1005=1,0,EOSB))+N($M1005)+(N($L1005)+SI_Gross*N($M1005))*IF($Q1005=1,SI_O,SI_E))</f>
        <v/>
      </c>
      <c r="AN1005" s="41">
        <f>IF($R1005=0,0,(IF($Q1005=1,MedO,MedE+Ticket)+Training)/12)</f>
        <v/>
      </c>
    </row>
    <row r="1006">
      <c r="I1006" s="35" t="n"/>
      <c r="J1006" s="35" t="n"/>
      <c r="K1006" s="35" t="n"/>
      <c r="L1006" s="36" t="n"/>
      <c r="M1006" s="36" t="n"/>
      <c r="P1006" s="37" t="n"/>
      <c r="Q1006" s="38">
        <f>IF($C1006="",0,IF(OR(LOWER(TRIM($G1006))="omani",LOWER(TRIM($G1006))="oman",LOWER(TRIM($G1006))="om",LOWER(TRIM($G1006))="local"),1,0))</f>
        <v/>
      </c>
      <c r="R1006" s="38">
        <f>IF($C1006="",0,IF(OR(ISNUMBER(SEARCH("resign",$N1006)),ISNUMBER(SEARCH("terminat",$N1006)),ISNUMBER(SEARCH("inactive",$N1006)),ISNUMBER(SEARCH("vacan",$N1006)),ISNUMBER(SEARCH("deceased",$N1006)),ISNUMBER(SEARCH("separated",$N1006))),0,1))</f>
        <v/>
      </c>
      <c r="S1006">
        <f>IF(OR($R1006=0,NOT(ISNUMBER($I1006))),"",IFERROR(DATEDIF($I1006,DATE(FY,1,1),"y"),""))</f>
        <v/>
      </c>
      <c r="T1006">
        <f>IF(OR($R1006=0,NOT(ISNUMBER($J1006))),"",IFERROR(DATEDIF($J1006,DATE(FY,1,1),"y"),0))</f>
        <v/>
      </c>
      <c r="U1006" s="38">
        <f>IF(OR($R1006=0,NOT(ISNUMBER($I1006))),0,IF(YEAR($I1006)+IF($Q1006=1,RetAgeO,RetAgeE)=FY,MONTH($I1006),IF(YEAR($I1006)+IF($Q1006=1,RetAgeO,RetAgeE)&lt;FY,1,0)))</f>
        <v/>
      </c>
      <c r="V1006" s="38">
        <f>IF(OR($R1006=0,NOT(ISNUMBER($K1006))),0,IF(YEAR($K1006)=FY,MONTH($K1006),IF(YEAR($K1006)&lt;FY,1,0)))</f>
        <v/>
      </c>
      <c r="W1006" s="38">
        <f>IF($R1006=0,0,MIN(12,IF(AND(ISNUMBER($O1006),$O1006&gt;=1,$O1006&lt;=12),INT($O1006),12),IF(AND(RetireExit="Yes",$U1006&gt;0),$U1006,12),IF(AND(ContractExit="Yes",$V1006&gt;0),$V1006,12)))</f>
        <v/>
      </c>
      <c r="X1006" s="37">
        <f>IF(ISNUMBER($P1006),$P1006,IncPct)</f>
        <v/>
      </c>
      <c r="Y1006" s="39">
        <f>IF($W1006=0,0,MAX(0,MIN($W1006,IncMonth-1))+MAX(0,$W1006-IncMonth+1)*(1+$X1006))</f>
        <v/>
      </c>
      <c r="Z1006" s="40">
        <f>IF($C1006="",0,IFERROR(INDEX(Departments!$B$5:$B$54,MATCH($C1006,Departments!$A$5:$A$54,0)),0))</f>
        <v/>
      </c>
      <c r="AA1006" s="41">
        <f>N($L1006)*$Y1006</f>
        <v/>
      </c>
      <c r="AB1006" s="41">
        <f>N($M1006)*$Y1006</f>
        <v/>
      </c>
      <c r="AC1006" s="41">
        <f>$AA1006*$Z1006</f>
        <v/>
      </c>
      <c r="AD1006" s="41">
        <f>$AA1006*BonusMonths/12</f>
        <v/>
      </c>
      <c r="AE1006" s="41">
        <f>($AA1006+SI_Gross*$AB1006)*IF($Q1006=1,SI_O,SI_E)</f>
        <v/>
      </c>
      <c r="AF1006" s="41">
        <f>IF($Q1006=1,0,$AA1006*EOSB)</f>
        <v/>
      </c>
      <c r="AG1006" s="41">
        <f>$AN1006*$W1006</f>
        <v/>
      </c>
      <c r="AH1006" s="41">
        <f>SUM($AA1006:$AG1006)</f>
        <v/>
      </c>
      <c r="AI1006" s="41">
        <f>12*($AM1006+$AN1006)</f>
        <v/>
      </c>
      <c r="AJ1006" s="41">
        <f>$AM1006*((IncMonth-1)+(13-IncMonth)*(1+$X1006))+12*$AN1006</f>
        <v/>
      </c>
      <c r="AK1006" s="41">
        <f>IF($R1006=1,N($L1006)+N($M1006),0)</f>
        <v/>
      </c>
      <c r="AL1006">
        <f>IF($C1006="","",IF(N($L1006)&lt;=0,"Basic salary missing",IF(ISNA(MATCH($C1006,Departments!$A$5:$A$54,0)),"Department not on Departments sheet",IF(AND($I1006&lt;&gt;"",NOT(ISNUMBER($I1006))),"Date of birth is text, not a date",IF(AND($K1006&lt;&gt;"",NOT(ISNUMBER($K1006))),"Contract end is text, not a date","")))))</f>
        <v/>
      </c>
      <c r="AM1006" s="41">
        <f>IF($R1006=0,0,N($L1006)*(1+$Z1006+BonusMonths/12+IF($Q1006=1,0,EOSB))+N($M1006)+(N($L1006)+SI_Gross*N($M1006))*IF($Q1006=1,SI_O,SI_E))</f>
        <v/>
      </c>
      <c r="AN1006" s="41">
        <f>IF($R1006=0,0,(IF($Q1006=1,MedO,MedE+Ticket)+Training)/12)</f>
        <v/>
      </c>
    </row>
    <row r="1007">
      <c r="I1007" s="35" t="n"/>
      <c r="J1007" s="35" t="n"/>
      <c r="K1007" s="35" t="n"/>
      <c r="L1007" s="36" t="n"/>
      <c r="M1007" s="36" t="n"/>
      <c r="P1007" s="37" t="n"/>
      <c r="Q1007" s="38">
        <f>IF($C1007="",0,IF(OR(LOWER(TRIM($G1007))="omani",LOWER(TRIM($G1007))="oman",LOWER(TRIM($G1007))="om",LOWER(TRIM($G1007))="local"),1,0))</f>
        <v/>
      </c>
      <c r="R1007" s="38">
        <f>IF($C1007="",0,IF(OR(ISNUMBER(SEARCH("resign",$N1007)),ISNUMBER(SEARCH("terminat",$N1007)),ISNUMBER(SEARCH("inactive",$N1007)),ISNUMBER(SEARCH("vacan",$N1007)),ISNUMBER(SEARCH("deceased",$N1007)),ISNUMBER(SEARCH("separated",$N1007))),0,1))</f>
        <v/>
      </c>
      <c r="S1007">
        <f>IF(OR($R1007=0,NOT(ISNUMBER($I1007))),"",IFERROR(DATEDIF($I1007,DATE(FY,1,1),"y"),""))</f>
        <v/>
      </c>
      <c r="T1007">
        <f>IF(OR($R1007=0,NOT(ISNUMBER($J1007))),"",IFERROR(DATEDIF($J1007,DATE(FY,1,1),"y"),0))</f>
        <v/>
      </c>
      <c r="U1007" s="38">
        <f>IF(OR($R1007=0,NOT(ISNUMBER($I1007))),0,IF(YEAR($I1007)+IF($Q1007=1,RetAgeO,RetAgeE)=FY,MONTH($I1007),IF(YEAR($I1007)+IF($Q1007=1,RetAgeO,RetAgeE)&lt;FY,1,0)))</f>
        <v/>
      </c>
      <c r="V1007" s="38">
        <f>IF(OR($R1007=0,NOT(ISNUMBER($K1007))),0,IF(YEAR($K1007)=FY,MONTH($K1007),IF(YEAR($K1007)&lt;FY,1,0)))</f>
        <v/>
      </c>
      <c r="W1007" s="38">
        <f>IF($R1007=0,0,MIN(12,IF(AND(ISNUMBER($O1007),$O1007&gt;=1,$O1007&lt;=12),INT($O1007),12),IF(AND(RetireExit="Yes",$U1007&gt;0),$U1007,12),IF(AND(ContractExit="Yes",$V1007&gt;0),$V1007,12)))</f>
        <v/>
      </c>
      <c r="X1007" s="37">
        <f>IF(ISNUMBER($P1007),$P1007,IncPct)</f>
        <v/>
      </c>
      <c r="Y1007" s="39">
        <f>IF($W1007=0,0,MAX(0,MIN($W1007,IncMonth-1))+MAX(0,$W1007-IncMonth+1)*(1+$X1007))</f>
        <v/>
      </c>
      <c r="Z1007" s="40">
        <f>IF($C1007="",0,IFERROR(INDEX(Departments!$B$5:$B$54,MATCH($C1007,Departments!$A$5:$A$54,0)),0))</f>
        <v/>
      </c>
      <c r="AA1007" s="41">
        <f>N($L1007)*$Y1007</f>
        <v/>
      </c>
      <c r="AB1007" s="41">
        <f>N($M1007)*$Y1007</f>
        <v/>
      </c>
      <c r="AC1007" s="41">
        <f>$AA1007*$Z1007</f>
        <v/>
      </c>
      <c r="AD1007" s="41">
        <f>$AA1007*BonusMonths/12</f>
        <v/>
      </c>
      <c r="AE1007" s="41">
        <f>($AA1007+SI_Gross*$AB1007)*IF($Q1007=1,SI_O,SI_E)</f>
        <v/>
      </c>
      <c r="AF1007" s="41">
        <f>IF($Q1007=1,0,$AA1007*EOSB)</f>
        <v/>
      </c>
      <c r="AG1007" s="41">
        <f>$AN1007*$W1007</f>
        <v/>
      </c>
      <c r="AH1007" s="41">
        <f>SUM($AA1007:$AG1007)</f>
        <v/>
      </c>
      <c r="AI1007" s="41">
        <f>12*($AM1007+$AN1007)</f>
        <v/>
      </c>
      <c r="AJ1007" s="41">
        <f>$AM1007*((IncMonth-1)+(13-IncMonth)*(1+$X1007))+12*$AN1007</f>
        <v/>
      </c>
      <c r="AK1007" s="41">
        <f>IF($R1007=1,N($L1007)+N($M1007),0)</f>
        <v/>
      </c>
      <c r="AL1007">
        <f>IF($C1007="","",IF(N($L1007)&lt;=0,"Basic salary missing",IF(ISNA(MATCH($C1007,Departments!$A$5:$A$54,0)),"Department not on Departments sheet",IF(AND($I1007&lt;&gt;"",NOT(ISNUMBER($I1007))),"Date of birth is text, not a date",IF(AND($K1007&lt;&gt;"",NOT(ISNUMBER($K1007))),"Contract end is text, not a date","")))))</f>
        <v/>
      </c>
      <c r="AM1007" s="41">
        <f>IF($R1007=0,0,N($L1007)*(1+$Z1007+BonusMonths/12+IF($Q1007=1,0,EOSB))+N($M1007)+(N($L1007)+SI_Gross*N($M1007))*IF($Q1007=1,SI_O,SI_E))</f>
        <v/>
      </c>
      <c r="AN1007" s="41">
        <f>IF($R1007=0,0,(IF($Q1007=1,MedO,MedE+Ticket)+Training)/12)</f>
        <v/>
      </c>
    </row>
    <row r="1008">
      <c r="I1008" s="35" t="n"/>
      <c r="J1008" s="35" t="n"/>
      <c r="K1008" s="35" t="n"/>
      <c r="L1008" s="36" t="n"/>
      <c r="M1008" s="36" t="n"/>
      <c r="P1008" s="37" t="n"/>
      <c r="Q1008" s="38">
        <f>IF($C1008="",0,IF(OR(LOWER(TRIM($G1008))="omani",LOWER(TRIM($G1008))="oman",LOWER(TRIM($G1008))="om",LOWER(TRIM($G1008))="local"),1,0))</f>
        <v/>
      </c>
      <c r="R1008" s="38">
        <f>IF($C1008="",0,IF(OR(ISNUMBER(SEARCH("resign",$N1008)),ISNUMBER(SEARCH("terminat",$N1008)),ISNUMBER(SEARCH("inactive",$N1008)),ISNUMBER(SEARCH("vacan",$N1008)),ISNUMBER(SEARCH("deceased",$N1008)),ISNUMBER(SEARCH("separated",$N1008))),0,1))</f>
        <v/>
      </c>
      <c r="S1008">
        <f>IF(OR($R1008=0,NOT(ISNUMBER($I1008))),"",IFERROR(DATEDIF($I1008,DATE(FY,1,1),"y"),""))</f>
        <v/>
      </c>
      <c r="T1008">
        <f>IF(OR($R1008=0,NOT(ISNUMBER($J1008))),"",IFERROR(DATEDIF($J1008,DATE(FY,1,1),"y"),0))</f>
        <v/>
      </c>
      <c r="U1008" s="38">
        <f>IF(OR($R1008=0,NOT(ISNUMBER($I1008))),0,IF(YEAR($I1008)+IF($Q1008=1,RetAgeO,RetAgeE)=FY,MONTH($I1008),IF(YEAR($I1008)+IF($Q1008=1,RetAgeO,RetAgeE)&lt;FY,1,0)))</f>
        <v/>
      </c>
      <c r="V1008" s="38">
        <f>IF(OR($R1008=0,NOT(ISNUMBER($K1008))),0,IF(YEAR($K1008)=FY,MONTH($K1008),IF(YEAR($K1008)&lt;FY,1,0)))</f>
        <v/>
      </c>
      <c r="W1008" s="38">
        <f>IF($R1008=0,0,MIN(12,IF(AND(ISNUMBER($O1008),$O1008&gt;=1,$O1008&lt;=12),INT($O1008),12),IF(AND(RetireExit="Yes",$U1008&gt;0),$U1008,12),IF(AND(ContractExit="Yes",$V1008&gt;0),$V1008,12)))</f>
        <v/>
      </c>
      <c r="X1008" s="37">
        <f>IF(ISNUMBER($P1008),$P1008,IncPct)</f>
        <v/>
      </c>
      <c r="Y1008" s="39">
        <f>IF($W1008=0,0,MAX(0,MIN($W1008,IncMonth-1))+MAX(0,$W1008-IncMonth+1)*(1+$X1008))</f>
        <v/>
      </c>
      <c r="Z1008" s="40">
        <f>IF($C1008="",0,IFERROR(INDEX(Departments!$B$5:$B$54,MATCH($C1008,Departments!$A$5:$A$54,0)),0))</f>
        <v/>
      </c>
      <c r="AA1008" s="41">
        <f>N($L1008)*$Y1008</f>
        <v/>
      </c>
      <c r="AB1008" s="41">
        <f>N($M1008)*$Y1008</f>
        <v/>
      </c>
      <c r="AC1008" s="41">
        <f>$AA1008*$Z1008</f>
        <v/>
      </c>
      <c r="AD1008" s="41">
        <f>$AA1008*BonusMonths/12</f>
        <v/>
      </c>
      <c r="AE1008" s="41">
        <f>($AA1008+SI_Gross*$AB1008)*IF($Q1008=1,SI_O,SI_E)</f>
        <v/>
      </c>
      <c r="AF1008" s="41">
        <f>IF($Q1008=1,0,$AA1008*EOSB)</f>
        <v/>
      </c>
      <c r="AG1008" s="41">
        <f>$AN1008*$W1008</f>
        <v/>
      </c>
      <c r="AH1008" s="41">
        <f>SUM($AA1008:$AG1008)</f>
        <v/>
      </c>
      <c r="AI1008" s="41">
        <f>12*($AM1008+$AN1008)</f>
        <v/>
      </c>
      <c r="AJ1008" s="41">
        <f>$AM1008*((IncMonth-1)+(13-IncMonth)*(1+$X1008))+12*$AN1008</f>
        <v/>
      </c>
      <c r="AK1008" s="41">
        <f>IF($R1008=1,N($L1008)+N($M1008),0)</f>
        <v/>
      </c>
      <c r="AL1008">
        <f>IF($C1008="","",IF(N($L1008)&lt;=0,"Basic salary missing",IF(ISNA(MATCH($C1008,Departments!$A$5:$A$54,0)),"Department not on Departments sheet",IF(AND($I1008&lt;&gt;"",NOT(ISNUMBER($I1008))),"Date of birth is text, not a date",IF(AND($K1008&lt;&gt;"",NOT(ISNUMBER($K1008))),"Contract end is text, not a date","")))))</f>
        <v/>
      </c>
      <c r="AM1008" s="41">
        <f>IF($R1008=0,0,N($L1008)*(1+$Z1008+BonusMonths/12+IF($Q1008=1,0,EOSB))+N($M1008)+(N($L1008)+SI_Gross*N($M1008))*IF($Q1008=1,SI_O,SI_E))</f>
        <v/>
      </c>
      <c r="AN1008" s="41">
        <f>IF($R1008=0,0,(IF($Q1008=1,MedO,MedE+Ticket)+Training)/12)</f>
        <v/>
      </c>
    </row>
    <row r="1009">
      <c r="I1009" s="35" t="n"/>
      <c r="J1009" s="35" t="n"/>
      <c r="K1009" s="35" t="n"/>
      <c r="L1009" s="36" t="n"/>
      <c r="M1009" s="36" t="n"/>
      <c r="P1009" s="37" t="n"/>
      <c r="Q1009" s="38">
        <f>IF($C1009="",0,IF(OR(LOWER(TRIM($G1009))="omani",LOWER(TRIM($G1009))="oman",LOWER(TRIM($G1009))="om",LOWER(TRIM($G1009))="local"),1,0))</f>
        <v/>
      </c>
      <c r="R1009" s="38">
        <f>IF($C1009="",0,IF(OR(ISNUMBER(SEARCH("resign",$N1009)),ISNUMBER(SEARCH("terminat",$N1009)),ISNUMBER(SEARCH("inactive",$N1009)),ISNUMBER(SEARCH("vacan",$N1009)),ISNUMBER(SEARCH("deceased",$N1009)),ISNUMBER(SEARCH("separated",$N1009))),0,1))</f>
        <v/>
      </c>
      <c r="S1009">
        <f>IF(OR($R1009=0,NOT(ISNUMBER($I1009))),"",IFERROR(DATEDIF($I1009,DATE(FY,1,1),"y"),""))</f>
        <v/>
      </c>
      <c r="T1009">
        <f>IF(OR($R1009=0,NOT(ISNUMBER($J1009))),"",IFERROR(DATEDIF($J1009,DATE(FY,1,1),"y"),0))</f>
        <v/>
      </c>
      <c r="U1009" s="38">
        <f>IF(OR($R1009=0,NOT(ISNUMBER($I1009))),0,IF(YEAR($I1009)+IF($Q1009=1,RetAgeO,RetAgeE)=FY,MONTH($I1009),IF(YEAR($I1009)+IF($Q1009=1,RetAgeO,RetAgeE)&lt;FY,1,0)))</f>
        <v/>
      </c>
      <c r="V1009" s="38">
        <f>IF(OR($R1009=0,NOT(ISNUMBER($K1009))),0,IF(YEAR($K1009)=FY,MONTH($K1009),IF(YEAR($K1009)&lt;FY,1,0)))</f>
        <v/>
      </c>
      <c r="W1009" s="38">
        <f>IF($R1009=0,0,MIN(12,IF(AND(ISNUMBER($O1009),$O1009&gt;=1,$O1009&lt;=12),INT($O1009),12),IF(AND(RetireExit="Yes",$U1009&gt;0),$U1009,12),IF(AND(ContractExit="Yes",$V1009&gt;0),$V1009,12)))</f>
        <v/>
      </c>
      <c r="X1009" s="37">
        <f>IF(ISNUMBER($P1009),$P1009,IncPct)</f>
        <v/>
      </c>
      <c r="Y1009" s="39">
        <f>IF($W1009=0,0,MAX(0,MIN($W1009,IncMonth-1))+MAX(0,$W1009-IncMonth+1)*(1+$X1009))</f>
        <v/>
      </c>
      <c r="Z1009" s="40">
        <f>IF($C1009="",0,IFERROR(INDEX(Departments!$B$5:$B$54,MATCH($C1009,Departments!$A$5:$A$54,0)),0))</f>
        <v/>
      </c>
      <c r="AA1009" s="41">
        <f>N($L1009)*$Y1009</f>
        <v/>
      </c>
      <c r="AB1009" s="41">
        <f>N($M1009)*$Y1009</f>
        <v/>
      </c>
      <c r="AC1009" s="41">
        <f>$AA1009*$Z1009</f>
        <v/>
      </c>
      <c r="AD1009" s="41">
        <f>$AA1009*BonusMonths/12</f>
        <v/>
      </c>
      <c r="AE1009" s="41">
        <f>($AA1009+SI_Gross*$AB1009)*IF($Q1009=1,SI_O,SI_E)</f>
        <v/>
      </c>
      <c r="AF1009" s="41">
        <f>IF($Q1009=1,0,$AA1009*EOSB)</f>
        <v/>
      </c>
      <c r="AG1009" s="41">
        <f>$AN1009*$W1009</f>
        <v/>
      </c>
      <c r="AH1009" s="41">
        <f>SUM($AA1009:$AG1009)</f>
        <v/>
      </c>
      <c r="AI1009" s="41">
        <f>12*($AM1009+$AN1009)</f>
        <v/>
      </c>
      <c r="AJ1009" s="41">
        <f>$AM1009*((IncMonth-1)+(13-IncMonth)*(1+$X1009))+12*$AN1009</f>
        <v/>
      </c>
      <c r="AK1009" s="41">
        <f>IF($R1009=1,N($L1009)+N($M1009),0)</f>
        <v/>
      </c>
      <c r="AL1009">
        <f>IF($C1009="","",IF(N($L1009)&lt;=0,"Basic salary missing",IF(ISNA(MATCH($C1009,Departments!$A$5:$A$54,0)),"Department not on Departments sheet",IF(AND($I1009&lt;&gt;"",NOT(ISNUMBER($I1009))),"Date of birth is text, not a date",IF(AND($K1009&lt;&gt;"",NOT(ISNUMBER($K1009))),"Contract end is text, not a date","")))))</f>
        <v/>
      </c>
      <c r="AM1009" s="41">
        <f>IF($R1009=0,0,N($L1009)*(1+$Z1009+BonusMonths/12+IF($Q1009=1,0,EOSB))+N($M1009)+(N($L1009)+SI_Gross*N($M1009))*IF($Q1009=1,SI_O,SI_E))</f>
        <v/>
      </c>
      <c r="AN1009" s="41">
        <f>IF($R1009=0,0,(IF($Q1009=1,MedO,MedE+Ticket)+Training)/12)</f>
        <v/>
      </c>
    </row>
    <row r="1010">
      <c r="I1010" s="35" t="n"/>
      <c r="J1010" s="35" t="n"/>
      <c r="K1010" s="35" t="n"/>
      <c r="L1010" s="36" t="n"/>
      <c r="M1010" s="36" t="n"/>
      <c r="P1010" s="37" t="n"/>
      <c r="Q1010" s="38">
        <f>IF($C1010="",0,IF(OR(LOWER(TRIM($G1010))="omani",LOWER(TRIM($G1010))="oman",LOWER(TRIM($G1010))="om",LOWER(TRIM($G1010))="local"),1,0))</f>
        <v/>
      </c>
      <c r="R1010" s="38">
        <f>IF($C1010="",0,IF(OR(ISNUMBER(SEARCH("resign",$N1010)),ISNUMBER(SEARCH("terminat",$N1010)),ISNUMBER(SEARCH("inactive",$N1010)),ISNUMBER(SEARCH("vacan",$N1010)),ISNUMBER(SEARCH("deceased",$N1010)),ISNUMBER(SEARCH("separated",$N1010))),0,1))</f>
        <v/>
      </c>
      <c r="S1010">
        <f>IF(OR($R1010=0,NOT(ISNUMBER($I1010))),"",IFERROR(DATEDIF($I1010,DATE(FY,1,1),"y"),""))</f>
        <v/>
      </c>
      <c r="T1010">
        <f>IF(OR($R1010=0,NOT(ISNUMBER($J1010))),"",IFERROR(DATEDIF($J1010,DATE(FY,1,1),"y"),0))</f>
        <v/>
      </c>
      <c r="U1010" s="38">
        <f>IF(OR($R1010=0,NOT(ISNUMBER($I1010))),0,IF(YEAR($I1010)+IF($Q1010=1,RetAgeO,RetAgeE)=FY,MONTH($I1010),IF(YEAR($I1010)+IF($Q1010=1,RetAgeO,RetAgeE)&lt;FY,1,0)))</f>
        <v/>
      </c>
      <c r="V1010" s="38">
        <f>IF(OR($R1010=0,NOT(ISNUMBER($K1010))),0,IF(YEAR($K1010)=FY,MONTH($K1010),IF(YEAR($K1010)&lt;FY,1,0)))</f>
        <v/>
      </c>
      <c r="W1010" s="38">
        <f>IF($R1010=0,0,MIN(12,IF(AND(ISNUMBER($O1010),$O1010&gt;=1,$O1010&lt;=12),INT($O1010),12),IF(AND(RetireExit="Yes",$U1010&gt;0),$U1010,12),IF(AND(ContractExit="Yes",$V1010&gt;0),$V1010,12)))</f>
        <v/>
      </c>
      <c r="X1010" s="37">
        <f>IF(ISNUMBER($P1010),$P1010,IncPct)</f>
        <v/>
      </c>
      <c r="Y1010" s="39">
        <f>IF($W1010=0,0,MAX(0,MIN($W1010,IncMonth-1))+MAX(0,$W1010-IncMonth+1)*(1+$X1010))</f>
        <v/>
      </c>
      <c r="Z1010" s="40">
        <f>IF($C1010="",0,IFERROR(INDEX(Departments!$B$5:$B$54,MATCH($C1010,Departments!$A$5:$A$54,0)),0))</f>
        <v/>
      </c>
      <c r="AA1010" s="41">
        <f>N($L1010)*$Y1010</f>
        <v/>
      </c>
      <c r="AB1010" s="41">
        <f>N($M1010)*$Y1010</f>
        <v/>
      </c>
      <c r="AC1010" s="41">
        <f>$AA1010*$Z1010</f>
        <v/>
      </c>
      <c r="AD1010" s="41">
        <f>$AA1010*BonusMonths/12</f>
        <v/>
      </c>
      <c r="AE1010" s="41">
        <f>($AA1010+SI_Gross*$AB1010)*IF($Q1010=1,SI_O,SI_E)</f>
        <v/>
      </c>
      <c r="AF1010" s="41">
        <f>IF($Q1010=1,0,$AA1010*EOSB)</f>
        <v/>
      </c>
      <c r="AG1010" s="41">
        <f>$AN1010*$W1010</f>
        <v/>
      </c>
      <c r="AH1010" s="41">
        <f>SUM($AA1010:$AG1010)</f>
        <v/>
      </c>
      <c r="AI1010" s="41">
        <f>12*($AM1010+$AN1010)</f>
        <v/>
      </c>
      <c r="AJ1010" s="41">
        <f>$AM1010*((IncMonth-1)+(13-IncMonth)*(1+$X1010))+12*$AN1010</f>
        <v/>
      </c>
      <c r="AK1010" s="41">
        <f>IF($R1010=1,N($L1010)+N($M1010),0)</f>
        <v/>
      </c>
      <c r="AL1010">
        <f>IF($C1010="","",IF(N($L1010)&lt;=0,"Basic salary missing",IF(ISNA(MATCH($C1010,Departments!$A$5:$A$54,0)),"Department not on Departments sheet",IF(AND($I1010&lt;&gt;"",NOT(ISNUMBER($I1010))),"Date of birth is text, not a date",IF(AND($K1010&lt;&gt;"",NOT(ISNUMBER($K1010))),"Contract end is text, not a date","")))))</f>
        <v/>
      </c>
      <c r="AM1010" s="41">
        <f>IF($R1010=0,0,N($L1010)*(1+$Z1010+BonusMonths/12+IF($Q1010=1,0,EOSB))+N($M1010)+(N($L1010)+SI_Gross*N($M1010))*IF($Q1010=1,SI_O,SI_E))</f>
        <v/>
      </c>
      <c r="AN1010" s="41">
        <f>IF($R1010=0,0,(IF($Q1010=1,MedO,MedE+Ticket)+Training)/12)</f>
        <v/>
      </c>
    </row>
    <row r="1011">
      <c r="I1011" s="35" t="n"/>
      <c r="J1011" s="35" t="n"/>
      <c r="K1011" s="35" t="n"/>
      <c r="L1011" s="36" t="n"/>
      <c r="M1011" s="36" t="n"/>
      <c r="P1011" s="37" t="n"/>
      <c r="Q1011" s="38">
        <f>IF($C1011="",0,IF(OR(LOWER(TRIM($G1011))="omani",LOWER(TRIM($G1011))="oman",LOWER(TRIM($G1011))="om",LOWER(TRIM($G1011))="local"),1,0))</f>
        <v/>
      </c>
      <c r="R1011" s="38">
        <f>IF($C1011="",0,IF(OR(ISNUMBER(SEARCH("resign",$N1011)),ISNUMBER(SEARCH("terminat",$N1011)),ISNUMBER(SEARCH("inactive",$N1011)),ISNUMBER(SEARCH("vacan",$N1011)),ISNUMBER(SEARCH("deceased",$N1011)),ISNUMBER(SEARCH("separated",$N1011))),0,1))</f>
        <v/>
      </c>
      <c r="S1011">
        <f>IF(OR($R1011=0,NOT(ISNUMBER($I1011))),"",IFERROR(DATEDIF($I1011,DATE(FY,1,1),"y"),""))</f>
        <v/>
      </c>
      <c r="T1011">
        <f>IF(OR($R1011=0,NOT(ISNUMBER($J1011))),"",IFERROR(DATEDIF($J1011,DATE(FY,1,1),"y"),0))</f>
        <v/>
      </c>
      <c r="U1011" s="38">
        <f>IF(OR($R1011=0,NOT(ISNUMBER($I1011))),0,IF(YEAR($I1011)+IF($Q1011=1,RetAgeO,RetAgeE)=FY,MONTH($I1011),IF(YEAR($I1011)+IF($Q1011=1,RetAgeO,RetAgeE)&lt;FY,1,0)))</f>
        <v/>
      </c>
      <c r="V1011" s="38">
        <f>IF(OR($R1011=0,NOT(ISNUMBER($K1011))),0,IF(YEAR($K1011)=FY,MONTH($K1011),IF(YEAR($K1011)&lt;FY,1,0)))</f>
        <v/>
      </c>
      <c r="W1011" s="38">
        <f>IF($R1011=0,0,MIN(12,IF(AND(ISNUMBER($O1011),$O1011&gt;=1,$O1011&lt;=12),INT($O1011),12),IF(AND(RetireExit="Yes",$U1011&gt;0),$U1011,12),IF(AND(ContractExit="Yes",$V1011&gt;0),$V1011,12)))</f>
        <v/>
      </c>
      <c r="X1011" s="37">
        <f>IF(ISNUMBER($P1011),$P1011,IncPct)</f>
        <v/>
      </c>
      <c r="Y1011" s="39">
        <f>IF($W1011=0,0,MAX(0,MIN($W1011,IncMonth-1))+MAX(0,$W1011-IncMonth+1)*(1+$X1011))</f>
        <v/>
      </c>
      <c r="Z1011" s="40">
        <f>IF($C1011="",0,IFERROR(INDEX(Departments!$B$5:$B$54,MATCH($C1011,Departments!$A$5:$A$54,0)),0))</f>
        <v/>
      </c>
      <c r="AA1011" s="41">
        <f>N($L1011)*$Y1011</f>
        <v/>
      </c>
      <c r="AB1011" s="41">
        <f>N($M1011)*$Y1011</f>
        <v/>
      </c>
      <c r="AC1011" s="41">
        <f>$AA1011*$Z1011</f>
        <v/>
      </c>
      <c r="AD1011" s="41">
        <f>$AA1011*BonusMonths/12</f>
        <v/>
      </c>
      <c r="AE1011" s="41">
        <f>($AA1011+SI_Gross*$AB1011)*IF($Q1011=1,SI_O,SI_E)</f>
        <v/>
      </c>
      <c r="AF1011" s="41">
        <f>IF($Q1011=1,0,$AA1011*EOSB)</f>
        <v/>
      </c>
      <c r="AG1011" s="41">
        <f>$AN1011*$W1011</f>
        <v/>
      </c>
      <c r="AH1011" s="41">
        <f>SUM($AA1011:$AG1011)</f>
        <v/>
      </c>
      <c r="AI1011" s="41">
        <f>12*($AM1011+$AN1011)</f>
        <v/>
      </c>
      <c r="AJ1011" s="41">
        <f>$AM1011*((IncMonth-1)+(13-IncMonth)*(1+$X1011))+12*$AN1011</f>
        <v/>
      </c>
      <c r="AK1011" s="41">
        <f>IF($R1011=1,N($L1011)+N($M1011),0)</f>
        <v/>
      </c>
      <c r="AL1011">
        <f>IF($C1011="","",IF(N($L1011)&lt;=0,"Basic salary missing",IF(ISNA(MATCH($C1011,Departments!$A$5:$A$54,0)),"Department not on Departments sheet",IF(AND($I1011&lt;&gt;"",NOT(ISNUMBER($I1011))),"Date of birth is text, not a date",IF(AND($K1011&lt;&gt;"",NOT(ISNUMBER($K1011))),"Contract end is text, not a date","")))))</f>
        <v/>
      </c>
      <c r="AM1011" s="41">
        <f>IF($R1011=0,0,N($L1011)*(1+$Z1011+BonusMonths/12+IF($Q1011=1,0,EOSB))+N($M1011)+(N($L1011)+SI_Gross*N($M1011))*IF($Q1011=1,SI_O,SI_E))</f>
        <v/>
      </c>
      <c r="AN1011" s="41">
        <f>IF($R1011=0,0,(IF($Q1011=1,MedO,MedE+Ticket)+Training)/12)</f>
        <v/>
      </c>
    </row>
    <row r="1012">
      <c r="I1012" s="35" t="n"/>
      <c r="J1012" s="35" t="n"/>
      <c r="K1012" s="35" t="n"/>
      <c r="L1012" s="36" t="n"/>
      <c r="M1012" s="36" t="n"/>
      <c r="P1012" s="37" t="n"/>
      <c r="Q1012" s="38">
        <f>IF($C1012="",0,IF(OR(LOWER(TRIM($G1012))="omani",LOWER(TRIM($G1012))="oman",LOWER(TRIM($G1012))="om",LOWER(TRIM($G1012))="local"),1,0))</f>
        <v/>
      </c>
      <c r="R1012" s="38">
        <f>IF($C1012="",0,IF(OR(ISNUMBER(SEARCH("resign",$N1012)),ISNUMBER(SEARCH("terminat",$N1012)),ISNUMBER(SEARCH("inactive",$N1012)),ISNUMBER(SEARCH("vacan",$N1012)),ISNUMBER(SEARCH("deceased",$N1012)),ISNUMBER(SEARCH("separated",$N1012))),0,1))</f>
        <v/>
      </c>
      <c r="S1012">
        <f>IF(OR($R1012=0,NOT(ISNUMBER($I1012))),"",IFERROR(DATEDIF($I1012,DATE(FY,1,1),"y"),""))</f>
        <v/>
      </c>
      <c r="T1012">
        <f>IF(OR($R1012=0,NOT(ISNUMBER($J1012))),"",IFERROR(DATEDIF($J1012,DATE(FY,1,1),"y"),0))</f>
        <v/>
      </c>
      <c r="U1012" s="38">
        <f>IF(OR($R1012=0,NOT(ISNUMBER($I1012))),0,IF(YEAR($I1012)+IF($Q1012=1,RetAgeO,RetAgeE)=FY,MONTH($I1012),IF(YEAR($I1012)+IF($Q1012=1,RetAgeO,RetAgeE)&lt;FY,1,0)))</f>
        <v/>
      </c>
      <c r="V1012" s="38">
        <f>IF(OR($R1012=0,NOT(ISNUMBER($K1012))),0,IF(YEAR($K1012)=FY,MONTH($K1012),IF(YEAR($K1012)&lt;FY,1,0)))</f>
        <v/>
      </c>
      <c r="W1012" s="38">
        <f>IF($R1012=0,0,MIN(12,IF(AND(ISNUMBER($O1012),$O1012&gt;=1,$O1012&lt;=12),INT($O1012),12),IF(AND(RetireExit="Yes",$U1012&gt;0),$U1012,12),IF(AND(ContractExit="Yes",$V1012&gt;0),$V1012,12)))</f>
        <v/>
      </c>
      <c r="X1012" s="37">
        <f>IF(ISNUMBER($P1012),$P1012,IncPct)</f>
        <v/>
      </c>
      <c r="Y1012" s="39">
        <f>IF($W1012=0,0,MAX(0,MIN($W1012,IncMonth-1))+MAX(0,$W1012-IncMonth+1)*(1+$X1012))</f>
        <v/>
      </c>
      <c r="Z1012" s="40">
        <f>IF($C1012="",0,IFERROR(INDEX(Departments!$B$5:$B$54,MATCH($C1012,Departments!$A$5:$A$54,0)),0))</f>
        <v/>
      </c>
      <c r="AA1012" s="41">
        <f>N($L1012)*$Y1012</f>
        <v/>
      </c>
      <c r="AB1012" s="41">
        <f>N($M1012)*$Y1012</f>
        <v/>
      </c>
      <c r="AC1012" s="41">
        <f>$AA1012*$Z1012</f>
        <v/>
      </c>
      <c r="AD1012" s="41">
        <f>$AA1012*BonusMonths/12</f>
        <v/>
      </c>
      <c r="AE1012" s="41">
        <f>($AA1012+SI_Gross*$AB1012)*IF($Q1012=1,SI_O,SI_E)</f>
        <v/>
      </c>
      <c r="AF1012" s="41">
        <f>IF($Q1012=1,0,$AA1012*EOSB)</f>
        <v/>
      </c>
      <c r="AG1012" s="41">
        <f>$AN1012*$W1012</f>
        <v/>
      </c>
      <c r="AH1012" s="41">
        <f>SUM($AA1012:$AG1012)</f>
        <v/>
      </c>
      <c r="AI1012" s="41">
        <f>12*($AM1012+$AN1012)</f>
        <v/>
      </c>
      <c r="AJ1012" s="41">
        <f>$AM1012*((IncMonth-1)+(13-IncMonth)*(1+$X1012))+12*$AN1012</f>
        <v/>
      </c>
      <c r="AK1012" s="41">
        <f>IF($R1012=1,N($L1012)+N($M1012),0)</f>
        <v/>
      </c>
      <c r="AL1012">
        <f>IF($C1012="","",IF(N($L1012)&lt;=0,"Basic salary missing",IF(ISNA(MATCH($C1012,Departments!$A$5:$A$54,0)),"Department not on Departments sheet",IF(AND($I1012&lt;&gt;"",NOT(ISNUMBER($I1012))),"Date of birth is text, not a date",IF(AND($K1012&lt;&gt;"",NOT(ISNUMBER($K1012))),"Contract end is text, not a date","")))))</f>
        <v/>
      </c>
      <c r="AM1012" s="41">
        <f>IF($R1012=0,0,N($L1012)*(1+$Z1012+BonusMonths/12+IF($Q1012=1,0,EOSB))+N($M1012)+(N($L1012)+SI_Gross*N($M1012))*IF($Q1012=1,SI_O,SI_E))</f>
        <v/>
      </c>
      <c r="AN1012" s="41">
        <f>IF($R1012=0,0,(IF($Q1012=1,MedO,MedE+Ticket)+Training)/12)</f>
        <v/>
      </c>
    </row>
    <row r="1013">
      <c r="I1013" s="35" t="n"/>
      <c r="J1013" s="35" t="n"/>
      <c r="K1013" s="35" t="n"/>
      <c r="L1013" s="36" t="n"/>
      <c r="M1013" s="36" t="n"/>
      <c r="P1013" s="37" t="n"/>
      <c r="Q1013" s="38">
        <f>IF($C1013="",0,IF(OR(LOWER(TRIM($G1013))="omani",LOWER(TRIM($G1013))="oman",LOWER(TRIM($G1013))="om",LOWER(TRIM($G1013))="local"),1,0))</f>
        <v/>
      </c>
      <c r="R1013" s="38">
        <f>IF($C1013="",0,IF(OR(ISNUMBER(SEARCH("resign",$N1013)),ISNUMBER(SEARCH("terminat",$N1013)),ISNUMBER(SEARCH("inactive",$N1013)),ISNUMBER(SEARCH("vacan",$N1013)),ISNUMBER(SEARCH("deceased",$N1013)),ISNUMBER(SEARCH("separated",$N1013))),0,1))</f>
        <v/>
      </c>
      <c r="S1013">
        <f>IF(OR($R1013=0,NOT(ISNUMBER($I1013))),"",IFERROR(DATEDIF($I1013,DATE(FY,1,1),"y"),""))</f>
        <v/>
      </c>
      <c r="T1013">
        <f>IF(OR($R1013=0,NOT(ISNUMBER($J1013))),"",IFERROR(DATEDIF($J1013,DATE(FY,1,1),"y"),0))</f>
        <v/>
      </c>
      <c r="U1013" s="38">
        <f>IF(OR($R1013=0,NOT(ISNUMBER($I1013))),0,IF(YEAR($I1013)+IF($Q1013=1,RetAgeO,RetAgeE)=FY,MONTH($I1013),IF(YEAR($I1013)+IF($Q1013=1,RetAgeO,RetAgeE)&lt;FY,1,0)))</f>
        <v/>
      </c>
      <c r="V1013" s="38">
        <f>IF(OR($R1013=0,NOT(ISNUMBER($K1013))),0,IF(YEAR($K1013)=FY,MONTH($K1013),IF(YEAR($K1013)&lt;FY,1,0)))</f>
        <v/>
      </c>
      <c r="W1013" s="38">
        <f>IF($R1013=0,0,MIN(12,IF(AND(ISNUMBER($O1013),$O1013&gt;=1,$O1013&lt;=12),INT($O1013),12),IF(AND(RetireExit="Yes",$U1013&gt;0),$U1013,12),IF(AND(ContractExit="Yes",$V1013&gt;0),$V1013,12)))</f>
        <v/>
      </c>
      <c r="X1013" s="37">
        <f>IF(ISNUMBER($P1013),$P1013,IncPct)</f>
        <v/>
      </c>
      <c r="Y1013" s="39">
        <f>IF($W1013=0,0,MAX(0,MIN($W1013,IncMonth-1))+MAX(0,$W1013-IncMonth+1)*(1+$X1013))</f>
        <v/>
      </c>
      <c r="Z1013" s="40">
        <f>IF($C1013="",0,IFERROR(INDEX(Departments!$B$5:$B$54,MATCH($C1013,Departments!$A$5:$A$54,0)),0))</f>
        <v/>
      </c>
      <c r="AA1013" s="41">
        <f>N($L1013)*$Y1013</f>
        <v/>
      </c>
      <c r="AB1013" s="41">
        <f>N($M1013)*$Y1013</f>
        <v/>
      </c>
      <c r="AC1013" s="41">
        <f>$AA1013*$Z1013</f>
        <v/>
      </c>
      <c r="AD1013" s="41">
        <f>$AA1013*BonusMonths/12</f>
        <v/>
      </c>
      <c r="AE1013" s="41">
        <f>($AA1013+SI_Gross*$AB1013)*IF($Q1013=1,SI_O,SI_E)</f>
        <v/>
      </c>
      <c r="AF1013" s="41">
        <f>IF($Q1013=1,0,$AA1013*EOSB)</f>
        <v/>
      </c>
      <c r="AG1013" s="41">
        <f>$AN1013*$W1013</f>
        <v/>
      </c>
      <c r="AH1013" s="41">
        <f>SUM($AA1013:$AG1013)</f>
        <v/>
      </c>
      <c r="AI1013" s="41">
        <f>12*($AM1013+$AN1013)</f>
        <v/>
      </c>
      <c r="AJ1013" s="41">
        <f>$AM1013*((IncMonth-1)+(13-IncMonth)*(1+$X1013))+12*$AN1013</f>
        <v/>
      </c>
      <c r="AK1013" s="41">
        <f>IF($R1013=1,N($L1013)+N($M1013),0)</f>
        <v/>
      </c>
      <c r="AL1013">
        <f>IF($C1013="","",IF(N($L1013)&lt;=0,"Basic salary missing",IF(ISNA(MATCH($C1013,Departments!$A$5:$A$54,0)),"Department not on Departments sheet",IF(AND($I1013&lt;&gt;"",NOT(ISNUMBER($I1013))),"Date of birth is text, not a date",IF(AND($K1013&lt;&gt;"",NOT(ISNUMBER($K1013))),"Contract end is text, not a date","")))))</f>
        <v/>
      </c>
      <c r="AM1013" s="41">
        <f>IF($R1013=0,0,N($L1013)*(1+$Z1013+BonusMonths/12+IF($Q1013=1,0,EOSB))+N($M1013)+(N($L1013)+SI_Gross*N($M1013))*IF($Q1013=1,SI_O,SI_E))</f>
        <v/>
      </c>
      <c r="AN1013" s="41">
        <f>IF($R1013=0,0,(IF($Q1013=1,MedO,MedE+Ticket)+Training)/12)</f>
        <v/>
      </c>
    </row>
    <row r="1014">
      <c r="I1014" s="35" t="n"/>
      <c r="J1014" s="35" t="n"/>
      <c r="K1014" s="35" t="n"/>
      <c r="L1014" s="36" t="n"/>
      <c r="M1014" s="36" t="n"/>
      <c r="P1014" s="37" t="n"/>
      <c r="Q1014" s="38">
        <f>IF($C1014="",0,IF(OR(LOWER(TRIM($G1014))="omani",LOWER(TRIM($G1014))="oman",LOWER(TRIM($G1014))="om",LOWER(TRIM($G1014))="local"),1,0))</f>
        <v/>
      </c>
      <c r="R1014" s="38">
        <f>IF($C1014="",0,IF(OR(ISNUMBER(SEARCH("resign",$N1014)),ISNUMBER(SEARCH("terminat",$N1014)),ISNUMBER(SEARCH("inactive",$N1014)),ISNUMBER(SEARCH("vacan",$N1014)),ISNUMBER(SEARCH("deceased",$N1014)),ISNUMBER(SEARCH("separated",$N1014))),0,1))</f>
        <v/>
      </c>
      <c r="S1014">
        <f>IF(OR($R1014=0,NOT(ISNUMBER($I1014))),"",IFERROR(DATEDIF($I1014,DATE(FY,1,1),"y"),""))</f>
        <v/>
      </c>
      <c r="T1014">
        <f>IF(OR($R1014=0,NOT(ISNUMBER($J1014))),"",IFERROR(DATEDIF($J1014,DATE(FY,1,1),"y"),0))</f>
        <v/>
      </c>
      <c r="U1014" s="38">
        <f>IF(OR($R1014=0,NOT(ISNUMBER($I1014))),0,IF(YEAR($I1014)+IF($Q1014=1,RetAgeO,RetAgeE)=FY,MONTH($I1014),IF(YEAR($I1014)+IF($Q1014=1,RetAgeO,RetAgeE)&lt;FY,1,0)))</f>
        <v/>
      </c>
      <c r="V1014" s="38">
        <f>IF(OR($R1014=0,NOT(ISNUMBER($K1014))),0,IF(YEAR($K1014)=FY,MONTH($K1014),IF(YEAR($K1014)&lt;FY,1,0)))</f>
        <v/>
      </c>
      <c r="W1014" s="38">
        <f>IF($R1014=0,0,MIN(12,IF(AND(ISNUMBER($O1014),$O1014&gt;=1,$O1014&lt;=12),INT($O1014),12),IF(AND(RetireExit="Yes",$U1014&gt;0),$U1014,12),IF(AND(ContractExit="Yes",$V1014&gt;0),$V1014,12)))</f>
        <v/>
      </c>
      <c r="X1014" s="37">
        <f>IF(ISNUMBER($P1014),$P1014,IncPct)</f>
        <v/>
      </c>
      <c r="Y1014" s="39">
        <f>IF($W1014=0,0,MAX(0,MIN($W1014,IncMonth-1))+MAX(0,$W1014-IncMonth+1)*(1+$X1014))</f>
        <v/>
      </c>
      <c r="Z1014" s="40">
        <f>IF($C1014="",0,IFERROR(INDEX(Departments!$B$5:$B$54,MATCH($C1014,Departments!$A$5:$A$54,0)),0))</f>
        <v/>
      </c>
      <c r="AA1014" s="41">
        <f>N($L1014)*$Y1014</f>
        <v/>
      </c>
      <c r="AB1014" s="41">
        <f>N($M1014)*$Y1014</f>
        <v/>
      </c>
      <c r="AC1014" s="41">
        <f>$AA1014*$Z1014</f>
        <v/>
      </c>
      <c r="AD1014" s="41">
        <f>$AA1014*BonusMonths/12</f>
        <v/>
      </c>
      <c r="AE1014" s="41">
        <f>($AA1014+SI_Gross*$AB1014)*IF($Q1014=1,SI_O,SI_E)</f>
        <v/>
      </c>
      <c r="AF1014" s="41">
        <f>IF($Q1014=1,0,$AA1014*EOSB)</f>
        <v/>
      </c>
      <c r="AG1014" s="41">
        <f>$AN1014*$W1014</f>
        <v/>
      </c>
      <c r="AH1014" s="41">
        <f>SUM($AA1014:$AG1014)</f>
        <v/>
      </c>
      <c r="AI1014" s="41">
        <f>12*($AM1014+$AN1014)</f>
        <v/>
      </c>
      <c r="AJ1014" s="41">
        <f>$AM1014*((IncMonth-1)+(13-IncMonth)*(1+$X1014))+12*$AN1014</f>
        <v/>
      </c>
      <c r="AK1014" s="41">
        <f>IF($R1014=1,N($L1014)+N($M1014),0)</f>
        <v/>
      </c>
      <c r="AL1014">
        <f>IF($C1014="","",IF(N($L1014)&lt;=0,"Basic salary missing",IF(ISNA(MATCH($C1014,Departments!$A$5:$A$54,0)),"Department not on Departments sheet",IF(AND($I1014&lt;&gt;"",NOT(ISNUMBER($I1014))),"Date of birth is text, not a date",IF(AND($K1014&lt;&gt;"",NOT(ISNUMBER($K1014))),"Contract end is text, not a date","")))))</f>
        <v/>
      </c>
      <c r="AM1014" s="41">
        <f>IF($R1014=0,0,N($L1014)*(1+$Z1014+BonusMonths/12+IF($Q1014=1,0,EOSB))+N($M1014)+(N($L1014)+SI_Gross*N($M1014))*IF($Q1014=1,SI_O,SI_E))</f>
        <v/>
      </c>
      <c r="AN1014" s="41">
        <f>IF($R1014=0,0,(IF($Q1014=1,MedO,MedE+Ticket)+Training)/12)</f>
        <v/>
      </c>
    </row>
    <row r="1015">
      <c r="I1015" s="35" t="n"/>
      <c r="J1015" s="35" t="n"/>
      <c r="K1015" s="35" t="n"/>
      <c r="L1015" s="36" t="n"/>
      <c r="M1015" s="36" t="n"/>
      <c r="P1015" s="37" t="n"/>
      <c r="Q1015" s="38">
        <f>IF($C1015="",0,IF(OR(LOWER(TRIM($G1015))="omani",LOWER(TRIM($G1015))="oman",LOWER(TRIM($G1015))="om",LOWER(TRIM($G1015))="local"),1,0))</f>
        <v/>
      </c>
      <c r="R1015" s="38">
        <f>IF($C1015="",0,IF(OR(ISNUMBER(SEARCH("resign",$N1015)),ISNUMBER(SEARCH("terminat",$N1015)),ISNUMBER(SEARCH("inactive",$N1015)),ISNUMBER(SEARCH("vacan",$N1015)),ISNUMBER(SEARCH("deceased",$N1015)),ISNUMBER(SEARCH("separated",$N1015))),0,1))</f>
        <v/>
      </c>
      <c r="S1015">
        <f>IF(OR($R1015=0,NOT(ISNUMBER($I1015))),"",IFERROR(DATEDIF($I1015,DATE(FY,1,1),"y"),""))</f>
        <v/>
      </c>
      <c r="T1015">
        <f>IF(OR($R1015=0,NOT(ISNUMBER($J1015))),"",IFERROR(DATEDIF($J1015,DATE(FY,1,1),"y"),0))</f>
        <v/>
      </c>
      <c r="U1015" s="38">
        <f>IF(OR($R1015=0,NOT(ISNUMBER($I1015))),0,IF(YEAR($I1015)+IF($Q1015=1,RetAgeO,RetAgeE)=FY,MONTH($I1015),IF(YEAR($I1015)+IF($Q1015=1,RetAgeO,RetAgeE)&lt;FY,1,0)))</f>
        <v/>
      </c>
      <c r="V1015" s="38">
        <f>IF(OR($R1015=0,NOT(ISNUMBER($K1015))),0,IF(YEAR($K1015)=FY,MONTH($K1015),IF(YEAR($K1015)&lt;FY,1,0)))</f>
        <v/>
      </c>
      <c r="W1015" s="38">
        <f>IF($R1015=0,0,MIN(12,IF(AND(ISNUMBER($O1015),$O1015&gt;=1,$O1015&lt;=12),INT($O1015),12),IF(AND(RetireExit="Yes",$U1015&gt;0),$U1015,12),IF(AND(ContractExit="Yes",$V1015&gt;0),$V1015,12)))</f>
        <v/>
      </c>
      <c r="X1015" s="37">
        <f>IF(ISNUMBER($P1015),$P1015,IncPct)</f>
        <v/>
      </c>
      <c r="Y1015" s="39">
        <f>IF($W1015=0,0,MAX(0,MIN($W1015,IncMonth-1))+MAX(0,$W1015-IncMonth+1)*(1+$X1015))</f>
        <v/>
      </c>
      <c r="Z1015" s="40">
        <f>IF($C1015="",0,IFERROR(INDEX(Departments!$B$5:$B$54,MATCH($C1015,Departments!$A$5:$A$54,0)),0))</f>
        <v/>
      </c>
      <c r="AA1015" s="41">
        <f>N($L1015)*$Y1015</f>
        <v/>
      </c>
      <c r="AB1015" s="41">
        <f>N($M1015)*$Y1015</f>
        <v/>
      </c>
      <c r="AC1015" s="41">
        <f>$AA1015*$Z1015</f>
        <v/>
      </c>
      <c r="AD1015" s="41">
        <f>$AA1015*BonusMonths/12</f>
        <v/>
      </c>
      <c r="AE1015" s="41">
        <f>($AA1015+SI_Gross*$AB1015)*IF($Q1015=1,SI_O,SI_E)</f>
        <v/>
      </c>
      <c r="AF1015" s="41">
        <f>IF($Q1015=1,0,$AA1015*EOSB)</f>
        <v/>
      </c>
      <c r="AG1015" s="41">
        <f>$AN1015*$W1015</f>
        <v/>
      </c>
      <c r="AH1015" s="41">
        <f>SUM($AA1015:$AG1015)</f>
        <v/>
      </c>
      <c r="AI1015" s="41">
        <f>12*($AM1015+$AN1015)</f>
        <v/>
      </c>
      <c r="AJ1015" s="41">
        <f>$AM1015*((IncMonth-1)+(13-IncMonth)*(1+$X1015))+12*$AN1015</f>
        <v/>
      </c>
      <c r="AK1015" s="41">
        <f>IF($R1015=1,N($L1015)+N($M1015),0)</f>
        <v/>
      </c>
      <c r="AL1015">
        <f>IF($C1015="","",IF(N($L1015)&lt;=0,"Basic salary missing",IF(ISNA(MATCH($C1015,Departments!$A$5:$A$54,0)),"Department not on Departments sheet",IF(AND($I1015&lt;&gt;"",NOT(ISNUMBER($I1015))),"Date of birth is text, not a date",IF(AND($K1015&lt;&gt;"",NOT(ISNUMBER($K1015))),"Contract end is text, not a date","")))))</f>
        <v/>
      </c>
      <c r="AM1015" s="41">
        <f>IF($R1015=0,0,N($L1015)*(1+$Z1015+BonusMonths/12+IF($Q1015=1,0,EOSB))+N($M1015)+(N($L1015)+SI_Gross*N($M1015))*IF($Q1015=1,SI_O,SI_E))</f>
        <v/>
      </c>
      <c r="AN1015" s="41">
        <f>IF($R1015=0,0,(IF($Q1015=1,MedO,MedE+Ticket)+Training)/12)</f>
        <v/>
      </c>
    </row>
    <row r="1016">
      <c r="I1016" s="35" t="n"/>
      <c r="J1016" s="35" t="n"/>
      <c r="K1016" s="35" t="n"/>
      <c r="L1016" s="36" t="n"/>
      <c r="M1016" s="36" t="n"/>
      <c r="P1016" s="37" t="n"/>
      <c r="Q1016" s="38">
        <f>IF($C1016="",0,IF(OR(LOWER(TRIM($G1016))="omani",LOWER(TRIM($G1016))="oman",LOWER(TRIM($G1016))="om",LOWER(TRIM($G1016))="local"),1,0))</f>
        <v/>
      </c>
      <c r="R1016" s="38">
        <f>IF($C1016="",0,IF(OR(ISNUMBER(SEARCH("resign",$N1016)),ISNUMBER(SEARCH("terminat",$N1016)),ISNUMBER(SEARCH("inactive",$N1016)),ISNUMBER(SEARCH("vacan",$N1016)),ISNUMBER(SEARCH("deceased",$N1016)),ISNUMBER(SEARCH("separated",$N1016))),0,1))</f>
        <v/>
      </c>
      <c r="S1016">
        <f>IF(OR($R1016=0,NOT(ISNUMBER($I1016))),"",IFERROR(DATEDIF($I1016,DATE(FY,1,1),"y"),""))</f>
        <v/>
      </c>
      <c r="T1016">
        <f>IF(OR($R1016=0,NOT(ISNUMBER($J1016))),"",IFERROR(DATEDIF($J1016,DATE(FY,1,1),"y"),0))</f>
        <v/>
      </c>
      <c r="U1016" s="38">
        <f>IF(OR($R1016=0,NOT(ISNUMBER($I1016))),0,IF(YEAR($I1016)+IF($Q1016=1,RetAgeO,RetAgeE)=FY,MONTH($I1016),IF(YEAR($I1016)+IF($Q1016=1,RetAgeO,RetAgeE)&lt;FY,1,0)))</f>
        <v/>
      </c>
      <c r="V1016" s="38">
        <f>IF(OR($R1016=0,NOT(ISNUMBER($K1016))),0,IF(YEAR($K1016)=FY,MONTH($K1016),IF(YEAR($K1016)&lt;FY,1,0)))</f>
        <v/>
      </c>
      <c r="W1016" s="38">
        <f>IF($R1016=0,0,MIN(12,IF(AND(ISNUMBER($O1016),$O1016&gt;=1,$O1016&lt;=12),INT($O1016),12),IF(AND(RetireExit="Yes",$U1016&gt;0),$U1016,12),IF(AND(ContractExit="Yes",$V1016&gt;0),$V1016,12)))</f>
        <v/>
      </c>
      <c r="X1016" s="37">
        <f>IF(ISNUMBER($P1016),$P1016,IncPct)</f>
        <v/>
      </c>
      <c r="Y1016" s="39">
        <f>IF($W1016=0,0,MAX(0,MIN($W1016,IncMonth-1))+MAX(0,$W1016-IncMonth+1)*(1+$X1016))</f>
        <v/>
      </c>
      <c r="Z1016" s="40">
        <f>IF($C1016="",0,IFERROR(INDEX(Departments!$B$5:$B$54,MATCH($C1016,Departments!$A$5:$A$54,0)),0))</f>
        <v/>
      </c>
      <c r="AA1016" s="41">
        <f>N($L1016)*$Y1016</f>
        <v/>
      </c>
      <c r="AB1016" s="41">
        <f>N($M1016)*$Y1016</f>
        <v/>
      </c>
      <c r="AC1016" s="41">
        <f>$AA1016*$Z1016</f>
        <v/>
      </c>
      <c r="AD1016" s="41">
        <f>$AA1016*BonusMonths/12</f>
        <v/>
      </c>
      <c r="AE1016" s="41">
        <f>($AA1016+SI_Gross*$AB1016)*IF($Q1016=1,SI_O,SI_E)</f>
        <v/>
      </c>
      <c r="AF1016" s="41">
        <f>IF($Q1016=1,0,$AA1016*EOSB)</f>
        <v/>
      </c>
      <c r="AG1016" s="41">
        <f>$AN1016*$W1016</f>
        <v/>
      </c>
      <c r="AH1016" s="41">
        <f>SUM($AA1016:$AG1016)</f>
        <v/>
      </c>
      <c r="AI1016" s="41">
        <f>12*($AM1016+$AN1016)</f>
        <v/>
      </c>
      <c r="AJ1016" s="41">
        <f>$AM1016*((IncMonth-1)+(13-IncMonth)*(1+$X1016))+12*$AN1016</f>
        <v/>
      </c>
      <c r="AK1016" s="41">
        <f>IF($R1016=1,N($L1016)+N($M1016),0)</f>
        <v/>
      </c>
      <c r="AL1016">
        <f>IF($C1016="","",IF(N($L1016)&lt;=0,"Basic salary missing",IF(ISNA(MATCH($C1016,Departments!$A$5:$A$54,0)),"Department not on Departments sheet",IF(AND($I1016&lt;&gt;"",NOT(ISNUMBER($I1016))),"Date of birth is text, not a date",IF(AND($K1016&lt;&gt;"",NOT(ISNUMBER($K1016))),"Contract end is text, not a date","")))))</f>
        <v/>
      </c>
      <c r="AM1016" s="41">
        <f>IF($R1016=0,0,N($L1016)*(1+$Z1016+BonusMonths/12+IF($Q1016=1,0,EOSB))+N($M1016)+(N($L1016)+SI_Gross*N($M1016))*IF($Q1016=1,SI_O,SI_E))</f>
        <v/>
      </c>
      <c r="AN1016" s="41">
        <f>IF($R1016=0,0,(IF($Q1016=1,MedO,MedE+Ticket)+Training)/12)</f>
        <v/>
      </c>
    </row>
    <row r="1017">
      <c r="I1017" s="35" t="n"/>
      <c r="J1017" s="35" t="n"/>
      <c r="K1017" s="35" t="n"/>
      <c r="L1017" s="36" t="n"/>
      <c r="M1017" s="36" t="n"/>
      <c r="P1017" s="37" t="n"/>
      <c r="Q1017" s="38">
        <f>IF($C1017="",0,IF(OR(LOWER(TRIM($G1017))="omani",LOWER(TRIM($G1017))="oman",LOWER(TRIM($G1017))="om",LOWER(TRIM($G1017))="local"),1,0))</f>
        <v/>
      </c>
      <c r="R1017" s="38">
        <f>IF($C1017="",0,IF(OR(ISNUMBER(SEARCH("resign",$N1017)),ISNUMBER(SEARCH("terminat",$N1017)),ISNUMBER(SEARCH("inactive",$N1017)),ISNUMBER(SEARCH("vacan",$N1017)),ISNUMBER(SEARCH("deceased",$N1017)),ISNUMBER(SEARCH("separated",$N1017))),0,1))</f>
        <v/>
      </c>
      <c r="S1017">
        <f>IF(OR($R1017=0,NOT(ISNUMBER($I1017))),"",IFERROR(DATEDIF($I1017,DATE(FY,1,1),"y"),""))</f>
        <v/>
      </c>
      <c r="T1017">
        <f>IF(OR($R1017=0,NOT(ISNUMBER($J1017))),"",IFERROR(DATEDIF($J1017,DATE(FY,1,1),"y"),0))</f>
        <v/>
      </c>
      <c r="U1017" s="38">
        <f>IF(OR($R1017=0,NOT(ISNUMBER($I1017))),0,IF(YEAR($I1017)+IF($Q1017=1,RetAgeO,RetAgeE)=FY,MONTH($I1017),IF(YEAR($I1017)+IF($Q1017=1,RetAgeO,RetAgeE)&lt;FY,1,0)))</f>
        <v/>
      </c>
      <c r="V1017" s="38">
        <f>IF(OR($R1017=0,NOT(ISNUMBER($K1017))),0,IF(YEAR($K1017)=FY,MONTH($K1017),IF(YEAR($K1017)&lt;FY,1,0)))</f>
        <v/>
      </c>
      <c r="W1017" s="38">
        <f>IF($R1017=0,0,MIN(12,IF(AND(ISNUMBER($O1017),$O1017&gt;=1,$O1017&lt;=12),INT($O1017),12),IF(AND(RetireExit="Yes",$U1017&gt;0),$U1017,12),IF(AND(ContractExit="Yes",$V1017&gt;0),$V1017,12)))</f>
        <v/>
      </c>
      <c r="X1017" s="37">
        <f>IF(ISNUMBER($P1017),$P1017,IncPct)</f>
        <v/>
      </c>
      <c r="Y1017" s="39">
        <f>IF($W1017=0,0,MAX(0,MIN($W1017,IncMonth-1))+MAX(0,$W1017-IncMonth+1)*(1+$X1017))</f>
        <v/>
      </c>
      <c r="Z1017" s="40">
        <f>IF($C1017="",0,IFERROR(INDEX(Departments!$B$5:$B$54,MATCH($C1017,Departments!$A$5:$A$54,0)),0))</f>
        <v/>
      </c>
      <c r="AA1017" s="41">
        <f>N($L1017)*$Y1017</f>
        <v/>
      </c>
      <c r="AB1017" s="41">
        <f>N($M1017)*$Y1017</f>
        <v/>
      </c>
      <c r="AC1017" s="41">
        <f>$AA1017*$Z1017</f>
        <v/>
      </c>
      <c r="AD1017" s="41">
        <f>$AA1017*BonusMonths/12</f>
        <v/>
      </c>
      <c r="AE1017" s="41">
        <f>($AA1017+SI_Gross*$AB1017)*IF($Q1017=1,SI_O,SI_E)</f>
        <v/>
      </c>
      <c r="AF1017" s="41">
        <f>IF($Q1017=1,0,$AA1017*EOSB)</f>
        <v/>
      </c>
      <c r="AG1017" s="41">
        <f>$AN1017*$W1017</f>
        <v/>
      </c>
      <c r="AH1017" s="41">
        <f>SUM($AA1017:$AG1017)</f>
        <v/>
      </c>
      <c r="AI1017" s="41">
        <f>12*($AM1017+$AN1017)</f>
        <v/>
      </c>
      <c r="AJ1017" s="41">
        <f>$AM1017*((IncMonth-1)+(13-IncMonth)*(1+$X1017))+12*$AN1017</f>
        <v/>
      </c>
      <c r="AK1017" s="41">
        <f>IF($R1017=1,N($L1017)+N($M1017),0)</f>
        <v/>
      </c>
      <c r="AL1017">
        <f>IF($C1017="","",IF(N($L1017)&lt;=0,"Basic salary missing",IF(ISNA(MATCH($C1017,Departments!$A$5:$A$54,0)),"Department not on Departments sheet",IF(AND($I1017&lt;&gt;"",NOT(ISNUMBER($I1017))),"Date of birth is text, not a date",IF(AND($K1017&lt;&gt;"",NOT(ISNUMBER($K1017))),"Contract end is text, not a date","")))))</f>
        <v/>
      </c>
      <c r="AM1017" s="41">
        <f>IF($R1017=0,0,N($L1017)*(1+$Z1017+BonusMonths/12+IF($Q1017=1,0,EOSB))+N($M1017)+(N($L1017)+SI_Gross*N($M1017))*IF($Q1017=1,SI_O,SI_E))</f>
        <v/>
      </c>
      <c r="AN1017" s="41">
        <f>IF($R1017=0,0,(IF($Q1017=1,MedO,MedE+Ticket)+Training)/12)</f>
        <v/>
      </c>
    </row>
    <row r="1018">
      <c r="I1018" s="35" t="n"/>
      <c r="J1018" s="35" t="n"/>
      <c r="K1018" s="35" t="n"/>
      <c r="L1018" s="36" t="n"/>
      <c r="M1018" s="36" t="n"/>
      <c r="P1018" s="37" t="n"/>
      <c r="Q1018" s="38">
        <f>IF($C1018="",0,IF(OR(LOWER(TRIM($G1018))="omani",LOWER(TRIM($G1018))="oman",LOWER(TRIM($G1018))="om",LOWER(TRIM($G1018))="local"),1,0))</f>
        <v/>
      </c>
      <c r="R1018" s="38">
        <f>IF($C1018="",0,IF(OR(ISNUMBER(SEARCH("resign",$N1018)),ISNUMBER(SEARCH("terminat",$N1018)),ISNUMBER(SEARCH("inactive",$N1018)),ISNUMBER(SEARCH("vacan",$N1018)),ISNUMBER(SEARCH("deceased",$N1018)),ISNUMBER(SEARCH("separated",$N1018))),0,1))</f>
        <v/>
      </c>
      <c r="S1018">
        <f>IF(OR($R1018=0,NOT(ISNUMBER($I1018))),"",IFERROR(DATEDIF($I1018,DATE(FY,1,1),"y"),""))</f>
        <v/>
      </c>
      <c r="T1018">
        <f>IF(OR($R1018=0,NOT(ISNUMBER($J1018))),"",IFERROR(DATEDIF($J1018,DATE(FY,1,1),"y"),0))</f>
        <v/>
      </c>
      <c r="U1018" s="38">
        <f>IF(OR($R1018=0,NOT(ISNUMBER($I1018))),0,IF(YEAR($I1018)+IF($Q1018=1,RetAgeO,RetAgeE)=FY,MONTH($I1018),IF(YEAR($I1018)+IF($Q1018=1,RetAgeO,RetAgeE)&lt;FY,1,0)))</f>
        <v/>
      </c>
      <c r="V1018" s="38">
        <f>IF(OR($R1018=0,NOT(ISNUMBER($K1018))),0,IF(YEAR($K1018)=FY,MONTH($K1018),IF(YEAR($K1018)&lt;FY,1,0)))</f>
        <v/>
      </c>
      <c r="W1018" s="38">
        <f>IF($R1018=0,0,MIN(12,IF(AND(ISNUMBER($O1018),$O1018&gt;=1,$O1018&lt;=12),INT($O1018),12),IF(AND(RetireExit="Yes",$U1018&gt;0),$U1018,12),IF(AND(ContractExit="Yes",$V1018&gt;0),$V1018,12)))</f>
        <v/>
      </c>
      <c r="X1018" s="37">
        <f>IF(ISNUMBER($P1018),$P1018,IncPct)</f>
        <v/>
      </c>
      <c r="Y1018" s="39">
        <f>IF($W1018=0,0,MAX(0,MIN($W1018,IncMonth-1))+MAX(0,$W1018-IncMonth+1)*(1+$X1018))</f>
        <v/>
      </c>
      <c r="Z1018" s="40">
        <f>IF($C1018="",0,IFERROR(INDEX(Departments!$B$5:$B$54,MATCH($C1018,Departments!$A$5:$A$54,0)),0))</f>
        <v/>
      </c>
      <c r="AA1018" s="41">
        <f>N($L1018)*$Y1018</f>
        <v/>
      </c>
      <c r="AB1018" s="41">
        <f>N($M1018)*$Y1018</f>
        <v/>
      </c>
      <c r="AC1018" s="41">
        <f>$AA1018*$Z1018</f>
        <v/>
      </c>
      <c r="AD1018" s="41">
        <f>$AA1018*BonusMonths/12</f>
        <v/>
      </c>
      <c r="AE1018" s="41">
        <f>($AA1018+SI_Gross*$AB1018)*IF($Q1018=1,SI_O,SI_E)</f>
        <v/>
      </c>
      <c r="AF1018" s="41">
        <f>IF($Q1018=1,0,$AA1018*EOSB)</f>
        <v/>
      </c>
      <c r="AG1018" s="41">
        <f>$AN1018*$W1018</f>
        <v/>
      </c>
      <c r="AH1018" s="41">
        <f>SUM($AA1018:$AG1018)</f>
        <v/>
      </c>
      <c r="AI1018" s="41">
        <f>12*($AM1018+$AN1018)</f>
        <v/>
      </c>
      <c r="AJ1018" s="41">
        <f>$AM1018*((IncMonth-1)+(13-IncMonth)*(1+$X1018))+12*$AN1018</f>
        <v/>
      </c>
      <c r="AK1018" s="41">
        <f>IF($R1018=1,N($L1018)+N($M1018),0)</f>
        <v/>
      </c>
      <c r="AL1018">
        <f>IF($C1018="","",IF(N($L1018)&lt;=0,"Basic salary missing",IF(ISNA(MATCH($C1018,Departments!$A$5:$A$54,0)),"Department not on Departments sheet",IF(AND($I1018&lt;&gt;"",NOT(ISNUMBER($I1018))),"Date of birth is text, not a date",IF(AND($K1018&lt;&gt;"",NOT(ISNUMBER($K1018))),"Contract end is text, not a date","")))))</f>
        <v/>
      </c>
      <c r="AM1018" s="41">
        <f>IF($R1018=0,0,N($L1018)*(1+$Z1018+BonusMonths/12+IF($Q1018=1,0,EOSB))+N($M1018)+(N($L1018)+SI_Gross*N($M1018))*IF($Q1018=1,SI_O,SI_E))</f>
        <v/>
      </c>
      <c r="AN1018" s="41">
        <f>IF($R1018=0,0,(IF($Q1018=1,MedO,MedE+Ticket)+Training)/12)</f>
        <v/>
      </c>
    </row>
    <row r="1019">
      <c r="I1019" s="35" t="n"/>
      <c r="J1019" s="35" t="n"/>
      <c r="K1019" s="35" t="n"/>
      <c r="L1019" s="36" t="n"/>
      <c r="M1019" s="36" t="n"/>
      <c r="P1019" s="37" t="n"/>
      <c r="Q1019" s="38">
        <f>IF($C1019="",0,IF(OR(LOWER(TRIM($G1019))="omani",LOWER(TRIM($G1019))="oman",LOWER(TRIM($G1019))="om",LOWER(TRIM($G1019))="local"),1,0))</f>
        <v/>
      </c>
      <c r="R1019" s="38">
        <f>IF($C1019="",0,IF(OR(ISNUMBER(SEARCH("resign",$N1019)),ISNUMBER(SEARCH("terminat",$N1019)),ISNUMBER(SEARCH("inactive",$N1019)),ISNUMBER(SEARCH("vacan",$N1019)),ISNUMBER(SEARCH("deceased",$N1019)),ISNUMBER(SEARCH("separated",$N1019))),0,1))</f>
        <v/>
      </c>
      <c r="S1019">
        <f>IF(OR($R1019=0,NOT(ISNUMBER($I1019))),"",IFERROR(DATEDIF($I1019,DATE(FY,1,1),"y"),""))</f>
        <v/>
      </c>
      <c r="T1019">
        <f>IF(OR($R1019=0,NOT(ISNUMBER($J1019))),"",IFERROR(DATEDIF($J1019,DATE(FY,1,1),"y"),0))</f>
        <v/>
      </c>
      <c r="U1019" s="38">
        <f>IF(OR($R1019=0,NOT(ISNUMBER($I1019))),0,IF(YEAR($I1019)+IF($Q1019=1,RetAgeO,RetAgeE)=FY,MONTH($I1019),IF(YEAR($I1019)+IF($Q1019=1,RetAgeO,RetAgeE)&lt;FY,1,0)))</f>
        <v/>
      </c>
      <c r="V1019" s="38">
        <f>IF(OR($R1019=0,NOT(ISNUMBER($K1019))),0,IF(YEAR($K1019)=FY,MONTH($K1019),IF(YEAR($K1019)&lt;FY,1,0)))</f>
        <v/>
      </c>
      <c r="W1019" s="38">
        <f>IF($R1019=0,0,MIN(12,IF(AND(ISNUMBER($O1019),$O1019&gt;=1,$O1019&lt;=12),INT($O1019),12),IF(AND(RetireExit="Yes",$U1019&gt;0),$U1019,12),IF(AND(ContractExit="Yes",$V1019&gt;0),$V1019,12)))</f>
        <v/>
      </c>
      <c r="X1019" s="37">
        <f>IF(ISNUMBER($P1019),$P1019,IncPct)</f>
        <v/>
      </c>
      <c r="Y1019" s="39">
        <f>IF($W1019=0,0,MAX(0,MIN($W1019,IncMonth-1))+MAX(0,$W1019-IncMonth+1)*(1+$X1019))</f>
        <v/>
      </c>
      <c r="Z1019" s="40">
        <f>IF($C1019="",0,IFERROR(INDEX(Departments!$B$5:$B$54,MATCH($C1019,Departments!$A$5:$A$54,0)),0))</f>
        <v/>
      </c>
      <c r="AA1019" s="41">
        <f>N($L1019)*$Y1019</f>
        <v/>
      </c>
      <c r="AB1019" s="41">
        <f>N($M1019)*$Y1019</f>
        <v/>
      </c>
      <c r="AC1019" s="41">
        <f>$AA1019*$Z1019</f>
        <v/>
      </c>
      <c r="AD1019" s="41">
        <f>$AA1019*BonusMonths/12</f>
        <v/>
      </c>
      <c r="AE1019" s="41">
        <f>($AA1019+SI_Gross*$AB1019)*IF($Q1019=1,SI_O,SI_E)</f>
        <v/>
      </c>
      <c r="AF1019" s="41">
        <f>IF($Q1019=1,0,$AA1019*EOSB)</f>
        <v/>
      </c>
      <c r="AG1019" s="41">
        <f>$AN1019*$W1019</f>
        <v/>
      </c>
      <c r="AH1019" s="41">
        <f>SUM($AA1019:$AG1019)</f>
        <v/>
      </c>
      <c r="AI1019" s="41">
        <f>12*($AM1019+$AN1019)</f>
        <v/>
      </c>
      <c r="AJ1019" s="41">
        <f>$AM1019*((IncMonth-1)+(13-IncMonth)*(1+$X1019))+12*$AN1019</f>
        <v/>
      </c>
      <c r="AK1019" s="41">
        <f>IF($R1019=1,N($L1019)+N($M1019),0)</f>
        <v/>
      </c>
      <c r="AL1019">
        <f>IF($C1019="","",IF(N($L1019)&lt;=0,"Basic salary missing",IF(ISNA(MATCH($C1019,Departments!$A$5:$A$54,0)),"Department not on Departments sheet",IF(AND($I1019&lt;&gt;"",NOT(ISNUMBER($I1019))),"Date of birth is text, not a date",IF(AND($K1019&lt;&gt;"",NOT(ISNUMBER($K1019))),"Contract end is text, not a date","")))))</f>
        <v/>
      </c>
      <c r="AM1019" s="41">
        <f>IF($R1019=0,0,N($L1019)*(1+$Z1019+BonusMonths/12+IF($Q1019=1,0,EOSB))+N($M1019)+(N($L1019)+SI_Gross*N($M1019))*IF($Q1019=1,SI_O,SI_E))</f>
        <v/>
      </c>
      <c r="AN1019" s="41">
        <f>IF($R1019=0,0,(IF($Q1019=1,MedO,MedE+Ticket)+Training)/12)</f>
        <v/>
      </c>
    </row>
    <row r="1020">
      <c r="I1020" s="35" t="n"/>
      <c r="J1020" s="35" t="n"/>
      <c r="K1020" s="35" t="n"/>
      <c r="L1020" s="36" t="n"/>
      <c r="M1020" s="36" t="n"/>
      <c r="P1020" s="37" t="n"/>
      <c r="Q1020" s="38">
        <f>IF($C1020="",0,IF(OR(LOWER(TRIM($G1020))="omani",LOWER(TRIM($G1020))="oman",LOWER(TRIM($G1020))="om",LOWER(TRIM($G1020))="local"),1,0))</f>
        <v/>
      </c>
      <c r="R1020" s="38">
        <f>IF($C1020="",0,IF(OR(ISNUMBER(SEARCH("resign",$N1020)),ISNUMBER(SEARCH("terminat",$N1020)),ISNUMBER(SEARCH("inactive",$N1020)),ISNUMBER(SEARCH("vacan",$N1020)),ISNUMBER(SEARCH("deceased",$N1020)),ISNUMBER(SEARCH("separated",$N1020))),0,1))</f>
        <v/>
      </c>
      <c r="S1020">
        <f>IF(OR($R1020=0,NOT(ISNUMBER($I1020))),"",IFERROR(DATEDIF($I1020,DATE(FY,1,1),"y"),""))</f>
        <v/>
      </c>
      <c r="T1020">
        <f>IF(OR($R1020=0,NOT(ISNUMBER($J1020))),"",IFERROR(DATEDIF($J1020,DATE(FY,1,1),"y"),0))</f>
        <v/>
      </c>
      <c r="U1020" s="38">
        <f>IF(OR($R1020=0,NOT(ISNUMBER($I1020))),0,IF(YEAR($I1020)+IF($Q1020=1,RetAgeO,RetAgeE)=FY,MONTH($I1020),IF(YEAR($I1020)+IF($Q1020=1,RetAgeO,RetAgeE)&lt;FY,1,0)))</f>
        <v/>
      </c>
      <c r="V1020" s="38">
        <f>IF(OR($R1020=0,NOT(ISNUMBER($K1020))),0,IF(YEAR($K1020)=FY,MONTH($K1020),IF(YEAR($K1020)&lt;FY,1,0)))</f>
        <v/>
      </c>
      <c r="W1020" s="38">
        <f>IF($R1020=0,0,MIN(12,IF(AND(ISNUMBER($O1020),$O1020&gt;=1,$O1020&lt;=12),INT($O1020),12),IF(AND(RetireExit="Yes",$U1020&gt;0),$U1020,12),IF(AND(ContractExit="Yes",$V1020&gt;0),$V1020,12)))</f>
        <v/>
      </c>
      <c r="X1020" s="37">
        <f>IF(ISNUMBER($P1020),$P1020,IncPct)</f>
        <v/>
      </c>
      <c r="Y1020" s="39">
        <f>IF($W1020=0,0,MAX(0,MIN($W1020,IncMonth-1))+MAX(0,$W1020-IncMonth+1)*(1+$X1020))</f>
        <v/>
      </c>
      <c r="Z1020" s="40">
        <f>IF($C1020="",0,IFERROR(INDEX(Departments!$B$5:$B$54,MATCH($C1020,Departments!$A$5:$A$54,0)),0))</f>
        <v/>
      </c>
      <c r="AA1020" s="41">
        <f>N($L1020)*$Y1020</f>
        <v/>
      </c>
      <c r="AB1020" s="41">
        <f>N($M1020)*$Y1020</f>
        <v/>
      </c>
      <c r="AC1020" s="41">
        <f>$AA1020*$Z1020</f>
        <v/>
      </c>
      <c r="AD1020" s="41">
        <f>$AA1020*BonusMonths/12</f>
        <v/>
      </c>
      <c r="AE1020" s="41">
        <f>($AA1020+SI_Gross*$AB1020)*IF($Q1020=1,SI_O,SI_E)</f>
        <v/>
      </c>
      <c r="AF1020" s="41">
        <f>IF($Q1020=1,0,$AA1020*EOSB)</f>
        <v/>
      </c>
      <c r="AG1020" s="41">
        <f>$AN1020*$W1020</f>
        <v/>
      </c>
      <c r="AH1020" s="41">
        <f>SUM($AA1020:$AG1020)</f>
        <v/>
      </c>
      <c r="AI1020" s="41">
        <f>12*($AM1020+$AN1020)</f>
        <v/>
      </c>
      <c r="AJ1020" s="41">
        <f>$AM1020*((IncMonth-1)+(13-IncMonth)*(1+$X1020))+12*$AN1020</f>
        <v/>
      </c>
      <c r="AK1020" s="41">
        <f>IF($R1020=1,N($L1020)+N($M1020),0)</f>
        <v/>
      </c>
      <c r="AL1020">
        <f>IF($C1020="","",IF(N($L1020)&lt;=0,"Basic salary missing",IF(ISNA(MATCH($C1020,Departments!$A$5:$A$54,0)),"Department not on Departments sheet",IF(AND($I1020&lt;&gt;"",NOT(ISNUMBER($I1020))),"Date of birth is text, not a date",IF(AND($K1020&lt;&gt;"",NOT(ISNUMBER($K1020))),"Contract end is text, not a date","")))))</f>
        <v/>
      </c>
      <c r="AM1020" s="41">
        <f>IF($R1020=0,0,N($L1020)*(1+$Z1020+BonusMonths/12+IF($Q1020=1,0,EOSB))+N($M1020)+(N($L1020)+SI_Gross*N($M1020))*IF($Q1020=1,SI_O,SI_E))</f>
        <v/>
      </c>
      <c r="AN1020" s="41">
        <f>IF($R1020=0,0,(IF($Q1020=1,MedO,MedE+Ticket)+Training)/12)</f>
        <v/>
      </c>
    </row>
    <row r="1021">
      <c r="I1021" s="35" t="n"/>
      <c r="J1021" s="35" t="n"/>
      <c r="K1021" s="35" t="n"/>
      <c r="L1021" s="36" t="n"/>
      <c r="M1021" s="36" t="n"/>
      <c r="P1021" s="37" t="n"/>
      <c r="Q1021" s="38">
        <f>IF($C1021="",0,IF(OR(LOWER(TRIM($G1021))="omani",LOWER(TRIM($G1021))="oman",LOWER(TRIM($G1021))="om",LOWER(TRIM($G1021))="local"),1,0))</f>
        <v/>
      </c>
      <c r="R1021" s="38">
        <f>IF($C1021="",0,IF(OR(ISNUMBER(SEARCH("resign",$N1021)),ISNUMBER(SEARCH("terminat",$N1021)),ISNUMBER(SEARCH("inactive",$N1021)),ISNUMBER(SEARCH("vacan",$N1021)),ISNUMBER(SEARCH("deceased",$N1021)),ISNUMBER(SEARCH("separated",$N1021))),0,1))</f>
        <v/>
      </c>
      <c r="S1021">
        <f>IF(OR($R1021=0,NOT(ISNUMBER($I1021))),"",IFERROR(DATEDIF($I1021,DATE(FY,1,1),"y"),""))</f>
        <v/>
      </c>
      <c r="T1021">
        <f>IF(OR($R1021=0,NOT(ISNUMBER($J1021))),"",IFERROR(DATEDIF($J1021,DATE(FY,1,1),"y"),0))</f>
        <v/>
      </c>
      <c r="U1021" s="38">
        <f>IF(OR($R1021=0,NOT(ISNUMBER($I1021))),0,IF(YEAR($I1021)+IF($Q1021=1,RetAgeO,RetAgeE)=FY,MONTH($I1021),IF(YEAR($I1021)+IF($Q1021=1,RetAgeO,RetAgeE)&lt;FY,1,0)))</f>
        <v/>
      </c>
      <c r="V1021" s="38">
        <f>IF(OR($R1021=0,NOT(ISNUMBER($K1021))),0,IF(YEAR($K1021)=FY,MONTH($K1021),IF(YEAR($K1021)&lt;FY,1,0)))</f>
        <v/>
      </c>
      <c r="W1021" s="38">
        <f>IF($R1021=0,0,MIN(12,IF(AND(ISNUMBER($O1021),$O1021&gt;=1,$O1021&lt;=12),INT($O1021),12),IF(AND(RetireExit="Yes",$U1021&gt;0),$U1021,12),IF(AND(ContractExit="Yes",$V1021&gt;0),$V1021,12)))</f>
        <v/>
      </c>
      <c r="X1021" s="37">
        <f>IF(ISNUMBER($P1021),$P1021,IncPct)</f>
        <v/>
      </c>
      <c r="Y1021" s="39">
        <f>IF($W1021=0,0,MAX(0,MIN($W1021,IncMonth-1))+MAX(0,$W1021-IncMonth+1)*(1+$X1021))</f>
        <v/>
      </c>
      <c r="Z1021" s="40">
        <f>IF($C1021="",0,IFERROR(INDEX(Departments!$B$5:$B$54,MATCH($C1021,Departments!$A$5:$A$54,0)),0))</f>
        <v/>
      </c>
      <c r="AA1021" s="41">
        <f>N($L1021)*$Y1021</f>
        <v/>
      </c>
      <c r="AB1021" s="41">
        <f>N($M1021)*$Y1021</f>
        <v/>
      </c>
      <c r="AC1021" s="41">
        <f>$AA1021*$Z1021</f>
        <v/>
      </c>
      <c r="AD1021" s="41">
        <f>$AA1021*BonusMonths/12</f>
        <v/>
      </c>
      <c r="AE1021" s="41">
        <f>($AA1021+SI_Gross*$AB1021)*IF($Q1021=1,SI_O,SI_E)</f>
        <v/>
      </c>
      <c r="AF1021" s="41">
        <f>IF($Q1021=1,0,$AA1021*EOSB)</f>
        <v/>
      </c>
      <c r="AG1021" s="41">
        <f>$AN1021*$W1021</f>
        <v/>
      </c>
      <c r="AH1021" s="41">
        <f>SUM($AA1021:$AG1021)</f>
        <v/>
      </c>
      <c r="AI1021" s="41">
        <f>12*($AM1021+$AN1021)</f>
        <v/>
      </c>
      <c r="AJ1021" s="41">
        <f>$AM1021*((IncMonth-1)+(13-IncMonth)*(1+$X1021))+12*$AN1021</f>
        <v/>
      </c>
      <c r="AK1021" s="41">
        <f>IF($R1021=1,N($L1021)+N($M1021),0)</f>
        <v/>
      </c>
      <c r="AL1021">
        <f>IF($C1021="","",IF(N($L1021)&lt;=0,"Basic salary missing",IF(ISNA(MATCH($C1021,Departments!$A$5:$A$54,0)),"Department not on Departments sheet",IF(AND($I1021&lt;&gt;"",NOT(ISNUMBER($I1021))),"Date of birth is text, not a date",IF(AND($K1021&lt;&gt;"",NOT(ISNUMBER($K1021))),"Contract end is text, not a date","")))))</f>
        <v/>
      </c>
      <c r="AM1021" s="41">
        <f>IF($R1021=0,0,N($L1021)*(1+$Z1021+BonusMonths/12+IF($Q1021=1,0,EOSB))+N($M1021)+(N($L1021)+SI_Gross*N($M1021))*IF($Q1021=1,SI_O,SI_E))</f>
        <v/>
      </c>
      <c r="AN1021" s="41">
        <f>IF($R1021=0,0,(IF($Q1021=1,MedO,MedE+Ticket)+Training)/12)</f>
        <v/>
      </c>
    </row>
    <row r="1022">
      <c r="I1022" s="35" t="n"/>
      <c r="J1022" s="35" t="n"/>
      <c r="K1022" s="35" t="n"/>
      <c r="L1022" s="36" t="n"/>
      <c r="M1022" s="36" t="n"/>
      <c r="P1022" s="37" t="n"/>
      <c r="Q1022" s="38">
        <f>IF($C1022="",0,IF(OR(LOWER(TRIM($G1022))="omani",LOWER(TRIM($G1022))="oman",LOWER(TRIM($G1022))="om",LOWER(TRIM($G1022))="local"),1,0))</f>
        <v/>
      </c>
      <c r="R1022" s="38">
        <f>IF($C1022="",0,IF(OR(ISNUMBER(SEARCH("resign",$N1022)),ISNUMBER(SEARCH("terminat",$N1022)),ISNUMBER(SEARCH("inactive",$N1022)),ISNUMBER(SEARCH("vacan",$N1022)),ISNUMBER(SEARCH("deceased",$N1022)),ISNUMBER(SEARCH("separated",$N1022))),0,1))</f>
        <v/>
      </c>
      <c r="S1022">
        <f>IF(OR($R1022=0,NOT(ISNUMBER($I1022))),"",IFERROR(DATEDIF($I1022,DATE(FY,1,1),"y"),""))</f>
        <v/>
      </c>
      <c r="T1022">
        <f>IF(OR($R1022=0,NOT(ISNUMBER($J1022))),"",IFERROR(DATEDIF($J1022,DATE(FY,1,1),"y"),0))</f>
        <v/>
      </c>
      <c r="U1022" s="38">
        <f>IF(OR($R1022=0,NOT(ISNUMBER($I1022))),0,IF(YEAR($I1022)+IF($Q1022=1,RetAgeO,RetAgeE)=FY,MONTH($I1022),IF(YEAR($I1022)+IF($Q1022=1,RetAgeO,RetAgeE)&lt;FY,1,0)))</f>
        <v/>
      </c>
      <c r="V1022" s="38">
        <f>IF(OR($R1022=0,NOT(ISNUMBER($K1022))),0,IF(YEAR($K1022)=FY,MONTH($K1022),IF(YEAR($K1022)&lt;FY,1,0)))</f>
        <v/>
      </c>
      <c r="W1022" s="38">
        <f>IF($R1022=0,0,MIN(12,IF(AND(ISNUMBER($O1022),$O1022&gt;=1,$O1022&lt;=12),INT($O1022),12),IF(AND(RetireExit="Yes",$U1022&gt;0),$U1022,12),IF(AND(ContractExit="Yes",$V1022&gt;0),$V1022,12)))</f>
        <v/>
      </c>
      <c r="X1022" s="37">
        <f>IF(ISNUMBER($P1022),$P1022,IncPct)</f>
        <v/>
      </c>
      <c r="Y1022" s="39">
        <f>IF($W1022=0,0,MAX(0,MIN($W1022,IncMonth-1))+MAX(0,$W1022-IncMonth+1)*(1+$X1022))</f>
        <v/>
      </c>
      <c r="Z1022" s="40">
        <f>IF($C1022="",0,IFERROR(INDEX(Departments!$B$5:$B$54,MATCH($C1022,Departments!$A$5:$A$54,0)),0))</f>
        <v/>
      </c>
      <c r="AA1022" s="41">
        <f>N($L1022)*$Y1022</f>
        <v/>
      </c>
      <c r="AB1022" s="41">
        <f>N($M1022)*$Y1022</f>
        <v/>
      </c>
      <c r="AC1022" s="41">
        <f>$AA1022*$Z1022</f>
        <v/>
      </c>
      <c r="AD1022" s="41">
        <f>$AA1022*BonusMonths/12</f>
        <v/>
      </c>
      <c r="AE1022" s="41">
        <f>($AA1022+SI_Gross*$AB1022)*IF($Q1022=1,SI_O,SI_E)</f>
        <v/>
      </c>
      <c r="AF1022" s="41">
        <f>IF($Q1022=1,0,$AA1022*EOSB)</f>
        <v/>
      </c>
      <c r="AG1022" s="41">
        <f>$AN1022*$W1022</f>
        <v/>
      </c>
      <c r="AH1022" s="41">
        <f>SUM($AA1022:$AG1022)</f>
        <v/>
      </c>
      <c r="AI1022" s="41">
        <f>12*($AM1022+$AN1022)</f>
        <v/>
      </c>
      <c r="AJ1022" s="41">
        <f>$AM1022*((IncMonth-1)+(13-IncMonth)*(1+$X1022))+12*$AN1022</f>
        <v/>
      </c>
      <c r="AK1022" s="41">
        <f>IF($R1022=1,N($L1022)+N($M1022),0)</f>
        <v/>
      </c>
      <c r="AL1022">
        <f>IF($C1022="","",IF(N($L1022)&lt;=0,"Basic salary missing",IF(ISNA(MATCH($C1022,Departments!$A$5:$A$54,0)),"Department not on Departments sheet",IF(AND($I1022&lt;&gt;"",NOT(ISNUMBER($I1022))),"Date of birth is text, not a date",IF(AND($K1022&lt;&gt;"",NOT(ISNUMBER($K1022))),"Contract end is text, not a date","")))))</f>
        <v/>
      </c>
      <c r="AM1022" s="41">
        <f>IF($R1022=0,0,N($L1022)*(1+$Z1022+BonusMonths/12+IF($Q1022=1,0,EOSB))+N($M1022)+(N($L1022)+SI_Gross*N($M1022))*IF($Q1022=1,SI_O,SI_E))</f>
        <v/>
      </c>
      <c r="AN1022" s="41">
        <f>IF($R1022=0,0,(IF($Q1022=1,MedO,MedE+Ticket)+Training)/12)</f>
        <v/>
      </c>
    </row>
    <row r="1023">
      <c r="I1023" s="35" t="n"/>
      <c r="J1023" s="35" t="n"/>
      <c r="K1023" s="35" t="n"/>
      <c r="L1023" s="36" t="n"/>
      <c r="M1023" s="36" t="n"/>
      <c r="P1023" s="37" t="n"/>
      <c r="Q1023" s="38">
        <f>IF($C1023="",0,IF(OR(LOWER(TRIM($G1023))="omani",LOWER(TRIM($G1023))="oman",LOWER(TRIM($G1023))="om",LOWER(TRIM($G1023))="local"),1,0))</f>
        <v/>
      </c>
      <c r="R1023" s="38">
        <f>IF($C1023="",0,IF(OR(ISNUMBER(SEARCH("resign",$N1023)),ISNUMBER(SEARCH("terminat",$N1023)),ISNUMBER(SEARCH("inactive",$N1023)),ISNUMBER(SEARCH("vacan",$N1023)),ISNUMBER(SEARCH("deceased",$N1023)),ISNUMBER(SEARCH("separated",$N1023))),0,1))</f>
        <v/>
      </c>
      <c r="S1023">
        <f>IF(OR($R1023=0,NOT(ISNUMBER($I1023))),"",IFERROR(DATEDIF($I1023,DATE(FY,1,1),"y"),""))</f>
        <v/>
      </c>
      <c r="T1023">
        <f>IF(OR($R1023=0,NOT(ISNUMBER($J1023))),"",IFERROR(DATEDIF($J1023,DATE(FY,1,1),"y"),0))</f>
        <v/>
      </c>
      <c r="U1023" s="38">
        <f>IF(OR($R1023=0,NOT(ISNUMBER($I1023))),0,IF(YEAR($I1023)+IF($Q1023=1,RetAgeO,RetAgeE)=FY,MONTH($I1023),IF(YEAR($I1023)+IF($Q1023=1,RetAgeO,RetAgeE)&lt;FY,1,0)))</f>
        <v/>
      </c>
      <c r="V1023" s="38">
        <f>IF(OR($R1023=0,NOT(ISNUMBER($K1023))),0,IF(YEAR($K1023)=FY,MONTH($K1023),IF(YEAR($K1023)&lt;FY,1,0)))</f>
        <v/>
      </c>
      <c r="W1023" s="38">
        <f>IF($R1023=0,0,MIN(12,IF(AND(ISNUMBER($O1023),$O1023&gt;=1,$O1023&lt;=12),INT($O1023),12),IF(AND(RetireExit="Yes",$U1023&gt;0),$U1023,12),IF(AND(ContractExit="Yes",$V1023&gt;0),$V1023,12)))</f>
        <v/>
      </c>
      <c r="X1023" s="37">
        <f>IF(ISNUMBER($P1023),$P1023,IncPct)</f>
        <v/>
      </c>
      <c r="Y1023" s="39">
        <f>IF($W1023=0,0,MAX(0,MIN($W1023,IncMonth-1))+MAX(0,$W1023-IncMonth+1)*(1+$X1023))</f>
        <v/>
      </c>
      <c r="Z1023" s="40">
        <f>IF($C1023="",0,IFERROR(INDEX(Departments!$B$5:$B$54,MATCH($C1023,Departments!$A$5:$A$54,0)),0))</f>
        <v/>
      </c>
      <c r="AA1023" s="41">
        <f>N($L1023)*$Y1023</f>
        <v/>
      </c>
      <c r="AB1023" s="41">
        <f>N($M1023)*$Y1023</f>
        <v/>
      </c>
      <c r="AC1023" s="41">
        <f>$AA1023*$Z1023</f>
        <v/>
      </c>
      <c r="AD1023" s="41">
        <f>$AA1023*BonusMonths/12</f>
        <v/>
      </c>
      <c r="AE1023" s="41">
        <f>($AA1023+SI_Gross*$AB1023)*IF($Q1023=1,SI_O,SI_E)</f>
        <v/>
      </c>
      <c r="AF1023" s="41">
        <f>IF($Q1023=1,0,$AA1023*EOSB)</f>
        <v/>
      </c>
      <c r="AG1023" s="41">
        <f>$AN1023*$W1023</f>
        <v/>
      </c>
      <c r="AH1023" s="41">
        <f>SUM($AA1023:$AG1023)</f>
        <v/>
      </c>
      <c r="AI1023" s="41">
        <f>12*($AM1023+$AN1023)</f>
        <v/>
      </c>
      <c r="AJ1023" s="41">
        <f>$AM1023*((IncMonth-1)+(13-IncMonth)*(1+$X1023))+12*$AN1023</f>
        <v/>
      </c>
      <c r="AK1023" s="41">
        <f>IF($R1023=1,N($L1023)+N($M1023),0)</f>
        <v/>
      </c>
      <c r="AL1023">
        <f>IF($C1023="","",IF(N($L1023)&lt;=0,"Basic salary missing",IF(ISNA(MATCH($C1023,Departments!$A$5:$A$54,0)),"Department not on Departments sheet",IF(AND($I1023&lt;&gt;"",NOT(ISNUMBER($I1023))),"Date of birth is text, not a date",IF(AND($K1023&lt;&gt;"",NOT(ISNUMBER($K1023))),"Contract end is text, not a date","")))))</f>
        <v/>
      </c>
      <c r="AM1023" s="41">
        <f>IF($R1023=0,0,N($L1023)*(1+$Z1023+BonusMonths/12+IF($Q1023=1,0,EOSB))+N($M1023)+(N($L1023)+SI_Gross*N($M1023))*IF($Q1023=1,SI_O,SI_E))</f>
        <v/>
      </c>
      <c r="AN1023" s="41">
        <f>IF($R1023=0,0,(IF($Q1023=1,MedO,MedE+Ticket)+Training)/12)</f>
        <v/>
      </c>
    </row>
    <row r="1024">
      <c r="I1024" s="35" t="n"/>
      <c r="J1024" s="35" t="n"/>
      <c r="K1024" s="35" t="n"/>
      <c r="L1024" s="36" t="n"/>
      <c r="M1024" s="36" t="n"/>
      <c r="P1024" s="37" t="n"/>
      <c r="Q1024" s="38">
        <f>IF($C1024="",0,IF(OR(LOWER(TRIM($G1024))="omani",LOWER(TRIM($G1024))="oman",LOWER(TRIM($G1024))="om",LOWER(TRIM($G1024))="local"),1,0))</f>
        <v/>
      </c>
      <c r="R1024" s="38">
        <f>IF($C1024="",0,IF(OR(ISNUMBER(SEARCH("resign",$N1024)),ISNUMBER(SEARCH("terminat",$N1024)),ISNUMBER(SEARCH("inactive",$N1024)),ISNUMBER(SEARCH("vacan",$N1024)),ISNUMBER(SEARCH("deceased",$N1024)),ISNUMBER(SEARCH("separated",$N1024))),0,1))</f>
        <v/>
      </c>
      <c r="S1024">
        <f>IF(OR($R1024=0,NOT(ISNUMBER($I1024))),"",IFERROR(DATEDIF($I1024,DATE(FY,1,1),"y"),""))</f>
        <v/>
      </c>
      <c r="T1024">
        <f>IF(OR($R1024=0,NOT(ISNUMBER($J1024))),"",IFERROR(DATEDIF($J1024,DATE(FY,1,1),"y"),0))</f>
        <v/>
      </c>
      <c r="U1024" s="38">
        <f>IF(OR($R1024=0,NOT(ISNUMBER($I1024))),0,IF(YEAR($I1024)+IF($Q1024=1,RetAgeO,RetAgeE)=FY,MONTH($I1024),IF(YEAR($I1024)+IF($Q1024=1,RetAgeO,RetAgeE)&lt;FY,1,0)))</f>
        <v/>
      </c>
      <c r="V1024" s="38">
        <f>IF(OR($R1024=0,NOT(ISNUMBER($K1024))),0,IF(YEAR($K1024)=FY,MONTH($K1024),IF(YEAR($K1024)&lt;FY,1,0)))</f>
        <v/>
      </c>
      <c r="W1024" s="38">
        <f>IF($R1024=0,0,MIN(12,IF(AND(ISNUMBER($O1024),$O1024&gt;=1,$O1024&lt;=12),INT($O1024),12),IF(AND(RetireExit="Yes",$U1024&gt;0),$U1024,12),IF(AND(ContractExit="Yes",$V1024&gt;0),$V1024,12)))</f>
        <v/>
      </c>
      <c r="X1024" s="37">
        <f>IF(ISNUMBER($P1024),$P1024,IncPct)</f>
        <v/>
      </c>
      <c r="Y1024" s="39">
        <f>IF($W1024=0,0,MAX(0,MIN($W1024,IncMonth-1))+MAX(0,$W1024-IncMonth+1)*(1+$X1024))</f>
        <v/>
      </c>
      <c r="Z1024" s="40">
        <f>IF($C1024="",0,IFERROR(INDEX(Departments!$B$5:$B$54,MATCH($C1024,Departments!$A$5:$A$54,0)),0))</f>
        <v/>
      </c>
      <c r="AA1024" s="41">
        <f>N($L1024)*$Y1024</f>
        <v/>
      </c>
      <c r="AB1024" s="41">
        <f>N($M1024)*$Y1024</f>
        <v/>
      </c>
      <c r="AC1024" s="41">
        <f>$AA1024*$Z1024</f>
        <v/>
      </c>
      <c r="AD1024" s="41">
        <f>$AA1024*BonusMonths/12</f>
        <v/>
      </c>
      <c r="AE1024" s="41">
        <f>($AA1024+SI_Gross*$AB1024)*IF($Q1024=1,SI_O,SI_E)</f>
        <v/>
      </c>
      <c r="AF1024" s="41">
        <f>IF($Q1024=1,0,$AA1024*EOSB)</f>
        <v/>
      </c>
      <c r="AG1024" s="41">
        <f>$AN1024*$W1024</f>
        <v/>
      </c>
      <c r="AH1024" s="41">
        <f>SUM($AA1024:$AG1024)</f>
        <v/>
      </c>
      <c r="AI1024" s="41">
        <f>12*($AM1024+$AN1024)</f>
        <v/>
      </c>
      <c r="AJ1024" s="41">
        <f>$AM1024*((IncMonth-1)+(13-IncMonth)*(1+$X1024))+12*$AN1024</f>
        <v/>
      </c>
      <c r="AK1024" s="41">
        <f>IF($R1024=1,N($L1024)+N($M1024),0)</f>
        <v/>
      </c>
      <c r="AL1024">
        <f>IF($C1024="","",IF(N($L1024)&lt;=0,"Basic salary missing",IF(ISNA(MATCH($C1024,Departments!$A$5:$A$54,0)),"Department not on Departments sheet",IF(AND($I1024&lt;&gt;"",NOT(ISNUMBER($I1024))),"Date of birth is text, not a date",IF(AND($K1024&lt;&gt;"",NOT(ISNUMBER($K1024))),"Contract end is text, not a date","")))))</f>
        <v/>
      </c>
      <c r="AM1024" s="41">
        <f>IF($R1024=0,0,N($L1024)*(1+$Z1024+BonusMonths/12+IF($Q1024=1,0,EOSB))+N($M1024)+(N($L1024)+SI_Gross*N($M1024))*IF($Q1024=1,SI_O,SI_E))</f>
        <v/>
      </c>
      <c r="AN1024" s="41">
        <f>IF($R1024=0,0,(IF($Q1024=1,MedO,MedE+Ticket)+Training)/12)</f>
        <v/>
      </c>
    </row>
    <row r="1025">
      <c r="I1025" s="35" t="n"/>
      <c r="J1025" s="35" t="n"/>
      <c r="K1025" s="35" t="n"/>
      <c r="L1025" s="36" t="n"/>
      <c r="M1025" s="36" t="n"/>
      <c r="P1025" s="37" t="n"/>
      <c r="Q1025" s="38">
        <f>IF($C1025="",0,IF(OR(LOWER(TRIM($G1025))="omani",LOWER(TRIM($G1025))="oman",LOWER(TRIM($G1025))="om",LOWER(TRIM($G1025))="local"),1,0))</f>
        <v/>
      </c>
      <c r="R1025" s="38">
        <f>IF($C1025="",0,IF(OR(ISNUMBER(SEARCH("resign",$N1025)),ISNUMBER(SEARCH("terminat",$N1025)),ISNUMBER(SEARCH("inactive",$N1025)),ISNUMBER(SEARCH("vacan",$N1025)),ISNUMBER(SEARCH("deceased",$N1025)),ISNUMBER(SEARCH("separated",$N1025))),0,1))</f>
        <v/>
      </c>
      <c r="S1025">
        <f>IF(OR($R1025=0,NOT(ISNUMBER($I1025))),"",IFERROR(DATEDIF($I1025,DATE(FY,1,1),"y"),""))</f>
        <v/>
      </c>
      <c r="T1025">
        <f>IF(OR($R1025=0,NOT(ISNUMBER($J1025))),"",IFERROR(DATEDIF($J1025,DATE(FY,1,1),"y"),0))</f>
        <v/>
      </c>
      <c r="U1025" s="38">
        <f>IF(OR($R1025=0,NOT(ISNUMBER($I1025))),0,IF(YEAR($I1025)+IF($Q1025=1,RetAgeO,RetAgeE)=FY,MONTH($I1025),IF(YEAR($I1025)+IF($Q1025=1,RetAgeO,RetAgeE)&lt;FY,1,0)))</f>
        <v/>
      </c>
      <c r="V1025" s="38">
        <f>IF(OR($R1025=0,NOT(ISNUMBER($K1025))),0,IF(YEAR($K1025)=FY,MONTH($K1025),IF(YEAR($K1025)&lt;FY,1,0)))</f>
        <v/>
      </c>
      <c r="W1025" s="38">
        <f>IF($R1025=0,0,MIN(12,IF(AND(ISNUMBER($O1025),$O1025&gt;=1,$O1025&lt;=12),INT($O1025),12),IF(AND(RetireExit="Yes",$U1025&gt;0),$U1025,12),IF(AND(ContractExit="Yes",$V1025&gt;0),$V1025,12)))</f>
        <v/>
      </c>
      <c r="X1025" s="37">
        <f>IF(ISNUMBER($P1025),$P1025,IncPct)</f>
        <v/>
      </c>
      <c r="Y1025" s="39">
        <f>IF($W1025=0,0,MAX(0,MIN($W1025,IncMonth-1))+MAX(0,$W1025-IncMonth+1)*(1+$X1025))</f>
        <v/>
      </c>
      <c r="Z1025" s="40">
        <f>IF($C1025="",0,IFERROR(INDEX(Departments!$B$5:$B$54,MATCH($C1025,Departments!$A$5:$A$54,0)),0))</f>
        <v/>
      </c>
      <c r="AA1025" s="41">
        <f>N($L1025)*$Y1025</f>
        <v/>
      </c>
      <c r="AB1025" s="41">
        <f>N($M1025)*$Y1025</f>
        <v/>
      </c>
      <c r="AC1025" s="41">
        <f>$AA1025*$Z1025</f>
        <v/>
      </c>
      <c r="AD1025" s="41">
        <f>$AA1025*BonusMonths/12</f>
        <v/>
      </c>
      <c r="AE1025" s="41">
        <f>($AA1025+SI_Gross*$AB1025)*IF($Q1025=1,SI_O,SI_E)</f>
        <v/>
      </c>
      <c r="AF1025" s="41">
        <f>IF($Q1025=1,0,$AA1025*EOSB)</f>
        <v/>
      </c>
      <c r="AG1025" s="41">
        <f>$AN1025*$W1025</f>
        <v/>
      </c>
      <c r="AH1025" s="41">
        <f>SUM($AA1025:$AG1025)</f>
        <v/>
      </c>
      <c r="AI1025" s="41">
        <f>12*($AM1025+$AN1025)</f>
        <v/>
      </c>
      <c r="AJ1025" s="41">
        <f>$AM1025*((IncMonth-1)+(13-IncMonth)*(1+$X1025))+12*$AN1025</f>
        <v/>
      </c>
      <c r="AK1025" s="41">
        <f>IF($R1025=1,N($L1025)+N($M1025),0)</f>
        <v/>
      </c>
      <c r="AL1025">
        <f>IF($C1025="","",IF(N($L1025)&lt;=0,"Basic salary missing",IF(ISNA(MATCH($C1025,Departments!$A$5:$A$54,0)),"Department not on Departments sheet",IF(AND($I1025&lt;&gt;"",NOT(ISNUMBER($I1025))),"Date of birth is text, not a date",IF(AND($K1025&lt;&gt;"",NOT(ISNUMBER($K1025))),"Contract end is text, not a date","")))))</f>
        <v/>
      </c>
      <c r="AM1025" s="41">
        <f>IF($R1025=0,0,N($L1025)*(1+$Z1025+BonusMonths/12+IF($Q1025=1,0,EOSB))+N($M1025)+(N($L1025)+SI_Gross*N($M1025))*IF($Q1025=1,SI_O,SI_E))</f>
        <v/>
      </c>
      <c r="AN1025" s="41">
        <f>IF($R1025=0,0,(IF($Q1025=1,MedO,MedE+Ticket)+Training)/12)</f>
        <v/>
      </c>
    </row>
    <row r="1026">
      <c r="I1026" s="35" t="n"/>
      <c r="J1026" s="35" t="n"/>
      <c r="K1026" s="35" t="n"/>
      <c r="L1026" s="36" t="n"/>
      <c r="M1026" s="36" t="n"/>
      <c r="P1026" s="37" t="n"/>
      <c r="Q1026" s="38">
        <f>IF($C1026="",0,IF(OR(LOWER(TRIM($G1026))="omani",LOWER(TRIM($G1026))="oman",LOWER(TRIM($G1026))="om",LOWER(TRIM($G1026))="local"),1,0))</f>
        <v/>
      </c>
      <c r="R1026" s="38">
        <f>IF($C1026="",0,IF(OR(ISNUMBER(SEARCH("resign",$N1026)),ISNUMBER(SEARCH("terminat",$N1026)),ISNUMBER(SEARCH("inactive",$N1026)),ISNUMBER(SEARCH("vacan",$N1026)),ISNUMBER(SEARCH("deceased",$N1026)),ISNUMBER(SEARCH("separated",$N1026))),0,1))</f>
        <v/>
      </c>
      <c r="S1026">
        <f>IF(OR($R1026=0,NOT(ISNUMBER($I1026))),"",IFERROR(DATEDIF($I1026,DATE(FY,1,1),"y"),""))</f>
        <v/>
      </c>
      <c r="T1026">
        <f>IF(OR($R1026=0,NOT(ISNUMBER($J1026))),"",IFERROR(DATEDIF($J1026,DATE(FY,1,1),"y"),0))</f>
        <v/>
      </c>
      <c r="U1026" s="38">
        <f>IF(OR($R1026=0,NOT(ISNUMBER($I1026))),0,IF(YEAR($I1026)+IF($Q1026=1,RetAgeO,RetAgeE)=FY,MONTH($I1026),IF(YEAR($I1026)+IF($Q1026=1,RetAgeO,RetAgeE)&lt;FY,1,0)))</f>
        <v/>
      </c>
      <c r="V1026" s="38">
        <f>IF(OR($R1026=0,NOT(ISNUMBER($K1026))),0,IF(YEAR($K1026)=FY,MONTH($K1026),IF(YEAR($K1026)&lt;FY,1,0)))</f>
        <v/>
      </c>
      <c r="W1026" s="38">
        <f>IF($R1026=0,0,MIN(12,IF(AND(ISNUMBER($O1026),$O1026&gt;=1,$O1026&lt;=12),INT($O1026),12),IF(AND(RetireExit="Yes",$U1026&gt;0),$U1026,12),IF(AND(ContractExit="Yes",$V1026&gt;0),$V1026,12)))</f>
        <v/>
      </c>
      <c r="X1026" s="37">
        <f>IF(ISNUMBER($P1026),$P1026,IncPct)</f>
        <v/>
      </c>
      <c r="Y1026" s="39">
        <f>IF($W1026=0,0,MAX(0,MIN($W1026,IncMonth-1))+MAX(0,$W1026-IncMonth+1)*(1+$X1026))</f>
        <v/>
      </c>
      <c r="Z1026" s="40">
        <f>IF($C1026="",0,IFERROR(INDEX(Departments!$B$5:$B$54,MATCH($C1026,Departments!$A$5:$A$54,0)),0))</f>
        <v/>
      </c>
      <c r="AA1026" s="41">
        <f>N($L1026)*$Y1026</f>
        <v/>
      </c>
      <c r="AB1026" s="41">
        <f>N($M1026)*$Y1026</f>
        <v/>
      </c>
      <c r="AC1026" s="41">
        <f>$AA1026*$Z1026</f>
        <v/>
      </c>
      <c r="AD1026" s="41">
        <f>$AA1026*BonusMonths/12</f>
        <v/>
      </c>
      <c r="AE1026" s="41">
        <f>($AA1026+SI_Gross*$AB1026)*IF($Q1026=1,SI_O,SI_E)</f>
        <v/>
      </c>
      <c r="AF1026" s="41">
        <f>IF($Q1026=1,0,$AA1026*EOSB)</f>
        <v/>
      </c>
      <c r="AG1026" s="41">
        <f>$AN1026*$W1026</f>
        <v/>
      </c>
      <c r="AH1026" s="41">
        <f>SUM($AA1026:$AG1026)</f>
        <v/>
      </c>
      <c r="AI1026" s="41">
        <f>12*($AM1026+$AN1026)</f>
        <v/>
      </c>
      <c r="AJ1026" s="41">
        <f>$AM1026*((IncMonth-1)+(13-IncMonth)*(1+$X1026))+12*$AN1026</f>
        <v/>
      </c>
      <c r="AK1026" s="41">
        <f>IF($R1026=1,N($L1026)+N($M1026),0)</f>
        <v/>
      </c>
      <c r="AL1026">
        <f>IF($C1026="","",IF(N($L1026)&lt;=0,"Basic salary missing",IF(ISNA(MATCH($C1026,Departments!$A$5:$A$54,0)),"Department not on Departments sheet",IF(AND($I1026&lt;&gt;"",NOT(ISNUMBER($I1026))),"Date of birth is text, not a date",IF(AND($K1026&lt;&gt;"",NOT(ISNUMBER($K1026))),"Contract end is text, not a date","")))))</f>
        <v/>
      </c>
      <c r="AM1026" s="41">
        <f>IF($R1026=0,0,N($L1026)*(1+$Z1026+BonusMonths/12+IF($Q1026=1,0,EOSB))+N($M1026)+(N($L1026)+SI_Gross*N($M1026))*IF($Q1026=1,SI_O,SI_E))</f>
        <v/>
      </c>
      <c r="AN1026" s="41">
        <f>IF($R1026=0,0,(IF($Q1026=1,MedO,MedE+Ticket)+Training)/12)</f>
        <v/>
      </c>
    </row>
    <row r="1027">
      <c r="I1027" s="35" t="n"/>
      <c r="J1027" s="35" t="n"/>
      <c r="K1027" s="35" t="n"/>
      <c r="L1027" s="36" t="n"/>
      <c r="M1027" s="36" t="n"/>
      <c r="P1027" s="37" t="n"/>
      <c r="Q1027" s="38">
        <f>IF($C1027="",0,IF(OR(LOWER(TRIM($G1027))="omani",LOWER(TRIM($G1027))="oman",LOWER(TRIM($G1027))="om",LOWER(TRIM($G1027))="local"),1,0))</f>
        <v/>
      </c>
      <c r="R1027" s="38">
        <f>IF($C1027="",0,IF(OR(ISNUMBER(SEARCH("resign",$N1027)),ISNUMBER(SEARCH("terminat",$N1027)),ISNUMBER(SEARCH("inactive",$N1027)),ISNUMBER(SEARCH("vacan",$N1027)),ISNUMBER(SEARCH("deceased",$N1027)),ISNUMBER(SEARCH("separated",$N1027))),0,1))</f>
        <v/>
      </c>
      <c r="S1027">
        <f>IF(OR($R1027=0,NOT(ISNUMBER($I1027))),"",IFERROR(DATEDIF($I1027,DATE(FY,1,1),"y"),""))</f>
        <v/>
      </c>
      <c r="T1027">
        <f>IF(OR($R1027=0,NOT(ISNUMBER($J1027))),"",IFERROR(DATEDIF($J1027,DATE(FY,1,1),"y"),0))</f>
        <v/>
      </c>
      <c r="U1027" s="38">
        <f>IF(OR($R1027=0,NOT(ISNUMBER($I1027))),0,IF(YEAR($I1027)+IF($Q1027=1,RetAgeO,RetAgeE)=FY,MONTH($I1027),IF(YEAR($I1027)+IF($Q1027=1,RetAgeO,RetAgeE)&lt;FY,1,0)))</f>
        <v/>
      </c>
      <c r="V1027" s="38">
        <f>IF(OR($R1027=0,NOT(ISNUMBER($K1027))),0,IF(YEAR($K1027)=FY,MONTH($K1027),IF(YEAR($K1027)&lt;FY,1,0)))</f>
        <v/>
      </c>
      <c r="W1027" s="38">
        <f>IF($R1027=0,0,MIN(12,IF(AND(ISNUMBER($O1027),$O1027&gt;=1,$O1027&lt;=12),INT($O1027),12),IF(AND(RetireExit="Yes",$U1027&gt;0),$U1027,12),IF(AND(ContractExit="Yes",$V1027&gt;0),$V1027,12)))</f>
        <v/>
      </c>
      <c r="X1027" s="37">
        <f>IF(ISNUMBER($P1027),$P1027,IncPct)</f>
        <v/>
      </c>
      <c r="Y1027" s="39">
        <f>IF($W1027=0,0,MAX(0,MIN($W1027,IncMonth-1))+MAX(0,$W1027-IncMonth+1)*(1+$X1027))</f>
        <v/>
      </c>
      <c r="Z1027" s="40">
        <f>IF($C1027="",0,IFERROR(INDEX(Departments!$B$5:$B$54,MATCH($C1027,Departments!$A$5:$A$54,0)),0))</f>
        <v/>
      </c>
      <c r="AA1027" s="41">
        <f>N($L1027)*$Y1027</f>
        <v/>
      </c>
      <c r="AB1027" s="41">
        <f>N($M1027)*$Y1027</f>
        <v/>
      </c>
      <c r="AC1027" s="41">
        <f>$AA1027*$Z1027</f>
        <v/>
      </c>
      <c r="AD1027" s="41">
        <f>$AA1027*BonusMonths/12</f>
        <v/>
      </c>
      <c r="AE1027" s="41">
        <f>($AA1027+SI_Gross*$AB1027)*IF($Q1027=1,SI_O,SI_E)</f>
        <v/>
      </c>
      <c r="AF1027" s="41">
        <f>IF($Q1027=1,0,$AA1027*EOSB)</f>
        <v/>
      </c>
      <c r="AG1027" s="41">
        <f>$AN1027*$W1027</f>
        <v/>
      </c>
      <c r="AH1027" s="41">
        <f>SUM($AA1027:$AG1027)</f>
        <v/>
      </c>
      <c r="AI1027" s="41">
        <f>12*($AM1027+$AN1027)</f>
        <v/>
      </c>
      <c r="AJ1027" s="41">
        <f>$AM1027*((IncMonth-1)+(13-IncMonth)*(1+$X1027))+12*$AN1027</f>
        <v/>
      </c>
      <c r="AK1027" s="41">
        <f>IF($R1027=1,N($L1027)+N($M1027),0)</f>
        <v/>
      </c>
      <c r="AL1027">
        <f>IF($C1027="","",IF(N($L1027)&lt;=0,"Basic salary missing",IF(ISNA(MATCH($C1027,Departments!$A$5:$A$54,0)),"Department not on Departments sheet",IF(AND($I1027&lt;&gt;"",NOT(ISNUMBER($I1027))),"Date of birth is text, not a date",IF(AND($K1027&lt;&gt;"",NOT(ISNUMBER($K1027))),"Contract end is text, not a date","")))))</f>
        <v/>
      </c>
      <c r="AM1027" s="41">
        <f>IF($R1027=0,0,N($L1027)*(1+$Z1027+BonusMonths/12+IF($Q1027=1,0,EOSB))+N($M1027)+(N($L1027)+SI_Gross*N($M1027))*IF($Q1027=1,SI_O,SI_E))</f>
        <v/>
      </c>
      <c r="AN1027" s="41">
        <f>IF($R1027=0,0,(IF($Q1027=1,MedO,MedE+Ticket)+Training)/12)</f>
        <v/>
      </c>
    </row>
    <row r="1028">
      <c r="I1028" s="35" t="n"/>
      <c r="J1028" s="35" t="n"/>
      <c r="K1028" s="35" t="n"/>
      <c r="L1028" s="36" t="n"/>
      <c r="M1028" s="36" t="n"/>
      <c r="P1028" s="37" t="n"/>
      <c r="Q1028" s="38">
        <f>IF($C1028="",0,IF(OR(LOWER(TRIM($G1028))="omani",LOWER(TRIM($G1028))="oman",LOWER(TRIM($G1028))="om",LOWER(TRIM($G1028))="local"),1,0))</f>
        <v/>
      </c>
      <c r="R1028" s="38">
        <f>IF($C1028="",0,IF(OR(ISNUMBER(SEARCH("resign",$N1028)),ISNUMBER(SEARCH("terminat",$N1028)),ISNUMBER(SEARCH("inactive",$N1028)),ISNUMBER(SEARCH("vacan",$N1028)),ISNUMBER(SEARCH("deceased",$N1028)),ISNUMBER(SEARCH("separated",$N1028))),0,1))</f>
        <v/>
      </c>
      <c r="S1028">
        <f>IF(OR($R1028=0,NOT(ISNUMBER($I1028))),"",IFERROR(DATEDIF($I1028,DATE(FY,1,1),"y"),""))</f>
        <v/>
      </c>
      <c r="T1028">
        <f>IF(OR($R1028=0,NOT(ISNUMBER($J1028))),"",IFERROR(DATEDIF($J1028,DATE(FY,1,1),"y"),0))</f>
        <v/>
      </c>
      <c r="U1028" s="38">
        <f>IF(OR($R1028=0,NOT(ISNUMBER($I1028))),0,IF(YEAR($I1028)+IF($Q1028=1,RetAgeO,RetAgeE)=FY,MONTH($I1028),IF(YEAR($I1028)+IF($Q1028=1,RetAgeO,RetAgeE)&lt;FY,1,0)))</f>
        <v/>
      </c>
      <c r="V1028" s="38">
        <f>IF(OR($R1028=0,NOT(ISNUMBER($K1028))),0,IF(YEAR($K1028)=FY,MONTH($K1028),IF(YEAR($K1028)&lt;FY,1,0)))</f>
        <v/>
      </c>
      <c r="W1028" s="38">
        <f>IF($R1028=0,0,MIN(12,IF(AND(ISNUMBER($O1028),$O1028&gt;=1,$O1028&lt;=12),INT($O1028),12),IF(AND(RetireExit="Yes",$U1028&gt;0),$U1028,12),IF(AND(ContractExit="Yes",$V1028&gt;0),$V1028,12)))</f>
        <v/>
      </c>
      <c r="X1028" s="37">
        <f>IF(ISNUMBER($P1028),$P1028,IncPct)</f>
        <v/>
      </c>
      <c r="Y1028" s="39">
        <f>IF($W1028=0,0,MAX(0,MIN($W1028,IncMonth-1))+MAX(0,$W1028-IncMonth+1)*(1+$X1028))</f>
        <v/>
      </c>
      <c r="Z1028" s="40">
        <f>IF($C1028="",0,IFERROR(INDEX(Departments!$B$5:$B$54,MATCH($C1028,Departments!$A$5:$A$54,0)),0))</f>
        <v/>
      </c>
      <c r="AA1028" s="41">
        <f>N($L1028)*$Y1028</f>
        <v/>
      </c>
      <c r="AB1028" s="41">
        <f>N($M1028)*$Y1028</f>
        <v/>
      </c>
      <c r="AC1028" s="41">
        <f>$AA1028*$Z1028</f>
        <v/>
      </c>
      <c r="AD1028" s="41">
        <f>$AA1028*BonusMonths/12</f>
        <v/>
      </c>
      <c r="AE1028" s="41">
        <f>($AA1028+SI_Gross*$AB1028)*IF($Q1028=1,SI_O,SI_E)</f>
        <v/>
      </c>
      <c r="AF1028" s="41">
        <f>IF($Q1028=1,0,$AA1028*EOSB)</f>
        <v/>
      </c>
      <c r="AG1028" s="41">
        <f>$AN1028*$W1028</f>
        <v/>
      </c>
      <c r="AH1028" s="41">
        <f>SUM($AA1028:$AG1028)</f>
        <v/>
      </c>
      <c r="AI1028" s="41">
        <f>12*($AM1028+$AN1028)</f>
        <v/>
      </c>
      <c r="AJ1028" s="41">
        <f>$AM1028*((IncMonth-1)+(13-IncMonth)*(1+$X1028))+12*$AN1028</f>
        <v/>
      </c>
      <c r="AK1028" s="41">
        <f>IF($R1028=1,N($L1028)+N($M1028),0)</f>
        <v/>
      </c>
      <c r="AL1028">
        <f>IF($C1028="","",IF(N($L1028)&lt;=0,"Basic salary missing",IF(ISNA(MATCH($C1028,Departments!$A$5:$A$54,0)),"Department not on Departments sheet",IF(AND($I1028&lt;&gt;"",NOT(ISNUMBER($I1028))),"Date of birth is text, not a date",IF(AND($K1028&lt;&gt;"",NOT(ISNUMBER($K1028))),"Contract end is text, not a date","")))))</f>
        <v/>
      </c>
      <c r="AM1028" s="41">
        <f>IF($R1028=0,0,N($L1028)*(1+$Z1028+BonusMonths/12+IF($Q1028=1,0,EOSB))+N($M1028)+(N($L1028)+SI_Gross*N($M1028))*IF($Q1028=1,SI_O,SI_E))</f>
        <v/>
      </c>
      <c r="AN1028" s="41">
        <f>IF($R1028=0,0,(IF($Q1028=1,MedO,MedE+Ticket)+Training)/12)</f>
        <v/>
      </c>
    </row>
    <row r="1029">
      <c r="I1029" s="35" t="n"/>
      <c r="J1029" s="35" t="n"/>
      <c r="K1029" s="35" t="n"/>
      <c r="L1029" s="36" t="n"/>
      <c r="M1029" s="36" t="n"/>
      <c r="P1029" s="37" t="n"/>
      <c r="Q1029" s="38">
        <f>IF($C1029="",0,IF(OR(LOWER(TRIM($G1029))="omani",LOWER(TRIM($G1029))="oman",LOWER(TRIM($G1029))="om",LOWER(TRIM($G1029))="local"),1,0))</f>
        <v/>
      </c>
      <c r="R1029" s="38">
        <f>IF($C1029="",0,IF(OR(ISNUMBER(SEARCH("resign",$N1029)),ISNUMBER(SEARCH("terminat",$N1029)),ISNUMBER(SEARCH("inactive",$N1029)),ISNUMBER(SEARCH("vacan",$N1029)),ISNUMBER(SEARCH("deceased",$N1029)),ISNUMBER(SEARCH("separated",$N1029))),0,1))</f>
        <v/>
      </c>
      <c r="S1029">
        <f>IF(OR($R1029=0,NOT(ISNUMBER($I1029))),"",IFERROR(DATEDIF($I1029,DATE(FY,1,1),"y"),""))</f>
        <v/>
      </c>
      <c r="T1029">
        <f>IF(OR($R1029=0,NOT(ISNUMBER($J1029))),"",IFERROR(DATEDIF($J1029,DATE(FY,1,1),"y"),0))</f>
        <v/>
      </c>
      <c r="U1029" s="38">
        <f>IF(OR($R1029=0,NOT(ISNUMBER($I1029))),0,IF(YEAR($I1029)+IF($Q1029=1,RetAgeO,RetAgeE)=FY,MONTH($I1029),IF(YEAR($I1029)+IF($Q1029=1,RetAgeO,RetAgeE)&lt;FY,1,0)))</f>
        <v/>
      </c>
      <c r="V1029" s="38">
        <f>IF(OR($R1029=0,NOT(ISNUMBER($K1029))),0,IF(YEAR($K1029)=FY,MONTH($K1029),IF(YEAR($K1029)&lt;FY,1,0)))</f>
        <v/>
      </c>
      <c r="W1029" s="38">
        <f>IF($R1029=0,0,MIN(12,IF(AND(ISNUMBER($O1029),$O1029&gt;=1,$O1029&lt;=12),INT($O1029),12),IF(AND(RetireExit="Yes",$U1029&gt;0),$U1029,12),IF(AND(ContractExit="Yes",$V1029&gt;0),$V1029,12)))</f>
        <v/>
      </c>
      <c r="X1029" s="37">
        <f>IF(ISNUMBER($P1029),$P1029,IncPct)</f>
        <v/>
      </c>
      <c r="Y1029" s="39">
        <f>IF($W1029=0,0,MAX(0,MIN($W1029,IncMonth-1))+MAX(0,$W1029-IncMonth+1)*(1+$X1029))</f>
        <v/>
      </c>
      <c r="Z1029" s="40">
        <f>IF($C1029="",0,IFERROR(INDEX(Departments!$B$5:$B$54,MATCH($C1029,Departments!$A$5:$A$54,0)),0))</f>
        <v/>
      </c>
      <c r="AA1029" s="41">
        <f>N($L1029)*$Y1029</f>
        <v/>
      </c>
      <c r="AB1029" s="41">
        <f>N($M1029)*$Y1029</f>
        <v/>
      </c>
      <c r="AC1029" s="41">
        <f>$AA1029*$Z1029</f>
        <v/>
      </c>
      <c r="AD1029" s="41">
        <f>$AA1029*BonusMonths/12</f>
        <v/>
      </c>
      <c r="AE1029" s="41">
        <f>($AA1029+SI_Gross*$AB1029)*IF($Q1029=1,SI_O,SI_E)</f>
        <v/>
      </c>
      <c r="AF1029" s="41">
        <f>IF($Q1029=1,0,$AA1029*EOSB)</f>
        <v/>
      </c>
      <c r="AG1029" s="41">
        <f>$AN1029*$W1029</f>
        <v/>
      </c>
      <c r="AH1029" s="41">
        <f>SUM($AA1029:$AG1029)</f>
        <v/>
      </c>
      <c r="AI1029" s="41">
        <f>12*($AM1029+$AN1029)</f>
        <v/>
      </c>
      <c r="AJ1029" s="41">
        <f>$AM1029*((IncMonth-1)+(13-IncMonth)*(1+$X1029))+12*$AN1029</f>
        <v/>
      </c>
      <c r="AK1029" s="41">
        <f>IF($R1029=1,N($L1029)+N($M1029),0)</f>
        <v/>
      </c>
      <c r="AL1029">
        <f>IF($C1029="","",IF(N($L1029)&lt;=0,"Basic salary missing",IF(ISNA(MATCH($C1029,Departments!$A$5:$A$54,0)),"Department not on Departments sheet",IF(AND($I1029&lt;&gt;"",NOT(ISNUMBER($I1029))),"Date of birth is text, not a date",IF(AND($K1029&lt;&gt;"",NOT(ISNUMBER($K1029))),"Contract end is text, not a date","")))))</f>
        <v/>
      </c>
      <c r="AM1029" s="41">
        <f>IF($R1029=0,0,N($L1029)*(1+$Z1029+BonusMonths/12+IF($Q1029=1,0,EOSB))+N($M1029)+(N($L1029)+SI_Gross*N($M1029))*IF($Q1029=1,SI_O,SI_E))</f>
        <v/>
      </c>
      <c r="AN1029" s="41">
        <f>IF($R1029=0,0,(IF($Q1029=1,MedO,MedE+Ticket)+Training)/12)</f>
        <v/>
      </c>
    </row>
    <row r="1030">
      <c r="I1030" s="35" t="n"/>
      <c r="J1030" s="35" t="n"/>
      <c r="K1030" s="35" t="n"/>
      <c r="L1030" s="36" t="n"/>
      <c r="M1030" s="36" t="n"/>
      <c r="P1030" s="37" t="n"/>
      <c r="Q1030" s="38">
        <f>IF($C1030="",0,IF(OR(LOWER(TRIM($G1030))="omani",LOWER(TRIM($G1030))="oman",LOWER(TRIM($G1030))="om",LOWER(TRIM($G1030))="local"),1,0))</f>
        <v/>
      </c>
      <c r="R1030" s="38">
        <f>IF($C1030="",0,IF(OR(ISNUMBER(SEARCH("resign",$N1030)),ISNUMBER(SEARCH("terminat",$N1030)),ISNUMBER(SEARCH("inactive",$N1030)),ISNUMBER(SEARCH("vacan",$N1030)),ISNUMBER(SEARCH("deceased",$N1030)),ISNUMBER(SEARCH("separated",$N1030))),0,1))</f>
        <v/>
      </c>
      <c r="S1030">
        <f>IF(OR($R1030=0,NOT(ISNUMBER($I1030))),"",IFERROR(DATEDIF($I1030,DATE(FY,1,1),"y"),""))</f>
        <v/>
      </c>
      <c r="T1030">
        <f>IF(OR($R1030=0,NOT(ISNUMBER($J1030))),"",IFERROR(DATEDIF($J1030,DATE(FY,1,1),"y"),0))</f>
        <v/>
      </c>
      <c r="U1030" s="38">
        <f>IF(OR($R1030=0,NOT(ISNUMBER($I1030))),0,IF(YEAR($I1030)+IF($Q1030=1,RetAgeO,RetAgeE)=FY,MONTH($I1030),IF(YEAR($I1030)+IF($Q1030=1,RetAgeO,RetAgeE)&lt;FY,1,0)))</f>
        <v/>
      </c>
      <c r="V1030" s="38">
        <f>IF(OR($R1030=0,NOT(ISNUMBER($K1030))),0,IF(YEAR($K1030)=FY,MONTH($K1030),IF(YEAR($K1030)&lt;FY,1,0)))</f>
        <v/>
      </c>
      <c r="W1030" s="38">
        <f>IF($R1030=0,0,MIN(12,IF(AND(ISNUMBER($O1030),$O1030&gt;=1,$O1030&lt;=12),INT($O1030),12),IF(AND(RetireExit="Yes",$U1030&gt;0),$U1030,12),IF(AND(ContractExit="Yes",$V1030&gt;0),$V1030,12)))</f>
        <v/>
      </c>
      <c r="X1030" s="37">
        <f>IF(ISNUMBER($P1030),$P1030,IncPct)</f>
        <v/>
      </c>
      <c r="Y1030" s="39">
        <f>IF($W1030=0,0,MAX(0,MIN($W1030,IncMonth-1))+MAX(0,$W1030-IncMonth+1)*(1+$X1030))</f>
        <v/>
      </c>
      <c r="Z1030" s="40">
        <f>IF($C1030="",0,IFERROR(INDEX(Departments!$B$5:$B$54,MATCH($C1030,Departments!$A$5:$A$54,0)),0))</f>
        <v/>
      </c>
      <c r="AA1030" s="41">
        <f>N($L1030)*$Y1030</f>
        <v/>
      </c>
      <c r="AB1030" s="41">
        <f>N($M1030)*$Y1030</f>
        <v/>
      </c>
      <c r="AC1030" s="41">
        <f>$AA1030*$Z1030</f>
        <v/>
      </c>
      <c r="AD1030" s="41">
        <f>$AA1030*BonusMonths/12</f>
        <v/>
      </c>
      <c r="AE1030" s="41">
        <f>($AA1030+SI_Gross*$AB1030)*IF($Q1030=1,SI_O,SI_E)</f>
        <v/>
      </c>
      <c r="AF1030" s="41">
        <f>IF($Q1030=1,0,$AA1030*EOSB)</f>
        <v/>
      </c>
      <c r="AG1030" s="41">
        <f>$AN1030*$W1030</f>
        <v/>
      </c>
      <c r="AH1030" s="41">
        <f>SUM($AA1030:$AG1030)</f>
        <v/>
      </c>
      <c r="AI1030" s="41">
        <f>12*($AM1030+$AN1030)</f>
        <v/>
      </c>
      <c r="AJ1030" s="41">
        <f>$AM1030*((IncMonth-1)+(13-IncMonth)*(1+$X1030))+12*$AN1030</f>
        <v/>
      </c>
      <c r="AK1030" s="41">
        <f>IF($R1030=1,N($L1030)+N($M1030),0)</f>
        <v/>
      </c>
      <c r="AL1030">
        <f>IF($C1030="","",IF(N($L1030)&lt;=0,"Basic salary missing",IF(ISNA(MATCH($C1030,Departments!$A$5:$A$54,0)),"Department not on Departments sheet",IF(AND($I1030&lt;&gt;"",NOT(ISNUMBER($I1030))),"Date of birth is text, not a date",IF(AND($K1030&lt;&gt;"",NOT(ISNUMBER($K1030))),"Contract end is text, not a date","")))))</f>
        <v/>
      </c>
      <c r="AM1030" s="41">
        <f>IF($R1030=0,0,N($L1030)*(1+$Z1030+BonusMonths/12+IF($Q1030=1,0,EOSB))+N($M1030)+(N($L1030)+SI_Gross*N($M1030))*IF($Q1030=1,SI_O,SI_E))</f>
        <v/>
      </c>
      <c r="AN1030" s="41">
        <f>IF($R1030=0,0,(IF($Q1030=1,MedO,MedE+Ticket)+Training)/12)</f>
        <v/>
      </c>
    </row>
    <row r="1031">
      <c r="I1031" s="35" t="n"/>
      <c r="J1031" s="35" t="n"/>
      <c r="K1031" s="35" t="n"/>
      <c r="L1031" s="36" t="n"/>
      <c r="M1031" s="36" t="n"/>
      <c r="P1031" s="37" t="n"/>
      <c r="Q1031" s="38">
        <f>IF($C1031="",0,IF(OR(LOWER(TRIM($G1031))="omani",LOWER(TRIM($G1031))="oman",LOWER(TRIM($G1031))="om",LOWER(TRIM($G1031))="local"),1,0))</f>
        <v/>
      </c>
      <c r="R1031" s="38">
        <f>IF($C1031="",0,IF(OR(ISNUMBER(SEARCH("resign",$N1031)),ISNUMBER(SEARCH("terminat",$N1031)),ISNUMBER(SEARCH("inactive",$N1031)),ISNUMBER(SEARCH("vacan",$N1031)),ISNUMBER(SEARCH("deceased",$N1031)),ISNUMBER(SEARCH("separated",$N1031))),0,1))</f>
        <v/>
      </c>
      <c r="S1031">
        <f>IF(OR($R1031=0,NOT(ISNUMBER($I1031))),"",IFERROR(DATEDIF($I1031,DATE(FY,1,1),"y"),""))</f>
        <v/>
      </c>
      <c r="T1031">
        <f>IF(OR($R1031=0,NOT(ISNUMBER($J1031))),"",IFERROR(DATEDIF($J1031,DATE(FY,1,1),"y"),0))</f>
        <v/>
      </c>
      <c r="U1031" s="38">
        <f>IF(OR($R1031=0,NOT(ISNUMBER($I1031))),0,IF(YEAR($I1031)+IF($Q1031=1,RetAgeO,RetAgeE)=FY,MONTH($I1031),IF(YEAR($I1031)+IF($Q1031=1,RetAgeO,RetAgeE)&lt;FY,1,0)))</f>
        <v/>
      </c>
      <c r="V1031" s="38">
        <f>IF(OR($R1031=0,NOT(ISNUMBER($K1031))),0,IF(YEAR($K1031)=FY,MONTH($K1031),IF(YEAR($K1031)&lt;FY,1,0)))</f>
        <v/>
      </c>
      <c r="W1031" s="38">
        <f>IF($R1031=0,0,MIN(12,IF(AND(ISNUMBER($O1031),$O1031&gt;=1,$O1031&lt;=12),INT($O1031),12),IF(AND(RetireExit="Yes",$U1031&gt;0),$U1031,12),IF(AND(ContractExit="Yes",$V1031&gt;0),$V1031,12)))</f>
        <v/>
      </c>
      <c r="X1031" s="37">
        <f>IF(ISNUMBER($P1031),$P1031,IncPct)</f>
        <v/>
      </c>
      <c r="Y1031" s="39">
        <f>IF($W1031=0,0,MAX(0,MIN($W1031,IncMonth-1))+MAX(0,$W1031-IncMonth+1)*(1+$X1031))</f>
        <v/>
      </c>
      <c r="Z1031" s="40">
        <f>IF($C1031="",0,IFERROR(INDEX(Departments!$B$5:$B$54,MATCH($C1031,Departments!$A$5:$A$54,0)),0))</f>
        <v/>
      </c>
      <c r="AA1031" s="41">
        <f>N($L1031)*$Y1031</f>
        <v/>
      </c>
      <c r="AB1031" s="41">
        <f>N($M1031)*$Y1031</f>
        <v/>
      </c>
      <c r="AC1031" s="41">
        <f>$AA1031*$Z1031</f>
        <v/>
      </c>
      <c r="AD1031" s="41">
        <f>$AA1031*BonusMonths/12</f>
        <v/>
      </c>
      <c r="AE1031" s="41">
        <f>($AA1031+SI_Gross*$AB1031)*IF($Q1031=1,SI_O,SI_E)</f>
        <v/>
      </c>
      <c r="AF1031" s="41">
        <f>IF($Q1031=1,0,$AA1031*EOSB)</f>
        <v/>
      </c>
      <c r="AG1031" s="41">
        <f>$AN1031*$W1031</f>
        <v/>
      </c>
      <c r="AH1031" s="41">
        <f>SUM($AA1031:$AG1031)</f>
        <v/>
      </c>
      <c r="AI1031" s="41">
        <f>12*($AM1031+$AN1031)</f>
        <v/>
      </c>
      <c r="AJ1031" s="41">
        <f>$AM1031*((IncMonth-1)+(13-IncMonth)*(1+$X1031))+12*$AN1031</f>
        <v/>
      </c>
      <c r="AK1031" s="41">
        <f>IF($R1031=1,N($L1031)+N($M1031),0)</f>
        <v/>
      </c>
      <c r="AL1031">
        <f>IF($C1031="","",IF(N($L1031)&lt;=0,"Basic salary missing",IF(ISNA(MATCH($C1031,Departments!$A$5:$A$54,0)),"Department not on Departments sheet",IF(AND($I1031&lt;&gt;"",NOT(ISNUMBER($I1031))),"Date of birth is text, not a date",IF(AND($K1031&lt;&gt;"",NOT(ISNUMBER($K1031))),"Contract end is text, not a date","")))))</f>
        <v/>
      </c>
      <c r="AM1031" s="41">
        <f>IF($R1031=0,0,N($L1031)*(1+$Z1031+BonusMonths/12+IF($Q1031=1,0,EOSB))+N($M1031)+(N($L1031)+SI_Gross*N($M1031))*IF($Q1031=1,SI_O,SI_E))</f>
        <v/>
      </c>
      <c r="AN1031" s="41">
        <f>IF($R1031=0,0,(IF($Q1031=1,MedO,MedE+Ticket)+Training)/12)</f>
        <v/>
      </c>
    </row>
    <row r="1032">
      <c r="I1032" s="35" t="n"/>
      <c r="J1032" s="35" t="n"/>
      <c r="K1032" s="35" t="n"/>
      <c r="L1032" s="36" t="n"/>
      <c r="M1032" s="36" t="n"/>
      <c r="P1032" s="37" t="n"/>
      <c r="Q1032" s="38">
        <f>IF($C1032="",0,IF(OR(LOWER(TRIM($G1032))="omani",LOWER(TRIM($G1032))="oman",LOWER(TRIM($G1032))="om",LOWER(TRIM($G1032))="local"),1,0))</f>
        <v/>
      </c>
      <c r="R1032" s="38">
        <f>IF($C1032="",0,IF(OR(ISNUMBER(SEARCH("resign",$N1032)),ISNUMBER(SEARCH("terminat",$N1032)),ISNUMBER(SEARCH("inactive",$N1032)),ISNUMBER(SEARCH("vacan",$N1032)),ISNUMBER(SEARCH("deceased",$N1032)),ISNUMBER(SEARCH("separated",$N1032))),0,1))</f>
        <v/>
      </c>
      <c r="S1032">
        <f>IF(OR($R1032=0,NOT(ISNUMBER($I1032))),"",IFERROR(DATEDIF($I1032,DATE(FY,1,1),"y"),""))</f>
        <v/>
      </c>
      <c r="T1032">
        <f>IF(OR($R1032=0,NOT(ISNUMBER($J1032))),"",IFERROR(DATEDIF($J1032,DATE(FY,1,1),"y"),0))</f>
        <v/>
      </c>
      <c r="U1032" s="38">
        <f>IF(OR($R1032=0,NOT(ISNUMBER($I1032))),0,IF(YEAR($I1032)+IF($Q1032=1,RetAgeO,RetAgeE)=FY,MONTH($I1032),IF(YEAR($I1032)+IF($Q1032=1,RetAgeO,RetAgeE)&lt;FY,1,0)))</f>
        <v/>
      </c>
      <c r="V1032" s="38">
        <f>IF(OR($R1032=0,NOT(ISNUMBER($K1032))),0,IF(YEAR($K1032)=FY,MONTH($K1032),IF(YEAR($K1032)&lt;FY,1,0)))</f>
        <v/>
      </c>
      <c r="W1032" s="38">
        <f>IF($R1032=0,0,MIN(12,IF(AND(ISNUMBER($O1032),$O1032&gt;=1,$O1032&lt;=12),INT($O1032),12),IF(AND(RetireExit="Yes",$U1032&gt;0),$U1032,12),IF(AND(ContractExit="Yes",$V1032&gt;0),$V1032,12)))</f>
        <v/>
      </c>
      <c r="X1032" s="37">
        <f>IF(ISNUMBER($P1032),$P1032,IncPct)</f>
        <v/>
      </c>
      <c r="Y1032" s="39">
        <f>IF($W1032=0,0,MAX(0,MIN($W1032,IncMonth-1))+MAX(0,$W1032-IncMonth+1)*(1+$X1032))</f>
        <v/>
      </c>
      <c r="Z1032" s="40">
        <f>IF($C1032="",0,IFERROR(INDEX(Departments!$B$5:$B$54,MATCH($C1032,Departments!$A$5:$A$54,0)),0))</f>
        <v/>
      </c>
      <c r="AA1032" s="41">
        <f>N($L1032)*$Y1032</f>
        <v/>
      </c>
      <c r="AB1032" s="41">
        <f>N($M1032)*$Y1032</f>
        <v/>
      </c>
      <c r="AC1032" s="41">
        <f>$AA1032*$Z1032</f>
        <v/>
      </c>
      <c r="AD1032" s="41">
        <f>$AA1032*BonusMonths/12</f>
        <v/>
      </c>
      <c r="AE1032" s="41">
        <f>($AA1032+SI_Gross*$AB1032)*IF($Q1032=1,SI_O,SI_E)</f>
        <v/>
      </c>
      <c r="AF1032" s="41">
        <f>IF($Q1032=1,0,$AA1032*EOSB)</f>
        <v/>
      </c>
      <c r="AG1032" s="41">
        <f>$AN1032*$W1032</f>
        <v/>
      </c>
      <c r="AH1032" s="41">
        <f>SUM($AA1032:$AG1032)</f>
        <v/>
      </c>
      <c r="AI1032" s="41">
        <f>12*($AM1032+$AN1032)</f>
        <v/>
      </c>
      <c r="AJ1032" s="41">
        <f>$AM1032*((IncMonth-1)+(13-IncMonth)*(1+$X1032))+12*$AN1032</f>
        <v/>
      </c>
      <c r="AK1032" s="41">
        <f>IF($R1032=1,N($L1032)+N($M1032),0)</f>
        <v/>
      </c>
      <c r="AL1032">
        <f>IF($C1032="","",IF(N($L1032)&lt;=0,"Basic salary missing",IF(ISNA(MATCH($C1032,Departments!$A$5:$A$54,0)),"Department not on Departments sheet",IF(AND($I1032&lt;&gt;"",NOT(ISNUMBER($I1032))),"Date of birth is text, not a date",IF(AND($K1032&lt;&gt;"",NOT(ISNUMBER($K1032))),"Contract end is text, not a date","")))))</f>
        <v/>
      </c>
      <c r="AM1032" s="41">
        <f>IF($R1032=0,0,N($L1032)*(1+$Z1032+BonusMonths/12+IF($Q1032=1,0,EOSB))+N($M1032)+(N($L1032)+SI_Gross*N($M1032))*IF($Q1032=1,SI_O,SI_E))</f>
        <v/>
      </c>
      <c r="AN1032" s="41">
        <f>IF($R1032=0,0,(IF($Q1032=1,MedO,MedE+Ticket)+Training)/12)</f>
        <v/>
      </c>
    </row>
    <row r="1033">
      <c r="I1033" s="35" t="n"/>
      <c r="J1033" s="35" t="n"/>
      <c r="K1033" s="35" t="n"/>
      <c r="L1033" s="36" t="n"/>
      <c r="M1033" s="36" t="n"/>
      <c r="P1033" s="37" t="n"/>
      <c r="Q1033" s="38">
        <f>IF($C1033="",0,IF(OR(LOWER(TRIM($G1033))="omani",LOWER(TRIM($G1033))="oman",LOWER(TRIM($G1033))="om",LOWER(TRIM($G1033))="local"),1,0))</f>
        <v/>
      </c>
      <c r="R1033" s="38">
        <f>IF($C1033="",0,IF(OR(ISNUMBER(SEARCH("resign",$N1033)),ISNUMBER(SEARCH("terminat",$N1033)),ISNUMBER(SEARCH("inactive",$N1033)),ISNUMBER(SEARCH("vacan",$N1033)),ISNUMBER(SEARCH("deceased",$N1033)),ISNUMBER(SEARCH("separated",$N1033))),0,1))</f>
        <v/>
      </c>
      <c r="S1033">
        <f>IF(OR($R1033=0,NOT(ISNUMBER($I1033))),"",IFERROR(DATEDIF($I1033,DATE(FY,1,1),"y"),""))</f>
        <v/>
      </c>
      <c r="T1033">
        <f>IF(OR($R1033=0,NOT(ISNUMBER($J1033))),"",IFERROR(DATEDIF($J1033,DATE(FY,1,1),"y"),0))</f>
        <v/>
      </c>
      <c r="U1033" s="38">
        <f>IF(OR($R1033=0,NOT(ISNUMBER($I1033))),0,IF(YEAR($I1033)+IF($Q1033=1,RetAgeO,RetAgeE)=FY,MONTH($I1033),IF(YEAR($I1033)+IF($Q1033=1,RetAgeO,RetAgeE)&lt;FY,1,0)))</f>
        <v/>
      </c>
      <c r="V1033" s="38">
        <f>IF(OR($R1033=0,NOT(ISNUMBER($K1033))),0,IF(YEAR($K1033)=FY,MONTH($K1033),IF(YEAR($K1033)&lt;FY,1,0)))</f>
        <v/>
      </c>
      <c r="W1033" s="38">
        <f>IF($R1033=0,0,MIN(12,IF(AND(ISNUMBER($O1033),$O1033&gt;=1,$O1033&lt;=12),INT($O1033),12),IF(AND(RetireExit="Yes",$U1033&gt;0),$U1033,12),IF(AND(ContractExit="Yes",$V1033&gt;0),$V1033,12)))</f>
        <v/>
      </c>
      <c r="X1033" s="37">
        <f>IF(ISNUMBER($P1033),$P1033,IncPct)</f>
        <v/>
      </c>
      <c r="Y1033" s="39">
        <f>IF($W1033=0,0,MAX(0,MIN($W1033,IncMonth-1))+MAX(0,$W1033-IncMonth+1)*(1+$X1033))</f>
        <v/>
      </c>
      <c r="Z1033" s="40">
        <f>IF($C1033="",0,IFERROR(INDEX(Departments!$B$5:$B$54,MATCH($C1033,Departments!$A$5:$A$54,0)),0))</f>
        <v/>
      </c>
      <c r="AA1033" s="41">
        <f>N($L1033)*$Y1033</f>
        <v/>
      </c>
      <c r="AB1033" s="41">
        <f>N($M1033)*$Y1033</f>
        <v/>
      </c>
      <c r="AC1033" s="41">
        <f>$AA1033*$Z1033</f>
        <v/>
      </c>
      <c r="AD1033" s="41">
        <f>$AA1033*BonusMonths/12</f>
        <v/>
      </c>
      <c r="AE1033" s="41">
        <f>($AA1033+SI_Gross*$AB1033)*IF($Q1033=1,SI_O,SI_E)</f>
        <v/>
      </c>
      <c r="AF1033" s="41">
        <f>IF($Q1033=1,0,$AA1033*EOSB)</f>
        <v/>
      </c>
      <c r="AG1033" s="41">
        <f>$AN1033*$W1033</f>
        <v/>
      </c>
      <c r="AH1033" s="41">
        <f>SUM($AA1033:$AG1033)</f>
        <v/>
      </c>
      <c r="AI1033" s="41">
        <f>12*($AM1033+$AN1033)</f>
        <v/>
      </c>
      <c r="AJ1033" s="41">
        <f>$AM1033*((IncMonth-1)+(13-IncMonth)*(1+$X1033))+12*$AN1033</f>
        <v/>
      </c>
      <c r="AK1033" s="41">
        <f>IF($R1033=1,N($L1033)+N($M1033),0)</f>
        <v/>
      </c>
      <c r="AL1033">
        <f>IF($C1033="","",IF(N($L1033)&lt;=0,"Basic salary missing",IF(ISNA(MATCH($C1033,Departments!$A$5:$A$54,0)),"Department not on Departments sheet",IF(AND($I1033&lt;&gt;"",NOT(ISNUMBER($I1033))),"Date of birth is text, not a date",IF(AND($K1033&lt;&gt;"",NOT(ISNUMBER($K1033))),"Contract end is text, not a date","")))))</f>
        <v/>
      </c>
      <c r="AM1033" s="41">
        <f>IF($R1033=0,0,N($L1033)*(1+$Z1033+BonusMonths/12+IF($Q1033=1,0,EOSB))+N($M1033)+(N($L1033)+SI_Gross*N($M1033))*IF($Q1033=1,SI_O,SI_E))</f>
        <v/>
      </c>
      <c r="AN1033" s="41">
        <f>IF($R1033=0,0,(IF($Q1033=1,MedO,MedE+Ticket)+Training)/12)</f>
        <v/>
      </c>
    </row>
    <row r="1034">
      <c r="I1034" s="35" t="n"/>
      <c r="J1034" s="35" t="n"/>
      <c r="K1034" s="35" t="n"/>
      <c r="L1034" s="36" t="n"/>
      <c r="M1034" s="36" t="n"/>
      <c r="P1034" s="37" t="n"/>
      <c r="Q1034" s="38">
        <f>IF($C1034="",0,IF(OR(LOWER(TRIM($G1034))="omani",LOWER(TRIM($G1034))="oman",LOWER(TRIM($G1034))="om",LOWER(TRIM($G1034))="local"),1,0))</f>
        <v/>
      </c>
      <c r="R1034" s="38">
        <f>IF($C1034="",0,IF(OR(ISNUMBER(SEARCH("resign",$N1034)),ISNUMBER(SEARCH("terminat",$N1034)),ISNUMBER(SEARCH("inactive",$N1034)),ISNUMBER(SEARCH("vacan",$N1034)),ISNUMBER(SEARCH("deceased",$N1034)),ISNUMBER(SEARCH("separated",$N1034))),0,1))</f>
        <v/>
      </c>
      <c r="S1034">
        <f>IF(OR($R1034=0,NOT(ISNUMBER($I1034))),"",IFERROR(DATEDIF($I1034,DATE(FY,1,1),"y"),""))</f>
        <v/>
      </c>
      <c r="T1034">
        <f>IF(OR($R1034=0,NOT(ISNUMBER($J1034))),"",IFERROR(DATEDIF($J1034,DATE(FY,1,1),"y"),0))</f>
        <v/>
      </c>
      <c r="U1034" s="38">
        <f>IF(OR($R1034=0,NOT(ISNUMBER($I1034))),0,IF(YEAR($I1034)+IF($Q1034=1,RetAgeO,RetAgeE)=FY,MONTH($I1034),IF(YEAR($I1034)+IF($Q1034=1,RetAgeO,RetAgeE)&lt;FY,1,0)))</f>
        <v/>
      </c>
      <c r="V1034" s="38">
        <f>IF(OR($R1034=0,NOT(ISNUMBER($K1034))),0,IF(YEAR($K1034)=FY,MONTH($K1034),IF(YEAR($K1034)&lt;FY,1,0)))</f>
        <v/>
      </c>
      <c r="W1034" s="38">
        <f>IF($R1034=0,0,MIN(12,IF(AND(ISNUMBER($O1034),$O1034&gt;=1,$O1034&lt;=12),INT($O1034),12),IF(AND(RetireExit="Yes",$U1034&gt;0),$U1034,12),IF(AND(ContractExit="Yes",$V1034&gt;0),$V1034,12)))</f>
        <v/>
      </c>
      <c r="X1034" s="37">
        <f>IF(ISNUMBER($P1034),$P1034,IncPct)</f>
        <v/>
      </c>
      <c r="Y1034" s="39">
        <f>IF($W1034=0,0,MAX(0,MIN($W1034,IncMonth-1))+MAX(0,$W1034-IncMonth+1)*(1+$X1034))</f>
        <v/>
      </c>
      <c r="Z1034" s="40">
        <f>IF($C1034="",0,IFERROR(INDEX(Departments!$B$5:$B$54,MATCH($C1034,Departments!$A$5:$A$54,0)),0))</f>
        <v/>
      </c>
      <c r="AA1034" s="41">
        <f>N($L1034)*$Y1034</f>
        <v/>
      </c>
      <c r="AB1034" s="41">
        <f>N($M1034)*$Y1034</f>
        <v/>
      </c>
      <c r="AC1034" s="41">
        <f>$AA1034*$Z1034</f>
        <v/>
      </c>
      <c r="AD1034" s="41">
        <f>$AA1034*BonusMonths/12</f>
        <v/>
      </c>
      <c r="AE1034" s="41">
        <f>($AA1034+SI_Gross*$AB1034)*IF($Q1034=1,SI_O,SI_E)</f>
        <v/>
      </c>
      <c r="AF1034" s="41">
        <f>IF($Q1034=1,0,$AA1034*EOSB)</f>
        <v/>
      </c>
      <c r="AG1034" s="41">
        <f>$AN1034*$W1034</f>
        <v/>
      </c>
      <c r="AH1034" s="41">
        <f>SUM($AA1034:$AG1034)</f>
        <v/>
      </c>
      <c r="AI1034" s="41">
        <f>12*($AM1034+$AN1034)</f>
        <v/>
      </c>
      <c r="AJ1034" s="41">
        <f>$AM1034*((IncMonth-1)+(13-IncMonth)*(1+$X1034))+12*$AN1034</f>
        <v/>
      </c>
      <c r="AK1034" s="41">
        <f>IF($R1034=1,N($L1034)+N($M1034),0)</f>
        <v/>
      </c>
      <c r="AL1034">
        <f>IF($C1034="","",IF(N($L1034)&lt;=0,"Basic salary missing",IF(ISNA(MATCH($C1034,Departments!$A$5:$A$54,0)),"Department not on Departments sheet",IF(AND($I1034&lt;&gt;"",NOT(ISNUMBER($I1034))),"Date of birth is text, not a date",IF(AND($K1034&lt;&gt;"",NOT(ISNUMBER($K1034))),"Contract end is text, not a date","")))))</f>
        <v/>
      </c>
      <c r="AM1034" s="41">
        <f>IF($R1034=0,0,N($L1034)*(1+$Z1034+BonusMonths/12+IF($Q1034=1,0,EOSB))+N($M1034)+(N($L1034)+SI_Gross*N($M1034))*IF($Q1034=1,SI_O,SI_E))</f>
        <v/>
      </c>
      <c r="AN1034" s="41">
        <f>IF($R1034=0,0,(IF($Q1034=1,MedO,MedE+Ticket)+Training)/12)</f>
        <v/>
      </c>
    </row>
    <row r="1035">
      <c r="I1035" s="35" t="n"/>
      <c r="J1035" s="35" t="n"/>
      <c r="K1035" s="35" t="n"/>
      <c r="L1035" s="36" t="n"/>
      <c r="M1035" s="36" t="n"/>
      <c r="P1035" s="37" t="n"/>
      <c r="Q1035" s="38">
        <f>IF($C1035="",0,IF(OR(LOWER(TRIM($G1035))="omani",LOWER(TRIM($G1035))="oman",LOWER(TRIM($G1035))="om",LOWER(TRIM($G1035))="local"),1,0))</f>
        <v/>
      </c>
      <c r="R1035" s="38">
        <f>IF($C1035="",0,IF(OR(ISNUMBER(SEARCH("resign",$N1035)),ISNUMBER(SEARCH("terminat",$N1035)),ISNUMBER(SEARCH("inactive",$N1035)),ISNUMBER(SEARCH("vacan",$N1035)),ISNUMBER(SEARCH("deceased",$N1035)),ISNUMBER(SEARCH("separated",$N1035))),0,1))</f>
        <v/>
      </c>
      <c r="S1035">
        <f>IF(OR($R1035=0,NOT(ISNUMBER($I1035))),"",IFERROR(DATEDIF($I1035,DATE(FY,1,1),"y"),""))</f>
        <v/>
      </c>
      <c r="T1035">
        <f>IF(OR($R1035=0,NOT(ISNUMBER($J1035))),"",IFERROR(DATEDIF($J1035,DATE(FY,1,1),"y"),0))</f>
        <v/>
      </c>
      <c r="U1035" s="38">
        <f>IF(OR($R1035=0,NOT(ISNUMBER($I1035))),0,IF(YEAR($I1035)+IF($Q1035=1,RetAgeO,RetAgeE)=FY,MONTH($I1035),IF(YEAR($I1035)+IF($Q1035=1,RetAgeO,RetAgeE)&lt;FY,1,0)))</f>
        <v/>
      </c>
      <c r="V1035" s="38">
        <f>IF(OR($R1035=0,NOT(ISNUMBER($K1035))),0,IF(YEAR($K1035)=FY,MONTH($K1035),IF(YEAR($K1035)&lt;FY,1,0)))</f>
        <v/>
      </c>
      <c r="W1035" s="38">
        <f>IF($R1035=0,0,MIN(12,IF(AND(ISNUMBER($O1035),$O1035&gt;=1,$O1035&lt;=12),INT($O1035),12),IF(AND(RetireExit="Yes",$U1035&gt;0),$U1035,12),IF(AND(ContractExit="Yes",$V1035&gt;0),$V1035,12)))</f>
        <v/>
      </c>
      <c r="X1035" s="37">
        <f>IF(ISNUMBER($P1035),$P1035,IncPct)</f>
        <v/>
      </c>
      <c r="Y1035" s="39">
        <f>IF($W1035=0,0,MAX(0,MIN($W1035,IncMonth-1))+MAX(0,$W1035-IncMonth+1)*(1+$X1035))</f>
        <v/>
      </c>
      <c r="Z1035" s="40">
        <f>IF($C1035="",0,IFERROR(INDEX(Departments!$B$5:$B$54,MATCH($C1035,Departments!$A$5:$A$54,0)),0))</f>
        <v/>
      </c>
      <c r="AA1035" s="41">
        <f>N($L1035)*$Y1035</f>
        <v/>
      </c>
      <c r="AB1035" s="41">
        <f>N($M1035)*$Y1035</f>
        <v/>
      </c>
      <c r="AC1035" s="41">
        <f>$AA1035*$Z1035</f>
        <v/>
      </c>
      <c r="AD1035" s="41">
        <f>$AA1035*BonusMonths/12</f>
        <v/>
      </c>
      <c r="AE1035" s="41">
        <f>($AA1035+SI_Gross*$AB1035)*IF($Q1035=1,SI_O,SI_E)</f>
        <v/>
      </c>
      <c r="AF1035" s="41">
        <f>IF($Q1035=1,0,$AA1035*EOSB)</f>
        <v/>
      </c>
      <c r="AG1035" s="41">
        <f>$AN1035*$W1035</f>
        <v/>
      </c>
      <c r="AH1035" s="41">
        <f>SUM($AA1035:$AG1035)</f>
        <v/>
      </c>
      <c r="AI1035" s="41">
        <f>12*($AM1035+$AN1035)</f>
        <v/>
      </c>
      <c r="AJ1035" s="41">
        <f>$AM1035*((IncMonth-1)+(13-IncMonth)*(1+$X1035))+12*$AN1035</f>
        <v/>
      </c>
      <c r="AK1035" s="41">
        <f>IF($R1035=1,N($L1035)+N($M1035),0)</f>
        <v/>
      </c>
      <c r="AL1035">
        <f>IF($C1035="","",IF(N($L1035)&lt;=0,"Basic salary missing",IF(ISNA(MATCH($C1035,Departments!$A$5:$A$54,0)),"Department not on Departments sheet",IF(AND($I1035&lt;&gt;"",NOT(ISNUMBER($I1035))),"Date of birth is text, not a date",IF(AND($K1035&lt;&gt;"",NOT(ISNUMBER($K1035))),"Contract end is text, not a date","")))))</f>
        <v/>
      </c>
      <c r="AM1035" s="41">
        <f>IF($R1035=0,0,N($L1035)*(1+$Z1035+BonusMonths/12+IF($Q1035=1,0,EOSB))+N($M1035)+(N($L1035)+SI_Gross*N($M1035))*IF($Q1035=1,SI_O,SI_E))</f>
        <v/>
      </c>
      <c r="AN1035" s="41">
        <f>IF($R1035=0,0,(IF($Q1035=1,MedO,MedE+Ticket)+Training)/12)</f>
        <v/>
      </c>
    </row>
    <row r="1036">
      <c r="I1036" s="35" t="n"/>
      <c r="J1036" s="35" t="n"/>
      <c r="K1036" s="35" t="n"/>
      <c r="L1036" s="36" t="n"/>
      <c r="M1036" s="36" t="n"/>
      <c r="P1036" s="37" t="n"/>
      <c r="Q1036" s="38">
        <f>IF($C1036="",0,IF(OR(LOWER(TRIM($G1036))="omani",LOWER(TRIM($G1036))="oman",LOWER(TRIM($G1036))="om",LOWER(TRIM($G1036))="local"),1,0))</f>
        <v/>
      </c>
      <c r="R1036" s="38">
        <f>IF($C1036="",0,IF(OR(ISNUMBER(SEARCH("resign",$N1036)),ISNUMBER(SEARCH("terminat",$N1036)),ISNUMBER(SEARCH("inactive",$N1036)),ISNUMBER(SEARCH("vacan",$N1036)),ISNUMBER(SEARCH("deceased",$N1036)),ISNUMBER(SEARCH("separated",$N1036))),0,1))</f>
        <v/>
      </c>
      <c r="S1036">
        <f>IF(OR($R1036=0,NOT(ISNUMBER($I1036))),"",IFERROR(DATEDIF($I1036,DATE(FY,1,1),"y"),""))</f>
        <v/>
      </c>
      <c r="T1036">
        <f>IF(OR($R1036=0,NOT(ISNUMBER($J1036))),"",IFERROR(DATEDIF($J1036,DATE(FY,1,1),"y"),0))</f>
        <v/>
      </c>
      <c r="U1036" s="38">
        <f>IF(OR($R1036=0,NOT(ISNUMBER($I1036))),0,IF(YEAR($I1036)+IF($Q1036=1,RetAgeO,RetAgeE)=FY,MONTH($I1036),IF(YEAR($I1036)+IF($Q1036=1,RetAgeO,RetAgeE)&lt;FY,1,0)))</f>
        <v/>
      </c>
      <c r="V1036" s="38">
        <f>IF(OR($R1036=0,NOT(ISNUMBER($K1036))),0,IF(YEAR($K1036)=FY,MONTH($K1036),IF(YEAR($K1036)&lt;FY,1,0)))</f>
        <v/>
      </c>
      <c r="W1036" s="38">
        <f>IF($R1036=0,0,MIN(12,IF(AND(ISNUMBER($O1036),$O1036&gt;=1,$O1036&lt;=12),INT($O1036),12),IF(AND(RetireExit="Yes",$U1036&gt;0),$U1036,12),IF(AND(ContractExit="Yes",$V1036&gt;0),$V1036,12)))</f>
        <v/>
      </c>
      <c r="X1036" s="37">
        <f>IF(ISNUMBER($P1036),$P1036,IncPct)</f>
        <v/>
      </c>
      <c r="Y1036" s="39">
        <f>IF($W1036=0,0,MAX(0,MIN($W1036,IncMonth-1))+MAX(0,$W1036-IncMonth+1)*(1+$X1036))</f>
        <v/>
      </c>
      <c r="Z1036" s="40">
        <f>IF($C1036="",0,IFERROR(INDEX(Departments!$B$5:$B$54,MATCH($C1036,Departments!$A$5:$A$54,0)),0))</f>
        <v/>
      </c>
      <c r="AA1036" s="41">
        <f>N($L1036)*$Y1036</f>
        <v/>
      </c>
      <c r="AB1036" s="41">
        <f>N($M1036)*$Y1036</f>
        <v/>
      </c>
      <c r="AC1036" s="41">
        <f>$AA1036*$Z1036</f>
        <v/>
      </c>
      <c r="AD1036" s="41">
        <f>$AA1036*BonusMonths/12</f>
        <v/>
      </c>
      <c r="AE1036" s="41">
        <f>($AA1036+SI_Gross*$AB1036)*IF($Q1036=1,SI_O,SI_E)</f>
        <v/>
      </c>
      <c r="AF1036" s="41">
        <f>IF($Q1036=1,0,$AA1036*EOSB)</f>
        <v/>
      </c>
      <c r="AG1036" s="41">
        <f>$AN1036*$W1036</f>
        <v/>
      </c>
      <c r="AH1036" s="41">
        <f>SUM($AA1036:$AG1036)</f>
        <v/>
      </c>
      <c r="AI1036" s="41">
        <f>12*($AM1036+$AN1036)</f>
        <v/>
      </c>
      <c r="AJ1036" s="41">
        <f>$AM1036*((IncMonth-1)+(13-IncMonth)*(1+$X1036))+12*$AN1036</f>
        <v/>
      </c>
      <c r="AK1036" s="41">
        <f>IF($R1036=1,N($L1036)+N($M1036),0)</f>
        <v/>
      </c>
      <c r="AL1036">
        <f>IF($C1036="","",IF(N($L1036)&lt;=0,"Basic salary missing",IF(ISNA(MATCH($C1036,Departments!$A$5:$A$54,0)),"Department not on Departments sheet",IF(AND($I1036&lt;&gt;"",NOT(ISNUMBER($I1036))),"Date of birth is text, not a date",IF(AND($K1036&lt;&gt;"",NOT(ISNUMBER($K1036))),"Contract end is text, not a date","")))))</f>
        <v/>
      </c>
      <c r="AM1036" s="41">
        <f>IF($R1036=0,0,N($L1036)*(1+$Z1036+BonusMonths/12+IF($Q1036=1,0,EOSB))+N($M1036)+(N($L1036)+SI_Gross*N($M1036))*IF($Q1036=1,SI_O,SI_E))</f>
        <v/>
      </c>
      <c r="AN1036" s="41">
        <f>IF($R1036=0,0,(IF($Q1036=1,MedO,MedE+Ticket)+Training)/12)</f>
        <v/>
      </c>
    </row>
    <row r="1037">
      <c r="I1037" s="35" t="n"/>
      <c r="J1037" s="35" t="n"/>
      <c r="K1037" s="35" t="n"/>
      <c r="L1037" s="36" t="n"/>
      <c r="M1037" s="36" t="n"/>
      <c r="P1037" s="37" t="n"/>
      <c r="Q1037" s="38">
        <f>IF($C1037="",0,IF(OR(LOWER(TRIM($G1037))="omani",LOWER(TRIM($G1037))="oman",LOWER(TRIM($G1037))="om",LOWER(TRIM($G1037))="local"),1,0))</f>
        <v/>
      </c>
      <c r="R1037" s="38">
        <f>IF($C1037="",0,IF(OR(ISNUMBER(SEARCH("resign",$N1037)),ISNUMBER(SEARCH("terminat",$N1037)),ISNUMBER(SEARCH("inactive",$N1037)),ISNUMBER(SEARCH("vacan",$N1037)),ISNUMBER(SEARCH("deceased",$N1037)),ISNUMBER(SEARCH("separated",$N1037))),0,1))</f>
        <v/>
      </c>
      <c r="S1037">
        <f>IF(OR($R1037=0,NOT(ISNUMBER($I1037))),"",IFERROR(DATEDIF($I1037,DATE(FY,1,1),"y"),""))</f>
        <v/>
      </c>
      <c r="T1037">
        <f>IF(OR($R1037=0,NOT(ISNUMBER($J1037))),"",IFERROR(DATEDIF($J1037,DATE(FY,1,1),"y"),0))</f>
        <v/>
      </c>
      <c r="U1037" s="38">
        <f>IF(OR($R1037=0,NOT(ISNUMBER($I1037))),0,IF(YEAR($I1037)+IF($Q1037=1,RetAgeO,RetAgeE)=FY,MONTH($I1037),IF(YEAR($I1037)+IF($Q1037=1,RetAgeO,RetAgeE)&lt;FY,1,0)))</f>
        <v/>
      </c>
      <c r="V1037" s="38">
        <f>IF(OR($R1037=0,NOT(ISNUMBER($K1037))),0,IF(YEAR($K1037)=FY,MONTH($K1037),IF(YEAR($K1037)&lt;FY,1,0)))</f>
        <v/>
      </c>
      <c r="W1037" s="38">
        <f>IF($R1037=0,0,MIN(12,IF(AND(ISNUMBER($O1037),$O1037&gt;=1,$O1037&lt;=12),INT($O1037),12),IF(AND(RetireExit="Yes",$U1037&gt;0),$U1037,12),IF(AND(ContractExit="Yes",$V1037&gt;0),$V1037,12)))</f>
        <v/>
      </c>
      <c r="X1037" s="37">
        <f>IF(ISNUMBER($P1037),$P1037,IncPct)</f>
        <v/>
      </c>
      <c r="Y1037" s="39">
        <f>IF($W1037=0,0,MAX(0,MIN($W1037,IncMonth-1))+MAX(0,$W1037-IncMonth+1)*(1+$X1037))</f>
        <v/>
      </c>
      <c r="Z1037" s="40">
        <f>IF($C1037="",0,IFERROR(INDEX(Departments!$B$5:$B$54,MATCH($C1037,Departments!$A$5:$A$54,0)),0))</f>
        <v/>
      </c>
      <c r="AA1037" s="41">
        <f>N($L1037)*$Y1037</f>
        <v/>
      </c>
      <c r="AB1037" s="41">
        <f>N($M1037)*$Y1037</f>
        <v/>
      </c>
      <c r="AC1037" s="41">
        <f>$AA1037*$Z1037</f>
        <v/>
      </c>
      <c r="AD1037" s="41">
        <f>$AA1037*BonusMonths/12</f>
        <v/>
      </c>
      <c r="AE1037" s="41">
        <f>($AA1037+SI_Gross*$AB1037)*IF($Q1037=1,SI_O,SI_E)</f>
        <v/>
      </c>
      <c r="AF1037" s="41">
        <f>IF($Q1037=1,0,$AA1037*EOSB)</f>
        <v/>
      </c>
      <c r="AG1037" s="41">
        <f>$AN1037*$W1037</f>
        <v/>
      </c>
      <c r="AH1037" s="41">
        <f>SUM($AA1037:$AG1037)</f>
        <v/>
      </c>
      <c r="AI1037" s="41">
        <f>12*($AM1037+$AN1037)</f>
        <v/>
      </c>
      <c r="AJ1037" s="41">
        <f>$AM1037*((IncMonth-1)+(13-IncMonth)*(1+$X1037))+12*$AN1037</f>
        <v/>
      </c>
      <c r="AK1037" s="41">
        <f>IF($R1037=1,N($L1037)+N($M1037),0)</f>
        <v/>
      </c>
      <c r="AL1037">
        <f>IF($C1037="","",IF(N($L1037)&lt;=0,"Basic salary missing",IF(ISNA(MATCH($C1037,Departments!$A$5:$A$54,0)),"Department not on Departments sheet",IF(AND($I1037&lt;&gt;"",NOT(ISNUMBER($I1037))),"Date of birth is text, not a date",IF(AND($K1037&lt;&gt;"",NOT(ISNUMBER($K1037))),"Contract end is text, not a date","")))))</f>
        <v/>
      </c>
      <c r="AM1037" s="41">
        <f>IF($R1037=0,0,N($L1037)*(1+$Z1037+BonusMonths/12+IF($Q1037=1,0,EOSB))+N($M1037)+(N($L1037)+SI_Gross*N($M1037))*IF($Q1037=1,SI_O,SI_E))</f>
        <v/>
      </c>
      <c r="AN1037" s="41">
        <f>IF($R1037=0,0,(IF($Q1037=1,MedO,MedE+Ticket)+Training)/12)</f>
        <v/>
      </c>
    </row>
    <row r="1038">
      <c r="I1038" s="35" t="n"/>
      <c r="J1038" s="35" t="n"/>
      <c r="K1038" s="35" t="n"/>
      <c r="L1038" s="36" t="n"/>
      <c r="M1038" s="36" t="n"/>
      <c r="P1038" s="37" t="n"/>
      <c r="Q1038" s="38">
        <f>IF($C1038="",0,IF(OR(LOWER(TRIM($G1038))="omani",LOWER(TRIM($G1038))="oman",LOWER(TRIM($G1038))="om",LOWER(TRIM($G1038))="local"),1,0))</f>
        <v/>
      </c>
      <c r="R1038" s="38">
        <f>IF($C1038="",0,IF(OR(ISNUMBER(SEARCH("resign",$N1038)),ISNUMBER(SEARCH("terminat",$N1038)),ISNUMBER(SEARCH("inactive",$N1038)),ISNUMBER(SEARCH("vacan",$N1038)),ISNUMBER(SEARCH("deceased",$N1038)),ISNUMBER(SEARCH("separated",$N1038))),0,1))</f>
        <v/>
      </c>
      <c r="S1038">
        <f>IF(OR($R1038=0,NOT(ISNUMBER($I1038))),"",IFERROR(DATEDIF($I1038,DATE(FY,1,1),"y"),""))</f>
        <v/>
      </c>
      <c r="T1038">
        <f>IF(OR($R1038=0,NOT(ISNUMBER($J1038))),"",IFERROR(DATEDIF($J1038,DATE(FY,1,1),"y"),0))</f>
        <v/>
      </c>
      <c r="U1038" s="38">
        <f>IF(OR($R1038=0,NOT(ISNUMBER($I1038))),0,IF(YEAR($I1038)+IF($Q1038=1,RetAgeO,RetAgeE)=FY,MONTH($I1038),IF(YEAR($I1038)+IF($Q1038=1,RetAgeO,RetAgeE)&lt;FY,1,0)))</f>
        <v/>
      </c>
      <c r="V1038" s="38">
        <f>IF(OR($R1038=0,NOT(ISNUMBER($K1038))),0,IF(YEAR($K1038)=FY,MONTH($K1038),IF(YEAR($K1038)&lt;FY,1,0)))</f>
        <v/>
      </c>
      <c r="W1038" s="38">
        <f>IF($R1038=0,0,MIN(12,IF(AND(ISNUMBER($O1038),$O1038&gt;=1,$O1038&lt;=12),INT($O1038),12),IF(AND(RetireExit="Yes",$U1038&gt;0),$U1038,12),IF(AND(ContractExit="Yes",$V1038&gt;0),$V1038,12)))</f>
        <v/>
      </c>
      <c r="X1038" s="37">
        <f>IF(ISNUMBER($P1038),$P1038,IncPct)</f>
        <v/>
      </c>
      <c r="Y1038" s="39">
        <f>IF($W1038=0,0,MAX(0,MIN($W1038,IncMonth-1))+MAX(0,$W1038-IncMonth+1)*(1+$X1038))</f>
        <v/>
      </c>
      <c r="Z1038" s="40">
        <f>IF($C1038="",0,IFERROR(INDEX(Departments!$B$5:$B$54,MATCH($C1038,Departments!$A$5:$A$54,0)),0))</f>
        <v/>
      </c>
      <c r="AA1038" s="41">
        <f>N($L1038)*$Y1038</f>
        <v/>
      </c>
      <c r="AB1038" s="41">
        <f>N($M1038)*$Y1038</f>
        <v/>
      </c>
      <c r="AC1038" s="41">
        <f>$AA1038*$Z1038</f>
        <v/>
      </c>
      <c r="AD1038" s="41">
        <f>$AA1038*BonusMonths/12</f>
        <v/>
      </c>
      <c r="AE1038" s="41">
        <f>($AA1038+SI_Gross*$AB1038)*IF($Q1038=1,SI_O,SI_E)</f>
        <v/>
      </c>
      <c r="AF1038" s="41">
        <f>IF($Q1038=1,0,$AA1038*EOSB)</f>
        <v/>
      </c>
      <c r="AG1038" s="41">
        <f>$AN1038*$W1038</f>
        <v/>
      </c>
      <c r="AH1038" s="41">
        <f>SUM($AA1038:$AG1038)</f>
        <v/>
      </c>
      <c r="AI1038" s="41">
        <f>12*($AM1038+$AN1038)</f>
        <v/>
      </c>
      <c r="AJ1038" s="41">
        <f>$AM1038*((IncMonth-1)+(13-IncMonth)*(1+$X1038))+12*$AN1038</f>
        <v/>
      </c>
      <c r="AK1038" s="41">
        <f>IF($R1038=1,N($L1038)+N($M1038),0)</f>
        <v/>
      </c>
      <c r="AL1038">
        <f>IF($C1038="","",IF(N($L1038)&lt;=0,"Basic salary missing",IF(ISNA(MATCH($C1038,Departments!$A$5:$A$54,0)),"Department not on Departments sheet",IF(AND($I1038&lt;&gt;"",NOT(ISNUMBER($I1038))),"Date of birth is text, not a date",IF(AND($K1038&lt;&gt;"",NOT(ISNUMBER($K1038))),"Contract end is text, not a date","")))))</f>
        <v/>
      </c>
      <c r="AM1038" s="41">
        <f>IF($R1038=0,0,N($L1038)*(1+$Z1038+BonusMonths/12+IF($Q1038=1,0,EOSB))+N($M1038)+(N($L1038)+SI_Gross*N($M1038))*IF($Q1038=1,SI_O,SI_E))</f>
        <v/>
      </c>
      <c r="AN1038" s="41">
        <f>IF($R1038=0,0,(IF($Q1038=1,MedO,MedE+Ticket)+Training)/12)</f>
        <v/>
      </c>
    </row>
    <row r="1039">
      <c r="I1039" s="35" t="n"/>
      <c r="J1039" s="35" t="n"/>
      <c r="K1039" s="35" t="n"/>
      <c r="L1039" s="36" t="n"/>
      <c r="M1039" s="36" t="n"/>
      <c r="P1039" s="37" t="n"/>
      <c r="Q1039" s="38">
        <f>IF($C1039="",0,IF(OR(LOWER(TRIM($G1039))="omani",LOWER(TRIM($G1039))="oman",LOWER(TRIM($G1039))="om",LOWER(TRIM($G1039))="local"),1,0))</f>
        <v/>
      </c>
      <c r="R1039" s="38">
        <f>IF($C1039="",0,IF(OR(ISNUMBER(SEARCH("resign",$N1039)),ISNUMBER(SEARCH("terminat",$N1039)),ISNUMBER(SEARCH("inactive",$N1039)),ISNUMBER(SEARCH("vacan",$N1039)),ISNUMBER(SEARCH("deceased",$N1039)),ISNUMBER(SEARCH("separated",$N1039))),0,1))</f>
        <v/>
      </c>
      <c r="S1039">
        <f>IF(OR($R1039=0,NOT(ISNUMBER($I1039))),"",IFERROR(DATEDIF($I1039,DATE(FY,1,1),"y"),""))</f>
        <v/>
      </c>
      <c r="T1039">
        <f>IF(OR($R1039=0,NOT(ISNUMBER($J1039))),"",IFERROR(DATEDIF($J1039,DATE(FY,1,1),"y"),0))</f>
        <v/>
      </c>
      <c r="U1039" s="38">
        <f>IF(OR($R1039=0,NOT(ISNUMBER($I1039))),0,IF(YEAR($I1039)+IF($Q1039=1,RetAgeO,RetAgeE)=FY,MONTH($I1039),IF(YEAR($I1039)+IF($Q1039=1,RetAgeO,RetAgeE)&lt;FY,1,0)))</f>
        <v/>
      </c>
      <c r="V1039" s="38">
        <f>IF(OR($R1039=0,NOT(ISNUMBER($K1039))),0,IF(YEAR($K1039)=FY,MONTH($K1039),IF(YEAR($K1039)&lt;FY,1,0)))</f>
        <v/>
      </c>
      <c r="W1039" s="38">
        <f>IF($R1039=0,0,MIN(12,IF(AND(ISNUMBER($O1039),$O1039&gt;=1,$O1039&lt;=12),INT($O1039),12),IF(AND(RetireExit="Yes",$U1039&gt;0),$U1039,12),IF(AND(ContractExit="Yes",$V1039&gt;0),$V1039,12)))</f>
        <v/>
      </c>
      <c r="X1039" s="37">
        <f>IF(ISNUMBER($P1039),$P1039,IncPct)</f>
        <v/>
      </c>
      <c r="Y1039" s="39">
        <f>IF($W1039=0,0,MAX(0,MIN($W1039,IncMonth-1))+MAX(0,$W1039-IncMonth+1)*(1+$X1039))</f>
        <v/>
      </c>
      <c r="Z1039" s="40">
        <f>IF($C1039="",0,IFERROR(INDEX(Departments!$B$5:$B$54,MATCH($C1039,Departments!$A$5:$A$54,0)),0))</f>
        <v/>
      </c>
      <c r="AA1039" s="41">
        <f>N($L1039)*$Y1039</f>
        <v/>
      </c>
      <c r="AB1039" s="41">
        <f>N($M1039)*$Y1039</f>
        <v/>
      </c>
      <c r="AC1039" s="41">
        <f>$AA1039*$Z1039</f>
        <v/>
      </c>
      <c r="AD1039" s="41">
        <f>$AA1039*BonusMonths/12</f>
        <v/>
      </c>
      <c r="AE1039" s="41">
        <f>($AA1039+SI_Gross*$AB1039)*IF($Q1039=1,SI_O,SI_E)</f>
        <v/>
      </c>
      <c r="AF1039" s="41">
        <f>IF($Q1039=1,0,$AA1039*EOSB)</f>
        <v/>
      </c>
      <c r="AG1039" s="41">
        <f>$AN1039*$W1039</f>
        <v/>
      </c>
      <c r="AH1039" s="41">
        <f>SUM($AA1039:$AG1039)</f>
        <v/>
      </c>
      <c r="AI1039" s="41">
        <f>12*($AM1039+$AN1039)</f>
        <v/>
      </c>
      <c r="AJ1039" s="41">
        <f>$AM1039*((IncMonth-1)+(13-IncMonth)*(1+$X1039))+12*$AN1039</f>
        <v/>
      </c>
      <c r="AK1039" s="41">
        <f>IF($R1039=1,N($L1039)+N($M1039),0)</f>
        <v/>
      </c>
      <c r="AL1039">
        <f>IF($C1039="","",IF(N($L1039)&lt;=0,"Basic salary missing",IF(ISNA(MATCH($C1039,Departments!$A$5:$A$54,0)),"Department not on Departments sheet",IF(AND($I1039&lt;&gt;"",NOT(ISNUMBER($I1039))),"Date of birth is text, not a date",IF(AND($K1039&lt;&gt;"",NOT(ISNUMBER($K1039))),"Contract end is text, not a date","")))))</f>
        <v/>
      </c>
      <c r="AM1039" s="41">
        <f>IF($R1039=0,0,N($L1039)*(1+$Z1039+BonusMonths/12+IF($Q1039=1,0,EOSB))+N($M1039)+(N($L1039)+SI_Gross*N($M1039))*IF($Q1039=1,SI_O,SI_E))</f>
        <v/>
      </c>
      <c r="AN1039" s="41">
        <f>IF($R1039=0,0,(IF($Q1039=1,MedO,MedE+Ticket)+Training)/12)</f>
        <v/>
      </c>
    </row>
    <row r="1040">
      <c r="I1040" s="35" t="n"/>
      <c r="J1040" s="35" t="n"/>
      <c r="K1040" s="35" t="n"/>
      <c r="L1040" s="36" t="n"/>
      <c r="M1040" s="36" t="n"/>
      <c r="P1040" s="37" t="n"/>
      <c r="Q1040" s="38">
        <f>IF($C1040="",0,IF(OR(LOWER(TRIM($G1040))="omani",LOWER(TRIM($G1040))="oman",LOWER(TRIM($G1040))="om",LOWER(TRIM($G1040))="local"),1,0))</f>
        <v/>
      </c>
      <c r="R1040" s="38">
        <f>IF($C1040="",0,IF(OR(ISNUMBER(SEARCH("resign",$N1040)),ISNUMBER(SEARCH("terminat",$N1040)),ISNUMBER(SEARCH("inactive",$N1040)),ISNUMBER(SEARCH("vacan",$N1040)),ISNUMBER(SEARCH("deceased",$N1040)),ISNUMBER(SEARCH("separated",$N1040))),0,1))</f>
        <v/>
      </c>
      <c r="S1040">
        <f>IF(OR($R1040=0,NOT(ISNUMBER($I1040))),"",IFERROR(DATEDIF($I1040,DATE(FY,1,1),"y"),""))</f>
        <v/>
      </c>
      <c r="T1040">
        <f>IF(OR($R1040=0,NOT(ISNUMBER($J1040))),"",IFERROR(DATEDIF($J1040,DATE(FY,1,1),"y"),0))</f>
        <v/>
      </c>
      <c r="U1040" s="38">
        <f>IF(OR($R1040=0,NOT(ISNUMBER($I1040))),0,IF(YEAR($I1040)+IF($Q1040=1,RetAgeO,RetAgeE)=FY,MONTH($I1040),IF(YEAR($I1040)+IF($Q1040=1,RetAgeO,RetAgeE)&lt;FY,1,0)))</f>
        <v/>
      </c>
      <c r="V1040" s="38">
        <f>IF(OR($R1040=0,NOT(ISNUMBER($K1040))),0,IF(YEAR($K1040)=FY,MONTH($K1040),IF(YEAR($K1040)&lt;FY,1,0)))</f>
        <v/>
      </c>
      <c r="W1040" s="38">
        <f>IF($R1040=0,0,MIN(12,IF(AND(ISNUMBER($O1040),$O1040&gt;=1,$O1040&lt;=12),INT($O1040),12),IF(AND(RetireExit="Yes",$U1040&gt;0),$U1040,12),IF(AND(ContractExit="Yes",$V1040&gt;0),$V1040,12)))</f>
        <v/>
      </c>
      <c r="X1040" s="37">
        <f>IF(ISNUMBER($P1040),$P1040,IncPct)</f>
        <v/>
      </c>
      <c r="Y1040" s="39">
        <f>IF($W1040=0,0,MAX(0,MIN($W1040,IncMonth-1))+MAX(0,$W1040-IncMonth+1)*(1+$X1040))</f>
        <v/>
      </c>
      <c r="Z1040" s="40">
        <f>IF($C1040="",0,IFERROR(INDEX(Departments!$B$5:$B$54,MATCH($C1040,Departments!$A$5:$A$54,0)),0))</f>
        <v/>
      </c>
      <c r="AA1040" s="41">
        <f>N($L1040)*$Y1040</f>
        <v/>
      </c>
      <c r="AB1040" s="41">
        <f>N($M1040)*$Y1040</f>
        <v/>
      </c>
      <c r="AC1040" s="41">
        <f>$AA1040*$Z1040</f>
        <v/>
      </c>
      <c r="AD1040" s="41">
        <f>$AA1040*BonusMonths/12</f>
        <v/>
      </c>
      <c r="AE1040" s="41">
        <f>($AA1040+SI_Gross*$AB1040)*IF($Q1040=1,SI_O,SI_E)</f>
        <v/>
      </c>
      <c r="AF1040" s="41">
        <f>IF($Q1040=1,0,$AA1040*EOSB)</f>
        <v/>
      </c>
      <c r="AG1040" s="41">
        <f>$AN1040*$W1040</f>
        <v/>
      </c>
      <c r="AH1040" s="41">
        <f>SUM($AA1040:$AG1040)</f>
        <v/>
      </c>
      <c r="AI1040" s="41">
        <f>12*($AM1040+$AN1040)</f>
        <v/>
      </c>
      <c r="AJ1040" s="41">
        <f>$AM1040*((IncMonth-1)+(13-IncMonth)*(1+$X1040))+12*$AN1040</f>
        <v/>
      </c>
      <c r="AK1040" s="41">
        <f>IF($R1040=1,N($L1040)+N($M1040),0)</f>
        <v/>
      </c>
      <c r="AL1040">
        <f>IF($C1040="","",IF(N($L1040)&lt;=0,"Basic salary missing",IF(ISNA(MATCH($C1040,Departments!$A$5:$A$54,0)),"Department not on Departments sheet",IF(AND($I1040&lt;&gt;"",NOT(ISNUMBER($I1040))),"Date of birth is text, not a date",IF(AND($K1040&lt;&gt;"",NOT(ISNUMBER($K1040))),"Contract end is text, not a date","")))))</f>
        <v/>
      </c>
      <c r="AM1040" s="41">
        <f>IF($R1040=0,0,N($L1040)*(1+$Z1040+BonusMonths/12+IF($Q1040=1,0,EOSB))+N($M1040)+(N($L1040)+SI_Gross*N($M1040))*IF($Q1040=1,SI_O,SI_E))</f>
        <v/>
      </c>
      <c r="AN1040" s="41">
        <f>IF($R1040=0,0,(IF($Q1040=1,MedO,MedE+Ticket)+Training)/12)</f>
        <v/>
      </c>
    </row>
    <row r="1041">
      <c r="I1041" s="35" t="n"/>
      <c r="J1041" s="35" t="n"/>
      <c r="K1041" s="35" t="n"/>
      <c r="L1041" s="36" t="n"/>
      <c r="M1041" s="36" t="n"/>
      <c r="P1041" s="37" t="n"/>
      <c r="Q1041" s="38">
        <f>IF($C1041="",0,IF(OR(LOWER(TRIM($G1041))="omani",LOWER(TRIM($G1041))="oman",LOWER(TRIM($G1041))="om",LOWER(TRIM($G1041))="local"),1,0))</f>
        <v/>
      </c>
      <c r="R1041" s="38">
        <f>IF($C1041="",0,IF(OR(ISNUMBER(SEARCH("resign",$N1041)),ISNUMBER(SEARCH("terminat",$N1041)),ISNUMBER(SEARCH("inactive",$N1041)),ISNUMBER(SEARCH("vacan",$N1041)),ISNUMBER(SEARCH("deceased",$N1041)),ISNUMBER(SEARCH("separated",$N1041))),0,1))</f>
        <v/>
      </c>
      <c r="S1041">
        <f>IF(OR($R1041=0,NOT(ISNUMBER($I1041))),"",IFERROR(DATEDIF($I1041,DATE(FY,1,1),"y"),""))</f>
        <v/>
      </c>
      <c r="T1041">
        <f>IF(OR($R1041=0,NOT(ISNUMBER($J1041))),"",IFERROR(DATEDIF($J1041,DATE(FY,1,1),"y"),0))</f>
        <v/>
      </c>
      <c r="U1041" s="38">
        <f>IF(OR($R1041=0,NOT(ISNUMBER($I1041))),0,IF(YEAR($I1041)+IF($Q1041=1,RetAgeO,RetAgeE)=FY,MONTH($I1041),IF(YEAR($I1041)+IF($Q1041=1,RetAgeO,RetAgeE)&lt;FY,1,0)))</f>
        <v/>
      </c>
      <c r="V1041" s="38">
        <f>IF(OR($R1041=0,NOT(ISNUMBER($K1041))),0,IF(YEAR($K1041)=FY,MONTH($K1041),IF(YEAR($K1041)&lt;FY,1,0)))</f>
        <v/>
      </c>
      <c r="W1041" s="38">
        <f>IF($R1041=0,0,MIN(12,IF(AND(ISNUMBER($O1041),$O1041&gt;=1,$O1041&lt;=12),INT($O1041),12),IF(AND(RetireExit="Yes",$U1041&gt;0),$U1041,12),IF(AND(ContractExit="Yes",$V1041&gt;0),$V1041,12)))</f>
        <v/>
      </c>
      <c r="X1041" s="37">
        <f>IF(ISNUMBER($P1041),$P1041,IncPct)</f>
        <v/>
      </c>
      <c r="Y1041" s="39">
        <f>IF($W1041=0,0,MAX(0,MIN($W1041,IncMonth-1))+MAX(0,$W1041-IncMonth+1)*(1+$X1041))</f>
        <v/>
      </c>
      <c r="Z1041" s="40">
        <f>IF($C1041="",0,IFERROR(INDEX(Departments!$B$5:$B$54,MATCH($C1041,Departments!$A$5:$A$54,0)),0))</f>
        <v/>
      </c>
      <c r="AA1041" s="41">
        <f>N($L1041)*$Y1041</f>
        <v/>
      </c>
      <c r="AB1041" s="41">
        <f>N($M1041)*$Y1041</f>
        <v/>
      </c>
      <c r="AC1041" s="41">
        <f>$AA1041*$Z1041</f>
        <v/>
      </c>
      <c r="AD1041" s="41">
        <f>$AA1041*BonusMonths/12</f>
        <v/>
      </c>
      <c r="AE1041" s="41">
        <f>($AA1041+SI_Gross*$AB1041)*IF($Q1041=1,SI_O,SI_E)</f>
        <v/>
      </c>
      <c r="AF1041" s="41">
        <f>IF($Q1041=1,0,$AA1041*EOSB)</f>
        <v/>
      </c>
      <c r="AG1041" s="41">
        <f>$AN1041*$W1041</f>
        <v/>
      </c>
      <c r="AH1041" s="41">
        <f>SUM($AA1041:$AG1041)</f>
        <v/>
      </c>
      <c r="AI1041" s="41">
        <f>12*($AM1041+$AN1041)</f>
        <v/>
      </c>
      <c r="AJ1041" s="41">
        <f>$AM1041*((IncMonth-1)+(13-IncMonth)*(1+$X1041))+12*$AN1041</f>
        <v/>
      </c>
      <c r="AK1041" s="41">
        <f>IF($R1041=1,N($L1041)+N($M1041),0)</f>
        <v/>
      </c>
      <c r="AL1041">
        <f>IF($C1041="","",IF(N($L1041)&lt;=0,"Basic salary missing",IF(ISNA(MATCH($C1041,Departments!$A$5:$A$54,0)),"Department not on Departments sheet",IF(AND($I1041&lt;&gt;"",NOT(ISNUMBER($I1041))),"Date of birth is text, not a date",IF(AND($K1041&lt;&gt;"",NOT(ISNUMBER($K1041))),"Contract end is text, not a date","")))))</f>
        <v/>
      </c>
      <c r="AM1041" s="41">
        <f>IF($R1041=0,0,N($L1041)*(1+$Z1041+BonusMonths/12+IF($Q1041=1,0,EOSB))+N($M1041)+(N($L1041)+SI_Gross*N($M1041))*IF($Q1041=1,SI_O,SI_E))</f>
        <v/>
      </c>
      <c r="AN1041" s="41">
        <f>IF($R1041=0,0,(IF($Q1041=1,MedO,MedE+Ticket)+Training)/12)</f>
        <v/>
      </c>
    </row>
    <row r="1042">
      <c r="I1042" s="35" t="n"/>
      <c r="J1042" s="35" t="n"/>
      <c r="K1042" s="35" t="n"/>
      <c r="L1042" s="36" t="n"/>
      <c r="M1042" s="36" t="n"/>
      <c r="P1042" s="37" t="n"/>
      <c r="Q1042" s="38">
        <f>IF($C1042="",0,IF(OR(LOWER(TRIM($G1042))="omani",LOWER(TRIM($G1042))="oman",LOWER(TRIM($G1042))="om",LOWER(TRIM($G1042))="local"),1,0))</f>
        <v/>
      </c>
      <c r="R1042" s="38">
        <f>IF($C1042="",0,IF(OR(ISNUMBER(SEARCH("resign",$N1042)),ISNUMBER(SEARCH("terminat",$N1042)),ISNUMBER(SEARCH("inactive",$N1042)),ISNUMBER(SEARCH("vacan",$N1042)),ISNUMBER(SEARCH("deceased",$N1042)),ISNUMBER(SEARCH("separated",$N1042))),0,1))</f>
        <v/>
      </c>
      <c r="S1042">
        <f>IF(OR($R1042=0,NOT(ISNUMBER($I1042))),"",IFERROR(DATEDIF($I1042,DATE(FY,1,1),"y"),""))</f>
        <v/>
      </c>
      <c r="T1042">
        <f>IF(OR($R1042=0,NOT(ISNUMBER($J1042))),"",IFERROR(DATEDIF($J1042,DATE(FY,1,1),"y"),0))</f>
        <v/>
      </c>
      <c r="U1042" s="38">
        <f>IF(OR($R1042=0,NOT(ISNUMBER($I1042))),0,IF(YEAR($I1042)+IF($Q1042=1,RetAgeO,RetAgeE)=FY,MONTH($I1042),IF(YEAR($I1042)+IF($Q1042=1,RetAgeO,RetAgeE)&lt;FY,1,0)))</f>
        <v/>
      </c>
      <c r="V1042" s="38">
        <f>IF(OR($R1042=0,NOT(ISNUMBER($K1042))),0,IF(YEAR($K1042)=FY,MONTH($K1042),IF(YEAR($K1042)&lt;FY,1,0)))</f>
        <v/>
      </c>
      <c r="W1042" s="38">
        <f>IF($R1042=0,0,MIN(12,IF(AND(ISNUMBER($O1042),$O1042&gt;=1,$O1042&lt;=12),INT($O1042),12),IF(AND(RetireExit="Yes",$U1042&gt;0),$U1042,12),IF(AND(ContractExit="Yes",$V1042&gt;0),$V1042,12)))</f>
        <v/>
      </c>
      <c r="X1042" s="37">
        <f>IF(ISNUMBER($P1042),$P1042,IncPct)</f>
        <v/>
      </c>
      <c r="Y1042" s="39">
        <f>IF($W1042=0,0,MAX(0,MIN($W1042,IncMonth-1))+MAX(0,$W1042-IncMonth+1)*(1+$X1042))</f>
        <v/>
      </c>
      <c r="Z1042" s="40">
        <f>IF($C1042="",0,IFERROR(INDEX(Departments!$B$5:$B$54,MATCH($C1042,Departments!$A$5:$A$54,0)),0))</f>
        <v/>
      </c>
      <c r="AA1042" s="41">
        <f>N($L1042)*$Y1042</f>
        <v/>
      </c>
      <c r="AB1042" s="41">
        <f>N($M1042)*$Y1042</f>
        <v/>
      </c>
      <c r="AC1042" s="41">
        <f>$AA1042*$Z1042</f>
        <v/>
      </c>
      <c r="AD1042" s="41">
        <f>$AA1042*BonusMonths/12</f>
        <v/>
      </c>
      <c r="AE1042" s="41">
        <f>($AA1042+SI_Gross*$AB1042)*IF($Q1042=1,SI_O,SI_E)</f>
        <v/>
      </c>
      <c r="AF1042" s="41">
        <f>IF($Q1042=1,0,$AA1042*EOSB)</f>
        <v/>
      </c>
      <c r="AG1042" s="41">
        <f>$AN1042*$W1042</f>
        <v/>
      </c>
      <c r="AH1042" s="41">
        <f>SUM($AA1042:$AG1042)</f>
        <v/>
      </c>
      <c r="AI1042" s="41">
        <f>12*($AM1042+$AN1042)</f>
        <v/>
      </c>
      <c r="AJ1042" s="41">
        <f>$AM1042*((IncMonth-1)+(13-IncMonth)*(1+$X1042))+12*$AN1042</f>
        <v/>
      </c>
      <c r="AK1042" s="41">
        <f>IF($R1042=1,N($L1042)+N($M1042),0)</f>
        <v/>
      </c>
      <c r="AL1042">
        <f>IF($C1042="","",IF(N($L1042)&lt;=0,"Basic salary missing",IF(ISNA(MATCH($C1042,Departments!$A$5:$A$54,0)),"Department not on Departments sheet",IF(AND($I1042&lt;&gt;"",NOT(ISNUMBER($I1042))),"Date of birth is text, not a date",IF(AND($K1042&lt;&gt;"",NOT(ISNUMBER($K1042))),"Contract end is text, not a date","")))))</f>
        <v/>
      </c>
      <c r="AM1042" s="41">
        <f>IF($R1042=0,0,N($L1042)*(1+$Z1042+BonusMonths/12+IF($Q1042=1,0,EOSB))+N($M1042)+(N($L1042)+SI_Gross*N($M1042))*IF($Q1042=1,SI_O,SI_E))</f>
        <v/>
      </c>
      <c r="AN1042" s="41">
        <f>IF($R1042=0,0,(IF($Q1042=1,MedO,MedE+Ticket)+Training)/12)</f>
        <v/>
      </c>
    </row>
    <row r="1043">
      <c r="I1043" s="35" t="n"/>
      <c r="J1043" s="35" t="n"/>
      <c r="K1043" s="35" t="n"/>
      <c r="L1043" s="36" t="n"/>
      <c r="M1043" s="36" t="n"/>
      <c r="P1043" s="37" t="n"/>
      <c r="Q1043" s="38">
        <f>IF($C1043="",0,IF(OR(LOWER(TRIM($G1043))="omani",LOWER(TRIM($G1043))="oman",LOWER(TRIM($G1043))="om",LOWER(TRIM($G1043))="local"),1,0))</f>
        <v/>
      </c>
      <c r="R1043" s="38">
        <f>IF($C1043="",0,IF(OR(ISNUMBER(SEARCH("resign",$N1043)),ISNUMBER(SEARCH("terminat",$N1043)),ISNUMBER(SEARCH("inactive",$N1043)),ISNUMBER(SEARCH("vacan",$N1043)),ISNUMBER(SEARCH("deceased",$N1043)),ISNUMBER(SEARCH("separated",$N1043))),0,1))</f>
        <v/>
      </c>
      <c r="S1043">
        <f>IF(OR($R1043=0,NOT(ISNUMBER($I1043))),"",IFERROR(DATEDIF($I1043,DATE(FY,1,1),"y"),""))</f>
        <v/>
      </c>
      <c r="T1043">
        <f>IF(OR($R1043=0,NOT(ISNUMBER($J1043))),"",IFERROR(DATEDIF($J1043,DATE(FY,1,1),"y"),0))</f>
        <v/>
      </c>
      <c r="U1043" s="38">
        <f>IF(OR($R1043=0,NOT(ISNUMBER($I1043))),0,IF(YEAR($I1043)+IF($Q1043=1,RetAgeO,RetAgeE)=FY,MONTH($I1043),IF(YEAR($I1043)+IF($Q1043=1,RetAgeO,RetAgeE)&lt;FY,1,0)))</f>
        <v/>
      </c>
      <c r="V1043" s="38">
        <f>IF(OR($R1043=0,NOT(ISNUMBER($K1043))),0,IF(YEAR($K1043)=FY,MONTH($K1043),IF(YEAR($K1043)&lt;FY,1,0)))</f>
        <v/>
      </c>
      <c r="W1043" s="38">
        <f>IF($R1043=0,0,MIN(12,IF(AND(ISNUMBER($O1043),$O1043&gt;=1,$O1043&lt;=12),INT($O1043),12),IF(AND(RetireExit="Yes",$U1043&gt;0),$U1043,12),IF(AND(ContractExit="Yes",$V1043&gt;0),$V1043,12)))</f>
        <v/>
      </c>
      <c r="X1043" s="37">
        <f>IF(ISNUMBER($P1043),$P1043,IncPct)</f>
        <v/>
      </c>
      <c r="Y1043" s="39">
        <f>IF($W1043=0,0,MAX(0,MIN($W1043,IncMonth-1))+MAX(0,$W1043-IncMonth+1)*(1+$X1043))</f>
        <v/>
      </c>
      <c r="Z1043" s="40">
        <f>IF($C1043="",0,IFERROR(INDEX(Departments!$B$5:$B$54,MATCH($C1043,Departments!$A$5:$A$54,0)),0))</f>
        <v/>
      </c>
      <c r="AA1043" s="41">
        <f>N($L1043)*$Y1043</f>
        <v/>
      </c>
      <c r="AB1043" s="41">
        <f>N($M1043)*$Y1043</f>
        <v/>
      </c>
      <c r="AC1043" s="41">
        <f>$AA1043*$Z1043</f>
        <v/>
      </c>
      <c r="AD1043" s="41">
        <f>$AA1043*BonusMonths/12</f>
        <v/>
      </c>
      <c r="AE1043" s="41">
        <f>($AA1043+SI_Gross*$AB1043)*IF($Q1043=1,SI_O,SI_E)</f>
        <v/>
      </c>
      <c r="AF1043" s="41">
        <f>IF($Q1043=1,0,$AA1043*EOSB)</f>
        <v/>
      </c>
      <c r="AG1043" s="41">
        <f>$AN1043*$W1043</f>
        <v/>
      </c>
      <c r="AH1043" s="41">
        <f>SUM($AA1043:$AG1043)</f>
        <v/>
      </c>
      <c r="AI1043" s="41">
        <f>12*($AM1043+$AN1043)</f>
        <v/>
      </c>
      <c r="AJ1043" s="41">
        <f>$AM1043*((IncMonth-1)+(13-IncMonth)*(1+$X1043))+12*$AN1043</f>
        <v/>
      </c>
      <c r="AK1043" s="41">
        <f>IF($R1043=1,N($L1043)+N($M1043),0)</f>
        <v/>
      </c>
      <c r="AL1043">
        <f>IF($C1043="","",IF(N($L1043)&lt;=0,"Basic salary missing",IF(ISNA(MATCH($C1043,Departments!$A$5:$A$54,0)),"Department not on Departments sheet",IF(AND($I1043&lt;&gt;"",NOT(ISNUMBER($I1043))),"Date of birth is text, not a date",IF(AND($K1043&lt;&gt;"",NOT(ISNUMBER($K1043))),"Contract end is text, not a date","")))))</f>
        <v/>
      </c>
      <c r="AM1043" s="41">
        <f>IF($R1043=0,0,N($L1043)*(1+$Z1043+BonusMonths/12+IF($Q1043=1,0,EOSB))+N($M1043)+(N($L1043)+SI_Gross*N($M1043))*IF($Q1043=1,SI_O,SI_E))</f>
        <v/>
      </c>
      <c r="AN1043" s="41">
        <f>IF($R1043=0,0,(IF($Q1043=1,MedO,MedE+Ticket)+Training)/12)</f>
        <v/>
      </c>
    </row>
    <row r="1044">
      <c r="I1044" s="35" t="n"/>
      <c r="J1044" s="35" t="n"/>
      <c r="K1044" s="35" t="n"/>
      <c r="L1044" s="36" t="n"/>
      <c r="M1044" s="36" t="n"/>
      <c r="P1044" s="37" t="n"/>
      <c r="Q1044" s="38">
        <f>IF($C1044="",0,IF(OR(LOWER(TRIM($G1044))="omani",LOWER(TRIM($G1044))="oman",LOWER(TRIM($G1044))="om",LOWER(TRIM($G1044))="local"),1,0))</f>
        <v/>
      </c>
      <c r="R1044" s="38">
        <f>IF($C1044="",0,IF(OR(ISNUMBER(SEARCH("resign",$N1044)),ISNUMBER(SEARCH("terminat",$N1044)),ISNUMBER(SEARCH("inactive",$N1044)),ISNUMBER(SEARCH("vacan",$N1044)),ISNUMBER(SEARCH("deceased",$N1044)),ISNUMBER(SEARCH("separated",$N1044))),0,1))</f>
        <v/>
      </c>
      <c r="S1044">
        <f>IF(OR($R1044=0,NOT(ISNUMBER($I1044))),"",IFERROR(DATEDIF($I1044,DATE(FY,1,1),"y"),""))</f>
        <v/>
      </c>
      <c r="T1044">
        <f>IF(OR($R1044=0,NOT(ISNUMBER($J1044))),"",IFERROR(DATEDIF($J1044,DATE(FY,1,1),"y"),0))</f>
        <v/>
      </c>
      <c r="U1044" s="38">
        <f>IF(OR($R1044=0,NOT(ISNUMBER($I1044))),0,IF(YEAR($I1044)+IF($Q1044=1,RetAgeO,RetAgeE)=FY,MONTH($I1044),IF(YEAR($I1044)+IF($Q1044=1,RetAgeO,RetAgeE)&lt;FY,1,0)))</f>
        <v/>
      </c>
      <c r="V1044" s="38">
        <f>IF(OR($R1044=0,NOT(ISNUMBER($K1044))),0,IF(YEAR($K1044)=FY,MONTH($K1044),IF(YEAR($K1044)&lt;FY,1,0)))</f>
        <v/>
      </c>
      <c r="W1044" s="38">
        <f>IF($R1044=0,0,MIN(12,IF(AND(ISNUMBER($O1044),$O1044&gt;=1,$O1044&lt;=12),INT($O1044),12),IF(AND(RetireExit="Yes",$U1044&gt;0),$U1044,12),IF(AND(ContractExit="Yes",$V1044&gt;0),$V1044,12)))</f>
        <v/>
      </c>
      <c r="X1044" s="37">
        <f>IF(ISNUMBER($P1044),$P1044,IncPct)</f>
        <v/>
      </c>
      <c r="Y1044" s="39">
        <f>IF($W1044=0,0,MAX(0,MIN($W1044,IncMonth-1))+MAX(0,$W1044-IncMonth+1)*(1+$X1044))</f>
        <v/>
      </c>
      <c r="Z1044" s="40">
        <f>IF($C1044="",0,IFERROR(INDEX(Departments!$B$5:$B$54,MATCH($C1044,Departments!$A$5:$A$54,0)),0))</f>
        <v/>
      </c>
      <c r="AA1044" s="41">
        <f>N($L1044)*$Y1044</f>
        <v/>
      </c>
      <c r="AB1044" s="41">
        <f>N($M1044)*$Y1044</f>
        <v/>
      </c>
      <c r="AC1044" s="41">
        <f>$AA1044*$Z1044</f>
        <v/>
      </c>
      <c r="AD1044" s="41">
        <f>$AA1044*BonusMonths/12</f>
        <v/>
      </c>
      <c r="AE1044" s="41">
        <f>($AA1044+SI_Gross*$AB1044)*IF($Q1044=1,SI_O,SI_E)</f>
        <v/>
      </c>
      <c r="AF1044" s="41">
        <f>IF($Q1044=1,0,$AA1044*EOSB)</f>
        <v/>
      </c>
      <c r="AG1044" s="41">
        <f>$AN1044*$W1044</f>
        <v/>
      </c>
      <c r="AH1044" s="41">
        <f>SUM($AA1044:$AG1044)</f>
        <v/>
      </c>
      <c r="AI1044" s="41">
        <f>12*($AM1044+$AN1044)</f>
        <v/>
      </c>
      <c r="AJ1044" s="41">
        <f>$AM1044*((IncMonth-1)+(13-IncMonth)*(1+$X1044))+12*$AN1044</f>
        <v/>
      </c>
      <c r="AK1044" s="41">
        <f>IF($R1044=1,N($L1044)+N($M1044),0)</f>
        <v/>
      </c>
      <c r="AL1044">
        <f>IF($C1044="","",IF(N($L1044)&lt;=0,"Basic salary missing",IF(ISNA(MATCH($C1044,Departments!$A$5:$A$54,0)),"Department not on Departments sheet",IF(AND($I1044&lt;&gt;"",NOT(ISNUMBER($I1044))),"Date of birth is text, not a date",IF(AND($K1044&lt;&gt;"",NOT(ISNUMBER($K1044))),"Contract end is text, not a date","")))))</f>
        <v/>
      </c>
      <c r="AM1044" s="41">
        <f>IF($R1044=0,0,N($L1044)*(1+$Z1044+BonusMonths/12+IF($Q1044=1,0,EOSB))+N($M1044)+(N($L1044)+SI_Gross*N($M1044))*IF($Q1044=1,SI_O,SI_E))</f>
        <v/>
      </c>
      <c r="AN1044" s="41">
        <f>IF($R1044=0,0,(IF($Q1044=1,MedO,MedE+Ticket)+Training)/12)</f>
        <v/>
      </c>
    </row>
    <row r="1045">
      <c r="I1045" s="35" t="n"/>
      <c r="J1045" s="35" t="n"/>
      <c r="K1045" s="35" t="n"/>
      <c r="L1045" s="36" t="n"/>
      <c r="M1045" s="36" t="n"/>
      <c r="P1045" s="37" t="n"/>
      <c r="Q1045" s="38">
        <f>IF($C1045="",0,IF(OR(LOWER(TRIM($G1045))="omani",LOWER(TRIM($G1045))="oman",LOWER(TRIM($G1045))="om",LOWER(TRIM($G1045))="local"),1,0))</f>
        <v/>
      </c>
      <c r="R1045" s="38">
        <f>IF($C1045="",0,IF(OR(ISNUMBER(SEARCH("resign",$N1045)),ISNUMBER(SEARCH("terminat",$N1045)),ISNUMBER(SEARCH("inactive",$N1045)),ISNUMBER(SEARCH("vacan",$N1045)),ISNUMBER(SEARCH("deceased",$N1045)),ISNUMBER(SEARCH("separated",$N1045))),0,1))</f>
        <v/>
      </c>
      <c r="S1045">
        <f>IF(OR($R1045=0,NOT(ISNUMBER($I1045))),"",IFERROR(DATEDIF($I1045,DATE(FY,1,1),"y"),""))</f>
        <v/>
      </c>
      <c r="T1045">
        <f>IF(OR($R1045=0,NOT(ISNUMBER($J1045))),"",IFERROR(DATEDIF($J1045,DATE(FY,1,1),"y"),0))</f>
        <v/>
      </c>
      <c r="U1045" s="38">
        <f>IF(OR($R1045=0,NOT(ISNUMBER($I1045))),0,IF(YEAR($I1045)+IF($Q1045=1,RetAgeO,RetAgeE)=FY,MONTH($I1045),IF(YEAR($I1045)+IF($Q1045=1,RetAgeO,RetAgeE)&lt;FY,1,0)))</f>
        <v/>
      </c>
      <c r="V1045" s="38">
        <f>IF(OR($R1045=0,NOT(ISNUMBER($K1045))),0,IF(YEAR($K1045)=FY,MONTH($K1045),IF(YEAR($K1045)&lt;FY,1,0)))</f>
        <v/>
      </c>
      <c r="W1045" s="38">
        <f>IF($R1045=0,0,MIN(12,IF(AND(ISNUMBER($O1045),$O1045&gt;=1,$O1045&lt;=12),INT($O1045),12),IF(AND(RetireExit="Yes",$U1045&gt;0),$U1045,12),IF(AND(ContractExit="Yes",$V1045&gt;0),$V1045,12)))</f>
        <v/>
      </c>
      <c r="X1045" s="37">
        <f>IF(ISNUMBER($P1045),$P1045,IncPct)</f>
        <v/>
      </c>
      <c r="Y1045" s="39">
        <f>IF($W1045=0,0,MAX(0,MIN($W1045,IncMonth-1))+MAX(0,$W1045-IncMonth+1)*(1+$X1045))</f>
        <v/>
      </c>
      <c r="Z1045" s="40">
        <f>IF($C1045="",0,IFERROR(INDEX(Departments!$B$5:$B$54,MATCH($C1045,Departments!$A$5:$A$54,0)),0))</f>
        <v/>
      </c>
      <c r="AA1045" s="41">
        <f>N($L1045)*$Y1045</f>
        <v/>
      </c>
      <c r="AB1045" s="41">
        <f>N($M1045)*$Y1045</f>
        <v/>
      </c>
      <c r="AC1045" s="41">
        <f>$AA1045*$Z1045</f>
        <v/>
      </c>
      <c r="AD1045" s="41">
        <f>$AA1045*BonusMonths/12</f>
        <v/>
      </c>
      <c r="AE1045" s="41">
        <f>($AA1045+SI_Gross*$AB1045)*IF($Q1045=1,SI_O,SI_E)</f>
        <v/>
      </c>
      <c r="AF1045" s="41">
        <f>IF($Q1045=1,0,$AA1045*EOSB)</f>
        <v/>
      </c>
      <c r="AG1045" s="41">
        <f>$AN1045*$W1045</f>
        <v/>
      </c>
      <c r="AH1045" s="41">
        <f>SUM($AA1045:$AG1045)</f>
        <v/>
      </c>
      <c r="AI1045" s="41">
        <f>12*($AM1045+$AN1045)</f>
        <v/>
      </c>
      <c r="AJ1045" s="41">
        <f>$AM1045*((IncMonth-1)+(13-IncMonth)*(1+$X1045))+12*$AN1045</f>
        <v/>
      </c>
      <c r="AK1045" s="41">
        <f>IF($R1045=1,N($L1045)+N($M1045),0)</f>
        <v/>
      </c>
      <c r="AL1045">
        <f>IF($C1045="","",IF(N($L1045)&lt;=0,"Basic salary missing",IF(ISNA(MATCH($C1045,Departments!$A$5:$A$54,0)),"Department not on Departments sheet",IF(AND($I1045&lt;&gt;"",NOT(ISNUMBER($I1045))),"Date of birth is text, not a date",IF(AND($K1045&lt;&gt;"",NOT(ISNUMBER($K1045))),"Contract end is text, not a date","")))))</f>
        <v/>
      </c>
      <c r="AM1045" s="41">
        <f>IF($R1045=0,0,N($L1045)*(1+$Z1045+BonusMonths/12+IF($Q1045=1,0,EOSB))+N($M1045)+(N($L1045)+SI_Gross*N($M1045))*IF($Q1045=1,SI_O,SI_E))</f>
        <v/>
      </c>
      <c r="AN1045" s="41">
        <f>IF($R1045=0,0,(IF($Q1045=1,MedO,MedE+Ticket)+Training)/12)</f>
        <v/>
      </c>
    </row>
    <row r="1046">
      <c r="I1046" s="35" t="n"/>
      <c r="J1046" s="35" t="n"/>
      <c r="K1046" s="35" t="n"/>
      <c r="L1046" s="36" t="n"/>
      <c r="M1046" s="36" t="n"/>
      <c r="P1046" s="37" t="n"/>
      <c r="Q1046" s="38">
        <f>IF($C1046="",0,IF(OR(LOWER(TRIM($G1046))="omani",LOWER(TRIM($G1046))="oman",LOWER(TRIM($G1046))="om",LOWER(TRIM($G1046))="local"),1,0))</f>
        <v/>
      </c>
      <c r="R1046" s="38">
        <f>IF($C1046="",0,IF(OR(ISNUMBER(SEARCH("resign",$N1046)),ISNUMBER(SEARCH("terminat",$N1046)),ISNUMBER(SEARCH("inactive",$N1046)),ISNUMBER(SEARCH("vacan",$N1046)),ISNUMBER(SEARCH("deceased",$N1046)),ISNUMBER(SEARCH("separated",$N1046))),0,1))</f>
        <v/>
      </c>
      <c r="S1046">
        <f>IF(OR($R1046=0,NOT(ISNUMBER($I1046))),"",IFERROR(DATEDIF($I1046,DATE(FY,1,1),"y"),""))</f>
        <v/>
      </c>
      <c r="T1046">
        <f>IF(OR($R1046=0,NOT(ISNUMBER($J1046))),"",IFERROR(DATEDIF($J1046,DATE(FY,1,1),"y"),0))</f>
        <v/>
      </c>
      <c r="U1046" s="38">
        <f>IF(OR($R1046=0,NOT(ISNUMBER($I1046))),0,IF(YEAR($I1046)+IF($Q1046=1,RetAgeO,RetAgeE)=FY,MONTH($I1046),IF(YEAR($I1046)+IF($Q1046=1,RetAgeO,RetAgeE)&lt;FY,1,0)))</f>
        <v/>
      </c>
      <c r="V1046" s="38">
        <f>IF(OR($R1046=0,NOT(ISNUMBER($K1046))),0,IF(YEAR($K1046)=FY,MONTH($K1046),IF(YEAR($K1046)&lt;FY,1,0)))</f>
        <v/>
      </c>
      <c r="W1046" s="38">
        <f>IF($R1046=0,0,MIN(12,IF(AND(ISNUMBER($O1046),$O1046&gt;=1,$O1046&lt;=12),INT($O1046),12),IF(AND(RetireExit="Yes",$U1046&gt;0),$U1046,12),IF(AND(ContractExit="Yes",$V1046&gt;0),$V1046,12)))</f>
        <v/>
      </c>
      <c r="X1046" s="37">
        <f>IF(ISNUMBER($P1046),$P1046,IncPct)</f>
        <v/>
      </c>
      <c r="Y1046" s="39">
        <f>IF($W1046=0,0,MAX(0,MIN($W1046,IncMonth-1))+MAX(0,$W1046-IncMonth+1)*(1+$X1046))</f>
        <v/>
      </c>
      <c r="Z1046" s="40">
        <f>IF($C1046="",0,IFERROR(INDEX(Departments!$B$5:$B$54,MATCH($C1046,Departments!$A$5:$A$54,0)),0))</f>
        <v/>
      </c>
      <c r="AA1046" s="41">
        <f>N($L1046)*$Y1046</f>
        <v/>
      </c>
      <c r="AB1046" s="41">
        <f>N($M1046)*$Y1046</f>
        <v/>
      </c>
      <c r="AC1046" s="41">
        <f>$AA1046*$Z1046</f>
        <v/>
      </c>
      <c r="AD1046" s="41">
        <f>$AA1046*BonusMonths/12</f>
        <v/>
      </c>
      <c r="AE1046" s="41">
        <f>($AA1046+SI_Gross*$AB1046)*IF($Q1046=1,SI_O,SI_E)</f>
        <v/>
      </c>
      <c r="AF1046" s="41">
        <f>IF($Q1046=1,0,$AA1046*EOSB)</f>
        <v/>
      </c>
      <c r="AG1046" s="41">
        <f>$AN1046*$W1046</f>
        <v/>
      </c>
      <c r="AH1046" s="41">
        <f>SUM($AA1046:$AG1046)</f>
        <v/>
      </c>
      <c r="AI1046" s="41">
        <f>12*($AM1046+$AN1046)</f>
        <v/>
      </c>
      <c r="AJ1046" s="41">
        <f>$AM1046*((IncMonth-1)+(13-IncMonth)*(1+$X1046))+12*$AN1046</f>
        <v/>
      </c>
      <c r="AK1046" s="41">
        <f>IF($R1046=1,N($L1046)+N($M1046),0)</f>
        <v/>
      </c>
      <c r="AL1046">
        <f>IF($C1046="","",IF(N($L1046)&lt;=0,"Basic salary missing",IF(ISNA(MATCH($C1046,Departments!$A$5:$A$54,0)),"Department not on Departments sheet",IF(AND($I1046&lt;&gt;"",NOT(ISNUMBER($I1046))),"Date of birth is text, not a date",IF(AND($K1046&lt;&gt;"",NOT(ISNUMBER($K1046))),"Contract end is text, not a date","")))))</f>
        <v/>
      </c>
      <c r="AM1046" s="41">
        <f>IF($R1046=0,0,N($L1046)*(1+$Z1046+BonusMonths/12+IF($Q1046=1,0,EOSB))+N($M1046)+(N($L1046)+SI_Gross*N($M1046))*IF($Q1046=1,SI_O,SI_E))</f>
        <v/>
      </c>
      <c r="AN1046" s="41">
        <f>IF($R1046=0,0,(IF($Q1046=1,MedO,MedE+Ticket)+Training)/12)</f>
        <v/>
      </c>
    </row>
    <row r="1047">
      <c r="I1047" s="35" t="n"/>
      <c r="J1047" s="35" t="n"/>
      <c r="K1047" s="35" t="n"/>
      <c r="L1047" s="36" t="n"/>
      <c r="M1047" s="36" t="n"/>
      <c r="P1047" s="37" t="n"/>
      <c r="Q1047" s="38">
        <f>IF($C1047="",0,IF(OR(LOWER(TRIM($G1047))="omani",LOWER(TRIM($G1047))="oman",LOWER(TRIM($G1047))="om",LOWER(TRIM($G1047))="local"),1,0))</f>
        <v/>
      </c>
      <c r="R1047" s="38">
        <f>IF($C1047="",0,IF(OR(ISNUMBER(SEARCH("resign",$N1047)),ISNUMBER(SEARCH("terminat",$N1047)),ISNUMBER(SEARCH("inactive",$N1047)),ISNUMBER(SEARCH("vacan",$N1047)),ISNUMBER(SEARCH("deceased",$N1047)),ISNUMBER(SEARCH("separated",$N1047))),0,1))</f>
        <v/>
      </c>
      <c r="S1047">
        <f>IF(OR($R1047=0,NOT(ISNUMBER($I1047))),"",IFERROR(DATEDIF($I1047,DATE(FY,1,1),"y"),""))</f>
        <v/>
      </c>
      <c r="T1047">
        <f>IF(OR($R1047=0,NOT(ISNUMBER($J1047))),"",IFERROR(DATEDIF($J1047,DATE(FY,1,1),"y"),0))</f>
        <v/>
      </c>
      <c r="U1047" s="38">
        <f>IF(OR($R1047=0,NOT(ISNUMBER($I1047))),0,IF(YEAR($I1047)+IF($Q1047=1,RetAgeO,RetAgeE)=FY,MONTH($I1047),IF(YEAR($I1047)+IF($Q1047=1,RetAgeO,RetAgeE)&lt;FY,1,0)))</f>
        <v/>
      </c>
      <c r="V1047" s="38">
        <f>IF(OR($R1047=0,NOT(ISNUMBER($K1047))),0,IF(YEAR($K1047)=FY,MONTH($K1047),IF(YEAR($K1047)&lt;FY,1,0)))</f>
        <v/>
      </c>
      <c r="W1047" s="38">
        <f>IF($R1047=0,0,MIN(12,IF(AND(ISNUMBER($O1047),$O1047&gt;=1,$O1047&lt;=12),INT($O1047),12),IF(AND(RetireExit="Yes",$U1047&gt;0),$U1047,12),IF(AND(ContractExit="Yes",$V1047&gt;0),$V1047,12)))</f>
        <v/>
      </c>
      <c r="X1047" s="37">
        <f>IF(ISNUMBER($P1047),$P1047,IncPct)</f>
        <v/>
      </c>
      <c r="Y1047" s="39">
        <f>IF($W1047=0,0,MAX(0,MIN($W1047,IncMonth-1))+MAX(0,$W1047-IncMonth+1)*(1+$X1047))</f>
        <v/>
      </c>
      <c r="Z1047" s="40">
        <f>IF($C1047="",0,IFERROR(INDEX(Departments!$B$5:$B$54,MATCH($C1047,Departments!$A$5:$A$54,0)),0))</f>
        <v/>
      </c>
      <c r="AA1047" s="41">
        <f>N($L1047)*$Y1047</f>
        <v/>
      </c>
      <c r="AB1047" s="41">
        <f>N($M1047)*$Y1047</f>
        <v/>
      </c>
      <c r="AC1047" s="41">
        <f>$AA1047*$Z1047</f>
        <v/>
      </c>
      <c r="AD1047" s="41">
        <f>$AA1047*BonusMonths/12</f>
        <v/>
      </c>
      <c r="AE1047" s="41">
        <f>($AA1047+SI_Gross*$AB1047)*IF($Q1047=1,SI_O,SI_E)</f>
        <v/>
      </c>
      <c r="AF1047" s="41">
        <f>IF($Q1047=1,0,$AA1047*EOSB)</f>
        <v/>
      </c>
      <c r="AG1047" s="41">
        <f>$AN1047*$W1047</f>
        <v/>
      </c>
      <c r="AH1047" s="41">
        <f>SUM($AA1047:$AG1047)</f>
        <v/>
      </c>
      <c r="AI1047" s="41">
        <f>12*($AM1047+$AN1047)</f>
        <v/>
      </c>
      <c r="AJ1047" s="41">
        <f>$AM1047*((IncMonth-1)+(13-IncMonth)*(1+$X1047))+12*$AN1047</f>
        <v/>
      </c>
      <c r="AK1047" s="41">
        <f>IF($R1047=1,N($L1047)+N($M1047),0)</f>
        <v/>
      </c>
      <c r="AL1047">
        <f>IF($C1047="","",IF(N($L1047)&lt;=0,"Basic salary missing",IF(ISNA(MATCH($C1047,Departments!$A$5:$A$54,0)),"Department not on Departments sheet",IF(AND($I1047&lt;&gt;"",NOT(ISNUMBER($I1047))),"Date of birth is text, not a date",IF(AND($K1047&lt;&gt;"",NOT(ISNUMBER($K1047))),"Contract end is text, not a date","")))))</f>
        <v/>
      </c>
      <c r="AM1047" s="41">
        <f>IF($R1047=0,0,N($L1047)*(1+$Z1047+BonusMonths/12+IF($Q1047=1,0,EOSB))+N($M1047)+(N($L1047)+SI_Gross*N($M1047))*IF($Q1047=1,SI_O,SI_E))</f>
        <v/>
      </c>
      <c r="AN1047" s="41">
        <f>IF($R1047=0,0,(IF($Q1047=1,MedO,MedE+Ticket)+Training)/12)</f>
        <v/>
      </c>
    </row>
    <row r="1048">
      <c r="I1048" s="35" t="n"/>
      <c r="J1048" s="35" t="n"/>
      <c r="K1048" s="35" t="n"/>
      <c r="L1048" s="36" t="n"/>
      <c r="M1048" s="36" t="n"/>
      <c r="P1048" s="37" t="n"/>
      <c r="Q1048" s="38">
        <f>IF($C1048="",0,IF(OR(LOWER(TRIM($G1048))="omani",LOWER(TRIM($G1048))="oman",LOWER(TRIM($G1048))="om",LOWER(TRIM($G1048))="local"),1,0))</f>
        <v/>
      </c>
      <c r="R1048" s="38">
        <f>IF($C1048="",0,IF(OR(ISNUMBER(SEARCH("resign",$N1048)),ISNUMBER(SEARCH("terminat",$N1048)),ISNUMBER(SEARCH("inactive",$N1048)),ISNUMBER(SEARCH("vacan",$N1048)),ISNUMBER(SEARCH("deceased",$N1048)),ISNUMBER(SEARCH("separated",$N1048))),0,1))</f>
        <v/>
      </c>
      <c r="S1048">
        <f>IF(OR($R1048=0,NOT(ISNUMBER($I1048))),"",IFERROR(DATEDIF($I1048,DATE(FY,1,1),"y"),""))</f>
        <v/>
      </c>
      <c r="T1048">
        <f>IF(OR($R1048=0,NOT(ISNUMBER($J1048))),"",IFERROR(DATEDIF($J1048,DATE(FY,1,1),"y"),0))</f>
        <v/>
      </c>
      <c r="U1048" s="38">
        <f>IF(OR($R1048=0,NOT(ISNUMBER($I1048))),0,IF(YEAR($I1048)+IF($Q1048=1,RetAgeO,RetAgeE)=FY,MONTH($I1048),IF(YEAR($I1048)+IF($Q1048=1,RetAgeO,RetAgeE)&lt;FY,1,0)))</f>
        <v/>
      </c>
      <c r="V1048" s="38">
        <f>IF(OR($R1048=0,NOT(ISNUMBER($K1048))),0,IF(YEAR($K1048)=FY,MONTH($K1048),IF(YEAR($K1048)&lt;FY,1,0)))</f>
        <v/>
      </c>
      <c r="W1048" s="38">
        <f>IF($R1048=0,0,MIN(12,IF(AND(ISNUMBER($O1048),$O1048&gt;=1,$O1048&lt;=12),INT($O1048),12),IF(AND(RetireExit="Yes",$U1048&gt;0),$U1048,12),IF(AND(ContractExit="Yes",$V1048&gt;0),$V1048,12)))</f>
        <v/>
      </c>
      <c r="X1048" s="37">
        <f>IF(ISNUMBER($P1048),$P1048,IncPct)</f>
        <v/>
      </c>
      <c r="Y1048" s="39">
        <f>IF($W1048=0,0,MAX(0,MIN($W1048,IncMonth-1))+MAX(0,$W1048-IncMonth+1)*(1+$X1048))</f>
        <v/>
      </c>
      <c r="Z1048" s="40">
        <f>IF($C1048="",0,IFERROR(INDEX(Departments!$B$5:$B$54,MATCH($C1048,Departments!$A$5:$A$54,0)),0))</f>
        <v/>
      </c>
      <c r="AA1048" s="41">
        <f>N($L1048)*$Y1048</f>
        <v/>
      </c>
      <c r="AB1048" s="41">
        <f>N($M1048)*$Y1048</f>
        <v/>
      </c>
      <c r="AC1048" s="41">
        <f>$AA1048*$Z1048</f>
        <v/>
      </c>
      <c r="AD1048" s="41">
        <f>$AA1048*BonusMonths/12</f>
        <v/>
      </c>
      <c r="AE1048" s="41">
        <f>($AA1048+SI_Gross*$AB1048)*IF($Q1048=1,SI_O,SI_E)</f>
        <v/>
      </c>
      <c r="AF1048" s="41">
        <f>IF($Q1048=1,0,$AA1048*EOSB)</f>
        <v/>
      </c>
      <c r="AG1048" s="41">
        <f>$AN1048*$W1048</f>
        <v/>
      </c>
      <c r="AH1048" s="41">
        <f>SUM($AA1048:$AG1048)</f>
        <v/>
      </c>
      <c r="AI1048" s="41">
        <f>12*($AM1048+$AN1048)</f>
        <v/>
      </c>
      <c r="AJ1048" s="41">
        <f>$AM1048*((IncMonth-1)+(13-IncMonth)*(1+$X1048))+12*$AN1048</f>
        <v/>
      </c>
      <c r="AK1048" s="41">
        <f>IF($R1048=1,N($L1048)+N($M1048),0)</f>
        <v/>
      </c>
      <c r="AL1048">
        <f>IF($C1048="","",IF(N($L1048)&lt;=0,"Basic salary missing",IF(ISNA(MATCH($C1048,Departments!$A$5:$A$54,0)),"Department not on Departments sheet",IF(AND($I1048&lt;&gt;"",NOT(ISNUMBER($I1048))),"Date of birth is text, not a date",IF(AND($K1048&lt;&gt;"",NOT(ISNUMBER($K1048))),"Contract end is text, not a date","")))))</f>
        <v/>
      </c>
      <c r="AM1048" s="41">
        <f>IF($R1048=0,0,N($L1048)*(1+$Z1048+BonusMonths/12+IF($Q1048=1,0,EOSB))+N($M1048)+(N($L1048)+SI_Gross*N($M1048))*IF($Q1048=1,SI_O,SI_E))</f>
        <v/>
      </c>
      <c r="AN1048" s="41">
        <f>IF($R1048=0,0,(IF($Q1048=1,MedO,MedE+Ticket)+Training)/12)</f>
        <v/>
      </c>
    </row>
    <row r="1049">
      <c r="I1049" s="35" t="n"/>
      <c r="J1049" s="35" t="n"/>
      <c r="K1049" s="35" t="n"/>
      <c r="L1049" s="36" t="n"/>
      <c r="M1049" s="36" t="n"/>
      <c r="P1049" s="37" t="n"/>
      <c r="Q1049" s="38">
        <f>IF($C1049="",0,IF(OR(LOWER(TRIM($G1049))="omani",LOWER(TRIM($G1049))="oman",LOWER(TRIM($G1049))="om",LOWER(TRIM($G1049))="local"),1,0))</f>
        <v/>
      </c>
      <c r="R1049" s="38">
        <f>IF($C1049="",0,IF(OR(ISNUMBER(SEARCH("resign",$N1049)),ISNUMBER(SEARCH("terminat",$N1049)),ISNUMBER(SEARCH("inactive",$N1049)),ISNUMBER(SEARCH("vacan",$N1049)),ISNUMBER(SEARCH("deceased",$N1049)),ISNUMBER(SEARCH("separated",$N1049))),0,1))</f>
        <v/>
      </c>
      <c r="S1049">
        <f>IF(OR($R1049=0,NOT(ISNUMBER($I1049))),"",IFERROR(DATEDIF($I1049,DATE(FY,1,1),"y"),""))</f>
        <v/>
      </c>
      <c r="T1049">
        <f>IF(OR($R1049=0,NOT(ISNUMBER($J1049))),"",IFERROR(DATEDIF($J1049,DATE(FY,1,1),"y"),0))</f>
        <v/>
      </c>
      <c r="U1049" s="38">
        <f>IF(OR($R1049=0,NOT(ISNUMBER($I1049))),0,IF(YEAR($I1049)+IF($Q1049=1,RetAgeO,RetAgeE)=FY,MONTH($I1049),IF(YEAR($I1049)+IF($Q1049=1,RetAgeO,RetAgeE)&lt;FY,1,0)))</f>
        <v/>
      </c>
      <c r="V1049" s="38">
        <f>IF(OR($R1049=0,NOT(ISNUMBER($K1049))),0,IF(YEAR($K1049)=FY,MONTH($K1049),IF(YEAR($K1049)&lt;FY,1,0)))</f>
        <v/>
      </c>
      <c r="W1049" s="38">
        <f>IF($R1049=0,0,MIN(12,IF(AND(ISNUMBER($O1049),$O1049&gt;=1,$O1049&lt;=12),INT($O1049),12),IF(AND(RetireExit="Yes",$U1049&gt;0),$U1049,12),IF(AND(ContractExit="Yes",$V1049&gt;0),$V1049,12)))</f>
        <v/>
      </c>
      <c r="X1049" s="37">
        <f>IF(ISNUMBER($P1049),$P1049,IncPct)</f>
        <v/>
      </c>
      <c r="Y1049" s="39">
        <f>IF($W1049=0,0,MAX(0,MIN($W1049,IncMonth-1))+MAX(0,$W1049-IncMonth+1)*(1+$X1049))</f>
        <v/>
      </c>
      <c r="Z1049" s="40">
        <f>IF($C1049="",0,IFERROR(INDEX(Departments!$B$5:$B$54,MATCH($C1049,Departments!$A$5:$A$54,0)),0))</f>
        <v/>
      </c>
      <c r="AA1049" s="41">
        <f>N($L1049)*$Y1049</f>
        <v/>
      </c>
      <c r="AB1049" s="41">
        <f>N($M1049)*$Y1049</f>
        <v/>
      </c>
      <c r="AC1049" s="41">
        <f>$AA1049*$Z1049</f>
        <v/>
      </c>
      <c r="AD1049" s="41">
        <f>$AA1049*BonusMonths/12</f>
        <v/>
      </c>
      <c r="AE1049" s="41">
        <f>($AA1049+SI_Gross*$AB1049)*IF($Q1049=1,SI_O,SI_E)</f>
        <v/>
      </c>
      <c r="AF1049" s="41">
        <f>IF($Q1049=1,0,$AA1049*EOSB)</f>
        <v/>
      </c>
      <c r="AG1049" s="41">
        <f>$AN1049*$W1049</f>
        <v/>
      </c>
      <c r="AH1049" s="41">
        <f>SUM($AA1049:$AG1049)</f>
        <v/>
      </c>
      <c r="AI1049" s="41">
        <f>12*($AM1049+$AN1049)</f>
        <v/>
      </c>
      <c r="AJ1049" s="41">
        <f>$AM1049*((IncMonth-1)+(13-IncMonth)*(1+$X1049))+12*$AN1049</f>
        <v/>
      </c>
      <c r="AK1049" s="41">
        <f>IF($R1049=1,N($L1049)+N($M1049),0)</f>
        <v/>
      </c>
      <c r="AL1049">
        <f>IF($C1049="","",IF(N($L1049)&lt;=0,"Basic salary missing",IF(ISNA(MATCH($C1049,Departments!$A$5:$A$54,0)),"Department not on Departments sheet",IF(AND($I1049&lt;&gt;"",NOT(ISNUMBER($I1049))),"Date of birth is text, not a date",IF(AND($K1049&lt;&gt;"",NOT(ISNUMBER($K1049))),"Contract end is text, not a date","")))))</f>
        <v/>
      </c>
      <c r="AM1049" s="41">
        <f>IF($R1049=0,0,N($L1049)*(1+$Z1049+BonusMonths/12+IF($Q1049=1,0,EOSB))+N($M1049)+(N($L1049)+SI_Gross*N($M1049))*IF($Q1049=1,SI_O,SI_E))</f>
        <v/>
      </c>
      <c r="AN1049" s="41">
        <f>IF($R1049=0,0,(IF($Q1049=1,MedO,MedE+Ticket)+Training)/12)</f>
        <v/>
      </c>
    </row>
    <row r="1050">
      <c r="I1050" s="35" t="n"/>
      <c r="J1050" s="35" t="n"/>
      <c r="K1050" s="35" t="n"/>
      <c r="L1050" s="36" t="n"/>
      <c r="M1050" s="36" t="n"/>
      <c r="P1050" s="37" t="n"/>
      <c r="Q1050" s="38">
        <f>IF($C1050="",0,IF(OR(LOWER(TRIM($G1050))="omani",LOWER(TRIM($G1050))="oman",LOWER(TRIM($G1050))="om",LOWER(TRIM($G1050))="local"),1,0))</f>
        <v/>
      </c>
      <c r="R1050" s="38">
        <f>IF($C1050="",0,IF(OR(ISNUMBER(SEARCH("resign",$N1050)),ISNUMBER(SEARCH("terminat",$N1050)),ISNUMBER(SEARCH("inactive",$N1050)),ISNUMBER(SEARCH("vacan",$N1050)),ISNUMBER(SEARCH("deceased",$N1050)),ISNUMBER(SEARCH("separated",$N1050))),0,1))</f>
        <v/>
      </c>
      <c r="S1050">
        <f>IF(OR($R1050=0,NOT(ISNUMBER($I1050))),"",IFERROR(DATEDIF($I1050,DATE(FY,1,1),"y"),""))</f>
        <v/>
      </c>
      <c r="T1050">
        <f>IF(OR($R1050=0,NOT(ISNUMBER($J1050))),"",IFERROR(DATEDIF($J1050,DATE(FY,1,1),"y"),0))</f>
        <v/>
      </c>
      <c r="U1050" s="38">
        <f>IF(OR($R1050=0,NOT(ISNUMBER($I1050))),0,IF(YEAR($I1050)+IF($Q1050=1,RetAgeO,RetAgeE)=FY,MONTH($I1050),IF(YEAR($I1050)+IF($Q1050=1,RetAgeO,RetAgeE)&lt;FY,1,0)))</f>
        <v/>
      </c>
      <c r="V1050" s="38">
        <f>IF(OR($R1050=0,NOT(ISNUMBER($K1050))),0,IF(YEAR($K1050)=FY,MONTH($K1050),IF(YEAR($K1050)&lt;FY,1,0)))</f>
        <v/>
      </c>
      <c r="W1050" s="38">
        <f>IF($R1050=0,0,MIN(12,IF(AND(ISNUMBER($O1050),$O1050&gt;=1,$O1050&lt;=12),INT($O1050),12),IF(AND(RetireExit="Yes",$U1050&gt;0),$U1050,12),IF(AND(ContractExit="Yes",$V1050&gt;0),$V1050,12)))</f>
        <v/>
      </c>
      <c r="X1050" s="37">
        <f>IF(ISNUMBER($P1050),$P1050,IncPct)</f>
        <v/>
      </c>
      <c r="Y1050" s="39">
        <f>IF($W1050=0,0,MAX(0,MIN($W1050,IncMonth-1))+MAX(0,$W1050-IncMonth+1)*(1+$X1050))</f>
        <v/>
      </c>
      <c r="Z1050" s="40">
        <f>IF($C1050="",0,IFERROR(INDEX(Departments!$B$5:$B$54,MATCH($C1050,Departments!$A$5:$A$54,0)),0))</f>
        <v/>
      </c>
      <c r="AA1050" s="41">
        <f>N($L1050)*$Y1050</f>
        <v/>
      </c>
      <c r="AB1050" s="41">
        <f>N($M1050)*$Y1050</f>
        <v/>
      </c>
      <c r="AC1050" s="41">
        <f>$AA1050*$Z1050</f>
        <v/>
      </c>
      <c r="AD1050" s="41">
        <f>$AA1050*BonusMonths/12</f>
        <v/>
      </c>
      <c r="AE1050" s="41">
        <f>($AA1050+SI_Gross*$AB1050)*IF($Q1050=1,SI_O,SI_E)</f>
        <v/>
      </c>
      <c r="AF1050" s="41">
        <f>IF($Q1050=1,0,$AA1050*EOSB)</f>
        <v/>
      </c>
      <c r="AG1050" s="41">
        <f>$AN1050*$W1050</f>
        <v/>
      </c>
      <c r="AH1050" s="41">
        <f>SUM($AA1050:$AG1050)</f>
        <v/>
      </c>
      <c r="AI1050" s="41">
        <f>12*($AM1050+$AN1050)</f>
        <v/>
      </c>
      <c r="AJ1050" s="41">
        <f>$AM1050*((IncMonth-1)+(13-IncMonth)*(1+$X1050))+12*$AN1050</f>
        <v/>
      </c>
      <c r="AK1050" s="41">
        <f>IF($R1050=1,N($L1050)+N($M1050),0)</f>
        <v/>
      </c>
      <c r="AL1050">
        <f>IF($C1050="","",IF(N($L1050)&lt;=0,"Basic salary missing",IF(ISNA(MATCH($C1050,Departments!$A$5:$A$54,0)),"Department not on Departments sheet",IF(AND($I1050&lt;&gt;"",NOT(ISNUMBER($I1050))),"Date of birth is text, not a date",IF(AND($K1050&lt;&gt;"",NOT(ISNUMBER($K1050))),"Contract end is text, not a date","")))))</f>
        <v/>
      </c>
      <c r="AM1050" s="41">
        <f>IF($R1050=0,0,N($L1050)*(1+$Z1050+BonusMonths/12+IF($Q1050=1,0,EOSB))+N($M1050)+(N($L1050)+SI_Gross*N($M1050))*IF($Q1050=1,SI_O,SI_E))</f>
        <v/>
      </c>
      <c r="AN1050" s="41">
        <f>IF($R1050=0,0,(IF($Q1050=1,MedO,MedE+Ticket)+Training)/12)</f>
        <v/>
      </c>
    </row>
    <row r="1051">
      <c r="I1051" s="35" t="n"/>
      <c r="J1051" s="35" t="n"/>
      <c r="K1051" s="35" t="n"/>
      <c r="L1051" s="36" t="n"/>
      <c r="M1051" s="36" t="n"/>
      <c r="P1051" s="37" t="n"/>
      <c r="Q1051" s="38">
        <f>IF($C1051="",0,IF(OR(LOWER(TRIM($G1051))="omani",LOWER(TRIM($G1051))="oman",LOWER(TRIM($G1051))="om",LOWER(TRIM($G1051))="local"),1,0))</f>
        <v/>
      </c>
      <c r="R1051" s="38">
        <f>IF($C1051="",0,IF(OR(ISNUMBER(SEARCH("resign",$N1051)),ISNUMBER(SEARCH("terminat",$N1051)),ISNUMBER(SEARCH("inactive",$N1051)),ISNUMBER(SEARCH("vacan",$N1051)),ISNUMBER(SEARCH("deceased",$N1051)),ISNUMBER(SEARCH("separated",$N1051))),0,1))</f>
        <v/>
      </c>
      <c r="S1051">
        <f>IF(OR($R1051=0,NOT(ISNUMBER($I1051))),"",IFERROR(DATEDIF($I1051,DATE(FY,1,1),"y"),""))</f>
        <v/>
      </c>
      <c r="T1051">
        <f>IF(OR($R1051=0,NOT(ISNUMBER($J1051))),"",IFERROR(DATEDIF($J1051,DATE(FY,1,1),"y"),0))</f>
        <v/>
      </c>
      <c r="U1051" s="38">
        <f>IF(OR($R1051=0,NOT(ISNUMBER($I1051))),0,IF(YEAR($I1051)+IF($Q1051=1,RetAgeO,RetAgeE)=FY,MONTH($I1051),IF(YEAR($I1051)+IF($Q1051=1,RetAgeO,RetAgeE)&lt;FY,1,0)))</f>
        <v/>
      </c>
      <c r="V1051" s="38">
        <f>IF(OR($R1051=0,NOT(ISNUMBER($K1051))),0,IF(YEAR($K1051)=FY,MONTH($K1051),IF(YEAR($K1051)&lt;FY,1,0)))</f>
        <v/>
      </c>
      <c r="W1051" s="38">
        <f>IF($R1051=0,0,MIN(12,IF(AND(ISNUMBER($O1051),$O1051&gt;=1,$O1051&lt;=12),INT($O1051),12),IF(AND(RetireExit="Yes",$U1051&gt;0),$U1051,12),IF(AND(ContractExit="Yes",$V1051&gt;0),$V1051,12)))</f>
        <v/>
      </c>
      <c r="X1051" s="37">
        <f>IF(ISNUMBER($P1051),$P1051,IncPct)</f>
        <v/>
      </c>
      <c r="Y1051" s="39">
        <f>IF($W1051=0,0,MAX(0,MIN($W1051,IncMonth-1))+MAX(0,$W1051-IncMonth+1)*(1+$X1051))</f>
        <v/>
      </c>
      <c r="Z1051" s="40">
        <f>IF($C1051="",0,IFERROR(INDEX(Departments!$B$5:$B$54,MATCH($C1051,Departments!$A$5:$A$54,0)),0))</f>
        <v/>
      </c>
      <c r="AA1051" s="41">
        <f>N($L1051)*$Y1051</f>
        <v/>
      </c>
      <c r="AB1051" s="41">
        <f>N($M1051)*$Y1051</f>
        <v/>
      </c>
      <c r="AC1051" s="41">
        <f>$AA1051*$Z1051</f>
        <v/>
      </c>
      <c r="AD1051" s="41">
        <f>$AA1051*BonusMonths/12</f>
        <v/>
      </c>
      <c r="AE1051" s="41">
        <f>($AA1051+SI_Gross*$AB1051)*IF($Q1051=1,SI_O,SI_E)</f>
        <v/>
      </c>
      <c r="AF1051" s="41">
        <f>IF($Q1051=1,0,$AA1051*EOSB)</f>
        <v/>
      </c>
      <c r="AG1051" s="41">
        <f>$AN1051*$W1051</f>
        <v/>
      </c>
      <c r="AH1051" s="41">
        <f>SUM($AA1051:$AG1051)</f>
        <v/>
      </c>
      <c r="AI1051" s="41">
        <f>12*($AM1051+$AN1051)</f>
        <v/>
      </c>
      <c r="AJ1051" s="41">
        <f>$AM1051*((IncMonth-1)+(13-IncMonth)*(1+$X1051))+12*$AN1051</f>
        <v/>
      </c>
      <c r="AK1051" s="41">
        <f>IF($R1051=1,N($L1051)+N($M1051),0)</f>
        <v/>
      </c>
      <c r="AL1051">
        <f>IF($C1051="","",IF(N($L1051)&lt;=0,"Basic salary missing",IF(ISNA(MATCH($C1051,Departments!$A$5:$A$54,0)),"Department not on Departments sheet",IF(AND($I1051&lt;&gt;"",NOT(ISNUMBER($I1051))),"Date of birth is text, not a date",IF(AND($K1051&lt;&gt;"",NOT(ISNUMBER($K1051))),"Contract end is text, not a date","")))))</f>
        <v/>
      </c>
      <c r="AM1051" s="41">
        <f>IF($R1051=0,0,N($L1051)*(1+$Z1051+BonusMonths/12+IF($Q1051=1,0,EOSB))+N($M1051)+(N($L1051)+SI_Gross*N($M1051))*IF($Q1051=1,SI_O,SI_E))</f>
        <v/>
      </c>
      <c r="AN1051" s="41">
        <f>IF($R1051=0,0,(IF($Q1051=1,MedO,MedE+Ticket)+Training)/12)</f>
        <v/>
      </c>
    </row>
    <row r="1052">
      <c r="I1052" s="35" t="n"/>
      <c r="J1052" s="35" t="n"/>
      <c r="K1052" s="35" t="n"/>
      <c r="L1052" s="36" t="n"/>
      <c r="M1052" s="36" t="n"/>
      <c r="P1052" s="37" t="n"/>
      <c r="Q1052" s="38">
        <f>IF($C1052="",0,IF(OR(LOWER(TRIM($G1052))="omani",LOWER(TRIM($G1052))="oman",LOWER(TRIM($G1052))="om",LOWER(TRIM($G1052))="local"),1,0))</f>
        <v/>
      </c>
      <c r="R1052" s="38">
        <f>IF($C1052="",0,IF(OR(ISNUMBER(SEARCH("resign",$N1052)),ISNUMBER(SEARCH("terminat",$N1052)),ISNUMBER(SEARCH("inactive",$N1052)),ISNUMBER(SEARCH("vacan",$N1052)),ISNUMBER(SEARCH("deceased",$N1052)),ISNUMBER(SEARCH("separated",$N1052))),0,1))</f>
        <v/>
      </c>
      <c r="S1052">
        <f>IF(OR($R1052=0,NOT(ISNUMBER($I1052))),"",IFERROR(DATEDIF($I1052,DATE(FY,1,1),"y"),""))</f>
        <v/>
      </c>
      <c r="T1052">
        <f>IF(OR($R1052=0,NOT(ISNUMBER($J1052))),"",IFERROR(DATEDIF($J1052,DATE(FY,1,1),"y"),0))</f>
        <v/>
      </c>
      <c r="U1052" s="38">
        <f>IF(OR($R1052=0,NOT(ISNUMBER($I1052))),0,IF(YEAR($I1052)+IF($Q1052=1,RetAgeO,RetAgeE)=FY,MONTH($I1052),IF(YEAR($I1052)+IF($Q1052=1,RetAgeO,RetAgeE)&lt;FY,1,0)))</f>
        <v/>
      </c>
      <c r="V1052" s="38">
        <f>IF(OR($R1052=0,NOT(ISNUMBER($K1052))),0,IF(YEAR($K1052)=FY,MONTH($K1052),IF(YEAR($K1052)&lt;FY,1,0)))</f>
        <v/>
      </c>
      <c r="W1052" s="38">
        <f>IF($R1052=0,0,MIN(12,IF(AND(ISNUMBER($O1052),$O1052&gt;=1,$O1052&lt;=12),INT($O1052),12),IF(AND(RetireExit="Yes",$U1052&gt;0),$U1052,12),IF(AND(ContractExit="Yes",$V1052&gt;0),$V1052,12)))</f>
        <v/>
      </c>
      <c r="X1052" s="37">
        <f>IF(ISNUMBER($P1052),$P1052,IncPct)</f>
        <v/>
      </c>
      <c r="Y1052" s="39">
        <f>IF($W1052=0,0,MAX(0,MIN($W1052,IncMonth-1))+MAX(0,$W1052-IncMonth+1)*(1+$X1052))</f>
        <v/>
      </c>
      <c r="Z1052" s="40">
        <f>IF($C1052="",0,IFERROR(INDEX(Departments!$B$5:$B$54,MATCH($C1052,Departments!$A$5:$A$54,0)),0))</f>
        <v/>
      </c>
      <c r="AA1052" s="41">
        <f>N($L1052)*$Y1052</f>
        <v/>
      </c>
      <c r="AB1052" s="41">
        <f>N($M1052)*$Y1052</f>
        <v/>
      </c>
      <c r="AC1052" s="41">
        <f>$AA1052*$Z1052</f>
        <v/>
      </c>
      <c r="AD1052" s="41">
        <f>$AA1052*BonusMonths/12</f>
        <v/>
      </c>
      <c r="AE1052" s="41">
        <f>($AA1052+SI_Gross*$AB1052)*IF($Q1052=1,SI_O,SI_E)</f>
        <v/>
      </c>
      <c r="AF1052" s="41">
        <f>IF($Q1052=1,0,$AA1052*EOSB)</f>
        <v/>
      </c>
      <c r="AG1052" s="41">
        <f>$AN1052*$W1052</f>
        <v/>
      </c>
      <c r="AH1052" s="41">
        <f>SUM($AA1052:$AG1052)</f>
        <v/>
      </c>
      <c r="AI1052" s="41">
        <f>12*($AM1052+$AN1052)</f>
        <v/>
      </c>
      <c r="AJ1052" s="41">
        <f>$AM1052*((IncMonth-1)+(13-IncMonth)*(1+$X1052))+12*$AN1052</f>
        <v/>
      </c>
      <c r="AK1052" s="41">
        <f>IF($R1052=1,N($L1052)+N($M1052),0)</f>
        <v/>
      </c>
      <c r="AL1052">
        <f>IF($C1052="","",IF(N($L1052)&lt;=0,"Basic salary missing",IF(ISNA(MATCH($C1052,Departments!$A$5:$A$54,0)),"Department not on Departments sheet",IF(AND($I1052&lt;&gt;"",NOT(ISNUMBER($I1052))),"Date of birth is text, not a date",IF(AND($K1052&lt;&gt;"",NOT(ISNUMBER($K1052))),"Contract end is text, not a date","")))))</f>
        <v/>
      </c>
      <c r="AM1052" s="41">
        <f>IF($R1052=0,0,N($L1052)*(1+$Z1052+BonusMonths/12+IF($Q1052=1,0,EOSB))+N($M1052)+(N($L1052)+SI_Gross*N($M1052))*IF($Q1052=1,SI_O,SI_E))</f>
        <v/>
      </c>
      <c r="AN1052" s="41">
        <f>IF($R1052=0,0,(IF($Q1052=1,MedO,MedE+Ticket)+Training)/12)</f>
        <v/>
      </c>
    </row>
    <row r="1053">
      <c r="I1053" s="35" t="n"/>
      <c r="J1053" s="35" t="n"/>
      <c r="K1053" s="35" t="n"/>
      <c r="L1053" s="36" t="n"/>
      <c r="M1053" s="36" t="n"/>
      <c r="P1053" s="37" t="n"/>
      <c r="Q1053" s="38">
        <f>IF($C1053="",0,IF(OR(LOWER(TRIM($G1053))="omani",LOWER(TRIM($G1053))="oman",LOWER(TRIM($G1053))="om",LOWER(TRIM($G1053))="local"),1,0))</f>
        <v/>
      </c>
      <c r="R1053" s="38">
        <f>IF($C1053="",0,IF(OR(ISNUMBER(SEARCH("resign",$N1053)),ISNUMBER(SEARCH("terminat",$N1053)),ISNUMBER(SEARCH("inactive",$N1053)),ISNUMBER(SEARCH("vacan",$N1053)),ISNUMBER(SEARCH("deceased",$N1053)),ISNUMBER(SEARCH("separated",$N1053))),0,1))</f>
        <v/>
      </c>
      <c r="S1053">
        <f>IF(OR($R1053=0,NOT(ISNUMBER($I1053))),"",IFERROR(DATEDIF($I1053,DATE(FY,1,1),"y"),""))</f>
        <v/>
      </c>
      <c r="T1053">
        <f>IF(OR($R1053=0,NOT(ISNUMBER($J1053))),"",IFERROR(DATEDIF($J1053,DATE(FY,1,1),"y"),0))</f>
        <v/>
      </c>
      <c r="U1053" s="38">
        <f>IF(OR($R1053=0,NOT(ISNUMBER($I1053))),0,IF(YEAR($I1053)+IF($Q1053=1,RetAgeO,RetAgeE)=FY,MONTH($I1053),IF(YEAR($I1053)+IF($Q1053=1,RetAgeO,RetAgeE)&lt;FY,1,0)))</f>
        <v/>
      </c>
      <c r="V1053" s="38">
        <f>IF(OR($R1053=0,NOT(ISNUMBER($K1053))),0,IF(YEAR($K1053)=FY,MONTH($K1053),IF(YEAR($K1053)&lt;FY,1,0)))</f>
        <v/>
      </c>
      <c r="W1053" s="38">
        <f>IF($R1053=0,0,MIN(12,IF(AND(ISNUMBER($O1053),$O1053&gt;=1,$O1053&lt;=12),INT($O1053),12),IF(AND(RetireExit="Yes",$U1053&gt;0),$U1053,12),IF(AND(ContractExit="Yes",$V1053&gt;0),$V1053,12)))</f>
        <v/>
      </c>
      <c r="X1053" s="37">
        <f>IF(ISNUMBER($P1053),$P1053,IncPct)</f>
        <v/>
      </c>
      <c r="Y1053" s="39">
        <f>IF($W1053=0,0,MAX(0,MIN($W1053,IncMonth-1))+MAX(0,$W1053-IncMonth+1)*(1+$X1053))</f>
        <v/>
      </c>
      <c r="Z1053" s="40">
        <f>IF($C1053="",0,IFERROR(INDEX(Departments!$B$5:$B$54,MATCH($C1053,Departments!$A$5:$A$54,0)),0))</f>
        <v/>
      </c>
      <c r="AA1053" s="41">
        <f>N($L1053)*$Y1053</f>
        <v/>
      </c>
      <c r="AB1053" s="41">
        <f>N($M1053)*$Y1053</f>
        <v/>
      </c>
      <c r="AC1053" s="41">
        <f>$AA1053*$Z1053</f>
        <v/>
      </c>
      <c r="AD1053" s="41">
        <f>$AA1053*BonusMonths/12</f>
        <v/>
      </c>
      <c r="AE1053" s="41">
        <f>($AA1053+SI_Gross*$AB1053)*IF($Q1053=1,SI_O,SI_E)</f>
        <v/>
      </c>
      <c r="AF1053" s="41">
        <f>IF($Q1053=1,0,$AA1053*EOSB)</f>
        <v/>
      </c>
      <c r="AG1053" s="41">
        <f>$AN1053*$W1053</f>
        <v/>
      </c>
      <c r="AH1053" s="41">
        <f>SUM($AA1053:$AG1053)</f>
        <v/>
      </c>
      <c r="AI1053" s="41">
        <f>12*($AM1053+$AN1053)</f>
        <v/>
      </c>
      <c r="AJ1053" s="41">
        <f>$AM1053*((IncMonth-1)+(13-IncMonth)*(1+$X1053))+12*$AN1053</f>
        <v/>
      </c>
      <c r="AK1053" s="41">
        <f>IF($R1053=1,N($L1053)+N($M1053),0)</f>
        <v/>
      </c>
      <c r="AL1053">
        <f>IF($C1053="","",IF(N($L1053)&lt;=0,"Basic salary missing",IF(ISNA(MATCH($C1053,Departments!$A$5:$A$54,0)),"Department not on Departments sheet",IF(AND($I1053&lt;&gt;"",NOT(ISNUMBER($I1053))),"Date of birth is text, not a date",IF(AND($K1053&lt;&gt;"",NOT(ISNUMBER($K1053))),"Contract end is text, not a date","")))))</f>
        <v/>
      </c>
      <c r="AM1053" s="41">
        <f>IF($R1053=0,0,N($L1053)*(1+$Z1053+BonusMonths/12+IF($Q1053=1,0,EOSB))+N($M1053)+(N($L1053)+SI_Gross*N($M1053))*IF($Q1053=1,SI_O,SI_E))</f>
        <v/>
      </c>
      <c r="AN1053" s="41">
        <f>IF($R1053=0,0,(IF($Q1053=1,MedO,MedE+Ticket)+Training)/12)</f>
        <v/>
      </c>
    </row>
    <row r="1054">
      <c r="I1054" s="35" t="n"/>
      <c r="J1054" s="35" t="n"/>
      <c r="K1054" s="35" t="n"/>
      <c r="L1054" s="36" t="n"/>
      <c r="M1054" s="36" t="n"/>
      <c r="P1054" s="37" t="n"/>
      <c r="Q1054" s="38">
        <f>IF($C1054="",0,IF(OR(LOWER(TRIM($G1054))="omani",LOWER(TRIM($G1054))="oman",LOWER(TRIM($G1054))="om",LOWER(TRIM($G1054))="local"),1,0))</f>
        <v/>
      </c>
      <c r="R1054" s="38">
        <f>IF($C1054="",0,IF(OR(ISNUMBER(SEARCH("resign",$N1054)),ISNUMBER(SEARCH("terminat",$N1054)),ISNUMBER(SEARCH("inactive",$N1054)),ISNUMBER(SEARCH("vacan",$N1054)),ISNUMBER(SEARCH("deceased",$N1054)),ISNUMBER(SEARCH("separated",$N1054))),0,1))</f>
        <v/>
      </c>
      <c r="S1054">
        <f>IF(OR($R1054=0,NOT(ISNUMBER($I1054))),"",IFERROR(DATEDIF($I1054,DATE(FY,1,1),"y"),""))</f>
        <v/>
      </c>
      <c r="T1054">
        <f>IF(OR($R1054=0,NOT(ISNUMBER($J1054))),"",IFERROR(DATEDIF($J1054,DATE(FY,1,1),"y"),0))</f>
        <v/>
      </c>
      <c r="U1054" s="38">
        <f>IF(OR($R1054=0,NOT(ISNUMBER($I1054))),0,IF(YEAR($I1054)+IF($Q1054=1,RetAgeO,RetAgeE)=FY,MONTH($I1054),IF(YEAR($I1054)+IF($Q1054=1,RetAgeO,RetAgeE)&lt;FY,1,0)))</f>
        <v/>
      </c>
      <c r="V1054" s="38">
        <f>IF(OR($R1054=0,NOT(ISNUMBER($K1054))),0,IF(YEAR($K1054)=FY,MONTH($K1054),IF(YEAR($K1054)&lt;FY,1,0)))</f>
        <v/>
      </c>
      <c r="W1054" s="38">
        <f>IF($R1054=0,0,MIN(12,IF(AND(ISNUMBER($O1054),$O1054&gt;=1,$O1054&lt;=12),INT($O1054),12),IF(AND(RetireExit="Yes",$U1054&gt;0),$U1054,12),IF(AND(ContractExit="Yes",$V1054&gt;0),$V1054,12)))</f>
        <v/>
      </c>
      <c r="X1054" s="37">
        <f>IF(ISNUMBER($P1054),$P1054,IncPct)</f>
        <v/>
      </c>
      <c r="Y1054" s="39">
        <f>IF($W1054=0,0,MAX(0,MIN($W1054,IncMonth-1))+MAX(0,$W1054-IncMonth+1)*(1+$X1054))</f>
        <v/>
      </c>
      <c r="Z1054" s="40">
        <f>IF($C1054="",0,IFERROR(INDEX(Departments!$B$5:$B$54,MATCH($C1054,Departments!$A$5:$A$54,0)),0))</f>
        <v/>
      </c>
      <c r="AA1054" s="41">
        <f>N($L1054)*$Y1054</f>
        <v/>
      </c>
      <c r="AB1054" s="41">
        <f>N($M1054)*$Y1054</f>
        <v/>
      </c>
      <c r="AC1054" s="41">
        <f>$AA1054*$Z1054</f>
        <v/>
      </c>
      <c r="AD1054" s="41">
        <f>$AA1054*BonusMonths/12</f>
        <v/>
      </c>
      <c r="AE1054" s="41">
        <f>($AA1054+SI_Gross*$AB1054)*IF($Q1054=1,SI_O,SI_E)</f>
        <v/>
      </c>
      <c r="AF1054" s="41">
        <f>IF($Q1054=1,0,$AA1054*EOSB)</f>
        <v/>
      </c>
      <c r="AG1054" s="41">
        <f>$AN1054*$W1054</f>
        <v/>
      </c>
      <c r="AH1054" s="41">
        <f>SUM($AA1054:$AG1054)</f>
        <v/>
      </c>
      <c r="AI1054" s="41">
        <f>12*($AM1054+$AN1054)</f>
        <v/>
      </c>
      <c r="AJ1054" s="41">
        <f>$AM1054*((IncMonth-1)+(13-IncMonth)*(1+$X1054))+12*$AN1054</f>
        <v/>
      </c>
      <c r="AK1054" s="41">
        <f>IF($R1054=1,N($L1054)+N($M1054),0)</f>
        <v/>
      </c>
      <c r="AL1054">
        <f>IF($C1054="","",IF(N($L1054)&lt;=0,"Basic salary missing",IF(ISNA(MATCH($C1054,Departments!$A$5:$A$54,0)),"Department not on Departments sheet",IF(AND($I1054&lt;&gt;"",NOT(ISNUMBER($I1054))),"Date of birth is text, not a date",IF(AND($K1054&lt;&gt;"",NOT(ISNUMBER($K1054))),"Contract end is text, not a date","")))))</f>
        <v/>
      </c>
      <c r="AM1054" s="41">
        <f>IF($R1054=0,0,N($L1054)*(1+$Z1054+BonusMonths/12+IF($Q1054=1,0,EOSB))+N($M1054)+(N($L1054)+SI_Gross*N($M1054))*IF($Q1054=1,SI_O,SI_E))</f>
        <v/>
      </c>
      <c r="AN1054" s="41">
        <f>IF($R1054=0,0,(IF($Q1054=1,MedO,MedE+Ticket)+Training)/12)</f>
        <v/>
      </c>
    </row>
    <row r="1055">
      <c r="I1055" s="35" t="n"/>
      <c r="J1055" s="35" t="n"/>
      <c r="K1055" s="35" t="n"/>
      <c r="L1055" s="36" t="n"/>
      <c r="M1055" s="36" t="n"/>
      <c r="P1055" s="37" t="n"/>
      <c r="Q1055" s="38">
        <f>IF($C1055="",0,IF(OR(LOWER(TRIM($G1055))="omani",LOWER(TRIM($G1055))="oman",LOWER(TRIM($G1055))="om",LOWER(TRIM($G1055))="local"),1,0))</f>
        <v/>
      </c>
      <c r="R1055" s="38">
        <f>IF($C1055="",0,IF(OR(ISNUMBER(SEARCH("resign",$N1055)),ISNUMBER(SEARCH("terminat",$N1055)),ISNUMBER(SEARCH("inactive",$N1055)),ISNUMBER(SEARCH("vacan",$N1055)),ISNUMBER(SEARCH("deceased",$N1055)),ISNUMBER(SEARCH("separated",$N1055))),0,1))</f>
        <v/>
      </c>
      <c r="S1055">
        <f>IF(OR($R1055=0,NOT(ISNUMBER($I1055))),"",IFERROR(DATEDIF($I1055,DATE(FY,1,1),"y"),""))</f>
        <v/>
      </c>
      <c r="T1055">
        <f>IF(OR($R1055=0,NOT(ISNUMBER($J1055))),"",IFERROR(DATEDIF($J1055,DATE(FY,1,1),"y"),0))</f>
        <v/>
      </c>
      <c r="U1055" s="38">
        <f>IF(OR($R1055=0,NOT(ISNUMBER($I1055))),0,IF(YEAR($I1055)+IF($Q1055=1,RetAgeO,RetAgeE)=FY,MONTH($I1055),IF(YEAR($I1055)+IF($Q1055=1,RetAgeO,RetAgeE)&lt;FY,1,0)))</f>
        <v/>
      </c>
      <c r="V1055" s="38">
        <f>IF(OR($R1055=0,NOT(ISNUMBER($K1055))),0,IF(YEAR($K1055)=FY,MONTH($K1055),IF(YEAR($K1055)&lt;FY,1,0)))</f>
        <v/>
      </c>
      <c r="W1055" s="38">
        <f>IF($R1055=0,0,MIN(12,IF(AND(ISNUMBER($O1055),$O1055&gt;=1,$O1055&lt;=12),INT($O1055),12),IF(AND(RetireExit="Yes",$U1055&gt;0),$U1055,12),IF(AND(ContractExit="Yes",$V1055&gt;0),$V1055,12)))</f>
        <v/>
      </c>
      <c r="X1055" s="37">
        <f>IF(ISNUMBER($P1055),$P1055,IncPct)</f>
        <v/>
      </c>
      <c r="Y1055" s="39">
        <f>IF($W1055=0,0,MAX(0,MIN($W1055,IncMonth-1))+MAX(0,$W1055-IncMonth+1)*(1+$X1055))</f>
        <v/>
      </c>
      <c r="Z1055" s="40">
        <f>IF($C1055="",0,IFERROR(INDEX(Departments!$B$5:$B$54,MATCH($C1055,Departments!$A$5:$A$54,0)),0))</f>
        <v/>
      </c>
      <c r="AA1055" s="41">
        <f>N($L1055)*$Y1055</f>
        <v/>
      </c>
      <c r="AB1055" s="41">
        <f>N($M1055)*$Y1055</f>
        <v/>
      </c>
      <c r="AC1055" s="41">
        <f>$AA1055*$Z1055</f>
        <v/>
      </c>
      <c r="AD1055" s="41">
        <f>$AA1055*BonusMonths/12</f>
        <v/>
      </c>
      <c r="AE1055" s="41">
        <f>($AA1055+SI_Gross*$AB1055)*IF($Q1055=1,SI_O,SI_E)</f>
        <v/>
      </c>
      <c r="AF1055" s="41">
        <f>IF($Q1055=1,0,$AA1055*EOSB)</f>
        <v/>
      </c>
      <c r="AG1055" s="41">
        <f>$AN1055*$W1055</f>
        <v/>
      </c>
      <c r="AH1055" s="41">
        <f>SUM($AA1055:$AG1055)</f>
        <v/>
      </c>
      <c r="AI1055" s="41">
        <f>12*($AM1055+$AN1055)</f>
        <v/>
      </c>
      <c r="AJ1055" s="41">
        <f>$AM1055*((IncMonth-1)+(13-IncMonth)*(1+$X1055))+12*$AN1055</f>
        <v/>
      </c>
      <c r="AK1055" s="41">
        <f>IF($R1055=1,N($L1055)+N($M1055),0)</f>
        <v/>
      </c>
      <c r="AL1055">
        <f>IF($C1055="","",IF(N($L1055)&lt;=0,"Basic salary missing",IF(ISNA(MATCH($C1055,Departments!$A$5:$A$54,0)),"Department not on Departments sheet",IF(AND($I1055&lt;&gt;"",NOT(ISNUMBER($I1055))),"Date of birth is text, not a date",IF(AND($K1055&lt;&gt;"",NOT(ISNUMBER($K1055))),"Contract end is text, not a date","")))))</f>
        <v/>
      </c>
      <c r="AM1055" s="41">
        <f>IF($R1055=0,0,N($L1055)*(1+$Z1055+BonusMonths/12+IF($Q1055=1,0,EOSB))+N($M1055)+(N($L1055)+SI_Gross*N($M1055))*IF($Q1055=1,SI_O,SI_E))</f>
        <v/>
      </c>
      <c r="AN1055" s="41">
        <f>IF($R1055=0,0,(IF($Q1055=1,MedO,MedE+Ticket)+Training)/12)</f>
        <v/>
      </c>
    </row>
    <row r="1056">
      <c r="I1056" s="35" t="n"/>
      <c r="J1056" s="35" t="n"/>
      <c r="K1056" s="35" t="n"/>
      <c r="L1056" s="36" t="n"/>
      <c r="M1056" s="36" t="n"/>
      <c r="P1056" s="37" t="n"/>
      <c r="Q1056" s="38">
        <f>IF($C1056="",0,IF(OR(LOWER(TRIM($G1056))="omani",LOWER(TRIM($G1056))="oman",LOWER(TRIM($G1056))="om",LOWER(TRIM($G1056))="local"),1,0))</f>
        <v/>
      </c>
      <c r="R1056" s="38">
        <f>IF($C1056="",0,IF(OR(ISNUMBER(SEARCH("resign",$N1056)),ISNUMBER(SEARCH("terminat",$N1056)),ISNUMBER(SEARCH("inactive",$N1056)),ISNUMBER(SEARCH("vacan",$N1056)),ISNUMBER(SEARCH("deceased",$N1056)),ISNUMBER(SEARCH("separated",$N1056))),0,1))</f>
        <v/>
      </c>
      <c r="S1056">
        <f>IF(OR($R1056=0,NOT(ISNUMBER($I1056))),"",IFERROR(DATEDIF($I1056,DATE(FY,1,1),"y"),""))</f>
        <v/>
      </c>
      <c r="T1056">
        <f>IF(OR($R1056=0,NOT(ISNUMBER($J1056))),"",IFERROR(DATEDIF($J1056,DATE(FY,1,1),"y"),0))</f>
        <v/>
      </c>
      <c r="U1056" s="38">
        <f>IF(OR($R1056=0,NOT(ISNUMBER($I1056))),0,IF(YEAR($I1056)+IF($Q1056=1,RetAgeO,RetAgeE)=FY,MONTH($I1056),IF(YEAR($I1056)+IF($Q1056=1,RetAgeO,RetAgeE)&lt;FY,1,0)))</f>
        <v/>
      </c>
      <c r="V1056" s="38">
        <f>IF(OR($R1056=0,NOT(ISNUMBER($K1056))),0,IF(YEAR($K1056)=FY,MONTH($K1056),IF(YEAR($K1056)&lt;FY,1,0)))</f>
        <v/>
      </c>
      <c r="W1056" s="38">
        <f>IF($R1056=0,0,MIN(12,IF(AND(ISNUMBER($O1056),$O1056&gt;=1,$O1056&lt;=12),INT($O1056),12),IF(AND(RetireExit="Yes",$U1056&gt;0),$U1056,12),IF(AND(ContractExit="Yes",$V1056&gt;0),$V1056,12)))</f>
        <v/>
      </c>
      <c r="X1056" s="37">
        <f>IF(ISNUMBER($P1056),$P1056,IncPct)</f>
        <v/>
      </c>
      <c r="Y1056" s="39">
        <f>IF($W1056=0,0,MAX(0,MIN($W1056,IncMonth-1))+MAX(0,$W1056-IncMonth+1)*(1+$X1056))</f>
        <v/>
      </c>
      <c r="Z1056" s="40">
        <f>IF($C1056="",0,IFERROR(INDEX(Departments!$B$5:$B$54,MATCH($C1056,Departments!$A$5:$A$54,0)),0))</f>
        <v/>
      </c>
      <c r="AA1056" s="41">
        <f>N($L1056)*$Y1056</f>
        <v/>
      </c>
      <c r="AB1056" s="41">
        <f>N($M1056)*$Y1056</f>
        <v/>
      </c>
      <c r="AC1056" s="41">
        <f>$AA1056*$Z1056</f>
        <v/>
      </c>
      <c r="AD1056" s="41">
        <f>$AA1056*BonusMonths/12</f>
        <v/>
      </c>
      <c r="AE1056" s="41">
        <f>($AA1056+SI_Gross*$AB1056)*IF($Q1056=1,SI_O,SI_E)</f>
        <v/>
      </c>
      <c r="AF1056" s="41">
        <f>IF($Q1056=1,0,$AA1056*EOSB)</f>
        <v/>
      </c>
      <c r="AG1056" s="41">
        <f>$AN1056*$W1056</f>
        <v/>
      </c>
      <c r="AH1056" s="41">
        <f>SUM($AA1056:$AG1056)</f>
        <v/>
      </c>
      <c r="AI1056" s="41">
        <f>12*($AM1056+$AN1056)</f>
        <v/>
      </c>
      <c r="AJ1056" s="41">
        <f>$AM1056*((IncMonth-1)+(13-IncMonth)*(1+$X1056))+12*$AN1056</f>
        <v/>
      </c>
      <c r="AK1056" s="41">
        <f>IF($R1056=1,N($L1056)+N($M1056),0)</f>
        <v/>
      </c>
      <c r="AL1056">
        <f>IF($C1056="","",IF(N($L1056)&lt;=0,"Basic salary missing",IF(ISNA(MATCH($C1056,Departments!$A$5:$A$54,0)),"Department not on Departments sheet",IF(AND($I1056&lt;&gt;"",NOT(ISNUMBER($I1056))),"Date of birth is text, not a date",IF(AND($K1056&lt;&gt;"",NOT(ISNUMBER($K1056))),"Contract end is text, not a date","")))))</f>
        <v/>
      </c>
      <c r="AM1056" s="41">
        <f>IF($R1056=0,0,N($L1056)*(1+$Z1056+BonusMonths/12+IF($Q1056=1,0,EOSB))+N($M1056)+(N($L1056)+SI_Gross*N($M1056))*IF($Q1056=1,SI_O,SI_E))</f>
        <v/>
      </c>
      <c r="AN1056" s="41">
        <f>IF($R1056=0,0,(IF($Q1056=1,MedO,MedE+Ticket)+Training)/12)</f>
        <v/>
      </c>
    </row>
    <row r="1057">
      <c r="I1057" s="35" t="n"/>
      <c r="J1057" s="35" t="n"/>
      <c r="K1057" s="35" t="n"/>
      <c r="L1057" s="36" t="n"/>
      <c r="M1057" s="36" t="n"/>
      <c r="P1057" s="37" t="n"/>
      <c r="Q1057" s="38">
        <f>IF($C1057="",0,IF(OR(LOWER(TRIM($G1057))="omani",LOWER(TRIM($G1057))="oman",LOWER(TRIM($G1057))="om",LOWER(TRIM($G1057))="local"),1,0))</f>
        <v/>
      </c>
      <c r="R1057" s="38">
        <f>IF($C1057="",0,IF(OR(ISNUMBER(SEARCH("resign",$N1057)),ISNUMBER(SEARCH("terminat",$N1057)),ISNUMBER(SEARCH("inactive",$N1057)),ISNUMBER(SEARCH("vacan",$N1057)),ISNUMBER(SEARCH("deceased",$N1057)),ISNUMBER(SEARCH("separated",$N1057))),0,1))</f>
        <v/>
      </c>
      <c r="S1057">
        <f>IF(OR($R1057=0,NOT(ISNUMBER($I1057))),"",IFERROR(DATEDIF($I1057,DATE(FY,1,1),"y"),""))</f>
        <v/>
      </c>
      <c r="T1057">
        <f>IF(OR($R1057=0,NOT(ISNUMBER($J1057))),"",IFERROR(DATEDIF($J1057,DATE(FY,1,1),"y"),0))</f>
        <v/>
      </c>
      <c r="U1057" s="38">
        <f>IF(OR($R1057=0,NOT(ISNUMBER($I1057))),0,IF(YEAR($I1057)+IF($Q1057=1,RetAgeO,RetAgeE)=FY,MONTH($I1057),IF(YEAR($I1057)+IF($Q1057=1,RetAgeO,RetAgeE)&lt;FY,1,0)))</f>
        <v/>
      </c>
      <c r="V1057" s="38">
        <f>IF(OR($R1057=0,NOT(ISNUMBER($K1057))),0,IF(YEAR($K1057)=FY,MONTH($K1057),IF(YEAR($K1057)&lt;FY,1,0)))</f>
        <v/>
      </c>
      <c r="W1057" s="38">
        <f>IF($R1057=0,0,MIN(12,IF(AND(ISNUMBER($O1057),$O1057&gt;=1,$O1057&lt;=12),INT($O1057),12),IF(AND(RetireExit="Yes",$U1057&gt;0),$U1057,12),IF(AND(ContractExit="Yes",$V1057&gt;0),$V1057,12)))</f>
        <v/>
      </c>
      <c r="X1057" s="37">
        <f>IF(ISNUMBER($P1057),$P1057,IncPct)</f>
        <v/>
      </c>
      <c r="Y1057" s="39">
        <f>IF($W1057=0,0,MAX(0,MIN($W1057,IncMonth-1))+MAX(0,$W1057-IncMonth+1)*(1+$X1057))</f>
        <v/>
      </c>
      <c r="Z1057" s="40">
        <f>IF($C1057="",0,IFERROR(INDEX(Departments!$B$5:$B$54,MATCH($C1057,Departments!$A$5:$A$54,0)),0))</f>
        <v/>
      </c>
      <c r="AA1057" s="41">
        <f>N($L1057)*$Y1057</f>
        <v/>
      </c>
      <c r="AB1057" s="41">
        <f>N($M1057)*$Y1057</f>
        <v/>
      </c>
      <c r="AC1057" s="41">
        <f>$AA1057*$Z1057</f>
        <v/>
      </c>
      <c r="AD1057" s="41">
        <f>$AA1057*BonusMonths/12</f>
        <v/>
      </c>
      <c r="AE1057" s="41">
        <f>($AA1057+SI_Gross*$AB1057)*IF($Q1057=1,SI_O,SI_E)</f>
        <v/>
      </c>
      <c r="AF1057" s="41">
        <f>IF($Q1057=1,0,$AA1057*EOSB)</f>
        <v/>
      </c>
      <c r="AG1057" s="41">
        <f>$AN1057*$W1057</f>
        <v/>
      </c>
      <c r="AH1057" s="41">
        <f>SUM($AA1057:$AG1057)</f>
        <v/>
      </c>
      <c r="AI1057" s="41">
        <f>12*($AM1057+$AN1057)</f>
        <v/>
      </c>
      <c r="AJ1057" s="41">
        <f>$AM1057*((IncMonth-1)+(13-IncMonth)*(1+$X1057))+12*$AN1057</f>
        <v/>
      </c>
      <c r="AK1057" s="41">
        <f>IF($R1057=1,N($L1057)+N($M1057),0)</f>
        <v/>
      </c>
      <c r="AL1057">
        <f>IF($C1057="","",IF(N($L1057)&lt;=0,"Basic salary missing",IF(ISNA(MATCH($C1057,Departments!$A$5:$A$54,0)),"Department not on Departments sheet",IF(AND($I1057&lt;&gt;"",NOT(ISNUMBER($I1057))),"Date of birth is text, not a date",IF(AND($K1057&lt;&gt;"",NOT(ISNUMBER($K1057))),"Contract end is text, not a date","")))))</f>
        <v/>
      </c>
      <c r="AM1057" s="41">
        <f>IF($R1057=0,0,N($L1057)*(1+$Z1057+BonusMonths/12+IF($Q1057=1,0,EOSB))+N($M1057)+(N($L1057)+SI_Gross*N($M1057))*IF($Q1057=1,SI_O,SI_E))</f>
        <v/>
      </c>
      <c r="AN1057" s="41">
        <f>IF($R1057=0,0,(IF($Q1057=1,MedO,MedE+Ticket)+Training)/12)</f>
        <v/>
      </c>
    </row>
    <row r="1058">
      <c r="I1058" s="35" t="n"/>
      <c r="J1058" s="35" t="n"/>
      <c r="K1058" s="35" t="n"/>
      <c r="L1058" s="36" t="n"/>
      <c r="M1058" s="36" t="n"/>
      <c r="P1058" s="37" t="n"/>
      <c r="Q1058" s="38">
        <f>IF($C1058="",0,IF(OR(LOWER(TRIM($G1058))="omani",LOWER(TRIM($G1058))="oman",LOWER(TRIM($G1058))="om",LOWER(TRIM($G1058))="local"),1,0))</f>
        <v/>
      </c>
      <c r="R1058" s="38">
        <f>IF($C1058="",0,IF(OR(ISNUMBER(SEARCH("resign",$N1058)),ISNUMBER(SEARCH("terminat",$N1058)),ISNUMBER(SEARCH("inactive",$N1058)),ISNUMBER(SEARCH("vacan",$N1058)),ISNUMBER(SEARCH("deceased",$N1058)),ISNUMBER(SEARCH("separated",$N1058))),0,1))</f>
        <v/>
      </c>
      <c r="S1058">
        <f>IF(OR($R1058=0,NOT(ISNUMBER($I1058))),"",IFERROR(DATEDIF($I1058,DATE(FY,1,1),"y"),""))</f>
        <v/>
      </c>
      <c r="T1058">
        <f>IF(OR($R1058=0,NOT(ISNUMBER($J1058))),"",IFERROR(DATEDIF($J1058,DATE(FY,1,1),"y"),0))</f>
        <v/>
      </c>
      <c r="U1058" s="38">
        <f>IF(OR($R1058=0,NOT(ISNUMBER($I1058))),0,IF(YEAR($I1058)+IF($Q1058=1,RetAgeO,RetAgeE)=FY,MONTH($I1058),IF(YEAR($I1058)+IF($Q1058=1,RetAgeO,RetAgeE)&lt;FY,1,0)))</f>
        <v/>
      </c>
      <c r="V1058" s="38">
        <f>IF(OR($R1058=0,NOT(ISNUMBER($K1058))),0,IF(YEAR($K1058)=FY,MONTH($K1058),IF(YEAR($K1058)&lt;FY,1,0)))</f>
        <v/>
      </c>
      <c r="W1058" s="38">
        <f>IF($R1058=0,0,MIN(12,IF(AND(ISNUMBER($O1058),$O1058&gt;=1,$O1058&lt;=12),INT($O1058),12),IF(AND(RetireExit="Yes",$U1058&gt;0),$U1058,12),IF(AND(ContractExit="Yes",$V1058&gt;0),$V1058,12)))</f>
        <v/>
      </c>
      <c r="X1058" s="37">
        <f>IF(ISNUMBER($P1058),$P1058,IncPct)</f>
        <v/>
      </c>
      <c r="Y1058" s="39">
        <f>IF($W1058=0,0,MAX(0,MIN($W1058,IncMonth-1))+MAX(0,$W1058-IncMonth+1)*(1+$X1058))</f>
        <v/>
      </c>
      <c r="Z1058" s="40">
        <f>IF($C1058="",0,IFERROR(INDEX(Departments!$B$5:$B$54,MATCH($C1058,Departments!$A$5:$A$54,0)),0))</f>
        <v/>
      </c>
      <c r="AA1058" s="41">
        <f>N($L1058)*$Y1058</f>
        <v/>
      </c>
      <c r="AB1058" s="41">
        <f>N($M1058)*$Y1058</f>
        <v/>
      </c>
      <c r="AC1058" s="41">
        <f>$AA1058*$Z1058</f>
        <v/>
      </c>
      <c r="AD1058" s="41">
        <f>$AA1058*BonusMonths/12</f>
        <v/>
      </c>
      <c r="AE1058" s="41">
        <f>($AA1058+SI_Gross*$AB1058)*IF($Q1058=1,SI_O,SI_E)</f>
        <v/>
      </c>
      <c r="AF1058" s="41">
        <f>IF($Q1058=1,0,$AA1058*EOSB)</f>
        <v/>
      </c>
      <c r="AG1058" s="41">
        <f>$AN1058*$W1058</f>
        <v/>
      </c>
      <c r="AH1058" s="41">
        <f>SUM($AA1058:$AG1058)</f>
        <v/>
      </c>
      <c r="AI1058" s="41">
        <f>12*($AM1058+$AN1058)</f>
        <v/>
      </c>
      <c r="AJ1058" s="41">
        <f>$AM1058*((IncMonth-1)+(13-IncMonth)*(1+$X1058))+12*$AN1058</f>
        <v/>
      </c>
      <c r="AK1058" s="41">
        <f>IF($R1058=1,N($L1058)+N($M1058),0)</f>
        <v/>
      </c>
      <c r="AL1058">
        <f>IF($C1058="","",IF(N($L1058)&lt;=0,"Basic salary missing",IF(ISNA(MATCH($C1058,Departments!$A$5:$A$54,0)),"Department not on Departments sheet",IF(AND($I1058&lt;&gt;"",NOT(ISNUMBER($I1058))),"Date of birth is text, not a date",IF(AND($K1058&lt;&gt;"",NOT(ISNUMBER($K1058))),"Contract end is text, not a date","")))))</f>
        <v/>
      </c>
      <c r="AM1058" s="41">
        <f>IF($R1058=0,0,N($L1058)*(1+$Z1058+BonusMonths/12+IF($Q1058=1,0,EOSB))+N($M1058)+(N($L1058)+SI_Gross*N($M1058))*IF($Q1058=1,SI_O,SI_E))</f>
        <v/>
      </c>
      <c r="AN1058" s="41">
        <f>IF($R1058=0,0,(IF($Q1058=1,MedO,MedE+Ticket)+Training)/12)</f>
        <v/>
      </c>
    </row>
    <row r="1059">
      <c r="I1059" s="35" t="n"/>
      <c r="J1059" s="35" t="n"/>
      <c r="K1059" s="35" t="n"/>
      <c r="L1059" s="36" t="n"/>
      <c r="M1059" s="36" t="n"/>
      <c r="P1059" s="37" t="n"/>
      <c r="Q1059" s="38">
        <f>IF($C1059="",0,IF(OR(LOWER(TRIM($G1059))="omani",LOWER(TRIM($G1059))="oman",LOWER(TRIM($G1059))="om",LOWER(TRIM($G1059))="local"),1,0))</f>
        <v/>
      </c>
      <c r="R1059" s="38">
        <f>IF($C1059="",0,IF(OR(ISNUMBER(SEARCH("resign",$N1059)),ISNUMBER(SEARCH("terminat",$N1059)),ISNUMBER(SEARCH("inactive",$N1059)),ISNUMBER(SEARCH("vacan",$N1059)),ISNUMBER(SEARCH("deceased",$N1059)),ISNUMBER(SEARCH("separated",$N1059))),0,1))</f>
        <v/>
      </c>
      <c r="S1059">
        <f>IF(OR($R1059=0,NOT(ISNUMBER($I1059))),"",IFERROR(DATEDIF($I1059,DATE(FY,1,1),"y"),""))</f>
        <v/>
      </c>
      <c r="T1059">
        <f>IF(OR($R1059=0,NOT(ISNUMBER($J1059))),"",IFERROR(DATEDIF($J1059,DATE(FY,1,1),"y"),0))</f>
        <v/>
      </c>
      <c r="U1059" s="38">
        <f>IF(OR($R1059=0,NOT(ISNUMBER($I1059))),0,IF(YEAR($I1059)+IF($Q1059=1,RetAgeO,RetAgeE)=FY,MONTH($I1059),IF(YEAR($I1059)+IF($Q1059=1,RetAgeO,RetAgeE)&lt;FY,1,0)))</f>
        <v/>
      </c>
      <c r="V1059" s="38">
        <f>IF(OR($R1059=0,NOT(ISNUMBER($K1059))),0,IF(YEAR($K1059)=FY,MONTH($K1059),IF(YEAR($K1059)&lt;FY,1,0)))</f>
        <v/>
      </c>
      <c r="W1059" s="38">
        <f>IF($R1059=0,0,MIN(12,IF(AND(ISNUMBER($O1059),$O1059&gt;=1,$O1059&lt;=12),INT($O1059),12),IF(AND(RetireExit="Yes",$U1059&gt;0),$U1059,12),IF(AND(ContractExit="Yes",$V1059&gt;0),$V1059,12)))</f>
        <v/>
      </c>
      <c r="X1059" s="37">
        <f>IF(ISNUMBER($P1059),$P1059,IncPct)</f>
        <v/>
      </c>
      <c r="Y1059" s="39">
        <f>IF($W1059=0,0,MAX(0,MIN($W1059,IncMonth-1))+MAX(0,$W1059-IncMonth+1)*(1+$X1059))</f>
        <v/>
      </c>
      <c r="Z1059" s="40">
        <f>IF($C1059="",0,IFERROR(INDEX(Departments!$B$5:$B$54,MATCH($C1059,Departments!$A$5:$A$54,0)),0))</f>
        <v/>
      </c>
      <c r="AA1059" s="41">
        <f>N($L1059)*$Y1059</f>
        <v/>
      </c>
      <c r="AB1059" s="41">
        <f>N($M1059)*$Y1059</f>
        <v/>
      </c>
      <c r="AC1059" s="41">
        <f>$AA1059*$Z1059</f>
        <v/>
      </c>
      <c r="AD1059" s="41">
        <f>$AA1059*BonusMonths/12</f>
        <v/>
      </c>
      <c r="AE1059" s="41">
        <f>($AA1059+SI_Gross*$AB1059)*IF($Q1059=1,SI_O,SI_E)</f>
        <v/>
      </c>
      <c r="AF1059" s="41">
        <f>IF($Q1059=1,0,$AA1059*EOSB)</f>
        <v/>
      </c>
      <c r="AG1059" s="41">
        <f>$AN1059*$W1059</f>
        <v/>
      </c>
      <c r="AH1059" s="41">
        <f>SUM($AA1059:$AG1059)</f>
        <v/>
      </c>
      <c r="AI1059" s="41">
        <f>12*($AM1059+$AN1059)</f>
        <v/>
      </c>
      <c r="AJ1059" s="41">
        <f>$AM1059*((IncMonth-1)+(13-IncMonth)*(1+$X1059))+12*$AN1059</f>
        <v/>
      </c>
      <c r="AK1059" s="41">
        <f>IF($R1059=1,N($L1059)+N($M1059),0)</f>
        <v/>
      </c>
      <c r="AL1059">
        <f>IF($C1059="","",IF(N($L1059)&lt;=0,"Basic salary missing",IF(ISNA(MATCH($C1059,Departments!$A$5:$A$54,0)),"Department not on Departments sheet",IF(AND($I1059&lt;&gt;"",NOT(ISNUMBER($I1059))),"Date of birth is text, not a date",IF(AND($K1059&lt;&gt;"",NOT(ISNUMBER($K1059))),"Contract end is text, not a date","")))))</f>
        <v/>
      </c>
      <c r="AM1059" s="41">
        <f>IF($R1059=0,0,N($L1059)*(1+$Z1059+BonusMonths/12+IF($Q1059=1,0,EOSB))+N($M1059)+(N($L1059)+SI_Gross*N($M1059))*IF($Q1059=1,SI_O,SI_E))</f>
        <v/>
      </c>
      <c r="AN1059" s="41">
        <f>IF($R1059=0,0,(IF($Q1059=1,MedO,MedE+Ticket)+Training)/12)</f>
        <v/>
      </c>
    </row>
    <row r="1060">
      <c r="I1060" s="35" t="n"/>
      <c r="J1060" s="35" t="n"/>
      <c r="K1060" s="35" t="n"/>
      <c r="L1060" s="36" t="n"/>
      <c r="M1060" s="36" t="n"/>
      <c r="P1060" s="37" t="n"/>
      <c r="Q1060" s="38">
        <f>IF($C1060="",0,IF(OR(LOWER(TRIM($G1060))="omani",LOWER(TRIM($G1060))="oman",LOWER(TRIM($G1060))="om",LOWER(TRIM($G1060))="local"),1,0))</f>
        <v/>
      </c>
      <c r="R1060" s="38">
        <f>IF($C1060="",0,IF(OR(ISNUMBER(SEARCH("resign",$N1060)),ISNUMBER(SEARCH("terminat",$N1060)),ISNUMBER(SEARCH("inactive",$N1060)),ISNUMBER(SEARCH("vacan",$N1060)),ISNUMBER(SEARCH("deceased",$N1060)),ISNUMBER(SEARCH("separated",$N1060))),0,1))</f>
        <v/>
      </c>
      <c r="S1060">
        <f>IF(OR($R1060=0,NOT(ISNUMBER($I1060))),"",IFERROR(DATEDIF($I1060,DATE(FY,1,1),"y"),""))</f>
        <v/>
      </c>
      <c r="T1060">
        <f>IF(OR($R1060=0,NOT(ISNUMBER($J1060))),"",IFERROR(DATEDIF($J1060,DATE(FY,1,1),"y"),0))</f>
        <v/>
      </c>
      <c r="U1060" s="38">
        <f>IF(OR($R1060=0,NOT(ISNUMBER($I1060))),0,IF(YEAR($I1060)+IF($Q1060=1,RetAgeO,RetAgeE)=FY,MONTH($I1060),IF(YEAR($I1060)+IF($Q1060=1,RetAgeO,RetAgeE)&lt;FY,1,0)))</f>
        <v/>
      </c>
      <c r="V1060" s="38">
        <f>IF(OR($R1060=0,NOT(ISNUMBER($K1060))),0,IF(YEAR($K1060)=FY,MONTH($K1060),IF(YEAR($K1060)&lt;FY,1,0)))</f>
        <v/>
      </c>
      <c r="W1060" s="38">
        <f>IF($R1060=0,0,MIN(12,IF(AND(ISNUMBER($O1060),$O1060&gt;=1,$O1060&lt;=12),INT($O1060),12),IF(AND(RetireExit="Yes",$U1060&gt;0),$U1060,12),IF(AND(ContractExit="Yes",$V1060&gt;0),$V1060,12)))</f>
        <v/>
      </c>
      <c r="X1060" s="37">
        <f>IF(ISNUMBER($P1060),$P1060,IncPct)</f>
        <v/>
      </c>
      <c r="Y1060" s="39">
        <f>IF($W1060=0,0,MAX(0,MIN($W1060,IncMonth-1))+MAX(0,$W1060-IncMonth+1)*(1+$X1060))</f>
        <v/>
      </c>
      <c r="Z1060" s="40">
        <f>IF($C1060="",0,IFERROR(INDEX(Departments!$B$5:$B$54,MATCH($C1060,Departments!$A$5:$A$54,0)),0))</f>
        <v/>
      </c>
      <c r="AA1060" s="41">
        <f>N($L1060)*$Y1060</f>
        <v/>
      </c>
      <c r="AB1060" s="41">
        <f>N($M1060)*$Y1060</f>
        <v/>
      </c>
      <c r="AC1060" s="41">
        <f>$AA1060*$Z1060</f>
        <v/>
      </c>
      <c r="AD1060" s="41">
        <f>$AA1060*BonusMonths/12</f>
        <v/>
      </c>
      <c r="AE1060" s="41">
        <f>($AA1060+SI_Gross*$AB1060)*IF($Q1060=1,SI_O,SI_E)</f>
        <v/>
      </c>
      <c r="AF1060" s="41">
        <f>IF($Q1060=1,0,$AA1060*EOSB)</f>
        <v/>
      </c>
      <c r="AG1060" s="41">
        <f>$AN1060*$W1060</f>
        <v/>
      </c>
      <c r="AH1060" s="41">
        <f>SUM($AA1060:$AG1060)</f>
        <v/>
      </c>
      <c r="AI1060" s="41">
        <f>12*($AM1060+$AN1060)</f>
        <v/>
      </c>
      <c r="AJ1060" s="41">
        <f>$AM1060*((IncMonth-1)+(13-IncMonth)*(1+$X1060))+12*$AN1060</f>
        <v/>
      </c>
      <c r="AK1060" s="41">
        <f>IF($R1060=1,N($L1060)+N($M1060),0)</f>
        <v/>
      </c>
      <c r="AL1060">
        <f>IF($C1060="","",IF(N($L1060)&lt;=0,"Basic salary missing",IF(ISNA(MATCH($C1060,Departments!$A$5:$A$54,0)),"Department not on Departments sheet",IF(AND($I1060&lt;&gt;"",NOT(ISNUMBER($I1060))),"Date of birth is text, not a date",IF(AND($K1060&lt;&gt;"",NOT(ISNUMBER($K1060))),"Contract end is text, not a date","")))))</f>
        <v/>
      </c>
      <c r="AM1060" s="41">
        <f>IF($R1060=0,0,N($L1060)*(1+$Z1060+BonusMonths/12+IF($Q1060=1,0,EOSB))+N($M1060)+(N($L1060)+SI_Gross*N($M1060))*IF($Q1060=1,SI_O,SI_E))</f>
        <v/>
      </c>
      <c r="AN1060" s="41">
        <f>IF($R1060=0,0,(IF($Q1060=1,MedO,MedE+Ticket)+Training)/12)</f>
        <v/>
      </c>
    </row>
    <row r="1061">
      <c r="I1061" s="35" t="n"/>
      <c r="J1061" s="35" t="n"/>
      <c r="K1061" s="35" t="n"/>
      <c r="L1061" s="36" t="n"/>
      <c r="M1061" s="36" t="n"/>
      <c r="P1061" s="37" t="n"/>
      <c r="Q1061" s="38">
        <f>IF($C1061="",0,IF(OR(LOWER(TRIM($G1061))="omani",LOWER(TRIM($G1061))="oman",LOWER(TRIM($G1061))="om",LOWER(TRIM($G1061))="local"),1,0))</f>
        <v/>
      </c>
      <c r="R1061" s="38">
        <f>IF($C1061="",0,IF(OR(ISNUMBER(SEARCH("resign",$N1061)),ISNUMBER(SEARCH("terminat",$N1061)),ISNUMBER(SEARCH("inactive",$N1061)),ISNUMBER(SEARCH("vacan",$N1061)),ISNUMBER(SEARCH("deceased",$N1061)),ISNUMBER(SEARCH("separated",$N1061))),0,1))</f>
        <v/>
      </c>
      <c r="S1061">
        <f>IF(OR($R1061=0,NOT(ISNUMBER($I1061))),"",IFERROR(DATEDIF($I1061,DATE(FY,1,1),"y"),""))</f>
        <v/>
      </c>
      <c r="T1061">
        <f>IF(OR($R1061=0,NOT(ISNUMBER($J1061))),"",IFERROR(DATEDIF($J1061,DATE(FY,1,1),"y"),0))</f>
        <v/>
      </c>
      <c r="U1061" s="38">
        <f>IF(OR($R1061=0,NOT(ISNUMBER($I1061))),0,IF(YEAR($I1061)+IF($Q1061=1,RetAgeO,RetAgeE)=FY,MONTH($I1061),IF(YEAR($I1061)+IF($Q1061=1,RetAgeO,RetAgeE)&lt;FY,1,0)))</f>
        <v/>
      </c>
      <c r="V1061" s="38">
        <f>IF(OR($R1061=0,NOT(ISNUMBER($K1061))),0,IF(YEAR($K1061)=FY,MONTH($K1061),IF(YEAR($K1061)&lt;FY,1,0)))</f>
        <v/>
      </c>
      <c r="W1061" s="38">
        <f>IF($R1061=0,0,MIN(12,IF(AND(ISNUMBER($O1061),$O1061&gt;=1,$O1061&lt;=12),INT($O1061),12),IF(AND(RetireExit="Yes",$U1061&gt;0),$U1061,12),IF(AND(ContractExit="Yes",$V1061&gt;0),$V1061,12)))</f>
        <v/>
      </c>
      <c r="X1061" s="37">
        <f>IF(ISNUMBER($P1061),$P1061,IncPct)</f>
        <v/>
      </c>
      <c r="Y1061" s="39">
        <f>IF($W1061=0,0,MAX(0,MIN($W1061,IncMonth-1))+MAX(0,$W1061-IncMonth+1)*(1+$X1061))</f>
        <v/>
      </c>
      <c r="Z1061" s="40">
        <f>IF($C1061="",0,IFERROR(INDEX(Departments!$B$5:$B$54,MATCH($C1061,Departments!$A$5:$A$54,0)),0))</f>
        <v/>
      </c>
      <c r="AA1061" s="41">
        <f>N($L1061)*$Y1061</f>
        <v/>
      </c>
      <c r="AB1061" s="41">
        <f>N($M1061)*$Y1061</f>
        <v/>
      </c>
      <c r="AC1061" s="41">
        <f>$AA1061*$Z1061</f>
        <v/>
      </c>
      <c r="AD1061" s="41">
        <f>$AA1061*BonusMonths/12</f>
        <v/>
      </c>
      <c r="AE1061" s="41">
        <f>($AA1061+SI_Gross*$AB1061)*IF($Q1061=1,SI_O,SI_E)</f>
        <v/>
      </c>
      <c r="AF1061" s="41">
        <f>IF($Q1061=1,0,$AA1061*EOSB)</f>
        <v/>
      </c>
      <c r="AG1061" s="41">
        <f>$AN1061*$W1061</f>
        <v/>
      </c>
      <c r="AH1061" s="41">
        <f>SUM($AA1061:$AG1061)</f>
        <v/>
      </c>
      <c r="AI1061" s="41">
        <f>12*($AM1061+$AN1061)</f>
        <v/>
      </c>
      <c r="AJ1061" s="41">
        <f>$AM1061*((IncMonth-1)+(13-IncMonth)*(1+$X1061))+12*$AN1061</f>
        <v/>
      </c>
      <c r="AK1061" s="41">
        <f>IF($R1061=1,N($L1061)+N($M1061),0)</f>
        <v/>
      </c>
      <c r="AL1061">
        <f>IF($C1061="","",IF(N($L1061)&lt;=0,"Basic salary missing",IF(ISNA(MATCH($C1061,Departments!$A$5:$A$54,0)),"Department not on Departments sheet",IF(AND($I1061&lt;&gt;"",NOT(ISNUMBER($I1061))),"Date of birth is text, not a date",IF(AND($K1061&lt;&gt;"",NOT(ISNUMBER($K1061))),"Contract end is text, not a date","")))))</f>
        <v/>
      </c>
      <c r="AM1061" s="41">
        <f>IF($R1061=0,0,N($L1061)*(1+$Z1061+BonusMonths/12+IF($Q1061=1,0,EOSB))+N($M1061)+(N($L1061)+SI_Gross*N($M1061))*IF($Q1061=1,SI_O,SI_E))</f>
        <v/>
      </c>
      <c r="AN1061" s="41">
        <f>IF($R1061=0,0,(IF($Q1061=1,MedO,MedE+Ticket)+Training)/12)</f>
        <v/>
      </c>
    </row>
    <row r="1062">
      <c r="I1062" s="35" t="n"/>
      <c r="J1062" s="35" t="n"/>
      <c r="K1062" s="35" t="n"/>
      <c r="L1062" s="36" t="n"/>
      <c r="M1062" s="36" t="n"/>
      <c r="P1062" s="37" t="n"/>
      <c r="Q1062" s="38">
        <f>IF($C1062="",0,IF(OR(LOWER(TRIM($G1062))="omani",LOWER(TRIM($G1062))="oman",LOWER(TRIM($G1062))="om",LOWER(TRIM($G1062))="local"),1,0))</f>
        <v/>
      </c>
      <c r="R1062" s="38">
        <f>IF($C1062="",0,IF(OR(ISNUMBER(SEARCH("resign",$N1062)),ISNUMBER(SEARCH("terminat",$N1062)),ISNUMBER(SEARCH("inactive",$N1062)),ISNUMBER(SEARCH("vacan",$N1062)),ISNUMBER(SEARCH("deceased",$N1062)),ISNUMBER(SEARCH("separated",$N1062))),0,1))</f>
        <v/>
      </c>
      <c r="S1062">
        <f>IF(OR($R1062=0,NOT(ISNUMBER($I1062))),"",IFERROR(DATEDIF($I1062,DATE(FY,1,1),"y"),""))</f>
        <v/>
      </c>
      <c r="T1062">
        <f>IF(OR($R1062=0,NOT(ISNUMBER($J1062))),"",IFERROR(DATEDIF($J1062,DATE(FY,1,1),"y"),0))</f>
        <v/>
      </c>
      <c r="U1062" s="38">
        <f>IF(OR($R1062=0,NOT(ISNUMBER($I1062))),0,IF(YEAR($I1062)+IF($Q1062=1,RetAgeO,RetAgeE)=FY,MONTH($I1062),IF(YEAR($I1062)+IF($Q1062=1,RetAgeO,RetAgeE)&lt;FY,1,0)))</f>
        <v/>
      </c>
      <c r="V1062" s="38">
        <f>IF(OR($R1062=0,NOT(ISNUMBER($K1062))),0,IF(YEAR($K1062)=FY,MONTH($K1062),IF(YEAR($K1062)&lt;FY,1,0)))</f>
        <v/>
      </c>
      <c r="W1062" s="38">
        <f>IF($R1062=0,0,MIN(12,IF(AND(ISNUMBER($O1062),$O1062&gt;=1,$O1062&lt;=12),INT($O1062),12),IF(AND(RetireExit="Yes",$U1062&gt;0),$U1062,12),IF(AND(ContractExit="Yes",$V1062&gt;0),$V1062,12)))</f>
        <v/>
      </c>
      <c r="X1062" s="37">
        <f>IF(ISNUMBER($P1062),$P1062,IncPct)</f>
        <v/>
      </c>
      <c r="Y1062" s="39">
        <f>IF($W1062=0,0,MAX(0,MIN($W1062,IncMonth-1))+MAX(0,$W1062-IncMonth+1)*(1+$X1062))</f>
        <v/>
      </c>
      <c r="Z1062" s="40">
        <f>IF($C1062="",0,IFERROR(INDEX(Departments!$B$5:$B$54,MATCH($C1062,Departments!$A$5:$A$54,0)),0))</f>
        <v/>
      </c>
      <c r="AA1062" s="41">
        <f>N($L1062)*$Y1062</f>
        <v/>
      </c>
      <c r="AB1062" s="41">
        <f>N($M1062)*$Y1062</f>
        <v/>
      </c>
      <c r="AC1062" s="41">
        <f>$AA1062*$Z1062</f>
        <v/>
      </c>
      <c r="AD1062" s="41">
        <f>$AA1062*BonusMonths/12</f>
        <v/>
      </c>
      <c r="AE1062" s="41">
        <f>($AA1062+SI_Gross*$AB1062)*IF($Q1062=1,SI_O,SI_E)</f>
        <v/>
      </c>
      <c r="AF1062" s="41">
        <f>IF($Q1062=1,0,$AA1062*EOSB)</f>
        <v/>
      </c>
      <c r="AG1062" s="41">
        <f>$AN1062*$W1062</f>
        <v/>
      </c>
      <c r="AH1062" s="41">
        <f>SUM($AA1062:$AG1062)</f>
        <v/>
      </c>
      <c r="AI1062" s="41">
        <f>12*($AM1062+$AN1062)</f>
        <v/>
      </c>
      <c r="AJ1062" s="41">
        <f>$AM1062*((IncMonth-1)+(13-IncMonth)*(1+$X1062))+12*$AN1062</f>
        <v/>
      </c>
      <c r="AK1062" s="41">
        <f>IF($R1062=1,N($L1062)+N($M1062),0)</f>
        <v/>
      </c>
      <c r="AL1062">
        <f>IF($C1062="","",IF(N($L1062)&lt;=0,"Basic salary missing",IF(ISNA(MATCH($C1062,Departments!$A$5:$A$54,0)),"Department not on Departments sheet",IF(AND($I1062&lt;&gt;"",NOT(ISNUMBER($I1062))),"Date of birth is text, not a date",IF(AND($K1062&lt;&gt;"",NOT(ISNUMBER($K1062))),"Contract end is text, not a date","")))))</f>
        <v/>
      </c>
      <c r="AM1062" s="41">
        <f>IF($R1062=0,0,N($L1062)*(1+$Z1062+BonusMonths/12+IF($Q1062=1,0,EOSB))+N($M1062)+(N($L1062)+SI_Gross*N($M1062))*IF($Q1062=1,SI_O,SI_E))</f>
        <v/>
      </c>
      <c r="AN1062" s="41">
        <f>IF($R1062=0,0,(IF($Q1062=1,MedO,MedE+Ticket)+Training)/12)</f>
        <v/>
      </c>
    </row>
    <row r="1063">
      <c r="I1063" s="35" t="n"/>
      <c r="J1063" s="35" t="n"/>
      <c r="K1063" s="35" t="n"/>
      <c r="L1063" s="36" t="n"/>
      <c r="M1063" s="36" t="n"/>
      <c r="P1063" s="37" t="n"/>
      <c r="Q1063" s="38">
        <f>IF($C1063="",0,IF(OR(LOWER(TRIM($G1063))="omani",LOWER(TRIM($G1063))="oman",LOWER(TRIM($G1063))="om",LOWER(TRIM($G1063))="local"),1,0))</f>
        <v/>
      </c>
      <c r="R1063" s="38">
        <f>IF($C1063="",0,IF(OR(ISNUMBER(SEARCH("resign",$N1063)),ISNUMBER(SEARCH("terminat",$N1063)),ISNUMBER(SEARCH("inactive",$N1063)),ISNUMBER(SEARCH("vacan",$N1063)),ISNUMBER(SEARCH("deceased",$N1063)),ISNUMBER(SEARCH("separated",$N1063))),0,1))</f>
        <v/>
      </c>
      <c r="S1063">
        <f>IF(OR($R1063=0,NOT(ISNUMBER($I1063))),"",IFERROR(DATEDIF($I1063,DATE(FY,1,1),"y"),""))</f>
        <v/>
      </c>
      <c r="T1063">
        <f>IF(OR($R1063=0,NOT(ISNUMBER($J1063))),"",IFERROR(DATEDIF($J1063,DATE(FY,1,1),"y"),0))</f>
        <v/>
      </c>
      <c r="U1063" s="38">
        <f>IF(OR($R1063=0,NOT(ISNUMBER($I1063))),0,IF(YEAR($I1063)+IF($Q1063=1,RetAgeO,RetAgeE)=FY,MONTH($I1063),IF(YEAR($I1063)+IF($Q1063=1,RetAgeO,RetAgeE)&lt;FY,1,0)))</f>
        <v/>
      </c>
      <c r="V1063" s="38">
        <f>IF(OR($R1063=0,NOT(ISNUMBER($K1063))),0,IF(YEAR($K1063)=FY,MONTH($K1063),IF(YEAR($K1063)&lt;FY,1,0)))</f>
        <v/>
      </c>
      <c r="W1063" s="38">
        <f>IF($R1063=0,0,MIN(12,IF(AND(ISNUMBER($O1063),$O1063&gt;=1,$O1063&lt;=12),INT($O1063),12),IF(AND(RetireExit="Yes",$U1063&gt;0),$U1063,12),IF(AND(ContractExit="Yes",$V1063&gt;0),$V1063,12)))</f>
        <v/>
      </c>
      <c r="X1063" s="37">
        <f>IF(ISNUMBER($P1063),$P1063,IncPct)</f>
        <v/>
      </c>
      <c r="Y1063" s="39">
        <f>IF($W1063=0,0,MAX(0,MIN($W1063,IncMonth-1))+MAX(0,$W1063-IncMonth+1)*(1+$X1063))</f>
        <v/>
      </c>
      <c r="Z1063" s="40">
        <f>IF($C1063="",0,IFERROR(INDEX(Departments!$B$5:$B$54,MATCH($C1063,Departments!$A$5:$A$54,0)),0))</f>
        <v/>
      </c>
      <c r="AA1063" s="41">
        <f>N($L1063)*$Y1063</f>
        <v/>
      </c>
      <c r="AB1063" s="41">
        <f>N($M1063)*$Y1063</f>
        <v/>
      </c>
      <c r="AC1063" s="41">
        <f>$AA1063*$Z1063</f>
        <v/>
      </c>
      <c r="AD1063" s="41">
        <f>$AA1063*BonusMonths/12</f>
        <v/>
      </c>
      <c r="AE1063" s="41">
        <f>($AA1063+SI_Gross*$AB1063)*IF($Q1063=1,SI_O,SI_E)</f>
        <v/>
      </c>
      <c r="AF1063" s="41">
        <f>IF($Q1063=1,0,$AA1063*EOSB)</f>
        <v/>
      </c>
      <c r="AG1063" s="41">
        <f>$AN1063*$W1063</f>
        <v/>
      </c>
      <c r="AH1063" s="41">
        <f>SUM($AA1063:$AG1063)</f>
        <v/>
      </c>
      <c r="AI1063" s="41">
        <f>12*($AM1063+$AN1063)</f>
        <v/>
      </c>
      <c r="AJ1063" s="41">
        <f>$AM1063*((IncMonth-1)+(13-IncMonth)*(1+$X1063))+12*$AN1063</f>
        <v/>
      </c>
      <c r="AK1063" s="41">
        <f>IF($R1063=1,N($L1063)+N($M1063),0)</f>
        <v/>
      </c>
      <c r="AL1063">
        <f>IF($C1063="","",IF(N($L1063)&lt;=0,"Basic salary missing",IF(ISNA(MATCH($C1063,Departments!$A$5:$A$54,0)),"Department not on Departments sheet",IF(AND($I1063&lt;&gt;"",NOT(ISNUMBER($I1063))),"Date of birth is text, not a date",IF(AND($K1063&lt;&gt;"",NOT(ISNUMBER($K1063))),"Contract end is text, not a date","")))))</f>
        <v/>
      </c>
      <c r="AM1063" s="41">
        <f>IF($R1063=0,0,N($L1063)*(1+$Z1063+BonusMonths/12+IF($Q1063=1,0,EOSB))+N($M1063)+(N($L1063)+SI_Gross*N($M1063))*IF($Q1063=1,SI_O,SI_E))</f>
        <v/>
      </c>
      <c r="AN1063" s="41">
        <f>IF($R1063=0,0,(IF($Q1063=1,MedO,MedE+Ticket)+Training)/12)</f>
        <v/>
      </c>
    </row>
    <row r="1064">
      <c r="I1064" s="35" t="n"/>
      <c r="J1064" s="35" t="n"/>
      <c r="K1064" s="35" t="n"/>
      <c r="L1064" s="36" t="n"/>
      <c r="M1064" s="36" t="n"/>
      <c r="P1064" s="37" t="n"/>
      <c r="Q1064" s="38">
        <f>IF($C1064="",0,IF(OR(LOWER(TRIM($G1064))="omani",LOWER(TRIM($G1064))="oman",LOWER(TRIM($G1064))="om",LOWER(TRIM($G1064))="local"),1,0))</f>
        <v/>
      </c>
      <c r="R1064" s="38">
        <f>IF($C1064="",0,IF(OR(ISNUMBER(SEARCH("resign",$N1064)),ISNUMBER(SEARCH("terminat",$N1064)),ISNUMBER(SEARCH("inactive",$N1064)),ISNUMBER(SEARCH("vacan",$N1064)),ISNUMBER(SEARCH("deceased",$N1064)),ISNUMBER(SEARCH("separated",$N1064))),0,1))</f>
        <v/>
      </c>
      <c r="S1064">
        <f>IF(OR($R1064=0,NOT(ISNUMBER($I1064))),"",IFERROR(DATEDIF($I1064,DATE(FY,1,1),"y"),""))</f>
        <v/>
      </c>
      <c r="T1064">
        <f>IF(OR($R1064=0,NOT(ISNUMBER($J1064))),"",IFERROR(DATEDIF($J1064,DATE(FY,1,1),"y"),0))</f>
        <v/>
      </c>
      <c r="U1064" s="38">
        <f>IF(OR($R1064=0,NOT(ISNUMBER($I1064))),0,IF(YEAR($I1064)+IF($Q1064=1,RetAgeO,RetAgeE)=FY,MONTH($I1064),IF(YEAR($I1064)+IF($Q1064=1,RetAgeO,RetAgeE)&lt;FY,1,0)))</f>
        <v/>
      </c>
      <c r="V1064" s="38">
        <f>IF(OR($R1064=0,NOT(ISNUMBER($K1064))),0,IF(YEAR($K1064)=FY,MONTH($K1064),IF(YEAR($K1064)&lt;FY,1,0)))</f>
        <v/>
      </c>
      <c r="W1064" s="38">
        <f>IF($R1064=0,0,MIN(12,IF(AND(ISNUMBER($O1064),$O1064&gt;=1,$O1064&lt;=12),INT($O1064),12),IF(AND(RetireExit="Yes",$U1064&gt;0),$U1064,12),IF(AND(ContractExit="Yes",$V1064&gt;0),$V1064,12)))</f>
        <v/>
      </c>
      <c r="X1064" s="37">
        <f>IF(ISNUMBER($P1064),$P1064,IncPct)</f>
        <v/>
      </c>
      <c r="Y1064" s="39">
        <f>IF($W1064=0,0,MAX(0,MIN($W1064,IncMonth-1))+MAX(0,$W1064-IncMonth+1)*(1+$X1064))</f>
        <v/>
      </c>
      <c r="Z1064" s="40">
        <f>IF($C1064="",0,IFERROR(INDEX(Departments!$B$5:$B$54,MATCH($C1064,Departments!$A$5:$A$54,0)),0))</f>
        <v/>
      </c>
      <c r="AA1064" s="41">
        <f>N($L1064)*$Y1064</f>
        <v/>
      </c>
      <c r="AB1064" s="41">
        <f>N($M1064)*$Y1064</f>
        <v/>
      </c>
      <c r="AC1064" s="41">
        <f>$AA1064*$Z1064</f>
        <v/>
      </c>
      <c r="AD1064" s="41">
        <f>$AA1064*BonusMonths/12</f>
        <v/>
      </c>
      <c r="AE1064" s="41">
        <f>($AA1064+SI_Gross*$AB1064)*IF($Q1064=1,SI_O,SI_E)</f>
        <v/>
      </c>
      <c r="AF1064" s="41">
        <f>IF($Q1064=1,0,$AA1064*EOSB)</f>
        <v/>
      </c>
      <c r="AG1064" s="41">
        <f>$AN1064*$W1064</f>
        <v/>
      </c>
      <c r="AH1064" s="41">
        <f>SUM($AA1064:$AG1064)</f>
        <v/>
      </c>
      <c r="AI1064" s="41">
        <f>12*($AM1064+$AN1064)</f>
        <v/>
      </c>
      <c r="AJ1064" s="41">
        <f>$AM1064*((IncMonth-1)+(13-IncMonth)*(1+$X1064))+12*$AN1064</f>
        <v/>
      </c>
      <c r="AK1064" s="41">
        <f>IF($R1064=1,N($L1064)+N($M1064),0)</f>
        <v/>
      </c>
      <c r="AL1064">
        <f>IF($C1064="","",IF(N($L1064)&lt;=0,"Basic salary missing",IF(ISNA(MATCH($C1064,Departments!$A$5:$A$54,0)),"Department not on Departments sheet",IF(AND($I1064&lt;&gt;"",NOT(ISNUMBER($I1064))),"Date of birth is text, not a date",IF(AND($K1064&lt;&gt;"",NOT(ISNUMBER($K1064))),"Contract end is text, not a date","")))))</f>
        <v/>
      </c>
      <c r="AM1064" s="41">
        <f>IF($R1064=0,0,N($L1064)*(1+$Z1064+BonusMonths/12+IF($Q1064=1,0,EOSB))+N($M1064)+(N($L1064)+SI_Gross*N($M1064))*IF($Q1064=1,SI_O,SI_E))</f>
        <v/>
      </c>
      <c r="AN1064" s="41">
        <f>IF($R1064=0,0,(IF($Q1064=1,MedO,MedE+Ticket)+Training)/12)</f>
        <v/>
      </c>
    </row>
    <row r="1065">
      <c r="I1065" s="35" t="n"/>
      <c r="J1065" s="35" t="n"/>
      <c r="K1065" s="35" t="n"/>
      <c r="L1065" s="36" t="n"/>
      <c r="M1065" s="36" t="n"/>
      <c r="P1065" s="37" t="n"/>
      <c r="Q1065" s="38">
        <f>IF($C1065="",0,IF(OR(LOWER(TRIM($G1065))="omani",LOWER(TRIM($G1065))="oman",LOWER(TRIM($G1065))="om",LOWER(TRIM($G1065))="local"),1,0))</f>
        <v/>
      </c>
      <c r="R1065" s="38">
        <f>IF($C1065="",0,IF(OR(ISNUMBER(SEARCH("resign",$N1065)),ISNUMBER(SEARCH("terminat",$N1065)),ISNUMBER(SEARCH("inactive",$N1065)),ISNUMBER(SEARCH("vacan",$N1065)),ISNUMBER(SEARCH("deceased",$N1065)),ISNUMBER(SEARCH("separated",$N1065))),0,1))</f>
        <v/>
      </c>
      <c r="S1065">
        <f>IF(OR($R1065=0,NOT(ISNUMBER($I1065))),"",IFERROR(DATEDIF($I1065,DATE(FY,1,1),"y"),""))</f>
        <v/>
      </c>
      <c r="T1065">
        <f>IF(OR($R1065=0,NOT(ISNUMBER($J1065))),"",IFERROR(DATEDIF($J1065,DATE(FY,1,1),"y"),0))</f>
        <v/>
      </c>
      <c r="U1065" s="38">
        <f>IF(OR($R1065=0,NOT(ISNUMBER($I1065))),0,IF(YEAR($I1065)+IF($Q1065=1,RetAgeO,RetAgeE)=FY,MONTH($I1065),IF(YEAR($I1065)+IF($Q1065=1,RetAgeO,RetAgeE)&lt;FY,1,0)))</f>
        <v/>
      </c>
      <c r="V1065" s="38">
        <f>IF(OR($R1065=0,NOT(ISNUMBER($K1065))),0,IF(YEAR($K1065)=FY,MONTH($K1065),IF(YEAR($K1065)&lt;FY,1,0)))</f>
        <v/>
      </c>
      <c r="W1065" s="38">
        <f>IF($R1065=0,0,MIN(12,IF(AND(ISNUMBER($O1065),$O1065&gt;=1,$O1065&lt;=12),INT($O1065),12),IF(AND(RetireExit="Yes",$U1065&gt;0),$U1065,12),IF(AND(ContractExit="Yes",$V1065&gt;0),$V1065,12)))</f>
        <v/>
      </c>
      <c r="X1065" s="37">
        <f>IF(ISNUMBER($P1065),$P1065,IncPct)</f>
        <v/>
      </c>
      <c r="Y1065" s="39">
        <f>IF($W1065=0,0,MAX(0,MIN($W1065,IncMonth-1))+MAX(0,$W1065-IncMonth+1)*(1+$X1065))</f>
        <v/>
      </c>
      <c r="Z1065" s="40">
        <f>IF($C1065="",0,IFERROR(INDEX(Departments!$B$5:$B$54,MATCH($C1065,Departments!$A$5:$A$54,0)),0))</f>
        <v/>
      </c>
      <c r="AA1065" s="41">
        <f>N($L1065)*$Y1065</f>
        <v/>
      </c>
      <c r="AB1065" s="41">
        <f>N($M1065)*$Y1065</f>
        <v/>
      </c>
      <c r="AC1065" s="41">
        <f>$AA1065*$Z1065</f>
        <v/>
      </c>
      <c r="AD1065" s="41">
        <f>$AA1065*BonusMonths/12</f>
        <v/>
      </c>
      <c r="AE1065" s="41">
        <f>($AA1065+SI_Gross*$AB1065)*IF($Q1065=1,SI_O,SI_E)</f>
        <v/>
      </c>
      <c r="AF1065" s="41">
        <f>IF($Q1065=1,0,$AA1065*EOSB)</f>
        <v/>
      </c>
      <c r="AG1065" s="41">
        <f>$AN1065*$W1065</f>
        <v/>
      </c>
      <c r="AH1065" s="41">
        <f>SUM($AA1065:$AG1065)</f>
        <v/>
      </c>
      <c r="AI1065" s="41">
        <f>12*($AM1065+$AN1065)</f>
        <v/>
      </c>
      <c r="AJ1065" s="41">
        <f>$AM1065*((IncMonth-1)+(13-IncMonth)*(1+$X1065))+12*$AN1065</f>
        <v/>
      </c>
      <c r="AK1065" s="41">
        <f>IF($R1065=1,N($L1065)+N($M1065),0)</f>
        <v/>
      </c>
      <c r="AL1065">
        <f>IF($C1065="","",IF(N($L1065)&lt;=0,"Basic salary missing",IF(ISNA(MATCH($C1065,Departments!$A$5:$A$54,0)),"Department not on Departments sheet",IF(AND($I1065&lt;&gt;"",NOT(ISNUMBER($I1065))),"Date of birth is text, not a date",IF(AND($K1065&lt;&gt;"",NOT(ISNUMBER($K1065))),"Contract end is text, not a date","")))))</f>
        <v/>
      </c>
      <c r="AM1065" s="41">
        <f>IF($R1065=0,0,N($L1065)*(1+$Z1065+BonusMonths/12+IF($Q1065=1,0,EOSB))+N($M1065)+(N($L1065)+SI_Gross*N($M1065))*IF($Q1065=1,SI_O,SI_E))</f>
        <v/>
      </c>
      <c r="AN1065" s="41">
        <f>IF($R1065=0,0,(IF($Q1065=1,MedO,MedE+Ticket)+Training)/12)</f>
        <v/>
      </c>
    </row>
    <row r="1066">
      <c r="I1066" s="35" t="n"/>
      <c r="J1066" s="35" t="n"/>
      <c r="K1066" s="35" t="n"/>
      <c r="L1066" s="36" t="n"/>
      <c r="M1066" s="36" t="n"/>
      <c r="P1066" s="37" t="n"/>
      <c r="Q1066" s="38">
        <f>IF($C1066="",0,IF(OR(LOWER(TRIM($G1066))="omani",LOWER(TRIM($G1066))="oman",LOWER(TRIM($G1066))="om",LOWER(TRIM($G1066))="local"),1,0))</f>
        <v/>
      </c>
      <c r="R1066" s="38">
        <f>IF($C1066="",0,IF(OR(ISNUMBER(SEARCH("resign",$N1066)),ISNUMBER(SEARCH("terminat",$N1066)),ISNUMBER(SEARCH("inactive",$N1066)),ISNUMBER(SEARCH("vacan",$N1066)),ISNUMBER(SEARCH("deceased",$N1066)),ISNUMBER(SEARCH("separated",$N1066))),0,1))</f>
        <v/>
      </c>
      <c r="S1066">
        <f>IF(OR($R1066=0,NOT(ISNUMBER($I1066))),"",IFERROR(DATEDIF($I1066,DATE(FY,1,1),"y"),""))</f>
        <v/>
      </c>
      <c r="T1066">
        <f>IF(OR($R1066=0,NOT(ISNUMBER($J1066))),"",IFERROR(DATEDIF($J1066,DATE(FY,1,1),"y"),0))</f>
        <v/>
      </c>
      <c r="U1066" s="38">
        <f>IF(OR($R1066=0,NOT(ISNUMBER($I1066))),0,IF(YEAR($I1066)+IF($Q1066=1,RetAgeO,RetAgeE)=FY,MONTH($I1066),IF(YEAR($I1066)+IF($Q1066=1,RetAgeO,RetAgeE)&lt;FY,1,0)))</f>
        <v/>
      </c>
      <c r="V1066" s="38">
        <f>IF(OR($R1066=0,NOT(ISNUMBER($K1066))),0,IF(YEAR($K1066)=FY,MONTH($K1066),IF(YEAR($K1066)&lt;FY,1,0)))</f>
        <v/>
      </c>
      <c r="W1066" s="38">
        <f>IF($R1066=0,0,MIN(12,IF(AND(ISNUMBER($O1066),$O1066&gt;=1,$O1066&lt;=12),INT($O1066),12),IF(AND(RetireExit="Yes",$U1066&gt;0),$U1066,12),IF(AND(ContractExit="Yes",$V1066&gt;0),$V1066,12)))</f>
        <v/>
      </c>
      <c r="X1066" s="37">
        <f>IF(ISNUMBER($P1066),$P1066,IncPct)</f>
        <v/>
      </c>
      <c r="Y1066" s="39">
        <f>IF($W1066=0,0,MAX(0,MIN($W1066,IncMonth-1))+MAX(0,$W1066-IncMonth+1)*(1+$X1066))</f>
        <v/>
      </c>
      <c r="Z1066" s="40">
        <f>IF($C1066="",0,IFERROR(INDEX(Departments!$B$5:$B$54,MATCH($C1066,Departments!$A$5:$A$54,0)),0))</f>
        <v/>
      </c>
      <c r="AA1066" s="41">
        <f>N($L1066)*$Y1066</f>
        <v/>
      </c>
      <c r="AB1066" s="41">
        <f>N($M1066)*$Y1066</f>
        <v/>
      </c>
      <c r="AC1066" s="41">
        <f>$AA1066*$Z1066</f>
        <v/>
      </c>
      <c r="AD1066" s="41">
        <f>$AA1066*BonusMonths/12</f>
        <v/>
      </c>
      <c r="AE1066" s="41">
        <f>($AA1066+SI_Gross*$AB1066)*IF($Q1066=1,SI_O,SI_E)</f>
        <v/>
      </c>
      <c r="AF1066" s="41">
        <f>IF($Q1066=1,0,$AA1066*EOSB)</f>
        <v/>
      </c>
      <c r="AG1066" s="41">
        <f>$AN1066*$W1066</f>
        <v/>
      </c>
      <c r="AH1066" s="41">
        <f>SUM($AA1066:$AG1066)</f>
        <v/>
      </c>
      <c r="AI1066" s="41">
        <f>12*($AM1066+$AN1066)</f>
        <v/>
      </c>
      <c r="AJ1066" s="41">
        <f>$AM1066*((IncMonth-1)+(13-IncMonth)*(1+$X1066))+12*$AN1066</f>
        <v/>
      </c>
      <c r="AK1066" s="41">
        <f>IF($R1066=1,N($L1066)+N($M1066),0)</f>
        <v/>
      </c>
      <c r="AL1066">
        <f>IF($C1066="","",IF(N($L1066)&lt;=0,"Basic salary missing",IF(ISNA(MATCH($C1066,Departments!$A$5:$A$54,0)),"Department not on Departments sheet",IF(AND($I1066&lt;&gt;"",NOT(ISNUMBER($I1066))),"Date of birth is text, not a date",IF(AND($K1066&lt;&gt;"",NOT(ISNUMBER($K1066))),"Contract end is text, not a date","")))))</f>
        <v/>
      </c>
      <c r="AM1066" s="41">
        <f>IF($R1066=0,0,N($L1066)*(1+$Z1066+BonusMonths/12+IF($Q1066=1,0,EOSB))+N($M1066)+(N($L1066)+SI_Gross*N($M1066))*IF($Q1066=1,SI_O,SI_E))</f>
        <v/>
      </c>
      <c r="AN1066" s="41">
        <f>IF($R1066=0,0,(IF($Q1066=1,MedO,MedE+Ticket)+Training)/12)</f>
        <v/>
      </c>
    </row>
    <row r="1067">
      <c r="I1067" s="35" t="n"/>
      <c r="J1067" s="35" t="n"/>
      <c r="K1067" s="35" t="n"/>
      <c r="L1067" s="36" t="n"/>
      <c r="M1067" s="36" t="n"/>
      <c r="P1067" s="37" t="n"/>
      <c r="Q1067" s="38">
        <f>IF($C1067="",0,IF(OR(LOWER(TRIM($G1067))="omani",LOWER(TRIM($G1067))="oman",LOWER(TRIM($G1067))="om",LOWER(TRIM($G1067))="local"),1,0))</f>
        <v/>
      </c>
      <c r="R1067" s="38">
        <f>IF($C1067="",0,IF(OR(ISNUMBER(SEARCH("resign",$N1067)),ISNUMBER(SEARCH("terminat",$N1067)),ISNUMBER(SEARCH("inactive",$N1067)),ISNUMBER(SEARCH("vacan",$N1067)),ISNUMBER(SEARCH("deceased",$N1067)),ISNUMBER(SEARCH("separated",$N1067))),0,1))</f>
        <v/>
      </c>
      <c r="S1067">
        <f>IF(OR($R1067=0,NOT(ISNUMBER($I1067))),"",IFERROR(DATEDIF($I1067,DATE(FY,1,1),"y"),""))</f>
        <v/>
      </c>
      <c r="T1067">
        <f>IF(OR($R1067=0,NOT(ISNUMBER($J1067))),"",IFERROR(DATEDIF($J1067,DATE(FY,1,1),"y"),0))</f>
        <v/>
      </c>
      <c r="U1067" s="38">
        <f>IF(OR($R1067=0,NOT(ISNUMBER($I1067))),0,IF(YEAR($I1067)+IF($Q1067=1,RetAgeO,RetAgeE)=FY,MONTH($I1067),IF(YEAR($I1067)+IF($Q1067=1,RetAgeO,RetAgeE)&lt;FY,1,0)))</f>
        <v/>
      </c>
      <c r="V1067" s="38">
        <f>IF(OR($R1067=0,NOT(ISNUMBER($K1067))),0,IF(YEAR($K1067)=FY,MONTH($K1067),IF(YEAR($K1067)&lt;FY,1,0)))</f>
        <v/>
      </c>
      <c r="W1067" s="38">
        <f>IF($R1067=0,0,MIN(12,IF(AND(ISNUMBER($O1067),$O1067&gt;=1,$O1067&lt;=12),INT($O1067),12),IF(AND(RetireExit="Yes",$U1067&gt;0),$U1067,12),IF(AND(ContractExit="Yes",$V1067&gt;0),$V1067,12)))</f>
        <v/>
      </c>
      <c r="X1067" s="37">
        <f>IF(ISNUMBER($P1067),$P1067,IncPct)</f>
        <v/>
      </c>
      <c r="Y1067" s="39">
        <f>IF($W1067=0,0,MAX(0,MIN($W1067,IncMonth-1))+MAX(0,$W1067-IncMonth+1)*(1+$X1067))</f>
        <v/>
      </c>
      <c r="Z1067" s="40">
        <f>IF($C1067="",0,IFERROR(INDEX(Departments!$B$5:$B$54,MATCH($C1067,Departments!$A$5:$A$54,0)),0))</f>
        <v/>
      </c>
      <c r="AA1067" s="41">
        <f>N($L1067)*$Y1067</f>
        <v/>
      </c>
      <c r="AB1067" s="41">
        <f>N($M1067)*$Y1067</f>
        <v/>
      </c>
      <c r="AC1067" s="41">
        <f>$AA1067*$Z1067</f>
        <v/>
      </c>
      <c r="AD1067" s="41">
        <f>$AA1067*BonusMonths/12</f>
        <v/>
      </c>
      <c r="AE1067" s="41">
        <f>($AA1067+SI_Gross*$AB1067)*IF($Q1067=1,SI_O,SI_E)</f>
        <v/>
      </c>
      <c r="AF1067" s="41">
        <f>IF($Q1067=1,0,$AA1067*EOSB)</f>
        <v/>
      </c>
      <c r="AG1067" s="41">
        <f>$AN1067*$W1067</f>
        <v/>
      </c>
      <c r="AH1067" s="41">
        <f>SUM($AA1067:$AG1067)</f>
        <v/>
      </c>
      <c r="AI1067" s="41">
        <f>12*($AM1067+$AN1067)</f>
        <v/>
      </c>
      <c r="AJ1067" s="41">
        <f>$AM1067*((IncMonth-1)+(13-IncMonth)*(1+$X1067))+12*$AN1067</f>
        <v/>
      </c>
      <c r="AK1067" s="41">
        <f>IF($R1067=1,N($L1067)+N($M1067),0)</f>
        <v/>
      </c>
      <c r="AL1067">
        <f>IF($C1067="","",IF(N($L1067)&lt;=0,"Basic salary missing",IF(ISNA(MATCH($C1067,Departments!$A$5:$A$54,0)),"Department not on Departments sheet",IF(AND($I1067&lt;&gt;"",NOT(ISNUMBER($I1067))),"Date of birth is text, not a date",IF(AND($K1067&lt;&gt;"",NOT(ISNUMBER($K1067))),"Contract end is text, not a date","")))))</f>
        <v/>
      </c>
      <c r="AM1067" s="41">
        <f>IF($R1067=0,0,N($L1067)*(1+$Z1067+BonusMonths/12+IF($Q1067=1,0,EOSB))+N($M1067)+(N($L1067)+SI_Gross*N($M1067))*IF($Q1067=1,SI_O,SI_E))</f>
        <v/>
      </c>
      <c r="AN1067" s="41">
        <f>IF($R1067=0,0,(IF($Q1067=1,MedO,MedE+Ticket)+Training)/12)</f>
        <v/>
      </c>
    </row>
    <row r="1068">
      <c r="I1068" s="35" t="n"/>
      <c r="J1068" s="35" t="n"/>
      <c r="K1068" s="35" t="n"/>
      <c r="L1068" s="36" t="n"/>
      <c r="M1068" s="36" t="n"/>
      <c r="P1068" s="37" t="n"/>
      <c r="Q1068" s="38">
        <f>IF($C1068="",0,IF(OR(LOWER(TRIM($G1068))="omani",LOWER(TRIM($G1068))="oman",LOWER(TRIM($G1068))="om",LOWER(TRIM($G1068))="local"),1,0))</f>
        <v/>
      </c>
      <c r="R1068" s="38">
        <f>IF($C1068="",0,IF(OR(ISNUMBER(SEARCH("resign",$N1068)),ISNUMBER(SEARCH("terminat",$N1068)),ISNUMBER(SEARCH("inactive",$N1068)),ISNUMBER(SEARCH("vacan",$N1068)),ISNUMBER(SEARCH("deceased",$N1068)),ISNUMBER(SEARCH("separated",$N1068))),0,1))</f>
        <v/>
      </c>
      <c r="S1068">
        <f>IF(OR($R1068=0,NOT(ISNUMBER($I1068))),"",IFERROR(DATEDIF($I1068,DATE(FY,1,1),"y"),""))</f>
        <v/>
      </c>
      <c r="T1068">
        <f>IF(OR($R1068=0,NOT(ISNUMBER($J1068))),"",IFERROR(DATEDIF($J1068,DATE(FY,1,1),"y"),0))</f>
        <v/>
      </c>
      <c r="U1068" s="38">
        <f>IF(OR($R1068=0,NOT(ISNUMBER($I1068))),0,IF(YEAR($I1068)+IF($Q1068=1,RetAgeO,RetAgeE)=FY,MONTH($I1068),IF(YEAR($I1068)+IF($Q1068=1,RetAgeO,RetAgeE)&lt;FY,1,0)))</f>
        <v/>
      </c>
      <c r="V1068" s="38">
        <f>IF(OR($R1068=0,NOT(ISNUMBER($K1068))),0,IF(YEAR($K1068)=FY,MONTH($K1068),IF(YEAR($K1068)&lt;FY,1,0)))</f>
        <v/>
      </c>
      <c r="W1068" s="38">
        <f>IF($R1068=0,0,MIN(12,IF(AND(ISNUMBER($O1068),$O1068&gt;=1,$O1068&lt;=12),INT($O1068),12),IF(AND(RetireExit="Yes",$U1068&gt;0),$U1068,12),IF(AND(ContractExit="Yes",$V1068&gt;0),$V1068,12)))</f>
        <v/>
      </c>
      <c r="X1068" s="37">
        <f>IF(ISNUMBER($P1068),$P1068,IncPct)</f>
        <v/>
      </c>
      <c r="Y1068" s="39">
        <f>IF($W1068=0,0,MAX(0,MIN($W1068,IncMonth-1))+MAX(0,$W1068-IncMonth+1)*(1+$X1068))</f>
        <v/>
      </c>
      <c r="Z1068" s="40">
        <f>IF($C1068="",0,IFERROR(INDEX(Departments!$B$5:$B$54,MATCH($C1068,Departments!$A$5:$A$54,0)),0))</f>
        <v/>
      </c>
      <c r="AA1068" s="41">
        <f>N($L1068)*$Y1068</f>
        <v/>
      </c>
      <c r="AB1068" s="41">
        <f>N($M1068)*$Y1068</f>
        <v/>
      </c>
      <c r="AC1068" s="41">
        <f>$AA1068*$Z1068</f>
        <v/>
      </c>
      <c r="AD1068" s="41">
        <f>$AA1068*BonusMonths/12</f>
        <v/>
      </c>
      <c r="AE1068" s="41">
        <f>($AA1068+SI_Gross*$AB1068)*IF($Q1068=1,SI_O,SI_E)</f>
        <v/>
      </c>
      <c r="AF1068" s="41">
        <f>IF($Q1068=1,0,$AA1068*EOSB)</f>
        <v/>
      </c>
      <c r="AG1068" s="41">
        <f>$AN1068*$W1068</f>
        <v/>
      </c>
      <c r="AH1068" s="41">
        <f>SUM($AA1068:$AG1068)</f>
        <v/>
      </c>
      <c r="AI1068" s="41">
        <f>12*($AM1068+$AN1068)</f>
        <v/>
      </c>
      <c r="AJ1068" s="41">
        <f>$AM1068*((IncMonth-1)+(13-IncMonth)*(1+$X1068))+12*$AN1068</f>
        <v/>
      </c>
      <c r="AK1068" s="41">
        <f>IF($R1068=1,N($L1068)+N($M1068),0)</f>
        <v/>
      </c>
      <c r="AL1068">
        <f>IF($C1068="","",IF(N($L1068)&lt;=0,"Basic salary missing",IF(ISNA(MATCH($C1068,Departments!$A$5:$A$54,0)),"Department not on Departments sheet",IF(AND($I1068&lt;&gt;"",NOT(ISNUMBER($I1068))),"Date of birth is text, not a date",IF(AND($K1068&lt;&gt;"",NOT(ISNUMBER($K1068))),"Contract end is text, not a date","")))))</f>
        <v/>
      </c>
      <c r="AM1068" s="41">
        <f>IF($R1068=0,0,N($L1068)*(1+$Z1068+BonusMonths/12+IF($Q1068=1,0,EOSB))+N($M1068)+(N($L1068)+SI_Gross*N($M1068))*IF($Q1068=1,SI_O,SI_E))</f>
        <v/>
      </c>
      <c r="AN1068" s="41">
        <f>IF($R1068=0,0,(IF($Q1068=1,MedO,MedE+Ticket)+Training)/12)</f>
        <v/>
      </c>
    </row>
    <row r="1069">
      <c r="I1069" s="35" t="n"/>
      <c r="J1069" s="35" t="n"/>
      <c r="K1069" s="35" t="n"/>
      <c r="L1069" s="36" t="n"/>
      <c r="M1069" s="36" t="n"/>
      <c r="P1069" s="37" t="n"/>
      <c r="Q1069" s="38">
        <f>IF($C1069="",0,IF(OR(LOWER(TRIM($G1069))="omani",LOWER(TRIM($G1069))="oman",LOWER(TRIM($G1069))="om",LOWER(TRIM($G1069))="local"),1,0))</f>
        <v/>
      </c>
      <c r="R1069" s="38">
        <f>IF($C1069="",0,IF(OR(ISNUMBER(SEARCH("resign",$N1069)),ISNUMBER(SEARCH("terminat",$N1069)),ISNUMBER(SEARCH("inactive",$N1069)),ISNUMBER(SEARCH("vacan",$N1069)),ISNUMBER(SEARCH("deceased",$N1069)),ISNUMBER(SEARCH("separated",$N1069))),0,1))</f>
        <v/>
      </c>
      <c r="S1069">
        <f>IF(OR($R1069=0,NOT(ISNUMBER($I1069))),"",IFERROR(DATEDIF($I1069,DATE(FY,1,1),"y"),""))</f>
        <v/>
      </c>
      <c r="T1069">
        <f>IF(OR($R1069=0,NOT(ISNUMBER($J1069))),"",IFERROR(DATEDIF($J1069,DATE(FY,1,1),"y"),0))</f>
        <v/>
      </c>
      <c r="U1069" s="38">
        <f>IF(OR($R1069=0,NOT(ISNUMBER($I1069))),0,IF(YEAR($I1069)+IF($Q1069=1,RetAgeO,RetAgeE)=FY,MONTH($I1069),IF(YEAR($I1069)+IF($Q1069=1,RetAgeO,RetAgeE)&lt;FY,1,0)))</f>
        <v/>
      </c>
      <c r="V1069" s="38">
        <f>IF(OR($R1069=0,NOT(ISNUMBER($K1069))),0,IF(YEAR($K1069)=FY,MONTH($K1069),IF(YEAR($K1069)&lt;FY,1,0)))</f>
        <v/>
      </c>
      <c r="W1069" s="38">
        <f>IF($R1069=0,0,MIN(12,IF(AND(ISNUMBER($O1069),$O1069&gt;=1,$O1069&lt;=12),INT($O1069),12),IF(AND(RetireExit="Yes",$U1069&gt;0),$U1069,12),IF(AND(ContractExit="Yes",$V1069&gt;0),$V1069,12)))</f>
        <v/>
      </c>
      <c r="X1069" s="37">
        <f>IF(ISNUMBER($P1069),$P1069,IncPct)</f>
        <v/>
      </c>
      <c r="Y1069" s="39">
        <f>IF($W1069=0,0,MAX(0,MIN($W1069,IncMonth-1))+MAX(0,$W1069-IncMonth+1)*(1+$X1069))</f>
        <v/>
      </c>
      <c r="Z1069" s="40">
        <f>IF($C1069="",0,IFERROR(INDEX(Departments!$B$5:$B$54,MATCH($C1069,Departments!$A$5:$A$54,0)),0))</f>
        <v/>
      </c>
      <c r="AA1069" s="41">
        <f>N($L1069)*$Y1069</f>
        <v/>
      </c>
      <c r="AB1069" s="41">
        <f>N($M1069)*$Y1069</f>
        <v/>
      </c>
      <c r="AC1069" s="41">
        <f>$AA1069*$Z1069</f>
        <v/>
      </c>
      <c r="AD1069" s="41">
        <f>$AA1069*BonusMonths/12</f>
        <v/>
      </c>
      <c r="AE1069" s="41">
        <f>($AA1069+SI_Gross*$AB1069)*IF($Q1069=1,SI_O,SI_E)</f>
        <v/>
      </c>
      <c r="AF1069" s="41">
        <f>IF($Q1069=1,0,$AA1069*EOSB)</f>
        <v/>
      </c>
      <c r="AG1069" s="41">
        <f>$AN1069*$W1069</f>
        <v/>
      </c>
      <c r="AH1069" s="41">
        <f>SUM($AA1069:$AG1069)</f>
        <v/>
      </c>
      <c r="AI1069" s="41">
        <f>12*($AM1069+$AN1069)</f>
        <v/>
      </c>
      <c r="AJ1069" s="41">
        <f>$AM1069*((IncMonth-1)+(13-IncMonth)*(1+$X1069))+12*$AN1069</f>
        <v/>
      </c>
      <c r="AK1069" s="41">
        <f>IF($R1069=1,N($L1069)+N($M1069),0)</f>
        <v/>
      </c>
      <c r="AL1069">
        <f>IF($C1069="","",IF(N($L1069)&lt;=0,"Basic salary missing",IF(ISNA(MATCH($C1069,Departments!$A$5:$A$54,0)),"Department not on Departments sheet",IF(AND($I1069&lt;&gt;"",NOT(ISNUMBER($I1069))),"Date of birth is text, not a date",IF(AND($K1069&lt;&gt;"",NOT(ISNUMBER($K1069))),"Contract end is text, not a date","")))))</f>
        <v/>
      </c>
      <c r="AM1069" s="41">
        <f>IF($R1069=0,0,N($L1069)*(1+$Z1069+BonusMonths/12+IF($Q1069=1,0,EOSB))+N($M1069)+(N($L1069)+SI_Gross*N($M1069))*IF($Q1069=1,SI_O,SI_E))</f>
        <v/>
      </c>
      <c r="AN1069" s="41">
        <f>IF($R1069=0,0,(IF($Q1069=1,MedO,MedE+Ticket)+Training)/12)</f>
        <v/>
      </c>
    </row>
    <row r="1070">
      <c r="I1070" s="35" t="n"/>
      <c r="J1070" s="35" t="n"/>
      <c r="K1070" s="35" t="n"/>
      <c r="L1070" s="36" t="n"/>
      <c r="M1070" s="36" t="n"/>
      <c r="P1070" s="37" t="n"/>
      <c r="Q1070" s="38">
        <f>IF($C1070="",0,IF(OR(LOWER(TRIM($G1070))="omani",LOWER(TRIM($G1070))="oman",LOWER(TRIM($G1070))="om",LOWER(TRIM($G1070))="local"),1,0))</f>
        <v/>
      </c>
      <c r="R1070" s="38">
        <f>IF($C1070="",0,IF(OR(ISNUMBER(SEARCH("resign",$N1070)),ISNUMBER(SEARCH("terminat",$N1070)),ISNUMBER(SEARCH("inactive",$N1070)),ISNUMBER(SEARCH("vacan",$N1070)),ISNUMBER(SEARCH("deceased",$N1070)),ISNUMBER(SEARCH("separated",$N1070))),0,1))</f>
        <v/>
      </c>
      <c r="S1070">
        <f>IF(OR($R1070=0,NOT(ISNUMBER($I1070))),"",IFERROR(DATEDIF($I1070,DATE(FY,1,1),"y"),""))</f>
        <v/>
      </c>
      <c r="T1070">
        <f>IF(OR($R1070=0,NOT(ISNUMBER($J1070))),"",IFERROR(DATEDIF($J1070,DATE(FY,1,1),"y"),0))</f>
        <v/>
      </c>
      <c r="U1070" s="38">
        <f>IF(OR($R1070=0,NOT(ISNUMBER($I1070))),0,IF(YEAR($I1070)+IF($Q1070=1,RetAgeO,RetAgeE)=FY,MONTH($I1070),IF(YEAR($I1070)+IF($Q1070=1,RetAgeO,RetAgeE)&lt;FY,1,0)))</f>
        <v/>
      </c>
      <c r="V1070" s="38">
        <f>IF(OR($R1070=0,NOT(ISNUMBER($K1070))),0,IF(YEAR($K1070)=FY,MONTH($K1070),IF(YEAR($K1070)&lt;FY,1,0)))</f>
        <v/>
      </c>
      <c r="W1070" s="38">
        <f>IF($R1070=0,0,MIN(12,IF(AND(ISNUMBER($O1070),$O1070&gt;=1,$O1070&lt;=12),INT($O1070),12),IF(AND(RetireExit="Yes",$U1070&gt;0),$U1070,12),IF(AND(ContractExit="Yes",$V1070&gt;0),$V1070,12)))</f>
        <v/>
      </c>
      <c r="X1070" s="37">
        <f>IF(ISNUMBER($P1070),$P1070,IncPct)</f>
        <v/>
      </c>
      <c r="Y1070" s="39">
        <f>IF($W1070=0,0,MAX(0,MIN($W1070,IncMonth-1))+MAX(0,$W1070-IncMonth+1)*(1+$X1070))</f>
        <v/>
      </c>
      <c r="Z1070" s="40">
        <f>IF($C1070="",0,IFERROR(INDEX(Departments!$B$5:$B$54,MATCH($C1070,Departments!$A$5:$A$54,0)),0))</f>
        <v/>
      </c>
      <c r="AA1070" s="41">
        <f>N($L1070)*$Y1070</f>
        <v/>
      </c>
      <c r="AB1070" s="41">
        <f>N($M1070)*$Y1070</f>
        <v/>
      </c>
      <c r="AC1070" s="41">
        <f>$AA1070*$Z1070</f>
        <v/>
      </c>
      <c r="AD1070" s="41">
        <f>$AA1070*BonusMonths/12</f>
        <v/>
      </c>
      <c r="AE1070" s="41">
        <f>($AA1070+SI_Gross*$AB1070)*IF($Q1070=1,SI_O,SI_E)</f>
        <v/>
      </c>
      <c r="AF1070" s="41">
        <f>IF($Q1070=1,0,$AA1070*EOSB)</f>
        <v/>
      </c>
      <c r="AG1070" s="41">
        <f>$AN1070*$W1070</f>
        <v/>
      </c>
      <c r="AH1070" s="41">
        <f>SUM($AA1070:$AG1070)</f>
        <v/>
      </c>
      <c r="AI1070" s="41">
        <f>12*($AM1070+$AN1070)</f>
        <v/>
      </c>
      <c r="AJ1070" s="41">
        <f>$AM1070*((IncMonth-1)+(13-IncMonth)*(1+$X1070))+12*$AN1070</f>
        <v/>
      </c>
      <c r="AK1070" s="41">
        <f>IF($R1070=1,N($L1070)+N($M1070),0)</f>
        <v/>
      </c>
      <c r="AL1070">
        <f>IF($C1070="","",IF(N($L1070)&lt;=0,"Basic salary missing",IF(ISNA(MATCH($C1070,Departments!$A$5:$A$54,0)),"Department not on Departments sheet",IF(AND($I1070&lt;&gt;"",NOT(ISNUMBER($I1070))),"Date of birth is text, not a date",IF(AND($K1070&lt;&gt;"",NOT(ISNUMBER($K1070))),"Contract end is text, not a date","")))))</f>
        <v/>
      </c>
      <c r="AM1070" s="41">
        <f>IF($R1070=0,0,N($L1070)*(1+$Z1070+BonusMonths/12+IF($Q1070=1,0,EOSB))+N($M1070)+(N($L1070)+SI_Gross*N($M1070))*IF($Q1070=1,SI_O,SI_E))</f>
        <v/>
      </c>
      <c r="AN1070" s="41">
        <f>IF($R1070=0,0,(IF($Q1070=1,MedO,MedE+Ticket)+Training)/12)</f>
        <v/>
      </c>
    </row>
    <row r="1071">
      <c r="I1071" s="35" t="n"/>
      <c r="J1071" s="35" t="n"/>
      <c r="K1071" s="35" t="n"/>
      <c r="L1071" s="36" t="n"/>
      <c r="M1071" s="36" t="n"/>
      <c r="P1071" s="37" t="n"/>
      <c r="Q1071" s="38">
        <f>IF($C1071="",0,IF(OR(LOWER(TRIM($G1071))="omani",LOWER(TRIM($G1071))="oman",LOWER(TRIM($G1071))="om",LOWER(TRIM($G1071))="local"),1,0))</f>
        <v/>
      </c>
      <c r="R1071" s="38">
        <f>IF($C1071="",0,IF(OR(ISNUMBER(SEARCH("resign",$N1071)),ISNUMBER(SEARCH("terminat",$N1071)),ISNUMBER(SEARCH("inactive",$N1071)),ISNUMBER(SEARCH("vacan",$N1071)),ISNUMBER(SEARCH("deceased",$N1071)),ISNUMBER(SEARCH("separated",$N1071))),0,1))</f>
        <v/>
      </c>
      <c r="S1071">
        <f>IF(OR($R1071=0,NOT(ISNUMBER($I1071))),"",IFERROR(DATEDIF($I1071,DATE(FY,1,1),"y"),""))</f>
        <v/>
      </c>
      <c r="T1071">
        <f>IF(OR($R1071=0,NOT(ISNUMBER($J1071))),"",IFERROR(DATEDIF($J1071,DATE(FY,1,1),"y"),0))</f>
        <v/>
      </c>
      <c r="U1071" s="38">
        <f>IF(OR($R1071=0,NOT(ISNUMBER($I1071))),0,IF(YEAR($I1071)+IF($Q1071=1,RetAgeO,RetAgeE)=FY,MONTH($I1071),IF(YEAR($I1071)+IF($Q1071=1,RetAgeO,RetAgeE)&lt;FY,1,0)))</f>
        <v/>
      </c>
      <c r="V1071" s="38">
        <f>IF(OR($R1071=0,NOT(ISNUMBER($K1071))),0,IF(YEAR($K1071)=FY,MONTH($K1071),IF(YEAR($K1071)&lt;FY,1,0)))</f>
        <v/>
      </c>
      <c r="W1071" s="38">
        <f>IF($R1071=0,0,MIN(12,IF(AND(ISNUMBER($O1071),$O1071&gt;=1,$O1071&lt;=12),INT($O1071),12),IF(AND(RetireExit="Yes",$U1071&gt;0),$U1071,12),IF(AND(ContractExit="Yes",$V1071&gt;0),$V1071,12)))</f>
        <v/>
      </c>
      <c r="X1071" s="37">
        <f>IF(ISNUMBER($P1071),$P1071,IncPct)</f>
        <v/>
      </c>
      <c r="Y1071" s="39">
        <f>IF($W1071=0,0,MAX(0,MIN($W1071,IncMonth-1))+MAX(0,$W1071-IncMonth+1)*(1+$X1071))</f>
        <v/>
      </c>
      <c r="Z1071" s="40">
        <f>IF($C1071="",0,IFERROR(INDEX(Departments!$B$5:$B$54,MATCH($C1071,Departments!$A$5:$A$54,0)),0))</f>
        <v/>
      </c>
      <c r="AA1071" s="41">
        <f>N($L1071)*$Y1071</f>
        <v/>
      </c>
      <c r="AB1071" s="41">
        <f>N($M1071)*$Y1071</f>
        <v/>
      </c>
      <c r="AC1071" s="41">
        <f>$AA1071*$Z1071</f>
        <v/>
      </c>
      <c r="AD1071" s="41">
        <f>$AA1071*BonusMonths/12</f>
        <v/>
      </c>
      <c r="AE1071" s="41">
        <f>($AA1071+SI_Gross*$AB1071)*IF($Q1071=1,SI_O,SI_E)</f>
        <v/>
      </c>
      <c r="AF1071" s="41">
        <f>IF($Q1071=1,0,$AA1071*EOSB)</f>
        <v/>
      </c>
      <c r="AG1071" s="41">
        <f>$AN1071*$W1071</f>
        <v/>
      </c>
      <c r="AH1071" s="41">
        <f>SUM($AA1071:$AG1071)</f>
        <v/>
      </c>
      <c r="AI1071" s="41">
        <f>12*($AM1071+$AN1071)</f>
        <v/>
      </c>
      <c r="AJ1071" s="41">
        <f>$AM1071*((IncMonth-1)+(13-IncMonth)*(1+$X1071))+12*$AN1071</f>
        <v/>
      </c>
      <c r="AK1071" s="41">
        <f>IF($R1071=1,N($L1071)+N($M1071),0)</f>
        <v/>
      </c>
      <c r="AL1071">
        <f>IF($C1071="","",IF(N($L1071)&lt;=0,"Basic salary missing",IF(ISNA(MATCH($C1071,Departments!$A$5:$A$54,0)),"Department not on Departments sheet",IF(AND($I1071&lt;&gt;"",NOT(ISNUMBER($I1071))),"Date of birth is text, not a date",IF(AND($K1071&lt;&gt;"",NOT(ISNUMBER($K1071))),"Contract end is text, not a date","")))))</f>
        <v/>
      </c>
      <c r="AM1071" s="41">
        <f>IF($R1071=0,0,N($L1071)*(1+$Z1071+BonusMonths/12+IF($Q1071=1,0,EOSB))+N($M1071)+(N($L1071)+SI_Gross*N($M1071))*IF($Q1071=1,SI_O,SI_E))</f>
        <v/>
      </c>
      <c r="AN1071" s="41">
        <f>IF($R1071=0,0,(IF($Q1071=1,MedO,MedE+Ticket)+Training)/12)</f>
        <v/>
      </c>
    </row>
    <row r="1072">
      <c r="I1072" s="35" t="n"/>
      <c r="J1072" s="35" t="n"/>
      <c r="K1072" s="35" t="n"/>
      <c r="L1072" s="36" t="n"/>
      <c r="M1072" s="36" t="n"/>
      <c r="P1072" s="37" t="n"/>
      <c r="Q1072" s="38">
        <f>IF($C1072="",0,IF(OR(LOWER(TRIM($G1072))="omani",LOWER(TRIM($G1072))="oman",LOWER(TRIM($G1072))="om",LOWER(TRIM($G1072))="local"),1,0))</f>
        <v/>
      </c>
      <c r="R1072" s="38">
        <f>IF($C1072="",0,IF(OR(ISNUMBER(SEARCH("resign",$N1072)),ISNUMBER(SEARCH("terminat",$N1072)),ISNUMBER(SEARCH("inactive",$N1072)),ISNUMBER(SEARCH("vacan",$N1072)),ISNUMBER(SEARCH("deceased",$N1072)),ISNUMBER(SEARCH("separated",$N1072))),0,1))</f>
        <v/>
      </c>
      <c r="S1072">
        <f>IF(OR($R1072=0,NOT(ISNUMBER($I1072))),"",IFERROR(DATEDIF($I1072,DATE(FY,1,1),"y"),""))</f>
        <v/>
      </c>
      <c r="T1072">
        <f>IF(OR($R1072=0,NOT(ISNUMBER($J1072))),"",IFERROR(DATEDIF($J1072,DATE(FY,1,1),"y"),0))</f>
        <v/>
      </c>
      <c r="U1072" s="38">
        <f>IF(OR($R1072=0,NOT(ISNUMBER($I1072))),0,IF(YEAR($I1072)+IF($Q1072=1,RetAgeO,RetAgeE)=FY,MONTH($I1072),IF(YEAR($I1072)+IF($Q1072=1,RetAgeO,RetAgeE)&lt;FY,1,0)))</f>
        <v/>
      </c>
      <c r="V1072" s="38">
        <f>IF(OR($R1072=0,NOT(ISNUMBER($K1072))),0,IF(YEAR($K1072)=FY,MONTH($K1072),IF(YEAR($K1072)&lt;FY,1,0)))</f>
        <v/>
      </c>
      <c r="W1072" s="38">
        <f>IF($R1072=0,0,MIN(12,IF(AND(ISNUMBER($O1072),$O1072&gt;=1,$O1072&lt;=12),INT($O1072),12),IF(AND(RetireExit="Yes",$U1072&gt;0),$U1072,12),IF(AND(ContractExit="Yes",$V1072&gt;0),$V1072,12)))</f>
        <v/>
      </c>
      <c r="X1072" s="37">
        <f>IF(ISNUMBER($P1072),$P1072,IncPct)</f>
        <v/>
      </c>
      <c r="Y1072" s="39">
        <f>IF($W1072=0,0,MAX(0,MIN($W1072,IncMonth-1))+MAX(0,$W1072-IncMonth+1)*(1+$X1072))</f>
        <v/>
      </c>
      <c r="Z1072" s="40">
        <f>IF($C1072="",0,IFERROR(INDEX(Departments!$B$5:$B$54,MATCH($C1072,Departments!$A$5:$A$54,0)),0))</f>
        <v/>
      </c>
      <c r="AA1072" s="41">
        <f>N($L1072)*$Y1072</f>
        <v/>
      </c>
      <c r="AB1072" s="41">
        <f>N($M1072)*$Y1072</f>
        <v/>
      </c>
      <c r="AC1072" s="41">
        <f>$AA1072*$Z1072</f>
        <v/>
      </c>
      <c r="AD1072" s="41">
        <f>$AA1072*BonusMonths/12</f>
        <v/>
      </c>
      <c r="AE1072" s="41">
        <f>($AA1072+SI_Gross*$AB1072)*IF($Q1072=1,SI_O,SI_E)</f>
        <v/>
      </c>
      <c r="AF1072" s="41">
        <f>IF($Q1072=1,0,$AA1072*EOSB)</f>
        <v/>
      </c>
      <c r="AG1072" s="41">
        <f>$AN1072*$W1072</f>
        <v/>
      </c>
      <c r="AH1072" s="41">
        <f>SUM($AA1072:$AG1072)</f>
        <v/>
      </c>
      <c r="AI1072" s="41">
        <f>12*($AM1072+$AN1072)</f>
        <v/>
      </c>
      <c r="AJ1072" s="41">
        <f>$AM1072*((IncMonth-1)+(13-IncMonth)*(1+$X1072))+12*$AN1072</f>
        <v/>
      </c>
      <c r="AK1072" s="41">
        <f>IF($R1072=1,N($L1072)+N($M1072),0)</f>
        <v/>
      </c>
      <c r="AL1072">
        <f>IF($C1072="","",IF(N($L1072)&lt;=0,"Basic salary missing",IF(ISNA(MATCH($C1072,Departments!$A$5:$A$54,0)),"Department not on Departments sheet",IF(AND($I1072&lt;&gt;"",NOT(ISNUMBER($I1072))),"Date of birth is text, not a date",IF(AND($K1072&lt;&gt;"",NOT(ISNUMBER($K1072))),"Contract end is text, not a date","")))))</f>
        <v/>
      </c>
      <c r="AM1072" s="41">
        <f>IF($R1072=0,0,N($L1072)*(1+$Z1072+BonusMonths/12+IF($Q1072=1,0,EOSB))+N($M1072)+(N($L1072)+SI_Gross*N($M1072))*IF($Q1072=1,SI_O,SI_E))</f>
        <v/>
      </c>
      <c r="AN1072" s="41">
        <f>IF($R1072=0,0,(IF($Q1072=1,MedO,MedE+Ticket)+Training)/12)</f>
        <v/>
      </c>
    </row>
    <row r="1073">
      <c r="I1073" s="35" t="n"/>
      <c r="J1073" s="35" t="n"/>
      <c r="K1073" s="35" t="n"/>
      <c r="L1073" s="36" t="n"/>
      <c r="M1073" s="36" t="n"/>
      <c r="P1073" s="37" t="n"/>
      <c r="Q1073" s="38">
        <f>IF($C1073="",0,IF(OR(LOWER(TRIM($G1073))="omani",LOWER(TRIM($G1073))="oman",LOWER(TRIM($G1073))="om",LOWER(TRIM($G1073))="local"),1,0))</f>
        <v/>
      </c>
      <c r="R1073" s="38">
        <f>IF($C1073="",0,IF(OR(ISNUMBER(SEARCH("resign",$N1073)),ISNUMBER(SEARCH("terminat",$N1073)),ISNUMBER(SEARCH("inactive",$N1073)),ISNUMBER(SEARCH("vacan",$N1073)),ISNUMBER(SEARCH("deceased",$N1073)),ISNUMBER(SEARCH("separated",$N1073))),0,1))</f>
        <v/>
      </c>
      <c r="S1073">
        <f>IF(OR($R1073=0,NOT(ISNUMBER($I1073))),"",IFERROR(DATEDIF($I1073,DATE(FY,1,1),"y"),""))</f>
        <v/>
      </c>
      <c r="T1073">
        <f>IF(OR($R1073=0,NOT(ISNUMBER($J1073))),"",IFERROR(DATEDIF($J1073,DATE(FY,1,1),"y"),0))</f>
        <v/>
      </c>
      <c r="U1073" s="38">
        <f>IF(OR($R1073=0,NOT(ISNUMBER($I1073))),0,IF(YEAR($I1073)+IF($Q1073=1,RetAgeO,RetAgeE)=FY,MONTH($I1073),IF(YEAR($I1073)+IF($Q1073=1,RetAgeO,RetAgeE)&lt;FY,1,0)))</f>
        <v/>
      </c>
      <c r="V1073" s="38">
        <f>IF(OR($R1073=0,NOT(ISNUMBER($K1073))),0,IF(YEAR($K1073)=FY,MONTH($K1073),IF(YEAR($K1073)&lt;FY,1,0)))</f>
        <v/>
      </c>
      <c r="W1073" s="38">
        <f>IF($R1073=0,0,MIN(12,IF(AND(ISNUMBER($O1073),$O1073&gt;=1,$O1073&lt;=12),INT($O1073),12),IF(AND(RetireExit="Yes",$U1073&gt;0),$U1073,12),IF(AND(ContractExit="Yes",$V1073&gt;0),$V1073,12)))</f>
        <v/>
      </c>
      <c r="X1073" s="37">
        <f>IF(ISNUMBER($P1073),$P1073,IncPct)</f>
        <v/>
      </c>
      <c r="Y1073" s="39">
        <f>IF($W1073=0,0,MAX(0,MIN($W1073,IncMonth-1))+MAX(0,$W1073-IncMonth+1)*(1+$X1073))</f>
        <v/>
      </c>
      <c r="Z1073" s="40">
        <f>IF($C1073="",0,IFERROR(INDEX(Departments!$B$5:$B$54,MATCH($C1073,Departments!$A$5:$A$54,0)),0))</f>
        <v/>
      </c>
      <c r="AA1073" s="41">
        <f>N($L1073)*$Y1073</f>
        <v/>
      </c>
      <c r="AB1073" s="41">
        <f>N($M1073)*$Y1073</f>
        <v/>
      </c>
      <c r="AC1073" s="41">
        <f>$AA1073*$Z1073</f>
        <v/>
      </c>
      <c r="AD1073" s="41">
        <f>$AA1073*BonusMonths/12</f>
        <v/>
      </c>
      <c r="AE1073" s="41">
        <f>($AA1073+SI_Gross*$AB1073)*IF($Q1073=1,SI_O,SI_E)</f>
        <v/>
      </c>
      <c r="AF1073" s="41">
        <f>IF($Q1073=1,0,$AA1073*EOSB)</f>
        <v/>
      </c>
      <c r="AG1073" s="41">
        <f>$AN1073*$W1073</f>
        <v/>
      </c>
      <c r="AH1073" s="41">
        <f>SUM($AA1073:$AG1073)</f>
        <v/>
      </c>
      <c r="AI1073" s="41">
        <f>12*($AM1073+$AN1073)</f>
        <v/>
      </c>
      <c r="AJ1073" s="41">
        <f>$AM1073*((IncMonth-1)+(13-IncMonth)*(1+$X1073))+12*$AN1073</f>
        <v/>
      </c>
      <c r="AK1073" s="41">
        <f>IF($R1073=1,N($L1073)+N($M1073),0)</f>
        <v/>
      </c>
      <c r="AL1073">
        <f>IF($C1073="","",IF(N($L1073)&lt;=0,"Basic salary missing",IF(ISNA(MATCH($C1073,Departments!$A$5:$A$54,0)),"Department not on Departments sheet",IF(AND($I1073&lt;&gt;"",NOT(ISNUMBER($I1073))),"Date of birth is text, not a date",IF(AND($K1073&lt;&gt;"",NOT(ISNUMBER($K1073))),"Contract end is text, not a date","")))))</f>
        <v/>
      </c>
      <c r="AM1073" s="41">
        <f>IF($R1073=0,0,N($L1073)*(1+$Z1073+BonusMonths/12+IF($Q1073=1,0,EOSB))+N($M1073)+(N($L1073)+SI_Gross*N($M1073))*IF($Q1073=1,SI_O,SI_E))</f>
        <v/>
      </c>
      <c r="AN1073" s="41">
        <f>IF($R1073=0,0,(IF($Q1073=1,MedO,MedE+Ticket)+Training)/12)</f>
        <v/>
      </c>
    </row>
    <row r="1074">
      <c r="I1074" s="35" t="n"/>
      <c r="J1074" s="35" t="n"/>
      <c r="K1074" s="35" t="n"/>
      <c r="L1074" s="36" t="n"/>
      <c r="M1074" s="36" t="n"/>
      <c r="P1074" s="37" t="n"/>
      <c r="Q1074" s="38">
        <f>IF($C1074="",0,IF(OR(LOWER(TRIM($G1074))="omani",LOWER(TRIM($G1074))="oman",LOWER(TRIM($G1074))="om",LOWER(TRIM($G1074))="local"),1,0))</f>
        <v/>
      </c>
      <c r="R1074" s="38">
        <f>IF($C1074="",0,IF(OR(ISNUMBER(SEARCH("resign",$N1074)),ISNUMBER(SEARCH("terminat",$N1074)),ISNUMBER(SEARCH("inactive",$N1074)),ISNUMBER(SEARCH("vacan",$N1074)),ISNUMBER(SEARCH("deceased",$N1074)),ISNUMBER(SEARCH("separated",$N1074))),0,1))</f>
        <v/>
      </c>
      <c r="S1074">
        <f>IF(OR($R1074=0,NOT(ISNUMBER($I1074))),"",IFERROR(DATEDIF($I1074,DATE(FY,1,1),"y"),""))</f>
        <v/>
      </c>
      <c r="T1074">
        <f>IF(OR($R1074=0,NOT(ISNUMBER($J1074))),"",IFERROR(DATEDIF($J1074,DATE(FY,1,1),"y"),0))</f>
        <v/>
      </c>
      <c r="U1074" s="38">
        <f>IF(OR($R1074=0,NOT(ISNUMBER($I1074))),0,IF(YEAR($I1074)+IF($Q1074=1,RetAgeO,RetAgeE)=FY,MONTH($I1074),IF(YEAR($I1074)+IF($Q1074=1,RetAgeO,RetAgeE)&lt;FY,1,0)))</f>
        <v/>
      </c>
      <c r="V1074" s="38">
        <f>IF(OR($R1074=0,NOT(ISNUMBER($K1074))),0,IF(YEAR($K1074)=FY,MONTH($K1074),IF(YEAR($K1074)&lt;FY,1,0)))</f>
        <v/>
      </c>
      <c r="W1074" s="38">
        <f>IF($R1074=0,0,MIN(12,IF(AND(ISNUMBER($O1074),$O1074&gt;=1,$O1074&lt;=12),INT($O1074),12),IF(AND(RetireExit="Yes",$U1074&gt;0),$U1074,12),IF(AND(ContractExit="Yes",$V1074&gt;0),$V1074,12)))</f>
        <v/>
      </c>
      <c r="X1074" s="37">
        <f>IF(ISNUMBER($P1074),$P1074,IncPct)</f>
        <v/>
      </c>
      <c r="Y1074" s="39">
        <f>IF($W1074=0,0,MAX(0,MIN($W1074,IncMonth-1))+MAX(0,$W1074-IncMonth+1)*(1+$X1074))</f>
        <v/>
      </c>
      <c r="Z1074" s="40">
        <f>IF($C1074="",0,IFERROR(INDEX(Departments!$B$5:$B$54,MATCH($C1074,Departments!$A$5:$A$54,0)),0))</f>
        <v/>
      </c>
      <c r="AA1074" s="41">
        <f>N($L1074)*$Y1074</f>
        <v/>
      </c>
      <c r="AB1074" s="41">
        <f>N($M1074)*$Y1074</f>
        <v/>
      </c>
      <c r="AC1074" s="41">
        <f>$AA1074*$Z1074</f>
        <v/>
      </c>
      <c r="AD1074" s="41">
        <f>$AA1074*BonusMonths/12</f>
        <v/>
      </c>
      <c r="AE1074" s="41">
        <f>($AA1074+SI_Gross*$AB1074)*IF($Q1074=1,SI_O,SI_E)</f>
        <v/>
      </c>
      <c r="AF1074" s="41">
        <f>IF($Q1074=1,0,$AA1074*EOSB)</f>
        <v/>
      </c>
      <c r="AG1074" s="41">
        <f>$AN1074*$W1074</f>
        <v/>
      </c>
      <c r="AH1074" s="41">
        <f>SUM($AA1074:$AG1074)</f>
        <v/>
      </c>
      <c r="AI1074" s="41">
        <f>12*($AM1074+$AN1074)</f>
        <v/>
      </c>
      <c r="AJ1074" s="41">
        <f>$AM1074*((IncMonth-1)+(13-IncMonth)*(1+$X1074))+12*$AN1074</f>
        <v/>
      </c>
      <c r="AK1074" s="41">
        <f>IF($R1074=1,N($L1074)+N($M1074),0)</f>
        <v/>
      </c>
      <c r="AL1074">
        <f>IF($C1074="","",IF(N($L1074)&lt;=0,"Basic salary missing",IF(ISNA(MATCH($C1074,Departments!$A$5:$A$54,0)),"Department not on Departments sheet",IF(AND($I1074&lt;&gt;"",NOT(ISNUMBER($I1074))),"Date of birth is text, not a date",IF(AND($K1074&lt;&gt;"",NOT(ISNUMBER($K1074))),"Contract end is text, not a date","")))))</f>
        <v/>
      </c>
      <c r="AM1074" s="41">
        <f>IF($R1074=0,0,N($L1074)*(1+$Z1074+BonusMonths/12+IF($Q1074=1,0,EOSB))+N($M1074)+(N($L1074)+SI_Gross*N($M1074))*IF($Q1074=1,SI_O,SI_E))</f>
        <v/>
      </c>
      <c r="AN1074" s="41">
        <f>IF($R1074=0,0,(IF($Q1074=1,MedO,MedE+Ticket)+Training)/12)</f>
        <v/>
      </c>
    </row>
    <row r="1075">
      <c r="I1075" s="35" t="n"/>
      <c r="J1075" s="35" t="n"/>
      <c r="K1075" s="35" t="n"/>
      <c r="L1075" s="36" t="n"/>
      <c r="M1075" s="36" t="n"/>
      <c r="P1075" s="37" t="n"/>
      <c r="Q1075" s="38">
        <f>IF($C1075="",0,IF(OR(LOWER(TRIM($G1075))="omani",LOWER(TRIM($G1075))="oman",LOWER(TRIM($G1075))="om",LOWER(TRIM($G1075))="local"),1,0))</f>
        <v/>
      </c>
      <c r="R1075" s="38">
        <f>IF($C1075="",0,IF(OR(ISNUMBER(SEARCH("resign",$N1075)),ISNUMBER(SEARCH("terminat",$N1075)),ISNUMBER(SEARCH("inactive",$N1075)),ISNUMBER(SEARCH("vacan",$N1075)),ISNUMBER(SEARCH("deceased",$N1075)),ISNUMBER(SEARCH("separated",$N1075))),0,1))</f>
        <v/>
      </c>
      <c r="S1075">
        <f>IF(OR($R1075=0,NOT(ISNUMBER($I1075))),"",IFERROR(DATEDIF($I1075,DATE(FY,1,1),"y"),""))</f>
        <v/>
      </c>
      <c r="T1075">
        <f>IF(OR($R1075=0,NOT(ISNUMBER($J1075))),"",IFERROR(DATEDIF($J1075,DATE(FY,1,1),"y"),0))</f>
        <v/>
      </c>
      <c r="U1075" s="38">
        <f>IF(OR($R1075=0,NOT(ISNUMBER($I1075))),0,IF(YEAR($I1075)+IF($Q1075=1,RetAgeO,RetAgeE)=FY,MONTH($I1075),IF(YEAR($I1075)+IF($Q1075=1,RetAgeO,RetAgeE)&lt;FY,1,0)))</f>
        <v/>
      </c>
      <c r="V1075" s="38">
        <f>IF(OR($R1075=0,NOT(ISNUMBER($K1075))),0,IF(YEAR($K1075)=FY,MONTH($K1075),IF(YEAR($K1075)&lt;FY,1,0)))</f>
        <v/>
      </c>
      <c r="W1075" s="38">
        <f>IF($R1075=0,0,MIN(12,IF(AND(ISNUMBER($O1075),$O1075&gt;=1,$O1075&lt;=12),INT($O1075),12),IF(AND(RetireExit="Yes",$U1075&gt;0),$U1075,12),IF(AND(ContractExit="Yes",$V1075&gt;0),$V1075,12)))</f>
        <v/>
      </c>
      <c r="X1075" s="37">
        <f>IF(ISNUMBER($P1075),$P1075,IncPct)</f>
        <v/>
      </c>
      <c r="Y1075" s="39">
        <f>IF($W1075=0,0,MAX(0,MIN($W1075,IncMonth-1))+MAX(0,$W1075-IncMonth+1)*(1+$X1075))</f>
        <v/>
      </c>
      <c r="Z1075" s="40">
        <f>IF($C1075="",0,IFERROR(INDEX(Departments!$B$5:$B$54,MATCH($C1075,Departments!$A$5:$A$54,0)),0))</f>
        <v/>
      </c>
      <c r="AA1075" s="41">
        <f>N($L1075)*$Y1075</f>
        <v/>
      </c>
      <c r="AB1075" s="41">
        <f>N($M1075)*$Y1075</f>
        <v/>
      </c>
      <c r="AC1075" s="41">
        <f>$AA1075*$Z1075</f>
        <v/>
      </c>
      <c r="AD1075" s="41">
        <f>$AA1075*BonusMonths/12</f>
        <v/>
      </c>
      <c r="AE1075" s="41">
        <f>($AA1075+SI_Gross*$AB1075)*IF($Q1075=1,SI_O,SI_E)</f>
        <v/>
      </c>
      <c r="AF1075" s="41">
        <f>IF($Q1075=1,0,$AA1075*EOSB)</f>
        <v/>
      </c>
      <c r="AG1075" s="41">
        <f>$AN1075*$W1075</f>
        <v/>
      </c>
      <c r="AH1075" s="41">
        <f>SUM($AA1075:$AG1075)</f>
        <v/>
      </c>
      <c r="AI1075" s="41">
        <f>12*($AM1075+$AN1075)</f>
        <v/>
      </c>
      <c r="AJ1075" s="41">
        <f>$AM1075*((IncMonth-1)+(13-IncMonth)*(1+$X1075))+12*$AN1075</f>
        <v/>
      </c>
      <c r="AK1075" s="41">
        <f>IF($R1075=1,N($L1075)+N($M1075),0)</f>
        <v/>
      </c>
      <c r="AL1075">
        <f>IF($C1075="","",IF(N($L1075)&lt;=0,"Basic salary missing",IF(ISNA(MATCH($C1075,Departments!$A$5:$A$54,0)),"Department not on Departments sheet",IF(AND($I1075&lt;&gt;"",NOT(ISNUMBER($I1075))),"Date of birth is text, not a date",IF(AND($K1075&lt;&gt;"",NOT(ISNUMBER($K1075))),"Contract end is text, not a date","")))))</f>
        <v/>
      </c>
      <c r="AM1075" s="41">
        <f>IF($R1075=0,0,N($L1075)*(1+$Z1075+BonusMonths/12+IF($Q1075=1,0,EOSB))+N($M1075)+(N($L1075)+SI_Gross*N($M1075))*IF($Q1075=1,SI_O,SI_E))</f>
        <v/>
      </c>
      <c r="AN1075" s="41">
        <f>IF($R1075=0,0,(IF($Q1075=1,MedO,MedE+Ticket)+Training)/12)</f>
        <v/>
      </c>
    </row>
    <row r="1076">
      <c r="I1076" s="35" t="n"/>
      <c r="J1076" s="35" t="n"/>
      <c r="K1076" s="35" t="n"/>
      <c r="L1076" s="36" t="n"/>
      <c r="M1076" s="36" t="n"/>
      <c r="P1076" s="37" t="n"/>
      <c r="Q1076" s="38">
        <f>IF($C1076="",0,IF(OR(LOWER(TRIM($G1076))="omani",LOWER(TRIM($G1076))="oman",LOWER(TRIM($G1076))="om",LOWER(TRIM($G1076))="local"),1,0))</f>
        <v/>
      </c>
      <c r="R1076" s="38">
        <f>IF($C1076="",0,IF(OR(ISNUMBER(SEARCH("resign",$N1076)),ISNUMBER(SEARCH("terminat",$N1076)),ISNUMBER(SEARCH("inactive",$N1076)),ISNUMBER(SEARCH("vacan",$N1076)),ISNUMBER(SEARCH("deceased",$N1076)),ISNUMBER(SEARCH("separated",$N1076))),0,1))</f>
        <v/>
      </c>
      <c r="S1076">
        <f>IF(OR($R1076=0,NOT(ISNUMBER($I1076))),"",IFERROR(DATEDIF($I1076,DATE(FY,1,1),"y"),""))</f>
        <v/>
      </c>
      <c r="T1076">
        <f>IF(OR($R1076=0,NOT(ISNUMBER($J1076))),"",IFERROR(DATEDIF($J1076,DATE(FY,1,1),"y"),0))</f>
        <v/>
      </c>
      <c r="U1076" s="38">
        <f>IF(OR($R1076=0,NOT(ISNUMBER($I1076))),0,IF(YEAR($I1076)+IF($Q1076=1,RetAgeO,RetAgeE)=FY,MONTH($I1076),IF(YEAR($I1076)+IF($Q1076=1,RetAgeO,RetAgeE)&lt;FY,1,0)))</f>
        <v/>
      </c>
      <c r="V1076" s="38">
        <f>IF(OR($R1076=0,NOT(ISNUMBER($K1076))),0,IF(YEAR($K1076)=FY,MONTH($K1076),IF(YEAR($K1076)&lt;FY,1,0)))</f>
        <v/>
      </c>
      <c r="W1076" s="38">
        <f>IF($R1076=0,0,MIN(12,IF(AND(ISNUMBER($O1076),$O1076&gt;=1,$O1076&lt;=12),INT($O1076),12),IF(AND(RetireExit="Yes",$U1076&gt;0),$U1076,12),IF(AND(ContractExit="Yes",$V1076&gt;0),$V1076,12)))</f>
        <v/>
      </c>
      <c r="X1076" s="37">
        <f>IF(ISNUMBER($P1076),$P1076,IncPct)</f>
        <v/>
      </c>
      <c r="Y1076" s="39">
        <f>IF($W1076=0,0,MAX(0,MIN($W1076,IncMonth-1))+MAX(0,$W1076-IncMonth+1)*(1+$X1076))</f>
        <v/>
      </c>
      <c r="Z1076" s="40">
        <f>IF($C1076="",0,IFERROR(INDEX(Departments!$B$5:$B$54,MATCH($C1076,Departments!$A$5:$A$54,0)),0))</f>
        <v/>
      </c>
      <c r="AA1076" s="41">
        <f>N($L1076)*$Y1076</f>
        <v/>
      </c>
      <c r="AB1076" s="41">
        <f>N($M1076)*$Y1076</f>
        <v/>
      </c>
      <c r="AC1076" s="41">
        <f>$AA1076*$Z1076</f>
        <v/>
      </c>
      <c r="AD1076" s="41">
        <f>$AA1076*BonusMonths/12</f>
        <v/>
      </c>
      <c r="AE1076" s="41">
        <f>($AA1076+SI_Gross*$AB1076)*IF($Q1076=1,SI_O,SI_E)</f>
        <v/>
      </c>
      <c r="AF1076" s="41">
        <f>IF($Q1076=1,0,$AA1076*EOSB)</f>
        <v/>
      </c>
      <c r="AG1076" s="41">
        <f>$AN1076*$W1076</f>
        <v/>
      </c>
      <c r="AH1076" s="41">
        <f>SUM($AA1076:$AG1076)</f>
        <v/>
      </c>
      <c r="AI1076" s="41">
        <f>12*($AM1076+$AN1076)</f>
        <v/>
      </c>
      <c r="AJ1076" s="41">
        <f>$AM1076*((IncMonth-1)+(13-IncMonth)*(1+$X1076))+12*$AN1076</f>
        <v/>
      </c>
      <c r="AK1076" s="41">
        <f>IF($R1076=1,N($L1076)+N($M1076),0)</f>
        <v/>
      </c>
      <c r="AL1076">
        <f>IF($C1076="","",IF(N($L1076)&lt;=0,"Basic salary missing",IF(ISNA(MATCH($C1076,Departments!$A$5:$A$54,0)),"Department not on Departments sheet",IF(AND($I1076&lt;&gt;"",NOT(ISNUMBER($I1076))),"Date of birth is text, not a date",IF(AND($K1076&lt;&gt;"",NOT(ISNUMBER($K1076))),"Contract end is text, not a date","")))))</f>
        <v/>
      </c>
      <c r="AM1076" s="41">
        <f>IF($R1076=0,0,N($L1076)*(1+$Z1076+BonusMonths/12+IF($Q1076=1,0,EOSB))+N($M1076)+(N($L1076)+SI_Gross*N($M1076))*IF($Q1076=1,SI_O,SI_E))</f>
        <v/>
      </c>
      <c r="AN1076" s="41">
        <f>IF($R1076=0,0,(IF($Q1076=1,MedO,MedE+Ticket)+Training)/12)</f>
        <v/>
      </c>
    </row>
    <row r="1077">
      <c r="I1077" s="35" t="n"/>
      <c r="J1077" s="35" t="n"/>
      <c r="K1077" s="35" t="n"/>
      <c r="L1077" s="36" t="n"/>
      <c r="M1077" s="36" t="n"/>
      <c r="P1077" s="37" t="n"/>
      <c r="Q1077" s="38">
        <f>IF($C1077="",0,IF(OR(LOWER(TRIM($G1077))="omani",LOWER(TRIM($G1077))="oman",LOWER(TRIM($G1077))="om",LOWER(TRIM($G1077))="local"),1,0))</f>
        <v/>
      </c>
      <c r="R1077" s="38">
        <f>IF($C1077="",0,IF(OR(ISNUMBER(SEARCH("resign",$N1077)),ISNUMBER(SEARCH("terminat",$N1077)),ISNUMBER(SEARCH("inactive",$N1077)),ISNUMBER(SEARCH("vacan",$N1077)),ISNUMBER(SEARCH("deceased",$N1077)),ISNUMBER(SEARCH("separated",$N1077))),0,1))</f>
        <v/>
      </c>
      <c r="S1077">
        <f>IF(OR($R1077=0,NOT(ISNUMBER($I1077))),"",IFERROR(DATEDIF($I1077,DATE(FY,1,1),"y"),""))</f>
        <v/>
      </c>
      <c r="T1077">
        <f>IF(OR($R1077=0,NOT(ISNUMBER($J1077))),"",IFERROR(DATEDIF($J1077,DATE(FY,1,1),"y"),0))</f>
        <v/>
      </c>
      <c r="U1077" s="38">
        <f>IF(OR($R1077=0,NOT(ISNUMBER($I1077))),0,IF(YEAR($I1077)+IF($Q1077=1,RetAgeO,RetAgeE)=FY,MONTH($I1077),IF(YEAR($I1077)+IF($Q1077=1,RetAgeO,RetAgeE)&lt;FY,1,0)))</f>
        <v/>
      </c>
      <c r="V1077" s="38">
        <f>IF(OR($R1077=0,NOT(ISNUMBER($K1077))),0,IF(YEAR($K1077)=FY,MONTH($K1077),IF(YEAR($K1077)&lt;FY,1,0)))</f>
        <v/>
      </c>
      <c r="W1077" s="38">
        <f>IF($R1077=0,0,MIN(12,IF(AND(ISNUMBER($O1077),$O1077&gt;=1,$O1077&lt;=12),INT($O1077),12),IF(AND(RetireExit="Yes",$U1077&gt;0),$U1077,12),IF(AND(ContractExit="Yes",$V1077&gt;0),$V1077,12)))</f>
        <v/>
      </c>
      <c r="X1077" s="37">
        <f>IF(ISNUMBER($P1077),$P1077,IncPct)</f>
        <v/>
      </c>
      <c r="Y1077" s="39">
        <f>IF($W1077=0,0,MAX(0,MIN($W1077,IncMonth-1))+MAX(0,$W1077-IncMonth+1)*(1+$X1077))</f>
        <v/>
      </c>
      <c r="Z1077" s="40">
        <f>IF($C1077="",0,IFERROR(INDEX(Departments!$B$5:$B$54,MATCH($C1077,Departments!$A$5:$A$54,0)),0))</f>
        <v/>
      </c>
      <c r="AA1077" s="41">
        <f>N($L1077)*$Y1077</f>
        <v/>
      </c>
      <c r="AB1077" s="41">
        <f>N($M1077)*$Y1077</f>
        <v/>
      </c>
      <c r="AC1077" s="41">
        <f>$AA1077*$Z1077</f>
        <v/>
      </c>
      <c r="AD1077" s="41">
        <f>$AA1077*BonusMonths/12</f>
        <v/>
      </c>
      <c r="AE1077" s="41">
        <f>($AA1077+SI_Gross*$AB1077)*IF($Q1077=1,SI_O,SI_E)</f>
        <v/>
      </c>
      <c r="AF1077" s="41">
        <f>IF($Q1077=1,0,$AA1077*EOSB)</f>
        <v/>
      </c>
      <c r="AG1077" s="41">
        <f>$AN1077*$W1077</f>
        <v/>
      </c>
      <c r="AH1077" s="41">
        <f>SUM($AA1077:$AG1077)</f>
        <v/>
      </c>
      <c r="AI1077" s="41">
        <f>12*($AM1077+$AN1077)</f>
        <v/>
      </c>
      <c r="AJ1077" s="41">
        <f>$AM1077*((IncMonth-1)+(13-IncMonth)*(1+$X1077))+12*$AN1077</f>
        <v/>
      </c>
      <c r="AK1077" s="41">
        <f>IF($R1077=1,N($L1077)+N($M1077),0)</f>
        <v/>
      </c>
      <c r="AL1077">
        <f>IF($C1077="","",IF(N($L1077)&lt;=0,"Basic salary missing",IF(ISNA(MATCH($C1077,Departments!$A$5:$A$54,0)),"Department not on Departments sheet",IF(AND($I1077&lt;&gt;"",NOT(ISNUMBER($I1077))),"Date of birth is text, not a date",IF(AND($K1077&lt;&gt;"",NOT(ISNUMBER($K1077))),"Contract end is text, not a date","")))))</f>
        <v/>
      </c>
      <c r="AM1077" s="41">
        <f>IF($R1077=0,0,N($L1077)*(1+$Z1077+BonusMonths/12+IF($Q1077=1,0,EOSB))+N($M1077)+(N($L1077)+SI_Gross*N($M1077))*IF($Q1077=1,SI_O,SI_E))</f>
        <v/>
      </c>
      <c r="AN1077" s="41">
        <f>IF($R1077=0,0,(IF($Q1077=1,MedO,MedE+Ticket)+Training)/12)</f>
        <v/>
      </c>
    </row>
    <row r="1078">
      <c r="I1078" s="35" t="n"/>
      <c r="J1078" s="35" t="n"/>
      <c r="K1078" s="35" t="n"/>
      <c r="L1078" s="36" t="n"/>
      <c r="M1078" s="36" t="n"/>
      <c r="P1078" s="37" t="n"/>
      <c r="Q1078" s="38">
        <f>IF($C1078="",0,IF(OR(LOWER(TRIM($G1078))="omani",LOWER(TRIM($G1078))="oman",LOWER(TRIM($G1078))="om",LOWER(TRIM($G1078))="local"),1,0))</f>
        <v/>
      </c>
      <c r="R1078" s="38">
        <f>IF($C1078="",0,IF(OR(ISNUMBER(SEARCH("resign",$N1078)),ISNUMBER(SEARCH("terminat",$N1078)),ISNUMBER(SEARCH("inactive",$N1078)),ISNUMBER(SEARCH("vacan",$N1078)),ISNUMBER(SEARCH("deceased",$N1078)),ISNUMBER(SEARCH("separated",$N1078))),0,1))</f>
        <v/>
      </c>
      <c r="S1078">
        <f>IF(OR($R1078=0,NOT(ISNUMBER($I1078))),"",IFERROR(DATEDIF($I1078,DATE(FY,1,1),"y"),""))</f>
        <v/>
      </c>
      <c r="T1078">
        <f>IF(OR($R1078=0,NOT(ISNUMBER($J1078))),"",IFERROR(DATEDIF($J1078,DATE(FY,1,1),"y"),0))</f>
        <v/>
      </c>
      <c r="U1078" s="38">
        <f>IF(OR($R1078=0,NOT(ISNUMBER($I1078))),0,IF(YEAR($I1078)+IF($Q1078=1,RetAgeO,RetAgeE)=FY,MONTH($I1078),IF(YEAR($I1078)+IF($Q1078=1,RetAgeO,RetAgeE)&lt;FY,1,0)))</f>
        <v/>
      </c>
      <c r="V1078" s="38">
        <f>IF(OR($R1078=0,NOT(ISNUMBER($K1078))),0,IF(YEAR($K1078)=FY,MONTH($K1078),IF(YEAR($K1078)&lt;FY,1,0)))</f>
        <v/>
      </c>
      <c r="W1078" s="38">
        <f>IF($R1078=0,0,MIN(12,IF(AND(ISNUMBER($O1078),$O1078&gt;=1,$O1078&lt;=12),INT($O1078),12),IF(AND(RetireExit="Yes",$U1078&gt;0),$U1078,12),IF(AND(ContractExit="Yes",$V1078&gt;0),$V1078,12)))</f>
        <v/>
      </c>
      <c r="X1078" s="37">
        <f>IF(ISNUMBER($P1078),$P1078,IncPct)</f>
        <v/>
      </c>
      <c r="Y1078" s="39">
        <f>IF($W1078=0,0,MAX(0,MIN($W1078,IncMonth-1))+MAX(0,$W1078-IncMonth+1)*(1+$X1078))</f>
        <v/>
      </c>
      <c r="Z1078" s="40">
        <f>IF($C1078="",0,IFERROR(INDEX(Departments!$B$5:$B$54,MATCH($C1078,Departments!$A$5:$A$54,0)),0))</f>
        <v/>
      </c>
      <c r="AA1078" s="41">
        <f>N($L1078)*$Y1078</f>
        <v/>
      </c>
      <c r="AB1078" s="41">
        <f>N($M1078)*$Y1078</f>
        <v/>
      </c>
      <c r="AC1078" s="41">
        <f>$AA1078*$Z1078</f>
        <v/>
      </c>
      <c r="AD1078" s="41">
        <f>$AA1078*BonusMonths/12</f>
        <v/>
      </c>
      <c r="AE1078" s="41">
        <f>($AA1078+SI_Gross*$AB1078)*IF($Q1078=1,SI_O,SI_E)</f>
        <v/>
      </c>
      <c r="AF1078" s="41">
        <f>IF($Q1078=1,0,$AA1078*EOSB)</f>
        <v/>
      </c>
      <c r="AG1078" s="41">
        <f>$AN1078*$W1078</f>
        <v/>
      </c>
      <c r="AH1078" s="41">
        <f>SUM($AA1078:$AG1078)</f>
        <v/>
      </c>
      <c r="AI1078" s="41">
        <f>12*($AM1078+$AN1078)</f>
        <v/>
      </c>
      <c r="AJ1078" s="41">
        <f>$AM1078*((IncMonth-1)+(13-IncMonth)*(1+$X1078))+12*$AN1078</f>
        <v/>
      </c>
      <c r="AK1078" s="41">
        <f>IF($R1078=1,N($L1078)+N($M1078),0)</f>
        <v/>
      </c>
      <c r="AL1078">
        <f>IF($C1078="","",IF(N($L1078)&lt;=0,"Basic salary missing",IF(ISNA(MATCH($C1078,Departments!$A$5:$A$54,0)),"Department not on Departments sheet",IF(AND($I1078&lt;&gt;"",NOT(ISNUMBER($I1078))),"Date of birth is text, not a date",IF(AND($K1078&lt;&gt;"",NOT(ISNUMBER($K1078))),"Contract end is text, not a date","")))))</f>
        <v/>
      </c>
      <c r="AM1078" s="41">
        <f>IF($R1078=0,0,N($L1078)*(1+$Z1078+BonusMonths/12+IF($Q1078=1,0,EOSB))+N($M1078)+(N($L1078)+SI_Gross*N($M1078))*IF($Q1078=1,SI_O,SI_E))</f>
        <v/>
      </c>
      <c r="AN1078" s="41">
        <f>IF($R1078=0,0,(IF($Q1078=1,MedO,MedE+Ticket)+Training)/12)</f>
        <v/>
      </c>
    </row>
    <row r="1079">
      <c r="I1079" s="35" t="n"/>
      <c r="J1079" s="35" t="n"/>
      <c r="K1079" s="35" t="n"/>
      <c r="L1079" s="36" t="n"/>
      <c r="M1079" s="36" t="n"/>
      <c r="P1079" s="37" t="n"/>
      <c r="Q1079" s="38">
        <f>IF($C1079="",0,IF(OR(LOWER(TRIM($G1079))="omani",LOWER(TRIM($G1079))="oman",LOWER(TRIM($G1079))="om",LOWER(TRIM($G1079))="local"),1,0))</f>
        <v/>
      </c>
      <c r="R1079" s="38">
        <f>IF($C1079="",0,IF(OR(ISNUMBER(SEARCH("resign",$N1079)),ISNUMBER(SEARCH("terminat",$N1079)),ISNUMBER(SEARCH("inactive",$N1079)),ISNUMBER(SEARCH("vacan",$N1079)),ISNUMBER(SEARCH("deceased",$N1079)),ISNUMBER(SEARCH("separated",$N1079))),0,1))</f>
        <v/>
      </c>
      <c r="S1079">
        <f>IF(OR($R1079=0,NOT(ISNUMBER($I1079))),"",IFERROR(DATEDIF($I1079,DATE(FY,1,1),"y"),""))</f>
        <v/>
      </c>
      <c r="T1079">
        <f>IF(OR($R1079=0,NOT(ISNUMBER($J1079))),"",IFERROR(DATEDIF($J1079,DATE(FY,1,1),"y"),0))</f>
        <v/>
      </c>
      <c r="U1079" s="38">
        <f>IF(OR($R1079=0,NOT(ISNUMBER($I1079))),0,IF(YEAR($I1079)+IF($Q1079=1,RetAgeO,RetAgeE)=FY,MONTH($I1079),IF(YEAR($I1079)+IF($Q1079=1,RetAgeO,RetAgeE)&lt;FY,1,0)))</f>
        <v/>
      </c>
      <c r="V1079" s="38">
        <f>IF(OR($R1079=0,NOT(ISNUMBER($K1079))),0,IF(YEAR($K1079)=FY,MONTH($K1079),IF(YEAR($K1079)&lt;FY,1,0)))</f>
        <v/>
      </c>
      <c r="W1079" s="38">
        <f>IF($R1079=0,0,MIN(12,IF(AND(ISNUMBER($O1079),$O1079&gt;=1,$O1079&lt;=12),INT($O1079),12),IF(AND(RetireExit="Yes",$U1079&gt;0),$U1079,12),IF(AND(ContractExit="Yes",$V1079&gt;0),$V1079,12)))</f>
        <v/>
      </c>
      <c r="X1079" s="37">
        <f>IF(ISNUMBER($P1079),$P1079,IncPct)</f>
        <v/>
      </c>
      <c r="Y1079" s="39">
        <f>IF($W1079=0,0,MAX(0,MIN($W1079,IncMonth-1))+MAX(0,$W1079-IncMonth+1)*(1+$X1079))</f>
        <v/>
      </c>
      <c r="Z1079" s="40">
        <f>IF($C1079="",0,IFERROR(INDEX(Departments!$B$5:$B$54,MATCH($C1079,Departments!$A$5:$A$54,0)),0))</f>
        <v/>
      </c>
      <c r="AA1079" s="41">
        <f>N($L1079)*$Y1079</f>
        <v/>
      </c>
      <c r="AB1079" s="41">
        <f>N($M1079)*$Y1079</f>
        <v/>
      </c>
      <c r="AC1079" s="41">
        <f>$AA1079*$Z1079</f>
        <v/>
      </c>
      <c r="AD1079" s="41">
        <f>$AA1079*BonusMonths/12</f>
        <v/>
      </c>
      <c r="AE1079" s="41">
        <f>($AA1079+SI_Gross*$AB1079)*IF($Q1079=1,SI_O,SI_E)</f>
        <v/>
      </c>
      <c r="AF1079" s="41">
        <f>IF($Q1079=1,0,$AA1079*EOSB)</f>
        <v/>
      </c>
      <c r="AG1079" s="41">
        <f>$AN1079*$W1079</f>
        <v/>
      </c>
      <c r="AH1079" s="41">
        <f>SUM($AA1079:$AG1079)</f>
        <v/>
      </c>
      <c r="AI1079" s="41">
        <f>12*($AM1079+$AN1079)</f>
        <v/>
      </c>
      <c r="AJ1079" s="41">
        <f>$AM1079*((IncMonth-1)+(13-IncMonth)*(1+$X1079))+12*$AN1079</f>
        <v/>
      </c>
      <c r="AK1079" s="41">
        <f>IF($R1079=1,N($L1079)+N($M1079),0)</f>
        <v/>
      </c>
      <c r="AL1079">
        <f>IF($C1079="","",IF(N($L1079)&lt;=0,"Basic salary missing",IF(ISNA(MATCH($C1079,Departments!$A$5:$A$54,0)),"Department not on Departments sheet",IF(AND($I1079&lt;&gt;"",NOT(ISNUMBER($I1079))),"Date of birth is text, not a date",IF(AND($K1079&lt;&gt;"",NOT(ISNUMBER($K1079))),"Contract end is text, not a date","")))))</f>
        <v/>
      </c>
      <c r="AM1079" s="41">
        <f>IF($R1079=0,0,N($L1079)*(1+$Z1079+BonusMonths/12+IF($Q1079=1,0,EOSB))+N($M1079)+(N($L1079)+SI_Gross*N($M1079))*IF($Q1079=1,SI_O,SI_E))</f>
        <v/>
      </c>
      <c r="AN1079" s="41">
        <f>IF($R1079=0,0,(IF($Q1079=1,MedO,MedE+Ticket)+Training)/12)</f>
        <v/>
      </c>
    </row>
    <row r="1080">
      <c r="I1080" s="35" t="n"/>
      <c r="J1080" s="35" t="n"/>
      <c r="K1080" s="35" t="n"/>
      <c r="L1080" s="36" t="n"/>
      <c r="M1080" s="36" t="n"/>
      <c r="P1080" s="37" t="n"/>
      <c r="Q1080" s="38">
        <f>IF($C1080="",0,IF(OR(LOWER(TRIM($G1080))="omani",LOWER(TRIM($G1080))="oman",LOWER(TRIM($G1080))="om",LOWER(TRIM($G1080))="local"),1,0))</f>
        <v/>
      </c>
      <c r="R1080" s="38">
        <f>IF($C1080="",0,IF(OR(ISNUMBER(SEARCH("resign",$N1080)),ISNUMBER(SEARCH("terminat",$N1080)),ISNUMBER(SEARCH("inactive",$N1080)),ISNUMBER(SEARCH("vacan",$N1080)),ISNUMBER(SEARCH("deceased",$N1080)),ISNUMBER(SEARCH("separated",$N1080))),0,1))</f>
        <v/>
      </c>
      <c r="S1080">
        <f>IF(OR($R1080=0,NOT(ISNUMBER($I1080))),"",IFERROR(DATEDIF($I1080,DATE(FY,1,1),"y"),""))</f>
        <v/>
      </c>
      <c r="T1080">
        <f>IF(OR($R1080=0,NOT(ISNUMBER($J1080))),"",IFERROR(DATEDIF($J1080,DATE(FY,1,1),"y"),0))</f>
        <v/>
      </c>
      <c r="U1080" s="38">
        <f>IF(OR($R1080=0,NOT(ISNUMBER($I1080))),0,IF(YEAR($I1080)+IF($Q1080=1,RetAgeO,RetAgeE)=FY,MONTH($I1080),IF(YEAR($I1080)+IF($Q1080=1,RetAgeO,RetAgeE)&lt;FY,1,0)))</f>
        <v/>
      </c>
      <c r="V1080" s="38">
        <f>IF(OR($R1080=0,NOT(ISNUMBER($K1080))),0,IF(YEAR($K1080)=FY,MONTH($K1080),IF(YEAR($K1080)&lt;FY,1,0)))</f>
        <v/>
      </c>
      <c r="W1080" s="38">
        <f>IF($R1080=0,0,MIN(12,IF(AND(ISNUMBER($O1080),$O1080&gt;=1,$O1080&lt;=12),INT($O1080),12),IF(AND(RetireExit="Yes",$U1080&gt;0),$U1080,12),IF(AND(ContractExit="Yes",$V1080&gt;0),$V1080,12)))</f>
        <v/>
      </c>
      <c r="X1080" s="37">
        <f>IF(ISNUMBER($P1080),$P1080,IncPct)</f>
        <v/>
      </c>
      <c r="Y1080" s="39">
        <f>IF($W1080=0,0,MAX(0,MIN($W1080,IncMonth-1))+MAX(0,$W1080-IncMonth+1)*(1+$X1080))</f>
        <v/>
      </c>
      <c r="Z1080" s="40">
        <f>IF($C1080="",0,IFERROR(INDEX(Departments!$B$5:$B$54,MATCH($C1080,Departments!$A$5:$A$54,0)),0))</f>
        <v/>
      </c>
      <c r="AA1080" s="41">
        <f>N($L1080)*$Y1080</f>
        <v/>
      </c>
      <c r="AB1080" s="41">
        <f>N($M1080)*$Y1080</f>
        <v/>
      </c>
      <c r="AC1080" s="41">
        <f>$AA1080*$Z1080</f>
        <v/>
      </c>
      <c r="AD1080" s="41">
        <f>$AA1080*BonusMonths/12</f>
        <v/>
      </c>
      <c r="AE1080" s="41">
        <f>($AA1080+SI_Gross*$AB1080)*IF($Q1080=1,SI_O,SI_E)</f>
        <v/>
      </c>
      <c r="AF1080" s="41">
        <f>IF($Q1080=1,0,$AA1080*EOSB)</f>
        <v/>
      </c>
      <c r="AG1080" s="41">
        <f>$AN1080*$W1080</f>
        <v/>
      </c>
      <c r="AH1080" s="41">
        <f>SUM($AA1080:$AG1080)</f>
        <v/>
      </c>
      <c r="AI1080" s="41">
        <f>12*($AM1080+$AN1080)</f>
        <v/>
      </c>
      <c r="AJ1080" s="41">
        <f>$AM1080*((IncMonth-1)+(13-IncMonth)*(1+$X1080))+12*$AN1080</f>
        <v/>
      </c>
      <c r="AK1080" s="41">
        <f>IF($R1080=1,N($L1080)+N($M1080),0)</f>
        <v/>
      </c>
      <c r="AL1080">
        <f>IF($C1080="","",IF(N($L1080)&lt;=0,"Basic salary missing",IF(ISNA(MATCH($C1080,Departments!$A$5:$A$54,0)),"Department not on Departments sheet",IF(AND($I1080&lt;&gt;"",NOT(ISNUMBER($I1080))),"Date of birth is text, not a date",IF(AND($K1080&lt;&gt;"",NOT(ISNUMBER($K1080))),"Contract end is text, not a date","")))))</f>
        <v/>
      </c>
      <c r="AM1080" s="41">
        <f>IF($R1080=0,0,N($L1080)*(1+$Z1080+BonusMonths/12+IF($Q1080=1,0,EOSB))+N($M1080)+(N($L1080)+SI_Gross*N($M1080))*IF($Q1080=1,SI_O,SI_E))</f>
        <v/>
      </c>
      <c r="AN1080" s="41">
        <f>IF($R1080=0,0,(IF($Q1080=1,MedO,MedE+Ticket)+Training)/12)</f>
        <v/>
      </c>
    </row>
    <row r="1081">
      <c r="I1081" s="35" t="n"/>
      <c r="J1081" s="35" t="n"/>
      <c r="K1081" s="35" t="n"/>
      <c r="L1081" s="36" t="n"/>
      <c r="M1081" s="36" t="n"/>
      <c r="P1081" s="37" t="n"/>
      <c r="Q1081" s="38">
        <f>IF($C1081="",0,IF(OR(LOWER(TRIM($G1081))="omani",LOWER(TRIM($G1081))="oman",LOWER(TRIM($G1081))="om",LOWER(TRIM($G1081))="local"),1,0))</f>
        <v/>
      </c>
      <c r="R1081" s="38">
        <f>IF($C1081="",0,IF(OR(ISNUMBER(SEARCH("resign",$N1081)),ISNUMBER(SEARCH("terminat",$N1081)),ISNUMBER(SEARCH("inactive",$N1081)),ISNUMBER(SEARCH("vacan",$N1081)),ISNUMBER(SEARCH("deceased",$N1081)),ISNUMBER(SEARCH("separated",$N1081))),0,1))</f>
        <v/>
      </c>
      <c r="S1081">
        <f>IF(OR($R1081=0,NOT(ISNUMBER($I1081))),"",IFERROR(DATEDIF($I1081,DATE(FY,1,1),"y"),""))</f>
        <v/>
      </c>
      <c r="T1081">
        <f>IF(OR($R1081=0,NOT(ISNUMBER($J1081))),"",IFERROR(DATEDIF($J1081,DATE(FY,1,1),"y"),0))</f>
        <v/>
      </c>
      <c r="U1081" s="38">
        <f>IF(OR($R1081=0,NOT(ISNUMBER($I1081))),0,IF(YEAR($I1081)+IF($Q1081=1,RetAgeO,RetAgeE)=FY,MONTH($I1081),IF(YEAR($I1081)+IF($Q1081=1,RetAgeO,RetAgeE)&lt;FY,1,0)))</f>
        <v/>
      </c>
      <c r="V1081" s="38">
        <f>IF(OR($R1081=0,NOT(ISNUMBER($K1081))),0,IF(YEAR($K1081)=FY,MONTH($K1081),IF(YEAR($K1081)&lt;FY,1,0)))</f>
        <v/>
      </c>
      <c r="W1081" s="38">
        <f>IF($R1081=0,0,MIN(12,IF(AND(ISNUMBER($O1081),$O1081&gt;=1,$O1081&lt;=12),INT($O1081),12),IF(AND(RetireExit="Yes",$U1081&gt;0),$U1081,12),IF(AND(ContractExit="Yes",$V1081&gt;0),$V1081,12)))</f>
        <v/>
      </c>
      <c r="X1081" s="37">
        <f>IF(ISNUMBER($P1081),$P1081,IncPct)</f>
        <v/>
      </c>
      <c r="Y1081" s="39">
        <f>IF($W1081=0,0,MAX(0,MIN($W1081,IncMonth-1))+MAX(0,$W1081-IncMonth+1)*(1+$X1081))</f>
        <v/>
      </c>
      <c r="Z1081" s="40">
        <f>IF($C1081="",0,IFERROR(INDEX(Departments!$B$5:$B$54,MATCH($C1081,Departments!$A$5:$A$54,0)),0))</f>
        <v/>
      </c>
      <c r="AA1081" s="41">
        <f>N($L1081)*$Y1081</f>
        <v/>
      </c>
      <c r="AB1081" s="41">
        <f>N($M1081)*$Y1081</f>
        <v/>
      </c>
      <c r="AC1081" s="41">
        <f>$AA1081*$Z1081</f>
        <v/>
      </c>
      <c r="AD1081" s="41">
        <f>$AA1081*BonusMonths/12</f>
        <v/>
      </c>
      <c r="AE1081" s="41">
        <f>($AA1081+SI_Gross*$AB1081)*IF($Q1081=1,SI_O,SI_E)</f>
        <v/>
      </c>
      <c r="AF1081" s="41">
        <f>IF($Q1081=1,0,$AA1081*EOSB)</f>
        <v/>
      </c>
      <c r="AG1081" s="41">
        <f>$AN1081*$W1081</f>
        <v/>
      </c>
      <c r="AH1081" s="41">
        <f>SUM($AA1081:$AG1081)</f>
        <v/>
      </c>
      <c r="AI1081" s="41">
        <f>12*($AM1081+$AN1081)</f>
        <v/>
      </c>
      <c r="AJ1081" s="41">
        <f>$AM1081*((IncMonth-1)+(13-IncMonth)*(1+$X1081))+12*$AN1081</f>
        <v/>
      </c>
      <c r="AK1081" s="41">
        <f>IF($R1081=1,N($L1081)+N($M1081),0)</f>
        <v/>
      </c>
      <c r="AL1081">
        <f>IF($C1081="","",IF(N($L1081)&lt;=0,"Basic salary missing",IF(ISNA(MATCH($C1081,Departments!$A$5:$A$54,0)),"Department not on Departments sheet",IF(AND($I1081&lt;&gt;"",NOT(ISNUMBER($I1081))),"Date of birth is text, not a date",IF(AND($K1081&lt;&gt;"",NOT(ISNUMBER($K1081))),"Contract end is text, not a date","")))))</f>
        <v/>
      </c>
      <c r="AM1081" s="41">
        <f>IF($R1081=0,0,N($L1081)*(1+$Z1081+BonusMonths/12+IF($Q1081=1,0,EOSB))+N($M1081)+(N($L1081)+SI_Gross*N($M1081))*IF($Q1081=1,SI_O,SI_E))</f>
        <v/>
      </c>
      <c r="AN1081" s="41">
        <f>IF($R1081=0,0,(IF($Q1081=1,MedO,MedE+Ticket)+Training)/12)</f>
        <v/>
      </c>
    </row>
    <row r="1082">
      <c r="I1082" s="35" t="n"/>
      <c r="J1082" s="35" t="n"/>
      <c r="K1082" s="35" t="n"/>
      <c r="L1082" s="36" t="n"/>
      <c r="M1082" s="36" t="n"/>
      <c r="P1082" s="37" t="n"/>
      <c r="Q1082" s="38">
        <f>IF($C1082="",0,IF(OR(LOWER(TRIM($G1082))="omani",LOWER(TRIM($G1082))="oman",LOWER(TRIM($G1082))="om",LOWER(TRIM($G1082))="local"),1,0))</f>
        <v/>
      </c>
      <c r="R1082" s="38">
        <f>IF($C1082="",0,IF(OR(ISNUMBER(SEARCH("resign",$N1082)),ISNUMBER(SEARCH("terminat",$N1082)),ISNUMBER(SEARCH("inactive",$N1082)),ISNUMBER(SEARCH("vacan",$N1082)),ISNUMBER(SEARCH("deceased",$N1082)),ISNUMBER(SEARCH("separated",$N1082))),0,1))</f>
        <v/>
      </c>
      <c r="S1082">
        <f>IF(OR($R1082=0,NOT(ISNUMBER($I1082))),"",IFERROR(DATEDIF($I1082,DATE(FY,1,1),"y"),""))</f>
        <v/>
      </c>
      <c r="T1082">
        <f>IF(OR($R1082=0,NOT(ISNUMBER($J1082))),"",IFERROR(DATEDIF($J1082,DATE(FY,1,1),"y"),0))</f>
        <v/>
      </c>
      <c r="U1082" s="38">
        <f>IF(OR($R1082=0,NOT(ISNUMBER($I1082))),0,IF(YEAR($I1082)+IF($Q1082=1,RetAgeO,RetAgeE)=FY,MONTH($I1082),IF(YEAR($I1082)+IF($Q1082=1,RetAgeO,RetAgeE)&lt;FY,1,0)))</f>
        <v/>
      </c>
      <c r="V1082" s="38">
        <f>IF(OR($R1082=0,NOT(ISNUMBER($K1082))),0,IF(YEAR($K1082)=FY,MONTH($K1082),IF(YEAR($K1082)&lt;FY,1,0)))</f>
        <v/>
      </c>
      <c r="W1082" s="38">
        <f>IF($R1082=0,0,MIN(12,IF(AND(ISNUMBER($O1082),$O1082&gt;=1,$O1082&lt;=12),INT($O1082),12),IF(AND(RetireExit="Yes",$U1082&gt;0),$U1082,12),IF(AND(ContractExit="Yes",$V1082&gt;0),$V1082,12)))</f>
        <v/>
      </c>
      <c r="X1082" s="37">
        <f>IF(ISNUMBER($P1082),$P1082,IncPct)</f>
        <v/>
      </c>
      <c r="Y1082" s="39">
        <f>IF($W1082=0,0,MAX(0,MIN($W1082,IncMonth-1))+MAX(0,$W1082-IncMonth+1)*(1+$X1082))</f>
        <v/>
      </c>
      <c r="Z1082" s="40">
        <f>IF($C1082="",0,IFERROR(INDEX(Departments!$B$5:$B$54,MATCH($C1082,Departments!$A$5:$A$54,0)),0))</f>
        <v/>
      </c>
      <c r="AA1082" s="41">
        <f>N($L1082)*$Y1082</f>
        <v/>
      </c>
      <c r="AB1082" s="41">
        <f>N($M1082)*$Y1082</f>
        <v/>
      </c>
      <c r="AC1082" s="41">
        <f>$AA1082*$Z1082</f>
        <v/>
      </c>
      <c r="AD1082" s="41">
        <f>$AA1082*BonusMonths/12</f>
        <v/>
      </c>
      <c r="AE1082" s="41">
        <f>($AA1082+SI_Gross*$AB1082)*IF($Q1082=1,SI_O,SI_E)</f>
        <v/>
      </c>
      <c r="AF1082" s="41">
        <f>IF($Q1082=1,0,$AA1082*EOSB)</f>
        <v/>
      </c>
      <c r="AG1082" s="41">
        <f>$AN1082*$W1082</f>
        <v/>
      </c>
      <c r="AH1082" s="41">
        <f>SUM($AA1082:$AG1082)</f>
        <v/>
      </c>
      <c r="AI1082" s="41">
        <f>12*($AM1082+$AN1082)</f>
        <v/>
      </c>
      <c r="AJ1082" s="41">
        <f>$AM1082*((IncMonth-1)+(13-IncMonth)*(1+$X1082))+12*$AN1082</f>
        <v/>
      </c>
      <c r="AK1082" s="41">
        <f>IF($R1082=1,N($L1082)+N($M1082),0)</f>
        <v/>
      </c>
      <c r="AL1082">
        <f>IF($C1082="","",IF(N($L1082)&lt;=0,"Basic salary missing",IF(ISNA(MATCH($C1082,Departments!$A$5:$A$54,0)),"Department not on Departments sheet",IF(AND($I1082&lt;&gt;"",NOT(ISNUMBER($I1082))),"Date of birth is text, not a date",IF(AND($K1082&lt;&gt;"",NOT(ISNUMBER($K1082))),"Contract end is text, not a date","")))))</f>
        <v/>
      </c>
      <c r="AM1082" s="41">
        <f>IF($R1082=0,0,N($L1082)*(1+$Z1082+BonusMonths/12+IF($Q1082=1,0,EOSB))+N($M1082)+(N($L1082)+SI_Gross*N($M1082))*IF($Q1082=1,SI_O,SI_E))</f>
        <v/>
      </c>
      <c r="AN1082" s="41">
        <f>IF($R1082=0,0,(IF($Q1082=1,MedO,MedE+Ticket)+Training)/12)</f>
        <v/>
      </c>
    </row>
    <row r="1083">
      <c r="I1083" s="35" t="n"/>
      <c r="J1083" s="35" t="n"/>
      <c r="K1083" s="35" t="n"/>
      <c r="L1083" s="36" t="n"/>
      <c r="M1083" s="36" t="n"/>
      <c r="P1083" s="37" t="n"/>
      <c r="Q1083" s="38">
        <f>IF($C1083="",0,IF(OR(LOWER(TRIM($G1083))="omani",LOWER(TRIM($G1083))="oman",LOWER(TRIM($G1083))="om",LOWER(TRIM($G1083))="local"),1,0))</f>
        <v/>
      </c>
      <c r="R1083" s="38">
        <f>IF($C1083="",0,IF(OR(ISNUMBER(SEARCH("resign",$N1083)),ISNUMBER(SEARCH("terminat",$N1083)),ISNUMBER(SEARCH("inactive",$N1083)),ISNUMBER(SEARCH("vacan",$N1083)),ISNUMBER(SEARCH("deceased",$N1083)),ISNUMBER(SEARCH("separated",$N1083))),0,1))</f>
        <v/>
      </c>
      <c r="S1083">
        <f>IF(OR($R1083=0,NOT(ISNUMBER($I1083))),"",IFERROR(DATEDIF($I1083,DATE(FY,1,1),"y"),""))</f>
        <v/>
      </c>
      <c r="T1083">
        <f>IF(OR($R1083=0,NOT(ISNUMBER($J1083))),"",IFERROR(DATEDIF($J1083,DATE(FY,1,1),"y"),0))</f>
        <v/>
      </c>
      <c r="U1083" s="38">
        <f>IF(OR($R1083=0,NOT(ISNUMBER($I1083))),0,IF(YEAR($I1083)+IF($Q1083=1,RetAgeO,RetAgeE)=FY,MONTH($I1083),IF(YEAR($I1083)+IF($Q1083=1,RetAgeO,RetAgeE)&lt;FY,1,0)))</f>
        <v/>
      </c>
      <c r="V1083" s="38">
        <f>IF(OR($R1083=0,NOT(ISNUMBER($K1083))),0,IF(YEAR($K1083)=FY,MONTH($K1083),IF(YEAR($K1083)&lt;FY,1,0)))</f>
        <v/>
      </c>
      <c r="W1083" s="38">
        <f>IF($R1083=0,0,MIN(12,IF(AND(ISNUMBER($O1083),$O1083&gt;=1,$O1083&lt;=12),INT($O1083),12),IF(AND(RetireExit="Yes",$U1083&gt;0),$U1083,12),IF(AND(ContractExit="Yes",$V1083&gt;0),$V1083,12)))</f>
        <v/>
      </c>
      <c r="X1083" s="37">
        <f>IF(ISNUMBER($P1083),$P1083,IncPct)</f>
        <v/>
      </c>
      <c r="Y1083" s="39">
        <f>IF($W1083=0,0,MAX(0,MIN($W1083,IncMonth-1))+MAX(0,$W1083-IncMonth+1)*(1+$X1083))</f>
        <v/>
      </c>
      <c r="Z1083" s="40">
        <f>IF($C1083="",0,IFERROR(INDEX(Departments!$B$5:$B$54,MATCH($C1083,Departments!$A$5:$A$54,0)),0))</f>
        <v/>
      </c>
      <c r="AA1083" s="41">
        <f>N($L1083)*$Y1083</f>
        <v/>
      </c>
      <c r="AB1083" s="41">
        <f>N($M1083)*$Y1083</f>
        <v/>
      </c>
      <c r="AC1083" s="41">
        <f>$AA1083*$Z1083</f>
        <v/>
      </c>
      <c r="AD1083" s="41">
        <f>$AA1083*BonusMonths/12</f>
        <v/>
      </c>
      <c r="AE1083" s="41">
        <f>($AA1083+SI_Gross*$AB1083)*IF($Q1083=1,SI_O,SI_E)</f>
        <v/>
      </c>
      <c r="AF1083" s="41">
        <f>IF($Q1083=1,0,$AA1083*EOSB)</f>
        <v/>
      </c>
      <c r="AG1083" s="41">
        <f>$AN1083*$W1083</f>
        <v/>
      </c>
      <c r="AH1083" s="41">
        <f>SUM($AA1083:$AG1083)</f>
        <v/>
      </c>
      <c r="AI1083" s="41">
        <f>12*($AM1083+$AN1083)</f>
        <v/>
      </c>
      <c r="AJ1083" s="41">
        <f>$AM1083*((IncMonth-1)+(13-IncMonth)*(1+$X1083))+12*$AN1083</f>
        <v/>
      </c>
      <c r="AK1083" s="41">
        <f>IF($R1083=1,N($L1083)+N($M1083),0)</f>
        <v/>
      </c>
      <c r="AL1083">
        <f>IF($C1083="","",IF(N($L1083)&lt;=0,"Basic salary missing",IF(ISNA(MATCH($C1083,Departments!$A$5:$A$54,0)),"Department not on Departments sheet",IF(AND($I1083&lt;&gt;"",NOT(ISNUMBER($I1083))),"Date of birth is text, not a date",IF(AND($K1083&lt;&gt;"",NOT(ISNUMBER($K1083))),"Contract end is text, not a date","")))))</f>
        <v/>
      </c>
      <c r="AM1083" s="41">
        <f>IF($R1083=0,0,N($L1083)*(1+$Z1083+BonusMonths/12+IF($Q1083=1,0,EOSB))+N($M1083)+(N($L1083)+SI_Gross*N($M1083))*IF($Q1083=1,SI_O,SI_E))</f>
        <v/>
      </c>
      <c r="AN1083" s="41">
        <f>IF($R1083=0,0,(IF($Q1083=1,MedO,MedE+Ticket)+Training)/12)</f>
        <v/>
      </c>
    </row>
    <row r="1084">
      <c r="I1084" s="35" t="n"/>
      <c r="J1084" s="35" t="n"/>
      <c r="K1084" s="35" t="n"/>
      <c r="L1084" s="36" t="n"/>
      <c r="M1084" s="36" t="n"/>
      <c r="P1084" s="37" t="n"/>
      <c r="Q1084" s="38">
        <f>IF($C1084="",0,IF(OR(LOWER(TRIM($G1084))="omani",LOWER(TRIM($G1084))="oman",LOWER(TRIM($G1084))="om",LOWER(TRIM($G1084))="local"),1,0))</f>
        <v/>
      </c>
      <c r="R1084" s="38">
        <f>IF($C1084="",0,IF(OR(ISNUMBER(SEARCH("resign",$N1084)),ISNUMBER(SEARCH("terminat",$N1084)),ISNUMBER(SEARCH("inactive",$N1084)),ISNUMBER(SEARCH("vacan",$N1084)),ISNUMBER(SEARCH("deceased",$N1084)),ISNUMBER(SEARCH("separated",$N1084))),0,1))</f>
        <v/>
      </c>
      <c r="S1084">
        <f>IF(OR($R1084=0,NOT(ISNUMBER($I1084))),"",IFERROR(DATEDIF($I1084,DATE(FY,1,1),"y"),""))</f>
        <v/>
      </c>
      <c r="T1084">
        <f>IF(OR($R1084=0,NOT(ISNUMBER($J1084))),"",IFERROR(DATEDIF($J1084,DATE(FY,1,1),"y"),0))</f>
        <v/>
      </c>
      <c r="U1084" s="38">
        <f>IF(OR($R1084=0,NOT(ISNUMBER($I1084))),0,IF(YEAR($I1084)+IF($Q1084=1,RetAgeO,RetAgeE)=FY,MONTH($I1084),IF(YEAR($I1084)+IF($Q1084=1,RetAgeO,RetAgeE)&lt;FY,1,0)))</f>
        <v/>
      </c>
      <c r="V1084" s="38">
        <f>IF(OR($R1084=0,NOT(ISNUMBER($K1084))),0,IF(YEAR($K1084)=FY,MONTH($K1084),IF(YEAR($K1084)&lt;FY,1,0)))</f>
        <v/>
      </c>
      <c r="W1084" s="38">
        <f>IF($R1084=0,0,MIN(12,IF(AND(ISNUMBER($O1084),$O1084&gt;=1,$O1084&lt;=12),INT($O1084),12),IF(AND(RetireExit="Yes",$U1084&gt;0),$U1084,12),IF(AND(ContractExit="Yes",$V1084&gt;0),$V1084,12)))</f>
        <v/>
      </c>
      <c r="X1084" s="37">
        <f>IF(ISNUMBER($P1084),$P1084,IncPct)</f>
        <v/>
      </c>
      <c r="Y1084" s="39">
        <f>IF($W1084=0,0,MAX(0,MIN($W1084,IncMonth-1))+MAX(0,$W1084-IncMonth+1)*(1+$X1084))</f>
        <v/>
      </c>
      <c r="Z1084" s="40">
        <f>IF($C1084="",0,IFERROR(INDEX(Departments!$B$5:$B$54,MATCH($C1084,Departments!$A$5:$A$54,0)),0))</f>
        <v/>
      </c>
      <c r="AA1084" s="41">
        <f>N($L1084)*$Y1084</f>
        <v/>
      </c>
      <c r="AB1084" s="41">
        <f>N($M1084)*$Y1084</f>
        <v/>
      </c>
      <c r="AC1084" s="41">
        <f>$AA1084*$Z1084</f>
        <v/>
      </c>
      <c r="AD1084" s="41">
        <f>$AA1084*BonusMonths/12</f>
        <v/>
      </c>
      <c r="AE1084" s="41">
        <f>($AA1084+SI_Gross*$AB1084)*IF($Q1084=1,SI_O,SI_E)</f>
        <v/>
      </c>
      <c r="AF1084" s="41">
        <f>IF($Q1084=1,0,$AA1084*EOSB)</f>
        <v/>
      </c>
      <c r="AG1084" s="41">
        <f>$AN1084*$W1084</f>
        <v/>
      </c>
      <c r="AH1084" s="41">
        <f>SUM($AA1084:$AG1084)</f>
        <v/>
      </c>
      <c r="AI1084" s="41">
        <f>12*($AM1084+$AN1084)</f>
        <v/>
      </c>
      <c r="AJ1084" s="41">
        <f>$AM1084*((IncMonth-1)+(13-IncMonth)*(1+$X1084))+12*$AN1084</f>
        <v/>
      </c>
      <c r="AK1084" s="41">
        <f>IF($R1084=1,N($L1084)+N($M1084),0)</f>
        <v/>
      </c>
      <c r="AL1084">
        <f>IF($C1084="","",IF(N($L1084)&lt;=0,"Basic salary missing",IF(ISNA(MATCH($C1084,Departments!$A$5:$A$54,0)),"Department not on Departments sheet",IF(AND($I1084&lt;&gt;"",NOT(ISNUMBER($I1084))),"Date of birth is text, not a date",IF(AND($K1084&lt;&gt;"",NOT(ISNUMBER($K1084))),"Contract end is text, not a date","")))))</f>
        <v/>
      </c>
      <c r="AM1084" s="41">
        <f>IF($R1084=0,0,N($L1084)*(1+$Z1084+BonusMonths/12+IF($Q1084=1,0,EOSB))+N($M1084)+(N($L1084)+SI_Gross*N($M1084))*IF($Q1084=1,SI_O,SI_E))</f>
        <v/>
      </c>
      <c r="AN1084" s="41">
        <f>IF($R1084=0,0,(IF($Q1084=1,MedO,MedE+Ticket)+Training)/12)</f>
        <v/>
      </c>
    </row>
    <row r="1085">
      <c r="I1085" s="35" t="n"/>
      <c r="J1085" s="35" t="n"/>
      <c r="K1085" s="35" t="n"/>
      <c r="L1085" s="36" t="n"/>
      <c r="M1085" s="36" t="n"/>
      <c r="P1085" s="37" t="n"/>
      <c r="Q1085" s="38">
        <f>IF($C1085="",0,IF(OR(LOWER(TRIM($G1085))="omani",LOWER(TRIM($G1085))="oman",LOWER(TRIM($G1085))="om",LOWER(TRIM($G1085))="local"),1,0))</f>
        <v/>
      </c>
      <c r="R1085" s="38">
        <f>IF($C1085="",0,IF(OR(ISNUMBER(SEARCH("resign",$N1085)),ISNUMBER(SEARCH("terminat",$N1085)),ISNUMBER(SEARCH("inactive",$N1085)),ISNUMBER(SEARCH("vacan",$N1085)),ISNUMBER(SEARCH("deceased",$N1085)),ISNUMBER(SEARCH("separated",$N1085))),0,1))</f>
        <v/>
      </c>
      <c r="S1085">
        <f>IF(OR($R1085=0,NOT(ISNUMBER($I1085))),"",IFERROR(DATEDIF($I1085,DATE(FY,1,1),"y"),""))</f>
        <v/>
      </c>
      <c r="T1085">
        <f>IF(OR($R1085=0,NOT(ISNUMBER($J1085))),"",IFERROR(DATEDIF($J1085,DATE(FY,1,1),"y"),0))</f>
        <v/>
      </c>
      <c r="U1085" s="38">
        <f>IF(OR($R1085=0,NOT(ISNUMBER($I1085))),0,IF(YEAR($I1085)+IF($Q1085=1,RetAgeO,RetAgeE)=FY,MONTH($I1085),IF(YEAR($I1085)+IF($Q1085=1,RetAgeO,RetAgeE)&lt;FY,1,0)))</f>
        <v/>
      </c>
      <c r="V1085" s="38">
        <f>IF(OR($R1085=0,NOT(ISNUMBER($K1085))),0,IF(YEAR($K1085)=FY,MONTH($K1085),IF(YEAR($K1085)&lt;FY,1,0)))</f>
        <v/>
      </c>
      <c r="W1085" s="38">
        <f>IF($R1085=0,0,MIN(12,IF(AND(ISNUMBER($O1085),$O1085&gt;=1,$O1085&lt;=12),INT($O1085),12),IF(AND(RetireExit="Yes",$U1085&gt;0),$U1085,12),IF(AND(ContractExit="Yes",$V1085&gt;0),$V1085,12)))</f>
        <v/>
      </c>
      <c r="X1085" s="37">
        <f>IF(ISNUMBER($P1085),$P1085,IncPct)</f>
        <v/>
      </c>
      <c r="Y1085" s="39">
        <f>IF($W1085=0,0,MAX(0,MIN($W1085,IncMonth-1))+MAX(0,$W1085-IncMonth+1)*(1+$X1085))</f>
        <v/>
      </c>
      <c r="Z1085" s="40">
        <f>IF($C1085="",0,IFERROR(INDEX(Departments!$B$5:$B$54,MATCH($C1085,Departments!$A$5:$A$54,0)),0))</f>
        <v/>
      </c>
      <c r="AA1085" s="41">
        <f>N($L1085)*$Y1085</f>
        <v/>
      </c>
      <c r="AB1085" s="41">
        <f>N($M1085)*$Y1085</f>
        <v/>
      </c>
      <c r="AC1085" s="41">
        <f>$AA1085*$Z1085</f>
        <v/>
      </c>
      <c r="AD1085" s="41">
        <f>$AA1085*BonusMonths/12</f>
        <v/>
      </c>
      <c r="AE1085" s="41">
        <f>($AA1085+SI_Gross*$AB1085)*IF($Q1085=1,SI_O,SI_E)</f>
        <v/>
      </c>
      <c r="AF1085" s="41">
        <f>IF($Q1085=1,0,$AA1085*EOSB)</f>
        <v/>
      </c>
      <c r="AG1085" s="41">
        <f>$AN1085*$W1085</f>
        <v/>
      </c>
      <c r="AH1085" s="41">
        <f>SUM($AA1085:$AG1085)</f>
        <v/>
      </c>
      <c r="AI1085" s="41">
        <f>12*($AM1085+$AN1085)</f>
        <v/>
      </c>
      <c r="AJ1085" s="41">
        <f>$AM1085*((IncMonth-1)+(13-IncMonth)*(1+$X1085))+12*$AN1085</f>
        <v/>
      </c>
      <c r="AK1085" s="41">
        <f>IF($R1085=1,N($L1085)+N($M1085),0)</f>
        <v/>
      </c>
      <c r="AL1085">
        <f>IF($C1085="","",IF(N($L1085)&lt;=0,"Basic salary missing",IF(ISNA(MATCH($C1085,Departments!$A$5:$A$54,0)),"Department not on Departments sheet",IF(AND($I1085&lt;&gt;"",NOT(ISNUMBER($I1085))),"Date of birth is text, not a date",IF(AND($K1085&lt;&gt;"",NOT(ISNUMBER($K1085))),"Contract end is text, not a date","")))))</f>
        <v/>
      </c>
      <c r="AM1085" s="41">
        <f>IF($R1085=0,0,N($L1085)*(1+$Z1085+BonusMonths/12+IF($Q1085=1,0,EOSB))+N($M1085)+(N($L1085)+SI_Gross*N($M1085))*IF($Q1085=1,SI_O,SI_E))</f>
        <v/>
      </c>
      <c r="AN1085" s="41">
        <f>IF($R1085=0,0,(IF($Q1085=1,MedO,MedE+Ticket)+Training)/12)</f>
        <v/>
      </c>
    </row>
    <row r="1086">
      <c r="I1086" s="35" t="n"/>
      <c r="J1086" s="35" t="n"/>
      <c r="K1086" s="35" t="n"/>
      <c r="L1086" s="36" t="n"/>
      <c r="M1086" s="36" t="n"/>
      <c r="P1086" s="37" t="n"/>
      <c r="Q1086" s="38">
        <f>IF($C1086="",0,IF(OR(LOWER(TRIM($G1086))="omani",LOWER(TRIM($G1086))="oman",LOWER(TRIM($G1086))="om",LOWER(TRIM($G1086))="local"),1,0))</f>
        <v/>
      </c>
      <c r="R1086" s="38">
        <f>IF($C1086="",0,IF(OR(ISNUMBER(SEARCH("resign",$N1086)),ISNUMBER(SEARCH("terminat",$N1086)),ISNUMBER(SEARCH("inactive",$N1086)),ISNUMBER(SEARCH("vacan",$N1086)),ISNUMBER(SEARCH("deceased",$N1086)),ISNUMBER(SEARCH("separated",$N1086))),0,1))</f>
        <v/>
      </c>
      <c r="S1086">
        <f>IF(OR($R1086=0,NOT(ISNUMBER($I1086))),"",IFERROR(DATEDIF($I1086,DATE(FY,1,1),"y"),""))</f>
        <v/>
      </c>
      <c r="T1086">
        <f>IF(OR($R1086=0,NOT(ISNUMBER($J1086))),"",IFERROR(DATEDIF($J1086,DATE(FY,1,1),"y"),0))</f>
        <v/>
      </c>
      <c r="U1086" s="38">
        <f>IF(OR($R1086=0,NOT(ISNUMBER($I1086))),0,IF(YEAR($I1086)+IF($Q1086=1,RetAgeO,RetAgeE)=FY,MONTH($I1086),IF(YEAR($I1086)+IF($Q1086=1,RetAgeO,RetAgeE)&lt;FY,1,0)))</f>
        <v/>
      </c>
      <c r="V1086" s="38">
        <f>IF(OR($R1086=0,NOT(ISNUMBER($K1086))),0,IF(YEAR($K1086)=FY,MONTH($K1086),IF(YEAR($K1086)&lt;FY,1,0)))</f>
        <v/>
      </c>
      <c r="W1086" s="38">
        <f>IF($R1086=0,0,MIN(12,IF(AND(ISNUMBER($O1086),$O1086&gt;=1,$O1086&lt;=12),INT($O1086),12),IF(AND(RetireExit="Yes",$U1086&gt;0),$U1086,12),IF(AND(ContractExit="Yes",$V1086&gt;0),$V1086,12)))</f>
        <v/>
      </c>
      <c r="X1086" s="37">
        <f>IF(ISNUMBER($P1086),$P1086,IncPct)</f>
        <v/>
      </c>
      <c r="Y1086" s="39">
        <f>IF($W1086=0,0,MAX(0,MIN($W1086,IncMonth-1))+MAX(0,$W1086-IncMonth+1)*(1+$X1086))</f>
        <v/>
      </c>
      <c r="Z1086" s="40">
        <f>IF($C1086="",0,IFERROR(INDEX(Departments!$B$5:$B$54,MATCH($C1086,Departments!$A$5:$A$54,0)),0))</f>
        <v/>
      </c>
      <c r="AA1086" s="41">
        <f>N($L1086)*$Y1086</f>
        <v/>
      </c>
      <c r="AB1086" s="41">
        <f>N($M1086)*$Y1086</f>
        <v/>
      </c>
      <c r="AC1086" s="41">
        <f>$AA1086*$Z1086</f>
        <v/>
      </c>
      <c r="AD1086" s="41">
        <f>$AA1086*BonusMonths/12</f>
        <v/>
      </c>
      <c r="AE1086" s="41">
        <f>($AA1086+SI_Gross*$AB1086)*IF($Q1086=1,SI_O,SI_E)</f>
        <v/>
      </c>
      <c r="AF1086" s="41">
        <f>IF($Q1086=1,0,$AA1086*EOSB)</f>
        <v/>
      </c>
      <c r="AG1086" s="41">
        <f>$AN1086*$W1086</f>
        <v/>
      </c>
      <c r="AH1086" s="41">
        <f>SUM($AA1086:$AG1086)</f>
        <v/>
      </c>
      <c r="AI1086" s="41">
        <f>12*($AM1086+$AN1086)</f>
        <v/>
      </c>
      <c r="AJ1086" s="41">
        <f>$AM1086*((IncMonth-1)+(13-IncMonth)*(1+$X1086))+12*$AN1086</f>
        <v/>
      </c>
      <c r="AK1086" s="41">
        <f>IF($R1086=1,N($L1086)+N($M1086),0)</f>
        <v/>
      </c>
      <c r="AL1086">
        <f>IF($C1086="","",IF(N($L1086)&lt;=0,"Basic salary missing",IF(ISNA(MATCH($C1086,Departments!$A$5:$A$54,0)),"Department not on Departments sheet",IF(AND($I1086&lt;&gt;"",NOT(ISNUMBER($I1086))),"Date of birth is text, not a date",IF(AND($K1086&lt;&gt;"",NOT(ISNUMBER($K1086))),"Contract end is text, not a date","")))))</f>
        <v/>
      </c>
      <c r="AM1086" s="41">
        <f>IF($R1086=0,0,N($L1086)*(1+$Z1086+BonusMonths/12+IF($Q1086=1,0,EOSB))+N($M1086)+(N($L1086)+SI_Gross*N($M1086))*IF($Q1086=1,SI_O,SI_E))</f>
        <v/>
      </c>
      <c r="AN1086" s="41">
        <f>IF($R1086=0,0,(IF($Q1086=1,MedO,MedE+Ticket)+Training)/12)</f>
        <v/>
      </c>
    </row>
    <row r="1087">
      <c r="I1087" s="35" t="n"/>
      <c r="J1087" s="35" t="n"/>
      <c r="K1087" s="35" t="n"/>
      <c r="L1087" s="36" t="n"/>
      <c r="M1087" s="36" t="n"/>
      <c r="P1087" s="37" t="n"/>
      <c r="Q1087" s="38">
        <f>IF($C1087="",0,IF(OR(LOWER(TRIM($G1087))="omani",LOWER(TRIM($G1087))="oman",LOWER(TRIM($G1087))="om",LOWER(TRIM($G1087))="local"),1,0))</f>
        <v/>
      </c>
      <c r="R1087" s="38">
        <f>IF($C1087="",0,IF(OR(ISNUMBER(SEARCH("resign",$N1087)),ISNUMBER(SEARCH("terminat",$N1087)),ISNUMBER(SEARCH("inactive",$N1087)),ISNUMBER(SEARCH("vacan",$N1087)),ISNUMBER(SEARCH("deceased",$N1087)),ISNUMBER(SEARCH("separated",$N1087))),0,1))</f>
        <v/>
      </c>
      <c r="S1087">
        <f>IF(OR($R1087=0,NOT(ISNUMBER($I1087))),"",IFERROR(DATEDIF($I1087,DATE(FY,1,1),"y"),""))</f>
        <v/>
      </c>
      <c r="T1087">
        <f>IF(OR($R1087=0,NOT(ISNUMBER($J1087))),"",IFERROR(DATEDIF($J1087,DATE(FY,1,1),"y"),0))</f>
        <v/>
      </c>
      <c r="U1087" s="38">
        <f>IF(OR($R1087=0,NOT(ISNUMBER($I1087))),0,IF(YEAR($I1087)+IF($Q1087=1,RetAgeO,RetAgeE)=FY,MONTH($I1087),IF(YEAR($I1087)+IF($Q1087=1,RetAgeO,RetAgeE)&lt;FY,1,0)))</f>
        <v/>
      </c>
      <c r="V1087" s="38">
        <f>IF(OR($R1087=0,NOT(ISNUMBER($K1087))),0,IF(YEAR($K1087)=FY,MONTH($K1087),IF(YEAR($K1087)&lt;FY,1,0)))</f>
        <v/>
      </c>
      <c r="W1087" s="38">
        <f>IF($R1087=0,0,MIN(12,IF(AND(ISNUMBER($O1087),$O1087&gt;=1,$O1087&lt;=12),INT($O1087),12),IF(AND(RetireExit="Yes",$U1087&gt;0),$U1087,12),IF(AND(ContractExit="Yes",$V1087&gt;0),$V1087,12)))</f>
        <v/>
      </c>
      <c r="X1087" s="37">
        <f>IF(ISNUMBER($P1087),$P1087,IncPct)</f>
        <v/>
      </c>
      <c r="Y1087" s="39">
        <f>IF($W1087=0,0,MAX(0,MIN($W1087,IncMonth-1))+MAX(0,$W1087-IncMonth+1)*(1+$X1087))</f>
        <v/>
      </c>
      <c r="Z1087" s="40">
        <f>IF($C1087="",0,IFERROR(INDEX(Departments!$B$5:$B$54,MATCH($C1087,Departments!$A$5:$A$54,0)),0))</f>
        <v/>
      </c>
      <c r="AA1087" s="41">
        <f>N($L1087)*$Y1087</f>
        <v/>
      </c>
      <c r="AB1087" s="41">
        <f>N($M1087)*$Y1087</f>
        <v/>
      </c>
      <c r="AC1087" s="41">
        <f>$AA1087*$Z1087</f>
        <v/>
      </c>
      <c r="AD1087" s="41">
        <f>$AA1087*BonusMonths/12</f>
        <v/>
      </c>
      <c r="AE1087" s="41">
        <f>($AA1087+SI_Gross*$AB1087)*IF($Q1087=1,SI_O,SI_E)</f>
        <v/>
      </c>
      <c r="AF1087" s="41">
        <f>IF($Q1087=1,0,$AA1087*EOSB)</f>
        <v/>
      </c>
      <c r="AG1087" s="41">
        <f>$AN1087*$W1087</f>
        <v/>
      </c>
      <c r="AH1087" s="41">
        <f>SUM($AA1087:$AG1087)</f>
        <v/>
      </c>
      <c r="AI1087" s="41">
        <f>12*($AM1087+$AN1087)</f>
        <v/>
      </c>
      <c r="AJ1087" s="41">
        <f>$AM1087*((IncMonth-1)+(13-IncMonth)*(1+$X1087))+12*$AN1087</f>
        <v/>
      </c>
      <c r="AK1087" s="41">
        <f>IF($R1087=1,N($L1087)+N($M1087),0)</f>
        <v/>
      </c>
      <c r="AL1087">
        <f>IF($C1087="","",IF(N($L1087)&lt;=0,"Basic salary missing",IF(ISNA(MATCH($C1087,Departments!$A$5:$A$54,0)),"Department not on Departments sheet",IF(AND($I1087&lt;&gt;"",NOT(ISNUMBER($I1087))),"Date of birth is text, not a date",IF(AND($K1087&lt;&gt;"",NOT(ISNUMBER($K1087))),"Contract end is text, not a date","")))))</f>
        <v/>
      </c>
      <c r="AM1087" s="41">
        <f>IF($R1087=0,0,N($L1087)*(1+$Z1087+BonusMonths/12+IF($Q1087=1,0,EOSB))+N($M1087)+(N($L1087)+SI_Gross*N($M1087))*IF($Q1087=1,SI_O,SI_E))</f>
        <v/>
      </c>
      <c r="AN1087" s="41">
        <f>IF($R1087=0,0,(IF($Q1087=1,MedO,MedE+Ticket)+Training)/12)</f>
        <v/>
      </c>
    </row>
    <row r="1088">
      <c r="I1088" s="35" t="n"/>
      <c r="J1088" s="35" t="n"/>
      <c r="K1088" s="35" t="n"/>
      <c r="L1088" s="36" t="n"/>
      <c r="M1088" s="36" t="n"/>
      <c r="P1088" s="37" t="n"/>
      <c r="Q1088" s="38">
        <f>IF($C1088="",0,IF(OR(LOWER(TRIM($G1088))="omani",LOWER(TRIM($G1088))="oman",LOWER(TRIM($G1088))="om",LOWER(TRIM($G1088))="local"),1,0))</f>
        <v/>
      </c>
      <c r="R1088" s="38">
        <f>IF($C1088="",0,IF(OR(ISNUMBER(SEARCH("resign",$N1088)),ISNUMBER(SEARCH("terminat",$N1088)),ISNUMBER(SEARCH("inactive",$N1088)),ISNUMBER(SEARCH("vacan",$N1088)),ISNUMBER(SEARCH("deceased",$N1088)),ISNUMBER(SEARCH("separated",$N1088))),0,1))</f>
        <v/>
      </c>
      <c r="S1088">
        <f>IF(OR($R1088=0,NOT(ISNUMBER($I1088))),"",IFERROR(DATEDIF($I1088,DATE(FY,1,1),"y"),""))</f>
        <v/>
      </c>
      <c r="T1088">
        <f>IF(OR($R1088=0,NOT(ISNUMBER($J1088))),"",IFERROR(DATEDIF($J1088,DATE(FY,1,1),"y"),0))</f>
        <v/>
      </c>
      <c r="U1088" s="38">
        <f>IF(OR($R1088=0,NOT(ISNUMBER($I1088))),0,IF(YEAR($I1088)+IF($Q1088=1,RetAgeO,RetAgeE)=FY,MONTH($I1088),IF(YEAR($I1088)+IF($Q1088=1,RetAgeO,RetAgeE)&lt;FY,1,0)))</f>
        <v/>
      </c>
      <c r="V1088" s="38">
        <f>IF(OR($R1088=0,NOT(ISNUMBER($K1088))),0,IF(YEAR($K1088)=FY,MONTH($K1088),IF(YEAR($K1088)&lt;FY,1,0)))</f>
        <v/>
      </c>
      <c r="W1088" s="38">
        <f>IF($R1088=0,0,MIN(12,IF(AND(ISNUMBER($O1088),$O1088&gt;=1,$O1088&lt;=12),INT($O1088),12),IF(AND(RetireExit="Yes",$U1088&gt;0),$U1088,12),IF(AND(ContractExit="Yes",$V1088&gt;0),$V1088,12)))</f>
        <v/>
      </c>
      <c r="X1088" s="37">
        <f>IF(ISNUMBER($P1088),$P1088,IncPct)</f>
        <v/>
      </c>
      <c r="Y1088" s="39">
        <f>IF($W1088=0,0,MAX(0,MIN($W1088,IncMonth-1))+MAX(0,$W1088-IncMonth+1)*(1+$X1088))</f>
        <v/>
      </c>
      <c r="Z1088" s="40">
        <f>IF($C1088="",0,IFERROR(INDEX(Departments!$B$5:$B$54,MATCH($C1088,Departments!$A$5:$A$54,0)),0))</f>
        <v/>
      </c>
      <c r="AA1088" s="41">
        <f>N($L1088)*$Y1088</f>
        <v/>
      </c>
      <c r="AB1088" s="41">
        <f>N($M1088)*$Y1088</f>
        <v/>
      </c>
      <c r="AC1088" s="41">
        <f>$AA1088*$Z1088</f>
        <v/>
      </c>
      <c r="AD1088" s="41">
        <f>$AA1088*BonusMonths/12</f>
        <v/>
      </c>
      <c r="AE1088" s="41">
        <f>($AA1088+SI_Gross*$AB1088)*IF($Q1088=1,SI_O,SI_E)</f>
        <v/>
      </c>
      <c r="AF1088" s="41">
        <f>IF($Q1088=1,0,$AA1088*EOSB)</f>
        <v/>
      </c>
      <c r="AG1088" s="41">
        <f>$AN1088*$W1088</f>
        <v/>
      </c>
      <c r="AH1088" s="41">
        <f>SUM($AA1088:$AG1088)</f>
        <v/>
      </c>
      <c r="AI1088" s="41">
        <f>12*($AM1088+$AN1088)</f>
        <v/>
      </c>
      <c r="AJ1088" s="41">
        <f>$AM1088*((IncMonth-1)+(13-IncMonth)*(1+$X1088))+12*$AN1088</f>
        <v/>
      </c>
      <c r="AK1088" s="41">
        <f>IF($R1088=1,N($L1088)+N($M1088),0)</f>
        <v/>
      </c>
      <c r="AL1088">
        <f>IF($C1088="","",IF(N($L1088)&lt;=0,"Basic salary missing",IF(ISNA(MATCH($C1088,Departments!$A$5:$A$54,0)),"Department not on Departments sheet",IF(AND($I1088&lt;&gt;"",NOT(ISNUMBER($I1088))),"Date of birth is text, not a date",IF(AND($K1088&lt;&gt;"",NOT(ISNUMBER($K1088))),"Contract end is text, not a date","")))))</f>
        <v/>
      </c>
      <c r="AM1088" s="41">
        <f>IF($R1088=0,0,N($L1088)*(1+$Z1088+BonusMonths/12+IF($Q1088=1,0,EOSB))+N($M1088)+(N($L1088)+SI_Gross*N($M1088))*IF($Q1088=1,SI_O,SI_E))</f>
        <v/>
      </c>
      <c r="AN1088" s="41">
        <f>IF($R1088=0,0,(IF($Q1088=1,MedO,MedE+Ticket)+Training)/12)</f>
        <v/>
      </c>
    </row>
    <row r="1089">
      <c r="I1089" s="35" t="n"/>
      <c r="J1089" s="35" t="n"/>
      <c r="K1089" s="35" t="n"/>
      <c r="L1089" s="36" t="n"/>
      <c r="M1089" s="36" t="n"/>
      <c r="P1089" s="37" t="n"/>
      <c r="Q1089" s="38">
        <f>IF($C1089="",0,IF(OR(LOWER(TRIM($G1089))="omani",LOWER(TRIM($G1089))="oman",LOWER(TRIM($G1089))="om",LOWER(TRIM($G1089))="local"),1,0))</f>
        <v/>
      </c>
      <c r="R1089" s="38">
        <f>IF($C1089="",0,IF(OR(ISNUMBER(SEARCH("resign",$N1089)),ISNUMBER(SEARCH("terminat",$N1089)),ISNUMBER(SEARCH("inactive",$N1089)),ISNUMBER(SEARCH("vacan",$N1089)),ISNUMBER(SEARCH("deceased",$N1089)),ISNUMBER(SEARCH("separated",$N1089))),0,1))</f>
        <v/>
      </c>
      <c r="S1089">
        <f>IF(OR($R1089=0,NOT(ISNUMBER($I1089))),"",IFERROR(DATEDIF($I1089,DATE(FY,1,1),"y"),""))</f>
        <v/>
      </c>
      <c r="T1089">
        <f>IF(OR($R1089=0,NOT(ISNUMBER($J1089))),"",IFERROR(DATEDIF($J1089,DATE(FY,1,1),"y"),0))</f>
        <v/>
      </c>
      <c r="U1089" s="38">
        <f>IF(OR($R1089=0,NOT(ISNUMBER($I1089))),0,IF(YEAR($I1089)+IF($Q1089=1,RetAgeO,RetAgeE)=FY,MONTH($I1089),IF(YEAR($I1089)+IF($Q1089=1,RetAgeO,RetAgeE)&lt;FY,1,0)))</f>
        <v/>
      </c>
      <c r="V1089" s="38">
        <f>IF(OR($R1089=0,NOT(ISNUMBER($K1089))),0,IF(YEAR($K1089)=FY,MONTH($K1089),IF(YEAR($K1089)&lt;FY,1,0)))</f>
        <v/>
      </c>
      <c r="W1089" s="38">
        <f>IF($R1089=0,0,MIN(12,IF(AND(ISNUMBER($O1089),$O1089&gt;=1,$O1089&lt;=12),INT($O1089),12),IF(AND(RetireExit="Yes",$U1089&gt;0),$U1089,12),IF(AND(ContractExit="Yes",$V1089&gt;0),$V1089,12)))</f>
        <v/>
      </c>
      <c r="X1089" s="37">
        <f>IF(ISNUMBER($P1089),$P1089,IncPct)</f>
        <v/>
      </c>
      <c r="Y1089" s="39">
        <f>IF($W1089=0,0,MAX(0,MIN($W1089,IncMonth-1))+MAX(0,$W1089-IncMonth+1)*(1+$X1089))</f>
        <v/>
      </c>
      <c r="Z1089" s="40">
        <f>IF($C1089="",0,IFERROR(INDEX(Departments!$B$5:$B$54,MATCH($C1089,Departments!$A$5:$A$54,0)),0))</f>
        <v/>
      </c>
      <c r="AA1089" s="41">
        <f>N($L1089)*$Y1089</f>
        <v/>
      </c>
      <c r="AB1089" s="41">
        <f>N($M1089)*$Y1089</f>
        <v/>
      </c>
      <c r="AC1089" s="41">
        <f>$AA1089*$Z1089</f>
        <v/>
      </c>
      <c r="AD1089" s="41">
        <f>$AA1089*BonusMonths/12</f>
        <v/>
      </c>
      <c r="AE1089" s="41">
        <f>($AA1089+SI_Gross*$AB1089)*IF($Q1089=1,SI_O,SI_E)</f>
        <v/>
      </c>
      <c r="AF1089" s="41">
        <f>IF($Q1089=1,0,$AA1089*EOSB)</f>
        <v/>
      </c>
      <c r="AG1089" s="41">
        <f>$AN1089*$W1089</f>
        <v/>
      </c>
      <c r="AH1089" s="41">
        <f>SUM($AA1089:$AG1089)</f>
        <v/>
      </c>
      <c r="AI1089" s="41">
        <f>12*($AM1089+$AN1089)</f>
        <v/>
      </c>
      <c r="AJ1089" s="41">
        <f>$AM1089*((IncMonth-1)+(13-IncMonth)*(1+$X1089))+12*$AN1089</f>
        <v/>
      </c>
      <c r="AK1089" s="41">
        <f>IF($R1089=1,N($L1089)+N($M1089),0)</f>
        <v/>
      </c>
      <c r="AL1089">
        <f>IF($C1089="","",IF(N($L1089)&lt;=0,"Basic salary missing",IF(ISNA(MATCH($C1089,Departments!$A$5:$A$54,0)),"Department not on Departments sheet",IF(AND($I1089&lt;&gt;"",NOT(ISNUMBER($I1089))),"Date of birth is text, not a date",IF(AND($K1089&lt;&gt;"",NOT(ISNUMBER($K1089))),"Contract end is text, not a date","")))))</f>
        <v/>
      </c>
      <c r="AM1089" s="41">
        <f>IF($R1089=0,0,N($L1089)*(1+$Z1089+BonusMonths/12+IF($Q1089=1,0,EOSB))+N($M1089)+(N($L1089)+SI_Gross*N($M1089))*IF($Q1089=1,SI_O,SI_E))</f>
        <v/>
      </c>
      <c r="AN1089" s="41">
        <f>IF($R1089=0,0,(IF($Q1089=1,MedO,MedE+Ticket)+Training)/12)</f>
        <v/>
      </c>
    </row>
    <row r="1090">
      <c r="I1090" s="35" t="n"/>
      <c r="J1090" s="35" t="n"/>
      <c r="K1090" s="35" t="n"/>
      <c r="L1090" s="36" t="n"/>
      <c r="M1090" s="36" t="n"/>
      <c r="P1090" s="37" t="n"/>
      <c r="Q1090" s="38">
        <f>IF($C1090="",0,IF(OR(LOWER(TRIM($G1090))="omani",LOWER(TRIM($G1090))="oman",LOWER(TRIM($G1090))="om",LOWER(TRIM($G1090))="local"),1,0))</f>
        <v/>
      </c>
      <c r="R1090" s="38">
        <f>IF($C1090="",0,IF(OR(ISNUMBER(SEARCH("resign",$N1090)),ISNUMBER(SEARCH("terminat",$N1090)),ISNUMBER(SEARCH("inactive",$N1090)),ISNUMBER(SEARCH("vacan",$N1090)),ISNUMBER(SEARCH("deceased",$N1090)),ISNUMBER(SEARCH("separated",$N1090))),0,1))</f>
        <v/>
      </c>
      <c r="S1090">
        <f>IF(OR($R1090=0,NOT(ISNUMBER($I1090))),"",IFERROR(DATEDIF($I1090,DATE(FY,1,1),"y"),""))</f>
        <v/>
      </c>
      <c r="T1090">
        <f>IF(OR($R1090=0,NOT(ISNUMBER($J1090))),"",IFERROR(DATEDIF($J1090,DATE(FY,1,1),"y"),0))</f>
        <v/>
      </c>
      <c r="U1090" s="38">
        <f>IF(OR($R1090=0,NOT(ISNUMBER($I1090))),0,IF(YEAR($I1090)+IF($Q1090=1,RetAgeO,RetAgeE)=FY,MONTH($I1090),IF(YEAR($I1090)+IF($Q1090=1,RetAgeO,RetAgeE)&lt;FY,1,0)))</f>
        <v/>
      </c>
      <c r="V1090" s="38">
        <f>IF(OR($R1090=0,NOT(ISNUMBER($K1090))),0,IF(YEAR($K1090)=FY,MONTH($K1090),IF(YEAR($K1090)&lt;FY,1,0)))</f>
        <v/>
      </c>
      <c r="W1090" s="38">
        <f>IF($R1090=0,0,MIN(12,IF(AND(ISNUMBER($O1090),$O1090&gt;=1,$O1090&lt;=12),INT($O1090),12),IF(AND(RetireExit="Yes",$U1090&gt;0),$U1090,12),IF(AND(ContractExit="Yes",$V1090&gt;0),$V1090,12)))</f>
        <v/>
      </c>
      <c r="X1090" s="37">
        <f>IF(ISNUMBER($P1090),$P1090,IncPct)</f>
        <v/>
      </c>
      <c r="Y1090" s="39">
        <f>IF($W1090=0,0,MAX(0,MIN($W1090,IncMonth-1))+MAX(0,$W1090-IncMonth+1)*(1+$X1090))</f>
        <v/>
      </c>
      <c r="Z1090" s="40">
        <f>IF($C1090="",0,IFERROR(INDEX(Departments!$B$5:$B$54,MATCH($C1090,Departments!$A$5:$A$54,0)),0))</f>
        <v/>
      </c>
      <c r="AA1090" s="41">
        <f>N($L1090)*$Y1090</f>
        <v/>
      </c>
      <c r="AB1090" s="41">
        <f>N($M1090)*$Y1090</f>
        <v/>
      </c>
      <c r="AC1090" s="41">
        <f>$AA1090*$Z1090</f>
        <v/>
      </c>
      <c r="AD1090" s="41">
        <f>$AA1090*BonusMonths/12</f>
        <v/>
      </c>
      <c r="AE1090" s="41">
        <f>($AA1090+SI_Gross*$AB1090)*IF($Q1090=1,SI_O,SI_E)</f>
        <v/>
      </c>
      <c r="AF1090" s="41">
        <f>IF($Q1090=1,0,$AA1090*EOSB)</f>
        <v/>
      </c>
      <c r="AG1090" s="41">
        <f>$AN1090*$W1090</f>
        <v/>
      </c>
      <c r="AH1090" s="41">
        <f>SUM($AA1090:$AG1090)</f>
        <v/>
      </c>
      <c r="AI1090" s="41">
        <f>12*($AM1090+$AN1090)</f>
        <v/>
      </c>
      <c r="AJ1090" s="41">
        <f>$AM1090*((IncMonth-1)+(13-IncMonth)*(1+$X1090))+12*$AN1090</f>
        <v/>
      </c>
      <c r="AK1090" s="41">
        <f>IF($R1090=1,N($L1090)+N($M1090),0)</f>
        <v/>
      </c>
      <c r="AL1090">
        <f>IF($C1090="","",IF(N($L1090)&lt;=0,"Basic salary missing",IF(ISNA(MATCH($C1090,Departments!$A$5:$A$54,0)),"Department not on Departments sheet",IF(AND($I1090&lt;&gt;"",NOT(ISNUMBER($I1090))),"Date of birth is text, not a date",IF(AND($K1090&lt;&gt;"",NOT(ISNUMBER($K1090))),"Contract end is text, not a date","")))))</f>
        <v/>
      </c>
      <c r="AM1090" s="41">
        <f>IF($R1090=0,0,N($L1090)*(1+$Z1090+BonusMonths/12+IF($Q1090=1,0,EOSB))+N($M1090)+(N($L1090)+SI_Gross*N($M1090))*IF($Q1090=1,SI_O,SI_E))</f>
        <v/>
      </c>
      <c r="AN1090" s="41">
        <f>IF($R1090=0,0,(IF($Q1090=1,MedO,MedE+Ticket)+Training)/12)</f>
        <v/>
      </c>
    </row>
    <row r="1091">
      <c r="I1091" s="35" t="n"/>
      <c r="J1091" s="35" t="n"/>
      <c r="K1091" s="35" t="n"/>
      <c r="L1091" s="36" t="n"/>
      <c r="M1091" s="36" t="n"/>
      <c r="P1091" s="37" t="n"/>
      <c r="Q1091" s="38">
        <f>IF($C1091="",0,IF(OR(LOWER(TRIM($G1091))="omani",LOWER(TRIM($G1091))="oman",LOWER(TRIM($G1091))="om",LOWER(TRIM($G1091))="local"),1,0))</f>
        <v/>
      </c>
      <c r="R1091" s="38">
        <f>IF($C1091="",0,IF(OR(ISNUMBER(SEARCH("resign",$N1091)),ISNUMBER(SEARCH("terminat",$N1091)),ISNUMBER(SEARCH("inactive",$N1091)),ISNUMBER(SEARCH("vacan",$N1091)),ISNUMBER(SEARCH("deceased",$N1091)),ISNUMBER(SEARCH("separated",$N1091))),0,1))</f>
        <v/>
      </c>
      <c r="S1091">
        <f>IF(OR($R1091=0,NOT(ISNUMBER($I1091))),"",IFERROR(DATEDIF($I1091,DATE(FY,1,1),"y"),""))</f>
        <v/>
      </c>
      <c r="T1091">
        <f>IF(OR($R1091=0,NOT(ISNUMBER($J1091))),"",IFERROR(DATEDIF($J1091,DATE(FY,1,1),"y"),0))</f>
        <v/>
      </c>
      <c r="U1091" s="38">
        <f>IF(OR($R1091=0,NOT(ISNUMBER($I1091))),0,IF(YEAR($I1091)+IF($Q1091=1,RetAgeO,RetAgeE)=FY,MONTH($I1091),IF(YEAR($I1091)+IF($Q1091=1,RetAgeO,RetAgeE)&lt;FY,1,0)))</f>
        <v/>
      </c>
      <c r="V1091" s="38">
        <f>IF(OR($R1091=0,NOT(ISNUMBER($K1091))),0,IF(YEAR($K1091)=FY,MONTH($K1091),IF(YEAR($K1091)&lt;FY,1,0)))</f>
        <v/>
      </c>
      <c r="W1091" s="38">
        <f>IF($R1091=0,0,MIN(12,IF(AND(ISNUMBER($O1091),$O1091&gt;=1,$O1091&lt;=12),INT($O1091),12),IF(AND(RetireExit="Yes",$U1091&gt;0),$U1091,12),IF(AND(ContractExit="Yes",$V1091&gt;0),$V1091,12)))</f>
        <v/>
      </c>
      <c r="X1091" s="37">
        <f>IF(ISNUMBER($P1091),$P1091,IncPct)</f>
        <v/>
      </c>
      <c r="Y1091" s="39">
        <f>IF($W1091=0,0,MAX(0,MIN($W1091,IncMonth-1))+MAX(0,$W1091-IncMonth+1)*(1+$X1091))</f>
        <v/>
      </c>
      <c r="Z1091" s="40">
        <f>IF($C1091="",0,IFERROR(INDEX(Departments!$B$5:$B$54,MATCH($C1091,Departments!$A$5:$A$54,0)),0))</f>
        <v/>
      </c>
      <c r="AA1091" s="41">
        <f>N($L1091)*$Y1091</f>
        <v/>
      </c>
      <c r="AB1091" s="41">
        <f>N($M1091)*$Y1091</f>
        <v/>
      </c>
      <c r="AC1091" s="41">
        <f>$AA1091*$Z1091</f>
        <v/>
      </c>
      <c r="AD1091" s="41">
        <f>$AA1091*BonusMonths/12</f>
        <v/>
      </c>
      <c r="AE1091" s="41">
        <f>($AA1091+SI_Gross*$AB1091)*IF($Q1091=1,SI_O,SI_E)</f>
        <v/>
      </c>
      <c r="AF1091" s="41">
        <f>IF($Q1091=1,0,$AA1091*EOSB)</f>
        <v/>
      </c>
      <c r="AG1091" s="41">
        <f>$AN1091*$W1091</f>
        <v/>
      </c>
      <c r="AH1091" s="41">
        <f>SUM($AA1091:$AG1091)</f>
        <v/>
      </c>
      <c r="AI1091" s="41">
        <f>12*($AM1091+$AN1091)</f>
        <v/>
      </c>
      <c r="AJ1091" s="41">
        <f>$AM1091*((IncMonth-1)+(13-IncMonth)*(1+$X1091))+12*$AN1091</f>
        <v/>
      </c>
      <c r="AK1091" s="41">
        <f>IF($R1091=1,N($L1091)+N($M1091),0)</f>
        <v/>
      </c>
      <c r="AL1091">
        <f>IF($C1091="","",IF(N($L1091)&lt;=0,"Basic salary missing",IF(ISNA(MATCH($C1091,Departments!$A$5:$A$54,0)),"Department not on Departments sheet",IF(AND($I1091&lt;&gt;"",NOT(ISNUMBER($I1091))),"Date of birth is text, not a date",IF(AND($K1091&lt;&gt;"",NOT(ISNUMBER($K1091))),"Contract end is text, not a date","")))))</f>
        <v/>
      </c>
      <c r="AM1091" s="41">
        <f>IF($R1091=0,0,N($L1091)*(1+$Z1091+BonusMonths/12+IF($Q1091=1,0,EOSB))+N($M1091)+(N($L1091)+SI_Gross*N($M1091))*IF($Q1091=1,SI_O,SI_E))</f>
        <v/>
      </c>
      <c r="AN1091" s="41">
        <f>IF($R1091=0,0,(IF($Q1091=1,MedO,MedE+Ticket)+Training)/12)</f>
        <v/>
      </c>
    </row>
    <row r="1092">
      <c r="I1092" s="35" t="n"/>
      <c r="J1092" s="35" t="n"/>
      <c r="K1092" s="35" t="n"/>
      <c r="L1092" s="36" t="n"/>
      <c r="M1092" s="36" t="n"/>
      <c r="P1092" s="37" t="n"/>
      <c r="Q1092" s="38">
        <f>IF($C1092="",0,IF(OR(LOWER(TRIM($G1092))="omani",LOWER(TRIM($G1092))="oman",LOWER(TRIM($G1092))="om",LOWER(TRIM($G1092))="local"),1,0))</f>
        <v/>
      </c>
      <c r="R1092" s="38">
        <f>IF($C1092="",0,IF(OR(ISNUMBER(SEARCH("resign",$N1092)),ISNUMBER(SEARCH("terminat",$N1092)),ISNUMBER(SEARCH("inactive",$N1092)),ISNUMBER(SEARCH("vacan",$N1092)),ISNUMBER(SEARCH("deceased",$N1092)),ISNUMBER(SEARCH("separated",$N1092))),0,1))</f>
        <v/>
      </c>
      <c r="S1092">
        <f>IF(OR($R1092=0,NOT(ISNUMBER($I1092))),"",IFERROR(DATEDIF($I1092,DATE(FY,1,1),"y"),""))</f>
        <v/>
      </c>
      <c r="T1092">
        <f>IF(OR($R1092=0,NOT(ISNUMBER($J1092))),"",IFERROR(DATEDIF($J1092,DATE(FY,1,1),"y"),0))</f>
        <v/>
      </c>
      <c r="U1092" s="38">
        <f>IF(OR($R1092=0,NOT(ISNUMBER($I1092))),0,IF(YEAR($I1092)+IF($Q1092=1,RetAgeO,RetAgeE)=FY,MONTH($I1092),IF(YEAR($I1092)+IF($Q1092=1,RetAgeO,RetAgeE)&lt;FY,1,0)))</f>
        <v/>
      </c>
      <c r="V1092" s="38">
        <f>IF(OR($R1092=0,NOT(ISNUMBER($K1092))),0,IF(YEAR($K1092)=FY,MONTH($K1092),IF(YEAR($K1092)&lt;FY,1,0)))</f>
        <v/>
      </c>
      <c r="W1092" s="38">
        <f>IF($R1092=0,0,MIN(12,IF(AND(ISNUMBER($O1092),$O1092&gt;=1,$O1092&lt;=12),INT($O1092),12),IF(AND(RetireExit="Yes",$U1092&gt;0),$U1092,12),IF(AND(ContractExit="Yes",$V1092&gt;0),$V1092,12)))</f>
        <v/>
      </c>
      <c r="X1092" s="37">
        <f>IF(ISNUMBER($P1092),$P1092,IncPct)</f>
        <v/>
      </c>
      <c r="Y1092" s="39">
        <f>IF($W1092=0,0,MAX(0,MIN($W1092,IncMonth-1))+MAX(0,$W1092-IncMonth+1)*(1+$X1092))</f>
        <v/>
      </c>
      <c r="Z1092" s="40">
        <f>IF($C1092="",0,IFERROR(INDEX(Departments!$B$5:$B$54,MATCH($C1092,Departments!$A$5:$A$54,0)),0))</f>
        <v/>
      </c>
      <c r="AA1092" s="41">
        <f>N($L1092)*$Y1092</f>
        <v/>
      </c>
      <c r="AB1092" s="41">
        <f>N($M1092)*$Y1092</f>
        <v/>
      </c>
      <c r="AC1092" s="41">
        <f>$AA1092*$Z1092</f>
        <v/>
      </c>
      <c r="AD1092" s="41">
        <f>$AA1092*BonusMonths/12</f>
        <v/>
      </c>
      <c r="AE1092" s="41">
        <f>($AA1092+SI_Gross*$AB1092)*IF($Q1092=1,SI_O,SI_E)</f>
        <v/>
      </c>
      <c r="AF1092" s="41">
        <f>IF($Q1092=1,0,$AA1092*EOSB)</f>
        <v/>
      </c>
      <c r="AG1092" s="41">
        <f>$AN1092*$W1092</f>
        <v/>
      </c>
      <c r="AH1092" s="41">
        <f>SUM($AA1092:$AG1092)</f>
        <v/>
      </c>
      <c r="AI1092" s="41">
        <f>12*($AM1092+$AN1092)</f>
        <v/>
      </c>
      <c r="AJ1092" s="41">
        <f>$AM1092*((IncMonth-1)+(13-IncMonth)*(1+$X1092))+12*$AN1092</f>
        <v/>
      </c>
      <c r="AK1092" s="41">
        <f>IF($R1092=1,N($L1092)+N($M1092),0)</f>
        <v/>
      </c>
      <c r="AL1092">
        <f>IF($C1092="","",IF(N($L1092)&lt;=0,"Basic salary missing",IF(ISNA(MATCH($C1092,Departments!$A$5:$A$54,0)),"Department not on Departments sheet",IF(AND($I1092&lt;&gt;"",NOT(ISNUMBER($I1092))),"Date of birth is text, not a date",IF(AND($K1092&lt;&gt;"",NOT(ISNUMBER($K1092))),"Contract end is text, not a date","")))))</f>
        <v/>
      </c>
      <c r="AM1092" s="41">
        <f>IF($R1092=0,0,N($L1092)*(1+$Z1092+BonusMonths/12+IF($Q1092=1,0,EOSB))+N($M1092)+(N($L1092)+SI_Gross*N($M1092))*IF($Q1092=1,SI_O,SI_E))</f>
        <v/>
      </c>
      <c r="AN1092" s="41">
        <f>IF($R1092=0,0,(IF($Q1092=1,MedO,MedE+Ticket)+Training)/12)</f>
        <v/>
      </c>
    </row>
    <row r="1093">
      <c r="I1093" s="35" t="n"/>
      <c r="J1093" s="35" t="n"/>
      <c r="K1093" s="35" t="n"/>
      <c r="L1093" s="36" t="n"/>
      <c r="M1093" s="36" t="n"/>
      <c r="P1093" s="37" t="n"/>
      <c r="Q1093" s="38">
        <f>IF($C1093="",0,IF(OR(LOWER(TRIM($G1093))="omani",LOWER(TRIM($G1093))="oman",LOWER(TRIM($G1093))="om",LOWER(TRIM($G1093))="local"),1,0))</f>
        <v/>
      </c>
      <c r="R1093" s="38">
        <f>IF($C1093="",0,IF(OR(ISNUMBER(SEARCH("resign",$N1093)),ISNUMBER(SEARCH("terminat",$N1093)),ISNUMBER(SEARCH("inactive",$N1093)),ISNUMBER(SEARCH("vacan",$N1093)),ISNUMBER(SEARCH("deceased",$N1093)),ISNUMBER(SEARCH("separated",$N1093))),0,1))</f>
        <v/>
      </c>
      <c r="S1093">
        <f>IF(OR($R1093=0,NOT(ISNUMBER($I1093))),"",IFERROR(DATEDIF($I1093,DATE(FY,1,1),"y"),""))</f>
        <v/>
      </c>
      <c r="T1093">
        <f>IF(OR($R1093=0,NOT(ISNUMBER($J1093))),"",IFERROR(DATEDIF($J1093,DATE(FY,1,1),"y"),0))</f>
        <v/>
      </c>
      <c r="U1093" s="38">
        <f>IF(OR($R1093=0,NOT(ISNUMBER($I1093))),0,IF(YEAR($I1093)+IF($Q1093=1,RetAgeO,RetAgeE)=FY,MONTH($I1093),IF(YEAR($I1093)+IF($Q1093=1,RetAgeO,RetAgeE)&lt;FY,1,0)))</f>
        <v/>
      </c>
      <c r="V1093" s="38">
        <f>IF(OR($R1093=0,NOT(ISNUMBER($K1093))),0,IF(YEAR($K1093)=FY,MONTH($K1093),IF(YEAR($K1093)&lt;FY,1,0)))</f>
        <v/>
      </c>
      <c r="W1093" s="38">
        <f>IF($R1093=0,0,MIN(12,IF(AND(ISNUMBER($O1093),$O1093&gt;=1,$O1093&lt;=12),INT($O1093),12),IF(AND(RetireExit="Yes",$U1093&gt;0),$U1093,12),IF(AND(ContractExit="Yes",$V1093&gt;0),$V1093,12)))</f>
        <v/>
      </c>
      <c r="X1093" s="37">
        <f>IF(ISNUMBER($P1093),$P1093,IncPct)</f>
        <v/>
      </c>
      <c r="Y1093" s="39">
        <f>IF($W1093=0,0,MAX(0,MIN($W1093,IncMonth-1))+MAX(0,$W1093-IncMonth+1)*(1+$X1093))</f>
        <v/>
      </c>
      <c r="Z1093" s="40">
        <f>IF($C1093="",0,IFERROR(INDEX(Departments!$B$5:$B$54,MATCH($C1093,Departments!$A$5:$A$54,0)),0))</f>
        <v/>
      </c>
      <c r="AA1093" s="41">
        <f>N($L1093)*$Y1093</f>
        <v/>
      </c>
      <c r="AB1093" s="41">
        <f>N($M1093)*$Y1093</f>
        <v/>
      </c>
      <c r="AC1093" s="41">
        <f>$AA1093*$Z1093</f>
        <v/>
      </c>
      <c r="AD1093" s="41">
        <f>$AA1093*BonusMonths/12</f>
        <v/>
      </c>
      <c r="AE1093" s="41">
        <f>($AA1093+SI_Gross*$AB1093)*IF($Q1093=1,SI_O,SI_E)</f>
        <v/>
      </c>
      <c r="AF1093" s="41">
        <f>IF($Q1093=1,0,$AA1093*EOSB)</f>
        <v/>
      </c>
      <c r="AG1093" s="41">
        <f>$AN1093*$W1093</f>
        <v/>
      </c>
      <c r="AH1093" s="41">
        <f>SUM($AA1093:$AG1093)</f>
        <v/>
      </c>
      <c r="AI1093" s="41">
        <f>12*($AM1093+$AN1093)</f>
        <v/>
      </c>
      <c r="AJ1093" s="41">
        <f>$AM1093*((IncMonth-1)+(13-IncMonth)*(1+$X1093))+12*$AN1093</f>
        <v/>
      </c>
      <c r="AK1093" s="41">
        <f>IF($R1093=1,N($L1093)+N($M1093),0)</f>
        <v/>
      </c>
      <c r="AL1093">
        <f>IF($C1093="","",IF(N($L1093)&lt;=0,"Basic salary missing",IF(ISNA(MATCH($C1093,Departments!$A$5:$A$54,0)),"Department not on Departments sheet",IF(AND($I1093&lt;&gt;"",NOT(ISNUMBER($I1093))),"Date of birth is text, not a date",IF(AND($K1093&lt;&gt;"",NOT(ISNUMBER($K1093))),"Contract end is text, not a date","")))))</f>
        <v/>
      </c>
      <c r="AM1093" s="41">
        <f>IF($R1093=0,0,N($L1093)*(1+$Z1093+BonusMonths/12+IF($Q1093=1,0,EOSB))+N($M1093)+(N($L1093)+SI_Gross*N($M1093))*IF($Q1093=1,SI_O,SI_E))</f>
        <v/>
      </c>
      <c r="AN1093" s="41">
        <f>IF($R1093=0,0,(IF($Q1093=1,MedO,MedE+Ticket)+Training)/12)</f>
        <v/>
      </c>
    </row>
    <row r="1094">
      <c r="I1094" s="35" t="n"/>
      <c r="J1094" s="35" t="n"/>
      <c r="K1094" s="35" t="n"/>
      <c r="L1094" s="36" t="n"/>
      <c r="M1094" s="36" t="n"/>
      <c r="P1094" s="37" t="n"/>
      <c r="Q1094" s="38">
        <f>IF($C1094="",0,IF(OR(LOWER(TRIM($G1094))="omani",LOWER(TRIM($G1094))="oman",LOWER(TRIM($G1094))="om",LOWER(TRIM($G1094))="local"),1,0))</f>
        <v/>
      </c>
      <c r="R1094" s="38">
        <f>IF($C1094="",0,IF(OR(ISNUMBER(SEARCH("resign",$N1094)),ISNUMBER(SEARCH("terminat",$N1094)),ISNUMBER(SEARCH("inactive",$N1094)),ISNUMBER(SEARCH("vacan",$N1094)),ISNUMBER(SEARCH("deceased",$N1094)),ISNUMBER(SEARCH("separated",$N1094))),0,1))</f>
        <v/>
      </c>
      <c r="S1094">
        <f>IF(OR($R1094=0,NOT(ISNUMBER($I1094))),"",IFERROR(DATEDIF($I1094,DATE(FY,1,1),"y"),""))</f>
        <v/>
      </c>
      <c r="T1094">
        <f>IF(OR($R1094=0,NOT(ISNUMBER($J1094))),"",IFERROR(DATEDIF($J1094,DATE(FY,1,1),"y"),0))</f>
        <v/>
      </c>
      <c r="U1094" s="38">
        <f>IF(OR($R1094=0,NOT(ISNUMBER($I1094))),0,IF(YEAR($I1094)+IF($Q1094=1,RetAgeO,RetAgeE)=FY,MONTH($I1094),IF(YEAR($I1094)+IF($Q1094=1,RetAgeO,RetAgeE)&lt;FY,1,0)))</f>
        <v/>
      </c>
      <c r="V1094" s="38">
        <f>IF(OR($R1094=0,NOT(ISNUMBER($K1094))),0,IF(YEAR($K1094)=FY,MONTH($K1094),IF(YEAR($K1094)&lt;FY,1,0)))</f>
        <v/>
      </c>
      <c r="W1094" s="38">
        <f>IF($R1094=0,0,MIN(12,IF(AND(ISNUMBER($O1094),$O1094&gt;=1,$O1094&lt;=12),INT($O1094),12),IF(AND(RetireExit="Yes",$U1094&gt;0),$U1094,12),IF(AND(ContractExit="Yes",$V1094&gt;0),$V1094,12)))</f>
        <v/>
      </c>
      <c r="X1094" s="37">
        <f>IF(ISNUMBER($P1094),$P1094,IncPct)</f>
        <v/>
      </c>
      <c r="Y1094" s="39">
        <f>IF($W1094=0,0,MAX(0,MIN($W1094,IncMonth-1))+MAX(0,$W1094-IncMonth+1)*(1+$X1094))</f>
        <v/>
      </c>
      <c r="Z1094" s="40">
        <f>IF($C1094="",0,IFERROR(INDEX(Departments!$B$5:$B$54,MATCH($C1094,Departments!$A$5:$A$54,0)),0))</f>
        <v/>
      </c>
      <c r="AA1094" s="41">
        <f>N($L1094)*$Y1094</f>
        <v/>
      </c>
      <c r="AB1094" s="41">
        <f>N($M1094)*$Y1094</f>
        <v/>
      </c>
      <c r="AC1094" s="41">
        <f>$AA1094*$Z1094</f>
        <v/>
      </c>
      <c r="AD1094" s="41">
        <f>$AA1094*BonusMonths/12</f>
        <v/>
      </c>
      <c r="AE1094" s="41">
        <f>($AA1094+SI_Gross*$AB1094)*IF($Q1094=1,SI_O,SI_E)</f>
        <v/>
      </c>
      <c r="AF1094" s="41">
        <f>IF($Q1094=1,0,$AA1094*EOSB)</f>
        <v/>
      </c>
      <c r="AG1094" s="41">
        <f>$AN1094*$W1094</f>
        <v/>
      </c>
      <c r="AH1094" s="41">
        <f>SUM($AA1094:$AG1094)</f>
        <v/>
      </c>
      <c r="AI1094" s="41">
        <f>12*($AM1094+$AN1094)</f>
        <v/>
      </c>
      <c r="AJ1094" s="41">
        <f>$AM1094*((IncMonth-1)+(13-IncMonth)*(1+$X1094))+12*$AN1094</f>
        <v/>
      </c>
      <c r="AK1094" s="41">
        <f>IF($R1094=1,N($L1094)+N($M1094),0)</f>
        <v/>
      </c>
      <c r="AL1094">
        <f>IF($C1094="","",IF(N($L1094)&lt;=0,"Basic salary missing",IF(ISNA(MATCH($C1094,Departments!$A$5:$A$54,0)),"Department not on Departments sheet",IF(AND($I1094&lt;&gt;"",NOT(ISNUMBER($I1094))),"Date of birth is text, not a date",IF(AND($K1094&lt;&gt;"",NOT(ISNUMBER($K1094))),"Contract end is text, not a date","")))))</f>
        <v/>
      </c>
      <c r="AM1094" s="41">
        <f>IF($R1094=0,0,N($L1094)*(1+$Z1094+BonusMonths/12+IF($Q1094=1,0,EOSB))+N($M1094)+(N($L1094)+SI_Gross*N($M1094))*IF($Q1094=1,SI_O,SI_E))</f>
        <v/>
      </c>
      <c r="AN1094" s="41">
        <f>IF($R1094=0,0,(IF($Q1094=1,MedO,MedE+Ticket)+Training)/12)</f>
        <v/>
      </c>
    </row>
    <row r="1095">
      <c r="I1095" s="35" t="n"/>
      <c r="J1095" s="35" t="n"/>
      <c r="K1095" s="35" t="n"/>
      <c r="L1095" s="36" t="n"/>
      <c r="M1095" s="36" t="n"/>
      <c r="P1095" s="37" t="n"/>
      <c r="Q1095" s="38">
        <f>IF($C1095="",0,IF(OR(LOWER(TRIM($G1095))="omani",LOWER(TRIM($G1095))="oman",LOWER(TRIM($G1095))="om",LOWER(TRIM($G1095))="local"),1,0))</f>
        <v/>
      </c>
      <c r="R1095" s="38">
        <f>IF($C1095="",0,IF(OR(ISNUMBER(SEARCH("resign",$N1095)),ISNUMBER(SEARCH("terminat",$N1095)),ISNUMBER(SEARCH("inactive",$N1095)),ISNUMBER(SEARCH("vacan",$N1095)),ISNUMBER(SEARCH("deceased",$N1095)),ISNUMBER(SEARCH("separated",$N1095))),0,1))</f>
        <v/>
      </c>
      <c r="S1095">
        <f>IF(OR($R1095=0,NOT(ISNUMBER($I1095))),"",IFERROR(DATEDIF($I1095,DATE(FY,1,1),"y"),""))</f>
        <v/>
      </c>
      <c r="T1095">
        <f>IF(OR($R1095=0,NOT(ISNUMBER($J1095))),"",IFERROR(DATEDIF($J1095,DATE(FY,1,1),"y"),0))</f>
        <v/>
      </c>
      <c r="U1095" s="38">
        <f>IF(OR($R1095=0,NOT(ISNUMBER($I1095))),0,IF(YEAR($I1095)+IF($Q1095=1,RetAgeO,RetAgeE)=FY,MONTH($I1095),IF(YEAR($I1095)+IF($Q1095=1,RetAgeO,RetAgeE)&lt;FY,1,0)))</f>
        <v/>
      </c>
      <c r="V1095" s="38">
        <f>IF(OR($R1095=0,NOT(ISNUMBER($K1095))),0,IF(YEAR($K1095)=FY,MONTH($K1095),IF(YEAR($K1095)&lt;FY,1,0)))</f>
        <v/>
      </c>
      <c r="W1095" s="38">
        <f>IF($R1095=0,0,MIN(12,IF(AND(ISNUMBER($O1095),$O1095&gt;=1,$O1095&lt;=12),INT($O1095),12),IF(AND(RetireExit="Yes",$U1095&gt;0),$U1095,12),IF(AND(ContractExit="Yes",$V1095&gt;0),$V1095,12)))</f>
        <v/>
      </c>
      <c r="X1095" s="37">
        <f>IF(ISNUMBER($P1095),$P1095,IncPct)</f>
        <v/>
      </c>
      <c r="Y1095" s="39">
        <f>IF($W1095=0,0,MAX(0,MIN($W1095,IncMonth-1))+MAX(0,$W1095-IncMonth+1)*(1+$X1095))</f>
        <v/>
      </c>
      <c r="Z1095" s="40">
        <f>IF($C1095="",0,IFERROR(INDEX(Departments!$B$5:$B$54,MATCH($C1095,Departments!$A$5:$A$54,0)),0))</f>
        <v/>
      </c>
      <c r="AA1095" s="41">
        <f>N($L1095)*$Y1095</f>
        <v/>
      </c>
      <c r="AB1095" s="41">
        <f>N($M1095)*$Y1095</f>
        <v/>
      </c>
      <c r="AC1095" s="41">
        <f>$AA1095*$Z1095</f>
        <v/>
      </c>
      <c r="AD1095" s="41">
        <f>$AA1095*BonusMonths/12</f>
        <v/>
      </c>
      <c r="AE1095" s="41">
        <f>($AA1095+SI_Gross*$AB1095)*IF($Q1095=1,SI_O,SI_E)</f>
        <v/>
      </c>
      <c r="AF1095" s="41">
        <f>IF($Q1095=1,0,$AA1095*EOSB)</f>
        <v/>
      </c>
      <c r="AG1095" s="41">
        <f>$AN1095*$W1095</f>
        <v/>
      </c>
      <c r="AH1095" s="41">
        <f>SUM($AA1095:$AG1095)</f>
        <v/>
      </c>
      <c r="AI1095" s="41">
        <f>12*($AM1095+$AN1095)</f>
        <v/>
      </c>
      <c r="AJ1095" s="41">
        <f>$AM1095*((IncMonth-1)+(13-IncMonth)*(1+$X1095))+12*$AN1095</f>
        <v/>
      </c>
      <c r="AK1095" s="41">
        <f>IF($R1095=1,N($L1095)+N($M1095),0)</f>
        <v/>
      </c>
      <c r="AL1095">
        <f>IF($C1095="","",IF(N($L1095)&lt;=0,"Basic salary missing",IF(ISNA(MATCH($C1095,Departments!$A$5:$A$54,0)),"Department not on Departments sheet",IF(AND($I1095&lt;&gt;"",NOT(ISNUMBER($I1095))),"Date of birth is text, not a date",IF(AND($K1095&lt;&gt;"",NOT(ISNUMBER($K1095))),"Contract end is text, not a date","")))))</f>
        <v/>
      </c>
      <c r="AM1095" s="41">
        <f>IF($R1095=0,0,N($L1095)*(1+$Z1095+BonusMonths/12+IF($Q1095=1,0,EOSB))+N($M1095)+(N($L1095)+SI_Gross*N($M1095))*IF($Q1095=1,SI_O,SI_E))</f>
        <v/>
      </c>
      <c r="AN1095" s="41">
        <f>IF($R1095=0,0,(IF($Q1095=1,MedO,MedE+Ticket)+Training)/12)</f>
        <v/>
      </c>
    </row>
    <row r="1096">
      <c r="I1096" s="35" t="n"/>
      <c r="J1096" s="35" t="n"/>
      <c r="K1096" s="35" t="n"/>
      <c r="L1096" s="36" t="n"/>
      <c r="M1096" s="36" t="n"/>
      <c r="P1096" s="37" t="n"/>
      <c r="Q1096" s="38">
        <f>IF($C1096="",0,IF(OR(LOWER(TRIM($G1096))="omani",LOWER(TRIM($G1096))="oman",LOWER(TRIM($G1096))="om",LOWER(TRIM($G1096))="local"),1,0))</f>
        <v/>
      </c>
      <c r="R1096" s="38">
        <f>IF($C1096="",0,IF(OR(ISNUMBER(SEARCH("resign",$N1096)),ISNUMBER(SEARCH("terminat",$N1096)),ISNUMBER(SEARCH("inactive",$N1096)),ISNUMBER(SEARCH("vacan",$N1096)),ISNUMBER(SEARCH("deceased",$N1096)),ISNUMBER(SEARCH("separated",$N1096))),0,1))</f>
        <v/>
      </c>
      <c r="S1096">
        <f>IF(OR($R1096=0,NOT(ISNUMBER($I1096))),"",IFERROR(DATEDIF($I1096,DATE(FY,1,1),"y"),""))</f>
        <v/>
      </c>
      <c r="T1096">
        <f>IF(OR($R1096=0,NOT(ISNUMBER($J1096))),"",IFERROR(DATEDIF($J1096,DATE(FY,1,1),"y"),0))</f>
        <v/>
      </c>
      <c r="U1096" s="38">
        <f>IF(OR($R1096=0,NOT(ISNUMBER($I1096))),0,IF(YEAR($I1096)+IF($Q1096=1,RetAgeO,RetAgeE)=FY,MONTH($I1096),IF(YEAR($I1096)+IF($Q1096=1,RetAgeO,RetAgeE)&lt;FY,1,0)))</f>
        <v/>
      </c>
      <c r="V1096" s="38">
        <f>IF(OR($R1096=0,NOT(ISNUMBER($K1096))),0,IF(YEAR($K1096)=FY,MONTH($K1096),IF(YEAR($K1096)&lt;FY,1,0)))</f>
        <v/>
      </c>
      <c r="W1096" s="38">
        <f>IF($R1096=0,0,MIN(12,IF(AND(ISNUMBER($O1096),$O1096&gt;=1,$O1096&lt;=12),INT($O1096),12),IF(AND(RetireExit="Yes",$U1096&gt;0),$U1096,12),IF(AND(ContractExit="Yes",$V1096&gt;0),$V1096,12)))</f>
        <v/>
      </c>
      <c r="X1096" s="37">
        <f>IF(ISNUMBER($P1096),$P1096,IncPct)</f>
        <v/>
      </c>
      <c r="Y1096" s="39">
        <f>IF($W1096=0,0,MAX(0,MIN($W1096,IncMonth-1))+MAX(0,$W1096-IncMonth+1)*(1+$X1096))</f>
        <v/>
      </c>
      <c r="Z1096" s="40">
        <f>IF($C1096="",0,IFERROR(INDEX(Departments!$B$5:$B$54,MATCH($C1096,Departments!$A$5:$A$54,0)),0))</f>
        <v/>
      </c>
      <c r="AA1096" s="41">
        <f>N($L1096)*$Y1096</f>
        <v/>
      </c>
      <c r="AB1096" s="41">
        <f>N($M1096)*$Y1096</f>
        <v/>
      </c>
      <c r="AC1096" s="41">
        <f>$AA1096*$Z1096</f>
        <v/>
      </c>
      <c r="AD1096" s="41">
        <f>$AA1096*BonusMonths/12</f>
        <v/>
      </c>
      <c r="AE1096" s="41">
        <f>($AA1096+SI_Gross*$AB1096)*IF($Q1096=1,SI_O,SI_E)</f>
        <v/>
      </c>
      <c r="AF1096" s="41">
        <f>IF($Q1096=1,0,$AA1096*EOSB)</f>
        <v/>
      </c>
      <c r="AG1096" s="41">
        <f>$AN1096*$W1096</f>
        <v/>
      </c>
      <c r="AH1096" s="41">
        <f>SUM($AA1096:$AG1096)</f>
        <v/>
      </c>
      <c r="AI1096" s="41">
        <f>12*($AM1096+$AN1096)</f>
        <v/>
      </c>
      <c r="AJ1096" s="41">
        <f>$AM1096*((IncMonth-1)+(13-IncMonth)*(1+$X1096))+12*$AN1096</f>
        <v/>
      </c>
      <c r="AK1096" s="41">
        <f>IF($R1096=1,N($L1096)+N($M1096),0)</f>
        <v/>
      </c>
      <c r="AL1096">
        <f>IF($C1096="","",IF(N($L1096)&lt;=0,"Basic salary missing",IF(ISNA(MATCH($C1096,Departments!$A$5:$A$54,0)),"Department not on Departments sheet",IF(AND($I1096&lt;&gt;"",NOT(ISNUMBER($I1096))),"Date of birth is text, not a date",IF(AND($K1096&lt;&gt;"",NOT(ISNUMBER($K1096))),"Contract end is text, not a date","")))))</f>
        <v/>
      </c>
      <c r="AM1096" s="41">
        <f>IF($R1096=0,0,N($L1096)*(1+$Z1096+BonusMonths/12+IF($Q1096=1,0,EOSB))+N($M1096)+(N($L1096)+SI_Gross*N($M1096))*IF($Q1096=1,SI_O,SI_E))</f>
        <v/>
      </c>
      <c r="AN1096" s="41">
        <f>IF($R1096=0,0,(IF($Q1096=1,MedO,MedE+Ticket)+Training)/12)</f>
        <v/>
      </c>
    </row>
    <row r="1097">
      <c r="I1097" s="35" t="n"/>
      <c r="J1097" s="35" t="n"/>
      <c r="K1097" s="35" t="n"/>
      <c r="L1097" s="36" t="n"/>
      <c r="M1097" s="36" t="n"/>
      <c r="P1097" s="37" t="n"/>
      <c r="Q1097" s="38">
        <f>IF($C1097="",0,IF(OR(LOWER(TRIM($G1097))="omani",LOWER(TRIM($G1097))="oman",LOWER(TRIM($G1097))="om",LOWER(TRIM($G1097))="local"),1,0))</f>
        <v/>
      </c>
      <c r="R1097" s="38">
        <f>IF($C1097="",0,IF(OR(ISNUMBER(SEARCH("resign",$N1097)),ISNUMBER(SEARCH("terminat",$N1097)),ISNUMBER(SEARCH("inactive",$N1097)),ISNUMBER(SEARCH("vacan",$N1097)),ISNUMBER(SEARCH("deceased",$N1097)),ISNUMBER(SEARCH("separated",$N1097))),0,1))</f>
        <v/>
      </c>
      <c r="S1097">
        <f>IF(OR($R1097=0,NOT(ISNUMBER($I1097))),"",IFERROR(DATEDIF($I1097,DATE(FY,1,1),"y"),""))</f>
        <v/>
      </c>
      <c r="T1097">
        <f>IF(OR($R1097=0,NOT(ISNUMBER($J1097))),"",IFERROR(DATEDIF($J1097,DATE(FY,1,1),"y"),0))</f>
        <v/>
      </c>
      <c r="U1097" s="38">
        <f>IF(OR($R1097=0,NOT(ISNUMBER($I1097))),0,IF(YEAR($I1097)+IF($Q1097=1,RetAgeO,RetAgeE)=FY,MONTH($I1097),IF(YEAR($I1097)+IF($Q1097=1,RetAgeO,RetAgeE)&lt;FY,1,0)))</f>
        <v/>
      </c>
      <c r="V1097" s="38">
        <f>IF(OR($R1097=0,NOT(ISNUMBER($K1097))),0,IF(YEAR($K1097)=FY,MONTH($K1097),IF(YEAR($K1097)&lt;FY,1,0)))</f>
        <v/>
      </c>
      <c r="W1097" s="38">
        <f>IF($R1097=0,0,MIN(12,IF(AND(ISNUMBER($O1097),$O1097&gt;=1,$O1097&lt;=12),INT($O1097),12),IF(AND(RetireExit="Yes",$U1097&gt;0),$U1097,12),IF(AND(ContractExit="Yes",$V1097&gt;0),$V1097,12)))</f>
        <v/>
      </c>
      <c r="X1097" s="37">
        <f>IF(ISNUMBER($P1097),$P1097,IncPct)</f>
        <v/>
      </c>
      <c r="Y1097" s="39">
        <f>IF($W1097=0,0,MAX(0,MIN($W1097,IncMonth-1))+MAX(0,$W1097-IncMonth+1)*(1+$X1097))</f>
        <v/>
      </c>
      <c r="Z1097" s="40">
        <f>IF($C1097="",0,IFERROR(INDEX(Departments!$B$5:$B$54,MATCH($C1097,Departments!$A$5:$A$54,0)),0))</f>
        <v/>
      </c>
      <c r="AA1097" s="41">
        <f>N($L1097)*$Y1097</f>
        <v/>
      </c>
      <c r="AB1097" s="41">
        <f>N($M1097)*$Y1097</f>
        <v/>
      </c>
      <c r="AC1097" s="41">
        <f>$AA1097*$Z1097</f>
        <v/>
      </c>
      <c r="AD1097" s="41">
        <f>$AA1097*BonusMonths/12</f>
        <v/>
      </c>
      <c r="AE1097" s="41">
        <f>($AA1097+SI_Gross*$AB1097)*IF($Q1097=1,SI_O,SI_E)</f>
        <v/>
      </c>
      <c r="AF1097" s="41">
        <f>IF($Q1097=1,0,$AA1097*EOSB)</f>
        <v/>
      </c>
      <c r="AG1097" s="41">
        <f>$AN1097*$W1097</f>
        <v/>
      </c>
      <c r="AH1097" s="41">
        <f>SUM($AA1097:$AG1097)</f>
        <v/>
      </c>
      <c r="AI1097" s="41">
        <f>12*($AM1097+$AN1097)</f>
        <v/>
      </c>
      <c r="AJ1097" s="41">
        <f>$AM1097*((IncMonth-1)+(13-IncMonth)*(1+$X1097))+12*$AN1097</f>
        <v/>
      </c>
      <c r="AK1097" s="41">
        <f>IF($R1097=1,N($L1097)+N($M1097),0)</f>
        <v/>
      </c>
      <c r="AL1097">
        <f>IF($C1097="","",IF(N($L1097)&lt;=0,"Basic salary missing",IF(ISNA(MATCH($C1097,Departments!$A$5:$A$54,0)),"Department not on Departments sheet",IF(AND($I1097&lt;&gt;"",NOT(ISNUMBER($I1097))),"Date of birth is text, not a date",IF(AND($K1097&lt;&gt;"",NOT(ISNUMBER($K1097))),"Contract end is text, not a date","")))))</f>
        <v/>
      </c>
      <c r="AM1097" s="41">
        <f>IF($R1097=0,0,N($L1097)*(1+$Z1097+BonusMonths/12+IF($Q1097=1,0,EOSB))+N($M1097)+(N($L1097)+SI_Gross*N($M1097))*IF($Q1097=1,SI_O,SI_E))</f>
        <v/>
      </c>
      <c r="AN1097" s="41">
        <f>IF($R1097=0,0,(IF($Q1097=1,MedO,MedE+Ticket)+Training)/12)</f>
        <v/>
      </c>
    </row>
    <row r="1098">
      <c r="I1098" s="35" t="n"/>
      <c r="J1098" s="35" t="n"/>
      <c r="K1098" s="35" t="n"/>
      <c r="L1098" s="36" t="n"/>
      <c r="M1098" s="36" t="n"/>
      <c r="P1098" s="37" t="n"/>
      <c r="Q1098" s="38">
        <f>IF($C1098="",0,IF(OR(LOWER(TRIM($G1098))="omani",LOWER(TRIM($G1098))="oman",LOWER(TRIM($G1098))="om",LOWER(TRIM($G1098))="local"),1,0))</f>
        <v/>
      </c>
      <c r="R1098" s="38">
        <f>IF($C1098="",0,IF(OR(ISNUMBER(SEARCH("resign",$N1098)),ISNUMBER(SEARCH("terminat",$N1098)),ISNUMBER(SEARCH("inactive",$N1098)),ISNUMBER(SEARCH("vacan",$N1098)),ISNUMBER(SEARCH("deceased",$N1098)),ISNUMBER(SEARCH("separated",$N1098))),0,1))</f>
        <v/>
      </c>
      <c r="S1098">
        <f>IF(OR($R1098=0,NOT(ISNUMBER($I1098))),"",IFERROR(DATEDIF($I1098,DATE(FY,1,1),"y"),""))</f>
        <v/>
      </c>
      <c r="T1098">
        <f>IF(OR($R1098=0,NOT(ISNUMBER($J1098))),"",IFERROR(DATEDIF($J1098,DATE(FY,1,1),"y"),0))</f>
        <v/>
      </c>
      <c r="U1098" s="38">
        <f>IF(OR($R1098=0,NOT(ISNUMBER($I1098))),0,IF(YEAR($I1098)+IF($Q1098=1,RetAgeO,RetAgeE)=FY,MONTH($I1098),IF(YEAR($I1098)+IF($Q1098=1,RetAgeO,RetAgeE)&lt;FY,1,0)))</f>
        <v/>
      </c>
      <c r="V1098" s="38">
        <f>IF(OR($R1098=0,NOT(ISNUMBER($K1098))),0,IF(YEAR($K1098)=FY,MONTH($K1098),IF(YEAR($K1098)&lt;FY,1,0)))</f>
        <v/>
      </c>
      <c r="W1098" s="38">
        <f>IF($R1098=0,0,MIN(12,IF(AND(ISNUMBER($O1098),$O1098&gt;=1,$O1098&lt;=12),INT($O1098),12),IF(AND(RetireExit="Yes",$U1098&gt;0),$U1098,12),IF(AND(ContractExit="Yes",$V1098&gt;0),$V1098,12)))</f>
        <v/>
      </c>
      <c r="X1098" s="37">
        <f>IF(ISNUMBER($P1098),$P1098,IncPct)</f>
        <v/>
      </c>
      <c r="Y1098" s="39">
        <f>IF($W1098=0,0,MAX(0,MIN($W1098,IncMonth-1))+MAX(0,$W1098-IncMonth+1)*(1+$X1098))</f>
        <v/>
      </c>
      <c r="Z1098" s="40">
        <f>IF($C1098="",0,IFERROR(INDEX(Departments!$B$5:$B$54,MATCH($C1098,Departments!$A$5:$A$54,0)),0))</f>
        <v/>
      </c>
      <c r="AA1098" s="41">
        <f>N($L1098)*$Y1098</f>
        <v/>
      </c>
      <c r="AB1098" s="41">
        <f>N($M1098)*$Y1098</f>
        <v/>
      </c>
      <c r="AC1098" s="41">
        <f>$AA1098*$Z1098</f>
        <v/>
      </c>
      <c r="AD1098" s="41">
        <f>$AA1098*BonusMonths/12</f>
        <v/>
      </c>
      <c r="AE1098" s="41">
        <f>($AA1098+SI_Gross*$AB1098)*IF($Q1098=1,SI_O,SI_E)</f>
        <v/>
      </c>
      <c r="AF1098" s="41">
        <f>IF($Q1098=1,0,$AA1098*EOSB)</f>
        <v/>
      </c>
      <c r="AG1098" s="41">
        <f>$AN1098*$W1098</f>
        <v/>
      </c>
      <c r="AH1098" s="41">
        <f>SUM($AA1098:$AG1098)</f>
        <v/>
      </c>
      <c r="AI1098" s="41">
        <f>12*($AM1098+$AN1098)</f>
        <v/>
      </c>
      <c r="AJ1098" s="41">
        <f>$AM1098*((IncMonth-1)+(13-IncMonth)*(1+$X1098))+12*$AN1098</f>
        <v/>
      </c>
      <c r="AK1098" s="41">
        <f>IF($R1098=1,N($L1098)+N($M1098),0)</f>
        <v/>
      </c>
      <c r="AL1098">
        <f>IF($C1098="","",IF(N($L1098)&lt;=0,"Basic salary missing",IF(ISNA(MATCH($C1098,Departments!$A$5:$A$54,0)),"Department not on Departments sheet",IF(AND($I1098&lt;&gt;"",NOT(ISNUMBER($I1098))),"Date of birth is text, not a date",IF(AND($K1098&lt;&gt;"",NOT(ISNUMBER($K1098))),"Contract end is text, not a date","")))))</f>
        <v/>
      </c>
      <c r="AM1098" s="41">
        <f>IF($R1098=0,0,N($L1098)*(1+$Z1098+BonusMonths/12+IF($Q1098=1,0,EOSB))+N($M1098)+(N($L1098)+SI_Gross*N($M1098))*IF($Q1098=1,SI_O,SI_E))</f>
        <v/>
      </c>
      <c r="AN1098" s="41">
        <f>IF($R1098=0,0,(IF($Q1098=1,MedO,MedE+Ticket)+Training)/12)</f>
        <v/>
      </c>
    </row>
    <row r="1099">
      <c r="I1099" s="35" t="n"/>
      <c r="J1099" s="35" t="n"/>
      <c r="K1099" s="35" t="n"/>
      <c r="L1099" s="36" t="n"/>
      <c r="M1099" s="36" t="n"/>
      <c r="P1099" s="37" t="n"/>
      <c r="Q1099" s="38">
        <f>IF($C1099="",0,IF(OR(LOWER(TRIM($G1099))="omani",LOWER(TRIM($G1099))="oman",LOWER(TRIM($G1099))="om",LOWER(TRIM($G1099))="local"),1,0))</f>
        <v/>
      </c>
      <c r="R1099" s="38">
        <f>IF($C1099="",0,IF(OR(ISNUMBER(SEARCH("resign",$N1099)),ISNUMBER(SEARCH("terminat",$N1099)),ISNUMBER(SEARCH("inactive",$N1099)),ISNUMBER(SEARCH("vacan",$N1099)),ISNUMBER(SEARCH("deceased",$N1099)),ISNUMBER(SEARCH("separated",$N1099))),0,1))</f>
        <v/>
      </c>
      <c r="S1099">
        <f>IF(OR($R1099=0,NOT(ISNUMBER($I1099))),"",IFERROR(DATEDIF($I1099,DATE(FY,1,1),"y"),""))</f>
        <v/>
      </c>
      <c r="T1099">
        <f>IF(OR($R1099=0,NOT(ISNUMBER($J1099))),"",IFERROR(DATEDIF($J1099,DATE(FY,1,1),"y"),0))</f>
        <v/>
      </c>
      <c r="U1099" s="38">
        <f>IF(OR($R1099=0,NOT(ISNUMBER($I1099))),0,IF(YEAR($I1099)+IF($Q1099=1,RetAgeO,RetAgeE)=FY,MONTH($I1099),IF(YEAR($I1099)+IF($Q1099=1,RetAgeO,RetAgeE)&lt;FY,1,0)))</f>
        <v/>
      </c>
      <c r="V1099" s="38">
        <f>IF(OR($R1099=0,NOT(ISNUMBER($K1099))),0,IF(YEAR($K1099)=FY,MONTH($K1099),IF(YEAR($K1099)&lt;FY,1,0)))</f>
        <v/>
      </c>
      <c r="W1099" s="38">
        <f>IF($R1099=0,0,MIN(12,IF(AND(ISNUMBER($O1099),$O1099&gt;=1,$O1099&lt;=12),INT($O1099),12),IF(AND(RetireExit="Yes",$U1099&gt;0),$U1099,12),IF(AND(ContractExit="Yes",$V1099&gt;0),$V1099,12)))</f>
        <v/>
      </c>
      <c r="X1099" s="37">
        <f>IF(ISNUMBER($P1099),$P1099,IncPct)</f>
        <v/>
      </c>
      <c r="Y1099" s="39">
        <f>IF($W1099=0,0,MAX(0,MIN($W1099,IncMonth-1))+MAX(0,$W1099-IncMonth+1)*(1+$X1099))</f>
        <v/>
      </c>
      <c r="Z1099" s="40">
        <f>IF($C1099="",0,IFERROR(INDEX(Departments!$B$5:$B$54,MATCH($C1099,Departments!$A$5:$A$54,0)),0))</f>
        <v/>
      </c>
      <c r="AA1099" s="41">
        <f>N($L1099)*$Y1099</f>
        <v/>
      </c>
      <c r="AB1099" s="41">
        <f>N($M1099)*$Y1099</f>
        <v/>
      </c>
      <c r="AC1099" s="41">
        <f>$AA1099*$Z1099</f>
        <v/>
      </c>
      <c r="AD1099" s="41">
        <f>$AA1099*BonusMonths/12</f>
        <v/>
      </c>
      <c r="AE1099" s="41">
        <f>($AA1099+SI_Gross*$AB1099)*IF($Q1099=1,SI_O,SI_E)</f>
        <v/>
      </c>
      <c r="AF1099" s="41">
        <f>IF($Q1099=1,0,$AA1099*EOSB)</f>
        <v/>
      </c>
      <c r="AG1099" s="41">
        <f>$AN1099*$W1099</f>
        <v/>
      </c>
      <c r="AH1099" s="41">
        <f>SUM($AA1099:$AG1099)</f>
        <v/>
      </c>
      <c r="AI1099" s="41">
        <f>12*($AM1099+$AN1099)</f>
        <v/>
      </c>
      <c r="AJ1099" s="41">
        <f>$AM1099*((IncMonth-1)+(13-IncMonth)*(1+$X1099))+12*$AN1099</f>
        <v/>
      </c>
      <c r="AK1099" s="41">
        <f>IF($R1099=1,N($L1099)+N($M1099),0)</f>
        <v/>
      </c>
      <c r="AL1099">
        <f>IF($C1099="","",IF(N($L1099)&lt;=0,"Basic salary missing",IF(ISNA(MATCH($C1099,Departments!$A$5:$A$54,0)),"Department not on Departments sheet",IF(AND($I1099&lt;&gt;"",NOT(ISNUMBER($I1099))),"Date of birth is text, not a date",IF(AND($K1099&lt;&gt;"",NOT(ISNUMBER($K1099))),"Contract end is text, not a date","")))))</f>
        <v/>
      </c>
      <c r="AM1099" s="41">
        <f>IF($R1099=0,0,N($L1099)*(1+$Z1099+BonusMonths/12+IF($Q1099=1,0,EOSB))+N($M1099)+(N($L1099)+SI_Gross*N($M1099))*IF($Q1099=1,SI_O,SI_E))</f>
        <v/>
      </c>
      <c r="AN1099" s="41">
        <f>IF($R1099=0,0,(IF($Q1099=1,MedO,MedE+Ticket)+Training)/12)</f>
        <v/>
      </c>
    </row>
    <row r="1100">
      <c r="I1100" s="35" t="n"/>
      <c r="J1100" s="35" t="n"/>
      <c r="K1100" s="35" t="n"/>
      <c r="L1100" s="36" t="n"/>
      <c r="M1100" s="36" t="n"/>
      <c r="P1100" s="37" t="n"/>
      <c r="Q1100" s="38">
        <f>IF($C1100="",0,IF(OR(LOWER(TRIM($G1100))="omani",LOWER(TRIM($G1100))="oman",LOWER(TRIM($G1100))="om",LOWER(TRIM($G1100))="local"),1,0))</f>
        <v/>
      </c>
      <c r="R1100" s="38">
        <f>IF($C1100="",0,IF(OR(ISNUMBER(SEARCH("resign",$N1100)),ISNUMBER(SEARCH("terminat",$N1100)),ISNUMBER(SEARCH("inactive",$N1100)),ISNUMBER(SEARCH("vacan",$N1100)),ISNUMBER(SEARCH("deceased",$N1100)),ISNUMBER(SEARCH("separated",$N1100))),0,1))</f>
        <v/>
      </c>
      <c r="S1100">
        <f>IF(OR($R1100=0,NOT(ISNUMBER($I1100))),"",IFERROR(DATEDIF($I1100,DATE(FY,1,1),"y"),""))</f>
        <v/>
      </c>
      <c r="T1100">
        <f>IF(OR($R1100=0,NOT(ISNUMBER($J1100))),"",IFERROR(DATEDIF($J1100,DATE(FY,1,1),"y"),0))</f>
        <v/>
      </c>
      <c r="U1100" s="38">
        <f>IF(OR($R1100=0,NOT(ISNUMBER($I1100))),0,IF(YEAR($I1100)+IF($Q1100=1,RetAgeO,RetAgeE)=FY,MONTH($I1100),IF(YEAR($I1100)+IF($Q1100=1,RetAgeO,RetAgeE)&lt;FY,1,0)))</f>
        <v/>
      </c>
      <c r="V1100" s="38">
        <f>IF(OR($R1100=0,NOT(ISNUMBER($K1100))),0,IF(YEAR($K1100)=FY,MONTH($K1100),IF(YEAR($K1100)&lt;FY,1,0)))</f>
        <v/>
      </c>
      <c r="W1100" s="38">
        <f>IF($R1100=0,0,MIN(12,IF(AND(ISNUMBER($O1100),$O1100&gt;=1,$O1100&lt;=12),INT($O1100),12),IF(AND(RetireExit="Yes",$U1100&gt;0),$U1100,12),IF(AND(ContractExit="Yes",$V1100&gt;0),$V1100,12)))</f>
        <v/>
      </c>
      <c r="X1100" s="37">
        <f>IF(ISNUMBER($P1100),$P1100,IncPct)</f>
        <v/>
      </c>
      <c r="Y1100" s="39">
        <f>IF($W1100=0,0,MAX(0,MIN($W1100,IncMonth-1))+MAX(0,$W1100-IncMonth+1)*(1+$X1100))</f>
        <v/>
      </c>
      <c r="Z1100" s="40">
        <f>IF($C1100="",0,IFERROR(INDEX(Departments!$B$5:$B$54,MATCH($C1100,Departments!$A$5:$A$54,0)),0))</f>
        <v/>
      </c>
      <c r="AA1100" s="41">
        <f>N($L1100)*$Y1100</f>
        <v/>
      </c>
      <c r="AB1100" s="41">
        <f>N($M1100)*$Y1100</f>
        <v/>
      </c>
      <c r="AC1100" s="41">
        <f>$AA1100*$Z1100</f>
        <v/>
      </c>
      <c r="AD1100" s="41">
        <f>$AA1100*BonusMonths/12</f>
        <v/>
      </c>
      <c r="AE1100" s="41">
        <f>($AA1100+SI_Gross*$AB1100)*IF($Q1100=1,SI_O,SI_E)</f>
        <v/>
      </c>
      <c r="AF1100" s="41">
        <f>IF($Q1100=1,0,$AA1100*EOSB)</f>
        <v/>
      </c>
      <c r="AG1100" s="41">
        <f>$AN1100*$W1100</f>
        <v/>
      </c>
      <c r="AH1100" s="41">
        <f>SUM($AA1100:$AG1100)</f>
        <v/>
      </c>
      <c r="AI1100" s="41">
        <f>12*($AM1100+$AN1100)</f>
        <v/>
      </c>
      <c r="AJ1100" s="41">
        <f>$AM1100*((IncMonth-1)+(13-IncMonth)*(1+$X1100))+12*$AN1100</f>
        <v/>
      </c>
      <c r="AK1100" s="41">
        <f>IF($R1100=1,N($L1100)+N($M1100),0)</f>
        <v/>
      </c>
      <c r="AL1100">
        <f>IF($C1100="","",IF(N($L1100)&lt;=0,"Basic salary missing",IF(ISNA(MATCH($C1100,Departments!$A$5:$A$54,0)),"Department not on Departments sheet",IF(AND($I1100&lt;&gt;"",NOT(ISNUMBER($I1100))),"Date of birth is text, not a date",IF(AND($K1100&lt;&gt;"",NOT(ISNUMBER($K1100))),"Contract end is text, not a date","")))))</f>
        <v/>
      </c>
      <c r="AM1100" s="41">
        <f>IF($R1100=0,0,N($L1100)*(1+$Z1100+BonusMonths/12+IF($Q1100=1,0,EOSB))+N($M1100)+(N($L1100)+SI_Gross*N($M1100))*IF($Q1100=1,SI_O,SI_E))</f>
        <v/>
      </c>
      <c r="AN1100" s="41">
        <f>IF($R1100=0,0,(IF($Q1100=1,MedO,MedE+Ticket)+Training)/12)</f>
        <v/>
      </c>
    </row>
    <row r="1101">
      <c r="I1101" s="35" t="n"/>
      <c r="J1101" s="35" t="n"/>
      <c r="K1101" s="35" t="n"/>
      <c r="L1101" s="36" t="n"/>
      <c r="M1101" s="36" t="n"/>
      <c r="P1101" s="37" t="n"/>
      <c r="Q1101" s="38">
        <f>IF($C1101="",0,IF(OR(LOWER(TRIM($G1101))="omani",LOWER(TRIM($G1101))="oman",LOWER(TRIM($G1101))="om",LOWER(TRIM($G1101))="local"),1,0))</f>
        <v/>
      </c>
      <c r="R1101" s="38">
        <f>IF($C1101="",0,IF(OR(ISNUMBER(SEARCH("resign",$N1101)),ISNUMBER(SEARCH("terminat",$N1101)),ISNUMBER(SEARCH("inactive",$N1101)),ISNUMBER(SEARCH("vacan",$N1101)),ISNUMBER(SEARCH("deceased",$N1101)),ISNUMBER(SEARCH("separated",$N1101))),0,1))</f>
        <v/>
      </c>
      <c r="S1101">
        <f>IF(OR($R1101=0,NOT(ISNUMBER($I1101))),"",IFERROR(DATEDIF($I1101,DATE(FY,1,1),"y"),""))</f>
        <v/>
      </c>
      <c r="T1101">
        <f>IF(OR($R1101=0,NOT(ISNUMBER($J1101))),"",IFERROR(DATEDIF($J1101,DATE(FY,1,1),"y"),0))</f>
        <v/>
      </c>
      <c r="U1101" s="38">
        <f>IF(OR($R1101=0,NOT(ISNUMBER($I1101))),0,IF(YEAR($I1101)+IF($Q1101=1,RetAgeO,RetAgeE)=FY,MONTH($I1101),IF(YEAR($I1101)+IF($Q1101=1,RetAgeO,RetAgeE)&lt;FY,1,0)))</f>
        <v/>
      </c>
      <c r="V1101" s="38">
        <f>IF(OR($R1101=0,NOT(ISNUMBER($K1101))),0,IF(YEAR($K1101)=FY,MONTH($K1101),IF(YEAR($K1101)&lt;FY,1,0)))</f>
        <v/>
      </c>
      <c r="W1101" s="38">
        <f>IF($R1101=0,0,MIN(12,IF(AND(ISNUMBER($O1101),$O1101&gt;=1,$O1101&lt;=12),INT($O1101),12),IF(AND(RetireExit="Yes",$U1101&gt;0),$U1101,12),IF(AND(ContractExit="Yes",$V1101&gt;0),$V1101,12)))</f>
        <v/>
      </c>
      <c r="X1101" s="37">
        <f>IF(ISNUMBER($P1101),$P1101,IncPct)</f>
        <v/>
      </c>
      <c r="Y1101" s="39">
        <f>IF($W1101=0,0,MAX(0,MIN($W1101,IncMonth-1))+MAX(0,$W1101-IncMonth+1)*(1+$X1101))</f>
        <v/>
      </c>
      <c r="Z1101" s="40">
        <f>IF($C1101="",0,IFERROR(INDEX(Departments!$B$5:$B$54,MATCH($C1101,Departments!$A$5:$A$54,0)),0))</f>
        <v/>
      </c>
      <c r="AA1101" s="41">
        <f>N($L1101)*$Y1101</f>
        <v/>
      </c>
      <c r="AB1101" s="41">
        <f>N($M1101)*$Y1101</f>
        <v/>
      </c>
      <c r="AC1101" s="41">
        <f>$AA1101*$Z1101</f>
        <v/>
      </c>
      <c r="AD1101" s="41">
        <f>$AA1101*BonusMonths/12</f>
        <v/>
      </c>
      <c r="AE1101" s="41">
        <f>($AA1101+SI_Gross*$AB1101)*IF($Q1101=1,SI_O,SI_E)</f>
        <v/>
      </c>
      <c r="AF1101" s="41">
        <f>IF($Q1101=1,0,$AA1101*EOSB)</f>
        <v/>
      </c>
      <c r="AG1101" s="41">
        <f>$AN1101*$W1101</f>
        <v/>
      </c>
      <c r="AH1101" s="41">
        <f>SUM($AA1101:$AG1101)</f>
        <v/>
      </c>
      <c r="AI1101" s="41">
        <f>12*($AM1101+$AN1101)</f>
        <v/>
      </c>
      <c r="AJ1101" s="41">
        <f>$AM1101*((IncMonth-1)+(13-IncMonth)*(1+$X1101))+12*$AN1101</f>
        <v/>
      </c>
      <c r="AK1101" s="41">
        <f>IF($R1101=1,N($L1101)+N($M1101),0)</f>
        <v/>
      </c>
      <c r="AL1101">
        <f>IF($C1101="","",IF(N($L1101)&lt;=0,"Basic salary missing",IF(ISNA(MATCH($C1101,Departments!$A$5:$A$54,0)),"Department not on Departments sheet",IF(AND($I1101&lt;&gt;"",NOT(ISNUMBER($I1101))),"Date of birth is text, not a date",IF(AND($K1101&lt;&gt;"",NOT(ISNUMBER($K1101))),"Contract end is text, not a date","")))))</f>
        <v/>
      </c>
      <c r="AM1101" s="41">
        <f>IF($R1101=0,0,N($L1101)*(1+$Z1101+BonusMonths/12+IF($Q1101=1,0,EOSB))+N($M1101)+(N($L1101)+SI_Gross*N($M1101))*IF($Q1101=1,SI_O,SI_E))</f>
        <v/>
      </c>
      <c r="AN1101" s="41">
        <f>IF($R1101=0,0,(IF($Q1101=1,MedO,MedE+Ticket)+Training)/12)</f>
        <v/>
      </c>
    </row>
    <row r="1102">
      <c r="I1102" s="35" t="n"/>
      <c r="J1102" s="35" t="n"/>
      <c r="K1102" s="35" t="n"/>
      <c r="L1102" s="36" t="n"/>
      <c r="M1102" s="36" t="n"/>
      <c r="P1102" s="37" t="n"/>
      <c r="Q1102" s="38">
        <f>IF($C1102="",0,IF(OR(LOWER(TRIM($G1102))="omani",LOWER(TRIM($G1102))="oman",LOWER(TRIM($G1102))="om",LOWER(TRIM($G1102))="local"),1,0))</f>
        <v/>
      </c>
      <c r="R1102" s="38">
        <f>IF($C1102="",0,IF(OR(ISNUMBER(SEARCH("resign",$N1102)),ISNUMBER(SEARCH("terminat",$N1102)),ISNUMBER(SEARCH("inactive",$N1102)),ISNUMBER(SEARCH("vacan",$N1102)),ISNUMBER(SEARCH("deceased",$N1102)),ISNUMBER(SEARCH("separated",$N1102))),0,1))</f>
        <v/>
      </c>
      <c r="S1102">
        <f>IF(OR($R1102=0,NOT(ISNUMBER($I1102))),"",IFERROR(DATEDIF($I1102,DATE(FY,1,1),"y"),""))</f>
        <v/>
      </c>
      <c r="T1102">
        <f>IF(OR($R1102=0,NOT(ISNUMBER($J1102))),"",IFERROR(DATEDIF($J1102,DATE(FY,1,1),"y"),0))</f>
        <v/>
      </c>
      <c r="U1102" s="38">
        <f>IF(OR($R1102=0,NOT(ISNUMBER($I1102))),0,IF(YEAR($I1102)+IF($Q1102=1,RetAgeO,RetAgeE)=FY,MONTH($I1102),IF(YEAR($I1102)+IF($Q1102=1,RetAgeO,RetAgeE)&lt;FY,1,0)))</f>
        <v/>
      </c>
      <c r="V1102" s="38">
        <f>IF(OR($R1102=0,NOT(ISNUMBER($K1102))),0,IF(YEAR($K1102)=FY,MONTH($K1102),IF(YEAR($K1102)&lt;FY,1,0)))</f>
        <v/>
      </c>
      <c r="W1102" s="38">
        <f>IF($R1102=0,0,MIN(12,IF(AND(ISNUMBER($O1102),$O1102&gt;=1,$O1102&lt;=12),INT($O1102),12),IF(AND(RetireExit="Yes",$U1102&gt;0),$U1102,12),IF(AND(ContractExit="Yes",$V1102&gt;0),$V1102,12)))</f>
        <v/>
      </c>
      <c r="X1102" s="37">
        <f>IF(ISNUMBER($P1102),$P1102,IncPct)</f>
        <v/>
      </c>
      <c r="Y1102" s="39">
        <f>IF($W1102=0,0,MAX(0,MIN($W1102,IncMonth-1))+MAX(0,$W1102-IncMonth+1)*(1+$X1102))</f>
        <v/>
      </c>
      <c r="Z1102" s="40">
        <f>IF($C1102="",0,IFERROR(INDEX(Departments!$B$5:$B$54,MATCH($C1102,Departments!$A$5:$A$54,0)),0))</f>
        <v/>
      </c>
      <c r="AA1102" s="41">
        <f>N($L1102)*$Y1102</f>
        <v/>
      </c>
      <c r="AB1102" s="41">
        <f>N($M1102)*$Y1102</f>
        <v/>
      </c>
      <c r="AC1102" s="41">
        <f>$AA1102*$Z1102</f>
        <v/>
      </c>
      <c r="AD1102" s="41">
        <f>$AA1102*BonusMonths/12</f>
        <v/>
      </c>
      <c r="AE1102" s="41">
        <f>($AA1102+SI_Gross*$AB1102)*IF($Q1102=1,SI_O,SI_E)</f>
        <v/>
      </c>
      <c r="AF1102" s="41">
        <f>IF($Q1102=1,0,$AA1102*EOSB)</f>
        <v/>
      </c>
      <c r="AG1102" s="41">
        <f>$AN1102*$W1102</f>
        <v/>
      </c>
      <c r="AH1102" s="41">
        <f>SUM($AA1102:$AG1102)</f>
        <v/>
      </c>
      <c r="AI1102" s="41">
        <f>12*($AM1102+$AN1102)</f>
        <v/>
      </c>
      <c r="AJ1102" s="41">
        <f>$AM1102*((IncMonth-1)+(13-IncMonth)*(1+$X1102))+12*$AN1102</f>
        <v/>
      </c>
      <c r="AK1102" s="41">
        <f>IF($R1102=1,N($L1102)+N($M1102),0)</f>
        <v/>
      </c>
      <c r="AL1102">
        <f>IF($C1102="","",IF(N($L1102)&lt;=0,"Basic salary missing",IF(ISNA(MATCH($C1102,Departments!$A$5:$A$54,0)),"Department not on Departments sheet",IF(AND($I1102&lt;&gt;"",NOT(ISNUMBER($I1102))),"Date of birth is text, not a date",IF(AND($K1102&lt;&gt;"",NOT(ISNUMBER($K1102))),"Contract end is text, not a date","")))))</f>
        <v/>
      </c>
      <c r="AM1102" s="41">
        <f>IF($R1102=0,0,N($L1102)*(1+$Z1102+BonusMonths/12+IF($Q1102=1,0,EOSB))+N($M1102)+(N($L1102)+SI_Gross*N($M1102))*IF($Q1102=1,SI_O,SI_E))</f>
        <v/>
      </c>
      <c r="AN1102" s="41">
        <f>IF($R1102=0,0,(IF($Q1102=1,MedO,MedE+Ticket)+Training)/12)</f>
        <v/>
      </c>
    </row>
    <row r="1103">
      <c r="I1103" s="35" t="n"/>
      <c r="J1103" s="35" t="n"/>
      <c r="K1103" s="35" t="n"/>
      <c r="L1103" s="36" t="n"/>
      <c r="M1103" s="36" t="n"/>
      <c r="P1103" s="37" t="n"/>
      <c r="Q1103" s="38">
        <f>IF($C1103="",0,IF(OR(LOWER(TRIM($G1103))="omani",LOWER(TRIM($G1103))="oman",LOWER(TRIM($G1103))="om",LOWER(TRIM($G1103))="local"),1,0))</f>
        <v/>
      </c>
      <c r="R1103" s="38">
        <f>IF($C1103="",0,IF(OR(ISNUMBER(SEARCH("resign",$N1103)),ISNUMBER(SEARCH("terminat",$N1103)),ISNUMBER(SEARCH("inactive",$N1103)),ISNUMBER(SEARCH("vacan",$N1103)),ISNUMBER(SEARCH("deceased",$N1103)),ISNUMBER(SEARCH("separated",$N1103))),0,1))</f>
        <v/>
      </c>
      <c r="S1103">
        <f>IF(OR($R1103=0,NOT(ISNUMBER($I1103))),"",IFERROR(DATEDIF($I1103,DATE(FY,1,1),"y"),""))</f>
        <v/>
      </c>
      <c r="T1103">
        <f>IF(OR($R1103=0,NOT(ISNUMBER($J1103))),"",IFERROR(DATEDIF($J1103,DATE(FY,1,1),"y"),0))</f>
        <v/>
      </c>
      <c r="U1103" s="38">
        <f>IF(OR($R1103=0,NOT(ISNUMBER($I1103))),0,IF(YEAR($I1103)+IF($Q1103=1,RetAgeO,RetAgeE)=FY,MONTH($I1103),IF(YEAR($I1103)+IF($Q1103=1,RetAgeO,RetAgeE)&lt;FY,1,0)))</f>
        <v/>
      </c>
      <c r="V1103" s="38">
        <f>IF(OR($R1103=0,NOT(ISNUMBER($K1103))),0,IF(YEAR($K1103)=FY,MONTH($K1103),IF(YEAR($K1103)&lt;FY,1,0)))</f>
        <v/>
      </c>
      <c r="W1103" s="38">
        <f>IF($R1103=0,0,MIN(12,IF(AND(ISNUMBER($O1103),$O1103&gt;=1,$O1103&lt;=12),INT($O1103),12),IF(AND(RetireExit="Yes",$U1103&gt;0),$U1103,12),IF(AND(ContractExit="Yes",$V1103&gt;0),$V1103,12)))</f>
        <v/>
      </c>
      <c r="X1103" s="37">
        <f>IF(ISNUMBER($P1103),$P1103,IncPct)</f>
        <v/>
      </c>
      <c r="Y1103" s="39">
        <f>IF($W1103=0,0,MAX(0,MIN($W1103,IncMonth-1))+MAX(0,$W1103-IncMonth+1)*(1+$X1103))</f>
        <v/>
      </c>
      <c r="Z1103" s="40">
        <f>IF($C1103="",0,IFERROR(INDEX(Departments!$B$5:$B$54,MATCH($C1103,Departments!$A$5:$A$54,0)),0))</f>
        <v/>
      </c>
      <c r="AA1103" s="41">
        <f>N($L1103)*$Y1103</f>
        <v/>
      </c>
      <c r="AB1103" s="41">
        <f>N($M1103)*$Y1103</f>
        <v/>
      </c>
      <c r="AC1103" s="41">
        <f>$AA1103*$Z1103</f>
        <v/>
      </c>
      <c r="AD1103" s="41">
        <f>$AA1103*BonusMonths/12</f>
        <v/>
      </c>
      <c r="AE1103" s="41">
        <f>($AA1103+SI_Gross*$AB1103)*IF($Q1103=1,SI_O,SI_E)</f>
        <v/>
      </c>
      <c r="AF1103" s="41">
        <f>IF($Q1103=1,0,$AA1103*EOSB)</f>
        <v/>
      </c>
      <c r="AG1103" s="41">
        <f>$AN1103*$W1103</f>
        <v/>
      </c>
      <c r="AH1103" s="41">
        <f>SUM($AA1103:$AG1103)</f>
        <v/>
      </c>
      <c r="AI1103" s="41">
        <f>12*($AM1103+$AN1103)</f>
        <v/>
      </c>
      <c r="AJ1103" s="41">
        <f>$AM1103*((IncMonth-1)+(13-IncMonth)*(1+$X1103))+12*$AN1103</f>
        <v/>
      </c>
      <c r="AK1103" s="41">
        <f>IF($R1103=1,N($L1103)+N($M1103),0)</f>
        <v/>
      </c>
      <c r="AL1103">
        <f>IF($C1103="","",IF(N($L1103)&lt;=0,"Basic salary missing",IF(ISNA(MATCH($C1103,Departments!$A$5:$A$54,0)),"Department not on Departments sheet",IF(AND($I1103&lt;&gt;"",NOT(ISNUMBER($I1103))),"Date of birth is text, not a date",IF(AND($K1103&lt;&gt;"",NOT(ISNUMBER($K1103))),"Contract end is text, not a date","")))))</f>
        <v/>
      </c>
      <c r="AM1103" s="41">
        <f>IF($R1103=0,0,N($L1103)*(1+$Z1103+BonusMonths/12+IF($Q1103=1,0,EOSB))+N($M1103)+(N($L1103)+SI_Gross*N($M1103))*IF($Q1103=1,SI_O,SI_E))</f>
        <v/>
      </c>
      <c r="AN1103" s="41">
        <f>IF($R1103=0,0,(IF($Q1103=1,MedO,MedE+Ticket)+Training)/12)</f>
        <v/>
      </c>
    </row>
    <row r="1104">
      <c r="I1104" s="35" t="n"/>
      <c r="J1104" s="35" t="n"/>
      <c r="K1104" s="35" t="n"/>
      <c r="L1104" s="36" t="n"/>
      <c r="M1104" s="36" t="n"/>
      <c r="P1104" s="37" t="n"/>
      <c r="Q1104" s="38">
        <f>IF($C1104="",0,IF(OR(LOWER(TRIM($G1104))="omani",LOWER(TRIM($G1104))="oman",LOWER(TRIM($G1104))="om",LOWER(TRIM($G1104))="local"),1,0))</f>
        <v/>
      </c>
      <c r="R1104" s="38">
        <f>IF($C1104="",0,IF(OR(ISNUMBER(SEARCH("resign",$N1104)),ISNUMBER(SEARCH("terminat",$N1104)),ISNUMBER(SEARCH("inactive",$N1104)),ISNUMBER(SEARCH("vacan",$N1104)),ISNUMBER(SEARCH("deceased",$N1104)),ISNUMBER(SEARCH("separated",$N1104))),0,1))</f>
        <v/>
      </c>
      <c r="S1104">
        <f>IF(OR($R1104=0,NOT(ISNUMBER($I1104))),"",IFERROR(DATEDIF($I1104,DATE(FY,1,1),"y"),""))</f>
        <v/>
      </c>
      <c r="T1104">
        <f>IF(OR($R1104=0,NOT(ISNUMBER($J1104))),"",IFERROR(DATEDIF($J1104,DATE(FY,1,1),"y"),0))</f>
        <v/>
      </c>
      <c r="U1104" s="38">
        <f>IF(OR($R1104=0,NOT(ISNUMBER($I1104))),0,IF(YEAR($I1104)+IF($Q1104=1,RetAgeO,RetAgeE)=FY,MONTH($I1104),IF(YEAR($I1104)+IF($Q1104=1,RetAgeO,RetAgeE)&lt;FY,1,0)))</f>
        <v/>
      </c>
      <c r="V1104" s="38">
        <f>IF(OR($R1104=0,NOT(ISNUMBER($K1104))),0,IF(YEAR($K1104)=FY,MONTH($K1104),IF(YEAR($K1104)&lt;FY,1,0)))</f>
        <v/>
      </c>
      <c r="W1104" s="38">
        <f>IF($R1104=0,0,MIN(12,IF(AND(ISNUMBER($O1104),$O1104&gt;=1,$O1104&lt;=12),INT($O1104),12),IF(AND(RetireExit="Yes",$U1104&gt;0),$U1104,12),IF(AND(ContractExit="Yes",$V1104&gt;0),$V1104,12)))</f>
        <v/>
      </c>
      <c r="X1104" s="37">
        <f>IF(ISNUMBER($P1104),$P1104,IncPct)</f>
        <v/>
      </c>
      <c r="Y1104" s="39">
        <f>IF($W1104=0,0,MAX(0,MIN($W1104,IncMonth-1))+MAX(0,$W1104-IncMonth+1)*(1+$X1104))</f>
        <v/>
      </c>
      <c r="Z1104" s="40">
        <f>IF($C1104="",0,IFERROR(INDEX(Departments!$B$5:$B$54,MATCH($C1104,Departments!$A$5:$A$54,0)),0))</f>
        <v/>
      </c>
      <c r="AA1104" s="41">
        <f>N($L1104)*$Y1104</f>
        <v/>
      </c>
      <c r="AB1104" s="41">
        <f>N($M1104)*$Y1104</f>
        <v/>
      </c>
      <c r="AC1104" s="41">
        <f>$AA1104*$Z1104</f>
        <v/>
      </c>
      <c r="AD1104" s="41">
        <f>$AA1104*BonusMonths/12</f>
        <v/>
      </c>
      <c r="AE1104" s="41">
        <f>($AA1104+SI_Gross*$AB1104)*IF($Q1104=1,SI_O,SI_E)</f>
        <v/>
      </c>
      <c r="AF1104" s="41">
        <f>IF($Q1104=1,0,$AA1104*EOSB)</f>
        <v/>
      </c>
      <c r="AG1104" s="41">
        <f>$AN1104*$W1104</f>
        <v/>
      </c>
      <c r="AH1104" s="41">
        <f>SUM($AA1104:$AG1104)</f>
        <v/>
      </c>
      <c r="AI1104" s="41">
        <f>12*($AM1104+$AN1104)</f>
        <v/>
      </c>
      <c r="AJ1104" s="41">
        <f>$AM1104*((IncMonth-1)+(13-IncMonth)*(1+$X1104))+12*$AN1104</f>
        <v/>
      </c>
      <c r="AK1104" s="41">
        <f>IF($R1104=1,N($L1104)+N($M1104),0)</f>
        <v/>
      </c>
      <c r="AL1104">
        <f>IF($C1104="","",IF(N($L1104)&lt;=0,"Basic salary missing",IF(ISNA(MATCH($C1104,Departments!$A$5:$A$54,0)),"Department not on Departments sheet",IF(AND($I1104&lt;&gt;"",NOT(ISNUMBER($I1104))),"Date of birth is text, not a date",IF(AND($K1104&lt;&gt;"",NOT(ISNUMBER($K1104))),"Contract end is text, not a date","")))))</f>
        <v/>
      </c>
      <c r="AM1104" s="41">
        <f>IF($R1104=0,0,N($L1104)*(1+$Z1104+BonusMonths/12+IF($Q1104=1,0,EOSB))+N($M1104)+(N($L1104)+SI_Gross*N($M1104))*IF($Q1104=1,SI_O,SI_E))</f>
        <v/>
      </c>
      <c r="AN1104" s="41">
        <f>IF($R1104=0,0,(IF($Q1104=1,MedO,MedE+Ticket)+Training)/12)</f>
        <v/>
      </c>
    </row>
    <row r="1105">
      <c r="I1105" s="35" t="n"/>
      <c r="J1105" s="35" t="n"/>
      <c r="K1105" s="35" t="n"/>
      <c r="L1105" s="36" t="n"/>
      <c r="M1105" s="36" t="n"/>
      <c r="P1105" s="37" t="n"/>
      <c r="Q1105" s="38">
        <f>IF($C1105="",0,IF(OR(LOWER(TRIM($G1105))="omani",LOWER(TRIM($G1105))="oman",LOWER(TRIM($G1105))="om",LOWER(TRIM($G1105))="local"),1,0))</f>
        <v/>
      </c>
      <c r="R1105" s="38">
        <f>IF($C1105="",0,IF(OR(ISNUMBER(SEARCH("resign",$N1105)),ISNUMBER(SEARCH("terminat",$N1105)),ISNUMBER(SEARCH("inactive",$N1105)),ISNUMBER(SEARCH("vacan",$N1105)),ISNUMBER(SEARCH("deceased",$N1105)),ISNUMBER(SEARCH("separated",$N1105))),0,1))</f>
        <v/>
      </c>
      <c r="S1105">
        <f>IF(OR($R1105=0,NOT(ISNUMBER($I1105))),"",IFERROR(DATEDIF($I1105,DATE(FY,1,1),"y"),""))</f>
        <v/>
      </c>
      <c r="T1105">
        <f>IF(OR($R1105=0,NOT(ISNUMBER($J1105))),"",IFERROR(DATEDIF($J1105,DATE(FY,1,1),"y"),0))</f>
        <v/>
      </c>
      <c r="U1105" s="38">
        <f>IF(OR($R1105=0,NOT(ISNUMBER($I1105))),0,IF(YEAR($I1105)+IF($Q1105=1,RetAgeO,RetAgeE)=FY,MONTH($I1105),IF(YEAR($I1105)+IF($Q1105=1,RetAgeO,RetAgeE)&lt;FY,1,0)))</f>
        <v/>
      </c>
      <c r="V1105" s="38">
        <f>IF(OR($R1105=0,NOT(ISNUMBER($K1105))),0,IF(YEAR($K1105)=FY,MONTH($K1105),IF(YEAR($K1105)&lt;FY,1,0)))</f>
        <v/>
      </c>
      <c r="W1105" s="38">
        <f>IF($R1105=0,0,MIN(12,IF(AND(ISNUMBER($O1105),$O1105&gt;=1,$O1105&lt;=12),INT($O1105),12),IF(AND(RetireExit="Yes",$U1105&gt;0),$U1105,12),IF(AND(ContractExit="Yes",$V1105&gt;0),$V1105,12)))</f>
        <v/>
      </c>
      <c r="X1105" s="37">
        <f>IF(ISNUMBER($P1105),$P1105,IncPct)</f>
        <v/>
      </c>
      <c r="Y1105" s="39">
        <f>IF($W1105=0,0,MAX(0,MIN($W1105,IncMonth-1))+MAX(0,$W1105-IncMonth+1)*(1+$X1105))</f>
        <v/>
      </c>
      <c r="Z1105" s="40">
        <f>IF($C1105="",0,IFERROR(INDEX(Departments!$B$5:$B$54,MATCH($C1105,Departments!$A$5:$A$54,0)),0))</f>
        <v/>
      </c>
      <c r="AA1105" s="41">
        <f>N($L1105)*$Y1105</f>
        <v/>
      </c>
      <c r="AB1105" s="41">
        <f>N($M1105)*$Y1105</f>
        <v/>
      </c>
      <c r="AC1105" s="41">
        <f>$AA1105*$Z1105</f>
        <v/>
      </c>
      <c r="AD1105" s="41">
        <f>$AA1105*BonusMonths/12</f>
        <v/>
      </c>
      <c r="AE1105" s="41">
        <f>($AA1105+SI_Gross*$AB1105)*IF($Q1105=1,SI_O,SI_E)</f>
        <v/>
      </c>
      <c r="AF1105" s="41">
        <f>IF($Q1105=1,0,$AA1105*EOSB)</f>
        <v/>
      </c>
      <c r="AG1105" s="41">
        <f>$AN1105*$W1105</f>
        <v/>
      </c>
      <c r="AH1105" s="41">
        <f>SUM($AA1105:$AG1105)</f>
        <v/>
      </c>
      <c r="AI1105" s="41">
        <f>12*($AM1105+$AN1105)</f>
        <v/>
      </c>
      <c r="AJ1105" s="41">
        <f>$AM1105*((IncMonth-1)+(13-IncMonth)*(1+$X1105))+12*$AN1105</f>
        <v/>
      </c>
      <c r="AK1105" s="41">
        <f>IF($R1105=1,N($L1105)+N($M1105),0)</f>
        <v/>
      </c>
      <c r="AL1105">
        <f>IF($C1105="","",IF(N($L1105)&lt;=0,"Basic salary missing",IF(ISNA(MATCH($C1105,Departments!$A$5:$A$54,0)),"Department not on Departments sheet",IF(AND($I1105&lt;&gt;"",NOT(ISNUMBER($I1105))),"Date of birth is text, not a date",IF(AND($K1105&lt;&gt;"",NOT(ISNUMBER($K1105))),"Contract end is text, not a date","")))))</f>
        <v/>
      </c>
      <c r="AM1105" s="41">
        <f>IF($R1105=0,0,N($L1105)*(1+$Z1105+BonusMonths/12+IF($Q1105=1,0,EOSB))+N($M1105)+(N($L1105)+SI_Gross*N($M1105))*IF($Q1105=1,SI_O,SI_E))</f>
        <v/>
      </c>
      <c r="AN1105" s="41">
        <f>IF($R1105=0,0,(IF($Q1105=1,MedO,MedE+Ticket)+Training)/12)</f>
        <v/>
      </c>
    </row>
    <row r="1106">
      <c r="I1106" s="35" t="n"/>
      <c r="J1106" s="35" t="n"/>
      <c r="K1106" s="35" t="n"/>
      <c r="L1106" s="36" t="n"/>
      <c r="M1106" s="36" t="n"/>
      <c r="P1106" s="37" t="n"/>
      <c r="Q1106" s="38">
        <f>IF($C1106="",0,IF(OR(LOWER(TRIM($G1106))="omani",LOWER(TRIM($G1106))="oman",LOWER(TRIM($G1106))="om",LOWER(TRIM($G1106))="local"),1,0))</f>
        <v/>
      </c>
      <c r="R1106" s="38">
        <f>IF($C1106="",0,IF(OR(ISNUMBER(SEARCH("resign",$N1106)),ISNUMBER(SEARCH("terminat",$N1106)),ISNUMBER(SEARCH("inactive",$N1106)),ISNUMBER(SEARCH("vacan",$N1106)),ISNUMBER(SEARCH("deceased",$N1106)),ISNUMBER(SEARCH("separated",$N1106))),0,1))</f>
        <v/>
      </c>
      <c r="S1106">
        <f>IF(OR($R1106=0,NOT(ISNUMBER($I1106))),"",IFERROR(DATEDIF($I1106,DATE(FY,1,1),"y"),""))</f>
        <v/>
      </c>
      <c r="T1106">
        <f>IF(OR($R1106=0,NOT(ISNUMBER($J1106))),"",IFERROR(DATEDIF($J1106,DATE(FY,1,1),"y"),0))</f>
        <v/>
      </c>
      <c r="U1106" s="38">
        <f>IF(OR($R1106=0,NOT(ISNUMBER($I1106))),0,IF(YEAR($I1106)+IF($Q1106=1,RetAgeO,RetAgeE)=FY,MONTH($I1106),IF(YEAR($I1106)+IF($Q1106=1,RetAgeO,RetAgeE)&lt;FY,1,0)))</f>
        <v/>
      </c>
      <c r="V1106" s="38">
        <f>IF(OR($R1106=0,NOT(ISNUMBER($K1106))),0,IF(YEAR($K1106)=FY,MONTH($K1106),IF(YEAR($K1106)&lt;FY,1,0)))</f>
        <v/>
      </c>
      <c r="W1106" s="38">
        <f>IF($R1106=0,0,MIN(12,IF(AND(ISNUMBER($O1106),$O1106&gt;=1,$O1106&lt;=12),INT($O1106),12),IF(AND(RetireExit="Yes",$U1106&gt;0),$U1106,12),IF(AND(ContractExit="Yes",$V1106&gt;0),$V1106,12)))</f>
        <v/>
      </c>
      <c r="X1106" s="37">
        <f>IF(ISNUMBER($P1106),$P1106,IncPct)</f>
        <v/>
      </c>
      <c r="Y1106" s="39">
        <f>IF($W1106=0,0,MAX(0,MIN($W1106,IncMonth-1))+MAX(0,$W1106-IncMonth+1)*(1+$X1106))</f>
        <v/>
      </c>
      <c r="Z1106" s="40">
        <f>IF($C1106="",0,IFERROR(INDEX(Departments!$B$5:$B$54,MATCH($C1106,Departments!$A$5:$A$54,0)),0))</f>
        <v/>
      </c>
      <c r="AA1106" s="41">
        <f>N($L1106)*$Y1106</f>
        <v/>
      </c>
      <c r="AB1106" s="41">
        <f>N($M1106)*$Y1106</f>
        <v/>
      </c>
      <c r="AC1106" s="41">
        <f>$AA1106*$Z1106</f>
        <v/>
      </c>
      <c r="AD1106" s="41">
        <f>$AA1106*BonusMonths/12</f>
        <v/>
      </c>
      <c r="AE1106" s="41">
        <f>($AA1106+SI_Gross*$AB1106)*IF($Q1106=1,SI_O,SI_E)</f>
        <v/>
      </c>
      <c r="AF1106" s="41">
        <f>IF($Q1106=1,0,$AA1106*EOSB)</f>
        <v/>
      </c>
      <c r="AG1106" s="41">
        <f>$AN1106*$W1106</f>
        <v/>
      </c>
      <c r="AH1106" s="41">
        <f>SUM($AA1106:$AG1106)</f>
        <v/>
      </c>
      <c r="AI1106" s="41">
        <f>12*($AM1106+$AN1106)</f>
        <v/>
      </c>
      <c r="AJ1106" s="41">
        <f>$AM1106*((IncMonth-1)+(13-IncMonth)*(1+$X1106))+12*$AN1106</f>
        <v/>
      </c>
      <c r="AK1106" s="41">
        <f>IF($R1106=1,N($L1106)+N($M1106),0)</f>
        <v/>
      </c>
      <c r="AL1106">
        <f>IF($C1106="","",IF(N($L1106)&lt;=0,"Basic salary missing",IF(ISNA(MATCH($C1106,Departments!$A$5:$A$54,0)),"Department not on Departments sheet",IF(AND($I1106&lt;&gt;"",NOT(ISNUMBER($I1106))),"Date of birth is text, not a date",IF(AND($K1106&lt;&gt;"",NOT(ISNUMBER($K1106))),"Contract end is text, not a date","")))))</f>
        <v/>
      </c>
      <c r="AM1106" s="41">
        <f>IF($R1106=0,0,N($L1106)*(1+$Z1106+BonusMonths/12+IF($Q1106=1,0,EOSB))+N($M1106)+(N($L1106)+SI_Gross*N($M1106))*IF($Q1106=1,SI_O,SI_E))</f>
        <v/>
      </c>
      <c r="AN1106" s="41">
        <f>IF($R1106=0,0,(IF($Q1106=1,MedO,MedE+Ticket)+Training)/12)</f>
        <v/>
      </c>
    </row>
    <row r="1107">
      <c r="I1107" s="35" t="n"/>
      <c r="J1107" s="35" t="n"/>
      <c r="K1107" s="35" t="n"/>
      <c r="L1107" s="36" t="n"/>
      <c r="M1107" s="36" t="n"/>
      <c r="P1107" s="37" t="n"/>
      <c r="Q1107" s="38">
        <f>IF($C1107="",0,IF(OR(LOWER(TRIM($G1107))="omani",LOWER(TRIM($G1107))="oman",LOWER(TRIM($G1107))="om",LOWER(TRIM($G1107))="local"),1,0))</f>
        <v/>
      </c>
      <c r="R1107" s="38">
        <f>IF($C1107="",0,IF(OR(ISNUMBER(SEARCH("resign",$N1107)),ISNUMBER(SEARCH("terminat",$N1107)),ISNUMBER(SEARCH("inactive",$N1107)),ISNUMBER(SEARCH("vacan",$N1107)),ISNUMBER(SEARCH("deceased",$N1107)),ISNUMBER(SEARCH("separated",$N1107))),0,1))</f>
        <v/>
      </c>
      <c r="S1107">
        <f>IF(OR($R1107=0,NOT(ISNUMBER($I1107))),"",IFERROR(DATEDIF($I1107,DATE(FY,1,1),"y"),""))</f>
        <v/>
      </c>
      <c r="T1107">
        <f>IF(OR($R1107=0,NOT(ISNUMBER($J1107))),"",IFERROR(DATEDIF($J1107,DATE(FY,1,1),"y"),0))</f>
        <v/>
      </c>
      <c r="U1107" s="38">
        <f>IF(OR($R1107=0,NOT(ISNUMBER($I1107))),0,IF(YEAR($I1107)+IF($Q1107=1,RetAgeO,RetAgeE)=FY,MONTH($I1107),IF(YEAR($I1107)+IF($Q1107=1,RetAgeO,RetAgeE)&lt;FY,1,0)))</f>
        <v/>
      </c>
      <c r="V1107" s="38">
        <f>IF(OR($R1107=0,NOT(ISNUMBER($K1107))),0,IF(YEAR($K1107)=FY,MONTH($K1107),IF(YEAR($K1107)&lt;FY,1,0)))</f>
        <v/>
      </c>
      <c r="W1107" s="38">
        <f>IF($R1107=0,0,MIN(12,IF(AND(ISNUMBER($O1107),$O1107&gt;=1,$O1107&lt;=12),INT($O1107),12),IF(AND(RetireExit="Yes",$U1107&gt;0),$U1107,12),IF(AND(ContractExit="Yes",$V1107&gt;0),$V1107,12)))</f>
        <v/>
      </c>
      <c r="X1107" s="37">
        <f>IF(ISNUMBER($P1107),$P1107,IncPct)</f>
        <v/>
      </c>
      <c r="Y1107" s="39">
        <f>IF($W1107=0,0,MAX(0,MIN($W1107,IncMonth-1))+MAX(0,$W1107-IncMonth+1)*(1+$X1107))</f>
        <v/>
      </c>
      <c r="Z1107" s="40">
        <f>IF($C1107="",0,IFERROR(INDEX(Departments!$B$5:$B$54,MATCH($C1107,Departments!$A$5:$A$54,0)),0))</f>
        <v/>
      </c>
      <c r="AA1107" s="41">
        <f>N($L1107)*$Y1107</f>
        <v/>
      </c>
      <c r="AB1107" s="41">
        <f>N($M1107)*$Y1107</f>
        <v/>
      </c>
      <c r="AC1107" s="41">
        <f>$AA1107*$Z1107</f>
        <v/>
      </c>
      <c r="AD1107" s="41">
        <f>$AA1107*BonusMonths/12</f>
        <v/>
      </c>
      <c r="AE1107" s="41">
        <f>($AA1107+SI_Gross*$AB1107)*IF($Q1107=1,SI_O,SI_E)</f>
        <v/>
      </c>
      <c r="AF1107" s="41">
        <f>IF($Q1107=1,0,$AA1107*EOSB)</f>
        <v/>
      </c>
      <c r="AG1107" s="41">
        <f>$AN1107*$W1107</f>
        <v/>
      </c>
      <c r="AH1107" s="41">
        <f>SUM($AA1107:$AG1107)</f>
        <v/>
      </c>
      <c r="AI1107" s="41">
        <f>12*($AM1107+$AN1107)</f>
        <v/>
      </c>
      <c r="AJ1107" s="41">
        <f>$AM1107*((IncMonth-1)+(13-IncMonth)*(1+$X1107))+12*$AN1107</f>
        <v/>
      </c>
      <c r="AK1107" s="41">
        <f>IF($R1107=1,N($L1107)+N($M1107),0)</f>
        <v/>
      </c>
      <c r="AL1107">
        <f>IF($C1107="","",IF(N($L1107)&lt;=0,"Basic salary missing",IF(ISNA(MATCH($C1107,Departments!$A$5:$A$54,0)),"Department not on Departments sheet",IF(AND($I1107&lt;&gt;"",NOT(ISNUMBER($I1107))),"Date of birth is text, not a date",IF(AND($K1107&lt;&gt;"",NOT(ISNUMBER($K1107))),"Contract end is text, not a date","")))))</f>
        <v/>
      </c>
      <c r="AM1107" s="41">
        <f>IF($R1107=0,0,N($L1107)*(1+$Z1107+BonusMonths/12+IF($Q1107=1,0,EOSB))+N($M1107)+(N($L1107)+SI_Gross*N($M1107))*IF($Q1107=1,SI_O,SI_E))</f>
        <v/>
      </c>
      <c r="AN1107" s="41">
        <f>IF($R1107=0,0,(IF($Q1107=1,MedO,MedE+Ticket)+Training)/12)</f>
        <v/>
      </c>
    </row>
    <row r="1108">
      <c r="I1108" s="35" t="n"/>
      <c r="J1108" s="35" t="n"/>
      <c r="K1108" s="35" t="n"/>
      <c r="L1108" s="36" t="n"/>
      <c r="M1108" s="36" t="n"/>
      <c r="P1108" s="37" t="n"/>
      <c r="Q1108" s="38">
        <f>IF($C1108="",0,IF(OR(LOWER(TRIM($G1108))="omani",LOWER(TRIM($G1108))="oman",LOWER(TRIM($G1108))="om",LOWER(TRIM($G1108))="local"),1,0))</f>
        <v/>
      </c>
      <c r="R1108" s="38">
        <f>IF($C1108="",0,IF(OR(ISNUMBER(SEARCH("resign",$N1108)),ISNUMBER(SEARCH("terminat",$N1108)),ISNUMBER(SEARCH("inactive",$N1108)),ISNUMBER(SEARCH("vacan",$N1108)),ISNUMBER(SEARCH("deceased",$N1108)),ISNUMBER(SEARCH("separated",$N1108))),0,1))</f>
        <v/>
      </c>
      <c r="S1108">
        <f>IF(OR($R1108=0,NOT(ISNUMBER($I1108))),"",IFERROR(DATEDIF($I1108,DATE(FY,1,1),"y"),""))</f>
        <v/>
      </c>
      <c r="T1108">
        <f>IF(OR($R1108=0,NOT(ISNUMBER($J1108))),"",IFERROR(DATEDIF($J1108,DATE(FY,1,1),"y"),0))</f>
        <v/>
      </c>
      <c r="U1108" s="38">
        <f>IF(OR($R1108=0,NOT(ISNUMBER($I1108))),0,IF(YEAR($I1108)+IF($Q1108=1,RetAgeO,RetAgeE)=FY,MONTH($I1108),IF(YEAR($I1108)+IF($Q1108=1,RetAgeO,RetAgeE)&lt;FY,1,0)))</f>
        <v/>
      </c>
      <c r="V1108" s="38">
        <f>IF(OR($R1108=0,NOT(ISNUMBER($K1108))),0,IF(YEAR($K1108)=FY,MONTH($K1108),IF(YEAR($K1108)&lt;FY,1,0)))</f>
        <v/>
      </c>
      <c r="W1108" s="38">
        <f>IF($R1108=0,0,MIN(12,IF(AND(ISNUMBER($O1108),$O1108&gt;=1,$O1108&lt;=12),INT($O1108),12),IF(AND(RetireExit="Yes",$U1108&gt;0),$U1108,12),IF(AND(ContractExit="Yes",$V1108&gt;0),$V1108,12)))</f>
        <v/>
      </c>
      <c r="X1108" s="37">
        <f>IF(ISNUMBER($P1108),$P1108,IncPct)</f>
        <v/>
      </c>
      <c r="Y1108" s="39">
        <f>IF($W1108=0,0,MAX(0,MIN($W1108,IncMonth-1))+MAX(0,$W1108-IncMonth+1)*(1+$X1108))</f>
        <v/>
      </c>
      <c r="Z1108" s="40">
        <f>IF($C1108="",0,IFERROR(INDEX(Departments!$B$5:$B$54,MATCH($C1108,Departments!$A$5:$A$54,0)),0))</f>
        <v/>
      </c>
      <c r="AA1108" s="41">
        <f>N($L1108)*$Y1108</f>
        <v/>
      </c>
      <c r="AB1108" s="41">
        <f>N($M1108)*$Y1108</f>
        <v/>
      </c>
      <c r="AC1108" s="41">
        <f>$AA1108*$Z1108</f>
        <v/>
      </c>
      <c r="AD1108" s="41">
        <f>$AA1108*BonusMonths/12</f>
        <v/>
      </c>
      <c r="AE1108" s="41">
        <f>($AA1108+SI_Gross*$AB1108)*IF($Q1108=1,SI_O,SI_E)</f>
        <v/>
      </c>
      <c r="AF1108" s="41">
        <f>IF($Q1108=1,0,$AA1108*EOSB)</f>
        <v/>
      </c>
      <c r="AG1108" s="41">
        <f>$AN1108*$W1108</f>
        <v/>
      </c>
      <c r="AH1108" s="41">
        <f>SUM($AA1108:$AG1108)</f>
        <v/>
      </c>
      <c r="AI1108" s="41">
        <f>12*($AM1108+$AN1108)</f>
        <v/>
      </c>
      <c r="AJ1108" s="41">
        <f>$AM1108*((IncMonth-1)+(13-IncMonth)*(1+$X1108))+12*$AN1108</f>
        <v/>
      </c>
      <c r="AK1108" s="41">
        <f>IF($R1108=1,N($L1108)+N($M1108),0)</f>
        <v/>
      </c>
      <c r="AL1108">
        <f>IF($C1108="","",IF(N($L1108)&lt;=0,"Basic salary missing",IF(ISNA(MATCH($C1108,Departments!$A$5:$A$54,0)),"Department not on Departments sheet",IF(AND($I1108&lt;&gt;"",NOT(ISNUMBER($I1108))),"Date of birth is text, not a date",IF(AND($K1108&lt;&gt;"",NOT(ISNUMBER($K1108))),"Contract end is text, not a date","")))))</f>
        <v/>
      </c>
      <c r="AM1108" s="41">
        <f>IF($R1108=0,0,N($L1108)*(1+$Z1108+BonusMonths/12+IF($Q1108=1,0,EOSB))+N($M1108)+(N($L1108)+SI_Gross*N($M1108))*IF($Q1108=1,SI_O,SI_E))</f>
        <v/>
      </c>
      <c r="AN1108" s="41">
        <f>IF($R1108=0,0,(IF($Q1108=1,MedO,MedE+Ticket)+Training)/12)</f>
        <v/>
      </c>
    </row>
    <row r="1109">
      <c r="I1109" s="35" t="n"/>
      <c r="J1109" s="35" t="n"/>
      <c r="K1109" s="35" t="n"/>
      <c r="L1109" s="36" t="n"/>
      <c r="M1109" s="36" t="n"/>
      <c r="P1109" s="37" t="n"/>
      <c r="Q1109" s="38">
        <f>IF($C1109="",0,IF(OR(LOWER(TRIM($G1109))="omani",LOWER(TRIM($G1109))="oman",LOWER(TRIM($G1109))="om",LOWER(TRIM($G1109))="local"),1,0))</f>
        <v/>
      </c>
      <c r="R1109" s="38">
        <f>IF($C1109="",0,IF(OR(ISNUMBER(SEARCH("resign",$N1109)),ISNUMBER(SEARCH("terminat",$N1109)),ISNUMBER(SEARCH("inactive",$N1109)),ISNUMBER(SEARCH("vacan",$N1109)),ISNUMBER(SEARCH("deceased",$N1109)),ISNUMBER(SEARCH("separated",$N1109))),0,1))</f>
        <v/>
      </c>
      <c r="S1109">
        <f>IF(OR($R1109=0,NOT(ISNUMBER($I1109))),"",IFERROR(DATEDIF($I1109,DATE(FY,1,1),"y"),""))</f>
        <v/>
      </c>
      <c r="T1109">
        <f>IF(OR($R1109=0,NOT(ISNUMBER($J1109))),"",IFERROR(DATEDIF($J1109,DATE(FY,1,1),"y"),0))</f>
        <v/>
      </c>
      <c r="U1109" s="38">
        <f>IF(OR($R1109=0,NOT(ISNUMBER($I1109))),0,IF(YEAR($I1109)+IF($Q1109=1,RetAgeO,RetAgeE)=FY,MONTH($I1109),IF(YEAR($I1109)+IF($Q1109=1,RetAgeO,RetAgeE)&lt;FY,1,0)))</f>
        <v/>
      </c>
      <c r="V1109" s="38">
        <f>IF(OR($R1109=0,NOT(ISNUMBER($K1109))),0,IF(YEAR($K1109)=FY,MONTH($K1109),IF(YEAR($K1109)&lt;FY,1,0)))</f>
        <v/>
      </c>
      <c r="W1109" s="38">
        <f>IF($R1109=0,0,MIN(12,IF(AND(ISNUMBER($O1109),$O1109&gt;=1,$O1109&lt;=12),INT($O1109),12),IF(AND(RetireExit="Yes",$U1109&gt;0),$U1109,12),IF(AND(ContractExit="Yes",$V1109&gt;0),$V1109,12)))</f>
        <v/>
      </c>
      <c r="X1109" s="37">
        <f>IF(ISNUMBER($P1109),$P1109,IncPct)</f>
        <v/>
      </c>
      <c r="Y1109" s="39">
        <f>IF($W1109=0,0,MAX(0,MIN($W1109,IncMonth-1))+MAX(0,$W1109-IncMonth+1)*(1+$X1109))</f>
        <v/>
      </c>
      <c r="Z1109" s="40">
        <f>IF($C1109="",0,IFERROR(INDEX(Departments!$B$5:$B$54,MATCH($C1109,Departments!$A$5:$A$54,0)),0))</f>
        <v/>
      </c>
      <c r="AA1109" s="41">
        <f>N($L1109)*$Y1109</f>
        <v/>
      </c>
      <c r="AB1109" s="41">
        <f>N($M1109)*$Y1109</f>
        <v/>
      </c>
      <c r="AC1109" s="41">
        <f>$AA1109*$Z1109</f>
        <v/>
      </c>
      <c r="AD1109" s="41">
        <f>$AA1109*BonusMonths/12</f>
        <v/>
      </c>
      <c r="AE1109" s="41">
        <f>($AA1109+SI_Gross*$AB1109)*IF($Q1109=1,SI_O,SI_E)</f>
        <v/>
      </c>
      <c r="AF1109" s="41">
        <f>IF($Q1109=1,0,$AA1109*EOSB)</f>
        <v/>
      </c>
      <c r="AG1109" s="41">
        <f>$AN1109*$W1109</f>
        <v/>
      </c>
      <c r="AH1109" s="41">
        <f>SUM($AA1109:$AG1109)</f>
        <v/>
      </c>
      <c r="AI1109" s="41">
        <f>12*($AM1109+$AN1109)</f>
        <v/>
      </c>
      <c r="AJ1109" s="41">
        <f>$AM1109*((IncMonth-1)+(13-IncMonth)*(1+$X1109))+12*$AN1109</f>
        <v/>
      </c>
      <c r="AK1109" s="41">
        <f>IF($R1109=1,N($L1109)+N($M1109),0)</f>
        <v/>
      </c>
      <c r="AL1109">
        <f>IF($C1109="","",IF(N($L1109)&lt;=0,"Basic salary missing",IF(ISNA(MATCH($C1109,Departments!$A$5:$A$54,0)),"Department not on Departments sheet",IF(AND($I1109&lt;&gt;"",NOT(ISNUMBER($I1109))),"Date of birth is text, not a date",IF(AND($K1109&lt;&gt;"",NOT(ISNUMBER($K1109))),"Contract end is text, not a date","")))))</f>
        <v/>
      </c>
      <c r="AM1109" s="41">
        <f>IF($R1109=0,0,N($L1109)*(1+$Z1109+BonusMonths/12+IF($Q1109=1,0,EOSB))+N($M1109)+(N($L1109)+SI_Gross*N($M1109))*IF($Q1109=1,SI_O,SI_E))</f>
        <v/>
      </c>
      <c r="AN1109" s="41">
        <f>IF($R1109=0,0,(IF($Q1109=1,MedO,MedE+Ticket)+Training)/12)</f>
        <v/>
      </c>
    </row>
    <row r="1110">
      <c r="I1110" s="35" t="n"/>
      <c r="J1110" s="35" t="n"/>
      <c r="K1110" s="35" t="n"/>
      <c r="L1110" s="36" t="n"/>
      <c r="M1110" s="36" t="n"/>
      <c r="P1110" s="37" t="n"/>
      <c r="Q1110" s="38">
        <f>IF($C1110="",0,IF(OR(LOWER(TRIM($G1110))="omani",LOWER(TRIM($G1110))="oman",LOWER(TRIM($G1110))="om",LOWER(TRIM($G1110))="local"),1,0))</f>
        <v/>
      </c>
      <c r="R1110" s="38">
        <f>IF($C1110="",0,IF(OR(ISNUMBER(SEARCH("resign",$N1110)),ISNUMBER(SEARCH("terminat",$N1110)),ISNUMBER(SEARCH("inactive",$N1110)),ISNUMBER(SEARCH("vacan",$N1110)),ISNUMBER(SEARCH("deceased",$N1110)),ISNUMBER(SEARCH("separated",$N1110))),0,1))</f>
        <v/>
      </c>
      <c r="S1110">
        <f>IF(OR($R1110=0,NOT(ISNUMBER($I1110))),"",IFERROR(DATEDIF($I1110,DATE(FY,1,1),"y"),""))</f>
        <v/>
      </c>
      <c r="T1110">
        <f>IF(OR($R1110=0,NOT(ISNUMBER($J1110))),"",IFERROR(DATEDIF($J1110,DATE(FY,1,1),"y"),0))</f>
        <v/>
      </c>
      <c r="U1110" s="38">
        <f>IF(OR($R1110=0,NOT(ISNUMBER($I1110))),0,IF(YEAR($I1110)+IF($Q1110=1,RetAgeO,RetAgeE)=FY,MONTH($I1110),IF(YEAR($I1110)+IF($Q1110=1,RetAgeO,RetAgeE)&lt;FY,1,0)))</f>
        <v/>
      </c>
      <c r="V1110" s="38">
        <f>IF(OR($R1110=0,NOT(ISNUMBER($K1110))),0,IF(YEAR($K1110)=FY,MONTH($K1110),IF(YEAR($K1110)&lt;FY,1,0)))</f>
        <v/>
      </c>
      <c r="W1110" s="38">
        <f>IF($R1110=0,0,MIN(12,IF(AND(ISNUMBER($O1110),$O1110&gt;=1,$O1110&lt;=12),INT($O1110),12),IF(AND(RetireExit="Yes",$U1110&gt;0),$U1110,12),IF(AND(ContractExit="Yes",$V1110&gt;0),$V1110,12)))</f>
        <v/>
      </c>
      <c r="X1110" s="37">
        <f>IF(ISNUMBER($P1110),$P1110,IncPct)</f>
        <v/>
      </c>
      <c r="Y1110" s="39">
        <f>IF($W1110=0,0,MAX(0,MIN($W1110,IncMonth-1))+MAX(0,$W1110-IncMonth+1)*(1+$X1110))</f>
        <v/>
      </c>
      <c r="Z1110" s="40">
        <f>IF($C1110="",0,IFERROR(INDEX(Departments!$B$5:$B$54,MATCH($C1110,Departments!$A$5:$A$54,0)),0))</f>
        <v/>
      </c>
      <c r="AA1110" s="41">
        <f>N($L1110)*$Y1110</f>
        <v/>
      </c>
      <c r="AB1110" s="41">
        <f>N($M1110)*$Y1110</f>
        <v/>
      </c>
      <c r="AC1110" s="41">
        <f>$AA1110*$Z1110</f>
        <v/>
      </c>
      <c r="AD1110" s="41">
        <f>$AA1110*BonusMonths/12</f>
        <v/>
      </c>
      <c r="AE1110" s="41">
        <f>($AA1110+SI_Gross*$AB1110)*IF($Q1110=1,SI_O,SI_E)</f>
        <v/>
      </c>
      <c r="AF1110" s="41">
        <f>IF($Q1110=1,0,$AA1110*EOSB)</f>
        <v/>
      </c>
      <c r="AG1110" s="41">
        <f>$AN1110*$W1110</f>
        <v/>
      </c>
      <c r="AH1110" s="41">
        <f>SUM($AA1110:$AG1110)</f>
        <v/>
      </c>
      <c r="AI1110" s="41">
        <f>12*($AM1110+$AN1110)</f>
        <v/>
      </c>
      <c r="AJ1110" s="41">
        <f>$AM1110*((IncMonth-1)+(13-IncMonth)*(1+$X1110))+12*$AN1110</f>
        <v/>
      </c>
      <c r="AK1110" s="41">
        <f>IF($R1110=1,N($L1110)+N($M1110),0)</f>
        <v/>
      </c>
      <c r="AL1110">
        <f>IF($C1110="","",IF(N($L1110)&lt;=0,"Basic salary missing",IF(ISNA(MATCH($C1110,Departments!$A$5:$A$54,0)),"Department not on Departments sheet",IF(AND($I1110&lt;&gt;"",NOT(ISNUMBER($I1110))),"Date of birth is text, not a date",IF(AND($K1110&lt;&gt;"",NOT(ISNUMBER($K1110))),"Contract end is text, not a date","")))))</f>
        <v/>
      </c>
      <c r="AM1110" s="41">
        <f>IF($R1110=0,0,N($L1110)*(1+$Z1110+BonusMonths/12+IF($Q1110=1,0,EOSB))+N($M1110)+(N($L1110)+SI_Gross*N($M1110))*IF($Q1110=1,SI_O,SI_E))</f>
        <v/>
      </c>
      <c r="AN1110" s="41">
        <f>IF($R1110=0,0,(IF($Q1110=1,MedO,MedE+Ticket)+Training)/12)</f>
        <v/>
      </c>
    </row>
    <row r="1111">
      <c r="I1111" s="35" t="n"/>
      <c r="J1111" s="35" t="n"/>
      <c r="K1111" s="35" t="n"/>
      <c r="L1111" s="36" t="n"/>
      <c r="M1111" s="36" t="n"/>
      <c r="P1111" s="37" t="n"/>
      <c r="Q1111" s="38">
        <f>IF($C1111="",0,IF(OR(LOWER(TRIM($G1111))="omani",LOWER(TRIM($G1111))="oman",LOWER(TRIM($G1111))="om",LOWER(TRIM($G1111))="local"),1,0))</f>
        <v/>
      </c>
      <c r="R1111" s="38">
        <f>IF($C1111="",0,IF(OR(ISNUMBER(SEARCH("resign",$N1111)),ISNUMBER(SEARCH("terminat",$N1111)),ISNUMBER(SEARCH("inactive",$N1111)),ISNUMBER(SEARCH("vacan",$N1111)),ISNUMBER(SEARCH("deceased",$N1111)),ISNUMBER(SEARCH("separated",$N1111))),0,1))</f>
        <v/>
      </c>
      <c r="S1111">
        <f>IF(OR($R1111=0,NOT(ISNUMBER($I1111))),"",IFERROR(DATEDIF($I1111,DATE(FY,1,1),"y"),""))</f>
        <v/>
      </c>
      <c r="T1111">
        <f>IF(OR($R1111=0,NOT(ISNUMBER($J1111))),"",IFERROR(DATEDIF($J1111,DATE(FY,1,1),"y"),0))</f>
        <v/>
      </c>
      <c r="U1111" s="38">
        <f>IF(OR($R1111=0,NOT(ISNUMBER($I1111))),0,IF(YEAR($I1111)+IF($Q1111=1,RetAgeO,RetAgeE)=FY,MONTH($I1111),IF(YEAR($I1111)+IF($Q1111=1,RetAgeO,RetAgeE)&lt;FY,1,0)))</f>
        <v/>
      </c>
      <c r="V1111" s="38">
        <f>IF(OR($R1111=0,NOT(ISNUMBER($K1111))),0,IF(YEAR($K1111)=FY,MONTH($K1111),IF(YEAR($K1111)&lt;FY,1,0)))</f>
        <v/>
      </c>
      <c r="W1111" s="38">
        <f>IF($R1111=0,0,MIN(12,IF(AND(ISNUMBER($O1111),$O1111&gt;=1,$O1111&lt;=12),INT($O1111),12),IF(AND(RetireExit="Yes",$U1111&gt;0),$U1111,12),IF(AND(ContractExit="Yes",$V1111&gt;0),$V1111,12)))</f>
        <v/>
      </c>
      <c r="X1111" s="37">
        <f>IF(ISNUMBER($P1111),$P1111,IncPct)</f>
        <v/>
      </c>
      <c r="Y1111" s="39">
        <f>IF($W1111=0,0,MAX(0,MIN($W1111,IncMonth-1))+MAX(0,$W1111-IncMonth+1)*(1+$X1111))</f>
        <v/>
      </c>
      <c r="Z1111" s="40">
        <f>IF($C1111="",0,IFERROR(INDEX(Departments!$B$5:$B$54,MATCH($C1111,Departments!$A$5:$A$54,0)),0))</f>
        <v/>
      </c>
      <c r="AA1111" s="41">
        <f>N($L1111)*$Y1111</f>
        <v/>
      </c>
      <c r="AB1111" s="41">
        <f>N($M1111)*$Y1111</f>
        <v/>
      </c>
      <c r="AC1111" s="41">
        <f>$AA1111*$Z1111</f>
        <v/>
      </c>
      <c r="AD1111" s="41">
        <f>$AA1111*BonusMonths/12</f>
        <v/>
      </c>
      <c r="AE1111" s="41">
        <f>($AA1111+SI_Gross*$AB1111)*IF($Q1111=1,SI_O,SI_E)</f>
        <v/>
      </c>
      <c r="AF1111" s="41">
        <f>IF($Q1111=1,0,$AA1111*EOSB)</f>
        <v/>
      </c>
      <c r="AG1111" s="41">
        <f>$AN1111*$W1111</f>
        <v/>
      </c>
      <c r="AH1111" s="41">
        <f>SUM($AA1111:$AG1111)</f>
        <v/>
      </c>
      <c r="AI1111" s="41">
        <f>12*($AM1111+$AN1111)</f>
        <v/>
      </c>
      <c r="AJ1111" s="41">
        <f>$AM1111*((IncMonth-1)+(13-IncMonth)*(1+$X1111))+12*$AN1111</f>
        <v/>
      </c>
      <c r="AK1111" s="41">
        <f>IF($R1111=1,N($L1111)+N($M1111),0)</f>
        <v/>
      </c>
      <c r="AL1111">
        <f>IF($C1111="","",IF(N($L1111)&lt;=0,"Basic salary missing",IF(ISNA(MATCH($C1111,Departments!$A$5:$A$54,0)),"Department not on Departments sheet",IF(AND($I1111&lt;&gt;"",NOT(ISNUMBER($I1111))),"Date of birth is text, not a date",IF(AND($K1111&lt;&gt;"",NOT(ISNUMBER($K1111))),"Contract end is text, not a date","")))))</f>
        <v/>
      </c>
      <c r="AM1111" s="41">
        <f>IF($R1111=0,0,N($L1111)*(1+$Z1111+BonusMonths/12+IF($Q1111=1,0,EOSB))+N($M1111)+(N($L1111)+SI_Gross*N($M1111))*IF($Q1111=1,SI_O,SI_E))</f>
        <v/>
      </c>
      <c r="AN1111" s="41">
        <f>IF($R1111=0,0,(IF($Q1111=1,MedO,MedE+Ticket)+Training)/12)</f>
        <v/>
      </c>
    </row>
    <row r="1112">
      <c r="I1112" s="35" t="n"/>
      <c r="J1112" s="35" t="n"/>
      <c r="K1112" s="35" t="n"/>
      <c r="L1112" s="36" t="n"/>
      <c r="M1112" s="36" t="n"/>
      <c r="P1112" s="37" t="n"/>
      <c r="Q1112" s="38">
        <f>IF($C1112="",0,IF(OR(LOWER(TRIM($G1112))="omani",LOWER(TRIM($G1112))="oman",LOWER(TRIM($G1112))="om",LOWER(TRIM($G1112))="local"),1,0))</f>
        <v/>
      </c>
      <c r="R1112" s="38">
        <f>IF($C1112="",0,IF(OR(ISNUMBER(SEARCH("resign",$N1112)),ISNUMBER(SEARCH("terminat",$N1112)),ISNUMBER(SEARCH("inactive",$N1112)),ISNUMBER(SEARCH("vacan",$N1112)),ISNUMBER(SEARCH("deceased",$N1112)),ISNUMBER(SEARCH("separated",$N1112))),0,1))</f>
        <v/>
      </c>
      <c r="S1112">
        <f>IF(OR($R1112=0,NOT(ISNUMBER($I1112))),"",IFERROR(DATEDIF($I1112,DATE(FY,1,1),"y"),""))</f>
        <v/>
      </c>
      <c r="T1112">
        <f>IF(OR($R1112=0,NOT(ISNUMBER($J1112))),"",IFERROR(DATEDIF($J1112,DATE(FY,1,1),"y"),0))</f>
        <v/>
      </c>
      <c r="U1112" s="38">
        <f>IF(OR($R1112=0,NOT(ISNUMBER($I1112))),0,IF(YEAR($I1112)+IF($Q1112=1,RetAgeO,RetAgeE)=FY,MONTH($I1112),IF(YEAR($I1112)+IF($Q1112=1,RetAgeO,RetAgeE)&lt;FY,1,0)))</f>
        <v/>
      </c>
      <c r="V1112" s="38">
        <f>IF(OR($R1112=0,NOT(ISNUMBER($K1112))),0,IF(YEAR($K1112)=FY,MONTH($K1112),IF(YEAR($K1112)&lt;FY,1,0)))</f>
        <v/>
      </c>
      <c r="W1112" s="38">
        <f>IF($R1112=0,0,MIN(12,IF(AND(ISNUMBER($O1112),$O1112&gt;=1,$O1112&lt;=12),INT($O1112),12),IF(AND(RetireExit="Yes",$U1112&gt;0),$U1112,12),IF(AND(ContractExit="Yes",$V1112&gt;0),$V1112,12)))</f>
        <v/>
      </c>
      <c r="X1112" s="37">
        <f>IF(ISNUMBER($P1112),$P1112,IncPct)</f>
        <v/>
      </c>
      <c r="Y1112" s="39">
        <f>IF($W1112=0,0,MAX(0,MIN($W1112,IncMonth-1))+MAX(0,$W1112-IncMonth+1)*(1+$X1112))</f>
        <v/>
      </c>
      <c r="Z1112" s="40">
        <f>IF($C1112="",0,IFERROR(INDEX(Departments!$B$5:$B$54,MATCH($C1112,Departments!$A$5:$A$54,0)),0))</f>
        <v/>
      </c>
      <c r="AA1112" s="41">
        <f>N($L1112)*$Y1112</f>
        <v/>
      </c>
      <c r="AB1112" s="41">
        <f>N($M1112)*$Y1112</f>
        <v/>
      </c>
      <c r="AC1112" s="41">
        <f>$AA1112*$Z1112</f>
        <v/>
      </c>
      <c r="AD1112" s="41">
        <f>$AA1112*BonusMonths/12</f>
        <v/>
      </c>
      <c r="AE1112" s="41">
        <f>($AA1112+SI_Gross*$AB1112)*IF($Q1112=1,SI_O,SI_E)</f>
        <v/>
      </c>
      <c r="AF1112" s="41">
        <f>IF($Q1112=1,0,$AA1112*EOSB)</f>
        <v/>
      </c>
      <c r="AG1112" s="41">
        <f>$AN1112*$W1112</f>
        <v/>
      </c>
      <c r="AH1112" s="41">
        <f>SUM($AA1112:$AG1112)</f>
        <v/>
      </c>
      <c r="AI1112" s="41">
        <f>12*($AM1112+$AN1112)</f>
        <v/>
      </c>
      <c r="AJ1112" s="41">
        <f>$AM1112*((IncMonth-1)+(13-IncMonth)*(1+$X1112))+12*$AN1112</f>
        <v/>
      </c>
      <c r="AK1112" s="41">
        <f>IF($R1112=1,N($L1112)+N($M1112),0)</f>
        <v/>
      </c>
      <c r="AL1112">
        <f>IF($C1112="","",IF(N($L1112)&lt;=0,"Basic salary missing",IF(ISNA(MATCH($C1112,Departments!$A$5:$A$54,0)),"Department not on Departments sheet",IF(AND($I1112&lt;&gt;"",NOT(ISNUMBER($I1112))),"Date of birth is text, not a date",IF(AND($K1112&lt;&gt;"",NOT(ISNUMBER($K1112))),"Contract end is text, not a date","")))))</f>
        <v/>
      </c>
      <c r="AM1112" s="41">
        <f>IF($R1112=0,0,N($L1112)*(1+$Z1112+BonusMonths/12+IF($Q1112=1,0,EOSB))+N($M1112)+(N($L1112)+SI_Gross*N($M1112))*IF($Q1112=1,SI_O,SI_E))</f>
        <v/>
      </c>
      <c r="AN1112" s="41">
        <f>IF($R1112=0,0,(IF($Q1112=1,MedO,MedE+Ticket)+Training)/12)</f>
        <v/>
      </c>
    </row>
    <row r="1113">
      <c r="I1113" s="35" t="n"/>
      <c r="J1113" s="35" t="n"/>
      <c r="K1113" s="35" t="n"/>
      <c r="L1113" s="36" t="n"/>
      <c r="M1113" s="36" t="n"/>
      <c r="P1113" s="37" t="n"/>
      <c r="Q1113" s="38">
        <f>IF($C1113="",0,IF(OR(LOWER(TRIM($G1113))="omani",LOWER(TRIM($G1113))="oman",LOWER(TRIM($G1113))="om",LOWER(TRIM($G1113))="local"),1,0))</f>
        <v/>
      </c>
      <c r="R1113" s="38">
        <f>IF($C1113="",0,IF(OR(ISNUMBER(SEARCH("resign",$N1113)),ISNUMBER(SEARCH("terminat",$N1113)),ISNUMBER(SEARCH("inactive",$N1113)),ISNUMBER(SEARCH("vacan",$N1113)),ISNUMBER(SEARCH("deceased",$N1113)),ISNUMBER(SEARCH("separated",$N1113))),0,1))</f>
        <v/>
      </c>
      <c r="S1113">
        <f>IF(OR($R1113=0,NOT(ISNUMBER($I1113))),"",IFERROR(DATEDIF($I1113,DATE(FY,1,1),"y"),""))</f>
        <v/>
      </c>
      <c r="T1113">
        <f>IF(OR($R1113=0,NOT(ISNUMBER($J1113))),"",IFERROR(DATEDIF($J1113,DATE(FY,1,1),"y"),0))</f>
        <v/>
      </c>
      <c r="U1113" s="38">
        <f>IF(OR($R1113=0,NOT(ISNUMBER($I1113))),0,IF(YEAR($I1113)+IF($Q1113=1,RetAgeO,RetAgeE)=FY,MONTH($I1113),IF(YEAR($I1113)+IF($Q1113=1,RetAgeO,RetAgeE)&lt;FY,1,0)))</f>
        <v/>
      </c>
      <c r="V1113" s="38">
        <f>IF(OR($R1113=0,NOT(ISNUMBER($K1113))),0,IF(YEAR($K1113)=FY,MONTH($K1113),IF(YEAR($K1113)&lt;FY,1,0)))</f>
        <v/>
      </c>
      <c r="W1113" s="38">
        <f>IF($R1113=0,0,MIN(12,IF(AND(ISNUMBER($O1113),$O1113&gt;=1,$O1113&lt;=12),INT($O1113),12),IF(AND(RetireExit="Yes",$U1113&gt;0),$U1113,12),IF(AND(ContractExit="Yes",$V1113&gt;0),$V1113,12)))</f>
        <v/>
      </c>
      <c r="X1113" s="37">
        <f>IF(ISNUMBER($P1113),$P1113,IncPct)</f>
        <v/>
      </c>
      <c r="Y1113" s="39">
        <f>IF($W1113=0,0,MAX(0,MIN($W1113,IncMonth-1))+MAX(0,$W1113-IncMonth+1)*(1+$X1113))</f>
        <v/>
      </c>
      <c r="Z1113" s="40">
        <f>IF($C1113="",0,IFERROR(INDEX(Departments!$B$5:$B$54,MATCH($C1113,Departments!$A$5:$A$54,0)),0))</f>
        <v/>
      </c>
      <c r="AA1113" s="41">
        <f>N($L1113)*$Y1113</f>
        <v/>
      </c>
      <c r="AB1113" s="41">
        <f>N($M1113)*$Y1113</f>
        <v/>
      </c>
      <c r="AC1113" s="41">
        <f>$AA1113*$Z1113</f>
        <v/>
      </c>
      <c r="AD1113" s="41">
        <f>$AA1113*BonusMonths/12</f>
        <v/>
      </c>
      <c r="AE1113" s="41">
        <f>($AA1113+SI_Gross*$AB1113)*IF($Q1113=1,SI_O,SI_E)</f>
        <v/>
      </c>
      <c r="AF1113" s="41">
        <f>IF($Q1113=1,0,$AA1113*EOSB)</f>
        <v/>
      </c>
      <c r="AG1113" s="41">
        <f>$AN1113*$W1113</f>
        <v/>
      </c>
      <c r="AH1113" s="41">
        <f>SUM($AA1113:$AG1113)</f>
        <v/>
      </c>
      <c r="AI1113" s="41">
        <f>12*($AM1113+$AN1113)</f>
        <v/>
      </c>
      <c r="AJ1113" s="41">
        <f>$AM1113*((IncMonth-1)+(13-IncMonth)*(1+$X1113))+12*$AN1113</f>
        <v/>
      </c>
      <c r="AK1113" s="41">
        <f>IF($R1113=1,N($L1113)+N($M1113),0)</f>
        <v/>
      </c>
      <c r="AL1113">
        <f>IF($C1113="","",IF(N($L1113)&lt;=0,"Basic salary missing",IF(ISNA(MATCH($C1113,Departments!$A$5:$A$54,0)),"Department not on Departments sheet",IF(AND($I1113&lt;&gt;"",NOT(ISNUMBER($I1113))),"Date of birth is text, not a date",IF(AND($K1113&lt;&gt;"",NOT(ISNUMBER($K1113))),"Contract end is text, not a date","")))))</f>
        <v/>
      </c>
      <c r="AM1113" s="41">
        <f>IF($R1113=0,0,N($L1113)*(1+$Z1113+BonusMonths/12+IF($Q1113=1,0,EOSB))+N($M1113)+(N($L1113)+SI_Gross*N($M1113))*IF($Q1113=1,SI_O,SI_E))</f>
        <v/>
      </c>
      <c r="AN1113" s="41">
        <f>IF($R1113=0,0,(IF($Q1113=1,MedO,MedE+Ticket)+Training)/12)</f>
        <v/>
      </c>
    </row>
    <row r="1114">
      <c r="I1114" s="35" t="n"/>
      <c r="J1114" s="35" t="n"/>
      <c r="K1114" s="35" t="n"/>
      <c r="L1114" s="36" t="n"/>
      <c r="M1114" s="36" t="n"/>
      <c r="P1114" s="37" t="n"/>
      <c r="Q1114" s="38">
        <f>IF($C1114="",0,IF(OR(LOWER(TRIM($G1114))="omani",LOWER(TRIM($G1114))="oman",LOWER(TRIM($G1114))="om",LOWER(TRIM($G1114))="local"),1,0))</f>
        <v/>
      </c>
      <c r="R1114" s="38">
        <f>IF($C1114="",0,IF(OR(ISNUMBER(SEARCH("resign",$N1114)),ISNUMBER(SEARCH("terminat",$N1114)),ISNUMBER(SEARCH("inactive",$N1114)),ISNUMBER(SEARCH("vacan",$N1114)),ISNUMBER(SEARCH("deceased",$N1114)),ISNUMBER(SEARCH("separated",$N1114))),0,1))</f>
        <v/>
      </c>
      <c r="S1114">
        <f>IF(OR($R1114=0,NOT(ISNUMBER($I1114))),"",IFERROR(DATEDIF($I1114,DATE(FY,1,1),"y"),""))</f>
        <v/>
      </c>
      <c r="T1114">
        <f>IF(OR($R1114=0,NOT(ISNUMBER($J1114))),"",IFERROR(DATEDIF($J1114,DATE(FY,1,1),"y"),0))</f>
        <v/>
      </c>
      <c r="U1114" s="38">
        <f>IF(OR($R1114=0,NOT(ISNUMBER($I1114))),0,IF(YEAR($I1114)+IF($Q1114=1,RetAgeO,RetAgeE)=FY,MONTH($I1114),IF(YEAR($I1114)+IF($Q1114=1,RetAgeO,RetAgeE)&lt;FY,1,0)))</f>
        <v/>
      </c>
      <c r="V1114" s="38">
        <f>IF(OR($R1114=0,NOT(ISNUMBER($K1114))),0,IF(YEAR($K1114)=FY,MONTH($K1114),IF(YEAR($K1114)&lt;FY,1,0)))</f>
        <v/>
      </c>
      <c r="W1114" s="38">
        <f>IF($R1114=0,0,MIN(12,IF(AND(ISNUMBER($O1114),$O1114&gt;=1,$O1114&lt;=12),INT($O1114),12),IF(AND(RetireExit="Yes",$U1114&gt;0),$U1114,12),IF(AND(ContractExit="Yes",$V1114&gt;0),$V1114,12)))</f>
        <v/>
      </c>
      <c r="X1114" s="37">
        <f>IF(ISNUMBER($P1114),$P1114,IncPct)</f>
        <v/>
      </c>
      <c r="Y1114" s="39">
        <f>IF($W1114=0,0,MAX(0,MIN($W1114,IncMonth-1))+MAX(0,$W1114-IncMonth+1)*(1+$X1114))</f>
        <v/>
      </c>
      <c r="Z1114" s="40">
        <f>IF($C1114="",0,IFERROR(INDEX(Departments!$B$5:$B$54,MATCH($C1114,Departments!$A$5:$A$54,0)),0))</f>
        <v/>
      </c>
      <c r="AA1114" s="41">
        <f>N($L1114)*$Y1114</f>
        <v/>
      </c>
      <c r="AB1114" s="41">
        <f>N($M1114)*$Y1114</f>
        <v/>
      </c>
      <c r="AC1114" s="41">
        <f>$AA1114*$Z1114</f>
        <v/>
      </c>
      <c r="AD1114" s="41">
        <f>$AA1114*BonusMonths/12</f>
        <v/>
      </c>
      <c r="AE1114" s="41">
        <f>($AA1114+SI_Gross*$AB1114)*IF($Q1114=1,SI_O,SI_E)</f>
        <v/>
      </c>
      <c r="AF1114" s="41">
        <f>IF($Q1114=1,0,$AA1114*EOSB)</f>
        <v/>
      </c>
      <c r="AG1114" s="41">
        <f>$AN1114*$W1114</f>
        <v/>
      </c>
      <c r="AH1114" s="41">
        <f>SUM($AA1114:$AG1114)</f>
        <v/>
      </c>
      <c r="AI1114" s="41">
        <f>12*($AM1114+$AN1114)</f>
        <v/>
      </c>
      <c r="AJ1114" s="41">
        <f>$AM1114*((IncMonth-1)+(13-IncMonth)*(1+$X1114))+12*$AN1114</f>
        <v/>
      </c>
      <c r="AK1114" s="41">
        <f>IF($R1114=1,N($L1114)+N($M1114),0)</f>
        <v/>
      </c>
      <c r="AL1114">
        <f>IF($C1114="","",IF(N($L1114)&lt;=0,"Basic salary missing",IF(ISNA(MATCH($C1114,Departments!$A$5:$A$54,0)),"Department not on Departments sheet",IF(AND($I1114&lt;&gt;"",NOT(ISNUMBER($I1114))),"Date of birth is text, not a date",IF(AND($K1114&lt;&gt;"",NOT(ISNUMBER($K1114))),"Contract end is text, not a date","")))))</f>
        <v/>
      </c>
      <c r="AM1114" s="41">
        <f>IF($R1114=0,0,N($L1114)*(1+$Z1114+BonusMonths/12+IF($Q1114=1,0,EOSB))+N($M1114)+(N($L1114)+SI_Gross*N($M1114))*IF($Q1114=1,SI_O,SI_E))</f>
        <v/>
      </c>
      <c r="AN1114" s="41">
        <f>IF($R1114=0,0,(IF($Q1114=1,MedO,MedE+Ticket)+Training)/12)</f>
        <v/>
      </c>
    </row>
    <row r="1115">
      <c r="I1115" s="35" t="n"/>
      <c r="J1115" s="35" t="n"/>
      <c r="K1115" s="35" t="n"/>
      <c r="L1115" s="36" t="n"/>
      <c r="M1115" s="36" t="n"/>
      <c r="P1115" s="37" t="n"/>
      <c r="Q1115" s="38">
        <f>IF($C1115="",0,IF(OR(LOWER(TRIM($G1115))="omani",LOWER(TRIM($G1115))="oman",LOWER(TRIM($G1115))="om",LOWER(TRIM($G1115))="local"),1,0))</f>
        <v/>
      </c>
      <c r="R1115" s="38">
        <f>IF($C1115="",0,IF(OR(ISNUMBER(SEARCH("resign",$N1115)),ISNUMBER(SEARCH("terminat",$N1115)),ISNUMBER(SEARCH("inactive",$N1115)),ISNUMBER(SEARCH("vacan",$N1115)),ISNUMBER(SEARCH("deceased",$N1115)),ISNUMBER(SEARCH("separated",$N1115))),0,1))</f>
        <v/>
      </c>
      <c r="S1115">
        <f>IF(OR($R1115=0,NOT(ISNUMBER($I1115))),"",IFERROR(DATEDIF($I1115,DATE(FY,1,1),"y"),""))</f>
        <v/>
      </c>
      <c r="T1115">
        <f>IF(OR($R1115=0,NOT(ISNUMBER($J1115))),"",IFERROR(DATEDIF($J1115,DATE(FY,1,1),"y"),0))</f>
        <v/>
      </c>
      <c r="U1115" s="38">
        <f>IF(OR($R1115=0,NOT(ISNUMBER($I1115))),0,IF(YEAR($I1115)+IF($Q1115=1,RetAgeO,RetAgeE)=FY,MONTH($I1115),IF(YEAR($I1115)+IF($Q1115=1,RetAgeO,RetAgeE)&lt;FY,1,0)))</f>
        <v/>
      </c>
      <c r="V1115" s="38">
        <f>IF(OR($R1115=0,NOT(ISNUMBER($K1115))),0,IF(YEAR($K1115)=FY,MONTH($K1115),IF(YEAR($K1115)&lt;FY,1,0)))</f>
        <v/>
      </c>
      <c r="W1115" s="38">
        <f>IF($R1115=0,0,MIN(12,IF(AND(ISNUMBER($O1115),$O1115&gt;=1,$O1115&lt;=12),INT($O1115),12),IF(AND(RetireExit="Yes",$U1115&gt;0),$U1115,12),IF(AND(ContractExit="Yes",$V1115&gt;0),$V1115,12)))</f>
        <v/>
      </c>
      <c r="X1115" s="37">
        <f>IF(ISNUMBER($P1115),$P1115,IncPct)</f>
        <v/>
      </c>
      <c r="Y1115" s="39">
        <f>IF($W1115=0,0,MAX(0,MIN($W1115,IncMonth-1))+MAX(0,$W1115-IncMonth+1)*(1+$X1115))</f>
        <v/>
      </c>
      <c r="Z1115" s="40">
        <f>IF($C1115="",0,IFERROR(INDEX(Departments!$B$5:$B$54,MATCH($C1115,Departments!$A$5:$A$54,0)),0))</f>
        <v/>
      </c>
      <c r="AA1115" s="41">
        <f>N($L1115)*$Y1115</f>
        <v/>
      </c>
      <c r="AB1115" s="41">
        <f>N($M1115)*$Y1115</f>
        <v/>
      </c>
      <c r="AC1115" s="41">
        <f>$AA1115*$Z1115</f>
        <v/>
      </c>
      <c r="AD1115" s="41">
        <f>$AA1115*BonusMonths/12</f>
        <v/>
      </c>
      <c r="AE1115" s="41">
        <f>($AA1115+SI_Gross*$AB1115)*IF($Q1115=1,SI_O,SI_E)</f>
        <v/>
      </c>
      <c r="AF1115" s="41">
        <f>IF($Q1115=1,0,$AA1115*EOSB)</f>
        <v/>
      </c>
      <c r="AG1115" s="41">
        <f>$AN1115*$W1115</f>
        <v/>
      </c>
      <c r="AH1115" s="41">
        <f>SUM($AA1115:$AG1115)</f>
        <v/>
      </c>
      <c r="AI1115" s="41">
        <f>12*($AM1115+$AN1115)</f>
        <v/>
      </c>
      <c r="AJ1115" s="41">
        <f>$AM1115*((IncMonth-1)+(13-IncMonth)*(1+$X1115))+12*$AN1115</f>
        <v/>
      </c>
      <c r="AK1115" s="41">
        <f>IF($R1115=1,N($L1115)+N($M1115),0)</f>
        <v/>
      </c>
      <c r="AL1115">
        <f>IF($C1115="","",IF(N($L1115)&lt;=0,"Basic salary missing",IF(ISNA(MATCH($C1115,Departments!$A$5:$A$54,0)),"Department not on Departments sheet",IF(AND($I1115&lt;&gt;"",NOT(ISNUMBER($I1115))),"Date of birth is text, not a date",IF(AND($K1115&lt;&gt;"",NOT(ISNUMBER($K1115))),"Contract end is text, not a date","")))))</f>
        <v/>
      </c>
      <c r="AM1115" s="41">
        <f>IF($R1115=0,0,N($L1115)*(1+$Z1115+BonusMonths/12+IF($Q1115=1,0,EOSB))+N($M1115)+(N($L1115)+SI_Gross*N($M1115))*IF($Q1115=1,SI_O,SI_E))</f>
        <v/>
      </c>
      <c r="AN1115" s="41">
        <f>IF($R1115=0,0,(IF($Q1115=1,MedO,MedE+Ticket)+Training)/12)</f>
        <v/>
      </c>
    </row>
    <row r="1116">
      <c r="I1116" s="35" t="n"/>
      <c r="J1116" s="35" t="n"/>
      <c r="K1116" s="35" t="n"/>
      <c r="L1116" s="36" t="n"/>
      <c r="M1116" s="36" t="n"/>
      <c r="P1116" s="37" t="n"/>
      <c r="Q1116" s="38">
        <f>IF($C1116="",0,IF(OR(LOWER(TRIM($G1116))="omani",LOWER(TRIM($G1116))="oman",LOWER(TRIM($G1116))="om",LOWER(TRIM($G1116))="local"),1,0))</f>
        <v/>
      </c>
      <c r="R1116" s="38">
        <f>IF($C1116="",0,IF(OR(ISNUMBER(SEARCH("resign",$N1116)),ISNUMBER(SEARCH("terminat",$N1116)),ISNUMBER(SEARCH("inactive",$N1116)),ISNUMBER(SEARCH("vacan",$N1116)),ISNUMBER(SEARCH("deceased",$N1116)),ISNUMBER(SEARCH("separated",$N1116))),0,1))</f>
        <v/>
      </c>
      <c r="S1116">
        <f>IF(OR($R1116=0,NOT(ISNUMBER($I1116))),"",IFERROR(DATEDIF($I1116,DATE(FY,1,1),"y"),""))</f>
        <v/>
      </c>
      <c r="T1116">
        <f>IF(OR($R1116=0,NOT(ISNUMBER($J1116))),"",IFERROR(DATEDIF($J1116,DATE(FY,1,1),"y"),0))</f>
        <v/>
      </c>
      <c r="U1116" s="38">
        <f>IF(OR($R1116=0,NOT(ISNUMBER($I1116))),0,IF(YEAR($I1116)+IF($Q1116=1,RetAgeO,RetAgeE)=FY,MONTH($I1116),IF(YEAR($I1116)+IF($Q1116=1,RetAgeO,RetAgeE)&lt;FY,1,0)))</f>
        <v/>
      </c>
      <c r="V1116" s="38">
        <f>IF(OR($R1116=0,NOT(ISNUMBER($K1116))),0,IF(YEAR($K1116)=FY,MONTH($K1116),IF(YEAR($K1116)&lt;FY,1,0)))</f>
        <v/>
      </c>
      <c r="W1116" s="38">
        <f>IF($R1116=0,0,MIN(12,IF(AND(ISNUMBER($O1116),$O1116&gt;=1,$O1116&lt;=12),INT($O1116),12),IF(AND(RetireExit="Yes",$U1116&gt;0),$U1116,12),IF(AND(ContractExit="Yes",$V1116&gt;0),$V1116,12)))</f>
        <v/>
      </c>
      <c r="X1116" s="37">
        <f>IF(ISNUMBER($P1116),$P1116,IncPct)</f>
        <v/>
      </c>
      <c r="Y1116" s="39">
        <f>IF($W1116=0,0,MAX(0,MIN($W1116,IncMonth-1))+MAX(0,$W1116-IncMonth+1)*(1+$X1116))</f>
        <v/>
      </c>
      <c r="Z1116" s="40">
        <f>IF($C1116="",0,IFERROR(INDEX(Departments!$B$5:$B$54,MATCH($C1116,Departments!$A$5:$A$54,0)),0))</f>
        <v/>
      </c>
      <c r="AA1116" s="41">
        <f>N($L1116)*$Y1116</f>
        <v/>
      </c>
      <c r="AB1116" s="41">
        <f>N($M1116)*$Y1116</f>
        <v/>
      </c>
      <c r="AC1116" s="41">
        <f>$AA1116*$Z1116</f>
        <v/>
      </c>
      <c r="AD1116" s="41">
        <f>$AA1116*BonusMonths/12</f>
        <v/>
      </c>
      <c r="AE1116" s="41">
        <f>($AA1116+SI_Gross*$AB1116)*IF($Q1116=1,SI_O,SI_E)</f>
        <v/>
      </c>
      <c r="AF1116" s="41">
        <f>IF($Q1116=1,0,$AA1116*EOSB)</f>
        <v/>
      </c>
      <c r="AG1116" s="41">
        <f>$AN1116*$W1116</f>
        <v/>
      </c>
      <c r="AH1116" s="41">
        <f>SUM($AA1116:$AG1116)</f>
        <v/>
      </c>
      <c r="AI1116" s="41">
        <f>12*($AM1116+$AN1116)</f>
        <v/>
      </c>
      <c r="AJ1116" s="41">
        <f>$AM1116*((IncMonth-1)+(13-IncMonth)*(1+$X1116))+12*$AN1116</f>
        <v/>
      </c>
      <c r="AK1116" s="41">
        <f>IF($R1116=1,N($L1116)+N($M1116),0)</f>
        <v/>
      </c>
      <c r="AL1116">
        <f>IF($C1116="","",IF(N($L1116)&lt;=0,"Basic salary missing",IF(ISNA(MATCH($C1116,Departments!$A$5:$A$54,0)),"Department not on Departments sheet",IF(AND($I1116&lt;&gt;"",NOT(ISNUMBER($I1116))),"Date of birth is text, not a date",IF(AND($K1116&lt;&gt;"",NOT(ISNUMBER($K1116))),"Contract end is text, not a date","")))))</f>
        <v/>
      </c>
      <c r="AM1116" s="41">
        <f>IF($R1116=0,0,N($L1116)*(1+$Z1116+BonusMonths/12+IF($Q1116=1,0,EOSB))+N($M1116)+(N($L1116)+SI_Gross*N($M1116))*IF($Q1116=1,SI_O,SI_E))</f>
        <v/>
      </c>
      <c r="AN1116" s="41">
        <f>IF($R1116=0,0,(IF($Q1116=1,MedO,MedE+Ticket)+Training)/12)</f>
        <v/>
      </c>
    </row>
    <row r="1117">
      <c r="I1117" s="35" t="n"/>
      <c r="J1117" s="35" t="n"/>
      <c r="K1117" s="35" t="n"/>
      <c r="L1117" s="36" t="n"/>
      <c r="M1117" s="36" t="n"/>
      <c r="P1117" s="37" t="n"/>
      <c r="Q1117" s="38">
        <f>IF($C1117="",0,IF(OR(LOWER(TRIM($G1117))="omani",LOWER(TRIM($G1117))="oman",LOWER(TRIM($G1117))="om",LOWER(TRIM($G1117))="local"),1,0))</f>
        <v/>
      </c>
      <c r="R1117" s="38">
        <f>IF($C1117="",0,IF(OR(ISNUMBER(SEARCH("resign",$N1117)),ISNUMBER(SEARCH("terminat",$N1117)),ISNUMBER(SEARCH("inactive",$N1117)),ISNUMBER(SEARCH("vacan",$N1117)),ISNUMBER(SEARCH("deceased",$N1117)),ISNUMBER(SEARCH("separated",$N1117))),0,1))</f>
        <v/>
      </c>
      <c r="S1117">
        <f>IF(OR($R1117=0,NOT(ISNUMBER($I1117))),"",IFERROR(DATEDIF($I1117,DATE(FY,1,1),"y"),""))</f>
        <v/>
      </c>
      <c r="T1117">
        <f>IF(OR($R1117=0,NOT(ISNUMBER($J1117))),"",IFERROR(DATEDIF($J1117,DATE(FY,1,1),"y"),0))</f>
        <v/>
      </c>
      <c r="U1117" s="38">
        <f>IF(OR($R1117=0,NOT(ISNUMBER($I1117))),0,IF(YEAR($I1117)+IF($Q1117=1,RetAgeO,RetAgeE)=FY,MONTH($I1117),IF(YEAR($I1117)+IF($Q1117=1,RetAgeO,RetAgeE)&lt;FY,1,0)))</f>
        <v/>
      </c>
      <c r="V1117" s="38">
        <f>IF(OR($R1117=0,NOT(ISNUMBER($K1117))),0,IF(YEAR($K1117)=FY,MONTH($K1117),IF(YEAR($K1117)&lt;FY,1,0)))</f>
        <v/>
      </c>
      <c r="W1117" s="38">
        <f>IF($R1117=0,0,MIN(12,IF(AND(ISNUMBER($O1117),$O1117&gt;=1,$O1117&lt;=12),INT($O1117),12),IF(AND(RetireExit="Yes",$U1117&gt;0),$U1117,12),IF(AND(ContractExit="Yes",$V1117&gt;0),$V1117,12)))</f>
        <v/>
      </c>
      <c r="X1117" s="37">
        <f>IF(ISNUMBER($P1117),$P1117,IncPct)</f>
        <v/>
      </c>
      <c r="Y1117" s="39">
        <f>IF($W1117=0,0,MAX(0,MIN($W1117,IncMonth-1))+MAX(0,$W1117-IncMonth+1)*(1+$X1117))</f>
        <v/>
      </c>
      <c r="Z1117" s="40">
        <f>IF($C1117="",0,IFERROR(INDEX(Departments!$B$5:$B$54,MATCH($C1117,Departments!$A$5:$A$54,0)),0))</f>
        <v/>
      </c>
      <c r="AA1117" s="41">
        <f>N($L1117)*$Y1117</f>
        <v/>
      </c>
      <c r="AB1117" s="41">
        <f>N($M1117)*$Y1117</f>
        <v/>
      </c>
      <c r="AC1117" s="41">
        <f>$AA1117*$Z1117</f>
        <v/>
      </c>
      <c r="AD1117" s="41">
        <f>$AA1117*BonusMonths/12</f>
        <v/>
      </c>
      <c r="AE1117" s="41">
        <f>($AA1117+SI_Gross*$AB1117)*IF($Q1117=1,SI_O,SI_E)</f>
        <v/>
      </c>
      <c r="AF1117" s="41">
        <f>IF($Q1117=1,0,$AA1117*EOSB)</f>
        <v/>
      </c>
      <c r="AG1117" s="41">
        <f>$AN1117*$W1117</f>
        <v/>
      </c>
      <c r="AH1117" s="41">
        <f>SUM($AA1117:$AG1117)</f>
        <v/>
      </c>
      <c r="AI1117" s="41">
        <f>12*($AM1117+$AN1117)</f>
        <v/>
      </c>
      <c r="AJ1117" s="41">
        <f>$AM1117*((IncMonth-1)+(13-IncMonth)*(1+$X1117))+12*$AN1117</f>
        <v/>
      </c>
      <c r="AK1117" s="41">
        <f>IF($R1117=1,N($L1117)+N($M1117),0)</f>
        <v/>
      </c>
      <c r="AL1117">
        <f>IF($C1117="","",IF(N($L1117)&lt;=0,"Basic salary missing",IF(ISNA(MATCH($C1117,Departments!$A$5:$A$54,0)),"Department not on Departments sheet",IF(AND($I1117&lt;&gt;"",NOT(ISNUMBER($I1117))),"Date of birth is text, not a date",IF(AND($K1117&lt;&gt;"",NOT(ISNUMBER($K1117))),"Contract end is text, not a date","")))))</f>
        <v/>
      </c>
      <c r="AM1117" s="41">
        <f>IF($R1117=0,0,N($L1117)*(1+$Z1117+BonusMonths/12+IF($Q1117=1,0,EOSB))+N($M1117)+(N($L1117)+SI_Gross*N($M1117))*IF($Q1117=1,SI_O,SI_E))</f>
        <v/>
      </c>
      <c r="AN1117" s="41">
        <f>IF($R1117=0,0,(IF($Q1117=1,MedO,MedE+Ticket)+Training)/12)</f>
        <v/>
      </c>
    </row>
    <row r="1118">
      <c r="I1118" s="35" t="n"/>
      <c r="J1118" s="35" t="n"/>
      <c r="K1118" s="35" t="n"/>
      <c r="L1118" s="36" t="n"/>
      <c r="M1118" s="36" t="n"/>
      <c r="P1118" s="37" t="n"/>
      <c r="Q1118" s="38">
        <f>IF($C1118="",0,IF(OR(LOWER(TRIM($G1118))="omani",LOWER(TRIM($G1118))="oman",LOWER(TRIM($G1118))="om",LOWER(TRIM($G1118))="local"),1,0))</f>
        <v/>
      </c>
      <c r="R1118" s="38">
        <f>IF($C1118="",0,IF(OR(ISNUMBER(SEARCH("resign",$N1118)),ISNUMBER(SEARCH("terminat",$N1118)),ISNUMBER(SEARCH("inactive",$N1118)),ISNUMBER(SEARCH("vacan",$N1118)),ISNUMBER(SEARCH("deceased",$N1118)),ISNUMBER(SEARCH("separated",$N1118))),0,1))</f>
        <v/>
      </c>
      <c r="S1118">
        <f>IF(OR($R1118=0,NOT(ISNUMBER($I1118))),"",IFERROR(DATEDIF($I1118,DATE(FY,1,1),"y"),""))</f>
        <v/>
      </c>
      <c r="T1118">
        <f>IF(OR($R1118=0,NOT(ISNUMBER($J1118))),"",IFERROR(DATEDIF($J1118,DATE(FY,1,1),"y"),0))</f>
        <v/>
      </c>
      <c r="U1118" s="38">
        <f>IF(OR($R1118=0,NOT(ISNUMBER($I1118))),0,IF(YEAR($I1118)+IF($Q1118=1,RetAgeO,RetAgeE)=FY,MONTH($I1118),IF(YEAR($I1118)+IF($Q1118=1,RetAgeO,RetAgeE)&lt;FY,1,0)))</f>
        <v/>
      </c>
      <c r="V1118" s="38">
        <f>IF(OR($R1118=0,NOT(ISNUMBER($K1118))),0,IF(YEAR($K1118)=FY,MONTH($K1118),IF(YEAR($K1118)&lt;FY,1,0)))</f>
        <v/>
      </c>
      <c r="W1118" s="38">
        <f>IF($R1118=0,0,MIN(12,IF(AND(ISNUMBER($O1118),$O1118&gt;=1,$O1118&lt;=12),INT($O1118),12),IF(AND(RetireExit="Yes",$U1118&gt;0),$U1118,12),IF(AND(ContractExit="Yes",$V1118&gt;0),$V1118,12)))</f>
        <v/>
      </c>
      <c r="X1118" s="37">
        <f>IF(ISNUMBER($P1118),$P1118,IncPct)</f>
        <v/>
      </c>
      <c r="Y1118" s="39">
        <f>IF($W1118=0,0,MAX(0,MIN($W1118,IncMonth-1))+MAX(0,$W1118-IncMonth+1)*(1+$X1118))</f>
        <v/>
      </c>
      <c r="Z1118" s="40">
        <f>IF($C1118="",0,IFERROR(INDEX(Departments!$B$5:$B$54,MATCH($C1118,Departments!$A$5:$A$54,0)),0))</f>
        <v/>
      </c>
      <c r="AA1118" s="41">
        <f>N($L1118)*$Y1118</f>
        <v/>
      </c>
      <c r="AB1118" s="41">
        <f>N($M1118)*$Y1118</f>
        <v/>
      </c>
      <c r="AC1118" s="41">
        <f>$AA1118*$Z1118</f>
        <v/>
      </c>
      <c r="AD1118" s="41">
        <f>$AA1118*BonusMonths/12</f>
        <v/>
      </c>
      <c r="AE1118" s="41">
        <f>($AA1118+SI_Gross*$AB1118)*IF($Q1118=1,SI_O,SI_E)</f>
        <v/>
      </c>
      <c r="AF1118" s="41">
        <f>IF($Q1118=1,0,$AA1118*EOSB)</f>
        <v/>
      </c>
      <c r="AG1118" s="41">
        <f>$AN1118*$W1118</f>
        <v/>
      </c>
      <c r="AH1118" s="41">
        <f>SUM($AA1118:$AG1118)</f>
        <v/>
      </c>
      <c r="AI1118" s="41">
        <f>12*($AM1118+$AN1118)</f>
        <v/>
      </c>
      <c r="AJ1118" s="41">
        <f>$AM1118*((IncMonth-1)+(13-IncMonth)*(1+$X1118))+12*$AN1118</f>
        <v/>
      </c>
      <c r="AK1118" s="41">
        <f>IF($R1118=1,N($L1118)+N($M1118),0)</f>
        <v/>
      </c>
      <c r="AL1118">
        <f>IF($C1118="","",IF(N($L1118)&lt;=0,"Basic salary missing",IF(ISNA(MATCH($C1118,Departments!$A$5:$A$54,0)),"Department not on Departments sheet",IF(AND($I1118&lt;&gt;"",NOT(ISNUMBER($I1118))),"Date of birth is text, not a date",IF(AND($K1118&lt;&gt;"",NOT(ISNUMBER($K1118))),"Contract end is text, not a date","")))))</f>
        <v/>
      </c>
      <c r="AM1118" s="41">
        <f>IF($R1118=0,0,N($L1118)*(1+$Z1118+BonusMonths/12+IF($Q1118=1,0,EOSB))+N($M1118)+(N($L1118)+SI_Gross*N($M1118))*IF($Q1118=1,SI_O,SI_E))</f>
        <v/>
      </c>
      <c r="AN1118" s="41">
        <f>IF($R1118=0,0,(IF($Q1118=1,MedO,MedE+Ticket)+Training)/12)</f>
        <v/>
      </c>
    </row>
    <row r="1119">
      <c r="I1119" s="35" t="n"/>
      <c r="J1119" s="35" t="n"/>
      <c r="K1119" s="35" t="n"/>
      <c r="L1119" s="36" t="n"/>
      <c r="M1119" s="36" t="n"/>
      <c r="P1119" s="37" t="n"/>
      <c r="Q1119" s="38">
        <f>IF($C1119="",0,IF(OR(LOWER(TRIM($G1119))="omani",LOWER(TRIM($G1119))="oman",LOWER(TRIM($G1119))="om",LOWER(TRIM($G1119))="local"),1,0))</f>
        <v/>
      </c>
      <c r="R1119" s="38">
        <f>IF($C1119="",0,IF(OR(ISNUMBER(SEARCH("resign",$N1119)),ISNUMBER(SEARCH("terminat",$N1119)),ISNUMBER(SEARCH("inactive",$N1119)),ISNUMBER(SEARCH("vacan",$N1119)),ISNUMBER(SEARCH("deceased",$N1119)),ISNUMBER(SEARCH("separated",$N1119))),0,1))</f>
        <v/>
      </c>
      <c r="S1119">
        <f>IF(OR($R1119=0,NOT(ISNUMBER($I1119))),"",IFERROR(DATEDIF($I1119,DATE(FY,1,1),"y"),""))</f>
        <v/>
      </c>
      <c r="T1119">
        <f>IF(OR($R1119=0,NOT(ISNUMBER($J1119))),"",IFERROR(DATEDIF($J1119,DATE(FY,1,1),"y"),0))</f>
        <v/>
      </c>
      <c r="U1119" s="38">
        <f>IF(OR($R1119=0,NOT(ISNUMBER($I1119))),0,IF(YEAR($I1119)+IF($Q1119=1,RetAgeO,RetAgeE)=FY,MONTH($I1119),IF(YEAR($I1119)+IF($Q1119=1,RetAgeO,RetAgeE)&lt;FY,1,0)))</f>
        <v/>
      </c>
      <c r="V1119" s="38">
        <f>IF(OR($R1119=0,NOT(ISNUMBER($K1119))),0,IF(YEAR($K1119)=FY,MONTH($K1119),IF(YEAR($K1119)&lt;FY,1,0)))</f>
        <v/>
      </c>
      <c r="W1119" s="38">
        <f>IF($R1119=0,0,MIN(12,IF(AND(ISNUMBER($O1119),$O1119&gt;=1,$O1119&lt;=12),INT($O1119),12),IF(AND(RetireExit="Yes",$U1119&gt;0),$U1119,12),IF(AND(ContractExit="Yes",$V1119&gt;0),$V1119,12)))</f>
        <v/>
      </c>
      <c r="X1119" s="37">
        <f>IF(ISNUMBER($P1119),$P1119,IncPct)</f>
        <v/>
      </c>
      <c r="Y1119" s="39">
        <f>IF($W1119=0,0,MAX(0,MIN($W1119,IncMonth-1))+MAX(0,$W1119-IncMonth+1)*(1+$X1119))</f>
        <v/>
      </c>
      <c r="Z1119" s="40">
        <f>IF($C1119="",0,IFERROR(INDEX(Departments!$B$5:$B$54,MATCH($C1119,Departments!$A$5:$A$54,0)),0))</f>
        <v/>
      </c>
      <c r="AA1119" s="41">
        <f>N($L1119)*$Y1119</f>
        <v/>
      </c>
      <c r="AB1119" s="41">
        <f>N($M1119)*$Y1119</f>
        <v/>
      </c>
      <c r="AC1119" s="41">
        <f>$AA1119*$Z1119</f>
        <v/>
      </c>
      <c r="AD1119" s="41">
        <f>$AA1119*BonusMonths/12</f>
        <v/>
      </c>
      <c r="AE1119" s="41">
        <f>($AA1119+SI_Gross*$AB1119)*IF($Q1119=1,SI_O,SI_E)</f>
        <v/>
      </c>
      <c r="AF1119" s="41">
        <f>IF($Q1119=1,0,$AA1119*EOSB)</f>
        <v/>
      </c>
      <c r="AG1119" s="41">
        <f>$AN1119*$W1119</f>
        <v/>
      </c>
      <c r="AH1119" s="41">
        <f>SUM($AA1119:$AG1119)</f>
        <v/>
      </c>
      <c r="AI1119" s="41">
        <f>12*($AM1119+$AN1119)</f>
        <v/>
      </c>
      <c r="AJ1119" s="41">
        <f>$AM1119*((IncMonth-1)+(13-IncMonth)*(1+$X1119))+12*$AN1119</f>
        <v/>
      </c>
      <c r="AK1119" s="41">
        <f>IF($R1119=1,N($L1119)+N($M1119),0)</f>
        <v/>
      </c>
      <c r="AL1119">
        <f>IF($C1119="","",IF(N($L1119)&lt;=0,"Basic salary missing",IF(ISNA(MATCH($C1119,Departments!$A$5:$A$54,0)),"Department not on Departments sheet",IF(AND($I1119&lt;&gt;"",NOT(ISNUMBER($I1119))),"Date of birth is text, not a date",IF(AND($K1119&lt;&gt;"",NOT(ISNUMBER($K1119))),"Contract end is text, not a date","")))))</f>
        <v/>
      </c>
      <c r="AM1119" s="41">
        <f>IF($R1119=0,0,N($L1119)*(1+$Z1119+BonusMonths/12+IF($Q1119=1,0,EOSB))+N($M1119)+(N($L1119)+SI_Gross*N($M1119))*IF($Q1119=1,SI_O,SI_E))</f>
        <v/>
      </c>
      <c r="AN1119" s="41">
        <f>IF($R1119=0,0,(IF($Q1119=1,MedO,MedE+Ticket)+Training)/12)</f>
        <v/>
      </c>
    </row>
    <row r="1120">
      <c r="I1120" s="35" t="n"/>
      <c r="J1120" s="35" t="n"/>
      <c r="K1120" s="35" t="n"/>
      <c r="L1120" s="36" t="n"/>
      <c r="M1120" s="36" t="n"/>
      <c r="P1120" s="37" t="n"/>
      <c r="Q1120" s="38">
        <f>IF($C1120="",0,IF(OR(LOWER(TRIM($G1120))="omani",LOWER(TRIM($G1120))="oman",LOWER(TRIM($G1120))="om",LOWER(TRIM($G1120))="local"),1,0))</f>
        <v/>
      </c>
      <c r="R1120" s="38">
        <f>IF($C1120="",0,IF(OR(ISNUMBER(SEARCH("resign",$N1120)),ISNUMBER(SEARCH("terminat",$N1120)),ISNUMBER(SEARCH("inactive",$N1120)),ISNUMBER(SEARCH("vacan",$N1120)),ISNUMBER(SEARCH("deceased",$N1120)),ISNUMBER(SEARCH("separated",$N1120))),0,1))</f>
        <v/>
      </c>
      <c r="S1120">
        <f>IF(OR($R1120=0,NOT(ISNUMBER($I1120))),"",IFERROR(DATEDIF($I1120,DATE(FY,1,1),"y"),""))</f>
        <v/>
      </c>
      <c r="T1120">
        <f>IF(OR($R1120=0,NOT(ISNUMBER($J1120))),"",IFERROR(DATEDIF($J1120,DATE(FY,1,1),"y"),0))</f>
        <v/>
      </c>
      <c r="U1120" s="38">
        <f>IF(OR($R1120=0,NOT(ISNUMBER($I1120))),0,IF(YEAR($I1120)+IF($Q1120=1,RetAgeO,RetAgeE)=FY,MONTH($I1120),IF(YEAR($I1120)+IF($Q1120=1,RetAgeO,RetAgeE)&lt;FY,1,0)))</f>
        <v/>
      </c>
      <c r="V1120" s="38">
        <f>IF(OR($R1120=0,NOT(ISNUMBER($K1120))),0,IF(YEAR($K1120)=FY,MONTH($K1120),IF(YEAR($K1120)&lt;FY,1,0)))</f>
        <v/>
      </c>
      <c r="W1120" s="38">
        <f>IF($R1120=0,0,MIN(12,IF(AND(ISNUMBER($O1120),$O1120&gt;=1,$O1120&lt;=12),INT($O1120),12),IF(AND(RetireExit="Yes",$U1120&gt;0),$U1120,12),IF(AND(ContractExit="Yes",$V1120&gt;0),$V1120,12)))</f>
        <v/>
      </c>
      <c r="X1120" s="37">
        <f>IF(ISNUMBER($P1120),$P1120,IncPct)</f>
        <v/>
      </c>
      <c r="Y1120" s="39">
        <f>IF($W1120=0,0,MAX(0,MIN($W1120,IncMonth-1))+MAX(0,$W1120-IncMonth+1)*(1+$X1120))</f>
        <v/>
      </c>
      <c r="Z1120" s="40">
        <f>IF($C1120="",0,IFERROR(INDEX(Departments!$B$5:$B$54,MATCH($C1120,Departments!$A$5:$A$54,0)),0))</f>
        <v/>
      </c>
      <c r="AA1120" s="41">
        <f>N($L1120)*$Y1120</f>
        <v/>
      </c>
      <c r="AB1120" s="41">
        <f>N($M1120)*$Y1120</f>
        <v/>
      </c>
      <c r="AC1120" s="41">
        <f>$AA1120*$Z1120</f>
        <v/>
      </c>
      <c r="AD1120" s="41">
        <f>$AA1120*BonusMonths/12</f>
        <v/>
      </c>
      <c r="AE1120" s="41">
        <f>($AA1120+SI_Gross*$AB1120)*IF($Q1120=1,SI_O,SI_E)</f>
        <v/>
      </c>
      <c r="AF1120" s="41">
        <f>IF($Q1120=1,0,$AA1120*EOSB)</f>
        <v/>
      </c>
      <c r="AG1120" s="41">
        <f>$AN1120*$W1120</f>
        <v/>
      </c>
      <c r="AH1120" s="41">
        <f>SUM($AA1120:$AG1120)</f>
        <v/>
      </c>
      <c r="AI1120" s="41">
        <f>12*($AM1120+$AN1120)</f>
        <v/>
      </c>
      <c r="AJ1120" s="41">
        <f>$AM1120*((IncMonth-1)+(13-IncMonth)*(1+$X1120))+12*$AN1120</f>
        <v/>
      </c>
      <c r="AK1120" s="41">
        <f>IF($R1120=1,N($L1120)+N($M1120),0)</f>
        <v/>
      </c>
      <c r="AL1120">
        <f>IF($C1120="","",IF(N($L1120)&lt;=0,"Basic salary missing",IF(ISNA(MATCH($C1120,Departments!$A$5:$A$54,0)),"Department not on Departments sheet",IF(AND($I1120&lt;&gt;"",NOT(ISNUMBER($I1120))),"Date of birth is text, not a date",IF(AND($K1120&lt;&gt;"",NOT(ISNUMBER($K1120))),"Contract end is text, not a date","")))))</f>
        <v/>
      </c>
      <c r="AM1120" s="41">
        <f>IF($R1120=0,0,N($L1120)*(1+$Z1120+BonusMonths/12+IF($Q1120=1,0,EOSB))+N($M1120)+(N($L1120)+SI_Gross*N($M1120))*IF($Q1120=1,SI_O,SI_E))</f>
        <v/>
      </c>
      <c r="AN1120" s="41">
        <f>IF($R1120=0,0,(IF($Q1120=1,MedO,MedE+Ticket)+Training)/12)</f>
        <v/>
      </c>
    </row>
    <row r="1121">
      <c r="I1121" s="35" t="n"/>
      <c r="J1121" s="35" t="n"/>
      <c r="K1121" s="35" t="n"/>
      <c r="L1121" s="36" t="n"/>
      <c r="M1121" s="36" t="n"/>
      <c r="P1121" s="37" t="n"/>
      <c r="Q1121" s="38">
        <f>IF($C1121="",0,IF(OR(LOWER(TRIM($G1121))="omani",LOWER(TRIM($G1121))="oman",LOWER(TRIM($G1121))="om",LOWER(TRIM($G1121))="local"),1,0))</f>
        <v/>
      </c>
      <c r="R1121" s="38">
        <f>IF($C1121="",0,IF(OR(ISNUMBER(SEARCH("resign",$N1121)),ISNUMBER(SEARCH("terminat",$N1121)),ISNUMBER(SEARCH("inactive",$N1121)),ISNUMBER(SEARCH("vacan",$N1121)),ISNUMBER(SEARCH("deceased",$N1121)),ISNUMBER(SEARCH("separated",$N1121))),0,1))</f>
        <v/>
      </c>
      <c r="S1121">
        <f>IF(OR($R1121=0,NOT(ISNUMBER($I1121))),"",IFERROR(DATEDIF($I1121,DATE(FY,1,1),"y"),""))</f>
        <v/>
      </c>
      <c r="T1121">
        <f>IF(OR($R1121=0,NOT(ISNUMBER($J1121))),"",IFERROR(DATEDIF($J1121,DATE(FY,1,1),"y"),0))</f>
        <v/>
      </c>
      <c r="U1121" s="38">
        <f>IF(OR($R1121=0,NOT(ISNUMBER($I1121))),0,IF(YEAR($I1121)+IF($Q1121=1,RetAgeO,RetAgeE)=FY,MONTH($I1121),IF(YEAR($I1121)+IF($Q1121=1,RetAgeO,RetAgeE)&lt;FY,1,0)))</f>
        <v/>
      </c>
      <c r="V1121" s="38">
        <f>IF(OR($R1121=0,NOT(ISNUMBER($K1121))),0,IF(YEAR($K1121)=FY,MONTH($K1121),IF(YEAR($K1121)&lt;FY,1,0)))</f>
        <v/>
      </c>
      <c r="W1121" s="38">
        <f>IF($R1121=0,0,MIN(12,IF(AND(ISNUMBER($O1121),$O1121&gt;=1,$O1121&lt;=12),INT($O1121),12),IF(AND(RetireExit="Yes",$U1121&gt;0),$U1121,12),IF(AND(ContractExit="Yes",$V1121&gt;0),$V1121,12)))</f>
        <v/>
      </c>
      <c r="X1121" s="37">
        <f>IF(ISNUMBER($P1121),$P1121,IncPct)</f>
        <v/>
      </c>
      <c r="Y1121" s="39">
        <f>IF($W1121=0,0,MAX(0,MIN($W1121,IncMonth-1))+MAX(0,$W1121-IncMonth+1)*(1+$X1121))</f>
        <v/>
      </c>
      <c r="Z1121" s="40">
        <f>IF($C1121="",0,IFERROR(INDEX(Departments!$B$5:$B$54,MATCH($C1121,Departments!$A$5:$A$54,0)),0))</f>
        <v/>
      </c>
      <c r="AA1121" s="41">
        <f>N($L1121)*$Y1121</f>
        <v/>
      </c>
      <c r="AB1121" s="41">
        <f>N($M1121)*$Y1121</f>
        <v/>
      </c>
      <c r="AC1121" s="41">
        <f>$AA1121*$Z1121</f>
        <v/>
      </c>
      <c r="AD1121" s="41">
        <f>$AA1121*BonusMonths/12</f>
        <v/>
      </c>
      <c r="AE1121" s="41">
        <f>($AA1121+SI_Gross*$AB1121)*IF($Q1121=1,SI_O,SI_E)</f>
        <v/>
      </c>
      <c r="AF1121" s="41">
        <f>IF($Q1121=1,0,$AA1121*EOSB)</f>
        <v/>
      </c>
      <c r="AG1121" s="41">
        <f>$AN1121*$W1121</f>
        <v/>
      </c>
      <c r="AH1121" s="41">
        <f>SUM($AA1121:$AG1121)</f>
        <v/>
      </c>
      <c r="AI1121" s="41">
        <f>12*($AM1121+$AN1121)</f>
        <v/>
      </c>
      <c r="AJ1121" s="41">
        <f>$AM1121*((IncMonth-1)+(13-IncMonth)*(1+$X1121))+12*$AN1121</f>
        <v/>
      </c>
      <c r="AK1121" s="41">
        <f>IF($R1121=1,N($L1121)+N($M1121),0)</f>
        <v/>
      </c>
      <c r="AL1121">
        <f>IF($C1121="","",IF(N($L1121)&lt;=0,"Basic salary missing",IF(ISNA(MATCH($C1121,Departments!$A$5:$A$54,0)),"Department not on Departments sheet",IF(AND($I1121&lt;&gt;"",NOT(ISNUMBER($I1121))),"Date of birth is text, not a date",IF(AND($K1121&lt;&gt;"",NOT(ISNUMBER($K1121))),"Contract end is text, not a date","")))))</f>
        <v/>
      </c>
      <c r="AM1121" s="41">
        <f>IF($R1121=0,0,N($L1121)*(1+$Z1121+BonusMonths/12+IF($Q1121=1,0,EOSB))+N($M1121)+(N($L1121)+SI_Gross*N($M1121))*IF($Q1121=1,SI_O,SI_E))</f>
        <v/>
      </c>
      <c r="AN1121" s="41">
        <f>IF($R1121=0,0,(IF($Q1121=1,MedO,MedE+Ticket)+Training)/12)</f>
        <v/>
      </c>
    </row>
    <row r="1122">
      <c r="I1122" s="35" t="n"/>
      <c r="J1122" s="35" t="n"/>
      <c r="K1122" s="35" t="n"/>
      <c r="L1122" s="36" t="n"/>
      <c r="M1122" s="36" t="n"/>
      <c r="P1122" s="37" t="n"/>
      <c r="Q1122" s="38">
        <f>IF($C1122="",0,IF(OR(LOWER(TRIM($G1122))="omani",LOWER(TRIM($G1122))="oman",LOWER(TRIM($G1122))="om",LOWER(TRIM($G1122))="local"),1,0))</f>
        <v/>
      </c>
      <c r="R1122" s="38">
        <f>IF($C1122="",0,IF(OR(ISNUMBER(SEARCH("resign",$N1122)),ISNUMBER(SEARCH("terminat",$N1122)),ISNUMBER(SEARCH("inactive",$N1122)),ISNUMBER(SEARCH("vacan",$N1122)),ISNUMBER(SEARCH("deceased",$N1122)),ISNUMBER(SEARCH("separated",$N1122))),0,1))</f>
        <v/>
      </c>
      <c r="S1122">
        <f>IF(OR($R1122=0,NOT(ISNUMBER($I1122))),"",IFERROR(DATEDIF($I1122,DATE(FY,1,1),"y"),""))</f>
        <v/>
      </c>
      <c r="T1122">
        <f>IF(OR($R1122=0,NOT(ISNUMBER($J1122))),"",IFERROR(DATEDIF($J1122,DATE(FY,1,1),"y"),0))</f>
        <v/>
      </c>
      <c r="U1122" s="38">
        <f>IF(OR($R1122=0,NOT(ISNUMBER($I1122))),0,IF(YEAR($I1122)+IF($Q1122=1,RetAgeO,RetAgeE)=FY,MONTH($I1122),IF(YEAR($I1122)+IF($Q1122=1,RetAgeO,RetAgeE)&lt;FY,1,0)))</f>
        <v/>
      </c>
      <c r="V1122" s="38">
        <f>IF(OR($R1122=0,NOT(ISNUMBER($K1122))),0,IF(YEAR($K1122)=FY,MONTH($K1122),IF(YEAR($K1122)&lt;FY,1,0)))</f>
        <v/>
      </c>
      <c r="W1122" s="38">
        <f>IF($R1122=0,0,MIN(12,IF(AND(ISNUMBER($O1122),$O1122&gt;=1,$O1122&lt;=12),INT($O1122),12),IF(AND(RetireExit="Yes",$U1122&gt;0),$U1122,12),IF(AND(ContractExit="Yes",$V1122&gt;0),$V1122,12)))</f>
        <v/>
      </c>
      <c r="X1122" s="37">
        <f>IF(ISNUMBER($P1122),$P1122,IncPct)</f>
        <v/>
      </c>
      <c r="Y1122" s="39">
        <f>IF($W1122=0,0,MAX(0,MIN($W1122,IncMonth-1))+MAX(0,$W1122-IncMonth+1)*(1+$X1122))</f>
        <v/>
      </c>
      <c r="Z1122" s="40">
        <f>IF($C1122="",0,IFERROR(INDEX(Departments!$B$5:$B$54,MATCH($C1122,Departments!$A$5:$A$54,0)),0))</f>
        <v/>
      </c>
      <c r="AA1122" s="41">
        <f>N($L1122)*$Y1122</f>
        <v/>
      </c>
      <c r="AB1122" s="41">
        <f>N($M1122)*$Y1122</f>
        <v/>
      </c>
      <c r="AC1122" s="41">
        <f>$AA1122*$Z1122</f>
        <v/>
      </c>
      <c r="AD1122" s="41">
        <f>$AA1122*BonusMonths/12</f>
        <v/>
      </c>
      <c r="AE1122" s="41">
        <f>($AA1122+SI_Gross*$AB1122)*IF($Q1122=1,SI_O,SI_E)</f>
        <v/>
      </c>
      <c r="AF1122" s="41">
        <f>IF($Q1122=1,0,$AA1122*EOSB)</f>
        <v/>
      </c>
      <c r="AG1122" s="41">
        <f>$AN1122*$W1122</f>
        <v/>
      </c>
      <c r="AH1122" s="41">
        <f>SUM($AA1122:$AG1122)</f>
        <v/>
      </c>
      <c r="AI1122" s="41">
        <f>12*($AM1122+$AN1122)</f>
        <v/>
      </c>
      <c r="AJ1122" s="41">
        <f>$AM1122*((IncMonth-1)+(13-IncMonth)*(1+$X1122))+12*$AN1122</f>
        <v/>
      </c>
      <c r="AK1122" s="41">
        <f>IF($R1122=1,N($L1122)+N($M1122),0)</f>
        <v/>
      </c>
      <c r="AL1122">
        <f>IF($C1122="","",IF(N($L1122)&lt;=0,"Basic salary missing",IF(ISNA(MATCH($C1122,Departments!$A$5:$A$54,0)),"Department not on Departments sheet",IF(AND($I1122&lt;&gt;"",NOT(ISNUMBER($I1122))),"Date of birth is text, not a date",IF(AND($K1122&lt;&gt;"",NOT(ISNUMBER($K1122))),"Contract end is text, not a date","")))))</f>
        <v/>
      </c>
      <c r="AM1122" s="41">
        <f>IF($R1122=0,0,N($L1122)*(1+$Z1122+BonusMonths/12+IF($Q1122=1,0,EOSB))+N($M1122)+(N($L1122)+SI_Gross*N($M1122))*IF($Q1122=1,SI_O,SI_E))</f>
        <v/>
      </c>
      <c r="AN1122" s="41">
        <f>IF($R1122=0,0,(IF($Q1122=1,MedO,MedE+Ticket)+Training)/12)</f>
        <v/>
      </c>
    </row>
    <row r="1123">
      <c r="I1123" s="35" t="n"/>
      <c r="J1123" s="35" t="n"/>
      <c r="K1123" s="35" t="n"/>
      <c r="L1123" s="36" t="n"/>
      <c r="M1123" s="36" t="n"/>
      <c r="P1123" s="37" t="n"/>
      <c r="Q1123" s="38">
        <f>IF($C1123="",0,IF(OR(LOWER(TRIM($G1123))="omani",LOWER(TRIM($G1123))="oman",LOWER(TRIM($G1123))="om",LOWER(TRIM($G1123))="local"),1,0))</f>
        <v/>
      </c>
      <c r="R1123" s="38">
        <f>IF($C1123="",0,IF(OR(ISNUMBER(SEARCH("resign",$N1123)),ISNUMBER(SEARCH("terminat",$N1123)),ISNUMBER(SEARCH("inactive",$N1123)),ISNUMBER(SEARCH("vacan",$N1123)),ISNUMBER(SEARCH("deceased",$N1123)),ISNUMBER(SEARCH("separated",$N1123))),0,1))</f>
        <v/>
      </c>
      <c r="S1123">
        <f>IF(OR($R1123=0,NOT(ISNUMBER($I1123))),"",IFERROR(DATEDIF($I1123,DATE(FY,1,1),"y"),""))</f>
        <v/>
      </c>
      <c r="T1123">
        <f>IF(OR($R1123=0,NOT(ISNUMBER($J1123))),"",IFERROR(DATEDIF($J1123,DATE(FY,1,1),"y"),0))</f>
        <v/>
      </c>
      <c r="U1123" s="38">
        <f>IF(OR($R1123=0,NOT(ISNUMBER($I1123))),0,IF(YEAR($I1123)+IF($Q1123=1,RetAgeO,RetAgeE)=FY,MONTH($I1123),IF(YEAR($I1123)+IF($Q1123=1,RetAgeO,RetAgeE)&lt;FY,1,0)))</f>
        <v/>
      </c>
      <c r="V1123" s="38">
        <f>IF(OR($R1123=0,NOT(ISNUMBER($K1123))),0,IF(YEAR($K1123)=FY,MONTH($K1123),IF(YEAR($K1123)&lt;FY,1,0)))</f>
        <v/>
      </c>
      <c r="W1123" s="38">
        <f>IF($R1123=0,0,MIN(12,IF(AND(ISNUMBER($O1123),$O1123&gt;=1,$O1123&lt;=12),INT($O1123),12),IF(AND(RetireExit="Yes",$U1123&gt;0),$U1123,12),IF(AND(ContractExit="Yes",$V1123&gt;0),$V1123,12)))</f>
        <v/>
      </c>
      <c r="X1123" s="37">
        <f>IF(ISNUMBER($P1123),$P1123,IncPct)</f>
        <v/>
      </c>
      <c r="Y1123" s="39">
        <f>IF($W1123=0,0,MAX(0,MIN($W1123,IncMonth-1))+MAX(0,$W1123-IncMonth+1)*(1+$X1123))</f>
        <v/>
      </c>
      <c r="Z1123" s="40">
        <f>IF($C1123="",0,IFERROR(INDEX(Departments!$B$5:$B$54,MATCH($C1123,Departments!$A$5:$A$54,0)),0))</f>
        <v/>
      </c>
      <c r="AA1123" s="41">
        <f>N($L1123)*$Y1123</f>
        <v/>
      </c>
      <c r="AB1123" s="41">
        <f>N($M1123)*$Y1123</f>
        <v/>
      </c>
      <c r="AC1123" s="41">
        <f>$AA1123*$Z1123</f>
        <v/>
      </c>
      <c r="AD1123" s="41">
        <f>$AA1123*BonusMonths/12</f>
        <v/>
      </c>
      <c r="AE1123" s="41">
        <f>($AA1123+SI_Gross*$AB1123)*IF($Q1123=1,SI_O,SI_E)</f>
        <v/>
      </c>
      <c r="AF1123" s="41">
        <f>IF($Q1123=1,0,$AA1123*EOSB)</f>
        <v/>
      </c>
      <c r="AG1123" s="41">
        <f>$AN1123*$W1123</f>
        <v/>
      </c>
      <c r="AH1123" s="41">
        <f>SUM($AA1123:$AG1123)</f>
        <v/>
      </c>
      <c r="AI1123" s="41">
        <f>12*($AM1123+$AN1123)</f>
        <v/>
      </c>
      <c r="AJ1123" s="41">
        <f>$AM1123*((IncMonth-1)+(13-IncMonth)*(1+$X1123))+12*$AN1123</f>
        <v/>
      </c>
      <c r="AK1123" s="41">
        <f>IF($R1123=1,N($L1123)+N($M1123),0)</f>
        <v/>
      </c>
      <c r="AL1123">
        <f>IF($C1123="","",IF(N($L1123)&lt;=0,"Basic salary missing",IF(ISNA(MATCH($C1123,Departments!$A$5:$A$54,0)),"Department not on Departments sheet",IF(AND($I1123&lt;&gt;"",NOT(ISNUMBER($I1123))),"Date of birth is text, not a date",IF(AND($K1123&lt;&gt;"",NOT(ISNUMBER($K1123))),"Contract end is text, not a date","")))))</f>
        <v/>
      </c>
      <c r="AM1123" s="41">
        <f>IF($R1123=0,0,N($L1123)*(1+$Z1123+BonusMonths/12+IF($Q1123=1,0,EOSB))+N($M1123)+(N($L1123)+SI_Gross*N($M1123))*IF($Q1123=1,SI_O,SI_E))</f>
        <v/>
      </c>
      <c r="AN1123" s="41">
        <f>IF($R1123=0,0,(IF($Q1123=1,MedO,MedE+Ticket)+Training)/12)</f>
        <v/>
      </c>
    </row>
    <row r="1124">
      <c r="I1124" s="35" t="n"/>
      <c r="J1124" s="35" t="n"/>
      <c r="K1124" s="35" t="n"/>
      <c r="L1124" s="36" t="n"/>
      <c r="M1124" s="36" t="n"/>
      <c r="P1124" s="37" t="n"/>
      <c r="Q1124" s="38">
        <f>IF($C1124="",0,IF(OR(LOWER(TRIM($G1124))="omani",LOWER(TRIM($G1124))="oman",LOWER(TRIM($G1124))="om",LOWER(TRIM($G1124))="local"),1,0))</f>
        <v/>
      </c>
      <c r="R1124" s="38">
        <f>IF($C1124="",0,IF(OR(ISNUMBER(SEARCH("resign",$N1124)),ISNUMBER(SEARCH("terminat",$N1124)),ISNUMBER(SEARCH("inactive",$N1124)),ISNUMBER(SEARCH("vacan",$N1124)),ISNUMBER(SEARCH("deceased",$N1124)),ISNUMBER(SEARCH("separated",$N1124))),0,1))</f>
        <v/>
      </c>
      <c r="S1124">
        <f>IF(OR($R1124=0,NOT(ISNUMBER($I1124))),"",IFERROR(DATEDIF($I1124,DATE(FY,1,1),"y"),""))</f>
        <v/>
      </c>
      <c r="T1124">
        <f>IF(OR($R1124=0,NOT(ISNUMBER($J1124))),"",IFERROR(DATEDIF($J1124,DATE(FY,1,1),"y"),0))</f>
        <v/>
      </c>
      <c r="U1124" s="38">
        <f>IF(OR($R1124=0,NOT(ISNUMBER($I1124))),0,IF(YEAR($I1124)+IF($Q1124=1,RetAgeO,RetAgeE)=FY,MONTH($I1124),IF(YEAR($I1124)+IF($Q1124=1,RetAgeO,RetAgeE)&lt;FY,1,0)))</f>
        <v/>
      </c>
      <c r="V1124" s="38">
        <f>IF(OR($R1124=0,NOT(ISNUMBER($K1124))),0,IF(YEAR($K1124)=FY,MONTH($K1124),IF(YEAR($K1124)&lt;FY,1,0)))</f>
        <v/>
      </c>
      <c r="W1124" s="38">
        <f>IF($R1124=0,0,MIN(12,IF(AND(ISNUMBER($O1124),$O1124&gt;=1,$O1124&lt;=12),INT($O1124),12),IF(AND(RetireExit="Yes",$U1124&gt;0),$U1124,12),IF(AND(ContractExit="Yes",$V1124&gt;0),$V1124,12)))</f>
        <v/>
      </c>
      <c r="X1124" s="37">
        <f>IF(ISNUMBER($P1124),$P1124,IncPct)</f>
        <v/>
      </c>
      <c r="Y1124" s="39">
        <f>IF($W1124=0,0,MAX(0,MIN($W1124,IncMonth-1))+MAX(0,$W1124-IncMonth+1)*(1+$X1124))</f>
        <v/>
      </c>
      <c r="Z1124" s="40">
        <f>IF($C1124="",0,IFERROR(INDEX(Departments!$B$5:$B$54,MATCH($C1124,Departments!$A$5:$A$54,0)),0))</f>
        <v/>
      </c>
      <c r="AA1124" s="41">
        <f>N($L1124)*$Y1124</f>
        <v/>
      </c>
      <c r="AB1124" s="41">
        <f>N($M1124)*$Y1124</f>
        <v/>
      </c>
      <c r="AC1124" s="41">
        <f>$AA1124*$Z1124</f>
        <v/>
      </c>
      <c r="AD1124" s="41">
        <f>$AA1124*BonusMonths/12</f>
        <v/>
      </c>
      <c r="AE1124" s="41">
        <f>($AA1124+SI_Gross*$AB1124)*IF($Q1124=1,SI_O,SI_E)</f>
        <v/>
      </c>
      <c r="AF1124" s="41">
        <f>IF($Q1124=1,0,$AA1124*EOSB)</f>
        <v/>
      </c>
      <c r="AG1124" s="41">
        <f>$AN1124*$W1124</f>
        <v/>
      </c>
      <c r="AH1124" s="41">
        <f>SUM($AA1124:$AG1124)</f>
        <v/>
      </c>
      <c r="AI1124" s="41">
        <f>12*($AM1124+$AN1124)</f>
        <v/>
      </c>
      <c r="AJ1124" s="41">
        <f>$AM1124*((IncMonth-1)+(13-IncMonth)*(1+$X1124))+12*$AN1124</f>
        <v/>
      </c>
      <c r="AK1124" s="41">
        <f>IF($R1124=1,N($L1124)+N($M1124),0)</f>
        <v/>
      </c>
      <c r="AL1124">
        <f>IF($C1124="","",IF(N($L1124)&lt;=0,"Basic salary missing",IF(ISNA(MATCH($C1124,Departments!$A$5:$A$54,0)),"Department not on Departments sheet",IF(AND($I1124&lt;&gt;"",NOT(ISNUMBER($I1124))),"Date of birth is text, not a date",IF(AND($K1124&lt;&gt;"",NOT(ISNUMBER($K1124))),"Contract end is text, not a date","")))))</f>
        <v/>
      </c>
      <c r="AM1124" s="41">
        <f>IF($R1124=0,0,N($L1124)*(1+$Z1124+BonusMonths/12+IF($Q1124=1,0,EOSB))+N($M1124)+(N($L1124)+SI_Gross*N($M1124))*IF($Q1124=1,SI_O,SI_E))</f>
        <v/>
      </c>
      <c r="AN1124" s="41">
        <f>IF($R1124=0,0,(IF($Q1124=1,MedO,MedE+Ticket)+Training)/12)</f>
        <v/>
      </c>
    </row>
    <row r="1125">
      <c r="I1125" s="35" t="n"/>
      <c r="J1125" s="35" t="n"/>
      <c r="K1125" s="35" t="n"/>
      <c r="L1125" s="36" t="n"/>
      <c r="M1125" s="36" t="n"/>
      <c r="P1125" s="37" t="n"/>
      <c r="Q1125" s="38">
        <f>IF($C1125="",0,IF(OR(LOWER(TRIM($G1125))="omani",LOWER(TRIM($G1125))="oman",LOWER(TRIM($G1125))="om",LOWER(TRIM($G1125))="local"),1,0))</f>
        <v/>
      </c>
      <c r="R1125" s="38">
        <f>IF($C1125="",0,IF(OR(ISNUMBER(SEARCH("resign",$N1125)),ISNUMBER(SEARCH("terminat",$N1125)),ISNUMBER(SEARCH("inactive",$N1125)),ISNUMBER(SEARCH("vacan",$N1125)),ISNUMBER(SEARCH("deceased",$N1125)),ISNUMBER(SEARCH("separated",$N1125))),0,1))</f>
        <v/>
      </c>
      <c r="S1125">
        <f>IF(OR($R1125=0,NOT(ISNUMBER($I1125))),"",IFERROR(DATEDIF($I1125,DATE(FY,1,1),"y"),""))</f>
        <v/>
      </c>
      <c r="T1125">
        <f>IF(OR($R1125=0,NOT(ISNUMBER($J1125))),"",IFERROR(DATEDIF($J1125,DATE(FY,1,1),"y"),0))</f>
        <v/>
      </c>
      <c r="U1125" s="38">
        <f>IF(OR($R1125=0,NOT(ISNUMBER($I1125))),0,IF(YEAR($I1125)+IF($Q1125=1,RetAgeO,RetAgeE)=FY,MONTH($I1125),IF(YEAR($I1125)+IF($Q1125=1,RetAgeO,RetAgeE)&lt;FY,1,0)))</f>
        <v/>
      </c>
      <c r="V1125" s="38">
        <f>IF(OR($R1125=0,NOT(ISNUMBER($K1125))),0,IF(YEAR($K1125)=FY,MONTH($K1125),IF(YEAR($K1125)&lt;FY,1,0)))</f>
        <v/>
      </c>
      <c r="W1125" s="38">
        <f>IF($R1125=0,0,MIN(12,IF(AND(ISNUMBER($O1125),$O1125&gt;=1,$O1125&lt;=12),INT($O1125),12),IF(AND(RetireExit="Yes",$U1125&gt;0),$U1125,12),IF(AND(ContractExit="Yes",$V1125&gt;0),$V1125,12)))</f>
        <v/>
      </c>
      <c r="X1125" s="37">
        <f>IF(ISNUMBER($P1125),$P1125,IncPct)</f>
        <v/>
      </c>
      <c r="Y1125" s="39">
        <f>IF($W1125=0,0,MAX(0,MIN($W1125,IncMonth-1))+MAX(0,$W1125-IncMonth+1)*(1+$X1125))</f>
        <v/>
      </c>
      <c r="Z1125" s="40">
        <f>IF($C1125="",0,IFERROR(INDEX(Departments!$B$5:$B$54,MATCH($C1125,Departments!$A$5:$A$54,0)),0))</f>
        <v/>
      </c>
      <c r="AA1125" s="41">
        <f>N($L1125)*$Y1125</f>
        <v/>
      </c>
      <c r="AB1125" s="41">
        <f>N($M1125)*$Y1125</f>
        <v/>
      </c>
      <c r="AC1125" s="41">
        <f>$AA1125*$Z1125</f>
        <v/>
      </c>
      <c r="AD1125" s="41">
        <f>$AA1125*BonusMonths/12</f>
        <v/>
      </c>
      <c r="AE1125" s="41">
        <f>($AA1125+SI_Gross*$AB1125)*IF($Q1125=1,SI_O,SI_E)</f>
        <v/>
      </c>
      <c r="AF1125" s="41">
        <f>IF($Q1125=1,0,$AA1125*EOSB)</f>
        <v/>
      </c>
      <c r="AG1125" s="41">
        <f>$AN1125*$W1125</f>
        <v/>
      </c>
      <c r="AH1125" s="41">
        <f>SUM($AA1125:$AG1125)</f>
        <v/>
      </c>
      <c r="AI1125" s="41">
        <f>12*($AM1125+$AN1125)</f>
        <v/>
      </c>
      <c r="AJ1125" s="41">
        <f>$AM1125*((IncMonth-1)+(13-IncMonth)*(1+$X1125))+12*$AN1125</f>
        <v/>
      </c>
      <c r="AK1125" s="41">
        <f>IF($R1125=1,N($L1125)+N($M1125),0)</f>
        <v/>
      </c>
      <c r="AL1125">
        <f>IF($C1125="","",IF(N($L1125)&lt;=0,"Basic salary missing",IF(ISNA(MATCH($C1125,Departments!$A$5:$A$54,0)),"Department not on Departments sheet",IF(AND($I1125&lt;&gt;"",NOT(ISNUMBER($I1125))),"Date of birth is text, not a date",IF(AND($K1125&lt;&gt;"",NOT(ISNUMBER($K1125))),"Contract end is text, not a date","")))))</f>
        <v/>
      </c>
      <c r="AM1125" s="41">
        <f>IF($R1125=0,0,N($L1125)*(1+$Z1125+BonusMonths/12+IF($Q1125=1,0,EOSB))+N($M1125)+(N($L1125)+SI_Gross*N($M1125))*IF($Q1125=1,SI_O,SI_E))</f>
        <v/>
      </c>
      <c r="AN1125" s="41">
        <f>IF($R1125=0,0,(IF($Q1125=1,MedO,MedE+Ticket)+Training)/12)</f>
        <v/>
      </c>
    </row>
    <row r="1126">
      <c r="I1126" s="35" t="n"/>
      <c r="J1126" s="35" t="n"/>
      <c r="K1126" s="35" t="n"/>
      <c r="L1126" s="36" t="n"/>
      <c r="M1126" s="36" t="n"/>
      <c r="P1126" s="37" t="n"/>
      <c r="Q1126" s="38">
        <f>IF($C1126="",0,IF(OR(LOWER(TRIM($G1126))="omani",LOWER(TRIM($G1126))="oman",LOWER(TRIM($G1126))="om",LOWER(TRIM($G1126))="local"),1,0))</f>
        <v/>
      </c>
      <c r="R1126" s="38">
        <f>IF($C1126="",0,IF(OR(ISNUMBER(SEARCH("resign",$N1126)),ISNUMBER(SEARCH("terminat",$N1126)),ISNUMBER(SEARCH("inactive",$N1126)),ISNUMBER(SEARCH("vacan",$N1126)),ISNUMBER(SEARCH("deceased",$N1126)),ISNUMBER(SEARCH("separated",$N1126))),0,1))</f>
        <v/>
      </c>
      <c r="S1126">
        <f>IF(OR($R1126=0,NOT(ISNUMBER($I1126))),"",IFERROR(DATEDIF($I1126,DATE(FY,1,1),"y"),""))</f>
        <v/>
      </c>
      <c r="T1126">
        <f>IF(OR($R1126=0,NOT(ISNUMBER($J1126))),"",IFERROR(DATEDIF($J1126,DATE(FY,1,1),"y"),0))</f>
        <v/>
      </c>
      <c r="U1126" s="38">
        <f>IF(OR($R1126=0,NOT(ISNUMBER($I1126))),0,IF(YEAR($I1126)+IF($Q1126=1,RetAgeO,RetAgeE)=FY,MONTH($I1126),IF(YEAR($I1126)+IF($Q1126=1,RetAgeO,RetAgeE)&lt;FY,1,0)))</f>
        <v/>
      </c>
      <c r="V1126" s="38">
        <f>IF(OR($R1126=0,NOT(ISNUMBER($K1126))),0,IF(YEAR($K1126)=FY,MONTH($K1126),IF(YEAR($K1126)&lt;FY,1,0)))</f>
        <v/>
      </c>
      <c r="W1126" s="38">
        <f>IF($R1126=0,0,MIN(12,IF(AND(ISNUMBER($O1126),$O1126&gt;=1,$O1126&lt;=12),INT($O1126),12),IF(AND(RetireExit="Yes",$U1126&gt;0),$U1126,12),IF(AND(ContractExit="Yes",$V1126&gt;0),$V1126,12)))</f>
        <v/>
      </c>
      <c r="X1126" s="37">
        <f>IF(ISNUMBER($P1126),$P1126,IncPct)</f>
        <v/>
      </c>
      <c r="Y1126" s="39">
        <f>IF($W1126=0,0,MAX(0,MIN($W1126,IncMonth-1))+MAX(0,$W1126-IncMonth+1)*(1+$X1126))</f>
        <v/>
      </c>
      <c r="Z1126" s="40">
        <f>IF($C1126="",0,IFERROR(INDEX(Departments!$B$5:$B$54,MATCH($C1126,Departments!$A$5:$A$54,0)),0))</f>
        <v/>
      </c>
      <c r="AA1126" s="41">
        <f>N($L1126)*$Y1126</f>
        <v/>
      </c>
      <c r="AB1126" s="41">
        <f>N($M1126)*$Y1126</f>
        <v/>
      </c>
      <c r="AC1126" s="41">
        <f>$AA1126*$Z1126</f>
        <v/>
      </c>
      <c r="AD1126" s="41">
        <f>$AA1126*BonusMonths/12</f>
        <v/>
      </c>
      <c r="AE1126" s="41">
        <f>($AA1126+SI_Gross*$AB1126)*IF($Q1126=1,SI_O,SI_E)</f>
        <v/>
      </c>
      <c r="AF1126" s="41">
        <f>IF($Q1126=1,0,$AA1126*EOSB)</f>
        <v/>
      </c>
      <c r="AG1126" s="41">
        <f>$AN1126*$W1126</f>
        <v/>
      </c>
      <c r="AH1126" s="41">
        <f>SUM($AA1126:$AG1126)</f>
        <v/>
      </c>
      <c r="AI1126" s="41">
        <f>12*($AM1126+$AN1126)</f>
        <v/>
      </c>
      <c r="AJ1126" s="41">
        <f>$AM1126*((IncMonth-1)+(13-IncMonth)*(1+$X1126))+12*$AN1126</f>
        <v/>
      </c>
      <c r="AK1126" s="41">
        <f>IF($R1126=1,N($L1126)+N($M1126),0)</f>
        <v/>
      </c>
      <c r="AL1126">
        <f>IF($C1126="","",IF(N($L1126)&lt;=0,"Basic salary missing",IF(ISNA(MATCH($C1126,Departments!$A$5:$A$54,0)),"Department not on Departments sheet",IF(AND($I1126&lt;&gt;"",NOT(ISNUMBER($I1126))),"Date of birth is text, not a date",IF(AND($K1126&lt;&gt;"",NOT(ISNUMBER($K1126))),"Contract end is text, not a date","")))))</f>
        <v/>
      </c>
      <c r="AM1126" s="41">
        <f>IF($R1126=0,0,N($L1126)*(1+$Z1126+BonusMonths/12+IF($Q1126=1,0,EOSB))+N($M1126)+(N($L1126)+SI_Gross*N($M1126))*IF($Q1126=1,SI_O,SI_E))</f>
        <v/>
      </c>
      <c r="AN1126" s="41">
        <f>IF($R1126=0,0,(IF($Q1126=1,MedO,MedE+Ticket)+Training)/12)</f>
        <v/>
      </c>
    </row>
    <row r="1127">
      <c r="I1127" s="35" t="n"/>
      <c r="J1127" s="35" t="n"/>
      <c r="K1127" s="35" t="n"/>
      <c r="L1127" s="36" t="n"/>
      <c r="M1127" s="36" t="n"/>
      <c r="P1127" s="37" t="n"/>
      <c r="Q1127" s="38">
        <f>IF($C1127="",0,IF(OR(LOWER(TRIM($G1127))="omani",LOWER(TRIM($G1127))="oman",LOWER(TRIM($G1127))="om",LOWER(TRIM($G1127))="local"),1,0))</f>
        <v/>
      </c>
      <c r="R1127" s="38">
        <f>IF($C1127="",0,IF(OR(ISNUMBER(SEARCH("resign",$N1127)),ISNUMBER(SEARCH("terminat",$N1127)),ISNUMBER(SEARCH("inactive",$N1127)),ISNUMBER(SEARCH("vacan",$N1127)),ISNUMBER(SEARCH("deceased",$N1127)),ISNUMBER(SEARCH("separated",$N1127))),0,1))</f>
        <v/>
      </c>
      <c r="S1127">
        <f>IF(OR($R1127=0,NOT(ISNUMBER($I1127))),"",IFERROR(DATEDIF($I1127,DATE(FY,1,1),"y"),""))</f>
        <v/>
      </c>
      <c r="T1127">
        <f>IF(OR($R1127=0,NOT(ISNUMBER($J1127))),"",IFERROR(DATEDIF($J1127,DATE(FY,1,1),"y"),0))</f>
        <v/>
      </c>
      <c r="U1127" s="38">
        <f>IF(OR($R1127=0,NOT(ISNUMBER($I1127))),0,IF(YEAR($I1127)+IF($Q1127=1,RetAgeO,RetAgeE)=FY,MONTH($I1127),IF(YEAR($I1127)+IF($Q1127=1,RetAgeO,RetAgeE)&lt;FY,1,0)))</f>
        <v/>
      </c>
      <c r="V1127" s="38">
        <f>IF(OR($R1127=0,NOT(ISNUMBER($K1127))),0,IF(YEAR($K1127)=FY,MONTH($K1127),IF(YEAR($K1127)&lt;FY,1,0)))</f>
        <v/>
      </c>
      <c r="W1127" s="38">
        <f>IF($R1127=0,0,MIN(12,IF(AND(ISNUMBER($O1127),$O1127&gt;=1,$O1127&lt;=12),INT($O1127),12),IF(AND(RetireExit="Yes",$U1127&gt;0),$U1127,12),IF(AND(ContractExit="Yes",$V1127&gt;0),$V1127,12)))</f>
        <v/>
      </c>
      <c r="X1127" s="37">
        <f>IF(ISNUMBER($P1127),$P1127,IncPct)</f>
        <v/>
      </c>
      <c r="Y1127" s="39">
        <f>IF($W1127=0,0,MAX(0,MIN($W1127,IncMonth-1))+MAX(0,$W1127-IncMonth+1)*(1+$X1127))</f>
        <v/>
      </c>
      <c r="Z1127" s="40">
        <f>IF($C1127="",0,IFERROR(INDEX(Departments!$B$5:$B$54,MATCH($C1127,Departments!$A$5:$A$54,0)),0))</f>
        <v/>
      </c>
      <c r="AA1127" s="41">
        <f>N($L1127)*$Y1127</f>
        <v/>
      </c>
      <c r="AB1127" s="41">
        <f>N($M1127)*$Y1127</f>
        <v/>
      </c>
      <c r="AC1127" s="41">
        <f>$AA1127*$Z1127</f>
        <v/>
      </c>
      <c r="AD1127" s="41">
        <f>$AA1127*BonusMonths/12</f>
        <v/>
      </c>
      <c r="AE1127" s="41">
        <f>($AA1127+SI_Gross*$AB1127)*IF($Q1127=1,SI_O,SI_E)</f>
        <v/>
      </c>
      <c r="AF1127" s="41">
        <f>IF($Q1127=1,0,$AA1127*EOSB)</f>
        <v/>
      </c>
      <c r="AG1127" s="41">
        <f>$AN1127*$W1127</f>
        <v/>
      </c>
      <c r="AH1127" s="41">
        <f>SUM($AA1127:$AG1127)</f>
        <v/>
      </c>
      <c r="AI1127" s="41">
        <f>12*($AM1127+$AN1127)</f>
        <v/>
      </c>
      <c r="AJ1127" s="41">
        <f>$AM1127*((IncMonth-1)+(13-IncMonth)*(1+$X1127))+12*$AN1127</f>
        <v/>
      </c>
      <c r="AK1127" s="41">
        <f>IF($R1127=1,N($L1127)+N($M1127),0)</f>
        <v/>
      </c>
      <c r="AL1127">
        <f>IF($C1127="","",IF(N($L1127)&lt;=0,"Basic salary missing",IF(ISNA(MATCH($C1127,Departments!$A$5:$A$54,0)),"Department not on Departments sheet",IF(AND($I1127&lt;&gt;"",NOT(ISNUMBER($I1127))),"Date of birth is text, not a date",IF(AND($K1127&lt;&gt;"",NOT(ISNUMBER($K1127))),"Contract end is text, not a date","")))))</f>
        <v/>
      </c>
      <c r="AM1127" s="41">
        <f>IF($R1127=0,0,N($L1127)*(1+$Z1127+BonusMonths/12+IF($Q1127=1,0,EOSB))+N($M1127)+(N($L1127)+SI_Gross*N($M1127))*IF($Q1127=1,SI_O,SI_E))</f>
        <v/>
      </c>
      <c r="AN1127" s="41">
        <f>IF($R1127=0,0,(IF($Q1127=1,MedO,MedE+Ticket)+Training)/12)</f>
        <v/>
      </c>
    </row>
    <row r="1128">
      <c r="I1128" s="35" t="n"/>
      <c r="J1128" s="35" t="n"/>
      <c r="K1128" s="35" t="n"/>
      <c r="L1128" s="36" t="n"/>
      <c r="M1128" s="36" t="n"/>
      <c r="P1128" s="37" t="n"/>
      <c r="Q1128" s="38">
        <f>IF($C1128="",0,IF(OR(LOWER(TRIM($G1128))="omani",LOWER(TRIM($G1128))="oman",LOWER(TRIM($G1128))="om",LOWER(TRIM($G1128))="local"),1,0))</f>
        <v/>
      </c>
      <c r="R1128" s="38">
        <f>IF($C1128="",0,IF(OR(ISNUMBER(SEARCH("resign",$N1128)),ISNUMBER(SEARCH("terminat",$N1128)),ISNUMBER(SEARCH("inactive",$N1128)),ISNUMBER(SEARCH("vacan",$N1128)),ISNUMBER(SEARCH("deceased",$N1128)),ISNUMBER(SEARCH("separated",$N1128))),0,1))</f>
        <v/>
      </c>
      <c r="S1128">
        <f>IF(OR($R1128=0,NOT(ISNUMBER($I1128))),"",IFERROR(DATEDIF($I1128,DATE(FY,1,1),"y"),""))</f>
        <v/>
      </c>
      <c r="T1128">
        <f>IF(OR($R1128=0,NOT(ISNUMBER($J1128))),"",IFERROR(DATEDIF($J1128,DATE(FY,1,1),"y"),0))</f>
        <v/>
      </c>
      <c r="U1128" s="38">
        <f>IF(OR($R1128=0,NOT(ISNUMBER($I1128))),0,IF(YEAR($I1128)+IF($Q1128=1,RetAgeO,RetAgeE)=FY,MONTH($I1128),IF(YEAR($I1128)+IF($Q1128=1,RetAgeO,RetAgeE)&lt;FY,1,0)))</f>
        <v/>
      </c>
      <c r="V1128" s="38">
        <f>IF(OR($R1128=0,NOT(ISNUMBER($K1128))),0,IF(YEAR($K1128)=FY,MONTH($K1128),IF(YEAR($K1128)&lt;FY,1,0)))</f>
        <v/>
      </c>
      <c r="W1128" s="38">
        <f>IF($R1128=0,0,MIN(12,IF(AND(ISNUMBER($O1128),$O1128&gt;=1,$O1128&lt;=12),INT($O1128),12),IF(AND(RetireExit="Yes",$U1128&gt;0),$U1128,12),IF(AND(ContractExit="Yes",$V1128&gt;0),$V1128,12)))</f>
        <v/>
      </c>
      <c r="X1128" s="37">
        <f>IF(ISNUMBER($P1128),$P1128,IncPct)</f>
        <v/>
      </c>
      <c r="Y1128" s="39">
        <f>IF($W1128=0,0,MAX(0,MIN($W1128,IncMonth-1))+MAX(0,$W1128-IncMonth+1)*(1+$X1128))</f>
        <v/>
      </c>
      <c r="Z1128" s="40">
        <f>IF($C1128="",0,IFERROR(INDEX(Departments!$B$5:$B$54,MATCH($C1128,Departments!$A$5:$A$54,0)),0))</f>
        <v/>
      </c>
      <c r="AA1128" s="41">
        <f>N($L1128)*$Y1128</f>
        <v/>
      </c>
      <c r="AB1128" s="41">
        <f>N($M1128)*$Y1128</f>
        <v/>
      </c>
      <c r="AC1128" s="41">
        <f>$AA1128*$Z1128</f>
        <v/>
      </c>
      <c r="AD1128" s="41">
        <f>$AA1128*BonusMonths/12</f>
        <v/>
      </c>
      <c r="AE1128" s="41">
        <f>($AA1128+SI_Gross*$AB1128)*IF($Q1128=1,SI_O,SI_E)</f>
        <v/>
      </c>
      <c r="AF1128" s="41">
        <f>IF($Q1128=1,0,$AA1128*EOSB)</f>
        <v/>
      </c>
      <c r="AG1128" s="41">
        <f>$AN1128*$W1128</f>
        <v/>
      </c>
      <c r="AH1128" s="41">
        <f>SUM($AA1128:$AG1128)</f>
        <v/>
      </c>
      <c r="AI1128" s="41">
        <f>12*($AM1128+$AN1128)</f>
        <v/>
      </c>
      <c r="AJ1128" s="41">
        <f>$AM1128*((IncMonth-1)+(13-IncMonth)*(1+$X1128))+12*$AN1128</f>
        <v/>
      </c>
      <c r="AK1128" s="41">
        <f>IF($R1128=1,N($L1128)+N($M1128),0)</f>
        <v/>
      </c>
      <c r="AL1128">
        <f>IF($C1128="","",IF(N($L1128)&lt;=0,"Basic salary missing",IF(ISNA(MATCH($C1128,Departments!$A$5:$A$54,0)),"Department not on Departments sheet",IF(AND($I1128&lt;&gt;"",NOT(ISNUMBER($I1128))),"Date of birth is text, not a date",IF(AND($K1128&lt;&gt;"",NOT(ISNUMBER($K1128))),"Contract end is text, not a date","")))))</f>
        <v/>
      </c>
      <c r="AM1128" s="41">
        <f>IF($R1128=0,0,N($L1128)*(1+$Z1128+BonusMonths/12+IF($Q1128=1,0,EOSB))+N($M1128)+(N($L1128)+SI_Gross*N($M1128))*IF($Q1128=1,SI_O,SI_E))</f>
        <v/>
      </c>
      <c r="AN1128" s="41">
        <f>IF($R1128=0,0,(IF($Q1128=1,MedO,MedE+Ticket)+Training)/12)</f>
        <v/>
      </c>
    </row>
    <row r="1129">
      <c r="I1129" s="35" t="n"/>
      <c r="J1129" s="35" t="n"/>
      <c r="K1129" s="35" t="n"/>
      <c r="L1129" s="36" t="n"/>
      <c r="M1129" s="36" t="n"/>
      <c r="P1129" s="37" t="n"/>
      <c r="Q1129" s="38">
        <f>IF($C1129="",0,IF(OR(LOWER(TRIM($G1129))="omani",LOWER(TRIM($G1129))="oman",LOWER(TRIM($G1129))="om",LOWER(TRIM($G1129))="local"),1,0))</f>
        <v/>
      </c>
      <c r="R1129" s="38">
        <f>IF($C1129="",0,IF(OR(ISNUMBER(SEARCH("resign",$N1129)),ISNUMBER(SEARCH("terminat",$N1129)),ISNUMBER(SEARCH("inactive",$N1129)),ISNUMBER(SEARCH("vacan",$N1129)),ISNUMBER(SEARCH("deceased",$N1129)),ISNUMBER(SEARCH("separated",$N1129))),0,1))</f>
        <v/>
      </c>
      <c r="S1129">
        <f>IF(OR($R1129=0,NOT(ISNUMBER($I1129))),"",IFERROR(DATEDIF($I1129,DATE(FY,1,1),"y"),""))</f>
        <v/>
      </c>
      <c r="T1129">
        <f>IF(OR($R1129=0,NOT(ISNUMBER($J1129))),"",IFERROR(DATEDIF($J1129,DATE(FY,1,1),"y"),0))</f>
        <v/>
      </c>
      <c r="U1129" s="38">
        <f>IF(OR($R1129=0,NOT(ISNUMBER($I1129))),0,IF(YEAR($I1129)+IF($Q1129=1,RetAgeO,RetAgeE)=FY,MONTH($I1129),IF(YEAR($I1129)+IF($Q1129=1,RetAgeO,RetAgeE)&lt;FY,1,0)))</f>
        <v/>
      </c>
      <c r="V1129" s="38">
        <f>IF(OR($R1129=0,NOT(ISNUMBER($K1129))),0,IF(YEAR($K1129)=FY,MONTH($K1129),IF(YEAR($K1129)&lt;FY,1,0)))</f>
        <v/>
      </c>
      <c r="W1129" s="38">
        <f>IF($R1129=0,0,MIN(12,IF(AND(ISNUMBER($O1129),$O1129&gt;=1,$O1129&lt;=12),INT($O1129),12),IF(AND(RetireExit="Yes",$U1129&gt;0),$U1129,12),IF(AND(ContractExit="Yes",$V1129&gt;0),$V1129,12)))</f>
        <v/>
      </c>
      <c r="X1129" s="37">
        <f>IF(ISNUMBER($P1129),$P1129,IncPct)</f>
        <v/>
      </c>
      <c r="Y1129" s="39">
        <f>IF($W1129=0,0,MAX(0,MIN($W1129,IncMonth-1))+MAX(0,$W1129-IncMonth+1)*(1+$X1129))</f>
        <v/>
      </c>
      <c r="Z1129" s="40">
        <f>IF($C1129="",0,IFERROR(INDEX(Departments!$B$5:$B$54,MATCH($C1129,Departments!$A$5:$A$54,0)),0))</f>
        <v/>
      </c>
      <c r="AA1129" s="41">
        <f>N($L1129)*$Y1129</f>
        <v/>
      </c>
      <c r="AB1129" s="41">
        <f>N($M1129)*$Y1129</f>
        <v/>
      </c>
      <c r="AC1129" s="41">
        <f>$AA1129*$Z1129</f>
        <v/>
      </c>
      <c r="AD1129" s="41">
        <f>$AA1129*BonusMonths/12</f>
        <v/>
      </c>
      <c r="AE1129" s="41">
        <f>($AA1129+SI_Gross*$AB1129)*IF($Q1129=1,SI_O,SI_E)</f>
        <v/>
      </c>
      <c r="AF1129" s="41">
        <f>IF($Q1129=1,0,$AA1129*EOSB)</f>
        <v/>
      </c>
      <c r="AG1129" s="41">
        <f>$AN1129*$W1129</f>
        <v/>
      </c>
      <c r="AH1129" s="41">
        <f>SUM($AA1129:$AG1129)</f>
        <v/>
      </c>
      <c r="AI1129" s="41">
        <f>12*($AM1129+$AN1129)</f>
        <v/>
      </c>
      <c r="AJ1129" s="41">
        <f>$AM1129*((IncMonth-1)+(13-IncMonth)*(1+$X1129))+12*$AN1129</f>
        <v/>
      </c>
      <c r="AK1129" s="41">
        <f>IF($R1129=1,N($L1129)+N($M1129),0)</f>
        <v/>
      </c>
      <c r="AL1129">
        <f>IF($C1129="","",IF(N($L1129)&lt;=0,"Basic salary missing",IF(ISNA(MATCH($C1129,Departments!$A$5:$A$54,0)),"Department not on Departments sheet",IF(AND($I1129&lt;&gt;"",NOT(ISNUMBER($I1129))),"Date of birth is text, not a date",IF(AND($K1129&lt;&gt;"",NOT(ISNUMBER($K1129))),"Contract end is text, not a date","")))))</f>
        <v/>
      </c>
      <c r="AM1129" s="41">
        <f>IF($R1129=0,0,N($L1129)*(1+$Z1129+BonusMonths/12+IF($Q1129=1,0,EOSB))+N($M1129)+(N($L1129)+SI_Gross*N($M1129))*IF($Q1129=1,SI_O,SI_E))</f>
        <v/>
      </c>
      <c r="AN1129" s="41">
        <f>IF($R1129=0,0,(IF($Q1129=1,MedO,MedE+Ticket)+Training)/12)</f>
        <v/>
      </c>
    </row>
    <row r="1130">
      <c r="I1130" s="35" t="n"/>
      <c r="J1130" s="35" t="n"/>
      <c r="K1130" s="35" t="n"/>
      <c r="L1130" s="36" t="n"/>
      <c r="M1130" s="36" t="n"/>
      <c r="P1130" s="37" t="n"/>
      <c r="Q1130" s="38">
        <f>IF($C1130="",0,IF(OR(LOWER(TRIM($G1130))="omani",LOWER(TRIM($G1130))="oman",LOWER(TRIM($G1130))="om",LOWER(TRIM($G1130))="local"),1,0))</f>
        <v/>
      </c>
      <c r="R1130" s="38">
        <f>IF($C1130="",0,IF(OR(ISNUMBER(SEARCH("resign",$N1130)),ISNUMBER(SEARCH("terminat",$N1130)),ISNUMBER(SEARCH("inactive",$N1130)),ISNUMBER(SEARCH("vacan",$N1130)),ISNUMBER(SEARCH("deceased",$N1130)),ISNUMBER(SEARCH("separated",$N1130))),0,1))</f>
        <v/>
      </c>
      <c r="S1130">
        <f>IF(OR($R1130=0,NOT(ISNUMBER($I1130))),"",IFERROR(DATEDIF($I1130,DATE(FY,1,1),"y"),""))</f>
        <v/>
      </c>
      <c r="T1130">
        <f>IF(OR($R1130=0,NOT(ISNUMBER($J1130))),"",IFERROR(DATEDIF($J1130,DATE(FY,1,1),"y"),0))</f>
        <v/>
      </c>
      <c r="U1130" s="38">
        <f>IF(OR($R1130=0,NOT(ISNUMBER($I1130))),0,IF(YEAR($I1130)+IF($Q1130=1,RetAgeO,RetAgeE)=FY,MONTH($I1130),IF(YEAR($I1130)+IF($Q1130=1,RetAgeO,RetAgeE)&lt;FY,1,0)))</f>
        <v/>
      </c>
      <c r="V1130" s="38">
        <f>IF(OR($R1130=0,NOT(ISNUMBER($K1130))),0,IF(YEAR($K1130)=FY,MONTH($K1130),IF(YEAR($K1130)&lt;FY,1,0)))</f>
        <v/>
      </c>
      <c r="W1130" s="38">
        <f>IF($R1130=0,0,MIN(12,IF(AND(ISNUMBER($O1130),$O1130&gt;=1,$O1130&lt;=12),INT($O1130),12),IF(AND(RetireExit="Yes",$U1130&gt;0),$U1130,12),IF(AND(ContractExit="Yes",$V1130&gt;0),$V1130,12)))</f>
        <v/>
      </c>
      <c r="X1130" s="37">
        <f>IF(ISNUMBER($P1130),$P1130,IncPct)</f>
        <v/>
      </c>
      <c r="Y1130" s="39">
        <f>IF($W1130=0,0,MAX(0,MIN($W1130,IncMonth-1))+MAX(0,$W1130-IncMonth+1)*(1+$X1130))</f>
        <v/>
      </c>
      <c r="Z1130" s="40">
        <f>IF($C1130="",0,IFERROR(INDEX(Departments!$B$5:$B$54,MATCH($C1130,Departments!$A$5:$A$54,0)),0))</f>
        <v/>
      </c>
      <c r="AA1130" s="41">
        <f>N($L1130)*$Y1130</f>
        <v/>
      </c>
      <c r="AB1130" s="41">
        <f>N($M1130)*$Y1130</f>
        <v/>
      </c>
      <c r="AC1130" s="41">
        <f>$AA1130*$Z1130</f>
        <v/>
      </c>
      <c r="AD1130" s="41">
        <f>$AA1130*BonusMonths/12</f>
        <v/>
      </c>
      <c r="AE1130" s="41">
        <f>($AA1130+SI_Gross*$AB1130)*IF($Q1130=1,SI_O,SI_E)</f>
        <v/>
      </c>
      <c r="AF1130" s="41">
        <f>IF($Q1130=1,0,$AA1130*EOSB)</f>
        <v/>
      </c>
      <c r="AG1130" s="41">
        <f>$AN1130*$W1130</f>
        <v/>
      </c>
      <c r="AH1130" s="41">
        <f>SUM($AA1130:$AG1130)</f>
        <v/>
      </c>
      <c r="AI1130" s="41">
        <f>12*($AM1130+$AN1130)</f>
        <v/>
      </c>
      <c r="AJ1130" s="41">
        <f>$AM1130*((IncMonth-1)+(13-IncMonth)*(1+$X1130))+12*$AN1130</f>
        <v/>
      </c>
      <c r="AK1130" s="41">
        <f>IF($R1130=1,N($L1130)+N($M1130),0)</f>
        <v/>
      </c>
      <c r="AL1130">
        <f>IF($C1130="","",IF(N($L1130)&lt;=0,"Basic salary missing",IF(ISNA(MATCH($C1130,Departments!$A$5:$A$54,0)),"Department not on Departments sheet",IF(AND($I1130&lt;&gt;"",NOT(ISNUMBER($I1130))),"Date of birth is text, not a date",IF(AND($K1130&lt;&gt;"",NOT(ISNUMBER($K1130))),"Contract end is text, not a date","")))))</f>
        <v/>
      </c>
      <c r="AM1130" s="41">
        <f>IF($R1130=0,0,N($L1130)*(1+$Z1130+BonusMonths/12+IF($Q1130=1,0,EOSB))+N($M1130)+(N($L1130)+SI_Gross*N($M1130))*IF($Q1130=1,SI_O,SI_E))</f>
        <v/>
      </c>
      <c r="AN1130" s="41">
        <f>IF($R1130=0,0,(IF($Q1130=1,MedO,MedE+Ticket)+Training)/12)</f>
        <v/>
      </c>
    </row>
    <row r="1131">
      <c r="I1131" s="35" t="n"/>
      <c r="J1131" s="35" t="n"/>
      <c r="K1131" s="35" t="n"/>
      <c r="L1131" s="36" t="n"/>
      <c r="M1131" s="36" t="n"/>
      <c r="P1131" s="37" t="n"/>
      <c r="Q1131" s="38">
        <f>IF($C1131="",0,IF(OR(LOWER(TRIM($G1131))="omani",LOWER(TRIM($G1131))="oman",LOWER(TRIM($G1131))="om",LOWER(TRIM($G1131))="local"),1,0))</f>
        <v/>
      </c>
      <c r="R1131" s="38">
        <f>IF($C1131="",0,IF(OR(ISNUMBER(SEARCH("resign",$N1131)),ISNUMBER(SEARCH("terminat",$N1131)),ISNUMBER(SEARCH("inactive",$N1131)),ISNUMBER(SEARCH("vacan",$N1131)),ISNUMBER(SEARCH("deceased",$N1131)),ISNUMBER(SEARCH("separated",$N1131))),0,1))</f>
        <v/>
      </c>
      <c r="S1131">
        <f>IF(OR($R1131=0,NOT(ISNUMBER($I1131))),"",IFERROR(DATEDIF($I1131,DATE(FY,1,1),"y"),""))</f>
        <v/>
      </c>
      <c r="T1131">
        <f>IF(OR($R1131=0,NOT(ISNUMBER($J1131))),"",IFERROR(DATEDIF($J1131,DATE(FY,1,1),"y"),0))</f>
        <v/>
      </c>
      <c r="U1131" s="38">
        <f>IF(OR($R1131=0,NOT(ISNUMBER($I1131))),0,IF(YEAR($I1131)+IF($Q1131=1,RetAgeO,RetAgeE)=FY,MONTH($I1131),IF(YEAR($I1131)+IF($Q1131=1,RetAgeO,RetAgeE)&lt;FY,1,0)))</f>
        <v/>
      </c>
      <c r="V1131" s="38">
        <f>IF(OR($R1131=0,NOT(ISNUMBER($K1131))),0,IF(YEAR($K1131)=FY,MONTH($K1131),IF(YEAR($K1131)&lt;FY,1,0)))</f>
        <v/>
      </c>
      <c r="W1131" s="38">
        <f>IF($R1131=0,0,MIN(12,IF(AND(ISNUMBER($O1131),$O1131&gt;=1,$O1131&lt;=12),INT($O1131),12),IF(AND(RetireExit="Yes",$U1131&gt;0),$U1131,12),IF(AND(ContractExit="Yes",$V1131&gt;0),$V1131,12)))</f>
        <v/>
      </c>
      <c r="X1131" s="37">
        <f>IF(ISNUMBER($P1131),$P1131,IncPct)</f>
        <v/>
      </c>
      <c r="Y1131" s="39">
        <f>IF($W1131=0,0,MAX(0,MIN($W1131,IncMonth-1))+MAX(0,$W1131-IncMonth+1)*(1+$X1131))</f>
        <v/>
      </c>
      <c r="Z1131" s="40">
        <f>IF($C1131="",0,IFERROR(INDEX(Departments!$B$5:$B$54,MATCH($C1131,Departments!$A$5:$A$54,0)),0))</f>
        <v/>
      </c>
      <c r="AA1131" s="41">
        <f>N($L1131)*$Y1131</f>
        <v/>
      </c>
      <c r="AB1131" s="41">
        <f>N($M1131)*$Y1131</f>
        <v/>
      </c>
      <c r="AC1131" s="41">
        <f>$AA1131*$Z1131</f>
        <v/>
      </c>
      <c r="AD1131" s="41">
        <f>$AA1131*BonusMonths/12</f>
        <v/>
      </c>
      <c r="AE1131" s="41">
        <f>($AA1131+SI_Gross*$AB1131)*IF($Q1131=1,SI_O,SI_E)</f>
        <v/>
      </c>
      <c r="AF1131" s="41">
        <f>IF($Q1131=1,0,$AA1131*EOSB)</f>
        <v/>
      </c>
      <c r="AG1131" s="41">
        <f>$AN1131*$W1131</f>
        <v/>
      </c>
      <c r="AH1131" s="41">
        <f>SUM($AA1131:$AG1131)</f>
        <v/>
      </c>
      <c r="AI1131" s="41">
        <f>12*($AM1131+$AN1131)</f>
        <v/>
      </c>
      <c r="AJ1131" s="41">
        <f>$AM1131*((IncMonth-1)+(13-IncMonth)*(1+$X1131))+12*$AN1131</f>
        <v/>
      </c>
      <c r="AK1131" s="41">
        <f>IF($R1131=1,N($L1131)+N($M1131),0)</f>
        <v/>
      </c>
      <c r="AL1131">
        <f>IF($C1131="","",IF(N($L1131)&lt;=0,"Basic salary missing",IF(ISNA(MATCH($C1131,Departments!$A$5:$A$54,0)),"Department not on Departments sheet",IF(AND($I1131&lt;&gt;"",NOT(ISNUMBER($I1131))),"Date of birth is text, not a date",IF(AND($K1131&lt;&gt;"",NOT(ISNUMBER($K1131))),"Contract end is text, not a date","")))))</f>
        <v/>
      </c>
      <c r="AM1131" s="41">
        <f>IF($R1131=0,0,N($L1131)*(1+$Z1131+BonusMonths/12+IF($Q1131=1,0,EOSB))+N($M1131)+(N($L1131)+SI_Gross*N($M1131))*IF($Q1131=1,SI_O,SI_E))</f>
        <v/>
      </c>
      <c r="AN1131" s="41">
        <f>IF($R1131=0,0,(IF($Q1131=1,MedO,MedE+Ticket)+Training)/12)</f>
        <v/>
      </c>
    </row>
    <row r="1132">
      <c r="I1132" s="35" t="n"/>
      <c r="J1132" s="35" t="n"/>
      <c r="K1132" s="35" t="n"/>
      <c r="L1132" s="36" t="n"/>
      <c r="M1132" s="36" t="n"/>
      <c r="P1132" s="37" t="n"/>
      <c r="Q1132" s="38">
        <f>IF($C1132="",0,IF(OR(LOWER(TRIM($G1132))="omani",LOWER(TRIM($G1132))="oman",LOWER(TRIM($G1132))="om",LOWER(TRIM($G1132))="local"),1,0))</f>
        <v/>
      </c>
      <c r="R1132" s="38">
        <f>IF($C1132="",0,IF(OR(ISNUMBER(SEARCH("resign",$N1132)),ISNUMBER(SEARCH("terminat",$N1132)),ISNUMBER(SEARCH("inactive",$N1132)),ISNUMBER(SEARCH("vacan",$N1132)),ISNUMBER(SEARCH("deceased",$N1132)),ISNUMBER(SEARCH("separated",$N1132))),0,1))</f>
        <v/>
      </c>
      <c r="S1132">
        <f>IF(OR($R1132=0,NOT(ISNUMBER($I1132))),"",IFERROR(DATEDIF($I1132,DATE(FY,1,1),"y"),""))</f>
        <v/>
      </c>
      <c r="T1132">
        <f>IF(OR($R1132=0,NOT(ISNUMBER($J1132))),"",IFERROR(DATEDIF($J1132,DATE(FY,1,1),"y"),0))</f>
        <v/>
      </c>
      <c r="U1132" s="38">
        <f>IF(OR($R1132=0,NOT(ISNUMBER($I1132))),0,IF(YEAR($I1132)+IF($Q1132=1,RetAgeO,RetAgeE)=FY,MONTH($I1132),IF(YEAR($I1132)+IF($Q1132=1,RetAgeO,RetAgeE)&lt;FY,1,0)))</f>
        <v/>
      </c>
      <c r="V1132" s="38">
        <f>IF(OR($R1132=0,NOT(ISNUMBER($K1132))),0,IF(YEAR($K1132)=FY,MONTH($K1132),IF(YEAR($K1132)&lt;FY,1,0)))</f>
        <v/>
      </c>
      <c r="W1132" s="38">
        <f>IF($R1132=0,0,MIN(12,IF(AND(ISNUMBER($O1132),$O1132&gt;=1,$O1132&lt;=12),INT($O1132),12),IF(AND(RetireExit="Yes",$U1132&gt;0),$U1132,12),IF(AND(ContractExit="Yes",$V1132&gt;0),$V1132,12)))</f>
        <v/>
      </c>
      <c r="X1132" s="37">
        <f>IF(ISNUMBER($P1132),$P1132,IncPct)</f>
        <v/>
      </c>
      <c r="Y1132" s="39">
        <f>IF($W1132=0,0,MAX(0,MIN($W1132,IncMonth-1))+MAX(0,$W1132-IncMonth+1)*(1+$X1132))</f>
        <v/>
      </c>
      <c r="Z1132" s="40">
        <f>IF($C1132="",0,IFERROR(INDEX(Departments!$B$5:$B$54,MATCH($C1132,Departments!$A$5:$A$54,0)),0))</f>
        <v/>
      </c>
      <c r="AA1132" s="41">
        <f>N($L1132)*$Y1132</f>
        <v/>
      </c>
      <c r="AB1132" s="41">
        <f>N($M1132)*$Y1132</f>
        <v/>
      </c>
      <c r="AC1132" s="41">
        <f>$AA1132*$Z1132</f>
        <v/>
      </c>
      <c r="AD1132" s="41">
        <f>$AA1132*BonusMonths/12</f>
        <v/>
      </c>
      <c r="AE1132" s="41">
        <f>($AA1132+SI_Gross*$AB1132)*IF($Q1132=1,SI_O,SI_E)</f>
        <v/>
      </c>
      <c r="AF1132" s="41">
        <f>IF($Q1132=1,0,$AA1132*EOSB)</f>
        <v/>
      </c>
      <c r="AG1132" s="41">
        <f>$AN1132*$W1132</f>
        <v/>
      </c>
      <c r="AH1132" s="41">
        <f>SUM($AA1132:$AG1132)</f>
        <v/>
      </c>
      <c r="AI1132" s="41">
        <f>12*($AM1132+$AN1132)</f>
        <v/>
      </c>
      <c r="AJ1132" s="41">
        <f>$AM1132*((IncMonth-1)+(13-IncMonth)*(1+$X1132))+12*$AN1132</f>
        <v/>
      </c>
      <c r="AK1132" s="41">
        <f>IF($R1132=1,N($L1132)+N($M1132),0)</f>
        <v/>
      </c>
      <c r="AL1132">
        <f>IF($C1132="","",IF(N($L1132)&lt;=0,"Basic salary missing",IF(ISNA(MATCH($C1132,Departments!$A$5:$A$54,0)),"Department not on Departments sheet",IF(AND($I1132&lt;&gt;"",NOT(ISNUMBER($I1132))),"Date of birth is text, not a date",IF(AND($K1132&lt;&gt;"",NOT(ISNUMBER($K1132))),"Contract end is text, not a date","")))))</f>
        <v/>
      </c>
      <c r="AM1132" s="41">
        <f>IF($R1132=0,0,N($L1132)*(1+$Z1132+BonusMonths/12+IF($Q1132=1,0,EOSB))+N($M1132)+(N($L1132)+SI_Gross*N($M1132))*IF($Q1132=1,SI_O,SI_E))</f>
        <v/>
      </c>
      <c r="AN1132" s="41">
        <f>IF($R1132=0,0,(IF($Q1132=1,MedO,MedE+Ticket)+Training)/12)</f>
        <v/>
      </c>
    </row>
    <row r="1133">
      <c r="I1133" s="35" t="n"/>
      <c r="J1133" s="35" t="n"/>
      <c r="K1133" s="35" t="n"/>
      <c r="L1133" s="36" t="n"/>
      <c r="M1133" s="36" t="n"/>
      <c r="P1133" s="37" t="n"/>
      <c r="Q1133" s="38">
        <f>IF($C1133="",0,IF(OR(LOWER(TRIM($G1133))="omani",LOWER(TRIM($G1133))="oman",LOWER(TRIM($G1133))="om",LOWER(TRIM($G1133))="local"),1,0))</f>
        <v/>
      </c>
      <c r="R1133" s="38">
        <f>IF($C1133="",0,IF(OR(ISNUMBER(SEARCH("resign",$N1133)),ISNUMBER(SEARCH("terminat",$N1133)),ISNUMBER(SEARCH("inactive",$N1133)),ISNUMBER(SEARCH("vacan",$N1133)),ISNUMBER(SEARCH("deceased",$N1133)),ISNUMBER(SEARCH("separated",$N1133))),0,1))</f>
        <v/>
      </c>
      <c r="S1133">
        <f>IF(OR($R1133=0,NOT(ISNUMBER($I1133))),"",IFERROR(DATEDIF($I1133,DATE(FY,1,1),"y"),""))</f>
        <v/>
      </c>
      <c r="T1133">
        <f>IF(OR($R1133=0,NOT(ISNUMBER($J1133))),"",IFERROR(DATEDIF($J1133,DATE(FY,1,1),"y"),0))</f>
        <v/>
      </c>
      <c r="U1133" s="38">
        <f>IF(OR($R1133=0,NOT(ISNUMBER($I1133))),0,IF(YEAR($I1133)+IF($Q1133=1,RetAgeO,RetAgeE)=FY,MONTH($I1133),IF(YEAR($I1133)+IF($Q1133=1,RetAgeO,RetAgeE)&lt;FY,1,0)))</f>
        <v/>
      </c>
      <c r="V1133" s="38">
        <f>IF(OR($R1133=0,NOT(ISNUMBER($K1133))),0,IF(YEAR($K1133)=FY,MONTH($K1133),IF(YEAR($K1133)&lt;FY,1,0)))</f>
        <v/>
      </c>
      <c r="W1133" s="38">
        <f>IF($R1133=0,0,MIN(12,IF(AND(ISNUMBER($O1133),$O1133&gt;=1,$O1133&lt;=12),INT($O1133),12),IF(AND(RetireExit="Yes",$U1133&gt;0),$U1133,12),IF(AND(ContractExit="Yes",$V1133&gt;0),$V1133,12)))</f>
        <v/>
      </c>
      <c r="X1133" s="37">
        <f>IF(ISNUMBER($P1133),$P1133,IncPct)</f>
        <v/>
      </c>
      <c r="Y1133" s="39">
        <f>IF($W1133=0,0,MAX(0,MIN($W1133,IncMonth-1))+MAX(0,$W1133-IncMonth+1)*(1+$X1133))</f>
        <v/>
      </c>
      <c r="Z1133" s="40">
        <f>IF($C1133="",0,IFERROR(INDEX(Departments!$B$5:$B$54,MATCH($C1133,Departments!$A$5:$A$54,0)),0))</f>
        <v/>
      </c>
      <c r="AA1133" s="41">
        <f>N($L1133)*$Y1133</f>
        <v/>
      </c>
      <c r="AB1133" s="41">
        <f>N($M1133)*$Y1133</f>
        <v/>
      </c>
      <c r="AC1133" s="41">
        <f>$AA1133*$Z1133</f>
        <v/>
      </c>
      <c r="AD1133" s="41">
        <f>$AA1133*BonusMonths/12</f>
        <v/>
      </c>
      <c r="AE1133" s="41">
        <f>($AA1133+SI_Gross*$AB1133)*IF($Q1133=1,SI_O,SI_E)</f>
        <v/>
      </c>
      <c r="AF1133" s="41">
        <f>IF($Q1133=1,0,$AA1133*EOSB)</f>
        <v/>
      </c>
      <c r="AG1133" s="41">
        <f>$AN1133*$W1133</f>
        <v/>
      </c>
      <c r="AH1133" s="41">
        <f>SUM($AA1133:$AG1133)</f>
        <v/>
      </c>
      <c r="AI1133" s="41">
        <f>12*($AM1133+$AN1133)</f>
        <v/>
      </c>
      <c r="AJ1133" s="41">
        <f>$AM1133*((IncMonth-1)+(13-IncMonth)*(1+$X1133))+12*$AN1133</f>
        <v/>
      </c>
      <c r="AK1133" s="41">
        <f>IF($R1133=1,N($L1133)+N($M1133),0)</f>
        <v/>
      </c>
      <c r="AL1133">
        <f>IF($C1133="","",IF(N($L1133)&lt;=0,"Basic salary missing",IF(ISNA(MATCH($C1133,Departments!$A$5:$A$54,0)),"Department not on Departments sheet",IF(AND($I1133&lt;&gt;"",NOT(ISNUMBER($I1133))),"Date of birth is text, not a date",IF(AND($K1133&lt;&gt;"",NOT(ISNUMBER($K1133))),"Contract end is text, not a date","")))))</f>
        <v/>
      </c>
      <c r="AM1133" s="41">
        <f>IF($R1133=0,0,N($L1133)*(1+$Z1133+BonusMonths/12+IF($Q1133=1,0,EOSB))+N($M1133)+(N($L1133)+SI_Gross*N($M1133))*IF($Q1133=1,SI_O,SI_E))</f>
        <v/>
      </c>
      <c r="AN1133" s="41">
        <f>IF($R1133=0,0,(IF($Q1133=1,MedO,MedE+Ticket)+Training)/12)</f>
        <v/>
      </c>
    </row>
    <row r="1134">
      <c r="I1134" s="35" t="n"/>
      <c r="J1134" s="35" t="n"/>
      <c r="K1134" s="35" t="n"/>
      <c r="L1134" s="36" t="n"/>
      <c r="M1134" s="36" t="n"/>
      <c r="P1134" s="37" t="n"/>
      <c r="Q1134" s="38">
        <f>IF($C1134="",0,IF(OR(LOWER(TRIM($G1134))="omani",LOWER(TRIM($G1134))="oman",LOWER(TRIM($G1134))="om",LOWER(TRIM($G1134))="local"),1,0))</f>
        <v/>
      </c>
      <c r="R1134" s="38">
        <f>IF($C1134="",0,IF(OR(ISNUMBER(SEARCH("resign",$N1134)),ISNUMBER(SEARCH("terminat",$N1134)),ISNUMBER(SEARCH("inactive",$N1134)),ISNUMBER(SEARCH("vacan",$N1134)),ISNUMBER(SEARCH("deceased",$N1134)),ISNUMBER(SEARCH("separated",$N1134))),0,1))</f>
        <v/>
      </c>
      <c r="S1134">
        <f>IF(OR($R1134=0,NOT(ISNUMBER($I1134))),"",IFERROR(DATEDIF($I1134,DATE(FY,1,1),"y"),""))</f>
        <v/>
      </c>
      <c r="T1134">
        <f>IF(OR($R1134=0,NOT(ISNUMBER($J1134))),"",IFERROR(DATEDIF($J1134,DATE(FY,1,1),"y"),0))</f>
        <v/>
      </c>
      <c r="U1134" s="38">
        <f>IF(OR($R1134=0,NOT(ISNUMBER($I1134))),0,IF(YEAR($I1134)+IF($Q1134=1,RetAgeO,RetAgeE)=FY,MONTH($I1134),IF(YEAR($I1134)+IF($Q1134=1,RetAgeO,RetAgeE)&lt;FY,1,0)))</f>
        <v/>
      </c>
      <c r="V1134" s="38">
        <f>IF(OR($R1134=0,NOT(ISNUMBER($K1134))),0,IF(YEAR($K1134)=FY,MONTH($K1134),IF(YEAR($K1134)&lt;FY,1,0)))</f>
        <v/>
      </c>
      <c r="W1134" s="38">
        <f>IF($R1134=0,0,MIN(12,IF(AND(ISNUMBER($O1134),$O1134&gt;=1,$O1134&lt;=12),INT($O1134),12),IF(AND(RetireExit="Yes",$U1134&gt;0),$U1134,12),IF(AND(ContractExit="Yes",$V1134&gt;0),$V1134,12)))</f>
        <v/>
      </c>
      <c r="X1134" s="37">
        <f>IF(ISNUMBER($P1134),$P1134,IncPct)</f>
        <v/>
      </c>
      <c r="Y1134" s="39">
        <f>IF($W1134=0,0,MAX(0,MIN($W1134,IncMonth-1))+MAX(0,$W1134-IncMonth+1)*(1+$X1134))</f>
        <v/>
      </c>
      <c r="Z1134" s="40">
        <f>IF($C1134="",0,IFERROR(INDEX(Departments!$B$5:$B$54,MATCH($C1134,Departments!$A$5:$A$54,0)),0))</f>
        <v/>
      </c>
      <c r="AA1134" s="41">
        <f>N($L1134)*$Y1134</f>
        <v/>
      </c>
      <c r="AB1134" s="41">
        <f>N($M1134)*$Y1134</f>
        <v/>
      </c>
      <c r="AC1134" s="41">
        <f>$AA1134*$Z1134</f>
        <v/>
      </c>
      <c r="AD1134" s="41">
        <f>$AA1134*BonusMonths/12</f>
        <v/>
      </c>
      <c r="AE1134" s="41">
        <f>($AA1134+SI_Gross*$AB1134)*IF($Q1134=1,SI_O,SI_E)</f>
        <v/>
      </c>
      <c r="AF1134" s="41">
        <f>IF($Q1134=1,0,$AA1134*EOSB)</f>
        <v/>
      </c>
      <c r="AG1134" s="41">
        <f>$AN1134*$W1134</f>
        <v/>
      </c>
      <c r="AH1134" s="41">
        <f>SUM($AA1134:$AG1134)</f>
        <v/>
      </c>
      <c r="AI1134" s="41">
        <f>12*($AM1134+$AN1134)</f>
        <v/>
      </c>
      <c r="AJ1134" s="41">
        <f>$AM1134*((IncMonth-1)+(13-IncMonth)*(1+$X1134))+12*$AN1134</f>
        <v/>
      </c>
      <c r="AK1134" s="41">
        <f>IF($R1134=1,N($L1134)+N($M1134),0)</f>
        <v/>
      </c>
      <c r="AL1134">
        <f>IF($C1134="","",IF(N($L1134)&lt;=0,"Basic salary missing",IF(ISNA(MATCH($C1134,Departments!$A$5:$A$54,0)),"Department not on Departments sheet",IF(AND($I1134&lt;&gt;"",NOT(ISNUMBER($I1134))),"Date of birth is text, not a date",IF(AND($K1134&lt;&gt;"",NOT(ISNUMBER($K1134))),"Contract end is text, not a date","")))))</f>
        <v/>
      </c>
      <c r="AM1134" s="41">
        <f>IF($R1134=0,0,N($L1134)*(1+$Z1134+BonusMonths/12+IF($Q1134=1,0,EOSB))+N($M1134)+(N($L1134)+SI_Gross*N($M1134))*IF($Q1134=1,SI_O,SI_E))</f>
        <v/>
      </c>
      <c r="AN1134" s="41">
        <f>IF($R1134=0,0,(IF($Q1134=1,MedO,MedE+Ticket)+Training)/12)</f>
        <v/>
      </c>
    </row>
    <row r="1135">
      <c r="I1135" s="35" t="n"/>
      <c r="J1135" s="35" t="n"/>
      <c r="K1135" s="35" t="n"/>
      <c r="L1135" s="36" t="n"/>
      <c r="M1135" s="36" t="n"/>
      <c r="P1135" s="37" t="n"/>
      <c r="Q1135" s="38">
        <f>IF($C1135="",0,IF(OR(LOWER(TRIM($G1135))="omani",LOWER(TRIM($G1135))="oman",LOWER(TRIM($G1135))="om",LOWER(TRIM($G1135))="local"),1,0))</f>
        <v/>
      </c>
      <c r="R1135" s="38">
        <f>IF($C1135="",0,IF(OR(ISNUMBER(SEARCH("resign",$N1135)),ISNUMBER(SEARCH("terminat",$N1135)),ISNUMBER(SEARCH("inactive",$N1135)),ISNUMBER(SEARCH("vacan",$N1135)),ISNUMBER(SEARCH("deceased",$N1135)),ISNUMBER(SEARCH("separated",$N1135))),0,1))</f>
        <v/>
      </c>
      <c r="S1135">
        <f>IF(OR($R1135=0,NOT(ISNUMBER($I1135))),"",IFERROR(DATEDIF($I1135,DATE(FY,1,1),"y"),""))</f>
        <v/>
      </c>
      <c r="T1135">
        <f>IF(OR($R1135=0,NOT(ISNUMBER($J1135))),"",IFERROR(DATEDIF($J1135,DATE(FY,1,1),"y"),0))</f>
        <v/>
      </c>
      <c r="U1135" s="38">
        <f>IF(OR($R1135=0,NOT(ISNUMBER($I1135))),0,IF(YEAR($I1135)+IF($Q1135=1,RetAgeO,RetAgeE)=FY,MONTH($I1135),IF(YEAR($I1135)+IF($Q1135=1,RetAgeO,RetAgeE)&lt;FY,1,0)))</f>
        <v/>
      </c>
      <c r="V1135" s="38">
        <f>IF(OR($R1135=0,NOT(ISNUMBER($K1135))),0,IF(YEAR($K1135)=FY,MONTH($K1135),IF(YEAR($K1135)&lt;FY,1,0)))</f>
        <v/>
      </c>
      <c r="W1135" s="38">
        <f>IF($R1135=0,0,MIN(12,IF(AND(ISNUMBER($O1135),$O1135&gt;=1,$O1135&lt;=12),INT($O1135),12),IF(AND(RetireExit="Yes",$U1135&gt;0),$U1135,12),IF(AND(ContractExit="Yes",$V1135&gt;0),$V1135,12)))</f>
        <v/>
      </c>
      <c r="X1135" s="37">
        <f>IF(ISNUMBER($P1135),$P1135,IncPct)</f>
        <v/>
      </c>
      <c r="Y1135" s="39">
        <f>IF($W1135=0,0,MAX(0,MIN($W1135,IncMonth-1))+MAX(0,$W1135-IncMonth+1)*(1+$X1135))</f>
        <v/>
      </c>
      <c r="Z1135" s="40">
        <f>IF($C1135="",0,IFERROR(INDEX(Departments!$B$5:$B$54,MATCH($C1135,Departments!$A$5:$A$54,0)),0))</f>
        <v/>
      </c>
      <c r="AA1135" s="41">
        <f>N($L1135)*$Y1135</f>
        <v/>
      </c>
      <c r="AB1135" s="41">
        <f>N($M1135)*$Y1135</f>
        <v/>
      </c>
      <c r="AC1135" s="41">
        <f>$AA1135*$Z1135</f>
        <v/>
      </c>
      <c r="AD1135" s="41">
        <f>$AA1135*BonusMonths/12</f>
        <v/>
      </c>
      <c r="AE1135" s="41">
        <f>($AA1135+SI_Gross*$AB1135)*IF($Q1135=1,SI_O,SI_E)</f>
        <v/>
      </c>
      <c r="AF1135" s="41">
        <f>IF($Q1135=1,0,$AA1135*EOSB)</f>
        <v/>
      </c>
      <c r="AG1135" s="41">
        <f>$AN1135*$W1135</f>
        <v/>
      </c>
      <c r="AH1135" s="41">
        <f>SUM($AA1135:$AG1135)</f>
        <v/>
      </c>
      <c r="AI1135" s="41">
        <f>12*($AM1135+$AN1135)</f>
        <v/>
      </c>
      <c r="AJ1135" s="41">
        <f>$AM1135*((IncMonth-1)+(13-IncMonth)*(1+$X1135))+12*$AN1135</f>
        <v/>
      </c>
      <c r="AK1135" s="41">
        <f>IF($R1135=1,N($L1135)+N($M1135),0)</f>
        <v/>
      </c>
      <c r="AL1135">
        <f>IF($C1135="","",IF(N($L1135)&lt;=0,"Basic salary missing",IF(ISNA(MATCH($C1135,Departments!$A$5:$A$54,0)),"Department not on Departments sheet",IF(AND($I1135&lt;&gt;"",NOT(ISNUMBER($I1135))),"Date of birth is text, not a date",IF(AND($K1135&lt;&gt;"",NOT(ISNUMBER($K1135))),"Contract end is text, not a date","")))))</f>
        <v/>
      </c>
      <c r="AM1135" s="41">
        <f>IF($R1135=0,0,N($L1135)*(1+$Z1135+BonusMonths/12+IF($Q1135=1,0,EOSB))+N($M1135)+(N($L1135)+SI_Gross*N($M1135))*IF($Q1135=1,SI_O,SI_E))</f>
        <v/>
      </c>
      <c r="AN1135" s="41">
        <f>IF($R1135=0,0,(IF($Q1135=1,MedO,MedE+Ticket)+Training)/12)</f>
        <v/>
      </c>
    </row>
    <row r="1136">
      <c r="I1136" s="35" t="n"/>
      <c r="J1136" s="35" t="n"/>
      <c r="K1136" s="35" t="n"/>
      <c r="L1136" s="36" t="n"/>
      <c r="M1136" s="36" t="n"/>
      <c r="P1136" s="37" t="n"/>
      <c r="Q1136" s="38">
        <f>IF($C1136="",0,IF(OR(LOWER(TRIM($G1136))="omani",LOWER(TRIM($G1136))="oman",LOWER(TRIM($G1136))="om",LOWER(TRIM($G1136))="local"),1,0))</f>
        <v/>
      </c>
      <c r="R1136" s="38">
        <f>IF($C1136="",0,IF(OR(ISNUMBER(SEARCH("resign",$N1136)),ISNUMBER(SEARCH("terminat",$N1136)),ISNUMBER(SEARCH("inactive",$N1136)),ISNUMBER(SEARCH("vacan",$N1136)),ISNUMBER(SEARCH("deceased",$N1136)),ISNUMBER(SEARCH("separated",$N1136))),0,1))</f>
        <v/>
      </c>
      <c r="S1136">
        <f>IF(OR($R1136=0,NOT(ISNUMBER($I1136))),"",IFERROR(DATEDIF($I1136,DATE(FY,1,1),"y"),""))</f>
        <v/>
      </c>
      <c r="T1136">
        <f>IF(OR($R1136=0,NOT(ISNUMBER($J1136))),"",IFERROR(DATEDIF($J1136,DATE(FY,1,1),"y"),0))</f>
        <v/>
      </c>
      <c r="U1136" s="38">
        <f>IF(OR($R1136=0,NOT(ISNUMBER($I1136))),0,IF(YEAR($I1136)+IF($Q1136=1,RetAgeO,RetAgeE)=FY,MONTH($I1136),IF(YEAR($I1136)+IF($Q1136=1,RetAgeO,RetAgeE)&lt;FY,1,0)))</f>
        <v/>
      </c>
      <c r="V1136" s="38">
        <f>IF(OR($R1136=0,NOT(ISNUMBER($K1136))),0,IF(YEAR($K1136)=FY,MONTH($K1136),IF(YEAR($K1136)&lt;FY,1,0)))</f>
        <v/>
      </c>
      <c r="W1136" s="38">
        <f>IF($R1136=0,0,MIN(12,IF(AND(ISNUMBER($O1136),$O1136&gt;=1,$O1136&lt;=12),INT($O1136),12),IF(AND(RetireExit="Yes",$U1136&gt;0),$U1136,12),IF(AND(ContractExit="Yes",$V1136&gt;0),$V1136,12)))</f>
        <v/>
      </c>
      <c r="X1136" s="37">
        <f>IF(ISNUMBER($P1136),$P1136,IncPct)</f>
        <v/>
      </c>
      <c r="Y1136" s="39">
        <f>IF($W1136=0,0,MAX(0,MIN($W1136,IncMonth-1))+MAX(0,$W1136-IncMonth+1)*(1+$X1136))</f>
        <v/>
      </c>
      <c r="Z1136" s="40">
        <f>IF($C1136="",0,IFERROR(INDEX(Departments!$B$5:$B$54,MATCH($C1136,Departments!$A$5:$A$54,0)),0))</f>
        <v/>
      </c>
      <c r="AA1136" s="41">
        <f>N($L1136)*$Y1136</f>
        <v/>
      </c>
      <c r="AB1136" s="41">
        <f>N($M1136)*$Y1136</f>
        <v/>
      </c>
      <c r="AC1136" s="41">
        <f>$AA1136*$Z1136</f>
        <v/>
      </c>
      <c r="AD1136" s="41">
        <f>$AA1136*BonusMonths/12</f>
        <v/>
      </c>
      <c r="AE1136" s="41">
        <f>($AA1136+SI_Gross*$AB1136)*IF($Q1136=1,SI_O,SI_E)</f>
        <v/>
      </c>
      <c r="AF1136" s="41">
        <f>IF($Q1136=1,0,$AA1136*EOSB)</f>
        <v/>
      </c>
      <c r="AG1136" s="41">
        <f>$AN1136*$W1136</f>
        <v/>
      </c>
      <c r="AH1136" s="41">
        <f>SUM($AA1136:$AG1136)</f>
        <v/>
      </c>
      <c r="AI1136" s="41">
        <f>12*($AM1136+$AN1136)</f>
        <v/>
      </c>
      <c r="AJ1136" s="41">
        <f>$AM1136*((IncMonth-1)+(13-IncMonth)*(1+$X1136))+12*$AN1136</f>
        <v/>
      </c>
      <c r="AK1136" s="41">
        <f>IF($R1136=1,N($L1136)+N($M1136),0)</f>
        <v/>
      </c>
      <c r="AL1136">
        <f>IF($C1136="","",IF(N($L1136)&lt;=0,"Basic salary missing",IF(ISNA(MATCH($C1136,Departments!$A$5:$A$54,0)),"Department not on Departments sheet",IF(AND($I1136&lt;&gt;"",NOT(ISNUMBER($I1136))),"Date of birth is text, not a date",IF(AND($K1136&lt;&gt;"",NOT(ISNUMBER($K1136))),"Contract end is text, not a date","")))))</f>
        <v/>
      </c>
      <c r="AM1136" s="41">
        <f>IF($R1136=0,0,N($L1136)*(1+$Z1136+BonusMonths/12+IF($Q1136=1,0,EOSB))+N($M1136)+(N($L1136)+SI_Gross*N($M1136))*IF($Q1136=1,SI_O,SI_E))</f>
        <v/>
      </c>
      <c r="AN1136" s="41">
        <f>IF($R1136=0,0,(IF($Q1136=1,MedO,MedE+Ticket)+Training)/12)</f>
        <v/>
      </c>
    </row>
    <row r="1137">
      <c r="I1137" s="35" t="n"/>
      <c r="J1137" s="35" t="n"/>
      <c r="K1137" s="35" t="n"/>
      <c r="L1137" s="36" t="n"/>
      <c r="M1137" s="36" t="n"/>
      <c r="P1137" s="37" t="n"/>
      <c r="Q1137" s="38">
        <f>IF($C1137="",0,IF(OR(LOWER(TRIM($G1137))="omani",LOWER(TRIM($G1137))="oman",LOWER(TRIM($G1137))="om",LOWER(TRIM($G1137))="local"),1,0))</f>
        <v/>
      </c>
      <c r="R1137" s="38">
        <f>IF($C1137="",0,IF(OR(ISNUMBER(SEARCH("resign",$N1137)),ISNUMBER(SEARCH("terminat",$N1137)),ISNUMBER(SEARCH("inactive",$N1137)),ISNUMBER(SEARCH("vacan",$N1137)),ISNUMBER(SEARCH("deceased",$N1137)),ISNUMBER(SEARCH("separated",$N1137))),0,1))</f>
        <v/>
      </c>
      <c r="S1137">
        <f>IF(OR($R1137=0,NOT(ISNUMBER($I1137))),"",IFERROR(DATEDIF($I1137,DATE(FY,1,1),"y"),""))</f>
        <v/>
      </c>
      <c r="T1137">
        <f>IF(OR($R1137=0,NOT(ISNUMBER($J1137))),"",IFERROR(DATEDIF($J1137,DATE(FY,1,1),"y"),0))</f>
        <v/>
      </c>
      <c r="U1137" s="38">
        <f>IF(OR($R1137=0,NOT(ISNUMBER($I1137))),0,IF(YEAR($I1137)+IF($Q1137=1,RetAgeO,RetAgeE)=FY,MONTH($I1137),IF(YEAR($I1137)+IF($Q1137=1,RetAgeO,RetAgeE)&lt;FY,1,0)))</f>
        <v/>
      </c>
      <c r="V1137" s="38">
        <f>IF(OR($R1137=0,NOT(ISNUMBER($K1137))),0,IF(YEAR($K1137)=FY,MONTH($K1137),IF(YEAR($K1137)&lt;FY,1,0)))</f>
        <v/>
      </c>
      <c r="W1137" s="38">
        <f>IF($R1137=0,0,MIN(12,IF(AND(ISNUMBER($O1137),$O1137&gt;=1,$O1137&lt;=12),INT($O1137),12),IF(AND(RetireExit="Yes",$U1137&gt;0),$U1137,12),IF(AND(ContractExit="Yes",$V1137&gt;0),$V1137,12)))</f>
        <v/>
      </c>
      <c r="X1137" s="37">
        <f>IF(ISNUMBER($P1137),$P1137,IncPct)</f>
        <v/>
      </c>
      <c r="Y1137" s="39">
        <f>IF($W1137=0,0,MAX(0,MIN($W1137,IncMonth-1))+MAX(0,$W1137-IncMonth+1)*(1+$X1137))</f>
        <v/>
      </c>
      <c r="Z1137" s="40">
        <f>IF($C1137="",0,IFERROR(INDEX(Departments!$B$5:$B$54,MATCH($C1137,Departments!$A$5:$A$54,0)),0))</f>
        <v/>
      </c>
      <c r="AA1137" s="41">
        <f>N($L1137)*$Y1137</f>
        <v/>
      </c>
      <c r="AB1137" s="41">
        <f>N($M1137)*$Y1137</f>
        <v/>
      </c>
      <c r="AC1137" s="41">
        <f>$AA1137*$Z1137</f>
        <v/>
      </c>
      <c r="AD1137" s="41">
        <f>$AA1137*BonusMonths/12</f>
        <v/>
      </c>
      <c r="AE1137" s="41">
        <f>($AA1137+SI_Gross*$AB1137)*IF($Q1137=1,SI_O,SI_E)</f>
        <v/>
      </c>
      <c r="AF1137" s="41">
        <f>IF($Q1137=1,0,$AA1137*EOSB)</f>
        <v/>
      </c>
      <c r="AG1137" s="41">
        <f>$AN1137*$W1137</f>
        <v/>
      </c>
      <c r="AH1137" s="41">
        <f>SUM($AA1137:$AG1137)</f>
        <v/>
      </c>
      <c r="AI1137" s="41">
        <f>12*($AM1137+$AN1137)</f>
        <v/>
      </c>
      <c r="AJ1137" s="41">
        <f>$AM1137*((IncMonth-1)+(13-IncMonth)*(1+$X1137))+12*$AN1137</f>
        <v/>
      </c>
      <c r="AK1137" s="41">
        <f>IF($R1137=1,N($L1137)+N($M1137),0)</f>
        <v/>
      </c>
      <c r="AL1137">
        <f>IF($C1137="","",IF(N($L1137)&lt;=0,"Basic salary missing",IF(ISNA(MATCH($C1137,Departments!$A$5:$A$54,0)),"Department not on Departments sheet",IF(AND($I1137&lt;&gt;"",NOT(ISNUMBER($I1137))),"Date of birth is text, not a date",IF(AND($K1137&lt;&gt;"",NOT(ISNUMBER($K1137))),"Contract end is text, not a date","")))))</f>
        <v/>
      </c>
      <c r="AM1137" s="41">
        <f>IF($R1137=0,0,N($L1137)*(1+$Z1137+BonusMonths/12+IF($Q1137=1,0,EOSB))+N($M1137)+(N($L1137)+SI_Gross*N($M1137))*IF($Q1137=1,SI_O,SI_E))</f>
        <v/>
      </c>
      <c r="AN1137" s="41">
        <f>IF($R1137=0,0,(IF($Q1137=1,MedO,MedE+Ticket)+Training)/12)</f>
        <v/>
      </c>
    </row>
    <row r="1138">
      <c r="I1138" s="35" t="n"/>
      <c r="J1138" s="35" t="n"/>
      <c r="K1138" s="35" t="n"/>
      <c r="L1138" s="36" t="n"/>
      <c r="M1138" s="36" t="n"/>
      <c r="P1138" s="37" t="n"/>
      <c r="Q1138" s="38">
        <f>IF($C1138="",0,IF(OR(LOWER(TRIM($G1138))="omani",LOWER(TRIM($G1138))="oman",LOWER(TRIM($G1138))="om",LOWER(TRIM($G1138))="local"),1,0))</f>
        <v/>
      </c>
      <c r="R1138" s="38">
        <f>IF($C1138="",0,IF(OR(ISNUMBER(SEARCH("resign",$N1138)),ISNUMBER(SEARCH("terminat",$N1138)),ISNUMBER(SEARCH("inactive",$N1138)),ISNUMBER(SEARCH("vacan",$N1138)),ISNUMBER(SEARCH("deceased",$N1138)),ISNUMBER(SEARCH("separated",$N1138))),0,1))</f>
        <v/>
      </c>
      <c r="S1138">
        <f>IF(OR($R1138=0,NOT(ISNUMBER($I1138))),"",IFERROR(DATEDIF($I1138,DATE(FY,1,1),"y"),""))</f>
        <v/>
      </c>
      <c r="T1138">
        <f>IF(OR($R1138=0,NOT(ISNUMBER($J1138))),"",IFERROR(DATEDIF($J1138,DATE(FY,1,1),"y"),0))</f>
        <v/>
      </c>
      <c r="U1138" s="38">
        <f>IF(OR($R1138=0,NOT(ISNUMBER($I1138))),0,IF(YEAR($I1138)+IF($Q1138=1,RetAgeO,RetAgeE)=FY,MONTH($I1138),IF(YEAR($I1138)+IF($Q1138=1,RetAgeO,RetAgeE)&lt;FY,1,0)))</f>
        <v/>
      </c>
      <c r="V1138" s="38">
        <f>IF(OR($R1138=0,NOT(ISNUMBER($K1138))),0,IF(YEAR($K1138)=FY,MONTH($K1138),IF(YEAR($K1138)&lt;FY,1,0)))</f>
        <v/>
      </c>
      <c r="W1138" s="38">
        <f>IF($R1138=0,0,MIN(12,IF(AND(ISNUMBER($O1138),$O1138&gt;=1,$O1138&lt;=12),INT($O1138),12),IF(AND(RetireExit="Yes",$U1138&gt;0),$U1138,12),IF(AND(ContractExit="Yes",$V1138&gt;0),$V1138,12)))</f>
        <v/>
      </c>
      <c r="X1138" s="37">
        <f>IF(ISNUMBER($P1138),$P1138,IncPct)</f>
        <v/>
      </c>
      <c r="Y1138" s="39">
        <f>IF($W1138=0,0,MAX(0,MIN($W1138,IncMonth-1))+MAX(0,$W1138-IncMonth+1)*(1+$X1138))</f>
        <v/>
      </c>
      <c r="Z1138" s="40">
        <f>IF($C1138="",0,IFERROR(INDEX(Departments!$B$5:$B$54,MATCH($C1138,Departments!$A$5:$A$54,0)),0))</f>
        <v/>
      </c>
      <c r="AA1138" s="41">
        <f>N($L1138)*$Y1138</f>
        <v/>
      </c>
      <c r="AB1138" s="41">
        <f>N($M1138)*$Y1138</f>
        <v/>
      </c>
      <c r="AC1138" s="41">
        <f>$AA1138*$Z1138</f>
        <v/>
      </c>
      <c r="AD1138" s="41">
        <f>$AA1138*BonusMonths/12</f>
        <v/>
      </c>
      <c r="AE1138" s="41">
        <f>($AA1138+SI_Gross*$AB1138)*IF($Q1138=1,SI_O,SI_E)</f>
        <v/>
      </c>
      <c r="AF1138" s="41">
        <f>IF($Q1138=1,0,$AA1138*EOSB)</f>
        <v/>
      </c>
      <c r="AG1138" s="41">
        <f>$AN1138*$W1138</f>
        <v/>
      </c>
      <c r="AH1138" s="41">
        <f>SUM($AA1138:$AG1138)</f>
        <v/>
      </c>
      <c r="AI1138" s="41">
        <f>12*($AM1138+$AN1138)</f>
        <v/>
      </c>
      <c r="AJ1138" s="41">
        <f>$AM1138*((IncMonth-1)+(13-IncMonth)*(1+$X1138))+12*$AN1138</f>
        <v/>
      </c>
      <c r="AK1138" s="41">
        <f>IF($R1138=1,N($L1138)+N($M1138),0)</f>
        <v/>
      </c>
      <c r="AL1138">
        <f>IF($C1138="","",IF(N($L1138)&lt;=0,"Basic salary missing",IF(ISNA(MATCH($C1138,Departments!$A$5:$A$54,0)),"Department not on Departments sheet",IF(AND($I1138&lt;&gt;"",NOT(ISNUMBER($I1138))),"Date of birth is text, not a date",IF(AND($K1138&lt;&gt;"",NOT(ISNUMBER($K1138))),"Contract end is text, not a date","")))))</f>
        <v/>
      </c>
      <c r="AM1138" s="41">
        <f>IF($R1138=0,0,N($L1138)*(1+$Z1138+BonusMonths/12+IF($Q1138=1,0,EOSB))+N($M1138)+(N($L1138)+SI_Gross*N($M1138))*IF($Q1138=1,SI_O,SI_E))</f>
        <v/>
      </c>
      <c r="AN1138" s="41">
        <f>IF($R1138=0,0,(IF($Q1138=1,MedO,MedE+Ticket)+Training)/12)</f>
        <v/>
      </c>
    </row>
    <row r="1139">
      <c r="I1139" s="35" t="n"/>
      <c r="J1139" s="35" t="n"/>
      <c r="K1139" s="35" t="n"/>
      <c r="L1139" s="36" t="n"/>
      <c r="M1139" s="36" t="n"/>
      <c r="P1139" s="37" t="n"/>
      <c r="Q1139" s="38">
        <f>IF($C1139="",0,IF(OR(LOWER(TRIM($G1139))="omani",LOWER(TRIM($G1139))="oman",LOWER(TRIM($G1139))="om",LOWER(TRIM($G1139))="local"),1,0))</f>
        <v/>
      </c>
      <c r="R1139" s="38">
        <f>IF($C1139="",0,IF(OR(ISNUMBER(SEARCH("resign",$N1139)),ISNUMBER(SEARCH("terminat",$N1139)),ISNUMBER(SEARCH("inactive",$N1139)),ISNUMBER(SEARCH("vacan",$N1139)),ISNUMBER(SEARCH("deceased",$N1139)),ISNUMBER(SEARCH("separated",$N1139))),0,1))</f>
        <v/>
      </c>
      <c r="S1139">
        <f>IF(OR($R1139=0,NOT(ISNUMBER($I1139))),"",IFERROR(DATEDIF($I1139,DATE(FY,1,1),"y"),""))</f>
        <v/>
      </c>
      <c r="T1139">
        <f>IF(OR($R1139=0,NOT(ISNUMBER($J1139))),"",IFERROR(DATEDIF($J1139,DATE(FY,1,1),"y"),0))</f>
        <v/>
      </c>
      <c r="U1139" s="38">
        <f>IF(OR($R1139=0,NOT(ISNUMBER($I1139))),0,IF(YEAR($I1139)+IF($Q1139=1,RetAgeO,RetAgeE)=FY,MONTH($I1139),IF(YEAR($I1139)+IF($Q1139=1,RetAgeO,RetAgeE)&lt;FY,1,0)))</f>
        <v/>
      </c>
      <c r="V1139" s="38">
        <f>IF(OR($R1139=0,NOT(ISNUMBER($K1139))),0,IF(YEAR($K1139)=FY,MONTH($K1139),IF(YEAR($K1139)&lt;FY,1,0)))</f>
        <v/>
      </c>
      <c r="W1139" s="38">
        <f>IF($R1139=0,0,MIN(12,IF(AND(ISNUMBER($O1139),$O1139&gt;=1,$O1139&lt;=12),INT($O1139),12),IF(AND(RetireExit="Yes",$U1139&gt;0),$U1139,12),IF(AND(ContractExit="Yes",$V1139&gt;0),$V1139,12)))</f>
        <v/>
      </c>
      <c r="X1139" s="37">
        <f>IF(ISNUMBER($P1139),$P1139,IncPct)</f>
        <v/>
      </c>
      <c r="Y1139" s="39">
        <f>IF($W1139=0,0,MAX(0,MIN($W1139,IncMonth-1))+MAX(0,$W1139-IncMonth+1)*(1+$X1139))</f>
        <v/>
      </c>
      <c r="Z1139" s="40">
        <f>IF($C1139="",0,IFERROR(INDEX(Departments!$B$5:$B$54,MATCH($C1139,Departments!$A$5:$A$54,0)),0))</f>
        <v/>
      </c>
      <c r="AA1139" s="41">
        <f>N($L1139)*$Y1139</f>
        <v/>
      </c>
      <c r="AB1139" s="41">
        <f>N($M1139)*$Y1139</f>
        <v/>
      </c>
      <c r="AC1139" s="41">
        <f>$AA1139*$Z1139</f>
        <v/>
      </c>
      <c r="AD1139" s="41">
        <f>$AA1139*BonusMonths/12</f>
        <v/>
      </c>
      <c r="AE1139" s="41">
        <f>($AA1139+SI_Gross*$AB1139)*IF($Q1139=1,SI_O,SI_E)</f>
        <v/>
      </c>
      <c r="AF1139" s="41">
        <f>IF($Q1139=1,0,$AA1139*EOSB)</f>
        <v/>
      </c>
      <c r="AG1139" s="41">
        <f>$AN1139*$W1139</f>
        <v/>
      </c>
      <c r="AH1139" s="41">
        <f>SUM($AA1139:$AG1139)</f>
        <v/>
      </c>
      <c r="AI1139" s="41">
        <f>12*($AM1139+$AN1139)</f>
        <v/>
      </c>
      <c r="AJ1139" s="41">
        <f>$AM1139*((IncMonth-1)+(13-IncMonth)*(1+$X1139))+12*$AN1139</f>
        <v/>
      </c>
      <c r="AK1139" s="41">
        <f>IF($R1139=1,N($L1139)+N($M1139),0)</f>
        <v/>
      </c>
      <c r="AL1139">
        <f>IF($C1139="","",IF(N($L1139)&lt;=0,"Basic salary missing",IF(ISNA(MATCH($C1139,Departments!$A$5:$A$54,0)),"Department not on Departments sheet",IF(AND($I1139&lt;&gt;"",NOT(ISNUMBER($I1139))),"Date of birth is text, not a date",IF(AND($K1139&lt;&gt;"",NOT(ISNUMBER($K1139))),"Contract end is text, not a date","")))))</f>
        <v/>
      </c>
      <c r="AM1139" s="41">
        <f>IF($R1139=0,0,N($L1139)*(1+$Z1139+BonusMonths/12+IF($Q1139=1,0,EOSB))+N($M1139)+(N($L1139)+SI_Gross*N($M1139))*IF($Q1139=1,SI_O,SI_E))</f>
        <v/>
      </c>
      <c r="AN1139" s="41">
        <f>IF($R1139=0,0,(IF($Q1139=1,MedO,MedE+Ticket)+Training)/12)</f>
        <v/>
      </c>
    </row>
    <row r="1140">
      <c r="I1140" s="35" t="n"/>
      <c r="J1140" s="35" t="n"/>
      <c r="K1140" s="35" t="n"/>
      <c r="L1140" s="36" t="n"/>
      <c r="M1140" s="36" t="n"/>
      <c r="P1140" s="37" t="n"/>
      <c r="Q1140" s="38">
        <f>IF($C1140="",0,IF(OR(LOWER(TRIM($G1140))="omani",LOWER(TRIM($G1140))="oman",LOWER(TRIM($G1140))="om",LOWER(TRIM($G1140))="local"),1,0))</f>
        <v/>
      </c>
      <c r="R1140" s="38">
        <f>IF($C1140="",0,IF(OR(ISNUMBER(SEARCH("resign",$N1140)),ISNUMBER(SEARCH("terminat",$N1140)),ISNUMBER(SEARCH("inactive",$N1140)),ISNUMBER(SEARCH("vacan",$N1140)),ISNUMBER(SEARCH("deceased",$N1140)),ISNUMBER(SEARCH("separated",$N1140))),0,1))</f>
        <v/>
      </c>
      <c r="S1140">
        <f>IF(OR($R1140=0,NOT(ISNUMBER($I1140))),"",IFERROR(DATEDIF($I1140,DATE(FY,1,1),"y"),""))</f>
        <v/>
      </c>
      <c r="T1140">
        <f>IF(OR($R1140=0,NOT(ISNUMBER($J1140))),"",IFERROR(DATEDIF($J1140,DATE(FY,1,1),"y"),0))</f>
        <v/>
      </c>
      <c r="U1140" s="38">
        <f>IF(OR($R1140=0,NOT(ISNUMBER($I1140))),0,IF(YEAR($I1140)+IF($Q1140=1,RetAgeO,RetAgeE)=FY,MONTH($I1140),IF(YEAR($I1140)+IF($Q1140=1,RetAgeO,RetAgeE)&lt;FY,1,0)))</f>
        <v/>
      </c>
      <c r="V1140" s="38">
        <f>IF(OR($R1140=0,NOT(ISNUMBER($K1140))),0,IF(YEAR($K1140)=FY,MONTH($K1140),IF(YEAR($K1140)&lt;FY,1,0)))</f>
        <v/>
      </c>
      <c r="W1140" s="38">
        <f>IF($R1140=0,0,MIN(12,IF(AND(ISNUMBER($O1140),$O1140&gt;=1,$O1140&lt;=12),INT($O1140),12),IF(AND(RetireExit="Yes",$U1140&gt;0),$U1140,12),IF(AND(ContractExit="Yes",$V1140&gt;0),$V1140,12)))</f>
        <v/>
      </c>
      <c r="X1140" s="37">
        <f>IF(ISNUMBER($P1140),$P1140,IncPct)</f>
        <v/>
      </c>
      <c r="Y1140" s="39">
        <f>IF($W1140=0,0,MAX(0,MIN($W1140,IncMonth-1))+MAX(0,$W1140-IncMonth+1)*(1+$X1140))</f>
        <v/>
      </c>
      <c r="Z1140" s="40">
        <f>IF($C1140="",0,IFERROR(INDEX(Departments!$B$5:$B$54,MATCH($C1140,Departments!$A$5:$A$54,0)),0))</f>
        <v/>
      </c>
      <c r="AA1140" s="41">
        <f>N($L1140)*$Y1140</f>
        <v/>
      </c>
      <c r="AB1140" s="41">
        <f>N($M1140)*$Y1140</f>
        <v/>
      </c>
      <c r="AC1140" s="41">
        <f>$AA1140*$Z1140</f>
        <v/>
      </c>
      <c r="AD1140" s="41">
        <f>$AA1140*BonusMonths/12</f>
        <v/>
      </c>
      <c r="AE1140" s="41">
        <f>($AA1140+SI_Gross*$AB1140)*IF($Q1140=1,SI_O,SI_E)</f>
        <v/>
      </c>
      <c r="AF1140" s="41">
        <f>IF($Q1140=1,0,$AA1140*EOSB)</f>
        <v/>
      </c>
      <c r="AG1140" s="41">
        <f>$AN1140*$W1140</f>
        <v/>
      </c>
      <c r="AH1140" s="41">
        <f>SUM($AA1140:$AG1140)</f>
        <v/>
      </c>
      <c r="AI1140" s="41">
        <f>12*($AM1140+$AN1140)</f>
        <v/>
      </c>
      <c r="AJ1140" s="41">
        <f>$AM1140*((IncMonth-1)+(13-IncMonth)*(1+$X1140))+12*$AN1140</f>
        <v/>
      </c>
      <c r="AK1140" s="41">
        <f>IF($R1140=1,N($L1140)+N($M1140),0)</f>
        <v/>
      </c>
      <c r="AL1140">
        <f>IF($C1140="","",IF(N($L1140)&lt;=0,"Basic salary missing",IF(ISNA(MATCH($C1140,Departments!$A$5:$A$54,0)),"Department not on Departments sheet",IF(AND($I1140&lt;&gt;"",NOT(ISNUMBER($I1140))),"Date of birth is text, not a date",IF(AND($K1140&lt;&gt;"",NOT(ISNUMBER($K1140))),"Contract end is text, not a date","")))))</f>
        <v/>
      </c>
      <c r="AM1140" s="41">
        <f>IF($R1140=0,0,N($L1140)*(1+$Z1140+BonusMonths/12+IF($Q1140=1,0,EOSB))+N($M1140)+(N($L1140)+SI_Gross*N($M1140))*IF($Q1140=1,SI_O,SI_E))</f>
        <v/>
      </c>
      <c r="AN1140" s="41">
        <f>IF($R1140=0,0,(IF($Q1140=1,MedO,MedE+Ticket)+Training)/12)</f>
        <v/>
      </c>
    </row>
    <row r="1141">
      <c r="I1141" s="35" t="n"/>
      <c r="J1141" s="35" t="n"/>
      <c r="K1141" s="35" t="n"/>
      <c r="L1141" s="36" t="n"/>
      <c r="M1141" s="36" t="n"/>
      <c r="P1141" s="37" t="n"/>
      <c r="Q1141" s="38">
        <f>IF($C1141="",0,IF(OR(LOWER(TRIM($G1141))="omani",LOWER(TRIM($G1141))="oman",LOWER(TRIM($G1141))="om",LOWER(TRIM($G1141))="local"),1,0))</f>
        <v/>
      </c>
      <c r="R1141" s="38">
        <f>IF($C1141="",0,IF(OR(ISNUMBER(SEARCH("resign",$N1141)),ISNUMBER(SEARCH("terminat",$N1141)),ISNUMBER(SEARCH("inactive",$N1141)),ISNUMBER(SEARCH("vacan",$N1141)),ISNUMBER(SEARCH("deceased",$N1141)),ISNUMBER(SEARCH("separated",$N1141))),0,1))</f>
        <v/>
      </c>
      <c r="S1141">
        <f>IF(OR($R1141=0,NOT(ISNUMBER($I1141))),"",IFERROR(DATEDIF($I1141,DATE(FY,1,1),"y"),""))</f>
        <v/>
      </c>
      <c r="T1141">
        <f>IF(OR($R1141=0,NOT(ISNUMBER($J1141))),"",IFERROR(DATEDIF($J1141,DATE(FY,1,1),"y"),0))</f>
        <v/>
      </c>
      <c r="U1141" s="38">
        <f>IF(OR($R1141=0,NOT(ISNUMBER($I1141))),0,IF(YEAR($I1141)+IF($Q1141=1,RetAgeO,RetAgeE)=FY,MONTH($I1141),IF(YEAR($I1141)+IF($Q1141=1,RetAgeO,RetAgeE)&lt;FY,1,0)))</f>
        <v/>
      </c>
      <c r="V1141" s="38">
        <f>IF(OR($R1141=0,NOT(ISNUMBER($K1141))),0,IF(YEAR($K1141)=FY,MONTH($K1141),IF(YEAR($K1141)&lt;FY,1,0)))</f>
        <v/>
      </c>
      <c r="W1141" s="38">
        <f>IF($R1141=0,0,MIN(12,IF(AND(ISNUMBER($O1141),$O1141&gt;=1,$O1141&lt;=12),INT($O1141),12),IF(AND(RetireExit="Yes",$U1141&gt;0),$U1141,12),IF(AND(ContractExit="Yes",$V1141&gt;0),$V1141,12)))</f>
        <v/>
      </c>
      <c r="X1141" s="37">
        <f>IF(ISNUMBER($P1141),$P1141,IncPct)</f>
        <v/>
      </c>
      <c r="Y1141" s="39">
        <f>IF($W1141=0,0,MAX(0,MIN($W1141,IncMonth-1))+MAX(0,$W1141-IncMonth+1)*(1+$X1141))</f>
        <v/>
      </c>
      <c r="Z1141" s="40">
        <f>IF($C1141="",0,IFERROR(INDEX(Departments!$B$5:$B$54,MATCH($C1141,Departments!$A$5:$A$54,0)),0))</f>
        <v/>
      </c>
      <c r="AA1141" s="41">
        <f>N($L1141)*$Y1141</f>
        <v/>
      </c>
      <c r="AB1141" s="41">
        <f>N($M1141)*$Y1141</f>
        <v/>
      </c>
      <c r="AC1141" s="41">
        <f>$AA1141*$Z1141</f>
        <v/>
      </c>
      <c r="AD1141" s="41">
        <f>$AA1141*BonusMonths/12</f>
        <v/>
      </c>
      <c r="AE1141" s="41">
        <f>($AA1141+SI_Gross*$AB1141)*IF($Q1141=1,SI_O,SI_E)</f>
        <v/>
      </c>
      <c r="AF1141" s="41">
        <f>IF($Q1141=1,0,$AA1141*EOSB)</f>
        <v/>
      </c>
      <c r="AG1141" s="41">
        <f>$AN1141*$W1141</f>
        <v/>
      </c>
      <c r="AH1141" s="41">
        <f>SUM($AA1141:$AG1141)</f>
        <v/>
      </c>
      <c r="AI1141" s="41">
        <f>12*($AM1141+$AN1141)</f>
        <v/>
      </c>
      <c r="AJ1141" s="41">
        <f>$AM1141*((IncMonth-1)+(13-IncMonth)*(1+$X1141))+12*$AN1141</f>
        <v/>
      </c>
      <c r="AK1141" s="41">
        <f>IF($R1141=1,N($L1141)+N($M1141),0)</f>
        <v/>
      </c>
      <c r="AL1141">
        <f>IF($C1141="","",IF(N($L1141)&lt;=0,"Basic salary missing",IF(ISNA(MATCH($C1141,Departments!$A$5:$A$54,0)),"Department not on Departments sheet",IF(AND($I1141&lt;&gt;"",NOT(ISNUMBER($I1141))),"Date of birth is text, not a date",IF(AND($K1141&lt;&gt;"",NOT(ISNUMBER($K1141))),"Contract end is text, not a date","")))))</f>
        <v/>
      </c>
      <c r="AM1141" s="41">
        <f>IF($R1141=0,0,N($L1141)*(1+$Z1141+BonusMonths/12+IF($Q1141=1,0,EOSB))+N($M1141)+(N($L1141)+SI_Gross*N($M1141))*IF($Q1141=1,SI_O,SI_E))</f>
        <v/>
      </c>
      <c r="AN1141" s="41">
        <f>IF($R1141=0,0,(IF($Q1141=1,MedO,MedE+Ticket)+Training)/12)</f>
        <v/>
      </c>
    </row>
    <row r="1142">
      <c r="I1142" s="35" t="n"/>
      <c r="J1142" s="35" t="n"/>
      <c r="K1142" s="35" t="n"/>
      <c r="L1142" s="36" t="n"/>
      <c r="M1142" s="36" t="n"/>
      <c r="P1142" s="37" t="n"/>
      <c r="Q1142" s="38">
        <f>IF($C1142="",0,IF(OR(LOWER(TRIM($G1142))="omani",LOWER(TRIM($G1142))="oman",LOWER(TRIM($G1142))="om",LOWER(TRIM($G1142))="local"),1,0))</f>
        <v/>
      </c>
      <c r="R1142" s="38">
        <f>IF($C1142="",0,IF(OR(ISNUMBER(SEARCH("resign",$N1142)),ISNUMBER(SEARCH("terminat",$N1142)),ISNUMBER(SEARCH("inactive",$N1142)),ISNUMBER(SEARCH("vacan",$N1142)),ISNUMBER(SEARCH("deceased",$N1142)),ISNUMBER(SEARCH("separated",$N1142))),0,1))</f>
        <v/>
      </c>
      <c r="S1142">
        <f>IF(OR($R1142=0,NOT(ISNUMBER($I1142))),"",IFERROR(DATEDIF($I1142,DATE(FY,1,1),"y"),""))</f>
        <v/>
      </c>
      <c r="T1142">
        <f>IF(OR($R1142=0,NOT(ISNUMBER($J1142))),"",IFERROR(DATEDIF($J1142,DATE(FY,1,1),"y"),0))</f>
        <v/>
      </c>
      <c r="U1142" s="38">
        <f>IF(OR($R1142=0,NOT(ISNUMBER($I1142))),0,IF(YEAR($I1142)+IF($Q1142=1,RetAgeO,RetAgeE)=FY,MONTH($I1142),IF(YEAR($I1142)+IF($Q1142=1,RetAgeO,RetAgeE)&lt;FY,1,0)))</f>
        <v/>
      </c>
      <c r="V1142" s="38">
        <f>IF(OR($R1142=0,NOT(ISNUMBER($K1142))),0,IF(YEAR($K1142)=FY,MONTH($K1142),IF(YEAR($K1142)&lt;FY,1,0)))</f>
        <v/>
      </c>
      <c r="W1142" s="38">
        <f>IF($R1142=0,0,MIN(12,IF(AND(ISNUMBER($O1142),$O1142&gt;=1,$O1142&lt;=12),INT($O1142),12),IF(AND(RetireExit="Yes",$U1142&gt;0),$U1142,12),IF(AND(ContractExit="Yes",$V1142&gt;0),$V1142,12)))</f>
        <v/>
      </c>
      <c r="X1142" s="37">
        <f>IF(ISNUMBER($P1142),$P1142,IncPct)</f>
        <v/>
      </c>
      <c r="Y1142" s="39">
        <f>IF($W1142=0,0,MAX(0,MIN($W1142,IncMonth-1))+MAX(0,$W1142-IncMonth+1)*(1+$X1142))</f>
        <v/>
      </c>
      <c r="Z1142" s="40">
        <f>IF($C1142="",0,IFERROR(INDEX(Departments!$B$5:$B$54,MATCH($C1142,Departments!$A$5:$A$54,0)),0))</f>
        <v/>
      </c>
      <c r="AA1142" s="41">
        <f>N($L1142)*$Y1142</f>
        <v/>
      </c>
      <c r="AB1142" s="41">
        <f>N($M1142)*$Y1142</f>
        <v/>
      </c>
      <c r="AC1142" s="41">
        <f>$AA1142*$Z1142</f>
        <v/>
      </c>
      <c r="AD1142" s="41">
        <f>$AA1142*BonusMonths/12</f>
        <v/>
      </c>
      <c r="AE1142" s="41">
        <f>($AA1142+SI_Gross*$AB1142)*IF($Q1142=1,SI_O,SI_E)</f>
        <v/>
      </c>
      <c r="AF1142" s="41">
        <f>IF($Q1142=1,0,$AA1142*EOSB)</f>
        <v/>
      </c>
      <c r="AG1142" s="41">
        <f>$AN1142*$W1142</f>
        <v/>
      </c>
      <c r="AH1142" s="41">
        <f>SUM($AA1142:$AG1142)</f>
        <v/>
      </c>
      <c r="AI1142" s="41">
        <f>12*($AM1142+$AN1142)</f>
        <v/>
      </c>
      <c r="AJ1142" s="41">
        <f>$AM1142*((IncMonth-1)+(13-IncMonth)*(1+$X1142))+12*$AN1142</f>
        <v/>
      </c>
      <c r="AK1142" s="41">
        <f>IF($R1142=1,N($L1142)+N($M1142),0)</f>
        <v/>
      </c>
      <c r="AL1142">
        <f>IF($C1142="","",IF(N($L1142)&lt;=0,"Basic salary missing",IF(ISNA(MATCH($C1142,Departments!$A$5:$A$54,0)),"Department not on Departments sheet",IF(AND($I1142&lt;&gt;"",NOT(ISNUMBER($I1142))),"Date of birth is text, not a date",IF(AND($K1142&lt;&gt;"",NOT(ISNUMBER($K1142))),"Contract end is text, not a date","")))))</f>
        <v/>
      </c>
      <c r="AM1142" s="41">
        <f>IF($R1142=0,0,N($L1142)*(1+$Z1142+BonusMonths/12+IF($Q1142=1,0,EOSB))+N($M1142)+(N($L1142)+SI_Gross*N($M1142))*IF($Q1142=1,SI_O,SI_E))</f>
        <v/>
      </c>
      <c r="AN1142" s="41">
        <f>IF($R1142=0,0,(IF($Q1142=1,MedO,MedE+Ticket)+Training)/12)</f>
        <v/>
      </c>
    </row>
    <row r="1143">
      <c r="I1143" s="35" t="n"/>
      <c r="J1143" s="35" t="n"/>
      <c r="K1143" s="35" t="n"/>
      <c r="L1143" s="36" t="n"/>
      <c r="M1143" s="36" t="n"/>
      <c r="P1143" s="37" t="n"/>
      <c r="Q1143" s="38">
        <f>IF($C1143="",0,IF(OR(LOWER(TRIM($G1143))="omani",LOWER(TRIM($G1143))="oman",LOWER(TRIM($G1143))="om",LOWER(TRIM($G1143))="local"),1,0))</f>
        <v/>
      </c>
      <c r="R1143" s="38">
        <f>IF($C1143="",0,IF(OR(ISNUMBER(SEARCH("resign",$N1143)),ISNUMBER(SEARCH("terminat",$N1143)),ISNUMBER(SEARCH("inactive",$N1143)),ISNUMBER(SEARCH("vacan",$N1143)),ISNUMBER(SEARCH("deceased",$N1143)),ISNUMBER(SEARCH("separated",$N1143))),0,1))</f>
        <v/>
      </c>
      <c r="S1143">
        <f>IF(OR($R1143=0,NOT(ISNUMBER($I1143))),"",IFERROR(DATEDIF($I1143,DATE(FY,1,1),"y"),""))</f>
        <v/>
      </c>
      <c r="T1143">
        <f>IF(OR($R1143=0,NOT(ISNUMBER($J1143))),"",IFERROR(DATEDIF($J1143,DATE(FY,1,1),"y"),0))</f>
        <v/>
      </c>
      <c r="U1143" s="38">
        <f>IF(OR($R1143=0,NOT(ISNUMBER($I1143))),0,IF(YEAR($I1143)+IF($Q1143=1,RetAgeO,RetAgeE)=FY,MONTH($I1143),IF(YEAR($I1143)+IF($Q1143=1,RetAgeO,RetAgeE)&lt;FY,1,0)))</f>
        <v/>
      </c>
      <c r="V1143" s="38">
        <f>IF(OR($R1143=0,NOT(ISNUMBER($K1143))),0,IF(YEAR($K1143)=FY,MONTH($K1143),IF(YEAR($K1143)&lt;FY,1,0)))</f>
        <v/>
      </c>
      <c r="W1143" s="38">
        <f>IF($R1143=0,0,MIN(12,IF(AND(ISNUMBER($O1143),$O1143&gt;=1,$O1143&lt;=12),INT($O1143),12),IF(AND(RetireExit="Yes",$U1143&gt;0),$U1143,12),IF(AND(ContractExit="Yes",$V1143&gt;0),$V1143,12)))</f>
        <v/>
      </c>
      <c r="X1143" s="37">
        <f>IF(ISNUMBER($P1143),$P1143,IncPct)</f>
        <v/>
      </c>
      <c r="Y1143" s="39">
        <f>IF($W1143=0,0,MAX(0,MIN($W1143,IncMonth-1))+MAX(0,$W1143-IncMonth+1)*(1+$X1143))</f>
        <v/>
      </c>
      <c r="Z1143" s="40">
        <f>IF($C1143="",0,IFERROR(INDEX(Departments!$B$5:$B$54,MATCH($C1143,Departments!$A$5:$A$54,0)),0))</f>
        <v/>
      </c>
      <c r="AA1143" s="41">
        <f>N($L1143)*$Y1143</f>
        <v/>
      </c>
      <c r="AB1143" s="41">
        <f>N($M1143)*$Y1143</f>
        <v/>
      </c>
      <c r="AC1143" s="41">
        <f>$AA1143*$Z1143</f>
        <v/>
      </c>
      <c r="AD1143" s="41">
        <f>$AA1143*BonusMonths/12</f>
        <v/>
      </c>
      <c r="AE1143" s="41">
        <f>($AA1143+SI_Gross*$AB1143)*IF($Q1143=1,SI_O,SI_E)</f>
        <v/>
      </c>
      <c r="AF1143" s="41">
        <f>IF($Q1143=1,0,$AA1143*EOSB)</f>
        <v/>
      </c>
      <c r="AG1143" s="41">
        <f>$AN1143*$W1143</f>
        <v/>
      </c>
      <c r="AH1143" s="41">
        <f>SUM($AA1143:$AG1143)</f>
        <v/>
      </c>
      <c r="AI1143" s="41">
        <f>12*($AM1143+$AN1143)</f>
        <v/>
      </c>
      <c r="AJ1143" s="41">
        <f>$AM1143*((IncMonth-1)+(13-IncMonth)*(1+$X1143))+12*$AN1143</f>
        <v/>
      </c>
      <c r="AK1143" s="41">
        <f>IF($R1143=1,N($L1143)+N($M1143),0)</f>
        <v/>
      </c>
      <c r="AL1143">
        <f>IF($C1143="","",IF(N($L1143)&lt;=0,"Basic salary missing",IF(ISNA(MATCH($C1143,Departments!$A$5:$A$54,0)),"Department not on Departments sheet",IF(AND($I1143&lt;&gt;"",NOT(ISNUMBER($I1143))),"Date of birth is text, not a date",IF(AND($K1143&lt;&gt;"",NOT(ISNUMBER($K1143))),"Contract end is text, not a date","")))))</f>
        <v/>
      </c>
      <c r="AM1143" s="41">
        <f>IF($R1143=0,0,N($L1143)*(1+$Z1143+BonusMonths/12+IF($Q1143=1,0,EOSB))+N($M1143)+(N($L1143)+SI_Gross*N($M1143))*IF($Q1143=1,SI_O,SI_E))</f>
        <v/>
      </c>
      <c r="AN1143" s="41">
        <f>IF($R1143=0,0,(IF($Q1143=1,MedO,MedE+Ticket)+Training)/12)</f>
        <v/>
      </c>
    </row>
    <row r="1144">
      <c r="I1144" s="35" t="n"/>
      <c r="J1144" s="35" t="n"/>
      <c r="K1144" s="35" t="n"/>
      <c r="L1144" s="36" t="n"/>
      <c r="M1144" s="36" t="n"/>
      <c r="P1144" s="37" t="n"/>
      <c r="Q1144" s="38">
        <f>IF($C1144="",0,IF(OR(LOWER(TRIM($G1144))="omani",LOWER(TRIM($G1144))="oman",LOWER(TRIM($G1144))="om",LOWER(TRIM($G1144))="local"),1,0))</f>
        <v/>
      </c>
      <c r="R1144" s="38">
        <f>IF($C1144="",0,IF(OR(ISNUMBER(SEARCH("resign",$N1144)),ISNUMBER(SEARCH("terminat",$N1144)),ISNUMBER(SEARCH("inactive",$N1144)),ISNUMBER(SEARCH("vacan",$N1144)),ISNUMBER(SEARCH("deceased",$N1144)),ISNUMBER(SEARCH("separated",$N1144))),0,1))</f>
        <v/>
      </c>
      <c r="S1144">
        <f>IF(OR($R1144=0,NOT(ISNUMBER($I1144))),"",IFERROR(DATEDIF($I1144,DATE(FY,1,1),"y"),""))</f>
        <v/>
      </c>
      <c r="T1144">
        <f>IF(OR($R1144=0,NOT(ISNUMBER($J1144))),"",IFERROR(DATEDIF($J1144,DATE(FY,1,1),"y"),0))</f>
        <v/>
      </c>
      <c r="U1144" s="38">
        <f>IF(OR($R1144=0,NOT(ISNUMBER($I1144))),0,IF(YEAR($I1144)+IF($Q1144=1,RetAgeO,RetAgeE)=FY,MONTH($I1144),IF(YEAR($I1144)+IF($Q1144=1,RetAgeO,RetAgeE)&lt;FY,1,0)))</f>
        <v/>
      </c>
      <c r="V1144" s="38">
        <f>IF(OR($R1144=0,NOT(ISNUMBER($K1144))),0,IF(YEAR($K1144)=FY,MONTH($K1144),IF(YEAR($K1144)&lt;FY,1,0)))</f>
        <v/>
      </c>
      <c r="W1144" s="38">
        <f>IF($R1144=0,0,MIN(12,IF(AND(ISNUMBER($O1144),$O1144&gt;=1,$O1144&lt;=12),INT($O1144),12),IF(AND(RetireExit="Yes",$U1144&gt;0),$U1144,12),IF(AND(ContractExit="Yes",$V1144&gt;0),$V1144,12)))</f>
        <v/>
      </c>
      <c r="X1144" s="37">
        <f>IF(ISNUMBER($P1144),$P1144,IncPct)</f>
        <v/>
      </c>
      <c r="Y1144" s="39">
        <f>IF($W1144=0,0,MAX(0,MIN($W1144,IncMonth-1))+MAX(0,$W1144-IncMonth+1)*(1+$X1144))</f>
        <v/>
      </c>
      <c r="Z1144" s="40">
        <f>IF($C1144="",0,IFERROR(INDEX(Departments!$B$5:$B$54,MATCH($C1144,Departments!$A$5:$A$54,0)),0))</f>
        <v/>
      </c>
      <c r="AA1144" s="41">
        <f>N($L1144)*$Y1144</f>
        <v/>
      </c>
      <c r="AB1144" s="41">
        <f>N($M1144)*$Y1144</f>
        <v/>
      </c>
      <c r="AC1144" s="41">
        <f>$AA1144*$Z1144</f>
        <v/>
      </c>
      <c r="AD1144" s="41">
        <f>$AA1144*BonusMonths/12</f>
        <v/>
      </c>
      <c r="AE1144" s="41">
        <f>($AA1144+SI_Gross*$AB1144)*IF($Q1144=1,SI_O,SI_E)</f>
        <v/>
      </c>
      <c r="AF1144" s="41">
        <f>IF($Q1144=1,0,$AA1144*EOSB)</f>
        <v/>
      </c>
      <c r="AG1144" s="41">
        <f>$AN1144*$W1144</f>
        <v/>
      </c>
      <c r="AH1144" s="41">
        <f>SUM($AA1144:$AG1144)</f>
        <v/>
      </c>
      <c r="AI1144" s="41">
        <f>12*($AM1144+$AN1144)</f>
        <v/>
      </c>
      <c r="AJ1144" s="41">
        <f>$AM1144*((IncMonth-1)+(13-IncMonth)*(1+$X1144))+12*$AN1144</f>
        <v/>
      </c>
      <c r="AK1144" s="41">
        <f>IF($R1144=1,N($L1144)+N($M1144),0)</f>
        <v/>
      </c>
      <c r="AL1144">
        <f>IF($C1144="","",IF(N($L1144)&lt;=0,"Basic salary missing",IF(ISNA(MATCH($C1144,Departments!$A$5:$A$54,0)),"Department not on Departments sheet",IF(AND($I1144&lt;&gt;"",NOT(ISNUMBER($I1144))),"Date of birth is text, not a date",IF(AND($K1144&lt;&gt;"",NOT(ISNUMBER($K1144))),"Contract end is text, not a date","")))))</f>
        <v/>
      </c>
      <c r="AM1144" s="41">
        <f>IF($R1144=0,0,N($L1144)*(1+$Z1144+BonusMonths/12+IF($Q1144=1,0,EOSB))+N($M1144)+(N($L1144)+SI_Gross*N($M1144))*IF($Q1144=1,SI_O,SI_E))</f>
        <v/>
      </c>
      <c r="AN1144" s="41">
        <f>IF($R1144=0,0,(IF($Q1144=1,MedO,MedE+Ticket)+Training)/12)</f>
        <v/>
      </c>
    </row>
    <row r="1145">
      <c r="I1145" s="35" t="n"/>
      <c r="J1145" s="35" t="n"/>
      <c r="K1145" s="35" t="n"/>
      <c r="L1145" s="36" t="n"/>
      <c r="M1145" s="36" t="n"/>
      <c r="P1145" s="37" t="n"/>
      <c r="Q1145" s="38">
        <f>IF($C1145="",0,IF(OR(LOWER(TRIM($G1145))="omani",LOWER(TRIM($G1145))="oman",LOWER(TRIM($G1145))="om",LOWER(TRIM($G1145))="local"),1,0))</f>
        <v/>
      </c>
      <c r="R1145" s="38">
        <f>IF($C1145="",0,IF(OR(ISNUMBER(SEARCH("resign",$N1145)),ISNUMBER(SEARCH("terminat",$N1145)),ISNUMBER(SEARCH("inactive",$N1145)),ISNUMBER(SEARCH("vacan",$N1145)),ISNUMBER(SEARCH("deceased",$N1145)),ISNUMBER(SEARCH("separated",$N1145))),0,1))</f>
        <v/>
      </c>
      <c r="S1145">
        <f>IF(OR($R1145=0,NOT(ISNUMBER($I1145))),"",IFERROR(DATEDIF($I1145,DATE(FY,1,1),"y"),""))</f>
        <v/>
      </c>
      <c r="T1145">
        <f>IF(OR($R1145=0,NOT(ISNUMBER($J1145))),"",IFERROR(DATEDIF($J1145,DATE(FY,1,1),"y"),0))</f>
        <v/>
      </c>
      <c r="U1145" s="38">
        <f>IF(OR($R1145=0,NOT(ISNUMBER($I1145))),0,IF(YEAR($I1145)+IF($Q1145=1,RetAgeO,RetAgeE)=FY,MONTH($I1145),IF(YEAR($I1145)+IF($Q1145=1,RetAgeO,RetAgeE)&lt;FY,1,0)))</f>
        <v/>
      </c>
      <c r="V1145" s="38">
        <f>IF(OR($R1145=0,NOT(ISNUMBER($K1145))),0,IF(YEAR($K1145)=FY,MONTH($K1145),IF(YEAR($K1145)&lt;FY,1,0)))</f>
        <v/>
      </c>
      <c r="W1145" s="38">
        <f>IF($R1145=0,0,MIN(12,IF(AND(ISNUMBER($O1145),$O1145&gt;=1,$O1145&lt;=12),INT($O1145),12),IF(AND(RetireExit="Yes",$U1145&gt;0),$U1145,12),IF(AND(ContractExit="Yes",$V1145&gt;0),$V1145,12)))</f>
        <v/>
      </c>
      <c r="X1145" s="37">
        <f>IF(ISNUMBER($P1145),$P1145,IncPct)</f>
        <v/>
      </c>
      <c r="Y1145" s="39">
        <f>IF($W1145=0,0,MAX(0,MIN($W1145,IncMonth-1))+MAX(0,$W1145-IncMonth+1)*(1+$X1145))</f>
        <v/>
      </c>
      <c r="Z1145" s="40">
        <f>IF($C1145="",0,IFERROR(INDEX(Departments!$B$5:$B$54,MATCH($C1145,Departments!$A$5:$A$54,0)),0))</f>
        <v/>
      </c>
      <c r="AA1145" s="41">
        <f>N($L1145)*$Y1145</f>
        <v/>
      </c>
      <c r="AB1145" s="41">
        <f>N($M1145)*$Y1145</f>
        <v/>
      </c>
      <c r="AC1145" s="41">
        <f>$AA1145*$Z1145</f>
        <v/>
      </c>
      <c r="AD1145" s="41">
        <f>$AA1145*BonusMonths/12</f>
        <v/>
      </c>
      <c r="AE1145" s="41">
        <f>($AA1145+SI_Gross*$AB1145)*IF($Q1145=1,SI_O,SI_E)</f>
        <v/>
      </c>
      <c r="AF1145" s="41">
        <f>IF($Q1145=1,0,$AA1145*EOSB)</f>
        <v/>
      </c>
      <c r="AG1145" s="41">
        <f>$AN1145*$W1145</f>
        <v/>
      </c>
      <c r="AH1145" s="41">
        <f>SUM($AA1145:$AG1145)</f>
        <v/>
      </c>
      <c r="AI1145" s="41">
        <f>12*($AM1145+$AN1145)</f>
        <v/>
      </c>
      <c r="AJ1145" s="41">
        <f>$AM1145*((IncMonth-1)+(13-IncMonth)*(1+$X1145))+12*$AN1145</f>
        <v/>
      </c>
      <c r="AK1145" s="41">
        <f>IF($R1145=1,N($L1145)+N($M1145),0)</f>
        <v/>
      </c>
      <c r="AL1145">
        <f>IF($C1145="","",IF(N($L1145)&lt;=0,"Basic salary missing",IF(ISNA(MATCH($C1145,Departments!$A$5:$A$54,0)),"Department not on Departments sheet",IF(AND($I1145&lt;&gt;"",NOT(ISNUMBER($I1145))),"Date of birth is text, not a date",IF(AND($K1145&lt;&gt;"",NOT(ISNUMBER($K1145))),"Contract end is text, not a date","")))))</f>
        <v/>
      </c>
      <c r="AM1145" s="41">
        <f>IF($R1145=0,0,N($L1145)*(1+$Z1145+BonusMonths/12+IF($Q1145=1,0,EOSB))+N($M1145)+(N($L1145)+SI_Gross*N($M1145))*IF($Q1145=1,SI_O,SI_E))</f>
        <v/>
      </c>
      <c r="AN1145" s="41">
        <f>IF($R1145=0,0,(IF($Q1145=1,MedO,MedE+Ticket)+Training)/12)</f>
        <v/>
      </c>
    </row>
    <row r="1146">
      <c r="I1146" s="35" t="n"/>
      <c r="J1146" s="35" t="n"/>
      <c r="K1146" s="35" t="n"/>
      <c r="L1146" s="36" t="n"/>
      <c r="M1146" s="36" t="n"/>
      <c r="P1146" s="37" t="n"/>
      <c r="Q1146" s="38">
        <f>IF($C1146="",0,IF(OR(LOWER(TRIM($G1146))="omani",LOWER(TRIM($G1146))="oman",LOWER(TRIM($G1146))="om",LOWER(TRIM($G1146))="local"),1,0))</f>
        <v/>
      </c>
      <c r="R1146" s="38">
        <f>IF($C1146="",0,IF(OR(ISNUMBER(SEARCH("resign",$N1146)),ISNUMBER(SEARCH("terminat",$N1146)),ISNUMBER(SEARCH("inactive",$N1146)),ISNUMBER(SEARCH("vacan",$N1146)),ISNUMBER(SEARCH("deceased",$N1146)),ISNUMBER(SEARCH("separated",$N1146))),0,1))</f>
        <v/>
      </c>
      <c r="S1146">
        <f>IF(OR($R1146=0,NOT(ISNUMBER($I1146))),"",IFERROR(DATEDIF($I1146,DATE(FY,1,1),"y"),""))</f>
        <v/>
      </c>
      <c r="T1146">
        <f>IF(OR($R1146=0,NOT(ISNUMBER($J1146))),"",IFERROR(DATEDIF($J1146,DATE(FY,1,1),"y"),0))</f>
        <v/>
      </c>
      <c r="U1146" s="38">
        <f>IF(OR($R1146=0,NOT(ISNUMBER($I1146))),0,IF(YEAR($I1146)+IF($Q1146=1,RetAgeO,RetAgeE)=FY,MONTH($I1146),IF(YEAR($I1146)+IF($Q1146=1,RetAgeO,RetAgeE)&lt;FY,1,0)))</f>
        <v/>
      </c>
      <c r="V1146" s="38">
        <f>IF(OR($R1146=0,NOT(ISNUMBER($K1146))),0,IF(YEAR($K1146)=FY,MONTH($K1146),IF(YEAR($K1146)&lt;FY,1,0)))</f>
        <v/>
      </c>
      <c r="W1146" s="38">
        <f>IF($R1146=0,0,MIN(12,IF(AND(ISNUMBER($O1146),$O1146&gt;=1,$O1146&lt;=12),INT($O1146),12),IF(AND(RetireExit="Yes",$U1146&gt;0),$U1146,12),IF(AND(ContractExit="Yes",$V1146&gt;0),$V1146,12)))</f>
        <v/>
      </c>
      <c r="X1146" s="37">
        <f>IF(ISNUMBER($P1146),$P1146,IncPct)</f>
        <v/>
      </c>
      <c r="Y1146" s="39">
        <f>IF($W1146=0,0,MAX(0,MIN($W1146,IncMonth-1))+MAX(0,$W1146-IncMonth+1)*(1+$X1146))</f>
        <v/>
      </c>
      <c r="Z1146" s="40">
        <f>IF($C1146="",0,IFERROR(INDEX(Departments!$B$5:$B$54,MATCH($C1146,Departments!$A$5:$A$54,0)),0))</f>
        <v/>
      </c>
      <c r="AA1146" s="41">
        <f>N($L1146)*$Y1146</f>
        <v/>
      </c>
      <c r="AB1146" s="41">
        <f>N($M1146)*$Y1146</f>
        <v/>
      </c>
      <c r="AC1146" s="41">
        <f>$AA1146*$Z1146</f>
        <v/>
      </c>
      <c r="AD1146" s="41">
        <f>$AA1146*BonusMonths/12</f>
        <v/>
      </c>
      <c r="AE1146" s="41">
        <f>($AA1146+SI_Gross*$AB1146)*IF($Q1146=1,SI_O,SI_E)</f>
        <v/>
      </c>
      <c r="AF1146" s="41">
        <f>IF($Q1146=1,0,$AA1146*EOSB)</f>
        <v/>
      </c>
      <c r="AG1146" s="41">
        <f>$AN1146*$W1146</f>
        <v/>
      </c>
      <c r="AH1146" s="41">
        <f>SUM($AA1146:$AG1146)</f>
        <v/>
      </c>
      <c r="AI1146" s="41">
        <f>12*($AM1146+$AN1146)</f>
        <v/>
      </c>
      <c r="AJ1146" s="41">
        <f>$AM1146*((IncMonth-1)+(13-IncMonth)*(1+$X1146))+12*$AN1146</f>
        <v/>
      </c>
      <c r="AK1146" s="41">
        <f>IF($R1146=1,N($L1146)+N($M1146),0)</f>
        <v/>
      </c>
      <c r="AL1146">
        <f>IF($C1146="","",IF(N($L1146)&lt;=0,"Basic salary missing",IF(ISNA(MATCH($C1146,Departments!$A$5:$A$54,0)),"Department not on Departments sheet",IF(AND($I1146&lt;&gt;"",NOT(ISNUMBER($I1146))),"Date of birth is text, not a date",IF(AND($K1146&lt;&gt;"",NOT(ISNUMBER($K1146))),"Contract end is text, not a date","")))))</f>
        <v/>
      </c>
      <c r="AM1146" s="41">
        <f>IF($R1146=0,0,N($L1146)*(1+$Z1146+BonusMonths/12+IF($Q1146=1,0,EOSB))+N($M1146)+(N($L1146)+SI_Gross*N($M1146))*IF($Q1146=1,SI_O,SI_E))</f>
        <v/>
      </c>
      <c r="AN1146" s="41">
        <f>IF($R1146=0,0,(IF($Q1146=1,MedO,MedE+Ticket)+Training)/12)</f>
        <v/>
      </c>
    </row>
    <row r="1147">
      <c r="I1147" s="35" t="n"/>
      <c r="J1147" s="35" t="n"/>
      <c r="K1147" s="35" t="n"/>
      <c r="L1147" s="36" t="n"/>
      <c r="M1147" s="36" t="n"/>
      <c r="P1147" s="37" t="n"/>
      <c r="Q1147" s="38">
        <f>IF($C1147="",0,IF(OR(LOWER(TRIM($G1147))="omani",LOWER(TRIM($G1147))="oman",LOWER(TRIM($G1147))="om",LOWER(TRIM($G1147))="local"),1,0))</f>
        <v/>
      </c>
      <c r="R1147" s="38">
        <f>IF($C1147="",0,IF(OR(ISNUMBER(SEARCH("resign",$N1147)),ISNUMBER(SEARCH("terminat",$N1147)),ISNUMBER(SEARCH("inactive",$N1147)),ISNUMBER(SEARCH("vacan",$N1147)),ISNUMBER(SEARCH("deceased",$N1147)),ISNUMBER(SEARCH("separated",$N1147))),0,1))</f>
        <v/>
      </c>
      <c r="S1147">
        <f>IF(OR($R1147=0,NOT(ISNUMBER($I1147))),"",IFERROR(DATEDIF($I1147,DATE(FY,1,1),"y"),""))</f>
        <v/>
      </c>
      <c r="T1147">
        <f>IF(OR($R1147=0,NOT(ISNUMBER($J1147))),"",IFERROR(DATEDIF($J1147,DATE(FY,1,1),"y"),0))</f>
        <v/>
      </c>
      <c r="U1147" s="38">
        <f>IF(OR($R1147=0,NOT(ISNUMBER($I1147))),0,IF(YEAR($I1147)+IF($Q1147=1,RetAgeO,RetAgeE)=FY,MONTH($I1147),IF(YEAR($I1147)+IF($Q1147=1,RetAgeO,RetAgeE)&lt;FY,1,0)))</f>
        <v/>
      </c>
      <c r="V1147" s="38">
        <f>IF(OR($R1147=0,NOT(ISNUMBER($K1147))),0,IF(YEAR($K1147)=FY,MONTH($K1147),IF(YEAR($K1147)&lt;FY,1,0)))</f>
        <v/>
      </c>
      <c r="W1147" s="38">
        <f>IF($R1147=0,0,MIN(12,IF(AND(ISNUMBER($O1147),$O1147&gt;=1,$O1147&lt;=12),INT($O1147),12),IF(AND(RetireExit="Yes",$U1147&gt;0),$U1147,12),IF(AND(ContractExit="Yes",$V1147&gt;0),$V1147,12)))</f>
        <v/>
      </c>
      <c r="X1147" s="37">
        <f>IF(ISNUMBER($P1147),$P1147,IncPct)</f>
        <v/>
      </c>
      <c r="Y1147" s="39">
        <f>IF($W1147=0,0,MAX(0,MIN($W1147,IncMonth-1))+MAX(0,$W1147-IncMonth+1)*(1+$X1147))</f>
        <v/>
      </c>
      <c r="Z1147" s="40">
        <f>IF($C1147="",0,IFERROR(INDEX(Departments!$B$5:$B$54,MATCH($C1147,Departments!$A$5:$A$54,0)),0))</f>
        <v/>
      </c>
      <c r="AA1147" s="41">
        <f>N($L1147)*$Y1147</f>
        <v/>
      </c>
      <c r="AB1147" s="41">
        <f>N($M1147)*$Y1147</f>
        <v/>
      </c>
      <c r="AC1147" s="41">
        <f>$AA1147*$Z1147</f>
        <v/>
      </c>
      <c r="AD1147" s="41">
        <f>$AA1147*BonusMonths/12</f>
        <v/>
      </c>
      <c r="AE1147" s="41">
        <f>($AA1147+SI_Gross*$AB1147)*IF($Q1147=1,SI_O,SI_E)</f>
        <v/>
      </c>
      <c r="AF1147" s="41">
        <f>IF($Q1147=1,0,$AA1147*EOSB)</f>
        <v/>
      </c>
      <c r="AG1147" s="41">
        <f>$AN1147*$W1147</f>
        <v/>
      </c>
      <c r="AH1147" s="41">
        <f>SUM($AA1147:$AG1147)</f>
        <v/>
      </c>
      <c r="AI1147" s="41">
        <f>12*($AM1147+$AN1147)</f>
        <v/>
      </c>
      <c r="AJ1147" s="41">
        <f>$AM1147*((IncMonth-1)+(13-IncMonth)*(1+$X1147))+12*$AN1147</f>
        <v/>
      </c>
      <c r="AK1147" s="41">
        <f>IF($R1147=1,N($L1147)+N($M1147),0)</f>
        <v/>
      </c>
      <c r="AL1147">
        <f>IF($C1147="","",IF(N($L1147)&lt;=0,"Basic salary missing",IF(ISNA(MATCH($C1147,Departments!$A$5:$A$54,0)),"Department not on Departments sheet",IF(AND($I1147&lt;&gt;"",NOT(ISNUMBER($I1147))),"Date of birth is text, not a date",IF(AND($K1147&lt;&gt;"",NOT(ISNUMBER($K1147))),"Contract end is text, not a date","")))))</f>
        <v/>
      </c>
      <c r="AM1147" s="41">
        <f>IF($R1147=0,0,N($L1147)*(1+$Z1147+BonusMonths/12+IF($Q1147=1,0,EOSB))+N($M1147)+(N($L1147)+SI_Gross*N($M1147))*IF($Q1147=1,SI_O,SI_E))</f>
        <v/>
      </c>
      <c r="AN1147" s="41">
        <f>IF($R1147=0,0,(IF($Q1147=1,MedO,MedE+Ticket)+Training)/12)</f>
        <v/>
      </c>
    </row>
    <row r="1148">
      <c r="I1148" s="35" t="n"/>
      <c r="J1148" s="35" t="n"/>
      <c r="K1148" s="35" t="n"/>
      <c r="L1148" s="36" t="n"/>
      <c r="M1148" s="36" t="n"/>
      <c r="P1148" s="37" t="n"/>
      <c r="Q1148" s="38">
        <f>IF($C1148="",0,IF(OR(LOWER(TRIM($G1148))="omani",LOWER(TRIM($G1148))="oman",LOWER(TRIM($G1148))="om",LOWER(TRIM($G1148))="local"),1,0))</f>
        <v/>
      </c>
      <c r="R1148" s="38">
        <f>IF($C1148="",0,IF(OR(ISNUMBER(SEARCH("resign",$N1148)),ISNUMBER(SEARCH("terminat",$N1148)),ISNUMBER(SEARCH("inactive",$N1148)),ISNUMBER(SEARCH("vacan",$N1148)),ISNUMBER(SEARCH("deceased",$N1148)),ISNUMBER(SEARCH("separated",$N1148))),0,1))</f>
        <v/>
      </c>
      <c r="S1148">
        <f>IF(OR($R1148=0,NOT(ISNUMBER($I1148))),"",IFERROR(DATEDIF($I1148,DATE(FY,1,1),"y"),""))</f>
        <v/>
      </c>
      <c r="T1148">
        <f>IF(OR($R1148=0,NOT(ISNUMBER($J1148))),"",IFERROR(DATEDIF($J1148,DATE(FY,1,1),"y"),0))</f>
        <v/>
      </c>
      <c r="U1148" s="38">
        <f>IF(OR($R1148=0,NOT(ISNUMBER($I1148))),0,IF(YEAR($I1148)+IF($Q1148=1,RetAgeO,RetAgeE)=FY,MONTH($I1148),IF(YEAR($I1148)+IF($Q1148=1,RetAgeO,RetAgeE)&lt;FY,1,0)))</f>
        <v/>
      </c>
      <c r="V1148" s="38">
        <f>IF(OR($R1148=0,NOT(ISNUMBER($K1148))),0,IF(YEAR($K1148)=FY,MONTH($K1148),IF(YEAR($K1148)&lt;FY,1,0)))</f>
        <v/>
      </c>
      <c r="W1148" s="38">
        <f>IF($R1148=0,0,MIN(12,IF(AND(ISNUMBER($O1148),$O1148&gt;=1,$O1148&lt;=12),INT($O1148),12),IF(AND(RetireExit="Yes",$U1148&gt;0),$U1148,12),IF(AND(ContractExit="Yes",$V1148&gt;0),$V1148,12)))</f>
        <v/>
      </c>
      <c r="X1148" s="37">
        <f>IF(ISNUMBER($P1148),$P1148,IncPct)</f>
        <v/>
      </c>
      <c r="Y1148" s="39">
        <f>IF($W1148=0,0,MAX(0,MIN($W1148,IncMonth-1))+MAX(0,$W1148-IncMonth+1)*(1+$X1148))</f>
        <v/>
      </c>
      <c r="Z1148" s="40">
        <f>IF($C1148="",0,IFERROR(INDEX(Departments!$B$5:$B$54,MATCH($C1148,Departments!$A$5:$A$54,0)),0))</f>
        <v/>
      </c>
      <c r="AA1148" s="41">
        <f>N($L1148)*$Y1148</f>
        <v/>
      </c>
      <c r="AB1148" s="41">
        <f>N($M1148)*$Y1148</f>
        <v/>
      </c>
      <c r="AC1148" s="41">
        <f>$AA1148*$Z1148</f>
        <v/>
      </c>
      <c r="AD1148" s="41">
        <f>$AA1148*BonusMonths/12</f>
        <v/>
      </c>
      <c r="AE1148" s="41">
        <f>($AA1148+SI_Gross*$AB1148)*IF($Q1148=1,SI_O,SI_E)</f>
        <v/>
      </c>
      <c r="AF1148" s="41">
        <f>IF($Q1148=1,0,$AA1148*EOSB)</f>
        <v/>
      </c>
      <c r="AG1148" s="41">
        <f>$AN1148*$W1148</f>
        <v/>
      </c>
      <c r="AH1148" s="41">
        <f>SUM($AA1148:$AG1148)</f>
        <v/>
      </c>
      <c r="AI1148" s="41">
        <f>12*($AM1148+$AN1148)</f>
        <v/>
      </c>
      <c r="AJ1148" s="41">
        <f>$AM1148*((IncMonth-1)+(13-IncMonth)*(1+$X1148))+12*$AN1148</f>
        <v/>
      </c>
      <c r="AK1148" s="41">
        <f>IF($R1148=1,N($L1148)+N($M1148),0)</f>
        <v/>
      </c>
      <c r="AL1148">
        <f>IF($C1148="","",IF(N($L1148)&lt;=0,"Basic salary missing",IF(ISNA(MATCH($C1148,Departments!$A$5:$A$54,0)),"Department not on Departments sheet",IF(AND($I1148&lt;&gt;"",NOT(ISNUMBER($I1148))),"Date of birth is text, not a date",IF(AND($K1148&lt;&gt;"",NOT(ISNUMBER($K1148))),"Contract end is text, not a date","")))))</f>
        <v/>
      </c>
      <c r="AM1148" s="41">
        <f>IF($R1148=0,0,N($L1148)*(1+$Z1148+BonusMonths/12+IF($Q1148=1,0,EOSB))+N($M1148)+(N($L1148)+SI_Gross*N($M1148))*IF($Q1148=1,SI_O,SI_E))</f>
        <v/>
      </c>
      <c r="AN1148" s="41">
        <f>IF($R1148=0,0,(IF($Q1148=1,MedO,MedE+Ticket)+Training)/12)</f>
        <v/>
      </c>
    </row>
    <row r="1149">
      <c r="I1149" s="35" t="n"/>
      <c r="J1149" s="35" t="n"/>
      <c r="K1149" s="35" t="n"/>
      <c r="L1149" s="36" t="n"/>
      <c r="M1149" s="36" t="n"/>
      <c r="P1149" s="37" t="n"/>
      <c r="Q1149" s="38">
        <f>IF($C1149="",0,IF(OR(LOWER(TRIM($G1149))="omani",LOWER(TRIM($G1149))="oman",LOWER(TRIM($G1149))="om",LOWER(TRIM($G1149))="local"),1,0))</f>
        <v/>
      </c>
      <c r="R1149" s="38">
        <f>IF($C1149="",0,IF(OR(ISNUMBER(SEARCH("resign",$N1149)),ISNUMBER(SEARCH("terminat",$N1149)),ISNUMBER(SEARCH("inactive",$N1149)),ISNUMBER(SEARCH("vacan",$N1149)),ISNUMBER(SEARCH("deceased",$N1149)),ISNUMBER(SEARCH("separated",$N1149))),0,1))</f>
        <v/>
      </c>
      <c r="S1149">
        <f>IF(OR($R1149=0,NOT(ISNUMBER($I1149))),"",IFERROR(DATEDIF($I1149,DATE(FY,1,1),"y"),""))</f>
        <v/>
      </c>
      <c r="T1149">
        <f>IF(OR($R1149=0,NOT(ISNUMBER($J1149))),"",IFERROR(DATEDIF($J1149,DATE(FY,1,1),"y"),0))</f>
        <v/>
      </c>
      <c r="U1149" s="38">
        <f>IF(OR($R1149=0,NOT(ISNUMBER($I1149))),0,IF(YEAR($I1149)+IF($Q1149=1,RetAgeO,RetAgeE)=FY,MONTH($I1149),IF(YEAR($I1149)+IF($Q1149=1,RetAgeO,RetAgeE)&lt;FY,1,0)))</f>
        <v/>
      </c>
      <c r="V1149" s="38">
        <f>IF(OR($R1149=0,NOT(ISNUMBER($K1149))),0,IF(YEAR($K1149)=FY,MONTH($K1149),IF(YEAR($K1149)&lt;FY,1,0)))</f>
        <v/>
      </c>
      <c r="W1149" s="38">
        <f>IF($R1149=0,0,MIN(12,IF(AND(ISNUMBER($O1149),$O1149&gt;=1,$O1149&lt;=12),INT($O1149),12),IF(AND(RetireExit="Yes",$U1149&gt;0),$U1149,12),IF(AND(ContractExit="Yes",$V1149&gt;0),$V1149,12)))</f>
        <v/>
      </c>
      <c r="X1149" s="37">
        <f>IF(ISNUMBER($P1149),$P1149,IncPct)</f>
        <v/>
      </c>
      <c r="Y1149" s="39">
        <f>IF($W1149=0,0,MAX(0,MIN($W1149,IncMonth-1))+MAX(0,$W1149-IncMonth+1)*(1+$X1149))</f>
        <v/>
      </c>
      <c r="Z1149" s="40">
        <f>IF($C1149="",0,IFERROR(INDEX(Departments!$B$5:$B$54,MATCH($C1149,Departments!$A$5:$A$54,0)),0))</f>
        <v/>
      </c>
      <c r="AA1149" s="41">
        <f>N($L1149)*$Y1149</f>
        <v/>
      </c>
      <c r="AB1149" s="41">
        <f>N($M1149)*$Y1149</f>
        <v/>
      </c>
      <c r="AC1149" s="41">
        <f>$AA1149*$Z1149</f>
        <v/>
      </c>
      <c r="AD1149" s="41">
        <f>$AA1149*BonusMonths/12</f>
        <v/>
      </c>
      <c r="AE1149" s="41">
        <f>($AA1149+SI_Gross*$AB1149)*IF($Q1149=1,SI_O,SI_E)</f>
        <v/>
      </c>
      <c r="AF1149" s="41">
        <f>IF($Q1149=1,0,$AA1149*EOSB)</f>
        <v/>
      </c>
      <c r="AG1149" s="41">
        <f>$AN1149*$W1149</f>
        <v/>
      </c>
      <c r="AH1149" s="41">
        <f>SUM($AA1149:$AG1149)</f>
        <v/>
      </c>
      <c r="AI1149" s="41">
        <f>12*($AM1149+$AN1149)</f>
        <v/>
      </c>
      <c r="AJ1149" s="41">
        <f>$AM1149*((IncMonth-1)+(13-IncMonth)*(1+$X1149))+12*$AN1149</f>
        <v/>
      </c>
      <c r="AK1149" s="41">
        <f>IF($R1149=1,N($L1149)+N($M1149),0)</f>
        <v/>
      </c>
      <c r="AL1149">
        <f>IF($C1149="","",IF(N($L1149)&lt;=0,"Basic salary missing",IF(ISNA(MATCH($C1149,Departments!$A$5:$A$54,0)),"Department not on Departments sheet",IF(AND($I1149&lt;&gt;"",NOT(ISNUMBER($I1149))),"Date of birth is text, not a date",IF(AND($K1149&lt;&gt;"",NOT(ISNUMBER($K1149))),"Contract end is text, not a date","")))))</f>
        <v/>
      </c>
      <c r="AM1149" s="41">
        <f>IF($R1149=0,0,N($L1149)*(1+$Z1149+BonusMonths/12+IF($Q1149=1,0,EOSB))+N($M1149)+(N($L1149)+SI_Gross*N($M1149))*IF($Q1149=1,SI_O,SI_E))</f>
        <v/>
      </c>
      <c r="AN1149" s="41">
        <f>IF($R1149=0,0,(IF($Q1149=1,MedO,MedE+Ticket)+Training)/12)</f>
        <v/>
      </c>
    </row>
    <row r="1150">
      <c r="I1150" s="35" t="n"/>
      <c r="J1150" s="35" t="n"/>
      <c r="K1150" s="35" t="n"/>
      <c r="L1150" s="36" t="n"/>
      <c r="M1150" s="36" t="n"/>
      <c r="P1150" s="37" t="n"/>
      <c r="Q1150" s="38">
        <f>IF($C1150="",0,IF(OR(LOWER(TRIM($G1150))="omani",LOWER(TRIM($G1150))="oman",LOWER(TRIM($G1150))="om",LOWER(TRIM($G1150))="local"),1,0))</f>
        <v/>
      </c>
      <c r="R1150" s="38">
        <f>IF($C1150="",0,IF(OR(ISNUMBER(SEARCH("resign",$N1150)),ISNUMBER(SEARCH("terminat",$N1150)),ISNUMBER(SEARCH("inactive",$N1150)),ISNUMBER(SEARCH("vacan",$N1150)),ISNUMBER(SEARCH("deceased",$N1150)),ISNUMBER(SEARCH("separated",$N1150))),0,1))</f>
        <v/>
      </c>
      <c r="S1150">
        <f>IF(OR($R1150=0,NOT(ISNUMBER($I1150))),"",IFERROR(DATEDIF($I1150,DATE(FY,1,1),"y"),""))</f>
        <v/>
      </c>
      <c r="T1150">
        <f>IF(OR($R1150=0,NOT(ISNUMBER($J1150))),"",IFERROR(DATEDIF($J1150,DATE(FY,1,1),"y"),0))</f>
        <v/>
      </c>
      <c r="U1150" s="38">
        <f>IF(OR($R1150=0,NOT(ISNUMBER($I1150))),0,IF(YEAR($I1150)+IF($Q1150=1,RetAgeO,RetAgeE)=FY,MONTH($I1150),IF(YEAR($I1150)+IF($Q1150=1,RetAgeO,RetAgeE)&lt;FY,1,0)))</f>
        <v/>
      </c>
      <c r="V1150" s="38">
        <f>IF(OR($R1150=0,NOT(ISNUMBER($K1150))),0,IF(YEAR($K1150)=FY,MONTH($K1150),IF(YEAR($K1150)&lt;FY,1,0)))</f>
        <v/>
      </c>
      <c r="W1150" s="38">
        <f>IF($R1150=0,0,MIN(12,IF(AND(ISNUMBER($O1150),$O1150&gt;=1,$O1150&lt;=12),INT($O1150),12),IF(AND(RetireExit="Yes",$U1150&gt;0),$U1150,12),IF(AND(ContractExit="Yes",$V1150&gt;0),$V1150,12)))</f>
        <v/>
      </c>
      <c r="X1150" s="37">
        <f>IF(ISNUMBER($P1150),$P1150,IncPct)</f>
        <v/>
      </c>
      <c r="Y1150" s="39">
        <f>IF($W1150=0,0,MAX(0,MIN($W1150,IncMonth-1))+MAX(0,$W1150-IncMonth+1)*(1+$X1150))</f>
        <v/>
      </c>
      <c r="Z1150" s="40">
        <f>IF($C1150="",0,IFERROR(INDEX(Departments!$B$5:$B$54,MATCH($C1150,Departments!$A$5:$A$54,0)),0))</f>
        <v/>
      </c>
      <c r="AA1150" s="41">
        <f>N($L1150)*$Y1150</f>
        <v/>
      </c>
      <c r="AB1150" s="41">
        <f>N($M1150)*$Y1150</f>
        <v/>
      </c>
      <c r="AC1150" s="41">
        <f>$AA1150*$Z1150</f>
        <v/>
      </c>
      <c r="AD1150" s="41">
        <f>$AA1150*BonusMonths/12</f>
        <v/>
      </c>
      <c r="AE1150" s="41">
        <f>($AA1150+SI_Gross*$AB1150)*IF($Q1150=1,SI_O,SI_E)</f>
        <v/>
      </c>
      <c r="AF1150" s="41">
        <f>IF($Q1150=1,0,$AA1150*EOSB)</f>
        <v/>
      </c>
      <c r="AG1150" s="41">
        <f>$AN1150*$W1150</f>
        <v/>
      </c>
      <c r="AH1150" s="41">
        <f>SUM($AA1150:$AG1150)</f>
        <v/>
      </c>
      <c r="AI1150" s="41">
        <f>12*($AM1150+$AN1150)</f>
        <v/>
      </c>
      <c r="AJ1150" s="41">
        <f>$AM1150*((IncMonth-1)+(13-IncMonth)*(1+$X1150))+12*$AN1150</f>
        <v/>
      </c>
      <c r="AK1150" s="41">
        <f>IF($R1150=1,N($L1150)+N($M1150),0)</f>
        <v/>
      </c>
      <c r="AL1150">
        <f>IF($C1150="","",IF(N($L1150)&lt;=0,"Basic salary missing",IF(ISNA(MATCH($C1150,Departments!$A$5:$A$54,0)),"Department not on Departments sheet",IF(AND($I1150&lt;&gt;"",NOT(ISNUMBER($I1150))),"Date of birth is text, not a date",IF(AND($K1150&lt;&gt;"",NOT(ISNUMBER($K1150))),"Contract end is text, not a date","")))))</f>
        <v/>
      </c>
      <c r="AM1150" s="41">
        <f>IF($R1150=0,0,N($L1150)*(1+$Z1150+BonusMonths/12+IF($Q1150=1,0,EOSB))+N($M1150)+(N($L1150)+SI_Gross*N($M1150))*IF($Q1150=1,SI_O,SI_E))</f>
        <v/>
      </c>
      <c r="AN1150" s="41">
        <f>IF($R1150=0,0,(IF($Q1150=1,MedO,MedE+Ticket)+Training)/12)</f>
        <v/>
      </c>
    </row>
    <row r="1151">
      <c r="I1151" s="35" t="n"/>
      <c r="J1151" s="35" t="n"/>
      <c r="K1151" s="35" t="n"/>
      <c r="L1151" s="36" t="n"/>
      <c r="M1151" s="36" t="n"/>
      <c r="P1151" s="37" t="n"/>
      <c r="Q1151" s="38">
        <f>IF($C1151="",0,IF(OR(LOWER(TRIM($G1151))="omani",LOWER(TRIM($G1151))="oman",LOWER(TRIM($G1151))="om",LOWER(TRIM($G1151))="local"),1,0))</f>
        <v/>
      </c>
      <c r="R1151" s="38">
        <f>IF($C1151="",0,IF(OR(ISNUMBER(SEARCH("resign",$N1151)),ISNUMBER(SEARCH("terminat",$N1151)),ISNUMBER(SEARCH("inactive",$N1151)),ISNUMBER(SEARCH("vacan",$N1151)),ISNUMBER(SEARCH("deceased",$N1151)),ISNUMBER(SEARCH("separated",$N1151))),0,1))</f>
        <v/>
      </c>
      <c r="S1151">
        <f>IF(OR($R1151=0,NOT(ISNUMBER($I1151))),"",IFERROR(DATEDIF($I1151,DATE(FY,1,1),"y"),""))</f>
        <v/>
      </c>
      <c r="T1151">
        <f>IF(OR($R1151=0,NOT(ISNUMBER($J1151))),"",IFERROR(DATEDIF($J1151,DATE(FY,1,1),"y"),0))</f>
        <v/>
      </c>
      <c r="U1151" s="38">
        <f>IF(OR($R1151=0,NOT(ISNUMBER($I1151))),0,IF(YEAR($I1151)+IF($Q1151=1,RetAgeO,RetAgeE)=FY,MONTH($I1151),IF(YEAR($I1151)+IF($Q1151=1,RetAgeO,RetAgeE)&lt;FY,1,0)))</f>
        <v/>
      </c>
      <c r="V1151" s="38">
        <f>IF(OR($R1151=0,NOT(ISNUMBER($K1151))),0,IF(YEAR($K1151)=FY,MONTH($K1151),IF(YEAR($K1151)&lt;FY,1,0)))</f>
        <v/>
      </c>
      <c r="W1151" s="38">
        <f>IF($R1151=0,0,MIN(12,IF(AND(ISNUMBER($O1151),$O1151&gt;=1,$O1151&lt;=12),INT($O1151),12),IF(AND(RetireExit="Yes",$U1151&gt;0),$U1151,12),IF(AND(ContractExit="Yes",$V1151&gt;0),$V1151,12)))</f>
        <v/>
      </c>
      <c r="X1151" s="37">
        <f>IF(ISNUMBER($P1151),$P1151,IncPct)</f>
        <v/>
      </c>
      <c r="Y1151" s="39">
        <f>IF($W1151=0,0,MAX(0,MIN($W1151,IncMonth-1))+MAX(0,$W1151-IncMonth+1)*(1+$X1151))</f>
        <v/>
      </c>
      <c r="Z1151" s="40">
        <f>IF($C1151="",0,IFERROR(INDEX(Departments!$B$5:$B$54,MATCH($C1151,Departments!$A$5:$A$54,0)),0))</f>
        <v/>
      </c>
      <c r="AA1151" s="41">
        <f>N($L1151)*$Y1151</f>
        <v/>
      </c>
      <c r="AB1151" s="41">
        <f>N($M1151)*$Y1151</f>
        <v/>
      </c>
      <c r="AC1151" s="41">
        <f>$AA1151*$Z1151</f>
        <v/>
      </c>
      <c r="AD1151" s="41">
        <f>$AA1151*BonusMonths/12</f>
        <v/>
      </c>
      <c r="AE1151" s="41">
        <f>($AA1151+SI_Gross*$AB1151)*IF($Q1151=1,SI_O,SI_E)</f>
        <v/>
      </c>
      <c r="AF1151" s="41">
        <f>IF($Q1151=1,0,$AA1151*EOSB)</f>
        <v/>
      </c>
      <c r="AG1151" s="41">
        <f>$AN1151*$W1151</f>
        <v/>
      </c>
      <c r="AH1151" s="41">
        <f>SUM($AA1151:$AG1151)</f>
        <v/>
      </c>
      <c r="AI1151" s="41">
        <f>12*($AM1151+$AN1151)</f>
        <v/>
      </c>
      <c r="AJ1151" s="41">
        <f>$AM1151*((IncMonth-1)+(13-IncMonth)*(1+$X1151))+12*$AN1151</f>
        <v/>
      </c>
      <c r="AK1151" s="41">
        <f>IF($R1151=1,N($L1151)+N($M1151),0)</f>
        <v/>
      </c>
      <c r="AL1151">
        <f>IF($C1151="","",IF(N($L1151)&lt;=0,"Basic salary missing",IF(ISNA(MATCH($C1151,Departments!$A$5:$A$54,0)),"Department not on Departments sheet",IF(AND($I1151&lt;&gt;"",NOT(ISNUMBER($I1151))),"Date of birth is text, not a date",IF(AND($K1151&lt;&gt;"",NOT(ISNUMBER($K1151))),"Contract end is text, not a date","")))))</f>
        <v/>
      </c>
      <c r="AM1151" s="41">
        <f>IF($R1151=0,0,N($L1151)*(1+$Z1151+BonusMonths/12+IF($Q1151=1,0,EOSB))+N($M1151)+(N($L1151)+SI_Gross*N($M1151))*IF($Q1151=1,SI_O,SI_E))</f>
        <v/>
      </c>
      <c r="AN1151" s="41">
        <f>IF($R1151=0,0,(IF($Q1151=1,MedO,MedE+Ticket)+Training)/12)</f>
        <v/>
      </c>
    </row>
    <row r="1152">
      <c r="I1152" s="35" t="n"/>
      <c r="J1152" s="35" t="n"/>
      <c r="K1152" s="35" t="n"/>
      <c r="L1152" s="36" t="n"/>
      <c r="M1152" s="36" t="n"/>
      <c r="P1152" s="37" t="n"/>
      <c r="Q1152" s="38">
        <f>IF($C1152="",0,IF(OR(LOWER(TRIM($G1152))="omani",LOWER(TRIM($G1152))="oman",LOWER(TRIM($G1152))="om",LOWER(TRIM($G1152))="local"),1,0))</f>
        <v/>
      </c>
      <c r="R1152" s="38">
        <f>IF($C1152="",0,IF(OR(ISNUMBER(SEARCH("resign",$N1152)),ISNUMBER(SEARCH("terminat",$N1152)),ISNUMBER(SEARCH("inactive",$N1152)),ISNUMBER(SEARCH("vacan",$N1152)),ISNUMBER(SEARCH("deceased",$N1152)),ISNUMBER(SEARCH("separated",$N1152))),0,1))</f>
        <v/>
      </c>
      <c r="S1152">
        <f>IF(OR($R1152=0,NOT(ISNUMBER($I1152))),"",IFERROR(DATEDIF($I1152,DATE(FY,1,1),"y"),""))</f>
        <v/>
      </c>
      <c r="T1152">
        <f>IF(OR($R1152=0,NOT(ISNUMBER($J1152))),"",IFERROR(DATEDIF($J1152,DATE(FY,1,1),"y"),0))</f>
        <v/>
      </c>
      <c r="U1152" s="38">
        <f>IF(OR($R1152=0,NOT(ISNUMBER($I1152))),0,IF(YEAR($I1152)+IF($Q1152=1,RetAgeO,RetAgeE)=FY,MONTH($I1152),IF(YEAR($I1152)+IF($Q1152=1,RetAgeO,RetAgeE)&lt;FY,1,0)))</f>
        <v/>
      </c>
      <c r="V1152" s="38">
        <f>IF(OR($R1152=0,NOT(ISNUMBER($K1152))),0,IF(YEAR($K1152)=FY,MONTH($K1152),IF(YEAR($K1152)&lt;FY,1,0)))</f>
        <v/>
      </c>
      <c r="W1152" s="38">
        <f>IF($R1152=0,0,MIN(12,IF(AND(ISNUMBER($O1152),$O1152&gt;=1,$O1152&lt;=12),INT($O1152),12),IF(AND(RetireExit="Yes",$U1152&gt;0),$U1152,12),IF(AND(ContractExit="Yes",$V1152&gt;0),$V1152,12)))</f>
        <v/>
      </c>
      <c r="X1152" s="37">
        <f>IF(ISNUMBER($P1152),$P1152,IncPct)</f>
        <v/>
      </c>
      <c r="Y1152" s="39">
        <f>IF($W1152=0,0,MAX(0,MIN($W1152,IncMonth-1))+MAX(0,$W1152-IncMonth+1)*(1+$X1152))</f>
        <v/>
      </c>
      <c r="Z1152" s="40">
        <f>IF($C1152="",0,IFERROR(INDEX(Departments!$B$5:$B$54,MATCH($C1152,Departments!$A$5:$A$54,0)),0))</f>
        <v/>
      </c>
      <c r="AA1152" s="41">
        <f>N($L1152)*$Y1152</f>
        <v/>
      </c>
      <c r="AB1152" s="41">
        <f>N($M1152)*$Y1152</f>
        <v/>
      </c>
      <c r="AC1152" s="41">
        <f>$AA1152*$Z1152</f>
        <v/>
      </c>
      <c r="AD1152" s="41">
        <f>$AA1152*BonusMonths/12</f>
        <v/>
      </c>
      <c r="AE1152" s="41">
        <f>($AA1152+SI_Gross*$AB1152)*IF($Q1152=1,SI_O,SI_E)</f>
        <v/>
      </c>
      <c r="AF1152" s="41">
        <f>IF($Q1152=1,0,$AA1152*EOSB)</f>
        <v/>
      </c>
      <c r="AG1152" s="41">
        <f>$AN1152*$W1152</f>
        <v/>
      </c>
      <c r="AH1152" s="41">
        <f>SUM($AA1152:$AG1152)</f>
        <v/>
      </c>
      <c r="AI1152" s="41">
        <f>12*($AM1152+$AN1152)</f>
        <v/>
      </c>
      <c r="AJ1152" s="41">
        <f>$AM1152*((IncMonth-1)+(13-IncMonth)*(1+$X1152))+12*$AN1152</f>
        <v/>
      </c>
      <c r="AK1152" s="41">
        <f>IF($R1152=1,N($L1152)+N($M1152),0)</f>
        <v/>
      </c>
      <c r="AL1152">
        <f>IF($C1152="","",IF(N($L1152)&lt;=0,"Basic salary missing",IF(ISNA(MATCH($C1152,Departments!$A$5:$A$54,0)),"Department not on Departments sheet",IF(AND($I1152&lt;&gt;"",NOT(ISNUMBER($I1152))),"Date of birth is text, not a date",IF(AND($K1152&lt;&gt;"",NOT(ISNUMBER($K1152))),"Contract end is text, not a date","")))))</f>
        <v/>
      </c>
      <c r="AM1152" s="41">
        <f>IF($R1152=0,0,N($L1152)*(1+$Z1152+BonusMonths/12+IF($Q1152=1,0,EOSB))+N($M1152)+(N($L1152)+SI_Gross*N($M1152))*IF($Q1152=1,SI_O,SI_E))</f>
        <v/>
      </c>
      <c r="AN1152" s="41">
        <f>IF($R1152=0,0,(IF($Q1152=1,MedO,MedE+Ticket)+Training)/12)</f>
        <v/>
      </c>
    </row>
    <row r="1153">
      <c r="I1153" s="35" t="n"/>
      <c r="J1153" s="35" t="n"/>
      <c r="K1153" s="35" t="n"/>
      <c r="L1153" s="36" t="n"/>
      <c r="M1153" s="36" t="n"/>
      <c r="P1153" s="37" t="n"/>
      <c r="Q1153" s="38">
        <f>IF($C1153="",0,IF(OR(LOWER(TRIM($G1153))="omani",LOWER(TRIM($G1153))="oman",LOWER(TRIM($G1153))="om",LOWER(TRIM($G1153))="local"),1,0))</f>
        <v/>
      </c>
      <c r="R1153" s="38">
        <f>IF($C1153="",0,IF(OR(ISNUMBER(SEARCH("resign",$N1153)),ISNUMBER(SEARCH("terminat",$N1153)),ISNUMBER(SEARCH("inactive",$N1153)),ISNUMBER(SEARCH("vacan",$N1153)),ISNUMBER(SEARCH("deceased",$N1153)),ISNUMBER(SEARCH("separated",$N1153))),0,1))</f>
        <v/>
      </c>
      <c r="S1153">
        <f>IF(OR($R1153=0,NOT(ISNUMBER($I1153))),"",IFERROR(DATEDIF($I1153,DATE(FY,1,1),"y"),""))</f>
        <v/>
      </c>
      <c r="T1153">
        <f>IF(OR($R1153=0,NOT(ISNUMBER($J1153))),"",IFERROR(DATEDIF($J1153,DATE(FY,1,1),"y"),0))</f>
        <v/>
      </c>
      <c r="U1153" s="38">
        <f>IF(OR($R1153=0,NOT(ISNUMBER($I1153))),0,IF(YEAR($I1153)+IF($Q1153=1,RetAgeO,RetAgeE)=FY,MONTH($I1153),IF(YEAR($I1153)+IF($Q1153=1,RetAgeO,RetAgeE)&lt;FY,1,0)))</f>
        <v/>
      </c>
      <c r="V1153" s="38">
        <f>IF(OR($R1153=0,NOT(ISNUMBER($K1153))),0,IF(YEAR($K1153)=FY,MONTH($K1153),IF(YEAR($K1153)&lt;FY,1,0)))</f>
        <v/>
      </c>
      <c r="W1153" s="38">
        <f>IF($R1153=0,0,MIN(12,IF(AND(ISNUMBER($O1153),$O1153&gt;=1,$O1153&lt;=12),INT($O1153),12),IF(AND(RetireExit="Yes",$U1153&gt;0),$U1153,12),IF(AND(ContractExit="Yes",$V1153&gt;0),$V1153,12)))</f>
        <v/>
      </c>
      <c r="X1153" s="37">
        <f>IF(ISNUMBER($P1153),$P1153,IncPct)</f>
        <v/>
      </c>
      <c r="Y1153" s="39">
        <f>IF($W1153=0,0,MAX(0,MIN($W1153,IncMonth-1))+MAX(0,$W1153-IncMonth+1)*(1+$X1153))</f>
        <v/>
      </c>
      <c r="Z1153" s="40">
        <f>IF($C1153="",0,IFERROR(INDEX(Departments!$B$5:$B$54,MATCH($C1153,Departments!$A$5:$A$54,0)),0))</f>
        <v/>
      </c>
      <c r="AA1153" s="41">
        <f>N($L1153)*$Y1153</f>
        <v/>
      </c>
      <c r="AB1153" s="41">
        <f>N($M1153)*$Y1153</f>
        <v/>
      </c>
      <c r="AC1153" s="41">
        <f>$AA1153*$Z1153</f>
        <v/>
      </c>
      <c r="AD1153" s="41">
        <f>$AA1153*BonusMonths/12</f>
        <v/>
      </c>
      <c r="AE1153" s="41">
        <f>($AA1153+SI_Gross*$AB1153)*IF($Q1153=1,SI_O,SI_E)</f>
        <v/>
      </c>
      <c r="AF1153" s="41">
        <f>IF($Q1153=1,0,$AA1153*EOSB)</f>
        <v/>
      </c>
      <c r="AG1153" s="41">
        <f>$AN1153*$W1153</f>
        <v/>
      </c>
      <c r="AH1153" s="41">
        <f>SUM($AA1153:$AG1153)</f>
        <v/>
      </c>
      <c r="AI1153" s="41">
        <f>12*($AM1153+$AN1153)</f>
        <v/>
      </c>
      <c r="AJ1153" s="41">
        <f>$AM1153*((IncMonth-1)+(13-IncMonth)*(1+$X1153))+12*$AN1153</f>
        <v/>
      </c>
      <c r="AK1153" s="41">
        <f>IF($R1153=1,N($L1153)+N($M1153),0)</f>
        <v/>
      </c>
      <c r="AL1153">
        <f>IF($C1153="","",IF(N($L1153)&lt;=0,"Basic salary missing",IF(ISNA(MATCH($C1153,Departments!$A$5:$A$54,0)),"Department not on Departments sheet",IF(AND($I1153&lt;&gt;"",NOT(ISNUMBER($I1153))),"Date of birth is text, not a date",IF(AND($K1153&lt;&gt;"",NOT(ISNUMBER($K1153))),"Contract end is text, not a date","")))))</f>
        <v/>
      </c>
      <c r="AM1153" s="41">
        <f>IF($R1153=0,0,N($L1153)*(1+$Z1153+BonusMonths/12+IF($Q1153=1,0,EOSB))+N($M1153)+(N($L1153)+SI_Gross*N($M1153))*IF($Q1153=1,SI_O,SI_E))</f>
        <v/>
      </c>
      <c r="AN1153" s="41">
        <f>IF($R1153=0,0,(IF($Q1153=1,MedO,MedE+Ticket)+Training)/12)</f>
        <v/>
      </c>
    </row>
    <row r="1154">
      <c r="I1154" s="35" t="n"/>
      <c r="J1154" s="35" t="n"/>
      <c r="K1154" s="35" t="n"/>
      <c r="L1154" s="36" t="n"/>
      <c r="M1154" s="36" t="n"/>
      <c r="P1154" s="37" t="n"/>
      <c r="Q1154" s="38">
        <f>IF($C1154="",0,IF(OR(LOWER(TRIM($G1154))="omani",LOWER(TRIM($G1154))="oman",LOWER(TRIM($G1154))="om",LOWER(TRIM($G1154))="local"),1,0))</f>
        <v/>
      </c>
      <c r="R1154" s="38">
        <f>IF($C1154="",0,IF(OR(ISNUMBER(SEARCH("resign",$N1154)),ISNUMBER(SEARCH("terminat",$N1154)),ISNUMBER(SEARCH("inactive",$N1154)),ISNUMBER(SEARCH("vacan",$N1154)),ISNUMBER(SEARCH("deceased",$N1154)),ISNUMBER(SEARCH("separated",$N1154))),0,1))</f>
        <v/>
      </c>
      <c r="S1154">
        <f>IF(OR($R1154=0,NOT(ISNUMBER($I1154))),"",IFERROR(DATEDIF($I1154,DATE(FY,1,1),"y"),""))</f>
        <v/>
      </c>
      <c r="T1154">
        <f>IF(OR($R1154=0,NOT(ISNUMBER($J1154))),"",IFERROR(DATEDIF($J1154,DATE(FY,1,1),"y"),0))</f>
        <v/>
      </c>
      <c r="U1154" s="38">
        <f>IF(OR($R1154=0,NOT(ISNUMBER($I1154))),0,IF(YEAR($I1154)+IF($Q1154=1,RetAgeO,RetAgeE)=FY,MONTH($I1154),IF(YEAR($I1154)+IF($Q1154=1,RetAgeO,RetAgeE)&lt;FY,1,0)))</f>
        <v/>
      </c>
      <c r="V1154" s="38">
        <f>IF(OR($R1154=0,NOT(ISNUMBER($K1154))),0,IF(YEAR($K1154)=FY,MONTH($K1154),IF(YEAR($K1154)&lt;FY,1,0)))</f>
        <v/>
      </c>
      <c r="W1154" s="38">
        <f>IF($R1154=0,0,MIN(12,IF(AND(ISNUMBER($O1154),$O1154&gt;=1,$O1154&lt;=12),INT($O1154),12),IF(AND(RetireExit="Yes",$U1154&gt;0),$U1154,12),IF(AND(ContractExit="Yes",$V1154&gt;0),$V1154,12)))</f>
        <v/>
      </c>
      <c r="X1154" s="37">
        <f>IF(ISNUMBER($P1154),$P1154,IncPct)</f>
        <v/>
      </c>
      <c r="Y1154" s="39">
        <f>IF($W1154=0,0,MAX(0,MIN($W1154,IncMonth-1))+MAX(0,$W1154-IncMonth+1)*(1+$X1154))</f>
        <v/>
      </c>
      <c r="Z1154" s="40">
        <f>IF($C1154="",0,IFERROR(INDEX(Departments!$B$5:$B$54,MATCH($C1154,Departments!$A$5:$A$54,0)),0))</f>
        <v/>
      </c>
      <c r="AA1154" s="41">
        <f>N($L1154)*$Y1154</f>
        <v/>
      </c>
      <c r="AB1154" s="41">
        <f>N($M1154)*$Y1154</f>
        <v/>
      </c>
      <c r="AC1154" s="41">
        <f>$AA1154*$Z1154</f>
        <v/>
      </c>
      <c r="AD1154" s="41">
        <f>$AA1154*BonusMonths/12</f>
        <v/>
      </c>
      <c r="AE1154" s="41">
        <f>($AA1154+SI_Gross*$AB1154)*IF($Q1154=1,SI_O,SI_E)</f>
        <v/>
      </c>
      <c r="AF1154" s="41">
        <f>IF($Q1154=1,0,$AA1154*EOSB)</f>
        <v/>
      </c>
      <c r="AG1154" s="41">
        <f>$AN1154*$W1154</f>
        <v/>
      </c>
      <c r="AH1154" s="41">
        <f>SUM($AA1154:$AG1154)</f>
        <v/>
      </c>
      <c r="AI1154" s="41">
        <f>12*($AM1154+$AN1154)</f>
        <v/>
      </c>
      <c r="AJ1154" s="41">
        <f>$AM1154*((IncMonth-1)+(13-IncMonth)*(1+$X1154))+12*$AN1154</f>
        <v/>
      </c>
      <c r="AK1154" s="41">
        <f>IF($R1154=1,N($L1154)+N($M1154),0)</f>
        <v/>
      </c>
      <c r="AL1154">
        <f>IF($C1154="","",IF(N($L1154)&lt;=0,"Basic salary missing",IF(ISNA(MATCH($C1154,Departments!$A$5:$A$54,0)),"Department not on Departments sheet",IF(AND($I1154&lt;&gt;"",NOT(ISNUMBER($I1154))),"Date of birth is text, not a date",IF(AND($K1154&lt;&gt;"",NOT(ISNUMBER($K1154))),"Contract end is text, not a date","")))))</f>
        <v/>
      </c>
      <c r="AM1154" s="41">
        <f>IF($R1154=0,0,N($L1154)*(1+$Z1154+BonusMonths/12+IF($Q1154=1,0,EOSB))+N($M1154)+(N($L1154)+SI_Gross*N($M1154))*IF($Q1154=1,SI_O,SI_E))</f>
        <v/>
      </c>
      <c r="AN1154" s="41">
        <f>IF($R1154=0,0,(IF($Q1154=1,MedO,MedE+Ticket)+Training)/12)</f>
        <v/>
      </c>
    </row>
    <row r="1155">
      <c r="I1155" s="35" t="n"/>
      <c r="J1155" s="35" t="n"/>
      <c r="K1155" s="35" t="n"/>
      <c r="L1155" s="36" t="n"/>
      <c r="M1155" s="36" t="n"/>
      <c r="P1155" s="37" t="n"/>
      <c r="Q1155" s="38">
        <f>IF($C1155="",0,IF(OR(LOWER(TRIM($G1155))="omani",LOWER(TRIM($G1155))="oman",LOWER(TRIM($G1155))="om",LOWER(TRIM($G1155))="local"),1,0))</f>
        <v/>
      </c>
      <c r="R1155" s="38">
        <f>IF($C1155="",0,IF(OR(ISNUMBER(SEARCH("resign",$N1155)),ISNUMBER(SEARCH("terminat",$N1155)),ISNUMBER(SEARCH("inactive",$N1155)),ISNUMBER(SEARCH("vacan",$N1155)),ISNUMBER(SEARCH("deceased",$N1155)),ISNUMBER(SEARCH("separated",$N1155))),0,1))</f>
        <v/>
      </c>
      <c r="S1155">
        <f>IF(OR($R1155=0,NOT(ISNUMBER($I1155))),"",IFERROR(DATEDIF($I1155,DATE(FY,1,1),"y"),""))</f>
        <v/>
      </c>
      <c r="T1155">
        <f>IF(OR($R1155=0,NOT(ISNUMBER($J1155))),"",IFERROR(DATEDIF($J1155,DATE(FY,1,1),"y"),0))</f>
        <v/>
      </c>
      <c r="U1155" s="38">
        <f>IF(OR($R1155=0,NOT(ISNUMBER($I1155))),0,IF(YEAR($I1155)+IF($Q1155=1,RetAgeO,RetAgeE)=FY,MONTH($I1155),IF(YEAR($I1155)+IF($Q1155=1,RetAgeO,RetAgeE)&lt;FY,1,0)))</f>
        <v/>
      </c>
      <c r="V1155" s="38">
        <f>IF(OR($R1155=0,NOT(ISNUMBER($K1155))),0,IF(YEAR($K1155)=FY,MONTH($K1155),IF(YEAR($K1155)&lt;FY,1,0)))</f>
        <v/>
      </c>
      <c r="W1155" s="38">
        <f>IF($R1155=0,0,MIN(12,IF(AND(ISNUMBER($O1155),$O1155&gt;=1,$O1155&lt;=12),INT($O1155),12),IF(AND(RetireExit="Yes",$U1155&gt;0),$U1155,12),IF(AND(ContractExit="Yes",$V1155&gt;0),$V1155,12)))</f>
        <v/>
      </c>
      <c r="X1155" s="37">
        <f>IF(ISNUMBER($P1155),$P1155,IncPct)</f>
        <v/>
      </c>
      <c r="Y1155" s="39">
        <f>IF($W1155=0,0,MAX(0,MIN($W1155,IncMonth-1))+MAX(0,$W1155-IncMonth+1)*(1+$X1155))</f>
        <v/>
      </c>
      <c r="Z1155" s="40">
        <f>IF($C1155="",0,IFERROR(INDEX(Departments!$B$5:$B$54,MATCH($C1155,Departments!$A$5:$A$54,0)),0))</f>
        <v/>
      </c>
      <c r="AA1155" s="41">
        <f>N($L1155)*$Y1155</f>
        <v/>
      </c>
      <c r="AB1155" s="41">
        <f>N($M1155)*$Y1155</f>
        <v/>
      </c>
      <c r="AC1155" s="41">
        <f>$AA1155*$Z1155</f>
        <v/>
      </c>
      <c r="AD1155" s="41">
        <f>$AA1155*BonusMonths/12</f>
        <v/>
      </c>
      <c r="AE1155" s="41">
        <f>($AA1155+SI_Gross*$AB1155)*IF($Q1155=1,SI_O,SI_E)</f>
        <v/>
      </c>
      <c r="AF1155" s="41">
        <f>IF($Q1155=1,0,$AA1155*EOSB)</f>
        <v/>
      </c>
      <c r="AG1155" s="41">
        <f>$AN1155*$W1155</f>
        <v/>
      </c>
      <c r="AH1155" s="41">
        <f>SUM($AA1155:$AG1155)</f>
        <v/>
      </c>
      <c r="AI1155" s="41">
        <f>12*($AM1155+$AN1155)</f>
        <v/>
      </c>
      <c r="AJ1155" s="41">
        <f>$AM1155*((IncMonth-1)+(13-IncMonth)*(1+$X1155))+12*$AN1155</f>
        <v/>
      </c>
      <c r="AK1155" s="41">
        <f>IF($R1155=1,N($L1155)+N($M1155),0)</f>
        <v/>
      </c>
      <c r="AL1155">
        <f>IF($C1155="","",IF(N($L1155)&lt;=0,"Basic salary missing",IF(ISNA(MATCH($C1155,Departments!$A$5:$A$54,0)),"Department not on Departments sheet",IF(AND($I1155&lt;&gt;"",NOT(ISNUMBER($I1155))),"Date of birth is text, not a date",IF(AND($K1155&lt;&gt;"",NOT(ISNUMBER($K1155))),"Contract end is text, not a date","")))))</f>
        <v/>
      </c>
      <c r="AM1155" s="41">
        <f>IF($R1155=0,0,N($L1155)*(1+$Z1155+BonusMonths/12+IF($Q1155=1,0,EOSB))+N($M1155)+(N($L1155)+SI_Gross*N($M1155))*IF($Q1155=1,SI_O,SI_E))</f>
        <v/>
      </c>
      <c r="AN1155" s="41">
        <f>IF($R1155=0,0,(IF($Q1155=1,MedO,MedE+Ticket)+Training)/12)</f>
        <v/>
      </c>
    </row>
    <row r="1156">
      <c r="I1156" s="35" t="n"/>
      <c r="J1156" s="35" t="n"/>
      <c r="K1156" s="35" t="n"/>
      <c r="L1156" s="36" t="n"/>
      <c r="M1156" s="36" t="n"/>
      <c r="P1156" s="37" t="n"/>
      <c r="Q1156" s="38">
        <f>IF($C1156="",0,IF(OR(LOWER(TRIM($G1156))="omani",LOWER(TRIM($G1156))="oman",LOWER(TRIM($G1156))="om",LOWER(TRIM($G1156))="local"),1,0))</f>
        <v/>
      </c>
      <c r="R1156" s="38">
        <f>IF($C1156="",0,IF(OR(ISNUMBER(SEARCH("resign",$N1156)),ISNUMBER(SEARCH("terminat",$N1156)),ISNUMBER(SEARCH("inactive",$N1156)),ISNUMBER(SEARCH("vacan",$N1156)),ISNUMBER(SEARCH("deceased",$N1156)),ISNUMBER(SEARCH("separated",$N1156))),0,1))</f>
        <v/>
      </c>
      <c r="S1156">
        <f>IF(OR($R1156=0,NOT(ISNUMBER($I1156))),"",IFERROR(DATEDIF($I1156,DATE(FY,1,1),"y"),""))</f>
        <v/>
      </c>
      <c r="T1156">
        <f>IF(OR($R1156=0,NOT(ISNUMBER($J1156))),"",IFERROR(DATEDIF($J1156,DATE(FY,1,1),"y"),0))</f>
        <v/>
      </c>
      <c r="U1156" s="38">
        <f>IF(OR($R1156=0,NOT(ISNUMBER($I1156))),0,IF(YEAR($I1156)+IF($Q1156=1,RetAgeO,RetAgeE)=FY,MONTH($I1156),IF(YEAR($I1156)+IF($Q1156=1,RetAgeO,RetAgeE)&lt;FY,1,0)))</f>
        <v/>
      </c>
      <c r="V1156" s="38">
        <f>IF(OR($R1156=0,NOT(ISNUMBER($K1156))),0,IF(YEAR($K1156)=FY,MONTH($K1156),IF(YEAR($K1156)&lt;FY,1,0)))</f>
        <v/>
      </c>
      <c r="W1156" s="38">
        <f>IF($R1156=0,0,MIN(12,IF(AND(ISNUMBER($O1156),$O1156&gt;=1,$O1156&lt;=12),INT($O1156),12),IF(AND(RetireExit="Yes",$U1156&gt;0),$U1156,12),IF(AND(ContractExit="Yes",$V1156&gt;0),$V1156,12)))</f>
        <v/>
      </c>
      <c r="X1156" s="37">
        <f>IF(ISNUMBER($P1156),$P1156,IncPct)</f>
        <v/>
      </c>
      <c r="Y1156" s="39">
        <f>IF($W1156=0,0,MAX(0,MIN($W1156,IncMonth-1))+MAX(0,$W1156-IncMonth+1)*(1+$X1156))</f>
        <v/>
      </c>
      <c r="Z1156" s="40">
        <f>IF($C1156="",0,IFERROR(INDEX(Departments!$B$5:$B$54,MATCH($C1156,Departments!$A$5:$A$54,0)),0))</f>
        <v/>
      </c>
      <c r="AA1156" s="41">
        <f>N($L1156)*$Y1156</f>
        <v/>
      </c>
      <c r="AB1156" s="41">
        <f>N($M1156)*$Y1156</f>
        <v/>
      </c>
      <c r="AC1156" s="41">
        <f>$AA1156*$Z1156</f>
        <v/>
      </c>
      <c r="AD1156" s="41">
        <f>$AA1156*BonusMonths/12</f>
        <v/>
      </c>
      <c r="AE1156" s="41">
        <f>($AA1156+SI_Gross*$AB1156)*IF($Q1156=1,SI_O,SI_E)</f>
        <v/>
      </c>
      <c r="AF1156" s="41">
        <f>IF($Q1156=1,0,$AA1156*EOSB)</f>
        <v/>
      </c>
      <c r="AG1156" s="41">
        <f>$AN1156*$W1156</f>
        <v/>
      </c>
      <c r="AH1156" s="41">
        <f>SUM($AA1156:$AG1156)</f>
        <v/>
      </c>
      <c r="AI1156" s="41">
        <f>12*($AM1156+$AN1156)</f>
        <v/>
      </c>
      <c r="AJ1156" s="41">
        <f>$AM1156*((IncMonth-1)+(13-IncMonth)*(1+$X1156))+12*$AN1156</f>
        <v/>
      </c>
      <c r="AK1156" s="41">
        <f>IF($R1156=1,N($L1156)+N($M1156),0)</f>
        <v/>
      </c>
      <c r="AL1156">
        <f>IF($C1156="","",IF(N($L1156)&lt;=0,"Basic salary missing",IF(ISNA(MATCH($C1156,Departments!$A$5:$A$54,0)),"Department not on Departments sheet",IF(AND($I1156&lt;&gt;"",NOT(ISNUMBER($I1156))),"Date of birth is text, not a date",IF(AND($K1156&lt;&gt;"",NOT(ISNUMBER($K1156))),"Contract end is text, not a date","")))))</f>
        <v/>
      </c>
      <c r="AM1156" s="41">
        <f>IF($R1156=0,0,N($L1156)*(1+$Z1156+BonusMonths/12+IF($Q1156=1,0,EOSB))+N($M1156)+(N($L1156)+SI_Gross*N($M1156))*IF($Q1156=1,SI_O,SI_E))</f>
        <v/>
      </c>
      <c r="AN1156" s="41">
        <f>IF($R1156=0,0,(IF($Q1156=1,MedO,MedE+Ticket)+Training)/12)</f>
        <v/>
      </c>
    </row>
    <row r="1157">
      <c r="I1157" s="35" t="n"/>
      <c r="J1157" s="35" t="n"/>
      <c r="K1157" s="35" t="n"/>
      <c r="L1157" s="36" t="n"/>
      <c r="M1157" s="36" t="n"/>
      <c r="P1157" s="37" t="n"/>
      <c r="Q1157" s="38">
        <f>IF($C1157="",0,IF(OR(LOWER(TRIM($G1157))="omani",LOWER(TRIM($G1157))="oman",LOWER(TRIM($G1157))="om",LOWER(TRIM($G1157))="local"),1,0))</f>
        <v/>
      </c>
      <c r="R1157" s="38">
        <f>IF($C1157="",0,IF(OR(ISNUMBER(SEARCH("resign",$N1157)),ISNUMBER(SEARCH("terminat",$N1157)),ISNUMBER(SEARCH("inactive",$N1157)),ISNUMBER(SEARCH("vacan",$N1157)),ISNUMBER(SEARCH("deceased",$N1157)),ISNUMBER(SEARCH("separated",$N1157))),0,1))</f>
        <v/>
      </c>
      <c r="S1157">
        <f>IF(OR($R1157=0,NOT(ISNUMBER($I1157))),"",IFERROR(DATEDIF($I1157,DATE(FY,1,1),"y"),""))</f>
        <v/>
      </c>
      <c r="T1157">
        <f>IF(OR($R1157=0,NOT(ISNUMBER($J1157))),"",IFERROR(DATEDIF($J1157,DATE(FY,1,1),"y"),0))</f>
        <v/>
      </c>
      <c r="U1157" s="38">
        <f>IF(OR($R1157=0,NOT(ISNUMBER($I1157))),0,IF(YEAR($I1157)+IF($Q1157=1,RetAgeO,RetAgeE)=FY,MONTH($I1157),IF(YEAR($I1157)+IF($Q1157=1,RetAgeO,RetAgeE)&lt;FY,1,0)))</f>
        <v/>
      </c>
      <c r="V1157" s="38">
        <f>IF(OR($R1157=0,NOT(ISNUMBER($K1157))),0,IF(YEAR($K1157)=FY,MONTH($K1157),IF(YEAR($K1157)&lt;FY,1,0)))</f>
        <v/>
      </c>
      <c r="W1157" s="38">
        <f>IF($R1157=0,0,MIN(12,IF(AND(ISNUMBER($O1157),$O1157&gt;=1,$O1157&lt;=12),INT($O1157),12),IF(AND(RetireExit="Yes",$U1157&gt;0),$U1157,12),IF(AND(ContractExit="Yes",$V1157&gt;0),$V1157,12)))</f>
        <v/>
      </c>
      <c r="X1157" s="37">
        <f>IF(ISNUMBER($P1157),$P1157,IncPct)</f>
        <v/>
      </c>
      <c r="Y1157" s="39">
        <f>IF($W1157=0,0,MAX(0,MIN($W1157,IncMonth-1))+MAX(0,$W1157-IncMonth+1)*(1+$X1157))</f>
        <v/>
      </c>
      <c r="Z1157" s="40">
        <f>IF($C1157="",0,IFERROR(INDEX(Departments!$B$5:$B$54,MATCH($C1157,Departments!$A$5:$A$54,0)),0))</f>
        <v/>
      </c>
      <c r="AA1157" s="41">
        <f>N($L1157)*$Y1157</f>
        <v/>
      </c>
      <c r="AB1157" s="41">
        <f>N($M1157)*$Y1157</f>
        <v/>
      </c>
      <c r="AC1157" s="41">
        <f>$AA1157*$Z1157</f>
        <v/>
      </c>
      <c r="AD1157" s="41">
        <f>$AA1157*BonusMonths/12</f>
        <v/>
      </c>
      <c r="AE1157" s="41">
        <f>($AA1157+SI_Gross*$AB1157)*IF($Q1157=1,SI_O,SI_E)</f>
        <v/>
      </c>
      <c r="AF1157" s="41">
        <f>IF($Q1157=1,0,$AA1157*EOSB)</f>
        <v/>
      </c>
      <c r="AG1157" s="41">
        <f>$AN1157*$W1157</f>
        <v/>
      </c>
      <c r="AH1157" s="41">
        <f>SUM($AA1157:$AG1157)</f>
        <v/>
      </c>
      <c r="AI1157" s="41">
        <f>12*($AM1157+$AN1157)</f>
        <v/>
      </c>
      <c r="AJ1157" s="41">
        <f>$AM1157*((IncMonth-1)+(13-IncMonth)*(1+$X1157))+12*$AN1157</f>
        <v/>
      </c>
      <c r="AK1157" s="41">
        <f>IF($R1157=1,N($L1157)+N($M1157),0)</f>
        <v/>
      </c>
      <c r="AL1157">
        <f>IF($C1157="","",IF(N($L1157)&lt;=0,"Basic salary missing",IF(ISNA(MATCH($C1157,Departments!$A$5:$A$54,0)),"Department not on Departments sheet",IF(AND($I1157&lt;&gt;"",NOT(ISNUMBER($I1157))),"Date of birth is text, not a date",IF(AND($K1157&lt;&gt;"",NOT(ISNUMBER($K1157))),"Contract end is text, not a date","")))))</f>
        <v/>
      </c>
      <c r="AM1157" s="41">
        <f>IF($R1157=0,0,N($L1157)*(1+$Z1157+BonusMonths/12+IF($Q1157=1,0,EOSB))+N($M1157)+(N($L1157)+SI_Gross*N($M1157))*IF($Q1157=1,SI_O,SI_E))</f>
        <v/>
      </c>
      <c r="AN1157" s="41">
        <f>IF($R1157=0,0,(IF($Q1157=1,MedO,MedE+Ticket)+Training)/12)</f>
        <v/>
      </c>
    </row>
    <row r="1158">
      <c r="I1158" s="35" t="n"/>
      <c r="J1158" s="35" t="n"/>
      <c r="K1158" s="35" t="n"/>
      <c r="L1158" s="36" t="n"/>
      <c r="M1158" s="36" t="n"/>
      <c r="P1158" s="37" t="n"/>
      <c r="Q1158" s="38">
        <f>IF($C1158="",0,IF(OR(LOWER(TRIM($G1158))="omani",LOWER(TRIM($G1158))="oman",LOWER(TRIM($G1158))="om",LOWER(TRIM($G1158))="local"),1,0))</f>
        <v/>
      </c>
      <c r="R1158" s="38">
        <f>IF($C1158="",0,IF(OR(ISNUMBER(SEARCH("resign",$N1158)),ISNUMBER(SEARCH("terminat",$N1158)),ISNUMBER(SEARCH("inactive",$N1158)),ISNUMBER(SEARCH("vacan",$N1158)),ISNUMBER(SEARCH("deceased",$N1158)),ISNUMBER(SEARCH("separated",$N1158))),0,1))</f>
        <v/>
      </c>
      <c r="S1158">
        <f>IF(OR($R1158=0,NOT(ISNUMBER($I1158))),"",IFERROR(DATEDIF($I1158,DATE(FY,1,1),"y"),""))</f>
        <v/>
      </c>
      <c r="T1158">
        <f>IF(OR($R1158=0,NOT(ISNUMBER($J1158))),"",IFERROR(DATEDIF($J1158,DATE(FY,1,1),"y"),0))</f>
        <v/>
      </c>
      <c r="U1158" s="38">
        <f>IF(OR($R1158=0,NOT(ISNUMBER($I1158))),0,IF(YEAR($I1158)+IF($Q1158=1,RetAgeO,RetAgeE)=FY,MONTH($I1158),IF(YEAR($I1158)+IF($Q1158=1,RetAgeO,RetAgeE)&lt;FY,1,0)))</f>
        <v/>
      </c>
      <c r="V1158" s="38">
        <f>IF(OR($R1158=0,NOT(ISNUMBER($K1158))),0,IF(YEAR($K1158)=FY,MONTH($K1158),IF(YEAR($K1158)&lt;FY,1,0)))</f>
        <v/>
      </c>
      <c r="W1158" s="38">
        <f>IF($R1158=0,0,MIN(12,IF(AND(ISNUMBER($O1158),$O1158&gt;=1,$O1158&lt;=12),INT($O1158),12),IF(AND(RetireExit="Yes",$U1158&gt;0),$U1158,12),IF(AND(ContractExit="Yes",$V1158&gt;0),$V1158,12)))</f>
        <v/>
      </c>
      <c r="X1158" s="37">
        <f>IF(ISNUMBER($P1158),$P1158,IncPct)</f>
        <v/>
      </c>
      <c r="Y1158" s="39">
        <f>IF($W1158=0,0,MAX(0,MIN($W1158,IncMonth-1))+MAX(0,$W1158-IncMonth+1)*(1+$X1158))</f>
        <v/>
      </c>
      <c r="Z1158" s="40">
        <f>IF($C1158="",0,IFERROR(INDEX(Departments!$B$5:$B$54,MATCH($C1158,Departments!$A$5:$A$54,0)),0))</f>
        <v/>
      </c>
      <c r="AA1158" s="41">
        <f>N($L1158)*$Y1158</f>
        <v/>
      </c>
      <c r="AB1158" s="41">
        <f>N($M1158)*$Y1158</f>
        <v/>
      </c>
      <c r="AC1158" s="41">
        <f>$AA1158*$Z1158</f>
        <v/>
      </c>
      <c r="AD1158" s="41">
        <f>$AA1158*BonusMonths/12</f>
        <v/>
      </c>
      <c r="AE1158" s="41">
        <f>($AA1158+SI_Gross*$AB1158)*IF($Q1158=1,SI_O,SI_E)</f>
        <v/>
      </c>
      <c r="AF1158" s="41">
        <f>IF($Q1158=1,0,$AA1158*EOSB)</f>
        <v/>
      </c>
      <c r="AG1158" s="41">
        <f>$AN1158*$W1158</f>
        <v/>
      </c>
      <c r="AH1158" s="41">
        <f>SUM($AA1158:$AG1158)</f>
        <v/>
      </c>
      <c r="AI1158" s="41">
        <f>12*($AM1158+$AN1158)</f>
        <v/>
      </c>
      <c r="AJ1158" s="41">
        <f>$AM1158*((IncMonth-1)+(13-IncMonth)*(1+$X1158))+12*$AN1158</f>
        <v/>
      </c>
      <c r="AK1158" s="41">
        <f>IF($R1158=1,N($L1158)+N($M1158),0)</f>
        <v/>
      </c>
      <c r="AL1158">
        <f>IF($C1158="","",IF(N($L1158)&lt;=0,"Basic salary missing",IF(ISNA(MATCH($C1158,Departments!$A$5:$A$54,0)),"Department not on Departments sheet",IF(AND($I1158&lt;&gt;"",NOT(ISNUMBER($I1158))),"Date of birth is text, not a date",IF(AND($K1158&lt;&gt;"",NOT(ISNUMBER($K1158))),"Contract end is text, not a date","")))))</f>
        <v/>
      </c>
      <c r="AM1158" s="41">
        <f>IF($R1158=0,0,N($L1158)*(1+$Z1158+BonusMonths/12+IF($Q1158=1,0,EOSB))+N($M1158)+(N($L1158)+SI_Gross*N($M1158))*IF($Q1158=1,SI_O,SI_E))</f>
        <v/>
      </c>
      <c r="AN1158" s="41">
        <f>IF($R1158=0,0,(IF($Q1158=1,MedO,MedE+Ticket)+Training)/12)</f>
        <v/>
      </c>
    </row>
    <row r="1159">
      <c r="I1159" s="35" t="n"/>
      <c r="J1159" s="35" t="n"/>
      <c r="K1159" s="35" t="n"/>
      <c r="L1159" s="36" t="n"/>
      <c r="M1159" s="36" t="n"/>
      <c r="P1159" s="37" t="n"/>
      <c r="Q1159" s="38">
        <f>IF($C1159="",0,IF(OR(LOWER(TRIM($G1159))="omani",LOWER(TRIM($G1159))="oman",LOWER(TRIM($G1159))="om",LOWER(TRIM($G1159))="local"),1,0))</f>
        <v/>
      </c>
      <c r="R1159" s="38">
        <f>IF($C1159="",0,IF(OR(ISNUMBER(SEARCH("resign",$N1159)),ISNUMBER(SEARCH("terminat",$N1159)),ISNUMBER(SEARCH("inactive",$N1159)),ISNUMBER(SEARCH("vacan",$N1159)),ISNUMBER(SEARCH("deceased",$N1159)),ISNUMBER(SEARCH("separated",$N1159))),0,1))</f>
        <v/>
      </c>
      <c r="S1159">
        <f>IF(OR($R1159=0,NOT(ISNUMBER($I1159))),"",IFERROR(DATEDIF($I1159,DATE(FY,1,1),"y"),""))</f>
        <v/>
      </c>
      <c r="T1159">
        <f>IF(OR($R1159=0,NOT(ISNUMBER($J1159))),"",IFERROR(DATEDIF($J1159,DATE(FY,1,1),"y"),0))</f>
        <v/>
      </c>
      <c r="U1159" s="38">
        <f>IF(OR($R1159=0,NOT(ISNUMBER($I1159))),0,IF(YEAR($I1159)+IF($Q1159=1,RetAgeO,RetAgeE)=FY,MONTH($I1159),IF(YEAR($I1159)+IF($Q1159=1,RetAgeO,RetAgeE)&lt;FY,1,0)))</f>
        <v/>
      </c>
      <c r="V1159" s="38">
        <f>IF(OR($R1159=0,NOT(ISNUMBER($K1159))),0,IF(YEAR($K1159)=FY,MONTH($K1159),IF(YEAR($K1159)&lt;FY,1,0)))</f>
        <v/>
      </c>
      <c r="W1159" s="38">
        <f>IF($R1159=0,0,MIN(12,IF(AND(ISNUMBER($O1159),$O1159&gt;=1,$O1159&lt;=12),INT($O1159),12),IF(AND(RetireExit="Yes",$U1159&gt;0),$U1159,12),IF(AND(ContractExit="Yes",$V1159&gt;0),$V1159,12)))</f>
        <v/>
      </c>
      <c r="X1159" s="37">
        <f>IF(ISNUMBER($P1159),$P1159,IncPct)</f>
        <v/>
      </c>
      <c r="Y1159" s="39">
        <f>IF($W1159=0,0,MAX(0,MIN($W1159,IncMonth-1))+MAX(0,$W1159-IncMonth+1)*(1+$X1159))</f>
        <v/>
      </c>
      <c r="Z1159" s="40">
        <f>IF($C1159="",0,IFERROR(INDEX(Departments!$B$5:$B$54,MATCH($C1159,Departments!$A$5:$A$54,0)),0))</f>
        <v/>
      </c>
      <c r="AA1159" s="41">
        <f>N($L1159)*$Y1159</f>
        <v/>
      </c>
      <c r="AB1159" s="41">
        <f>N($M1159)*$Y1159</f>
        <v/>
      </c>
      <c r="AC1159" s="41">
        <f>$AA1159*$Z1159</f>
        <v/>
      </c>
      <c r="AD1159" s="41">
        <f>$AA1159*BonusMonths/12</f>
        <v/>
      </c>
      <c r="AE1159" s="41">
        <f>($AA1159+SI_Gross*$AB1159)*IF($Q1159=1,SI_O,SI_E)</f>
        <v/>
      </c>
      <c r="AF1159" s="41">
        <f>IF($Q1159=1,0,$AA1159*EOSB)</f>
        <v/>
      </c>
      <c r="AG1159" s="41">
        <f>$AN1159*$W1159</f>
        <v/>
      </c>
      <c r="AH1159" s="41">
        <f>SUM($AA1159:$AG1159)</f>
        <v/>
      </c>
      <c r="AI1159" s="41">
        <f>12*($AM1159+$AN1159)</f>
        <v/>
      </c>
      <c r="AJ1159" s="41">
        <f>$AM1159*((IncMonth-1)+(13-IncMonth)*(1+$X1159))+12*$AN1159</f>
        <v/>
      </c>
      <c r="AK1159" s="41">
        <f>IF($R1159=1,N($L1159)+N($M1159),0)</f>
        <v/>
      </c>
      <c r="AL1159">
        <f>IF($C1159="","",IF(N($L1159)&lt;=0,"Basic salary missing",IF(ISNA(MATCH($C1159,Departments!$A$5:$A$54,0)),"Department not on Departments sheet",IF(AND($I1159&lt;&gt;"",NOT(ISNUMBER($I1159))),"Date of birth is text, not a date",IF(AND($K1159&lt;&gt;"",NOT(ISNUMBER($K1159))),"Contract end is text, not a date","")))))</f>
        <v/>
      </c>
      <c r="AM1159" s="41">
        <f>IF($R1159=0,0,N($L1159)*(1+$Z1159+BonusMonths/12+IF($Q1159=1,0,EOSB))+N($M1159)+(N($L1159)+SI_Gross*N($M1159))*IF($Q1159=1,SI_O,SI_E))</f>
        <v/>
      </c>
      <c r="AN1159" s="41">
        <f>IF($R1159=0,0,(IF($Q1159=1,MedO,MedE+Ticket)+Training)/12)</f>
        <v/>
      </c>
    </row>
    <row r="1160">
      <c r="I1160" s="35" t="n"/>
      <c r="J1160" s="35" t="n"/>
      <c r="K1160" s="35" t="n"/>
      <c r="L1160" s="36" t="n"/>
      <c r="M1160" s="36" t="n"/>
      <c r="P1160" s="37" t="n"/>
      <c r="Q1160" s="38">
        <f>IF($C1160="",0,IF(OR(LOWER(TRIM($G1160))="omani",LOWER(TRIM($G1160))="oman",LOWER(TRIM($G1160))="om",LOWER(TRIM($G1160))="local"),1,0))</f>
        <v/>
      </c>
      <c r="R1160" s="38">
        <f>IF($C1160="",0,IF(OR(ISNUMBER(SEARCH("resign",$N1160)),ISNUMBER(SEARCH("terminat",$N1160)),ISNUMBER(SEARCH("inactive",$N1160)),ISNUMBER(SEARCH("vacan",$N1160)),ISNUMBER(SEARCH("deceased",$N1160)),ISNUMBER(SEARCH("separated",$N1160))),0,1))</f>
        <v/>
      </c>
      <c r="S1160">
        <f>IF(OR($R1160=0,NOT(ISNUMBER($I1160))),"",IFERROR(DATEDIF($I1160,DATE(FY,1,1),"y"),""))</f>
        <v/>
      </c>
      <c r="T1160">
        <f>IF(OR($R1160=0,NOT(ISNUMBER($J1160))),"",IFERROR(DATEDIF($J1160,DATE(FY,1,1),"y"),0))</f>
        <v/>
      </c>
      <c r="U1160" s="38">
        <f>IF(OR($R1160=0,NOT(ISNUMBER($I1160))),0,IF(YEAR($I1160)+IF($Q1160=1,RetAgeO,RetAgeE)=FY,MONTH($I1160),IF(YEAR($I1160)+IF($Q1160=1,RetAgeO,RetAgeE)&lt;FY,1,0)))</f>
        <v/>
      </c>
      <c r="V1160" s="38">
        <f>IF(OR($R1160=0,NOT(ISNUMBER($K1160))),0,IF(YEAR($K1160)=FY,MONTH($K1160),IF(YEAR($K1160)&lt;FY,1,0)))</f>
        <v/>
      </c>
      <c r="W1160" s="38">
        <f>IF($R1160=0,0,MIN(12,IF(AND(ISNUMBER($O1160),$O1160&gt;=1,$O1160&lt;=12),INT($O1160),12),IF(AND(RetireExit="Yes",$U1160&gt;0),$U1160,12),IF(AND(ContractExit="Yes",$V1160&gt;0),$V1160,12)))</f>
        <v/>
      </c>
      <c r="X1160" s="37">
        <f>IF(ISNUMBER($P1160),$P1160,IncPct)</f>
        <v/>
      </c>
      <c r="Y1160" s="39">
        <f>IF($W1160=0,0,MAX(0,MIN($W1160,IncMonth-1))+MAX(0,$W1160-IncMonth+1)*(1+$X1160))</f>
        <v/>
      </c>
      <c r="Z1160" s="40">
        <f>IF($C1160="",0,IFERROR(INDEX(Departments!$B$5:$B$54,MATCH($C1160,Departments!$A$5:$A$54,0)),0))</f>
        <v/>
      </c>
      <c r="AA1160" s="41">
        <f>N($L1160)*$Y1160</f>
        <v/>
      </c>
      <c r="AB1160" s="41">
        <f>N($M1160)*$Y1160</f>
        <v/>
      </c>
      <c r="AC1160" s="41">
        <f>$AA1160*$Z1160</f>
        <v/>
      </c>
      <c r="AD1160" s="41">
        <f>$AA1160*BonusMonths/12</f>
        <v/>
      </c>
      <c r="AE1160" s="41">
        <f>($AA1160+SI_Gross*$AB1160)*IF($Q1160=1,SI_O,SI_E)</f>
        <v/>
      </c>
      <c r="AF1160" s="41">
        <f>IF($Q1160=1,0,$AA1160*EOSB)</f>
        <v/>
      </c>
      <c r="AG1160" s="41">
        <f>$AN1160*$W1160</f>
        <v/>
      </c>
      <c r="AH1160" s="41">
        <f>SUM($AA1160:$AG1160)</f>
        <v/>
      </c>
      <c r="AI1160" s="41">
        <f>12*($AM1160+$AN1160)</f>
        <v/>
      </c>
      <c r="AJ1160" s="41">
        <f>$AM1160*((IncMonth-1)+(13-IncMonth)*(1+$X1160))+12*$AN1160</f>
        <v/>
      </c>
      <c r="AK1160" s="41">
        <f>IF($R1160=1,N($L1160)+N($M1160),0)</f>
        <v/>
      </c>
      <c r="AL1160">
        <f>IF($C1160="","",IF(N($L1160)&lt;=0,"Basic salary missing",IF(ISNA(MATCH($C1160,Departments!$A$5:$A$54,0)),"Department not on Departments sheet",IF(AND($I1160&lt;&gt;"",NOT(ISNUMBER($I1160))),"Date of birth is text, not a date",IF(AND($K1160&lt;&gt;"",NOT(ISNUMBER($K1160))),"Contract end is text, not a date","")))))</f>
        <v/>
      </c>
      <c r="AM1160" s="41">
        <f>IF($R1160=0,0,N($L1160)*(1+$Z1160+BonusMonths/12+IF($Q1160=1,0,EOSB))+N($M1160)+(N($L1160)+SI_Gross*N($M1160))*IF($Q1160=1,SI_O,SI_E))</f>
        <v/>
      </c>
      <c r="AN1160" s="41">
        <f>IF($R1160=0,0,(IF($Q1160=1,MedO,MedE+Ticket)+Training)/12)</f>
        <v/>
      </c>
    </row>
    <row r="1161">
      <c r="I1161" s="35" t="n"/>
      <c r="J1161" s="35" t="n"/>
      <c r="K1161" s="35" t="n"/>
      <c r="L1161" s="36" t="n"/>
      <c r="M1161" s="36" t="n"/>
      <c r="P1161" s="37" t="n"/>
      <c r="Q1161" s="38">
        <f>IF($C1161="",0,IF(OR(LOWER(TRIM($G1161))="omani",LOWER(TRIM($G1161))="oman",LOWER(TRIM($G1161))="om",LOWER(TRIM($G1161))="local"),1,0))</f>
        <v/>
      </c>
      <c r="R1161" s="38">
        <f>IF($C1161="",0,IF(OR(ISNUMBER(SEARCH("resign",$N1161)),ISNUMBER(SEARCH("terminat",$N1161)),ISNUMBER(SEARCH("inactive",$N1161)),ISNUMBER(SEARCH("vacan",$N1161)),ISNUMBER(SEARCH("deceased",$N1161)),ISNUMBER(SEARCH("separated",$N1161))),0,1))</f>
        <v/>
      </c>
      <c r="S1161">
        <f>IF(OR($R1161=0,NOT(ISNUMBER($I1161))),"",IFERROR(DATEDIF($I1161,DATE(FY,1,1),"y"),""))</f>
        <v/>
      </c>
      <c r="T1161">
        <f>IF(OR($R1161=0,NOT(ISNUMBER($J1161))),"",IFERROR(DATEDIF($J1161,DATE(FY,1,1),"y"),0))</f>
        <v/>
      </c>
      <c r="U1161" s="38">
        <f>IF(OR($R1161=0,NOT(ISNUMBER($I1161))),0,IF(YEAR($I1161)+IF($Q1161=1,RetAgeO,RetAgeE)=FY,MONTH($I1161),IF(YEAR($I1161)+IF($Q1161=1,RetAgeO,RetAgeE)&lt;FY,1,0)))</f>
        <v/>
      </c>
      <c r="V1161" s="38">
        <f>IF(OR($R1161=0,NOT(ISNUMBER($K1161))),0,IF(YEAR($K1161)=FY,MONTH($K1161),IF(YEAR($K1161)&lt;FY,1,0)))</f>
        <v/>
      </c>
      <c r="W1161" s="38">
        <f>IF($R1161=0,0,MIN(12,IF(AND(ISNUMBER($O1161),$O1161&gt;=1,$O1161&lt;=12),INT($O1161),12),IF(AND(RetireExit="Yes",$U1161&gt;0),$U1161,12),IF(AND(ContractExit="Yes",$V1161&gt;0),$V1161,12)))</f>
        <v/>
      </c>
      <c r="X1161" s="37">
        <f>IF(ISNUMBER($P1161),$P1161,IncPct)</f>
        <v/>
      </c>
      <c r="Y1161" s="39">
        <f>IF($W1161=0,0,MAX(0,MIN($W1161,IncMonth-1))+MAX(0,$W1161-IncMonth+1)*(1+$X1161))</f>
        <v/>
      </c>
      <c r="Z1161" s="40">
        <f>IF($C1161="",0,IFERROR(INDEX(Departments!$B$5:$B$54,MATCH($C1161,Departments!$A$5:$A$54,0)),0))</f>
        <v/>
      </c>
      <c r="AA1161" s="41">
        <f>N($L1161)*$Y1161</f>
        <v/>
      </c>
      <c r="AB1161" s="41">
        <f>N($M1161)*$Y1161</f>
        <v/>
      </c>
      <c r="AC1161" s="41">
        <f>$AA1161*$Z1161</f>
        <v/>
      </c>
      <c r="AD1161" s="41">
        <f>$AA1161*BonusMonths/12</f>
        <v/>
      </c>
      <c r="AE1161" s="41">
        <f>($AA1161+SI_Gross*$AB1161)*IF($Q1161=1,SI_O,SI_E)</f>
        <v/>
      </c>
      <c r="AF1161" s="41">
        <f>IF($Q1161=1,0,$AA1161*EOSB)</f>
        <v/>
      </c>
      <c r="AG1161" s="41">
        <f>$AN1161*$W1161</f>
        <v/>
      </c>
      <c r="AH1161" s="41">
        <f>SUM($AA1161:$AG1161)</f>
        <v/>
      </c>
      <c r="AI1161" s="41">
        <f>12*($AM1161+$AN1161)</f>
        <v/>
      </c>
      <c r="AJ1161" s="41">
        <f>$AM1161*((IncMonth-1)+(13-IncMonth)*(1+$X1161))+12*$AN1161</f>
        <v/>
      </c>
      <c r="AK1161" s="41">
        <f>IF($R1161=1,N($L1161)+N($M1161),0)</f>
        <v/>
      </c>
      <c r="AL1161">
        <f>IF($C1161="","",IF(N($L1161)&lt;=0,"Basic salary missing",IF(ISNA(MATCH($C1161,Departments!$A$5:$A$54,0)),"Department not on Departments sheet",IF(AND($I1161&lt;&gt;"",NOT(ISNUMBER($I1161))),"Date of birth is text, not a date",IF(AND($K1161&lt;&gt;"",NOT(ISNUMBER($K1161))),"Contract end is text, not a date","")))))</f>
        <v/>
      </c>
      <c r="AM1161" s="41">
        <f>IF($R1161=0,0,N($L1161)*(1+$Z1161+BonusMonths/12+IF($Q1161=1,0,EOSB))+N($M1161)+(N($L1161)+SI_Gross*N($M1161))*IF($Q1161=1,SI_O,SI_E))</f>
        <v/>
      </c>
      <c r="AN1161" s="41">
        <f>IF($R1161=0,0,(IF($Q1161=1,MedO,MedE+Ticket)+Training)/12)</f>
        <v/>
      </c>
    </row>
    <row r="1162">
      <c r="I1162" s="35" t="n"/>
      <c r="J1162" s="35" t="n"/>
      <c r="K1162" s="35" t="n"/>
      <c r="L1162" s="36" t="n"/>
      <c r="M1162" s="36" t="n"/>
      <c r="P1162" s="37" t="n"/>
      <c r="Q1162" s="38">
        <f>IF($C1162="",0,IF(OR(LOWER(TRIM($G1162))="omani",LOWER(TRIM($G1162))="oman",LOWER(TRIM($G1162))="om",LOWER(TRIM($G1162))="local"),1,0))</f>
        <v/>
      </c>
      <c r="R1162" s="38">
        <f>IF($C1162="",0,IF(OR(ISNUMBER(SEARCH("resign",$N1162)),ISNUMBER(SEARCH("terminat",$N1162)),ISNUMBER(SEARCH("inactive",$N1162)),ISNUMBER(SEARCH("vacan",$N1162)),ISNUMBER(SEARCH("deceased",$N1162)),ISNUMBER(SEARCH("separated",$N1162))),0,1))</f>
        <v/>
      </c>
      <c r="S1162">
        <f>IF(OR($R1162=0,NOT(ISNUMBER($I1162))),"",IFERROR(DATEDIF($I1162,DATE(FY,1,1),"y"),""))</f>
        <v/>
      </c>
      <c r="T1162">
        <f>IF(OR($R1162=0,NOT(ISNUMBER($J1162))),"",IFERROR(DATEDIF($J1162,DATE(FY,1,1),"y"),0))</f>
        <v/>
      </c>
      <c r="U1162" s="38">
        <f>IF(OR($R1162=0,NOT(ISNUMBER($I1162))),0,IF(YEAR($I1162)+IF($Q1162=1,RetAgeO,RetAgeE)=FY,MONTH($I1162),IF(YEAR($I1162)+IF($Q1162=1,RetAgeO,RetAgeE)&lt;FY,1,0)))</f>
        <v/>
      </c>
      <c r="V1162" s="38">
        <f>IF(OR($R1162=0,NOT(ISNUMBER($K1162))),0,IF(YEAR($K1162)=FY,MONTH($K1162),IF(YEAR($K1162)&lt;FY,1,0)))</f>
        <v/>
      </c>
      <c r="W1162" s="38">
        <f>IF($R1162=0,0,MIN(12,IF(AND(ISNUMBER($O1162),$O1162&gt;=1,$O1162&lt;=12),INT($O1162),12),IF(AND(RetireExit="Yes",$U1162&gt;0),$U1162,12),IF(AND(ContractExit="Yes",$V1162&gt;0),$V1162,12)))</f>
        <v/>
      </c>
      <c r="X1162" s="37">
        <f>IF(ISNUMBER($P1162),$P1162,IncPct)</f>
        <v/>
      </c>
      <c r="Y1162" s="39">
        <f>IF($W1162=0,0,MAX(0,MIN($W1162,IncMonth-1))+MAX(0,$W1162-IncMonth+1)*(1+$X1162))</f>
        <v/>
      </c>
      <c r="Z1162" s="40">
        <f>IF($C1162="",0,IFERROR(INDEX(Departments!$B$5:$B$54,MATCH($C1162,Departments!$A$5:$A$54,0)),0))</f>
        <v/>
      </c>
      <c r="AA1162" s="41">
        <f>N($L1162)*$Y1162</f>
        <v/>
      </c>
      <c r="AB1162" s="41">
        <f>N($M1162)*$Y1162</f>
        <v/>
      </c>
      <c r="AC1162" s="41">
        <f>$AA1162*$Z1162</f>
        <v/>
      </c>
      <c r="AD1162" s="41">
        <f>$AA1162*BonusMonths/12</f>
        <v/>
      </c>
      <c r="AE1162" s="41">
        <f>($AA1162+SI_Gross*$AB1162)*IF($Q1162=1,SI_O,SI_E)</f>
        <v/>
      </c>
      <c r="AF1162" s="41">
        <f>IF($Q1162=1,0,$AA1162*EOSB)</f>
        <v/>
      </c>
      <c r="AG1162" s="41">
        <f>$AN1162*$W1162</f>
        <v/>
      </c>
      <c r="AH1162" s="41">
        <f>SUM($AA1162:$AG1162)</f>
        <v/>
      </c>
      <c r="AI1162" s="41">
        <f>12*($AM1162+$AN1162)</f>
        <v/>
      </c>
      <c r="AJ1162" s="41">
        <f>$AM1162*((IncMonth-1)+(13-IncMonth)*(1+$X1162))+12*$AN1162</f>
        <v/>
      </c>
      <c r="AK1162" s="41">
        <f>IF($R1162=1,N($L1162)+N($M1162),0)</f>
        <v/>
      </c>
      <c r="AL1162">
        <f>IF($C1162="","",IF(N($L1162)&lt;=0,"Basic salary missing",IF(ISNA(MATCH($C1162,Departments!$A$5:$A$54,0)),"Department not on Departments sheet",IF(AND($I1162&lt;&gt;"",NOT(ISNUMBER($I1162))),"Date of birth is text, not a date",IF(AND($K1162&lt;&gt;"",NOT(ISNUMBER($K1162))),"Contract end is text, not a date","")))))</f>
        <v/>
      </c>
      <c r="AM1162" s="41">
        <f>IF($R1162=0,0,N($L1162)*(1+$Z1162+BonusMonths/12+IF($Q1162=1,0,EOSB))+N($M1162)+(N($L1162)+SI_Gross*N($M1162))*IF($Q1162=1,SI_O,SI_E))</f>
        <v/>
      </c>
      <c r="AN1162" s="41">
        <f>IF($R1162=0,0,(IF($Q1162=1,MedO,MedE+Ticket)+Training)/12)</f>
        <v/>
      </c>
    </row>
    <row r="1163">
      <c r="I1163" s="35" t="n"/>
      <c r="J1163" s="35" t="n"/>
      <c r="K1163" s="35" t="n"/>
      <c r="L1163" s="36" t="n"/>
      <c r="M1163" s="36" t="n"/>
      <c r="P1163" s="37" t="n"/>
      <c r="Q1163" s="38">
        <f>IF($C1163="",0,IF(OR(LOWER(TRIM($G1163))="omani",LOWER(TRIM($G1163))="oman",LOWER(TRIM($G1163))="om",LOWER(TRIM($G1163))="local"),1,0))</f>
        <v/>
      </c>
      <c r="R1163" s="38">
        <f>IF($C1163="",0,IF(OR(ISNUMBER(SEARCH("resign",$N1163)),ISNUMBER(SEARCH("terminat",$N1163)),ISNUMBER(SEARCH("inactive",$N1163)),ISNUMBER(SEARCH("vacan",$N1163)),ISNUMBER(SEARCH("deceased",$N1163)),ISNUMBER(SEARCH("separated",$N1163))),0,1))</f>
        <v/>
      </c>
      <c r="S1163">
        <f>IF(OR($R1163=0,NOT(ISNUMBER($I1163))),"",IFERROR(DATEDIF($I1163,DATE(FY,1,1),"y"),""))</f>
        <v/>
      </c>
      <c r="T1163">
        <f>IF(OR($R1163=0,NOT(ISNUMBER($J1163))),"",IFERROR(DATEDIF($J1163,DATE(FY,1,1),"y"),0))</f>
        <v/>
      </c>
      <c r="U1163" s="38">
        <f>IF(OR($R1163=0,NOT(ISNUMBER($I1163))),0,IF(YEAR($I1163)+IF($Q1163=1,RetAgeO,RetAgeE)=FY,MONTH($I1163),IF(YEAR($I1163)+IF($Q1163=1,RetAgeO,RetAgeE)&lt;FY,1,0)))</f>
        <v/>
      </c>
      <c r="V1163" s="38">
        <f>IF(OR($R1163=0,NOT(ISNUMBER($K1163))),0,IF(YEAR($K1163)=FY,MONTH($K1163),IF(YEAR($K1163)&lt;FY,1,0)))</f>
        <v/>
      </c>
      <c r="W1163" s="38">
        <f>IF($R1163=0,0,MIN(12,IF(AND(ISNUMBER($O1163),$O1163&gt;=1,$O1163&lt;=12),INT($O1163),12),IF(AND(RetireExit="Yes",$U1163&gt;0),$U1163,12),IF(AND(ContractExit="Yes",$V1163&gt;0),$V1163,12)))</f>
        <v/>
      </c>
      <c r="X1163" s="37">
        <f>IF(ISNUMBER($P1163),$P1163,IncPct)</f>
        <v/>
      </c>
      <c r="Y1163" s="39">
        <f>IF($W1163=0,0,MAX(0,MIN($W1163,IncMonth-1))+MAX(0,$W1163-IncMonth+1)*(1+$X1163))</f>
        <v/>
      </c>
      <c r="Z1163" s="40">
        <f>IF($C1163="",0,IFERROR(INDEX(Departments!$B$5:$B$54,MATCH($C1163,Departments!$A$5:$A$54,0)),0))</f>
        <v/>
      </c>
      <c r="AA1163" s="41">
        <f>N($L1163)*$Y1163</f>
        <v/>
      </c>
      <c r="AB1163" s="41">
        <f>N($M1163)*$Y1163</f>
        <v/>
      </c>
      <c r="AC1163" s="41">
        <f>$AA1163*$Z1163</f>
        <v/>
      </c>
      <c r="AD1163" s="41">
        <f>$AA1163*BonusMonths/12</f>
        <v/>
      </c>
      <c r="AE1163" s="41">
        <f>($AA1163+SI_Gross*$AB1163)*IF($Q1163=1,SI_O,SI_E)</f>
        <v/>
      </c>
      <c r="AF1163" s="41">
        <f>IF($Q1163=1,0,$AA1163*EOSB)</f>
        <v/>
      </c>
      <c r="AG1163" s="41">
        <f>$AN1163*$W1163</f>
        <v/>
      </c>
      <c r="AH1163" s="41">
        <f>SUM($AA1163:$AG1163)</f>
        <v/>
      </c>
      <c r="AI1163" s="41">
        <f>12*($AM1163+$AN1163)</f>
        <v/>
      </c>
      <c r="AJ1163" s="41">
        <f>$AM1163*((IncMonth-1)+(13-IncMonth)*(1+$X1163))+12*$AN1163</f>
        <v/>
      </c>
      <c r="AK1163" s="41">
        <f>IF($R1163=1,N($L1163)+N($M1163),0)</f>
        <v/>
      </c>
      <c r="AL1163">
        <f>IF($C1163="","",IF(N($L1163)&lt;=0,"Basic salary missing",IF(ISNA(MATCH($C1163,Departments!$A$5:$A$54,0)),"Department not on Departments sheet",IF(AND($I1163&lt;&gt;"",NOT(ISNUMBER($I1163))),"Date of birth is text, not a date",IF(AND($K1163&lt;&gt;"",NOT(ISNUMBER($K1163))),"Contract end is text, not a date","")))))</f>
        <v/>
      </c>
      <c r="AM1163" s="41">
        <f>IF($R1163=0,0,N($L1163)*(1+$Z1163+BonusMonths/12+IF($Q1163=1,0,EOSB))+N($M1163)+(N($L1163)+SI_Gross*N($M1163))*IF($Q1163=1,SI_O,SI_E))</f>
        <v/>
      </c>
      <c r="AN1163" s="41">
        <f>IF($R1163=0,0,(IF($Q1163=1,MedO,MedE+Ticket)+Training)/12)</f>
        <v/>
      </c>
    </row>
    <row r="1164">
      <c r="I1164" s="35" t="n"/>
      <c r="J1164" s="35" t="n"/>
      <c r="K1164" s="35" t="n"/>
      <c r="L1164" s="36" t="n"/>
      <c r="M1164" s="36" t="n"/>
      <c r="P1164" s="37" t="n"/>
      <c r="Q1164" s="38">
        <f>IF($C1164="",0,IF(OR(LOWER(TRIM($G1164))="omani",LOWER(TRIM($G1164))="oman",LOWER(TRIM($G1164))="om",LOWER(TRIM($G1164))="local"),1,0))</f>
        <v/>
      </c>
      <c r="R1164" s="38">
        <f>IF($C1164="",0,IF(OR(ISNUMBER(SEARCH("resign",$N1164)),ISNUMBER(SEARCH("terminat",$N1164)),ISNUMBER(SEARCH("inactive",$N1164)),ISNUMBER(SEARCH("vacan",$N1164)),ISNUMBER(SEARCH("deceased",$N1164)),ISNUMBER(SEARCH("separated",$N1164))),0,1))</f>
        <v/>
      </c>
      <c r="S1164">
        <f>IF(OR($R1164=0,NOT(ISNUMBER($I1164))),"",IFERROR(DATEDIF($I1164,DATE(FY,1,1),"y"),""))</f>
        <v/>
      </c>
      <c r="T1164">
        <f>IF(OR($R1164=0,NOT(ISNUMBER($J1164))),"",IFERROR(DATEDIF($J1164,DATE(FY,1,1),"y"),0))</f>
        <v/>
      </c>
      <c r="U1164" s="38">
        <f>IF(OR($R1164=0,NOT(ISNUMBER($I1164))),0,IF(YEAR($I1164)+IF($Q1164=1,RetAgeO,RetAgeE)=FY,MONTH($I1164),IF(YEAR($I1164)+IF($Q1164=1,RetAgeO,RetAgeE)&lt;FY,1,0)))</f>
        <v/>
      </c>
      <c r="V1164" s="38">
        <f>IF(OR($R1164=0,NOT(ISNUMBER($K1164))),0,IF(YEAR($K1164)=FY,MONTH($K1164),IF(YEAR($K1164)&lt;FY,1,0)))</f>
        <v/>
      </c>
      <c r="W1164" s="38">
        <f>IF($R1164=0,0,MIN(12,IF(AND(ISNUMBER($O1164),$O1164&gt;=1,$O1164&lt;=12),INT($O1164),12),IF(AND(RetireExit="Yes",$U1164&gt;0),$U1164,12),IF(AND(ContractExit="Yes",$V1164&gt;0),$V1164,12)))</f>
        <v/>
      </c>
      <c r="X1164" s="37">
        <f>IF(ISNUMBER($P1164),$P1164,IncPct)</f>
        <v/>
      </c>
      <c r="Y1164" s="39">
        <f>IF($W1164=0,0,MAX(0,MIN($W1164,IncMonth-1))+MAX(0,$W1164-IncMonth+1)*(1+$X1164))</f>
        <v/>
      </c>
      <c r="Z1164" s="40">
        <f>IF($C1164="",0,IFERROR(INDEX(Departments!$B$5:$B$54,MATCH($C1164,Departments!$A$5:$A$54,0)),0))</f>
        <v/>
      </c>
      <c r="AA1164" s="41">
        <f>N($L1164)*$Y1164</f>
        <v/>
      </c>
      <c r="AB1164" s="41">
        <f>N($M1164)*$Y1164</f>
        <v/>
      </c>
      <c r="AC1164" s="41">
        <f>$AA1164*$Z1164</f>
        <v/>
      </c>
      <c r="AD1164" s="41">
        <f>$AA1164*BonusMonths/12</f>
        <v/>
      </c>
      <c r="AE1164" s="41">
        <f>($AA1164+SI_Gross*$AB1164)*IF($Q1164=1,SI_O,SI_E)</f>
        <v/>
      </c>
      <c r="AF1164" s="41">
        <f>IF($Q1164=1,0,$AA1164*EOSB)</f>
        <v/>
      </c>
      <c r="AG1164" s="41">
        <f>$AN1164*$W1164</f>
        <v/>
      </c>
      <c r="AH1164" s="41">
        <f>SUM($AA1164:$AG1164)</f>
        <v/>
      </c>
      <c r="AI1164" s="41">
        <f>12*($AM1164+$AN1164)</f>
        <v/>
      </c>
      <c r="AJ1164" s="41">
        <f>$AM1164*((IncMonth-1)+(13-IncMonth)*(1+$X1164))+12*$AN1164</f>
        <v/>
      </c>
      <c r="AK1164" s="41">
        <f>IF($R1164=1,N($L1164)+N($M1164),0)</f>
        <v/>
      </c>
      <c r="AL1164">
        <f>IF($C1164="","",IF(N($L1164)&lt;=0,"Basic salary missing",IF(ISNA(MATCH($C1164,Departments!$A$5:$A$54,0)),"Department not on Departments sheet",IF(AND($I1164&lt;&gt;"",NOT(ISNUMBER($I1164))),"Date of birth is text, not a date",IF(AND($K1164&lt;&gt;"",NOT(ISNUMBER($K1164))),"Contract end is text, not a date","")))))</f>
        <v/>
      </c>
      <c r="AM1164" s="41">
        <f>IF($R1164=0,0,N($L1164)*(1+$Z1164+BonusMonths/12+IF($Q1164=1,0,EOSB))+N($M1164)+(N($L1164)+SI_Gross*N($M1164))*IF($Q1164=1,SI_O,SI_E))</f>
        <v/>
      </c>
      <c r="AN1164" s="41">
        <f>IF($R1164=0,0,(IF($Q1164=1,MedO,MedE+Ticket)+Training)/12)</f>
        <v/>
      </c>
    </row>
    <row r="1165">
      <c r="I1165" s="35" t="n"/>
      <c r="J1165" s="35" t="n"/>
      <c r="K1165" s="35" t="n"/>
      <c r="L1165" s="36" t="n"/>
      <c r="M1165" s="36" t="n"/>
      <c r="P1165" s="37" t="n"/>
      <c r="Q1165" s="38">
        <f>IF($C1165="",0,IF(OR(LOWER(TRIM($G1165))="omani",LOWER(TRIM($G1165))="oman",LOWER(TRIM($G1165))="om",LOWER(TRIM($G1165))="local"),1,0))</f>
        <v/>
      </c>
      <c r="R1165" s="38">
        <f>IF($C1165="",0,IF(OR(ISNUMBER(SEARCH("resign",$N1165)),ISNUMBER(SEARCH("terminat",$N1165)),ISNUMBER(SEARCH("inactive",$N1165)),ISNUMBER(SEARCH("vacan",$N1165)),ISNUMBER(SEARCH("deceased",$N1165)),ISNUMBER(SEARCH("separated",$N1165))),0,1))</f>
        <v/>
      </c>
      <c r="S1165">
        <f>IF(OR($R1165=0,NOT(ISNUMBER($I1165))),"",IFERROR(DATEDIF($I1165,DATE(FY,1,1),"y"),""))</f>
        <v/>
      </c>
      <c r="T1165">
        <f>IF(OR($R1165=0,NOT(ISNUMBER($J1165))),"",IFERROR(DATEDIF($J1165,DATE(FY,1,1),"y"),0))</f>
        <v/>
      </c>
      <c r="U1165" s="38">
        <f>IF(OR($R1165=0,NOT(ISNUMBER($I1165))),0,IF(YEAR($I1165)+IF($Q1165=1,RetAgeO,RetAgeE)=FY,MONTH($I1165),IF(YEAR($I1165)+IF($Q1165=1,RetAgeO,RetAgeE)&lt;FY,1,0)))</f>
        <v/>
      </c>
      <c r="V1165" s="38">
        <f>IF(OR($R1165=0,NOT(ISNUMBER($K1165))),0,IF(YEAR($K1165)=FY,MONTH($K1165),IF(YEAR($K1165)&lt;FY,1,0)))</f>
        <v/>
      </c>
      <c r="W1165" s="38">
        <f>IF($R1165=0,0,MIN(12,IF(AND(ISNUMBER($O1165),$O1165&gt;=1,$O1165&lt;=12),INT($O1165),12),IF(AND(RetireExit="Yes",$U1165&gt;0),$U1165,12),IF(AND(ContractExit="Yes",$V1165&gt;0),$V1165,12)))</f>
        <v/>
      </c>
      <c r="X1165" s="37">
        <f>IF(ISNUMBER($P1165),$P1165,IncPct)</f>
        <v/>
      </c>
      <c r="Y1165" s="39">
        <f>IF($W1165=0,0,MAX(0,MIN($W1165,IncMonth-1))+MAX(0,$W1165-IncMonth+1)*(1+$X1165))</f>
        <v/>
      </c>
      <c r="Z1165" s="40">
        <f>IF($C1165="",0,IFERROR(INDEX(Departments!$B$5:$B$54,MATCH($C1165,Departments!$A$5:$A$54,0)),0))</f>
        <v/>
      </c>
      <c r="AA1165" s="41">
        <f>N($L1165)*$Y1165</f>
        <v/>
      </c>
      <c r="AB1165" s="41">
        <f>N($M1165)*$Y1165</f>
        <v/>
      </c>
      <c r="AC1165" s="41">
        <f>$AA1165*$Z1165</f>
        <v/>
      </c>
      <c r="AD1165" s="41">
        <f>$AA1165*BonusMonths/12</f>
        <v/>
      </c>
      <c r="AE1165" s="41">
        <f>($AA1165+SI_Gross*$AB1165)*IF($Q1165=1,SI_O,SI_E)</f>
        <v/>
      </c>
      <c r="AF1165" s="41">
        <f>IF($Q1165=1,0,$AA1165*EOSB)</f>
        <v/>
      </c>
      <c r="AG1165" s="41">
        <f>$AN1165*$W1165</f>
        <v/>
      </c>
      <c r="AH1165" s="41">
        <f>SUM($AA1165:$AG1165)</f>
        <v/>
      </c>
      <c r="AI1165" s="41">
        <f>12*($AM1165+$AN1165)</f>
        <v/>
      </c>
      <c r="AJ1165" s="41">
        <f>$AM1165*((IncMonth-1)+(13-IncMonth)*(1+$X1165))+12*$AN1165</f>
        <v/>
      </c>
      <c r="AK1165" s="41">
        <f>IF($R1165=1,N($L1165)+N($M1165),0)</f>
        <v/>
      </c>
      <c r="AL1165">
        <f>IF($C1165="","",IF(N($L1165)&lt;=0,"Basic salary missing",IF(ISNA(MATCH($C1165,Departments!$A$5:$A$54,0)),"Department not on Departments sheet",IF(AND($I1165&lt;&gt;"",NOT(ISNUMBER($I1165))),"Date of birth is text, not a date",IF(AND($K1165&lt;&gt;"",NOT(ISNUMBER($K1165))),"Contract end is text, not a date","")))))</f>
        <v/>
      </c>
      <c r="AM1165" s="41">
        <f>IF($R1165=0,0,N($L1165)*(1+$Z1165+BonusMonths/12+IF($Q1165=1,0,EOSB))+N($M1165)+(N($L1165)+SI_Gross*N($M1165))*IF($Q1165=1,SI_O,SI_E))</f>
        <v/>
      </c>
      <c r="AN1165" s="41">
        <f>IF($R1165=0,0,(IF($Q1165=1,MedO,MedE+Ticket)+Training)/12)</f>
        <v/>
      </c>
    </row>
    <row r="1166">
      <c r="I1166" s="35" t="n"/>
      <c r="J1166" s="35" t="n"/>
      <c r="K1166" s="35" t="n"/>
      <c r="L1166" s="36" t="n"/>
      <c r="M1166" s="36" t="n"/>
      <c r="P1166" s="37" t="n"/>
      <c r="Q1166" s="38">
        <f>IF($C1166="",0,IF(OR(LOWER(TRIM($G1166))="omani",LOWER(TRIM($G1166))="oman",LOWER(TRIM($G1166))="om",LOWER(TRIM($G1166))="local"),1,0))</f>
        <v/>
      </c>
      <c r="R1166" s="38">
        <f>IF($C1166="",0,IF(OR(ISNUMBER(SEARCH("resign",$N1166)),ISNUMBER(SEARCH("terminat",$N1166)),ISNUMBER(SEARCH("inactive",$N1166)),ISNUMBER(SEARCH("vacan",$N1166)),ISNUMBER(SEARCH("deceased",$N1166)),ISNUMBER(SEARCH("separated",$N1166))),0,1))</f>
        <v/>
      </c>
      <c r="S1166">
        <f>IF(OR($R1166=0,NOT(ISNUMBER($I1166))),"",IFERROR(DATEDIF($I1166,DATE(FY,1,1),"y"),""))</f>
        <v/>
      </c>
      <c r="T1166">
        <f>IF(OR($R1166=0,NOT(ISNUMBER($J1166))),"",IFERROR(DATEDIF($J1166,DATE(FY,1,1),"y"),0))</f>
        <v/>
      </c>
      <c r="U1166" s="38">
        <f>IF(OR($R1166=0,NOT(ISNUMBER($I1166))),0,IF(YEAR($I1166)+IF($Q1166=1,RetAgeO,RetAgeE)=FY,MONTH($I1166),IF(YEAR($I1166)+IF($Q1166=1,RetAgeO,RetAgeE)&lt;FY,1,0)))</f>
        <v/>
      </c>
      <c r="V1166" s="38">
        <f>IF(OR($R1166=0,NOT(ISNUMBER($K1166))),0,IF(YEAR($K1166)=FY,MONTH($K1166),IF(YEAR($K1166)&lt;FY,1,0)))</f>
        <v/>
      </c>
      <c r="W1166" s="38">
        <f>IF($R1166=0,0,MIN(12,IF(AND(ISNUMBER($O1166),$O1166&gt;=1,$O1166&lt;=12),INT($O1166),12),IF(AND(RetireExit="Yes",$U1166&gt;0),$U1166,12),IF(AND(ContractExit="Yes",$V1166&gt;0),$V1166,12)))</f>
        <v/>
      </c>
      <c r="X1166" s="37">
        <f>IF(ISNUMBER($P1166),$P1166,IncPct)</f>
        <v/>
      </c>
      <c r="Y1166" s="39">
        <f>IF($W1166=0,0,MAX(0,MIN($W1166,IncMonth-1))+MAX(0,$W1166-IncMonth+1)*(1+$X1166))</f>
        <v/>
      </c>
      <c r="Z1166" s="40">
        <f>IF($C1166="",0,IFERROR(INDEX(Departments!$B$5:$B$54,MATCH($C1166,Departments!$A$5:$A$54,0)),0))</f>
        <v/>
      </c>
      <c r="AA1166" s="41">
        <f>N($L1166)*$Y1166</f>
        <v/>
      </c>
      <c r="AB1166" s="41">
        <f>N($M1166)*$Y1166</f>
        <v/>
      </c>
      <c r="AC1166" s="41">
        <f>$AA1166*$Z1166</f>
        <v/>
      </c>
      <c r="AD1166" s="41">
        <f>$AA1166*BonusMonths/12</f>
        <v/>
      </c>
      <c r="AE1166" s="41">
        <f>($AA1166+SI_Gross*$AB1166)*IF($Q1166=1,SI_O,SI_E)</f>
        <v/>
      </c>
      <c r="AF1166" s="41">
        <f>IF($Q1166=1,0,$AA1166*EOSB)</f>
        <v/>
      </c>
      <c r="AG1166" s="41">
        <f>$AN1166*$W1166</f>
        <v/>
      </c>
      <c r="AH1166" s="41">
        <f>SUM($AA1166:$AG1166)</f>
        <v/>
      </c>
      <c r="AI1166" s="41">
        <f>12*($AM1166+$AN1166)</f>
        <v/>
      </c>
      <c r="AJ1166" s="41">
        <f>$AM1166*((IncMonth-1)+(13-IncMonth)*(1+$X1166))+12*$AN1166</f>
        <v/>
      </c>
      <c r="AK1166" s="41">
        <f>IF($R1166=1,N($L1166)+N($M1166),0)</f>
        <v/>
      </c>
      <c r="AL1166">
        <f>IF($C1166="","",IF(N($L1166)&lt;=0,"Basic salary missing",IF(ISNA(MATCH($C1166,Departments!$A$5:$A$54,0)),"Department not on Departments sheet",IF(AND($I1166&lt;&gt;"",NOT(ISNUMBER($I1166))),"Date of birth is text, not a date",IF(AND($K1166&lt;&gt;"",NOT(ISNUMBER($K1166))),"Contract end is text, not a date","")))))</f>
        <v/>
      </c>
      <c r="AM1166" s="41">
        <f>IF($R1166=0,0,N($L1166)*(1+$Z1166+BonusMonths/12+IF($Q1166=1,0,EOSB))+N($M1166)+(N($L1166)+SI_Gross*N($M1166))*IF($Q1166=1,SI_O,SI_E))</f>
        <v/>
      </c>
      <c r="AN1166" s="41">
        <f>IF($R1166=0,0,(IF($Q1166=1,MedO,MedE+Ticket)+Training)/12)</f>
        <v/>
      </c>
    </row>
    <row r="1167">
      <c r="I1167" s="35" t="n"/>
      <c r="J1167" s="35" t="n"/>
      <c r="K1167" s="35" t="n"/>
      <c r="L1167" s="36" t="n"/>
      <c r="M1167" s="36" t="n"/>
      <c r="P1167" s="37" t="n"/>
      <c r="Q1167" s="38">
        <f>IF($C1167="",0,IF(OR(LOWER(TRIM($G1167))="omani",LOWER(TRIM($G1167))="oman",LOWER(TRIM($G1167))="om",LOWER(TRIM($G1167))="local"),1,0))</f>
        <v/>
      </c>
      <c r="R1167" s="38">
        <f>IF($C1167="",0,IF(OR(ISNUMBER(SEARCH("resign",$N1167)),ISNUMBER(SEARCH("terminat",$N1167)),ISNUMBER(SEARCH("inactive",$N1167)),ISNUMBER(SEARCH("vacan",$N1167)),ISNUMBER(SEARCH("deceased",$N1167)),ISNUMBER(SEARCH("separated",$N1167))),0,1))</f>
        <v/>
      </c>
      <c r="S1167">
        <f>IF(OR($R1167=0,NOT(ISNUMBER($I1167))),"",IFERROR(DATEDIF($I1167,DATE(FY,1,1),"y"),""))</f>
        <v/>
      </c>
      <c r="T1167">
        <f>IF(OR($R1167=0,NOT(ISNUMBER($J1167))),"",IFERROR(DATEDIF($J1167,DATE(FY,1,1),"y"),0))</f>
        <v/>
      </c>
      <c r="U1167" s="38">
        <f>IF(OR($R1167=0,NOT(ISNUMBER($I1167))),0,IF(YEAR($I1167)+IF($Q1167=1,RetAgeO,RetAgeE)=FY,MONTH($I1167),IF(YEAR($I1167)+IF($Q1167=1,RetAgeO,RetAgeE)&lt;FY,1,0)))</f>
        <v/>
      </c>
      <c r="V1167" s="38">
        <f>IF(OR($R1167=0,NOT(ISNUMBER($K1167))),0,IF(YEAR($K1167)=FY,MONTH($K1167),IF(YEAR($K1167)&lt;FY,1,0)))</f>
        <v/>
      </c>
      <c r="W1167" s="38">
        <f>IF($R1167=0,0,MIN(12,IF(AND(ISNUMBER($O1167),$O1167&gt;=1,$O1167&lt;=12),INT($O1167),12),IF(AND(RetireExit="Yes",$U1167&gt;0),$U1167,12),IF(AND(ContractExit="Yes",$V1167&gt;0),$V1167,12)))</f>
        <v/>
      </c>
      <c r="X1167" s="37">
        <f>IF(ISNUMBER($P1167),$P1167,IncPct)</f>
        <v/>
      </c>
      <c r="Y1167" s="39">
        <f>IF($W1167=0,0,MAX(0,MIN($W1167,IncMonth-1))+MAX(0,$W1167-IncMonth+1)*(1+$X1167))</f>
        <v/>
      </c>
      <c r="Z1167" s="40">
        <f>IF($C1167="",0,IFERROR(INDEX(Departments!$B$5:$B$54,MATCH($C1167,Departments!$A$5:$A$54,0)),0))</f>
        <v/>
      </c>
      <c r="AA1167" s="41">
        <f>N($L1167)*$Y1167</f>
        <v/>
      </c>
      <c r="AB1167" s="41">
        <f>N($M1167)*$Y1167</f>
        <v/>
      </c>
      <c r="AC1167" s="41">
        <f>$AA1167*$Z1167</f>
        <v/>
      </c>
      <c r="AD1167" s="41">
        <f>$AA1167*BonusMonths/12</f>
        <v/>
      </c>
      <c r="AE1167" s="41">
        <f>($AA1167+SI_Gross*$AB1167)*IF($Q1167=1,SI_O,SI_E)</f>
        <v/>
      </c>
      <c r="AF1167" s="41">
        <f>IF($Q1167=1,0,$AA1167*EOSB)</f>
        <v/>
      </c>
      <c r="AG1167" s="41">
        <f>$AN1167*$W1167</f>
        <v/>
      </c>
      <c r="AH1167" s="41">
        <f>SUM($AA1167:$AG1167)</f>
        <v/>
      </c>
      <c r="AI1167" s="41">
        <f>12*($AM1167+$AN1167)</f>
        <v/>
      </c>
      <c r="AJ1167" s="41">
        <f>$AM1167*((IncMonth-1)+(13-IncMonth)*(1+$X1167))+12*$AN1167</f>
        <v/>
      </c>
      <c r="AK1167" s="41">
        <f>IF($R1167=1,N($L1167)+N($M1167),0)</f>
        <v/>
      </c>
      <c r="AL1167">
        <f>IF($C1167="","",IF(N($L1167)&lt;=0,"Basic salary missing",IF(ISNA(MATCH($C1167,Departments!$A$5:$A$54,0)),"Department not on Departments sheet",IF(AND($I1167&lt;&gt;"",NOT(ISNUMBER($I1167))),"Date of birth is text, not a date",IF(AND($K1167&lt;&gt;"",NOT(ISNUMBER($K1167))),"Contract end is text, not a date","")))))</f>
        <v/>
      </c>
      <c r="AM1167" s="41">
        <f>IF($R1167=0,0,N($L1167)*(1+$Z1167+BonusMonths/12+IF($Q1167=1,0,EOSB))+N($M1167)+(N($L1167)+SI_Gross*N($M1167))*IF($Q1167=1,SI_O,SI_E))</f>
        <v/>
      </c>
      <c r="AN1167" s="41">
        <f>IF($R1167=0,0,(IF($Q1167=1,MedO,MedE+Ticket)+Training)/12)</f>
        <v/>
      </c>
    </row>
    <row r="1168">
      <c r="I1168" s="35" t="n"/>
      <c r="J1168" s="35" t="n"/>
      <c r="K1168" s="35" t="n"/>
      <c r="L1168" s="36" t="n"/>
      <c r="M1168" s="36" t="n"/>
      <c r="P1168" s="37" t="n"/>
      <c r="Q1168" s="38">
        <f>IF($C1168="",0,IF(OR(LOWER(TRIM($G1168))="omani",LOWER(TRIM($G1168))="oman",LOWER(TRIM($G1168))="om",LOWER(TRIM($G1168))="local"),1,0))</f>
        <v/>
      </c>
      <c r="R1168" s="38">
        <f>IF($C1168="",0,IF(OR(ISNUMBER(SEARCH("resign",$N1168)),ISNUMBER(SEARCH("terminat",$N1168)),ISNUMBER(SEARCH("inactive",$N1168)),ISNUMBER(SEARCH("vacan",$N1168)),ISNUMBER(SEARCH("deceased",$N1168)),ISNUMBER(SEARCH("separated",$N1168))),0,1))</f>
        <v/>
      </c>
      <c r="S1168">
        <f>IF(OR($R1168=0,NOT(ISNUMBER($I1168))),"",IFERROR(DATEDIF($I1168,DATE(FY,1,1),"y"),""))</f>
        <v/>
      </c>
      <c r="T1168">
        <f>IF(OR($R1168=0,NOT(ISNUMBER($J1168))),"",IFERROR(DATEDIF($J1168,DATE(FY,1,1),"y"),0))</f>
        <v/>
      </c>
      <c r="U1168" s="38">
        <f>IF(OR($R1168=0,NOT(ISNUMBER($I1168))),0,IF(YEAR($I1168)+IF($Q1168=1,RetAgeO,RetAgeE)=FY,MONTH($I1168),IF(YEAR($I1168)+IF($Q1168=1,RetAgeO,RetAgeE)&lt;FY,1,0)))</f>
        <v/>
      </c>
      <c r="V1168" s="38">
        <f>IF(OR($R1168=0,NOT(ISNUMBER($K1168))),0,IF(YEAR($K1168)=FY,MONTH($K1168),IF(YEAR($K1168)&lt;FY,1,0)))</f>
        <v/>
      </c>
      <c r="W1168" s="38">
        <f>IF($R1168=0,0,MIN(12,IF(AND(ISNUMBER($O1168),$O1168&gt;=1,$O1168&lt;=12),INT($O1168),12),IF(AND(RetireExit="Yes",$U1168&gt;0),$U1168,12),IF(AND(ContractExit="Yes",$V1168&gt;0),$V1168,12)))</f>
        <v/>
      </c>
      <c r="X1168" s="37">
        <f>IF(ISNUMBER($P1168),$P1168,IncPct)</f>
        <v/>
      </c>
      <c r="Y1168" s="39">
        <f>IF($W1168=0,0,MAX(0,MIN($W1168,IncMonth-1))+MAX(0,$W1168-IncMonth+1)*(1+$X1168))</f>
        <v/>
      </c>
      <c r="Z1168" s="40">
        <f>IF($C1168="",0,IFERROR(INDEX(Departments!$B$5:$B$54,MATCH($C1168,Departments!$A$5:$A$54,0)),0))</f>
        <v/>
      </c>
      <c r="AA1168" s="41">
        <f>N($L1168)*$Y1168</f>
        <v/>
      </c>
      <c r="AB1168" s="41">
        <f>N($M1168)*$Y1168</f>
        <v/>
      </c>
      <c r="AC1168" s="41">
        <f>$AA1168*$Z1168</f>
        <v/>
      </c>
      <c r="AD1168" s="41">
        <f>$AA1168*BonusMonths/12</f>
        <v/>
      </c>
      <c r="AE1168" s="41">
        <f>($AA1168+SI_Gross*$AB1168)*IF($Q1168=1,SI_O,SI_E)</f>
        <v/>
      </c>
      <c r="AF1168" s="41">
        <f>IF($Q1168=1,0,$AA1168*EOSB)</f>
        <v/>
      </c>
      <c r="AG1168" s="41">
        <f>$AN1168*$W1168</f>
        <v/>
      </c>
      <c r="AH1168" s="41">
        <f>SUM($AA1168:$AG1168)</f>
        <v/>
      </c>
      <c r="AI1168" s="41">
        <f>12*($AM1168+$AN1168)</f>
        <v/>
      </c>
      <c r="AJ1168" s="41">
        <f>$AM1168*((IncMonth-1)+(13-IncMonth)*(1+$X1168))+12*$AN1168</f>
        <v/>
      </c>
      <c r="AK1168" s="41">
        <f>IF($R1168=1,N($L1168)+N($M1168),0)</f>
        <v/>
      </c>
      <c r="AL1168">
        <f>IF($C1168="","",IF(N($L1168)&lt;=0,"Basic salary missing",IF(ISNA(MATCH($C1168,Departments!$A$5:$A$54,0)),"Department not on Departments sheet",IF(AND($I1168&lt;&gt;"",NOT(ISNUMBER($I1168))),"Date of birth is text, not a date",IF(AND($K1168&lt;&gt;"",NOT(ISNUMBER($K1168))),"Contract end is text, not a date","")))))</f>
        <v/>
      </c>
      <c r="AM1168" s="41">
        <f>IF($R1168=0,0,N($L1168)*(1+$Z1168+BonusMonths/12+IF($Q1168=1,0,EOSB))+N($M1168)+(N($L1168)+SI_Gross*N($M1168))*IF($Q1168=1,SI_O,SI_E))</f>
        <v/>
      </c>
      <c r="AN1168" s="41">
        <f>IF($R1168=0,0,(IF($Q1168=1,MedO,MedE+Ticket)+Training)/12)</f>
        <v/>
      </c>
    </row>
    <row r="1169">
      <c r="I1169" s="35" t="n"/>
      <c r="J1169" s="35" t="n"/>
      <c r="K1169" s="35" t="n"/>
      <c r="L1169" s="36" t="n"/>
      <c r="M1169" s="36" t="n"/>
      <c r="P1169" s="37" t="n"/>
      <c r="Q1169" s="38">
        <f>IF($C1169="",0,IF(OR(LOWER(TRIM($G1169))="omani",LOWER(TRIM($G1169))="oman",LOWER(TRIM($G1169))="om",LOWER(TRIM($G1169))="local"),1,0))</f>
        <v/>
      </c>
      <c r="R1169" s="38">
        <f>IF($C1169="",0,IF(OR(ISNUMBER(SEARCH("resign",$N1169)),ISNUMBER(SEARCH("terminat",$N1169)),ISNUMBER(SEARCH("inactive",$N1169)),ISNUMBER(SEARCH("vacan",$N1169)),ISNUMBER(SEARCH("deceased",$N1169)),ISNUMBER(SEARCH("separated",$N1169))),0,1))</f>
        <v/>
      </c>
      <c r="S1169">
        <f>IF(OR($R1169=0,NOT(ISNUMBER($I1169))),"",IFERROR(DATEDIF($I1169,DATE(FY,1,1),"y"),""))</f>
        <v/>
      </c>
      <c r="T1169">
        <f>IF(OR($R1169=0,NOT(ISNUMBER($J1169))),"",IFERROR(DATEDIF($J1169,DATE(FY,1,1),"y"),0))</f>
        <v/>
      </c>
      <c r="U1169" s="38">
        <f>IF(OR($R1169=0,NOT(ISNUMBER($I1169))),0,IF(YEAR($I1169)+IF($Q1169=1,RetAgeO,RetAgeE)=FY,MONTH($I1169),IF(YEAR($I1169)+IF($Q1169=1,RetAgeO,RetAgeE)&lt;FY,1,0)))</f>
        <v/>
      </c>
      <c r="V1169" s="38">
        <f>IF(OR($R1169=0,NOT(ISNUMBER($K1169))),0,IF(YEAR($K1169)=FY,MONTH($K1169),IF(YEAR($K1169)&lt;FY,1,0)))</f>
        <v/>
      </c>
      <c r="W1169" s="38">
        <f>IF($R1169=0,0,MIN(12,IF(AND(ISNUMBER($O1169),$O1169&gt;=1,$O1169&lt;=12),INT($O1169),12),IF(AND(RetireExit="Yes",$U1169&gt;0),$U1169,12),IF(AND(ContractExit="Yes",$V1169&gt;0),$V1169,12)))</f>
        <v/>
      </c>
      <c r="X1169" s="37">
        <f>IF(ISNUMBER($P1169),$P1169,IncPct)</f>
        <v/>
      </c>
      <c r="Y1169" s="39">
        <f>IF($W1169=0,0,MAX(0,MIN($W1169,IncMonth-1))+MAX(0,$W1169-IncMonth+1)*(1+$X1169))</f>
        <v/>
      </c>
      <c r="Z1169" s="40">
        <f>IF($C1169="",0,IFERROR(INDEX(Departments!$B$5:$B$54,MATCH($C1169,Departments!$A$5:$A$54,0)),0))</f>
        <v/>
      </c>
      <c r="AA1169" s="41">
        <f>N($L1169)*$Y1169</f>
        <v/>
      </c>
      <c r="AB1169" s="41">
        <f>N($M1169)*$Y1169</f>
        <v/>
      </c>
      <c r="AC1169" s="41">
        <f>$AA1169*$Z1169</f>
        <v/>
      </c>
      <c r="AD1169" s="41">
        <f>$AA1169*BonusMonths/12</f>
        <v/>
      </c>
      <c r="AE1169" s="41">
        <f>($AA1169+SI_Gross*$AB1169)*IF($Q1169=1,SI_O,SI_E)</f>
        <v/>
      </c>
      <c r="AF1169" s="41">
        <f>IF($Q1169=1,0,$AA1169*EOSB)</f>
        <v/>
      </c>
      <c r="AG1169" s="41">
        <f>$AN1169*$W1169</f>
        <v/>
      </c>
      <c r="AH1169" s="41">
        <f>SUM($AA1169:$AG1169)</f>
        <v/>
      </c>
      <c r="AI1169" s="41">
        <f>12*($AM1169+$AN1169)</f>
        <v/>
      </c>
      <c r="AJ1169" s="41">
        <f>$AM1169*((IncMonth-1)+(13-IncMonth)*(1+$X1169))+12*$AN1169</f>
        <v/>
      </c>
      <c r="AK1169" s="41">
        <f>IF($R1169=1,N($L1169)+N($M1169),0)</f>
        <v/>
      </c>
      <c r="AL1169">
        <f>IF($C1169="","",IF(N($L1169)&lt;=0,"Basic salary missing",IF(ISNA(MATCH($C1169,Departments!$A$5:$A$54,0)),"Department not on Departments sheet",IF(AND($I1169&lt;&gt;"",NOT(ISNUMBER($I1169))),"Date of birth is text, not a date",IF(AND($K1169&lt;&gt;"",NOT(ISNUMBER($K1169))),"Contract end is text, not a date","")))))</f>
        <v/>
      </c>
      <c r="AM1169" s="41">
        <f>IF($R1169=0,0,N($L1169)*(1+$Z1169+BonusMonths/12+IF($Q1169=1,0,EOSB))+N($M1169)+(N($L1169)+SI_Gross*N($M1169))*IF($Q1169=1,SI_O,SI_E))</f>
        <v/>
      </c>
      <c r="AN1169" s="41">
        <f>IF($R1169=0,0,(IF($Q1169=1,MedO,MedE+Ticket)+Training)/12)</f>
        <v/>
      </c>
    </row>
    <row r="1170">
      <c r="I1170" s="35" t="n"/>
      <c r="J1170" s="35" t="n"/>
      <c r="K1170" s="35" t="n"/>
      <c r="L1170" s="36" t="n"/>
      <c r="M1170" s="36" t="n"/>
      <c r="P1170" s="37" t="n"/>
      <c r="Q1170" s="38">
        <f>IF($C1170="",0,IF(OR(LOWER(TRIM($G1170))="omani",LOWER(TRIM($G1170))="oman",LOWER(TRIM($G1170))="om",LOWER(TRIM($G1170))="local"),1,0))</f>
        <v/>
      </c>
      <c r="R1170" s="38">
        <f>IF($C1170="",0,IF(OR(ISNUMBER(SEARCH("resign",$N1170)),ISNUMBER(SEARCH("terminat",$N1170)),ISNUMBER(SEARCH("inactive",$N1170)),ISNUMBER(SEARCH("vacan",$N1170)),ISNUMBER(SEARCH("deceased",$N1170)),ISNUMBER(SEARCH("separated",$N1170))),0,1))</f>
        <v/>
      </c>
      <c r="S1170">
        <f>IF(OR($R1170=0,NOT(ISNUMBER($I1170))),"",IFERROR(DATEDIF($I1170,DATE(FY,1,1),"y"),""))</f>
        <v/>
      </c>
      <c r="T1170">
        <f>IF(OR($R1170=0,NOT(ISNUMBER($J1170))),"",IFERROR(DATEDIF($J1170,DATE(FY,1,1),"y"),0))</f>
        <v/>
      </c>
      <c r="U1170" s="38">
        <f>IF(OR($R1170=0,NOT(ISNUMBER($I1170))),0,IF(YEAR($I1170)+IF($Q1170=1,RetAgeO,RetAgeE)=FY,MONTH($I1170),IF(YEAR($I1170)+IF($Q1170=1,RetAgeO,RetAgeE)&lt;FY,1,0)))</f>
        <v/>
      </c>
      <c r="V1170" s="38">
        <f>IF(OR($R1170=0,NOT(ISNUMBER($K1170))),0,IF(YEAR($K1170)=FY,MONTH($K1170),IF(YEAR($K1170)&lt;FY,1,0)))</f>
        <v/>
      </c>
      <c r="W1170" s="38">
        <f>IF($R1170=0,0,MIN(12,IF(AND(ISNUMBER($O1170),$O1170&gt;=1,$O1170&lt;=12),INT($O1170),12),IF(AND(RetireExit="Yes",$U1170&gt;0),$U1170,12),IF(AND(ContractExit="Yes",$V1170&gt;0),$V1170,12)))</f>
        <v/>
      </c>
      <c r="X1170" s="37">
        <f>IF(ISNUMBER($P1170),$P1170,IncPct)</f>
        <v/>
      </c>
      <c r="Y1170" s="39">
        <f>IF($W1170=0,0,MAX(0,MIN($W1170,IncMonth-1))+MAX(0,$W1170-IncMonth+1)*(1+$X1170))</f>
        <v/>
      </c>
      <c r="Z1170" s="40">
        <f>IF($C1170="",0,IFERROR(INDEX(Departments!$B$5:$B$54,MATCH($C1170,Departments!$A$5:$A$54,0)),0))</f>
        <v/>
      </c>
      <c r="AA1170" s="41">
        <f>N($L1170)*$Y1170</f>
        <v/>
      </c>
      <c r="AB1170" s="41">
        <f>N($M1170)*$Y1170</f>
        <v/>
      </c>
      <c r="AC1170" s="41">
        <f>$AA1170*$Z1170</f>
        <v/>
      </c>
      <c r="AD1170" s="41">
        <f>$AA1170*BonusMonths/12</f>
        <v/>
      </c>
      <c r="AE1170" s="41">
        <f>($AA1170+SI_Gross*$AB1170)*IF($Q1170=1,SI_O,SI_E)</f>
        <v/>
      </c>
      <c r="AF1170" s="41">
        <f>IF($Q1170=1,0,$AA1170*EOSB)</f>
        <v/>
      </c>
      <c r="AG1170" s="41">
        <f>$AN1170*$W1170</f>
        <v/>
      </c>
      <c r="AH1170" s="41">
        <f>SUM($AA1170:$AG1170)</f>
        <v/>
      </c>
      <c r="AI1170" s="41">
        <f>12*($AM1170+$AN1170)</f>
        <v/>
      </c>
      <c r="AJ1170" s="41">
        <f>$AM1170*((IncMonth-1)+(13-IncMonth)*(1+$X1170))+12*$AN1170</f>
        <v/>
      </c>
      <c r="AK1170" s="41">
        <f>IF($R1170=1,N($L1170)+N($M1170),0)</f>
        <v/>
      </c>
      <c r="AL1170">
        <f>IF($C1170="","",IF(N($L1170)&lt;=0,"Basic salary missing",IF(ISNA(MATCH($C1170,Departments!$A$5:$A$54,0)),"Department not on Departments sheet",IF(AND($I1170&lt;&gt;"",NOT(ISNUMBER($I1170))),"Date of birth is text, not a date",IF(AND($K1170&lt;&gt;"",NOT(ISNUMBER($K1170))),"Contract end is text, not a date","")))))</f>
        <v/>
      </c>
      <c r="AM1170" s="41">
        <f>IF($R1170=0,0,N($L1170)*(1+$Z1170+BonusMonths/12+IF($Q1170=1,0,EOSB))+N($M1170)+(N($L1170)+SI_Gross*N($M1170))*IF($Q1170=1,SI_O,SI_E))</f>
        <v/>
      </c>
      <c r="AN1170" s="41">
        <f>IF($R1170=0,0,(IF($Q1170=1,MedO,MedE+Ticket)+Training)/12)</f>
        <v/>
      </c>
    </row>
    <row r="1171">
      <c r="I1171" s="35" t="n"/>
      <c r="J1171" s="35" t="n"/>
      <c r="K1171" s="35" t="n"/>
      <c r="L1171" s="36" t="n"/>
      <c r="M1171" s="36" t="n"/>
      <c r="P1171" s="37" t="n"/>
      <c r="Q1171" s="38">
        <f>IF($C1171="",0,IF(OR(LOWER(TRIM($G1171))="omani",LOWER(TRIM($G1171))="oman",LOWER(TRIM($G1171))="om",LOWER(TRIM($G1171))="local"),1,0))</f>
        <v/>
      </c>
      <c r="R1171" s="38">
        <f>IF($C1171="",0,IF(OR(ISNUMBER(SEARCH("resign",$N1171)),ISNUMBER(SEARCH("terminat",$N1171)),ISNUMBER(SEARCH("inactive",$N1171)),ISNUMBER(SEARCH("vacan",$N1171)),ISNUMBER(SEARCH("deceased",$N1171)),ISNUMBER(SEARCH("separated",$N1171))),0,1))</f>
        <v/>
      </c>
      <c r="S1171">
        <f>IF(OR($R1171=0,NOT(ISNUMBER($I1171))),"",IFERROR(DATEDIF($I1171,DATE(FY,1,1),"y"),""))</f>
        <v/>
      </c>
      <c r="T1171">
        <f>IF(OR($R1171=0,NOT(ISNUMBER($J1171))),"",IFERROR(DATEDIF($J1171,DATE(FY,1,1),"y"),0))</f>
        <v/>
      </c>
      <c r="U1171" s="38">
        <f>IF(OR($R1171=0,NOT(ISNUMBER($I1171))),0,IF(YEAR($I1171)+IF($Q1171=1,RetAgeO,RetAgeE)=FY,MONTH($I1171),IF(YEAR($I1171)+IF($Q1171=1,RetAgeO,RetAgeE)&lt;FY,1,0)))</f>
        <v/>
      </c>
      <c r="V1171" s="38">
        <f>IF(OR($R1171=0,NOT(ISNUMBER($K1171))),0,IF(YEAR($K1171)=FY,MONTH($K1171),IF(YEAR($K1171)&lt;FY,1,0)))</f>
        <v/>
      </c>
      <c r="W1171" s="38">
        <f>IF($R1171=0,0,MIN(12,IF(AND(ISNUMBER($O1171),$O1171&gt;=1,$O1171&lt;=12),INT($O1171),12),IF(AND(RetireExit="Yes",$U1171&gt;0),$U1171,12),IF(AND(ContractExit="Yes",$V1171&gt;0),$V1171,12)))</f>
        <v/>
      </c>
      <c r="X1171" s="37">
        <f>IF(ISNUMBER($P1171),$P1171,IncPct)</f>
        <v/>
      </c>
      <c r="Y1171" s="39">
        <f>IF($W1171=0,0,MAX(0,MIN($W1171,IncMonth-1))+MAX(0,$W1171-IncMonth+1)*(1+$X1171))</f>
        <v/>
      </c>
      <c r="Z1171" s="40">
        <f>IF($C1171="",0,IFERROR(INDEX(Departments!$B$5:$B$54,MATCH($C1171,Departments!$A$5:$A$54,0)),0))</f>
        <v/>
      </c>
      <c r="AA1171" s="41">
        <f>N($L1171)*$Y1171</f>
        <v/>
      </c>
      <c r="AB1171" s="41">
        <f>N($M1171)*$Y1171</f>
        <v/>
      </c>
      <c r="AC1171" s="41">
        <f>$AA1171*$Z1171</f>
        <v/>
      </c>
      <c r="AD1171" s="41">
        <f>$AA1171*BonusMonths/12</f>
        <v/>
      </c>
      <c r="AE1171" s="41">
        <f>($AA1171+SI_Gross*$AB1171)*IF($Q1171=1,SI_O,SI_E)</f>
        <v/>
      </c>
      <c r="AF1171" s="41">
        <f>IF($Q1171=1,0,$AA1171*EOSB)</f>
        <v/>
      </c>
      <c r="AG1171" s="41">
        <f>$AN1171*$W1171</f>
        <v/>
      </c>
      <c r="AH1171" s="41">
        <f>SUM($AA1171:$AG1171)</f>
        <v/>
      </c>
      <c r="AI1171" s="41">
        <f>12*($AM1171+$AN1171)</f>
        <v/>
      </c>
      <c r="AJ1171" s="41">
        <f>$AM1171*((IncMonth-1)+(13-IncMonth)*(1+$X1171))+12*$AN1171</f>
        <v/>
      </c>
      <c r="AK1171" s="41">
        <f>IF($R1171=1,N($L1171)+N($M1171),0)</f>
        <v/>
      </c>
      <c r="AL1171">
        <f>IF($C1171="","",IF(N($L1171)&lt;=0,"Basic salary missing",IF(ISNA(MATCH($C1171,Departments!$A$5:$A$54,0)),"Department not on Departments sheet",IF(AND($I1171&lt;&gt;"",NOT(ISNUMBER($I1171))),"Date of birth is text, not a date",IF(AND($K1171&lt;&gt;"",NOT(ISNUMBER($K1171))),"Contract end is text, not a date","")))))</f>
        <v/>
      </c>
      <c r="AM1171" s="41">
        <f>IF($R1171=0,0,N($L1171)*(1+$Z1171+BonusMonths/12+IF($Q1171=1,0,EOSB))+N($M1171)+(N($L1171)+SI_Gross*N($M1171))*IF($Q1171=1,SI_O,SI_E))</f>
        <v/>
      </c>
      <c r="AN1171" s="41">
        <f>IF($R1171=0,0,(IF($Q1171=1,MedO,MedE+Ticket)+Training)/12)</f>
        <v/>
      </c>
    </row>
    <row r="1172">
      <c r="I1172" s="35" t="n"/>
      <c r="J1172" s="35" t="n"/>
      <c r="K1172" s="35" t="n"/>
      <c r="L1172" s="36" t="n"/>
      <c r="M1172" s="36" t="n"/>
      <c r="P1172" s="37" t="n"/>
      <c r="Q1172" s="38">
        <f>IF($C1172="",0,IF(OR(LOWER(TRIM($G1172))="omani",LOWER(TRIM($G1172))="oman",LOWER(TRIM($G1172))="om",LOWER(TRIM($G1172))="local"),1,0))</f>
        <v/>
      </c>
      <c r="R1172" s="38">
        <f>IF($C1172="",0,IF(OR(ISNUMBER(SEARCH("resign",$N1172)),ISNUMBER(SEARCH("terminat",$N1172)),ISNUMBER(SEARCH("inactive",$N1172)),ISNUMBER(SEARCH("vacan",$N1172)),ISNUMBER(SEARCH("deceased",$N1172)),ISNUMBER(SEARCH("separated",$N1172))),0,1))</f>
        <v/>
      </c>
      <c r="S1172">
        <f>IF(OR($R1172=0,NOT(ISNUMBER($I1172))),"",IFERROR(DATEDIF($I1172,DATE(FY,1,1),"y"),""))</f>
        <v/>
      </c>
      <c r="T1172">
        <f>IF(OR($R1172=0,NOT(ISNUMBER($J1172))),"",IFERROR(DATEDIF($J1172,DATE(FY,1,1),"y"),0))</f>
        <v/>
      </c>
      <c r="U1172" s="38">
        <f>IF(OR($R1172=0,NOT(ISNUMBER($I1172))),0,IF(YEAR($I1172)+IF($Q1172=1,RetAgeO,RetAgeE)=FY,MONTH($I1172),IF(YEAR($I1172)+IF($Q1172=1,RetAgeO,RetAgeE)&lt;FY,1,0)))</f>
        <v/>
      </c>
      <c r="V1172" s="38">
        <f>IF(OR($R1172=0,NOT(ISNUMBER($K1172))),0,IF(YEAR($K1172)=FY,MONTH($K1172),IF(YEAR($K1172)&lt;FY,1,0)))</f>
        <v/>
      </c>
      <c r="W1172" s="38">
        <f>IF($R1172=0,0,MIN(12,IF(AND(ISNUMBER($O1172),$O1172&gt;=1,$O1172&lt;=12),INT($O1172),12),IF(AND(RetireExit="Yes",$U1172&gt;0),$U1172,12),IF(AND(ContractExit="Yes",$V1172&gt;0),$V1172,12)))</f>
        <v/>
      </c>
      <c r="X1172" s="37">
        <f>IF(ISNUMBER($P1172),$P1172,IncPct)</f>
        <v/>
      </c>
      <c r="Y1172" s="39">
        <f>IF($W1172=0,0,MAX(0,MIN($W1172,IncMonth-1))+MAX(0,$W1172-IncMonth+1)*(1+$X1172))</f>
        <v/>
      </c>
      <c r="Z1172" s="40">
        <f>IF($C1172="",0,IFERROR(INDEX(Departments!$B$5:$B$54,MATCH($C1172,Departments!$A$5:$A$54,0)),0))</f>
        <v/>
      </c>
      <c r="AA1172" s="41">
        <f>N($L1172)*$Y1172</f>
        <v/>
      </c>
      <c r="AB1172" s="41">
        <f>N($M1172)*$Y1172</f>
        <v/>
      </c>
      <c r="AC1172" s="41">
        <f>$AA1172*$Z1172</f>
        <v/>
      </c>
      <c r="AD1172" s="41">
        <f>$AA1172*BonusMonths/12</f>
        <v/>
      </c>
      <c r="AE1172" s="41">
        <f>($AA1172+SI_Gross*$AB1172)*IF($Q1172=1,SI_O,SI_E)</f>
        <v/>
      </c>
      <c r="AF1172" s="41">
        <f>IF($Q1172=1,0,$AA1172*EOSB)</f>
        <v/>
      </c>
      <c r="AG1172" s="41">
        <f>$AN1172*$W1172</f>
        <v/>
      </c>
      <c r="AH1172" s="41">
        <f>SUM($AA1172:$AG1172)</f>
        <v/>
      </c>
      <c r="AI1172" s="41">
        <f>12*($AM1172+$AN1172)</f>
        <v/>
      </c>
      <c r="AJ1172" s="41">
        <f>$AM1172*((IncMonth-1)+(13-IncMonth)*(1+$X1172))+12*$AN1172</f>
        <v/>
      </c>
      <c r="AK1172" s="41">
        <f>IF($R1172=1,N($L1172)+N($M1172),0)</f>
        <v/>
      </c>
      <c r="AL1172">
        <f>IF($C1172="","",IF(N($L1172)&lt;=0,"Basic salary missing",IF(ISNA(MATCH($C1172,Departments!$A$5:$A$54,0)),"Department not on Departments sheet",IF(AND($I1172&lt;&gt;"",NOT(ISNUMBER($I1172))),"Date of birth is text, not a date",IF(AND($K1172&lt;&gt;"",NOT(ISNUMBER($K1172))),"Contract end is text, not a date","")))))</f>
        <v/>
      </c>
      <c r="AM1172" s="41">
        <f>IF($R1172=0,0,N($L1172)*(1+$Z1172+BonusMonths/12+IF($Q1172=1,0,EOSB))+N($M1172)+(N($L1172)+SI_Gross*N($M1172))*IF($Q1172=1,SI_O,SI_E))</f>
        <v/>
      </c>
      <c r="AN1172" s="41">
        <f>IF($R1172=0,0,(IF($Q1172=1,MedO,MedE+Ticket)+Training)/12)</f>
        <v/>
      </c>
    </row>
    <row r="1173">
      <c r="I1173" s="35" t="n"/>
      <c r="J1173" s="35" t="n"/>
      <c r="K1173" s="35" t="n"/>
      <c r="L1173" s="36" t="n"/>
      <c r="M1173" s="36" t="n"/>
      <c r="P1173" s="37" t="n"/>
      <c r="Q1173" s="38">
        <f>IF($C1173="",0,IF(OR(LOWER(TRIM($G1173))="omani",LOWER(TRIM($G1173))="oman",LOWER(TRIM($G1173))="om",LOWER(TRIM($G1173))="local"),1,0))</f>
        <v/>
      </c>
      <c r="R1173" s="38">
        <f>IF($C1173="",0,IF(OR(ISNUMBER(SEARCH("resign",$N1173)),ISNUMBER(SEARCH("terminat",$N1173)),ISNUMBER(SEARCH("inactive",$N1173)),ISNUMBER(SEARCH("vacan",$N1173)),ISNUMBER(SEARCH("deceased",$N1173)),ISNUMBER(SEARCH("separated",$N1173))),0,1))</f>
        <v/>
      </c>
      <c r="S1173">
        <f>IF(OR($R1173=0,NOT(ISNUMBER($I1173))),"",IFERROR(DATEDIF($I1173,DATE(FY,1,1),"y"),""))</f>
        <v/>
      </c>
      <c r="T1173">
        <f>IF(OR($R1173=0,NOT(ISNUMBER($J1173))),"",IFERROR(DATEDIF($J1173,DATE(FY,1,1),"y"),0))</f>
        <v/>
      </c>
      <c r="U1173" s="38">
        <f>IF(OR($R1173=0,NOT(ISNUMBER($I1173))),0,IF(YEAR($I1173)+IF($Q1173=1,RetAgeO,RetAgeE)=FY,MONTH($I1173),IF(YEAR($I1173)+IF($Q1173=1,RetAgeO,RetAgeE)&lt;FY,1,0)))</f>
        <v/>
      </c>
      <c r="V1173" s="38">
        <f>IF(OR($R1173=0,NOT(ISNUMBER($K1173))),0,IF(YEAR($K1173)=FY,MONTH($K1173),IF(YEAR($K1173)&lt;FY,1,0)))</f>
        <v/>
      </c>
      <c r="W1173" s="38">
        <f>IF($R1173=0,0,MIN(12,IF(AND(ISNUMBER($O1173),$O1173&gt;=1,$O1173&lt;=12),INT($O1173),12),IF(AND(RetireExit="Yes",$U1173&gt;0),$U1173,12),IF(AND(ContractExit="Yes",$V1173&gt;0),$V1173,12)))</f>
        <v/>
      </c>
      <c r="X1173" s="37">
        <f>IF(ISNUMBER($P1173),$P1173,IncPct)</f>
        <v/>
      </c>
      <c r="Y1173" s="39">
        <f>IF($W1173=0,0,MAX(0,MIN($W1173,IncMonth-1))+MAX(0,$W1173-IncMonth+1)*(1+$X1173))</f>
        <v/>
      </c>
      <c r="Z1173" s="40">
        <f>IF($C1173="",0,IFERROR(INDEX(Departments!$B$5:$B$54,MATCH($C1173,Departments!$A$5:$A$54,0)),0))</f>
        <v/>
      </c>
      <c r="AA1173" s="41">
        <f>N($L1173)*$Y1173</f>
        <v/>
      </c>
      <c r="AB1173" s="41">
        <f>N($M1173)*$Y1173</f>
        <v/>
      </c>
      <c r="AC1173" s="41">
        <f>$AA1173*$Z1173</f>
        <v/>
      </c>
      <c r="AD1173" s="41">
        <f>$AA1173*BonusMonths/12</f>
        <v/>
      </c>
      <c r="AE1173" s="41">
        <f>($AA1173+SI_Gross*$AB1173)*IF($Q1173=1,SI_O,SI_E)</f>
        <v/>
      </c>
      <c r="AF1173" s="41">
        <f>IF($Q1173=1,0,$AA1173*EOSB)</f>
        <v/>
      </c>
      <c r="AG1173" s="41">
        <f>$AN1173*$W1173</f>
        <v/>
      </c>
      <c r="AH1173" s="41">
        <f>SUM($AA1173:$AG1173)</f>
        <v/>
      </c>
      <c r="AI1173" s="41">
        <f>12*($AM1173+$AN1173)</f>
        <v/>
      </c>
      <c r="AJ1173" s="41">
        <f>$AM1173*((IncMonth-1)+(13-IncMonth)*(1+$X1173))+12*$AN1173</f>
        <v/>
      </c>
      <c r="AK1173" s="41">
        <f>IF($R1173=1,N($L1173)+N($M1173),0)</f>
        <v/>
      </c>
      <c r="AL1173">
        <f>IF($C1173="","",IF(N($L1173)&lt;=0,"Basic salary missing",IF(ISNA(MATCH($C1173,Departments!$A$5:$A$54,0)),"Department not on Departments sheet",IF(AND($I1173&lt;&gt;"",NOT(ISNUMBER($I1173))),"Date of birth is text, not a date",IF(AND($K1173&lt;&gt;"",NOT(ISNUMBER($K1173))),"Contract end is text, not a date","")))))</f>
        <v/>
      </c>
      <c r="AM1173" s="41">
        <f>IF($R1173=0,0,N($L1173)*(1+$Z1173+BonusMonths/12+IF($Q1173=1,0,EOSB))+N($M1173)+(N($L1173)+SI_Gross*N($M1173))*IF($Q1173=1,SI_O,SI_E))</f>
        <v/>
      </c>
      <c r="AN1173" s="41">
        <f>IF($R1173=0,0,(IF($Q1173=1,MedO,MedE+Ticket)+Training)/12)</f>
        <v/>
      </c>
    </row>
    <row r="1174">
      <c r="I1174" s="35" t="n"/>
      <c r="J1174" s="35" t="n"/>
      <c r="K1174" s="35" t="n"/>
      <c r="L1174" s="36" t="n"/>
      <c r="M1174" s="36" t="n"/>
      <c r="P1174" s="37" t="n"/>
      <c r="Q1174" s="38">
        <f>IF($C1174="",0,IF(OR(LOWER(TRIM($G1174))="omani",LOWER(TRIM($G1174))="oman",LOWER(TRIM($G1174))="om",LOWER(TRIM($G1174))="local"),1,0))</f>
        <v/>
      </c>
      <c r="R1174" s="38">
        <f>IF($C1174="",0,IF(OR(ISNUMBER(SEARCH("resign",$N1174)),ISNUMBER(SEARCH("terminat",$N1174)),ISNUMBER(SEARCH("inactive",$N1174)),ISNUMBER(SEARCH("vacan",$N1174)),ISNUMBER(SEARCH("deceased",$N1174)),ISNUMBER(SEARCH("separated",$N1174))),0,1))</f>
        <v/>
      </c>
      <c r="S1174">
        <f>IF(OR($R1174=0,NOT(ISNUMBER($I1174))),"",IFERROR(DATEDIF($I1174,DATE(FY,1,1),"y"),""))</f>
        <v/>
      </c>
      <c r="T1174">
        <f>IF(OR($R1174=0,NOT(ISNUMBER($J1174))),"",IFERROR(DATEDIF($J1174,DATE(FY,1,1),"y"),0))</f>
        <v/>
      </c>
      <c r="U1174" s="38">
        <f>IF(OR($R1174=0,NOT(ISNUMBER($I1174))),0,IF(YEAR($I1174)+IF($Q1174=1,RetAgeO,RetAgeE)=FY,MONTH($I1174),IF(YEAR($I1174)+IF($Q1174=1,RetAgeO,RetAgeE)&lt;FY,1,0)))</f>
        <v/>
      </c>
      <c r="V1174" s="38">
        <f>IF(OR($R1174=0,NOT(ISNUMBER($K1174))),0,IF(YEAR($K1174)=FY,MONTH($K1174),IF(YEAR($K1174)&lt;FY,1,0)))</f>
        <v/>
      </c>
      <c r="W1174" s="38">
        <f>IF($R1174=0,0,MIN(12,IF(AND(ISNUMBER($O1174),$O1174&gt;=1,$O1174&lt;=12),INT($O1174),12),IF(AND(RetireExit="Yes",$U1174&gt;0),$U1174,12),IF(AND(ContractExit="Yes",$V1174&gt;0),$V1174,12)))</f>
        <v/>
      </c>
      <c r="X1174" s="37">
        <f>IF(ISNUMBER($P1174),$P1174,IncPct)</f>
        <v/>
      </c>
      <c r="Y1174" s="39">
        <f>IF($W1174=0,0,MAX(0,MIN($W1174,IncMonth-1))+MAX(0,$W1174-IncMonth+1)*(1+$X1174))</f>
        <v/>
      </c>
      <c r="Z1174" s="40">
        <f>IF($C1174="",0,IFERROR(INDEX(Departments!$B$5:$B$54,MATCH($C1174,Departments!$A$5:$A$54,0)),0))</f>
        <v/>
      </c>
      <c r="AA1174" s="41">
        <f>N($L1174)*$Y1174</f>
        <v/>
      </c>
      <c r="AB1174" s="41">
        <f>N($M1174)*$Y1174</f>
        <v/>
      </c>
      <c r="AC1174" s="41">
        <f>$AA1174*$Z1174</f>
        <v/>
      </c>
      <c r="AD1174" s="41">
        <f>$AA1174*BonusMonths/12</f>
        <v/>
      </c>
      <c r="AE1174" s="41">
        <f>($AA1174+SI_Gross*$AB1174)*IF($Q1174=1,SI_O,SI_E)</f>
        <v/>
      </c>
      <c r="AF1174" s="41">
        <f>IF($Q1174=1,0,$AA1174*EOSB)</f>
        <v/>
      </c>
      <c r="AG1174" s="41">
        <f>$AN1174*$W1174</f>
        <v/>
      </c>
      <c r="AH1174" s="41">
        <f>SUM($AA1174:$AG1174)</f>
        <v/>
      </c>
      <c r="AI1174" s="41">
        <f>12*($AM1174+$AN1174)</f>
        <v/>
      </c>
      <c r="AJ1174" s="41">
        <f>$AM1174*((IncMonth-1)+(13-IncMonth)*(1+$X1174))+12*$AN1174</f>
        <v/>
      </c>
      <c r="AK1174" s="41">
        <f>IF($R1174=1,N($L1174)+N($M1174),0)</f>
        <v/>
      </c>
      <c r="AL1174">
        <f>IF($C1174="","",IF(N($L1174)&lt;=0,"Basic salary missing",IF(ISNA(MATCH($C1174,Departments!$A$5:$A$54,0)),"Department not on Departments sheet",IF(AND($I1174&lt;&gt;"",NOT(ISNUMBER($I1174))),"Date of birth is text, not a date",IF(AND($K1174&lt;&gt;"",NOT(ISNUMBER($K1174))),"Contract end is text, not a date","")))))</f>
        <v/>
      </c>
      <c r="AM1174" s="41">
        <f>IF($R1174=0,0,N($L1174)*(1+$Z1174+BonusMonths/12+IF($Q1174=1,0,EOSB))+N($M1174)+(N($L1174)+SI_Gross*N($M1174))*IF($Q1174=1,SI_O,SI_E))</f>
        <v/>
      </c>
      <c r="AN1174" s="41">
        <f>IF($R1174=0,0,(IF($Q1174=1,MedO,MedE+Ticket)+Training)/12)</f>
        <v/>
      </c>
    </row>
    <row r="1175">
      <c r="I1175" s="35" t="n"/>
      <c r="J1175" s="35" t="n"/>
      <c r="K1175" s="35" t="n"/>
      <c r="L1175" s="36" t="n"/>
      <c r="M1175" s="36" t="n"/>
      <c r="P1175" s="37" t="n"/>
      <c r="Q1175" s="38">
        <f>IF($C1175="",0,IF(OR(LOWER(TRIM($G1175))="omani",LOWER(TRIM($G1175))="oman",LOWER(TRIM($G1175))="om",LOWER(TRIM($G1175))="local"),1,0))</f>
        <v/>
      </c>
      <c r="R1175" s="38">
        <f>IF($C1175="",0,IF(OR(ISNUMBER(SEARCH("resign",$N1175)),ISNUMBER(SEARCH("terminat",$N1175)),ISNUMBER(SEARCH("inactive",$N1175)),ISNUMBER(SEARCH("vacan",$N1175)),ISNUMBER(SEARCH("deceased",$N1175)),ISNUMBER(SEARCH("separated",$N1175))),0,1))</f>
        <v/>
      </c>
      <c r="S1175">
        <f>IF(OR($R1175=0,NOT(ISNUMBER($I1175))),"",IFERROR(DATEDIF($I1175,DATE(FY,1,1),"y"),""))</f>
        <v/>
      </c>
      <c r="T1175">
        <f>IF(OR($R1175=0,NOT(ISNUMBER($J1175))),"",IFERROR(DATEDIF($J1175,DATE(FY,1,1),"y"),0))</f>
        <v/>
      </c>
      <c r="U1175" s="38">
        <f>IF(OR($R1175=0,NOT(ISNUMBER($I1175))),0,IF(YEAR($I1175)+IF($Q1175=1,RetAgeO,RetAgeE)=FY,MONTH($I1175),IF(YEAR($I1175)+IF($Q1175=1,RetAgeO,RetAgeE)&lt;FY,1,0)))</f>
        <v/>
      </c>
      <c r="V1175" s="38">
        <f>IF(OR($R1175=0,NOT(ISNUMBER($K1175))),0,IF(YEAR($K1175)=FY,MONTH($K1175),IF(YEAR($K1175)&lt;FY,1,0)))</f>
        <v/>
      </c>
      <c r="W1175" s="38">
        <f>IF($R1175=0,0,MIN(12,IF(AND(ISNUMBER($O1175),$O1175&gt;=1,$O1175&lt;=12),INT($O1175),12),IF(AND(RetireExit="Yes",$U1175&gt;0),$U1175,12),IF(AND(ContractExit="Yes",$V1175&gt;0),$V1175,12)))</f>
        <v/>
      </c>
      <c r="X1175" s="37">
        <f>IF(ISNUMBER($P1175),$P1175,IncPct)</f>
        <v/>
      </c>
      <c r="Y1175" s="39">
        <f>IF($W1175=0,0,MAX(0,MIN($W1175,IncMonth-1))+MAX(0,$W1175-IncMonth+1)*(1+$X1175))</f>
        <v/>
      </c>
      <c r="Z1175" s="40">
        <f>IF($C1175="",0,IFERROR(INDEX(Departments!$B$5:$B$54,MATCH($C1175,Departments!$A$5:$A$54,0)),0))</f>
        <v/>
      </c>
      <c r="AA1175" s="41">
        <f>N($L1175)*$Y1175</f>
        <v/>
      </c>
      <c r="AB1175" s="41">
        <f>N($M1175)*$Y1175</f>
        <v/>
      </c>
      <c r="AC1175" s="41">
        <f>$AA1175*$Z1175</f>
        <v/>
      </c>
      <c r="AD1175" s="41">
        <f>$AA1175*BonusMonths/12</f>
        <v/>
      </c>
      <c r="AE1175" s="41">
        <f>($AA1175+SI_Gross*$AB1175)*IF($Q1175=1,SI_O,SI_E)</f>
        <v/>
      </c>
      <c r="AF1175" s="41">
        <f>IF($Q1175=1,0,$AA1175*EOSB)</f>
        <v/>
      </c>
      <c r="AG1175" s="41">
        <f>$AN1175*$W1175</f>
        <v/>
      </c>
      <c r="AH1175" s="41">
        <f>SUM($AA1175:$AG1175)</f>
        <v/>
      </c>
      <c r="AI1175" s="41">
        <f>12*($AM1175+$AN1175)</f>
        <v/>
      </c>
      <c r="AJ1175" s="41">
        <f>$AM1175*((IncMonth-1)+(13-IncMonth)*(1+$X1175))+12*$AN1175</f>
        <v/>
      </c>
      <c r="AK1175" s="41">
        <f>IF($R1175=1,N($L1175)+N($M1175),0)</f>
        <v/>
      </c>
      <c r="AL1175">
        <f>IF($C1175="","",IF(N($L1175)&lt;=0,"Basic salary missing",IF(ISNA(MATCH($C1175,Departments!$A$5:$A$54,0)),"Department not on Departments sheet",IF(AND($I1175&lt;&gt;"",NOT(ISNUMBER($I1175))),"Date of birth is text, not a date",IF(AND($K1175&lt;&gt;"",NOT(ISNUMBER($K1175))),"Contract end is text, not a date","")))))</f>
        <v/>
      </c>
      <c r="AM1175" s="41">
        <f>IF($R1175=0,0,N($L1175)*(1+$Z1175+BonusMonths/12+IF($Q1175=1,0,EOSB))+N($M1175)+(N($L1175)+SI_Gross*N($M1175))*IF($Q1175=1,SI_O,SI_E))</f>
        <v/>
      </c>
      <c r="AN1175" s="41">
        <f>IF($R1175=0,0,(IF($Q1175=1,MedO,MedE+Ticket)+Training)/12)</f>
        <v/>
      </c>
    </row>
    <row r="1176">
      <c r="I1176" s="35" t="n"/>
      <c r="J1176" s="35" t="n"/>
      <c r="K1176" s="35" t="n"/>
      <c r="L1176" s="36" t="n"/>
      <c r="M1176" s="36" t="n"/>
      <c r="P1176" s="37" t="n"/>
      <c r="Q1176" s="38">
        <f>IF($C1176="",0,IF(OR(LOWER(TRIM($G1176))="omani",LOWER(TRIM($G1176))="oman",LOWER(TRIM($G1176))="om",LOWER(TRIM($G1176))="local"),1,0))</f>
        <v/>
      </c>
      <c r="R1176" s="38">
        <f>IF($C1176="",0,IF(OR(ISNUMBER(SEARCH("resign",$N1176)),ISNUMBER(SEARCH("terminat",$N1176)),ISNUMBER(SEARCH("inactive",$N1176)),ISNUMBER(SEARCH("vacan",$N1176)),ISNUMBER(SEARCH("deceased",$N1176)),ISNUMBER(SEARCH("separated",$N1176))),0,1))</f>
        <v/>
      </c>
      <c r="S1176">
        <f>IF(OR($R1176=0,NOT(ISNUMBER($I1176))),"",IFERROR(DATEDIF($I1176,DATE(FY,1,1),"y"),""))</f>
        <v/>
      </c>
      <c r="T1176">
        <f>IF(OR($R1176=0,NOT(ISNUMBER($J1176))),"",IFERROR(DATEDIF($J1176,DATE(FY,1,1),"y"),0))</f>
        <v/>
      </c>
      <c r="U1176" s="38">
        <f>IF(OR($R1176=0,NOT(ISNUMBER($I1176))),0,IF(YEAR($I1176)+IF($Q1176=1,RetAgeO,RetAgeE)=FY,MONTH($I1176),IF(YEAR($I1176)+IF($Q1176=1,RetAgeO,RetAgeE)&lt;FY,1,0)))</f>
        <v/>
      </c>
      <c r="V1176" s="38">
        <f>IF(OR($R1176=0,NOT(ISNUMBER($K1176))),0,IF(YEAR($K1176)=FY,MONTH($K1176),IF(YEAR($K1176)&lt;FY,1,0)))</f>
        <v/>
      </c>
      <c r="W1176" s="38">
        <f>IF($R1176=0,0,MIN(12,IF(AND(ISNUMBER($O1176),$O1176&gt;=1,$O1176&lt;=12),INT($O1176),12),IF(AND(RetireExit="Yes",$U1176&gt;0),$U1176,12),IF(AND(ContractExit="Yes",$V1176&gt;0),$V1176,12)))</f>
        <v/>
      </c>
      <c r="X1176" s="37">
        <f>IF(ISNUMBER($P1176),$P1176,IncPct)</f>
        <v/>
      </c>
      <c r="Y1176" s="39">
        <f>IF($W1176=0,0,MAX(0,MIN($W1176,IncMonth-1))+MAX(0,$W1176-IncMonth+1)*(1+$X1176))</f>
        <v/>
      </c>
      <c r="Z1176" s="40">
        <f>IF($C1176="",0,IFERROR(INDEX(Departments!$B$5:$B$54,MATCH($C1176,Departments!$A$5:$A$54,0)),0))</f>
        <v/>
      </c>
      <c r="AA1176" s="41">
        <f>N($L1176)*$Y1176</f>
        <v/>
      </c>
      <c r="AB1176" s="41">
        <f>N($M1176)*$Y1176</f>
        <v/>
      </c>
      <c r="AC1176" s="41">
        <f>$AA1176*$Z1176</f>
        <v/>
      </c>
      <c r="AD1176" s="41">
        <f>$AA1176*BonusMonths/12</f>
        <v/>
      </c>
      <c r="AE1176" s="41">
        <f>($AA1176+SI_Gross*$AB1176)*IF($Q1176=1,SI_O,SI_E)</f>
        <v/>
      </c>
      <c r="AF1176" s="41">
        <f>IF($Q1176=1,0,$AA1176*EOSB)</f>
        <v/>
      </c>
      <c r="AG1176" s="41">
        <f>$AN1176*$W1176</f>
        <v/>
      </c>
      <c r="AH1176" s="41">
        <f>SUM($AA1176:$AG1176)</f>
        <v/>
      </c>
      <c r="AI1176" s="41">
        <f>12*($AM1176+$AN1176)</f>
        <v/>
      </c>
      <c r="AJ1176" s="41">
        <f>$AM1176*((IncMonth-1)+(13-IncMonth)*(1+$X1176))+12*$AN1176</f>
        <v/>
      </c>
      <c r="AK1176" s="41">
        <f>IF($R1176=1,N($L1176)+N($M1176),0)</f>
        <v/>
      </c>
      <c r="AL1176">
        <f>IF($C1176="","",IF(N($L1176)&lt;=0,"Basic salary missing",IF(ISNA(MATCH($C1176,Departments!$A$5:$A$54,0)),"Department not on Departments sheet",IF(AND($I1176&lt;&gt;"",NOT(ISNUMBER($I1176))),"Date of birth is text, not a date",IF(AND($K1176&lt;&gt;"",NOT(ISNUMBER($K1176))),"Contract end is text, not a date","")))))</f>
        <v/>
      </c>
      <c r="AM1176" s="41">
        <f>IF($R1176=0,0,N($L1176)*(1+$Z1176+BonusMonths/12+IF($Q1176=1,0,EOSB))+N($M1176)+(N($L1176)+SI_Gross*N($M1176))*IF($Q1176=1,SI_O,SI_E))</f>
        <v/>
      </c>
      <c r="AN1176" s="41">
        <f>IF($R1176=0,0,(IF($Q1176=1,MedO,MedE+Ticket)+Training)/12)</f>
        <v/>
      </c>
    </row>
    <row r="1177">
      <c r="I1177" s="35" t="n"/>
      <c r="J1177" s="35" t="n"/>
      <c r="K1177" s="35" t="n"/>
      <c r="L1177" s="36" t="n"/>
      <c r="M1177" s="36" t="n"/>
      <c r="P1177" s="37" t="n"/>
      <c r="Q1177" s="38">
        <f>IF($C1177="",0,IF(OR(LOWER(TRIM($G1177))="omani",LOWER(TRIM($G1177))="oman",LOWER(TRIM($G1177))="om",LOWER(TRIM($G1177))="local"),1,0))</f>
        <v/>
      </c>
      <c r="R1177" s="38">
        <f>IF($C1177="",0,IF(OR(ISNUMBER(SEARCH("resign",$N1177)),ISNUMBER(SEARCH("terminat",$N1177)),ISNUMBER(SEARCH("inactive",$N1177)),ISNUMBER(SEARCH("vacan",$N1177)),ISNUMBER(SEARCH("deceased",$N1177)),ISNUMBER(SEARCH("separated",$N1177))),0,1))</f>
        <v/>
      </c>
      <c r="S1177">
        <f>IF(OR($R1177=0,NOT(ISNUMBER($I1177))),"",IFERROR(DATEDIF($I1177,DATE(FY,1,1),"y"),""))</f>
        <v/>
      </c>
      <c r="T1177">
        <f>IF(OR($R1177=0,NOT(ISNUMBER($J1177))),"",IFERROR(DATEDIF($J1177,DATE(FY,1,1),"y"),0))</f>
        <v/>
      </c>
      <c r="U1177" s="38">
        <f>IF(OR($R1177=0,NOT(ISNUMBER($I1177))),0,IF(YEAR($I1177)+IF($Q1177=1,RetAgeO,RetAgeE)=FY,MONTH($I1177),IF(YEAR($I1177)+IF($Q1177=1,RetAgeO,RetAgeE)&lt;FY,1,0)))</f>
        <v/>
      </c>
      <c r="V1177" s="38">
        <f>IF(OR($R1177=0,NOT(ISNUMBER($K1177))),0,IF(YEAR($K1177)=FY,MONTH($K1177),IF(YEAR($K1177)&lt;FY,1,0)))</f>
        <v/>
      </c>
      <c r="W1177" s="38">
        <f>IF($R1177=0,0,MIN(12,IF(AND(ISNUMBER($O1177),$O1177&gt;=1,$O1177&lt;=12),INT($O1177),12),IF(AND(RetireExit="Yes",$U1177&gt;0),$U1177,12),IF(AND(ContractExit="Yes",$V1177&gt;0),$V1177,12)))</f>
        <v/>
      </c>
      <c r="X1177" s="37">
        <f>IF(ISNUMBER($P1177),$P1177,IncPct)</f>
        <v/>
      </c>
      <c r="Y1177" s="39">
        <f>IF($W1177=0,0,MAX(0,MIN($W1177,IncMonth-1))+MAX(0,$W1177-IncMonth+1)*(1+$X1177))</f>
        <v/>
      </c>
      <c r="Z1177" s="40">
        <f>IF($C1177="",0,IFERROR(INDEX(Departments!$B$5:$B$54,MATCH($C1177,Departments!$A$5:$A$54,0)),0))</f>
        <v/>
      </c>
      <c r="AA1177" s="41">
        <f>N($L1177)*$Y1177</f>
        <v/>
      </c>
      <c r="AB1177" s="41">
        <f>N($M1177)*$Y1177</f>
        <v/>
      </c>
      <c r="AC1177" s="41">
        <f>$AA1177*$Z1177</f>
        <v/>
      </c>
      <c r="AD1177" s="41">
        <f>$AA1177*BonusMonths/12</f>
        <v/>
      </c>
      <c r="AE1177" s="41">
        <f>($AA1177+SI_Gross*$AB1177)*IF($Q1177=1,SI_O,SI_E)</f>
        <v/>
      </c>
      <c r="AF1177" s="41">
        <f>IF($Q1177=1,0,$AA1177*EOSB)</f>
        <v/>
      </c>
      <c r="AG1177" s="41">
        <f>$AN1177*$W1177</f>
        <v/>
      </c>
      <c r="AH1177" s="41">
        <f>SUM($AA1177:$AG1177)</f>
        <v/>
      </c>
      <c r="AI1177" s="41">
        <f>12*($AM1177+$AN1177)</f>
        <v/>
      </c>
      <c r="AJ1177" s="41">
        <f>$AM1177*((IncMonth-1)+(13-IncMonth)*(1+$X1177))+12*$AN1177</f>
        <v/>
      </c>
      <c r="AK1177" s="41">
        <f>IF($R1177=1,N($L1177)+N($M1177),0)</f>
        <v/>
      </c>
      <c r="AL1177">
        <f>IF($C1177="","",IF(N($L1177)&lt;=0,"Basic salary missing",IF(ISNA(MATCH($C1177,Departments!$A$5:$A$54,0)),"Department not on Departments sheet",IF(AND($I1177&lt;&gt;"",NOT(ISNUMBER($I1177))),"Date of birth is text, not a date",IF(AND($K1177&lt;&gt;"",NOT(ISNUMBER($K1177))),"Contract end is text, not a date","")))))</f>
        <v/>
      </c>
      <c r="AM1177" s="41">
        <f>IF($R1177=0,0,N($L1177)*(1+$Z1177+BonusMonths/12+IF($Q1177=1,0,EOSB))+N($M1177)+(N($L1177)+SI_Gross*N($M1177))*IF($Q1177=1,SI_O,SI_E))</f>
        <v/>
      </c>
      <c r="AN1177" s="41">
        <f>IF($R1177=0,0,(IF($Q1177=1,MedO,MedE+Ticket)+Training)/12)</f>
        <v/>
      </c>
    </row>
    <row r="1178">
      <c r="I1178" s="35" t="n"/>
      <c r="J1178" s="35" t="n"/>
      <c r="K1178" s="35" t="n"/>
      <c r="L1178" s="36" t="n"/>
      <c r="M1178" s="36" t="n"/>
      <c r="P1178" s="37" t="n"/>
      <c r="Q1178" s="38">
        <f>IF($C1178="",0,IF(OR(LOWER(TRIM($G1178))="omani",LOWER(TRIM($G1178))="oman",LOWER(TRIM($G1178))="om",LOWER(TRIM($G1178))="local"),1,0))</f>
        <v/>
      </c>
      <c r="R1178" s="38">
        <f>IF($C1178="",0,IF(OR(ISNUMBER(SEARCH("resign",$N1178)),ISNUMBER(SEARCH("terminat",$N1178)),ISNUMBER(SEARCH("inactive",$N1178)),ISNUMBER(SEARCH("vacan",$N1178)),ISNUMBER(SEARCH("deceased",$N1178)),ISNUMBER(SEARCH("separated",$N1178))),0,1))</f>
        <v/>
      </c>
      <c r="S1178">
        <f>IF(OR($R1178=0,NOT(ISNUMBER($I1178))),"",IFERROR(DATEDIF($I1178,DATE(FY,1,1),"y"),""))</f>
        <v/>
      </c>
      <c r="T1178">
        <f>IF(OR($R1178=0,NOT(ISNUMBER($J1178))),"",IFERROR(DATEDIF($J1178,DATE(FY,1,1),"y"),0))</f>
        <v/>
      </c>
      <c r="U1178" s="38">
        <f>IF(OR($R1178=0,NOT(ISNUMBER($I1178))),0,IF(YEAR($I1178)+IF($Q1178=1,RetAgeO,RetAgeE)=FY,MONTH($I1178),IF(YEAR($I1178)+IF($Q1178=1,RetAgeO,RetAgeE)&lt;FY,1,0)))</f>
        <v/>
      </c>
      <c r="V1178" s="38">
        <f>IF(OR($R1178=0,NOT(ISNUMBER($K1178))),0,IF(YEAR($K1178)=FY,MONTH($K1178),IF(YEAR($K1178)&lt;FY,1,0)))</f>
        <v/>
      </c>
      <c r="W1178" s="38">
        <f>IF($R1178=0,0,MIN(12,IF(AND(ISNUMBER($O1178),$O1178&gt;=1,$O1178&lt;=12),INT($O1178),12),IF(AND(RetireExit="Yes",$U1178&gt;0),$U1178,12),IF(AND(ContractExit="Yes",$V1178&gt;0),$V1178,12)))</f>
        <v/>
      </c>
      <c r="X1178" s="37">
        <f>IF(ISNUMBER($P1178),$P1178,IncPct)</f>
        <v/>
      </c>
      <c r="Y1178" s="39">
        <f>IF($W1178=0,0,MAX(0,MIN($W1178,IncMonth-1))+MAX(0,$W1178-IncMonth+1)*(1+$X1178))</f>
        <v/>
      </c>
      <c r="Z1178" s="40">
        <f>IF($C1178="",0,IFERROR(INDEX(Departments!$B$5:$B$54,MATCH($C1178,Departments!$A$5:$A$54,0)),0))</f>
        <v/>
      </c>
      <c r="AA1178" s="41">
        <f>N($L1178)*$Y1178</f>
        <v/>
      </c>
      <c r="AB1178" s="41">
        <f>N($M1178)*$Y1178</f>
        <v/>
      </c>
      <c r="AC1178" s="41">
        <f>$AA1178*$Z1178</f>
        <v/>
      </c>
      <c r="AD1178" s="41">
        <f>$AA1178*BonusMonths/12</f>
        <v/>
      </c>
      <c r="AE1178" s="41">
        <f>($AA1178+SI_Gross*$AB1178)*IF($Q1178=1,SI_O,SI_E)</f>
        <v/>
      </c>
      <c r="AF1178" s="41">
        <f>IF($Q1178=1,0,$AA1178*EOSB)</f>
        <v/>
      </c>
      <c r="AG1178" s="41">
        <f>$AN1178*$W1178</f>
        <v/>
      </c>
      <c r="AH1178" s="41">
        <f>SUM($AA1178:$AG1178)</f>
        <v/>
      </c>
      <c r="AI1178" s="41">
        <f>12*($AM1178+$AN1178)</f>
        <v/>
      </c>
      <c r="AJ1178" s="41">
        <f>$AM1178*((IncMonth-1)+(13-IncMonth)*(1+$X1178))+12*$AN1178</f>
        <v/>
      </c>
      <c r="AK1178" s="41">
        <f>IF($R1178=1,N($L1178)+N($M1178),0)</f>
        <v/>
      </c>
      <c r="AL1178">
        <f>IF($C1178="","",IF(N($L1178)&lt;=0,"Basic salary missing",IF(ISNA(MATCH($C1178,Departments!$A$5:$A$54,0)),"Department not on Departments sheet",IF(AND($I1178&lt;&gt;"",NOT(ISNUMBER($I1178))),"Date of birth is text, not a date",IF(AND($K1178&lt;&gt;"",NOT(ISNUMBER($K1178))),"Contract end is text, not a date","")))))</f>
        <v/>
      </c>
      <c r="AM1178" s="41">
        <f>IF($R1178=0,0,N($L1178)*(1+$Z1178+BonusMonths/12+IF($Q1178=1,0,EOSB))+N($M1178)+(N($L1178)+SI_Gross*N($M1178))*IF($Q1178=1,SI_O,SI_E))</f>
        <v/>
      </c>
      <c r="AN1178" s="41">
        <f>IF($R1178=0,0,(IF($Q1178=1,MedO,MedE+Ticket)+Training)/12)</f>
        <v/>
      </c>
    </row>
    <row r="1179">
      <c r="I1179" s="35" t="n"/>
      <c r="J1179" s="35" t="n"/>
      <c r="K1179" s="35" t="n"/>
      <c r="L1179" s="36" t="n"/>
      <c r="M1179" s="36" t="n"/>
      <c r="P1179" s="37" t="n"/>
      <c r="Q1179" s="38">
        <f>IF($C1179="",0,IF(OR(LOWER(TRIM($G1179))="omani",LOWER(TRIM($G1179))="oman",LOWER(TRIM($G1179))="om",LOWER(TRIM($G1179))="local"),1,0))</f>
        <v/>
      </c>
      <c r="R1179" s="38">
        <f>IF($C1179="",0,IF(OR(ISNUMBER(SEARCH("resign",$N1179)),ISNUMBER(SEARCH("terminat",$N1179)),ISNUMBER(SEARCH("inactive",$N1179)),ISNUMBER(SEARCH("vacan",$N1179)),ISNUMBER(SEARCH("deceased",$N1179)),ISNUMBER(SEARCH("separated",$N1179))),0,1))</f>
        <v/>
      </c>
      <c r="S1179">
        <f>IF(OR($R1179=0,NOT(ISNUMBER($I1179))),"",IFERROR(DATEDIF($I1179,DATE(FY,1,1),"y"),""))</f>
        <v/>
      </c>
      <c r="T1179">
        <f>IF(OR($R1179=0,NOT(ISNUMBER($J1179))),"",IFERROR(DATEDIF($J1179,DATE(FY,1,1),"y"),0))</f>
        <v/>
      </c>
      <c r="U1179" s="38">
        <f>IF(OR($R1179=0,NOT(ISNUMBER($I1179))),0,IF(YEAR($I1179)+IF($Q1179=1,RetAgeO,RetAgeE)=FY,MONTH($I1179),IF(YEAR($I1179)+IF($Q1179=1,RetAgeO,RetAgeE)&lt;FY,1,0)))</f>
        <v/>
      </c>
      <c r="V1179" s="38">
        <f>IF(OR($R1179=0,NOT(ISNUMBER($K1179))),0,IF(YEAR($K1179)=FY,MONTH($K1179),IF(YEAR($K1179)&lt;FY,1,0)))</f>
        <v/>
      </c>
      <c r="W1179" s="38">
        <f>IF($R1179=0,0,MIN(12,IF(AND(ISNUMBER($O1179),$O1179&gt;=1,$O1179&lt;=12),INT($O1179),12),IF(AND(RetireExit="Yes",$U1179&gt;0),$U1179,12),IF(AND(ContractExit="Yes",$V1179&gt;0),$V1179,12)))</f>
        <v/>
      </c>
      <c r="X1179" s="37">
        <f>IF(ISNUMBER($P1179),$P1179,IncPct)</f>
        <v/>
      </c>
      <c r="Y1179" s="39">
        <f>IF($W1179=0,0,MAX(0,MIN($W1179,IncMonth-1))+MAX(0,$W1179-IncMonth+1)*(1+$X1179))</f>
        <v/>
      </c>
      <c r="Z1179" s="40">
        <f>IF($C1179="",0,IFERROR(INDEX(Departments!$B$5:$B$54,MATCH($C1179,Departments!$A$5:$A$54,0)),0))</f>
        <v/>
      </c>
      <c r="AA1179" s="41">
        <f>N($L1179)*$Y1179</f>
        <v/>
      </c>
      <c r="AB1179" s="41">
        <f>N($M1179)*$Y1179</f>
        <v/>
      </c>
      <c r="AC1179" s="41">
        <f>$AA1179*$Z1179</f>
        <v/>
      </c>
      <c r="AD1179" s="41">
        <f>$AA1179*BonusMonths/12</f>
        <v/>
      </c>
      <c r="AE1179" s="41">
        <f>($AA1179+SI_Gross*$AB1179)*IF($Q1179=1,SI_O,SI_E)</f>
        <v/>
      </c>
      <c r="AF1179" s="41">
        <f>IF($Q1179=1,0,$AA1179*EOSB)</f>
        <v/>
      </c>
      <c r="AG1179" s="41">
        <f>$AN1179*$W1179</f>
        <v/>
      </c>
      <c r="AH1179" s="41">
        <f>SUM($AA1179:$AG1179)</f>
        <v/>
      </c>
      <c r="AI1179" s="41">
        <f>12*($AM1179+$AN1179)</f>
        <v/>
      </c>
      <c r="AJ1179" s="41">
        <f>$AM1179*((IncMonth-1)+(13-IncMonth)*(1+$X1179))+12*$AN1179</f>
        <v/>
      </c>
      <c r="AK1179" s="41">
        <f>IF($R1179=1,N($L1179)+N($M1179),0)</f>
        <v/>
      </c>
      <c r="AL1179">
        <f>IF($C1179="","",IF(N($L1179)&lt;=0,"Basic salary missing",IF(ISNA(MATCH($C1179,Departments!$A$5:$A$54,0)),"Department not on Departments sheet",IF(AND($I1179&lt;&gt;"",NOT(ISNUMBER($I1179))),"Date of birth is text, not a date",IF(AND($K1179&lt;&gt;"",NOT(ISNUMBER($K1179))),"Contract end is text, not a date","")))))</f>
        <v/>
      </c>
      <c r="AM1179" s="41">
        <f>IF($R1179=0,0,N($L1179)*(1+$Z1179+BonusMonths/12+IF($Q1179=1,0,EOSB))+N($M1179)+(N($L1179)+SI_Gross*N($M1179))*IF($Q1179=1,SI_O,SI_E))</f>
        <v/>
      </c>
      <c r="AN1179" s="41">
        <f>IF($R1179=0,0,(IF($Q1179=1,MedO,MedE+Ticket)+Training)/12)</f>
        <v/>
      </c>
    </row>
    <row r="1180">
      <c r="I1180" s="35" t="n"/>
      <c r="J1180" s="35" t="n"/>
      <c r="K1180" s="35" t="n"/>
      <c r="L1180" s="36" t="n"/>
      <c r="M1180" s="36" t="n"/>
      <c r="P1180" s="37" t="n"/>
      <c r="Q1180" s="38">
        <f>IF($C1180="",0,IF(OR(LOWER(TRIM($G1180))="omani",LOWER(TRIM($G1180))="oman",LOWER(TRIM($G1180))="om",LOWER(TRIM($G1180))="local"),1,0))</f>
        <v/>
      </c>
      <c r="R1180" s="38">
        <f>IF($C1180="",0,IF(OR(ISNUMBER(SEARCH("resign",$N1180)),ISNUMBER(SEARCH("terminat",$N1180)),ISNUMBER(SEARCH("inactive",$N1180)),ISNUMBER(SEARCH("vacan",$N1180)),ISNUMBER(SEARCH("deceased",$N1180)),ISNUMBER(SEARCH("separated",$N1180))),0,1))</f>
        <v/>
      </c>
      <c r="S1180">
        <f>IF(OR($R1180=0,NOT(ISNUMBER($I1180))),"",IFERROR(DATEDIF($I1180,DATE(FY,1,1),"y"),""))</f>
        <v/>
      </c>
      <c r="T1180">
        <f>IF(OR($R1180=0,NOT(ISNUMBER($J1180))),"",IFERROR(DATEDIF($J1180,DATE(FY,1,1),"y"),0))</f>
        <v/>
      </c>
      <c r="U1180" s="38">
        <f>IF(OR($R1180=0,NOT(ISNUMBER($I1180))),0,IF(YEAR($I1180)+IF($Q1180=1,RetAgeO,RetAgeE)=FY,MONTH($I1180),IF(YEAR($I1180)+IF($Q1180=1,RetAgeO,RetAgeE)&lt;FY,1,0)))</f>
        <v/>
      </c>
      <c r="V1180" s="38">
        <f>IF(OR($R1180=0,NOT(ISNUMBER($K1180))),0,IF(YEAR($K1180)=FY,MONTH($K1180),IF(YEAR($K1180)&lt;FY,1,0)))</f>
        <v/>
      </c>
      <c r="W1180" s="38">
        <f>IF($R1180=0,0,MIN(12,IF(AND(ISNUMBER($O1180),$O1180&gt;=1,$O1180&lt;=12),INT($O1180),12),IF(AND(RetireExit="Yes",$U1180&gt;0),$U1180,12),IF(AND(ContractExit="Yes",$V1180&gt;0),$V1180,12)))</f>
        <v/>
      </c>
      <c r="X1180" s="37">
        <f>IF(ISNUMBER($P1180),$P1180,IncPct)</f>
        <v/>
      </c>
      <c r="Y1180" s="39">
        <f>IF($W1180=0,0,MAX(0,MIN($W1180,IncMonth-1))+MAX(0,$W1180-IncMonth+1)*(1+$X1180))</f>
        <v/>
      </c>
      <c r="Z1180" s="40">
        <f>IF($C1180="",0,IFERROR(INDEX(Departments!$B$5:$B$54,MATCH($C1180,Departments!$A$5:$A$54,0)),0))</f>
        <v/>
      </c>
      <c r="AA1180" s="41">
        <f>N($L1180)*$Y1180</f>
        <v/>
      </c>
      <c r="AB1180" s="41">
        <f>N($M1180)*$Y1180</f>
        <v/>
      </c>
      <c r="AC1180" s="41">
        <f>$AA1180*$Z1180</f>
        <v/>
      </c>
      <c r="AD1180" s="41">
        <f>$AA1180*BonusMonths/12</f>
        <v/>
      </c>
      <c r="AE1180" s="41">
        <f>($AA1180+SI_Gross*$AB1180)*IF($Q1180=1,SI_O,SI_E)</f>
        <v/>
      </c>
      <c r="AF1180" s="41">
        <f>IF($Q1180=1,0,$AA1180*EOSB)</f>
        <v/>
      </c>
      <c r="AG1180" s="41">
        <f>$AN1180*$W1180</f>
        <v/>
      </c>
      <c r="AH1180" s="41">
        <f>SUM($AA1180:$AG1180)</f>
        <v/>
      </c>
      <c r="AI1180" s="41">
        <f>12*($AM1180+$AN1180)</f>
        <v/>
      </c>
      <c r="AJ1180" s="41">
        <f>$AM1180*((IncMonth-1)+(13-IncMonth)*(1+$X1180))+12*$AN1180</f>
        <v/>
      </c>
      <c r="AK1180" s="41">
        <f>IF($R1180=1,N($L1180)+N($M1180),0)</f>
        <v/>
      </c>
      <c r="AL1180">
        <f>IF($C1180="","",IF(N($L1180)&lt;=0,"Basic salary missing",IF(ISNA(MATCH($C1180,Departments!$A$5:$A$54,0)),"Department not on Departments sheet",IF(AND($I1180&lt;&gt;"",NOT(ISNUMBER($I1180))),"Date of birth is text, not a date",IF(AND($K1180&lt;&gt;"",NOT(ISNUMBER($K1180))),"Contract end is text, not a date","")))))</f>
        <v/>
      </c>
      <c r="AM1180" s="41">
        <f>IF($R1180=0,0,N($L1180)*(1+$Z1180+BonusMonths/12+IF($Q1180=1,0,EOSB))+N($M1180)+(N($L1180)+SI_Gross*N($M1180))*IF($Q1180=1,SI_O,SI_E))</f>
        <v/>
      </c>
      <c r="AN1180" s="41">
        <f>IF($R1180=0,0,(IF($Q1180=1,MedO,MedE+Ticket)+Training)/12)</f>
        <v/>
      </c>
    </row>
    <row r="1181">
      <c r="I1181" s="35" t="n"/>
      <c r="J1181" s="35" t="n"/>
      <c r="K1181" s="35" t="n"/>
      <c r="L1181" s="36" t="n"/>
      <c r="M1181" s="36" t="n"/>
      <c r="P1181" s="37" t="n"/>
      <c r="Q1181" s="38">
        <f>IF($C1181="",0,IF(OR(LOWER(TRIM($G1181))="omani",LOWER(TRIM($G1181))="oman",LOWER(TRIM($G1181))="om",LOWER(TRIM($G1181))="local"),1,0))</f>
        <v/>
      </c>
      <c r="R1181" s="38">
        <f>IF($C1181="",0,IF(OR(ISNUMBER(SEARCH("resign",$N1181)),ISNUMBER(SEARCH("terminat",$N1181)),ISNUMBER(SEARCH("inactive",$N1181)),ISNUMBER(SEARCH("vacan",$N1181)),ISNUMBER(SEARCH("deceased",$N1181)),ISNUMBER(SEARCH("separated",$N1181))),0,1))</f>
        <v/>
      </c>
      <c r="S1181">
        <f>IF(OR($R1181=0,NOT(ISNUMBER($I1181))),"",IFERROR(DATEDIF($I1181,DATE(FY,1,1),"y"),""))</f>
        <v/>
      </c>
      <c r="T1181">
        <f>IF(OR($R1181=0,NOT(ISNUMBER($J1181))),"",IFERROR(DATEDIF($J1181,DATE(FY,1,1),"y"),0))</f>
        <v/>
      </c>
      <c r="U1181" s="38">
        <f>IF(OR($R1181=0,NOT(ISNUMBER($I1181))),0,IF(YEAR($I1181)+IF($Q1181=1,RetAgeO,RetAgeE)=FY,MONTH($I1181),IF(YEAR($I1181)+IF($Q1181=1,RetAgeO,RetAgeE)&lt;FY,1,0)))</f>
        <v/>
      </c>
      <c r="V1181" s="38">
        <f>IF(OR($R1181=0,NOT(ISNUMBER($K1181))),0,IF(YEAR($K1181)=FY,MONTH($K1181),IF(YEAR($K1181)&lt;FY,1,0)))</f>
        <v/>
      </c>
      <c r="W1181" s="38">
        <f>IF($R1181=0,0,MIN(12,IF(AND(ISNUMBER($O1181),$O1181&gt;=1,$O1181&lt;=12),INT($O1181),12),IF(AND(RetireExit="Yes",$U1181&gt;0),$U1181,12),IF(AND(ContractExit="Yes",$V1181&gt;0),$V1181,12)))</f>
        <v/>
      </c>
      <c r="X1181" s="37">
        <f>IF(ISNUMBER($P1181),$P1181,IncPct)</f>
        <v/>
      </c>
      <c r="Y1181" s="39">
        <f>IF($W1181=0,0,MAX(0,MIN($W1181,IncMonth-1))+MAX(0,$W1181-IncMonth+1)*(1+$X1181))</f>
        <v/>
      </c>
      <c r="Z1181" s="40">
        <f>IF($C1181="",0,IFERROR(INDEX(Departments!$B$5:$B$54,MATCH($C1181,Departments!$A$5:$A$54,0)),0))</f>
        <v/>
      </c>
      <c r="AA1181" s="41">
        <f>N($L1181)*$Y1181</f>
        <v/>
      </c>
      <c r="AB1181" s="41">
        <f>N($M1181)*$Y1181</f>
        <v/>
      </c>
      <c r="AC1181" s="41">
        <f>$AA1181*$Z1181</f>
        <v/>
      </c>
      <c r="AD1181" s="41">
        <f>$AA1181*BonusMonths/12</f>
        <v/>
      </c>
      <c r="AE1181" s="41">
        <f>($AA1181+SI_Gross*$AB1181)*IF($Q1181=1,SI_O,SI_E)</f>
        <v/>
      </c>
      <c r="AF1181" s="41">
        <f>IF($Q1181=1,0,$AA1181*EOSB)</f>
        <v/>
      </c>
      <c r="AG1181" s="41">
        <f>$AN1181*$W1181</f>
        <v/>
      </c>
      <c r="AH1181" s="41">
        <f>SUM($AA1181:$AG1181)</f>
        <v/>
      </c>
      <c r="AI1181" s="41">
        <f>12*($AM1181+$AN1181)</f>
        <v/>
      </c>
      <c r="AJ1181" s="41">
        <f>$AM1181*((IncMonth-1)+(13-IncMonth)*(1+$X1181))+12*$AN1181</f>
        <v/>
      </c>
      <c r="AK1181" s="41">
        <f>IF($R1181=1,N($L1181)+N($M1181),0)</f>
        <v/>
      </c>
      <c r="AL1181">
        <f>IF($C1181="","",IF(N($L1181)&lt;=0,"Basic salary missing",IF(ISNA(MATCH($C1181,Departments!$A$5:$A$54,0)),"Department not on Departments sheet",IF(AND($I1181&lt;&gt;"",NOT(ISNUMBER($I1181))),"Date of birth is text, not a date",IF(AND($K1181&lt;&gt;"",NOT(ISNUMBER($K1181))),"Contract end is text, not a date","")))))</f>
        <v/>
      </c>
      <c r="AM1181" s="41">
        <f>IF($R1181=0,0,N($L1181)*(1+$Z1181+BonusMonths/12+IF($Q1181=1,0,EOSB))+N($M1181)+(N($L1181)+SI_Gross*N($M1181))*IF($Q1181=1,SI_O,SI_E))</f>
        <v/>
      </c>
      <c r="AN1181" s="41">
        <f>IF($R1181=0,0,(IF($Q1181=1,MedO,MedE+Ticket)+Training)/12)</f>
        <v/>
      </c>
    </row>
    <row r="1182">
      <c r="I1182" s="35" t="n"/>
      <c r="J1182" s="35" t="n"/>
      <c r="K1182" s="35" t="n"/>
      <c r="L1182" s="36" t="n"/>
      <c r="M1182" s="36" t="n"/>
      <c r="P1182" s="37" t="n"/>
      <c r="Q1182" s="38">
        <f>IF($C1182="",0,IF(OR(LOWER(TRIM($G1182))="omani",LOWER(TRIM($G1182))="oman",LOWER(TRIM($G1182))="om",LOWER(TRIM($G1182))="local"),1,0))</f>
        <v/>
      </c>
      <c r="R1182" s="38">
        <f>IF($C1182="",0,IF(OR(ISNUMBER(SEARCH("resign",$N1182)),ISNUMBER(SEARCH("terminat",$N1182)),ISNUMBER(SEARCH("inactive",$N1182)),ISNUMBER(SEARCH("vacan",$N1182)),ISNUMBER(SEARCH("deceased",$N1182)),ISNUMBER(SEARCH("separated",$N1182))),0,1))</f>
        <v/>
      </c>
      <c r="S1182">
        <f>IF(OR($R1182=0,NOT(ISNUMBER($I1182))),"",IFERROR(DATEDIF($I1182,DATE(FY,1,1),"y"),""))</f>
        <v/>
      </c>
      <c r="T1182">
        <f>IF(OR($R1182=0,NOT(ISNUMBER($J1182))),"",IFERROR(DATEDIF($J1182,DATE(FY,1,1),"y"),0))</f>
        <v/>
      </c>
      <c r="U1182" s="38">
        <f>IF(OR($R1182=0,NOT(ISNUMBER($I1182))),0,IF(YEAR($I1182)+IF($Q1182=1,RetAgeO,RetAgeE)=FY,MONTH($I1182),IF(YEAR($I1182)+IF($Q1182=1,RetAgeO,RetAgeE)&lt;FY,1,0)))</f>
        <v/>
      </c>
      <c r="V1182" s="38">
        <f>IF(OR($R1182=0,NOT(ISNUMBER($K1182))),0,IF(YEAR($K1182)=FY,MONTH($K1182),IF(YEAR($K1182)&lt;FY,1,0)))</f>
        <v/>
      </c>
      <c r="W1182" s="38">
        <f>IF($R1182=0,0,MIN(12,IF(AND(ISNUMBER($O1182),$O1182&gt;=1,$O1182&lt;=12),INT($O1182),12),IF(AND(RetireExit="Yes",$U1182&gt;0),$U1182,12),IF(AND(ContractExit="Yes",$V1182&gt;0),$V1182,12)))</f>
        <v/>
      </c>
      <c r="X1182" s="37">
        <f>IF(ISNUMBER($P1182),$P1182,IncPct)</f>
        <v/>
      </c>
      <c r="Y1182" s="39">
        <f>IF($W1182=0,0,MAX(0,MIN($W1182,IncMonth-1))+MAX(0,$W1182-IncMonth+1)*(1+$X1182))</f>
        <v/>
      </c>
      <c r="Z1182" s="40">
        <f>IF($C1182="",0,IFERROR(INDEX(Departments!$B$5:$B$54,MATCH($C1182,Departments!$A$5:$A$54,0)),0))</f>
        <v/>
      </c>
      <c r="AA1182" s="41">
        <f>N($L1182)*$Y1182</f>
        <v/>
      </c>
      <c r="AB1182" s="41">
        <f>N($M1182)*$Y1182</f>
        <v/>
      </c>
      <c r="AC1182" s="41">
        <f>$AA1182*$Z1182</f>
        <v/>
      </c>
      <c r="AD1182" s="41">
        <f>$AA1182*BonusMonths/12</f>
        <v/>
      </c>
      <c r="AE1182" s="41">
        <f>($AA1182+SI_Gross*$AB1182)*IF($Q1182=1,SI_O,SI_E)</f>
        <v/>
      </c>
      <c r="AF1182" s="41">
        <f>IF($Q1182=1,0,$AA1182*EOSB)</f>
        <v/>
      </c>
      <c r="AG1182" s="41">
        <f>$AN1182*$W1182</f>
        <v/>
      </c>
      <c r="AH1182" s="41">
        <f>SUM($AA1182:$AG1182)</f>
        <v/>
      </c>
      <c r="AI1182" s="41">
        <f>12*($AM1182+$AN1182)</f>
        <v/>
      </c>
      <c r="AJ1182" s="41">
        <f>$AM1182*((IncMonth-1)+(13-IncMonth)*(1+$X1182))+12*$AN1182</f>
        <v/>
      </c>
      <c r="AK1182" s="41">
        <f>IF($R1182=1,N($L1182)+N($M1182),0)</f>
        <v/>
      </c>
      <c r="AL1182">
        <f>IF($C1182="","",IF(N($L1182)&lt;=0,"Basic salary missing",IF(ISNA(MATCH($C1182,Departments!$A$5:$A$54,0)),"Department not on Departments sheet",IF(AND($I1182&lt;&gt;"",NOT(ISNUMBER($I1182))),"Date of birth is text, not a date",IF(AND($K1182&lt;&gt;"",NOT(ISNUMBER($K1182))),"Contract end is text, not a date","")))))</f>
        <v/>
      </c>
      <c r="AM1182" s="41">
        <f>IF($R1182=0,0,N($L1182)*(1+$Z1182+BonusMonths/12+IF($Q1182=1,0,EOSB))+N($M1182)+(N($L1182)+SI_Gross*N($M1182))*IF($Q1182=1,SI_O,SI_E))</f>
        <v/>
      </c>
      <c r="AN1182" s="41">
        <f>IF($R1182=0,0,(IF($Q1182=1,MedO,MedE+Ticket)+Training)/12)</f>
        <v/>
      </c>
    </row>
    <row r="1183">
      <c r="I1183" s="35" t="n"/>
      <c r="J1183" s="35" t="n"/>
      <c r="K1183" s="35" t="n"/>
      <c r="L1183" s="36" t="n"/>
      <c r="M1183" s="36" t="n"/>
      <c r="P1183" s="37" t="n"/>
      <c r="Q1183" s="38">
        <f>IF($C1183="",0,IF(OR(LOWER(TRIM($G1183))="omani",LOWER(TRIM($G1183))="oman",LOWER(TRIM($G1183))="om",LOWER(TRIM($G1183))="local"),1,0))</f>
        <v/>
      </c>
      <c r="R1183" s="38">
        <f>IF($C1183="",0,IF(OR(ISNUMBER(SEARCH("resign",$N1183)),ISNUMBER(SEARCH("terminat",$N1183)),ISNUMBER(SEARCH("inactive",$N1183)),ISNUMBER(SEARCH("vacan",$N1183)),ISNUMBER(SEARCH("deceased",$N1183)),ISNUMBER(SEARCH("separated",$N1183))),0,1))</f>
        <v/>
      </c>
      <c r="S1183">
        <f>IF(OR($R1183=0,NOT(ISNUMBER($I1183))),"",IFERROR(DATEDIF($I1183,DATE(FY,1,1),"y"),""))</f>
        <v/>
      </c>
      <c r="T1183">
        <f>IF(OR($R1183=0,NOT(ISNUMBER($J1183))),"",IFERROR(DATEDIF($J1183,DATE(FY,1,1),"y"),0))</f>
        <v/>
      </c>
      <c r="U1183" s="38">
        <f>IF(OR($R1183=0,NOT(ISNUMBER($I1183))),0,IF(YEAR($I1183)+IF($Q1183=1,RetAgeO,RetAgeE)=FY,MONTH($I1183),IF(YEAR($I1183)+IF($Q1183=1,RetAgeO,RetAgeE)&lt;FY,1,0)))</f>
        <v/>
      </c>
      <c r="V1183" s="38">
        <f>IF(OR($R1183=0,NOT(ISNUMBER($K1183))),0,IF(YEAR($K1183)=FY,MONTH($K1183),IF(YEAR($K1183)&lt;FY,1,0)))</f>
        <v/>
      </c>
      <c r="W1183" s="38">
        <f>IF($R1183=0,0,MIN(12,IF(AND(ISNUMBER($O1183),$O1183&gt;=1,$O1183&lt;=12),INT($O1183),12),IF(AND(RetireExit="Yes",$U1183&gt;0),$U1183,12),IF(AND(ContractExit="Yes",$V1183&gt;0),$V1183,12)))</f>
        <v/>
      </c>
      <c r="X1183" s="37">
        <f>IF(ISNUMBER($P1183),$P1183,IncPct)</f>
        <v/>
      </c>
      <c r="Y1183" s="39">
        <f>IF($W1183=0,0,MAX(0,MIN($W1183,IncMonth-1))+MAX(0,$W1183-IncMonth+1)*(1+$X1183))</f>
        <v/>
      </c>
      <c r="Z1183" s="40">
        <f>IF($C1183="",0,IFERROR(INDEX(Departments!$B$5:$B$54,MATCH($C1183,Departments!$A$5:$A$54,0)),0))</f>
        <v/>
      </c>
      <c r="AA1183" s="41">
        <f>N($L1183)*$Y1183</f>
        <v/>
      </c>
      <c r="AB1183" s="41">
        <f>N($M1183)*$Y1183</f>
        <v/>
      </c>
      <c r="AC1183" s="41">
        <f>$AA1183*$Z1183</f>
        <v/>
      </c>
      <c r="AD1183" s="41">
        <f>$AA1183*BonusMonths/12</f>
        <v/>
      </c>
      <c r="AE1183" s="41">
        <f>($AA1183+SI_Gross*$AB1183)*IF($Q1183=1,SI_O,SI_E)</f>
        <v/>
      </c>
      <c r="AF1183" s="41">
        <f>IF($Q1183=1,0,$AA1183*EOSB)</f>
        <v/>
      </c>
      <c r="AG1183" s="41">
        <f>$AN1183*$W1183</f>
        <v/>
      </c>
      <c r="AH1183" s="41">
        <f>SUM($AA1183:$AG1183)</f>
        <v/>
      </c>
      <c r="AI1183" s="41">
        <f>12*($AM1183+$AN1183)</f>
        <v/>
      </c>
      <c r="AJ1183" s="41">
        <f>$AM1183*((IncMonth-1)+(13-IncMonth)*(1+$X1183))+12*$AN1183</f>
        <v/>
      </c>
      <c r="AK1183" s="41">
        <f>IF($R1183=1,N($L1183)+N($M1183),0)</f>
        <v/>
      </c>
      <c r="AL1183">
        <f>IF($C1183="","",IF(N($L1183)&lt;=0,"Basic salary missing",IF(ISNA(MATCH($C1183,Departments!$A$5:$A$54,0)),"Department not on Departments sheet",IF(AND($I1183&lt;&gt;"",NOT(ISNUMBER($I1183))),"Date of birth is text, not a date",IF(AND($K1183&lt;&gt;"",NOT(ISNUMBER($K1183))),"Contract end is text, not a date","")))))</f>
        <v/>
      </c>
      <c r="AM1183" s="41">
        <f>IF($R1183=0,0,N($L1183)*(1+$Z1183+BonusMonths/12+IF($Q1183=1,0,EOSB))+N($M1183)+(N($L1183)+SI_Gross*N($M1183))*IF($Q1183=1,SI_O,SI_E))</f>
        <v/>
      </c>
      <c r="AN1183" s="41">
        <f>IF($R1183=0,0,(IF($Q1183=1,MedO,MedE+Ticket)+Training)/12)</f>
        <v/>
      </c>
    </row>
    <row r="1184">
      <c r="I1184" s="35" t="n"/>
      <c r="J1184" s="35" t="n"/>
      <c r="K1184" s="35" t="n"/>
      <c r="L1184" s="36" t="n"/>
      <c r="M1184" s="36" t="n"/>
      <c r="P1184" s="37" t="n"/>
      <c r="Q1184" s="38">
        <f>IF($C1184="",0,IF(OR(LOWER(TRIM($G1184))="omani",LOWER(TRIM($G1184))="oman",LOWER(TRIM($G1184))="om",LOWER(TRIM($G1184))="local"),1,0))</f>
        <v/>
      </c>
      <c r="R1184" s="38">
        <f>IF($C1184="",0,IF(OR(ISNUMBER(SEARCH("resign",$N1184)),ISNUMBER(SEARCH("terminat",$N1184)),ISNUMBER(SEARCH("inactive",$N1184)),ISNUMBER(SEARCH("vacan",$N1184)),ISNUMBER(SEARCH("deceased",$N1184)),ISNUMBER(SEARCH("separated",$N1184))),0,1))</f>
        <v/>
      </c>
      <c r="S1184">
        <f>IF(OR($R1184=0,NOT(ISNUMBER($I1184))),"",IFERROR(DATEDIF($I1184,DATE(FY,1,1),"y"),""))</f>
        <v/>
      </c>
      <c r="T1184">
        <f>IF(OR($R1184=0,NOT(ISNUMBER($J1184))),"",IFERROR(DATEDIF($J1184,DATE(FY,1,1),"y"),0))</f>
        <v/>
      </c>
      <c r="U1184" s="38">
        <f>IF(OR($R1184=0,NOT(ISNUMBER($I1184))),0,IF(YEAR($I1184)+IF($Q1184=1,RetAgeO,RetAgeE)=FY,MONTH($I1184),IF(YEAR($I1184)+IF($Q1184=1,RetAgeO,RetAgeE)&lt;FY,1,0)))</f>
        <v/>
      </c>
      <c r="V1184" s="38">
        <f>IF(OR($R1184=0,NOT(ISNUMBER($K1184))),0,IF(YEAR($K1184)=FY,MONTH($K1184),IF(YEAR($K1184)&lt;FY,1,0)))</f>
        <v/>
      </c>
      <c r="W1184" s="38">
        <f>IF($R1184=0,0,MIN(12,IF(AND(ISNUMBER($O1184),$O1184&gt;=1,$O1184&lt;=12),INT($O1184),12),IF(AND(RetireExit="Yes",$U1184&gt;0),$U1184,12),IF(AND(ContractExit="Yes",$V1184&gt;0),$V1184,12)))</f>
        <v/>
      </c>
      <c r="X1184" s="37">
        <f>IF(ISNUMBER($P1184),$P1184,IncPct)</f>
        <v/>
      </c>
      <c r="Y1184" s="39">
        <f>IF($W1184=0,0,MAX(0,MIN($W1184,IncMonth-1))+MAX(0,$W1184-IncMonth+1)*(1+$X1184))</f>
        <v/>
      </c>
      <c r="Z1184" s="40">
        <f>IF($C1184="",0,IFERROR(INDEX(Departments!$B$5:$B$54,MATCH($C1184,Departments!$A$5:$A$54,0)),0))</f>
        <v/>
      </c>
      <c r="AA1184" s="41">
        <f>N($L1184)*$Y1184</f>
        <v/>
      </c>
      <c r="AB1184" s="41">
        <f>N($M1184)*$Y1184</f>
        <v/>
      </c>
      <c r="AC1184" s="41">
        <f>$AA1184*$Z1184</f>
        <v/>
      </c>
      <c r="AD1184" s="41">
        <f>$AA1184*BonusMonths/12</f>
        <v/>
      </c>
      <c r="AE1184" s="41">
        <f>($AA1184+SI_Gross*$AB1184)*IF($Q1184=1,SI_O,SI_E)</f>
        <v/>
      </c>
      <c r="AF1184" s="41">
        <f>IF($Q1184=1,0,$AA1184*EOSB)</f>
        <v/>
      </c>
      <c r="AG1184" s="41">
        <f>$AN1184*$W1184</f>
        <v/>
      </c>
      <c r="AH1184" s="41">
        <f>SUM($AA1184:$AG1184)</f>
        <v/>
      </c>
      <c r="AI1184" s="41">
        <f>12*($AM1184+$AN1184)</f>
        <v/>
      </c>
      <c r="AJ1184" s="41">
        <f>$AM1184*((IncMonth-1)+(13-IncMonth)*(1+$X1184))+12*$AN1184</f>
        <v/>
      </c>
      <c r="AK1184" s="41">
        <f>IF($R1184=1,N($L1184)+N($M1184),0)</f>
        <v/>
      </c>
      <c r="AL1184">
        <f>IF($C1184="","",IF(N($L1184)&lt;=0,"Basic salary missing",IF(ISNA(MATCH($C1184,Departments!$A$5:$A$54,0)),"Department not on Departments sheet",IF(AND($I1184&lt;&gt;"",NOT(ISNUMBER($I1184))),"Date of birth is text, not a date",IF(AND($K1184&lt;&gt;"",NOT(ISNUMBER($K1184))),"Contract end is text, not a date","")))))</f>
        <v/>
      </c>
      <c r="AM1184" s="41">
        <f>IF($R1184=0,0,N($L1184)*(1+$Z1184+BonusMonths/12+IF($Q1184=1,0,EOSB))+N($M1184)+(N($L1184)+SI_Gross*N($M1184))*IF($Q1184=1,SI_O,SI_E))</f>
        <v/>
      </c>
      <c r="AN1184" s="41">
        <f>IF($R1184=0,0,(IF($Q1184=1,MedO,MedE+Ticket)+Training)/12)</f>
        <v/>
      </c>
    </row>
    <row r="1185">
      <c r="I1185" s="35" t="n"/>
      <c r="J1185" s="35" t="n"/>
      <c r="K1185" s="35" t="n"/>
      <c r="L1185" s="36" t="n"/>
      <c r="M1185" s="36" t="n"/>
      <c r="P1185" s="37" t="n"/>
      <c r="Q1185" s="38">
        <f>IF($C1185="",0,IF(OR(LOWER(TRIM($G1185))="omani",LOWER(TRIM($G1185))="oman",LOWER(TRIM($G1185))="om",LOWER(TRIM($G1185))="local"),1,0))</f>
        <v/>
      </c>
      <c r="R1185" s="38">
        <f>IF($C1185="",0,IF(OR(ISNUMBER(SEARCH("resign",$N1185)),ISNUMBER(SEARCH("terminat",$N1185)),ISNUMBER(SEARCH("inactive",$N1185)),ISNUMBER(SEARCH("vacan",$N1185)),ISNUMBER(SEARCH("deceased",$N1185)),ISNUMBER(SEARCH("separated",$N1185))),0,1))</f>
        <v/>
      </c>
      <c r="S1185">
        <f>IF(OR($R1185=0,NOT(ISNUMBER($I1185))),"",IFERROR(DATEDIF($I1185,DATE(FY,1,1),"y"),""))</f>
        <v/>
      </c>
      <c r="T1185">
        <f>IF(OR($R1185=0,NOT(ISNUMBER($J1185))),"",IFERROR(DATEDIF($J1185,DATE(FY,1,1),"y"),0))</f>
        <v/>
      </c>
      <c r="U1185" s="38">
        <f>IF(OR($R1185=0,NOT(ISNUMBER($I1185))),0,IF(YEAR($I1185)+IF($Q1185=1,RetAgeO,RetAgeE)=FY,MONTH($I1185),IF(YEAR($I1185)+IF($Q1185=1,RetAgeO,RetAgeE)&lt;FY,1,0)))</f>
        <v/>
      </c>
      <c r="V1185" s="38">
        <f>IF(OR($R1185=0,NOT(ISNUMBER($K1185))),0,IF(YEAR($K1185)=FY,MONTH($K1185),IF(YEAR($K1185)&lt;FY,1,0)))</f>
        <v/>
      </c>
      <c r="W1185" s="38">
        <f>IF($R1185=0,0,MIN(12,IF(AND(ISNUMBER($O1185),$O1185&gt;=1,$O1185&lt;=12),INT($O1185),12),IF(AND(RetireExit="Yes",$U1185&gt;0),$U1185,12),IF(AND(ContractExit="Yes",$V1185&gt;0),$V1185,12)))</f>
        <v/>
      </c>
      <c r="X1185" s="37">
        <f>IF(ISNUMBER($P1185),$P1185,IncPct)</f>
        <v/>
      </c>
      <c r="Y1185" s="39">
        <f>IF($W1185=0,0,MAX(0,MIN($W1185,IncMonth-1))+MAX(0,$W1185-IncMonth+1)*(1+$X1185))</f>
        <v/>
      </c>
      <c r="Z1185" s="40">
        <f>IF($C1185="",0,IFERROR(INDEX(Departments!$B$5:$B$54,MATCH($C1185,Departments!$A$5:$A$54,0)),0))</f>
        <v/>
      </c>
      <c r="AA1185" s="41">
        <f>N($L1185)*$Y1185</f>
        <v/>
      </c>
      <c r="AB1185" s="41">
        <f>N($M1185)*$Y1185</f>
        <v/>
      </c>
      <c r="AC1185" s="41">
        <f>$AA1185*$Z1185</f>
        <v/>
      </c>
      <c r="AD1185" s="41">
        <f>$AA1185*BonusMonths/12</f>
        <v/>
      </c>
      <c r="AE1185" s="41">
        <f>($AA1185+SI_Gross*$AB1185)*IF($Q1185=1,SI_O,SI_E)</f>
        <v/>
      </c>
      <c r="AF1185" s="41">
        <f>IF($Q1185=1,0,$AA1185*EOSB)</f>
        <v/>
      </c>
      <c r="AG1185" s="41">
        <f>$AN1185*$W1185</f>
        <v/>
      </c>
      <c r="AH1185" s="41">
        <f>SUM($AA1185:$AG1185)</f>
        <v/>
      </c>
      <c r="AI1185" s="41">
        <f>12*($AM1185+$AN1185)</f>
        <v/>
      </c>
      <c r="AJ1185" s="41">
        <f>$AM1185*((IncMonth-1)+(13-IncMonth)*(1+$X1185))+12*$AN1185</f>
        <v/>
      </c>
      <c r="AK1185" s="41">
        <f>IF($R1185=1,N($L1185)+N($M1185),0)</f>
        <v/>
      </c>
      <c r="AL1185">
        <f>IF($C1185="","",IF(N($L1185)&lt;=0,"Basic salary missing",IF(ISNA(MATCH($C1185,Departments!$A$5:$A$54,0)),"Department not on Departments sheet",IF(AND($I1185&lt;&gt;"",NOT(ISNUMBER($I1185))),"Date of birth is text, not a date",IF(AND($K1185&lt;&gt;"",NOT(ISNUMBER($K1185))),"Contract end is text, not a date","")))))</f>
        <v/>
      </c>
      <c r="AM1185" s="41">
        <f>IF($R1185=0,0,N($L1185)*(1+$Z1185+BonusMonths/12+IF($Q1185=1,0,EOSB))+N($M1185)+(N($L1185)+SI_Gross*N($M1185))*IF($Q1185=1,SI_O,SI_E))</f>
        <v/>
      </c>
      <c r="AN1185" s="41">
        <f>IF($R1185=0,0,(IF($Q1185=1,MedO,MedE+Ticket)+Training)/12)</f>
        <v/>
      </c>
    </row>
    <row r="1186">
      <c r="I1186" s="35" t="n"/>
      <c r="J1186" s="35" t="n"/>
      <c r="K1186" s="35" t="n"/>
      <c r="L1186" s="36" t="n"/>
      <c r="M1186" s="36" t="n"/>
      <c r="P1186" s="37" t="n"/>
      <c r="Q1186" s="38">
        <f>IF($C1186="",0,IF(OR(LOWER(TRIM($G1186))="omani",LOWER(TRIM($G1186))="oman",LOWER(TRIM($G1186))="om",LOWER(TRIM($G1186))="local"),1,0))</f>
        <v/>
      </c>
      <c r="R1186" s="38">
        <f>IF($C1186="",0,IF(OR(ISNUMBER(SEARCH("resign",$N1186)),ISNUMBER(SEARCH("terminat",$N1186)),ISNUMBER(SEARCH("inactive",$N1186)),ISNUMBER(SEARCH("vacan",$N1186)),ISNUMBER(SEARCH("deceased",$N1186)),ISNUMBER(SEARCH("separated",$N1186))),0,1))</f>
        <v/>
      </c>
      <c r="S1186">
        <f>IF(OR($R1186=0,NOT(ISNUMBER($I1186))),"",IFERROR(DATEDIF($I1186,DATE(FY,1,1),"y"),""))</f>
        <v/>
      </c>
      <c r="T1186">
        <f>IF(OR($R1186=0,NOT(ISNUMBER($J1186))),"",IFERROR(DATEDIF($J1186,DATE(FY,1,1),"y"),0))</f>
        <v/>
      </c>
      <c r="U1186" s="38">
        <f>IF(OR($R1186=0,NOT(ISNUMBER($I1186))),0,IF(YEAR($I1186)+IF($Q1186=1,RetAgeO,RetAgeE)=FY,MONTH($I1186),IF(YEAR($I1186)+IF($Q1186=1,RetAgeO,RetAgeE)&lt;FY,1,0)))</f>
        <v/>
      </c>
      <c r="V1186" s="38">
        <f>IF(OR($R1186=0,NOT(ISNUMBER($K1186))),0,IF(YEAR($K1186)=FY,MONTH($K1186),IF(YEAR($K1186)&lt;FY,1,0)))</f>
        <v/>
      </c>
      <c r="W1186" s="38">
        <f>IF($R1186=0,0,MIN(12,IF(AND(ISNUMBER($O1186),$O1186&gt;=1,$O1186&lt;=12),INT($O1186),12),IF(AND(RetireExit="Yes",$U1186&gt;0),$U1186,12),IF(AND(ContractExit="Yes",$V1186&gt;0),$V1186,12)))</f>
        <v/>
      </c>
      <c r="X1186" s="37">
        <f>IF(ISNUMBER($P1186),$P1186,IncPct)</f>
        <v/>
      </c>
      <c r="Y1186" s="39">
        <f>IF($W1186=0,0,MAX(0,MIN($W1186,IncMonth-1))+MAX(0,$W1186-IncMonth+1)*(1+$X1186))</f>
        <v/>
      </c>
      <c r="Z1186" s="40">
        <f>IF($C1186="",0,IFERROR(INDEX(Departments!$B$5:$B$54,MATCH($C1186,Departments!$A$5:$A$54,0)),0))</f>
        <v/>
      </c>
      <c r="AA1186" s="41">
        <f>N($L1186)*$Y1186</f>
        <v/>
      </c>
      <c r="AB1186" s="41">
        <f>N($M1186)*$Y1186</f>
        <v/>
      </c>
      <c r="AC1186" s="41">
        <f>$AA1186*$Z1186</f>
        <v/>
      </c>
      <c r="AD1186" s="41">
        <f>$AA1186*BonusMonths/12</f>
        <v/>
      </c>
      <c r="AE1186" s="41">
        <f>($AA1186+SI_Gross*$AB1186)*IF($Q1186=1,SI_O,SI_E)</f>
        <v/>
      </c>
      <c r="AF1186" s="41">
        <f>IF($Q1186=1,0,$AA1186*EOSB)</f>
        <v/>
      </c>
      <c r="AG1186" s="41">
        <f>$AN1186*$W1186</f>
        <v/>
      </c>
      <c r="AH1186" s="41">
        <f>SUM($AA1186:$AG1186)</f>
        <v/>
      </c>
      <c r="AI1186" s="41">
        <f>12*($AM1186+$AN1186)</f>
        <v/>
      </c>
      <c r="AJ1186" s="41">
        <f>$AM1186*((IncMonth-1)+(13-IncMonth)*(1+$X1186))+12*$AN1186</f>
        <v/>
      </c>
      <c r="AK1186" s="41">
        <f>IF($R1186=1,N($L1186)+N($M1186),0)</f>
        <v/>
      </c>
      <c r="AL1186">
        <f>IF($C1186="","",IF(N($L1186)&lt;=0,"Basic salary missing",IF(ISNA(MATCH($C1186,Departments!$A$5:$A$54,0)),"Department not on Departments sheet",IF(AND($I1186&lt;&gt;"",NOT(ISNUMBER($I1186))),"Date of birth is text, not a date",IF(AND($K1186&lt;&gt;"",NOT(ISNUMBER($K1186))),"Contract end is text, not a date","")))))</f>
        <v/>
      </c>
      <c r="AM1186" s="41">
        <f>IF($R1186=0,0,N($L1186)*(1+$Z1186+BonusMonths/12+IF($Q1186=1,0,EOSB))+N($M1186)+(N($L1186)+SI_Gross*N($M1186))*IF($Q1186=1,SI_O,SI_E))</f>
        <v/>
      </c>
      <c r="AN1186" s="41">
        <f>IF($R1186=0,0,(IF($Q1186=1,MedO,MedE+Ticket)+Training)/12)</f>
        <v/>
      </c>
    </row>
    <row r="1187">
      <c r="I1187" s="35" t="n"/>
      <c r="J1187" s="35" t="n"/>
      <c r="K1187" s="35" t="n"/>
      <c r="L1187" s="36" t="n"/>
      <c r="M1187" s="36" t="n"/>
      <c r="P1187" s="37" t="n"/>
      <c r="Q1187" s="38">
        <f>IF($C1187="",0,IF(OR(LOWER(TRIM($G1187))="omani",LOWER(TRIM($G1187))="oman",LOWER(TRIM($G1187))="om",LOWER(TRIM($G1187))="local"),1,0))</f>
        <v/>
      </c>
      <c r="R1187" s="38">
        <f>IF($C1187="",0,IF(OR(ISNUMBER(SEARCH("resign",$N1187)),ISNUMBER(SEARCH("terminat",$N1187)),ISNUMBER(SEARCH("inactive",$N1187)),ISNUMBER(SEARCH("vacan",$N1187)),ISNUMBER(SEARCH("deceased",$N1187)),ISNUMBER(SEARCH("separated",$N1187))),0,1))</f>
        <v/>
      </c>
      <c r="S1187">
        <f>IF(OR($R1187=0,NOT(ISNUMBER($I1187))),"",IFERROR(DATEDIF($I1187,DATE(FY,1,1),"y"),""))</f>
        <v/>
      </c>
      <c r="T1187">
        <f>IF(OR($R1187=0,NOT(ISNUMBER($J1187))),"",IFERROR(DATEDIF($J1187,DATE(FY,1,1),"y"),0))</f>
        <v/>
      </c>
      <c r="U1187" s="38">
        <f>IF(OR($R1187=0,NOT(ISNUMBER($I1187))),0,IF(YEAR($I1187)+IF($Q1187=1,RetAgeO,RetAgeE)=FY,MONTH($I1187),IF(YEAR($I1187)+IF($Q1187=1,RetAgeO,RetAgeE)&lt;FY,1,0)))</f>
        <v/>
      </c>
      <c r="V1187" s="38">
        <f>IF(OR($R1187=0,NOT(ISNUMBER($K1187))),0,IF(YEAR($K1187)=FY,MONTH($K1187),IF(YEAR($K1187)&lt;FY,1,0)))</f>
        <v/>
      </c>
      <c r="W1187" s="38">
        <f>IF($R1187=0,0,MIN(12,IF(AND(ISNUMBER($O1187),$O1187&gt;=1,$O1187&lt;=12),INT($O1187),12),IF(AND(RetireExit="Yes",$U1187&gt;0),$U1187,12),IF(AND(ContractExit="Yes",$V1187&gt;0),$V1187,12)))</f>
        <v/>
      </c>
      <c r="X1187" s="37">
        <f>IF(ISNUMBER($P1187),$P1187,IncPct)</f>
        <v/>
      </c>
      <c r="Y1187" s="39">
        <f>IF($W1187=0,0,MAX(0,MIN($W1187,IncMonth-1))+MAX(0,$W1187-IncMonth+1)*(1+$X1187))</f>
        <v/>
      </c>
      <c r="Z1187" s="40">
        <f>IF($C1187="",0,IFERROR(INDEX(Departments!$B$5:$B$54,MATCH($C1187,Departments!$A$5:$A$54,0)),0))</f>
        <v/>
      </c>
      <c r="AA1187" s="41">
        <f>N($L1187)*$Y1187</f>
        <v/>
      </c>
      <c r="AB1187" s="41">
        <f>N($M1187)*$Y1187</f>
        <v/>
      </c>
      <c r="AC1187" s="41">
        <f>$AA1187*$Z1187</f>
        <v/>
      </c>
      <c r="AD1187" s="41">
        <f>$AA1187*BonusMonths/12</f>
        <v/>
      </c>
      <c r="AE1187" s="41">
        <f>($AA1187+SI_Gross*$AB1187)*IF($Q1187=1,SI_O,SI_E)</f>
        <v/>
      </c>
      <c r="AF1187" s="41">
        <f>IF($Q1187=1,0,$AA1187*EOSB)</f>
        <v/>
      </c>
      <c r="AG1187" s="41">
        <f>$AN1187*$W1187</f>
        <v/>
      </c>
      <c r="AH1187" s="41">
        <f>SUM($AA1187:$AG1187)</f>
        <v/>
      </c>
      <c r="AI1187" s="41">
        <f>12*($AM1187+$AN1187)</f>
        <v/>
      </c>
      <c r="AJ1187" s="41">
        <f>$AM1187*((IncMonth-1)+(13-IncMonth)*(1+$X1187))+12*$AN1187</f>
        <v/>
      </c>
      <c r="AK1187" s="41">
        <f>IF($R1187=1,N($L1187)+N($M1187),0)</f>
        <v/>
      </c>
      <c r="AL1187">
        <f>IF($C1187="","",IF(N($L1187)&lt;=0,"Basic salary missing",IF(ISNA(MATCH($C1187,Departments!$A$5:$A$54,0)),"Department not on Departments sheet",IF(AND($I1187&lt;&gt;"",NOT(ISNUMBER($I1187))),"Date of birth is text, not a date",IF(AND($K1187&lt;&gt;"",NOT(ISNUMBER($K1187))),"Contract end is text, not a date","")))))</f>
        <v/>
      </c>
      <c r="AM1187" s="41">
        <f>IF($R1187=0,0,N($L1187)*(1+$Z1187+BonusMonths/12+IF($Q1187=1,0,EOSB))+N($M1187)+(N($L1187)+SI_Gross*N($M1187))*IF($Q1187=1,SI_O,SI_E))</f>
        <v/>
      </c>
      <c r="AN1187" s="41">
        <f>IF($R1187=0,0,(IF($Q1187=1,MedO,MedE+Ticket)+Training)/12)</f>
        <v/>
      </c>
    </row>
    <row r="1188">
      <c r="I1188" s="35" t="n"/>
      <c r="J1188" s="35" t="n"/>
      <c r="K1188" s="35" t="n"/>
      <c r="L1188" s="36" t="n"/>
      <c r="M1188" s="36" t="n"/>
      <c r="P1188" s="37" t="n"/>
      <c r="Q1188" s="38">
        <f>IF($C1188="",0,IF(OR(LOWER(TRIM($G1188))="omani",LOWER(TRIM($G1188))="oman",LOWER(TRIM($G1188))="om",LOWER(TRIM($G1188))="local"),1,0))</f>
        <v/>
      </c>
      <c r="R1188" s="38">
        <f>IF($C1188="",0,IF(OR(ISNUMBER(SEARCH("resign",$N1188)),ISNUMBER(SEARCH("terminat",$N1188)),ISNUMBER(SEARCH("inactive",$N1188)),ISNUMBER(SEARCH("vacan",$N1188)),ISNUMBER(SEARCH("deceased",$N1188)),ISNUMBER(SEARCH("separated",$N1188))),0,1))</f>
        <v/>
      </c>
      <c r="S1188">
        <f>IF(OR($R1188=0,NOT(ISNUMBER($I1188))),"",IFERROR(DATEDIF($I1188,DATE(FY,1,1),"y"),""))</f>
        <v/>
      </c>
      <c r="T1188">
        <f>IF(OR($R1188=0,NOT(ISNUMBER($J1188))),"",IFERROR(DATEDIF($J1188,DATE(FY,1,1),"y"),0))</f>
        <v/>
      </c>
      <c r="U1188" s="38">
        <f>IF(OR($R1188=0,NOT(ISNUMBER($I1188))),0,IF(YEAR($I1188)+IF($Q1188=1,RetAgeO,RetAgeE)=FY,MONTH($I1188),IF(YEAR($I1188)+IF($Q1188=1,RetAgeO,RetAgeE)&lt;FY,1,0)))</f>
        <v/>
      </c>
      <c r="V1188" s="38">
        <f>IF(OR($R1188=0,NOT(ISNUMBER($K1188))),0,IF(YEAR($K1188)=FY,MONTH($K1188),IF(YEAR($K1188)&lt;FY,1,0)))</f>
        <v/>
      </c>
      <c r="W1188" s="38">
        <f>IF($R1188=0,0,MIN(12,IF(AND(ISNUMBER($O1188),$O1188&gt;=1,$O1188&lt;=12),INT($O1188),12),IF(AND(RetireExit="Yes",$U1188&gt;0),$U1188,12),IF(AND(ContractExit="Yes",$V1188&gt;0),$V1188,12)))</f>
        <v/>
      </c>
      <c r="X1188" s="37">
        <f>IF(ISNUMBER($P1188),$P1188,IncPct)</f>
        <v/>
      </c>
      <c r="Y1188" s="39">
        <f>IF($W1188=0,0,MAX(0,MIN($W1188,IncMonth-1))+MAX(0,$W1188-IncMonth+1)*(1+$X1188))</f>
        <v/>
      </c>
      <c r="Z1188" s="40">
        <f>IF($C1188="",0,IFERROR(INDEX(Departments!$B$5:$B$54,MATCH($C1188,Departments!$A$5:$A$54,0)),0))</f>
        <v/>
      </c>
      <c r="AA1188" s="41">
        <f>N($L1188)*$Y1188</f>
        <v/>
      </c>
      <c r="AB1188" s="41">
        <f>N($M1188)*$Y1188</f>
        <v/>
      </c>
      <c r="AC1188" s="41">
        <f>$AA1188*$Z1188</f>
        <v/>
      </c>
      <c r="AD1188" s="41">
        <f>$AA1188*BonusMonths/12</f>
        <v/>
      </c>
      <c r="AE1188" s="41">
        <f>($AA1188+SI_Gross*$AB1188)*IF($Q1188=1,SI_O,SI_E)</f>
        <v/>
      </c>
      <c r="AF1188" s="41">
        <f>IF($Q1188=1,0,$AA1188*EOSB)</f>
        <v/>
      </c>
      <c r="AG1188" s="41">
        <f>$AN1188*$W1188</f>
        <v/>
      </c>
      <c r="AH1188" s="41">
        <f>SUM($AA1188:$AG1188)</f>
        <v/>
      </c>
      <c r="AI1188" s="41">
        <f>12*($AM1188+$AN1188)</f>
        <v/>
      </c>
      <c r="AJ1188" s="41">
        <f>$AM1188*((IncMonth-1)+(13-IncMonth)*(1+$X1188))+12*$AN1188</f>
        <v/>
      </c>
      <c r="AK1188" s="41">
        <f>IF($R1188=1,N($L1188)+N($M1188),0)</f>
        <v/>
      </c>
      <c r="AL1188">
        <f>IF($C1188="","",IF(N($L1188)&lt;=0,"Basic salary missing",IF(ISNA(MATCH($C1188,Departments!$A$5:$A$54,0)),"Department not on Departments sheet",IF(AND($I1188&lt;&gt;"",NOT(ISNUMBER($I1188))),"Date of birth is text, not a date",IF(AND($K1188&lt;&gt;"",NOT(ISNUMBER($K1188))),"Contract end is text, not a date","")))))</f>
        <v/>
      </c>
      <c r="AM1188" s="41">
        <f>IF($R1188=0,0,N($L1188)*(1+$Z1188+BonusMonths/12+IF($Q1188=1,0,EOSB))+N($M1188)+(N($L1188)+SI_Gross*N($M1188))*IF($Q1188=1,SI_O,SI_E))</f>
        <v/>
      </c>
      <c r="AN1188" s="41">
        <f>IF($R1188=0,0,(IF($Q1188=1,MedO,MedE+Ticket)+Training)/12)</f>
        <v/>
      </c>
    </row>
    <row r="1189">
      <c r="I1189" s="35" t="n"/>
      <c r="J1189" s="35" t="n"/>
      <c r="K1189" s="35" t="n"/>
      <c r="L1189" s="36" t="n"/>
      <c r="M1189" s="36" t="n"/>
      <c r="P1189" s="37" t="n"/>
      <c r="Q1189" s="38">
        <f>IF($C1189="",0,IF(OR(LOWER(TRIM($G1189))="omani",LOWER(TRIM($G1189))="oman",LOWER(TRIM($G1189))="om",LOWER(TRIM($G1189))="local"),1,0))</f>
        <v/>
      </c>
      <c r="R1189" s="38">
        <f>IF($C1189="",0,IF(OR(ISNUMBER(SEARCH("resign",$N1189)),ISNUMBER(SEARCH("terminat",$N1189)),ISNUMBER(SEARCH("inactive",$N1189)),ISNUMBER(SEARCH("vacan",$N1189)),ISNUMBER(SEARCH("deceased",$N1189)),ISNUMBER(SEARCH("separated",$N1189))),0,1))</f>
        <v/>
      </c>
      <c r="S1189">
        <f>IF(OR($R1189=0,NOT(ISNUMBER($I1189))),"",IFERROR(DATEDIF($I1189,DATE(FY,1,1),"y"),""))</f>
        <v/>
      </c>
      <c r="T1189">
        <f>IF(OR($R1189=0,NOT(ISNUMBER($J1189))),"",IFERROR(DATEDIF($J1189,DATE(FY,1,1),"y"),0))</f>
        <v/>
      </c>
      <c r="U1189" s="38">
        <f>IF(OR($R1189=0,NOT(ISNUMBER($I1189))),0,IF(YEAR($I1189)+IF($Q1189=1,RetAgeO,RetAgeE)=FY,MONTH($I1189),IF(YEAR($I1189)+IF($Q1189=1,RetAgeO,RetAgeE)&lt;FY,1,0)))</f>
        <v/>
      </c>
      <c r="V1189" s="38">
        <f>IF(OR($R1189=0,NOT(ISNUMBER($K1189))),0,IF(YEAR($K1189)=FY,MONTH($K1189),IF(YEAR($K1189)&lt;FY,1,0)))</f>
        <v/>
      </c>
      <c r="W1189" s="38">
        <f>IF($R1189=0,0,MIN(12,IF(AND(ISNUMBER($O1189),$O1189&gt;=1,$O1189&lt;=12),INT($O1189),12),IF(AND(RetireExit="Yes",$U1189&gt;0),$U1189,12),IF(AND(ContractExit="Yes",$V1189&gt;0),$V1189,12)))</f>
        <v/>
      </c>
      <c r="X1189" s="37">
        <f>IF(ISNUMBER($P1189),$P1189,IncPct)</f>
        <v/>
      </c>
      <c r="Y1189" s="39">
        <f>IF($W1189=0,0,MAX(0,MIN($W1189,IncMonth-1))+MAX(0,$W1189-IncMonth+1)*(1+$X1189))</f>
        <v/>
      </c>
      <c r="Z1189" s="40">
        <f>IF($C1189="",0,IFERROR(INDEX(Departments!$B$5:$B$54,MATCH($C1189,Departments!$A$5:$A$54,0)),0))</f>
        <v/>
      </c>
      <c r="AA1189" s="41">
        <f>N($L1189)*$Y1189</f>
        <v/>
      </c>
      <c r="AB1189" s="41">
        <f>N($M1189)*$Y1189</f>
        <v/>
      </c>
      <c r="AC1189" s="41">
        <f>$AA1189*$Z1189</f>
        <v/>
      </c>
      <c r="AD1189" s="41">
        <f>$AA1189*BonusMonths/12</f>
        <v/>
      </c>
      <c r="AE1189" s="41">
        <f>($AA1189+SI_Gross*$AB1189)*IF($Q1189=1,SI_O,SI_E)</f>
        <v/>
      </c>
      <c r="AF1189" s="41">
        <f>IF($Q1189=1,0,$AA1189*EOSB)</f>
        <v/>
      </c>
      <c r="AG1189" s="41">
        <f>$AN1189*$W1189</f>
        <v/>
      </c>
      <c r="AH1189" s="41">
        <f>SUM($AA1189:$AG1189)</f>
        <v/>
      </c>
      <c r="AI1189" s="41">
        <f>12*($AM1189+$AN1189)</f>
        <v/>
      </c>
      <c r="AJ1189" s="41">
        <f>$AM1189*((IncMonth-1)+(13-IncMonth)*(1+$X1189))+12*$AN1189</f>
        <v/>
      </c>
      <c r="AK1189" s="41">
        <f>IF($R1189=1,N($L1189)+N($M1189),0)</f>
        <v/>
      </c>
      <c r="AL1189">
        <f>IF($C1189="","",IF(N($L1189)&lt;=0,"Basic salary missing",IF(ISNA(MATCH($C1189,Departments!$A$5:$A$54,0)),"Department not on Departments sheet",IF(AND($I1189&lt;&gt;"",NOT(ISNUMBER($I1189))),"Date of birth is text, not a date",IF(AND($K1189&lt;&gt;"",NOT(ISNUMBER($K1189))),"Contract end is text, not a date","")))))</f>
        <v/>
      </c>
      <c r="AM1189" s="41">
        <f>IF($R1189=0,0,N($L1189)*(1+$Z1189+BonusMonths/12+IF($Q1189=1,0,EOSB))+N($M1189)+(N($L1189)+SI_Gross*N($M1189))*IF($Q1189=1,SI_O,SI_E))</f>
        <v/>
      </c>
      <c r="AN1189" s="41">
        <f>IF($R1189=0,0,(IF($Q1189=1,MedO,MedE+Ticket)+Training)/12)</f>
        <v/>
      </c>
    </row>
    <row r="1190">
      <c r="I1190" s="35" t="n"/>
      <c r="J1190" s="35" t="n"/>
      <c r="K1190" s="35" t="n"/>
      <c r="L1190" s="36" t="n"/>
      <c r="M1190" s="36" t="n"/>
      <c r="P1190" s="37" t="n"/>
      <c r="Q1190" s="38">
        <f>IF($C1190="",0,IF(OR(LOWER(TRIM($G1190))="omani",LOWER(TRIM($G1190))="oman",LOWER(TRIM($G1190))="om",LOWER(TRIM($G1190))="local"),1,0))</f>
        <v/>
      </c>
      <c r="R1190" s="38">
        <f>IF($C1190="",0,IF(OR(ISNUMBER(SEARCH("resign",$N1190)),ISNUMBER(SEARCH("terminat",$N1190)),ISNUMBER(SEARCH("inactive",$N1190)),ISNUMBER(SEARCH("vacan",$N1190)),ISNUMBER(SEARCH("deceased",$N1190)),ISNUMBER(SEARCH("separated",$N1190))),0,1))</f>
        <v/>
      </c>
      <c r="S1190">
        <f>IF(OR($R1190=0,NOT(ISNUMBER($I1190))),"",IFERROR(DATEDIF($I1190,DATE(FY,1,1),"y"),""))</f>
        <v/>
      </c>
      <c r="T1190">
        <f>IF(OR($R1190=0,NOT(ISNUMBER($J1190))),"",IFERROR(DATEDIF($J1190,DATE(FY,1,1),"y"),0))</f>
        <v/>
      </c>
      <c r="U1190" s="38">
        <f>IF(OR($R1190=0,NOT(ISNUMBER($I1190))),0,IF(YEAR($I1190)+IF($Q1190=1,RetAgeO,RetAgeE)=FY,MONTH($I1190),IF(YEAR($I1190)+IF($Q1190=1,RetAgeO,RetAgeE)&lt;FY,1,0)))</f>
        <v/>
      </c>
      <c r="V1190" s="38">
        <f>IF(OR($R1190=0,NOT(ISNUMBER($K1190))),0,IF(YEAR($K1190)=FY,MONTH($K1190),IF(YEAR($K1190)&lt;FY,1,0)))</f>
        <v/>
      </c>
      <c r="W1190" s="38">
        <f>IF($R1190=0,0,MIN(12,IF(AND(ISNUMBER($O1190),$O1190&gt;=1,$O1190&lt;=12),INT($O1190),12),IF(AND(RetireExit="Yes",$U1190&gt;0),$U1190,12),IF(AND(ContractExit="Yes",$V1190&gt;0),$V1190,12)))</f>
        <v/>
      </c>
      <c r="X1190" s="37">
        <f>IF(ISNUMBER($P1190),$P1190,IncPct)</f>
        <v/>
      </c>
      <c r="Y1190" s="39">
        <f>IF($W1190=0,0,MAX(0,MIN($W1190,IncMonth-1))+MAX(0,$W1190-IncMonth+1)*(1+$X1190))</f>
        <v/>
      </c>
      <c r="Z1190" s="40">
        <f>IF($C1190="",0,IFERROR(INDEX(Departments!$B$5:$B$54,MATCH($C1190,Departments!$A$5:$A$54,0)),0))</f>
        <v/>
      </c>
      <c r="AA1190" s="41">
        <f>N($L1190)*$Y1190</f>
        <v/>
      </c>
      <c r="AB1190" s="41">
        <f>N($M1190)*$Y1190</f>
        <v/>
      </c>
      <c r="AC1190" s="41">
        <f>$AA1190*$Z1190</f>
        <v/>
      </c>
      <c r="AD1190" s="41">
        <f>$AA1190*BonusMonths/12</f>
        <v/>
      </c>
      <c r="AE1190" s="41">
        <f>($AA1190+SI_Gross*$AB1190)*IF($Q1190=1,SI_O,SI_E)</f>
        <v/>
      </c>
      <c r="AF1190" s="41">
        <f>IF($Q1190=1,0,$AA1190*EOSB)</f>
        <v/>
      </c>
      <c r="AG1190" s="41">
        <f>$AN1190*$W1190</f>
        <v/>
      </c>
      <c r="AH1190" s="41">
        <f>SUM($AA1190:$AG1190)</f>
        <v/>
      </c>
      <c r="AI1190" s="41">
        <f>12*($AM1190+$AN1190)</f>
        <v/>
      </c>
      <c r="AJ1190" s="41">
        <f>$AM1190*((IncMonth-1)+(13-IncMonth)*(1+$X1190))+12*$AN1190</f>
        <v/>
      </c>
      <c r="AK1190" s="41">
        <f>IF($R1190=1,N($L1190)+N($M1190),0)</f>
        <v/>
      </c>
      <c r="AL1190">
        <f>IF($C1190="","",IF(N($L1190)&lt;=0,"Basic salary missing",IF(ISNA(MATCH($C1190,Departments!$A$5:$A$54,0)),"Department not on Departments sheet",IF(AND($I1190&lt;&gt;"",NOT(ISNUMBER($I1190))),"Date of birth is text, not a date",IF(AND($K1190&lt;&gt;"",NOT(ISNUMBER($K1190))),"Contract end is text, not a date","")))))</f>
        <v/>
      </c>
      <c r="AM1190" s="41">
        <f>IF($R1190=0,0,N($L1190)*(1+$Z1190+BonusMonths/12+IF($Q1190=1,0,EOSB))+N($M1190)+(N($L1190)+SI_Gross*N($M1190))*IF($Q1190=1,SI_O,SI_E))</f>
        <v/>
      </c>
      <c r="AN1190" s="41">
        <f>IF($R1190=0,0,(IF($Q1190=1,MedO,MedE+Ticket)+Training)/12)</f>
        <v/>
      </c>
    </row>
    <row r="1191">
      <c r="I1191" s="35" t="n"/>
      <c r="J1191" s="35" t="n"/>
      <c r="K1191" s="35" t="n"/>
      <c r="L1191" s="36" t="n"/>
      <c r="M1191" s="36" t="n"/>
      <c r="P1191" s="37" t="n"/>
      <c r="Q1191" s="38">
        <f>IF($C1191="",0,IF(OR(LOWER(TRIM($G1191))="omani",LOWER(TRIM($G1191))="oman",LOWER(TRIM($G1191))="om",LOWER(TRIM($G1191))="local"),1,0))</f>
        <v/>
      </c>
      <c r="R1191" s="38">
        <f>IF($C1191="",0,IF(OR(ISNUMBER(SEARCH("resign",$N1191)),ISNUMBER(SEARCH("terminat",$N1191)),ISNUMBER(SEARCH("inactive",$N1191)),ISNUMBER(SEARCH("vacan",$N1191)),ISNUMBER(SEARCH("deceased",$N1191)),ISNUMBER(SEARCH("separated",$N1191))),0,1))</f>
        <v/>
      </c>
      <c r="S1191">
        <f>IF(OR($R1191=0,NOT(ISNUMBER($I1191))),"",IFERROR(DATEDIF($I1191,DATE(FY,1,1),"y"),""))</f>
        <v/>
      </c>
      <c r="T1191">
        <f>IF(OR($R1191=0,NOT(ISNUMBER($J1191))),"",IFERROR(DATEDIF($J1191,DATE(FY,1,1),"y"),0))</f>
        <v/>
      </c>
      <c r="U1191" s="38">
        <f>IF(OR($R1191=0,NOT(ISNUMBER($I1191))),0,IF(YEAR($I1191)+IF($Q1191=1,RetAgeO,RetAgeE)=FY,MONTH($I1191),IF(YEAR($I1191)+IF($Q1191=1,RetAgeO,RetAgeE)&lt;FY,1,0)))</f>
        <v/>
      </c>
      <c r="V1191" s="38">
        <f>IF(OR($R1191=0,NOT(ISNUMBER($K1191))),0,IF(YEAR($K1191)=FY,MONTH($K1191),IF(YEAR($K1191)&lt;FY,1,0)))</f>
        <v/>
      </c>
      <c r="W1191" s="38">
        <f>IF($R1191=0,0,MIN(12,IF(AND(ISNUMBER($O1191),$O1191&gt;=1,$O1191&lt;=12),INT($O1191),12),IF(AND(RetireExit="Yes",$U1191&gt;0),$U1191,12),IF(AND(ContractExit="Yes",$V1191&gt;0),$V1191,12)))</f>
        <v/>
      </c>
      <c r="X1191" s="37">
        <f>IF(ISNUMBER($P1191),$P1191,IncPct)</f>
        <v/>
      </c>
      <c r="Y1191" s="39">
        <f>IF($W1191=0,0,MAX(0,MIN($W1191,IncMonth-1))+MAX(0,$W1191-IncMonth+1)*(1+$X1191))</f>
        <v/>
      </c>
      <c r="Z1191" s="40">
        <f>IF($C1191="",0,IFERROR(INDEX(Departments!$B$5:$B$54,MATCH($C1191,Departments!$A$5:$A$54,0)),0))</f>
        <v/>
      </c>
      <c r="AA1191" s="41">
        <f>N($L1191)*$Y1191</f>
        <v/>
      </c>
      <c r="AB1191" s="41">
        <f>N($M1191)*$Y1191</f>
        <v/>
      </c>
      <c r="AC1191" s="41">
        <f>$AA1191*$Z1191</f>
        <v/>
      </c>
      <c r="AD1191" s="41">
        <f>$AA1191*BonusMonths/12</f>
        <v/>
      </c>
      <c r="AE1191" s="41">
        <f>($AA1191+SI_Gross*$AB1191)*IF($Q1191=1,SI_O,SI_E)</f>
        <v/>
      </c>
      <c r="AF1191" s="41">
        <f>IF($Q1191=1,0,$AA1191*EOSB)</f>
        <v/>
      </c>
      <c r="AG1191" s="41">
        <f>$AN1191*$W1191</f>
        <v/>
      </c>
      <c r="AH1191" s="41">
        <f>SUM($AA1191:$AG1191)</f>
        <v/>
      </c>
      <c r="AI1191" s="41">
        <f>12*($AM1191+$AN1191)</f>
        <v/>
      </c>
      <c r="AJ1191" s="41">
        <f>$AM1191*((IncMonth-1)+(13-IncMonth)*(1+$X1191))+12*$AN1191</f>
        <v/>
      </c>
      <c r="AK1191" s="41">
        <f>IF($R1191=1,N($L1191)+N($M1191),0)</f>
        <v/>
      </c>
      <c r="AL1191">
        <f>IF($C1191="","",IF(N($L1191)&lt;=0,"Basic salary missing",IF(ISNA(MATCH($C1191,Departments!$A$5:$A$54,0)),"Department not on Departments sheet",IF(AND($I1191&lt;&gt;"",NOT(ISNUMBER($I1191))),"Date of birth is text, not a date",IF(AND($K1191&lt;&gt;"",NOT(ISNUMBER($K1191))),"Contract end is text, not a date","")))))</f>
        <v/>
      </c>
      <c r="AM1191" s="41">
        <f>IF($R1191=0,0,N($L1191)*(1+$Z1191+BonusMonths/12+IF($Q1191=1,0,EOSB))+N($M1191)+(N($L1191)+SI_Gross*N($M1191))*IF($Q1191=1,SI_O,SI_E))</f>
        <v/>
      </c>
      <c r="AN1191" s="41">
        <f>IF($R1191=0,0,(IF($Q1191=1,MedO,MedE+Ticket)+Training)/12)</f>
        <v/>
      </c>
    </row>
    <row r="1192">
      <c r="I1192" s="35" t="n"/>
      <c r="J1192" s="35" t="n"/>
      <c r="K1192" s="35" t="n"/>
      <c r="L1192" s="36" t="n"/>
      <c r="M1192" s="36" t="n"/>
      <c r="P1192" s="37" t="n"/>
      <c r="Q1192" s="38">
        <f>IF($C1192="",0,IF(OR(LOWER(TRIM($G1192))="omani",LOWER(TRIM($G1192))="oman",LOWER(TRIM($G1192))="om",LOWER(TRIM($G1192))="local"),1,0))</f>
        <v/>
      </c>
      <c r="R1192" s="38">
        <f>IF($C1192="",0,IF(OR(ISNUMBER(SEARCH("resign",$N1192)),ISNUMBER(SEARCH("terminat",$N1192)),ISNUMBER(SEARCH("inactive",$N1192)),ISNUMBER(SEARCH("vacan",$N1192)),ISNUMBER(SEARCH("deceased",$N1192)),ISNUMBER(SEARCH("separated",$N1192))),0,1))</f>
        <v/>
      </c>
      <c r="S1192">
        <f>IF(OR($R1192=0,NOT(ISNUMBER($I1192))),"",IFERROR(DATEDIF($I1192,DATE(FY,1,1),"y"),""))</f>
        <v/>
      </c>
      <c r="T1192">
        <f>IF(OR($R1192=0,NOT(ISNUMBER($J1192))),"",IFERROR(DATEDIF($J1192,DATE(FY,1,1),"y"),0))</f>
        <v/>
      </c>
      <c r="U1192" s="38">
        <f>IF(OR($R1192=0,NOT(ISNUMBER($I1192))),0,IF(YEAR($I1192)+IF($Q1192=1,RetAgeO,RetAgeE)=FY,MONTH($I1192),IF(YEAR($I1192)+IF($Q1192=1,RetAgeO,RetAgeE)&lt;FY,1,0)))</f>
        <v/>
      </c>
      <c r="V1192" s="38">
        <f>IF(OR($R1192=0,NOT(ISNUMBER($K1192))),0,IF(YEAR($K1192)=FY,MONTH($K1192),IF(YEAR($K1192)&lt;FY,1,0)))</f>
        <v/>
      </c>
      <c r="W1192" s="38">
        <f>IF($R1192=0,0,MIN(12,IF(AND(ISNUMBER($O1192),$O1192&gt;=1,$O1192&lt;=12),INT($O1192),12),IF(AND(RetireExit="Yes",$U1192&gt;0),$U1192,12),IF(AND(ContractExit="Yes",$V1192&gt;0),$V1192,12)))</f>
        <v/>
      </c>
      <c r="X1192" s="37">
        <f>IF(ISNUMBER($P1192),$P1192,IncPct)</f>
        <v/>
      </c>
      <c r="Y1192" s="39">
        <f>IF($W1192=0,0,MAX(0,MIN($W1192,IncMonth-1))+MAX(0,$W1192-IncMonth+1)*(1+$X1192))</f>
        <v/>
      </c>
      <c r="Z1192" s="40">
        <f>IF($C1192="",0,IFERROR(INDEX(Departments!$B$5:$B$54,MATCH($C1192,Departments!$A$5:$A$54,0)),0))</f>
        <v/>
      </c>
      <c r="AA1192" s="41">
        <f>N($L1192)*$Y1192</f>
        <v/>
      </c>
      <c r="AB1192" s="41">
        <f>N($M1192)*$Y1192</f>
        <v/>
      </c>
      <c r="AC1192" s="41">
        <f>$AA1192*$Z1192</f>
        <v/>
      </c>
      <c r="AD1192" s="41">
        <f>$AA1192*BonusMonths/12</f>
        <v/>
      </c>
      <c r="AE1192" s="41">
        <f>($AA1192+SI_Gross*$AB1192)*IF($Q1192=1,SI_O,SI_E)</f>
        <v/>
      </c>
      <c r="AF1192" s="41">
        <f>IF($Q1192=1,0,$AA1192*EOSB)</f>
        <v/>
      </c>
      <c r="AG1192" s="41">
        <f>$AN1192*$W1192</f>
        <v/>
      </c>
      <c r="AH1192" s="41">
        <f>SUM($AA1192:$AG1192)</f>
        <v/>
      </c>
      <c r="AI1192" s="41">
        <f>12*($AM1192+$AN1192)</f>
        <v/>
      </c>
      <c r="AJ1192" s="41">
        <f>$AM1192*((IncMonth-1)+(13-IncMonth)*(1+$X1192))+12*$AN1192</f>
        <v/>
      </c>
      <c r="AK1192" s="41">
        <f>IF($R1192=1,N($L1192)+N($M1192),0)</f>
        <v/>
      </c>
      <c r="AL1192">
        <f>IF($C1192="","",IF(N($L1192)&lt;=0,"Basic salary missing",IF(ISNA(MATCH($C1192,Departments!$A$5:$A$54,0)),"Department not on Departments sheet",IF(AND($I1192&lt;&gt;"",NOT(ISNUMBER($I1192))),"Date of birth is text, not a date",IF(AND($K1192&lt;&gt;"",NOT(ISNUMBER($K1192))),"Contract end is text, not a date","")))))</f>
        <v/>
      </c>
      <c r="AM1192" s="41">
        <f>IF($R1192=0,0,N($L1192)*(1+$Z1192+BonusMonths/12+IF($Q1192=1,0,EOSB))+N($M1192)+(N($L1192)+SI_Gross*N($M1192))*IF($Q1192=1,SI_O,SI_E))</f>
        <v/>
      </c>
      <c r="AN1192" s="41">
        <f>IF($R1192=0,0,(IF($Q1192=1,MedO,MedE+Ticket)+Training)/12)</f>
        <v/>
      </c>
    </row>
    <row r="1193">
      <c r="I1193" s="35" t="n"/>
      <c r="J1193" s="35" t="n"/>
      <c r="K1193" s="35" t="n"/>
      <c r="L1193" s="36" t="n"/>
      <c r="M1193" s="36" t="n"/>
      <c r="P1193" s="37" t="n"/>
      <c r="Q1193" s="38">
        <f>IF($C1193="",0,IF(OR(LOWER(TRIM($G1193))="omani",LOWER(TRIM($G1193))="oman",LOWER(TRIM($G1193))="om",LOWER(TRIM($G1193))="local"),1,0))</f>
        <v/>
      </c>
      <c r="R1193" s="38">
        <f>IF($C1193="",0,IF(OR(ISNUMBER(SEARCH("resign",$N1193)),ISNUMBER(SEARCH("terminat",$N1193)),ISNUMBER(SEARCH("inactive",$N1193)),ISNUMBER(SEARCH("vacan",$N1193)),ISNUMBER(SEARCH("deceased",$N1193)),ISNUMBER(SEARCH("separated",$N1193))),0,1))</f>
        <v/>
      </c>
      <c r="S1193">
        <f>IF(OR($R1193=0,NOT(ISNUMBER($I1193))),"",IFERROR(DATEDIF($I1193,DATE(FY,1,1),"y"),""))</f>
        <v/>
      </c>
      <c r="T1193">
        <f>IF(OR($R1193=0,NOT(ISNUMBER($J1193))),"",IFERROR(DATEDIF($J1193,DATE(FY,1,1),"y"),0))</f>
        <v/>
      </c>
      <c r="U1193" s="38">
        <f>IF(OR($R1193=0,NOT(ISNUMBER($I1193))),0,IF(YEAR($I1193)+IF($Q1193=1,RetAgeO,RetAgeE)=FY,MONTH($I1193),IF(YEAR($I1193)+IF($Q1193=1,RetAgeO,RetAgeE)&lt;FY,1,0)))</f>
        <v/>
      </c>
      <c r="V1193" s="38">
        <f>IF(OR($R1193=0,NOT(ISNUMBER($K1193))),0,IF(YEAR($K1193)=FY,MONTH($K1193),IF(YEAR($K1193)&lt;FY,1,0)))</f>
        <v/>
      </c>
      <c r="W1193" s="38">
        <f>IF($R1193=0,0,MIN(12,IF(AND(ISNUMBER($O1193),$O1193&gt;=1,$O1193&lt;=12),INT($O1193),12),IF(AND(RetireExit="Yes",$U1193&gt;0),$U1193,12),IF(AND(ContractExit="Yes",$V1193&gt;0),$V1193,12)))</f>
        <v/>
      </c>
      <c r="X1193" s="37">
        <f>IF(ISNUMBER($P1193),$P1193,IncPct)</f>
        <v/>
      </c>
      <c r="Y1193" s="39">
        <f>IF($W1193=0,0,MAX(0,MIN($W1193,IncMonth-1))+MAX(0,$W1193-IncMonth+1)*(1+$X1193))</f>
        <v/>
      </c>
      <c r="Z1193" s="40">
        <f>IF($C1193="",0,IFERROR(INDEX(Departments!$B$5:$B$54,MATCH($C1193,Departments!$A$5:$A$54,0)),0))</f>
        <v/>
      </c>
      <c r="AA1193" s="41">
        <f>N($L1193)*$Y1193</f>
        <v/>
      </c>
      <c r="AB1193" s="41">
        <f>N($M1193)*$Y1193</f>
        <v/>
      </c>
      <c r="AC1193" s="41">
        <f>$AA1193*$Z1193</f>
        <v/>
      </c>
      <c r="AD1193" s="41">
        <f>$AA1193*BonusMonths/12</f>
        <v/>
      </c>
      <c r="AE1193" s="41">
        <f>($AA1193+SI_Gross*$AB1193)*IF($Q1193=1,SI_O,SI_E)</f>
        <v/>
      </c>
      <c r="AF1193" s="41">
        <f>IF($Q1193=1,0,$AA1193*EOSB)</f>
        <v/>
      </c>
      <c r="AG1193" s="41">
        <f>$AN1193*$W1193</f>
        <v/>
      </c>
      <c r="AH1193" s="41">
        <f>SUM($AA1193:$AG1193)</f>
        <v/>
      </c>
      <c r="AI1193" s="41">
        <f>12*($AM1193+$AN1193)</f>
        <v/>
      </c>
      <c r="AJ1193" s="41">
        <f>$AM1193*((IncMonth-1)+(13-IncMonth)*(1+$X1193))+12*$AN1193</f>
        <v/>
      </c>
      <c r="AK1193" s="41">
        <f>IF($R1193=1,N($L1193)+N($M1193),0)</f>
        <v/>
      </c>
      <c r="AL1193">
        <f>IF($C1193="","",IF(N($L1193)&lt;=0,"Basic salary missing",IF(ISNA(MATCH($C1193,Departments!$A$5:$A$54,0)),"Department not on Departments sheet",IF(AND($I1193&lt;&gt;"",NOT(ISNUMBER($I1193))),"Date of birth is text, not a date",IF(AND($K1193&lt;&gt;"",NOT(ISNUMBER($K1193))),"Contract end is text, not a date","")))))</f>
        <v/>
      </c>
      <c r="AM1193" s="41">
        <f>IF($R1193=0,0,N($L1193)*(1+$Z1193+BonusMonths/12+IF($Q1193=1,0,EOSB))+N($M1193)+(N($L1193)+SI_Gross*N($M1193))*IF($Q1193=1,SI_O,SI_E))</f>
        <v/>
      </c>
      <c r="AN1193" s="41">
        <f>IF($R1193=0,0,(IF($Q1193=1,MedO,MedE+Ticket)+Training)/12)</f>
        <v/>
      </c>
    </row>
    <row r="1194">
      <c r="I1194" s="35" t="n"/>
      <c r="J1194" s="35" t="n"/>
      <c r="K1194" s="35" t="n"/>
      <c r="L1194" s="36" t="n"/>
      <c r="M1194" s="36" t="n"/>
      <c r="P1194" s="37" t="n"/>
      <c r="Q1194" s="38">
        <f>IF($C1194="",0,IF(OR(LOWER(TRIM($G1194))="omani",LOWER(TRIM($G1194))="oman",LOWER(TRIM($G1194))="om",LOWER(TRIM($G1194))="local"),1,0))</f>
        <v/>
      </c>
      <c r="R1194" s="38">
        <f>IF($C1194="",0,IF(OR(ISNUMBER(SEARCH("resign",$N1194)),ISNUMBER(SEARCH("terminat",$N1194)),ISNUMBER(SEARCH("inactive",$N1194)),ISNUMBER(SEARCH("vacan",$N1194)),ISNUMBER(SEARCH("deceased",$N1194)),ISNUMBER(SEARCH("separated",$N1194))),0,1))</f>
        <v/>
      </c>
      <c r="S1194">
        <f>IF(OR($R1194=0,NOT(ISNUMBER($I1194))),"",IFERROR(DATEDIF($I1194,DATE(FY,1,1),"y"),""))</f>
        <v/>
      </c>
      <c r="T1194">
        <f>IF(OR($R1194=0,NOT(ISNUMBER($J1194))),"",IFERROR(DATEDIF($J1194,DATE(FY,1,1),"y"),0))</f>
        <v/>
      </c>
      <c r="U1194" s="38">
        <f>IF(OR($R1194=0,NOT(ISNUMBER($I1194))),0,IF(YEAR($I1194)+IF($Q1194=1,RetAgeO,RetAgeE)=FY,MONTH($I1194),IF(YEAR($I1194)+IF($Q1194=1,RetAgeO,RetAgeE)&lt;FY,1,0)))</f>
        <v/>
      </c>
      <c r="V1194" s="38">
        <f>IF(OR($R1194=0,NOT(ISNUMBER($K1194))),0,IF(YEAR($K1194)=FY,MONTH($K1194),IF(YEAR($K1194)&lt;FY,1,0)))</f>
        <v/>
      </c>
      <c r="W1194" s="38">
        <f>IF($R1194=0,0,MIN(12,IF(AND(ISNUMBER($O1194),$O1194&gt;=1,$O1194&lt;=12),INT($O1194),12),IF(AND(RetireExit="Yes",$U1194&gt;0),$U1194,12),IF(AND(ContractExit="Yes",$V1194&gt;0),$V1194,12)))</f>
        <v/>
      </c>
      <c r="X1194" s="37">
        <f>IF(ISNUMBER($P1194),$P1194,IncPct)</f>
        <v/>
      </c>
      <c r="Y1194" s="39">
        <f>IF($W1194=0,0,MAX(0,MIN($W1194,IncMonth-1))+MAX(0,$W1194-IncMonth+1)*(1+$X1194))</f>
        <v/>
      </c>
      <c r="Z1194" s="40">
        <f>IF($C1194="",0,IFERROR(INDEX(Departments!$B$5:$B$54,MATCH($C1194,Departments!$A$5:$A$54,0)),0))</f>
        <v/>
      </c>
      <c r="AA1194" s="41">
        <f>N($L1194)*$Y1194</f>
        <v/>
      </c>
      <c r="AB1194" s="41">
        <f>N($M1194)*$Y1194</f>
        <v/>
      </c>
      <c r="AC1194" s="41">
        <f>$AA1194*$Z1194</f>
        <v/>
      </c>
      <c r="AD1194" s="41">
        <f>$AA1194*BonusMonths/12</f>
        <v/>
      </c>
      <c r="AE1194" s="41">
        <f>($AA1194+SI_Gross*$AB1194)*IF($Q1194=1,SI_O,SI_E)</f>
        <v/>
      </c>
      <c r="AF1194" s="41">
        <f>IF($Q1194=1,0,$AA1194*EOSB)</f>
        <v/>
      </c>
      <c r="AG1194" s="41">
        <f>$AN1194*$W1194</f>
        <v/>
      </c>
      <c r="AH1194" s="41">
        <f>SUM($AA1194:$AG1194)</f>
        <v/>
      </c>
      <c r="AI1194" s="41">
        <f>12*($AM1194+$AN1194)</f>
        <v/>
      </c>
      <c r="AJ1194" s="41">
        <f>$AM1194*((IncMonth-1)+(13-IncMonth)*(1+$X1194))+12*$AN1194</f>
        <v/>
      </c>
      <c r="AK1194" s="41">
        <f>IF($R1194=1,N($L1194)+N($M1194),0)</f>
        <v/>
      </c>
      <c r="AL1194">
        <f>IF($C1194="","",IF(N($L1194)&lt;=0,"Basic salary missing",IF(ISNA(MATCH($C1194,Departments!$A$5:$A$54,0)),"Department not on Departments sheet",IF(AND($I1194&lt;&gt;"",NOT(ISNUMBER($I1194))),"Date of birth is text, not a date",IF(AND($K1194&lt;&gt;"",NOT(ISNUMBER($K1194))),"Contract end is text, not a date","")))))</f>
        <v/>
      </c>
      <c r="AM1194" s="41">
        <f>IF($R1194=0,0,N($L1194)*(1+$Z1194+BonusMonths/12+IF($Q1194=1,0,EOSB))+N($M1194)+(N($L1194)+SI_Gross*N($M1194))*IF($Q1194=1,SI_O,SI_E))</f>
        <v/>
      </c>
      <c r="AN1194" s="41">
        <f>IF($R1194=0,0,(IF($Q1194=1,MedO,MedE+Ticket)+Training)/12)</f>
        <v/>
      </c>
    </row>
    <row r="1195">
      <c r="I1195" s="35" t="n"/>
      <c r="J1195" s="35" t="n"/>
      <c r="K1195" s="35" t="n"/>
      <c r="L1195" s="36" t="n"/>
      <c r="M1195" s="36" t="n"/>
      <c r="P1195" s="37" t="n"/>
      <c r="Q1195" s="38">
        <f>IF($C1195="",0,IF(OR(LOWER(TRIM($G1195))="omani",LOWER(TRIM($G1195))="oman",LOWER(TRIM($G1195))="om",LOWER(TRIM($G1195))="local"),1,0))</f>
        <v/>
      </c>
      <c r="R1195" s="38">
        <f>IF($C1195="",0,IF(OR(ISNUMBER(SEARCH("resign",$N1195)),ISNUMBER(SEARCH("terminat",$N1195)),ISNUMBER(SEARCH("inactive",$N1195)),ISNUMBER(SEARCH("vacan",$N1195)),ISNUMBER(SEARCH("deceased",$N1195)),ISNUMBER(SEARCH("separated",$N1195))),0,1))</f>
        <v/>
      </c>
      <c r="S1195">
        <f>IF(OR($R1195=0,NOT(ISNUMBER($I1195))),"",IFERROR(DATEDIF($I1195,DATE(FY,1,1),"y"),""))</f>
        <v/>
      </c>
      <c r="T1195">
        <f>IF(OR($R1195=0,NOT(ISNUMBER($J1195))),"",IFERROR(DATEDIF($J1195,DATE(FY,1,1),"y"),0))</f>
        <v/>
      </c>
      <c r="U1195" s="38">
        <f>IF(OR($R1195=0,NOT(ISNUMBER($I1195))),0,IF(YEAR($I1195)+IF($Q1195=1,RetAgeO,RetAgeE)=FY,MONTH($I1195),IF(YEAR($I1195)+IF($Q1195=1,RetAgeO,RetAgeE)&lt;FY,1,0)))</f>
        <v/>
      </c>
      <c r="V1195" s="38">
        <f>IF(OR($R1195=0,NOT(ISNUMBER($K1195))),0,IF(YEAR($K1195)=FY,MONTH($K1195),IF(YEAR($K1195)&lt;FY,1,0)))</f>
        <v/>
      </c>
      <c r="W1195" s="38">
        <f>IF($R1195=0,0,MIN(12,IF(AND(ISNUMBER($O1195),$O1195&gt;=1,$O1195&lt;=12),INT($O1195),12),IF(AND(RetireExit="Yes",$U1195&gt;0),$U1195,12),IF(AND(ContractExit="Yes",$V1195&gt;0),$V1195,12)))</f>
        <v/>
      </c>
      <c r="X1195" s="37">
        <f>IF(ISNUMBER($P1195),$P1195,IncPct)</f>
        <v/>
      </c>
      <c r="Y1195" s="39">
        <f>IF($W1195=0,0,MAX(0,MIN($W1195,IncMonth-1))+MAX(0,$W1195-IncMonth+1)*(1+$X1195))</f>
        <v/>
      </c>
      <c r="Z1195" s="40">
        <f>IF($C1195="",0,IFERROR(INDEX(Departments!$B$5:$B$54,MATCH($C1195,Departments!$A$5:$A$54,0)),0))</f>
        <v/>
      </c>
      <c r="AA1195" s="41">
        <f>N($L1195)*$Y1195</f>
        <v/>
      </c>
      <c r="AB1195" s="41">
        <f>N($M1195)*$Y1195</f>
        <v/>
      </c>
      <c r="AC1195" s="41">
        <f>$AA1195*$Z1195</f>
        <v/>
      </c>
      <c r="AD1195" s="41">
        <f>$AA1195*BonusMonths/12</f>
        <v/>
      </c>
      <c r="AE1195" s="41">
        <f>($AA1195+SI_Gross*$AB1195)*IF($Q1195=1,SI_O,SI_E)</f>
        <v/>
      </c>
      <c r="AF1195" s="41">
        <f>IF($Q1195=1,0,$AA1195*EOSB)</f>
        <v/>
      </c>
      <c r="AG1195" s="41">
        <f>$AN1195*$W1195</f>
        <v/>
      </c>
      <c r="AH1195" s="41">
        <f>SUM($AA1195:$AG1195)</f>
        <v/>
      </c>
      <c r="AI1195" s="41">
        <f>12*($AM1195+$AN1195)</f>
        <v/>
      </c>
      <c r="AJ1195" s="41">
        <f>$AM1195*((IncMonth-1)+(13-IncMonth)*(1+$X1195))+12*$AN1195</f>
        <v/>
      </c>
      <c r="AK1195" s="41">
        <f>IF($R1195=1,N($L1195)+N($M1195),0)</f>
        <v/>
      </c>
      <c r="AL1195">
        <f>IF($C1195="","",IF(N($L1195)&lt;=0,"Basic salary missing",IF(ISNA(MATCH($C1195,Departments!$A$5:$A$54,0)),"Department not on Departments sheet",IF(AND($I1195&lt;&gt;"",NOT(ISNUMBER($I1195))),"Date of birth is text, not a date",IF(AND($K1195&lt;&gt;"",NOT(ISNUMBER($K1195))),"Contract end is text, not a date","")))))</f>
        <v/>
      </c>
      <c r="AM1195" s="41">
        <f>IF($R1195=0,0,N($L1195)*(1+$Z1195+BonusMonths/12+IF($Q1195=1,0,EOSB))+N($M1195)+(N($L1195)+SI_Gross*N($M1195))*IF($Q1195=1,SI_O,SI_E))</f>
        <v/>
      </c>
      <c r="AN1195" s="41">
        <f>IF($R1195=0,0,(IF($Q1195=1,MedO,MedE+Ticket)+Training)/12)</f>
        <v/>
      </c>
    </row>
    <row r="1196">
      <c r="I1196" s="35" t="n"/>
      <c r="J1196" s="35" t="n"/>
      <c r="K1196" s="35" t="n"/>
      <c r="L1196" s="36" t="n"/>
      <c r="M1196" s="36" t="n"/>
      <c r="P1196" s="37" t="n"/>
      <c r="Q1196" s="38">
        <f>IF($C1196="",0,IF(OR(LOWER(TRIM($G1196))="omani",LOWER(TRIM($G1196))="oman",LOWER(TRIM($G1196))="om",LOWER(TRIM($G1196))="local"),1,0))</f>
        <v/>
      </c>
      <c r="R1196" s="38">
        <f>IF($C1196="",0,IF(OR(ISNUMBER(SEARCH("resign",$N1196)),ISNUMBER(SEARCH("terminat",$N1196)),ISNUMBER(SEARCH("inactive",$N1196)),ISNUMBER(SEARCH("vacan",$N1196)),ISNUMBER(SEARCH("deceased",$N1196)),ISNUMBER(SEARCH("separated",$N1196))),0,1))</f>
        <v/>
      </c>
      <c r="S1196">
        <f>IF(OR($R1196=0,NOT(ISNUMBER($I1196))),"",IFERROR(DATEDIF($I1196,DATE(FY,1,1),"y"),""))</f>
        <v/>
      </c>
      <c r="T1196">
        <f>IF(OR($R1196=0,NOT(ISNUMBER($J1196))),"",IFERROR(DATEDIF($J1196,DATE(FY,1,1),"y"),0))</f>
        <v/>
      </c>
      <c r="U1196" s="38">
        <f>IF(OR($R1196=0,NOT(ISNUMBER($I1196))),0,IF(YEAR($I1196)+IF($Q1196=1,RetAgeO,RetAgeE)=FY,MONTH($I1196),IF(YEAR($I1196)+IF($Q1196=1,RetAgeO,RetAgeE)&lt;FY,1,0)))</f>
        <v/>
      </c>
      <c r="V1196" s="38">
        <f>IF(OR($R1196=0,NOT(ISNUMBER($K1196))),0,IF(YEAR($K1196)=FY,MONTH($K1196),IF(YEAR($K1196)&lt;FY,1,0)))</f>
        <v/>
      </c>
      <c r="W1196" s="38">
        <f>IF($R1196=0,0,MIN(12,IF(AND(ISNUMBER($O1196),$O1196&gt;=1,$O1196&lt;=12),INT($O1196),12),IF(AND(RetireExit="Yes",$U1196&gt;0),$U1196,12),IF(AND(ContractExit="Yes",$V1196&gt;0),$V1196,12)))</f>
        <v/>
      </c>
      <c r="X1196" s="37">
        <f>IF(ISNUMBER($P1196),$P1196,IncPct)</f>
        <v/>
      </c>
      <c r="Y1196" s="39">
        <f>IF($W1196=0,0,MAX(0,MIN($W1196,IncMonth-1))+MAX(0,$W1196-IncMonth+1)*(1+$X1196))</f>
        <v/>
      </c>
      <c r="Z1196" s="40">
        <f>IF($C1196="",0,IFERROR(INDEX(Departments!$B$5:$B$54,MATCH($C1196,Departments!$A$5:$A$54,0)),0))</f>
        <v/>
      </c>
      <c r="AA1196" s="41">
        <f>N($L1196)*$Y1196</f>
        <v/>
      </c>
      <c r="AB1196" s="41">
        <f>N($M1196)*$Y1196</f>
        <v/>
      </c>
      <c r="AC1196" s="41">
        <f>$AA1196*$Z1196</f>
        <v/>
      </c>
      <c r="AD1196" s="41">
        <f>$AA1196*BonusMonths/12</f>
        <v/>
      </c>
      <c r="AE1196" s="41">
        <f>($AA1196+SI_Gross*$AB1196)*IF($Q1196=1,SI_O,SI_E)</f>
        <v/>
      </c>
      <c r="AF1196" s="41">
        <f>IF($Q1196=1,0,$AA1196*EOSB)</f>
        <v/>
      </c>
      <c r="AG1196" s="41">
        <f>$AN1196*$W1196</f>
        <v/>
      </c>
      <c r="AH1196" s="41">
        <f>SUM($AA1196:$AG1196)</f>
        <v/>
      </c>
      <c r="AI1196" s="41">
        <f>12*($AM1196+$AN1196)</f>
        <v/>
      </c>
      <c r="AJ1196" s="41">
        <f>$AM1196*((IncMonth-1)+(13-IncMonth)*(1+$X1196))+12*$AN1196</f>
        <v/>
      </c>
      <c r="AK1196" s="41">
        <f>IF($R1196=1,N($L1196)+N($M1196),0)</f>
        <v/>
      </c>
      <c r="AL1196">
        <f>IF($C1196="","",IF(N($L1196)&lt;=0,"Basic salary missing",IF(ISNA(MATCH($C1196,Departments!$A$5:$A$54,0)),"Department not on Departments sheet",IF(AND($I1196&lt;&gt;"",NOT(ISNUMBER($I1196))),"Date of birth is text, not a date",IF(AND($K1196&lt;&gt;"",NOT(ISNUMBER($K1196))),"Contract end is text, not a date","")))))</f>
        <v/>
      </c>
      <c r="AM1196" s="41">
        <f>IF($R1196=0,0,N($L1196)*(1+$Z1196+BonusMonths/12+IF($Q1196=1,0,EOSB))+N($M1196)+(N($L1196)+SI_Gross*N($M1196))*IF($Q1196=1,SI_O,SI_E))</f>
        <v/>
      </c>
      <c r="AN1196" s="41">
        <f>IF($R1196=0,0,(IF($Q1196=1,MedO,MedE+Ticket)+Training)/12)</f>
        <v/>
      </c>
    </row>
    <row r="1197">
      <c r="I1197" s="35" t="n"/>
      <c r="J1197" s="35" t="n"/>
      <c r="K1197" s="35" t="n"/>
      <c r="L1197" s="36" t="n"/>
      <c r="M1197" s="36" t="n"/>
      <c r="P1197" s="37" t="n"/>
      <c r="Q1197" s="38">
        <f>IF($C1197="",0,IF(OR(LOWER(TRIM($G1197))="omani",LOWER(TRIM($G1197))="oman",LOWER(TRIM($G1197))="om",LOWER(TRIM($G1197))="local"),1,0))</f>
        <v/>
      </c>
      <c r="R1197" s="38">
        <f>IF($C1197="",0,IF(OR(ISNUMBER(SEARCH("resign",$N1197)),ISNUMBER(SEARCH("terminat",$N1197)),ISNUMBER(SEARCH("inactive",$N1197)),ISNUMBER(SEARCH("vacan",$N1197)),ISNUMBER(SEARCH("deceased",$N1197)),ISNUMBER(SEARCH("separated",$N1197))),0,1))</f>
        <v/>
      </c>
      <c r="S1197">
        <f>IF(OR($R1197=0,NOT(ISNUMBER($I1197))),"",IFERROR(DATEDIF($I1197,DATE(FY,1,1),"y"),""))</f>
        <v/>
      </c>
      <c r="T1197">
        <f>IF(OR($R1197=0,NOT(ISNUMBER($J1197))),"",IFERROR(DATEDIF($J1197,DATE(FY,1,1),"y"),0))</f>
        <v/>
      </c>
      <c r="U1197" s="38">
        <f>IF(OR($R1197=0,NOT(ISNUMBER($I1197))),0,IF(YEAR($I1197)+IF($Q1197=1,RetAgeO,RetAgeE)=FY,MONTH($I1197),IF(YEAR($I1197)+IF($Q1197=1,RetAgeO,RetAgeE)&lt;FY,1,0)))</f>
        <v/>
      </c>
      <c r="V1197" s="38">
        <f>IF(OR($R1197=0,NOT(ISNUMBER($K1197))),0,IF(YEAR($K1197)=FY,MONTH($K1197),IF(YEAR($K1197)&lt;FY,1,0)))</f>
        <v/>
      </c>
      <c r="W1197" s="38">
        <f>IF($R1197=0,0,MIN(12,IF(AND(ISNUMBER($O1197),$O1197&gt;=1,$O1197&lt;=12),INT($O1197),12),IF(AND(RetireExit="Yes",$U1197&gt;0),$U1197,12),IF(AND(ContractExit="Yes",$V1197&gt;0),$V1197,12)))</f>
        <v/>
      </c>
      <c r="X1197" s="37">
        <f>IF(ISNUMBER($P1197),$P1197,IncPct)</f>
        <v/>
      </c>
      <c r="Y1197" s="39">
        <f>IF($W1197=0,0,MAX(0,MIN($W1197,IncMonth-1))+MAX(0,$W1197-IncMonth+1)*(1+$X1197))</f>
        <v/>
      </c>
      <c r="Z1197" s="40">
        <f>IF($C1197="",0,IFERROR(INDEX(Departments!$B$5:$B$54,MATCH($C1197,Departments!$A$5:$A$54,0)),0))</f>
        <v/>
      </c>
      <c r="AA1197" s="41">
        <f>N($L1197)*$Y1197</f>
        <v/>
      </c>
      <c r="AB1197" s="41">
        <f>N($M1197)*$Y1197</f>
        <v/>
      </c>
      <c r="AC1197" s="41">
        <f>$AA1197*$Z1197</f>
        <v/>
      </c>
      <c r="AD1197" s="41">
        <f>$AA1197*BonusMonths/12</f>
        <v/>
      </c>
      <c r="AE1197" s="41">
        <f>($AA1197+SI_Gross*$AB1197)*IF($Q1197=1,SI_O,SI_E)</f>
        <v/>
      </c>
      <c r="AF1197" s="41">
        <f>IF($Q1197=1,0,$AA1197*EOSB)</f>
        <v/>
      </c>
      <c r="AG1197" s="41">
        <f>$AN1197*$W1197</f>
        <v/>
      </c>
      <c r="AH1197" s="41">
        <f>SUM($AA1197:$AG1197)</f>
        <v/>
      </c>
      <c r="AI1197" s="41">
        <f>12*($AM1197+$AN1197)</f>
        <v/>
      </c>
      <c r="AJ1197" s="41">
        <f>$AM1197*((IncMonth-1)+(13-IncMonth)*(1+$X1197))+12*$AN1197</f>
        <v/>
      </c>
      <c r="AK1197" s="41">
        <f>IF($R1197=1,N($L1197)+N($M1197),0)</f>
        <v/>
      </c>
      <c r="AL1197">
        <f>IF($C1197="","",IF(N($L1197)&lt;=0,"Basic salary missing",IF(ISNA(MATCH($C1197,Departments!$A$5:$A$54,0)),"Department not on Departments sheet",IF(AND($I1197&lt;&gt;"",NOT(ISNUMBER($I1197))),"Date of birth is text, not a date",IF(AND($K1197&lt;&gt;"",NOT(ISNUMBER($K1197))),"Contract end is text, not a date","")))))</f>
        <v/>
      </c>
      <c r="AM1197" s="41">
        <f>IF($R1197=0,0,N($L1197)*(1+$Z1197+BonusMonths/12+IF($Q1197=1,0,EOSB))+N($M1197)+(N($L1197)+SI_Gross*N($M1197))*IF($Q1197=1,SI_O,SI_E))</f>
        <v/>
      </c>
      <c r="AN1197" s="41">
        <f>IF($R1197=0,0,(IF($Q1197=1,MedO,MedE+Ticket)+Training)/12)</f>
        <v/>
      </c>
    </row>
    <row r="1198">
      <c r="I1198" s="35" t="n"/>
      <c r="J1198" s="35" t="n"/>
      <c r="K1198" s="35" t="n"/>
      <c r="L1198" s="36" t="n"/>
      <c r="M1198" s="36" t="n"/>
      <c r="P1198" s="37" t="n"/>
      <c r="Q1198" s="38">
        <f>IF($C1198="",0,IF(OR(LOWER(TRIM($G1198))="omani",LOWER(TRIM($G1198))="oman",LOWER(TRIM($G1198))="om",LOWER(TRIM($G1198))="local"),1,0))</f>
        <v/>
      </c>
      <c r="R1198" s="38">
        <f>IF($C1198="",0,IF(OR(ISNUMBER(SEARCH("resign",$N1198)),ISNUMBER(SEARCH("terminat",$N1198)),ISNUMBER(SEARCH("inactive",$N1198)),ISNUMBER(SEARCH("vacan",$N1198)),ISNUMBER(SEARCH("deceased",$N1198)),ISNUMBER(SEARCH("separated",$N1198))),0,1))</f>
        <v/>
      </c>
      <c r="S1198">
        <f>IF(OR($R1198=0,NOT(ISNUMBER($I1198))),"",IFERROR(DATEDIF($I1198,DATE(FY,1,1),"y"),""))</f>
        <v/>
      </c>
      <c r="T1198">
        <f>IF(OR($R1198=0,NOT(ISNUMBER($J1198))),"",IFERROR(DATEDIF($J1198,DATE(FY,1,1),"y"),0))</f>
        <v/>
      </c>
      <c r="U1198" s="38">
        <f>IF(OR($R1198=0,NOT(ISNUMBER($I1198))),0,IF(YEAR($I1198)+IF($Q1198=1,RetAgeO,RetAgeE)=FY,MONTH($I1198),IF(YEAR($I1198)+IF($Q1198=1,RetAgeO,RetAgeE)&lt;FY,1,0)))</f>
        <v/>
      </c>
      <c r="V1198" s="38">
        <f>IF(OR($R1198=0,NOT(ISNUMBER($K1198))),0,IF(YEAR($K1198)=FY,MONTH($K1198),IF(YEAR($K1198)&lt;FY,1,0)))</f>
        <v/>
      </c>
      <c r="W1198" s="38">
        <f>IF($R1198=0,0,MIN(12,IF(AND(ISNUMBER($O1198),$O1198&gt;=1,$O1198&lt;=12),INT($O1198),12),IF(AND(RetireExit="Yes",$U1198&gt;0),$U1198,12),IF(AND(ContractExit="Yes",$V1198&gt;0),$V1198,12)))</f>
        <v/>
      </c>
      <c r="X1198" s="37">
        <f>IF(ISNUMBER($P1198),$P1198,IncPct)</f>
        <v/>
      </c>
      <c r="Y1198" s="39">
        <f>IF($W1198=0,0,MAX(0,MIN($W1198,IncMonth-1))+MAX(0,$W1198-IncMonth+1)*(1+$X1198))</f>
        <v/>
      </c>
      <c r="Z1198" s="40">
        <f>IF($C1198="",0,IFERROR(INDEX(Departments!$B$5:$B$54,MATCH($C1198,Departments!$A$5:$A$54,0)),0))</f>
        <v/>
      </c>
      <c r="AA1198" s="41">
        <f>N($L1198)*$Y1198</f>
        <v/>
      </c>
      <c r="AB1198" s="41">
        <f>N($M1198)*$Y1198</f>
        <v/>
      </c>
      <c r="AC1198" s="41">
        <f>$AA1198*$Z1198</f>
        <v/>
      </c>
      <c r="AD1198" s="41">
        <f>$AA1198*BonusMonths/12</f>
        <v/>
      </c>
      <c r="AE1198" s="41">
        <f>($AA1198+SI_Gross*$AB1198)*IF($Q1198=1,SI_O,SI_E)</f>
        <v/>
      </c>
      <c r="AF1198" s="41">
        <f>IF($Q1198=1,0,$AA1198*EOSB)</f>
        <v/>
      </c>
      <c r="AG1198" s="41">
        <f>$AN1198*$W1198</f>
        <v/>
      </c>
      <c r="AH1198" s="41">
        <f>SUM($AA1198:$AG1198)</f>
        <v/>
      </c>
      <c r="AI1198" s="41">
        <f>12*($AM1198+$AN1198)</f>
        <v/>
      </c>
      <c r="AJ1198" s="41">
        <f>$AM1198*((IncMonth-1)+(13-IncMonth)*(1+$X1198))+12*$AN1198</f>
        <v/>
      </c>
      <c r="AK1198" s="41">
        <f>IF($R1198=1,N($L1198)+N($M1198),0)</f>
        <v/>
      </c>
      <c r="AL1198">
        <f>IF($C1198="","",IF(N($L1198)&lt;=0,"Basic salary missing",IF(ISNA(MATCH($C1198,Departments!$A$5:$A$54,0)),"Department not on Departments sheet",IF(AND($I1198&lt;&gt;"",NOT(ISNUMBER($I1198))),"Date of birth is text, not a date",IF(AND($K1198&lt;&gt;"",NOT(ISNUMBER($K1198))),"Contract end is text, not a date","")))))</f>
        <v/>
      </c>
      <c r="AM1198" s="41">
        <f>IF($R1198=0,0,N($L1198)*(1+$Z1198+BonusMonths/12+IF($Q1198=1,0,EOSB))+N($M1198)+(N($L1198)+SI_Gross*N($M1198))*IF($Q1198=1,SI_O,SI_E))</f>
        <v/>
      </c>
      <c r="AN1198" s="41">
        <f>IF($R1198=0,0,(IF($Q1198=1,MedO,MedE+Ticket)+Training)/12)</f>
        <v/>
      </c>
    </row>
    <row r="1199">
      <c r="I1199" s="35" t="n"/>
      <c r="J1199" s="35" t="n"/>
      <c r="K1199" s="35" t="n"/>
      <c r="L1199" s="36" t="n"/>
      <c r="M1199" s="36" t="n"/>
      <c r="P1199" s="37" t="n"/>
      <c r="Q1199" s="38">
        <f>IF($C1199="",0,IF(OR(LOWER(TRIM($G1199))="omani",LOWER(TRIM($G1199))="oman",LOWER(TRIM($G1199))="om",LOWER(TRIM($G1199))="local"),1,0))</f>
        <v/>
      </c>
      <c r="R1199" s="38">
        <f>IF($C1199="",0,IF(OR(ISNUMBER(SEARCH("resign",$N1199)),ISNUMBER(SEARCH("terminat",$N1199)),ISNUMBER(SEARCH("inactive",$N1199)),ISNUMBER(SEARCH("vacan",$N1199)),ISNUMBER(SEARCH("deceased",$N1199)),ISNUMBER(SEARCH("separated",$N1199))),0,1))</f>
        <v/>
      </c>
      <c r="S1199">
        <f>IF(OR($R1199=0,NOT(ISNUMBER($I1199))),"",IFERROR(DATEDIF($I1199,DATE(FY,1,1),"y"),""))</f>
        <v/>
      </c>
      <c r="T1199">
        <f>IF(OR($R1199=0,NOT(ISNUMBER($J1199))),"",IFERROR(DATEDIF($J1199,DATE(FY,1,1),"y"),0))</f>
        <v/>
      </c>
      <c r="U1199" s="38">
        <f>IF(OR($R1199=0,NOT(ISNUMBER($I1199))),0,IF(YEAR($I1199)+IF($Q1199=1,RetAgeO,RetAgeE)=FY,MONTH($I1199),IF(YEAR($I1199)+IF($Q1199=1,RetAgeO,RetAgeE)&lt;FY,1,0)))</f>
        <v/>
      </c>
      <c r="V1199" s="38">
        <f>IF(OR($R1199=0,NOT(ISNUMBER($K1199))),0,IF(YEAR($K1199)=FY,MONTH($K1199),IF(YEAR($K1199)&lt;FY,1,0)))</f>
        <v/>
      </c>
      <c r="W1199" s="38">
        <f>IF($R1199=0,0,MIN(12,IF(AND(ISNUMBER($O1199),$O1199&gt;=1,$O1199&lt;=12),INT($O1199),12),IF(AND(RetireExit="Yes",$U1199&gt;0),$U1199,12),IF(AND(ContractExit="Yes",$V1199&gt;0),$V1199,12)))</f>
        <v/>
      </c>
      <c r="X1199" s="37">
        <f>IF(ISNUMBER($P1199),$P1199,IncPct)</f>
        <v/>
      </c>
      <c r="Y1199" s="39">
        <f>IF($W1199=0,0,MAX(0,MIN($W1199,IncMonth-1))+MAX(0,$W1199-IncMonth+1)*(1+$X1199))</f>
        <v/>
      </c>
      <c r="Z1199" s="40">
        <f>IF($C1199="",0,IFERROR(INDEX(Departments!$B$5:$B$54,MATCH($C1199,Departments!$A$5:$A$54,0)),0))</f>
        <v/>
      </c>
      <c r="AA1199" s="41">
        <f>N($L1199)*$Y1199</f>
        <v/>
      </c>
      <c r="AB1199" s="41">
        <f>N($M1199)*$Y1199</f>
        <v/>
      </c>
      <c r="AC1199" s="41">
        <f>$AA1199*$Z1199</f>
        <v/>
      </c>
      <c r="AD1199" s="41">
        <f>$AA1199*BonusMonths/12</f>
        <v/>
      </c>
      <c r="AE1199" s="41">
        <f>($AA1199+SI_Gross*$AB1199)*IF($Q1199=1,SI_O,SI_E)</f>
        <v/>
      </c>
      <c r="AF1199" s="41">
        <f>IF($Q1199=1,0,$AA1199*EOSB)</f>
        <v/>
      </c>
      <c r="AG1199" s="41">
        <f>$AN1199*$W1199</f>
        <v/>
      </c>
      <c r="AH1199" s="41">
        <f>SUM($AA1199:$AG1199)</f>
        <v/>
      </c>
      <c r="AI1199" s="41">
        <f>12*($AM1199+$AN1199)</f>
        <v/>
      </c>
      <c r="AJ1199" s="41">
        <f>$AM1199*((IncMonth-1)+(13-IncMonth)*(1+$X1199))+12*$AN1199</f>
        <v/>
      </c>
      <c r="AK1199" s="41">
        <f>IF($R1199=1,N($L1199)+N($M1199),0)</f>
        <v/>
      </c>
      <c r="AL1199">
        <f>IF($C1199="","",IF(N($L1199)&lt;=0,"Basic salary missing",IF(ISNA(MATCH($C1199,Departments!$A$5:$A$54,0)),"Department not on Departments sheet",IF(AND($I1199&lt;&gt;"",NOT(ISNUMBER($I1199))),"Date of birth is text, not a date",IF(AND($K1199&lt;&gt;"",NOT(ISNUMBER($K1199))),"Contract end is text, not a date","")))))</f>
        <v/>
      </c>
      <c r="AM1199" s="41">
        <f>IF($R1199=0,0,N($L1199)*(1+$Z1199+BonusMonths/12+IF($Q1199=1,0,EOSB))+N($M1199)+(N($L1199)+SI_Gross*N($M1199))*IF($Q1199=1,SI_O,SI_E))</f>
        <v/>
      </c>
      <c r="AN1199" s="41">
        <f>IF($R1199=0,0,(IF($Q1199=1,MedO,MedE+Ticket)+Training)/12)</f>
        <v/>
      </c>
    </row>
    <row r="1200">
      <c r="I1200" s="35" t="n"/>
      <c r="J1200" s="35" t="n"/>
      <c r="K1200" s="35" t="n"/>
      <c r="L1200" s="36" t="n"/>
      <c r="M1200" s="36" t="n"/>
      <c r="P1200" s="37" t="n"/>
      <c r="Q1200" s="38">
        <f>IF($C1200="",0,IF(OR(LOWER(TRIM($G1200))="omani",LOWER(TRIM($G1200))="oman",LOWER(TRIM($G1200))="om",LOWER(TRIM($G1200))="local"),1,0))</f>
        <v/>
      </c>
      <c r="R1200" s="38">
        <f>IF($C1200="",0,IF(OR(ISNUMBER(SEARCH("resign",$N1200)),ISNUMBER(SEARCH("terminat",$N1200)),ISNUMBER(SEARCH("inactive",$N1200)),ISNUMBER(SEARCH("vacan",$N1200)),ISNUMBER(SEARCH("deceased",$N1200)),ISNUMBER(SEARCH("separated",$N1200))),0,1))</f>
        <v/>
      </c>
      <c r="S1200">
        <f>IF(OR($R1200=0,NOT(ISNUMBER($I1200))),"",IFERROR(DATEDIF($I1200,DATE(FY,1,1),"y"),""))</f>
        <v/>
      </c>
      <c r="T1200">
        <f>IF(OR($R1200=0,NOT(ISNUMBER($J1200))),"",IFERROR(DATEDIF($J1200,DATE(FY,1,1),"y"),0))</f>
        <v/>
      </c>
      <c r="U1200" s="38">
        <f>IF(OR($R1200=0,NOT(ISNUMBER($I1200))),0,IF(YEAR($I1200)+IF($Q1200=1,RetAgeO,RetAgeE)=FY,MONTH($I1200),IF(YEAR($I1200)+IF($Q1200=1,RetAgeO,RetAgeE)&lt;FY,1,0)))</f>
        <v/>
      </c>
      <c r="V1200" s="38">
        <f>IF(OR($R1200=0,NOT(ISNUMBER($K1200))),0,IF(YEAR($K1200)=FY,MONTH($K1200),IF(YEAR($K1200)&lt;FY,1,0)))</f>
        <v/>
      </c>
      <c r="W1200" s="38">
        <f>IF($R1200=0,0,MIN(12,IF(AND(ISNUMBER($O1200),$O1200&gt;=1,$O1200&lt;=12),INT($O1200),12),IF(AND(RetireExit="Yes",$U1200&gt;0),$U1200,12),IF(AND(ContractExit="Yes",$V1200&gt;0),$V1200,12)))</f>
        <v/>
      </c>
      <c r="X1200" s="37">
        <f>IF(ISNUMBER($P1200),$P1200,IncPct)</f>
        <v/>
      </c>
      <c r="Y1200" s="39">
        <f>IF($W1200=0,0,MAX(0,MIN($W1200,IncMonth-1))+MAX(0,$W1200-IncMonth+1)*(1+$X1200))</f>
        <v/>
      </c>
      <c r="Z1200" s="40">
        <f>IF($C1200="",0,IFERROR(INDEX(Departments!$B$5:$B$54,MATCH($C1200,Departments!$A$5:$A$54,0)),0))</f>
        <v/>
      </c>
      <c r="AA1200" s="41">
        <f>N($L1200)*$Y1200</f>
        <v/>
      </c>
      <c r="AB1200" s="41">
        <f>N($M1200)*$Y1200</f>
        <v/>
      </c>
      <c r="AC1200" s="41">
        <f>$AA1200*$Z1200</f>
        <v/>
      </c>
      <c r="AD1200" s="41">
        <f>$AA1200*BonusMonths/12</f>
        <v/>
      </c>
      <c r="AE1200" s="41">
        <f>($AA1200+SI_Gross*$AB1200)*IF($Q1200=1,SI_O,SI_E)</f>
        <v/>
      </c>
      <c r="AF1200" s="41">
        <f>IF($Q1200=1,0,$AA1200*EOSB)</f>
        <v/>
      </c>
      <c r="AG1200" s="41">
        <f>$AN1200*$W1200</f>
        <v/>
      </c>
      <c r="AH1200" s="41">
        <f>SUM($AA1200:$AG1200)</f>
        <v/>
      </c>
      <c r="AI1200" s="41">
        <f>12*($AM1200+$AN1200)</f>
        <v/>
      </c>
      <c r="AJ1200" s="41">
        <f>$AM1200*((IncMonth-1)+(13-IncMonth)*(1+$X1200))+12*$AN1200</f>
        <v/>
      </c>
      <c r="AK1200" s="41">
        <f>IF($R1200=1,N($L1200)+N($M1200),0)</f>
        <v/>
      </c>
      <c r="AL1200">
        <f>IF($C1200="","",IF(N($L1200)&lt;=0,"Basic salary missing",IF(ISNA(MATCH($C1200,Departments!$A$5:$A$54,0)),"Department not on Departments sheet",IF(AND($I1200&lt;&gt;"",NOT(ISNUMBER($I1200))),"Date of birth is text, not a date",IF(AND($K1200&lt;&gt;"",NOT(ISNUMBER($K1200))),"Contract end is text, not a date","")))))</f>
        <v/>
      </c>
      <c r="AM1200" s="41">
        <f>IF($R1200=0,0,N($L1200)*(1+$Z1200+BonusMonths/12+IF($Q1200=1,0,EOSB))+N($M1200)+(N($L1200)+SI_Gross*N($M1200))*IF($Q1200=1,SI_O,SI_E))</f>
        <v/>
      </c>
      <c r="AN1200" s="41">
        <f>IF($R1200=0,0,(IF($Q1200=1,MedO,MedE+Ticket)+Training)/12)</f>
        <v/>
      </c>
    </row>
    <row r="1201">
      <c r="I1201" s="35" t="n"/>
      <c r="J1201" s="35" t="n"/>
      <c r="K1201" s="35" t="n"/>
      <c r="L1201" s="36" t="n"/>
      <c r="M1201" s="36" t="n"/>
      <c r="P1201" s="37" t="n"/>
      <c r="Q1201" s="38">
        <f>IF($C1201="",0,IF(OR(LOWER(TRIM($G1201))="omani",LOWER(TRIM($G1201))="oman",LOWER(TRIM($G1201))="om",LOWER(TRIM($G1201))="local"),1,0))</f>
        <v/>
      </c>
      <c r="R1201" s="38">
        <f>IF($C1201="",0,IF(OR(ISNUMBER(SEARCH("resign",$N1201)),ISNUMBER(SEARCH("terminat",$N1201)),ISNUMBER(SEARCH("inactive",$N1201)),ISNUMBER(SEARCH("vacan",$N1201)),ISNUMBER(SEARCH("deceased",$N1201)),ISNUMBER(SEARCH("separated",$N1201))),0,1))</f>
        <v/>
      </c>
      <c r="S1201">
        <f>IF(OR($R1201=0,NOT(ISNUMBER($I1201))),"",IFERROR(DATEDIF($I1201,DATE(FY,1,1),"y"),""))</f>
        <v/>
      </c>
      <c r="T1201">
        <f>IF(OR($R1201=0,NOT(ISNUMBER($J1201))),"",IFERROR(DATEDIF($J1201,DATE(FY,1,1),"y"),0))</f>
        <v/>
      </c>
      <c r="U1201" s="38">
        <f>IF(OR($R1201=0,NOT(ISNUMBER($I1201))),0,IF(YEAR($I1201)+IF($Q1201=1,RetAgeO,RetAgeE)=FY,MONTH($I1201),IF(YEAR($I1201)+IF($Q1201=1,RetAgeO,RetAgeE)&lt;FY,1,0)))</f>
        <v/>
      </c>
      <c r="V1201" s="38">
        <f>IF(OR($R1201=0,NOT(ISNUMBER($K1201))),0,IF(YEAR($K1201)=FY,MONTH($K1201),IF(YEAR($K1201)&lt;FY,1,0)))</f>
        <v/>
      </c>
      <c r="W1201" s="38">
        <f>IF($R1201=0,0,MIN(12,IF(AND(ISNUMBER($O1201),$O1201&gt;=1,$O1201&lt;=12),INT($O1201),12),IF(AND(RetireExit="Yes",$U1201&gt;0),$U1201,12),IF(AND(ContractExit="Yes",$V1201&gt;0),$V1201,12)))</f>
        <v/>
      </c>
      <c r="X1201" s="37">
        <f>IF(ISNUMBER($P1201),$P1201,IncPct)</f>
        <v/>
      </c>
      <c r="Y1201" s="39">
        <f>IF($W1201=0,0,MAX(0,MIN($W1201,IncMonth-1))+MAX(0,$W1201-IncMonth+1)*(1+$X1201))</f>
        <v/>
      </c>
      <c r="Z1201" s="40">
        <f>IF($C1201="",0,IFERROR(INDEX(Departments!$B$5:$B$54,MATCH($C1201,Departments!$A$5:$A$54,0)),0))</f>
        <v/>
      </c>
      <c r="AA1201" s="41">
        <f>N($L1201)*$Y1201</f>
        <v/>
      </c>
      <c r="AB1201" s="41">
        <f>N($M1201)*$Y1201</f>
        <v/>
      </c>
      <c r="AC1201" s="41">
        <f>$AA1201*$Z1201</f>
        <v/>
      </c>
      <c r="AD1201" s="41">
        <f>$AA1201*BonusMonths/12</f>
        <v/>
      </c>
      <c r="AE1201" s="41">
        <f>($AA1201+SI_Gross*$AB1201)*IF($Q1201=1,SI_O,SI_E)</f>
        <v/>
      </c>
      <c r="AF1201" s="41">
        <f>IF($Q1201=1,0,$AA1201*EOSB)</f>
        <v/>
      </c>
      <c r="AG1201" s="41">
        <f>$AN1201*$W1201</f>
        <v/>
      </c>
      <c r="AH1201" s="41">
        <f>SUM($AA1201:$AG1201)</f>
        <v/>
      </c>
      <c r="AI1201" s="41">
        <f>12*($AM1201+$AN1201)</f>
        <v/>
      </c>
      <c r="AJ1201" s="41">
        <f>$AM1201*((IncMonth-1)+(13-IncMonth)*(1+$X1201))+12*$AN1201</f>
        <v/>
      </c>
      <c r="AK1201" s="41">
        <f>IF($R1201=1,N($L1201)+N($M1201),0)</f>
        <v/>
      </c>
      <c r="AL1201">
        <f>IF($C1201="","",IF(N($L1201)&lt;=0,"Basic salary missing",IF(ISNA(MATCH($C1201,Departments!$A$5:$A$54,0)),"Department not on Departments sheet",IF(AND($I1201&lt;&gt;"",NOT(ISNUMBER($I1201))),"Date of birth is text, not a date",IF(AND($K1201&lt;&gt;"",NOT(ISNUMBER($K1201))),"Contract end is text, not a date","")))))</f>
        <v/>
      </c>
      <c r="AM1201" s="41">
        <f>IF($R1201=0,0,N($L1201)*(1+$Z1201+BonusMonths/12+IF($Q1201=1,0,EOSB))+N($M1201)+(N($L1201)+SI_Gross*N($M1201))*IF($Q1201=1,SI_O,SI_E))</f>
        <v/>
      </c>
      <c r="AN1201" s="41">
        <f>IF($R1201=0,0,(IF($Q1201=1,MedO,MedE+Ticket)+Training)/12)</f>
        <v/>
      </c>
    </row>
    <row r="1202">
      <c r="I1202" s="35" t="n"/>
      <c r="J1202" s="35" t="n"/>
      <c r="K1202" s="35" t="n"/>
      <c r="L1202" s="36" t="n"/>
      <c r="M1202" s="36" t="n"/>
      <c r="P1202" s="37" t="n"/>
      <c r="Q1202" s="38">
        <f>IF($C1202="",0,IF(OR(LOWER(TRIM($G1202))="omani",LOWER(TRIM($G1202))="oman",LOWER(TRIM($G1202))="om",LOWER(TRIM($G1202))="local"),1,0))</f>
        <v/>
      </c>
      <c r="R1202" s="38">
        <f>IF($C1202="",0,IF(OR(ISNUMBER(SEARCH("resign",$N1202)),ISNUMBER(SEARCH("terminat",$N1202)),ISNUMBER(SEARCH("inactive",$N1202)),ISNUMBER(SEARCH("vacan",$N1202)),ISNUMBER(SEARCH("deceased",$N1202)),ISNUMBER(SEARCH("separated",$N1202))),0,1))</f>
        <v/>
      </c>
      <c r="S1202">
        <f>IF(OR($R1202=0,NOT(ISNUMBER($I1202))),"",IFERROR(DATEDIF($I1202,DATE(FY,1,1),"y"),""))</f>
        <v/>
      </c>
      <c r="T1202">
        <f>IF(OR($R1202=0,NOT(ISNUMBER($J1202))),"",IFERROR(DATEDIF($J1202,DATE(FY,1,1),"y"),0))</f>
        <v/>
      </c>
      <c r="U1202" s="38">
        <f>IF(OR($R1202=0,NOT(ISNUMBER($I1202))),0,IF(YEAR($I1202)+IF($Q1202=1,RetAgeO,RetAgeE)=FY,MONTH($I1202),IF(YEAR($I1202)+IF($Q1202=1,RetAgeO,RetAgeE)&lt;FY,1,0)))</f>
        <v/>
      </c>
      <c r="V1202" s="38">
        <f>IF(OR($R1202=0,NOT(ISNUMBER($K1202))),0,IF(YEAR($K1202)=FY,MONTH($K1202),IF(YEAR($K1202)&lt;FY,1,0)))</f>
        <v/>
      </c>
      <c r="W1202" s="38">
        <f>IF($R1202=0,0,MIN(12,IF(AND(ISNUMBER($O1202),$O1202&gt;=1,$O1202&lt;=12),INT($O1202),12),IF(AND(RetireExit="Yes",$U1202&gt;0),$U1202,12),IF(AND(ContractExit="Yes",$V1202&gt;0),$V1202,12)))</f>
        <v/>
      </c>
      <c r="X1202" s="37">
        <f>IF(ISNUMBER($P1202),$P1202,IncPct)</f>
        <v/>
      </c>
      <c r="Y1202" s="39">
        <f>IF($W1202=0,0,MAX(0,MIN($W1202,IncMonth-1))+MAX(0,$W1202-IncMonth+1)*(1+$X1202))</f>
        <v/>
      </c>
      <c r="Z1202" s="40">
        <f>IF($C1202="",0,IFERROR(INDEX(Departments!$B$5:$B$54,MATCH($C1202,Departments!$A$5:$A$54,0)),0))</f>
        <v/>
      </c>
      <c r="AA1202" s="41">
        <f>N($L1202)*$Y1202</f>
        <v/>
      </c>
      <c r="AB1202" s="41">
        <f>N($M1202)*$Y1202</f>
        <v/>
      </c>
      <c r="AC1202" s="41">
        <f>$AA1202*$Z1202</f>
        <v/>
      </c>
      <c r="AD1202" s="41">
        <f>$AA1202*BonusMonths/12</f>
        <v/>
      </c>
      <c r="AE1202" s="41">
        <f>($AA1202+SI_Gross*$AB1202)*IF($Q1202=1,SI_O,SI_E)</f>
        <v/>
      </c>
      <c r="AF1202" s="41">
        <f>IF($Q1202=1,0,$AA1202*EOSB)</f>
        <v/>
      </c>
      <c r="AG1202" s="41">
        <f>$AN1202*$W1202</f>
        <v/>
      </c>
      <c r="AH1202" s="41">
        <f>SUM($AA1202:$AG1202)</f>
        <v/>
      </c>
      <c r="AI1202" s="41">
        <f>12*($AM1202+$AN1202)</f>
        <v/>
      </c>
      <c r="AJ1202" s="41">
        <f>$AM1202*((IncMonth-1)+(13-IncMonth)*(1+$X1202))+12*$AN1202</f>
        <v/>
      </c>
      <c r="AK1202" s="41">
        <f>IF($R1202=1,N($L1202)+N($M1202),0)</f>
        <v/>
      </c>
      <c r="AL1202">
        <f>IF($C1202="","",IF(N($L1202)&lt;=0,"Basic salary missing",IF(ISNA(MATCH($C1202,Departments!$A$5:$A$54,0)),"Department not on Departments sheet",IF(AND($I1202&lt;&gt;"",NOT(ISNUMBER($I1202))),"Date of birth is text, not a date",IF(AND($K1202&lt;&gt;"",NOT(ISNUMBER($K1202))),"Contract end is text, not a date","")))))</f>
        <v/>
      </c>
      <c r="AM1202" s="41">
        <f>IF($R1202=0,0,N($L1202)*(1+$Z1202+BonusMonths/12+IF($Q1202=1,0,EOSB))+N($M1202)+(N($L1202)+SI_Gross*N($M1202))*IF($Q1202=1,SI_O,SI_E))</f>
        <v/>
      </c>
      <c r="AN1202" s="41">
        <f>IF($R1202=0,0,(IF($Q1202=1,MedO,MedE+Ticket)+Training)/12)</f>
        <v/>
      </c>
    </row>
    <row r="1203">
      <c r="I1203" s="35" t="n"/>
      <c r="J1203" s="35" t="n"/>
      <c r="K1203" s="35" t="n"/>
      <c r="L1203" s="36" t="n"/>
      <c r="M1203" s="36" t="n"/>
      <c r="P1203" s="37" t="n"/>
      <c r="Q1203" s="38">
        <f>IF($C1203="",0,IF(OR(LOWER(TRIM($G1203))="omani",LOWER(TRIM($G1203))="oman",LOWER(TRIM($G1203))="om",LOWER(TRIM($G1203))="local"),1,0))</f>
        <v/>
      </c>
      <c r="R1203" s="38">
        <f>IF($C1203="",0,IF(OR(ISNUMBER(SEARCH("resign",$N1203)),ISNUMBER(SEARCH("terminat",$N1203)),ISNUMBER(SEARCH("inactive",$N1203)),ISNUMBER(SEARCH("vacan",$N1203)),ISNUMBER(SEARCH("deceased",$N1203)),ISNUMBER(SEARCH("separated",$N1203))),0,1))</f>
        <v/>
      </c>
      <c r="S1203">
        <f>IF(OR($R1203=0,NOT(ISNUMBER($I1203))),"",IFERROR(DATEDIF($I1203,DATE(FY,1,1),"y"),""))</f>
        <v/>
      </c>
      <c r="T1203">
        <f>IF(OR($R1203=0,NOT(ISNUMBER($J1203))),"",IFERROR(DATEDIF($J1203,DATE(FY,1,1),"y"),0))</f>
        <v/>
      </c>
      <c r="U1203" s="38">
        <f>IF(OR($R1203=0,NOT(ISNUMBER($I1203))),0,IF(YEAR($I1203)+IF($Q1203=1,RetAgeO,RetAgeE)=FY,MONTH($I1203),IF(YEAR($I1203)+IF($Q1203=1,RetAgeO,RetAgeE)&lt;FY,1,0)))</f>
        <v/>
      </c>
      <c r="V1203" s="38">
        <f>IF(OR($R1203=0,NOT(ISNUMBER($K1203))),0,IF(YEAR($K1203)=FY,MONTH($K1203),IF(YEAR($K1203)&lt;FY,1,0)))</f>
        <v/>
      </c>
      <c r="W1203" s="38">
        <f>IF($R1203=0,0,MIN(12,IF(AND(ISNUMBER($O1203),$O1203&gt;=1,$O1203&lt;=12),INT($O1203),12),IF(AND(RetireExit="Yes",$U1203&gt;0),$U1203,12),IF(AND(ContractExit="Yes",$V1203&gt;0),$V1203,12)))</f>
        <v/>
      </c>
      <c r="X1203" s="37">
        <f>IF(ISNUMBER($P1203),$P1203,IncPct)</f>
        <v/>
      </c>
      <c r="Y1203" s="39">
        <f>IF($W1203=0,0,MAX(0,MIN($W1203,IncMonth-1))+MAX(0,$W1203-IncMonth+1)*(1+$X1203))</f>
        <v/>
      </c>
      <c r="Z1203" s="40">
        <f>IF($C1203="",0,IFERROR(INDEX(Departments!$B$5:$B$54,MATCH($C1203,Departments!$A$5:$A$54,0)),0))</f>
        <v/>
      </c>
      <c r="AA1203" s="41">
        <f>N($L1203)*$Y1203</f>
        <v/>
      </c>
      <c r="AB1203" s="41">
        <f>N($M1203)*$Y1203</f>
        <v/>
      </c>
      <c r="AC1203" s="41">
        <f>$AA1203*$Z1203</f>
        <v/>
      </c>
      <c r="AD1203" s="41">
        <f>$AA1203*BonusMonths/12</f>
        <v/>
      </c>
      <c r="AE1203" s="41">
        <f>($AA1203+SI_Gross*$AB1203)*IF($Q1203=1,SI_O,SI_E)</f>
        <v/>
      </c>
      <c r="AF1203" s="41">
        <f>IF($Q1203=1,0,$AA1203*EOSB)</f>
        <v/>
      </c>
      <c r="AG1203" s="41">
        <f>$AN1203*$W1203</f>
        <v/>
      </c>
      <c r="AH1203" s="41">
        <f>SUM($AA1203:$AG1203)</f>
        <v/>
      </c>
      <c r="AI1203" s="41">
        <f>12*($AM1203+$AN1203)</f>
        <v/>
      </c>
      <c r="AJ1203" s="41">
        <f>$AM1203*((IncMonth-1)+(13-IncMonth)*(1+$X1203))+12*$AN1203</f>
        <v/>
      </c>
      <c r="AK1203" s="41">
        <f>IF($R1203=1,N($L1203)+N($M1203),0)</f>
        <v/>
      </c>
      <c r="AL1203">
        <f>IF($C1203="","",IF(N($L1203)&lt;=0,"Basic salary missing",IF(ISNA(MATCH($C1203,Departments!$A$5:$A$54,0)),"Department not on Departments sheet",IF(AND($I1203&lt;&gt;"",NOT(ISNUMBER($I1203))),"Date of birth is text, not a date",IF(AND($K1203&lt;&gt;"",NOT(ISNUMBER($K1203))),"Contract end is text, not a date","")))))</f>
        <v/>
      </c>
      <c r="AM1203" s="41">
        <f>IF($R1203=0,0,N($L1203)*(1+$Z1203+BonusMonths/12+IF($Q1203=1,0,EOSB))+N($M1203)+(N($L1203)+SI_Gross*N($M1203))*IF($Q1203=1,SI_O,SI_E))</f>
        <v/>
      </c>
      <c r="AN1203" s="41">
        <f>IF($R1203=0,0,(IF($Q1203=1,MedO,MedE+Ticket)+Training)/12)</f>
        <v/>
      </c>
    </row>
    <row r="1204">
      <c r="I1204" s="35" t="n"/>
      <c r="J1204" s="35" t="n"/>
      <c r="K1204" s="35" t="n"/>
      <c r="L1204" s="36" t="n"/>
      <c r="M1204" s="36" t="n"/>
      <c r="P1204" s="37" t="n"/>
      <c r="Q1204" s="38">
        <f>IF($C1204="",0,IF(OR(LOWER(TRIM($G1204))="omani",LOWER(TRIM($G1204))="oman",LOWER(TRIM($G1204))="om",LOWER(TRIM($G1204))="local"),1,0))</f>
        <v/>
      </c>
      <c r="R1204" s="38">
        <f>IF($C1204="",0,IF(OR(ISNUMBER(SEARCH("resign",$N1204)),ISNUMBER(SEARCH("terminat",$N1204)),ISNUMBER(SEARCH("inactive",$N1204)),ISNUMBER(SEARCH("vacan",$N1204)),ISNUMBER(SEARCH("deceased",$N1204)),ISNUMBER(SEARCH("separated",$N1204))),0,1))</f>
        <v/>
      </c>
      <c r="S1204">
        <f>IF(OR($R1204=0,NOT(ISNUMBER($I1204))),"",IFERROR(DATEDIF($I1204,DATE(FY,1,1),"y"),""))</f>
        <v/>
      </c>
      <c r="T1204">
        <f>IF(OR($R1204=0,NOT(ISNUMBER($J1204))),"",IFERROR(DATEDIF($J1204,DATE(FY,1,1),"y"),0))</f>
        <v/>
      </c>
      <c r="U1204" s="38">
        <f>IF(OR($R1204=0,NOT(ISNUMBER($I1204))),0,IF(YEAR($I1204)+IF($Q1204=1,RetAgeO,RetAgeE)=FY,MONTH($I1204),IF(YEAR($I1204)+IF($Q1204=1,RetAgeO,RetAgeE)&lt;FY,1,0)))</f>
        <v/>
      </c>
      <c r="V1204" s="38">
        <f>IF(OR($R1204=0,NOT(ISNUMBER($K1204))),0,IF(YEAR($K1204)=FY,MONTH($K1204),IF(YEAR($K1204)&lt;FY,1,0)))</f>
        <v/>
      </c>
      <c r="W1204" s="38">
        <f>IF($R1204=0,0,MIN(12,IF(AND(ISNUMBER($O1204),$O1204&gt;=1,$O1204&lt;=12),INT($O1204),12),IF(AND(RetireExit="Yes",$U1204&gt;0),$U1204,12),IF(AND(ContractExit="Yes",$V1204&gt;0),$V1204,12)))</f>
        <v/>
      </c>
      <c r="X1204" s="37">
        <f>IF(ISNUMBER($P1204),$P1204,IncPct)</f>
        <v/>
      </c>
      <c r="Y1204" s="39">
        <f>IF($W1204=0,0,MAX(0,MIN($W1204,IncMonth-1))+MAX(0,$W1204-IncMonth+1)*(1+$X1204))</f>
        <v/>
      </c>
      <c r="Z1204" s="40">
        <f>IF($C1204="",0,IFERROR(INDEX(Departments!$B$5:$B$54,MATCH($C1204,Departments!$A$5:$A$54,0)),0))</f>
        <v/>
      </c>
      <c r="AA1204" s="41">
        <f>N($L1204)*$Y1204</f>
        <v/>
      </c>
      <c r="AB1204" s="41">
        <f>N($M1204)*$Y1204</f>
        <v/>
      </c>
      <c r="AC1204" s="41">
        <f>$AA1204*$Z1204</f>
        <v/>
      </c>
      <c r="AD1204" s="41">
        <f>$AA1204*BonusMonths/12</f>
        <v/>
      </c>
      <c r="AE1204" s="41">
        <f>($AA1204+SI_Gross*$AB1204)*IF($Q1204=1,SI_O,SI_E)</f>
        <v/>
      </c>
      <c r="AF1204" s="41">
        <f>IF($Q1204=1,0,$AA1204*EOSB)</f>
        <v/>
      </c>
      <c r="AG1204" s="41">
        <f>$AN1204*$W1204</f>
        <v/>
      </c>
      <c r="AH1204" s="41">
        <f>SUM($AA1204:$AG1204)</f>
        <v/>
      </c>
      <c r="AI1204" s="41">
        <f>12*($AM1204+$AN1204)</f>
        <v/>
      </c>
      <c r="AJ1204" s="41">
        <f>$AM1204*((IncMonth-1)+(13-IncMonth)*(1+$X1204))+12*$AN1204</f>
        <v/>
      </c>
      <c r="AK1204" s="41">
        <f>IF($R1204=1,N($L1204)+N($M1204),0)</f>
        <v/>
      </c>
      <c r="AL1204">
        <f>IF($C1204="","",IF(N($L1204)&lt;=0,"Basic salary missing",IF(ISNA(MATCH($C1204,Departments!$A$5:$A$54,0)),"Department not on Departments sheet",IF(AND($I1204&lt;&gt;"",NOT(ISNUMBER($I1204))),"Date of birth is text, not a date",IF(AND($K1204&lt;&gt;"",NOT(ISNUMBER($K1204))),"Contract end is text, not a date","")))))</f>
        <v/>
      </c>
      <c r="AM1204" s="41">
        <f>IF($R1204=0,0,N($L1204)*(1+$Z1204+BonusMonths/12+IF($Q1204=1,0,EOSB))+N($M1204)+(N($L1204)+SI_Gross*N($M1204))*IF($Q1204=1,SI_O,SI_E))</f>
        <v/>
      </c>
      <c r="AN1204" s="41">
        <f>IF($R1204=0,0,(IF($Q1204=1,MedO,MedE+Ticket)+Training)/12)</f>
        <v/>
      </c>
    </row>
    <row r="1205">
      <c r="I1205" s="35" t="n"/>
      <c r="J1205" s="35" t="n"/>
      <c r="K1205" s="35" t="n"/>
      <c r="L1205" s="36" t="n"/>
      <c r="M1205" s="36" t="n"/>
      <c r="P1205" s="37" t="n"/>
      <c r="Q1205" s="38">
        <f>IF($C1205="",0,IF(OR(LOWER(TRIM($G1205))="omani",LOWER(TRIM($G1205))="oman",LOWER(TRIM($G1205))="om",LOWER(TRIM($G1205))="local"),1,0))</f>
        <v/>
      </c>
      <c r="R1205" s="38">
        <f>IF($C1205="",0,IF(OR(ISNUMBER(SEARCH("resign",$N1205)),ISNUMBER(SEARCH("terminat",$N1205)),ISNUMBER(SEARCH("inactive",$N1205)),ISNUMBER(SEARCH("vacan",$N1205)),ISNUMBER(SEARCH("deceased",$N1205)),ISNUMBER(SEARCH("separated",$N1205))),0,1))</f>
        <v/>
      </c>
      <c r="S1205">
        <f>IF(OR($R1205=0,NOT(ISNUMBER($I1205))),"",IFERROR(DATEDIF($I1205,DATE(FY,1,1),"y"),""))</f>
        <v/>
      </c>
      <c r="T1205">
        <f>IF(OR($R1205=0,NOT(ISNUMBER($J1205))),"",IFERROR(DATEDIF($J1205,DATE(FY,1,1),"y"),0))</f>
        <v/>
      </c>
      <c r="U1205" s="38">
        <f>IF(OR($R1205=0,NOT(ISNUMBER($I1205))),0,IF(YEAR($I1205)+IF($Q1205=1,RetAgeO,RetAgeE)=FY,MONTH($I1205),IF(YEAR($I1205)+IF($Q1205=1,RetAgeO,RetAgeE)&lt;FY,1,0)))</f>
        <v/>
      </c>
      <c r="V1205" s="38">
        <f>IF(OR($R1205=0,NOT(ISNUMBER($K1205))),0,IF(YEAR($K1205)=FY,MONTH($K1205),IF(YEAR($K1205)&lt;FY,1,0)))</f>
        <v/>
      </c>
      <c r="W1205" s="38">
        <f>IF($R1205=0,0,MIN(12,IF(AND(ISNUMBER($O1205),$O1205&gt;=1,$O1205&lt;=12),INT($O1205),12),IF(AND(RetireExit="Yes",$U1205&gt;0),$U1205,12),IF(AND(ContractExit="Yes",$V1205&gt;0),$V1205,12)))</f>
        <v/>
      </c>
      <c r="X1205" s="37">
        <f>IF(ISNUMBER($P1205),$P1205,IncPct)</f>
        <v/>
      </c>
      <c r="Y1205" s="39">
        <f>IF($W1205=0,0,MAX(0,MIN($W1205,IncMonth-1))+MAX(0,$W1205-IncMonth+1)*(1+$X1205))</f>
        <v/>
      </c>
      <c r="Z1205" s="40">
        <f>IF($C1205="",0,IFERROR(INDEX(Departments!$B$5:$B$54,MATCH($C1205,Departments!$A$5:$A$54,0)),0))</f>
        <v/>
      </c>
      <c r="AA1205" s="41">
        <f>N($L1205)*$Y1205</f>
        <v/>
      </c>
      <c r="AB1205" s="41">
        <f>N($M1205)*$Y1205</f>
        <v/>
      </c>
      <c r="AC1205" s="41">
        <f>$AA1205*$Z1205</f>
        <v/>
      </c>
      <c r="AD1205" s="41">
        <f>$AA1205*BonusMonths/12</f>
        <v/>
      </c>
      <c r="AE1205" s="41">
        <f>($AA1205+SI_Gross*$AB1205)*IF($Q1205=1,SI_O,SI_E)</f>
        <v/>
      </c>
      <c r="AF1205" s="41">
        <f>IF($Q1205=1,0,$AA1205*EOSB)</f>
        <v/>
      </c>
      <c r="AG1205" s="41">
        <f>$AN1205*$W1205</f>
        <v/>
      </c>
      <c r="AH1205" s="41">
        <f>SUM($AA1205:$AG1205)</f>
        <v/>
      </c>
      <c r="AI1205" s="41">
        <f>12*($AM1205+$AN1205)</f>
        <v/>
      </c>
      <c r="AJ1205" s="41">
        <f>$AM1205*((IncMonth-1)+(13-IncMonth)*(1+$X1205))+12*$AN1205</f>
        <v/>
      </c>
      <c r="AK1205" s="41">
        <f>IF($R1205=1,N($L1205)+N($M1205),0)</f>
        <v/>
      </c>
      <c r="AL1205">
        <f>IF($C1205="","",IF(N($L1205)&lt;=0,"Basic salary missing",IF(ISNA(MATCH($C1205,Departments!$A$5:$A$54,0)),"Department not on Departments sheet",IF(AND($I1205&lt;&gt;"",NOT(ISNUMBER($I1205))),"Date of birth is text, not a date",IF(AND($K1205&lt;&gt;"",NOT(ISNUMBER($K1205))),"Contract end is text, not a date","")))))</f>
        <v/>
      </c>
      <c r="AM1205" s="41">
        <f>IF($R1205=0,0,N($L1205)*(1+$Z1205+BonusMonths/12+IF($Q1205=1,0,EOSB))+N($M1205)+(N($L1205)+SI_Gross*N($M1205))*IF($Q1205=1,SI_O,SI_E))</f>
        <v/>
      </c>
      <c r="AN1205" s="41">
        <f>IF($R1205=0,0,(IF($Q1205=1,MedO,MedE+Ticket)+Training)/12)</f>
        <v/>
      </c>
    </row>
    <row r="1206">
      <c r="I1206" s="35" t="n"/>
      <c r="J1206" s="35" t="n"/>
      <c r="K1206" s="35" t="n"/>
      <c r="L1206" s="36" t="n"/>
      <c r="M1206" s="36" t="n"/>
      <c r="P1206" s="37" t="n"/>
      <c r="Q1206" s="38">
        <f>IF($C1206="",0,IF(OR(LOWER(TRIM($G1206))="omani",LOWER(TRIM($G1206))="oman",LOWER(TRIM($G1206))="om",LOWER(TRIM($G1206))="local"),1,0))</f>
        <v/>
      </c>
      <c r="R1206" s="38">
        <f>IF($C1206="",0,IF(OR(ISNUMBER(SEARCH("resign",$N1206)),ISNUMBER(SEARCH("terminat",$N1206)),ISNUMBER(SEARCH("inactive",$N1206)),ISNUMBER(SEARCH("vacan",$N1206)),ISNUMBER(SEARCH("deceased",$N1206)),ISNUMBER(SEARCH("separated",$N1206))),0,1))</f>
        <v/>
      </c>
      <c r="S1206">
        <f>IF(OR($R1206=0,NOT(ISNUMBER($I1206))),"",IFERROR(DATEDIF($I1206,DATE(FY,1,1),"y"),""))</f>
        <v/>
      </c>
      <c r="T1206">
        <f>IF(OR($R1206=0,NOT(ISNUMBER($J1206))),"",IFERROR(DATEDIF($J1206,DATE(FY,1,1),"y"),0))</f>
        <v/>
      </c>
      <c r="U1206" s="38">
        <f>IF(OR($R1206=0,NOT(ISNUMBER($I1206))),0,IF(YEAR($I1206)+IF($Q1206=1,RetAgeO,RetAgeE)=FY,MONTH($I1206),IF(YEAR($I1206)+IF($Q1206=1,RetAgeO,RetAgeE)&lt;FY,1,0)))</f>
        <v/>
      </c>
      <c r="V1206" s="38">
        <f>IF(OR($R1206=0,NOT(ISNUMBER($K1206))),0,IF(YEAR($K1206)=FY,MONTH($K1206),IF(YEAR($K1206)&lt;FY,1,0)))</f>
        <v/>
      </c>
      <c r="W1206" s="38">
        <f>IF($R1206=0,0,MIN(12,IF(AND(ISNUMBER($O1206),$O1206&gt;=1,$O1206&lt;=12),INT($O1206),12),IF(AND(RetireExit="Yes",$U1206&gt;0),$U1206,12),IF(AND(ContractExit="Yes",$V1206&gt;0),$V1206,12)))</f>
        <v/>
      </c>
      <c r="X1206" s="37">
        <f>IF(ISNUMBER($P1206),$P1206,IncPct)</f>
        <v/>
      </c>
      <c r="Y1206" s="39">
        <f>IF($W1206=0,0,MAX(0,MIN($W1206,IncMonth-1))+MAX(0,$W1206-IncMonth+1)*(1+$X1206))</f>
        <v/>
      </c>
      <c r="Z1206" s="40">
        <f>IF($C1206="",0,IFERROR(INDEX(Departments!$B$5:$B$54,MATCH($C1206,Departments!$A$5:$A$54,0)),0))</f>
        <v/>
      </c>
      <c r="AA1206" s="41">
        <f>N($L1206)*$Y1206</f>
        <v/>
      </c>
      <c r="AB1206" s="41">
        <f>N($M1206)*$Y1206</f>
        <v/>
      </c>
      <c r="AC1206" s="41">
        <f>$AA1206*$Z1206</f>
        <v/>
      </c>
      <c r="AD1206" s="41">
        <f>$AA1206*BonusMonths/12</f>
        <v/>
      </c>
      <c r="AE1206" s="41">
        <f>($AA1206+SI_Gross*$AB1206)*IF($Q1206=1,SI_O,SI_E)</f>
        <v/>
      </c>
      <c r="AF1206" s="41">
        <f>IF($Q1206=1,0,$AA1206*EOSB)</f>
        <v/>
      </c>
      <c r="AG1206" s="41">
        <f>$AN1206*$W1206</f>
        <v/>
      </c>
      <c r="AH1206" s="41">
        <f>SUM($AA1206:$AG1206)</f>
        <v/>
      </c>
      <c r="AI1206" s="41">
        <f>12*($AM1206+$AN1206)</f>
        <v/>
      </c>
      <c r="AJ1206" s="41">
        <f>$AM1206*((IncMonth-1)+(13-IncMonth)*(1+$X1206))+12*$AN1206</f>
        <v/>
      </c>
      <c r="AK1206" s="41">
        <f>IF($R1206=1,N($L1206)+N($M1206),0)</f>
        <v/>
      </c>
      <c r="AL1206">
        <f>IF($C1206="","",IF(N($L1206)&lt;=0,"Basic salary missing",IF(ISNA(MATCH($C1206,Departments!$A$5:$A$54,0)),"Department not on Departments sheet",IF(AND($I1206&lt;&gt;"",NOT(ISNUMBER($I1206))),"Date of birth is text, not a date",IF(AND($K1206&lt;&gt;"",NOT(ISNUMBER($K1206))),"Contract end is text, not a date","")))))</f>
        <v/>
      </c>
      <c r="AM1206" s="41">
        <f>IF($R1206=0,0,N($L1206)*(1+$Z1206+BonusMonths/12+IF($Q1206=1,0,EOSB))+N($M1206)+(N($L1206)+SI_Gross*N($M1206))*IF($Q1206=1,SI_O,SI_E))</f>
        <v/>
      </c>
      <c r="AN1206" s="41">
        <f>IF($R1206=0,0,(IF($Q1206=1,MedO,MedE+Ticket)+Training)/12)</f>
        <v/>
      </c>
    </row>
    <row r="1207">
      <c r="I1207" s="35" t="n"/>
      <c r="J1207" s="35" t="n"/>
      <c r="K1207" s="35" t="n"/>
      <c r="L1207" s="36" t="n"/>
      <c r="M1207" s="36" t="n"/>
      <c r="P1207" s="37" t="n"/>
      <c r="Q1207" s="38">
        <f>IF($C1207="",0,IF(OR(LOWER(TRIM($G1207))="omani",LOWER(TRIM($G1207))="oman",LOWER(TRIM($G1207))="om",LOWER(TRIM($G1207))="local"),1,0))</f>
        <v/>
      </c>
      <c r="R1207" s="38">
        <f>IF($C1207="",0,IF(OR(ISNUMBER(SEARCH("resign",$N1207)),ISNUMBER(SEARCH("terminat",$N1207)),ISNUMBER(SEARCH("inactive",$N1207)),ISNUMBER(SEARCH("vacan",$N1207)),ISNUMBER(SEARCH("deceased",$N1207)),ISNUMBER(SEARCH("separated",$N1207))),0,1))</f>
        <v/>
      </c>
      <c r="S1207">
        <f>IF(OR($R1207=0,NOT(ISNUMBER($I1207))),"",IFERROR(DATEDIF($I1207,DATE(FY,1,1),"y"),""))</f>
        <v/>
      </c>
      <c r="T1207">
        <f>IF(OR($R1207=0,NOT(ISNUMBER($J1207))),"",IFERROR(DATEDIF($J1207,DATE(FY,1,1),"y"),0))</f>
        <v/>
      </c>
      <c r="U1207" s="38">
        <f>IF(OR($R1207=0,NOT(ISNUMBER($I1207))),0,IF(YEAR($I1207)+IF($Q1207=1,RetAgeO,RetAgeE)=FY,MONTH($I1207),IF(YEAR($I1207)+IF($Q1207=1,RetAgeO,RetAgeE)&lt;FY,1,0)))</f>
        <v/>
      </c>
      <c r="V1207" s="38">
        <f>IF(OR($R1207=0,NOT(ISNUMBER($K1207))),0,IF(YEAR($K1207)=FY,MONTH($K1207),IF(YEAR($K1207)&lt;FY,1,0)))</f>
        <v/>
      </c>
      <c r="W1207" s="38">
        <f>IF($R1207=0,0,MIN(12,IF(AND(ISNUMBER($O1207),$O1207&gt;=1,$O1207&lt;=12),INT($O1207),12),IF(AND(RetireExit="Yes",$U1207&gt;0),$U1207,12),IF(AND(ContractExit="Yes",$V1207&gt;0),$V1207,12)))</f>
        <v/>
      </c>
      <c r="X1207" s="37">
        <f>IF(ISNUMBER($P1207),$P1207,IncPct)</f>
        <v/>
      </c>
      <c r="Y1207" s="39">
        <f>IF($W1207=0,0,MAX(0,MIN($W1207,IncMonth-1))+MAX(0,$W1207-IncMonth+1)*(1+$X1207))</f>
        <v/>
      </c>
      <c r="Z1207" s="40">
        <f>IF($C1207="",0,IFERROR(INDEX(Departments!$B$5:$B$54,MATCH($C1207,Departments!$A$5:$A$54,0)),0))</f>
        <v/>
      </c>
      <c r="AA1207" s="41">
        <f>N($L1207)*$Y1207</f>
        <v/>
      </c>
      <c r="AB1207" s="41">
        <f>N($M1207)*$Y1207</f>
        <v/>
      </c>
      <c r="AC1207" s="41">
        <f>$AA1207*$Z1207</f>
        <v/>
      </c>
      <c r="AD1207" s="41">
        <f>$AA1207*BonusMonths/12</f>
        <v/>
      </c>
      <c r="AE1207" s="41">
        <f>($AA1207+SI_Gross*$AB1207)*IF($Q1207=1,SI_O,SI_E)</f>
        <v/>
      </c>
      <c r="AF1207" s="41">
        <f>IF($Q1207=1,0,$AA1207*EOSB)</f>
        <v/>
      </c>
      <c r="AG1207" s="41">
        <f>$AN1207*$W1207</f>
        <v/>
      </c>
      <c r="AH1207" s="41">
        <f>SUM($AA1207:$AG1207)</f>
        <v/>
      </c>
      <c r="AI1207" s="41">
        <f>12*($AM1207+$AN1207)</f>
        <v/>
      </c>
      <c r="AJ1207" s="41">
        <f>$AM1207*((IncMonth-1)+(13-IncMonth)*(1+$X1207))+12*$AN1207</f>
        <v/>
      </c>
      <c r="AK1207" s="41">
        <f>IF($R1207=1,N($L1207)+N($M1207),0)</f>
        <v/>
      </c>
      <c r="AL1207">
        <f>IF($C1207="","",IF(N($L1207)&lt;=0,"Basic salary missing",IF(ISNA(MATCH($C1207,Departments!$A$5:$A$54,0)),"Department not on Departments sheet",IF(AND($I1207&lt;&gt;"",NOT(ISNUMBER($I1207))),"Date of birth is text, not a date",IF(AND($K1207&lt;&gt;"",NOT(ISNUMBER($K1207))),"Contract end is text, not a date","")))))</f>
        <v/>
      </c>
      <c r="AM1207" s="41">
        <f>IF($R1207=0,0,N($L1207)*(1+$Z1207+BonusMonths/12+IF($Q1207=1,0,EOSB))+N($M1207)+(N($L1207)+SI_Gross*N($M1207))*IF($Q1207=1,SI_O,SI_E))</f>
        <v/>
      </c>
      <c r="AN1207" s="41">
        <f>IF($R1207=0,0,(IF($Q1207=1,MedO,MedE+Ticket)+Training)/12)</f>
        <v/>
      </c>
    </row>
    <row r="1208">
      <c r="I1208" s="35" t="n"/>
      <c r="J1208" s="35" t="n"/>
      <c r="K1208" s="35" t="n"/>
      <c r="L1208" s="36" t="n"/>
      <c r="M1208" s="36" t="n"/>
      <c r="P1208" s="37" t="n"/>
      <c r="Q1208" s="38">
        <f>IF($C1208="",0,IF(OR(LOWER(TRIM($G1208))="omani",LOWER(TRIM($G1208))="oman",LOWER(TRIM($G1208))="om",LOWER(TRIM($G1208))="local"),1,0))</f>
        <v/>
      </c>
      <c r="R1208" s="38">
        <f>IF($C1208="",0,IF(OR(ISNUMBER(SEARCH("resign",$N1208)),ISNUMBER(SEARCH("terminat",$N1208)),ISNUMBER(SEARCH("inactive",$N1208)),ISNUMBER(SEARCH("vacan",$N1208)),ISNUMBER(SEARCH("deceased",$N1208)),ISNUMBER(SEARCH("separated",$N1208))),0,1))</f>
        <v/>
      </c>
      <c r="S1208">
        <f>IF(OR($R1208=0,NOT(ISNUMBER($I1208))),"",IFERROR(DATEDIF($I1208,DATE(FY,1,1),"y"),""))</f>
        <v/>
      </c>
      <c r="T1208">
        <f>IF(OR($R1208=0,NOT(ISNUMBER($J1208))),"",IFERROR(DATEDIF($J1208,DATE(FY,1,1),"y"),0))</f>
        <v/>
      </c>
      <c r="U1208" s="38">
        <f>IF(OR($R1208=0,NOT(ISNUMBER($I1208))),0,IF(YEAR($I1208)+IF($Q1208=1,RetAgeO,RetAgeE)=FY,MONTH($I1208),IF(YEAR($I1208)+IF($Q1208=1,RetAgeO,RetAgeE)&lt;FY,1,0)))</f>
        <v/>
      </c>
      <c r="V1208" s="38">
        <f>IF(OR($R1208=0,NOT(ISNUMBER($K1208))),0,IF(YEAR($K1208)=FY,MONTH($K1208),IF(YEAR($K1208)&lt;FY,1,0)))</f>
        <v/>
      </c>
      <c r="W1208" s="38">
        <f>IF($R1208=0,0,MIN(12,IF(AND(ISNUMBER($O1208),$O1208&gt;=1,$O1208&lt;=12),INT($O1208),12),IF(AND(RetireExit="Yes",$U1208&gt;0),$U1208,12),IF(AND(ContractExit="Yes",$V1208&gt;0),$V1208,12)))</f>
        <v/>
      </c>
      <c r="X1208" s="37">
        <f>IF(ISNUMBER($P1208),$P1208,IncPct)</f>
        <v/>
      </c>
      <c r="Y1208" s="39">
        <f>IF($W1208=0,0,MAX(0,MIN($W1208,IncMonth-1))+MAX(0,$W1208-IncMonth+1)*(1+$X1208))</f>
        <v/>
      </c>
      <c r="Z1208" s="40">
        <f>IF($C1208="",0,IFERROR(INDEX(Departments!$B$5:$B$54,MATCH($C1208,Departments!$A$5:$A$54,0)),0))</f>
        <v/>
      </c>
      <c r="AA1208" s="41">
        <f>N($L1208)*$Y1208</f>
        <v/>
      </c>
      <c r="AB1208" s="41">
        <f>N($M1208)*$Y1208</f>
        <v/>
      </c>
      <c r="AC1208" s="41">
        <f>$AA1208*$Z1208</f>
        <v/>
      </c>
      <c r="AD1208" s="41">
        <f>$AA1208*BonusMonths/12</f>
        <v/>
      </c>
      <c r="AE1208" s="41">
        <f>($AA1208+SI_Gross*$AB1208)*IF($Q1208=1,SI_O,SI_E)</f>
        <v/>
      </c>
      <c r="AF1208" s="41">
        <f>IF($Q1208=1,0,$AA1208*EOSB)</f>
        <v/>
      </c>
      <c r="AG1208" s="41">
        <f>$AN1208*$W1208</f>
        <v/>
      </c>
      <c r="AH1208" s="41">
        <f>SUM($AA1208:$AG1208)</f>
        <v/>
      </c>
      <c r="AI1208" s="41">
        <f>12*($AM1208+$AN1208)</f>
        <v/>
      </c>
      <c r="AJ1208" s="41">
        <f>$AM1208*((IncMonth-1)+(13-IncMonth)*(1+$X1208))+12*$AN1208</f>
        <v/>
      </c>
      <c r="AK1208" s="41">
        <f>IF($R1208=1,N($L1208)+N($M1208),0)</f>
        <v/>
      </c>
      <c r="AL1208">
        <f>IF($C1208="","",IF(N($L1208)&lt;=0,"Basic salary missing",IF(ISNA(MATCH($C1208,Departments!$A$5:$A$54,0)),"Department not on Departments sheet",IF(AND($I1208&lt;&gt;"",NOT(ISNUMBER($I1208))),"Date of birth is text, not a date",IF(AND($K1208&lt;&gt;"",NOT(ISNUMBER($K1208))),"Contract end is text, not a date","")))))</f>
        <v/>
      </c>
      <c r="AM1208" s="41">
        <f>IF($R1208=0,0,N($L1208)*(1+$Z1208+BonusMonths/12+IF($Q1208=1,0,EOSB))+N($M1208)+(N($L1208)+SI_Gross*N($M1208))*IF($Q1208=1,SI_O,SI_E))</f>
        <v/>
      </c>
      <c r="AN1208" s="41">
        <f>IF($R1208=0,0,(IF($Q1208=1,MedO,MedE+Ticket)+Training)/12)</f>
        <v/>
      </c>
    </row>
    <row r="1209">
      <c r="I1209" s="35" t="n"/>
      <c r="J1209" s="35" t="n"/>
      <c r="K1209" s="35" t="n"/>
      <c r="L1209" s="36" t="n"/>
      <c r="M1209" s="36" t="n"/>
      <c r="P1209" s="37" t="n"/>
      <c r="Q1209" s="38">
        <f>IF($C1209="",0,IF(OR(LOWER(TRIM($G1209))="omani",LOWER(TRIM($G1209))="oman",LOWER(TRIM($G1209))="om",LOWER(TRIM($G1209))="local"),1,0))</f>
        <v/>
      </c>
      <c r="R1209" s="38">
        <f>IF($C1209="",0,IF(OR(ISNUMBER(SEARCH("resign",$N1209)),ISNUMBER(SEARCH("terminat",$N1209)),ISNUMBER(SEARCH("inactive",$N1209)),ISNUMBER(SEARCH("vacan",$N1209)),ISNUMBER(SEARCH("deceased",$N1209)),ISNUMBER(SEARCH("separated",$N1209))),0,1))</f>
        <v/>
      </c>
      <c r="S1209">
        <f>IF(OR($R1209=0,NOT(ISNUMBER($I1209))),"",IFERROR(DATEDIF($I1209,DATE(FY,1,1),"y"),""))</f>
        <v/>
      </c>
      <c r="T1209">
        <f>IF(OR($R1209=0,NOT(ISNUMBER($J1209))),"",IFERROR(DATEDIF($J1209,DATE(FY,1,1),"y"),0))</f>
        <v/>
      </c>
      <c r="U1209" s="38">
        <f>IF(OR($R1209=0,NOT(ISNUMBER($I1209))),0,IF(YEAR($I1209)+IF($Q1209=1,RetAgeO,RetAgeE)=FY,MONTH($I1209),IF(YEAR($I1209)+IF($Q1209=1,RetAgeO,RetAgeE)&lt;FY,1,0)))</f>
        <v/>
      </c>
      <c r="V1209" s="38">
        <f>IF(OR($R1209=0,NOT(ISNUMBER($K1209))),0,IF(YEAR($K1209)=FY,MONTH($K1209),IF(YEAR($K1209)&lt;FY,1,0)))</f>
        <v/>
      </c>
      <c r="W1209" s="38">
        <f>IF($R1209=0,0,MIN(12,IF(AND(ISNUMBER($O1209),$O1209&gt;=1,$O1209&lt;=12),INT($O1209),12),IF(AND(RetireExit="Yes",$U1209&gt;0),$U1209,12),IF(AND(ContractExit="Yes",$V1209&gt;0),$V1209,12)))</f>
        <v/>
      </c>
      <c r="X1209" s="37">
        <f>IF(ISNUMBER($P1209),$P1209,IncPct)</f>
        <v/>
      </c>
      <c r="Y1209" s="39">
        <f>IF($W1209=0,0,MAX(0,MIN($W1209,IncMonth-1))+MAX(0,$W1209-IncMonth+1)*(1+$X1209))</f>
        <v/>
      </c>
      <c r="Z1209" s="40">
        <f>IF($C1209="",0,IFERROR(INDEX(Departments!$B$5:$B$54,MATCH($C1209,Departments!$A$5:$A$54,0)),0))</f>
        <v/>
      </c>
      <c r="AA1209" s="41">
        <f>N($L1209)*$Y1209</f>
        <v/>
      </c>
      <c r="AB1209" s="41">
        <f>N($M1209)*$Y1209</f>
        <v/>
      </c>
      <c r="AC1209" s="41">
        <f>$AA1209*$Z1209</f>
        <v/>
      </c>
      <c r="AD1209" s="41">
        <f>$AA1209*BonusMonths/12</f>
        <v/>
      </c>
      <c r="AE1209" s="41">
        <f>($AA1209+SI_Gross*$AB1209)*IF($Q1209=1,SI_O,SI_E)</f>
        <v/>
      </c>
      <c r="AF1209" s="41">
        <f>IF($Q1209=1,0,$AA1209*EOSB)</f>
        <v/>
      </c>
      <c r="AG1209" s="41">
        <f>$AN1209*$W1209</f>
        <v/>
      </c>
      <c r="AH1209" s="41">
        <f>SUM($AA1209:$AG1209)</f>
        <v/>
      </c>
      <c r="AI1209" s="41">
        <f>12*($AM1209+$AN1209)</f>
        <v/>
      </c>
      <c r="AJ1209" s="41">
        <f>$AM1209*((IncMonth-1)+(13-IncMonth)*(1+$X1209))+12*$AN1209</f>
        <v/>
      </c>
      <c r="AK1209" s="41">
        <f>IF($R1209=1,N($L1209)+N($M1209),0)</f>
        <v/>
      </c>
      <c r="AL1209">
        <f>IF($C1209="","",IF(N($L1209)&lt;=0,"Basic salary missing",IF(ISNA(MATCH($C1209,Departments!$A$5:$A$54,0)),"Department not on Departments sheet",IF(AND($I1209&lt;&gt;"",NOT(ISNUMBER($I1209))),"Date of birth is text, not a date",IF(AND($K1209&lt;&gt;"",NOT(ISNUMBER($K1209))),"Contract end is text, not a date","")))))</f>
        <v/>
      </c>
      <c r="AM1209" s="41">
        <f>IF($R1209=0,0,N($L1209)*(1+$Z1209+BonusMonths/12+IF($Q1209=1,0,EOSB))+N($M1209)+(N($L1209)+SI_Gross*N($M1209))*IF($Q1209=1,SI_O,SI_E))</f>
        <v/>
      </c>
      <c r="AN1209" s="41">
        <f>IF($R1209=0,0,(IF($Q1209=1,MedO,MedE+Ticket)+Training)/12)</f>
        <v/>
      </c>
    </row>
    <row r="1210">
      <c r="I1210" s="35" t="n"/>
      <c r="J1210" s="35" t="n"/>
      <c r="K1210" s="35" t="n"/>
      <c r="L1210" s="36" t="n"/>
      <c r="M1210" s="36" t="n"/>
      <c r="P1210" s="37" t="n"/>
      <c r="Q1210" s="38">
        <f>IF($C1210="",0,IF(OR(LOWER(TRIM($G1210))="omani",LOWER(TRIM($G1210))="oman",LOWER(TRIM($G1210))="om",LOWER(TRIM($G1210))="local"),1,0))</f>
        <v/>
      </c>
      <c r="R1210" s="38">
        <f>IF($C1210="",0,IF(OR(ISNUMBER(SEARCH("resign",$N1210)),ISNUMBER(SEARCH("terminat",$N1210)),ISNUMBER(SEARCH("inactive",$N1210)),ISNUMBER(SEARCH("vacan",$N1210)),ISNUMBER(SEARCH("deceased",$N1210)),ISNUMBER(SEARCH("separated",$N1210))),0,1))</f>
        <v/>
      </c>
      <c r="S1210">
        <f>IF(OR($R1210=0,NOT(ISNUMBER($I1210))),"",IFERROR(DATEDIF($I1210,DATE(FY,1,1),"y"),""))</f>
        <v/>
      </c>
      <c r="T1210">
        <f>IF(OR($R1210=0,NOT(ISNUMBER($J1210))),"",IFERROR(DATEDIF($J1210,DATE(FY,1,1),"y"),0))</f>
        <v/>
      </c>
      <c r="U1210" s="38">
        <f>IF(OR($R1210=0,NOT(ISNUMBER($I1210))),0,IF(YEAR($I1210)+IF($Q1210=1,RetAgeO,RetAgeE)=FY,MONTH($I1210),IF(YEAR($I1210)+IF($Q1210=1,RetAgeO,RetAgeE)&lt;FY,1,0)))</f>
        <v/>
      </c>
      <c r="V1210" s="38">
        <f>IF(OR($R1210=0,NOT(ISNUMBER($K1210))),0,IF(YEAR($K1210)=FY,MONTH($K1210),IF(YEAR($K1210)&lt;FY,1,0)))</f>
        <v/>
      </c>
      <c r="W1210" s="38">
        <f>IF($R1210=0,0,MIN(12,IF(AND(ISNUMBER($O1210),$O1210&gt;=1,$O1210&lt;=12),INT($O1210),12),IF(AND(RetireExit="Yes",$U1210&gt;0),$U1210,12),IF(AND(ContractExit="Yes",$V1210&gt;0),$V1210,12)))</f>
        <v/>
      </c>
      <c r="X1210" s="37">
        <f>IF(ISNUMBER($P1210),$P1210,IncPct)</f>
        <v/>
      </c>
      <c r="Y1210" s="39">
        <f>IF($W1210=0,0,MAX(0,MIN($W1210,IncMonth-1))+MAX(0,$W1210-IncMonth+1)*(1+$X1210))</f>
        <v/>
      </c>
      <c r="Z1210" s="40">
        <f>IF($C1210="",0,IFERROR(INDEX(Departments!$B$5:$B$54,MATCH($C1210,Departments!$A$5:$A$54,0)),0))</f>
        <v/>
      </c>
      <c r="AA1210" s="41">
        <f>N($L1210)*$Y1210</f>
        <v/>
      </c>
      <c r="AB1210" s="41">
        <f>N($M1210)*$Y1210</f>
        <v/>
      </c>
      <c r="AC1210" s="41">
        <f>$AA1210*$Z1210</f>
        <v/>
      </c>
      <c r="AD1210" s="41">
        <f>$AA1210*BonusMonths/12</f>
        <v/>
      </c>
      <c r="AE1210" s="41">
        <f>($AA1210+SI_Gross*$AB1210)*IF($Q1210=1,SI_O,SI_E)</f>
        <v/>
      </c>
      <c r="AF1210" s="41">
        <f>IF($Q1210=1,0,$AA1210*EOSB)</f>
        <v/>
      </c>
      <c r="AG1210" s="41">
        <f>$AN1210*$W1210</f>
        <v/>
      </c>
      <c r="AH1210" s="41">
        <f>SUM($AA1210:$AG1210)</f>
        <v/>
      </c>
      <c r="AI1210" s="41">
        <f>12*($AM1210+$AN1210)</f>
        <v/>
      </c>
      <c r="AJ1210" s="41">
        <f>$AM1210*((IncMonth-1)+(13-IncMonth)*(1+$X1210))+12*$AN1210</f>
        <v/>
      </c>
      <c r="AK1210" s="41">
        <f>IF($R1210=1,N($L1210)+N($M1210),0)</f>
        <v/>
      </c>
      <c r="AL1210">
        <f>IF($C1210="","",IF(N($L1210)&lt;=0,"Basic salary missing",IF(ISNA(MATCH($C1210,Departments!$A$5:$A$54,0)),"Department not on Departments sheet",IF(AND($I1210&lt;&gt;"",NOT(ISNUMBER($I1210))),"Date of birth is text, not a date",IF(AND($K1210&lt;&gt;"",NOT(ISNUMBER($K1210))),"Contract end is text, not a date","")))))</f>
        <v/>
      </c>
      <c r="AM1210" s="41">
        <f>IF($R1210=0,0,N($L1210)*(1+$Z1210+BonusMonths/12+IF($Q1210=1,0,EOSB))+N($M1210)+(N($L1210)+SI_Gross*N($M1210))*IF($Q1210=1,SI_O,SI_E))</f>
        <v/>
      </c>
      <c r="AN1210" s="41">
        <f>IF($R1210=0,0,(IF($Q1210=1,MedO,MedE+Ticket)+Training)/12)</f>
        <v/>
      </c>
    </row>
    <row r="1211">
      <c r="I1211" s="35" t="n"/>
      <c r="J1211" s="35" t="n"/>
      <c r="K1211" s="35" t="n"/>
      <c r="L1211" s="36" t="n"/>
      <c r="M1211" s="36" t="n"/>
      <c r="P1211" s="37" t="n"/>
      <c r="Q1211" s="38">
        <f>IF($C1211="",0,IF(OR(LOWER(TRIM($G1211))="omani",LOWER(TRIM($G1211))="oman",LOWER(TRIM($G1211))="om",LOWER(TRIM($G1211))="local"),1,0))</f>
        <v/>
      </c>
      <c r="R1211" s="38">
        <f>IF($C1211="",0,IF(OR(ISNUMBER(SEARCH("resign",$N1211)),ISNUMBER(SEARCH("terminat",$N1211)),ISNUMBER(SEARCH("inactive",$N1211)),ISNUMBER(SEARCH("vacan",$N1211)),ISNUMBER(SEARCH("deceased",$N1211)),ISNUMBER(SEARCH("separated",$N1211))),0,1))</f>
        <v/>
      </c>
      <c r="S1211">
        <f>IF(OR($R1211=0,NOT(ISNUMBER($I1211))),"",IFERROR(DATEDIF($I1211,DATE(FY,1,1),"y"),""))</f>
        <v/>
      </c>
      <c r="T1211">
        <f>IF(OR($R1211=0,NOT(ISNUMBER($J1211))),"",IFERROR(DATEDIF($J1211,DATE(FY,1,1),"y"),0))</f>
        <v/>
      </c>
      <c r="U1211" s="38">
        <f>IF(OR($R1211=0,NOT(ISNUMBER($I1211))),0,IF(YEAR($I1211)+IF($Q1211=1,RetAgeO,RetAgeE)=FY,MONTH($I1211),IF(YEAR($I1211)+IF($Q1211=1,RetAgeO,RetAgeE)&lt;FY,1,0)))</f>
        <v/>
      </c>
      <c r="V1211" s="38">
        <f>IF(OR($R1211=0,NOT(ISNUMBER($K1211))),0,IF(YEAR($K1211)=FY,MONTH($K1211),IF(YEAR($K1211)&lt;FY,1,0)))</f>
        <v/>
      </c>
      <c r="W1211" s="38">
        <f>IF($R1211=0,0,MIN(12,IF(AND(ISNUMBER($O1211),$O1211&gt;=1,$O1211&lt;=12),INT($O1211),12),IF(AND(RetireExit="Yes",$U1211&gt;0),$U1211,12),IF(AND(ContractExit="Yes",$V1211&gt;0),$V1211,12)))</f>
        <v/>
      </c>
      <c r="X1211" s="37">
        <f>IF(ISNUMBER($P1211),$P1211,IncPct)</f>
        <v/>
      </c>
      <c r="Y1211" s="39">
        <f>IF($W1211=0,0,MAX(0,MIN($W1211,IncMonth-1))+MAX(0,$W1211-IncMonth+1)*(1+$X1211))</f>
        <v/>
      </c>
      <c r="Z1211" s="40">
        <f>IF($C1211="",0,IFERROR(INDEX(Departments!$B$5:$B$54,MATCH($C1211,Departments!$A$5:$A$54,0)),0))</f>
        <v/>
      </c>
      <c r="AA1211" s="41">
        <f>N($L1211)*$Y1211</f>
        <v/>
      </c>
      <c r="AB1211" s="41">
        <f>N($M1211)*$Y1211</f>
        <v/>
      </c>
      <c r="AC1211" s="41">
        <f>$AA1211*$Z1211</f>
        <v/>
      </c>
      <c r="AD1211" s="41">
        <f>$AA1211*BonusMonths/12</f>
        <v/>
      </c>
      <c r="AE1211" s="41">
        <f>($AA1211+SI_Gross*$AB1211)*IF($Q1211=1,SI_O,SI_E)</f>
        <v/>
      </c>
      <c r="AF1211" s="41">
        <f>IF($Q1211=1,0,$AA1211*EOSB)</f>
        <v/>
      </c>
      <c r="AG1211" s="41">
        <f>$AN1211*$W1211</f>
        <v/>
      </c>
      <c r="AH1211" s="41">
        <f>SUM($AA1211:$AG1211)</f>
        <v/>
      </c>
      <c r="AI1211" s="41">
        <f>12*($AM1211+$AN1211)</f>
        <v/>
      </c>
      <c r="AJ1211" s="41">
        <f>$AM1211*((IncMonth-1)+(13-IncMonth)*(1+$X1211))+12*$AN1211</f>
        <v/>
      </c>
      <c r="AK1211" s="41">
        <f>IF($R1211=1,N($L1211)+N($M1211),0)</f>
        <v/>
      </c>
      <c r="AL1211">
        <f>IF($C1211="","",IF(N($L1211)&lt;=0,"Basic salary missing",IF(ISNA(MATCH($C1211,Departments!$A$5:$A$54,0)),"Department not on Departments sheet",IF(AND($I1211&lt;&gt;"",NOT(ISNUMBER($I1211))),"Date of birth is text, not a date",IF(AND($K1211&lt;&gt;"",NOT(ISNUMBER($K1211))),"Contract end is text, not a date","")))))</f>
        <v/>
      </c>
      <c r="AM1211" s="41">
        <f>IF($R1211=0,0,N($L1211)*(1+$Z1211+BonusMonths/12+IF($Q1211=1,0,EOSB))+N($M1211)+(N($L1211)+SI_Gross*N($M1211))*IF($Q1211=1,SI_O,SI_E))</f>
        <v/>
      </c>
      <c r="AN1211" s="41">
        <f>IF($R1211=0,0,(IF($Q1211=1,MedO,MedE+Ticket)+Training)/12)</f>
        <v/>
      </c>
    </row>
    <row r="1212">
      <c r="I1212" s="35" t="n"/>
      <c r="J1212" s="35" t="n"/>
      <c r="K1212" s="35" t="n"/>
      <c r="L1212" s="36" t="n"/>
      <c r="M1212" s="36" t="n"/>
      <c r="P1212" s="37" t="n"/>
      <c r="Q1212" s="38">
        <f>IF($C1212="",0,IF(OR(LOWER(TRIM($G1212))="omani",LOWER(TRIM($G1212))="oman",LOWER(TRIM($G1212))="om",LOWER(TRIM($G1212))="local"),1,0))</f>
        <v/>
      </c>
      <c r="R1212" s="38">
        <f>IF($C1212="",0,IF(OR(ISNUMBER(SEARCH("resign",$N1212)),ISNUMBER(SEARCH("terminat",$N1212)),ISNUMBER(SEARCH("inactive",$N1212)),ISNUMBER(SEARCH("vacan",$N1212)),ISNUMBER(SEARCH("deceased",$N1212)),ISNUMBER(SEARCH("separated",$N1212))),0,1))</f>
        <v/>
      </c>
      <c r="S1212">
        <f>IF(OR($R1212=0,NOT(ISNUMBER($I1212))),"",IFERROR(DATEDIF($I1212,DATE(FY,1,1),"y"),""))</f>
        <v/>
      </c>
      <c r="T1212">
        <f>IF(OR($R1212=0,NOT(ISNUMBER($J1212))),"",IFERROR(DATEDIF($J1212,DATE(FY,1,1),"y"),0))</f>
        <v/>
      </c>
      <c r="U1212" s="38">
        <f>IF(OR($R1212=0,NOT(ISNUMBER($I1212))),0,IF(YEAR($I1212)+IF($Q1212=1,RetAgeO,RetAgeE)=FY,MONTH($I1212),IF(YEAR($I1212)+IF($Q1212=1,RetAgeO,RetAgeE)&lt;FY,1,0)))</f>
        <v/>
      </c>
      <c r="V1212" s="38">
        <f>IF(OR($R1212=0,NOT(ISNUMBER($K1212))),0,IF(YEAR($K1212)=FY,MONTH($K1212),IF(YEAR($K1212)&lt;FY,1,0)))</f>
        <v/>
      </c>
      <c r="W1212" s="38">
        <f>IF($R1212=0,0,MIN(12,IF(AND(ISNUMBER($O1212),$O1212&gt;=1,$O1212&lt;=12),INT($O1212),12),IF(AND(RetireExit="Yes",$U1212&gt;0),$U1212,12),IF(AND(ContractExit="Yes",$V1212&gt;0),$V1212,12)))</f>
        <v/>
      </c>
      <c r="X1212" s="37">
        <f>IF(ISNUMBER($P1212),$P1212,IncPct)</f>
        <v/>
      </c>
      <c r="Y1212" s="39">
        <f>IF($W1212=0,0,MAX(0,MIN($W1212,IncMonth-1))+MAX(0,$W1212-IncMonth+1)*(1+$X1212))</f>
        <v/>
      </c>
      <c r="Z1212" s="40">
        <f>IF($C1212="",0,IFERROR(INDEX(Departments!$B$5:$B$54,MATCH($C1212,Departments!$A$5:$A$54,0)),0))</f>
        <v/>
      </c>
      <c r="AA1212" s="41">
        <f>N($L1212)*$Y1212</f>
        <v/>
      </c>
      <c r="AB1212" s="41">
        <f>N($M1212)*$Y1212</f>
        <v/>
      </c>
      <c r="AC1212" s="41">
        <f>$AA1212*$Z1212</f>
        <v/>
      </c>
      <c r="AD1212" s="41">
        <f>$AA1212*BonusMonths/12</f>
        <v/>
      </c>
      <c r="AE1212" s="41">
        <f>($AA1212+SI_Gross*$AB1212)*IF($Q1212=1,SI_O,SI_E)</f>
        <v/>
      </c>
      <c r="AF1212" s="41">
        <f>IF($Q1212=1,0,$AA1212*EOSB)</f>
        <v/>
      </c>
      <c r="AG1212" s="41">
        <f>$AN1212*$W1212</f>
        <v/>
      </c>
      <c r="AH1212" s="41">
        <f>SUM($AA1212:$AG1212)</f>
        <v/>
      </c>
      <c r="AI1212" s="41">
        <f>12*($AM1212+$AN1212)</f>
        <v/>
      </c>
      <c r="AJ1212" s="41">
        <f>$AM1212*((IncMonth-1)+(13-IncMonth)*(1+$X1212))+12*$AN1212</f>
        <v/>
      </c>
      <c r="AK1212" s="41">
        <f>IF($R1212=1,N($L1212)+N($M1212),0)</f>
        <v/>
      </c>
      <c r="AL1212">
        <f>IF($C1212="","",IF(N($L1212)&lt;=0,"Basic salary missing",IF(ISNA(MATCH($C1212,Departments!$A$5:$A$54,0)),"Department not on Departments sheet",IF(AND($I1212&lt;&gt;"",NOT(ISNUMBER($I1212))),"Date of birth is text, not a date",IF(AND($K1212&lt;&gt;"",NOT(ISNUMBER($K1212))),"Contract end is text, not a date","")))))</f>
        <v/>
      </c>
      <c r="AM1212" s="41">
        <f>IF($R1212=0,0,N($L1212)*(1+$Z1212+BonusMonths/12+IF($Q1212=1,0,EOSB))+N($M1212)+(N($L1212)+SI_Gross*N($M1212))*IF($Q1212=1,SI_O,SI_E))</f>
        <v/>
      </c>
      <c r="AN1212" s="41">
        <f>IF($R1212=0,0,(IF($Q1212=1,MedO,MedE+Ticket)+Training)/12)</f>
        <v/>
      </c>
    </row>
    <row r="1213">
      <c r="I1213" s="35" t="n"/>
      <c r="J1213" s="35" t="n"/>
      <c r="K1213" s="35" t="n"/>
      <c r="L1213" s="36" t="n"/>
      <c r="M1213" s="36" t="n"/>
      <c r="P1213" s="37" t="n"/>
      <c r="Q1213" s="38">
        <f>IF($C1213="",0,IF(OR(LOWER(TRIM($G1213))="omani",LOWER(TRIM($G1213))="oman",LOWER(TRIM($G1213))="om",LOWER(TRIM($G1213))="local"),1,0))</f>
        <v/>
      </c>
      <c r="R1213" s="38">
        <f>IF($C1213="",0,IF(OR(ISNUMBER(SEARCH("resign",$N1213)),ISNUMBER(SEARCH("terminat",$N1213)),ISNUMBER(SEARCH("inactive",$N1213)),ISNUMBER(SEARCH("vacan",$N1213)),ISNUMBER(SEARCH("deceased",$N1213)),ISNUMBER(SEARCH("separated",$N1213))),0,1))</f>
        <v/>
      </c>
      <c r="S1213">
        <f>IF(OR($R1213=0,NOT(ISNUMBER($I1213))),"",IFERROR(DATEDIF($I1213,DATE(FY,1,1),"y"),""))</f>
        <v/>
      </c>
      <c r="T1213">
        <f>IF(OR($R1213=0,NOT(ISNUMBER($J1213))),"",IFERROR(DATEDIF($J1213,DATE(FY,1,1),"y"),0))</f>
        <v/>
      </c>
      <c r="U1213" s="38">
        <f>IF(OR($R1213=0,NOT(ISNUMBER($I1213))),0,IF(YEAR($I1213)+IF($Q1213=1,RetAgeO,RetAgeE)=FY,MONTH($I1213),IF(YEAR($I1213)+IF($Q1213=1,RetAgeO,RetAgeE)&lt;FY,1,0)))</f>
        <v/>
      </c>
      <c r="V1213" s="38">
        <f>IF(OR($R1213=0,NOT(ISNUMBER($K1213))),0,IF(YEAR($K1213)=FY,MONTH($K1213),IF(YEAR($K1213)&lt;FY,1,0)))</f>
        <v/>
      </c>
      <c r="W1213" s="38">
        <f>IF($R1213=0,0,MIN(12,IF(AND(ISNUMBER($O1213),$O1213&gt;=1,$O1213&lt;=12),INT($O1213),12),IF(AND(RetireExit="Yes",$U1213&gt;0),$U1213,12),IF(AND(ContractExit="Yes",$V1213&gt;0),$V1213,12)))</f>
        <v/>
      </c>
      <c r="X1213" s="37">
        <f>IF(ISNUMBER($P1213),$P1213,IncPct)</f>
        <v/>
      </c>
      <c r="Y1213" s="39">
        <f>IF($W1213=0,0,MAX(0,MIN($W1213,IncMonth-1))+MAX(0,$W1213-IncMonth+1)*(1+$X1213))</f>
        <v/>
      </c>
      <c r="Z1213" s="40">
        <f>IF($C1213="",0,IFERROR(INDEX(Departments!$B$5:$B$54,MATCH($C1213,Departments!$A$5:$A$54,0)),0))</f>
        <v/>
      </c>
      <c r="AA1213" s="41">
        <f>N($L1213)*$Y1213</f>
        <v/>
      </c>
      <c r="AB1213" s="41">
        <f>N($M1213)*$Y1213</f>
        <v/>
      </c>
      <c r="AC1213" s="41">
        <f>$AA1213*$Z1213</f>
        <v/>
      </c>
      <c r="AD1213" s="41">
        <f>$AA1213*BonusMonths/12</f>
        <v/>
      </c>
      <c r="AE1213" s="41">
        <f>($AA1213+SI_Gross*$AB1213)*IF($Q1213=1,SI_O,SI_E)</f>
        <v/>
      </c>
      <c r="AF1213" s="41">
        <f>IF($Q1213=1,0,$AA1213*EOSB)</f>
        <v/>
      </c>
      <c r="AG1213" s="41">
        <f>$AN1213*$W1213</f>
        <v/>
      </c>
      <c r="AH1213" s="41">
        <f>SUM($AA1213:$AG1213)</f>
        <v/>
      </c>
      <c r="AI1213" s="41">
        <f>12*($AM1213+$AN1213)</f>
        <v/>
      </c>
      <c r="AJ1213" s="41">
        <f>$AM1213*((IncMonth-1)+(13-IncMonth)*(1+$X1213))+12*$AN1213</f>
        <v/>
      </c>
      <c r="AK1213" s="41">
        <f>IF($R1213=1,N($L1213)+N($M1213),0)</f>
        <v/>
      </c>
      <c r="AL1213">
        <f>IF($C1213="","",IF(N($L1213)&lt;=0,"Basic salary missing",IF(ISNA(MATCH($C1213,Departments!$A$5:$A$54,0)),"Department not on Departments sheet",IF(AND($I1213&lt;&gt;"",NOT(ISNUMBER($I1213))),"Date of birth is text, not a date",IF(AND($K1213&lt;&gt;"",NOT(ISNUMBER($K1213))),"Contract end is text, not a date","")))))</f>
        <v/>
      </c>
      <c r="AM1213" s="41">
        <f>IF($R1213=0,0,N($L1213)*(1+$Z1213+BonusMonths/12+IF($Q1213=1,0,EOSB))+N($M1213)+(N($L1213)+SI_Gross*N($M1213))*IF($Q1213=1,SI_O,SI_E))</f>
        <v/>
      </c>
      <c r="AN1213" s="41">
        <f>IF($R1213=0,0,(IF($Q1213=1,MedO,MedE+Ticket)+Training)/12)</f>
        <v/>
      </c>
    </row>
    <row r="1214">
      <c r="I1214" s="35" t="n"/>
      <c r="J1214" s="35" t="n"/>
      <c r="K1214" s="35" t="n"/>
      <c r="L1214" s="36" t="n"/>
      <c r="M1214" s="36" t="n"/>
      <c r="P1214" s="37" t="n"/>
      <c r="Q1214" s="38">
        <f>IF($C1214="",0,IF(OR(LOWER(TRIM($G1214))="omani",LOWER(TRIM($G1214))="oman",LOWER(TRIM($G1214))="om",LOWER(TRIM($G1214))="local"),1,0))</f>
        <v/>
      </c>
      <c r="R1214" s="38">
        <f>IF($C1214="",0,IF(OR(ISNUMBER(SEARCH("resign",$N1214)),ISNUMBER(SEARCH("terminat",$N1214)),ISNUMBER(SEARCH("inactive",$N1214)),ISNUMBER(SEARCH("vacan",$N1214)),ISNUMBER(SEARCH("deceased",$N1214)),ISNUMBER(SEARCH("separated",$N1214))),0,1))</f>
        <v/>
      </c>
      <c r="S1214">
        <f>IF(OR($R1214=0,NOT(ISNUMBER($I1214))),"",IFERROR(DATEDIF($I1214,DATE(FY,1,1),"y"),""))</f>
        <v/>
      </c>
      <c r="T1214">
        <f>IF(OR($R1214=0,NOT(ISNUMBER($J1214))),"",IFERROR(DATEDIF($J1214,DATE(FY,1,1),"y"),0))</f>
        <v/>
      </c>
      <c r="U1214" s="38">
        <f>IF(OR($R1214=0,NOT(ISNUMBER($I1214))),0,IF(YEAR($I1214)+IF($Q1214=1,RetAgeO,RetAgeE)=FY,MONTH($I1214),IF(YEAR($I1214)+IF($Q1214=1,RetAgeO,RetAgeE)&lt;FY,1,0)))</f>
        <v/>
      </c>
      <c r="V1214" s="38">
        <f>IF(OR($R1214=0,NOT(ISNUMBER($K1214))),0,IF(YEAR($K1214)=FY,MONTH($K1214),IF(YEAR($K1214)&lt;FY,1,0)))</f>
        <v/>
      </c>
      <c r="W1214" s="38">
        <f>IF($R1214=0,0,MIN(12,IF(AND(ISNUMBER($O1214),$O1214&gt;=1,$O1214&lt;=12),INT($O1214),12),IF(AND(RetireExit="Yes",$U1214&gt;0),$U1214,12),IF(AND(ContractExit="Yes",$V1214&gt;0),$V1214,12)))</f>
        <v/>
      </c>
      <c r="X1214" s="37">
        <f>IF(ISNUMBER($P1214),$P1214,IncPct)</f>
        <v/>
      </c>
      <c r="Y1214" s="39">
        <f>IF($W1214=0,0,MAX(0,MIN($W1214,IncMonth-1))+MAX(0,$W1214-IncMonth+1)*(1+$X1214))</f>
        <v/>
      </c>
      <c r="Z1214" s="40">
        <f>IF($C1214="",0,IFERROR(INDEX(Departments!$B$5:$B$54,MATCH($C1214,Departments!$A$5:$A$54,0)),0))</f>
        <v/>
      </c>
      <c r="AA1214" s="41">
        <f>N($L1214)*$Y1214</f>
        <v/>
      </c>
      <c r="AB1214" s="41">
        <f>N($M1214)*$Y1214</f>
        <v/>
      </c>
      <c r="AC1214" s="41">
        <f>$AA1214*$Z1214</f>
        <v/>
      </c>
      <c r="AD1214" s="41">
        <f>$AA1214*BonusMonths/12</f>
        <v/>
      </c>
      <c r="AE1214" s="41">
        <f>($AA1214+SI_Gross*$AB1214)*IF($Q1214=1,SI_O,SI_E)</f>
        <v/>
      </c>
      <c r="AF1214" s="41">
        <f>IF($Q1214=1,0,$AA1214*EOSB)</f>
        <v/>
      </c>
      <c r="AG1214" s="41">
        <f>$AN1214*$W1214</f>
        <v/>
      </c>
      <c r="AH1214" s="41">
        <f>SUM($AA1214:$AG1214)</f>
        <v/>
      </c>
      <c r="AI1214" s="41">
        <f>12*($AM1214+$AN1214)</f>
        <v/>
      </c>
      <c r="AJ1214" s="41">
        <f>$AM1214*((IncMonth-1)+(13-IncMonth)*(1+$X1214))+12*$AN1214</f>
        <v/>
      </c>
      <c r="AK1214" s="41">
        <f>IF($R1214=1,N($L1214)+N($M1214),0)</f>
        <v/>
      </c>
      <c r="AL1214">
        <f>IF($C1214="","",IF(N($L1214)&lt;=0,"Basic salary missing",IF(ISNA(MATCH($C1214,Departments!$A$5:$A$54,0)),"Department not on Departments sheet",IF(AND($I1214&lt;&gt;"",NOT(ISNUMBER($I1214))),"Date of birth is text, not a date",IF(AND($K1214&lt;&gt;"",NOT(ISNUMBER($K1214))),"Contract end is text, not a date","")))))</f>
        <v/>
      </c>
      <c r="AM1214" s="41">
        <f>IF($R1214=0,0,N($L1214)*(1+$Z1214+BonusMonths/12+IF($Q1214=1,0,EOSB))+N($M1214)+(N($L1214)+SI_Gross*N($M1214))*IF($Q1214=1,SI_O,SI_E))</f>
        <v/>
      </c>
      <c r="AN1214" s="41">
        <f>IF($R1214=0,0,(IF($Q1214=1,MedO,MedE+Ticket)+Training)/12)</f>
        <v/>
      </c>
    </row>
    <row r="1215">
      <c r="I1215" s="35" t="n"/>
      <c r="J1215" s="35" t="n"/>
      <c r="K1215" s="35" t="n"/>
      <c r="L1215" s="36" t="n"/>
      <c r="M1215" s="36" t="n"/>
      <c r="P1215" s="37" t="n"/>
      <c r="Q1215" s="38">
        <f>IF($C1215="",0,IF(OR(LOWER(TRIM($G1215))="omani",LOWER(TRIM($G1215))="oman",LOWER(TRIM($G1215))="om",LOWER(TRIM($G1215))="local"),1,0))</f>
        <v/>
      </c>
      <c r="R1215" s="38">
        <f>IF($C1215="",0,IF(OR(ISNUMBER(SEARCH("resign",$N1215)),ISNUMBER(SEARCH("terminat",$N1215)),ISNUMBER(SEARCH("inactive",$N1215)),ISNUMBER(SEARCH("vacan",$N1215)),ISNUMBER(SEARCH("deceased",$N1215)),ISNUMBER(SEARCH("separated",$N1215))),0,1))</f>
        <v/>
      </c>
      <c r="S1215">
        <f>IF(OR($R1215=0,NOT(ISNUMBER($I1215))),"",IFERROR(DATEDIF($I1215,DATE(FY,1,1),"y"),""))</f>
        <v/>
      </c>
      <c r="T1215">
        <f>IF(OR($R1215=0,NOT(ISNUMBER($J1215))),"",IFERROR(DATEDIF($J1215,DATE(FY,1,1),"y"),0))</f>
        <v/>
      </c>
      <c r="U1215" s="38">
        <f>IF(OR($R1215=0,NOT(ISNUMBER($I1215))),0,IF(YEAR($I1215)+IF($Q1215=1,RetAgeO,RetAgeE)=FY,MONTH($I1215),IF(YEAR($I1215)+IF($Q1215=1,RetAgeO,RetAgeE)&lt;FY,1,0)))</f>
        <v/>
      </c>
      <c r="V1215" s="38">
        <f>IF(OR($R1215=0,NOT(ISNUMBER($K1215))),0,IF(YEAR($K1215)=FY,MONTH($K1215),IF(YEAR($K1215)&lt;FY,1,0)))</f>
        <v/>
      </c>
      <c r="W1215" s="38">
        <f>IF($R1215=0,0,MIN(12,IF(AND(ISNUMBER($O1215),$O1215&gt;=1,$O1215&lt;=12),INT($O1215),12),IF(AND(RetireExit="Yes",$U1215&gt;0),$U1215,12),IF(AND(ContractExit="Yes",$V1215&gt;0),$V1215,12)))</f>
        <v/>
      </c>
      <c r="X1215" s="37">
        <f>IF(ISNUMBER($P1215),$P1215,IncPct)</f>
        <v/>
      </c>
      <c r="Y1215" s="39">
        <f>IF($W1215=0,0,MAX(0,MIN($W1215,IncMonth-1))+MAX(0,$W1215-IncMonth+1)*(1+$X1215))</f>
        <v/>
      </c>
      <c r="Z1215" s="40">
        <f>IF($C1215="",0,IFERROR(INDEX(Departments!$B$5:$B$54,MATCH($C1215,Departments!$A$5:$A$54,0)),0))</f>
        <v/>
      </c>
      <c r="AA1215" s="41">
        <f>N($L1215)*$Y1215</f>
        <v/>
      </c>
      <c r="AB1215" s="41">
        <f>N($M1215)*$Y1215</f>
        <v/>
      </c>
      <c r="AC1215" s="41">
        <f>$AA1215*$Z1215</f>
        <v/>
      </c>
      <c r="AD1215" s="41">
        <f>$AA1215*BonusMonths/12</f>
        <v/>
      </c>
      <c r="AE1215" s="41">
        <f>($AA1215+SI_Gross*$AB1215)*IF($Q1215=1,SI_O,SI_E)</f>
        <v/>
      </c>
      <c r="AF1215" s="41">
        <f>IF($Q1215=1,0,$AA1215*EOSB)</f>
        <v/>
      </c>
      <c r="AG1215" s="41">
        <f>$AN1215*$W1215</f>
        <v/>
      </c>
      <c r="AH1215" s="41">
        <f>SUM($AA1215:$AG1215)</f>
        <v/>
      </c>
      <c r="AI1215" s="41">
        <f>12*($AM1215+$AN1215)</f>
        <v/>
      </c>
      <c r="AJ1215" s="41">
        <f>$AM1215*((IncMonth-1)+(13-IncMonth)*(1+$X1215))+12*$AN1215</f>
        <v/>
      </c>
      <c r="AK1215" s="41">
        <f>IF($R1215=1,N($L1215)+N($M1215),0)</f>
        <v/>
      </c>
      <c r="AL1215">
        <f>IF($C1215="","",IF(N($L1215)&lt;=0,"Basic salary missing",IF(ISNA(MATCH($C1215,Departments!$A$5:$A$54,0)),"Department not on Departments sheet",IF(AND($I1215&lt;&gt;"",NOT(ISNUMBER($I1215))),"Date of birth is text, not a date",IF(AND($K1215&lt;&gt;"",NOT(ISNUMBER($K1215))),"Contract end is text, not a date","")))))</f>
        <v/>
      </c>
      <c r="AM1215" s="41">
        <f>IF($R1215=0,0,N($L1215)*(1+$Z1215+BonusMonths/12+IF($Q1215=1,0,EOSB))+N($M1215)+(N($L1215)+SI_Gross*N($M1215))*IF($Q1215=1,SI_O,SI_E))</f>
        <v/>
      </c>
      <c r="AN1215" s="41">
        <f>IF($R1215=0,0,(IF($Q1215=1,MedO,MedE+Ticket)+Training)/12)</f>
        <v/>
      </c>
    </row>
    <row r="1216">
      <c r="I1216" s="35" t="n"/>
      <c r="J1216" s="35" t="n"/>
      <c r="K1216" s="35" t="n"/>
      <c r="L1216" s="36" t="n"/>
      <c r="M1216" s="36" t="n"/>
      <c r="P1216" s="37" t="n"/>
      <c r="Q1216" s="38">
        <f>IF($C1216="",0,IF(OR(LOWER(TRIM($G1216))="omani",LOWER(TRIM($G1216))="oman",LOWER(TRIM($G1216))="om",LOWER(TRIM($G1216))="local"),1,0))</f>
        <v/>
      </c>
      <c r="R1216" s="38">
        <f>IF($C1216="",0,IF(OR(ISNUMBER(SEARCH("resign",$N1216)),ISNUMBER(SEARCH("terminat",$N1216)),ISNUMBER(SEARCH("inactive",$N1216)),ISNUMBER(SEARCH("vacan",$N1216)),ISNUMBER(SEARCH("deceased",$N1216)),ISNUMBER(SEARCH("separated",$N1216))),0,1))</f>
        <v/>
      </c>
      <c r="S1216">
        <f>IF(OR($R1216=0,NOT(ISNUMBER($I1216))),"",IFERROR(DATEDIF($I1216,DATE(FY,1,1),"y"),""))</f>
        <v/>
      </c>
      <c r="T1216">
        <f>IF(OR($R1216=0,NOT(ISNUMBER($J1216))),"",IFERROR(DATEDIF($J1216,DATE(FY,1,1),"y"),0))</f>
        <v/>
      </c>
      <c r="U1216" s="38">
        <f>IF(OR($R1216=0,NOT(ISNUMBER($I1216))),0,IF(YEAR($I1216)+IF($Q1216=1,RetAgeO,RetAgeE)=FY,MONTH($I1216),IF(YEAR($I1216)+IF($Q1216=1,RetAgeO,RetAgeE)&lt;FY,1,0)))</f>
        <v/>
      </c>
      <c r="V1216" s="38">
        <f>IF(OR($R1216=0,NOT(ISNUMBER($K1216))),0,IF(YEAR($K1216)=FY,MONTH($K1216),IF(YEAR($K1216)&lt;FY,1,0)))</f>
        <v/>
      </c>
      <c r="W1216" s="38">
        <f>IF($R1216=0,0,MIN(12,IF(AND(ISNUMBER($O1216),$O1216&gt;=1,$O1216&lt;=12),INT($O1216),12),IF(AND(RetireExit="Yes",$U1216&gt;0),$U1216,12),IF(AND(ContractExit="Yes",$V1216&gt;0),$V1216,12)))</f>
        <v/>
      </c>
      <c r="X1216" s="37">
        <f>IF(ISNUMBER($P1216),$P1216,IncPct)</f>
        <v/>
      </c>
      <c r="Y1216" s="39">
        <f>IF($W1216=0,0,MAX(0,MIN($W1216,IncMonth-1))+MAX(0,$W1216-IncMonth+1)*(1+$X1216))</f>
        <v/>
      </c>
      <c r="Z1216" s="40">
        <f>IF($C1216="",0,IFERROR(INDEX(Departments!$B$5:$B$54,MATCH($C1216,Departments!$A$5:$A$54,0)),0))</f>
        <v/>
      </c>
      <c r="AA1216" s="41">
        <f>N($L1216)*$Y1216</f>
        <v/>
      </c>
      <c r="AB1216" s="41">
        <f>N($M1216)*$Y1216</f>
        <v/>
      </c>
      <c r="AC1216" s="41">
        <f>$AA1216*$Z1216</f>
        <v/>
      </c>
      <c r="AD1216" s="41">
        <f>$AA1216*BonusMonths/12</f>
        <v/>
      </c>
      <c r="AE1216" s="41">
        <f>($AA1216+SI_Gross*$AB1216)*IF($Q1216=1,SI_O,SI_E)</f>
        <v/>
      </c>
      <c r="AF1216" s="41">
        <f>IF($Q1216=1,0,$AA1216*EOSB)</f>
        <v/>
      </c>
      <c r="AG1216" s="41">
        <f>$AN1216*$W1216</f>
        <v/>
      </c>
      <c r="AH1216" s="41">
        <f>SUM($AA1216:$AG1216)</f>
        <v/>
      </c>
      <c r="AI1216" s="41">
        <f>12*($AM1216+$AN1216)</f>
        <v/>
      </c>
      <c r="AJ1216" s="41">
        <f>$AM1216*((IncMonth-1)+(13-IncMonth)*(1+$X1216))+12*$AN1216</f>
        <v/>
      </c>
      <c r="AK1216" s="41">
        <f>IF($R1216=1,N($L1216)+N($M1216),0)</f>
        <v/>
      </c>
      <c r="AL1216">
        <f>IF($C1216="","",IF(N($L1216)&lt;=0,"Basic salary missing",IF(ISNA(MATCH($C1216,Departments!$A$5:$A$54,0)),"Department not on Departments sheet",IF(AND($I1216&lt;&gt;"",NOT(ISNUMBER($I1216))),"Date of birth is text, not a date",IF(AND($K1216&lt;&gt;"",NOT(ISNUMBER($K1216))),"Contract end is text, not a date","")))))</f>
        <v/>
      </c>
      <c r="AM1216" s="41">
        <f>IF($R1216=0,0,N($L1216)*(1+$Z1216+BonusMonths/12+IF($Q1216=1,0,EOSB))+N($M1216)+(N($L1216)+SI_Gross*N($M1216))*IF($Q1216=1,SI_O,SI_E))</f>
        <v/>
      </c>
      <c r="AN1216" s="41">
        <f>IF($R1216=0,0,(IF($Q1216=1,MedO,MedE+Ticket)+Training)/12)</f>
        <v/>
      </c>
    </row>
    <row r="1217">
      <c r="I1217" s="35" t="n"/>
      <c r="J1217" s="35" t="n"/>
      <c r="K1217" s="35" t="n"/>
      <c r="L1217" s="36" t="n"/>
      <c r="M1217" s="36" t="n"/>
      <c r="P1217" s="37" t="n"/>
      <c r="Q1217" s="38">
        <f>IF($C1217="",0,IF(OR(LOWER(TRIM($G1217))="omani",LOWER(TRIM($G1217))="oman",LOWER(TRIM($G1217))="om",LOWER(TRIM($G1217))="local"),1,0))</f>
        <v/>
      </c>
      <c r="R1217" s="38">
        <f>IF($C1217="",0,IF(OR(ISNUMBER(SEARCH("resign",$N1217)),ISNUMBER(SEARCH("terminat",$N1217)),ISNUMBER(SEARCH("inactive",$N1217)),ISNUMBER(SEARCH("vacan",$N1217)),ISNUMBER(SEARCH("deceased",$N1217)),ISNUMBER(SEARCH("separated",$N1217))),0,1))</f>
        <v/>
      </c>
      <c r="S1217">
        <f>IF(OR($R1217=0,NOT(ISNUMBER($I1217))),"",IFERROR(DATEDIF($I1217,DATE(FY,1,1),"y"),""))</f>
        <v/>
      </c>
      <c r="T1217">
        <f>IF(OR($R1217=0,NOT(ISNUMBER($J1217))),"",IFERROR(DATEDIF($J1217,DATE(FY,1,1),"y"),0))</f>
        <v/>
      </c>
      <c r="U1217" s="38">
        <f>IF(OR($R1217=0,NOT(ISNUMBER($I1217))),0,IF(YEAR($I1217)+IF($Q1217=1,RetAgeO,RetAgeE)=FY,MONTH($I1217),IF(YEAR($I1217)+IF($Q1217=1,RetAgeO,RetAgeE)&lt;FY,1,0)))</f>
        <v/>
      </c>
      <c r="V1217" s="38">
        <f>IF(OR($R1217=0,NOT(ISNUMBER($K1217))),0,IF(YEAR($K1217)=FY,MONTH($K1217),IF(YEAR($K1217)&lt;FY,1,0)))</f>
        <v/>
      </c>
      <c r="W1217" s="38">
        <f>IF($R1217=0,0,MIN(12,IF(AND(ISNUMBER($O1217),$O1217&gt;=1,$O1217&lt;=12),INT($O1217),12),IF(AND(RetireExit="Yes",$U1217&gt;0),$U1217,12),IF(AND(ContractExit="Yes",$V1217&gt;0),$V1217,12)))</f>
        <v/>
      </c>
      <c r="X1217" s="37">
        <f>IF(ISNUMBER($P1217),$P1217,IncPct)</f>
        <v/>
      </c>
      <c r="Y1217" s="39">
        <f>IF($W1217=0,0,MAX(0,MIN($W1217,IncMonth-1))+MAX(0,$W1217-IncMonth+1)*(1+$X1217))</f>
        <v/>
      </c>
      <c r="Z1217" s="40">
        <f>IF($C1217="",0,IFERROR(INDEX(Departments!$B$5:$B$54,MATCH($C1217,Departments!$A$5:$A$54,0)),0))</f>
        <v/>
      </c>
      <c r="AA1217" s="41">
        <f>N($L1217)*$Y1217</f>
        <v/>
      </c>
      <c r="AB1217" s="41">
        <f>N($M1217)*$Y1217</f>
        <v/>
      </c>
      <c r="AC1217" s="41">
        <f>$AA1217*$Z1217</f>
        <v/>
      </c>
      <c r="AD1217" s="41">
        <f>$AA1217*BonusMonths/12</f>
        <v/>
      </c>
      <c r="AE1217" s="41">
        <f>($AA1217+SI_Gross*$AB1217)*IF($Q1217=1,SI_O,SI_E)</f>
        <v/>
      </c>
      <c r="AF1217" s="41">
        <f>IF($Q1217=1,0,$AA1217*EOSB)</f>
        <v/>
      </c>
      <c r="AG1217" s="41">
        <f>$AN1217*$W1217</f>
        <v/>
      </c>
      <c r="AH1217" s="41">
        <f>SUM($AA1217:$AG1217)</f>
        <v/>
      </c>
      <c r="AI1217" s="41">
        <f>12*($AM1217+$AN1217)</f>
        <v/>
      </c>
      <c r="AJ1217" s="41">
        <f>$AM1217*((IncMonth-1)+(13-IncMonth)*(1+$X1217))+12*$AN1217</f>
        <v/>
      </c>
      <c r="AK1217" s="41">
        <f>IF($R1217=1,N($L1217)+N($M1217),0)</f>
        <v/>
      </c>
      <c r="AL1217">
        <f>IF($C1217="","",IF(N($L1217)&lt;=0,"Basic salary missing",IF(ISNA(MATCH($C1217,Departments!$A$5:$A$54,0)),"Department not on Departments sheet",IF(AND($I1217&lt;&gt;"",NOT(ISNUMBER($I1217))),"Date of birth is text, not a date",IF(AND($K1217&lt;&gt;"",NOT(ISNUMBER($K1217))),"Contract end is text, not a date","")))))</f>
        <v/>
      </c>
      <c r="AM1217" s="41">
        <f>IF($R1217=0,0,N($L1217)*(1+$Z1217+BonusMonths/12+IF($Q1217=1,0,EOSB))+N($M1217)+(N($L1217)+SI_Gross*N($M1217))*IF($Q1217=1,SI_O,SI_E))</f>
        <v/>
      </c>
      <c r="AN1217" s="41">
        <f>IF($R1217=0,0,(IF($Q1217=1,MedO,MedE+Ticket)+Training)/12)</f>
        <v/>
      </c>
    </row>
    <row r="1218">
      <c r="I1218" s="35" t="n"/>
      <c r="J1218" s="35" t="n"/>
      <c r="K1218" s="35" t="n"/>
      <c r="L1218" s="36" t="n"/>
      <c r="M1218" s="36" t="n"/>
      <c r="P1218" s="37" t="n"/>
      <c r="Q1218" s="38">
        <f>IF($C1218="",0,IF(OR(LOWER(TRIM($G1218))="omani",LOWER(TRIM($G1218))="oman",LOWER(TRIM($G1218))="om",LOWER(TRIM($G1218))="local"),1,0))</f>
        <v/>
      </c>
      <c r="R1218" s="38">
        <f>IF($C1218="",0,IF(OR(ISNUMBER(SEARCH("resign",$N1218)),ISNUMBER(SEARCH("terminat",$N1218)),ISNUMBER(SEARCH("inactive",$N1218)),ISNUMBER(SEARCH("vacan",$N1218)),ISNUMBER(SEARCH("deceased",$N1218)),ISNUMBER(SEARCH("separated",$N1218))),0,1))</f>
        <v/>
      </c>
      <c r="S1218">
        <f>IF(OR($R1218=0,NOT(ISNUMBER($I1218))),"",IFERROR(DATEDIF($I1218,DATE(FY,1,1),"y"),""))</f>
        <v/>
      </c>
      <c r="T1218">
        <f>IF(OR($R1218=0,NOT(ISNUMBER($J1218))),"",IFERROR(DATEDIF($J1218,DATE(FY,1,1),"y"),0))</f>
        <v/>
      </c>
      <c r="U1218" s="38">
        <f>IF(OR($R1218=0,NOT(ISNUMBER($I1218))),0,IF(YEAR($I1218)+IF($Q1218=1,RetAgeO,RetAgeE)=FY,MONTH($I1218),IF(YEAR($I1218)+IF($Q1218=1,RetAgeO,RetAgeE)&lt;FY,1,0)))</f>
        <v/>
      </c>
      <c r="V1218" s="38">
        <f>IF(OR($R1218=0,NOT(ISNUMBER($K1218))),0,IF(YEAR($K1218)=FY,MONTH($K1218),IF(YEAR($K1218)&lt;FY,1,0)))</f>
        <v/>
      </c>
      <c r="W1218" s="38">
        <f>IF($R1218=0,0,MIN(12,IF(AND(ISNUMBER($O1218),$O1218&gt;=1,$O1218&lt;=12),INT($O1218),12),IF(AND(RetireExit="Yes",$U1218&gt;0),$U1218,12),IF(AND(ContractExit="Yes",$V1218&gt;0),$V1218,12)))</f>
        <v/>
      </c>
      <c r="X1218" s="37">
        <f>IF(ISNUMBER($P1218),$P1218,IncPct)</f>
        <v/>
      </c>
      <c r="Y1218" s="39">
        <f>IF($W1218=0,0,MAX(0,MIN($W1218,IncMonth-1))+MAX(0,$W1218-IncMonth+1)*(1+$X1218))</f>
        <v/>
      </c>
      <c r="Z1218" s="40">
        <f>IF($C1218="",0,IFERROR(INDEX(Departments!$B$5:$B$54,MATCH($C1218,Departments!$A$5:$A$54,0)),0))</f>
        <v/>
      </c>
      <c r="AA1218" s="41">
        <f>N($L1218)*$Y1218</f>
        <v/>
      </c>
      <c r="AB1218" s="41">
        <f>N($M1218)*$Y1218</f>
        <v/>
      </c>
      <c r="AC1218" s="41">
        <f>$AA1218*$Z1218</f>
        <v/>
      </c>
      <c r="AD1218" s="41">
        <f>$AA1218*BonusMonths/12</f>
        <v/>
      </c>
      <c r="AE1218" s="41">
        <f>($AA1218+SI_Gross*$AB1218)*IF($Q1218=1,SI_O,SI_E)</f>
        <v/>
      </c>
      <c r="AF1218" s="41">
        <f>IF($Q1218=1,0,$AA1218*EOSB)</f>
        <v/>
      </c>
      <c r="AG1218" s="41">
        <f>$AN1218*$W1218</f>
        <v/>
      </c>
      <c r="AH1218" s="41">
        <f>SUM($AA1218:$AG1218)</f>
        <v/>
      </c>
      <c r="AI1218" s="41">
        <f>12*($AM1218+$AN1218)</f>
        <v/>
      </c>
      <c r="AJ1218" s="41">
        <f>$AM1218*((IncMonth-1)+(13-IncMonth)*(1+$X1218))+12*$AN1218</f>
        <v/>
      </c>
      <c r="AK1218" s="41">
        <f>IF($R1218=1,N($L1218)+N($M1218),0)</f>
        <v/>
      </c>
      <c r="AL1218">
        <f>IF($C1218="","",IF(N($L1218)&lt;=0,"Basic salary missing",IF(ISNA(MATCH($C1218,Departments!$A$5:$A$54,0)),"Department not on Departments sheet",IF(AND($I1218&lt;&gt;"",NOT(ISNUMBER($I1218))),"Date of birth is text, not a date",IF(AND($K1218&lt;&gt;"",NOT(ISNUMBER($K1218))),"Contract end is text, not a date","")))))</f>
        <v/>
      </c>
      <c r="AM1218" s="41">
        <f>IF($R1218=0,0,N($L1218)*(1+$Z1218+BonusMonths/12+IF($Q1218=1,0,EOSB))+N($M1218)+(N($L1218)+SI_Gross*N($M1218))*IF($Q1218=1,SI_O,SI_E))</f>
        <v/>
      </c>
      <c r="AN1218" s="41">
        <f>IF($R1218=0,0,(IF($Q1218=1,MedO,MedE+Ticket)+Training)/12)</f>
        <v/>
      </c>
    </row>
    <row r="1219">
      <c r="I1219" s="35" t="n"/>
      <c r="J1219" s="35" t="n"/>
      <c r="K1219" s="35" t="n"/>
      <c r="L1219" s="36" t="n"/>
      <c r="M1219" s="36" t="n"/>
      <c r="P1219" s="37" t="n"/>
      <c r="Q1219" s="38">
        <f>IF($C1219="",0,IF(OR(LOWER(TRIM($G1219))="omani",LOWER(TRIM($G1219))="oman",LOWER(TRIM($G1219))="om",LOWER(TRIM($G1219))="local"),1,0))</f>
        <v/>
      </c>
      <c r="R1219" s="38">
        <f>IF($C1219="",0,IF(OR(ISNUMBER(SEARCH("resign",$N1219)),ISNUMBER(SEARCH("terminat",$N1219)),ISNUMBER(SEARCH("inactive",$N1219)),ISNUMBER(SEARCH("vacan",$N1219)),ISNUMBER(SEARCH("deceased",$N1219)),ISNUMBER(SEARCH("separated",$N1219))),0,1))</f>
        <v/>
      </c>
      <c r="S1219">
        <f>IF(OR($R1219=0,NOT(ISNUMBER($I1219))),"",IFERROR(DATEDIF($I1219,DATE(FY,1,1),"y"),""))</f>
        <v/>
      </c>
      <c r="T1219">
        <f>IF(OR($R1219=0,NOT(ISNUMBER($J1219))),"",IFERROR(DATEDIF($J1219,DATE(FY,1,1),"y"),0))</f>
        <v/>
      </c>
      <c r="U1219" s="38">
        <f>IF(OR($R1219=0,NOT(ISNUMBER($I1219))),0,IF(YEAR($I1219)+IF($Q1219=1,RetAgeO,RetAgeE)=FY,MONTH($I1219),IF(YEAR($I1219)+IF($Q1219=1,RetAgeO,RetAgeE)&lt;FY,1,0)))</f>
        <v/>
      </c>
      <c r="V1219" s="38">
        <f>IF(OR($R1219=0,NOT(ISNUMBER($K1219))),0,IF(YEAR($K1219)=FY,MONTH($K1219),IF(YEAR($K1219)&lt;FY,1,0)))</f>
        <v/>
      </c>
      <c r="W1219" s="38">
        <f>IF($R1219=0,0,MIN(12,IF(AND(ISNUMBER($O1219),$O1219&gt;=1,$O1219&lt;=12),INT($O1219),12),IF(AND(RetireExit="Yes",$U1219&gt;0),$U1219,12),IF(AND(ContractExit="Yes",$V1219&gt;0),$V1219,12)))</f>
        <v/>
      </c>
      <c r="X1219" s="37">
        <f>IF(ISNUMBER($P1219),$P1219,IncPct)</f>
        <v/>
      </c>
      <c r="Y1219" s="39">
        <f>IF($W1219=0,0,MAX(0,MIN($W1219,IncMonth-1))+MAX(0,$W1219-IncMonth+1)*(1+$X1219))</f>
        <v/>
      </c>
      <c r="Z1219" s="40">
        <f>IF($C1219="",0,IFERROR(INDEX(Departments!$B$5:$B$54,MATCH($C1219,Departments!$A$5:$A$54,0)),0))</f>
        <v/>
      </c>
      <c r="AA1219" s="41">
        <f>N($L1219)*$Y1219</f>
        <v/>
      </c>
      <c r="AB1219" s="41">
        <f>N($M1219)*$Y1219</f>
        <v/>
      </c>
      <c r="AC1219" s="41">
        <f>$AA1219*$Z1219</f>
        <v/>
      </c>
      <c r="AD1219" s="41">
        <f>$AA1219*BonusMonths/12</f>
        <v/>
      </c>
      <c r="AE1219" s="41">
        <f>($AA1219+SI_Gross*$AB1219)*IF($Q1219=1,SI_O,SI_E)</f>
        <v/>
      </c>
      <c r="AF1219" s="41">
        <f>IF($Q1219=1,0,$AA1219*EOSB)</f>
        <v/>
      </c>
      <c r="AG1219" s="41">
        <f>$AN1219*$W1219</f>
        <v/>
      </c>
      <c r="AH1219" s="41">
        <f>SUM($AA1219:$AG1219)</f>
        <v/>
      </c>
      <c r="AI1219" s="41">
        <f>12*($AM1219+$AN1219)</f>
        <v/>
      </c>
      <c r="AJ1219" s="41">
        <f>$AM1219*((IncMonth-1)+(13-IncMonth)*(1+$X1219))+12*$AN1219</f>
        <v/>
      </c>
      <c r="AK1219" s="41">
        <f>IF($R1219=1,N($L1219)+N($M1219),0)</f>
        <v/>
      </c>
      <c r="AL1219">
        <f>IF($C1219="","",IF(N($L1219)&lt;=0,"Basic salary missing",IF(ISNA(MATCH($C1219,Departments!$A$5:$A$54,0)),"Department not on Departments sheet",IF(AND($I1219&lt;&gt;"",NOT(ISNUMBER($I1219))),"Date of birth is text, not a date",IF(AND($K1219&lt;&gt;"",NOT(ISNUMBER($K1219))),"Contract end is text, not a date","")))))</f>
        <v/>
      </c>
      <c r="AM1219" s="41">
        <f>IF($R1219=0,0,N($L1219)*(1+$Z1219+BonusMonths/12+IF($Q1219=1,0,EOSB))+N($M1219)+(N($L1219)+SI_Gross*N($M1219))*IF($Q1219=1,SI_O,SI_E))</f>
        <v/>
      </c>
      <c r="AN1219" s="41">
        <f>IF($R1219=0,0,(IF($Q1219=1,MedO,MedE+Ticket)+Training)/12)</f>
        <v/>
      </c>
    </row>
    <row r="1220">
      <c r="I1220" s="35" t="n"/>
      <c r="J1220" s="35" t="n"/>
      <c r="K1220" s="35" t="n"/>
      <c r="L1220" s="36" t="n"/>
      <c r="M1220" s="36" t="n"/>
      <c r="P1220" s="37" t="n"/>
      <c r="Q1220" s="38">
        <f>IF($C1220="",0,IF(OR(LOWER(TRIM($G1220))="omani",LOWER(TRIM($G1220))="oman",LOWER(TRIM($G1220))="om",LOWER(TRIM($G1220))="local"),1,0))</f>
        <v/>
      </c>
      <c r="R1220" s="38">
        <f>IF($C1220="",0,IF(OR(ISNUMBER(SEARCH("resign",$N1220)),ISNUMBER(SEARCH("terminat",$N1220)),ISNUMBER(SEARCH("inactive",$N1220)),ISNUMBER(SEARCH("vacan",$N1220)),ISNUMBER(SEARCH("deceased",$N1220)),ISNUMBER(SEARCH("separated",$N1220))),0,1))</f>
        <v/>
      </c>
      <c r="S1220">
        <f>IF(OR($R1220=0,NOT(ISNUMBER($I1220))),"",IFERROR(DATEDIF($I1220,DATE(FY,1,1),"y"),""))</f>
        <v/>
      </c>
      <c r="T1220">
        <f>IF(OR($R1220=0,NOT(ISNUMBER($J1220))),"",IFERROR(DATEDIF($J1220,DATE(FY,1,1),"y"),0))</f>
        <v/>
      </c>
      <c r="U1220" s="38">
        <f>IF(OR($R1220=0,NOT(ISNUMBER($I1220))),0,IF(YEAR($I1220)+IF($Q1220=1,RetAgeO,RetAgeE)=FY,MONTH($I1220),IF(YEAR($I1220)+IF($Q1220=1,RetAgeO,RetAgeE)&lt;FY,1,0)))</f>
        <v/>
      </c>
      <c r="V1220" s="38">
        <f>IF(OR($R1220=0,NOT(ISNUMBER($K1220))),0,IF(YEAR($K1220)=FY,MONTH($K1220),IF(YEAR($K1220)&lt;FY,1,0)))</f>
        <v/>
      </c>
      <c r="W1220" s="38">
        <f>IF($R1220=0,0,MIN(12,IF(AND(ISNUMBER($O1220),$O1220&gt;=1,$O1220&lt;=12),INT($O1220),12),IF(AND(RetireExit="Yes",$U1220&gt;0),$U1220,12),IF(AND(ContractExit="Yes",$V1220&gt;0),$V1220,12)))</f>
        <v/>
      </c>
      <c r="X1220" s="37">
        <f>IF(ISNUMBER($P1220),$P1220,IncPct)</f>
        <v/>
      </c>
      <c r="Y1220" s="39">
        <f>IF($W1220=0,0,MAX(0,MIN($W1220,IncMonth-1))+MAX(0,$W1220-IncMonth+1)*(1+$X1220))</f>
        <v/>
      </c>
      <c r="Z1220" s="40">
        <f>IF($C1220="",0,IFERROR(INDEX(Departments!$B$5:$B$54,MATCH($C1220,Departments!$A$5:$A$54,0)),0))</f>
        <v/>
      </c>
      <c r="AA1220" s="41">
        <f>N($L1220)*$Y1220</f>
        <v/>
      </c>
      <c r="AB1220" s="41">
        <f>N($M1220)*$Y1220</f>
        <v/>
      </c>
      <c r="AC1220" s="41">
        <f>$AA1220*$Z1220</f>
        <v/>
      </c>
      <c r="AD1220" s="41">
        <f>$AA1220*BonusMonths/12</f>
        <v/>
      </c>
      <c r="AE1220" s="41">
        <f>($AA1220+SI_Gross*$AB1220)*IF($Q1220=1,SI_O,SI_E)</f>
        <v/>
      </c>
      <c r="AF1220" s="41">
        <f>IF($Q1220=1,0,$AA1220*EOSB)</f>
        <v/>
      </c>
      <c r="AG1220" s="41">
        <f>$AN1220*$W1220</f>
        <v/>
      </c>
      <c r="AH1220" s="41">
        <f>SUM($AA1220:$AG1220)</f>
        <v/>
      </c>
      <c r="AI1220" s="41">
        <f>12*($AM1220+$AN1220)</f>
        <v/>
      </c>
      <c r="AJ1220" s="41">
        <f>$AM1220*((IncMonth-1)+(13-IncMonth)*(1+$X1220))+12*$AN1220</f>
        <v/>
      </c>
      <c r="AK1220" s="41">
        <f>IF($R1220=1,N($L1220)+N($M1220),0)</f>
        <v/>
      </c>
      <c r="AL1220">
        <f>IF($C1220="","",IF(N($L1220)&lt;=0,"Basic salary missing",IF(ISNA(MATCH($C1220,Departments!$A$5:$A$54,0)),"Department not on Departments sheet",IF(AND($I1220&lt;&gt;"",NOT(ISNUMBER($I1220))),"Date of birth is text, not a date",IF(AND($K1220&lt;&gt;"",NOT(ISNUMBER($K1220))),"Contract end is text, not a date","")))))</f>
        <v/>
      </c>
      <c r="AM1220" s="41">
        <f>IF($R1220=0,0,N($L1220)*(1+$Z1220+BonusMonths/12+IF($Q1220=1,0,EOSB))+N($M1220)+(N($L1220)+SI_Gross*N($M1220))*IF($Q1220=1,SI_O,SI_E))</f>
        <v/>
      </c>
      <c r="AN1220" s="41">
        <f>IF($R1220=0,0,(IF($Q1220=1,MedO,MedE+Ticket)+Training)/12)</f>
        <v/>
      </c>
    </row>
    <row r="1221">
      <c r="I1221" s="35" t="n"/>
      <c r="J1221" s="35" t="n"/>
      <c r="K1221" s="35" t="n"/>
      <c r="L1221" s="36" t="n"/>
      <c r="M1221" s="36" t="n"/>
      <c r="P1221" s="37" t="n"/>
      <c r="Q1221" s="38">
        <f>IF($C1221="",0,IF(OR(LOWER(TRIM($G1221))="omani",LOWER(TRIM($G1221))="oman",LOWER(TRIM($G1221))="om",LOWER(TRIM($G1221))="local"),1,0))</f>
        <v/>
      </c>
      <c r="R1221" s="38">
        <f>IF($C1221="",0,IF(OR(ISNUMBER(SEARCH("resign",$N1221)),ISNUMBER(SEARCH("terminat",$N1221)),ISNUMBER(SEARCH("inactive",$N1221)),ISNUMBER(SEARCH("vacan",$N1221)),ISNUMBER(SEARCH("deceased",$N1221)),ISNUMBER(SEARCH("separated",$N1221))),0,1))</f>
        <v/>
      </c>
      <c r="S1221">
        <f>IF(OR($R1221=0,NOT(ISNUMBER($I1221))),"",IFERROR(DATEDIF($I1221,DATE(FY,1,1),"y"),""))</f>
        <v/>
      </c>
      <c r="T1221">
        <f>IF(OR($R1221=0,NOT(ISNUMBER($J1221))),"",IFERROR(DATEDIF($J1221,DATE(FY,1,1),"y"),0))</f>
        <v/>
      </c>
      <c r="U1221" s="38">
        <f>IF(OR($R1221=0,NOT(ISNUMBER($I1221))),0,IF(YEAR($I1221)+IF($Q1221=1,RetAgeO,RetAgeE)=FY,MONTH($I1221),IF(YEAR($I1221)+IF($Q1221=1,RetAgeO,RetAgeE)&lt;FY,1,0)))</f>
        <v/>
      </c>
      <c r="V1221" s="38">
        <f>IF(OR($R1221=0,NOT(ISNUMBER($K1221))),0,IF(YEAR($K1221)=FY,MONTH($K1221),IF(YEAR($K1221)&lt;FY,1,0)))</f>
        <v/>
      </c>
      <c r="W1221" s="38">
        <f>IF($R1221=0,0,MIN(12,IF(AND(ISNUMBER($O1221),$O1221&gt;=1,$O1221&lt;=12),INT($O1221),12),IF(AND(RetireExit="Yes",$U1221&gt;0),$U1221,12),IF(AND(ContractExit="Yes",$V1221&gt;0),$V1221,12)))</f>
        <v/>
      </c>
      <c r="X1221" s="37">
        <f>IF(ISNUMBER($P1221),$P1221,IncPct)</f>
        <v/>
      </c>
      <c r="Y1221" s="39">
        <f>IF($W1221=0,0,MAX(0,MIN($W1221,IncMonth-1))+MAX(0,$W1221-IncMonth+1)*(1+$X1221))</f>
        <v/>
      </c>
      <c r="Z1221" s="40">
        <f>IF($C1221="",0,IFERROR(INDEX(Departments!$B$5:$B$54,MATCH($C1221,Departments!$A$5:$A$54,0)),0))</f>
        <v/>
      </c>
      <c r="AA1221" s="41">
        <f>N($L1221)*$Y1221</f>
        <v/>
      </c>
      <c r="AB1221" s="41">
        <f>N($M1221)*$Y1221</f>
        <v/>
      </c>
      <c r="AC1221" s="41">
        <f>$AA1221*$Z1221</f>
        <v/>
      </c>
      <c r="AD1221" s="41">
        <f>$AA1221*BonusMonths/12</f>
        <v/>
      </c>
      <c r="AE1221" s="41">
        <f>($AA1221+SI_Gross*$AB1221)*IF($Q1221=1,SI_O,SI_E)</f>
        <v/>
      </c>
      <c r="AF1221" s="41">
        <f>IF($Q1221=1,0,$AA1221*EOSB)</f>
        <v/>
      </c>
      <c r="AG1221" s="41">
        <f>$AN1221*$W1221</f>
        <v/>
      </c>
      <c r="AH1221" s="41">
        <f>SUM($AA1221:$AG1221)</f>
        <v/>
      </c>
      <c r="AI1221" s="41">
        <f>12*($AM1221+$AN1221)</f>
        <v/>
      </c>
      <c r="AJ1221" s="41">
        <f>$AM1221*((IncMonth-1)+(13-IncMonth)*(1+$X1221))+12*$AN1221</f>
        <v/>
      </c>
      <c r="AK1221" s="41">
        <f>IF($R1221=1,N($L1221)+N($M1221),0)</f>
        <v/>
      </c>
      <c r="AL1221">
        <f>IF($C1221="","",IF(N($L1221)&lt;=0,"Basic salary missing",IF(ISNA(MATCH($C1221,Departments!$A$5:$A$54,0)),"Department not on Departments sheet",IF(AND($I1221&lt;&gt;"",NOT(ISNUMBER($I1221))),"Date of birth is text, not a date",IF(AND($K1221&lt;&gt;"",NOT(ISNUMBER($K1221))),"Contract end is text, not a date","")))))</f>
        <v/>
      </c>
      <c r="AM1221" s="41">
        <f>IF($R1221=0,0,N($L1221)*(1+$Z1221+BonusMonths/12+IF($Q1221=1,0,EOSB))+N($M1221)+(N($L1221)+SI_Gross*N($M1221))*IF($Q1221=1,SI_O,SI_E))</f>
        <v/>
      </c>
      <c r="AN1221" s="41">
        <f>IF($R1221=0,0,(IF($Q1221=1,MedO,MedE+Ticket)+Training)/12)</f>
        <v/>
      </c>
    </row>
    <row r="1222">
      <c r="I1222" s="35" t="n"/>
      <c r="J1222" s="35" t="n"/>
      <c r="K1222" s="35" t="n"/>
      <c r="L1222" s="36" t="n"/>
      <c r="M1222" s="36" t="n"/>
      <c r="P1222" s="37" t="n"/>
      <c r="Q1222" s="38">
        <f>IF($C1222="",0,IF(OR(LOWER(TRIM($G1222))="omani",LOWER(TRIM($G1222))="oman",LOWER(TRIM($G1222))="om",LOWER(TRIM($G1222))="local"),1,0))</f>
        <v/>
      </c>
      <c r="R1222" s="38">
        <f>IF($C1222="",0,IF(OR(ISNUMBER(SEARCH("resign",$N1222)),ISNUMBER(SEARCH("terminat",$N1222)),ISNUMBER(SEARCH("inactive",$N1222)),ISNUMBER(SEARCH("vacan",$N1222)),ISNUMBER(SEARCH("deceased",$N1222)),ISNUMBER(SEARCH("separated",$N1222))),0,1))</f>
        <v/>
      </c>
      <c r="S1222">
        <f>IF(OR($R1222=0,NOT(ISNUMBER($I1222))),"",IFERROR(DATEDIF($I1222,DATE(FY,1,1),"y"),""))</f>
        <v/>
      </c>
      <c r="T1222">
        <f>IF(OR($R1222=0,NOT(ISNUMBER($J1222))),"",IFERROR(DATEDIF($J1222,DATE(FY,1,1),"y"),0))</f>
        <v/>
      </c>
      <c r="U1222" s="38">
        <f>IF(OR($R1222=0,NOT(ISNUMBER($I1222))),0,IF(YEAR($I1222)+IF($Q1222=1,RetAgeO,RetAgeE)=FY,MONTH($I1222),IF(YEAR($I1222)+IF($Q1222=1,RetAgeO,RetAgeE)&lt;FY,1,0)))</f>
        <v/>
      </c>
      <c r="V1222" s="38">
        <f>IF(OR($R1222=0,NOT(ISNUMBER($K1222))),0,IF(YEAR($K1222)=FY,MONTH($K1222),IF(YEAR($K1222)&lt;FY,1,0)))</f>
        <v/>
      </c>
      <c r="W1222" s="38">
        <f>IF($R1222=0,0,MIN(12,IF(AND(ISNUMBER($O1222),$O1222&gt;=1,$O1222&lt;=12),INT($O1222),12),IF(AND(RetireExit="Yes",$U1222&gt;0),$U1222,12),IF(AND(ContractExit="Yes",$V1222&gt;0),$V1222,12)))</f>
        <v/>
      </c>
      <c r="X1222" s="37">
        <f>IF(ISNUMBER($P1222),$P1222,IncPct)</f>
        <v/>
      </c>
      <c r="Y1222" s="39">
        <f>IF($W1222=0,0,MAX(0,MIN($W1222,IncMonth-1))+MAX(0,$W1222-IncMonth+1)*(1+$X1222))</f>
        <v/>
      </c>
      <c r="Z1222" s="40">
        <f>IF($C1222="",0,IFERROR(INDEX(Departments!$B$5:$B$54,MATCH($C1222,Departments!$A$5:$A$54,0)),0))</f>
        <v/>
      </c>
      <c r="AA1222" s="41">
        <f>N($L1222)*$Y1222</f>
        <v/>
      </c>
      <c r="AB1222" s="41">
        <f>N($M1222)*$Y1222</f>
        <v/>
      </c>
      <c r="AC1222" s="41">
        <f>$AA1222*$Z1222</f>
        <v/>
      </c>
      <c r="AD1222" s="41">
        <f>$AA1222*BonusMonths/12</f>
        <v/>
      </c>
      <c r="AE1222" s="41">
        <f>($AA1222+SI_Gross*$AB1222)*IF($Q1222=1,SI_O,SI_E)</f>
        <v/>
      </c>
      <c r="AF1222" s="41">
        <f>IF($Q1222=1,0,$AA1222*EOSB)</f>
        <v/>
      </c>
      <c r="AG1222" s="41">
        <f>$AN1222*$W1222</f>
        <v/>
      </c>
      <c r="AH1222" s="41">
        <f>SUM($AA1222:$AG1222)</f>
        <v/>
      </c>
      <c r="AI1222" s="41">
        <f>12*($AM1222+$AN1222)</f>
        <v/>
      </c>
      <c r="AJ1222" s="41">
        <f>$AM1222*((IncMonth-1)+(13-IncMonth)*(1+$X1222))+12*$AN1222</f>
        <v/>
      </c>
      <c r="AK1222" s="41">
        <f>IF($R1222=1,N($L1222)+N($M1222),0)</f>
        <v/>
      </c>
      <c r="AL1222">
        <f>IF($C1222="","",IF(N($L1222)&lt;=0,"Basic salary missing",IF(ISNA(MATCH($C1222,Departments!$A$5:$A$54,0)),"Department not on Departments sheet",IF(AND($I1222&lt;&gt;"",NOT(ISNUMBER($I1222))),"Date of birth is text, not a date",IF(AND($K1222&lt;&gt;"",NOT(ISNUMBER($K1222))),"Contract end is text, not a date","")))))</f>
        <v/>
      </c>
      <c r="AM1222" s="41">
        <f>IF($R1222=0,0,N($L1222)*(1+$Z1222+BonusMonths/12+IF($Q1222=1,0,EOSB))+N($M1222)+(N($L1222)+SI_Gross*N($M1222))*IF($Q1222=1,SI_O,SI_E))</f>
        <v/>
      </c>
      <c r="AN1222" s="41">
        <f>IF($R1222=0,0,(IF($Q1222=1,MedO,MedE+Ticket)+Training)/12)</f>
        <v/>
      </c>
    </row>
    <row r="1223">
      <c r="I1223" s="35" t="n"/>
      <c r="J1223" s="35" t="n"/>
      <c r="K1223" s="35" t="n"/>
      <c r="L1223" s="36" t="n"/>
      <c r="M1223" s="36" t="n"/>
      <c r="P1223" s="37" t="n"/>
      <c r="Q1223" s="38">
        <f>IF($C1223="",0,IF(OR(LOWER(TRIM($G1223))="omani",LOWER(TRIM($G1223))="oman",LOWER(TRIM($G1223))="om",LOWER(TRIM($G1223))="local"),1,0))</f>
        <v/>
      </c>
      <c r="R1223" s="38">
        <f>IF($C1223="",0,IF(OR(ISNUMBER(SEARCH("resign",$N1223)),ISNUMBER(SEARCH("terminat",$N1223)),ISNUMBER(SEARCH("inactive",$N1223)),ISNUMBER(SEARCH("vacan",$N1223)),ISNUMBER(SEARCH("deceased",$N1223)),ISNUMBER(SEARCH("separated",$N1223))),0,1))</f>
        <v/>
      </c>
      <c r="S1223">
        <f>IF(OR($R1223=0,NOT(ISNUMBER($I1223))),"",IFERROR(DATEDIF($I1223,DATE(FY,1,1),"y"),""))</f>
        <v/>
      </c>
      <c r="T1223">
        <f>IF(OR($R1223=0,NOT(ISNUMBER($J1223))),"",IFERROR(DATEDIF($J1223,DATE(FY,1,1),"y"),0))</f>
        <v/>
      </c>
      <c r="U1223" s="38">
        <f>IF(OR($R1223=0,NOT(ISNUMBER($I1223))),0,IF(YEAR($I1223)+IF($Q1223=1,RetAgeO,RetAgeE)=FY,MONTH($I1223),IF(YEAR($I1223)+IF($Q1223=1,RetAgeO,RetAgeE)&lt;FY,1,0)))</f>
        <v/>
      </c>
      <c r="V1223" s="38">
        <f>IF(OR($R1223=0,NOT(ISNUMBER($K1223))),0,IF(YEAR($K1223)=FY,MONTH($K1223),IF(YEAR($K1223)&lt;FY,1,0)))</f>
        <v/>
      </c>
      <c r="W1223" s="38">
        <f>IF($R1223=0,0,MIN(12,IF(AND(ISNUMBER($O1223),$O1223&gt;=1,$O1223&lt;=12),INT($O1223),12),IF(AND(RetireExit="Yes",$U1223&gt;0),$U1223,12),IF(AND(ContractExit="Yes",$V1223&gt;0),$V1223,12)))</f>
        <v/>
      </c>
      <c r="X1223" s="37">
        <f>IF(ISNUMBER($P1223),$P1223,IncPct)</f>
        <v/>
      </c>
      <c r="Y1223" s="39">
        <f>IF($W1223=0,0,MAX(0,MIN($W1223,IncMonth-1))+MAX(0,$W1223-IncMonth+1)*(1+$X1223))</f>
        <v/>
      </c>
      <c r="Z1223" s="40">
        <f>IF($C1223="",0,IFERROR(INDEX(Departments!$B$5:$B$54,MATCH($C1223,Departments!$A$5:$A$54,0)),0))</f>
        <v/>
      </c>
      <c r="AA1223" s="41">
        <f>N($L1223)*$Y1223</f>
        <v/>
      </c>
      <c r="AB1223" s="41">
        <f>N($M1223)*$Y1223</f>
        <v/>
      </c>
      <c r="AC1223" s="41">
        <f>$AA1223*$Z1223</f>
        <v/>
      </c>
      <c r="AD1223" s="41">
        <f>$AA1223*BonusMonths/12</f>
        <v/>
      </c>
      <c r="AE1223" s="41">
        <f>($AA1223+SI_Gross*$AB1223)*IF($Q1223=1,SI_O,SI_E)</f>
        <v/>
      </c>
      <c r="AF1223" s="41">
        <f>IF($Q1223=1,0,$AA1223*EOSB)</f>
        <v/>
      </c>
      <c r="AG1223" s="41">
        <f>$AN1223*$W1223</f>
        <v/>
      </c>
      <c r="AH1223" s="41">
        <f>SUM($AA1223:$AG1223)</f>
        <v/>
      </c>
      <c r="AI1223" s="41">
        <f>12*($AM1223+$AN1223)</f>
        <v/>
      </c>
      <c r="AJ1223" s="41">
        <f>$AM1223*((IncMonth-1)+(13-IncMonth)*(1+$X1223))+12*$AN1223</f>
        <v/>
      </c>
      <c r="AK1223" s="41">
        <f>IF($R1223=1,N($L1223)+N($M1223),0)</f>
        <v/>
      </c>
      <c r="AL1223">
        <f>IF($C1223="","",IF(N($L1223)&lt;=0,"Basic salary missing",IF(ISNA(MATCH($C1223,Departments!$A$5:$A$54,0)),"Department not on Departments sheet",IF(AND($I1223&lt;&gt;"",NOT(ISNUMBER($I1223))),"Date of birth is text, not a date",IF(AND($K1223&lt;&gt;"",NOT(ISNUMBER($K1223))),"Contract end is text, not a date","")))))</f>
        <v/>
      </c>
      <c r="AM1223" s="41">
        <f>IF($R1223=0,0,N($L1223)*(1+$Z1223+BonusMonths/12+IF($Q1223=1,0,EOSB))+N($M1223)+(N($L1223)+SI_Gross*N($M1223))*IF($Q1223=1,SI_O,SI_E))</f>
        <v/>
      </c>
      <c r="AN1223" s="41">
        <f>IF($R1223=0,0,(IF($Q1223=1,MedO,MedE+Ticket)+Training)/12)</f>
        <v/>
      </c>
    </row>
    <row r="1224">
      <c r="I1224" s="35" t="n"/>
      <c r="J1224" s="35" t="n"/>
      <c r="K1224" s="35" t="n"/>
      <c r="L1224" s="36" t="n"/>
      <c r="M1224" s="36" t="n"/>
      <c r="P1224" s="37" t="n"/>
      <c r="Q1224" s="38">
        <f>IF($C1224="",0,IF(OR(LOWER(TRIM($G1224))="omani",LOWER(TRIM($G1224))="oman",LOWER(TRIM($G1224))="om",LOWER(TRIM($G1224))="local"),1,0))</f>
        <v/>
      </c>
      <c r="R1224" s="38">
        <f>IF($C1224="",0,IF(OR(ISNUMBER(SEARCH("resign",$N1224)),ISNUMBER(SEARCH("terminat",$N1224)),ISNUMBER(SEARCH("inactive",$N1224)),ISNUMBER(SEARCH("vacan",$N1224)),ISNUMBER(SEARCH("deceased",$N1224)),ISNUMBER(SEARCH("separated",$N1224))),0,1))</f>
        <v/>
      </c>
      <c r="S1224">
        <f>IF(OR($R1224=0,NOT(ISNUMBER($I1224))),"",IFERROR(DATEDIF($I1224,DATE(FY,1,1),"y"),""))</f>
        <v/>
      </c>
      <c r="T1224">
        <f>IF(OR($R1224=0,NOT(ISNUMBER($J1224))),"",IFERROR(DATEDIF($J1224,DATE(FY,1,1),"y"),0))</f>
        <v/>
      </c>
      <c r="U1224" s="38">
        <f>IF(OR($R1224=0,NOT(ISNUMBER($I1224))),0,IF(YEAR($I1224)+IF($Q1224=1,RetAgeO,RetAgeE)=FY,MONTH($I1224),IF(YEAR($I1224)+IF($Q1224=1,RetAgeO,RetAgeE)&lt;FY,1,0)))</f>
        <v/>
      </c>
      <c r="V1224" s="38">
        <f>IF(OR($R1224=0,NOT(ISNUMBER($K1224))),0,IF(YEAR($K1224)=FY,MONTH($K1224),IF(YEAR($K1224)&lt;FY,1,0)))</f>
        <v/>
      </c>
      <c r="W1224" s="38">
        <f>IF($R1224=0,0,MIN(12,IF(AND(ISNUMBER($O1224),$O1224&gt;=1,$O1224&lt;=12),INT($O1224),12),IF(AND(RetireExit="Yes",$U1224&gt;0),$U1224,12),IF(AND(ContractExit="Yes",$V1224&gt;0),$V1224,12)))</f>
        <v/>
      </c>
      <c r="X1224" s="37">
        <f>IF(ISNUMBER($P1224),$P1224,IncPct)</f>
        <v/>
      </c>
      <c r="Y1224" s="39">
        <f>IF($W1224=0,0,MAX(0,MIN($W1224,IncMonth-1))+MAX(0,$W1224-IncMonth+1)*(1+$X1224))</f>
        <v/>
      </c>
      <c r="Z1224" s="40">
        <f>IF($C1224="",0,IFERROR(INDEX(Departments!$B$5:$B$54,MATCH($C1224,Departments!$A$5:$A$54,0)),0))</f>
        <v/>
      </c>
      <c r="AA1224" s="41">
        <f>N($L1224)*$Y1224</f>
        <v/>
      </c>
      <c r="AB1224" s="41">
        <f>N($M1224)*$Y1224</f>
        <v/>
      </c>
      <c r="AC1224" s="41">
        <f>$AA1224*$Z1224</f>
        <v/>
      </c>
      <c r="AD1224" s="41">
        <f>$AA1224*BonusMonths/12</f>
        <v/>
      </c>
      <c r="AE1224" s="41">
        <f>($AA1224+SI_Gross*$AB1224)*IF($Q1224=1,SI_O,SI_E)</f>
        <v/>
      </c>
      <c r="AF1224" s="41">
        <f>IF($Q1224=1,0,$AA1224*EOSB)</f>
        <v/>
      </c>
      <c r="AG1224" s="41">
        <f>$AN1224*$W1224</f>
        <v/>
      </c>
      <c r="AH1224" s="41">
        <f>SUM($AA1224:$AG1224)</f>
        <v/>
      </c>
      <c r="AI1224" s="41">
        <f>12*($AM1224+$AN1224)</f>
        <v/>
      </c>
      <c r="AJ1224" s="41">
        <f>$AM1224*((IncMonth-1)+(13-IncMonth)*(1+$X1224))+12*$AN1224</f>
        <v/>
      </c>
      <c r="AK1224" s="41">
        <f>IF($R1224=1,N($L1224)+N($M1224),0)</f>
        <v/>
      </c>
      <c r="AL1224">
        <f>IF($C1224="","",IF(N($L1224)&lt;=0,"Basic salary missing",IF(ISNA(MATCH($C1224,Departments!$A$5:$A$54,0)),"Department not on Departments sheet",IF(AND($I1224&lt;&gt;"",NOT(ISNUMBER($I1224))),"Date of birth is text, not a date",IF(AND($K1224&lt;&gt;"",NOT(ISNUMBER($K1224))),"Contract end is text, not a date","")))))</f>
        <v/>
      </c>
      <c r="AM1224" s="41">
        <f>IF($R1224=0,0,N($L1224)*(1+$Z1224+BonusMonths/12+IF($Q1224=1,0,EOSB))+N($M1224)+(N($L1224)+SI_Gross*N($M1224))*IF($Q1224=1,SI_O,SI_E))</f>
        <v/>
      </c>
      <c r="AN1224" s="41">
        <f>IF($R1224=0,0,(IF($Q1224=1,MedO,MedE+Ticket)+Training)/12)</f>
        <v/>
      </c>
    </row>
    <row r="1225">
      <c r="I1225" s="35" t="n"/>
      <c r="J1225" s="35" t="n"/>
      <c r="K1225" s="35" t="n"/>
      <c r="L1225" s="36" t="n"/>
      <c r="M1225" s="36" t="n"/>
      <c r="P1225" s="37" t="n"/>
      <c r="Q1225" s="38">
        <f>IF($C1225="",0,IF(OR(LOWER(TRIM($G1225))="omani",LOWER(TRIM($G1225))="oman",LOWER(TRIM($G1225))="om",LOWER(TRIM($G1225))="local"),1,0))</f>
        <v/>
      </c>
      <c r="R1225" s="38">
        <f>IF($C1225="",0,IF(OR(ISNUMBER(SEARCH("resign",$N1225)),ISNUMBER(SEARCH("terminat",$N1225)),ISNUMBER(SEARCH("inactive",$N1225)),ISNUMBER(SEARCH("vacan",$N1225)),ISNUMBER(SEARCH("deceased",$N1225)),ISNUMBER(SEARCH("separated",$N1225))),0,1))</f>
        <v/>
      </c>
      <c r="S1225">
        <f>IF(OR($R1225=0,NOT(ISNUMBER($I1225))),"",IFERROR(DATEDIF($I1225,DATE(FY,1,1),"y"),""))</f>
        <v/>
      </c>
      <c r="T1225">
        <f>IF(OR($R1225=0,NOT(ISNUMBER($J1225))),"",IFERROR(DATEDIF($J1225,DATE(FY,1,1),"y"),0))</f>
        <v/>
      </c>
      <c r="U1225" s="38">
        <f>IF(OR($R1225=0,NOT(ISNUMBER($I1225))),0,IF(YEAR($I1225)+IF($Q1225=1,RetAgeO,RetAgeE)=FY,MONTH($I1225),IF(YEAR($I1225)+IF($Q1225=1,RetAgeO,RetAgeE)&lt;FY,1,0)))</f>
        <v/>
      </c>
      <c r="V1225" s="38">
        <f>IF(OR($R1225=0,NOT(ISNUMBER($K1225))),0,IF(YEAR($K1225)=FY,MONTH($K1225),IF(YEAR($K1225)&lt;FY,1,0)))</f>
        <v/>
      </c>
      <c r="W1225" s="38">
        <f>IF($R1225=0,0,MIN(12,IF(AND(ISNUMBER($O1225),$O1225&gt;=1,$O1225&lt;=12),INT($O1225),12),IF(AND(RetireExit="Yes",$U1225&gt;0),$U1225,12),IF(AND(ContractExit="Yes",$V1225&gt;0),$V1225,12)))</f>
        <v/>
      </c>
      <c r="X1225" s="37">
        <f>IF(ISNUMBER($P1225),$P1225,IncPct)</f>
        <v/>
      </c>
      <c r="Y1225" s="39">
        <f>IF($W1225=0,0,MAX(0,MIN($W1225,IncMonth-1))+MAX(0,$W1225-IncMonth+1)*(1+$X1225))</f>
        <v/>
      </c>
      <c r="Z1225" s="40">
        <f>IF($C1225="",0,IFERROR(INDEX(Departments!$B$5:$B$54,MATCH($C1225,Departments!$A$5:$A$54,0)),0))</f>
        <v/>
      </c>
      <c r="AA1225" s="41">
        <f>N($L1225)*$Y1225</f>
        <v/>
      </c>
      <c r="AB1225" s="41">
        <f>N($M1225)*$Y1225</f>
        <v/>
      </c>
      <c r="AC1225" s="41">
        <f>$AA1225*$Z1225</f>
        <v/>
      </c>
      <c r="AD1225" s="41">
        <f>$AA1225*BonusMonths/12</f>
        <v/>
      </c>
      <c r="AE1225" s="41">
        <f>($AA1225+SI_Gross*$AB1225)*IF($Q1225=1,SI_O,SI_E)</f>
        <v/>
      </c>
      <c r="AF1225" s="41">
        <f>IF($Q1225=1,0,$AA1225*EOSB)</f>
        <v/>
      </c>
      <c r="AG1225" s="41">
        <f>$AN1225*$W1225</f>
        <v/>
      </c>
      <c r="AH1225" s="41">
        <f>SUM($AA1225:$AG1225)</f>
        <v/>
      </c>
      <c r="AI1225" s="41">
        <f>12*($AM1225+$AN1225)</f>
        <v/>
      </c>
      <c r="AJ1225" s="41">
        <f>$AM1225*((IncMonth-1)+(13-IncMonth)*(1+$X1225))+12*$AN1225</f>
        <v/>
      </c>
      <c r="AK1225" s="41">
        <f>IF($R1225=1,N($L1225)+N($M1225),0)</f>
        <v/>
      </c>
      <c r="AL1225">
        <f>IF($C1225="","",IF(N($L1225)&lt;=0,"Basic salary missing",IF(ISNA(MATCH($C1225,Departments!$A$5:$A$54,0)),"Department not on Departments sheet",IF(AND($I1225&lt;&gt;"",NOT(ISNUMBER($I1225))),"Date of birth is text, not a date",IF(AND($K1225&lt;&gt;"",NOT(ISNUMBER($K1225))),"Contract end is text, not a date","")))))</f>
        <v/>
      </c>
      <c r="AM1225" s="41">
        <f>IF($R1225=0,0,N($L1225)*(1+$Z1225+BonusMonths/12+IF($Q1225=1,0,EOSB))+N($M1225)+(N($L1225)+SI_Gross*N($M1225))*IF($Q1225=1,SI_O,SI_E))</f>
        <v/>
      </c>
      <c r="AN1225" s="41">
        <f>IF($R1225=0,0,(IF($Q1225=1,MedO,MedE+Ticket)+Training)/12)</f>
        <v/>
      </c>
    </row>
    <row r="1226">
      <c r="I1226" s="35" t="n"/>
      <c r="J1226" s="35" t="n"/>
      <c r="K1226" s="35" t="n"/>
      <c r="L1226" s="36" t="n"/>
      <c r="M1226" s="36" t="n"/>
      <c r="P1226" s="37" t="n"/>
      <c r="Q1226" s="38">
        <f>IF($C1226="",0,IF(OR(LOWER(TRIM($G1226))="omani",LOWER(TRIM($G1226))="oman",LOWER(TRIM($G1226))="om",LOWER(TRIM($G1226))="local"),1,0))</f>
        <v/>
      </c>
      <c r="R1226" s="38">
        <f>IF($C1226="",0,IF(OR(ISNUMBER(SEARCH("resign",$N1226)),ISNUMBER(SEARCH("terminat",$N1226)),ISNUMBER(SEARCH("inactive",$N1226)),ISNUMBER(SEARCH("vacan",$N1226)),ISNUMBER(SEARCH("deceased",$N1226)),ISNUMBER(SEARCH("separated",$N1226))),0,1))</f>
        <v/>
      </c>
      <c r="S1226">
        <f>IF(OR($R1226=0,NOT(ISNUMBER($I1226))),"",IFERROR(DATEDIF($I1226,DATE(FY,1,1),"y"),""))</f>
        <v/>
      </c>
      <c r="T1226">
        <f>IF(OR($R1226=0,NOT(ISNUMBER($J1226))),"",IFERROR(DATEDIF($J1226,DATE(FY,1,1),"y"),0))</f>
        <v/>
      </c>
      <c r="U1226" s="38">
        <f>IF(OR($R1226=0,NOT(ISNUMBER($I1226))),0,IF(YEAR($I1226)+IF($Q1226=1,RetAgeO,RetAgeE)=FY,MONTH($I1226),IF(YEAR($I1226)+IF($Q1226=1,RetAgeO,RetAgeE)&lt;FY,1,0)))</f>
        <v/>
      </c>
      <c r="V1226" s="38">
        <f>IF(OR($R1226=0,NOT(ISNUMBER($K1226))),0,IF(YEAR($K1226)=FY,MONTH($K1226),IF(YEAR($K1226)&lt;FY,1,0)))</f>
        <v/>
      </c>
      <c r="W1226" s="38">
        <f>IF($R1226=0,0,MIN(12,IF(AND(ISNUMBER($O1226),$O1226&gt;=1,$O1226&lt;=12),INT($O1226),12),IF(AND(RetireExit="Yes",$U1226&gt;0),$U1226,12),IF(AND(ContractExit="Yes",$V1226&gt;0),$V1226,12)))</f>
        <v/>
      </c>
      <c r="X1226" s="37">
        <f>IF(ISNUMBER($P1226),$P1226,IncPct)</f>
        <v/>
      </c>
      <c r="Y1226" s="39">
        <f>IF($W1226=0,0,MAX(0,MIN($W1226,IncMonth-1))+MAX(0,$W1226-IncMonth+1)*(1+$X1226))</f>
        <v/>
      </c>
      <c r="Z1226" s="40">
        <f>IF($C1226="",0,IFERROR(INDEX(Departments!$B$5:$B$54,MATCH($C1226,Departments!$A$5:$A$54,0)),0))</f>
        <v/>
      </c>
      <c r="AA1226" s="41">
        <f>N($L1226)*$Y1226</f>
        <v/>
      </c>
      <c r="AB1226" s="41">
        <f>N($M1226)*$Y1226</f>
        <v/>
      </c>
      <c r="AC1226" s="41">
        <f>$AA1226*$Z1226</f>
        <v/>
      </c>
      <c r="AD1226" s="41">
        <f>$AA1226*BonusMonths/12</f>
        <v/>
      </c>
      <c r="AE1226" s="41">
        <f>($AA1226+SI_Gross*$AB1226)*IF($Q1226=1,SI_O,SI_E)</f>
        <v/>
      </c>
      <c r="AF1226" s="41">
        <f>IF($Q1226=1,0,$AA1226*EOSB)</f>
        <v/>
      </c>
      <c r="AG1226" s="41">
        <f>$AN1226*$W1226</f>
        <v/>
      </c>
      <c r="AH1226" s="41">
        <f>SUM($AA1226:$AG1226)</f>
        <v/>
      </c>
      <c r="AI1226" s="41">
        <f>12*($AM1226+$AN1226)</f>
        <v/>
      </c>
      <c r="AJ1226" s="41">
        <f>$AM1226*((IncMonth-1)+(13-IncMonth)*(1+$X1226))+12*$AN1226</f>
        <v/>
      </c>
      <c r="AK1226" s="41">
        <f>IF($R1226=1,N($L1226)+N($M1226),0)</f>
        <v/>
      </c>
      <c r="AL1226">
        <f>IF($C1226="","",IF(N($L1226)&lt;=0,"Basic salary missing",IF(ISNA(MATCH($C1226,Departments!$A$5:$A$54,0)),"Department not on Departments sheet",IF(AND($I1226&lt;&gt;"",NOT(ISNUMBER($I1226))),"Date of birth is text, not a date",IF(AND($K1226&lt;&gt;"",NOT(ISNUMBER($K1226))),"Contract end is text, not a date","")))))</f>
        <v/>
      </c>
      <c r="AM1226" s="41">
        <f>IF($R1226=0,0,N($L1226)*(1+$Z1226+BonusMonths/12+IF($Q1226=1,0,EOSB))+N($M1226)+(N($L1226)+SI_Gross*N($M1226))*IF($Q1226=1,SI_O,SI_E))</f>
        <v/>
      </c>
      <c r="AN1226" s="41">
        <f>IF($R1226=0,0,(IF($Q1226=1,MedO,MedE+Ticket)+Training)/12)</f>
        <v/>
      </c>
    </row>
    <row r="1227">
      <c r="I1227" s="35" t="n"/>
      <c r="J1227" s="35" t="n"/>
      <c r="K1227" s="35" t="n"/>
      <c r="L1227" s="36" t="n"/>
      <c r="M1227" s="36" t="n"/>
      <c r="P1227" s="37" t="n"/>
      <c r="Q1227" s="38">
        <f>IF($C1227="",0,IF(OR(LOWER(TRIM($G1227))="omani",LOWER(TRIM($G1227))="oman",LOWER(TRIM($G1227))="om",LOWER(TRIM($G1227))="local"),1,0))</f>
        <v/>
      </c>
      <c r="R1227" s="38">
        <f>IF($C1227="",0,IF(OR(ISNUMBER(SEARCH("resign",$N1227)),ISNUMBER(SEARCH("terminat",$N1227)),ISNUMBER(SEARCH("inactive",$N1227)),ISNUMBER(SEARCH("vacan",$N1227)),ISNUMBER(SEARCH("deceased",$N1227)),ISNUMBER(SEARCH("separated",$N1227))),0,1))</f>
        <v/>
      </c>
      <c r="S1227">
        <f>IF(OR($R1227=0,NOT(ISNUMBER($I1227))),"",IFERROR(DATEDIF($I1227,DATE(FY,1,1),"y"),""))</f>
        <v/>
      </c>
      <c r="T1227">
        <f>IF(OR($R1227=0,NOT(ISNUMBER($J1227))),"",IFERROR(DATEDIF($J1227,DATE(FY,1,1),"y"),0))</f>
        <v/>
      </c>
      <c r="U1227" s="38">
        <f>IF(OR($R1227=0,NOT(ISNUMBER($I1227))),0,IF(YEAR($I1227)+IF($Q1227=1,RetAgeO,RetAgeE)=FY,MONTH($I1227),IF(YEAR($I1227)+IF($Q1227=1,RetAgeO,RetAgeE)&lt;FY,1,0)))</f>
        <v/>
      </c>
      <c r="V1227" s="38">
        <f>IF(OR($R1227=0,NOT(ISNUMBER($K1227))),0,IF(YEAR($K1227)=FY,MONTH($K1227),IF(YEAR($K1227)&lt;FY,1,0)))</f>
        <v/>
      </c>
      <c r="W1227" s="38">
        <f>IF($R1227=0,0,MIN(12,IF(AND(ISNUMBER($O1227),$O1227&gt;=1,$O1227&lt;=12),INT($O1227),12),IF(AND(RetireExit="Yes",$U1227&gt;0),$U1227,12),IF(AND(ContractExit="Yes",$V1227&gt;0),$V1227,12)))</f>
        <v/>
      </c>
      <c r="X1227" s="37">
        <f>IF(ISNUMBER($P1227),$P1227,IncPct)</f>
        <v/>
      </c>
      <c r="Y1227" s="39">
        <f>IF($W1227=0,0,MAX(0,MIN($W1227,IncMonth-1))+MAX(0,$W1227-IncMonth+1)*(1+$X1227))</f>
        <v/>
      </c>
      <c r="Z1227" s="40">
        <f>IF($C1227="",0,IFERROR(INDEX(Departments!$B$5:$B$54,MATCH($C1227,Departments!$A$5:$A$54,0)),0))</f>
        <v/>
      </c>
      <c r="AA1227" s="41">
        <f>N($L1227)*$Y1227</f>
        <v/>
      </c>
      <c r="AB1227" s="41">
        <f>N($M1227)*$Y1227</f>
        <v/>
      </c>
      <c r="AC1227" s="41">
        <f>$AA1227*$Z1227</f>
        <v/>
      </c>
      <c r="AD1227" s="41">
        <f>$AA1227*BonusMonths/12</f>
        <v/>
      </c>
      <c r="AE1227" s="41">
        <f>($AA1227+SI_Gross*$AB1227)*IF($Q1227=1,SI_O,SI_E)</f>
        <v/>
      </c>
      <c r="AF1227" s="41">
        <f>IF($Q1227=1,0,$AA1227*EOSB)</f>
        <v/>
      </c>
      <c r="AG1227" s="41">
        <f>$AN1227*$W1227</f>
        <v/>
      </c>
      <c r="AH1227" s="41">
        <f>SUM($AA1227:$AG1227)</f>
        <v/>
      </c>
      <c r="AI1227" s="41">
        <f>12*($AM1227+$AN1227)</f>
        <v/>
      </c>
      <c r="AJ1227" s="41">
        <f>$AM1227*((IncMonth-1)+(13-IncMonth)*(1+$X1227))+12*$AN1227</f>
        <v/>
      </c>
      <c r="AK1227" s="41">
        <f>IF($R1227=1,N($L1227)+N($M1227),0)</f>
        <v/>
      </c>
      <c r="AL1227">
        <f>IF($C1227="","",IF(N($L1227)&lt;=0,"Basic salary missing",IF(ISNA(MATCH($C1227,Departments!$A$5:$A$54,0)),"Department not on Departments sheet",IF(AND($I1227&lt;&gt;"",NOT(ISNUMBER($I1227))),"Date of birth is text, not a date",IF(AND($K1227&lt;&gt;"",NOT(ISNUMBER($K1227))),"Contract end is text, not a date","")))))</f>
        <v/>
      </c>
      <c r="AM1227" s="41">
        <f>IF($R1227=0,0,N($L1227)*(1+$Z1227+BonusMonths/12+IF($Q1227=1,0,EOSB))+N($M1227)+(N($L1227)+SI_Gross*N($M1227))*IF($Q1227=1,SI_O,SI_E))</f>
        <v/>
      </c>
      <c r="AN1227" s="41">
        <f>IF($R1227=0,0,(IF($Q1227=1,MedO,MedE+Ticket)+Training)/12)</f>
        <v/>
      </c>
    </row>
    <row r="1228">
      <c r="I1228" s="35" t="n"/>
      <c r="J1228" s="35" t="n"/>
      <c r="K1228" s="35" t="n"/>
      <c r="L1228" s="36" t="n"/>
      <c r="M1228" s="36" t="n"/>
      <c r="P1228" s="37" t="n"/>
      <c r="Q1228" s="38">
        <f>IF($C1228="",0,IF(OR(LOWER(TRIM($G1228))="omani",LOWER(TRIM($G1228))="oman",LOWER(TRIM($G1228))="om",LOWER(TRIM($G1228))="local"),1,0))</f>
        <v/>
      </c>
      <c r="R1228" s="38">
        <f>IF($C1228="",0,IF(OR(ISNUMBER(SEARCH("resign",$N1228)),ISNUMBER(SEARCH("terminat",$N1228)),ISNUMBER(SEARCH("inactive",$N1228)),ISNUMBER(SEARCH("vacan",$N1228)),ISNUMBER(SEARCH("deceased",$N1228)),ISNUMBER(SEARCH("separated",$N1228))),0,1))</f>
        <v/>
      </c>
      <c r="S1228">
        <f>IF(OR($R1228=0,NOT(ISNUMBER($I1228))),"",IFERROR(DATEDIF($I1228,DATE(FY,1,1),"y"),""))</f>
        <v/>
      </c>
      <c r="T1228">
        <f>IF(OR($R1228=0,NOT(ISNUMBER($J1228))),"",IFERROR(DATEDIF($J1228,DATE(FY,1,1),"y"),0))</f>
        <v/>
      </c>
      <c r="U1228" s="38">
        <f>IF(OR($R1228=0,NOT(ISNUMBER($I1228))),0,IF(YEAR($I1228)+IF($Q1228=1,RetAgeO,RetAgeE)=FY,MONTH($I1228),IF(YEAR($I1228)+IF($Q1228=1,RetAgeO,RetAgeE)&lt;FY,1,0)))</f>
        <v/>
      </c>
      <c r="V1228" s="38">
        <f>IF(OR($R1228=0,NOT(ISNUMBER($K1228))),0,IF(YEAR($K1228)=FY,MONTH($K1228),IF(YEAR($K1228)&lt;FY,1,0)))</f>
        <v/>
      </c>
      <c r="W1228" s="38">
        <f>IF($R1228=0,0,MIN(12,IF(AND(ISNUMBER($O1228),$O1228&gt;=1,$O1228&lt;=12),INT($O1228),12),IF(AND(RetireExit="Yes",$U1228&gt;0),$U1228,12),IF(AND(ContractExit="Yes",$V1228&gt;0),$V1228,12)))</f>
        <v/>
      </c>
      <c r="X1228" s="37">
        <f>IF(ISNUMBER($P1228),$P1228,IncPct)</f>
        <v/>
      </c>
      <c r="Y1228" s="39">
        <f>IF($W1228=0,0,MAX(0,MIN($W1228,IncMonth-1))+MAX(0,$W1228-IncMonth+1)*(1+$X1228))</f>
        <v/>
      </c>
      <c r="Z1228" s="40">
        <f>IF($C1228="",0,IFERROR(INDEX(Departments!$B$5:$B$54,MATCH($C1228,Departments!$A$5:$A$54,0)),0))</f>
        <v/>
      </c>
      <c r="AA1228" s="41">
        <f>N($L1228)*$Y1228</f>
        <v/>
      </c>
      <c r="AB1228" s="41">
        <f>N($M1228)*$Y1228</f>
        <v/>
      </c>
      <c r="AC1228" s="41">
        <f>$AA1228*$Z1228</f>
        <v/>
      </c>
      <c r="AD1228" s="41">
        <f>$AA1228*BonusMonths/12</f>
        <v/>
      </c>
      <c r="AE1228" s="41">
        <f>($AA1228+SI_Gross*$AB1228)*IF($Q1228=1,SI_O,SI_E)</f>
        <v/>
      </c>
      <c r="AF1228" s="41">
        <f>IF($Q1228=1,0,$AA1228*EOSB)</f>
        <v/>
      </c>
      <c r="AG1228" s="41">
        <f>$AN1228*$W1228</f>
        <v/>
      </c>
      <c r="AH1228" s="41">
        <f>SUM($AA1228:$AG1228)</f>
        <v/>
      </c>
      <c r="AI1228" s="41">
        <f>12*($AM1228+$AN1228)</f>
        <v/>
      </c>
      <c r="AJ1228" s="41">
        <f>$AM1228*((IncMonth-1)+(13-IncMonth)*(1+$X1228))+12*$AN1228</f>
        <v/>
      </c>
      <c r="AK1228" s="41">
        <f>IF($R1228=1,N($L1228)+N($M1228),0)</f>
        <v/>
      </c>
      <c r="AL1228">
        <f>IF($C1228="","",IF(N($L1228)&lt;=0,"Basic salary missing",IF(ISNA(MATCH($C1228,Departments!$A$5:$A$54,0)),"Department not on Departments sheet",IF(AND($I1228&lt;&gt;"",NOT(ISNUMBER($I1228))),"Date of birth is text, not a date",IF(AND($K1228&lt;&gt;"",NOT(ISNUMBER($K1228))),"Contract end is text, not a date","")))))</f>
        <v/>
      </c>
      <c r="AM1228" s="41">
        <f>IF($R1228=0,0,N($L1228)*(1+$Z1228+BonusMonths/12+IF($Q1228=1,0,EOSB))+N($M1228)+(N($L1228)+SI_Gross*N($M1228))*IF($Q1228=1,SI_O,SI_E))</f>
        <v/>
      </c>
      <c r="AN1228" s="41">
        <f>IF($R1228=0,0,(IF($Q1228=1,MedO,MedE+Ticket)+Training)/12)</f>
        <v/>
      </c>
    </row>
    <row r="1229">
      <c r="I1229" s="35" t="n"/>
      <c r="J1229" s="35" t="n"/>
      <c r="K1229" s="35" t="n"/>
      <c r="L1229" s="36" t="n"/>
      <c r="M1229" s="36" t="n"/>
      <c r="P1229" s="37" t="n"/>
      <c r="Q1229" s="38">
        <f>IF($C1229="",0,IF(OR(LOWER(TRIM($G1229))="omani",LOWER(TRIM($G1229))="oman",LOWER(TRIM($G1229))="om",LOWER(TRIM($G1229))="local"),1,0))</f>
        <v/>
      </c>
      <c r="R1229" s="38">
        <f>IF($C1229="",0,IF(OR(ISNUMBER(SEARCH("resign",$N1229)),ISNUMBER(SEARCH("terminat",$N1229)),ISNUMBER(SEARCH("inactive",$N1229)),ISNUMBER(SEARCH("vacan",$N1229)),ISNUMBER(SEARCH("deceased",$N1229)),ISNUMBER(SEARCH("separated",$N1229))),0,1))</f>
        <v/>
      </c>
      <c r="S1229">
        <f>IF(OR($R1229=0,NOT(ISNUMBER($I1229))),"",IFERROR(DATEDIF($I1229,DATE(FY,1,1),"y"),""))</f>
        <v/>
      </c>
      <c r="T1229">
        <f>IF(OR($R1229=0,NOT(ISNUMBER($J1229))),"",IFERROR(DATEDIF($J1229,DATE(FY,1,1),"y"),0))</f>
        <v/>
      </c>
      <c r="U1229" s="38">
        <f>IF(OR($R1229=0,NOT(ISNUMBER($I1229))),0,IF(YEAR($I1229)+IF($Q1229=1,RetAgeO,RetAgeE)=FY,MONTH($I1229),IF(YEAR($I1229)+IF($Q1229=1,RetAgeO,RetAgeE)&lt;FY,1,0)))</f>
        <v/>
      </c>
      <c r="V1229" s="38">
        <f>IF(OR($R1229=0,NOT(ISNUMBER($K1229))),0,IF(YEAR($K1229)=FY,MONTH($K1229),IF(YEAR($K1229)&lt;FY,1,0)))</f>
        <v/>
      </c>
      <c r="W1229" s="38">
        <f>IF($R1229=0,0,MIN(12,IF(AND(ISNUMBER($O1229),$O1229&gt;=1,$O1229&lt;=12),INT($O1229),12),IF(AND(RetireExit="Yes",$U1229&gt;0),$U1229,12),IF(AND(ContractExit="Yes",$V1229&gt;0),$V1229,12)))</f>
        <v/>
      </c>
      <c r="X1229" s="37">
        <f>IF(ISNUMBER($P1229),$P1229,IncPct)</f>
        <v/>
      </c>
      <c r="Y1229" s="39">
        <f>IF($W1229=0,0,MAX(0,MIN($W1229,IncMonth-1))+MAX(0,$W1229-IncMonth+1)*(1+$X1229))</f>
        <v/>
      </c>
      <c r="Z1229" s="40">
        <f>IF($C1229="",0,IFERROR(INDEX(Departments!$B$5:$B$54,MATCH($C1229,Departments!$A$5:$A$54,0)),0))</f>
        <v/>
      </c>
      <c r="AA1229" s="41">
        <f>N($L1229)*$Y1229</f>
        <v/>
      </c>
      <c r="AB1229" s="41">
        <f>N($M1229)*$Y1229</f>
        <v/>
      </c>
      <c r="AC1229" s="41">
        <f>$AA1229*$Z1229</f>
        <v/>
      </c>
      <c r="AD1229" s="41">
        <f>$AA1229*BonusMonths/12</f>
        <v/>
      </c>
      <c r="AE1229" s="41">
        <f>($AA1229+SI_Gross*$AB1229)*IF($Q1229=1,SI_O,SI_E)</f>
        <v/>
      </c>
      <c r="AF1229" s="41">
        <f>IF($Q1229=1,0,$AA1229*EOSB)</f>
        <v/>
      </c>
      <c r="AG1229" s="41">
        <f>$AN1229*$W1229</f>
        <v/>
      </c>
      <c r="AH1229" s="41">
        <f>SUM($AA1229:$AG1229)</f>
        <v/>
      </c>
      <c r="AI1229" s="41">
        <f>12*($AM1229+$AN1229)</f>
        <v/>
      </c>
      <c r="AJ1229" s="41">
        <f>$AM1229*((IncMonth-1)+(13-IncMonth)*(1+$X1229))+12*$AN1229</f>
        <v/>
      </c>
      <c r="AK1229" s="41">
        <f>IF($R1229=1,N($L1229)+N($M1229),0)</f>
        <v/>
      </c>
      <c r="AL1229">
        <f>IF($C1229="","",IF(N($L1229)&lt;=0,"Basic salary missing",IF(ISNA(MATCH($C1229,Departments!$A$5:$A$54,0)),"Department not on Departments sheet",IF(AND($I1229&lt;&gt;"",NOT(ISNUMBER($I1229))),"Date of birth is text, not a date",IF(AND($K1229&lt;&gt;"",NOT(ISNUMBER($K1229))),"Contract end is text, not a date","")))))</f>
        <v/>
      </c>
      <c r="AM1229" s="41">
        <f>IF($R1229=0,0,N($L1229)*(1+$Z1229+BonusMonths/12+IF($Q1229=1,0,EOSB))+N($M1229)+(N($L1229)+SI_Gross*N($M1229))*IF($Q1229=1,SI_O,SI_E))</f>
        <v/>
      </c>
      <c r="AN1229" s="41">
        <f>IF($R1229=0,0,(IF($Q1229=1,MedO,MedE+Ticket)+Training)/12)</f>
        <v/>
      </c>
    </row>
    <row r="1230">
      <c r="I1230" s="35" t="n"/>
      <c r="J1230" s="35" t="n"/>
      <c r="K1230" s="35" t="n"/>
      <c r="L1230" s="36" t="n"/>
      <c r="M1230" s="36" t="n"/>
      <c r="P1230" s="37" t="n"/>
      <c r="Q1230" s="38">
        <f>IF($C1230="",0,IF(OR(LOWER(TRIM($G1230))="omani",LOWER(TRIM($G1230))="oman",LOWER(TRIM($G1230))="om",LOWER(TRIM($G1230))="local"),1,0))</f>
        <v/>
      </c>
      <c r="R1230" s="38">
        <f>IF($C1230="",0,IF(OR(ISNUMBER(SEARCH("resign",$N1230)),ISNUMBER(SEARCH("terminat",$N1230)),ISNUMBER(SEARCH("inactive",$N1230)),ISNUMBER(SEARCH("vacan",$N1230)),ISNUMBER(SEARCH("deceased",$N1230)),ISNUMBER(SEARCH("separated",$N1230))),0,1))</f>
        <v/>
      </c>
      <c r="S1230">
        <f>IF(OR($R1230=0,NOT(ISNUMBER($I1230))),"",IFERROR(DATEDIF($I1230,DATE(FY,1,1),"y"),""))</f>
        <v/>
      </c>
      <c r="T1230">
        <f>IF(OR($R1230=0,NOT(ISNUMBER($J1230))),"",IFERROR(DATEDIF($J1230,DATE(FY,1,1),"y"),0))</f>
        <v/>
      </c>
      <c r="U1230" s="38">
        <f>IF(OR($R1230=0,NOT(ISNUMBER($I1230))),0,IF(YEAR($I1230)+IF($Q1230=1,RetAgeO,RetAgeE)=FY,MONTH($I1230),IF(YEAR($I1230)+IF($Q1230=1,RetAgeO,RetAgeE)&lt;FY,1,0)))</f>
        <v/>
      </c>
      <c r="V1230" s="38">
        <f>IF(OR($R1230=0,NOT(ISNUMBER($K1230))),0,IF(YEAR($K1230)=FY,MONTH($K1230),IF(YEAR($K1230)&lt;FY,1,0)))</f>
        <v/>
      </c>
      <c r="W1230" s="38">
        <f>IF($R1230=0,0,MIN(12,IF(AND(ISNUMBER($O1230),$O1230&gt;=1,$O1230&lt;=12),INT($O1230),12),IF(AND(RetireExit="Yes",$U1230&gt;0),$U1230,12),IF(AND(ContractExit="Yes",$V1230&gt;0),$V1230,12)))</f>
        <v/>
      </c>
      <c r="X1230" s="37">
        <f>IF(ISNUMBER($P1230),$P1230,IncPct)</f>
        <v/>
      </c>
      <c r="Y1230" s="39">
        <f>IF($W1230=0,0,MAX(0,MIN($W1230,IncMonth-1))+MAX(0,$W1230-IncMonth+1)*(1+$X1230))</f>
        <v/>
      </c>
      <c r="Z1230" s="40">
        <f>IF($C1230="",0,IFERROR(INDEX(Departments!$B$5:$B$54,MATCH($C1230,Departments!$A$5:$A$54,0)),0))</f>
        <v/>
      </c>
      <c r="AA1230" s="41">
        <f>N($L1230)*$Y1230</f>
        <v/>
      </c>
      <c r="AB1230" s="41">
        <f>N($M1230)*$Y1230</f>
        <v/>
      </c>
      <c r="AC1230" s="41">
        <f>$AA1230*$Z1230</f>
        <v/>
      </c>
      <c r="AD1230" s="41">
        <f>$AA1230*BonusMonths/12</f>
        <v/>
      </c>
      <c r="AE1230" s="41">
        <f>($AA1230+SI_Gross*$AB1230)*IF($Q1230=1,SI_O,SI_E)</f>
        <v/>
      </c>
      <c r="AF1230" s="41">
        <f>IF($Q1230=1,0,$AA1230*EOSB)</f>
        <v/>
      </c>
      <c r="AG1230" s="41">
        <f>$AN1230*$W1230</f>
        <v/>
      </c>
      <c r="AH1230" s="41">
        <f>SUM($AA1230:$AG1230)</f>
        <v/>
      </c>
      <c r="AI1230" s="41">
        <f>12*($AM1230+$AN1230)</f>
        <v/>
      </c>
      <c r="AJ1230" s="41">
        <f>$AM1230*((IncMonth-1)+(13-IncMonth)*(1+$X1230))+12*$AN1230</f>
        <v/>
      </c>
      <c r="AK1230" s="41">
        <f>IF($R1230=1,N($L1230)+N($M1230),0)</f>
        <v/>
      </c>
      <c r="AL1230">
        <f>IF($C1230="","",IF(N($L1230)&lt;=0,"Basic salary missing",IF(ISNA(MATCH($C1230,Departments!$A$5:$A$54,0)),"Department not on Departments sheet",IF(AND($I1230&lt;&gt;"",NOT(ISNUMBER($I1230))),"Date of birth is text, not a date",IF(AND($K1230&lt;&gt;"",NOT(ISNUMBER($K1230))),"Contract end is text, not a date","")))))</f>
        <v/>
      </c>
      <c r="AM1230" s="41">
        <f>IF($R1230=0,0,N($L1230)*(1+$Z1230+BonusMonths/12+IF($Q1230=1,0,EOSB))+N($M1230)+(N($L1230)+SI_Gross*N($M1230))*IF($Q1230=1,SI_O,SI_E))</f>
        <v/>
      </c>
      <c r="AN1230" s="41">
        <f>IF($R1230=0,0,(IF($Q1230=1,MedO,MedE+Ticket)+Training)/12)</f>
        <v/>
      </c>
    </row>
    <row r="1231">
      <c r="I1231" s="35" t="n"/>
      <c r="J1231" s="35" t="n"/>
      <c r="K1231" s="35" t="n"/>
      <c r="L1231" s="36" t="n"/>
      <c r="M1231" s="36" t="n"/>
      <c r="P1231" s="37" t="n"/>
      <c r="Q1231" s="38">
        <f>IF($C1231="",0,IF(OR(LOWER(TRIM($G1231))="omani",LOWER(TRIM($G1231))="oman",LOWER(TRIM($G1231))="om",LOWER(TRIM($G1231))="local"),1,0))</f>
        <v/>
      </c>
      <c r="R1231" s="38">
        <f>IF($C1231="",0,IF(OR(ISNUMBER(SEARCH("resign",$N1231)),ISNUMBER(SEARCH("terminat",$N1231)),ISNUMBER(SEARCH("inactive",$N1231)),ISNUMBER(SEARCH("vacan",$N1231)),ISNUMBER(SEARCH("deceased",$N1231)),ISNUMBER(SEARCH("separated",$N1231))),0,1))</f>
        <v/>
      </c>
      <c r="S1231">
        <f>IF(OR($R1231=0,NOT(ISNUMBER($I1231))),"",IFERROR(DATEDIF($I1231,DATE(FY,1,1),"y"),""))</f>
        <v/>
      </c>
      <c r="T1231">
        <f>IF(OR($R1231=0,NOT(ISNUMBER($J1231))),"",IFERROR(DATEDIF($J1231,DATE(FY,1,1),"y"),0))</f>
        <v/>
      </c>
      <c r="U1231" s="38">
        <f>IF(OR($R1231=0,NOT(ISNUMBER($I1231))),0,IF(YEAR($I1231)+IF($Q1231=1,RetAgeO,RetAgeE)=FY,MONTH($I1231),IF(YEAR($I1231)+IF($Q1231=1,RetAgeO,RetAgeE)&lt;FY,1,0)))</f>
        <v/>
      </c>
      <c r="V1231" s="38">
        <f>IF(OR($R1231=0,NOT(ISNUMBER($K1231))),0,IF(YEAR($K1231)=FY,MONTH($K1231),IF(YEAR($K1231)&lt;FY,1,0)))</f>
        <v/>
      </c>
      <c r="W1231" s="38">
        <f>IF($R1231=0,0,MIN(12,IF(AND(ISNUMBER($O1231),$O1231&gt;=1,$O1231&lt;=12),INT($O1231),12),IF(AND(RetireExit="Yes",$U1231&gt;0),$U1231,12),IF(AND(ContractExit="Yes",$V1231&gt;0),$V1231,12)))</f>
        <v/>
      </c>
      <c r="X1231" s="37">
        <f>IF(ISNUMBER($P1231),$P1231,IncPct)</f>
        <v/>
      </c>
      <c r="Y1231" s="39">
        <f>IF($W1231=0,0,MAX(0,MIN($W1231,IncMonth-1))+MAX(0,$W1231-IncMonth+1)*(1+$X1231))</f>
        <v/>
      </c>
      <c r="Z1231" s="40">
        <f>IF($C1231="",0,IFERROR(INDEX(Departments!$B$5:$B$54,MATCH($C1231,Departments!$A$5:$A$54,0)),0))</f>
        <v/>
      </c>
      <c r="AA1231" s="41">
        <f>N($L1231)*$Y1231</f>
        <v/>
      </c>
      <c r="AB1231" s="41">
        <f>N($M1231)*$Y1231</f>
        <v/>
      </c>
      <c r="AC1231" s="41">
        <f>$AA1231*$Z1231</f>
        <v/>
      </c>
      <c r="AD1231" s="41">
        <f>$AA1231*BonusMonths/12</f>
        <v/>
      </c>
      <c r="AE1231" s="41">
        <f>($AA1231+SI_Gross*$AB1231)*IF($Q1231=1,SI_O,SI_E)</f>
        <v/>
      </c>
      <c r="AF1231" s="41">
        <f>IF($Q1231=1,0,$AA1231*EOSB)</f>
        <v/>
      </c>
      <c r="AG1231" s="41">
        <f>$AN1231*$W1231</f>
        <v/>
      </c>
      <c r="AH1231" s="41">
        <f>SUM($AA1231:$AG1231)</f>
        <v/>
      </c>
      <c r="AI1231" s="41">
        <f>12*($AM1231+$AN1231)</f>
        <v/>
      </c>
      <c r="AJ1231" s="41">
        <f>$AM1231*((IncMonth-1)+(13-IncMonth)*(1+$X1231))+12*$AN1231</f>
        <v/>
      </c>
      <c r="AK1231" s="41">
        <f>IF($R1231=1,N($L1231)+N($M1231),0)</f>
        <v/>
      </c>
      <c r="AL1231">
        <f>IF($C1231="","",IF(N($L1231)&lt;=0,"Basic salary missing",IF(ISNA(MATCH($C1231,Departments!$A$5:$A$54,0)),"Department not on Departments sheet",IF(AND($I1231&lt;&gt;"",NOT(ISNUMBER($I1231))),"Date of birth is text, not a date",IF(AND($K1231&lt;&gt;"",NOT(ISNUMBER($K1231))),"Contract end is text, not a date","")))))</f>
        <v/>
      </c>
      <c r="AM1231" s="41">
        <f>IF($R1231=0,0,N($L1231)*(1+$Z1231+BonusMonths/12+IF($Q1231=1,0,EOSB))+N($M1231)+(N($L1231)+SI_Gross*N($M1231))*IF($Q1231=1,SI_O,SI_E))</f>
        <v/>
      </c>
      <c r="AN1231" s="41">
        <f>IF($R1231=0,0,(IF($Q1231=1,MedO,MedE+Ticket)+Training)/12)</f>
        <v/>
      </c>
    </row>
    <row r="1232">
      <c r="I1232" s="35" t="n"/>
      <c r="J1232" s="35" t="n"/>
      <c r="K1232" s="35" t="n"/>
      <c r="L1232" s="36" t="n"/>
      <c r="M1232" s="36" t="n"/>
      <c r="P1232" s="37" t="n"/>
      <c r="Q1232" s="38">
        <f>IF($C1232="",0,IF(OR(LOWER(TRIM($G1232))="omani",LOWER(TRIM($G1232))="oman",LOWER(TRIM($G1232))="om",LOWER(TRIM($G1232))="local"),1,0))</f>
        <v/>
      </c>
      <c r="R1232" s="38">
        <f>IF($C1232="",0,IF(OR(ISNUMBER(SEARCH("resign",$N1232)),ISNUMBER(SEARCH("terminat",$N1232)),ISNUMBER(SEARCH("inactive",$N1232)),ISNUMBER(SEARCH("vacan",$N1232)),ISNUMBER(SEARCH("deceased",$N1232)),ISNUMBER(SEARCH("separated",$N1232))),0,1))</f>
        <v/>
      </c>
      <c r="S1232">
        <f>IF(OR($R1232=0,NOT(ISNUMBER($I1232))),"",IFERROR(DATEDIF($I1232,DATE(FY,1,1),"y"),""))</f>
        <v/>
      </c>
      <c r="T1232">
        <f>IF(OR($R1232=0,NOT(ISNUMBER($J1232))),"",IFERROR(DATEDIF($J1232,DATE(FY,1,1),"y"),0))</f>
        <v/>
      </c>
      <c r="U1232" s="38">
        <f>IF(OR($R1232=0,NOT(ISNUMBER($I1232))),0,IF(YEAR($I1232)+IF($Q1232=1,RetAgeO,RetAgeE)=FY,MONTH($I1232),IF(YEAR($I1232)+IF($Q1232=1,RetAgeO,RetAgeE)&lt;FY,1,0)))</f>
        <v/>
      </c>
      <c r="V1232" s="38">
        <f>IF(OR($R1232=0,NOT(ISNUMBER($K1232))),0,IF(YEAR($K1232)=FY,MONTH($K1232),IF(YEAR($K1232)&lt;FY,1,0)))</f>
        <v/>
      </c>
      <c r="W1232" s="38">
        <f>IF($R1232=0,0,MIN(12,IF(AND(ISNUMBER($O1232),$O1232&gt;=1,$O1232&lt;=12),INT($O1232),12),IF(AND(RetireExit="Yes",$U1232&gt;0),$U1232,12),IF(AND(ContractExit="Yes",$V1232&gt;0),$V1232,12)))</f>
        <v/>
      </c>
      <c r="X1232" s="37">
        <f>IF(ISNUMBER($P1232),$P1232,IncPct)</f>
        <v/>
      </c>
      <c r="Y1232" s="39">
        <f>IF($W1232=0,0,MAX(0,MIN($W1232,IncMonth-1))+MAX(0,$W1232-IncMonth+1)*(1+$X1232))</f>
        <v/>
      </c>
      <c r="Z1232" s="40">
        <f>IF($C1232="",0,IFERROR(INDEX(Departments!$B$5:$B$54,MATCH($C1232,Departments!$A$5:$A$54,0)),0))</f>
        <v/>
      </c>
      <c r="AA1232" s="41">
        <f>N($L1232)*$Y1232</f>
        <v/>
      </c>
      <c r="AB1232" s="41">
        <f>N($M1232)*$Y1232</f>
        <v/>
      </c>
      <c r="AC1232" s="41">
        <f>$AA1232*$Z1232</f>
        <v/>
      </c>
      <c r="AD1232" s="41">
        <f>$AA1232*BonusMonths/12</f>
        <v/>
      </c>
      <c r="AE1232" s="41">
        <f>($AA1232+SI_Gross*$AB1232)*IF($Q1232=1,SI_O,SI_E)</f>
        <v/>
      </c>
      <c r="AF1232" s="41">
        <f>IF($Q1232=1,0,$AA1232*EOSB)</f>
        <v/>
      </c>
      <c r="AG1232" s="41">
        <f>$AN1232*$W1232</f>
        <v/>
      </c>
      <c r="AH1232" s="41">
        <f>SUM($AA1232:$AG1232)</f>
        <v/>
      </c>
      <c r="AI1232" s="41">
        <f>12*($AM1232+$AN1232)</f>
        <v/>
      </c>
      <c r="AJ1232" s="41">
        <f>$AM1232*((IncMonth-1)+(13-IncMonth)*(1+$X1232))+12*$AN1232</f>
        <v/>
      </c>
      <c r="AK1232" s="41">
        <f>IF($R1232=1,N($L1232)+N($M1232),0)</f>
        <v/>
      </c>
      <c r="AL1232">
        <f>IF($C1232="","",IF(N($L1232)&lt;=0,"Basic salary missing",IF(ISNA(MATCH($C1232,Departments!$A$5:$A$54,0)),"Department not on Departments sheet",IF(AND($I1232&lt;&gt;"",NOT(ISNUMBER($I1232))),"Date of birth is text, not a date",IF(AND($K1232&lt;&gt;"",NOT(ISNUMBER($K1232))),"Contract end is text, not a date","")))))</f>
        <v/>
      </c>
      <c r="AM1232" s="41">
        <f>IF($R1232=0,0,N($L1232)*(1+$Z1232+BonusMonths/12+IF($Q1232=1,0,EOSB))+N($M1232)+(N($L1232)+SI_Gross*N($M1232))*IF($Q1232=1,SI_O,SI_E))</f>
        <v/>
      </c>
      <c r="AN1232" s="41">
        <f>IF($R1232=0,0,(IF($Q1232=1,MedO,MedE+Ticket)+Training)/12)</f>
        <v/>
      </c>
    </row>
    <row r="1233">
      <c r="I1233" s="35" t="n"/>
      <c r="J1233" s="35" t="n"/>
      <c r="K1233" s="35" t="n"/>
      <c r="L1233" s="36" t="n"/>
      <c r="M1233" s="36" t="n"/>
      <c r="P1233" s="37" t="n"/>
      <c r="Q1233" s="38">
        <f>IF($C1233="",0,IF(OR(LOWER(TRIM($G1233))="omani",LOWER(TRIM($G1233))="oman",LOWER(TRIM($G1233))="om",LOWER(TRIM($G1233))="local"),1,0))</f>
        <v/>
      </c>
      <c r="R1233" s="38">
        <f>IF($C1233="",0,IF(OR(ISNUMBER(SEARCH("resign",$N1233)),ISNUMBER(SEARCH("terminat",$N1233)),ISNUMBER(SEARCH("inactive",$N1233)),ISNUMBER(SEARCH("vacan",$N1233)),ISNUMBER(SEARCH("deceased",$N1233)),ISNUMBER(SEARCH("separated",$N1233))),0,1))</f>
        <v/>
      </c>
      <c r="S1233">
        <f>IF(OR($R1233=0,NOT(ISNUMBER($I1233))),"",IFERROR(DATEDIF($I1233,DATE(FY,1,1),"y"),""))</f>
        <v/>
      </c>
      <c r="T1233">
        <f>IF(OR($R1233=0,NOT(ISNUMBER($J1233))),"",IFERROR(DATEDIF($J1233,DATE(FY,1,1),"y"),0))</f>
        <v/>
      </c>
      <c r="U1233" s="38">
        <f>IF(OR($R1233=0,NOT(ISNUMBER($I1233))),0,IF(YEAR($I1233)+IF($Q1233=1,RetAgeO,RetAgeE)=FY,MONTH($I1233),IF(YEAR($I1233)+IF($Q1233=1,RetAgeO,RetAgeE)&lt;FY,1,0)))</f>
        <v/>
      </c>
      <c r="V1233" s="38">
        <f>IF(OR($R1233=0,NOT(ISNUMBER($K1233))),0,IF(YEAR($K1233)=FY,MONTH($K1233),IF(YEAR($K1233)&lt;FY,1,0)))</f>
        <v/>
      </c>
      <c r="W1233" s="38">
        <f>IF($R1233=0,0,MIN(12,IF(AND(ISNUMBER($O1233),$O1233&gt;=1,$O1233&lt;=12),INT($O1233),12),IF(AND(RetireExit="Yes",$U1233&gt;0),$U1233,12),IF(AND(ContractExit="Yes",$V1233&gt;0),$V1233,12)))</f>
        <v/>
      </c>
      <c r="X1233" s="37">
        <f>IF(ISNUMBER($P1233),$P1233,IncPct)</f>
        <v/>
      </c>
      <c r="Y1233" s="39">
        <f>IF($W1233=0,0,MAX(0,MIN($W1233,IncMonth-1))+MAX(0,$W1233-IncMonth+1)*(1+$X1233))</f>
        <v/>
      </c>
      <c r="Z1233" s="40">
        <f>IF($C1233="",0,IFERROR(INDEX(Departments!$B$5:$B$54,MATCH($C1233,Departments!$A$5:$A$54,0)),0))</f>
        <v/>
      </c>
      <c r="AA1233" s="41">
        <f>N($L1233)*$Y1233</f>
        <v/>
      </c>
      <c r="AB1233" s="41">
        <f>N($M1233)*$Y1233</f>
        <v/>
      </c>
      <c r="AC1233" s="41">
        <f>$AA1233*$Z1233</f>
        <v/>
      </c>
      <c r="AD1233" s="41">
        <f>$AA1233*BonusMonths/12</f>
        <v/>
      </c>
      <c r="AE1233" s="41">
        <f>($AA1233+SI_Gross*$AB1233)*IF($Q1233=1,SI_O,SI_E)</f>
        <v/>
      </c>
      <c r="AF1233" s="41">
        <f>IF($Q1233=1,0,$AA1233*EOSB)</f>
        <v/>
      </c>
      <c r="AG1233" s="41">
        <f>$AN1233*$W1233</f>
        <v/>
      </c>
      <c r="AH1233" s="41">
        <f>SUM($AA1233:$AG1233)</f>
        <v/>
      </c>
      <c r="AI1233" s="41">
        <f>12*($AM1233+$AN1233)</f>
        <v/>
      </c>
      <c r="AJ1233" s="41">
        <f>$AM1233*((IncMonth-1)+(13-IncMonth)*(1+$X1233))+12*$AN1233</f>
        <v/>
      </c>
      <c r="AK1233" s="41">
        <f>IF($R1233=1,N($L1233)+N($M1233),0)</f>
        <v/>
      </c>
      <c r="AL1233">
        <f>IF($C1233="","",IF(N($L1233)&lt;=0,"Basic salary missing",IF(ISNA(MATCH($C1233,Departments!$A$5:$A$54,0)),"Department not on Departments sheet",IF(AND($I1233&lt;&gt;"",NOT(ISNUMBER($I1233))),"Date of birth is text, not a date",IF(AND($K1233&lt;&gt;"",NOT(ISNUMBER($K1233))),"Contract end is text, not a date","")))))</f>
        <v/>
      </c>
      <c r="AM1233" s="41">
        <f>IF($R1233=0,0,N($L1233)*(1+$Z1233+BonusMonths/12+IF($Q1233=1,0,EOSB))+N($M1233)+(N($L1233)+SI_Gross*N($M1233))*IF($Q1233=1,SI_O,SI_E))</f>
        <v/>
      </c>
      <c r="AN1233" s="41">
        <f>IF($R1233=0,0,(IF($Q1233=1,MedO,MedE+Ticket)+Training)/12)</f>
        <v/>
      </c>
    </row>
    <row r="1234">
      <c r="I1234" s="35" t="n"/>
      <c r="J1234" s="35" t="n"/>
      <c r="K1234" s="35" t="n"/>
      <c r="L1234" s="36" t="n"/>
      <c r="M1234" s="36" t="n"/>
      <c r="P1234" s="37" t="n"/>
      <c r="Q1234" s="38">
        <f>IF($C1234="",0,IF(OR(LOWER(TRIM($G1234))="omani",LOWER(TRIM($G1234))="oman",LOWER(TRIM($G1234))="om",LOWER(TRIM($G1234))="local"),1,0))</f>
        <v/>
      </c>
      <c r="R1234" s="38">
        <f>IF($C1234="",0,IF(OR(ISNUMBER(SEARCH("resign",$N1234)),ISNUMBER(SEARCH("terminat",$N1234)),ISNUMBER(SEARCH("inactive",$N1234)),ISNUMBER(SEARCH("vacan",$N1234)),ISNUMBER(SEARCH("deceased",$N1234)),ISNUMBER(SEARCH("separated",$N1234))),0,1))</f>
        <v/>
      </c>
      <c r="S1234">
        <f>IF(OR($R1234=0,NOT(ISNUMBER($I1234))),"",IFERROR(DATEDIF($I1234,DATE(FY,1,1),"y"),""))</f>
        <v/>
      </c>
      <c r="T1234">
        <f>IF(OR($R1234=0,NOT(ISNUMBER($J1234))),"",IFERROR(DATEDIF($J1234,DATE(FY,1,1),"y"),0))</f>
        <v/>
      </c>
      <c r="U1234" s="38">
        <f>IF(OR($R1234=0,NOT(ISNUMBER($I1234))),0,IF(YEAR($I1234)+IF($Q1234=1,RetAgeO,RetAgeE)=FY,MONTH($I1234),IF(YEAR($I1234)+IF($Q1234=1,RetAgeO,RetAgeE)&lt;FY,1,0)))</f>
        <v/>
      </c>
      <c r="V1234" s="38">
        <f>IF(OR($R1234=0,NOT(ISNUMBER($K1234))),0,IF(YEAR($K1234)=FY,MONTH($K1234),IF(YEAR($K1234)&lt;FY,1,0)))</f>
        <v/>
      </c>
      <c r="W1234" s="38">
        <f>IF($R1234=0,0,MIN(12,IF(AND(ISNUMBER($O1234),$O1234&gt;=1,$O1234&lt;=12),INT($O1234),12),IF(AND(RetireExit="Yes",$U1234&gt;0),$U1234,12),IF(AND(ContractExit="Yes",$V1234&gt;0),$V1234,12)))</f>
        <v/>
      </c>
      <c r="X1234" s="37">
        <f>IF(ISNUMBER($P1234),$P1234,IncPct)</f>
        <v/>
      </c>
      <c r="Y1234" s="39">
        <f>IF($W1234=0,0,MAX(0,MIN($W1234,IncMonth-1))+MAX(0,$W1234-IncMonth+1)*(1+$X1234))</f>
        <v/>
      </c>
      <c r="Z1234" s="40">
        <f>IF($C1234="",0,IFERROR(INDEX(Departments!$B$5:$B$54,MATCH($C1234,Departments!$A$5:$A$54,0)),0))</f>
        <v/>
      </c>
      <c r="AA1234" s="41">
        <f>N($L1234)*$Y1234</f>
        <v/>
      </c>
      <c r="AB1234" s="41">
        <f>N($M1234)*$Y1234</f>
        <v/>
      </c>
      <c r="AC1234" s="41">
        <f>$AA1234*$Z1234</f>
        <v/>
      </c>
      <c r="AD1234" s="41">
        <f>$AA1234*BonusMonths/12</f>
        <v/>
      </c>
      <c r="AE1234" s="41">
        <f>($AA1234+SI_Gross*$AB1234)*IF($Q1234=1,SI_O,SI_E)</f>
        <v/>
      </c>
      <c r="AF1234" s="41">
        <f>IF($Q1234=1,0,$AA1234*EOSB)</f>
        <v/>
      </c>
      <c r="AG1234" s="41">
        <f>$AN1234*$W1234</f>
        <v/>
      </c>
      <c r="AH1234" s="41">
        <f>SUM($AA1234:$AG1234)</f>
        <v/>
      </c>
      <c r="AI1234" s="41">
        <f>12*($AM1234+$AN1234)</f>
        <v/>
      </c>
      <c r="AJ1234" s="41">
        <f>$AM1234*((IncMonth-1)+(13-IncMonth)*(1+$X1234))+12*$AN1234</f>
        <v/>
      </c>
      <c r="AK1234" s="41">
        <f>IF($R1234=1,N($L1234)+N($M1234),0)</f>
        <v/>
      </c>
      <c r="AL1234">
        <f>IF($C1234="","",IF(N($L1234)&lt;=0,"Basic salary missing",IF(ISNA(MATCH($C1234,Departments!$A$5:$A$54,0)),"Department not on Departments sheet",IF(AND($I1234&lt;&gt;"",NOT(ISNUMBER($I1234))),"Date of birth is text, not a date",IF(AND($K1234&lt;&gt;"",NOT(ISNUMBER($K1234))),"Contract end is text, not a date","")))))</f>
        <v/>
      </c>
      <c r="AM1234" s="41">
        <f>IF($R1234=0,0,N($L1234)*(1+$Z1234+BonusMonths/12+IF($Q1234=1,0,EOSB))+N($M1234)+(N($L1234)+SI_Gross*N($M1234))*IF($Q1234=1,SI_O,SI_E))</f>
        <v/>
      </c>
      <c r="AN1234" s="41">
        <f>IF($R1234=0,0,(IF($Q1234=1,MedO,MedE+Ticket)+Training)/12)</f>
        <v/>
      </c>
    </row>
    <row r="1235">
      <c r="I1235" s="35" t="n"/>
      <c r="J1235" s="35" t="n"/>
      <c r="K1235" s="35" t="n"/>
      <c r="L1235" s="36" t="n"/>
      <c r="M1235" s="36" t="n"/>
      <c r="P1235" s="37" t="n"/>
      <c r="Q1235" s="38">
        <f>IF($C1235="",0,IF(OR(LOWER(TRIM($G1235))="omani",LOWER(TRIM($G1235))="oman",LOWER(TRIM($G1235))="om",LOWER(TRIM($G1235))="local"),1,0))</f>
        <v/>
      </c>
      <c r="R1235" s="38">
        <f>IF($C1235="",0,IF(OR(ISNUMBER(SEARCH("resign",$N1235)),ISNUMBER(SEARCH("terminat",$N1235)),ISNUMBER(SEARCH("inactive",$N1235)),ISNUMBER(SEARCH("vacan",$N1235)),ISNUMBER(SEARCH("deceased",$N1235)),ISNUMBER(SEARCH("separated",$N1235))),0,1))</f>
        <v/>
      </c>
      <c r="S1235">
        <f>IF(OR($R1235=0,NOT(ISNUMBER($I1235))),"",IFERROR(DATEDIF($I1235,DATE(FY,1,1),"y"),""))</f>
        <v/>
      </c>
      <c r="T1235">
        <f>IF(OR($R1235=0,NOT(ISNUMBER($J1235))),"",IFERROR(DATEDIF($J1235,DATE(FY,1,1),"y"),0))</f>
        <v/>
      </c>
      <c r="U1235" s="38">
        <f>IF(OR($R1235=0,NOT(ISNUMBER($I1235))),0,IF(YEAR($I1235)+IF($Q1235=1,RetAgeO,RetAgeE)=FY,MONTH($I1235),IF(YEAR($I1235)+IF($Q1235=1,RetAgeO,RetAgeE)&lt;FY,1,0)))</f>
        <v/>
      </c>
      <c r="V1235" s="38">
        <f>IF(OR($R1235=0,NOT(ISNUMBER($K1235))),0,IF(YEAR($K1235)=FY,MONTH($K1235),IF(YEAR($K1235)&lt;FY,1,0)))</f>
        <v/>
      </c>
      <c r="W1235" s="38">
        <f>IF($R1235=0,0,MIN(12,IF(AND(ISNUMBER($O1235),$O1235&gt;=1,$O1235&lt;=12),INT($O1235),12),IF(AND(RetireExit="Yes",$U1235&gt;0),$U1235,12),IF(AND(ContractExit="Yes",$V1235&gt;0),$V1235,12)))</f>
        <v/>
      </c>
      <c r="X1235" s="37">
        <f>IF(ISNUMBER($P1235),$P1235,IncPct)</f>
        <v/>
      </c>
      <c r="Y1235" s="39">
        <f>IF($W1235=0,0,MAX(0,MIN($W1235,IncMonth-1))+MAX(0,$W1235-IncMonth+1)*(1+$X1235))</f>
        <v/>
      </c>
      <c r="Z1235" s="40">
        <f>IF($C1235="",0,IFERROR(INDEX(Departments!$B$5:$B$54,MATCH($C1235,Departments!$A$5:$A$54,0)),0))</f>
        <v/>
      </c>
      <c r="AA1235" s="41">
        <f>N($L1235)*$Y1235</f>
        <v/>
      </c>
      <c r="AB1235" s="41">
        <f>N($M1235)*$Y1235</f>
        <v/>
      </c>
      <c r="AC1235" s="41">
        <f>$AA1235*$Z1235</f>
        <v/>
      </c>
      <c r="AD1235" s="41">
        <f>$AA1235*BonusMonths/12</f>
        <v/>
      </c>
      <c r="AE1235" s="41">
        <f>($AA1235+SI_Gross*$AB1235)*IF($Q1235=1,SI_O,SI_E)</f>
        <v/>
      </c>
      <c r="AF1235" s="41">
        <f>IF($Q1235=1,0,$AA1235*EOSB)</f>
        <v/>
      </c>
      <c r="AG1235" s="41">
        <f>$AN1235*$W1235</f>
        <v/>
      </c>
      <c r="AH1235" s="41">
        <f>SUM($AA1235:$AG1235)</f>
        <v/>
      </c>
      <c r="AI1235" s="41">
        <f>12*($AM1235+$AN1235)</f>
        <v/>
      </c>
      <c r="AJ1235" s="41">
        <f>$AM1235*((IncMonth-1)+(13-IncMonth)*(1+$X1235))+12*$AN1235</f>
        <v/>
      </c>
      <c r="AK1235" s="41">
        <f>IF($R1235=1,N($L1235)+N($M1235),0)</f>
        <v/>
      </c>
      <c r="AL1235">
        <f>IF($C1235="","",IF(N($L1235)&lt;=0,"Basic salary missing",IF(ISNA(MATCH($C1235,Departments!$A$5:$A$54,0)),"Department not on Departments sheet",IF(AND($I1235&lt;&gt;"",NOT(ISNUMBER($I1235))),"Date of birth is text, not a date",IF(AND($K1235&lt;&gt;"",NOT(ISNUMBER($K1235))),"Contract end is text, not a date","")))))</f>
        <v/>
      </c>
      <c r="AM1235" s="41">
        <f>IF($R1235=0,0,N($L1235)*(1+$Z1235+BonusMonths/12+IF($Q1235=1,0,EOSB))+N($M1235)+(N($L1235)+SI_Gross*N($M1235))*IF($Q1235=1,SI_O,SI_E))</f>
        <v/>
      </c>
      <c r="AN1235" s="41">
        <f>IF($R1235=0,0,(IF($Q1235=1,MedO,MedE+Ticket)+Training)/12)</f>
        <v/>
      </c>
    </row>
    <row r="1236">
      <c r="I1236" s="35" t="n"/>
      <c r="J1236" s="35" t="n"/>
      <c r="K1236" s="35" t="n"/>
      <c r="L1236" s="36" t="n"/>
      <c r="M1236" s="36" t="n"/>
      <c r="P1236" s="37" t="n"/>
      <c r="Q1236" s="38">
        <f>IF($C1236="",0,IF(OR(LOWER(TRIM($G1236))="omani",LOWER(TRIM($G1236))="oman",LOWER(TRIM($G1236))="om",LOWER(TRIM($G1236))="local"),1,0))</f>
        <v/>
      </c>
      <c r="R1236" s="38">
        <f>IF($C1236="",0,IF(OR(ISNUMBER(SEARCH("resign",$N1236)),ISNUMBER(SEARCH("terminat",$N1236)),ISNUMBER(SEARCH("inactive",$N1236)),ISNUMBER(SEARCH("vacan",$N1236)),ISNUMBER(SEARCH("deceased",$N1236)),ISNUMBER(SEARCH("separated",$N1236))),0,1))</f>
        <v/>
      </c>
      <c r="S1236">
        <f>IF(OR($R1236=0,NOT(ISNUMBER($I1236))),"",IFERROR(DATEDIF($I1236,DATE(FY,1,1),"y"),""))</f>
        <v/>
      </c>
      <c r="T1236">
        <f>IF(OR($R1236=0,NOT(ISNUMBER($J1236))),"",IFERROR(DATEDIF($J1236,DATE(FY,1,1),"y"),0))</f>
        <v/>
      </c>
      <c r="U1236" s="38">
        <f>IF(OR($R1236=0,NOT(ISNUMBER($I1236))),0,IF(YEAR($I1236)+IF($Q1236=1,RetAgeO,RetAgeE)=FY,MONTH($I1236),IF(YEAR($I1236)+IF($Q1236=1,RetAgeO,RetAgeE)&lt;FY,1,0)))</f>
        <v/>
      </c>
      <c r="V1236" s="38">
        <f>IF(OR($R1236=0,NOT(ISNUMBER($K1236))),0,IF(YEAR($K1236)=FY,MONTH($K1236),IF(YEAR($K1236)&lt;FY,1,0)))</f>
        <v/>
      </c>
      <c r="W1236" s="38">
        <f>IF($R1236=0,0,MIN(12,IF(AND(ISNUMBER($O1236),$O1236&gt;=1,$O1236&lt;=12),INT($O1236),12),IF(AND(RetireExit="Yes",$U1236&gt;0),$U1236,12),IF(AND(ContractExit="Yes",$V1236&gt;0),$V1236,12)))</f>
        <v/>
      </c>
      <c r="X1236" s="37">
        <f>IF(ISNUMBER($P1236),$P1236,IncPct)</f>
        <v/>
      </c>
      <c r="Y1236" s="39">
        <f>IF($W1236=0,0,MAX(0,MIN($W1236,IncMonth-1))+MAX(0,$W1236-IncMonth+1)*(1+$X1236))</f>
        <v/>
      </c>
      <c r="Z1236" s="40">
        <f>IF($C1236="",0,IFERROR(INDEX(Departments!$B$5:$B$54,MATCH($C1236,Departments!$A$5:$A$54,0)),0))</f>
        <v/>
      </c>
      <c r="AA1236" s="41">
        <f>N($L1236)*$Y1236</f>
        <v/>
      </c>
      <c r="AB1236" s="41">
        <f>N($M1236)*$Y1236</f>
        <v/>
      </c>
      <c r="AC1236" s="41">
        <f>$AA1236*$Z1236</f>
        <v/>
      </c>
      <c r="AD1236" s="41">
        <f>$AA1236*BonusMonths/12</f>
        <v/>
      </c>
      <c r="AE1236" s="41">
        <f>($AA1236+SI_Gross*$AB1236)*IF($Q1236=1,SI_O,SI_E)</f>
        <v/>
      </c>
      <c r="AF1236" s="41">
        <f>IF($Q1236=1,0,$AA1236*EOSB)</f>
        <v/>
      </c>
      <c r="AG1236" s="41">
        <f>$AN1236*$W1236</f>
        <v/>
      </c>
      <c r="AH1236" s="41">
        <f>SUM($AA1236:$AG1236)</f>
        <v/>
      </c>
      <c r="AI1236" s="41">
        <f>12*($AM1236+$AN1236)</f>
        <v/>
      </c>
      <c r="AJ1236" s="41">
        <f>$AM1236*((IncMonth-1)+(13-IncMonth)*(1+$X1236))+12*$AN1236</f>
        <v/>
      </c>
      <c r="AK1236" s="41">
        <f>IF($R1236=1,N($L1236)+N($M1236),0)</f>
        <v/>
      </c>
      <c r="AL1236">
        <f>IF($C1236="","",IF(N($L1236)&lt;=0,"Basic salary missing",IF(ISNA(MATCH($C1236,Departments!$A$5:$A$54,0)),"Department not on Departments sheet",IF(AND($I1236&lt;&gt;"",NOT(ISNUMBER($I1236))),"Date of birth is text, not a date",IF(AND($K1236&lt;&gt;"",NOT(ISNUMBER($K1236))),"Contract end is text, not a date","")))))</f>
        <v/>
      </c>
      <c r="AM1236" s="41">
        <f>IF($R1236=0,0,N($L1236)*(1+$Z1236+BonusMonths/12+IF($Q1236=1,0,EOSB))+N($M1236)+(N($L1236)+SI_Gross*N($M1236))*IF($Q1236=1,SI_O,SI_E))</f>
        <v/>
      </c>
      <c r="AN1236" s="41">
        <f>IF($R1236=0,0,(IF($Q1236=1,MedO,MedE+Ticket)+Training)/12)</f>
        <v/>
      </c>
    </row>
    <row r="1237">
      <c r="I1237" s="35" t="n"/>
      <c r="J1237" s="35" t="n"/>
      <c r="K1237" s="35" t="n"/>
      <c r="L1237" s="36" t="n"/>
      <c r="M1237" s="36" t="n"/>
      <c r="P1237" s="37" t="n"/>
      <c r="Q1237" s="38">
        <f>IF($C1237="",0,IF(OR(LOWER(TRIM($G1237))="omani",LOWER(TRIM($G1237))="oman",LOWER(TRIM($G1237))="om",LOWER(TRIM($G1237))="local"),1,0))</f>
        <v/>
      </c>
      <c r="R1237" s="38">
        <f>IF($C1237="",0,IF(OR(ISNUMBER(SEARCH("resign",$N1237)),ISNUMBER(SEARCH("terminat",$N1237)),ISNUMBER(SEARCH("inactive",$N1237)),ISNUMBER(SEARCH("vacan",$N1237)),ISNUMBER(SEARCH("deceased",$N1237)),ISNUMBER(SEARCH("separated",$N1237))),0,1))</f>
        <v/>
      </c>
      <c r="S1237">
        <f>IF(OR($R1237=0,NOT(ISNUMBER($I1237))),"",IFERROR(DATEDIF($I1237,DATE(FY,1,1),"y"),""))</f>
        <v/>
      </c>
      <c r="T1237">
        <f>IF(OR($R1237=0,NOT(ISNUMBER($J1237))),"",IFERROR(DATEDIF($J1237,DATE(FY,1,1),"y"),0))</f>
        <v/>
      </c>
      <c r="U1237" s="38">
        <f>IF(OR($R1237=0,NOT(ISNUMBER($I1237))),0,IF(YEAR($I1237)+IF($Q1237=1,RetAgeO,RetAgeE)=FY,MONTH($I1237),IF(YEAR($I1237)+IF($Q1237=1,RetAgeO,RetAgeE)&lt;FY,1,0)))</f>
        <v/>
      </c>
      <c r="V1237" s="38">
        <f>IF(OR($R1237=0,NOT(ISNUMBER($K1237))),0,IF(YEAR($K1237)=FY,MONTH($K1237),IF(YEAR($K1237)&lt;FY,1,0)))</f>
        <v/>
      </c>
      <c r="W1237" s="38">
        <f>IF($R1237=0,0,MIN(12,IF(AND(ISNUMBER($O1237),$O1237&gt;=1,$O1237&lt;=12),INT($O1237),12),IF(AND(RetireExit="Yes",$U1237&gt;0),$U1237,12),IF(AND(ContractExit="Yes",$V1237&gt;0),$V1237,12)))</f>
        <v/>
      </c>
      <c r="X1237" s="37">
        <f>IF(ISNUMBER($P1237),$P1237,IncPct)</f>
        <v/>
      </c>
      <c r="Y1237" s="39">
        <f>IF($W1237=0,0,MAX(0,MIN($W1237,IncMonth-1))+MAX(0,$W1237-IncMonth+1)*(1+$X1237))</f>
        <v/>
      </c>
      <c r="Z1237" s="40">
        <f>IF($C1237="",0,IFERROR(INDEX(Departments!$B$5:$B$54,MATCH($C1237,Departments!$A$5:$A$54,0)),0))</f>
        <v/>
      </c>
      <c r="AA1237" s="41">
        <f>N($L1237)*$Y1237</f>
        <v/>
      </c>
      <c r="AB1237" s="41">
        <f>N($M1237)*$Y1237</f>
        <v/>
      </c>
      <c r="AC1237" s="41">
        <f>$AA1237*$Z1237</f>
        <v/>
      </c>
      <c r="AD1237" s="41">
        <f>$AA1237*BonusMonths/12</f>
        <v/>
      </c>
      <c r="AE1237" s="41">
        <f>($AA1237+SI_Gross*$AB1237)*IF($Q1237=1,SI_O,SI_E)</f>
        <v/>
      </c>
      <c r="AF1237" s="41">
        <f>IF($Q1237=1,0,$AA1237*EOSB)</f>
        <v/>
      </c>
      <c r="AG1237" s="41">
        <f>$AN1237*$W1237</f>
        <v/>
      </c>
      <c r="AH1237" s="41">
        <f>SUM($AA1237:$AG1237)</f>
        <v/>
      </c>
      <c r="AI1237" s="41">
        <f>12*($AM1237+$AN1237)</f>
        <v/>
      </c>
      <c r="AJ1237" s="41">
        <f>$AM1237*((IncMonth-1)+(13-IncMonth)*(1+$X1237))+12*$AN1237</f>
        <v/>
      </c>
      <c r="AK1237" s="41">
        <f>IF($R1237=1,N($L1237)+N($M1237),0)</f>
        <v/>
      </c>
      <c r="AL1237">
        <f>IF($C1237="","",IF(N($L1237)&lt;=0,"Basic salary missing",IF(ISNA(MATCH($C1237,Departments!$A$5:$A$54,0)),"Department not on Departments sheet",IF(AND($I1237&lt;&gt;"",NOT(ISNUMBER($I1237))),"Date of birth is text, not a date",IF(AND($K1237&lt;&gt;"",NOT(ISNUMBER($K1237))),"Contract end is text, not a date","")))))</f>
        <v/>
      </c>
      <c r="AM1237" s="41">
        <f>IF($R1237=0,0,N($L1237)*(1+$Z1237+BonusMonths/12+IF($Q1237=1,0,EOSB))+N($M1237)+(N($L1237)+SI_Gross*N($M1237))*IF($Q1237=1,SI_O,SI_E))</f>
        <v/>
      </c>
      <c r="AN1237" s="41">
        <f>IF($R1237=0,0,(IF($Q1237=1,MedO,MedE+Ticket)+Training)/12)</f>
        <v/>
      </c>
    </row>
    <row r="1238">
      <c r="I1238" s="35" t="n"/>
      <c r="J1238" s="35" t="n"/>
      <c r="K1238" s="35" t="n"/>
      <c r="L1238" s="36" t="n"/>
      <c r="M1238" s="36" t="n"/>
      <c r="P1238" s="37" t="n"/>
      <c r="Q1238" s="38">
        <f>IF($C1238="",0,IF(OR(LOWER(TRIM($G1238))="omani",LOWER(TRIM($G1238))="oman",LOWER(TRIM($G1238))="om",LOWER(TRIM($G1238))="local"),1,0))</f>
        <v/>
      </c>
      <c r="R1238" s="38">
        <f>IF($C1238="",0,IF(OR(ISNUMBER(SEARCH("resign",$N1238)),ISNUMBER(SEARCH("terminat",$N1238)),ISNUMBER(SEARCH("inactive",$N1238)),ISNUMBER(SEARCH("vacan",$N1238)),ISNUMBER(SEARCH("deceased",$N1238)),ISNUMBER(SEARCH("separated",$N1238))),0,1))</f>
        <v/>
      </c>
      <c r="S1238">
        <f>IF(OR($R1238=0,NOT(ISNUMBER($I1238))),"",IFERROR(DATEDIF($I1238,DATE(FY,1,1),"y"),""))</f>
        <v/>
      </c>
      <c r="T1238">
        <f>IF(OR($R1238=0,NOT(ISNUMBER($J1238))),"",IFERROR(DATEDIF($J1238,DATE(FY,1,1),"y"),0))</f>
        <v/>
      </c>
      <c r="U1238" s="38">
        <f>IF(OR($R1238=0,NOT(ISNUMBER($I1238))),0,IF(YEAR($I1238)+IF($Q1238=1,RetAgeO,RetAgeE)=FY,MONTH($I1238),IF(YEAR($I1238)+IF($Q1238=1,RetAgeO,RetAgeE)&lt;FY,1,0)))</f>
        <v/>
      </c>
      <c r="V1238" s="38">
        <f>IF(OR($R1238=0,NOT(ISNUMBER($K1238))),0,IF(YEAR($K1238)=FY,MONTH($K1238),IF(YEAR($K1238)&lt;FY,1,0)))</f>
        <v/>
      </c>
      <c r="W1238" s="38">
        <f>IF($R1238=0,0,MIN(12,IF(AND(ISNUMBER($O1238),$O1238&gt;=1,$O1238&lt;=12),INT($O1238),12),IF(AND(RetireExit="Yes",$U1238&gt;0),$U1238,12),IF(AND(ContractExit="Yes",$V1238&gt;0),$V1238,12)))</f>
        <v/>
      </c>
      <c r="X1238" s="37">
        <f>IF(ISNUMBER($P1238),$P1238,IncPct)</f>
        <v/>
      </c>
      <c r="Y1238" s="39">
        <f>IF($W1238=0,0,MAX(0,MIN($W1238,IncMonth-1))+MAX(0,$W1238-IncMonth+1)*(1+$X1238))</f>
        <v/>
      </c>
      <c r="Z1238" s="40">
        <f>IF($C1238="",0,IFERROR(INDEX(Departments!$B$5:$B$54,MATCH($C1238,Departments!$A$5:$A$54,0)),0))</f>
        <v/>
      </c>
      <c r="AA1238" s="41">
        <f>N($L1238)*$Y1238</f>
        <v/>
      </c>
      <c r="AB1238" s="41">
        <f>N($M1238)*$Y1238</f>
        <v/>
      </c>
      <c r="AC1238" s="41">
        <f>$AA1238*$Z1238</f>
        <v/>
      </c>
      <c r="AD1238" s="41">
        <f>$AA1238*BonusMonths/12</f>
        <v/>
      </c>
      <c r="AE1238" s="41">
        <f>($AA1238+SI_Gross*$AB1238)*IF($Q1238=1,SI_O,SI_E)</f>
        <v/>
      </c>
      <c r="AF1238" s="41">
        <f>IF($Q1238=1,0,$AA1238*EOSB)</f>
        <v/>
      </c>
      <c r="AG1238" s="41">
        <f>$AN1238*$W1238</f>
        <v/>
      </c>
      <c r="AH1238" s="41">
        <f>SUM($AA1238:$AG1238)</f>
        <v/>
      </c>
      <c r="AI1238" s="41">
        <f>12*($AM1238+$AN1238)</f>
        <v/>
      </c>
      <c r="AJ1238" s="41">
        <f>$AM1238*((IncMonth-1)+(13-IncMonth)*(1+$X1238))+12*$AN1238</f>
        <v/>
      </c>
      <c r="AK1238" s="41">
        <f>IF($R1238=1,N($L1238)+N($M1238),0)</f>
        <v/>
      </c>
      <c r="AL1238">
        <f>IF($C1238="","",IF(N($L1238)&lt;=0,"Basic salary missing",IF(ISNA(MATCH($C1238,Departments!$A$5:$A$54,0)),"Department not on Departments sheet",IF(AND($I1238&lt;&gt;"",NOT(ISNUMBER($I1238))),"Date of birth is text, not a date",IF(AND($K1238&lt;&gt;"",NOT(ISNUMBER($K1238))),"Contract end is text, not a date","")))))</f>
        <v/>
      </c>
      <c r="AM1238" s="41">
        <f>IF($R1238=0,0,N($L1238)*(1+$Z1238+BonusMonths/12+IF($Q1238=1,0,EOSB))+N($M1238)+(N($L1238)+SI_Gross*N($M1238))*IF($Q1238=1,SI_O,SI_E))</f>
        <v/>
      </c>
      <c r="AN1238" s="41">
        <f>IF($R1238=0,0,(IF($Q1238=1,MedO,MedE+Ticket)+Training)/12)</f>
        <v/>
      </c>
    </row>
    <row r="1239">
      <c r="I1239" s="35" t="n"/>
      <c r="J1239" s="35" t="n"/>
      <c r="K1239" s="35" t="n"/>
      <c r="L1239" s="36" t="n"/>
      <c r="M1239" s="36" t="n"/>
      <c r="P1239" s="37" t="n"/>
      <c r="Q1239" s="38">
        <f>IF($C1239="",0,IF(OR(LOWER(TRIM($G1239))="omani",LOWER(TRIM($G1239))="oman",LOWER(TRIM($G1239))="om",LOWER(TRIM($G1239))="local"),1,0))</f>
        <v/>
      </c>
      <c r="R1239" s="38">
        <f>IF($C1239="",0,IF(OR(ISNUMBER(SEARCH("resign",$N1239)),ISNUMBER(SEARCH("terminat",$N1239)),ISNUMBER(SEARCH("inactive",$N1239)),ISNUMBER(SEARCH("vacan",$N1239)),ISNUMBER(SEARCH("deceased",$N1239)),ISNUMBER(SEARCH("separated",$N1239))),0,1))</f>
        <v/>
      </c>
      <c r="S1239">
        <f>IF(OR($R1239=0,NOT(ISNUMBER($I1239))),"",IFERROR(DATEDIF($I1239,DATE(FY,1,1),"y"),""))</f>
        <v/>
      </c>
      <c r="T1239">
        <f>IF(OR($R1239=0,NOT(ISNUMBER($J1239))),"",IFERROR(DATEDIF($J1239,DATE(FY,1,1),"y"),0))</f>
        <v/>
      </c>
      <c r="U1239" s="38">
        <f>IF(OR($R1239=0,NOT(ISNUMBER($I1239))),0,IF(YEAR($I1239)+IF($Q1239=1,RetAgeO,RetAgeE)=FY,MONTH($I1239),IF(YEAR($I1239)+IF($Q1239=1,RetAgeO,RetAgeE)&lt;FY,1,0)))</f>
        <v/>
      </c>
      <c r="V1239" s="38">
        <f>IF(OR($R1239=0,NOT(ISNUMBER($K1239))),0,IF(YEAR($K1239)=FY,MONTH($K1239),IF(YEAR($K1239)&lt;FY,1,0)))</f>
        <v/>
      </c>
      <c r="W1239" s="38">
        <f>IF($R1239=0,0,MIN(12,IF(AND(ISNUMBER($O1239),$O1239&gt;=1,$O1239&lt;=12),INT($O1239),12),IF(AND(RetireExit="Yes",$U1239&gt;0),$U1239,12),IF(AND(ContractExit="Yes",$V1239&gt;0),$V1239,12)))</f>
        <v/>
      </c>
      <c r="X1239" s="37">
        <f>IF(ISNUMBER($P1239),$P1239,IncPct)</f>
        <v/>
      </c>
      <c r="Y1239" s="39">
        <f>IF($W1239=0,0,MAX(0,MIN($W1239,IncMonth-1))+MAX(0,$W1239-IncMonth+1)*(1+$X1239))</f>
        <v/>
      </c>
      <c r="Z1239" s="40">
        <f>IF($C1239="",0,IFERROR(INDEX(Departments!$B$5:$B$54,MATCH($C1239,Departments!$A$5:$A$54,0)),0))</f>
        <v/>
      </c>
      <c r="AA1239" s="41">
        <f>N($L1239)*$Y1239</f>
        <v/>
      </c>
      <c r="AB1239" s="41">
        <f>N($M1239)*$Y1239</f>
        <v/>
      </c>
      <c r="AC1239" s="41">
        <f>$AA1239*$Z1239</f>
        <v/>
      </c>
      <c r="AD1239" s="41">
        <f>$AA1239*BonusMonths/12</f>
        <v/>
      </c>
      <c r="AE1239" s="41">
        <f>($AA1239+SI_Gross*$AB1239)*IF($Q1239=1,SI_O,SI_E)</f>
        <v/>
      </c>
      <c r="AF1239" s="41">
        <f>IF($Q1239=1,0,$AA1239*EOSB)</f>
        <v/>
      </c>
      <c r="AG1239" s="41">
        <f>$AN1239*$W1239</f>
        <v/>
      </c>
      <c r="AH1239" s="41">
        <f>SUM($AA1239:$AG1239)</f>
        <v/>
      </c>
      <c r="AI1239" s="41">
        <f>12*($AM1239+$AN1239)</f>
        <v/>
      </c>
      <c r="AJ1239" s="41">
        <f>$AM1239*((IncMonth-1)+(13-IncMonth)*(1+$X1239))+12*$AN1239</f>
        <v/>
      </c>
      <c r="AK1239" s="41">
        <f>IF($R1239=1,N($L1239)+N($M1239),0)</f>
        <v/>
      </c>
      <c r="AL1239">
        <f>IF($C1239="","",IF(N($L1239)&lt;=0,"Basic salary missing",IF(ISNA(MATCH($C1239,Departments!$A$5:$A$54,0)),"Department not on Departments sheet",IF(AND($I1239&lt;&gt;"",NOT(ISNUMBER($I1239))),"Date of birth is text, not a date",IF(AND($K1239&lt;&gt;"",NOT(ISNUMBER($K1239))),"Contract end is text, not a date","")))))</f>
        <v/>
      </c>
      <c r="AM1239" s="41">
        <f>IF($R1239=0,0,N($L1239)*(1+$Z1239+BonusMonths/12+IF($Q1239=1,0,EOSB))+N($M1239)+(N($L1239)+SI_Gross*N($M1239))*IF($Q1239=1,SI_O,SI_E))</f>
        <v/>
      </c>
      <c r="AN1239" s="41">
        <f>IF($R1239=0,0,(IF($Q1239=1,MedO,MedE+Ticket)+Training)/12)</f>
        <v/>
      </c>
    </row>
    <row r="1240">
      <c r="I1240" s="35" t="n"/>
      <c r="J1240" s="35" t="n"/>
      <c r="K1240" s="35" t="n"/>
      <c r="L1240" s="36" t="n"/>
      <c r="M1240" s="36" t="n"/>
      <c r="P1240" s="37" t="n"/>
      <c r="Q1240" s="38">
        <f>IF($C1240="",0,IF(OR(LOWER(TRIM($G1240))="omani",LOWER(TRIM($G1240))="oman",LOWER(TRIM($G1240))="om",LOWER(TRIM($G1240))="local"),1,0))</f>
        <v/>
      </c>
      <c r="R1240" s="38">
        <f>IF($C1240="",0,IF(OR(ISNUMBER(SEARCH("resign",$N1240)),ISNUMBER(SEARCH("terminat",$N1240)),ISNUMBER(SEARCH("inactive",$N1240)),ISNUMBER(SEARCH("vacan",$N1240)),ISNUMBER(SEARCH("deceased",$N1240)),ISNUMBER(SEARCH("separated",$N1240))),0,1))</f>
        <v/>
      </c>
      <c r="S1240">
        <f>IF(OR($R1240=0,NOT(ISNUMBER($I1240))),"",IFERROR(DATEDIF($I1240,DATE(FY,1,1),"y"),""))</f>
        <v/>
      </c>
      <c r="T1240">
        <f>IF(OR($R1240=0,NOT(ISNUMBER($J1240))),"",IFERROR(DATEDIF($J1240,DATE(FY,1,1),"y"),0))</f>
        <v/>
      </c>
      <c r="U1240" s="38">
        <f>IF(OR($R1240=0,NOT(ISNUMBER($I1240))),0,IF(YEAR($I1240)+IF($Q1240=1,RetAgeO,RetAgeE)=FY,MONTH($I1240),IF(YEAR($I1240)+IF($Q1240=1,RetAgeO,RetAgeE)&lt;FY,1,0)))</f>
        <v/>
      </c>
      <c r="V1240" s="38">
        <f>IF(OR($R1240=0,NOT(ISNUMBER($K1240))),0,IF(YEAR($K1240)=FY,MONTH($K1240),IF(YEAR($K1240)&lt;FY,1,0)))</f>
        <v/>
      </c>
      <c r="W1240" s="38">
        <f>IF($R1240=0,0,MIN(12,IF(AND(ISNUMBER($O1240),$O1240&gt;=1,$O1240&lt;=12),INT($O1240),12),IF(AND(RetireExit="Yes",$U1240&gt;0),$U1240,12),IF(AND(ContractExit="Yes",$V1240&gt;0),$V1240,12)))</f>
        <v/>
      </c>
      <c r="X1240" s="37">
        <f>IF(ISNUMBER($P1240),$P1240,IncPct)</f>
        <v/>
      </c>
      <c r="Y1240" s="39">
        <f>IF($W1240=0,0,MAX(0,MIN($W1240,IncMonth-1))+MAX(0,$W1240-IncMonth+1)*(1+$X1240))</f>
        <v/>
      </c>
      <c r="Z1240" s="40">
        <f>IF($C1240="",0,IFERROR(INDEX(Departments!$B$5:$B$54,MATCH($C1240,Departments!$A$5:$A$54,0)),0))</f>
        <v/>
      </c>
      <c r="AA1240" s="41">
        <f>N($L1240)*$Y1240</f>
        <v/>
      </c>
      <c r="AB1240" s="41">
        <f>N($M1240)*$Y1240</f>
        <v/>
      </c>
      <c r="AC1240" s="41">
        <f>$AA1240*$Z1240</f>
        <v/>
      </c>
      <c r="AD1240" s="41">
        <f>$AA1240*BonusMonths/12</f>
        <v/>
      </c>
      <c r="AE1240" s="41">
        <f>($AA1240+SI_Gross*$AB1240)*IF($Q1240=1,SI_O,SI_E)</f>
        <v/>
      </c>
      <c r="AF1240" s="41">
        <f>IF($Q1240=1,0,$AA1240*EOSB)</f>
        <v/>
      </c>
      <c r="AG1240" s="41">
        <f>$AN1240*$W1240</f>
        <v/>
      </c>
      <c r="AH1240" s="41">
        <f>SUM($AA1240:$AG1240)</f>
        <v/>
      </c>
      <c r="AI1240" s="41">
        <f>12*($AM1240+$AN1240)</f>
        <v/>
      </c>
      <c r="AJ1240" s="41">
        <f>$AM1240*((IncMonth-1)+(13-IncMonth)*(1+$X1240))+12*$AN1240</f>
        <v/>
      </c>
      <c r="AK1240" s="41">
        <f>IF($R1240=1,N($L1240)+N($M1240),0)</f>
        <v/>
      </c>
      <c r="AL1240">
        <f>IF($C1240="","",IF(N($L1240)&lt;=0,"Basic salary missing",IF(ISNA(MATCH($C1240,Departments!$A$5:$A$54,0)),"Department not on Departments sheet",IF(AND($I1240&lt;&gt;"",NOT(ISNUMBER($I1240))),"Date of birth is text, not a date",IF(AND($K1240&lt;&gt;"",NOT(ISNUMBER($K1240))),"Contract end is text, not a date","")))))</f>
        <v/>
      </c>
      <c r="AM1240" s="41">
        <f>IF($R1240=0,0,N($L1240)*(1+$Z1240+BonusMonths/12+IF($Q1240=1,0,EOSB))+N($M1240)+(N($L1240)+SI_Gross*N($M1240))*IF($Q1240=1,SI_O,SI_E))</f>
        <v/>
      </c>
      <c r="AN1240" s="41">
        <f>IF($R1240=0,0,(IF($Q1240=1,MedO,MedE+Ticket)+Training)/12)</f>
        <v/>
      </c>
    </row>
    <row r="1241">
      <c r="I1241" s="35" t="n"/>
      <c r="J1241" s="35" t="n"/>
      <c r="K1241" s="35" t="n"/>
      <c r="L1241" s="36" t="n"/>
      <c r="M1241" s="36" t="n"/>
      <c r="P1241" s="37" t="n"/>
      <c r="Q1241" s="38">
        <f>IF($C1241="",0,IF(OR(LOWER(TRIM($G1241))="omani",LOWER(TRIM($G1241))="oman",LOWER(TRIM($G1241))="om",LOWER(TRIM($G1241))="local"),1,0))</f>
        <v/>
      </c>
      <c r="R1241" s="38">
        <f>IF($C1241="",0,IF(OR(ISNUMBER(SEARCH("resign",$N1241)),ISNUMBER(SEARCH("terminat",$N1241)),ISNUMBER(SEARCH("inactive",$N1241)),ISNUMBER(SEARCH("vacan",$N1241)),ISNUMBER(SEARCH("deceased",$N1241)),ISNUMBER(SEARCH("separated",$N1241))),0,1))</f>
        <v/>
      </c>
      <c r="S1241">
        <f>IF(OR($R1241=0,NOT(ISNUMBER($I1241))),"",IFERROR(DATEDIF($I1241,DATE(FY,1,1),"y"),""))</f>
        <v/>
      </c>
      <c r="T1241">
        <f>IF(OR($R1241=0,NOT(ISNUMBER($J1241))),"",IFERROR(DATEDIF($J1241,DATE(FY,1,1),"y"),0))</f>
        <v/>
      </c>
      <c r="U1241" s="38">
        <f>IF(OR($R1241=0,NOT(ISNUMBER($I1241))),0,IF(YEAR($I1241)+IF($Q1241=1,RetAgeO,RetAgeE)=FY,MONTH($I1241),IF(YEAR($I1241)+IF($Q1241=1,RetAgeO,RetAgeE)&lt;FY,1,0)))</f>
        <v/>
      </c>
      <c r="V1241" s="38">
        <f>IF(OR($R1241=0,NOT(ISNUMBER($K1241))),0,IF(YEAR($K1241)=FY,MONTH($K1241),IF(YEAR($K1241)&lt;FY,1,0)))</f>
        <v/>
      </c>
      <c r="W1241" s="38">
        <f>IF($R1241=0,0,MIN(12,IF(AND(ISNUMBER($O1241),$O1241&gt;=1,$O1241&lt;=12),INT($O1241),12),IF(AND(RetireExit="Yes",$U1241&gt;0),$U1241,12),IF(AND(ContractExit="Yes",$V1241&gt;0),$V1241,12)))</f>
        <v/>
      </c>
      <c r="X1241" s="37">
        <f>IF(ISNUMBER($P1241),$P1241,IncPct)</f>
        <v/>
      </c>
      <c r="Y1241" s="39">
        <f>IF($W1241=0,0,MAX(0,MIN($W1241,IncMonth-1))+MAX(0,$W1241-IncMonth+1)*(1+$X1241))</f>
        <v/>
      </c>
      <c r="Z1241" s="40">
        <f>IF($C1241="",0,IFERROR(INDEX(Departments!$B$5:$B$54,MATCH($C1241,Departments!$A$5:$A$54,0)),0))</f>
        <v/>
      </c>
      <c r="AA1241" s="41">
        <f>N($L1241)*$Y1241</f>
        <v/>
      </c>
      <c r="AB1241" s="41">
        <f>N($M1241)*$Y1241</f>
        <v/>
      </c>
      <c r="AC1241" s="41">
        <f>$AA1241*$Z1241</f>
        <v/>
      </c>
      <c r="AD1241" s="41">
        <f>$AA1241*BonusMonths/12</f>
        <v/>
      </c>
      <c r="AE1241" s="41">
        <f>($AA1241+SI_Gross*$AB1241)*IF($Q1241=1,SI_O,SI_E)</f>
        <v/>
      </c>
      <c r="AF1241" s="41">
        <f>IF($Q1241=1,0,$AA1241*EOSB)</f>
        <v/>
      </c>
      <c r="AG1241" s="41">
        <f>$AN1241*$W1241</f>
        <v/>
      </c>
      <c r="AH1241" s="41">
        <f>SUM($AA1241:$AG1241)</f>
        <v/>
      </c>
      <c r="AI1241" s="41">
        <f>12*($AM1241+$AN1241)</f>
        <v/>
      </c>
      <c r="AJ1241" s="41">
        <f>$AM1241*((IncMonth-1)+(13-IncMonth)*(1+$X1241))+12*$AN1241</f>
        <v/>
      </c>
      <c r="AK1241" s="41">
        <f>IF($R1241=1,N($L1241)+N($M1241),0)</f>
        <v/>
      </c>
      <c r="AL1241">
        <f>IF($C1241="","",IF(N($L1241)&lt;=0,"Basic salary missing",IF(ISNA(MATCH($C1241,Departments!$A$5:$A$54,0)),"Department not on Departments sheet",IF(AND($I1241&lt;&gt;"",NOT(ISNUMBER($I1241))),"Date of birth is text, not a date",IF(AND($K1241&lt;&gt;"",NOT(ISNUMBER($K1241))),"Contract end is text, not a date","")))))</f>
        <v/>
      </c>
      <c r="AM1241" s="41">
        <f>IF($R1241=0,0,N($L1241)*(1+$Z1241+BonusMonths/12+IF($Q1241=1,0,EOSB))+N($M1241)+(N($L1241)+SI_Gross*N($M1241))*IF($Q1241=1,SI_O,SI_E))</f>
        <v/>
      </c>
      <c r="AN1241" s="41">
        <f>IF($R1241=0,0,(IF($Q1241=1,MedO,MedE+Ticket)+Training)/12)</f>
        <v/>
      </c>
    </row>
    <row r="1242">
      <c r="I1242" s="35" t="n"/>
      <c r="J1242" s="35" t="n"/>
      <c r="K1242" s="35" t="n"/>
      <c r="L1242" s="36" t="n"/>
      <c r="M1242" s="36" t="n"/>
      <c r="P1242" s="37" t="n"/>
      <c r="Q1242" s="38">
        <f>IF($C1242="",0,IF(OR(LOWER(TRIM($G1242))="omani",LOWER(TRIM($G1242))="oman",LOWER(TRIM($G1242))="om",LOWER(TRIM($G1242))="local"),1,0))</f>
        <v/>
      </c>
      <c r="R1242" s="38">
        <f>IF($C1242="",0,IF(OR(ISNUMBER(SEARCH("resign",$N1242)),ISNUMBER(SEARCH("terminat",$N1242)),ISNUMBER(SEARCH("inactive",$N1242)),ISNUMBER(SEARCH("vacan",$N1242)),ISNUMBER(SEARCH("deceased",$N1242)),ISNUMBER(SEARCH("separated",$N1242))),0,1))</f>
        <v/>
      </c>
      <c r="S1242">
        <f>IF(OR($R1242=0,NOT(ISNUMBER($I1242))),"",IFERROR(DATEDIF($I1242,DATE(FY,1,1),"y"),""))</f>
        <v/>
      </c>
      <c r="T1242">
        <f>IF(OR($R1242=0,NOT(ISNUMBER($J1242))),"",IFERROR(DATEDIF($J1242,DATE(FY,1,1),"y"),0))</f>
        <v/>
      </c>
      <c r="U1242" s="38">
        <f>IF(OR($R1242=0,NOT(ISNUMBER($I1242))),0,IF(YEAR($I1242)+IF($Q1242=1,RetAgeO,RetAgeE)=FY,MONTH($I1242),IF(YEAR($I1242)+IF($Q1242=1,RetAgeO,RetAgeE)&lt;FY,1,0)))</f>
        <v/>
      </c>
      <c r="V1242" s="38">
        <f>IF(OR($R1242=0,NOT(ISNUMBER($K1242))),0,IF(YEAR($K1242)=FY,MONTH($K1242),IF(YEAR($K1242)&lt;FY,1,0)))</f>
        <v/>
      </c>
      <c r="W1242" s="38">
        <f>IF($R1242=0,0,MIN(12,IF(AND(ISNUMBER($O1242),$O1242&gt;=1,$O1242&lt;=12),INT($O1242),12),IF(AND(RetireExit="Yes",$U1242&gt;0),$U1242,12),IF(AND(ContractExit="Yes",$V1242&gt;0),$V1242,12)))</f>
        <v/>
      </c>
      <c r="X1242" s="37">
        <f>IF(ISNUMBER($P1242),$P1242,IncPct)</f>
        <v/>
      </c>
      <c r="Y1242" s="39">
        <f>IF($W1242=0,0,MAX(0,MIN($W1242,IncMonth-1))+MAX(0,$W1242-IncMonth+1)*(1+$X1242))</f>
        <v/>
      </c>
      <c r="Z1242" s="40">
        <f>IF($C1242="",0,IFERROR(INDEX(Departments!$B$5:$B$54,MATCH($C1242,Departments!$A$5:$A$54,0)),0))</f>
        <v/>
      </c>
      <c r="AA1242" s="41">
        <f>N($L1242)*$Y1242</f>
        <v/>
      </c>
      <c r="AB1242" s="41">
        <f>N($M1242)*$Y1242</f>
        <v/>
      </c>
      <c r="AC1242" s="41">
        <f>$AA1242*$Z1242</f>
        <v/>
      </c>
      <c r="AD1242" s="41">
        <f>$AA1242*BonusMonths/12</f>
        <v/>
      </c>
      <c r="AE1242" s="41">
        <f>($AA1242+SI_Gross*$AB1242)*IF($Q1242=1,SI_O,SI_E)</f>
        <v/>
      </c>
      <c r="AF1242" s="41">
        <f>IF($Q1242=1,0,$AA1242*EOSB)</f>
        <v/>
      </c>
      <c r="AG1242" s="41">
        <f>$AN1242*$W1242</f>
        <v/>
      </c>
      <c r="AH1242" s="41">
        <f>SUM($AA1242:$AG1242)</f>
        <v/>
      </c>
      <c r="AI1242" s="41">
        <f>12*($AM1242+$AN1242)</f>
        <v/>
      </c>
      <c r="AJ1242" s="41">
        <f>$AM1242*((IncMonth-1)+(13-IncMonth)*(1+$X1242))+12*$AN1242</f>
        <v/>
      </c>
      <c r="AK1242" s="41">
        <f>IF($R1242=1,N($L1242)+N($M1242),0)</f>
        <v/>
      </c>
      <c r="AL1242">
        <f>IF($C1242="","",IF(N($L1242)&lt;=0,"Basic salary missing",IF(ISNA(MATCH($C1242,Departments!$A$5:$A$54,0)),"Department not on Departments sheet",IF(AND($I1242&lt;&gt;"",NOT(ISNUMBER($I1242))),"Date of birth is text, not a date",IF(AND($K1242&lt;&gt;"",NOT(ISNUMBER($K1242))),"Contract end is text, not a date","")))))</f>
        <v/>
      </c>
      <c r="AM1242" s="41">
        <f>IF($R1242=0,0,N($L1242)*(1+$Z1242+BonusMonths/12+IF($Q1242=1,0,EOSB))+N($M1242)+(N($L1242)+SI_Gross*N($M1242))*IF($Q1242=1,SI_O,SI_E))</f>
        <v/>
      </c>
      <c r="AN1242" s="41">
        <f>IF($R1242=0,0,(IF($Q1242=1,MedO,MedE+Ticket)+Training)/12)</f>
        <v/>
      </c>
    </row>
    <row r="1243">
      <c r="I1243" s="35" t="n"/>
      <c r="J1243" s="35" t="n"/>
      <c r="K1243" s="35" t="n"/>
      <c r="L1243" s="36" t="n"/>
      <c r="M1243" s="36" t="n"/>
      <c r="P1243" s="37" t="n"/>
      <c r="Q1243" s="38">
        <f>IF($C1243="",0,IF(OR(LOWER(TRIM($G1243))="omani",LOWER(TRIM($G1243))="oman",LOWER(TRIM($G1243))="om",LOWER(TRIM($G1243))="local"),1,0))</f>
        <v/>
      </c>
      <c r="R1243" s="38">
        <f>IF($C1243="",0,IF(OR(ISNUMBER(SEARCH("resign",$N1243)),ISNUMBER(SEARCH("terminat",$N1243)),ISNUMBER(SEARCH("inactive",$N1243)),ISNUMBER(SEARCH("vacan",$N1243)),ISNUMBER(SEARCH("deceased",$N1243)),ISNUMBER(SEARCH("separated",$N1243))),0,1))</f>
        <v/>
      </c>
      <c r="S1243">
        <f>IF(OR($R1243=0,NOT(ISNUMBER($I1243))),"",IFERROR(DATEDIF($I1243,DATE(FY,1,1),"y"),""))</f>
        <v/>
      </c>
      <c r="T1243">
        <f>IF(OR($R1243=0,NOT(ISNUMBER($J1243))),"",IFERROR(DATEDIF($J1243,DATE(FY,1,1),"y"),0))</f>
        <v/>
      </c>
      <c r="U1243" s="38">
        <f>IF(OR($R1243=0,NOT(ISNUMBER($I1243))),0,IF(YEAR($I1243)+IF($Q1243=1,RetAgeO,RetAgeE)=FY,MONTH($I1243),IF(YEAR($I1243)+IF($Q1243=1,RetAgeO,RetAgeE)&lt;FY,1,0)))</f>
        <v/>
      </c>
      <c r="V1243" s="38">
        <f>IF(OR($R1243=0,NOT(ISNUMBER($K1243))),0,IF(YEAR($K1243)=FY,MONTH($K1243),IF(YEAR($K1243)&lt;FY,1,0)))</f>
        <v/>
      </c>
      <c r="W1243" s="38">
        <f>IF($R1243=0,0,MIN(12,IF(AND(ISNUMBER($O1243),$O1243&gt;=1,$O1243&lt;=12),INT($O1243),12),IF(AND(RetireExit="Yes",$U1243&gt;0),$U1243,12),IF(AND(ContractExit="Yes",$V1243&gt;0),$V1243,12)))</f>
        <v/>
      </c>
      <c r="X1243" s="37">
        <f>IF(ISNUMBER($P1243),$P1243,IncPct)</f>
        <v/>
      </c>
      <c r="Y1243" s="39">
        <f>IF($W1243=0,0,MAX(0,MIN($W1243,IncMonth-1))+MAX(0,$W1243-IncMonth+1)*(1+$X1243))</f>
        <v/>
      </c>
      <c r="Z1243" s="40">
        <f>IF($C1243="",0,IFERROR(INDEX(Departments!$B$5:$B$54,MATCH($C1243,Departments!$A$5:$A$54,0)),0))</f>
        <v/>
      </c>
      <c r="AA1243" s="41">
        <f>N($L1243)*$Y1243</f>
        <v/>
      </c>
      <c r="AB1243" s="41">
        <f>N($M1243)*$Y1243</f>
        <v/>
      </c>
      <c r="AC1243" s="41">
        <f>$AA1243*$Z1243</f>
        <v/>
      </c>
      <c r="AD1243" s="41">
        <f>$AA1243*BonusMonths/12</f>
        <v/>
      </c>
      <c r="AE1243" s="41">
        <f>($AA1243+SI_Gross*$AB1243)*IF($Q1243=1,SI_O,SI_E)</f>
        <v/>
      </c>
      <c r="AF1243" s="41">
        <f>IF($Q1243=1,0,$AA1243*EOSB)</f>
        <v/>
      </c>
      <c r="AG1243" s="41">
        <f>$AN1243*$W1243</f>
        <v/>
      </c>
      <c r="AH1243" s="41">
        <f>SUM($AA1243:$AG1243)</f>
        <v/>
      </c>
      <c r="AI1243" s="41">
        <f>12*($AM1243+$AN1243)</f>
        <v/>
      </c>
      <c r="AJ1243" s="41">
        <f>$AM1243*((IncMonth-1)+(13-IncMonth)*(1+$X1243))+12*$AN1243</f>
        <v/>
      </c>
      <c r="AK1243" s="41">
        <f>IF($R1243=1,N($L1243)+N($M1243),0)</f>
        <v/>
      </c>
      <c r="AL1243">
        <f>IF($C1243="","",IF(N($L1243)&lt;=0,"Basic salary missing",IF(ISNA(MATCH($C1243,Departments!$A$5:$A$54,0)),"Department not on Departments sheet",IF(AND($I1243&lt;&gt;"",NOT(ISNUMBER($I1243))),"Date of birth is text, not a date",IF(AND($K1243&lt;&gt;"",NOT(ISNUMBER($K1243))),"Contract end is text, not a date","")))))</f>
        <v/>
      </c>
      <c r="AM1243" s="41">
        <f>IF($R1243=0,0,N($L1243)*(1+$Z1243+BonusMonths/12+IF($Q1243=1,0,EOSB))+N($M1243)+(N($L1243)+SI_Gross*N($M1243))*IF($Q1243=1,SI_O,SI_E))</f>
        <v/>
      </c>
      <c r="AN1243" s="41">
        <f>IF($R1243=0,0,(IF($Q1243=1,MedO,MedE+Ticket)+Training)/12)</f>
        <v/>
      </c>
    </row>
    <row r="1244">
      <c r="I1244" s="35" t="n"/>
      <c r="J1244" s="35" t="n"/>
      <c r="K1244" s="35" t="n"/>
      <c r="L1244" s="36" t="n"/>
      <c r="M1244" s="36" t="n"/>
      <c r="P1244" s="37" t="n"/>
      <c r="Q1244" s="38">
        <f>IF($C1244="",0,IF(OR(LOWER(TRIM($G1244))="omani",LOWER(TRIM($G1244))="oman",LOWER(TRIM($G1244))="om",LOWER(TRIM($G1244))="local"),1,0))</f>
        <v/>
      </c>
      <c r="R1244" s="38">
        <f>IF($C1244="",0,IF(OR(ISNUMBER(SEARCH("resign",$N1244)),ISNUMBER(SEARCH("terminat",$N1244)),ISNUMBER(SEARCH("inactive",$N1244)),ISNUMBER(SEARCH("vacan",$N1244)),ISNUMBER(SEARCH("deceased",$N1244)),ISNUMBER(SEARCH("separated",$N1244))),0,1))</f>
        <v/>
      </c>
      <c r="S1244">
        <f>IF(OR($R1244=0,NOT(ISNUMBER($I1244))),"",IFERROR(DATEDIF($I1244,DATE(FY,1,1),"y"),""))</f>
        <v/>
      </c>
      <c r="T1244">
        <f>IF(OR($R1244=0,NOT(ISNUMBER($J1244))),"",IFERROR(DATEDIF($J1244,DATE(FY,1,1),"y"),0))</f>
        <v/>
      </c>
      <c r="U1244" s="38">
        <f>IF(OR($R1244=0,NOT(ISNUMBER($I1244))),0,IF(YEAR($I1244)+IF($Q1244=1,RetAgeO,RetAgeE)=FY,MONTH($I1244),IF(YEAR($I1244)+IF($Q1244=1,RetAgeO,RetAgeE)&lt;FY,1,0)))</f>
        <v/>
      </c>
      <c r="V1244" s="38">
        <f>IF(OR($R1244=0,NOT(ISNUMBER($K1244))),0,IF(YEAR($K1244)=FY,MONTH($K1244),IF(YEAR($K1244)&lt;FY,1,0)))</f>
        <v/>
      </c>
      <c r="W1244" s="38">
        <f>IF($R1244=0,0,MIN(12,IF(AND(ISNUMBER($O1244),$O1244&gt;=1,$O1244&lt;=12),INT($O1244),12),IF(AND(RetireExit="Yes",$U1244&gt;0),$U1244,12),IF(AND(ContractExit="Yes",$V1244&gt;0),$V1244,12)))</f>
        <v/>
      </c>
      <c r="X1244" s="37">
        <f>IF(ISNUMBER($P1244),$P1244,IncPct)</f>
        <v/>
      </c>
      <c r="Y1244" s="39">
        <f>IF($W1244=0,0,MAX(0,MIN($W1244,IncMonth-1))+MAX(0,$W1244-IncMonth+1)*(1+$X1244))</f>
        <v/>
      </c>
      <c r="Z1244" s="40">
        <f>IF($C1244="",0,IFERROR(INDEX(Departments!$B$5:$B$54,MATCH($C1244,Departments!$A$5:$A$54,0)),0))</f>
        <v/>
      </c>
      <c r="AA1244" s="41">
        <f>N($L1244)*$Y1244</f>
        <v/>
      </c>
      <c r="AB1244" s="41">
        <f>N($M1244)*$Y1244</f>
        <v/>
      </c>
      <c r="AC1244" s="41">
        <f>$AA1244*$Z1244</f>
        <v/>
      </c>
      <c r="AD1244" s="41">
        <f>$AA1244*BonusMonths/12</f>
        <v/>
      </c>
      <c r="AE1244" s="41">
        <f>($AA1244+SI_Gross*$AB1244)*IF($Q1244=1,SI_O,SI_E)</f>
        <v/>
      </c>
      <c r="AF1244" s="41">
        <f>IF($Q1244=1,0,$AA1244*EOSB)</f>
        <v/>
      </c>
      <c r="AG1244" s="41">
        <f>$AN1244*$W1244</f>
        <v/>
      </c>
      <c r="AH1244" s="41">
        <f>SUM($AA1244:$AG1244)</f>
        <v/>
      </c>
      <c r="AI1244" s="41">
        <f>12*($AM1244+$AN1244)</f>
        <v/>
      </c>
      <c r="AJ1244" s="41">
        <f>$AM1244*((IncMonth-1)+(13-IncMonth)*(1+$X1244))+12*$AN1244</f>
        <v/>
      </c>
      <c r="AK1244" s="41">
        <f>IF($R1244=1,N($L1244)+N($M1244),0)</f>
        <v/>
      </c>
      <c r="AL1244">
        <f>IF($C1244="","",IF(N($L1244)&lt;=0,"Basic salary missing",IF(ISNA(MATCH($C1244,Departments!$A$5:$A$54,0)),"Department not on Departments sheet",IF(AND($I1244&lt;&gt;"",NOT(ISNUMBER($I1244))),"Date of birth is text, not a date",IF(AND($K1244&lt;&gt;"",NOT(ISNUMBER($K1244))),"Contract end is text, not a date","")))))</f>
        <v/>
      </c>
      <c r="AM1244" s="41">
        <f>IF($R1244=0,0,N($L1244)*(1+$Z1244+BonusMonths/12+IF($Q1244=1,0,EOSB))+N($M1244)+(N($L1244)+SI_Gross*N($M1244))*IF($Q1244=1,SI_O,SI_E))</f>
        <v/>
      </c>
      <c r="AN1244" s="41">
        <f>IF($R1244=0,0,(IF($Q1244=1,MedO,MedE+Ticket)+Training)/12)</f>
        <v/>
      </c>
    </row>
    <row r="1245">
      <c r="I1245" s="35" t="n"/>
      <c r="J1245" s="35" t="n"/>
      <c r="K1245" s="35" t="n"/>
      <c r="L1245" s="36" t="n"/>
      <c r="M1245" s="36" t="n"/>
      <c r="P1245" s="37" t="n"/>
      <c r="Q1245" s="38">
        <f>IF($C1245="",0,IF(OR(LOWER(TRIM($G1245))="omani",LOWER(TRIM($G1245))="oman",LOWER(TRIM($G1245))="om",LOWER(TRIM($G1245))="local"),1,0))</f>
        <v/>
      </c>
      <c r="R1245" s="38">
        <f>IF($C1245="",0,IF(OR(ISNUMBER(SEARCH("resign",$N1245)),ISNUMBER(SEARCH("terminat",$N1245)),ISNUMBER(SEARCH("inactive",$N1245)),ISNUMBER(SEARCH("vacan",$N1245)),ISNUMBER(SEARCH("deceased",$N1245)),ISNUMBER(SEARCH("separated",$N1245))),0,1))</f>
        <v/>
      </c>
      <c r="S1245">
        <f>IF(OR($R1245=0,NOT(ISNUMBER($I1245))),"",IFERROR(DATEDIF($I1245,DATE(FY,1,1),"y"),""))</f>
        <v/>
      </c>
      <c r="T1245">
        <f>IF(OR($R1245=0,NOT(ISNUMBER($J1245))),"",IFERROR(DATEDIF($J1245,DATE(FY,1,1),"y"),0))</f>
        <v/>
      </c>
      <c r="U1245" s="38">
        <f>IF(OR($R1245=0,NOT(ISNUMBER($I1245))),0,IF(YEAR($I1245)+IF($Q1245=1,RetAgeO,RetAgeE)=FY,MONTH($I1245),IF(YEAR($I1245)+IF($Q1245=1,RetAgeO,RetAgeE)&lt;FY,1,0)))</f>
        <v/>
      </c>
      <c r="V1245" s="38">
        <f>IF(OR($R1245=0,NOT(ISNUMBER($K1245))),0,IF(YEAR($K1245)=FY,MONTH($K1245),IF(YEAR($K1245)&lt;FY,1,0)))</f>
        <v/>
      </c>
      <c r="W1245" s="38">
        <f>IF($R1245=0,0,MIN(12,IF(AND(ISNUMBER($O1245),$O1245&gt;=1,$O1245&lt;=12),INT($O1245),12),IF(AND(RetireExit="Yes",$U1245&gt;0),$U1245,12),IF(AND(ContractExit="Yes",$V1245&gt;0),$V1245,12)))</f>
        <v/>
      </c>
      <c r="X1245" s="37">
        <f>IF(ISNUMBER($P1245),$P1245,IncPct)</f>
        <v/>
      </c>
      <c r="Y1245" s="39">
        <f>IF($W1245=0,0,MAX(0,MIN($W1245,IncMonth-1))+MAX(0,$W1245-IncMonth+1)*(1+$X1245))</f>
        <v/>
      </c>
      <c r="Z1245" s="40">
        <f>IF($C1245="",0,IFERROR(INDEX(Departments!$B$5:$B$54,MATCH($C1245,Departments!$A$5:$A$54,0)),0))</f>
        <v/>
      </c>
      <c r="AA1245" s="41">
        <f>N($L1245)*$Y1245</f>
        <v/>
      </c>
      <c r="AB1245" s="41">
        <f>N($M1245)*$Y1245</f>
        <v/>
      </c>
      <c r="AC1245" s="41">
        <f>$AA1245*$Z1245</f>
        <v/>
      </c>
      <c r="AD1245" s="41">
        <f>$AA1245*BonusMonths/12</f>
        <v/>
      </c>
      <c r="AE1245" s="41">
        <f>($AA1245+SI_Gross*$AB1245)*IF($Q1245=1,SI_O,SI_E)</f>
        <v/>
      </c>
      <c r="AF1245" s="41">
        <f>IF($Q1245=1,0,$AA1245*EOSB)</f>
        <v/>
      </c>
      <c r="AG1245" s="41">
        <f>$AN1245*$W1245</f>
        <v/>
      </c>
      <c r="AH1245" s="41">
        <f>SUM($AA1245:$AG1245)</f>
        <v/>
      </c>
      <c r="AI1245" s="41">
        <f>12*($AM1245+$AN1245)</f>
        <v/>
      </c>
      <c r="AJ1245" s="41">
        <f>$AM1245*((IncMonth-1)+(13-IncMonth)*(1+$X1245))+12*$AN1245</f>
        <v/>
      </c>
      <c r="AK1245" s="41">
        <f>IF($R1245=1,N($L1245)+N($M1245),0)</f>
        <v/>
      </c>
      <c r="AL1245">
        <f>IF($C1245="","",IF(N($L1245)&lt;=0,"Basic salary missing",IF(ISNA(MATCH($C1245,Departments!$A$5:$A$54,0)),"Department not on Departments sheet",IF(AND($I1245&lt;&gt;"",NOT(ISNUMBER($I1245))),"Date of birth is text, not a date",IF(AND($K1245&lt;&gt;"",NOT(ISNUMBER($K1245))),"Contract end is text, not a date","")))))</f>
        <v/>
      </c>
      <c r="AM1245" s="41">
        <f>IF($R1245=0,0,N($L1245)*(1+$Z1245+BonusMonths/12+IF($Q1245=1,0,EOSB))+N($M1245)+(N($L1245)+SI_Gross*N($M1245))*IF($Q1245=1,SI_O,SI_E))</f>
        <v/>
      </c>
      <c r="AN1245" s="41">
        <f>IF($R1245=0,0,(IF($Q1245=1,MedO,MedE+Ticket)+Training)/12)</f>
        <v/>
      </c>
    </row>
    <row r="1246">
      <c r="I1246" s="35" t="n"/>
      <c r="J1246" s="35" t="n"/>
      <c r="K1246" s="35" t="n"/>
      <c r="L1246" s="36" t="n"/>
      <c r="M1246" s="36" t="n"/>
      <c r="P1246" s="37" t="n"/>
      <c r="Q1246" s="38">
        <f>IF($C1246="",0,IF(OR(LOWER(TRIM($G1246))="omani",LOWER(TRIM($G1246))="oman",LOWER(TRIM($G1246))="om",LOWER(TRIM($G1246))="local"),1,0))</f>
        <v/>
      </c>
      <c r="R1246" s="38">
        <f>IF($C1246="",0,IF(OR(ISNUMBER(SEARCH("resign",$N1246)),ISNUMBER(SEARCH("terminat",$N1246)),ISNUMBER(SEARCH("inactive",$N1246)),ISNUMBER(SEARCH("vacan",$N1246)),ISNUMBER(SEARCH("deceased",$N1246)),ISNUMBER(SEARCH("separated",$N1246))),0,1))</f>
        <v/>
      </c>
      <c r="S1246">
        <f>IF(OR($R1246=0,NOT(ISNUMBER($I1246))),"",IFERROR(DATEDIF($I1246,DATE(FY,1,1),"y"),""))</f>
        <v/>
      </c>
      <c r="T1246">
        <f>IF(OR($R1246=0,NOT(ISNUMBER($J1246))),"",IFERROR(DATEDIF($J1246,DATE(FY,1,1),"y"),0))</f>
        <v/>
      </c>
      <c r="U1246" s="38">
        <f>IF(OR($R1246=0,NOT(ISNUMBER($I1246))),0,IF(YEAR($I1246)+IF($Q1246=1,RetAgeO,RetAgeE)=FY,MONTH($I1246),IF(YEAR($I1246)+IF($Q1246=1,RetAgeO,RetAgeE)&lt;FY,1,0)))</f>
        <v/>
      </c>
      <c r="V1246" s="38">
        <f>IF(OR($R1246=0,NOT(ISNUMBER($K1246))),0,IF(YEAR($K1246)=FY,MONTH($K1246),IF(YEAR($K1246)&lt;FY,1,0)))</f>
        <v/>
      </c>
      <c r="W1246" s="38">
        <f>IF($R1246=0,0,MIN(12,IF(AND(ISNUMBER($O1246),$O1246&gt;=1,$O1246&lt;=12),INT($O1246),12),IF(AND(RetireExit="Yes",$U1246&gt;0),$U1246,12),IF(AND(ContractExit="Yes",$V1246&gt;0),$V1246,12)))</f>
        <v/>
      </c>
      <c r="X1246" s="37">
        <f>IF(ISNUMBER($P1246),$P1246,IncPct)</f>
        <v/>
      </c>
      <c r="Y1246" s="39">
        <f>IF($W1246=0,0,MAX(0,MIN($W1246,IncMonth-1))+MAX(0,$W1246-IncMonth+1)*(1+$X1246))</f>
        <v/>
      </c>
      <c r="Z1246" s="40">
        <f>IF($C1246="",0,IFERROR(INDEX(Departments!$B$5:$B$54,MATCH($C1246,Departments!$A$5:$A$54,0)),0))</f>
        <v/>
      </c>
      <c r="AA1246" s="41">
        <f>N($L1246)*$Y1246</f>
        <v/>
      </c>
      <c r="AB1246" s="41">
        <f>N($M1246)*$Y1246</f>
        <v/>
      </c>
      <c r="AC1246" s="41">
        <f>$AA1246*$Z1246</f>
        <v/>
      </c>
      <c r="AD1246" s="41">
        <f>$AA1246*BonusMonths/12</f>
        <v/>
      </c>
      <c r="AE1246" s="41">
        <f>($AA1246+SI_Gross*$AB1246)*IF($Q1246=1,SI_O,SI_E)</f>
        <v/>
      </c>
      <c r="AF1246" s="41">
        <f>IF($Q1246=1,0,$AA1246*EOSB)</f>
        <v/>
      </c>
      <c r="AG1246" s="41">
        <f>$AN1246*$W1246</f>
        <v/>
      </c>
      <c r="AH1246" s="41">
        <f>SUM($AA1246:$AG1246)</f>
        <v/>
      </c>
      <c r="AI1246" s="41">
        <f>12*($AM1246+$AN1246)</f>
        <v/>
      </c>
      <c r="AJ1246" s="41">
        <f>$AM1246*((IncMonth-1)+(13-IncMonth)*(1+$X1246))+12*$AN1246</f>
        <v/>
      </c>
      <c r="AK1246" s="41">
        <f>IF($R1246=1,N($L1246)+N($M1246),0)</f>
        <v/>
      </c>
      <c r="AL1246">
        <f>IF($C1246="","",IF(N($L1246)&lt;=0,"Basic salary missing",IF(ISNA(MATCH($C1246,Departments!$A$5:$A$54,0)),"Department not on Departments sheet",IF(AND($I1246&lt;&gt;"",NOT(ISNUMBER($I1246))),"Date of birth is text, not a date",IF(AND($K1246&lt;&gt;"",NOT(ISNUMBER($K1246))),"Contract end is text, not a date","")))))</f>
        <v/>
      </c>
      <c r="AM1246" s="41">
        <f>IF($R1246=0,0,N($L1246)*(1+$Z1246+BonusMonths/12+IF($Q1246=1,0,EOSB))+N($M1246)+(N($L1246)+SI_Gross*N($M1246))*IF($Q1246=1,SI_O,SI_E))</f>
        <v/>
      </c>
      <c r="AN1246" s="41">
        <f>IF($R1246=0,0,(IF($Q1246=1,MedO,MedE+Ticket)+Training)/12)</f>
        <v/>
      </c>
    </row>
    <row r="1247">
      <c r="I1247" s="35" t="n"/>
      <c r="J1247" s="35" t="n"/>
      <c r="K1247" s="35" t="n"/>
      <c r="L1247" s="36" t="n"/>
      <c r="M1247" s="36" t="n"/>
      <c r="P1247" s="37" t="n"/>
      <c r="Q1247" s="38">
        <f>IF($C1247="",0,IF(OR(LOWER(TRIM($G1247))="omani",LOWER(TRIM($G1247))="oman",LOWER(TRIM($G1247))="om",LOWER(TRIM($G1247))="local"),1,0))</f>
        <v/>
      </c>
      <c r="R1247" s="38">
        <f>IF($C1247="",0,IF(OR(ISNUMBER(SEARCH("resign",$N1247)),ISNUMBER(SEARCH("terminat",$N1247)),ISNUMBER(SEARCH("inactive",$N1247)),ISNUMBER(SEARCH("vacan",$N1247)),ISNUMBER(SEARCH("deceased",$N1247)),ISNUMBER(SEARCH("separated",$N1247))),0,1))</f>
        <v/>
      </c>
      <c r="S1247">
        <f>IF(OR($R1247=0,NOT(ISNUMBER($I1247))),"",IFERROR(DATEDIF($I1247,DATE(FY,1,1),"y"),""))</f>
        <v/>
      </c>
      <c r="T1247">
        <f>IF(OR($R1247=0,NOT(ISNUMBER($J1247))),"",IFERROR(DATEDIF($J1247,DATE(FY,1,1),"y"),0))</f>
        <v/>
      </c>
      <c r="U1247" s="38">
        <f>IF(OR($R1247=0,NOT(ISNUMBER($I1247))),0,IF(YEAR($I1247)+IF($Q1247=1,RetAgeO,RetAgeE)=FY,MONTH($I1247),IF(YEAR($I1247)+IF($Q1247=1,RetAgeO,RetAgeE)&lt;FY,1,0)))</f>
        <v/>
      </c>
      <c r="V1247" s="38">
        <f>IF(OR($R1247=0,NOT(ISNUMBER($K1247))),0,IF(YEAR($K1247)=FY,MONTH($K1247),IF(YEAR($K1247)&lt;FY,1,0)))</f>
        <v/>
      </c>
      <c r="W1247" s="38">
        <f>IF($R1247=0,0,MIN(12,IF(AND(ISNUMBER($O1247),$O1247&gt;=1,$O1247&lt;=12),INT($O1247),12),IF(AND(RetireExit="Yes",$U1247&gt;0),$U1247,12),IF(AND(ContractExit="Yes",$V1247&gt;0),$V1247,12)))</f>
        <v/>
      </c>
      <c r="X1247" s="37">
        <f>IF(ISNUMBER($P1247),$P1247,IncPct)</f>
        <v/>
      </c>
      <c r="Y1247" s="39">
        <f>IF($W1247=0,0,MAX(0,MIN($W1247,IncMonth-1))+MAX(0,$W1247-IncMonth+1)*(1+$X1247))</f>
        <v/>
      </c>
      <c r="Z1247" s="40">
        <f>IF($C1247="",0,IFERROR(INDEX(Departments!$B$5:$B$54,MATCH($C1247,Departments!$A$5:$A$54,0)),0))</f>
        <v/>
      </c>
      <c r="AA1247" s="41">
        <f>N($L1247)*$Y1247</f>
        <v/>
      </c>
      <c r="AB1247" s="41">
        <f>N($M1247)*$Y1247</f>
        <v/>
      </c>
      <c r="AC1247" s="41">
        <f>$AA1247*$Z1247</f>
        <v/>
      </c>
      <c r="AD1247" s="41">
        <f>$AA1247*BonusMonths/12</f>
        <v/>
      </c>
      <c r="AE1247" s="41">
        <f>($AA1247+SI_Gross*$AB1247)*IF($Q1247=1,SI_O,SI_E)</f>
        <v/>
      </c>
      <c r="AF1247" s="41">
        <f>IF($Q1247=1,0,$AA1247*EOSB)</f>
        <v/>
      </c>
      <c r="AG1247" s="41">
        <f>$AN1247*$W1247</f>
        <v/>
      </c>
      <c r="AH1247" s="41">
        <f>SUM($AA1247:$AG1247)</f>
        <v/>
      </c>
      <c r="AI1247" s="41">
        <f>12*($AM1247+$AN1247)</f>
        <v/>
      </c>
      <c r="AJ1247" s="41">
        <f>$AM1247*((IncMonth-1)+(13-IncMonth)*(1+$X1247))+12*$AN1247</f>
        <v/>
      </c>
      <c r="AK1247" s="41">
        <f>IF($R1247=1,N($L1247)+N($M1247),0)</f>
        <v/>
      </c>
      <c r="AL1247">
        <f>IF($C1247="","",IF(N($L1247)&lt;=0,"Basic salary missing",IF(ISNA(MATCH($C1247,Departments!$A$5:$A$54,0)),"Department not on Departments sheet",IF(AND($I1247&lt;&gt;"",NOT(ISNUMBER($I1247))),"Date of birth is text, not a date",IF(AND($K1247&lt;&gt;"",NOT(ISNUMBER($K1247))),"Contract end is text, not a date","")))))</f>
        <v/>
      </c>
      <c r="AM1247" s="41">
        <f>IF($R1247=0,0,N($L1247)*(1+$Z1247+BonusMonths/12+IF($Q1247=1,0,EOSB))+N($M1247)+(N($L1247)+SI_Gross*N($M1247))*IF($Q1247=1,SI_O,SI_E))</f>
        <v/>
      </c>
      <c r="AN1247" s="41">
        <f>IF($R1247=0,0,(IF($Q1247=1,MedO,MedE+Ticket)+Training)/12)</f>
        <v/>
      </c>
    </row>
    <row r="1248">
      <c r="I1248" s="35" t="n"/>
      <c r="J1248" s="35" t="n"/>
      <c r="K1248" s="35" t="n"/>
      <c r="L1248" s="36" t="n"/>
      <c r="M1248" s="36" t="n"/>
      <c r="P1248" s="37" t="n"/>
      <c r="Q1248" s="38">
        <f>IF($C1248="",0,IF(OR(LOWER(TRIM($G1248))="omani",LOWER(TRIM($G1248))="oman",LOWER(TRIM($G1248))="om",LOWER(TRIM($G1248))="local"),1,0))</f>
        <v/>
      </c>
      <c r="R1248" s="38">
        <f>IF($C1248="",0,IF(OR(ISNUMBER(SEARCH("resign",$N1248)),ISNUMBER(SEARCH("terminat",$N1248)),ISNUMBER(SEARCH("inactive",$N1248)),ISNUMBER(SEARCH("vacan",$N1248)),ISNUMBER(SEARCH("deceased",$N1248)),ISNUMBER(SEARCH("separated",$N1248))),0,1))</f>
        <v/>
      </c>
      <c r="S1248">
        <f>IF(OR($R1248=0,NOT(ISNUMBER($I1248))),"",IFERROR(DATEDIF($I1248,DATE(FY,1,1),"y"),""))</f>
        <v/>
      </c>
      <c r="T1248">
        <f>IF(OR($R1248=0,NOT(ISNUMBER($J1248))),"",IFERROR(DATEDIF($J1248,DATE(FY,1,1),"y"),0))</f>
        <v/>
      </c>
      <c r="U1248" s="38">
        <f>IF(OR($R1248=0,NOT(ISNUMBER($I1248))),0,IF(YEAR($I1248)+IF($Q1248=1,RetAgeO,RetAgeE)=FY,MONTH($I1248),IF(YEAR($I1248)+IF($Q1248=1,RetAgeO,RetAgeE)&lt;FY,1,0)))</f>
        <v/>
      </c>
      <c r="V1248" s="38">
        <f>IF(OR($R1248=0,NOT(ISNUMBER($K1248))),0,IF(YEAR($K1248)=FY,MONTH($K1248),IF(YEAR($K1248)&lt;FY,1,0)))</f>
        <v/>
      </c>
      <c r="W1248" s="38">
        <f>IF($R1248=0,0,MIN(12,IF(AND(ISNUMBER($O1248),$O1248&gt;=1,$O1248&lt;=12),INT($O1248),12),IF(AND(RetireExit="Yes",$U1248&gt;0),$U1248,12),IF(AND(ContractExit="Yes",$V1248&gt;0),$V1248,12)))</f>
        <v/>
      </c>
      <c r="X1248" s="37">
        <f>IF(ISNUMBER($P1248),$P1248,IncPct)</f>
        <v/>
      </c>
      <c r="Y1248" s="39">
        <f>IF($W1248=0,0,MAX(0,MIN($W1248,IncMonth-1))+MAX(0,$W1248-IncMonth+1)*(1+$X1248))</f>
        <v/>
      </c>
      <c r="Z1248" s="40">
        <f>IF($C1248="",0,IFERROR(INDEX(Departments!$B$5:$B$54,MATCH($C1248,Departments!$A$5:$A$54,0)),0))</f>
        <v/>
      </c>
      <c r="AA1248" s="41">
        <f>N($L1248)*$Y1248</f>
        <v/>
      </c>
      <c r="AB1248" s="41">
        <f>N($M1248)*$Y1248</f>
        <v/>
      </c>
      <c r="AC1248" s="41">
        <f>$AA1248*$Z1248</f>
        <v/>
      </c>
      <c r="AD1248" s="41">
        <f>$AA1248*BonusMonths/12</f>
        <v/>
      </c>
      <c r="AE1248" s="41">
        <f>($AA1248+SI_Gross*$AB1248)*IF($Q1248=1,SI_O,SI_E)</f>
        <v/>
      </c>
      <c r="AF1248" s="41">
        <f>IF($Q1248=1,0,$AA1248*EOSB)</f>
        <v/>
      </c>
      <c r="AG1248" s="41">
        <f>$AN1248*$W1248</f>
        <v/>
      </c>
      <c r="AH1248" s="41">
        <f>SUM($AA1248:$AG1248)</f>
        <v/>
      </c>
      <c r="AI1248" s="41">
        <f>12*($AM1248+$AN1248)</f>
        <v/>
      </c>
      <c r="AJ1248" s="41">
        <f>$AM1248*((IncMonth-1)+(13-IncMonth)*(1+$X1248))+12*$AN1248</f>
        <v/>
      </c>
      <c r="AK1248" s="41">
        <f>IF($R1248=1,N($L1248)+N($M1248),0)</f>
        <v/>
      </c>
      <c r="AL1248">
        <f>IF($C1248="","",IF(N($L1248)&lt;=0,"Basic salary missing",IF(ISNA(MATCH($C1248,Departments!$A$5:$A$54,0)),"Department not on Departments sheet",IF(AND($I1248&lt;&gt;"",NOT(ISNUMBER($I1248))),"Date of birth is text, not a date",IF(AND($K1248&lt;&gt;"",NOT(ISNUMBER($K1248))),"Contract end is text, not a date","")))))</f>
        <v/>
      </c>
      <c r="AM1248" s="41">
        <f>IF($R1248=0,0,N($L1248)*(1+$Z1248+BonusMonths/12+IF($Q1248=1,0,EOSB))+N($M1248)+(N($L1248)+SI_Gross*N($M1248))*IF($Q1248=1,SI_O,SI_E))</f>
        <v/>
      </c>
      <c r="AN1248" s="41">
        <f>IF($R1248=0,0,(IF($Q1248=1,MedO,MedE+Ticket)+Training)/12)</f>
        <v/>
      </c>
    </row>
    <row r="1249">
      <c r="I1249" s="35" t="n"/>
      <c r="J1249" s="35" t="n"/>
      <c r="K1249" s="35" t="n"/>
      <c r="L1249" s="36" t="n"/>
      <c r="M1249" s="36" t="n"/>
      <c r="P1249" s="37" t="n"/>
      <c r="Q1249" s="38">
        <f>IF($C1249="",0,IF(OR(LOWER(TRIM($G1249))="omani",LOWER(TRIM($G1249))="oman",LOWER(TRIM($G1249))="om",LOWER(TRIM($G1249))="local"),1,0))</f>
        <v/>
      </c>
      <c r="R1249" s="38">
        <f>IF($C1249="",0,IF(OR(ISNUMBER(SEARCH("resign",$N1249)),ISNUMBER(SEARCH("terminat",$N1249)),ISNUMBER(SEARCH("inactive",$N1249)),ISNUMBER(SEARCH("vacan",$N1249)),ISNUMBER(SEARCH("deceased",$N1249)),ISNUMBER(SEARCH("separated",$N1249))),0,1))</f>
        <v/>
      </c>
      <c r="S1249">
        <f>IF(OR($R1249=0,NOT(ISNUMBER($I1249))),"",IFERROR(DATEDIF($I1249,DATE(FY,1,1),"y"),""))</f>
        <v/>
      </c>
      <c r="T1249">
        <f>IF(OR($R1249=0,NOT(ISNUMBER($J1249))),"",IFERROR(DATEDIF($J1249,DATE(FY,1,1),"y"),0))</f>
        <v/>
      </c>
      <c r="U1249" s="38">
        <f>IF(OR($R1249=0,NOT(ISNUMBER($I1249))),0,IF(YEAR($I1249)+IF($Q1249=1,RetAgeO,RetAgeE)=FY,MONTH($I1249),IF(YEAR($I1249)+IF($Q1249=1,RetAgeO,RetAgeE)&lt;FY,1,0)))</f>
        <v/>
      </c>
      <c r="V1249" s="38">
        <f>IF(OR($R1249=0,NOT(ISNUMBER($K1249))),0,IF(YEAR($K1249)=FY,MONTH($K1249),IF(YEAR($K1249)&lt;FY,1,0)))</f>
        <v/>
      </c>
      <c r="W1249" s="38">
        <f>IF($R1249=0,0,MIN(12,IF(AND(ISNUMBER($O1249),$O1249&gt;=1,$O1249&lt;=12),INT($O1249),12),IF(AND(RetireExit="Yes",$U1249&gt;0),$U1249,12),IF(AND(ContractExit="Yes",$V1249&gt;0),$V1249,12)))</f>
        <v/>
      </c>
      <c r="X1249" s="37">
        <f>IF(ISNUMBER($P1249),$P1249,IncPct)</f>
        <v/>
      </c>
      <c r="Y1249" s="39">
        <f>IF($W1249=0,0,MAX(0,MIN($W1249,IncMonth-1))+MAX(0,$W1249-IncMonth+1)*(1+$X1249))</f>
        <v/>
      </c>
      <c r="Z1249" s="40">
        <f>IF($C1249="",0,IFERROR(INDEX(Departments!$B$5:$B$54,MATCH($C1249,Departments!$A$5:$A$54,0)),0))</f>
        <v/>
      </c>
      <c r="AA1249" s="41">
        <f>N($L1249)*$Y1249</f>
        <v/>
      </c>
      <c r="AB1249" s="41">
        <f>N($M1249)*$Y1249</f>
        <v/>
      </c>
      <c r="AC1249" s="41">
        <f>$AA1249*$Z1249</f>
        <v/>
      </c>
      <c r="AD1249" s="41">
        <f>$AA1249*BonusMonths/12</f>
        <v/>
      </c>
      <c r="AE1249" s="41">
        <f>($AA1249+SI_Gross*$AB1249)*IF($Q1249=1,SI_O,SI_E)</f>
        <v/>
      </c>
      <c r="AF1249" s="41">
        <f>IF($Q1249=1,0,$AA1249*EOSB)</f>
        <v/>
      </c>
      <c r="AG1249" s="41">
        <f>$AN1249*$W1249</f>
        <v/>
      </c>
      <c r="AH1249" s="41">
        <f>SUM($AA1249:$AG1249)</f>
        <v/>
      </c>
      <c r="AI1249" s="41">
        <f>12*($AM1249+$AN1249)</f>
        <v/>
      </c>
      <c r="AJ1249" s="41">
        <f>$AM1249*((IncMonth-1)+(13-IncMonth)*(1+$X1249))+12*$AN1249</f>
        <v/>
      </c>
      <c r="AK1249" s="41">
        <f>IF($R1249=1,N($L1249)+N($M1249),0)</f>
        <v/>
      </c>
      <c r="AL1249">
        <f>IF($C1249="","",IF(N($L1249)&lt;=0,"Basic salary missing",IF(ISNA(MATCH($C1249,Departments!$A$5:$A$54,0)),"Department not on Departments sheet",IF(AND($I1249&lt;&gt;"",NOT(ISNUMBER($I1249))),"Date of birth is text, not a date",IF(AND($K1249&lt;&gt;"",NOT(ISNUMBER($K1249))),"Contract end is text, not a date","")))))</f>
        <v/>
      </c>
      <c r="AM1249" s="41">
        <f>IF($R1249=0,0,N($L1249)*(1+$Z1249+BonusMonths/12+IF($Q1249=1,0,EOSB))+N($M1249)+(N($L1249)+SI_Gross*N($M1249))*IF($Q1249=1,SI_O,SI_E))</f>
        <v/>
      </c>
      <c r="AN1249" s="41">
        <f>IF($R1249=0,0,(IF($Q1249=1,MedO,MedE+Ticket)+Training)/12)</f>
        <v/>
      </c>
    </row>
    <row r="1250">
      <c r="I1250" s="35" t="n"/>
      <c r="J1250" s="35" t="n"/>
      <c r="K1250" s="35" t="n"/>
      <c r="L1250" s="36" t="n"/>
      <c r="M1250" s="36" t="n"/>
      <c r="P1250" s="37" t="n"/>
      <c r="Q1250" s="38">
        <f>IF($C1250="",0,IF(OR(LOWER(TRIM($G1250))="omani",LOWER(TRIM($G1250))="oman",LOWER(TRIM($G1250))="om",LOWER(TRIM($G1250))="local"),1,0))</f>
        <v/>
      </c>
      <c r="R1250" s="38">
        <f>IF($C1250="",0,IF(OR(ISNUMBER(SEARCH("resign",$N1250)),ISNUMBER(SEARCH("terminat",$N1250)),ISNUMBER(SEARCH("inactive",$N1250)),ISNUMBER(SEARCH("vacan",$N1250)),ISNUMBER(SEARCH("deceased",$N1250)),ISNUMBER(SEARCH("separated",$N1250))),0,1))</f>
        <v/>
      </c>
      <c r="S1250">
        <f>IF(OR($R1250=0,NOT(ISNUMBER($I1250))),"",IFERROR(DATEDIF($I1250,DATE(FY,1,1),"y"),""))</f>
        <v/>
      </c>
      <c r="T1250">
        <f>IF(OR($R1250=0,NOT(ISNUMBER($J1250))),"",IFERROR(DATEDIF($J1250,DATE(FY,1,1),"y"),0))</f>
        <v/>
      </c>
      <c r="U1250" s="38">
        <f>IF(OR($R1250=0,NOT(ISNUMBER($I1250))),0,IF(YEAR($I1250)+IF($Q1250=1,RetAgeO,RetAgeE)=FY,MONTH($I1250),IF(YEAR($I1250)+IF($Q1250=1,RetAgeO,RetAgeE)&lt;FY,1,0)))</f>
        <v/>
      </c>
      <c r="V1250" s="38">
        <f>IF(OR($R1250=0,NOT(ISNUMBER($K1250))),0,IF(YEAR($K1250)=FY,MONTH($K1250),IF(YEAR($K1250)&lt;FY,1,0)))</f>
        <v/>
      </c>
      <c r="W1250" s="38">
        <f>IF($R1250=0,0,MIN(12,IF(AND(ISNUMBER($O1250),$O1250&gt;=1,$O1250&lt;=12),INT($O1250),12),IF(AND(RetireExit="Yes",$U1250&gt;0),$U1250,12),IF(AND(ContractExit="Yes",$V1250&gt;0),$V1250,12)))</f>
        <v/>
      </c>
      <c r="X1250" s="37">
        <f>IF(ISNUMBER($P1250),$P1250,IncPct)</f>
        <v/>
      </c>
      <c r="Y1250" s="39">
        <f>IF($W1250=0,0,MAX(0,MIN($W1250,IncMonth-1))+MAX(0,$W1250-IncMonth+1)*(1+$X1250))</f>
        <v/>
      </c>
      <c r="Z1250" s="40">
        <f>IF($C1250="",0,IFERROR(INDEX(Departments!$B$5:$B$54,MATCH($C1250,Departments!$A$5:$A$54,0)),0))</f>
        <v/>
      </c>
      <c r="AA1250" s="41">
        <f>N($L1250)*$Y1250</f>
        <v/>
      </c>
      <c r="AB1250" s="41">
        <f>N($M1250)*$Y1250</f>
        <v/>
      </c>
      <c r="AC1250" s="41">
        <f>$AA1250*$Z1250</f>
        <v/>
      </c>
      <c r="AD1250" s="41">
        <f>$AA1250*BonusMonths/12</f>
        <v/>
      </c>
      <c r="AE1250" s="41">
        <f>($AA1250+SI_Gross*$AB1250)*IF($Q1250=1,SI_O,SI_E)</f>
        <v/>
      </c>
      <c r="AF1250" s="41">
        <f>IF($Q1250=1,0,$AA1250*EOSB)</f>
        <v/>
      </c>
      <c r="AG1250" s="41">
        <f>$AN1250*$W1250</f>
        <v/>
      </c>
      <c r="AH1250" s="41">
        <f>SUM($AA1250:$AG1250)</f>
        <v/>
      </c>
      <c r="AI1250" s="41">
        <f>12*($AM1250+$AN1250)</f>
        <v/>
      </c>
      <c r="AJ1250" s="41">
        <f>$AM1250*((IncMonth-1)+(13-IncMonth)*(1+$X1250))+12*$AN1250</f>
        <v/>
      </c>
      <c r="AK1250" s="41">
        <f>IF($R1250=1,N($L1250)+N($M1250),0)</f>
        <v/>
      </c>
      <c r="AL1250">
        <f>IF($C1250="","",IF(N($L1250)&lt;=0,"Basic salary missing",IF(ISNA(MATCH($C1250,Departments!$A$5:$A$54,0)),"Department not on Departments sheet",IF(AND($I1250&lt;&gt;"",NOT(ISNUMBER($I1250))),"Date of birth is text, not a date",IF(AND($K1250&lt;&gt;"",NOT(ISNUMBER($K1250))),"Contract end is text, not a date","")))))</f>
        <v/>
      </c>
      <c r="AM1250" s="41">
        <f>IF($R1250=0,0,N($L1250)*(1+$Z1250+BonusMonths/12+IF($Q1250=1,0,EOSB))+N($M1250)+(N($L1250)+SI_Gross*N($M1250))*IF($Q1250=1,SI_O,SI_E))</f>
        <v/>
      </c>
      <c r="AN1250" s="41">
        <f>IF($R1250=0,0,(IF($Q1250=1,MedO,MedE+Ticket)+Training)/12)</f>
        <v/>
      </c>
    </row>
    <row r="1251">
      <c r="I1251" s="35" t="n"/>
      <c r="J1251" s="35" t="n"/>
      <c r="K1251" s="35" t="n"/>
      <c r="L1251" s="36" t="n"/>
      <c r="M1251" s="36" t="n"/>
      <c r="P1251" s="37" t="n"/>
      <c r="Q1251" s="38">
        <f>IF($C1251="",0,IF(OR(LOWER(TRIM($G1251))="omani",LOWER(TRIM($G1251))="oman",LOWER(TRIM($G1251))="om",LOWER(TRIM($G1251))="local"),1,0))</f>
        <v/>
      </c>
      <c r="R1251" s="38">
        <f>IF($C1251="",0,IF(OR(ISNUMBER(SEARCH("resign",$N1251)),ISNUMBER(SEARCH("terminat",$N1251)),ISNUMBER(SEARCH("inactive",$N1251)),ISNUMBER(SEARCH("vacan",$N1251)),ISNUMBER(SEARCH("deceased",$N1251)),ISNUMBER(SEARCH("separated",$N1251))),0,1))</f>
        <v/>
      </c>
      <c r="S1251">
        <f>IF(OR($R1251=0,NOT(ISNUMBER($I1251))),"",IFERROR(DATEDIF($I1251,DATE(FY,1,1),"y"),""))</f>
        <v/>
      </c>
      <c r="T1251">
        <f>IF(OR($R1251=0,NOT(ISNUMBER($J1251))),"",IFERROR(DATEDIF($J1251,DATE(FY,1,1),"y"),0))</f>
        <v/>
      </c>
      <c r="U1251" s="38">
        <f>IF(OR($R1251=0,NOT(ISNUMBER($I1251))),0,IF(YEAR($I1251)+IF($Q1251=1,RetAgeO,RetAgeE)=FY,MONTH($I1251),IF(YEAR($I1251)+IF($Q1251=1,RetAgeO,RetAgeE)&lt;FY,1,0)))</f>
        <v/>
      </c>
      <c r="V1251" s="38">
        <f>IF(OR($R1251=0,NOT(ISNUMBER($K1251))),0,IF(YEAR($K1251)=FY,MONTH($K1251),IF(YEAR($K1251)&lt;FY,1,0)))</f>
        <v/>
      </c>
      <c r="W1251" s="38">
        <f>IF($R1251=0,0,MIN(12,IF(AND(ISNUMBER($O1251),$O1251&gt;=1,$O1251&lt;=12),INT($O1251),12),IF(AND(RetireExit="Yes",$U1251&gt;0),$U1251,12),IF(AND(ContractExit="Yes",$V1251&gt;0),$V1251,12)))</f>
        <v/>
      </c>
      <c r="X1251" s="37">
        <f>IF(ISNUMBER($P1251),$P1251,IncPct)</f>
        <v/>
      </c>
      <c r="Y1251" s="39">
        <f>IF($W1251=0,0,MAX(0,MIN($W1251,IncMonth-1))+MAX(0,$W1251-IncMonth+1)*(1+$X1251))</f>
        <v/>
      </c>
      <c r="Z1251" s="40">
        <f>IF($C1251="",0,IFERROR(INDEX(Departments!$B$5:$B$54,MATCH($C1251,Departments!$A$5:$A$54,0)),0))</f>
        <v/>
      </c>
      <c r="AA1251" s="41">
        <f>N($L1251)*$Y1251</f>
        <v/>
      </c>
      <c r="AB1251" s="41">
        <f>N($M1251)*$Y1251</f>
        <v/>
      </c>
      <c r="AC1251" s="41">
        <f>$AA1251*$Z1251</f>
        <v/>
      </c>
      <c r="AD1251" s="41">
        <f>$AA1251*BonusMonths/12</f>
        <v/>
      </c>
      <c r="AE1251" s="41">
        <f>($AA1251+SI_Gross*$AB1251)*IF($Q1251=1,SI_O,SI_E)</f>
        <v/>
      </c>
      <c r="AF1251" s="41">
        <f>IF($Q1251=1,0,$AA1251*EOSB)</f>
        <v/>
      </c>
      <c r="AG1251" s="41">
        <f>$AN1251*$W1251</f>
        <v/>
      </c>
      <c r="AH1251" s="41">
        <f>SUM($AA1251:$AG1251)</f>
        <v/>
      </c>
      <c r="AI1251" s="41">
        <f>12*($AM1251+$AN1251)</f>
        <v/>
      </c>
      <c r="AJ1251" s="41">
        <f>$AM1251*((IncMonth-1)+(13-IncMonth)*(1+$X1251))+12*$AN1251</f>
        <v/>
      </c>
      <c r="AK1251" s="41">
        <f>IF($R1251=1,N($L1251)+N($M1251),0)</f>
        <v/>
      </c>
      <c r="AL1251">
        <f>IF($C1251="","",IF(N($L1251)&lt;=0,"Basic salary missing",IF(ISNA(MATCH($C1251,Departments!$A$5:$A$54,0)),"Department not on Departments sheet",IF(AND($I1251&lt;&gt;"",NOT(ISNUMBER($I1251))),"Date of birth is text, not a date",IF(AND($K1251&lt;&gt;"",NOT(ISNUMBER($K1251))),"Contract end is text, not a date","")))))</f>
        <v/>
      </c>
      <c r="AM1251" s="41">
        <f>IF($R1251=0,0,N($L1251)*(1+$Z1251+BonusMonths/12+IF($Q1251=1,0,EOSB))+N($M1251)+(N($L1251)+SI_Gross*N($M1251))*IF($Q1251=1,SI_O,SI_E))</f>
        <v/>
      </c>
      <c r="AN1251" s="41">
        <f>IF($R1251=0,0,(IF($Q1251=1,MedO,MedE+Ticket)+Training)/12)</f>
        <v/>
      </c>
    </row>
    <row r="1252">
      <c r="I1252" s="35" t="n"/>
      <c r="J1252" s="35" t="n"/>
      <c r="K1252" s="35" t="n"/>
      <c r="L1252" s="36" t="n"/>
      <c r="M1252" s="36" t="n"/>
      <c r="P1252" s="37" t="n"/>
      <c r="Q1252" s="38">
        <f>IF($C1252="",0,IF(OR(LOWER(TRIM($G1252))="omani",LOWER(TRIM($G1252))="oman",LOWER(TRIM($G1252))="om",LOWER(TRIM($G1252))="local"),1,0))</f>
        <v/>
      </c>
      <c r="R1252" s="38">
        <f>IF($C1252="",0,IF(OR(ISNUMBER(SEARCH("resign",$N1252)),ISNUMBER(SEARCH("terminat",$N1252)),ISNUMBER(SEARCH("inactive",$N1252)),ISNUMBER(SEARCH("vacan",$N1252)),ISNUMBER(SEARCH("deceased",$N1252)),ISNUMBER(SEARCH("separated",$N1252))),0,1))</f>
        <v/>
      </c>
      <c r="S1252">
        <f>IF(OR($R1252=0,NOT(ISNUMBER($I1252))),"",IFERROR(DATEDIF($I1252,DATE(FY,1,1),"y"),""))</f>
        <v/>
      </c>
      <c r="T1252">
        <f>IF(OR($R1252=0,NOT(ISNUMBER($J1252))),"",IFERROR(DATEDIF($J1252,DATE(FY,1,1),"y"),0))</f>
        <v/>
      </c>
      <c r="U1252" s="38">
        <f>IF(OR($R1252=0,NOT(ISNUMBER($I1252))),0,IF(YEAR($I1252)+IF($Q1252=1,RetAgeO,RetAgeE)=FY,MONTH($I1252),IF(YEAR($I1252)+IF($Q1252=1,RetAgeO,RetAgeE)&lt;FY,1,0)))</f>
        <v/>
      </c>
      <c r="V1252" s="38">
        <f>IF(OR($R1252=0,NOT(ISNUMBER($K1252))),0,IF(YEAR($K1252)=FY,MONTH($K1252),IF(YEAR($K1252)&lt;FY,1,0)))</f>
        <v/>
      </c>
      <c r="W1252" s="38">
        <f>IF($R1252=0,0,MIN(12,IF(AND(ISNUMBER($O1252),$O1252&gt;=1,$O1252&lt;=12),INT($O1252),12),IF(AND(RetireExit="Yes",$U1252&gt;0),$U1252,12),IF(AND(ContractExit="Yes",$V1252&gt;0),$V1252,12)))</f>
        <v/>
      </c>
      <c r="X1252" s="37">
        <f>IF(ISNUMBER($P1252),$P1252,IncPct)</f>
        <v/>
      </c>
      <c r="Y1252" s="39">
        <f>IF($W1252=0,0,MAX(0,MIN($W1252,IncMonth-1))+MAX(0,$W1252-IncMonth+1)*(1+$X1252))</f>
        <v/>
      </c>
      <c r="Z1252" s="40">
        <f>IF($C1252="",0,IFERROR(INDEX(Departments!$B$5:$B$54,MATCH($C1252,Departments!$A$5:$A$54,0)),0))</f>
        <v/>
      </c>
      <c r="AA1252" s="41">
        <f>N($L1252)*$Y1252</f>
        <v/>
      </c>
      <c r="AB1252" s="41">
        <f>N($M1252)*$Y1252</f>
        <v/>
      </c>
      <c r="AC1252" s="41">
        <f>$AA1252*$Z1252</f>
        <v/>
      </c>
      <c r="AD1252" s="41">
        <f>$AA1252*BonusMonths/12</f>
        <v/>
      </c>
      <c r="AE1252" s="41">
        <f>($AA1252+SI_Gross*$AB1252)*IF($Q1252=1,SI_O,SI_E)</f>
        <v/>
      </c>
      <c r="AF1252" s="41">
        <f>IF($Q1252=1,0,$AA1252*EOSB)</f>
        <v/>
      </c>
      <c r="AG1252" s="41">
        <f>$AN1252*$W1252</f>
        <v/>
      </c>
      <c r="AH1252" s="41">
        <f>SUM($AA1252:$AG1252)</f>
        <v/>
      </c>
      <c r="AI1252" s="41">
        <f>12*($AM1252+$AN1252)</f>
        <v/>
      </c>
      <c r="AJ1252" s="41">
        <f>$AM1252*((IncMonth-1)+(13-IncMonth)*(1+$X1252))+12*$AN1252</f>
        <v/>
      </c>
      <c r="AK1252" s="41">
        <f>IF($R1252=1,N($L1252)+N($M1252),0)</f>
        <v/>
      </c>
      <c r="AL1252">
        <f>IF($C1252="","",IF(N($L1252)&lt;=0,"Basic salary missing",IF(ISNA(MATCH($C1252,Departments!$A$5:$A$54,0)),"Department not on Departments sheet",IF(AND($I1252&lt;&gt;"",NOT(ISNUMBER($I1252))),"Date of birth is text, not a date",IF(AND($K1252&lt;&gt;"",NOT(ISNUMBER($K1252))),"Contract end is text, not a date","")))))</f>
        <v/>
      </c>
      <c r="AM1252" s="41">
        <f>IF($R1252=0,0,N($L1252)*(1+$Z1252+BonusMonths/12+IF($Q1252=1,0,EOSB))+N($M1252)+(N($L1252)+SI_Gross*N($M1252))*IF($Q1252=1,SI_O,SI_E))</f>
        <v/>
      </c>
      <c r="AN1252" s="41">
        <f>IF($R1252=0,0,(IF($Q1252=1,MedO,MedE+Ticket)+Training)/12)</f>
        <v/>
      </c>
    </row>
    <row r="1253">
      <c r="I1253" s="35" t="n"/>
      <c r="J1253" s="35" t="n"/>
      <c r="K1253" s="35" t="n"/>
      <c r="L1253" s="36" t="n"/>
      <c r="M1253" s="36" t="n"/>
      <c r="P1253" s="37" t="n"/>
      <c r="Q1253" s="38">
        <f>IF($C1253="",0,IF(OR(LOWER(TRIM($G1253))="omani",LOWER(TRIM($G1253))="oman",LOWER(TRIM($G1253))="om",LOWER(TRIM($G1253))="local"),1,0))</f>
        <v/>
      </c>
      <c r="R1253" s="38">
        <f>IF($C1253="",0,IF(OR(ISNUMBER(SEARCH("resign",$N1253)),ISNUMBER(SEARCH("terminat",$N1253)),ISNUMBER(SEARCH("inactive",$N1253)),ISNUMBER(SEARCH("vacan",$N1253)),ISNUMBER(SEARCH("deceased",$N1253)),ISNUMBER(SEARCH("separated",$N1253))),0,1))</f>
        <v/>
      </c>
      <c r="S1253">
        <f>IF(OR($R1253=0,NOT(ISNUMBER($I1253))),"",IFERROR(DATEDIF($I1253,DATE(FY,1,1),"y"),""))</f>
        <v/>
      </c>
      <c r="T1253">
        <f>IF(OR($R1253=0,NOT(ISNUMBER($J1253))),"",IFERROR(DATEDIF($J1253,DATE(FY,1,1),"y"),0))</f>
        <v/>
      </c>
      <c r="U1253" s="38">
        <f>IF(OR($R1253=0,NOT(ISNUMBER($I1253))),0,IF(YEAR($I1253)+IF($Q1253=1,RetAgeO,RetAgeE)=FY,MONTH($I1253),IF(YEAR($I1253)+IF($Q1253=1,RetAgeO,RetAgeE)&lt;FY,1,0)))</f>
        <v/>
      </c>
      <c r="V1253" s="38">
        <f>IF(OR($R1253=0,NOT(ISNUMBER($K1253))),0,IF(YEAR($K1253)=FY,MONTH($K1253),IF(YEAR($K1253)&lt;FY,1,0)))</f>
        <v/>
      </c>
      <c r="W1253" s="38">
        <f>IF($R1253=0,0,MIN(12,IF(AND(ISNUMBER($O1253),$O1253&gt;=1,$O1253&lt;=12),INT($O1253),12),IF(AND(RetireExit="Yes",$U1253&gt;0),$U1253,12),IF(AND(ContractExit="Yes",$V1253&gt;0),$V1253,12)))</f>
        <v/>
      </c>
      <c r="X1253" s="37">
        <f>IF(ISNUMBER($P1253),$P1253,IncPct)</f>
        <v/>
      </c>
      <c r="Y1253" s="39">
        <f>IF($W1253=0,0,MAX(0,MIN($W1253,IncMonth-1))+MAX(0,$W1253-IncMonth+1)*(1+$X1253))</f>
        <v/>
      </c>
      <c r="Z1253" s="40">
        <f>IF($C1253="",0,IFERROR(INDEX(Departments!$B$5:$B$54,MATCH($C1253,Departments!$A$5:$A$54,0)),0))</f>
        <v/>
      </c>
      <c r="AA1253" s="41">
        <f>N($L1253)*$Y1253</f>
        <v/>
      </c>
      <c r="AB1253" s="41">
        <f>N($M1253)*$Y1253</f>
        <v/>
      </c>
      <c r="AC1253" s="41">
        <f>$AA1253*$Z1253</f>
        <v/>
      </c>
      <c r="AD1253" s="41">
        <f>$AA1253*BonusMonths/12</f>
        <v/>
      </c>
      <c r="AE1253" s="41">
        <f>($AA1253+SI_Gross*$AB1253)*IF($Q1253=1,SI_O,SI_E)</f>
        <v/>
      </c>
      <c r="AF1253" s="41">
        <f>IF($Q1253=1,0,$AA1253*EOSB)</f>
        <v/>
      </c>
      <c r="AG1253" s="41">
        <f>$AN1253*$W1253</f>
        <v/>
      </c>
      <c r="AH1253" s="41">
        <f>SUM($AA1253:$AG1253)</f>
        <v/>
      </c>
      <c r="AI1253" s="41">
        <f>12*($AM1253+$AN1253)</f>
        <v/>
      </c>
      <c r="AJ1253" s="41">
        <f>$AM1253*((IncMonth-1)+(13-IncMonth)*(1+$X1253))+12*$AN1253</f>
        <v/>
      </c>
      <c r="AK1253" s="41">
        <f>IF($R1253=1,N($L1253)+N($M1253),0)</f>
        <v/>
      </c>
      <c r="AL1253">
        <f>IF($C1253="","",IF(N($L1253)&lt;=0,"Basic salary missing",IF(ISNA(MATCH($C1253,Departments!$A$5:$A$54,0)),"Department not on Departments sheet",IF(AND($I1253&lt;&gt;"",NOT(ISNUMBER($I1253))),"Date of birth is text, not a date",IF(AND($K1253&lt;&gt;"",NOT(ISNUMBER($K1253))),"Contract end is text, not a date","")))))</f>
        <v/>
      </c>
      <c r="AM1253" s="41">
        <f>IF($R1253=0,0,N($L1253)*(1+$Z1253+BonusMonths/12+IF($Q1253=1,0,EOSB))+N($M1253)+(N($L1253)+SI_Gross*N($M1253))*IF($Q1253=1,SI_O,SI_E))</f>
        <v/>
      </c>
      <c r="AN1253" s="41">
        <f>IF($R1253=0,0,(IF($Q1253=1,MedO,MedE+Ticket)+Training)/12)</f>
        <v/>
      </c>
    </row>
    <row r="1254">
      <c r="I1254" s="35" t="n"/>
      <c r="J1254" s="35" t="n"/>
      <c r="K1254" s="35" t="n"/>
      <c r="L1254" s="36" t="n"/>
      <c r="M1254" s="36" t="n"/>
      <c r="P1254" s="37" t="n"/>
      <c r="Q1254" s="38">
        <f>IF($C1254="",0,IF(OR(LOWER(TRIM($G1254))="omani",LOWER(TRIM($G1254))="oman",LOWER(TRIM($G1254))="om",LOWER(TRIM($G1254))="local"),1,0))</f>
        <v/>
      </c>
      <c r="R1254" s="38">
        <f>IF($C1254="",0,IF(OR(ISNUMBER(SEARCH("resign",$N1254)),ISNUMBER(SEARCH("terminat",$N1254)),ISNUMBER(SEARCH("inactive",$N1254)),ISNUMBER(SEARCH("vacan",$N1254)),ISNUMBER(SEARCH("deceased",$N1254)),ISNUMBER(SEARCH("separated",$N1254))),0,1))</f>
        <v/>
      </c>
      <c r="S1254">
        <f>IF(OR($R1254=0,NOT(ISNUMBER($I1254))),"",IFERROR(DATEDIF($I1254,DATE(FY,1,1),"y"),""))</f>
        <v/>
      </c>
      <c r="T1254">
        <f>IF(OR($R1254=0,NOT(ISNUMBER($J1254))),"",IFERROR(DATEDIF($J1254,DATE(FY,1,1),"y"),0))</f>
        <v/>
      </c>
      <c r="U1254" s="38">
        <f>IF(OR($R1254=0,NOT(ISNUMBER($I1254))),0,IF(YEAR($I1254)+IF($Q1254=1,RetAgeO,RetAgeE)=FY,MONTH($I1254),IF(YEAR($I1254)+IF($Q1254=1,RetAgeO,RetAgeE)&lt;FY,1,0)))</f>
        <v/>
      </c>
      <c r="V1254" s="38">
        <f>IF(OR($R1254=0,NOT(ISNUMBER($K1254))),0,IF(YEAR($K1254)=FY,MONTH($K1254),IF(YEAR($K1254)&lt;FY,1,0)))</f>
        <v/>
      </c>
      <c r="W1254" s="38">
        <f>IF($R1254=0,0,MIN(12,IF(AND(ISNUMBER($O1254),$O1254&gt;=1,$O1254&lt;=12),INT($O1254),12),IF(AND(RetireExit="Yes",$U1254&gt;0),$U1254,12),IF(AND(ContractExit="Yes",$V1254&gt;0),$V1254,12)))</f>
        <v/>
      </c>
      <c r="X1254" s="37">
        <f>IF(ISNUMBER($P1254),$P1254,IncPct)</f>
        <v/>
      </c>
      <c r="Y1254" s="39">
        <f>IF($W1254=0,0,MAX(0,MIN($W1254,IncMonth-1))+MAX(0,$W1254-IncMonth+1)*(1+$X1254))</f>
        <v/>
      </c>
      <c r="Z1254" s="40">
        <f>IF($C1254="",0,IFERROR(INDEX(Departments!$B$5:$B$54,MATCH($C1254,Departments!$A$5:$A$54,0)),0))</f>
        <v/>
      </c>
      <c r="AA1254" s="41">
        <f>N($L1254)*$Y1254</f>
        <v/>
      </c>
      <c r="AB1254" s="41">
        <f>N($M1254)*$Y1254</f>
        <v/>
      </c>
      <c r="AC1254" s="41">
        <f>$AA1254*$Z1254</f>
        <v/>
      </c>
      <c r="AD1254" s="41">
        <f>$AA1254*BonusMonths/12</f>
        <v/>
      </c>
      <c r="AE1254" s="41">
        <f>($AA1254+SI_Gross*$AB1254)*IF($Q1254=1,SI_O,SI_E)</f>
        <v/>
      </c>
      <c r="AF1254" s="41">
        <f>IF($Q1254=1,0,$AA1254*EOSB)</f>
        <v/>
      </c>
      <c r="AG1254" s="41">
        <f>$AN1254*$W1254</f>
        <v/>
      </c>
      <c r="AH1254" s="41">
        <f>SUM($AA1254:$AG1254)</f>
        <v/>
      </c>
      <c r="AI1254" s="41">
        <f>12*($AM1254+$AN1254)</f>
        <v/>
      </c>
      <c r="AJ1254" s="41">
        <f>$AM1254*((IncMonth-1)+(13-IncMonth)*(1+$X1254))+12*$AN1254</f>
        <v/>
      </c>
      <c r="AK1254" s="41">
        <f>IF($R1254=1,N($L1254)+N($M1254),0)</f>
        <v/>
      </c>
      <c r="AL1254">
        <f>IF($C1254="","",IF(N($L1254)&lt;=0,"Basic salary missing",IF(ISNA(MATCH($C1254,Departments!$A$5:$A$54,0)),"Department not on Departments sheet",IF(AND($I1254&lt;&gt;"",NOT(ISNUMBER($I1254))),"Date of birth is text, not a date",IF(AND($K1254&lt;&gt;"",NOT(ISNUMBER($K1254))),"Contract end is text, not a date","")))))</f>
        <v/>
      </c>
      <c r="AM1254" s="41">
        <f>IF($R1254=0,0,N($L1254)*(1+$Z1254+BonusMonths/12+IF($Q1254=1,0,EOSB))+N($M1254)+(N($L1254)+SI_Gross*N($M1254))*IF($Q1254=1,SI_O,SI_E))</f>
        <v/>
      </c>
      <c r="AN1254" s="41">
        <f>IF($R1254=0,0,(IF($Q1254=1,MedO,MedE+Ticket)+Training)/12)</f>
        <v/>
      </c>
    </row>
    <row r="1255">
      <c r="I1255" s="35" t="n"/>
      <c r="J1255" s="35" t="n"/>
      <c r="K1255" s="35" t="n"/>
      <c r="L1255" s="36" t="n"/>
      <c r="M1255" s="36" t="n"/>
      <c r="P1255" s="37" t="n"/>
      <c r="Q1255" s="38">
        <f>IF($C1255="",0,IF(OR(LOWER(TRIM($G1255))="omani",LOWER(TRIM($G1255))="oman",LOWER(TRIM($G1255))="om",LOWER(TRIM($G1255))="local"),1,0))</f>
        <v/>
      </c>
      <c r="R1255" s="38">
        <f>IF($C1255="",0,IF(OR(ISNUMBER(SEARCH("resign",$N1255)),ISNUMBER(SEARCH("terminat",$N1255)),ISNUMBER(SEARCH("inactive",$N1255)),ISNUMBER(SEARCH("vacan",$N1255)),ISNUMBER(SEARCH("deceased",$N1255)),ISNUMBER(SEARCH("separated",$N1255))),0,1))</f>
        <v/>
      </c>
      <c r="S1255">
        <f>IF(OR($R1255=0,NOT(ISNUMBER($I1255))),"",IFERROR(DATEDIF($I1255,DATE(FY,1,1),"y"),""))</f>
        <v/>
      </c>
      <c r="T1255">
        <f>IF(OR($R1255=0,NOT(ISNUMBER($J1255))),"",IFERROR(DATEDIF($J1255,DATE(FY,1,1),"y"),0))</f>
        <v/>
      </c>
      <c r="U1255" s="38">
        <f>IF(OR($R1255=0,NOT(ISNUMBER($I1255))),0,IF(YEAR($I1255)+IF($Q1255=1,RetAgeO,RetAgeE)=FY,MONTH($I1255),IF(YEAR($I1255)+IF($Q1255=1,RetAgeO,RetAgeE)&lt;FY,1,0)))</f>
        <v/>
      </c>
      <c r="V1255" s="38">
        <f>IF(OR($R1255=0,NOT(ISNUMBER($K1255))),0,IF(YEAR($K1255)=FY,MONTH($K1255),IF(YEAR($K1255)&lt;FY,1,0)))</f>
        <v/>
      </c>
      <c r="W1255" s="38">
        <f>IF($R1255=0,0,MIN(12,IF(AND(ISNUMBER($O1255),$O1255&gt;=1,$O1255&lt;=12),INT($O1255),12),IF(AND(RetireExit="Yes",$U1255&gt;0),$U1255,12),IF(AND(ContractExit="Yes",$V1255&gt;0),$V1255,12)))</f>
        <v/>
      </c>
      <c r="X1255" s="37">
        <f>IF(ISNUMBER($P1255),$P1255,IncPct)</f>
        <v/>
      </c>
      <c r="Y1255" s="39">
        <f>IF($W1255=0,0,MAX(0,MIN($W1255,IncMonth-1))+MAX(0,$W1255-IncMonth+1)*(1+$X1255))</f>
        <v/>
      </c>
      <c r="Z1255" s="40">
        <f>IF($C1255="",0,IFERROR(INDEX(Departments!$B$5:$B$54,MATCH($C1255,Departments!$A$5:$A$54,0)),0))</f>
        <v/>
      </c>
      <c r="AA1255" s="41">
        <f>N($L1255)*$Y1255</f>
        <v/>
      </c>
      <c r="AB1255" s="41">
        <f>N($M1255)*$Y1255</f>
        <v/>
      </c>
      <c r="AC1255" s="41">
        <f>$AA1255*$Z1255</f>
        <v/>
      </c>
      <c r="AD1255" s="41">
        <f>$AA1255*BonusMonths/12</f>
        <v/>
      </c>
      <c r="AE1255" s="41">
        <f>($AA1255+SI_Gross*$AB1255)*IF($Q1255=1,SI_O,SI_E)</f>
        <v/>
      </c>
      <c r="AF1255" s="41">
        <f>IF($Q1255=1,0,$AA1255*EOSB)</f>
        <v/>
      </c>
      <c r="AG1255" s="41">
        <f>$AN1255*$W1255</f>
        <v/>
      </c>
      <c r="AH1255" s="41">
        <f>SUM($AA1255:$AG1255)</f>
        <v/>
      </c>
      <c r="AI1255" s="41">
        <f>12*($AM1255+$AN1255)</f>
        <v/>
      </c>
      <c r="AJ1255" s="41">
        <f>$AM1255*((IncMonth-1)+(13-IncMonth)*(1+$X1255))+12*$AN1255</f>
        <v/>
      </c>
      <c r="AK1255" s="41">
        <f>IF($R1255=1,N($L1255)+N($M1255),0)</f>
        <v/>
      </c>
      <c r="AL1255">
        <f>IF($C1255="","",IF(N($L1255)&lt;=0,"Basic salary missing",IF(ISNA(MATCH($C1255,Departments!$A$5:$A$54,0)),"Department not on Departments sheet",IF(AND($I1255&lt;&gt;"",NOT(ISNUMBER($I1255))),"Date of birth is text, not a date",IF(AND($K1255&lt;&gt;"",NOT(ISNUMBER($K1255))),"Contract end is text, not a date","")))))</f>
        <v/>
      </c>
      <c r="AM1255" s="41">
        <f>IF($R1255=0,0,N($L1255)*(1+$Z1255+BonusMonths/12+IF($Q1255=1,0,EOSB))+N($M1255)+(N($L1255)+SI_Gross*N($M1255))*IF($Q1255=1,SI_O,SI_E))</f>
        <v/>
      </c>
      <c r="AN1255" s="41">
        <f>IF($R1255=0,0,(IF($Q1255=1,MedO,MedE+Ticket)+Training)/12)</f>
        <v/>
      </c>
    </row>
    <row r="1256">
      <c r="I1256" s="35" t="n"/>
      <c r="J1256" s="35" t="n"/>
      <c r="K1256" s="35" t="n"/>
      <c r="L1256" s="36" t="n"/>
      <c r="M1256" s="36" t="n"/>
      <c r="P1256" s="37" t="n"/>
      <c r="Q1256" s="38">
        <f>IF($C1256="",0,IF(OR(LOWER(TRIM($G1256))="omani",LOWER(TRIM($G1256))="oman",LOWER(TRIM($G1256))="om",LOWER(TRIM($G1256))="local"),1,0))</f>
        <v/>
      </c>
      <c r="R1256" s="38">
        <f>IF($C1256="",0,IF(OR(ISNUMBER(SEARCH("resign",$N1256)),ISNUMBER(SEARCH("terminat",$N1256)),ISNUMBER(SEARCH("inactive",$N1256)),ISNUMBER(SEARCH("vacan",$N1256)),ISNUMBER(SEARCH("deceased",$N1256)),ISNUMBER(SEARCH("separated",$N1256))),0,1))</f>
        <v/>
      </c>
      <c r="S1256">
        <f>IF(OR($R1256=0,NOT(ISNUMBER($I1256))),"",IFERROR(DATEDIF($I1256,DATE(FY,1,1),"y"),""))</f>
        <v/>
      </c>
      <c r="T1256">
        <f>IF(OR($R1256=0,NOT(ISNUMBER($J1256))),"",IFERROR(DATEDIF($J1256,DATE(FY,1,1),"y"),0))</f>
        <v/>
      </c>
      <c r="U1256" s="38">
        <f>IF(OR($R1256=0,NOT(ISNUMBER($I1256))),0,IF(YEAR($I1256)+IF($Q1256=1,RetAgeO,RetAgeE)=FY,MONTH($I1256),IF(YEAR($I1256)+IF($Q1256=1,RetAgeO,RetAgeE)&lt;FY,1,0)))</f>
        <v/>
      </c>
      <c r="V1256" s="38">
        <f>IF(OR($R1256=0,NOT(ISNUMBER($K1256))),0,IF(YEAR($K1256)=FY,MONTH($K1256),IF(YEAR($K1256)&lt;FY,1,0)))</f>
        <v/>
      </c>
      <c r="W1256" s="38">
        <f>IF($R1256=0,0,MIN(12,IF(AND(ISNUMBER($O1256),$O1256&gt;=1,$O1256&lt;=12),INT($O1256),12),IF(AND(RetireExit="Yes",$U1256&gt;0),$U1256,12),IF(AND(ContractExit="Yes",$V1256&gt;0),$V1256,12)))</f>
        <v/>
      </c>
      <c r="X1256" s="37">
        <f>IF(ISNUMBER($P1256),$P1256,IncPct)</f>
        <v/>
      </c>
      <c r="Y1256" s="39">
        <f>IF($W1256=0,0,MAX(0,MIN($W1256,IncMonth-1))+MAX(0,$W1256-IncMonth+1)*(1+$X1256))</f>
        <v/>
      </c>
      <c r="Z1256" s="40">
        <f>IF($C1256="",0,IFERROR(INDEX(Departments!$B$5:$B$54,MATCH($C1256,Departments!$A$5:$A$54,0)),0))</f>
        <v/>
      </c>
      <c r="AA1256" s="41">
        <f>N($L1256)*$Y1256</f>
        <v/>
      </c>
      <c r="AB1256" s="41">
        <f>N($M1256)*$Y1256</f>
        <v/>
      </c>
      <c r="AC1256" s="41">
        <f>$AA1256*$Z1256</f>
        <v/>
      </c>
      <c r="AD1256" s="41">
        <f>$AA1256*BonusMonths/12</f>
        <v/>
      </c>
      <c r="AE1256" s="41">
        <f>($AA1256+SI_Gross*$AB1256)*IF($Q1256=1,SI_O,SI_E)</f>
        <v/>
      </c>
      <c r="AF1256" s="41">
        <f>IF($Q1256=1,0,$AA1256*EOSB)</f>
        <v/>
      </c>
      <c r="AG1256" s="41">
        <f>$AN1256*$W1256</f>
        <v/>
      </c>
      <c r="AH1256" s="41">
        <f>SUM($AA1256:$AG1256)</f>
        <v/>
      </c>
      <c r="AI1256" s="41">
        <f>12*($AM1256+$AN1256)</f>
        <v/>
      </c>
      <c r="AJ1256" s="41">
        <f>$AM1256*((IncMonth-1)+(13-IncMonth)*(1+$X1256))+12*$AN1256</f>
        <v/>
      </c>
      <c r="AK1256" s="41">
        <f>IF($R1256=1,N($L1256)+N($M1256),0)</f>
        <v/>
      </c>
      <c r="AL1256">
        <f>IF($C1256="","",IF(N($L1256)&lt;=0,"Basic salary missing",IF(ISNA(MATCH($C1256,Departments!$A$5:$A$54,0)),"Department not on Departments sheet",IF(AND($I1256&lt;&gt;"",NOT(ISNUMBER($I1256))),"Date of birth is text, not a date",IF(AND($K1256&lt;&gt;"",NOT(ISNUMBER($K1256))),"Contract end is text, not a date","")))))</f>
        <v/>
      </c>
      <c r="AM1256" s="41">
        <f>IF($R1256=0,0,N($L1256)*(1+$Z1256+BonusMonths/12+IF($Q1256=1,0,EOSB))+N($M1256)+(N($L1256)+SI_Gross*N($M1256))*IF($Q1256=1,SI_O,SI_E))</f>
        <v/>
      </c>
      <c r="AN1256" s="41">
        <f>IF($R1256=0,0,(IF($Q1256=1,MedO,MedE+Ticket)+Training)/12)</f>
        <v/>
      </c>
    </row>
    <row r="1257">
      <c r="I1257" s="35" t="n"/>
      <c r="J1257" s="35" t="n"/>
      <c r="K1257" s="35" t="n"/>
      <c r="L1257" s="36" t="n"/>
      <c r="M1257" s="36" t="n"/>
      <c r="P1257" s="37" t="n"/>
      <c r="Q1257" s="38">
        <f>IF($C1257="",0,IF(OR(LOWER(TRIM($G1257))="omani",LOWER(TRIM($G1257))="oman",LOWER(TRIM($G1257))="om",LOWER(TRIM($G1257))="local"),1,0))</f>
        <v/>
      </c>
      <c r="R1257" s="38">
        <f>IF($C1257="",0,IF(OR(ISNUMBER(SEARCH("resign",$N1257)),ISNUMBER(SEARCH("terminat",$N1257)),ISNUMBER(SEARCH("inactive",$N1257)),ISNUMBER(SEARCH("vacan",$N1257)),ISNUMBER(SEARCH("deceased",$N1257)),ISNUMBER(SEARCH("separated",$N1257))),0,1))</f>
        <v/>
      </c>
      <c r="S1257">
        <f>IF(OR($R1257=0,NOT(ISNUMBER($I1257))),"",IFERROR(DATEDIF($I1257,DATE(FY,1,1),"y"),""))</f>
        <v/>
      </c>
      <c r="T1257">
        <f>IF(OR($R1257=0,NOT(ISNUMBER($J1257))),"",IFERROR(DATEDIF($J1257,DATE(FY,1,1),"y"),0))</f>
        <v/>
      </c>
      <c r="U1257" s="38">
        <f>IF(OR($R1257=0,NOT(ISNUMBER($I1257))),0,IF(YEAR($I1257)+IF($Q1257=1,RetAgeO,RetAgeE)=FY,MONTH($I1257),IF(YEAR($I1257)+IF($Q1257=1,RetAgeO,RetAgeE)&lt;FY,1,0)))</f>
        <v/>
      </c>
      <c r="V1257" s="38">
        <f>IF(OR($R1257=0,NOT(ISNUMBER($K1257))),0,IF(YEAR($K1257)=FY,MONTH($K1257),IF(YEAR($K1257)&lt;FY,1,0)))</f>
        <v/>
      </c>
      <c r="W1257" s="38">
        <f>IF($R1257=0,0,MIN(12,IF(AND(ISNUMBER($O1257),$O1257&gt;=1,$O1257&lt;=12),INT($O1257),12),IF(AND(RetireExit="Yes",$U1257&gt;0),$U1257,12),IF(AND(ContractExit="Yes",$V1257&gt;0),$V1257,12)))</f>
        <v/>
      </c>
      <c r="X1257" s="37">
        <f>IF(ISNUMBER($P1257),$P1257,IncPct)</f>
        <v/>
      </c>
      <c r="Y1257" s="39">
        <f>IF($W1257=0,0,MAX(0,MIN($W1257,IncMonth-1))+MAX(0,$W1257-IncMonth+1)*(1+$X1257))</f>
        <v/>
      </c>
      <c r="Z1257" s="40">
        <f>IF($C1257="",0,IFERROR(INDEX(Departments!$B$5:$B$54,MATCH($C1257,Departments!$A$5:$A$54,0)),0))</f>
        <v/>
      </c>
      <c r="AA1257" s="41">
        <f>N($L1257)*$Y1257</f>
        <v/>
      </c>
      <c r="AB1257" s="41">
        <f>N($M1257)*$Y1257</f>
        <v/>
      </c>
      <c r="AC1257" s="41">
        <f>$AA1257*$Z1257</f>
        <v/>
      </c>
      <c r="AD1257" s="41">
        <f>$AA1257*BonusMonths/12</f>
        <v/>
      </c>
      <c r="AE1257" s="41">
        <f>($AA1257+SI_Gross*$AB1257)*IF($Q1257=1,SI_O,SI_E)</f>
        <v/>
      </c>
      <c r="AF1257" s="41">
        <f>IF($Q1257=1,0,$AA1257*EOSB)</f>
        <v/>
      </c>
      <c r="AG1257" s="41">
        <f>$AN1257*$W1257</f>
        <v/>
      </c>
      <c r="AH1257" s="41">
        <f>SUM($AA1257:$AG1257)</f>
        <v/>
      </c>
      <c r="AI1257" s="41">
        <f>12*($AM1257+$AN1257)</f>
        <v/>
      </c>
      <c r="AJ1257" s="41">
        <f>$AM1257*((IncMonth-1)+(13-IncMonth)*(1+$X1257))+12*$AN1257</f>
        <v/>
      </c>
      <c r="AK1257" s="41">
        <f>IF($R1257=1,N($L1257)+N($M1257),0)</f>
        <v/>
      </c>
      <c r="AL1257">
        <f>IF($C1257="","",IF(N($L1257)&lt;=0,"Basic salary missing",IF(ISNA(MATCH($C1257,Departments!$A$5:$A$54,0)),"Department not on Departments sheet",IF(AND($I1257&lt;&gt;"",NOT(ISNUMBER($I1257))),"Date of birth is text, not a date",IF(AND($K1257&lt;&gt;"",NOT(ISNUMBER($K1257))),"Contract end is text, not a date","")))))</f>
        <v/>
      </c>
      <c r="AM1257" s="41">
        <f>IF($R1257=0,0,N($L1257)*(1+$Z1257+BonusMonths/12+IF($Q1257=1,0,EOSB))+N($M1257)+(N($L1257)+SI_Gross*N($M1257))*IF($Q1257=1,SI_O,SI_E))</f>
        <v/>
      </c>
      <c r="AN1257" s="41">
        <f>IF($R1257=0,0,(IF($Q1257=1,MedO,MedE+Ticket)+Training)/12)</f>
        <v/>
      </c>
    </row>
    <row r="1258">
      <c r="I1258" s="35" t="n"/>
      <c r="J1258" s="35" t="n"/>
      <c r="K1258" s="35" t="n"/>
      <c r="L1258" s="36" t="n"/>
      <c r="M1258" s="36" t="n"/>
      <c r="P1258" s="37" t="n"/>
      <c r="Q1258" s="38">
        <f>IF($C1258="",0,IF(OR(LOWER(TRIM($G1258))="omani",LOWER(TRIM($G1258))="oman",LOWER(TRIM($G1258))="om",LOWER(TRIM($G1258))="local"),1,0))</f>
        <v/>
      </c>
      <c r="R1258" s="38">
        <f>IF($C1258="",0,IF(OR(ISNUMBER(SEARCH("resign",$N1258)),ISNUMBER(SEARCH("terminat",$N1258)),ISNUMBER(SEARCH("inactive",$N1258)),ISNUMBER(SEARCH("vacan",$N1258)),ISNUMBER(SEARCH("deceased",$N1258)),ISNUMBER(SEARCH("separated",$N1258))),0,1))</f>
        <v/>
      </c>
      <c r="S1258">
        <f>IF(OR($R1258=0,NOT(ISNUMBER($I1258))),"",IFERROR(DATEDIF($I1258,DATE(FY,1,1),"y"),""))</f>
        <v/>
      </c>
      <c r="T1258">
        <f>IF(OR($R1258=0,NOT(ISNUMBER($J1258))),"",IFERROR(DATEDIF($J1258,DATE(FY,1,1),"y"),0))</f>
        <v/>
      </c>
      <c r="U1258" s="38">
        <f>IF(OR($R1258=0,NOT(ISNUMBER($I1258))),0,IF(YEAR($I1258)+IF($Q1258=1,RetAgeO,RetAgeE)=FY,MONTH($I1258),IF(YEAR($I1258)+IF($Q1258=1,RetAgeO,RetAgeE)&lt;FY,1,0)))</f>
        <v/>
      </c>
      <c r="V1258" s="38">
        <f>IF(OR($R1258=0,NOT(ISNUMBER($K1258))),0,IF(YEAR($K1258)=FY,MONTH($K1258),IF(YEAR($K1258)&lt;FY,1,0)))</f>
        <v/>
      </c>
      <c r="W1258" s="38">
        <f>IF($R1258=0,0,MIN(12,IF(AND(ISNUMBER($O1258),$O1258&gt;=1,$O1258&lt;=12),INT($O1258),12),IF(AND(RetireExit="Yes",$U1258&gt;0),$U1258,12),IF(AND(ContractExit="Yes",$V1258&gt;0),$V1258,12)))</f>
        <v/>
      </c>
      <c r="X1258" s="37">
        <f>IF(ISNUMBER($P1258),$P1258,IncPct)</f>
        <v/>
      </c>
      <c r="Y1258" s="39">
        <f>IF($W1258=0,0,MAX(0,MIN($W1258,IncMonth-1))+MAX(0,$W1258-IncMonth+1)*(1+$X1258))</f>
        <v/>
      </c>
      <c r="Z1258" s="40">
        <f>IF($C1258="",0,IFERROR(INDEX(Departments!$B$5:$B$54,MATCH($C1258,Departments!$A$5:$A$54,0)),0))</f>
        <v/>
      </c>
      <c r="AA1258" s="41">
        <f>N($L1258)*$Y1258</f>
        <v/>
      </c>
      <c r="AB1258" s="41">
        <f>N($M1258)*$Y1258</f>
        <v/>
      </c>
      <c r="AC1258" s="41">
        <f>$AA1258*$Z1258</f>
        <v/>
      </c>
      <c r="AD1258" s="41">
        <f>$AA1258*BonusMonths/12</f>
        <v/>
      </c>
      <c r="AE1258" s="41">
        <f>($AA1258+SI_Gross*$AB1258)*IF($Q1258=1,SI_O,SI_E)</f>
        <v/>
      </c>
      <c r="AF1258" s="41">
        <f>IF($Q1258=1,0,$AA1258*EOSB)</f>
        <v/>
      </c>
      <c r="AG1258" s="41">
        <f>$AN1258*$W1258</f>
        <v/>
      </c>
      <c r="AH1258" s="41">
        <f>SUM($AA1258:$AG1258)</f>
        <v/>
      </c>
      <c r="AI1258" s="41">
        <f>12*($AM1258+$AN1258)</f>
        <v/>
      </c>
      <c r="AJ1258" s="41">
        <f>$AM1258*((IncMonth-1)+(13-IncMonth)*(1+$X1258))+12*$AN1258</f>
        <v/>
      </c>
      <c r="AK1258" s="41">
        <f>IF($R1258=1,N($L1258)+N($M1258),0)</f>
        <v/>
      </c>
      <c r="AL1258">
        <f>IF($C1258="","",IF(N($L1258)&lt;=0,"Basic salary missing",IF(ISNA(MATCH($C1258,Departments!$A$5:$A$54,0)),"Department not on Departments sheet",IF(AND($I1258&lt;&gt;"",NOT(ISNUMBER($I1258))),"Date of birth is text, not a date",IF(AND($K1258&lt;&gt;"",NOT(ISNUMBER($K1258))),"Contract end is text, not a date","")))))</f>
        <v/>
      </c>
      <c r="AM1258" s="41">
        <f>IF($R1258=0,0,N($L1258)*(1+$Z1258+BonusMonths/12+IF($Q1258=1,0,EOSB))+N($M1258)+(N($L1258)+SI_Gross*N($M1258))*IF($Q1258=1,SI_O,SI_E))</f>
        <v/>
      </c>
      <c r="AN1258" s="41">
        <f>IF($R1258=0,0,(IF($Q1258=1,MedO,MedE+Ticket)+Training)/12)</f>
        <v/>
      </c>
    </row>
    <row r="1259">
      <c r="I1259" s="35" t="n"/>
      <c r="J1259" s="35" t="n"/>
      <c r="K1259" s="35" t="n"/>
      <c r="L1259" s="36" t="n"/>
      <c r="M1259" s="36" t="n"/>
      <c r="P1259" s="37" t="n"/>
      <c r="Q1259" s="38">
        <f>IF($C1259="",0,IF(OR(LOWER(TRIM($G1259))="omani",LOWER(TRIM($G1259))="oman",LOWER(TRIM($G1259))="om",LOWER(TRIM($G1259))="local"),1,0))</f>
        <v/>
      </c>
      <c r="R1259" s="38">
        <f>IF($C1259="",0,IF(OR(ISNUMBER(SEARCH("resign",$N1259)),ISNUMBER(SEARCH("terminat",$N1259)),ISNUMBER(SEARCH("inactive",$N1259)),ISNUMBER(SEARCH("vacan",$N1259)),ISNUMBER(SEARCH("deceased",$N1259)),ISNUMBER(SEARCH("separated",$N1259))),0,1))</f>
        <v/>
      </c>
      <c r="S1259">
        <f>IF(OR($R1259=0,NOT(ISNUMBER($I1259))),"",IFERROR(DATEDIF($I1259,DATE(FY,1,1),"y"),""))</f>
        <v/>
      </c>
      <c r="T1259">
        <f>IF(OR($R1259=0,NOT(ISNUMBER($J1259))),"",IFERROR(DATEDIF($J1259,DATE(FY,1,1),"y"),0))</f>
        <v/>
      </c>
      <c r="U1259" s="38">
        <f>IF(OR($R1259=0,NOT(ISNUMBER($I1259))),0,IF(YEAR($I1259)+IF($Q1259=1,RetAgeO,RetAgeE)=FY,MONTH($I1259),IF(YEAR($I1259)+IF($Q1259=1,RetAgeO,RetAgeE)&lt;FY,1,0)))</f>
        <v/>
      </c>
      <c r="V1259" s="38">
        <f>IF(OR($R1259=0,NOT(ISNUMBER($K1259))),0,IF(YEAR($K1259)=FY,MONTH($K1259),IF(YEAR($K1259)&lt;FY,1,0)))</f>
        <v/>
      </c>
      <c r="W1259" s="38">
        <f>IF($R1259=0,0,MIN(12,IF(AND(ISNUMBER($O1259),$O1259&gt;=1,$O1259&lt;=12),INT($O1259),12),IF(AND(RetireExit="Yes",$U1259&gt;0),$U1259,12),IF(AND(ContractExit="Yes",$V1259&gt;0),$V1259,12)))</f>
        <v/>
      </c>
      <c r="X1259" s="37">
        <f>IF(ISNUMBER($P1259),$P1259,IncPct)</f>
        <v/>
      </c>
      <c r="Y1259" s="39">
        <f>IF($W1259=0,0,MAX(0,MIN($W1259,IncMonth-1))+MAX(0,$W1259-IncMonth+1)*(1+$X1259))</f>
        <v/>
      </c>
      <c r="Z1259" s="40">
        <f>IF($C1259="",0,IFERROR(INDEX(Departments!$B$5:$B$54,MATCH($C1259,Departments!$A$5:$A$54,0)),0))</f>
        <v/>
      </c>
      <c r="AA1259" s="41">
        <f>N($L1259)*$Y1259</f>
        <v/>
      </c>
      <c r="AB1259" s="41">
        <f>N($M1259)*$Y1259</f>
        <v/>
      </c>
      <c r="AC1259" s="41">
        <f>$AA1259*$Z1259</f>
        <v/>
      </c>
      <c r="AD1259" s="41">
        <f>$AA1259*BonusMonths/12</f>
        <v/>
      </c>
      <c r="AE1259" s="41">
        <f>($AA1259+SI_Gross*$AB1259)*IF($Q1259=1,SI_O,SI_E)</f>
        <v/>
      </c>
      <c r="AF1259" s="41">
        <f>IF($Q1259=1,0,$AA1259*EOSB)</f>
        <v/>
      </c>
      <c r="AG1259" s="41">
        <f>$AN1259*$W1259</f>
        <v/>
      </c>
      <c r="AH1259" s="41">
        <f>SUM($AA1259:$AG1259)</f>
        <v/>
      </c>
      <c r="AI1259" s="41">
        <f>12*($AM1259+$AN1259)</f>
        <v/>
      </c>
      <c r="AJ1259" s="41">
        <f>$AM1259*((IncMonth-1)+(13-IncMonth)*(1+$X1259))+12*$AN1259</f>
        <v/>
      </c>
      <c r="AK1259" s="41">
        <f>IF($R1259=1,N($L1259)+N($M1259),0)</f>
        <v/>
      </c>
      <c r="AL1259">
        <f>IF($C1259="","",IF(N($L1259)&lt;=0,"Basic salary missing",IF(ISNA(MATCH($C1259,Departments!$A$5:$A$54,0)),"Department not on Departments sheet",IF(AND($I1259&lt;&gt;"",NOT(ISNUMBER($I1259))),"Date of birth is text, not a date",IF(AND($K1259&lt;&gt;"",NOT(ISNUMBER($K1259))),"Contract end is text, not a date","")))))</f>
        <v/>
      </c>
      <c r="AM1259" s="41">
        <f>IF($R1259=0,0,N($L1259)*(1+$Z1259+BonusMonths/12+IF($Q1259=1,0,EOSB))+N($M1259)+(N($L1259)+SI_Gross*N($M1259))*IF($Q1259=1,SI_O,SI_E))</f>
        <v/>
      </c>
      <c r="AN1259" s="41">
        <f>IF($R1259=0,0,(IF($Q1259=1,MedO,MedE+Ticket)+Training)/12)</f>
        <v/>
      </c>
    </row>
    <row r="1260">
      <c r="I1260" s="35" t="n"/>
      <c r="J1260" s="35" t="n"/>
      <c r="K1260" s="35" t="n"/>
      <c r="L1260" s="36" t="n"/>
      <c r="M1260" s="36" t="n"/>
      <c r="P1260" s="37" t="n"/>
      <c r="Q1260" s="38">
        <f>IF($C1260="",0,IF(OR(LOWER(TRIM($G1260))="omani",LOWER(TRIM($G1260))="oman",LOWER(TRIM($G1260))="om",LOWER(TRIM($G1260))="local"),1,0))</f>
        <v/>
      </c>
      <c r="R1260" s="38">
        <f>IF($C1260="",0,IF(OR(ISNUMBER(SEARCH("resign",$N1260)),ISNUMBER(SEARCH("terminat",$N1260)),ISNUMBER(SEARCH("inactive",$N1260)),ISNUMBER(SEARCH("vacan",$N1260)),ISNUMBER(SEARCH("deceased",$N1260)),ISNUMBER(SEARCH("separated",$N1260))),0,1))</f>
        <v/>
      </c>
      <c r="S1260">
        <f>IF(OR($R1260=0,NOT(ISNUMBER($I1260))),"",IFERROR(DATEDIF($I1260,DATE(FY,1,1),"y"),""))</f>
        <v/>
      </c>
      <c r="T1260">
        <f>IF(OR($R1260=0,NOT(ISNUMBER($J1260))),"",IFERROR(DATEDIF($J1260,DATE(FY,1,1),"y"),0))</f>
        <v/>
      </c>
      <c r="U1260" s="38">
        <f>IF(OR($R1260=0,NOT(ISNUMBER($I1260))),0,IF(YEAR($I1260)+IF($Q1260=1,RetAgeO,RetAgeE)=FY,MONTH($I1260),IF(YEAR($I1260)+IF($Q1260=1,RetAgeO,RetAgeE)&lt;FY,1,0)))</f>
        <v/>
      </c>
      <c r="V1260" s="38">
        <f>IF(OR($R1260=0,NOT(ISNUMBER($K1260))),0,IF(YEAR($K1260)=FY,MONTH($K1260),IF(YEAR($K1260)&lt;FY,1,0)))</f>
        <v/>
      </c>
      <c r="W1260" s="38">
        <f>IF($R1260=0,0,MIN(12,IF(AND(ISNUMBER($O1260),$O1260&gt;=1,$O1260&lt;=12),INT($O1260),12),IF(AND(RetireExit="Yes",$U1260&gt;0),$U1260,12),IF(AND(ContractExit="Yes",$V1260&gt;0),$V1260,12)))</f>
        <v/>
      </c>
      <c r="X1260" s="37">
        <f>IF(ISNUMBER($P1260),$P1260,IncPct)</f>
        <v/>
      </c>
      <c r="Y1260" s="39">
        <f>IF($W1260=0,0,MAX(0,MIN($W1260,IncMonth-1))+MAX(0,$W1260-IncMonth+1)*(1+$X1260))</f>
        <v/>
      </c>
      <c r="Z1260" s="40">
        <f>IF($C1260="",0,IFERROR(INDEX(Departments!$B$5:$B$54,MATCH($C1260,Departments!$A$5:$A$54,0)),0))</f>
        <v/>
      </c>
      <c r="AA1260" s="41">
        <f>N($L1260)*$Y1260</f>
        <v/>
      </c>
      <c r="AB1260" s="41">
        <f>N($M1260)*$Y1260</f>
        <v/>
      </c>
      <c r="AC1260" s="41">
        <f>$AA1260*$Z1260</f>
        <v/>
      </c>
      <c r="AD1260" s="41">
        <f>$AA1260*BonusMonths/12</f>
        <v/>
      </c>
      <c r="AE1260" s="41">
        <f>($AA1260+SI_Gross*$AB1260)*IF($Q1260=1,SI_O,SI_E)</f>
        <v/>
      </c>
      <c r="AF1260" s="41">
        <f>IF($Q1260=1,0,$AA1260*EOSB)</f>
        <v/>
      </c>
      <c r="AG1260" s="41">
        <f>$AN1260*$W1260</f>
        <v/>
      </c>
      <c r="AH1260" s="41">
        <f>SUM($AA1260:$AG1260)</f>
        <v/>
      </c>
      <c r="AI1260" s="41">
        <f>12*($AM1260+$AN1260)</f>
        <v/>
      </c>
      <c r="AJ1260" s="41">
        <f>$AM1260*((IncMonth-1)+(13-IncMonth)*(1+$X1260))+12*$AN1260</f>
        <v/>
      </c>
      <c r="AK1260" s="41">
        <f>IF($R1260=1,N($L1260)+N($M1260),0)</f>
        <v/>
      </c>
      <c r="AL1260">
        <f>IF($C1260="","",IF(N($L1260)&lt;=0,"Basic salary missing",IF(ISNA(MATCH($C1260,Departments!$A$5:$A$54,0)),"Department not on Departments sheet",IF(AND($I1260&lt;&gt;"",NOT(ISNUMBER($I1260))),"Date of birth is text, not a date",IF(AND($K1260&lt;&gt;"",NOT(ISNUMBER($K1260))),"Contract end is text, not a date","")))))</f>
        <v/>
      </c>
      <c r="AM1260" s="41">
        <f>IF($R1260=0,0,N($L1260)*(1+$Z1260+BonusMonths/12+IF($Q1260=1,0,EOSB))+N($M1260)+(N($L1260)+SI_Gross*N($M1260))*IF($Q1260=1,SI_O,SI_E))</f>
        <v/>
      </c>
      <c r="AN1260" s="41">
        <f>IF($R1260=0,0,(IF($Q1260=1,MedO,MedE+Ticket)+Training)/12)</f>
        <v/>
      </c>
    </row>
    <row r="1261">
      <c r="I1261" s="35" t="n"/>
      <c r="J1261" s="35" t="n"/>
      <c r="K1261" s="35" t="n"/>
      <c r="L1261" s="36" t="n"/>
      <c r="M1261" s="36" t="n"/>
      <c r="P1261" s="37" t="n"/>
      <c r="Q1261" s="38">
        <f>IF($C1261="",0,IF(OR(LOWER(TRIM($G1261))="omani",LOWER(TRIM($G1261))="oman",LOWER(TRIM($G1261))="om",LOWER(TRIM($G1261))="local"),1,0))</f>
        <v/>
      </c>
      <c r="R1261" s="38">
        <f>IF($C1261="",0,IF(OR(ISNUMBER(SEARCH("resign",$N1261)),ISNUMBER(SEARCH("terminat",$N1261)),ISNUMBER(SEARCH("inactive",$N1261)),ISNUMBER(SEARCH("vacan",$N1261)),ISNUMBER(SEARCH("deceased",$N1261)),ISNUMBER(SEARCH("separated",$N1261))),0,1))</f>
        <v/>
      </c>
      <c r="S1261">
        <f>IF(OR($R1261=0,NOT(ISNUMBER($I1261))),"",IFERROR(DATEDIF($I1261,DATE(FY,1,1),"y"),""))</f>
        <v/>
      </c>
      <c r="T1261">
        <f>IF(OR($R1261=0,NOT(ISNUMBER($J1261))),"",IFERROR(DATEDIF($J1261,DATE(FY,1,1),"y"),0))</f>
        <v/>
      </c>
      <c r="U1261" s="38">
        <f>IF(OR($R1261=0,NOT(ISNUMBER($I1261))),0,IF(YEAR($I1261)+IF($Q1261=1,RetAgeO,RetAgeE)=FY,MONTH($I1261),IF(YEAR($I1261)+IF($Q1261=1,RetAgeO,RetAgeE)&lt;FY,1,0)))</f>
        <v/>
      </c>
      <c r="V1261" s="38">
        <f>IF(OR($R1261=0,NOT(ISNUMBER($K1261))),0,IF(YEAR($K1261)=FY,MONTH($K1261),IF(YEAR($K1261)&lt;FY,1,0)))</f>
        <v/>
      </c>
      <c r="W1261" s="38">
        <f>IF($R1261=0,0,MIN(12,IF(AND(ISNUMBER($O1261),$O1261&gt;=1,$O1261&lt;=12),INT($O1261),12),IF(AND(RetireExit="Yes",$U1261&gt;0),$U1261,12),IF(AND(ContractExit="Yes",$V1261&gt;0),$V1261,12)))</f>
        <v/>
      </c>
      <c r="X1261" s="37">
        <f>IF(ISNUMBER($P1261),$P1261,IncPct)</f>
        <v/>
      </c>
      <c r="Y1261" s="39">
        <f>IF($W1261=0,0,MAX(0,MIN($W1261,IncMonth-1))+MAX(0,$W1261-IncMonth+1)*(1+$X1261))</f>
        <v/>
      </c>
      <c r="Z1261" s="40">
        <f>IF($C1261="",0,IFERROR(INDEX(Departments!$B$5:$B$54,MATCH($C1261,Departments!$A$5:$A$54,0)),0))</f>
        <v/>
      </c>
      <c r="AA1261" s="41">
        <f>N($L1261)*$Y1261</f>
        <v/>
      </c>
      <c r="AB1261" s="41">
        <f>N($M1261)*$Y1261</f>
        <v/>
      </c>
      <c r="AC1261" s="41">
        <f>$AA1261*$Z1261</f>
        <v/>
      </c>
      <c r="AD1261" s="41">
        <f>$AA1261*BonusMonths/12</f>
        <v/>
      </c>
      <c r="AE1261" s="41">
        <f>($AA1261+SI_Gross*$AB1261)*IF($Q1261=1,SI_O,SI_E)</f>
        <v/>
      </c>
      <c r="AF1261" s="41">
        <f>IF($Q1261=1,0,$AA1261*EOSB)</f>
        <v/>
      </c>
      <c r="AG1261" s="41">
        <f>$AN1261*$W1261</f>
        <v/>
      </c>
      <c r="AH1261" s="41">
        <f>SUM($AA1261:$AG1261)</f>
        <v/>
      </c>
      <c r="AI1261" s="41">
        <f>12*($AM1261+$AN1261)</f>
        <v/>
      </c>
      <c r="AJ1261" s="41">
        <f>$AM1261*((IncMonth-1)+(13-IncMonth)*(1+$X1261))+12*$AN1261</f>
        <v/>
      </c>
      <c r="AK1261" s="41">
        <f>IF($R1261=1,N($L1261)+N($M1261),0)</f>
        <v/>
      </c>
      <c r="AL1261">
        <f>IF($C1261="","",IF(N($L1261)&lt;=0,"Basic salary missing",IF(ISNA(MATCH($C1261,Departments!$A$5:$A$54,0)),"Department not on Departments sheet",IF(AND($I1261&lt;&gt;"",NOT(ISNUMBER($I1261))),"Date of birth is text, not a date",IF(AND($K1261&lt;&gt;"",NOT(ISNUMBER($K1261))),"Contract end is text, not a date","")))))</f>
        <v/>
      </c>
      <c r="AM1261" s="41">
        <f>IF($R1261=0,0,N($L1261)*(1+$Z1261+BonusMonths/12+IF($Q1261=1,0,EOSB))+N($M1261)+(N($L1261)+SI_Gross*N($M1261))*IF($Q1261=1,SI_O,SI_E))</f>
        <v/>
      </c>
      <c r="AN1261" s="41">
        <f>IF($R1261=0,0,(IF($Q1261=1,MedO,MedE+Ticket)+Training)/12)</f>
        <v/>
      </c>
    </row>
    <row r="1262">
      <c r="I1262" s="35" t="n"/>
      <c r="J1262" s="35" t="n"/>
      <c r="K1262" s="35" t="n"/>
      <c r="L1262" s="36" t="n"/>
      <c r="M1262" s="36" t="n"/>
      <c r="P1262" s="37" t="n"/>
      <c r="Q1262" s="38">
        <f>IF($C1262="",0,IF(OR(LOWER(TRIM($G1262))="omani",LOWER(TRIM($G1262))="oman",LOWER(TRIM($G1262))="om",LOWER(TRIM($G1262))="local"),1,0))</f>
        <v/>
      </c>
      <c r="R1262" s="38">
        <f>IF($C1262="",0,IF(OR(ISNUMBER(SEARCH("resign",$N1262)),ISNUMBER(SEARCH("terminat",$N1262)),ISNUMBER(SEARCH("inactive",$N1262)),ISNUMBER(SEARCH("vacan",$N1262)),ISNUMBER(SEARCH("deceased",$N1262)),ISNUMBER(SEARCH("separated",$N1262))),0,1))</f>
        <v/>
      </c>
      <c r="S1262">
        <f>IF(OR($R1262=0,NOT(ISNUMBER($I1262))),"",IFERROR(DATEDIF($I1262,DATE(FY,1,1),"y"),""))</f>
        <v/>
      </c>
      <c r="T1262">
        <f>IF(OR($R1262=0,NOT(ISNUMBER($J1262))),"",IFERROR(DATEDIF($J1262,DATE(FY,1,1),"y"),0))</f>
        <v/>
      </c>
      <c r="U1262" s="38">
        <f>IF(OR($R1262=0,NOT(ISNUMBER($I1262))),0,IF(YEAR($I1262)+IF($Q1262=1,RetAgeO,RetAgeE)=FY,MONTH($I1262),IF(YEAR($I1262)+IF($Q1262=1,RetAgeO,RetAgeE)&lt;FY,1,0)))</f>
        <v/>
      </c>
      <c r="V1262" s="38">
        <f>IF(OR($R1262=0,NOT(ISNUMBER($K1262))),0,IF(YEAR($K1262)=FY,MONTH($K1262),IF(YEAR($K1262)&lt;FY,1,0)))</f>
        <v/>
      </c>
      <c r="W1262" s="38">
        <f>IF($R1262=0,0,MIN(12,IF(AND(ISNUMBER($O1262),$O1262&gt;=1,$O1262&lt;=12),INT($O1262),12),IF(AND(RetireExit="Yes",$U1262&gt;0),$U1262,12),IF(AND(ContractExit="Yes",$V1262&gt;0),$V1262,12)))</f>
        <v/>
      </c>
      <c r="X1262" s="37">
        <f>IF(ISNUMBER($P1262),$P1262,IncPct)</f>
        <v/>
      </c>
      <c r="Y1262" s="39">
        <f>IF($W1262=0,0,MAX(0,MIN($W1262,IncMonth-1))+MAX(0,$W1262-IncMonth+1)*(1+$X1262))</f>
        <v/>
      </c>
      <c r="Z1262" s="40">
        <f>IF($C1262="",0,IFERROR(INDEX(Departments!$B$5:$B$54,MATCH($C1262,Departments!$A$5:$A$54,0)),0))</f>
        <v/>
      </c>
      <c r="AA1262" s="41">
        <f>N($L1262)*$Y1262</f>
        <v/>
      </c>
      <c r="AB1262" s="41">
        <f>N($M1262)*$Y1262</f>
        <v/>
      </c>
      <c r="AC1262" s="41">
        <f>$AA1262*$Z1262</f>
        <v/>
      </c>
      <c r="AD1262" s="41">
        <f>$AA1262*BonusMonths/12</f>
        <v/>
      </c>
      <c r="AE1262" s="41">
        <f>($AA1262+SI_Gross*$AB1262)*IF($Q1262=1,SI_O,SI_E)</f>
        <v/>
      </c>
      <c r="AF1262" s="41">
        <f>IF($Q1262=1,0,$AA1262*EOSB)</f>
        <v/>
      </c>
      <c r="AG1262" s="41">
        <f>$AN1262*$W1262</f>
        <v/>
      </c>
      <c r="AH1262" s="41">
        <f>SUM($AA1262:$AG1262)</f>
        <v/>
      </c>
      <c r="AI1262" s="41">
        <f>12*($AM1262+$AN1262)</f>
        <v/>
      </c>
      <c r="AJ1262" s="41">
        <f>$AM1262*((IncMonth-1)+(13-IncMonth)*(1+$X1262))+12*$AN1262</f>
        <v/>
      </c>
      <c r="AK1262" s="41">
        <f>IF($R1262=1,N($L1262)+N($M1262),0)</f>
        <v/>
      </c>
      <c r="AL1262">
        <f>IF($C1262="","",IF(N($L1262)&lt;=0,"Basic salary missing",IF(ISNA(MATCH($C1262,Departments!$A$5:$A$54,0)),"Department not on Departments sheet",IF(AND($I1262&lt;&gt;"",NOT(ISNUMBER($I1262))),"Date of birth is text, not a date",IF(AND($K1262&lt;&gt;"",NOT(ISNUMBER($K1262))),"Contract end is text, not a date","")))))</f>
        <v/>
      </c>
      <c r="AM1262" s="41">
        <f>IF($R1262=0,0,N($L1262)*(1+$Z1262+BonusMonths/12+IF($Q1262=1,0,EOSB))+N($M1262)+(N($L1262)+SI_Gross*N($M1262))*IF($Q1262=1,SI_O,SI_E))</f>
        <v/>
      </c>
      <c r="AN1262" s="41">
        <f>IF($R1262=0,0,(IF($Q1262=1,MedO,MedE+Ticket)+Training)/12)</f>
        <v/>
      </c>
    </row>
    <row r="1263">
      <c r="I1263" s="35" t="n"/>
      <c r="J1263" s="35" t="n"/>
      <c r="K1263" s="35" t="n"/>
      <c r="L1263" s="36" t="n"/>
      <c r="M1263" s="36" t="n"/>
      <c r="P1263" s="37" t="n"/>
      <c r="Q1263" s="38">
        <f>IF($C1263="",0,IF(OR(LOWER(TRIM($G1263))="omani",LOWER(TRIM($G1263))="oman",LOWER(TRIM($G1263))="om",LOWER(TRIM($G1263))="local"),1,0))</f>
        <v/>
      </c>
      <c r="R1263" s="38">
        <f>IF($C1263="",0,IF(OR(ISNUMBER(SEARCH("resign",$N1263)),ISNUMBER(SEARCH("terminat",$N1263)),ISNUMBER(SEARCH("inactive",$N1263)),ISNUMBER(SEARCH("vacan",$N1263)),ISNUMBER(SEARCH("deceased",$N1263)),ISNUMBER(SEARCH("separated",$N1263))),0,1))</f>
        <v/>
      </c>
      <c r="S1263">
        <f>IF(OR($R1263=0,NOT(ISNUMBER($I1263))),"",IFERROR(DATEDIF($I1263,DATE(FY,1,1),"y"),""))</f>
        <v/>
      </c>
      <c r="T1263">
        <f>IF(OR($R1263=0,NOT(ISNUMBER($J1263))),"",IFERROR(DATEDIF($J1263,DATE(FY,1,1),"y"),0))</f>
        <v/>
      </c>
      <c r="U1263" s="38">
        <f>IF(OR($R1263=0,NOT(ISNUMBER($I1263))),0,IF(YEAR($I1263)+IF($Q1263=1,RetAgeO,RetAgeE)=FY,MONTH($I1263),IF(YEAR($I1263)+IF($Q1263=1,RetAgeO,RetAgeE)&lt;FY,1,0)))</f>
        <v/>
      </c>
      <c r="V1263" s="38">
        <f>IF(OR($R1263=0,NOT(ISNUMBER($K1263))),0,IF(YEAR($K1263)=FY,MONTH($K1263),IF(YEAR($K1263)&lt;FY,1,0)))</f>
        <v/>
      </c>
      <c r="W1263" s="38">
        <f>IF($R1263=0,0,MIN(12,IF(AND(ISNUMBER($O1263),$O1263&gt;=1,$O1263&lt;=12),INT($O1263),12),IF(AND(RetireExit="Yes",$U1263&gt;0),$U1263,12),IF(AND(ContractExit="Yes",$V1263&gt;0),$V1263,12)))</f>
        <v/>
      </c>
      <c r="X1263" s="37">
        <f>IF(ISNUMBER($P1263),$P1263,IncPct)</f>
        <v/>
      </c>
      <c r="Y1263" s="39">
        <f>IF($W1263=0,0,MAX(0,MIN($W1263,IncMonth-1))+MAX(0,$W1263-IncMonth+1)*(1+$X1263))</f>
        <v/>
      </c>
      <c r="Z1263" s="40">
        <f>IF($C1263="",0,IFERROR(INDEX(Departments!$B$5:$B$54,MATCH($C1263,Departments!$A$5:$A$54,0)),0))</f>
        <v/>
      </c>
      <c r="AA1263" s="41">
        <f>N($L1263)*$Y1263</f>
        <v/>
      </c>
      <c r="AB1263" s="41">
        <f>N($M1263)*$Y1263</f>
        <v/>
      </c>
      <c r="AC1263" s="41">
        <f>$AA1263*$Z1263</f>
        <v/>
      </c>
      <c r="AD1263" s="41">
        <f>$AA1263*BonusMonths/12</f>
        <v/>
      </c>
      <c r="AE1263" s="41">
        <f>($AA1263+SI_Gross*$AB1263)*IF($Q1263=1,SI_O,SI_E)</f>
        <v/>
      </c>
      <c r="AF1263" s="41">
        <f>IF($Q1263=1,0,$AA1263*EOSB)</f>
        <v/>
      </c>
      <c r="AG1263" s="41">
        <f>$AN1263*$W1263</f>
        <v/>
      </c>
      <c r="AH1263" s="41">
        <f>SUM($AA1263:$AG1263)</f>
        <v/>
      </c>
      <c r="AI1263" s="41">
        <f>12*($AM1263+$AN1263)</f>
        <v/>
      </c>
      <c r="AJ1263" s="41">
        <f>$AM1263*((IncMonth-1)+(13-IncMonth)*(1+$X1263))+12*$AN1263</f>
        <v/>
      </c>
      <c r="AK1263" s="41">
        <f>IF($R1263=1,N($L1263)+N($M1263),0)</f>
        <v/>
      </c>
      <c r="AL1263">
        <f>IF($C1263="","",IF(N($L1263)&lt;=0,"Basic salary missing",IF(ISNA(MATCH($C1263,Departments!$A$5:$A$54,0)),"Department not on Departments sheet",IF(AND($I1263&lt;&gt;"",NOT(ISNUMBER($I1263))),"Date of birth is text, not a date",IF(AND($K1263&lt;&gt;"",NOT(ISNUMBER($K1263))),"Contract end is text, not a date","")))))</f>
        <v/>
      </c>
      <c r="AM1263" s="41">
        <f>IF($R1263=0,0,N($L1263)*(1+$Z1263+BonusMonths/12+IF($Q1263=1,0,EOSB))+N($M1263)+(N($L1263)+SI_Gross*N($M1263))*IF($Q1263=1,SI_O,SI_E))</f>
        <v/>
      </c>
      <c r="AN1263" s="41">
        <f>IF($R1263=0,0,(IF($Q1263=1,MedO,MedE+Ticket)+Training)/12)</f>
        <v/>
      </c>
    </row>
    <row r="1264">
      <c r="I1264" s="35" t="n"/>
      <c r="J1264" s="35" t="n"/>
      <c r="K1264" s="35" t="n"/>
      <c r="L1264" s="36" t="n"/>
      <c r="M1264" s="36" t="n"/>
      <c r="P1264" s="37" t="n"/>
      <c r="Q1264" s="38">
        <f>IF($C1264="",0,IF(OR(LOWER(TRIM($G1264))="omani",LOWER(TRIM($G1264))="oman",LOWER(TRIM($G1264))="om",LOWER(TRIM($G1264))="local"),1,0))</f>
        <v/>
      </c>
      <c r="R1264" s="38">
        <f>IF($C1264="",0,IF(OR(ISNUMBER(SEARCH("resign",$N1264)),ISNUMBER(SEARCH("terminat",$N1264)),ISNUMBER(SEARCH("inactive",$N1264)),ISNUMBER(SEARCH("vacan",$N1264)),ISNUMBER(SEARCH("deceased",$N1264)),ISNUMBER(SEARCH("separated",$N1264))),0,1))</f>
        <v/>
      </c>
      <c r="S1264">
        <f>IF(OR($R1264=0,NOT(ISNUMBER($I1264))),"",IFERROR(DATEDIF($I1264,DATE(FY,1,1),"y"),""))</f>
        <v/>
      </c>
      <c r="T1264">
        <f>IF(OR($R1264=0,NOT(ISNUMBER($J1264))),"",IFERROR(DATEDIF($J1264,DATE(FY,1,1),"y"),0))</f>
        <v/>
      </c>
      <c r="U1264" s="38">
        <f>IF(OR($R1264=0,NOT(ISNUMBER($I1264))),0,IF(YEAR($I1264)+IF($Q1264=1,RetAgeO,RetAgeE)=FY,MONTH($I1264),IF(YEAR($I1264)+IF($Q1264=1,RetAgeO,RetAgeE)&lt;FY,1,0)))</f>
        <v/>
      </c>
      <c r="V1264" s="38">
        <f>IF(OR($R1264=0,NOT(ISNUMBER($K1264))),0,IF(YEAR($K1264)=FY,MONTH($K1264),IF(YEAR($K1264)&lt;FY,1,0)))</f>
        <v/>
      </c>
      <c r="W1264" s="38">
        <f>IF($R1264=0,0,MIN(12,IF(AND(ISNUMBER($O1264),$O1264&gt;=1,$O1264&lt;=12),INT($O1264),12),IF(AND(RetireExit="Yes",$U1264&gt;0),$U1264,12),IF(AND(ContractExit="Yes",$V1264&gt;0),$V1264,12)))</f>
        <v/>
      </c>
      <c r="X1264" s="37">
        <f>IF(ISNUMBER($P1264),$P1264,IncPct)</f>
        <v/>
      </c>
      <c r="Y1264" s="39">
        <f>IF($W1264=0,0,MAX(0,MIN($W1264,IncMonth-1))+MAX(0,$W1264-IncMonth+1)*(1+$X1264))</f>
        <v/>
      </c>
      <c r="Z1264" s="40">
        <f>IF($C1264="",0,IFERROR(INDEX(Departments!$B$5:$B$54,MATCH($C1264,Departments!$A$5:$A$54,0)),0))</f>
        <v/>
      </c>
      <c r="AA1264" s="41">
        <f>N($L1264)*$Y1264</f>
        <v/>
      </c>
      <c r="AB1264" s="41">
        <f>N($M1264)*$Y1264</f>
        <v/>
      </c>
      <c r="AC1264" s="41">
        <f>$AA1264*$Z1264</f>
        <v/>
      </c>
      <c r="AD1264" s="41">
        <f>$AA1264*BonusMonths/12</f>
        <v/>
      </c>
      <c r="AE1264" s="41">
        <f>($AA1264+SI_Gross*$AB1264)*IF($Q1264=1,SI_O,SI_E)</f>
        <v/>
      </c>
      <c r="AF1264" s="41">
        <f>IF($Q1264=1,0,$AA1264*EOSB)</f>
        <v/>
      </c>
      <c r="AG1264" s="41">
        <f>$AN1264*$W1264</f>
        <v/>
      </c>
      <c r="AH1264" s="41">
        <f>SUM($AA1264:$AG1264)</f>
        <v/>
      </c>
      <c r="AI1264" s="41">
        <f>12*($AM1264+$AN1264)</f>
        <v/>
      </c>
      <c r="AJ1264" s="41">
        <f>$AM1264*((IncMonth-1)+(13-IncMonth)*(1+$X1264))+12*$AN1264</f>
        <v/>
      </c>
      <c r="AK1264" s="41">
        <f>IF($R1264=1,N($L1264)+N($M1264),0)</f>
        <v/>
      </c>
      <c r="AL1264">
        <f>IF($C1264="","",IF(N($L1264)&lt;=0,"Basic salary missing",IF(ISNA(MATCH($C1264,Departments!$A$5:$A$54,0)),"Department not on Departments sheet",IF(AND($I1264&lt;&gt;"",NOT(ISNUMBER($I1264))),"Date of birth is text, not a date",IF(AND($K1264&lt;&gt;"",NOT(ISNUMBER($K1264))),"Contract end is text, not a date","")))))</f>
        <v/>
      </c>
      <c r="AM1264" s="41">
        <f>IF($R1264=0,0,N($L1264)*(1+$Z1264+BonusMonths/12+IF($Q1264=1,0,EOSB))+N($M1264)+(N($L1264)+SI_Gross*N($M1264))*IF($Q1264=1,SI_O,SI_E))</f>
        <v/>
      </c>
      <c r="AN1264" s="41">
        <f>IF($R1264=0,0,(IF($Q1264=1,MedO,MedE+Ticket)+Training)/12)</f>
        <v/>
      </c>
    </row>
    <row r="1265">
      <c r="I1265" s="35" t="n"/>
      <c r="J1265" s="35" t="n"/>
      <c r="K1265" s="35" t="n"/>
      <c r="L1265" s="36" t="n"/>
      <c r="M1265" s="36" t="n"/>
      <c r="P1265" s="37" t="n"/>
      <c r="Q1265" s="38">
        <f>IF($C1265="",0,IF(OR(LOWER(TRIM($G1265))="omani",LOWER(TRIM($G1265))="oman",LOWER(TRIM($G1265))="om",LOWER(TRIM($G1265))="local"),1,0))</f>
        <v/>
      </c>
      <c r="R1265" s="38">
        <f>IF($C1265="",0,IF(OR(ISNUMBER(SEARCH("resign",$N1265)),ISNUMBER(SEARCH("terminat",$N1265)),ISNUMBER(SEARCH("inactive",$N1265)),ISNUMBER(SEARCH("vacan",$N1265)),ISNUMBER(SEARCH("deceased",$N1265)),ISNUMBER(SEARCH("separated",$N1265))),0,1))</f>
        <v/>
      </c>
      <c r="S1265">
        <f>IF(OR($R1265=0,NOT(ISNUMBER($I1265))),"",IFERROR(DATEDIF($I1265,DATE(FY,1,1),"y"),""))</f>
        <v/>
      </c>
      <c r="T1265">
        <f>IF(OR($R1265=0,NOT(ISNUMBER($J1265))),"",IFERROR(DATEDIF($J1265,DATE(FY,1,1),"y"),0))</f>
        <v/>
      </c>
      <c r="U1265" s="38">
        <f>IF(OR($R1265=0,NOT(ISNUMBER($I1265))),0,IF(YEAR($I1265)+IF($Q1265=1,RetAgeO,RetAgeE)=FY,MONTH($I1265),IF(YEAR($I1265)+IF($Q1265=1,RetAgeO,RetAgeE)&lt;FY,1,0)))</f>
        <v/>
      </c>
      <c r="V1265" s="38">
        <f>IF(OR($R1265=0,NOT(ISNUMBER($K1265))),0,IF(YEAR($K1265)=FY,MONTH($K1265),IF(YEAR($K1265)&lt;FY,1,0)))</f>
        <v/>
      </c>
      <c r="W1265" s="38">
        <f>IF($R1265=0,0,MIN(12,IF(AND(ISNUMBER($O1265),$O1265&gt;=1,$O1265&lt;=12),INT($O1265),12),IF(AND(RetireExit="Yes",$U1265&gt;0),$U1265,12),IF(AND(ContractExit="Yes",$V1265&gt;0),$V1265,12)))</f>
        <v/>
      </c>
      <c r="X1265" s="37">
        <f>IF(ISNUMBER($P1265),$P1265,IncPct)</f>
        <v/>
      </c>
      <c r="Y1265" s="39">
        <f>IF($W1265=0,0,MAX(0,MIN($W1265,IncMonth-1))+MAX(0,$W1265-IncMonth+1)*(1+$X1265))</f>
        <v/>
      </c>
      <c r="Z1265" s="40">
        <f>IF($C1265="",0,IFERROR(INDEX(Departments!$B$5:$B$54,MATCH($C1265,Departments!$A$5:$A$54,0)),0))</f>
        <v/>
      </c>
      <c r="AA1265" s="41">
        <f>N($L1265)*$Y1265</f>
        <v/>
      </c>
      <c r="AB1265" s="41">
        <f>N($M1265)*$Y1265</f>
        <v/>
      </c>
      <c r="AC1265" s="41">
        <f>$AA1265*$Z1265</f>
        <v/>
      </c>
      <c r="AD1265" s="41">
        <f>$AA1265*BonusMonths/12</f>
        <v/>
      </c>
      <c r="AE1265" s="41">
        <f>($AA1265+SI_Gross*$AB1265)*IF($Q1265=1,SI_O,SI_E)</f>
        <v/>
      </c>
      <c r="AF1265" s="41">
        <f>IF($Q1265=1,0,$AA1265*EOSB)</f>
        <v/>
      </c>
      <c r="AG1265" s="41">
        <f>$AN1265*$W1265</f>
        <v/>
      </c>
      <c r="AH1265" s="41">
        <f>SUM($AA1265:$AG1265)</f>
        <v/>
      </c>
      <c r="AI1265" s="41">
        <f>12*($AM1265+$AN1265)</f>
        <v/>
      </c>
      <c r="AJ1265" s="41">
        <f>$AM1265*((IncMonth-1)+(13-IncMonth)*(1+$X1265))+12*$AN1265</f>
        <v/>
      </c>
      <c r="AK1265" s="41">
        <f>IF($R1265=1,N($L1265)+N($M1265),0)</f>
        <v/>
      </c>
      <c r="AL1265">
        <f>IF($C1265="","",IF(N($L1265)&lt;=0,"Basic salary missing",IF(ISNA(MATCH($C1265,Departments!$A$5:$A$54,0)),"Department not on Departments sheet",IF(AND($I1265&lt;&gt;"",NOT(ISNUMBER($I1265))),"Date of birth is text, not a date",IF(AND($K1265&lt;&gt;"",NOT(ISNUMBER($K1265))),"Contract end is text, not a date","")))))</f>
        <v/>
      </c>
      <c r="AM1265" s="41">
        <f>IF($R1265=0,0,N($L1265)*(1+$Z1265+BonusMonths/12+IF($Q1265=1,0,EOSB))+N($M1265)+(N($L1265)+SI_Gross*N($M1265))*IF($Q1265=1,SI_O,SI_E))</f>
        <v/>
      </c>
      <c r="AN1265" s="41">
        <f>IF($R1265=0,0,(IF($Q1265=1,MedO,MedE+Ticket)+Training)/12)</f>
        <v/>
      </c>
    </row>
    <row r="1266">
      <c r="I1266" s="35" t="n"/>
      <c r="J1266" s="35" t="n"/>
      <c r="K1266" s="35" t="n"/>
      <c r="L1266" s="36" t="n"/>
      <c r="M1266" s="36" t="n"/>
      <c r="P1266" s="37" t="n"/>
      <c r="Q1266" s="38">
        <f>IF($C1266="",0,IF(OR(LOWER(TRIM($G1266))="omani",LOWER(TRIM($G1266))="oman",LOWER(TRIM($G1266))="om",LOWER(TRIM($G1266))="local"),1,0))</f>
        <v/>
      </c>
      <c r="R1266" s="38">
        <f>IF($C1266="",0,IF(OR(ISNUMBER(SEARCH("resign",$N1266)),ISNUMBER(SEARCH("terminat",$N1266)),ISNUMBER(SEARCH("inactive",$N1266)),ISNUMBER(SEARCH("vacan",$N1266)),ISNUMBER(SEARCH("deceased",$N1266)),ISNUMBER(SEARCH("separated",$N1266))),0,1))</f>
        <v/>
      </c>
      <c r="S1266">
        <f>IF(OR($R1266=0,NOT(ISNUMBER($I1266))),"",IFERROR(DATEDIF($I1266,DATE(FY,1,1),"y"),""))</f>
        <v/>
      </c>
      <c r="T1266">
        <f>IF(OR($R1266=0,NOT(ISNUMBER($J1266))),"",IFERROR(DATEDIF($J1266,DATE(FY,1,1),"y"),0))</f>
        <v/>
      </c>
      <c r="U1266" s="38">
        <f>IF(OR($R1266=0,NOT(ISNUMBER($I1266))),0,IF(YEAR($I1266)+IF($Q1266=1,RetAgeO,RetAgeE)=FY,MONTH($I1266),IF(YEAR($I1266)+IF($Q1266=1,RetAgeO,RetAgeE)&lt;FY,1,0)))</f>
        <v/>
      </c>
      <c r="V1266" s="38">
        <f>IF(OR($R1266=0,NOT(ISNUMBER($K1266))),0,IF(YEAR($K1266)=FY,MONTH($K1266),IF(YEAR($K1266)&lt;FY,1,0)))</f>
        <v/>
      </c>
      <c r="W1266" s="38">
        <f>IF($R1266=0,0,MIN(12,IF(AND(ISNUMBER($O1266),$O1266&gt;=1,$O1266&lt;=12),INT($O1266),12),IF(AND(RetireExit="Yes",$U1266&gt;0),$U1266,12),IF(AND(ContractExit="Yes",$V1266&gt;0),$V1266,12)))</f>
        <v/>
      </c>
      <c r="X1266" s="37">
        <f>IF(ISNUMBER($P1266),$P1266,IncPct)</f>
        <v/>
      </c>
      <c r="Y1266" s="39">
        <f>IF($W1266=0,0,MAX(0,MIN($W1266,IncMonth-1))+MAX(0,$W1266-IncMonth+1)*(1+$X1266))</f>
        <v/>
      </c>
      <c r="Z1266" s="40">
        <f>IF($C1266="",0,IFERROR(INDEX(Departments!$B$5:$B$54,MATCH($C1266,Departments!$A$5:$A$54,0)),0))</f>
        <v/>
      </c>
      <c r="AA1266" s="41">
        <f>N($L1266)*$Y1266</f>
        <v/>
      </c>
      <c r="AB1266" s="41">
        <f>N($M1266)*$Y1266</f>
        <v/>
      </c>
      <c r="AC1266" s="41">
        <f>$AA1266*$Z1266</f>
        <v/>
      </c>
      <c r="AD1266" s="41">
        <f>$AA1266*BonusMonths/12</f>
        <v/>
      </c>
      <c r="AE1266" s="41">
        <f>($AA1266+SI_Gross*$AB1266)*IF($Q1266=1,SI_O,SI_E)</f>
        <v/>
      </c>
      <c r="AF1266" s="41">
        <f>IF($Q1266=1,0,$AA1266*EOSB)</f>
        <v/>
      </c>
      <c r="AG1266" s="41">
        <f>$AN1266*$W1266</f>
        <v/>
      </c>
      <c r="AH1266" s="41">
        <f>SUM($AA1266:$AG1266)</f>
        <v/>
      </c>
      <c r="AI1266" s="41">
        <f>12*($AM1266+$AN1266)</f>
        <v/>
      </c>
      <c r="AJ1266" s="41">
        <f>$AM1266*((IncMonth-1)+(13-IncMonth)*(1+$X1266))+12*$AN1266</f>
        <v/>
      </c>
      <c r="AK1266" s="41">
        <f>IF($R1266=1,N($L1266)+N($M1266),0)</f>
        <v/>
      </c>
      <c r="AL1266">
        <f>IF($C1266="","",IF(N($L1266)&lt;=0,"Basic salary missing",IF(ISNA(MATCH($C1266,Departments!$A$5:$A$54,0)),"Department not on Departments sheet",IF(AND($I1266&lt;&gt;"",NOT(ISNUMBER($I1266))),"Date of birth is text, not a date",IF(AND($K1266&lt;&gt;"",NOT(ISNUMBER($K1266))),"Contract end is text, not a date","")))))</f>
        <v/>
      </c>
      <c r="AM1266" s="41">
        <f>IF($R1266=0,0,N($L1266)*(1+$Z1266+BonusMonths/12+IF($Q1266=1,0,EOSB))+N($M1266)+(N($L1266)+SI_Gross*N($M1266))*IF($Q1266=1,SI_O,SI_E))</f>
        <v/>
      </c>
      <c r="AN1266" s="41">
        <f>IF($R1266=0,0,(IF($Q1266=1,MedO,MedE+Ticket)+Training)/12)</f>
        <v/>
      </c>
    </row>
    <row r="1267">
      <c r="I1267" s="35" t="n"/>
      <c r="J1267" s="35" t="n"/>
      <c r="K1267" s="35" t="n"/>
      <c r="L1267" s="36" t="n"/>
      <c r="M1267" s="36" t="n"/>
      <c r="P1267" s="37" t="n"/>
      <c r="Q1267" s="38">
        <f>IF($C1267="",0,IF(OR(LOWER(TRIM($G1267))="omani",LOWER(TRIM($G1267))="oman",LOWER(TRIM($G1267))="om",LOWER(TRIM($G1267))="local"),1,0))</f>
        <v/>
      </c>
      <c r="R1267" s="38">
        <f>IF($C1267="",0,IF(OR(ISNUMBER(SEARCH("resign",$N1267)),ISNUMBER(SEARCH("terminat",$N1267)),ISNUMBER(SEARCH("inactive",$N1267)),ISNUMBER(SEARCH("vacan",$N1267)),ISNUMBER(SEARCH("deceased",$N1267)),ISNUMBER(SEARCH("separated",$N1267))),0,1))</f>
        <v/>
      </c>
      <c r="S1267">
        <f>IF(OR($R1267=0,NOT(ISNUMBER($I1267))),"",IFERROR(DATEDIF($I1267,DATE(FY,1,1),"y"),""))</f>
        <v/>
      </c>
      <c r="T1267">
        <f>IF(OR($R1267=0,NOT(ISNUMBER($J1267))),"",IFERROR(DATEDIF($J1267,DATE(FY,1,1),"y"),0))</f>
        <v/>
      </c>
      <c r="U1267" s="38">
        <f>IF(OR($R1267=0,NOT(ISNUMBER($I1267))),0,IF(YEAR($I1267)+IF($Q1267=1,RetAgeO,RetAgeE)=FY,MONTH($I1267),IF(YEAR($I1267)+IF($Q1267=1,RetAgeO,RetAgeE)&lt;FY,1,0)))</f>
        <v/>
      </c>
      <c r="V1267" s="38">
        <f>IF(OR($R1267=0,NOT(ISNUMBER($K1267))),0,IF(YEAR($K1267)=FY,MONTH($K1267),IF(YEAR($K1267)&lt;FY,1,0)))</f>
        <v/>
      </c>
      <c r="W1267" s="38">
        <f>IF($R1267=0,0,MIN(12,IF(AND(ISNUMBER($O1267),$O1267&gt;=1,$O1267&lt;=12),INT($O1267),12),IF(AND(RetireExit="Yes",$U1267&gt;0),$U1267,12),IF(AND(ContractExit="Yes",$V1267&gt;0),$V1267,12)))</f>
        <v/>
      </c>
      <c r="X1267" s="37">
        <f>IF(ISNUMBER($P1267),$P1267,IncPct)</f>
        <v/>
      </c>
      <c r="Y1267" s="39">
        <f>IF($W1267=0,0,MAX(0,MIN($W1267,IncMonth-1))+MAX(0,$W1267-IncMonth+1)*(1+$X1267))</f>
        <v/>
      </c>
      <c r="Z1267" s="40">
        <f>IF($C1267="",0,IFERROR(INDEX(Departments!$B$5:$B$54,MATCH($C1267,Departments!$A$5:$A$54,0)),0))</f>
        <v/>
      </c>
      <c r="AA1267" s="41">
        <f>N($L1267)*$Y1267</f>
        <v/>
      </c>
      <c r="AB1267" s="41">
        <f>N($M1267)*$Y1267</f>
        <v/>
      </c>
      <c r="AC1267" s="41">
        <f>$AA1267*$Z1267</f>
        <v/>
      </c>
      <c r="AD1267" s="41">
        <f>$AA1267*BonusMonths/12</f>
        <v/>
      </c>
      <c r="AE1267" s="41">
        <f>($AA1267+SI_Gross*$AB1267)*IF($Q1267=1,SI_O,SI_E)</f>
        <v/>
      </c>
      <c r="AF1267" s="41">
        <f>IF($Q1267=1,0,$AA1267*EOSB)</f>
        <v/>
      </c>
      <c r="AG1267" s="41">
        <f>$AN1267*$W1267</f>
        <v/>
      </c>
      <c r="AH1267" s="41">
        <f>SUM($AA1267:$AG1267)</f>
        <v/>
      </c>
      <c r="AI1267" s="41">
        <f>12*($AM1267+$AN1267)</f>
        <v/>
      </c>
      <c r="AJ1267" s="41">
        <f>$AM1267*((IncMonth-1)+(13-IncMonth)*(1+$X1267))+12*$AN1267</f>
        <v/>
      </c>
      <c r="AK1267" s="41">
        <f>IF($R1267=1,N($L1267)+N($M1267),0)</f>
        <v/>
      </c>
      <c r="AL1267">
        <f>IF($C1267="","",IF(N($L1267)&lt;=0,"Basic salary missing",IF(ISNA(MATCH($C1267,Departments!$A$5:$A$54,0)),"Department not on Departments sheet",IF(AND($I1267&lt;&gt;"",NOT(ISNUMBER($I1267))),"Date of birth is text, not a date",IF(AND($K1267&lt;&gt;"",NOT(ISNUMBER($K1267))),"Contract end is text, not a date","")))))</f>
        <v/>
      </c>
      <c r="AM1267" s="41">
        <f>IF($R1267=0,0,N($L1267)*(1+$Z1267+BonusMonths/12+IF($Q1267=1,0,EOSB))+N($M1267)+(N($L1267)+SI_Gross*N($M1267))*IF($Q1267=1,SI_O,SI_E))</f>
        <v/>
      </c>
      <c r="AN1267" s="41">
        <f>IF($R1267=0,0,(IF($Q1267=1,MedO,MedE+Ticket)+Training)/12)</f>
        <v/>
      </c>
    </row>
    <row r="1268">
      <c r="I1268" s="35" t="n"/>
      <c r="J1268" s="35" t="n"/>
      <c r="K1268" s="35" t="n"/>
      <c r="L1268" s="36" t="n"/>
      <c r="M1268" s="36" t="n"/>
      <c r="P1268" s="37" t="n"/>
      <c r="Q1268" s="38">
        <f>IF($C1268="",0,IF(OR(LOWER(TRIM($G1268))="omani",LOWER(TRIM($G1268))="oman",LOWER(TRIM($G1268))="om",LOWER(TRIM($G1268))="local"),1,0))</f>
        <v/>
      </c>
      <c r="R1268" s="38">
        <f>IF($C1268="",0,IF(OR(ISNUMBER(SEARCH("resign",$N1268)),ISNUMBER(SEARCH("terminat",$N1268)),ISNUMBER(SEARCH("inactive",$N1268)),ISNUMBER(SEARCH("vacan",$N1268)),ISNUMBER(SEARCH("deceased",$N1268)),ISNUMBER(SEARCH("separated",$N1268))),0,1))</f>
        <v/>
      </c>
      <c r="S1268">
        <f>IF(OR($R1268=0,NOT(ISNUMBER($I1268))),"",IFERROR(DATEDIF($I1268,DATE(FY,1,1),"y"),""))</f>
        <v/>
      </c>
      <c r="T1268">
        <f>IF(OR($R1268=0,NOT(ISNUMBER($J1268))),"",IFERROR(DATEDIF($J1268,DATE(FY,1,1),"y"),0))</f>
        <v/>
      </c>
      <c r="U1268" s="38">
        <f>IF(OR($R1268=0,NOT(ISNUMBER($I1268))),0,IF(YEAR($I1268)+IF($Q1268=1,RetAgeO,RetAgeE)=FY,MONTH($I1268),IF(YEAR($I1268)+IF($Q1268=1,RetAgeO,RetAgeE)&lt;FY,1,0)))</f>
        <v/>
      </c>
      <c r="V1268" s="38">
        <f>IF(OR($R1268=0,NOT(ISNUMBER($K1268))),0,IF(YEAR($K1268)=FY,MONTH($K1268),IF(YEAR($K1268)&lt;FY,1,0)))</f>
        <v/>
      </c>
      <c r="W1268" s="38">
        <f>IF($R1268=0,0,MIN(12,IF(AND(ISNUMBER($O1268),$O1268&gt;=1,$O1268&lt;=12),INT($O1268),12),IF(AND(RetireExit="Yes",$U1268&gt;0),$U1268,12),IF(AND(ContractExit="Yes",$V1268&gt;0),$V1268,12)))</f>
        <v/>
      </c>
      <c r="X1268" s="37">
        <f>IF(ISNUMBER($P1268),$P1268,IncPct)</f>
        <v/>
      </c>
      <c r="Y1268" s="39">
        <f>IF($W1268=0,0,MAX(0,MIN($W1268,IncMonth-1))+MAX(0,$W1268-IncMonth+1)*(1+$X1268))</f>
        <v/>
      </c>
      <c r="Z1268" s="40">
        <f>IF($C1268="",0,IFERROR(INDEX(Departments!$B$5:$B$54,MATCH($C1268,Departments!$A$5:$A$54,0)),0))</f>
        <v/>
      </c>
      <c r="AA1268" s="41">
        <f>N($L1268)*$Y1268</f>
        <v/>
      </c>
      <c r="AB1268" s="41">
        <f>N($M1268)*$Y1268</f>
        <v/>
      </c>
      <c r="AC1268" s="41">
        <f>$AA1268*$Z1268</f>
        <v/>
      </c>
      <c r="AD1268" s="41">
        <f>$AA1268*BonusMonths/12</f>
        <v/>
      </c>
      <c r="AE1268" s="41">
        <f>($AA1268+SI_Gross*$AB1268)*IF($Q1268=1,SI_O,SI_E)</f>
        <v/>
      </c>
      <c r="AF1268" s="41">
        <f>IF($Q1268=1,0,$AA1268*EOSB)</f>
        <v/>
      </c>
      <c r="AG1268" s="41">
        <f>$AN1268*$W1268</f>
        <v/>
      </c>
      <c r="AH1268" s="41">
        <f>SUM($AA1268:$AG1268)</f>
        <v/>
      </c>
      <c r="AI1268" s="41">
        <f>12*($AM1268+$AN1268)</f>
        <v/>
      </c>
      <c r="AJ1268" s="41">
        <f>$AM1268*((IncMonth-1)+(13-IncMonth)*(1+$X1268))+12*$AN1268</f>
        <v/>
      </c>
      <c r="AK1268" s="41">
        <f>IF($R1268=1,N($L1268)+N($M1268),0)</f>
        <v/>
      </c>
      <c r="AL1268">
        <f>IF($C1268="","",IF(N($L1268)&lt;=0,"Basic salary missing",IF(ISNA(MATCH($C1268,Departments!$A$5:$A$54,0)),"Department not on Departments sheet",IF(AND($I1268&lt;&gt;"",NOT(ISNUMBER($I1268))),"Date of birth is text, not a date",IF(AND($K1268&lt;&gt;"",NOT(ISNUMBER($K1268))),"Contract end is text, not a date","")))))</f>
        <v/>
      </c>
      <c r="AM1268" s="41">
        <f>IF($R1268=0,0,N($L1268)*(1+$Z1268+BonusMonths/12+IF($Q1268=1,0,EOSB))+N($M1268)+(N($L1268)+SI_Gross*N($M1268))*IF($Q1268=1,SI_O,SI_E))</f>
        <v/>
      </c>
      <c r="AN1268" s="41">
        <f>IF($R1268=0,0,(IF($Q1268=1,MedO,MedE+Ticket)+Training)/12)</f>
        <v/>
      </c>
    </row>
    <row r="1269">
      <c r="I1269" s="35" t="n"/>
      <c r="J1269" s="35" t="n"/>
      <c r="K1269" s="35" t="n"/>
      <c r="L1269" s="36" t="n"/>
      <c r="M1269" s="36" t="n"/>
      <c r="P1269" s="37" t="n"/>
      <c r="Q1269" s="38">
        <f>IF($C1269="",0,IF(OR(LOWER(TRIM($G1269))="omani",LOWER(TRIM($G1269))="oman",LOWER(TRIM($G1269))="om",LOWER(TRIM($G1269))="local"),1,0))</f>
        <v/>
      </c>
      <c r="R1269" s="38">
        <f>IF($C1269="",0,IF(OR(ISNUMBER(SEARCH("resign",$N1269)),ISNUMBER(SEARCH("terminat",$N1269)),ISNUMBER(SEARCH("inactive",$N1269)),ISNUMBER(SEARCH("vacan",$N1269)),ISNUMBER(SEARCH("deceased",$N1269)),ISNUMBER(SEARCH("separated",$N1269))),0,1))</f>
        <v/>
      </c>
      <c r="S1269">
        <f>IF(OR($R1269=0,NOT(ISNUMBER($I1269))),"",IFERROR(DATEDIF($I1269,DATE(FY,1,1),"y"),""))</f>
        <v/>
      </c>
      <c r="T1269">
        <f>IF(OR($R1269=0,NOT(ISNUMBER($J1269))),"",IFERROR(DATEDIF($J1269,DATE(FY,1,1),"y"),0))</f>
        <v/>
      </c>
      <c r="U1269" s="38">
        <f>IF(OR($R1269=0,NOT(ISNUMBER($I1269))),0,IF(YEAR($I1269)+IF($Q1269=1,RetAgeO,RetAgeE)=FY,MONTH($I1269),IF(YEAR($I1269)+IF($Q1269=1,RetAgeO,RetAgeE)&lt;FY,1,0)))</f>
        <v/>
      </c>
      <c r="V1269" s="38">
        <f>IF(OR($R1269=0,NOT(ISNUMBER($K1269))),0,IF(YEAR($K1269)=FY,MONTH($K1269),IF(YEAR($K1269)&lt;FY,1,0)))</f>
        <v/>
      </c>
      <c r="W1269" s="38">
        <f>IF($R1269=0,0,MIN(12,IF(AND(ISNUMBER($O1269),$O1269&gt;=1,$O1269&lt;=12),INT($O1269),12),IF(AND(RetireExit="Yes",$U1269&gt;0),$U1269,12),IF(AND(ContractExit="Yes",$V1269&gt;0),$V1269,12)))</f>
        <v/>
      </c>
      <c r="X1269" s="37">
        <f>IF(ISNUMBER($P1269),$P1269,IncPct)</f>
        <v/>
      </c>
      <c r="Y1269" s="39">
        <f>IF($W1269=0,0,MAX(0,MIN($W1269,IncMonth-1))+MAX(0,$W1269-IncMonth+1)*(1+$X1269))</f>
        <v/>
      </c>
      <c r="Z1269" s="40">
        <f>IF($C1269="",0,IFERROR(INDEX(Departments!$B$5:$B$54,MATCH($C1269,Departments!$A$5:$A$54,0)),0))</f>
        <v/>
      </c>
      <c r="AA1269" s="41">
        <f>N($L1269)*$Y1269</f>
        <v/>
      </c>
      <c r="AB1269" s="41">
        <f>N($M1269)*$Y1269</f>
        <v/>
      </c>
      <c r="AC1269" s="41">
        <f>$AA1269*$Z1269</f>
        <v/>
      </c>
      <c r="AD1269" s="41">
        <f>$AA1269*BonusMonths/12</f>
        <v/>
      </c>
      <c r="AE1269" s="41">
        <f>($AA1269+SI_Gross*$AB1269)*IF($Q1269=1,SI_O,SI_E)</f>
        <v/>
      </c>
      <c r="AF1269" s="41">
        <f>IF($Q1269=1,0,$AA1269*EOSB)</f>
        <v/>
      </c>
      <c r="AG1269" s="41">
        <f>$AN1269*$W1269</f>
        <v/>
      </c>
      <c r="AH1269" s="41">
        <f>SUM($AA1269:$AG1269)</f>
        <v/>
      </c>
      <c r="AI1269" s="41">
        <f>12*($AM1269+$AN1269)</f>
        <v/>
      </c>
      <c r="AJ1269" s="41">
        <f>$AM1269*((IncMonth-1)+(13-IncMonth)*(1+$X1269))+12*$AN1269</f>
        <v/>
      </c>
      <c r="AK1269" s="41">
        <f>IF($R1269=1,N($L1269)+N($M1269),0)</f>
        <v/>
      </c>
      <c r="AL1269">
        <f>IF($C1269="","",IF(N($L1269)&lt;=0,"Basic salary missing",IF(ISNA(MATCH($C1269,Departments!$A$5:$A$54,0)),"Department not on Departments sheet",IF(AND($I1269&lt;&gt;"",NOT(ISNUMBER($I1269))),"Date of birth is text, not a date",IF(AND($K1269&lt;&gt;"",NOT(ISNUMBER($K1269))),"Contract end is text, not a date","")))))</f>
        <v/>
      </c>
      <c r="AM1269" s="41">
        <f>IF($R1269=0,0,N($L1269)*(1+$Z1269+BonusMonths/12+IF($Q1269=1,0,EOSB))+N($M1269)+(N($L1269)+SI_Gross*N($M1269))*IF($Q1269=1,SI_O,SI_E))</f>
        <v/>
      </c>
      <c r="AN1269" s="41">
        <f>IF($R1269=0,0,(IF($Q1269=1,MedO,MedE+Ticket)+Training)/12)</f>
        <v/>
      </c>
    </row>
    <row r="1270">
      <c r="I1270" s="35" t="n"/>
      <c r="J1270" s="35" t="n"/>
      <c r="K1270" s="35" t="n"/>
      <c r="L1270" s="36" t="n"/>
      <c r="M1270" s="36" t="n"/>
      <c r="P1270" s="37" t="n"/>
      <c r="Q1270" s="38">
        <f>IF($C1270="",0,IF(OR(LOWER(TRIM($G1270))="omani",LOWER(TRIM($G1270))="oman",LOWER(TRIM($G1270))="om",LOWER(TRIM($G1270))="local"),1,0))</f>
        <v/>
      </c>
      <c r="R1270" s="38">
        <f>IF($C1270="",0,IF(OR(ISNUMBER(SEARCH("resign",$N1270)),ISNUMBER(SEARCH("terminat",$N1270)),ISNUMBER(SEARCH("inactive",$N1270)),ISNUMBER(SEARCH("vacan",$N1270)),ISNUMBER(SEARCH("deceased",$N1270)),ISNUMBER(SEARCH("separated",$N1270))),0,1))</f>
        <v/>
      </c>
      <c r="S1270">
        <f>IF(OR($R1270=0,NOT(ISNUMBER($I1270))),"",IFERROR(DATEDIF($I1270,DATE(FY,1,1),"y"),""))</f>
        <v/>
      </c>
      <c r="T1270">
        <f>IF(OR($R1270=0,NOT(ISNUMBER($J1270))),"",IFERROR(DATEDIF($J1270,DATE(FY,1,1),"y"),0))</f>
        <v/>
      </c>
      <c r="U1270" s="38">
        <f>IF(OR($R1270=0,NOT(ISNUMBER($I1270))),0,IF(YEAR($I1270)+IF($Q1270=1,RetAgeO,RetAgeE)=FY,MONTH($I1270),IF(YEAR($I1270)+IF($Q1270=1,RetAgeO,RetAgeE)&lt;FY,1,0)))</f>
        <v/>
      </c>
      <c r="V1270" s="38">
        <f>IF(OR($R1270=0,NOT(ISNUMBER($K1270))),0,IF(YEAR($K1270)=FY,MONTH($K1270),IF(YEAR($K1270)&lt;FY,1,0)))</f>
        <v/>
      </c>
      <c r="W1270" s="38">
        <f>IF($R1270=0,0,MIN(12,IF(AND(ISNUMBER($O1270),$O1270&gt;=1,$O1270&lt;=12),INT($O1270),12),IF(AND(RetireExit="Yes",$U1270&gt;0),$U1270,12),IF(AND(ContractExit="Yes",$V1270&gt;0),$V1270,12)))</f>
        <v/>
      </c>
      <c r="X1270" s="37">
        <f>IF(ISNUMBER($P1270),$P1270,IncPct)</f>
        <v/>
      </c>
      <c r="Y1270" s="39">
        <f>IF($W1270=0,0,MAX(0,MIN($W1270,IncMonth-1))+MAX(0,$W1270-IncMonth+1)*(1+$X1270))</f>
        <v/>
      </c>
      <c r="Z1270" s="40">
        <f>IF($C1270="",0,IFERROR(INDEX(Departments!$B$5:$B$54,MATCH($C1270,Departments!$A$5:$A$54,0)),0))</f>
        <v/>
      </c>
      <c r="AA1270" s="41">
        <f>N($L1270)*$Y1270</f>
        <v/>
      </c>
      <c r="AB1270" s="41">
        <f>N($M1270)*$Y1270</f>
        <v/>
      </c>
      <c r="AC1270" s="41">
        <f>$AA1270*$Z1270</f>
        <v/>
      </c>
      <c r="AD1270" s="41">
        <f>$AA1270*BonusMonths/12</f>
        <v/>
      </c>
      <c r="AE1270" s="41">
        <f>($AA1270+SI_Gross*$AB1270)*IF($Q1270=1,SI_O,SI_E)</f>
        <v/>
      </c>
      <c r="AF1270" s="41">
        <f>IF($Q1270=1,0,$AA1270*EOSB)</f>
        <v/>
      </c>
      <c r="AG1270" s="41">
        <f>$AN1270*$W1270</f>
        <v/>
      </c>
      <c r="AH1270" s="41">
        <f>SUM($AA1270:$AG1270)</f>
        <v/>
      </c>
      <c r="AI1270" s="41">
        <f>12*($AM1270+$AN1270)</f>
        <v/>
      </c>
      <c r="AJ1270" s="41">
        <f>$AM1270*((IncMonth-1)+(13-IncMonth)*(1+$X1270))+12*$AN1270</f>
        <v/>
      </c>
      <c r="AK1270" s="41">
        <f>IF($R1270=1,N($L1270)+N($M1270),0)</f>
        <v/>
      </c>
      <c r="AL1270">
        <f>IF($C1270="","",IF(N($L1270)&lt;=0,"Basic salary missing",IF(ISNA(MATCH($C1270,Departments!$A$5:$A$54,0)),"Department not on Departments sheet",IF(AND($I1270&lt;&gt;"",NOT(ISNUMBER($I1270))),"Date of birth is text, not a date",IF(AND($K1270&lt;&gt;"",NOT(ISNUMBER($K1270))),"Contract end is text, not a date","")))))</f>
        <v/>
      </c>
      <c r="AM1270" s="41">
        <f>IF($R1270=0,0,N($L1270)*(1+$Z1270+BonusMonths/12+IF($Q1270=1,0,EOSB))+N($M1270)+(N($L1270)+SI_Gross*N($M1270))*IF($Q1270=1,SI_O,SI_E))</f>
        <v/>
      </c>
      <c r="AN1270" s="41">
        <f>IF($R1270=0,0,(IF($Q1270=1,MedO,MedE+Ticket)+Training)/12)</f>
        <v/>
      </c>
    </row>
    <row r="1271">
      <c r="I1271" s="35" t="n"/>
      <c r="J1271" s="35" t="n"/>
      <c r="K1271" s="35" t="n"/>
      <c r="L1271" s="36" t="n"/>
      <c r="M1271" s="36" t="n"/>
      <c r="P1271" s="37" t="n"/>
      <c r="Q1271" s="38">
        <f>IF($C1271="",0,IF(OR(LOWER(TRIM($G1271))="omani",LOWER(TRIM($G1271))="oman",LOWER(TRIM($G1271))="om",LOWER(TRIM($G1271))="local"),1,0))</f>
        <v/>
      </c>
      <c r="R1271" s="38">
        <f>IF($C1271="",0,IF(OR(ISNUMBER(SEARCH("resign",$N1271)),ISNUMBER(SEARCH("terminat",$N1271)),ISNUMBER(SEARCH("inactive",$N1271)),ISNUMBER(SEARCH("vacan",$N1271)),ISNUMBER(SEARCH("deceased",$N1271)),ISNUMBER(SEARCH("separated",$N1271))),0,1))</f>
        <v/>
      </c>
      <c r="S1271">
        <f>IF(OR($R1271=0,NOT(ISNUMBER($I1271))),"",IFERROR(DATEDIF($I1271,DATE(FY,1,1),"y"),""))</f>
        <v/>
      </c>
      <c r="T1271">
        <f>IF(OR($R1271=0,NOT(ISNUMBER($J1271))),"",IFERROR(DATEDIF($J1271,DATE(FY,1,1),"y"),0))</f>
        <v/>
      </c>
      <c r="U1271" s="38">
        <f>IF(OR($R1271=0,NOT(ISNUMBER($I1271))),0,IF(YEAR($I1271)+IF($Q1271=1,RetAgeO,RetAgeE)=FY,MONTH($I1271),IF(YEAR($I1271)+IF($Q1271=1,RetAgeO,RetAgeE)&lt;FY,1,0)))</f>
        <v/>
      </c>
      <c r="V1271" s="38">
        <f>IF(OR($R1271=0,NOT(ISNUMBER($K1271))),0,IF(YEAR($K1271)=FY,MONTH($K1271),IF(YEAR($K1271)&lt;FY,1,0)))</f>
        <v/>
      </c>
      <c r="W1271" s="38">
        <f>IF($R1271=0,0,MIN(12,IF(AND(ISNUMBER($O1271),$O1271&gt;=1,$O1271&lt;=12),INT($O1271),12),IF(AND(RetireExit="Yes",$U1271&gt;0),$U1271,12),IF(AND(ContractExit="Yes",$V1271&gt;0),$V1271,12)))</f>
        <v/>
      </c>
      <c r="X1271" s="37">
        <f>IF(ISNUMBER($P1271),$P1271,IncPct)</f>
        <v/>
      </c>
      <c r="Y1271" s="39">
        <f>IF($W1271=0,0,MAX(0,MIN($W1271,IncMonth-1))+MAX(0,$W1271-IncMonth+1)*(1+$X1271))</f>
        <v/>
      </c>
      <c r="Z1271" s="40">
        <f>IF($C1271="",0,IFERROR(INDEX(Departments!$B$5:$B$54,MATCH($C1271,Departments!$A$5:$A$54,0)),0))</f>
        <v/>
      </c>
      <c r="AA1271" s="41">
        <f>N($L1271)*$Y1271</f>
        <v/>
      </c>
      <c r="AB1271" s="41">
        <f>N($M1271)*$Y1271</f>
        <v/>
      </c>
      <c r="AC1271" s="41">
        <f>$AA1271*$Z1271</f>
        <v/>
      </c>
      <c r="AD1271" s="41">
        <f>$AA1271*BonusMonths/12</f>
        <v/>
      </c>
      <c r="AE1271" s="41">
        <f>($AA1271+SI_Gross*$AB1271)*IF($Q1271=1,SI_O,SI_E)</f>
        <v/>
      </c>
      <c r="AF1271" s="41">
        <f>IF($Q1271=1,0,$AA1271*EOSB)</f>
        <v/>
      </c>
      <c r="AG1271" s="41">
        <f>$AN1271*$W1271</f>
        <v/>
      </c>
      <c r="AH1271" s="41">
        <f>SUM($AA1271:$AG1271)</f>
        <v/>
      </c>
      <c r="AI1271" s="41">
        <f>12*($AM1271+$AN1271)</f>
        <v/>
      </c>
      <c r="AJ1271" s="41">
        <f>$AM1271*((IncMonth-1)+(13-IncMonth)*(1+$X1271))+12*$AN1271</f>
        <v/>
      </c>
      <c r="AK1271" s="41">
        <f>IF($R1271=1,N($L1271)+N($M1271),0)</f>
        <v/>
      </c>
      <c r="AL1271">
        <f>IF($C1271="","",IF(N($L1271)&lt;=0,"Basic salary missing",IF(ISNA(MATCH($C1271,Departments!$A$5:$A$54,0)),"Department not on Departments sheet",IF(AND($I1271&lt;&gt;"",NOT(ISNUMBER($I1271))),"Date of birth is text, not a date",IF(AND($K1271&lt;&gt;"",NOT(ISNUMBER($K1271))),"Contract end is text, not a date","")))))</f>
        <v/>
      </c>
      <c r="AM1271" s="41">
        <f>IF($R1271=0,0,N($L1271)*(1+$Z1271+BonusMonths/12+IF($Q1271=1,0,EOSB))+N($M1271)+(N($L1271)+SI_Gross*N($M1271))*IF($Q1271=1,SI_O,SI_E))</f>
        <v/>
      </c>
      <c r="AN1271" s="41">
        <f>IF($R1271=0,0,(IF($Q1271=1,MedO,MedE+Ticket)+Training)/12)</f>
        <v/>
      </c>
    </row>
    <row r="1272">
      <c r="I1272" s="35" t="n"/>
      <c r="J1272" s="35" t="n"/>
      <c r="K1272" s="35" t="n"/>
      <c r="L1272" s="36" t="n"/>
      <c r="M1272" s="36" t="n"/>
      <c r="P1272" s="37" t="n"/>
      <c r="Q1272" s="38">
        <f>IF($C1272="",0,IF(OR(LOWER(TRIM($G1272))="omani",LOWER(TRIM($G1272))="oman",LOWER(TRIM($G1272))="om",LOWER(TRIM($G1272))="local"),1,0))</f>
        <v/>
      </c>
      <c r="R1272" s="38">
        <f>IF($C1272="",0,IF(OR(ISNUMBER(SEARCH("resign",$N1272)),ISNUMBER(SEARCH("terminat",$N1272)),ISNUMBER(SEARCH("inactive",$N1272)),ISNUMBER(SEARCH("vacan",$N1272)),ISNUMBER(SEARCH("deceased",$N1272)),ISNUMBER(SEARCH("separated",$N1272))),0,1))</f>
        <v/>
      </c>
      <c r="S1272">
        <f>IF(OR($R1272=0,NOT(ISNUMBER($I1272))),"",IFERROR(DATEDIF($I1272,DATE(FY,1,1),"y"),""))</f>
        <v/>
      </c>
      <c r="T1272">
        <f>IF(OR($R1272=0,NOT(ISNUMBER($J1272))),"",IFERROR(DATEDIF($J1272,DATE(FY,1,1),"y"),0))</f>
        <v/>
      </c>
      <c r="U1272" s="38">
        <f>IF(OR($R1272=0,NOT(ISNUMBER($I1272))),0,IF(YEAR($I1272)+IF($Q1272=1,RetAgeO,RetAgeE)=FY,MONTH($I1272),IF(YEAR($I1272)+IF($Q1272=1,RetAgeO,RetAgeE)&lt;FY,1,0)))</f>
        <v/>
      </c>
      <c r="V1272" s="38">
        <f>IF(OR($R1272=0,NOT(ISNUMBER($K1272))),0,IF(YEAR($K1272)=FY,MONTH($K1272),IF(YEAR($K1272)&lt;FY,1,0)))</f>
        <v/>
      </c>
      <c r="W1272" s="38">
        <f>IF($R1272=0,0,MIN(12,IF(AND(ISNUMBER($O1272),$O1272&gt;=1,$O1272&lt;=12),INT($O1272),12),IF(AND(RetireExit="Yes",$U1272&gt;0),$U1272,12),IF(AND(ContractExit="Yes",$V1272&gt;0),$V1272,12)))</f>
        <v/>
      </c>
      <c r="X1272" s="37">
        <f>IF(ISNUMBER($P1272),$P1272,IncPct)</f>
        <v/>
      </c>
      <c r="Y1272" s="39">
        <f>IF($W1272=0,0,MAX(0,MIN($W1272,IncMonth-1))+MAX(0,$W1272-IncMonth+1)*(1+$X1272))</f>
        <v/>
      </c>
      <c r="Z1272" s="40">
        <f>IF($C1272="",0,IFERROR(INDEX(Departments!$B$5:$B$54,MATCH($C1272,Departments!$A$5:$A$54,0)),0))</f>
        <v/>
      </c>
      <c r="AA1272" s="41">
        <f>N($L1272)*$Y1272</f>
        <v/>
      </c>
      <c r="AB1272" s="41">
        <f>N($M1272)*$Y1272</f>
        <v/>
      </c>
      <c r="AC1272" s="41">
        <f>$AA1272*$Z1272</f>
        <v/>
      </c>
      <c r="AD1272" s="41">
        <f>$AA1272*BonusMonths/12</f>
        <v/>
      </c>
      <c r="AE1272" s="41">
        <f>($AA1272+SI_Gross*$AB1272)*IF($Q1272=1,SI_O,SI_E)</f>
        <v/>
      </c>
      <c r="AF1272" s="41">
        <f>IF($Q1272=1,0,$AA1272*EOSB)</f>
        <v/>
      </c>
      <c r="AG1272" s="41">
        <f>$AN1272*$W1272</f>
        <v/>
      </c>
      <c r="AH1272" s="41">
        <f>SUM($AA1272:$AG1272)</f>
        <v/>
      </c>
      <c r="AI1272" s="41">
        <f>12*($AM1272+$AN1272)</f>
        <v/>
      </c>
      <c r="AJ1272" s="41">
        <f>$AM1272*((IncMonth-1)+(13-IncMonth)*(1+$X1272))+12*$AN1272</f>
        <v/>
      </c>
      <c r="AK1272" s="41">
        <f>IF($R1272=1,N($L1272)+N($M1272),0)</f>
        <v/>
      </c>
      <c r="AL1272">
        <f>IF($C1272="","",IF(N($L1272)&lt;=0,"Basic salary missing",IF(ISNA(MATCH($C1272,Departments!$A$5:$A$54,0)),"Department not on Departments sheet",IF(AND($I1272&lt;&gt;"",NOT(ISNUMBER($I1272))),"Date of birth is text, not a date",IF(AND($K1272&lt;&gt;"",NOT(ISNUMBER($K1272))),"Contract end is text, not a date","")))))</f>
        <v/>
      </c>
      <c r="AM1272" s="41">
        <f>IF($R1272=0,0,N($L1272)*(1+$Z1272+BonusMonths/12+IF($Q1272=1,0,EOSB))+N($M1272)+(N($L1272)+SI_Gross*N($M1272))*IF($Q1272=1,SI_O,SI_E))</f>
        <v/>
      </c>
      <c r="AN1272" s="41">
        <f>IF($R1272=0,0,(IF($Q1272=1,MedO,MedE+Ticket)+Training)/12)</f>
        <v/>
      </c>
    </row>
    <row r="1273">
      <c r="I1273" s="35" t="n"/>
      <c r="J1273" s="35" t="n"/>
      <c r="K1273" s="35" t="n"/>
      <c r="L1273" s="36" t="n"/>
      <c r="M1273" s="36" t="n"/>
      <c r="P1273" s="37" t="n"/>
      <c r="Q1273" s="38">
        <f>IF($C1273="",0,IF(OR(LOWER(TRIM($G1273))="omani",LOWER(TRIM($G1273))="oman",LOWER(TRIM($G1273))="om",LOWER(TRIM($G1273))="local"),1,0))</f>
        <v/>
      </c>
      <c r="R1273" s="38">
        <f>IF($C1273="",0,IF(OR(ISNUMBER(SEARCH("resign",$N1273)),ISNUMBER(SEARCH("terminat",$N1273)),ISNUMBER(SEARCH("inactive",$N1273)),ISNUMBER(SEARCH("vacan",$N1273)),ISNUMBER(SEARCH("deceased",$N1273)),ISNUMBER(SEARCH("separated",$N1273))),0,1))</f>
        <v/>
      </c>
      <c r="S1273">
        <f>IF(OR($R1273=0,NOT(ISNUMBER($I1273))),"",IFERROR(DATEDIF($I1273,DATE(FY,1,1),"y"),""))</f>
        <v/>
      </c>
      <c r="T1273">
        <f>IF(OR($R1273=0,NOT(ISNUMBER($J1273))),"",IFERROR(DATEDIF($J1273,DATE(FY,1,1),"y"),0))</f>
        <v/>
      </c>
      <c r="U1273" s="38">
        <f>IF(OR($R1273=0,NOT(ISNUMBER($I1273))),0,IF(YEAR($I1273)+IF($Q1273=1,RetAgeO,RetAgeE)=FY,MONTH($I1273),IF(YEAR($I1273)+IF($Q1273=1,RetAgeO,RetAgeE)&lt;FY,1,0)))</f>
        <v/>
      </c>
      <c r="V1273" s="38">
        <f>IF(OR($R1273=0,NOT(ISNUMBER($K1273))),0,IF(YEAR($K1273)=FY,MONTH($K1273),IF(YEAR($K1273)&lt;FY,1,0)))</f>
        <v/>
      </c>
      <c r="W1273" s="38">
        <f>IF($R1273=0,0,MIN(12,IF(AND(ISNUMBER($O1273),$O1273&gt;=1,$O1273&lt;=12),INT($O1273),12),IF(AND(RetireExit="Yes",$U1273&gt;0),$U1273,12),IF(AND(ContractExit="Yes",$V1273&gt;0),$V1273,12)))</f>
        <v/>
      </c>
      <c r="X1273" s="37">
        <f>IF(ISNUMBER($P1273),$P1273,IncPct)</f>
        <v/>
      </c>
      <c r="Y1273" s="39">
        <f>IF($W1273=0,0,MAX(0,MIN($W1273,IncMonth-1))+MAX(0,$W1273-IncMonth+1)*(1+$X1273))</f>
        <v/>
      </c>
      <c r="Z1273" s="40">
        <f>IF($C1273="",0,IFERROR(INDEX(Departments!$B$5:$B$54,MATCH($C1273,Departments!$A$5:$A$54,0)),0))</f>
        <v/>
      </c>
      <c r="AA1273" s="41">
        <f>N($L1273)*$Y1273</f>
        <v/>
      </c>
      <c r="AB1273" s="41">
        <f>N($M1273)*$Y1273</f>
        <v/>
      </c>
      <c r="AC1273" s="41">
        <f>$AA1273*$Z1273</f>
        <v/>
      </c>
      <c r="AD1273" s="41">
        <f>$AA1273*BonusMonths/12</f>
        <v/>
      </c>
      <c r="AE1273" s="41">
        <f>($AA1273+SI_Gross*$AB1273)*IF($Q1273=1,SI_O,SI_E)</f>
        <v/>
      </c>
      <c r="AF1273" s="41">
        <f>IF($Q1273=1,0,$AA1273*EOSB)</f>
        <v/>
      </c>
      <c r="AG1273" s="41">
        <f>$AN1273*$W1273</f>
        <v/>
      </c>
      <c r="AH1273" s="41">
        <f>SUM($AA1273:$AG1273)</f>
        <v/>
      </c>
      <c r="AI1273" s="41">
        <f>12*($AM1273+$AN1273)</f>
        <v/>
      </c>
      <c r="AJ1273" s="41">
        <f>$AM1273*((IncMonth-1)+(13-IncMonth)*(1+$X1273))+12*$AN1273</f>
        <v/>
      </c>
      <c r="AK1273" s="41">
        <f>IF($R1273=1,N($L1273)+N($M1273),0)</f>
        <v/>
      </c>
      <c r="AL1273">
        <f>IF($C1273="","",IF(N($L1273)&lt;=0,"Basic salary missing",IF(ISNA(MATCH($C1273,Departments!$A$5:$A$54,0)),"Department not on Departments sheet",IF(AND($I1273&lt;&gt;"",NOT(ISNUMBER($I1273))),"Date of birth is text, not a date",IF(AND($K1273&lt;&gt;"",NOT(ISNUMBER($K1273))),"Contract end is text, not a date","")))))</f>
        <v/>
      </c>
      <c r="AM1273" s="41">
        <f>IF($R1273=0,0,N($L1273)*(1+$Z1273+BonusMonths/12+IF($Q1273=1,0,EOSB))+N($M1273)+(N($L1273)+SI_Gross*N($M1273))*IF($Q1273=1,SI_O,SI_E))</f>
        <v/>
      </c>
      <c r="AN1273" s="41">
        <f>IF($R1273=0,0,(IF($Q1273=1,MedO,MedE+Ticket)+Training)/12)</f>
        <v/>
      </c>
    </row>
    <row r="1274">
      <c r="I1274" s="35" t="n"/>
      <c r="J1274" s="35" t="n"/>
      <c r="K1274" s="35" t="n"/>
      <c r="L1274" s="36" t="n"/>
      <c r="M1274" s="36" t="n"/>
      <c r="P1274" s="37" t="n"/>
      <c r="Q1274" s="38">
        <f>IF($C1274="",0,IF(OR(LOWER(TRIM($G1274))="omani",LOWER(TRIM($G1274))="oman",LOWER(TRIM($G1274))="om",LOWER(TRIM($G1274))="local"),1,0))</f>
        <v/>
      </c>
      <c r="R1274" s="38">
        <f>IF($C1274="",0,IF(OR(ISNUMBER(SEARCH("resign",$N1274)),ISNUMBER(SEARCH("terminat",$N1274)),ISNUMBER(SEARCH("inactive",$N1274)),ISNUMBER(SEARCH("vacan",$N1274)),ISNUMBER(SEARCH("deceased",$N1274)),ISNUMBER(SEARCH("separated",$N1274))),0,1))</f>
        <v/>
      </c>
      <c r="S1274">
        <f>IF(OR($R1274=0,NOT(ISNUMBER($I1274))),"",IFERROR(DATEDIF($I1274,DATE(FY,1,1),"y"),""))</f>
        <v/>
      </c>
      <c r="T1274">
        <f>IF(OR($R1274=0,NOT(ISNUMBER($J1274))),"",IFERROR(DATEDIF($J1274,DATE(FY,1,1),"y"),0))</f>
        <v/>
      </c>
      <c r="U1274" s="38">
        <f>IF(OR($R1274=0,NOT(ISNUMBER($I1274))),0,IF(YEAR($I1274)+IF($Q1274=1,RetAgeO,RetAgeE)=FY,MONTH($I1274),IF(YEAR($I1274)+IF($Q1274=1,RetAgeO,RetAgeE)&lt;FY,1,0)))</f>
        <v/>
      </c>
      <c r="V1274" s="38">
        <f>IF(OR($R1274=0,NOT(ISNUMBER($K1274))),0,IF(YEAR($K1274)=FY,MONTH($K1274),IF(YEAR($K1274)&lt;FY,1,0)))</f>
        <v/>
      </c>
      <c r="W1274" s="38">
        <f>IF($R1274=0,0,MIN(12,IF(AND(ISNUMBER($O1274),$O1274&gt;=1,$O1274&lt;=12),INT($O1274),12),IF(AND(RetireExit="Yes",$U1274&gt;0),$U1274,12),IF(AND(ContractExit="Yes",$V1274&gt;0),$V1274,12)))</f>
        <v/>
      </c>
      <c r="X1274" s="37">
        <f>IF(ISNUMBER($P1274),$P1274,IncPct)</f>
        <v/>
      </c>
      <c r="Y1274" s="39">
        <f>IF($W1274=0,0,MAX(0,MIN($W1274,IncMonth-1))+MAX(0,$W1274-IncMonth+1)*(1+$X1274))</f>
        <v/>
      </c>
      <c r="Z1274" s="40">
        <f>IF($C1274="",0,IFERROR(INDEX(Departments!$B$5:$B$54,MATCH($C1274,Departments!$A$5:$A$54,0)),0))</f>
        <v/>
      </c>
      <c r="AA1274" s="41">
        <f>N($L1274)*$Y1274</f>
        <v/>
      </c>
      <c r="AB1274" s="41">
        <f>N($M1274)*$Y1274</f>
        <v/>
      </c>
      <c r="AC1274" s="41">
        <f>$AA1274*$Z1274</f>
        <v/>
      </c>
      <c r="AD1274" s="41">
        <f>$AA1274*BonusMonths/12</f>
        <v/>
      </c>
      <c r="AE1274" s="41">
        <f>($AA1274+SI_Gross*$AB1274)*IF($Q1274=1,SI_O,SI_E)</f>
        <v/>
      </c>
      <c r="AF1274" s="41">
        <f>IF($Q1274=1,0,$AA1274*EOSB)</f>
        <v/>
      </c>
      <c r="AG1274" s="41">
        <f>$AN1274*$W1274</f>
        <v/>
      </c>
      <c r="AH1274" s="41">
        <f>SUM($AA1274:$AG1274)</f>
        <v/>
      </c>
      <c r="AI1274" s="41">
        <f>12*($AM1274+$AN1274)</f>
        <v/>
      </c>
      <c r="AJ1274" s="41">
        <f>$AM1274*((IncMonth-1)+(13-IncMonth)*(1+$X1274))+12*$AN1274</f>
        <v/>
      </c>
      <c r="AK1274" s="41">
        <f>IF($R1274=1,N($L1274)+N($M1274),0)</f>
        <v/>
      </c>
      <c r="AL1274">
        <f>IF($C1274="","",IF(N($L1274)&lt;=0,"Basic salary missing",IF(ISNA(MATCH($C1274,Departments!$A$5:$A$54,0)),"Department not on Departments sheet",IF(AND($I1274&lt;&gt;"",NOT(ISNUMBER($I1274))),"Date of birth is text, not a date",IF(AND($K1274&lt;&gt;"",NOT(ISNUMBER($K1274))),"Contract end is text, not a date","")))))</f>
        <v/>
      </c>
      <c r="AM1274" s="41">
        <f>IF($R1274=0,0,N($L1274)*(1+$Z1274+BonusMonths/12+IF($Q1274=1,0,EOSB))+N($M1274)+(N($L1274)+SI_Gross*N($M1274))*IF($Q1274=1,SI_O,SI_E))</f>
        <v/>
      </c>
      <c r="AN1274" s="41">
        <f>IF($R1274=0,0,(IF($Q1274=1,MedO,MedE+Ticket)+Training)/12)</f>
        <v/>
      </c>
    </row>
    <row r="1275">
      <c r="I1275" s="35" t="n"/>
      <c r="J1275" s="35" t="n"/>
      <c r="K1275" s="35" t="n"/>
      <c r="L1275" s="36" t="n"/>
      <c r="M1275" s="36" t="n"/>
      <c r="P1275" s="37" t="n"/>
      <c r="Q1275" s="38">
        <f>IF($C1275="",0,IF(OR(LOWER(TRIM($G1275))="omani",LOWER(TRIM($G1275))="oman",LOWER(TRIM($G1275))="om",LOWER(TRIM($G1275))="local"),1,0))</f>
        <v/>
      </c>
      <c r="R1275" s="38">
        <f>IF($C1275="",0,IF(OR(ISNUMBER(SEARCH("resign",$N1275)),ISNUMBER(SEARCH("terminat",$N1275)),ISNUMBER(SEARCH("inactive",$N1275)),ISNUMBER(SEARCH("vacan",$N1275)),ISNUMBER(SEARCH("deceased",$N1275)),ISNUMBER(SEARCH("separated",$N1275))),0,1))</f>
        <v/>
      </c>
      <c r="S1275">
        <f>IF(OR($R1275=0,NOT(ISNUMBER($I1275))),"",IFERROR(DATEDIF($I1275,DATE(FY,1,1),"y"),""))</f>
        <v/>
      </c>
      <c r="T1275">
        <f>IF(OR($R1275=0,NOT(ISNUMBER($J1275))),"",IFERROR(DATEDIF($J1275,DATE(FY,1,1),"y"),0))</f>
        <v/>
      </c>
      <c r="U1275" s="38">
        <f>IF(OR($R1275=0,NOT(ISNUMBER($I1275))),0,IF(YEAR($I1275)+IF($Q1275=1,RetAgeO,RetAgeE)=FY,MONTH($I1275),IF(YEAR($I1275)+IF($Q1275=1,RetAgeO,RetAgeE)&lt;FY,1,0)))</f>
        <v/>
      </c>
      <c r="V1275" s="38">
        <f>IF(OR($R1275=0,NOT(ISNUMBER($K1275))),0,IF(YEAR($K1275)=FY,MONTH($K1275),IF(YEAR($K1275)&lt;FY,1,0)))</f>
        <v/>
      </c>
      <c r="W1275" s="38">
        <f>IF($R1275=0,0,MIN(12,IF(AND(ISNUMBER($O1275),$O1275&gt;=1,$O1275&lt;=12),INT($O1275),12),IF(AND(RetireExit="Yes",$U1275&gt;0),$U1275,12),IF(AND(ContractExit="Yes",$V1275&gt;0),$V1275,12)))</f>
        <v/>
      </c>
      <c r="X1275" s="37">
        <f>IF(ISNUMBER($P1275),$P1275,IncPct)</f>
        <v/>
      </c>
      <c r="Y1275" s="39">
        <f>IF($W1275=0,0,MAX(0,MIN($W1275,IncMonth-1))+MAX(0,$W1275-IncMonth+1)*(1+$X1275))</f>
        <v/>
      </c>
      <c r="Z1275" s="40">
        <f>IF($C1275="",0,IFERROR(INDEX(Departments!$B$5:$B$54,MATCH($C1275,Departments!$A$5:$A$54,0)),0))</f>
        <v/>
      </c>
      <c r="AA1275" s="41">
        <f>N($L1275)*$Y1275</f>
        <v/>
      </c>
      <c r="AB1275" s="41">
        <f>N($M1275)*$Y1275</f>
        <v/>
      </c>
      <c r="AC1275" s="41">
        <f>$AA1275*$Z1275</f>
        <v/>
      </c>
      <c r="AD1275" s="41">
        <f>$AA1275*BonusMonths/12</f>
        <v/>
      </c>
      <c r="AE1275" s="41">
        <f>($AA1275+SI_Gross*$AB1275)*IF($Q1275=1,SI_O,SI_E)</f>
        <v/>
      </c>
      <c r="AF1275" s="41">
        <f>IF($Q1275=1,0,$AA1275*EOSB)</f>
        <v/>
      </c>
      <c r="AG1275" s="41">
        <f>$AN1275*$W1275</f>
        <v/>
      </c>
      <c r="AH1275" s="41">
        <f>SUM($AA1275:$AG1275)</f>
        <v/>
      </c>
      <c r="AI1275" s="41">
        <f>12*($AM1275+$AN1275)</f>
        <v/>
      </c>
      <c r="AJ1275" s="41">
        <f>$AM1275*((IncMonth-1)+(13-IncMonth)*(1+$X1275))+12*$AN1275</f>
        <v/>
      </c>
      <c r="AK1275" s="41">
        <f>IF($R1275=1,N($L1275)+N($M1275),0)</f>
        <v/>
      </c>
      <c r="AL1275">
        <f>IF($C1275="","",IF(N($L1275)&lt;=0,"Basic salary missing",IF(ISNA(MATCH($C1275,Departments!$A$5:$A$54,0)),"Department not on Departments sheet",IF(AND($I1275&lt;&gt;"",NOT(ISNUMBER($I1275))),"Date of birth is text, not a date",IF(AND($K1275&lt;&gt;"",NOT(ISNUMBER($K1275))),"Contract end is text, not a date","")))))</f>
        <v/>
      </c>
      <c r="AM1275" s="41">
        <f>IF($R1275=0,0,N($L1275)*(1+$Z1275+BonusMonths/12+IF($Q1275=1,0,EOSB))+N($M1275)+(N($L1275)+SI_Gross*N($M1275))*IF($Q1275=1,SI_O,SI_E))</f>
        <v/>
      </c>
      <c r="AN1275" s="41">
        <f>IF($R1275=0,0,(IF($Q1275=1,MedO,MedE+Ticket)+Training)/12)</f>
        <v/>
      </c>
    </row>
    <row r="1276">
      <c r="I1276" s="35" t="n"/>
      <c r="J1276" s="35" t="n"/>
      <c r="K1276" s="35" t="n"/>
      <c r="L1276" s="36" t="n"/>
      <c r="M1276" s="36" t="n"/>
      <c r="P1276" s="37" t="n"/>
      <c r="Q1276" s="38">
        <f>IF($C1276="",0,IF(OR(LOWER(TRIM($G1276))="omani",LOWER(TRIM($G1276))="oman",LOWER(TRIM($G1276))="om",LOWER(TRIM($G1276))="local"),1,0))</f>
        <v/>
      </c>
      <c r="R1276" s="38">
        <f>IF($C1276="",0,IF(OR(ISNUMBER(SEARCH("resign",$N1276)),ISNUMBER(SEARCH("terminat",$N1276)),ISNUMBER(SEARCH("inactive",$N1276)),ISNUMBER(SEARCH("vacan",$N1276)),ISNUMBER(SEARCH("deceased",$N1276)),ISNUMBER(SEARCH("separated",$N1276))),0,1))</f>
        <v/>
      </c>
      <c r="S1276">
        <f>IF(OR($R1276=0,NOT(ISNUMBER($I1276))),"",IFERROR(DATEDIF($I1276,DATE(FY,1,1),"y"),""))</f>
        <v/>
      </c>
      <c r="T1276">
        <f>IF(OR($R1276=0,NOT(ISNUMBER($J1276))),"",IFERROR(DATEDIF($J1276,DATE(FY,1,1),"y"),0))</f>
        <v/>
      </c>
      <c r="U1276" s="38">
        <f>IF(OR($R1276=0,NOT(ISNUMBER($I1276))),0,IF(YEAR($I1276)+IF($Q1276=1,RetAgeO,RetAgeE)=FY,MONTH($I1276),IF(YEAR($I1276)+IF($Q1276=1,RetAgeO,RetAgeE)&lt;FY,1,0)))</f>
        <v/>
      </c>
      <c r="V1276" s="38">
        <f>IF(OR($R1276=0,NOT(ISNUMBER($K1276))),0,IF(YEAR($K1276)=FY,MONTH($K1276),IF(YEAR($K1276)&lt;FY,1,0)))</f>
        <v/>
      </c>
      <c r="W1276" s="38">
        <f>IF($R1276=0,0,MIN(12,IF(AND(ISNUMBER($O1276),$O1276&gt;=1,$O1276&lt;=12),INT($O1276),12),IF(AND(RetireExit="Yes",$U1276&gt;0),$U1276,12),IF(AND(ContractExit="Yes",$V1276&gt;0),$V1276,12)))</f>
        <v/>
      </c>
      <c r="X1276" s="37">
        <f>IF(ISNUMBER($P1276),$P1276,IncPct)</f>
        <v/>
      </c>
      <c r="Y1276" s="39">
        <f>IF($W1276=0,0,MAX(0,MIN($W1276,IncMonth-1))+MAX(0,$W1276-IncMonth+1)*(1+$X1276))</f>
        <v/>
      </c>
      <c r="Z1276" s="40">
        <f>IF($C1276="",0,IFERROR(INDEX(Departments!$B$5:$B$54,MATCH($C1276,Departments!$A$5:$A$54,0)),0))</f>
        <v/>
      </c>
      <c r="AA1276" s="41">
        <f>N($L1276)*$Y1276</f>
        <v/>
      </c>
      <c r="AB1276" s="41">
        <f>N($M1276)*$Y1276</f>
        <v/>
      </c>
      <c r="AC1276" s="41">
        <f>$AA1276*$Z1276</f>
        <v/>
      </c>
      <c r="AD1276" s="41">
        <f>$AA1276*BonusMonths/12</f>
        <v/>
      </c>
      <c r="AE1276" s="41">
        <f>($AA1276+SI_Gross*$AB1276)*IF($Q1276=1,SI_O,SI_E)</f>
        <v/>
      </c>
      <c r="AF1276" s="41">
        <f>IF($Q1276=1,0,$AA1276*EOSB)</f>
        <v/>
      </c>
      <c r="AG1276" s="41">
        <f>$AN1276*$W1276</f>
        <v/>
      </c>
      <c r="AH1276" s="41">
        <f>SUM($AA1276:$AG1276)</f>
        <v/>
      </c>
      <c r="AI1276" s="41">
        <f>12*($AM1276+$AN1276)</f>
        <v/>
      </c>
      <c r="AJ1276" s="41">
        <f>$AM1276*((IncMonth-1)+(13-IncMonth)*(1+$X1276))+12*$AN1276</f>
        <v/>
      </c>
      <c r="AK1276" s="41">
        <f>IF($R1276=1,N($L1276)+N($M1276),0)</f>
        <v/>
      </c>
      <c r="AL1276">
        <f>IF($C1276="","",IF(N($L1276)&lt;=0,"Basic salary missing",IF(ISNA(MATCH($C1276,Departments!$A$5:$A$54,0)),"Department not on Departments sheet",IF(AND($I1276&lt;&gt;"",NOT(ISNUMBER($I1276))),"Date of birth is text, not a date",IF(AND($K1276&lt;&gt;"",NOT(ISNUMBER($K1276))),"Contract end is text, not a date","")))))</f>
        <v/>
      </c>
      <c r="AM1276" s="41">
        <f>IF($R1276=0,0,N($L1276)*(1+$Z1276+BonusMonths/12+IF($Q1276=1,0,EOSB))+N($M1276)+(N($L1276)+SI_Gross*N($M1276))*IF($Q1276=1,SI_O,SI_E))</f>
        <v/>
      </c>
      <c r="AN1276" s="41">
        <f>IF($R1276=0,0,(IF($Q1276=1,MedO,MedE+Ticket)+Training)/12)</f>
        <v/>
      </c>
    </row>
    <row r="1277">
      <c r="I1277" s="35" t="n"/>
      <c r="J1277" s="35" t="n"/>
      <c r="K1277" s="35" t="n"/>
      <c r="L1277" s="36" t="n"/>
      <c r="M1277" s="36" t="n"/>
      <c r="P1277" s="37" t="n"/>
      <c r="Q1277" s="38">
        <f>IF($C1277="",0,IF(OR(LOWER(TRIM($G1277))="omani",LOWER(TRIM($G1277))="oman",LOWER(TRIM($G1277))="om",LOWER(TRIM($G1277))="local"),1,0))</f>
        <v/>
      </c>
      <c r="R1277" s="38">
        <f>IF($C1277="",0,IF(OR(ISNUMBER(SEARCH("resign",$N1277)),ISNUMBER(SEARCH("terminat",$N1277)),ISNUMBER(SEARCH("inactive",$N1277)),ISNUMBER(SEARCH("vacan",$N1277)),ISNUMBER(SEARCH("deceased",$N1277)),ISNUMBER(SEARCH("separated",$N1277))),0,1))</f>
        <v/>
      </c>
      <c r="S1277">
        <f>IF(OR($R1277=0,NOT(ISNUMBER($I1277))),"",IFERROR(DATEDIF($I1277,DATE(FY,1,1),"y"),""))</f>
        <v/>
      </c>
      <c r="T1277">
        <f>IF(OR($R1277=0,NOT(ISNUMBER($J1277))),"",IFERROR(DATEDIF($J1277,DATE(FY,1,1),"y"),0))</f>
        <v/>
      </c>
      <c r="U1277" s="38">
        <f>IF(OR($R1277=0,NOT(ISNUMBER($I1277))),0,IF(YEAR($I1277)+IF($Q1277=1,RetAgeO,RetAgeE)=FY,MONTH($I1277),IF(YEAR($I1277)+IF($Q1277=1,RetAgeO,RetAgeE)&lt;FY,1,0)))</f>
        <v/>
      </c>
      <c r="V1277" s="38">
        <f>IF(OR($R1277=0,NOT(ISNUMBER($K1277))),0,IF(YEAR($K1277)=FY,MONTH($K1277),IF(YEAR($K1277)&lt;FY,1,0)))</f>
        <v/>
      </c>
      <c r="W1277" s="38">
        <f>IF($R1277=0,0,MIN(12,IF(AND(ISNUMBER($O1277),$O1277&gt;=1,$O1277&lt;=12),INT($O1277),12),IF(AND(RetireExit="Yes",$U1277&gt;0),$U1277,12),IF(AND(ContractExit="Yes",$V1277&gt;0),$V1277,12)))</f>
        <v/>
      </c>
      <c r="X1277" s="37">
        <f>IF(ISNUMBER($P1277),$P1277,IncPct)</f>
        <v/>
      </c>
      <c r="Y1277" s="39">
        <f>IF($W1277=0,0,MAX(0,MIN($W1277,IncMonth-1))+MAX(0,$W1277-IncMonth+1)*(1+$X1277))</f>
        <v/>
      </c>
      <c r="Z1277" s="40">
        <f>IF($C1277="",0,IFERROR(INDEX(Departments!$B$5:$B$54,MATCH($C1277,Departments!$A$5:$A$54,0)),0))</f>
        <v/>
      </c>
      <c r="AA1277" s="41">
        <f>N($L1277)*$Y1277</f>
        <v/>
      </c>
      <c r="AB1277" s="41">
        <f>N($M1277)*$Y1277</f>
        <v/>
      </c>
      <c r="AC1277" s="41">
        <f>$AA1277*$Z1277</f>
        <v/>
      </c>
      <c r="AD1277" s="41">
        <f>$AA1277*BonusMonths/12</f>
        <v/>
      </c>
      <c r="AE1277" s="41">
        <f>($AA1277+SI_Gross*$AB1277)*IF($Q1277=1,SI_O,SI_E)</f>
        <v/>
      </c>
      <c r="AF1277" s="41">
        <f>IF($Q1277=1,0,$AA1277*EOSB)</f>
        <v/>
      </c>
      <c r="AG1277" s="41">
        <f>$AN1277*$W1277</f>
        <v/>
      </c>
      <c r="AH1277" s="41">
        <f>SUM($AA1277:$AG1277)</f>
        <v/>
      </c>
      <c r="AI1277" s="41">
        <f>12*($AM1277+$AN1277)</f>
        <v/>
      </c>
      <c r="AJ1277" s="41">
        <f>$AM1277*((IncMonth-1)+(13-IncMonth)*(1+$X1277))+12*$AN1277</f>
        <v/>
      </c>
      <c r="AK1277" s="41">
        <f>IF($R1277=1,N($L1277)+N($M1277),0)</f>
        <v/>
      </c>
      <c r="AL1277">
        <f>IF($C1277="","",IF(N($L1277)&lt;=0,"Basic salary missing",IF(ISNA(MATCH($C1277,Departments!$A$5:$A$54,0)),"Department not on Departments sheet",IF(AND($I1277&lt;&gt;"",NOT(ISNUMBER($I1277))),"Date of birth is text, not a date",IF(AND($K1277&lt;&gt;"",NOT(ISNUMBER($K1277))),"Contract end is text, not a date","")))))</f>
        <v/>
      </c>
      <c r="AM1277" s="41">
        <f>IF($R1277=0,0,N($L1277)*(1+$Z1277+BonusMonths/12+IF($Q1277=1,0,EOSB))+N($M1277)+(N($L1277)+SI_Gross*N($M1277))*IF($Q1277=1,SI_O,SI_E))</f>
        <v/>
      </c>
      <c r="AN1277" s="41">
        <f>IF($R1277=0,0,(IF($Q1277=1,MedO,MedE+Ticket)+Training)/12)</f>
        <v/>
      </c>
    </row>
    <row r="1278">
      <c r="I1278" s="35" t="n"/>
      <c r="J1278" s="35" t="n"/>
      <c r="K1278" s="35" t="n"/>
      <c r="L1278" s="36" t="n"/>
      <c r="M1278" s="36" t="n"/>
      <c r="P1278" s="37" t="n"/>
      <c r="Q1278" s="38">
        <f>IF($C1278="",0,IF(OR(LOWER(TRIM($G1278))="omani",LOWER(TRIM($G1278))="oman",LOWER(TRIM($G1278))="om",LOWER(TRIM($G1278))="local"),1,0))</f>
        <v/>
      </c>
      <c r="R1278" s="38">
        <f>IF($C1278="",0,IF(OR(ISNUMBER(SEARCH("resign",$N1278)),ISNUMBER(SEARCH("terminat",$N1278)),ISNUMBER(SEARCH("inactive",$N1278)),ISNUMBER(SEARCH("vacan",$N1278)),ISNUMBER(SEARCH("deceased",$N1278)),ISNUMBER(SEARCH("separated",$N1278))),0,1))</f>
        <v/>
      </c>
      <c r="S1278">
        <f>IF(OR($R1278=0,NOT(ISNUMBER($I1278))),"",IFERROR(DATEDIF($I1278,DATE(FY,1,1),"y"),""))</f>
        <v/>
      </c>
      <c r="T1278">
        <f>IF(OR($R1278=0,NOT(ISNUMBER($J1278))),"",IFERROR(DATEDIF($J1278,DATE(FY,1,1),"y"),0))</f>
        <v/>
      </c>
      <c r="U1278" s="38">
        <f>IF(OR($R1278=0,NOT(ISNUMBER($I1278))),0,IF(YEAR($I1278)+IF($Q1278=1,RetAgeO,RetAgeE)=FY,MONTH($I1278),IF(YEAR($I1278)+IF($Q1278=1,RetAgeO,RetAgeE)&lt;FY,1,0)))</f>
        <v/>
      </c>
      <c r="V1278" s="38">
        <f>IF(OR($R1278=0,NOT(ISNUMBER($K1278))),0,IF(YEAR($K1278)=FY,MONTH($K1278),IF(YEAR($K1278)&lt;FY,1,0)))</f>
        <v/>
      </c>
      <c r="W1278" s="38">
        <f>IF($R1278=0,0,MIN(12,IF(AND(ISNUMBER($O1278),$O1278&gt;=1,$O1278&lt;=12),INT($O1278),12),IF(AND(RetireExit="Yes",$U1278&gt;0),$U1278,12),IF(AND(ContractExit="Yes",$V1278&gt;0),$V1278,12)))</f>
        <v/>
      </c>
      <c r="X1278" s="37">
        <f>IF(ISNUMBER($P1278),$P1278,IncPct)</f>
        <v/>
      </c>
      <c r="Y1278" s="39">
        <f>IF($W1278=0,0,MAX(0,MIN($W1278,IncMonth-1))+MAX(0,$W1278-IncMonth+1)*(1+$X1278))</f>
        <v/>
      </c>
      <c r="Z1278" s="40">
        <f>IF($C1278="",0,IFERROR(INDEX(Departments!$B$5:$B$54,MATCH($C1278,Departments!$A$5:$A$54,0)),0))</f>
        <v/>
      </c>
      <c r="AA1278" s="41">
        <f>N($L1278)*$Y1278</f>
        <v/>
      </c>
      <c r="AB1278" s="41">
        <f>N($M1278)*$Y1278</f>
        <v/>
      </c>
      <c r="AC1278" s="41">
        <f>$AA1278*$Z1278</f>
        <v/>
      </c>
      <c r="AD1278" s="41">
        <f>$AA1278*BonusMonths/12</f>
        <v/>
      </c>
      <c r="AE1278" s="41">
        <f>($AA1278+SI_Gross*$AB1278)*IF($Q1278=1,SI_O,SI_E)</f>
        <v/>
      </c>
      <c r="AF1278" s="41">
        <f>IF($Q1278=1,0,$AA1278*EOSB)</f>
        <v/>
      </c>
      <c r="AG1278" s="41">
        <f>$AN1278*$W1278</f>
        <v/>
      </c>
      <c r="AH1278" s="41">
        <f>SUM($AA1278:$AG1278)</f>
        <v/>
      </c>
      <c r="AI1278" s="41">
        <f>12*($AM1278+$AN1278)</f>
        <v/>
      </c>
      <c r="AJ1278" s="41">
        <f>$AM1278*((IncMonth-1)+(13-IncMonth)*(1+$X1278))+12*$AN1278</f>
        <v/>
      </c>
      <c r="AK1278" s="41">
        <f>IF($R1278=1,N($L1278)+N($M1278),0)</f>
        <v/>
      </c>
      <c r="AL1278">
        <f>IF($C1278="","",IF(N($L1278)&lt;=0,"Basic salary missing",IF(ISNA(MATCH($C1278,Departments!$A$5:$A$54,0)),"Department not on Departments sheet",IF(AND($I1278&lt;&gt;"",NOT(ISNUMBER($I1278))),"Date of birth is text, not a date",IF(AND($K1278&lt;&gt;"",NOT(ISNUMBER($K1278))),"Contract end is text, not a date","")))))</f>
        <v/>
      </c>
      <c r="AM1278" s="41">
        <f>IF($R1278=0,0,N($L1278)*(1+$Z1278+BonusMonths/12+IF($Q1278=1,0,EOSB))+N($M1278)+(N($L1278)+SI_Gross*N($M1278))*IF($Q1278=1,SI_O,SI_E))</f>
        <v/>
      </c>
      <c r="AN1278" s="41">
        <f>IF($R1278=0,0,(IF($Q1278=1,MedO,MedE+Ticket)+Training)/12)</f>
        <v/>
      </c>
    </row>
    <row r="1279">
      <c r="I1279" s="35" t="n"/>
      <c r="J1279" s="35" t="n"/>
      <c r="K1279" s="35" t="n"/>
      <c r="L1279" s="36" t="n"/>
      <c r="M1279" s="36" t="n"/>
      <c r="P1279" s="37" t="n"/>
      <c r="Q1279" s="38">
        <f>IF($C1279="",0,IF(OR(LOWER(TRIM($G1279))="omani",LOWER(TRIM($G1279))="oman",LOWER(TRIM($G1279))="om",LOWER(TRIM($G1279))="local"),1,0))</f>
        <v/>
      </c>
      <c r="R1279" s="38">
        <f>IF($C1279="",0,IF(OR(ISNUMBER(SEARCH("resign",$N1279)),ISNUMBER(SEARCH("terminat",$N1279)),ISNUMBER(SEARCH("inactive",$N1279)),ISNUMBER(SEARCH("vacan",$N1279)),ISNUMBER(SEARCH("deceased",$N1279)),ISNUMBER(SEARCH("separated",$N1279))),0,1))</f>
        <v/>
      </c>
      <c r="S1279">
        <f>IF(OR($R1279=0,NOT(ISNUMBER($I1279))),"",IFERROR(DATEDIF($I1279,DATE(FY,1,1),"y"),""))</f>
        <v/>
      </c>
      <c r="T1279">
        <f>IF(OR($R1279=0,NOT(ISNUMBER($J1279))),"",IFERROR(DATEDIF($J1279,DATE(FY,1,1),"y"),0))</f>
        <v/>
      </c>
      <c r="U1279" s="38">
        <f>IF(OR($R1279=0,NOT(ISNUMBER($I1279))),0,IF(YEAR($I1279)+IF($Q1279=1,RetAgeO,RetAgeE)=FY,MONTH($I1279),IF(YEAR($I1279)+IF($Q1279=1,RetAgeO,RetAgeE)&lt;FY,1,0)))</f>
        <v/>
      </c>
      <c r="V1279" s="38">
        <f>IF(OR($R1279=0,NOT(ISNUMBER($K1279))),0,IF(YEAR($K1279)=FY,MONTH($K1279),IF(YEAR($K1279)&lt;FY,1,0)))</f>
        <v/>
      </c>
      <c r="W1279" s="38">
        <f>IF($R1279=0,0,MIN(12,IF(AND(ISNUMBER($O1279),$O1279&gt;=1,$O1279&lt;=12),INT($O1279),12),IF(AND(RetireExit="Yes",$U1279&gt;0),$U1279,12),IF(AND(ContractExit="Yes",$V1279&gt;0),$V1279,12)))</f>
        <v/>
      </c>
      <c r="X1279" s="37">
        <f>IF(ISNUMBER($P1279),$P1279,IncPct)</f>
        <v/>
      </c>
      <c r="Y1279" s="39">
        <f>IF($W1279=0,0,MAX(0,MIN($W1279,IncMonth-1))+MAX(0,$W1279-IncMonth+1)*(1+$X1279))</f>
        <v/>
      </c>
      <c r="Z1279" s="40">
        <f>IF($C1279="",0,IFERROR(INDEX(Departments!$B$5:$B$54,MATCH($C1279,Departments!$A$5:$A$54,0)),0))</f>
        <v/>
      </c>
      <c r="AA1279" s="41">
        <f>N($L1279)*$Y1279</f>
        <v/>
      </c>
      <c r="AB1279" s="41">
        <f>N($M1279)*$Y1279</f>
        <v/>
      </c>
      <c r="AC1279" s="41">
        <f>$AA1279*$Z1279</f>
        <v/>
      </c>
      <c r="AD1279" s="41">
        <f>$AA1279*BonusMonths/12</f>
        <v/>
      </c>
      <c r="AE1279" s="41">
        <f>($AA1279+SI_Gross*$AB1279)*IF($Q1279=1,SI_O,SI_E)</f>
        <v/>
      </c>
      <c r="AF1279" s="41">
        <f>IF($Q1279=1,0,$AA1279*EOSB)</f>
        <v/>
      </c>
      <c r="AG1279" s="41">
        <f>$AN1279*$W1279</f>
        <v/>
      </c>
      <c r="AH1279" s="41">
        <f>SUM($AA1279:$AG1279)</f>
        <v/>
      </c>
      <c r="AI1279" s="41">
        <f>12*($AM1279+$AN1279)</f>
        <v/>
      </c>
      <c r="AJ1279" s="41">
        <f>$AM1279*((IncMonth-1)+(13-IncMonth)*(1+$X1279))+12*$AN1279</f>
        <v/>
      </c>
      <c r="AK1279" s="41">
        <f>IF($R1279=1,N($L1279)+N($M1279),0)</f>
        <v/>
      </c>
      <c r="AL1279">
        <f>IF($C1279="","",IF(N($L1279)&lt;=0,"Basic salary missing",IF(ISNA(MATCH($C1279,Departments!$A$5:$A$54,0)),"Department not on Departments sheet",IF(AND($I1279&lt;&gt;"",NOT(ISNUMBER($I1279))),"Date of birth is text, not a date",IF(AND($K1279&lt;&gt;"",NOT(ISNUMBER($K1279))),"Contract end is text, not a date","")))))</f>
        <v/>
      </c>
      <c r="AM1279" s="41">
        <f>IF($R1279=0,0,N($L1279)*(1+$Z1279+BonusMonths/12+IF($Q1279=1,0,EOSB))+N($M1279)+(N($L1279)+SI_Gross*N($M1279))*IF($Q1279=1,SI_O,SI_E))</f>
        <v/>
      </c>
      <c r="AN1279" s="41">
        <f>IF($R1279=0,0,(IF($Q1279=1,MedO,MedE+Ticket)+Training)/12)</f>
        <v/>
      </c>
    </row>
    <row r="1280">
      <c r="I1280" s="35" t="n"/>
      <c r="J1280" s="35" t="n"/>
      <c r="K1280" s="35" t="n"/>
      <c r="L1280" s="36" t="n"/>
      <c r="M1280" s="36" t="n"/>
      <c r="P1280" s="37" t="n"/>
      <c r="Q1280" s="38">
        <f>IF($C1280="",0,IF(OR(LOWER(TRIM($G1280))="omani",LOWER(TRIM($G1280))="oman",LOWER(TRIM($G1280))="om",LOWER(TRIM($G1280))="local"),1,0))</f>
        <v/>
      </c>
      <c r="R1280" s="38">
        <f>IF($C1280="",0,IF(OR(ISNUMBER(SEARCH("resign",$N1280)),ISNUMBER(SEARCH("terminat",$N1280)),ISNUMBER(SEARCH("inactive",$N1280)),ISNUMBER(SEARCH("vacan",$N1280)),ISNUMBER(SEARCH("deceased",$N1280)),ISNUMBER(SEARCH("separated",$N1280))),0,1))</f>
        <v/>
      </c>
      <c r="S1280">
        <f>IF(OR($R1280=0,NOT(ISNUMBER($I1280))),"",IFERROR(DATEDIF($I1280,DATE(FY,1,1),"y"),""))</f>
        <v/>
      </c>
      <c r="T1280">
        <f>IF(OR($R1280=0,NOT(ISNUMBER($J1280))),"",IFERROR(DATEDIF($J1280,DATE(FY,1,1),"y"),0))</f>
        <v/>
      </c>
      <c r="U1280" s="38">
        <f>IF(OR($R1280=0,NOT(ISNUMBER($I1280))),0,IF(YEAR($I1280)+IF($Q1280=1,RetAgeO,RetAgeE)=FY,MONTH($I1280),IF(YEAR($I1280)+IF($Q1280=1,RetAgeO,RetAgeE)&lt;FY,1,0)))</f>
        <v/>
      </c>
      <c r="V1280" s="38">
        <f>IF(OR($R1280=0,NOT(ISNUMBER($K1280))),0,IF(YEAR($K1280)=FY,MONTH($K1280),IF(YEAR($K1280)&lt;FY,1,0)))</f>
        <v/>
      </c>
      <c r="W1280" s="38">
        <f>IF($R1280=0,0,MIN(12,IF(AND(ISNUMBER($O1280),$O1280&gt;=1,$O1280&lt;=12),INT($O1280),12),IF(AND(RetireExit="Yes",$U1280&gt;0),$U1280,12),IF(AND(ContractExit="Yes",$V1280&gt;0),$V1280,12)))</f>
        <v/>
      </c>
      <c r="X1280" s="37">
        <f>IF(ISNUMBER($P1280),$P1280,IncPct)</f>
        <v/>
      </c>
      <c r="Y1280" s="39">
        <f>IF($W1280=0,0,MAX(0,MIN($W1280,IncMonth-1))+MAX(0,$W1280-IncMonth+1)*(1+$X1280))</f>
        <v/>
      </c>
      <c r="Z1280" s="40">
        <f>IF($C1280="",0,IFERROR(INDEX(Departments!$B$5:$B$54,MATCH($C1280,Departments!$A$5:$A$54,0)),0))</f>
        <v/>
      </c>
      <c r="AA1280" s="41">
        <f>N($L1280)*$Y1280</f>
        <v/>
      </c>
      <c r="AB1280" s="41">
        <f>N($M1280)*$Y1280</f>
        <v/>
      </c>
      <c r="AC1280" s="41">
        <f>$AA1280*$Z1280</f>
        <v/>
      </c>
      <c r="AD1280" s="41">
        <f>$AA1280*BonusMonths/12</f>
        <v/>
      </c>
      <c r="AE1280" s="41">
        <f>($AA1280+SI_Gross*$AB1280)*IF($Q1280=1,SI_O,SI_E)</f>
        <v/>
      </c>
      <c r="AF1280" s="41">
        <f>IF($Q1280=1,0,$AA1280*EOSB)</f>
        <v/>
      </c>
      <c r="AG1280" s="41">
        <f>$AN1280*$W1280</f>
        <v/>
      </c>
      <c r="AH1280" s="41">
        <f>SUM($AA1280:$AG1280)</f>
        <v/>
      </c>
      <c r="AI1280" s="41">
        <f>12*($AM1280+$AN1280)</f>
        <v/>
      </c>
      <c r="AJ1280" s="41">
        <f>$AM1280*((IncMonth-1)+(13-IncMonth)*(1+$X1280))+12*$AN1280</f>
        <v/>
      </c>
      <c r="AK1280" s="41">
        <f>IF($R1280=1,N($L1280)+N($M1280),0)</f>
        <v/>
      </c>
      <c r="AL1280">
        <f>IF($C1280="","",IF(N($L1280)&lt;=0,"Basic salary missing",IF(ISNA(MATCH($C1280,Departments!$A$5:$A$54,0)),"Department not on Departments sheet",IF(AND($I1280&lt;&gt;"",NOT(ISNUMBER($I1280))),"Date of birth is text, not a date",IF(AND($K1280&lt;&gt;"",NOT(ISNUMBER($K1280))),"Contract end is text, not a date","")))))</f>
        <v/>
      </c>
      <c r="AM1280" s="41">
        <f>IF($R1280=0,0,N($L1280)*(1+$Z1280+BonusMonths/12+IF($Q1280=1,0,EOSB))+N($M1280)+(N($L1280)+SI_Gross*N($M1280))*IF($Q1280=1,SI_O,SI_E))</f>
        <v/>
      </c>
      <c r="AN1280" s="41">
        <f>IF($R1280=0,0,(IF($Q1280=1,MedO,MedE+Ticket)+Training)/12)</f>
        <v/>
      </c>
    </row>
    <row r="1281">
      <c r="I1281" s="35" t="n"/>
      <c r="J1281" s="35" t="n"/>
      <c r="K1281" s="35" t="n"/>
      <c r="L1281" s="36" t="n"/>
      <c r="M1281" s="36" t="n"/>
      <c r="P1281" s="37" t="n"/>
      <c r="Q1281" s="38">
        <f>IF($C1281="",0,IF(OR(LOWER(TRIM($G1281))="omani",LOWER(TRIM($G1281))="oman",LOWER(TRIM($G1281))="om",LOWER(TRIM($G1281))="local"),1,0))</f>
        <v/>
      </c>
      <c r="R1281" s="38">
        <f>IF($C1281="",0,IF(OR(ISNUMBER(SEARCH("resign",$N1281)),ISNUMBER(SEARCH("terminat",$N1281)),ISNUMBER(SEARCH("inactive",$N1281)),ISNUMBER(SEARCH("vacan",$N1281)),ISNUMBER(SEARCH("deceased",$N1281)),ISNUMBER(SEARCH("separated",$N1281))),0,1))</f>
        <v/>
      </c>
      <c r="S1281">
        <f>IF(OR($R1281=0,NOT(ISNUMBER($I1281))),"",IFERROR(DATEDIF($I1281,DATE(FY,1,1),"y"),""))</f>
        <v/>
      </c>
      <c r="T1281">
        <f>IF(OR($R1281=0,NOT(ISNUMBER($J1281))),"",IFERROR(DATEDIF($J1281,DATE(FY,1,1),"y"),0))</f>
        <v/>
      </c>
      <c r="U1281" s="38">
        <f>IF(OR($R1281=0,NOT(ISNUMBER($I1281))),0,IF(YEAR($I1281)+IF($Q1281=1,RetAgeO,RetAgeE)=FY,MONTH($I1281),IF(YEAR($I1281)+IF($Q1281=1,RetAgeO,RetAgeE)&lt;FY,1,0)))</f>
        <v/>
      </c>
      <c r="V1281" s="38">
        <f>IF(OR($R1281=0,NOT(ISNUMBER($K1281))),0,IF(YEAR($K1281)=FY,MONTH($K1281),IF(YEAR($K1281)&lt;FY,1,0)))</f>
        <v/>
      </c>
      <c r="W1281" s="38">
        <f>IF($R1281=0,0,MIN(12,IF(AND(ISNUMBER($O1281),$O1281&gt;=1,$O1281&lt;=12),INT($O1281),12),IF(AND(RetireExit="Yes",$U1281&gt;0),$U1281,12),IF(AND(ContractExit="Yes",$V1281&gt;0),$V1281,12)))</f>
        <v/>
      </c>
      <c r="X1281" s="37">
        <f>IF(ISNUMBER($P1281),$P1281,IncPct)</f>
        <v/>
      </c>
      <c r="Y1281" s="39">
        <f>IF($W1281=0,0,MAX(0,MIN($W1281,IncMonth-1))+MAX(0,$W1281-IncMonth+1)*(1+$X1281))</f>
        <v/>
      </c>
      <c r="Z1281" s="40">
        <f>IF($C1281="",0,IFERROR(INDEX(Departments!$B$5:$B$54,MATCH($C1281,Departments!$A$5:$A$54,0)),0))</f>
        <v/>
      </c>
      <c r="AA1281" s="41">
        <f>N($L1281)*$Y1281</f>
        <v/>
      </c>
      <c r="AB1281" s="41">
        <f>N($M1281)*$Y1281</f>
        <v/>
      </c>
      <c r="AC1281" s="41">
        <f>$AA1281*$Z1281</f>
        <v/>
      </c>
      <c r="AD1281" s="41">
        <f>$AA1281*BonusMonths/12</f>
        <v/>
      </c>
      <c r="AE1281" s="41">
        <f>($AA1281+SI_Gross*$AB1281)*IF($Q1281=1,SI_O,SI_E)</f>
        <v/>
      </c>
      <c r="AF1281" s="41">
        <f>IF($Q1281=1,0,$AA1281*EOSB)</f>
        <v/>
      </c>
      <c r="AG1281" s="41">
        <f>$AN1281*$W1281</f>
        <v/>
      </c>
      <c r="AH1281" s="41">
        <f>SUM($AA1281:$AG1281)</f>
        <v/>
      </c>
      <c r="AI1281" s="41">
        <f>12*($AM1281+$AN1281)</f>
        <v/>
      </c>
      <c r="AJ1281" s="41">
        <f>$AM1281*((IncMonth-1)+(13-IncMonth)*(1+$X1281))+12*$AN1281</f>
        <v/>
      </c>
      <c r="AK1281" s="41">
        <f>IF($R1281=1,N($L1281)+N($M1281),0)</f>
        <v/>
      </c>
      <c r="AL1281">
        <f>IF($C1281="","",IF(N($L1281)&lt;=0,"Basic salary missing",IF(ISNA(MATCH($C1281,Departments!$A$5:$A$54,0)),"Department not on Departments sheet",IF(AND($I1281&lt;&gt;"",NOT(ISNUMBER($I1281))),"Date of birth is text, not a date",IF(AND($K1281&lt;&gt;"",NOT(ISNUMBER($K1281))),"Contract end is text, not a date","")))))</f>
        <v/>
      </c>
      <c r="AM1281" s="41">
        <f>IF($R1281=0,0,N($L1281)*(1+$Z1281+BonusMonths/12+IF($Q1281=1,0,EOSB))+N($M1281)+(N($L1281)+SI_Gross*N($M1281))*IF($Q1281=1,SI_O,SI_E))</f>
        <v/>
      </c>
      <c r="AN1281" s="41">
        <f>IF($R1281=0,0,(IF($Q1281=1,MedO,MedE+Ticket)+Training)/12)</f>
        <v/>
      </c>
    </row>
    <row r="1282">
      <c r="I1282" s="35" t="n"/>
      <c r="J1282" s="35" t="n"/>
      <c r="K1282" s="35" t="n"/>
      <c r="L1282" s="36" t="n"/>
      <c r="M1282" s="36" t="n"/>
      <c r="P1282" s="37" t="n"/>
      <c r="Q1282" s="38">
        <f>IF($C1282="",0,IF(OR(LOWER(TRIM($G1282))="omani",LOWER(TRIM($G1282))="oman",LOWER(TRIM($G1282))="om",LOWER(TRIM($G1282))="local"),1,0))</f>
        <v/>
      </c>
      <c r="R1282" s="38">
        <f>IF($C1282="",0,IF(OR(ISNUMBER(SEARCH("resign",$N1282)),ISNUMBER(SEARCH("terminat",$N1282)),ISNUMBER(SEARCH("inactive",$N1282)),ISNUMBER(SEARCH("vacan",$N1282)),ISNUMBER(SEARCH("deceased",$N1282)),ISNUMBER(SEARCH("separated",$N1282))),0,1))</f>
        <v/>
      </c>
      <c r="S1282">
        <f>IF(OR($R1282=0,NOT(ISNUMBER($I1282))),"",IFERROR(DATEDIF($I1282,DATE(FY,1,1),"y"),""))</f>
        <v/>
      </c>
      <c r="T1282">
        <f>IF(OR($R1282=0,NOT(ISNUMBER($J1282))),"",IFERROR(DATEDIF($J1282,DATE(FY,1,1),"y"),0))</f>
        <v/>
      </c>
      <c r="U1282" s="38">
        <f>IF(OR($R1282=0,NOT(ISNUMBER($I1282))),0,IF(YEAR($I1282)+IF($Q1282=1,RetAgeO,RetAgeE)=FY,MONTH($I1282),IF(YEAR($I1282)+IF($Q1282=1,RetAgeO,RetAgeE)&lt;FY,1,0)))</f>
        <v/>
      </c>
      <c r="V1282" s="38">
        <f>IF(OR($R1282=0,NOT(ISNUMBER($K1282))),0,IF(YEAR($K1282)=FY,MONTH($K1282),IF(YEAR($K1282)&lt;FY,1,0)))</f>
        <v/>
      </c>
      <c r="W1282" s="38">
        <f>IF($R1282=0,0,MIN(12,IF(AND(ISNUMBER($O1282),$O1282&gt;=1,$O1282&lt;=12),INT($O1282),12),IF(AND(RetireExit="Yes",$U1282&gt;0),$U1282,12),IF(AND(ContractExit="Yes",$V1282&gt;0),$V1282,12)))</f>
        <v/>
      </c>
      <c r="X1282" s="37">
        <f>IF(ISNUMBER($P1282),$P1282,IncPct)</f>
        <v/>
      </c>
      <c r="Y1282" s="39">
        <f>IF($W1282=0,0,MAX(0,MIN($W1282,IncMonth-1))+MAX(0,$W1282-IncMonth+1)*(1+$X1282))</f>
        <v/>
      </c>
      <c r="Z1282" s="40">
        <f>IF($C1282="",0,IFERROR(INDEX(Departments!$B$5:$B$54,MATCH($C1282,Departments!$A$5:$A$54,0)),0))</f>
        <v/>
      </c>
      <c r="AA1282" s="41">
        <f>N($L1282)*$Y1282</f>
        <v/>
      </c>
      <c r="AB1282" s="41">
        <f>N($M1282)*$Y1282</f>
        <v/>
      </c>
      <c r="AC1282" s="41">
        <f>$AA1282*$Z1282</f>
        <v/>
      </c>
      <c r="AD1282" s="41">
        <f>$AA1282*BonusMonths/12</f>
        <v/>
      </c>
      <c r="AE1282" s="41">
        <f>($AA1282+SI_Gross*$AB1282)*IF($Q1282=1,SI_O,SI_E)</f>
        <v/>
      </c>
      <c r="AF1282" s="41">
        <f>IF($Q1282=1,0,$AA1282*EOSB)</f>
        <v/>
      </c>
      <c r="AG1282" s="41">
        <f>$AN1282*$W1282</f>
        <v/>
      </c>
      <c r="AH1282" s="41">
        <f>SUM($AA1282:$AG1282)</f>
        <v/>
      </c>
      <c r="AI1282" s="41">
        <f>12*($AM1282+$AN1282)</f>
        <v/>
      </c>
      <c r="AJ1282" s="41">
        <f>$AM1282*((IncMonth-1)+(13-IncMonth)*(1+$X1282))+12*$AN1282</f>
        <v/>
      </c>
      <c r="AK1282" s="41">
        <f>IF($R1282=1,N($L1282)+N($M1282),0)</f>
        <v/>
      </c>
      <c r="AL1282">
        <f>IF($C1282="","",IF(N($L1282)&lt;=0,"Basic salary missing",IF(ISNA(MATCH($C1282,Departments!$A$5:$A$54,0)),"Department not on Departments sheet",IF(AND($I1282&lt;&gt;"",NOT(ISNUMBER($I1282))),"Date of birth is text, not a date",IF(AND($K1282&lt;&gt;"",NOT(ISNUMBER($K1282))),"Contract end is text, not a date","")))))</f>
        <v/>
      </c>
      <c r="AM1282" s="41">
        <f>IF($R1282=0,0,N($L1282)*(1+$Z1282+BonusMonths/12+IF($Q1282=1,0,EOSB))+N($M1282)+(N($L1282)+SI_Gross*N($M1282))*IF($Q1282=1,SI_O,SI_E))</f>
        <v/>
      </c>
      <c r="AN1282" s="41">
        <f>IF($R1282=0,0,(IF($Q1282=1,MedO,MedE+Ticket)+Training)/12)</f>
        <v/>
      </c>
    </row>
    <row r="1283">
      <c r="I1283" s="35" t="n"/>
      <c r="J1283" s="35" t="n"/>
      <c r="K1283" s="35" t="n"/>
      <c r="L1283" s="36" t="n"/>
      <c r="M1283" s="36" t="n"/>
      <c r="P1283" s="37" t="n"/>
      <c r="Q1283" s="38">
        <f>IF($C1283="",0,IF(OR(LOWER(TRIM($G1283))="omani",LOWER(TRIM($G1283))="oman",LOWER(TRIM($G1283))="om",LOWER(TRIM($G1283))="local"),1,0))</f>
        <v/>
      </c>
      <c r="R1283" s="38">
        <f>IF($C1283="",0,IF(OR(ISNUMBER(SEARCH("resign",$N1283)),ISNUMBER(SEARCH("terminat",$N1283)),ISNUMBER(SEARCH("inactive",$N1283)),ISNUMBER(SEARCH("vacan",$N1283)),ISNUMBER(SEARCH("deceased",$N1283)),ISNUMBER(SEARCH("separated",$N1283))),0,1))</f>
        <v/>
      </c>
      <c r="S1283">
        <f>IF(OR($R1283=0,NOT(ISNUMBER($I1283))),"",IFERROR(DATEDIF($I1283,DATE(FY,1,1),"y"),""))</f>
        <v/>
      </c>
      <c r="T1283">
        <f>IF(OR($R1283=0,NOT(ISNUMBER($J1283))),"",IFERROR(DATEDIF($J1283,DATE(FY,1,1),"y"),0))</f>
        <v/>
      </c>
      <c r="U1283" s="38">
        <f>IF(OR($R1283=0,NOT(ISNUMBER($I1283))),0,IF(YEAR($I1283)+IF($Q1283=1,RetAgeO,RetAgeE)=FY,MONTH($I1283),IF(YEAR($I1283)+IF($Q1283=1,RetAgeO,RetAgeE)&lt;FY,1,0)))</f>
        <v/>
      </c>
      <c r="V1283" s="38">
        <f>IF(OR($R1283=0,NOT(ISNUMBER($K1283))),0,IF(YEAR($K1283)=FY,MONTH($K1283),IF(YEAR($K1283)&lt;FY,1,0)))</f>
        <v/>
      </c>
      <c r="W1283" s="38">
        <f>IF($R1283=0,0,MIN(12,IF(AND(ISNUMBER($O1283),$O1283&gt;=1,$O1283&lt;=12),INT($O1283),12),IF(AND(RetireExit="Yes",$U1283&gt;0),$U1283,12),IF(AND(ContractExit="Yes",$V1283&gt;0),$V1283,12)))</f>
        <v/>
      </c>
      <c r="X1283" s="37">
        <f>IF(ISNUMBER($P1283),$P1283,IncPct)</f>
        <v/>
      </c>
      <c r="Y1283" s="39">
        <f>IF($W1283=0,0,MAX(0,MIN($W1283,IncMonth-1))+MAX(0,$W1283-IncMonth+1)*(1+$X1283))</f>
        <v/>
      </c>
      <c r="Z1283" s="40">
        <f>IF($C1283="",0,IFERROR(INDEX(Departments!$B$5:$B$54,MATCH($C1283,Departments!$A$5:$A$54,0)),0))</f>
        <v/>
      </c>
      <c r="AA1283" s="41">
        <f>N($L1283)*$Y1283</f>
        <v/>
      </c>
      <c r="AB1283" s="41">
        <f>N($M1283)*$Y1283</f>
        <v/>
      </c>
      <c r="AC1283" s="41">
        <f>$AA1283*$Z1283</f>
        <v/>
      </c>
      <c r="AD1283" s="41">
        <f>$AA1283*BonusMonths/12</f>
        <v/>
      </c>
      <c r="AE1283" s="41">
        <f>($AA1283+SI_Gross*$AB1283)*IF($Q1283=1,SI_O,SI_E)</f>
        <v/>
      </c>
      <c r="AF1283" s="41">
        <f>IF($Q1283=1,0,$AA1283*EOSB)</f>
        <v/>
      </c>
      <c r="AG1283" s="41">
        <f>$AN1283*$W1283</f>
        <v/>
      </c>
      <c r="AH1283" s="41">
        <f>SUM($AA1283:$AG1283)</f>
        <v/>
      </c>
      <c r="AI1283" s="41">
        <f>12*($AM1283+$AN1283)</f>
        <v/>
      </c>
      <c r="AJ1283" s="41">
        <f>$AM1283*((IncMonth-1)+(13-IncMonth)*(1+$X1283))+12*$AN1283</f>
        <v/>
      </c>
      <c r="AK1283" s="41">
        <f>IF($R1283=1,N($L1283)+N($M1283),0)</f>
        <v/>
      </c>
      <c r="AL1283">
        <f>IF($C1283="","",IF(N($L1283)&lt;=0,"Basic salary missing",IF(ISNA(MATCH($C1283,Departments!$A$5:$A$54,0)),"Department not on Departments sheet",IF(AND($I1283&lt;&gt;"",NOT(ISNUMBER($I1283))),"Date of birth is text, not a date",IF(AND($K1283&lt;&gt;"",NOT(ISNUMBER($K1283))),"Contract end is text, not a date","")))))</f>
        <v/>
      </c>
      <c r="AM1283" s="41">
        <f>IF($R1283=0,0,N($L1283)*(1+$Z1283+BonusMonths/12+IF($Q1283=1,0,EOSB))+N($M1283)+(N($L1283)+SI_Gross*N($M1283))*IF($Q1283=1,SI_O,SI_E))</f>
        <v/>
      </c>
      <c r="AN1283" s="41">
        <f>IF($R1283=0,0,(IF($Q1283=1,MedO,MedE+Ticket)+Training)/12)</f>
        <v/>
      </c>
    </row>
    <row r="1284">
      <c r="I1284" s="35" t="n"/>
      <c r="J1284" s="35" t="n"/>
      <c r="K1284" s="35" t="n"/>
      <c r="L1284" s="36" t="n"/>
      <c r="M1284" s="36" t="n"/>
      <c r="P1284" s="37" t="n"/>
      <c r="Q1284" s="38">
        <f>IF($C1284="",0,IF(OR(LOWER(TRIM($G1284))="omani",LOWER(TRIM($G1284))="oman",LOWER(TRIM($G1284))="om",LOWER(TRIM($G1284))="local"),1,0))</f>
        <v/>
      </c>
      <c r="R1284" s="38">
        <f>IF($C1284="",0,IF(OR(ISNUMBER(SEARCH("resign",$N1284)),ISNUMBER(SEARCH("terminat",$N1284)),ISNUMBER(SEARCH("inactive",$N1284)),ISNUMBER(SEARCH("vacan",$N1284)),ISNUMBER(SEARCH("deceased",$N1284)),ISNUMBER(SEARCH("separated",$N1284))),0,1))</f>
        <v/>
      </c>
      <c r="S1284">
        <f>IF(OR($R1284=0,NOT(ISNUMBER($I1284))),"",IFERROR(DATEDIF($I1284,DATE(FY,1,1),"y"),""))</f>
        <v/>
      </c>
      <c r="T1284">
        <f>IF(OR($R1284=0,NOT(ISNUMBER($J1284))),"",IFERROR(DATEDIF($J1284,DATE(FY,1,1),"y"),0))</f>
        <v/>
      </c>
      <c r="U1284" s="38">
        <f>IF(OR($R1284=0,NOT(ISNUMBER($I1284))),0,IF(YEAR($I1284)+IF($Q1284=1,RetAgeO,RetAgeE)=FY,MONTH($I1284),IF(YEAR($I1284)+IF($Q1284=1,RetAgeO,RetAgeE)&lt;FY,1,0)))</f>
        <v/>
      </c>
      <c r="V1284" s="38">
        <f>IF(OR($R1284=0,NOT(ISNUMBER($K1284))),0,IF(YEAR($K1284)=FY,MONTH($K1284),IF(YEAR($K1284)&lt;FY,1,0)))</f>
        <v/>
      </c>
      <c r="W1284" s="38">
        <f>IF($R1284=0,0,MIN(12,IF(AND(ISNUMBER($O1284),$O1284&gt;=1,$O1284&lt;=12),INT($O1284),12),IF(AND(RetireExit="Yes",$U1284&gt;0),$U1284,12),IF(AND(ContractExit="Yes",$V1284&gt;0),$V1284,12)))</f>
        <v/>
      </c>
      <c r="X1284" s="37">
        <f>IF(ISNUMBER($P1284),$P1284,IncPct)</f>
        <v/>
      </c>
      <c r="Y1284" s="39">
        <f>IF($W1284=0,0,MAX(0,MIN($W1284,IncMonth-1))+MAX(0,$W1284-IncMonth+1)*(1+$X1284))</f>
        <v/>
      </c>
      <c r="Z1284" s="40">
        <f>IF($C1284="",0,IFERROR(INDEX(Departments!$B$5:$B$54,MATCH($C1284,Departments!$A$5:$A$54,0)),0))</f>
        <v/>
      </c>
      <c r="AA1284" s="41">
        <f>N($L1284)*$Y1284</f>
        <v/>
      </c>
      <c r="AB1284" s="41">
        <f>N($M1284)*$Y1284</f>
        <v/>
      </c>
      <c r="AC1284" s="41">
        <f>$AA1284*$Z1284</f>
        <v/>
      </c>
      <c r="AD1284" s="41">
        <f>$AA1284*BonusMonths/12</f>
        <v/>
      </c>
      <c r="AE1284" s="41">
        <f>($AA1284+SI_Gross*$AB1284)*IF($Q1284=1,SI_O,SI_E)</f>
        <v/>
      </c>
      <c r="AF1284" s="41">
        <f>IF($Q1284=1,0,$AA1284*EOSB)</f>
        <v/>
      </c>
      <c r="AG1284" s="41">
        <f>$AN1284*$W1284</f>
        <v/>
      </c>
      <c r="AH1284" s="41">
        <f>SUM($AA1284:$AG1284)</f>
        <v/>
      </c>
      <c r="AI1284" s="41">
        <f>12*($AM1284+$AN1284)</f>
        <v/>
      </c>
      <c r="AJ1284" s="41">
        <f>$AM1284*((IncMonth-1)+(13-IncMonth)*(1+$X1284))+12*$AN1284</f>
        <v/>
      </c>
      <c r="AK1284" s="41">
        <f>IF($R1284=1,N($L1284)+N($M1284),0)</f>
        <v/>
      </c>
      <c r="AL1284">
        <f>IF($C1284="","",IF(N($L1284)&lt;=0,"Basic salary missing",IF(ISNA(MATCH($C1284,Departments!$A$5:$A$54,0)),"Department not on Departments sheet",IF(AND($I1284&lt;&gt;"",NOT(ISNUMBER($I1284))),"Date of birth is text, not a date",IF(AND($K1284&lt;&gt;"",NOT(ISNUMBER($K1284))),"Contract end is text, not a date","")))))</f>
        <v/>
      </c>
      <c r="AM1284" s="41">
        <f>IF($R1284=0,0,N($L1284)*(1+$Z1284+BonusMonths/12+IF($Q1284=1,0,EOSB))+N($M1284)+(N($L1284)+SI_Gross*N($M1284))*IF($Q1284=1,SI_O,SI_E))</f>
        <v/>
      </c>
      <c r="AN1284" s="41">
        <f>IF($R1284=0,0,(IF($Q1284=1,MedO,MedE+Ticket)+Training)/12)</f>
        <v/>
      </c>
    </row>
    <row r="1285">
      <c r="I1285" s="35" t="n"/>
      <c r="J1285" s="35" t="n"/>
      <c r="K1285" s="35" t="n"/>
      <c r="L1285" s="36" t="n"/>
      <c r="M1285" s="36" t="n"/>
      <c r="P1285" s="37" t="n"/>
      <c r="Q1285" s="38">
        <f>IF($C1285="",0,IF(OR(LOWER(TRIM($G1285))="omani",LOWER(TRIM($G1285))="oman",LOWER(TRIM($G1285))="om",LOWER(TRIM($G1285))="local"),1,0))</f>
        <v/>
      </c>
      <c r="R1285" s="38">
        <f>IF($C1285="",0,IF(OR(ISNUMBER(SEARCH("resign",$N1285)),ISNUMBER(SEARCH("terminat",$N1285)),ISNUMBER(SEARCH("inactive",$N1285)),ISNUMBER(SEARCH("vacan",$N1285)),ISNUMBER(SEARCH("deceased",$N1285)),ISNUMBER(SEARCH("separated",$N1285))),0,1))</f>
        <v/>
      </c>
      <c r="S1285">
        <f>IF(OR($R1285=0,NOT(ISNUMBER($I1285))),"",IFERROR(DATEDIF($I1285,DATE(FY,1,1),"y"),""))</f>
        <v/>
      </c>
      <c r="T1285">
        <f>IF(OR($R1285=0,NOT(ISNUMBER($J1285))),"",IFERROR(DATEDIF($J1285,DATE(FY,1,1),"y"),0))</f>
        <v/>
      </c>
      <c r="U1285" s="38">
        <f>IF(OR($R1285=0,NOT(ISNUMBER($I1285))),0,IF(YEAR($I1285)+IF($Q1285=1,RetAgeO,RetAgeE)=FY,MONTH($I1285),IF(YEAR($I1285)+IF($Q1285=1,RetAgeO,RetAgeE)&lt;FY,1,0)))</f>
        <v/>
      </c>
      <c r="V1285" s="38">
        <f>IF(OR($R1285=0,NOT(ISNUMBER($K1285))),0,IF(YEAR($K1285)=FY,MONTH($K1285),IF(YEAR($K1285)&lt;FY,1,0)))</f>
        <v/>
      </c>
      <c r="W1285" s="38">
        <f>IF($R1285=0,0,MIN(12,IF(AND(ISNUMBER($O1285),$O1285&gt;=1,$O1285&lt;=12),INT($O1285),12),IF(AND(RetireExit="Yes",$U1285&gt;0),$U1285,12),IF(AND(ContractExit="Yes",$V1285&gt;0),$V1285,12)))</f>
        <v/>
      </c>
      <c r="X1285" s="37">
        <f>IF(ISNUMBER($P1285),$P1285,IncPct)</f>
        <v/>
      </c>
      <c r="Y1285" s="39">
        <f>IF($W1285=0,0,MAX(0,MIN($W1285,IncMonth-1))+MAX(0,$W1285-IncMonth+1)*(1+$X1285))</f>
        <v/>
      </c>
      <c r="Z1285" s="40">
        <f>IF($C1285="",0,IFERROR(INDEX(Departments!$B$5:$B$54,MATCH($C1285,Departments!$A$5:$A$54,0)),0))</f>
        <v/>
      </c>
      <c r="AA1285" s="41">
        <f>N($L1285)*$Y1285</f>
        <v/>
      </c>
      <c r="AB1285" s="41">
        <f>N($M1285)*$Y1285</f>
        <v/>
      </c>
      <c r="AC1285" s="41">
        <f>$AA1285*$Z1285</f>
        <v/>
      </c>
      <c r="AD1285" s="41">
        <f>$AA1285*BonusMonths/12</f>
        <v/>
      </c>
      <c r="AE1285" s="41">
        <f>($AA1285+SI_Gross*$AB1285)*IF($Q1285=1,SI_O,SI_E)</f>
        <v/>
      </c>
      <c r="AF1285" s="41">
        <f>IF($Q1285=1,0,$AA1285*EOSB)</f>
        <v/>
      </c>
      <c r="AG1285" s="41">
        <f>$AN1285*$W1285</f>
        <v/>
      </c>
      <c r="AH1285" s="41">
        <f>SUM($AA1285:$AG1285)</f>
        <v/>
      </c>
      <c r="AI1285" s="41">
        <f>12*($AM1285+$AN1285)</f>
        <v/>
      </c>
      <c r="AJ1285" s="41">
        <f>$AM1285*((IncMonth-1)+(13-IncMonth)*(1+$X1285))+12*$AN1285</f>
        <v/>
      </c>
      <c r="AK1285" s="41">
        <f>IF($R1285=1,N($L1285)+N($M1285),0)</f>
        <v/>
      </c>
      <c r="AL1285">
        <f>IF($C1285="","",IF(N($L1285)&lt;=0,"Basic salary missing",IF(ISNA(MATCH($C1285,Departments!$A$5:$A$54,0)),"Department not on Departments sheet",IF(AND($I1285&lt;&gt;"",NOT(ISNUMBER($I1285))),"Date of birth is text, not a date",IF(AND($K1285&lt;&gt;"",NOT(ISNUMBER($K1285))),"Contract end is text, not a date","")))))</f>
        <v/>
      </c>
      <c r="AM1285" s="41">
        <f>IF($R1285=0,0,N($L1285)*(1+$Z1285+BonusMonths/12+IF($Q1285=1,0,EOSB))+N($M1285)+(N($L1285)+SI_Gross*N($M1285))*IF($Q1285=1,SI_O,SI_E))</f>
        <v/>
      </c>
      <c r="AN1285" s="41">
        <f>IF($R1285=0,0,(IF($Q1285=1,MedO,MedE+Ticket)+Training)/12)</f>
        <v/>
      </c>
    </row>
    <row r="1286">
      <c r="I1286" s="35" t="n"/>
      <c r="J1286" s="35" t="n"/>
      <c r="K1286" s="35" t="n"/>
      <c r="L1286" s="36" t="n"/>
      <c r="M1286" s="36" t="n"/>
      <c r="P1286" s="37" t="n"/>
      <c r="Q1286" s="38">
        <f>IF($C1286="",0,IF(OR(LOWER(TRIM($G1286))="omani",LOWER(TRIM($G1286))="oman",LOWER(TRIM($G1286))="om",LOWER(TRIM($G1286))="local"),1,0))</f>
        <v/>
      </c>
      <c r="R1286" s="38">
        <f>IF($C1286="",0,IF(OR(ISNUMBER(SEARCH("resign",$N1286)),ISNUMBER(SEARCH("terminat",$N1286)),ISNUMBER(SEARCH("inactive",$N1286)),ISNUMBER(SEARCH("vacan",$N1286)),ISNUMBER(SEARCH("deceased",$N1286)),ISNUMBER(SEARCH("separated",$N1286))),0,1))</f>
        <v/>
      </c>
      <c r="S1286">
        <f>IF(OR($R1286=0,NOT(ISNUMBER($I1286))),"",IFERROR(DATEDIF($I1286,DATE(FY,1,1),"y"),""))</f>
        <v/>
      </c>
      <c r="T1286">
        <f>IF(OR($R1286=0,NOT(ISNUMBER($J1286))),"",IFERROR(DATEDIF($J1286,DATE(FY,1,1),"y"),0))</f>
        <v/>
      </c>
      <c r="U1286" s="38">
        <f>IF(OR($R1286=0,NOT(ISNUMBER($I1286))),0,IF(YEAR($I1286)+IF($Q1286=1,RetAgeO,RetAgeE)=FY,MONTH($I1286),IF(YEAR($I1286)+IF($Q1286=1,RetAgeO,RetAgeE)&lt;FY,1,0)))</f>
        <v/>
      </c>
      <c r="V1286" s="38">
        <f>IF(OR($R1286=0,NOT(ISNUMBER($K1286))),0,IF(YEAR($K1286)=FY,MONTH($K1286),IF(YEAR($K1286)&lt;FY,1,0)))</f>
        <v/>
      </c>
      <c r="W1286" s="38">
        <f>IF($R1286=0,0,MIN(12,IF(AND(ISNUMBER($O1286),$O1286&gt;=1,$O1286&lt;=12),INT($O1286),12),IF(AND(RetireExit="Yes",$U1286&gt;0),$U1286,12),IF(AND(ContractExit="Yes",$V1286&gt;0),$V1286,12)))</f>
        <v/>
      </c>
      <c r="X1286" s="37">
        <f>IF(ISNUMBER($P1286),$P1286,IncPct)</f>
        <v/>
      </c>
      <c r="Y1286" s="39">
        <f>IF($W1286=0,0,MAX(0,MIN($W1286,IncMonth-1))+MAX(0,$W1286-IncMonth+1)*(1+$X1286))</f>
        <v/>
      </c>
      <c r="Z1286" s="40">
        <f>IF($C1286="",0,IFERROR(INDEX(Departments!$B$5:$B$54,MATCH($C1286,Departments!$A$5:$A$54,0)),0))</f>
        <v/>
      </c>
      <c r="AA1286" s="41">
        <f>N($L1286)*$Y1286</f>
        <v/>
      </c>
      <c r="AB1286" s="41">
        <f>N($M1286)*$Y1286</f>
        <v/>
      </c>
      <c r="AC1286" s="41">
        <f>$AA1286*$Z1286</f>
        <v/>
      </c>
      <c r="AD1286" s="41">
        <f>$AA1286*BonusMonths/12</f>
        <v/>
      </c>
      <c r="AE1286" s="41">
        <f>($AA1286+SI_Gross*$AB1286)*IF($Q1286=1,SI_O,SI_E)</f>
        <v/>
      </c>
      <c r="AF1286" s="41">
        <f>IF($Q1286=1,0,$AA1286*EOSB)</f>
        <v/>
      </c>
      <c r="AG1286" s="41">
        <f>$AN1286*$W1286</f>
        <v/>
      </c>
      <c r="AH1286" s="41">
        <f>SUM($AA1286:$AG1286)</f>
        <v/>
      </c>
      <c r="AI1286" s="41">
        <f>12*($AM1286+$AN1286)</f>
        <v/>
      </c>
      <c r="AJ1286" s="41">
        <f>$AM1286*((IncMonth-1)+(13-IncMonth)*(1+$X1286))+12*$AN1286</f>
        <v/>
      </c>
      <c r="AK1286" s="41">
        <f>IF($R1286=1,N($L1286)+N($M1286),0)</f>
        <v/>
      </c>
      <c r="AL1286">
        <f>IF($C1286="","",IF(N($L1286)&lt;=0,"Basic salary missing",IF(ISNA(MATCH($C1286,Departments!$A$5:$A$54,0)),"Department not on Departments sheet",IF(AND($I1286&lt;&gt;"",NOT(ISNUMBER($I1286))),"Date of birth is text, not a date",IF(AND($K1286&lt;&gt;"",NOT(ISNUMBER($K1286))),"Contract end is text, not a date","")))))</f>
        <v/>
      </c>
      <c r="AM1286" s="41">
        <f>IF($R1286=0,0,N($L1286)*(1+$Z1286+BonusMonths/12+IF($Q1286=1,0,EOSB))+N($M1286)+(N($L1286)+SI_Gross*N($M1286))*IF($Q1286=1,SI_O,SI_E))</f>
        <v/>
      </c>
      <c r="AN1286" s="41">
        <f>IF($R1286=0,0,(IF($Q1286=1,MedO,MedE+Ticket)+Training)/12)</f>
        <v/>
      </c>
    </row>
    <row r="1287">
      <c r="I1287" s="35" t="n"/>
      <c r="J1287" s="35" t="n"/>
      <c r="K1287" s="35" t="n"/>
      <c r="L1287" s="36" t="n"/>
      <c r="M1287" s="36" t="n"/>
      <c r="P1287" s="37" t="n"/>
      <c r="Q1287" s="38">
        <f>IF($C1287="",0,IF(OR(LOWER(TRIM($G1287))="omani",LOWER(TRIM($G1287))="oman",LOWER(TRIM($G1287))="om",LOWER(TRIM($G1287))="local"),1,0))</f>
        <v/>
      </c>
      <c r="R1287" s="38">
        <f>IF($C1287="",0,IF(OR(ISNUMBER(SEARCH("resign",$N1287)),ISNUMBER(SEARCH("terminat",$N1287)),ISNUMBER(SEARCH("inactive",$N1287)),ISNUMBER(SEARCH("vacan",$N1287)),ISNUMBER(SEARCH("deceased",$N1287)),ISNUMBER(SEARCH("separated",$N1287))),0,1))</f>
        <v/>
      </c>
      <c r="S1287">
        <f>IF(OR($R1287=0,NOT(ISNUMBER($I1287))),"",IFERROR(DATEDIF($I1287,DATE(FY,1,1),"y"),""))</f>
        <v/>
      </c>
      <c r="T1287">
        <f>IF(OR($R1287=0,NOT(ISNUMBER($J1287))),"",IFERROR(DATEDIF($J1287,DATE(FY,1,1),"y"),0))</f>
        <v/>
      </c>
      <c r="U1287" s="38">
        <f>IF(OR($R1287=0,NOT(ISNUMBER($I1287))),0,IF(YEAR($I1287)+IF($Q1287=1,RetAgeO,RetAgeE)=FY,MONTH($I1287),IF(YEAR($I1287)+IF($Q1287=1,RetAgeO,RetAgeE)&lt;FY,1,0)))</f>
        <v/>
      </c>
      <c r="V1287" s="38">
        <f>IF(OR($R1287=0,NOT(ISNUMBER($K1287))),0,IF(YEAR($K1287)=FY,MONTH($K1287),IF(YEAR($K1287)&lt;FY,1,0)))</f>
        <v/>
      </c>
      <c r="W1287" s="38">
        <f>IF($R1287=0,0,MIN(12,IF(AND(ISNUMBER($O1287),$O1287&gt;=1,$O1287&lt;=12),INT($O1287),12),IF(AND(RetireExit="Yes",$U1287&gt;0),$U1287,12),IF(AND(ContractExit="Yes",$V1287&gt;0),$V1287,12)))</f>
        <v/>
      </c>
      <c r="X1287" s="37">
        <f>IF(ISNUMBER($P1287),$P1287,IncPct)</f>
        <v/>
      </c>
      <c r="Y1287" s="39">
        <f>IF($W1287=0,0,MAX(0,MIN($W1287,IncMonth-1))+MAX(0,$W1287-IncMonth+1)*(1+$X1287))</f>
        <v/>
      </c>
      <c r="Z1287" s="40">
        <f>IF($C1287="",0,IFERROR(INDEX(Departments!$B$5:$B$54,MATCH($C1287,Departments!$A$5:$A$54,0)),0))</f>
        <v/>
      </c>
      <c r="AA1287" s="41">
        <f>N($L1287)*$Y1287</f>
        <v/>
      </c>
      <c r="AB1287" s="41">
        <f>N($M1287)*$Y1287</f>
        <v/>
      </c>
      <c r="AC1287" s="41">
        <f>$AA1287*$Z1287</f>
        <v/>
      </c>
      <c r="AD1287" s="41">
        <f>$AA1287*BonusMonths/12</f>
        <v/>
      </c>
      <c r="AE1287" s="41">
        <f>($AA1287+SI_Gross*$AB1287)*IF($Q1287=1,SI_O,SI_E)</f>
        <v/>
      </c>
      <c r="AF1287" s="41">
        <f>IF($Q1287=1,0,$AA1287*EOSB)</f>
        <v/>
      </c>
      <c r="AG1287" s="41">
        <f>$AN1287*$W1287</f>
        <v/>
      </c>
      <c r="AH1287" s="41">
        <f>SUM($AA1287:$AG1287)</f>
        <v/>
      </c>
      <c r="AI1287" s="41">
        <f>12*($AM1287+$AN1287)</f>
        <v/>
      </c>
      <c r="AJ1287" s="41">
        <f>$AM1287*((IncMonth-1)+(13-IncMonth)*(1+$X1287))+12*$AN1287</f>
        <v/>
      </c>
      <c r="AK1287" s="41">
        <f>IF($R1287=1,N($L1287)+N($M1287),0)</f>
        <v/>
      </c>
      <c r="AL1287">
        <f>IF($C1287="","",IF(N($L1287)&lt;=0,"Basic salary missing",IF(ISNA(MATCH($C1287,Departments!$A$5:$A$54,0)),"Department not on Departments sheet",IF(AND($I1287&lt;&gt;"",NOT(ISNUMBER($I1287))),"Date of birth is text, not a date",IF(AND($K1287&lt;&gt;"",NOT(ISNUMBER($K1287))),"Contract end is text, not a date","")))))</f>
        <v/>
      </c>
      <c r="AM1287" s="41">
        <f>IF($R1287=0,0,N($L1287)*(1+$Z1287+BonusMonths/12+IF($Q1287=1,0,EOSB))+N($M1287)+(N($L1287)+SI_Gross*N($M1287))*IF($Q1287=1,SI_O,SI_E))</f>
        <v/>
      </c>
      <c r="AN1287" s="41">
        <f>IF($R1287=0,0,(IF($Q1287=1,MedO,MedE+Ticket)+Training)/12)</f>
        <v/>
      </c>
    </row>
    <row r="1288">
      <c r="I1288" s="35" t="n"/>
      <c r="J1288" s="35" t="n"/>
      <c r="K1288" s="35" t="n"/>
      <c r="L1288" s="36" t="n"/>
      <c r="M1288" s="36" t="n"/>
      <c r="P1288" s="37" t="n"/>
      <c r="Q1288" s="38">
        <f>IF($C1288="",0,IF(OR(LOWER(TRIM($G1288))="omani",LOWER(TRIM($G1288))="oman",LOWER(TRIM($G1288))="om",LOWER(TRIM($G1288))="local"),1,0))</f>
        <v/>
      </c>
      <c r="R1288" s="38">
        <f>IF($C1288="",0,IF(OR(ISNUMBER(SEARCH("resign",$N1288)),ISNUMBER(SEARCH("terminat",$N1288)),ISNUMBER(SEARCH("inactive",$N1288)),ISNUMBER(SEARCH("vacan",$N1288)),ISNUMBER(SEARCH("deceased",$N1288)),ISNUMBER(SEARCH("separated",$N1288))),0,1))</f>
        <v/>
      </c>
      <c r="S1288">
        <f>IF(OR($R1288=0,NOT(ISNUMBER($I1288))),"",IFERROR(DATEDIF($I1288,DATE(FY,1,1),"y"),""))</f>
        <v/>
      </c>
      <c r="T1288">
        <f>IF(OR($R1288=0,NOT(ISNUMBER($J1288))),"",IFERROR(DATEDIF($J1288,DATE(FY,1,1),"y"),0))</f>
        <v/>
      </c>
      <c r="U1288" s="38">
        <f>IF(OR($R1288=0,NOT(ISNUMBER($I1288))),0,IF(YEAR($I1288)+IF($Q1288=1,RetAgeO,RetAgeE)=FY,MONTH($I1288),IF(YEAR($I1288)+IF($Q1288=1,RetAgeO,RetAgeE)&lt;FY,1,0)))</f>
        <v/>
      </c>
      <c r="V1288" s="38">
        <f>IF(OR($R1288=0,NOT(ISNUMBER($K1288))),0,IF(YEAR($K1288)=FY,MONTH($K1288),IF(YEAR($K1288)&lt;FY,1,0)))</f>
        <v/>
      </c>
      <c r="W1288" s="38">
        <f>IF($R1288=0,0,MIN(12,IF(AND(ISNUMBER($O1288),$O1288&gt;=1,$O1288&lt;=12),INT($O1288),12),IF(AND(RetireExit="Yes",$U1288&gt;0),$U1288,12),IF(AND(ContractExit="Yes",$V1288&gt;0),$V1288,12)))</f>
        <v/>
      </c>
      <c r="X1288" s="37">
        <f>IF(ISNUMBER($P1288),$P1288,IncPct)</f>
        <v/>
      </c>
      <c r="Y1288" s="39">
        <f>IF($W1288=0,0,MAX(0,MIN($W1288,IncMonth-1))+MAX(0,$W1288-IncMonth+1)*(1+$X1288))</f>
        <v/>
      </c>
      <c r="Z1288" s="40">
        <f>IF($C1288="",0,IFERROR(INDEX(Departments!$B$5:$B$54,MATCH($C1288,Departments!$A$5:$A$54,0)),0))</f>
        <v/>
      </c>
      <c r="AA1288" s="41">
        <f>N($L1288)*$Y1288</f>
        <v/>
      </c>
      <c r="AB1288" s="41">
        <f>N($M1288)*$Y1288</f>
        <v/>
      </c>
      <c r="AC1288" s="41">
        <f>$AA1288*$Z1288</f>
        <v/>
      </c>
      <c r="AD1288" s="41">
        <f>$AA1288*BonusMonths/12</f>
        <v/>
      </c>
      <c r="AE1288" s="41">
        <f>($AA1288+SI_Gross*$AB1288)*IF($Q1288=1,SI_O,SI_E)</f>
        <v/>
      </c>
      <c r="AF1288" s="41">
        <f>IF($Q1288=1,0,$AA1288*EOSB)</f>
        <v/>
      </c>
      <c r="AG1288" s="41">
        <f>$AN1288*$W1288</f>
        <v/>
      </c>
      <c r="AH1288" s="41">
        <f>SUM($AA1288:$AG1288)</f>
        <v/>
      </c>
      <c r="AI1288" s="41">
        <f>12*($AM1288+$AN1288)</f>
        <v/>
      </c>
      <c r="AJ1288" s="41">
        <f>$AM1288*((IncMonth-1)+(13-IncMonth)*(1+$X1288))+12*$AN1288</f>
        <v/>
      </c>
      <c r="AK1288" s="41">
        <f>IF($R1288=1,N($L1288)+N($M1288),0)</f>
        <v/>
      </c>
      <c r="AL1288">
        <f>IF($C1288="","",IF(N($L1288)&lt;=0,"Basic salary missing",IF(ISNA(MATCH($C1288,Departments!$A$5:$A$54,0)),"Department not on Departments sheet",IF(AND($I1288&lt;&gt;"",NOT(ISNUMBER($I1288))),"Date of birth is text, not a date",IF(AND($K1288&lt;&gt;"",NOT(ISNUMBER($K1288))),"Contract end is text, not a date","")))))</f>
        <v/>
      </c>
      <c r="AM1288" s="41">
        <f>IF($R1288=0,0,N($L1288)*(1+$Z1288+BonusMonths/12+IF($Q1288=1,0,EOSB))+N($M1288)+(N($L1288)+SI_Gross*N($M1288))*IF($Q1288=1,SI_O,SI_E))</f>
        <v/>
      </c>
      <c r="AN1288" s="41">
        <f>IF($R1288=0,0,(IF($Q1288=1,MedO,MedE+Ticket)+Training)/12)</f>
        <v/>
      </c>
    </row>
    <row r="1289">
      <c r="I1289" s="35" t="n"/>
      <c r="J1289" s="35" t="n"/>
      <c r="K1289" s="35" t="n"/>
      <c r="L1289" s="36" t="n"/>
      <c r="M1289" s="36" t="n"/>
      <c r="P1289" s="37" t="n"/>
      <c r="Q1289" s="38">
        <f>IF($C1289="",0,IF(OR(LOWER(TRIM($G1289))="omani",LOWER(TRIM($G1289))="oman",LOWER(TRIM($G1289))="om",LOWER(TRIM($G1289))="local"),1,0))</f>
        <v/>
      </c>
      <c r="R1289" s="38">
        <f>IF($C1289="",0,IF(OR(ISNUMBER(SEARCH("resign",$N1289)),ISNUMBER(SEARCH("terminat",$N1289)),ISNUMBER(SEARCH("inactive",$N1289)),ISNUMBER(SEARCH("vacan",$N1289)),ISNUMBER(SEARCH("deceased",$N1289)),ISNUMBER(SEARCH("separated",$N1289))),0,1))</f>
        <v/>
      </c>
      <c r="S1289">
        <f>IF(OR($R1289=0,NOT(ISNUMBER($I1289))),"",IFERROR(DATEDIF($I1289,DATE(FY,1,1),"y"),""))</f>
        <v/>
      </c>
      <c r="T1289">
        <f>IF(OR($R1289=0,NOT(ISNUMBER($J1289))),"",IFERROR(DATEDIF($J1289,DATE(FY,1,1),"y"),0))</f>
        <v/>
      </c>
      <c r="U1289" s="38">
        <f>IF(OR($R1289=0,NOT(ISNUMBER($I1289))),0,IF(YEAR($I1289)+IF($Q1289=1,RetAgeO,RetAgeE)=FY,MONTH($I1289),IF(YEAR($I1289)+IF($Q1289=1,RetAgeO,RetAgeE)&lt;FY,1,0)))</f>
        <v/>
      </c>
      <c r="V1289" s="38">
        <f>IF(OR($R1289=0,NOT(ISNUMBER($K1289))),0,IF(YEAR($K1289)=FY,MONTH($K1289),IF(YEAR($K1289)&lt;FY,1,0)))</f>
        <v/>
      </c>
      <c r="W1289" s="38">
        <f>IF($R1289=0,0,MIN(12,IF(AND(ISNUMBER($O1289),$O1289&gt;=1,$O1289&lt;=12),INT($O1289),12),IF(AND(RetireExit="Yes",$U1289&gt;0),$U1289,12),IF(AND(ContractExit="Yes",$V1289&gt;0),$V1289,12)))</f>
        <v/>
      </c>
      <c r="X1289" s="37">
        <f>IF(ISNUMBER($P1289),$P1289,IncPct)</f>
        <v/>
      </c>
      <c r="Y1289" s="39">
        <f>IF($W1289=0,0,MAX(0,MIN($W1289,IncMonth-1))+MAX(0,$W1289-IncMonth+1)*(1+$X1289))</f>
        <v/>
      </c>
      <c r="Z1289" s="40">
        <f>IF($C1289="",0,IFERROR(INDEX(Departments!$B$5:$B$54,MATCH($C1289,Departments!$A$5:$A$54,0)),0))</f>
        <v/>
      </c>
      <c r="AA1289" s="41">
        <f>N($L1289)*$Y1289</f>
        <v/>
      </c>
      <c r="AB1289" s="41">
        <f>N($M1289)*$Y1289</f>
        <v/>
      </c>
      <c r="AC1289" s="41">
        <f>$AA1289*$Z1289</f>
        <v/>
      </c>
      <c r="AD1289" s="41">
        <f>$AA1289*BonusMonths/12</f>
        <v/>
      </c>
      <c r="AE1289" s="41">
        <f>($AA1289+SI_Gross*$AB1289)*IF($Q1289=1,SI_O,SI_E)</f>
        <v/>
      </c>
      <c r="AF1289" s="41">
        <f>IF($Q1289=1,0,$AA1289*EOSB)</f>
        <v/>
      </c>
      <c r="AG1289" s="41">
        <f>$AN1289*$W1289</f>
        <v/>
      </c>
      <c r="AH1289" s="41">
        <f>SUM($AA1289:$AG1289)</f>
        <v/>
      </c>
      <c r="AI1289" s="41">
        <f>12*($AM1289+$AN1289)</f>
        <v/>
      </c>
      <c r="AJ1289" s="41">
        <f>$AM1289*((IncMonth-1)+(13-IncMonth)*(1+$X1289))+12*$AN1289</f>
        <v/>
      </c>
      <c r="AK1289" s="41">
        <f>IF($R1289=1,N($L1289)+N($M1289),0)</f>
        <v/>
      </c>
      <c r="AL1289">
        <f>IF($C1289="","",IF(N($L1289)&lt;=0,"Basic salary missing",IF(ISNA(MATCH($C1289,Departments!$A$5:$A$54,0)),"Department not on Departments sheet",IF(AND($I1289&lt;&gt;"",NOT(ISNUMBER($I1289))),"Date of birth is text, not a date",IF(AND($K1289&lt;&gt;"",NOT(ISNUMBER($K1289))),"Contract end is text, not a date","")))))</f>
        <v/>
      </c>
      <c r="AM1289" s="41">
        <f>IF($R1289=0,0,N($L1289)*(1+$Z1289+BonusMonths/12+IF($Q1289=1,0,EOSB))+N($M1289)+(N($L1289)+SI_Gross*N($M1289))*IF($Q1289=1,SI_O,SI_E))</f>
        <v/>
      </c>
      <c r="AN1289" s="41">
        <f>IF($R1289=0,0,(IF($Q1289=1,MedO,MedE+Ticket)+Training)/12)</f>
        <v/>
      </c>
    </row>
    <row r="1290">
      <c r="I1290" s="35" t="n"/>
      <c r="J1290" s="35" t="n"/>
      <c r="K1290" s="35" t="n"/>
      <c r="L1290" s="36" t="n"/>
      <c r="M1290" s="36" t="n"/>
      <c r="P1290" s="37" t="n"/>
      <c r="Q1290" s="38">
        <f>IF($C1290="",0,IF(OR(LOWER(TRIM($G1290))="omani",LOWER(TRIM($G1290))="oman",LOWER(TRIM($G1290))="om",LOWER(TRIM($G1290))="local"),1,0))</f>
        <v/>
      </c>
      <c r="R1290" s="38">
        <f>IF($C1290="",0,IF(OR(ISNUMBER(SEARCH("resign",$N1290)),ISNUMBER(SEARCH("terminat",$N1290)),ISNUMBER(SEARCH("inactive",$N1290)),ISNUMBER(SEARCH("vacan",$N1290)),ISNUMBER(SEARCH("deceased",$N1290)),ISNUMBER(SEARCH("separated",$N1290))),0,1))</f>
        <v/>
      </c>
      <c r="S1290">
        <f>IF(OR($R1290=0,NOT(ISNUMBER($I1290))),"",IFERROR(DATEDIF($I1290,DATE(FY,1,1),"y"),""))</f>
        <v/>
      </c>
      <c r="T1290">
        <f>IF(OR($R1290=0,NOT(ISNUMBER($J1290))),"",IFERROR(DATEDIF($J1290,DATE(FY,1,1),"y"),0))</f>
        <v/>
      </c>
      <c r="U1290" s="38">
        <f>IF(OR($R1290=0,NOT(ISNUMBER($I1290))),0,IF(YEAR($I1290)+IF($Q1290=1,RetAgeO,RetAgeE)=FY,MONTH($I1290),IF(YEAR($I1290)+IF($Q1290=1,RetAgeO,RetAgeE)&lt;FY,1,0)))</f>
        <v/>
      </c>
      <c r="V1290" s="38">
        <f>IF(OR($R1290=0,NOT(ISNUMBER($K1290))),0,IF(YEAR($K1290)=FY,MONTH($K1290),IF(YEAR($K1290)&lt;FY,1,0)))</f>
        <v/>
      </c>
      <c r="W1290" s="38">
        <f>IF($R1290=0,0,MIN(12,IF(AND(ISNUMBER($O1290),$O1290&gt;=1,$O1290&lt;=12),INT($O1290),12),IF(AND(RetireExit="Yes",$U1290&gt;0),$U1290,12),IF(AND(ContractExit="Yes",$V1290&gt;0),$V1290,12)))</f>
        <v/>
      </c>
      <c r="X1290" s="37">
        <f>IF(ISNUMBER($P1290),$P1290,IncPct)</f>
        <v/>
      </c>
      <c r="Y1290" s="39">
        <f>IF($W1290=0,0,MAX(0,MIN($W1290,IncMonth-1))+MAX(0,$W1290-IncMonth+1)*(1+$X1290))</f>
        <v/>
      </c>
      <c r="Z1290" s="40">
        <f>IF($C1290="",0,IFERROR(INDEX(Departments!$B$5:$B$54,MATCH($C1290,Departments!$A$5:$A$54,0)),0))</f>
        <v/>
      </c>
      <c r="AA1290" s="41">
        <f>N($L1290)*$Y1290</f>
        <v/>
      </c>
      <c r="AB1290" s="41">
        <f>N($M1290)*$Y1290</f>
        <v/>
      </c>
      <c r="AC1290" s="41">
        <f>$AA1290*$Z1290</f>
        <v/>
      </c>
      <c r="AD1290" s="41">
        <f>$AA1290*BonusMonths/12</f>
        <v/>
      </c>
      <c r="AE1290" s="41">
        <f>($AA1290+SI_Gross*$AB1290)*IF($Q1290=1,SI_O,SI_E)</f>
        <v/>
      </c>
      <c r="AF1290" s="41">
        <f>IF($Q1290=1,0,$AA1290*EOSB)</f>
        <v/>
      </c>
      <c r="AG1290" s="41">
        <f>$AN1290*$W1290</f>
        <v/>
      </c>
      <c r="AH1290" s="41">
        <f>SUM($AA1290:$AG1290)</f>
        <v/>
      </c>
      <c r="AI1290" s="41">
        <f>12*($AM1290+$AN1290)</f>
        <v/>
      </c>
      <c r="AJ1290" s="41">
        <f>$AM1290*((IncMonth-1)+(13-IncMonth)*(1+$X1290))+12*$AN1290</f>
        <v/>
      </c>
      <c r="AK1290" s="41">
        <f>IF($R1290=1,N($L1290)+N($M1290),0)</f>
        <v/>
      </c>
      <c r="AL1290">
        <f>IF($C1290="","",IF(N($L1290)&lt;=0,"Basic salary missing",IF(ISNA(MATCH($C1290,Departments!$A$5:$A$54,0)),"Department not on Departments sheet",IF(AND($I1290&lt;&gt;"",NOT(ISNUMBER($I1290))),"Date of birth is text, not a date",IF(AND($K1290&lt;&gt;"",NOT(ISNUMBER($K1290))),"Contract end is text, not a date","")))))</f>
        <v/>
      </c>
      <c r="AM1290" s="41">
        <f>IF($R1290=0,0,N($L1290)*(1+$Z1290+BonusMonths/12+IF($Q1290=1,0,EOSB))+N($M1290)+(N($L1290)+SI_Gross*N($M1290))*IF($Q1290=1,SI_O,SI_E))</f>
        <v/>
      </c>
      <c r="AN1290" s="41">
        <f>IF($R1290=0,0,(IF($Q1290=1,MedO,MedE+Ticket)+Training)/12)</f>
        <v/>
      </c>
    </row>
    <row r="1291">
      <c r="I1291" s="35" t="n"/>
      <c r="J1291" s="35" t="n"/>
      <c r="K1291" s="35" t="n"/>
      <c r="L1291" s="36" t="n"/>
      <c r="M1291" s="36" t="n"/>
      <c r="P1291" s="37" t="n"/>
      <c r="Q1291" s="38">
        <f>IF($C1291="",0,IF(OR(LOWER(TRIM($G1291))="omani",LOWER(TRIM($G1291))="oman",LOWER(TRIM($G1291))="om",LOWER(TRIM($G1291))="local"),1,0))</f>
        <v/>
      </c>
      <c r="R1291" s="38">
        <f>IF($C1291="",0,IF(OR(ISNUMBER(SEARCH("resign",$N1291)),ISNUMBER(SEARCH("terminat",$N1291)),ISNUMBER(SEARCH("inactive",$N1291)),ISNUMBER(SEARCH("vacan",$N1291)),ISNUMBER(SEARCH("deceased",$N1291)),ISNUMBER(SEARCH("separated",$N1291))),0,1))</f>
        <v/>
      </c>
      <c r="S1291">
        <f>IF(OR($R1291=0,NOT(ISNUMBER($I1291))),"",IFERROR(DATEDIF($I1291,DATE(FY,1,1),"y"),""))</f>
        <v/>
      </c>
      <c r="T1291">
        <f>IF(OR($R1291=0,NOT(ISNUMBER($J1291))),"",IFERROR(DATEDIF($J1291,DATE(FY,1,1),"y"),0))</f>
        <v/>
      </c>
      <c r="U1291" s="38">
        <f>IF(OR($R1291=0,NOT(ISNUMBER($I1291))),0,IF(YEAR($I1291)+IF($Q1291=1,RetAgeO,RetAgeE)=FY,MONTH($I1291),IF(YEAR($I1291)+IF($Q1291=1,RetAgeO,RetAgeE)&lt;FY,1,0)))</f>
        <v/>
      </c>
      <c r="V1291" s="38">
        <f>IF(OR($R1291=0,NOT(ISNUMBER($K1291))),0,IF(YEAR($K1291)=FY,MONTH($K1291),IF(YEAR($K1291)&lt;FY,1,0)))</f>
        <v/>
      </c>
      <c r="W1291" s="38">
        <f>IF($R1291=0,0,MIN(12,IF(AND(ISNUMBER($O1291),$O1291&gt;=1,$O1291&lt;=12),INT($O1291),12),IF(AND(RetireExit="Yes",$U1291&gt;0),$U1291,12),IF(AND(ContractExit="Yes",$V1291&gt;0),$V1291,12)))</f>
        <v/>
      </c>
      <c r="X1291" s="37">
        <f>IF(ISNUMBER($P1291),$P1291,IncPct)</f>
        <v/>
      </c>
      <c r="Y1291" s="39">
        <f>IF($W1291=0,0,MAX(0,MIN($W1291,IncMonth-1))+MAX(0,$W1291-IncMonth+1)*(1+$X1291))</f>
        <v/>
      </c>
      <c r="Z1291" s="40">
        <f>IF($C1291="",0,IFERROR(INDEX(Departments!$B$5:$B$54,MATCH($C1291,Departments!$A$5:$A$54,0)),0))</f>
        <v/>
      </c>
      <c r="AA1291" s="41">
        <f>N($L1291)*$Y1291</f>
        <v/>
      </c>
      <c r="AB1291" s="41">
        <f>N($M1291)*$Y1291</f>
        <v/>
      </c>
      <c r="AC1291" s="41">
        <f>$AA1291*$Z1291</f>
        <v/>
      </c>
      <c r="AD1291" s="41">
        <f>$AA1291*BonusMonths/12</f>
        <v/>
      </c>
      <c r="AE1291" s="41">
        <f>($AA1291+SI_Gross*$AB1291)*IF($Q1291=1,SI_O,SI_E)</f>
        <v/>
      </c>
      <c r="AF1291" s="41">
        <f>IF($Q1291=1,0,$AA1291*EOSB)</f>
        <v/>
      </c>
      <c r="AG1291" s="41">
        <f>$AN1291*$W1291</f>
        <v/>
      </c>
      <c r="AH1291" s="41">
        <f>SUM($AA1291:$AG1291)</f>
        <v/>
      </c>
      <c r="AI1291" s="41">
        <f>12*($AM1291+$AN1291)</f>
        <v/>
      </c>
      <c r="AJ1291" s="41">
        <f>$AM1291*((IncMonth-1)+(13-IncMonth)*(1+$X1291))+12*$AN1291</f>
        <v/>
      </c>
      <c r="AK1291" s="41">
        <f>IF($R1291=1,N($L1291)+N($M1291),0)</f>
        <v/>
      </c>
      <c r="AL1291">
        <f>IF($C1291="","",IF(N($L1291)&lt;=0,"Basic salary missing",IF(ISNA(MATCH($C1291,Departments!$A$5:$A$54,0)),"Department not on Departments sheet",IF(AND($I1291&lt;&gt;"",NOT(ISNUMBER($I1291))),"Date of birth is text, not a date",IF(AND($K1291&lt;&gt;"",NOT(ISNUMBER($K1291))),"Contract end is text, not a date","")))))</f>
        <v/>
      </c>
      <c r="AM1291" s="41">
        <f>IF($R1291=0,0,N($L1291)*(1+$Z1291+BonusMonths/12+IF($Q1291=1,0,EOSB))+N($M1291)+(N($L1291)+SI_Gross*N($M1291))*IF($Q1291=1,SI_O,SI_E))</f>
        <v/>
      </c>
      <c r="AN1291" s="41">
        <f>IF($R1291=0,0,(IF($Q1291=1,MedO,MedE+Ticket)+Training)/12)</f>
        <v/>
      </c>
    </row>
    <row r="1292">
      <c r="I1292" s="35" t="n"/>
      <c r="J1292" s="35" t="n"/>
      <c r="K1292" s="35" t="n"/>
      <c r="L1292" s="36" t="n"/>
      <c r="M1292" s="36" t="n"/>
      <c r="P1292" s="37" t="n"/>
      <c r="Q1292" s="38">
        <f>IF($C1292="",0,IF(OR(LOWER(TRIM($G1292))="omani",LOWER(TRIM($G1292))="oman",LOWER(TRIM($G1292))="om",LOWER(TRIM($G1292))="local"),1,0))</f>
        <v/>
      </c>
      <c r="R1292" s="38">
        <f>IF($C1292="",0,IF(OR(ISNUMBER(SEARCH("resign",$N1292)),ISNUMBER(SEARCH("terminat",$N1292)),ISNUMBER(SEARCH("inactive",$N1292)),ISNUMBER(SEARCH("vacan",$N1292)),ISNUMBER(SEARCH("deceased",$N1292)),ISNUMBER(SEARCH("separated",$N1292))),0,1))</f>
        <v/>
      </c>
      <c r="S1292">
        <f>IF(OR($R1292=0,NOT(ISNUMBER($I1292))),"",IFERROR(DATEDIF($I1292,DATE(FY,1,1),"y"),""))</f>
        <v/>
      </c>
      <c r="T1292">
        <f>IF(OR($R1292=0,NOT(ISNUMBER($J1292))),"",IFERROR(DATEDIF($J1292,DATE(FY,1,1),"y"),0))</f>
        <v/>
      </c>
      <c r="U1292" s="38">
        <f>IF(OR($R1292=0,NOT(ISNUMBER($I1292))),0,IF(YEAR($I1292)+IF($Q1292=1,RetAgeO,RetAgeE)=FY,MONTH($I1292),IF(YEAR($I1292)+IF($Q1292=1,RetAgeO,RetAgeE)&lt;FY,1,0)))</f>
        <v/>
      </c>
      <c r="V1292" s="38">
        <f>IF(OR($R1292=0,NOT(ISNUMBER($K1292))),0,IF(YEAR($K1292)=FY,MONTH($K1292),IF(YEAR($K1292)&lt;FY,1,0)))</f>
        <v/>
      </c>
      <c r="W1292" s="38">
        <f>IF($R1292=0,0,MIN(12,IF(AND(ISNUMBER($O1292),$O1292&gt;=1,$O1292&lt;=12),INT($O1292),12),IF(AND(RetireExit="Yes",$U1292&gt;0),$U1292,12),IF(AND(ContractExit="Yes",$V1292&gt;0),$V1292,12)))</f>
        <v/>
      </c>
      <c r="X1292" s="37">
        <f>IF(ISNUMBER($P1292),$P1292,IncPct)</f>
        <v/>
      </c>
      <c r="Y1292" s="39">
        <f>IF($W1292=0,0,MAX(0,MIN($W1292,IncMonth-1))+MAX(0,$W1292-IncMonth+1)*(1+$X1292))</f>
        <v/>
      </c>
      <c r="Z1292" s="40">
        <f>IF($C1292="",0,IFERROR(INDEX(Departments!$B$5:$B$54,MATCH($C1292,Departments!$A$5:$A$54,0)),0))</f>
        <v/>
      </c>
      <c r="AA1292" s="41">
        <f>N($L1292)*$Y1292</f>
        <v/>
      </c>
      <c r="AB1292" s="41">
        <f>N($M1292)*$Y1292</f>
        <v/>
      </c>
      <c r="AC1292" s="41">
        <f>$AA1292*$Z1292</f>
        <v/>
      </c>
      <c r="AD1292" s="41">
        <f>$AA1292*BonusMonths/12</f>
        <v/>
      </c>
      <c r="AE1292" s="41">
        <f>($AA1292+SI_Gross*$AB1292)*IF($Q1292=1,SI_O,SI_E)</f>
        <v/>
      </c>
      <c r="AF1292" s="41">
        <f>IF($Q1292=1,0,$AA1292*EOSB)</f>
        <v/>
      </c>
      <c r="AG1292" s="41">
        <f>$AN1292*$W1292</f>
        <v/>
      </c>
      <c r="AH1292" s="41">
        <f>SUM($AA1292:$AG1292)</f>
        <v/>
      </c>
      <c r="AI1292" s="41">
        <f>12*($AM1292+$AN1292)</f>
        <v/>
      </c>
      <c r="AJ1292" s="41">
        <f>$AM1292*((IncMonth-1)+(13-IncMonth)*(1+$X1292))+12*$AN1292</f>
        <v/>
      </c>
      <c r="AK1292" s="41">
        <f>IF($R1292=1,N($L1292)+N($M1292),0)</f>
        <v/>
      </c>
      <c r="AL1292">
        <f>IF($C1292="","",IF(N($L1292)&lt;=0,"Basic salary missing",IF(ISNA(MATCH($C1292,Departments!$A$5:$A$54,0)),"Department not on Departments sheet",IF(AND($I1292&lt;&gt;"",NOT(ISNUMBER($I1292))),"Date of birth is text, not a date",IF(AND($K1292&lt;&gt;"",NOT(ISNUMBER($K1292))),"Contract end is text, not a date","")))))</f>
        <v/>
      </c>
      <c r="AM1292" s="41">
        <f>IF($R1292=0,0,N($L1292)*(1+$Z1292+BonusMonths/12+IF($Q1292=1,0,EOSB))+N($M1292)+(N($L1292)+SI_Gross*N($M1292))*IF($Q1292=1,SI_O,SI_E))</f>
        <v/>
      </c>
      <c r="AN1292" s="41">
        <f>IF($R1292=0,0,(IF($Q1292=1,MedO,MedE+Ticket)+Training)/12)</f>
        <v/>
      </c>
    </row>
    <row r="1293">
      <c r="I1293" s="35" t="n"/>
      <c r="J1293" s="35" t="n"/>
      <c r="K1293" s="35" t="n"/>
      <c r="L1293" s="36" t="n"/>
      <c r="M1293" s="36" t="n"/>
      <c r="P1293" s="37" t="n"/>
      <c r="Q1293" s="38">
        <f>IF($C1293="",0,IF(OR(LOWER(TRIM($G1293))="omani",LOWER(TRIM($G1293))="oman",LOWER(TRIM($G1293))="om",LOWER(TRIM($G1293))="local"),1,0))</f>
        <v/>
      </c>
      <c r="R1293" s="38">
        <f>IF($C1293="",0,IF(OR(ISNUMBER(SEARCH("resign",$N1293)),ISNUMBER(SEARCH("terminat",$N1293)),ISNUMBER(SEARCH("inactive",$N1293)),ISNUMBER(SEARCH("vacan",$N1293)),ISNUMBER(SEARCH("deceased",$N1293)),ISNUMBER(SEARCH("separated",$N1293))),0,1))</f>
        <v/>
      </c>
      <c r="S1293">
        <f>IF(OR($R1293=0,NOT(ISNUMBER($I1293))),"",IFERROR(DATEDIF($I1293,DATE(FY,1,1),"y"),""))</f>
        <v/>
      </c>
      <c r="T1293">
        <f>IF(OR($R1293=0,NOT(ISNUMBER($J1293))),"",IFERROR(DATEDIF($J1293,DATE(FY,1,1),"y"),0))</f>
        <v/>
      </c>
      <c r="U1293" s="38">
        <f>IF(OR($R1293=0,NOT(ISNUMBER($I1293))),0,IF(YEAR($I1293)+IF($Q1293=1,RetAgeO,RetAgeE)=FY,MONTH($I1293),IF(YEAR($I1293)+IF($Q1293=1,RetAgeO,RetAgeE)&lt;FY,1,0)))</f>
        <v/>
      </c>
      <c r="V1293" s="38">
        <f>IF(OR($R1293=0,NOT(ISNUMBER($K1293))),0,IF(YEAR($K1293)=FY,MONTH($K1293),IF(YEAR($K1293)&lt;FY,1,0)))</f>
        <v/>
      </c>
      <c r="W1293" s="38">
        <f>IF($R1293=0,0,MIN(12,IF(AND(ISNUMBER($O1293),$O1293&gt;=1,$O1293&lt;=12),INT($O1293),12),IF(AND(RetireExit="Yes",$U1293&gt;0),$U1293,12),IF(AND(ContractExit="Yes",$V1293&gt;0),$V1293,12)))</f>
        <v/>
      </c>
      <c r="X1293" s="37">
        <f>IF(ISNUMBER($P1293),$P1293,IncPct)</f>
        <v/>
      </c>
      <c r="Y1293" s="39">
        <f>IF($W1293=0,0,MAX(0,MIN($W1293,IncMonth-1))+MAX(0,$W1293-IncMonth+1)*(1+$X1293))</f>
        <v/>
      </c>
      <c r="Z1293" s="40">
        <f>IF($C1293="",0,IFERROR(INDEX(Departments!$B$5:$B$54,MATCH($C1293,Departments!$A$5:$A$54,0)),0))</f>
        <v/>
      </c>
      <c r="AA1293" s="41">
        <f>N($L1293)*$Y1293</f>
        <v/>
      </c>
      <c r="AB1293" s="41">
        <f>N($M1293)*$Y1293</f>
        <v/>
      </c>
      <c r="AC1293" s="41">
        <f>$AA1293*$Z1293</f>
        <v/>
      </c>
      <c r="AD1293" s="41">
        <f>$AA1293*BonusMonths/12</f>
        <v/>
      </c>
      <c r="AE1293" s="41">
        <f>($AA1293+SI_Gross*$AB1293)*IF($Q1293=1,SI_O,SI_E)</f>
        <v/>
      </c>
      <c r="AF1293" s="41">
        <f>IF($Q1293=1,0,$AA1293*EOSB)</f>
        <v/>
      </c>
      <c r="AG1293" s="41">
        <f>$AN1293*$W1293</f>
        <v/>
      </c>
      <c r="AH1293" s="41">
        <f>SUM($AA1293:$AG1293)</f>
        <v/>
      </c>
      <c r="AI1293" s="41">
        <f>12*($AM1293+$AN1293)</f>
        <v/>
      </c>
      <c r="AJ1293" s="41">
        <f>$AM1293*((IncMonth-1)+(13-IncMonth)*(1+$X1293))+12*$AN1293</f>
        <v/>
      </c>
      <c r="AK1293" s="41">
        <f>IF($R1293=1,N($L1293)+N($M1293),0)</f>
        <v/>
      </c>
      <c r="AL1293">
        <f>IF($C1293="","",IF(N($L1293)&lt;=0,"Basic salary missing",IF(ISNA(MATCH($C1293,Departments!$A$5:$A$54,0)),"Department not on Departments sheet",IF(AND($I1293&lt;&gt;"",NOT(ISNUMBER($I1293))),"Date of birth is text, not a date",IF(AND($K1293&lt;&gt;"",NOT(ISNUMBER($K1293))),"Contract end is text, not a date","")))))</f>
        <v/>
      </c>
      <c r="AM1293" s="41">
        <f>IF($R1293=0,0,N($L1293)*(1+$Z1293+BonusMonths/12+IF($Q1293=1,0,EOSB))+N($M1293)+(N($L1293)+SI_Gross*N($M1293))*IF($Q1293=1,SI_O,SI_E))</f>
        <v/>
      </c>
      <c r="AN1293" s="41">
        <f>IF($R1293=0,0,(IF($Q1293=1,MedO,MedE+Ticket)+Training)/12)</f>
        <v/>
      </c>
    </row>
    <row r="1294">
      <c r="I1294" s="35" t="n"/>
      <c r="J1294" s="35" t="n"/>
      <c r="K1294" s="35" t="n"/>
      <c r="L1294" s="36" t="n"/>
      <c r="M1294" s="36" t="n"/>
      <c r="P1294" s="37" t="n"/>
      <c r="Q1294" s="38">
        <f>IF($C1294="",0,IF(OR(LOWER(TRIM($G1294))="omani",LOWER(TRIM($G1294))="oman",LOWER(TRIM($G1294))="om",LOWER(TRIM($G1294))="local"),1,0))</f>
        <v/>
      </c>
      <c r="R1294" s="38">
        <f>IF($C1294="",0,IF(OR(ISNUMBER(SEARCH("resign",$N1294)),ISNUMBER(SEARCH("terminat",$N1294)),ISNUMBER(SEARCH("inactive",$N1294)),ISNUMBER(SEARCH("vacan",$N1294)),ISNUMBER(SEARCH("deceased",$N1294)),ISNUMBER(SEARCH("separated",$N1294))),0,1))</f>
        <v/>
      </c>
      <c r="S1294">
        <f>IF(OR($R1294=0,NOT(ISNUMBER($I1294))),"",IFERROR(DATEDIF($I1294,DATE(FY,1,1),"y"),""))</f>
        <v/>
      </c>
      <c r="T1294">
        <f>IF(OR($R1294=0,NOT(ISNUMBER($J1294))),"",IFERROR(DATEDIF($J1294,DATE(FY,1,1),"y"),0))</f>
        <v/>
      </c>
      <c r="U1294" s="38">
        <f>IF(OR($R1294=0,NOT(ISNUMBER($I1294))),0,IF(YEAR($I1294)+IF($Q1294=1,RetAgeO,RetAgeE)=FY,MONTH($I1294),IF(YEAR($I1294)+IF($Q1294=1,RetAgeO,RetAgeE)&lt;FY,1,0)))</f>
        <v/>
      </c>
      <c r="V1294" s="38">
        <f>IF(OR($R1294=0,NOT(ISNUMBER($K1294))),0,IF(YEAR($K1294)=FY,MONTH($K1294),IF(YEAR($K1294)&lt;FY,1,0)))</f>
        <v/>
      </c>
      <c r="W1294" s="38">
        <f>IF($R1294=0,0,MIN(12,IF(AND(ISNUMBER($O1294),$O1294&gt;=1,$O1294&lt;=12),INT($O1294),12),IF(AND(RetireExit="Yes",$U1294&gt;0),$U1294,12),IF(AND(ContractExit="Yes",$V1294&gt;0),$V1294,12)))</f>
        <v/>
      </c>
      <c r="X1294" s="37">
        <f>IF(ISNUMBER($P1294),$P1294,IncPct)</f>
        <v/>
      </c>
      <c r="Y1294" s="39">
        <f>IF($W1294=0,0,MAX(0,MIN($W1294,IncMonth-1))+MAX(0,$W1294-IncMonth+1)*(1+$X1294))</f>
        <v/>
      </c>
      <c r="Z1294" s="40">
        <f>IF($C1294="",0,IFERROR(INDEX(Departments!$B$5:$B$54,MATCH($C1294,Departments!$A$5:$A$54,0)),0))</f>
        <v/>
      </c>
      <c r="AA1294" s="41">
        <f>N($L1294)*$Y1294</f>
        <v/>
      </c>
      <c r="AB1294" s="41">
        <f>N($M1294)*$Y1294</f>
        <v/>
      </c>
      <c r="AC1294" s="41">
        <f>$AA1294*$Z1294</f>
        <v/>
      </c>
      <c r="AD1294" s="41">
        <f>$AA1294*BonusMonths/12</f>
        <v/>
      </c>
      <c r="AE1294" s="41">
        <f>($AA1294+SI_Gross*$AB1294)*IF($Q1294=1,SI_O,SI_E)</f>
        <v/>
      </c>
      <c r="AF1294" s="41">
        <f>IF($Q1294=1,0,$AA1294*EOSB)</f>
        <v/>
      </c>
      <c r="AG1294" s="41">
        <f>$AN1294*$W1294</f>
        <v/>
      </c>
      <c r="AH1294" s="41">
        <f>SUM($AA1294:$AG1294)</f>
        <v/>
      </c>
      <c r="AI1294" s="41">
        <f>12*($AM1294+$AN1294)</f>
        <v/>
      </c>
      <c r="AJ1294" s="41">
        <f>$AM1294*((IncMonth-1)+(13-IncMonth)*(1+$X1294))+12*$AN1294</f>
        <v/>
      </c>
      <c r="AK1294" s="41">
        <f>IF($R1294=1,N($L1294)+N($M1294),0)</f>
        <v/>
      </c>
      <c r="AL1294">
        <f>IF($C1294="","",IF(N($L1294)&lt;=0,"Basic salary missing",IF(ISNA(MATCH($C1294,Departments!$A$5:$A$54,0)),"Department not on Departments sheet",IF(AND($I1294&lt;&gt;"",NOT(ISNUMBER($I1294))),"Date of birth is text, not a date",IF(AND($K1294&lt;&gt;"",NOT(ISNUMBER($K1294))),"Contract end is text, not a date","")))))</f>
        <v/>
      </c>
      <c r="AM1294" s="41">
        <f>IF($R1294=0,0,N($L1294)*(1+$Z1294+BonusMonths/12+IF($Q1294=1,0,EOSB))+N($M1294)+(N($L1294)+SI_Gross*N($M1294))*IF($Q1294=1,SI_O,SI_E))</f>
        <v/>
      </c>
      <c r="AN1294" s="41">
        <f>IF($R1294=0,0,(IF($Q1294=1,MedO,MedE+Ticket)+Training)/12)</f>
        <v/>
      </c>
    </row>
    <row r="1295">
      <c r="I1295" s="35" t="n"/>
      <c r="J1295" s="35" t="n"/>
      <c r="K1295" s="35" t="n"/>
      <c r="L1295" s="36" t="n"/>
      <c r="M1295" s="36" t="n"/>
      <c r="P1295" s="37" t="n"/>
      <c r="Q1295" s="38">
        <f>IF($C1295="",0,IF(OR(LOWER(TRIM($G1295))="omani",LOWER(TRIM($G1295))="oman",LOWER(TRIM($G1295))="om",LOWER(TRIM($G1295))="local"),1,0))</f>
        <v/>
      </c>
      <c r="R1295" s="38">
        <f>IF($C1295="",0,IF(OR(ISNUMBER(SEARCH("resign",$N1295)),ISNUMBER(SEARCH("terminat",$N1295)),ISNUMBER(SEARCH("inactive",$N1295)),ISNUMBER(SEARCH("vacan",$N1295)),ISNUMBER(SEARCH("deceased",$N1295)),ISNUMBER(SEARCH("separated",$N1295))),0,1))</f>
        <v/>
      </c>
      <c r="S1295">
        <f>IF(OR($R1295=0,NOT(ISNUMBER($I1295))),"",IFERROR(DATEDIF($I1295,DATE(FY,1,1),"y"),""))</f>
        <v/>
      </c>
      <c r="T1295">
        <f>IF(OR($R1295=0,NOT(ISNUMBER($J1295))),"",IFERROR(DATEDIF($J1295,DATE(FY,1,1),"y"),0))</f>
        <v/>
      </c>
      <c r="U1295" s="38">
        <f>IF(OR($R1295=0,NOT(ISNUMBER($I1295))),0,IF(YEAR($I1295)+IF($Q1295=1,RetAgeO,RetAgeE)=FY,MONTH($I1295),IF(YEAR($I1295)+IF($Q1295=1,RetAgeO,RetAgeE)&lt;FY,1,0)))</f>
        <v/>
      </c>
      <c r="V1295" s="38">
        <f>IF(OR($R1295=0,NOT(ISNUMBER($K1295))),0,IF(YEAR($K1295)=FY,MONTH($K1295),IF(YEAR($K1295)&lt;FY,1,0)))</f>
        <v/>
      </c>
      <c r="W1295" s="38">
        <f>IF($R1295=0,0,MIN(12,IF(AND(ISNUMBER($O1295),$O1295&gt;=1,$O1295&lt;=12),INT($O1295),12),IF(AND(RetireExit="Yes",$U1295&gt;0),$U1295,12),IF(AND(ContractExit="Yes",$V1295&gt;0),$V1295,12)))</f>
        <v/>
      </c>
      <c r="X1295" s="37">
        <f>IF(ISNUMBER($P1295),$P1295,IncPct)</f>
        <v/>
      </c>
      <c r="Y1295" s="39">
        <f>IF($W1295=0,0,MAX(0,MIN($W1295,IncMonth-1))+MAX(0,$W1295-IncMonth+1)*(1+$X1295))</f>
        <v/>
      </c>
      <c r="Z1295" s="40">
        <f>IF($C1295="",0,IFERROR(INDEX(Departments!$B$5:$B$54,MATCH($C1295,Departments!$A$5:$A$54,0)),0))</f>
        <v/>
      </c>
      <c r="AA1295" s="41">
        <f>N($L1295)*$Y1295</f>
        <v/>
      </c>
      <c r="AB1295" s="41">
        <f>N($M1295)*$Y1295</f>
        <v/>
      </c>
      <c r="AC1295" s="41">
        <f>$AA1295*$Z1295</f>
        <v/>
      </c>
      <c r="AD1295" s="41">
        <f>$AA1295*BonusMonths/12</f>
        <v/>
      </c>
      <c r="AE1295" s="41">
        <f>($AA1295+SI_Gross*$AB1295)*IF($Q1295=1,SI_O,SI_E)</f>
        <v/>
      </c>
      <c r="AF1295" s="41">
        <f>IF($Q1295=1,0,$AA1295*EOSB)</f>
        <v/>
      </c>
      <c r="AG1295" s="41">
        <f>$AN1295*$W1295</f>
        <v/>
      </c>
      <c r="AH1295" s="41">
        <f>SUM($AA1295:$AG1295)</f>
        <v/>
      </c>
      <c r="AI1295" s="41">
        <f>12*($AM1295+$AN1295)</f>
        <v/>
      </c>
      <c r="AJ1295" s="41">
        <f>$AM1295*((IncMonth-1)+(13-IncMonth)*(1+$X1295))+12*$AN1295</f>
        <v/>
      </c>
      <c r="AK1295" s="41">
        <f>IF($R1295=1,N($L1295)+N($M1295),0)</f>
        <v/>
      </c>
      <c r="AL1295">
        <f>IF($C1295="","",IF(N($L1295)&lt;=0,"Basic salary missing",IF(ISNA(MATCH($C1295,Departments!$A$5:$A$54,0)),"Department not on Departments sheet",IF(AND($I1295&lt;&gt;"",NOT(ISNUMBER($I1295))),"Date of birth is text, not a date",IF(AND($K1295&lt;&gt;"",NOT(ISNUMBER($K1295))),"Contract end is text, not a date","")))))</f>
        <v/>
      </c>
      <c r="AM1295" s="41">
        <f>IF($R1295=0,0,N($L1295)*(1+$Z1295+BonusMonths/12+IF($Q1295=1,0,EOSB))+N($M1295)+(N($L1295)+SI_Gross*N($M1295))*IF($Q1295=1,SI_O,SI_E))</f>
        <v/>
      </c>
      <c r="AN1295" s="41">
        <f>IF($R1295=0,0,(IF($Q1295=1,MedO,MedE+Ticket)+Training)/12)</f>
        <v/>
      </c>
    </row>
    <row r="1296">
      <c r="I1296" s="35" t="n"/>
      <c r="J1296" s="35" t="n"/>
      <c r="K1296" s="35" t="n"/>
      <c r="L1296" s="36" t="n"/>
      <c r="M1296" s="36" t="n"/>
      <c r="P1296" s="37" t="n"/>
      <c r="Q1296" s="38">
        <f>IF($C1296="",0,IF(OR(LOWER(TRIM($G1296))="omani",LOWER(TRIM($G1296))="oman",LOWER(TRIM($G1296))="om",LOWER(TRIM($G1296))="local"),1,0))</f>
        <v/>
      </c>
      <c r="R1296" s="38">
        <f>IF($C1296="",0,IF(OR(ISNUMBER(SEARCH("resign",$N1296)),ISNUMBER(SEARCH("terminat",$N1296)),ISNUMBER(SEARCH("inactive",$N1296)),ISNUMBER(SEARCH("vacan",$N1296)),ISNUMBER(SEARCH("deceased",$N1296)),ISNUMBER(SEARCH("separated",$N1296))),0,1))</f>
        <v/>
      </c>
      <c r="S1296">
        <f>IF(OR($R1296=0,NOT(ISNUMBER($I1296))),"",IFERROR(DATEDIF($I1296,DATE(FY,1,1),"y"),""))</f>
        <v/>
      </c>
      <c r="T1296">
        <f>IF(OR($R1296=0,NOT(ISNUMBER($J1296))),"",IFERROR(DATEDIF($J1296,DATE(FY,1,1),"y"),0))</f>
        <v/>
      </c>
      <c r="U1296" s="38">
        <f>IF(OR($R1296=0,NOT(ISNUMBER($I1296))),0,IF(YEAR($I1296)+IF($Q1296=1,RetAgeO,RetAgeE)=FY,MONTH($I1296),IF(YEAR($I1296)+IF($Q1296=1,RetAgeO,RetAgeE)&lt;FY,1,0)))</f>
        <v/>
      </c>
      <c r="V1296" s="38">
        <f>IF(OR($R1296=0,NOT(ISNUMBER($K1296))),0,IF(YEAR($K1296)=FY,MONTH($K1296),IF(YEAR($K1296)&lt;FY,1,0)))</f>
        <v/>
      </c>
      <c r="W1296" s="38">
        <f>IF($R1296=0,0,MIN(12,IF(AND(ISNUMBER($O1296),$O1296&gt;=1,$O1296&lt;=12),INT($O1296),12),IF(AND(RetireExit="Yes",$U1296&gt;0),$U1296,12),IF(AND(ContractExit="Yes",$V1296&gt;0),$V1296,12)))</f>
        <v/>
      </c>
      <c r="X1296" s="37">
        <f>IF(ISNUMBER($P1296),$P1296,IncPct)</f>
        <v/>
      </c>
      <c r="Y1296" s="39">
        <f>IF($W1296=0,0,MAX(0,MIN($W1296,IncMonth-1))+MAX(0,$W1296-IncMonth+1)*(1+$X1296))</f>
        <v/>
      </c>
      <c r="Z1296" s="40">
        <f>IF($C1296="",0,IFERROR(INDEX(Departments!$B$5:$B$54,MATCH($C1296,Departments!$A$5:$A$54,0)),0))</f>
        <v/>
      </c>
      <c r="AA1296" s="41">
        <f>N($L1296)*$Y1296</f>
        <v/>
      </c>
      <c r="AB1296" s="41">
        <f>N($M1296)*$Y1296</f>
        <v/>
      </c>
      <c r="AC1296" s="41">
        <f>$AA1296*$Z1296</f>
        <v/>
      </c>
      <c r="AD1296" s="41">
        <f>$AA1296*BonusMonths/12</f>
        <v/>
      </c>
      <c r="AE1296" s="41">
        <f>($AA1296+SI_Gross*$AB1296)*IF($Q1296=1,SI_O,SI_E)</f>
        <v/>
      </c>
      <c r="AF1296" s="41">
        <f>IF($Q1296=1,0,$AA1296*EOSB)</f>
        <v/>
      </c>
      <c r="AG1296" s="41">
        <f>$AN1296*$W1296</f>
        <v/>
      </c>
      <c r="AH1296" s="41">
        <f>SUM($AA1296:$AG1296)</f>
        <v/>
      </c>
      <c r="AI1296" s="41">
        <f>12*($AM1296+$AN1296)</f>
        <v/>
      </c>
      <c r="AJ1296" s="41">
        <f>$AM1296*((IncMonth-1)+(13-IncMonth)*(1+$X1296))+12*$AN1296</f>
        <v/>
      </c>
      <c r="AK1296" s="41">
        <f>IF($R1296=1,N($L1296)+N($M1296),0)</f>
        <v/>
      </c>
      <c r="AL1296">
        <f>IF($C1296="","",IF(N($L1296)&lt;=0,"Basic salary missing",IF(ISNA(MATCH($C1296,Departments!$A$5:$A$54,0)),"Department not on Departments sheet",IF(AND($I1296&lt;&gt;"",NOT(ISNUMBER($I1296))),"Date of birth is text, not a date",IF(AND($K1296&lt;&gt;"",NOT(ISNUMBER($K1296))),"Contract end is text, not a date","")))))</f>
        <v/>
      </c>
      <c r="AM1296" s="41">
        <f>IF($R1296=0,0,N($L1296)*(1+$Z1296+BonusMonths/12+IF($Q1296=1,0,EOSB))+N($M1296)+(N($L1296)+SI_Gross*N($M1296))*IF($Q1296=1,SI_O,SI_E))</f>
        <v/>
      </c>
      <c r="AN1296" s="41">
        <f>IF($R1296=0,0,(IF($Q1296=1,MedO,MedE+Ticket)+Training)/12)</f>
        <v/>
      </c>
    </row>
    <row r="1297">
      <c r="I1297" s="35" t="n"/>
      <c r="J1297" s="35" t="n"/>
      <c r="K1297" s="35" t="n"/>
      <c r="L1297" s="36" t="n"/>
      <c r="M1297" s="36" t="n"/>
      <c r="P1297" s="37" t="n"/>
      <c r="Q1297" s="38">
        <f>IF($C1297="",0,IF(OR(LOWER(TRIM($G1297))="omani",LOWER(TRIM($G1297))="oman",LOWER(TRIM($G1297))="om",LOWER(TRIM($G1297))="local"),1,0))</f>
        <v/>
      </c>
      <c r="R1297" s="38">
        <f>IF($C1297="",0,IF(OR(ISNUMBER(SEARCH("resign",$N1297)),ISNUMBER(SEARCH("terminat",$N1297)),ISNUMBER(SEARCH("inactive",$N1297)),ISNUMBER(SEARCH("vacan",$N1297)),ISNUMBER(SEARCH("deceased",$N1297)),ISNUMBER(SEARCH("separated",$N1297))),0,1))</f>
        <v/>
      </c>
      <c r="S1297">
        <f>IF(OR($R1297=0,NOT(ISNUMBER($I1297))),"",IFERROR(DATEDIF($I1297,DATE(FY,1,1),"y"),""))</f>
        <v/>
      </c>
      <c r="T1297">
        <f>IF(OR($R1297=0,NOT(ISNUMBER($J1297))),"",IFERROR(DATEDIF($J1297,DATE(FY,1,1),"y"),0))</f>
        <v/>
      </c>
      <c r="U1297" s="38">
        <f>IF(OR($R1297=0,NOT(ISNUMBER($I1297))),0,IF(YEAR($I1297)+IF($Q1297=1,RetAgeO,RetAgeE)=FY,MONTH($I1297),IF(YEAR($I1297)+IF($Q1297=1,RetAgeO,RetAgeE)&lt;FY,1,0)))</f>
        <v/>
      </c>
      <c r="V1297" s="38">
        <f>IF(OR($R1297=0,NOT(ISNUMBER($K1297))),0,IF(YEAR($K1297)=FY,MONTH($K1297),IF(YEAR($K1297)&lt;FY,1,0)))</f>
        <v/>
      </c>
      <c r="W1297" s="38">
        <f>IF($R1297=0,0,MIN(12,IF(AND(ISNUMBER($O1297),$O1297&gt;=1,$O1297&lt;=12),INT($O1297),12),IF(AND(RetireExit="Yes",$U1297&gt;0),$U1297,12),IF(AND(ContractExit="Yes",$V1297&gt;0),$V1297,12)))</f>
        <v/>
      </c>
      <c r="X1297" s="37">
        <f>IF(ISNUMBER($P1297),$P1297,IncPct)</f>
        <v/>
      </c>
      <c r="Y1297" s="39">
        <f>IF($W1297=0,0,MAX(0,MIN($W1297,IncMonth-1))+MAX(0,$W1297-IncMonth+1)*(1+$X1297))</f>
        <v/>
      </c>
      <c r="Z1297" s="40">
        <f>IF($C1297="",0,IFERROR(INDEX(Departments!$B$5:$B$54,MATCH($C1297,Departments!$A$5:$A$54,0)),0))</f>
        <v/>
      </c>
      <c r="AA1297" s="41">
        <f>N($L1297)*$Y1297</f>
        <v/>
      </c>
      <c r="AB1297" s="41">
        <f>N($M1297)*$Y1297</f>
        <v/>
      </c>
      <c r="AC1297" s="41">
        <f>$AA1297*$Z1297</f>
        <v/>
      </c>
      <c r="AD1297" s="41">
        <f>$AA1297*BonusMonths/12</f>
        <v/>
      </c>
      <c r="AE1297" s="41">
        <f>($AA1297+SI_Gross*$AB1297)*IF($Q1297=1,SI_O,SI_E)</f>
        <v/>
      </c>
      <c r="AF1297" s="41">
        <f>IF($Q1297=1,0,$AA1297*EOSB)</f>
        <v/>
      </c>
      <c r="AG1297" s="41">
        <f>$AN1297*$W1297</f>
        <v/>
      </c>
      <c r="AH1297" s="41">
        <f>SUM($AA1297:$AG1297)</f>
        <v/>
      </c>
      <c r="AI1297" s="41">
        <f>12*($AM1297+$AN1297)</f>
        <v/>
      </c>
      <c r="AJ1297" s="41">
        <f>$AM1297*((IncMonth-1)+(13-IncMonth)*(1+$X1297))+12*$AN1297</f>
        <v/>
      </c>
      <c r="AK1297" s="41">
        <f>IF($R1297=1,N($L1297)+N($M1297),0)</f>
        <v/>
      </c>
      <c r="AL1297">
        <f>IF($C1297="","",IF(N($L1297)&lt;=0,"Basic salary missing",IF(ISNA(MATCH($C1297,Departments!$A$5:$A$54,0)),"Department not on Departments sheet",IF(AND($I1297&lt;&gt;"",NOT(ISNUMBER($I1297))),"Date of birth is text, not a date",IF(AND($K1297&lt;&gt;"",NOT(ISNUMBER($K1297))),"Contract end is text, not a date","")))))</f>
        <v/>
      </c>
      <c r="AM1297" s="41">
        <f>IF($R1297=0,0,N($L1297)*(1+$Z1297+BonusMonths/12+IF($Q1297=1,0,EOSB))+N($M1297)+(N($L1297)+SI_Gross*N($M1297))*IF($Q1297=1,SI_O,SI_E))</f>
        <v/>
      </c>
      <c r="AN1297" s="41">
        <f>IF($R1297=0,0,(IF($Q1297=1,MedO,MedE+Ticket)+Training)/12)</f>
        <v/>
      </c>
    </row>
    <row r="1298">
      <c r="I1298" s="35" t="n"/>
      <c r="J1298" s="35" t="n"/>
      <c r="K1298" s="35" t="n"/>
      <c r="L1298" s="36" t="n"/>
      <c r="M1298" s="36" t="n"/>
      <c r="P1298" s="37" t="n"/>
      <c r="Q1298" s="38">
        <f>IF($C1298="",0,IF(OR(LOWER(TRIM($G1298))="omani",LOWER(TRIM($G1298))="oman",LOWER(TRIM($G1298))="om",LOWER(TRIM($G1298))="local"),1,0))</f>
        <v/>
      </c>
      <c r="R1298" s="38">
        <f>IF($C1298="",0,IF(OR(ISNUMBER(SEARCH("resign",$N1298)),ISNUMBER(SEARCH("terminat",$N1298)),ISNUMBER(SEARCH("inactive",$N1298)),ISNUMBER(SEARCH("vacan",$N1298)),ISNUMBER(SEARCH("deceased",$N1298)),ISNUMBER(SEARCH("separated",$N1298))),0,1))</f>
        <v/>
      </c>
      <c r="S1298">
        <f>IF(OR($R1298=0,NOT(ISNUMBER($I1298))),"",IFERROR(DATEDIF($I1298,DATE(FY,1,1),"y"),""))</f>
        <v/>
      </c>
      <c r="T1298">
        <f>IF(OR($R1298=0,NOT(ISNUMBER($J1298))),"",IFERROR(DATEDIF($J1298,DATE(FY,1,1),"y"),0))</f>
        <v/>
      </c>
      <c r="U1298" s="38">
        <f>IF(OR($R1298=0,NOT(ISNUMBER($I1298))),0,IF(YEAR($I1298)+IF($Q1298=1,RetAgeO,RetAgeE)=FY,MONTH($I1298),IF(YEAR($I1298)+IF($Q1298=1,RetAgeO,RetAgeE)&lt;FY,1,0)))</f>
        <v/>
      </c>
      <c r="V1298" s="38">
        <f>IF(OR($R1298=0,NOT(ISNUMBER($K1298))),0,IF(YEAR($K1298)=FY,MONTH($K1298),IF(YEAR($K1298)&lt;FY,1,0)))</f>
        <v/>
      </c>
      <c r="W1298" s="38">
        <f>IF($R1298=0,0,MIN(12,IF(AND(ISNUMBER($O1298),$O1298&gt;=1,$O1298&lt;=12),INT($O1298),12),IF(AND(RetireExit="Yes",$U1298&gt;0),$U1298,12),IF(AND(ContractExit="Yes",$V1298&gt;0),$V1298,12)))</f>
        <v/>
      </c>
      <c r="X1298" s="37">
        <f>IF(ISNUMBER($P1298),$P1298,IncPct)</f>
        <v/>
      </c>
      <c r="Y1298" s="39">
        <f>IF($W1298=0,0,MAX(0,MIN($W1298,IncMonth-1))+MAX(0,$W1298-IncMonth+1)*(1+$X1298))</f>
        <v/>
      </c>
      <c r="Z1298" s="40">
        <f>IF($C1298="",0,IFERROR(INDEX(Departments!$B$5:$B$54,MATCH($C1298,Departments!$A$5:$A$54,0)),0))</f>
        <v/>
      </c>
      <c r="AA1298" s="41">
        <f>N($L1298)*$Y1298</f>
        <v/>
      </c>
      <c r="AB1298" s="41">
        <f>N($M1298)*$Y1298</f>
        <v/>
      </c>
      <c r="AC1298" s="41">
        <f>$AA1298*$Z1298</f>
        <v/>
      </c>
      <c r="AD1298" s="41">
        <f>$AA1298*BonusMonths/12</f>
        <v/>
      </c>
      <c r="AE1298" s="41">
        <f>($AA1298+SI_Gross*$AB1298)*IF($Q1298=1,SI_O,SI_E)</f>
        <v/>
      </c>
      <c r="AF1298" s="41">
        <f>IF($Q1298=1,0,$AA1298*EOSB)</f>
        <v/>
      </c>
      <c r="AG1298" s="41">
        <f>$AN1298*$W1298</f>
        <v/>
      </c>
      <c r="AH1298" s="41">
        <f>SUM($AA1298:$AG1298)</f>
        <v/>
      </c>
      <c r="AI1298" s="41">
        <f>12*($AM1298+$AN1298)</f>
        <v/>
      </c>
      <c r="AJ1298" s="41">
        <f>$AM1298*((IncMonth-1)+(13-IncMonth)*(1+$X1298))+12*$AN1298</f>
        <v/>
      </c>
      <c r="AK1298" s="41">
        <f>IF($R1298=1,N($L1298)+N($M1298),0)</f>
        <v/>
      </c>
      <c r="AL1298">
        <f>IF($C1298="","",IF(N($L1298)&lt;=0,"Basic salary missing",IF(ISNA(MATCH($C1298,Departments!$A$5:$A$54,0)),"Department not on Departments sheet",IF(AND($I1298&lt;&gt;"",NOT(ISNUMBER($I1298))),"Date of birth is text, not a date",IF(AND($K1298&lt;&gt;"",NOT(ISNUMBER($K1298))),"Contract end is text, not a date","")))))</f>
        <v/>
      </c>
      <c r="AM1298" s="41">
        <f>IF($R1298=0,0,N($L1298)*(1+$Z1298+BonusMonths/12+IF($Q1298=1,0,EOSB))+N($M1298)+(N($L1298)+SI_Gross*N($M1298))*IF($Q1298=1,SI_O,SI_E))</f>
        <v/>
      </c>
      <c r="AN1298" s="41">
        <f>IF($R1298=0,0,(IF($Q1298=1,MedO,MedE+Ticket)+Training)/12)</f>
        <v/>
      </c>
    </row>
    <row r="1299">
      <c r="I1299" s="35" t="n"/>
      <c r="J1299" s="35" t="n"/>
      <c r="K1299" s="35" t="n"/>
      <c r="L1299" s="36" t="n"/>
      <c r="M1299" s="36" t="n"/>
      <c r="P1299" s="37" t="n"/>
      <c r="Q1299" s="38">
        <f>IF($C1299="",0,IF(OR(LOWER(TRIM($G1299))="omani",LOWER(TRIM($G1299))="oman",LOWER(TRIM($G1299))="om",LOWER(TRIM($G1299))="local"),1,0))</f>
        <v/>
      </c>
      <c r="R1299" s="38">
        <f>IF($C1299="",0,IF(OR(ISNUMBER(SEARCH("resign",$N1299)),ISNUMBER(SEARCH("terminat",$N1299)),ISNUMBER(SEARCH("inactive",$N1299)),ISNUMBER(SEARCH("vacan",$N1299)),ISNUMBER(SEARCH("deceased",$N1299)),ISNUMBER(SEARCH("separated",$N1299))),0,1))</f>
        <v/>
      </c>
      <c r="S1299">
        <f>IF(OR($R1299=0,NOT(ISNUMBER($I1299))),"",IFERROR(DATEDIF($I1299,DATE(FY,1,1),"y"),""))</f>
        <v/>
      </c>
      <c r="T1299">
        <f>IF(OR($R1299=0,NOT(ISNUMBER($J1299))),"",IFERROR(DATEDIF($J1299,DATE(FY,1,1),"y"),0))</f>
        <v/>
      </c>
      <c r="U1299" s="38">
        <f>IF(OR($R1299=0,NOT(ISNUMBER($I1299))),0,IF(YEAR($I1299)+IF($Q1299=1,RetAgeO,RetAgeE)=FY,MONTH($I1299),IF(YEAR($I1299)+IF($Q1299=1,RetAgeO,RetAgeE)&lt;FY,1,0)))</f>
        <v/>
      </c>
      <c r="V1299" s="38">
        <f>IF(OR($R1299=0,NOT(ISNUMBER($K1299))),0,IF(YEAR($K1299)=FY,MONTH($K1299),IF(YEAR($K1299)&lt;FY,1,0)))</f>
        <v/>
      </c>
      <c r="W1299" s="38">
        <f>IF($R1299=0,0,MIN(12,IF(AND(ISNUMBER($O1299),$O1299&gt;=1,$O1299&lt;=12),INT($O1299),12),IF(AND(RetireExit="Yes",$U1299&gt;0),$U1299,12),IF(AND(ContractExit="Yes",$V1299&gt;0),$V1299,12)))</f>
        <v/>
      </c>
      <c r="X1299" s="37">
        <f>IF(ISNUMBER($P1299),$P1299,IncPct)</f>
        <v/>
      </c>
      <c r="Y1299" s="39">
        <f>IF($W1299=0,0,MAX(0,MIN($W1299,IncMonth-1))+MAX(0,$W1299-IncMonth+1)*(1+$X1299))</f>
        <v/>
      </c>
      <c r="Z1299" s="40">
        <f>IF($C1299="",0,IFERROR(INDEX(Departments!$B$5:$B$54,MATCH($C1299,Departments!$A$5:$A$54,0)),0))</f>
        <v/>
      </c>
      <c r="AA1299" s="41">
        <f>N($L1299)*$Y1299</f>
        <v/>
      </c>
      <c r="AB1299" s="41">
        <f>N($M1299)*$Y1299</f>
        <v/>
      </c>
      <c r="AC1299" s="41">
        <f>$AA1299*$Z1299</f>
        <v/>
      </c>
      <c r="AD1299" s="41">
        <f>$AA1299*BonusMonths/12</f>
        <v/>
      </c>
      <c r="AE1299" s="41">
        <f>($AA1299+SI_Gross*$AB1299)*IF($Q1299=1,SI_O,SI_E)</f>
        <v/>
      </c>
      <c r="AF1299" s="41">
        <f>IF($Q1299=1,0,$AA1299*EOSB)</f>
        <v/>
      </c>
      <c r="AG1299" s="41">
        <f>$AN1299*$W1299</f>
        <v/>
      </c>
      <c r="AH1299" s="41">
        <f>SUM($AA1299:$AG1299)</f>
        <v/>
      </c>
      <c r="AI1299" s="41">
        <f>12*($AM1299+$AN1299)</f>
        <v/>
      </c>
      <c r="AJ1299" s="41">
        <f>$AM1299*((IncMonth-1)+(13-IncMonth)*(1+$X1299))+12*$AN1299</f>
        <v/>
      </c>
      <c r="AK1299" s="41">
        <f>IF($R1299=1,N($L1299)+N($M1299),0)</f>
        <v/>
      </c>
      <c r="AL1299">
        <f>IF($C1299="","",IF(N($L1299)&lt;=0,"Basic salary missing",IF(ISNA(MATCH($C1299,Departments!$A$5:$A$54,0)),"Department not on Departments sheet",IF(AND($I1299&lt;&gt;"",NOT(ISNUMBER($I1299))),"Date of birth is text, not a date",IF(AND($K1299&lt;&gt;"",NOT(ISNUMBER($K1299))),"Contract end is text, not a date","")))))</f>
        <v/>
      </c>
      <c r="AM1299" s="41">
        <f>IF($R1299=0,0,N($L1299)*(1+$Z1299+BonusMonths/12+IF($Q1299=1,0,EOSB))+N($M1299)+(N($L1299)+SI_Gross*N($M1299))*IF($Q1299=1,SI_O,SI_E))</f>
        <v/>
      </c>
      <c r="AN1299" s="41">
        <f>IF($R1299=0,0,(IF($Q1299=1,MedO,MedE+Ticket)+Training)/12)</f>
        <v/>
      </c>
    </row>
    <row r="1300">
      <c r="I1300" s="35" t="n"/>
      <c r="J1300" s="35" t="n"/>
      <c r="K1300" s="35" t="n"/>
      <c r="L1300" s="36" t="n"/>
      <c r="M1300" s="36" t="n"/>
      <c r="P1300" s="37" t="n"/>
      <c r="Q1300" s="38">
        <f>IF($C1300="",0,IF(OR(LOWER(TRIM($G1300))="omani",LOWER(TRIM($G1300))="oman",LOWER(TRIM($G1300))="om",LOWER(TRIM($G1300))="local"),1,0))</f>
        <v/>
      </c>
      <c r="R1300" s="38">
        <f>IF($C1300="",0,IF(OR(ISNUMBER(SEARCH("resign",$N1300)),ISNUMBER(SEARCH("terminat",$N1300)),ISNUMBER(SEARCH("inactive",$N1300)),ISNUMBER(SEARCH("vacan",$N1300)),ISNUMBER(SEARCH("deceased",$N1300)),ISNUMBER(SEARCH("separated",$N1300))),0,1))</f>
        <v/>
      </c>
      <c r="S1300">
        <f>IF(OR($R1300=0,NOT(ISNUMBER($I1300))),"",IFERROR(DATEDIF($I1300,DATE(FY,1,1),"y"),""))</f>
        <v/>
      </c>
      <c r="T1300">
        <f>IF(OR($R1300=0,NOT(ISNUMBER($J1300))),"",IFERROR(DATEDIF($J1300,DATE(FY,1,1),"y"),0))</f>
        <v/>
      </c>
      <c r="U1300" s="38">
        <f>IF(OR($R1300=0,NOT(ISNUMBER($I1300))),0,IF(YEAR($I1300)+IF($Q1300=1,RetAgeO,RetAgeE)=FY,MONTH($I1300),IF(YEAR($I1300)+IF($Q1300=1,RetAgeO,RetAgeE)&lt;FY,1,0)))</f>
        <v/>
      </c>
      <c r="V1300" s="38">
        <f>IF(OR($R1300=0,NOT(ISNUMBER($K1300))),0,IF(YEAR($K1300)=FY,MONTH($K1300),IF(YEAR($K1300)&lt;FY,1,0)))</f>
        <v/>
      </c>
      <c r="W1300" s="38">
        <f>IF($R1300=0,0,MIN(12,IF(AND(ISNUMBER($O1300),$O1300&gt;=1,$O1300&lt;=12),INT($O1300),12),IF(AND(RetireExit="Yes",$U1300&gt;0),$U1300,12),IF(AND(ContractExit="Yes",$V1300&gt;0),$V1300,12)))</f>
        <v/>
      </c>
      <c r="X1300" s="37">
        <f>IF(ISNUMBER($P1300),$P1300,IncPct)</f>
        <v/>
      </c>
      <c r="Y1300" s="39">
        <f>IF($W1300=0,0,MAX(0,MIN($W1300,IncMonth-1))+MAX(0,$W1300-IncMonth+1)*(1+$X1300))</f>
        <v/>
      </c>
      <c r="Z1300" s="40">
        <f>IF($C1300="",0,IFERROR(INDEX(Departments!$B$5:$B$54,MATCH($C1300,Departments!$A$5:$A$54,0)),0))</f>
        <v/>
      </c>
      <c r="AA1300" s="41">
        <f>N($L1300)*$Y1300</f>
        <v/>
      </c>
      <c r="AB1300" s="41">
        <f>N($M1300)*$Y1300</f>
        <v/>
      </c>
      <c r="AC1300" s="41">
        <f>$AA1300*$Z1300</f>
        <v/>
      </c>
      <c r="AD1300" s="41">
        <f>$AA1300*BonusMonths/12</f>
        <v/>
      </c>
      <c r="AE1300" s="41">
        <f>($AA1300+SI_Gross*$AB1300)*IF($Q1300=1,SI_O,SI_E)</f>
        <v/>
      </c>
      <c r="AF1300" s="41">
        <f>IF($Q1300=1,0,$AA1300*EOSB)</f>
        <v/>
      </c>
      <c r="AG1300" s="41">
        <f>$AN1300*$W1300</f>
        <v/>
      </c>
      <c r="AH1300" s="41">
        <f>SUM($AA1300:$AG1300)</f>
        <v/>
      </c>
      <c r="AI1300" s="41">
        <f>12*($AM1300+$AN1300)</f>
        <v/>
      </c>
      <c r="AJ1300" s="41">
        <f>$AM1300*((IncMonth-1)+(13-IncMonth)*(1+$X1300))+12*$AN1300</f>
        <v/>
      </c>
      <c r="AK1300" s="41">
        <f>IF($R1300=1,N($L1300)+N($M1300),0)</f>
        <v/>
      </c>
      <c r="AL1300">
        <f>IF($C1300="","",IF(N($L1300)&lt;=0,"Basic salary missing",IF(ISNA(MATCH($C1300,Departments!$A$5:$A$54,0)),"Department not on Departments sheet",IF(AND($I1300&lt;&gt;"",NOT(ISNUMBER($I1300))),"Date of birth is text, not a date",IF(AND($K1300&lt;&gt;"",NOT(ISNUMBER($K1300))),"Contract end is text, not a date","")))))</f>
        <v/>
      </c>
      <c r="AM1300" s="41">
        <f>IF($R1300=0,0,N($L1300)*(1+$Z1300+BonusMonths/12+IF($Q1300=1,0,EOSB))+N($M1300)+(N($L1300)+SI_Gross*N($M1300))*IF($Q1300=1,SI_O,SI_E))</f>
        <v/>
      </c>
      <c r="AN1300" s="41">
        <f>IF($R1300=0,0,(IF($Q1300=1,MedO,MedE+Ticket)+Training)/12)</f>
        <v/>
      </c>
    </row>
    <row r="1301">
      <c r="I1301" s="35" t="n"/>
      <c r="J1301" s="35" t="n"/>
      <c r="K1301" s="35" t="n"/>
      <c r="L1301" s="36" t="n"/>
      <c r="M1301" s="36" t="n"/>
      <c r="P1301" s="37" t="n"/>
      <c r="Q1301" s="38">
        <f>IF($C1301="",0,IF(OR(LOWER(TRIM($G1301))="omani",LOWER(TRIM($G1301))="oman",LOWER(TRIM($G1301))="om",LOWER(TRIM($G1301))="local"),1,0))</f>
        <v/>
      </c>
      <c r="R1301" s="38">
        <f>IF($C1301="",0,IF(OR(ISNUMBER(SEARCH("resign",$N1301)),ISNUMBER(SEARCH("terminat",$N1301)),ISNUMBER(SEARCH("inactive",$N1301)),ISNUMBER(SEARCH("vacan",$N1301)),ISNUMBER(SEARCH("deceased",$N1301)),ISNUMBER(SEARCH("separated",$N1301))),0,1))</f>
        <v/>
      </c>
      <c r="S1301">
        <f>IF(OR($R1301=0,NOT(ISNUMBER($I1301))),"",IFERROR(DATEDIF($I1301,DATE(FY,1,1),"y"),""))</f>
        <v/>
      </c>
      <c r="T1301">
        <f>IF(OR($R1301=0,NOT(ISNUMBER($J1301))),"",IFERROR(DATEDIF($J1301,DATE(FY,1,1),"y"),0))</f>
        <v/>
      </c>
      <c r="U1301" s="38">
        <f>IF(OR($R1301=0,NOT(ISNUMBER($I1301))),0,IF(YEAR($I1301)+IF($Q1301=1,RetAgeO,RetAgeE)=FY,MONTH($I1301),IF(YEAR($I1301)+IF($Q1301=1,RetAgeO,RetAgeE)&lt;FY,1,0)))</f>
        <v/>
      </c>
      <c r="V1301" s="38">
        <f>IF(OR($R1301=0,NOT(ISNUMBER($K1301))),0,IF(YEAR($K1301)=FY,MONTH($K1301),IF(YEAR($K1301)&lt;FY,1,0)))</f>
        <v/>
      </c>
      <c r="W1301" s="38">
        <f>IF($R1301=0,0,MIN(12,IF(AND(ISNUMBER($O1301),$O1301&gt;=1,$O1301&lt;=12),INT($O1301),12),IF(AND(RetireExit="Yes",$U1301&gt;0),$U1301,12),IF(AND(ContractExit="Yes",$V1301&gt;0),$V1301,12)))</f>
        <v/>
      </c>
      <c r="X1301" s="37">
        <f>IF(ISNUMBER($P1301),$P1301,IncPct)</f>
        <v/>
      </c>
      <c r="Y1301" s="39">
        <f>IF($W1301=0,0,MAX(0,MIN($W1301,IncMonth-1))+MAX(0,$W1301-IncMonth+1)*(1+$X1301))</f>
        <v/>
      </c>
      <c r="Z1301" s="40">
        <f>IF($C1301="",0,IFERROR(INDEX(Departments!$B$5:$B$54,MATCH($C1301,Departments!$A$5:$A$54,0)),0))</f>
        <v/>
      </c>
      <c r="AA1301" s="41">
        <f>N($L1301)*$Y1301</f>
        <v/>
      </c>
      <c r="AB1301" s="41">
        <f>N($M1301)*$Y1301</f>
        <v/>
      </c>
      <c r="AC1301" s="41">
        <f>$AA1301*$Z1301</f>
        <v/>
      </c>
      <c r="AD1301" s="41">
        <f>$AA1301*BonusMonths/12</f>
        <v/>
      </c>
      <c r="AE1301" s="41">
        <f>($AA1301+SI_Gross*$AB1301)*IF($Q1301=1,SI_O,SI_E)</f>
        <v/>
      </c>
      <c r="AF1301" s="41">
        <f>IF($Q1301=1,0,$AA1301*EOSB)</f>
        <v/>
      </c>
      <c r="AG1301" s="41">
        <f>$AN1301*$W1301</f>
        <v/>
      </c>
      <c r="AH1301" s="41">
        <f>SUM($AA1301:$AG1301)</f>
        <v/>
      </c>
      <c r="AI1301" s="41">
        <f>12*($AM1301+$AN1301)</f>
        <v/>
      </c>
      <c r="AJ1301" s="41">
        <f>$AM1301*((IncMonth-1)+(13-IncMonth)*(1+$X1301))+12*$AN1301</f>
        <v/>
      </c>
      <c r="AK1301" s="41">
        <f>IF($R1301=1,N($L1301)+N($M1301),0)</f>
        <v/>
      </c>
      <c r="AL1301">
        <f>IF($C1301="","",IF(N($L1301)&lt;=0,"Basic salary missing",IF(ISNA(MATCH($C1301,Departments!$A$5:$A$54,0)),"Department not on Departments sheet",IF(AND($I1301&lt;&gt;"",NOT(ISNUMBER($I1301))),"Date of birth is text, not a date",IF(AND($K1301&lt;&gt;"",NOT(ISNUMBER($K1301))),"Contract end is text, not a date","")))))</f>
        <v/>
      </c>
      <c r="AM1301" s="41">
        <f>IF($R1301=0,0,N($L1301)*(1+$Z1301+BonusMonths/12+IF($Q1301=1,0,EOSB))+N($M1301)+(N($L1301)+SI_Gross*N($M1301))*IF($Q1301=1,SI_O,SI_E))</f>
        <v/>
      </c>
      <c r="AN1301" s="41">
        <f>IF($R1301=0,0,(IF($Q1301=1,MedO,MedE+Ticket)+Training)/12)</f>
        <v/>
      </c>
    </row>
    <row r="1302">
      <c r="I1302" s="35" t="n"/>
      <c r="J1302" s="35" t="n"/>
      <c r="K1302" s="35" t="n"/>
      <c r="L1302" s="36" t="n"/>
      <c r="M1302" s="36" t="n"/>
      <c r="P1302" s="37" t="n"/>
      <c r="Q1302" s="38">
        <f>IF($C1302="",0,IF(OR(LOWER(TRIM($G1302))="omani",LOWER(TRIM($G1302))="oman",LOWER(TRIM($G1302))="om",LOWER(TRIM($G1302))="local"),1,0))</f>
        <v/>
      </c>
      <c r="R1302" s="38">
        <f>IF($C1302="",0,IF(OR(ISNUMBER(SEARCH("resign",$N1302)),ISNUMBER(SEARCH("terminat",$N1302)),ISNUMBER(SEARCH("inactive",$N1302)),ISNUMBER(SEARCH("vacan",$N1302)),ISNUMBER(SEARCH("deceased",$N1302)),ISNUMBER(SEARCH("separated",$N1302))),0,1))</f>
        <v/>
      </c>
      <c r="S1302">
        <f>IF(OR($R1302=0,NOT(ISNUMBER($I1302))),"",IFERROR(DATEDIF($I1302,DATE(FY,1,1),"y"),""))</f>
        <v/>
      </c>
      <c r="T1302">
        <f>IF(OR($R1302=0,NOT(ISNUMBER($J1302))),"",IFERROR(DATEDIF($J1302,DATE(FY,1,1),"y"),0))</f>
        <v/>
      </c>
      <c r="U1302" s="38">
        <f>IF(OR($R1302=0,NOT(ISNUMBER($I1302))),0,IF(YEAR($I1302)+IF($Q1302=1,RetAgeO,RetAgeE)=FY,MONTH($I1302),IF(YEAR($I1302)+IF($Q1302=1,RetAgeO,RetAgeE)&lt;FY,1,0)))</f>
        <v/>
      </c>
      <c r="V1302" s="38">
        <f>IF(OR($R1302=0,NOT(ISNUMBER($K1302))),0,IF(YEAR($K1302)=FY,MONTH($K1302),IF(YEAR($K1302)&lt;FY,1,0)))</f>
        <v/>
      </c>
      <c r="W1302" s="38">
        <f>IF($R1302=0,0,MIN(12,IF(AND(ISNUMBER($O1302),$O1302&gt;=1,$O1302&lt;=12),INT($O1302),12),IF(AND(RetireExit="Yes",$U1302&gt;0),$U1302,12),IF(AND(ContractExit="Yes",$V1302&gt;0),$V1302,12)))</f>
        <v/>
      </c>
      <c r="X1302" s="37">
        <f>IF(ISNUMBER($P1302),$P1302,IncPct)</f>
        <v/>
      </c>
      <c r="Y1302" s="39">
        <f>IF($W1302=0,0,MAX(0,MIN($W1302,IncMonth-1))+MAX(0,$W1302-IncMonth+1)*(1+$X1302))</f>
        <v/>
      </c>
      <c r="Z1302" s="40">
        <f>IF($C1302="",0,IFERROR(INDEX(Departments!$B$5:$B$54,MATCH($C1302,Departments!$A$5:$A$54,0)),0))</f>
        <v/>
      </c>
      <c r="AA1302" s="41">
        <f>N($L1302)*$Y1302</f>
        <v/>
      </c>
      <c r="AB1302" s="41">
        <f>N($M1302)*$Y1302</f>
        <v/>
      </c>
      <c r="AC1302" s="41">
        <f>$AA1302*$Z1302</f>
        <v/>
      </c>
      <c r="AD1302" s="41">
        <f>$AA1302*BonusMonths/12</f>
        <v/>
      </c>
      <c r="AE1302" s="41">
        <f>($AA1302+SI_Gross*$AB1302)*IF($Q1302=1,SI_O,SI_E)</f>
        <v/>
      </c>
      <c r="AF1302" s="41">
        <f>IF($Q1302=1,0,$AA1302*EOSB)</f>
        <v/>
      </c>
      <c r="AG1302" s="41">
        <f>$AN1302*$W1302</f>
        <v/>
      </c>
      <c r="AH1302" s="41">
        <f>SUM($AA1302:$AG1302)</f>
        <v/>
      </c>
      <c r="AI1302" s="41">
        <f>12*($AM1302+$AN1302)</f>
        <v/>
      </c>
      <c r="AJ1302" s="41">
        <f>$AM1302*((IncMonth-1)+(13-IncMonth)*(1+$X1302))+12*$AN1302</f>
        <v/>
      </c>
      <c r="AK1302" s="41">
        <f>IF($R1302=1,N($L1302)+N($M1302),0)</f>
        <v/>
      </c>
      <c r="AL1302">
        <f>IF($C1302="","",IF(N($L1302)&lt;=0,"Basic salary missing",IF(ISNA(MATCH($C1302,Departments!$A$5:$A$54,0)),"Department not on Departments sheet",IF(AND($I1302&lt;&gt;"",NOT(ISNUMBER($I1302))),"Date of birth is text, not a date",IF(AND($K1302&lt;&gt;"",NOT(ISNUMBER($K1302))),"Contract end is text, not a date","")))))</f>
        <v/>
      </c>
      <c r="AM1302" s="41">
        <f>IF($R1302=0,0,N($L1302)*(1+$Z1302+BonusMonths/12+IF($Q1302=1,0,EOSB))+N($M1302)+(N($L1302)+SI_Gross*N($M1302))*IF($Q1302=1,SI_O,SI_E))</f>
        <v/>
      </c>
      <c r="AN1302" s="41">
        <f>IF($R1302=0,0,(IF($Q1302=1,MedO,MedE+Ticket)+Training)/12)</f>
        <v/>
      </c>
    </row>
    <row r="1303">
      <c r="I1303" s="35" t="n"/>
      <c r="J1303" s="35" t="n"/>
      <c r="K1303" s="35" t="n"/>
      <c r="L1303" s="36" t="n"/>
      <c r="M1303" s="36" t="n"/>
      <c r="P1303" s="37" t="n"/>
      <c r="Q1303" s="38">
        <f>IF($C1303="",0,IF(OR(LOWER(TRIM($G1303))="omani",LOWER(TRIM($G1303))="oman",LOWER(TRIM($G1303))="om",LOWER(TRIM($G1303))="local"),1,0))</f>
        <v/>
      </c>
      <c r="R1303" s="38">
        <f>IF($C1303="",0,IF(OR(ISNUMBER(SEARCH("resign",$N1303)),ISNUMBER(SEARCH("terminat",$N1303)),ISNUMBER(SEARCH("inactive",$N1303)),ISNUMBER(SEARCH("vacan",$N1303)),ISNUMBER(SEARCH("deceased",$N1303)),ISNUMBER(SEARCH("separated",$N1303))),0,1))</f>
        <v/>
      </c>
      <c r="S1303">
        <f>IF(OR($R1303=0,NOT(ISNUMBER($I1303))),"",IFERROR(DATEDIF($I1303,DATE(FY,1,1),"y"),""))</f>
        <v/>
      </c>
      <c r="T1303">
        <f>IF(OR($R1303=0,NOT(ISNUMBER($J1303))),"",IFERROR(DATEDIF($J1303,DATE(FY,1,1),"y"),0))</f>
        <v/>
      </c>
      <c r="U1303" s="38">
        <f>IF(OR($R1303=0,NOT(ISNUMBER($I1303))),0,IF(YEAR($I1303)+IF($Q1303=1,RetAgeO,RetAgeE)=FY,MONTH($I1303),IF(YEAR($I1303)+IF($Q1303=1,RetAgeO,RetAgeE)&lt;FY,1,0)))</f>
        <v/>
      </c>
      <c r="V1303" s="38">
        <f>IF(OR($R1303=0,NOT(ISNUMBER($K1303))),0,IF(YEAR($K1303)=FY,MONTH($K1303),IF(YEAR($K1303)&lt;FY,1,0)))</f>
        <v/>
      </c>
      <c r="W1303" s="38">
        <f>IF($R1303=0,0,MIN(12,IF(AND(ISNUMBER($O1303),$O1303&gt;=1,$O1303&lt;=12),INT($O1303),12),IF(AND(RetireExit="Yes",$U1303&gt;0),$U1303,12),IF(AND(ContractExit="Yes",$V1303&gt;0),$V1303,12)))</f>
        <v/>
      </c>
      <c r="X1303" s="37">
        <f>IF(ISNUMBER($P1303),$P1303,IncPct)</f>
        <v/>
      </c>
      <c r="Y1303" s="39">
        <f>IF($W1303=0,0,MAX(0,MIN($W1303,IncMonth-1))+MAX(0,$W1303-IncMonth+1)*(1+$X1303))</f>
        <v/>
      </c>
      <c r="Z1303" s="40">
        <f>IF($C1303="",0,IFERROR(INDEX(Departments!$B$5:$B$54,MATCH($C1303,Departments!$A$5:$A$54,0)),0))</f>
        <v/>
      </c>
      <c r="AA1303" s="41">
        <f>N($L1303)*$Y1303</f>
        <v/>
      </c>
      <c r="AB1303" s="41">
        <f>N($M1303)*$Y1303</f>
        <v/>
      </c>
      <c r="AC1303" s="41">
        <f>$AA1303*$Z1303</f>
        <v/>
      </c>
      <c r="AD1303" s="41">
        <f>$AA1303*BonusMonths/12</f>
        <v/>
      </c>
      <c r="AE1303" s="41">
        <f>($AA1303+SI_Gross*$AB1303)*IF($Q1303=1,SI_O,SI_E)</f>
        <v/>
      </c>
      <c r="AF1303" s="41">
        <f>IF($Q1303=1,0,$AA1303*EOSB)</f>
        <v/>
      </c>
      <c r="AG1303" s="41">
        <f>$AN1303*$W1303</f>
        <v/>
      </c>
      <c r="AH1303" s="41">
        <f>SUM($AA1303:$AG1303)</f>
        <v/>
      </c>
      <c r="AI1303" s="41">
        <f>12*($AM1303+$AN1303)</f>
        <v/>
      </c>
      <c r="AJ1303" s="41">
        <f>$AM1303*((IncMonth-1)+(13-IncMonth)*(1+$X1303))+12*$AN1303</f>
        <v/>
      </c>
      <c r="AK1303" s="41">
        <f>IF($R1303=1,N($L1303)+N($M1303),0)</f>
        <v/>
      </c>
      <c r="AL1303">
        <f>IF($C1303="","",IF(N($L1303)&lt;=0,"Basic salary missing",IF(ISNA(MATCH($C1303,Departments!$A$5:$A$54,0)),"Department not on Departments sheet",IF(AND($I1303&lt;&gt;"",NOT(ISNUMBER($I1303))),"Date of birth is text, not a date",IF(AND($K1303&lt;&gt;"",NOT(ISNUMBER($K1303))),"Contract end is text, not a date","")))))</f>
        <v/>
      </c>
      <c r="AM1303" s="41">
        <f>IF($R1303=0,0,N($L1303)*(1+$Z1303+BonusMonths/12+IF($Q1303=1,0,EOSB))+N($M1303)+(N($L1303)+SI_Gross*N($M1303))*IF($Q1303=1,SI_O,SI_E))</f>
        <v/>
      </c>
      <c r="AN1303" s="41">
        <f>IF($R1303=0,0,(IF($Q1303=1,MedO,MedE+Ticket)+Training)/12)</f>
        <v/>
      </c>
    </row>
    <row r="1304">
      <c r="I1304" s="35" t="n"/>
      <c r="J1304" s="35" t="n"/>
      <c r="K1304" s="35" t="n"/>
      <c r="L1304" s="36" t="n"/>
      <c r="M1304" s="36" t="n"/>
      <c r="P1304" s="37" t="n"/>
      <c r="Q1304" s="38">
        <f>IF($C1304="",0,IF(OR(LOWER(TRIM($G1304))="omani",LOWER(TRIM($G1304))="oman",LOWER(TRIM($G1304))="om",LOWER(TRIM($G1304))="local"),1,0))</f>
        <v/>
      </c>
      <c r="R1304" s="38">
        <f>IF($C1304="",0,IF(OR(ISNUMBER(SEARCH("resign",$N1304)),ISNUMBER(SEARCH("terminat",$N1304)),ISNUMBER(SEARCH("inactive",$N1304)),ISNUMBER(SEARCH("vacan",$N1304)),ISNUMBER(SEARCH("deceased",$N1304)),ISNUMBER(SEARCH("separated",$N1304))),0,1))</f>
        <v/>
      </c>
      <c r="S1304">
        <f>IF(OR($R1304=0,NOT(ISNUMBER($I1304))),"",IFERROR(DATEDIF($I1304,DATE(FY,1,1),"y"),""))</f>
        <v/>
      </c>
      <c r="T1304">
        <f>IF(OR($R1304=0,NOT(ISNUMBER($J1304))),"",IFERROR(DATEDIF($J1304,DATE(FY,1,1),"y"),0))</f>
        <v/>
      </c>
      <c r="U1304" s="38">
        <f>IF(OR($R1304=0,NOT(ISNUMBER($I1304))),0,IF(YEAR($I1304)+IF($Q1304=1,RetAgeO,RetAgeE)=FY,MONTH($I1304),IF(YEAR($I1304)+IF($Q1304=1,RetAgeO,RetAgeE)&lt;FY,1,0)))</f>
        <v/>
      </c>
      <c r="V1304" s="38">
        <f>IF(OR($R1304=0,NOT(ISNUMBER($K1304))),0,IF(YEAR($K1304)=FY,MONTH($K1304),IF(YEAR($K1304)&lt;FY,1,0)))</f>
        <v/>
      </c>
      <c r="W1304" s="38">
        <f>IF($R1304=0,0,MIN(12,IF(AND(ISNUMBER($O1304),$O1304&gt;=1,$O1304&lt;=12),INT($O1304),12),IF(AND(RetireExit="Yes",$U1304&gt;0),$U1304,12),IF(AND(ContractExit="Yes",$V1304&gt;0),$V1304,12)))</f>
        <v/>
      </c>
      <c r="X1304" s="37">
        <f>IF(ISNUMBER($P1304),$P1304,IncPct)</f>
        <v/>
      </c>
      <c r="Y1304" s="39">
        <f>IF($W1304=0,0,MAX(0,MIN($W1304,IncMonth-1))+MAX(0,$W1304-IncMonth+1)*(1+$X1304))</f>
        <v/>
      </c>
      <c r="Z1304" s="40">
        <f>IF($C1304="",0,IFERROR(INDEX(Departments!$B$5:$B$54,MATCH($C1304,Departments!$A$5:$A$54,0)),0))</f>
        <v/>
      </c>
      <c r="AA1304" s="41">
        <f>N($L1304)*$Y1304</f>
        <v/>
      </c>
      <c r="AB1304" s="41">
        <f>N($M1304)*$Y1304</f>
        <v/>
      </c>
      <c r="AC1304" s="41">
        <f>$AA1304*$Z1304</f>
        <v/>
      </c>
      <c r="AD1304" s="41">
        <f>$AA1304*BonusMonths/12</f>
        <v/>
      </c>
      <c r="AE1304" s="41">
        <f>($AA1304+SI_Gross*$AB1304)*IF($Q1304=1,SI_O,SI_E)</f>
        <v/>
      </c>
      <c r="AF1304" s="41">
        <f>IF($Q1304=1,0,$AA1304*EOSB)</f>
        <v/>
      </c>
      <c r="AG1304" s="41">
        <f>$AN1304*$W1304</f>
        <v/>
      </c>
      <c r="AH1304" s="41">
        <f>SUM($AA1304:$AG1304)</f>
        <v/>
      </c>
      <c r="AI1304" s="41">
        <f>12*($AM1304+$AN1304)</f>
        <v/>
      </c>
      <c r="AJ1304" s="41">
        <f>$AM1304*((IncMonth-1)+(13-IncMonth)*(1+$X1304))+12*$AN1304</f>
        <v/>
      </c>
      <c r="AK1304" s="41">
        <f>IF($R1304=1,N($L1304)+N($M1304),0)</f>
        <v/>
      </c>
      <c r="AL1304">
        <f>IF($C1304="","",IF(N($L1304)&lt;=0,"Basic salary missing",IF(ISNA(MATCH($C1304,Departments!$A$5:$A$54,0)),"Department not on Departments sheet",IF(AND($I1304&lt;&gt;"",NOT(ISNUMBER($I1304))),"Date of birth is text, not a date",IF(AND($K1304&lt;&gt;"",NOT(ISNUMBER($K1304))),"Contract end is text, not a date","")))))</f>
        <v/>
      </c>
      <c r="AM1304" s="41">
        <f>IF($R1304=0,0,N($L1304)*(1+$Z1304+BonusMonths/12+IF($Q1304=1,0,EOSB))+N($M1304)+(N($L1304)+SI_Gross*N($M1304))*IF($Q1304=1,SI_O,SI_E))</f>
        <v/>
      </c>
      <c r="AN1304" s="41">
        <f>IF($R1304=0,0,(IF($Q1304=1,MedO,MedE+Ticket)+Training)/12)</f>
        <v/>
      </c>
    </row>
    <row r="1305">
      <c r="I1305" s="35" t="n"/>
      <c r="J1305" s="35" t="n"/>
      <c r="K1305" s="35" t="n"/>
      <c r="L1305" s="36" t="n"/>
      <c r="M1305" s="36" t="n"/>
      <c r="P1305" s="37" t="n"/>
      <c r="Q1305" s="38">
        <f>IF($C1305="",0,IF(OR(LOWER(TRIM($G1305))="omani",LOWER(TRIM($G1305))="oman",LOWER(TRIM($G1305))="om",LOWER(TRIM($G1305))="local"),1,0))</f>
        <v/>
      </c>
      <c r="R1305" s="38">
        <f>IF($C1305="",0,IF(OR(ISNUMBER(SEARCH("resign",$N1305)),ISNUMBER(SEARCH("terminat",$N1305)),ISNUMBER(SEARCH("inactive",$N1305)),ISNUMBER(SEARCH("vacan",$N1305)),ISNUMBER(SEARCH("deceased",$N1305)),ISNUMBER(SEARCH("separated",$N1305))),0,1))</f>
        <v/>
      </c>
      <c r="S1305">
        <f>IF(OR($R1305=0,NOT(ISNUMBER($I1305))),"",IFERROR(DATEDIF($I1305,DATE(FY,1,1),"y"),""))</f>
        <v/>
      </c>
      <c r="T1305">
        <f>IF(OR($R1305=0,NOT(ISNUMBER($J1305))),"",IFERROR(DATEDIF($J1305,DATE(FY,1,1),"y"),0))</f>
        <v/>
      </c>
      <c r="U1305" s="38">
        <f>IF(OR($R1305=0,NOT(ISNUMBER($I1305))),0,IF(YEAR($I1305)+IF($Q1305=1,RetAgeO,RetAgeE)=FY,MONTH($I1305),IF(YEAR($I1305)+IF($Q1305=1,RetAgeO,RetAgeE)&lt;FY,1,0)))</f>
        <v/>
      </c>
      <c r="V1305" s="38">
        <f>IF(OR($R1305=0,NOT(ISNUMBER($K1305))),0,IF(YEAR($K1305)=FY,MONTH($K1305),IF(YEAR($K1305)&lt;FY,1,0)))</f>
        <v/>
      </c>
      <c r="W1305" s="38">
        <f>IF($R1305=0,0,MIN(12,IF(AND(ISNUMBER($O1305),$O1305&gt;=1,$O1305&lt;=12),INT($O1305),12),IF(AND(RetireExit="Yes",$U1305&gt;0),$U1305,12),IF(AND(ContractExit="Yes",$V1305&gt;0),$V1305,12)))</f>
        <v/>
      </c>
      <c r="X1305" s="37">
        <f>IF(ISNUMBER($P1305),$P1305,IncPct)</f>
        <v/>
      </c>
      <c r="Y1305" s="39">
        <f>IF($W1305=0,0,MAX(0,MIN($W1305,IncMonth-1))+MAX(0,$W1305-IncMonth+1)*(1+$X1305))</f>
        <v/>
      </c>
      <c r="Z1305" s="40">
        <f>IF($C1305="",0,IFERROR(INDEX(Departments!$B$5:$B$54,MATCH($C1305,Departments!$A$5:$A$54,0)),0))</f>
        <v/>
      </c>
      <c r="AA1305" s="41">
        <f>N($L1305)*$Y1305</f>
        <v/>
      </c>
      <c r="AB1305" s="41">
        <f>N($M1305)*$Y1305</f>
        <v/>
      </c>
      <c r="AC1305" s="41">
        <f>$AA1305*$Z1305</f>
        <v/>
      </c>
      <c r="AD1305" s="41">
        <f>$AA1305*BonusMonths/12</f>
        <v/>
      </c>
      <c r="AE1305" s="41">
        <f>($AA1305+SI_Gross*$AB1305)*IF($Q1305=1,SI_O,SI_E)</f>
        <v/>
      </c>
      <c r="AF1305" s="41">
        <f>IF($Q1305=1,0,$AA1305*EOSB)</f>
        <v/>
      </c>
      <c r="AG1305" s="41">
        <f>$AN1305*$W1305</f>
        <v/>
      </c>
      <c r="AH1305" s="41">
        <f>SUM($AA1305:$AG1305)</f>
        <v/>
      </c>
      <c r="AI1305" s="41">
        <f>12*($AM1305+$AN1305)</f>
        <v/>
      </c>
      <c r="AJ1305" s="41">
        <f>$AM1305*((IncMonth-1)+(13-IncMonth)*(1+$X1305))+12*$AN1305</f>
        <v/>
      </c>
      <c r="AK1305" s="41">
        <f>IF($R1305=1,N($L1305)+N($M1305),0)</f>
        <v/>
      </c>
      <c r="AL1305">
        <f>IF($C1305="","",IF(N($L1305)&lt;=0,"Basic salary missing",IF(ISNA(MATCH($C1305,Departments!$A$5:$A$54,0)),"Department not on Departments sheet",IF(AND($I1305&lt;&gt;"",NOT(ISNUMBER($I1305))),"Date of birth is text, not a date",IF(AND($K1305&lt;&gt;"",NOT(ISNUMBER($K1305))),"Contract end is text, not a date","")))))</f>
        <v/>
      </c>
      <c r="AM1305" s="41">
        <f>IF($R1305=0,0,N($L1305)*(1+$Z1305+BonusMonths/12+IF($Q1305=1,0,EOSB))+N($M1305)+(N($L1305)+SI_Gross*N($M1305))*IF($Q1305=1,SI_O,SI_E))</f>
        <v/>
      </c>
      <c r="AN1305" s="41">
        <f>IF($R1305=0,0,(IF($Q1305=1,MedO,MedE+Ticket)+Training)/12)</f>
        <v/>
      </c>
    </row>
    <row r="1306">
      <c r="I1306" s="35" t="n"/>
      <c r="J1306" s="35" t="n"/>
      <c r="K1306" s="35" t="n"/>
      <c r="L1306" s="36" t="n"/>
      <c r="M1306" s="36" t="n"/>
      <c r="P1306" s="37" t="n"/>
      <c r="Q1306" s="38">
        <f>IF($C1306="",0,IF(OR(LOWER(TRIM($G1306))="omani",LOWER(TRIM($G1306))="oman",LOWER(TRIM($G1306))="om",LOWER(TRIM($G1306))="local"),1,0))</f>
        <v/>
      </c>
      <c r="R1306" s="38">
        <f>IF($C1306="",0,IF(OR(ISNUMBER(SEARCH("resign",$N1306)),ISNUMBER(SEARCH("terminat",$N1306)),ISNUMBER(SEARCH("inactive",$N1306)),ISNUMBER(SEARCH("vacan",$N1306)),ISNUMBER(SEARCH("deceased",$N1306)),ISNUMBER(SEARCH("separated",$N1306))),0,1))</f>
        <v/>
      </c>
      <c r="S1306">
        <f>IF(OR($R1306=0,NOT(ISNUMBER($I1306))),"",IFERROR(DATEDIF($I1306,DATE(FY,1,1),"y"),""))</f>
        <v/>
      </c>
      <c r="T1306">
        <f>IF(OR($R1306=0,NOT(ISNUMBER($J1306))),"",IFERROR(DATEDIF($J1306,DATE(FY,1,1),"y"),0))</f>
        <v/>
      </c>
      <c r="U1306" s="38">
        <f>IF(OR($R1306=0,NOT(ISNUMBER($I1306))),0,IF(YEAR($I1306)+IF($Q1306=1,RetAgeO,RetAgeE)=FY,MONTH($I1306),IF(YEAR($I1306)+IF($Q1306=1,RetAgeO,RetAgeE)&lt;FY,1,0)))</f>
        <v/>
      </c>
      <c r="V1306" s="38">
        <f>IF(OR($R1306=0,NOT(ISNUMBER($K1306))),0,IF(YEAR($K1306)=FY,MONTH($K1306),IF(YEAR($K1306)&lt;FY,1,0)))</f>
        <v/>
      </c>
      <c r="W1306" s="38">
        <f>IF($R1306=0,0,MIN(12,IF(AND(ISNUMBER($O1306),$O1306&gt;=1,$O1306&lt;=12),INT($O1306),12),IF(AND(RetireExit="Yes",$U1306&gt;0),$U1306,12),IF(AND(ContractExit="Yes",$V1306&gt;0),$V1306,12)))</f>
        <v/>
      </c>
      <c r="X1306" s="37">
        <f>IF(ISNUMBER($P1306),$P1306,IncPct)</f>
        <v/>
      </c>
      <c r="Y1306" s="39">
        <f>IF($W1306=0,0,MAX(0,MIN($W1306,IncMonth-1))+MAX(0,$W1306-IncMonth+1)*(1+$X1306))</f>
        <v/>
      </c>
      <c r="Z1306" s="40">
        <f>IF($C1306="",0,IFERROR(INDEX(Departments!$B$5:$B$54,MATCH($C1306,Departments!$A$5:$A$54,0)),0))</f>
        <v/>
      </c>
      <c r="AA1306" s="41">
        <f>N($L1306)*$Y1306</f>
        <v/>
      </c>
      <c r="AB1306" s="41">
        <f>N($M1306)*$Y1306</f>
        <v/>
      </c>
      <c r="AC1306" s="41">
        <f>$AA1306*$Z1306</f>
        <v/>
      </c>
      <c r="AD1306" s="41">
        <f>$AA1306*BonusMonths/12</f>
        <v/>
      </c>
      <c r="AE1306" s="41">
        <f>($AA1306+SI_Gross*$AB1306)*IF($Q1306=1,SI_O,SI_E)</f>
        <v/>
      </c>
      <c r="AF1306" s="41">
        <f>IF($Q1306=1,0,$AA1306*EOSB)</f>
        <v/>
      </c>
      <c r="AG1306" s="41">
        <f>$AN1306*$W1306</f>
        <v/>
      </c>
      <c r="AH1306" s="41">
        <f>SUM($AA1306:$AG1306)</f>
        <v/>
      </c>
      <c r="AI1306" s="41">
        <f>12*($AM1306+$AN1306)</f>
        <v/>
      </c>
      <c r="AJ1306" s="41">
        <f>$AM1306*((IncMonth-1)+(13-IncMonth)*(1+$X1306))+12*$AN1306</f>
        <v/>
      </c>
      <c r="AK1306" s="41">
        <f>IF($R1306=1,N($L1306)+N($M1306),0)</f>
        <v/>
      </c>
      <c r="AL1306">
        <f>IF($C1306="","",IF(N($L1306)&lt;=0,"Basic salary missing",IF(ISNA(MATCH($C1306,Departments!$A$5:$A$54,0)),"Department not on Departments sheet",IF(AND($I1306&lt;&gt;"",NOT(ISNUMBER($I1306))),"Date of birth is text, not a date",IF(AND($K1306&lt;&gt;"",NOT(ISNUMBER($K1306))),"Contract end is text, not a date","")))))</f>
        <v/>
      </c>
      <c r="AM1306" s="41">
        <f>IF($R1306=0,0,N($L1306)*(1+$Z1306+BonusMonths/12+IF($Q1306=1,0,EOSB))+N($M1306)+(N($L1306)+SI_Gross*N($M1306))*IF($Q1306=1,SI_O,SI_E))</f>
        <v/>
      </c>
      <c r="AN1306" s="41">
        <f>IF($R1306=0,0,(IF($Q1306=1,MedO,MedE+Ticket)+Training)/12)</f>
        <v/>
      </c>
    </row>
    <row r="1307">
      <c r="I1307" s="35" t="n"/>
      <c r="J1307" s="35" t="n"/>
      <c r="K1307" s="35" t="n"/>
      <c r="L1307" s="36" t="n"/>
      <c r="M1307" s="36" t="n"/>
      <c r="P1307" s="37" t="n"/>
      <c r="Q1307" s="38">
        <f>IF($C1307="",0,IF(OR(LOWER(TRIM($G1307))="omani",LOWER(TRIM($G1307))="oman",LOWER(TRIM($G1307))="om",LOWER(TRIM($G1307))="local"),1,0))</f>
        <v/>
      </c>
      <c r="R1307" s="38">
        <f>IF($C1307="",0,IF(OR(ISNUMBER(SEARCH("resign",$N1307)),ISNUMBER(SEARCH("terminat",$N1307)),ISNUMBER(SEARCH("inactive",$N1307)),ISNUMBER(SEARCH("vacan",$N1307)),ISNUMBER(SEARCH("deceased",$N1307)),ISNUMBER(SEARCH("separated",$N1307))),0,1))</f>
        <v/>
      </c>
      <c r="S1307">
        <f>IF(OR($R1307=0,NOT(ISNUMBER($I1307))),"",IFERROR(DATEDIF($I1307,DATE(FY,1,1),"y"),""))</f>
        <v/>
      </c>
      <c r="T1307">
        <f>IF(OR($R1307=0,NOT(ISNUMBER($J1307))),"",IFERROR(DATEDIF($J1307,DATE(FY,1,1),"y"),0))</f>
        <v/>
      </c>
      <c r="U1307" s="38">
        <f>IF(OR($R1307=0,NOT(ISNUMBER($I1307))),0,IF(YEAR($I1307)+IF($Q1307=1,RetAgeO,RetAgeE)=FY,MONTH($I1307),IF(YEAR($I1307)+IF($Q1307=1,RetAgeO,RetAgeE)&lt;FY,1,0)))</f>
        <v/>
      </c>
      <c r="V1307" s="38">
        <f>IF(OR($R1307=0,NOT(ISNUMBER($K1307))),0,IF(YEAR($K1307)=FY,MONTH($K1307),IF(YEAR($K1307)&lt;FY,1,0)))</f>
        <v/>
      </c>
      <c r="W1307" s="38">
        <f>IF($R1307=0,0,MIN(12,IF(AND(ISNUMBER($O1307),$O1307&gt;=1,$O1307&lt;=12),INT($O1307),12),IF(AND(RetireExit="Yes",$U1307&gt;0),$U1307,12),IF(AND(ContractExit="Yes",$V1307&gt;0),$V1307,12)))</f>
        <v/>
      </c>
      <c r="X1307" s="37">
        <f>IF(ISNUMBER($P1307),$P1307,IncPct)</f>
        <v/>
      </c>
      <c r="Y1307" s="39">
        <f>IF($W1307=0,0,MAX(0,MIN($W1307,IncMonth-1))+MAX(0,$W1307-IncMonth+1)*(1+$X1307))</f>
        <v/>
      </c>
      <c r="Z1307" s="40">
        <f>IF($C1307="",0,IFERROR(INDEX(Departments!$B$5:$B$54,MATCH($C1307,Departments!$A$5:$A$54,0)),0))</f>
        <v/>
      </c>
      <c r="AA1307" s="41">
        <f>N($L1307)*$Y1307</f>
        <v/>
      </c>
      <c r="AB1307" s="41">
        <f>N($M1307)*$Y1307</f>
        <v/>
      </c>
      <c r="AC1307" s="41">
        <f>$AA1307*$Z1307</f>
        <v/>
      </c>
      <c r="AD1307" s="41">
        <f>$AA1307*BonusMonths/12</f>
        <v/>
      </c>
      <c r="AE1307" s="41">
        <f>($AA1307+SI_Gross*$AB1307)*IF($Q1307=1,SI_O,SI_E)</f>
        <v/>
      </c>
      <c r="AF1307" s="41">
        <f>IF($Q1307=1,0,$AA1307*EOSB)</f>
        <v/>
      </c>
      <c r="AG1307" s="41">
        <f>$AN1307*$W1307</f>
        <v/>
      </c>
      <c r="AH1307" s="41">
        <f>SUM($AA1307:$AG1307)</f>
        <v/>
      </c>
      <c r="AI1307" s="41">
        <f>12*($AM1307+$AN1307)</f>
        <v/>
      </c>
      <c r="AJ1307" s="41">
        <f>$AM1307*((IncMonth-1)+(13-IncMonth)*(1+$X1307))+12*$AN1307</f>
        <v/>
      </c>
      <c r="AK1307" s="41">
        <f>IF($R1307=1,N($L1307)+N($M1307),0)</f>
        <v/>
      </c>
      <c r="AL1307">
        <f>IF($C1307="","",IF(N($L1307)&lt;=0,"Basic salary missing",IF(ISNA(MATCH($C1307,Departments!$A$5:$A$54,0)),"Department not on Departments sheet",IF(AND($I1307&lt;&gt;"",NOT(ISNUMBER($I1307))),"Date of birth is text, not a date",IF(AND($K1307&lt;&gt;"",NOT(ISNUMBER($K1307))),"Contract end is text, not a date","")))))</f>
        <v/>
      </c>
      <c r="AM1307" s="41">
        <f>IF($R1307=0,0,N($L1307)*(1+$Z1307+BonusMonths/12+IF($Q1307=1,0,EOSB))+N($M1307)+(N($L1307)+SI_Gross*N($M1307))*IF($Q1307=1,SI_O,SI_E))</f>
        <v/>
      </c>
      <c r="AN1307" s="41">
        <f>IF($R1307=0,0,(IF($Q1307=1,MedO,MedE+Ticket)+Training)/12)</f>
        <v/>
      </c>
    </row>
    <row r="1308">
      <c r="I1308" s="35" t="n"/>
      <c r="J1308" s="35" t="n"/>
      <c r="K1308" s="35" t="n"/>
      <c r="L1308" s="36" t="n"/>
      <c r="M1308" s="36" t="n"/>
      <c r="P1308" s="37" t="n"/>
      <c r="Q1308" s="38">
        <f>IF($C1308="",0,IF(OR(LOWER(TRIM($G1308))="omani",LOWER(TRIM($G1308))="oman",LOWER(TRIM($G1308))="om",LOWER(TRIM($G1308))="local"),1,0))</f>
        <v/>
      </c>
      <c r="R1308" s="38">
        <f>IF($C1308="",0,IF(OR(ISNUMBER(SEARCH("resign",$N1308)),ISNUMBER(SEARCH("terminat",$N1308)),ISNUMBER(SEARCH("inactive",$N1308)),ISNUMBER(SEARCH("vacan",$N1308)),ISNUMBER(SEARCH("deceased",$N1308)),ISNUMBER(SEARCH("separated",$N1308))),0,1))</f>
        <v/>
      </c>
      <c r="S1308">
        <f>IF(OR($R1308=0,NOT(ISNUMBER($I1308))),"",IFERROR(DATEDIF($I1308,DATE(FY,1,1),"y"),""))</f>
        <v/>
      </c>
      <c r="T1308">
        <f>IF(OR($R1308=0,NOT(ISNUMBER($J1308))),"",IFERROR(DATEDIF($J1308,DATE(FY,1,1),"y"),0))</f>
        <v/>
      </c>
      <c r="U1308" s="38">
        <f>IF(OR($R1308=0,NOT(ISNUMBER($I1308))),0,IF(YEAR($I1308)+IF($Q1308=1,RetAgeO,RetAgeE)=FY,MONTH($I1308),IF(YEAR($I1308)+IF($Q1308=1,RetAgeO,RetAgeE)&lt;FY,1,0)))</f>
        <v/>
      </c>
      <c r="V1308" s="38">
        <f>IF(OR($R1308=0,NOT(ISNUMBER($K1308))),0,IF(YEAR($K1308)=FY,MONTH($K1308),IF(YEAR($K1308)&lt;FY,1,0)))</f>
        <v/>
      </c>
      <c r="W1308" s="38">
        <f>IF($R1308=0,0,MIN(12,IF(AND(ISNUMBER($O1308),$O1308&gt;=1,$O1308&lt;=12),INT($O1308),12),IF(AND(RetireExit="Yes",$U1308&gt;0),$U1308,12),IF(AND(ContractExit="Yes",$V1308&gt;0),$V1308,12)))</f>
        <v/>
      </c>
      <c r="X1308" s="37">
        <f>IF(ISNUMBER($P1308),$P1308,IncPct)</f>
        <v/>
      </c>
      <c r="Y1308" s="39">
        <f>IF($W1308=0,0,MAX(0,MIN($W1308,IncMonth-1))+MAX(0,$W1308-IncMonth+1)*(1+$X1308))</f>
        <v/>
      </c>
      <c r="Z1308" s="40">
        <f>IF($C1308="",0,IFERROR(INDEX(Departments!$B$5:$B$54,MATCH($C1308,Departments!$A$5:$A$54,0)),0))</f>
        <v/>
      </c>
      <c r="AA1308" s="41">
        <f>N($L1308)*$Y1308</f>
        <v/>
      </c>
      <c r="AB1308" s="41">
        <f>N($M1308)*$Y1308</f>
        <v/>
      </c>
      <c r="AC1308" s="41">
        <f>$AA1308*$Z1308</f>
        <v/>
      </c>
      <c r="AD1308" s="41">
        <f>$AA1308*BonusMonths/12</f>
        <v/>
      </c>
      <c r="AE1308" s="41">
        <f>($AA1308+SI_Gross*$AB1308)*IF($Q1308=1,SI_O,SI_E)</f>
        <v/>
      </c>
      <c r="AF1308" s="41">
        <f>IF($Q1308=1,0,$AA1308*EOSB)</f>
        <v/>
      </c>
      <c r="AG1308" s="41">
        <f>$AN1308*$W1308</f>
        <v/>
      </c>
      <c r="AH1308" s="41">
        <f>SUM($AA1308:$AG1308)</f>
        <v/>
      </c>
      <c r="AI1308" s="41">
        <f>12*($AM1308+$AN1308)</f>
        <v/>
      </c>
      <c r="AJ1308" s="41">
        <f>$AM1308*((IncMonth-1)+(13-IncMonth)*(1+$X1308))+12*$AN1308</f>
        <v/>
      </c>
      <c r="AK1308" s="41">
        <f>IF($R1308=1,N($L1308)+N($M1308),0)</f>
        <v/>
      </c>
      <c r="AL1308">
        <f>IF($C1308="","",IF(N($L1308)&lt;=0,"Basic salary missing",IF(ISNA(MATCH($C1308,Departments!$A$5:$A$54,0)),"Department not on Departments sheet",IF(AND($I1308&lt;&gt;"",NOT(ISNUMBER($I1308))),"Date of birth is text, not a date",IF(AND($K1308&lt;&gt;"",NOT(ISNUMBER($K1308))),"Contract end is text, not a date","")))))</f>
        <v/>
      </c>
      <c r="AM1308" s="41">
        <f>IF($R1308=0,0,N($L1308)*(1+$Z1308+BonusMonths/12+IF($Q1308=1,0,EOSB))+N($M1308)+(N($L1308)+SI_Gross*N($M1308))*IF($Q1308=1,SI_O,SI_E))</f>
        <v/>
      </c>
      <c r="AN1308" s="41">
        <f>IF($R1308=0,0,(IF($Q1308=1,MedO,MedE+Ticket)+Training)/12)</f>
        <v/>
      </c>
    </row>
    <row r="1309">
      <c r="I1309" s="35" t="n"/>
      <c r="J1309" s="35" t="n"/>
      <c r="K1309" s="35" t="n"/>
      <c r="L1309" s="36" t="n"/>
      <c r="M1309" s="36" t="n"/>
      <c r="P1309" s="37" t="n"/>
      <c r="Q1309" s="38">
        <f>IF($C1309="",0,IF(OR(LOWER(TRIM($G1309))="omani",LOWER(TRIM($G1309))="oman",LOWER(TRIM($G1309))="om",LOWER(TRIM($G1309))="local"),1,0))</f>
        <v/>
      </c>
      <c r="R1309" s="38">
        <f>IF($C1309="",0,IF(OR(ISNUMBER(SEARCH("resign",$N1309)),ISNUMBER(SEARCH("terminat",$N1309)),ISNUMBER(SEARCH("inactive",$N1309)),ISNUMBER(SEARCH("vacan",$N1309)),ISNUMBER(SEARCH("deceased",$N1309)),ISNUMBER(SEARCH("separated",$N1309))),0,1))</f>
        <v/>
      </c>
      <c r="S1309">
        <f>IF(OR($R1309=0,NOT(ISNUMBER($I1309))),"",IFERROR(DATEDIF($I1309,DATE(FY,1,1),"y"),""))</f>
        <v/>
      </c>
      <c r="T1309">
        <f>IF(OR($R1309=0,NOT(ISNUMBER($J1309))),"",IFERROR(DATEDIF($J1309,DATE(FY,1,1),"y"),0))</f>
        <v/>
      </c>
      <c r="U1309" s="38">
        <f>IF(OR($R1309=0,NOT(ISNUMBER($I1309))),0,IF(YEAR($I1309)+IF($Q1309=1,RetAgeO,RetAgeE)=FY,MONTH($I1309),IF(YEAR($I1309)+IF($Q1309=1,RetAgeO,RetAgeE)&lt;FY,1,0)))</f>
        <v/>
      </c>
      <c r="V1309" s="38">
        <f>IF(OR($R1309=0,NOT(ISNUMBER($K1309))),0,IF(YEAR($K1309)=FY,MONTH($K1309),IF(YEAR($K1309)&lt;FY,1,0)))</f>
        <v/>
      </c>
      <c r="W1309" s="38">
        <f>IF($R1309=0,0,MIN(12,IF(AND(ISNUMBER($O1309),$O1309&gt;=1,$O1309&lt;=12),INT($O1309),12),IF(AND(RetireExit="Yes",$U1309&gt;0),$U1309,12),IF(AND(ContractExit="Yes",$V1309&gt;0),$V1309,12)))</f>
        <v/>
      </c>
      <c r="X1309" s="37">
        <f>IF(ISNUMBER($P1309),$P1309,IncPct)</f>
        <v/>
      </c>
      <c r="Y1309" s="39">
        <f>IF($W1309=0,0,MAX(0,MIN($W1309,IncMonth-1))+MAX(0,$W1309-IncMonth+1)*(1+$X1309))</f>
        <v/>
      </c>
      <c r="Z1309" s="40">
        <f>IF($C1309="",0,IFERROR(INDEX(Departments!$B$5:$B$54,MATCH($C1309,Departments!$A$5:$A$54,0)),0))</f>
        <v/>
      </c>
      <c r="AA1309" s="41">
        <f>N($L1309)*$Y1309</f>
        <v/>
      </c>
      <c r="AB1309" s="41">
        <f>N($M1309)*$Y1309</f>
        <v/>
      </c>
      <c r="AC1309" s="41">
        <f>$AA1309*$Z1309</f>
        <v/>
      </c>
      <c r="AD1309" s="41">
        <f>$AA1309*BonusMonths/12</f>
        <v/>
      </c>
      <c r="AE1309" s="41">
        <f>($AA1309+SI_Gross*$AB1309)*IF($Q1309=1,SI_O,SI_E)</f>
        <v/>
      </c>
      <c r="AF1309" s="41">
        <f>IF($Q1309=1,0,$AA1309*EOSB)</f>
        <v/>
      </c>
      <c r="AG1309" s="41">
        <f>$AN1309*$W1309</f>
        <v/>
      </c>
      <c r="AH1309" s="41">
        <f>SUM($AA1309:$AG1309)</f>
        <v/>
      </c>
      <c r="AI1309" s="41">
        <f>12*($AM1309+$AN1309)</f>
        <v/>
      </c>
      <c r="AJ1309" s="41">
        <f>$AM1309*((IncMonth-1)+(13-IncMonth)*(1+$X1309))+12*$AN1309</f>
        <v/>
      </c>
      <c r="AK1309" s="41">
        <f>IF($R1309=1,N($L1309)+N($M1309),0)</f>
        <v/>
      </c>
      <c r="AL1309">
        <f>IF($C1309="","",IF(N($L1309)&lt;=0,"Basic salary missing",IF(ISNA(MATCH($C1309,Departments!$A$5:$A$54,0)),"Department not on Departments sheet",IF(AND($I1309&lt;&gt;"",NOT(ISNUMBER($I1309))),"Date of birth is text, not a date",IF(AND($K1309&lt;&gt;"",NOT(ISNUMBER($K1309))),"Contract end is text, not a date","")))))</f>
        <v/>
      </c>
      <c r="AM1309" s="41">
        <f>IF($R1309=0,0,N($L1309)*(1+$Z1309+BonusMonths/12+IF($Q1309=1,0,EOSB))+N($M1309)+(N($L1309)+SI_Gross*N($M1309))*IF($Q1309=1,SI_O,SI_E))</f>
        <v/>
      </c>
      <c r="AN1309" s="41">
        <f>IF($R1309=0,0,(IF($Q1309=1,MedO,MedE+Ticket)+Training)/12)</f>
        <v/>
      </c>
    </row>
    <row r="1310">
      <c r="I1310" s="35" t="n"/>
      <c r="J1310" s="35" t="n"/>
      <c r="K1310" s="35" t="n"/>
      <c r="L1310" s="36" t="n"/>
      <c r="M1310" s="36" t="n"/>
      <c r="P1310" s="37" t="n"/>
      <c r="Q1310" s="38">
        <f>IF($C1310="",0,IF(OR(LOWER(TRIM($G1310))="omani",LOWER(TRIM($G1310))="oman",LOWER(TRIM($G1310))="om",LOWER(TRIM($G1310))="local"),1,0))</f>
        <v/>
      </c>
      <c r="R1310" s="38">
        <f>IF($C1310="",0,IF(OR(ISNUMBER(SEARCH("resign",$N1310)),ISNUMBER(SEARCH("terminat",$N1310)),ISNUMBER(SEARCH("inactive",$N1310)),ISNUMBER(SEARCH("vacan",$N1310)),ISNUMBER(SEARCH("deceased",$N1310)),ISNUMBER(SEARCH("separated",$N1310))),0,1))</f>
        <v/>
      </c>
      <c r="S1310">
        <f>IF(OR($R1310=0,NOT(ISNUMBER($I1310))),"",IFERROR(DATEDIF($I1310,DATE(FY,1,1),"y"),""))</f>
        <v/>
      </c>
      <c r="T1310">
        <f>IF(OR($R1310=0,NOT(ISNUMBER($J1310))),"",IFERROR(DATEDIF($J1310,DATE(FY,1,1),"y"),0))</f>
        <v/>
      </c>
      <c r="U1310" s="38">
        <f>IF(OR($R1310=0,NOT(ISNUMBER($I1310))),0,IF(YEAR($I1310)+IF($Q1310=1,RetAgeO,RetAgeE)=FY,MONTH($I1310),IF(YEAR($I1310)+IF($Q1310=1,RetAgeO,RetAgeE)&lt;FY,1,0)))</f>
        <v/>
      </c>
      <c r="V1310" s="38">
        <f>IF(OR($R1310=0,NOT(ISNUMBER($K1310))),0,IF(YEAR($K1310)=FY,MONTH($K1310),IF(YEAR($K1310)&lt;FY,1,0)))</f>
        <v/>
      </c>
      <c r="W1310" s="38">
        <f>IF($R1310=0,0,MIN(12,IF(AND(ISNUMBER($O1310),$O1310&gt;=1,$O1310&lt;=12),INT($O1310),12),IF(AND(RetireExit="Yes",$U1310&gt;0),$U1310,12),IF(AND(ContractExit="Yes",$V1310&gt;0),$V1310,12)))</f>
        <v/>
      </c>
      <c r="X1310" s="37">
        <f>IF(ISNUMBER($P1310),$P1310,IncPct)</f>
        <v/>
      </c>
      <c r="Y1310" s="39">
        <f>IF($W1310=0,0,MAX(0,MIN($W1310,IncMonth-1))+MAX(0,$W1310-IncMonth+1)*(1+$X1310))</f>
        <v/>
      </c>
      <c r="Z1310" s="40">
        <f>IF($C1310="",0,IFERROR(INDEX(Departments!$B$5:$B$54,MATCH($C1310,Departments!$A$5:$A$54,0)),0))</f>
        <v/>
      </c>
      <c r="AA1310" s="41">
        <f>N($L1310)*$Y1310</f>
        <v/>
      </c>
      <c r="AB1310" s="41">
        <f>N($M1310)*$Y1310</f>
        <v/>
      </c>
      <c r="AC1310" s="41">
        <f>$AA1310*$Z1310</f>
        <v/>
      </c>
      <c r="AD1310" s="41">
        <f>$AA1310*BonusMonths/12</f>
        <v/>
      </c>
      <c r="AE1310" s="41">
        <f>($AA1310+SI_Gross*$AB1310)*IF($Q1310=1,SI_O,SI_E)</f>
        <v/>
      </c>
      <c r="AF1310" s="41">
        <f>IF($Q1310=1,0,$AA1310*EOSB)</f>
        <v/>
      </c>
      <c r="AG1310" s="41">
        <f>$AN1310*$W1310</f>
        <v/>
      </c>
      <c r="AH1310" s="41">
        <f>SUM($AA1310:$AG1310)</f>
        <v/>
      </c>
      <c r="AI1310" s="41">
        <f>12*($AM1310+$AN1310)</f>
        <v/>
      </c>
      <c r="AJ1310" s="41">
        <f>$AM1310*((IncMonth-1)+(13-IncMonth)*(1+$X1310))+12*$AN1310</f>
        <v/>
      </c>
      <c r="AK1310" s="41">
        <f>IF($R1310=1,N($L1310)+N($M1310),0)</f>
        <v/>
      </c>
      <c r="AL1310">
        <f>IF($C1310="","",IF(N($L1310)&lt;=0,"Basic salary missing",IF(ISNA(MATCH($C1310,Departments!$A$5:$A$54,0)),"Department not on Departments sheet",IF(AND($I1310&lt;&gt;"",NOT(ISNUMBER($I1310))),"Date of birth is text, not a date",IF(AND($K1310&lt;&gt;"",NOT(ISNUMBER($K1310))),"Contract end is text, not a date","")))))</f>
        <v/>
      </c>
      <c r="AM1310" s="41">
        <f>IF($R1310=0,0,N($L1310)*(1+$Z1310+BonusMonths/12+IF($Q1310=1,0,EOSB))+N($M1310)+(N($L1310)+SI_Gross*N($M1310))*IF($Q1310=1,SI_O,SI_E))</f>
        <v/>
      </c>
      <c r="AN1310" s="41">
        <f>IF($R1310=0,0,(IF($Q1310=1,MedO,MedE+Ticket)+Training)/12)</f>
        <v/>
      </c>
    </row>
    <row r="1311">
      <c r="I1311" s="35" t="n"/>
      <c r="J1311" s="35" t="n"/>
      <c r="K1311" s="35" t="n"/>
      <c r="L1311" s="36" t="n"/>
      <c r="M1311" s="36" t="n"/>
      <c r="P1311" s="37" t="n"/>
      <c r="Q1311" s="38">
        <f>IF($C1311="",0,IF(OR(LOWER(TRIM($G1311))="omani",LOWER(TRIM($G1311))="oman",LOWER(TRIM($G1311))="om",LOWER(TRIM($G1311))="local"),1,0))</f>
        <v/>
      </c>
      <c r="R1311" s="38">
        <f>IF($C1311="",0,IF(OR(ISNUMBER(SEARCH("resign",$N1311)),ISNUMBER(SEARCH("terminat",$N1311)),ISNUMBER(SEARCH("inactive",$N1311)),ISNUMBER(SEARCH("vacan",$N1311)),ISNUMBER(SEARCH("deceased",$N1311)),ISNUMBER(SEARCH("separated",$N1311))),0,1))</f>
        <v/>
      </c>
      <c r="S1311">
        <f>IF(OR($R1311=0,NOT(ISNUMBER($I1311))),"",IFERROR(DATEDIF($I1311,DATE(FY,1,1),"y"),""))</f>
        <v/>
      </c>
      <c r="T1311">
        <f>IF(OR($R1311=0,NOT(ISNUMBER($J1311))),"",IFERROR(DATEDIF($J1311,DATE(FY,1,1),"y"),0))</f>
        <v/>
      </c>
      <c r="U1311" s="38">
        <f>IF(OR($R1311=0,NOT(ISNUMBER($I1311))),0,IF(YEAR($I1311)+IF($Q1311=1,RetAgeO,RetAgeE)=FY,MONTH($I1311),IF(YEAR($I1311)+IF($Q1311=1,RetAgeO,RetAgeE)&lt;FY,1,0)))</f>
        <v/>
      </c>
      <c r="V1311" s="38">
        <f>IF(OR($R1311=0,NOT(ISNUMBER($K1311))),0,IF(YEAR($K1311)=FY,MONTH($K1311),IF(YEAR($K1311)&lt;FY,1,0)))</f>
        <v/>
      </c>
      <c r="W1311" s="38">
        <f>IF($R1311=0,0,MIN(12,IF(AND(ISNUMBER($O1311),$O1311&gt;=1,$O1311&lt;=12),INT($O1311),12),IF(AND(RetireExit="Yes",$U1311&gt;0),$U1311,12),IF(AND(ContractExit="Yes",$V1311&gt;0),$V1311,12)))</f>
        <v/>
      </c>
      <c r="X1311" s="37">
        <f>IF(ISNUMBER($P1311),$P1311,IncPct)</f>
        <v/>
      </c>
      <c r="Y1311" s="39">
        <f>IF($W1311=0,0,MAX(0,MIN($W1311,IncMonth-1))+MAX(0,$W1311-IncMonth+1)*(1+$X1311))</f>
        <v/>
      </c>
      <c r="Z1311" s="40">
        <f>IF($C1311="",0,IFERROR(INDEX(Departments!$B$5:$B$54,MATCH($C1311,Departments!$A$5:$A$54,0)),0))</f>
        <v/>
      </c>
      <c r="AA1311" s="41">
        <f>N($L1311)*$Y1311</f>
        <v/>
      </c>
      <c r="AB1311" s="41">
        <f>N($M1311)*$Y1311</f>
        <v/>
      </c>
      <c r="AC1311" s="41">
        <f>$AA1311*$Z1311</f>
        <v/>
      </c>
      <c r="AD1311" s="41">
        <f>$AA1311*BonusMonths/12</f>
        <v/>
      </c>
      <c r="AE1311" s="41">
        <f>($AA1311+SI_Gross*$AB1311)*IF($Q1311=1,SI_O,SI_E)</f>
        <v/>
      </c>
      <c r="AF1311" s="41">
        <f>IF($Q1311=1,0,$AA1311*EOSB)</f>
        <v/>
      </c>
      <c r="AG1311" s="41">
        <f>$AN1311*$W1311</f>
        <v/>
      </c>
      <c r="AH1311" s="41">
        <f>SUM($AA1311:$AG1311)</f>
        <v/>
      </c>
      <c r="AI1311" s="41">
        <f>12*($AM1311+$AN1311)</f>
        <v/>
      </c>
      <c r="AJ1311" s="41">
        <f>$AM1311*((IncMonth-1)+(13-IncMonth)*(1+$X1311))+12*$AN1311</f>
        <v/>
      </c>
      <c r="AK1311" s="41">
        <f>IF($R1311=1,N($L1311)+N($M1311),0)</f>
        <v/>
      </c>
      <c r="AL1311">
        <f>IF($C1311="","",IF(N($L1311)&lt;=0,"Basic salary missing",IF(ISNA(MATCH($C1311,Departments!$A$5:$A$54,0)),"Department not on Departments sheet",IF(AND($I1311&lt;&gt;"",NOT(ISNUMBER($I1311))),"Date of birth is text, not a date",IF(AND($K1311&lt;&gt;"",NOT(ISNUMBER($K1311))),"Contract end is text, not a date","")))))</f>
        <v/>
      </c>
      <c r="AM1311" s="41">
        <f>IF($R1311=0,0,N($L1311)*(1+$Z1311+BonusMonths/12+IF($Q1311=1,0,EOSB))+N($M1311)+(N($L1311)+SI_Gross*N($M1311))*IF($Q1311=1,SI_O,SI_E))</f>
        <v/>
      </c>
      <c r="AN1311" s="41">
        <f>IF($R1311=0,0,(IF($Q1311=1,MedO,MedE+Ticket)+Training)/12)</f>
        <v/>
      </c>
    </row>
    <row r="1312">
      <c r="I1312" s="35" t="n"/>
      <c r="J1312" s="35" t="n"/>
      <c r="K1312" s="35" t="n"/>
      <c r="L1312" s="36" t="n"/>
      <c r="M1312" s="36" t="n"/>
      <c r="P1312" s="37" t="n"/>
      <c r="Q1312" s="38">
        <f>IF($C1312="",0,IF(OR(LOWER(TRIM($G1312))="omani",LOWER(TRIM($G1312))="oman",LOWER(TRIM($G1312))="om",LOWER(TRIM($G1312))="local"),1,0))</f>
        <v/>
      </c>
      <c r="R1312" s="38">
        <f>IF($C1312="",0,IF(OR(ISNUMBER(SEARCH("resign",$N1312)),ISNUMBER(SEARCH("terminat",$N1312)),ISNUMBER(SEARCH("inactive",$N1312)),ISNUMBER(SEARCH("vacan",$N1312)),ISNUMBER(SEARCH("deceased",$N1312)),ISNUMBER(SEARCH("separated",$N1312))),0,1))</f>
        <v/>
      </c>
      <c r="S1312">
        <f>IF(OR($R1312=0,NOT(ISNUMBER($I1312))),"",IFERROR(DATEDIF($I1312,DATE(FY,1,1),"y"),""))</f>
        <v/>
      </c>
      <c r="T1312">
        <f>IF(OR($R1312=0,NOT(ISNUMBER($J1312))),"",IFERROR(DATEDIF($J1312,DATE(FY,1,1),"y"),0))</f>
        <v/>
      </c>
      <c r="U1312" s="38">
        <f>IF(OR($R1312=0,NOT(ISNUMBER($I1312))),0,IF(YEAR($I1312)+IF($Q1312=1,RetAgeO,RetAgeE)=FY,MONTH($I1312),IF(YEAR($I1312)+IF($Q1312=1,RetAgeO,RetAgeE)&lt;FY,1,0)))</f>
        <v/>
      </c>
      <c r="V1312" s="38">
        <f>IF(OR($R1312=0,NOT(ISNUMBER($K1312))),0,IF(YEAR($K1312)=FY,MONTH($K1312),IF(YEAR($K1312)&lt;FY,1,0)))</f>
        <v/>
      </c>
      <c r="W1312" s="38">
        <f>IF($R1312=0,0,MIN(12,IF(AND(ISNUMBER($O1312),$O1312&gt;=1,$O1312&lt;=12),INT($O1312),12),IF(AND(RetireExit="Yes",$U1312&gt;0),$U1312,12),IF(AND(ContractExit="Yes",$V1312&gt;0),$V1312,12)))</f>
        <v/>
      </c>
      <c r="X1312" s="37">
        <f>IF(ISNUMBER($P1312),$P1312,IncPct)</f>
        <v/>
      </c>
      <c r="Y1312" s="39">
        <f>IF($W1312=0,0,MAX(0,MIN($W1312,IncMonth-1))+MAX(0,$W1312-IncMonth+1)*(1+$X1312))</f>
        <v/>
      </c>
      <c r="Z1312" s="40">
        <f>IF($C1312="",0,IFERROR(INDEX(Departments!$B$5:$B$54,MATCH($C1312,Departments!$A$5:$A$54,0)),0))</f>
        <v/>
      </c>
      <c r="AA1312" s="41">
        <f>N($L1312)*$Y1312</f>
        <v/>
      </c>
      <c r="AB1312" s="41">
        <f>N($M1312)*$Y1312</f>
        <v/>
      </c>
      <c r="AC1312" s="41">
        <f>$AA1312*$Z1312</f>
        <v/>
      </c>
      <c r="AD1312" s="41">
        <f>$AA1312*BonusMonths/12</f>
        <v/>
      </c>
      <c r="AE1312" s="41">
        <f>($AA1312+SI_Gross*$AB1312)*IF($Q1312=1,SI_O,SI_E)</f>
        <v/>
      </c>
      <c r="AF1312" s="41">
        <f>IF($Q1312=1,0,$AA1312*EOSB)</f>
        <v/>
      </c>
      <c r="AG1312" s="41">
        <f>$AN1312*$W1312</f>
        <v/>
      </c>
      <c r="AH1312" s="41">
        <f>SUM($AA1312:$AG1312)</f>
        <v/>
      </c>
      <c r="AI1312" s="41">
        <f>12*($AM1312+$AN1312)</f>
        <v/>
      </c>
      <c r="AJ1312" s="41">
        <f>$AM1312*((IncMonth-1)+(13-IncMonth)*(1+$X1312))+12*$AN1312</f>
        <v/>
      </c>
      <c r="AK1312" s="41">
        <f>IF($R1312=1,N($L1312)+N($M1312),0)</f>
        <v/>
      </c>
      <c r="AL1312">
        <f>IF($C1312="","",IF(N($L1312)&lt;=0,"Basic salary missing",IF(ISNA(MATCH($C1312,Departments!$A$5:$A$54,0)),"Department not on Departments sheet",IF(AND($I1312&lt;&gt;"",NOT(ISNUMBER($I1312))),"Date of birth is text, not a date",IF(AND($K1312&lt;&gt;"",NOT(ISNUMBER($K1312))),"Contract end is text, not a date","")))))</f>
        <v/>
      </c>
      <c r="AM1312" s="41">
        <f>IF($R1312=0,0,N($L1312)*(1+$Z1312+BonusMonths/12+IF($Q1312=1,0,EOSB))+N($M1312)+(N($L1312)+SI_Gross*N($M1312))*IF($Q1312=1,SI_O,SI_E))</f>
        <v/>
      </c>
      <c r="AN1312" s="41">
        <f>IF($R1312=0,0,(IF($Q1312=1,MedO,MedE+Ticket)+Training)/12)</f>
        <v/>
      </c>
    </row>
    <row r="1313">
      <c r="I1313" s="35" t="n"/>
      <c r="J1313" s="35" t="n"/>
      <c r="K1313" s="35" t="n"/>
      <c r="L1313" s="36" t="n"/>
      <c r="M1313" s="36" t="n"/>
      <c r="P1313" s="37" t="n"/>
      <c r="Q1313" s="38">
        <f>IF($C1313="",0,IF(OR(LOWER(TRIM($G1313))="omani",LOWER(TRIM($G1313))="oman",LOWER(TRIM($G1313))="om",LOWER(TRIM($G1313))="local"),1,0))</f>
        <v/>
      </c>
      <c r="R1313" s="38">
        <f>IF($C1313="",0,IF(OR(ISNUMBER(SEARCH("resign",$N1313)),ISNUMBER(SEARCH("terminat",$N1313)),ISNUMBER(SEARCH("inactive",$N1313)),ISNUMBER(SEARCH("vacan",$N1313)),ISNUMBER(SEARCH("deceased",$N1313)),ISNUMBER(SEARCH("separated",$N1313))),0,1))</f>
        <v/>
      </c>
      <c r="S1313">
        <f>IF(OR($R1313=0,NOT(ISNUMBER($I1313))),"",IFERROR(DATEDIF($I1313,DATE(FY,1,1),"y"),""))</f>
        <v/>
      </c>
      <c r="T1313">
        <f>IF(OR($R1313=0,NOT(ISNUMBER($J1313))),"",IFERROR(DATEDIF($J1313,DATE(FY,1,1),"y"),0))</f>
        <v/>
      </c>
      <c r="U1313" s="38">
        <f>IF(OR($R1313=0,NOT(ISNUMBER($I1313))),0,IF(YEAR($I1313)+IF($Q1313=1,RetAgeO,RetAgeE)=FY,MONTH($I1313),IF(YEAR($I1313)+IF($Q1313=1,RetAgeO,RetAgeE)&lt;FY,1,0)))</f>
        <v/>
      </c>
      <c r="V1313" s="38">
        <f>IF(OR($R1313=0,NOT(ISNUMBER($K1313))),0,IF(YEAR($K1313)=FY,MONTH($K1313),IF(YEAR($K1313)&lt;FY,1,0)))</f>
        <v/>
      </c>
      <c r="W1313" s="38">
        <f>IF($R1313=0,0,MIN(12,IF(AND(ISNUMBER($O1313),$O1313&gt;=1,$O1313&lt;=12),INT($O1313),12),IF(AND(RetireExit="Yes",$U1313&gt;0),$U1313,12),IF(AND(ContractExit="Yes",$V1313&gt;0),$V1313,12)))</f>
        <v/>
      </c>
      <c r="X1313" s="37">
        <f>IF(ISNUMBER($P1313),$P1313,IncPct)</f>
        <v/>
      </c>
      <c r="Y1313" s="39">
        <f>IF($W1313=0,0,MAX(0,MIN($W1313,IncMonth-1))+MAX(0,$W1313-IncMonth+1)*(1+$X1313))</f>
        <v/>
      </c>
      <c r="Z1313" s="40">
        <f>IF($C1313="",0,IFERROR(INDEX(Departments!$B$5:$B$54,MATCH($C1313,Departments!$A$5:$A$54,0)),0))</f>
        <v/>
      </c>
      <c r="AA1313" s="41">
        <f>N($L1313)*$Y1313</f>
        <v/>
      </c>
      <c r="AB1313" s="41">
        <f>N($M1313)*$Y1313</f>
        <v/>
      </c>
      <c r="AC1313" s="41">
        <f>$AA1313*$Z1313</f>
        <v/>
      </c>
      <c r="AD1313" s="41">
        <f>$AA1313*BonusMonths/12</f>
        <v/>
      </c>
      <c r="AE1313" s="41">
        <f>($AA1313+SI_Gross*$AB1313)*IF($Q1313=1,SI_O,SI_E)</f>
        <v/>
      </c>
      <c r="AF1313" s="41">
        <f>IF($Q1313=1,0,$AA1313*EOSB)</f>
        <v/>
      </c>
      <c r="AG1313" s="41">
        <f>$AN1313*$W1313</f>
        <v/>
      </c>
      <c r="AH1313" s="41">
        <f>SUM($AA1313:$AG1313)</f>
        <v/>
      </c>
      <c r="AI1313" s="41">
        <f>12*($AM1313+$AN1313)</f>
        <v/>
      </c>
      <c r="AJ1313" s="41">
        <f>$AM1313*((IncMonth-1)+(13-IncMonth)*(1+$X1313))+12*$AN1313</f>
        <v/>
      </c>
      <c r="AK1313" s="41">
        <f>IF($R1313=1,N($L1313)+N($M1313),0)</f>
        <v/>
      </c>
      <c r="AL1313">
        <f>IF($C1313="","",IF(N($L1313)&lt;=0,"Basic salary missing",IF(ISNA(MATCH($C1313,Departments!$A$5:$A$54,0)),"Department not on Departments sheet",IF(AND($I1313&lt;&gt;"",NOT(ISNUMBER($I1313))),"Date of birth is text, not a date",IF(AND($K1313&lt;&gt;"",NOT(ISNUMBER($K1313))),"Contract end is text, not a date","")))))</f>
        <v/>
      </c>
      <c r="AM1313" s="41">
        <f>IF($R1313=0,0,N($L1313)*(1+$Z1313+BonusMonths/12+IF($Q1313=1,0,EOSB))+N($M1313)+(N($L1313)+SI_Gross*N($M1313))*IF($Q1313=1,SI_O,SI_E))</f>
        <v/>
      </c>
      <c r="AN1313" s="41">
        <f>IF($R1313=0,0,(IF($Q1313=1,MedO,MedE+Ticket)+Training)/12)</f>
        <v/>
      </c>
    </row>
    <row r="1314">
      <c r="I1314" s="35" t="n"/>
      <c r="J1314" s="35" t="n"/>
      <c r="K1314" s="35" t="n"/>
      <c r="L1314" s="36" t="n"/>
      <c r="M1314" s="36" t="n"/>
      <c r="P1314" s="37" t="n"/>
      <c r="Q1314" s="38">
        <f>IF($C1314="",0,IF(OR(LOWER(TRIM($G1314))="omani",LOWER(TRIM($G1314))="oman",LOWER(TRIM($G1314))="om",LOWER(TRIM($G1314))="local"),1,0))</f>
        <v/>
      </c>
      <c r="R1314" s="38">
        <f>IF($C1314="",0,IF(OR(ISNUMBER(SEARCH("resign",$N1314)),ISNUMBER(SEARCH("terminat",$N1314)),ISNUMBER(SEARCH("inactive",$N1314)),ISNUMBER(SEARCH("vacan",$N1314)),ISNUMBER(SEARCH("deceased",$N1314)),ISNUMBER(SEARCH("separated",$N1314))),0,1))</f>
        <v/>
      </c>
      <c r="S1314">
        <f>IF(OR($R1314=0,NOT(ISNUMBER($I1314))),"",IFERROR(DATEDIF($I1314,DATE(FY,1,1),"y"),""))</f>
        <v/>
      </c>
      <c r="T1314">
        <f>IF(OR($R1314=0,NOT(ISNUMBER($J1314))),"",IFERROR(DATEDIF($J1314,DATE(FY,1,1),"y"),0))</f>
        <v/>
      </c>
      <c r="U1314" s="38">
        <f>IF(OR($R1314=0,NOT(ISNUMBER($I1314))),0,IF(YEAR($I1314)+IF($Q1314=1,RetAgeO,RetAgeE)=FY,MONTH($I1314),IF(YEAR($I1314)+IF($Q1314=1,RetAgeO,RetAgeE)&lt;FY,1,0)))</f>
        <v/>
      </c>
      <c r="V1314" s="38">
        <f>IF(OR($R1314=0,NOT(ISNUMBER($K1314))),0,IF(YEAR($K1314)=FY,MONTH($K1314),IF(YEAR($K1314)&lt;FY,1,0)))</f>
        <v/>
      </c>
      <c r="W1314" s="38">
        <f>IF($R1314=0,0,MIN(12,IF(AND(ISNUMBER($O1314),$O1314&gt;=1,$O1314&lt;=12),INT($O1314),12),IF(AND(RetireExit="Yes",$U1314&gt;0),$U1314,12),IF(AND(ContractExit="Yes",$V1314&gt;0),$V1314,12)))</f>
        <v/>
      </c>
      <c r="X1314" s="37">
        <f>IF(ISNUMBER($P1314),$P1314,IncPct)</f>
        <v/>
      </c>
      <c r="Y1314" s="39">
        <f>IF($W1314=0,0,MAX(0,MIN($W1314,IncMonth-1))+MAX(0,$W1314-IncMonth+1)*(1+$X1314))</f>
        <v/>
      </c>
      <c r="Z1314" s="40">
        <f>IF($C1314="",0,IFERROR(INDEX(Departments!$B$5:$B$54,MATCH($C1314,Departments!$A$5:$A$54,0)),0))</f>
        <v/>
      </c>
      <c r="AA1314" s="41">
        <f>N($L1314)*$Y1314</f>
        <v/>
      </c>
      <c r="AB1314" s="41">
        <f>N($M1314)*$Y1314</f>
        <v/>
      </c>
      <c r="AC1314" s="41">
        <f>$AA1314*$Z1314</f>
        <v/>
      </c>
      <c r="AD1314" s="41">
        <f>$AA1314*BonusMonths/12</f>
        <v/>
      </c>
      <c r="AE1314" s="41">
        <f>($AA1314+SI_Gross*$AB1314)*IF($Q1314=1,SI_O,SI_E)</f>
        <v/>
      </c>
      <c r="AF1314" s="41">
        <f>IF($Q1314=1,0,$AA1314*EOSB)</f>
        <v/>
      </c>
      <c r="AG1314" s="41">
        <f>$AN1314*$W1314</f>
        <v/>
      </c>
      <c r="AH1314" s="41">
        <f>SUM($AA1314:$AG1314)</f>
        <v/>
      </c>
      <c r="AI1314" s="41">
        <f>12*($AM1314+$AN1314)</f>
        <v/>
      </c>
      <c r="AJ1314" s="41">
        <f>$AM1314*((IncMonth-1)+(13-IncMonth)*(1+$X1314))+12*$AN1314</f>
        <v/>
      </c>
      <c r="AK1314" s="41">
        <f>IF($R1314=1,N($L1314)+N($M1314),0)</f>
        <v/>
      </c>
      <c r="AL1314">
        <f>IF($C1314="","",IF(N($L1314)&lt;=0,"Basic salary missing",IF(ISNA(MATCH($C1314,Departments!$A$5:$A$54,0)),"Department not on Departments sheet",IF(AND($I1314&lt;&gt;"",NOT(ISNUMBER($I1314))),"Date of birth is text, not a date",IF(AND($K1314&lt;&gt;"",NOT(ISNUMBER($K1314))),"Contract end is text, not a date","")))))</f>
        <v/>
      </c>
      <c r="AM1314" s="41">
        <f>IF($R1314=0,0,N($L1314)*(1+$Z1314+BonusMonths/12+IF($Q1314=1,0,EOSB))+N($M1314)+(N($L1314)+SI_Gross*N($M1314))*IF($Q1314=1,SI_O,SI_E))</f>
        <v/>
      </c>
      <c r="AN1314" s="41">
        <f>IF($R1314=0,0,(IF($Q1314=1,MedO,MedE+Ticket)+Training)/12)</f>
        <v/>
      </c>
    </row>
    <row r="1315">
      <c r="I1315" s="35" t="n"/>
      <c r="J1315" s="35" t="n"/>
      <c r="K1315" s="35" t="n"/>
      <c r="L1315" s="36" t="n"/>
      <c r="M1315" s="36" t="n"/>
      <c r="P1315" s="37" t="n"/>
      <c r="Q1315" s="38">
        <f>IF($C1315="",0,IF(OR(LOWER(TRIM($G1315))="omani",LOWER(TRIM($G1315))="oman",LOWER(TRIM($G1315))="om",LOWER(TRIM($G1315))="local"),1,0))</f>
        <v/>
      </c>
      <c r="R1315" s="38">
        <f>IF($C1315="",0,IF(OR(ISNUMBER(SEARCH("resign",$N1315)),ISNUMBER(SEARCH("terminat",$N1315)),ISNUMBER(SEARCH("inactive",$N1315)),ISNUMBER(SEARCH("vacan",$N1315)),ISNUMBER(SEARCH("deceased",$N1315)),ISNUMBER(SEARCH("separated",$N1315))),0,1))</f>
        <v/>
      </c>
      <c r="S1315">
        <f>IF(OR($R1315=0,NOT(ISNUMBER($I1315))),"",IFERROR(DATEDIF($I1315,DATE(FY,1,1),"y"),""))</f>
        <v/>
      </c>
      <c r="T1315">
        <f>IF(OR($R1315=0,NOT(ISNUMBER($J1315))),"",IFERROR(DATEDIF($J1315,DATE(FY,1,1),"y"),0))</f>
        <v/>
      </c>
      <c r="U1315" s="38">
        <f>IF(OR($R1315=0,NOT(ISNUMBER($I1315))),0,IF(YEAR($I1315)+IF($Q1315=1,RetAgeO,RetAgeE)=FY,MONTH($I1315),IF(YEAR($I1315)+IF($Q1315=1,RetAgeO,RetAgeE)&lt;FY,1,0)))</f>
        <v/>
      </c>
      <c r="V1315" s="38">
        <f>IF(OR($R1315=0,NOT(ISNUMBER($K1315))),0,IF(YEAR($K1315)=FY,MONTH($K1315),IF(YEAR($K1315)&lt;FY,1,0)))</f>
        <v/>
      </c>
      <c r="W1315" s="38">
        <f>IF($R1315=0,0,MIN(12,IF(AND(ISNUMBER($O1315),$O1315&gt;=1,$O1315&lt;=12),INT($O1315),12),IF(AND(RetireExit="Yes",$U1315&gt;0),$U1315,12),IF(AND(ContractExit="Yes",$V1315&gt;0),$V1315,12)))</f>
        <v/>
      </c>
      <c r="X1315" s="37">
        <f>IF(ISNUMBER($P1315),$P1315,IncPct)</f>
        <v/>
      </c>
      <c r="Y1315" s="39">
        <f>IF($W1315=0,0,MAX(0,MIN($W1315,IncMonth-1))+MAX(0,$W1315-IncMonth+1)*(1+$X1315))</f>
        <v/>
      </c>
      <c r="Z1315" s="40">
        <f>IF($C1315="",0,IFERROR(INDEX(Departments!$B$5:$B$54,MATCH($C1315,Departments!$A$5:$A$54,0)),0))</f>
        <v/>
      </c>
      <c r="AA1315" s="41">
        <f>N($L1315)*$Y1315</f>
        <v/>
      </c>
      <c r="AB1315" s="41">
        <f>N($M1315)*$Y1315</f>
        <v/>
      </c>
      <c r="AC1315" s="41">
        <f>$AA1315*$Z1315</f>
        <v/>
      </c>
      <c r="AD1315" s="41">
        <f>$AA1315*BonusMonths/12</f>
        <v/>
      </c>
      <c r="AE1315" s="41">
        <f>($AA1315+SI_Gross*$AB1315)*IF($Q1315=1,SI_O,SI_E)</f>
        <v/>
      </c>
      <c r="AF1315" s="41">
        <f>IF($Q1315=1,0,$AA1315*EOSB)</f>
        <v/>
      </c>
      <c r="AG1315" s="41">
        <f>$AN1315*$W1315</f>
        <v/>
      </c>
      <c r="AH1315" s="41">
        <f>SUM($AA1315:$AG1315)</f>
        <v/>
      </c>
      <c r="AI1315" s="41">
        <f>12*($AM1315+$AN1315)</f>
        <v/>
      </c>
      <c r="AJ1315" s="41">
        <f>$AM1315*((IncMonth-1)+(13-IncMonth)*(1+$X1315))+12*$AN1315</f>
        <v/>
      </c>
      <c r="AK1315" s="41">
        <f>IF($R1315=1,N($L1315)+N($M1315),0)</f>
        <v/>
      </c>
      <c r="AL1315">
        <f>IF($C1315="","",IF(N($L1315)&lt;=0,"Basic salary missing",IF(ISNA(MATCH($C1315,Departments!$A$5:$A$54,0)),"Department not on Departments sheet",IF(AND($I1315&lt;&gt;"",NOT(ISNUMBER($I1315))),"Date of birth is text, not a date",IF(AND($K1315&lt;&gt;"",NOT(ISNUMBER($K1315))),"Contract end is text, not a date","")))))</f>
        <v/>
      </c>
      <c r="AM1315" s="41">
        <f>IF($R1315=0,0,N($L1315)*(1+$Z1315+BonusMonths/12+IF($Q1315=1,0,EOSB))+N($M1315)+(N($L1315)+SI_Gross*N($M1315))*IF($Q1315=1,SI_O,SI_E))</f>
        <v/>
      </c>
      <c r="AN1315" s="41">
        <f>IF($R1315=0,0,(IF($Q1315=1,MedO,MedE+Ticket)+Training)/12)</f>
        <v/>
      </c>
    </row>
    <row r="1316">
      <c r="I1316" s="35" t="n"/>
      <c r="J1316" s="35" t="n"/>
      <c r="K1316" s="35" t="n"/>
      <c r="L1316" s="36" t="n"/>
      <c r="M1316" s="36" t="n"/>
      <c r="P1316" s="37" t="n"/>
      <c r="Q1316" s="38">
        <f>IF($C1316="",0,IF(OR(LOWER(TRIM($G1316))="omani",LOWER(TRIM($G1316))="oman",LOWER(TRIM($G1316))="om",LOWER(TRIM($G1316))="local"),1,0))</f>
        <v/>
      </c>
      <c r="R1316" s="38">
        <f>IF($C1316="",0,IF(OR(ISNUMBER(SEARCH("resign",$N1316)),ISNUMBER(SEARCH("terminat",$N1316)),ISNUMBER(SEARCH("inactive",$N1316)),ISNUMBER(SEARCH("vacan",$N1316)),ISNUMBER(SEARCH("deceased",$N1316)),ISNUMBER(SEARCH("separated",$N1316))),0,1))</f>
        <v/>
      </c>
      <c r="S1316">
        <f>IF(OR($R1316=0,NOT(ISNUMBER($I1316))),"",IFERROR(DATEDIF($I1316,DATE(FY,1,1),"y"),""))</f>
        <v/>
      </c>
      <c r="T1316">
        <f>IF(OR($R1316=0,NOT(ISNUMBER($J1316))),"",IFERROR(DATEDIF($J1316,DATE(FY,1,1),"y"),0))</f>
        <v/>
      </c>
      <c r="U1316" s="38">
        <f>IF(OR($R1316=0,NOT(ISNUMBER($I1316))),0,IF(YEAR($I1316)+IF($Q1316=1,RetAgeO,RetAgeE)=FY,MONTH($I1316),IF(YEAR($I1316)+IF($Q1316=1,RetAgeO,RetAgeE)&lt;FY,1,0)))</f>
        <v/>
      </c>
      <c r="V1316" s="38">
        <f>IF(OR($R1316=0,NOT(ISNUMBER($K1316))),0,IF(YEAR($K1316)=FY,MONTH($K1316),IF(YEAR($K1316)&lt;FY,1,0)))</f>
        <v/>
      </c>
      <c r="W1316" s="38">
        <f>IF($R1316=0,0,MIN(12,IF(AND(ISNUMBER($O1316),$O1316&gt;=1,$O1316&lt;=12),INT($O1316),12),IF(AND(RetireExit="Yes",$U1316&gt;0),$U1316,12),IF(AND(ContractExit="Yes",$V1316&gt;0),$V1316,12)))</f>
        <v/>
      </c>
      <c r="X1316" s="37">
        <f>IF(ISNUMBER($P1316),$P1316,IncPct)</f>
        <v/>
      </c>
      <c r="Y1316" s="39">
        <f>IF($W1316=0,0,MAX(0,MIN($W1316,IncMonth-1))+MAX(0,$W1316-IncMonth+1)*(1+$X1316))</f>
        <v/>
      </c>
      <c r="Z1316" s="40">
        <f>IF($C1316="",0,IFERROR(INDEX(Departments!$B$5:$B$54,MATCH($C1316,Departments!$A$5:$A$54,0)),0))</f>
        <v/>
      </c>
      <c r="AA1316" s="41">
        <f>N($L1316)*$Y1316</f>
        <v/>
      </c>
      <c r="AB1316" s="41">
        <f>N($M1316)*$Y1316</f>
        <v/>
      </c>
      <c r="AC1316" s="41">
        <f>$AA1316*$Z1316</f>
        <v/>
      </c>
      <c r="AD1316" s="41">
        <f>$AA1316*BonusMonths/12</f>
        <v/>
      </c>
      <c r="AE1316" s="41">
        <f>($AA1316+SI_Gross*$AB1316)*IF($Q1316=1,SI_O,SI_E)</f>
        <v/>
      </c>
      <c r="AF1316" s="41">
        <f>IF($Q1316=1,0,$AA1316*EOSB)</f>
        <v/>
      </c>
      <c r="AG1316" s="41">
        <f>$AN1316*$W1316</f>
        <v/>
      </c>
      <c r="AH1316" s="41">
        <f>SUM($AA1316:$AG1316)</f>
        <v/>
      </c>
      <c r="AI1316" s="41">
        <f>12*($AM1316+$AN1316)</f>
        <v/>
      </c>
      <c r="AJ1316" s="41">
        <f>$AM1316*((IncMonth-1)+(13-IncMonth)*(1+$X1316))+12*$AN1316</f>
        <v/>
      </c>
      <c r="AK1316" s="41">
        <f>IF($R1316=1,N($L1316)+N($M1316),0)</f>
        <v/>
      </c>
      <c r="AL1316">
        <f>IF($C1316="","",IF(N($L1316)&lt;=0,"Basic salary missing",IF(ISNA(MATCH($C1316,Departments!$A$5:$A$54,0)),"Department not on Departments sheet",IF(AND($I1316&lt;&gt;"",NOT(ISNUMBER($I1316))),"Date of birth is text, not a date",IF(AND($K1316&lt;&gt;"",NOT(ISNUMBER($K1316))),"Contract end is text, not a date","")))))</f>
        <v/>
      </c>
      <c r="AM1316" s="41">
        <f>IF($R1316=0,0,N($L1316)*(1+$Z1316+BonusMonths/12+IF($Q1316=1,0,EOSB))+N($M1316)+(N($L1316)+SI_Gross*N($M1316))*IF($Q1316=1,SI_O,SI_E))</f>
        <v/>
      </c>
      <c r="AN1316" s="41">
        <f>IF($R1316=0,0,(IF($Q1316=1,MedO,MedE+Ticket)+Training)/12)</f>
        <v/>
      </c>
    </row>
    <row r="1317">
      <c r="I1317" s="35" t="n"/>
      <c r="J1317" s="35" t="n"/>
      <c r="K1317" s="35" t="n"/>
      <c r="L1317" s="36" t="n"/>
      <c r="M1317" s="36" t="n"/>
      <c r="P1317" s="37" t="n"/>
      <c r="Q1317" s="38">
        <f>IF($C1317="",0,IF(OR(LOWER(TRIM($G1317))="omani",LOWER(TRIM($G1317))="oman",LOWER(TRIM($G1317))="om",LOWER(TRIM($G1317))="local"),1,0))</f>
        <v/>
      </c>
      <c r="R1317" s="38">
        <f>IF($C1317="",0,IF(OR(ISNUMBER(SEARCH("resign",$N1317)),ISNUMBER(SEARCH("terminat",$N1317)),ISNUMBER(SEARCH("inactive",$N1317)),ISNUMBER(SEARCH("vacan",$N1317)),ISNUMBER(SEARCH("deceased",$N1317)),ISNUMBER(SEARCH("separated",$N1317))),0,1))</f>
        <v/>
      </c>
      <c r="S1317">
        <f>IF(OR($R1317=0,NOT(ISNUMBER($I1317))),"",IFERROR(DATEDIF($I1317,DATE(FY,1,1),"y"),""))</f>
        <v/>
      </c>
      <c r="T1317">
        <f>IF(OR($R1317=0,NOT(ISNUMBER($J1317))),"",IFERROR(DATEDIF($J1317,DATE(FY,1,1),"y"),0))</f>
        <v/>
      </c>
      <c r="U1317" s="38">
        <f>IF(OR($R1317=0,NOT(ISNUMBER($I1317))),0,IF(YEAR($I1317)+IF($Q1317=1,RetAgeO,RetAgeE)=FY,MONTH($I1317),IF(YEAR($I1317)+IF($Q1317=1,RetAgeO,RetAgeE)&lt;FY,1,0)))</f>
        <v/>
      </c>
      <c r="V1317" s="38">
        <f>IF(OR($R1317=0,NOT(ISNUMBER($K1317))),0,IF(YEAR($K1317)=FY,MONTH($K1317),IF(YEAR($K1317)&lt;FY,1,0)))</f>
        <v/>
      </c>
      <c r="W1317" s="38">
        <f>IF($R1317=0,0,MIN(12,IF(AND(ISNUMBER($O1317),$O1317&gt;=1,$O1317&lt;=12),INT($O1317),12),IF(AND(RetireExit="Yes",$U1317&gt;0),$U1317,12),IF(AND(ContractExit="Yes",$V1317&gt;0),$V1317,12)))</f>
        <v/>
      </c>
      <c r="X1317" s="37">
        <f>IF(ISNUMBER($P1317),$P1317,IncPct)</f>
        <v/>
      </c>
      <c r="Y1317" s="39">
        <f>IF($W1317=0,0,MAX(0,MIN($W1317,IncMonth-1))+MAX(0,$W1317-IncMonth+1)*(1+$X1317))</f>
        <v/>
      </c>
      <c r="Z1317" s="40">
        <f>IF($C1317="",0,IFERROR(INDEX(Departments!$B$5:$B$54,MATCH($C1317,Departments!$A$5:$A$54,0)),0))</f>
        <v/>
      </c>
      <c r="AA1317" s="41">
        <f>N($L1317)*$Y1317</f>
        <v/>
      </c>
      <c r="AB1317" s="41">
        <f>N($M1317)*$Y1317</f>
        <v/>
      </c>
      <c r="AC1317" s="41">
        <f>$AA1317*$Z1317</f>
        <v/>
      </c>
      <c r="AD1317" s="41">
        <f>$AA1317*BonusMonths/12</f>
        <v/>
      </c>
      <c r="AE1317" s="41">
        <f>($AA1317+SI_Gross*$AB1317)*IF($Q1317=1,SI_O,SI_E)</f>
        <v/>
      </c>
      <c r="AF1317" s="41">
        <f>IF($Q1317=1,0,$AA1317*EOSB)</f>
        <v/>
      </c>
      <c r="AG1317" s="41">
        <f>$AN1317*$W1317</f>
        <v/>
      </c>
      <c r="AH1317" s="41">
        <f>SUM($AA1317:$AG1317)</f>
        <v/>
      </c>
      <c r="AI1317" s="41">
        <f>12*($AM1317+$AN1317)</f>
        <v/>
      </c>
      <c r="AJ1317" s="41">
        <f>$AM1317*((IncMonth-1)+(13-IncMonth)*(1+$X1317))+12*$AN1317</f>
        <v/>
      </c>
      <c r="AK1317" s="41">
        <f>IF($R1317=1,N($L1317)+N($M1317),0)</f>
        <v/>
      </c>
      <c r="AL1317">
        <f>IF($C1317="","",IF(N($L1317)&lt;=0,"Basic salary missing",IF(ISNA(MATCH($C1317,Departments!$A$5:$A$54,0)),"Department not on Departments sheet",IF(AND($I1317&lt;&gt;"",NOT(ISNUMBER($I1317))),"Date of birth is text, not a date",IF(AND($K1317&lt;&gt;"",NOT(ISNUMBER($K1317))),"Contract end is text, not a date","")))))</f>
        <v/>
      </c>
      <c r="AM1317" s="41">
        <f>IF($R1317=0,0,N($L1317)*(1+$Z1317+BonusMonths/12+IF($Q1317=1,0,EOSB))+N($M1317)+(N($L1317)+SI_Gross*N($M1317))*IF($Q1317=1,SI_O,SI_E))</f>
        <v/>
      </c>
      <c r="AN1317" s="41">
        <f>IF($R1317=0,0,(IF($Q1317=1,MedO,MedE+Ticket)+Training)/12)</f>
        <v/>
      </c>
    </row>
    <row r="1318">
      <c r="I1318" s="35" t="n"/>
      <c r="J1318" s="35" t="n"/>
      <c r="K1318" s="35" t="n"/>
      <c r="L1318" s="36" t="n"/>
      <c r="M1318" s="36" t="n"/>
      <c r="P1318" s="37" t="n"/>
      <c r="Q1318" s="38">
        <f>IF($C1318="",0,IF(OR(LOWER(TRIM($G1318))="omani",LOWER(TRIM($G1318))="oman",LOWER(TRIM($G1318))="om",LOWER(TRIM($G1318))="local"),1,0))</f>
        <v/>
      </c>
      <c r="R1318" s="38">
        <f>IF($C1318="",0,IF(OR(ISNUMBER(SEARCH("resign",$N1318)),ISNUMBER(SEARCH("terminat",$N1318)),ISNUMBER(SEARCH("inactive",$N1318)),ISNUMBER(SEARCH("vacan",$N1318)),ISNUMBER(SEARCH("deceased",$N1318)),ISNUMBER(SEARCH("separated",$N1318))),0,1))</f>
        <v/>
      </c>
      <c r="S1318">
        <f>IF(OR($R1318=0,NOT(ISNUMBER($I1318))),"",IFERROR(DATEDIF($I1318,DATE(FY,1,1),"y"),""))</f>
        <v/>
      </c>
      <c r="T1318">
        <f>IF(OR($R1318=0,NOT(ISNUMBER($J1318))),"",IFERROR(DATEDIF($J1318,DATE(FY,1,1),"y"),0))</f>
        <v/>
      </c>
      <c r="U1318" s="38">
        <f>IF(OR($R1318=0,NOT(ISNUMBER($I1318))),0,IF(YEAR($I1318)+IF($Q1318=1,RetAgeO,RetAgeE)=FY,MONTH($I1318),IF(YEAR($I1318)+IF($Q1318=1,RetAgeO,RetAgeE)&lt;FY,1,0)))</f>
        <v/>
      </c>
      <c r="V1318" s="38">
        <f>IF(OR($R1318=0,NOT(ISNUMBER($K1318))),0,IF(YEAR($K1318)=FY,MONTH($K1318),IF(YEAR($K1318)&lt;FY,1,0)))</f>
        <v/>
      </c>
      <c r="W1318" s="38">
        <f>IF($R1318=0,0,MIN(12,IF(AND(ISNUMBER($O1318),$O1318&gt;=1,$O1318&lt;=12),INT($O1318),12),IF(AND(RetireExit="Yes",$U1318&gt;0),$U1318,12),IF(AND(ContractExit="Yes",$V1318&gt;0),$V1318,12)))</f>
        <v/>
      </c>
      <c r="X1318" s="37">
        <f>IF(ISNUMBER($P1318),$P1318,IncPct)</f>
        <v/>
      </c>
      <c r="Y1318" s="39">
        <f>IF($W1318=0,0,MAX(0,MIN($W1318,IncMonth-1))+MAX(0,$W1318-IncMonth+1)*(1+$X1318))</f>
        <v/>
      </c>
      <c r="Z1318" s="40">
        <f>IF($C1318="",0,IFERROR(INDEX(Departments!$B$5:$B$54,MATCH($C1318,Departments!$A$5:$A$54,0)),0))</f>
        <v/>
      </c>
      <c r="AA1318" s="41">
        <f>N($L1318)*$Y1318</f>
        <v/>
      </c>
      <c r="AB1318" s="41">
        <f>N($M1318)*$Y1318</f>
        <v/>
      </c>
      <c r="AC1318" s="41">
        <f>$AA1318*$Z1318</f>
        <v/>
      </c>
      <c r="AD1318" s="41">
        <f>$AA1318*BonusMonths/12</f>
        <v/>
      </c>
      <c r="AE1318" s="41">
        <f>($AA1318+SI_Gross*$AB1318)*IF($Q1318=1,SI_O,SI_E)</f>
        <v/>
      </c>
      <c r="AF1318" s="41">
        <f>IF($Q1318=1,0,$AA1318*EOSB)</f>
        <v/>
      </c>
      <c r="AG1318" s="41">
        <f>$AN1318*$W1318</f>
        <v/>
      </c>
      <c r="AH1318" s="41">
        <f>SUM($AA1318:$AG1318)</f>
        <v/>
      </c>
      <c r="AI1318" s="41">
        <f>12*($AM1318+$AN1318)</f>
        <v/>
      </c>
      <c r="AJ1318" s="41">
        <f>$AM1318*((IncMonth-1)+(13-IncMonth)*(1+$X1318))+12*$AN1318</f>
        <v/>
      </c>
      <c r="AK1318" s="41">
        <f>IF($R1318=1,N($L1318)+N($M1318),0)</f>
        <v/>
      </c>
      <c r="AL1318">
        <f>IF($C1318="","",IF(N($L1318)&lt;=0,"Basic salary missing",IF(ISNA(MATCH($C1318,Departments!$A$5:$A$54,0)),"Department not on Departments sheet",IF(AND($I1318&lt;&gt;"",NOT(ISNUMBER($I1318))),"Date of birth is text, not a date",IF(AND($K1318&lt;&gt;"",NOT(ISNUMBER($K1318))),"Contract end is text, not a date","")))))</f>
        <v/>
      </c>
      <c r="AM1318" s="41">
        <f>IF($R1318=0,0,N($L1318)*(1+$Z1318+BonusMonths/12+IF($Q1318=1,0,EOSB))+N($M1318)+(N($L1318)+SI_Gross*N($M1318))*IF($Q1318=1,SI_O,SI_E))</f>
        <v/>
      </c>
      <c r="AN1318" s="41">
        <f>IF($R1318=0,0,(IF($Q1318=1,MedO,MedE+Ticket)+Training)/12)</f>
        <v/>
      </c>
    </row>
    <row r="1319">
      <c r="I1319" s="35" t="n"/>
      <c r="J1319" s="35" t="n"/>
      <c r="K1319" s="35" t="n"/>
      <c r="L1319" s="36" t="n"/>
      <c r="M1319" s="36" t="n"/>
      <c r="P1319" s="37" t="n"/>
      <c r="Q1319" s="38">
        <f>IF($C1319="",0,IF(OR(LOWER(TRIM($G1319))="omani",LOWER(TRIM($G1319))="oman",LOWER(TRIM($G1319))="om",LOWER(TRIM($G1319))="local"),1,0))</f>
        <v/>
      </c>
      <c r="R1319" s="38">
        <f>IF($C1319="",0,IF(OR(ISNUMBER(SEARCH("resign",$N1319)),ISNUMBER(SEARCH("terminat",$N1319)),ISNUMBER(SEARCH("inactive",$N1319)),ISNUMBER(SEARCH("vacan",$N1319)),ISNUMBER(SEARCH("deceased",$N1319)),ISNUMBER(SEARCH("separated",$N1319))),0,1))</f>
        <v/>
      </c>
      <c r="S1319">
        <f>IF(OR($R1319=0,NOT(ISNUMBER($I1319))),"",IFERROR(DATEDIF($I1319,DATE(FY,1,1),"y"),""))</f>
        <v/>
      </c>
      <c r="T1319">
        <f>IF(OR($R1319=0,NOT(ISNUMBER($J1319))),"",IFERROR(DATEDIF($J1319,DATE(FY,1,1),"y"),0))</f>
        <v/>
      </c>
      <c r="U1319" s="38">
        <f>IF(OR($R1319=0,NOT(ISNUMBER($I1319))),0,IF(YEAR($I1319)+IF($Q1319=1,RetAgeO,RetAgeE)=FY,MONTH($I1319),IF(YEAR($I1319)+IF($Q1319=1,RetAgeO,RetAgeE)&lt;FY,1,0)))</f>
        <v/>
      </c>
      <c r="V1319" s="38">
        <f>IF(OR($R1319=0,NOT(ISNUMBER($K1319))),0,IF(YEAR($K1319)=FY,MONTH($K1319),IF(YEAR($K1319)&lt;FY,1,0)))</f>
        <v/>
      </c>
      <c r="W1319" s="38">
        <f>IF($R1319=0,0,MIN(12,IF(AND(ISNUMBER($O1319),$O1319&gt;=1,$O1319&lt;=12),INT($O1319),12),IF(AND(RetireExit="Yes",$U1319&gt;0),$U1319,12),IF(AND(ContractExit="Yes",$V1319&gt;0),$V1319,12)))</f>
        <v/>
      </c>
      <c r="X1319" s="37">
        <f>IF(ISNUMBER($P1319),$P1319,IncPct)</f>
        <v/>
      </c>
      <c r="Y1319" s="39">
        <f>IF($W1319=0,0,MAX(0,MIN($W1319,IncMonth-1))+MAX(0,$W1319-IncMonth+1)*(1+$X1319))</f>
        <v/>
      </c>
      <c r="Z1319" s="40">
        <f>IF($C1319="",0,IFERROR(INDEX(Departments!$B$5:$B$54,MATCH($C1319,Departments!$A$5:$A$54,0)),0))</f>
        <v/>
      </c>
      <c r="AA1319" s="41">
        <f>N($L1319)*$Y1319</f>
        <v/>
      </c>
      <c r="AB1319" s="41">
        <f>N($M1319)*$Y1319</f>
        <v/>
      </c>
      <c r="AC1319" s="41">
        <f>$AA1319*$Z1319</f>
        <v/>
      </c>
      <c r="AD1319" s="41">
        <f>$AA1319*BonusMonths/12</f>
        <v/>
      </c>
      <c r="AE1319" s="41">
        <f>($AA1319+SI_Gross*$AB1319)*IF($Q1319=1,SI_O,SI_E)</f>
        <v/>
      </c>
      <c r="AF1319" s="41">
        <f>IF($Q1319=1,0,$AA1319*EOSB)</f>
        <v/>
      </c>
      <c r="AG1319" s="41">
        <f>$AN1319*$W1319</f>
        <v/>
      </c>
      <c r="AH1319" s="41">
        <f>SUM($AA1319:$AG1319)</f>
        <v/>
      </c>
      <c r="AI1319" s="41">
        <f>12*($AM1319+$AN1319)</f>
        <v/>
      </c>
      <c r="AJ1319" s="41">
        <f>$AM1319*((IncMonth-1)+(13-IncMonth)*(1+$X1319))+12*$AN1319</f>
        <v/>
      </c>
      <c r="AK1319" s="41">
        <f>IF($R1319=1,N($L1319)+N($M1319),0)</f>
        <v/>
      </c>
      <c r="AL1319">
        <f>IF($C1319="","",IF(N($L1319)&lt;=0,"Basic salary missing",IF(ISNA(MATCH($C1319,Departments!$A$5:$A$54,0)),"Department not on Departments sheet",IF(AND($I1319&lt;&gt;"",NOT(ISNUMBER($I1319))),"Date of birth is text, not a date",IF(AND($K1319&lt;&gt;"",NOT(ISNUMBER($K1319))),"Contract end is text, not a date","")))))</f>
        <v/>
      </c>
      <c r="AM1319" s="41">
        <f>IF($R1319=0,0,N($L1319)*(1+$Z1319+BonusMonths/12+IF($Q1319=1,0,EOSB))+N($M1319)+(N($L1319)+SI_Gross*N($M1319))*IF($Q1319=1,SI_O,SI_E))</f>
        <v/>
      </c>
      <c r="AN1319" s="41">
        <f>IF($R1319=0,0,(IF($Q1319=1,MedO,MedE+Ticket)+Training)/12)</f>
        <v/>
      </c>
    </row>
    <row r="1320">
      <c r="I1320" s="35" t="n"/>
      <c r="J1320" s="35" t="n"/>
      <c r="K1320" s="35" t="n"/>
      <c r="L1320" s="36" t="n"/>
      <c r="M1320" s="36" t="n"/>
      <c r="P1320" s="37" t="n"/>
      <c r="Q1320" s="38">
        <f>IF($C1320="",0,IF(OR(LOWER(TRIM($G1320))="omani",LOWER(TRIM($G1320))="oman",LOWER(TRIM($G1320))="om",LOWER(TRIM($G1320))="local"),1,0))</f>
        <v/>
      </c>
      <c r="R1320" s="38">
        <f>IF($C1320="",0,IF(OR(ISNUMBER(SEARCH("resign",$N1320)),ISNUMBER(SEARCH("terminat",$N1320)),ISNUMBER(SEARCH("inactive",$N1320)),ISNUMBER(SEARCH("vacan",$N1320)),ISNUMBER(SEARCH("deceased",$N1320)),ISNUMBER(SEARCH("separated",$N1320))),0,1))</f>
        <v/>
      </c>
      <c r="S1320">
        <f>IF(OR($R1320=0,NOT(ISNUMBER($I1320))),"",IFERROR(DATEDIF($I1320,DATE(FY,1,1),"y"),""))</f>
        <v/>
      </c>
      <c r="T1320">
        <f>IF(OR($R1320=0,NOT(ISNUMBER($J1320))),"",IFERROR(DATEDIF($J1320,DATE(FY,1,1),"y"),0))</f>
        <v/>
      </c>
      <c r="U1320" s="38">
        <f>IF(OR($R1320=0,NOT(ISNUMBER($I1320))),0,IF(YEAR($I1320)+IF($Q1320=1,RetAgeO,RetAgeE)=FY,MONTH($I1320),IF(YEAR($I1320)+IF($Q1320=1,RetAgeO,RetAgeE)&lt;FY,1,0)))</f>
        <v/>
      </c>
      <c r="V1320" s="38">
        <f>IF(OR($R1320=0,NOT(ISNUMBER($K1320))),0,IF(YEAR($K1320)=FY,MONTH($K1320),IF(YEAR($K1320)&lt;FY,1,0)))</f>
        <v/>
      </c>
      <c r="W1320" s="38">
        <f>IF($R1320=0,0,MIN(12,IF(AND(ISNUMBER($O1320),$O1320&gt;=1,$O1320&lt;=12),INT($O1320),12),IF(AND(RetireExit="Yes",$U1320&gt;0),$U1320,12),IF(AND(ContractExit="Yes",$V1320&gt;0),$V1320,12)))</f>
        <v/>
      </c>
      <c r="X1320" s="37">
        <f>IF(ISNUMBER($P1320),$P1320,IncPct)</f>
        <v/>
      </c>
      <c r="Y1320" s="39">
        <f>IF($W1320=0,0,MAX(0,MIN($W1320,IncMonth-1))+MAX(0,$W1320-IncMonth+1)*(1+$X1320))</f>
        <v/>
      </c>
      <c r="Z1320" s="40">
        <f>IF($C1320="",0,IFERROR(INDEX(Departments!$B$5:$B$54,MATCH($C1320,Departments!$A$5:$A$54,0)),0))</f>
        <v/>
      </c>
      <c r="AA1320" s="41">
        <f>N($L1320)*$Y1320</f>
        <v/>
      </c>
      <c r="AB1320" s="41">
        <f>N($M1320)*$Y1320</f>
        <v/>
      </c>
      <c r="AC1320" s="41">
        <f>$AA1320*$Z1320</f>
        <v/>
      </c>
      <c r="AD1320" s="41">
        <f>$AA1320*BonusMonths/12</f>
        <v/>
      </c>
      <c r="AE1320" s="41">
        <f>($AA1320+SI_Gross*$AB1320)*IF($Q1320=1,SI_O,SI_E)</f>
        <v/>
      </c>
      <c r="AF1320" s="41">
        <f>IF($Q1320=1,0,$AA1320*EOSB)</f>
        <v/>
      </c>
      <c r="AG1320" s="41">
        <f>$AN1320*$W1320</f>
        <v/>
      </c>
      <c r="AH1320" s="41">
        <f>SUM($AA1320:$AG1320)</f>
        <v/>
      </c>
      <c r="AI1320" s="41">
        <f>12*($AM1320+$AN1320)</f>
        <v/>
      </c>
      <c r="AJ1320" s="41">
        <f>$AM1320*((IncMonth-1)+(13-IncMonth)*(1+$X1320))+12*$AN1320</f>
        <v/>
      </c>
      <c r="AK1320" s="41">
        <f>IF($R1320=1,N($L1320)+N($M1320),0)</f>
        <v/>
      </c>
      <c r="AL1320">
        <f>IF($C1320="","",IF(N($L1320)&lt;=0,"Basic salary missing",IF(ISNA(MATCH($C1320,Departments!$A$5:$A$54,0)),"Department not on Departments sheet",IF(AND($I1320&lt;&gt;"",NOT(ISNUMBER($I1320))),"Date of birth is text, not a date",IF(AND($K1320&lt;&gt;"",NOT(ISNUMBER($K1320))),"Contract end is text, not a date","")))))</f>
        <v/>
      </c>
      <c r="AM1320" s="41">
        <f>IF($R1320=0,0,N($L1320)*(1+$Z1320+BonusMonths/12+IF($Q1320=1,0,EOSB))+N($M1320)+(N($L1320)+SI_Gross*N($M1320))*IF($Q1320=1,SI_O,SI_E))</f>
        <v/>
      </c>
      <c r="AN1320" s="41">
        <f>IF($R1320=0,0,(IF($Q1320=1,MedO,MedE+Ticket)+Training)/12)</f>
        <v/>
      </c>
    </row>
    <row r="1321">
      <c r="I1321" s="35" t="n"/>
      <c r="J1321" s="35" t="n"/>
      <c r="K1321" s="35" t="n"/>
      <c r="L1321" s="36" t="n"/>
      <c r="M1321" s="36" t="n"/>
      <c r="P1321" s="37" t="n"/>
      <c r="Q1321" s="38">
        <f>IF($C1321="",0,IF(OR(LOWER(TRIM($G1321))="omani",LOWER(TRIM($G1321))="oman",LOWER(TRIM($G1321))="om",LOWER(TRIM($G1321))="local"),1,0))</f>
        <v/>
      </c>
      <c r="R1321" s="38">
        <f>IF($C1321="",0,IF(OR(ISNUMBER(SEARCH("resign",$N1321)),ISNUMBER(SEARCH("terminat",$N1321)),ISNUMBER(SEARCH("inactive",$N1321)),ISNUMBER(SEARCH("vacan",$N1321)),ISNUMBER(SEARCH("deceased",$N1321)),ISNUMBER(SEARCH("separated",$N1321))),0,1))</f>
        <v/>
      </c>
      <c r="S1321">
        <f>IF(OR($R1321=0,NOT(ISNUMBER($I1321))),"",IFERROR(DATEDIF($I1321,DATE(FY,1,1),"y"),""))</f>
        <v/>
      </c>
      <c r="T1321">
        <f>IF(OR($R1321=0,NOT(ISNUMBER($J1321))),"",IFERROR(DATEDIF($J1321,DATE(FY,1,1),"y"),0))</f>
        <v/>
      </c>
      <c r="U1321" s="38">
        <f>IF(OR($R1321=0,NOT(ISNUMBER($I1321))),0,IF(YEAR($I1321)+IF($Q1321=1,RetAgeO,RetAgeE)=FY,MONTH($I1321),IF(YEAR($I1321)+IF($Q1321=1,RetAgeO,RetAgeE)&lt;FY,1,0)))</f>
        <v/>
      </c>
      <c r="V1321" s="38">
        <f>IF(OR($R1321=0,NOT(ISNUMBER($K1321))),0,IF(YEAR($K1321)=FY,MONTH($K1321),IF(YEAR($K1321)&lt;FY,1,0)))</f>
        <v/>
      </c>
      <c r="W1321" s="38">
        <f>IF($R1321=0,0,MIN(12,IF(AND(ISNUMBER($O1321),$O1321&gt;=1,$O1321&lt;=12),INT($O1321),12),IF(AND(RetireExit="Yes",$U1321&gt;0),$U1321,12),IF(AND(ContractExit="Yes",$V1321&gt;0),$V1321,12)))</f>
        <v/>
      </c>
      <c r="X1321" s="37">
        <f>IF(ISNUMBER($P1321),$P1321,IncPct)</f>
        <v/>
      </c>
      <c r="Y1321" s="39">
        <f>IF($W1321=0,0,MAX(0,MIN($W1321,IncMonth-1))+MAX(0,$W1321-IncMonth+1)*(1+$X1321))</f>
        <v/>
      </c>
      <c r="Z1321" s="40">
        <f>IF($C1321="",0,IFERROR(INDEX(Departments!$B$5:$B$54,MATCH($C1321,Departments!$A$5:$A$54,0)),0))</f>
        <v/>
      </c>
      <c r="AA1321" s="41">
        <f>N($L1321)*$Y1321</f>
        <v/>
      </c>
      <c r="AB1321" s="41">
        <f>N($M1321)*$Y1321</f>
        <v/>
      </c>
      <c r="AC1321" s="41">
        <f>$AA1321*$Z1321</f>
        <v/>
      </c>
      <c r="AD1321" s="41">
        <f>$AA1321*BonusMonths/12</f>
        <v/>
      </c>
      <c r="AE1321" s="41">
        <f>($AA1321+SI_Gross*$AB1321)*IF($Q1321=1,SI_O,SI_E)</f>
        <v/>
      </c>
      <c r="AF1321" s="41">
        <f>IF($Q1321=1,0,$AA1321*EOSB)</f>
        <v/>
      </c>
      <c r="AG1321" s="41">
        <f>$AN1321*$W1321</f>
        <v/>
      </c>
      <c r="AH1321" s="41">
        <f>SUM($AA1321:$AG1321)</f>
        <v/>
      </c>
      <c r="AI1321" s="41">
        <f>12*($AM1321+$AN1321)</f>
        <v/>
      </c>
      <c r="AJ1321" s="41">
        <f>$AM1321*((IncMonth-1)+(13-IncMonth)*(1+$X1321))+12*$AN1321</f>
        <v/>
      </c>
      <c r="AK1321" s="41">
        <f>IF($R1321=1,N($L1321)+N($M1321),0)</f>
        <v/>
      </c>
      <c r="AL1321">
        <f>IF($C1321="","",IF(N($L1321)&lt;=0,"Basic salary missing",IF(ISNA(MATCH($C1321,Departments!$A$5:$A$54,0)),"Department not on Departments sheet",IF(AND($I1321&lt;&gt;"",NOT(ISNUMBER($I1321))),"Date of birth is text, not a date",IF(AND($K1321&lt;&gt;"",NOT(ISNUMBER($K1321))),"Contract end is text, not a date","")))))</f>
        <v/>
      </c>
      <c r="AM1321" s="41">
        <f>IF($R1321=0,0,N($L1321)*(1+$Z1321+BonusMonths/12+IF($Q1321=1,0,EOSB))+N($M1321)+(N($L1321)+SI_Gross*N($M1321))*IF($Q1321=1,SI_O,SI_E))</f>
        <v/>
      </c>
      <c r="AN1321" s="41">
        <f>IF($R1321=0,0,(IF($Q1321=1,MedO,MedE+Ticket)+Training)/12)</f>
        <v/>
      </c>
    </row>
    <row r="1322">
      <c r="I1322" s="35" t="n"/>
      <c r="J1322" s="35" t="n"/>
      <c r="K1322" s="35" t="n"/>
      <c r="L1322" s="36" t="n"/>
      <c r="M1322" s="36" t="n"/>
      <c r="P1322" s="37" t="n"/>
      <c r="Q1322" s="38">
        <f>IF($C1322="",0,IF(OR(LOWER(TRIM($G1322))="omani",LOWER(TRIM($G1322))="oman",LOWER(TRIM($G1322))="om",LOWER(TRIM($G1322))="local"),1,0))</f>
        <v/>
      </c>
      <c r="R1322" s="38">
        <f>IF($C1322="",0,IF(OR(ISNUMBER(SEARCH("resign",$N1322)),ISNUMBER(SEARCH("terminat",$N1322)),ISNUMBER(SEARCH("inactive",$N1322)),ISNUMBER(SEARCH("vacan",$N1322)),ISNUMBER(SEARCH("deceased",$N1322)),ISNUMBER(SEARCH("separated",$N1322))),0,1))</f>
        <v/>
      </c>
      <c r="S1322">
        <f>IF(OR($R1322=0,NOT(ISNUMBER($I1322))),"",IFERROR(DATEDIF($I1322,DATE(FY,1,1),"y"),""))</f>
        <v/>
      </c>
      <c r="T1322">
        <f>IF(OR($R1322=0,NOT(ISNUMBER($J1322))),"",IFERROR(DATEDIF($J1322,DATE(FY,1,1),"y"),0))</f>
        <v/>
      </c>
      <c r="U1322" s="38">
        <f>IF(OR($R1322=0,NOT(ISNUMBER($I1322))),0,IF(YEAR($I1322)+IF($Q1322=1,RetAgeO,RetAgeE)=FY,MONTH($I1322),IF(YEAR($I1322)+IF($Q1322=1,RetAgeO,RetAgeE)&lt;FY,1,0)))</f>
        <v/>
      </c>
      <c r="V1322" s="38">
        <f>IF(OR($R1322=0,NOT(ISNUMBER($K1322))),0,IF(YEAR($K1322)=FY,MONTH($K1322),IF(YEAR($K1322)&lt;FY,1,0)))</f>
        <v/>
      </c>
      <c r="W1322" s="38">
        <f>IF($R1322=0,0,MIN(12,IF(AND(ISNUMBER($O1322),$O1322&gt;=1,$O1322&lt;=12),INT($O1322),12),IF(AND(RetireExit="Yes",$U1322&gt;0),$U1322,12),IF(AND(ContractExit="Yes",$V1322&gt;0),$V1322,12)))</f>
        <v/>
      </c>
      <c r="X1322" s="37">
        <f>IF(ISNUMBER($P1322),$P1322,IncPct)</f>
        <v/>
      </c>
      <c r="Y1322" s="39">
        <f>IF($W1322=0,0,MAX(0,MIN($W1322,IncMonth-1))+MAX(0,$W1322-IncMonth+1)*(1+$X1322))</f>
        <v/>
      </c>
      <c r="Z1322" s="40">
        <f>IF($C1322="",0,IFERROR(INDEX(Departments!$B$5:$B$54,MATCH($C1322,Departments!$A$5:$A$54,0)),0))</f>
        <v/>
      </c>
      <c r="AA1322" s="41">
        <f>N($L1322)*$Y1322</f>
        <v/>
      </c>
      <c r="AB1322" s="41">
        <f>N($M1322)*$Y1322</f>
        <v/>
      </c>
      <c r="AC1322" s="41">
        <f>$AA1322*$Z1322</f>
        <v/>
      </c>
      <c r="AD1322" s="41">
        <f>$AA1322*BonusMonths/12</f>
        <v/>
      </c>
      <c r="AE1322" s="41">
        <f>($AA1322+SI_Gross*$AB1322)*IF($Q1322=1,SI_O,SI_E)</f>
        <v/>
      </c>
      <c r="AF1322" s="41">
        <f>IF($Q1322=1,0,$AA1322*EOSB)</f>
        <v/>
      </c>
      <c r="AG1322" s="41">
        <f>$AN1322*$W1322</f>
        <v/>
      </c>
      <c r="AH1322" s="41">
        <f>SUM($AA1322:$AG1322)</f>
        <v/>
      </c>
      <c r="AI1322" s="41">
        <f>12*($AM1322+$AN1322)</f>
        <v/>
      </c>
      <c r="AJ1322" s="41">
        <f>$AM1322*((IncMonth-1)+(13-IncMonth)*(1+$X1322))+12*$AN1322</f>
        <v/>
      </c>
      <c r="AK1322" s="41">
        <f>IF($R1322=1,N($L1322)+N($M1322),0)</f>
        <v/>
      </c>
      <c r="AL1322">
        <f>IF($C1322="","",IF(N($L1322)&lt;=0,"Basic salary missing",IF(ISNA(MATCH($C1322,Departments!$A$5:$A$54,0)),"Department not on Departments sheet",IF(AND($I1322&lt;&gt;"",NOT(ISNUMBER($I1322))),"Date of birth is text, not a date",IF(AND($K1322&lt;&gt;"",NOT(ISNUMBER($K1322))),"Contract end is text, not a date","")))))</f>
        <v/>
      </c>
      <c r="AM1322" s="41">
        <f>IF($R1322=0,0,N($L1322)*(1+$Z1322+BonusMonths/12+IF($Q1322=1,0,EOSB))+N($M1322)+(N($L1322)+SI_Gross*N($M1322))*IF($Q1322=1,SI_O,SI_E))</f>
        <v/>
      </c>
      <c r="AN1322" s="41">
        <f>IF($R1322=0,0,(IF($Q1322=1,MedO,MedE+Ticket)+Training)/12)</f>
        <v/>
      </c>
    </row>
    <row r="1323">
      <c r="I1323" s="35" t="n"/>
      <c r="J1323" s="35" t="n"/>
      <c r="K1323" s="35" t="n"/>
      <c r="L1323" s="36" t="n"/>
      <c r="M1323" s="36" t="n"/>
      <c r="P1323" s="37" t="n"/>
      <c r="Q1323" s="38">
        <f>IF($C1323="",0,IF(OR(LOWER(TRIM($G1323))="omani",LOWER(TRIM($G1323))="oman",LOWER(TRIM($G1323))="om",LOWER(TRIM($G1323))="local"),1,0))</f>
        <v/>
      </c>
      <c r="R1323" s="38">
        <f>IF($C1323="",0,IF(OR(ISNUMBER(SEARCH("resign",$N1323)),ISNUMBER(SEARCH("terminat",$N1323)),ISNUMBER(SEARCH("inactive",$N1323)),ISNUMBER(SEARCH("vacan",$N1323)),ISNUMBER(SEARCH("deceased",$N1323)),ISNUMBER(SEARCH("separated",$N1323))),0,1))</f>
        <v/>
      </c>
      <c r="S1323">
        <f>IF(OR($R1323=0,NOT(ISNUMBER($I1323))),"",IFERROR(DATEDIF($I1323,DATE(FY,1,1),"y"),""))</f>
        <v/>
      </c>
      <c r="T1323">
        <f>IF(OR($R1323=0,NOT(ISNUMBER($J1323))),"",IFERROR(DATEDIF($J1323,DATE(FY,1,1),"y"),0))</f>
        <v/>
      </c>
      <c r="U1323" s="38">
        <f>IF(OR($R1323=0,NOT(ISNUMBER($I1323))),0,IF(YEAR($I1323)+IF($Q1323=1,RetAgeO,RetAgeE)=FY,MONTH($I1323),IF(YEAR($I1323)+IF($Q1323=1,RetAgeO,RetAgeE)&lt;FY,1,0)))</f>
        <v/>
      </c>
      <c r="V1323" s="38">
        <f>IF(OR($R1323=0,NOT(ISNUMBER($K1323))),0,IF(YEAR($K1323)=FY,MONTH($K1323),IF(YEAR($K1323)&lt;FY,1,0)))</f>
        <v/>
      </c>
      <c r="W1323" s="38">
        <f>IF($R1323=0,0,MIN(12,IF(AND(ISNUMBER($O1323),$O1323&gt;=1,$O1323&lt;=12),INT($O1323),12),IF(AND(RetireExit="Yes",$U1323&gt;0),$U1323,12),IF(AND(ContractExit="Yes",$V1323&gt;0),$V1323,12)))</f>
        <v/>
      </c>
      <c r="X1323" s="37">
        <f>IF(ISNUMBER($P1323),$P1323,IncPct)</f>
        <v/>
      </c>
      <c r="Y1323" s="39">
        <f>IF($W1323=0,0,MAX(0,MIN($W1323,IncMonth-1))+MAX(0,$W1323-IncMonth+1)*(1+$X1323))</f>
        <v/>
      </c>
      <c r="Z1323" s="40">
        <f>IF($C1323="",0,IFERROR(INDEX(Departments!$B$5:$B$54,MATCH($C1323,Departments!$A$5:$A$54,0)),0))</f>
        <v/>
      </c>
      <c r="AA1323" s="41">
        <f>N($L1323)*$Y1323</f>
        <v/>
      </c>
      <c r="AB1323" s="41">
        <f>N($M1323)*$Y1323</f>
        <v/>
      </c>
      <c r="AC1323" s="41">
        <f>$AA1323*$Z1323</f>
        <v/>
      </c>
      <c r="AD1323" s="41">
        <f>$AA1323*BonusMonths/12</f>
        <v/>
      </c>
      <c r="AE1323" s="41">
        <f>($AA1323+SI_Gross*$AB1323)*IF($Q1323=1,SI_O,SI_E)</f>
        <v/>
      </c>
      <c r="AF1323" s="41">
        <f>IF($Q1323=1,0,$AA1323*EOSB)</f>
        <v/>
      </c>
      <c r="AG1323" s="41">
        <f>$AN1323*$W1323</f>
        <v/>
      </c>
      <c r="AH1323" s="41">
        <f>SUM($AA1323:$AG1323)</f>
        <v/>
      </c>
      <c r="AI1323" s="41">
        <f>12*($AM1323+$AN1323)</f>
        <v/>
      </c>
      <c r="AJ1323" s="41">
        <f>$AM1323*((IncMonth-1)+(13-IncMonth)*(1+$X1323))+12*$AN1323</f>
        <v/>
      </c>
      <c r="AK1323" s="41">
        <f>IF($R1323=1,N($L1323)+N($M1323),0)</f>
        <v/>
      </c>
      <c r="AL1323">
        <f>IF($C1323="","",IF(N($L1323)&lt;=0,"Basic salary missing",IF(ISNA(MATCH($C1323,Departments!$A$5:$A$54,0)),"Department not on Departments sheet",IF(AND($I1323&lt;&gt;"",NOT(ISNUMBER($I1323))),"Date of birth is text, not a date",IF(AND($K1323&lt;&gt;"",NOT(ISNUMBER($K1323))),"Contract end is text, not a date","")))))</f>
        <v/>
      </c>
      <c r="AM1323" s="41">
        <f>IF($R1323=0,0,N($L1323)*(1+$Z1323+BonusMonths/12+IF($Q1323=1,0,EOSB))+N($M1323)+(N($L1323)+SI_Gross*N($M1323))*IF($Q1323=1,SI_O,SI_E))</f>
        <v/>
      </c>
      <c r="AN1323" s="41">
        <f>IF($R1323=0,0,(IF($Q1323=1,MedO,MedE+Ticket)+Training)/12)</f>
        <v/>
      </c>
    </row>
    <row r="1324">
      <c r="I1324" s="35" t="n"/>
      <c r="J1324" s="35" t="n"/>
      <c r="K1324" s="35" t="n"/>
      <c r="L1324" s="36" t="n"/>
      <c r="M1324" s="36" t="n"/>
      <c r="P1324" s="37" t="n"/>
      <c r="Q1324" s="38">
        <f>IF($C1324="",0,IF(OR(LOWER(TRIM($G1324))="omani",LOWER(TRIM($G1324))="oman",LOWER(TRIM($G1324))="om",LOWER(TRIM($G1324))="local"),1,0))</f>
        <v/>
      </c>
      <c r="R1324" s="38">
        <f>IF($C1324="",0,IF(OR(ISNUMBER(SEARCH("resign",$N1324)),ISNUMBER(SEARCH("terminat",$N1324)),ISNUMBER(SEARCH("inactive",$N1324)),ISNUMBER(SEARCH("vacan",$N1324)),ISNUMBER(SEARCH("deceased",$N1324)),ISNUMBER(SEARCH("separated",$N1324))),0,1))</f>
        <v/>
      </c>
      <c r="S1324">
        <f>IF(OR($R1324=0,NOT(ISNUMBER($I1324))),"",IFERROR(DATEDIF($I1324,DATE(FY,1,1),"y"),""))</f>
        <v/>
      </c>
      <c r="T1324">
        <f>IF(OR($R1324=0,NOT(ISNUMBER($J1324))),"",IFERROR(DATEDIF($J1324,DATE(FY,1,1),"y"),0))</f>
        <v/>
      </c>
      <c r="U1324" s="38">
        <f>IF(OR($R1324=0,NOT(ISNUMBER($I1324))),0,IF(YEAR($I1324)+IF($Q1324=1,RetAgeO,RetAgeE)=FY,MONTH($I1324),IF(YEAR($I1324)+IF($Q1324=1,RetAgeO,RetAgeE)&lt;FY,1,0)))</f>
        <v/>
      </c>
      <c r="V1324" s="38">
        <f>IF(OR($R1324=0,NOT(ISNUMBER($K1324))),0,IF(YEAR($K1324)=FY,MONTH($K1324),IF(YEAR($K1324)&lt;FY,1,0)))</f>
        <v/>
      </c>
      <c r="W1324" s="38">
        <f>IF($R1324=0,0,MIN(12,IF(AND(ISNUMBER($O1324),$O1324&gt;=1,$O1324&lt;=12),INT($O1324),12),IF(AND(RetireExit="Yes",$U1324&gt;0),$U1324,12),IF(AND(ContractExit="Yes",$V1324&gt;0),$V1324,12)))</f>
        <v/>
      </c>
      <c r="X1324" s="37">
        <f>IF(ISNUMBER($P1324),$P1324,IncPct)</f>
        <v/>
      </c>
      <c r="Y1324" s="39">
        <f>IF($W1324=0,0,MAX(0,MIN($W1324,IncMonth-1))+MAX(0,$W1324-IncMonth+1)*(1+$X1324))</f>
        <v/>
      </c>
      <c r="Z1324" s="40">
        <f>IF($C1324="",0,IFERROR(INDEX(Departments!$B$5:$B$54,MATCH($C1324,Departments!$A$5:$A$54,0)),0))</f>
        <v/>
      </c>
      <c r="AA1324" s="41">
        <f>N($L1324)*$Y1324</f>
        <v/>
      </c>
      <c r="AB1324" s="41">
        <f>N($M1324)*$Y1324</f>
        <v/>
      </c>
      <c r="AC1324" s="41">
        <f>$AA1324*$Z1324</f>
        <v/>
      </c>
      <c r="AD1324" s="41">
        <f>$AA1324*BonusMonths/12</f>
        <v/>
      </c>
      <c r="AE1324" s="41">
        <f>($AA1324+SI_Gross*$AB1324)*IF($Q1324=1,SI_O,SI_E)</f>
        <v/>
      </c>
      <c r="AF1324" s="41">
        <f>IF($Q1324=1,0,$AA1324*EOSB)</f>
        <v/>
      </c>
      <c r="AG1324" s="41">
        <f>$AN1324*$W1324</f>
        <v/>
      </c>
      <c r="AH1324" s="41">
        <f>SUM($AA1324:$AG1324)</f>
        <v/>
      </c>
      <c r="AI1324" s="41">
        <f>12*($AM1324+$AN1324)</f>
        <v/>
      </c>
      <c r="AJ1324" s="41">
        <f>$AM1324*((IncMonth-1)+(13-IncMonth)*(1+$X1324))+12*$AN1324</f>
        <v/>
      </c>
      <c r="AK1324" s="41">
        <f>IF($R1324=1,N($L1324)+N($M1324),0)</f>
        <v/>
      </c>
      <c r="AL1324">
        <f>IF($C1324="","",IF(N($L1324)&lt;=0,"Basic salary missing",IF(ISNA(MATCH($C1324,Departments!$A$5:$A$54,0)),"Department not on Departments sheet",IF(AND($I1324&lt;&gt;"",NOT(ISNUMBER($I1324))),"Date of birth is text, not a date",IF(AND($K1324&lt;&gt;"",NOT(ISNUMBER($K1324))),"Contract end is text, not a date","")))))</f>
        <v/>
      </c>
      <c r="AM1324" s="41">
        <f>IF($R1324=0,0,N($L1324)*(1+$Z1324+BonusMonths/12+IF($Q1324=1,0,EOSB))+N($M1324)+(N($L1324)+SI_Gross*N($M1324))*IF($Q1324=1,SI_O,SI_E))</f>
        <v/>
      </c>
      <c r="AN1324" s="41">
        <f>IF($R1324=0,0,(IF($Q1324=1,MedO,MedE+Ticket)+Training)/12)</f>
        <v/>
      </c>
    </row>
    <row r="1325">
      <c r="I1325" s="35" t="n"/>
      <c r="J1325" s="35" t="n"/>
      <c r="K1325" s="35" t="n"/>
      <c r="L1325" s="36" t="n"/>
      <c r="M1325" s="36" t="n"/>
      <c r="P1325" s="37" t="n"/>
      <c r="Q1325" s="38">
        <f>IF($C1325="",0,IF(OR(LOWER(TRIM($G1325))="omani",LOWER(TRIM($G1325))="oman",LOWER(TRIM($G1325))="om",LOWER(TRIM($G1325))="local"),1,0))</f>
        <v/>
      </c>
      <c r="R1325" s="38">
        <f>IF($C1325="",0,IF(OR(ISNUMBER(SEARCH("resign",$N1325)),ISNUMBER(SEARCH("terminat",$N1325)),ISNUMBER(SEARCH("inactive",$N1325)),ISNUMBER(SEARCH("vacan",$N1325)),ISNUMBER(SEARCH("deceased",$N1325)),ISNUMBER(SEARCH("separated",$N1325))),0,1))</f>
        <v/>
      </c>
      <c r="S1325">
        <f>IF(OR($R1325=0,NOT(ISNUMBER($I1325))),"",IFERROR(DATEDIF($I1325,DATE(FY,1,1),"y"),""))</f>
        <v/>
      </c>
      <c r="T1325">
        <f>IF(OR($R1325=0,NOT(ISNUMBER($J1325))),"",IFERROR(DATEDIF($J1325,DATE(FY,1,1),"y"),0))</f>
        <v/>
      </c>
      <c r="U1325" s="38">
        <f>IF(OR($R1325=0,NOT(ISNUMBER($I1325))),0,IF(YEAR($I1325)+IF($Q1325=1,RetAgeO,RetAgeE)=FY,MONTH($I1325),IF(YEAR($I1325)+IF($Q1325=1,RetAgeO,RetAgeE)&lt;FY,1,0)))</f>
        <v/>
      </c>
      <c r="V1325" s="38">
        <f>IF(OR($R1325=0,NOT(ISNUMBER($K1325))),0,IF(YEAR($K1325)=FY,MONTH($K1325),IF(YEAR($K1325)&lt;FY,1,0)))</f>
        <v/>
      </c>
      <c r="W1325" s="38">
        <f>IF($R1325=0,0,MIN(12,IF(AND(ISNUMBER($O1325),$O1325&gt;=1,$O1325&lt;=12),INT($O1325),12),IF(AND(RetireExit="Yes",$U1325&gt;0),$U1325,12),IF(AND(ContractExit="Yes",$V1325&gt;0),$V1325,12)))</f>
        <v/>
      </c>
      <c r="X1325" s="37">
        <f>IF(ISNUMBER($P1325),$P1325,IncPct)</f>
        <v/>
      </c>
      <c r="Y1325" s="39">
        <f>IF($W1325=0,0,MAX(0,MIN($W1325,IncMonth-1))+MAX(0,$W1325-IncMonth+1)*(1+$X1325))</f>
        <v/>
      </c>
      <c r="Z1325" s="40">
        <f>IF($C1325="",0,IFERROR(INDEX(Departments!$B$5:$B$54,MATCH($C1325,Departments!$A$5:$A$54,0)),0))</f>
        <v/>
      </c>
      <c r="AA1325" s="41">
        <f>N($L1325)*$Y1325</f>
        <v/>
      </c>
      <c r="AB1325" s="41">
        <f>N($M1325)*$Y1325</f>
        <v/>
      </c>
      <c r="AC1325" s="41">
        <f>$AA1325*$Z1325</f>
        <v/>
      </c>
      <c r="AD1325" s="41">
        <f>$AA1325*BonusMonths/12</f>
        <v/>
      </c>
      <c r="AE1325" s="41">
        <f>($AA1325+SI_Gross*$AB1325)*IF($Q1325=1,SI_O,SI_E)</f>
        <v/>
      </c>
      <c r="AF1325" s="41">
        <f>IF($Q1325=1,0,$AA1325*EOSB)</f>
        <v/>
      </c>
      <c r="AG1325" s="41">
        <f>$AN1325*$W1325</f>
        <v/>
      </c>
      <c r="AH1325" s="41">
        <f>SUM($AA1325:$AG1325)</f>
        <v/>
      </c>
      <c r="AI1325" s="41">
        <f>12*($AM1325+$AN1325)</f>
        <v/>
      </c>
      <c r="AJ1325" s="41">
        <f>$AM1325*((IncMonth-1)+(13-IncMonth)*(1+$X1325))+12*$AN1325</f>
        <v/>
      </c>
      <c r="AK1325" s="41">
        <f>IF($R1325=1,N($L1325)+N($M1325),0)</f>
        <v/>
      </c>
      <c r="AL1325">
        <f>IF($C1325="","",IF(N($L1325)&lt;=0,"Basic salary missing",IF(ISNA(MATCH($C1325,Departments!$A$5:$A$54,0)),"Department not on Departments sheet",IF(AND($I1325&lt;&gt;"",NOT(ISNUMBER($I1325))),"Date of birth is text, not a date",IF(AND($K1325&lt;&gt;"",NOT(ISNUMBER($K1325))),"Contract end is text, not a date","")))))</f>
        <v/>
      </c>
      <c r="AM1325" s="41">
        <f>IF($R1325=0,0,N($L1325)*(1+$Z1325+BonusMonths/12+IF($Q1325=1,0,EOSB))+N($M1325)+(N($L1325)+SI_Gross*N($M1325))*IF($Q1325=1,SI_O,SI_E))</f>
        <v/>
      </c>
      <c r="AN1325" s="41">
        <f>IF($R1325=0,0,(IF($Q1325=1,MedO,MedE+Ticket)+Training)/12)</f>
        <v/>
      </c>
    </row>
    <row r="1326">
      <c r="I1326" s="35" t="n"/>
      <c r="J1326" s="35" t="n"/>
      <c r="K1326" s="35" t="n"/>
      <c r="L1326" s="36" t="n"/>
      <c r="M1326" s="36" t="n"/>
      <c r="P1326" s="37" t="n"/>
      <c r="Q1326" s="38">
        <f>IF($C1326="",0,IF(OR(LOWER(TRIM($G1326))="omani",LOWER(TRIM($G1326))="oman",LOWER(TRIM($G1326))="om",LOWER(TRIM($G1326))="local"),1,0))</f>
        <v/>
      </c>
      <c r="R1326" s="38">
        <f>IF($C1326="",0,IF(OR(ISNUMBER(SEARCH("resign",$N1326)),ISNUMBER(SEARCH("terminat",$N1326)),ISNUMBER(SEARCH("inactive",$N1326)),ISNUMBER(SEARCH("vacan",$N1326)),ISNUMBER(SEARCH("deceased",$N1326)),ISNUMBER(SEARCH("separated",$N1326))),0,1))</f>
        <v/>
      </c>
      <c r="S1326">
        <f>IF(OR($R1326=0,NOT(ISNUMBER($I1326))),"",IFERROR(DATEDIF($I1326,DATE(FY,1,1),"y"),""))</f>
        <v/>
      </c>
      <c r="T1326">
        <f>IF(OR($R1326=0,NOT(ISNUMBER($J1326))),"",IFERROR(DATEDIF($J1326,DATE(FY,1,1),"y"),0))</f>
        <v/>
      </c>
      <c r="U1326" s="38">
        <f>IF(OR($R1326=0,NOT(ISNUMBER($I1326))),0,IF(YEAR($I1326)+IF($Q1326=1,RetAgeO,RetAgeE)=FY,MONTH($I1326),IF(YEAR($I1326)+IF($Q1326=1,RetAgeO,RetAgeE)&lt;FY,1,0)))</f>
        <v/>
      </c>
      <c r="V1326" s="38">
        <f>IF(OR($R1326=0,NOT(ISNUMBER($K1326))),0,IF(YEAR($K1326)=FY,MONTH($K1326),IF(YEAR($K1326)&lt;FY,1,0)))</f>
        <v/>
      </c>
      <c r="W1326" s="38">
        <f>IF($R1326=0,0,MIN(12,IF(AND(ISNUMBER($O1326),$O1326&gt;=1,$O1326&lt;=12),INT($O1326),12),IF(AND(RetireExit="Yes",$U1326&gt;0),$U1326,12),IF(AND(ContractExit="Yes",$V1326&gt;0),$V1326,12)))</f>
        <v/>
      </c>
      <c r="X1326" s="37">
        <f>IF(ISNUMBER($P1326),$P1326,IncPct)</f>
        <v/>
      </c>
      <c r="Y1326" s="39">
        <f>IF($W1326=0,0,MAX(0,MIN($W1326,IncMonth-1))+MAX(0,$W1326-IncMonth+1)*(1+$X1326))</f>
        <v/>
      </c>
      <c r="Z1326" s="40">
        <f>IF($C1326="",0,IFERROR(INDEX(Departments!$B$5:$B$54,MATCH($C1326,Departments!$A$5:$A$54,0)),0))</f>
        <v/>
      </c>
      <c r="AA1326" s="41">
        <f>N($L1326)*$Y1326</f>
        <v/>
      </c>
      <c r="AB1326" s="41">
        <f>N($M1326)*$Y1326</f>
        <v/>
      </c>
      <c r="AC1326" s="41">
        <f>$AA1326*$Z1326</f>
        <v/>
      </c>
      <c r="AD1326" s="41">
        <f>$AA1326*BonusMonths/12</f>
        <v/>
      </c>
      <c r="AE1326" s="41">
        <f>($AA1326+SI_Gross*$AB1326)*IF($Q1326=1,SI_O,SI_E)</f>
        <v/>
      </c>
      <c r="AF1326" s="41">
        <f>IF($Q1326=1,0,$AA1326*EOSB)</f>
        <v/>
      </c>
      <c r="AG1326" s="41">
        <f>$AN1326*$W1326</f>
        <v/>
      </c>
      <c r="AH1326" s="41">
        <f>SUM($AA1326:$AG1326)</f>
        <v/>
      </c>
      <c r="AI1326" s="41">
        <f>12*($AM1326+$AN1326)</f>
        <v/>
      </c>
      <c r="AJ1326" s="41">
        <f>$AM1326*((IncMonth-1)+(13-IncMonth)*(1+$X1326))+12*$AN1326</f>
        <v/>
      </c>
      <c r="AK1326" s="41">
        <f>IF($R1326=1,N($L1326)+N($M1326),0)</f>
        <v/>
      </c>
      <c r="AL1326">
        <f>IF($C1326="","",IF(N($L1326)&lt;=0,"Basic salary missing",IF(ISNA(MATCH($C1326,Departments!$A$5:$A$54,0)),"Department not on Departments sheet",IF(AND($I1326&lt;&gt;"",NOT(ISNUMBER($I1326))),"Date of birth is text, not a date",IF(AND($K1326&lt;&gt;"",NOT(ISNUMBER($K1326))),"Contract end is text, not a date","")))))</f>
        <v/>
      </c>
      <c r="AM1326" s="41">
        <f>IF($R1326=0,0,N($L1326)*(1+$Z1326+BonusMonths/12+IF($Q1326=1,0,EOSB))+N($M1326)+(N($L1326)+SI_Gross*N($M1326))*IF($Q1326=1,SI_O,SI_E))</f>
        <v/>
      </c>
      <c r="AN1326" s="41">
        <f>IF($R1326=0,0,(IF($Q1326=1,MedO,MedE+Ticket)+Training)/12)</f>
        <v/>
      </c>
    </row>
    <row r="1327">
      <c r="I1327" s="35" t="n"/>
      <c r="J1327" s="35" t="n"/>
      <c r="K1327" s="35" t="n"/>
      <c r="L1327" s="36" t="n"/>
      <c r="M1327" s="36" t="n"/>
      <c r="P1327" s="37" t="n"/>
      <c r="Q1327" s="38">
        <f>IF($C1327="",0,IF(OR(LOWER(TRIM($G1327))="omani",LOWER(TRIM($G1327))="oman",LOWER(TRIM($G1327))="om",LOWER(TRIM($G1327))="local"),1,0))</f>
        <v/>
      </c>
      <c r="R1327" s="38">
        <f>IF($C1327="",0,IF(OR(ISNUMBER(SEARCH("resign",$N1327)),ISNUMBER(SEARCH("terminat",$N1327)),ISNUMBER(SEARCH("inactive",$N1327)),ISNUMBER(SEARCH("vacan",$N1327)),ISNUMBER(SEARCH("deceased",$N1327)),ISNUMBER(SEARCH("separated",$N1327))),0,1))</f>
        <v/>
      </c>
      <c r="S1327">
        <f>IF(OR($R1327=0,NOT(ISNUMBER($I1327))),"",IFERROR(DATEDIF($I1327,DATE(FY,1,1),"y"),""))</f>
        <v/>
      </c>
      <c r="T1327">
        <f>IF(OR($R1327=0,NOT(ISNUMBER($J1327))),"",IFERROR(DATEDIF($J1327,DATE(FY,1,1),"y"),0))</f>
        <v/>
      </c>
      <c r="U1327" s="38">
        <f>IF(OR($R1327=0,NOT(ISNUMBER($I1327))),0,IF(YEAR($I1327)+IF($Q1327=1,RetAgeO,RetAgeE)=FY,MONTH($I1327),IF(YEAR($I1327)+IF($Q1327=1,RetAgeO,RetAgeE)&lt;FY,1,0)))</f>
        <v/>
      </c>
      <c r="V1327" s="38">
        <f>IF(OR($R1327=0,NOT(ISNUMBER($K1327))),0,IF(YEAR($K1327)=FY,MONTH($K1327),IF(YEAR($K1327)&lt;FY,1,0)))</f>
        <v/>
      </c>
      <c r="W1327" s="38">
        <f>IF($R1327=0,0,MIN(12,IF(AND(ISNUMBER($O1327),$O1327&gt;=1,$O1327&lt;=12),INT($O1327),12),IF(AND(RetireExit="Yes",$U1327&gt;0),$U1327,12),IF(AND(ContractExit="Yes",$V1327&gt;0),$V1327,12)))</f>
        <v/>
      </c>
      <c r="X1327" s="37">
        <f>IF(ISNUMBER($P1327),$P1327,IncPct)</f>
        <v/>
      </c>
      <c r="Y1327" s="39">
        <f>IF($W1327=0,0,MAX(0,MIN($W1327,IncMonth-1))+MAX(0,$W1327-IncMonth+1)*(1+$X1327))</f>
        <v/>
      </c>
      <c r="Z1327" s="40">
        <f>IF($C1327="",0,IFERROR(INDEX(Departments!$B$5:$B$54,MATCH($C1327,Departments!$A$5:$A$54,0)),0))</f>
        <v/>
      </c>
      <c r="AA1327" s="41">
        <f>N($L1327)*$Y1327</f>
        <v/>
      </c>
      <c r="AB1327" s="41">
        <f>N($M1327)*$Y1327</f>
        <v/>
      </c>
      <c r="AC1327" s="41">
        <f>$AA1327*$Z1327</f>
        <v/>
      </c>
      <c r="AD1327" s="41">
        <f>$AA1327*BonusMonths/12</f>
        <v/>
      </c>
      <c r="AE1327" s="41">
        <f>($AA1327+SI_Gross*$AB1327)*IF($Q1327=1,SI_O,SI_E)</f>
        <v/>
      </c>
      <c r="AF1327" s="41">
        <f>IF($Q1327=1,0,$AA1327*EOSB)</f>
        <v/>
      </c>
      <c r="AG1327" s="41">
        <f>$AN1327*$W1327</f>
        <v/>
      </c>
      <c r="AH1327" s="41">
        <f>SUM($AA1327:$AG1327)</f>
        <v/>
      </c>
      <c r="AI1327" s="41">
        <f>12*($AM1327+$AN1327)</f>
        <v/>
      </c>
      <c r="AJ1327" s="41">
        <f>$AM1327*((IncMonth-1)+(13-IncMonth)*(1+$X1327))+12*$AN1327</f>
        <v/>
      </c>
      <c r="AK1327" s="41">
        <f>IF($R1327=1,N($L1327)+N($M1327),0)</f>
        <v/>
      </c>
      <c r="AL1327">
        <f>IF($C1327="","",IF(N($L1327)&lt;=0,"Basic salary missing",IF(ISNA(MATCH($C1327,Departments!$A$5:$A$54,0)),"Department not on Departments sheet",IF(AND($I1327&lt;&gt;"",NOT(ISNUMBER($I1327))),"Date of birth is text, not a date",IF(AND($K1327&lt;&gt;"",NOT(ISNUMBER($K1327))),"Contract end is text, not a date","")))))</f>
        <v/>
      </c>
      <c r="AM1327" s="41">
        <f>IF($R1327=0,0,N($L1327)*(1+$Z1327+BonusMonths/12+IF($Q1327=1,0,EOSB))+N($M1327)+(N($L1327)+SI_Gross*N($M1327))*IF($Q1327=1,SI_O,SI_E))</f>
        <v/>
      </c>
      <c r="AN1327" s="41">
        <f>IF($R1327=0,0,(IF($Q1327=1,MedO,MedE+Ticket)+Training)/12)</f>
        <v/>
      </c>
    </row>
    <row r="1328">
      <c r="I1328" s="35" t="n"/>
      <c r="J1328" s="35" t="n"/>
      <c r="K1328" s="35" t="n"/>
      <c r="L1328" s="36" t="n"/>
      <c r="M1328" s="36" t="n"/>
      <c r="P1328" s="37" t="n"/>
      <c r="Q1328" s="38">
        <f>IF($C1328="",0,IF(OR(LOWER(TRIM($G1328))="omani",LOWER(TRIM($G1328))="oman",LOWER(TRIM($G1328))="om",LOWER(TRIM($G1328))="local"),1,0))</f>
        <v/>
      </c>
      <c r="R1328" s="38">
        <f>IF($C1328="",0,IF(OR(ISNUMBER(SEARCH("resign",$N1328)),ISNUMBER(SEARCH("terminat",$N1328)),ISNUMBER(SEARCH("inactive",$N1328)),ISNUMBER(SEARCH("vacan",$N1328)),ISNUMBER(SEARCH("deceased",$N1328)),ISNUMBER(SEARCH("separated",$N1328))),0,1))</f>
        <v/>
      </c>
      <c r="S1328">
        <f>IF(OR($R1328=0,NOT(ISNUMBER($I1328))),"",IFERROR(DATEDIF($I1328,DATE(FY,1,1),"y"),""))</f>
        <v/>
      </c>
      <c r="T1328">
        <f>IF(OR($R1328=0,NOT(ISNUMBER($J1328))),"",IFERROR(DATEDIF($J1328,DATE(FY,1,1),"y"),0))</f>
        <v/>
      </c>
      <c r="U1328" s="38">
        <f>IF(OR($R1328=0,NOT(ISNUMBER($I1328))),0,IF(YEAR($I1328)+IF($Q1328=1,RetAgeO,RetAgeE)=FY,MONTH($I1328),IF(YEAR($I1328)+IF($Q1328=1,RetAgeO,RetAgeE)&lt;FY,1,0)))</f>
        <v/>
      </c>
      <c r="V1328" s="38">
        <f>IF(OR($R1328=0,NOT(ISNUMBER($K1328))),0,IF(YEAR($K1328)=FY,MONTH($K1328),IF(YEAR($K1328)&lt;FY,1,0)))</f>
        <v/>
      </c>
      <c r="W1328" s="38">
        <f>IF($R1328=0,0,MIN(12,IF(AND(ISNUMBER($O1328),$O1328&gt;=1,$O1328&lt;=12),INT($O1328),12),IF(AND(RetireExit="Yes",$U1328&gt;0),$U1328,12),IF(AND(ContractExit="Yes",$V1328&gt;0),$V1328,12)))</f>
        <v/>
      </c>
      <c r="X1328" s="37">
        <f>IF(ISNUMBER($P1328),$P1328,IncPct)</f>
        <v/>
      </c>
      <c r="Y1328" s="39">
        <f>IF($W1328=0,0,MAX(0,MIN($W1328,IncMonth-1))+MAX(0,$W1328-IncMonth+1)*(1+$X1328))</f>
        <v/>
      </c>
      <c r="Z1328" s="40">
        <f>IF($C1328="",0,IFERROR(INDEX(Departments!$B$5:$B$54,MATCH($C1328,Departments!$A$5:$A$54,0)),0))</f>
        <v/>
      </c>
      <c r="AA1328" s="41">
        <f>N($L1328)*$Y1328</f>
        <v/>
      </c>
      <c r="AB1328" s="41">
        <f>N($M1328)*$Y1328</f>
        <v/>
      </c>
      <c r="AC1328" s="41">
        <f>$AA1328*$Z1328</f>
        <v/>
      </c>
      <c r="AD1328" s="41">
        <f>$AA1328*BonusMonths/12</f>
        <v/>
      </c>
      <c r="AE1328" s="41">
        <f>($AA1328+SI_Gross*$AB1328)*IF($Q1328=1,SI_O,SI_E)</f>
        <v/>
      </c>
      <c r="AF1328" s="41">
        <f>IF($Q1328=1,0,$AA1328*EOSB)</f>
        <v/>
      </c>
      <c r="AG1328" s="41">
        <f>$AN1328*$W1328</f>
        <v/>
      </c>
      <c r="AH1328" s="41">
        <f>SUM($AA1328:$AG1328)</f>
        <v/>
      </c>
      <c r="AI1328" s="41">
        <f>12*($AM1328+$AN1328)</f>
        <v/>
      </c>
      <c r="AJ1328" s="41">
        <f>$AM1328*((IncMonth-1)+(13-IncMonth)*(1+$X1328))+12*$AN1328</f>
        <v/>
      </c>
      <c r="AK1328" s="41">
        <f>IF($R1328=1,N($L1328)+N($M1328),0)</f>
        <v/>
      </c>
      <c r="AL1328">
        <f>IF($C1328="","",IF(N($L1328)&lt;=0,"Basic salary missing",IF(ISNA(MATCH($C1328,Departments!$A$5:$A$54,0)),"Department not on Departments sheet",IF(AND($I1328&lt;&gt;"",NOT(ISNUMBER($I1328))),"Date of birth is text, not a date",IF(AND($K1328&lt;&gt;"",NOT(ISNUMBER($K1328))),"Contract end is text, not a date","")))))</f>
        <v/>
      </c>
      <c r="AM1328" s="41">
        <f>IF($R1328=0,0,N($L1328)*(1+$Z1328+BonusMonths/12+IF($Q1328=1,0,EOSB))+N($M1328)+(N($L1328)+SI_Gross*N($M1328))*IF($Q1328=1,SI_O,SI_E))</f>
        <v/>
      </c>
      <c r="AN1328" s="41">
        <f>IF($R1328=0,0,(IF($Q1328=1,MedO,MedE+Ticket)+Training)/12)</f>
        <v/>
      </c>
    </row>
    <row r="1329">
      <c r="I1329" s="35" t="n"/>
      <c r="J1329" s="35" t="n"/>
      <c r="K1329" s="35" t="n"/>
      <c r="L1329" s="36" t="n"/>
      <c r="M1329" s="36" t="n"/>
      <c r="P1329" s="37" t="n"/>
      <c r="Q1329" s="38">
        <f>IF($C1329="",0,IF(OR(LOWER(TRIM($G1329))="omani",LOWER(TRIM($G1329))="oman",LOWER(TRIM($G1329))="om",LOWER(TRIM($G1329))="local"),1,0))</f>
        <v/>
      </c>
      <c r="R1329" s="38">
        <f>IF($C1329="",0,IF(OR(ISNUMBER(SEARCH("resign",$N1329)),ISNUMBER(SEARCH("terminat",$N1329)),ISNUMBER(SEARCH("inactive",$N1329)),ISNUMBER(SEARCH("vacan",$N1329)),ISNUMBER(SEARCH("deceased",$N1329)),ISNUMBER(SEARCH("separated",$N1329))),0,1))</f>
        <v/>
      </c>
      <c r="S1329">
        <f>IF(OR($R1329=0,NOT(ISNUMBER($I1329))),"",IFERROR(DATEDIF($I1329,DATE(FY,1,1),"y"),""))</f>
        <v/>
      </c>
      <c r="T1329">
        <f>IF(OR($R1329=0,NOT(ISNUMBER($J1329))),"",IFERROR(DATEDIF($J1329,DATE(FY,1,1),"y"),0))</f>
        <v/>
      </c>
      <c r="U1329" s="38">
        <f>IF(OR($R1329=0,NOT(ISNUMBER($I1329))),0,IF(YEAR($I1329)+IF($Q1329=1,RetAgeO,RetAgeE)=FY,MONTH($I1329),IF(YEAR($I1329)+IF($Q1329=1,RetAgeO,RetAgeE)&lt;FY,1,0)))</f>
        <v/>
      </c>
      <c r="V1329" s="38">
        <f>IF(OR($R1329=0,NOT(ISNUMBER($K1329))),0,IF(YEAR($K1329)=FY,MONTH($K1329),IF(YEAR($K1329)&lt;FY,1,0)))</f>
        <v/>
      </c>
      <c r="W1329" s="38">
        <f>IF($R1329=0,0,MIN(12,IF(AND(ISNUMBER($O1329),$O1329&gt;=1,$O1329&lt;=12),INT($O1329),12),IF(AND(RetireExit="Yes",$U1329&gt;0),$U1329,12),IF(AND(ContractExit="Yes",$V1329&gt;0),$V1329,12)))</f>
        <v/>
      </c>
      <c r="X1329" s="37">
        <f>IF(ISNUMBER($P1329),$P1329,IncPct)</f>
        <v/>
      </c>
      <c r="Y1329" s="39">
        <f>IF($W1329=0,0,MAX(0,MIN($W1329,IncMonth-1))+MAX(0,$W1329-IncMonth+1)*(1+$X1329))</f>
        <v/>
      </c>
      <c r="Z1329" s="40">
        <f>IF($C1329="",0,IFERROR(INDEX(Departments!$B$5:$B$54,MATCH($C1329,Departments!$A$5:$A$54,0)),0))</f>
        <v/>
      </c>
      <c r="AA1329" s="41">
        <f>N($L1329)*$Y1329</f>
        <v/>
      </c>
      <c r="AB1329" s="41">
        <f>N($M1329)*$Y1329</f>
        <v/>
      </c>
      <c r="AC1329" s="41">
        <f>$AA1329*$Z1329</f>
        <v/>
      </c>
      <c r="AD1329" s="41">
        <f>$AA1329*BonusMonths/12</f>
        <v/>
      </c>
      <c r="AE1329" s="41">
        <f>($AA1329+SI_Gross*$AB1329)*IF($Q1329=1,SI_O,SI_E)</f>
        <v/>
      </c>
      <c r="AF1329" s="41">
        <f>IF($Q1329=1,0,$AA1329*EOSB)</f>
        <v/>
      </c>
      <c r="AG1329" s="41">
        <f>$AN1329*$W1329</f>
        <v/>
      </c>
      <c r="AH1329" s="41">
        <f>SUM($AA1329:$AG1329)</f>
        <v/>
      </c>
      <c r="AI1329" s="41">
        <f>12*($AM1329+$AN1329)</f>
        <v/>
      </c>
      <c r="AJ1329" s="41">
        <f>$AM1329*((IncMonth-1)+(13-IncMonth)*(1+$X1329))+12*$AN1329</f>
        <v/>
      </c>
      <c r="AK1329" s="41">
        <f>IF($R1329=1,N($L1329)+N($M1329),0)</f>
        <v/>
      </c>
      <c r="AL1329">
        <f>IF($C1329="","",IF(N($L1329)&lt;=0,"Basic salary missing",IF(ISNA(MATCH($C1329,Departments!$A$5:$A$54,0)),"Department not on Departments sheet",IF(AND($I1329&lt;&gt;"",NOT(ISNUMBER($I1329))),"Date of birth is text, not a date",IF(AND($K1329&lt;&gt;"",NOT(ISNUMBER($K1329))),"Contract end is text, not a date","")))))</f>
        <v/>
      </c>
      <c r="AM1329" s="41">
        <f>IF($R1329=0,0,N($L1329)*(1+$Z1329+BonusMonths/12+IF($Q1329=1,0,EOSB))+N($M1329)+(N($L1329)+SI_Gross*N($M1329))*IF($Q1329=1,SI_O,SI_E))</f>
        <v/>
      </c>
      <c r="AN1329" s="41">
        <f>IF($R1329=0,0,(IF($Q1329=1,MedO,MedE+Ticket)+Training)/12)</f>
        <v/>
      </c>
    </row>
    <row r="1330">
      <c r="I1330" s="35" t="n"/>
      <c r="J1330" s="35" t="n"/>
      <c r="K1330" s="35" t="n"/>
      <c r="L1330" s="36" t="n"/>
      <c r="M1330" s="36" t="n"/>
      <c r="P1330" s="37" t="n"/>
      <c r="Q1330" s="38">
        <f>IF($C1330="",0,IF(OR(LOWER(TRIM($G1330))="omani",LOWER(TRIM($G1330))="oman",LOWER(TRIM($G1330))="om",LOWER(TRIM($G1330))="local"),1,0))</f>
        <v/>
      </c>
      <c r="R1330" s="38">
        <f>IF($C1330="",0,IF(OR(ISNUMBER(SEARCH("resign",$N1330)),ISNUMBER(SEARCH("terminat",$N1330)),ISNUMBER(SEARCH("inactive",$N1330)),ISNUMBER(SEARCH("vacan",$N1330)),ISNUMBER(SEARCH("deceased",$N1330)),ISNUMBER(SEARCH("separated",$N1330))),0,1))</f>
        <v/>
      </c>
      <c r="S1330">
        <f>IF(OR($R1330=0,NOT(ISNUMBER($I1330))),"",IFERROR(DATEDIF($I1330,DATE(FY,1,1),"y"),""))</f>
        <v/>
      </c>
      <c r="T1330">
        <f>IF(OR($R1330=0,NOT(ISNUMBER($J1330))),"",IFERROR(DATEDIF($J1330,DATE(FY,1,1),"y"),0))</f>
        <v/>
      </c>
      <c r="U1330" s="38">
        <f>IF(OR($R1330=0,NOT(ISNUMBER($I1330))),0,IF(YEAR($I1330)+IF($Q1330=1,RetAgeO,RetAgeE)=FY,MONTH($I1330),IF(YEAR($I1330)+IF($Q1330=1,RetAgeO,RetAgeE)&lt;FY,1,0)))</f>
        <v/>
      </c>
      <c r="V1330" s="38">
        <f>IF(OR($R1330=0,NOT(ISNUMBER($K1330))),0,IF(YEAR($K1330)=FY,MONTH($K1330),IF(YEAR($K1330)&lt;FY,1,0)))</f>
        <v/>
      </c>
      <c r="W1330" s="38">
        <f>IF($R1330=0,0,MIN(12,IF(AND(ISNUMBER($O1330),$O1330&gt;=1,$O1330&lt;=12),INT($O1330),12),IF(AND(RetireExit="Yes",$U1330&gt;0),$U1330,12),IF(AND(ContractExit="Yes",$V1330&gt;0),$V1330,12)))</f>
        <v/>
      </c>
      <c r="X1330" s="37">
        <f>IF(ISNUMBER($P1330),$P1330,IncPct)</f>
        <v/>
      </c>
      <c r="Y1330" s="39">
        <f>IF($W1330=0,0,MAX(0,MIN($W1330,IncMonth-1))+MAX(0,$W1330-IncMonth+1)*(1+$X1330))</f>
        <v/>
      </c>
      <c r="Z1330" s="40">
        <f>IF($C1330="",0,IFERROR(INDEX(Departments!$B$5:$B$54,MATCH($C1330,Departments!$A$5:$A$54,0)),0))</f>
        <v/>
      </c>
      <c r="AA1330" s="41">
        <f>N($L1330)*$Y1330</f>
        <v/>
      </c>
      <c r="AB1330" s="41">
        <f>N($M1330)*$Y1330</f>
        <v/>
      </c>
      <c r="AC1330" s="41">
        <f>$AA1330*$Z1330</f>
        <v/>
      </c>
      <c r="AD1330" s="41">
        <f>$AA1330*BonusMonths/12</f>
        <v/>
      </c>
      <c r="AE1330" s="41">
        <f>($AA1330+SI_Gross*$AB1330)*IF($Q1330=1,SI_O,SI_E)</f>
        <v/>
      </c>
      <c r="AF1330" s="41">
        <f>IF($Q1330=1,0,$AA1330*EOSB)</f>
        <v/>
      </c>
      <c r="AG1330" s="41">
        <f>$AN1330*$W1330</f>
        <v/>
      </c>
      <c r="AH1330" s="41">
        <f>SUM($AA1330:$AG1330)</f>
        <v/>
      </c>
      <c r="AI1330" s="41">
        <f>12*($AM1330+$AN1330)</f>
        <v/>
      </c>
      <c r="AJ1330" s="41">
        <f>$AM1330*((IncMonth-1)+(13-IncMonth)*(1+$X1330))+12*$AN1330</f>
        <v/>
      </c>
      <c r="AK1330" s="41">
        <f>IF($R1330=1,N($L1330)+N($M1330),0)</f>
        <v/>
      </c>
      <c r="AL1330">
        <f>IF($C1330="","",IF(N($L1330)&lt;=0,"Basic salary missing",IF(ISNA(MATCH($C1330,Departments!$A$5:$A$54,0)),"Department not on Departments sheet",IF(AND($I1330&lt;&gt;"",NOT(ISNUMBER($I1330))),"Date of birth is text, not a date",IF(AND($K1330&lt;&gt;"",NOT(ISNUMBER($K1330))),"Contract end is text, not a date","")))))</f>
        <v/>
      </c>
      <c r="AM1330" s="41">
        <f>IF($R1330=0,0,N($L1330)*(1+$Z1330+BonusMonths/12+IF($Q1330=1,0,EOSB))+N($M1330)+(N($L1330)+SI_Gross*N($M1330))*IF($Q1330=1,SI_O,SI_E))</f>
        <v/>
      </c>
      <c r="AN1330" s="41">
        <f>IF($R1330=0,0,(IF($Q1330=1,MedO,MedE+Ticket)+Training)/12)</f>
        <v/>
      </c>
    </row>
    <row r="1331">
      <c r="I1331" s="35" t="n"/>
      <c r="J1331" s="35" t="n"/>
      <c r="K1331" s="35" t="n"/>
      <c r="L1331" s="36" t="n"/>
      <c r="M1331" s="36" t="n"/>
      <c r="P1331" s="37" t="n"/>
      <c r="Q1331" s="38">
        <f>IF($C1331="",0,IF(OR(LOWER(TRIM($G1331))="omani",LOWER(TRIM($G1331))="oman",LOWER(TRIM($G1331))="om",LOWER(TRIM($G1331))="local"),1,0))</f>
        <v/>
      </c>
      <c r="R1331" s="38">
        <f>IF($C1331="",0,IF(OR(ISNUMBER(SEARCH("resign",$N1331)),ISNUMBER(SEARCH("terminat",$N1331)),ISNUMBER(SEARCH("inactive",$N1331)),ISNUMBER(SEARCH("vacan",$N1331)),ISNUMBER(SEARCH("deceased",$N1331)),ISNUMBER(SEARCH("separated",$N1331))),0,1))</f>
        <v/>
      </c>
      <c r="S1331">
        <f>IF(OR($R1331=0,NOT(ISNUMBER($I1331))),"",IFERROR(DATEDIF($I1331,DATE(FY,1,1),"y"),""))</f>
        <v/>
      </c>
      <c r="T1331">
        <f>IF(OR($R1331=0,NOT(ISNUMBER($J1331))),"",IFERROR(DATEDIF($J1331,DATE(FY,1,1),"y"),0))</f>
        <v/>
      </c>
      <c r="U1331" s="38">
        <f>IF(OR($R1331=0,NOT(ISNUMBER($I1331))),0,IF(YEAR($I1331)+IF($Q1331=1,RetAgeO,RetAgeE)=FY,MONTH($I1331),IF(YEAR($I1331)+IF($Q1331=1,RetAgeO,RetAgeE)&lt;FY,1,0)))</f>
        <v/>
      </c>
      <c r="V1331" s="38">
        <f>IF(OR($R1331=0,NOT(ISNUMBER($K1331))),0,IF(YEAR($K1331)=FY,MONTH($K1331),IF(YEAR($K1331)&lt;FY,1,0)))</f>
        <v/>
      </c>
      <c r="W1331" s="38">
        <f>IF($R1331=0,0,MIN(12,IF(AND(ISNUMBER($O1331),$O1331&gt;=1,$O1331&lt;=12),INT($O1331),12),IF(AND(RetireExit="Yes",$U1331&gt;0),$U1331,12),IF(AND(ContractExit="Yes",$V1331&gt;0),$V1331,12)))</f>
        <v/>
      </c>
      <c r="X1331" s="37">
        <f>IF(ISNUMBER($P1331),$P1331,IncPct)</f>
        <v/>
      </c>
      <c r="Y1331" s="39">
        <f>IF($W1331=0,0,MAX(0,MIN($W1331,IncMonth-1))+MAX(0,$W1331-IncMonth+1)*(1+$X1331))</f>
        <v/>
      </c>
      <c r="Z1331" s="40">
        <f>IF($C1331="",0,IFERROR(INDEX(Departments!$B$5:$B$54,MATCH($C1331,Departments!$A$5:$A$54,0)),0))</f>
        <v/>
      </c>
      <c r="AA1331" s="41">
        <f>N($L1331)*$Y1331</f>
        <v/>
      </c>
      <c r="AB1331" s="41">
        <f>N($M1331)*$Y1331</f>
        <v/>
      </c>
      <c r="AC1331" s="41">
        <f>$AA1331*$Z1331</f>
        <v/>
      </c>
      <c r="AD1331" s="41">
        <f>$AA1331*BonusMonths/12</f>
        <v/>
      </c>
      <c r="AE1331" s="41">
        <f>($AA1331+SI_Gross*$AB1331)*IF($Q1331=1,SI_O,SI_E)</f>
        <v/>
      </c>
      <c r="AF1331" s="41">
        <f>IF($Q1331=1,0,$AA1331*EOSB)</f>
        <v/>
      </c>
      <c r="AG1331" s="41">
        <f>$AN1331*$W1331</f>
        <v/>
      </c>
      <c r="AH1331" s="41">
        <f>SUM($AA1331:$AG1331)</f>
        <v/>
      </c>
      <c r="AI1331" s="41">
        <f>12*($AM1331+$AN1331)</f>
        <v/>
      </c>
      <c r="AJ1331" s="41">
        <f>$AM1331*((IncMonth-1)+(13-IncMonth)*(1+$X1331))+12*$AN1331</f>
        <v/>
      </c>
      <c r="AK1331" s="41">
        <f>IF($R1331=1,N($L1331)+N($M1331),0)</f>
        <v/>
      </c>
      <c r="AL1331">
        <f>IF($C1331="","",IF(N($L1331)&lt;=0,"Basic salary missing",IF(ISNA(MATCH($C1331,Departments!$A$5:$A$54,0)),"Department not on Departments sheet",IF(AND($I1331&lt;&gt;"",NOT(ISNUMBER($I1331))),"Date of birth is text, not a date",IF(AND($K1331&lt;&gt;"",NOT(ISNUMBER($K1331))),"Contract end is text, not a date","")))))</f>
        <v/>
      </c>
      <c r="AM1331" s="41">
        <f>IF($R1331=0,0,N($L1331)*(1+$Z1331+BonusMonths/12+IF($Q1331=1,0,EOSB))+N($M1331)+(N($L1331)+SI_Gross*N($M1331))*IF($Q1331=1,SI_O,SI_E))</f>
        <v/>
      </c>
      <c r="AN1331" s="41">
        <f>IF($R1331=0,0,(IF($Q1331=1,MedO,MedE+Ticket)+Training)/12)</f>
        <v/>
      </c>
    </row>
    <row r="1332">
      <c r="I1332" s="35" t="n"/>
      <c r="J1332" s="35" t="n"/>
      <c r="K1332" s="35" t="n"/>
      <c r="L1332" s="36" t="n"/>
      <c r="M1332" s="36" t="n"/>
      <c r="P1332" s="37" t="n"/>
      <c r="Q1332" s="38">
        <f>IF($C1332="",0,IF(OR(LOWER(TRIM($G1332))="omani",LOWER(TRIM($G1332))="oman",LOWER(TRIM($G1332))="om",LOWER(TRIM($G1332))="local"),1,0))</f>
        <v/>
      </c>
      <c r="R1332" s="38">
        <f>IF($C1332="",0,IF(OR(ISNUMBER(SEARCH("resign",$N1332)),ISNUMBER(SEARCH("terminat",$N1332)),ISNUMBER(SEARCH("inactive",$N1332)),ISNUMBER(SEARCH("vacan",$N1332)),ISNUMBER(SEARCH("deceased",$N1332)),ISNUMBER(SEARCH("separated",$N1332))),0,1))</f>
        <v/>
      </c>
      <c r="S1332">
        <f>IF(OR($R1332=0,NOT(ISNUMBER($I1332))),"",IFERROR(DATEDIF($I1332,DATE(FY,1,1),"y"),""))</f>
        <v/>
      </c>
      <c r="T1332">
        <f>IF(OR($R1332=0,NOT(ISNUMBER($J1332))),"",IFERROR(DATEDIF($J1332,DATE(FY,1,1),"y"),0))</f>
        <v/>
      </c>
      <c r="U1332" s="38">
        <f>IF(OR($R1332=0,NOT(ISNUMBER($I1332))),0,IF(YEAR($I1332)+IF($Q1332=1,RetAgeO,RetAgeE)=FY,MONTH($I1332),IF(YEAR($I1332)+IF($Q1332=1,RetAgeO,RetAgeE)&lt;FY,1,0)))</f>
        <v/>
      </c>
      <c r="V1332" s="38">
        <f>IF(OR($R1332=0,NOT(ISNUMBER($K1332))),0,IF(YEAR($K1332)=FY,MONTH($K1332),IF(YEAR($K1332)&lt;FY,1,0)))</f>
        <v/>
      </c>
      <c r="W1332" s="38">
        <f>IF($R1332=0,0,MIN(12,IF(AND(ISNUMBER($O1332),$O1332&gt;=1,$O1332&lt;=12),INT($O1332),12),IF(AND(RetireExit="Yes",$U1332&gt;0),$U1332,12),IF(AND(ContractExit="Yes",$V1332&gt;0),$V1332,12)))</f>
        <v/>
      </c>
      <c r="X1332" s="37">
        <f>IF(ISNUMBER($P1332),$P1332,IncPct)</f>
        <v/>
      </c>
      <c r="Y1332" s="39">
        <f>IF($W1332=0,0,MAX(0,MIN($W1332,IncMonth-1))+MAX(0,$W1332-IncMonth+1)*(1+$X1332))</f>
        <v/>
      </c>
      <c r="Z1332" s="40">
        <f>IF($C1332="",0,IFERROR(INDEX(Departments!$B$5:$B$54,MATCH($C1332,Departments!$A$5:$A$54,0)),0))</f>
        <v/>
      </c>
      <c r="AA1332" s="41">
        <f>N($L1332)*$Y1332</f>
        <v/>
      </c>
      <c r="AB1332" s="41">
        <f>N($M1332)*$Y1332</f>
        <v/>
      </c>
      <c r="AC1332" s="41">
        <f>$AA1332*$Z1332</f>
        <v/>
      </c>
      <c r="AD1332" s="41">
        <f>$AA1332*BonusMonths/12</f>
        <v/>
      </c>
      <c r="AE1332" s="41">
        <f>($AA1332+SI_Gross*$AB1332)*IF($Q1332=1,SI_O,SI_E)</f>
        <v/>
      </c>
      <c r="AF1332" s="41">
        <f>IF($Q1332=1,0,$AA1332*EOSB)</f>
        <v/>
      </c>
      <c r="AG1332" s="41">
        <f>$AN1332*$W1332</f>
        <v/>
      </c>
      <c r="AH1332" s="41">
        <f>SUM($AA1332:$AG1332)</f>
        <v/>
      </c>
      <c r="AI1332" s="41">
        <f>12*($AM1332+$AN1332)</f>
        <v/>
      </c>
      <c r="AJ1332" s="41">
        <f>$AM1332*((IncMonth-1)+(13-IncMonth)*(1+$X1332))+12*$AN1332</f>
        <v/>
      </c>
      <c r="AK1332" s="41">
        <f>IF($R1332=1,N($L1332)+N($M1332),0)</f>
        <v/>
      </c>
      <c r="AL1332">
        <f>IF($C1332="","",IF(N($L1332)&lt;=0,"Basic salary missing",IF(ISNA(MATCH($C1332,Departments!$A$5:$A$54,0)),"Department not on Departments sheet",IF(AND($I1332&lt;&gt;"",NOT(ISNUMBER($I1332))),"Date of birth is text, not a date",IF(AND($K1332&lt;&gt;"",NOT(ISNUMBER($K1332))),"Contract end is text, not a date","")))))</f>
        <v/>
      </c>
      <c r="AM1332" s="41">
        <f>IF($R1332=0,0,N($L1332)*(1+$Z1332+BonusMonths/12+IF($Q1332=1,0,EOSB))+N($M1332)+(N($L1332)+SI_Gross*N($M1332))*IF($Q1332=1,SI_O,SI_E))</f>
        <v/>
      </c>
      <c r="AN1332" s="41">
        <f>IF($R1332=0,0,(IF($Q1332=1,MedO,MedE+Ticket)+Training)/12)</f>
        <v/>
      </c>
    </row>
    <row r="1333">
      <c r="I1333" s="35" t="n"/>
      <c r="J1333" s="35" t="n"/>
      <c r="K1333" s="35" t="n"/>
      <c r="L1333" s="36" t="n"/>
      <c r="M1333" s="36" t="n"/>
      <c r="P1333" s="37" t="n"/>
      <c r="Q1333" s="38">
        <f>IF($C1333="",0,IF(OR(LOWER(TRIM($G1333))="omani",LOWER(TRIM($G1333))="oman",LOWER(TRIM($G1333))="om",LOWER(TRIM($G1333))="local"),1,0))</f>
        <v/>
      </c>
      <c r="R1333" s="38">
        <f>IF($C1333="",0,IF(OR(ISNUMBER(SEARCH("resign",$N1333)),ISNUMBER(SEARCH("terminat",$N1333)),ISNUMBER(SEARCH("inactive",$N1333)),ISNUMBER(SEARCH("vacan",$N1333)),ISNUMBER(SEARCH("deceased",$N1333)),ISNUMBER(SEARCH("separated",$N1333))),0,1))</f>
        <v/>
      </c>
      <c r="S1333">
        <f>IF(OR($R1333=0,NOT(ISNUMBER($I1333))),"",IFERROR(DATEDIF($I1333,DATE(FY,1,1),"y"),""))</f>
        <v/>
      </c>
      <c r="T1333">
        <f>IF(OR($R1333=0,NOT(ISNUMBER($J1333))),"",IFERROR(DATEDIF($J1333,DATE(FY,1,1),"y"),0))</f>
        <v/>
      </c>
      <c r="U1333" s="38">
        <f>IF(OR($R1333=0,NOT(ISNUMBER($I1333))),0,IF(YEAR($I1333)+IF($Q1333=1,RetAgeO,RetAgeE)=FY,MONTH($I1333),IF(YEAR($I1333)+IF($Q1333=1,RetAgeO,RetAgeE)&lt;FY,1,0)))</f>
        <v/>
      </c>
      <c r="V1333" s="38">
        <f>IF(OR($R1333=0,NOT(ISNUMBER($K1333))),0,IF(YEAR($K1333)=FY,MONTH($K1333),IF(YEAR($K1333)&lt;FY,1,0)))</f>
        <v/>
      </c>
      <c r="W1333" s="38">
        <f>IF($R1333=0,0,MIN(12,IF(AND(ISNUMBER($O1333),$O1333&gt;=1,$O1333&lt;=12),INT($O1333),12),IF(AND(RetireExit="Yes",$U1333&gt;0),$U1333,12),IF(AND(ContractExit="Yes",$V1333&gt;0),$V1333,12)))</f>
        <v/>
      </c>
      <c r="X1333" s="37">
        <f>IF(ISNUMBER($P1333),$P1333,IncPct)</f>
        <v/>
      </c>
      <c r="Y1333" s="39">
        <f>IF($W1333=0,0,MAX(0,MIN($W1333,IncMonth-1))+MAX(0,$W1333-IncMonth+1)*(1+$X1333))</f>
        <v/>
      </c>
      <c r="Z1333" s="40">
        <f>IF($C1333="",0,IFERROR(INDEX(Departments!$B$5:$B$54,MATCH($C1333,Departments!$A$5:$A$54,0)),0))</f>
        <v/>
      </c>
      <c r="AA1333" s="41">
        <f>N($L1333)*$Y1333</f>
        <v/>
      </c>
      <c r="AB1333" s="41">
        <f>N($M1333)*$Y1333</f>
        <v/>
      </c>
      <c r="AC1333" s="41">
        <f>$AA1333*$Z1333</f>
        <v/>
      </c>
      <c r="AD1333" s="41">
        <f>$AA1333*BonusMonths/12</f>
        <v/>
      </c>
      <c r="AE1333" s="41">
        <f>($AA1333+SI_Gross*$AB1333)*IF($Q1333=1,SI_O,SI_E)</f>
        <v/>
      </c>
      <c r="AF1333" s="41">
        <f>IF($Q1333=1,0,$AA1333*EOSB)</f>
        <v/>
      </c>
      <c r="AG1333" s="41">
        <f>$AN1333*$W1333</f>
        <v/>
      </c>
      <c r="AH1333" s="41">
        <f>SUM($AA1333:$AG1333)</f>
        <v/>
      </c>
      <c r="AI1333" s="41">
        <f>12*($AM1333+$AN1333)</f>
        <v/>
      </c>
      <c r="AJ1333" s="41">
        <f>$AM1333*((IncMonth-1)+(13-IncMonth)*(1+$X1333))+12*$AN1333</f>
        <v/>
      </c>
      <c r="AK1333" s="41">
        <f>IF($R1333=1,N($L1333)+N($M1333),0)</f>
        <v/>
      </c>
      <c r="AL1333">
        <f>IF($C1333="","",IF(N($L1333)&lt;=0,"Basic salary missing",IF(ISNA(MATCH($C1333,Departments!$A$5:$A$54,0)),"Department not on Departments sheet",IF(AND($I1333&lt;&gt;"",NOT(ISNUMBER($I1333))),"Date of birth is text, not a date",IF(AND($K1333&lt;&gt;"",NOT(ISNUMBER($K1333))),"Contract end is text, not a date","")))))</f>
        <v/>
      </c>
      <c r="AM1333" s="41">
        <f>IF($R1333=0,0,N($L1333)*(1+$Z1333+BonusMonths/12+IF($Q1333=1,0,EOSB))+N($M1333)+(N($L1333)+SI_Gross*N($M1333))*IF($Q1333=1,SI_O,SI_E))</f>
        <v/>
      </c>
      <c r="AN1333" s="41">
        <f>IF($R1333=0,0,(IF($Q1333=1,MedO,MedE+Ticket)+Training)/12)</f>
        <v/>
      </c>
    </row>
    <row r="1334">
      <c r="I1334" s="35" t="n"/>
      <c r="J1334" s="35" t="n"/>
      <c r="K1334" s="35" t="n"/>
      <c r="L1334" s="36" t="n"/>
      <c r="M1334" s="36" t="n"/>
      <c r="P1334" s="37" t="n"/>
      <c r="Q1334" s="38">
        <f>IF($C1334="",0,IF(OR(LOWER(TRIM($G1334))="omani",LOWER(TRIM($G1334))="oman",LOWER(TRIM($G1334))="om",LOWER(TRIM($G1334))="local"),1,0))</f>
        <v/>
      </c>
      <c r="R1334" s="38">
        <f>IF($C1334="",0,IF(OR(ISNUMBER(SEARCH("resign",$N1334)),ISNUMBER(SEARCH("terminat",$N1334)),ISNUMBER(SEARCH("inactive",$N1334)),ISNUMBER(SEARCH("vacan",$N1334)),ISNUMBER(SEARCH("deceased",$N1334)),ISNUMBER(SEARCH("separated",$N1334))),0,1))</f>
        <v/>
      </c>
      <c r="S1334">
        <f>IF(OR($R1334=0,NOT(ISNUMBER($I1334))),"",IFERROR(DATEDIF($I1334,DATE(FY,1,1),"y"),""))</f>
        <v/>
      </c>
      <c r="T1334">
        <f>IF(OR($R1334=0,NOT(ISNUMBER($J1334))),"",IFERROR(DATEDIF($J1334,DATE(FY,1,1),"y"),0))</f>
        <v/>
      </c>
      <c r="U1334" s="38">
        <f>IF(OR($R1334=0,NOT(ISNUMBER($I1334))),0,IF(YEAR($I1334)+IF($Q1334=1,RetAgeO,RetAgeE)=FY,MONTH($I1334),IF(YEAR($I1334)+IF($Q1334=1,RetAgeO,RetAgeE)&lt;FY,1,0)))</f>
        <v/>
      </c>
      <c r="V1334" s="38">
        <f>IF(OR($R1334=0,NOT(ISNUMBER($K1334))),0,IF(YEAR($K1334)=FY,MONTH($K1334),IF(YEAR($K1334)&lt;FY,1,0)))</f>
        <v/>
      </c>
      <c r="W1334" s="38">
        <f>IF($R1334=0,0,MIN(12,IF(AND(ISNUMBER($O1334),$O1334&gt;=1,$O1334&lt;=12),INT($O1334),12),IF(AND(RetireExit="Yes",$U1334&gt;0),$U1334,12),IF(AND(ContractExit="Yes",$V1334&gt;0),$V1334,12)))</f>
        <v/>
      </c>
      <c r="X1334" s="37">
        <f>IF(ISNUMBER($P1334),$P1334,IncPct)</f>
        <v/>
      </c>
      <c r="Y1334" s="39">
        <f>IF($W1334=0,0,MAX(0,MIN($W1334,IncMonth-1))+MAX(0,$W1334-IncMonth+1)*(1+$X1334))</f>
        <v/>
      </c>
      <c r="Z1334" s="40">
        <f>IF($C1334="",0,IFERROR(INDEX(Departments!$B$5:$B$54,MATCH($C1334,Departments!$A$5:$A$54,0)),0))</f>
        <v/>
      </c>
      <c r="AA1334" s="41">
        <f>N($L1334)*$Y1334</f>
        <v/>
      </c>
      <c r="AB1334" s="41">
        <f>N($M1334)*$Y1334</f>
        <v/>
      </c>
      <c r="AC1334" s="41">
        <f>$AA1334*$Z1334</f>
        <v/>
      </c>
      <c r="AD1334" s="41">
        <f>$AA1334*BonusMonths/12</f>
        <v/>
      </c>
      <c r="AE1334" s="41">
        <f>($AA1334+SI_Gross*$AB1334)*IF($Q1334=1,SI_O,SI_E)</f>
        <v/>
      </c>
      <c r="AF1334" s="41">
        <f>IF($Q1334=1,0,$AA1334*EOSB)</f>
        <v/>
      </c>
      <c r="AG1334" s="41">
        <f>$AN1334*$W1334</f>
        <v/>
      </c>
      <c r="AH1334" s="41">
        <f>SUM($AA1334:$AG1334)</f>
        <v/>
      </c>
      <c r="AI1334" s="41">
        <f>12*($AM1334+$AN1334)</f>
        <v/>
      </c>
      <c r="AJ1334" s="41">
        <f>$AM1334*((IncMonth-1)+(13-IncMonth)*(1+$X1334))+12*$AN1334</f>
        <v/>
      </c>
      <c r="AK1334" s="41">
        <f>IF($R1334=1,N($L1334)+N($M1334),0)</f>
        <v/>
      </c>
      <c r="AL1334">
        <f>IF($C1334="","",IF(N($L1334)&lt;=0,"Basic salary missing",IF(ISNA(MATCH($C1334,Departments!$A$5:$A$54,0)),"Department not on Departments sheet",IF(AND($I1334&lt;&gt;"",NOT(ISNUMBER($I1334))),"Date of birth is text, not a date",IF(AND($K1334&lt;&gt;"",NOT(ISNUMBER($K1334))),"Contract end is text, not a date","")))))</f>
        <v/>
      </c>
      <c r="AM1334" s="41">
        <f>IF($R1334=0,0,N($L1334)*(1+$Z1334+BonusMonths/12+IF($Q1334=1,0,EOSB))+N($M1334)+(N($L1334)+SI_Gross*N($M1334))*IF($Q1334=1,SI_O,SI_E))</f>
        <v/>
      </c>
      <c r="AN1334" s="41">
        <f>IF($R1334=0,0,(IF($Q1334=1,MedO,MedE+Ticket)+Training)/12)</f>
        <v/>
      </c>
    </row>
    <row r="1335">
      <c r="I1335" s="35" t="n"/>
      <c r="J1335" s="35" t="n"/>
      <c r="K1335" s="35" t="n"/>
      <c r="L1335" s="36" t="n"/>
      <c r="M1335" s="36" t="n"/>
      <c r="P1335" s="37" t="n"/>
      <c r="Q1335" s="38">
        <f>IF($C1335="",0,IF(OR(LOWER(TRIM($G1335))="omani",LOWER(TRIM($G1335))="oman",LOWER(TRIM($G1335))="om",LOWER(TRIM($G1335))="local"),1,0))</f>
        <v/>
      </c>
      <c r="R1335" s="38">
        <f>IF($C1335="",0,IF(OR(ISNUMBER(SEARCH("resign",$N1335)),ISNUMBER(SEARCH("terminat",$N1335)),ISNUMBER(SEARCH("inactive",$N1335)),ISNUMBER(SEARCH("vacan",$N1335)),ISNUMBER(SEARCH("deceased",$N1335)),ISNUMBER(SEARCH("separated",$N1335))),0,1))</f>
        <v/>
      </c>
      <c r="S1335">
        <f>IF(OR($R1335=0,NOT(ISNUMBER($I1335))),"",IFERROR(DATEDIF($I1335,DATE(FY,1,1),"y"),""))</f>
        <v/>
      </c>
      <c r="T1335">
        <f>IF(OR($R1335=0,NOT(ISNUMBER($J1335))),"",IFERROR(DATEDIF($J1335,DATE(FY,1,1),"y"),0))</f>
        <v/>
      </c>
      <c r="U1335" s="38">
        <f>IF(OR($R1335=0,NOT(ISNUMBER($I1335))),0,IF(YEAR($I1335)+IF($Q1335=1,RetAgeO,RetAgeE)=FY,MONTH($I1335),IF(YEAR($I1335)+IF($Q1335=1,RetAgeO,RetAgeE)&lt;FY,1,0)))</f>
        <v/>
      </c>
      <c r="V1335" s="38">
        <f>IF(OR($R1335=0,NOT(ISNUMBER($K1335))),0,IF(YEAR($K1335)=FY,MONTH($K1335),IF(YEAR($K1335)&lt;FY,1,0)))</f>
        <v/>
      </c>
      <c r="W1335" s="38">
        <f>IF($R1335=0,0,MIN(12,IF(AND(ISNUMBER($O1335),$O1335&gt;=1,$O1335&lt;=12),INT($O1335),12),IF(AND(RetireExit="Yes",$U1335&gt;0),$U1335,12),IF(AND(ContractExit="Yes",$V1335&gt;0),$V1335,12)))</f>
        <v/>
      </c>
      <c r="X1335" s="37">
        <f>IF(ISNUMBER($P1335),$P1335,IncPct)</f>
        <v/>
      </c>
      <c r="Y1335" s="39">
        <f>IF($W1335=0,0,MAX(0,MIN($W1335,IncMonth-1))+MAX(0,$W1335-IncMonth+1)*(1+$X1335))</f>
        <v/>
      </c>
      <c r="Z1335" s="40">
        <f>IF($C1335="",0,IFERROR(INDEX(Departments!$B$5:$B$54,MATCH($C1335,Departments!$A$5:$A$54,0)),0))</f>
        <v/>
      </c>
      <c r="AA1335" s="41">
        <f>N($L1335)*$Y1335</f>
        <v/>
      </c>
      <c r="AB1335" s="41">
        <f>N($M1335)*$Y1335</f>
        <v/>
      </c>
      <c r="AC1335" s="41">
        <f>$AA1335*$Z1335</f>
        <v/>
      </c>
      <c r="AD1335" s="41">
        <f>$AA1335*BonusMonths/12</f>
        <v/>
      </c>
      <c r="AE1335" s="41">
        <f>($AA1335+SI_Gross*$AB1335)*IF($Q1335=1,SI_O,SI_E)</f>
        <v/>
      </c>
      <c r="AF1335" s="41">
        <f>IF($Q1335=1,0,$AA1335*EOSB)</f>
        <v/>
      </c>
      <c r="AG1335" s="41">
        <f>$AN1335*$W1335</f>
        <v/>
      </c>
      <c r="AH1335" s="41">
        <f>SUM($AA1335:$AG1335)</f>
        <v/>
      </c>
      <c r="AI1335" s="41">
        <f>12*($AM1335+$AN1335)</f>
        <v/>
      </c>
      <c r="AJ1335" s="41">
        <f>$AM1335*((IncMonth-1)+(13-IncMonth)*(1+$X1335))+12*$AN1335</f>
        <v/>
      </c>
      <c r="AK1335" s="41">
        <f>IF($R1335=1,N($L1335)+N($M1335),0)</f>
        <v/>
      </c>
      <c r="AL1335">
        <f>IF($C1335="","",IF(N($L1335)&lt;=0,"Basic salary missing",IF(ISNA(MATCH($C1335,Departments!$A$5:$A$54,0)),"Department not on Departments sheet",IF(AND($I1335&lt;&gt;"",NOT(ISNUMBER($I1335))),"Date of birth is text, not a date",IF(AND($K1335&lt;&gt;"",NOT(ISNUMBER($K1335))),"Contract end is text, not a date","")))))</f>
        <v/>
      </c>
      <c r="AM1335" s="41">
        <f>IF($R1335=0,0,N($L1335)*(1+$Z1335+BonusMonths/12+IF($Q1335=1,0,EOSB))+N($M1335)+(N($L1335)+SI_Gross*N($M1335))*IF($Q1335=1,SI_O,SI_E))</f>
        <v/>
      </c>
      <c r="AN1335" s="41">
        <f>IF($R1335=0,0,(IF($Q1335=1,MedO,MedE+Ticket)+Training)/12)</f>
        <v/>
      </c>
    </row>
    <row r="1336">
      <c r="I1336" s="35" t="n"/>
      <c r="J1336" s="35" t="n"/>
      <c r="K1336" s="35" t="n"/>
      <c r="L1336" s="36" t="n"/>
      <c r="M1336" s="36" t="n"/>
      <c r="P1336" s="37" t="n"/>
      <c r="Q1336" s="38">
        <f>IF($C1336="",0,IF(OR(LOWER(TRIM($G1336))="omani",LOWER(TRIM($G1336))="oman",LOWER(TRIM($G1336))="om",LOWER(TRIM($G1336))="local"),1,0))</f>
        <v/>
      </c>
      <c r="R1336" s="38">
        <f>IF($C1336="",0,IF(OR(ISNUMBER(SEARCH("resign",$N1336)),ISNUMBER(SEARCH("terminat",$N1336)),ISNUMBER(SEARCH("inactive",$N1336)),ISNUMBER(SEARCH("vacan",$N1336)),ISNUMBER(SEARCH("deceased",$N1336)),ISNUMBER(SEARCH("separated",$N1336))),0,1))</f>
        <v/>
      </c>
      <c r="S1336">
        <f>IF(OR($R1336=0,NOT(ISNUMBER($I1336))),"",IFERROR(DATEDIF($I1336,DATE(FY,1,1),"y"),""))</f>
        <v/>
      </c>
      <c r="T1336">
        <f>IF(OR($R1336=0,NOT(ISNUMBER($J1336))),"",IFERROR(DATEDIF($J1336,DATE(FY,1,1),"y"),0))</f>
        <v/>
      </c>
      <c r="U1336" s="38">
        <f>IF(OR($R1336=0,NOT(ISNUMBER($I1336))),0,IF(YEAR($I1336)+IF($Q1336=1,RetAgeO,RetAgeE)=FY,MONTH($I1336),IF(YEAR($I1336)+IF($Q1336=1,RetAgeO,RetAgeE)&lt;FY,1,0)))</f>
        <v/>
      </c>
      <c r="V1336" s="38">
        <f>IF(OR($R1336=0,NOT(ISNUMBER($K1336))),0,IF(YEAR($K1336)=FY,MONTH($K1336),IF(YEAR($K1336)&lt;FY,1,0)))</f>
        <v/>
      </c>
      <c r="W1336" s="38">
        <f>IF($R1336=0,0,MIN(12,IF(AND(ISNUMBER($O1336),$O1336&gt;=1,$O1336&lt;=12),INT($O1336),12),IF(AND(RetireExit="Yes",$U1336&gt;0),$U1336,12),IF(AND(ContractExit="Yes",$V1336&gt;0),$V1336,12)))</f>
        <v/>
      </c>
      <c r="X1336" s="37">
        <f>IF(ISNUMBER($P1336),$P1336,IncPct)</f>
        <v/>
      </c>
      <c r="Y1336" s="39">
        <f>IF($W1336=0,0,MAX(0,MIN($W1336,IncMonth-1))+MAX(0,$W1336-IncMonth+1)*(1+$X1336))</f>
        <v/>
      </c>
      <c r="Z1336" s="40">
        <f>IF($C1336="",0,IFERROR(INDEX(Departments!$B$5:$B$54,MATCH($C1336,Departments!$A$5:$A$54,0)),0))</f>
        <v/>
      </c>
      <c r="AA1336" s="41">
        <f>N($L1336)*$Y1336</f>
        <v/>
      </c>
      <c r="AB1336" s="41">
        <f>N($M1336)*$Y1336</f>
        <v/>
      </c>
      <c r="AC1336" s="41">
        <f>$AA1336*$Z1336</f>
        <v/>
      </c>
      <c r="AD1336" s="41">
        <f>$AA1336*BonusMonths/12</f>
        <v/>
      </c>
      <c r="AE1336" s="41">
        <f>($AA1336+SI_Gross*$AB1336)*IF($Q1336=1,SI_O,SI_E)</f>
        <v/>
      </c>
      <c r="AF1336" s="41">
        <f>IF($Q1336=1,0,$AA1336*EOSB)</f>
        <v/>
      </c>
      <c r="AG1336" s="41">
        <f>$AN1336*$W1336</f>
        <v/>
      </c>
      <c r="AH1336" s="41">
        <f>SUM($AA1336:$AG1336)</f>
        <v/>
      </c>
      <c r="AI1336" s="41">
        <f>12*($AM1336+$AN1336)</f>
        <v/>
      </c>
      <c r="AJ1336" s="41">
        <f>$AM1336*((IncMonth-1)+(13-IncMonth)*(1+$X1336))+12*$AN1336</f>
        <v/>
      </c>
      <c r="AK1336" s="41">
        <f>IF($R1336=1,N($L1336)+N($M1336),0)</f>
        <v/>
      </c>
      <c r="AL1336">
        <f>IF($C1336="","",IF(N($L1336)&lt;=0,"Basic salary missing",IF(ISNA(MATCH($C1336,Departments!$A$5:$A$54,0)),"Department not on Departments sheet",IF(AND($I1336&lt;&gt;"",NOT(ISNUMBER($I1336))),"Date of birth is text, not a date",IF(AND($K1336&lt;&gt;"",NOT(ISNUMBER($K1336))),"Contract end is text, not a date","")))))</f>
        <v/>
      </c>
      <c r="AM1336" s="41">
        <f>IF($R1336=0,0,N($L1336)*(1+$Z1336+BonusMonths/12+IF($Q1336=1,0,EOSB))+N($M1336)+(N($L1336)+SI_Gross*N($M1336))*IF($Q1336=1,SI_O,SI_E))</f>
        <v/>
      </c>
      <c r="AN1336" s="41">
        <f>IF($R1336=0,0,(IF($Q1336=1,MedO,MedE+Ticket)+Training)/12)</f>
        <v/>
      </c>
    </row>
    <row r="1337">
      <c r="I1337" s="35" t="n"/>
      <c r="J1337" s="35" t="n"/>
      <c r="K1337" s="35" t="n"/>
      <c r="L1337" s="36" t="n"/>
      <c r="M1337" s="36" t="n"/>
      <c r="P1337" s="37" t="n"/>
      <c r="Q1337" s="38">
        <f>IF($C1337="",0,IF(OR(LOWER(TRIM($G1337))="omani",LOWER(TRIM($G1337))="oman",LOWER(TRIM($G1337))="om",LOWER(TRIM($G1337))="local"),1,0))</f>
        <v/>
      </c>
      <c r="R1337" s="38">
        <f>IF($C1337="",0,IF(OR(ISNUMBER(SEARCH("resign",$N1337)),ISNUMBER(SEARCH("terminat",$N1337)),ISNUMBER(SEARCH("inactive",$N1337)),ISNUMBER(SEARCH("vacan",$N1337)),ISNUMBER(SEARCH("deceased",$N1337)),ISNUMBER(SEARCH("separated",$N1337))),0,1))</f>
        <v/>
      </c>
      <c r="S1337">
        <f>IF(OR($R1337=0,NOT(ISNUMBER($I1337))),"",IFERROR(DATEDIF($I1337,DATE(FY,1,1),"y"),""))</f>
        <v/>
      </c>
      <c r="T1337">
        <f>IF(OR($R1337=0,NOT(ISNUMBER($J1337))),"",IFERROR(DATEDIF($J1337,DATE(FY,1,1),"y"),0))</f>
        <v/>
      </c>
      <c r="U1337" s="38">
        <f>IF(OR($R1337=0,NOT(ISNUMBER($I1337))),0,IF(YEAR($I1337)+IF($Q1337=1,RetAgeO,RetAgeE)=FY,MONTH($I1337),IF(YEAR($I1337)+IF($Q1337=1,RetAgeO,RetAgeE)&lt;FY,1,0)))</f>
        <v/>
      </c>
      <c r="V1337" s="38">
        <f>IF(OR($R1337=0,NOT(ISNUMBER($K1337))),0,IF(YEAR($K1337)=FY,MONTH($K1337),IF(YEAR($K1337)&lt;FY,1,0)))</f>
        <v/>
      </c>
      <c r="W1337" s="38">
        <f>IF($R1337=0,0,MIN(12,IF(AND(ISNUMBER($O1337),$O1337&gt;=1,$O1337&lt;=12),INT($O1337),12),IF(AND(RetireExit="Yes",$U1337&gt;0),$U1337,12),IF(AND(ContractExit="Yes",$V1337&gt;0),$V1337,12)))</f>
        <v/>
      </c>
      <c r="X1337" s="37">
        <f>IF(ISNUMBER($P1337),$P1337,IncPct)</f>
        <v/>
      </c>
      <c r="Y1337" s="39">
        <f>IF($W1337=0,0,MAX(0,MIN($W1337,IncMonth-1))+MAX(0,$W1337-IncMonth+1)*(1+$X1337))</f>
        <v/>
      </c>
      <c r="Z1337" s="40">
        <f>IF($C1337="",0,IFERROR(INDEX(Departments!$B$5:$B$54,MATCH($C1337,Departments!$A$5:$A$54,0)),0))</f>
        <v/>
      </c>
      <c r="AA1337" s="41">
        <f>N($L1337)*$Y1337</f>
        <v/>
      </c>
      <c r="AB1337" s="41">
        <f>N($M1337)*$Y1337</f>
        <v/>
      </c>
      <c r="AC1337" s="41">
        <f>$AA1337*$Z1337</f>
        <v/>
      </c>
      <c r="AD1337" s="41">
        <f>$AA1337*BonusMonths/12</f>
        <v/>
      </c>
      <c r="AE1337" s="41">
        <f>($AA1337+SI_Gross*$AB1337)*IF($Q1337=1,SI_O,SI_E)</f>
        <v/>
      </c>
      <c r="AF1337" s="41">
        <f>IF($Q1337=1,0,$AA1337*EOSB)</f>
        <v/>
      </c>
      <c r="AG1337" s="41">
        <f>$AN1337*$W1337</f>
        <v/>
      </c>
      <c r="AH1337" s="41">
        <f>SUM($AA1337:$AG1337)</f>
        <v/>
      </c>
      <c r="AI1337" s="41">
        <f>12*($AM1337+$AN1337)</f>
        <v/>
      </c>
      <c r="AJ1337" s="41">
        <f>$AM1337*((IncMonth-1)+(13-IncMonth)*(1+$X1337))+12*$AN1337</f>
        <v/>
      </c>
      <c r="AK1337" s="41">
        <f>IF($R1337=1,N($L1337)+N($M1337),0)</f>
        <v/>
      </c>
      <c r="AL1337">
        <f>IF($C1337="","",IF(N($L1337)&lt;=0,"Basic salary missing",IF(ISNA(MATCH($C1337,Departments!$A$5:$A$54,0)),"Department not on Departments sheet",IF(AND($I1337&lt;&gt;"",NOT(ISNUMBER($I1337))),"Date of birth is text, not a date",IF(AND($K1337&lt;&gt;"",NOT(ISNUMBER($K1337))),"Contract end is text, not a date","")))))</f>
        <v/>
      </c>
      <c r="AM1337" s="41">
        <f>IF($R1337=0,0,N($L1337)*(1+$Z1337+BonusMonths/12+IF($Q1337=1,0,EOSB))+N($M1337)+(N($L1337)+SI_Gross*N($M1337))*IF($Q1337=1,SI_O,SI_E))</f>
        <v/>
      </c>
      <c r="AN1337" s="41">
        <f>IF($R1337=0,0,(IF($Q1337=1,MedO,MedE+Ticket)+Training)/12)</f>
        <v/>
      </c>
    </row>
    <row r="1338">
      <c r="I1338" s="35" t="n"/>
      <c r="J1338" s="35" t="n"/>
      <c r="K1338" s="35" t="n"/>
      <c r="L1338" s="36" t="n"/>
      <c r="M1338" s="36" t="n"/>
      <c r="P1338" s="37" t="n"/>
      <c r="Q1338" s="38">
        <f>IF($C1338="",0,IF(OR(LOWER(TRIM($G1338))="omani",LOWER(TRIM($G1338))="oman",LOWER(TRIM($G1338))="om",LOWER(TRIM($G1338))="local"),1,0))</f>
        <v/>
      </c>
      <c r="R1338" s="38">
        <f>IF($C1338="",0,IF(OR(ISNUMBER(SEARCH("resign",$N1338)),ISNUMBER(SEARCH("terminat",$N1338)),ISNUMBER(SEARCH("inactive",$N1338)),ISNUMBER(SEARCH("vacan",$N1338)),ISNUMBER(SEARCH("deceased",$N1338)),ISNUMBER(SEARCH("separated",$N1338))),0,1))</f>
        <v/>
      </c>
      <c r="S1338">
        <f>IF(OR($R1338=0,NOT(ISNUMBER($I1338))),"",IFERROR(DATEDIF($I1338,DATE(FY,1,1),"y"),""))</f>
        <v/>
      </c>
      <c r="T1338">
        <f>IF(OR($R1338=0,NOT(ISNUMBER($J1338))),"",IFERROR(DATEDIF($J1338,DATE(FY,1,1),"y"),0))</f>
        <v/>
      </c>
      <c r="U1338" s="38">
        <f>IF(OR($R1338=0,NOT(ISNUMBER($I1338))),0,IF(YEAR($I1338)+IF($Q1338=1,RetAgeO,RetAgeE)=FY,MONTH($I1338),IF(YEAR($I1338)+IF($Q1338=1,RetAgeO,RetAgeE)&lt;FY,1,0)))</f>
        <v/>
      </c>
      <c r="V1338" s="38">
        <f>IF(OR($R1338=0,NOT(ISNUMBER($K1338))),0,IF(YEAR($K1338)=FY,MONTH($K1338),IF(YEAR($K1338)&lt;FY,1,0)))</f>
        <v/>
      </c>
      <c r="W1338" s="38">
        <f>IF($R1338=0,0,MIN(12,IF(AND(ISNUMBER($O1338),$O1338&gt;=1,$O1338&lt;=12),INT($O1338),12),IF(AND(RetireExit="Yes",$U1338&gt;0),$U1338,12),IF(AND(ContractExit="Yes",$V1338&gt;0),$V1338,12)))</f>
        <v/>
      </c>
      <c r="X1338" s="37">
        <f>IF(ISNUMBER($P1338),$P1338,IncPct)</f>
        <v/>
      </c>
      <c r="Y1338" s="39">
        <f>IF($W1338=0,0,MAX(0,MIN($W1338,IncMonth-1))+MAX(0,$W1338-IncMonth+1)*(1+$X1338))</f>
        <v/>
      </c>
      <c r="Z1338" s="40">
        <f>IF($C1338="",0,IFERROR(INDEX(Departments!$B$5:$B$54,MATCH($C1338,Departments!$A$5:$A$54,0)),0))</f>
        <v/>
      </c>
      <c r="AA1338" s="41">
        <f>N($L1338)*$Y1338</f>
        <v/>
      </c>
      <c r="AB1338" s="41">
        <f>N($M1338)*$Y1338</f>
        <v/>
      </c>
      <c r="AC1338" s="41">
        <f>$AA1338*$Z1338</f>
        <v/>
      </c>
      <c r="AD1338" s="41">
        <f>$AA1338*BonusMonths/12</f>
        <v/>
      </c>
      <c r="AE1338" s="41">
        <f>($AA1338+SI_Gross*$AB1338)*IF($Q1338=1,SI_O,SI_E)</f>
        <v/>
      </c>
      <c r="AF1338" s="41">
        <f>IF($Q1338=1,0,$AA1338*EOSB)</f>
        <v/>
      </c>
      <c r="AG1338" s="41">
        <f>$AN1338*$W1338</f>
        <v/>
      </c>
      <c r="AH1338" s="41">
        <f>SUM($AA1338:$AG1338)</f>
        <v/>
      </c>
      <c r="AI1338" s="41">
        <f>12*($AM1338+$AN1338)</f>
        <v/>
      </c>
      <c r="AJ1338" s="41">
        <f>$AM1338*((IncMonth-1)+(13-IncMonth)*(1+$X1338))+12*$AN1338</f>
        <v/>
      </c>
      <c r="AK1338" s="41">
        <f>IF($R1338=1,N($L1338)+N($M1338),0)</f>
        <v/>
      </c>
      <c r="AL1338">
        <f>IF($C1338="","",IF(N($L1338)&lt;=0,"Basic salary missing",IF(ISNA(MATCH($C1338,Departments!$A$5:$A$54,0)),"Department not on Departments sheet",IF(AND($I1338&lt;&gt;"",NOT(ISNUMBER($I1338))),"Date of birth is text, not a date",IF(AND($K1338&lt;&gt;"",NOT(ISNUMBER($K1338))),"Contract end is text, not a date","")))))</f>
        <v/>
      </c>
      <c r="AM1338" s="41">
        <f>IF($R1338=0,0,N($L1338)*(1+$Z1338+BonusMonths/12+IF($Q1338=1,0,EOSB))+N($M1338)+(N($L1338)+SI_Gross*N($M1338))*IF($Q1338=1,SI_O,SI_E))</f>
        <v/>
      </c>
      <c r="AN1338" s="41">
        <f>IF($R1338=0,0,(IF($Q1338=1,MedO,MedE+Ticket)+Training)/12)</f>
        <v/>
      </c>
    </row>
    <row r="1339">
      <c r="I1339" s="35" t="n"/>
      <c r="J1339" s="35" t="n"/>
      <c r="K1339" s="35" t="n"/>
      <c r="L1339" s="36" t="n"/>
      <c r="M1339" s="36" t="n"/>
      <c r="P1339" s="37" t="n"/>
      <c r="Q1339" s="38">
        <f>IF($C1339="",0,IF(OR(LOWER(TRIM($G1339))="omani",LOWER(TRIM($G1339))="oman",LOWER(TRIM($G1339))="om",LOWER(TRIM($G1339))="local"),1,0))</f>
        <v/>
      </c>
      <c r="R1339" s="38">
        <f>IF($C1339="",0,IF(OR(ISNUMBER(SEARCH("resign",$N1339)),ISNUMBER(SEARCH("terminat",$N1339)),ISNUMBER(SEARCH("inactive",$N1339)),ISNUMBER(SEARCH("vacan",$N1339)),ISNUMBER(SEARCH("deceased",$N1339)),ISNUMBER(SEARCH("separated",$N1339))),0,1))</f>
        <v/>
      </c>
      <c r="S1339">
        <f>IF(OR($R1339=0,NOT(ISNUMBER($I1339))),"",IFERROR(DATEDIF($I1339,DATE(FY,1,1),"y"),""))</f>
        <v/>
      </c>
      <c r="T1339">
        <f>IF(OR($R1339=0,NOT(ISNUMBER($J1339))),"",IFERROR(DATEDIF($J1339,DATE(FY,1,1),"y"),0))</f>
        <v/>
      </c>
      <c r="U1339" s="38">
        <f>IF(OR($R1339=0,NOT(ISNUMBER($I1339))),0,IF(YEAR($I1339)+IF($Q1339=1,RetAgeO,RetAgeE)=FY,MONTH($I1339),IF(YEAR($I1339)+IF($Q1339=1,RetAgeO,RetAgeE)&lt;FY,1,0)))</f>
        <v/>
      </c>
      <c r="V1339" s="38">
        <f>IF(OR($R1339=0,NOT(ISNUMBER($K1339))),0,IF(YEAR($K1339)=FY,MONTH($K1339),IF(YEAR($K1339)&lt;FY,1,0)))</f>
        <v/>
      </c>
      <c r="W1339" s="38">
        <f>IF($R1339=0,0,MIN(12,IF(AND(ISNUMBER($O1339),$O1339&gt;=1,$O1339&lt;=12),INT($O1339),12),IF(AND(RetireExit="Yes",$U1339&gt;0),$U1339,12),IF(AND(ContractExit="Yes",$V1339&gt;0),$V1339,12)))</f>
        <v/>
      </c>
      <c r="X1339" s="37">
        <f>IF(ISNUMBER($P1339),$P1339,IncPct)</f>
        <v/>
      </c>
      <c r="Y1339" s="39">
        <f>IF($W1339=0,0,MAX(0,MIN($W1339,IncMonth-1))+MAX(0,$W1339-IncMonth+1)*(1+$X1339))</f>
        <v/>
      </c>
      <c r="Z1339" s="40">
        <f>IF($C1339="",0,IFERROR(INDEX(Departments!$B$5:$B$54,MATCH($C1339,Departments!$A$5:$A$54,0)),0))</f>
        <v/>
      </c>
      <c r="AA1339" s="41">
        <f>N($L1339)*$Y1339</f>
        <v/>
      </c>
      <c r="AB1339" s="41">
        <f>N($M1339)*$Y1339</f>
        <v/>
      </c>
      <c r="AC1339" s="41">
        <f>$AA1339*$Z1339</f>
        <v/>
      </c>
      <c r="AD1339" s="41">
        <f>$AA1339*BonusMonths/12</f>
        <v/>
      </c>
      <c r="AE1339" s="41">
        <f>($AA1339+SI_Gross*$AB1339)*IF($Q1339=1,SI_O,SI_E)</f>
        <v/>
      </c>
      <c r="AF1339" s="41">
        <f>IF($Q1339=1,0,$AA1339*EOSB)</f>
        <v/>
      </c>
      <c r="AG1339" s="41">
        <f>$AN1339*$W1339</f>
        <v/>
      </c>
      <c r="AH1339" s="41">
        <f>SUM($AA1339:$AG1339)</f>
        <v/>
      </c>
      <c r="AI1339" s="41">
        <f>12*($AM1339+$AN1339)</f>
        <v/>
      </c>
      <c r="AJ1339" s="41">
        <f>$AM1339*((IncMonth-1)+(13-IncMonth)*(1+$X1339))+12*$AN1339</f>
        <v/>
      </c>
      <c r="AK1339" s="41">
        <f>IF($R1339=1,N($L1339)+N($M1339),0)</f>
        <v/>
      </c>
      <c r="AL1339">
        <f>IF($C1339="","",IF(N($L1339)&lt;=0,"Basic salary missing",IF(ISNA(MATCH($C1339,Departments!$A$5:$A$54,0)),"Department not on Departments sheet",IF(AND($I1339&lt;&gt;"",NOT(ISNUMBER($I1339))),"Date of birth is text, not a date",IF(AND($K1339&lt;&gt;"",NOT(ISNUMBER($K1339))),"Contract end is text, not a date","")))))</f>
        <v/>
      </c>
      <c r="AM1339" s="41">
        <f>IF($R1339=0,0,N($L1339)*(1+$Z1339+BonusMonths/12+IF($Q1339=1,0,EOSB))+N($M1339)+(N($L1339)+SI_Gross*N($M1339))*IF($Q1339=1,SI_O,SI_E))</f>
        <v/>
      </c>
      <c r="AN1339" s="41">
        <f>IF($R1339=0,0,(IF($Q1339=1,MedO,MedE+Ticket)+Training)/12)</f>
        <v/>
      </c>
    </row>
    <row r="1340">
      <c r="I1340" s="35" t="n"/>
      <c r="J1340" s="35" t="n"/>
      <c r="K1340" s="35" t="n"/>
      <c r="L1340" s="36" t="n"/>
      <c r="M1340" s="36" t="n"/>
      <c r="P1340" s="37" t="n"/>
      <c r="Q1340" s="38">
        <f>IF($C1340="",0,IF(OR(LOWER(TRIM($G1340))="omani",LOWER(TRIM($G1340))="oman",LOWER(TRIM($G1340))="om",LOWER(TRIM($G1340))="local"),1,0))</f>
        <v/>
      </c>
      <c r="R1340" s="38">
        <f>IF($C1340="",0,IF(OR(ISNUMBER(SEARCH("resign",$N1340)),ISNUMBER(SEARCH("terminat",$N1340)),ISNUMBER(SEARCH("inactive",$N1340)),ISNUMBER(SEARCH("vacan",$N1340)),ISNUMBER(SEARCH("deceased",$N1340)),ISNUMBER(SEARCH("separated",$N1340))),0,1))</f>
        <v/>
      </c>
      <c r="S1340">
        <f>IF(OR($R1340=0,NOT(ISNUMBER($I1340))),"",IFERROR(DATEDIF($I1340,DATE(FY,1,1),"y"),""))</f>
        <v/>
      </c>
      <c r="T1340">
        <f>IF(OR($R1340=0,NOT(ISNUMBER($J1340))),"",IFERROR(DATEDIF($J1340,DATE(FY,1,1),"y"),0))</f>
        <v/>
      </c>
      <c r="U1340" s="38">
        <f>IF(OR($R1340=0,NOT(ISNUMBER($I1340))),0,IF(YEAR($I1340)+IF($Q1340=1,RetAgeO,RetAgeE)=FY,MONTH($I1340),IF(YEAR($I1340)+IF($Q1340=1,RetAgeO,RetAgeE)&lt;FY,1,0)))</f>
        <v/>
      </c>
      <c r="V1340" s="38">
        <f>IF(OR($R1340=0,NOT(ISNUMBER($K1340))),0,IF(YEAR($K1340)=FY,MONTH($K1340),IF(YEAR($K1340)&lt;FY,1,0)))</f>
        <v/>
      </c>
      <c r="W1340" s="38">
        <f>IF($R1340=0,0,MIN(12,IF(AND(ISNUMBER($O1340),$O1340&gt;=1,$O1340&lt;=12),INT($O1340),12),IF(AND(RetireExit="Yes",$U1340&gt;0),$U1340,12),IF(AND(ContractExit="Yes",$V1340&gt;0),$V1340,12)))</f>
        <v/>
      </c>
      <c r="X1340" s="37">
        <f>IF(ISNUMBER($P1340),$P1340,IncPct)</f>
        <v/>
      </c>
      <c r="Y1340" s="39">
        <f>IF($W1340=0,0,MAX(0,MIN($W1340,IncMonth-1))+MAX(0,$W1340-IncMonth+1)*(1+$X1340))</f>
        <v/>
      </c>
      <c r="Z1340" s="40">
        <f>IF($C1340="",0,IFERROR(INDEX(Departments!$B$5:$B$54,MATCH($C1340,Departments!$A$5:$A$54,0)),0))</f>
        <v/>
      </c>
      <c r="AA1340" s="41">
        <f>N($L1340)*$Y1340</f>
        <v/>
      </c>
      <c r="AB1340" s="41">
        <f>N($M1340)*$Y1340</f>
        <v/>
      </c>
      <c r="AC1340" s="41">
        <f>$AA1340*$Z1340</f>
        <v/>
      </c>
      <c r="AD1340" s="41">
        <f>$AA1340*BonusMonths/12</f>
        <v/>
      </c>
      <c r="AE1340" s="41">
        <f>($AA1340+SI_Gross*$AB1340)*IF($Q1340=1,SI_O,SI_E)</f>
        <v/>
      </c>
      <c r="AF1340" s="41">
        <f>IF($Q1340=1,0,$AA1340*EOSB)</f>
        <v/>
      </c>
      <c r="AG1340" s="41">
        <f>$AN1340*$W1340</f>
        <v/>
      </c>
      <c r="AH1340" s="41">
        <f>SUM($AA1340:$AG1340)</f>
        <v/>
      </c>
      <c r="AI1340" s="41">
        <f>12*($AM1340+$AN1340)</f>
        <v/>
      </c>
      <c r="AJ1340" s="41">
        <f>$AM1340*((IncMonth-1)+(13-IncMonth)*(1+$X1340))+12*$AN1340</f>
        <v/>
      </c>
      <c r="AK1340" s="41">
        <f>IF($R1340=1,N($L1340)+N($M1340),0)</f>
        <v/>
      </c>
      <c r="AL1340">
        <f>IF($C1340="","",IF(N($L1340)&lt;=0,"Basic salary missing",IF(ISNA(MATCH($C1340,Departments!$A$5:$A$54,0)),"Department not on Departments sheet",IF(AND($I1340&lt;&gt;"",NOT(ISNUMBER($I1340))),"Date of birth is text, not a date",IF(AND($K1340&lt;&gt;"",NOT(ISNUMBER($K1340))),"Contract end is text, not a date","")))))</f>
        <v/>
      </c>
      <c r="AM1340" s="41">
        <f>IF($R1340=0,0,N($L1340)*(1+$Z1340+BonusMonths/12+IF($Q1340=1,0,EOSB))+N($M1340)+(N($L1340)+SI_Gross*N($M1340))*IF($Q1340=1,SI_O,SI_E))</f>
        <v/>
      </c>
      <c r="AN1340" s="41">
        <f>IF($R1340=0,0,(IF($Q1340=1,MedO,MedE+Ticket)+Training)/12)</f>
        <v/>
      </c>
    </row>
    <row r="1341">
      <c r="I1341" s="35" t="n"/>
      <c r="J1341" s="35" t="n"/>
      <c r="K1341" s="35" t="n"/>
      <c r="L1341" s="36" t="n"/>
      <c r="M1341" s="36" t="n"/>
      <c r="P1341" s="37" t="n"/>
      <c r="Q1341" s="38">
        <f>IF($C1341="",0,IF(OR(LOWER(TRIM($G1341))="omani",LOWER(TRIM($G1341))="oman",LOWER(TRIM($G1341))="om",LOWER(TRIM($G1341))="local"),1,0))</f>
        <v/>
      </c>
      <c r="R1341" s="38">
        <f>IF($C1341="",0,IF(OR(ISNUMBER(SEARCH("resign",$N1341)),ISNUMBER(SEARCH("terminat",$N1341)),ISNUMBER(SEARCH("inactive",$N1341)),ISNUMBER(SEARCH("vacan",$N1341)),ISNUMBER(SEARCH("deceased",$N1341)),ISNUMBER(SEARCH("separated",$N1341))),0,1))</f>
        <v/>
      </c>
      <c r="S1341">
        <f>IF(OR($R1341=0,NOT(ISNUMBER($I1341))),"",IFERROR(DATEDIF($I1341,DATE(FY,1,1),"y"),""))</f>
        <v/>
      </c>
      <c r="T1341">
        <f>IF(OR($R1341=0,NOT(ISNUMBER($J1341))),"",IFERROR(DATEDIF($J1341,DATE(FY,1,1),"y"),0))</f>
        <v/>
      </c>
      <c r="U1341" s="38">
        <f>IF(OR($R1341=0,NOT(ISNUMBER($I1341))),0,IF(YEAR($I1341)+IF($Q1341=1,RetAgeO,RetAgeE)=FY,MONTH($I1341),IF(YEAR($I1341)+IF($Q1341=1,RetAgeO,RetAgeE)&lt;FY,1,0)))</f>
        <v/>
      </c>
      <c r="V1341" s="38">
        <f>IF(OR($R1341=0,NOT(ISNUMBER($K1341))),0,IF(YEAR($K1341)=FY,MONTH($K1341),IF(YEAR($K1341)&lt;FY,1,0)))</f>
        <v/>
      </c>
      <c r="W1341" s="38">
        <f>IF($R1341=0,0,MIN(12,IF(AND(ISNUMBER($O1341),$O1341&gt;=1,$O1341&lt;=12),INT($O1341),12),IF(AND(RetireExit="Yes",$U1341&gt;0),$U1341,12),IF(AND(ContractExit="Yes",$V1341&gt;0),$V1341,12)))</f>
        <v/>
      </c>
      <c r="X1341" s="37">
        <f>IF(ISNUMBER($P1341),$P1341,IncPct)</f>
        <v/>
      </c>
      <c r="Y1341" s="39">
        <f>IF($W1341=0,0,MAX(0,MIN($W1341,IncMonth-1))+MAX(0,$W1341-IncMonth+1)*(1+$X1341))</f>
        <v/>
      </c>
      <c r="Z1341" s="40">
        <f>IF($C1341="",0,IFERROR(INDEX(Departments!$B$5:$B$54,MATCH($C1341,Departments!$A$5:$A$54,0)),0))</f>
        <v/>
      </c>
      <c r="AA1341" s="41">
        <f>N($L1341)*$Y1341</f>
        <v/>
      </c>
      <c r="AB1341" s="41">
        <f>N($M1341)*$Y1341</f>
        <v/>
      </c>
      <c r="AC1341" s="41">
        <f>$AA1341*$Z1341</f>
        <v/>
      </c>
      <c r="AD1341" s="41">
        <f>$AA1341*BonusMonths/12</f>
        <v/>
      </c>
      <c r="AE1341" s="41">
        <f>($AA1341+SI_Gross*$AB1341)*IF($Q1341=1,SI_O,SI_E)</f>
        <v/>
      </c>
      <c r="AF1341" s="41">
        <f>IF($Q1341=1,0,$AA1341*EOSB)</f>
        <v/>
      </c>
      <c r="AG1341" s="41">
        <f>$AN1341*$W1341</f>
        <v/>
      </c>
      <c r="AH1341" s="41">
        <f>SUM($AA1341:$AG1341)</f>
        <v/>
      </c>
      <c r="AI1341" s="41">
        <f>12*($AM1341+$AN1341)</f>
        <v/>
      </c>
      <c r="AJ1341" s="41">
        <f>$AM1341*((IncMonth-1)+(13-IncMonth)*(1+$X1341))+12*$AN1341</f>
        <v/>
      </c>
      <c r="AK1341" s="41">
        <f>IF($R1341=1,N($L1341)+N($M1341),0)</f>
        <v/>
      </c>
      <c r="AL1341">
        <f>IF($C1341="","",IF(N($L1341)&lt;=0,"Basic salary missing",IF(ISNA(MATCH($C1341,Departments!$A$5:$A$54,0)),"Department not on Departments sheet",IF(AND($I1341&lt;&gt;"",NOT(ISNUMBER($I1341))),"Date of birth is text, not a date",IF(AND($K1341&lt;&gt;"",NOT(ISNUMBER($K1341))),"Contract end is text, not a date","")))))</f>
        <v/>
      </c>
      <c r="AM1341" s="41">
        <f>IF($R1341=0,0,N($L1341)*(1+$Z1341+BonusMonths/12+IF($Q1341=1,0,EOSB))+N($M1341)+(N($L1341)+SI_Gross*N($M1341))*IF($Q1341=1,SI_O,SI_E))</f>
        <v/>
      </c>
      <c r="AN1341" s="41">
        <f>IF($R1341=0,0,(IF($Q1341=1,MedO,MedE+Ticket)+Training)/12)</f>
        <v/>
      </c>
    </row>
    <row r="1342">
      <c r="I1342" s="35" t="n"/>
      <c r="J1342" s="35" t="n"/>
      <c r="K1342" s="35" t="n"/>
      <c r="L1342" s="36" t="n"/>
      <c r="M1342" s="36" t="n"/>
      <c r="P1342" s="37" t="n"/>
      <c r="Q1342" s="38">
        <f>IF($C1342="",0,IF(OR(LOWER(TRIM($G1342))="omani",LOWER(TRIM($G1342))="oman",LOWER(TRIM($G1342))="om",LOWER(TRIM($G1342))="local"),1,0))</f>
        <v/>
      </c>
      <c r="R1342" s="38">
        <f>IF($C1342="",0,IF(OR(ISNUMBER(SEARCH("resign",$N1342)),ISNUMBER(SEARCH("terminat",$N1342)),ISNUMBER(SEARCH("inactive",$N1342)),ISNUMBER(SEARCH("vacan",$N1342)),ISNUMBER(SEARCH("deceased",$N1342)),ISNUMBER(SEARCH("separated",$N1342))),0,1))</f>
        <v/>
      </c>
      <c r="S1342">
        <f>IF(OR($R1342=0,NOT(ISNUMBER($I1342))),"",IFERROR(DATEDIF($I1342,DATE(FY,1,1),"y"),""))</f>
        <v/>
      </c>
      <c r="T1342">
        <f>IF(OR($R1342=0,NOT(ISNUMBER($J1342))),"",IFERROR(DATEDIF($J1342,DATE(FY,1,1),"y"),0))</f>
        <v/>
      </c>
      <c r="U1342" s="38">
        <f>IF(OR($R1342=0,NOT(ISNUMBER($I1342))),0,IF(YEAR($I1342)+IF($Q1342=1,RetAgeO,RetAgeE)=FY,MONTH($I1342),IF(YEAR($I1342)+IF($Q1342=1,RetAgeO,RetAgeE)&lt;FY,1,0)))</f>
        <v/>
      </c>
      <c r="V1342" s="38">
        <f>IF(OR($R1342=0,NOT(ISNUMBER($K1342))),0,IF(YEAR($K1342)=FY,MONTH($K1342),IF(YEAR($K1342)&lt;FY,1,0)))</f>
        <v/>
      </c>
      <c r="W1342" s="38">
        <f>IF($R1342=0,0,MIN(12,IF(AND(ISNUMBER($O1342),$O1342&gt;=1,$O1342&lt;=12),INT($O1342),12),IF(AND(RetireExit="Yes",$U1342&gt;0),$U1342,12),IF(AND(ContractExit="Yes",$V1342&gt;0),$V1342,12)))</f>
        <v/>
      </c>
      <c r="X1342" s="37">
        <f>IF(ISNUMBER($P1342),$P1342,IncPct)</f>
        <v/>
      </c>
      <c r="Y1342" s="39">
        <f>IF($W1342=0,0,MAX(0,MIN($W1342,IncMonth-1))+MAX(0,$W1342-IncMonth+1)*(1+$X1342))</f>
        <v/>
      </c>
      <c r="Z1342" s="40">
        <f>IF($C1342="",0,IFERROR(INDEX(Departments!$B$5:$B$54,MATCH($C1342,Departments!$A$5:$A$54,0)),0))</f>
        <v/>
      </c>
      <c r="AA1342" s="41">
        <f>N($L1342)*$Y1342</f>
        <v/>
      </c>
      <c r="AB1342" s="41">
        <f>N($M1342)*$Y1342</f>
        <v/>
      </c>
      <c r="AC1342" s="41">
        <f>$AA1342*$Z1342</f>
        <v/>
      </c>
      <c r="AD1342" s="41">
        <f>$AA1342*BonusMonths/12</f>
        <v/>
      </c>
      <c r="AE1342" s="41">
        <f>($AA1342+SI_Gross*$AB1342)*IF($Q1342=1,SI_O,SI_E)</f>
        <v/>
      </c>
      <c r="AF1342" s="41">
        <f>IF($Q1342=1,0,$AA1342*EOSB)</f>
        <v/>
      </c>
      <c r="AG1342" s="41">
        <f>$AN1342*$W1342</f>
        <v/>
      </c>
      <c r="AH1342" s="41">
        <f>SUM($AA1342:$AG1342)</f>
        <v/>
      </c>
      <c r="AI1342" s="41">
        <f>12*($AM1342+$AN1342)</f>
        <v/>
      </c>
      <c r="AJ1342" s="41">
        <f>$AM1342*((IncMonth-1)+(13-IncMonth)*(1+$X1342))+12*$AN1342</f>
        <v/>
      </c>
      <c r="AK1342" s="41">
        <f>IF($R1342=1,N($L1342)+N($M1342),0)</f>
        <v/>
      </c>
      <c r="AL1342">
        <f>IF($C1342="","",IF(N($L1342)&lt;=0,"Basic salary missing",IF(ISNA(MATCH($C1342,Departments!$A$5:$A$54,0)),"Department not on Departments sheet",IF(AND($I1342&lt;&gt;"",NOT(ISNUMBER($I1342))),"Date of birth is text, not a date",IF(AND($K1342&lt;&gt;"",NOT(ISNUMBER($K1342))),"Contract end is text, not a date","")))))</f>
        <v/>
      </c>
      <c r="AM1342" s="41">
        <f>IF($R1342=0,0,N($L1342)*(1+$Z1342+BonusMonths/12+IF($Q1342=1,0,EOSB))+N($M1342)+(N($L1342)+SI_Gross*N($M1342))*IF($Q1342=1,SI_O,SI_E))</f>
        <v/>
      </c>
      <c r="AN1342" s="41">
        <f>IF($R1342=0,0,(IF($Q1342=1,MedO,MedE+Ticket)+Training)/12)</f>
        <v/>
      </c>
    </row>
    <row r="1343">
      <c r="I1343" s="35" t="n"/>
      <c r="J1343" s="35" t="n"/>
      <c r="K1343" s="35" t="n"/>
      <c r="L1343" s="36" t="n"/>
      <c r="M1343" s="36" t="n"/>
      <c r="P1343" s="37" t="n"/>
      <c r="Q1343" s="38">
        <f>IF($C1343="",0,IF(OR(LOWER(TRIM($G1343))="omani",LOWER(TRIM($G1343))="oman",LOWER(TRIM($G1343))="om",LOWER(TRIM($G1343))="local"),1,0))</f>
        <v/>
      </c>
      <c r="R1343" s="38">
        <f>IF($C1343="",0,IF(OR(ISNUMBER(SEARCH("resign",$N1343)),ISNUMBER(SEARCH("terminat",$N1343)),ISNUMBER(SEARCH("inactive",$N1343)),ISNUMBER(SEARCH("vacan",$N1343)),ISNUMBER(SEARCH("deceased",$N1343)),ISNUMBER(SEARCH("separated",$N1343))),0,1))</f>
        <v/>
      </c>
      <c r="S1343">
        <f>IF(OR($R1343=0,NOT(ISNUMBER($I1343))),"",IFERROR(DATEDIF($I1343,DATE(FY,1,1),"y"),""))</f>
        <v/>
      </c>
      <c r="T1343">
        <f>IF(OR($R1343=0,NOT(ISNUMBER($J1343))),"",IFERROR(DATEDIF($J1343,DATE(FY,1,1),"y"),0))</f>
        <v/>
      </c>
      <c r="U1343" s="38">
        <f>IF(OR($R1343=0,NOT(ISNUMBER($I1343))),0,IF(YEAR($I1343)+IF($Q1343=1,RetAgeO,RetAgeE)=FY,MONTH($I1343),IF(YEAR($I1343)+IF($Q1343=1,RetAgeO,RetAgeE)&lt;FY,1,0)))</f>
        <v/>
      </c>
      <c r="V1343" s="38">
        <f>IF(OR($R1343=0,NOT(ISNUMBER($K1343))),0,IF(YEAR($K1343)=FY,MONTH($K1343),IF(YEAR($K1343)&lt;FY,1,0)))</f>
        <v/>
      </c>
      <c r="W1343" s="38">
        <f>IF($R1343=0,0,MIN(12,IF(AND(ISNUMBER($O1343),$O1343&gt;=1,$O1343&lt;=12),INT($O1343),12),IF(AND(RetireExit="Yes",$U1343&gt;0),$U1343,12),IF(AND(ContractExit="Yes",$V1343&gt;0),$V1343,12)))</f>
        <v/>
      </c>
      <c r="X1343" s="37">
        <f>IF(ISNUMBER($P1343),$P1343,IncPct)</f>
        <v/>
      </c>
      <c r="Y1343" s="39">
        <f>IF($W1343=0,0,MAX(0,MIN($W1343,IncMonth-1))+MAX(0,$W1343-IncMonth+1)*(1+$X1343))</f>
        <v/>
      </c>
      <c r="Z1343" s="40">
        <f>IF($C1343="",0,IFERROR(INDEX(Departments!$B$5:$B$54,MATCH($C1343,Departments!$A$5:$A$54,0)),0))</f>
        <v/>
      </c>
      <c r="AA1343" s="41">
        <f>N($L1343)*$Y1343</f>
        <v/>
      </c>
      <c r="AB1343" s="41">
        <f>N($M1343)*$Y1343</f>
        <v/>
      </c>
      <c r="AC1343" s="41">
        <f>$AA1343*$Z1343</f>
        <v/>
      </c>
      <c r="AD1343" s="41">
        <f>$AA1343*BonusMonths/12</f>
        <v/>
      </c>
      <c r="AE1343" s="41">
        <f>($AA1343+SI_Gross*$AB1343)*IF($Q1343=1,SI_O,SI_E)</f>
        <v/>
      </c>
      <c r="AF1343" s="41">
        <f>IF($Q1343=1,0,$AA1343*EOSB)</f>
        <v/>
      </c>
      <c r="AG1343" s="41">
        <f>$AN1343*$W1343</f>
        <v/>
      </c>
      <c r="AH1343" s="41">
        <f>SUM($AA1343:$AG1343)</f>
        <v/>
      </c>
      <c r="AI1343" s="41">
        <f>12*($AM1343+$AN1343)</f>
        <v/>
      </c>
      <c r="AJ1343" s="41">
        <f>$AM1343*((IncMonth-1)+(13-IncMonth)*(1+$X1343))+12*$AN1343</f>
        <v/>
      </c>
      <c r="AK1343" s="41">
        <f>IF($R1343=1,N($L1343)+N($M1343),0)</f>
        <v/>
      </c>
      <c r="AL1343">
        <f>IF($C1343="","",IF(N($L1343)&lt;=0,"Basic salary missing",IF(ISNA(MATCH($C1343,Departments!$A$5:$A$54,0)),"Department not on Departments sheet",IF(AND($I1343&lt;&gt;"",NOT(ISNUMBER($I1343))),"Date of birth is text, not a date",IF(AND($K1343&lt;&gt;"",NOT(ISNUMBER($K1343))),"Contract end is text, not a date","")))))</f>
        <v/>
      </c>
      <c r="AM1343" s="41">
        <f>IF($R1343=0,0,N($L1343)*(1+$Z1343+BonusMonths/12+IF($Q1343=1,0,EOSB))+N($M1343)+(N($L1343)+SI_Gross*N($M1343))*IF($Q1343=1,SI_O,SI_E))</f>
        <v/>
      </c>
      <c r="AN1343" s="41">
        <f>IF($R1343=0,0,(IF($Q1343=1,MedO,MedE+Ticket)+Training)/12)</f>
        <v/>
      </c>
    </row>
    <row r="1344">
      <c r="I1344" s="35" t="n"/>
      <c r="J1344" s="35" t="n"/>
      <c r="K1344" s="35" t="n"/>
      <c r="L1344" s="36" t="n"/>
      <c r="M1344" s="36" t="n"/>
      <c r="P1344" s="37" t="n"/>
      <c r="Q1344" s="38">
        <f>IF($C1344="",0,IF(OR(LOWER(TRIM($G1344))="omani",LOWER(TRIM($G1344))="oman",LOWER(TRIM($G1344))="om",LOWER(TRIM($G1344))="local"),1,0))</f>
        <v/>
      </c>
      <c r="R1344" s="38">
        <f>IF($C1344="",0,IF(OR(ISNUMBER(SEARCH("resign",$N1344)),ISNUMBER(SEARCH("terminat",$N1344)),ISNUMBER(SEARCH("inactive",$N1344)),ISNUMBER(SEARCH("vacan",$N1344)),ISNUMBER(SEARCH("deceased",$N1344)),ISNUMBER(SEARCH("separated",$N1344))),0,1))</f>
        <v/>
      </c>
      <c r="S1344">
        <f>IF(OR($R1344=0,NOT(ISNUMBER($I1344))),"",IFERROR(DATEDIF($I1344,DATE(FY,1,1),"y"),""))</f>
        <v/>
      </c>
      <c r="T1344">
        <f>IF(OR($R1344=0,NOT(ISNUMBER($J1344))),"",IFERROR(DATEDIF($J1344,DATE(FY,1,1),"y"),0))</f>
        <v/>
      </c>
      <c r="U1344" s="38">
        <f>IF(OR($R1344=0,NOT(ISNUMBER($I1344))),0,IF(YEAR($I1344)+IF($Q1344=1,RetAgeO,RetAgeE)=FY,MONTH($I1344),IF(YEAR($I1344)+IF($Q1344=1,RetAgeO,RetAgeE)&lt;FY,1,0)))</f>
        <v/>
      </c>
      <c r="V1344" s="38">
        <f>IF(OR($R1344=0,NOT(ISNUMBER($K1344))),0,IF(YEAR($K1344)=FY,MONTH($K1344),IF(YEAR($K1344)&lt;FY,1,0)))</f>
        <v/>
      </c>
      <c r="W1344" s="38">
        <f>IF($R1344=0,0,MIN(12,IF(AND(ISNUMBER($O1344),$O1344&gt;=1,$O1344&lt;=12),INT($O1344),12),IF(AND(RetireExit="Yes",$U1344&gt;0),$U1344,12),IF(AND(ContractExit="Yes",$V1344&gt;0),$V1344,12)))</f>
        <v/>
      </c>
      <c r="X1344" s="37">
        <f>IF(ISNUMBER($P1344),$P1344,IncPct)</f>
        <v/>
      </c>
      <c r="Y1344" s="39">
        <f>IF($W1344=0,0,MAX(0,MIN($W1344,IncMonth-1))+MAX(0,$W1344-IncMonth+1)*(1+$X1344))</f>
        <v/>
      </c>
      <c r="Z1344" s="40">
        <f>IF($C1344="",0,IFERROR(INDEX(Departments!$B$5:$B$54,MATCH($C1344,Departments!$A$5:$A$54,0)),0))</f>
        <v/>
      </c>
      <c r="AA1344" s="41">
        <f>N($L1344)*$Y1344</f>
        <v/>
      </c>
      <c r="AB1344" s="41">
        <f>N($M1344)*$Y1344</f>
        <v/>
      </c>
      <c r="AC1344" s="41">
        <f>$AA1344*$Z1344</f>
        <v/>
      </c>
      <c r="AD1344" s="41">
        <f>$AA1344*BonusMonths/12</f>
        <v/>
      </c>
      <c r="AE1344" s="41">
        <f>($AA1344+SI_Gross*$AB1344)*IF($Q1344=1,SI_O,SI_E)</f>
        <v/>
      </c>
      <c r="AF1344" s="41">
        <f>IF($Q1344=1,0,$AA1344*EOSB)</f>
        <v/>
      </c>
      <c r="AG1344" s="41">
        <f>$AN1344*$W1344</f>
        <v/>
      </c>
      <c r="AH1344" s="41">
        <f>SUM($AA1344:$AG1344)</f>
        <v/>
      </c>
      <c r="AI1344" s="41">
        <f>12*($AM1344+$AN1344)</f>
        <v/>
      </c>
      <c r="AJ1344" s="41">
        <f>$AM1344*((IncMonth-1)+(13-IncMonth)*(1+$X1344))+12*$AN1344</f>
        <v/>
      </c>
      <c r="AK1344" s="41">
        <f>IF($R1344=1,N($L1344)+N($M1344),0)</f>
        <v/>
      </c>
      <c r="AL1344">
        <f>IF($C1344="","",IF(N($L1344)&lt;=0,"Basic salary missing",IF(ISNA(MATCH($C1344,Departments!$A$5:$A$54,0)),"Department not on Departments sheet",IF(AND($I1344&lt;&gt;"",NOT(ISNUMBER($I1344))),"Date of birth is text, not a date",IF(AND($K1344&lt;&gt;"",NOT(ISNUMBER($K1344))),"Contract end is text, not a date","")))))</f>
        <v/>
      </c>
      <c r="AM1344" s="41">
        <f>IF($R1344=0,0,N($L1344)*(1+$Z1344+BonusMonths/12+IF($Q1344=1,0,EOSB))+N($M1344)+(N($L1344)+SI_Gross*N($M1344))*IF($Q1344=1,SI_O,SI_E))</f>
        <v/>
      </c>
      <c r="AN1344" s="41">
        <f>IF($R1344=0,0,(IF($Q1344=1,MedO,MedE+Ticket)+Training)/12)</f>
        <v/>
      </c>
    </row>
    <row r="1345">
      <c r="I1345" s="35" t="n"/>
      <c r="J1345" s="35" t="n"/>
      <c r="K1345" s="35" t="n"/>
      <c r="L1345" s="36" t="n"/>
      <c r="M1345" s="36" t="n"/>
      <c r="P1345" s="37" t="n"/>
      <c r="Q1345" s="38">
        <f>IF($C1345="",0,IF(OR(LOWER(TRIM($G1345))="omani",LOWER(TRIM($G1345))="oman",LOWER(TRIM($G1345))="om",LOWER(TRIM($G1345))="local"),1,0))</f>
        <v/>
      </c>
      <c r="R1345" s="38">
        <f>IF($C1345="",0,IF(OR(ISNUMBER(SEARCH("resign",$N1345)),ISNUMBER(SEARCH("terminat",$N1345)),ISNUMBER(SEARCH("inactive",$N1345)),ISNUMBER(SEARCH("vacan",$N1345)),ISNUMBER(SEARCH("deceased",$N1345)),ISNUMBER(SEARCH("separated",$N1345))),0,1))</f>
        <v/>
      </c>
      <c r="S1345">
        <f>IF(OR($R1345=0,NOT(ISNUMBER($I1345))),"",IFERROR(DATEDIF($I1345,DATE(FY,1,1),"y"),""))</f>
        <v/>
      </c>
      <c r="T1345">
        <f>IF(OR($R1345=0,NOT(ISNUMBER($J1345))),"",IFERROR(DATEDIF($J1345,DATE(FY,1,1),"y"),0))</f>
        <v/>
      </c>
      <c r="U1345" s="38">
        <f>IF(OR($R1345=0,NOT(ISNUMBER($I1345))),0,IF(YEAR($I1345)+IF($Q1345=1,RetAgeO,RetAgeE)=FY,MONTH($I1345),IF(YEAR($I1345)+IF($Q1345=1,RetAgeO,RetAgeE)&lt;FY,1,0)))</f>
        <v/>
      </c>
      <c r="V1345" s="38">
        <f>IF(OR($R1345=0,NOT(ISNUMBER($K1345))),0,IF(YEAR($K1345)=FY,MONTH($K1345),IF(YEAR($K1345)&lt;FY,1,0)))</f>
        <v/>
      </c>
      <c r="W1345" s="38">
        <f>IF($R1345=0,0,MIN(12,IF(AND(ISNUMBER($O1345),$O1345&gt;=1,$O1345&lt;=12),INT($O1345),12),IF(AND(RetireExit="Yes",$U1345&gt;0),$U1345,12),IF(AND(ContractExit="Yes",$V1345&gt;0),$V1345,12)))</f>
        <v/>
      </c>
      <c r="X1345" s="37">
        <f>IF(ISNUMBER($P1345),$P1345,IncPct)</f>
        <v/>
      </c>
      <c r="Y1345" s="39">
        <f>IF($W1345=0,0,MAX(0,MIN($W1345,IncMonth-1))+MAX(0,$W1345-IncMonth+1)*(1+$X1345))</f>
        <v/>
      </c>
      <c r="Z1345" s="40">
        <f>IF($C1345="",0,IFERROR(INDEX(Departments!$B$5:$B$54,MATCH($C1345,Departments!$A$5:$A$54,0)),0))</f>
        <v/>
      </c>
      <c r="AA1345" s="41">
        <f>N($L1345)*$Y1345</f>
        <v/>
      </c>
      <c r="AB1345" s="41">
        <f>N($M1345)*$Y1345</f>
        <v/>
      </c>
      <c r="AC1345" s="41">
        <f>$AA1345*$Z1345</f>
        <v/>
      </c>
      <c r="AD1345" s="41">
        <f>$AA1345*BonusMonths/12</f>
        <v/>
      </c>
      <c r="AE1345" s="41">
        <f>($AA1345+SI_Gross*$AB1345)*IF($Q1345=1,SI_O,SI_E)</f>
        <v/>
      </c>
      <c r="AF1345" s="41">
        <f>IF($Q1345=1,0,$AA1345*EOSB)</f>
        <v/>
      </c>
      <c r="AG1345" s="41">
        <f>$AN1345*$W1345</f>
        <v/>
      </c>
      <c r="AH1345" s="41">
        <f>SUM($AA1345:$AG1345)</f>
        <v/>
      </c>
      <c r="AI1345" s="41">
        <f>12*($AM1345+$AN1345)</f>
        <v/>
      </c>
      <c r="AJ1345" s="41">
        <f>$AM1345*((IncMonth-1)+(13-IncMonth)*(1+$X1345))+12*$AN1345</f>
        <v/>
      </c>
      <c r="AK1345" s="41">
        <f>IF($R1345=1,N($L1345)+N($M1345),0)</f>
        <v/>
      </c>
      <c r="AL1345">
        <f>IF($C1345="","",IF(N($L1345)&lt;=0,"Basic salary missing",IF(ISNA(MATCH($C1345,Departments!$A$5:$A$54,0)),"Department not on Departments sheet",IF(AND($I1345&lt;&gt;"",NOT(ISNUMBER($I1345))),"Date of birth is text, not a date",IF(AND($K1345&lt;&gt;"",NOT(ISNUMBER($K1345))),"Contract end is text, not a date","")))))</f>
        <v/>
      </c>
      <c r="AM1345" s="41">
        <f>IF($R1345=0,0,N($L1345)*(1+$Z1345+BonusMonths/12+IF($Q1345=1,0,EOSB))+N($M1345)+(N($L1345)+SI_Gross*N($M1345))*IF($Q1345=1,SI_O,SI_E))</f>
        <v/>
      </c>
      <c r="AN1345" s="41">
        <f>IF($R1345=0,0,(IF($Q1345=1,MedO,MedE+Ticket)+Training)/12)</f>
        <v/>
      </c>
    </row>
    <row r="1346">
      <c r="I1346" s="35" t="n"/>
      <c r="J1346" s="35" t="n"/>
      <c r="K1346" s="35" t="n"/>
      <c r="L1346" s="36" t="n"/>
      <c r="M1346" s="36" t="n"/>
      <c r="P1346" s="37" t="n"/>
      <c r="Q1346" s="38">
        <f>IF($C1346="",0,IF(OR(LOWER(TRIM($G1346))="omani",LOWER(TRIM($G1346))="oman",LOWER(TRIM($G1346))="om",LOWER(TRIM($G1346))="local"),1,0))</f>
        <v/>
      </c>
      <c r="R1346" s="38">
        <f>IF($C1346="",0,IF(OR(ISNUMBER(SEARCH("resign",$N1346)),ISNUMBER(SEARCH("terminat",$N1346)),ISNUMBER(SEARCH("inactive",$N1346)),ISNUMBER(SEARCH("vacan",$N1346)),ISNUMBER(SEARCH("deceased",$N1346)),ISNUMBER(SEARCH("separated",$N1346))),0,1))</f>
        <v/>
      </c>
      <c r="S1346">
        <f>IF(OR($R1346=0,NOT(ISNUMBER($I1346))),"",IFERROR(DATEDIF($I1346,DATE(FY,1,1),"y"),""))</f>
        <v/>
      </c>
      <c r="T1346">
        <f>IF(OR($R1346=0,NOT(ISNUMBER($J1346))),"",IFERROR(DATEDIF($J1346,DATE(FY,1,1),"y"),0))</f>
        <v/>
      </c>
      <c r="U1346" s="38">
        <f>IF(OR($R1346=0,NOT(ISNUMBER($I1346))),0,IF(YEAR($I1346)+IF($Q1346=1,RetAgeO,RetAgeE)=FY,MONTH($I1346),IF(YEAR($I1346)+IF($Q1346=1,RetAgeO,RetAgeE)&lt;FY,1,0)))</f>
        <v/>
      </c>
      <c r="V1346" s="38">
        <f>IF(OR($R1346=0,NOT(ISNUMBER($K1346))),0,IF(YEAR($K1346)=FY,MONTH($K1346),IF(YEAR($K1346)&lt;FY,1,0)))</f>
        <v/>
      </c>
      <c r="W1346" s="38">
        <f>IF($R1346=0,0,MIN(12,IF(AND(ISNUMBER($O1346),$O1346&gt;=1,$O1346&lt;=12),INT($O1346),12),IF(AND(RetireExit="Yes",$U1346&gt;0),$U1346,12),IF(AND(ContractExit="Yes",$V1346&gt;0),$V1346,12)))</f>
        <v/>
      </c>
      <c r="X1346" s="37">
        <f>IF(ISNUMBER($P1346),$P1346,IncPct)</f>
        <v/>
      </c>
      <c r="Y1346" s="39">
        <f>IF($W1346=0,0,MAX(0,MIN($W1346,IncMonth-1))+MAX(0,$W1346-IncMonth+1)*(1+$X1346))</f>
        <v/>
      </c>
      <c r="Z1346" s="40">
        <f>IF($C1346="",0,IFERROR(INDEX(Departments!$B$5:$B$54,MATCH($C1346,Departments!$A$5:$A$54,0)),0))</f>
        <v/>
      </c>
      <c r="AA1346" s="41">
        <f>N($L1346)*$Y1346</f>
        <v/>
      </c>
      <c r="AB1346" s="41">
        <f>N($M1346)*$Y1346</f>
        <v/>
      </c>
      <c r="AC1346" s="41">
        <f>$AA1346*$Z1346</f>
        <v/>
      </c>
      <c r="AD1346" s="41">
        <f>$AA1346*BonusMonths/12</f>
        <v/>
      </c>
      <c r="AE1346" s="41">
        <f>($AA1346+SI_Gross*$AB1346)*IF($Q1346=1,SI_O,SI_E)</f>
        <v/>
      </c>
      <c r="AF1346" s="41">
        <f>IF($Q1346=1,0,$AA1346*EOSB)</f>
        <v/>
      </c>
      <c r="AG1346" s="41">
        <f>$AN1346*$W1346</f>
        <v/>
      </c>
      <c r="AH1346" s="41">
        <f>SUM($AA1346:$AG1346)</f>
        <v/>
      </c>
      <c r="AI1346" s="41">
        <f>12*($AM1346+$AN1346)</f>
        <v/>
      </c>
      <c r="AJ1346" s="41">
        <f>$AM1346*((IncMonth-1)+(13-IncMonth)*(1+$X1346))+12*$AN1346</f>
        <v/>
      </c>
      <c r="AK1346" s="41">
        <f>IF($R1346=1,N($L1346)+N($M1346),0)</f>
        <v/>
      </c>
      <c r="AL1346">
        <f>IF($C1346="","",IF(N($L1346)&lt;=0,"Basic salary missing",IF(ISNA(MATCH($C1346,Departments!$A$5:$A$54,0)),"Department not on Departments sheet",IF(AND($I1346&lt;&gt;"",NOT(ISNUMBER($I1346))),"Date of birth is text, not a date",IF(AND($K1346&lt;&gt;"",NOT(ISNUMBER($K1346))),"Contract end is text, not a date","")))))</f>
        <v/>
      </c>
      <c r="AM1346" s="41">
        <f>IF($R1346=0,0,N($L1346)*(1+$Z1346+BonusMonths/12+IF($Q1346=1,0,EOSB))+N($M1346)+(N($L1346)+SI_Gross*N($M1346))*IF($Q1346=1,SI_O,SI_E))</f>
        <v/>
      </c>
      <c r="AN1346" s="41">
        <f>IF($R1346=0,0,(IF($Q1346=1,MedO,MedE+Ticket)+Training)/12)</f>
        <v/>
      </c>
    </row>
    <row r="1347">
      <c r="I1347" s="35" t="n"/>
      <c r="J1347" s="35" t="n"/>
      <c r="K1347" s="35" t="n"/>
      <c r="L1347" s="36" t="n"/>
      <c r="M1347" s="36" t="n"/>
      <c r="P1347" s="37" t="n"/>
      <c r="Q1347" s="38">
        <f>IF($C1347="",0,IF(OR(LOWER(TRIM($G1347))="omani",LOWER(TRIM($G1347))="oman",LOWER(TRIM($G1347))="om",LOWER(TRIM($G1347))="local"),1,0))</f>
        <v/>
      </c>
      <c r="R1347" s="38">
        <f>IF($C1347="",0,IF(OR(ISNUMBER(SEARCH("resign",$N1347)),ISNUMBER(SEARCH("terminat",$N1347)),ISNUMBER(SEARCH("inactive",$N1347)),ISNUMBER(SEARCH("vacan",$N1347)),ISNUMBER(SEARCH("deceased",$N1347)),ISNUMBER(SEARCH("separated",$N1347))),0,1))</f>
        <v/>
      </c>
      <c r="S1347">
        <f>IF(OR($R1347=0,NOT(ISNUMBER($I1347))),"",IFERROR(DATEDIF($I1347,DATE(FY,1,1),"y"),""))</f>
        <v/>
      </c>
      <c r="T1347">
        <f>IF(OR($R1347=0,NOT(ISNUMBER($J1347))),"",IFERROR(DATEDIF($J1347,DATE(FY,1,1),"y"),0))</f>
        <v/>
      </c>
      <c r="U1347" s="38">
        <f>IF(OR($R1347=0,NOT(ISNUMBER($I1347))),0,IF(YEAR($I1347)+IF($Q1347=1,RetAgeO,RetAgeE)=FY,MONTH($I1347),IF(YEAR($I1347)+IF($Q1347=1,RetAgeO,RetAgeE)&lt;FY,1,0)))</f>
        <v/>
      </c>
      <c r="V1347" s="38">
        <f>IF(OR($R1347=0,NOT(ISNUMBER($K1347))),0,IF(YEAR($K1347)=FY,MONTH($K1347),IF(YEAR($K1347)&lt;FY,1,0)))</f>
        <v/>
      </c>
      <c r="W1347" s="38">
        <f>IF($R1347=0,0,MIN(12,IF(AND(ISNUMBER($O1347),$O1347&gt;=1,$O1347&lt;=12),INT($O1347),12),IF(AND(RetireExit="Yes",$U1347&gt;0),$U1347,12),IF(AND(ContractExit="Yes",$V1347&gt;0),$V1347,12)))</f>
        <v/>
      </c>
      <c r="X1347" s="37">
        <f>IF(ISNUMBER($P1347),$P1347,IncPct)</f>
        <v/>
      </c>
      <c r="Y1347" s="39">
        <f>IF($W1347=0,0,MAX(0,MIN($W1347,IncMonth-1))+MAX(0,$W1347-IncMonth+1)*(1+$X1347))</f>
        <v/>
      </c>
      <c r="Z1347" s="40">
        <f>IF($C1347="",0,IFERROR(INDEX(Departments!$B$5:$B$54,MATCH($C1347,Departments!$A$5:$A$54,0)),0))</f>
        <v/>
      </c>
      <c r="AA1347" s="41">
        <f>N($L1347)*$Y1347</f>
        <v/>
      </c>
      <c r="AB1347" s="41">
        <f>N($M1347)*$Y1347</f>
        <v/>
      </c>
      <c r="AC1347" s="41">
        <f>$AA1347*$Z1347</f>
        <v/>
      </c>
      <c r="AD1347" s="41">
        <f>$AA1347*BonusMonths/12</f>
        <v/>
      </c>
      <c r="AE1347" s="41">
        <f>($AA1347+SI_Gross*$AB1347)*IF($Q1347=1,SI_O,SI_E)</f>
        <v/>
      </c>
      <c r="AF1347" s="41">
        <f>IF($Q1347=1,0,$AA1347*EOSB)</f>
        <v/>
      </c>
      <c r="AG1347" s="41">
        <f>$AN1347*$W1347</f>
        <v/>
      </c>
      <c r="AH1347" s="41">
        <f>SUM($AA1347:$AG1347)</f>
        <v/>
      </c>
      <c r="AI1347" s="41">
        <f>12*($AM1347+$AN1347)</f>
        <v/>
      </c>
      <c r="AJ1347" s="41">
        <f>$AM1347*((IncMonth-1)+(13-IncMonth)*(1+$X1347))+12*$AN1347</f>
        <v/>
      </c>
      <c r="AK1347" s="41">
        <f>IF($R1347=1,N($L1347)+N($M1347),0)</f>
        <v/>
      </c>
      <c r="AL1347">
        <f>IF($C1347="","",IF(N($L1347)&lt;=0,"Basic salary missing",IF(ISNA(MATCH($C1347,Departments!$A$5:$A$54,0)),"Department not on Departments sheet",IF(AND($I1347&lt;&gt;"",NOT(ISNUMBER($I1347))),"Date of birth is text, not a date",IF(AND($K1347&lt;&gt;"",NOT(ISNUMBER($K1347))),"Contract end is text, not a date","")))))</f>
        <v/>
      </c>
      <c r="AM1347" s="41">
        <f>IF($R1347=0,0,N($L1347)*(1+$Z1347+BonusMonths/12+IF($Q1347=1,0,EOSB))+N($M1347)+(N($L1347)+SI_Gross*N($M1347))*IF($Q1347=1,SI_O,SI_E))</f>
        <v/>
      </c>
      <c r="AN1347" s="41">
        <f>IF($R1347=0,0,(IF($Q1347=1,MedO,MedE+Ticket)+Training)/12)</f>
        <v/>
      </c>
    </row>
    <row r="1348">
      <c r="I1348" s="35" t="n"/>
      <c r="J1348" s="35" t="n"/>
      <c r="K1348" s="35" t="n"/>
      <c r="L1348" s="36" t="n"/>
      <c r="M1348" s="36" t="n"/>
      <c r="P1348" s="37" t="n"/>
      <c r="Q1348" s="38">
        <f>IF($C1348="",0,IF(OR(LOWER(TRIM($G1348))="omani",LOWER(TRIM($G1348))="oman",LOWER(TRIM($G1348))="om",LOWER(TRIM($G1348))="local"),1,0))</f>
        <v/>
      </c>
      <c r="R1348" s="38">
        <f>IF($C1348="",0,IF(OR(ISNUMBER(SEARCH("resign",$N1348)),ISNUMBER(SEARCH("terminat",$N1348)),ISNUMBER(SEARCH("inactive",$N1348)),ISNUMBER(SEARCH("vacan",$N1348)),ISNUMBER(SEARCH("deceased",$N1348)),ISNUMBER(SEARCH("separated",$N1348))),0,1))</f>
        <v/>
      </c>
      <c r="S1348">
        <f>IF(OR($R1348=0,NOT(ISNUMBER($I1348))),"",IFERROR(DATEDIF($I1348,DATE(FY,1,1),"y"),""))</f>
        <v/>
      </c>
      <c r="T1348">
        <f>IF(OR($R1348=0,NOT(ISNUMBER($J1348))),"",IFERROR(DATEDIF($J1348,DATE(FY,1,1),"y"),0))</f>
        <v/>
      </c>
      <c r="U1348" s="38">
        <f>IF(OR($R1348=0,NOT(ISNUMBER($I1348))),0,IF(YEAR($I1348)+IF($Q1348=1,RetAgeO,RetAgeE)=FY,MONTH($I1348),IF(YEAR($I1348)+IF($Q1348=1,RetAgeO,RetAgeE)&lt;FY,1,0)))</f>
        <v/>
      </c>
      <c r="V1348" s="38">
        <f>IF(OR($R1348=0,NOT(ISNUMBER($K1348))),0,IF(YEAR($K1348)=FY,MONTH($K1348),IF(YEAR($K1348)&lt;FY,1,0)))</f>
        <v/>
      </c>
      <c r="W1348" s="38">
        <f>IF($R1348=0,0,MIN(12,IF(AND(ISNUMBER($O1348),$O1348&gt;=1,$O1348&lt;=12),INT($O1348),12),IF(AND(RetireExit="Yes",$U1348&gt;0),$U1348,12),IF(AND(ContractExit="Yes",$V1348&gt;0),$V1348,12)))</f>
        <v/>
      </c>
      <c r="X1348" s="37">
        <f>IF(ISNUMBER($P1348),$P1348,IncPct)</f>
        <v/>
      </c>
      <c r="Y1348" s="39">
        <f>IF($W1348=0,0,MAX(0,MIN($W1348,IncMonth-1))+MAX(0,$W1348-IncMonth+1)*(1+$X1348))</f>
        <v/>
      </c>
      <c r="Z1348" s="40">
        <f>IF($C1348="",0,IFERROR(INDEX(Departments!$B$5:$B$54,MATCH($C1348,Departments!$A$5:$A$54,0)),0))</f>
        <v/>
      </c>
      <c r="AA1348" s="41">
        <f>N($L1348)*$Y1348</f>
        <v/>
      </c>
      <c r="AB1348" s="41">
        <f>N($M1348)*$Y1348</f>
        <v/>
      </c>
      <c r="AC1348" s="41">
        <f>$AA1348*$Z1348</f>
        <v/>
      </c>
      <c r="AD1348" s="41">
        <f>$AA1348*BonusMonths/12</f>
        <v/>
      </c>
      <c r="AE1348" s="41">
        <f>($AA1348+SI_Gross*$AB1348)*IF($Q1348=1,SI_O,SI_E)</f>
        <v/>
      </c>
      <c r="AF1348" s="41">
        <f>IF($Q1348=1,0,$AA1348*EOSB)</f>
        <v/>
      </c>
      <c r="AG1348" s="41">
        <f>$AN1348*$W1348</f>
        <v/>
      </c>
      <c r="AH1348" s="41">
        <f>SUM($AA1348:$AG1348)</f>
        <v/>
      </c>
      <c r="AI1348" s="41">
        <f>12*($AM1348+$AN1348)</f>
        <v/>
      </c>
      <c r="AJ1348" s="41">
        <f>$AM1348*((IncMonth-1)+(13-IncMonth)*(1+$X1348))+12*$AN1348</f>
        <v/>
      </c>
      <c r="AK1348" s="41">
        <f>IF($R1348=1,N($L1348)+N($M1348),0)</f>
        <v/>
      </c>
      <c r="AL1348">
        <f>IF($C1348="","",IF(N($L1348)&lt;=0,"Basic salary missing",IF(ISNA(MATCH($C1348,Departments!$A$5:$A$54,0)),"Department not on Departments sheet",IF(AND($I1348&lt;&gt;"",NOT(ISNUMBER($I1348))),"Date of birth is text, not a date",IF(AND($K1348&lt;&gt;"",NOT(ISNUMBER($K1348))),"Contract end is text, not a date","")))))</f>
        <v/>
      </c>
      <c r="AM1348" s="41">
        <f>IF($R1348=0,0,N($L1348)*(1+$Z1348+BonusMonths/12+IF($Q1348=1,0,EOSB))+N($M1348)+(N($L1348)+SI_Gross*N($M1348))*IF($Q1348=1,SI_O,SI_E))</f>
        <v/>
      </c>
      <c r="AN1348" s="41">
        <f>IF($R1348=0,0,(IF($Q1348=1,MedO,MedE+Ticket)+Training)/12)</f>
        <v/>
      </c>
    </row>
    <row r="1349">
      <c r="I1349" s="35" t="n"/>
      <c r="J1349" s="35" t="n"/>
      <c r="K1349" s="35" t="n"/>
      <c r="L1349" s="36" t="n"/>
      <c r="M1349" s="36" t="n"/>
      <c r="P1349" s="37" t="n"/>
      <c r="Q1349" s="38">
        <f>IF($C1349="",0,IF(OR(LOWER(TRIM($G1349))="omani",LOWER(TRIM($G1349))="oman",LOWER(TRIM($G1349))="om",LOWER(TRIM($G1349))="local"),1,0))</f>
        <v/>
      </c>
      <c r="R1349" s="38">
        <f>IF($C1349="",0,IF(OR(ISNUMBER(SEARCH("resign",$N1349)),ISNUMBER(SEARCH("terminat",$N1349)),ISNUMBER(SEARCH("inactive",$N1349)),ISNUMBER(SEARCH("vacan",$N1349)),ISNUMBER(SEARCH("deceased",$N1349)),ISNUMBER(SEARCH("separated",$N1349))),0,1))</f>
        <v/>
      </c>
      <c r="S1349">
        <f>IF(OR($R1349=0,NOT(ISNUMBER($I1349))),"",IFERROR(DATEDIF($I1349,DATE(FY,1,1),"y"),""))</f>
        <v/>
      </c>
      <c r="T1349">
        <f>IF(OR($R1349=0,NOT(ISNUMBER($J1349))),"",IFERROR(DATEDIF($J1349,DATE(FY,1,1),"y"),0))</f>
        <v/>
      </c>
      <c r="U1349" s="38">
        <f>IF(OR($R1349=0,NOT(ISNUMBER($I1349))),0,IF(YEAR($I1349)+IF($Q1349=1,RetAgeO,RetAgeE)=FY,MONTH($I1349),IF(YEAR($I1349)+IF($Q1349=1,RetAgeO,RetAgeE)&lt;FY,1,0)))</f>
        <v/>
      </c>
      <c r="V1349" s="38">
        <f>IF(OR($R1349=0,NOT(ISNUMBER($K1349))),0,IF(YEAR($K1349)=FY,MONTH($K1349),IF(YEAR($K1349)&lt;FY,1,0)))</f>
        <v/>
      </c>
      <c r="W1349" s="38">
        <f>IF($R1349=0,0,MIN(12,IF(AND(ISNUMBER($O1349),$O1349&gt;=1,$O1349&lt;=12),INT($O1349),12),IF(AND(RetireExit="Yes",$U1349&gt;0),$U1349,12),IF(AND(ContractExit="Yes",$V1349&gt;0),$V1349,12)))</f>
        <v/>
      </c>
      <c r="X1349" s="37">
        <f>IF(ISNUMBER($P1349),$P1349,IncPct)</f>
        <v/>
      </c>
      <c r="Y1349" s="39">
        <f>IF($W1349=0,0,MAX(0,MIN($W1349,IncMonth-1))+MAX(0,$W1349-IncMonth+1)*(1+$X1349))</f>
        <v/>
      </c>
      <c r="Z1349" s="40">
        <f>IF($C1349="",0,IFERROR(INDEX(Departments!$B$5:$B$54,MATCH($C1349,Departments!$A$5:$A$54,0)),0))</f>
        <v/>
      </c>
      <c r="AA1349" s="41">
        <f>N($L1349)*$Y1349</f>
        <v/>
      </c>
      <c r="AB1349" s="41">
        <f>N($M1349)*$Y1349</f>
        <v/>
      </c>
      <c r="AC1349" s="41">
        <f>$AA1349*$Z1349</f>
        <v/>
      </c>
      <c r="AD1349" s="41">
        <f>$AA1349*BonusMonths/12</f>
        <v/>
      </c>
      <c r="AE1349" s="41">
        <f>($AA1349+SI_Gross*$AB1349)*IF($Q1349=1,SI_O,SI_E)</f>
        <v/>
      </c>
      <c r="AF1349" s="41">
        <f>IF($Q1349=1,0,$AA1349*EOSB)</f>
        <v/>
      </c>
      <c r="AG1349" s="41">
        <f>$AN1349*$W1349</f>
        <v/>
      </c>
      <c r="AH1349" s="41">
        <f>SUM($AA1349:$AG1349)</f>
        <v/>
      </c>
      <c r="AI1349" s="41">
        <f>12*($AM1349+$AN1349)</f>
        <v/>
      </c>
      <c r="AJ1349" s="41">
        <f>$AM1349*((IncMonth-1)+(13-IncMonth)*(1+$X1349))+12*$AN1349</f>
        <v/>
      </c>
      <c r="AK1349" s="41">
        <f>IF($R1349=1,N($L1349)+N($M1349),0)</f>
        <v/>
      </c>
      <c r="AL1349">
        <f>IF($C1349="","",IF(N($L1349)&lt;=0,"Basic salary missing",IF(ISNA(MATCH($C1349,Departments!$A$5:$A$54,0)),"Department not on Departments sheet",IF(AND($I1349&lt;&gt;"",NOT(ISNUMBER($I1349))),"Date of birth is text, not a date",IF(AND($K1349&lt;&gt;"",NOT(ISNUMBER($K1349))),"Contract end is text, not a date","")))))</f>
        <v/>
      </c>
      <c r="AM1349" s="41">
        <f>IF($R1349=0,0,N($L1349)*(1+$Z1349+BonusMonths/12+IF($Q1349=1,0,EOSB))+N($M1349)+(N($L1349)+SI_Gross*N($M1349))*IF($Q1349=1,SI_O,SI_E))</f>
        <v/>
      </c>
      <c r="AN1349" s="41">
        <f>IF($R1349=0,0,(IF($Q1349=1,MedO,MedE+Ticket)+Training)/12)</f>
        <v/>
      </c>
    </row>
    <row r="1350">
      <c r="I1350" s="35" t="n"/>
      <c r="J1350" s="35" t="n"/>
      <c r="K1350" s="35" t="n"/>
      <c r="L1350" s="36" t="n"/>
      <c r="M1350" s="36" t="n"/>
      <c r="P1350" s="37" t="n"/>
      <c r="Q1350" s="38">
        <f>IF($C1350="",0,IF(OR(LOWER(TRIM($G1350))="omani",LOWER(TRIM($G1350))="oman",LOWER(TRIM($G1350))="om",LOWER(TRIM($G1350))="local"),1,0))</f>
        <v/>
      </c>
      <c r="R1350" s="38">
        <f>IF($C1350="",0,IF(OR(ISNUMBER(SEARCH("resign",$N1350)),ISNUMBER(SEARCH("terminat",$N1350)),ISNUMBER(SEARCH("inactive",$N1350)),ISNUMBER(SEARCH("vacan",$N1350)),ISNUMBER(SEARCH("deceased",$N1350)),ISNUMBER(SEARCH("separated",$N1350))),0,1))</f>
        <v/>
      </c>
      <c r="S1350">
        <f>IF(OR($R1350=0,NOT(ISNUMBER($I1350))),"",IFERROR(DATEDIF($I1350,DATE(FY,1,1),"y"),""))</f>
        <v/>
      </c>
      <c r="T1350">
        <f>IF(OR($R1350=0,NOT(ISNUMBER($J1350))),"",IFERROR(DATEDIF($J1350,DATE(FY,1,1),"y"),0))</f>
        <v/>
      </c>
      <c r="U1350" s="38">
        <f>IF(OR($R1350=0,NOT(ISNUMBER($I1350))),0,IF(YEAR($I1350)+IF($Q1350=1,RetAgeO,RetAgeE)=FY,MONTH($I1350),IF(YEAR($I1350)+IF($Q1350=1,RetAgeO,RetAgeE)&lt;FY,1,0)))</f>
        <v/>
      </c>
      <c r="V1350" s="38">
        <f>IF(OR($R1350=0,NOT(ISNUMBER($K1350))),0,IF(YEAR($K1350)=FY,MONTH($K1350),IF(YEAR($K1350)&lt;FY,1,0)))</f>
        <v/>
      </c>
      <c r="W1350" s="38">
        <f>IF($R1350=0,0,MIN(12,IF(AND(ISNUMBER($O1350),$O1350&gt;=1,$O1350&lt;=12),INT($O1350),12),IF(AND(RetireExit="Yes",$U1350&gt;0),$U1350,12),IF(AND(ContractExit="Yes",$V1350&gt;0),$V1350,12)))</f>
        <v/>
      </c>
      <c r="X1350" s="37">
        <f>IF(ISNUMBER($P1350),$P1350,IncPct)</f>
        <v/>
      </c>
      <c r="Y1350" s="39">
        <f>IF($W1350=0,0,MAX(0,MIN($W1350,IncMonth-1))+MAX(0,$W1350-IncMonth+1)*(1+$X1350))</f>
        <v/>
      </c>
      <c r="Z1350" s="40">
        <f>IF($C1350="",0,IFERROR(INDEX(Departments!$B$5:$B$54,MATCH($C1350,Departments!$A$5:$A$54,0)),0))</f>
        <v/>
      </c>
      <c r="AA1350" s="41">
        <f>N($L1350)*$Y1350</f>
        <v/>
      </c>
      <c r="AB1350" s="41">
        <f>N($M1350)*$Y1350</f>
        <v/>
      </c>
      <c r="AC1350" s="41">
        <f>$AA1350*$Z1350</f>
        <v/>
      </c>
      <c r="AD1350" s="41">
        <f>$AA1350*BonusMonths/12</f>
        <v/>
      </c>
      <c r="AE1350" s="41">
        <f>($AA1350+SI_Gross*$AB1350)*IF($Q1350=1,SI_O,SI_E)</f>
        <v/>
      </c>
      <c r="AF1350" s="41">
        <f>IF($Q1350=1,0,$AA1350*EOSB)</f>
        <v/>
      </c>
      <c r="AG1350" s="41">
        <f>$AN1350*$W1350</f>
        <v/>
      </c>
      <c r="AH1350" s="41">
        <f>SUM($AA1350:$AG1350)</f>
        <v/>
      </c>
      <c r="AI1350" s="41">
        <f>12*($AM1350+$AN1350)</f>
        <v/>
      </c>
      <c r="AJ1350" s="41">
        <f>$AM1350*((IncMonth-1)+(13-IncMonth)*(1+$X1350))+12*$AN1350</f>
        <v/>
      </c>
      <c r="AK1350" s="41">
        <f>IF($R1350=1,N($L1350)+N($M1350),0)</f>
        <v/>
      </c>
      <c r="AL1350">
        <f>IF($C1350="","",IF(N($L1350)&lt;=0,"Basic salary missing",IF(ISNA(MATCH($C1350,Departments!$A$5:$A$54,0)),"Department not on Departments sheet",IF(AND($I1350&lt;&gt;"",NOT(ISNUMBER($I1350))),"Date of birth is text, not a date",IF(AND($K1350&lt;&gt;"",NOT(ISNUMBER($K1350))),"Contract end is text, not a date","")))))</f>
        <v/>
      </c>
      <c r="AM1350" s="41">
        <f>IF($R1350=0,0,N($L1350)*(1+$Z1350+BonusMonths/12+IF($Q1350=1,0,EOSB))+N($M1350)+(N($L1350)+SI_Gross*N($M1350))*IF($Q1350=1,SI_O,SI_E))</f>
        <v/>
      </c>
      <c r="AN1350" s="41">
        <f>IF($R1350=0,0,(IF($Q1350=1,MedO,MedE+Ticket)+Training)/12)</f>
        <v/>
      </c>
    </row>
    <row r="1351">
      <c r="I1351" s="35" t="n"/>
      <c r="J1351" s="35" t="n"/>
      <c r="K1351" s="35" t="n"/>
      <c r="L1351" s="36" t="n"/>
      <c r="M1351" s="36" t="n"/>
      <c r="P1351" s="37" t="n"/>
      <c r="Q1351" s="38">
        <f>IF($C1351="",0,IF(OR(LOWER(TRIM($G1351))="omani",LOWER(TRIM($G1351))="oman",LOWER(TRIM($G1351))="om",LOWER(TRIM($G1351))="local"),1,0))</f>
        <v/>
      </c>
      <c r="R1351" s="38">
        <f>IF($C1351="",0,IF(OR(ISNUMBER(SEARCH("resign",$N1351)),ISNUMBER(SEARCH("terminat",$N1351)),ISNUMBER(SEARCH("inactive",$N1351)),ISNUMBER(SEARCH("vacan",$N1351)),ISNUMBER(SEARCH("deceased",$N1351)),ISNUMBER(SEARCH("separated",$N1351))),0,1))</f>
        <v/>
      </c>
      <c r="S1351">
        <f>IF(OR($R1351=0,NOT(ISNUMBER($I1351))),"",IFERROR(DATEDIF($I1351,DATE(FY,1,1),"y"),""))</f>
        <v/>
      </c>
      <c r="T1351">
        <f>IF(OR($R1351=0,NOT(ISNUMBER($J1351))),"",IFERROR(DATEDIF($J1351,DATE(FY,1,1),"y"),0))</f>
        <v/>
      </c>
      <c r="U1351" s="38">
        <f>IF(OR($R1351=0,NOT(ISNUMBER($I1351))),0,IF(YEAR($I1351)+IF($Q1351=1,RetAgeO,RetAgeE)=FY,MONTH($I1351),IF(YEAR($I1351)+IF($Q1351=1,RetAgeO,RetAgeE)&lt;FY,1,0)))</f>
        <v/>
      </c>
      <c r="V1351" s="38">
        <f>IF(OR($R1351=0,NOT(ISNUMBER($K1351))),0,IF(YEAR($K1351)=FY,MONTH($K1351),IF(YEAR($K1351)&lt;FY,1,0)))</f>
        <v/>
      </c>
      <c r="W1351" s="38">
        <f>IF($R1351=0,0,MIN(12,IF(AND(ISNUMBER($O1351),$O1351&gt;=1,$O1351&lt;=12),INT($O1351),12),IF(AND(RetireExit="Yes",$U1351&gt;0),$U1351,12),IF(AND(ContractExit="Yes",$V1351&gt;0),$V1351,12)))</f>
        <v/>
      </c>
      <c r="X1351" s="37">
        <f>IF(ISNUMBER($P1351),$P1351,IncPct)</f>
        <v/>
      </c>
      <c r="Y1351" s="39">
        <f>IF($W1351=0,0,MAX(0,MIN($W1351,IncMonth-1))+MAX(0,$W1351-IncMonth+1)*(1+$X1351))</f>
        <v/>
      </c>
      <c r="Z1351" s="40">
        <f>IF($C1351="",0,IFERROR(INDEX(Departments!$B$5:$B$54,MATCH($C1351,Departments!$A$5:$A$54,0)),0))</f>
        <v/>
      </c>
      <c r="AA1351" s="41">
        <f>N($L1351)*$Y1351</f>
        <v/>
      </c>
      <c r="AB1351" s="41">
        <f>N($M1351)*$Y1351</f>
        <v/>
      </c>
      <c r="AC1351" s="41">
        <f>$AA1351*$Z1351</f>
        <v/>
      </c>
      <c r="AD1351" s="41">
        <f>$AA1351*BonusMonths/12</f>
        <v/>
      </c>
      <c r="AE1351" s="41">
        <f>($AA1351+SI_Gross*$AB1351)*IF($Q1351=1,SI_O,SI_E)</f>
        <v/>
      </c>
      <c r="AF1351" s="41">
        <f>IF($Q1351=1,0,$AA1351*EOSB)</f>
        <v/>
      </c>
      <c r="AG1351" s="41">
        <f>$AN1351*$W1351</f>
        <v/>
      </c>
      <c r="AH1351" s="41">
        <f>SUM($AA1351:$AG1351)</f>
        <v/>
      </c>
      <c r="AI1351" s="41">
        <f>12*($AM1351+$AN1351)</f>
        <v/>
      </c>
      <c r="AJ1351" s="41">
        <f>$AM1351*((IncMonth-1)+(13-IncMonth)*(1+$X1351))+12*$AN1351</f>
        <v/>
      </c>
      <c r="AK1351" s="41">
        <f>IF($R1351=1,N($L1351)+N($M1351),0)</f>
        <v/>
      </c>
      <c r="AL1351">
        <f>IF($C1351="","",IF(N($L1351)&lt;=0,"Basic salary missing",IF(ISNA(MATCH($C1351,Departments!$A$5:$A$54,0)),"Department not on Departments sheet",IF(AND($I1351&lt;&gt;"",NOT(ISNUMBER($I1351))),"Date of birth is text, not a date",IF(AND($K1351&lt;&gt;"",NOT(ISNUMBER($K1351))),"Contract end is text, not a date","")))))</f>
        <v/>
      </c>
      <c r="AM1351" s="41">
        <f>IF($R1351=0,0,N($L1351)*(1+$Z1351+BonusMonths/12+IF($Q1351=1,0,EOSB))+N($M1351)+(N($L1351)+SI_Gross*N($M1351))*IF($Q1351=1,SI_O,SI_E))</f>
        <v/>
      </c>
      <c r="AN1351" s="41">
        <f>IF($R1351=0,0,(IF($Q1351=1,MedO,MedE+Ticket)+Training)/12)</f>
        <v/>
      </c>
    </row>
    <row r="1352">
      <c r="I1352" s="35" t="n"/>
      <c r="J1352" s="35" t="n"/>
      <c r="K1352" s="35" t="n"/>
      <c r="L1352" s="36" t="n"/>
      <c r="M1352" s="36" t="n"/>
      <c r="P1352" s="37" t="n"/>
      <c r="Q1352" s="38">
        <f>IF($C1352="",0,IF(OR(LOWER(TRIM($G1352))="omani",LOWER(TRIM($G1352))="oman",LOWER(TRIM($G1352))="om",LOWER(TRIM($G1352))="local"),1,0))</f>
        <v/>
      </c>
      <c r="R1352" s="38">
        <f>IF($C1352="",0,IF(OR(ISNUMBER(SEARCH("resign",$N1352)),ISNUMBER(SEARCH("terminat",$N1352)),ISNUMBER(SEARCH("inactive",$N1352)),ISNUMBER(SEARCH("vacan",$N1352)),ISNUMBER(SEARCH("deceased",$N1352)),ISNUMBER(SEARCH("separated",$N1352))),0,1))</f>
        <v/>
      </c>
      <c r="S1352">
        <f>IF(OR($R1352=0,NOT(ISNUMBER($I1352))),"",IFERROR(DATEDIF($I1352,DATE(FY,1,1),"y"),""))</f>
        <v/>
      </c>
      <c r="T1352">
        <f>IF(OR($R1352=0,NOT(ISNUMBER($J1352))),"",IFERROR(DATEDIF($J1352,DATE(FY,1,1),"y"),0))</f>
        <v/>
      </c>
      <c r="U1352" s="38">
        <f>IF(OR($R1352=0,NOT(ISNUMBER($I1352))),0,IF(YEAR($I1352)+IF($Q1352=1,RetAgeO,RetAgeE)=FY,MONTH($I1352),IF(YEAR($I1352)+IF($Q1352=1,RetAgeO,RetAgeE)&lt;FY,1,0)))</f>
        <v/>
      </c>
      <c r="V1352" s="38">
        <f>IF(OR($R1352=0,NOT(ISNUMBER($K1352))),0,IF(YEAR($K1352)=FY,MONTH($K1352),IF(YEAR($K1352)&lt;FY,1,0)))</f>
        <v/>
      </c>
      <c r="W1352" s="38">
        <f>IF($R1352=0,0,MIN(12,IF(AND(ISNUMBER($O1352),$O1352&gt;=1,$O1352&lt;=12),INT($O1352),12),IF(AND(RetireExit="Yes",$U1352&gt;0),$U1352,12),IF(AND(ContractExit="Yes",$V1352&gt;0),$V1352,12)))</f>
        <v/>
      </c>
      <c r="X1352" s="37">
        <f>IF(ISNUMBER($P1352),$P1352,IncPct)</f>
        <v/>
      </c>
      <c r="Y1352" s="39">
        <f>IF($W1352=0,0,MAX(0,MIN($W1352,IncMonth-1))+MAX(0,$W1352-IncMonth+1)*(1+$X1352))</f>
        <v/>
      </c>
      <c r="Z1352" s="40">
        <f>IF($C1352="",0,IFERROR(INDEX(Departments!$B$5:$B$54,MATCH($C1352,Departments!$A$5:$A$54,0)),0))</f>
        <v/>
      </c>
      <c r="AA1352" s="41">
        <f>N($L1352)*$Y1352</f>
        <v/>
      </c>
      <c r="AB1352" s="41">
        <f>N($M1352)*$Y1352</f>
        <v/>
      </c>
      <c r="AC1352" s="41">
        <f>$AA1352*$Z1352</f>
        <v/>
      </c>
      <c r="AD1352" s="41">
        <f>$AA1352*BonusMonths/12</f>
        <v/>
      </c>
      <c r="AE1352" s="41">
        <f>($AA1352+SI_Gross*$AB1352)*IF($Q1352=1,SI_O,SI_E)</f>
        <v/>
      </c>
      <c r="AF1352" s="41">
        <f>IF($Q1352=1,0,$AA1352*EOSB)</f>
        <v/>
      </c>
      <c r="AG1352" s="41">
        <f>$AN1352*$W1352</f>
        <v/>
      </c>
      <c r="AH1352" s="41">
        <f>SUM($AA1352:$AG1352)</f>
        <v/>
      </c>
      <c r="AI1352" s="41">
        <f>12*($AM1352+$AN1352)</f>
        <v/>
      </c>
      <c r="AJ1352" s="41">
        <f>$AM1352*((IncMonth-1)+(13-IncMonth)*(1+$X1352))+12*$AN1352</f>
        <v/>
      </c>
      <c r="AK1352" s="41">
        <f>IF($R1352=1,N($L1352)+N($M1352),0)</f>
        <v/>
      </c>
      <c r="AL1352">
        <f>IF($C1352="","",IF(N($L1352)&lt;=0,"Basic salary missing",IF(ISNA(MATCH($C1352,Departments!$A$5:$A$54,0)),"Department not on Departments sheet",IF(AND($I1352&lt;&gt;"",NOT(ISNUMBER($I1352))),"Date of birth is text, not a date",IF(AND($K1352&lt;&gt;"",NOT(ISNUMBER($K1352))),"Contract end is text, not a date","")))))</f>
        <v/>
      </c>
      <c r="AM1352" s="41">
        <f>IF($R1352=0,0,N($L1352)*(1+$Z1352+BonusMonths/12+IF($Q1352=1,0,EOSB))+N($M1352)+(N($L1352)+SI_Gross*N($M1352))*IF($Q1352=1,SI_O,SI_E))</f>
        <v/>
      </c>
      <c r="AN1352" s="41">
        <f>IF($R1352=0,0,(IF($Q1352=1,MedO,MedE+Ticket)+Training)/12)</f>
        <v/>
      </c>
    </row>
    <row r="1353">
      <c r="I1353" s="35" t="n"/>
      <c r="J1353" s="35" t="n"/>
      <c r="K1353" s="35" t="n"/>
      <c r="L1353" s="36" t="n"/>
      <c r="M1353" s="36" t="n"/>
      <c r="P1353" s="37" t="n"/>
      <c r="Q1353" s="38">
        <f>IF($C1353="",0,IF(OR(LOWER(TRIM($G1353))="omani",LOWER(TRIM($G1353))="oman",LOWER(TRIM($G1353))="om",LOWER(TRIM($G1353))="local"),1,0))</f>
        <v/>
      </c>
      <c r="R1353" s="38">
        <f>IF($C1353="",0,IF(OR(ISNUMBER(SEARCH("resign",$N1353)),ISNUMBER(SEARCH("terminat",$N1353)),ISNUMBER(SEARCH("inactive",$N1353)),ISNUMBER(SEARCH("vacan",$N1353)),ISNUMBER(SEARCH("deceased",$N1353)),ISNUMBER(SEARCH("separated",$N1353))),0,1))</f>
        <v/>
      </c>
      <c r="S1353">
        <f>IF(OR($R1353=0,NOT(ISNUMBER($I1353))),"",IFERROR(DATEDIF($I1353,DATE(FY,1,1),"y"),""))</f>
        <v/>
      </c>
      <c r="T1353">
        <f>IF(OR($R1353=0,NOT(ISNUMBER($J1353))),"",IFERROR(DATEDIF($J1353,DATE(FY,1,1),"y"),0))</f>
        <v/>
      </c>
      <c r="U1353" s="38">
        <f>IF(OR($R1353=0,NOT(ISNUMBER($I1353))),0,IF(YEAR($I1353)+IF($Q1353=1,RetAgeO,RetAgeE)=FY,MONTH($I1353),IF(YEAR($I1353)+IF($Q1353=1,RetAgeO,RetAgeE)&lt;FY,1,0)))</f>
        <v/>
      </c>
      <c r="V1353" s="38">
        <f>IF(OR($R1353=0,NOT(ISNUMBER($K1353))),0,IF(YEAR($K1353)=FY,MONTH($K1353),IF(YEAR($K1353)&lt;FY,1,0)))</f>
        <v/>
      </c>
      <c r="W1353" s="38">
        <f>IF($R1353=0,0,MIN(12,IF(AND(ISNUMBER($O1353),$O1353&gt;=1,$O1353&lt;=12),INT($O1353),12),IF(AND(RetireExit="Yes",$U1353&gt;0),$U1353,12),IF(AND(ContractExit="Yes",$V1353&gt;0),$V1353,12)))</f>
        <v/>
      </c>
      <c r="X1353" s="37">
        <f>IF(ISNUMBER($P1353),$P1353,IncPct)</f>
        <v/>
      </c>
      <c r="Y1353" s="39">
        <f>IF($W1353=0,0,MAX(0,MIN($W1353,IncMonth-1))+MAX(0,$W1353-IncMonth+1)*(1+$X1353))</f>
        <v/>
      </c>
      <c r="Z1353" s="40">
        <f>IF($C1353="",0,IFERROR(INDEX(Departments!$B$5:$B$54,MATCH($C1353,Departments!$A$5:$A$54,0)),0))</f>
        <v/>
      </c>
      <c r="AA1353" s="41">
        <f>N($L1353)*$Y1353</f>
        <v/>
      </c>
      <c r="AB1353" s="41">
        <f>N($M1353)*$Y1353</f>
        <v/>
      </c>
      <c r="AC1353" s="41">
        <f>$AA1353*$Z1353</f>
        <v/>
      </c>
      <c r="AD1353" s="41">
        <f>$AA1353*BonusMonths/12</f>
        <v/>
      </c>
      <c r="AE1353" s="41">
        <f>($AA1353+SI_Gross*$AB1353)*IF($Q1353=1,SI_O,SI_E)</f>
        <v/>
      </c>
      <c r="AF1353" s="41">
        <f>IF($Q1353=1,0,$AA1353*EOSB)</f>
        <v/>
      </c>
      <c r="AG1353" s="41">
        <f>$AN1353*$W1353</f>
        <v/>
      </c>
      <c r="AH1353" s="41">
        <f>SUM($AA1353:$AG1353)</f>
        <v/>
      </c>
      <c r="AI1353" s="41">
        <f>12*($AM1353+$AN1353)</f>
        <v/>
      </c>
      <c r="AJ1353" s="41">
        <f>$AM1353*((IncMonth-1)+(13-IncMonth)*(1+$X1353))+12*$AN1353</f>
        <v/>
      </c>
      <c r="AK1353" s="41">
        <f>IF($R1353=1,N($L1353)+N($M1353),0)</f>
        <v/>
      </c>
      <c r="AL1353">
        <f>IF($C1353="","",IF(N($L1353)&lt;=0,"Basic salary missing",IF(ISNA(MATCH($C1353,Departments!$A$5:$A$54,0)),"Department not on Departments sheet",IF(AND($I1353&lt;&gt;"",NOT(ISNUMBER($I1353))),"Date of birth is text, not a date",IF(AND($K1353&lt;&gt;"",NOT(ISNUMBER($K1353))),"Contract end is text, not a date","")))))</f>
        <v/>
      </c>
      <c r="AM1353" s="41">
        <f>IF($R1353=0,0,N($L1353)*(1+$Z1353+BonusMonths/12+IF($Q1353=1,0,EOSB))+N($M1353)+(N($L1353)+SI_Gross*N($M1353))*IF($Q1353=1,SI_O,SI_E))</f>
        <v/>
      </c>
      <c r="AN1353" s="41">
        <f>IF($R1353=0,0,(IF($Q1353=1,MedO,MedE+Ticket)+Training)/12)</f>
        <v/>
      </c>
    </row>
    <row r="1354">
      <c r="I1354" s="35" t="n"/>
      <c r="J1354" s="35" t="n"/>
      <c r="K1354" s="35" t="n"/>
      <c r="L1354" s="36" t="n"/>
      <c r="M1354" s="36" t="n"/>
      <c r="P1354" s="37" t="n"/>
      <c r="Q1354" s="38">
        <f>IF($C1354="",0,IF(OR(LOWER(TRIM($G1354))="omani",LOWER(TRIM($G1354))="oman",LOWER(TRIM($G1354))="om",LOWER(TRIM($G1354))="local"),1,0))</f>
        <v/>
      </c>
      <c r="R1354" s="38">
        <f>IF($C1354="",0,IF(OR(ISNUMBER(SEARCH("resign",$N1354)),ISNUMBER(SEARCH("terminat",$N1354)),ISNUMBER(SEARCH("inactive",$N1354)),ISNUMBER(SEARCH("vacan",$N1354)),ISNUMBER(SEARCH("deceased",$N1354)),ISNUMBER(SEARCH("separated",$N1354))),0,1))</f>
        <v/>
      </c>
      <c r="S1354">
        <f>IF(OR($R1354=0,NOT(ISNUMBER($I1354))),"",IFERROR(DATEDIF($I1354,DATE(FY,1,1),"y"),""))</f>
        <v/>
      </c>
      <c r="T1354">
        <f>IF(OR($R1354=0,NOT(ISNUMBER($J1354))),"",IFERROR(DATEDIF($J1354,DATE(FY,1,1),"y"),0))</f>
        <v/>
      </c>
      <c r="U1354" s="38">
        <f>IF(OR($R1354=0,NOT(ISNUMBER($I1354))),0,IF(YEAR($I1354)+IF($Q1354=1,RetAgeO,RetAgeE)=FY,MONTH($I1354),IF(YEAR($I1354)+IF($Q1354=1,RetAgeO,RetAgeE)&lt;FY,1,0)))</f>
        <v/>
      </c>
      <c r="V1354" s="38">
        <f>IF(OR($R1354=0,NOT(ISNUMBER($K1354))),0,IF(YEAR($K1354)=FY,MONTH($K1354),IF(YEAR($K1354)&lt;FY,1,0)))</f>
        <v/>
      </c>
      <c r="W1354" s="38">
        <f>IF($R1354=0,0,MIN(12,IF(AND(ISNUMBER($O1354),$O1354&gt;=1,$O1354&lt;=12),INT($O1354),12),IF(AND(RetireExit="Yes",$U1354&gt;0),$U1354,12),IF(AND(ContractExit="Yes",$V1354&gt;0),$V1354,12)))</f>
        <v/>
      </c>
      <c r="X1354" s="37">
        <f>IF(ISNUMBER($P1354),$P1354,IncPct)</f>
        <v/>
      </c>
      <c r="Y1354" s="39">
        <f>IF($W1354=0,0,MAX(0,MIN($W1354,IncMonth-1))+MAX(0,$W1354-IncMonth+1)*(1+$X1354))</f>
        <v/>
      </c>
      <c r="Z1354" s="40">
        <f>IF($C1354="",0,IFERROR(INDEX(Departments!$B$5:$B$54,MATCH($C1354,Departments!$A$5:$A$54,0)),0))</f>
        <v/>
      </c>
      <c r="AA1354" s="41">
        <f>N($L1354)*$Y1354</f>
        <v/>
      </c>
      <c r="AB1354" s="41">
        <f>N($M1354)*$Y1354</f>
        <v/>
      </c>
      <c r="AC1354" s="41">
        <f>$AA1354*$Z1354</f>
        <v/>
      </c>
      <c r="AD1354" s="41">
        <f>$AA1354*BonusMonths/12</f>
        <v/>
      </c>
      <c r="AE1354" s="41">
        <f>($AA1354+SI_Gross*$AB1354)*IF($Q1354=1,SI_O,SI_E)</f>
        <v/>
      </c>
      <c r="AF1354" s="41">
        <f>IF($Q1354=1,0,$AA1354*EOSB)</f>
        <v/>
      </c>
      <c r="AG1354" s="41">
        <f>$AN1354*$W1354</f>
        <v/>
      </c>
      <c r="AH1354" s="41">
        <f>SUM($AA1354:$AG1354)</f>
        <v/>
      </c>
      <c r="AI1354" s="41">
        <f>12*($AM1354+$AN1354)</f>
        <v/>
      </c>
      <c r="AJ1354" s="41">
        <f>$AM1354*((IncMonth-1)+(13-IncMonth)*(1+$X1354))+12*$AN1354</f>
        <v/>
      </c>
      <c r="AK1354" s="41">
        <f>IF($R1354=1,N($L1354)+N($M1354),0)</f>
        <v/>
      </c>
      <c r="AL1354">
        <f>IF($C1354="","",IF(N($L1354)&lt;=0,"Basic salary missing",IF(ISNA(MATCH($C1354,Departments!$A$5:$A$54,0)),"Department not on Departments sheet",IF(AND($I1354&lt;&gt;"",NOT(ISNUMBER($I1354))),"Date of birth is text, not a date",IF(AND($K1354&lt;&gt;"",NOT(ISNUMBER($K1354))),"Contract end is text, not a date","")))))</f>
        <v/>
      </c>
      <c r="AM1354" s="41">
        <f>IF($R1354=0,0,N($L1354)*(1+$Z1354+BonusMonths/12+IF($Q1354=1,0,EOSB))+N($M1354)+(N($L1354)+SI_Gross*N($M1354))*IF($Q1354=1,SI_O,SI_E))</f>
        <v/>
      </c>
      <c r="AN1354" s="41">
        <f>IF($R1354=0,0,(IF($Q1354=1,MedO,MedE+Ticket)+Training)/12)</f>
        <v/>
      </c>
    </row>
    <row r="1355">
      <c r="I1355" s="35" t="n"/>
      <c r="J1355" s="35" t="n"/>
      <c r="K1355" s="35" t="n"/>
      <c r="L1355" s="36" t="n"/>
      <c r="M1355" s="36" t="n"/>
      <c r="P1355" s="37" t="n"/>
      <c r="Q1355" s="38">
        <f>IF($C1355="",0,IF(OR(LOWER(TRIM($G1355))="omani",LOWER(TRIM($G1355))="oman",LOWER(TRIM($G1355))="om",LOWER(TRIM($G1355))="local"),1,0))</f>
        <v/>
      </c>
      <c r="R1355" s="38">
        <f>IF($C1355="",0,IF(OR(ISNUMBER(SEARCH("resign",$N1355)),ISNUMBER(SEARCH("terminat",$N1355)),ISNUMBER(SEARCH("inactive",$N1355)),ISNUMBER(SEARCH("vacan",$N1355)),ISNUMBER(SEARCH("deceased",$N1355)),ISNUMBER(SEARCH("separated",$N1355))),0,1))</f>
        <v/>
      </c>
      <c r="S1355">
        <f>IF(OR($R1355=0,NOT(ISNUMBER($I1355))),"",IFERROR(DATEDIF($I1355,DATE(FY,1,1),"y"),""))</f>
        <v/>
      </c>
      <c r="T1355">
        <f>IF(OR($R1355=0,NOT(ISNUMBER($J1355))),"",IFERROR(DATEDIF($J1355,DATE(FY,1,1),"y"),0))</f>
        <v/>
      </c>
      <c r="U1355" s="38">
        <f>IF(OR($R1355=0,NOT(ISNUMBER($I1355))),0,IF(YEAR($I1355)+IF($Q1355=1,RetAgeO,RetAgeE)=FY,MONTH($I1355),IF(YEAR($I1355)+IF($Q1355=1,RetAgeO,RetAgeE)&lt;FY,1,0)))</f>
        <v/>
      </c>
      <c r="V1355" s="38">
        <f>IF(OR($R1355=0,NOT(ISNUMBER($K1355))),0,IF(YEAR($K1355)=FY,MONTH($K1355),IF(YEAR($K1355)&lt;FY,1,0)))</f>
        <v/>
      </c>
      <c r="W1355" s="38">
        <f>IF($R1355=0,0,MIN(12,IF(AND(ISNUMBER($O1355),$O1355&gt;=1,$O1355&lt;=12),INT($O1355),12),IF(AND(RetireExit="Yes",$U1355&gt;0),$U1355,12),IF(AND(ContractExit="Yes",$V1355&gt;0),$V1355,12)))</f>
        <v/>
      </c>
      <c r="X1355" s="37">
        <f>IF(ISNUMBER($P1355),$P1355,IncPct)</f>
        <v/>
      </c>
      <c r="Y1355" s="39">
        <f>IF($W1355=0,0,MAX(0,MIN($W1355,IncMonth-1))+MAX(0,$W1355-IncMonth+1)*(1+$X1355))</f>
        <v/>
      </c>
      <c r="Z1355" s="40">
        <f>IF($C1355="",0,IFERROR(INDEX(Departments!$B$5:$B$54,MATCH($C1355,Departments!$A$5:$A$54,0)),0))</f>
        <v/>
      </c>
      <c r="AA1355" s="41">
        <f>N($L1355)*$Y1355</f>
        <v/>
      </c>
      <c r="AB1355" s="41">
        <f>N($M1355)*$Y1355</f>
        <v/>
      </c>
      <c r="AC1355" s="41">
        <f>$AA1355*$Z1355</f>
        <v/>
      </c>
      <c r="AD1355" s="41">
        <f>$AA1355*BonusMonths/12</f>
        <v/>
      </c>
      <c r="AE1355" s="41">
        <f>($AA1355+SI_Gross*$AB1355)*IF($Q1355=1,SI_O,SI_E)</f>
        <v/>
      </c>
      <c r="AF1355" s="41">
        <f>IF($Q1355=1,0,$AA1355*EOSB)</f>
        <v/>
      </c>
      <c r="AG1355" s="41">
        <f>$AN1355*$W1355</f>
        <v/>
      </c>
      <c r="AH1355" s="41">
        <f>SUM($AA1355:$AG1355)</f>
        <v/>
      </c>
      <c r="AI1355" s="41">
        <f>12*($AM1355+$AN1355)</f>
        <v/>
      </c>
      <c r="AJ1355" s="41">
        <f>$AM1355*((IncMonth-1)+(13-IncMonth)*(1+$X1355))+12*$AN1355</f>
        <v/>
      </c>
      <c r="AK1355" s="41">
        <f>IF($R1355=1,N($L1355)+N($M1355),0)</f>
        <v/>
      </c>
      <c r="AL1355">
        <f>IF($C1355="","",IF(N($L1355)&lt;=0,"Basic salary missing",IF(ISNA(MATCH($C1355,Departments!$A$5:$A$54,0)),"Department not on Departments sheet",IF(AND($I1355&lt;&gt;"",NOT(ISNUMBER($I1355))),"Date of birth is text, not a date",IF(AND($K1355&lt;&gt;"",NOT(ISNUMBER($K1355))),"Contract end is text, not a date","")))))</f>
        <v/>
      </c>
      <c r="AM1355" s="41">
        <f>IF($R1355=0,0,N($L1355)*(1+$Z1355+BonusMonths/12+IF($Q1355=1,0,EOSB))+N($M1355)+(N($L1355)+SI_Gross*N($M1355))*IF($Q1355=1,SI_O,SI_E))</f>
        <v/>
      </c>
      <c r="AN1355" s="41">
        <f>IF($R1355=0,0,(IF($Q1355=1,MedO,MedE+Ticket)+Training)/12)</f>
        <v/>
      </c>
    </row>
    <row r="1356">
      <c r="I1356" s="35" t="n"/>
      <c r="J1356" s="35" t="n"/>
      <c r="K1356" s="35" t="n"/>
      <c r="L1356" s="36" t="n"/>
      <c r="M1356" s="36" t="n"/>
      <c r="P1356" s="37" t="n"/>
      <c r="Q1356" s="38">
        <f>IF($C1356="",0,IF(OR(LOWER(TRIM($G1356))="omani",LOWER(TRIM($G1356))="oman",LOWER(TRIM($G1356))="om",LOWER(TRIM($G1356))="local"),1,0))</f>
        <v/>
      </c>
      <c r="R1356" s="38">
        <f>IF($C1356="",0,IF(OR(ISNUMBER(SEARCH("resign",$N1356)),ISNUMBER(SEARCH("terminat",$N1356)),ISNUMBER(SEARCH("inactive",$N1356)),ISNUMBER(SEARCH("vacan",$N1356)),ISNUMBER(SEARCH("deceased",$N1356)),ISNUMBER(SEARCH("separated",$N1356))),0,1))</f>
        <v/>
      </c>
      <c r="S1356">
        <f>IF(OR($R1356=0,NOT(ISNUMBER($I1356))),"",IFERROR(DATEDIF($I1356,DATE(FY,1,1),"y"),""))</f>
        <v/>
      </c>
      <c r="T1356">
        <f>IF(OR($R1356=0,NOT(ISNUMBER($J1356))),"",IFERROR(DATEDIF($J1356,DATE(FY,1,1),"y"),0))</f>
        <v/>
      </c>
      <c r="U1356" s="38">
        <f>IF(OR($R1356=0,NOT(ISNUMBER($I1356))),0,IF(YEAR($I1356)+IF($Q1356=1,RetAgeO,RetAgeE)=FY,MONTH($I1356),IF(YEAR($I1356)+IF($Q1356=1,RetAgeO,RetAgeE)&lt;FY,1,0)))</f>
        <v/>
      </c>
      <c r="V1356" s="38">
        <f>IF(OR($R1356=0,NOT(ISNUMBER($K1356))),0,IF(YEAR($K1356)=FY,MONTH($K1356),IF(YEAR($K1356)&lt;FY,1,0)))</f>
        <v/>
      </c>
      <c r="W1356" s="38">
        <f>IF($R1356=0,0,MIN(12,IF(AND(ISNUMBER($O1356),$O1356&gt;=1,$O1356&lt;=12),INT($O1356),12),IF(AND(RetireExit="Yes",$U1356&gt;0),$U1356,12),IF(AND(ContractExit="Yes",$V1356&gt;0),$V1356,12)))</f>
        <v/>
      </c>
      <c r="X1356" s="37">
        <f>IF(ISNUMBER($P1356),$P1356,IncPct)</f>
        <v/>
      </c>
      <c r="Y1356" s="39">
        <f>IF($W1356=0,0,MAX(0,MIN($W1356,IncMonth-1))+MAX(0,$W1356-IncMonth+1)*(1+$X1356))</f>
        <v/>
      </c>
      <c r="Z1356" s="40">
        <f>IF($C1356="",0,IFERROR(INDEX(Departments!$B$5:$B$54,MATCH($C1356,Departments!$A$5:$A$54,0)),0))</f>
        <v/>
      </c>
      <c r="AA1356" s="41">
        <f>N($L1356)*$Y1356</f>
        <v/>
      </c>
      <c r="AB1356" s="41">
        <f>N($M1356)*$Y1356</f>
        <v/>
      </c>
      <c r="AC1356" s="41">
        <f>$AA1356*$Z1356</f>
        <v/>
      </c>
      <c r="AD1356" s="41">
        <f>$AA1356*BonusMonths/12</f>
        <v/>
      </c>
      <c r="AE1356" s="41">
        <f>($AA1356+SI_Gross*$AB1356)*IF($Q1356=1,SI_O,SI_E)</f>
        <v/>
      </c>
      <c r="AF1356" s="41">
        <f>IF($Q1356=1,0,$AA1356*EOSB)</f>
        <v/>
      </c>
      <c r="AG1356" s="41">
        <f>$AN1356*$W1356</f>
        <v/>
      </c>
      <c r="AH1356" s="41">
        <f>SUM($AA1356:$AG1356)</f>
        <v/>
      </c>
      <c r="AI1356" s="41">
        <f>12*($AM1356+$AN1356)</f>
        <v/>
      </c>
      <c r="AJ1356" s="41">
        <f>$AM1356*((IncMonth-1)+(13-IncMonth)*(1+$X1356))+12*$AN1356</f>
        <v/>
      </c>
      <c r="AK1356" s="41">
        <f>IF($R1356=1,N($L1356)+N($M1356),0)</f>
        <v/>
      </c>
      <c r="AL1356">
        <f>IF($C1356="","",IF(N($L1356)&lt;=0,"Basic salary missing",IF(ISNA(MATCH($C1356,Departments!$A$5:$A$54,0)),"Department not on Departments sheet",IF(AND($I1356&lt;&gt;"",NOT(ISNUMBER($I1356))),"Date of birth is text, not a date",IF(AND($K1356&lt;&gt;"",NOT(ISNUMBER($K1356))),"Contract end is text, not a date","")))))</f>
        <v/>
      </c>
      <c r="AM1356" s="41">
        <f>IF($R1356=0,0,N($L1356)*(1+$Z1356+BonusMonths/12+IF($Q1356=1,0,EOSB))+N($M1356)+(N($L1356)+SI_Gross*N($M1356))*IF($Q1356=1,SI_O,SI_E))</f>
        <v/>
      </c>
      <c r="AN1356" s="41">
        <f>IF($R1356=0,0,(IF($Q1356=1,MedO,MedE+Ticket)+Training)/12)</f>
        <v/>
      </c>
    </row>
    <row r="1357">
      <c r="I1357" s="35" t="n"/>
      <c r="J1357" s="35" t="n"/>
      <c r="K1357" s="35" t="n"/>
      <c r="L1357" s="36" t="n"/>
      <c r="M1357" s="36" t="n"/>
      <c r="P1357" s="37" t="n"/>
      <c r="Q1357" s="38">
        <f>IF($C1357="",0,IF(OR(LOWER(TRIM($G1357))="omani",LOWER(TRIM($G1357))="oman",LOWER(TRIM($G1357))="om",LOWER(TRIM($G1357))="local"),1,0))</f>
        <v/>
      </c>
      <c r="R1357" s="38">
        <f>IF($C1357="",0,IF(OR(ISNUMBER(SEARCH("resign",$N1357)),ISNUMBER(SEARCH("terminat",$N1357)),ISNUMBER(SEARCH("inactive",$N1357)),ISNUMBER(SEARCH("vacan",$N1357)),ISNUMBER(SEARCH("deceased",$N1357)),ISNUMBER(SEARCH("separated",$N1357))),0,1))</f>
        <v/>
      </c>
      <c r="S1357">
        <f>IF(OR($R1357=0,NOT(ISNUMBER($I1357))),"",IFERROR(DATEDIF($I1357,DATE(FY,1,1),"y"),""))</f>
        <v/>
      </c>
      <c r="T1357">
        <f>IF(OR($R1357=0,NOT(ISNUMBER($J1357))),"",IFERROR(DATEDIF($J1357,DATE(FY,1,1),"y"),0))</f>
        <v/>
      </c>
      <c r="U1357" s="38">
        <f>IF(OR($R1357=0,NOT(ISNUMBER($I1357))),0,IF(YEAR($I1357)+IF($Q1357=1,RetAgeO,RetAgeE)=FY,MONTH($I1357),IF(YEAR($I1357)+IF($Q1357=1,RetAgeO,RetAgeE)&lt;FY,1,0)))</f>
        <v/>
      </c>
      <c r="V1357" s="38">
        <f>IF(OR($R1357=0,NOT(ISNUMBER($K1357))),0,IF(YEAR($K1357)=FY,MONTH($K1357),IF(YEAR($K1357)&lt;FY,1,0)))</f>
        <v/>
      </c>
      <c r="W1357" s="38">
        <f>IF($R1357=0,0,MIN(12,IF(AND(ISNUMBER($O1357),$O1357&gt;=1,$O1357&lt;=12),INT($O1357),12),IF(AND(RetireExit="Yes",$U1357&gt;0),$U1357,12),IF(AND(ContractExit="Yes",$V1357&gt;0),$V1357,12)))</f>
        <v/>
      </c>
      <c r="X1357" s="37">
        <f>IF(ISNUMBER($P1357),$P1357,IncPct)</f>
        <v/>
      </c>
      <c r="Y1357" s="39">
        <f>IF($W1357=0,0,MAX(0,MIN($W1357,IncMonth-1))+MAX(0,$W1357-IncMonth+1)*(1+$X1357))</f>
        <v/>
      </c>
      <c r="Z1357" s="40">
        <f>IF($C1357="",0,IFERROR(INDEX(Departments!$B$5:$B$54,MATCH($C1357,Departments!$A$5:$A$54,0)),0))</f>
        <v/>
      </c>
      <c r="AA1357" s="41">
        <f>N($L1357)*$Y1357</f>
        <v/>
      </c>
      <c r="AB1357" s="41">
        <f>N($M1357)*$Y1357</f>
        <v/>
      </c>
      <c r="AC1357" s="41">
        <f>$AA1357*$Z1357</f>
        <v/>
      </c>
      <c r="AD1357" s="41">
        <f>$AA1357*BonusMonths/12</f>
        <v/>
      </c>
      <c r="AE1357" s="41">
        <f>($AA1357+SI_Gross*$AB1357)*IF($Q1357=1,SI_O,SI_E)</f>
        <v/>
      </c>
      <c r="AF1357" s="41">
        <f>IF($Q1357=1,0,$AA1357*EOSB)</f>
        <v/>
      </c>
      <c r="AG1357" s="41">
        <f>$AN1357*$W1357</f>
        <v/>
      </c>
      <c r="AH1357" s="41">
        <f>SUM($AA1357:$AG1357)</f>
        <v/>
      </c>
      <c r="AI1357" s="41">
        <f>12*($AM1357+$AN1357)</f>
        <v/>
      </c>
      <c r="AJ1357" s="41">
        <f>$AM1357*((IncMonth-1)+(13-IncMonth)*(1+$X1357))+12*$AN1357</f>
        <v/>
      </c>
      <c r="AK1357" s="41">
        <f>IF($R1357=1,N($L1357)+N($M1357),0)</f>
        <v/>
      </c>
      <c r="AL1357">
        <f>IF($C1357="","",IF(N($L1357)&lt;=0,"Basic salary missing",IF(ISNA(MATCH($C1357,Departments!$A$5:$A$54,0)),"Department not on Departments sheet",IF(AND($I1357&lt;&gt;"",NOT(ISNUMBER($I1357))),"Date of birth is text, not a date",IF(AND($K1357&lt;&gt;"",NOT(ISNUMBER($K1357))),"Contract end is text, not a date","")))))</f>
        <v/>
      </c>
      <c r="AM1357" s="41">
        <f>IF($R1357=0,0,N($L1357)*(1+$Z1357+BonusMonths/12+IF($Q1357=1,0,EOSB))+N($M1357)+(N($L1357)+SI_Gross*N($M1357))*IF($Q1357=1,SI_O,SI_E))</f>
        <v/>
      </c>
      <c r="AN1357" s="41">
        <f>IF($R1357=0,0,(IF($Q1357=1,MedO,MedE+Ticket)+Training)/12)</f>
        <v/>
      </c>
    </row>
    <row r="1358">
      <c r="I1358" s="35" t="n"/>
      <c r="J1358" s="35" t="n"/>
      <c r="K1358" s="35" t="n"/>
      <c r="L1358" s="36" t="n"/>
      <c r="M1358" s="36" t="n"/>
      <c r="P1358" s="37" t="n"/>
      <c r="Q1358" s="38">
        <f>IF($C1358="",0,IF(OR(LOWER(TRIM($G1358))="omani",LOWER(TRIM($G1358))="oman",LOWER(TRIM($G1358))="om",LOWER(TRIM($G1358))="local"),1,0))</f>
        <v/>
      </c>
      <c r="R1358" s="38">
        <f>IF($C1358="",0,IF(OR(ISNUMBER(SEARCH("resign",$N1358)),ISNUMBER(SEARCH("terminat",$N1358)),ISNUMBER(SEARCH("inactive",$N1358)),ISNUMBER(SEARCH("vacan",$N1358)),ISNUMBER(SEARCH("deceased",$N1358)),ISNUMBER(SEARCH("separated",$N1358))),0,1))</f>
        <v/>
      </c>
      <c r="S1358">
        <f>IF(OR($R1358=0,NOT(ISNUMBER($I1358))),"",IFERROR(DATEDIF($I1358,DATE(FY,1,1),"y"),""))</f>
        <v/>
      </c>
      <c r="T1358">
        <f>IF(OR($R1358=0,NOT(ISNUMBER($J1358))),"",IFERROR(DATEDIF($J1358,DATE(FY,1,1),"y"),0))</f>
        <v/>
      </c>
      <c r="U1358" s="38">
        <f>IF(OR($R1358=0,NOT(ISNUMBER($I1358))),0,IF(YEAR($I1358)+IF($Q1358=1,RetAgeO,RetAgeE)=FY,MONTH($I1358),IF(YEAR($I1358)+IF($Q1358=1,RetAgeO,RetAgeE)&lt;FY,1,0)))</f>
        <v/>
      </c>
      <c r="V1358" s="38">
        <f>IF(OR($R1358=0,NOT(ISNUMBER($K1358))),0,IF(YEAR($K1358)=FY,MONTH($K1358),IF(YEAR($K1358)&lt;FY,1,0)))</f>
        <v/>
      </c>
      <c r="W1358" s="38">
        <f>IF($R1358=0,0,MIN(12,IF(AND(ISNUMBER($O1358),$O1358&gt;=1,$O1358&lt;=12),INT($O1358),12),IF(AND(RetireExit="Yes",$U1358&gt;0),$U1358,12),IF(AND(ContractExit="Yes",$V1358&gt;0),$V1358,12)))</f>
        <v/>
      </c>
      <c r="X1358" s="37">
        <f>IF(ISNUMBER($P1358),$P1358,IncPct)</f>
        <v/>
      </c>
      <c r="Y1358" s="39">
        <f>IF($W1358=0,0,MAX(0,MIN($W1358,IncMonth-1))+MAX(0,$W1358-IncMonth+1)*(1+$X1358))</f>
        <v/>
      </c>
      <c r="Z1358" s="40">
        <f>IF($C1358="",0,IFERROR(INDEX(Departments!$B$5:$B$54,MATCH($C1358,Departments!$A$5:$A$54,0)),0))</f>
        <v/>
      </c>
      <c r="AA1358" s="41">
        <f>N($L1358)*$Y1358</f>
        <v/>
      </c>
      <c r="AB1358" s="41">
        <f>N($M1358)*$Y1358</f>
        <v/>
      </c>
      <c r="AC1358" s="41">
        <f>$AA1358*$Z1358</f>
        <v/>
      </c>
      <c r="AD1358" s="41">
        <f>$AA1358*BonusMonths/12</f>
        <v/>
      </c>
      <c r="AE1358" s="41">
        <f>($AA1358+SI_Gross*$AB1358)*IF($Q1358=1,SI_O,SI_E)</f>
        <v/>
      </c>
      <c r="AF1358" s="41">
        <f>IF($Q1358=1,0,$AA1358*EOSB)</f>
        <v/>
      </c>
      <c r="AG1358" s="41">
        <f>$AN1358*$W1358</f>
        <v/>
      </c>
      <c r="AH1358" s="41">
        <f>SUM($AA1358:$AG1358)</f>
        <v/>
      </c>
      <c r="AI1358" s="41">
        <f>12*($AM1358+$AN1358)</f>
        <v/>
      </c>
      <c r="AJ1358" s="41">
        <f>$AM1358*((IncMonth-1)+(13-IncMonth)*(1+$X1358))+12*$AN1358</f>
        <v/>
      </c>
      <c r="AK1358" s="41">
        <f>IF($R1358=1,N($L1358)+N($M1358),0)</f>
        <v/>
      </c>
      <c r="AL1358">
        <f>IF($C1358="","",IF(N($L1358)&lt;=0,"Basic salary missing",IF(ISNA(MATCH($C1358,Departments!$A$5:$A$54,0)),"Department not on Departments sheet",IF(AND($I1358&lt;&gt;"",NOT(ISNUMBER($I1358))),"Date of birth is text, not a date",IF(AND($K1358&lt;&gt;"",NOT(ISNUMBER($K1358))),"Contract end is text, not a date","")))))</f>
        <v/>
      </c>
      <c r="AM1358" s="41">
        <f>IF($R1358=0,0,N($L1358)*(1+$Z1358+BonusMonths/12+IF($Q1358=1,0,EOSB))+N($M1358)+(N($L1358)+SI_Gross*N($M1358))*IF($Q1358=1,SI_O,SI_E))</f>
        <v/>
      </c>
      <c r="AN1358" s="41">
        <f>IF($R1358=0,0,(IF($Q1358=1,MedO,MedE+Ticket)+Training)/12)</f>
        <v/>
      </c>
    </row>
    <row r="1359">
      <c r="I1359" s="35" t="n"/>
      <c r="J1359" s="35" t="n"/>
      <c r="K1359" s="35" t="n"/>
      <c r="L1359" s="36" t="n"/>
      <c r="M1359" s="36" t="n"/>
      <c r="P1359" s="37" t="n"/>
      <c r="Q1359" s="38">
        <f>IF($C1359="",0,IF(OR(LOWER(TRIM($G1359))="omani",LOWER(TRIM($G1359))="oman",LOWER(TRIM($G1359))="om",LOWER(TRIM($G1359))="local"),1,0))</f>
        <v/>
      </c>
      <c r="R1359" s="38">
        <f>IF($C1359="",0,IF(OR(ISNUMBER(SEARCH("resign",$N1359)),ISNUMBER(SEARCH("terminat",$N1359)),ISNUMBER(SEARCH("inactive",$N1359)),ISNUMBER(SEARCH("vacan",$N1359)),ISNUMBER(SEARCH("deceased",$N1359)),ISNUMBER(SEARCH("separated",$N1359))),0,1))</f>
        <v/>
      </c>
      <c r="S1359">
        <f>IF(OR($R1359=0,NOT(ISNUMBER($I1359))),"",IFERROR(DATEDIF($I1359,DATE(FY,1,1),"y"),""))</f>
        <v/>
      </c>
      <c r="T1359">
        <f>IF(OR($R1359=0,NOT(ISNUMBER($J1359))),"",IFERROR(DATEDIF($J1359,DATE(FY,1,1),"y"),0))</f>
        <v/>
      </c>
      <c r="U1359" s="38">
        <f>IF(OR($R1359=0,NOT(ISNUMBER($I1359))),0,IF(YEAR($I1359)+IF($Q1359=1,RetAgeO,RetAgeE)=FY,MONTH($I1359),IF(YEAR($I1359)+IF($Q1359=1,RetAgeO,RetAgeE)&lt;FY,1,0)))</f>
        <v/>
      </c>
      <c r="V1359" s="38">
        <f>IF(OR($R1359=0,NOT(ISNUMBER($K1359))),0,IF(YEAR($K1359)=FY,MONTH($K1359),IF(YEAR($K1359)&lt;FY,1,0)))</f>
        <v/>
      </c>
      <c r="W1359" s="38">
        <f>IF($R1359=0,0,MIN(12,IF(AND(ISNUMBER($O1359),$O1359&gt;=1,$O1359&lt;=12),INT($O1359),12),IF(AND(RetireExit="Yes",$U1359&gt;0),$U1359,12),IF(AND(ContractExit="Yes",$V1359&gt;0),$V1359,12)))</f>
        <v/>
      </c>
      <c r="X1359" s="37">
        <f>IF(ISNUMBER($P1359),$P1359,IncPct)</f>
        <v/>
      </c>
      <c r="Y1359" s="39">
        <f>IF($W1359=0,0,MAX(0,MIN($W1359,IncMonth-1))+MAX(0,$W1359-IncMonth+1)*(1+$X1359))</f>
        <v/>
      </c>
      <c r="Z1359" s="40">
        <f>IF($C1359="",0,IFERROR(INDEX(Departments!$B$5:$B$54,MATCH($C1359,Departments!$A$5:$A$54,0)),0))</f>
        <v/>
      </c>
      <c r="AA1359" s="41">
        <f>N($L1359)*$Y1359</f>
        <v/>
      </c>
      <c r="AB1359" s="41">
        <f>N($M1359)*$Y1359</f>
        <v/>
      </c>
      <c r="AC1359" s="41">
        <f>$AA1359*$Z1359</f>
        <v/>
      </c>
      <c r="AD1359" s="41">
        <f>$AA1359*BonusMonths/12</f>
        <v/>
      </c>
      <c r="AE1359" s="41">
        <f>($AA1359+SI_Gross*$AB1359)*IF($Q1359=1,SI_O,SI_E)</f>
        <v/>
      </c>
      <c r="AF1359" s="41">
        <f>IF($Q1359=1,0,$AA1359*EOSB)</f>
        <v/>
      </c>
      <c r="AG1359" s="41">
        <f>$AN1359*$W1359</f>
        <v/>
      </c>
      <c r="AH1359" s="41">
        <f>SUM($AA1359:$AG1359)</f>
        <v/>
      </c>
      <c r="AI1359" s="41">
        <f>12*($AM1359+$AN1359)</f>
        <v/>
      </c>
      <c r="AJ1359" s="41">
        <f>$AM1359*((IncMonth-1)+(13-IncMonth)*(1+$X1359))+12*$AN1359</f>
        <v/>
      </c>
      <c r="AK1359" s="41">
        <f>IF($R1359=1,N($L1359)+N($M1359),0)</f>
        <v/>
      </c>
      <c r="AL1359">
        <f>IF($C1359="","",IF(N($L1359)&lt;=0,"Basic salary missing",IF(ISNA(MATCH($C1359,Departments!$A$5:$A$54,0)),"Department not on Departments sheet",IF(AND($I1359&lt;&gt;"",NOT(ISNUMBER($I1359))),"Date of birth is text, not a date",IF(AND($K1359&lt;&gt;"",NOT(ISNUMBER($K1359))),"Contract end is text, not a date","")))))</f>
        <v/>
      </c>
      <c r="AM1359" s="41">
        <f>IF($R1359=0,0,N($L1359)*(1+$Z1359+BonusMonths/12+IF($Q1359=1,0,EOSB))+N($M1359)+(N($L1359)+SI_Gross*N($M1359))*IF($Q1359=1,SI_O,SI_E))</f>
        <v/>
      </c>
      <c r="AN1359" s="41">
        <f>IF($R1359=0,0,(IF($Q1359=1,MedO,MedE+Ticket)+Training)/12)</f>
        <v/>
      </c>
    </row>
    <row r="1360">
      <c r="I1360" s="35" t="n"/>
      <c r="J1360" s="35" t="n"/>
      <c r="K1360" s="35" t="n"/>
      <c r="L1360" s="36" t="n"/>
      <c r="M1360" s="36" t="n"/>
      <c r="P1360" s="37" t="n"/>
      <c r="Q1360" s="38">
        <f>IF($C1360="",0,IF(OR(LOWER(TRIM($G1360))="omani",LOWER(TRIM($G1360))="oman",LOWER(TRIM($G1360))="om",LOWER(TRIM($G1360))="local"),1,0))</f>
        <v/>
      </c>
      <c r="R1360" s="38">
        <f>IF($C1360="",0,IF(OR(ISNUMBER(SEARCH("resign",$N1360)),ISNUMBER(SEARCH("terminat",$N1360)),ISNUMBER(SEARCH("inactive",$N1360)),ISNUMBER(SEARCH("vacan",$N1360)),ISNUMBER(SEARCH("deceased",$N1360)),ISNUMBER(SEARCH("separated",$N1360))),0,1))</f>
        <v/>
      </c>
      <c r="S1360">
        <f>IF(OR($R1360=0,NOT(ISNUMBER($I1360))),"",IFERROR(DATEDIF($I1360,DATE(FY,1,1),"y"),""))</f>
        <v/>
      </c>
      <c r="T1360">
        <f>IF(OR($R1360=0,NOT(ISNUMBER($J1360))),"",IFERROR(DATEDIF($J1360,DATE(FY,1,1),"y"),0))</f>
        <v/>
      </c>
      <c r="U1360" s="38">
        <f>IF(OR($R1360=0,NOT(ISNUMBER($I1360))),0,IF(YEAR($I1360)+IF($Q1360=1,RetAgeO,RetAgeE)=FY,MONTH($I1360),IF(YEAR($I1360)+IF($Q1360=1,RetAgeO,RetAgeE)&lt;FY,1,0)))</f>
        <v/>
      </c>
      <c r="V1360" s="38">
        <f>IF(OR($R1360=0,NOT(ISNUMBER($K1360))),0,IF(YEAR($K1360)=FY,MONTH($K1360),IF(YEAR($K1360)&lt;FY,1,0)))</f>
        <v/>
      </c>
      <c r="W1360" s="38">
        <f>IF($R1360=0,0,MIN(12,IF(AND(ISNUMBER($O1360),$O1360&gt;=1,$O1360&lt;=12),INT($O1360),12),IF(AND(RetireExit="Yes",$U1360&gt;0),$U1360,12),IF(AND(ContractExit="Yes",$V1360&gt;0),$V1360,12)))</f>
        <v/>
      </c>
      <c r="X1360" s="37">
        <f>IF(ISNUMBER($P1360),$P1360,IncPct)</f>
        <v/>
      </c>
      <c r="Y1360" s="39">
        <f>IF($W1360=0,0,MAX(0,MIN($W1360,IncMonth-1))+MAX(0,$W1360-IncMonth+1)*(1+$X1360))</f>
        <v/>
      </c>
      <c r="Z1360" s="40">
        <f>IF($C1360="",0,IFERROR(INDEX(Departments!$B$5:$B$54,MATCH($C1360,Departments!$A$5:$A$54,0)),0))</f>
        <v/>
      </c>
      <c r="AA1360" s="41">
        <f>N($L1360)*$Y1360</f>
        <v/>
      </c>
      <c r="AB1360" s="41">
        <f>N($M1360)*$Y1360</f>
        <v/>
      </c>
      <c r="AC1360" s="41">
        <f>$AA1360*$Z1360</f>
        <v/>
      </c>
      <c r="AD1360" s="41">
        <f>$AA1360*BonusMonths/12</f>
        <v/>
      </c>
      <c r="AE1360" s="41">
        <f>($AA1360+SI_Gross*$AB1360)*IF($Q1360=1,SI_O,SI_E)</f>
        <v/>
      </c>
      <c r="AF1360" s="41">
        <f>IF($Q1360=1,0,$AA1360*EOSB)</f>
        <v/>
      </c>
      <c r="AG1360" s="41">
        <f>$AN1360*$W1360</f>
        <v/>
      </c>
      <c r="AH1360" s="41">
        <f>SUM($AA1360:$AG1360)</f>
        <v/>
      </c>
      <c r="AI1360" s="41">
        <f>12*($AM1360+$AN1360)</f>
        <v/>
      </c>
      <c r="AJ1360" s="41">
        <f>$AM1360*((IncMonth-1)+(13-IncMonth)*(1+$X1360))+12*$AN1360</f>
        <v/>
      </c>
      <c r="AK1360" s="41">
        <f>IF($R1360=1,N($L1360)+N($M1360),0)</f>
        <v/>
      </c>
      <c r="AL1360">
        <f>IF($C1360="","",IF(N($L1360)&lt;=0,"Basic salary missing",IF(ISNA(MATCH($C1360,Departments!$A$5:$A$54,0)),"Department not on Departments sheet",IF(AND($I1360&lt;&gt;"",NOT(ISNUMBER($I1360))),"Date of birth is text, not a date",IF(AND($K1360&lt;&gt;"",NOT(ISNUMBER($K1360))),"Contract end is text, not a date","")))))</f>
        <v/>
      </c>
      <c r="AM1360" s="41">
        <f>IF($R1360=0,0,N($L1360)*(1+$Z1360+BonusMonths/12+IF($Q1360=1,0,EOSB))+N($M1360)+(N($L1360)+SI_Gross*N($M1360))*IF($Q1360=1,SI_O,SI_E))</f>
        <v/>
      </c>
      <c r="AN1360" s="41">
        <f>IF($R1360=0,0,(IF($Q1360=1,MedO,MedE+Ticket)+Training)/12)</f>
        <v/>
      </c>
    </row>
    <row r="1361">
      <c r="I1361" s="35" t="n"/>
      <c r="J1361" s="35" t="n"/>
      <c r="K1361" s="35" t="n"/>
      <c r="L1361" s="36" t="n"/>
      <c r="M1361" s="36" t="n"/>
      <c r="P1361" s="37" t="n"/>
      <c r="Q1361" s="38">
        <f>IF($C1361="",0,IF(OR(LOWER(TRIM($G1361))="omani",LOWER(TRIM($G1361))="oman",LOWER(TRIM($G1361))="om",LOWER(TRIM($G1361))="local"),1,0))</f>
        <v/>
      </c>
      <c r="R1361" s="38">
        <f>IF($C1361="",0,IF(OR(ISNUMBER(SEARCH("resign",$N1361)),ISNUMBER(SEARCH("terminat",$N1361)),ISNUMBER(SEARCH("inactive",$N1361)),ISNUMBER(SEARCH("vacan",$N1361)),ISNUMBER(SEARCH("deceased",$N1361)),ISNUMBER(SEARCH("separated",$N1361))),0,1))</f>
        <v/>
      </c>
      <c r="S1361">
        <f>IF(OR($R1361=0,NOT(ISNUMBER($I1361))),"",IFERROR(DATEDIF($I1361,DATE(FY,1,1),"y"),""))</f>
        <v/>
      </c>
      <c r="T1361">
        <f>IF(OR($R1361=0,NOT(ISNUMBER($J1361))),"",IFERROR(DATEDIF($J1361,DATE(FY,1,1),"y"),0))</f>
        <v/>
      </c>
      <c r="U1361" s="38">
        <f>IF(OR($R1361=0,NOT(ISNUMBER($I1361))),0,IF(YEAR($I1361)+IF($Q1361=1,RetAgeO,RetAgeE)=FY,MONTH($I1361),IF(YEAR($I1361)+IF($Q1361=1,RetAgeO,RetAgeE)&lt;FY,1,0)))</f>
        <v/>
      </c>
      <c r="V1361" s="38">
        <f>IF(OR($R1361=0,NOT(ISNUMBER($K1361))),0,IF(YEAR($K1361)=FY,MONTH($K1361),IF(YEAR($K1361)&lt;FY,1,0)))</f>
        <v/>
      </c>
      <c r="W1361" s="38">
        <f>IF($R1361=0,0,MIN(12,IF(AND(ISNUMBER($O1361),$O1361&gt;=1,$O1361&lt;=12),INT($O1361),12),IF(AND(RetireExit="Yes",$U1361&gt;0),$U1361,12),IF(AND(ContractExit="Yes",$V1361&gt;0),$V1361,12)))</f>
        <v/>
      </c>
      <c r="X1361" s="37">
        <f>IF(ISNUMBER($P1361),$P1361,IncPct)</f>
        <v/>
      </c>
      <c r="Y1361" s="39">
        <f>IF($W1361=0,0,MAX(0,MIN($W1361,IncMonth-1))+MAX(0,$W1361-IncMonth+1)*(1+$X1361))</f>
        <v/>
      </c>
      <c r="Z1361" s="40">
        <f>IF($C1361="",0,IFERROR(INDEX(Departments!$B$5:$B$54,MATCH($C1361,Departments!$A$5:$A$54,0)),0))</f>
        <v/>
      </c>
      <c r="AA1361" s="41">
        <f>N($L1361)*$Y1361</f>
        <v/>
      </c>
      <c r="AB1361" s="41">
        <f>N($M1361)*$Y1361</f>
        <v/>
      </c>
      <c r="AC1361" s="41">
        <f>$AA1361*$Z1361</f>
        <v/>
      </c>
      <c r="AD1361" s="41">
        <f>$AA1361*BonusMonths/12</f>
        <v/>
      </c>
      <c r="AE1361" s="41">
        <f>($AA1361+SI_Gross*$AB1361)*IF($Q1361=1,SI_O,SI_E)</f>
        <v/>
      </c>
      <c r="AF1361" s="41">
        <f>IF($Q1361=1,0,$AA1361*EOSB)</f>
        <v/>
      </c>
      <c r="AG1361" s="41">
        <f>$AN1361*$W1361</f>
        <v/>
      </c>
      <c r="AH1361" s="41">
        <f>SUM($AA1361:$AG1361)</f>
        <v/>
      </c>
      <c r="AI1361" s="41">
        <f>12*($AM1361+$AN1361)</f>
        <v/>
      </c>
      <c r="AJ1361" s="41">
        <f>$AM1361*((IncMonth-1)+(13-IncMonth)*(1+$X1361))+12*$AN1361</f>
        <v/>
      </c>
      <c r="AK1361" s="41">
        <f>IF($R1361=1,N($L1361)+N($M1361),0)</f>
        <v/>
      </c>
      <c r="AL1361">
        <f>IF($C1361="","",IF(N($L1361)&lt;=0,"Basic salary missing",IF(ISNA(MATCH($C1361,Departments!$A$5:$A$54,0)),"Department not on Departments sheet",IF(AND($I1361&lt;&gt;"",NOT(ISNUMBER($I1361))),"Date of birth is text, not a date",IF(AND($K1361&lt;&gt;"",NOT(ISNUMBER($K1361))),"Contract end is text, not a date","")))))</f>
        <v/>
      </c>
      <c r="AM1361" s="41">
        <f>IF($R1361=0,0,N($L1361)*(1+$Z1361+BonusMonths/12+IF($Q1361=1,0,EOSB))+N($M1361)+(N($L1361)+SI_Gross*N($M1361))*IF($Q1361=1,SI_O,SI_E))</f>
        <v/>
      </c>
      <c r="AN1361" s="41">
        <f>IF($R1361=0,0,(IF($Q1361=1,MedO,MedE+Ticket)+Training)/12)</f>
        <v/>
      </c>
    </row>
    <row r="1362">
      <c r="I1362" s="35" t="n"/>
      <c r="J1362" s="35" t="n"/>
      <c r="K1362" s="35" t="n"/>
      <c r="L1362" s="36" t="n"/>
      <c r="M1362" s="36" t="n"/>
      <c r="P1362" s="37" t="n"/>
      <c r="Q1362" s="38">
        <f>IF($C1362="",0,IF(OR(LOWER(TRIM($G1362))="omani",LOWER(TRIM($G1362))="oman",LOWER(TRIM($G1362))="om",LOWER(TRIM($G1362))="local"),1,0))</f>
        <v/>
      </c>
      <c r="R1362" s="38">
        <f>IF($C1362="",0,IF(OR(ISNUMBER(SEARCH("resign",$N1362)),ISNUMBER(SEARCH("terminat",$N1362)),ISNUMBER(SEARCH("inactive",$N1362)),ISNUMBER(SEARCH("vacan",$N1362)),ISNUMBER(SEARCH("deceased",$N1362)),ISNUMBER(SEARCH("separated",$N1362))),0,1))</f>
        <v/>
      </c>
      <c r="S1362">
        <f>IF(OR($R1362=0,NOT(ISNUMBER($I1362))),"",IFERROR(DATEDIF($I1362,DATE(FY,1,1),"y"),""))</f>
        <v/>
      </c>
      <c r="T1362">
        <f>IF(OR($R1362=0,NOT(ISNUMBER($J1362))),"",IFERROR(DATEDIF($J1362,DATE(FY,1,1),"y"),0))</f>
        <v/>
      </c>
      <c r="U1362" s="38">
        <f>IF(OR($R1362=0,NOT(ISNUMBER($I1362))),0,IF(YEAR($I1362)+IF($Q1362=1,RetAgeO,RetAgeE)=FY,MONTH($I1362),IF(YEAR($I1362)+IF($Q1362=1,RetAgeO,RetAgeE)&lt;FY,1,0)))</f>
        <v/>
      </c>
      <c r="V1362" s="38">
        <f>IF(OR($R1362=0,NOT(ISNUMBER($K1362))),0,IF(YEAR($K1362)=FY,MONTH($K1362),IF(YEAR($K1362)&lt;FY,1,0)))</f>
        <v/>
      </c>
      <c r="W1362" s="38">
        <f>IF($R1362=0,0,MIN(12,IF(AND(ISNUMBER($O1362),$O1362&gt;=1,$O1362&lt;=12),INT($O1362),12),IF(AND(RetireExit="Yes",$U1362&gt;0),$U1362,12),IF(AND(ContractExit="Yes",$V1362&gt;0),$V1362,12)))</f>
        <v/>
      </c>
      <c r="X1362" s="37">
        <f>IF(ISNUMBER($P1362),$P1362,IncPct)</f>
        <v/>
      </c>
      <c r="Y1362" s="39">
        <f>IF($W1362=0,0,MAX(0,MIN($W1362,IncMonth-1))+MAX(0,$W1362-IncMonth+1)*(1+$X1362))</f>
        <v/>
      </c>
      <c r="Z1362" s="40">
        <f>IF($C1362="",0,IFERROR(INDEX(Departments!$B$5:$B$54,MATCH($C1362,Departments!$A$5:$A$54,0)),0))</f>
        <v/>
      </c>
      <c r="AA1362" s="41">
        <f>N($L1362)*$Y1362</f>
        <v/>
      </c>
      <c r="AB1362" s="41">
        <f>N($M1362)*$Y1362</f>
        <v/>
      </c>
      <c r="AC1362" s="41">
        <f>$AA1362*$Z1362</f>
        <v/>
      </c>
      <c r="AD1362" s="41">
        <f>$AA1362*BonusMonths/12</f>
        <v/>
      </c>
      <c r="AE1362" s="41">
        <f>($AA1362+SI_Gross*$AB1362)*IF($Q1362=1,SI_O,SI_E)</f>
        <v/>
      </c>
      <c r="AF1362" s="41">
        <f>IF($Q1362=1,0,$AA1362*EOSB)</f>
        <v/>
      </c>
      <c r="AG1362" s="41">
        <f>$AN1362*$W1362</f>
        <v/>
      </c>
      <c r="AH1362" s="41">
        <f>SUM($AA1362:$AG1362)</f>
        <v/>
      </c>
      <c r="AI1362" s="41">
        <f>12*($AM1362+$AN1362)</f>
        <v/>
      </c>
      <c r="AJ1362" s="41">
        <f>$AM1362*((IncMonth-1)+(13-IncMonth)*(1+$X1362))+12*$AN1362</f>
        <v/>
      </c>
      <c r="AK1362" s="41">
        <f>IF($R1362=1,N($L1362)+N($M1362),0)</f>
        <v/>
      </c>
      <c r="AL1362">
        <f>IF($C1362="","",IF(N($L1362)&lt;=0,"Basic salary missing",IF(ISNA(MATCH($C1362,Departments!$A$5:$A$54,0)),"Department not on Departments sheet",IF(AND($I1362&lt;&gt;"",NOT(ISNUMBER($I1362))),"Date of birth is text, not a date",IF(AND($K1362&lt;&gt;"",NOT(ISNUMBER($K1362))),"Contract end is text, not a date","")))))</f>
        <v/>
      </c>
      <c r="AM1362" s="41">
        <f>IF($R1362=0,0,N($L1362)*(1+$Z1362+BonusMonths/12+IF($Q1362=1,0,EOSB))+N($M1362)+(N($L1362)+SI_Gross*N($M1362))*IF($Q1362=1,SI_O,SI_E))</f>
        <v/>
      </c>
      <c r="AN1362" s="41">
        <f>IF($R1362=0,0,(IF($Q1362=1,MedO,MedE+Ticket)+Training)/12)</f>
        <v/>
      </c>
    </row>
    <row r="1363">
      <c r="I1363" s="35" t="n"/>
      <c r="J1363" s="35" t="n"/>
      <c r="K1363" s="35" t="n"/>
      <c r="L1363" s="36" t="n"/>
      <c r="M1363" s="36" t="n"/>
      <c r="P1363" s="37" t="n"/>
      <c r="Q1363" s="38">
        <f>IF($C1363="",0,IF(OR(LOWER(TRIM($G1363))="omani",LOWER(TRIM($G1363))="oman",LOWER(TRIM($G1363))="om",LOWER(TRIM($G1363))="local"),1,0))</f>
        <v/>
      </c>
      <c r="R1363" s="38">
        <f>IF($C1363="",0,IF(OR(ISNUMBER(SEARCH("resign",$N1363)),ISNUMBER(SEARCH("terminat",$N1363)),ISNUMBER(SEARCH("inactive",$N1363)),ISNUMBER(SEARCH("vacan",$N1363)),ISNUMBER(SEARCH("deceased",$N1363)),ISNUMBER(SEARCH("separated",$N1363))),0,1))</f>
        <v/>
      </c>
      <c r="S1363">
        <f>IF(OR($R1363=0,NOT(ISNUMBER($I1363))),"",IFERROR(DATEDIF($I1363,DATE(FY,1,1),"y"),""))</f>
        <v/>
      </c>
      <c r="T1363">
        <f>IF(OR($R1363=0,NOT(ISNUMBER($J1363))),"",IFERROR(DATEDIF($J1363,DATE(FY,1,1),"y"),0))</f>
        <v/>
      </c>
      <c r="U1363" s="38">
        <f>IF(OR($R1363=0,NOT(ISNUMBER($I1363))),0,IF(YEAR($I1363)+IF($Q1363=1,RetAgeO,RetAgeE)=FY,MONTH($I1363),IF(YEAR($I1363)+IF($Q1363=1,RetAgeO,RetAgeE)&lt;FY,1,0)))</f>
        <v/>
      </c>
      <c r="V1363" s="38">
        <f>IF(OR($R1363=0,NOT(ISNUMBER($K1363))),0,IF(YEAR($K1363)=FY,MONTH($K1363),IF(YEAR($K1363)&lt;FY,1,0)))</f>
        <v/>
      </c>
      <c r="W1363" s="38">
        <f>IF($R1363=0,0,MIN(12,IF(AND(ISNUMBER($O1363),$O1363&gt;=1,$O1363&lt;=12),INT($O1363),12),IF(AND(RetireExit="Yes",$U1363&gt;0),$U1363,12),IF(AND(ContractExit="Yes",$V1363&gt;0),$V1363,12)))</f>
        <v/>
      </c>
      <c r="X1363" s="37">
        <f>IF(ISNUMBER($P1363),$P1363,IncPct)</f>
        <v/>
      </c>
      <c r="Y1363" s="39">
        <f>IF($W1363=0,0,MAX(0,MIN($W1363,IncMonth-1))+MAX(0,$W1363-IncMonth+1)*(1+$X1363))</f>
        <v/>
      </c>
      <c r="Z1363" s="40">
        <f>IF($C1363="",0,IFERROR(INDEX(Departments!$B$5:$B$54,MATCH($C1363,Departments!$A$5:$A$54,0)),0))</f>
        <v/>
      </c>
      <c r="AA1363" s="41">
        <f>N($L1363)*$Y1363</f>
        <v/>
      </c>
      <c r="AB1363" s="41">
        <f>N($M1363)*$Y1363</f>
        <v/>
      </c>
      <c r="AC1363" s="41">
        <f>$AA1363*$Z1363</f>
        <v/>
      </c>
      <c r="AD1363" s="41">
        <f>$AA1363*BonusMonths/12</f>
        <v/>
      </c>
      <c r="AE1363" s="41">
        <f>($AA1363+SI_Gross*$AB1363)*IF($Q1363=1,SI_O,SI_E)</f>
        <v/>
      </c>
      <c r="AF1363" s="41">
        <f>IF($Q1363=1,0,$AA1363*EOSB)</f>
        <v/>
      </c>
      <c r="AG1363" s="41">
        <f>$AN1363*$W1363</f>
        <v/>
      </c>
      <c r="AH1363" s="41">
        <f>SUM($AA1363:$AG1363)</f>
        <v/>
      </c>
      <c r="AI1363" s="41">
        <f>12*($AM1363+$AN1363)</f>
        <v/>
      </c>
      <c r="AJ1363" s="41">
        <f>$AM1363*((IncMonth-1)+(13-IncMonth)*(1+$X1363))+12*$AN1363</f>
        <v/>
      </c>
      <c r="AK1363" s="41">
        <f>IF($R1363=1,N($L1363)+N($M1363),0)</f>
        <v/>
      </c>
      <c r="AL1363">
        <f>IF($C1363="","",IF(N($L1363)&lt;=0,"Basic salary missing",IF(ISNA(MATCH($C1363,Departments!$A$5:$A$54,0)),"Department not on Departments sheet",IF(AND($I1363&lt;&gt;"",NOT(ISNUMBER($I1363))),"Date of birth is text, not a date",IF(AND($K1363&lt;&gt;"",NOT(ISNUMBER($K1363))),"Contract end is text, not a date","")))))</f>
        <v/>
      </c>
      <c r="AM1363" s="41">
        <f>IF($R1363=0,0,N($L1363)*(1+$Z1363+BonusMonths/12+IF($Q1363=1,0,EOSB))+N($M1363)+(N($L1363)+SI_Gross*N($M1363))*IF($Q1363=1,SI_O,SI_E))</f>
        <v/>
      </c>
      <c r="AN1363" s="41">
        <f>IF($R1363=0,0,(IF($Q1363=1,MedO,MedE+Ticket)+Training)/12)</f>
        <v/>
      </c>
    </row>
    <row r="1364">
      <c r="I1364" s="35" t="n"/>
      <c r="J1364" s="35" t="n"/>
      <c r="K1364" s="35" t="n"/>
      <c r="L1364" s="36" t="n"/>
      <c r="M1364" s="36" t="n"/>
      <c r="P1364" s="37" t="n"/>
      <c r="Q1364" s="38">
        <f>IF($C1364="",0,IF(OR(LOWER(TRIM($G1364))="omani",LOWER(TRIM($G1364))="oman",LOWER(TRIM($G1364))="om",LOWER(TRIM($G1364))="local"),1,0))</f>
        <v/>
      </c>
      <c r="R1364" s="38">
        <f>IF($C1364="",0,IF(OR(ISNUMBER(SEARCH("resign",$N1364)),ISNUMBER(SEARCH("terminat",$N1364)),ISNUMBER(SEARCH("inactive",$N1364)),ISNUMBER(SEARCH("vacan",$N1364)),ISNUMBER(SEARCH("deceased",$N1364)),ISNUMBER(SEARCH("separated",$N1364))),0,1))</f>
        <v/>
      </c>
      <c r="S1364">
        <f>IF(OR($R1364=0,NOT(ISNUMBER($I1364))),"",IFERROR(DATEDIF($I1364,DATE(FY,1,1),"y"),""))</f>
        <v/>
      </c>
      <c r="T1364">
        <f>IF(OR($R1364=0,NOT(ISNUMBER($J1364))),"",IFERROR(DATEDIF($J1364,DATE(FY,1,1),"y"),0))</f>
        <v/>
      </c>
      <c r="U1364" s="38">
        <f>IF(OR($R1364=0,NOT(ISNUMBER($I1364))),0,IF(YEAR($I1364)+IF($Q1364=1,RetAgeO,RetAgeE)=FY,MONTH($I1364),IF(YEAR($I1364)+IF($Q1364=1,RetAgeO,RetAgeE)&lt;FY,1,0)))</f>
        <v/>
      </c>
      <c r="V1364" s="38">
        <f>IF(OR($R1364=0,NOT(ISNUMBER($K1364))),0,IF(YEAR($K1364)=FY,MONTH($K1364),IF(YEAR($K1364)&lt;FY,1,0)))</f>
        <v/>
      </c>
      <c r="W1364" s="38">
        <f>IF($R1364=0,0,MIN(12,IF(AND(ISNUMBER($O1364),$O1364&gt;=1,$O1364&lt;=12),INT($O1364),12),IF(AND(RetireExit="Yes",$U1364&gt;0),$U1364,12),IF(AND(ContractExit="Yes",$V1364&gt;0),$V1364,12)))</f>
        <v/>
      </c>
      <c r="X1364" s="37">
        <f>IF(ISNUMBER($P1364),$P1364,IncPct)</f>
        <v/>
      </c>
      <c r="Y1364" s="39">
        <f>IF($W1364=0,0,MAX(0,MIN($W1364,IncMonth-1))+MAX(0,$W1364-IncMonth+1)*(1+$X1364))</f>
        <v/>
      </c>
      <c r="Z1364" s="40">
        <f>IF($C1364="",0,IFERROR(INDEX(Departments!$B$5:$B$54,MATCH($C1364,Departments!$A$5:$A$54,0)),0))</f>
        <v/>
      </c>
      <c r="AA1364" s="41">
        <f>N($L1364)*$Y1364</f>
        <v/>
      </c>
      <c r="AB1364" s="41">
        <f>N($M1364)*$Y1364</f>
        <v/>
      </c>
      <c r="AC1364" s="41">
        <f>$AA1364*$Z1364</f>
        <v/>
      </c>
      <c r="AD1364" s="41">
        <f>$AA1364*BonusMonths/12</f>
        <v/>
      </c>
      <c r="AE1364" s="41">
        <f>($AA1364+SI_Gross*$AB1364)*IF($Q1364=1,SI_O,SI_E)</f>
        <v/>
      </c>
      <c r="AF1364" s="41">
        <f>IF($Q1364=1,0,$AA1364*EOSB)</f>
        <v/>
      </c>
      <c r="AG1364" s="41">
        <f>$AN1364*$W1364</f>
        <v/>
      </c>
      <c r="AH1364" s="41">
        <f>SUM($AA1364:$AG1364)</f>
        <v/>
      </c>
      <c r="AI1364" s="41">
        <f>12*($AM1364+$AN1364)</f>
        <v/>
      </c>
      <c r="AJ1364" s="41">
        <f>$AM1364*((IncMonth-1)+(13-IncMonth)*(1+$X1364))+12*$AN1364</f>
        <v/>
      </c>
      <c r="AK1364" s="41">
        <f>IF($R1364=1,N($L1364)+N($M1364),0)</f>
        <v/>
      </c>
      <c r="AL1364">
        <f>IF($C1364="","",IF(N($L1364)&lt;=0,"Basic salary missing",IF(ISNA(MATCH($C1364,Departments!$A$5:$A$54,0)),"Department not on Departments sheet",IF(AND($I1364&lt;&gt;"",NOT(ISNUMBER($I1364))),"Date of birth is text, not a date",IF(AND($K1364&lt;&gt;"",NOT(ISNUMBER($K1364))),"Contract end is text, not a date","")))))</f>
        <v/>
      </c>
      <c r="AM1364" s="41">
        <f>IF($R1364=0,0,N($L1364)*(1+$Z1364+BonusMonths/12+IF($Q1364=1,0,EOSB))+N($M1364)+(N($L1364)+SI_Gross*N($M1364))*IF($Q1364=1,SI_O,SI_E))</f>
        <v/>
      </c>
      <c r="AN1364" s="41">
        <f>IF($R1364=0,0,(IF($Q1364=1,MedO,MedE+Ticket)+Training)/12)</f>
        <v/>
      </c>
    </row>
    <row r="1365">
      <c r="I1365" s="35" t="n"/>
      <c r="J1365" s="35" t="n"/>
      <c r="K1365" s="35" t="n"/>
      <c r="L1365" s="36" t="n"/>
      <c r="M1365" s="36" t="n"/>
      <c r="P1365" s="37" t="n"/>
      <c r="Q1365" s="38">
        <f>IF($C1365="",0,IF(OR(LOWER(TRIM($G1365))="omani",LOWER(TRIM($G1365))="oman",LOWER(TRIM($G1365))="om",LOWER(TRIM($G1365))="local"),1,0))</f>
        <v/>
      </c>
      <c r="R1365" s="38">
        <f>IF($C1365="",0,IF(OR(ISNUMBER(SEARCH("resign",$N1365)),ISNUMBER(SEARCH("terminat",$N1365)),ISNUMBER(SEARCH("inactive",$N1365)),ISNUMBER(SEARCH("vacan",$N1365)),ISNUMBER(SEARCH("deceased",$N1365)),ISNUMBER(SEARCH("separated",$N1365))),0,1))</f>
        <v/>
      </c>
      <c r="S1365">
        <f>IF(OR($R1365=0,NOT(ISNUMBER($I1365))),"",IFERROR(DATEDIF($I1365,DATE(FY,1,1),"y"),""))</f>
        <v/>
      </c>
      <c r="T1365">
        <f>IF(OR($R1365=0,NOT(ISNUMBER($J1365))),"",IFERROR(DATEDIF($J1365,DATE(FY,1,1),"y"),0))</f>
        <v/>
      </c>
      <c r="U1365" s="38">
        <f>IF(OR($R1365=0,NOT(ISNUMBER($I1365))),0,IF(YEAR($I1365)+IF($Q1365=1,RetAgeO,RetAgeE)=FY,MONTH($I1365),IF(YEAR($I1365)+IF($Q1365=1,RetAgeO,RetAgeE)&lt;FY,1,0)))</f>
        <v/>
      </c>
      <c r="V1365" s="38">
        <f>IF(OR($R1365=0,NOT(ISNUMBER($K1365))),0,IF(YEAR($K1365)=FY,MONTH($K1365),IF(YEAR($K1365)&lt;FY,1,0)))</f>
        <v/>
      </c>
      <c r="W1365" s="38">
        <f>IF($R1365=0,0,MIN(12,IF(AND(ISNUMBER($O1365),$O1365&gt;=1,$O1365&lt;=12),INT($O1365),12),IF(AND(RetireExit="Yes",$U1365&gt;0),$U1365,12),IF(AND(ContractExit="Yes",$V1365&gt;0),$V1365,12)))</f>
        <v/>
      </c>
      <c r="X1365" s="37">
        <f>IF(ISNUMBER($P1365),$P1365,IncPct)</f>
        <v/>
      </c>
      <c r="Y1365" s="39">
        <f>IF($W1365=0,0,MAX(0,MIN($W1365,IncMonth-1))+MAX(0,$W1365-IncMonth+1)*(1+$X1365))</f>
        <v/>
      </c>
      <c r="Z1365" s="40">
        <f>IF($C1365="",0,IFERROR(INDEX(Departments!$B$5:$B$54,MATCH($C1365,Departments!$A$5:$A$54,0)),0))</f>
        <v/>
      </c>
      <c r="AA1365" s="41">
        <f>N($L1365)*$Y1365</f>
        <v/>
      </c>
      <c r="AB1365" s="41">
        <f>N($M1365)*$Y1365</f>
        <v/>
      </c>
      <c r="AC1365" s="41">
        <f>$AA1365*$Z1365</f>
        <v/>
      </c>
      <c r="AD1365" s="41">
        <f>$AA1365*BonusMonths/12</f>
        <v/>
      </c>
      <c r="AE1365" s="41">
        <f>($AA1365+SI_Gross*$AB1365)*IF($Q1365=1,SI_O,SI_E)</f>
        <v/>
      </c>
      <c r="AF1365" s="41">
        <f>IF($Q1365=1,0,$AA1365*EOSB)</f>
        <v/>
      </c>
      <c r="AG1365" s="41">
        <f>$AN1365*$W1365</f>
        <v/>
      </c>
      <c r="AH1365" s="41">
        <f>SUM($AA1365:$AG1365)</f>
        <v/>
      </c>
      <c r="AI1365" s="41">
        <f>12*($AM1365+$AN1365)</f>
        <v/>
      </c>
      <c r="AJ1365" s="41">
        <f>$AM1365*((IncMonth-1)+(13-IncMonth)*(1+$X1365))+12*$AN1365</f>
        <v/>
      </c>
      <c r="AK1365" s="41">
        <f>IF($R1365=1,N($L1365)+N($M1365),0)</f>
        <v/>
      </c>
      <c r="AL1365">
        <f>IF($C1365="","",IF(N($L1365)&lt;=0,"Basic salary missing",IF(ISNA(MATCH($C1365,Departments!$A$5:$A$54,0)),"Department not on Departments sheet",IF(AND($I1365&lt;&gt;"",NOT(ISNUMBER($I1365))),"Date of birth is text, not a date",IF(AND($K1365&lt;&gt;"",NOT(ISNUMBER($K1365))),"Contract end is text, not a date","")))))</f>
        <v/>
      </c>
      <c r="AM1365" s="41">
        <f>IF($R1365=0,0,N($L1365)*(1+$Z1365+BonusMonths/12+IF($Q1365=1,0,EOSB))+N($M1365)+(N($L1365)+SI_Gross*N($M1365))*IF($Q1365=1,SI_O,SI_E))</f>
        <v/>
      </c>
      <c r="AN1365" s="41">
        <f>IF($R1365=0,0,(IF($Q1365=1,MedO,MedE+Ticket)+Training)/12)</f>
        <v/>
      </c>
    </row>
    <row r="1366">
      <c r="I1366" s="35" t="n"/>
      <c r="J1366" s="35" t="n"/>
      <c r="K1366" s="35" t="n"/>
      <c r="L1366" s="36" t="n"/>
      <c r="M1366" s="36" t="n"/>
      <c r="P1366" s="37" t="n"/>
      <c r="Q1366" s="38">
        <f>IF($C1366="",0,IF(OR(LOWER(TRIM($G1366))="omani",LOWER(TRIM($G1366))="oman",LOWER(TRIM($G1366))="om",LOWER(TRIM($G1366))="local"),1,0))</f>
        <v/>
      </c>
      <c r="R1366" s="38">
        <f>IF($C1366="",0,IF(OR(ISNUMBER(SEARCH("resign",$N1366)),ISNUMBER(SEARCH("terminat",$N1366)),ISNUMBER(SEARCH("inactive",$N1366)),ISNUMBER(SEARCH("vacan",$N1366)),ISNUMBER(SEARCH("deceased",$N1366)),ISNUMBER(SEARCH("separated",$N1366))),0,1))</f>
        <v/>
      </c>
      <c r="S1366">
        <f>IF(OR($R1366=0,NOT(ISNUMBER($I1366))),"",IFERROR(DATEDIF($I1366,DATE(FY,1,1),"y"),""))</f>
        <v/>
      </c>
      <c r="T1366">
        <f>IF(OR($R1366=0,NOT(ISNUMBER($J1366))),"",IFERROR(DATEDIF($J1366,DATE(FY,1,1),"y"),0))</f>
        <v/>
      </c>
      <c r="U1366" s="38">
        <f>IF(OR($R1366=0,NOT(ISNUMBER($I1366))),0,IF(YEAR($I1366)+IF($Q1366=1,RetAgeO,RetAgeE)=FY,MONTH($I1366),IF(YEAR($I1366)+IF($Q1366=1,RetAgeO,RetAgeE)&lt;FY,1,0)))</f>
        <v/>
      </c>
      <c r="V1366" s="38">
        <f>IF(OR($R1366=0,NOT(ISNUMBER($K1366))),0,IF(YEAR($K1366)=FY,MONTH($K1366),IF(YEAR($K1366)&lt;FY,1,0)))</f>
        <v/>
      </c>
      <c r="W1366" s="38">
        <f>IF($R1366=0,0,MIN(12,IF(AND(ISNUMBER($O1366),$O1366&gt;=1,$O1366&lt;=12),INT($O1366),12),IF(AND(RetireExit="Yes",$U1366&gt;0),$U1366,12),IF(AND(ContractExit="Yes",$V1366&gt;0),$V1366,12)))</f>
        <v/>
      </c>
      <c r="X1366" s="37">
        <f>IF(ISNUMBER($P1366),$P1366,IncPct)</f>
        <v/>
      </c>
      <c r="Y1366" s="39">
        <f>IF($W1366=0,0,MAX(0,MIN($W1366,IncMonth-1))+MAX(0,$W1366-IncMonth+1)*(1+$X1366))</f>
        <v/>
      </c>
      <c r="Z1366" s="40">
        <f>IF($C1366="",0,IFERROR(INDEX(Departments!$B$5:$B$54,MATCH($C1366,Departments!$A$5:$A$54,0)),0))</f>
        <v/>
      </c>
      <c r="AA1366" s="41">
        <f>N($L1366)*$Y1366</f>
        <v/>
      </c>
      <c r="AB1366" s="41">
        <f>N($M1366)*$Y1366</f>
        <v/>
      </c>
      <c r="AC1366" s="41">
        <f>$AA1366*$Z1366</f>
        <v/>
      </c>
      <c r="AD1366" s="41">
        <f>$AA1366*BonusMonths/12</f>
        <v/>
      </c>
      <c r="AE1366" s="41">
        <f>($AA1366+SI_Gross*$AB1366)*IF($Q1366=1,SI_O,SI_E)</f>
        <v/>
      </c>
      <c r="AF1366" s="41">
        <f>IF($Q1366=1,0,$AA1366*EOSB)</f>
        <v/>
      </c>
      <c r="AG1366" s="41">
        <f>$AN1366*$W1366</f>
        <v/>
      </c>
      <c r="AH1366" s="41">
        <f>SUM($AA1366:$AG1366)</f>
        <v/>
      </c>
      <c r="AI1366" s="41">
        <f>12*($AM1366+$AN1366)</f>
        <v/>
      </c>
      <c r="AJ1366" s="41">
        <f>$AM1366*((IncMonth-1)+(13-IncMonth)*(1+$X1366))+12*$AN1366</f>
        <v/>
      </c>
      <c r="AK1366" s="41">
        <f>IF($R1366=1,N($L1366)+N($M1366),0)</f>
        <v/>
      </c>
      <c r="AL1366">
        <f>IF($C1366="","",IF(N($L1366)&lt;=0,"Basic salary missing",IF(ISNA(MATCH($C1366,Departments!$A$5:$A$54,0)),"Department not on Departments sheet",IF(AND($I1366&lt;&gt;"",NOT(ISNUMBER($I1366))),"Date of birth is text, not a date",IF(AND($K1366&lt;&gt;"",NOT(ISNUMBER($K1366))),"Contract end is text, not a date","")))))</f>
        <v/>
      </c>
      <c r="AM1366" s="41">
        <f>IF($R1366=0,0,N($L1366)*(1+$Z1366+BonusMonths/12+IF($Q1366=1,0,EOSB))+N($M1366)+(N($L1366)+SI_Gross*N($M1366))*IF($Q1366=1,SI_O,SI_E))</f>
        <v/>
      </c>
      <c r="AN1366" s="41">
        <f>IF($R1366=0,0,(IF($Q1366=1,MedO,MedE+Ticket)+Training)/12)</f>
        <v/>
      </c>
    </row>
    <row r="1367">
      <c r="I1367" s="35" t="n"/>
      <c r="J1367" s="35" t="n"/>
      <c r="K1367" s="35" t="n"/>
      <c r="L1367" s="36" t="n"/>
      <c r="M1367" s="36" t="n"/>
      <c r="P1367" s="37" t="n"/>
      <c r="Q1367" s="38">
        <f>IF($C1367="",0,IF(OR(LOWER(TRIM($G1367))="omani",LOWER(TRIM($G1367))="oman",LOWER(TRIM($G1367))="om",LOWER(TRIM($G1367))="local"),1,0))</f>
        <v/>
      </c>
      <c r="R1367" s="38">
        <f>IF($C1367="",0,IF(OR(ISNUMBER(SEARCH("resign",$N1367)),ISNUMBER(SEARCH("terminat",$N1367)),ISNUMBER(SEARCH("inactive",$N1367)),ISNUMBER(SEARCH("vacan",$N1367)),ISNUMBER(SEARCH("deceased",$N1367)),ISNUMBER(SEARCH("separated",$N1367))),0,1))</f>
        <v/>
      </c>
      <c r="S1367">
        <f>IF(OR($R1367=0,NOT(ISNUMBER($I1367))),"",IFERROR(DATEDIF($I1367,DATE(FY,1,1),"y"),""))</f>
        <v/>
      </c>
      <c r="T1367">
        <f>IF(OR($R1367=0,NOT(ISNUMBER($J1367))),"",IFERROR(DATEDIF($J1367,DATE(FY,1,1),"y"),0))</f>
        <v/>
      </c>
      <c r="U1367" s="38">
        <f>IF(OR($R1367=0,NOT(ISNUMBER($I1367))),0,IF(YEAR($I1367)+IF($Q1367=1,RetAgeO,RetAgeE)=FY,MONTH($I1367),IF(YEAR($I1367)+IF($Q1367=1,RetAgeO,RetAgeE)&lt;FY,1,0)))</f>
        <v/>
      </c>
      <c r="V1367" s="38">
        <f>IF(OR($R1367=0,NOT(ISNUMBER($K1367))),0,IF(YEAR($K1367)=FY,MONTH($K1367),IF(YEAR($K1367)&lt;FY,1,0)))</f>
        <v/>
      </c>
      <c r="W1367" s="38">
        <f>IF($R1367=0,0,MIN(12,IF(AND(ISNUMBER($O1367),$O1367&gt;=1,$O1367&lt;=12),INT($O1367),12),IF(AND(RetireExit="Yes",$U1367&gt;0),$U1367,12),IF(AND(ContractExit="Yes",$V1367&gt;0),$V1367,12)))</f>
        <v/>
      </c>
      <c r="X1367" s="37">
        <f>IF(ISNUMBER($P1367),$P1367,IncPct)</f>
        <v/>
      </c>
      <c r="Y1367" s="39">
        <f>IF($W1367=0,0,MAX(0,MIN($W1367,IncMonth-1))+MAX(0,$W1367-IncMonth+1)*(1+$X1367))</f>
        <v/>
      </c>
      <c r="Z1367" s="40">
        <f>IF($C1367="",0,IFERROR(INDEX(Departments!$B$5:$B$54,MATCH($C1367,Departments!$A$5:$A$54,0)),0))</f>
        <v/>
      </c>
      <c r="AA1367" s="41">
        <f>N($L1367)*$Y1367</f>
        <v/>
      </c>
      <c r="AB1367" s="41">
        <f>N($M1367)*$Y1367</f>
        <v/>
      </c>
      <c r="AC1367" s="41">
        <f>$AA1367*$Z1367</f>
        <v/>
      </c>
      <c r="AD1367" s="41">
        <f>$AA1367*BonusMonths/12</f>
        <v/>
      </c>
      <c r="AE1367" s="41">
        <f>($AA1367+SI_Gross*$AB1367)*IF($Q1367=1,SI_O,SI_E)</f>
        <v/>
      </c>
      <c r="AF1367" s="41">
        <f>IF($Q1367=1,0,$AA1367*EOSB)</f>
        <v/>
      </c>
      <c r="AG1367" s="41">
        <f>$AN1367*$W1367</f>
        <v/>
      </c>
      <c r="AH1367" s="41">
        <f>SUM($AA1367:$AG1367)</f>
        <v/>
      </c>
      <c r="AI1367" s="41">
        <f>12*($AM1367+$AN1367)</f>
        <v/>
      </c>
      <c r="AJ1367" s="41">
        <f>$AM1367*((IncMonth-1)+(13-IncMonth)*(1+$X1367))+12*$AN1367</f>
        <v/>
      </c>
      <c r="AK1367" s="41">
        <f>IF($R1367=1,N($L1367)+N($M1367),0)</f>
        <v/>
      </c>
      <c r="AL1367">
        <f>IF($C1367="","",IF(N($L1367)&lt;=0,"Basic salary missing",IF(ISNA(MATCH($C1367,Departments!$A$5:$A$54,0)),"Department not on Departments sheet",IF(AND($I1367&lt;&gt;"",NOT(ISNUMBER($I1367))),"Date of birth is text, not a date",IF(AND($K1367&lt;&gt;"",NOT(ISNUMBER($K1367))),"Contract end is text, not a date","")))))</f>
        <v/>
      </c>
      <c r="AM1367" s="41">
        <f>IF($R1367=0,0,N($L1367)*(1+$Z1367+BonusMonths/12+IF($Q1367=1,0,EOSB))+N($M1367)+(N($L1367)+SI_Gross*N($M1367))*IF($Q1367=1,SI_O,SI_E))</f>
        <v/>
      </c>
      <c r="AN1367" s="41">
        <f>IF($R1367=0,0,(IF($Q1367=1,MedO,MedE+Ticket)+Training)/12)</f>
        <v/>
      </c>
    </row>
    <row r="1368">
      <c r="I1368" s="35" t="n"/>
      <c r="J1368" s="35" t="n"/>
      <c r="K1368" s="35" t="n"/>
      <c r="L1368" s="36" t="n"/>
      <c r="M1368" s="36" t="n"/>
      <c r="P1368" s="37" t="n"/>
      <c r="Q1368" s="38">
        <f>IF($C1368="",0,IF(OR(LOWER(TRIM($G1368))="omani",LOWER(TRIM($G1368))="oman",LOWER(TRIM($G1368))="om",LOWER(TRIM($G1368))="local"),1,0))</f>
        <v/>
      </c>
      <c r="R1368" s="38">
        <f>IF($C1368="",0,IF(OR(ISNUMBER(SEARCH("resign",$N1368)),ISNUMBER(SEARCH("terminat",$N1368)),ISNUMBER(SEARCH("inactive",$N1368)),ISNUMBER(SEARCH("vacan",$N1368)),ISNUMBER(SEARCH("deceased",$N1368)),ISNUMBER(SEARCH("separated",$N1368))),0,1))</f>
        <v/>
      </c>
      <c r="S1368">
        <f>IF(OR($R1368=0,NOT(ISNUMBER($I1368))),"",IFERROR(DATEDIF($I1368,DATE(FY,1,1),"y"),""))</f>
        <v/>
      </c>
      <c r="T1368">
        <f>IF(OR($R1368=0,NOT(ISNUMBER($J1368))),"",IFERROR(DATEDIF($J1368,DATE(FY,1,1),"y"),0))</f>
        <v/>
      </c>
      <c r="U1368" s="38">
        <f>IF(OR($R1368=0,NOT(ISNUMBER($I1368))),0,IF(YEAR($I1368)+IF($Q1368=1,RetAgeO,RetAgeE)=FY,MONTH($I1368),IF(YEAR($I1368)+IF($Q1368=1,RetAgeO,RetAgeE)&lt;FY,1,0)))</f>
        <v/>
      </c>
      <c r="V1368" s="38">
        <f>IF(OR($R1368=0,NOT(ISNUMBER($K1368))),0,IF(YEAR($K1368)=FY,MONTH($K1368),IF(YEAR($K1368)&lt;FY,1,0)))</f>
        <v/>
      </c>
      <c r="W1368" s="38">
        <f>IF($R1368=0,0,MIN(12,IF(AND(ISNUMBER($O1368),$O1368&gt;=1,$O1368&lt;=12),INT($O1368),12),IF(AND(RetireExit="Yes",$U1368&gt;0),$U1368,12),IF(AND(ContractExit="Yes",$V1368&gt;0),$V1368,12)))</f>
        <v/>
      </c>
      <c r="X1368" s="37">
        <f>IF(ISNUMBER($P1368),$P1368,IncPct)</f>
        <v/>
      </c>
      <c r="Y1368" s="39">
        <f>IF($W1368=0,0,MAX(0,MIN($W1368,IncMonth-1))+MAX(0,$W1368-IncMonth+1)*(1+$X1368))</f>
        <v/>
      </c>
      <c r="Z1368" s="40">
        <f>IF($C1368="",0,IFERROR(INDEX(Departments!$B$5:$B$54,MATCH($C1368,Departments!$A$5:$A$54,0)),0))</f>
        <v/>
      </c>
      <c r="AA1368" s="41">
        <f>N($L1368)*$Y1368</f>
        <v/>
      </c>
      <c r="AB1368" s="41">
        <f>N($M1368)*$Y1368</f>
        <v/>
      </c>
      <c r="AC1368" s="41">
        <f>$AA1368*$Z1368</f>
        <v/>
      </c>
      <c r="AD1368" s="41">
        <f>$AA1368*BonusMonths/12</f>
        <v/>
      </c>
      <c r="AE1368" s="41">
        <f>($AA1368+SI_Gross*$AB1368)*IF($Q1368=1,SI_O,SI_E)</f>
        <v/>
      </c>
      <c r="AF1368" s="41">
        <f>IF($Q1368=1,0,$AA1368*EOSB)</f>
        <v/>
      </c>
      <c r="AG1368" s="41">
        <f>$AN1368*$W1368</f>
        <v/>
      </c>
      <c r="AH1368" s="41">
        <f>SUM($AA1368:$AG1368)</f>
        <v/>
      </c>
      <c r="AI1368" s="41">
        <f>12*($AM1368+$AN1368)</f>
        <v/>
      </c>
      <c r="AJ1368" s="41">
        <f>$AM1368*((IncMonth-1)+(13-IncMonth)*(1+$X1368))+12*$AN1368</f>
        <v/>
      </c>
      <c r="AK1368" s="41">
        <f>IF($R1368=1,N($L1368)+N($M1368),0)</f>
        <v/>
      </c>
      <c r="AL1368">
        <f>IF($C1368="","",IF(N($L1368)&lt;=0,"Basic salary missing",IF(ISNA(MATCH($C1368,Departments!$A$5:$A$54,0)),"Department not on Departments sheet",IF(AND($I1368&lt;&gt;"",NOT(ISNUMBER($I1368))),"Date of birth is text, not a date",IF(AND($K1368&lt;&gt;"",NOT(ISNUMBER($K1368))),"Contract end is text, not a date","")))))</f>
        <v/>
      </c>
      <c r="AM1368" s="41">
        <f>IF($R1368=0,0,N($L1368)*(1+$Z1368+BonusMonths/12+IF($Q1368=1,0,EOSB))+N($M1368)+(N($L1368)+SI_Gross*N($M1368))*IF($Q1368=1,SI_O,SI_E))</f>
        <v/>
      </c>
      <c r="AN1368" s="41">
        <f>IF($R1368=0,0,(IF($Q1368=1,MedO,MedE+Ticket)+Training)/12)</f>
        <v/>
      </c>
    </row>
    <row r="1369">
      <c r="I1369" s="35" t="n"/>
      <c r="J1369" s="35" t="n"/>
      <c r="K1369" s="35" t="n"/>
      <c r="L1369" s="36" t="n"/>
      <c r="M1369" s="36" t="n"/>
      <c r="P1369" s="37" t="n"/>
      <c r="Q1369" s="38">
        <f>IF($C1369="",0,IF(OR(LOWER(TRIM($G1369))="omani",LOWER(TRIM($G1369))="oman",LOWER(TRIM($G1369))="om",LOWER(TRIM($G1369))="local"),1,0))</f>
        <v/>
      </c>
      <c r="R1369" s="38">
        <f>IF($C1369="",0,IF(OR(ISNUMBER(SEARCH("resign",$N1369)),ISNUMBER(SEARCH("terminat",$N1369)),ISNUMBER(SEARCH("inactive",$N1369)),ISNUMBER(SEARCH("vacan",$N1369)),ISNUMBER(SEARCH("deceased",$N1369)),ISNUMBER(SEARCH("separated",$N1369))),0,1))</f>
        <v/>
      </c>
      <c r="S1369">
        <f>IF(OR($R1369=0,NOT(ISNUMBER($I1369))),"",IFERROR(DATEDIF($I1369,DATE(FY,1,1),"y"),""))</f>
        <v/>
      </c>
      <c r="T1369">
        <f>IF(OR($R1369=0,NOT(ISNUMBER($J1369))),"",IFERROR(DATEDIF($J1369,DATE(FY,1,1),"y"),0))</f>
        <v/>
      </c>
      <c r="U1369" s="38">
        <f>IF(OR($R1369=0,NOT(ISNUMBER($I1369))),0,IF(YEAR($I1369)+IF($Q1369=1,RetAgeO,RetAgeE)=FY,MONTH($I1369),IF(YEAR($I1369)+IF($Q1369=1,RetAgeO,RetAgeE)&lt;FY,1,0)))</f>
        <v/>
      </c>
      <c r="V1369" s="38">
        <f>IF(OR($R1369=0,NOT(ISNUMBER($K1369))),0,IF(YEAR($K1369)=FY,MONTH($K1369),IF(YEAR($K1369)&lt;FY,1,0)))</f>
        <v/>
      </c>
      <c r="W1369" s="38">
        <f>IF($R1369=0,0,MIN(12,IF(AND(ISNUMBER($O1369),$O1369&gt;=1,$O1369&lt;=12),INT($O1369),12),IF(AND(RetireExit="Yes",$U1369&gt;0),$U1369,12),IF(AND(ContractExit="Yes",$V1369&gt;0),$V1369,12)))</f>
        <v/>
      </c>
      <c r="X1369" s="37">
        <f>IF(ISNUMBER($P1369),$P1369,IncPct)</f>
        <v/>
      </c>
      <c r="Y1369" s="39">
        <f>IF($W1369=0,0,MAX(0,MIN($W1369,IncMonth-1))+MAX(0,$W1369-IncMonth+1)*(1+$X1369))</f>
        <v/>
      </c>
      <c r="Z1369" s="40">
        <f>IF($C1369="",0,IFERROR(INDEX(Departments!$B$5:$B$54,MATCH($C1369,Departments!$A$5:$A$54,0)),0))</f>
        <v/>
      </c>
      <c r="AA1369" s="41">
        <f>N($L1369)*$Y1369</f>
        <v/>
      </c>
      <c r="AB1369" s="41">
        <f>N($M1369)*$Y1369</f>
        <v/>
      </c>
      <c r="AC1369" s="41">
        <f>$AA1369*$Z1369</f>
        <v/>
      </c>
      <c r="AD1369" s="41">
        <f>$AA1369*BonusMonths/12</f>
        <v/>
      </c>
      <c r="AE1369" s="41">
        <f>($AA1369+SI_Gross*$AB1369)*IF($Q1369=1,SI_O,SI_E)</f>
        <v/>
      </c>
      <c r="AF1369" s="41">
        <f>IF($Q1369=1,0,$AA1369*EOSB)</f>
        <v/>
      </c>
      <c r="AG1369" s="41">
        <f>$AN1369*$W1369</f>
        <v/>
      </c>
      <c r="AH1369" s="41">
        <f>SUM($AA1369:$AG1369)</f>
        <v/>
      </c>
      <c r="AI1369" s="41">
        <f>12*($AM1369+$AN1369)</f>
        <v/>
      </c>
      <c r="AJ1369" s="41">
        <f>$AM1369*((IncMonth-1)+(13-IncMonth)*(1+$X1369))+12*$AN1369</f>
        <v/>
      </c>
      <c r="AK1369" s="41">
        <f>IF($R1369=1,N($L1369)+N($M1369),0)</f>
        <v/>
      </c>
      <c r="AL1369">
        <f>IF($C1369="","",IF(N($L1369)&lt;=0,"Basic salary missing",IF(ISNA(MATCH($C1369,Departments!$A$5:$A$54,0)),"Department not on Departments sheet",IF(AND($I1369&lt;&gt;"",NOT(ISNUMBER($I1369))),"Date of birth is text, not a date",IF(AND($K1369&lt;&gt;"",NOT(ISNUMBER($K1369))),"Contract end is text, not a date","")))))</f>
        <v/>
      </c>
      <c r="AM1369" s="41">
        <f>IF($R1369=0,0,N($L1369)*(1+$Z1369+BonusMonths/12+IF($Q1369=1,0,EOSB))+N($M1369)+(N($L1369)+SI_Gross*N($M1369))*IF($Q1369=1,SI_O,SI_E))</f>
        <v/>
      </c>
      <c r="AN1369" s="41">
        <f>IF($R1369=0,0,(IF($Q1369=1,MedO,MedE+Ticket)+Training)/12)</f>
        <v/>
      </c>
    </row>
    <row r="1370">
      <c r="I1370" s="35" t="n"/>
      <c r="J1370" s="35" t="n"/>
      <c r="K1370" s="35" t="n"/>
      <c r="L1370" s="36" t="n"/>
      <c r="M1370" s="36" t="n"/>
      <c r="P1370" s="37" t="n"/>
      <c r="Q1370" s="38">
        <f>IF($C1370="",0,IF(OR(LOWER(TRIM($G1370))="omani",LOWER(TRIM($G1370))="oman",LOWER(TRIM($G1370))="om",LOWER(TRIM($G1370))="local"),1,0))</f>
        <v/>
      </c>
      <c r="R1370" s="38">
        <f>IF($C1370="",0,IF(OR(ISNUMBER(SEARCH("resign",$N1370)),ISNUMBER(SEARCH("terminat",$N1370)),ISNUMBER(SEARCH("inactive",$N1370)),ISNUMBER(SEARCH("vacan",$N1370)),ISNUMBER(SEARCH("deceased",$N1370)),ISNUMBER(SEARCH("separated",$N1370))),0,1))</f>
        <v/>
      </c>
      <c r="S1370">
        <f>IF(OR($R1370=0,NOT(ISNUMBER($I1370))),"",IFERROR(DATEDIF($I1370,DATE(FY,1,1),"y"),""))</f>
        <v/>
      </c>
      <c r="T1370">
        <f>IF(OR($R1370=0,NOT(ISNUMBER($J1370))),"",IFERROR(DATEDIF($J1370,DATE(FY,1,1),"y"),0))</f>
        <v/>
      </c>
      <c r="U1370" s="38">
        <f>IF(OR($R1370=0,NOT(ISNUMBER($I1370))),0,IF(YEAR($I1370)+IF($Q1370=1,RetAgeO,RetAgeE)=FY,MONTH($I1370),IF(YEAR($I1370)+IF($Q1370=1,RetAgeO,RetAgeE)&lt;FY,1,0)))</f>
        <v/>
      </c>
      <c r="V1370" s="38">
        <f>IF(OR($R1370=0,NOT(ISNUMBER($K1370))),0,IF(YEAR($K1370)=FY,MONTH($K1370),IF(YEAR($K1370)&lt;FY,1,0)))</f>
        <v/>
      </c>
      <c r="W1370" s="38">
        <f>IF($R1370=0,0,MIN(12,IF(AND(ISNUMBER($O1370),$O1370&gt;=1,$O1370&lt;=12),INT($O1370),12),IF(AND(RetireExit="Yes",$U1370&gt;0),$U1370,12),IF(AND(ContractExit="Yes",$V1370&gt;0),$V1370,12)))</f>
        <v/>
      </c>
      <c r="X1370" s="37">
        <f>IF(ISNUMBER($P1370),$P1370,IncPct)</f>
        <v/>
      </c>
      <c r="Y1370" s="39">
        <f>IF($W1370=0,0,MAX(0,MIN($W1370,IncMonth-1))+MAX(0,$W1370-IncMonth+1)*(1+$X1370))</f>
        <v/>
      </c>
      <c r="Z1370" s="40">
        <f>IF($C1370="",0,IFERROR(INDEX(Departments!$B$5:$B$54,MATCH($C1370,Departments!$A$5:$A$54,0)),0))</f>
        <v/>
      </c>
      <c r="AA1370" s="41">
        <f>N($L1370)*$Y1370</f>
        <v/>
      </c>
      <c r="AB1370" s="41">
        <f>N($M1370)*$Y1370</f>
        <v/>
      </c>
      <c r="AC1370" s="41">
        <f>$AA1370*$Z1370</f>
        <v/>
      </c>
      <c r="AD1370" s="41">
        <f>$AA1370*BonusMonths/12</f>
        <v/>
      </c>
      <c r="AE1370" s="41">
        <f>($AA1370+SI_Gross*$AB1370)*IF($Q1370=1,SI_O,SI_E)</f>
        <v/>
      </c>
      <c r="AF1370" s="41">
        <f>IF($Q1370=1,0,$AA1370*EOSB)</f>
        <v/>
      </c>
      <c r="AG1370" s="41">
        <f>$AN1370*$W1370</f>
        <v/>
      </c>
      <c r="AH1370" s="41">
        <f>SUM($AA1370:$AG1370)</f>
        <v/>
      </c>
      <c r="AI1370" s="41">
        <f>12*($AM1370+$AN1370)</f>
        <v/>
      </c>
      <c r="AJ1370" s="41">
        <f>$AM1370*((IncMonth-1)+(13-IncMonth)*(1+$X1370))+12*$AN1370</f>
        <v/>
      </c>
      <c r="AK1370" s="41">
        <f>IF($R1370=1,N($L1370)+N($M1370),0)</f>
        <v/>
      </c>
      <c r="AL1370">
        <f>IF($C1370="","",IF(N($L1370)&lt;=0,"Basic salary missing",IF(ISNA(MATCH($C1370,Departments!$A$5:$A$54,0)),"Department not on Departments sheet",IF(AND($I1370&lt;&gt;"",NOT(ISNUMBER($I1370))),"Date of birth is text, not a date",IF(AND($K1370&lt;&gt;"",NOT(ISNUMBER($K1370))),"Contract end is text, not a date","")))))</f>
        <v/>
      </c>
      <c r="AM1370" s="41">
        <f>IF($R1370=0,0,N($L1370)*(1+$Z1370+BonusMonths/12+IF($Q1370=1,0,EOSB))+N($M1370)+(N($L1370)+SI_Gross*N($M1370))*IF($Q1370=1,SI_O,SI_E))</f>
        <v/>
      </c>
      <c r="AN1370" s="41">
        <f>IF($R1370=0,0,(IF($Q1370=1,MedO,MedE+Ticket)+Training)/12)</f>
        <v/>
      </c>
    </row>
    <row r="1371">
      <c r="I1371" s="35" t="n"/>
      <c r="J1371" s="35" t="n"/>
      <c r="K1371" s="35" t="n"/>
      <c r="L1371" s="36" t="n"/>
      <c r="M1371" s="36" t="n"/>
      <c r="P1371" s="37" t="n"/>
      <c r="Q1371" s="38">
        <f>IF($C1371="",0,IF(OR(LOWER(TRIM($G1371))="omani",LOWER(TRIM($G1371))="oman",LOWER(TRIM($G1371))="om",LOWER(TRIM($G1371))="local"),1,0))</f>
        <v/>
      </c>
      <c r="R1371" s="38">
        <f>IF($C1371="",0,IF(OR(ISNUMBER(SEARCH("resign",$N1371)),ISNUMBER(SEARCH("terminat",$N1371)),ISNUMBER(SEARCH("inactive",$N1371)),ISNUMBER(SEARCH("vacan",$N1371)),ISNUMBER(SEARCH("deceased",$N1371)),ISNUMBER(SEARCH("separated",$N1371))),0,1))</f>
        <v/>
      </c>
      <c r="S1371">
        <f>IF(OR($R1371=0,NOT(ISNUMBER($I1371))),"",IFERROR(DATEDIF($I1371,DATE(FY,1,1),"y"),""))</f>
        <v/>
      </c>
      <c r="T1371">
        <f>IF(OR($R1371=0,NOT(ISNUMBER($J1371))),"",IFERROR(DATEDIF($J1371,DATE(FY,1,1),"y"),0))</f>
        <v/>
      </c>
      <c r="U1371" s="38">
        <f>IF(OR($R1371=0,NOT(ISNUMBER($I1371))),0,IF(YEAR($I1371)+IF($Q1371=1,RetAgeO,RetAgeE)=FY,MONTH($I1371),IF(YEAR($I1371)+IF($Q1371=1,RetAgeO,RetAgeE)&lt;FY,1,0)))</f>
        <v/>
      </c>
      <c r="V1371" s="38">
        <f>IF(OR($R1371=0,NOT(ISNUMBER($K1371))),0,IF(YEAR($K1371)=FY,MONTH($K1371),IF(YEAR($K1371)&lt;FY,1,0)))</f>
        <v/>
      </c>
      <c r="W1371" s="38">
        <f>IF($R1371=0,0,MIN(12,IF(AND(ISNUMBER($O1371),$O1371&gt;=1,$O1371&lt;=12),INT($O1371),12),IF(AND(RetireExit="Yes",$U1371&gt;0),$U1371,12),IF(AND(ContractExit="Yes",$V1371&gt;0),$V1371,12)))</f>
        <v/>
      </c>
      <c r="X1371" s="37">
        <f>IF(ISNUMBER($P1371),$P1371,IncPct)</f>
        <v/>
      </c>
      <c r="Y1371" s="39">
        <f>IF($W1371=0,0,MAX(0,MIN($W1371,IncMonth-1))+MAX(0,$W1371-IncMonth+1)*(1+$X1371))</f>
        <v/>
      </c>
      <c r="Z1371" s="40">
        <f>IF($C1371="",0,IFERROR(INDEX(Departments!$B$5:$B$54,MATCH($C1371,Departments!$A$5:$A$54,0)),0))</f>
        <v/>
      </c>
      <c r="AA1371" s="41">
        <f>N($L1371)*$Y1371</f>
        <v/>
      </c>
      <c r="AB1371" s="41">
        <f>N($M1371)*$Y1371</f>
        <v/>
      </c>
      <c r="AC1371" s="41">
        <f>$AA1371*$Z1371</f>
        <v/>
      </c>
      <c r="AD1371" s="41">
        <f>$AA1371*BonusMonths/12</f>
        <v/>
      </c>
      <c r="AE1371" s="41">
        <f>($AA1371+SI_Gross*$AB1371)*IF($Q1371=1,SI_O,SI_E)</f>
        <v/>
      </c>
      <c r="AF1371" s="41">
        <f>IF($Q1371=1,0,$AA1371*EOSB)</f>
        <v/>
      </c>
      <c r="AG1371" s="41">
        <f>$AN1371*$W1371</f>
        <v/>
      </c>
      <c r="AH1371" s="41">
        <f>SUM($AA1371:$AG1371)</f>
        <v/>
      </c>
      <c r="AI1371" s="41">
        <f>12*($AM1371+$AN1371)</f>
        <v/>
      </c>
      <c r="AJ1371" s="41">
        <f>$AM1371*((IncMonth-1)+(13-IncMonth)*(1+$X1371))+12*$AN1371</f>
        <v/>
      </c>
      <c r="AK1371" s="41">
        <f>IF($R1371=1,N($L1371)+N($M1371),0)</f>
        <v/>
      </c>
      <c r="AL1371">
        <f>IF($C1371="","",IF(N($L1371)&lt;=0,"Basic salary missing",IF(ISNA(MATCH($C1371,Departments!$A$5:$A$54,0)),"Department not on Departments sheet",IF(AND($I1371&lt;&gt;"",NOT(ISNUMBER($I1371))),"Date of birth is text, not a date",IF(AND($K1371&lt;&gt;"",NOT(ISNUMBER($K1371))),"Contract end is text, not a date","")))))</f>
        <v/>
      </c>
      <c r="AM1371" s="41">
        <f>IF($R1371=0,0,N($L1371)*(1+$Z1371+BonusMonths/12+IF($Q1371=1,0,EOSB))+N($M1371)+(N($L1371)+SI_Gross*N($M1371))*IF($Q1371=1,SI_O,SI_E))</f>
        <v/>
      </c>
      <c r="AN1371" s="41">
        <f>IF($R1371=0,0,(IF($Q1371=1,MedO,MedE+Ticket)+Training)/12)</f>
        <v/>
      </c>
    </row>
    <row r="1372">
      <c r="I1372" s="35" t="n"/>
      <c r="J1372" s="35" t="n"/>
      <c r="K1372" s="35" t="n"/>
      <c r="L1372" s="36" t="n"/>
      <c r="M1372" s="36" t="n"/>
      <c r="P1372" s="37" t="n"/>
      <c r="Q1372" s="38">
        <f>IF($C1372="",0,IF(OR(LOWER(TRIM($G1372))="omani",LOWER(TRIM($G1372))="oman",LOWER(TRIM($G1372))="om",LOWER(TRIM($G1372))="local"),1,0))</f>
        <v/>
      </c>
      <c r="R1372" s="38">
        <f>IF($C1372="",0,IF(OR(ISNUMBER(SEARCH("resign",$N1372)),ISNUMBER(SEARCH("terminat",$N1372)),ISNUMBER(SEARCH("inactive",$N1372)),ISNUMBER(SEARCH("vacan",$N1372)),ISNUMBER(SEARCH("deceased",$N1372)),ISNUMBER(SEARCH("separated",$N1372))),0,1))</f>
        <v/>
      </c>
      <c r="S1372">
        <f>IF(OR($R1372=0,NOT(ISNUMBER($I1372))),"",IFERROR(DATEDIF($I1372,DATE(FY,1,1),"y"),""))</f>
        <v/>
      </c>
      <c r="T1372">
        <f>IF(OR($R1372=0,NOT(ISNUMBER($J1372))),"",IFERROR(DATEDIF($J1372,DATE(FY,1,1),"y"),0))</f>
        <v/>
      </c>
      <c r="U1372" s="38">
        <f>IF(OR($R1372=0,NOT(ISNUMBER($I1372))),0,IF(YEAR($I1372)+IF($Q1372=1,RetAgeO,RetAgeE)=FY,MONTH($I1372),IF(YEAR($I1372)+IF($Q1372=1,RetAgeO,RetAgeE)&lt;FY,1,0)))</f>
        <v/>
      </c>
      <c r="V1372" s="38">
        <f>IF(OR($R1372=0,NOT(ISNUMBER($K1372))),0,IF(YEAR($K1372)=FY,MONTH($K1372),IF(YEAR($K1372)&lt;FY,1,0)))</f>
        <v/>
      </c>
      <c r="W1372" s="38">
        <f>IF($R1372=0,0,MIN(12,IF(AND(ISNUMBER($O1372),$O1372&gt;=1,$O1372&lt;=12),INT($O1372),12),IF(AND(RetireExit="Yes",$U1372&gt;0),$U1372,12),IF(AND(ContractExit="Yes",$V1372&gt;0),$V1372,12)))</f>
        <v/>
      </c>
      <c r="X1372" s="37">
        <f>IF(ISNUMBER($P1372),$P1372,IncPct)</f>
        <v/>
      </c>
      <c r="Y1372" s="39">
        <f>IF($W1372=0,0,MAX(0,MIN($W1372,IncMonth-1))+MAX(0,$W1372-IncMonth+1)*(1+$X1372))</f>
        <v/>
      </c>
      <c r="Z1372" s="40">
        <f>IF($C1372="",0,IFERROR(INDEX(Departments!$B$5:$B$54,MATCH($C1372,Departments!$A$5:$A$54,0)),0))</f>
        <v/>
      </c>
      <c r="AA1372" s="41">
        <f>N($L1372)*$Y1372</f>
        <v/>
      </c>
      <c r="AB1372" s="41">
        <f>N($M1372)*$Y1372</f>
        <v/>
      </c>
      <c r="AC1372" s="41">
        <f>$AA1372*$Z1372</f>
        <v/>
      </c>
      <c r="AD1372" s="41">
        <f>$AA1372*BonusMonths/12</f>
        <v/>
      </c>
      <c r="AE1372" s="41">
        <f>($AA1372+SI_Gross*$AB1372)*IF($Q1372=1,SI_O,SI_E)</f>
        <v/>
      </c>
      <c r="AF1372" s="41">
        <f>IF($Q1372=1,0,$AA1372*EOSB)</f>
        <v/>
      </c>
      <c r="AG1372" s="41">
        <f>$AN1372*$W1372</f>
        <v/>
      </c>
      <c r="AH1372" s="41">
        <f>SUM($AA1372:$AG1372)</f>
        <v/>
      </c>
      <c r="AI1372" s="41">
        <f>12*($AM1372+$AN1372)</f>
        <v/>
      </c>
      <c r="AJ1372" s="41">
        <f>$AM1372*((IncMonth-1)+(13-IncMonth)*(1+$X1372))+12*$AN1372</f>
        <v/>
      </c>
      <c r="AK1372" s="41">
        <f>IF($R1372=1,N($L1372)+N($M1372),0)</f>
        <v/>
      </c>
      <c r="AL1372">
        <f>IF($C1372="","",IF(N($L1372)&lt;=0,"Basic salary missing",IF(ISNA(MATCH($C1372,Departments!$A$5:$A$54,0)),"Department not on Departments sheet",IF(AND($I1372&lt;&gt;"",NOT(ISNUMBER($I1372))),"Date of birth is text, not a date",IF(AND($K1372&lt;&gt;"",NOT(ISNUMBER($K1372))),"Contract end is text, not a date","")))))</f>
        <v/>
      </c>
      <c r="AM1372" s="41">
        <f>IF($R1372=0,0,N($L1372)*(1+$Z1372+BonusMonths/12+IF($Q1372=1,0,EOSB))+N($M1372)+(N($L1372)+SI_Gross*N($M1372))*IF($Q1372=1,SI_O,SI_E))</f>
        <v/>
      </c>
      <c r="AN1372" s="41">
        <f>IF($R1372=0,0,(IF($Q1372=1,MedO,MedE+Ticket)+Training)/12)</f>
        <v/>
      </c>
    </row>
    <row r="1373">
      <c r="I1373" s="35" t="n"/>
      <c r="J1373" s="35" t="n"/>
      <c r="K1373" s="35" t="n"/>
      <c r="L1373" s="36" t="n"/>
      <c r="M1373" s="36" t="n"/>
      <c r="P1373" s="37" t="n"/>
      <c r="Q1373" s="38">
        <f>IF($C1373="",0,IF(OR(LOWER(TRIM($G1373))="omani",LOWER(TRIM($G1373))="oman",LOWER(TRIM($G1373))="om",LOWER(TRIM($G1373))="local"),1,0))</f>
        <v/>
      </c>
      <c r="R1373" s="38">
        <f>IF($C1373="",0,IF(OR(ISNUMBER(SEARCH("resign",$N1373)),ISNUMBER(SEARCH("terminat",$N1373)),ISNUMBER(SEARCH("inactive",$N1373)),ISNUMBER(SEARCH("vacan",$N1373)),ISNUMBER(SEARCH("deceased",$N1373)),ISNUMBER(SEARCH("separated",$N1373))),0,1))</f>
        <v/>
      </c>
      <c r="S1373">
        <f>IF(OR($R1373=0,NOT(ISNUMBER($I1373))),"",IFERROR(DATEDIF($I1373,DATE(FY,1,1),"y"),""))</f>
        <v/>
      </c>
      <c r="T1373">
        <f>IF(OR($R1373=0,NOT(ISNUMBER($J1373))),"",IFERROR(DATEDIF($J1373,DATE(FY,1,1),"y"),0))</f>
        <v/>
      </c>
      <c r="U1373" s="38">
        <f>IF(OR($R1373=0,NOT(ISNUMBER($I1373))),0,IF(YEAR($I1373)+IF($Q1373=1,RetAgeO,RetAgeE)=FY,MONTH($I1373),IF(YEAR($I1373)+IF($Q1373=1,RetAgeO,RetAgeE)&lt;FY,1,0)))</f>
        <v/>
      </c>
      <c r="V1373" s="38">
        <f>IF(OR($R1373=0,NOT(ISNUMBER($K1373))),0,IF(YEAR($K1373)=FY,MONTH($K1373),IF(YEAR($K1373)&lt;FY,1,0)))</f>
        <v/>
      </c>
      <c r="W1373" s="38">
        <f>IF($R1373=0,0,MIN(12,IF(AND(ISNUMBER($O1373),$O1373&gt;=1,$O1373&lt;=12),INT($O1373),12),IF(AND(RetireExit="Yes",$U1373&gt;0),$U1373,12),IF(AND(ContractExit="Yes",$V1373&gt;0),$V1373,12)))</f>
        <v/>
      </c>
      <c r="X1373" s="37">
        <f>IF(ISNUMBER($P1373),$P1373,IncPct)</f>
        <v/>
      </c>
      <c r="Y1373" s="39">
        <f>IF($W1373=0,0,MAX(0,MIN($W1373,IncMonth-1))+MAX(0,$W1373-IncMonth+1)*(1+$X1373))</f>
        <v/>
      </c>
      <c r="Z1373" s="40">
        <f>IF($C1373="",0,IFERROR(INDEX(Departments!$B$5:$B$54,MATCH($C1373,Departments!$A$5:$A$54,0)),0))</f>
        <v/>
      </c>
      <c r="AA1373" s="41">
        <f>N($L1373)*$Y1373</f>
        <v/>
      </c>
      <c r="AB1373" s="41">
        <f>N($M1373)*$Y1373</f>
        <v/>
      </c>
      <c r="AC1373" s="41">
        <f>$AA1373*$Z1373</f>
        <v/>
      </c>
      <c r="AD1373" s="41">
        <f>$AA1373*BonusMonths/12</f>
        <v/>
      </c>
      <c r="AE1373" s="41">
        <f>($AA1373+SI_Gross*$AB1373)*IF($Q1373=1,SI_O,SI_E)</f>
        <v/>
      </c>
      <c r="AF1373" s="41">
        <f>IF($Q1373=1,0,$AA1373*EOSB)</f>
        <v/>
      </c>
      <c r="AG1373" s="41">
        <f>$AN1373*$W1373</f>
        <v/>
      </c>
      <c r="AH1373" s="41">
        <f>SUM($AA1373:$AG1373)</f>
        <v/>
      </c>
      <c r="AI1373" s="41">
        <f>12*($AM1373+$AN1373)</f>
        <v/>
      </c>
      <c r="AJ1373" s="41">
        <f>$AM1373*((IncMonth-1)+(13-IncMonth)*(1+$X1373))+12*$AN1373</f>
        <v/>
      </c>
      <c r="AK1373" s="41">
        <f>IF($R1373=1,N($L1373)+N($M1373),0)</f>
        <v/>
      </c>
      <c r="AL1373">
        <f>IF($C1373="","",IF(N($L1373)&lt;=0,"Basic salary missing",IF(ISNA(MATCH($C1373,Departments!$A$5:$A$54,0)),"Department not on Departments sheet",IF(AND($I1373&lt;&gt;"",NOT(ISNUMBER($I1373))),"Date of birth is text, not a date",IF(AND($K1373&lt;&gt;"",NOT(ISNUMBER($K1373))),"Contract end is text, not a date","")))))</f>
        <v/>
      </c>
      <c r="AM1373" s="41">
        <f>IF($R1373=0,0,N($L1373)*(1+$Z1373+BonusMonths/12+IF($Q1373=1,0,EOSB))+N($M1373)+(N($L1373)+SI_Gross*N($M1373))*IF($Q1373=1,SI_O,SI_E))</f>
        <v/>
      </c>
      <c r="AN1373" s="41">
        <f>IF($R1373=0,0,(IF($Q1373=1,MedO,MedE+Ticket)+Training)/12)</f>
        <v/>
      </c>
    </row>
    <row r="1374">
      <c r="I1374" s="35" t="n"/>
      <c r="J1374" s="35" t="n"/>
      <c r="K1374" s="35" t="n"/>
      <c r="L1374" s="36" t="n"/>
      <c r="M1374" s="36" t="n"/>
      <c r="P1374" s="37" t="n"/>
      <c r="Q1374" s="38">
        <f>IF($C1374="",0,IF(OR(LOWER(TRIM($G1374))="omani",LOWER(TRIM($G1374))="oman",LOWER(TRIM($G1374))="om",LOWER(TRIM($G1374))="local"),1,0))</f>
        <v/>
      </c>
      <c r="R1374" s="38">
        <f>IF($C1374="",0,IF(OR(ISNUMBER(SEARCH("resign",$N1374)),ISNUMBER(SEARCH("terminat",$N1374)),ISNUMBER(SEARCH("inactive",$N1374)),ISNUMBER(SEARCH("vacan",$N1374)),ISNUMBER(SEARCH("deceased",$N1374)),ISNUMBER(SEARCH("separated",$N1374))),0,1))</f>
        <v/>
      </c>
      <c r="S1374">
        <f>IF(OR($R1374=0,NOT(ISNUMBER($I1374))),"",IFERROR(DATEDIF($I1374,DATE(FY,1,1),"y"),""))</f>
        <v/>
      </c>
      <c r="T1374">
        <f>IF(OR($R1374=0,NOT(ISNUMBER($J1374))),"",IFERROR(DATEDIF($J1374,DATE(FY,1,1),"y"),0))</f>
        <v/>
      </c>
      <c r="U1374" s="38">
        <f>IF(OR($R1374=0,NOT(ISNUMBER($I1374))),0,IF(YEAR($I1374)+IF($Q1374=1,RetAgeO,RetAgeE)=FY,MONTH($I1374),IF(YEAR($I1374)+IF($Q1374=1,RetAgeO,RetAgeE)&lt;FY,1,0)))</f>
        <v/>
      </c>
      <c r="V1374" s="38">
        <f>IF(OR($R1374=0,NOT(ISNUMBER($K1374))),0,IF(YEAR($K1374)=FY,MONTH($K1374),IF(YEAR($K1374)&lt;FY,1,0)))</f>
        <v/>
      </c>
      <c r="W1374" s="38">
        <f>IF($R1374=0,0,MIN(12,IF(AND(ISNUMBER($O1374),$O1374&gt;=1,$O1374&lt;=12),INT($O1374),12),IF(AND(RetireExit="Yes",$U1374&gt;0),$U1374,12),IF(AND(ContractExit="Yes",$V1374&gt;0),$V1374,12)))</f>
        <v/>
      </c>
      <c r="X1374" s="37">
        <f>IF(ISNUMBER($P1374),$P1374,IncPct)</f>
        <v/>
      </c>
      <c r="Y1374" s="39">
        <f>IF($W1374=0,0,MAX(0,MIN($W1374,IncMonth-1))+MAX(0,$W1374-IncMonth+1)*(1+$X1374))</f>
        <v/>
      </c>
      <c r="Z1374" s="40">
        <f>IF($C1374="",0,IFERROR(INDEX(Departments!$B$5:$B$54,MATCH($C1374,Departments!$A$5:$A$54,0)),0))</f>
        <v/>
      </c>
      <c r="AA1374" s="41">
        <f>N($L1374)*$Y1374</f>
        <v/>
      </c>
      <c r="AB1374" s="41">
        <f>N($M1374)*$Y1374</f>
        <v/>
      </c>
      <c r="AC1374" s="41">
        <f>$AA1374*$Z1374</f>
        <v/>
      </c>
      <c r="AD1374" s="41">
        <f>$AA1374*BonusMonths/12</f>
        <v/>
      </c>
      <c r="AE1374" s="41">
        <f>($AA1374+SI_Gross*$AB1374)*IF($Q1374=1,SI_O,SI_E)</f>
        <v/>
      </c>
      <c r="AF1374" s="41">
        <f>IF($Q1374=1,0,$AA1374*EOSB)</f>
        <v/>
      </c>
      <c r="AG1374" s="41">
        <f>$AN1374*$W1374</f>
        <v/>
      </c>
      <c r="AH1374" s="41">
        <f>SUM($AA1374:$AG1374)</f>
        <v/>
      </c>
      <c r="AI1374" s="41">
        <f>12*($AM1374+$AN1374)</f>
        <v/>
      </c>
      <c r="AJ1374" s="41">
        <f>$AM1374*((IncMonth-1)+(13-IncMonth)*(1+$X1374))+12*$AN1374</f>
        <v/>
      </c>
      <c r="AK1374" s="41">
        <f>IF($R1374=1,N($L1374)+N($M1374),0)</f>
        <v/>
      </c>
      <c r="AL1374">
        <f>IF($C1374="","",IF(N($L1374)&lt;=0,"Basic salary missing",IF(ISNA(MATCH($C1374,Departments!$A$5:$A$54,0)),"Department not on Departments sheet",IF(AND($I1374&lt;&gt;"",NOT(ISNUMBER($I1374))),"Date of birth is text, not a date",IF(AND($K1374&lt;&gt;"",NOT(ISNUMBER($K1374))),"Contract end is text, not a date","")))))</f>
        <v/>
      </c>
      <c r="AM1374" s="41">
        <f>IF($R1374=0,0,N($L1374)*(1+$Z1374+BonusMonths/12+IF($Q1374=1,0,EOSB))+N($M1374)+(N($L1374)+SI_Gross*N($M1374))*IF($Q1374=1,SI_O,SI_E))</f>
        <v/>
      </c>
      <c r="AN1374" s="41">
        <f>IF($R1374=0,0,(IF($Q1374=1,MedO,MedE+Ticket)+Training)/12)</f>
        <v/>
      </c>
    </row>
    <row r="1375">
      <c r="I1375" s="35" t="n"/>
      <c r="J1375" s="35" t="n"/>
      <c r="K1375" s="35" t="n"/>
      <c r="L1375" s="36" t="n"/>
      <c r="M1375" s="36" t="n"/>
      <c r="P1375" s="37" t="n"/>
      <c r="Q1375" s="38">
        <f>IF($C1375="",0,IF(OR(LOWER(TRIM($G1375))="omani",LOWER(TRIM($G1375))="oman",LOWER(TRIM($G1375))="om",LOWER(TRIM($G1375))="local"),1,0))</f>
        <v/>
      </c>
      <c r="R1375" s="38">
        <f>IF($C1375="",0,IF(OR(ISNUMBER(SEARCH("resign",$N1375)),ISNUMBER(SEARCH("terminat",$N1375)),ISNUMBER(SEARCH("inactive",$N1375)),ISNUMBER(SEARCH("vacan",$N1375)),ISNUMBER(SEARCH("deceased",$N1375)),ISNUMBER(SEARCH("separated",$N1375))),0,1))</f>
        <v/>
      </c>
      <c r="S1375">
        <f>IF(OR($R1375=0,NOT(ISNUMBER($I1375))),"",IFERROR(DATEDIF($I1375,DATE(FY,1,1),"y"),""))</f>
        <v/>
      </c>
      <c r="T1375">
        <f>IF(OR($R1375=0,NOT(ISNUMBER($J1375))),"",IFERROR(DATEDIF($J1375,DATE(FY,1,1),"y"),0))</f>
        <v/>
      </c>
      <c r="U1375" s="38">
        <f>IF(OR($R1375=0,NOT(ISNUMBER($I1375))),0,IF(YEAR($I1375)+IF($Q1375=1,RetAgeO,RetAgeE)=FY,MONTH($I1375),IF(YEAR($I1375)+IF($Q1375=1,RetAgeO,RetAgeE)&lt;FY,1,0)))</f>
        <v/>
      </c>
      <c r="V1375" s="38">
        <f>IF(OR($R1375=0,NOT(ISNUMBER($K1375))),0,IF(YEAR($K1375)=FY,MONTH($K1375),IF(YEAR($K1375)&lt;FY,1,0)))</f>
        <v/>
      </c>
      <c r="W1375" s="38">
        <f>IF($R1375=0,0,MIN(12,IF(AND(ISNUMBER($O1375),$O1375&gt;=1,$O1375&lt;=12),INT($O1375),12),IF(AND(RetireExit="Yes",$U1375&gt;0),$U1375,12),IF(AND(ContractExit="Yes",$V1375&gt;0),$V1375,12)))</f>
        <v/>
      </c>
      <c r="X1375" s="37">
        <f>IF(ISNUMBER($P1375),$P1375,IncPct)</f>
        <v/>
      </c>
      <c r="Y1375" s="39">
        <f>IF($W1375=0,0,MAX(0,MIN($W1375,IncMonth-1))+MAX(0,$W1375-IncMonth+1)*(1+$X1375))</f>
        <v/>
      </c>
      <c r="Z1375" s="40">
        <f>IF($C1375="",0,IFERROR(INDEX(Departments!$B$5:$B$54,MATCH($C1375,Departments!$A$5:$A$54,0)),0))</f>
        <v/>
      </c>
      <c r="AA1375" s="41">
        <f>N($L1375)*$Y1375</f>
        <v/>
      </c>
      <c r="AB1375" s="41">
        <f>N($M1375)*$Y1375</f>
        <v/>
      </c>
      <c r="AC1375" s="41">
        <f>$AA1375*$Z1375</f>
        <v/>
      </c>
      <c r="AD1375" s="41">
        <f>$AA1375*BonusMonths/12</f>
        <v/>
      </c>
      <c r="AE1375" s="41">
        <f>($AA1375+SI_Gross*$AB1375)*IF($Q1375=1,SI_O,SI_E)</f>
        <v/>
      </c>
      <c r="AF1375" s="41">
        <f>IF($Q1375=1,0,$AA1375*EOSB)</f>
        <v/>
      </c>
      <c r="AG1375" s="41">
        <f>$AN1375*$W1375</f>
        <v/>
      </c>
      <c r="AH1375" s="41">
        <f>SUM($AA1375:$AG1375)</f>
        <v/>
      </c>
      <c r="AI1375" s="41">
        <f>12*($AM1375+$AN1375)</f>
        <v/>
      </c>
      <c r="AJ1375" s="41">
        <f>$AM1375*((IncMonth-1)+(13-IncMonth)*(1+$X1375))+12*$AN1375</f>
        <v/>
      </c>
      <c r="AK1375" s="41">
        <f>IF($R1375=1,N($L1375)+N($M1375),0)</f>
        <v/>
      </c>
      <c r="AL1375">
        <f>IF($C1375="","",IF(N($L1375)&lt;=0,"Basic salary missing",IF(ISNA(MATCH($C1375,Departments!$A$5:$A$54,0)),"Department not on Departments sheet",IF(AND($I1375&lt;&gt;"",NOT(ISNUMBER($I1375))),"Date of birth is text, not a date",IF(AND($K1375&lt;&gt;"",NOT(ISNUMBER($K1375))),"Contract end is text, not a date","")))))</f>
        <v/>
      </c>
      <c r="AM1375" s="41">
        <f>IF($R1375=0,0,N($L1375)*(1+$Z1375+BonusMonths/12+IF($Q1375=1,0,EOSB))+N($M1375)+(N($L1375)+SI_Gross*N($M1375))*IF($Q1375=1,SI_O,SI_E))</f>
        <v/>
      </c>
      <c r="AN1375" s="41">
        <f>IF($R1375=0,0,(IF($Q1375=1,MedO,MedE+Ticket)+Training)/12)</f>
        <v/>
      </c>
    </row>
    <row r="1376">
      <c r="I1376" s="35" t="n"/>
      <c r="J1376" s="35" t="n"/>
      <c r="K1376" s="35" t="n"/>
      <c r="L1376" s="36" t="n"/>
      <c r="M1376" s="36" t="n"/>
      <c r="P1376" s="37" t="n"/>
      <c r="Q1376" s="38">
        <f>IF($C1376="",0,IF(OR(LOWER(TRIM($G1376))="omani",LOWER(TRIM($G1376))="oman",LOWER(TRIM($G1376))="om",LOWER(TRIM($G1376))="local"),1,0))</f>
        <v/>
      </c>
      <c r="R1376" s="38">
        <f>IF($C1376="",0,IF(OR(ISNUMBER(SEARCH("resign",$N1376)),ISNUMBER(SEARCH("terminat",$N1376)),ISNUMBER(SEARCH("inactive",$N1376)),ISNUMBER(SEARCH("vacan",$N1376)),ISNUMBER(SEARCH("deceased",$N1376)),ISNUMBER(SEARCH("separated",$N1376))),0,1))</f>
        <v/>
      </c>
      <c r="S1376">
        <f>IF(OR($R1376=0,NOT(ISNUMBER($I1376))),"",IFERROR(DATEDIF($I1376,DATE(FY,1,1),"y"),""))</f>
        <v/>
      </c>
      <c r="T1376">
        <f>IF(OR($R1376=0,NOT(ISNUMBER($J1376))),"",IFERROR(DATEDIF($J1376,DATE(FY,1,1),"y"),0))</f>
        <v/>
      </c>
      <c r="U1376" s="38">
        <f>IF(OR($R1376=0,NOT(ISNUMBER($I1376))),0,IF(YEAR($I1376)+IF($Q1376=1,RetAgeO,RetAgeE)=FY,MONTH($I1376),IF(YEAR($I1376)+IF($Q1376=1,RetAgeO,RetAgeE)&lt;FY,1,0)))</f>
        <v/>
      </c>
      <c r="V1376" s="38">
        <f>IF(OR($R1376=0,NOT(ISNUMBER($K1376))),0,IF(YEAR($K1376)=FY,MONTH($K1376),IF(YEAR($K1376)&lt;FY,1,0)))</f>
        <v/>
      </c>
      <c r="W1376" s="38">
        <f>IF($R1376=0,0,MIN(12,IF(AND(ISNUMBER($O1376),$O1376&gt;=1,$O1376&lt;=12),INT($O1376),12),IF(AND(RetireExit="Yes",$U1376&gt;0),$U1376,12),IF(AND(ContractExit="Yes",$V1376&gt;0),$V1376,12)))</f>
        <v/>
      </c>
      <c r="X1376" s="37">
        <f>IF(ISNUMBER($P1376),$P1376,IncPct)</f>
        <v/>
      </c>
      <c r="Y1376" s="39">
        <f>IF($W1376=0,0,MAX(0,MIN($W1376,IncMonth-1))+MAX(0,$W1376-IncMonth+1)*(1+$X1376))</f>
        <v/>
      </c>
      <c r="Z1376" s="40">
        <f>IF($C1376="",0,IFERROR(INDEX(Departments!$B$5:$B$54,MATCH($C1376,Departments!$A$5:$A$54,0)),0))</f>
        <v/>
      </c>
      <c r="AA1376" s="41">
        <f>N($L1376)*$Y1376</f>
        <v/>
      </c>
      <c r="AB1376" s="41">
        <f>N($M1376)*$Y1376</f>
        <v/>
      </c>
      <c r="AC1376" s="41">
        <f>$AA1376*$Z1376</f>
        <v/>
      </c>
      <c r="AD1376" s="41">
        <f>$AA1376*BonusMonths/12</f>
        <v/>
      </c>
      <c r="AE1376" s="41">
        <f>($AA1376+SI_Gross*$AB1376)*IF($Q1376=1,SI_O,SI_E)</f>
        <v/>
      </c>
      <c r="AF1376" s="41">
        <f>IF($Q1376=1,0,$AA1376*EOSB)</f>
        <v/>
      </c>
      <c r="AG1376" s="41">
        <f>$AN1376*$W1376</f>
        <v/>
      </c>
      <c r="AH1376" s="41">
        <f>SUM($AA1376:$AG1376)</f>
        <v/>
      </c>
      <c r="AI1376" s="41">
        <f>12*($AM1376+$AN1376)</f>
        <v/>
      </c>
      <c r="AJ1376" s="41">
        <f>$AM1376*((IncMonth-1)+(13-IncMonth)*(1+$X1376))+12*$AN1376</f>
        <v/>
      </c>
      <c r="AK1376" s="41">
        <f>IF($R1376=1,N($L1376)+N($M1376),0)</f>
        <v/>
      </c>
      <c r="AL1376">
        <f>IF($C1376="","",IF(N($L1376)&lt;=0,"Basic salary missing",IF(ISNA(MATCH($C1376,Departments!$A$5:$A$54,0)),"Department not on Departments sheet",IF(AND($I1376&lt;&gt;"",NOT(ISNUMBER($I1376))),"Date of birth is text, not a date",IF(AND($K1376&lt;&gt;"",NOT(ISNUMBER($K1376))),"Contract end is text, not a date","")))))</f>
        <v/>
      </c>
      <c r="AM1376" s="41">
        <f>IF($R1376=0,0,N($L1376)*(1+$Z1376+BonusMonths/12+IF($Q1376=1,0,EOSB))+N($M1376)+(N($L1376)+SI_Gross*N($M1376))*IF($Q1376=1,SI_O,SI_E))</f>
        <v/>
      </c>
      <c r="AN1376" s="41">
        <f>IF($R1376=0,0,(IF($Q1376=1,MedO,MedE+Ticket)+Training)/12)</f>
        <v/>
      </c>
    </row>
    <row r="1377">
      <c r="I1377" s="35" t="n"/>
      <c r="J1377" s="35" t="n"/>
      <c r="K1377" s="35" t="n"/>
      <c r="L1377" s="36" t="n"/>
      <c r="M1377" s="36" t="n"/>
      <c r="P1377" s="37" t="n"/>
      <c r="Q1377" s="38">
        <f>IF($C1377="",0,IF(OR(LOWER(TRIM($G1377))="omani",LOWER(TRIM($G1377))="oman",LOWER(TRIM($G1377))="om",LOWER(TRIM($G1377))="local"),1,0))</f>
        <v/>
      </c>
      <c r="R1377" s="38">
        <f>IF($C1377="",0,IF(OR(ISNUMBER(SEARCH("resign",$N1377)),ISNUMBER(SEARCH("terminat",$N1377)),ISNUMBER(SEARCH("inactive",$N1377)),ISNUMBER(SEARCH("vacan",$N1377)),ISNUMBER(SEARCH("deceased",$N1377)),ISNUMBER(SEARCH("separated",$N1377))),0,1))</f>
        <v/>
      </c>
      <c r="S1377">
        <f>IF(OR($R1377=0,NOT(ISNUMBER($I1377))),"",IFERROR(DATEDIF($I1377,DATE(FY,1,1),"y"),""))</f>
        <v/>
      </c>
      <c r="T1377">
        <f>IF(OR($R1377=0,NOT(ISNUMBER($J1377))),"",IFERROR(DATEDIF($J1377,DATE(FY,1,1),"y"),0))</f>
        <v/>
      </c>
      <c r="U1377" s="38">
        <f>IF(OR($R1377=0,NOT(ISNUMBER($I1377))),0,IF(YEAR($I1377)+IF($Q1377=1,RetAgeO,RetAgeE)=FY,MONTH($I1377),IF(YEAR($I1377)+IF($Q1377=1,RetAgeO,RetAgeE)&lt;FY,1,0)))</f>
        <v/>
      </c>
      <c r="V1377" s="38">
        <f>IF(OR($R1377=0,NOT(ISNUMBER($K1377))),0,IF(YEAR($K1377)=FY,MONTH($K1377),IF(YEAR($K1377)&lt;FY,1,0)))</f>
        <v/>
      </c>
      <c r="W1377" s="38">
        <f>IF($R1377=0,0,MIN(12,IF(AND(ISNUMBER($O1377),$O1377&gt;=1,$O1377&lt;=12),INT($O1377),12),IF(AND(RetireExit="Yes",$U1377&gt;0),$U1377,12),IF(AND(ContractExit="Yes",$V1377&gt;0),$V1377,12)))</f>
        <v/>
      </c>
      <c r="X1377" s="37">
        <f>IF(ISNUMBER($P1377),$P1377,IncPct)</f>
        <v/>
      </c>
      <c r="Y1377" s="39">
        <f>IF($W1377=0,0,MAX(0,MIN($W1377,IncMonth-1))+MAX(0,$W1377-IncMonth+1)*(1+$X1377))</f>
        <v/>
      </c>
      <c r="Z1377" s="40">
        <f>IF($C1377="",0,IFERROR(INDEX(Departments!$B$5:$B$54,MATCH($C1377,Departments!$A$5:$A$54,0)),0))</f>
        <v/>
      </c>
      <c r="AA1377" s="41">
        <f>N($L1377)*$Y1377</f>
        <v/>
      </c>
      <c r="AB1377" s="41">
        <f>N($M1377)*$Y1377</f>
        <v/>
      </c>
      <c r="AC1377" s="41">
        <f>$AA1377*$Z1377</f>
        <v/>
      </c>
      <c r="AD1377" s="41">
        <f>$AA1377*BonusMonths/12</f>
        <v/>
      </c>
      <c r="AE1377" s="41">
        <f>($AA1377+SI_Gross*$AB1377)*IF($Q1377=1,SI_O,SI_E)</f>
        <v/>
      </c>
      <c r="AF1377" s="41">
        <f>IF($Q1377=1,0,$AA1377*EOSB)</f>
        <v/>
      </c>
      <c r="AG1377" s="41">
        <f>$AN1377*$W1377</f>
        <v/>
      </c>
      <c r="AH1377" s="41">
        <f>SUM($AA1377:$AG1377)</f>
        <v/>
      </c>
      <c r="AI1377" s="41">
        <f>12*($AM1377+$AN1377)</f>
        <v/>
      </c>
      <c r="AJ1377" s="41">
        <f>$AM1377*((IncMonth-1)+(13-IncMonth)*(1+$X1377))+12*$AN1377</f>
        <v/>
      </c>
      <c r="AK1377" s="41">
        <f>IF($R1377=1,N($L1377)+N($M1377),0)</f>
        <v/>
      </c>
      <c r="AL1377">
        <f>IF($C1377="","",IF(N($L1377)&lt;=0,"Basic salary missing",IF(ISNA(MATCH($C1377,Departments!$A$5:$A$54,0)),"Department not on Departments sheet",IF(AND($I1377&lt;&gt;"",NOT(ISNUMBER($I1377))),"Date of birth is text, not a date",IF(AND($K1377&lt;&gt;"",NOT(ISNUMBER($K1377))),"Contract end is text, not a date","")))))</f>
        <v/>
      </c>
      <c r="AM1377" s="41">
        <f>IF($R1377=0,0,N($L1377)*(1+$Z1377+BonusMonths/12+IF($Q1377=1,0,EOSB))+N($M1377)+(N($L1377)+SI_Gross*N($M1377))*IF($Q1377=1,SI_O,SI_E))</f>
        <v/>
      </c>
      <c r="AN1377" s="41">
        <f>IF($R1377=0,0,(IF($Q1377=1,MedO,MedE+Ticket)+Training)/12)</f>
        <v/>
      </c>
    </row>
    <row r="1378">
      <c r="I1378" s="35" t="n"/>
      <c r="J1378" s="35" t="n"/>
      <c r="K1378" s="35" t="n"/>
      <c r="L1378" s="36" t="n"/>
      <c r="M1378" s="36" t="n"/>
      <c r="P1378" s="37" t="n"/>
      <c r="Q1378" s="38">
        <f>IF($C1378="",0,IF(OR(LOWER(TRIM($G1378))="omani",LOWER(TRIM($G1378))="oman",LOWER(TRIM($G1378))="om",LOWER(TRIM($G1378))="local"),1,0))</f>
        <v/>
      </c>
      <c r="R1378" s="38">
        <f>IF($C1378="",0,IF(OR(ISNUMBER(SEARCH("resign",$N1378)),ISNUMBER(SEARCH("terminat",$N1378)),ISNUMBER(SEARCH("inactive",$N1378)),ISNUMBER(SEARCH("vacan",$N1378)),ISNUMBER(SEARCH("deceased",$N1378)),ISNUMBER(SEARCH("separated",$N1378))),0,1))</f>
        <v/>
      </c>
      <c r="S1378">
        <f>IF(OR($R1378=0,NOT(ISNUMBER($I1378))),"",IFERROR(DATEDIF($I1378,DATE(FY,1,1),"y"),""))</f>
        <v/>
      </c>
      <c r="T1378">
        <f>IF(OR($R1378=0,NOT(ISNUMBER($J1378))),"",IFERROR(DATEDIF($J1378,DATE(FY,1,1),"y"),0))</f>
        <v/>
      </c>
      <c r="U1378" s="38">
        <f>IF(OR($R1378=0,NOT(ISNUMBER($I1378))),0,IF(YEAR($I1378)+IF($Q1378=1,RetAgeO,RetAgeE)=FY,MONTH($I1378),IF(YEAR($I1378)+IF($Q1378=1,RetAgeO,RetAgeE)&lt;FY,1,0)))</f>
        <v/>
      </c>
      <c r="V1378" s="38">
        <f>IF(OR($R1378=0,NOT(ISNUMBER($K1378))),0,IF(YEAR($K1378)=FY,MONTH($K1378),IF(YEAR($K1378)&lt;FY,1,0)))</f>
        <v/>
      </c>
      <c r="W1378" s="38">
        <f>IF($R1378=0,0,MIN(12,IF(AND(ISNUMBER($O1378),$O1378&gt;=1,$O1378&lt;=12),INT($O1378),12),IF(AND(RetireExit="Yes",$U1378&gt;0),$U1378,12),IF(AND(ContractExit="Yes",$V1378&gt;0),$V1378,12)))</f>
        <v/>
      </c>
      <c r="X1378" s="37">
        <f>IF(ISNUMBER($P1378),$P1378,IncPct)</f>
        <v/>
      </c>
      <c r="Y1378" s="39">
        <f>IF($W1378=0,0,MAX(0,MIN($W1378,IncMonth-1))+MAX(0,$W1378-IncMonth+1)*(1+$X1378))</f>
        <v/>
      </c>
      <c r="Z1378" s="40">
        <f>IF($C1378="",0,IFERROR(INDEX(Departments!$B$5:$B$54,MATCH($C1378,Departments!$A$5:$A$54,0)),0))</f>
        <v/>
      </c>
      <c r="AA1378" s="41">
        <f>N($L1378)*$Y1378</f>
        <v/>
      </c>
      <c r="AB1378" s="41">
        <f>N($M1378)*$Y1378</f>
        <v/>
      </c>
      <c r="AC1378" s="41">
        <f>$AA1378*$Z1378</f>
        <v/>
      </c>
      <c r="AD1378" s="41">
        <f>$AA1378*BonusMonths/12</f>
        <v/>
      </c>
      <c r="AE1378" s="41">
        <f>($AA1378+SI_Gross*$AB1378)*IF($Q1378=1,SI_O,SI_E)</f>
        <v/>
      </c>
      <c r="AF1378" s="41">
        <f>IF($Q1378=1,0,$AA1378*EOSB)</f>
        <v/>
      </c>
      <c r="AG1378" s="41">
        <f>$AN1378*$W1378</f>
        <v/>
      </c>
      <c r="AH1378" s="41">
        <f>SUM($AA1378:$AG1378)</f>
        <v/>
      </c>
      <c r="AI1378" s="41">
        <f>12*($AM1378+$AN1378)</f>
        <v/>
      </c>
      <c r="AJ1378" s="41">
        <f>$AM1378*((IncMonth-1)+(13-IncMonth)*(1+$X1378))+12*$AN1378</f>
        <v/>
      </c>
      <c r="AK1378" s="41">
        <f>IF($R1378=1,N($L1378)+N($M1378),0)</f>
        <v/>
      </c>
      <c r="AL1378">
        <f>IF($C1378="","",IF(N($L1378)&lt;=0,"Basic salary missing",IF(ISNA(MATCH($C1378,Departments!$A$5:$A$54,0)),"Department not on Departments sheet",IF(AND($I1378&lt;&gt;"",NOT(ISNUMBER($I1378))),"Date of birth is text, not a date",IF(AND($K1378&lt;&gt;"",NOT(ISNUMBER($K1378))),"Contract end is text, not a date","")))))</f>
        <v/>
      </c>
      <c r="AM1378" s="41">
        <f>IF($R1378=0,0,N($L1378)*(1+$Z1378+BonusMonths/12+IF($Q1378=1,0,EOSB))+N($M1378)+(N($L1378)+SI_Gross*N($M1378))*IF($Q1378=1,SI_O,SI_E))</f>
        <v/>
      </c>
      <c r="AN1378" s="41">
        <f>IF($R1378=0,0,(IF($Q1378=1,MedO,MedE+Ticket)+Training)/12)</f>
        <v/>
      </c>
    </row>
    <row r="1379">
      <c r="I1379" s="35" t="n"/>
      <c r="J1379" s="35" t="n"/>
      <c r="K1379" s="35" t="n"/>
      <c r="L1379" s="36" t="n"/>
      <c r="M1379" s="36" t="n"/>
      <c r="P1379" s="37" t="n"/>
      <c r="Q1379" s="38">
        <f>IF($C1379="",0,IF(OR(LOWER(TRIM($G1379))="omani",LOWER(TRIM($G1379))="oman",LOWER(TRIM($G1379))="om",LOWER(TRIM($G1379))="local"),1,0))</f>
        <v/>
      </c>
      <c r="R1379" s="38">
        <f>IF($C1379="",0,IF(OR(ISNUMBER(SEARCH("resign",$N1379)),ISNUMBER(SEARCH("terminat",$N1379)),ISNUMBER(SEARCH("inactive",$N1379)),ISNUMBER(SEARCH("vacan",$N1379)),ISNUMBER(SEARCH("deceased",$N1379)),ISNUMBER(SEARCH("separated",$N1379))),0,1))</f>
        <v/>
      </c>
      <c r="S1379">
        <f>IF(OR($R1379=0,NOT(ISNUMBER($I1379))),"",IFERROR(DATEDIF($I1379,DATE(FY,1,1),"y"),""))</f>
        <v/>
      </c>
      <c r="T1379">
        <f>IF(OR($R1379=0,NOT(ISNUMBER($J1379))),"",IFERROR(DATEDIF($J1379,DATE(FY,1,1),"y"),0))</f>
        <v/>
      </c>
      <c r="U1379" s="38">
        <f>IF(OR($R1379=0,NOT(ISNUMBER($I1379))),0,IF(YEAR($I1379)+IF($Q1379=1,RetAgeO,RetAgeE)=FY,MONTH($I1379),IF(YEAR($I1379)+IF($Q1379=1,RetAgeO,RetAgeE)&lt;FY,1,0)))</f>
        <v/>
      </c>
      <c r="V1379" s="38">
        <f>IF(OR($R1379=0,NOT(ISNUMBER($K1379))),0,IF(YEAR($K1379)=FY,MONTH($K1379),IF(YEAR($K1379)&lt;FY,1,0)))</f>
        <v/>
      </c>
      <c r="W1379" s="38">
        <f>IF($R1379=0,0,MIN(12,IF(AND(ISNUMBER($O1379),$O1379&gt;=1,$O1379&lt;=12),INT($O1379),12),IF(AND(RetireExit="Yes",$U1379&gt;0),$U1379,12),IF(AND(ContractExit="Yes",$V1379&gt;0),$V1379,12)))</f>
        <v/>
      </c>
      <c r="X1379" s="37">
        <f>IF(ISNUMBER($P1379),$P1379,IncPct)</f>
        <v/>
      </c>
      <c r="Y1379" s="39">
        <f>IF($W1379=0,0,MAX(0,MIN($W1379,IncMonth-1))+MAX(0,$W1379-IncMonth+1)*(1+$X1379))</f>
        <v/>
      </c>
      <c r="Z1379" s="40">
        <f>IF($C1379="",0,IFERROR(INDEX(Departments!$B$5:$B$54,MATCH($C1379,Departments!$A$5:$A$54,0)),0))</f>
        <v/>
      </c>
      <c r="AA1379" s="41">
        <f>N($L1379)*$Y1379</f>
        <v/>
      </c>
      <c r="AB1379" s="41">
        <f>N($M1379)*$Y1379</f>
        <v/>
      </c>
      <c r="AC1379" s="41">
        <f>$AA1379*$Z1379</f>
        <v/>
      </c>
      <c r="AD1379" s="41">
        <f>$AA1379*BonusMonths/12</f>
        <v/>
      </c>
      <c r="AE1379" s="41">
        <f>($AA1379+SI_Gross*$AB1379)*IF($Q1379=1,SI_O,SI_E)</f>
        <v/>
      </c>
      <c r="AF1379" s="41">
        <f>IF($Q1379=1,0,$AA1379*EOSB)</f>
        <v/>
      </c>
      <c r="AG1379" s="41">
        <f>$AN1379*$W1379</f>
        <v/>
      </c>
      <c r="AH1379" s="41">
        <f>SUM($AA1379:$AG1379)</f>
        <v/>
      </c>
      <c r="AI1379" s="41">
        <f>12*($AM1379+$AN1379)</f>
        <v/>
      </c>
      <c r="AJ1379" s="41">
        <f>$AM1379*((IncMonth-1)+(13-IncMonth)*(1+$X1379))+12*$AN1379</f>
        <v/>
      </c>
      <c r="AK1379" s="41">
        <f>IF($R1379=1,N($L1379)+N($M1379),0)</f>
        <v/>
      </c>
      <c r="AL1379">
        <f>IF($C1379="","",IF(N($L1379)&lt;=0,"Basic salary missing",IF(ISNA(MATCH($C1379,Departments!$A$5:$A$54,0)),"Department not on Departments sheet",IF(AND($I1379&lt;&gt;"",NOT(ISNUMBER($I1379))),"Date of birth is text, not a date",IF(AND($K1379&lt;&gt;"",NOT(ISNUMBER($K1379))),"Contract end is text, not a date","")))))</f>
        <v/>
      </c>
      <c r="AM1379" s="41">
        <f>IF($R1379=0,0,N($L1379)*(1+$Z1379+BonusMonths/12+IF($Q1379=1,0,EOSB))+N($M1379)+(N($L1379)+SI_Gross*N($M1379))*IF($Q1379=1,SI_O,SI_E))</f>
        <v/>
      </c>
      <c r="AN1379" s="41">
        <f>IF($R1379=0,0,(IF($Q1379=1,MedO,MedE+Ticket)+Training)/12)</f>
        <v/>
      </c>
    </row>
    <row r="1380">
      <c r="I1380" s="35" t="n"/>
      <c r="J1380" s="35" t="n"/>
      <c r="K1380" s="35" t="n"/>
      <c r="L1380" s="36" t="n"/>
      <c r="M1380" s="36" t="n"/>
      <c r="P1380" s="37" t="n"/>
      <c r="Q1380" s="38">
        <f>IF($C1380="",0,IF(OR(LOWER(TRIM($G1380))="omani",LOWER(TRIM($G1380))="oman",LOWER(TRIM($G1380))="om",LOWER(TRIM($G1380))="local"),1,0))</f>
        <v/>
      </c>
      <c r="R1380" s="38">
        <f>IF($C1380="",0,IF(OR(ISNUMBER(SEARCH("resign",$N1380)),ISNUMBER(SEARCH("terminat",$N1380)),ISNUMBER(SEARCH("inactive",$N1380)),ISNUMBER(SEARCH("vacan",$N1380)),ISNUMBER(SEARCH("deceased",$N1380)),ISNUMBER(SEARCH("separated",$N1380))),0,1))</f>
        <v/>
      </c>
      <c r="S1380">
        <f>IF(OR($R1380=0,NOT(ISNUMBER($I1380))),"",IFERROR(DATEDIF($I1380,DATE(FY,1,1),"y"),""))</f>
        <v/>
      </c>
      <c r="T1380">
        <f>IF(OR($R1380=0,NOT(ISNUMBER($J1380))),"",IFERROR(DATEDIF($J1380,DATE(FY,1,1),"y"),0))</f>
        <v/>
      </c>
      <c r="U1380" s="38">
        <f>IF(OR($R1380=0,NOT(ISNUMBER($I1380))),0,IF(YEAR($I1380)+IF($Q1380=1,RetAgeO,RetAgeE)=FY,MONTH($I1380),IF(YEAR($I1380)+IF($Q1380=1,RetAgeO,RetAgeE)&lt;FY,1,0)))</f>
        <v/>
      </c>
      <c r="V1380" s="38">
        <f>IF(OR($R1380=0,NOT(ISNUMBER($K1380))),0,IF(YEAR($K1380)=FY,MONTH($K1380),IF(YEAR($K1380)&lt;FY,1,0)))</f>
        <v/>
      </c>
      <c r="W1380" s="38">
        <f>IF($R1380=0,0,MIN(12,IF(AND(ISNUMBER($O1380),$O1380&gt;=1,$O1380&lt;=12),INT($O1380),12),IF(AND(RetireExit="Yes",$U1380&gt;0),$U1380,12),IF(AND(ContractExit="Yes",$V1380&gt;0),$V1380,12)))</f>
        <v/>
      </c>
      <c r="X1380" s="37">
        <f>IF(ISNUMBER($P1380),$P1380,IncPct)</f>
        <v/>
      </c>
      <c r="Y1380" s="39">
        <f>IF($W1380=0,0,MAX(0,MIN($W1380,IncMonth-1))+MAX(0,$W1380-IncMonth+1)*(1+$X1380))</f>
        <v/>
      </c>
      <c r="Z1380" s="40">
        <f>IF($C1380="",0,IFERROR(INDEX(Departments!$B$5:$B$54,MATCH($C1380,Departments!$A$5:$A$54,0)),0))</f>
        <v/>
      </c>
      <c r="AA1380" s="41">
        <f>N($L1380)*$Y1380</f>
        <v/>
      </c>
      <c r="AB1380" s="41">
        <f>N($M1380)*$Y1380</f>
        <v/>
      </c>
      <c r="AC1380" s="41">
        <f>$AA1380*$Z1380</f>
        <v/>
      </c>
      <c r="AD1380" s="41">
        <f>$AA1380*BonusMonths/12</f>
        <v/>
      </c>
      <c r="AE1380" s="41">
        <f>($AA1380+SI_Gross*$AB1380)*IF($Q1380=1,SI_O,SI_E)</f>
        <v/>
      </c>
      <c r="AF1380" s="41">
        <f>IF($Q1380=1,0,$AA1380*EOSB)</f>
        <v/>
      </c>
      <c r="AG1380" s="41">
        <f>$AN1380*$W1380</f>
        <v/>
      </c>
      <c r="AH1380" s="41">
        <f>SUM($AA1380:$AG1380)</f>
        <v/>
      </c>
      <c r="AI1380" s="41">
        <f>12*($AM1380+$AN1380)</f>
        <v/>
      </c>
      <c r="AJ1380" s="41">
        <f>$AM1380*((IncMonth-1)+(13-IncMonth)*(1+$X1380))+12*$AN1380</f>
        <v/>
      </c>
      <c r="AK1380" s="41">
        <f>IF($R1380=1,N($L1380)+N($M1380),0)</f>
        <v/>
      </c>
      <c r="AL1380">
        <f>IF($C1380="","",IF(N($L1380)&lt;=0,"Basic salary missing",IF(ISNA(MATCH($C1380,Departments!$A$5:$A$54,0)),"Department not on Departments sheet",IF(AND($I1380&lt;&gt;"",NOT(ISNUMBER($I1380))),"Date of birth is text, not a date",IF(AND($K1380&lt;&gt;"",NOT(ISNUMBER($K1380))),"Contract end is text, not a date","")))))</f>
        <v/>
      </c>
      <c r="AM1380" s="41">
        <f>IF($R1380=0,0,N($L1380)*(1+$Z1380+BonusMonths/12+IF($Q1380=1,0,EOSB))+N($M1380)+(N($L1380)+SI_Gross*N($M1380))*IF($Q1380=1,SI_O,SI_E))</f>
        <v/>
      </c>
      <c r="AN1380" s="41">
        <f>IF($R1380=0,0,(IF($Q1380=1,MedO,MedE+Ticket)+Training)/12)</f>
        <v/>
      </c>
    </row>
    <row r="1381">
      <c r="I1381" s="35" t="n"/>
      <c r="J1381" s="35" t="n"/>
      <c r="K1381" s="35" t="n"/>
      <c r="L1381" s="36" t="n"/>
      <c r="M1381" s="36" t="n"/>
      <c r="P1381" s="37" t="n"/>
      <c r="Q1381" s="38">
        <f>IF($C1381="",0,IF(OR(LOWER(TRIM($G1381))="omani",LOWER(TRIM($G1381))="oman",LOWER(TRIM($G1381))="om",LOWER(TRIM($G1381))="local"),1,0))</f>
        <v/>
      </c>
      <c r="R1381" s="38">
        <f>IF($C1381="",0,IF(OR(ISNUMBER(SEARCH("resign",$N1381)),ISNUMBER(SEARCH("terminat",$N1381)),ISNUMBER(SEARCH("inactive",$N1381)),ISNUMBER(SEARCH("vacan",$N1381)),ISNUMBER(SEARCH("deceased",$N1381)),ISNUMBER(SEARCH("separated",$N1381))),0,1))</f>
        <v/>
      </c>
      <c r="S1381">
        <f>IF(OR($R1381=0,NOT(ISNUMBER($I1381))),"",IFERROR(DATEDIF($I1381,DATE(FY,1,1),"y"),""))</f>
        <v/>
      </c>
      <c r="T1381">
        <f>IF(OR($R1381=0,NOT(ISNUMBER($J1381))),"",IFERROR(DATEDIF($J1381,DATE(FY,1,1),"y"),0))</f>
        <v/>
      </c>
      <c r="U1381" s="38">
        <f>IF(OR($R1381=0,NOT(ISNUMBER($I1381))),0,IF(YEAR($I1381)+IF($Q1381=1,RetAgeO,RetAgeE)=FY,MONTH($I1381),IF(YEAR($I1381)+IF($Q1381=1,RetAgeO,RetAgeE)&lt;FY,1,0)))</f>
        <v/>
      </c>
      <c r="V1381" s="38">
        <f>IF(OR($R1381=0,NOT(ISNUMBER($K1381))),0,IF(YEAR($K1381)=FY,MONTH($K1381),IF(YEAR($K1381)&lt;FY,1,0)))</f>
        <v/>
      </c>
      <c r="W1381" s="38">
        <f>IF($R1381=0,0,MIN(12,IF(AND(ISNUMBER($O1381),$O1381&gt;=1,$O1381&lt;=12),INT($O1381),12),IF(AND(RetireExit="Yes",$U1381&gt;0),$U1381,12),IF(AND(ContractExit="Yes",$V1381&gt;0),$V1381,12)))</f>
        <v/>
      </c>
      <c r="X1381" s="37">
        <f>IF(ISNUMBER($P1381),$P1381,IncPct)</f>
        <v/>
      </c>
      <c r="Y1381" s="39">
        <f>IF($W1381=0,0,MAX(0,MIN($W1381,IncMonth-1))+MAX(0,$W1381-IncMonth+1)*(1+$X1381))</f>
        <v/>
      </c>
      <c r="Z1381" s="40">
        <f>IF($C1381="",0,IFERROR(INDEX(Departments!$B$5:$B$54,MATCH($C1381,Departments!$A$5:$A$54,0)),0))</f>
        <v/>
      </c>
      <c r="AA1381" s="41">
        <f>N($L1381)*$Y1381</f>
        <v/>
      </c>
      <c r="AB1381" s="41">
        <f>N($M1381)*$Y1381</f>
        <v/>
      </c>
      <c r="AC1381" s="41">
        <f>$AA1381*$Z1381</f>
        <v/>
      </c>
      <c r="AD1381" s="41">
        <f>$AA1381*BonusMonths/12</f>
        <v/>
      </c>
      <c r="AE1381" s="41">
        <f>($AA1381+SI_Gross*$AB1381)*IF($Q1381=1,SI_O,SI_E)</f>
        <v/>
      </c>
      <c r="AF1381" s="41">
        <f>IF($Q1381=1,0,$AA1381*EOSB)</f>
        <v/>
      </c>
      <c r="AG1381" s="41">
        <f>$AN1381*$W1381</f>
        <v/>
      </c>
      <c r="AH1381" s="41">
        <f>SUM($AA1381:$AG1381)</f>
        <v/>
      </c>
      <c r="AI1381" s="41">
        <f>12*($AM1381+$AN1381)</f>
        <v/>
      </c>
      <c r="AJ1381" s="41">
        <f>$AM1381*((IncMonth-1)+(13-IncMonth)*(1+$X1381))+12*$AN1381</f>
        <v/>
      </c>
      <c r="AK1381" s="41">
        <f>IF($R1381=1,N($L1381)+N($M1381),0)</f>
        <v/>
      </c>
      <c r="AL1381">
        <f>IF($C1381="","",IF(N($L1381)&lt;=0,"Basic salary missing",IF(ISNA(MATCH($C1381,Departments!$A$5:$A$54,0)),"Department not on Departments sheet",IF(AND($I1381&lt;&gt;"",NOT(ISNUMBER($I1381))),"Date of birth is text, not a date",IF(AND($K1381&lt;&gt;"",NOT(ISNUMBER($K1381))),"Contract end is text, not a date","")))))</f>
        <v/>
      </c>
      <c r="AM1381" s="41">
        <f>IF($R1381=0,0,N($L1381)*(1+$Z1381+BonusMonths/12+IF($Q1381=1,0,EOSB))+N($M1381)+(N($L1381)+SI_Gross*N($M1381))*IF($Q1381=1,SI_O,SI_E))</f>
        <v/>
      </c>
      <c r="AN1381" s="41">
        <f>IF($R1381=0,0,(IF($Q1381=1,MedO,MedE+Ticket)+Training)/12)</f>
        <v/>
      </c>
    </row>
    <row r="1382">
      <c r="I1382" s="35" t="n"/>
      <c r="J1382" s="35" t="n"/>
      <c r="K1382" s="35" t="n"/>
      <c r="L1382" s="36" t="n"/>
      <c r="M1382" s="36" t="n"/>
      <c r="P1382" s="37" t="n"/>
      <c r="Q1382" s="38">
        <f>IF($C1382="",0,IF(OR(LOWER(TRIM($G1382))="omani",LOWER(TRIM($G1382))="oman",LOWER(TRIM($G1382))="om",LOWER(TRIM($G1382))="local"),1,0))</f>
        <v/>
      </c>
      <c r="R1382" s="38">
        <f>IF($C1382="",0,IF(OR(ISNUMBER(SEARCH("resign",$N1382)),ISNUMBER(SEARCH("terminat",$N1382)),ISNUMBER(SEARCH("inactive",$N1382)),ISNUMBER(SEARCH("vacan",$N1382)),ISNUMBER(SEARCH("deceased",$N1382)),ISNUMBER(SEARCH("separated",$N1382))),0,1))</f>
        <v/>
      </c>
      <c r="S1382">
        <f>IF(OR($R1382=0,NOT(ISNUMBER($I1382))),"",IFERROR(DATEDIF($I1382,DATE(FY,1,1),"y"),""))</f>
        <v/>
      </c>
      <c r="T1382">
        <f>IF(OR($R1382=0,NOT(ISNUMBER($J1382))),"",IFERROR(DATEDIF($J1382,DATE(FY,1,1),"y"),0))</f>
        <v/>
      </c>
      <c r="U1382" s="38">
        <f>IF(OR($R1382=0,NOT(ISNUMBER($I1382))),0,IF(YEAR($I1382)+IF($Q1382=1,RetAgeO,RetAgeE)=FY,MONTH($I1382),IF(YEAR($I1382)+IF($Q1382=1,RetAgeO,RetAgeE)&lt;FY,1,0)))</f>
        <v/>
      </c>
      <c r="V1382" s="38">
        <f>IF(OR($R1382=0,NOT(ISNUMBER($K1382))),0,IF(YEAR($K1382)=FY,MONTH($K1382),IF(YEAR($K1382)&lt;FY,1,0)))</f>
        <v/>
      </c>
      <c r="W1382" s="38">
        <f>IF($R1382=0,0,MIN(12,IF(AND(ISNUMBER($O1382),$O1382&gt;=1,$O1382&lt;=12),INT($O1382),12),IF(AND(RetireExit="Yes",$U1382&gt;0),$U1382,12),IF(AND(ContractExit="Yes",$V1382&gt;0),$V1382,12)))</f>
        <v/>
      </c>
      <c r="X1382" s="37">
        <f>IF(ISNUMBER($P1382),$P1382,IncPct)</f>
        <v/>
      </c>
      <c r="Y1382" s="39">
        <f>IF($W1382=0,0,MAX(0,MIN($W1382,IncMonth-1))+MAX(0,$W1382-IncMonth+1)*(1+$X1382))</f>
        <v/>
      </c>
      <c r="Z1382" s="40">
        <f>IF($C1382="",0,IFERROR(INDEX(Departments!$B$5:$B$54,MATCH($C1382,Departments!$A$5:$A$54,0)),0))</f>
        <v/>
      </c>
      <c r="AA1382" s="41">
        <f>N($L1382)*$Y1382</f>
        <v/>
      </c>
      <c r="AB1382" s="41">
        <f>N($M1382)*$Y1382</f>
        <v/>
      </c>
      <c r="AC1382" s="41">
        <f>$AA1382*$Z1382</f>
        <v/>
      </c>
      <c r="AD1382" s="41">
        <f>$AA1382*BonusMonths/12</f>
        <v/>
      </c>
      <c r="AE1382" s="41">
        <f>($AA1382+SI_Gross*$AB1382)*IF($Q1382=1,SI_O,SI_E)</f>
        <v/>
      </c>
      <c r="AF1382" s="41">
        <f>IF($Q1382=1,0,$AA1382*EOSB)</f>
        <v/>
      </c>
      <c r="AG1382" s="41">
        <f>$AN1382*$W1382</f>
        <v/>
      </c>
      <c r="AH1382" s="41">
        <f>SUM($AA1382:$AG1382)</f>
        <v/>
      </c>
      <c r="AI1382" s="41">
        <f>12*($AM1382+$AN1382)</f>
        <v/>
      </c>
      <c r="AJ1382" s="41">
        <f>$AM1382*((IncMonth-1)+(13-IncMonth)*(1+$X1382))+12*$AN1382</f>
        <v/>
      </c>
      <c r="AK1382" s="41">
        <f>IF($R1382=1,N($L1382)+N($M1382),0)</f>
        <v/>
      </c>
      <c r="AL1382">
        <f>IF($C1382="","",IF(N($L1382)&lt;=0,"Basic salary missing",IF(ISNA(MATCH($C1382,Departments!$A$5:$A$54,0)),"Department not on Departments sheet",IF(AND($I1382&lt;&gt;"",NOT(ISNUMBER($I1382))),"Date of birth is text, not a date",IF(AND($K1382&lt;&gt;"",NOT(ISNUMBER($K1382))),"Contract end is text, not a date","")))))</f>
        <v/>
      </c>
      <c r="AM1382" s="41">
        <f>IF($R1382=0,0,N($L1382)*(1+$Z1382+BonusMonths/12+IF($Q1382=1,0,EOSB))+N($M1382)+(N($L1382)+SI_Gross*N($M1382))*IF($Q1382=1,SI_O,SI_E))</f>
        <v/>
      </c>
      <c r="AN1382" s="41">
        <f>IF($R1382=0,0,(IF($Q1382=1,MedO,MedE+Ticket)+Training)/12)</f>
        <v/>
      </c>
    </row>
    <row r="1383">
      <c r="I1383" s="35" t="n"/>
      <c r="J1383" s="35" t="n"/>
      <c r="K1383" s="35" t="n"/>
      <c r="L1383" s="36" t="n"/>
      <c r="M1383" s="36" t="n"/>
      <c r="P1383" s="37" t="n"/>
      <c r="Q1383" s="38">
        <f>IF($C1383="",0,IF(OR(LOWER(TRIM($G1383))="omani",LOWER(TRIM($G1383))="oman",LOWER(TRIM($G1383))="om",LOWER(TRIM($G1383))="local"),1,0))</f>
        <v/>
      </c>
      <c r="R1383" s="38">
        <f>IF($C1383="",0,IF(OR(ISNUMBER(SEARCH("resign",$N1383)),ISNUMBER(SEARCH("terminat",$N1383)),ISNUMBER(SEARCH("inactive",$N1383)),ISNUMBER(SEARCH("vacan",$N1383)),ISNUMBER(SEARCH("deceased",$N1383)),ISNUMBER(SEARCH("separated",$N1383))),0,1))</f>
        <v/>
      </c>
      <c r="S1383">
        <f>IF(OR($R1383=0,NOT(ISNUMBER($I1383))),"",IFERROR(DATEDIF($I1383,DATE(FY,1,1),"y"),""))</f>
        <v/>
      </c>
      <c r="T1383">
        <f>IF(OR($R1383=0,NOT(ISNUMBER($J1383))),"",IFERROR(DATEDIF($J1383,DATE(FY,1,1),"y"),0))</f>
        <v/>
      </c>
      <c r="U1383" s="38">
        <f>IF(OR($R1383=0,NOT(ISNUMBER($I1383))),0,IF(YEAR($I1383)+IF($Q1383=1,RetAgeO,RetAgeE)=FY,MONTH($I1383),IF(YEAR($I1383)+IF($Q1383=1,RetAgeO,RetAgeE)&lt;FY,1,0)))</f>
        <v/>
      </c>
      <c r="V1383" s="38">
        <f>IF(OR($R1383=0,NOT(ISNUMBER($K1383))),0,IF(YEAR($K1383)=FY,MONTH($K1383),IF(YEAR($K1383)&lt;FY,1,0)))</f>
        <v/>
      </c>
      <c r="W1383" s="38">
        <f>IF($R1383=0,0,MIN(12,IF(AND(ISNUMBER($O1383),$O1383&gt;=1,$O1383&lt;=12),INT($O1383),12),IF(AND(RetireExit="Yes",$U1383&gt;0),$U1383,12),IF(AND(ContractExit="Yes",$V1383&gt;0),$V1383,12)))</f>
        <v/>
      </c>
      <c r="X1383" s="37">
        <f>IF(ISNUMBER($P1383),$P1383,IncPct)</f>
        <v/>
      </c>
      <c r="Y1383" s="39">
        <f>IF($W1383=0,0,MAX(0,MIN($W1383,IncMonth-1))+MAX(0,$W1383-IncMonth+1)*(1+$X1383))</f>
        <v/>
      </c>
      <c r="Z1383" s="40">
        <f>IF($C1383="",0,IFERROR(INDEX(Departments!$B$5:$B$54,MATCH($C1383,Departments!$A$5:$A$54,0)),0))</f>
        <v/>
      </c>
      <c r="AA1383" s="41">
        <f>N($L1383)*$Y1383</f>
        <v/>
      </c>
      <c r="AB1383" s="41">
        <f>N($M1383)*$Y1383</f>
        <v/>
      </c>
      <c r="AC1383" s="41">
        <f>$AA1383*$Z1383</f>
        <v/>
      </c>
      <c r="AD1383" s="41">
        <f>$AA1383*BonusMonths/12</f>
        <v/>
      </c>
      <c r="AE1383" s="41">
        <f>($AA1383+SI_Gross*$AB1383)*IF($Q1383=1,SI_O,SI_E)</f>
        <v/>
      </c>
      <c r="AF1383" s="41">
        <f>IF($Q1383=1,0,$AA1383*EOSB)</f>
        <v/>
      </c>
      <c r="AG1383" s="41">
        <f>$AN1383*$W1383</f>
        <v/>
      </c>
      <c r="AH1383" s="41">
        <f>SUM($AA1383:$AG1383)</f>
        <v/>
      </c>
      <c r="AI1383" s="41">
        <f>12*($AM1383+$AN1383)</f>
        <v/>
      </c>
      <c r="AJ1383" s="41">
        <f>$AM1383*((IncMonth-1)+(13-IncMonth)*(1+$X1383))+12*$AN1383</f>
        <v/>
      </c>
      <c r="AK1383" s="41">
        <f>IF($R1383=1,N($L1383)+N($M1383),0)</f>
        <v/>
      </c>
      <c r="AL1383">
        <f>IF($C1383="","",IF(N($L1383)&lt;=0,"Basic salary missing",IF(ISNA(MATCH($C1383,Departments!$A$5:$A$54,0)),"Department not on Departments sheet",IF(AND($I1383&lt;&gt;"",NOT(ISNUMBER($I1383))),"Date of birth is text, not a date",IF(AND($K1383&lt;&gt;"",NOT(ISNUMBER($K1383))),"Contract end is text, not a date","")))))</f>
        <v/>
      </c>
      <c r="AM1383" s="41">
        <f>IF($R1383=0,0,N($L1383)*(1+$Z1383+BonusMonths/12+IF($Q1383=1,0,EOSB))+N($M1383)+(N($L1383)+SI_Gross*N($M1383))*IF($Q1383=1,SI_O,SI_E))</f>
        <v/>
      </c>
      <c r="AN1383" s="41">
        <f>IF($R1383=0,0,(IF($Q1383=1,MedO,MedE+Ticket)+Training)/12)</f>
        <v/>
      </c>
    </row>
    <row r="1384">
      <c r="I1384" s="35" t="n"/>
      <c r="J1384" s="35" t="n"/>
      <c r="K1384" s="35" t="n"/>
      <c r="L1384" s="36" t="n"/>
      <c r="M1384" s="36" t="n"/>
      <c r="P1384" s="37" t="n"/>
      <c r="Q1384" s="38">
        <f>IF($C1384="",0,IF(OR(LOWER(TRIM($G1384))="omani",LOWER(TRIM($G1384))="oman",LOWER(TRIM($G1384))="om",LOWER(TRIM($G1384))="local"),1,0))</f>
        <v/>
      </c>
      <c r="R1384" s="38">
        <f>IF($C1384="",0,IF(OR(ISNUMBER(SEARCH("resign",$N1384)),ISNUMBER(SEARCH("terminat",$N1384)),ISNUMBER(SEARCH("inactive",$N1384)),ISNUMBER(SEARCH("vacan",$N1384)),ISNUMBER(SEARCH("deceased",$N1384)),ISNUMBER(SEARCH("separated",$N1384))),0,1))</f>
        <v/>
      </c>
      <c r="S1384">
        <f>IF(OR($R1384=0,NOT(ISNUMBER($I1384))),"",IFERROR(DATEDIF($I1384,DATE(FY,1,1),"y"),""))</f>
        <v/>
      </c>
      <c r="T1384">
        <f>IF(OR($R1384=0,NOT(ISNUMBER($J1384))),"",IFERROR(DATEDIF($J1384,DATE(FY,1,1),"y"),0))</f>
        <v/>
      </c>
      <c r="U1384" s="38">
        <f>IF(OR($R1384=0,NOT(ISNUMBER($I1384))),0,IF(YEAR($I1384)+IF($Q1384=1,RetAgeO,RetAgeE)=FY,MONTH($I1384),IF(YEAR($I1384)+IF($Q1384=1,RetAgeO,RetAgeE)&lt;FY,1,0)))</f>
        <v/>
      </c>
      <c r="V1384" s="38">
        <f>IF(OR($R1384=0,NOT(ISNUMBER($K1384))),0,IF(YEAR($K1384)=FY,MONTH($K1384),IF(YEAR($K1384)&lt;FY,1,0)))</f>
        <v/>
      </c>
      <c r="W1384" s="38">
        <f>IF($R1384=0,0,MIN(12,IF(AND(ISNUMBER($O1384),$O1384&gt;=1,$O1384&lt;=12),INT($O1384),12),IF(AND(RetireExit="Yes",$U1384&gt;0),$U1384,12),IF(AND(ContractExit="Yes",$V1384&gt;0),$V1384,12)))</f>
        <v/>
      </c>
      <c r="X1384" s="37">
        <f>IF(ISNUMBER($P1384),$P1384,IncPct)</f>
        <v/>
      </c>
      <c r="Y1384" s="39">
        <f>IF($W1384=0,0,MAX(0,MIN($W1384,IncMonth-1))+MAX(0,$W1384-IncMonth+1)*(1+$X1384))</f>
        <v/>
      </c>
      <c r="Z1384" s="40">
        <f>IF($C1384="",0,IFERROR(INDEX(Departments!$B$5:$B$54,MATCH($C1384,Departments!$A$5:$A$54,0)),0))</f>
        <v/>
      </c>
      <c r="AA1384" s="41">
        <f>N($L1384)*$Y1384</f>
        <v/>
      </c>
      <c r="AB1384" s="41">
        <f>N($M1384)*$Y1384</f>
        <v/>
      </c>
      <c r="AC1384" s="41">
        <f>$AA1384*$Z1384</f>
        <v/>
      </c>
      <c r="AD1384" s="41">
        <f>$AA1384*BonusMonths/12</f>
        <v/>
      </c>
      <c r="AE1384" s="41">
        <f>($AA1384+SI_Gross*$AB1384)*IF($Q1384=1,SI_O,SI_E)</f>
        <v/>
      </c>
      <c r="AF1384" s="41">
        <f>IF($Q1384=1,0,$AA1384*EOSB)</f>
        <v/>
      </c>
      <c r="AG1384" s="41">
        <f>$AN1384*$W1384</f>
        <v/>
      </c>
      <c r="AH1384" s="41">
        <f>SUM($AA1384:$AG1384)</f>
        <v/>
      </c>
      <c r="AI1384" s="41">
        <f>12*($AM1384+$AN1384)</f>
        <v/>
      </c>
      <c r="AJ1384" s="41">
        <f>$AM1384*((IncMonth-1)+(13-IncMonth)*(1+$X1384))+12*$AN1384</f>
        <v/>
      </c>
      <c r="AK1384" s="41">
        <f>IF($R1384=1,N($L1384)+N($M1384),0)</f>
        <v/>
      </c>
      <c r="AL1384">
        <f>IF($C1384="","",IF(N($L1384)&lt;=0,"Basic salary missing",IF(ISNA(MATCH($C1384,Departments!$A$5:$A$54,0)),"Department not on Departments sheet",IF(AND($I1384&lt;&gt;"",NOT(ISNUMBER($I1384))),"Date of birth is text, not a date",IF(AND($K1384&lt;&gt;"",NOT(ISNUMBER($K1384))),"Contract end is text, not a date","")))))</f>
        <v/>
      </c>
      <c r="AM1384" s="41">
        <f>IF($R1384=0,0,N($L1384)*(1+$Z1384+BonusMonths/12+IF($Q1384=1,0,EOSB))+N($M1384)+(N($L1384)+SI_Gross*N($M1384))*IF($Q1384=1,SI_O,SI_E))</f>
        <v/>
      </c>
      <c r="AN1384" s="41">
        <f>IF($R1384=0,0,(IF($Q1384=1,MedO,MedE+Ticket)+Training)/12)</f>
        <v/>
      </c>
    </row>
    <row r="1385">
      <c r="I1385" s="35" t="n"/>
      <c r="J1385" s="35" t="n"/>
      <c r="K1385" s="35" t="n"/>
      <c r="L1385" s="36" t="n"/>
      <c r="M1385" s="36" t="n"/>
      <c r="P1385" s="37" t="n"/>
      <c r="Q1385" s="38">
        <f>IF($C1385="",0,IF(OR(LOWER(TRIM($G1385))="omani",LOWER(TRIM($G1385))="oman",LOWER(TRIM($G1385))="om",LOWER(TRIM($G1385))="local"),1,0))</f>
        <v/>
      </c>
      <c r="R1385" s="38">
        <f>IF($C1385="",0,IF(OR(ISNUMBER(SEARCH("resign",$N1385)),ISNUMBER(SEARCH("terminat",$N1385)),ISNUMBER(SEARCH("inactive",$N1385)),ISNUMBER(SEARCH("vacan",$N1385)),ISNUMBER(SEARCH("deceased",$N1385)),ISNUMBER(SEARCH("separated",$N1385))),0,1))</f>
        <v/>
      </c>
      <c r="S1385">
        <f>IF(OR($R1385=0,NOT(ISNUMBER($I1385))),"",IFERROR(DATEDIF($I1385,DATE(FY,1,1),"y"),""))</f>
        <v/>
      </c>
      <c r="T1385">
        <f>IF(OR($R1385=0,NOT(ISNUMBER($J1385))),"",IFERROR(DATEDIF($J1385,DATE(FY,1,1),"y"),0))</f>
        <v/>
      </c>
      <c r="U1385" s="38">
        <f>IF(OR($R1385=0,NOT(ISNUMBER($I1385))),0,IF(YEAR($I1385)+IF($Q1385=1,RetAgeO,RetAgeE)=FY,MONTH($I1385),IF(YEAR($I1385)+IF($Q1385=1,RetAgeO,RetAgeE)&lt;FY,1,0)))</f>
        <v/>
      </c>
      <c r="V1385" s="38">
        <f>IF(OR($R1385=0,NOT(ISNUMBER($K1385))),0,IF(YEAR($K1385)=FY,MONTH($K1385),IF(YEAR($K1385)&lt;FY,1,0)))</f>
        <v/>
      </c>
      <c r="W1385" s="38">
        <f>IF($R1385=0,0,MIN(12,IF(AND(ISNUMBER($O1385),$O1385&gt;=1,$O1385&lt;=12),INT($O1385),12),IF(AND(RetireExit="Yes",$U1385&gt;0),$U1385,12),IF(AND(ContractExit="Yes",$V1385&gt;0),$V1385,12)))</f>
        <v/>
      </c>
      <c r="X1385" s="37">
        <f>IF(ISNUMBER($P1385),$P1385,IncPct)</f>
        <v/>
      </c>
      <c r="Y1385" s="39">
        <f>IF($W1385=0,0,MAX(0,MIN($W1385,IncMonth-1))+MAX(0,$W1385-IncMonth+1)*(1+$X1385))</f>
        <v/>
      </c>
      <c r="Z1385" s="40">
        <f>IF($C1385="",0,IFERROR(INDEX(Departments!$B$5:$B$54,MATCH($C1385,Departments!$A$5:$A$54,0)),0))</f>
        <v/>
      </c>
      <c r="AA1385" s="41">
        <f>N($L1385)*$Y1385</f>
        <v/>
      </c>
      <c r="AB1385" s="41">
        <f>N($M1385)*$Y1385</f>
        <v/>
      </c>
      <c r="AC1385" s="41">
        <f>$AA1385*$Z1385</f>
        <v/>
      </c>
      <c r="AD1385" s="41">
        <f>$AA1385*BonusMonths/12</f>
        <v/>
      </c>
      <c r="AE1385" s="41">
        <f>($AA1385+SI_Gross*$AB1385)*IF($Q1385=1,SI_O,SI_E)</f>
        <v/>
      </c>
      <c r="AF1385" s="41">
        <f>IF($Q1385=1,0,$AA1385*EOSB)</f>
        <v/>
      </c>
      <c r="AG1385" s="41">
        <f>$AN1385*$W1385</f>
        <v/>
      </c>
      <c r="AH1385" s="41">
        <f>SUM($AA1385:$AG1385)</f>
        <v/>
      </c>
      <c r="AI1385" s="41">
        <f>12*($AM1385+$AN1385)</f>
        <v/>
      </c>
      <c r="AJ1385" s="41">
        <f>$AM1385*((IncMonth-1)+(13-IncMonth)*(1+$X1385))+12*$AN1385</f>
        <v/>
      </c>
      <c r="AK1385" s="41">
        <f>IF($R1385=1,N($L1385)+N($M1385),0)</f>
        <v/>
      </c>
      <c r="AL1385">
        <f>IF($C1385="","",IF(N($L1385)&lt;=0,"Basic salary missing",IF(ISNA(MATCH($C1385,Departments!$A$5:$A$54,0)),"Department not on Departments sheet",IF(AND($I1385&lt;&gt;"",NOT(ISNUMBER($I1385))),"Date of birth is text, not a date",IF(AND($K1385&lt;&gt;"",NOT(ISNUMBER($K1385))),"Contract end is text, not a date","")))))</f>
        <v/>
      </c>
      <c r="AM1385" s="41">
        <f>IF($R1385=0,0,N($L1385)*(1+$Z1385+BonusMonths/12+IF($Q1385=1,0,EOSB))+N($M1385)+(N($L1385)+SI_Gross*N($M1385))*IF($Q1385=1,SI_O,SI_E))</f>
        <v/>
      </c>
      <c r="AN1385" s="41">
        <f>IF($R1385=0,0,(IF($Q1385=1,MedO,MedE+Ticket)+Training)/12)</f>
        <v/>
      </c>
    </row>
    <row r="1386">
      <c r="I1386" s="35" t="n"/>
      <c r="J1386" s="35" t="n"/>
      <c r="K1386" s="35" t="n"/>
      <c r="L1386" s="36" t="n"/>
      <c r="M1386" s="36" t="n"/>
      <c r="P1386" s="37" t="n"/>
      <c r="Q1386" s="38">
        <f>IF($C1386="",0,IF(OR(LOWER(TRIM($G1386))="omani",LOWER(TRIM($G1386))="oman",LOWER(TRIM($G1386))="om",LOWER(TRIM($G1386))="local"),1,0))</f>
        <v/>
      </c>
      <c r="R1386" s="38">
        <f>IF($C1386="",0,IF(OR(ISNUMBER(SEARCH("resign",$N1386)),ISNUMBER(SEARCH("terminat",$N1386)),ISNUMBER(SEARCH("inactive",$N1386)),ISNUMBER(SEARCH("vacan",$N1386)),ISNUMBER(SEARCH("deceased",$N1386)),ISNUMBER(SEARCH("separated",$N1386))),0,1))</f>
        <v/>
      </c>
      <c r="S1386">
        <f>IF(OR($R1386=0,NOT(ISNUMBER($I1386))),"",IFERROR(DATEDIF($I1386,DATE(FY,1,1),"y"),""))</f>
        <v/>
      </c>
      <c r="T1386">
        <f>IF(OR($R1386=0,NOT(ISNUMBER($J1386))),"",IFERROR(DATEDIF($J1386,DATE(FY,1,1),"y"),0))</f>
        <v/>
      </c>
      <c r="U1386" s="38">
        <f>IF(OR($R1386=0,NOT(ISNUMBER($I1386))),0,IF(YEAR($I1386)+IF($Q1386=1,RetAgeO,RetAgeE)=FY,MONTH($I1386),IF(YEAR($I1386)+IF($Q1386=1,RetAgeO,RetAgeE)&lt;FY,1,0)))</f>
        <v/>
      </c>
      <c r="V1386" s="38">
        <f>IF(OR($R1386=0,NOT(ISNUMBER($K1386))),0,IF(YEAR($K1386)=FY,MONTH($K1386),IF(YEAR($K1386)&lt;FY,1,0)))</f>
        <v/>
      </c>
      <c r="W1386" s="38">
        <f>IF($R1386=0,0,MIN(12,IF(AND(ISNUMBER($O1386),$O1386&gt;=1,$O1386&lt;=12),INT($O1386),12),IF(AND(RetireExit="Yes",$U1386&gt;0),$U1386,12),IF(AND(ContractExit="Yes",$V1386&gt;0),$V1386,12)))</f>
        <v/>
      </c>
      <c r="X1386" s="37">
        <f>IF(ISNUMBER($P1386),$P1386,IncPct)</f>
        <v/>
      </c>
      <c r="Y1386" s="39">
        <f>IF($W1386=0,0,MAX(0,MIN($W1386,IncMonth-1))+MAX(0,$W1386-IncMonth+1)*(1+$X1386))</f>
        <v/>
      </c>
      <c r="Z1386" s="40">
        <f>IF($C1386="",0,IFERROR(INDEX(Departments!$B$5:$B$54,MATCH($C1386,Departments!$A$5:$A$54,0)),0))</f>
        <v/>
      </c>
      <c r="AA1386" s="41">
        <f>N($L1386)*$Y1386</f>
        <v/>
      </c>
      <c r="AB1386" s="41">
        <f>N($M1386)*$Y1386</f>
        <v/>
      </c>
      <c r="AC1386" s="41">
        <f>$AA1386*$Z1386</f>
        <v/>
      </c>
      <c r="AD1386" s="41">
        <f>$AA1386*BonusMonths/12</f>
        <v/>
      </c>
      <c r="AE1386" s="41">
        <f>($AA1386+SI_Gross*$AB1386)*IF($Q1386=1,SI_O,SI_E)</f>
        <v/>
      </c>
      <c r="AF1386" s="41">
        <f>IF($Q1386=1,0,$AA1386*EOSB)</f>
        <v/>
      </c>
      <c r="AG1386" s="41">
        <f>$AN1386*$W1386</f>
        <v/>
      </c>
      <c r="AH1386" s="41">
        <f>SUM($AA1386:$AG1386)</f>
        <v/>
      </c>
      <c r="AI1386" s="41">
        <f>12*($AM1386+$AN1386)</f>
        <v/>
      </c>
      <c r="AJ1386" s="41">
        <f>$AM1386*((IncMonth-1)+(13-IncMonth)*(1+$X1386))+12*$AN1386</f>
        <v/>
      </c>
      <c r="AK1386" s="41">
        <f>IF($R1386=1,N($L1386)+N($M1386),0)</f>
        <v/>
      </c>
      <c r="AL1386">
        <f>IF($C1386="","",IF(N($L1386)&lt;=0,"Basic salary missing",IF(ISNA(MATCH($C1386,Departments!$A$5:$A$54,0)),"Department not on Departments sheet",IF(AND($I1386&lt;&gt;"",NOT(ISNUMBER($I1386))),"Date of birth is text, not a date",IF(AND($K1386&lt;&gt;"",NOT(ISNUMBER($K1386))),"Contract end is text, not a date","")))))</f>
        <v/>
      </c>
      <c r="AM1386" s="41">
        <f>IF($R1386=0,0,N($L1386)*(1+$Z1386+BonusMonths/12+IF($Q1386=1,0,EOSB))+N($M1386)+(N($L1386)+SI_Gross*N($M1386))*IF($Q1386=1,SI_O,SI_E))</f>
        <v/>
      </c>
      <c r="AN1386" s="41">
        <f>IF($R1386=0,0,(IF($Q1386=1,MedO,MedE+Ticket)+Training)/12)</f>
        <v/>
      </c>
    </row>
    <row r="1387">
      <c r="I1387" s="35" t="n"/>
      <c r="J1387" s="35" t="n"/>
      <c r="K1387" s="35" t="n"/>
      <c r="L1387" s="36" t="n"/>
      <c r="M1387" s="36" t="n"/>
      <c r="P1387" s="37" t="n"/>
      <c r="Q1387" s="38">
        <f>IF($C1387="",0,IF(OR(LOWER(TRIM($G1387))="omani",LOWER(TRIM($G1387))="oman",LOWER(TRIM($G1387))="om",LOWER(TRIM($G1387))="local"),1,0))</f>
        <v/>
      </c>
      <c r="R1387" s="38">
        <f>IF($C1387="",0,IF(OR(ISNUMBER(SEARCH("resign",$N1387)),ISNUMBER(SEARCH("terminat",$N1387)),ISNUMBER(SEARCH("inactive",$N1387)),ISNUMBER(SEARCH("vacan",$N1387)),ISNUMBER(SEARCH("deceased",$N1387)),ISNUMBER(SEARCH("separated",$N1387))),0,1))</f>
        <v/>
      </c>
      <c r="S1387">
        <f>IF(OR($R1387=0,NOT(ISNUMBER($I1387))),"",IFERROR(DATEDIF($I1387,DATE(FY,1,1),"y"),""))</f>
        <v/>
      </c>
      <c r="T1387">
        <f>IF(OR($R1387=0,NOT(ISNUMBER($J1387))),"",IFERROR(DATEDIF($J1387,DATE(FY,1,1),"y"),0))</f>
        <v/>
      </c>
      <c r="U1387" s="38">
        <f>IF(OR($R1387=0,NOT(ISNUMBER($I1387))),0,IF(YEAR($I1387)+IF($Q1387=1,RetAgeO,RetAgeE)=FY,MONTH($I1387),IF(YEAR($I1387)+IF($Q1387=1,RetAgeO,RetAgeE)&lt;FY,1,0)))</f>
        <v/>
      </c>
      <c r="V1387" s="38">
        <f>IF(OR($R1387=0,NOT(ISNUMBER($K1387))),0,IF(YEAR($K1387)=FY,MONTH($K1387),IF(YEAR($K1387)&lt;FY,1,0)))</f>
        <v/>
      </c>
      <c r="W1387" s="38">
        <f>IF($R1387=0,0,MIN(12,IF(AND(ISNUMBER($O1387),$O1387&gt;=1,$O1387&lt;=12),INT($O1387),12),IF(AND(RetireExit="Yes",$U1387&gt;0),$U1387,12),IF(AND(ContractExit="Yes",$V1387&gt;0),$V1387,12)))</f>
        <v/>
      </c>
      <c r="X1387" s="37">
        <f>IF(ISNUMBER($P1387),$P1387,IncPct)</f>
        <v/>
      </c>
      <c r="Y1387" s="39">
        <f>IF($W1387=0,0,MAX(0,MIN($W1387,IncMonth-1))+MAX(0,$W1387-IncMonth+1)*(1+$X1387))</f>
        <v/>
      </c>
      <c r="Z1387" s="40">
        <f>IF($C1387="",0,IFERROR(INDEX(Departments!$B$5:$B$54,MATCH($C1387,Departments!$A$5:$A$54,0)),0))</f>
        <v/>
      </c>
      <c r="AA1387" s="41">
        <f>N($L1387)*$Y1387</f>
        <v/>
      </c>
      <c r="AB1387" s="41">
        <f>N($M1387)*$Y1387</f>
        <v/>
      </c>
      <c r="AC1387" s="41">
        <f>$AA1387*$Z1387</f>
        <v/>
      </c>
      <c r="AD1387" s="41">
        <f>$AA1387*BonusMonths/12</f>
        <v/>
      </c>
      <c r="AE1387" s="41">
        <f>($AA1387+SI_Gross*$AB1387)*IF($Q1387=1,SI_O,SI_E)</f>
        <v/>
      </c>
      <c r="AF1387" s="41">
        <f>IF($Q1387=1,0,$AA1387*EOSB)</f>
        <v/>
      </c>
      <c r="AG1387" s="41">
        <f>$AN1387*$W1387</f>
        <v/>
      </c>
      <c r="AH1387" s="41">
        <f>SUM($AA1387:$AG1387)</f>
        <v/>
      </c>
      <c r="AI1387" s="41">
        <f>12*($AM1387+$AN1387)</f>
        <v/>
      </c>
      <c r="AJ1387" s="41">
        <f>$AM1387*((IncMonth-1)+(13-IncMonth)*(1+$X1387))+12*$AN1387</f>
        <v/>
      </c>
      <c r="AK1387" s="41">
        <f>IF($R1387=1,N($L1387)+N($M1387),0)</f>
        <v/>
      </c>
      <c r="AL1387">
        <f>IF($C1387="","",IF(N($L1387)&lt;=0,"Basic salary missing",IF(ISNA(MATCH($C1387,Departments!$A$5:$A$54,0)),"Department not on Departments sheet",IF(AND($I1387&lt;&gt;"",NOT(ISNUMBER($I1387))),"Date of birth is text, not a date",IF(AND($K1387&lt;&gt;"",NOT(ISNUMBER($K1387))),"Contract end is text, not a date","")))))</f>
        <v/>
      </c>
      <c r="AM1387" s="41">
        <f>IF($R1387=0,0,N($L1387)*(1+$Z1387+BonusMonths/12+IF($Q1387=1,0,EOSB))+N($M1387)+(N($L1387)+SI_Gross*N($M1387))*IF($Q1387=1,SI_O,SI_E))</f>
        <v/>
      </c>
      <c r="AN1387" s="41">
        <f>IF($R1387=0,0,(IF($Q1387=1,MedO,MedE+Ticket)+Training)/12)</f>
        <v/>
      </c>
    </row>
    <row r="1388">
      <c r="I1388" s="35" t="n"/>
      <c r="J1388" s="35" t="n"/>
      <c r="K1388" s="35" t="n"/>
      <c r="L1388" s="36" t="n"/>
      <c r="M1388" s="36" t="n"/>
      <c r="P1388" s="37" t="n"/>
      <c r="Q1388" s="38">
        <f>IF($C1388="",0,IF(OR(LOWER(TRIM($G1388))="omani",LOWER(TRIM($G1388))="oman",LOWER(TRIM($G1388))="om",LOWER(TRIM($G1388))="local"),1,0))</f>
        <v/>
      </c>
      <c r="R1388" s="38">
        <f>IF($C1388="",0,IF(OR(ISNUMBER(SEARCH("resign",$N1388)),ISNUMBER(SEARCH("terminat",$N1388)),ISNUMBER(SEARCH("inactive",$N1388)),ISNUMBER(SEARCH("vacan",$N1388)),ISNUMBER(SEARCH("deceased",$N1388)),ISNUMBER(SEARCH("separated",$N1388))),0,1))</f>
        <v/>
      </c>
      <c r="S1388">
        <f>IF(OR($R1388=0,NOT(ISNUMBER($I1388))),"",IFERROR(DATEDIF($I1388,DATE(FY,1,1),"y"),""))</f>
        <v/>
      </c>
      <c r="T1388">
        <f>IF(OR($R1388=0,NOT(ISNUMBER($J1388))),"",IFERROR(DATEDIF($J1388,DATE(FY,1,1),"y"),0))</f>
        <v/>
      </c>
      <c r="U1388" s="38">
        <f>IF(OR($R1388=0,NOT(ISNUMBER($I1388))),0,IF(YEAR($I1388)+IF($Q1388=1,RetAgeO,RetAgeE)=FY,MONTH($I1388),IF(YEAR($I1388)+IF($Q1388=1,RetAgeO,RetAgeE)&lt;FY,1,0)))</f>
        <v/>
      </c>
      <c r="V1388" s="38">
        <f>IF(OR($R1388=0,NOT(ISNUMBER($K1388))),0,IF(YEAR($K1388)=FY,MONTH($K1388),IF(YEAR($K1388)&lt;FY,1,0)))</f>
        <v/>
      </c>
      <c r="W1388" s="38">
        <f>IF($R1388=0,0,MIN(12,IF(AND(ISNUMBER($O1388),$O1388&gt;=1,$O1388&lt;=12),INT($O1388),12),IF(AND(RetireExit="Yes",$U1388&gt;0),$U1388,12),IF(AND(ContractExit="Yes",$V1388&gt;0),$V1388,12)))</f>
        <v/>
      </c>
      <c r="X1388" s="37">
        <f>IF(ISNUMBER($P1388),$P1388,IncPct)</f>
        <v/>
      </c>
      <c r="Y1388" s="39">
        <f>IF($W1388=0,0,MAX(0,MIN($W1388,IncMonth-1))+MAX(0,$W1388-IncMonth+1)*(1+$X1388))</f>
        <v/>
      </c>
      <c r="Z1388" s="40">
        <f>IF($C1388="",0,IFERROR(INDEX(Departments!$B$5:$B$54,MATCH($C1388,Departments!$A$5:$A$54,0)),0))</f>
        <v/>
      </c>
      <c r="AA1388" s="41">
        <f>N($L1388)*$Y1388</f>
        <v/>
      </c>
      <c r="AB1388" s="41">
        <f>N($M1388)*$Y1388</f>
        <v/>
      </c>
      <c r="AC1388" s="41">
        <f>$AA1388*$Z1388</f>
        <v/>
      </c>
      <c r="AD1388" s="41">
        <f>$AA1388*BonusMonths/12</f>
        <v/>
      </c>
      <c r="AE1388" s="41">
        <f>($AA1388+SI_Gross*$AB1388)*IF($Q1388=1,SI_O,SI_E)</f>
        <v/>
      </c>
      <c r="AF1388" s="41">
        <f>IF($Q1388=1,0,$AA1388*EOSB)</f>
        <v/>
      </c>
      <c r="AG1388" s="41">
        <f>$AN1388*$W1388</f>
        <v/>
      </c>
      <c r="AH1388" s="41">
        <f>SUM($AA1388:$AG1388)</f>
        <v/>
      </c>
      <c r="AI1388" s="41">
        <f>12*($AM1388+$AN1388)</f>
        <v/>
      </c>
      <c r="AJ1388" s="41">
        <f>$AM1388*((IncMonth-1)+(13-IncMonth)*(1+$X1388))+12*$AN1388</f>
        <v/>
      </c>
      <c r="AK1388" s="41">
        <f>IF($R1388=1,N($L1388)+N($M1388),0)</f>
        <v/>
      </c>
      <c r="AL1388">
        <f>IF($C1388="","",IF(N($L1388)&lt;=0,"Basic salary missing",IF(ISNA(MATCH($C1388,Departments!$A$5:$A$54,0)),"Department not on Departments sheet",IF(AND($I1388&lt;&gt;"",NOT(ISNUMBER($I1388))),"Date of birth is text, not a date",IF(AND($K1388&lt;&gt;"",NOT(ISNUMBER($K1388))),"Contract end is text, not a date","")))))</f>
        <v/>
      </c>
      <c r="AM1388" s="41">
        <f>IF($R1388=0,0,N($L1388)*(1+$Z1388+BonusMonths/12+IF($Q1388=1,0,EOSB))+N($M1388)+(N($L1388)+SI_Gross*N($M1388))*IF($Q1388=1,SI_O,SI_E))</f>
        <v/>
      </c>
      <c r="AN1388" s="41">
        <f>IF($R1388=0,0,(IF($Q1388=1,MedO,MedE+Ticket)+Training)/12)</f>
        <v/>
      </c>
    </row>
    <row r="1389">
      <c r="I1389" s="35" t="n"/>
      <c r="J1389" s="35" t="n"/>
      <c r="K1389" s="35" t="n"/>
      <c r="L1389" s="36" t="n"/>
      <c r="M1389" s="36" t="n"/>
      <c r="P1389" s="37" t="n"/>
      <c r="Q1389" s="38">
        <f>IF($C1389="",0,IF(OR(LOWER(TRIM($G1389))="omani",LOWER(TRIM($G1389))="oman",LOWER(TRIM($G1389))="om",LOWER(TRIM($G1389))="local"),1,0))</f>
        <v/>
      </c>
      <c r="R1389" s="38">
        <f>IF($C1389="",0,IF(OR(ISNUMBER(SEARCH("resign",$N1389)),ISNUMBER(SEARCH("terminat",$N1389)),ISNUMBER(SEARCH("inactive",$N1389)),ISNUMBER(SEARCH("vacan",$N1389)),ISNUMBER(SEARCH("deceased",$N1389)),ISNUMBER(SEARCH("separated",$N1389))),0,1))</f>
        <v/>
      </c>
      <c r="S1389">
        <f>IF(OR($R1389=0,NOT(ISNUMBER($I1389))),"",IFERROR(DATEDIF($I1389,DATE(FY,1,1),"y"),""))</f>
        <v/>
      </c>
      <c r="T1389">
        <f>IF(OR($R1389=0,NOT(ISNUMBER($J1389))),"",IFERROR(DATEDIF($J1389,DATE(FY,1,1),"y"),0))</f>
        <v/>
      </c>
      <c r="U1389" s="38">
        <f>IF(OR($R1389=0,NOT(ISNUMBER($I1389))),0,IF(YEAR($I1389)+IF($Q1389=1,RetAgeO,RetAgeE)=FY,MONTH($I1389),IF(YEAR($I1389)+IF($Q1389=1,RetAgeO,RetAgeE)&lt;FY,1,0)))</f>
        <v/>
      </c>
      <c r="V1389" s="38">
        <f>IF(OR($R1389=0,NOT(ISNUMBER($K1389))),0,IF(YEAR($K1389)=FY,MONTH($K1389),IF(YEAR($K1389)&lt;FY,1,0)))</f>
        <v/>
      </c>
      <c r="W1389" s="38">
        <f>IF($R1389=0,0,MIN(12,IF(AND(ISNUMBER($O1389),$O1389&gt;=1,$O1389&lt;=12),INT($O1389),12),IF(AND(RetireExit="Yes",$U1389&gt;0),$U1389,12),IF(AND(ContractExit="Yes",$V1389&gt;0),$V1389,12)))</f>
        <v/>
      </c>
      <c r="X1389" s="37">
        <f>IF(ISNUMBER($P1389),$P1389,IncPct)</f>
        <v/>
      </c>
      <c r="Y1389" s="39">
        <f>IF($W1389=0,0,MAX(0,MIN($W1389,IncMonth-1))+MAX(0,$W1389-IncMonth+1)*(1+$X1389))</f>
        <v/>
      </c>
      <c r="Z1389" s="40">
        <f>IF($C1389="",0,IFERROR(INDEX(Departments!$B$5:$B$54,MATCH($C1389,Departments!$A$5:$A$54,0)),0))</f>
        <v/>
      </c>
      <c r="AA1389" s="41">
        <f>N($L1389)*$Y1389</f>
        <v/>
      </c>
      <c r="AB1389" s="41">
        <f>N($M1389)*$Y1389</f>
        <v/>
      </c>
      <c r="AC1389" s="41">
        <f>$AA1389*$Z1389</f>
        <v/>
      </c>
      <c r="AD1389" s="41">
        <f>$AA1389*BonusMonths/12</f>
        <v/>
      </c>
      <c r="AE1389" s="41">
        <f>($AA1389+SI_Gross*$AB1389)*IF($Q1389=1,SI_O,SI_E)</f>
        <v/>
      </c>
      <c r="AF1389" s="41">
        <f>IF($Q1389=1,0,$AA1389*EOSB)</f>
        <v/>
      </c>
      <c r="AG1389" s="41">
        <f>$AN1389*$W1389</f>
        <v/>
      </c>
      <c r="AH1389" s="41">
        <f>SUM($AA1389:$AG1389)</f>
        <v/>
      </c>
      <c r="AI1389" s="41">
        <f>12*($AM1389+$AN1389)</f>
        <v/>
      </c>
      <c r="AJ1389" s="41">
        <f>$AM1389*((IncMonth-1)+(13-IncMonth)*(1+$X1389))+12*$AN1389</f>
        <v/>
      </c>
      <c r="AK1389" s="41">
        <f>IF($R1389=1,N($L1389)+N($M1389),0)</f>
        <v/>
      </c>
      <c r="AL1389">
        <f>IF($C1389="","",IF(N($L1389)&lt;=0,"Basic salary missing",IF(ISNA(MATCH($C1389,Departments!$A$5:$A$54,0)),"Department not on Departments sheet",IF(AND($I1389&lt;&gt;"",NOT(ISNUMBER($I1389))),"Date of birth is text, not a date",IF(AND($K1389&lt;&gt;"",NOT(ISNUMBER($K1389))),"Contract end is text, not a date","")))))</f>
        <v/>
      </c>
      <c r="AM1389" s="41">
        <f>IF($R1389=0,0,N($L1389)*(1+$Z1389+BonusMonths/12+IF($Q1389=1,0,EOSB))+N($M1389)+(N($L1389)+SI_Gross*N($M1389))*IF($Q1389=1,SI_O,SI_E))</f>
        <v/>
      </c>
      <c r="AN1389" s="41">
        <f>IF($R1389=0,0,(IF($Q1389=1,MedO,MedE+Ticket)+Training)/12)</f>
        <v/>
      </c>
    </row>
    <row r="1390">
      <c r="I1390" s="35" t="n"/>
      <c r="J1390" s="35" t="n"/>
      <c r="K1390" s="35" t="n"/>
      <c r="L1390" s="36" t="n"/>
      <c r="M1390" s="36" t="n"/>
      <c r="P1390" s="37" t="n"/>
      <c r="Q1390" s="38">
        <f>IF($C1390="",0,IF(OR(LOWER(TRIM($G1390))="omani",LOWER(TRIM($G1390))="oman",LOWER(TRIM($G1390))="om",LOWER(TRIM($G1390))="local"),1,0))</f>
        <v/>
      </c>
      <c r="R1390" s="38">
        <f>IF($C1390="",0,IF(OR(ISNUMBER(SEARCH("resign",$N1390)),ISNUMBER(SEARCH("terminat",$N1390)),ISNUMBER(SEARCH("inactive",$N1390)),ISNUMBER(SEARCH("vacan",$N1390)),ISNUMBER(SEARCH("deceased",$N1390)),ISNUMBER(SEARCH("separated",$N1390))),0,1))</f>
        <v/>
      </c>
      <c r="S1390">
        <f>IF(OR($R1390=0,NOT(ISNUMBER($I1390))),"",IFERROR(DATEDIF($I1390,DATE(FY,1,1),"y"),""))</f>
        <v/>
      </c>
      <c r="T1390">
        <f>IF(OR($R1390=0,NOT(ISNUMBER($J1390))),"",IFERROR(DATEDIF($J1390,DATE(FY,1,1),"y"),0))</f>
        <v/>
      </c>
      <c r="U1390" s="38">
        <f>IF(OR($R1390=0,NOT(ISNUMBER($I1390))),0,IF(YEAR($I1390)+IF($Q1390=1,RetAgeO,RetAgeE)=FY,MONTH($I1390),IF(YEAR($I1390)+IF($Q1390=1,RetAgeO,RetAgeE)&lt;FY,1,0)))</f>
        <v/>
      </c>
      <c r="V1390" s="38">
        <f>IF(OR($R1390=0,NOT(ISNUMBER($K1390))),0,IF(YEAR($K1390)=FY,MONTH($K1390),IF(YEAR($K1390)&lt;FY,1,0)))</f>
        <v/>
      </c>
      <c r="W1390" s="38">
        <f>IF($R1390=0,0,MIN(12,IF(AND(ISNUMBER($O1390),$O1390&gt;=1,$O1390&lt;=12),INT($O1390),12),IF(AND(RetireExit="Yes",$U1390&gt;0),$U1390,12),IF(AND(ContractExit="Yes",$V1390&gt;0),$V1390,12)))</f>
        <v/>
      </c>
      <c r="X1390" s="37">
        <f>IF(ISNUMBER($P1390),$P1390,IncPct)</f>
        <v/>
      </c>
      <c r="Y1390" s="39">
        <f>IF($W1390=0,0,MAX(0,MIN($W1390,IncMonth-1))+MAX(0,$W1390-IncMonth+1)*(1+$X1390))</f>
        <v/>
      </c>
      <c r="Z1390" s="40">
        <f>IF($C1390="",0,IFERROR(INDEX(Departments!$B$5:$B$54,MATCH($C1390,Departments!$A$5:$A$54,0)),0))</f>
        <v/>
      </c>
      <c r="AA1390" s="41">
        <f>N($L1390)*$Y1390</f>
        <v/>
      </c>
      <c r="AB1390" s="41">
        <f>N($M1390)*$Y1390</f>
        <v/>
      </c>
      <c r="AC1390" s="41">
        <f>$AA1390*$Z1390</f>
        <v/>
      </c>
      <c r="AD1390" s="41">
        <f>$AA1390*BonusMonths/12</f>
        <v/>
      </c>
      <c r="AE1390" s="41">
        <f>($AA1390+SI_Gross*$AB1390)*IF($Q1390=1,SI_O,SI_E)</f>
        <v/>
      </c>
      <c r="AF1390" s="41">
        <f>IF($Q1390=1,0,$AA1390*EOSB)</f>
        <v/>
      </c>
      <c r="AG1390" s="41">
        <f>$AN1390*$W1390</f>
        <v/>
      </c>
      <c r="AH1390" s="41">
        <f>SUM($AA1390:$AG1390)</f>
        <v/>
      </c>
      <c r="AI1390" s="41">
        <f>12*($AM1390+$AN1390)</f>
        <v/>
      </c>
      <c r="AJ1390" s="41">
        <f>$AM1390*((IncMonth-1)+(13-IncMonth)*(1+$X1390))+12*$AN1390</f>
        <v/>
      </c>
      <c r="AK1390" s="41">
        <f>IF($R1390=1,N($L1390)+N($M1390),0)</f>
        <v/>
      </c>
      <c r="AL1390">
        <f>IF($C1390="","",IF(N($L1390)&lt;=0,"Basic salary missing",IF(ISNA(MATCH($C1390,Departments!$A$5:$A$54,0)),"Department not on Departments sheet",IF(AND($I1390&lt;&gt;"",NOT(ISNUMBER($I1390))),"Date of birth is text, not a date",IF(AND($K1390&lt;&gt;"",NOT(ISNUMBER($K1390))),"Contract end is text, not a date","")))))</f>
        <v/>
      </c>
      <c r="AM1390" s="41">
        <f>IF($R1390=0,0,N($L1390)*(1+$Z1390+BonusMonths/12+IF($Q1390=1,0,EOSB))+N($M1390)+(N($L1390)+SI_Gross*N($M1390))*IF($Q1390=1,SI_O,SI_E))</f>
        <v/>
      </c>
      <c r="AN1390" s="41">
        <f>IF($R1390=0,0,(IF($Q1390=1,MedO,MedE+Ticket)+Training)/12)</f>
        <v/>
      </c>
    </row>
    <row r="1391">
      <c r="I1391" s="35" t="n"/>
      <c r="J1391" s="35" t="n"/>
      <c r="K1391" s="35" t="n"/>
      <c r="L1391" s="36" t="n"/>
      <c r="M1391" s="36" t="n"/>
      <c r="P1391" s="37" t="n"/>
      <c r="Q1391" s="38">
        <f>IF($C1391="",0,IF(OR(LOWER(TRIM($G1391))="omani",LOWER(TRIM($G1391))="oman",LOWER(TRIM($G1391))="om",LOWER(TRIM($G1391))="local"),1,0))</f>
        <v/>
      </c>
      <c r="R1391" s="38">
        <f>IF($C1391="",0,IF(OR(ISNUMBER(SEARCH("resign",$N1391)),ISNUMBER(SEARCH("terminat",$N1391)),ISNUMBER(SEARCH("inactive",$N1391)),ISNUMBER(SEARCH("vacan",$N1391)),ISNUMBER(SEARCH("deceased",$N1391)),ISNUMBER(SEARCH("separated",$N1391))),0,1))</f>
        <v/>
      </c>
      <c r="S1391">
        <f>IF(OR($R1391=0,NOT(ISNUMBER($I1391))),"",IFERROR(DATEDIF($I1391,DATE(FY,1,1),"y"),""))</f>
        <v/>
      </c>
      <c r="T1391">
        <f>IF(OR($R1391=0,NOT(ISNUMBER($J1391))),"",IFERROR(DATEDIF($J1391,DATE(FY,1,1),"y"),0))</f>
        <v/>
      </c>
      <c r="U1391" s="38">
        <f>IF(OR($R1391=0,NOT(ISNUMBER($I1391))),0,IF(YEAR($I1391)+IF($Q1391=1,RetAgeO,RetAgeE)=FY,MONTH($I1391),IF(YEAR($I1391)+IF($Q1391=1,RetAgeO,RetAgeE)&lt;FY,1,0)))</f>
        <v/>
      </c>
      <c r="V1391" s="38">
        <f>IF(OR($R1391=0,NOT(ISNUMBER($K1391))),0,IF(YEAR($K1391)=FY,MONTH($K1391),IF(YEAR($K1391)&lt;FY,1,0)))</f>
        <v/>
      </c>
      <c r="W1391" s="38">
        <f>IF($R1391=0,0,MIN(12,IF(AND(ISNUMBER($O1391),$O1391&gt;=1,$O1391&lt;=12),INT($O1391),12),IF(AND(RetireExit="Yes",$U1391&gt;0),$U1391,12),IF(AND(ContractExit="Yes",$V1391&gt;0),$V1391,12)))</f>
        <v/>
      </c>
      <c r="X1391" s="37">
        <f>IF(ISNUMBER($P1391),$P1391,IncPct)</f>
        <v/>
      </c>
      <c r="Y1391" s="39">
        <f>IF($W1391=0,0,MAX(0,MIN($W1391,IncMonth-1))+MAX(0,$W1391-IncMonth+1)*(1+$X1391))</f>
        <v/>
      </c>
      <c r="Z1391" s="40">
        <f>IF($C1391="",0,IFERROR(INDEX(Departments!$B$5:$B$54,MATCH($C1391,Departments!$A$5:$A$54,0)),0))</f>
        <v/>
      </c>
      <c r="AA1391" s="41">
        <f>N($L1391)*$Y1391</f>
        <v/>
      </c>
      <c r="AB1391" s="41">
        <f>N($M1391)*$Y1391</f>
        <v/>
      </c>
      <c r="AC1391" s="41">
        <f>$AA1391*$Z1391</f>
        <v/>
      </c>
      <c r="AD1391" s="41">
        <f>$AA1391*BonusMonths/12</f>
        <v/>
      </c>
      <c r="AE1391" s="41">
        <f>($AA1391+SI_Gross*$AB1391)*IF($Q1391=1,SI_O,SI_E)</f>
        <v/>
      </c>
      <c r="AF1391" s="41">
        <f>IF($Q1391=1,0,$AA1391*EOSB)</f>
        <v/>
      </c>
      <c r="AG1391" s="41">
        <f>$AN1391*$W1391</f>
        <v/>
      </c>
      <c r="AH1391" s="41">
        <f>SUM($AA1391:$AG1391)</f>
        <v/>
      </c>
      <c r="AI1391" s="41">
        <f>12*($AM1391+$AN1391)</f>
        <v/>
      </c>
      <c r="AJ1391" s="41">
        <f>$AM1391*((IncMonth-1)+(13-IncMonth)*(1+$X1391))+12*$AN1391</f>
        <v/>
      </c>
      <c r="AK1391" s="41">
        <f>IF($R1391=1,N($L1391)+N($M1391),0)</f>
        <v/>
      </c>
      <c r="AL1391">
        <f>IF($C1391="","",IF(N($L1391)&lt;=0,"Basic salary missing",IF(ISNA(MATCH($C1391,Departments!$A$5:$A$54,0)),"Department not on Departments sheet",IF(AND($I1391&lt;&gt;"",NOT(ISNUMBER($I1391))),"Date of birth is text, not a date",IF(AND($K1391&lt;&gt;"",NOT(ISNUMBER($K1391))),"Contract end is text, not a date","")))))</f>
        <v/>
      </c>
      <c r="AM1391" s="41">
        <f>IF($R1391=0,0,N($L1391)*(1+$Z1391+BonusMonths/12+IF($Q1391=1,0,EOSB))+N($M1391)+(N($L1391)+SI_Gross*N($M1391))*IF($Q1391=1,SI_O,SI_E))</f>
        <v/>
      </c>
      <c r="AN1391" s="41">
        <f>IF($R1391=0,0,(IF($Q1391=1,MedO,MedE+Ticket)+Training)/12)</f>
        <v/>
      </c>
    </row>
    <row r="1392">
      <c r="I1392" s="35" t="n"/>
      <c r="J1392" s="35" t="n"/>
      <c r="K1392" s="35" t="n"/>
      <c r="L1392" s="36" t="n"/>
      <c r="M1392" s="36" t="n"/>
      <c r="P1392" s="37" t="n"/>
      <c r="Q1392" s="38">
        <f>IF($C1392="",0,IF(OR(LOWER(TRIM($G1392))="omani",LOWER(TRIM($G1392))="oman",LOWER(TRIM($G1392))="om",LOWER(TRIM($G1392))="local"),1,0))</f>
        <v/>
      </c>
      <c r="R1392" s="38">
        <f>IF($C1392="",0,IF(OR(ISNUMBER(SEARCH("resign",$N1392)),ISNUMBER(SEARCH("terminat",$N1392)),ISNUMBER(SEARCH("inactive",$N1392)),ISNUMBER(SEARCH("vacan",$N1392)),ISNUMBER(SEARCH("deceased",$N1392)),ISNUMBER(SEARCH("separated",$N1392))),0,1))</f>
        <v/>
      </c>
      <c r="S1392">
        <f>IF(OR($R1392=0,NOT(ISNUMBER($I1392))),"",IFERROR(DATEDIF($I1392,DATE(FY,1,1),"y"),""))</f>
        <v/>
      </c>
      <c r="T1392">
        <f>IF(OR($R1392=0,NOT(ISNUMBER($J1392))),"",IFERROR(DATEDIF($J1392,DATE(FY,1,1),"y"),0))</f>
        <v/>
      </c>
      <c r="U1392" s="38">
        <f>IF(OR($R1392=0,NOT(ISNUMBER($I1392))),0,IF(YEAR($I1392)+IF($Q1392=1,RetAgeO,RetAgeE)=FY,MONTH($I1392),IF(YEAR($I1392)+IF($Q1392=1,RetAgeO,RetAgeE)&lt;FY,1,0)))</f>
        <v/>
      </c>
      <c r="V1392" s="38">
        <f>IF(OR($R1392=0,NOT(ISNUMBER($K1392))),0,IF(YEAR($K1392)=FY,MONTH($K1392),IF(YEAR($K1392)&lt;FY,1,0)))</f>
        <v/>
      </c>
      <c r="W1392" s="38">
        <f>IF($R1392=0,0,MIN(12,IF(AND(ISNUMBER($O1392),$O1392&gt;=1,$O1392&lt;=12),INT($O1392),12),IF(AND(RetireExit="Yes",$U1392&gt;0),$U1392,12),IF(AND(ContractExit="Yes",$V1392&gt;0),$V1392,12)))</f>
        <v/>
      </c>
      <c r="X1392" s="37">
        <f>IF(ISNUMBER($P1392),$P1392,IncPct)</f>
        <v/>
      </c>
      <c r="Y1392" s="39">
        <f>IF($W1392=0,0,MAX(0,MIN($W1392,IncMonth-1))+MAX(0,$W1392-IncMonth+1)*(1+$X1392))</f>
        <v/>
      </c>
      <c r="Z1392" s="40">
        <f>IF($C1392="",0,IFERROR(INDEX(Departments!$B$5:$B$54,MATCH($C1392,Departments!$A$5:$A$54,0)),0))</f>
        <v/>
      </c>
      <c r="AA1392" s="41">
        <f>N($L1392)*$Y1392</f>
        <v/>
      </c>
      <c r="AB1392" s="41">
        <f>N($M1392)*$Y1392</f>
        <v/>
      </c>
      <c r="AC1392" s="41">
        <f>$AA1392*$Z1392</f>
        <v/>
      </c>
      <c r="AD1392" s="41">
        <f>$AA1392*BonusMonths/12</f>
        <v/>
      </c>
      <c r="AE1392" s="41">
        <f>($AA1392+SI_Gross*$AB1392)*IF($Q1392=1,SI_O,SI_E)</f>
        <v/>
      </c>
      <c r="AF1392" s="41">
        <f>IF($Q1392=1,0,$AA1392*EOSB)</f>
        <v/>
      </c>
      <c r="AG1392" s="41">
        <f>$AN1392*$W1392</f>
        <v/>
      </c>
      <c r="AH1392" s="41">
        <f>SUM($AA1392:$AG1392)</f>
        <v/>
      </c>
      <c r="AI1392" s="41">
        <f>12*($AM1392+$AN1392)</f>
        <v/>
      </c>
      <c r="AJ1392" s="41">
        <f>$AM1392*((IncMonth-1)+(13-IncMonth)*(1+$X1392))+12*$AN1392</f>
        <v/>
      </c>
      <c r="AK1392" s="41">
        <f>IF($R1392=1,N($L1392)+N($M1392),0)</f>
        <v/>
      </c>
      <c r="AL1392">
        <f>IF($C1392="","",IF(N($L1392)&lt;=0,"Basic salary missing",IF(ISNA(MATCH($C1392,Departments!$A$5:$A$54,0)),"Department not on Departments sheet",IF(AND($I1392&lt;&gt;"",NOT(ISNUMBER($I1392))),"Date of birth is text, not a date",IF(AND($K1392&lt;&gt;"",NOT(ISNUMBER($K1392))),"Contract end is text, not a date","")))))</f>
        <v/>
      </c>
      <c r="AM1392" s="41">
        <f>IF($R1392=0,0,N($L1392)*(1+$Z1392+BonusMonths/12+IF($Q1392=1,0,EOSB))+N($M1392)+(N($L1392)+SI_Gross*N($M1392))*IF($Q1392=1,SI_O,SI_E))</f>
        <v/>
      </c>
      <c r="AN1392" s="41">
        <f>IF($R1392=0,0,(IF($Q1392=1,MedO,MedE+Ticket)+Training)/12)</f>
        <v/>
      </c>
    </row>
    <row r="1393">
      <c r="I1393" s="35" t="n"/>
      <c r="J1393" s="35" t="n"/>
      <c r="K1393" s="35" t="n"/>
      <c r="L1393" s="36" t="n"/>
      <c r="M1393" s="36" t="n"/>
      <c r="P1393" s="37" t="n"/>
      <c r="Q1393" s="38">
        <f>IF($C1393="",0,IF(OR(LOWER(TRIM($G1393))="omani",LOWER(TRIM($G1393))="oman",LOWER(TRIM($G1393))="om",LOWER(TRIM($G1393))="local"),1,0))</f>
        <v/>
      </c>
      <c r="R1393" s="38">
        <f>IF($C1393="",0,IF(OR(ISNUMBER(SEARCH("resign",$N1393)),ISNUMBER(SEARCH("terminat",$N1393)),ISNUMBER(SEARCH("inactive",$N1393)),ISNUMBER(SEARCH("vacan",$N1393)),ISNUMBER(SEARCH("deceased",$N1393)),ISNUMBER(SEARCH("separated",$N1393))),0,1))</f>
        <v/>
      </c>
      <c r="S1393">
        <f>IF(OR($R1393=0,NOT(ISNUMBER($I1393))),"",IFERROR(DATEDIF($I1393,DATE(FY,1,1),"y"),""))</f>
        <v/>
      </c>
      <c r="T1393">
        <f>IF(OR($R1393=0,NOT(ISNUMBER($J1393))),"",IFERROR(DATEDIF($J1393,DATE(FY,1,1),"y"),0))</f>
        <v/>
      </c>
      <c r="U1393" s="38">
        <f>IF(OR($R1393=0,NOT(ISNUMBER($I1393))),0,IF(YEAR($I1393)+IF($Q1393=1,RetAgeO,RetAgeE)=FY,MONTH($I1393),IF(YEAR($I1393)+IF($Q1393=1,RetAgeO,RetAgeE)&lt;FY,1,0)))</f>
        <v/>
      </c>
      <c r="V1393" s="38">
        <f>IF(OR($R1393=0,NOT(ISNUMBER($K1393))),0,IF(YEAR($K1393)=FY,MONTH($K1393),IF(YEAR($K1393)&lt;FY,1,0)))</f>
        <v/>
      </c>
      <c r="W1393" s="38">
        <f>IF($R1393=0,0,MIN(12,IF(AND(ISNUMBER($O1393),$O1393&gt;=1,$O1393&lt;=12),INT($O1393),12),IF(AND(RetireExit="Yes",$U1393&gt;0),$U1393,12),IF(AND(ContractExit="Yes",$V1393&gt;0),$V1393,12)))</f>
        <v/>
      </c>
      <c r="X1393" s="37">
        <f>IF(ISNUMBER($P1393),$P1393,IncPct)</f>
        <v/>
      </c>
      <c r="Y1393" s="39">
        <f>IF($W1393=0,0,MAX(0,MIN($W1393,IncMonth-1))+MAX(0,$W1393-IncMonth+1)*(1+$X1393))</f>
        <v/>
      </c>
      <c r="Z1393" s="40">
        <f>IF($C1393="",0,IFERROR(INDEX(Departments!$B$5:$B$54,MATCH($C1393,Departments!$A$5:$A$54,0)),0))</f>
        <v/>
      </c>
      <c r="AA1393" s="41">
        <f>N($L1393)*$Y1393</f>
        <v/>
      </c>
      <c r="AB1393" s="41">
        <f>N($M1393)*$Y1393</f>
        <v/>
      </c>
      <c r="AC1393" s="41">
        <f>$AA1393*$Z1393</f>
        <v/>
      </c>
      <c r="AD1393" s="41">
        <f>$AA1393*BonusMonths/12</f>
        <v/>
      </c>
      <c r="AE1393" s="41">
        <f>($AA1393+SI_Gross*$AB1393)*IF($Q1393=1,SI_O,SI_E)</f>
        <v/>
      </c>
      <c r="AF1393" s="41">
        <f>IF($Q1393=1,0,$AA1393*EOSB)</f>
        <v/>
      </c>
      <c r="AG1393" s="41">
        <f>$AN1393*$W1393</f>
        <v/>
      </c>
      <c r="AH1393" s="41">
        <f>SUM($AA1393:$AG1393)</f>
        <v/>
      </c>
      <c r="AI1393" s="41">
        <f>12*($AM1393+$AN1393)</f>
        <v/>
      </c>
      <c r="AJ1393" s="41">
        <f>$AM1393*((IncMonth-1)+(13-IncMonth)*(1+$X1393))+12*$AN1393</f>
        <v/>
      </c>
      <c r="AK1393" s="41">
        <f>IF($R1393=1,N($L1393)+N($M1393),0)</f>
        <v/>
      </c>
      <c r="AL1393">
        <f>IF($C1393="","",IF(N($L1393)&lt;=0,"Basic salary missing",IF(ISNA(MATCH($C1393,Departments!$A$5:$A$54,0)),"Department not on Departments sheet",IF(AND($I1393&lt;&gt;"",NOT(ISNUMBER($I1393))),"Date of birth is text, not a date",IF(AND($K1393&lt;&gt;"",NOT(ISNUMBER($K1393))),"Contract end is text, not a date","")))))</f>
        <v/>
      </c>
      <c r="AM1393" s="41">
        <f>IF($R1393=0,0,N($L1393)*(1+$Z1393+BonusMonths/12+IF($Q1393=1,0,EOSB))+N($M1393)+(N($L1393)+SI_Gross*N($M1393))*IF($Q1393=1,SI_O,SI_E))</f>
        <v/>
      </c>
      <c r="AN1393" s="41">
        <f>IF($R1393=0,0,(IF($Q1393=1,MedO,MedE+Ticket)+Training)/12)</f>
        <v/>
      </c>
    </row>
    <row r="1394">
      <c r="I1394" s="35" t="n"/>
      <c r="J1394" s="35" t="n"/>
      <c r="K1394" s="35" t="n"/>
      <c r="L1394" s="36" t="n"/>
      <c r="M1394" s="36" t="n"/>
      <c r="P1394" s="37" t="n"/>
      <c r="Q1394" s="38">
        <f>IF($C1394="",0,IF(OR(LOWER(TRIM($G1394))="omani",LOWER(TRIM($G1394))="oman",LOWER(TRIM($G1394))="om",LOWER(TRIM($G1394))="local"),1,0))</f>
        <v/>
      </c>
      <c r="R1394" s="38">
        <f>IF($C1394="",0,IF(OR(ISNUMBER(SEARCH("resign",$N1394)),ISNUMBER(SEARCH("terminat",$N1394)),ISNUMBER(SEARCH("inactive",$N1394)),ISNUMBER(SEARCH("vacan",$N1394)),ISNUMBER(SEARCH("deceased",$N1394)),ISNUMBER(SEARCH("separated",$N1394))),0,1))</f>
        <v/>
      </c>
      <c r="S1394">
        <f>IF(OR($R1394=0,NOT(ISNUMBER($I1394))),"",IFERROR(DATEDIF($I1394,DATE(FY,1,1),"y"),""))</f>
        <v/>
      </c>
      <c r="T1394">
        <f>IF(OR($R1394=0,NOT(ISNUMBER($J1394))),"",IFERROR(DATEDIF($J1394,DATE(FY,1,1),"y"),0))</f>
        <v/>
      </c>
      <c r="U1394" s="38">
        <f>IF(OR($R1394=0,NOT(ISNUMBER($I1394))),0,IF(YEAR($I1394)+IF($Q1394=1,RetAgeO,RetAgeE)=FY,MONTH($I1394),IF(YEAR($I1394)+IF($Q1394=1,RetAgeO,RetAgeE)&lt;FY,1,0)))</f>
        <v/>
      </c>
      <c r="V1394" s="38">
        <f>IF(OR($R1394=0,NOT(ISNUMBER($K1394))),0,IF(YEAR($K1394)=FY,MONTH($K1394),IF(YEAR($K1394)&lt;FY,1,0)))</f>
        <v/>
      </c>
      <c r="W1394" s="38">
        <f>IF($R1394=0,0,MIN(12,IF(AND(ISNUMBER($O1394),$O1394&gt;=1,$O1394&lt;=12),INT($O1394),12),IF(AND(RetireExit="Yes",$U1394&gt;0),$U1394,12),IF(AND(ContractExit="Yes",$V1394&gt;0),$V1394,12)))</f>
        <v/>
      </c>
      <c r="X1394" s="37">
        <f>IF(ISNUMBER($P1394),$P1394,IncPct)</f>
        <v/>
      </c>
      <c r="Y1394" s="39">
        <f>IF($W1394=0,0,MAX(0,MIN($W1394,IncMonth-1))+MAX(0,$W1394-IncMonth+1)*(1+$X1394))</f>
        <v/>
      </c>
      <c r="Z1394" s="40">
        <f>IF($C1394="",0,IFERROR(INDEX(Departments!$B$5:$B$54,MATCH($C1394,Departments!$A$5:$A$54,0)),0))</f>
        <v/>
      </c>
      <c r="AA1394" s="41">
        <f>N($L1394)*$Y1394</f>
        <v/>
      </c>
      <c r="AB1394" s="41">
        <f>N($M1394)*$Y1394</f>
        <v/>
      </c>
      <c r="AC1394" s="41">
        <f>$AA1394*$Z1394</f>
        <v/>
      </c>
      <c r="AD1394" s="41">
        <f>$AA1394*BonusMonths/12</f>
        <v/>
      </c>
      <c r="AE1394" s="41">
        <f>($AA1394+SI_Gross*$AB1394)*IF($Q1394=1,SI_O,SI_E)</f>
        <v/>
      </c>
      <c r="AF1394" s="41">
        <f>IF($Q1394=1,0,$AA1394*EOSB)</f>
        <v/>
      </c>
      <c r="AG1394" s="41">
        <f>$AN1394*$W1394</f>
        <v/>
      </c>
      <c r="AH1394" s="41">
        <f>SUM($AA1394:$AG1394)</f>
        <v/>
      </c>
      <c r="AI1394" s="41">
        <f>12*($AM1394+$AN1394)</f>
        <v/>
      </c>
      <c r="AJ1394" s="41">
        <f>$AM1394*((IncMonth-1)+(13-IncMonth)*(1+$X1394))+12*$AN1394</f>
        <v/>
      </c>
      <c r="AK1394" s="41">
        <f>IF($R1394=1,N($L1394)+N($M1394),0)</f>
        <v/>
      </c>
      <c r="AL1394">
        <f>IF($C1394="","",IF(N($L1394)&lt;=0,"Basic salary missing",IF(ISNA(MATCH($C1394,Departments!$A$5:$A$54,0)),"Department not on Departments sheet",IF(AND($I1394&lt;&gt;"",NOT(ISNUMBER($I1394))),"Date of birth is text, not a date",IF(AND($K1394&lt;&gt;"",NOT(ISNUMBER($K1394))),"Contract end is text, not a date","")))))</f>
        <v/>
      </c>
      <c r="AM1394" s="41">
        <f>IF($R1394=0,0,N($L1394)*(1+$Z1394+BonusMonths/12+IF($Q1394=1,0,EOSB))+N($M1394)+(N($L1394)+SI_Gross*N($M1394))*IF($Q1394=1,SI_O,SI_E))</f>
        <v/>
      </c>
      <c r="AN1394" s="41">
        <f>IF($R1394=0,0,(IF($Q1394=1,MedO,MedE+Ticket)+Training)/12)</f>
        <v/>
      </c>
    </row>
    <row r="1395">
      <c r="I1395" s="35" t="n"/>
      <c r="J1395" s="35" t="n"/>
      <c r="K1395" s="35" t="n"/>
      <c r="L1395" s="36" t="n"/>
      <c r="M1395" s="36" t="n"/>
      <c r="P1395" s="37" t="n"/>
      <c r="Q1395" s="38">
        <f>IF($C1395="",0,IF(OR(LOWER(TRIM($G1395))="omani",LOWER(TRIM($G1395))="oman",LOWER(TRIM($G1395))="om",LOWER(TRIM($G1395))="local"),1,0))</f>
        <v/>
      </c>
      <c r="R1395" s="38">
        <f>IF($C1395="",0,IF(OR(ISNUMBER(SEARCH("resign",$N1395)),ISNUMBER(SEARCH("terminat",$N1395)),ISNUMBER(SEARCH("inactive",$N1395)),ISNUMBER(SEARCH("vacan",$N1395)),ISNUMBER(SEARCH("deceased",$N1395)),ISNUMBER(SEARCH("separated",$N1395))),0,1))</f>
        <v/>
      </c>
      <c r="S1395">
        <f>IF(OR($R1395=0,NOT(ISNUMBER($I1395))),"",IFERROR(DATEDIF($I1395,DATE(FY,1,1),"y"),""))</f>
        <v/>
      </c>
      <c r="T1395">
        <f>IF(OR($R1395=0,NOT(ISNUMBER($J1395))),"",IFERROR(DATEDIF($J1395,DATE(FY,1,1),"y"),0))</f>
        <v/>
      </c>
      <c r="U1395" s="38">
        <f>IF(OR($R1395=0,NOT(ISNUMBER($I1395))),0,IF(YEAR($I1395)+IF($Q1395=1,RetAgeO,RetAgeE)=FY,MONTH($I1395),IF(YEAR($I1395)+IF($Q1395=1,RetAgeO,RetAgeE)&lt;FY,1,0)))</f>
        <v/>
      </c>
      <c r="V1395" s="38">
        <f>IF(OR($R1395=0,NOT(ISNUMBER($K1395))),0,IF(YEAR($K1395)=FY,MONTH($K1395),IF(YEAR($K1395)&lt;FY,1,0)))</f>
        <v/>
      </c>
      <c r="W1395" s="38">
        <f>IF($R1395=0,0,MIN(12,IF(AND(ISNUMBER($O1395),$O1395&gt;=1,$O1395&lt;=12),INT($O1395),12),IF(AND(RetireExit="Yes",$U1395&gt;0),$U1395,12),IF(AND(ContractExit="Yes",$V1395&gt;0),$V1395,12)))</f>
        <v/>
      </c>
      <c r="X1395" s="37">
        <f>IF(ISNUMBER($P1395),$P1395,IncPct)</f>
        <v/>
      </c>
      <c r="Y1395" s="39">
        <f>IF($W1395=0,0,MAX(0,MIN($W1395,IncMonth-1))+MAX(0,$W1395-IncMonth+1)*(1+$X1395))</f>
        <v/>
      </c>
      <c r="Z1395" s="40">
        <f>IF($C1395="",0,IFERROR(INDEX(Departments!$B$5:$B$54,MATCH($C1395,Departments!$A$5:$A$54,0)),0))</f>
        <v/>
      </c>
      <c r="AA1395" s="41">
        <f>N($L1395)*$Y1395</f>
        <v/>
      </c>
      <c r="AB1395" s="41">
        <f>N($M1395)*$Y1395</f>
        <v/>
      </c>
      <c r="AC1395" s="41">
        <f>$AA1395*$Z1395</f>
        <v/>
      </c>
      <c r="AD1395" s="41">
        <f>$AA1395*BonusMonths/12</f>
        <v/>
      </c>
      <c r="AE1395" s="41">
        <f>($AA1395+SI_Gross*$AB1395)*IF($Q1395=1,SI_O,SI_E)</f>
        <v/>
      </c>
      <c r="AF1395" s="41">
        <f>IF($Q1395=1,0,$AA1395*EOSB)</f>
        <v/>
      </c>
      <c r="AG1395" s="41">
        <f>$AN1395*$W1395</f>
        <v/>
      </c>
      <c r="AH1395" s="41">
        <f>SUM($AA1395:$AG1395)</f>
        <v/>
      </c>
      <c r="AI1395" s="41">
        <f>12*($AM1395+$AN1395)</f>
        <v/>
      </c>
      <c r="AJ1395" s="41">
        <f>$AM1395*((IncMonth-1)+(13-IncMonth)*(1+$X1395))+12*$AN1395</f>
        <v/>
      </c>
      <c r="AK1395" s="41">
        <f>IF($R1395=1,N($L1395)+N($M1395),0)</f>
        <v/>
      </c>
      <c r="AL1395">
        <f>IF($C1395="","",IF(N($L1395)&lt;=0,"Basic salary missing",IF(ISNA(MATCH($C1395,Departments!$A$5:$A$54,0)),"Department not on Departments sheet",IF(AND($I1395&lt;&gt;"",NOT(ISNUMBER($I1395))),"Date of birth is text, not a date",IF(AND($K1395&lt;&gt;"",NOT(ISNUMBER($K1395))),"Contract end is text, not a date","")))))</f>
        <v/>
      </c>
      <c r="AM1395" s="41">
        <f>IF($R1395=0,0,N($L1395)*(1+$Z1395+BonusMonths/12+IF($Q1395=1,0,EOSB))+N($M1395)+(N($L1395)+SI_Gross*N($M1395))*IF($Q1395=1,SI_O,SI_E))</f>
        <v/>
      </c>
      <c r="AN1395" s="41">
        <f>IF($R1395=0,0,(IF($Q1395=1,MedO,MedE+Ticket)+Training)/12)</f>
        <v/>
      </c>
    </row>
    <row r="1396">
      <c r="I1396" s="35" t="n"/>
      <c r="J1396" s="35" t="n"/>
      <c r="K1396" s="35" t="n"/>
      <c r="L1396" s="36" t="n"/>
      <c r="M1396" s="36" t="n"/>
      <c r="P1396" s="37" t="n"/>
      <c r="Q1396" s="38">
        <f>IF($C1396="",0,IF(OR(LOWER(TRIM($G1396))="omani",LOWER(TRIM($G1396))="oman",LOWER(TRIM($G1396))="om",LOWER(TRIM($G1396))="local"),1,0))</f>
        <v/>
      </c>
      <c r="R1396" s="38">
        <f>IF($C1396="",0,IF(OR(ISNUMBER(SEARCH("resign",$N1396)),ISNUMBER(SEARCH("terminat",$N1396)),ISNUMBER(SEARCH("inactive",$N1396)),ISNUMBER(SEARCH("vacan",$N1396)),ISNUMBER(SEARCH("deceased",$N1396)),ISNUMBER(SEARCH("separated",$N1396))),0,1))</f>
        <v/>
      </c>
      <c r="S1396">
        <f>IF(OR($R1396=0,NOT(ISNUMBER($I1396))),"",IFERROR(DATEDIF($I1396,DATE(FY,1,1),"y"),""))</f>
        <v/>
      </c>
      <c r="T1396">
        <f>IF(OR($R1396=0,NOT(ISNUMBER($J1396))),"",IFERROR(DATEDIF($J1396,DATE(FY,1,1),"y"),0))</f>
        <v/>
      </c>
      <c r="U1396" s="38">
        <f>IF(OR($R1396=0,NOT(ISNUMBER($I1396))),0,IF(YEAR($I1396)+IF($Q1396=1,RetAgeO,RetAgeE)=FY,MONTH($I1396),IF(YEAR($I1396)+IF($Q1396=1,RetAgeO,RetAgeE)&lt;FY,1,0)))</f>
        <v/>
      </c>
      <c r="V1396" s="38">
        <f>IF(OR($R1396=0,NOT(ISNUMBER($K1396))),0,IF(YEAR($K1396)=FY,MONTH($K1396),IF(YEAR($K1396)&lt;FY,1,0)))</f>
        <v/>
      </c>
      <c r="W1396" s="38">
        <f>IF($R1396=0,0,MIN(12,IF(AND(ISNUMBER($O1396),$O1396&gt;=1,$O1396&lt;=12),INT($O1396),12),IF(AND(RetireExit="Yes",$U1396&gt;0),$U1396,12),IF(AND(ContractExit="Yes",$V1396&gt;0),$V1396,12)))</f>
        <v/>
      </c>
      <c r="X1396" s="37">
        <f>IF(ISNUMBER($P1396),$P1396,IncPct)</f>
        <v/>
      </c>
      <c r="Y1396" s="39">
        <f>IF($W1396=0,0,MAX(0,MIN($W1396,IncMonth-1))+MAX(0,$W1396-IncMonth+1)*(1+$X1396))</f>
        <v/>
      </c>
      <c r="Z1396" s="40">
        <f>IF($C1396="",0,IFERROR(INDEX(Departments!$B$5:$B$54,MATCH($C1396,Departments!$A$5:$A$54,0)),0))</f>
        <v/>
      </c>
      <c r="AA1396" s="41">
        <f>N($L1396)*$Y1396</f>
        <v/>
      </c>
      <c r="AB1396" s="41">
        <f>N($M1396)*$Y1396</f>
        <v/>
      </c>
      <c r="AC1396" s="41">
        <f>$AA1396*$Z1396</f>
        <v/>
      </c>
      <c r="AD1396" s="41">
        <f>$AA1396*BonusMonths/12</f>
        <v/>
      </c>
      <c r="AE1396" s="41">
        <f>($AA1396+SI_Gross*$AB1396)*IF($Q1396=1,SI_O,SI_E)</f>
        <v/>
      </c>
      <c r="AF1396" s="41">
        <f>IF($Q1396=1,0,$AA1396*EOSB)</f>
        <v/>
      </c>
      <c r="AG1396" s="41">
        <f>$AN1396*$W1396</f>
        <v/>
      </c>
      <c r="AH1396" s="41">
        <f>SUM($AA1396:$AG1396)</f>
        <v/>
      </c>
      <c r="AI1396" s="41">
        <f>12*($AM1396+$AN1396)</f>
        <v/>
      </c>
      <c r="AJ1396" s="41">
        <f>$AM1396*((IncMonth-1)+(13-IncMonth)*(1+$X1396))+12*$AN1396</f>
        <v/>
      </c>
      <c r="AK1396" s="41">
        <f>IF($R1396=1,N($L1396)+N($M1396),0)</f>
        <v/>
      </c>
      <c r="AL1396">
        <f>IF($C1396="","",IF(N($L1396)&lt;=0,"Basic salary missing",IF(ISNA(MATCH($C1396,Departments!$A$5:$A$54,0)),"Department not on Departments sheet",IF(AND($I1396&lt;&gt;"",NOT(ISNUMBER($I1396))),"Date of birth is text, not a date",IF(AND($K1396&lt;&gt;"",NOT(ISNUMBER($K1396))),"Contract end is text, not a date","")))))</f>
        <v/>
      </c>
      <c r="AM1396" s="41">
        <f>IF($R1396=0,0,N($L1396)*(1+$Z1396+BonusMonths/12+IF($Q1396=1,0,EOSB))+N($M1396)+(N($L1396)+SI_Gross*N($M1396))*IF($Q1396=1,SI_O,SI_E))</f>
        <v/>
      </c>
      <c r="AN1396" s="41">
        <f>IF($R1396=0,0,(IF($Q1396=1,MedO,MedE+Ticket)+Training)/12)</f>
        <v/>
      </c>
    </row>
    <row r="1397">
      <c r="I1397" s="35" t="n"/>
      <c r="J1397" s="35" t="n"/>
      <c r="K1397" s="35" t="n"/>
      <c r="L1397" s="36" t="n"/>
      <c r="M1397" s="36" t="n"/>
      <c r="P1397" s="37" t="n"/>
      <c r="Q1397" s="38">
        <f>IF($C1397="",0,IF(OR(LOWER(TRIM($G1397))="omani",LOWER(TRIM($G1397))="oman",LOWER(TRIM($G1397))="om",LOWER(TRIM($G1397))="local"),1,0))</f>
        <v/>
      </c>
      <c r="R1397" s="38">
        <f>IF($C1397="",0,IF(OR(ISNUMBER(SEARCH("resign",$N1397)),ISNUMBER(SEARCH("terminat",$N1397)),ISNUMBER(SEARCH("inactive",$N1397)),ISNUMBER(SEARCH("vacan",$N1397)),ISNUMBER(SEARCH("deceased",$N1397)),ISNUMBER(SEARCH("separated",$N1397))),0,1))</f>
        <v/>
      </c>
      <c r="S1397">
        <f>IF(OR($R1397=0,NOT(ISNUMBER($I1397))),"",IFERROR(DATEDIF($I1397,DATE(FY,1,1),"y"),""))</f>
        <v/>
      </c>
      <c r="T1397">
        <f>IF(OR($R1397=0,NOT(ISNUMBER($J1397))),"",IFERROR(DATEDIF($J1397,DATE(FY,1,1),"y"),0))</f>
        <v/>
      </c>
      <c r="U1397" s="38">
        <f>IF(OR($R1397=0,NOT(ISNUMBER($I1397))),0,IF(YEAR($I1397)+IF($Q1397=1,RetAgeO,RetAgeE)=FY,MONTH($I1397),IF(YEAR($I1397)+IF($Q1397=1,RetAgeO,RetAgeE)&lt;FY,1,0)))</f>
        <v/>
      </c>
      <c r="V1397" s="38">
        <f>IF(OR($R1397=0,NOT(ISNUMBER($K1397))),0,IF(YEAR($K1397)=FY,MONTH($K1397),IF(YEAR($K1397)&lt;FY,1,0)))</f>
        <v/>
      </c>
      <c r="W1397" s="38">
        <f>IF($R1397=0,0,MIN(12,IF(AND(ISNUMBER($O1397),$O1397&gt;=1,$O1397&lt;=12),INT($O1397),12),IF(AND(RetireExit="Yes",$U1397&gt;0),$U1397,12),IF(AND(ContractExit="Yes",$V1397&gt;0),$V1397,12)))</f>
        <v/>
      </c>
      <c r="X1397" s="37">
        <f>IF(ISNUMBER($P1397),$P1397,IncPct)</f>
        <v/>
      </c>
      <c r="Y1397" s="39">
        <f>IF($W1397=0,0,MAX(0,MIN($W1397,IncMonth-1))+MAX(0,$W1397-IncMonth+1)*(1+$X1397))</f>
        <v/>
      </c>
      <c r="Z1397" s="40">
        <f>IF($C1397="",0,IFERROR(INDEX(Departments!$B$5:$B$54,MATCH($C1397,Departments!$A$5:$A$54,0)),0))</f>
        <v/>
      </c>
      <c r="AA1397" s="41">
        <f>N($L1397)*$Y1397</f>
        <v/>
      </c>
      <c r="AB1397" s="41">
        <f>N($M1397)*$Y1397</f>
        <v/>
      </c>
      <c r="AC1397" s="41">
        <f>$AA1397*$Z1397</f>
        <v/>
      </c>
      <c r="AD1397" s="41">
        <f>$AA1397*BonusMonths/12</f>
        <v/>
      </c>
      <c r="AE1397" s="41">
        <f>($AA1397+SI_Gross*$AB1397)*IF($Q1397=1,SI_O,SI_E)</f>
        <v/>
      </c>
      <c r="AF1397" s="41">
        <f>IF($Q1397=1,0,$AA1397*EOSB)</f>
        <v/>
      </c>
      <c r="AG1397" s="41">
        <f>$AN1397*$W1397</f>
        <v/>
      </c>
      <c r="AH1397" s="41">
        <f>SUM($AA1397:$AG1397)</f>
        <v/>
      </c>
      <c r="AI1397" s="41">
        <f>12*($AM1397+$AN1397)</f>
        <v/>
      </c>
      <c r="AJ1397" s="41">
        <f>$AM1397*((IncMonth-1)+(13-IncMonth)*(1+$X1397))+12*$AN1397</f>
        <v/>
      </c>
      <c r="AK1397" s="41">
        <f>IF($R1397=1,N($L1397)+N($M1397),0)</f>
        <v/>
      </c>
      <c r="AL1397">
        <f>IF($C1397="","",IF(N($L1397)&lt;=0,"Basic salary missing",IF(ISNA(MATCH($C1397,Departments!$A$5:$A$54,0)),"Department not on Departments sheet",IF(AND($I1397&lt;&gt;"",NOT(ISNUMBER($I1397))),"Date of birth is text, not a date",IF(AND($K1397&lt;&gt;"",NOT(ISNUMBER($K1397))),"Contract end is text, not a date","")))))</f>
        <v/>
      </c>
      <c r="AM1397" s="41">
        <f>IF($R1397=0,0,N($L1397)*(1+$Z1397+BonusMonths/12+IF($Q1397=1,0,EOSB))+N($M1397)+(N($L1397)+SI_Gross*N($M1397))*IF($Q1397=1,SI_O,SI_E))</f>
        <v/>
      </c>
      <c r="AN1397" s="41">
        <f>IF($R1397=0,0,(IF($Q1397=1,MedO,MedE+Ticket)+Training)/12)</f>
        <v/>
      </c>
    </row>
    <row r="1398">
      <c r="I1398" s="35" t="n"/>
      <c r="J1398" s="35" t="n"/>
      <c r="K1398" s="35" t="n"/>
      <c r="L1398" s="36" t="n"/>
      <c r="M1398" s="36" t="n"/>
      <c r="P1398" s="37" t="n"/>
      <c r="Q1398" s="38">
        <f>IF($C1398="",0,IF(OR(LOWER(TRIM($G1398))="omani",LOWER(TRIM($G1398))="oman",LOWER(TRIM($G1398))="om",LOWER(TRIM($G1398))="local"),1,0))</f>
        <v/>
      </c>
      <c r="R1398" s="38">
        <f>IF($C1398="",0,IF(OR(ISNUMBER(SEARCH("resign",$N1398)),ISNUMBER(SEARCH("terminat",$N1398)),ISNUMBER(SEARCH("inactive",$N1398)),ISNUMBER(SEARCH("vacan",$N1398)),ISNUMBER(SEARCH("deceased",$N1398)),ISNUMBER(SEARCH("separated",$N1398))),0,1))</f>
        <v/>
      </c>
      <c r="S1398">
        <f>IF(OR($R1398=0,NOT(ISNUMBER($I1398))),"",IFERROR(DATEDIF($I1398,DATE(FY,1,1),"y"),""))</f>
        <v/>
      </c>
      <c r="T1398">
        <f>IF(OR($R1398=0,NOT(ISNUMBER($J1398))),"",IFERROR(DATEDIF($J1398,DATE(FY,1,1),"y"),0))</f>
        <v/>
      </c>
      <c r="U1398" s="38">
        <f>IF(OR($R1398=0,NOT(ISNUMBER($I1398))),0,IF(YEAR($I1398)+IF($Q1398=1,RetAgeO,RetAgeE)=FY,MONTH($I1398),IF(YEAR($I1398)+IF($Q1398=1,RetAgeO,RetAgeE)&lt;FY,1,0)))</f>
        <v/>
      </c>
      <c r="V1398" s="38">
        <f>IF(OR($R1398=0,NOT(ISNUMBER($K1398))),0,IF(YEAR($K1398)=FY,MONTH($K1398),IF(YEAR($K1398)&lt;FY,1,0)))</f>
        <v/>
      </c>
      <c r="W1398" s="38">
        <f>IF($R1398=0,0,MIN(12,IF(AND(ISNUMBER($O1398),$O1398&gt;=1,$O1398&lt;=12),INT($O1398),12),IF(AND(RetireExit="Yes",$U1398&gt;0),$U1398,12),IF(AND(ContractExit="Yes",$V1398&gt;0),$V1398,12)))</f>
        <v/>
      </c>
      <c r="X1398" s="37">
        <f>IF(ISNUMBER($P1398),$P1398,IncPct)</f>
        <v/>
      </c>
      <c r="Y1398" s="39">
        <f>IF($W1398=0,0,MAX(0,MIN($W1398,IncMonth-1))+MAX(0,$W1398-IncMonth+1)*(1+$X1398))</f>
        <v/>
      </c>
      <c r="Z1398" s="40">
        <f>IF($C1398="",0,IFERROR(INDEX(Departments!$B$5:$B$54,MATCH($C1398,Departments!$A$5:$A$54,0)),0))</f>
        <v/>
      </c>
      <c r="AA1398" s="41">
        <f>N($L1398)*$Y1398</f>
        <v/>
      </c>
      <c r="AB1398" s="41">
        <f>N($M1398)*$Y1398</f>
        <v/>
      </c>
      <c r="AC1398" s="41">
        <f>$AA1398*$Z1398</f>
        <v/>
      </c>
      <c r="AD1398" s="41">
        <f>$AA1398*BonusMonths/12</f>
        <v/>
      </c>
      <c r="AE1398" s="41">
        <f>($AA1398+SI_Gross*$AB1398)*IF($Q1398=1,SI_O,SI_E)</f>
        <v/>
      </c>
      <c r="AF1398" s="41">
        <f>IF($Q1398=1,0,$AA1398*EOSB)</f>
        <v/>
      </c>
      <c r="AG1398" s="41">
        <f>$AN1398*$W1398</f>
        <v/>
      </c>
      <c r="AH1398" s="41">
        <f>SUM($AA1398:$AG1398)</f>
        <v/>
      </c>
      <c r="AI1398" s="41">
        <f>12*($AM1398+$AN1398)</f>
        <v/>
      </c>
      <c r="AJ1398" s="41">
        <f>$AM1398*((IncMonth-1)+(13-IncMonth)*(1+$X1398))+12*$AN1398</f>
        <v/>
      </c>
      <c r="AK1398" s="41">
        <f>IF($R1398=1,N($L1398)+N($M1398),0)</f>
        <v/>
      </c>
      <c r="AL1398">
        <f>IF($C1398="","",IF(N($L1398)&lt;=0,"Basic salary missing",IF(ISNA(MATCH($C1398,Departments!$A$5:$A$54,0)),"Department not on Departments sheet",IF(AND($I1398&lt;&gt;"",NOT(ISNUMBER($I1398))),"Date of birth is text, not a date",IF(AND($K1398&lt;&gt;"",NOT(ISNUMBER($K1398))),"Contract end is text, not a date","")))))</f>
        <v/>
      </c>
      <c r="AM1398" s="41">
        <f>IF($R1398=0,0,N($L1398)*(1+$Z1398+BonusMonths/12+IF($Q1398=1,0,EOSB))+N($M1398)+(N($L1398)+SI_Gross*N($M1398))*IF($Q1398=1,SI_O,SI_E))</f>
        <v/>
      </c>
      <c r="AN1398" s="41">
        <f>IF($R1398=0,0,(IF($Q1398=1,MedO,MedE+Ticket)+Training)/12)</f>
        <v/>
      </c>
    </row>
    <row r="1399">
      <c r="I1399" s="35" t="n"/>
      <c r="J1399" s="35" t="n"/>
      <c r="K1399" s="35" t="n"/>
      <c r="L1399" s="36" t="n"/>
      <c r="M1399" s="36" t="n"/>
      <c r="P1399" s="37" t="n"/>
      <c r="Q1399" s="38">
        <f>IF($C1399="",0,IF(OR(LOWER(TRIM($G1399))="omani",LOWER(TRIM($G1399))="oman",LOWER(TRIM($G1399))="om",LOWER(TRIM($G1399))="local"),1,0))</f>
        <v/>
      </c>
      <c r="R1399" s="38">
        <f>IF($C1399="",0,IF(OR(ISNUMBER(SEARCH("resign",$N1399)),ISNUMBER(SEARCH("terminat",$N1399)),ISNUMBER(SEARCH("inactive",$N1399)),ISNUMBER(SEARCH("vacan",$N1399)),ISNUMBER(SEARCH("deceased",$N1399)),ISNUMBER(SEARCH("separated",$N1399))),0,1))</f>
        <v/>
      </c>
      <c r="S1399">
        <f>IF(OR($R1399=0,NOT(ISNUMBER($I1399))),"",IFERROR(DATEDIF($I1399,DATE(FY,1,1),"y"),""))</f>
        <v/>
      </c>
      <c r="T1399">
        <f>IF(OR($R1399=0,NOT(ISNUMBER($J1399))),"",IFERROR(DATEDIF($J1399,DATE(FY,1,1),"y"),0))</f>
        <v/>
      </c>
      <c r="U1399" s="38">
        <f>IF(OR($R1399=0,NOT(ISNUMBER($I1399))),0,IF(YEAR($I1399)+IF($Q1399=1,RetAgeO,RetAgeE)=FY,MONTH($I1399),IF(YEAR($I1399)+IF($Q1399=1,RetAgeO,RetAgeE)&lt;FY,1,0)))</f>
        <v/>
      </c>
      <c r="V1399" s="38">
        <f>IF(OR($R1399=0,NOT(ISNUMBER($K1399))),0,IF(YEAR($K1399)=FY,MONTH($K1399),IF(YEAR($K1399)&lt;FY,1,0)))</f>
        <v/>
      </c>
      <c r="W1399" s="38">
        <f>IF($R1399=0,0,MIN(12,IF(AND(ISNUMBER($O1399),$O1399&gt;=1,$O1399&lt;=12),INT($O1399),12),IF(AND(RetireExit="Yes",$U1399&gt;0),$U1399,12),IF(AND(ContractExit="Yes",$V1399&gt;0),$V1399,12)))</f>
        <v/>
      </c>
      <c r="X1399" s="37">
        <f>IF(ISNUMBER($P1399),$P1399,IncPct)</f>
        <v/>
      </c>
      <c r="Y1399" s="39">
        <f>IF($W1399=0,0,MAX(0,MIN($W1399,IncMonth-1))+MAX(0,$W1399-IncMonth+1)*(1+$X1399))</f>
        <v/>
      </c>
      <c r="Z1399" s="40">
        <f>IF($C1399="",0,IFERROR(INDEX(Departments!$B$5:$B$54,MATCH($C1399,Departments!$A$5:$A$54,0)),0))</f>
        <v/>
      </c>
      <c r="AA1399" s="41">
        <f>N($L1399)*$Y1399</f>
        <v/>
      </c>
      <c r="AB1399" s="41">
        <f>N($M1399)*$Y1399</f>
        <v/>
      </c>
      <c r="AC1399" s="41">
        <f>$AA1399*$Z1399</f>
        <v/>
      </c>
      <c r="AD1399" s="41">
        <f>$AA1399*BonusMonths/12</f>
        <v/>
      </c>
      <c r="AE1399" s="41">
        <f>($AA1399+SI_Gross*$AB1399)*IF($Q1399=1,SI_O,SI_E)</f>
        <v/>
      </c>
      <c r="AF1399" s="41">
        <f>IF($Q1399=1,0,$AA1399*EOSB)</f>
        <v/>
      </c>
      <c r="AG1399" s="41">
        <f>$AN1399*$W1399</f>
        <v/>
      </c>
      <c r="AH1399" s="41">
        <f>SUM($AA1399:$AG1399)</f>
        <v/>
      </c>
      <c r="AI1399" s="41">
        <f>12*($AM1399+$AN1399)</f>
        <v/>
      </c>
      <c r="AJ1399" s="41">
        <f>$AM1399*((IncMonth-1)+(13-IncMonth)*(1+$X1399))+12*$AN1399</f>
        <v/>
      </c>
      <c r="AK1399" s="41">
        <f>IF($R1399=1,N($L1399)+N($M1399),0)</f>
        <v/>
      </c>
      <c r="AL1399">
        <f>IF($C1399="","",IF(N($L1399)&lt;=0,"Basic salary missing",IF(ISNA(MATCH($C1399,Departments!$A$5:$A$54,0)),"Department not on Departments sheet",IF(AND($I1399&lt;&gt;"",NOT(ISNUMBER($I1399))),"Date of birth is text, not a date",IF(AND($K1399&lt;&gt;"",NOT(ISNUMBER($K1399))),"Contract end is text, not a date","")))))</f>
        <v/>
      </c>
      <c r="AM1399" s="41">
        <f>IF($R1399=0,0,N($L1399)*(1+$Z1399+BonusMonths/12+IF($Q1399=1,0,EOSB))+N($M1399)+(N($L1399)+SI_Gross*N($M1399))*IF($Q1399=1,SI_O,SI_E))</f>
        <v/>
      </c>
      <c r="AN1399" s="41">
        <f>IF($R1399=0,0,(IF($Q1399=1,MedO,MedE+Ticket)+Training)/12)</f>
        <v/>
      </c>
    </row>
    <row r="1400">
      <c r="I1400" s="35" t="n"/>
      <c r="J1400" s="35" t="n"/>
      <c r="K1400" s="35" t="n"/>
      <c r="L1400" s="36" t="n"/>
      <c r="M1400" s="36" t="n"/>
      <c r="P1400" s="37" t="n"/>
      <c r="Q1400" s="38">
        <f>IF($C1400="",0,IF(OR(LOWER(TRIM($G1400))="omani",LOWER(TRIM($G1400))="oman",LOWER(TRIM($G1400))="om",LOWER(TRIM($G1400))="local"),1,0))</f>
        <v/>
      </c>
      <c r="R1400" s="38">
        <f>IF($C1400="",0,IF(OR(ISNUMBER(SEARCH("resign",$N1400)),ISNUMBER(SEARCH("terminat",$N1400)),ISNUMBER(SEARCH("inactive",$N1400)),ISNUMBER(SEARCH("vacan",$N1400)),ISNUMBER(SEARCH("deceased",$N1400)),ISNUMBER(SEARCH("separated",$N1400))),0,1))</f>
        <v/>
      </c>
      <c r="S1400">
        <f>IF(OR($R1400=0,NOT(ISNUMBER($I1400))),"",IFERROR(DATEDIF($I1400,DATE(FY,1,1),"y"),""))</f>
        <v/>
      </c>
      <c r="T1400">
        <f>IF(OR($R1400=0,NOT(ISNUMBER($J1400))),"",IFERROR(DATEDIF($J1400,DATE(FY,1,1),"y"),0))</f>
        <v/>
      </c>
      <c r="U1400" s="38">
        <f>IF(OR($R1400=0,NOT(ISNUMBER($I1400))),0,IF(YEAR($I1400)+IF($Q1400=1,RetAgeO,RetAgeE)=FY,MONTH($I1400),IF(YEAR($I1400)+IF($Q1400=1,RetAgeO,RetAgeE)&lt;FY,1,0)))</f>
        <v/>
      </c>
      <c r="V1400" s="38">
        <f>IF(OR($R1400=0,NOT(ISNUMBER($K1400))),0,IF(YEAR($K1400)=FY,MONTH($K1400),IF(YEAR($K1400)&lt;FY,1,0)))</f>
        <v/>
      </c>
      <c r="W1400" s="38">
        <f>IF($R1400=0,0,MIN(12,IF(AND(ISNUMBER($O1400),$O1400&gt;=1,$O1400&lt;=12),INT($O1400),12),IF(AND(RetireExit="Yes",$U1400&gt;0),$U1400,12),IF(AND(ContractExit="Yes",$V1400&gt;0),$V1400,12)))</f>
        <v/>
      </c>
      <c r="X1400" s="37">
        <f>IF(ISNUMBER($P1400),$P1400,IncPct)</f>
        <v/>
      </c>
      <c r="Y1400" s="39">
        <f>IF($W1400=0,0,MAX(0,MIN($W1400,IncMonth-1))+MAX(0,$W1400-IncMonth+1)*(1+$X1400))</f>
        <v/>
      </c>
      <c r="Z1400" s="40">
        <f>IF($C1400="",0,IFERROR(INDEX(Departments!$B$5:$B$54,MATCH($C1400,Departments!$A$5:$A$54,0)),0))</f>
        <v/>
      </c>
      <c r="AA1400" s="41">
        <f>N($L1400)*$Y1400</f>
        <v/>
      </c>
      <c r="AB1400" s="41">
        <f>N($M1400)*$Y1400</f>
        <v/>
      </c>
      <c r="AC1400" s="41">
        <f>$AA1400*$Z1400</f>
        <v/>
      </c>
      <c r="AD1400" s="41">
        <f>$AA1400*BonusMonths/12</f>
        <v/>
      </c>
      <c r="AE1400" s="41">
        <f>($AA1400+SI_Gross*$AB1400)*IF($Q1400=1,SI_O,SI_E)</f>
        <v/>
      </c>
      <c r="AF1400" s="41">
        <f>IF($Q1400=1,0,$AA1400*EOSB)</f>
        <v/>
      </c>
      <c r="AG1400" s="41">
        <f>$AN1400*$W1400</f>
        <v/>
      </c>
      <c r="AH1400" s="41">
        <f>SUM($AA1400:$AG1400)</f>
        <v/>
      </c>
      <c r="AI1400" s="41">
        <f>12*($AM1400+$AN1400)</f>
        <v/>
      </c>
      <c r="AJ1400" s="41">
        <f>$AM1400*((IncMonth-1)+(13-IncMonth)*(1+$X1400))+12*$AN1400</f>
        <v/>
      </c>
      <c r="AK1400" s="41">
        <f>IF($R1400=1,N($L1400)+N($M1400),0)</f>
        <v/>
      </c>
      <c r="AL1400">
        <f>IF($C1400="","",IF(N($L1400)&lt;=0,"Basic salary missing",IF(ISNA(MATCH($C1400,Departments!$A$5:$A$54,0)),"Department not on Departments sheet",IF(AND($I1400&lt;&gt;"",NOT(ISNUMBER($I1400))),"Date of birth is text, not a date",IF(AND($K1400&lt;&gt;"",NOT(ISNUMBER($K1400))),"Contract end is text, not a date","")))))</f>
        <v/>
      </c>
      <c r="AM1400" s="41">
        <f>IF($R1400=0,0,N($L1400)*(1+$Z1400+BonusMonths/12+IF($Q1400=1,0,EOSB))+N($M1400)+(N($L1400)+SI_Gross*N($M1400))*IF($Q1400=1,SI_O,SI_E))</f>
        <v/>
      </c>
      <c r="AN1400" s="41">
        <f>IF($R1400=0,0,(IF($Q1400=1,MedO,MedE+Ticket)+Training)/12)</f>
        <v/>
      </c>
    </row>
    <row r="1401">
      <c r="I1401" s="35" t="n"/>
      <c r="J1401" s="35" t="n"/>
      <c r="K1401" s="35" t="n"/>
      <c r="L1401" s="36" t="n"/>
      <c r="M1401" s="36" t="n"/>
      <c r="P1401" s="37" t="n"/>
      <c r="Q1401" s="38">
        <f>IF($C1401="",0,IF(OR(LOWER(TRIM($G1401))="omani",LOWER(TRIM($G1401))="oman",LOWER(TRIM($G1401))="om",LOWER(TRIM($G1401))="local"),1,0))</f>
        <v/>
      </c>
      <c r="R1401" s="38">
        <f>IF($C1401="",0,IF(OR(ISNUMBER(SEARCH("resign",$N1401)),ISNUMBER(SEARCH("terminat",$N1401)),ISNUMBER(SEARCH("inactive",$N1401)),ISNUMBER(SEARCH("vacan",$N1401)),ISNUMBER(SEARCH("deceased",$N1401)),ISNUMBER(SEARCH("separated",$N1401))),0,1))</f>
        <v/>
      </c>
      <c r="S1401">
        <f>IF(OR($R1401=0,NOT(ISNUMBER($I1401))),"",IFERROR(DATEDIF($I1401,DATE(FY,1,1),"y"),""))</f>
        <v/>
      </c>
      <c r="T1401">
        <f>IF(OR($R1401=0,NOT(ISNUMBER($J1401))),"",IFERROR(DATEDIF($J1401,DATE(FY,1,1),"y"),0))</f>
        <v/>
      </c>
      <c r="U1401" s="38">
        <f>IF(OR($R1401=0,NOT(ISNUMBER($I1401))),0,IF(YEAR($I1401)+IF($Q1401=1,RetAgeO,RetAgeE)=FY,MONTH($I1401),IF(YEAR($I1401)+IF($Q1401=1,RetAgeO,RetAgeE)&lt;FY,1,0)))</f>
        <v/>
      </c>
      <c r="V1401" s="38">
        <f>IF(OR($R1401=0,NOT(ISNUMBER($K1401))),0,IF(YEAR($K1401)=FY,MONTH($K1401),IF(YEAR($K1401)&lt;FY,1,0)))</f>
        <v/>
      </c>
      <c r="W1401" s="38">
        <f>IF($R1401=0,0,MIN(12,IF(AND(ISNUMBER($O1401),$O1401&gt;=1,$O1401&lt;=12),INT($O1401),12),IF(AND(RetireExit="Yes",$U1401&gt;0),$U1401,12),IF(AND(ContractExit="Yes",$V1401&gt;0),$V1401,12)))</f>
        <v/>
      </c>
      <c r="X1401" s="37">
        <f>IF(ISNUMBER($P1401),$P1401,IncPct)</f>
        <v/>
      </c>
      <c r="Y1401" s="39">
        <f>IF($W1401=0,0,MAX(0,MIN($W1401,IncMonth-1))+MAX(0,$W1401-IncMonth+1)*(1+$X1401))</f>
        <v/>
      </c>
      <c r="Z1401" s="40">
        <f>IF($C1401="",0,IFERROR(INDEX(Departments!$B$5:$B$54,MATCH($C1401,Departments!$A$5:$A$54,0)),0))</f>
        <v/>
      </c>
      <c r="AA1401" s="41">
        <f>N($L1401)*$Y1401</f>
        <v/>
      </c>
      <c r="AB1401" s="41">
        <f>N($M1401)*$Y1401</f>
        <v/>
      </c>
      <c r="AC1401" s="41">
        <f>$AA1401*$Z1401</f>
        <v/>
      </c>
      <c r="AD1401" s="41">
        <f>$AA1401*BonusMonths/12</f>
        <v/>
      </c>
      <c r="AE1401" s="41">
        <f>($AA1401+SI_Gross*$AB1401)*IF($Q1401=1,SI_O,SI_E)</f>
        <v/>
      </c>
      <c r="AF1401" s="41">
        <f>IF($Q1401=1,0,$AA1401*EOSB)</f>
        <v/>
      </c>
      <c r="AG1401" s="41">
        <f>$AN1401*$W1401</f>
        <v/>
      </c>
      <c r="AH1401" s="41">
        <f>SUM($AA1401:$AG1401)</f>
        <v/>
      </c>
      <c r="AI1401" s="41">
        <f>12*($AM1401+$AN1401)</f>
        <v/>
      </c>
      <c r="AJ1401" s="41">
        <f>$AM1401*((IncMonth-1)+(13-IncMonth)*(1+$X1401))+12*$AN1401</f>
        <v/>
      </c>
      <c r="AK1401" s="41">
        <f>IF($R1401=1,N($L1401)+N($M1401),0)</f>
        <v/>
      </c>
      <c r="AL1401">
        <f>IF($C1401="","",IF(N($L1401)&lt;=0,"Basic salary missing",IF(ISNA(MATCH($C1401,Departments!$A$5:$A$54,0)),"Department not on Departments sheet",IF(AND($I1401&lt;&gt;"",NOT(ISNUMBER($I1401))),"Date of birth is text, not a date",IF(AND($K1401&lt;&gt;"",NOT(ISNUMBER($K1401))),"Contract end is text, not a date","")))))</f>
        <v/>
      </c>
      <c r="AM1401" s="41">
        <f>IF($R1401=0,0,N($L1401)*(1+$Z1401+BonusMonths/12+IF($Q1401=1,0,EOSB))+N($M1401)+(N($L1401)+SI_Gross*N($M1401))*IF($Q1401=1,SI_O,SI_E))</f>
        <v/>
      </c>
      <c r="AN1401" s="41">
        <f>IF($R1401=0,0,(IF($Q1401=1,MedO,MedE+Ticket)+Training)/12)</f>
        <v/>
      </c>
    </row>
    <row r="1402">
      <c r="I1402" s="35" t="n"/>
      <c r="J1402" s="35" t="n"/>
      <c r="K1402" s="35" t="n"/>
      <c r="L1402" s="36" t="n"/>
      <c r="M1402" s="36" t="n"/>
      <c r="P1402" s="37" t="n"/>
      <c r="Q1402" s="38">
        <f>IF($C1402="",0,IF(OR(LOWER(TRIM($G1402))="omani",LOWER(TRIM($G1402))="oman",LOWER(TRIM($G1402))="om",LOWER(TRIM($G1402))="local"),1,0))</f>
        <v/>
      </c>
      <c r="R1402" s="38">
        <f>IF($C1402="",0,IF(OR(ISNUMBER(SEARCH("resign",$N1402)),ISNUMBER(SEARCH("terminat",$N1402)),ISNUMBER(SEARCH("inactive",$N1402)),ISNUMBER(SEARCH("vacan",$N1402)),ISNUMBER(SEARCH("deceased",$N1402)),ISNUMBER(SEARCH("separated",$N1402))),0,1))</f>
        <v/>
      </c>
      <c r="S1402">
        <f>IF(OR($R1402=0,NOT(ISNUMBER($I1402))),"",IFERROR(DATEDIF($I1402,DATE(FY,1,1),"y"),""))</f>
        <v/>
      </c>
      <c r="T1402">
        <f>IF(OR($R1402=0,NOT(ISNUMBER($J1402))),"",IFERROR(DATEDIF($J1402,DATE(FY,1,1),"y"),0))</f>
        <v/>
      </c>
      <c r="U1402" s="38">
        <f>IF(OR($R1402=0,NOT(ISNUMBER($I1402))),0,IF(YEAR($I1402)+IF($Q1402=1,RetAgeO,RetAgeE)=FY,MONTH($I1402),IF(YEAR($I1402)+IF($Q1402=1,RetAgeO,RetAgeE)&lt;FY,1,0)))</f>
        <v/>
      </c>
      <c r="V1402" s="38">
        <f>IF(OR($R1402=0,NOT(ISNUMBER($K1402))),0,IF(YEAR($K1402)=FY,MONTH($K1402),IF(YEAR($K1402)&lt;FY,1,0)))</f>
        <v/>
      </c>
      <c r="W1402" s="38">
        <f>IF($R1402=0,0,MIN(12,IF(AND(ISNUMBER($O1402),$O1402&gt;=1,$O1402&lt;=12),INT($O1402),12),IF(AND(RetireExit="Yes",$U1402&gt;0),$U1402,12),IF(AND(ContractExit="Yes",$V1402&gt;0),$V1402,12)))</f>
        <v/>
      </c>
      <c r="X1402" s="37">
        <f>IF(ISNUMBER($P1402),$P1402,IncPct)</f>
        <v/>
      </c>
      <c r="Y1402" s="39">
        <f>IF($W1402=0,0,MAX(0,MIN($W1402,IncMonth-1))+MAX(0,$W1402-IncMonth+1)*(1+$X1402))</f>
        <v/>
      </c>
      <c r="Z1402" s="40">
        <f>IF($C1402="",0,IFERROR(INDEX(Departments!$B$5:$B$54,MATCH($C1402,Departments!$A$5:$A$54,0)),0))</f>
        <v/>
      </c>
      <c r="AA1402" s="41">
        <f>N($L1402)*$Y1402</f>
        <v/>
      </c>
      <c r="AB1402" s="41">
        <f>N($M1402)*$Y1402</f>
        <v/>
      </c>
      <c r="AC1402" s="41">
        <f>$AA1402*$Z1402</f>
        <v/>
      </c>
      <c r="AD1402" s="41">
        <f>$AA1402*BonusMonths/12</f>
        <v/>
      </c>
      <c r="AE1402" s="41">
        <f>($AA1402+SI_Gross*$AB1402)*IF($Q1402=1,SI_O,SI_E)</f>
        <v/>
      </c>
      <c r="AF1402" s="41">
        <f>IF($Q1402=1,0,$AA1402*EOSB)</f>
        <v/>
      </c>
      <c r="AG1402" s="41">
        <f>$AN1402*$W1402</f>
        <v/>
      </c>
      <c r="AH1402" s="41">
        <f>SUM($AA1402:$AG1402)</f>
        <v/>
      </c>
      <c r="AI1402" s="41">
        <f>12*($AM1402+$AN1402)</f>
        <v/>
      </c>
      <c r="AJ1402" s="41">
        <f>$AM1402*((IncMonth-1)+(13-IncMonth)*(1+$X1402))+12*$AN1402</f>
        <v/>
      </c>
      <c r="AK1402" s="41">
        <f>IF($R1402=1,N($L1402)+N($M1402),0)</f>
        <v/>
      </c>
      <c r="AL1402">
        <f>IF($C1402="","",IF(N($L1402)&lt;=0,"Basic salary missing",IF(ISNA(MATCH($C1402,Departments!$A$5:$A$54,0)),"Department not on Departments sheet",IF(AND($I1402&lt;&gt;"",NOT(ISNUMBER($I1402))),"Date of birth is text, not a date",IF(AND($K1402&lt;&gt;"",NOT(ISNUMBER($K1402))),"Contract end is text, not a date","")))))</f>
        <v/>
      </c>
      <c r="AM1402" s="41">
        <f>IF($R1402=0,0,N($L1402)*(1+$Z1402+BonusMonths/12+IF($Q1402=1,0,EOSB))+N($M1402)+(N($L1402)+SI_Gross*N($M1402))*IF($Q1402=1,SI_O,SI_E))</f>
        <v/>
      </c>
      <c r="AN1402" s="41">
        <f>IF($R1402=0,0,(IF($Q1402=1,MedO,MedE+Ticket)+Training)/12)</f>
        <v/>
      </c>
    </row>
    <row r="1403">
      <c r="I1403" s="35" t="n"/>
      <c r="J1403" s="35" t="n"/>
      <c r="K1403" s="35" t="n"/>
      <c r="L1403" s="36" t="n"/>
      <c r="M1403" s="36" t="n"/>
      <c r="P1403" s="37" t="n"/>
      <c r="Q1403" s="38">
        <f>IF($C1403="",0,IF(OR(LOWER(TRIM($G1403))="omani",LOWER(TRIM($G1403))="oman",LOWER(TRIM($G1403))="om",LOWER(TRIM($G1403))="local"),1,0))</f>
        <v/>
      </c>
      <c r="R1403" s="38">
        <f>IF($C1403="",0,IF(OR(ISNUMBER(SEARCH("resign",$N1403)),ISNUMBER(SEARCH("terminat",$N1403)),ISNUMBER(SEARCH("inactive",$N1403)),ISNUMBER(SEARCH("vacan",$N1403)),ISNUMBER(SEARCH("deceased",$N1403)),ISNUMBER(SEARCH("separated",$N1403))),0,1))</f>
        <v/>
      </c>
      <c r="S1403">
        <f>IF(OR($R1403=0,NOT(ISNUMBER($I1403))),"",IFERROR(DATEDIF($I1403,DATE(FY,1,1),"y"),""))</f>
        <v/>
      </c>
      <c r="T1403">
        <f>IF(OR($R1403=0,NOT(ISNUMBER($J1403))),"",IFERROR(DATEDIF($J1403,DATE(FY,1,1),"y"),0))</f>
        <v/>
      </c>
      <c r="U1403" s="38">
        <f>IF(OR($R1403=0,NOT(ISNUMBER($I1403))),0,IF(YEAR($I1403)+IF($Q1403=1,RetAgeO,RetAgeE)=FY,MONTH($I1403),IF(YEAR($I1403)+IF($Q1403=1,RetAgeO,RetAgeE)&lt;FY,1,0)))</f>
        <v/>
      </c>
      <c r="V1403" s="38">
        <f>IF(OR($R1403=0,NOT(ISNUMBER($K1403))),0,IF(YEAR($K1403)=FY,MONTH($K1403),IF(YEAR($K1403)&lt;FY,1,0)))</f>
        <v/>
      </c>
      <c r="W1403" s="38">
        <f>IF($R1403=0,0,MIN(12,IF(AND(ISNUMBER($O1403),$O1403&gt;=1,$O1403&lt;=12),INT($O1403),12),IF(AND(RetireExit="Yes",$U1403&gt;0),$U1403,12),IF(AND(ContractExit="Yes",$V1403&gt;0),$V1403,12)))</f>
        <v/>
      </c>
      <c r="X1403" s="37">
        <f>IF(ISNUMBER($P1403),$P1403,IncPct)</f>
        <v/>
      </c>
      <c r="Y1403" s="39">
        <f>IF($W1403=0,0,MAX(0,MIN($W1403,IncMonth-1))+MAX(0,$W1403-IncMonth+1)*(1+$X1403))</f>
        <v/>
      </c>
      <c r="Z1403" s="40">
        <f>IF($C1403="",0,IFERROR(INDEX(Departments!$B$5:$B$54,MATCH($C1403,Departments!$A$5:$A$54,0)),0))</f>
        <v/>
      </c>
      <c r="AA1403" s="41">
        <f>N($L1403)*$Y1403</f>
        <v/>
      </c>
      <c r="AB1403" s="41">
        <f>N($M1403)*$Y1403</f>
        <v/>
      </c>
      <c r="AC1403" s="41">
        <f>$AA1403*$Z1403</f>
        <v/>
      </c>
      <c r="AD1403" s="41">
        <f>$AA1403*BonusMonths/12</f>
        <v/>
      </c>
      <c r="AE1403" s="41">
        <f>($AA1403+SI_Gross*$AB1403)*IF($Q1403=1,SI_O,SI_E)</f>
        <v/>
      </c>
      <c r="AF1403" s="41">
        <f>IF($Q1403=1,0,$AA1403*EOSB)</f>
        <v/>
      </c>
      <c r="AG1403" s="41">
        <f>$AN1403*$W1403</f>
        <v/>
      </c>
      <c r="AH1403" s="41">
        <f>SUM($AA1403:$AG1403)</f>
        <v/>
      </c>
      <c r="AI1403" s="41">
        <f>12*($AM1403+$AN1403)</f>
        <v/>
      </c>
      <c r="AJ1403" s="41">
        <f>$AM1403*((IncMonth-1)+(13-IncMonth)*(1+$X1403))+12*$AN1403</f>
        <v/>
      </c>
      <c r="AK1403" s="41">
        <f>IF($R1403=1,N($L1403)+N($M1403),0)</f>
        <v/>
      </c>
      <c r="AL1403">
        <f>IF($C1403="","",IF(N($L1403)&lt;=0,"Basic salary missing",IF(ISNA(MATCH($C1403,Departments!$A$5:$A$54,0)),"Department not on Departments sheet",IF(AND($I1403&lt;&gt;"",NOT(ISNUMBER($I1403))),"Date of birth is text, not a date",IF(AND($K1403&lt;&gt;"",NOT(ISNUMBER($K1403))),"Contract end is text, not a date","")))))</f>
        <v/>
      </c>
      <c r="AM1403" s="41">
        <f>IF($R1403=0,0,N($L1403)*(1+$Z1403+BonusMonths/12+IF($Q1403=1,0,EOSB))+N($M1403)+(N($L1403)+SI_Gross*N($M1403))*IF($Q1403=1,SI_O,SI_E))</f>
        <v/>
      </c>
      <c r="AN1403" s="41">
        <f>IF($R1403=0,0,(IF($Q1403=1,MedO,MedE+Ticket)+Training)/12)</f>
        <v/>
      </c>
    </row>
    <row r="1404">
      <c r="I1404" s="35" t="n"/>
      <c r="J1404" s="35" t="n"/>
      <c r="K1404" s="35" t="n"/>
      <c r="L1404" s="36" t="n"/>
      <c r="M1404" s="36" t="n"/>
      <c r="P1404" s="37" t="n"/>
      <c r="Q1404" s="38">
        <f>IF($C1404="",0,IF(OR(LOWER(TRIM($G1404))="omani",LOWER(TRIM($G1404))="oman",LOWER(TRIM($G1404))="om",LOWER(TRIM($G1404))="local"),1,0))</f>
        <v/>
      </c>
      <c r="R1404" s="38">
        <f>IF($C1404="",0,IF(OR(ISNUMBER(SEARCH("resign",$N1404)),ISNUMBER(SEARCH("terminat",$N1404)),ISNUMBER(SEARCH("inactive",$N1404)),ISNUMBER(SEARCH("vacan",$N1404)),ISNUMBER(SEARCH("deceased",$N1404)),ISNUMBER(SEARCH("separated",$N1404))),0,1))</f>
        <v/>
      </c>
      <c r="S1404">
        <f>IF(OR($R1404=0,NOT(ISNUMBER($I1404))),"",IFERROR(DATEDIF($I1404,DATE(FY,1,1),"y"),""))</f>
        <v/>
      </c>
      <c r="T1404">
        <f>IF(OR($R1404=0,NOT(ISNUMBER($J1404))),"",IFERROR(DATEDIF($J1404,DATE(FY,1,1),"y"),0))</f>
        <v/>
      </c>
      <c r="U1404" s="38">
        <f>IF(OR($R1404=0,NOT(ISNUMBER($I1404))),0,IF(YEAR($I1404)+IF($Q1404=1,RetAgeO,RetAgeE)=FY,MONTH($I1404),IF(YEAR($I1404)+IF($Q1404=1,RetAgeO,RetAgeE)&lt;FY,1,0)))</f>
        <v/>
      </c>
      <c r="V1404" s="38">
        <f>IF(OR($R1404=0,NOT(ISNUMBER($K1404))),0,IF(YEAR($K1404)=FY,MONTH($K1404),IF(YEAR($K1404)&lt;FY,1,0)))</f>
        <v/>
      </c>
      <c r="W1404" s="38">
        <f>IF($R1404=0,0,MIN(12,IF(AND(ISNUMBER($O1404),$O1404&gt;=1,$O1404&lt;=12),INT($O1404),12),IF(AND(RetireExit="Yes",$U1404&gt;0),$U1404,12),IF(AND(ContractExit="Yes",$V1404&gt;0),$V1404,12)))</f>
        <v/>
      </c>
      <c r="X1404" s="37">
        <f>IF(ISNUMBER($P1404),$P1404,IncPct)</f>
        <v/>
      </c>
      <c r="Y1404" s="39">
        <f>IF($W1404=0,0,MAX(0,MIN($W1404,IncMonth-1))+MAX(0,$W1404-IncMonth+1)*(1+$X1404))</f>
        <v/>
      </c>
      <c r="Z1404" s="40">
        <f>IF($C1404="",0,IFERROR(INDEX(Departments!$B$5:$B$54,MATCH($C1404,Departments!$A$5:$A$54,0)),0))</f>
        <v/>
      </c>
      <c r="AA1404" s="41">
        <f>N($L1404)*$Y1404</f>
        <v/>
      </c>
      <c r="AB1404" s="41">
        <f>N($M1404)*$Y1404</f>
        <v/>
      </c>
      <c r="AC1404" s="41">
        <f>$AA1404*$Z1404</f>
        <v/>
      </c>
      <c r="AD1404" s="41">
        <f>$AA1404*BonusMonths/12</f>
        <v/>
      </c>
      <c r="AE1404" s="41">
        <f>($AA1404+SI_Gross*$AB1404)*IF($Q1404=1,SI_O,SI_E)</f>
        <v/>
      </c>
      <c r="AF1404" s="41">
        <f>IF($Q1404=1,0,$AA1404*EOSB)</f>
        <v/>
      </c>
      <c r="AG1404" s="41">
        <f>$AN1404*$W1404</f>
        <v/>
      </c>
      <c r="AH1404" s="41">
        <f>SUM($AA1404:$AG1404)</f>
        <v/>
      </c>
      <c r="AI1404" s="41">
        <f>12*($AM1404+$AN1404)</f>
        <v/>
      </c>
      <c r="AJ1404" s="41">
        <f>$AM1404*((IncMonth-1)+(13-IncMonth)*(1+$X1404))+12*$AN1404</f>
        <v/>
      </c>
      <c r="AK1404" s="41">
        <f>IF($R1404=1,N($L1404)+N($M1404),0)</f>
        <v/>
      </c>
      <c r="AL1404">
        <f>IF($C1404="","",IF(N($L1404)&lt;=0,"Basic salary missing",IF(ISNA(MATCH($C1404,Departments!$A$5:$A$54,0)),"Department not on Departments sheet",IF(AND($I1404&lt;&gt;"",NOT(ISNUMBER($I1404))),"Date of birth is text, not a date",IF(AND($K1404&lt;&gt;"",NOT(ISNUMBER($K1404))),"Contract end is text, not a date","")))))</f>
        <v/>
      </c>
      <c r="AM1404" s="41">
        <f>IF($R1404=0,0,N($L1404)*(1+$Z1404+BonusMonths/12+IF($Q1404=1,0,EOSB))+N($M1404)+(N($L1404)+SI_Gross*N($M1404))*IF($Q1404=1,SI_O,SI_E))</f>
        <v/>
      </c>
      <c r="AN1404" s="41">
        <f>IF($R1404=0,0,(IF($Q1404=1,MedO,MedE+Ticket)+Training)/12)</f>
        <v/>
      </c>
    </row>
    <row r="1405">
      <c r="I1405" s="35" t="n"/>
      <c r="J1405" s="35" t="n"/>
      <c r="K1405" s="35" t="n"/>
      <c r="L1405" s="36" t="n"/>
      <c r="M1405" s="36" t="n"/>
      <c r="P1405" s="37" t="n"/>
      <c r="Q1405" s="38">
        <f>IF($C1405="",0,IF(OR(LOWER(TRIM($G1405))="omani",LOWER(TRIM($G1405))="oman",LOWER(TRIM($G1405))="om",LOWER(TRIM($G1405))="local"),1,0))</f>
        <v/>
      </c>
      <c r="R1405" s="38">
        <f>IF($C1405="",0,IF(OR(ISNUMBER(SEARCH("resign",$N1405)),ISNUMBER(SEARCH("terminat",$N1405)),ISNUMBER(SEARCH("inactive",$N1405)),ISNUMBER(SEARCH("vacan",$N1405)),ISNUMBER(SEARCH("deceased",$N1405)),ISNUMBER(SEARCH("separated",$N1405))),0,1))</f>
        <v/>
      </c>
      <c r="S1405">
        <f>IF(OR($R1405=0,NOT(ISNUMBER($I1405))),"",IFERROR(DATEDIF($I1405,DATE(FY,1,1),"y"),""))</f>
        <v/>
      </c>
      <c r="T1405">
        <f>IF(OR($R1405=0,NOT(ISNUMBER($J1405))),"",IFERROR(DATEDIF($J1405,DATE(FY,1,1),"y"),0))</f>
        <v/>
      </c>
      <c r="U1405" s="38">
        <f>IF(OR($R1405=0,NOT(ISNUMBER($I1405))),0,IF(YEAR($I1405)+IF($Q1405=1,RetAgeO,RetAgeE)=FY,MONTH($I1405),IF(YEAR($I1405)+IF($Q1405=1,RetAgeO,RetAgeE)&lt;FY,1,0)))</f>
        <v/>
      </c>
      <c r="V1405" s="38">
        <f>IF(OR($R1405=0,NOT(ISNUMBER($K1405))),0,IF(YEAR($K1405)=FY,MONTH($K1405),IF(YEAR($K1405)&lt;FY,1,0)))</f>
        <v/>
      </c>
      <c r="W1405" s="38">
        <f>IF($R1405=0,0,MIN(12,IF(AND(ISNUMBER($O1405),$O1405&gt;=1,$O1405&lt;=12),INT($O1405),12),IF(AND(RetireExit="Yes",$U1405&gt;0),$U1405,12),IF(AND(ContractExit="Yes",$V1405&gt;0),$V1405,12)))</f>
        <v/>
      </c>
      <c r="X1405" s="37">
        <f>IF(ISNUMBER($P1405),$P1405,IncPct)</f>
        <v/>
      </c>
      <c r="Y1405" s="39">
        <f>IF($W1405=0,0,MAX(0,MIN($W1405,IncMonth-1))+MAX(0,$W1405-IncMonth+1)*(1+$X1405))</f>
        <v/>
      </c>
      <c r="Z1405" s="40">
        <f>IF($C1405="",0,IFERROR(INDEX(Departments!$B$5:$B$54,MATCH($C1405,Departments!$A$5:$A$54,0)),0))</f>
        <v/>
      </c>
      <c r="AA1405" s="41">
        <f>N($L1405)*$Y1405</f>
        <v/>
      </c>
      <c r="AB1405" s="41">
        <f>N($M1405)*$Y1405</f>
        <v/>
      </c>
      <c r="AC1405" s="41">
        <f>$AA1405*$Z1405</f>
        <v/>
      </c>
      <c r="AD1405" s="41">
        <f>$AA1405*BonusMonths/12</f>
        <v/>
      </c>
      <c r="AE1405" s="41">
        <f>($AA1405+SI_Gross*$AB1405)*IF($Q1405=1,SI_O,SI_E)</f>
        <v/>
      </c>
      <c r="AF1405" s="41">
        <f>IF($Q1405=1,0,$AA1405*EOSB)</f>
        <v/>
      </c>
      <c r="AG1405" s="41">
        <f>$AN1405*$W1405</f>
        <v/>
      </c>
      <c r="AH1405" s="41">
        <f>SUM($AA1405:$AG1405)</f>
        <v/>
      </c>
      <c r="AI1405" s="41">
        <f>12*($AM1405+$AN1405)</f>
        <v/>
      </c>
      <c r="AJ1405" s="41">
        <f>$AM1405*((IncMonth-1)+(13-IncMonth)*(1+$X1405))+12*$AN1405</f>
        <v/>
      </c>
      <c r="AK1405" s="41">
        <f>IF($R1405=1,N($L1405)+N($M1405),0)</f>
        <v/>
      </c>
      <c r="AL1405">
        <f>IF($C1405="","",IF(N($L1405)&lt;=0,"Basic salary missing",IF(ISNA(MATCH($C1405,Departments!$A$5:$A$54,0)),"Department not on Departments sheet",IF(AND($I1405&lt;&gt;"",NOT(ISNUMBER($I1405))),"Date of birth is text, not a date",IF(AND($K1405&lt;&gt;"",NOT(ISNUMBER($K1405))),"Contract end is text, not a date","")))))</f>
        <v/>
      </c>
      <c r="AM1405" s="41">
        <f>IF($R1405=0,0,N($L1405)*(1+$Z1405+BonusMonths/12+IF($Q1405=1,0,EOSB))+N($M1405)+(N($L1405)+SI_Gross*N($M1405))*IF($Q1405=1,SI_O,SI_E))</f>
        <v/>
      </c>
      <c r="AN1405" s="41">
        <f>IF($R1405=0,0,(IF($Q1405=1,MedO,MedE+Ticket)+Training)/12)</f>
        <v/>
      </c>
    </row>
    <row r="1406">
      <c r="I1406" s="35" t="n"/>
      <c r="J1406" s="35" t="n"/>
      <c r="K1406" s="35" t="n"/>
      <c r="L1406" s="36" t="n"/>
      <c r="M1406" s="36" t="n"/>
      <c r="P1406" s="37" t="n"/>
      <c r="Q1406" s="38">
        <f>IF($C1406="",0,IF(OR(LOWER(TRIM($G1406))="omani",LOWER(TRIM($G1406))="oman",LOWER(TRIM($G1406))="om",LOWER(TRIM($G1406))="local"),1,0))</f>
        <v/>
      </c>
      <c r="R1406" s="38">
        <f>IF($C1406="",0,IF(OR(ISNUMBER(SEARCH("resign",$N1406)),ISNUMBER(SEARCH("terminat",$N1406)),ISNUMBER(SEARCH("inactive",$N1406)),ISNUMBER(SEARCH("vacan",$N1406)),ISNUMBER(SEARCH("deceased",$N1406)),ISNUMBER(SEARCH("separated",$N1406))),0,1))</f>
        <v/>
      </c>
      <c r="S1406">
        <f>IF(OR($R1406=0,NOT(ISNUMBER($I1406))),"",IFERROR(DATEDIF($I1406,DATE(FY,1,1),"y"),""))</f>
        <v/>
      </c>
      <c r="T1406">
        <f>IF(OR($R1406=0,NOT(ISNUMBER($J1406))),"",IFERROR(DATEDIF($J1406,DATE(FY,1,1),"y"),0))</f>
        <v/>
      </c>
      <c r="U1406" s="38">
        <f>IF(OR($R1406=0,NOT(ISNUMBER($I1406))),0,IF(YEAR($I1406)+IF($Q1406=1,RetAgeO,RetAgeE)=FY,MONTH($I1406),IF(YEAR($I1406)+IF($Q1406=1,RetAgeO,RetAgeE)&lt;FY,1,0)))</f>
        <v/>
      </c>
      <c r="V1406" s="38">
        <f>IF(OR($R1406=0,NOT(ISNUMBER($K1406))),0,IF(YEAR($K1406)=FY,MONTH($K1406),IF(YEAR($K1406)&lt;FY,1,0)))</f>
        <v/>
      </c>
      <c r="W1406" s="38">
        <f>IF($R1406=0,0,MIN(12,IF(AND(ISNUMBER($O1406),$O1406&gt;=1,$O1406&lt;=12),INT($O1406),12),IF(AND(RetireExit="Yes",$U1406&gt;0),$U1406,12),IF(AND(ContractExit="Yes",$V1406&gt;0),$V1406,12)))</f>
        <v/>
      </c>
      <c r="X1406" s="37">
        <f>IF(ISNUMBER($P1406),$P1406,IncPct)</f>
        <v/>
      </c>
      <c r="Y1406" s="39">
        <f>IF($W1406=0,0,MAX(0,MIN($W1406,IncMonth-1))+MAX(0,$W1406-IncMonth+1)*(1+$X1406))</f>
        <v/>
      </c>
      <c r="Z1406" s="40">
        <f>IF($C1406="",0,IFERROR(INDEX(Departments!$B$5:$B$54,MATCH($C1406,Departments!$A$5:$A$54,0)),0))</f>
        <v/>
      </c>
      <c r="AA1406" s="41">
        <f>N($L1406)*$Y1406</f>
        <v/>
      </c>
      <c r="AB1406" s="41">
        <f>N($M1406)*$Y1406</f>
        <v/>
      </c>
      <c r="AC1406" s="41">
        <f>$AA1406*$Z1406</f>
        <v/>
      </c>
      <c r="AD1406" s="41">
        <f>$AA1406*BonusMonths/12</f>
        <v/>
      </c>
      <c r="AE1406" s="41">
        <f>($AA1406+SI_Gross*$AB1406)*IF($Q1406=1,SI_O,SI_E)</f>
        <v/>
      </c>
      <c r="AF1406" s="41">
        <f>IF($Q1406=1,0,$AA1406*EOSB)</f>
        <v/>
      </c>
      <c r="AG1406" s="41">
        <f>$AN1406*$W1406</f>
        <v/>
      </c>
      <c r="AH1406" s="41">
        <f>SUM($AA1406:$AG1406)</f>
        <v/>
      </c>
      <c r="AI1406" s="41">
        <f>12*($AM1406+$AN1406)</f>
        <v/>
      </c>
      <c r="AJ1406" s="41">
        <f>$AM1406*((IncMonth-1)+(13-IncMonth)*(1+$X1406))+12*$AN1406</f>
        <v/>
      </c>
      <c r="AK1406" s="41">
        <f>IF($R1406=1,N($L1406)+N($M1406),0)</f>
        <v/>
      </c>
      <c r="AL1406">
        <f>IF($C1406="","",IF(N($L1406)&lt;=0,"Basic salary missing",IF(ISNA(MATCH($C1406,Departments!$A$5:$A$54,0)),"Department not on Departments sheet",IF(AND($I1406&lt;&gt;"",NOT(ISNUMBER($I1406))),"Date of birth is text, not a date",IF(AND($K1406&lt;&gt;"",NOT(ISNUMBER($K1406))),"Contract end is text, not a date","")))))</f>
        <v/>
      </c>
      <c r="AM1406" s="41">
        <f>IF($R1406=0,0,N($L1406)*(1+$Z1406+BonusMonths/12+IF($Q1406=1,0,EOSB))+N($M1406)+(N($L1406)+SI_Gross*N($M1406))*IF($Q1406=1,SI_O,SI_E))</f>
        <v/>
      </c>
      <c r="AN1406" s="41">
        <f>IF($R1406=0,0,(IF($Q1406=1,MedO,MedE+Ticket)+Training)/12)</f>
        <v/>
      </c>
    </row>
    <row r="1407">
      <c r="I1407" s="35" t="n"/>
      <c r="J1407" s="35" t="n"/>
      <c r="K1407" s="35" t="n"/>
      <c r="L1407" s="36" t="n"/>
      <c r="M1407" s="36" t="n"/>
      <c r="P1407" s="37" t="n"/>
      <c r="Q1407" s="38">
        <f>IF($C1407="",0,IF(OR(LOWER(TRIM($G1407))="omani",LOWER(TRIM($G1407))="oman",LOWER(TRIM($G1407))="om",LOWER(TRIM($G1407))="local"),1,0))</f>
        <v/>
      </c>
      <c r="R1407" s="38">
        <f>IF($C1407="",0,IF(OR(ISNUMBER(SEARCH("resign",$N1407)),ISNUMBER(SEARCH("terminat",$N1407)),ISNUMBER(SEARCH("inactive",$N1407)),ISNUMBER(SEARCH("vacan",$N1407)),ISNUMBER(SEARCH("deceased",$N1407)),ISNUMBER(SEARCH("separated",$N1407))),0,1))</f>
        <v/>
      </c>
      <c r="S1407">
        <f>IF(OR($R1407=0,NOT(ISNUMBER($I1407))),"",IFERROR(DATEDIF($I1407,DATE(FY,1,1),"y"),""))</f>
        <v/>
      </c>
      <c r="T1407">
        <f>IF(OR($R1407=0,NOT(ISNUMBER($J1407))),"",IFERROR(DATEDIF($J1407,DATE(FY,1,1),"y"),0))</f>
        <v/>
      </c>
      <c r="U1407" s="38">
        <f>IF(OR($R1407=0,NOT(ISNUMBER($I1407))),0,IF(YEAR($I1407)+IF($Q1407=1,RetAgeO,RetAgeE)=FY,MONTH($I1407),IF(YEAR($I1407)+IF($Q1407=1,RetAgeO,RetAgeE)&lt;FY,1,0)))</f>
        <v/>
      </c>
      <c r="V1407" s="38">
        <f>IF(OR($R1407=0,NOT(ISNUMBER($K1407))),0,IF(YEAR($K1407)=FY,MONTH($K1407),IF(YEAR($K1407)&lt;FY,1,0)))</f>
        <v/>
      </c>
      <c r="W1407" s="38">
        <f>IF($R1407=0,0,MIN(12,IF(AND(ISNUMBER($O1407),$O1407&gt;=1,$O1407&lt;=12),INT($O1407),12),IF(AND(RetireExit="Yes",$U1407&gt;0),$U1407,12),IF(AND(ContractExit="Yes",$V1407&gt;0),$V1407,12)))</f>
        <v/>
      </c>
      <c r="X1407" s="37">
        <f>IF(ISNUMBER($P1407),$P1407,IncPct)</f>
        <v/>
      </c>
      <c r="Y1407" s="39">
        <f>IF($W1407=0,0,MAX(0,MIN($W1407,IncMonth-1))+MAX(0,$W1407-IncMonth+1)*(1+$X1407))</f>
        <v/>
      </c>
      <c r="Z1407" s="40">
        <f>IF($C1407="",0,IFERROR(INDEX(Departments!$B$5:$B$54,MATCH($C1407,Departments!$A$5:$A$54,0)),0))</f>
        <v/>
      </c>
      <c r="AA1407" s="41">
        <f>N($L1407)*$Y1407</f>
        <v/>
      </c>
      <c r="AB1407" s="41">
        <f>N($M1407)*$Y1407</f>
        <v/>
      </c>
      <c r="AC1407" s="41">
        <f>$AA1407*$Z1407</f>
        <v/>
      </c>
      <c r="AD1407" s="41">
        <f>$AA1407*BonusMonths/12</f>
        <v/>
      </c>
      <c r="AE1407" s="41">
        <f>($AA1407+SI_Gross*$AB1407)*IF($Q1407=1,SI_O,SI_E)</f>
        <v/>
      </c>
      <c r="AF1407" s="41">
        <f>IF($Q1407=1,0,$AA1407*EOSB)</f>
        <v/>
      </c>
      <c r="AG1407" s="41">
        <f>$AN1407*$W1407</f>
        <v/>
      </c>
      <c r="AH1407" s="41">
        <f>SUM($AA1407:$AG1407)</f>
        <v/>
      </c>
      <c r="AI1407" s="41">
        <f>12*($AM1407+$AN1407)</f>
        <v/>
      </c>
      <c r="AJ1407" s="41">
        <f>$AM1407*((IncMonth-1)+(13-IncMonth)*(1+$X1407))+12*$AN1407</f>
        <v/>
      </c>
      <c r="AK1407" s="41">
        <f>IF($R1407=1,N($L1407)+N($M1407),0)</f>
        <v/>
      </c>
      <c r="AL1407">
        <f>IF($C1407="","",IF(N($L1407)&lt;=0,"Basic salary missing",IF(ISNA(MATCH($C1407,Departments!$A$5:$A$54,0)),"Department not on Departments sheet",IF(AND($I1407&lt;&gt;"",NOT(ISNUMBER($I1407))),"Date of birth is text, not a date",IF(AND($K1407&lt;&gt;"",NOT(ISNUMBER($K1407))),"Contract end is text, not a date","")))))</f>
        <v/>
      </c>
      <c r="AM1407" s="41">
        <f>IF($R1407=0,0,N($L1407)*(1+$Z1407+BonusMonths/12+IF($Q1407=1,0,EOSB))+N($M1407)+(N($L1407)+SI_Gross*N($M1407))*IF($Q1407=1,SI_O,SI_E))</f>
        <v/>
      </c>
      <c r="AN1407" s="41">
        <f>IF($R1407=0,0,(IF($Q1407=1,MedO,MedE+Ticket)+Training)/12)</f>
        <v/>
      </c>
    </row>
    <row r="1408">
      <c r="I1408" s="35" t="n"/>
      <c r="J1408" s="35" t="n"/>
      <c r="K1408" s="35" t="n"/>
      <c r="L1408" s="36" t="n"/>
      <c r="M1408" s="36" t="n"/>
      <c r="P1408" s="37" t="n"/>
      <c r="Q1408" s="38">
        <f>IF($C1408="",0,IF(OR(LOWER(TRIM($G1408))="omani",LOWER(TRIM($G1408))="oman",LOWER(TRIM($G1408))="om",LOWER(TRIM($G1408))="local"),1,0))</f>
        <v/>
      </c>
      <c r="R1408" s="38">
        <f>IF($C1408="",0,IF(OR(ISNUMBER(SEARCH("resign",$N1408)),ISNUMBER(SEARCH("terminat",$N1408)),ISNUMBER(SEARCH("inactive",$N1408)),ISNUMBER(SEARCH("vacan",$N1408)),ISNUMBER(SEARCH("deceased",$N1408)),ISNUMBER(SEARCH("separated",$N1408))),0,1))</f>
        <v/>
      </c>
      <c r="S1408">
        <f>IF(OR($R1408=0,NOT(ISNUMBER($I1408))),"",IFERROR(DATEDIF($I1408,DATE(FY,1,1),"y"),""))</f>
        <v/>
      </c>
      <c r="T1408">
        <f>IF(OR($R1408=0,NOT(ISNUMBER($J1408))),"",IFERROR(DATEDIF($J1408,DATE(FY,1,1),"y"),0))</f>
        <v/>
      </c>
      <c r="U1408" s="38">
        <f>IF(OR($R1408=0,NOT(ISNUMBER($I1408))),0,IF(YEAR($I1408)+IF($Q1408=1,RetAgeO,RetAgeE)=FY,MONTH($I1408),IF(YEAR($I1408)+IF($Q1408=1,RetAgeO,RetAgeE)&lt;FY,1,0)))</f>
        <v/>
      </c>
      <c r="V1408" s="38">
        <f>IF(OR($R1408=0,NOT(ISNUMBER($K1408))),0,IF(YEAR($K1408)=FY,MONTH($K1408),IF(YEAR($K1408)&lt;FY,1,0)))</f>
        <v/>
      </c>
      <c r="W1408" s="38">
        <f>IF($R1408=0,0,MIN(12,IF(AND(ISNUMBER($O1408),$O1408&gt;=1,$O1408&lt;=12),INT($O1408),12),IF(AND(RetireExit="Yes",$U1408&gt;0),$U1408,12),IF(AND(ContractExit="Yes",$V1408&gt;0),$V1408,12)))</f>
        <v/>
      </c>
      <c r="X1408" s="37">
        <f>IF(ISNUMBER($P1408),$P1408,IncPct)</f>
        <v/>
      </c>
      <c r="Y1408" s="39">
        <f>IF($W1408=0,0,MAX(0,MIN($W1408,IncMonth-1))+MAX(0,$W1408-IncMonth+1)*(1+$X1408))</f>
        <v/>
      </c>
      <c r="Z1408" s="40">
        <f>IF($C1408="",0,IFERROR(INDEX(Departments!$B$5:$B$54,MATCH($C1408,Departments!$A$5:$A$54,0)),0))</f>
        <v/>
      </c>
      <c r="AA1408" s="41">
        <f>N($L1408)*$Y1408</f>
        <v/>
      </c>
      <c r="AB1408" s="41">
        <f>N($M1408)*$Y1408</f>
        <v/>
      </c>
      <c r="AC1408" s="41">
        <f>$AA1408*$Z1408</f>
        <v/>
      </c>
      <c r="AD1408" s="41">
        <f>$AA1408*BonusMonths/12</f>
        <v/>
      </c>
      <c r="AE1408" s="41">
        <f>($AA1408+SI_Gross*$AB1408)*IF($Q1408=1,SI_O,SI_E)</f>
        <v/>
      </c>
      <c r="AF1408" s="41">
        <f>IF($Q1408=1,0,$AA1408*EOSB)</f>
        <v/>
      </c>
      <c r="AG1408" s="41">
        <f>$AN1408*$W1408</f>
        <v/>
      </c>
      <c r="AH1408" s="41">
        <f>SUM($AA1408:$AG1408)</f>
        <v/>
      </c>
      <c r="AI1408" s="41">
        <f>12*($AM1408+$AN1408)</f>
        <v/>
      </c>
      <c r="AJ1408" s="41">
        <f>$AM1408*((IncMonth-1)+(13-IncMonth)*(1+$X1408))+12*$AN1408</f>
        <v/>
      </c>
      <c r="AK1408" s="41">
        <f>IF($R1408=1,N($L1408)+N($M1408),0)</f>
        <v/>
      </c>
      <c r="AL1408">
        <f>IF($C1408="","",IF(N($L1408)&lt;=0,"Basic salary missing",IF(ISNA(MATCH($C1408,Departments!$A$5:$A$54,0)),"Department not on Departments sheet",IF(AND($I1408&lt;&gt;"",NOT(ISNUMBER($I1408))),"Date of birth is text, not a date",IF(AND($K1408&lt;&gt;"",NOT(ISNUMBER($K1408))),"Contract end is text, not a date","")))))</f>
        <v/>
      </c>
      <c r="AM1408" s="41">
        <f>IF($R1408=0,0,N($L1408)*(1+$Z1408+BonusMonths/12+IF($Q1408=1,0,EOSB))+N($M1408)+(N($L1408)+SI_Gross*N($M1408))*IF($Q1408=1,SI_O,SI_E))</f>
        <v/>
      </c>
      <c r="AN1408" s="41">
        <f>IF($R1408=0,0,(IF($Q1408=1,MedO,MedE+Ticket)+Training)/12)</f>
        <v/>
      </c>
    </row>
    <row r="1409">
      <c r="I1409" s="35" t="n"/>
      <c r="J1409" s="35" t="n"/>
      <c r="K1409" s="35" t="n"/>
      <c r="L1409" s="36" t="n"/>
      <c r="M1409" s="36" t="n"/>
      <c r="P1409" s="37" t="n"/>
      <c r="Q1409" s="38">
        <f>IF($C1409="",0,IF(OR(LOWER(TRIM($G1409))="omani",LOWER(TRIM($G1409))="oman",LOWER(TRIM($G1409))="om",LOWER(TRIM($G1409))="local"),1,0))</f>
        <v/>
      </c>
      <c r="R1409" s="38">
        <f>IF($C1409="",0,IF(OR(ISNUMBER(SEARCH("resign",$N1409)),ISNUMBER(SEARCH("terminat",$N1409)),ISNUMBER(SEARCH("inactive",$N1409)),ISNUMBER(SEARCH("vacan",$N1409)),ISNUMBER(SEARCH("deceased",$N1409)),ISNUMBER(SEARCH("separated",$N1409))),0,1))</f>
        <v/>
      </c>
      <c r="S1409">
        <f>IF(OR($R1409=0,NOT(ISNUMBER($I1409))),"",IFERROR(DATEDIF($I1409,DATE(FY,1,1),"y"),""))</f>
        <v/>
      </c>
      <c r="T1409">
        <f>IF(OR($R1409=0,NOT(ISNUMBER($J1409))),"",IFERROR(DATEDIF($J1409,DATE(FY,1,1),"y"),0))</f>
        <v/>
      </c>
      <c r="U1409" s="38">
        <f>IF(OR($R1409=0,NOT(ISNUMBER($I1409))),0,IF(YEAR($I1409)+IF($Q1409=1,RetAgeO,RetAgeE)=FY,MONTH($I1409),IF(YEAR($I1409)+IF($Q1409=1,RetAgeO,RetAgeE)&lt;FY,1,0)))</f>
        <v/>
      </c>
      <c r="V1409" s="38">
        <f>IF(OR($R1409=0,NOT(ISNUMBER($K1409))),0,IF(YEAR($K1409)=FY,MONTH($K1409),IF(YEAR($K1409)&lt;FY,1,0)))</f>
        <v/>
      </c>
      <c r="W1409" s="38">
        <f>IF($R1409=0,0,MIN(12,IF(AND(ISNUMBER($O1409),$O1409&gt;=1,$O1409&lt;=12),INT($O1409),12),IF(AND(RetireExit="Yes",$U1409&gt;0),$U1409,12),IF(AND(ContractExit="Yes",$V1409&gt;0),$V1409,12)))</f>
        <v/>
      </c>
      <c r="X1409" s="37">
        <f>IF(ISNUMBER($P1409),$P1409,IncPct)</f>
        <v/>
      </c>
      <c r="Y1409" s="39">
        <f>IF($W1409=0,0,MAX(0,MIN($W1409,IncMonth-1))+MAX(0,$W1409-IncMonth+1)*(1+$X1409))</f>
        <v/>
      </c>
      <c r="Z1409" s="40">
        <f>IF($C1409="",0,IFERROR(INDEX(Departments!$B$5:$B$54,MATCH($C1409,Departments!$A$5:$A$54,0)),0))</f>
        <v/>
      </c>
      <c r="AA1409" s="41">
        <f>N($L1409)*$Y1409</f>
        <v/>
      </c>
      <c r="AB1409" s="41">
        <f>N($M1409)*$Y1409</f>
        <v/>
      </c>
      <c r="AC1409" s="41">
        <f>$AA1409*$Z1409</f>
        <v/>
      </c>
      <c r="AD1409" s="41">
        <f>$AA1409*BonusMonths/12</f>
        <v/>
      </c>
      <c r="AE1409" s="41">
        <f>($AA1409+SI_Gross*$AB1409)*IF($Q1409=1,SI_O,SI_E)</f>
        <v/>
      </c>
      <c r="AF1409" s="41">
        <f>IF($Q1409=1,0,$AA1409*EOSB)</f>
        <v/>
      </c>
      <c r="AG1409" s="41">
        <f>$AN1409*$W1409</f>
        <v/>
      </c>
      <c r="AH1409" s="41">
        <f>SUM($AA1409:$AG1409)</f>
        <v/>
      </c>
      <c r="AI1409" s="41">
        <f>12*($AM1409+$AN1409)</f>
        <v/>
      </c>
      <c r="AJ1409" s="41">
        <f>$AM1409*((IncMonth-1)+(13-IncMonth)*(1+$X1409))+12*$AN1409</f>
        <v/>
      </c>
      <c r="AK1409" s="41">
        <f>IF($R1409=1,N($L1409)+N($M1409),0)</f>
        <v/>
      </c>
      <c r="AL1409">
        <f>IF($C1409="","",IF(N($L1409)&lt;=0,"Basic salary missing",IF(ISNA(MATCH($C1409,Departments!$A$5:$A$54,0)),"Department not on Departments sheet",IF(AND($I1409&lt;&gt;"",NOT(ISNUMBER($I1409))),"Date of birth is text, not a date",IF(AND($K1409&lt;&gt;"",NOT(ISNUMBER($K1409))),"Contract end is text, not a date","")))))</f>
        <v/>
      </c>
      <c r="AM1409" s="41">
        <f>IF($R1409=0,0,N($L1409)*(1+$Z1409+BonusMonths/12+IF($Q1409=1,0,EOSB))+N($M1409)+(N($L1409)+SI_Gross*N($M1409))*IF($Q1409=1,SI_O,SI_E))</f>
        <v/>
      </c>
      <c r="AN1409" s="41">
        <f>IF($R1409=0,0,(IF($Q1409=1,MedO,MedE+Ticket)+Training)/12)</f>
        <v/>
      </c>
    </row>
    <row r="1410">
      <c r="I1410" s="35" t="n"/>
      <c r="J1410" s="35" t="n"/>
      <c r="K1410" s="35" t="n"/>
      <c r="L1410" s="36" t="n"/>
      <c r="M1410" s="36" t="n"/>
      <c r="P1410" s="37" t="n"/>
      <c r="Q1410" s="38">
        <f>IF($C1410="",0,IF(OR(LOWER(TRIM($G1410))="omani",LOWER(TRIM($G1410))="oman",LOWER(TRIM($G1410))="om",LOWER(TRIM($G1410))="local"),1,0))</f>
        <v/>
      </c>
      <c r="R1410" s="38">
        <f>IF($C1410="",0,IF(OR(ISNUMBER(SEARCH("resign",$N1410)),ISNUMBER(SEARCH("terminat",$N1410)),ISNUMBER(SEARCH("inactive",$N1410)),ISNUMBER(SEARCH("vacan",$N1410)),ISNUMBER(SEARCH("deceased",$N1410)),ISNUMBER(SEARCH("separated",$N1410))),0,1))</f>
        <v/>
      </c>
      <c r="S1410">
        <f>IF(OR($R1410=0,NOT(ISNUMBER($I1410))),"",IFERROR(DATEDIF($I1410,DATE(FY,1,1),"y"),""))</f>
        <v/>
      </c>
      <c r="T1410">
        <f>IF(OR($R1410=0,NOT(ISNUMBER($J1410))),"",IFERROR(DATEDIF($J1410,DATE(FY,1,1),"y"),0))</f>
        <v/>
      </c>
      <c r="U1410" s="38">
        <f>IF(OR($R1410=0,NOT(ISNUMBER($I1410))),0,IF(YEAR($I1410)+IF($Q1410=1,RetAgeO,RetAgeE)=FY,MONTH($I1410),IF(YEAR($I1410)+IF($Q1410=1,RetAgeO,RetAgeE)&lt;FY,1,0)))</f>
        <v/>
      </c>
      <c r="V1410" s="38">
        <f>IF(OR($R1410=0,NOT(ISNUMBER($K1410))),0,IF(YEAR($K1410)=FY,MONTH($K1410),IF(YEAR($K1410)&lt;FY,1,0)))</f>
        <v/>
      </c>
      <c r="W1410" s="38">
        <f>IF($R1410=0,0,MIN(12,IF(AND(ISNUMBER($O1410),$O1410&gt;=1,$O1410&lt;=12),INT($O1410),12),IF(AND(RetireExit="Yes",$U1410&gt;0),$U1410,12),IF(AND(ContractExit="Yes",$V1410&gt;0),$V1410,12)))</f>
        <v/>
      </c>
      <c r="X1410" s="37">
        <f>IF(ISNUMBER($P1410),$P1410,IncPct)</f>
        <v/>
      </c>
      <c r="Y1410" s="39">
        <f>IF($W1410=0,0,MAX(0,MIN($W1410,IncMonth-1))+MAX(0,$W1410-IncMonth+1)*(1+$X1410))</f>
        <v/>
      </c>
      <c r="Z1410" s="40">
        <f>IF($C1410="",0,IFERROR(INDEX(Departments!$B$5:$B$54,MATCH($C1410,Departments!$A$5:$A$54,0)),0))</f>
        <v/>
      </c>
      <c r="AA1410" s="41">
        <f>N($L1410)*$Y1410</f>
        <v/>
      </c>
      <c r="AB1410" s="41">
        <f>N($M1410)*$Y1410</f>
        <v/>
      </c>
      <c r="AC1410" s="41">
        <f>$AA1410*$Z1410</f>
        <v/>
      </c>
      <c r="AD1410" s="41">
        <f>$AA1410*BonusMonths/12</f>
        <v/>
      </c>
      <c r="AE1410" s="41">
        <f>($AA1410+SI_Gross*$AB1410)*IF($Q1410=1,SI_O,SI_E)</f>
        <v/>
      </c>
      <c r="AF1410" s="41">
        <f>IF($Q1410=1,0,$AA1410*EOSB)</f>
        <v/>
      </c>
      <c r="AG1410" s="41">
        <f>$AN1410*$W1410</f>
        <v/>
      </c>
      <c r="AH1410" s="41">
        <f>SUM($AA1410:$AG1410)</f>
        <v/>
      </c>
      <c r="AI1410" s="41">
        <f>12*($AM1410+$AN1410)</f>
        <v/>
      </c>
      <c r="AJ1410" s="41">
        <f>$AM1410*((IncMonth-1)+(13-IncMonth)*(1+$X1410))+12*$AN1410</f>
        <v/>
      </c>
      <c r="AK1410" s="41">
        <f>IF($R1410=1,N($L1410)+N($M1410),0)</f>
        <v/>
      </c>
      <c r="AL1410">
        <f>IF($C1410="","",IF(N($L1410)&lt;=0,"Basic salary missing",IF(ISNA(MATCH($C1410,Departments!$A$5:$A$54,0)),"Department not on Departments sheet",IF(AND($I1410&lt;&gt;"",NOT(ISNUMBER($I1410))),"Date of birth is text, not a date",IF(AND($K1410&lt;&gt;"",NOT(ISNUMBER($K1410))),"Contract end is text, not a date","")))))</f>
        <v/>
      </c>
      <c r="AM1410" s="41">
        <f>IF($R1410=0,0,N($L1410)*(1+$Z1410+BonusMonths/12+IF($Q1410=1,0,EOSB))+N($M1410)+(N($L1410)+SI_Gross*N($M1410))*IF($Q1410=1,SI_O,SI_E))</f>
        <v/>
      </c>
      <c r="AN1410" s="41">
        <f>IF($R1410=0,0,(IF($Q1410=1,MedO,MedE+Ticket)+Training)/12)</f>
        <v/>
      </c>
    </row>
    <row r="1411">
      <c r="I1411" s="35" t="n"/>
      <c r="J1411" s="35" t="n"/>
      <c r="K1411" s="35" t="n"/>
      <c r="L1411" s="36" t="n"/>
      <c r="M1411" s="36" t="n"/>
      <c r="P1411" s="37" t="n"/>
      <c r="Q1411" s="38">
        <f>IF($C1411="",0,IF(OR(LOWER(TRIM($G1411))="omani",LOWER(TRIM($G1411))="oman",LOWER(TRIM($G1411))="om",LOWER(TRIM($G1411))="local"),1,0))</f>
        <v/>
      </c>
      <c r="R1411" s="38">
        <f>IF($C1411="",0,IF(OR(ISNUMBER(SEARCH("resign",$N1411)),ISNUMBER(SEARCH("terminat",$N1411)),ISNUMBER(SEARCH("inactive",$N1411)),ISNUMBER(SEARCH("vacan",$N1411)),ISNUMBER(SEARCH("deceased",$N1411)),ISNUMBER(SEARCH("separated",$N1411))),0,1))</f>
        <v/>
      </c>
      <c r="S1411">
        <f>IF(OR($R1411=0,NOT(ISNUMBER($I1411))),"",IFERROR(DATEDIF($I1411,DATE(FY,1,1),"y"),""))</f>
        <v/>
      </c>
      <c r="T1411">
        <f>IF(OR($R1411=0,NOT(ISNUMBER($J1411))),"",IFERROR(DATEDIF($J1411,DATE(FY,1,1),"y"),0))</f>
        <v/>
      </c>
      <c r="U1411" s="38">
        <f>IF(OR($R1411=0,NOT(ISNUMBER($I1411))),0,IF(YEAR($I1411)+IF($Q1411=1,RetAgeO,RetAgeE)=FY,MONTH($I1411),IF(YEAR($I1411)+IF($Q1411=1,RetAgeO,RetAgeE)&lt;FY,1,0)))</f>
        <v/>
      </c>
      <c r="V1411" s="38">
        <f>IF(OR($R1411=0,NOT(ISNUMBER($K1411))),0,IF(YEAR($K1411)=FY,MONTH($K1411),IF(YEAR($K1411)&lt;FY,1,0)))</f>
        <v/>
      </c>
      <c r="W1411" s="38">
        <f>IF($R1411=0,0,MIN(12,IF(AND(ISNUMBER($O1411),$O1411&gt;=1,$O1411&lt;=12),INT($O1411),12),IF(AND(RetireExit="Yes",$U1411&gt;0),$U1411,12),IF(AND(ContractExit="Yes",$V1411&gt;0),$V1411,12)))</f>
        <v/>
      </c>
      <c r="X1411" s="37">
        <f>IF(ISNUMBER($P1411),$P1411,IncPct)</f>
        <v/>
      </c>
      <c r="Y1411" s="39">
        <f>IF($W1411=0,0,MAX(0,MIN($W1411,IncMonth-1))+MAX(0,$W1411-IncMonth+1)*(1+$X1411))</f>
        <v/>
      </c>
      <c r="Z1411" s="40">
        <f>IF($C1411="",0,IFERROR(INDEX(Departments!$B$5:$B$54,MATCH($C1411,Departments!$A$5:$A$54,0)),0))</f>
        <v/>
      </c>
      <c r="AA1411" s="41">
        <f>N($L1411)*$Y1411</f>
        <v/>
      </c>
      <c r="AB1411" s="41">
        <f>N($M1411)*$Y1411</f>
        <v/>
      </c>
      <c r="AC1411" s="41">
        <f>$AA1411*$Z1411</f>
        <v/>
      </c>
      <c r="AD1411" s="41">
        <f>$AA1411*BonusMonths/12</f>
        <v/>
      </c>
      <c r="AE1411" s="41">
        <f>($AA1411+SI_Gross*$AB1411)*IF($Q1411=1,SI_O,SI_E)</f>
        <v/>
      </c>
      <c r="AF1411" s="41">
        <f>IF($Q1411=1,0,$AA1411*EOSB)</f>
        <v/>
      </c>
      <c r="AG1411" s="41">
        <f>$AN1411*$W1411</f>
        <v/>
      </c>
      <c r="AH1411" s="41">
        <f>SUM($AA1411:$AG1411)</f>
        <v/>
      </c>
      <c r="AI1411" s="41">
        <f>12*($AM1411+$AN1411)</f>
        <v/>
      </c>
      <c r="AJ1411" s="41">
        <f>$AM1411*((IncMonth-1)+(13-IncMonth)*(1+$X1411))+12*$AN1411</f>
        <v/>
      </c>
      <c r="AK1411" s="41">
        <f>IF($R1411=1,N($L1411)+N($M1411),0)</f>
        <v/>
      </c>
      <c r="AL1411">
        <f>IF($C1411="","",IF(N($L1411)&lt;=0,"Basic salary missing",IF(ISNA(MATCH($C1411,Departments!$A$5:$A$54,0)),"Department not on Departments sheet",IF(AND($I1411&lt;&gt;"",NOT(ISNUMBER($I1411))),"Date of birth is text, not a date",IF(AND($K1411&lt;&gt;"",NOT(ISNUMBER($K1411))),"Contract end is text, not a date","")))))</f>
        <v/>
      </c>
      <c r="AM1411" s="41">
        <f>IF($R1411=0,0,N($L1411)*(1+$Z1411+BonusMonths/12+IF($Q1411=1,0,EOSB))+N($M1411)+(N($L1411)+SI_Gross*N($M1411))*IF($Q1411=1,SI_O,SI_E))</f>
        <v/>
      </c>
      <c r="AN1411" s="41">
        <f>IF($R1411=0,0,(IF($Q1411=1,MedO,MedE+Ticket)+Training)/12)</f>
        <v/>
      </c>
    </row>
    <row r="1412">
      <c r="I1412" s="35" t="n"/>
      <c r="J1412" s="35" t="n"/>
      <c r="K1412" s="35" t="n"/>
      <c r="L1412" s="36" t="n"/>
      <c r="M1412" s="36" t="n"/>
      <c r="P1412" s="37" t="n"/>
      <c r="Q1412" s="38">
        <f>IF($C1412="",0,IF(OR(LOWER(TRIM($G1412))="omani",LOWER(TRIM($G1412))="oman",LOWER(TRIM($G1412))="om",LOWER(TRIM($G1412))="local"),1,0))</f>
        <v/>
      </c>
      <c r="R1412" s="38">
        <f>IF($C1412="",0,IF(OR(ISNUMBER(SEARCH("resign",$N1412)),ISNUMBER(SEARCH("terminat",$N1412)),ISNUMBER(SEARCH("inactive",$N1412)),ISNUMBER(SEARCH("vacan",$N1412)),ISNUMBER(SEARCH("deceased",$N1412)),ISNUMBER(SEARCH("separated",$N1412))),0,1))</f>
        <v/>
      </c>
      <c r="S1412">
        <f>IF(OR($R1412=0,NOT(ISNUMBER($I1412))),"",IFERROR(DATEDIF($I1412,DATE(FY,1,1),"y"),""))</f>
        <v/>
      </c>
      <c r="T1412">
        <f>IF(OR($R1412=0,NOT(ISNUMBER($J1412))),"",IFERROR(DATEDIF($J1412,DATE(FY,1,1),"y"),0))</f>
        <v/>
      </c>
      <c r="U1412" s="38">
        <f>IF(OR($R1412=0,NOT(ISNUMBER($I1412))),0,IF(YEAR($I1412)+IF($Q1412=1,RetAgeO,RetAgeE)=FY,MONTH($I1412),IF(YEAR($I1412)+IF($Q1412=1,RetAgeO,RetAgeE)&lt;FY,1,0)))</f>
        <v/>
      </c>
      <c r="V1412" s="38">
        <f>IF(OR($R1412=0,NOT(ISNUMBER($K1412))),0,IF(YEAR($K1412)=FY,MONTH($K1412),IF(YEAR($K1412)&lt;FY,1,0)))</f>
        <v/>
      </c>
      <c r="W1412" s="38">
        <f>IF($R1412=0,0,MIN(12,IF(AND(ISNUMBER($O1412),$O1412&gt;=1,$O1412&lt;=12),INT($O1412),12),IF(AND(RetireExit="Yes",$U1412&gt;0),$U1412,12),IF(AND(ContractExit="Yes",$V1412&gt;0),$V1412,12)))</f>
        <v/>
      </c>
      <c r="X1412" s="37">
        <f>IF(ISNUMBER($P1412),$P1412,IncPct)</f>
        <v/>
      </c>
      <c r="Y1412" s="39">
        <f>IF($W1412=0,0,MAX(0,MIN($W1412,IncMonth-1))+MAX(0,$W1412-IncMonth+1)*(1+$X1412))</f>
        <v/>
      </c>
      <c r="Z1412" s="40">
        <f>IF($C1412="",0,IFERROR(INDEX(Departments!$B$5:$B$54,MATCH($C1412,Departments!$A$5:$A$54,0)),0))</f>
        <v/>
      </c>
      <c r="AA1412" s="41">
        <f>N($L1412)*$Y1412</f>
        <v/>
      </c>
      <c r="AB1412" s="41">
        <f>N($M1412)*$Y1412</f>
        <v/>
      </c>
      <c r="AC1412" s="41">
        <f>$AA1412*$Z1412</f>
        <v/>
      </c>
      <c r="AD1412" s="41">
        <f>$AA1412*BonusMonths/12</f>
        <v/>
      </c>
      <c r="AE1412" s="41">
        <f>($AA1412+SI_Gross*$AB1412)*IF($Q1412=1,SI_O,SI_E)</f>
        <v/>
      </c>
      <c r="AF1412" s="41">
        <f>IF($Q1412=1,0,$AA1412*EOSB)</f>
        <v/>
      </c>
      <c r="AG1412" s="41">
        <f>$AN1412*$W1412</f>
        <v/>
      </c>
      <c r="AH1412" s="41">
        <f>SUM($AA1412:$AG1412)</f>
        <v/>
      </c>
      <c r="AI1412" s="41">
        <f>12*($AM1412+$AN1412)</f>
        <v/>
      </c>
      <c r="AJ1412" s="41">
        <f>$AM1412*((IncMonth-1)+(13-IncMonth)*(1+$X1412))+12*$AN1412</f>
        <v/>
      </c>
      <c r="AK1412" s="41">
        <f>IF($R1412=1,N($L1412)+N($M1412),0)</f>
        <v/>
      </c>
      <c r="AL1412">
        <f>IF($C1412="","",IF(N($L1412)&lt;=0,"Basic salary missing",IF(ISNA(MATCH($C1412,Departments!$A$5:$A$54,0)),"Department not on Departments sheet",IF(AND($I1412&lt;&gt;"",NOT(ISNUMBER($I1412))),"Date of birth is text, not a date",IF(AND($K1412&lt;&gt;"",NOT(ISNUMBER($K1412))),"Contract end is text, not a date","")))))</f>
        <v/>
      </c>
      <c r="AM1412" s="41">
        <f>IF($R1412=0,0,N($L1412)*(1+$Z1412+BonusMonths/12+IF($Q1412=1,0,EOSB))+N($M1412)+(N($L1412)+SI_Gross*N($M1412))*IF($Q1412=1,SI_O,SI_E))</f>
        <v/>
      </c>
      <c r="AN1412" s="41">
        <f>IF($R1412=0,0,(IF($Q1412=1,MedO,MedE+Ticket)+Training)/12)</f>
        <v/>
      </c>
    </row>
    <row r="1413">
      <c r="I1413" s="35" t="n"/>
      <c r="J1413" s="35" t="n"/>
      <c r="K1413" s="35" t="n"/>
      <c r="L1413" s="36" t="n"/>
      <c r="M1413" s="36" t="n"/>
      <c r="P1413" s="37" t="n"/>
      <c r="Q1413" s="38">
        <f>IF($C1413="",0,IF(OR(LOWER(TRIM($G1413))="omani",LOWER(TRIM($G1413))="oman",LOWER(TRIM($G1413))="om",LOWER(TRIM($G1413))="local"),1,0))</f>
        <v/>
      </c>
      <c r="R1413" s="38">
        <f>IF($C1413="",0,IF(OR(ISNUMBER(SEARCH("resign",$N1413)),ISNUMBER(SEARCH("terminat",$N1413)),ISNUMBER(SEARCH("inactive",$N1413)),ISNUMBER(SEARCH("vacan",$N1413)),ISNUMBER(SEARCH("deceased",$N1413)),ISNUMBER(SEARCH("separated",$N1413))),0,1))</f>
        <v/>
      </c>
      <c r="S1413">
        <f>IF(OR($R1413=0,NOT(ISNUMBER($I1413))),"",IFERROR(DATEDIF($I1413,DATE(FY,1,1),"y"),""))</f>
        <v/>
      </c>
      <c r="T1413">
        <f>IF(OR($R1413=0,NOT(ISNUMBER($J1413))),"",IFERROR(DATEDIF($J1413,DATE(FY,1,1),"y"),0))</f>
        <v/>
      </c>
      <c r="U1413" s="38">
        <f>IF(OR($R1413=0,NOT(ISNUMBER($I1413))),0,IF(YEAR($I1413)+IF($Q1413=1,RetAgeO,RetAgeE)=FY,MONTH($I1413),IF(YEAR($I1413)+IF($Q1413=1,RetAgeO,RetAgeE)&lt;FY,1,0)))</f>
        <v/>
      </c>
      <c r="V1413" s="38">
        <f>IF(OR($R1413=0,NOT(ISNUMBER($K1413))),0,IF(YEAR($K1413)=FY,MONTH($K1413),IF(YEAR($K1413)&lt;FY,1,0)))</f>
        <v/>
      </c>
      <c r="W1413" s="38">
        <f>IF($R1413=0,0,MIN(12,IF(AND(ISNUMBER($O1413),$O1413&gt;=1,$O1413&lt;=12),INT($O1413),12),IF(AND(RetireExit="Yes",$U1413&gt;0),$U1413,12),IF(AND(ContractExit="Yes",$V1413&gt;0),$V1413,12)))</f>
        <v/>
      </c>
      <c r="X1413" s="37">
        <f>IF(ISNUMBER($P1413),$P1413,IncPct)</f>
        <v/>
      </c>
      <c r="Y1413" s="39">
        <f>IF($W1413=0,0,MAX(0,MIN($W1413,IncMonth-1))+MAX(0,$W1413-IncMonth+1)*(1+$X1413))</f>
        <v/>
      </c>
      <c r="Z1413" s="40">
        <f>IF($C1413="",0,IFERROR(INDEX(Departments!$B$5:$B$54,MATCH($C1413,Departments!$A$5:$A$54,0)),0))</f>
        <v/>
      </c>
      <c r="AA1413" s="41">
        <f>N($L1413)*$Y1413</f>
        <v/>
      </c>
      <c r="AB1413" s="41">
        <f>N($M1413)*$Y1413</f>
        <v/>
      </c>
      <c r="AC1413" s="41">
        <f>$AA1413*$Z1413</f>
        <v/>
      </c>
      <c r="AD1413" s="41">
        <f>$AA1413*BonusMonths/12</f>
        <v/>
      </c>
      <c r="AE1413" s="41">
        <f>($AA1413+SI_Gross*$AB1413)*IF($Q1413=1,SI_O,SI_E)</f>
        <v/>
      </c>
      <c r="AF1413" s="41">
        <f>IF($Q1413=1,0,$AA1413*EOSB)</f>
        <v/>
      </c>
      <c r="AG1413" s="41">
        <f>$AN1413*$W1413</f>
        <v/>
      </c>
      <c r="AH1413" s="41">
        <f>SUM($AA1413:$AG1413)</f>
        <v/>
      </c>
      <c r="AI1413" s="41">
        <f>12*($AM1413+$AN1413)</f>
        <v/>
      </c>
      <c r="AJ1413" s="41">
        <f>$AM1413*((IncMonth-1)+(13-IncMonth)*(1+$X1413))+12*$AN1413</f>
        <v/>
      </c>
      <c r="AK1413" s="41">
        <f>IF($R1413=1,N($L1413)+N($M1413),0)</f>
        <v/>
      </c>
      <c r="AL1413">
        <f>IF($C1413="","",IF(N($L1413)&lt;=0,"Basic salary missing",IF(ISNA(MATCH($C1413,Departments!$A$5:$A$54,0)),"Department not on Departments sheet",IF(AND($I1413&lt;&gt;"",NOT(ISNUMBER($I1413))),"Date of birth is text, not a date",IF(AND($K1413&lt;&gt;"",NOT(ISNUMBER($K1413))),"Contract end is text, not a date","")))))</f>
        <v/>
      </c>
      <c r="AM1413" s="41">
        <f>IF($R1413=0,0,N($L1413)*(1+$Z1413+BonusMonths/12+IF($Q1413=1,0,EOSB))+N($M1413)+(N($L1413)+SI_Gross*N($M1413))*IF($Q1413=1,SI_O,SI_E))</f>
        <v/>
      </c>
      <c r="AN1413" s="41">
        <f>IF($R1413=0,0,(IF($Q1413=1,MedO,MedE+Ticket)+Training)/12)</f>
        <v/>
      </c>
    </row>
    <row r="1414">
      <c r="I1414" s="35" t="n"/>
      <c r="J1414" s="35" t="n"/>
      <c r="K1414" s="35" t="n"/>
      <c r="L1414" s="36" t="n"/>
      <c r="M1414" s="36" t="n"/>
      <c r="P1414" s="37" t="n"/>
      <c r="Q1414" s="38">
        <f>IF($C1414="",0,IF(OR(LOWER(TRIM($G1414))="omani",LOWER(TRIM($G1414))="oman",LOWER(TRIM($G1414))="om",LOWER(TRIM($G1414))="local"),1,0))</f>
        <v/>
      </c>
      <c r="R1414" s="38">
        <f>IF($C1414="",0,IF(OR(ISNUMBER(SEARCH("resign",$N1414)),ISNUMBER(SEARCH("terminat",$N1414)),ISNUMBER(SEARCH("inactive",$N1414)),ISNUMBER(SEARCH("vacan",$N1414)),ISNUMBER(SEARCH("deceased",$N1414)),ISNUMBER(SEARCH("separated",$N1414))),0,1))</f>
        <v/>
      </c>
      <c r="S1414">
        <f>IF(OR($R1414=0,NOT(ISNUMBER($I1414))),"",IFERROR(DATEDIF($I1414,DATE(FY,1,1),"y"),""))</f>
        <v/>
      </c>
      <c r="T1414">
        <f>IF(OR($R1414=0,NOT(ISNUMBER($J1414))),"",IFERROR(DATEDIF($J1414,DATE(FY,1,1),"y"),0))</f>
        <v/>
      </c>
      <c r="U1414" s="38">
        <f>IF(OR($R1414=0,NOT(ISNUMBER($I1414))),0,IF(YEAR($I1414)+IF($Q1414=1,RetAgeO,RetAgeE)=FY,MONTH($I1414),IF(YEAR($I1414)+IF($Q1414=1,RetAgeO,RetAgeE)&lt;FY,1,0)))</f>
        <v/>
      </c>
      <c r="V1414" s="38">
        <f>IF(OR($R1414=0,NOT(ISNUMBER($K1414))),0,IF(YEAR($K1414)=FY,MONTH($K1414),IF(YEAR($K1414)&lt;FY,1,0)))</f>
        <v/>
      </c>
      <c r="W1414" s="38">
        <f>IF($R1414=0,0,MIN(12,IF(AND(ISNUMBER($O1414),$O1414&gt;=1,$O1414&lt;=12),INT($O1414),12),IF(AND(RetireExit="Yes",$U1414&gt;0),$U1414,12),IF(AND(ContractExit="Yes",$V1414&gt;0),$V1414,12)))</f>
        <v/>
      </c>
      <c r="X1414" s="37">
        <f>IF(ISNUMBER($P1414),$P1414,IncPct)</f>
        <v/>
      </c>
      <c r="Y1414" s="39">
        <f>IF($W1414=0,0,MAX(0,MIN($W1414,IncMonth-1))+MAX(0,$W1414-IncMonth+1)*(1+$X1414))</f>
        <v/>
      </c>
      <c r="Z1414" s="40">
        <f>IF($C1414="",0,IFERROR(INDEX(Departments!$B$5:$B$54,MATCH($C1414,Departments!$A$5:$A$54,0)),0))</f>
        <v/>
      </c>
      <c r="AA1414" s="41">
        <f>N($L1414)*$Y1414</f>
        <v/>
      </c>
      <c r="AB1414" s="41">
        <f>N($M1414)*$Y1414</f>
        <v/>
      </c>
      <c r="AC1414" s="41">
        <f>$AA1414*$Z1414</f>
        <v/>
      </c>
      <c r="AD1414" s="41">
        <f>$AA1414*BonusMonths/12</f>
        <v/>
      </c>
      <c r="AE1414" s="41">
        <f>($AA1414+SI_Gross*$AB1414)*IF($Q1414=1,SI_O,SI_E)</f>
        <v/>
      </c>
      <c r="AF1414" s="41">
        <f>IF($Q1414=1,0,$AA1414*EOSB)</f>
        <v/>
      </c>
      <c r="AG1414" s="41">
        <f>$AN1414*$W1414</f>
        <v/>
      </c>
      <c r="AH1414" s="41">
        <f>SUM($AA1414:$AG1414)</f>
        <v/>
      </c>
      <c r="AI1414" s="41">
        <f>12*($AM1414+$AN1414)</f>
        <v/>
      </c>
      <c r="AJ1414" s="41">
        <f>$AM1414*((IncMonth-1)+(13-IncMonth)*(1+$X1414))+12*$AN1414</f>
        <v/>
      </c>
      <c r="AK1414" s="41">
        <f>IF($R1414=1,N($L1414)+N($M1414),0)</f>
        <v/>
      </c>
      <c r="AL1414">
        <f>IF($C1414="","",IF(N($L1414)&lt;=0,"Basic salary missing",IF(ISNA(MATCH($C1414,Departments!$A$5:$A$54,0)),"Department not on Departments sheet",IF(AND($I1414&lt;&gt;"",NOT(ISNUMBER($I1414))),"Date of birth is text, not a date",IF(AND($K1414&lt;&gt;"",NOT(ISNUMBER($K1414))),"Contract end is text, not a date","")))))</f>
        <v/>
      </c>
      <c r="AM1414" s="41">
        <f>IF($R1414=0,0,N($L1414)*(1+$Z1414+BonusMonths/12+IF($Q1414=1,0,EOSB))+N($M1414)+(N($L1414)+SI_Gross*N($M1414))*IF($Q1414=1,SI_O,SI_E))</f>
        <v/>
      </c>
      <c r="AN1414" s="41">
        <f>IF($R1414=0,0,(IF($Q1414=1,MedO,MedE+Ticket)+Training)/12)</f>
        <v/>
      </c>
    </row>
    <row r="1415">
      <c r="I1415" s="35" t="n"/>
      <c r="J1415" s="35" t="n"/>
      <c r="K1415" s="35" t="n"/>
      <c r="L1415" s="36" t="n"/>
      <c r="M1415" s="36" t="n"/>
      <c r="P1415" s="37" t="n"/>
      <c r="Q1415" s="38">
        <f>IF($C1415="",0,IF(OR(LOWER(TRIM($G1415))="omani",LOWER(TRIM($G1415))="oman",LOWER(TRIM($G1415))="om",LOWER(TRIM($G1415))="local"),1,0))</f>
        <v/>
      </c>
      <c r="R1415" s="38">
        <f>IF($C1415="",0,IF(OR(ISNUMBER(SEARCH("resign",$N1415)),ISNUMBER(SEARCH("terminat",$N1415)),ISNUMBER(SEARCH("inactive",$N1415)),ISNUMBER(SEARCH("vacan",$N1415)),ISNUMBER(SEARCH("deceased",$N1415)),ISNUMBER(SEARCH("separated",$N1415))),0,1))</f>
        <v/>
      </c>
      <c r="S1415">
        <f>IF(OR($R1415=0,NOT(ISNUMBER($I1415))),"",IFERROR(DATEDIF($I1415,DATE(FY,1,1),"y"),""))</f>
        <v/>
      </c>
      <c r="T1415">
        <f>IF(OR($R1415=0,NOT(ISNUMBER($J1415))),"",IFERROR(DATEDIF($J1415,DATE(FY,1,1),"y"),0))</f>
        <v/>
      </c>
      <c r="U1415" s="38">
        <f>IF(OR($R1415=0,NOT(ISNUMBER($I1415))),0,IF(YEAR($I1415)+IF($Q1415=1,RetAgeO,RetAgeE)=FY,MONTH($I1415),IF(YEAR($I1415)+IF($Q1415=1,RetAgeO,RetAgeE)&lt;FY,1,0)))</f>
        <v/>
      </c>
      <c r="V1415" s="38">
        <f>IF(OR($R1415=0,NOT(ISNUMBER($K1415))),0,IF(YEAR($K1415)=FY,MONTH($K1415),IF(YEAR($K1415)&lt;FY,1,0)))</f>
        <v/>
      </c>
      <c r="W1415" s="38">
        <f>IF($R1415=0,0,MIN(12,IF(AND(ISNUMBER($O1415),$O1415&gt;=1,$O1415&lt;=12),INT($O1415),12),IF(AND(RetireExit="Yes",$U1415&gt;0),$U1415,12),IF(AND(ContractExit="Yes",$V1415&gt;0),$V1415,12)))</f>
        <v/>
      </c>
      <c r="X1415" s="37">
        <f>IF(ISNUMBER($P1415),$P1415,IncPct)</f>
        <v/>
      </c>
      <c r="Y1415" s="39">
        <f>IF($W1415=0,0,MAX(0,MIN($W1415,IncMonth-1))+MAX(0,$W1415-IncMonth+1)*(1+$X1415))</f>
        <v/>
      </c>
      <c r="Z1415" s="40">
        <f>IF($C1415="",0,IFERROR(INDEX(Departments!$B$5:$B$54,MATCH($C1415,Departments!$A$5:$A$54,0)),0))</f>
        <v/>
      </c>
      <c r="AA1415" s="41">
        <f>N($L1415)*$Y1415</f>
        <v/>
      </c>
      <c r="AB1415" s="41">
        <f>N($M1415)*$Y1415</f>
        <v/>
      </c>
      <c r="AC1415" s="41">
        <f>$AA1415*$Z1415</f>
        <v/>
      </c>
      <c r="AD1415" s="41">
        <f>$AA1415*BonusMonths/12</f>
        <v/>
      </c>
      <c r="AE1415" s="41">
        <f>($AA1415+SI_Gross*$AB1415)*IF($Q1415=1,SI_O,SI_E)</f>
        <v/>
      </c>
      <c r="AF1415" s="41">
        <f>IF($Q1415=1,0,$AA1415*EOSB)</f>
        <v/>
      </c>
      <c r="AG1415" s="41">
        <f>$AN1415*$W1415</f>
        <v/>
      </c>
      <c r="AH1415" s="41">
        <f>SUM($AA1415:$AG1415)</f>
        <v/>
      </c>
      <c r="AI1415" s="41">
        <f>12*($AM1415+$AN1415)</f>
        <v/>
      </c>
      <c r="AJ1415" s="41">
        <f>$AM1415*((IncMonth-1)+(13-IncMonth)*(1+$X1415))+12*$AN1415</f>
        <v/>
      </c>
      <c r="AK1415" s="41">
        <f>IF($R1415=1,N($L1415)+N($M1415),0)</f>
        <v/>
      </c>
      <c r="AL1415">
        <f>IF($C1415="","",IF(N($L1415)&lt;=0,"Basic salary missing",IF(ISNA(MATCH($C1415,Departments!$A$5:$A$54,0)),"Department not on Departments sheet",IF(AND($I1415&lt;&gt;"",NOT(ISNUMBER($I1415))),"Date of birth is text, not a date",IF(AND($K1415&lt;&gt;"",NOT(ISNUMBER($K1415))),"Contract end is text, not a date","")))))</f>
        <v/>
      </c>
      <c r="AM1415" s="41">
        <f>IF($R1415=0,0,N($L1415)*(1+$Z1415+BonusMonths/12+IF($Q1415=1,0,EOSB))+N($M1415)+(N($L1415)+SI_Gross*N($M1415))*IF($Q1415=1,SI_O,SI_E))</f>
        <v/>
      </c>
      <c r="AN1415" s="41">
        <f>IF($R1415=0,0,(IF($Q1415=1,MedO,MedE+Ticket)+Training)/12)</f>
        <v/>
      </c>
    </row>
    <row r="1416">
      <c r="I1416" s="35" t="n"/>
      <c r="J1416" s="35" t="n"/>
      <c r="K1416" s="35" t="n"/>
      <c r="L1416" s="36" t="n"/>
      <c r="M1416" s="36" t="n"/>
      <c r="P1416" s="37" t="n"/>
      <c r="Q1416" s="38">
        <f>IF($C1416="",0,IF(OR(LOWER(TRIM($G1416))="omani",LOWER(TRIM($G1416))="oman",LOWER(TRIM($G1416))="om",LOWER(TRIM($G1416))="local"),1,0))</f>
        <v/>
      </c>
      <c r="R1416" s="38">
        <f>IF($C1416="",0,IF(OR(ISNUMBER(SEARCH("resign",$N1416)),ISNUMBER(SEARCH("terminat",$N1416)),ISNUMBER(SEARCH("inactive",$N1416)),ISNUMBER(SEARCH("vacan",$N1416)),ISNUMBER(SEARCH("deceased",$N1416)),ISNUMBER(SEARCH("separated",$N1416))),0,1))</f>
        <v/>
      </c>
      <c r="S1416">
        <f>IF(OR($R1416=0,NOT(ISNUMBER($I1416))),"",IFERROR(DATEDIF($I1416,DATE(FY,1,1),"y"),""))</f>
        <v/>
      </c>
      <c r="T1416">
        <f>IF(OR($R1416=0,NOT(ISNUMBER($J1416))),"",IFERROR(DATEDIF($J1416,DATE(FY,1,1),"y"),0))</f>
        <v/>
      </c>
      <c r="U1416" s="38">
        <f>IF(OR($R1416=0,NOT(ISNUMBER($I1416))),0,IF(YEAR($I1416)+IF($Q1416=1,RetAgeO,RetAgeE)=FY,MONTH($I1416),IF(YEAR($I1416)+IF($Q1416=1,RetAgeO,RetAgeE)&lt;FY,1,0)))</f>
        <v/>
      </c>
      <c r="V1416" s="38">
        <f>IF(OR($R1416=0,NOT(ISNUMBER($K1416))),0,IF(YEAR($K1416)=FY,MONTH($K1416),IF(YEAR($K1416)&lt;FY,1,0)))</f>
        <v/>
      </c>
      <c r="W1416" s="38">
        <f>IF($R1416=0,0,MIN(12,IF(AND(ISNUMBER($O1416),$O1416&gt;=1,$O1416&lt;=12),INT($O1416),12),IF(AND(RetireExit="Yes",$U1416&gt;0),$U1416,12),IF(AND(ContractExit="Yes",$V1416&gt;0),$V1416,12)))</f>
        <v/>
      </c>
      <c r="X1416" s="37">
        <f>IF(ISNUMBER($P1416),$P1416,IncPct)</f>
        <v/>
      </c>
      <c r="Y1416" s="39">
        <f>IF($W1416=0,0,MAX(0,MIN($W1416,IncMonth-1))+MAX(0,$W1416-IncMonth+1)*(1+$X1416))</f>
        <v/>
      </c>
      <c r="Z1416" s="40">
        <f>IF($C1416="",0,IFERROR(INDEX(Departments!$B$5:$B$54,MATCH($C1416,Departments!$A$5:$A$54,0)),0))</f>
        <v/>
      </c>
      <c r="AA1416" s="41">
        <f>N($L1416)*$Y1416</f>
        <v/>
      </c>
      <c r="AB1416" s="41">
        <f>N($M1416)*$Y1416</f>
        <v/>
      </c>
      <c r="AC1416" s="41">
        <f>$AA1416*$Z1416</f>
        <v/>
      </c>
      <c r="AD1416" s="41">
        <f>$AA1416*BonusMonths/12</f>
        <v/>
      </c>
      <c r="AE1416" s="41">
        <f>($AA1416+SI_Gross*$AB1416)*IF($Q1416=1,SI_O,SI_E)</f>
        <v/>
      </c>
      <c r="AF1416" s="41">
        <f>IF($Q1416=1,0,$AA1416*EOSB)</f>
        <v/>
      </c>
      <c r="AG1416" s="41">
        <f>$AN1416*$W1416</f>
        <v/>
      </c>
      <c r="AH1416" s="41">
        <f>SUM($AA1416:$AG1416)</f>
        <v/>
      </c>
      <c r="AI1416" s="41">
        <f>12*($AM1416+$AN1416)</f>
        <v/>
      </c>
      <c r="AJ1416" s="41">
        <f>$AM1416*((IncMonth-1)+(13-IncMonth)*(1+$X1416))+12*$AN1416</f>
        <v/>
      </c>
      <c r="AK1416" s="41">
        <f>IF($R1416=1,N($L1416)+N($M1416),0)</f>
        <v/>
      </c>
      <c r="AL1416">
        <f>IF($C1416="","",IF(N($L1416)&lt;=0,"Basic salary missing",IF(ISNA(MATCH($C1416,Departments!$A$5:$A$54,0)),"Department not on Departments sheet",IF(AND($I1416&lt;&gt;"",NOT(ISNUMBER($I1416))),"Date of birth is text, not a date",IF(AND($K1416&lt;&gt;"",NOT(ISNUMBER($K1416))),"Contract end is text, not a date","")))))</f>
        <v/>
      </c>
      <c r="AM1416" s="41">
        <f>IF($R1416=0,0,N($L1416)*(1+$Z1416+BonusMonths/12+IF($Q1416=1,0,EOSB))+N($M1416)+(N($L1416)+SI_Gross*N($M1416))*IF($Q1416=1,SI_O,SI_E))</f>
        <v/>
      </c>
      <c r="AN1416" s="41">
        <f>IF($R1416=0,0,(IF($Q1416=1,MedO,MedE+Ticket)+Training)/12)</f>
        <v/>
      </c>
    </row>
    <row r="1417">
      <c r="I1417" s="35" t="n"/>
      <c r="J1417" s="35" t="n"/>
      <c r="K1417" s="35" t="n"/>
      <c r="L1417" s="36" t="n"/>
      <c r="M1417" s="36" t="n"/>
      <c r="P1417" s="37" t="n"/>
      <c r="Q1417" s="38">
        <f>IF($C1417="",0,IF(OR(LOWER(TRIM($G1417))="omani",LOWER(TRIM($G1417))="oman",LOWER(TRIM($G1417))="om",LOWER(TRIM($G1417))="local"),1,0))</f>
        <v/>
      </c>
      <c r="R1417" s="38">
        <f>IF($C1417="",0,IF(OR(ISNUMBER(SEARCH("resign",$N1417)),ISNUMBER(SEARCH("terminat",$N1417)),ISNUMBER(SEARCH("inactive",$N1417)),ISNUMBER(SEARCH("vacan",$N1417)),ISNUMBER(SEARCH("deceased",$N1417)),ISNUMBER(SEARCH("separated",$N1417))),0,1))</f>
        <v/>
      </c>
      <c r="S1417">
        <f>IF(OR($R1417=0,NOT(ISNUMBER($I1417))),"",IFERROR(DATEDIF($I1417,DATE(FY,1,1),"y"),""))</f>
        <v/>
      </c>
      <c r="T1417">
        <f>IF(OR($R1417=0,NOT(ISNUMBER($J1417))),"",IFERROR(DATEDIF($J1417,DATE(FY,1,1),"y"),0))</f>
        <v/>
      </c>
      <c r="U1417" s="38">
        <f>IF(OR($R1417=0,NOT(ISNUMBER($I1417))),0,IF(YEAR($I1417)+IF($Q1417=1,RetAgeO,RetAgeE)=FY,MONTH($I1417),IF(YEAR($I1417)+IF($Q1417=1,RetAgeO,RetAgeE)&lt;FY,1,0)))</f>
        <v/>
      </c>
      <c r="V1417" s="38">
        <f>IF(OR($R1417=0,NOT(ISNUMBER($K1417))),0,IF(YEAR($K1417)=FY,MONTH($K1417),IF(YEAR($K1417)&lt;FY,1,0)))</f>
        <v/>
      </c>
      <c r="W1417" s="38">
        <f>IF($R1417=0,0,MIN(12,IF(AND(ISNUMBER($O1417),$O1417&gt;=1,$O1417&lt;=12),INT($O1417),12),IF(AND(RetireExit="Yes",$U1417&gt;0),$U1417,12),IF(AND(ContractExit="Yes",$V1417&gt;0),$V1417,12)))</f>
        <v/>
      </c>
      <c r="X1417" s="37">
        <f>IF(ISNUMBER($P1417),$P1417,IncPct)</f>
        <v/>
      </c>
      <c r="Y1417" s="39">
        <f>IF($W1417=0,0,MAX(0,MIN($W1417,IncMonth-1))+MAX(0,$W1417-IncMonth+1)*(1+$X1417))</f>
        <v/>
      </c>
      <c r="Z1417" s="40">
        <f>IF($C1417="",0,IFERROR(INDEX(Departments!$B$5:$B$54,MATCH($C1417,Departments!$A$5:$A$54,0)),0))</f>
        <v/>
      </c>
      <c r="AA1417" s="41">
        <f>N($L1417)*$Y1417</f>
        <v/>
      </c>
      <c r="AB1417" s="41">
        <f>N($M1417)*$Y1417</f>
        <v/>
      </c>
      <c r="AC1417" s="41">
        <f>$AA1417*$Z1417</f>
        <v/>
      </c>
      <c r="AD1417" s="41">
        <f>$AA1417*BonusMonths/12</f>
        <v/>
      </c>
      <c r="AE1417" s="41">
        <f>($AA1417+SI_Gross*$AB1417)*IF($Q1417=1,SI_O,SI_E)</f>
        <v/>
      </c>
      <c r="AF1417" s="41">
        <f>IF($Q1417=1,0,$AA1417*EOSB)</f>
        <v/>
      </c>
      <c r="AG1417" s="41">
        <f>$AN1417*$W1417</f>
        <v/>
      </c>
      <c r="AH1417" s="41">
        <f>SUM($AA1417:$AG1417)</f>
        <v/>
      </c>
      <c r="AI1417" s="41">
        <f>12*($AM1417+$AN1417)</f>
        <v/>
      </c>
      <c r="AJ1417" s="41">
        <f>$AM1417*((IncMonth-1)+(13-IncMonth)*(1+$X1417))+12*$AN1417</f>
        <v/>
      </c>
      <c r="AK1417" s="41">
        <f>IF($R1417=1,N($L1417)+N($M1417),0)</f>
        <v/>
      </c>
      <c r="AL1417">
        <f>IF($C1417="","",IF(N($L1417)&lt;=0,"Basic salary missing",IF(ISNA(MATCH($C1417,Departments!$A$5:$A$54,0)),"Department not on Departments sheet",IF(AND($I1417&lt;&gt;"",NOT(ISNUMBER($I1417))),"Date of birth is text, not a date",IF(AND($K1417&lt;&gt;"",NOT(ISNUMBER($K1417))),"Contract end is text, not a date","")))))</f>
        <v/>
      </c>
      <c r="AM1417" s="41">
        <f>IF($R1417=0,0,N($L1417)*(1+$Z1417+BonusMonths/12+IF($Q1417=1,0,EOSB))+N($M1417)+(N($L1417)+SI_Gross*N($M1417))*IF($Q1417=1,SI_O,SI_E))</f>
        <v/>
      </c>
      <c r="AN1417" s="41">
        <f>IF($R1417=0,0,(IF($Q1417=1,MedO,MedE+Ticket)+Training)/12)</f>
        <v/>
      </c>
    </row>
    <row r="1418">
      <c r="I1418" s="35" t="n"/>
      <c r="J1418" s="35" t="n"/>
      <c r="K1418" s="35" t="n"/>
      <c r="L1418" s="36" t="n"/>
      <c r="M1418" s="36" t="n"/>
      <c r="P1418" s="37" t="n"/>
      <c r="Q1418" s="38">
        <f>IF($C1418="",0,IF(OR(LOWER(TRIM($G1418))="omani",LOWER(TRIM($G1418))="oman",LOWER(TRIM($G1418))="om",LOWER(TRIM($G1418))="local"),1,0))</f>
        <v/>
      </c>
      <c r="R1418" s="38">
        <f>IF($C1418="",0,IF(OR(ISNUMBER(SEARCH("resign",$N1418)),ISNUMBER(SEARCH("terminat",$N1418)),ISNUMBER(SEARCH("inactive",$N1418)),ISNUMBER(SEARCH("vacan",$N1418)),ISNUMBER(SEARCH("deceased",$N1418)),ISNUMBER(SEARCH("separated",$N1418))),0,1))</f>
        <v/>
      </c>
      <c r="S1418">
        <f>IF(OR($R1418=0,NOT(ISNUMBER($I1418))),"",IFERROR(DATEDIF($I1418,DATE(FY,1,1),"y"),""))</f>
        <v/>
      </c>
      <c r="T1418">
        <f>IF(OR($R1418=0,NOT(ISNUMBER($J1418))),"",IFERROR(DATEDIF($J1418,DATE(FY,1,1),"y"),0))</f>
        <v/>
      </c>
      <c r="U1418" s="38">
        <f>IF(OR($R1418=0,NOT(ISNUMBER($I1418))),0,IF(YEAR($I1418)+IF($Q1418=1,RetAgeO,RetAgeE)=FY,MONTH($I1418),IF(YEAR($I1418)+IF($Q1418=1,RetAgeO,RetAgeE)&lt;FY,1,0)))</f>
        <v/>
      </c>
      <c r="V1418" s="38">
        <f>IF(OR($R1418=0,NOT(ISNUMBER($K1418))),0,IF(YEAR($K1418)=FY,MONTH($K1418),IF(YEAR($K1418)&lt;FY,1,0)))</f>
        <v/>
      </c>
      <c r="W1418" s="38">
        <f>IF($R1418=0,0,MIN(12,IF(AND(ISNUMBER($O1418),$O1418&gt;=1,$O1418&lt;=12),INT($O1418),12),IF(AND(RetireExit="Yes",$U1418&gt;0),$U1418,12),IF(AND(ContractExit="Yes",$V1418&gt;0),$V1418,12)))</f>
        <v/>
      </c>
      <c r="X1418" s="37">
        <f>IF(ISNUMBER($P1418),$P1418,IncPct)</f>
        <v/>
      </c>
      <c r="Y1418" s="39">
        <f>IF($W1418=0,0,MAX(0,MIN($W1418,IncMonth-1))+MAX(0,$W1418-IncMonth+1)*(1+$X1418))</f>
        <v/>
      </c>
      <c r="Z1418" s="40">
        <f>IF($C1418="",0,IFERROR(INDEX(Departments!$B$5:$B$54,MATCH($C1418,Departments!$A$5:$A$54,0)),0))</f>
        <v/>
      </c>
      <c r="AA1418" s="41">
        <f>N($L1418)*$Y1418</f>
        <v/>
      </c>
      <c r="AB1418" s="41">
        <f>N($M1418)*$Y1418</f>
        <v/>
      </c>
      <c r="AC1418" s="41">
        <f>$AA1418*$Z1418</f>
        <v/>
      </c>
      <c r="AD1418" s="41">
        <f>$AA1418*BonusMonths/12</f>
        <v/>
      </c>
      <c r="AE1418" s="41">
        <f>($AA1418+SI_Gross*$AB1418)*IF($Q1418=1,SI_O,SI_E)</f>
        <v/>
      </c>
      <c r="AF1418" s="41">
        <f>IF($Q1418=1,0,$AA1418*EOSB)</f>
        <v/>
      </c>
      <c r="AG1418" s="41">
        <f>$AN1418*$W1418</f>
        <v/>
      </c>
      <c r="AH1418" s="41">
        <f>SUM($AA1418:$AG1418)</f>
        <v/>
      </c>
      <c r="AI1418" s="41">
        <f>12*($AM1418+$AN1418)</f>
        <v/>
      </c>
      <c r="AJ1418" s="41">
        <f>$AM1418*((IncMonth-1)+(13-IncMonth)*(1+$X1418))+12*$AN1418</f>
        <v/>
      </c>
      <c r="AK1418" s="41">
        <f>IF($R1418=1,N($L1418)+N($M1418),0)</f>
        <v/>
      </c>
      <c r="AL1418">
        <f>IF($C1418="","",IF(N($L1418)&lt;=0,"Basic salary missing",IF(ISNA(MATCH($C1418,Departments!$A$5:$A$54,0)),"Department not on Departments sheet",IF(AND($I1418&lt;&gt;"",NOT(ISNUMBER($I1418))),"Date of birth is text, not a date",IF(AND($K1418&lt;&gt;"",NOT(ISNUMBER($K1418))),"Contract end is text, not a date","")))))</f>
        <v/>
      </c>
      <c r="AM1418" s="41">
        <f>IF($R1418=0,0,N($L1418)*(1+$Z1418+BonusMonths/12+IF($Q1418=1,0,EOSB))+N($M1418)+(N($L1418)+SI_Gross*N($M1418))*IF($Q1418=1,SI_O,SI_E))</f>
        <v/>
      </c>
      <c r="AN1418" s="41">
        <f>IF($R1418=0,0,(IF($Q1418=1,MedO,MedE+Ticket)+Training)/12)</f>
        <v/>
      </c>
    </row>
    <row r="1419">
      <c r="I1419" s="35" t="n"/>
      <c r="J1419" s="35" t="n"/>
      <c r="K1419" s="35" t="n"/>
      <c r="L1419" s="36" t="n"/>
      <c r="M1419" s="36" t="n"/>
      <c r="P1419" s="37" t="n"/>
      <c r="Q1419" s="38">
        <f>IF($C1419="",0,IF(OR(LOWER(TRIM($G1419))="omani",LOWER(TRIM($G1419))="oman",LOWER(TRIM($G1419))="om",LOWER(TRIM($G1419))="local"),1,0))</f>
        <v/>
      </c>
      <c r="R1419" s="38">
        <f>IF($C1419="",0,IF(OR(ISNUMBER(SEARCH("resign",$N1419)),ISNUMBER(SEARCH("terminat",$N1419)),ISNUMBER(SEARCH("inactive",$N1419)),ISNUMBER(SEARCH("vacan",$N1419)),ISNUMBER(SEARCH("deceased",$N1419)),ISNUMBER(SEARCH("separated",$N1419))),0,1))</f>
        <v/>
      </c>
      <c r="S1419">
        <f>IF(OR($R1419=0,NOT(ISNUMBER($I1419))),"",IFERROR(DATEDIF($I1419,DATE(FY,1,1),"y"),""))</f>
        <v/>
      </c>
      <c r="T1419">
        <f>IF(OR($R1419=0,NOT(ISNUMBER($J1419))),"",IFERROR(DATEDIF($J1419,DATE(FY,1,1),"y"),0))</f>
        <v/>
      </c>
      <c r="U1419" s="38">
        <f>IF(OR($R1419=0,NOT(ISNUMBER($I1419))),0,IF(YEAR($I1419)+IF($Q1419=1,RetAgeO,RetAgeE)=FY,MONTH($I1419),IF(YEAR($I1419)+IF($Q1419=1,RetAgeO,RetAgeE)&lt;FY,1,0)))</f>
        <v/>
      </c>
      <c r="V1419" s="38">
        <f>IF(OR($R1419=0,NOT(ISNUMBER($K1419))),0,IF(YEAR($K1419)=FY,MONTH($K1419),IF(YEAR($K1419)&lt;FY,1,0)))</f>
        <v/>
      </c>
      <c r="W1419" s="38">
        <f>IF($R1419=0,0,MIN(12,IF(AND(ISNUMBER($O1419),$O1419&gt;=1,$O1419&lt;=12),INT($O1419),12),IF(AND(RetireExit="Yes",$U1419&gt;0),$U1419,12),IF(AND(ContractExit="Yes",$V1419&gt;0),$V1419,12)))</f>
        <v/>
      </c>
      <c r="X1419" s="37">
        <f>IF(ISNUMBER($P1419),$P1419,IncPct)</f>
        <v/>
      </c>
      <c r="Y1419" s="39">
        <f>IF($W1419=0,0,MAX(0,MIN($W1419,IncMonth-1))+MAX(0,$W1419-IncMonth+1)*(1+$X1419))</f>
        <v/>
      </c>
      <c r="Z1419" s="40">
        <f>IF($C1419="",0,IFERROR(INDEX(Departments!$B$5:$B$54,MATCH($C1419,Departments!$A$5:$A$54,0)),0))</f>
        <v/>
      </c>
      <c r="AA1419" s="41">
        <f>N($L1419)*$Y1419</f>
        <v/>
      </c>
      <c r="AB1419" s="41">
        <f>N($M1419)*$Y1419</f>
        <v/>
      </c>
      <c r="AC1419" s="41">
        <f>$AA1419*$Z1419</f>
        <v/>
      </c>
      <c r="AD1419" s="41">
        <f>$AA1419*BonusMonths/12</f>
        <v/>
      </c>
      <c r="AE1419" s="41">
        <f>($AA1419+SI_Gross*$AB1419)*IF($Q1419=1,SI_O,SI_E)</f>
        <v/>
      </c>
      <c r="AF1419" s="41">
        <f>IF($Q1419=1,0,$AA1419*EOSB)</f>
        <v/>
      </c>
      <c r="AG1419" s="41">
        <f>$AN1419*$W1419</f>
        <v/>
      </c>
      <c r="AH1419" s="41">
        <f>SUM($AA1419:$AG1419)</f>
        <v/>
      </c>
      <c r="AI1419" s="41">
        <f>12*($AM1419+$AN1419)</f>
        <v/>
      </c>
      <c r="AJ1419" s="41">
        <f>$AM1419*((IncMonth-1)+(13-IncMonth)*(1+$X1419))+12*$AN1419</f>
        <v/>
      </c>
      <c r="AK1419" s="41">
        <f>IF($R1419=1,N($L1419)+N($M1419),0)</f>
        <v/>
      </c>
      <c r="AL1419">
        <f>IF($C1419="","",IF(N($L1419)&lt;=0,"Basic salary missing",IF(ISNA(MATCH($C1419,Departments!$A$5:$A$54,0)),"Department not on Departments sheet",IF(AND($I1419&lt;&gt;"",NOT(ISNUMBER($I1419))),"Date of birth is text, not a date",IF(AND($K1419&lt;&gt;"",NOT(ISNUMBER($K1419))),"Contract end is text, not a date","")))))</f>
        <v/>
      </c>
      <c r="AM1419" s="41">
        <f>IF($R1419=0,0,N($L1419)*(1+$Z1419+BonusMonths/12+IF($Q1419=1,0,EOSB))+N($M1419)+(N($L1419)+SI_Gross*N($M1419))*IF($Q1419=1,SI_O,SI_E))</f>
        <v/>
      </c>
      <c r="AN1419" s="41">
        <f>IF($R1419=0,0,(IF($Q1419=1,MedO,MedE+Ticket)+Training)/12)</f>
        <v/>
      </c>
    </row>
    <row r="1420">
      <c r="I1420" s="35" t="n"/>
      <c r="J1420" s="35" t="n"/>
      <c r="K1420" s="35" t="n"/>
      <c r="L1420" s="36" t="n"/>
      <c r="M1420" s="36" t="n"/>
      <c r="P1420" s="37" t="n"/>
      <c r="Q1420" s="38">
        <f>IF($C1420="",0,IF(OR(LOWER(TRIM($G1420))="omani",LOWER(TRIM($G1420))="oman",LOWER(TRIM($G1420))="om",LOWER(TRIM($G1420))="local"),1,0))</f>
        <v/>
      </c>
      <c r="R1420" s="38">
        <f>IF($C1420="",0,IF(OR(ISNUMBER(SEARCH("resign",$N1420)),ISNUMBER(SEARCH("terminat",$N1420)),ISNUMBER(SEARCH("inactive",$N1420)),ISNUMBER(SEARCH("vacan",$N1420)),ISNUMBER(SEARCH("deceased",$N1420)),ISNUMBER(SEARCH("separated",$N1420))),0,1))</f>
        <v/>
      </c>
      <c r="S1420">
        <f>IF(OR($R1420=0,NOT(ISNUMBER($I1420))),"",IFERROR(DATEDIF($I1420,DATE(FY,1,1),"y"),""))</f>
        <v/>
      </c>
      <c r="T1420">
        <f>IF(OR($R1420=0,NOT(ISNUMBER($J1420))),"",IFERROR(DATEDIF($J1420,DATE(FY,1,1),"y"),0))</f>
        <v/>
      </c>
      <c r="U1420" s="38">
        <f>IF(OR($R1420=0,NOT(ISNUMBER($I1420))),0,IF(YEAR($I1420)+IF($Q1420=1,RetAgeO,RetAgeE)=FY,MONTH($I1420),IF(YEAR($I1420)+IF($Q1420=1,RetAgeO,RetAgeE)&lt;FY,1,0)))</f>
        <v/>
      </c>
      <c r="V1420" s="38">
        <f>IF(OR($R1420=0,NOT(ISNUMBER($K1420))),0,IF(YEAR($K1420)=FY,MONTH($K1420),IF(YEAR($K1420)&lt;FY,1,0)))</f>
        <v/>
      </c>
      <c r="W1420" s="38">
        <f>IF($R1420=0,0,MIN(12,IF(AND(ISNUMBER($O1420),$O1420&gt;=1,$O1420&lt;=12),INT($O1420),12),IF(AND(RetireExit="Yes",$U1420&gt;0),$U1420,12),IF(AND(ContractExit="Yes",$V1420&gt;0),$V1420,12)))</f>
        <v/>
      </c>
      <c r="X1420" s="37">
        <f>IF(ISNUMBER($P1420),$P1420,IncPct)</f>
        <v/>
      </c>
      <c r="Y1420" s="39">
        <f>IF($W1420=0,0,MAX(0,MIN($W1420,IncMonth-1))+MAX(0,$W1420-IncMonth+1)*(1+$X1420))</f>
        <v/>
      </c>
      <c r="Z1420" s="40">
        <f>IF($C1420="",0,IFERROR(INDEX(Departments!$B$5:$B$54,MATCH($C1420,Departments!$A$5:$A$54,0)),0))</f>
        <v/>
      </c>
      <c r="AA1420" s="41">
        <f>N($L1420)*$Y1420</f>
        <v/>
      </c>
      <c r="AB1420" s="41">
        <f>N($M1420)*$Y1420</f>
        <v/>
      </c>
      <c r="AC1420" s="41">
        <f>$AA1420*$Z1420</f>
        <v/>
      </c>
      <c r="AD1420" s="41">
        <f>$AA1420*BonusMonths/12</f>
        <v/>
      </c>
      <c r="AE1420" s="41">
        <f>($AA1420+SI_Gross*$AB1420)*IF($Q1420=1,SI_O,SI_E)</f>
        <v/>
      </c>
      <c r="AF1420" s="41">
        <f>IF($Q1420=1,0,$AA1420*EOSB)</f>
        <v/>
      </c>
      <c r="AG1420" s="41">
        <f>$AN1420*$W1420</f>
        <v/>
      </c>
      <c r="AH1420" s="41">
        <f>SUM($AA1420:$AG1420)</f>
        <v/>
      </c>
      <c r="AI1420" s="41">
        <f>12*($AM1420+$AN1420)</f>
        <v/>
      </c>
      <c r="AJ1420" s="41">
        <f>$AM1420*((IncMonth-1)+(13-IncMonth)*(1+$X1420))+12*$AN1420</f>
        <v/>
      </c>
      <c r="AK1420" s="41">
        <f>IF($R1420=1,N($L1420)+N($M1420),0)</f>
        <v/>
      </c>
      <c r="AL1420">
        <f>IF($C1420="","",IF(N($L1420)&lt;=0,"Basic salary missing",IF(ISNA(MATCH($C1420,Departments!$A$5:$A$54,0)),"Department not on Departments sheet",IF(AND($I1420&lt;&gt;"",NOT(ISNUMBER($I1420))),"Date of birth is text, not a date",IF(AND($K1420&lt;&gt;"",NOT(ISNUMBER($K1420))),"Contract end is text, not a date","")))))</f>
        <v/>
      </c>
      <c r="AM1420" s="41">
        <f>IF($R1420=0,0,N($L1420)*(1+$Z1420+BonusMonths/12+IF($Q1420=1,0,EOSB))+N($M1420)+(N($L1420)+SI_Gross*N($M1420))*IF($Q1420=1,SI_O,SI_E))</f>
        <v/>
      </c>
      <c r="AN1420" s="41">
        <f>IF($R1420=0,0,(IF($Q1420=1,MedO,MedE+Ticket)+Training)/12)</f>
        <v/>
      </c>
    </row>
    <row r="1421">
      <c r="I1421" s="35" t="n"/>
      <c r="J1421" s="35" t="n"/>
      <c r="K1421" s="35" t="n"/>
      <c r="L1421" s="36" t="n"/>
      <c r="M1421" s="36" t="n"/>
      <c r="P1421" s="37" t="n"/>
      <c r="Q1421" s="38">
        <f>IF($C1421="",0,IF(OR(LOWER(TRIM($G1421))="omani",LOWER(TRIM($G1421))="oman",LOWER(TRIM($G1421))="om",LOWER(TRIM($G1421))="local"),1,0))</f>
        <v/>
      </c>
      <c r="R1421" s="38">
        <f>IF($C1421="",0,IF(OR(ISNUMBER(SEARCH("resign",$N1421)),ISNUMBER(SEARCH("terminat",$N1421)),ISNUMBER(SEARCH("inactive",$N1421)),ISNUMBER(SEARCH("vacan",$N1421)),ISNUMBER(SEARCH("deceased",$N1421)),ISNUMBER(SEARCH("separated",$N1421))),0,1))</f>
        <v/>
      </c>
      <c r="S1421">
        <f>IF(OR($R1421=0,NOT(ISNUMBER($I1421))),"",IFERROR(DATEDIF($I1421,DATE(FY,1,1),"y"),""))</f>
        <v/>
      </c>
      <c r="T1421">
        <f>IF(OR($R1421=0,NOT(ISNUMBER($J1421))),"",IFERROR(DATEDIF($J1421,DATE(FY,1,1),"y"),0))</f>
        <v/>
      </c>
      <c r="U1421" s="38">
        <f>IF(OR($R1421=0,NOT(ISNUMBER($I1421))),0,IF(YEAR($I1421)+IF($Q1421=1,RetAgeO,RetAgeE)=FY,MONTH($I1421),IF(YEAR($I1421)+IF($Q1421=1,RetAgeO,RetAgeE)&lt;FY,1,0)))</f>
        <v/>
      </c>
      <c r="V1421" s="38">
        <f>IF(OR($R1421=0,NOT(ISNUMBER($K1421))),0,IF(YEAR($K1421)=FY,MONTH($K1421),IF(YEAR($K1421)&lt;FY,1,0)))</f>
        <v/>
      </c>
      <c r="W1421" s="38">
        <f>IF($R1421=0,0,MIN(12,IF(AND(ISNUMBER($O1421),$O1421&gt;=1,$O1421&lt;=12),INT($O1421),12),IF(AND(RetireExit="Yes",$U1421&gt;0),$U1421,12),IF(AND(ContractExit="Yes",$V1421&gt;0),$V1421,12)))</f>
        <v/>
      </c>
      <c r="X1421" s="37">
        <f>IF(ISNUMBER($P1421),$P1421,IncPct)</f>
        <v/>
      </c>
      <c r="Y1421" s="39">
        <f>IF($W1421=0,0,MAX(0,MIN($W1421,IncMonth-1))+MAX(0,$W1421-IncMonth+1)*(1+$X1421))</f>
        <v/>
      </c>
      <c r="Z1421" s="40">
        <f>IF($C1421="",0,IFERROR(INDEX(Departments!$B$5:$B$54,MATCH($C1421,Departments!$A$5:$A$54,0)),0))</f>
        <v/>
      </c>
      <c r="AA1421" s="41">
        <f>N($L1421)*$Y1421</f>
        <v/>
      </c>
      <c r="AB1421" s="41">
        <f>N($M1421)*$Y1421</f>
        <v/>
      </c>
      <c r="AC1421" s="41">
        <f>$AA1421*$Z1421</f>
        <v/>
      </c>
      <c r="AD1421" s="41">
        <f>$AA1421*BonusMonths/12</f>
        <v/>
      </c>
      <c r="AE1421" s="41">
        <f>($AA1421+SI_Gross*$AB1421)*IF($Q1421=1,SI_O,SI_E)</f>
        <v/>
      </c>
      <c r="AF1421" s="41">
        <f>IF($Q1421=1,0,$AA1421*EOSB)</f>
        <v/>
      </c>
      <c r="AG1421" s="41">
        <f>$AN1421*$W1421</f>
        <v/>
      </c>
      <c r="AH1421" s="41">
        <f>SUM($AA1421:$AG1421)</f>
        <v/>
      </c>
      <c r="AI1421" s="41">
        <f>12*($AM1421+$AN1421)</f>
        <v/>
      </c>
      <c r="AJ1421" s="41">
        <f>$AM1421*((IncMonth-1)+(13-IncMonth)*(1+$X1421))+12*$AN1421</f>
        <v/>
      </c>
      <c r="AK1421" s="41">
        <f>IF($R1421=1,N($L1421)+N($M1421),0)</f>
        <v/>
      </c>
      <c r="AL1421">
        <f>IF($C1421="","",IF(N($L1421)&lt;=0,"Basic salary missing",IF(ISNA(MATCH($C1421,Departments!$A$5:$A$54,0)),"Department not on Departments sheet",IF(AND($I1421&lt;&gt;"",NOT(ISNUMBER($I1421))),"Date of birth is text, not a date",IF(AND($K1421&lt;&gt;"",NOT(ISNUMBER($K1421))),"Contract end is text, not a date","")))))</f>
        <v/>
      </c>
      <c r="AM1421" s="41">
        <f>IF($R1421=0,0,N($L1421)*(1+$Z1421+BonusMonths/12+IF($Q1421=1,0,EOSB))+N($M1421)+(N($L1421)+SI_Gross*N($M1421))*IF($Q1421=1,SI_O,SI_E))</f>
        <v/>
      </c>
      <c r="AN1421" s="41">
        <f>IF($R1421=0,0,(IF($Q1421=1,MedO,MedE+Ticket)+Training)/12)</f>
        <v/>
      </c>
    </row>
    <row r="1422">
      <c r="I1422" s="35" t="n"/>
      <c r="J1422" s="35" t="n"/>
      <c r="K1422" s="35" t="n"/>
      <c r="L1422" s="36" t="n"/>
      <c r="M1422" s="36" t="n"/>
      <c r="P1422" s="37" t="n"/>
      <c r="Q1422" s="38">
        <f>IF($C1422="",0,IF(OR(LOWER(TRIM($G1422))="omani",LOWER(TRIM($G1422))="oman",LOWER(TRIM($G1422))="om",LOWER(TRIM($G1422))="local"),1,0))</f>
        <v/>
      </c>
      <c r="R1422" s="38">
        <f>IF($C1422="",0,IF(OR(ISNUMBER(SEARCH("resign",$N1422)),ISNUMBER(SEARCH("terminat",$N1422)),ISNUMBER(SEARCH("inactive",$N1422)),ISNUMBER(SEARCH("vacan",$N1422)),ISNUMBER(SEARCH("deceased",$N1422)),ISNUMBER(SEARCH("separated",$N1422))),0,1))</f>
        <v/>
      </c>
      <c r="S1422">
        <f>IF(OR($R1422=0,NOT(ISNUMBER($I1422))),"",IFERROR(DATEDIF($I1422,DATE(FY,1,1),"y"),""))</f>
        <v/>
      </c>
      <c r="T1422">
        <f>IF(OR($R1422=0,NOT(ISNUMBER($J1422))),"",IFERROR(DATEDIF($J1422,DATE(FY,1,1),"y"),0))</f>
        <v/>
      </c>
      <c r="U1422" s="38">
        <f>IF(OR($R1422=0,NOT(ISNUMBER($I1422))),0,IF(YEAR($I1422)+IF($Q1422=1,RetAgeO,RetAgeE)=FY,MONTH($I1422),IF(YEAR($I1422)+IF($Q1422=1,RetAgeO,RetAgeE)&lt;FY,1,0)))</f>
        <v/>
      </c>
      <c r="V1422" s="38">
        <f>IF(OR($R1422=0,NOT(ISNUMBER($K1422))),0,IF(YEAR($K1422)=FY,MONTH($K1422),IF(YEAR($K1422)&lt;FY,1,0)))</f>
        <v/>
      </c>
      <c r="W1422" s="38">
        <f>IF($R1422=0,0,MIN(12,IF(AND(ISNUMBER($O1422),$O1422&gt;=1,$O1422&lt;=12),INT($O1422),12),IF(AND(RetireExit="Yes",$U1422&gt;0),$U1422,12),IF(AND(ContractExit="Yes",$V1422&gt;0),$V1422,12)))</f>
        <v/>
      </c>
      <c r="X1422" s="37">
        <f>IF(ISNUMBER($P1422),$P1422,IncPct)</f>
        <v/>
      </c>
      <c r="Y1422" s="39">
        <f>IF($W1422=0,0,MAX(0,MIN($W1422,IncMonth-1))+MAX(0,$W1422-IncMonth+1)*(1+$X1422))</f>
        <v/>
      </c>
      <c r="Z1422" s="40">
        <f>IF($C1422="",0,IFERROR(INDEX(Departments!$B$5:$B$54,MATCH($C1422,Departments!$A$5:$A$54,0)),0))</f>
        <v/>
      </c>
      <c r="AA1422" s="41">
        <f>N($L1422)*$Y1422</f>
        <v/>
      </c>
      <c r="AB1422" s="41">
        <f>N($M1422)*$Y1422</f>
        <v/>
      </c>
      <c r="AC1422" s="41">
        <f>$AA1422*$Z1422</f>
        <v/>
      </c>
      <c r="AD1422" s="41">
        <f>$AA1422*BonusMonths/12</f>
        <v/>
      </c>
      <c r="AE1422" s="41">
        <f>($AA1422+SI_Gross*$AB1422)*IF($Q1422=1,SI_O,SI_E)</f>
        <v/>
      </c>
      <c r="AF1422" s="41">
        <f>IF($Q1422=1,0,$AA1422*EOSB)</f>
        <v/>
      </c>
      <c r="AG1422" s="41">
        <f>$AN1422*$W1422</f>
        <v/>
      </c>
      <c r="AH1422" s="41">
        <f>SUM($AA1422:$AG1422)</f>
        <v/>
      </c>
      <c r="AI1422" s="41">
        <f>12*($AM1422+$AN1422)</f>
        <v/>
      </c>
      <c r="AJ1422" s="41">
        <f>$AM1422*((IncMonth-1)+(13-IncMonth)*(1+$X1422))+12*$AN1422</f>
        <v/>
      </c>
      <c r="AK1422" s="41">
        <f>IF($R1422=1,N($L1422)+N($M1422),0)</f>
        <v/>
      </c>
      <c r="AL1422">
        <f>IF($C1422="","",IF(N($L1422)&lt;=0,"Basic salary missing",IF(ISNA(MATCH($C1422,Departments!$A$5:$A$54,0)),"Department not on Departments sheet",IF(AND($I1422&lt;&gt;"",NOT(ISNUMBER($I1422))),"Date of birth is text, not a date",IF(AND($K1422&lt;&gt;"",NOT(ISNUMBER($K1422))),"Contract end is text, not a date","")))))</f>
        <v/>
      </c>
      <c r="AM1422" s="41">
        <f>IF($R1422=0,0,N($L1422)*(1+$Z1422+BonusMonths/12+IF($Q1422=1,0,EOSB))+N($M1422)+(N($L1422)+SI_Gross*N($M1422))*IF($Q1422=1,SI_O,SI_E))</f>
        <v/>
      </c>
      <c r="AN1422" s="41">
        <f>IF($R1422=0,0,(IF($Q1422=1,MedO,MedE+Ticket)+Training)/12)</f>
        <v/>
      </c>
    </row>
    <row r="1423">
      <c r="I1423" s="35" t="n"/>
      <c r="J1423" s="35" t="n"/>
      <c r="K1423" s="35" t="n"/>
      <c r="L1423" s="36" t="n"/>
      <c r="M1423" s="36" t="n"/>
      <c r="P1423" s="37" t="n"/>
      <c r="Q1423" s="38">
        <f>IF($C1423="",0,IF(OR(LOWER(TRIM($G1423))="omani",LOWER(TRIM($G1423))="oman",LOWER(TRIM($G1423))="om",LOWER(TRIM($G1423))="local"),1,0))</f>
        <v/>
      </c>
      <c r="R1423" s="38">
        <f>IF($C1423="",0,IF(OR(ISNUMBER(SEARCH("resign",$N1423)),ISNUMBER(SEARCH("terminat",$N1423)),ISNUMBER(SEARCH("inactive",$N1423)),ISNUMBER(SEARCH("vacan",$N1423)),ISNUMBER(SEARCH("deceased",$N1423)),ISNUMBER(SEARCH("separated",$N1423))),0,1))</f>
        <v/>
      </c>
      <c r="S1423">
        <f>IF(OR($R1423=0,NOT(ISNUMBER($I1423))),"",IFERROR(DATEDIF($I1423,DATE(FY,1,1),"y"),""))</f>
        <v/>
      </c>
      <c r="T1423">
        <f>IF(OR($R1423=0,NOT(ISNUMBER($J1423))),"",IFERROR(DATEDIF($J1423,DATE(FY,1,1),"y"),0))</f>
        <v/>
      </c>
      <c r="U1423" s="38">
        <f>IF(OR($R1423=0,NOT(ISNUMBER($I1423))),0,IF(YEAR($I1423)+IF($Q1423=1,RetAgeO,RetAgeE)=FY,MONTH($I1423),IF(YEAR($I1423)+IF($Q1423=1,RetAgeO,RetAgeE)&lt;FY,1,0)))</f>
        <v/>
      </c>
      <c r="V1423" s="38">
        <f>IF(OR($R1423=0,NOT(ISNUMBER($K1423))),0,IF(YEAR($K1423)=FY,MONTH($K1423),IF(YEAR($K1423)&lt;FY,1,0)))</f>
        <v/>
      </c>
      <c r="W1423" s="38">
        <f>IF($R1423=0,0,MIN(12,IF(AND(ISNUMBER($O1423),$O1423&gt;=1,$O1423&lt;=12),INT($O1423),12),IF(AND(RetireExit="Yes",$U1423&gt;0),$U1423,12),IF(AND(ContractExit="Yes",$V1423&gt;0),$V1423,12)))</f>
        <v/>
      </c>
      <c r="X1423" s="37">
        <f>IF(ISNUMBER($P1423),$P1423,IncPct)</f>
        <v/>
      </c>
      <c r="Y1423" s="39">
        <f>IF($W1423=0,0,MAX(0,MIN($W1423,IncMonth-1))+MAX(0,$W1423-IncMonth+1)*(1+$X1423))</f>
        <v/>
      </c>
      <c r="Z1423" s="40">
        <f>IF($C1423="",0,IFERROR(INDEX(Departments!$B$5:$B$54,MATCH($C1423,Departments!$A$5:$A$54,0)),0))</f>
        <v/>
      </c>
      <c r="AA1423" s="41">
        <f>N($L1423)*$Y1423</f>
        <v/>
      </c>
      <c r="AB1423" s="41">
        <f>N($M1423)*$Y1423</f>
        <v/>
      </c>
      <c r="AC1423" s="41">
        <f>$AA1423*$Z1423</f>
        <v/>
      </c>
      <c r="AD1423" s="41">
        <f>$AA1423*BonusMonths/12</f>
        <v/>
      </c>
      <c r="AE1423" s="41">
        <f>($AA1423+SI_Gross*$AB1423)*IF($Q1423=1,SI_O,SI_E)</f>
        <v/>
      </c>
      <c r="AF1423" s="41">
        <f>IF($Q1423=1,0,$AA1423*EOSB)</f>
        <v/>
      </c>
      <c r="AG1423" s="41">
        <f>$AN1423*$W1423</f>
        <v/>
      </c>
      <c r="AH1423" s="41">
        <f>SUM($AA1423:$AG1423)</f>
        <v/>
      </c>
      <c r="AI1423" s="41">
        <f>12*($AM1423+$AN1423)</f>
        <v/>
      </c>
      <c r="AJ1423" s="41">
        <f>$AM1423*((IncMonth-1)+(13-IncMonth)*(1+$X1423))+12*$AN1423</f>
        <v/>
      </c>
      <c r="AK1423" s="41">
        <f>IF($R1423=1,N($L1423)+N($M1423),0)</f>
        <v/>
      </c>
      <c r="AL1423">
        <f>IF($C1423="","",IF(N($L1423)&lt;=0,"Basic salary missing",IF(ISNA(MATCH($C1423,Departments!$A$5:$A$54,0)),"Department not on Departments sheet",IF(AND($I1423&lt;&gt;"",NOT(ISNUMBER($I1423))),"Date of birth is text, not a date",IF(AND($K1423&lt;&gt;"",NOT(ISNUMBER($K1423))),"Contract end is text, not a date","")))))</f>
        <v/>
      </c>
      <c r="AM1423" s="41">
        <f>IF($R1423=0,0,N($L1423)*(1+$Z1423+BonusMonths/12+IF($Q1423=1,0,EOSB))+N($M1423)+(N($L1423)+SI_Gross*N($M1423))*IF($Q1423=1,SI_O,SI_E))</f>
        <v/>
      </c>
      <c r="AN1423" s="41">
        <f>IF($R1423=0,0,(IF($Q1423=1,MedO,MedE+Ticket)+Training)/12)</f>
        <v/>
      </c>
    </row>
    <row r="1424">
      <c r="I1424" s="35" t="n"/>
      <c r="J1424" s="35" t="n"/>
      <c r="K1424" s="35" t="n"/>
      <c r="L1424" s="36" t="n"/>
      <c r="M1424" s="36" t="n"/>
      <c r="P1424" s="37" t="n"/>
      <c r="Q1424" s="38">
        <f>IF($C1424="",0,IF(OR(LOWER(TRIM($G1424))="omani",LOWER(TRIM($G1424))="oman",LOWER(TRIM($G1424))="om",LOWER(TRIM($G1424))="local"),1,0))</f>
        <v/>
      </c>
      <c r="R1424" s="38">
        <f>IF($C1424="",0,IF(OR(ISNUMBER(SEARCH("resign",$N1424)),ISNUMBER(SEARCH("terminat",$N1424)),ISNUMBER(SEARCH("inactive",$N1424)),ISNUMBER(SEARCH("vacan",$N1424)),ISNUMBER(SEARCH("deceased",$N1424)),ISNUMBER(SEARCH("separated",$N1424))),0,1))</f>
        <v/>
      </c>
      <c r="S1424">
        <f>IF(OR($R1424=0,NOT(ISNUMBER($I1424))),"",IFERROR(DATEDIF($I1424,DATE(FY,1,1),"y"),""))</f>
        <v/>
      </c>
      <c r="T1424">
        <f>IF(OR($R1424=0,NOT(ISNUMBER($J1424))),"",IFERROR(DATEDIF($J1424,DATE(FY,1,1),"y"),0))</f>
        <v/>
      </c>
      <c r="U1424" s="38">
        <f>IF(OR($R1424=0,NOT(ISNUMBER($I1424))),0,IF(YEAR($I1424)+IF($Q1424=1,RetAgeO,RetAgeE)=FY,MONTH($I1424),IF(YEAR($I1424)+IF($Q1424=1,RetAgeO,RetAgeE)&lt;FY,1,0)))</f>
        <v/>
      </c>
      <c r="V1424" s="38">
        <f>IF(OR($R1424=0,NOT(ISNUMBER($K1424))),0,IF(YEAR($K1424)=FY,MONTH($K1424),IF(YEAR($K1424)&lt;FY,1,0)))</f>
        <v/>
      </c>
      <c r="W1424" s="38">
        <f>IF($R1424=0,0,MIN(12,IF(AND(ISNUMBER($O1424),$O1424&gt;=1,$O1424&lt;=12),INT($O1424),12),IF(AND(RetireExit="Yes",$U1424&gt;0),$U1424,12),IF(AND(ContractExit="Yes",$V1424&gt;0),$V1424,12)))</f>
        <v/>
      </c>
      <c r="X1424" s="37">
        <f>IF(ISNUMBER($P1424),$P1424,IncPct)</f>
        <v/>
      </c>
      <c r="Y1424" s="39">
        <f>IF($W1424=0,0,MAX(0,MIN($W1424,IncMonth-1))+MAX(0,$W1424-IncMonth+1)*(1+$X1424))</f>
        <v/>
      </c>
      <c r="Z1424" s="40">
        <f>IF($C1424="",0,IFERROR(INDEX(Departments!$B$5:$B$54,MATCH($C1424,Departments!$A$5:$A$54,0)),0))</f>
        <v/>
      </c>
      <c r="AA1424" s="41">
        <f>N($L1424)*$Y1424</f>
        <v/>
      </c>
      <c r="AB1424" s="41">
        <f>N($M1424)*$Y1424</f>
        <v/>
      </c>
      <c r="AC1424" s="41">
        <f>$AA1424*$Z1424</f>
        <v/>
      </c>
      <c r="AD1424" s="41">
        <f>$AA1424*BonusMonths/12</f>
        <v/>
      </c>
      <c r="AE1424" s="41">
        <f>($AA1424+SI_Gross*$AB1424)*IF($Q1424=1,SI_O,SI_E)</f>
        <v/>
      </c>
      <c r="AF1424" s="41">
        <f>IF($Q1424=1,0,$AA1424*EOSB)</f>
        <v/>
      </c>
      <c r="AG1424" s="41">
        <f>$AN1424*$W1424</f>
        <v/>
      </c>
      <c r="AH1424" s="41">
        <f>SUM($AA1424:$AG1424)</f>
        <v/>
      </c>
      <c r="AI1424" s="41">
        <f>12*($AM1424+$AN1424)</f>
        <v/>
      </c>
      <c r="AJ1424" s="41">
        <f>$AM1424*((IncMonth-1)+(13-IncMonth)*(1+$X1424))+12*$AN1424</f>
        <v/>
      </c>
      <c r="AK1424" s="41">
        <f>IF($R1424=1,N($L1424)+N($M1424),0)</f>
        <v/>
      </c>
      <c r="AL1424">
        <f>IF($C1424="","",IF(N($L1424)&lt;=0,"Basic salary missing",IF(ISNA(MATCH($C1424,Departments!$A$5:$A$54,0)),"Department not on Departments sheet",IF(AND($I1424&lt;&gt;"",NOT(ISNUMBER($I1424))),"Date of birth is text, not a date",IF(AND($K1424&lt;&gt;"",NOT(ISNUMBER($K1424))),"Contract end is text, not a date","")))))</f>
        <v/>
      </c>
      <c r="AM1424" s="41">
        <f>IF($R1424=0,0,N($L1424)*(1+$Z1424+BonusMonths/12+IF($Q1424=1,0,EOSB))+N($M1424)+(N($L1424)+SI_Gross*N($M1424))*IF($Q1424=1,SI_O,SI_E))</f>
        <v/>
      </c>
      <c r="AN1424" s="41">
        <f>IF($R1424=0,0,(IF($Q1424=1,MedO,MedE+Ticket)+Training)/12)</f>
        <v/>
      </c>
    </row>
    <row r="1425">
      <c r="I1425" s="35" t="n"/>
      <c r="J1425" s="35" t="n"/>
      <c r="K1425" s="35" t="n"/>
      <c r="L1425" s="36" t="n"/>
      <c r="M1425" s="36" t="n"/>
      <c r="P1425" s="37" t="n"/>
      <c r="Q1425" s="38">
        <f>IF($C1425="",0,IF(OR(LOWER(TRIM($G1425))="omani",LOWER(TRIM($G1425))="oman",LOWER(TRIM($G1425))="om",LOWER(TRIM($G1425))="local"),1,0))</f>
        <v/>
      </c>
      <c r="R1425" s="38">
        <f>IF($C1425="",0,IF(OR(ISNUMBER(SEARCH("resign",$N1425)),ISNUMBER(SEARCH("terminat",$N1425)),ISNUMBER(SEARCH("inactive",$N1425)),ISNUMBER(SEARCH("vacan",$N1425)),ISNUMBER(SEARCH("deceased",$N1425)),ISNUMBER(SEARCH("separated",$N1425))),0,1))</f>
        <v/>
      </c>
      <c r="S1425">
        <f>IF(OR($R1425=0,NOT(ISNUMBER($I1425))),"",IFERROR(DATEDIF($I1425,DATE(FY,1,1),"y"),""))</f>
        <v/>
      </c>
      <c r="T1425">
        <f>IF(OR($R1425=0,NOT(ISNUMBER($J1425))),"",IFERROR(DATEDIF($J1425,DATE(FY,1,1),"y"),0))</f>
        <v/>
      </c>
      <c r="U1425" s="38">
        <f>IF(OR($R1425=0,NOT(ISNUMBER($I1425))),0,IF(YEAR($I1425)+IF($Q1425=1,RetAgeO,RetAgeE)=FY,MONTH($I1425),IF(YEAR($I1425)+IF($Q1425=1,RetAgeO,RetAgeE)&lt;FY,1,0)))</f>
        <v/>
      </c>
      <c r="V1425" s="38">
        <f>IF(OR($R1425=0,NOT(ISNUMBER($K1425))),0,IF(YEAR($K1425)=FY,MONTH($K1425),IF(YEAR($K1425)&lt;FY,1,0)))</f>
        <v/>
      </c>
      <c r="W1425" s="38">
        <f>IF($R1425=0,0,MIN(12,IF(AND(ISNUMBER($O1425),$O1425&gt;=1,$O1425&lt;=12),INT($O1425),12),IF(AND(RetireExit="Yes",$U1425&gt;0),$U1425,12),IF(AND(ContractExit="Yes",$V1425&gt;0),$V1425,12)))</f>
        <v/>
      </c>
      <c r="X1425" s="37">
        <f>IF(ISNUMBER($P1425),$P1425,IncPct)</f>
        <v/>
      </c>
      <c r="Y1425" s="39">
        <f>IF($W1425=0,0,MAX(0,MIN($W1425,IncMonth-1))+MAX(0,$W1425-IncMonth+1)*(1+$X1425))</f>
        <v/>
      </c>
      <c r="Z1425" s="40">
        <f>IF($C1425="",0,IFERROR(INDEX(Departments!$B$5:$B$54,MATCH($C1425,Departments!$A$5:$A$54,0)),0))</f>
        <v/>
      </c>
      <c r="AA1425" s="41">
        <f>N($L1425)*$Y1425</f>
        <v/>
      </c>
      <c r="AB1425" s="41">
        <f>N($M1425)*$Y1425</f>
        <v/>
      </c>
      <c r="AC1425" s="41">
        <f>$AA1425*$Z1425</f>
        <v/>
      </c>
      <c r="AD1425" s="41">
        <f>$AA1425*BonusMonths/12</f>
        <v/>
      </c>
      <c r="AE1425" s="41">
        <f>($AA1425+SI_Gross*$AB1425)*IF($Q1425=1,SI_O,SI_E)</f>
        <v/>
      </c>
      <c r="AF1425" s="41">
        <f>IF($Q1425=1,0,$AA1425*EOSB)</f>
        <v/>
      </c>
      <c r="AG1425" s="41">
        <f>$AN1425*$W1425</f>
        <v/>
      </c>
      <c r="AH1425" s="41">
        <f>SUM($AA1425:$AG1425)</f>
        <v/>
      </c>
      <c r="AI1425" s="41">
        <f>12*($AM1425+$AN1425)</f>
        <v/>
      </c>
      <c r="AJ1425" s="41">
        <f>$AM1425*((IncMonth-1)+(13-IncMonth)*(1+$X1425))+12*$AN1425</f>
        <v/>
      </c>
      <c r="AK1425" s="41">
        <f>IF($R1425=1,N($L1425)+N($M1425),0)</f>
        <v/>
      </c>
      <c r="AL1425">
        <f>IF($C1425="","",IF(N($L1425)&lt;=0,"Basic salary missing",IF(ISNA(MATCH($C1425,Departments!$A$5:$A$54,0)),"Department not on Departments sheet",IF(AND($I1425&lt;&gt;"",NOT(ISNUMBER($I1425))),"Date of birth is text, not a date",IF(AND($K1425&lt;&gt;"",NOT(ISNUMBER($K1425))),"Contract end is text, not a date","")))))</f>
        <v/>
      </c>
      <c r="AM1425" s="41">
        <f>IF($R1425=0,0,N($L1425)*(1+$Z1425+BonusMonths/12+IF($Q1425=1,0,EOSB))+N($M1425)+(N($L1425)+SI_Gross*N($M1425))*IF($Q1425=1,SI_O,SI_E))</f>
        <v/>
      </c>
      <c r="AN1425" s="41">
        <f>IF($R1425=0,0,(IF($Q1425=1,MedO,MedE+Ticket)+Training)/12)</f>
        <v/>
      </c>
    </row>
    <row r="1426">
      <c r="I1426" s="35" t="n"/>
      <c r="J1426" s="35" t="n"/>
      <c r="K1426" s="35" t="n"/>
      <c r="L1426" s="36" t="n"/>
      <c r="M1426" s="36" t="n"/>
      <c r="P1426" s="37" t="n"/>
      <c r="Q1426" s="38">
        <f>IF($C1426="",0,IF(OR(LOWER(TRIM($G1426))="omani",LOWER(TRIM($G1426))="oman",LOWER(TRIM($G1426))="om",LOWER(TRIM($G1426))="local"),1,0))</f>
        <v/>
      </c>
      <c r="R1426" s="38">
        <f>IF($C1426="",0,IF(OR(ISNUMBER(SEARCH("resign",$N1426)),ISNUMBER(SEARCH("terminat",$N1426)),ISNUMBER(SEARCH("inactive",$N1426)),ISNUMBER(SEARCH("vacan",$N1426)),ISNUMBER(SEARCH("deceased",$N1426)),ISNUMBER(SEARCH("separated",$N1426))),0,1))</f>
        <v/>
      </c>
      <c r="S1426">
        <f>IF(OR($R1426=0,NOT(ISNUMBER($I1426))),"",IFERROR(DATEDIF($I1426,DATE(FY,1,1),"y"),""))</f>
        <v/>
      </c>
      <c r="T1426">
        <f>IF(OR($R1426=0,NOT(ISNUMBER($J1426))),"",IFERROR(DATEDIF($J1426,DATE(FY,1,1),"y"),0))</f>
        <v/>
      </c>
      <c r="U1426" s="38">
        <f>IF(OR($R1426=0,NOT(ISNUMBER($I1426))),0,IF(YEAR($I1426)+IF($Q1426=1,RetAgeO,RetAgeE)=FY,MONTH($I1426),IF(YEAR($I1426)+IF($Q1426=1,RetAgeO,RetAgeE)&lt;FY,1,0)))</f>
        <v/>
      </c>
      <c r="V1426" s="38">
        <f>IF(OR($R1426=0,NOT(ISNUMBER($K1426))),0,IF(YEAR($K1426)=FY,MONTH($K1426),IF(YEAR($K1426)&lt;FY,1,0)))</f>
        <v/>
      </c>
      <c r="W1426" s="38">
        <f>IF($R1426=0,0,MIN(12,IF(AND(ISNUMBER($O1426),$O1426&gt;=1,$O1426&lt;=12),INT($O1426),12),IF(AND(RetireExit="Yes",$U1426&gt;0),$U1426,12),IF(AND(ContractExit="Yes",$V1426&gt;0),$V1426,12)))</f>
        <v/>
      </c>
      <c r="X1426" s="37">
        <f>IF(ISNUMBER($P1426),$P1426,IncPct)</f>
        <v/>
      </c>
      <c r="Y1426" s="39">
        <f>IF($W1426=0,0,MAX(0,MIN($W1426,IncMonth-1))+MAX(0,$W1426-IncMonth+1)*(1+$X1426))</f>
        <v/>
      </c>
      <c r="Z1426" s="40">
        <f>IF($C1426="",0,IFERROR(INDEX(Departments!$B$5:$B$54,MATCH($C1426,Departments!$A$5:$A$54,0)),0))</f>
        <v/>
      </c>
      <c r="AA1426" s="41">
        <f>N($L1426)*$Y1426</f>
        <v/>
      </c>
      <c r="AB1426" s="41">
        <f>N($M1426)*$Y1426</f>
        <v/>
      </c>
      <c r="AC1426" s="41">
        <f>$AA1426*$Z1426</f>
        <v/>
      </c>
      <c r="AD1426" s="41">
        <f>$AA1426*BonusMonths/12</f>
        <v/>
      </c>
      <c r="AE1426" s="41">
        <f>($AA1426+SI_Gross*$AB1426)*IF($Q1426=1,SI_O,SI_E)</f>
        <v/>
      </c>
      <c r="AF1426" s="41">
        <f>IF($Q1426=1,0,$AA1426*EOSB)</f>
        <v/>
      </c>
      <c r="AG1426" s="41">
        <f>$AN1426*$W1426</f>
        <v/>
      </c>
      <c r="AH1426" s="41">
        <f>SUM($AA1426:$AG1426)</f>
        <v/>
      </c>
      <c r="AI1426" s="41">
        <f>12*($AM1426+$AN1426)</f>
        <v/>
      </c>
      <c r="AJ1426" s="41">
        <f>$AM1426*((IncMonth-1)+(13-IncMonth)*(1+$X1426))+12*$AN1426</f>
        <v/>
      </c>
      <c r="AK1426" s="41">
        <f>IF($R1426=1,N($L1426)+N($M1426),0)</f>
        <v/>
      </c>
      <c r="AL1426">
        <f>IF($C1426="","",IF(N($L1426)&lt;=0,"Basic salary missing",IF(ISNA(MATCH($C1426,Departments!$A$5:$A$54,0)),"Department not on Departments sheet",IF(AND($I1426&lt;&gt;"",NOT(ISNUMBER($I1426))),"Date of birth is text, not a date",IF(AND($K1426&lt;&gt;"",NOT(ISNUMBER($K1426))),"Contract end is text, not a date","")))))</f>
        <v/>
      </c>
      <c r="AM1426" s="41">
        <f>IF($R1426=0,0,N($L1426)*(1+$Z1426+BonusMonths/12+IF($Q1426=1,0,EOSB))+N($M1426)+(N($L1426)+SI_Gross*N($M1426))*IF($Q1426=1,SI_O,SI_E))</f>
        <v/>
      </c>
      <c r="AN1426" s="41">
        <f>IF($R1426=0,0,(IF($Q1426=1,MedO,MedE+Ticket)+Training)/12)</f>
        <v/>
      </c>
    </row>
    <row r="1427">
      <c r="I1427" s="35" t="n"/>
      <c r="J1427" s="35" t="n"/>
      <c r="K1427" s="35" t="n"/>
      <c r="L1427" s="36" t="n"/>
      <c r="M1427" s="36" t="n"/>
      <c r="P1427" s="37" t="n"/>
      <c r="Q1427" s="38">
        <f>IF($C1427="",0,IF(OR(LOWER(TRIM($G1427))="omani",LOWER(TRIM($G1427))="oman",LOWER(TRIM($G1427))="om",LOWER(TRIM($G1427))="local"),1,0))</f>
        <v/>
      </c>
      <c r="R1427" s="38">
        <f>IF($C1427="",0,IF(OR(ISNUMBER(SEARCH("resign",$N1427)),ISNUMBER(SEARCH("terminat",$N1427)),ISNUMBER(SEARCH("inactive",$N1427)),ISNUMBER(SEARCH("vacan",$N1427)),ISNUMBER(SEARCH("deceased",$N1427)),ISNUMBER(SEARCH("separated",$N1427))),0,1))</f>
        <v/>
      </c>
      <c r="S1427">
        <f>IF(OR($R1427=0,NOT(ISNUMBER($I1427))),"",IFERROR(DATEDIF($I1427,DATE(FY,1,1),"y"),""))</f>
        <v/>
      </c>
      <c r="T1427">
        <f>IF(OR($R1427=0,NOT(ISNUMBER($J1427))),"",IFERROR(DATEDIF($J1427,DATE(FY,1,1),"y"),0))</f>
        <v/>
      </c>
      <c r="U1427" s="38">
        <f>IF(OR($R1427=0,NOT(ISNUMBER($I1427))),0,IF(YEAR($I1427)+IF($Q1427=1,RetAgeO,RetAgeE)=FY,MONTH($I1427),IF(YEAR($I1427)+IF($Q1427=1,RetAgeO,RetAgeE)&lt;FY,1,0)))</f>
        <v/>
      </c>
      <c r="V1427" s="38">
        <f>IF(OR($R1427=0,NOT(ISNUMBER($K1427))),0,IF(YEAR($K1427)=FY,MONTH($K1427),IF(YEAR($K1427)&lt;FY,1,0)))</f>
        <v/>
      </c>
      <c r="W1427" s="38">
        <f>IF($R1427=0,0,MIN(12,IF(AND(ISNUMBER($O1427),$O1427&gt;=1,$O1427&lt;=12),INT($O1427),12),IF(AND(RetireExit="Yes",$U1427&gt;0),$U1427,12),IF(AND(ContractExit="Yes",$V1427&gt;0),$V1427,12)))</f>
        <v/>
      </c>
      <c r="X1427" s="37">
        <f>IF(ISNUMBER($P1427),$P1427,IncPct)</f>
        <v/>
      </c>
      <c r="Y1427" s="39">
        <f>IF($W1427=0,0,MAX(0,MIN($W1427,IncMonth-1))+MAX(0,$W1427-IncMonth+1)*(1+$X1427))</f>
        <v/>
      </c>
      <c r="Z1427" s="40">
        <f>IF($C1427="",0,IFERROR(INDEX(Departments!$B$5:$B$54,MATCH($C1427,Departments!$A$5:$A$54,0)),0))</f>
        <v/>
      </c>
      <c r="AA1427" s="41">
        <f>N($L1427)*$Y1427</f>
        <v/>
      </c>
      <c r="AB1427" s="41">
        <f>N($M1427)*$Y1427</f>
        <v/>
      </c>
      <c r="AC1427" s="41">
        <f>$AA1427*$Z1427</f>
        <v/>
      </c>
      <c r="AD1427" s="41">
        <f>$AA1427*BonusMonths/12</f>
        <v/>
      </c>
      <c r="AE1427" s="41">
        <f>($AA1427+SI_Gross*$AB1427)*IF($Q1427=1,SI_O,SI_E)</f>
        <v/>
      </c>
      <c r="AF1427" s="41">
        <f>IF($Q1427=1,0,$AA1427*EOSB)</f>
        <v/>
      </c>
      <c r="AG1427" s="41">
        <f>$AN1427*$W1427</f>
        <v/>
      </c>
      <c r="AH1427" s="41">
        <f>SUM($AA1427:$AG1427)</f>
        <v/>
      </c>
      <c r="AI1427" s="41">
        <f>12*($AM1427+$AN1427)</f>
        <v/>
      </c>
      <c r="AJ1427" s="41">
        <f>$AM1427*((IncMonth-1)+(13-IncMonth)*(1+$X1427))+12*$AN1427</f>
        <v/>
      </c>
      <c r="AK1427" s="41">
        <f>IF($R1427=1,N($L1427)+N($M1427),0)</f>
        <v/>
      </c>
      <c r="AL1427">
        <f>IF($C1427="","",IF(N($L1427)&lt;=0,"Basic salary missing",IF(ISNA(MATCH($C1427,Departments!$A$5:$A$54,0)),"Department not on Departments sheet",IF(AND($I1427&lt;&gt;"",NOT(ISNUMBER($I1427))),"Date of birth is text, not a date",IF(AND($K1427&lt;&gt;"",NOT(ISNUMBER($K1427))),"Contract end is text, not a date","")))))</f>
        <v/>
      </c>
      <c r="AM1427" s="41">
        <f>IF($R1427=0,0,N($L1427)*(1+$Z1427+BonusMonths/12+IF($Q1427=1,0,EOSB))+N($M1427)+(N($L1427)+SI_Gross*N($M1427))*IF($Q1427=1,SI_O,SI_E))</f>
        <v/>
      </c>
      <c r="AN1427" s="41">
        <f>IF($R1427=0,0,(IF($Q1427=1,MedO,MedE+Ticket)+Training)/12)</f>
        <v/>
      </c>
    </row>
    <row r="1428">
      <c r="I1428" s="35" t="n"/>
      <c r="J1428" s="35" t="n"/>
      <c r="K1428" s="35" t="n"/>
      <c r="L1428" s="36" t="n"/>
      <c r="M1428" s="36" t="n"/>
      <c r="P1428" s="37" t="n"/>
      <c r="Q1428" s="38">
        <f>IF($C1428="",0,IF(OR(LOWER(TRIM($G1428))="omani",LOWER(TRIM($G1428))="oman",LOWER(TRIM($G1428))="om",LOWER(TRIM($G1428))="local"),1,0))</f>
        <v/>
      </c>
      <c r="R1428" s="38">
        <f>IF($C1428="",0,IF(OR(ISNUMBER(SEARCH("resign",$N1428)),ISNUMBER(SEARCH("terminat",$N1428)),ISNUMBER(SEARCH("inactive",$N1428)),ISNUMBER(SEARCH("vacan",$N1428)),ISNUMBER(SEARCH("deceased",$N1428)),ISNUMBER(SEARCH("separated",$N1428))),0,1))</f>
        <v/>
      </c>
      <c r="S1428">
        <f>IF(OR($R1428=0,NOT(ISNUMBER($I1428))),"",IFERROR(DATEDIF($I1428,DATE(FY,1,1),"y"),""))</f>
        <v/>
      </c>
      <c r="T1428">
        <f>IF(OR($R1428=0,NOT(ISNUMBER($J1428))),"",IFERROR(DATEDIF($J1428,DATE(FY,1,1),"y"),0))</f>
        <v/>
      </c>
      <c r="U1428" s="38">
        <f>IF(OR($R1428=0,NOT(ISNUMBER($I1428))),0,IF(YEAR($I1428)+IF($Q1428=1,RetAgeO,RetAgeE)=FY,MONTH($I1428),IF(YEAR($I1428)+IF($Q1428=1,RetAgeO,RetAgeE)&lt;FY,1,0)))</f>
        <v/>
      </c>
      <c r="V1428" s="38">
        <f>IF(OR($R1428=0,NOT(ISNUMBER($K1428))),0,IF(YEAR($K1428)=FY,MONTH($K1428),IF(YEAR($K1428)&lt;FY,1,0)))</f>
        <v/>
      </c>
      <c r="W1428" s="38">
        <f>IF($R1428=0,0,MIN(12,IF(AND(ISNUMBER($O1428),$O1428&gt;=1,$O1428&lt;=12),INT($O1428),12),IF(AND(RetireExit="Yes",$U1428&gt;0),$U1428,12),IF(AND(ContractExit="Yes",$V1428&gt;0),$V1428,12)))</f>
        <v/>
      </c>
      <c r="X1428" s="37">
        <f>IF(ISNUMBER($P1428),$P1428,IncPct)</f>
        <v/>
      </c>
      <c r="Y1428" s="39">
        <f>IF($W1428=0,0,MAX(0,MIN($W1428,IncMonth-1))+MAX(0,$W1428-IncMonth+1)*(1+$X1428))</f>
        <v/>
      </c>
      <c r="Z1428" s="40">
        <f>IF($C1428="",0,IFERROR(INDEX(Departments!$B$5:$B$54,MATCH($C1428,Departments!$A$5:$A$54,0)),0))</f>
        <v/>
      </c>
      <c r="AA1428" s="41">
        <f>N($L1428)*$Y1428</f>
        <v/>
      </c>
      <c r="AB1428" s="41">
        <f>N($M1428)*$Y1428</f>
        <v/>
      </c>
      <c r="AC1428" s="41">
        <f>$AA1428*$Z1428</f>
        <v/>
      </c>
      <c r="AD1428" s="41">
        <f>$AA1428*BonusMonths/12</f>
        <v/>
      </c>
      <c r="AE1428" s="41">
        <f>($AA1428+SI_Gross*$AB1428)*IF($Q1428=1,SI_O,SI_E)</f>
        <v/>
      </c>
      <c r="AF1428" s="41">
        <f>IF($Q1428=1,0,$AA1428*EOSB)</f>
        <v/>
      </c>
      <c r="AG1428" s="41">
        <f>$AN1428*$W1428</f>
        <v/>
      </c>
      <c r="AH1428" s="41">
        <f>SUM($AA1428:$AG1428)</f>
        <v/>
      </c>
      <c r="AI1428" s="41">
        <f>12*($AM1428+$AN1428)</f>
        <v/>
      </c>
      <c r="AJ1428" s="41">
        <f>$AM1428*((IncMonth-1)+(13-IncMonth)*(1+$X1428))+12*$AN1428</f>
        <v/>
      </c>
      <c r="AK1428" s="41">
        <f>IF($R1428=1,N($L1428)+N($M1428),0)</f>
        <v/>
      </c>
      <c r="AL1428">
        <f>IF($C1428="","",IF(N($L1428)&lt;=0,"Basic salary missing",IF(ISNA(MATCH($C1428,Departments!$A$5:$A$54,0)),"Department not on Departments sheet",IF(AND($I1428&lt;&gt;"",NOT(ISNUMBER($I1428))),"Date of birth is text, not a date",IF(AND($K1428&lt;&gt;"",NOT(ISNUMBER($K1428))),"Contract end is text, not a date","")))))</f>
        <v/>
      </c>
      <c r="AM1428" s="41">
        <f>IF($R1428=0,0,N($L1428)*(1+$Z1428+BonusMonths/12+IF($Q1428=1,0,EOSB))+N($M1428)+(N($L1428)+SI_Gross*N($M1428))*IF($Q1428=1,SI_O,SI_E))</f>
        <v/>
      </c>
      <c r="AN1428" s="41">
        <f>IF($R1428=0,0,(IF($Q1428=1,MedO,MedE+Ticket)+Training)/12)</f>
        <v/>
      </c>
    </row>
    <row r="1429">
      <c r="I1429" s="35" t="n"/>
      <c r="J1429" s="35" t="n"/>
      <c r="K1429" s="35" t="n"/>
      <c r="L1429" s="36" t="n"/>
      <c r="M1429" s="36" t="n"/>
      <c r="P1429" s="37" t="n"/>
      <c r="Q1429" s="38">
        <f>IF($C1429="",0,IF(OR(LOWER(TRIM($G1429))="omani",LOWER(TRIM($G1429))="oman",LOWER(TRIM($G1429))="om",LOWER(TRIM($G1429))="local"),1,0))</f>
        <v/>
      </c>
      <c r="R1429" s="38">
        <f>IF($C1429="",0,IF(OR(ISNUMBER(SEARCH("resign",$N1429)),ISNUMBER(SEARCH("terminat",$N1429)),ISNUMBER(SEARCH("inactive",$N1429)),ISNUMBER(SEARCH("vacan",$N1429)),ISNUMBER(SEARCH("deceased",$N1429)),ISNUMBER(SEARCH("separated",$N1429))),0,1))</f>
        <v/>
      </c>
      <c r="S1429">
        <f>IF(OR($R1429=0,NOT(ISNUMBER($I1429))),"",IFERROR(DATEDIF($I1429,DATE(FY,1,1),"y"),""))</f>
        <v/>
      </c>
      <c r="T1429">
        <f>IF(OR($R1429=0,NOT(ISNUMBER($J1429))),"",IFERROR(DATEDIF($J1429,DATE(FY,1,1),"y"),0))</f>
        <v/>
      </c>
      <c r="U1429" s="38">
        <f>IF(OR($R1429=0,NOT(ISNUMBER($I1429))),0,IF(YEAR($I1429)+IF($Q1429=1,RetAgeO,RetAgeE)=FY,MONTH($I1429),IF(YEAR($I1429)+IF($Q1429=1,RetAgeO,RetAgeE)&lt;FY,1,0)))</f>
        <v/>
      </c>
      <c r="V1429" s="38">
        <f>IF(OR($R1429=0,NOT(ISNUMBER($K1429))),0,IF(YEAR($K1429)=FY,MONTH($K1429),IF(YEAR($K1429)&lt;FY,1,0)))</f>
        <v/>
      </c>
      <c r="W1429" s="38">
        <f>IF($R1429=0,0,MIN(12,IF(AND(ISNUMBER($O1429),$O1429&gt;=1,$O1429&lt;=12),INT($O1429),12),IF(AND(RetireExit="Yes",$U1429&gt;0),$U1429,12),IF(AND(ContractExit="Yes",$V1429&gt;0),$V1429,12)))</f>
        <v/>
      </c>
      <c r="X1429" s="37">
        <f>IF(ISNUMBER($P1429),$P1429,IncPct)</f>
        <v/>
      </c>
      <c r="Y1429" s="39">
        <f>IF($W1429=0,0,MAX(0,MIN($W1429,IncMonth-1))+MAX(0,$W1429-IncMonth+1)*(1+$X1429))</f>
        <v/>
      </c>
      <c r="Z1429" s="40">
        <f>IF($C1429="",0,IFERROR(INDEX(Departments!$B$5:$B$54,MATCH($C1429,Departments!$A$5:$A$54,0)),0))</f>
        <v/>
      </c>
      <c r="AA1429" s="41">
        <f>N($L1429)*$Y1429</f>
        <v/>
      </c>
      <c r="AB1429" s="41">
        <f>N($M1429)*$Y1429</f>
        <v/>
      </c>
      <c r="AC1429" s="41">
        <f>$AA1429*$Z1429</f>
        <v/>
      </c>
      <c r="AD1429" s="41">
        <f>$AA1429*BonusMonths/12</f>
        <v/>
      </c>
      <c r="AE1429" s="41">
        <f>($AA1429+SI_Gross*$AB1429)*IF($Q1429=1,SI_O,SI_E)</f>
        <v/>
      </c>
      <c r="AF1429" s="41">
        <f>IF($Q1429=1,0,$AA1429*EOSB)</f>
        <v/>
      </c>
      <c r="AG1429" s="41">
        <f>$AN1429*$W1429</f>
        <v/>
      </c>
      <c r="AH1429" s="41">
        <f>SUM($AA1429:$AG1429)</f>
        <v/>
      </c>
      <c r="AI1429" s="41">
        <f>12*($AM1429+$AN1429)</f>
        <v/>
      </c>
      <c r="AJ1429" s="41">
        <f>$AM1429*((IncMonth-1)+(13-IncMonth)*(1+$X1429))+12*$AN1429</f>
        <v/>
      </c>
      <c r="AK1429" s="41">
        <f>IF($R1429=1,N($L1429)+N($M1429),0)</f>
        <v/>
      </c>
      <c r="AL1429">
        <f>IF($C1429="","",IF(N($L1429)&lt;=0,"Basic salary missing",IF(ISNA(MATCH($C1429,Departments!$A$5:$A$54,0)),"Department not on Departments sheet",IF(AND($I1429&lt;&gt;"",NOT(ISNUMBER($I1429))),"Date of birth is text, not a date",IF(AND($K1429&lt;&gt;"",NOT(ISNUMBER($K1429))),"Contract end is text, not a date","")))))</f>
        <v/>
      </c>
      <c r="AM1429" s="41">
        <f>IF($R1429=0,0,N($L1429)*(1+$Z1429+BonusMonths/12+IF($Q1429=1,0,EOSB))+N($M1429)+(N($L1429)+SI_Gross*N($M1429))*IF($Q1429=1,SI_O,SI_E))</f>
        <v/>
      </c>
      <c r="AN1429" s="41">
        <f>IF($R1429=0,0,(IF($Q1429=1,MedO,MedE+Ticket)+Training)/12)</f>
        <v/>
      </c>
    </row>
    <row r="1430">
      <c r="I1430" s="35" t="n"/>
      <c r="J1430" s="35" t="n"/>
      <c r="K1430" s="35" t="n"/>
      <c r="L1430" s="36" t="n"/>
      <c r="M1430" s="36" t="n"/>
      <c r="P1430" s="37" t="n"/>
      <c r="Q1430" s="38">
        <f>IF($C1430="",0,IF(OR(LOWER(TRIM($G1430))="omani",LOWER(TRIM($G1430))="oman",LOWER(TRIM($G1430))="om",LOWER(TRIM($G1430))="local"),1,0))</f>
        <v/>
      </c>
      <c r="R1430" s="38">
        <f>IF($C1430="",0,IF(OR(ISNUMBER(SEARCH("resign",$N1430)),ISNUMBER(SEARCH("terminat",$N1430)),ISNUMBER(SEARCH("inactive",$N1430)),ISNUMBER(SEARCH("vacan",$N1430)),ISNUMBER(SEARCH("deceased",$N1430)),ISNUMBER(SEARCH("separated",$N1430))),0,1))</f>
        <v/>
      </c>
      <c r="S1430">
        <f>IF(OR($R1430=0,NOT(ISNUMBER($I1430))),"",IFERROR(DATEDIF($I1430,DATE(FY,1,1),"y"),""))</f>
        <v/>
      </c>
      <c r="T1430">
        <f>IF(OR($R1430=0,NOT(ISNUMBER($J1430))),"",IFERROR(DATEDIF($J1430,DATE(FY,1,1),"y"),0))</f>
        <v/>
      </c>
      <c r="U1430" s="38">
        <f>IF(OR($R1430=0,NOT(ISNUMBER($I1430))),0,IF(YEAR($I1430)+IF($Q1430=1,RetAgeO,RetAgeE)=FY,MONTH($I1430),IF(YEAR($I1430)+IF($Q1430=1,RetAgeO,RetAgeE)&lt;FY,1,0)))</f>
        <v/>
      </c>
      <c r="V1430" s="38">
        <f>IF(OR($R1430=0,NOT(ISNUMBER($K1430))),0,IF(YEAR($K1430)=FY,MONTH($K1430),IF(YEAR($K1430)&lt;FY,1,0)))</f>
        <v/>
      </c>
      <c r="W1430" s="38">
        <f>IF($R1430=0,0,MIN(12,IF(AND(ISNUMBER($O1430),$O1430&gt;=1,$O1430&lt;=12),INT($O1430),12),IF(AND(RetireExit="Yes",$U1430&gt;0),$U1430,12),IF(AND(ContractExit="Yes",$V1430&gt;0),$V1430,12)))</f>
        <v/>
      </c>
      <c r="X1430" s="37">
        <f>IF(ISNUMBER($P1430),$P1430,IncPct)</f>
        <v/>
      </c>
      <c r="Y1430" s="39">
        <f>IF($W1430=0,0,MAX(0,MIN($W1430,IncMonth-1))+MAX(0,$W1430-IncMonth+1)*(1+$X1430))</f>
        <v/>
      </c>
      <c r="Z1430" s="40">
        <f>IF($C1430="",0,IFERROR(INDEX(Departments!$B$5:$B$54,MATCH($C1430,Departments!$A$5:$A$54,0)),0))</f>
        <v/>
      </c>
      <c r="AA1430" s="41">
        <f>N($L1430)*$Y1430</f>
        <v/>
      </c>
      <c r="AB1430" s="41">
        <f>N($M1430)*$Y1430</f>
        <v/>
      </c>
      <c r="AC1430" s="41">
        <f>$AA1430*$Z1430</f>
        <v/>
      </c>
      <c r="AD1430" s="41">
        <f>$AA1430*BonusMonths/12</f>
        <v/>
      </c>
      <c r="AE1430" s="41">
        <f>($AA1430+SI_Gross*$AB1430)*IF($Q1430=1,SI_O,SI_E)</f>
        <v/>
      </c>
      <c r="AF1430" s="41">
        <f>IF($Q1430=1,0,$AA1430*EOSB)</f>
        <v/>
      </c>
      <c r="AG1430" s="41">
        <f>$AN1430*$W1430</f>
        <v/>
      </c>
      <c r="AH1430" s="41">
        <f>SUM($AA1430:$AG1430)</f>
        <v/>
      </c>
      <c r="AI1430" s="41">
        <f>12*($AM1430+$AN1430)</f>
        <v/>
      </c>
      <c r="AJ1430" s="41">
        <f>$AM1430*((IncMonth-1)+(13-IncMonth)*(1+$X1430))+12*$AN1430</f>
        <v/>
      </c>
      <c r="AK1430" s="41">
        <f>IF($R1430=1,N($L1430)+N($M1430),0)</f>
        <v/>
      </c>
      <c r="AL1430">
        <f>IF($C1430="","",IF(N($L1430)&lt;=0,"Basic salary missing",IF(ISNA(MATCH($C1430,Departments!$A$5:$A$54,0)),"Department not on Departments sheet",IF(AND($I1430&lt;&gt;"",NOT(ISNUMBER($I1430))),"Date of birth is text, not a date",IF(AND($K1430&lt;&gt;"",NOT(ISNUMBER($K1430))),"Contract end is text, not a date","")))))</f>
        <v/>
      </c>
      <c r="AM1430" s="41">
        <f>IF($R1430=0,0,N($L1430)*(1+$Z1430+BonusMonths/12+IF($Q1430=1,0,EOSB))+N($M1430)+(N($L1430)+SI_Gross*N($M1430))*IF($Q1430=1,SI_O,SI_E))</f>
        <v/>
      </c>
      <c r="AN1430" s="41">
        <f>IF($R1430=0,0,(IF($Q1430=1,MedO,MedE+Ticket)+Training)/12)</f>
        <v/>
      </c>
    </row>
    <row r="1431">
      <c r="I1431" s="35" t="n"/>
      <c r="J1431" s="35" t="n"/>
      <c r="K1431" s="35" t="n"/>
      <c r="L1431" s="36" t="n"/>
      <c r="M1431" s="36" t="n"/>
      <c r="P1431" s="37" t="n"/>
      <c r="Q1431" s="38">
        <f>IF($C1431="",0,IF(OR(LOWER(TRIM($G1431))="omani",LOWER(TRIM($G1431))="oman",LOWER(TRIM($G1431))="om",LOWER(TRIM($G1431))="local"),1,0))</f>
        <v/>
      </c>
      <c r="R1431" s="38">
        <f>IF($C1431="",0,IF(OR(ISNUMBER(SEARCH("resign",$N1431)),ISNUMBER(SEARCH("terminat",$N1431)),ISNUMBER(SEARCH("inactive",$N1431)),ISNUMBER(SEARCH("vacan",$N1431)),ISNUMBER(SEARCH("deceased",$N1431)),ISNUMBER(SEARCH("separated",$N1431))),0,1))</f>
        <v/>
      </c>
      <c r="S1431">
        <f>IF(OR($R1431=0,NOT(ISNUMBER($I1431))),"",IFERROR(DATEDIF($I1431,DATE(FY,1,1),"y"),""))</f>
        <v/>
      </c>
      <c r="T1431">
        <f>IF(OR($R1431=0,NOT(ISNUMBER($J1431))),"",IFERROR(DATEDIF($J1431,DATE(FY,1,1),"y"),0))</f>
        <v/>
      </c>
      <c r="U1431" s="38">
        <f>IF(OR($R1431=0,NOT(ISNUMBER($I1431))),0,IF(YEAR($I1431)+IF($Q1431=1,RetAgeO,RetAgeE)=FY,MONTH($I1431),IF(YEAR($I1431)+IF($Q1431=1,RetAgeO,RetAgeE)&lt;FY,1,0)))</f>
        <v/>
      </c>
      <c r="V1431" s="38">
        <f>IF(OR($R1431=0,NOT(ISNUMBER($K1431))),0,IF(YEAR($K1431)=FY,MONTH($K1431),IF(YEAR($K1431)&lt;FY,1,0)))</f>
        <v/>
      </c>
      <c r="W1431" s="38">
        <f>IF($R1431=0,0,MIN(12,IF(AND(ISNUMBER($O1431),$O1431&gt;=1,$O1431&lt;=12),INT($O1431),12),IF(AND(RetireExit="Yes",$U1431&gt;0),$U1431,12),IF(AND(ContractExit="Yes",$V1431&gt;0),$V1431,12)))</f>
        <v/>
      </c>
      <c r="X1431" s="37">
        <f>IF(ISNUMBER($P1431),$P1431,IncPct)</f>
        <v/>
      </c>
      <c r="Y1431" s="39">
        <f>IF($W1431=0,0,MAX(0,MIN($W1431,IncMonth-1))+MAX(0,$W1431-IncMonth+1)*(1+$X1431))</f>
        <v/>
      </c>
      <c r="Z1431" s="40">
        <f>IF($C1431="",0,IFERROR(INDEX(Departments!$B$5:$B$54,MATCH($C1431,Departments!$A$5:$A$54,0)),0))</f>
        <v/>
      </c>
      <c r="AA1431" s="41">
        <f>N($L1431)*$Y1431</f>
        <v/>
      </c>
      <c r="AB1431" s="41">
        <f>N($M1431)*$Y1431</f>
        <v/>
      </c>
      <c r="AC1431" s="41">
        <f>$AA1431*$Z1431</f>
        <v/>
      </c>
      <c r="AD1431" s="41">
        <f>$AA1431*BonusMonths/12</f>
        <v/>
      </c>
      <c r="AE1431" s="41">
        <f>($AA1431+SI_Gross*$AB1431)*IF($Q1431=1,SI_O,SI_E)</f>
        <v/>
      </c>
      <c r="AF1431" s="41">
        <f>IF($Q1431=1,0,$AA1431*EOSB)</f>
        <v/>
      </c>
      <c r="AG1431" s="41">
        <f>$AN1431*$W1431</f>
        <v/>
      </c>
      <c r="AH1431" s="41">
        <f>SUM($AA1431:$AG1431)</f>
        <v/>
      </c>
      <c r="AI1431" s="41">
        <f>12*($AM1431+$AN1431)</f>
        <v/>
      </c>
      <c r="AJ1431" s="41">
        <f>$AM1431*((IncMonth-1)+(13-IncMonth)*(1+$X1431))+12*$AN1431</f>
        <v/>
      </c>
      <c r="AK1431" s="41">
        <f>IF($R1431=1,N($L1431)+N($M1431),0)</f>
        <v/>
      </c>
      <c r="AL1431">
        <f>IF($C1431="","",IF(N($L1431)&lt;=0,"Basic salary missing",IF(ISNA(MATCH($C1431,Departments!$A$5:$A$54,0)),"Department not on Departments sheet",IF(AND($I1431&lt;&gt;"",NOT(ISNUMBER($I1431))),"Date of birth is text, not a date",IF(AND($K1431&lt;&gt;"",NOT(ISNUMBER($K1431))),"Contract end is text, not a date","")))))</f>
        <v/>
      </c>
      <c r="AM1431" s="41">
        <f>IF($R1431=0,0,N($L1431)*(1+$Z1431+BonusMonths/12+IF($Q1431=1,0,EOSB))+N($M1431)+(N($L1431)+SI_Gross*N($M1431))*IF($Q1431=1,SI_O,SI_E))</f>
        <v/>
      </c>
      <c r="AN1431" s="41">
        <f>IF($R1431=0,0,(IF($Q1431=1,MedO,MedE+Ticket)+Training)/12)</f>
        <v/>
      </c>
    </row>
    <row r="1432">
      <c r="I1432" s="35" t="n"/>
      <c r="J1432" s="35" t="n"/>
      <c r="K1432" s="35" t="n"/>
      <c r="L1432" s="36" t="n"/>
      <c r="M1432" s="36" t="n"/>
      <c r="P1432" s="37" t="n"/>
      <c r="Q1432" s="38">
        <f>IF($C1432="",0,IF(OR(LOWER(TRIM($G1432))="omani",LOWER(TRIM($G1432))="oman",LOWER(TRIM($G1432))="om",LOWER(TRIM($G1432))="local"),1,0))</f>
        <v/>
      </c>
      <c r="R1432" s="38">
        <f>IF($C1432="",0,IF(OR(ISNUMBER(SEARCH("resign",$N1432)),ISNUMBER(SEARCH("terminat",$N1432)),ISNUMBER(SEARCH("inactive",$N1432)),ISNUMBER(SEARCH("vacan",$N1432)),ISNUMBER(SEARCH("deceased",$N1432)),ISNUMBER(SEARCH("separated",$N1432))),0,1))</f>
        <v/>
      </c>
      <c r="S1432">
        <f>IF(OR($R1432=0,NOT(ISNUMBER($I1432))),"",IFERROR(DATEDIF($I1432,DATE(FY,1,1),"y"),""))</f>
        <v/>
      </c>
      <c r="T1432">
        <f>IF(OR($R1432=0,NOT(ISNUMBER($J1432))),"",IFERROR(DATEDIF($J1432,DATE(FY,1,1),"y"),0))</f>
        <v/>
      </c>
      <c r="U1432" s="38">
        <f>IF(OR($R1432=0,NOT(ISNUMBER($I1432))),0,IF(YEAR($I1432)+IF($Q1432=1,RetAgeO,RetAgeE)=FY,MONTH($I1432),IF(YEAR($I1432)+IF($Q1432=1,RetAgeO,RetAgeE)&lt;FY,1,0)))</f>
        <v/>
      </c>
      <c r="V1432" s="38">
        <f>IF(OR($R1432=0,NOT(ISNUMBER($K1432))),0,IF(YEAR($K1432)=FY,MONTH($K1432),IF(YEAR($K1432)&lt;FY,1,0)))</f>
        <v/>
      </c>
      <c r="W1432" s="38">
        <f>IF($R1432=0,0,MIN(12,IF(AND(ISNUMBER($O1432),$O1432&gt;=1,$O1432&lt;=12),INT($O1432),12),IF(AND(RetireExit="Yes",$U1432&gt;0),$U1432,12),IF(AND(ContractExit="Yes",$V1432&gt;0),$V1432,12)))</f>
        <v/>
      </c>
      <c r="X1432" s="37">
        <f>IF(ISNUMBER($P1432),$P1432,IncPct)</f>
        <v/>
      </c>
      <c r="Y1432" s="39">
        <f>IF($W1432=0,0,MAX(0,MIN($W1432,IncMonth-1))+MAX(0,$W1432-IncMonth+1)*(1+$X1432))</f>
        <v/>
      </c>
      <c r="Z1432" s="40">
        <f>IF($C1432="",0,IFERROR(INDEX(Departments!$B$5:$B$54,MATCH($C1432,Departments!$A$5:$A$54,0)),0))</f>
        <v/>
      </c>
      <c r="AA1432" s="41">
        <f>N($L1432)*$Y1432</f>
        <v/>
      </c>
      <c r="AB1432" s="41">
        <f>N($M1432)*$Y1432</f>
        <v/>
      </c>
      <c r="AC1432" s="41">
        <f>$AA1432*$Z1432</f>
        <v/>
      </c>
      <c r="AD1432" s="41">
        <f>$AA1432*BonusMonths/12</f>
        <v/>
      </c>
      <c r="AE1432" s="41">
        <f>($AA1432+SI_Gross*$AB1432)*IF($Q1432=1,SI_O,SI_E)</f>
        <v/>
      </c>
      <c r="AF1432" s="41">
        <f>IF($Q1432=1,0,$AA1432*EOSB)</f>
        <v/>
      </c>
      <c r="AG1432" s="41">
        <f>$AN1432*$W1432</f>
        <v/>
      </c>
      <c r="AH1432" s="41">
        <f>SUM($AA1432:$AG1432)</f>
        <v/>
      </c>
      <c r="AI1432" s="41">
        <f>12*($AM1432+$AN1432)</f>
        <v/>
      </c>
      <c r="AJ1432" s="41">
        <f>$AM1432*((IncMonth-1)+(13-IncMonth)*(1+$X1432))+12*$AN1432</f>
        <v/>
      </c>
      <c r="AK1432" s="41">
        <f>IF($R1432=1,N($L1432)+N($M1432),0)</f>
        <v/>
      </c>
      <c r="AL1432">
        <f>IF($C1432="","",IF(N($L1432)&lt;=0,"Basic salary missing",IF(ISNA(MATCH($C1432,Departments!$A$5:$A$54,0)),"Department not on Departments sheet",IF(AND($I1432&lt;&gt;"",NOT(ISNUMBER($I1432))),"Date of birth is text, not a date",IF(AND($K1432&lt;&gt;"",NOT(ISNUMBER($K1432))),"Contract end is text, not a date","")))))</f>
        <v/>
      </c>
      <c r="AM1432" s="41">
        <f>IF($R1432=0,0,N($L1432)*(1+$Z1432+BonusMonths/12+IF($Q1432=1,0,EOSB))+N($M1432)+(N($L1432)+SI_Gross*N($M1432))*IF($Q1432=1,SI_O,SI_E))</f>
        <v/>
      </c>
      <c r="AN1432" s="41">
        <f>IF($R1432=0,0,(IF($Q1432=1,MedO,MedE+Ticket)+Training)/12)</f>
        <v/>
      </c>
    </row>
    <row r="1433">
      <c r="I1433" s="35" t="n"/>
      <c r="J1433" s="35" t="n"/>
      <c r="K1433" s="35" t="n"/>
      <c r="L1433" s="36" t="n"/>
      <c r="M1433" s="36" t="n"/>
      <c r="P1433" s="37" t="n"/>
      <c r="Q1433" s="38">
        <f>IF($C1433="",0,IF(OR(LOWER(TRIM($G1433))="omani",LOWER(TRIM($G1433))="oman",LOWER(TRIM($G1433))="om",LOWER(TRIM($G1433))="local"),1,0))</f>
        <v/>
      </c>
      <c r="R1433" s="38">
        <f>IF($C1433="",0,IF(OR(ISNUMBER(SEARCH("resign",$N1433)),ISNUMBER(SEARCH("terminat",$N1433)),ISNUMBER(SEARCH("inactive",$N1433)),ISNUMBER(SEARCH("vacan",$N1433)),ISNUMBER(SEARCH("deceased",$N1433)),ISNUMBER(SEARCH("separated",$N1433))),0,1))</f>
        <v/>
      </c>
      <c r="S1433">
        <f>IF(OR($R1433=0,NOT(ISNUMBER($I1433))),"",IFERROR(DATEDIF($I1433,DATE(FY,1,1),"y"),""))</f>
        <v/>
      </c>
      <c r="T1433">
        <f>IF(OR($R1433=0,NOT(ISNUMBER($J1433))),"",IFERROR(DATEDIF($J1433,DATE(FY,1,1),"y"),0))</f>
        <v/>
      </c>
      <c r="U1433" s="38">
        <f>IF(OR($R1433=0,NOT(ISNUMBER($I1433))),0,IF(YEAR($I1433)+IF($Q1433=1,RetAgeO,RetAgeE)=FY,MONTH($I1433),IF(YEAR($I1433)+IF($Q1433=1,RetAgeO,RetAgeE)&lt;FY,1,0)))</f>
        <v/>
      </c>
      <c r="V1433" s="38">
        <f>IF(OR($R1433=0,NOT(ISNUMBER($K1433))),0,IF(YEAR($K1433)=FY,MONTH($K1433),IF(YEAR($K1433)&lt;FY,1,0)))</f>
        <v/>
      </c>
      <c r="W1433" s="38">
        <f>IF($R1433=0,0,MIN(12,IF(AND(ISNUMBER($O1433),$O1433&gt;=1,$O1433&lt;=12),INT($O1433),12),IF(AND(RetireExit="Yes",$U1433&gt;0),$U1433,12),IF(AND(ContractExit="Yes",$V1433&gt;0),$V1433,12)))</f>
        <v/>
      </c>
      <c r="X1433" s="37">
        <f>IF(ISNUMBER($P1433),$P1433,IncPct)</f>
        <v/>
      </c>
      <c r="Y1433" s="39">
        <f>IF($W1433=0,0,MAX(0,MIN($W1433,IncMonth-1))+MAX(0,$W1433-IncMonth+1)*(1+$X1433))</f>
        <v/>
      </c>
      <c r="Z1433" s="40">
        <f>IF($C1433="",0,IFERROR(INDEX(Departments!$B$5:$B$54,MATCH($C1433,Departments!$A$5:$A$54,0)),0))</f>
        <v/>
      </c>
      <c r="AA1433" s="41">
        <f>N($L1433)*$Y1433</f>
        <v/>
      </c>
      <c r="AB1433" s="41">
        <f>N($M1433)*$Y1433</f>
        <v/>
      </c>
      <c r="AC1433" s="41">
        <f>$AA1433*$Z1433</f>
        <v/>
      </c>
      <c r="AD1433" s="41">
        <f>$AA1433*BonusMonths/12</f>
        <v/>
      </c>
      <c r="AE1433" s="41">
        <f>($AA1433+SI_Gross*$AB1433)*IF($Q1433=1,SI_O,SI_E)</f>
        <v/>
      </c>
      <c r="AF1433" s="41">
        <f>IF($Q1433=1,0,$AA1433*EOSB)</f>
        <v/>
      </c>
      <c r="AG1433" s="41">
        <f>$AN1433*$W1433</f>
        <v/>
      </c>
      <c r="AH1433" s="41">
        <f>SUM($AA1433:$AG1433)</f>
        <v/>
      </c>
      <c r="AI1433" s="41">
        <f>12*($AM1433+$AN1433)</f>
        <v/>
      </c>
      <c r="AJ1433" s="41">
        <f>$AM1433*((IncMonth-1)+(13-IncMonth)*(1+$X1433))+12*$AN1433</f>
        <v/>
      </c>
      <c r="AK1433" s="41">
        <f>IF($R1433=1,N($L1433)+N($M1433),0)</f>
        <v/>
      </c>
      <c r="AL1433">
        <f>IF($C1433="","",IF(N($L1433)&lt;=0,"Basic salary missing",IF(ISNA(MATCH($C1433,Departments!$A$5:$A$54,0)),"Department not on Departments sheet",IF(AND($I1433&lt;&gt;"",NOT(ISNUMBER($I1433))),"Date of birth is text, not a date",IF(AND($K1433&lt;&gt;"",NOT(ISNUMBER($K1433))),"Contract end is text, not a date","")))))</f>
        <v/>
      </c>
      <c r="AM1433" s="41">
        <f>IF($R1433=0,0,N($L1433)*(1+$Z1433+BonusMonths/12+IF($Q1433=1,0,EOSB))+N($M1433)+(N($L1433)+SI_Gross*N($M1433))*IF($Q1433=1,SI_O,SI_E))</f>
        <v/>
      </c>
      <c r="AN1433" s="41">
        <f>IF($R1433=0,0,(IF($Q1433=1,MedO,MedE+Ticket)+Training)/12)</f>
        <v/>
      </c>
    </row>
    <row r="1434">
      <c r="I1434" s="35" t="n"/>
      <c r="J1434" s="35" t="n"/>
      <c r="K1434" s="35" t="n"/>
      <c r="L1434" s="36" t="n"/>
      <c r="M1434" s="36" t="n"/>
      <c r="P1434" s="37" t="n"/>
      <c r="Q1434" s="38">
        <f>IF($C1434="",0,IF(OR(LOWER(TRIM($G1434))="omani",LOWER(TRIM($G1434))="oman",LOWER(TRIM($G1434))="om",LOWER(TRIM($G1434))="local"),1,0))</f>
        <v/>
      </c>
      <c r="R1434" s="38">
        <f>IF($C1434="",0,IF(OR(ISNUMBER(SEARCH("resign",$N1434)),ISNUMBER(SEARCH("terminat",$N1434)),ISNUMBER(SEARCH("inactive",$N1434)),ISNUMBER(SEARCH("vacan",$N1434)),ISNUMBER(SEARCH("deceased",$N1434)),ISNUMBER(SEARCH("separated",$N1434))),0,1))</f>
        <v/>
      </c>
      <c r="S1434">
        <f>IF(OR($R1434=0,NOT(ISNUMBER($I1434))),"",IFERROR(DATEDIF($I1434,DATE(FY,1,1),"y"),""))</f>
        <v/>
      </c>
      <c r="T1434">
        <f>IF(OR($R1434=0,NOT(ISNUMBER($J1434))),"",IFERROR(DATEDIF($J1434,DATE(FY,1,1),"y"),0))</f>
        <v/>
      </c>
      <c r="U1434" s="38">
        <f>IF(OR($R1434=0,NOT(ISNUMBER($I1434))),0,IF(YEAR($I1434)+IF($Q1434=1,RetAgeO,RetAgeE)=FY,MONTH($I1434),IF(YEAR($I1434)+IF($Q1434=1,RetAgeO,RetAgeE)&lt;FY,1,0)))</f>
        <v/>
      </c>
      <c r="V1434" s="38">
        <f>IF(OR($R1434=0,NOT(ISNUMBER($K1434))),0,IF(YEAR($K1434)=FY,MONTH($K1434),IF(YEAR($K1434)&lt;FY,1,0)))</f>
        <v/>
      </c>
      <c r="W1434" s="38">
        <f>IF($R1434=0,0,MIN(12,IF(AND(ISNUMBER($O1434),$O1434&gt;=1,$O1434&lt;=12),INT($O1434),12),IF(AND(RetireExit="Yes",$U1434&gt;0),$U1434,12),IF(AND(ContractExit="Yes",$V1434&gt;0),$V1434,12)))</f>
        <v/>
      </c>
      <c r="X1434" s="37">
        <f>IF(ISNUMBER($P1434),$P1434,IncPct)</f>
        <v/>
      </c>
      <c r="Y1434" s="39">
        <f>IF($W1434=0,0,MAX(0,MIN($W1434,IncMonth-1))+MAX(0,$W1434-IncMonth+1)*(1+$X1434))</f>
        <v/>
      </c>
      <c r="Z1434" s="40">
        <f>IF($C1434="",0,IFERROR(INDEX(Departments!$B$5:$B$54,MATCH($C1434,Departments!$A$5:$A$54,0)),0))</f>
        <v/>
      </c>
      <c r="AA1434" s="41">
        <f>N($L1434)*$Y1434</f>
        <v/>
      </c>
      <c r="AB1434" s="41">
        <f>N($M1434)*$Y1434</f>
        <v/>
      </c>
      <c r="AC1434" s="41">
        <f>$AA1434*$Z1434</f>
        <v/>
      </c>
      <c r="AD1434" s="41">
        <f>$AA1434*BonusMonths/12</f>
        <v/>
      </c>
      <c r="AE1434" s="41">
        <f>($AA1434+SI_Gross*$AB1434)*IF($Q1434=1,SI_O,SI_E)</f>
        <v/>
      </c>
      <c r="AF1434" s="41">
        <f>IF($Q1434=1,0,$AA1434*EOSB)</f>
        <v/>
      </c>
      <c r="AG1434" s="41">
        <f>$AN1434*$W1434</f>
        <v/>
      </c>
      <c r="AH1434" s="41">
        <f>SUM($AA1434:$AG1434)</f>
        <v/>
      </c>
      <c r="AI1434" s="41">
        <f>12*($AM1434+$AN1434)</f>
        <v/>
      </c>
      <c r="AJ1434" s="41">
        <f>$AM1434*((IncMonth-1)+(13-IncMonth)*(1+$X1434))+12*$AN1434</f>
        <v/>
      </c>
      <c r="AK1434" s="41">
        <f>IF($R1434=1,N($L1434)+N($M1434),0)</f>
        <v/>
      </c>
      <c r="AL1434">
        <f>IF($C1434="","",IF(N($L1434)&lt;=0,"Basic salary missing",IF(ISNA(MATCH($C1434,Departments!$A$5:$A$54,0)),"Department not on Departments sheet",IF(AND($I1434&lt;&gt;"",NOT(ISNUMBER($I1434))),"Date of birth is text, not a date",IF(AND($K1434&lt;&gt;"",NOT(ISNUMBER($K1434))),"Contract end is text, not a date","")))))</f>
        <v/>
      </c>
      <c r="AM1434" s="41">
        <f>IF($R1434=0,0,N($L1434)*(1+$Z1434+BonusMonths/12+IF($Q1434=1,0,EOSB))+N($M1434)+(N($L1434)+SI_Gross*N($M1434))*IF($Q1434=1,SI_O,SI_E))</f>
        <v/>
      </c>
      <c r="AN1434" s="41">
        <f>IF($R1434=0,0,(IF($Q1434=1,MedO,MedE+Ticket)+Training)/12)</f>
        <v/>
      </c>
    </row>
    <row r="1435">
      <c r="I1435" s="35" t="n"/>
      <c r="J1435" s="35" t="n"/>
      <c r="K1435" s="35" t="n"/>
      <c r="L1435" s="36" t="n"/>
      <c r="M1435" s="36" t="n"/>
      <c r="P1435" s="37" t="n"/>
      <c r="Q1435" s="38">
        <f>IF($C1435="",0,IF(OR(LOWER(TRIM($G1435))="omani",LOWER(TRIM($G1435))="oman",LOWER(TRIM($G1435))="om",LOWER(TRIM($G1435))="local"),1,0))</f>
        <v/>
      </c>
      <c r="R1435" s="38">
        <f>IF($C1435="",0,IF(OR(ISNUMBER(SEARCH("resign",$N1435)),ISNUMBER(SEARCH("terminat",$N1435)),ISNUMBER(SEARCH("inactive",$N1435)),ISNUMBER(SEARCH("vacan",$N1435)),ISNUMBER(SEARCH("deceased",$N1435)),ISNUMBER(SEARCH("separated",$N1435))),0,1))</f>
        <v/>
      </c>
      <c r="S1435">
        <f>IF(OR($R1435=0,NOT(ISNUMBER($I1435))),"",IFERROR(DATEDIF($I1435,DATE(FY,1,1),"y"),""))</f>
        <v/>
      </c>
      <c r="T1435">
        <f>IF(OR($R1435=0,NOT(ISNUMBER($J1435))),"",IFERROR(DATEDIF($J1435,DATE(FY,1,1),"y"),0))</f>
        <v/>
      </c>
      <c r="U1435" s="38">
        <f>IF(OR($R1435=0,NOT(ISNUMBER($I1435))),0,IF(YEAR($I1435)+IF($Q1435=1,RetAgeO,RetAgeE)=FY,MONTH($I1435),IF(YEAR($I1435)+IF($Q1435=1,RetAgeO,RetAgeE)&lt;FY,1,0)))</f>
        <v/>
      </c>
      <c r="V1435" s="38">
        <f>IF(OR($R1435=0,NOT(ISNUMBER($K1435))),0,IF(YEAR($K1435)=FY,MONTH($K1435),IF(YEAR($K1435)&lt;FY,1,0)))</f>
        <v/>
      </c>
      <c r="W1435" s="38">
        <f>IF($R1435=0,0,MIN(12,IF(AND(ISNUMBER($O1435),$O1435&gt;=1,$O1435&lt;=12),INT($O1435),12),IF(AND(RetireExit="Yes",$U1435&gt;0),$U1435,12),IF(AND(ContractExit="Yes",$V1435&gt;0),$V1435,12)))</f>
        <v/>
      </c>
      <c r="X1435" s="37">
        <f>IF(ISNUMBER($P1435),$P1435,IncPct)</f>
        <v/>
      </c>
      <c r="Y1435" s="39">
        <f>IF($W1435=0,0,MAX(0,MIN($W1435,IncMonth-1))+MAX(0,$W1435-IncMonth+1)*(1+$X1435))</f>
        <v/>
      </c>
      <c r="Z1435" s="40">
        <f>IF($C1435="",0,IFERROR(INDEX(Departments!$B$5:$B$54,MATCH($C1435,Departments!$A$5:$A$54,0)),0))</f>
        <v/>
      </c>
      <c r="AA1435" s="41">
        <f>N($L1435)*$Y1435</f>
        <v/>
      </c>
      <c r="AB1435" s="41">
        <f>N($M1435)*$Y1435</f>
        <v/>
      </c>
      <c r="AC1435" s="41">
        <f>$AA1435*$Z1435</f>
        <v/>
      </c>
      <c r="AD1435" s="41">
        <f>$AA1435*BonusMonths/12</f>
        <v/>
      </c>
      <c r="AE1435" s="41">
        <f>($AA1435+SI_Gross*$AB1435)*IF($Q1435=1,SI_O,SI_E)</f>
        <v/>
      </c>
      <c r="AF1435" s="41">
        <f>IF($Q1435=1,0,$AA1435*EOSB)</f>
        <v/>
      </c>
      <c r="AG1435" s="41">
        <f>$AN1435*$W1435</f>
        <v/>
      </c>
      <c r="AH1435" s="41">
        <f>SUM($AA1435:$AG1435)</f>
        <v/>
      </c>
      <c r="AI1435" s="41">
        <f>12*($AM1435+$AN1435)</f>
        <v/>
      </c>
      <c r="AJ1435" s="41">
        <f>$AM1435*((IncMonth-1)+(13-IncMonth)*(1+$X1435))+12*$AN1435</f>
        <v/>
      </c>
      <c r="AK1435" s="41">
        <f>IF($R1435=1,N($L1435)+N($M1435),0)</f>
        <v/>
      </c>
      <c r="AL1435">
        <f>IF($C1435="","",IF(N($L1435)&lt;=0,"Basic salary missing",IF(ISNA(MATCH($C1435,Departments!$A$5:$A$54,0)),"Department not on Departments sheet",IF(AND($I1435&lt;&gt;"",NOT(ISNUMBER($I1435))),"Date of birth is text, not a date",IF(AND($K1435&lt;&gt;"",NOT(ISNUMBER($K1435))),"Contract end is text, not a date","")))))</f>
        <v/>
      </c>
      <c r="AM1435" s="41">
        <f>IF($R1435=0,0,N($L1435)*(1+$Z1435+BonusMonths/12+IF($Q1435=1,0,EOSB))+N($M1435)+(N($L1435)+SI_Gross*N($M1435))*IF($Q1435=1,SI_O,SI_E))</f>
        <v/>
      </c>
      <c r="AN1435" s="41">
        <f>IF($R1435=0,0,(IF($Q1435=1,MedO,MedE+Ticket)+Training)/12)</f>
        <v/>
      </c>
    </row>
    <row r="1436">
      <c r="I1436" s="35" t="n"/>
      <c r="J1436" s="35" t="n"/>
      <c r="K1436" s="35" t="n"/>
      <c r="L1436" s="36" t="n"/>
      <c r="M1436" s="36" t="n"/>
      <c r="P1436" s="37" t="n"/>
      <c r="Q1436" s="38">
        <f>IF($C1436="",0,IF(OR(LOWER(TRIM($G1436))="omani",LOWER(TRIM($G1436))="oman",LOWER(TRIM($G1436))="om",LOWER(TRIM($G1436))="local"),1,0))</f>
        <v/>
      </c>
      <c r="R1436" s="38">
        <f>IF($C1436="",0,IF(OR(ISNUMBER(SEARCH("resign",$N1436)),ISNUMBER(SEARCH("terminat",$N1436)),ISNUMBER(SEARCH("inactive",$N1436)),ISNUMBER(SEARCH("vacan",$N1436)),ISNUMBER(SEARCH("deceased",$N1436)),ISNUMBER(SEARCH("separated",$N1436))),0,1))</f>
        <v/>
      </c>
      <c r="S1436">
        <f>IF(OR($R1436=0,NOT(ISNUMBER($I1436))),"",IFERROR(DATEDIF($I1436,DATE(FY,1,1),"y"),""))</f>
        <v/>
      </c>
      <c r="T1436">
        <f>IF(OR($R1436=0,NOT(ISNUMBER($J1436))),"",IFERROR(DATEDIF($J1436,DATE(FY,1,1),"y"),0))</f>
        <v/>
      </c>
      <c r="U1436" s="38">
        <f>IF(OR($R1436=0,NOT(ISNUMBER($I1436))),0,IF(YEAR($I1436)+IF($Q1436=1,RetAgeO,RetAgeE)=FY,MONTH($I1436),IF(YEAR($I1436)+IF($Q1436=1,RetAgeO,RetAgeE)&lt;FY,1,0)))</f>
        <v/>
      </c>
      <c r="V1436" s="38">
        <f>IF(OR($R1436=0,NOT(ISNUMBER($K1436))),0,IF(YEAR($K1436)=FY,MONTH($K1436),IF(YEAR($K1436)&lt;FY,1,0)))</f>
        <v/>
      </c>
      <c r="W1436" s="38">
        <f>IF($R1436=0,0,MIN(12,IF(AND(ISNUMBER($O1436),$O1436&gt;=1,$O1436&lt;=12),INT($O1436),12),IF(AND(RetireExit="Yes",$U1436&gt;0),$U1436,12),IF(AND(ContractExit="Yes",$V1436&gt;0),$V1436,12)))</f>
        <v/>
      </c>
      <c r="X1436" s="37">
        <f>IF(ISNUMBER($P1436),$P1436,IncPct)</f>
        <v/>
      </c>
      <c r="Y1436" s="39">
        <f>IF($W1436=0,0,MAX(0,MIN($W1436,IncMonth-1))+MAX(0,$W1436-IncMonth+1)*(1+$X1436))</f>
        <v/>
      </c>
      <c r="Z1436" s="40">
        <f>IF($C1436="",0,IFERROR(INDEX(Departments!$B$5:$B$54,MATCH($C1436,Departments!$A$5:$A$54,0)),0))</f>
        <v/>
      </c>
      <c r="AA1436" s="41">
        <f>N($L1436)*$Y1436</f>
        <v/>
      </c>
      <c r="AB1436" s="41">
        <f>N($M1436)*$Y1436</f>
        <v/>
      </c>
      <c r="AC1436" s="41">
        <f>$AA1436*$Z1436</f>
        <v/>
      </c>
      <c r="AD1436" s="41">
        <f>$AA1436*BonusMonths/12</f>
        <v/>
      </c>
      <c r="AE1436" s="41">
        <f>($AA1436+SI_Gross*$AB1436)*IF($Q1436=1,SI_O,SI_E)</f>
        <v/>
      </c>
      <c r="AF1436" s="41">
        <f>IF($Q1436=1,0,$AA1436*EOSB)</f>
        <v/>
      </c>
      <c r="AG1436" s="41">
        <f>$AN1436*$W1436</f>
        <v/>
      </c>
      <c r="AH1436" s="41">
        <f>SUM($AA1436:$AG1436)</f>
        <v/>
      </c>
      <c r="AI1436" s="41">
        <f>12*($AM1436+$AN1436)</f>
        <v/>
      </c>
      <c r="AJ1436" s="41">
        <f>$AM1436*((IncMonth-1)+(13-IncMonth)*(1+$X1436))+12*$AN1436</f>
        <v/>
      </c>
      <c r="AK1436" s="41">
        <f>IF($R1436=1,N($L1436)+N($M1436),0)</f>
        <v/>
      </c>
      <c r="AL1436">
        <f>IF($C1436="","",IF(N($L1436)&lt;=0,"Basic salary missing",IF(ISNA(MATCH($C1436,Departments!$A$5:$A$54,0)),"Department not on Departments sheet",IF(AND($I1436&lt;&gt;"",NOT(ISNUMBER($I1436))),"Date of birth is text, not a date",IF(AND($K1436&lt;&gt;"",NOT(ISNUMBER($K1436))),"Contract end is text, not a date","")))))</f>
        <v/>
      </c>
      <c r="AM1436" s="41">
        <f>IF($R1436=0,0,N($L1436)*(1+$Z1436+BonusMonths/12+IF($Q1436=1,0,EOSB))+N($M1436)+(N($L1436)+SI_Gross*N($M1436))*IF($Q1436=1,SI_O,SI_E))</f>
        <v/>
      </c>
      <c r="AN1436" s="41">
        <f>IF($R1436=0,0,(IF($Q1436=1,MedO,MedE+Ticket)+Training)/12)</f>
        <v/>
      </c>
    </row>
    <row r="1437">
      <c r="I1437" s="35" t="n"/>
      <c r="J1437" s="35" t="n"/>
      <c r="K1437" s="35" t="n"/>
      <c r="L1437" s="36" t="n"/>
      <c r="M1437" s="36" t="n"/>
      <c r="P1437" s="37" t="n"/>
      <c r="Q1437" s="38">
        <f>IF($C1437="",0,IF(OR(LOWER(TRIM($G1437))="omani",LOWER(TRIM($G1437))="oman",LOWER(TRIM($G1437))="om",LOWER(TRIM($G1437))="local"),1,0))</f>
        <v/>
      </c>
      <c r="R1437" s="38">
        <f>IF($C1437="",0,IF(OR(ISNUMBER(SEARCH("resign",$N1437)),ISNUMBER(SEARCH("terminat",$N1437)),ISNUMBER(SEARCH("inactive",$N1437)),ISNUMBER(SEARCH("vacan",$N1437)),ISNUMBER(SEARCH("deceased",$N1437)),ISNUMBER(SEARCH("separated",$N1437))),0,1))</f>
        <v/>
      </c>
      <c r="S1437">
        <f>IF(OR($R1437=0,NOT(ISNUMBER($I1437))),"",IFERROR(DATEDIF($I1437,DATE(FY,1,1),"y"),""))</f>
        <v/>
      </c>
      <c r="T1437">
        <f>IF(OR($R1437=0,NOT(ISNUMBER($J1437))),"",IFERROR(DATEDIF($J1437,DATE(FY,1,1),"y"),0))</f>
        <v/>
      </c>
      <c r="U1437" s="38">
        <f>IF(OR($R1437=0,NOT(ISNUMBER($I1437))),0,IF(YEAR($I1437)+IF($Q1437=1,RetAgeO,RetAgeE)=FY,MONTH($I1437),IF(YEAR($I1437)+IF($Q1437=1,RetAgeO,RetAgeE)&lt;FY,1,0)))</f>
        <v/>
      </c>
      <c r="V1437" s="38">
        <f>IF(OR($R1437=0,NOT(ISNUMBER($K1437))),0,IF(YEAR($K1437)=FY,MONTH($K1437),IF(YEAR($K1437)&lt;FY,1,0)))</f>
        <v/>
      </c>
      <c r="W1437" s="38">
        <f>IF($R1437=0,0,MIN(12,IF(AND(ISNUMBER($O1437),$O1437&gt;=1,$O1437&lt;=12),INT($O1437),12),IF(AND(RetireExit="Yes",$U1437&gt;0),$U1437,12),IF(AND(ContractExit="Yes",$V1437&gt;0),$V1437,12)))</f>
        <v/>
      </c>
      <c r="X1437" s="37">
        <f>IF(ISNUMBER($P1437),$P1437,IncPct)</f>
        <v/>
      </c>
      <c r="Y1437" s="39">
        <f>IF($W1437=0,0,MAX(0,MIN($W1437,IncMonth-1))+MAX(0,$W1437-IncMonth+1)*(1+$X1437))</f>
        <v/>
      </c>
      <c r="Z1437" s="40">
        <f>IF($C1437="",0,IFERROR(INDEX(Departments!$B$5:$B$54,MATCH($C1437,Departments!$A$5:$A$54,0)),0))</f>
        <v/>
      </c>
      <c r="AA1437" s="41">
        <f>N($L1437)*$Y1437</f>
        <v/>
      </c>
      <c r="AB1437" s="41">
        <f>N($M1437)*$Y1437</f>
        <v/>
      </c>
      <c r="AC1437" s="41">
        <f>$AA1437*$Z1437</f>
        <v/>
      </c>
      <c r="AD1437" s="41">
        <f>$AA1437*BonusMonths/12</f>
        <v/>
      </c>
      <c r="AE1437" s="41">
        <f>($AA1437+SI_Gross*$AB1437)*IF($Q1437=1,SI_O,SI_E)</f>
        <v/>
      </c>
      <c r="AF1437" s="41">
        <f>IF($Q1437=1,0,$AA1437*EOSB)</f>
        <v/>
      </c>
      <c r="AG1437" s="41">
        <f>$AN1437*$W1437</f>
        <v/>
      </c>
      <c r="AH1437" s="41">
        <f>SUM($AA1437:$AG1437)</f>
        <v/>
      </c>
      <c r="AI1437" s="41">
        <f>12*($AM1437+$AN1437)</f>
        <v/>
      </c>
      <c r="AJ1437" s="41">
        <f>$AM1437*((IncMonth-1)+(13-IncMonth)*(1+$X1437))+12*$AN1437</f>
        <v/>
      </c>
      <c r="AK1437" s="41">
        <f>IF($R1437=1,N($L1437)+N($M1437),0)</f>
        <v/>
      </c>
      <c r="AL1437">
        <f>IF($C1437="","",IF(N($L1437)&lt;=0,"Basic salary missing",IF(ISNA(MATCH($C1437,Departments!$A$5:$A$54,0)),"Department not on Departments sheet",IF(AND($I1437&lt;&gt;"",NOT(ISNUMBER($I1437))),"Date of birth is text, not a date",IF(AND($K1437&lt;&gt;"",NOT(ISNUMBER($K1437))),"Contract end is text, not a date","")))))</f>
        <v/>
      </c>
      <c r="AM1437" s="41">
        <f>IF($R1437=0,0,N($L1437)*(1+$Z1437+BonusMonths/12+IF($Q1437=1,0,EOSB))+N($M1437)+(N($L1437)+SI_Gross*N($M1437))*IF($Q1437=1,SI_O,SI_E))</f>
        <v/>
      </c>
      <c r="AN1437" s="41">
        <f>IF($R1437=0,0,(IF($Q1437=1,MedO,MedE+Ticket)+Training)/12)</f>
        <v/>
      </c>
    </row>
    <row r="1438">
      <c r="I1438" s="35" t="n"/>
      <c r="J1438" s="35" t="n"/>
      <c r="K1438" s="35" t="n"/>
      <c r="L1438" s="36" t="n"/>
      <c r="M1438" s="36" t="n"/>
      <c r="P1438" s="37" t="n"/>
      <c r="Q1438" s="38">
        <f>IF($C1438="",0,IF(OR(LOWER(TRIM($G1438))="omani",LOWER(TRIM($G1438))="oman",LOWER(TRIM($G1438))="om",LOWER(TRIM($G1438))="local"),1,0))</f>
        <v/>
      </c>
      <c r="R1438" s="38">
        <f>IF($C1438="",0,IF(OR(ISNUMBER(SEARCH("resign",$N1438)),ISNUMBER(SEARCH("terminat",$N1438)),ISNUMBER(SEARCH("inactive",$N1438)),ISNUMBER(SEARCH("vacan",$N1438)),ISNUMBER(SEARCH("deceased",$N1438)),ISNUMBER(SEARCH("separated",$N1438))),0,1))</f>
        <v/>
      </c>
      <c r="S1438">
        <f>IF(OR($R1438=0,NOT(ISNUMBER($I1438))),"",IFERROR(DATEDIF($I1438,DATE(FY,1,1),"y"),""))</f>
        <v/>
      </c>
      <c r="T1438">
        <f>IF(OR($R1438=0,NOT(ISNUMBER($J1438))),"",IFERROR(DATEDIF($J1438,DATE(FY,1,1),"y"),0))</f>
        <v/>
      </c>
      <c r="U1438" s="38">
        <f>IF(OR($R1438=0,NOT(ISNUMBER($I1438))),0,IF(YEAR($I1438)+IF($Q1438=1,RetAgeO,RetAgeE)=FY,MONTH($I1438),IF(YEAR($I1438)+IF($Q1438=1,RetAgeO,RetAgeE)&lt;FY,1,0)))</f>
        <v/>
      </c>
      <c r="V1438" s="38">
        <f>IF(OR($R1438=0,NOT(ISNUMBER($K1438))),0,IF(YEAR($K1438)=FY,MONTH($K1438),IF(YEAR($K1438)&lt;FY,1,0)))</f>
        <v/>
      </c>
      <c r="W1438" s="38">
        <f>IF($R1438=0,0,MIN(12,IF(AND(ISNUMBER($O1438),$O1438&gt;=1,$O1438&lt;=12),INT($O1438),12),IF(AND(RetireExit="Yes",$U1438&gt;0),$U1438,12),IF(AND(ContractExit="Yes",$V1438&gt;0),$V1438,12)))</f>
        <v/>
      </c>
      <c r="X1438" s="37">
        <f>IF(ISNUMBER($P1438),$P1438,IncPct)</f>
        <v/>
      </c>
      <c r="Y1438" s="39">
        <f>IF($W1438=0,0,MAX(0,MIN($W1438,IncMonth-1))+MAX(0,$W1438-IncMonth+1)*(1+$X1438))</f>
        <v/>
      </c>
      <c r="Z1438" s="40">
        <f>IF($C1438="",0,IFERROR(INDEX(Departments!$B$5:$B$54,MATCH($C1438,Departments!$A$5:$A$54,0)),0))</f>
        <v/>
      </c>
      <c r="AA1438" s="41">
        <f>N($L1438)*$Y1438</f>
        <v/>
      </c>
      <c r="AB1438" s="41">
        <f>N($M1438)*$Y1438</f>
        <v/>
      </c>
      <c r="AC1438" s="41">
        <f>$AA1438*$Z1438</f>
        <v/>
      </c>
      <c r="AD1438" s="41">
        <f>$AA1438*BonusMonths/12</f>
        <v/>
      </c>
      <c r="AE1438" s="41">
        <f>($AA1438+SI_Gross*$AB1438)*IF($Q1438=1,SI_O,SI_E)</f>
        <v/>
      </c>
      <c r="AF1438" s="41">
        <f>IF($Q1438=1,0,$AA1438*EOSB)</f>
        <v/>
      </c>
      <c r="AG1438" s="41">
        <f>$AN1438*$W1438</f>
        <v/>
      </c>
      <c r="AH1438" s="41">
        <f>SUM($AA1438:$AG1438)</f>
        <v/>
      </c>
      <c r="AI1438" s="41">
        <f>12*($AM1438+$AN1438)</f>
        <v/>
      </c>
      <c r="AJ1438" s="41">
        <f>$AM1438*((IncMonth-1)+(13-IncMonth)*(1+$X1438))+12*$AN1438</f>
        <v/>
      </c>
      <c r="AK1438" s="41">
        <f>IF($R1438=1,N($L1438)+N($M1438),0)</f>
        <v/>
      </c>
      <c r="AL1438">
        <f>IF($C1438="","",IF(N($L1438)&lt;=0,"Basic salary missing",IF(ISNA(MATCH($C1438,Departments!$A$5:$A$54,0)),"Department not on Departments sheet",IF(AND($I1438&lt;&gt;"",NOT(ISNUMBER($I1438))),"Date of birth is text, not a date",IF(AND($K1438&lt;&gt;"",NOT(ISNUMBER($K1438))),"Contract end is text, not a date","")))))</f>
        <v/>
      </c>
      <c r="AM1438" s="41">
        <f>IF($R1438=0,0,N($L1438)*(1+$Z1438+BonusMonths/12+IF($Q1438=1,0,EOSB))+N($M1438)+(N($L1438)+SI_Gross*N($M1438))*IF($Q1438=1,SI_O,SI_E))</f>
        <v/>
      </c>
      <c r="AN1438" s="41">
        <f>IF($R1438=0,0,(IF($Q1438=1,MedO,MedE+Ticket)+Training)/12)</f>
        <v/>
      </c>
    </row>
    <row r="1439">
      <c r="I1439" s="35" t="n"/>
      <c r="J1439" s="35" t="n"/>
      <c r="K1439" s="35" t="n"/>
      <c r="L1439" s="36" t="n"/>
      <c r="M1439" s="36" t="n"/>
      <c r="P1439" s="37" t="n"/>
      <c r="Q1439" s="38">
        <f>IF($C1439="",0,IF(OR(LOWER(TRIM($G1439))="omani",LOWER(TRIM($G1439))="oman",LOWER(TRIM($G1439))="om",LOWER(TRIM($G1439))="local"),1,0))</f>
        <v/>
      </c>
      <c r="R1439" s="38">
        <f>IF($C1439="",0,IF(OR(ISNUMBER(SEARCH("resign",$N1439)),ISNUMBER(SEARCH("terminat",$N1439)),ISNUMBER(SEARCH("inactive",$N1439)),ISNUMBER(SEARCH("vacan",$N1439)),ISNUMBER(SEARCH("deceased",$N1439)),ISNUMBER(SEARCH("separated",$N1439))),0,1))</f>
        <v/>
      </c>
      <c r="S1439">
        <f>IF(OR($R1439=0,NOT(ISNUMBER($I1439))),"",IFERROR(DATEDIF($I1439,DATE(FY,1,1),"y"),""))</f>
        <v/>
      </c>
      <c r="T1439">
        <f>IF(OR($R1439=0,NOT(ISNUMBER($J1439))),"",IFERROR(DATEDIF($J1439,DATE(FY,1,1),"y"),0))</f>
        <v/>
      </c>
      <c r="U1439" s="38">
        <f>IF(OR($R1439=0,NOT(ISNUMBER($I1439))),0,IF(YEAR($I1439)+IF($Q1439=1,RetAgeO,RetAgeE)=FY,MONTH($I1439),IF(YEAR($I1439)+IF($Q1439=1,RetAgeO,RetAgeE)&lt;FY,1,0)))</f>
        <v/>
      </c>
      <c r="V1439" s="38">
        <f>IF(OR($R1439=0,NOT(ISNUMBER($K1439))),0,IF(YEAR($K1439)=FY,MONTH($K1439),IF(YEAR($K1439)&lt;FY,1,0)))</f>
        <v/>
      </c>
      <c r="W1439" s="38">
        <f>IF($R1439=0,0,MIN(12,IF(AND(ISNUMBER($O1439),$O1439&gt;=1,$O1439&lt;=12),INT($O1439),12),IF(AND(RetireExit="Yes",$U1439&gt;0),$U1439,12),IF(AND(ContractExit="Yes",$V1439&gt;0),$V1439,12)))</f>
        <v/>
      </c>
      <c r="X1439" s="37">
        <f>IF(ISNUMBER($P1439),$P1439,IncPct)</f>
        <v/>
      </c>
      <c r="Y1439" s="39">
        <f>IF($W1439=0,0,MAX(0,MIN($W1439,IncMonth-1))+MAX(0,$W1439-IncMonth+1)*(1+$X1439))</f>
        <v/>
      </c>
      <c r="Z1439" s="40">
        <f>IF($C1439="",0,IFERROR(INDEX(Departments!$B$5:$B$54,MATCH($C1439,Departments!$A$5:$A$54,0)),0))</f>
        <v/>
      </c>
      <c r="AA1439" s="41">
        <f>N($L1439)*$Y1439</f>
        <v/>
      </c>
      <c r="AB1439" s="41">
        <f>N($M1439)*$Y1439</f>
        <v/>
      </c>
      <c r="AC1439" s="41">
        <f>$AA1439*$Z1439</f>
        <v/>
      </c>
      <c r="AD1439" s="41">
        <f>$AA1439*BonusMonths/12</f>
        <v/>
      </c>
      <c r="AE1439" s="41">
        <f>($AA1439+SI_Gross*$AB1439)*IF($Q1439=1,SI_O,SI_E)</f>
        <v/>
      </c>
      <c r="AF1439" s="41">
        <f>IF($Q1439=1,0,$AA1439*EOSB)</f>
        <v/>
      </c>
      <c r="AG1439" s="41">
        <f>$AN1439*$W1439</f>
        <v/>
      </c>
      <c r="AH1439" s="41">
        <f>SUM($AA1439:$AG1439)</f>
        <v/>
      </c>
      <c r="AI1439" s="41">
        <f>12*($AM1439+$AN1439)</f>
        <v/>
      </c>
      <c r="AJ1439" s="41">
        <f>$AM1439*((IncMonth-1)+(13-IncMonth)*(1+$X1439))+12*$AN1439</f>
        <v/>
      </c>
      <c r="AK1439" s="41">
        <f>IF($R1439=1,N($L1439)+N($M1439),0)</f>
        <v/>
      </c>
      <c r="AL1439">
        <f>IF($C1439="","",IF(N($L1439)&lt;=0,"Basic salary missing",IF(ISNA(MATCH($C1439,Departments!$A$5:$A$54,0)),"Department not on Departments sheet",IF(AND($I1439&lt;&gt;"",NOT(ISNUMBER($I1439))),"Date of birth is text, not a date",IF(AND($K1439&lt;&gt;"",NOT(ISNUMBER($K1439))),"Contract end is text, not a date","")))))</f>
        <v/>
      </c>
      <c r="AM1439" s="41">
        <f>IF($R1439=0,0,N($L1439)*(1+$Z1439+BonusMonths/12+IF($Q1439=1,0,EOSB))+N($M1439)+(N($L1439)+SI_Gross*N($M1439))*IF($Q1439=1,SI_O,SI_E))</f>
        <v/>
      </c>
      <c r="AN1439" s="41">
        <f>IF($R1439=0,0,(IF($Q1439=1,MedO,MedE+Ticket)+Training)/12)</f>
        <v/>
      </c>
    </row>
    <row r="1440">
      <c r="I1440" s="35" t="n"/>
      <c r="J1440" s="35" t="n"/>
      <c r="K1440" s="35" t="n"/>
      <c r="L1440" s="36" t="n"/>
      <c r="M1440" s="36" t="n"/>
      <c r="P1440" s="37" t="n"/>
      <c r="Q1440" s="38">
        <f>IF($C1440="",0,IF(OR(LOWER(TRIM($G1440))="omani",LOWER(TRIM($G1440))="oman",LOWER(TRIM($G1440))="om",LOWER(TRIM($G1440))="local"),1,0))</f>
        <v/>
      </c>
      <c r="R1440" s="38">
        <f>IF($C1440="",0,IF(OR(ISNUMBER(SEARCH("resign",$N1440)),ISNUMBER(SEARCH("terminat",$N1440)),ISNUMBER(SEARCH("inactive",$N1440)),ISNUMBER(SEARCH("vacan",$N1440)),ISNUMBER(SEARCH("deceased",$N1440)),ISNUMBER(SEARCH("separated",$N1440))),0,1))</f>
        <v/>
      </c>
      <c r="S1440">
        <f>IF(OR($R1440=0,NOT(ISNUMBER($I1440))),"",IFERROR(DATEDIF($I1440,DATE(FY,1,1),"y"),""))</f>
        <v/>
      </c>
      <c r="T1440">
        <f>IF(OR($R1440=0,NOT(ISNUMBER($J1440))),"",IFERROR(DATEDIF($J1440,DATE(FY,1,1),"y"),0))</f>
        <v/>
      </c>
      <c r="U1440" s="38">
        <f>IF(OR($R1440=0,NOT(ISNUMBER($I1440))),0,IF(YEAR($I1440)+IF($Q1440=1,RetAgeO,RetAgeE)=FY,MONTH($I1440),IF(YEAR($I1440)+IF($Q1440=1,RetAgeO,RetAgeE)&lt;FY,1,0)))</f>
        <v/>
      </c>
      <c r="V1440" s="38">
        <f>IF(OR($R1440=0,NOT(ISNUMBER($K1440))),0,IF(YEAR($K1440)=FY,MONTH($K1440),IF(YEAR($K1440)&lt;FY,1,0)))</f>
        <v/>
      </c>
      <c r="W1440" s="38">
        <f>IF($R1440=0,0,MIN(12,IF(AND(ISNUMBER($O1440),$O1440&gt;=1,$O1440&lt;=12),INT($O1440),12),IF(AND(RetireExit="Yes",$U1440&gt;0),$U1440,12),IF(AND(ContractExit="Yes",$V1440&gt;0),$V1440,12)))</f>
        <v/>
      </c>
      <c r="X1440" s="37">
        <f>IF(ISNUMBER($P1440),$P1440,IncPct)</f>
        <v/>
      </c>
      <c r="Y1440" s="39">
        <f>IF($W1440=0,0,MAX(0,MIN($W1440,IncMonth-1))+MAX(0,$W1440-IncMonth+1)*(1+$X1440))</f>
        <v/>
      </c>
      <c r="Z1440" s="40">
        <f>IF($C1440="",0,IFERROR(INDEX(Departments!$B$5:$B$54,MATCH($C1440,Departments!$A$5:$A$54,0)),0))</f>
        <v/>
      </c>
      <c r="AA1440" s="41">
        <f>N($L1440)*$Y1440</f>
        <v/>
      </c>
      <c r="AB1440" s="41">
        <f>N($M1440)*$Y1440</f>
        <v/>
      </c>
      <c r="AC1440" s="41">
        <f>$AA1440*$Z1440</f>
        <v/>
      </c>
      <c r="AD1440" s="41">
        <f>$AA1440*BonusMonths/12</f>
        <v/>
      </c>
      <c r="AE1440" s="41">
        <f>($AA1440+SI_Gross*$AB1440)*IF($Q1440=1,SI_O,SI_E)</f>
        <v/>
      </c>
      <c r="AF1440" s="41">
        <f>IF($Q1440=1,0,$AA1440*EOSB)</f>
        <v/>
      </c>
      <c r="AG1440" s="41">
        <f>$AN1440*$W1440</f>
        <v/>
      </c>
      <c r="AH1440" s="41">
        <f>SUM($AA1440:$AG1440)</f>
        <v/>
      </c>
      <c r="AI1440" s="41">
        <f>12*($AM1440+$AN1440)</f>
        <v/>
      </c>
      <c r="AJ1440" s="41">
        <f>$AM1440*((IncMonth-1)+(13-IncMonth)*(1+$X1440))+12*$AN1440</f>
        <v/>
      </c>
      <c r="AK1440" s="41">
        <f>IF($R1440=1,N($L1440)+N($M1440),0)</f>
        <v/>
      </c>
      <c r="AL1440">
        <f>IF($C1440="","",IF(N($L1440)&lt;=0,"Basic salary missing",IF(ISNA(MATCH($C1440,Departments!$A$5:$A$54,0)),"Department not on Departments sheet",IF(AND($I1440&lt;&gt;"",NOT(ISNUMBER($I1440))),"Date of birth is text, not a date",IF(AND($K1440&lt;&gt;"",NOT(ISNUMBER($K1440))),"Contract end is text, not a date","")))))</f>
        <v/>
      </c>
      <c r="AM1440" s="41">
        <f>IF($R1440=0,0,N($L1440)*(1+$Z1440+BonusMonths/12+IF($Q1440=1,0,EOSB))+N($M1440)+(N($L1440)+SI_Gross*N($M1440))*IF($Q1440=1,SI_O,SI_E))</f>
        <v/>
      </c>
      <c r="AN1440" s="41">
        <f>IF($R1440=0,0,(IF($Q1440=1,MedO,MedE+Ticket)+Training)/12)</f>
        <v/>
      </c>
    </row>
    <row r="1441">
      <c r="I1441" s="35" t="n"/>
      <c r="J1441" s="35" t="n"/>
      <c r="K1441" s="35" t="n"/>
      <c r="L1441" s="36" t="n"/>
      <c r="M1441" s="36" t="n"/>
      <c r="P1441" s="37" t="n"/>
      <c r="Q1441" s="38">
        <f>IF($C1441="",0,IF(OR(LOWER(TRIM($G1441))="omani",LOWER(TRIM($G1441))="oman",LOWER(TRIM($G1441))="om",LOWER(TRIM($G1441))="local"),1,0))</f>
        <v/>
      </c>
      <c r="R1441" s="38">
        <f>IF($C1441="",0,IF(OR(ISNUMBER(SEARCH("resign",$N1441)),ISNUMBER(SEARCH("terminat",$N1441)),ISNUMBER(SEARCH("inactive",$N1441)),ISNUMBER(SEARCH("vacan",$N1441)),ISNUMBER(SEARCH("deceased",$N1441)),ISNUMBER(SEARCH("separated",$N1441))),0,1))</f>
        <v/>
      </c>
      <c r="S1441">
        <f>IF(OR($R1441=0,NOT(ISNUMBER($I1441))),"",IFERROR(DATEDIF($I1441,DATE(FY,1,1),"y"),""))</f>
        <v/>
      </c>
      <c r="T1441">
        <f>IF(OR($R1441=0,NOT(ISNUMBER($J1441))),"",IFERROR(DATEDIF($J1441,DATE(FY,1,1),"y"),0))</f>
        <v/>
      </c>
      <c r="U1441" s="38">
        <f>IF(OR($R1441=0,NOT(ISNUMBER($I1441))),0,IF(YEAR($I1441)+IF($Q1441=1,RetAgeO,RetAgeE)=FY,MONTH($I1441),IF(YEAR($I1441)+IF($Q1441=1,RetAgeO,RetAgeE)&lt;FY,1,0)))</f>
        <v/>
      </c>
      <c r="V1441" s="38">
        <f>IF(OR($R1441=0,NOT(ISNUMBER($K1441))),0,IF(YEAR($K1441)=FY,MONTH($K1441),IF(YEAR($K1441)&lt;FY,1,0)))</f>
        <v/>
      </c>
      <c r="W1441" s="38">
        <f>IF($R1441=0,0,MIN(12,IF(AND(ISNUMBER($O1441),$O1441&gt;=1,$O1441&lt;=12),INT($O1441),12),IF(AND(RetireExit="Yes",$U1441&gt;0),$U1441,12),IF(AND(ContractExit="Yes",$V1441&gt;0),$V1441,12)))</f>
        <v/>
      </c>
      <c r="X1441" s="37">
        <f>IF(ISNUMBER($P1441),$P1441,IncPct)</f>
        <v/>
      </c>
      <c r="Y1441" s="39">
        <f>IF($W1441=0,0,MAX(0,MIN($W1441,IncMonth-1))+MAX(0,$W1441-IncMonth+1)*(1+$X1441))</f>
        <v/>
      </c>
      <c r="Z1441" s="40">
        <f>IF($C1441="",0,IFERROR(INDEX(Departments!$B$5:$B$54,MATCH($C1441,Departments!$A$5:$A$54,0)),0))</f>
        <v/>
      </c>
      <c r="AA1441" s="41">
        <f>N($L1441)*$Y1441</f>
        <v/>
      </c>
      <c r="AB1441" s="41">
        <f>N($M1441)*$Y1441</f>
        <v/>
      </c>
      <c r="AC1441" s="41">
        <f>$AA1441*$Z1441</f>
        <v/>
      </c>
      <c r="AD1441" s="41">
        <f>$AA1441*BonusMonths/12</f>
        <v/>
      </c>
      <c r="AE1441" s="41">
        <f>($AA1441+SI_Gross*$AB1441)*IF($Q1441=1,SI_O,SI_E)</f>
        <v/>
      </c>
      <c r="AF1441" s="41">
        <f>IF($Q1441=1,0,$AA1441*EOSB)</f>
        <v/>
      </c>
      <c r="AG1441" s="41">
        <f>$AN1441*$W1441</f>
        <v/>
      </c>
      <c r="AH1441" s="41">
        <f>SUM($AA1441:$AG1441)</f>
        <v/>
      </c>
      <c r="AI1441" s="41">
        <f>12*($AM1441+$AN1441)</f>
        <v/>
      </c>
      <c r="AJ1441" s="41">
        <f>$AM1441*((IncMonth-1)+(13-IncMonth)*(1+$X1441))+12*$AN1441</f>
        <v/>
      </c>
      <c r="AK1441" s="41">
        <f>IF($R1441=1,N($L1441)+N($M1441),0)</f>
        <v/>
      </c>
      <c r="AL1441">
        <f>IF($C1441="","",IF(N($L1441)&lt;=0,"Basic salary missing",IF(ISNA(MATCH($C1441,Departments!$A$5:$A$54,0)),"Department not on Departments sheet",IF(AND($I1441&lt;&gt;"",NOT(ISNUMBER($I1441))),"Date of birth is text, not a date",IF(AND($K1441&lt;&gt;"",NOT(ISNUMBER($K1441))),"Contract end is text, not a date","")))))</f>
        <v/>
      </c>
      <c r="AM1441" s="41">
        <f>IF($R1441=0,0,N($L1441)*(1+$Z1441+BonusMonths/12+IF($Q1441=1,0,EOSB))+N($M1441)+(N($L1441)+SI_Gross*N($M1441))*IF($Q1441=1,SI_O,SI_E))</f>
        <v/>
      </c>
      <c r="AN1441" s="41">
        <f>IF($R1441=0,0,(IF($Q1441=1,MedO,MedE+Ticket)+Training)/12)</f>
        <v/>
      </c>
    </row>
    <row r="1442">
      <c r="I1442" s="35" t="n"/>
      <c r="J1442" s="35" t="n"/>
      <c r="K1442" s="35" t="n"/>
      <c r="L1442" s="36" t="n"/>
      <c r="M1442" s="36" t="n"/>
      <c r="P1442" s="37" t="n"/>
      <c r="Q1442" s="38">
        <f>IF($C1442="",0,IF(OR(LOWER(TRIM($G1442))="omani",LOWER(TRIM($G1442))="oman",LOWER(TRIM($G1442))="om",LOWER(TRIM($G1442))="local"),1,0))</f>
        <v/>
      </c>
      <c r="R1442" s="38">
        <f>IF($C1442="",0,IF(OR(ISNUMBER(SEARCH("resign",$N1442)),ISNUMBER(SEARCH("terminat",$N1442)),ISNUMBER(SEARCH("inactive",$N1442)),ISNUMBER(SEARCH("vacan",$N1442)),ISNUMBER(SEARCH("deceased",$N1442)),ISNUMBER(SEARCH("separated",$N1442))),0,1))</f>
        <v/>
      </c>
      <c r="S1442">
        <f>IF(OR($R1442=0,NOT(ISNUMBER($I1442))),"",IFERROR(DATEDIF($I1442,DATE(FY,1,1),"y"),""))</f>
        <v/>
      </c>
      <c r="T1442">
        <f>IF(OR($R1442=0,NOT(ISNUMBER($J1442))),"",IFERROR(DATEDIF($J1442,DATE(FY,1,1),"y"),0))</f>
        <v/>
      </c>
      <c r="U1442" s="38">
        <f>IF(OR($R1442=0,NOT(ISNUMBER($I1442))),0,IF(YEAR($I1442)+IF($Q1442=1,RetAgeO,RetAgeE)=FY,MONTH($I1442),IF(YEAR($I1442)+IF($Q1442=1,RetAgeO,RetAgeE)&lt;FY,1,0)))</f>
        <v/>
      </c>
      <c r="V1442" s="38">
        <f>IF(OR($R1442=0,NOT(ISNUMBER($K1442))),0,IF(YEAR($K1442)=FY,MONTH($K1442),IF(YEAR($K1442)&lt;FY,1,0)))</f>
        <v/>
      </c>
      <c r="W1442" s="38">
        <f>IF($R1442=0,0,MIN(12,IF(AND(ISNUMBER($O1442),$O1442&gt;=1,$O1442&lt;=12),INT($O1442),12),IF(AND(RetireExit="Yes",$U1442&gt;0),$U1442,12),IF(AND(ContractExit="Yes",$V1442&gt;0),$V1442,12)))</f>
        <v/>
      </c>
      <c r="X1442" s="37">
        <f>IF(ISNUMBER($P1442),$P1442,IncPct)</f>
        <v/>
      </c>
      <c r="Y1442" s="39">
        <f>IF($W1442=0,0,MAX(0,MIN($W1442,IncMonth-1))+MAX(0,$W1442-IncMonth+1)*(1+$X1442))</f>
        <v/>
      </c>
      <c r="Z1442" s="40">
        <f>IF($C1442="",0,IFERROR(INDEX(Departments!$B$5:$B$54,MATCH($C1442,Departments!$A$5:$A$54,0)),0))</f>
        <v/>
      </c>
      <c r="AA1442" s="41">
        <f>N($L1442)*$Y1442</f>
        <v/>
      </c>
      <c r="AB1442" s="41">
        <f>N($M1442)*$Y1442</f>
        <v/>
      </c>
      <c r="AC1442" s="41">
        <f>$AA1442*$Z1442</f>
        <v/>
      </c>
      <c r="AD1442" s="41">
        <f>$AA1442*BonusMonths/12</f>
        <v/>
      </c>
      <c r="AE1442" s="41">
        <f>($AA1442+SI_Gross*$AB1442)*IF($Q1442=1,SI_O,SI_E)</f>
        <v/>
      </c>
      <c r="AF1442" s="41">
        <f>IF($Q1442=1,0,$AA1442*EOSB)</f>
        <v/>
      </c>
      <c r="AG1442" s="41">
        <f>$AN1442*$W1442</f>
        <v/>
      </c>
      <c r="AH1442" s="41">
        <f>SUM($AA1442:$AG1442)</f>
        <v/>
      </c>
      <c r="AI1442" s="41">
        <f>12*($AM1442+$AN1442)</f>
        <v/>
      </c>
      <c r="AJ1442" s="41">
        <f>$AM1442*((IncMonth-1)+(13-IncMonth)*(1+$X1442))+12*$AN1442</f>
        <v/>
      </c>
      <c r="AK1442" s="41">
        <f>IF($R1442=1,N($L1442)+N($M1442),0)</f>
        <v/>
      </c>
      <c r="AL1442">
        <f>IF($C1442="","",IF(N($L1442)&lt;=0,"Basic salary missing",IF(ISNA(MATCH($C1442,Departments!$A$5:$A$54,0)),"Department not on Departments sheet",IF(AND($I1442&lt;&gt;"",NOT(ISNUMBER($I1442))),"Date of birth is text, not a date",IF(AND($K1442&lt;&gt;"",NOT(ISNUMBER($K1442))),"Contract end is text, not a date","")))))</f>
        <v/>
      </c>
      <c r="AM1442" s="41">
        <f>IF($R1442=0,0,N($L1442)*(1+$Z1442+BonusMonths/12+IF($Q1442=1,0,EOSB))+N($M1442)+(N($L1442)+SI_Gross*N($M1442))*IF($Q1442=1,SI_O,SI_E))</f>
        <v/>
      </c>
      <c r="AN1442" s="41">
        <f>IF($R1442=0,0,(IF($Q1442=1,MedO,MedE+Ticket)+Training)/12)</f>
        <v/>
      </c>
    </row>
    <row r="1443">
      <c r="I1443" s="35" t="n"/>
      <c r="J1443" s="35" t="n"/>
      <c r="K1443" s="35" t="n"/>
      <c r="L1443" s="36" t="n"/>
      <c r="M1443" s="36" t="n"/>
      <c r="P1443" s="37" t="n"/>
      <c r="Q1443" s="38">
        <f>IF($C1443="",0,IF(OR(LOWER(TRIM($G1443))="omani",LOWER(TRIM($G1443))="oman",LOWER(TRIM($G1443))="om",LOWER(TRIM($G1443))="local"),1,0))</f>
        <v/>
      </c>
      <c r="R1443" s="38">
        <f>IF($C1443="",0,IF(OR(ISNUMBER(SEARCH("resign",$N1443)),ISNUMBER(SEARCH("terminat",$N1443)),ISNUMBER(SEARCH("inactive",$N1443)),ISNUMBER(SEARCH("vacan",$N1443)),ISNUMBER(SEARCH("deceased",$N1443)),ISNUMBER(SEARCH("separated",$N1443))),0,1))</f>
        <v/>
      </c>
      <c r="S1443">
        <f>IF(OR($R1443=0,NOT(ISNUMBER($I1443))),"",IFERROR(DATEDIF($I1443,DATE(FY,1,1),"y"),""))</f>
        <v/>
      </c>
      <c r="T1443">
        <f>IF(OR($R1443=0,NOT(ISNUMBER($J1443))),"",IFERROR(DATEDIF($J1443,DATE(FY,1,1),"y"),0))</f>
        <v/>
      </c>
      <c r="U1443" s="38">
        <f>IF(OR($R1443=0,NOT(ISNUMBER($I1443))),0,IF(YEAR($I1443)+IF($Q1443=1,RetAgeO,RetAgeE)=FY,MONTH($I1443),IF(YEAR($I1443)+IF($Q1443=1,RetAgeO,RetAgeE)&lt;FY,1,0)))</f>
        <v/>
      </c>
      <c r="V1443" s="38">
        <f>IF(OR($R1443=0,NOT(ISNUMBER($K1443))),0,IF(YEAR($K1443)=FY,MONTH($K1443),IF(YEAR($K1443)&lt;FY,1,0)))</f>
        <v/>
      </c>
      <c r="W1443" s="38">
        <f>IF($R1443=0,0,MIN(12,IF(AND(ISNUMBER($O1443),$O1443&gt;=1,$O1443&lt;=12),INT($O1443),12),IF(AND(RetireExit="Yes",$U1443&gt;0),$U1443,12),IF(AND(ContractExit="Yes",$V1443&gt;0),$V1443,12)))</f>
        <v/>
      </c>
      <c r="X1443" s="37">
        <f>IF(ISNUMBER($P1443),$P1443,IncPct)</f>
        <v/>
      </c>
      <c r="Y1443" s="39">
        <f>IF($W1443=0,0,MAX(0,MIN($W1443,IncMonth-1))+MAX(0,$W1443-IncMonth+1)*(1+$X1443))</f>
        <v/>
      </c>
      <c r="Z1443" s="40">
        <f>IF($C1443="",0,IFERROR(INDEX(Departments!$B$5:$B$54,MATCH($C1443,Departments!$A$5:$A$54,0)),0))</f>
        <v/>
      </c>
      <c r="AA1443" s="41">
        <f>N($L1443)*$Y1443</f>
        <v/>
      </c>
      <c r="AB1443" s="41">
        <f>N($M1443)*$Y1443</f>
        <v/>
      </c>
      <c r="AC1443" s="41">
        <f>$AA1443*$Z1443</f>
        <v/>
      </c>
      <c r="AD1443" s="41">
        <f>$AA1443*BonusMonths/12</f>
        <v/>
      </c>
      <c r="AE1443" s="41">
        <f>($AA1443+SI_Gross*$AB1443)*IF($Q1443=1,SI_O,SI_E)</f>
        <v/>
      </c>
      <c r="AF1443" s="41">
        <f>IF($Q1443=1,0,$AA1443*EOSB)</f>
        <v/>
      </c>
      <c r="AG1443" s="41">
        <f>$AN1443*$W1443</f>
        <v/>
      </c>
      <c r="AH1443" s="41">
        <f>SUM($AA1443:$AG1443)</f>
        <v/>
      </c>
      <c r="AI1443" s="41">
        <f>12*($AM1443+$AN1443)</f>
        <v/>
      </c>
      <c r="AJ1443" s="41">
        <f>$AM1443*((IncMonth-1)+(13-IncMonth)*(1+$X1443))+12*$AN1443</f>
        <v/>
      </c>
      <c r="AK1443" s="41">
        <f>IF($R1443=1,N($L1443)+N($M1443),0)</f>
        <v/>
      </c>
      <c r="AL1443">
        <f>IF($C1443="","",IF(N($L1443)&lt;=0,"Basic salary missing",IF(ISNA(MATCH($C1443,Departments!$A$5:$A$54,0)),"Department not on Departments sheet",IF(AND($I1443&lt;&gt;"",NOT(ISNUMBER($I1443))),"Date of birth is text, not a date",IF(AND($K1443&lt;&gt;"",NOT(ISNUMBER($K1443))),"Contract end is text, not a date","")))))</f>
        <v/>
      </c>
      <c r="AM1443" s="41">
        <f>IF($R1443=0,0,N($L1443)*(1+$Z1443+BonusMonths/12+IF($Q1443=1,0,EOSB))+N($M1443)+(N($L1443)+SI_Gross*N($M1443))*IF($Q1443=1,SI_O,SI_E))</f>
        <v/>
      </c>
      <c r="AN1443" s="41">
        <f>IF($R1443=0,0,(IF($Q1443=1,MedO,MedE+Ticket)+Training)/12)</f>
        <v/>
      </c>
    </row>
    <row r="1444">
      <c r="I1444" s="35" t="n"/>
      <c r="J1444" s="35" t="n"/>
      <c r="K1444" s="35" t="n"/>
      <c r="L1444" s="36" t="n"/>
      <c r="M1444" s="36" t="n"/>
      <c r="P1444" s="37" t="n"/>
      <c r="Q1444" s="38">
        <f>IF($C1444="",0,IF(OR(LOWER(TRIM($G1444))="omani",LOWER(TRIM($G1444))="oman",LOWER(TRIM($G1444))="om",LOWER(TRIM($G1444))="local"),1,0))</f>
        <v/>
      </c>
      <c r="R1444" s="38">
        <f>IF($C1444="",0,IF(OR(ISNUMBER(SEARCH("resign",$N1444)),ISNUMBER(SEARCH("terminat",$N1444)),ISNUMBER(SEARCH("inactive",$N1444)),ISNUMBER(SEARCH("vacan",$N1444)),ISNUMBER(SEARCH("deceased",$N1444)),ISNUMBER(SEARCH("separated",$N1444))),0,1))</f>
        <v/>
      </c>
      <c r="S1444">
        <f>IF(OR($R1444=0,NOT(ISNUMBER($I1444))),"",IFERROR(DATEDIF($I1444,DATE(FY,1,1),"y"),""))</f>
        <v/>
      </c>
      <c r="T1444">
        <f>IF(OR($R1444=0,NOT(ISNUMBER($J1444))),"",IFERROR(DATEDIF($J1444,DATE(FY,1,1),"y"),0))</f>
        <v/>
      </c>
      <c r="U1444" s="38">
        <f>IF(OR($R1444=0,NOT(ISNUMBER($I1444))),0,IF(YEAR($I1444)+IF($Q1444=1,RetAgeO,RetAgeE)=FY,MONTH($I1444),IF(YEAR($I1444)+IF($Q1444=1,RetAgeO,RetAgeE)&lt;FY,1,0)))</f>
        <v/>
      </c>
      <c r="V1444" s="38">
        <f>IF(OR($R1444=0,NOT(ISNUMBER($K1444))),0,IF(YEAR($K1444)=FY,MONTH($K1444),IF(YEAR($K1444)&lt;FY,1,0)))</f>
        <v/>
      </c>
      <c r="W1444" s="38">
        <f>IF($R1444=0,0,MIN(12,IF(AND(ISNUMBER($O1444),$O1444&gt;=1,$O1444&lt;=12),INT($O1444),12),IF(AND(RetireExit="Yes",$U1444&gt;0),$U1444,12),IF(AND(ContractExit="Yes",$V1444&gt;0),$V1444,12)))</f>
        <v/>
      </c>
      <c r="X1444" s="37">
        <f>IF(ISNUMBER($P1444),$P1444,IncPct)</f>
        <v/>
      </c>
      <c r="Y1444" s="39">
        <f>IF($W1444=0,0,MAX(0,MIN($W1444,IncMonth-1))+MAX(0,$W1444-IncMonth+1)*(1+$X1444))</f>
        <v/>
      </c>
      <c r="Z1444" s="40">
        <f>IF($C1444="",0,IFERROR(INDEX(Departments!$B$5:$B$54,MATCH($C1444,Departments!$A$5:$A$54,0)),0))</f>
        <v/>
      </c>
      <c r="AA1444" s="41">
        <f>N($L1444)*$Y1444</f>
        <v/>
      </c>
      <c r="AB1444" s="41">
        <f>N($M1444)*$Y1444</f>
        <v/>
      </c>
      <c r="AC1444" s="41">
        <f>$AA1444*$Z1444</f>
        <v/>
      </c>
      <c r="AD1444" s="41">
        <f>$AA1444*BonusMonths/12</f>
        <v/>
      </c>
      <c r="AE1444" s="41">
        <f>($AA1444+SI_Gross*$AB1444)*IF($Q1444=1,SI_O,SI_E)</f>
        <v/>
      </c>
      <c r="AF1444" s="41">
        <f>IF($Q1444=1,0,$AA1444*EOSB)</f>
        <v/>
      </c>
      <c r="AG1444" s="41">
        <f>$AN1444*$W1444</f>
        <v/>
      </c>
      <c r="AH1444" s="41">
        <f>SUM($AA1444:$AG1444)</f>
        <v/>
      </c>
      <c r="AI1444" s="41">
        <f>12*($AM1444+$AN1444)</f>
        <v/>
      </c>
      <c r="AJ1444" s="41">
        <f>$AM1444*((IncMonth-1)+(13-IncMonth)*(1+$X1444))+12*$AN1444</f>
        <v/>
      </c>
      <c r="AK1444" s="41">
        <f>IF($R1444=1,N($L1444)+N($M1444),0)</f>
        <v/>
      </c>
      <c r="AL1444">
        <f>IF($C1444="","",IF(N($L1444)&lt;=0,"Basic salary missing",IF(ISNA(MATCH($C1444,Departments!$A$5:$A$54,0)),"Department not on Departments sheet",IF(AND($I1444&lt;&gt;"",NOT(ISNUMBER($I1444))),"Date of birth is text, not a date",IF(AND($K1444&lt;&gt;"",NOT(ISNUMBER($K1444))),"Contract end is text, not a date","")))))</f>
        <v/>
      </c>
      <c r="AM1444" s="41">
        <f>IF($R1444=0,0,N($L1444)*(1+$Z1444+BonusMonths/12+IF($Q1444=1,0,EOSB))+N($M1444)+(N($L1444)+SI_Gross*N($M1444))*IF($Q1444=1,SI_O,SI_E))</f>
        <v/>
      </c>
      <c r="AN1444" s="41">
        <f>IF($R1444=0,0,(IF($Q1444=1,MedO,MedE+Ticket)+Training)/12)</f>
        <v/>
      </c>
    </row>
    <row r="1445">
      <c r="I1445" s="35" t="n"/>
      <c r="J1445" s="35" t="n"/>
      <c r="K1445" s="35" t="n"/>
      <c r="L1445" s="36" t="n"/>
      <c r="M1445" s="36" t="n"/>
      <c r="P1445" s="37" t="n"/>
      <c r="Q1445" s="38">
        <f>IF($C1445="",0,IF(OR(LOWER(TRIM($G1445))="omani",LOWER(TRIM($G1445))="oman",LOWER(TRIM($G1445))="om",LOWER(TRIM($G1445))="local"),1,0))</f>
        <v/>
      </c>
      <c r="R1445" s="38">
        <f>IF($C1445="",0,IF(OR(ISNUMBER(SEARCH("resign",$N1445)),ISNUMBER(SEARCH("terminat",$N1445)),ISNUMBER(SEARCH("inactive",$N1445)),ISNUMBER(SEARCH("vacan",$N1445)),ISNUMBER(SEARCH("deceased",$N1445)),ISNUMBER(SEARCH("separated",$N1445))),0,1))</f>
        <v/>
      </c>
      <c r="S1445">
        <f>IF(OR($R1445=0,NOT(ISNUMBER($I1445))),"",IFERROR(DATEDIF($I1445,DATE(FY,1,1),"y"),""))</f>
        <v/>
      </c>
      <c r="T1445">
        <f>IF(OR($R1445=0,NOT(ISNUMBER($J1445))),"",IFERROR(DATEDIF($J1445,DATE(FY,1,1),"y"),0))</f>
        <v/>
      </c>
      <c r="U1445" s="38">
        <f>IF(OR($R1445=0,NOT(ISNUMBER($I1445))),0,IF(YEAR($I1445)+IF($Q1445=1,RetAgeO,RetAgeE)=FY,MONTH($I1445),IF(YEAR($I1445)+IF($Q1445=1,RetAgeO,RetAgeE)&lt;FY,1,0)))</f>
        <v/>
      </c>
      <c r="V1445" s="38">
        <f>IF(OR($R1445=0,NOT(ISNUMBER($K1445))),0,IF(YEAR($K1445)=FY,MONTH($K1445),IF(YEAR($K1445)&lt;FY,1,0)))</f>
        <v/>
      </c>
      <c r="W1445" s="38">
        <f>IF($R1445=0,0,MIN(12,IF(AND(ISNUMBER($O1445),$O1445&gt;=1,$O1445&lt;=12),INT($O1445),12),IF(AND(RetireExit="Yes",$U1445&gt;0),$U1445,12),IF(AND(ContractExit="Yes",$V1445&gt;0),$V1445,12)))</f>
        <v/>
      </c>
      <c r="X1445" s="37">
        <f>IF(ISNUMBER($P1445),$P1445,IncPct)</f>
        <v/>
      </c>
      <c r="Y1445" s="39">
        <f>IF($W1445=0,0,MAX(0,MIN($W1445,IncMonth-1))+MAX(0,$W1445-IncMonth+1)*(1+$X1445))</f>
        <v/>
      </c>
      <c r="Z1445" s="40">
        <f>IF($C1445="",0,IFERROR(INDEX(Departments!$B$5:$B$54,MATCH($C1445,Departments!$A$5:$A$54,0)),0))</f>
        <v/>
      </c>
      <c r="AA1445" s="41">
        <f>N($L1445)*$Y1445</f>
        <v/>
      </c>
      <c r="AB1445" s="41">
        <f>N($M1445)*$Y1445</f>
        <v/>
      </c>
      <c r="AC1445" s="41">
        <f>$AA1445*$Z1445</f>
        <v/>
      </c>
      <c r="AD1445" s="41">
        <f>$AA1445*BonusMonths/12</f>
        <v/>
      </c>
      <c r="AE1445" s="41">
        <f>($AA1445+SI_Gross*$AB1445)*IF($Q1445=1,SI_O,SI_E)</f>
        <v/>
      </c>
      <c r="AF1445" s="41">
        <f>IF($Q1445=1,0,$AA1445*EOSB)</f>
        <v/>
      </c>
      <c r="AG1445" s="41">
        <f>$AN1445*$W1445</f>
        <v/>
      </c>
      <c r="AH1445" s="41">
        <f>SUM($AA1445:$AG1445)</f>
        <v/>
      </c>
      <c r="AI1445" s="41">
        <f>12*($AM1445+$AN1445)</f>
        <v/>
      </c>
      <c r="AJ1445" s="41">
        <f>$AM1445*((IncMonth-1)+(13-IncMonth)*(1+$X1445))+12*$AN1445</f>
        <v/>
      </c>
      <c r="AK1445" s="41">
        <f>IF($R1445=1,N($L1445)+N($M1445),0)</f>
        <v/>
      </c>
      <c r="AL1445">
        <f>IF($C1445="","",IF(N($L1445)&lt;=0,"Basic salary missing",IF(ISNA(MATCH($C1445,Departments!$A$5:$A$54,0)),"Department not on Departments sheet",IF(AND($I1445&lt;&gt;"",NOT(ISNUMBER($I1445))),"Date of birth is text, not a date",IF(AND($K1445&lt;&gt;"",NOT(ISNUMBER($K1445))),"Contract end is text, not a date","")))))</f>
        <v/>
      </c>
      <c r="AM1445" s="41">
        <f>IF($R1445=0,0,N($L1445)*(1+$Z1445+BonusMonths/12+IF($Q1445=1,0,EOSB))+N($M1445)+(N($L1445)+SI_Gross*N($M1445))*IF($Q1445=1,SI_O,SI_E))</f>
        <v/>
      </c>
      <c r="AN1445" s="41">
        <f>IF($R1445=0,0,(IF($Q1445=1,MedO,MedE+Ticket)+Training)/12)</f>
        <v/>
      </c>
    </row>
    <row r="1446">
      <c r="I1446" s="35" t="n"/>
      <c r="J1446" s="35" t="n"/>
      <c r="K1446" s="35" t="n"/>
      <c r="L1446" s="36" t="n"/>
      <c r="M1446" s="36" t="n"/>
      <c r="P1446" s="37" t="n"/>
      <c r="Q1446" s="38">
        <f>IF($C1446="",0,IF(OR(LOWER(TRIM($G1446))="omani",LOWER(TRIM($G1446))="oman",LOWER(TRIM($G1446))="om",LOWER(TRIM($G1446))="local"),1,0))</f>
        <v/>
      </c>
      <c r="R1446" s="38">
        <f>IF($C1446="",0,IF(OR(ISNUMBER(SEARCH("resign",$N1446)),ISNUMBER(SEARCH("terminat",$N1446)),ISNUMBER(SEARCH("inactive",$N1446)),ISNUMBER(SEARCH("vacan",$N1446)),ISNUMBER(SEARCH("deceased",$N1446)),ISNUMBER(SEARCH("separated",$N1446))),0,1))</f>
        <v/>
      </c>
      <c r="S1446">
        <f>IF(OR($R1446=0,NOT(ISNUMBER($I1446))),"",IFERROR(DATEDIF($I1446,DATE(FY,1,1),"y"),""))</f>
        <v/>
      </c>
      <c r="T1446">
        <f>IF(OR($R1446=0,NOT(ISNUMBER($J1446))),"",IFERROR(DATEDIF($J1446,DATE(FY,1,1),"y"),0))</f>
        <v/>
      </c>
      <c r="U1446" s="38">
        <f>IF(OR($R1446=0,NOT(ISNUMBER($I1446))),0,IF(YEAR($I1446)+IF($Q1446=1,RetAgeO,RetAgeE)=FY,MONTH($I1446),IF(YEAR($I1446)+IF($Q1446=1,RetAgeO,RetAgeE)&lt;FY,1,0)))</f>
        <v/>
      </c>
      <c r="V1446" s="38">
        <f>IF(OR($R1446=0,NOT(ISNUMBER($K1446))),0,IF(YEAR($K1446)=FY,MONTH($K1446),IF(YEAR($K1446)&lt;FY,1,0)))</f>
        <v/>
      </c>
      <c r="W1446" s="38">
        <f>IF($R1446=0,0,MIN(12,IF(AND(ISNUMBER($O1446),$O1446&gt;=1,$O1446&lt;=12),INT($O1446),12),IF(AND(RetireExit="Yes",$U1446&gt;0),$U1446,12),IF(AND(ContractExit="Yes",$V1446&gt;0),$V1446,12)))</f>
        <v/>
      </c>
      <c r="X1446" s="37">
        <f>IF(ISNUMBER($P1446),$P1446,IncPct)</f>
        <v/>
      </c>
      <c r="Y1446" s="39">
        <f>IF($W1446=0,0,MAX(0,MIN($W1446,IncMonth-1))+MAX(0,$W1446-IncMonth+1)*(1+$X1446))</f>
        <v/>
      </c>
      <c r="Z1446" s="40">
        <f>IF($C1446="",0,IFERROR(INDEX(Departments!$B$5:$B$54,MATCH($C1446,Departments!$A$5:$A$54,0)),0))</f>
        <v/>
      </c>
      <c r="AA1446" s="41">
        <f>N($L1446)*$Y1446</f>
        <v/>
      </c>
      <c r="AB1446" s="41">
        <f>N($M1446)*$Y1446</f>
        <v/>
      </c>
      <c r="AC1446" s="41">
        <f>$AA1446*$Z1446</f>
        <v/>
      </c>
      <c r="AD1446" s="41">
        <f>$AA1446*BonusMonths/12</f>
        <v/>
      </c>
      <c r="AE1446" s="41">
        <f>($AA1446+SI_Gross*$AB1446)*IF($Q1446=1,SI_O,SI_E)</f>
        <v/>
      </c>
      <c r="AF1446" s="41">
        <f>IF($Q1446=1,0,$AA1446*EOSB)</f>
        <v/>
      </c>
      <c r="AG1446" s="41">
        <f>$AN1446*$W1446</f>
        <v/>
      </c>
      <c r="AH1446" s="41">
        <f>SUM($AA1446:$AG1446)</f>
        <v/>
      </c>
      <c r="AI1446" s="41">
        <f>12*($AM1446+$AN1446)</f>
        <v/>
      </c>
      <c r="AJ1446" s="41">
        <f>$AM1446*((IncMonth-1)+(13-IncMonth)*(1+$X1446))+12*$AN1446</f>
        <v/>
      </c>
      <c r="AK1446" s="41">
        <f>IF($R1446=1,N($L1446)+N($M1446),0)</f>
        <v/>
      </c>
      <c r="AL1446">
        <f>IF($C1446="","",IF(N($L1446)&lt;=0,"Basic salary missing",IF(ISNA(MATCH($C1446,Departments!$A$5:$A$54,0)),"Department not on Departments sheet",IF(AND($I1446&lt;&gt;"",NOT(ISNUMBER($I1446))),"Date of birth is text, not a date",IF(AND($K1446&lt;&gt;"",NOT(ISNUMBER($K1446))),"Contract end is text, not a date","")))))</f>
        <v/>
      </c>
      <c r="AM1446" s="41">
        <f>IF($R1446=0,0,N($L1446)*(1+$Z1446+BonusMonths/12+IF($Q1446=1,0,EOSB))+N($M1446)+(N($L1446)+SI_Gross*N($M1446))*IF($Q1446=1,SI_O,SI_E))</f>
        <v/>
      </c>
      <c r="AN1446" s="41">
        <f>IF($R1446=0,0,(IF($Q1446=1,MedO,MedE+Ticket)+Training)/12)</f>
        <v/>
      </c>
    </row>
    <row r="1447">
      <c r="I1447" s="35" t="n"/>
      <c r="J1447" s="35" t="n"/>
      <c r="K1447" s="35" t="n"/>
      <c r="L1447" s="36" t="n"/>
      <c r="M1447" s="36" t="n"/>
      <c r="P1447" s="37" t="n"/>
      <c r="Q1447" s="38">
        <f>IF($C1447="",0,IF(OR(LOWER(TRIM($G1447))="omani",LOWER(TRIM($G1447))="oman",LOWER(TRIM($G1447))="om",LOWER(TRIM($G1447))="local"),1,0))</f>
        <v/>
      </c>
      <c r="R1447" s="38">
        <f>IF($C1447="",0,IF(OR(ISNUMBER(SEARCH("resign",$N1447)),ISNUMBER(SEARCH("terminat",$N1447)),ISNUMBER(SEARCH("inactive",$N1447)),ISNUMBER(SEARCH("vacan",$N1447)),ISNUMBER(SEARCH("deceased",$N1447)),ISNUMBER(SEARCH("separated",$N1447))),0,1))</f>
        <v/>
      </c>
      <c r="S1447">
        <f>IF(OR($R1447=0,NOT(ISNUMBER($I1447))),"",IFERROR(DATEDIF($I1447,DATE(FY,1,1),"y"),""))</f>
        <v/>
      </c>
      <c r="T1447">
        <f>IF(OR($R1447=0,NOT(ISNUMBER($J1447))),"",IFERROR(DATEDIF($J1447,DATE(FY,1,1),"y"),0))</f>
        <v/>
      </c>
      <c r="U1447" s="38">
        <f>IF(OR($R1447=0,NOT(ISNUMBER($I1447))),0,IF(YEAR($I1447)+IF($Q1447=1,RetAgeO,RetAgeE)=FY,MONTH($I1447),IF(YEAR($I1447)+IF($Q1447=1,RetAgeO,RetAgeE)&lt;FY,1,0)))</f>
        <v/>
      </c>
      <c r="V1447" s="38">
        <f>IF(OR($R1447=0,NOT(ISNUMBER($K1447))),0,IF(YEAR($K1447)=FY,MONTH($K1447),IF(YEAR($K1447)&lt;FY,1,0)))</f>
        <v/>
      </c>
      <c r="W1447" s="38">
        <f>IF($R1447=0,0,MIN(12,IF(AND(ISNUMBER($O1447),$O1447&gt;=1,$O1447&lt;=12),INT($O1447),12),IF(AND(RetireExit="Yes",$U1447&gt;0),$U1447,12),IF(AND(ContractExit="Yes",$V1447&gt;0),$V1447,12)))</f>
        <v/>
      </c>
      <c r="X1447" s="37">
        <f>IF(ISNUMBER($P1447),$P1447,IncPct)</f>
        <v/>
      </c>
      <c r="Y1447" s="39">
        <f>IF($W1447=0,0,MAX(0,MIN($W1447,IncMonth-1))+MAX(0,$W1447-IncMonth+1)*(1+$X1447))</f>
        <v/>
      </c>
      <c r="Z1447" s="40">
        <f>IF($C1447="",0,IFERROR(INDEX(Departments!$B$5:$B$54,MATCH($C1447,Departments!$A$5:$A$54,0)),0))</f>
        <v/>
      </c>
      <c r="AA1447" s="41">
        <f>N($L1447)*$Y1447</f>
        <v/>
      </c>
      <c r="AB1447" s="41">
        <f>N($M1447)*$Y1447</f>
        <v/>
      </c>
      <c r="AC1447" s="41">
        <f>$AA1447*$Z1447</f>
        <v/>
      </c>
      <c r="AD1447" s="41">
        <f>$AA1447*BonusMonths/12</f>
        <v/>
      </c>
      <c r="AE1447" s="41">
        <f>($AA1447+SI_Gross*$AB1447)*IF($Q1447=1,SI_O,SI_E)</f>
        <v/>
      </c>
      <c r="AF1447" s="41">
        <f>IF($Q1447=1,0,$AA1447*EOSB)</f>
        <v/>
      </c>
      <c r="AG1447" s="41">
        <f>$AN1447*$W1447</f>
        <v/>
      </c>
      <c r="AH1447" s="41">
        <f>SUM($AA1447:$AG1447)</f>
        <v/>
      </c>
      <c r="AI1447" s="41">
        <f>12*($AM1447+$AN1447)</f>
        <v/>
      </c>
      <c r="AJ1447" s="41">
        <f>$AM1447*((IncMonth-1)+(13-IncMonth)*(1+$X1447))+12*$AN1447</f>
        <v/>
      </c>
      <c r="AK1447" s="41">
        <f>IF($R1447=1,N($L1447)+N($M1447),0)</f>
        <v/>
      </c>
      <c r="AL1447">
        <f>IF($C1447="","",IF(N($L1447)&lt;=0,"Basic salary missing",IF(ISNA(MATCH($C1447,Departments!$A$5:$A$54,0)),"Department not on Departments sheet",IF(AND($I1447&lt;&gt;"",NOT(ISNUMBER($I1447))),"Date of birth is text, not a date",IF(AND($K1447&lt;&gt;"",NOT(ISNUMBER($K1447))),"Contract end is text, not a date","")))))</f>
        <v/>
      </c>
      <c r="AM1447" s="41">
        <f>IF($R1447=0,0,N($L1447)*(1+$Z1447+BonusMonths/12+IF($Q1447=1,0,EOSB))+N($M1447)+(N($L1447)+SI_Gross*N($M1447))*IF($Q1447=1,SI_O,SI_E))</f>
        <v/>
      </c>
      <c r="AN1447" s="41">
        <f>IF($R1447=0,0,(IF($Q1447=1,MedO,MedE+Ticket)+Training)/12)</f>
        <v/>
      </c>
    </row>
    <row r="1448">
      <c r="I1448" s="35" t="n"/>
      <c r="J1448" s="35" t="n"/>
      <c r="K1448" s="35" t="n"/>
      <c r="L1448" s="36" t="n"/>
      <c r="M1448" s="36" t="n"/>
      <c r="P1448" s="37" t="n"/>
      <c r="Q1448" s="38">
        <f>IF($C1448="",0,IF(OR(LOWER(TRIM($G1448))="omani",LOWER(TRIM($G1448))="oman",LOWER(TRIM($G1448))="om",LOWER(TRIM($G1448))="local"),1,0))</f>
        <v/>
      </c>
      <c r="R1448" s="38">
        <f>IF($C1448="",0,IF(OR(ISNUMBER(SEARCH("resign",$N1448)),ISNUMBER(SEARCH("terminat",$N1448)),ISNUMBER(SEARCH("inactive",$N1448)),ISNUMBER(SEARCH("vacan",$N1448)),ISNUMBER(SEARCH("deceased",$N1448)),ISNUMBER(SEARCH("separated",$N1448))),0,1))</f>
        <v/>
      </c>
      <c r="S1448">
        <f>IF(OR($R1448=0,NOT(ISNUMBER($I1448))),"",IFERROR(DATEDIF($I1448,DATE(FY,1,1),"y"),""))</f>
        <v/>
      </c>
      <c r="T1448">
        <f>IF(OR($R1448=0,NOT(ISNUMBER($J1448))),"",IFERROR(DATEDIF($J1448,DATE(FY,1,1),"y"),0))</f>
        <v/>
      </c>
      <c r="U1448" s="38">
        <f>IF(OR($R1448=0,NOT(ISNUMBER($I1448))),0,IF(YEAR($I1448)+IF($Q1448=1,RetAgeO,RetAgeE)=FY,MONTH($I1448),IF(YEAR($I1448)+IF($Q1448=1,RetAgeO,RetAgeE)&lt;FY,1,0)))</f>
        <v/>
      </c>
      <c r="V1448" s="38">
        <f>IF(OR($R1448=0,NOT(ISNUMBER($K1448))),0,IF(YEAR($K1448)=FY,MONTH($K1448),IF(YEAR($K1448)&lt;FY,1,0)))</f>
        <v/>
      </c>
      <c r="W1448" s="38">
        <f>IF($R1448=0,0,MIN(12,IF(AND(ISNUMBER($O1448),$O1448&gt;=1,$O1448&lt;=12),INT($O1448),12),IF(AND(RetireExit="Yes",$U1448&gt;0),$U1448,12),IF(AND(ContractExit="Yes",$V1448&gt;0),$V1448,12)))</f>
        <v/>
      </c>
      <c r="X1448" s="37">
        <f>IF(ISNUMBER($P1448),$P1448,IncPct)</f>
        <v/>
      </c>
      <c r="Y1448" s="39">
        <f>IF($W1448=0,0,MAX(0,MIN($W1448,IncMonth-1))+MAX(0,$W1448-IncMonth+1)*(1+$X1448))</f>
        <v/>
      </c>
      <c r="Z1448" s="40">
        <f>IF($C1448="",0,IFERROR(INDEX(Departments!$B$5:$B$54,MATCH($C1448,Departments!$A$5:$A$54,0)),0))</f>
        <v/>
      </c>
      <c r="AA1448" s="41">
        <f>N($L1448)*$Y1448</f>
        <v/>
      </c>
      <c r="AB1448" s="41">
        <f>N($M1448)*$Y1448</f>
        <v/>
      </c>
      <c r="AC1448" s="41">
        <f>$AA1448*$Z1448</f>
        <v/>
      </c>
      <c r="AD1448" s="41">
        <f>$AA1448*BonusMonths/12</f>
        <v/>
      </c>
      <c r="AE1448" s="41">
        <f>($AA1448+SI_Gross*$AB1448)*IF($Q1448=1,SI_O,SI_E)</f>
        <v/>
      </c>
      <c r="AF1448" s="41">
        <f>IF($Q1448=1,0,$AA1448*EOSB)</f>
        <v/>
      </c>
      <c r="AG1448" s="41">
        <f>$AN1448*$W1448</f>
        <v/>
      </c>
      <c r="AH1448" s="41">
        <f>SUM($AA1448:$AG1448)</f>
        <v/>
      </c>
      <c r="AI1448" s="41">
        <f>12*($AM1448+$AN1448)</f>
        <v/>
      </c>
      <c r="AJ1448" s="41">
        <f>$AM1448*((IncMonth-1)+(13-IncMonth)*(1+$X1448))+12*$AN1448</f>
        <v/>
      </c>
      <c r="AK1448" s="41">
        <f>IF($R1448=1,N($L1448)+N($M1448),0)</f>
        <v/>
      </c>
      <c r="AL1448">
        <f>IF($C1448="","",IF(N($L1448)&lt;=0,"Basic salary missing",IF(ISNA(MATCH($C1448,Departments!$A$5:$A$54,0)),"Department not on Departments sheet",IF(AND($I1448&lt;&gt;"",NOT(ISNUMBER($I1448))),"Date of birth is text, not a date",IF(AND($K1448&lt;&gt;"",NOT(ISNUMBER($K1448))),"Contract end is text, not a date","")))))</f>
        <v/>
      </c>
      <c r="AM1448" s="41">
        <f>IF($R1448=0,0,N($L1448)*(1+$Z1448+BonusMonths/12+IF($Q1448=1,0,EOSB))+N($M1448)+(N($L1448)+SI_Gross*N($M1448))*IF($Q1448=1,SI_O,SI_E))</f>
        <v/>
      </c>
      <c r="AN1448" s="41">
        <f>IF($R1448=0,0,(IF($Q1448=1,MedO,MedE+Ticket)+Training)/12)</f>
        <v/>
      </c>
    </row>
    <row r="1449">
      <c r="I1449" s="35" t="n"/>
      <c r="J1449" s="35" t="n"/>
      <c r="K1449" s="35" t="n"/>
      <c r="L1449" s="36" t="n"/>
      <c r="M1449" s="36" t="n"/>
      <c r="P1449" s="37" t="n"/>
      <c r="Q1449" s="38">
        <f>IF($C1449="",0,IF(OR(LOWER(TRIM($G1449))="omani",LOWER(TRIM($G1449))="oman",LOWER(TRIM($G1449))="om",LOWER(TRIM($G1449))="local"),1,0))</f>
        <v/>
      </c>
      <c r="R1449" s="38">
        <f>IF($C1449="",0,IF(OR(ISNUMBER(SEARCH("resign",$N1449)),ISNUMBER(SEARCH("terminat",$N1449)),ISNUMBER(SEARCH("inactive",$N1449)),ISNUMBER(SEARCH("vacan",$N1449)),ISNUMBER(SEARCH("deceased",$N1449)),ISNUMBER(SEARCH("separated",$N1449))),0,1))</f>
        <v/>
      </c>
      <c r="S1449">
        <f>IF(OR($R1449=0,NOT(ISNUMBER($I1449))),"",IFERROR(DATEDIF($I1449,DATE(FY,1,1),"y"),""))</f>
        <v/>
      </c>
      <c r="T1449">
        <f>IF(OR($R1449=0,NOT(ISNUMBER($J1449))),"",IFERROR(DATEDIF($J1449,DATE(FY,1,1),"y"),0))</f>
        <v/>
      </c>
      <c r="U1449" s="38">
        <f>IF(OR($R1449=0,NOT(ISNUMBER($I1449))),0,IF(YEAR($I1449)+IF($Q1449=1,RetAgeO,RetAgeE)=FY,MONTH($I1449),IF(YEAR($I1449)+IF($Q1449=1,RetAgeO,RetAgeE)&lt;FY,1,0)))</f>
        <v/>
      </c>
      <c r="V1449" s="38">
        <f>IF(OR($R1449=0,NOT(ISNUMBER($K1449))),0,IF(YEAR($K1449)=FY,MONTH($K1449),IF(YEAR($K1449)&lt;FY,1,0)))</f>
        <v/>
      </c>
      <c r="W1449" s="38">
        <f>IF($R1449=0,0,MIN(12,IF(AND(ISNUMBER($O1449),$O1449&gt;=1,$O1449&lt;=12),INT($O1449),12),IF(AND(RetireExit="Yes",$U1449&gt;0),$U1449,12),IF(AND(ContractExit="Yes",$V1449&gt;0),$V1449,12)))</f>
        <v/>
      </c>
      <c r="X1449" s="37">
        <f>IF(ISNUMBER($P1449),$P1449,IncPct)</f>
        <v/>
      </c>
      <c r="Y1449" s="39">
        <f>IF($W1449=0,0,MAX(0,MIN($W1449,IncMonth-1))+MAX(0,$W1449-IncMonth+1)*(1+$X1449))</f>
        <v/>
      </c>
      <c r="Z1449" s="40">
        <f>IF($C1449="",0,IFERROR(INDEX(Departments!$B$5:$B$54,MATCH($C1449,Departments!$A$5:$A$54,0)),0))</f>
        <v/>
      </c>
      <c r="AA1449" s="41">
        <f>N($L1449)*$Y1449</f>
        <v/>
      </c>
      <c r="AB1449" s="41">
        <f>N($M1449)*$Y1449</f>
        <v/>
      </c>
      <c r="AC1449" s="41">
        <f>$AA1449*$Z1449</f>
        <v/>
      </c>
      <c r="AD1449" s="41">
        <f>$AA1449*BonusMonths/12</f>
        <v/>
      </c>
      <c r="AE1449" s="41">
        <f>($AA1449+SI_Gross*$AB1449)*IF($Q1449=1,SI_O,SI_E)</f>
        <v/>
      </c>
      <c r="AF1449" s="41">
        <f>IF($Q1449=1,0,$AA1449*EOSB)</f>
        <v/>
      </c>
      <c r="AG1449" s="41">
        <f>$AN1449*$W1449</f>
        <v/>
      </c>
      <c r="AH1449" s="41">
        <f>SUM($AA1449:$AG1449)</f>
        <v/>
      </c>
      <c r="AI1449" s="41">
        <f>12*($AM1449+$AN1449)</f>
        <v/>
      </c>
      <c r="AJ1449" s="41">
        <f>$AM1449*((IncMonth-1)+(13-IncMonth)*(1+$X1449))+12*$AN1449</f>
        <v/>
      </c>
      <c r="AK1449" s="41">
        <f>IF($R1449=1,N($L1449)+N($M1449),0)</f>
        <v/>
      </c>
      <c r="AL1449">
        <f>IF($C1449="","",IF(N($L1449)&lt;=0,"Basic salary missing",IF(ISNA(MATCH($C1449,Departments!$A$5:$A$54,0)),"Department not on Departments sheet",IF(AND($I1449&lt;&gt;"",NOT(ISNUMBER($I1449))),"Date of birth is text, not a date",IF(AND($K1449&lt;&gt;"",NOT(ISNUMBER($K1449))),"Contract end is text, not a date","")))))</f>
        <v/>
      </c>
      <c r="AM1449" s="41">
        <f>IF($R1449=0,0,N($L1449)*(1+$Z1449+BonusMonths/12+IF($Q1449=1,0,EOSB))+N($M1449)+(N($L1449)+SI_Gross*N($M1449))*IF($Q1449=1,SI_O,SI_E))</f>
        <v/>
      </c>
      <c r="AN1449" s="41">
        <f>IF($R1449=0,0,(IF($Q1449=1,MedO,MedE+Ticket)+Training)/12)</f>
        <v/>
      </c>
    </row>
    <row r="1450">
      <c r="I1450" s="35" t="n"/>
      <c r="J1450" s="35" t="n"/>
      <c r="K1450" s="35" t="n"/>
      <c r="L1450" s="36" t="n"/>
      <c r="M1450" s="36" t="n"/>
      <c r="P1450" s="37" t="n"/>
      <c r="Q1450" s="38">
        <f>IF($C1450="",0,IF(OR(LOWER(TRIM($G1450))="omani",LOWER(TRIM($G1450))="oman",LOWER(TRIM($G1450))="om",LOWER(TRIM($G1450))="local"),1,0))</f>
        <v/>
      </c>
      <c r="R1450" s="38">
        <f>IF($C1450="",0,IF(OR(ISNUMBER(SEARCH("resign",$N1450)),ISNUMBER(SEARCH("terminat",$N1450)),ISNUMBER(SEARCH("inactive",$N1450)),ISNUMBER(SEARCH("vacan",$N1450)),ISNUMBER(SEARCH("deceased",$N1450)),ISNUMBER(SEARCH("separated",$N1450))),0,1))</f>
        <v/>
      </c>
      <c r="S1450">
        <f>IF(OR($R1450=0,NOT(ISNUMBER($I1450))),"",IFERROR(DATEDIF($I1450,DATE(FY,1,1),"y"),""))</f>
        <v/>
      </c>
      <c r="T1450">
        <f>IF(OR($R1450=0,NOT(ISNUMBER($J1450))),"",IFERROR(DATEDIF($J1450,DATE(FY,1,1),"y"),0))</f>
        <v/>
      </c>
      <c r="U1450" s="38">
        <f>IF(OR($R1450=0,NOT(ISNUMBER($I1450))),0,IF(YEAR($I1450)+IF($Q1450=1,RetAgeO,RetAgeE)=FY,MONTH($I1450),IF(YEAR($I1450)+IF($Q1450=1,RetAgeO,RetAgeE)&lt;FY,1,0)))</f>
        <v/>
      </c>
      <c r="V1450" s="38">
        <f>IF(OR($R1450=0,NOT(ISNUMBER($K1450))),0,IF(YEAR($K1450)=FY,MONTH($K1450),IF(YEAR($K1450)&lt;FY,1,0)))</f>
        <v/>
      </c>
      <c r="W1450" s="38">
        <f>IF($R1450=0,0,MIN(12,IF(AND(ISNUMBER($O1450),$O1450&gt;=1,$O1450&lt;=12),INT($O1450),12),IF(AND(RetireExit="Yes",$U1450&gt;0),$U1450,12),IF(AND(ContractExit="Yes",$V1450&gt;0),$V1450,12)))</f>
        <v/>
      </c>
      <c r="X1450" s="37">
        <f>IF(ISNUMBER($P1450),$P1450,IncPct)</f>
        <v/>
      </c>
      <c r="Y1450" s="39">
        <f>IF($W1450=0,0,MAX(0,MIN($W1450,IncMonth-1))+MAX(0,$W1450-IncMonth+1)*(1+$X1450))</f>
        <v/>
      </c>
      <c r="Z1450" s="40">
        <f>IF($C1450="",0,IFERROR(INDEX(Departments!$B$5:$B$54,MATCH($C1450,Departments!$A$5:$A$54,0)),0))</f>
        <v/>
      </c>
      <c r="AA1450" s="41">
        <f>N($L1450)*$Y1450</f>
        <v/>
      </c>
      <c r="AB1450" s="41">
        <f>N($M1450)*$Y1450</f>
        <v/>
      </c>
      <c r="AC1450" s="41">
        <f>$AA1450*$Z1450</f>
        <v/>
      </c>
      <c r="AD1450" s="41">
        <f>$AA1450*BonusMonths/12</f>
        <v/>
      </c>
      <c r="AE1450" s="41">
        <f>($AA1450+SI_Gross*$AB1450)*IF($Q1450=1,SI_O,SI_E)</f>
        <v/>
      </c>
      <c r="AF1450" s="41">
        <f>IF($Q1450=1,0,$AA1450*EOSB)</f>
        <v/>
      </c>
      <c r="AG1450" s="41">
        <f>$AN1450*$W1450</f>
        <v/>
      </c>
      <c r="AH1450" s="41">
        <f>SUM($AA1450:$AG1450)</f>
        <v/>
      </c>
      <c r="AI1450" s="41">
        <f>12*($AM1450+$AN1450)</f>
        <v/>
      </c>
      <c r="AJ1450" s="41">
        <f>$AM1450*((IncMonth-1)+(13-IncMonth)*(1+$X1450))+12*$AN1450</f>
        <v/>
      </c>
      <c r="AK1450" s="41">
        <f>IF($R1450=1,N($L1450)+N($M1450),0)</f>
        <v/>
      </c>
      <c r="AL1450">
        <f>IF($C1450="","",IF(N($L1450)&lt;=0,"Basic salary missing",IF(ISNA(MATCH($C1450,Departments!$A$5:$A$54,0)),"Department not on Departments sheet",IF(AND($I1450&lt;&gt;"",NOT(ISNUMBER($I1450))),"Date of birth is text, not a date",IF(AND($K1450&lt;&gt;"",NOT(ISNUMBER($K1450))),"Contract end is text, not a date","")))))</f>
        <v/>
      </c>
      <c r="AM1450" s="41">
        <f>IF($R1450=0,0,N($L1450)*(1+$Z1450+BonusMonths/12+IF($Q1450=1,0,EOSB))+N($M1450)+(N($L1450)+SI_Gross*N($M1450))*IF($Q1450=1,SI_O,SI_E))</f>
        <v/>
      </c>
      <c r="AN1450" s="41">
        <f>IF($R1450=0,0,(IF($Q1450=1,MedO,MedE+Ticket)+Training)/12)</f>
        <v/>
      </c>
    </row>
    <row r="1451">
      <c r="I1451" s="35" t="n"/>
      <c r="J1451" s="35" t="n"/>
      <c r="K1451" s="35" t="n"/>
      <c r="L1451" s="36" t="n"/>
      <c r="M1451" s="36" t="n"/>
      <c r="P1451" s="37" t="n"/>
      <c r="Q1451" s="38">
        <f>IF($C1451="",0,IF(OR(LOWER(TRIM($G1451))="omani",LOWER(TRIM($G1451))="oman",LOWER(TRIM($G1451))="om",LOWER(TRIM($G1451))="local"),1,0))</f>
        <v/>
      </c>
      <c r="R1451" s="38">
        <f>IF($C1451="",0,IF(OR(ISNUMBER(SEARCH("resign",$N1451)),ISNUMBER(SEARCH("terminat",$N1451)),ISNUMBER(SEARCH("inactive",$N1451)),ISNUMBER(SEARCH("vacan",$N1451)),ISNUMBER(SEARCH("deceased",$N1451)),ISNUMBER(SEARCH("separated",$N1451))),0,1))</f>
        <v/>
      </c>
      <c r="S1451">
        <f>IF(OR($R1451=0,NOT(ISNUMBER($I1451))),"",IFERROR(DATEDIF($I1451,DATE(FY,1,1),"y"),""))</f>
        <v/>
      </c>
      <c r="T1451">
        <f>IF(OR($R1451=0,NOT(ISNUMBER($J1451))),"",IFERROR(DATEDIF($J1451,DATE(FY,1,1),"y"),0))</f>
        <v/>
      </c>
      <c r="U1451" s="38">
        <f>IF(OR($R1451=0,NOT(ISNUMBER($I1451))),0,IF(YEAR($I1451)+IF($Q1451=1,RetAgeO,RetAgeE)=FY,MONTH($I1451),IF(YEAR($I1451)+IF($Q1451=1,RetAgeO,RetAgeE)&lt;FY,1,0)))</f>
        <v/>
      </c>
      <c r="V1451" s="38">
        <f>IF(OR($R1451=0,NOT(ISNUMBER($K1451))),0,IF(YEAR($K1451)=FY,MONTH($K1451),IF(YEAR($K1451)&lt;FY,1,0)))</f>
        <v/>
      </c>
      <c r="W1451" s="38">
        <f>IF($R1451=0,0,MIN(12,IF(AND(ISNUMBER($O1451),$O1451&gt;=1,$O1451&lt;=12),INT($O1451),12),IF(AND(RetireExit="Yes",$U1451&gt;0),$U1451,12),IF(AND(ContractExit="Yes",$V1451&gt;0),$V1451,12)))</f>
        <v/>
      </c>
      <c r="X1451" s="37">
        <f>IF(ISNUMBER($P1451),$P1451,IncPct)</f>
        <v/>
      </c>
      <c r="Y1451" s="39">
        <f>IF($W1451=0,0,MAX(0,MIN($W1451,IncMonth-1))+MAX(0,$W1451-IncMonth+1)*(1+$X1451))</f>
        <v/>
      </c>
      <c r="Z1451" s="40">
        <f>IF($C1451="",0,IFERROR(INDEX(Departments!$B$5:$B$54,MATCH($C1451,Departments!$A$5:$A$54,0)),0))</f>
        <v/>
      </c>
      <c r="AA1451" s="41">
        <f>N($L1451)*$Y1451</f>
        <v/>
      </c>
      <c r="AB1451" s="41">
        <f>N($M1451)*$Y1451</f>
        <v/>
      </c>
      <c r="AC1451" s="41">
        <f>$AA1451*$Z1451</f>
        <v/>
      </c>
      <c r="AD1451" s="41">
        <f>$AA1451*BonusMonths/12</f>
        <v/>
      </c>
      <c r="AE1451" s="41">
        <f>($AA1451+SI_Gross*$AB1451)*IF($Q1451=1,SI_O,SI_E)</f>
        <v/>
      </c>
      <c r="AF1451" s="41">
        <f>IF($Q1451=1,0,$AA1451*EOSB)</f>
        <v/>
      </c>
      <c r="AG1451" s="41">
        <f>$AN1451*$W1451</f>
        <v/>
      </c>
      <c r="AH1451" s="41">
        <f>SUM($AA1451:$AG1451)</f>
        <v/>
      </c>
      <c r="AI1451" s="41">
        <f>12*($AM1451+$AN1451)</f>
        <v/>
      </c>
      <c r="AJ1451" s="41">
        <f>$AM1451*((IncMonth-1)+(13-IncMonth)*(1+$X1451))+12*$AN1451</f>
        <v/>
      </c>
      <c r="AK1451" s="41">
        <f>IF($R1451=1,N($L1451)+N($M1451),0)</f>
        <v/>
      </c>
      <c r="AL1451">
        <f>IF($C1451="","",IF(N($L1451)&lt;=0,"Basic salary missing",IF(ISNA(MATCH($C1451,Departments!$A$5:$A$54,0)),"Department not on Departments sheet",IF(AND($I1451&lt;&gt;"",NOT(ISNUMBER($I1451))),"Date of birth is text, not a date",IF(AND($K1451&lt;&gt;"",NOT(ISNUMBER($K1451))),"Contract end is text, not a date","")))))</f>
        <v/>
      </c>
      <c r="AM1451" s="41">
        <f>IF($R1451=0,0,N($L1451)*(1+$Z1451+BonusMonths/12+IF($Q1451=1,0,EOSB))+N($M1451)+(N($L1451)+SI_Gross*N($M1451))*IF($Q1451=1,SI_O,SI_E))</f>
        <v/>
      </c>
      <c r="AN1451" s="41">
        <f>IF($R1451=0,0,(IF($Q1451=1,MedO,MedE+Ticket)+Training)/12)</f>
        <v/>
      </c>
    </row>
    <row r="1452">
      <c r="I1452" s="35" t="n"/>
      <c r="J1452" s="35" t="n"/>
      <c r="K1452" s="35" t="n"/>
      <c r="L1452" s="36" t="n"/>
      <c r="M1452" s="36" t="n"/>
      <c r="P1452" s="37" t="n"/>
      <c r="Q1452" s="38">
        <f>IF($C1452="",0,IF(OR(LOWER(TRIM($G1452))="omani",LOWER(TRIM($G1452))="oman",LOWER(TRIM($G1452))="om",LOWER(TRIM($G1452))="local"),1,0))</f>
        <v/>
      </c>
      <c r="R1452" s="38">
        <f>IF($C1452="",0,IF(OR(ISNUMBER(SEARCH("resign",$N1452)),ISNUMBER(SEARCH("terminat",$N1452)),ISNUMBER(SEARCH("inactive",$N1452)),ISNUMBER(SEARCH("vacan",$N1452)),ISNUMBER(SEARCH("deceased",$N1452)),ISNUMBER(SEARCH("separated",$N1452))),0,1))</f>
        <v/>
      </c>
      <c r="S1452">
        <f>IF(OR($R1452=0,NOT(ISNUMBER($I1452))),"",IFERROR(DATEDIF($I1452,DATE(FY,1,1),"y"),""))</f>
        <v/>
      </c>
      <c r="T1452">
        <f>IF(OR($R1452=0,NOT(ISNUMBER($J1452))),"",IFERROR(DATEDIF($J1452,DATE(FY,1,1),"y"),0))</f>
        <v/>
      </c>
      <c r="U1452" s="38">
        <f>IF(OR($R1452=0,NOT(ISNUMBER($I1452))),0,IF(YEAR($I1452)+IF($Q1452=1,RetAgeO,RetAgeE)=FY,MONTH($I1452),IF(YEAR($I1452)+IF($Q1452=1,RetAgeO,RetAgeE)&lt;FY,1,0)))</f>
        <v/>
      </c>
      <c r="V1452" s="38">
        <f>IF(OR($R1452=0,NOT(ISNUMBER($K1452))),0,IF(YEAR($K1452)=FY,MONTH($K1452),IF(YEAR($K1452)&lt;FY,1,0)))</f>
        <v/>
      </c>
      <c r="W1452" s="38">
        <f>IF($R1452=0,0,MIN(12,IF(AND(ISNUMBER($O1452),$O1452&gt;=1,$O1452&lt;=12),INT($O1452),12),IF(AND(RetireExit="Yes",$U1452&gt;0),$U1452,12),IF(AND(ContractExit="Yes",$V1452&gt;0),$V1452,12)))</f>
        <v/>
      </c>
      <c r="X1452" s="37">
        <f>IF(ISNUMBER($P1452),$P1452,IncPct)</f>
        <v/>
      </c>
      <c r="Y1452" s="39">
        <f>IF($W1452=0,0,MAX(0,MIN($W1452,IncMonth-1))+MAX(0,$W1452-IncMonth+1)*(1+$X1452))</f>
        <v/>
      </c>
      <c r="Z1452" s="40">
        <f>IF($C1452="",0,IFERROR(INDEX(Departments!$B$5:$B$54,MATCH($C1452,Departments!$A$5:$A$54,0)),0))</f>
        <v/>
      </c>
      <c r="AA1452" s="41">
        <f>N($L1452)*$Y1452</f>
        <v/>
      </c>
      <c r="AB1452" s="41">
        <f>N($M1452)*$Y1452</f>
        <v/>
      </c>
      <c r="AC1452" s="41">
        <f>$AA1452*$Z1452</f>
        <v/>
      </c>
      <c r="AD1452" s="41">
        <f>$AA1452*BonusMonths/12</f>
        <v/>
      </c>
      <c r="AE1452" s="41">
        <f>($AA1452+SI_Gross*$AB1452)*IF($Q1452=1,SI_O,SI_E)</f>
        <v/>
      </c>
      <c r="AF1452" s="41">
        <f>IF($Q1452=1,0,$AA1452*EOSB)</f>
        <v/>
      </c>
      <c r="AG1452" s="41">
        <f>$AN1452*$W1452</f>
        <v/>
      </c>
      <c r="AH1452" s="41">
        <f>SUM($AA1452:$AG1452)</f>
        <v/>
      </c>
      <c r="AI1452" s="41">
        <f>12*($AM1452+$AN1452)</f>
        <v/>
      </c>
      <c r="AJ1452" s="41">
        <f>$AM1452*((IncMonth-1)+(13-IncMonth)*(1+$X1452))+12*$AN1452</f>
        <v/>
      </c>
      <c r="AK1452" s="41">
        <f>IF($R1452=1,N($L1452)+N($M1452),0)</f>
        <v/>
      </c>
      <c r="AL1452">
        <f>IF($C1452="","",IF(N($L1452)&lt;=0,"Basic salary missing",IF(ISNA(MATCH($C1452,Departments!$A$5:$A$54,0)),"Department not on Departments sheet",IF(AND($I1452&lt;&gt;"",NOT(ISNUMBER($I1452))),"Date of birth is text, not a date",IF(AND($K1452&lt;&gt;"",NOT(ISNUMBER($K1452))),"Contract end is text, not a date","")))))</f>
        <v/>
      </c>
      <c r="AM1452" s="41">
        <f>IF($R1452=0,0,N($L1452)*(1+$Z1452+BonusMonths/12+IF($Q1452=1,0,EOSB))+N($M1452)+(N($L1452)+SI_Gross*N($M1452))*IF($Q1452=1,SI_O,SI_E))</f>
        <v/>
      </c>
      <c r="AN1452" s="41">
        <f>IF($R1452=0,0,(IF($Q1452=1,MedO,MedE+Ticket)+Training)/12)</f>
        <v/>
      </c>
    </row>
    <row r="1453">
      <c r="I1453" s="35" t="n"/>
      <c r="J1453" s="35" t="n"/>
      <c r="K1453" s="35" t="n"/>
      <c r="L1453" s="36" t="n"/>
      <c r="M1453" s="36" t="n"/>
      <c r="P1453" s="37" t="n"/>
      <c r="Q1453" s="38">
        <f>IF($C1453="",0,IF(OR(LOWER(TRIM($G1453))="omani",LOWER(TRIM($G1453))="oman",LOWER(TRIM($G1453))="om",LOWER(TRIM($G1453))="local"),1,0))</f>
        <v/>
      </c>
      <c r="R1453" s="38">
        <f>IF($C1453="",0,IF(OR(ISNUMBER(SEARCH("resign",$N1453)),ISNUMBER(SEARCH("terminat",$N1453)),ISNUMBER(SEARCH("inactive",$N1453)),ISNUMBER(SEARCH("vacan",$N1453)),ISNUMBER(SEARCH("deceased",$N1453)),ISNUMBER(SEARCH("separated",$N1453))),0,1))</f>
        <v/>
      </c>
      <c r="S1453">
        <f>IF(OR($R1453=0,NOT(ISNUMBER($I1453))),"",IFERROR(DATEDIF($I1453,DATE(FY,1,1),"y"),""))</f>
        <v/>
      </c>
      <c r="T1453">
        <f>IF(OR($R1453=0,NOT(ISNUMBER($J1453))),"",IFERROR(DATEDIF($J1453,DATE(FY,1,1),"y"),0))</f>
        <v/>
      </c>
      <c r="U1453" s="38">
        <f>IF(OR($R1453=0,NOT(ISNUMBER($I1453))),0,IF(YEAR($I1453)+IF($Q1453=1,RetAgeO,RetAgeE)=FY,MONTH($I1453),IF(YEAR($I1453)+IF($Q1453=1,RetAgeO,RetAgeE)&lt;FY,1,0)))</f>
        <v/>
      </c>
      <c r="V1453" s="38">
        <f>IF(OR($R1453=0,NOT(ISNUMBER($K1453))),0,IF(YEAR($K1453)=FY,MONTH($K1453),IF(YEAR($K1453)&lt;FY,1,0)))</f>
        <v/>
      </c>
      <c r="W1453" s="38">
        <f>IF($R1453=0,0,MIN(12,IF(AND(ISNUMBER($O1453),$O1453&gt;=1,$O1453&lt;=12),INT($O1453),12),IF(AND(RetireExit="Yes",$U1453&gt;0),$U1453,12),IF(AND(ContractExit="Yes",$V1453&gt;0),$V1453,12)))</f>
        <v/>
      </c>
      <c r="X1453" s="37">
        <f>IF(ISNUMBER($P1453),$P1453,IncPct)</f>
        <v/>
      </c>
      <c r="Y1453" s="39">
        <f>IF($W1453=0,0,MAX(0,MIN($W1453,IncMonth-1))+MAX(0,$W1453-IncMonth+1)*(1+$X1453))</f>
        <v/>
      </c>
      <c r="Z1453" s="40">
        <f>IF($C1453="",0,IFERROR(INDEX(Departments!$B$5:$B$54,MATCH($C1453,Departments!$A$5:$A$54,0)),0))</f>
        <v/>
      </c>
      <c r="AA1453" s="41">
        <f>N($L1453)*$Y1453</f>
        <v/>
      </c>
      <c r="AB1453" s="41">
        <f>N($M1453)*$Y1453</f>
        <v/>
      </c>
      <c r="AC1453" s="41">
        <f>$AA1453*$Z1453</f>
        <v/>
      </c>
      <c r="AD1453" s="41">
        <f>$AA1453*BonusMonths/12</f>
        <v/>
      </c>
      <c r="AE1453" s="41">
        <f>($AA1453+SI_Gross*$AB1453)*IF($Q1453=1,SI_O,SI_E)</f>
        <v/>
      </c>
      <c r="AF1453" s="41">
        <f>IF($Q1453=1,0,$AA1453*EOSB)</f>
        <v/>
      </c>
      <c r="AG1453" s="41">
        <f>$AN1453*$W1453</f>
        <v/>
      </c>
      <c r="AH1453" s="41">
        <f>SUM($AA1453:$AG1453)</f>
        <v/>
      </c>
      <c r="AI1453" s="41">
        <f>12*($AM1453+$AN1453)</f>
        <v/>
      </c>
      <c r="AJ1453" s="41">
        <f>$AM1453*((IncMonth-1)+(13-IncMonth)*(1+$X1453))+12*$AN1453</f>
        <v/>
      </c>
      <c r="AK1453" s="41">
        <f>IF($R1453=1,N($L1453)+N($M1453),0)</f>
        <v/>
      </c>
      <c r="AL1453">
        <f>IF($C1453="","",IF(N($L1453)&lt;=0,"Basic salary missing",IF(ISNA(MATCH($C1453,Departments!$A$5:$A$54,0)),"Department not on Departments sheet",IF(AND($I1453&lt;&gt;"",NOT(ISNUMBER($I1453))),"Date of birth is text, not a date",IF(AND($K1453&lt;&gt;"",NOT(ISNUMBER($K1453))),"Contract end is text, not a date","")))))</f>
        <v/>
      </c>
      <c r="AM1453" s="41">
        <f>IF($R1453=0,0,N($L1453)*(1+$Z1453+BonusMonths/12+IF($Q1453=1,0,EOSB))+N($M1453)+(N($L1453)+SI_Gross*N($M1453))*IF($Q1453=1,SI_O,SI_E))</f>
        <v/>
      </c>
      <c r="AN1453" s="41">
        <f>IF($R1453=0,0,(IF($Q1453=1,MedO,MedE+Ticket)+Training)/12)</f>
        <v/>
      </c>
    </row>
    <row r="1454">
      <c r="I1454" s="35" t="n"/>
      <c r="J1454" s="35" t="n"/>
      <c r="K1454" s="35" t="n"/>
      <c r="L1454" s="36" t="n"/>
      <c r="M1454" s="36" t="n"/>
      <c r="P1454" s="37" t="n"/>
      <c r="Q1454" s="38">
        <f>IF($C1454="",0,IF(OR(LOWER(TRIM($G1454))="omani",LOWER(TRIM($G1454))="oman",LOWER(TRIM($G1454))="om",LOWER(TRIM($G1454))="local"),1,0))</f>
        <v/>
      </c>
      <c r="R1454" s="38">
        <f>IF($C1454="",0,IF(OR(ISNUMBER(SEARCH("resign",$N1454)),ISNUMBER(SEARCH("terminat",$N1454)),ISNUMBER(SEARCH("inactive",$N1454)),ISNUMBER(SEARCH("vacan",$N1454)),ISNUMBER(SEARCH("deceased",$N1454)),ISNUMBER(SEARCH("separated",$N1454))),0,1))</f>
        <v/>
      </c>
      <c r="S1454">
        <f>IF(OR($R1454=0,NOT(ISNUMBER($I1454))),"",IFERROR(DATEDIF($I1454,DATE(FY,1,1),"y"),""))</f>
        <v/>
      </c>
      <c r="T1454">
        <f>IF(OR($R1454=0,NOT(ISNUMBER($J1454))),"",IFERROR(DATEDIF($J1454,DATE(FY,1,1),"y"),0))</f>
        <v/>
      </c>
      <c r="U1454" s="38">
        <f>IF(OR($R1454=0,NOT(ISNUMBER($I1454))),0,IF(YEAR($I1454)+IF($Q1454=1,RetAgeO,RetAgeE)=FY,MONTH($I1454),IF(YEAR($I1454)+IF($Q1454=1,RetAgeO,RetAgeE)&lt;FY,1,0)))</f>
        <v/>
      </c>
      <c r="V1454" s="38">
        <f>IF(OR($R1454=0,NOT(ISNUMBER($K1454))),0,IF(YEAR($K1454)=FY,MONTH($K1454),IF(YEAR($K1454)&lt;FY,1,0)))</f>
        <v/>
      </c>
      <c r="W1454" s="38">
        <f>IF($R1454=0,0,MIN(12,IF(AND(ISNUMBER($O1454),$O1454&gt;=1,$O1454&lt;=12),INT($O1454),12),IF(AND(RetireExit="Yes",$U1454&gt;0),$U1454,12),IF(AND(ContractExit="Yes",$V1454&gt;0),$V1454,12)))</f>
        <v/>
      </c>
      <c r="X1454" s="37">
        <f>IF(ISNUMBER($P1454),$P1454,IncPct)</f>
        <v/>
      </c>
      <c r="Y1454" s="39">
        <f>IF($W1454=0,0,MAX(0,MIN($W1454,IncMonth-1))+MAX(0,$W1454-IncMonth+1)*(1+$X1454))</f>
        <v/>
      </c>
      <c r="Z1454" s="40">
        <f>IF($C1454="",0,IFERROR(INDEX(Departments!$B$5:$B$54,MATCH($C1454,Departments!$A$5:$A$54,0)),0))</f>
        <v/>
      </c>
      <c r="AA1454" s="41">
        <f>N($L1454)*$Y1454</f>
        <v/>
      </c>
      <c r="AB1454" s="41">
        <f>N($M1454)*$Y1454</f>
        <v/>
      </c>
      <c r="AC1454" s="41">
        <f>$AA1454*$Z1454</f>
        <v/>
      </c>
      <c r="AD1454" s="41">
        <f>$AA1454*BonusMonths/12</f>
        <v/>
      </c>
      <c r="AE1454" s="41">
        <f>($AA1454+SI_Gross*$AB1454)*IF($Q1454=1,SI_O,SI_E)</f>
        <v/>
      </c>
      <c r="AF1454" s="41">
        <f>IF($Q1454=1,0,$AA1454*EOSB)</f>
        <v/>
      </c>
      <c r="AG1454" s="41">
        <f>$AN1454*$W1454</f>
        <v/>
      </c>
      <c r="AH1454" s="41">
        <f>SUM($AA1454:$AG1454)</f>
        <v/>
      </c>
      <c r="AI1454" s="41">
        <f>12*($AM1454+$AN1454)</f>
        <v/>
      </c>
      <c r="AJ1454" s="41">
        <f>$AM1454*((IncMonth-1)+(13-IncMonth)*(1+$X1454))+12*$AN1454</f>
        <v/>
      </c>
      <c r="AK1454" s="41">
        <f>IF($R1454=1,N($L1454)+N($M1454),0)</f>
        <v/>
      </c>
      <c r="AL1454">
        <f>IF($C1454="","",IF(N($L1454)&lt;=0,"Basic salary missing",IF(ISNA(MATCH($C1454,Departments!$A$5:$A$54,0)),"Department not on Departments sheet",IF(AND($I1454&lt;&gt;"",NOT(ISNUMBER($I1454))),"Date of birth is text, not a date",IF(AND($K1454&lt;&gt;"",NOT(ISNUMBER($K1454))),"Contract end is text, not a date","")))))</f>
        <v/>
      </c>
      <c r="AM1454" s="41">
        <f>IF($R1454=0,0,N($L1454)*(1+$Z1454+BonusMonths/12+IF($Q1454=1,0,EOSB))+N($M1454)+(N($L1454)+SI_Gross*N($M1454))*IF($Q1454=1,SI_O,SI_E))</f>
        <v/>
      </c>
      <c r="AN1454" s="41">
        <f>IF($R1454=0,0,(IF($Q1454=1,MedO,MedE+Ticket)+Training)/12)</f>
        <v/>
      </c>
    </row>
    <row r="1455">
      <c r="I1455" s="35" t="n"/>
      <c r="J1455" s="35" t="n"/>
      <c r="K1455" s="35" t="n"/>
      <c r="L1455" s="36" t="n"/>
      <c r="M1455" s="36" t="n"/>
      <c r="P1455" s="37" t="n"/>
      <c r="Q1455" s="38">
        <f>IF($C1455="",0,IF(OR(LOWER(TRIM($G1455))="omani",LOWER(TRIM($G1455))="oman",LOWER(TRIM($G1455))="om",LOWER(TRIM($G1455))="local"),1,0))</f>
        <v/>
      </c>
      <c r="R1455" s="38">
        <f>IF($C1455="",0,IF(OR(ISNUMBER(SEARCH("resign",$N1455)),ISNUMBER(SEARCH("terminat",$N1455)),ISNUMBER(SEARCH("inactive",$N1455)),ISNUMBER(SEARCH("vacan",$N1455)),ISNUMBER(SEARCH("deceased",$N1455)),ISNUMBER(SEARCH("separated",$N1455))),0,1))</f>
        <v/>
      </c>
      <c r="S1455">
        <f>IF(OR($R1455=0,NOT(ISNUMBER($I1455))),"",IFERROR(DATEDIF($I1455,DATE(FY,1,1),"y"),""))</f>
        <v/>
      </c>
      <c r="T1455">
        <f>IF(OR($R1455=0,NOT(ISNUMBER($J1455))),"",IFERROR(DATEDIF($J1455,DATE(FY,1,1),"y"),0))</f>
        <v/>
      </c>
      <c r="U1455" s="38">
        <f>IF(OR($R1455=0,NOT(ISNUMBER($I1455))),0,IF(YEAR($I1455)+IF($Q1455=1,RetAgeO,RetAgeE)=FY,MONTH($I1455),IF(YEAR($I1455)+IF($Q1455=1,RetAgeO,RetAgeE)&lt;FY,1,0)))</f>
        <v/>
      </c>
      <c r="V1455" s="38">
        <f>IF(OR($R1455=0,NOT(ISNUMBER($K1455))),0,IF(YEAR($K1455)=FY,MONTH($K1455),IF(YEAR($K1455)&lt;FY,1,0)))</f>
        <v/>
      </c>
      <c r="W1455" s="38">
        <f>IF($R1455=0,0,MIN(12,IF(AND(ISNUMBER($O1455),$O1455&gt;=1,$O1455&lt;=12),INT($O1455),12),IF(AND(RetireExit="Yes",$U1455&gt;0),$U1455,12),IF(AND(ContractExit="Yes",$V1455&gt;0),$V1455,12)))</f>
        <v/>
      </c>
      <c r="X1455" s="37">
        <f>IF(ISNUMBER($P1455),$P1455,IncPct)</f>
        <v/>
      </c>
      <c r="Y1455" s="39">
        <f>IF($W1455=0,0,MAX(0,MIN($W1455,IncMonth-1))+MAX(0,$W1455-IncMonth+1)*(1+$X1455))</f>
        <v/>
      </c>
      <c r="Z1455" s="40">
        <f>IF($C1455="",0,IFERROR(INDEX(Departments!$B$5:$B$54,MATCH($C1455,Departments!$A$5:$A$54,0)),0))</f>
        <v/>
      </c>
      <c r="AA1455" s="41">
        <f>N($L1455)*$Y1455</f>
        <v/>
      </c>
      <c r="AB1455" s="41">
        <f>N($M1455)*$Y1455</f>
        <v/>
      </c>
      <c r="AC1455" s="41">
        <f>$AA1455*$Z1455</f>
        <v/>
      </c>
      <c r="AD1455" s="41">
        <f>$AA1455*BonusMonths/12</f>
        <v/>
      </c>
      <c r="AE1455" s="41">
        <f>($AA1455+SI_Gross*$AB1455)*IF($Q1455=1,SI_O,SI_E)</f>
        <v/>
      </c>
      <c r="AF1455" s="41">
        <f>IF($Q1455=1,0,$AA1455*EOSB)</f>
        <v/>
      </c>
      <c r="AG1455" s="41">
        <f>$AN1455*$W1455</f>
        <v/>
      </c>
      <c r="AH1455" s="41">
        <f>SUM($AA1455:$AG1455)</f>
        <v/>
      </c>
      <c r="AI1455" s="41">
        <f>12*($AM1455+$AN1455)</f>
        <v/>
      </c>
      <c r="AJ1455" s="41">
        <f>$AM1455*((IncMonth-1)+(13-IncMonth)*(1+$X1455))+12*$AN1455</f>
        <v/>
      </c>
      <c r="AK1455" s="41">
        <f>IF($R1455=1,N($L1455)+N($M1455),0)</f>
        <v/>
      </c>
      <c r="AL1455">
        <f>IF($C1455="","",IF(N($L1455)&lt;=0,"Basic salary missing",IF(ISNA(MATCH($C1455,Departments!$A$5:$A$54,0)),"Department not on Departments sheet",IF(AND($I1455&lt;&gt;"",NOT(ISNUMBER($I1455))),"Date of birth is text, not a date",IF(AND($K1455&lt;&gt;"",NOT(ISNUMBER($K1455))),"Contract end is text, not a date","")))))</f>
        <v/>
      </c>
      <c r="AM1455" s="41">
        <f>IF($R1455=0,0,N($L1455)*(1+$Z1455+BonusMonths/12+IF($Q1455=1,0,EOSB))+N($M1455)+(N($L1455)+SI_Gross*N($M1455))*IF($Q1455=1,SI_O,SI_E))</f>
        <v/>
      </c>
      <c r="AN1455" s="41">
        <f>IF($R1455=0,0,(IF($Q1455=1,MedO,MedE+Ticket)+Training)/12)</f>
        <v/>
      </c>
    </row>
    <row r="1456">
      <c r="I1456" s="35" t="n"/>
      <c r="J1456" s="35" t="n"/>
      <c r="K1456" s="35" t="n"/>
      <c r="L1456" s="36" t="n"/>
      <c r="M1456" s="36" t="n"/>
      <c r="P1456" s="37" t="n"/>
      <c r="Q1456" s="38">
        <f>IF($C1456="",0,IF(OR(LOWER(TRIM($G1456))="omani",LOWER(TRIM($G1456))="oman",LOWER(TRIM($G1456))="om",LOWER(TRIM($G1456))="local"),1,0))</f>
        <v/>
      </c>
      <c r="R1456" s="38">
        <f>IF($C1456="",0,IF(OR(ISNUMBER(SEARCH("resign",$N1456)),ISNUMBER(SEARCH("terminat",$N1456)),ISNUMBER(SEARCH("inactive",$N1456)),ISNUMBER(SEARCH("vacan",$N1456)),ISNUMBER(SEARCH("deceased",$N1456)),ISNUMBER(SEARCH("separated",$N1456))),0,1))</f>
        <v/>
      </c>
      <c r="S1456">
        <f>IF(OR($R1456=0,NOT(ISNUMBER($I1456))),"",IFERROR(DATEDIF($I1456,DATE(FY,1,1),"y"),""))</f>
        <v/>
      </c>
      <c r="T1456">
        <f>IF(OR($R1456=0,NOT(ISNUMBER($J1456))),"",IFERROR(DATEDIF($J1456,DATE(FY,1,1),"y"),0))</f>
        <v/>
      </c>
      <c r="U1456" s="38">
        <f>IF(OR($R1456=0,NOT(ISNUMBER($I1456))),0,IF(YEAR($I1456)+IF($Q1456=1,RetAgeO,RetAgeE)=FY,MONTH($I1456),IF(YEAR($I1456)+IF($Q1456=1,RetAgeO,RetAgeE)&lt;FY,1,0)))</f>
        <v/>
      </c>
      <c r="V1456" s="38">
        <f>IF(OR($R1456=0,NOT(ISNUMBER($K1456))),0,IF(YEAR($K1456)=FY,MONTH($K1456),IF(YEAR($K1456)&lt;FY,1,0)))</f>
        <v/>
      </c>
      <c r="W1456" s="38">
        <f>IF($R1456=0,0,MIN(12,IF(AND(ISNUMBER($O1456),$O1456&gt;=1,$O1456&lt;=12),INT($O1456),12),IF(AND(RetireExit="Yes",$U1456&gt;0),$U1456,12),IF(AND(ContractExit="Yes",$V1456&gt;0),$V1456,12)))</f>
        <v/>
      </c>
      <c r="X1456" s="37">
        <f>IF(ISNUMBER($P1456),$P1456,IncPct)</f>
        <v/>
      </c>
      <c r="Y1456" s="39">
        <f>IF($W1456=0,0,MAX(0,MIN($W1456,IncMonth-1))+MAX(0,$W1456-IncMonth+1)*(1+$X1456))</f>
        <v/>
      </c>
      <c r="Z1456" s="40">
        <f>IF($C1456="",0,IFERROR(INDEX(Departments!$B$5:$B$54,MATCH($C1456,Departments!$A$5:$A$54,0)),0))</f>
        <v/>
      </c>
      <c r="AA1456" s="41">
        <f>N($L1456)*$Y1456</f>
        <v/>
      </c>
      <c r="AB1456" s="41">
        <f>N($M1456)*$Y1456</f>
        <v/>
      </c>
      <c r="AC1456" s="41">
        <f>$AA1456*$Z1456</f>
        <v/>
      </c>
      <c r="AD1456" s="41">
        <f>$AA1456*BonusMonths/12</f>
        <v/>
      </c>
      <c r="AE1456" s="41">
        <f>($AA1456+SI_Gross*$AB1456)*IF($Q1456=1,SI_O,SI_E)</f>
        <v/>
      </c>
      <c r="AF1456" s="41">
        <f>IF($Q1456=1,0,$AA1456*EOSB)</f>
        <v/>
      </c>
      <c r="AG1456" s="41">
        <f>$AN1456*$W1456</f>
        <v/>
      </c>
      <c r="AH1456" s="41">
        <f>SUM($AA1456:$AG1456)</f>
        <v/>
      </c>
      <c r="AI1456" s="41">
        <f>12*($AM1456+$AN1456)</f>
        <v/>
      </c>
      <c r="AJ1456" s="41">
        <f>$AM1456*((IncMonth-1)+(13-IncMonth)*(1+$X1456))+12*$AN1456</f>
        <v/>
      </c>
      <c r="AK1456" s="41">
        <f>IF($R1456=1,N($L1456)+N($M1456),0)</f>
        <v/>
      </c>
      <c r="AL1456">
        <f>IF($C1456="","",IF(N($L1456)&lt;=0,"Basic salary missing",IF(ISNA(MATCH($C1456,Departments!$A$5:$A$54,0)),"Department not on Departments sheet",IF(AND($I1456&lt;&gt;"",NOT(ISNUMBER($I1456))),"Date of birth is text, not a date",IF(AND($K1456&lt;&gt;"",NOT(ISNUMBER($K1456))),"Contract end is text, not a date","")))))</f>
        <v/>
      </c>
      <c r="AM1456" s="41">
        <f>IF($R1456=0,0,N($L1456)*(1+$Z1456+BonusMonths/12+IF($Q1456=1,0,EOSB))+N($M1456)+(N($L1456)+SI_Gross*N($M1456))*IF($Q1456=1,SI_O,SI_E))</f>
        <v/>
      </c>
      <c r="AN1456" s="41">
        <f>IF($R1456=0,0,(IF($Q1456=1,MedO,MedE+Ticket)+Training)/12)</f>
        <v/>
      </c>
    </row>
    <row r="1457">
      <c r="I1457" s="35" t="n"/>
      <c r="J1457" s="35" t="n"/>
      <c r="K1457" s="35" t="n"/>
      <c r="L1457" s="36" t="n"/>
      <c r="M1457" s="36" t="n"/>
      <c r="P1457" s="37" t="n"/>
      <c r="Q1457" s="38">
        <f>IF($C1457="",0,IF(OR(LOWER(TRIM($G1457))="omani",LOWER(TRIM($G1457))="oman",LOWER(TRIM($G1457))="om",LOWER(TRIM($G1457))="local"),1,0))</f>
        <v/>
      </c>
      <c r="R1457" s="38">
        <f>IF($C1457="",0,IF(OR(ISNUMBER(SEARCH("resign",$N1457)),ISNUMBER(SEARCH("terminat",$N1457)),ISNUMBER(SEARCH("inactive",$N1457)),ISNUMBER(SEARCH("vacan",$N1457)),ISNUMBER(SEARCH("deceased",$N1457)),ISNUMBER(SEARCH("separated",$N1457))),0,1))</f>
        <v/>
      </c>
      <c r="S1457">
        <f>IF(OR($R1457=0,NOT(ISNUMBER($I1457))),"",IFERROR(DATEDIF($I1457,DATE(FY,1,1),"y"),""))</f>
        <v/>
      </c>
      <c r="T1457">
        <f>IF(OR($R1457=0,NOT(ISNUMBER($J1457))),"",IFERROR(DATEDIF($J1457,DATE(FY,1,1),"y"),0))</f>
        <v/>
      </c>
      <c r="U1457" s="38">
        <f>IF(OR($R1457=0,NOT(ISNUMBER($I1457))),0,IF(YEAR($I1457)+IF($Q1457=1,RetAgeO,RetAgeE)=FY,MONTH($I1457),IF(YEAR($I1457)+IF($Q1457=1,RetAgeO,RetAgeE)&lt;FY,1,0)))</f>
        <v/>
      </c>
      <c r="V1457" s="38">
        <f>IF(OR($R1457=0,NOT(ISNUMBER($K1457))),0,IF(YEAR($K1457)=FY,MONTH($K1457),IF(YEAR($K1457)&lt;FY,1,0)))</f>
        <v/>
      </c>
      <c r="W1457" s="38">
        <f>IF($R1457=0,0,MIN(12,IF(AND(ISNUMBER($O1457),$O1457&gt;=1,$O1457&lt;=12),INT($O1457),12),IF(AND(RetireExit="Yes",$U1457&gt;0),$U1457,12),IF(AND(ContractExit="Yes",$V1457&gt;0),$V1457,12)))</f>
        <v/>
      </c>
      <c r="X1457" s="37">
        <f>IF(ISNUMBER($P1457),$P1457,IncPct)</f>
        <v/>
      </c>
      <c r="Y1457" s="39">
        <f>IF($W1457=0,0,MAX(0,MIN($W1457,IncMonth-1))+MAX(0,$W1457-IncMonth+1)*(1+$X1457))</f>
        <v/>
      </c>
      <c r="Z1457" s="40">
        <f>IF($C1457="",0,IFERROR(INDEX(Departments!$B$5:$B$54,MATCH($C1457,Departments!$A$5:$A$54,0)),0))</f>
        <v/>
      </c>
      <c r="AA1457" s="41">
        <f>N($L1457)*$Y1457</f>
        <v/>
      </c>
      <c r="AB1457" s="41">
        <f>N($M1457)*$Y1457</f>
        <v/>
      </c>
      <c r="AC1457" s="41">
        <f>$AA1457*$Z1457</f>
        <v/>
      </c>
      <c r="AD1457" s="41">
        <f>$AA1457*BonusMonths/12</f>
        <v/>
      </c>
      <c r="AE1457" s="41">
        <f>($AA1457+SI_Gross*$AB1457)*IF($Q1457=1,SI_O,SI_E)</f>
        <v/>
      </c>
      <c r="AF1457" s="41">
        <f>IF($Q1457=1,0,$AA1457*EOSB)</f>
        <v/>
      </c>
      <c r="AG1457" s="41">
        <f>$AN1457*$W1457</f>
        <v/>
      </c>
      <c r="AH1457" s="41">
        <f>SUM($AA1457:$AG1457)</f>
        <v/>
      </c>
      <c r="AI1457" s="41">
        <f>12*($AM1457+$AN1457)</f>
        <v/>
      </c>
      <c r="AJ1457" s="41">
        <f>$AM1457*((IncMonth-1)+(13-IncMonth)*(1+$X1457))+12*$AN1457</f>
        <v/>
      </c>
      <c r="AK1457" s="41">
        <f>IF($R1457=1,N($L1457)+N($M1457),0)</f>
        <v/>
      </c>
      <c r="AL1457">
        <f>IF($C1457="","",IF(N($L1457)&lt;=0,"Basic salary missing",IF(ISNA(MATCH($C1457,Departments!$A$5:$A$54,0)),"Department not on Departments sheet",IF(AND($I1457&lt;&gt;"",NOT(ISNUMBER($I1457))),"Date of birth is text, not a date",IF(AND($K1457&lt;&gt;"",NOT(ISNUMBER($K1457))),"Contract end is text, not a date","")))))</f>
        <v/>
      </c>
      <c r="AM1457" s="41">
        <f>IF($R1457=0,0,N($L1457)*(1+$Z1457+BonusMonths/12+IF($Q1457=1,0,EOSB))+N($M1457)+(N($L1457)+SI_Gross*N($M1457))*IF($Q1457=1,SI_O,SI_E))</f>
        <v/>
      </c>
      <c r="AN1457" s="41">
        <f>IF($R1457=0,0,(IF($Q1457=1,MedO,MedE+Ticket)+Training)/12)</f>
        <v/>
      </c>
    </row>
    <row r="1458">
      <c r="I1458" s="35" t="n"/>
      <c r="J1458" s="35" t="n"/>
      <c r="K1458" s="35" t="n"/>
      <c r="L1458" s="36" t="n"/>
      <c r="M1458" s="36" t="n"/>
      <c r="P1458" s="37" t="n"/>
      <c r="Q1458" s="38">
        <f>IF($C1458="",0,IF(OR(LOWER(TRIM($G1458))="omani",LOWER(TRIM($G1458))="oman",LOWER(TRIM($G1458))="om",LOWER(TRIM($G1458))="local"),1,0))</f>
        <v/>
      </c>
      <c r="R1458" s="38">
        <f>IF($C1458="",0,IF(OR(ISNUMBER(SEARCH("resign",$N1458)),ISNUMBER(SEARCH("terminat",$N1458)),ISNUMBER(SEARCH("inactive",$N1458)),ISNUMBER(SEARCH("vacan",$N1458)),ISNUMBER(SEARCH("deceased",$N1458)),ISNUMBER(SEARCH("separated",$N1458))),0,1))</f>
        <v/>
      </c>
      <c r="S1458">
        <f>IF(OR($R1458=0,NOT(ISNUMBER($I1458))),"",IFERROR(DATEDIF($I1458,DATE(FY,1,1),"y"),""))</f>
        <v/>
      </c>
      <c r="T1458">
        <f>IF(OR($R1458=0,NOT(ISNUMBER($J1458))),"",IFERROR(DATEDIF($J1458,DATE(FY,1,1),"y"),0))</f>
        <v/>
      </c>
      <c r="U1458" s="38">
        <f>IF(OR($R1458=0,NOT(ISNUMBER($I1458))),0,IF(YEAR($I1458)+IF($Q1458=1,RetAgeO,RetAgeE)=FY,MONTH($I1458),IF(YEAR($I1458)+IF($Q1458=1,RetAgeO,RetAgeE)&lt;FY,1,0)))</f>
        <v/>
      </c>
      <c r="V1458" s="38">
        <f>IF(OR($R1458=0,NOT(ISNUMBER($K1458))),0,IF(YEAR($K1458)=FY,MONTH($K1458),IF(YEAR($K1458)&lt;FY,1,0)))</f>
        <v/>
      </c>
      <c r="W1458" s="38">
        <f>IF($R1458=0,0,MIN(12,IF(AND(ISNUMBER($O1458),$O1458&gt;=1,$O1458&lt;=12),INT($O1458),12),IF(AND(RetireExit="Yes",$U1458&gt;0),$U1458,12),IF(AND(ContractExit="Yes",$V1458&gt;0),$V1458,12)))</f>
        <v/>
      </c>
      <c r="X1458" s="37">
        <f>IF(ISNUMBER($P1458),$P1458,IncPct)</f>
        <v/>
      </c>
      <c r="Y1458" s="39">
        <f>IF($W1458=0,0,MAX(0,MIN($W1458,IncMonth-1))+MAX(0,$W1458-IncMonth+1)*(1+$X1458))</f>
        <v/>
      </c>
      <c r="Z1458" s="40">
        <f>IF($C1458="",0,IFERROR(INDEX(Departments!$B$5:$B$54,MATCH($C1458,Departments!$A$5:$A$54,0)),0))</f>
        <v/>
      </c>
      <c r="AA1458" s="41">
        <f>N($L1458)*$Y1458</f>
        <v/>
      </c>
      <c r="AB1458" s="41">
        <f>N($M1458)*$Y1458</f>
        <v/>
      </c>
      <c r="AC1458" s="41">
        <f>$AA1458*$Z1458</f>
        <v/>
      </c>
      <c r="AD1458" s="41">
        <f>$AA1458*BonusMonths/12</f>
        <v/>
      </c>
      <c r="AE1458" s="41">
        <f>($AA1458+SI_Gross*$AB1458)*IF($Q1458=1,SI_O,SI_E)</f>
        <v/>
      </c>
      <c r="AF1458" s="41">
        <f>IF($Q1458=1,0,$AA1458*EOSB)</f>
        <v/>
      </c>
      <c r="AG1458" s="41">
        <f>$AN1458*$W1458</f>
        <v/>
      </c>
      <c r="AH1458" s="41">
        <f>SUM($AA1458:$AG1458)</f>
        <v/>
      </c>
      <c r="AI1458" s="41">
        <f>12*($AM1458+$AN1458)</f>
        <v/>
      </c>
      <c r="AJ1458" s="41">
        <f>$AM1458*((IncMonth-1)+(13-IncMonth)*(1+$X1458))+12*$AN1458</f>
        <v/>
      </c>
      <c r="AK1458" s="41">
        <f>IF($R1458=1,N($L1458)+N($M1458),0)</f>
        <v/>
      </c>
      <c r="AL1458">
        <f>IF($C1458="","",IF(N($L1458)&lt;=0,"Basic salary missing",IF(ISNA(MATCH($C1458,Departments!$A$5:$A$54,0)),"Department not on Departments sheet",IF(AND($I1458&lt;&gt;"",NOT(ISNUMBER($I1458))),"Date of birth is text, not a date",IF(AND($K1458&lt;&gt;"",NOT(ISNUMBER($K1458))),"Contract end is text, not a date","")))))</f>
        <v/>
      </c>
      <c r="AM1458" s="41">
        <f>IF($R1458=0,0,N($L1458)*(1+$Z1458+BonusMonths/12+IF($Q1458=1,0,EOSB))+N($M1458)+(N($L1458)+SI_Gross*N($M1458))*IF($Q1458=1,SI_O,SI_E))</f>
        <v/>
      </c>
      <c r="AN1458" s="41">
        <f>IF($R1458=0,0,(IF($Q1458=1,MedO,MedE+Ticket)+Training)/12)</f>
        <v/>
      </c>
    </row>
    <row r="1459">
      <c r="I1459" s="35" t="n"/>
      <c r="J1459" s="35" t="n"/>
      <c r="K1459" s="35" t="n"/>
      <c r="L1459" s="36" t="n"/>
      <c r="M1459" s="36" t="n"/>
      <c r="P1459" s="37" t="n"/>
      <c r="Q1459" s="38">
        <f>IF($C1459="",0,IF(OR(LOWER(TRIM($G1459))="omani",LOWER(TRIM($G1459))="oman",LOWER(TRIM($G1459))="om",LOWER(TRIM($G1459))="local"),1,0))</f>
        <v/>
      </c>
      <c r="R1459" s="38">
        <f>IF($C1459="",0,IF(OR(ISNUMBER(SEARCH("resign",$N1459)),ISNUMBER(SEARCH("terminat",$N1459)),ISNUMBER(SEARCH("inactive",$N1459)),ISNUMBER(SEARCH("vacan",$N1459)),ISNUMBER(SEARCH("deceased",$N1459)),ISNUMBER(SEARCH("separated",$N1459))),0,1))</f>
        <v/>
      </c>
      <c r="S1459">
        <f>IF(OR($R1459=0,NOT(ISNUMBER($I1459))),"",IFERROR(DATEDIF($I1459,DATE(FY,1,1),"y"),""))</f>
        <v/>
      </c>
      <c r="T1459">
        <f>IF(OR($R1459=0,NOT(ISNUMBER($J1459))),"",IFERROR(DATEDIF($J1459,DATE(FY,1,1),"y"),0))</f>
        <v/>
      </c>
      <c r="U1459" s="38">
        <f>IF(OR($R1459=0,NOT(ISNUMBER($I1459))),0,IF(YEAR($I1459)+IF($Q1459=1,RetAgeO,RetAgeE)=FY,MONTH($I1459),IF(YEAR($I1459)+IF($Q1459=1,RetAgeO,RetAgeE)&lt;FY,1,0)))</f>
        <v/>
      </c>
      <c r="V1459" s="38">
        <f>IF(OR($R1459=0,NOT(ISNUMBER($K1459))),0,IF(YEAR($K1459)=FY,MONTH($K1459),IF(YEAR($K1459)&lt;FY,1,0)))</f>
        <v/>
      </c>
      <c r="W1459" s="38">
        <f>IF($R1459=0,0,MIN(12,IF(AND(ISNUMBER($O1459),$O1459&gt;=1,$O1459&lt;=12),INT($O1459),12),IF(AND(RetireExit="Yes",$U1459&gt;0),$U1459,12),IF(AND(ContractExit="Yes",$V1459&gt;0),$V1459,12)))</f>
        <v/>
      </c>
      <c r="X1459" s="37">
        <f>IF(ISNUMBER($P1459),$P1459,IncPct)</f>
        <v/>
      </c>
      <c r="Y1459" s="39">
        <f>IF($W1459=0,0,MAX(0,MIN($W1459,IncMonth-1))+MAX(0,$W1459-IncMonth+1)*(1+$X1459))</f>
        <v/>
      </c>
      <c r="Z1459" s="40">
        <f>IF($C1459="",0,IFERROR(INDEX(Departments!$B$5:$B$54,MATCH($C1459,Departments!$A$5:$A$54,0)),0))</f>
        <v/>
      </c>
      <c r="AA1459" s="41">
        <f>N($L1459)*$Y1459</f>
        <v/>
      </c>
      <c r="AB1459" s="41">
        <f>N($M1459)*$Y1459</f>
        <v/>
      </c>
      <c r="AC1459" s="41">
        <f>$AA1459*$Z1459</f>
        <v/>
      </c>
      <c r="AD1459" s="41">
        <f>$AA1459*BonusMonths/12</f>
        <v/>
      </c>
      <c r="AE1459" s="41">
        <f>($AA1459+SI_Gross*$AB1459)*IF($Q1459=1,SI_O,SI_E)</f>
        <v/>
      </c>
      <c r="AF1459" s="41">
        <f>IF($Q1459=1,0,$AA1459*EOSB)</f>
        <v/>
      </c>
      <c r="AG1459" s="41">
        <f>$AN1459*$W1459</f>
        <v/>
      </c>
      <c r="AH1459" s="41">
        <f>SUM($AA1459:$AG1459)</f>
        <v/>
      </c>
      <c r="AI1459" s="41">
        <f>12*($AM1459+$AN1459)</f>
        <v/>
      </c>
      <c r="AJ1459" s="41">
        <f>$AM1459*((IncMonth-1)+(13-IncMonth)*(1+$X1459))+12*$AN1459</f>
        <v/>
      </c>
      <c r="AK1459" s="41">
        <f>IF($R1459=1,N($L1459)+N($M1459),0)</f>
        <v/>
      </c>
      <c r="AL1459">
        <f>IF($C1459="","",IF(N($L1459)&lt;=0,"Basic salary missing",IF(ISNA(MATCH($C1459,Departments!$A$5:$A$54,0)),"Department not on Departments sheet",IF(AND($I1459&lt;&gt;"",NOT(ISNUMBER($I1459))),"Date of birth is text, not a date",IF(AND($K1459&lt;&gt;"",NOT(ISNUMBER($K1459))),"Contract end is text, not a date","")))))</f>
        <v/>
      </c>
      <c r="AM1459" s="41">
        <f>IF($R1459=0,0,N($L1459)*(1+$Z1459+BonusMonths/12+IF($Q1459=1,0,EOSB))+N($M1459)+(N($L1459)+SI_Gross*N($M1459))*IF($Q1459=1,SI_O,SI_E))</f>
        <v/>
      </c>
      <c r="AN1459" s="41">
        <f>IF($R1459=0,0,(IF($Q1459=1,MedO,MedE+Ticket)+Training)/12)</f>
        <v/>
      </c>
    </row>
    <row r="1460">
      <c r="I1460" s="35" t="n"/>
      <c r="J1460" s="35" t="n"/>
      <c r="K1460" s="35" t="n"/>
      <c r="L1460" s="36" t="n"/>
      <c r="M1460" s="36" t="n"/>
      <c r="P1460" s="37" t="n"/>
      <c r="Q1460" s="38">
        <f>IF($C1460="",0,IF(OR(LOWER(TRIM($G1460))="omani",LOWER(TRIM($G1460))="oman",LOWER(TRIM($G1460))="om",LOWER(TRIM($G1460))="local"),1,0))</f>
        <v/>
      </c>
      <c r="R1460" s="38">
        <f>IF($C1460="",0,IF(OR(ISNUMBER(SEARCH("resign",$N1460)),ISNUMBER(SEARCH("terminat",$N1460)),ISNUMBER(SEARCH("inactive",$N1460)),ISNUMBER(SEARCH("vacan",$N1460)),ISNUMBER(SEARCH("deceased",$N1460)),ISNUMBER(SEARCH("separated",$N1460))),0,1))</f>
        <v/>
      </c>
      <c r="S1460">
        <f>IF(OR($R1460=0,NOT(ISNUMBER($I1460))),"",IFERROR(DATEDIF($I1460,DATE(FY,1,1),"y"),""))</f>
        <v/>
      </c>
      <c r="T1460">
        <f>IF(OR($R1460=0,NOT(ISNUMBER($J1460))),"",IFERROR(DATEDIF($J1460,DATE(FY,1,1),"y"),0))</f>
        <v/>
      </c>
      <c r="U1460" s="38">
        <f>IF(OR($R1460=0,NOT(ISNUMBER($I1460))),0,IF(YEAR($I1460)+IF($Q1460=1,RetAgeO,RetAgeE)=FY,MONTH($I1460),IF(YEAR($I1460)+IF($Q1460=1,RetAgeO,RetAgeE)&lt;FY,1,0)))</f>
        <v/>
      </c>
      <c r="V1460" s="38">
        <f>IF(OR($R1460=0,NOT(ISNUMBER($K1460))),0,IF(YEAR($K1460)=FY,MONTH($K1460),IF(YEAR($K1460)&lt;FY,1,0)))</f>
        <v/>
      </c>
      <c r="W1460" s="38">
        <f>IF($R1460=0,0,MIN(12,IF(AND(ISNUMBER($O1460),$O1460&gt;=1,$O1460&lt;=12),INT($O1460),12),IF(AND(RetireExit="Yes",$U1460&gt;0),$U1460,12),IF(AND(ContractExit="Yes",$V1460&gt;0),$V1460,12)))</f>
        <v/>
      </c>
      <c r="X1460" s="37">
        <f>IF(ISNUMBER($P1460),$P1460,IncPct)</f>
        <v/>
      </c>
      <c r="Y1460" s="39">
        <f>IF($W1460=0,0,MAX(0,MIN($W1460,IncMonth-1))+MAX(0,$W1460-IncMonth+1)*(1+$X1460))</f>
        <v/>
      </c>
      <c r="Z1460" s="40">
        <f>IF($C1460="",0,IFERROR(INDEX(Departments!$B$5:$B$54,MATCH($C1460,Departments!$A$5:$A$54,0)),0))</f>
        <v/>
      </c>
      <c r="AA1460" s="41">
        <f>N($L1460)*$Y1460</f>
        <v/>
      </c>
      <c r="AB1460" s="41">
        <f>N($M1460)*$Y1460</f>
        <v/>
      </c>
      <c r="AC1460" s="41">
        <f>$AA1460*$Z1460</f>
        <v/>
      </c>
      <c r="AD1460" s="41">
        <f>$AA1460*BonusMonths/12</f>
        <v/>
      </c>
      <c r="AE1460" s="41">
        <f>($AA1460+SI_Gross*$AB1460)*IF($Q1460=1,SI_O,SI_E)</f>
        <v/>
      </c>
      <c r="AF1460" s="41">
        <f>IF($Q1460=1,0,$AA1460*EOSB)</f>
        <v/>
      </c>
      <c r="AG1460" s="41">
        <f>$AN1460*$W1460</f>
        <v/>
      </c>
      <c r="AH1460" s="41">
        <f>SUM($AA1460:$AG1460)</f>
        <v/>
      </c>
      <c r="AI1460" s="41">
        <f>12*($AM1460+$AN1460)</f>
        <v/>
      </c>
      <c r="AJ1460" s="41">
        <f>$AM1460*((IncMonth-1)+(13-IncMonth)*(1+$X1460))+12*$AN1460</f>
        <v/>
      </c>
      <c r="AK1460" s="41">
        <f>IF($R1460=1,N($L1460)+N($M1460),0)</f>
        <v/>
      </c>
      <c r="AL1460">
        <f>IF($C1460="","",IF(N($L1460)&lt;=0,"Basic salary missing",IF(ISNA(MATCH($C1460,Departments!$A$5:$A$54,0)),"Department not on Departments sheet",IF(AND($I1460&lt;&gt;"",NOT(ISNUMBER($I1460))),"Date of birth is text, not a date",IF(AND($K1460&lt;&gt;"",NOT(ISNUMBER($K1460))),"Contract end is text, not a date","")))))</f>
        <v/>
      </c>
      <c r="AM1460" s="41">
        <f>IF($R1460=0,0,N($L1460)*(1+$Z1460+BonusMonths/12+IF($Q1460=1,0,EOSB))+N($M1460)+(N($L1460)+SI_Gross*N($M1460))*IF($Q1460=1,SI_O,SI_E))</f>
        <v/>
      </c>
      <c r="AN1460" s="41">
        <f>IF($R1460=0,0,(IF($Q1460=1,MedO,MedE+Ticket)+Training)/12)</f>
        <v/>
      </c>
    </row>
    <row r="1461">
      <c r="I1461" s="35" t="n"/>
      <c r="J1461" s="35" t="n"/>
      <c r="K1461" s="35" t="n"/>
      <c r="L1461" s="36" t="n"/>
      <c r="M1461" s="36" t="n"/>
      <c r="P1461" s="37" t="n"/>
      <c r="Q1461" s="38">
        <f>IF($C1461="",0,IF(OR(LOWER(TRIM($G1461))="omani",LOWER(TRIM($G1461))="oman",LOWER(TRIM($G1461))="om",LOWER(TRIM($G1461))="local"),1,0))</f>
        <v/>
      </c>
      <c r="R1461" s="38">
        <f>IF($C1461="",0,IF(OR(ISNUMBER(SEARCH("resign",$N1461)),ISNUMBER(SEARCH("terminat",$N1461)),ISNUMBER(SEARCH("inactive",$N1461)),ISNUMBER(SEARCH("vacan",$N1461)),ISNUMBER(SEARCH("deceased",$N1461)),ISNUMBER(SEARCH("separated",$N1461))),0,1))</f>
        <v/>
      </c>
      <c r="S1461">
        <f>IF(OR($R1461=0,NOT(ISNUMBER($I1461))),"",IFERROR(DATEDIF($I1461,DATE(FY,1,1),"y"),""))</f>
        <v/>
      </c>
      <c r="T1461">
        <f>IF(OR($R1461=0,NOT(ISNUMBER($J1461))),"",IFERROR(DATEDIF($J1461,DATE(FY,1,1),"y"),0))</f>
        <v/>
      </c>
      <c r="U1461" s="38">
        <f>IF(OR($R1461=0,NOT(ISNUMBER($I1461))),0,IF(YEAR($I1461)+IF($Q1461=1,RetAgeO,RetAgeE)=FY,MONTH($I1461),IF(YEAR($I1461)+IF($Q1461=1,RetAgeO,RetAgeE)&lt;FY,1,0)))</f>
        <v/>
      </c>
      <c r="V1461" s="38">
        <f>IF(OR($R1461=0,NOT(ISNUMBER($K1461))),0,IF(YEAR($K1461)=FY,MONTH($K1461),IF(YEAR($K1461)&lt;FY,1,0)))</f>
        <v/>
      </c>
      <c r="W1461" s="38">
        <f>IF($R1461=0,0,MIN(12,IF(AND(ISNUMBER($O1461),$O1461&gt;=1,$O1461&lt;=12),INT($O1461),12),IF(AND(RetireExit="Yes",$U1461&gt;0),$U1461,12),IF(AND(ContractExit="Yes",$V1461&gt;0),$V1461,12)))</f>
        <v/>
      </c>
      <c r="X1461" s="37">
        <f>IF(ISNUMBER($P1461),$P1461,IncPct)</f>
        <v/>
      </c>
      <c r="Y1461" s="39">
        <f>IF($W1461=0,0,MAX(0,MIN($W1461,IncMonth-1))+MAX(0,$W1461-IncMonth+1)*(1+$X1461))</f>
        <v/>
      </c>
      <c r="Z1461" s="40">
        <f>IF($C1461="",0,IFERROR(INDEX(Departments!$B$5:$B$54,MATCH($C1461,Departments!$A$5:$A$54,0)),0))</f>
        <v/>
      </c>
      <c r="AA1461" s="41">
        <f>N($L1461)*$Y1461</f>
        <v/>
      </c>
      <c r="AB1461" s="41">
        <f>N($M1461)*$Y1461</f>
        <v/>
      </c>
      <c r="AC1461" s="41">
        <f>$AA1461*$Z1461</f>
        <v/>
      </c>
      <c r="AD1461" s="41">
        <f>$AA1461*BonusMonths/12</f>
        <v/>
      </c>
      <c r="AE1461" s="41">
        <f>($AA1461+SI_Gross*$AB1461)*IF($Q1461=1,SI_O,SI_E)</f>
        <v/>
      </c>
      <c r="AF1461" s="41">
        <f>IF($Q1461=1,0,$AA1461*EOSB)</f>
        <v/>
      </c>
      <c r="AG1461" s="41">
        <f>$AN1461*$W1461</f>
        <v/>
      </c>
      <c r="AH1461" s="41">
        <f>SUM($AA1461:$AG1461)</f>
        <v/>
      </c>
      <c r="AI1461" s="41">
        <f>12*($AM1461+$AN1461)</f>
        <v/>
      </c>
      <c r="AJ1461" s="41">
        <f>$AM1461*((IncMonth-1)+(13-IncMonth)*(1+$X1461))+12*$AN1461</f>
        <v/>
      </c>
      <c r="AK1461" s="41">
        <f>IF($R1461=1,N($L1461)+N($M1461),0)</f>
        <v/>
      </c>
      <c r="AL1461">
        <f>IF($C1461="","",IF(N($L1461)&lt;=0,"Basic salary missing",IF(ISNA(MATCH($C1461,Departments!$A$5:$A$54,0)),"Department not on Departments sheet",IF(AND($I1461&lt;&gt;"",NOT(ISNUMBER($I1461))),"Date of birth is text, not a date",IF(AND($K1461&lt;&gt;"",NOT(ISNUMBER($K1461))),"Contract end is text, not a date","")))))</f>
        <v/>
      </c>
      <c r="AM1461" s="41">
        <f>IF($R1461=0,0,N($L1461)*(1+$Z1461+BonusMonths/12+IF($Q1461=1,0,EOSB))+N($M1461)+(N($L1461)+SI_Gross*N($M1461))*IF($Q1461=1,SI_O,SI_E))</f>
        <v/>
      </c>
      <c r="AN1461" s="41">
        <f>IF($R1461=0,0,(IF($Q1461=1,MedO,MedE+Ticket)+Training)/12)</f>
        <v/>
      </c>
    </row>
    <row r="1462">
      <c r="I1462" s="35" t="n"/>
      <c r="J1462" s="35" t="n"/>
      <c r="K1462" s="35" t="n"/>
      <c r="L1462" s="36" t="n"/>
      <c r="M1462" s="36" t="n"/>
      <c r="P1462" s="37" t="n"/>
      <c r="Q1462" s="38">
        <f>IF($C1462="",0,IF(OR(LOWER(TRIM($G1462))="omani",LOWER(TRIM($G1462))="oman",LOWER(TRIM($G1462))="om",LOWER(TRIM($G1462))="local"),1,0))</f>
        <v/>
      </c>
      <c r="R1462" s="38">
        <f>IF($C1462="",0,IF(OR(ISNUMBER(SEARCH("resign",$N1462)),ISNUMBER(SEARCH("terminat",$N1462)),ISNUMBER(SEARCH("inactive",$N1462)),ISNUMBER(SEARCH("vacan",$N1462)),ISNUMBER(SEARCH("deceased",$N1462)),ISNUMBER(SEARCH("separated",$N1462))),0,1))</f>
        <v/>
      </c>
      <c r="S1462">
        <f>IF(OR($R1462=0,NOT(ISNUMBER($I1462))),"",IFERROR(DATEDIF($I1462,DATE(FY,1,1),"y"),""))</f>
        <v/>
      </c>
      <c r="T1462">
        <f>IF(OR($R1462=0,NOT(ISNUMBER($J1462))),"",IFERROR(DATEDIF($J1462,DATE(FY,1,1),"y"),0))</f>
        <v/>
      </c>
      <c r="U1462" s="38">
        <f>IF(OR($R1462=0,NOT(ISNUMBER($I1462))),0,IF(YEAR($I1462)+IF($Q1462=1,RetAgeO,RetAgeE)=FY,MONTH($I1462),IF(YEAR($I1462)+IF($Q1462=1,RetAgeO,RetAgeE)&lt;FY,1,0)))</f>
        <v/>
      </c>
      <c r="V1462" s="38">
        <f>IF(OR($R1462=0,NOT(ISNUMBER($K1462))),0,IF(YEAR($K1462)=FY,MONTH($K1462),IF(YEAR($K1462)&lt;FY,1,0)))</f>
        <v/>
      </c>
      <c r="W1462" s="38">
        <f>IF($R1462=0,0,MIN(12,IF(AND(ISNUMBER($O1462),$O1462&gt;=1,$O1462&lt;=12),INT($O1462),12),IF(AND(RetireExit="Yes",$U1462&gt;0),$U1462,12),IF(AND(ContractExit="Yes",$V1462&gt;0),$V1462,12)))</f>
        <v/>
      </c>
      <c r="X1462" s="37">
        <f>IF(ISNUMBER($P1462),$P1462,IncPct)</f>
        <v/>
      </c>
      <c r="Y1462" s="39">
        <f>IF($W1462=0,0,MAX(0,MIN($W1462,IncMonth-1))+MAX(0,$W1462-IncMonth+1)*(1+$X1462))</f>
        <v/>
      </c>
      <c r="Z1462" s="40">
        <f>IF($C1462="",0,IFERROR(INDEX(Departments!$B$5:$B$54,MATCH($C1462,Departments!$A$5:$A$54,0)),0))</f>
        <v/>
      </c>
      <c r="AA1462" s="41">
        <f>N($L1462)*$Y1462</f>
        <v/>
      </c>
      <c r="AB1462" s="41">
        <f>N($M1462)*$Y1462</f>
        <v/>
      </c>
      <c r="AC1462" s="41">
        <f>$AA1462*$Z1462</f>
        <v/>
      </c>
      <c r="AD1462" s="41">
        <f>$AA1462*BonusMonths/12</f>
        <v/>
      </c>
      <c r="AE1462" s="41">
        <f>($AA1462+SI_Gross*$AB1462)*IF($Q1462=1,SI_O,SI_E)</f>
        <v/>
      </c>
      <c r="AF1462" s="41">
        <f>IF($Q1462=1,0,$AA1462*EOSB)</f>
        <v/>
      </c>
      <c r="AG1462" s="41">
        <f>$AN1462*$W1462</f>
        <v/>
      </c>
      <c r="AH1462" s="41">
        <f>SUM($AA1462:$AG1462)</f>
        <v/>
      </c>
      <c r="AI1462" s="41">
        <f>12*($AM1462+$AN1462)</f>
        <v/>
      </c>
      <c r="AJ1462" s="41">
        <f>$AM1462*((IncMonth-1)+(13-IncMonth)*(1+$X1462))+12*$AN1462</f>
        <v/>
      </c>
      <c r="AK1462" s="41">
        <f>IF($R1462=1,N($L1462)+N($M1462),0)</f>
        <v/>
      </c>
      <c r="AL1462">
        <f>IF($C1462="","",IF(N($L1462)&lt;=0,"Basic salary missing",IF(ISNA(MATCH($C1462,Departments!$A$5:$A$54,0)),"Department not on Departments sheet",IF(AND($I1462&lt;&gt;"",NOT(ISNUMBER($I1462))),"Date of birth is text, not a date",IF(AND($K1462&lt;&gt;"",NOT(ISNUMBER($K1462))),"Contract end is text, not a date","")))))</f>
        <v/>
      </c>
      <c r="AM1462" s="41">
        <f>IF($R1462=0,0,N($L1462)*(1+$Z1462+BonusMonths/12+IF($Q1462=1,0,EOSB))+N($M1462)+(N($L1462)+SI_Gross*N($M1462))*IF($Q1462=1,SI_O,SI_E))</f>
        <v/>
      </c>
      <c r="AN1462" s="41">
        <f>IF($R1462=0,0,(IF($Q1462=1,MedO,MedE+Ticket)+Training)/12)</f>
        <v/>
      </c>
    </row>
    <row r="1463">
      <c r="I1463" s="35" t="n"/>
      <c r="J1463" s="35" t="n"/>
      <c r="K1463" s="35" t="n"/>
      <c r="L1463" s="36" t="n"/>
      <c r="M1463" s="36" t="n"/>
      <c r="P1463" s="37" t="n"/>
      <c r="Q1463" s="38">
        <f>IF($C1463="",0,IF(OR(LOWER(TRIM($G1463))="omani",LOWER(TRIM($G1463))="oman",LOWER(TRIM($G1463))="om",LOWER(TRIM($G1463))="local"),1,0))</f>
        <v/>
      </c>
      <c r="R1463" s="38">
        <f>IF($C1463="",0,IF(OR(ISNUMBER(SEARCH("resign",$N1463)),ISNUMBER(SEARCH("terminat",$N1463)),ISNUMBER(SEARCH("inactive",$N1463)),ISNUMBER(SEARCH("vacan",$N1463)),ISNUMBER(SEARCH("deceased",$N1463)),ISNUMBER(SEARCH("separated",$N1463))),0,1))</f>
        <v/>
      </c>
      <c r="S1463">
        <f>IF(OR($R1463=0,NOT(ISNUMBER($I1463))),"",IFERROR(DATEDIF($I1463,DATE(FY,1,1),"y"),""))</f>
        <v/>
      </c>
      <c r="T1463">
        <f>IF(OR($R1463=0,NOT(ISNUMBER($J1463))),"",IFERROR(DATEDIF($J1463,DATE(FY,1,1),"y"),0))</f>
        <v/>
      </c>
      <c r="U1463" s="38">
        <f>IF(OR($R1463=0,NOT(ISNUMBER($I1463))),0,IF(YEAR($I1463)+IF($Q1463=1,RetAgeO,RetAgeE)=FY,MONTH($I1463),IF(YEAR($I1463)+IF($Q1463=1,RetAgeO,RetAgeE)&lt;FY,1,0)))</f>
        <v/>
      </c>
      <c r="V1463" s="38">
        <f>IF(OR($R1463=0,NOT(ISNUMBER($K1463))),0,IF(YEAR($K1463)=FY,MONTH($K1463),IF(YEAR($K1463)&lt;FY,1,0)))</f>
        <v/>
      </c>
      <c r="W1463" s="38">
        <f>IF($R1463=0,0,MIN(12,IF(AND(ISNUMBER($O1463),$O1463&gt;=1,$O1463&lt;=12),INT($O1463),12),IF(AND(RetireExit="Yes",$U1463&gt;0),$U1463,12),IF(AND(ContractExit="Yes",$V1463&gt;0),$V1463,12)))</f>
        <v/>
      </c>
      <c r="X1463" s="37">
        <f>IF(ISNUMBER($P1463),$P1463,IncPct)</f>
        <v/>
      </c>
      <c r="Y1463" s="39">
        <f>IF($W1463=0,0,MAX(0,MIN($W1463,IncMonth-1))+MAX(0,$W1463-IncMonth+1)*(1+$X1463))</f>
        <v/>
      </c>
      <c r="Z1463" s="40">
        <f>IF($C1463="",0,IFERROR(INDEX(Departments!$B$5:$B$54,MATCH($C1463,Departments!$A$5:$A$54,0)),0))</f>
        <v/>
      </c>
      <c r="AA1463" s="41">
        <f>N($L1463)*$Y1463</f>
        <v/>
      </c>
      <c r="AB1463" s="41">
        <f>N($M1463)*$Y1463</f>
        <v/>
      </c>
      <c r="AC1463" s="41">
        <f>$AA1463*$Z1463</f>
        <v/>
      </c>
      <c r="AD1463" s="41">
        <f>$AA1463*BonusMonths/12</f>
        <v/>
      </c>
      <c r="AE1463" s="41">
        <f>($AA1463+SI_Gross*$AB1463)*IF($Q1463=1,SI_O,SI_E)</f>
        <v/>
      </c>
      <c r="AF1463" s="41">
        <f>IF($Q1463=1,0,$AA1463*EOSB)</f>
        <v/>
      </c>
      <c r="AG1463" s="41">
        <f>$AN1463*$W1463</f>
        <v/>
      </c>
      <c r="AH1463" s="41">
        <f>SUM($AA1463:$AG1463)</f>
        <v/>
      </c>
      <c r="AI1463" s="41">
        <f>12*($AM1463+$AN1463)</f>
        <v/>
      </c>
      <c r="AJ1463" s="41">
        <f>$AM1463*((IncMonth-1)+(13-IncMonth)*(1+$X1463))+12*$AN1463</f>
        <v/>
      </c>
      <c r="AK1463" s="41">
        <f>IF($R1463=1,N($L1463)+N($M1463),0)</f>
        <v/>
      </c>
      <c r="AL1463">
        <f>IF($C1463="","",IF(N($L1463)&lt;=0,"Basic salary missing",IF(ISNA(MATCH($C1463,Departments!$A$5:$A$54,0)),"Department not on Departments sheet",IF(AND($I1463&lt;&gt;"",NOT(ISNUMBER($I1463))),"Date of birth is text, not a date",IF(AND($K1463&lt;&gt;"",NOT(ISNUMBER($K1463))),"Contract end is text, not a date","")))))</f>
        <v/>
      </c>
      <c r="AM1463" s="41">
        <f>IF($R1463=0,0,N($L1463)*(1+$Z1463+BonusMonths/12+IF($Q1463=1,0,EOSB))+N($M1463)+(N($L1463)+SI_Gross*N($M1463))*IF($Q1463=1,SI_O,SI_E))</f>
        <v/>
      </c>
      <c r="AN1463" s="41">
        <f>IF($R1463=0,0,(IF($Q1463=1,MedO,MedE+Ticket)+Training)/12)</f>
        <v/>
      </c>
    </row>
    <row r="1464">
      <c r="I1464" s="35" t="n"/>
      <c r="J1464" s="35" t="n"/>
      <c r="K1464" s="35" t="n"/>
      <c r="L1464" s="36" t="n"/>
      <c r="M1464" s="36" t="n"/>
      <c r="P1464" s="37" t="n"/>
      <c r="Q1464" s="38">
        <f>IF($C1464="",0,IF(OR(LOWER(TRIM($G1464))="omani",LOWER(TRIM($G1464))="oman",LOWER(TRIM($G1464))="om",LOWER(TRIM($G1464))="local"),1,0))</f>
        <v/>
      </c>
      <c r="R1464" s="38">
        <f>IF($C1464="",0,IF(OR(ISNUMBER(SEARCH("resign",$N1464)),ISNUMBER(SEARCH("terminat",$N1464)),ISNUMBER(SEARCH("inactive",$N1464)),ISNUMBER(SEARCH("vacan",$N1464)),ISNUMBER(SEARCH("deceased",$N1464)),ISNUMBER(SEARCH("separated",$N1464))),0,1))</f>
        <v/>
      </c>
      <c r="S1464">
        <f>IF(OR($R1464=0,NOT(ISNUMBER($I1464))),"",IFERROR(DATEDIF($I1464,DATE(FY,1,1),"y"),""))</f>
        <v/>
      </c>
      <c r="T1464">
        <f>IF(OR($R1464=0,NOT(ISNUMBER($J1464))),"",IFERROR(DATEDIF($J1464,DATE(FY,1,1),"y"),0))</f>
        <v/>
      </c>
      <c r="U1464" s="38">
        <f>IF(OR($R1464=0,NOT(ISNUMBER($I1464))),0,IF(YEAR($I1464)+IF($Q1464=1,RetAgeO,RetAgeE)=FY,MONTH($I1464),IF(YEAR($I1464)+IF($Q1464=1,RetAgeO,RetAgeE)&lt;FY,1,0)))</f>
        <v/>
      </c>
      <c r="V1464" s="38">
        <f>IF(OR($R1464=0,NOT(ISNUMBER($K1464))),0,IF(YEAR($K1464)=FY,MONTH($K1464),IF(YEAR($K1464)&lt;FY,1,0)))</f>
        <v/>
      </c>
      <c r="W1464" s="38">
        <f>IF($R1464=0,0,MIN(12,IF(AND(ISNUMBER($O1464),$O1464&gt;=1,$O1464&lt;=12),INT($O1464),12),IF(AND(RetireExit="Yes",$U1464&gt;0),$U1464,12),IF(AND(ContractExit="Yes",$V1464&gt;0),$V1464,12)))</f>
        <v/>
      </c>
      <c r="X1464" s="37">
        <f>IF(ISNUMBER($P1464),$P1464,IncPct)</f>
        <v/>
      </c>
      <c r="Y1464" s="39">
        <f>IF($W1464=0,0,MAX(0,MIN($W1464,IncMonth-1))+MAX(0,$W1464-IncMonth+1)*(1+$X1464))</f>
        <v/>
      </c>
      <c r="Z1464" s="40">
        <f>IF($C1464="",0,IFERROR(INDEX(Departments!$B$5:$B$54,MATCH($C1464,Departments!$A$5:$A$54,0)),0))</f>
        <v/>
      </c>
      <c r="AA1464" s="41">
        <f>N($L1464)*$Y1464</f>
        <v/>
      </c>
      <c r="AB1464" s="41">
        <f>N($M1464)*$Y1464</f>
        <v/>
      </c>
      <c r="AC1464" s="41">
        <f>$AA1464*$Z1464</f>
        <v/>
      </c>
      <c r="AD1464" s="41">
        <f>$AA1464*BonusMonths/12</f>
        <v/>
      </c>
      <c r="AE1464" s="41">
        <f>($AA1464+SI_Gross*$AB1464)*IF($Q1464=1,SI_O,SI_E)</f>
        <v/>
      </c>
      <c r="AF1464" s="41">
        <f>IF($Q1464=1,0,$AA1464*EOSB)</f>
        <v/>
      </c>
      <c r="AG1464" s="41">
        <f>$AN1464*$W1464</f>
        <v/>
      </c>
      <c r="AH1464" s="41">
        <f>SUM($AA1464:$AG1464)</f>
        <v/>
      </c>
      <c r="AI1464" s="41">
        <f>12*($AM1464+$AN1464)</f>
        <v/>
      </c>
      <c r="AJ1464" s="41">
        <f>$AM1464*((IncMonth-1)+(13-IncMonth)*(1+$X1464))+12*$AN1464</f>
        <v/>
      </c>
      <c r="AK1464" s="41">
        <f>IF($R1464=1,N($L1464)+N($M1464),0)</f>
        <v/>
      </c>
      <c r="AL1464">
        <f>IF($C1464="","",IF(N($L1464)&lt;=0,"Basic salary missing",IF(ISNA(MATCH($C1464,Departments!$A$5:$A$54,0)),"Department not on Departments sheet",IF(AND($I1464&lt;&gt;"",NOT(ISNUMBER($I1464))),"Date of birth is text, not a date",IF(AND($K1464&lt;&gt;"",NOT(ISNUMBER($K1464))),"Contract end is text, not a date","")))))</f>
        <v/>
      </c>
      <c r="AM1464" s="41">
        <f>IF($R1464=0,0,N($L1464)*(1+$Z1464+BonusMonths/12+IF($Q1464=1,0,EOSB))+N($M1464)+(N($L1464)+SI_Gross*N($M1464))*IF($Q1464=1,SI_O,SI_E))</f>
        <v/>
      </c>
      <c r="AN1464" s="41">
        <f>IF($R1464=0,0,(IF($Q1464=1,MedO,MedE+Ticket)+Training)/12)</f>
        <v/>
      </c>
    </row>
    <row r="1465">
      <c r="I1465" s="35" t="n"/>
      <c r="J1465" s="35" t="n"/>
      <c r="K1465" s="35" t="n"/>
      <c r="L1465" s="36" t="n"/>
      <c r="M1465" s="36" t="n"/>
      <c r="P1465" s="37" t="n"/>
      <c r="Q1465" s="38">
        <f>IF($C1465="",0,IF(OR(LOWER(TRIM($G1465))="omani",LOWER(TRIM($G1465))="oman",LOWER(TRIM($G1465))="om",LOWER(TRIM($G1465))="local"),1,0))</f>
        <v/>
      </c>
      <c r="R1465" s="38">
        <f>IF($C1465="",0,IF(OR(ISNUMBER(SEARCH("resign",$N1465)),ISNUMBER(SEARCH("terminat",$N1465)),ISNUMBER(SEARCH("inactive",$N1465)),ISNUMBER(SEARCH("vacan",$N1465)),ISNUMBER(SEARCH("deceased",$N1465)),ISNUMBER(SEARCH("separated",$N1465))),0,1))</f>
        <v/>
      </c>
      <c r="S1465">
        <f>IF(OR($R1465=0,NOT(ISNUMBER($I1465))),"",IFERROR(DATEDIF($I1465,DATE(FY,1,1),"y"),""))</f>
        <v/>
      </c>
      <c r="T1465">
        <f>IF(OR($R1465=0,NOT(ISNUMBER($J1465))),"",IFERROR(DATEDIF($J1465,DATE(FY,1,1),"y"),0))</f>
        <v/>
      </c>
      <c r="U1465" s="38">
        <f>IF(OR($R1465=0,NOT(ISNUMBER($I1465))),0,IF(YEAR($I1465)+IF($Q1465=1,RetAgeO,RetAgeE)=FY,MONTH($I1465),IF(YEAR($I1465)+IF($Q1465=1,RetAgeO,RetAgeE)&lt;FY,1,0)))</f>
        <v/>
      </c>
      <c r="V1465" s="38">
        <f>IF(OR($R1465=0,NOT(ISNUMBER($K1465))),0,IF(YEAR($K1465)=FY,MONTH($K1465),IF(YEAR($K1465)&lt;FY,1,0)))</f>
        <v/>
      </c>
      <c r="W1465" s="38">
        <f>IF($R1465=0,0,MIN(12,IF(AND(ISNUMBER($O1465),$O1465&gt;=1,$O1465&lt;=12),INT($O1465),12),IF(AND(RetireExit="Yes",$U1465&gt;0),$U1465,12),IF(AND(ContractExit="Yes",$V1465&gt;0),$V1465,12)))</f>
        <v/>
      </c>
      <c r="X1465" s="37">
        <f>IF(ISNUMBER($P1465),$P1465,IncPct)</f>
        <v/>
      </c>
      <c r="Y1465" s="39">
        <f>IF($W1465=0,0,MAX(0,MIN($W1465,IncMonth-1))+MAX(0,$W1465-IncMonth+1)*(1+$X1465))</f>
        <v/>
      </c>
      <c r="Z1465" s="40">
        <f>IF($C1465="",0,IFERROR(INDEX(Departments!$B$5:$B$54,MATCH($C1465,Departments!$A$5:$A$54,0)),0))</f>
        <v/>
      </c>
      <c r="AA1465" s="41">
        <f>N($L1465)*$Y1465</f>
        <v/>
      </c>
      <c r="AB1465" s="41">
        <f>N($M1465)*$Y1465</f>
        <v/>
      </c>
      <c r="AC1465" s="41">
        <f>$AA1465*$Z1465</f>
        <v/>
      </c>
      <c r="AD1465" s="41">
        <f>$AA1465*BonusMonths/12</f>
        <v/>
      </c>
      <c r="AE1465" s="41">
        <f>($AA1465+SI_Gross*$AB1465)*IF($Q1465=1,SI_O,SI_E)</f>
        <v/>
      </c>
      <c r="AF1465" s="41">
        <f>IF($Q1465=1,0,$AA1465*EOSB)</f>
        <v/>
      </c>
      <c r="AG1465" s="41">
        <f>$AN1465*$W1465</f>
        <v/>
      </c>
      <c r="AH1465" s="41">
        <f>SUM($AA1465:$AG1465)</f>
        <v/>
      </c>
      <c r="AI1465" s="41">
        <f>12*($AM1465+$AN1465)</f>
        <v/>
      </c>
      <c r="AJ1465" s="41">
        <f>$AM1465*((IncMonth-1)+(13-IncMonth)*(1+$X1465))+12*$AN1465</f>
        <v/>
      </c>
      <c r="AK1465" s="41">
        <f>IF($R1465=1,N($L1465)+N($M1465),0)</f>
        <v/>
      </c>
      <c r="AL1465">
        <f>IF($C1465="","",IF(N($L1465)&lt;=0,"Basic salary missing",IF(ISNA(MATCH($C1465,Departments!$A$5:$A$54,0)),"Department not on Departments sheet",IF(AND($I1465&lt;&gt;"",NOT(ISNUMBER($I1465))),"Date of birth is text, not a date",IF(AND($K1465&lt;&gt;"",NOT(ISNUMBER($K1465))),"Contract end is text, not a date","")))))</f>
        <v/>
      </c>
      <c r="AM1465" s="41">
        <f>IF($R1465=0,0,N($L1465)*(1+$Z1465+BonusMonths/12+IF($Q1465=1,0,EOSB))+N($M1465)+(N($L1465)+SI_Gross*N($M1465))*IF($Q1465=1,SI_O,SI_E))</f>
        <v/>
      </c>
      <c r="AN1465" s="41">
        <f>IF($R1465=0,0,(IF($Q1465=1,MedO,MedE+Ticket)+Training)/12)</f>
        <v/>
      </c>
    </row>
    <row r="1466">
      <c r="I1466" s="35" t="n"/>
      <c r="J1466" s="35" t="n"/>
      <c r="K1466" s="35" t="n"/>
      <c r="L1466" s="36" t="n"/>
      <c r="M1466" s="36" t="n"/>
      <c r="P1466" s="37" t="n"/>
      <c r="Q1466" s="38">
        <f>IF($C1466="",0,IF(OR(LOWER(TRIM($G1466))="omani",LOWER(TRIM($G1466))="oman",LOWER(TRIM($G1466))="om",LOWER(TRIM($G1466))="local"),1,0))</f>
        <v/>
      </c>
      <c r="R1466" s="38">
        <f>IF($C1466="",0,IF(OR(ISNUMBER(SEARCH("resign",$N1466)),ISNUMBER(SEARCH("terminat",$N1466)),ISNUMBER(SEARCH("inactive",$N1466)),ISNUMBER(SEARCH("vacan",$N1466)),ISNUMBER(SEARCH("deceased",$N1466)),ISNUMBER(SEARCH("separated",$N1466))),0,1))</f>
        <v/>
      </c>
      <c r="S1466">
        <f>IF(OR($R1466=0,NOT(ISNUMBER($I1466))),"",IFERROR(DATEDIF($I1466,DATE(FY,1,1),"y"),""))</f>
        <v/>
      </c>
      <c r="T1466">
        <f>IF(OR($R1466=0,NOT(ISNUMBER($J1466))),"",IFERROR(DATEDIF($J1466,DATE(FY,1,1),"y"),0))</f>
        <v/>
      </c>
      <c r="U1466" s="38">
        <f>IF(OR($R1466=0,NOT(ISNUMBER($I1466))),0,IF(YEAR($I1466)+IF($Q1466=1,RetAgeO,RetAgeE)=FY,MONTH($I1466),IF(YEAR($I1466)+IF($Q1466=1,RetAgeO,RetAgeE)&lt;FY,1,0)))</f>
        <v/>
      </c>
      <c r="V1466" s="38">
        <f>IF(OR($R1466=0,NOT(ISNUMBER($K1466))),0,IF(YEAR($K1466)=FY,MONTH($K1466),IF(YEAR($K1466)&lt;FY,1,0)))</f>
        <v/>
      </c>
      <c r="W1466" s="38">
        <f>IF($R1466=0,0,MIN(12,IF(AND(ISNUMBER($O1466),$O1466&gt;=1,$O1466&lt;=12),INT($O1466),12),IF(AND(RetireExit="Yes",$U1466&gt;0),$U1466,12),IF(AND(ContractExit="Yes",$V1466&gt;0),$V1466,12)))</f>
        <v/>
      </c>
      <c r="X1466" s="37">
        <f>IF(ISNUMBER($P1466),$P1466,IncPct)</f>
        <v/>
      </c>
      <c r="Y1466" s="39">
        <f>IF($W1466=0,0,MAX(0,MIN($W1466,IncMonth-1))+MAX(0,$W1466-IncMonth+1)*(1+$X1466))</f>
        <v/>
      </c>
      <c r="Z1466" s="40">
        <f>IF($C1466="",0,IFERROR(INDEX(Departments!$B$5:$B$54,MATCH($C1466,Departments!$A$5:$A$54,0)),0))</f>
        <v/>
      </c>
      <c r="AA1466" s="41">
        <f>N($L1466)*$Y1466</f>
        <v/>
      </c>
      <c r="AB1466" s="41">
        <f>N($M1466)*$Y1466</f>
        <v/>
      </c>
      <c r="AC1466" s="41">
        <f>$AA1466*$Z1466</f>
        <v/>
      </c>
      <c r="AD1466" s="41">
        <f>$AA1466*BonusMonths/12</f>
        <v/>
      </c>
      <c r="AE1466" s="41">
        <f>($AA1466+SI_Gross*$AB1466)*IF($Q1466=1,SI_O,SI_E)</f>
        <v/>
      </c>
      <c r="AF1466" s="41">
        <f>IF($Q1466=1,0,$AA1466*EOSB)</f>
        <v/>
      </c>
      <c r="AG1466" s="41">
        <f>$AN1466*$W1466</f>
        <v/>
      </c>
      <c r="AH1466" s="41">
        <f>SUM($AA1466:$AG1466)</f>
        <v/>
      </c>
      <c r="AI1466" s="41">
        <f>12*($AM1466+$AN1466)</f>
        <v/>
      </c>
      <c r="AJ1466" s="41">
        <f>$AM1466*((IncMonth-1)+(13-IncMonth)*(1+$X1466))+12*$AN1466</f>
        <v/>
      </c>
      <c r="AK1466" s="41">
        <f>IF($R1466=1,N($L1466)+N($M1466),0)</f>
        <v/>
      </c>
      <c r="AL1466">
        <f>IF($C1466="","",IF(N($L1466)&lt;=0,"Basic salary missing",IF(ISNA(MATCH($C1466,Departments!$A$5:$A$54,0)),"Department not on Departments sheet",IF(AND($I1466&lt;&gt;"",NOT(ISNUMBER($I1466))),"Date of birth is text, not a date",IF(AND($K1466&lt;&gt;"",NOT(ISNUMBER($K1466))),"Contract end is text, not a date","")))))</f>
        <v/>
      </c>
      <c r="AM1466" s="41">
        <f>IF($R1466=0,0,N($L1466)*(1+$Z1466+BonusMonths/12+IF($Q1466=1,0,EOSB))+N($M1466)+(N($L1466)+SI_Gross*N($M1466))*IF($Q1466=1,SI_O,SI_E))</f>
        <v/>
      </c>
      <c r="AN1466" s="41">
        <f>IF($R1466=0,0,(IF($Q1466=1,MedO,MedE+Ticket)+Training)/12)</f>
        <v/>
      </c>
    </row>
    <row r="1467">
      <c r="I1467" s="35" t="n"/>
      <c r="J1467" s="35" t="n"/>
      <c r="K1467" s="35" t="n"/>
      <c r="L1467" s="36" t="n"/>
      <c r="M1467" s="36" t="n"/>
      <c r="P1467" s="37" t="n"/>
      <c r="Q1467" s="38">
        <f>IF($C1467="",0,IF(OR(LOWER(TRIM($G1467))="omani",LOWER(TRIM($G1467))="oman",LOWER(TRIM($G1467))="om",LOWER(TRIM($G1467))="local"),1,0))</f>
        <v/>
      </c>
      <c r="R1467" s="38">
        <f>IF($C1467="",0,IF(OR(ISNUMBER(SEARCH("resign",$N1467)),ISNUMBER(SEARCH("terminat",$N1467)),ISNUMBER(SEARCH("inactive",$N1467)),ISNUMBER(SEARCH("vacan",$N1467)),ISNUMBER(SEARCH("deceased",$N1467)),ISNUMBER(SEARCH("separated",$N1467))),0,1))</f>
        <v/>
      </c>
      <c r="S1467">
        <f>IF(OR($R1467=0,NOT(ISNUMBER($I1467))),"",IFERROR(DATEDIF($I1467,DATE(FY,1,1),"y"),""))</f>
        <v/>
      </c>
      <c r="T1467">
        <f>IF(OR($R1467=0,NOT(ISNUMBER($J1467))),"",IFERROR(DATEDIF($J1467,DATE(FY,1,1),"y"),0))</f>
        <v/>
      </c>
      <c r="U1467" s="38">
        <f>IF(OR($R1467=0,NOT(ISNUMBER($I1467))),0,IF(YEAR($I1467)+IF($Q1467=1,RetAgeO,RetAgeE)=FY,MONTH($I1467),IF(YEAR($I1467)+IF($Q1467=1,RetAgeO,RetAgeE)&lt;FY,1,0)))</f>
        <v/>
      </c>
      <c r="V1467" s="38">
        <f>IF(OR($R1467=0,NOT(ISNUMBER($K1467))),0,IF(YEAR($K1467)=FY,MONTH($K1467),IF(YEAR($K1467)&lt;FY,1,0)))</f>
        <v/>
      </c>
      <c r="W1467" s="38">
        <f>IF($R1467=0,0,MIN(12,IF(AND(ISNUMBER($O1467),$O1467&gt;=1,$O1467&lt;=12),INT($O1467),12),IF(AND(RetireExit="Yes",$U1467&gt;0),$U1467,12),IF(AND(ContractExit="Yes",$V1467&gt;0),$V1467,12)))</f>
        <v/>
      </c>
      <c r="X1467" s="37">
        <f>IF(ISNUMBER($P1467),$P1467,IncPct)</f>
        <v/>
      </c>
      <c r="Y1467" s="39">
        <f>IF($W1467=0,0,MAX(0,MIN($W1467,IncMonth-1))+MAX(0,$W1467-IncMonth+1)*(1+$X1467))</f>
        <v/>
      </c>
      <c r="Z1467" s="40">
        <f>IF($C1467="",0,IFERROR(INDEX(Departments!$B$5:$B$54,MATCH($C1467,Departments!$A$5:$A$54,0)),0))</f>
        <v/>
      </c>
      <c r="AA1467" s="41">
        <f>N($L1467)*$Y1467</f>
        <v/>
      </c>
      <c r="AB1467" s="41">
        <f>N($M1467)*$Y1467</f>
        <v/>
      </c>
      <c r="AC1467" s="41">
        <f>$AA1467*$Z1467</f>
        <v/>
      </c>
      <c r="AD1467" s="41">
        <f>$AA1467*BonusMonths/12</f>
        <v/>
      </c>
      <c r="AE1467" s="41">
        <f>($AA1467+SI_Gross*$AB1467)*IF($Q1467=1,SI_O,SI_E)</f>
        <v/>
      </c>
      <c r="AF1467" s="41">
        <f>IF($Q1467=1,0,$AA1467*EOSB)</f>
        <v/>
      </c>
      <c r="AG1467" s="41">
        <f>$AN1467*$W1467</f>
        <v/>
      </c>
      <c r="AH1467" s="41">
        <f>SUM($AA1467:$AG1467)</f>
        <v/>
      </c>
      <c r="AI1467" s="41">
        <f>12*($AM1467+$AN1467)</f>
        <v/>
      </c>
      <c r="AJ1467" s="41">
        <f>$AM1467*((IncMonth-1)+(13-IncMonth)*(1+$X1467))+12*$AN1467</f>
        <v/>
      </c>
      <c r="AK1467" s="41">
        <f>IF($R1467=1,N($L1467)+N($M1467),0)</f>
        <v/>
      </c>
      <c r="AL1467">
        <f>IF($C1467="","",IF(N($L1467)&lt;=0,"Basic salary missing",IF(ISNA(MATCH($C1467,Departments!$A$5:$A$54,0)),"Department not on Departments sheet",IF(AND($I1467&lt;&gt;"",NOT(ISNUMBER($I1467))),"Date of birth is text, not a date",IF(AND($K1467&lt;&gt;"",NOT(ISNUMBER($K1467))),"Contract end is text, not a date","")))))</f>
        <v/>
      </c>
      <c r="AM1467" s="41">
        <f>IF($R1467=0,0,N($L1467)*(1+$Z1467+BonusMonths/12+IF($Q1467=1,0,EOSB))+N($M1467)+(N($L1467)+SI_Gross*N($M1467))*IF($Q1467=1,SI_O,SI_E))</f>
        <v/>
      </c>
      <c r="AN1467" s="41">
        <f>IF($R1467=0,0,(IF($Q1467=1,MedO,MedE+Ticket)+Training)/12)</f>
        <v/>
      </c>
    </row>
    <row r="1468">
      <c r="I1468" s="35" t="n"/>
      <c r="J1468" s="35" t="n"/>
      <c r="K1468" s="35" t="n"/>
      <c r="L1468" s="36" t="n"/>
      <c r="M1468" s="36" t="n"/>
      <c r="P1468" s="37" t="n"/>
      <c r="Q1468" s="38">
        <f>IF($C1468="",0,IF(OR(LOWER(TRIM($G1468))="omani",LOWER(TRIM($G1468))="oman",LOWER(TRIM($G1468))="om",LOWER(TRIM($G1468))="local"),1,0))</f>
        <v/>
      </c>
      <c r="R1468" s="38">
        <f>IF($C1468="",0,IF(OR(ISNUMBER(SEARCH("resign",$N1468)),ISNUMBER(SEARCH("terminat",$N1468)),ISNUMBER(SEARCH("inactive",$N1468)),ISNUMBER(SEARCH("vacan",$N1468)),ISNUMBER(SEARCH("deceased",$N1468)),ISNUMBER(SEARCH("separated",$N1468))),0,1))</f>
        <v/>
      </c>
      <c r="S1468">
        <f>IF(OR($R1468=0,NOT(ISNUMBER($I1468))),"",IFERROR(DATEDIF($I1468,DATE(FY,1,1),"y"),""))</f>
        <v/>
      </c>
      <c r="T1468">
        <f>IF(OR($R1468=0,NOT(ISNUMBER($J1468))),"",IFERROR(DATEDIF($J1468,DATE(FY,1,1),"y"),0))</f>
        <v/>
      </c>
      <c r="U1468" s="38">
        <f>IF(OR($R1468=0,NOT(ISNUMBER($I1468))),0,IF(YEAR($I1468)+IF($Q1468=1,RetAgeO,RetAgeE)=FY,MONTH($I1468),IF(YEAR($I1468)+IF($Q1468=1,RetAgeO,RetAgeE)&lt;FY,1,0)))</f>
        <v/>
      </c>
      <c r="V1468" s="38">
        <f>IF(OR($R1468=0,NOT(ISNUMBER($K1468))),0,IF(YEAR($K1468)=FY,MONTH($K1468),IF(YEAR($K1468)&lt;FY,1,0)))</f>
        <v/>
      </c>
      <c r="W1468" s="38">
        <f>IF($R1468=0,0,MIN(12,IF(AND(ISNUMBER($O1468),$O1468&gt;=1,$O1468&lt;=12),INT($O1468),12),IF(AND(RetireExit="Yes",$U1468&gt;0),$U1468,12),IF(AND(ContractExit="Yes",$V1468&gt;0),$V1468,12)))</f>
        <v/>
      </c>
      <c r="X1468" s="37">
        <f>IF(ISNUMBER($P1468),$P1468,IncPct)</f>
        <v/>
      </c>
      <c r="Y1468" s="39">
        <f>IF($W1468=0,0,MAX(0,MIN($W1468,IncMonth-1))+MAX(0,$W1468-IncMonth+1)*(1+$X1468))</f>
        <v/>
      </c>
      <c r="Z1468" s="40">
        <f>IF($C1468="",0,IFERROR(INDEX(Departments!$B$5:$B$54,MATCH($C1468,Departments!$A$5:$A$54,0)),0))</f>
        <v/>
      </c>
      <c r="AA1468" s="41">
        <f>N($L1468)*$Y1468</f>
        <v/>
      </c>
      <c r="AB1468" s="41">
        <f>N($M1468)*$Y1468</f>
        <v/>
      </c>
      <c r="AC1468" s="41">
        <f>$AA1468*$Z1468</f>
        <v/>
      </c>
      <c r="AD1468" s="41">
        <f>$AA1468*BonusMonths/12</f>
        <v/>
      </c>
      <c r="AE1468" s="41">
        <f>($AA1468+SI_Gross*$AB1468)*IF($Q1468=1,SI_O,SI_E)</f>
        <v/>
      </c>
      <c r="AF1468" s="41">
        <f>IF($Q1468=1,0,$AA1468*EOSB)</f>
        <v/>
      </c>
      <c r="AG1468" s="41">
        <f>$AN1468*$W1468</f>
        <v/>
      </c>
      <c r="AH1468" s="41">
        <f>SUM($AA1468:$AG1468)</f>
        <v/>
      </c>
      <c r="AI1468" s="41">
        <f>12*($AM1468+$AN1468)</f>
        <v/>
      </c>
      <c r="AJ1468" s="41">
        <f>$AM1468*((IncMonth-1)+(13-IncMonth)*(1+$X1468))+12*$AN1468</f>
        <v/>
      </c>
      <c r="AK1468" s="41">
        <f>IF($R1468=1,N($L1468)+N($M1468),0)</f>
        <v/>
      </c>
      <c r="AL1468">
        <f>IF($C1468="","",IF(N($L1468)&lt;=0,"Basic salary missing",IF(ISNA(MATCH($C1468,Departments!$A$5:$A$54,0)),"Department not on Departments sheet",IF(AND($I1468&lt;&gt;"",NOT(ISNUMBER($I1468))),"Date of birth is text, not a date",IF(AND($K1468&lt;&gt;"",NOT(ISNUMBER($K1468))),"Contract end is text, not a date","")))))</f>
        <v/>
      </c>
      <c r="AM1468" s="41">
        <f>IF($R1468=0,0,N($L1468)*(1+$Z1468+BonusMonths/12+IF($Q1468=1,0,EOSB))+N($M1468)+(N($L1468)+SI_Gross*N($M1468))*IF($Q1468=1,SI_O,SI_E))</f>
        <v/>
      </c>
      <c r="AN1468" s="41">
        <f>IF($R1468=0,0,(IF($Q1468=1,MedO,MedE+Ticket)+Training)/12)</f>
        <v/>
      </c>
    </row>
    <row r="1469">
      <c r="I1469" s="35" t="n"/>
      <c r="J1469" s="35" t="n"/>
      <c r="K1469" s="35" t="n"/>
      <c r="L1469" s="36" t="n"/>
      <c r="M1469" s="36" t="n"/>
      <c r="P1469" s="37" t="n"/>
      <c r="Q1469" s="38">
        <f>IF($C1469="",0,IF(OR(LOWER(TRIM($G1469))="omani",LOWER(TRIM($G1469))="oman",LOWER(TRIM($G1469))="om",LOWER(TRIM($G1469))="local"),1,0))</f>
        <v/>
      </c>
      <c r="R1469" s="38">
        <f>IF($C1469="",0,IF(OR(ISNUMBER(SEARCH("resign",$N1469)),ISNUMBER(SEARCH("terminat",$N1469)),ISNUMBER(SEARCH("inactive",$N1469)),ISNUMBER(SEARCH("vacan",$N1469)),ISNUMBER(SEARCH("deceased",$N1469)),ISNUMBER(SEARCH("separated",$N1469))),0,1))</f>
        <v/>
      </c>
      <c r="S1469">
        <f>IF(OR($R1469=0,NOT(ISNUMBER($I1469))),"",IFERROR(DATEDIF($I1469,DATE(FY,1,1),"y"),""))</f>
        <v/>
      </c>
      <c r="T1469">
        <f>IF(OR($R1469=0,NOT(ISNUMBER($J1469))),"",IFERROR(DATEDIF($J1469,DATE(FY,1,1),"y"),0))</f>
        <v/>
      </c>
      <c r="U1469" s="38">
        <f>IF(OR($R1469=0,NOT(ISNUMBER($I1469))),0,IF(YEAR($I1469)+IF($Q1469=1,RetAgeO,RetAgeE)=FY,MONTH($I1469),IF(YEAR($I1469)+IF($Q1469=1,RetAgeO,RetAgeE)&lt;FY,1,0)))</f>
        <v/>
      </c>
      <c r="V1469" s="38">
        <f>IF(OR($R1469=0,NOT(ISNUMBER($K1469))),0,IF(YEAR($K1469)=FY,MONTH($K1469),IF(YEAR($K1469)&lt;FY,1,0)))</f>
        <v/>
      </c>
      <c r="W1469" s="38">
        <f>IF($R1469=0,0,MIN(12,IF(AND(ISNUMBER($O1469),$O1469&gt;=1,$O1469&lt;=12),INT($O1469),12),IF(AND(RetireExit="Yes",$U1469&gt;0),$U1469,12),IF(AND(ContractExit="Yes",$V1469&gt;0),$V1469,12)))</f>
        <v/>
      </c>
      <c r="X1469" s="37">
        <f>IF(ISNUMBER($P1469),$P1469,IncPct)</f>
        <v/>
      </c>
      <c r="Y1469" s="39">
        <f>IF($W1469=0,0,MAX(0,MIN($W1469,IncMonth-1))+MAX(0,$W1469-IncMonth+1)*(1+$X1469))</f>
        <v/>
      </c>
      <c r="Z1469" s="40">
        <f>IF($C1469="",0,IFERROR(INDEX(Departments!$B$5:$B$54,MATCH($C1469,Departments!$A$5:$A$54,0)),0))</f>
        <v/>
      </c>
      <c r="AA1469" s="41">
        <f>N($L1469)*$Y1469</f>
        <v/>
      </c>
      <c r="AB1469" s="41">
        <f>N($M1469)*$Y1469</f>
        <v/>
      </c>
      <c r="AC1469" s="41">
        <f>$AA1469*$Z1469</f>
        <v/>
      </c>
      <c r="AD1469" s="41">
        <f>$AA1469*BonusMonths/12</f>
        <v/>
      </c>
      <c r="AE1469" s="41">
        <f>($AA1469+SI_Gross*$AB1469)*IF($Q1469=1,SI_O,SI_E)</f>
        <v/>
      </c>
      <c r="AF1469" s="41">
        <f>IF($Q1469=1,0,$AA1469*EOSB)</f>
        <v/>
      </c>
      <c r="AG1469" s="41">
        <f>$AN1469*$W1469</f>
        <v/>
      </c>
      <c r="AH1469" s="41">
        <f>SUM($AA1469:$AG1469)</f>
        <v/>
      </c>
      <c r="AI1469" s="41">
        <f>12*($AM1469+$AN1469)</f>
        <v/>
      </c>
      <c r="AJ1469" s="41">
        <f>$AM1469*((IncMonth-1)+(13-IncMonth)*(1+$X1469))+12*$AN1469</f>
        <v/>
      </c>
      <c r="AK1469" s="41">
        <f>IF($R1469=1,N($L1469)+N($M1469),0)</f>
        <v/>
      </c>
      <c r="AL1469">
        <f>IF($C1469="","",IF(N($L1469)&lt;=0,"Basic salary missing",IF(ISNA(MATCH($C1469,Departments!$A$5:$A$54,0)),"Department not on Departments sheet",IF(AND($I1469&lt;&gt;"",NOT(ISNUMBER($I1469))),"Date of birth is text, not a date",IF(AND($K1469&lt;&gt;"",NOT(ISNUMBER($K1469))),"Contract end is text, not a date","")))))</f>
        <v/>
      </c>
      <c r="AM1469" s="41">
        <f>IF($R1469=0,0,N($L1469)*(1+$Z1469+BonusMonths/12+IF($Q1469=1,0,EOSB))+N($M1469)+(N($L1469)+SI_Gross*N($M1469))*IF($Q1469=1,SI_O,SI_E))</f>
        <v/>
      </c>
      <c r="AN1469" s="41">
        <f>IF($R1469=0,0,(IF($Q1469=1,MedO,MedE+Ticket)+Training)/12)</f>
        <v/>
      </c>
    </row>
    <row r="1470">
      <c r="I1470" s="35" t="n"/>
      <c r="J1470" s="35" t="n"/>
      <c r="K1470" s="35" t="n"/>
      <c r="L1470" s="36" t="n"/>
      <c r="M1470" s="36" t="n"/>
      <c r="P1470" s="37" t="n"/>
      <c r="Q1470" s="38">
        <f>IF($C1470="",0,IF(OR(LOWER(TRIM($G1470))="omani",LOWER(TRIM($G1470))="oman",LOWER(TRIM($G1470))="om",LOWER(TRIM($G1470))="local"),1,0))</f>
        <v/>
      </c>
      <c r="R1470" s="38">
        <f>IF($C1470="",0,IF(OR(ISNUMBER(SEARCH("resign",$N1470)),ISNUMBER(SEARCH("terminat",$N1470)),ISNUMBER(SEARCH("inactive",$N1470)),ISNUMBER(SEARCH("vacan",$N1470)),ISNUMBER(SEARCH("deceased",$N1470)),ISNUMBER(SEARCH("separated",$N1470))),0,1))</f>
        <v/>
      </c>
      <c r="S1470">
        <f>IF(OR($R1470=0,NOT(ISNUMBER($I1470))),"",IFERROR(DATEDIF($I1470,DATE(FY,1,1),"y"),""))</f>
        <v/>
      </c>
      <c r="T1470">
        <f>IF(OR($R1470=0,NOT(ISNUMBER($J1470))),"",IFERROR(DATEDIF($J1470,DATE(FY,1,1),"y"),0))</f>
        <v/>
      </c>
      <c r="U1470" s="38">
        <f>IF(OR($R1470=0,NOT(ISNUMBER($I1470))),0,IF(YEAR($I1470)+IF($Q1470=1,RetAgeO,RetAgeE)=FY,MONTH($I1470),IF(YEAR($I1470)+IF($Q1470=1,RetAgeO,RetAgeE)&lt;FY,1,0)))</f>
        <v/>
      </c>
      <c r="V1470" s="38">
        <f>IF(OR($R1470=0,NOT(ISNUMBER($K1470))),0,IF(YEAR($K1470)=FY,MONTH($K1470),IF(YEAR($K1470)&lt;FY,1,0)))</f>
        <v/>
      </c>
      <c r="W1470" s="38">
        <f>IF($R1470=0,0,MIN(12,IF(AND(ISNUMBER($O1470),$O1470&gt;=1,$O1470&lt;=12),INT($O1470),12),IF(AND(RetireExit="Yes",$U1470&gt;0),$U1470,12),IF(AND(ContractExit="Yes",$V1470&gt;0),$V1470,12)))</f>
        <v/>
      </c>
      <c r="X1470" s="37">
        <f>IF(ISNUMBER($P1470),$P1470,IncPct)</f>
        <v/>
      </c>
      <c r="Y1470" s="39">
        <f>IF($W1470=0,0,MAX(0,MIN($W1470,IncMonth-1))+MAX(0,$W1470-IncMonth+1)*(1+$X1470))</f>
        <v/>
      </c>
      <c r="Z1470" s="40">
        <f>IF($C1470="",0,IFERROR(INDEX(Departments!$B$5:$B$54,MATCH($C1470,Departments!$A$5:$A$54,0)),0))</f>
        <v/>
      </c>
      <c r="AA1470" s="41">
        <f>N($L1470)*$Y1470</f>
        <v/>
      </c>
      <c r="AB1470" s="41">
        <f>N($M1470)*$Y1470</f>
        <v/>
      </c>
      <c r="AC1470" s="41">
        <f>$AA1470*$Z1470</f>
        <v/>
      </c>
      <c r="AD1470" s="41">
        <f>$AA1470*BonusMonths/12</f>
        <v/>
      </c>
      <c r="AE1470" s="41">
        <f>($AA1470+SI_Gross*$AB1470)*IF($Q1470=1,SI_O,SI_E)</f>
        <v/>
      </c>
      <c r="AF1470" s="41">
        <f>IF($Q1470=1,0,$AA1470*EOSB)</f>
        <v/>
      </c>
      <c r="AG1470" s="41">
        <f>$AN1470*$W1470</f>
        <v/>
      </c>
      <c r="AH1470" s="41">
        <f>SUM($AA1470:$AG1470)</f>
        <v/>
      </c>
      <c r="AI1470" s="41">
        <f>12*($AM1470+$AN1470)</f>
        <v/>
      </c>
      <c r="AJ1470" s="41">
        <f>$AM1470*((IncMonth-1)+(13-IncMonth)*(1+$X1470))+12*$AN1470</f>
        <v/>
      </c>
      <c r="AK1470" s="41">
        <f>IF($R1470=1,N($L1470)+N($M1470),0)</f>
        <v/>
      </c>
      <c r="AL1470">
        <f>IF($C1470="","",IF(N($L1470)&lt;=0,"Basic salary missing",IF(ISNA(MATCH($C1470,Departments!$A$5:$A$54,0)),"Department not on Departments sheet",IF(AND($I1470&lt;&gt;"",NOT(ISNUMBER($I1470))),"Date of birth is text, not a date",IF(AND($K1470&lt;&gt;"",NOT(ISNUMBER($K1470))),"Contract end is text, not a date","")))))</f>
        <v/>
      </c>
      <c r="AM1470" s="41">
        <f>IF($R1470=0,0,N($L1470)*(1+$Z1470+BonusMonths/12+IF($Q1470=1,0,EOSB))+N($M1470)+(N($L1470)+SI_Gross*N($M1470))*IF($Q1470=1,SI_O,SI_E))</f>
        <v/>
      </c>
      <c r="AN1470" s="41">
        <f>IF($R1470=0,0,(IF($Q1470=1,MedO,MedE+Ticket)+Training)/12)</f>
        <v/>
      </c>
    </row>
    <row r="1471">
      <c r="I1471" s="35" t="n"/>
      <c r="J1471" s="35" t="n"/>
      <c r="K1471" s="35" t="n"/>
      <c r="L1471" s="36" t="n"/>
      <c r="M1471" s="36" t="n"/>
      <c r="P1471" s="37" t="n"/>
      <c r="Q1471" s="38">
        <f>IF($C1471="",0,IF(OR(LOWER(TRIM($G1471))="omani",LOWER(TRIM($G1471))="oman",LOWER(TRIM($G1471))="om",LOWER(TRIM($G1471))="local"),1,0))</f>
        <v/>
      </c>
      <c r="R1471" s="38">
        <f>IF($C1471="",0,IF(OR(ISNUMBER(SEARCH("resign",$N1471)),ISNUMBER(SEARCH("terminat",$N1471)),ISNUMBER(SEARCH("inactive",$N1471)),ISNUMBER(SEARCH("vacan",$N1471)),ISNUMBER(SEARCH("deceased",$N1471)),ISNUMBER(SEARCH("separated",$N1471))),0,1))</f>
        <v/>
      </c>
      <c r="S1471">
        <f>IF(OR($R1471=0,NOT(ISNUMBER($I1471))),"",IFERROR(DATEDIF($I1471,DATE(FY,1,1),"y"),""))</f>
        <v/>
      </c>
      <c r="T1471">
        <f>IF(OR($R1471=0,NOT(ISNUMBER($J1471))),"",IFERROR(DATEDIF($J1471,DATE(FY,1,1),"y"),0))</f>
        <v/>
      </c>
      <c r="U1471" s="38">
        <f>IF(OR($R1471=0,NOT(ISNUMBER($I1471))),0,IF(YEAR($I1471)+IF($Q1471=1,RetAgeO,RetAgeE)=FY,MONTH($I1471),IF(YEAR($I1471)+IF($Q1471=1,RetAgeO,RetAgeE)&lt;FY,1,0)))</f>
        <v/>
      </c>
      <c r="V1471" s="38">
        <f>IF(OR($R1471=0,NOT(ISNUMBER($K1471))),0,IF(YEAR($K1471)=FY,MONTH($K1471),IF(YEAR($K1471)&lt;FY,1,0)))</f>
        <v/>
      </c>
      <c r="W1471" s="38">
        <f>IF($R1471=0,0,MIN(12,IF(AND(ISNUMBER($O1471),$O1471&gt;=1,$O1471&lt;=12),INT($O1471),12),IF(AND(RetireExit="Yes",$U1471&gt;0),$U1471,12),IF(AND(ContractExit="Yes",$V1471&gt;0),$V1471,12)))</f>
        <v/>
      </c>
      <c r="X1471" s="37">
        <f>IF(ISNUMBER($P1471),$P1471,IncPct)</f>
        <v/>
      </c>
      <c r="Y1471" s="39">
        <f>IF($W1471=0,0,MAX(0,MIN($W1471,IncMonth-1))+MAX(0,$W1471-IncMonth+1)*(1+$X1471))</f>
        <v/>
      </c>
      <c r="Z1471" s="40">
        <f>IF($C1471="",0,IFERROR(INDEX(Departments!$B$5:$B$54,MATCH($C1471,Departments!$A$5:$A$54,0)),0))</f>
        <v/>
      </c>
      <c r="AA1471" s="41">
        <f>N($L1471)*$Y1471</f>
        <v/>
      </c>
      <c r="AB1471" s="41">
        <f>N($M1471)*$Y1471</f>
        <v/>
      </c>
      <c r="AC1471" s="41">
        <f>$AA1471*$Z1471</f>
        <v/>
      </c>
      <c r="AD1471" s="41">
        <f>$AA1471*BonusMonths/12</f>
        <v/>
      </c>
      <c r="AE1471" s="41">
        <f>($AA1471+SI_Gross*$AB1471)*IF($Q1471=1,SI_O,SI_E)</f>
        <v/>
      </c>
      <c r="AF1471" s="41">
        <f>IF($Q1471=1,0,$AA1471*EOSB)</f>
        <v/>
      </c>
      <c r="AG1471" s="41">
        <f>$AN1471*$W1471</f>
        <v/>
      </c>
      <c r="AH1471" s="41">
        <f>SUM($AA1471:$AG1471)</f>
        <v/>
      </c>
      <c r="AI1471" s="41">
        <f>12*($AM1471+$AN1471)</f>
        <v/>
      </c>
      <c r="AJ1471" s="41">
        <f>$AM1471*((IncMonth-1)+(13-IncMonth)*(1+$X1471))+12*$AN1471</f>
        <v/>
      </c>
      <c r="AK1471" s="41">
        <f>IF($R1471=1,N($L1471)+N($M1471),0)</f>
        <v/>
      </c>
      <c r="AL1471">
        <f>IF($C1471="","",IF(N($L1471)&lt;=0,"Basic salary missing",IF(ISNA(MATCH($C1471,Departments!$A$5:$A$54,0)),"Department not on Departments sheet",IF(AND($I1471&lt;&gt;"",NOT(ISNUMBER($I1471))),"Date of birth is text, not a date",IF(AND($K1471&lt;&gt;"",NOT(ISNUMBER($K1471))),"Contract end is text, not a date","")))))</f>
        <v/>
      </c>
      <c r="AM1471" s="41">
        <f>IF($R1471=0,0,N($L1471)*(1+$Z1471+BonusMonths/12+IF($Q1471=1,0,EOSB))+N($M1471)+(N($L1471)+SI_Gross*N($M1471))*IF($Q1471=1,SI_O,SI_E))</f>
        <v/>
      </c>
      <c r="AN1471" s="41">
        <f>IF($R1471=0,0,(IF($Q1471=1,MedO,MedE+Ticket)+Training)/12)</f>
        <v/>
      </c>
    </row>
    <row r="1472">
      <c r="I1472" s="35" t="n"/>
      <c r="J1472" s="35" t="n"/>
      <c r="K1472" s="35" t="n"/>
      <c r="L1472" s="36" t="n"/>
      <c r="M1472" s="36" t="n"/>
      <c r="P1472" s="37" t="n"/>
      <c r="Q1472" s="38">
        <f>IF($C1472="",0,IF(OR(LOWER(TRIM($G1472))="omani",LOWER(TRIM($G1472))="oman",LOWER(TRIM($G1472))="om",LOWER(TRIM($G1472))="local"),1,0))</f>
        <v/>
      </c>
      <c r="R1472" s="38">
        <f>IF($C1472="",0,IF(OR(ISNUMBER(SEARCH("resign",$N1472)),ISNUMBER(SEARCH("terminat",$N1472)),ISNUMBER(SEARCH("inactive",$N1472)),ISNUMBER(SEARCH("vacan",$N1472)),ISNUMBER(SEARCH("deceased",$N1472)),ISNUMBER(SEARCH("separated",$N1472))),0,1))</f>
        <v/>
      </c>
      <c r="S1472">
        <f>IF(OR($R1472=0,NOT(ISNUMBER($I1472))),"",IFERROR(DATEDIF($I1472,DATE(FY,1,1),"y"),""))</f>
        <v/>
      </c>
      <c r="T1472">
        <f>IF(OR($R1472=0,NOT(ISNUMBER($J1472))),"",IFERROR(DATEDIF($J1472,DATE(FY,1,1),"y"),0))</f>
        <v/>
      </c>
      <c r="U1472" s="38">
        <f>IF(OR($R1472=0,NOT(ISNUMBER($I1472))),0,IF(YEAR($I1472)+IF($Q1472=1,RetAgeO,RetAgeE)=FY,MONTH($I1472),IF(YEAR($I1472)+IF($Q1472=1,RetAgeO,RetAgeE)&lt;FY,1,0)))</f>
        <v/>
      </c>
      <c r="V1472" s="38">
        <f>IF(OR($R1472=0,NOT(ISNUMBER($K1472))),0,IF(YEAR($K1472)=FY,MONTH($K1472),IF(YEAR($K1472)&lt;FY,1,0)))</f>
        <v/>
      </c>
      <c r="W1472" s="38">
        <f>IF($R1472=0,0,MIN(12,IF(AND(ISNUMBER($O1472),$O1472&gt;=1,$O1472&lt;=12),INT($O1472),12),IF(AND(RetireExit="Yes",$U1472&gt;0),$U1472,12),IF(AND(ContractExit="Yes",$V1472&gt;0),$V1472,12)))</f>
        <v/>
      </c>
      <c r="X1472" s="37">
        <f>IF(ISNUMBER($P1472),$P1472,IncPct)</f>
        <v/>
      </c>
      <c r="Y1472" s="39">
        <f>IF($W1472=0,0,MAX(0,MIN($W1472,IncMonth-1))+MAX(0,$W1472-IncMonth+1)*(1+$X1472))</f>
        <v/>
      </c>
      <c r="Z1472" s="40">
        <f>IF($C1472="",0,IFERROR(INDEX(Departments!$B$5:$B$54,MATCH($C1472,Departments!$A$5:$A$54,0)),0))</f>
        <v/>
      </c>
      <c r="AA1472" s="41">
        <f>N($L1472)*$Y1472</f>
        <v/>
      </c>
      <c r="AB1472" s="41">
        <f>N($M1472)*$Y1472</f>
        <v/>
      </c>
      <c r="AC1472" s="41">
        <f>$AA1472*$Z1472</f>
        <v/>
      </c>
      <c r="AD1472" s="41">
        <f>$AA1472*BonusMonths/12</f>
        <v/>
      </c>
      <c r="AE1472" s="41">
        <f>($AA1472+SI_Gross*$AB1472)*IF($Q1472=1,SI_O,SI_E)</f>
        <v/>
      </c>
      <c r="AF1472" s="41">
        <f>IF($Q1472=1,0,$AA1472*EOSB)</f>
        <v/>
      </c>
      <c r="AG1472" s="41">
        <f>$AN1472*$W1472</f>
        <v/>
      </c>
      <c r="AH1472" s="41">
        <f>SUM($AA1472:$AG1472)</f>
        <v/>
      </c>
      <c r="AI1472" s="41">
        <f>12*($AM1472+$AN1472)</f>
        <v/>
      </c>
      <c r="AJ1472" s="41">
        <f>$AM1472*((IncMonth-1)+(13-IncMonth)*(1+$X1472))+12*$AN1472</f>
        <v/>
      </c>
      <c r="AK1472" s="41">
        <f>IF($R1472=1,N($L1472)+N($M1472),0)</f>
        <v/>
      </c>
      <c r="AL1472">
        <f>IF($C1472="","",IF(N($L1472)&lt;=0,"Basic salary missing",IF(ISNA(MATCH($C1472,Departments!$A$5:$A$54,0)),"Department not on Departments sheet",IF(AND($I1472&lt;&gt;"",NOT(ISNUMBER($I1472))),"Date of birth is text, not a date",IF(AND($K1472&lt;&gt;"",NOT(ISNUMBER($K1472))),"Contract end is text, not a date","")))))</f>
        <v/>
      </c>
      <c r="AM1472" s="41">
        <f>IF($R1472=0,0,N($L1472)*(1+$Z1472+BonusMonths/12+IF($Q1472=1,0,EOSB))+N($M1472)+(N($L1472)+SI_Gross*N($M1472))*IF($Q1472=1,SI_O,SI_E))</f>
        <v/>
      </c>
      <c r="AN1472" s="41">
        <f>IF($R1472=0,0,(IF($Q1472=1,MedO,MedE+Ticket)+Training)/12)</f>
        <v/>
      </c>
    </row>
    <row r="1473">
      <c r="I1473" s="35" t="n"/>
      <c r="J1473" s="35" t="n"/>
      <c r="K1473" s="35" t="n"/>
      <c r="L1473" s="36" t="n"/>
      <c r="M1473" s="36" t="n"/>
      <c r="P1473" s="37" t="n"/>
      <c r="Q1473" s="38">
        <f>IF($C1473="",0,IF(OR(LOWER(TRIM($G1473))="omani",LOWER(TRIM($G1473))="oman",LOWER(TRIM($G1473))="om",LOWER(TRIM($G1473))="local"),1,0))</f>
        <v/>
      </c>
      <c r="R1473" s="38">
        <f>IF($C1473="",0,IF(OR(ISNUMBER(SEARCH("resign",$N1473)),ISNUMBER(SEARCH("terminat",$N1473)),ISNUMBER(SEARCH("inactive",$N1473)),ISNUMBER(SEARCH("vacan",$N1473)),ISNUMBER(SEARCH("deceased",$N1473)),ISNUMBER(SEARCH("separated",$N1473))),0,1))</f>
        <v/>
      </c>
      <c r="S1473">
        <f>IF(OR($R1473=0,NOT(ISNUMBER($I1473))),"",IFERROR(DATEDIF($I1473,DATE(FY,1,1),"y"),""))</f>
        <v/>
      </c>
      <c r="T1473">
        <f>IF(OR($R1473=0,NOT(ISNUMBER($J1473))),"",IFERROR(DATEDIF($J1473,DATE(FY,1,1),"y"),0))</f>
        <v/>
      </c>
      <c r="U1473" s="38">
        <f>IF(OR($R1473=0,NOT(ISNUMBER($I1473))),0,IF(YEAR($I1473)+IF($Q1473=1,RetAgeO,RetAgeE)=FY,MONTH($I1473),IF(YEAR($I1473)+IF($Q1473=1,RetAgeO,RetAgeE)&lt;FY,1,0)))</f>
        <v/>
      </c>
      <c r="V1473" s="38">
        <f>IF(OR($R1473=0,NOT(ISNUMBER($K1473))),0,IF(YEAR($K1473)=FY,MONTH($K1473),IF(YEAR($K1473)&lt;FY,1,0)))</f>
        <v/>
      </c>
      <c r="W1473" s="38">
        <f>IF($R1473=0,0,MIN(12,IF(AND(ISNUMBER($O1473),$O1473&gt;=1,$O1473&lt;=12),INT($O1473),12),IF(AND(RetireExit="Yes",$U1473&gt;0),$U1473,12),IF(AND(ContractExit="Yes",$V1473&gt;0),$V1473,12)))</f>
        <v/>
      </c>
      <c r="X1473" s="37">
        <f>IF(ISNUMBER($P1473),$P1473,IncPct)</f>
        <v/>
      </c>
      <c r="Y1473" s="39">
        <f>IF($W1473=0,0,MAX(0,MIN($W1473,IncMonth-1))+MAX(0,$W1473-IncMonth+1)*(1+$X1473))</f>
        <v/>
      </c>
      <c r="Z1473" s="40">
        <f>IF($C1473="",0,IFERROR(INDEX(Departments!$B$5:$B$54,MATCH($C1473,Departments!$A$5:$A$54,0)),0))</f>
        <v/>
      </c>
      <c r="AA1473" s="41">
        <f>N($L1473)*$Y1473</f>
        <v/>
      </c>
      <c r="AB1473" s="41">
        <f>N($M1473)*$Y1473</f>
        <v/>
      </c>
      <c r="AC1473" s="41">
        <f>$AA1473*$Z1473</f>
        <v/>
      </c>
      <c r="AD1473" s="41">
        <f>$AA1473*BonusMonths/12</f>
        <v/>
      </c>
      <c r="AE1473" s="41">
        <f>($AA1473+SI_Gross*$AB1473)*IF($Q1473=1,SI_O,SI_E)</f>
        <v/>
      </c>
      <c r="AF1473" s="41">
        <f>IF($Q1473=1,0,$AA1473*EOSB)</f>
        <v/>
      </c>
      <c r="AG1473" s="41">
        <f>$AN1473*$W1473</f>
        <v/>
      </c>
      <c r="AH1473" s="41">
        <f>SUM($AA1473:$AG1473)</f>
        <v/>
      </c>
      <c r="AI1473" s="41">
        <f>12*($AM1473+$AN1473)</f>
        <v/>
      </c>
      <c r="AJ1473" s="41">
        <f>$AM1473*((IncMonth-1)+(13-IncMonth)*(1+$X1473))+12*$AN1473</f>
        <v/>
      </c>
      <c r="AK1473" s="41">
        <f>IF($R1473=1,N($L1473)+N($M1473),0)</f>
        <v/>
      </c>
      <c r="AL1473">
        <f>IF($C1473="","",IF(N($L1473)&lt;=0,"Basic salary missing",IF(ISNA(MATCH($C1473,Departments!$A$5:$A$54,0)),"Department not on Departments sheet",IF(AND($I1473&lt;&gt;"",NOT(ISNUMBER($I1473))),"Date of birth is text, not a date",IF(AND($K1473&lt;&gt;"",NOT(ISNUMBER($K1473))),"Contract end is text, not a date","")))))</f>
        <v/>
      </c>
      <c r="AM1473" s="41">
        <f>IF($R1473=0,0,N($L1473)*(1+$Z1473+BonusMonths/12+IF($Q1473=1,0,EOSB))+N($M1473)+(N($L1473)+SI_Gross*N($M1473))*IF($Q1473=1,SI_O,SI_E))</f>
        <v/>
      </c>
      <c r="AN1473" s="41">
        <f>IF($R1473=0,0,(IF($Q1473=1,MedO,MedE+Ticket)+Training)/12)</f>
        <v/>
      </c>
    </row>
    <row r="1474">
      <c r="I1474" s="35" t="n"/>
      <c r="J1474" s="35" t="n"/>
      <c r="K1474" s="35" t="n"/>
      <c r="L1474" s="36" t="n"/>
      <c r="M1474" s="36" t="n"/>
      <c r="P1474" s="37" t="n"/>
      <c r="Q1474" s="38">
        <f>IF($C1474="",0,IF(OR(LOWER(TRIM($G1474))="omani",LOWER(TRIM($G1474))="oman",LOWER(TRIM($G1474))="om",LOWER(TRIM($G1474))="local"),1,0))</f>
        <v/>
      </c>
      <c r="R1474" s="38">
        <f>IF($C1474="",0,IF(OR(ISNUMBER(SEARCH("resign",$N1474)),ISNUMBER(SEARCH("terminat",$N1474)),ISNUMBER(SEARCH("inactive",$N1474)),ISNUMBER(SEARCH("vacan",$N1474)),ISNUMBER(SEARCH("deceased",$N1474)),ISNUMBER(SEARCH("separated",$N1474))),0,1))</f>
        <v/>
      </c>
      <c r="S1474">
        <f>IF(OR($R1474=0,NOT(ISNUMBER($I1474))),"",IFERROR(DATEDIF($I1474,DATE(FY,1,1),"y"),""))</f>
        <v/>
      </c>
      <c r="T1474">
        <f>IF(OR($R1474=0,NOT(ISNUMBER($J1474))),"",IFERROR(DATEDIF($J1474,DATE(FY,1,1),"y"),0))</f>
        <v/>
      </c>
      <c r="U1474" s="38">
        <f>IF(OR($R1474=0,NOT(ISNUMBER($I1474))),0,IF(YEAR($I1474)+IF($Q1474=1,RetAgeO,RetAgeE)=FY,MONTH($I1474),IF(YEAR($I1474)+IF($Q1474=1,RetAgeO,RetAgeE)&lt;FY,1,0)))</f>
        <v/>
      </c>
      <c r="V1474" s="38">
        <f>IF(OR($R1474=0,NOT(ISNUMBER($K1474))),0,IF(YEAR($K1474)=FY,MONTH($K1474),IF(YEAR($K1474)&lt;FY,1,0)))</f>
        <v/>
      </c>
      <c r="W1474" s="38">
        <f>IF($R1474=0,0,MIN(12,IF(AND(ISNUMBER($O1474),$O1474&gt;=1,$O1474&lt;=12),INT($O1474),12),IF(AND(RetireExit="Yes",$U1474&gt;0),$U1474,12),IF(AND(ContractExit="Yes",$V1474&gt;0),$V1474,12)))</f>
        <v/>
      </c>
      <c r="X1474" s="37">
        <f>IF(ISNUMBER($P1474),$P1474,IncPct)</f>
        <v/>
      </c>
      <c r="Y1474" s="39">
        <f>IF($W1474=0,0,MAX(0,MIN($W1474,IncMonth-1))+MAX(0,$W1474-IncMonth+1)*(1+$X1474))</f>
        <v/>
      </c>
      <c r="Z1474" s="40">
        <f>IF($C1474="",0,IFERROR(INDEX(Departments!$B$5:$B$54,MATCH($C1474,Departments!$A$5:$A$54,0)),0))</f>
        <v/>
      </c>
      <c r="AA1474" s="41">
        <f>N($L1474)*$Y1474</f>
        <v/>
      </c>
      <c r="AB1474" s="41">
        <f>N($M1474)*$Y1474</f>
        <v/>
      </c>
      <c r="AC1474" s="41">
        <f>$AA1474*$Z1474</f>
        <v/>
      </c>
      <c r="AD1474" s="41">
        <f>$AA1474*BonusMonths/12</f>
        <v/>
      </c>
      <c r="AE1474" s="41">
        <f>($AA1474+SI_Gross*$AB1474)*IF($Q1474=1,SI_O,SI_E)</f>
        <v/>
      </c>
      <c r="AF1474" s="41">
        <f>IF($Q1474=1,0,$AA1474*EOSB)</f>
        <v/>
      </c>
      <c r="AG1474" s="41">
        <f>$AN1474*$W1474</f>
        <v/>
      </c>
      <c r="AH1474" s="41">
        <f>SUM($AA1474:$AG1474)</f>
        <v/>
      </c>
      <c r="AI1474" s="41">
        <f>12*($AM1474+$AN1474)</f>
        <v/>
      </c>
      <c r="AJ1474" s="41">
        <f>$AM1474*((IncMonth-1)+(13-IncMonth)*(1+$X1474))+12*$AN1474</f>
        <v/>
      </c>
      <c r="AK1474" s="41">
        <f>IF($R1474=1,N($L1474)+N($M1474),0)</f>
        <v/>
      </c>
      <c r="AL1474">
        <f>IF($C1474="","",IF(N($L1474)&lt;=0,"Basic salary missing",IF(ISNA(MATCH($C1474,Departments!$A$5:$A$54,0)),"Department not on Departments sheet",IF(AND($I1474&lt;&gt;"",NOT(ISNUMBER($I1474))),"Date of birth is text, not a date",IF(AND($K1474&lt;&gt;"",NOT(ISNUMBER($K1474))),"Contract end is text, not a date","")))))</f>
        <v/>
      </c>
      <c r="AM1474" s="41">
        <f>IF($R1474=0,0,N($L1474)*(1+$Z1474+BonusMonths/12+IF($Q1474=1,0,EOSB))+N($M1474)+(N($L1474)+SI_Gross*N($M1474))*IF($Q1474=1,SI_O,SI_E))</f>
        <v/>
      </c>
      <c r="AN1474" s="41">
        <f>IF($R1474=0,0,(IF($Q1474=1,MedO,MedE+Ticket)+Training)/12)</f>
        <v/>
      </c>
    </row>
    <row r="1475">
      <c r="I1475" s="35" t="n"/>
      <c r="J1475" s="35" t="n"/>
      <c r="K1475" s="35" t="n"/>
      <c r="L1475" s="36" t="n"/>
      <c r="M1475" s="36" t="n"/>
      <c r="P1475" s="37" t="n"/>
      <c r="Q1475" s="38">
        <f>IF($C1475="",0,IF(OR(LOWER(TRIM($G1475))="omani",LOWER(TRIM($G1475))="oman",LOWER(TRIM($G1475))="om",LOWER(TRIM($G1475))="local"),1,0))</f>
        <v/>
      </c>
      <c r="R1475" s="38">
        <f>IF($C1475="",0,IF(OR(ISNUMBER(SEARCH("resign",$N1475)),ISNUMBER(SEARCH("terminat",$N1475)),ISNUMBER(SEARCH("inactive",$N1475)),ISNUMBER(SEARCH("vacan",$N1475)),ISNUMBER(SEARCH("deceased",$N1475)),ISNUMBER(SEARCH("separated",$N1475))),0,1))</f>
        <v/>
      </c>
      <c r="S1475">
        <f>IF(OR($R1475=0,NOT(ISNUMBER($I1475))),"",IFERROR(DATEDIF($I1475,DATE(FY,1,1),"y"),""))</f>
        <v/>
      </c>
      <c r="T1475">
        <f>IF(OR($R1475=0,NOT(ISNUMBER($J1475))),"",IFERROR(DATEDIF($J1475,DATE(FY,1,1),"y"),0))</f>
        <v/>
      </c>
      <c r="U1475" s="38">
        <f>IF(OR($R1475=0,NOT(ISNUMBER($I1475))),0,IF(YEAR($I1475)+IF($Q1475=1,RetAgeO,RetAgeE)=FY,MONTH($I1475),IF(YEAR($I1475)+IF($Q1475=1,RetAgeO,RetAgeE)&lt;FY,1,0)))</f>
        <v/>
      </c>
      <c r="V1475" s="38">
        <f>IF(OR($R1475=0,NOT(ISNUMBER($K1475))),0,IF(YEAR($K1475)=FY,MONTH($K1475),IF(YEAR($K1475)&lt;FY,1,0)))</f>
        <v/>
      </c>
      <c r="W1475" s="38">
        <f>IF($R1475=0,0,MIN(12,IF(AND(ISNUMBER($O1475),$O1475&gt;=1,$O1475&lt;=12),INT($O1475),12),IF(AND(RetireExit="Yes",$U1475&gt;0),$U1475,12),IF(AND(ContractExit="Yes",$V1475&gt;0),$V1475,12)))</f>
        <v/>
      </c>
      <c r="X1475" s="37">
        <f>IF(ISNUMBER($P1475),$P1475,IncPct)</f>
        <v/>
      </c>
      <c r="Y1475" s="39">
        <f>IF($W1475=0,0,MAX(0,MIN($W1475,IncMonth-1))+MAX(0,$W1475-IncMonth+1)*(1+$X1475))</f>
        <v/>
      </c>
      <c r="Z1475" s="40">
        <f>IF($C1475="",0,IFERROR(INDEX(Departments!$B$5:$B$54,MATCH($C1475,Departments!$A$5:$A$54,0)),0))</f>
        <v/>
      </c>
      <c r="AA1475" s="41">
        <f>N($L1475)*$Y1475</f>
        <v/>
      </c>
      <c r="AB1475" s="41">
        <f>N($M1475)*$Y1475</f>
        <v/>
      </c>
      <c r="AC1475" s="41">
        <f>$AA1475*$Z1475</f>
        <v/>
      </c>
      <c r="AD1475" s="41">
        <f>$AA1475*BonusMonths/12</f>
        <v/>
      </c>
      <c r="AE1475" s="41">
        <f>($AA1475+SI_Gross*$AB1475)*IF($Q1475=1,SI_O,SI_E)</f>
        <v/>
      </c>
      <c r="AF1475" s="41">
        <f>IF($Q1475=1,0,$AA1475*EOSB)</f>
        <v/>
      </c>
      <c r="AG1475" s="41">
        <f>$AN1475*$W1475</f>
        <v/>
      </c>
      <c r="AH1475" s="41">
        <f>SUM($AA1475:$AG1475)</f>
        <v/>
      </c>
      <c r="AI1475" s="41">
        <f>12*($AM1475+$AN1475)</f>
        <v/>
      </c>
      <c r="AJ1475" s="41">
        <f>$AM1475*((IncMonth-1)+(13-IncMonth)*(1+$X1475))+12*$AN1475</f>
        <v/>
      </c>
      <c r="AK1475" s="41">
        <f>IF($R1475=1,N($L1475)+N($M1475),0)</f>
        <v/>
      </c>
      <c r="AL1475">
        <f>IF($C1475="","",IF(N($L1475)&lt;=0,"Basic salary missing",IF(ISNA(MATCH($C1475,Departments!$A$5:$A$54,0)),"Department not on Departments sheet",IF(AND($I1475&lt;&gt;"",NOT(ISNUMBER($I1475))),"Date of birth is text, not a date",IF(AND($K1475&lt;&gt;"",NOT(ISNUMBER($K1475))),"Contract end is text, not a date","")))))</f>
        <v/>
      </c>
      <c r="AM1475" s="41">
        <f>IF($R1475=0,0,N($L1475)*(1+$Z1475+BonusMonths/12+IF($Q1475=1,0,EOSB))+N($M1475)+(N($L1475)+SI_Gross*N($M1475))*IF($Q1475=1,SI_O,SI_E))</f>
        <v/>
      </c>
      <c r="AN1475" s="41">
        <f>IF($R1475=0,0,(IF($Q1475=1,MedO,MedE+Ticket)+Training)/12)</f>
        <v/>
      </c>
    </row>
    <row r="1476">
      <c r="I1476" s="35" t="n"/>
      <c r="J1476" s="35" t="n"/>
      <c r="K1476" s="35" t="n"/>
      <c r="L1476" s="36" t="n"/>
      <c r="M1476" s="36" t="n"/>
      <c r="P1476" s="37" t="n"/>
      <c r="Q1476" s="38">
        <f>IF($C1476="",0,IF(OR(LOWER(TRIM($G1476))="omani",LOWER(TRIM($G1476))="oman",LOWER(TRIM($G1476))="om",LOWER(TRIM($G1476))="local"),1,0))</f>
        <v/>
      </c>
      <c r="R1476" s="38">
        <f>IF($C1476="",0,IF(OR(ISNUMBER(SEARCH("resign",$N1476)),ISNUMBER(SEARCH("terminat",$N1476)),ISNUMBER(SEARCH("inactive",$N1476)),ISNUMBER(SEARCH("vacan",$N1476)),ISNUMBER(SEARCH("deceased",$N1476)),ISNUMBER(SEARCH("separated",$N1476))),0,1))</f>
        <v/>
      </c>
      <c r="S1476">
        <f>IF(OR($R1476=0,NOT(ISNUMBER($I1476))),"",IFERROR(DATEDIF($I1476,DATE(FY,1,1),"y"),""))</f>
        <v/>
      </c>
      <c r="T1476">
        <f>IF(OR($R1476=0,NOT(ISNUMBER($J1476))),"",IFERROR(DATEDIF($J1476,DATE(FY,1,1),"y"),0))</f>
        <v/>
      </c>
      <c r="U1476" s="38">
        <f>IF(OR($R1476=0,NOT(ISNUMBER($I1476))),0,IF(YEAR($I1476)+IF($Q1476=1,RetAgeO,RetAgeE)=FY,MONTH($I1476),IF(YEAR($I1476)+IF($Q1476=1,RetAgeO,RetAgeE)&lt;FY,1,0)))</f>
        <v/>
      </c>
      <c r="V1476" s="38">
        <f>IF(OR($R1476=0,NOT(ISNUMBER($K1476))),0,IF(YEAR($K1476)=FY,MONTH($K1476),IF(YEAR($K1476)&lt;FY,1,0)))</f>
        <v/>
      </c>
      <c r="W1476" s="38">
        <f>IF($R1476=0,0,MIN(12,IF(AND(ISNUMBER($O1476),$O1476&gt;=1,$O1476&lt;=12),INT($O1476),12),IF(AND(RetireExit="Yes",$U1476&gt;0),$U1476,12),IF(AND(ContractExit="Yes",$V1476&gt;0),$V1476,12)))</f>
        <v/>
      </c>
      <c r="X1476" s="37">
        <f>IF(ISNUMBER($P1476),$P1476,IncPct)</f>
        <v/>
      </c>
      <c r="Y1476" s="39">
        <f>IF($W1476=0,0,MAX(0,MIN($W1476,IncMonth-1))+MAX(0,$W1476-IncMonth+1)*(1+$X1476))</f>
        <v/>
      </c>
      <c r="Z1476" s="40">
        <f>IF($C1476="",0,IFERROR(INDEX(Departments!$B$5:$B$54,MATCH($C1476,Departments!$A$5:$A$54,0)),0))</f>
        <v/>
      </c>
      <c r="AA1476" s="41">
        <f>N($L1476)*$Y1476</f>
        <v/>
      </c>
      <c r="AB1476" s="41">
        <f>N($M1476)*$Y1476</f>
        <v/>
      </c>
      <c r="AC1476" s="41">
        <f>$AA1476*$Z1476</f>
        <v/>
      </c>
      <c r="AD1476" s="41">
        <f>$AA1476*BonusMonths/12</f>
        <v/>
      </c>
      <c r="AE1476" s="41">
        <f>($AA1476+SI_Gross*$AB1476)*IF($Q1476=1,SI_O,SI_E)</f>
        <v/>
      </c>
      <c r="AF1476" s="41">
        <f>IF($Q1476=1,0,$AA1476*EOSB)</f>
        <v/>
      </c>
      <c r="AG1476" s="41">
        <f>$AN1476*$W1476</f>
        <v/>
      </c>
      <c r="AH1476" s="41">
        <f>SUM($AA1476:$AG1476)</f>
        <v/>
      </c>
      <c r="AI1476" s="41">
        <f>12*($AM1476+$AN1476)</f>
        <v/>
      </c>
      <c r="AJ1476" s="41">
        <f>$AM1476*((IncMonth-1)+(13-IncMonth)*(1+$X1476))+12*$AN1476</f>
        <v/>
      </c>
      <c r="AK1476" s="41">
        <f>IF($R1476=1,N($L1476)+N($M1476),0)</f>
        <v/>
      </c>
      <c r="AL1476">
        <f>IF($C1476="","",IF(N($L1476)&lt;=0,"Basic salary missing",IF(ISNA(MATCH($C1476,Departments!$A$5:$A$54,0)),"Department not on Departments sheet",IF(AND($I1476&lt;&gt;"",NOT(ISNUMBER($I1476))),"Date of birth is text, not a date",IF(AND($K1476&lt;&gt;"",NOT(ISNUMBER($K1476))),"Contract end is text, not a date","")))))</f>
        <v/>
      </c>
      <c r="AM1476" s="41">
        <f>IF($R1476=0,0,N($L1476)*(1+$Z1476+BonusMonths/12+IF($Q1476=1,0,EOSB))+N($M1476)+(N($L1476)+SI_Gross*N($M1476))*IF($Q1476=1,SI_O,SI_E))</f>
        <v/>
      </c>
      <c r="AN1476" s="41">
        <f>IF($R1476=0,0,(IF($Q1476=1,MedO,MedE+Ticket)+Training)/12)</f>
        <v/>
      </c>
    </row>
    <row r="1477">
      <c r="I1477" s="35" t="n"/>
      <c r="J1477" s="35" t="n"/>
      <c r="K1477" s="35" t="n"/>
      <c r="L1477" s="36" t="n"/>
      <c r="M1477" s="36" t="n"/>
      <c r="P1477" s="37" t="n"/>
      <c r="Q1477" s="38">
        <f>IF($C1477="",0,IF(OR(LOWER(TRIM($G1477))="omani",LOWER(TRIM($G1477))="oman",LOWER(TRIM($G1477))="om",LOWER(TRIM($G1477))="local"),1,0))</f>
        <v/>
      </c>
      <c r="R1477" s="38">
        <f>IF($C1477="",0,IF(OR(ISNUMBER(SEARCH("resign",$N1477)),ISNUMBER(SEARCH("terminat",$N1477)),ISNUMBER(SEARCH("inactive",$N1477)),ISNUMBER(SEARCH("vacan",$N1477)),ISNUMBER(SEARCH("deceased",$N1477)),ISNUMBER(SEARCH("separated",$N1477))),0,1))</f>
        <v/>
      </c>
      <c r="S1477">
        <f>IF(OR($R1477=0,NOT(ISNUMBER($I1477))),"",IFERROR(DATEDIF($I1477,DATE(FY,1,1),"y"),""))</f>
        <v/>
      </c>
      <c r="T1477">
        <f>IF(OR($R1477=0,NOT(ISNUMBER($J1477))),"",IFERROR(DATEDIF($J1477,DATE(FY,1,1),"y"),0))</f>
        <v/>
      </c>
      <c r="U1477" s="38">
        <f>IF(OR($R1477=0,NOT(ISNUMBER($I1477))),0,IF(YEAR($I1477)+IF($Q1477=1,RetAgeO,RetAgeE)=FY,MONTH($I1477),IF(YEAR($I1477)+IF($Q1477=1,RetAgeO,RetAgeE)&lt;FY,1,0)))</f>
        <v/>
      </c>
      <c r="V1477" s="38">
        <f>IF(OR($R1477=0,NOT(ISNUMBER($K1477))),0,IF(YEAR($K1477)=FY,MONTH($K1477),IF(YEAR($K1477)&lt;FY,1,0)))</f>
        <v/>
      </c>
      <c r="W1477" s="38">
        <f>IF($R1477=0,0,MIN(12,IF(AND(ISNUMBER($O1477),$O1477&gt;=1,$O1477&lt;=12),INT($O1477),12),IF(AND(RetireExit="Yes",$U1477&gt;0),$U1477,12),IF(AND(ContractExit="Yes",$V1477&gt;0),$V1477,12)))</f>
        <v/>
      </c>
      <c r="X1477" s="37">
        <f>IF(ISNUMBER($P1477),$P1477,IncPct)</f>
        <v/>
      </c>
      <c r="Y1477" s="39">
        <f>IF($W1477=0,0,MAX(0,MIN($W1477,IncMonth-1))+MAX(0,$W1477-IncMonth+1)*(1+$X1477))</f>
        <v/>
      </c>
      <c r="Z1477" s="40">
        <f>IF($C1477="",0,IFERROR(INDEX(Departments!$B$5:$B$54,MATCH($C1477,Departments!$A$5:$A$54,0)),0))</f>
        <v/>
      </c>
      <c r="AA1477" s="41">
        <f>N($L1477)*$Y1477</f>
        <v/>
      </c>
      <c r="AB1477" s="41">
        <f>N($M1477)*$Y1477</f>
        <v/>
      </c>
      <c r="AC1477" s="41">
        <f>$AA1477*$Z1477</f>
        <v/>
      </c>
      <c r="AD1477" s="41">
        <f>$AA1477*BonusMonths/12</f>
        <v/>
      </c>
      <c r="AE1477" s="41">
        <f>($AA1477+SI_Gross*$AB1477)*IF($Q1477=1,SI_O,SI_E)</f>
        <v/>
      </c>
      <c r="AF1477" s="41">
        <f>IF($Q1477=1,0,$AA1477*EOSB)</f>
        <v/>
      </c>
      <c r="AG1477" s="41">
        <f>$AN1477*$W1477</f>
        <v/>
      </c>
      <c r="AH1477" s="41">
        <f>SUM($AA1477:$AG1477)</f>
        <v/>
      </c>
      <c r="AI1477" s="41">
        <f>12*($AM1477+$AN1477)</f>
        <v/>
      </c>
      <c r="AJ1477" s="41">
        <f>$AM1477*((IncMonth-1)+(13-IncMonth)*(1+$X1477))+12*$AN1477</f>
        <v/>
      </c>
      <c r="AK1477" s="41">
        <f>IF($R1477=1,N($L1477)+N($M1477),0)</f>
        <v/>
      </c>
      <c r="AL1477">
        <f>IF($C1477="","",IF(N($L1477)&lt;=0,"Basic salary missing",IF(ISNA(MATCH($C1477,Departments!$A$5:$A$54,0)),"Department not on Departments sheet",IF(AND($I1477&lt;&gt;"",NOT(ISNUMBER($I1477))),"Date of birth is text, not a date",IF(AND($K1477&lt;&gt;"",NOT(ISNUMBER($K1477))),"Contract end is text, not a date","")))))</f>
        <v/>
      </c>
      <c r="AM1477" s="41">
        <f>IF($R1477=0,0,N($L1477)*(1+$Z1477+BonusMonths/12+IF($Q1477=1,0,EOSB))+N($M1477)+(N($L1477)+SI_Gross*N($M1477))*IF($Q1477=1,SI_O,SI_E))</f>
        <v/>
      </c>
      <c r="AN1477" s="41">
        <f>IF($R1477=0,0,(IF($Q1477=1,MedO,MedE+Ticket)+Training)/12)</f>
        <v/>
      </c>
    </row>
    <row r="1478">
      <c r="I1478" s="35" t="n"/>
      <c r="J1478" s="35" t="n"/>
      <c r="K1478" s="35" t="n"/>
      <c r="L1478" s="36" t="n"/>
      <c r="M1478" s="36" t="n"/>
      <c r="P1478" s="37" t="n"/>
      <c r="Q1478" s="38">
        <f>IF($C1478="",0,IF(OR(LOWER(TRIM($G1478))="omani",LOWER(TRIM($G1478))="oman",LOWER(TRIM($G1478))="om",LOWER(TRIM($G1478))="local"),1,0))</f>
        <v/>
      </c>
      <c r="R1478" s="38">
        <f>IF($C1478="",0,IF(OR(ISNUMBER(SEARCH("resign",$N1478)),ISNUMBER(SEARCH("terminat",$N1478)),ISNUMBER(SEARCH("inactive",$N1478)),ISNUMBER(SEARCH("vacan",$N1478)),ISNUMBER(SEARCH("deceased",$N1478)),ISNUMBER(SEARCH("separated",$N1478))),0,1))</f>
        <v/>
      </c>
      <c r="S1478">
        <f>IF(OR($R1478=0,NOT(ISNUMBER($I1478))),"",IFERROR(DATEDIF($I1478,DATE(FY,1,1),"y"),""))</f>
        <v/>
      </c>
      <c r="T1478">
        <f>IF(OR($R1478=0,NOT(ISNUMBER($J1478))),"",IFERROR(DATEDIF($J1478,DATE(FY,1,1),"y"),0))</f>
        <v/>
      </c>
      <c r="U1478" s="38">
        <f>IF(OR($R1478=0,NOT(ISNUMBER($I1478))),0,IF(YEAR($I1478)+IF($Q1478=1,RetAgeO,RetAgeE)=FY,MONTH($I1478),IF(YEAR($I1478)+IF($Q1478=1,RetAgeO,RetAgeE)&lt;FY,1,0)))</f>
        <v/>
      </c>
      <c r="V1478" s="38">
        <f>IF(OR($R1478=0,NOT(ISNUMBER($K1478))),0,IF(YEAR($K1478)=FY,MONTH($K1478),IF(YEAR($K1478)&lt;FY,1,0)))</f>
        <v/>
      </c>
      <c r="W1478" s="38">
        <f>IF($R1478=0,0,MIN(12,IF(AND(ISNUMBER($O1478),$O1478&gt;=1,$O1478&lt;=12),INT($O1478),12),IF(AND(RetireExit="Yes",$U1478&gt;0),$U1478,12),IF(AND(ContractExit="Yes",$V1478&gt;0),$V1478,12)))</f>
        <v/>
      </c>
      <c r="X1478" s="37">
        <f>IF(ISNUMBER($P1478),$P1478,IncPct)</f>
        <v/>
      </c>
      <c r="Y1478" s="39">
        <f>IF($W1478=0,0,MAX(0,MIN($W1478,IncMonth-1))+MAX(0,$W1478-IncMonth+1)*(1+$X1478))</f>
        <v/>
      </c>
      <c r="Z1478" s="40">
        <f>IF($C1478="",0,IFERROR(INDEX(Departments!$B$5:$B$54,MATCH($C1478,Departments!$A$5:$A$54,0)),0))</f>
        <v/>
      </c>
      <c r="AA1478" s="41">
        <f>N($L1478)*$Y1478</f>
        <v/>
      </c>
      <c r="AB1478" s="41">
        <f>N($M1478)*$Y1478</f>
        <v/>
      </c>
      <c r="AC1478" s="41">
        <f>$AA1478*$Z1478</f>
        <v/>
      </c>
      <c r="AD1478" s="41">
        <f>$AA1478*BonusMonths/12</f>
        <v/>
      </c>
      <c r="AE1478" s="41">
        <f>($AA1478+SI_Gross*$AB1478)*IF($Q1478=1,SI_O,SI_E)</f>
        <v/>
      </c>
      <c r="AF1478" s="41">
        <f>IF($Q1478=1,0,$AA1478*EOSB)</f>
        <v/>
      </c>
      <c r="AG1478" s="41">
        <f>$AN1478*$W1478</f>
        <v/>
      </c>
      <c r="AH1478" s="41">
        <f>SUM($AA1478:$AG1478)</f>
        <v/>
      </c>
      <c r="AI1478" s="41">
        <f>12*($AM1478+$AN1478)</f>
        <v/>
      </c>
      <c r="AJ1478" s="41">
        <f>$AM1478*((IncMonth-1)+(13-IncMonth)*(1+$X1478))+12*$AN1478</f>
        <v/>
      </c>
      <c r="AK1478" s="41">
        <f>IF($R1478=1,N($L1478)+N($M1478),0)</f>
        <v/>
      </c>
      <c r="AL1478">
        <f>IF($C1478="","",IF(N($L1478)&lt;=0,"Basic salary missing",IF(ISNA(MATCH($C1478,Departments!$A$5:$A$54,0)),"Department not on Departments sheet",IF(AND($I1478&lt;&gt;"",NOT(ISNUMBER($I1478))),"Date of birth is text, not a date",IF(AND($K1478&lt;&gt;"",NOT(ISNUMBER($K1478))),"Contract end is text, not a date","")))))</f>
        <v/>
      </c>
      <c r="AM1478" s="41">
        <f>IF($R1478=0,0,N($L1478)*(1+$Z1478+BonusMonths/12+IF($Q1478=1,0,EOSB))+N($M1478)+(N($L1478)+SI_Gross*N($M1478))*IF($Q1478=1,SI_O,SI_E))</f>
        <v/>
      </c>
      <c r="AN1478" s="41">
        <f>IF($R1478=0,0,(IF($Q1478=1,MedO,MedE+Ticket)+Training)/12)</f>
        <v/>
      </c>
    </row>
    <row r="1479">
      <c r="I1479" s="35" t="n"/>
      <c r="J1479" s="35" t="n"/>
      <c r="K1479" s="35" t="n"/>
      <c r="L1479" s="36" t="n"/>
      <c r="M1479" s="36" t="n"/>
      <c r="P1479" s="37" t="n"/>
      <c r="Q1479" s="38">
        <f>IF($C1479="",0,IF(OR(LOWER(TRIM($G1479))="omani",LOWER(TRIM($G1479))="oman",LOWER(TRIM($G1479))="om",LOWER(TRIM($G1479))="local"),1,0))</f>
        <v/>
      </c>
      <c r="R1479" s="38">
        <f>IF($C1479="",0,IF(OR(ISNUMBER(SEARCH("resign",$N1479)),ISNUMBER(SEARCH("terminat",$N1479)),ISNUMBER(SEARCH("inactive",$N1479)),ISNUMBER(SEARCH("vacan",$N1479)),ISNUMBER(SEARCH("deceased",$N1479)),ISNUMBER(SEARCH("separated",$N1479))),0,1))</f>
        <v/>
      </c>
      <c r="S1479">
        <f>IF(OR($R1479=0,NOT(ISNUMBER($I1479))),"",IFERROR(DATEDIF($I1479,DATE(FY,1,1),"y"),""))</f>
        <v/>
      </c>
      <c r="T1479">
        <f>IF(OR($R1479=0,NOT(ISNUMBER($J1479))),"",IFERROR(DATEDIF($J1479,DATE(FY,1,1),"y"),0))</f>
        <v/>
      </c>
      <c r="U1479" s="38">
        <f>IF(OR($R1479=0,NOT(ISNUMBER($I1479))),0,IF(YEAR($I1479)+IF($Q1479=1,RetAgeO,RetAgeE)=FY,MONTH($I1479),IF(YEAR($I1479)+IF($Q1479=1,RetAgeO,RetAgeE)&lt;FY,1,0)))</f>
        <v/>
      </c>
      <c r="V1479" s="38">
        <f>IF(OR($R1479=0,NOT(ISNUMBER($K1479))),0,IF(YEAR($K1479)=FY,MONTH($K1479),IF(YEAR($K1479)&lt;FY,1,0)))</f>
        <v/>
      </c>
      <c r="W1479" s="38">
        <f>IF($R1479=0,0,MIN(12,IF(AND(ISNUMBER($O1479),$O1479&gt;=1,$O1479&lt;=12),INT($O1479),12),IF(AND(RetireExit="Yes",$U1479&gt;0),$U1479,12),IF(AND(ContractExit="Yes",$V1479&gt;0),$V1479,12)))</f>
        <v/>
      </c>
      <c r="X1479" s="37">
        <f>IF(ISNUMBER($P1479),$P1479,IncPct)</f>
        <v/>
      </c>
      <c r="Y1479" s="39">
        <f>IF($W1479=0,0,MAX(0,MIN($W1479,IncMonth-1))+MAX(0,$W1479-IncMonth+1)*(1+$X1479))</f>
        <v/>
      </c>
      <c r="Z1479" s="40">
        <f>IF($C1479="",0,IFERROR(INDEX(Departments!$B$5:$B$54,MATCH($C1479,Departments!$A$5:$A$54,0)),0))</f>
        <v/>
      </c>
      <c r="AA1479" s="41">
        <f>N($L1479)*$Y1479</f>
        <v/>
      </c>
      <c r="AB1479" s="41">
        <f>N($M1479)*$Y1479</f>
        <v/>
      </c>
      <c r="AC1479" s="41">
        <f>$AA1479*$Z1479</f>
        <v/>
      </c>
      <c r="AD1479" s="41">
        <f>$AA1479*BonusMonths/12</f>
        <v/>
      </c>
      <c r="AE1479" s="41">
        <f>($AA1479+SI_Gross*$AB1479)*IF($Q1479=1,SI_O,SI_E)</f>
        <v/>
      </c>
      <c r="AF1479" s="41">
        <f>IF($Q1479=1,0,$AA1479*EOSB)</f>
        <v/>
      </c>
      <c r="AG1479" s="41">
        <f>$AN1479*$W1479</f>
        <v/>
      </c>
      <c r="AH1479" s="41">
        <f>SUM($AA1479:$AG1479)</f>
        <v/>
      </c>
      <c r="AI1479" s="41">
        <f>12*($AM1479+$AN1479)</f>
        <v/>
      </c>
      <c r="AJ1479" s="41">
        <f>$AM1479*((IncMonth-1)+(13-IncMonth)*(1+$X1479))+12*$AN1479</f>
        <v/>
      </c>
      <c r="AK1479" s="41">
        <f>IF($R1479=1,N($L1479)+N($M1479),0)</f>
        <v/>
      </c>
      <c r="AL1479">
        <f>IF($C1479="","",IF(N($L1479)&lt;=0,"Basic salary missing",IF(ISNA(MATCH($C1479,Departments!$A$5:$A$54,0)),"Department not on Departments sheet",IF(AND($I1479&lt;&gt;"",NOT(ISNUMBER($I1479))),"Date of birth is text, not a date",IF(AND($K1479&lt;&gt;"",NOT(ISNUMBER($K1479))),"Contract end is text, not a date","")))))</f>
        <v/>
      </c>
      <c r="AM1479" s="41">
        <f>IF($R1479=0,0,N($L1479)*(1+$Z1479+BonusMonths/12+IF($Q1479=1,0,EOSB))+N($M1479)+(N($L1479)+SI_Gross*N($M1479))*IF($Q1479=1,SI_O,SI_E))</f>
        <v/>
      </c>
      <c r="AN1479" s="41">
        <f>IF($R1479=0,0,(IF($Q1479=1,MedO,MedE+Ticket)+Training)/12)</f>
        <v/>
      </c>
    </row>
    <row r="1480">
      <c r="I1480" s="35" t="n"/>
      <c r="J1480" s="35" t="n"/>
      <c r="K1480" s="35" t="n"/>
      <c r="L1480" s="36" t="n"/>
      <c r="M1480" s="36" t="n"/>
      <c r="P1480" s="37" t="n"/>
      <c r="Q1480" s="38">
        <f>IF($C1480="",0,IF(OR(LOWER(TRIM($G1480))="omani",LOWER(TRIM($G1480))="oman",LOWER(TRIM($G1480))="om",LOWER(TRIM($G1480))="local"),1,0))</f>
        <v/>
      </c>
      <c r="R1480" s="38">
        <f>IF($C1480="",0,IF(OR(ISNUMBER(SEARCH("resign",$N1480)),ISNUMBER(SEARCH("terminat",$N1480)),ISNUMBER(SEARCH("inactive",$N1480)),ISNUMBER(SEARCH("vacan",$N1480)),ISNUMBER(SEARCH("deceased",$N1480)),ISNUMBER(SEARCH("separated",$N1480))),0,1))</f>
        <v/>
      </c>
      <c r="S1480">
        <f>IF(OR($R1480=0,NOT(ISNUMBER($I1480))),"",IFERROR(DATEDIF($I1480,DATE(FY,1,1),"y"),""))</f>
        <v/>
      </c>
      <c r="T1480">
        <f>IF(OR($R1480=0,NOT(ISNUMBER($J1480))),"",IFERROR(DATEDIF($J1480,DATE(FY,1,1),"y"),0))</f>
        <v/>
      </c>
      <c r="U1480" s="38">
        <f>IF(OR($R1480=0,NOT(ISNUMBER($I1480))),0,IF(YEAR($I1480)+IF($Q1480=1,RetAgeO,RetAgeE)=FY,MONTH($I1480),IF(YEAR($I1480)+IF($Q1480=1,RetAgeO,RetAgeE)&lt;FY,1,0)))</f>
        <v/>
      </c>
      <c r="V1480" s="38">
        <f>IF(OR($R1480=0,NOT(ISNUMBER($K1480))),0,IF(YEAR($K1480)=FY,MONTH($K1480),IF(YEAR($K1480)&lt;FY,1,0)))</f>
        <v/>
      </c>
      <c r="W1480" s="38">
        <f>IF($R1480=0,0,MIN(12,IF(AND(ISNUMBER($O1480),$O1480&gt;=1,$O1480&lt;=12),INT($O1480),12),IF(AND(RetireExit="Yes",$U1480&gt;0),$U1480,12),IF(AND(ContractExit="Yes",$V1480&gt;0),$V1480,12)))</f>
        <v/>
      </c>
      <c r="X1480" s="37">
        <f>IF(ISNUMBER($P1480),$P1480,IncPct)</f>
        <v/>
      </c>
      <c r="Y1480" s="39">
        <f>IF($W1480=0,0,MAX(0,MIN($W1480,IncMonth-1))+MAX(0,$W1480-IncMonth+1)*(1+$X1480))</f>
        <v/>
      </c>
      <c r="Z1480" s="40">
        <f>IF($C1480="",0,IFERROR(INDEX(Departments!$B$5:$B$54,MATCH($C1480,Departments!$A$5:$A$54,0)),0))</f>
        <v/>
      </c>
      <c r="AA1480" s="41">
        <f>N($L1480)*$Y1480</f>
        <v/>
      </c>
      <c r="AB1480" s="41">
        <f>N($M1480)*$Y1480</f>
        <v/>
      </c>
      <c r="AC1480" s="41">
        <f>$AA1480*$Z1480</f>
        <v/>
      </c>
      <c r="AD1480" s="41">
        <f>$AA1480*BonusMonths/12</f>
        <v/>
      </c>
      <c r="AE1480" s="41">
        <f>($AA1480+SI_Gross*$AB1480)*IF($Q1480=1,SI_O,SI_E)</f>
        <v/>
      </c>
      <c r="AF1480" s="41">
        <f>IF($Q1480=1,0,$AA1480*EOSB)</f>
        <v/>
      </c>
      <c r="AG1480" s="41">
        <f>$AN1480*$W1480</f>
        <v/>
      </c>
      <c r="AH1480" s="41">
        <f>SUM($AA1480:$AG1480)</f>
        <v/>
      </c>
      <c r="AI1480" s="41">
        <f>12*($AM1480+$AN1480)</f>
        <v/>
      </c>
      <c r="AJ1480" s="41">
        <f>$AM1480*((IncMonth-1)+(13-IncMonth)*(1+$X1480))+12*$AN1480</f>
        <v/>
      </c>
      <c r="AK1480" s="41">
        <f>IF($R1480=1,N($L1480)+N($M1480),0)</f>
        <v/>
      </c>
      <c r="AL1480">
        <f>IF($C1480="","",IF(N($L1480)&lt;=0,"Basic salary missing",IF(ISNA(MATCH($C1480,Departments!$A$5:$A$54,0)),"Department not on Departments sheet",IF(AND($I1480&lt;&gt;"",NOT(ISNUMBER($I1480))),"Date of birth is text, not a date",IF(AND($K1480&lt;&gt;"",NOT(ISNUMBER($K1480))),"Contract end is text, not a date","")))))</f>
        <v/>
      </c>
      <c r="AM1480" s="41">
        <f>IF($R1480=0,0,N($L1480)*(1+$Z1480+BonusMonths/12+IF($Q1480=1,0,EOSB))+N($M1480)+(N($L1480)+SI_Gross*N($M1480))*IF($Q1480=1,SI_O,SI_E))</f>
        <v/>
      </c>
      <c r="AN1480" s="41">
        <f>IF($R1480=0,0,(IF($Q1480=1,MedO,MedE+Ticket)+Training)/12)</f>
        <v/>
      </c>
    </row>
    <row r="1481">
      <c r="I1481" s="35" t="n"/>
      <c r="J1481" s="35" t="n"/>
      <c r="K1481" s="35" t="n"/>
      <c r="L1481" s="36" t="n"/>
      <c r="M1481" s="36" t="n"/>
      <c r="P1481" s="37" t="n"/>
      <c r="Q1481" s="38">
        <f>IF($C1481="",0,IF(OR(LOWER(TRIM($G1481))="omani",LOWER(TRIM($G1481))="oman",LOWER(TRIM($G1481))="om",LOWER(TRIM($G1481))="local"),1,0))</f>
        <v/>
      </c>
      <c r="R1481" s="38">
        <f>IF($C1481="",0,IF(OR(ISNUMBER(SEARCH("resign",$N1481)),ISNUMBER(SEARCH("terminat",$N1481)),ISNUMBER(SEARCH("inactive",$N1481)),ISNUMBER(SEARCH("vacan",$N1481)),ISNUMBER(SEARCH("deceased",$N1481)),ISNUMBER(SEARCH("separated",$N1481))),0,1))</f>
        <v/>
      </c>
      <c r="S1481">
        <f>IF(OR($R1481=0,NOT(ISNUMBER($I1481))),"",IFERROR(DATEDIF($I1481,DATE(FY,1,1),"y"),""))</f>
        <v/>
      </c>
      <c r="T1481">
        <f>IF(OR($R1481=0,NOT(ISNUMBER($J1481))),"",IFERROR(DATEDIF($J1481,DATE(FY,1,1),"y"),0))</f>
        <v/>
      </c>
      <c r="U1481" s="38">
        <f>IF(OR($R1481=0,NOT(ISNUMBER($I1481))),0,IF(YEAR($I1481)+IF($Q1481=1,RetAgeO,RetAgeE)=FY,MONTH($I1481),IF(YEAR($I1481)+IF($Q1481=1,RetAgeO,RetAgeE)&lt;FY,1,0)))</f>
        <v/>
      </c>
      <c r="V1481" s="38">
        <f>IF(OR($R1481=0,NOT(ISNUMBER($K1481))),0,IF(YEAR($K1481)=FY,MONTH($K1481),IF(YEAR($K1481)&lt;FY,1,0)))</f>
        <v/>
      </c>
      <c r="W1481" s="38">
        <f>IF($R1481=0,0,MIN(12,IF(AND(ISNUMBER($O1481),$O1481&gt;=1,$O1481&lt;=12),INT($O1481),12),IF(AND(RetireExit="Yes",$U1481&gt;0),$U1481,12),IF(AND(ContractExit="Yes",$V1481&gt;0),$V1481,12)))</f>
        <v/>
      </c>
      <c r="X1481" s="37">
        <f>IF(ISNUMBER($P1481),$P1481,IncPct)</f>
        <v/>
      </c>
      <c r="Y1481" s="39">
        <f>IF($W1481=0,0,MAX(0,MIN($W1481,IncMonth-1))+MAX(0,$W1481-IncMonth+1)*(1+$X1481))</f>
        <v/>
      </c>
      <c r="Z1481" s="40">
        <f>IF($C1481="",0,IFERROR(INDEX(Departments!$B$5:$B$54,MATCH($C1481,Departments!$A$5:$A$54,0)),0))</f>
        <v/>
      </c>
      <c r="AA1481" s="41">
        <f>N($L1481)*$Y1481</f>
        <v/>
      </c>
      <c r="AB1481" s="41">
        <f>N($M1481)*$Y1481</f>
        <v/>
      </c>
      <c r="AC1481" s="41">
        <f>$AA1481*$Z1481</f>
        <v/>
      </c>
      <c r="AD1481" s="41">
        <f>$AA1481*BonusMonths/12</f>
        <v/>
      </c>
      <c r="AE1481" s="41">
        <f>($AA1481+SI_Gross*$AB1481)*IF($Q1481=1,SI_O,SI_E)</f>
        <v/>
      </c>
      <c r="AF1481" s="41">
        <f>IF($Q1481=1,0,$AA1481*EOSB)</f>
        <v/>
      </c>
      <c r="AG1481" s="41">
        <f>$AN1481*$W1481</f>
        <v/>
      </c>
      <c r="AH1481" s="41">
        <f>SUM($AA1481:$AG1481)</f>
        <v/>
      </c>
      <c r="AI1481" s="41">
        <f>12*($AM1481+$AN1481)</f>
        <v/>
      </c>
      <c r="AJ1481" s="41">
        <f>$AM1481*((IncMonth-1)+(13-IncMonth)*(1+$X1481))+12*$AN1481</f>
        <v/>
      </c>
      <c r="AK1481" s="41">
        <f>IF($R1481=1,N($L1481)+N($M1481),0)</f>
        <v/>
      </c>
      <c r="AL1481">
        <f>IF($C1481="","",IF(N($L1481)&lt;=0,"Basic salary missing",IF(ISNA(MATCH($C1481,Departments!$A$5:$A$54,0)),"Department not on Departments sheet",IF(AND($I1481&lt;&gt;"",NOT(ISNUMBER($I1481))),"Date of birth is text, not a date",IF(AND($K1481&lt;&gt;"",NOT(ISNUMBER($K1481))),"Contract end is text, not a date","")))))</f>
        <v/>
      </c>
      <c r="AM1481" s="41">
        <f>IF($R1481=0,0,N($L1481)*(1+$Z1481+BonusMonths/12+IF($Q1481=1,0,EOSB))+N($M1481)+(N($L1481)+SI_Gross*N($M1481))*IF($Q1481=1,SI_O,SI_E))</f>
        <v/>
      </c>
      <c r="AN1481" s="41">
        <f>IF($R1481=0,0,(IF($Q1481=1,MedO,MedE+Ticket)+Training)/12)</f>
        <v/>
      </c>
    </row>
    <row r="1482">
      <c r="I1482" s="35" t="n"/>
      <c r="J1482" s="35" t="n"/>
      <c r="K1482" s="35" t="n"/>
      <c r="L1482" s="36" t="n"/>
      <c r="M1482" s="36" t="n"/>
      <c r="P1482" s="37" t="n"/>
      <c r="Q1482" s="38">
        <f>IF($C1482="",0,IF(OR(LOWER(TRIM($G1482))="omani",LOWER(TRIM($G1482))="oman",LOWER(TRIM($G1482))="om",LOWER(TRIM($G1482))="local"),1,0))</f>
        <v/>
      </c>
      <c r="R1482" s="38">
        <f>IF($C1482="",0,IF(OR(ISNUMBER(SEARCH("resign",$N1482)),ISNUMBER(SEARCH("terminat",$N1482)),ISNUMBER(SEARCH("inactive",$N1482)),ISNUMBER(SEARCH("vacan",$N1482)),ISNUMBER(SEARCH("deceased",$N1482)),ISNUMBER(SEARCH("separated",$N1482))),0,1))</f>
        <v/>
      </c>
      <c r="S1482">
        <f>IF(OR($R1482=0,NOT(ISNUMBER($I1482))),"",IFERROR(DATEDIF($I1482,DATE(FY,1,1),"y"),""))</f>
        <v/>
      </c>
      <c r="T1482">
        <f>IF(OR($R1482=0,NOT(ISNUMBER($J1482))),"",IFERROR(DATEDIF($J1482,DATE(FY,1,1),"y"),0))</f>
        <v/>
      </c>
      <c r="U1482" s="38">
        <f>IF(OR($R1482=0,NOT(ISNUMBER($I1482))),0,IF(YEAR($I1482)+IF($Q1482=1,RetAgeO,RetAgeE)=FY,MONTH($I1482),IF(YEAR($I1482)+IF($Q1482=1,RetAgeO,RetAgeE)&lt;FY,1,0)))</f>
        <v/>
      </c>
      <c r="V1482" s="38">
        <f>IF(OR($R1482=0,NOT(ISNUMBER($K1482))),0,IF(YEAR($K1482)=FY,MONTH($K1482),IF(YEAR($K1482)&lt;FY,1,0)))</f>
        <v/>
      </c>
      <c r="W1482" s="38">
        <f>IF($R1482=0,0,MIN(12,IF(AND(ISNUMBER($O1482),$O1482&gt;=1,$O1482&lt;=12),INT($O1482),12),IF(AND(RetireExit="Yes",$U1482&gt;0),$U1482,12),IF(AND(ContractExit="Yes",$V1482&gt;0),$V1482,12)))</f>
        <v/>
      </c>
      <c r="X1482" s="37">
        <f>IF(ISNUMBER($P1482),$P1482,IncPct)</f>
        <v/>
      </c>
      <c r="Y1482" s="39">
        <f>IF($W1482=0,0,MAX(0,MIN($W1482,IncMonth-1))+MAX(0,$W1482-IncMonth+1)*(1+$X1482))</f>
        <v/>
      </c>
      <c r="Z1482" s="40">
        <f>IF($C1482="",0,IFERROR(INDEX(Departments!$B$5:$B$54,MATCH($C1482,Departments!$A$5:$A$54,0)),0))</f>
        <v/>
      </c>
      <c r="AA1482" s="41">
        <f>N($L1482)*$Y1482</f>
        <v/>
      </c>
      <c r="AB1482" s="41">
        <f>N($M1482)*$Y1482</f>
        <v/>
      </c>
      <c r="AC1482" s="41">
        <f>$AA1482*$Z1482</f>
        <v/>
      </c>
      <c r="AD1482" s="41">
        <f>$AA1482*BonusMonths/12</f>
        <v/>
      </c>
      <c r="AE1482" s="41">
        <f>($AA1482+SI_Gross*$AB1482)*IF($Q1482=1,SI_O,SI_E)</f>
        <v/>
      </c>
      <c r="AF1482" s="41">
        <f>IF($Q1482=1,0,$AA1482*EOSB)</f>
        <v/>
      </c>
      <c r="AG1482" s="41">
        <f>$AN1482*$W1482</f>
        <v/>
      </c>
      <c r="AH1482" s="41">
        <f>SUM($AA1482:$AG1482)</f>
        <v/>
      </c>
      <c r="AI1482" s="41">
        <f>12*($AM1482+$AN1482)</f>
        <v/>
      </c>
      <c r="AJ1482" s="41">
        <f>$AM1482*((IncMonth-1)+(13-IncMonth)*(1+$X1482))+12*$AN1482</f>
        <v/>
      </c>
      <c r="AK1482" s="41">
        <f>IF($R1482=1,N($L1482)+N($M1482),0)</f>
        <v/>
      </c>
      <c r="AL1482">
        <f>IF($C1482="","",IF(N($L1482)&lt;=0,"Basic salary missing",IF(ISNA(MATCH($C1482,Departments!$A$5:$A$54,0)),"Department not on Departments sheet",IF(AND($I1482&lt;&gt;"",NOT(ISNUMBER($I1482))),"Date of birth is text, not a date",IF(AND($K1482&lt;&gt;"",NOT(ISNUMBER($K1482))),"Contract end is text, not a date","")))))</f>
        <v/>
      </c>
      <c r="AM1482" s="41">
        <f>IF($R1482=0,0,N($L1482)*(1+$Z1482+BonusMonths/12+IF($Q1482=1,0,EOSB))+N($M1482)+(N($L1482)+SI_Gross*N($M1482))*IF($Q1482=1,SI_O,SI_E))</f>
        <v/>
      </c>
      <c r="AN1482" s="41">
        <f>IF($R1482=0,0,(IF($Q1482=1,MedO,MedE+Ticket)+Training)/12)</f>
        <v/>
      </c>
    </row>
    <row r="1483">
      <c r="I1483" s="35" t="n"/>
      <c r="J1483" s="35" t="n"/>
      <c r="K1483" s="35" t="n"/>
      <c r="L1483" s="36" t="n"/>
      <c r="M1483" s="36" t="n"/>
      <c r="P1483" s="37" t="n"/>
      <c r="Q1483" s="38">
        <f>IF($C1483="",0,IF(OR(LOWER(TRIM($G1483))="omani",LOWER(TRIM($G1483))="oman",LOWER(TRIM($G1483))="om",LOWER(TRIM($G1483))="local"),1,0))</f>
        <v/>
      </c>
      <c r="R1483" s="38">
        <f>IF($C1483="",0,IF(OR(ISNUMBER(SEARCH("resign",$N1483)),ISNUMBER(SEARCH("terminat",$N1483)),ISNUMBER(SEARCH("inactive",$N1483)),ISNUMBER(SEARCH("vacan",$N1483)),ISNUMBER(SEARCH("deceased",$N1483)),ISNUMBER(SEARCH("separated",$N1483))),0,1))</f>
        <v/>
      </c>
      <c r="S1483">
        <f>IF(OR($R1483=0,NOT(ISNUMBER($I1483))),"",IFERROR(DATEDIF($I1483,DATE(FY,1,1),"y"),""))</f>
        <v/>
      </c>
      <c r="T1483">
        <f>IF(OR($R1483=0,NOT(ISNUMBER($J1483))),"",IFERROR(DATEDIF($J1483,DATE(FY,1,1),"y"),0))</f>
        <v/>
      </c>
      <c r="U1483" s="38">
        <f>IF(OR($R1483=0,NOT(ISNUMBER($I1483))),0,IF(YEAR($I1483)+IF($Q1483=1,RetAgeO,RetAgeE)=FY,MONTH($I1483),IF(YEAR($I1483)+IF($Q1483=1,RetAgeO,RetAgeE)&lt;FY,1,0)))</f>
        <v/>
      </c>
      <c r="V1483" s="38">
        <f>IF(OR($R1483=0,NOT(ISNUMBER($K1483))),0,IF(YEAR($K1483)=FY,MONTH($K1483),IF(YEAR($K1483)&lt;FY,1,0)))</f>
        <v/>
      </c>
      <c r="W1483" s="38">
        <f>IF($R1483=0,0,MIN(12,IF(AND(ISNUMBER($O1483),$O1483&gt;=1,$O1483&lt;=12),INT($O1483),12),IF(AND(RetireExit="Yes",$U1483&gt;0),$U1483,12),IF(AND(ContractExit="Yes",$V1483&gt;0),$V1483,12)))</f>
        <v/>
      </c>
      <c r="X1483" s="37">
        <f>IF(ISNUMBER($P1483),$P1483,IncPct)</f>
        <v/>
      </c>
      <c r="Y1483" s="39">
        <f>IF($W1483=0,0,MAX(0,MIN($W1483,IncMonth-1))+MAX(0,$W1483-IncMonth+1)*(1+$X1483))</f>
        <v/>
      </c>
      <c r="Z1483" s="40">
        <f>IF($C1483="",0,IFERROR(INDEX(Departments!$B$5:$B$54,MATCH($C1483,Departments!$A$5:$A$54,0)),0))</f>
        <v/>
      </c>
      <c r="AA1483" s="41">
        <f>N($L1483)*$Y1483</f>
        <v/>
      </c>
      <c r="AB1483" s="41">
        <f>N($M1483)*$Y1483</f>
        <v/>
      </c>
      <c r="AC1483" s="41">
        <f>$AA1483*$Z1483</f>
        <v/>
      </c>
      <c r="AD1483" s="41">
        <f>$AA1483*BonusMonths/12</f>
        <v/>
      </c>
      <c r="AE1483" s="41">
        <f>($AA1483+SI_Gross*$AB1483)*IF($Q1483=1,SI_O,SI_E)</f>
        <v/>
      </c>
      <c r="AF1483" s="41">
        <f>IF($Q1483=1,0,$AA1483*EOSB)</f>
        <v/>
      </c>
      <c r="AG1483" s="41">
        <f>$AN1483*$W1483</f>
        <v/>
      </c>
      <c r="AH1483" s="41">
        <f>SUM($AA1483:$AG1483)</f>
        <v/>
      </c>
      <c r="AI1483" s="41">
        <f>12*($AM1483+$AN1483)</f>
        <v/>
      </c>
      <c r="AJ1483" s="41">
        <f>$AM1483*((IncMonth-1)+(13-IncMonth)*(1+$X1483))+12*$AN1483</f>
        <v/>
      </c>
      <c r="AK1483" s="41">
        <f>IF($R1483=1,N($L1483)+N($M1483),0)</f>
        <v/>
      </c>
      <c r="AL1483">
        <f>IF($C1483="","",IF(N($L1483)&lt;=0,"Basic salary missing",IF(ISNA(MATCH($C1483,Departments!$A$5:$A$54,0)),"Department not on Departments sheet",IF(AND($I1483&lt;&gt;"",NOT(ISNUMBER($I1483))),"Date of birth is text, not a date",IF(AND($K1483&lt;&gt;"",NOT(ISNUMBER($K1483))),"Contract end is text, not a date","")))))</f>
        <v/>
      </c>
      <c r="AM1483" s="41">
        <f>IF($R1483=0,0,N($L1483)*(1+$Z1483+BonusMonths/12+IF($Q1483=1,0,EOSB))+N($M1483)+(N($L1483)+SI_Gross*N($M1483))*IF($Q1483=1,SI_O,SI_E))</f>
        <v/>
      </c>
      <c r="AN1483" s="41">
        <f>IF($R1483=0,0,(IF($Q1483=1,MedO,MedE+Ticket)+Training)/12)</f>
        <v/>
      </c>
    </row>
    <row r="1484">
      <c r="I1484" s="35" t="n"/>
      <c r="J1484" s="35" t="n"/>
      <c r="K1484" s="35" t="n"/>
      <c r="L1484" s="36" t="n"/>
      <c r="M1484" s="36" t="n"/>
      <c r="P1484" s="37" t="n"/>
      <c r="Q1484" s="38">
        <f>IF($C1484="",0,IF(OR(LOWER(TRIM($G1484))="omani",LOWER(TRIM($G1484))="oman",LOWER(TRIM($G1484))="om",LOWER(TRIM($G1484))="local"),1,0))</f>
        <v/>
      </c>
      <c r="R1484" s="38">
        <f>IF($C1484="",0,IF(OR(ISNUMBER(SEARCH("resign",$N1484)),ISNUMBER(SEARCH("terminat",$N1484)),ISNUMBER(SEARCH("inactive",$N1484)),ISNUMBER(SEARCH("vacan",$N1484)),ISNUMBER(SEARCH("deceased",$N1484)),ISNUMBER(SEARCH("separated",$N1484))),0,1))</f>
        <v/>
      </c>
      <c r="S1484">
        <f>IF(OR($R1484=0,NOT(ISNUMBER($I1484))),"",IFERROR(DATEDIF($I1484,DATE(FY,1,1),"y"),""))</f>
        <v/>
      </c>
      <c r="T1484">
        <f>IF(OR($R1484=0,NOT(ISNUMBER($J1484))),"",IFERROR(DATEDIF($J1484,DATE(FY,1,1),"y"),0))</f>
        <v/>
      </c>
      <c r="U1484" s="38">
        <f>IF(OR($R1484=0,NOT(ISNUMBER($I1484))),0,IF(YEAR($I1484)+IF($Q1484=1,RetAgeO,RetAgeE)=FY,MONTH($I1484),IF(YEAR($I1484)+IF($Q1484=1,RetAgeO,RetAgeE)&lt;FY,1,0)))</f>
        <v/>
      </c>
      <c r="V1484" s="38">
        <f>IF(OR($R1484=0,NOT(ISNUMBER($K1484))),0,IF(YEAR($K1484)=FY,MONTH($K1484),IF(YEAR($K1484)&lt;FY,1,0)))</f>
        <v/>
      </c>
      <c r="W1484" s="38">
        <f>IF($R1484=0,0,MIN(12,IF(AND(ISNUMBER($O1484),$O1484&gt;=1,$O1484&lt;=12),INT($O1484),12),IF(AND(RetireExit="Yes",$U1484&gt;0),$U1484,12),IF(AND(ContractExit="Yes",$V1484&gt;0),$V1484,12)))</f>
        <v/>
      </c>
      <c r="X1484" s="37">
        <f>IF(ISNUMBER($P1484),$P1484,IncPct)</f>
        <v/>
      </c>
      <c r="Y1484" s="39">
        <f>IF($W1484=0,0,MAX(0,MIN($W1484,IncMonth-1))+MAX(0,$W1484-IncMonth+1)*(1+$X1484))</f>
        <v/>
      </c>
      <c r="Z1484" s="40">
        <f>IF($C1484="",0,IFERROR(INDEX(Departments!$B$5:$B$54,MATCH($C1484,Departments!$A$5:$A$54,0)),0))</f>
        <v/>
      </c>
      <c r="AA1484" s="41">
        <f>N($L1484)*$Y1484</f>
        <v/>
      </c>
      <c r="AB1484" s="41">
        <f>N($M1484)*$Y1484</f>
        <v/>
      </c>
      <c r="AC1484" s="41">
        <f>$AA1484*$Z1484</f>
        <v/>
      </c>
      <c r="AD1484" s="41">
        <f>$AA1484*BonusMonths/12</f>
        <v/>
      </c>
      <c r="AE1484" s="41">
        <f>($AA1484+SI_Gross*$AB1484)*IF($Q1484=1,SI_O,SI_E)</f>
        <v/>
      </c>
      <c r="AF1484" s="41">
        <f>IF($Q1484=1,0,$AA1484*EOSB)</f>
        <v/>
      </c>
      <c r="AG1484" s="41">
        <f>$AN1484*$W1484</f>
        <v/>
      </c>
      <c r="AH1484" s="41">
        <f>SUM($AA1484:$AG1484)</f>
        <v/>
      </c>
      <c r="AI1484" s="41">
        <f>12*($AM1484+$AN1484)</f>
        <v/>
      </c>
      <c r="AJ1484" s="41">
        <f>$AM1484*((IncMonth-1)+(13-IncMonth)*(1+$X1484))+12*$AN1484</f>
        <v/>
      </c>
      <c r="AK1484" s="41">
        <f>IF($R1484=1,N($L1484)+N($M1484),0)</f>
        <v/>
      </c>
      <c r="AL1484">
        <f>IF($C1484="","",IF(N($L1484)&lt;=0,"Basic salary missing",IF(ISNA(MATCH($C1484,Departments!$A$5:$A$54,0)),"Department not on Departments sheet",IF(AND($I1484&lt;&gt;"",NOT(ISNUMBER($I1484))),"Date of birth is text, not a date",IF(AND($K1484&lt;&gt;"",NOT(ISNUMBER($K1484))),"Contract end is text, not a date","")))))</f>
        <v/>
      </c>
      <c r="AM1484" s="41">
        <f>IF($R1484=0,0,N($L1484)*(1+$Z1484+BonusMonths/12+IF($Q1484=1,0,EOSB))+N($M1484)+(N($L1484)+SI_Gross*N($M1484))*IF($Q1484=1,SI_O,SI_E))</f>
        <v/>
      </c>
      <c r="AN1484" s="41">
        <f>IF($R1484=0,0,(IF($Q1484=1,MedO,MedE+Ticket)+Training)/12)</f>
        <v/>
      </c>
    </row>
    <row r="1485">
      <c r="I1485" s="35" t="n"/>
      <c r="J1485" s="35" t="n"/>
      <c r="K1485" s="35" t="n"/>
      <c r="L1485" s="36" t="n"/>
      <c r="M1485" s="36" t="n"/>
      <c r="P1485" s="37" t="n"/>
      <c r="Q1485" s="38">
        <f>IF($C1485="",0,IF(OR(LOWER(TRIM($G1485))="omani",LOWER(TRIM($G1485))="oman",LOWER(TRIM($G1485))="om",LOWER(TRIM($G1485))="local"),1,0))</f>
        <v/>
      </c>
      <c r="R1485" s="38">
        <f>IF($C1485="",0,IF(OR(ISNUMBER(SEARCH("resign",$N1485)),ISNUMBER(SEARCH("terminat",$N1485)),ISNUMBER(SEARCH("inactive",$N1485)),ISNUMBER(SEARCH("vacan",$N1485)),ISNUMBER(SEARCH("deceased",$N1485)),ISNUMBER(SEARCH("separated",$N1485))),0,1))</f>
        <v/>
      </c>
      <c r="S1485">
        <f>IF(OR($R1485=0,NOT(ISNUMBER($I1485))),"",IFERROR(DATEDIF($I1485,DATE(FY,1,1),"y"),""))</f>
        <v/>
      </c>
      <c r="T1485">
        <f>IF(OR($R1485=0,NOT(ISNUMBER($J1485))),"",IFERROR(DATEDIF($J1485,DATE(FY,1,1),"y"),0))</f>
        <v/>
      </c>
      <c r="U1485" s="38">
        <f>IF(OR($R1485=0,NOT(ISNUMBER($I1485))),0,IF(YEAR($I1485)+IF($Q1485=1,RetAgeO,RetAgeE)=FY,MONTH($I1485),IF(YEAR($I1485)+IF($Q1485=1,RetAgeO,RetAgeE)&lt;FY,1,0)))</f>
        <v/>
      </c>
      <c r="V1485" s="38">
        <f>IF(OR($R1485=0,NOT(ISNUMBER($K1485))),0,IF(YEAR($K1485)=FY,MONTH($K1485),IF(YEAR($K1485)&lt;FY,1,0)))</f>
        <v/>
      </c>
      <c r="W1485" s="38">
        <f>IF($R1485=0,0,MIN(12,IF(AND(ISNUMBER($O1485),$O1485&gt;=1,$O1485&lt;=12),INT($O1485),12),IF(AND(RetireExit="Yes",$U1485&gt;0),$U1485,12),IF(AND(ContractExit="Yes",$V1485&gt;0),$V1485,12)))</f>
        <v/>
      </c>
      <c r="X1485" s="37">
        <f>IF(ISNUMBER($P1485),$P1485,IncPct)</f>
        <v/>
      </c>
      <c r="Y1485" s="39">
        <f>IF($W1485=0,0,MAX(0,MIN($W1485,IncMonth-1))+MAX(0,$W1485-IncMonth+1)*(1+$X1485))</f>
        <v/>
      </c>
      <c r="Z1485" s="40">
        <f>IF($C1485="",0,IFERROR(INDEX(Departments!$B$5:$B$54,MATCH($C1485,Departments!$A$5:$A$54,0)),0))</f>
        <v/>
      </c>
      <c r="AA1485" s="41">
        <f>N($L1485)*$Y1485</f>
        <v/>
      </c>
      <c r="AB1485" s="41">
        <f>N($M1485)*$Y1485</f>
        <v/>
      </c>
      <c r="AC1485" s="41">
        <f>$AA1485*$Z1485</f>
        <v/>
      </c>
      <c r="AD1485" s="41">
        <f>$AA1485*BonusMonths/12</f>
        <v/>
      </c>
      <c r="AE1485" s="41">
        <f>($AA1485+SI_Gross*$AB1485)*IF($Q1485=1,SI_O,SI_E)</f>
        <v/>
      </c>
      <c r="AF1485" s="41">
        <f>IF($Q1485=1,0,$AA1485*EOSB)</f>
        <v/>
      </c>
      <c r="AG1485" s="41">
        <f>$AN1485*$W1485</f>
        <v/>
      </c>
      <c r="AH1485" s="41">
        <f>SUM($AA1485:$AG1485)</f>
        <v/>
      </c>
      <c r="AI1485" s="41">
        <f>12*($AM1485+$AN1485)</f>
        <v/>
      </c>
      <c r="AJ1485" s="41">
        <f>$AM1485*((IncMonth-1)+(13-IncMonth)*(1+$X1485))+12*$AN1485</f>
        <v/>
      </c>
      <c r="AK1485" s="41">
        <f>IF($R1485=1,N($L1485)+N($M1485),0)</f>
        <v/>
      </c>
      <c r="AL1485">
        <f>IF($C1485="","",IF(N($L1485)&lt;=0,"Basic salary missing",IF(ISNA(MATCH($C1485,Departments!$A$5:$A$54,0)),"Department not on Departments sheet",IF(AND($I1485&lt;&gt;"",NOT(ISNUMBER($I1485))),"Date of birth is text, not a date",IF(AND($K1485&lt;&gt;"",NOT(ISNUMBER($K1485))),"Contract end is text, not a date","")))))</f>
        <v/>
      </c>
      <c r="AM1485" s="41">
        <f>IF($R1485=0,0,N($L1485)*(1+$Z1485+BonusMonths/12+IF($Q1485=1,0,EOSB))+N($M1485)+(N($L1485)+SI_Gross*N($M1485))*IF($Q1485=1,SI_O,SI_E))</f>
        <v/>
      </c>
      <c r="AN1485" s="41">
        <f>IF($R1485=0,0,(IF($Q1485=1,MedO,MedE+Ticket)+Training)/12)</f>
        <v/>
      </c>
    </row>
    <row r="1486">
      <c r="I1486" s="35" t="n"/>
      <c r="J1486" s="35" t="n"/>
      <c r="K1486" s="35" t="n"/>
      <c r="L1486" s="36" t="n"/>
      <c r="M1486" s="36" t="n"/>
      <c r="P1486" s="37" t="n"/>
      <c r="Q1486" s="38">
        <f>IF($C1486="",0,IF(OR(LOWER(TRIM($G1486))="omani",LOWER(TRIM($G1486))="oman",LOWER(TRIM($G1486))="om",LOWER(TRIM($G1486))="local"),1,0))</f>
        <v/>
      </c>
      <c r="R1486" s="38">
        <f>IF($C1486="",0,IF(OR(ISNUMBER(SEARCH("resign",$N1486)),ISNUMBER(SEARCH("terminat",$N1486)),ISNUMBER(SEARCH("inactive",$N1486)),ISNUMBER(SEARCH("vacan",$N1486)),ISNUMBER(SEARCH("deceased",$N1486)),ISNUMBER(SEARCH("separated",$N1486))),0,1))</f>
        <v/>
      </c>
      <c r="S1486">
        <f>IF(OR($R1486=0,NOT(ISNUMBER($I1486))),"",IFERROR(DATEDIF($I1486,DATE(FY,1,1),"y"),""))</f>
        <v/>
      </c>
      <c r="T1486">
        <f>IF(OR($R1486=0,NOT(ISNUMBER($J1486))),"",IFERROR(DATEDIF($J1486,DATE(FY,1,1),"y"),0))</f>
        <v/>
      </c>
      <c r="U1486" s="38">
        <f>IF(OR($R1486=0,NOT(ISNUMBER($I1486))),0,IF(YEAR($I1486)+IF($Q1486=1,RetAgeO,RetAgeE)=FY,MONTH($I1486),IF(YEAR($I1486)+IF($Q1486=1,RetAgeO,RetAgeE)&lt;FY,1,0)))</f>
        <v/>
      </c>
      <c r="V1486" s="38">
        <f>IF(OR($R1486=0,NOT(ISNUMBER($K1486))),0,IF(YEAR($K1486)=FY,MONTH($K1486),IF(YEAR($K1486)&lt;FY,1,0)))</f>
        <v/>
      </c>
      <c r="W1486" s="38">
        <f>IF($R1486=0,0,MIN(12,IF(AND(ISNUMBER($O1486),$O1486&gt;=1,$O1486&lt;=12),INT($O1486),12),IF(AND(RetireExit="Yes",$U1486&gt;0),$U1486,12),IF(AND(ContractExit="Yes",$V1486&gt;0),$V1486,12)))</f>
        <v/>
      </c>
      <c r="X1486" s="37">
        <f>IF(ISNUMBER($P1486),$P1486,IncPct)</f>
        <v/>
      </c>
      <c r="Y1486" s="39">
        <f>IF($W1486=0,0,MAX(0,MIN($W1486,IncMonth-1))+MAX(0,$W1486-IncMonth+1)*(1+$X1486))</f>
        <v/>
      </c>
      <c r="Z1486" s="40">
        <f>IF($C1486="",0,IFERROR(INDEX(Departments!$B$5:$B$54,MATCH($C1486,Departments!$A$5:$A$54,0)),0))</f>
        <v/>
      </c>
      <c r="AA1486" s="41">
        <f>N($L1486)*$Y1486</f>
        <v/>
      </c>
      <c r="AB1486" s="41">
        <f>N($M1486)*$Y1486</f>
        <v/>
      </c>
      <c r="AC1486" s="41">
        <f>$AA1486*$Z1486</f>
        <v/>
      </c>
      <c r="AD1486" s="41">
        <f>$AA1486*BonusMonths/12</f>
        <v/>
      </c>
      <c r="AE1486" s="41">
        <f>($AA1486+SI_Gross*$AB1486)*IF($Q1486=1,SI_O,SI_E)</f>
        <v/>
      </c>
      <c r="AF1486" s="41">
        <f>IF($Q1486=1,0,$AA1486*EOSB)</f>
        <v/>
      </c>
      <c r="AG1486" s="41">
        <f>$AN1486*$W1486</f>
        <v/>
      </c>
      <c r="AH1486" s="41">
        <f>SUM($AA1486:$AG1486)</f>
        <v/>
      </c>
      <c r="AI1486" s="41">
        <f>12*($AM1486+$AN1486)</f>
        <v/>
      </c>
      <c r="AJ1486" s="41">
        <f>$AM1486*((IncMonth-1)+(13-IncMonth)*(1+$X1486))+12*$AN1486</f>
        <v/>
      </c>
      <c r="AK1486" s="41">
        <f>IF($R1486=1,N($L1486)+N($M1486),0)</f>
        <v/>
      </c>
      <c r="AL1486">
        <f>IF($C1486="","",IF(N($L1486)&lt;=0,"Basic salary missing",IF(ISNA(MATCH($C1486,Departments!$A$5:$A$54,0)),"Department not on Departments sheet",IF(AND($I1486&lt;&gt;"",NOT(ISNUMBER($I1486))),"Date of birth is text, not a date",IF(AND($K1486&lt;&gt;"",NOT(ISNUMBER($K1486))),"Contract end is text, not a date","")))))</f>
        <v/>
      </c>
      <c r="AM1486" s="41">
        <f>IF($R1486=0,0,N($L1486)*(1+$Z1486+BonusMonths/12+IF($Q1486=1,0,EOSB))+N($M1486)+(N($L1486)+SI_Gross*N($M1486))*IF($Q1486=1,SI_O,SI_E))</f>
        <v/>
      </c>
      <c r="AN1486" s="41">
        <f>IF($R1486=0,0,(IF($Q1486=1,MedO,MedE+Ticket)+Training)/12)</f>
        <v/>
      </c>
    </row>
    <row r="1487">
      <c r="I1487" s="35" t="n"/>
      <c r="J1487" s="35" t="n"/>
      <c r="K1487" s="35" t="n"/>
      <c r="L1487" s="36" t="n"/>
      <c r="M1487" s="36" t="n"/>
      <c r="P1487" s="37" t="n"/>
      <c r="Q1487" s="38">
        <f>IF($C1487="",0,IF(OR(LOWER(TRIM($G1487))="omani",LOWER(TRIM($G1487))="oman",LOWER(TRIM($G1487))="om",LOWER(TRIM($G1487))="local"),1,0))</f>
        <v/>
      </c>
      <c r="R1487" s="38">
        <f>IF($C1487="",0,IF(OR(ISNUMBER(SEARCH("resign",$N1487)),ISNUMBER(SEARCH("terminat",$N1487)),ISNUMBER(SEARCH("inactive",$N1487)),ISNUMBER(SEARCH("vacan",$N1487)),ISNUMBER(SEARCH("deceased",$N1487)),ISNUMBER(SEARCH("separated",$N1487))),0,1))</f>
        <v/>
      </c>
      <c r="S1487">
        <f>IF(OR($R1487=0,NOT(ISNUMBER($I1487))),"",IFERROR(DATEDIF($I1487,DATE(FY,1,1),"y"),""))</f>
        <v/>
      </c>
      <c r="T1487">
        <f>IF(OR($R1487=0,NOT(ISNUMBER($J1487))),"",IFERROR(DATEDIF($J1487,DATE(FY,1,1),"y"),0))</f>
        <v/>
      </c>
      <c r="U1487" s="38">
        <f>IF(OR($R1487=0,NOT(ISNUMBER($I1487))),0,IF(YEAR($I1487)+IF($Q1487=1,RetAgeO,RetAgeE)=FY,MONTH($I1487),IF(YEAR($I1487)+IF($Q1487=1,RetAgeO,RetAgeE)&lt;FY,1,0)))</f>
        <v/>
      </c>
      <c r="V1487" s="38">
        <f>IF(OR($R1487=0,NOT(ISNUMBER($K1487))),0,IF(YEAR($K1487)=FY,MONTH($K1487),IF(YEAR($K1487)&lt;FY,1,0)))</f>
        <v/>
      </c>
      <c r="W1487" s="38">
        <f>IF($R1487=0,0,MIN(12,IF(AND(ISNUMBER($O1487),$O1487&gt;=1,$O1487&lt;=12),INT($O1487),12),IF(AND(RetireExit="Yes",$U1487&gt;0),$U1487,12),IF(AND(ContractExit="Yes",$V1487&gt;0),$V1487,12)))</f>
        <v/>
      </c>
      <c r="X1487" s="37">
        <f>IF(ISNUMBER($P1487),$P1487,IncPct)</f>
        <v/>
      </c>
      <c r="Y1487" s="39">
        <f>IF($W1487=0,0,MAX(0,MIN($W1487,IncMonth-1))+MAX(0,$W1487-IncMonth+1)*(1+$X1487))</f>
        <v/>
      </c>
      <c r="Z1487" s="40">
        <f>IF($C1487="",0,IFERROR(INDEX(Departments!$B$5:$B$54,MATCH($C1487,Departments!$A$5:$A$54,0)),0))</f>
        <v/>
      </c>
      <c r="AA1487" s="41">
        <f>N($L1487)*$Y1487</f>
        <v/>
      </c>
      <c r="AB1487" s="41">
        <f>N($M1487)*$Y1487</f>
        <v/>
      </c>
      <c r="AC1487" s="41">
        <f>$AA1487*$Z1487</f>
        <v/>
      </c>
      <c r="AD1487" s="41">
        <f>$AA1487*BonusMonths/12</f>
        <v/>
      </c>
      <c r="AE1487" s="41">
        <f>($AA1487+SI_Gross*$AB1487)*IF($Q1487=1,SI_O,SI_E)</f>
        <v/>
      </c>
      <c r="AF1487" s="41">
        <f>IF($Q1487=1,0,$AA1487*EOSB)</f>
        <v/>
      </c>
      <c r="AG1487" s="41">
        <f>$AN1487*$W1487</f>
        <v/>
      </c>
      <c r="AH1487" s="41">
        <f>SUM($AA1487:$AG1487)</f>
        <v/>
      </c>
      <c r="AI1487" s="41">
        <f>12*($AM1487+$AN1487)</f>
        <v/>
      </c>
      <c r="AJ1487" s="41">
        <f>$AM1487*((IncMonth-1)+(13-IncMonth)*(1+$X1487))+12*$AN1487</f>
        <v/>
      </c>
      <c r="AK1487" s="41">
        <f>IF($R1487=1,N($L1487)+N($M1487),0)</f>
        <v/>
      </c>
      <c r="AL1487">
        <f>IF($C1487="","",IF(N($L1487)&lt;=0,"Basic salary missing",IF(ISNA(MATCH($C1487,Departments!$A$5:$A$54,0)),"Department not on Departments sheet",IF(AND($I1487&lt;&gt;"",NOT(ISNUMBER($I1487))),"Date of birth is text, not a date",IF(AND($K1487&lt;&gt;"",NOT(ISNUMBER($K1487))),"Contract end is text, not a date","")))))</f>
        <v/>
      </c>
      <c r="AM1487" s="41">
        <f>IF($R1487=0,0,N($L1487)*(1+$Z1487+BonusMonths/12+IF($Q1487=1,0,EOSB))+N($M1487)+(N($L1487)+SI_Gross*N($M1487))*IF($Q1487=1,SI_O,SI_E))</f>
        <v/>
      </c>
      <c r="AN1487" s="41">
        <f>IF($R1487=0,0,(IF($Q1487=1,MedO,MedE+Ticket)+Training)/12)</f>
        <v/>
      </c>
    </row>
    <row r="1488">
      <c r="I1488" s="35" t="n"/>
      <c r="J1488" s="35" t="n"/>
      <c r="K1488" s="35" t="n"/>
      <c r="L1488" s="36" t="n"/>
      <c r="M1488" s="36" t="n"/>
      <c r="P1488" s="37" t="n"/>
      <c r="Q1488" s="38">
        <f>IF($C1488="",0,IF(OR(LOWER(TRIM($G1488))="omani",LOWER(TRIM($G1488))="oman",LOWER(TRIM($G1488))="om",LOWER(TRIM($G1488))="local"),1,0))</f>
        <v/>
      </c>
      <c r="R1488" s="38">
        <f>IF($C1488="",0,IF(OR(ISNUMBER(SEARCH("resign",$N1488)),ISNUMBER(SEARCH("terminat",$N1488)),ISNUMBER(SEARCH("inactive",$N1488)),ISNUMBER(SEARCH("vacan",$N1488)),ISNUMBER(SEARCH("deceased",$N1488)),ISNUMBER(SEARCH("separated",$N1488))),0,1))</f>
        <v/>
      </c>
      <c r="S1488">
        <f>IF(OR($R1488=0,NOT(ISNUMBER($I1488))),"",IFERROR(DATEDIF($I1488,DATE(FY,1,1),"y"),""))</f>
        <v/>
      </c>
      <c r="T1488">
        <f>IF(OR($R1488=0,NOT(ISNUMBER($J1488))),"",IFERROR(DATEDIF($J1488,DATE(FY,1,1),"y"),0))</f>
        <v/>
      </c>
      <c r="U1488" s="38">
        <f>IF(OR($R1488=0,NOT(ISNUMBER($I1488))),0,IF(YEAR($I1488)+IF($Q1488=1,RetAgeO,RetAgeE)=FY,MONTH($I1488),IF(YEAR($I1488)+IF($Q1488=1,RetAgeO,RetAgeE)&lt;FY,1,0)))</f>
        <v/>
      </c>
      <c r="V1488" s="38">
        <f>IF(OR($R1488=0,NOT(ISNUMBER($K1488))),0,IF(YEAR($K1488)=FY,MONTH($K1488),IF(YEAR($K1488)&lt;FY,1,0)))</f>
        <v/>
      </c>
      <c r="W1488" s="38">
        <f>IF($R1488=0,0,MIN(12,IF(AND(ISNUMBER($O1488),$O1488&gt;=1,$O1488&lt;=12),INT($O1488),12),IF(AND(RetireExit="Yes",$U1488&gt;0),$U1488,12),IF(AND(ContractExit="Yes",$V1488&gt;0),$V1488,12)))</f>
        <v/>
      </c>
      <c r="X1488" s="37">
        <f>IF(ISNUMBER($P1488),$P1488,IncPct)</f>
        <v/>
      </c>
      <c r="Y1488" s="39">
        <f>IF($W1488=0,0,MAX(0,MIN($W1488,IncMonth-1))+MAX(0,$W1488-IncMonth+1)*(1+$X1488))</f>
        <v/>
      </c>
      <c r="Z1488" s="40">
        <f>IF($C1488="",0,IFERROR(INDEX(Departments!$B$5:$B$54,MATCH($C1488,Departments!$A$5:$A$54,0)),0))</f>
        <v/>
      </c>
      <c r="AA1488" s="41">
        <f>N($L1488)*$Y1488</f>
        <v/>
      </c>
      <c r="AB1488" s="41">
        <f>N($M1488)*$Y1488</f>
        <v/>
      </c>
      <c r="AC1488" s="41">
        <f>$AA1488*$Z1488</f>
        <v/>
      </c>
      <c r="AD1488" s="41">
        <f>$AA1488*BonusMonths/12</f>
        <v/>
      </c>
      <c r="AE1488" s="41">
        <f>($AA1488+SI_Gross*$AB1488)*IF($Q1488=1,SI_O,SI_E)</f>
        <v/>
      </c>
      <c r="AF1488" s="41">
        <f>IF($Q1488=1,0,$AA1488*EOSB)</f>
        <v/>
      </c>
      <c r="AG1488" s="41">
        <f>$AN1488*$W1488</f>
        <v/>
      </c>
      <c r="AH1488" s="41">
        <f>SUM($AA1488:$AG1488)</f>
        <v/>
      </c>
      <c r="AI1488" s="41">
        <f>12*($AM1488+$AN1488)</f>
        <v/>
      </c>
      <c r="AJ1488" s="41">
        <f>$AM1488*((IncMonth-1)+(13-IncMonth)*(1+$X1488))+12*$AN1488</f>
        <v/>
      </c>
      <c r="AK1488" s="41">
        <f>IF($R1488=1,N($L1488)+N($M1488),0)</f>
        <v/>
      </c>
      <c r="AL1488">
        <f>IF($C1488="","",IF(N($L1488)&lt;=0,"Basic salary missing",IF(ISNA(MATCH($C1488,Departments!$A$5:$A$54,0)),"Department not on Departments sheet",IF(AND($I1488&lt;&gt;"",NOT(ISNUMBER($I1488))),"Date of birth is text, not a date",IF(AND($K1488&lt;&gt;"",NOT(ISNUMBER($K1488))),"Contract end is text, not a date","")))))</f>
        <v/>
      </c>
      <c r="AM1488" s="41">
        <f>IF($R1488=0,0,N($L1488)*(1+$Z1488+BonusMonths/12+IF($Q1488=1,0,EOSB))+N($M1488)+(N($L1488)+SI_Gross*N($M1488))*IF($Q1488=1,SI_O,SI_E))</f>
        <v/>
      </c>
      <c r="AN1488" s="41">
        <f>IF($R1488=0,0,(IF($Q1488=1,MedO,MedE+Ticket)+Training)/12)</f>
        <v/>
      </c>
    </row>
    <row r="1489">
      <c r="I1489" s="35" t="n"/>
      <c r="J1489" s="35" t="n"/>
      <c r="K1489" s="35" t="n"/>
      <c r="L1489" s="36" t="n"/>
      <c r="M1489" s="36" t="n"/>
      <c r="P1489" s="37" t="n"/>
      <c r="Q1489" s="38">
        <f>IF($C1489="",0,IF(OR(LOWER(TRIM($G1489))="omani",LOWER(TRIM($G1489))="oman",LOWER(TRIM($G1489))="om",LOWER(TRIM($G1489))="local"),1,0))</f>
        <v/>
      </c>
      <c r="R1489" s="38">
        <f>IF($C1489="",0,IF(OR(ISNUMBER(SEARCH("resign",$N1489)),ISNUMBER(SEARCH("terminat",$N1489)),ISNUMBER(SEARCH("inactive",$N1489)),ISNUMBER(SEARCH("vacan",$N1489)),ISNUMBER(SEARCH("deceased",$N1489)),ISNUMBER(SEARCH("separated",$N1489))),0,1))</f>
        <v/>
      </c>
      <c r="S1489">
        <f>IF(OR($R1489=0,NOT(ISNUMBER($I1489))),"",IFERROR(DATEDIF($I1489,DATE(FY,1,1),"y"),""))</f>
        <v/>
      </c>
      <c r="T1489">
        <f>IF(OR($R1489=0,NOT(ISNUMBER($J1489))),"",IFERROR(DATEDIF($J1489,DATE(FY,1,1),"y"),0))</f>
        <v/>
      </c>
      <c r="U1489" s="38">
        <f>IF(OR($R1489=0,NOT(ISNUMBER($I1489))),0,IF(YEAR($I1489)+IF($Q1489=1,RetAgeO,RetAgeE)=FY,MONTH($I1489),IF(YEAR($I1489)+IF($Q1489=1,RetAgeO,RetAgeE)&lt;FY,1,0)))</f>
        <v/>
      </c>
      <c r="V1489" s="38">
        <f>IF(OR($R1489=0,NOT(ISNUMBER($K1489))),0,IF(YEAR($K1489)=FY,MONTH($K1489),IF(YEAR($K1489)&lt;FY,1,0)))</f>
        <v/>
      </c>
      <c r="W1489" s="38">
        <f>IF($R1489=0,0,MIN(12,IF(AND(ISNUMBER($O1489),$O1489&gt;=1,$O1489&lt;=12),INT($O1489),12),IF(AND(RetireExit="Yes",$U1489&gt;0),$U1489,12),IF(AND(ContractExit="Yes",$V1489&gt;0),$V1489,12)))</f>
        <v/>
      </c>
      <c r="X1489" s="37">
        <f>IF(ISNUMBER($P1489),$P1489,IncPct)</f>
        <v/>
      </c>
      <c r="Y1489" s="39">
        <f>IF($W1489=0,0,MAX(0,MIN($W1489,IncMonth-1))+MAX(0,$W1489-IncMonth+1)*(1+$X1489))</f>
        <v/>
      </c>
      <c r="Z1489" s="40">
        <f>IF($C1489="",0,IFERROR(INDEX(Departments!$B$5:$B$54,MATCH($C1489,Departments!$A$5:$A$54,0)),0))</f>
        <v/>
      </c>
      <c r="AA1489" s="41">
        <f>N($L1489)*$Y1489</f>
        <v/>
      </c>
      <c r="AB1489" s="41">
        <f>N($M1489)*$Y1489</f>
        <v/>
      </c>
      <c r="AC1489" s="41">
        <f>$AA1489*$Z1489</f>
        <v/>
      </c>
      <c r="AD1489" s="41">
        <f>$AA1489*BonusMonths/12</f>
        <v/>
      </c>
      <c r="AE1489" s="41">
        <f>($AA1489+SI_Gross*$AB1489)*IF($Q1489=1,SI_O,SI_E)</f>
        <v/>
      </c>
      <c r="AF1489" s="41">
        <f>IF($Q1489=1,0,$AA1489*EOSB)</f>
        <v/>
      </c>
      <c r="AG1489" s="41">
        <f>$AN1489*$W1489</f>
        <v/>
      </c>
      <c r="AH1489" s="41">
        <f>SUM($AA1489:$AG1489)</f>
        <v/>
      </c>
      <c r="AI1489" s="41">
        <f>12*($AM1489+$AN1489)</f>
        <v/>
      </c>
      <c r="AJ1489" s="41">
        <f>$AM1489*((IncMonth-1)+(13-IncMonth)*(1+$X1489))+12*$AN1489</f>
        <v/>
      </c>
      <c r="AK1489" s="41">
        <f>IF($R1489=1,N($L1489)+N($M1489),0)</f>
        <v/>
      </c>
      <c r="AL1489">
        <f>IF($C1489="","",IF(N($L1489)&lt;=0,"Basic salary missing",IF(ISNA(MATCH($C1489,Departments!$A$5:$A$54,0)),"Department not on Departments sheet",IF(AND($I1489&lt;&gt;"",NOT(ISNUMBER($I1489))),"Date of birth is text, not a date",IF(AND($K1489&lt;&gt;"",NOT(ISNUMBER($K1489))),"Contract end is text, not a date","")))))</f>
        <v/>
      </c>
      <c r="AM1489" s="41">
        <f>IF($R1489=0,0,N($L1489)*(1+$Z1489+BonusMonths/12+IF($Q1489=1,0,EOSB))+N($M1489)+(N($L1489)+SI_Gross*N($M1489))*IF($Q1489=1,SI_O,SI_E))</f>
        <v/>
      </c>
      <c r="AN1489" s="41">
        <f>IF($R1489=0,0,(IF($Q1489=1,MedO,MedE+Ticket)+Training)/12)</f>
        <v/>
      </c>
    </row>
    <row r="1490">
      <c r="I1490" s="35" t="n"/>
      <c r="J1490" s="35" t="n"/>
      <c r="K1490" s="35" t="n"/>
      <c r="L1490" s="36" t="n"/>
      <c r="M1490" s="36" t="n"/>
      <c r="P1490" s="37" t="n"/>
      <c r="Q1490" s="38">
        <f>IF($C1490="",0,IF(OR(LOWER(TRIM($G1490))="omani",LOWER(TRIM($G1490))="oman",LOWER(TRIM($G1490))="om",LOWER(TRIM($G1490))="local"),1,0))</f>
        <v/>
      </c>
      <c r="R1490" s="38">
        <f>IF($C1490="",0,IF(OR(ISNUMBER(SEARCH("resign",$N1490)),ISNUMBER(SEARCH("terminat",$N1490)),ISNUMBER(SEARCH("inactive",$N1490)),ISNUMBER(SEARCH("vacan",$N1490)),ISNUMBER(SEARCH("deceased",$N1490)),ISNUMBER(SEARCH("separated",$N1490))),0,1))</f>
        <v/>
      </c>
      <c r="S1490">
        <f>IF(OR($R1490=0,NOT(ISNUMBER($I1490))),"",IFERROR(DATEDIF($I1490,DATE(FY,1,1),"y"),""))</f>
        <v/>
      </c>
      <c r="T1490">
        <f>IF(OR($R1490=0,NOT(ISNUMBER($J1490))),"",IFERROR(DATEDIF($J1490,DATE(FY,1,1),"y"),0))</f>
        <v/>
      </c>
      <c r="U1490" s="38">
        <f>IF(OR($R1490=0,NOT(ISNUMBER($I1490))),0,IF(YEAR($I1490)+IF($Q1490=1,RetAgeO,RetAgeE)=FY,MONTH($I1490),IF(YEAR($I1490)+IF($Q1490=1,RetAgeO,RetAgeE)&lt;FY,1,0)))</f>
        <v/>
      </c>
      <c r="V1490" s="38">
        <f>IF(OR($R1490=0,NOT(ISNUMBER($K1490))),0,IF(YEAR($K1490)=FY,MONTH($K1490),IF(YEAR($K1490)&lt;FY,1,0)))</f>
        <v/>
      </c>
      <c r="W1490" s="38">
        <f>IF($R1490=0,0,MIN(12,IF(AND(ISNUMBER($O1490),$O1490&gt;=1,$O1490&lt;=12),INT($O1490),12),IF(AND(RetireExit="Yes",$U1490&gt;0),$U1490,12),IF(AND(ContractExit="Yes",$V1490&gt;0),$V1490,12)))</f>
        <v/>
      </c>
      <c r="X1490" s="37">
        <f>IF(ISNUMBER($P1490),$P1490,IncPct)</f>
        <v/>
      </c>
      <c r="Y1490" s="39">
        <f>IF($W1490=0,0,MAX(0,MIN($W1490,IncMonth-1))+MAX(0,$W1490-IncMonth+1)*(1+$X1490))</f>
        <v/>
      </c>
      <c r="Z1490" s="40">
        <f>IF($C1490="",0,IFERROR(INDEX(Departments!$B$5:$B$54,MATCH($C1490,Departments!$A$5:$A$54,0)),0))</f>
        <v/>
      </c>
      <c r="AA1490" s="41">
        <f>N($L1490)*$Y1490</f>
        <v/>
      </c>
      <c r="AB1490" s="41">
        <f>N($M1490)*$Y1490</f>
        <v/>
      </c>
      <c r="AC1490" s="41">
        <f>$AA1490*$Z1490</f>
        <v/>
      </c>
      <c r="AD1490" s="41">
        <f>$AA1490*BonusMonths/12</f>
        <v/>
      </c>
      <c r="AE1490" s="41">
        <f>($AA1490+SI_Gross*$AB1490)*IF($Q1490=1,SI_O,SI_E)</f>
        <v/>
      </c>
      <c r="AF1490" s="41">
        <f>IF($Q1490=1,0,$AA1490*EOSB)</f>
        <v/>
      </c>
      <c r="AG1490" s="41">
        <f>$AN1490*$W1490</f>
        <v/>
      </c>
      <c r="AH1490" s="41">
        <f>SUM($AA1490:$AG1490)</f>
        <v/>
      </c>
      <c r="AI1490" s="41">
        <f>12*($AM1490+$AN1490)</f>
        <v/>
      </c>
      <c r="AJ1490" s="41">
        <f>$AM1490*((IncMonth-1)+(13-IncMonth)*(1+$X1490))+12*$AN1490</f>
        <v/>
      </c>
      <c r="AK1490" s="41">
        <f>IF($R1490=1,N($L1490)+N($M1490),0)</f>
        <v/>
      </c>
      <c r="AL1490">
        <f>IF($C1490="","",IF(N($L1490)&lt;=0,"Basic salary missing",IF(ISNA(MATCH($C1490,Departments!$A$5:$A$54,0)),"Department not on Departments sheet",IF(AND($I1490&lt;&gt;"",NOT(ISNUMBER($I1490))),"Date of birth is text, not a date",IF(AND($K1490&lt;&gt;"",NOT(ISNUMBER($K1490))),"Contract end is text, not a date","")))))</f>
        <v/>
      </c>
      <c r="AM1490" s="41">
        <f>IF($R1490=0,0,N($L1490)*(1+$Z1490+BonusMonths/12+IF($Q1490=1,0,EOSB))+N($M1490)+(N($L1490)+SI_Gross*N($M1490))*IF($Q1490=1,SI_O,SI_E))</f>
        <v/>
      </c>
      <c r="AN1490" s="41">
        <f>IF($R1490=0,0,(IF($Q1490=1,MedO,MedE+Ticket)+Training)/12)</f>
        <v/>
      </c>
    </row>
    <row r="1491">
      <c r="I1491" s="35" t="n"/>
      <c r="J1491" s="35" t="n"/>
      <c r="K1491" s="35" t="n"/>
      <c r="L1491" s="36" t="n"/>
      <c r="M1491" s="36" t="n"/>
      <c r="P1491" s="37" t="n"/>
      <c r="Q1491" s="38">
        <f>IF($C1491="",0,IF(OR(LOWER(TRIM($G1491))="omani",LOWER(TRIM($G1491))="oman",LOWER(TRIM($G1491))="om",LOWER(TRIM($G1491))="local"),1,0))</f>
        <v/>
      </c>
      <c r="R1491" s="38">
        <f>IF($C1491="",0,IF(OR(ISNUMBER(SEARCH("resign",$N1491)),ISNUMBER(SEARCH("terminat",$N1491)),ISNUMBER(SEARCH("inactive",$N1491)),ISNUMBER(SEARCH("vacan",$N1491)),ISNUMBER(SEARCH("deceased",$N1491)),ISNUMBER(SEARCH("separated",$N1491))),0,1))</f>
        <v/>
      </c>
      <c r="S1491">
        <f>IF(OR($R1491=0,NOT(ISNUMBER($I1491))),"",IFERROR(DATEDIF($I1491,DATE(FY,1,1),"y"),""))</f>
        <v/>
      </c>
      <c r="T1491">
        <f>IF(OR($R1491=0,NOT(ISNUMBER($J1491))),"",IFERROR(DATEDIF($J1491,DATE(FY,1,1),"y"),0))</f>
        <v/>
      </c>
      <c r="U1491" s="38">
        <f>IF(OR($R1491=0,NOT(ISNUMBER($I1491))),0,IF(YEAR($I1491)+IF($Q1491=1,RetAgeO,RetAgeE)=FY,MONTH($I1491),IF(YEAR($I1491)+IF($Q1491=1,RetAgeO,RetAgeE)&lt;FY,1,0)))</f>
        <v/>
      </c>
      <c r="V1491" s="38">
        <f>IF(OR($R1491=0,NOT(ISNUMBER($K1491))),0,IF(YEAR($K1491)=FY,MONTH($K1491),IF(YEAR($K1491)&lt;FY,1,0)))</f>
        <v/>
      </c>
      <c r="W1491" s="38">
        <f>IF($R1491=0,0,MIN(12,IF(AND(ISNUMBER($O1491),$O1491&gt;=1,$O1491&lt;=12),INT($O1491),12),IF(AND(RetireExit="Yes",$U1491&gt;0),$U1491,12),IF(AND(ContractExit="Yes",$V1491&gt;0),$V1491,12)))</f>
        <v/>
      </c>
      <c r="X1491" s="37">
        <f>IF(ISNUMBER($P1491),$P1491,IncPct)</f>
        <v/>
      </c>
      <c r="Y1491" s="39">
        <f>IF($W1491=0,0,MAX(0,MIN($W1491,IncMonth-1))+MAX(0,$W1491-IncMonth+1)*(1+$X1491))</f>
        <v/>
      </c>
      <c r="Z1491" s="40">
        <f>IF($C1491="",0,IFERROR(INDEX(Departments!$B$5:$B$54,MATCH($C1491,Departments!$A$5:$A$54,0)),0))</f>
        <v/>
      </c>
      <c r="AA1491" s="41">
        <f>N($L1491)*$Y1491</f>
        <v/>
      </c>
      <c r="AB1491" s="41">
        <f>N($M1491)*$Y1491</f>
        <v/>
      </c>
      <c r="AC1491" s="41">
        <f>$AA1491*$Z1491</f>
        <v/>
      </c>
      <c r="AD1491" s="41">
        <f>$AA1491*BonusMonths/12</f>
        <v/>
      </c>
      <c r="AE1491" s="41">
        <f>($AA1491+SI_Gross*$AB1491)*IF($Q1491=1,SI_O,SI_E)</f>
        <v/>
      </c>
      <c r="AF1491" s="41">
        <f>IF($Q1491=1,0,$AA1491*EOSB)</f>
        <v/>
      </c>
      <c r="AG1491" s="41">
        <f>$AN1491*$W1491</f>
        <v/>
      </c>
      <c r="AH1491" s="41">
        <f>SUM($AA1491:$AG1491)</f>
        <v/>
      </c>
      <c r="AI1491" s="41">
        <f>12*($AM1491+$AN1491)</f>
        <v/>
      </c>
      <c r="AJ1491" s="41">
        <f>$AM1491*((IncMonth-1)+(13-IncMonth)*(1+$X1491))+12*$AN1491</f>
        <v/>
      </c>
      <c r="AK1491" s="41">
        <f>IF($R1491=1,N($L1491)+N($M1491),0)</f>
        <v/>
      </c>
      <c r="AL1491">
        <f>IF($C1491="","",IF(N($L1491)&lt;=0,"Basic salary missing",IF(ISNA(MATCH($C1491,Departments!$A$5:$A$54,0)),"Department not on Departments sheet",IF(AND($I1491&lt;&gt;"",NOT(ISNUMBER($I1491))),"Date of birth is text, not a date",IF(AND($K1491&lt;&gt;"",NOT(ISNUMBER($K1491))),"Contract end is text, not a date","")))))</f>
        <v/>
      </c>
      <c r="AM1491" s="41">
        <f>IF($R1491=0,0,N($L1491)*(1+$Z1491+BonusMonths/12+IF($Q1491=1,0,EOSB))+N($M1491)+(N($L1491)+SI_Gross*N($M1491))*IF($Q1491=1,SI_O,SI_E))</f>
        <v/>
      </c>
      <c r="AN1491" s="41">
        <f>IF($R1491=0,0,(IF($Q1491=1,MedO,MedE+Ticket)+Training)/12)</f>
        <v/>
      </c>
    </row>
    <row r="1492">
      <c r="I1492" s="35" t="n"/>
      <c r="J1492" s="35" t="n"/>
      <c r="K1492" s="35" t="n"/>
      <c r="L1492" s="36" t="n"/>
      <c r="M1492" s="36" t="n"/>
      <c r="P1492" s="37" t="n"/>
      <c r="Q1492" s="38">
        <f>IF($C1492="",0,IF(OR(LOWER(TRIM($G1492))="omani",LOWER(TRIM($G1492))="oman",LOWER(TRIM($G1492))="om",LOWER(TRIM($G1492))="local"),1,0))</f>
        <v/>
      </c>
      <c r="R1492" s="38">
        <f>IF($C1492="",0,IF(OR(ISNUMBER(SEARCH("resign",$N1492)),ISNUMBER(SEARCH("terminat",$N1492)),ISNUMBER(SEARCH("inactive",$N1492)),ISNUMBER(SEARCH("vacan",$N1492)),ISNUMBER(SEARCH("deceased",$N1492)),ISNUMBER(SEARCH("separated",$N1492))),0,1))</f>
        <v/>
      </c>
      <c r="S1492">
        <f>IF(OR($R1492=0,NOT(ISNUMBER($I1492))),"",IFERROR(DATEDIF($I1492,DATE(FY,1,1),"y"),""))</f>
        <v/>
      </c>
      <c r="T1492">
        <f>IF(OR($R1492=0,NOT(ISNUMBER($J1492))),"",IFERROR(DATEDIF($J1492,DATE(FY,1,1),"y"),0))</f>
        <v/>
      </c>
      <c r="U1492" s="38">
        <f>IF(OR($R1492=0,NOT(ISNUMBER($I1492))),0,IF(YEAR($I1492)+IF($Q1492=1,RetAgeO,RetAgeE)=FY,MONTH($I1492),IF(YEAR($I1492)+IF($Q1492=1,RetAgeO,RetAgeE)&lt;FY,1,0)))</f>
        <v/>
      </c>
      <c r="V1492" s="38">
        <f>IF(OR($R1492=0,NOT(ISNUMBER($K1492))),0,IF(YEAR($K1492)=FY,MONTH($K1492),IF(YEAR($K1492)&lt;FY,1,0)))</f>
        <v/>
      </c>
      <c r="W1492" s="38">
        <f>IF($R1492=0,0,MIN(12,IF(AND(ISNUMBER($O1492),$O1492&gt;=1,$O1492&lt;=12),INT($O1492),12),IF(AND(RetireExit="Yes",$U1492&gt;0),$U1492,12),IF(AND(ContractExit="Yes",$V1492&gt;0),$V1492,12)))</f>
        <v/>
      </c>
      <c r="X1492" s="37">
        <f>IF(ISNUMBER($P1492),$P1492,IncPct)</f>
        <v/>
      </c>
      <c r="Y1492" s="39">
        <f>IF($W1492=0,0,MAX(0,MIN($W1492,IncMonth-1))+MAX(0,$W1492-IncMonth+1)*(1+$X1492))</f>
        <v/>
      </c>
      <c r="Z1492" s="40">
        <f>IF($C1492="",0,IFERROR(INDEX(Departments!$B$5:$B$54,MATCH($C1492,Departments!$A$5:$A$54,0)),0))</f>
        <v/>
      </c>
      <c r="AA1492" s="41">
        <f>N($L1492)*$Y1492</f>
        <v/>
      </c>
      <c r="AB1492" s="41">
        <f>N($M1492)*$Y1492</f>
        <v/>
      </c>
      <c r="AC1492" s="41">
        <f>$AA1492*$Z1492</f>
        <v/>
      </c>
      <c r="AD1492" s="41">
        <f>$AA1492*BonusMonths/12</f>
        <v/>
      </c>
      <c r="AE1492" s="41">
        <f>($AA1492+SI_Gross*$AB1492)*IF($Q1492=1,SI_O,SI_E)</f>
        <v/>
      </c>
      <c r="AF1492" s="41">
        <f>IF($Q1492=1,0,$AA1492*EOSB)</f>
        <v/>
      </c>
      <c r="AG1492" s="41">
        <f>$AN1492*$W1492</f>
        <v/>
      </c>
      <c r="AH1492" s="41">
        <f>SUM($AA1492:$AG1492)</f>
        <v/>
      </c>
      <c r="AI1492" s="41">
        <f>12*($AM1492+$AN1492)</f>
        <v/>
      </c>
      <c r="AJ1492" s="41">
        <f>$AM1492*((IncMonth-1)+(13-IncMonth)*(1+$X1492))+12*$AN1492</f>
        <v/>
      </c>
      <c r="AK1492" s="41">
        <f>IF($R1492=1,N($L1492)+N($M1492),0)</f>
        <v/>
      </c>
      <c r="AL1492">
        <f>IF($C1492="","",IF(N($L1492)&lt;=0,"Basic salary missing",IF(ISNA(MATCH($C1492,Departments!$A$5:$A$54,0)),"Department not on Departments sheet",IF(AND($I1492&lt;&gt;"",NOT(ISNUMBER($I1492))),"Date of birth is text, not a date",IF(AND($K1492&lt;&gt;"",NOT(ISNUMBER($K1492))),"Contract end is text, not a date","")))))</f>
        <v/>
      </c>
      <c r="AM1492" s="41">
        <f>IF($R1492=0,0,N($L1492)*(1+$Z1492+BonusMonths/12+IF($Q1492=1,0,EOSB))+N($M1492)+(N($L1492)+SI_Gross*N($M1492))*IF($Q1492=1,SI_O,SI_E))</f>
        <v/>
      </c>
      <c r="AN1492" s="41">
        <f>IF($R1492=0,0,(IF($Q1492=1,MedO,MedE+Ticket)+Training)/12)</f>
        <v/>
      </c>
    </row>
    <row r="1493">
      <c r="I1493" s="35" t="n"/>
      <c r="J1493" s="35" t="n"/>
      <c r="K1493" s="35" t="n"/>
      <c r="L1493" s="36" t="n"/>
      <c r="M1493" s="36" t="n"/>
      <c r="P1493" s="37" t="n"/>
      <c r="Q1493" s="38">
        <f>IF($C1493="",0,IF(OR(LOWER(TRIM($G1493))="omani",LOWER(TRIM($G1493))="oman",LOWER(TRIM($G1493))="om",LOWER(TRIM($G1493))="local"),1,0))</f>
        <v/>
      </c>
      <c r="R1493" s="38">
        <f>IF($C1493="",0,IF(OR(ISNUMBER(SEARCH("resign",$N1493)),ISNUMBER(SEARCH("terminat",$N1493)),ISNUMBER(SEARCH("inactive",$N1493)),ISNUMBER(SEARCH("vacan",$N1493)),ISNUMBER(SEARCH("deceased",$N1493)),ISNUMBER(SEARCH("separated",$N1493))),0,1))</f>
        <v/>
      </c>
      <c r="S1493">
        <f>IF(OR($R1493=0,NOT(ISNUMBER($I1493))),"",IFERROR(DATEDIF($I1493,DATE(FY,1,1),"y"),""))</f>
        <v/>
      </c>
      <c r="T1493">
        <f>IF(OR($R1493=0,NOT(ISNUMBER($J1493))),"",IFERROR(DATEDIF($J1493,DATE(FY,1,1),"y"),0))</f>
        <v/>
      </c>
      <c r="U1493" s="38">
        <f>IF(OR($R1493=0,NOT(ISNUMBER($I1493))),0,IF(YEAR($I1493)+IF($Q1493=1,RetAgeO,RetAgeE)=FY,MONTH($I1493),IF(YEAR($I1493)+IF($Q1493=1,RetAgeO,RetAgeE)&lt;FY,1,0)))</f>
        <v/>
      </c>
      <c r="V1493" s="38">
        <f>IF(OR($R1493=0,NOT(ISNUMBER($K1493))),0,IF(YEAR($K1493)=FY,MONTH($K1493),IF(YEAR($K1493)&lt;FY,1,0)))</f>
        <v/>
      </c>
      <c r="W1493" s="38">
        <f>IF($R1493=0,0,MIN(12,IF(AND(ISNUMBER($O1493),$O1493&gt;=1,$O1493&lt;=12),INT($O1493),12),IF(AND(RetireExit="Yes",$U1493&gt;0),$U1493,12),IF(AND(ContractExit="Yes",$V1493&gt;0),$V1493,12)))</f>
        <v/>
      </c>
      <c r="X1493" s="37">
        <f>IF(ISNUMBER($P1493),$P1493,IncPct)</f>
        <v/>
      </c>
      <c r="Y1493" s="39">
        <f>IF($W1493=0,0,MAX(0,MIN($W1493,IncMonth-1))+MAX(0,$W1493-IncMonth+1)*(1+$X1493))</f>
        <v/>
      </c>
      <c r="Z1493" s="40">
        <f>IF($C1493="",0,IFERROR(INDEX(Departments!$B$5:$B$54,MATCH($C1493,Departments!$A$5:$A$54,0)),0))</f>
        <v/>
      </c>
      <c r="AA1493" s="41">
        <f>N($L1493)*$Y1493</f>
        <v/>
      </c>
      <c r="AB1493" s="41">
        <f>N($M1493)*$Y1493</f>
        <v/>
      </c>
      <c r="AC1493" s="41">
        <f>$AA1493*$Z1493</f>
        <v/>
      </c>
      <c r="AD1493" s="41">
        <f>$AA1493*BonusMonths/12</f>
        <v/>
      </c>
      <c r="AE1493" s="41">
        <f>($AA1493+SI_Gross*$AB1493)*IF($Q1493=1,SI_O,SI_E)</f>
        <v/>
      </c>
      <c r="AF1493" s="41">
        <f>IF($Q1493=1,0,$AA1493*EOSB)</f>
        <v/>
      </c>
      <c r="AG1493" s="41">
        <f>$AN1493*$W1493</f>
        <v/>
      </c>
      <c r="AH1493" s="41">
        <f>SUM($AA1493:$AG1493)</f>
        <v/>
      </c>
      <c r="AI1493" s="41">
        <f>12*($AM1493+$AN1493)</f>
        <v/>
      </c>
      <c r="AJ1493" s="41">
        <f>$AM1493*((IncMonth-1)+(13-IncMonth)*(1+$X1493))+12*$AN1493</f>
        <v/>
      </c>
      <c r="AK1493" s="41">
        <f>IF($R1493=1,N($L1493)+N($M1493),0)</f>
        <v/>
      </c>
      <c r="AL1493">
        <f>IF($C1493="","",IF(N($L1493)&lt;=0,"Basic salary missing",IF(ISNA(MATCH($C1493,Departments!$A$5:$A$54,0)),"Department not on Departments sheet",IF(AND($I1493&lt;&gt;"",NOT(ISNUMBER($I1493))),"Date of birth is text, not a date",IF(AND($K1493&lt;&gt;"",NOT(ISNUMBER($K1493))),"Contract end is text, not a date","")))))</f>
        <v/>
      </c>
      <c r="AM1493" s="41">
        <f>IF($R1493=0,0,N($L1493)*(1+$Z1493+BonusMonths/12+IF($Q1493=1,0,EOSB))+N($M1493)+(N($L1493)+SI_Gross*N($M1493))*IF($Q1493=1,SI_O,SI_E))</f>
        <v/>
      </c>
      <c r="AN1493" s="41">
        <f>IF($R1493=0,0,(IF($Q1493=1,MedO,MedE+Ticket)+Training)/12)</f>
        <v/>
      </c>
    </row>
    <row r="1494">
      <c r="I1494" s="35" t="n"/>
      <c r="J1494" s="35" t="n"/>
      <c r="K1494" s="35" t="n"/>
      <c r="L1494" s="36" t="n"/>
      <c r="M1494" s="36" t="n"/>
      <c r="P1494" s="37" t="n"/>
      <c r="Q1494" s="38">
        <f>IF($C1494="",0,IF(OR(LOWER(TRIM($G1494))="omani",LOWER(TRIM($G1494))="oman",LOWER(TRIM($G1494))="om",LOWER(TRIM($G1494))="local"),1,0))</f>
        <v/>
      </c>
      <c r="R1494" s="38">
        <f>IF($C1494="",0,IF(OR(ISNUMBER(SEARCH("resign",$N1494)),ISNUMBER(SEARCH("terminat",$N1494)),ISNUMBER(SEARCH("inactive",$N1494)),ISNUMBER(SEARCH("vacan",$N1494)),ISNUMBER(SEARCH("deceased",$N1494)),ISNUMBER(SEARCH("separated",$N1494))),0,1))</f>
        <v/>
      </c>
      <c r="S1494">
        <f>IF(OR($R1494=0,NOT(ISNUMBER($I1494))),"",IFERROR(DATEDIF($I1494,DATE(FY,1,1),"y"),""))</f>
        <v/>
      </c>
      <c r="T1494">
        <f>IF(OR($R1494=0,NOT(ISNUMBER($J1494))),"",IFERROR(DATEDIF($J1494,DATE(FY,1,1),"y"),0))</f>
        <v/>
      </c>
      <c r="U1494" s="38">
        <f>IF(OR($R1494=0,NOT(ISNUMBER($I1494))),0,IF(YEAR($I1494)+IF($Q1494=1,RetAgeO,RetAgeE)=FY,MONTH($I1494),IF(YEAR($I1494)+IF($Q1494=1,RetAgeO,RetAgeE)&lt;FY,1,0)))</f>
        <v/>
      </c>
      <c r="V1494" s="38">
        <f>IF(OR($R1494=0,NOT(ISNUMBER($K1494))),0,IF(YEAR($K1494)=FY,MONTH($K1494),IF(YEAR($K1494)&lt;FY,1,0)))</f>
        <v/>
      </c>
      <c r="W1494" s="38">
        <f>IF($R1494=0,0,MIN(12,IF(AND(ISNUMBER($O1494),$O1494&gt;=1,$O1494&lt;=12),INT($O1494),12),IF(AND(RetireExit="Yes",$U1494&gt;0),$U1494,12),IF(AND(ContractExit="Yes",$V1494&gt;0),$V1494,12)))</f>
        <v/>
      </c>
      <c r="X1494" s="37">
        <f>IF(ISNUMBER($P1494),$P1494,IncPct)</f>
        <v/>
      </c>
      <c r="Y1494" s="39">
        <f>IF($W1494=0,0,MAX(0,MIN($W1494,IncMonth-1))+MAX(0,$W1494-IncMonth+1)*(1+$X1494))</f>
        <v/>
      </c>
      <c r="Z1494" s="40">
        <f>IF($C1494="",0,IFERROR(INDEX(Departments!$B$5:$B$54,MATCH($C1494,Departments!$A$5:$A$54,0)),0))</f>
        <v/>
      </c>
      <c r="AA1494" s="41">
        <f>N($L1494)*$Y1494</f>
        <v/>
      </c>
      <c r="AB1494" s="41">
        <f>N($M1494)*$Y1494</f>
        <v/>
      </c>
      <c r="AC1494" s="41">
        <f>$AA1494*$Z1494</f>
        <v/>
      </c>
      <c r="AD1494" s="41">
        <f>$AA1494*BonusMonths/12</f>
        <v/>
      </c>
      <c r="AE1494" s="41">
        <f>($AA1494+SI_Gross*$AB1494)*IF($Q1494=1,SI_O,SI_E)</f>
        <v/>
      </c>
      <c r="AF1494" s="41">
        <f>IF($Q1494=1,0,$AA1494*EOSB)</f>
        <v/>
      </c>
      <c r="AG1494" s="41">
        <f>$AN1494*$W1494</f>
        <v/>
      </c>
      <c r="AH1494" s="41">
        <f>SUM($AA1494:$AG1494)</f>
        <v/>
      </c>
      <c r="AI1494" s="41">
        <f>12*($AM1494+$AN1494)</f>
        <v/>
      </c>
      <c r="AJ1494" s="41">
        <f>$AM1494*((IncMonth-1)+(13-IncMonth)*(1+$X1494))+12*$AN1494</f>
        <v/>
      </c>
      <c r="AK1494" s="41">
        <f>IF($R1494=1,N($L1494)+N($M1494),0)</f>
        <v/>
      </c>
      <c r="AL1494">
        <f>IF($C1494="","",IF(N($L1494)&lt;=0,"Basic salary missing",IF(ISNA(MATCH($C1494,Departments!$A$5:$A$54,0)),"Department not on Departments sheet",IF(AND($I1494&lt;&gt;"",NOT(ISNUMBER($I1494))),"Date of birth is text, not a date",IF(AND($K1494&lt;&gt;"",NOT(ISNUMBER($K1494))),"Contract end is text, not a date","")))))</f>
        <v/>
      </c>
      <c r="AM1494" s="41">
        <f>IF($R1494=0,0,N($L1494)*(1+$Z1494+BonusMonths/12+IF($Q1494=1,0,EOSB))+N($M1494)+(N($L1494)+SI_Gross*N($M1494))*IF($Q1494=1,SI_O,SI_E))</f>
        <v/>
      </c>
      <c r="AN1494" s="41">
        <f>IF($R1494=0,0,(IF($Q1494=1,MedO,MedE+Ticket)+Training)/12)</f>
        <v/>
      </c>
    </row>
    <row r="1495">
      <c r="I1495" s="35" t="n"/>
      <c r="J1495" s="35" t="n"/>
      <c r="K1495" s="35" t="n"/>
      <c r="L1495" s="36" t="n"/>
      <c r="M1495" s="36" t="n"/>
      <c r="P1495" s="37" t="n"/>
      <c r="Q1495" s="38">
        <f>IF($C1495="",0,IF(OR(LOWER(TRIM($G1495))="omani",LOWER(TRIM($G1495))="oman",LOWER(TRIM($G1495))="om",LOWER(TRIM($G1495))="local"),1,0))</f>
        <v/>
      </c>
      <c r="R1495" s="38">
        <f>IF($C1495="",0,IF(OR(ISNUMBER(SEARCH("resign",$N1495)),ISNUMBER(SEARCH("terminat",$N1495)),ISNUMBER(SEARCH("inactive",$N1495)),ISNUMBER(SEARCH("vacan",$N1495)),ISNUMBER(SEARCH("deceased",$N1495)),ISNUMBER(SEARCH("separated",$N1495))),0,1))</f>
        <v/>
      </c>
      <c r="S1495">
        <f>IF(OR($R1495=0,NOT(ISNUMBER($I1495))),"",IFERROR(DATEDIF($I1495,DATE(FY,1,1),"y"),""))</f>
        <v/>
      </c>
      <c r="T1495">
        <f>IF(OR($R1495=0,NOT(ISNUMBER($J1495))),"",IFERROR(DATEDIF($J1495,DATE(FY,1,1),"y"),0))</f>
        <v/>
      </c>
      <c r="U1495" s="38">
        <f>IF(OR($R1495=0,NOT(ISNUMBER($I1495))),0,IF(YEAR($I1495)+IF($Q1495=1,RetAgeO,RetAgeE)=FY,MONTH($I1495),IF(YEAR($I1495)+IF($Q1495=1,RetAgeO,RetAgeE)&lt;FY,1,0)))</f>
        <v/>
      </c>
      <c r="V1495" s="38">
        <f>IF(OR($R1495=0,NOT(ISNUMBER($K1495))),0,IF(YEAR($K1495)=FY,MONTH($K1495),IF(YEAR($K1495)&lt;FY,1,0)))</f>
        <v/>
      </c>
      <c r="W1495" s="38">
        <f>IF($R1495=0,0,MIN(12,IF(AND(ISNUMBER($O1495),$O1495&gt;=1,$O1495&lt;=12),INT($O1495),12),IF(AND(RetireExit="Yes",$U1495&gt;0),$U1495,12),IF(AND(ContractExit="Yes",$V1495&gt;0),$V1495,12)))</f>
        <v/>
      </c>
      <c r="X1495" s="37">
        <f>IF(ISNUMBER($P1495),$P1495,IncPct)</f>
        <v/>
      </c>
      <c r="Y1495" s="39">
        <f>IF($W1495=0,0,MAX(0,MIN($W1495,IncMonth-1))+MAX(0,$W1495-IncMonth+1)*(1+$X1495))</f>
        <v/>
      </c>
      <c r="Z1495" s="40">
        <f>IF($C1495="",0,IFERROR(INDEX(Departments!$B$5:$B$54,MATCH($C1495,Departments!$A$5:$A$54,0)),0))</f>
        <v/>
      </c>
      <c r="AA1495" s="41">
        <f>N($L1495)*$Y1495</f>
        <v/>
      </c>
      <c r="AB1495" s="41">
        <f>N($M1495)*$Y1495</f>
        <v/>
      </c>
      <c r="AC1495" s="41">
        <f>$AA1495*$Z1495</f>
        <v/>
      </c>
      <c r="AD1495" s="41">
        <f>$AA1495*BonusMonths/12</f>
        <v/>
      </c>
      <c r="AE1495" s="41">
        <f>($AA1495+SI_Gross*$AB1495)*IF($Q1495=1,SI_O,SI_E)</f>
        <v/>
      </c>
      <c r="AF1495" s="41">
        <f>IF($Q1495=1,0,$AA1495*EOSB)</f>
        <v/>
      </c>
      <c r="AG1495" s="41">
        <f>$AN1495*$W1495</f>
        <v/>
      </c>
      <c r="AH1495" s="41">
        <f>SUM($AA1495:$AG1495)</f>
        <v/>
      </c>
      <c r="AI1495" s="41">
        <f>12*($AM1495+$AN1495)</f>
        <v/>
      </c>
      <c r="AJ1495" s="41">
        <f>$AM1495*((IncMonth-1)+(13-IncMonth)*(1+$X1495))+12*$AN1495</f>
        <v/>
      </c>
      <c r="AK1495" s="41">
        <f>IF($R1495=1,N($L1495)+N($M1495),0)</f>
        <v/>
      </c>
      <c r="AL1495">
        <f>IF($C1495="","",IF(N($L1495)&lt;=0,"Basic salary missing",IF(ISNA(MATCH($C1495,Departments!$A$5:$A$54,0)),"Department not on Departments sheet",IF(AND($I1495&lt;&gt;"",NOT(ISNUMBER($I1495))),"Date of birth is text, not a date",IF(AND($K1495&lt;&gt;"",NOT(ISNUMBER($K1495))),"Contract end is text, not a date","")))))</f>
        <v/>
      </c>
      <c r="AM1495" s="41">
        <f>IF($R1495=0,0,N($L1495)*(1+$Z1495+BonusMonths/12+IF($Q1495=1,0,EOSB))+N($M1495)+(N($L1495)+SI_Gross*N($M1495))*IF($Q1495=1,SI_O,SI_E))</f>
        <v/>
      </c>
      <c r="AN1495" s="41">
        <f>IF($R1495=0,0,(IF($Q1495=1,MedO,MedE+Ticket)+Training)/12)</f>
        <v/>
      </c>
    </row>
    <row r="1496">
      <c r="I1496" s="35" t="n"/>
      <c r="J1496" s="35" t="n"/>
      <c r="K1496" s="35" t="n"/>
      <c r="L1496" s="36" t="n"/>
      <c r="M1496" s="36" t="n"/>
      <c r="P1496" s="37" t="n"/>
      <c r="Q1496" s="38">
        <f>IF($C1496="",0,IF(OR(LOWER(TRIM($G1496))="omani",LOWER(TRIM($G1496))="oman",LOWER(TRIM($G1496))="om",LOWER(TRIM($G1496))="local"),1,0))</f>
        <v/>
      </c>
      <c r="R1496" s="38">
        <f>IF($C1496="",0,IF(OR(ISNUMBER(SEARCH("resign",$N1496)),ISNUMBER(SEARCH("terminat",$N1496)),ISNUMBER(SEARCH("inactive",$N1496)),ISNUMBER(SEARCH("vacan",$N1496)),ISNUMBER(SEARCH("deceased",$N1496)),ISNUMBER(SEARCH("separated",$N1496))),0,1))</f>
        <v/>
      </c>
      <c r="S1496">
        <f>IF(OR($R1496=0,NOT(ISNUMBER($I1496))),"",IFERROR(DATEDIF($I1496,DATE(FY,1,1),"y"),""))</f>
        <v/>
      </c>
      <c r="T1496">
        <f>IF(OR($R1496=0,NOT(ISNUMBER($J1496))),"",IFERROR(DATEDIF($J1496,DATE(FY,1,1),"y"),0))</f>
        <v/>
      </c>
      <c r="U1496" s="38">
        <f>IF(OR($R1496=0,NOT(ISNUMBER($I1496))),0,IF(YEAR($I1496)+IF($Q1496=1,RetAgeO,RetAgeE)=FY,MONTH($I1496),IF(YEAR($I1496)+IF($Q1496=1,RetAgeO,RetAgeE)&lt;FY,1,0)))</f>
        <v/>
      </c>
      <c r="V1496" s="38">
        <f>IF(OR($R1496=0,NOT(ISNUMBER($K1496))),0,IF(YEAR($K1496)=FY,MONTH($K1496),IF(YEAR($K1496)&lt;FY,1,0)))</f>
        <v/>
      </c>
      <c r="W1496" s="38">
        <f>IF($R1496=0,0,MIN(12,IF(AND(ISNUMBER($O1496),$O1496&gt;=1,$O1496&lt;=12),INT($O1496),12),IF(AND(RetireExit="Yes",$U1496&gt;0),$U1496,12),IF(AND(ContractExit="Yes",$V1496&gt;0),$V1496,12)))</f>
        <v/>
      </c>
      <c r="X1496" s="37">
        <f>IF(ISNUMBER($P1496),$P1496,IncPct)</f>
        <v/>
      </c>
      <c r="Y1496" s="39">
        <f>IF($W1496=0,0,MAX(0,MIN($W1496,IncMonth-1))+MAX(0,$W1496-IncMonth+1)*(1+$X1496))</f>
        <v/>
      </c>
      <c r="Z1496" s="40">
        <f>IF($C1496="",0,IFERROR(INDEX(Departments!$B$5:$B$54,MATCH($C1496,Departments!$A$5:$A$54,0)),0))</f>
        <v/>
      </c>
      <c r="AA1496" s="41">
        <f>N($L1496)*$Y1496</f>
        <v/>
      </c>
      <c r="AB1496" s="41">
        <f>N($M1496)*$Y1496</f>
        <v/>
      </c>
      <c r="AC1496" s="41">
        <f>$AA1496*$Z1496</f>
        <v/>
      </c>
      <c r="AD1496" s="41">
        <f>$AA1496*BonusMonths/12</f>
        <v/>
      </c>
      <c r="AE1496" s="41">
        <f>($AA1496+SI_Gross*$AB1496)*IF($Q1496=1,SI_O,SI_E)</f>
        <v/>
      </c>
      <c r="AF1496" s="41">
        <f>IF($Q1496=1,0,$AA1496*EOSB)</f>
        <v/>
      </c>
      <c r="AG1496" s="41">
        <f>$AN1496*$W1496</f>
        <v/>
      </c>
      <c r="AH1496" s="41">
        <f>SUM($AA1496:$AG1496)</f>
        <v/>
      </c>
      <c r="AI1496" s="41">
        <f>12*($AM1496+$AN1496)</f>
        <v/>
      </c>
      <c r="AJ1496" s="41">
        <f>$AM1496*((IncMonth-1)+(13-IncMonth)*(1+$X1496))+12*$AN1496</f>
        <v/>
      </c>
      <c r="AK1496" s="41">
        <f>IF($R1496=1,N($L1496)+N($M1496),0)</f>
        <v/>
      </c>
      <c r="AL1496">
        <f>IF($C1496="","",IF(N($L1496)&lt;=0,"Basic salary missing",IF(ISNA(MATCH($C1496,Departments!$A$5:$A$54,0)),"Department not on Departments sheet",IF(AND($I1496&lt;&gt;"",NOT(ISNUMBER($I1496))),"Date of birth is text, not a date",IF(AND($K1496&lt;&gt;"",NOT(ISNUMBER($K1496))),"Contract end is text, not a date","")))))</f>
        <v/>
      </c>
      <c r="AM1496" s="41">
        <f>IF($R1496=0,0,N($L1496)*(1+$Z1496+BonusMonths/12+IF($Q1496=1,0,EOSB))+N($M1496)+(N($L1496)+SI_Gross*N($M1496))*IF($Q1496=1,SI_O,SI_E))</f>
        <v/>
      </c>
      <c r="AN1496" s="41">
        <f>IF($R1496=0,0,(IF($Q1496=1,MedO,MedE+Ticket)+Training)/12)</f>
        <v/>
      </c>
    </row>
    <row r="1497">
      <c r="I1497" s="35" t="n"/>
      <c r="J1497" s="35" t="n"/>
      <c r="K1497" s="35" t="n"/>
      <c r="L1497" s="36" t="n"/>
      <c r="M1497" s="36" t="n"/>
      <c r="P1497" s="37" t="n"/>
      <c r="Q1497" s="38">
        <f>IF($C1497="",0,IF(OR(LOWER(TRIM($G1497))="omani",LOWER(TRIM($G1497))="oman",LOWER(TRIM($G1497))="om",LOWER(TRIM($G1497))="local"),1,0))</f>
        <v/>
      </c>
      <c r="R1497" s="38">
        <f>IF($C1497="",0,IF(OR(ISNUMBER(SEARCH("resign",$N1497)),ISNUMBER(SEARCH("terminat",$N1497)),ISNUMBER(SEARCH("inactive",$N1497)),ISNUMBER(SEARCH("vacan",$N1497)),ISNUMBER(SEARCH("deceased",$N1497)),ISNUMBER(SEARCH("separated",$N1497))),0,1))</f>
        <v/>
      </c>
      <c r="S1497">
        <f>IF(OR($R1497=0,NOT(ISNUMBER($I1497))),"",IFERROR(DATEDIF($I1497,DATE(FY,1,1),"y"),""))</f>
        <v/>
      </c>
      <c r="T1497">
        <f>IF(OR($R1497=0,NOT(ISNUMBER($J1497))),"",IFERROR(DATEDIF($J1497,DATE(FY,1,1),"y"),0))</f>
        <v/>
      </c>
      <c r="U1497" s="38">
        <f>IF(OR($R1497=0,NOT(ISNUMBER($I1497))),0,IF(YEAR($I1497)+IF($Q1497=1,RetAgeO,RetAgeE)=FY,MONTH($I1497),IF(YEAR($I1497)+IF($Q1497=1,RetAgeO,RetAgeE)&lt;FY,1,0)))</f>
        <v/>
      </c>
      <c r="V1497" s="38">
        <f>IF(OR($R1497=0,NOT(ISNUMBER($K1497))),0,IF(YEAR($K1497)=FY,MONTH($K1497),IF(YEAR($K1497)&lt;FY,1,0)))</f>
        <v/>
      </c>
      <c r="W1497" s="38">
        <f>IF($R1497=0,0,MIN(12,IF(AND(ISNUMBER($O1497),$O1497&gt;=1,$O1497&lt;=12),INT($O1497),12),IF(AND(RetireExit="Yes",$U1497&gt;0),$U1497,12),IF(AND(ContractExit="Yes",$V1497&gt;0),$V1497,12)))</f>
        <v/>
      </c>
      <c r="X1497" s="37">
        <f>IF(ISNUMBER($P1497),$P1497,IncPct)</f>
        <v/>
      </c>
      <c r="Y1497" s="39">
        <f>IF($W1497=0,0,MAX(0,MIN($W1497,IncMonth-1))+MAX(0,$W1497-IncMonth+1)*(1+$X1497))</f>
        <v/>
      </c>
      <c r="Z1497" s="40">
        <f>IF($C1497="",0,IFERROR(INDEX(Departments!$B$5:$B$54,MATCH($C1497,Departments!$A$5:$A$54,0)),0))</f>
        <v/>
      </c>
      <c r="AA1497" s="41">
        <f>N($L1497)*$Y1497</f>
        <v/>
      </c>
      <c r="AB1497" s="41">
        <f>N($M1497)*$Y1497</f>
        <v/>
      </c>
      <c r="AC1497" s="41">
        <f>$AA1497*$Z1497</f>
        <v/>
      </c>
      <c r="AD1497" s="41">
        <f>$AA1497*BonusMonths/12</f>
        <v/>
      </c>
      <c r="AE1497" s="41">
        <f>($AA1497+SI_Gross*$AB1497)*IF($Q1497=1,SI_O,SI_E)</f>
        <v/>
      </c>
      <c r="AF1497" s="41">
        <f>IF($Q1497=1,0,$AA1497*EOSB)</f>
        <v/>
      </c>
      <c r="AG1497" s="41">
        <f>$AN1497*$W1497</f>
        <v/>
      </c>
      <c r="AH1497" s="41">
        <f>SUM($AA1497:$AG1497)</f>
        <v/>
      </c>
      <c r="AI1497" s="41">
        <f>12*($AM1497+$AN1497)</f>
        <v/>
      </c>
      <c r="AJ1497" s="41">
        <f>$AM1497*((IncMonth-1)+(13-IncMonth)*(1+$X1497))+12*$AN1497</f>
        <v/>
      </c>
      <c r="AK1497" s="41">
        <f>IF($R1497=1,N($L1497)+N($M1497),0)</f>
        <v/>
      </c>
      <c r="AL1497">
        <f>IF($C1497="","",IF(N($L1497)&lt;=0,"Basic salary missing",IF(ISNA(MATCH($C1497,Departments!$A$5:$A$54,0)),"Department not on Departments sheet",IF(AND($I1497&lt;&gt;"",NOT(ISNUMBER($I1497))),"Date of birth is text, not a date",IF(AND($K1497&lt;&gt;"",NOT(ISNUMBER($K1497))),"Contract end is text, not a date","")))))</f>
        <v/>
      </c>
      <c r="AM1497" s="41">
        <f>IF($R1497=0,0,N($L1497)*(1+$Z1497+BonusMonths/12+IF($Q1497=1,0,EOSB))+N($M1497)+(N($L1497)+SI_Gross*N($M1497))*IF($Q1497=1,SI_O,SI_E))</f>
        <v/>
      </c>
      <c r="AN1497" s="41">
        <f>IF($R1497=0,0,(IF($Q1497=1,MedO,MedE+Ticket)+Training)/12)</f>
        <v/>
      </c>
    </row>
    <row r="1498">
      <c r="I1498" s="35" t="n"/>
      <c r="J1498" s="35" t="n"/>
      <c r="K1498" s="35" t="n"/>
      <c r="L1498" s="36" t="n"/>
      <c r="M1498" s="36" t="n"/>
      <c r="P1498" s="37" t="n"/>
      <c r="Q1498" s="38">
        <f>IF($C1498="",0,IF(OR(LOWER(TRIM($G1498))="omani",LOWER(TRIM($G1498))="oman",LOWER(TRIM($G1498))="om",LOWER(TRIM($G1498))="local"),1,0))</f>
        <v/>
      </c>
      <c r="R1498" s="38">
        <f>IF($C1498="",0,IF(OR(ISNUMBER(SEARCH("resign",$N1498)),ISNUMBER(SEARCH("terminat",$N1498)),ISNUMBER(SEARCH("inactive",$N1498)),ISNUMBER(SEARCH("vacan",$N1498)),ISNUMBER(SEARCH("deceased",$N1498)),ISNUMBER(SEARCH("separated",$N1498))),0,1))</f>
        <v/>
      </c>
      <c r="S1498">
        <f>IF(OR($R1498=0,NOT(ISNUMBER($I1498))),"",IFERROR(DATEDIF($I1498,DATE(FY,1,1),"y"),""))</f>
        <v/>
      </c>
      <c r="T1498">
        <f>IF(OR($R1498=0,NOT(ISNUMBER($J1498))),"",IFERROR(DATEDIF($J1498,DATE(FY,1,1),"y"),0))</f>
        <v/>
      </c>
      <c r="U1498" s="38">
        <f>IF(OR($R1498=0,NOT(ISNUMBER($I1498))),0,IF(YEAR($I1498)+IF($Q1498=1,RetAgeO,RetAgeE)=FY,MONTH($I1498),IF(YEAR($I1498)+IF($Q1498=1,RetAgeO,RetAgeE)&lt;FY,1,0)))</f>
        <v/>
      </c>
      <c r="V1498" s="38">
        <f>IF(OR($R1498=0,NOT(ISNUMBER($K1498))),0,IF(YEAR($K1498)=FY,MONTH($K1498),IF(YEAR($K1498)&lt;FY,1,0)))</f>
        <v/>
      </c>
      <c r="W1498" s="38">
        <f>IF($R1498=0,0,MIN(12,IF(AND(ISNUMBER($O1498),$O1498&gt;=1,$O1498&lt;=12),INT($O1498),12),IF(AND(RetireExit="Yes",$U1498&gt;0),$U1498,12),IF(AND(ContractExit="Yes",$V1498&gt;0),$V1498,12)))</f>
        <v/>
      </c>
      <c r="X1498" s="37">
        <f>IF(ISNUMBER($P1498),$P1498,IncPct)</f>
        <v/>
      </c>
      <c r="Y1498" s="39">
        <f>IF($W1498=0,0,MAX(0,MIN($W1498,IncMonth-1))+MAX(0,$W1498-IncMonth+1)*(1+$X1498))</f>
        <v/>
      </c>
      <c r="Z1498" s="40">
        <f>IF($C1498="",0,IFERROR(INDEX(Departments!$B$5:$B$54,MATCH($C1498,Departments!$A$5:$A$54,0)),0))</f>
        <v/>
      </c>
      <c r="AA1498" s="41">
        <f>N($L1498)*$Y1498</f>
        <v/>
      </c>
      <c r="AB1498" s="41">
        <f>N($M1498)*$Y1498</f>
        <v/>
      </c>
      <c r="AC1498" s="41">
        <f>$AA1498*$Z1498</f>
        <v/>
      </c>
      <c r="AD1498" s="41">
        <f>$AA1498*BonusMonths/12</f>
        <v/>
      </c>
      <c r="AE1498" s="41">
        <f>($AA1498+SI_Gross*$AB1498)*IF($Q1498=1,SI_O,SI_E)</f>
        <v/>
      </c>
      <c r="AF1498" s="41">
        <f>IF($Q1498=1,0,$AA1498*EOSB)</f>
        <v/>
      </c>
      <c r="AG1498" s="41">
        <f>$AN1498*$W1498</f>
        <v/>
      </c>
      <c r="AH1498" s="41">
        <f>SUM($AA1498:$AG1498)</f>
        <v/>
      </c>
      <c r="AI1498" s="41">
        <f>12*($AM1498+$AN1498)</f>
        <v/>
      </c>
      <c r="AJ1498" s="41">
        <f>$AM1498*((IncMonth-1)+(13-IncMonth)*(1+$X1498))+12*$AN1498</f>
        <v/>
      </c>
      <c r="AK1498" s="41">
        <f>IF($R1498=1,N($L1498)+N($M1498),0)</f>
        <v/>
      </c>
      <c r="AL1498">
        <f>IF($C1498="","",IF(N($L1498)&lt;=0,"Basic salary missing",IF(ISNA(MATCH($C1498,Departments!$A$5:$A$54,0)),"Department not on Departments sheet",IF(AND($I1498&lt;&gt;"",NOT(ISNUMBER($I1498))),"Date of birth is text, not a date",IF(AND($K1498&lt;&gt;"",NOT(ISNUMBER($K1498))),"Contract end is text, not a date","")))))</f>
        <v/>
      </c>
      <c r="AM1498" s="41">
        <f>IF($R1498=0,0,N($L1498)*(1+$Z1498+BonusMonths/12+IF($Q1498=1,0,EOSB))+N($M1498)+(N($L1498)+SI_Gross*N($M1498))*IF($Q1498=1,SI_O,SI_E))</f>
        <v/>
      </c>
      <c r="AN1498" s="41">
        <f>IF($R1498=0,0,(IF($Q1498=1,MedO,MedE+Ticket)+Training)/12)</f>
        <v/>
      </c>
    </row>
    <row r="1499">
      <c r="I1499" s="35" t="n"/>
      <c r="J1499" s="35" t="n"/>
      <c r="K1499" s="35" t="n"/>
      <c r="L1499" s="36" t="n"/>
      <c r="M1499" s="36" t="n"/>
      <c r="P1499" s="37" t="n"/>
      <c r="Q1499" s="38">
        <f>IF($C1499="",0,IF(OR(LOWER(TRIM($G1499))="omani",LOWER(TRIM($G1499))="oman",LOWER(TRIM($G1499))="om",LOWER(TRIM($G1499))="local"),1,0))</f>
        <v/>
      </c>
      <c r="R1499" s="38">
        <f>IF($C1499="",0,IF(OR(ISNUMBER(SEARCH("resign",$N1499)),ISNUMBER(SEARCH("terminat",$N1499)),ISNUMBER(SEARCH("inactive",$N1499)),ISNUMBER(SEARCH("vacan",$N1499)),ISNUMBER(SEARCH("deceased",$N1499)),ISNUMBER(SEARCH("separated",$N1499))),0,1))</f>
        <v/>
      </c>
      <c r="S1499">
        <f>IF(OR($R1499=0,NOT(ISNUMBER($I1499))),"",IFERROR(DATEDIF($I1499,DATE(FY,1,1),"y"),""))</f>
        <v/>
      </c>
      <c r="T1499">
        <f>IF(OR($R1499=0,NOT(ISNUMBER($J1499))),"",IFERROR(DATEDIF($J1499,DATE(FY,1,1),"y"),0))</f>
        <v/>
      </c>
      <c r="U1499" s="38">
        <f>IF(OR($R1499=0,NOT(ISNUMBER($I1499))),0,IF(YEAR($I1499)+IF($Q1499=1,RetAgeO,RetAgeE)=FY,MONTH($I1499),IF(YEAR($I1499)+IF($Q1499=1,RetAgeO,RetAgeE)&lt;FY,1,0)))</f>
        <v/>
      </c>
      <c r="V1499" s="38">
        <f>IF(OR($R1499=0,NOT(ISNUMBER($K1499))),0,IF(YEAR($K1499)=FY,MONTH($K1499),IF(YEAR($K1499)&lt;FY,1,0)))</f>
        <v/>
      </c>
      <c r="W1499" s="38">
        <f>IF($R1499=0,0,MIN(12,IF(AND(ISNUMBER($O1499),$O1499&gt;=1,$O1499&lt;=12),INT($O1499),12),IF(AND(RetireExit="Yes",$U1499&gt;0),$U1499,12),IF(AND(ContractExit="Yes",$V1499&gt;0),$V1499,12)))</f>
        <v/>
      </c>
      <c r="X1499" s="37">
        <f>IF(ISNUMBER($P1499),$P1499,IncPct)</f>
        <v/>
      </c>
      <c r="Y1499" s="39">
        <f>IF($W1499=0,0,MAX(0,MIN($W1499,IncMonth-1))+MAX(0,$W1499-IncMonth+1)*(1+$X1499))</f>
        <v/>
      </c>
      <c r="Z1499" s="40">
        <f>IF($C1499="",0,IFERROR(INDEX(Departments!$B$5:$B$54,MATCH($C1499,Departments!$A$5:$A$54,0)),0))</f>
        <v/>
      </c>
      <c r="AA1499" s="41">
        <f>N($L1499)*$Y1499</f>
        <v/>
      </c>
      <c r="AB1499" s="41">
        <f>N($M1499)*$Y1499</f>
        <v/>
      </c>
      <c r="AC1499" s="41">
        <f>$AA1499*$Z1499</f>
        <v/>
      </c>
      <c r="AD1499" s="41">
        <f>$AA1499*BonusMonths/12</f>
        <v/>
      </c>
      <c r="AE1499" s="41">
        <f>($AA1499+SI_Gross*$AB1499)*IF($Q1499=1,SI_O,SI_E)</f>
        <v/>
      </c>
      <c r="AF1499" s="41">
        <f>IF($Q1499=1,0,$AA1499*EOSB)</f>
        <v/>
      </c>
      <c r="AG1499" s="41">
        <f>$AN1499*$W1499</f>
        <v/>
      </c>
      <c r="AH1499" s="41">
        <f>SUM($AA1499:$AG1499)</f>
        <v/>
      </c>
      <c r="AI1499" s="41">
        <f>12*($AM1499+$AN1499)</f>
        <v/>
      </c>
      <c r="AJ1499" s="41">
        <f>$AM1499*((IncMonth-1)+(13-IncMonth)*(1+$X1499))+12*$AN1499</f>
        <v/>
      </c>
      <c r="AK1499" s="41">
        <f>IF($R1499=1,N($L1499)+N($M1499),0)</f>
        <v/>
      </c>
      <c r="AL1499">
        <f>IF($C1499="","",IF(N($L1499)&lt;=0,"Basic salary missing",IF(ISNA(MATCH($C1499,Departments!$A$5:$A$54,0)),"Department not on Departments sheet",IF(AND($I1499&lt;&gt;"",NOT(ISNUMBER($I1499))),"Date of birth is text, not a date",IF(AND($K1499&lt;&gt;"",NOT(ISNUMBER($K1499))),"Contract end is text, not a date","")))))</f>
        <v/>
      </c>
      <c r="AM1499" s="41">
        <f>IF($R1499=0,0,N($L1499)*(1+$Z1499+BonusMonths/12+IF($Q1499=1,0,EOSB))+N($M1499)+(N($L1499)+SI_Gross*N($M1499))*IF($Q1499=1,SI_O,SI_E))</f>
        <v/>
      </c>
      <c r="AN1499" s="41">
        <f>IF($R1499=0,0,(IF($Q1499=1,MedO,MedE+Ticket)+Training)/12)</f>
        <v/>
      </c>
    </row>
    <row r="1500">
      <c r="I1500" s="35" t="n"/>
      <c r="J1500" s="35" t="n"/>
      <c r="K1500" s="35" t="n"/>
      <c r="L1500" s="36" t="n"/>
      <c r="M1500" s="36" t="n"/>
      <c r="P1500" s="37" t="n"/>
      <c r="Q1500" s="38">
        <f>IF($C1500="",0,IF(OR(LOWER(TRIM($G1500))="omani",LOWER(TRIM($G1500))="oman",LOWER(TRIM($G1500))="om",LOWER(TRIM($G1500))="local"),1,0))</f>
        <v/>
      </c>
      <c r="R1500" s="38">
        <f>IF($C1500="",0,IF(OR(ISNUMBER(SEARCH("resign",$N1500)),ISNUMBER(SEARCH("terminat",$N1500)),ISNUMBER(SEARCH("inactive",$N1500)),ISNUMBER(SEARCH("vacan",$N1500)),ISNUMBER(SEARCH("deceased",$N1500)),ISNUMBER(SEARCH("separated",$N1500))),0,1))</f>
        <v/>
      </c>
      <c r="S1500">
        <f>IF(OR($R1500=0,NOT(ISNUMBER($I1500))),"",IFERROR(DATEDIF($I1500,DATE(FY,1,1),"y"),""))</f>
        <v/>
      </c>
      <c r="T1500">
        <f>IF(OR($R1500=0,NOT(ISNUMBER($J1500))),"",IFERROR(DATEDIF($J1500,DATE(FY,1,1),"y"),0))</f>
        <v/>
      </c>
      <c r="U1500" s="38">
        <f>IF(OR($R1500=0,NOT(ISNUMBER($I1500))),0,IF(YEAR($I1500)+IF($Q1500=1,RetAgeO,RetAgeE)=FY,MONTH($I1500),IF(YEAR($I1500)+IF($Q1500=1,RetAgeO,RetAgeE)&lt;FY,1,0)))</f>
        <v/>
      </c>
      <c r="V1500" s="38">
        <f>IF(OR($R1500=0,NOT(ISNUMBER($K1500))),0,IF(YEAR($K1500)=FY,MONTH($K1500),IF(YEAR($K1500)&lt;FY,1,0)))</f>
        <v/>
      </c>
      <c r="W1500" s="38">
        <f>IF($R1500=0,0,MIN(12,IF(AND(ISNUMBER($O1500),$O1500&gt;=1,$O1500&lt;=12),INT($O1500),12),IF(AND(RetireExit="Yes",$U1500&gt;0),$U1500,12),IF(AND(ContractExit="Yes",$V1500&gt;0),$V1500,12)))</f>
        <v/>
      </c>
      <c r="X1500" s="37">
        <f>IF(ISNUMBER($P1500),$P1500,IncPct)</f>
        <v/>
      </c>
      <c r="Y1500" s="39">
        <f>IF($W1500=0,0,MAX(0,MIN($W1500,IncMonth-1))+MAX(0,$W1500-IncMonth+1)*(1+$X1500))</f>
        <v/>
      </c>
      <c r="Z1500" s="40">
        <f>IF($C1500="",0,IFERROR(INDEX(Departments!$B$5:$B$54,MATCH($C1500,Departments!$A$5:$A$54,0)),0))</f>
        <v/>
      </c>
      <c r="AA1500" s="41">
        <f>N($L1500)*$Y1500</f>
        <v/>
      </c>
      <c r="AB1500" s="41">
        <f>N($M1500)*$Y1500</f>
        <v/>
      </c>
      <c r="AC1500" s="41">
        <f>$AA1500*$Z1500</f>
        <v/>
      </c>
      <c r="AD1500" s="41">
        <f>$AA1500*BonusMonths/12</f>
        <v/>
      </c>
      <c r="AE1500" s="41">
        <f>($AA1500+SI_Gross*$AB1500)*IF($Q1500=1,SI_O,SI_E)</f>
        <v/>
      </c>
      <c r="AF1500" s="41">
        <f>IF($Q1500=1,0,$AA1500*EOSB)</f>
        <v/>
      </c>
      <c r="AG1500" s="41">
        <f>$AN1500*$W1500</f>
        <v/>
      </c>
      <c r="AH1500" s="41">
        <f>SUM($AA1500:$AG1500)</f>
        <v/>
      </c>
      <c r="AI1500" s="41">
        <f>12*($AM1500+$AN1500)</f>
        <v/>
      </c>
      <c r="AJ1500" s="41">
        <f>$AM1500*((IncMonth-1)+(13-IncMonth)*(1+$X1500))+12*$AN1500</f>
        <v/>
      </c>
      <c r="AK1500" s="41">
        <f>IF($R1500=1,N($L1500)+N($M1500),0)</f>
        <v/>
      </c>
      <c r="AL1500">
        <f>IF($C1500="","",IF(N($L1500)&lt;=0,"Basic salary missing",IF(ISNA(MATCH($C1500,Departments!$A$5:$A$54,0)),"Department not on Departments sheet",IF(AND($I1500&lt;&gt;"",NOT(ISNUMBER($I1500))),"Date of birth is text, not a date",IF(AND($K1500&lt;&gt;"",NOT(ISNUMBER($K1500))),"Contract end is text, not a date","")))))</f>
        <v/>
      </c>
      <c r="AM1500" s="41">
        <f>IF($R1500=0,0,N($L1500)*(1+$Z1500+BonusMonths/12+IF($Q1500=1,0,EOSB))+N($M1500)+(N($L1500)+SI_Gross*N($M1500))*IF($Q1500=1,SI_O,SI_E))</f>
        <v/>
      </c>
      <c r="AN1500" s="41">
        <f>IF($R1500=0,0,(IF($Q1500=1,MedO,MedE+Ticket)+Training)/12)</f>
        <v/>
      </c>
    </row>
    <row r="1501">
      <c r="I1501" s="35" t="n"/>
      <c r="J1501" s="35" t="n"/>
      <c r="K1501" s="35" t="n"/>
      <c r="L1501" s="36" t="n"/>
      <c r="M1501" s="36" t="n"/>
      <c r="P1501" s="37" t="n"/>
      <c r="Q1501" s="38">
        <f>IF($C1501="",0,IF(OR(LOWER(TRIM($G1501))="omani",LOWER(TRIM($G1501))="oman",LOWER(TRIM($G1501))="om",LOWER(TRIM($G1501))="local"),1,0))</f>
        <v/>
      </c>
      <c r="R1501" s="38">
        <f>IF($C1501="",0,IF(OR(ISNUMBER(SEARCH("resign",$N1501)),ISNUMBER(SEARCH("terminat",$N1501)),ISNUMBER(SEARCH("inactive",$N1501)),ISNUMBER(SEARCH("vacan",$N1501)),ISNUMBER(SEARCH("deceased",$N1501)),ISNUMBER(SEARCH("separated",$N1501))),0,1))</f>
        <v/>
      </c>
      <c r="S1501">
        <f>IF(OR($R1501=0,NOT(ISNUMBER($I1501))),"",IFERROR(DATEDIF($I1501,DATE(FY,1,1),"y"),""))</f>
        <v/>
      </c>
      <c r="T1501">
        <f>IF(OR($R1501=0,NOT(ISNUMBER($J1501))),"",IFERROR(DATEDIF($J1501,DATE(FY,1,1),"y"),0))</f>
        <v/>
      </c>
      <c r="U1501" s="38">
        <f>IF(OR($R1501=0,NOT(ISNUMBER($I1501))),0,IF(YEAR($I1501)+IF($Q1501=1,RetAgeO,RetAgeE)=FY,MONTH($I1501),IF(YEAR($I1501)+IF($Q1501=1,RetAgeO,RetAgeE)&lt;FY,1,0)))</f>
        <v/>
      </c>
      <c r="V1501" s="38">
        <f>IF(OR($R1501=0,NOT(ISNUMBER($K1501))),0,IF(YEAR($K1501)=FY,MONTH($K1501),IF(YEAR($K1501)&lt;FY,1,0)))</f>
        <v/>
      </c>
      <c r="W1501" s="38">
        <f>IF($R1501=0,0,MIN(12,IF(AND(ISNUMBER($O1501),$O1501&gt;=1,$O1501&lt;=12),INT($O1501),12),IF(AND(RetireExit="Yes",$U1501&gt;0),$U1501,12),IF(AND(ContractExit="Yes",$V1501&gt;0),$V1501,12)))</f>
        <v/>
      </c>
      <c r="X1501" s="37">
        <f>IF(ISNUMBER($P1501),$P1501,IncPct)</f>
        <v/>
      </c>
      <c r="Y1501" s="39">
        <f>IF($W1501=0,0,MAX(0,MIN($W1501,IncMonth-1))+MAX(0,$W1501-IncMonth+1)*(1+$X1501))</f>
        <v/>
      </c>
      <c r="Z1501" s="40">
        <f>IF($C1501="",0,IFERROR(INDEX(Departments!$B$5:$B$54,MATCH($C1501,Departments!$A$5:$A$54,0)),0))</f>
        <v/>
      </c>
      <c r="AA1501" s="41">
        <f>N($L1501)*$Y1501</f>
        <v/>
      </c>
      <c r="AB1501" s="41">
        <f>N($M1501)*$Y1501</f>
        <v/>
      </c>
      <c r="AC1501" s="41">
        <f>$AA1501*$Z1501</f>
        <v/>
      </c>
      <c r="AD1501" s="41">
        <f>$AA1501*BonusMonths/12</f>
        <v/>
      </c>
      <c r="AE1501" s="41">
        <f>($AA1501+SI_Gross*$AB1501)*IF($Q1501=1,SI_O,SI_E)</f>
        <v/>
      </c>
      <c r="AF1501" s="41">
        <f>IF($Q1501=1,0,$AA1501*EOSB)</f>
        <v/>
      </c>
      <c r="AG1501" s="41">
        <f>$AN1501*$W1501</f>
        <v/>
      </c>
      <c r="AH1501" s="41">
        <f>SUM($AA1501:$AG1501)</f>
        <v/>
      </c>
      <c r="AI1501" s="41">
        <f>12*($AM1501+$AN1501)</f>
        <v/>
      </c>
      <c r="AJ1501" s="41">
        <f>$AM1501*((IncMonth-1)+(13-IncMonth)*(1+$X1501))+12*$AN1501</f>
        <v/>
      </c>
      <c r="AK1501" s="41">
        <f>IF($R1501=1,N($L1501)+N($M1501),0)</f>
        <v/>
      </c>
      <c r="AL1501">
        <f>IF($C1501="","",IF(N($L1501)&lt;=0,"Basic salary missing",IF(ISNA(MATCH($C1501,Departments!$A$5:$A$54,0)),"Department not on Departments sheet",IF(AND($I1501&lt;&gt;"",NOT(ISNUMBER($I1501))),"Date of birth is text, not a date",IF(AND($K1501&lt;&gt;"",NOT(ISNUMBER($K1501))),"Contract end is text, not a date","")))))</f>
        <v/>
      </c>
      <c r="AM1501" s="41">
        <f>IF($R1501=0,0,N($L1501)*(1+$Z1501+BonusMonths/12+IF($Q1501=1,0,EOSB))+N($M1501)+(N($L1501)+SI_Gross*N($M1501))*IF($Q1501=1,SI_O,SI_E))</f>
        <v/>
      </c>
      <c r="AN1501" s="41">
        <f>IF($R1501=0,0,(IF($Q1501=1,MedO,MedE+Ticket)+Training)/12)</f>
        <v/>
      </c>
    </row>
    <row r="1502">
      <c r="I1502" s="35" t="n"/>
      <c r="J1502" s="35" t="n"/>
      <c r="K1502" s="35" t="n"/>
      <c r="L1502" s="36" t="n"/>
      <c r="M1502" s="36" t="n"/>
      <c r="P1502" s="37" t="n"/>
      <c r="Q1502" s="38">
        <f>IF($C1502="",0,IF(OR(LOWER(TRIM($G1502))="omani",LOWER(TRIM($G1502))="oman",LOWER(TRIM($G1502))="om",LOWER(TRIM($G1502))="local"),1,0))</f>
        <v/>
      </c>
      <c r="R1502" s="38">
        <f>IF($C1502="",0,IF(OR(ISNUMBER(SEARCH("resign",$N1502)),ISNUMBER(SEARCH("terminat",$N1502)),ISNUMBER(SEARCH("inactive",$N1502)),ISNUMBER(SEARCH("vacan",$N1502)),ISNUMBER(SEARCH("deceased",$N1502)),ISNUMBER(SEARCH("separated",$N1502))),0,1))</f>
        <v/>
      </c>
      <c r="S1502">
        <f>IF(OR($R1502=0,NOT(ISNUMBER($I1502))),"",IFERROR(DATEDIF($I1502,DATE(FY,1,1),"y"),""))</f>
        <v/>
      </c>
      <c r="T1502">
        <f>IF(OR($R1502=0,NOT(ISNUMBER($J1502))),"",IFERROR(DATEDIF($J1502,DATE(FY,1,1),"y"),0))</f>
        <v/>
      </c>
      <c r="U1502" s="38">
        <f>IF(OR($R1502=0,NOT(ISNUMBER($I1502))),0,IF(YEAR($I1502)+IF($Q1502=1,RetAgeO,RetAgeE)=FY,MONTH($I1502),IF(YEAR($I1502)+IF($Q1502=1,RetAgeO,RetAgeE)&lt;FY,1,0)))</f>
        <v/>
      </c>
      <c r="V1502" s="38">
        <f>IF(OR($R1502=0,NOT(ISNUMBER($K1502))),0,IF(YEAR($K1502)=FY,MONTH($K1502),IF(YEAR($K1502)&lt;FY,1,0)))</f>
        <v/>
      </c>
      <c r="W1502" s="38">
        <f>IF($R1502=0,0,MIN(12,IF(AND(ISNUMBER($O1502),$O1502&gt;=1,$O1502&lt;=12),INT($O1502),12),IF(AND(RetireExit="Yes",$U1502&gt;0),$U1502,12),IF(AND(ContractExit="Yes",$V1502&gt;0),$V1502,12)))</f>
        <v/>
      </c>
      <c r="X1502" s="37">
        <f>IF(ISNUMBER($P1502),$P1502,IncPct)</f>
        <v/>
      </c>
      <c r="Y1502" s="39">
        <f>IF($W1502=0,0,MAX(0,MIN($W1502,IncMonth-1))+MAX(0,$W1502-IncMonth+1)*(1+$X1502))</f>
        <v/>
      </c>
      <c r="Z1502" s="40">
        <f>IF($C1502="",0,IFERROR(INDEX(Departments!$B$5:$B$54,MATCH($C1502,Departments!$A$5:$A$54,0)),0))</f>
        <v/>
      </c>
      <c r="AA1502" s="41">
        <f>N($L1502)*$Y1502</f>
        <v/>
      </c>
      <c r="AB1502" s="41">
        <f>N($M1502)*$Y1502</f>
        <v/>
      </c>
      <c r="AC1502" s="41">
        <f>$AA1502*$Z1502</f>
        <v/>
      </c>
      <c r="AD1502" s="41">
        <f>$AA1502*BonusMonths/12</f>
        <v/>
      </c>
      <c r="AE1502" s="41">
        <f>($AA1502+SI_Gross*$AB1502)*IF($Q1502=1,SI_O,SI_E)</f>
        <v/>
      </c>
      <c r="AF1502" s="41">
        <f>IF($Q1502=1,0,$AA1502*EOSB)</f>
        <v/>
      </c>
      <c r="AG1502" s="41">
        <f>$AN1502*$W1502</f>
        <v/>
      </c>
      <c r="AH1502" s="41">
        <f>SUM($AA1502:$AG1502)</f>
        <v/>
      </c>
      <c r="AI1502" s="41">
        <f>12*($AM1502+$AN1502)</f>
        <v/>
      </c>
      <c r="AJ1502" s="41">
        <f>$AM1502*((IncMonth-1)+(13-IncMonth)*(1+$X1502))+12*$AN1502</f>
        <v/>
      </c>
      <c r="AK1502" s="41">
        <f>IF($R1502=1,N($L1502)+N($M1502),0)</f>
        <v/>
      </c>
      <c r="AL1502">
        <f>IF($C1502="","",IF(N($L1502)&lt;=0,"Basic salary missing",IF(ISNA(MATCH($C1502,Departments!$A$5:$A$54,0)),"Department not on Departments sheet",IF(AND($I1502&lt;&gt;"",NOT(ISNUMBER($I1502))),"Date of birth is text, not a date",IF(AND($K1502&lt;&gt;"",NOT(ISNUMBER($K1502))),"Contract end is text, not a date","")))))</f>
        <v/>
      </c>
      <c r="AM1502" s="41">
        <f>IF($R1502=0,0,N($L1502)*(1+$Z1502+BonusMonths/12+IF($Q1502=1,0,EOSB))+N($M1502)+(N($L1502)+SI_Gross*N($M1502))*IF($Q1502=1,SI_O,SI_E))</f>
        <v/>
      </c>
      <c r="AN1502" s="41">
        <f>IF($R1502=0,0,(IF($Q1502=1,MedO,MedE+Ticket)+Training)/12)</f>
        <v/>
      </c>
    </row>
    <row r="1503">
      <c r="I1503" s="35" t="n"/>
      <c r="J1503" s="35" t="n"/>
      <c r="K1503" s="35" t="n"/>
      <c r="L1503" s="36" t="n"/>
      <c r="M1503" s="36" t="n"/>
      <c r="P1503" s="37" t="n"/>
      <c r="Q1503" s="38">
        <f>IF($C1503="",0,IF(OR(LOWER(TRIM($G1503))="omani",LOWER(TRIM($G1503))="oman",LOWER(TRIM($G1503))="om",LOWER(TRIM($G1503))="local"),1,0))</f>
        <v/>
      </c>
      <c r="R1503" s="38">
        <f>IF($C1503="",0,IF(OR(ISNUMBER(SEARCH("resign",$N1503)),ISNUMBER(SEARCH("terminat",$N1503)),ISNUMBER(SEARCH("inactive",$N1503)),ISNUMBER(SEARCH("vacan",$N1503)),ISNUMBER(SEARCH("deceased",$N1503)),ISNUMBER(SEARCH("separated",$N1503))),0,1))</f>
        <v/>
      </c>
      <c r="S1503">
        <f>IF(OR($R1503=0,NOT(ISNUMBER($I1503))),"",IFERROR(DATEDIF($I1503,DATE(FY,1,1),"y"),""))</f>
        <v/>
      </c>
      <c r="T1503">
        <f>IF(OR($R1503=0,NOT(ISNUMBER($J1503))),"",IFERROR(DATEDIF($J1503,DATE(FY,1,1),"y"),0))</f>
        <v/>
      </c>
      <c r="U1503" s="38">
        <f>IF(OR($R1503=0,NOT(ISNUMBER($I1503))),0,IF(YEAR($I1503)+IF($Q1503=1,RetAgeO,RetAgeE)=FY,MONTH($I1503),IF(YEAR($I1503)+IF($Q1503=1,RetAgeO,RetAgeE)&lt;FY,1,0)))</f>
        <v/>
      </c>
      <c r="V1503" s="38">
        <f>IF(OR($R1503=0,NOT(ISNUMBER($K1503))),0,IF(YEAR($K1503)=FY,MONTH($K1503),IF(YEAR($K1503)&lt;FY,1,0)))</f>
        <v/>
      </c>
      <c r="W1503" s="38">
        <f>IF($R1503=0,0,MIN(12,IF(AND(ISNUMBER($O1503),$O1503&gt;=1,$O1503&lt;=12),INT($O1503),12),IF(AND(RetireExit="Yes",$U1503&gt;0),$U1503,12),IF(AND(ContractExit="Yes",$V1503&gt;0),$V1503,12)))</f>
        <v/>
      </c>
      <c r="X1503" s="37">
        <f>IF(ISNUMBER($P1503),$P1503,IncPct)</f>
        <v/>
      </c>
      <c r="Y1503" s="39">
        <f>IF($W1503=0,0,MAX(0,MIN($W1503,IncMonth-1))+MAX(0,$W1503-IncMonth+1)*(1+$X1503))</f>
        <v/>
      </c>
      <c r="Z1503" s="40">
        <f>IF($C1503="",0,IFERROR(INDEX(Departments!$B$5:$B$54,MATCH($C1503,Departments!$A$5:$A$54,0)),0))</f>
        <v/>
      </c>
      <c r="AA1503" s="41">
        <f>N($L1503)*$Y1503</f>
        <v/>
      </c>
      <c r="AB1503" s="41">
        <f>N($M1503)*$Y1503</f>
        <v/>
      </c>
      <c r="AC1503" s="41">
        <f>$AA1503*$Z1503</f>
        <v/>
      </c>
      <c r="AD1503" s="41">
        <f>$AA1503*BonusMonths/12</f>
        <v/>
      </c>
      <c r="AE1503" s="41">
        <f>($AA1503+SI_Gross*$AB1503)*IF($Q1503=1,SI_O,SI_E)</f>
        <v/>
      </c>
      <c r="AF1503" s="41">
        <f>IF($Q1503=1,0,$AA1503*EOSB)</f>
        <v/>
      </c>
      <c r="AG1503" s="41">
        <f>$AN1503*$W1503</f>
        <v/>
      </c>
      <c r="AH1503" s="41">
        <f>SUM($AA1503:$AG1503)</f>
        <v/>
      </c>
      <c r="AI1503" s="41">
        <f>12*($AM1503+$AN1503)</f>
        <v/>
      </c>
      <c r="AJ1503" s="41">
        <f>$AM1503*((IncMonth-1)+(13-IncMonth)*(1+$X1503))+12*$AN1503</f>
        <v/>
      </c>
      <c r="AK1503" s="41">
        <f>IF($R1503=1,N($L1503)+N($M1503),0)</f>
        <v/>
      </c>
      <c r="AL1503">
        <f>IF($C1503="","",IF(N($L1503)&lt;=0,"Basic salary missing",IF(ISNA(MATCH($C1503,Departments!$A$5:$A$54,0)),"Department not on Departments sheet",IF(AND($I1503&lt;&gt;"",NOT(ISNUMBER($I1503))),"Date of birth is text, not a date",IF(AND($K1503&lt;&gt;"",NOT(ISNUMBER($K1503))),"Contract end is text, not a date","")))))</f>
        <v/>
      </c>
      <c r="AM1503" s="41">
        <f>IF($R1503=0,0,N($L1503)*(1+$Z1503+BonusMonths/12+IF($Q1503=1,0,EOSB))+N($M1503)+(N($L1503)+SI_Gross*N($M1503))*IF($Q1503=1,SI_O,SI_E))</f>
        <v/>
      </c>
      <c r="AN1503" s="41">
        <f>IF($R1503=0,0,(IF($Q1503=1,MedO,MedE+Ticket)+Training)/12)</f>
        <v/>
      </c>
    </row>
    <row r="1504">
      <c r="I1504" s="35" t="n"/>
      <c r="J1504" s="35" t="n"/>
      <c r="K1504" s="35" t="n"/>
      <c r="L1504" s="36" t="n"/>
      <c r="M1504" s="36" t="n"/>
      <c r="P1504" s="37" t="n"/>
      <c r="Q1504" s="38">
        <f>IF($C1504="",0,IF(OR(LOWER(TRIM($G1504))="omani",LOWER(TRIM($G1504))="oman",LOWER(TRIM($G1504))="om",LOWER(TRIM($G1504))="local"),1,0))</f>
        <v/>
      </c>
      <c r="R1504" s="38">
        <f>IF($C1504="",0,IF(OR(ISNUMBER(SEARCH("resign",$N1504)),ISNUMBER(SEARCH("terminat",$N1504)),ISNUMBER(SEARCH("inactive",$N1504)),ISNUMBER(SEARCH("vacan",$N1504)),ISNUMBER(SEARCH("deceased",$N1504)),ISNUMBER(SEARCH("separated",$N1504))),0,1))</f>
        <v/>
      </c>
      <c r="S1504">
        <f>IF(OR($R1504=0,NOT(ISNUMBER($I1504))),"",IFERROR(DATEDIF($I1504,DATE(FY,1,1),"y"),""))</f>
        <v/>
      </c>
      <c r="T1504">
        <f>IF(OR($R1504=0,NOT(ISNUMBER($J1504))),"",IFERROR(DATEDIF($J1504,DATE(FY,1,1),"y"),0))</f>
        <v/>
      </c>
      <c r="U1504" s="38">
        <f>IF(OR($R1504=0,NOT(ISNUMBER($I1504))),0,IF(YEAR($I1504)+IF($Q1504=1,RetAgeO,RetAgeE)=FY,MONTH($I1504),IF(YEAR($I1504)+IF($Q1504=1,RetAgeO,RetAgeE)&lt;FY,1,0)))</f>
        <v/>
      </c>
      <c r="V1504" s="38">
        <f>IF(OR($R1504=0,NOT(ISNUMBER($K1504))),0,IF(YEAR($K1504)=FY,MONTH($K1504),IF(YEAR($K1504)&lt;FY,1,0)))</f>
        <v/>
      </c>
      <c r="W1504" s="38">
        <f>IF($R1504=0,0,MIN(12,IF(AND(ISNUMBER($O1504),$O1504&gt;=1,$O1504&lt;=12),INT($O1504),12),IF(AND(RetireExit="Yes",$U1504&gt;0),$U1504,12),IF(AND(ContractExit="Yes",$V1504&gt;0),$V1504,12)))</f>
        <v/>
      </c>
      <c r="X1504" s="37">
        <f>IF(ISNUMBER($P1504),$P1504,IncPct)</f>
        <v/>
      </c>
      <c r="Y1504" s="39">
        <f>IF($W1504=0,0,MAX(0,MIN($W1504,IncMonth-1))+MAX(0,$W1504-IncMonth+1)*(1+$X1504))</f>
        <v/>
      </c>
      <c r="Z1504" s="40">
        <f>IF($C1504="",0,IFERROR(INDEX(Departments!$B$5:$B$54,MATCH($C1504,Departments!$A$5:$A$54,0)),0))</f>
        <v/>
      </c>
      <c r="AA1504" s="41">
        <f>N($L1504)*$Y1504</f>
        <v/>
      </c>
      <c r="AB1504" s="41">
        <f>N($M1504)*$Y1504</f>
        <v/>
      </c>
      <c r="AC1504" s="41">
        <f>$AA1504*$Z1504</f>
        <v/>
      </c>
      <c r="AD1504" s="41">
        <f>$AA1504*BonusMonths/12</f>
        <v/>
      </c>
      <c r="AE1504" s="41">
        <f>($AA1504+SI_Gross*$AB1504)*IF($Q1504=1,SI_O,SI_E)</f>
        <v/>
      </c>
      <c r="AF1504" s="41">
        <f>IF($Q1504=1,0,$AA1504*EOSB)</f>
        <v/>
      </c>
      <c r="AG1504" s="41">
        <f>$AN1504*$W1504</f>
        <v/>
      </c>
      <c r="AH1504" s="41">
        <f>SUM($AA1504:$AG1504)</f>
        <v/>
      </c>
      <c r="AI1504" s="41">
        <f>12*($AM1504+$AN1504)</f>
        <v/>
      </c>
      <c r="AJ1504" s="41">
        <f>$AM1504*((IncMonth-1)+(13-IncMonth)*(1+$X1504))+12*$AN1504</f>
        <v/>
      </c>
      <c r="AK1504" s="41">
        <f>IF($R1504=1,N($L1504)+N($M1504),0)</f>
        <v/>
      </c>
      <c r="AL1504">
        <f>IF($C1504="","",IF(N($L1504)&lt;=0,"Basic salary missing",IF(ISNA(MATCH($C1504,Departments!$A$5:$A$54,0)),"Department not on Departments sheet",IF(AND($I1504&lt;&gt;"",NOT(ISNUMBER($I1504))),"Date of birth is text, not a date",IF(AND($K1504&lt;&gt;"",NOT(ISNUMBER($K1504))),"Contract end is text, not a date","")))))</f>
        <v/>
      </c>
      <c r="AM1504" s="41">
        <f>IF($R1504=0,0,N($L1504)*(1+$Z1504+BonusMonths/12+IF($Q1504=1,0,EOSB))+N($M1504)+(N($L1504)+SI_Gross*N($M1504))*IF($Q1504=1,SI_O,SI_E))</f>
        <v/>
      </c>
      <c r="AN1504" s="41">
        <f>IF($R1504=0,0,(IF($Q1504=1,MedO,MedE+Ticket)+Training)/12)</f>
        <v/>
      </c>
    </row>
    <row r="1505">
      <c r="I1505" s="35" t="n"/>
      <c r="J1505" s="35" t="n"/>
      <c r="K1505" s="35" t="n"/>
      <c r="L1505" s="36" t="n"/>
      <c r="M1505" s="36" t="n"/>
      <c r="P1505" s="37" t="n"/>
      <c r="Q1505" s="38">
        <f>IF($C1505="",0,IF(OR(LOWER(TRIM($G1505))="omani",LOWER(TRIM($G1505))="oman",LOWER(TRIM($G1505))="om",LOWER(TRIM($G1505))="local"),1,0))</f>
        <v/>
      </c>
      <c r="R1505" s="38">
        <f>IF($C1505="",0,IF(OR(ISNUMBER(SEARCH("resign",$N1505)),ISNUMBER(SEARCH("terminat",$N1505)),ISNUMBER(SEARCH("inactive",$N1505)),ISNUMBER(SEARCH("vacan",$N1505)),ISNUMBER(SEARCH("deceased",$N1505)),ISNUMBER(SEARCH("separated",$N1505))),0,1))</f>
        <v/>
      </c>
      <c r="S1505">
        <f>IF(OR($R1505=0,NOT(ISNUMBER($I1505))),"",IFERROR(DATEDIF($I1505,DATE(FY,1,1),"y"),""))</f>
        <v/>
      </c>
      <c r="T1505">
        <f>IF(OR($R1505=0,NOT(ISNUMBER($J1505))),"",IFERROR(DATEDIF($J1505,DATE(FY,1,1),"y"),0))</f>
        <v/>
      </c>
      <c r="U1505" s="38">
        <f>IF(OR($R1505=0,NOT(ISNUMBER($I1505))),0,IF(YEAR($I1505)+IF($Q1505=1,RetAgeO,RetAgeE)=FY,MONTH($I1505),IF(YEAR($I1505)+IF($Q1505=1,RetAgeO,RetAgeE)&lt;FY,1,0)))</f>
        <v/>
      </c>
      <c r="V1505" s="38">
        <f>IF(OR($R1505=0,NOT(ISNUMBER($K1505))),0,IF(YEAR($K1505)=FY,MONTH($K1505),IF(YEAR($K1505)&lt;FY,1,0)))</f>
        <v/>
      </c>
      <c r="W1505" s="38">
        <f>IF($R1505=0,0,MIN(12,IF(AND(ISNUMBER($O1505),$O1505&gt;=1,$O1505&lt;=12),INT($O1505),12),IF(AND(RetireExit="Yes",$U1505&gt;0),$U1505,12),IF(AND(ContractExit="Yes",$V1505&gt;0),$V1505,12)))</f>
        <v/>
      </c>
      <c r="X1505" s="37">
        <f>IF(ISNUMBER($P1505),$P1505,IncPct)</f>
        <v/>
      </c>
      <c r="Y1505" s="39">
        <f>IF($W1505=0,0,MAX(0,MIN($W1505,IncMonth-1))+MAX(0,$W1505-IncMonth+1)*(1+$X1505))</f>
        <v/>
      </c>
      <c r="Z1505" s="40">
        <f>IF($C1505="",0,IFERROR(INDEX(Departments!$B$5:$B$54,MATCH($C1505,Departments!$A$5:$A$54,0)),0))</f>
        <v/>
      </c>
      <c r="AA1505" s="41">
        <f>N($L1505)*$Y1505</f>
        <v/>
      </c>
      <c r="AB1505" s="41">
        <f>N($M1505)*$Y1505</f>
        <v/>
      </c>
      <c r="AC1505" s="41">
        <f>$AA1505*$Z1505</f>
        <v/>
      </c>
      <c r="AD1505" s="41">
        <f>$AA1505*BonusMonths/12</f>
        <v/>
      </c>
      <c r="AE1505" s="41">
        <f>($AA1505+SI_Gross*$AB1505)*IF($Q1505=1,SI_O,SI_E)</f>
        <v/>
      </c>
      <c r="AF1505" s="41">
        <f>IF($Q1505=1,0,$AA1505*EOSB)</f>
        <v/>
      </c>
      <c r="AG1505" s="41">
        <f>$AN1505*$W1505</f>
        <v/>
      </c>
      <c r="AH1505" s="41">
        <f>SUM($AA1505:$AG1505)</f>
        <v/>
      </c>
      <c r="AI1505" s="41">
        <f>12*($AM1505+$AN1505)</f>
        <v/>
      </c>
      <c r="AJ1505" s="41">
        <f>$AM1505*((IncMonth-1)+(13-IncMonth)*(1+$X1505))+12*$AN1505</f>
        <v/>
      </c>
      <c r="AK1505" s="41">
        <f>IF($R1505=1,N($L1505)+N($M1505),0)</f>
        <v/>
      </c>
      <c r="AL1505">
        <f>IF($C1505="","",IF(N($L1505)&lt;=0,"Basic salary missing",IF(ISNA(MATCH($C1505,Departments!$A$5:$A$54,0)),"Department not on Departments sheet",IF(AND($I1505&lt;&gt;"",NOT(ISNUMBER($I1505))),"Date of birth is text, not a date",IF(AND($K1505&lt;&gt;"",NOT(ISNUMBER($K1505))),"Contract end is text, not a date","")))))</f>
        <v/>
      </c>
      <c r="AM1505" s="41">
        <f>IF($R1505=0,0,N($L1505)*(1+$Z1505+BonusMonths/12+IF($Q1505=1,0,EOSB))+N($M1505)+(N($L1505)+SI_Gross*N($M1505))*IF($Q1505=1,SI_O,SI_E))</f>
        <v/>
      </c>
      <c r="AN1505" s="41">
        <f>IF($R1505=0,0,(IF($Q1505=1,MedO,MedE+Ticket)+Training)/12)</f>
        <v/>
      </c>
    </row>
    <row r="1506">
      <c r="I1506" s="35" t="n"/>
      <c r="J1506" s="35" t="n"/>
      <c r="K1506" s="35" t="n"/>
      <c r="L1506" s="36" t="n"/>
      <c r="M1506" s="36" t="n"/>
      <c r="P1506" s="37" t="n"/>
      <c r="Q1506" s="38">
        <f>IF($C1506="",0,IF(OR(LOWER(TRIM($G1506))="omani",LOWER(TRIM($G1506))="oman",LOWER(TRIM($G1506))="om",LOWER(TRIM($G1506))="local"),1,0))</f>
        <v/>
      </c>
      <c r="R1506" s="38">
        <f>IF($C1506="",0,IF(OR(ISNUMBER(SEARCH("resign",$N1506)),ISNUMBER(SEARCH("terminat",$N1506)),ISNUMBER(SEARCH("inactive",$N1506)),ISNUMBER(SEARCH("vacan",$N1506)),ISNUMBER(SEARCH("deceased",$N1506)),ISNUMBER(SEARCH("separated",$N1506))),0,1))</f>
        <v/>
      </c>
      <c r="S1506">
        <f>IF(OR($R1506=0,NOT(ISNUMBER($I1506))),"",IFERROR(DATEDIF($I1506,DATE(FY,1,1),"y"),""))</f>
        <v/>
      </c>
      <c r="T1506">
        <f>IF(OR($R1506=0,NOT(ISNUMBER($J1506))),"",IFERROR(DATEDIF($J1506,DATE(FY,1,1),"y"),0))</f>
        <v/>
      </c>
      <c r="U1506" s="38">
        <f>IF(OR($R1506=0,NOT(ISNUMBER($I1506))),0,IF(YEAR($I1506)+IF($Q1506=1,RetAgeO,RetAgeE)=FY,MONTH($I1506),IF(YEAR($I1506)+IF($Q1506=1,RetAgeO,RetAgeE)&lt;FY,1,0)))</f>
        <v/>
      </c>
      <c r="V1506" s="38">
        <f>IF(OR($R1506=0,NOT(ISNUMBER($K1506))),0,IF(YEAR($K1506)=FY,MONTH($K1506),IF(YEAR($K1506)&lt;FY,1,0)))</f>
        <v/>
      </c>
      <c r="W1506" s="38">
        <f>IF($R1506=0,0,MIN(12,IF(AND(ISNUMBER($O1506),$O1506&gt;=1,$O1506&lt;=12),INT($O1506),12),IF(AND(RetireExit="Yes",$U1506&gt;0),$U1506,12),IF(AND(ContractExit="Yes",$V1506&gt;0),$V1506,12)))</f>
        <v/>
      </c>
      <c r="X1506" s="37">
        <f>IF(ISNUMBER($P1506),$P1506,IncPct)</f>
        <v/>
      </c>
      <c r="Y1506" s="39">
        <f>IF($W1506=0,0,MAX(0,MIN($W1506,IncMonth-1))+MAX(0,$W1506-IncMonth+1)*(1+$X1506))</f>
        <v/>
      </c>
      <c r="Z1506" s="40">
        <f>IF($C1506="",0,IFERROR(INDEX(Departments!$B$5:$B$54,MATCH($C1506,Departments!$A$5:$A$54,0)),0))</f>
        <v/>
      </c>
      <c r="AA1506" s="41">
        <f>N($L1506)*$Y1506</f>
        <v/>
      </c>
      <c r="AB1506" s="41">
        <f>N($M1506)*$Y1506</f>
        <v/>
      </c>
      <c r="AC1506" s="41">
        <f>$AA1506*$Z1506</f>
        <v/>
      </c>
      <c r="AD1506" s="41">
        <f>$AA1506*BonusMonths/12</f>
        <v/>
      </c>
      <c r="AE1506" s="41">
        <f>($AA1506+SI_Gross*$AB1506)*IF($Q1506=1,SI_O,SI_E)</f>
        <v/>
      </c>
      <c r="AF1506" s="41">
        <f>IF($Q1506=1,0,$AA1506*EOSB)</f>
        <v/>
      </c>
      <c r="AG1506" s="41">
        <f>$AN1506*$W1506</f>
        <v/>
      </c>
      <c r="AH1506" s="41">
        <f>SUM($AA1506:$AG1506)</f>
        <v/>
      </c>
      <c r="AI1506" s="41">
        <f>12*($AM1506+$AN1506)</f>
        <v/>
      </c>
      <c r="AJ1506" s="41">
        <f>$AM1506*((IncMonth-1)+(13-IncMonth)*(1+$X1506))+12*$AN1506</f>
        <v/>
      </c>
      <c r="AK1506" s="41">
        <f>IF($R1506=1,N($L1506)+N($M1506),0)</f>
        <v/>
      </c>
      <c r="AL1506">
        <f>IF($C1506="","",IF(N($L1506)&lt;=0,"Basic salary missing",IF(ISNA(MATCH($C1506,Departments!$A$5:$A$54,0)),"Department not on Departments sheet",IF(AND($I1506&lt;&gt;"",NOT(ISNUMBER($I1506))),"Date of birth is text, not a date",IF(AND($K1506&lt;&gt;"",NOT(ISNUMBER($K1506))),"Contract end is text, not a date","")))))</f>
        <v/>
      </c>
      <c r="AM1506" s="41">
        <f>IF($R1506=0,0,N($L1506)*(1+$Z1506+BonusMonths/12+IF($Q1506=1,0,EOSB))+N($M1506)+(N($L1506)+SI_Gross*N($M1506))*IF($Q1506=1,SI_O,SI_E))</f>
        <v/>
      </c>
      <c r="AN1506" s="41">
        <f>IF($R1506=0,0,(IF($Q1506=1,MedO,MedE+Ticket)+Training)/12)</f>
        <v/>
      </c>
    </row>
    <row r="1507">
      <c r="I1507" s="35" t="n"/>
      <c r="J1507" s="35" t="n"/>
      <c r="K1507" s="35" t="n"/>
      <c r="L1507" s="36" t="n"/>
      <c r="M1507" s="36" t="n"/>
      <c r="P1507" s="37" t="n"/>
      <c r="Q1507" s="38">
        <f>IF($C1507="",0,IF(OR(LOWER(TRIM($G1507))="omani",LOWER(TRIM($G1507))="oman",LOWER(TRIM($G1507))="om",LOWER(TRIM($G1507))="local"),1,0))</f>
        <v/>
      </c>
      <c r="R1507" s="38">
        <f>IF($C1507="",0,IF(OR(ISNUMBER(SEARCH("resign",$N1507)),ISNUMBER(SEARCH("terminat",$N1507)),ISNUMBER(SEARCH("inactive",$N1507)),ISNUMBER(SEARCH("vacan",$N1507)),ISNUMBER(SEARCH("deceased",$N1507)),ISNUMBER(SEARCH("separated",$N1507))),0,1))</f>
        <v/>
      </c>
      <c r="S1507">
        <f>IF(OR($R1507=0,NOT(ISNUMBER($I1507))),"",IFERROR(DATEDIF($I1507,DATE(FY,1,1),"y"),""))</f>
        <v/>
      </c>
      <c r="T1507">
        <f>IF(OR($R1507=0,NOT(ISNUMBER($J1507))),"",IFERROR(DATEDIF($J1507,DATE(FY,1,1),"y"),0))</f>
        <v/>
      </c>
      <c r="U1507" s="38">
        <f>IF(OR($R1507=0,NOT(ISNUMBER($I1507))),0,IF(YEAR($I1507)+IF($Q1507=1,RetAgeO,RetAgeE)=FY,MONTH($I1507),IF(YEAR($I1507)+IF($Q1507=1,RetAgeO,RetAgeE)&lt;FY,1,0)))</f>
        <v/>
      </c>
      <c r="V1507" s="38">
        <f>IF(OR($R1507=0,NOT(ISNUMBER($K1507))),0,IF(YEAR($K1507)=FY,MONTH($K1507),IF(YEAR($K1507)&lt;FY,1,0)))</f>
        <v/>
      </c>
      <c r="W1507" s="38">
        <f>IF($R1507=0,0,MIN(12,IF(AND(ISNUMBER($O1507),$O1507&gt;=1,$O1507&lt;=12),INT($O1507),12),IF(AND(RetireExit="Yes",$U1507&gt;0),$U1507,12),IF(AND(ContractExit="Yes",$V1507&gt;0),$V1507,12)))</f>
        <v/>
      </c>
      <c r="X1507" s="37">
        <f>IF(ISNUMBER($P1507),$P1507,IncPct)</f>
        <v/>
      </c>
      <c r="Y1507" s="39">
        <f>IF($W1507=0,0,MAX(0,MIN($W1507,IncMonth-1))+MAX(0,$W1507-IncMonth+1)*(1+$X1507))</f>
        <v/>
      </c>
      <c r="Z1507" s="40">
        <f>IF($C1507="",0,IFERROR(INDEX(Departments!$B$5:$B$54,MATCH($C1507,Departments!$A$5:$A$54,0)),0))</f>
        <v/>
      </c>
      <c r="AA1507" s="41">
        <f>N($L1507)*$Y1507</f>
        <v/>
      </c>
      <c r="AB1507" s="41">
        <f>N($M1507)*$Y1507</f>
        <v/>
      </c>
      <c r="AC1507" s="41">
        <f>$AA1507*$Z1507</f>
        <v/>
      </c>
      <c r="AD1507" s="41">
        <f>$AA1507*BonusMonths/12</f>
        <v/>
      </c>
      <c r="AE1507" s="41">
        <f>($AA1507+SI_Gross*$AB1507)*IF($Q1507=1,SI_O,SI_E)</f>
        <v/>
      </c>
      <c r="AF1507" s="41">
        <f>IF($Q1507=1,0,$AA1507*EOSB)</f>
        <v/>
      </c>
      <c r="AG1507" s="41">
        <f>$AN1507*$W1507</f>
        <v/>
      </c>
      <c r="AH1507" s="41">
        <f>SUM($AA1507:$AG1507)</f>
        <v/>
      </c>
      <c r="AI1507" s="41">
        <f>12*($AM1507+$AN1507)</f>
        <v/>
      </c>
      <c r="AJ1507" s="41">
        <f>$AM1507*((IncMonth-1)+(13-IncMonth)*(1+$X1507))+12*$AN1507</f>
        <v/>
      </c>
      <c r="AK1507" s="41">
        <f>IF($R1507=1,N($L1507)+N($M1507),0)</f>
        <v/>
      </c>
      <c r="AL1507">
        <f>IF($C1507="","",IF(N($L1507)&lt;=0,"Basic salary missing",IF(ISNA(MATCH($C1507,Departments!$A$5:$A$54,0)),"Department not on Departments sheet",IF(AND($I1507&lt;&gt;"",NOT(ISNUMBER($I1507))),"Date of birth is text, not a date",IF(AND($K1507&lt;&gt;"",NOT(ISNUMBER($K1507))),"Contract end is text, not a date","")))))</f>
        <v/>
      </c>
      <c r="AM1507" s="41">
        <f>IF($R1507=0,0,N($L1507)*(1+$Z1507+BonusMonths/12+IF($Q1507=1,0,EOSB))+N($M1507)+(N($L1507)+SI_Gross*N($M1507))*IF($Q1507=1,SI_O,SI_E))</f>
        <v/>
      </c>
      <c r="AN1507" s="41">
        <f>IF($R1507=0,0,(IF($Q1507=1,MedO,MedE+Ticket)+Training)/12)</f>
        <v/>
      </c>
    </row>
    <row r="1508">
      <c r="I1508" s="35" t="n"/>
      <c r="J1508" s="35" t="n"/>
      <c r="K1508" s="35" t="n"/>
      <c r="L1508" s="36" t="n"/>
      <c r="M1508" s="36" t="n"/>
      <c r="P1508" s="37" t="n"/>
      <c r="Q1508" s="38">
        <f>IF($C1508="",0,IF(OR(LOWER(TRIM($G1508))="omani",LOWER(TRIM($G1508))="oman",LOWER(TRIM($G1508))="om",LOWER(TRIM($G1508))="local"),1,0))</f>
        <v/>
      </c>
      <c r="R1508" s="38">
        <f>IF($C1508="",0,IF(OR(ISNUMBER(SEARCH("resign",$N1508)),ISNUMBER(SEARCH("terminat",$N1508)),ISNUMBER(SEARCH("inactive",$N1508)),ISNUMBER(SEARCH("vacan",$N1508)),ISNUMBER(SEARCH("deceased",$N1508)),ISNUMBER(SEARCH("separated",$N1508))),0,1))</f>
        <v/>
      </c>
      <c r="S1508">
        <f>IF(OR($R1508=0,NOT(ISNUMBER($I1508))),"",IFERROR(DATEDIF($I1508,DATE(FY,1,1),"y"),""))</f>
        <v/>
      </c>
      <c r="T1508">
        <f>IF(OR($R1508=0,NOT(ISNUMBER($J1508))),"",IFERROR(DATEDIF($J1508,DATE(FY,1,1),"y"),0))</f>
        <v/>
      </c>
      <c r="U1508" s="38">
        <f>IF(OR($R1508=0,NOT(ISNUMBER($I1508))),0,IF(YEAR($I1508)+IF($Q1508=1,RetAgeO,RetAgeE)=FY,MONTH($I1508),IF(YEAR($I1508)+IF($Q1508=1,RetAgeO,RetAgeE)&lt;FY,1,0)))</f>
        <v/>
      </c>
      <c r="V1508" s="38">
        <f>IF(OR($R1508=0,NOT(ISNUMBER($K1508))),0,IF(YEAR($K1508)=FY,MONTH($K1508),IF(YEAR($K1508)&lt;FY,1,0)))</f>
        <v/>
      </c>
      <c r="W1508" s="38">
        <f>IF($R1508=0,0,MIN(12,IF(AND(ISNUMBER($O1508),$O1508&gt;=1,$O1508&lt;=12),INT($O1508),12),IF(AND(RetireExit="Yes",$U1508&gt;0),$U1508,12),IF(AND(ContractExit="Yes",$V1508&gt;0),$V1508,12)))</f>
        <v/>
      </c>
      <c r="X1508" s="37">
        <f>IF(ISNUMBER($P1508),$P1508,IncPct)</f>
        <v/>
      </c>
      <c r="Y1508" s="39">
        <f>IF($W1508=0,0,MAX(0,MIN($W1508,IncMonth-1))+MAX(0,$W1508-IncMonth+1)*(1+$X1508))</f>
        <v/>
      </c>
      <c r="Z1508" s="40">
        <f>IF($C1508="",0,IFERROR(INDEX(Departments!$B$5:$B$54,MATCH($C1508,Departments!$A$5:$A$54,0)),0))</f>
        <v/>
      </c>
      <c r="AA1508" s="41">
        <f>N($L1508)*$Y1508</f>
        <v/>
      </c>
      <c r="AB1508" s="41">
        <f>N($M1508)*$Y1508</f>
        <v/>
      </c>
      <c r="AC1508" s="41">
        <f>$AA1508*$Z1508</f>
        <v/>
      </c>
      <c r="AD1508" s="41">
        <f>$AA1508*BonusMonths/12</f>
        <v/>
      </c>
      <c r="AE1508" s="41">
        <f>($AA1508+SI_Gross*$AB1508)*IF($Q1508=1,SI_O,SI_E)</f>
        <v/>
      </c>
      <c r="AF1508" s="41">
        <f>IF($Q1508=1,0,$AA1508*EOSB)</f>
        <v/>
      </c>
      <c r="AG1508" s="41">
        <f>$AN1508*$W1508</f>
        <v/>
      </c>
      <c r="AH1508" s="41">
        <f>SUM($AA1508:$AG1508)</f>
        <v/>
      </c>
      <c r="AI1508" s="41">
        <f>12*($AM1508+$AN1508)</f>
        <v/>
      </c>
      <c r="AJ1508" s="41">
        <f>$AM1508*((IncMonth-1)+(13-IncMonth)*(1+$X1508))+12*$AN1508</f>
        <v/>
      </c>
      <c r="AK1508" s="41">
        <f>IF($R1508=1,N($L1508)+N($M1508),0)</f>
        <v/>
      </c>
      <c r="AL1508">
        <f>IF($C1508="","",IF(N($L1508)&lt;=0,"Basic salary missing",IF(ISNA(MATCH($C1508,Departments!$A$5:$A$54,0)),"Department not on Departments sheet",IF(AND($I1508&lt;&gt;"",NOT(ISNUMBER($I1508))),"Date of birth is text, not a date",IF(AND($K1508&lt;&gt;"",NOT(ISNUMBER($K1508))),"Contract end is text, not a date","")))))</f>
        <v/>
      </c>
      <c r="AM1508" s="41">
        <f>IF($R1508=0,0,N($L1508)*(1+$Z1508+BonusMonths/12+IF($Q1508=1,0,EOSB))+N($M1508)+(N($L1508)+SI_Gross*N($M1508))*IF($Q1508=1,SI_O,SI_E))</f>
        <v/>
      </c>
      <c r="AN1508" s="41">
        <f>IF($R1508=0,0,(IF($Q1508=1,MedO,MedE+Ticket)+Training)/12)</f>
        <v/>
      </c>
    </row>
    <row r="1509">
      <c r="I1509" s="35" t="n"/>
      <c r="J1509" s="35" t="n"/>
      <c r="K1509" s="35" t="n"/>
      <c r="L1509" s="36" t="n"/>
      <c r="M1509" s="36" t="n"/>
      <c r="P1509" s="37" t="n"/>
      <c r="Q1509" s="38">
        <f>IF($C1509="",0,IF(OR(LOWER(TRIM($G1509))="omani",LOWER(TRIM($G1509))="oman",LOWER(TRIM($G1509))="om",LOWER(TRIM($G1509))="local"),1,0))</f>
        <v/>
      </c>
      <c r="R1509" s="38">
        <f>IF($C1509="",0,IF(OR(ISNUMBER(SEARCH("resign",$N1509)),ISNUMBER(SEARCH("terminat",$N1509)),ISNUMBER(SEARCH("inactive",$N1509)),ISNUMBER(SEARCH("vacan",$N1509)),ISNUMBER(SEARCH("deceased",$N1509)),ISNUMBER(SEARCH("separated",$N1509))),0,1))</f>
        <v/>
      </c>
      <c r="S1509">
        <f>IF(OR($R1509=0,NOT(ISNUMBER($I1509))),"",IFERROR(DATEDIF($I1509,DATE(FY,1,1),"y"),""))</f>
        <v/>
      </c>
      <c r="T1509">
        <f>IF(OR($R1509=0,NOT(ISNUMBER($J1509))),"",IFERROR(DATEDIF($J1509,DATE(FY,1,1),"y"),0))</f>
        <v/>
      </c>
      <c r="U1509" s="38">
        <f>IF(OR($R1509=0,NOT(ISNUMBER($I1509))),0,IF(YEAR($I1509)+IF($Q1509=1,RetAgeO,RetAgeE)=FY,MONTH($I1509),IF(YEAR($I1509)+IF($Q1509=1,RetAgeO,RetAgeE)&lt;FY,1,0)))</f>
        <v/>
      </c>
      <c r="V1509" s="38">
        <f>IF(OR($R1509=0,NOT(ISNUMBER($K1509))),0,IF(YEAR($K1509)=FY,MONTH($K1509),IF(YEAR($K1509)&lt;FY,1,0)))</f>
        <v/>
      </c>
      <c r="W1509" s="38">
        <f>IF($R1509=0,0,MIN(12,IF(AND(ISNUMBER($O1509),$O1509&gt;=1,$O1509&lt;=12),INT($O1509),12),IF(AND(RetireExit="Yes",$U1509&gt;0),$U1509,12),IF(AND(ContractExit="Yes",$V1509&gt;0),$V1509,12)))</f>
        <v/>
      </c>
      <c r="X1509" s="37">
        <f>IF(ISNUMBER($P1509),$P1509,IncPct)</f>
        <v/>
      </c>
      <c r="Y1509" s="39">
        <f>IF($W1509=0,0,MAX(0,MIN($W1509,IncMonth-1))+MAX(0,$W1509-IncMonth+1)*(1+$X1509))</f>
        <v/>
      </c>
      <c r="Z1509" s="40">
        <f>IF($C1509="",0,IFERROR(INDEX(Departments!$B$5:$B$54,MATCH($C1509,Departments!$A$5:$A$54,0)),0))</f>
        <v/>
      </c>
      <c r="AA1509" s="41">
        <f>N($L1509)*$Y1509</f>
        <v/>
      </c>
      <c r="AB1509" s="41">
        <f>N($M1509)*$Y1509</f>
        <v/>
      </c>
      <c r="AC1509" s="41">
        <f>$AA1509*$Z1509</f>
        <v/>
      </c>
      <c r="AD1509" s="41">
        <f>$AA1509*BonusMonths/12</f>
        <v/>
      </c>
      <c r="AE1509" s="41">
        <f>($AA1509+SI_Gross*$AB1509)*IF($Q1509=1,SI_O,SI_E)</f>
        <v/>
      </c>
      <c r="AF1509" s="41">
        <f>IF($Q1509=1,0,$AA1509*EOSB)</f>
        <v/>
      </c>
      <c r="AG1509" s="41">
        <f>$AN1509*$W1509</f>
        <v/>
      </c>
      <c r="AH1509" s="41">
        <f>SUM($AA1509:$AG1509)</f>
        <v/>
      </c>
      <c r="AI1509" s="41">
        <f>12*($AM1509+$AN1509)</f>
        <v/>
      </c>
      <c r="AJ1509" s="41">
        <f>$AM1509*((IncMonth-1)+(13-IncMonth)*(1+$X1509))+12*$AN1509</f>
        <v/>
      </c>
      <c r="AK1509" s="41">
        <f>IF($R1509=1,N($L1509)+N($M1509),0)</f>
        <v/>
      </c>
      <c r="AL1509">
        <f>IF($C1509="","",IF(N($L1509)&lt;=0,"Basic salary missing",IF(ISNA(MATCH($C1509,Departments!$A$5:$A$54,0)),"Department not on Departments sheet",IF(AND($I1509&lt;&gt;"",NOT(ISNUMBER($I1509))),"Date of birth is text, not a date",IF(AND($K1509&lt;&gt;"",NOT(ISNUMBER($K1509))),"Contract end is text, not a date","")))))</f>
        <v/>
      </c>
      <c r="AM1509" s="41">
        <f>IF($R1509=0,0,N($L1509)*(1+$Z1509+BonusMonths/12+IF($Q1509=1,0,EOSB))+N($M1509)+(N($L1509)+SI_Gross*N($M1509))*IF($Q1509=1,SI_O,SI_E))</f>
        <v/>
      </c>
      <c r="AN1509" s="41">
        <f>IF($R1509=0,0,(IF($Q1509=1,MedO,MedE+Ticket)+Training)/12)</f>
        <v/>
      </c>
    </row>
    <row r="1510">
      <c r="I1510" s="35" t="n"/>
      <c r="J1510" s="35" t="n"/>
      <c r="K1510" s="35" t="n"/>
      <c r="L1510" s="36" t="n"/>
      <c r="M1510" s="36" t="n"/>
      <c r="P1510" s="37" t="n"/>
      <c r="Q1510" s="38">
        <f>IF($C1510="",0,IF(OR(LOWER(TRIM($G1510))="omani",LOWER(TRIM($G1510))="oman",LOWER(TRIM($G1510))="om",LOWER(TRIM($G1510))="local"),1,0))</f>
        <v/>
      </c>
      <c r="R1510" s="38">
        <f>IF($C1510="",0,IF(OR(ISNUMBER(SEARCH("resign",$N1510)),ISNUMBER(SEARCH("terminat",$N1510)),ISNUMBER(SEARCH("inactive",$N1510)),ISNUMBER(SEARCH("vacan",$N1510)),ISNUMBER(SEARCH("deceased",$N1510)),ISNUMBER(SEARCH("separated",$N1510))),0,1))</f>
        <v/>
      </c>
      <c r="S1510">
        <f>IF(OR($R1510=0,NOT(ISNUMBER($I1510))),"",IFERROR(DATEDIF($I1510,DATE(FY,1,1),"y"),""))</f>
        <v/>
      </c>
      <c r="T1510">
        <f>IF(OR($R1510=0,NOT(ISNUMBER($J1510))),"",IFERROR(DATEDIF($J1510,DATE(FY,1,1),"y"),0))</f>
        <v/>
      </c>
      <c r="U1510" s="38">
        <f>IF(OR($R1510=0,NOT(ISNUMBER($I1510))),0,IF(YEAR($I1510)+IF($Q1510=1,RetAgeO,RetAgeE)=FY,MONTH($I1510),IF(YEAR($I1510)+IF($Q1510=1,RetAgeO,RetAgeE)&lt;FY,1,0)))</f>
        <v/>
      </c>
      <c r="V1510" s="38">
        <f>IF(OR($R1510=0,NOT(ISNUMBER($K1510))),0,IF(YEAR($K1510)=FY,MONTH($K1510),IF(YEAR($K1510)&lt;FY,1,0)))</f>
        <v/>
      </c>
      <c r="W1510" s="38">
        <f>IF($R1510=0,0,MIN(12,IF(AND(ISNUMBER($O1510),$O1510&gt;=1,$O1510&lt;=12),INT($O1510),12),IF(AND(RetireExit="Yes",$U1510&gt;0),$U1510,12),IF(AND(ContractExit="Yes",$V1510&gt;0),$V1510,12)))</f>
        <v/>
      </c>
      <c r="X1510" s="37">
        <f>IF(ISNUMBER($P1510),$P1510,IncPct)</f>
        <v/>
      </c>
      <c r="Y1510" s="39">
        <f>IF($W1510=0,0,MAX(0,MIN($W1510,IncMonth-1))+MAX(0,$W1510-IncMonth+1)*(1+$X1510))</f>
        <v/>
      </c>
      <c r="Z1510" s="40">
        <f>IF($C1510="",0,IFERROR(INDEX(Departments!$B$5:$B$54,MATCH($C1510,Departments!$A$5:$A$54,0)),0))</f>
        <v/>
      </c>
      <c r="AA1510" s="41">
        <f>N($L1510)*$Y1510</f>
        <v/>
      </c>
      <c r="AB1510" s="41">
        <f>N($M1510)*$Y1510</f>
        <v/>
      </c>
      <c r="AC1510" s="41">
        <f>$AA1510*$Z1510</f>
        <v/>
      </c>
      <c r="AD1510" s="41">
        <f>$AA1510*BonusMonths/12</f>
        <v/>
      </c>
      <c r="AE1510" s="41">
        <f>($AA1510+SI_Gross*$AB1510)*IF($Q1510=1,SI_O,SI_E)</f>
        <v/>
      </c>
      <c r="AF1510" s="41">
        <f>IF($Q1510=1,0,$AA1510*EOSB)</f>
        <v/>
      </c>
      <c r="AG1510" s="41">
        <f>$AN1510*$W1510</f>
        <v/>
      </c>
      <c r="AH1510" s="41">
        <f>SUM($AA1510:$AG1510)</f>
        <v/>
      </c>
      <c r="AI1510" s="41">
        <f>12*($AM1510+$AN1510)</f>
        <v/>
      </c>
      <c r="AJ1510" s="41">
        <f>$AM1510*((IncMonth-1)+(13-IncMonth)*(1+$X1510))+12*$AN1510</f>
        <v/>
      </c>
      <c r="AK1510" s="41">
        <f>IF($R1510=1,N($L1510)+N($M1510),0)</f>
        <v/>
      </c>
      <c r="AL1510">
        <f>IF($C1510="","",IF(N($L1510)&lt;=0,"Basic salary missing",IF(ISNA(MATCH($C1510,Departments!$A$5:$A$54,0)),"Department not on Departments sheet",IF(AND($I1510&lt;&gt;"",NOT(ISNUMBER($I1510))),"Date of birth is text, not a date",IF(AND($K1510&lt;&gt;"",NOT(ISNUMBER($K1510))),"Contract end is text, not a date","")))))</f>
        <v/>
      </c>
      <c r="AM1510" s="41">
        <f>IF($R1510=0,0,N($L1510)*(1+$Z1510+BonusMonths/12+IF($Q1510=1,0,EOSB))+N($M1510)+(N($L1510)+SI_Gross*N($M1510))*IF($Q1510=1,SI_O,SI_E))</f>
        <v/>
      </c>
      <c r="AN1510" s="41">
        <f>IF($R1510=0,0,(IF($Q1510=1,MedO,MedE+Ticket)+Training)/12)</f>
        <v/>
      </c>
    </row>
    <row r="1511">
      <c r="I1511" s="35" t="n"/>
      <c r="J1511" s="35" t="n"/>
      <c r="K1511" s="35" t="n"/>
      <c r="L1511" s="36" t="n"/>
      <c r="M1511" s="36" t="n"/>
      <c r="P1511" s="37" t="n"/>
      <c r="Q1511" s="38">
        <f>IF($C1511="",0,IF(OR(LOWER(TRIM($G1511))="omani",LOWER(TRIM($G1511))="oman",LOWER(TRIM($G1511))="om",LOWER(TRIM($G1511))="local"),1,0))</f>
        <v/>
      </c>
      <c r="R1511" s="38">
        <f>IF($C1511="",0,IF(OR(ISNUMBER(SEARCH("resign",$N1511)),ISNUMBER(SEARCH("terminat",$N1511)),ISNUMBER(SEARCH("inactive",$N1511)),ISNUMBER(SEARCH("vacan",$N1511)),ISNUMBER(SEARCH("deceased",$N1511)),ISNUMBER(SEARCH("separated",$N1511))),0,1))</f>
        <v/>
      </c>
      <c r="S1511">
        <f>IF(OR($R1511=0,NOT(ISNUMBER($I1511))),"",IFERROR(DATEDIF($I1511,DATE(FY,1,1),"y"),""))</f>
        <v/>
      </c>
      <c r="T1511">
        <f>IF(OR($R1511=0,NOT(ISNUMBER($J1511))),"",IFERROR(DATEDIF($J1511,DATE(FY,1,1),"y"),0))</f>
        <v/>
      </c>
      <c r="U1511" s="38">
        <f>IF(OR($R1511=0,NOT(ISNUMBER($I1511))),0,IF(YEAR($I1511)+IF($Q1511=1,RetAgeO,RetAgeE)=FY,MONTH($I1511),IF(YEAR($I1511)+IF($Q1511=1,RetAgeO,RetAgeE)&lt;FY,1,0)))</f>
        <v/>
      </c>
      <c r="V1511" s="38">
        <f>IF(OR($R1511=0,NOT(ISNUMBER($K1511))),0,IF(YEAR($K1511)=FY,MONTH($K1511),IF(YEAR($K1511)&lt;FY,1,0)))</f>
        <v/>
      </c>
      <c r="W1511" s="38">
        <f>IF($R1511=0,0,MIN(12,IF(AND(ISNUMBER($O1511),$O1511&gt;=1,$O1511&lt;=12),INT($O1511),12),IF(AND(RetireExit="Yes",$U1511&gt;0),$U1511,12),IF(AND(ContractExit="Yes",$V1511&gt;0),$V1511,12)))</f>
        <v/>
      </c>
      <c r="X1511" s="37">
        <f>IF(ISNUMBER($P1511),$P1511,IncPct)</f>
        <v/>
      </c>
      <c r="Y1511" s="39">
        <f>IF($W1511=0,0,MAX(0,MIN($W1511,IncMonth-1))+MAX(0,$W1511-IncMonth+1)*(1+$X1511))</f>
        <v/>
      </c>
      <c r="Z1511" s="40">
        <f>IF($C1511="",0,IFERROR(INDEX(Departments!$B$5:$B$54,MATCH($C1511,Departments!$A$5:$A$54,0)),0))</f>
        <v/>
      </c>
      <c r="AA1511" s="41">
        <f>N($L1511)*$Y1511</f>
        <v/>
      </c>
      <c r="AB1511" s="41">
        <f>N($M1511)*$Y1511</f>
        <v/>
      </c>
      <c r="AC1511" s="41">
        <f>$AA1511*$Z1511</f>
        <v/>
      </c>
      <c r="AD1511" s="41">
        <f>$AA1511*BonusMonths/12</f>
        <v/>
      </c>
      <c r="AE1511" s="41">
        <f>($AA1511+SI_Gross*$AB1511)*IF($Q1511=1,SI_O,SI_E)</f>
        <v/>
      </c>
      <c r="AF1511" s="41">
        <f>IF($Q1511=1,0,$AA1511*EOSB)</f>
        <v/>
      </c>
      <c r="AG1511" s="41">
        <f>$AN1511*$W1511</f>
        <v/>
      </c>
      <c r="AH1511" s="41">
        <f>SUM($AA1511:$AG1511)</f>
        <v/>
      </c>
      <c r="AI1511" s="41">
        <f>12*($AM1511+$AN1511)</f>
        <v/>
      </c>
      <c r="AJ1511" s="41">
        <f>$AM1511*((IncMonth-1)+(13-IncMonth)*(1+$X1511))+12*$AN1511</f>
        <v/>
      </c>
      <c r="AK1511" s="41">
        <f>IF($R1511=1,N($L1511)+N($M1511),0)</f>
        <v/>
      </c>
      <c r="AL1511">
        <f>IF($C1511="","",IF(N($L1511)&lt;=0,"Basic salary missing",IF(ISNA(MATCH($C1511,Departments!$A$5:$A$54,0)),"Department not on Departments sheet",IF(AND($I1511&lt;&gt;"",NOT(ISNUMBER($I1511))),"Date of birth is text, not a date",IF(AND($K1511&lt;&gt;"",NOT(ISNUMBER($K1511))),"Contract end is text, not a date","")))))</f>
        <v/>
      </c>
      <c r="AM1511" s="41">
        <f>IF($R1511=0,0,N($L1511)*(1+$Z1511+BonusMonths/12+IF($Q1511=1,0,EOSB))+N($M1511)+(N($L1511)+SI_Gross*N($M1511))*IF($Q1511=1,SI_O,SI_E))</f>
        <v/>
      </c>
      <c r="AN1511" s="41">
        <f>IF($R1511=0,0,(IF($Q1511=1,MedO,MedE+Ticket)+Training)/12)</f>
        <v/>
      </c>
    </row>
    <row r="1512">
      <c r="I1512" s="35" t="n"/>
      <c r="J1512" s="35" t="n"/>
      <c r="K1512" s="35" t="n"/>
      <c r="L1512" s="36" t="n"/>
      <c r="M1512" s="36" t="n"/>
      <c r="P1512" s="37" t="n"/>
      <c r="Q1512" s="38">
        <f>IF($C1512="",0,IF(OR(LOWER(TRIM($G1512))="omani",LOWER(TRIM($G1512))="oman",LOWER(TRIM($G1512))="om",LOWER(TRIM($G1512))="local"),1,0))</f>
        <v/>
      </c>
      <c r="R1512" s="38">
        <f>IF($C1512="",0,IF(OR(ISNUMBER(SEARCH("resign",$N1512)),ISNUMBER(SEARCH("terminat",$N1512)),ISNUMBER(SEARCH("inactive",$N1512)),ISNUMBER(SEARCH("vacan",$N1512)),ISNUMBER(SEARCH("deceased",$N1512)),ISNUMBER(SEARCH("separated",$N1512))),0,1))</f>
        <v/>
      </c>
      <c r="S1512">
        <f>IF(OR($R1512=0,NOT(ISNUMBER($I1512))),"",IFERROR(DATEDIF($I1512,DATE(FY,1,1),"y"),""))</f>
        <v/>
      </c>
      <c r="T1512">
        <f>IF(OR($R1512=0,NOT(ISNUMBER($J1512))),"",IFERROR(DATEDIF($J1512,DATE(FY,1,1),"y"),0))</f>
        <v/>
      </c>
      <c r="U1512" s="38">
        <f>IF(OR($R1512=0,NOT(ISNUMBER($I1512))),0,IF(YEAR($I1512)+IF($Q1512=1,RetAgeO,RetAgeE)=FY,MONTH($I1512),IF(YEAR($I1512)+IF($Q1512=1,RetAgeO,RetAgeE)&lt;FY,1,0)))</f>
        <v/>
      </c>
      <c r="V1512" s="38">
        <f>IF(OR($R1512=0,NOT(ISNUMBER($K1512))),0,IF(YEAR($K1512)=FY,MONTH($K1512),IF(YEAR($K1512)&lt;FY,1,0)))</f>
        <v/>
      </c>
      <c r="W1512" s="38">
        <f>IF($R1512=0,0,MIN(12,IF(AND(ISNUMBER($O1512),$O1512&gt;=1,$O1512&lt;=12),INT($O1512),12),IF(AND(RetireExit="Yes",$U1512&gt;0),$U1512,12),IF(AND(ContractExit="Yes",$V1512&gt;0),$V1512,12)))</f>
        <v/>
      </c>
      <c r="X1512" s="37">
        <f>IF(ISNUMBER($P1512),$P1512,IncPct)</f>
        <v/>
      </c>
      <c r="Y1512" s="39">
        <f>IF($W1512=0,0,MAX(0,MIN($W1512,IncMonth-1))+MAX(0,$W1512-IncMonth+1)*(1+$X1512))</f>
        <v/>
      </c>
      <c r="Z1512" s="40">
        <f>IF($C1512="",0,IFERROR(INDEX(Departments!$B$5:$B$54,MATCH($C1512,Departments!$A$5:$A$54,0)),0))</f>
        <v/>
      </c>
      <c r="AA1512" s="41">
        <f>N($L1512)*$Y1512</f>
        <v/>
      </c>
      <c r="AB1512" s="41">
        <f>N($M1512)*$Y1512</f>
        <v/>
      </c>
      <c r="AC1512" s="41">
        <f>$AA1512*$Z1512</f>
        <v/>
      </c>
      <c r="AD1512" s="41">
        <f>$AA1512*BonusMonths/12</f>
        <v/>
      </c>
      <c r="AE1512" s="41">
        <f>($AA1512+SI_Gross*$AB1512)*IF($Q1512=1,SI_O,SI_E)</f>
        <v/>
      </c>
      <c r="AF1512" s="41">
        <f>IF($Q1512=1,0,$AA1512*EOSB)</f>
        <v/>
      </c>
      <c r="AG1512" s="41">
        <f>$AN1512*$W1512</f>
        <v/>
      </c>
      <c r="AH1512" s="41">
        <f>SUM($AA1512:$AG1512)</f>
        <v/>
      </c>
      <c r="AI1512" s="41">
        <f>12*($AM1512+$AN1512)</f>
        <v/>
      </c>
      <c r="AJ1512" s="41">
        <f>$AM1512*((IncMonth-1)+(13-IncMonth)*(1+$X1512))+12*$AN1512</f>
        <v/>
      </c>
      <c r="AK1512" s="41">
        <f>IF($R1512=1,N($L1512)+N($M1512),0)</f>
        <v/>
      </c>
      <c r="AL1512">
        <f>IF($C1512="","",IF(N($L1512)&lt;=0,"Basic salary missing",IF(ISNA(MATCH($C1512,Departments!$A$5:$A$54,0)),"Department not on Departments sheet",IF(AND($I1512&lt;&gt;"",NOT(ISNUMBER($I1512))),"Date of birth is text, not a date",IF(AND($K1512&lt;&gt;"",NOT(ISNUMBER($K1512))),"Contract end is text, not a date","")))))</f>
        <v/>
      </c>
      <c r="AM1512" s="41">
        <f>IF($R1512=0,0,N($L1512)*(1+$Z1512+BonusMonths/12+IF($Q1512=1,0,EOSB))+N($M1512)+(N($L1512)+SI_Gross*N($M1512))*IF($Q1512=1,SI_O,SI_E))</f>
        <v/>
      </c>
      <c r="AN1512" s="41">
        <f>IF($R1512=0,0,(IF($Q1512=1,MedO,MedE+Ticket)+Training)/12)</f>
        <v/>
      </c>
    </row>
    <row r="1513">
      <c r="I1513" s="35" t="n"/>
      <c r="J1513" s="35" t="n"/>
      <c r="K1513" s="35" t="n"/>
      <c r="L1513" s="36" t="n"/>
      <c r="M1513" s="36" t="n"/>
      <c r="P1513" s="37" t="n"/>
      <c r="Q1513" s="38">
        <f>IF($C1513="",0,IF(OR(LOWER(TRIM($G1513))="omani",LOWER(TRIM($G1513))="oman",LOWER(TRIM($G1513))="om",LOWER(TRIM($G1513))="local"),1,0))</f>
        <v/>
      </c>
      <c r="R1513" s="38">
        <f>IF($C1513="",0,IF(OR(ISNUMBER(SEARCH("resign",$N1513)),ISNUMBER(SEARCH("terminat",$N1513)),ISNUMBER(SEARCH("inactive",$N1513)),ISNUMBER(SEARCH("vacan",$N1513)),ISNUMBER(SEARCH("deceased",$N1513)),ISNUMBER(SEARCH("separated",$N1513))),0,1))</f>
        <v/>
      </c>
      <c r="S1513">
        <f>IF(OR($R1513=0,NOT(ISNUMBER($I1513))),"",IFERROR(DATEDIF($I1513,DATE(FY,1,1),"y"),""))</f>
        <v/>
      </c>
      <c r="T1513">
        <f>IF(OR($R1513=0,NOT(ISNUMBER($J1513))),"",IFERROR(DATEDIF($J1513,DATE(FY,1,1),"y"),0))</f>
        <v/>
      </c>
      <c r="U1513" s="38">
        <f>IF(OR($R1513=0,NOT(ISNUMBER($I1513))),0,IF(YEAR($I1513)+IF($Q1513=1,RetAgeO,RetAgeE)=FY,MONTH($I1513),IF(YEAR($I1513)+IF($Q1513=1,RetAgeO,RetAgeE)&lt;FY,1,0)))</f>
        <v/>
      </c>
      <c r="V1513" s="38">
        <f>IF(OR($R1513=0,NOT(ISNUMBER($K1513))),0,IF(YEAR($K1513)=FY,MONTH($K1513),IF(YEAR($K1513)&lt;FY,1,0)))</f>
        <v/>
      </c>
      <c r="W1513" s="38">
        <f>IF($R1513=0,0,MIN(12,IF(AND(ISNUMBER($O1513),$O1513&gt;=1,$O1513&lt;=12),INT($O1513),12),IF(AND(RetireExit="Yes",$U1513&gt;0),$U1513,12),IF(AND(ContractExit="Yes",$V1513&gt;0),$V1513,12)))</f>
        <v/>
      </c>
      <c r="X1513" s="37">
        <f>IF(ISNUMBER($P1513),$P1513,IncPct)</f>
        <v/>
      </c>
      <c r="Y1513" s="39">
        <f>IF($W1513=0,0,MAX(0,MIN($W1513,IncMonth-1))+MAX(0,$W1513-IncMonth+1)*(1+$X1513))</f>
        <v/>
      </c>
      <c r="Z1513" s="40">
        <f>IF($C1513="",0,IFERROR(INDEX(Departments!$B$5:$B$54,MATCH($C1513,Departments!$A$5:$A$54,0)),0))</f>
        <v/>
      </c>
      <c r="AA1513" s="41">
        <f>N($L1513)*$Y1513</f>
        <v/>
      </c>
      <c r="AB1513" s="41">
        <f>N($M1513)*$Y1513</f>
        <v/>
      </c>
      <c r="AC1513" s="41">
        <f>$AA1513*$Z1513</f>
        <v/>
      </c>
      <c r="AD1513" s="41">
        <f>$AA1513*BonusMonths/12</f>
        <v/>
      </c>
      <c r="AE1513" s="41">
        <f>($AA1513+SI_Gross*$AB1513)*IF($Q1513=1,SI_O,SI_E)</f>
        <v/>
      </c>
      <c r="AF1513" s="41">
        <f>IF($Q1513=1,0,$AA1513*EOSB)</f>
        <v/>
      </c>
      <c r="AG1513" s="41">
        <f>$AN1513*$W1513</f>
        <v/>
      </c>
      <c r="AH1513" s="41">
        <f>SUM($AA1513:$AG1513)</f>
        <v/>
      </c>
      <c r="AI1513" s="41">
        <f>12*($AM1513+$AN1513)</f>
        <v/>
      </c>
      <c r="AJ1513" s="41">
        <f>$AM1513*((IncMonth-1)+(13-IncMonth)*(1+$X1513))+12*$AN1513</f>
        <v/>
      </c>
      <c r="AK1513" s="41">
        <f>IF($R1513=1,N($L1513)+N($M1513),0)</f>
        <v/>
      </c>
      <c r="AL1513">
        <f>IF($C1513="","",IF(N($L1513)&lt;=0,"Basic salary missing",IF(ISNA(MATCH($C1513,Departments!$A$5:$A$54,0)),"Department not on Departments sheet",IF(AND($I1513&lt;&gt;"",NOT(ISNUMBER($I1513))),"Date of birth is text, not a date",IF(AND($K1513&lt;&gt;"",NOT(ISNUMBER($K1513))),"Contract end is text, not a date","")))))</f>
        <v/>
      </c>
      <c r="AM1513" s="41">
        <f>IF($R1513=0,0,N($L1513)*(1+$Z1513+BonusMonths/12+IF($Q1513=1,0,EOSB))+N($M1513)+(N($L1513)+SI_Gross*N($M1513))*IF($Q1513=1,SI_O,SI_E))</f>
        <v/>
      </c>
      <c r="AN1513" s="41">
        <f>IF($R1513=0,0,(IF($Q1513=1,MedO,MedE+Ticket)+Training)/12)</f>
        <v/>
      </c>
    </row>
    <row r="1514">
      <c r="I1514" s="35" t="n"/>
      <c r="J1514" s="35" t="n"/>
      <c r="K1514" s="35" t="n"/>
      <c r="L1514" s="36" t="n"/>
      <c r="M1514" s="36" t="n"/>
      <c r="P1514" s="37" t="n"/>
      <c r="Q1514" s="38">
        <f>IF($C1514="",0,IF(OR(LOWER(TRIM($G1514))="omani",LOWER(TRIM($G1514))="oman",LOWER(TRIM($G1514))="om",LOWER(TRIM($G1514))="local"),1,0))</f>
        <v/>
      </c>
      <c r="R1514" s="38">
        <f>IF($C1514="",0,IF(OR(ISNUMBER(SEARCH("resign",$N1514)),ISNUMBER(SEARCH("terminat",$N1514)),ISNUMBER(SEARCH("inactive",$N1514)),ISNUMBER(SEARCH("vacan",$N1514)),ISNUMBER(SEARCH("deceased",$N1514)),ISNUMBER(SEARCH("separated",$N1514))),0,1))</f>
        <v/>
      </c>
      <c r="S1514">
        <f>IF(OR($R1514=0,NOT(ISNUMBER($I1514))),"",IFERROR(DATEDIF($I1514,DATE(FY,1,1),"y"),""))</f>
        <v/>
      </c>
      <c r="T1514">
        <f>IF(OR($R1514=0,NOT(ISNUMBER($J1514))),"",IFERROR(DATEDIF($J1514,DATE(FY,1,1),"y"),0))</f>
        <v/>
      </c>
      <c r="U1514" s="38">
        <f>IF(OR($R1514=0,NOT(ISNUMBER($I1514))),0,IF(YEAR($I1514)+IF($Q1514=1,RetAgeO,RetAgeE)=FY,MONTH($I1514),IF(YEAR($I1514)+IF($Q1514=1,RetAgeO,RetAgeE)&lt;FY,1,0)))</f>
        <v/>
      </c>
      <c r="V1514" s="38">
        <f>IF(OR($R1514=0,NOT(ISNUMBER($K1514))),0,IF(YEAR($K1514)=FY,MONTH($K1514),IF(YEAR($K1514)&lt;FY,1,0)))</f>
        <v/>
      </c>
      <c r="W1514" s="38">
        <f>IF($R1514=0,0,MIN(12,IF(AND(ISNUMBER($O1514),$O1514&gt;=1,$O1514&lt;=12),INT($O1514),12),IF(AND(RetireExit="Yes",$U1514&gt;0),$U1514,12),IF(AND(ContractExit="Yes",$V1514&gt;0),$V1514,12)))</f>
        <v/>
      </c>
      <c r="X1514" s="37">
        <f>IF(ISNUMBER($P1514),$P1514,IncPct)</f>
        <v/>
      </c>
      <c r="Y1514" s="39">
        <f>IF($W1514=0,0,MAX(0,MIN($W1514,IncMonth-1))+MAX(0,$W1514-IncMonth+1)*(1+$X1514))</f>
        <v/>
      </c>
      <c r="Z1514" s="40">
        <f>IF($C1514="",0,IFERROR(INDEX(Departments!$B$5:$B$54,MATCH($C1514,Departments!$A$5:$A$54,0)),0))</f>
        <v/>
      </c>
      <c r="AA1514" s="41">
        <f>N($L1514)*$Y1514</f>
        <v/>
      </c>
      <c r="AB1514" s="41">
        <f>N($M1514)*$Y1514</f>
        <v/>
      </c>
      <c r="AC1514" s="41">
        <f>$AA1514*$Z1514</f>
        <v/>
      </c>
      <c r="AD1514" s="41">
        <f>$AA1514*BonusMonths/12</f>
        <v/>
      </c>
      <c r="AE1514" s="41">
        <f>($AA1514+SI_Gross*$AB1514)*IF($Q1514=1,SI_O,SI_E)</f>
        <v/>
      </c>
      <c r="AF1514" s="41">
        <f>IF($Q1514=1,0,$AA1514*EOSB)</f>
        <v/>
      </c>
      <c r="AG1514" s="41">
        <f>$AN1514*$W1514</f>
        <v/>
      </c>
      <c r="AH1514" s="41">
        <f>SUM($AA1514:$AG1514)</f>
        <v/>
      </c>
      <c r="AI1514" s="41">
        <f>12*($AM1514+$AN1514)</f>
        <v/>
      </c>
      <c r="AJ1514" s="41">
        <f>$AM1514*((IncMonth-1)+(13-IncMonth)*(1+$X1514))+12*$AN1514</f>
        <v/>
      </c>
      <c r="AK1514" s="41">
        <f>IF($R1514=1,N($L1514)+N($M1514),0)</f>
        <v/>
      </c>
      <c r="AL1514">
        <f>IF($C1514="","",IF(N($L1514)&lt;=0,"Basic salary missing",IF(ISNA(MATCH($C1514,Departments!$A$5:$A$54,0)),"Department not on Departments sheet",IF(AND($I1514&lt;&gt;"",NOT(ISNUMBER($I1514))),"Date of birth is text, not a date",IF(AND($K1514&lt;&gt;"",NOT(ISNUMBER($K1514))),"Contract end is text, not a date","")))))</f>
        <v/>
      </c>
      <c r="AM1514" s="41">
        <f>IF($R1514=0,0,N($L1514)*(1+$Z1514+BonusMonths/12+IF($Q1514=1,0,EOSB))+N($M1514)+(N($L1514)+SI_Gross*N($M1514))*IF($Q1514=1,SI_O,SI_E))</f>
        <v/>
      </c>
      <c r="AN1514" s="41">
        <f>IF($R1514=0,0,(IF($Q1514=1,MedO,MedE+Ticket)+Training)/12)</f>
        <v/>
      </c>
    </row>
    <row r="1515">
      <c r="I1515" s="35" t="n"/>
      <c r="J1515" s="35" t="n"/>
      <c r="K1515" s="35" t="n"/>
      <c r="L1515" s="36" t="n"/>
      <c r="M1515" s="36" t="n"/>
      <c r="P1515" s="37" t="n"/>
      <c r="Q1515" s="38">
        <f>IF($C1515="",0,IF(OR(LOWER(TRIM($G1515))="omani",LOWER(TRIM($G1515))="oman",LOWER(TRIM($G1515))="om",LOWER(TRIM($G1515))="local"),1,0))</f>
        <v/>
      </c>
      <c r="R1515" s="38">
        <f>IF($C1515="",0,IF(OR(ISNUMBER(SEARCH("resign",$N1515)),ISNUMBER(SEARCH("terminat",$N1515)),ISNUMBER(SEARCH("inactive",$N1515)),ISNUMBER(SEARCH("vacan",$N1515)),ISNUMBER(SEARCH("deceased",$N1515)),ISNUMBER(SEARCH("separated",$N1515))),0,1))</f>
        <v/>
      </c>
      <c r="S1515">
        <f>IF(OR($R1515=0,NOT(ISNUMBER($I1515))),"",IFERROR(DATEDIF($I1515,DATE(FY,1,1),"y"),""))</f>
        <v/>
      </c>
      <c r="T1515">
        <f>IF(OR($R1515=0,NOT(ISNUMBER($J1515))),"",IFERROR(DATEDIF($J1515,DATE(FY,1,1),"y"),0))</f>
        <v/>
      </c>
      <c r="U1515" s="38">
        <f>IF(OR($R1515=0,NOT(ISNUMBER($I1515))),0,IF(YEAR($I1515)+IF($Q1515=1,RetAgeO,RetAgeE)=FY,MONTH($I1515),IF(YEAR($I1515)+IF($Q1515=1,RetAgeO,RetAgeE)&lt;FY,1,0)))</f>
        <v/>
      </c>
      <c r="V1515" s="38">
        <f>IF(OR($R1515=0,NOT(ISNUMBER($K1515))),0,IF(YEAR($K1515)=FY,MONTH($K1515),IF(YEAR($K1515)&lt;FY,1,0)))</f>
        <v/>
      </c>
      <c r="W1515" s="38">
        <f>IF($R1515=0,0,MIN(12,IF(AND(ISNUMBER($O1515),$O1515&gt;=1,$O1515&lt;=12),INT($O1515),12),IF(AND(RetireExit="Yes",$U1515&gt;0),$U1515,12),IF(AND(ContractExit="Yes",$V1515&gt;0),$V1515,12)))</f>
        <v/>
      </c>
      <c r="X1515" s="37">
        <f>IF(ISNUMBER($P1515),$P1515,IncPct)</f>
        <v/>
      </c>
      <c r="Y1515" s="39">
        <f>IF($W1515=0,0,MAX(0,MIN($W1515,IncMonth-1))+MAX(0,$W1515-IncMonth+1)*(1+$X1515))</f>
        <v/>
      </c>
      <c r="Z1515" s="40">
        <f>IF($C1515="",0,IFERROR(INDEX(Departments!$B$5:$B$54,MATCH($C1515,Departments!$A$5:$A$54,0)),0))</f>
        <v/>
      </c>
      <c r="AA1515" s="41">
        <f>N($L1515)*$Y1515</f>
        <v/>
      </c>
      <c r="AB1515" s="41">
        <f>N($M1515)*$Y1515</f>
        <v/>
      </c>
      <c r="AC1515" s="41">
        <f>$AA1515*$Z1515</f>
        <v/>
      </c>
      <c r="AD1515" s="41">
        <f>$AA1515*BonusMonths/12</f>
        <v/>
      </c>
      <c r="AE1515" s="41">
        <f>($AA1515+SI_Gross*$AB1515)*IF($Q1515=1,SI_O,SI_E)</f>
        <v/>
      </c>
      <c r="AF1515" s="41">
        <f>IF($Q1515=1,0,$AA1515*EOSB)</f>
        <v/>
      </c>
      <c r="AG1515" s="41">
        <f>$AN1515*$W1515</f>
        <v/>
      </c>
      <c r="AH1515" s="41">
        <f>SUM($AA1515:$AG1515)</f>
        <v/>
      </c>
      <c r="AI1515" s="41">
        <f>12*($AM1515+$AN1515)</f>
        <v/>
      </c>
      <c r="AJ1515" s="41">
        <f>$AM1515*((IncMonth-1)+(13-IncMonth)*(1+$X1515))+12*$AN1515</f>
        <v/>
      </c>
      <c r="AK1515" s="41">
        <f>IF($R1515=1,N($L1515)+N($M1515),0)</f>
        <v/>
      </c>
      <c r="AL1515">
        <f>IF($C1515="","",IF(N($L1515)&lt;=0,"Basic salary missing",IF(ISNA(MATCH($C1515,Departments!$A$5:$A$54,0)),"Department not on Departments sheet",IF(AND($I1515&lt;&gt;"",NOT(ISNUMBER($I1515))),"Date of birth is text, not a date",IF(AND($K1515&lt;&gt;"",NOT(ISNUMBER($K1515))),"Contract end is text, not a date","")))))</f>
        <v/>
      </c>
      <c r="AM1515" s="41">
        <f>IF($R1515=0,0,N($L1515)*(1+$Z1515+BonusMonths/12+IF($Q1515=1,0,EOSB))+N($M1515)+(N($L1515)+SI_Gross*N($M1515))*IF($Q1515=1,SI_O,SI_E))</f>
        <v/>
      </c>
      <c r="AN1515" s="41">
        <f>IF($R1515=0,0,(IF($Q1515=1,MedO,MedE+Ticket)+Training)/12)</f>
        <v/>
      </c>
    </row>
    <row r="1516">
      <c r="I1516" s="35" t="n"/>
      <c r="J1516" s="35" t="n"/>
      <c r="K1516" s="35" t="n"/>
      <c r="L1516" s="36" t="n"/>
      <c r="M1516" s="36" t="n"/>
      <c r="P1516" s="37" t="n"/>
      <c r="Q1516" s="38">
        <f>IF($C1516="",0,IF(OR(LOWER(TRIM($G1516))="omani",LOWER(TRIM($G1516))="oman",LOWER(TRIM($G1516))="om",LOWER(TRIM($G1516))="local"),1,0))</f>
        <v/>
      </c>
      <c r="R1516" s="38">
        <f>IF($C1516="",0,IF(OR(ISNUMBER(SEARCH("resign",$N1516)),ISNUMBER(SEARCH("terminat",$N1516)),ISNUMBER(SEARCH("inactive",$N1516)),ISNUMBER(SEARCH("vacan",$N1516)),ISNUMBER(SEARCH("deceased",$N1516)),ISNUMBER(SEARCH("separated",$N1516))),0,1))</f>
        <v/>
      </c>
      <c r="S1516">
        <f>IF(OR($R1516=0,NOT(ISNUMBER($I1516))),"",IFERROR(DATEDIF($I1516,DATE(FY,1,1),"y"),""))</f>
        <v/>
      </c>
      <c r="T1516">
        <f>IF(OR($R1516=0,NOT(ISNUMBER($J1516))),"",IFERROR(DATEDIF($J1516,DATE(FY,1,1),"y"),0))</f>
        <v/>
      </c>
      <c r="U1516" s="38">
        <f>IF(OR($R1516=0,NOT(ISNUMBER($I1516))),0,IF(YEAR($I1516)+IF($Q1516=1,RetAgeO,RetAgeE)=FY,MONTH($I1516),IF(YEAR($I1516)+IF($Q1516=1,RetAgeO,RetAgeE)&lt;FY,1,0)))</f>
        <v/>
      </c>
      <c r="V1516" s="38">
        <f>IF(OR($R1516=0,NOT(ISNUMBER($K1516))),0,IF(YEAR($K1516)=FY,MONTH($K1516),IF(YEAR($K1516)&lt;FY,1,0)))</f>
        <v/>
      </c>
      <c r="W1516" s="38">
        <f>IF($R1516=0,0,MIN(12,IF(AND(ISNUMBER($O1516),$O1516&gt;=1,$O1516&lt;=12),INT($O1516),12),IF(AND(RetireExit="Yes",$U1516&gt;0),$U1516,12),IF(AND(ContractExit="Yes",$V1516&gt;0),$V1516,12)))</f>
        <v/>
      </c>
      <c r="X1516" s="37">
        <f>IF(ISNUMBER($P1516),$P1516,IncPct)</f>
        <v/>
      </c>
      <c r="Y1516" s="39">
        <f>IF($W1516=0,0,MAX(0,MIN($W1516,IncMonth-1))+MAX(0,$W1516-IncMonth+1)*(1+$X1516))</f>
        <v/>
      </c>
      <c r="Z1516" s="40">
        <f>IF($C1516="",0,IFERROR(INDEX(Departments!$B$5:$B$54,MATCH($C1516,Departments!$A$5:$A$54,0)),0))</f>
        <v/>
      </c>
      <c r="AA1516" s="41">
        <f>N($L1516)*$Y1516</f>
        <v/>
      </c>
      <c r="AB1516" s="41">
        <f>N($M1516)*$Y1516</f>
        <v/>
      </c>
      <c r="AC1516" s="41">
        <f>$AA1516*$Z1516</f>
        <v/>
      </c>
      <c r="AD1516" s="41">
        <f>$AA1516*BonusMonths/12</f>
        <v/>
      </c>
      <c r="AE1516" s="41">
        <f>($AA1516+SI_Gross*$AB1516)*IF($Q1516=1,SI_O,SI_E)</f>
        <v/>
      </c>
      <c r="AF1516" s="41">
        <f>IF($Q1516=1,0,$AA1516*EOSB)</f>
        <v/>
      </c>
      <c r="AG1516" s="41">
        <f>$AN1516*$W1516</f>
        <v/>
      </c>
      <c r="AH1516" s="41">
        <f>SUM($AA1516:$AG1516)</f>
        <v/>
      </c>
      <c r="AI1516" s="41">
        <f>12*($AM1516+$AN1516)</f>
        <v/>
      </c>
      <c r="AJ1516" s="41">
        <f>$AM1516*((IncMonth-1)+(13-IncMonth)*(1+$X1516))+12*$AN1516</f>
        <v/>
      </c>
      <c r="AK1516" s="41">
        <f>IF($R1516=1,N($L1516)+N($M1516),0)</f>
        <v/>
      </c>
      <c r="AL1516">
        <f>IF($C1516="","",IF(N($L1516)&lt;=0,"Basic salary missing",IF(ISNA(MATCH($C1516,Departments!$A$5:$A$54,0)),"Department not on Departments sheet",IF(AND($I1516&lt;&gt;"",NOT(ISNUMBER($I1516))),"Date of birth is text, not a date",IF(AND($K1516&lt;&gt;"",NOT(ISNUMBER($K1516))),"Contract end is text, not a date","")))))</f>
        <v/>
      </c>
      <c r="AM1516" s="41">
        <f>IF($R1516=0,0,N($L1516)*(1+$Z1516+BonusMonths/12+IF($Q1516=1,0,EOSB))+N($M1516)+(N($L1516)+SI_Gross*N($M1516))*IF($Q1516=1,SI_O,SI_E))</f>
        <v/>
      </c>
      <c r="AN1516" s="41">
        <f>IF($R1516=0,0,(IF($Q1516=1,MedO,MedE+Ticket)+Training)/12)</f>
        <v/>
      </c>
    </row>
    <row r="1517">
      <c r="I1517" s="35" t="n"/>
      <c r="J1517" s="35" t="n"/>
      <c r="K1517" s="35" t="n"/>
      <c r="L1517" s="36" t="n"/>
      <c r="M1517" s="36" t="n"/>
      <c r="P1517" s="37" t="n"/>
      <c r="Q1517" s="38">
        <f>IF($C1517="",0,IF(OR(LOWER(TRIM($G1517))="omani",LOWER(TRIM($G1517))="oman",LOWER(TRIM($G1517))="om",LOWER(TRIM($G1517))="local"),1,0))</f>
        <v/>
      </c>
      <c r="R1517" s="38">
        <f>IF($C1517="",0,IF(OR(ISNUMBER(SEARCH("resign",$N1517)),ISNUMBER(SEARCH("terminat",$N1517)),ISNUMBER(SEARCH("inactive",$N1517)),ISNUMBER(SEARCH("vacan",$N1517)),ISNUMBER(SEARCH("deceased",$N1517)),ISNUMBER(SEARCH("separated",$N1517))),0,1))</f>
        <v/>
      </c>
      <c r="S1517">
        <f>IF(OR($R1517=0,NOT(ISNUMBER($I1517))),"",IFERROR(DATEDIF($I1517,DATE(FY,1,1),"y"),""))</f>
        <v/>
      </c>
      <c r="T1517">
        <f>IF(OR($R1517=0,NOT(ISNUMBER($J1517))),"",IFERROR(DATEDIF($J1517,DATE(FY,1,1),"y"),0))</f>
        <v/>
      </c>
      <c r="U1517" s="38">
        <f>IF(OR($R1517=0,NOT(ISNUMBER($I1517))),0,IF(YEAR($I1517)+IF($Q1517=1,RetAgeO,RetAgeE)=FY,MONTH($I1517),IF(YEAR($I1517)+IF($Q1517=1,RetAgeO,RetAgeE)&lt;FY,1,0)))</f>
        <v/>
      </c>
      <c r="V1517" s="38">
        <f>IF(OR($R1517=0,NOT(ISNUMBER($K1517))),0,IF(YEAR($K1517)=FY,MONTH($K1517),IF(YEAR($K1517)&lt;FY,1,0)))</f>
        <v/>
      </c>
      <c r="W1517" s="38">
        <f>IF($R1517=0,0,MIN(12,IF(AND(ISNUMBER($O1517),$O1517&gt;=1,$O1517&lt;=12),INT($O1517),12),IF(AND(RetireExit="Yes",$U1517&gt;0),$U1517,12),IF(AND(ContractExit="Yes",$V1517&gt;0),$V1517,12)))</f>
        <v/>
      </c>
      <c r="X1517" s="37">
        <f>IF(ISNUMBER($P1517),$P1517,IncPct)</f>
        <v/>
      </c>
      <c r="Y1517" s="39">
        <f>IF($W1517=0,0,MAX(0,MIN($W1517,IncMonth-1))+MAX(0,$W1517-IncMonth+1)*(1+$X1517))</f>
        <v/>
      </c>
      <c r="Z1517" s="40">
        <f>IF($C1517="",0,IFERROR(INDEX(Departments!$B$5:$B$54,MATCH($C1517,Departments!$A$5:$A$54,0)),0))</f>
        <v/>
      </c>
      <c r="AA1517" s="41">
        <f>N($L1517)*$Y1517</f>
        <v/>
      </c>
      <c r="AB1517" s="41">
        <f>N($M1517)*$Y1517</f>
        <v/>
      </c>
      <c r="AC1517" s="41">
        <f>$AA1517*$Z1517</f>
        <v/>
      </c>
      <c r="AD1517" s="41">
        <f>$AA1517*BonusMonths/12</f>
        <v/>
      </c>
      <c r="AE1517" s="41">
        <f>($AA1517+SI_Gross*$AB1517)*IF($Q1517=1,SI_O,SI_E)</f>
        <v/>
      </c>
      <c r="AF1517" s="41">
        <f>IF($Q1517=1,0,$AA1517*EOSB)</f>
        <v/>
      </c>
      <c r="AG1517" s="41">
        <f>$AN1517*$W1517</f>
        <v/>
      </c>
      <c r="AH1517" s="41">
        <f>SUM($AA1517:$AG1517)</f>
        <v/>
      </c>
      <c r="AI1517" s="41">
        <f>12*($AM1517+$AN1517)</f>
        <v/>
      </c>
      <c r="AJ1517" s="41">
        <f>$AM1517*((IncMonth-1)+(13-IncMonth)*(1+$X1517))+12*$AN1517</f>
        <v/>
      </c>
      <c r="AK1517" s="41">
        <f>IF($R1517=1,N($L1517)+N($M1517),0)</f>
        <v/>
      </c>
      <c r="AL1517">
        <f>IF($C1517="","",IF(N($L1517)&lt;=0,"Basic salary missing",IF(ISNA(MATCH($C1517,Departments!$A$5:$A$54,0)),"Department not on Departments sheet",IF(AND($I1517&lt;&gt;"",NOT(ISNUMBER($I1517))),"Date of birth is text, not a date",IF(AND($K1517&lt;&gt;"",NOT(ISNUMBER($K1517))),"Contract end is text, not a date","")))))</f>
        <v/>
      </c>
      <c r="AM1517" s="41">
        <f>IF($R1517=0,0,N($L1517)*(1+$Z1517+BonusMonths/12+IF($Q1517=1,0,EOSB))+N($M1517)+(N($L1517)+SI_Gross*N($M1517))*IF($Q1517=1,SI_O,SI_E))</f>
        <v/>
      </c>
      <c r="AN1517" s="41">
        <f>IF($R1517=0,0,(IF($Q1517=1,MedO,MedE+Ticket)+Training)/12)</f>
        <v/>
      </c>
    </row>
    <row r="1518">
      <c r="I1518" s="35" t="n"/>
      <c r="J1518" s="35" t="n"/>
      <c r="K1518" s="35" t="n"/>
      <c r="L1518" s="36" t="n"/>
      <c r="M1518" s="36" t="n"/>
      <c r="P1518" s="37" t="n"/>
      <c r="Q1518" s="38">
        <f>IF($C1518="",0,IF(OR(LOWER(TRIM($G1518))="omani",LOWER(TRIM($G1518))="oman",LOWER(TRIM($G1518))="om",LOWER(TRIM($G1518))="local"),1,0))</f>
        <v/>
      </c>
      <c r="R1518" s="38">
        <f>IF($C1518="",0,IF(OR(ISNUMBER(SEARCH("resign",$N1518)),ISNUMBER(SEARCH("terminat",$N1518)),ISNUMBER(SEARCH("inactive",$N1518)),ISNUMBER(SEARCH("vacan",$N1518)),ISNUMBER(SEARCH("deceased",$N1518)),ISNUMBER(SEARCH("separated",$N1518))),0,1))</f>
        <v/>
      </c>
      <c r="S1518">
        <f>IF(OR($R1518=0,NOT(ISNUMBER($I1518))),"",IFERROR(DATEDIF($I1518,DATE(FY,1,1),"y"),""))</f>
        <v/>
      </c>
      <c r="T1518">
        <f>IF(OR($R1518=0,NOT(ISNUMBER($J1518))),"",IFERROR(DATEDIF($J1518,DATE(FY,1,1),"y"),0))</f>
        <v/>
      </c>
      <c r="U1518" s="38">
        <f>IF(OR($R1518=0,NOT(ISNUMBER($I1518))),0,IF(YEAR($I1518)+IF($Q1518=1,RetAgeO,RetAgeE)=FY,MONTH($I1518),IF(YEAR($I1518)+IF($Q1518=1,RetAgeO,RetAgeE)&lt;FY,1,0)))</f>
        <v/>
      </c>
      <c r="V1518" s="38">
        <f>IF(OR($R1518=0,NOT(ISNUMBER($K1518))),0,IF(YEAR($K1518)=FY,MONTH($K1518),IF(YEAR($K1518)&lt;FY,1,0)))</f>
        <v/>
      </c>
      <c r="W1518" s="38">
        <f>IF($R1518=0,0,MIN(12,IF(AND(ISNUMBER($O1518),$O1518&gt;=1,$O1518&lt;=12),INT($O1518),12),IF(AND(RetireExit="Yes",$U1518&gt;0),$U1518,12),IF(AND(ContractExit="Yes",$V1518&gt;0),$V1518,12)))</f>
        <v/>
      </c>
      <c r="X1518" s="37">
        <f>IF(ISNUMBER($P1518),$P1518,IncPct)</f>
        <v/>
      </c>
      <c r="Y1518" s="39">
        <f>IF($W1518=0,0,MAX(0,MIN($W1518,IncMonth-1))+MAX(0,$W1518-IncMonth+1)*(1+$X1518))</f>
        <v/>
      </c>
      <c r="Z1518" s="40">
        <f>IF($C1518="",0,IFERROR(INDEX(Departments!$B$5:$B$54,MATCH($C1518,Departments!$A$5:$A$54,0)),0))</f>
        <v/>
      </c>
      <c r="AA1518" s="41">
        <f>N($L1518)*$Y1518</f>
        <v/>
      </c>
      <c r="AB1518" s="41">
        <f>N($M1518)*$Y1518</f>
        <v/>
      </c>
      <c r="AC1518" s="41">
        <f>$AA1518*$Z1518</f>
        <v/>
      </c>
      <c r="AD1518" s="41">
        <f>$AA1518*BonusMonths/12</f>
        <v/>
      </c>
      <c r="AE1518" s="41">
        <f>($AA1518+SI_Gross*$AB1518)*IF($Q1518=1,SI_O,SI_E)</f>
        <v/>
      </c>
      <c r="AF1518" s="41">
        <f>IF($Q1518=1,0,$AA1518*EOSB)</f>
        <v/>
      </c>
      <c r="AG1518" s="41">
        <f>$AN1518*$W1518</f>
        <v/>
      </c>
      <c r="AH1518" s="41">
        <f>SUM($AA1518:$AG1518)</f>
        <v/>
      </c>
      <c r="AI1518" s="41">
        <f>12*($AM1518+$AN1518)</f>
        <v/>
      </c>
      <c r="AJ1518" s="41">
        <f>$AM1518*((IncMonth-1)+(13-IncMonth)*(1+$X1518))+12*$AN1518</f>
        <v/>
      </c>
      <c r="AK1518" s="41">
        <f>IF($R1518=1,N($L1518)+N($M1518),0)</f>
        <v/>
      </c>
      <c r="AL1518">
        <f>IF($C1518="","",IF(N($L1518)&lt;=0,"Basic salary missing",IF(ISNA(MATCH($C1518,Departments!$A$5:$A$54,0)),"Department not on Departments sheet",IF(AND($I1518&lt;&gt;"",NOT(ISNUMBER($I1518))),"Date of birth is text, not a date",IF(AND($K1518&lt;&gt;"",NOT(ISNUMBER($K1518))),"Contract end is text, not a date","")))))</f>
        <v/>
      </c>
      <c r="AM1518" s="41">
        <f>IF($R1518=0,0,N($L1518)*(1+$Z1518+BonusMonths/12+IF($Q1518=1,0,EOSB))+N($M1518)+(N($L1518)+SI_Gross*N($M1518))*IF($Q1518=1,SI_O,SI_E))</f>
        <v/>
      </c>
      <c r="AN1518" s="41">
        <f>IF($R1518=0,0,(IF($Q1518=1,MedO,MedE+Ticket)+Training)/12)</f>
        <v/>
      </c>
    </row>
    <row r="1519">
      <c r="I1519" s="35" t="n"/>
      <c r="J1519" s="35" t="n"/>
      <c r="K1519" s="35" t="n"/>
      <c r="L1519" s="36" t="n"/>
      <c r="M1519" s="36" t="n"/>
      <c r="P1519" s="37" t="n"/>
      <c r="Q1519" s="38">
        <f>IF($C1519="",0,IF(OR(LOWER(TRIM($G1519))="omani",LOWER(TRIM($G1519))="oman",LOWER(TRIM($G1519))="om",LOWER(TRIM($G1519))="local"),1,0))</f>
        <v/>
      </c>
      <c r="R1519" s="38">
        <f>IF($C1519="",0,IF(OR(ISNUMBER(SEARCH("resign",$N1519)),ISNUMBER(SEARCH("terminat",$N1519)),ISNUMBER(SEARCH("inactive",$N1519)),ISNUMBER(SEARCH("vacan",$N1519)),ISNUMBER(SEARCH("deceased",$N1519)),ISNUMBER(SEARCH("separated",$N1519))),0,1))</f>
        <v/>
      </c>
      <c r="S1519">
        <f>IF(OR($R1519=0,NOT(ISNUMBER($I1519))),"",IFERROR(DATEDIF($I1519,DATE(FY,1,1),"y"),""))</f>
        <v/>
      </c>
      <c r="T1519">
        <f>IF(OR($R1519=0,NOT(ISNUMBER($J1519))),"",IFERROR(DATEDIF($J1519,DATE(FY,1,1),"y"),0))</f>
        <v/>
      </c>
      <c r="U1519" s="38">
        <f>IF(OR($R1519=0,NOT(ISNUMBER($I1519))),0,IF(YEAR($I1519)+IF($Q1519=1,RetAgeO,RetAgeE)=FY,MONTH($I1519),IF(YEAR($I1519)+IF($Q1519=1,RetAgeO,RetAgeE)&lt;FY,1,0)))</f>
        <v/>
      </c>
      <c r="V1519" s="38">
        <f>IF(OR($R1519=0,NOT(ISNUMBER($K1519))),0,IF(YEAR($K1519)=FY,MONTH($K1519),IF(YEAR($K1519)&lt;FY,1,0)))</f>
        <v/>
      </c>
      <c r="W1519" s="38">
        <f>IF($R1519=0,0,MIN(12,IF(AND(ISNUMBER($O1519),$O1519&gt;=1,$O1519&lt;=12),INT($O1519),12),IF(AND(RetireExit="Yes",$U1519&gt;0),$U1519,12),IF(AND(ContractExit="Yes",$V1519&gt;0),$V1519,12)))</f>
        <v/>
      </c>
      <c r="X1519" s="37">
        <f>IF(ISNUMBER($P1519),$P1519,IncPct)</f>
        <v/>
      </c>
      <c r="Y1519" s="39">
        <f>IF($W1519=0,0,MAX(0,MIN($W1519,IncMonth-1))+MAX(0,$W1519-IncMonth+1)*(1+$X1519))</f>
        <v/>
      </c>
      <c r="Z1519" s="40">
        <f>IF($C1519="",0,IFERROR(INDEX(Departments!$B$5:$B$54,MATCH($C1519,Departments!$A$5:$A$54,0)),0))</f>
        <v/>
      </c>
      <c r="AA1519" s="41">
        <f>N($L1519)*$Y1519</f>
        <v/>
      </c>
      <c r="AB1519" s="41">
        <f>N($M1519)*$Y1519</f>
        <v/>
      </c>
      <c r="AC1519" s="41">
        <f>$AA1519*$Z1519</f>
        <v/>
      </c>
      <c r="AD1519" s="41">
        <f>$AA1519*BonusMonths/12</f>
        <v/>
      </c>
      <c r="AE1519" s="41">
        <f>($AA1519+SI_Gross*$AB1519)*IF($Q1519=1,SI_O,SI_E)</f>
        <v/>
      </c>
      <c r="AF1519" s="41">
        <f>IF($Q1519=1,0,$AA1519*EOSB)</f>
        <v/>
      </c>
      <c r="AG1519" s="41">
        <f>$AN1519*$W1519</f>
        <v/>
      </c>
      <c r="AH1519" s="41">
        <f>SUM($AA1519:$AG1519)</f>
        <v/>
      </c>
      <c r="AI1519" s="41">
        <f>12*($AM1519+$AN1519)</f>
        <v/>
      </c>
      <c r="AJ1519" s="41">
        <f>$AM1519*((IncMonth-1)+(13-IncMonth)*(1+$X1519))+12*$AN1519</f>
        <v/>
      </c>
      <c r="AK1519" s="41">
        <f>IF($R1519=1,N($L1519)+N($M1519),0)</f>
        <v/>
      </c>
      <c r="AL1519">
        <f>IF($C1519="","",IF(N($L1519)&lt;=0,"Basic salary missing",IF(ISNA(MATCH($C1519,Departments!$A$5:$A$54,0)),"Department not on Departments sheet",IF(AND($I1519&lt;&gt;"",NOT(ISNUMBER($I1519))),"Date of birth is text, not a date",IF(AND($K1519&lt;&gt;"",NOT(ISNUMBER($K1519))),"Contract end is text, not a date","")))))</f>
        <v/>
      </c>
      <c r="AM1519" s="41">
        <f>IF($R1519=0,0,N($L1519)*(1+$Z1519+BonusMonths/12+IF($Q1519=1,0,EOSB))+N($M1519)+(N($L1519)+SI_Gross*N($M1519))*IF($Q1519=1,SI_O,SI_E))</f>
        <v/>
      </c>
      <c r="AN1519" s="41">
        <f>IF($R1519=0,0,(IF($Q1519=1,MedO,MedE+Ticket)+Training)/12)</f>
        <v/>
      </c>
    </row>
    <row r="1520">
      <c r="I1520" s="35" t="n"/>
      <c r="J1520" s="35" t="n"/>
      <c r="K1520" s="35" t="n"/>
      <c r="L1520" s="36" t="n"/>
      <c r="M1520" s="36" t="n"/>
      <c r="P1520" s="37" t="n"/>
      <c r="Q1520" s="38">
        <f>IF($C1520="",0,IF(OR(LOWER(TRIM($G1520))="omani",LOWER(TRIM($G1520))="oman",LOWER(TRIM($G1520))="om",LOWER(TRIM($G1520))="local"),1,0))</f>
        <v/>
      </c>
      <c r="R1520" s="38">
        <f>IF($C1520="",0,IF(OR(ISNUMBER(SEARCH("resign",$N1520)),ISNUMBER(SEARCH("terminat",$N1520)),ISNUMBER(SEARCH("inactive",$N1520)),ISNUMBER(SEARCH("vacan",$N1520)),ISNUMBER(SEARCH("deceased",$N1520)),ISNUMBER(SEARCH("separated",$N1520))),0,1))</f>
        <v/>
      </c>
      <c r="S1520">
        <f>IF(OR($R1520=0,NOT(ISNUMBER($I1520))),"",IFERROR(DATEDIF($I1520,DATE(FY,1,1),"y"),""))</f>
        <v/>
      </c>
      <c r="T1520">
        <f>IF(OR($R1520=0,NOT(ISNUMBER($J1520))),"",IFERROR(DATEDIF($J1520,DATE(FY,1,1),"y"),0))</f>
        <v/>
      </c>
      <c r="U1520" s="38">
        <f>IF(OR($R1520=0,NOT(ISNUMBER($I1520))),0,IF(YEAR($I1520)+IF($Q1520=1,RetAgeO,RetAgeE)=FY,MONTH($I1520),IF(YEAR($I1520)+IF($Q1520=1,RetAgeO,RetAgeE)&lt;FY,1,0)))</f>
        <v/>
      </c>
      <c r="V1520" s="38">
        <f>IF(OR($R1520=0,NOT(ISNUMBER($K1520))),0,IF(YEAR($K1520)=FY,MONTH($K1520),IF(YEAR($K1520)&lt;FY,1,0)))</f>
        <v/>
      </c>
      <c r="W1520" s="38">
        <f>IF($R1520=0,0,MIN(12,IF(AND(ISNUMBER($O1520),$O1520&gt;=1,$O1520&lt;=12),INT($O1520),12),IF(AND(RetireExit="Yes",$U1520&gt;0),$U1520,12),IF(AND(ContractExit="Yes",$V1520&gt;0),$V1520,12)))</f>
        <v/>
      </c>
      <c r="X1520" s="37">
        <f>IF(ISNUMBER($P1520),$P1520,IncPct)</f>
        <v/>
      </c>
      <c r="Y1520" s="39">
        <f>IF($W1520=0,0,MAX(0,MIN($W1520,IncMonth-1))+MAX(0,$W1520-IncMonth+1)*(1+$X1520))</f>
        <v/>
      </c>
      <c r="Z1520" s="40">
        <f>IF($C1520="",0,IFERROR(INDEX(Departments!$B$5:$B$54,MATCH($C1520,Departments!$A$5:$A$54,0)),0))</f>
        <v/>
      </c>
      <c r="AA1520" s="41">
        <f>N($L1520)*$Y1520</f>
        <v/>
      </c>
      <c r="AB1520" s="41">
        <f>N($M1520)*$Y1520</f>
        <v/>
      </c>
      <c r="AC1520" s="41">
        <f>$AA1520*$Z1520</f>
        <v/>
      </c>
      <c r="AD1520" s="41">
        <f>$AA1520*BonusMonths/12</f>
        <v/>
      </c>
      <c r="AE1520" s="41">
        <f>($AA1520+SI_Gross*$AB1520)*IF($Q1520=1,SI_O,SI_E)</f>
        <v/>
      </c>
      <c r="AF1520" s="41">
        <f>IF($Q1520=1,0,$AA1520*EOSB)</f>
        <v/>
      </c>
      <c r="AG1520" s="41">
        <f>$AN1520*$W1520</f>
        <v/>
      </c>
      <c r="AH1520" s="41">
        <f>SUM($AA1520:$AG1520)</f>
        <v/>
      </c>
      <c r="AI1520" s="41">
        <f>12*($AM1520+$AN1520)</f>
        <v/>
      </c>
      <c r="AJ1520" s="41">
        <f>$AM1520*((IncMonth-1)+(13-IncMonth)*(1+$X1520))+12*$AN1520</f>
        <v/>
      </c>
      <c r="AK1520" s="41">
        <f>IF($R1520=1,N($L1520)+N($M1520),0)</f>
        <v/>
      </c>
      <c r="AL1520">
        <f>IF($C1520="","",IF(N($L1520)&lt;=0,"Basic salary missing",IF(ISNA(MATCH($C1520,Departments!$A$5:$A$54,0)),"Department not on Departments sheet",IF(AND($I1520&lt;&gt;"",NOT(ISNUMBER($I1520))),"Date of birth is text, not a date",IF(AND($K1520&lt;&gt;"",NOT(ISNUMBER($K1520))),"Contract end is text, not a date","")))))</f>
        <v/>
      </c>
      <c r="AM1520" s="41">
        <f>IF($R1520=0,0,N($L1520)*(1+$Z1520+BonusMonths/12+IF($Q1520=1,0,EOSB))+N($M1520)+(N($L1520)+SI_Gross*N($M1520))*IF($Q1520=1,SI_O,SI_E))</f>
        <v/>
      </c>
      <c r="AN1520" s="41">
        <f>IF($R1520=0,0,(IF($Q1520=1,MedO,MedE+Ticket)+Training)/12)</f>
        <v/>
      </c>
    </row>
    <row r="1521">
      <c r="I1521" s="35" t="n"/>
      <c r="J1521" s="35" t="n"/>
      <c r="K1521" s="35" t="n"/>
      <c r="L1521" s="36" t="n"/>
      <c r="M1521" s="36" t="n"/>
      <c r="P1521" s="37" t="n"/>
      <c r="Q1521" s="38">
        <f>IF($C1521="",0,IF(OR(LOWER(TRIM($G1521))="omani",LOWER(TRIM($G1521))="oman",LOWER(TRIM($G1521))="om",LOWER(TRIM($G1521))="local"),1,0))</f>
        <v/>
      </c>
      <c r="R1521" s="38">
        <f>IF($C1521="",0,IF(OR(ISNUMBER(SEARCH("resign",$N1521)),ISNUMBER(SEARCH("terminat",$N1521)),ISNUMBER(SEARCH("inactive",$N1521)),ISNUMBER(SEARCH("vacan",$N1521)),ISNUMBER(SEARCH("deceased",$N1521)),ISNUMBER(SEARCH("separated",$N1521))),0,1))</f>
        <v/>
      </c>
      <c r="S1521">
        <f>IF(OR($R1521=0,NOT(ISNUMBER($I1521))),"",IFERROR(DATEDIF($I1521,DATE(FY,1,1),"y"),""))</f>
        <v/>
      </c>
      <c r="T1521">
        <f>IF(OR($R1521=0,NOT(ISNUMBER($J1521))),"",IFERROR(DATEDIF($J1521,DATE(FY,1,1),"y"),0))</f>
        <v/>
      </c>
      <c r="U1521" s="38">
        <f>IF(OR($R1521=0,NOT(ISNUMBER($I1521))),0,IF(YEAR($I1521)+IF($Q1521=1,RetAgeO,RetAgeE)=FY,MONTH($I1521),IF(YEAR($I1521)+IF($Q1521=1,RetAgeO,RetAgeE)&lt;FY,1,0)))</f>
        <v/>
      </c>
      <c r="V1521" s="38">
        <f>IF(OR($R1521=0,NOT(ISNUMBER($K1521))),0,IF(YEAR($K1521)=FY,MONTH($K1521),IF(YEAR($K1521)&lt;FY,1,0)))</f>
        <v/>
      </c>
      <c r="W1521" s="38">
        <f>IF($R1521=0,0,MIN(12,IF(AND(ISNUMBER($O1521),$O1521&gt;=1,$O1521&lt;=12),INT($O1521),12),IF(AND(RetireExit="Yes",$U1521&gt;0),$U1521,12),IF(AND(ContractExit="Yes",$V1521&gt;0),$V1521,12)))</f>
        <v/>
      </c>
      <c r="X1521" s="37">
        <f>IF(ISNUMBER($P1521),$P1521,IncPct)</f>
        <v/>
      </c>
      <c r="Y1521" s="39">
        <f>IF($W1521=0,0,MAX(0,MIN($W1521,IncMonth-1))+MAX(0,$W1521-IncMonth+1)*(1+$X1521))</f>
        <v/>
      </c>
      <c r="Z1521" s="40">
        <f>IF($C1521="",0,IFERROR(INDEX(Departments!$B$5:$B$54,MATCH($C1521,Departments!$A$5:$A$54,0)),0))</f>
        <v/>
      </c>
      <c r="AA1521" s="41">
        <f>N($L1521)*$Y1521</f>
        <v/>
      </c>
      <c r="AB1521" s="41">
        <f>N($M1521)*$Y1521</f>
        <v/>
      </c>
      <c r="AC1521" s="41">
        <f>$AA1521*$Z1521</f>
        <v/>
      </c>
      <c r="AD1521" s="41">
        <f>$AA1521*BonusMonths/12</f>
        <v/>
      </c>
      <c r="AE1521" s="41">
        <f>($AA1521+SI_Gross*$AB1521)*IF($Q1521=1,SI_O,SI_E)</f>
        <v/>
      </c>
      <c r="AF1521" s="41">
        <f>IF($Q1521=1,0,$AA1521*EOSB)</f>
        <v/>
      </c>
      <c r="AG1521" s="41">
        <f>$AN1521*$W1521</f>
        <v/>
      </c>
      <c r="AH1521" s="41">
        <f>SUM($AA1521:$AG1521)</f>
        <v/>
      </c>
      <c r="AI1521" s="41">
        <f>12*($AM1521+$AN1521)</f>
        <v/>
      </c>
      <c r="AJ1521" s="41">
        <f>$AM1521*((IncMonth-1)+(13-IncMonth)*(1+$X1521))+12*$AN1521</f>
        <v/>
      </c>
      <c r="AK1521" s="41">
        <f>IF($R1521=1,N($L1521)+N($M1521),0)</f>
        <v/>
      </c>
      <c r="AL1521">
        <f>IF($C1521="","",IF(N($L1521)&lt;=0,"Basic salary missing",IF(ISNA(MATCH($C1521,Departments!$A$5:$A$54,0)),"Department not on Departments sheet",IF(AND($I1521&lt;&gt;"",NOT(ISNUMBER($I1521))),"Date of birth is text, not a date",IF(AND($K1521&lt;&gt;"",NOT(ISNUMBER($K1521))),"Contract end is text, not a date","")))))</f>
        <v/>
      </c>
      <c r="AM1521" s="41">
        <f>IF($R1521=0,0,N($L1521)*(1+$Z1521+BonusMonths/12+IF($Q1521=1,0,EOSB))+N($M1521)+(N($L1521)+SI_Gross*N($M1521))*IF($Q1521=1,SI_O,SI_E))</f>
        <v/>
      </c>
      <c r="AN1521" s="41">
        <f>IF($R1521=0,0,(IF($Q1521=1,MedO,MedE+Ticket)+Training)/12)</f>
        <v/>
      </c>
    </row>
    <row r="1522">
      <c r="I1522" s="35" t="n"/>
      <c r="J1522" s="35" t="n"/>
      <c r="K1522" s="35" t="n"/>
      <c r="L1522" s="36" t="n"/>
      <c r="M1522" s="36" t="n"/>
      <c r="P1522" s="37" t="n"/>
      <c r="Q1522" s="38">
        <f>IF($C1522="",0,IF(OR(LOWER(TRIM($G1522))="omani",LOWER(TRIM($G1522))="oman",LOWER(TRIM($G1522))="om",LOWER(TRIM($G1522))="local"),1,0))</f>
        <v/>
      </c>
      <c r="R1522" s="38">
        <f>IF($C1522="",0,IF(OR(ISNUMBER(SEARCH("resign",$N1522)),ISNUMBER(SEARCH("terminat",$N1522)),ISNUMBER(SEARCH("inactive",$N1522)),ISNUMBER(SEARCH("vacan",$N1522)),ISNUMBER(SEARCH("deceased",$N1522)),ISNUMBER(SEARCH("separated",$N1522))),0,1))</f>
        <v/>
      </c>
      <c r="S1522">
        <f>IF(OR($R1522=0,NOT(ISNUMBER($I1522))),"",IFERROR(DATEDIF($I1522,DATE(FY,1,1),"y"),""))</f>
        <v/>
      </c>
      <c r="T1522">
        <f>IF(OR($R1522=0,NOT(ISNUMBER($J1522))),"",IFERROR(DATEDIF($J1522,DATE(FY,1,1),"y"),0))</f>
        <v/>
      </c>
      <c r="U1522" s="38">
        <f>IF(OR($R1522=0,NOT(ISNUMBER($I1522))),0,IF(YEAR($I1522)+IF($Q1522=1,RetAgeO,RetAgeE)=FY,MONTH($I1522),IF(YEAR($I1522)+IF($Q1522=1,RetAgeO,RetAgeE)&lt;FY,1,0)))</f>
        <v/>
      </c>
      <c r="V1522" s="38">
        <f>IF(OR($R1522=0,NOT(ISNUMBER($K1522))),0,IF(YEAR($K1522)=FY,MONTH($K1522),IF(YEAR($K1522)&lt;FY,1,0)))</f>
        <v/>
      </c>
      <c r="W1522" s="38">
        <f>IF($R1522=0,0,MIN(12,IF(AND(ISNUMBER($O1522),$O1522&gt;=1,$O1522&lt;=12),INT($O1522),12),IF(AND(RetireExit="Yes",$U1522&gt;0),$U1522,12),IF(AND(ContractExit="Yes",$V1522&gt;0),$V1522,12)))</f>
        <v/>
      </c>
      <c r="X1522" s="37">
        <f>IF(ISNUMBER($P1522),$P1522,IncPct)</f>
        <v/>
      </c>
      <c r="Y1522" s="39">
        <f>IF($W1522=0,0,MAX(0,MIN($W1522,IncMonth-1))+MAX(0,$W1522-IncMonth+1)*(1+$X1522))</f>
        <v/>
      </c>
      <c r="Z1522" s="40">
        <f>IF($C1522="",0,IFERROR(INDEX(Departments!$B$5:$B$54,MATCH($C1522,Departments!$A$5:$A$54,0)),0))</f>
        <v/>
      </c>
      <c r="AA1522" s="41">
        <f>N($L1522)*$Y1522</f>
        <v/>
      </c>
      <c r="AB1522" s="41">
        <f>N($M1522)*$Y1522</f>
        <v/>
      </c>
      <c r="AC1522" s="41">
        <f>$AA1522*$Z1522</f>
        <v/>
      </c>
      <c r="AD1522" s="41">
        <f>$AA1522*BonusMonths/12</f>
        <v/>
      </c>
      <c r="AE1522" s="41">
        <f>($AA1522+SI_Gross*$AB1522)*IF($Q1522=1,SI_O,SI_E)</f>
        <v/>
      </c>
      <c r="AF1522" s="41">
        <f>IF($Q1522=1,0,$AA1522*EOSB)</f>
        <v/>
      </c>
      <c r="AG1522" s="41">
        <f>$AN1522*$W1522</f>
        <v/>
      </c>
      <c r="AH1522" s="41">
        <f>SUM($AA1522:$AG1522)</f>
        <v/>
      </c>
      <c r="AI1522" s="41">
        <f>12*($AM1522+$AN1522)</f>
        <v/>
      </c>
      <c r="AJ1522" s="41">
        <f>$AM1522*((IncMonth-1)+(13-IncMonth)*(1+$X1522))+12*$AN1522</f>
        <v/>
      </c>
      <c r="AK1522" s="41">
        <f>IF($R1522=1,N($L1522)+N($M1522),0)</f>
        <v/>
      </c>
      <c r="AL1522">
        <f>IF($C1522="","",IF(N($L1522)&lt;=0,"Basic salary missing",IF(ISNA(MATCH($C1522,Departments!$A$5:$A$54,0)),"Department not on Departments sheet",IF(AND($I1522&lt;&gt;"",NOT(ISNUMBER($I1522))),"Date of birth is text, not a date",IF(AND($K1522&lt;&gt;"",NOT(ISNUMBER($K1522))),"Contract end is text, not a date","")))))</f>
        <v/>
      </c>
      <c r="AM1522" s="41">
        <f>IF($R1522=0,0,N($L1522)*(1+$Z1522+BonusMonths/12+IF($Q1522=1,0,EOSB))+N($M1522)+(N($L1522)+SI_Gross*N($M1522))*IF($Q1522=1,SI_O,SI_E))</f>
        <v/>
      </c>
      <c r="AN1522" s="41">
        <f>IF($R1522=0,0,(IF($Q1522=1,MedO,MedE+Ticket)+Training)/12)</f>
        <v/>
      </c>
    </row>
    <row r="1523">
      <c r="I1523" s="35" t="n"/>
      <c r="J1523" s="35" t="n"/>
      <c r="K1523" s="35" t="n"/>
      <c r="L1523" s="36" t="n"/>
      <c r="M1523" s="36" t="n"/>
      <c r="P1523" s="37" t="n"/>
      <c r="Q1523" s="38">
        <f>IF($C1523="",0,IF(OR(LOWER(TRIM($G1523))="omani",LOWER(TRIM($G1523))="oman",LOWER(TRIM($G1523))="om",LOWER(TRIM($G1523))="local"),1,0))</f>
        <v/>
      </c>
      <c r="R1523" s="38">
        <f>IF($C1523="",0,IF(OR(ISNUMBER(SEARCH("resign",$N1523)),ISNUMBER(SEARCH("terminat",$N1523)),ISNUMBER(SEARCH("inactive",$N1523)),ISNUMBER(SEARCH("vacan",$N1523)),ISNUMBER(SEARCH("deceased",$N1523)),ISNUMBER(SEARCH("separated",$N1523))),0,1))</f>
        <v/>
      </c>
      <c r="S1523">
        <f>IF(OR($R1523=0,NOT(ISNUMBER($I1523))),"",IFERROR(DATEDIF($I1523,DATE(FY,1,1),"y"),""))</f>
        <v/>
      </c>
      <c r="T1523">
        <f>IF(OR($R1523=0,NOT(ISNUMBER($J1523))),"",IFERROR(DATEDIF($J1523,DATE(FY,1,1),"y"),0))</f>
        <v/>
      </c>
      <c r="U1523" s="38">
        <f>IF(OR($R1523=0,NOT(ISNUMBER($I1523))),0,IF(YEAR($I1523)+IF($Q1523=1,RetAgeO,RetAgeE)=FY,MONTH($I1523),IF(YEAR($I1523)+IF($Q1523=1,RetAgeO,RetAgeE)&lt;FY,1,0)))</f>
        <v/>
      </c>
      <c r="V1523" s="38">
        <f>IF(OR($R1523=0,NOT(ISNUMBER($K1523))),0,IF(YEAR($K1523)=FY,MONTH($K1523),IF(YEAR($K1523)&lt;FY,1,0)))</f>
        <v/>
      </c>
      <c r="W1523" s="38">
        <f>IF($R1523=0,0,MIN(12,IF(AND(ISNUMBER($O1523),$O1523&gt;=1,$O1523&lt;=12),INT($O1523),12),IF(AND(RetireExit="Yes",$U1523&gt;0),$U1523,12),IF(AND(ContractExit="Yes",$V1523&gt;0),$V1523,12)))</f>
        <v/>
      </c>
      <c r="X1523" s="37">
        <f>IF(ISNUMBER($P1523),$P1523,IncPct)</f>
        <v/>
      </c>
      <c r="Y1523" s="39">
        <f>IF($W1523=0,0,MAX(0,MIN($W1523,IncMonth-1))+MAX(0,$W1523-IncMonth+1)*(1+$X1523))</f>
        <v/>
      </c>
      <c r="Z1523" s="40">
        <f>IF($C1523="",0,IFERROR(INDEX(Departments!$B$5:$B$54,MATCH($C1523,Departments!$A$5:$A$54,0)),0))</f>
        <v/>
      </c>
      <c r="AA1523" s="41">
        <f>N($L1523)*$Y1523</f>
        <v/>
      </c>
      <c r="AB1523" s="41">
        <f>N($M1523)*$Y1523</f>
        <v/>
      </c>
      <c r="AC1523" s="41">
        <f>$AA1523*$Z1523</f>
        <v/>
      </c>
      <c r="AD1523" s="41">
        <f>$AA1523*BonusMonths/12</f>
        <v/>
      </c>
      <c r="AE1523" s="41">
        <f>($AA1523+SI_Gross*$AB1523)*IF($Q1523=1,SI_O,SI_E)</f>
        <v/>
      </c>
      <c r="AF1523" s="41">
        <f>IF($Q1523=1,0,$AA1523*EOSB)</f>
        <v/>
      </c>
      <c r="AG1523" s="41">
        <f>$AN1523*$W1523</f>
        <v/>
      </c>
      <c r="AH1523" s="41">
        <f>SUM($AA1523:$AG1523)</f>
        <v/>
      </c>
      <c r="AI1523" s="41">
        <f>12*($AM1523+$AN1523)</f>
        <v/>
      </c>
      <c r="AJ1523" s="41">
        <f>$AM1523*((IncMonth-1)+(13-IncMonth)*(1+$X1523))+12*$AN1523</f>
        <v/>
      </c>
      <c r="AK1523" s="41">
        <f>IF($R1523=1,N($L1523)+N($M1523),0)</f>
        <v/>
      </c>
      <c r="AL1523">
        <f>IF($C1523="","",IF(N($L1523)&lt;=0,"Basic salary missing",IF(ISNA(MATCH($C1523,Departments!$A$5:$A$54,0)),"Department not on Departments sheet",IF(AND($I1523&lt;&gt;"",NOT(ISNUMBER($I1523))),"Date of birth is text, not a date",IF(AND($K1523&lt;&gt;"",NOT(ISNUMBER($K1523))),"Contract end is text, not a date","")))))</f>
        <v/>
      </c>
      <c r="AM1523" s="41">
        <f>IF($R1523=0,0,N($L1523)*(1+$Z1523+BonusMonths/12+IF($Q1523=1,0,EOSB))+N($M1523)+(N($L1523)+SI_Gross*N($M1523))*IF($Q1523=1,SI_O,SI_E))</f>
        <v/>
      </c>
      <c r="AN1523" s="41">
        <f>IF($R1523=0,0,(IF($Q1523=1,MedO,MedE+Ticket)+Training)/12)</f>
        <v/>
      </c>
    </row>
    <row r="1524">
      <c r="I1524" s="35" t="n"/>
      <c r="J1524" s="35" t="n"/>
      <c r="K1524" s="35" t="n"/>
      <c r="L1524" s="36" t="n"/>
      <c r="M1524" s="36" t="n"/>
      <c r="P1524" s="37" t="n"/>
      <c r="Q1524" s="38">
        <f>IF($C1524="",0,IF(OR(LOWER(TRIM($G1524))="omani",LOWER(TRIM($G1524))="oman",LOWER(TRIM($G1524))="om",LOWER(TRIM($G1524))="local"),1,0))</f>
        <v/>
      </c>
      <c r="R1524" s="38">
        <f>IF($C1524="",0,IF(OR(ISNUMBER(SEARCH("resign",$N1524)),ISNUMBER(SEARCH("terminat",$N1524)),ISNUMBER(SEARCH("inactive",$N1524)),ISNUMBER(SEARCH("vacan",$N1524)),ISNUMBER(SEARCH("deceased",$N1524)),ISNUMBER(SEARCH("separated",$N1524))),0,1))</f>
        <v/>
      </c>
      <c r="S1524">
        <f>IF(OR($R1524=0,NOT(ISNUMBER($I1524))),"",IFERROR(DATEDIF($I1524,DATE(FY,1,1),"y"),""))</f>
        <v/>
      </c>
      <c r="T1524">
        <f>IF(OR($R1524=0,NOT(ISNUMBER($J1524))),"",IFERROR(DATEDIF($J1524,DATE(FY,1,1),"y"),0))</f>
        <v/>
      </c>
      <c r="U1524" s="38">
        <f>IF(OR($R1524=0,NOT(ISNUMBER($I1524))),0,IF(YEAR($I1524)+IF($Q1524=1,RetAgeO,RetAgeE)=FY,MONTH($I1524),IF(YEAR($I1524)+IF($Q1524=1,RetAgeO,RetAgeE)&lt;FY,1,0)))</f>
        <v/>
      </c>
      <c r="V1524" s="38">
        <f>IF(OR($R1524=0,NOT(ISNUMBER($K1524))),0,IF(YEAR($K1524)=FY,MONTH($K1524),IF(YEAR($K1524)&lt;FY,1,0)))</f>
        <v/>
      </c>
      <c r="W1524" s="38">
        <f>IF($R1524=0,0,MIN(12,IF(AND(ISNUMBER($O1524),$O1524&gt;=1,$O1524&lt;=12),INT($O1524),12),IF(AND(RetireExit="Yes",$U1524&gt;0),$U1524,12),IF(AND(ContractExit="Yes",$V1524&gt;0),$V1524,12)))</f>
        <v/>
      </c>
      <c r="X1524" s="37">
        <f>IF(ISNUMBER($P1524),$P1524,IncPct)</f>
        <v/>
      </c>
      <c r="Y1524" s="39">
        <f>IF($W1524=0,0,MAX(0,MIN($W1524,IncMonth-1))+MAX(0,$W1524-IncMonth+1)*(1+$X1524))</f>
        <v/>
      </c>
      <c r="Z1524" s="40">
        <f>IF($C1524="",0,IFERROR(INDEX(Departments!$B$5:$B$54,MATCH($C1524,Departments!$A$5:$A$54,0)),0))</f>
        <v/>
      </c>
      <c r="AA1524" s="41">
        <f>N($L1524)*$Y1524</f>
        <v/>
      </c>
      <c r="AB1524" s="41">
        <f>N($M1524)*$Y1524</f>
        <v/>
      </c>
      <c r="AC1524" s="41">
        <f>$AA1524*$Z1524</f>
        <v/>
      </c>
      <c r="AD1524" s="41">
        <f>$AA1524*BonusMonths/12</f>
        <v/>
      </c>
      <c r="AE1524" s="41">
        <f>($AA1524+SI_Gross*$AB1524)*IF($Q1524=1,SI_O,SI_E)</f>
        <v/>
      </c>
      <c r="AF1524" s="41">
        <f>IF($Q1524=1,0,$AA1524*EOSB)</f>
        <v/>
      </c>
      <c r="AG1524" s="41">
        <f>$AN1524*$W1524</f>
        <v/>
      </c>
      <c r="AH1524" s="41">
        <f>SUM($AA1524:$AG1524)</f>
        <v/>
      </c>
      <c r="AI1524" s="41">
        <f>12*($AM1524+$AN1524)</f>
        <v/>
      </c>
      <c r="AJ1524" s="41">
        <f>$AM1524*((IncMonth-1)+(13-IncMonth)*(1+$X1524))+12*$AN1524</f>
        <v/>
      </c>
      <c r="AK1524" s="41">
        <f>IF($R1524=1,N($L1524)+N($M1524),0)</f>
        <v/>
      </c>
      <c r="AL1524">
        <f>IF($C1524="","",IF(N($L1524)&lt;=0,"Basic salary missing",IF(ISNA(MATCH($C1524,Departments!$A$5:$A$54,0)),"Department not on Departments sheet",IF(AND($I1524&lt;&gt;"",NOT(ISNUMBER($I1524))),"Date of birth is text, not a date",IF(AND($K1524&lt;&gt;"",NOT(ISNUMBER($K1524))),"Contract end is text, not a date","")))))</f>
        <v/>
      </c>
      <c r="AM1524" s="41">
        <f>IF($R1524=0,0,N($L1524)*(1+$Z1524+BonusMonths/12+IF($Q1524=1,0,EOSB))+N($M1524)+(N($L1524)+SI_Gross*N($M1524))*IF($Q1524=1,SI_O,SI_E))</f>
        <v/>
      </c>
      <c r="AN1524" s="41">
        <f>IF($R1524=0,0,(IF($Q1524=1,MedO,MedE+Ticket)+Training)/12)</f>
        <v/>
      </c>
    </row>
    <row r="1525">
      <c r="I1525" s="35" t="n"/>
      <c r="J1525" s="35" t="n"/>
      <c r="K1525" s="35" t="n"/>
      <c r="L1525" s="36" t="n"/>
      <c r="M1525" s="36" t="n"/>
      <c r="P1525" s="37" t="n"/>
      <c r="Q1525" s="38">
        <f>IF($C1525="",0,IF(OR(LOWER(TRIM($G1525))="omani",LOWER(TRIM($G1525))="oman",LOWER(TRIM($G1525))="om",LOWER(TRIM($G1525))="local"),1,0))</f>
        <v/>
      </c>
      <c r="R1525" s="38">
        <f>IF($C1525="",0,IF(OR(ISNUMBER(SEARCH("resign",$N1525)),ISNUMBER(SEARCH("terminat",$N1525)),ISNUMBER(SEARCH("inactive",$N1525)),ISNUMBER(SEARCH("vacan",$N1525)),ISNUMBER(SEARCH("deceased",$N1525)),ISNUMBER(SEARCH("separated",$N1525))),0,1))</f>
        <v/>
      </c>
      <c r="S1525">
        <f>IF(OR($R1525=0,NOT(ISNUMBER($I1525))),"",IFERROR(DATEDIF($I1525,DATE(FY,1,1),"y"),""))</f>
        <v/>
      </c>
      <c r="T1525">
        <f>IF(OR($R1525=0,NOT(ISNUMBER($J1525))),"",IFERROR(DATEDIF($J1525,DATE(FY,1,1),"y"),0))</f>
        <v/>
      </c>
      <c r="U1525" s="38">
        <f>IF(OR($R1525=0,NOT(ISNUMBER($I1525))),0,IF(YEAR($I1525)+IF($Q1525=1,RetAgeO,RetAgeE)=FY,MONTH($I1525),IF(YEAR($I1525)+IF($Q1525=1,RetAgeO,RetAgeE)&lt;FY,1,0)))</f>
        <v/>
      </c>
      <c r="V1525" s="38">
        <f>IF(OR($R1525=0,NOT(ISNUMBER($K1525))),0,IF(YEAR($K1525)=FY,MONTH($K1525),IF(YEAR($K1525)&lt;FY,1,0)))</f>
        <v/>
      </c>
      <c r="W1525" s="38">
        <f>IF($R1525=0,0,MIN(12,IF(AND(ISNUMBER($O1525),$O1525&gt;=1,$O1525&lt;=12),INT($O1525),12),IF(AND(RetireExit="Yes",$U1525&gt;0),$U1525,12),IF(AND(ContractExit="Yes",$V1525&gt;0),$V1525,12)))</f>
        <v/>
      </c>
      <c r="X1525" s="37">
        <f>IF(ISNUMBER($P1525),$P1525,IncPct)</f>
        <v/>
      </c>
      <c r="Y1525" s="39">
        <f>IF($W1525=0,0,MAX(0,MIN($W1525,IncMonth-1))+MAX(0,$W1525-IncMonth+1)*(1+$X1525))</f>
        <v/>
      </c>
      <c r="Z1525" s="40">
        <f>IF($C1525="",0,IFERROR(INDEX(Departments!$B$5:$B$54,MATCH($C1525,Departments!$A$5:$A$54,0)),0))</f>
        <v/>
      </c>
      <c r="AA1525" s="41">
        <f>N($L1525)*$Y1525</f>
        <v/>
      </c>
      <c r="AB1525" s="41">
        <f>N($M1525)*$Y1525</f>
        <v/>
      </c>
      <c r="AC1525" s="41">
        <f>$AA1525*$Z1525</f>
        <v/>
      </c>
      <c r="AD1525" s="41">
        <f>$AA1525*BonusMonths/12</f>
        <v/>
      </c>
      <c r="AE1525" s="41">
        <f>($AA1525+SI_Gross*$AB1525)*IF($Q1525=1,SI_O,SI_E)</f>
        <v/>
      </c>
      <c r="AF1525" s="41">
        <f>IF($Q1525=1,0,$AA1525*EOSB)</f>
        <v/>
      </c>
      <c r="AG1525" s="41">
        <f>$AN1525*$W1525</f>
        <v/>
      </c>
      <c r="AH1525" s="41">
        <f>SUM($AA1525:$AG1525)</f>
        <v/>
      </c>
      <c r="AI1525" s="41">
        <f>12*($AM1525+$AN1525)</f>
        <v/>
      </c>
      <c r="AJ1525" s="41">
        <f>$AM1525*((IncMonth-1)+(13-IncMonth)*(1+$X1525))+12*$AN1525</f>
        <v/>
      </c>
      <c r="AK1525" s="41">
        <f>IF($R1525=1,N($L1525)+N($M1525),0)</f>
        <v/>
      </c>
      <c r="AL1525">
        <f>IF($C1525="","",IF(N($L1525)&lt;=0,"Basic salary missing",IF(ISNA(MATCH($C1525,Departments!$A$5:$A$54,0)),"Department not on Departments sheet",IF(AND($I1525&lt;&gt;"",NOT(ISNUMBER($I1525))),"Date of birth is text, not a date",IF(AND($K1525&lt;&gt;"",NOT(ISNUMBER($K1525))),"Contract end is text, not a date","")))))</f>
        <v/>
      </c>
      <c r="AM1525" s="41">
        <f>IF($R1525=0,0,N($L1525)*(1+$Z1525+BonusMonths/12+IF($Q1525=1,0,EOSB))+N($M1525)+(N($L1525)+SI_Gross*N($M1525))*IF($Q1525=1,SI_O,SI_E))</f>
        <v/>
      </c>
      <c r="AN1525" s="41">
        <f>IF($R1525=0,0,(IF($Q1525=1,MedO,MedE+Ticket)+Training)/12)</f>
        <v/>
      </c>
    </row>
    <row r="1526">
      <c r="I1526" s="35" t="n"/>
      <c r="J1526" s="35" t="n"/>
      <c r="K1526" s="35" t="n"/>
      <c r="L1526" s="36" t="n"/>
      <c r="M1526" s="36" t="n"/>
      <c r="P1526" s="37" t="n"/>
      <c r="Q1526" s="38">
        <f>IF($C1526="",0,IF(OR(LOWER(TRIM($G1526))="omani",LOWER(TRIM($G1526))="oman",LOWER(TRIM($G1526))="om",LOWER(TRIM($G1526))="local"),1,0))</f>
        <v/>
      </c>
      <c r="R1526" s="38">
        <f>IF($C1526="",0,IF(OR(ISNUMBER(SEARCH("resign",$N1526)),ISNUMBER(SEARCH("terminat",$N1526)),ISNUMBER(SEARCH("inactive",$N1526)),ISNUMBER(SEARCH("vacan",$N1526)),ISNUMBER(SEARCH("deceased",$N1526)),ISNUMBER(SEARCH("separated",$N1526))),0,1))</f>
        <v/>
      </c>
      <c r="S1526">
        <f>IF(OR($R1526=0,NOT(ISNUMBER($I1526))),"",IFERROR(DATEDIF($I1526,DATE(FY,1,1),"y"),""))</f>
        <v/>
      </c>
      <c r="T1526">
        <f>IF(OR($R1526=0,NOT(ISNUMBER($J1526))),"",IFERROR(DATEDIF($J1526,DATE(FY,1,1),"y"),0))</f>
        <v/>
      </c>
      <c r="U1526" s="38">
        <f>IF(OR($R1526=0,NOT(ISNUMBER($I1526))),0,IF(YEAR($I1526)+IF($Q1526=1,RetAgeO,RetAgeE)=FY,MONTH($I1526),IF(YEAR($I1526)+IF($Q1526=1,RetAgeO,RetAgeE)&lt;FY,1,0)))</f>
        <v/>
      </c>
      <c r="V1526" s="38">
        <f>IF(OR($R1526=0,NOT(ISNUMBER($K1526))),0,IF(YEAR($K1526)=FY,MONTH($K1526),IF(YEAR($K1526)&lt;FY,1,0)))</f>
        <v/>
      </c>
      <c r="W1526" s="38">
        <f>IF($R1526=0,0,MIN(12,IF(AND(ISNUMBER($O1526),$O1526&gt;=1,$O1526&lt;=12),INT($O1526),12),IF(AND(RetireExit="Yes",$U1526&gt;0),$U1526,12),IF(AND(ContractExit="Yes",$V1526&gt;0),$V1526,12)))</f>
        <v/>
      </c>
      <c r="X1526" s="37">
        <f>IF(ISNUMBER($P1526),$P1526,IncPct)</f>
        <v/>
      </c>
      <c r="Y1526" s="39">
        <f>IF($W1526=0,0,MAX(0,MIN($W1526,IncMonth-1))+MAX(0,$W1526-IncMonth+1)*(1+$X1526))</f>
        <v/>
      </c>
      <c r="Z1526" s="40">
        <f>IF($C1526="",0,IFERROR(INDEX(Departments!$B$5:$B$54,MATCH($C1526,Departments!$A$5:$A$54,0)),0))</f>
        <v/>
      </c>
      <c r="AA1526" s="41">
        <f>N($L1526)*$Y1526</f>
        <v/>
      </c>
      <c r="AB1526" s="41">
        <f>N($M1526)*$Y1526</f>
        <v/>
      </c>
      <c r="AC1526" s="41">
        <f>$AA1526*$Z1526</f>
        <v/>
      </c>
      <c r="AD1526" s="41">
        <f>$AA1526*BonusMonths/12</f>
        <v/>
      </c>
      <c r="AE1526" s="41">
        <f>($AA1526+SI_Gross*$AB1526)*IF($Q1526=1,SI_O,SI_E)</f>
        <v/>
      </c>
      <c r="AF1526" s="41">
        <f>IF($Q1526=1,0,$AA1526*EOSB)</f>
        <v/>
      </c>
      <c r="AG1526" s="41">
        <f>$AN1526*$W1526</f>
        <v/>
      </c>
      <c r="AH1526" s="41">
        <f>SUM($AA1526:$AG1526)</f>
        <v/>
      </c>
      <c r="AI1526" s="41">
        <f>12*($AM1526+$AN1526)</f>
        <v/>
      </c>
      <c r="AJ1526" s="41">
        <f>$AM1526*((IncMonth-1)+(13-IncMonth)*(1+$X1526))+12*$AN1526</f>
        <v/>
      </c>
      <c r="AK1526" s="41">
        <f>IF($R1526=1,N($L1526)+N($M1526),0)</f>
        <v/>
      </c>
      <c r="AL1526">
        <f>IF($C1526="","",IF(N($L1526)&lt;=0,"Basic salary missing",IF(ISNA(MATCH($C1526,Departments!$A$5:$A$54,0)),"Department not on Departments sheet",IF(AND($I1526&lt;&gt;"",NOT(ISNUMBER($I1526))),"Date of birth is text, not a date",IF(AND($K1526&lt;&gt;"",NOT(ISNUMBER($K1526))),"Contract end is text, not a date","")))))</f>
        <v/>
      </c>
      <c r="AM1526" s="41">
        <f>IF($R1526=0,0,N($L1526)*(1+$Z1526+BonusMonths/12+IF($Q1526=1,0,EOSB))+N($M1526)+(N($L1526)+SI_Gross*N($M1526))*IF($Q1526=1,SI_O,SI_E))</f>
        <v/>
      </c>
      <c r="AN1526" s="41">
        <f>IF($R1526=0,0,(IF($Q1526=1,MedO,MedE+Ticket)+Training)/12)</f>
        <v/>
      </c>
    </row>
    <row r="1527">
      <c r="I1527" s="35" t="n"/>
      <c r="J1527" s="35" t="n"/>
      <c r="K1527" s="35" t="n"/>
      <c r="L1527" s="36" t="n"/>
      <c r="M1527" s="36" t="n"/>
      <c r="P1527" s="37" t="n"/>
      <c r="Q1527" s="38">
        <f>IF($C1527="",0,IF(OR(LOWER(TRIM($G1527))="omani",LOWER(TRIM($G1527))="oman",LOWER(TRIM($G1527))="om",LOWER(TRIM($G1527))="local"),1,0))</f>
        <v/>
      </c>
      <c r="R1527" s="38">
        <f>IF($C1527="",0,IF(OR(ISNUMBER(SEARCH("resign",$N1527)),ISNUMBER(SEARCH("terminat",$N1527)),ISNUMBER(SEARCH("inactive",$N1527)),ISNUMBER(SEARCH("vacan",$N1527)),ISNUMBER(SEARCH("deceased",$N1527)),ISNUMBER(SEARCH("separated",$N1527))),0,1))</f>
        <v/>
      </c>
      <c r="S1527">
        <f>IF(OR($R1527=0,NOT(ISNUMBER($I1527))),"",IFERROR(DATEDIF($I1527,DATE(FY,1,1),"y"),""))</f>
        <v/>
      </c>
      <c r="T1527">
        <f>IF(OR($R1527=0,NOT(ISNUMBER($J1527))),"",IFERROR(DATEDIF($J1527,DATE(FY,1,1),"y"),0))</f>
        <v/>
      </c>
      <c r="U1527" s="38">
        <f>IF(OR($R1527=0,NOT(ISNUMBER($I1527))),0,IF(YEAR($I1527)+IF($Q1527=1,RetAgeO,RetAgeE)=FY,MONTH($I1527),IF(YEAR($I1527)+IF($Q1527=1,RetAgeO,RetAgeE)&lt;FY,1,0)))</f>
        <v/>
      </c>
      <c r="V1527" s="38">
        <f>IF(OR($R1527=0,NOT(ISNUMBER($K1527))),0,IF(YEAR($K1527)=FY,MONTH($K1527),IF(YEAR($K1527)&lt;FY,1,0)))</f>
        <v/>
      </c>
      <c r="W1527" s="38">
        <f>IF($R1527=0,0,MIN(12,IF(AND(ISNUMBER($O1527),$O1527&gt;=1,$O1527&lt;=12),INT($O1527),12),IF(AND(RetireExit="Yes",$U1527&gt;0),$U1527,12),IF(AND(ContractExit="Yes",$V1527&gt;0),$V1527,12)))</f>
        <v/>
      </c>
      <c r="X1527" s="37">
        <f>IF(ISNUMBER($P1527),$P1527,IncPct)</f>
        <v/>
      </c>
      <c r="Y1527" s="39">
        <f>IF($W1527=0,0,MAX(0,MIN($W1527,IncMonth-1))+MAX(0,$W1527-IncMonth+1)*(1+$X1527))</f>
        <v/>
      </c>
      <c r="Z1527" s="40">
        <f>IF($C1527="",0,IFERROR(INDEX(Departments!$B$5:$B$54,MATCH($C1527,Departments!$A$5:$A$54,0)),0))</f>
        <v/>
      </c>
      <c r="AA1527" s="41">
        <f>N($L1527)*$Y1527</f>
        <v/>
      </c>
      <c r="AB1527" s="41">
        <f>N($M1527)*$Y1527</f>
        <v/>
      </c>
      <c r="AC1527" s="41">
        <f>$AA1527*$Z1527</f>
        <v/>
      </c>
      <c r="AD1527" s="41">
        <f>$AA1527*BonusMonths/12</f>
        <v/>
      </c>
      <c r="AE1527" s="41">
        <f>($AA1527+SI_Gross*$AB1527)*IF($Q1527=1,SI_O,SI_E)</f>
        <v/>
      </c>
      <c r="AF1527" s="41">
        <f>IF($Q1527=1,0,$AA1527*EOSB)</f>
        <v/>
      </c>
      <c r="AG1527" s="41">
        <f>$AN1527*$W1527</f>
        <v/>
      </c>
      <c r="AH1527" s="41">
        <f>SUM($AA1527:$AG1527)</f>
        <v/>
      </c>
      <c r="AI1527" s="41">
        <f>12*($AM1527+$AN1527)</f>
        <v/>
      </c>
      <c r="AJ1527" s="41">
        <f>$AM1527*((IncMonth-1)+(13-IncMonth)*(1+$X1527))+12*$AN1527</f>
        <v/>
      </c>
      <c r="AK1527" s="41">
        <f>IF($R1527=1,N($L1527)+N($M1527),0)</f>
        <v/>
      </c>
      <c r="AL1527">
        <f>IF($C1527="","",IF(N($L1527)&lt;=0,"Basic salary missing",IF(ISNA(MATCH($C1527,Departments!$A$5:$A$54,0)),"Department not on Departments sheet",IF(AND($I1527&lt;&gt;"",NOT(ISNUMBER($I1527))),"Date of birth is text, not a date",IF(AND($K1527&lt;&gt;"",NOT(ISNUMBER($K1527))),"Contract end is text, not a date","")))))</f>
        <v/>
      </c>
      <c r="AM1527" s="41">
        <f>IF($R1527=0,0,N($L1527)*(1+$Z1527+BonusMonths/12+IF($Q1527=1,0,EOSB))+N($M1527)+(N($L1527)+SI_Gross*N($M1527))*IF($Q1527=1,SI_O,SI_E))</f>
        <v/>
      </c>
      <c r="AN1527" s="41">
        <f>IF($R1527=0,0,(IF($Q1527=1,MedO,MedE+Ticket)+Training)/12)</f>
        <v/>
      </c>
    </row>
    <row r="1528">
      <c r="I1528" s="35" t="n"/>
      <c r="J1528" s="35" t="n"/>
      <c r="K1528" s="35" t="n"/>
      <c r="L1528" s="36" t="n"/>
      <c r="M1528" s="36" t="n"/>
      <c r="P1528" s="37" t="n"/>
      <c r="Q1528" s="38">
        <f>IF($C1528="",0,IF(OR(LOWER(TRIM($G1528))="omani",LOWER(TRIM($G1528))="oman",LOWER(TRIM($G1528))="om",LOWER(TRIM($G1528))="local"),1,0))</f>
        <v/>
      </c>
      <c r="R1528" s="38">
        <f>IF($C1528="",0,IF(OR(ISNUMBER(SEARCH("resign",$N1528)),ISNUMBER(SEARCH("terminat",$N1528)),ISNUMBER(SEARCH("inactive",$N1528)),ISNUMBER(SEARCH("vacan",$N1528)),ISNUMBER(SEARCH("deceased",$N1528)),ISNUMBER(SEARCH("separated",$N1528))),0,1))</f>
        <v/>
      </c>
      <c r="S1528">
        <f>IF(OR($R1528=0,NOT(ISNUMBER($I1528))),"",IFERROR(DATEDIF($I1528,DATE(FY,1,1),"y"),""))</f>
        <v/>
      </c>
      <c r="T1528">
        <f>IF(OR($R1528=0,NOT(ISNUMBER($J1528))),"",IFERROR(DATEDIF($J1528,DATE(FY,1,1),"y"),0))</f>
        <v/>
      </c>
      <c r="U1528" s="38">
        <f>IF(OR($R1528=0,NOT(ISNUMBER($I1528))),0,IF(YEAR($I1528)+IF($Q1528=1,RetAgeO,RetAgeE)=FY,MONTH($I1528),IF(YEAR($I1528)+IF($Q1528=1,RetAgeO,RetAgeE)&lt;FY,1,0)))</f>
        <v/>
      </c>
      <c r="V1528" s="38">
        <f>IF(OR($R1528=0,NOT(ISNUMBER($K1528))),0,IF(YEAR($K1528)=FY,MONTH($K1528),IF(YEAR($K1528)&lt;FY,1,0)))</f>
        <v/>
      </c>
      <c r="W1528" s="38">
        <f>IF($R1528=0,0,MIN(12,IF(AND(ISNUMBER($O1528),$O1528&gt;=1,$O1528&lt;=12),INT($O1528),12),IF(AND(RetireExit="Yes",$U1528&gt;0),$U1528,12),IF(AND(ContractExit="Yes",$V1528&gt;0),$V1528,12)))</f>
        <v/>
      </c>
      <c r="X1528" s="37">
        <f>IF(ISNUMBER($P1528),$P1528,IncPct)</f>
        <v/>
      </c>
      <c r="Y1528" s="39">
        <f>IF($W1528=0,0,MAX(0,MIN($W1528,IncMonth-1))+MAX(0,$W1528-IncMonth+1)*(1+$X1528))</f>
        <v/>
      </c>
      <c r="Z1528" s="40">
        <f>IF($C1528="",0,IFERROR(INDEX(Departments!$B$5:$B$54,MATCH($C1528,Departments!$A$5:$A$54,0)),0))</f>
        <v/>
      </c>
      <c r="AA1528" s="41">
        <f>N($L1528)*$Y1528</f>
        <v/>
      </c>
      <c r="AB1528" s="41">
        <f>N($M1528)*$Y1528</f>
        <v/>
      </c>
      <c r="AC1528" s="41">
        <f>$AA1528*$Z1528</f>
        <v/>
      </c>
      <c r="AD1528" s="41">
        <f>$AA1528*BonusMonths/12</f>
        <v/>
      </c>
      <c r="AE1528" s="41">
        <f>($AA1528+SI_Gross*$AB1528)*IF($Q1528=1,SI_O,SI_E)</f>
        <v/>
      </c>
      <c r="AF1528" s="41">
        <f>IF($Q1528=1,0,$AA1528*EOSB)</f>
        <v/>
      </c>
      <c r="AG1528" s="41">
        <f>$AN1528*$W1528</f>
        <v/>
      </c>
      <c r="AH1528" s="41">
        <f>SUM($AA1528:$AG1528)</f>
        <v/>
      </c>
      <c r="AI1528" s="41">
        <f>12*($AM1528+$AN1528)</f>
        <v/>
      </c>
      <c r="AJ1528" s="41">
        <f>$AM1528*((IncMonth-1)+(13-IncMonth)*(1+$X1528))+12*$AN1528</f>
        <v/>
      </c>
      <c r="AK1528" s="41">
        <f>IF($R1528=1,N($L1528)+N($M1528),0)</f>
        <v/>
      </c>
      <c r="AL1528">
        <f>IF($C1528="","",IF(N($L1528)&lt;=0,"Basic salary missing",IF(ISNA(MATCH($C1528,Departments!$A$5:$A$54,0)),"Department not on Departments sheet",IF(AND($I1528&lt;&gt;"",NOT(ISNUMBER($I1528))),"Date of birth is text, not a date",IF(AND($K1528&lt;&gt;"",NOT(ISNUMBER($K1528))),"Contract end is text, not a date","")))))</f>
        <v/>
      </c>
      <c r="AM1528" s="41">
        <f>IF($R1528=0,0,N($L1528)*(1+$Z1528+BonusMonths/12+IF($Q1528=1,0,EOSB))+N($M1528)+(N($L1528)+SI_Gross*N($M1528))*IF($Q1528=1,SI_O,SI_E))</f>
        <v/>
      </c>
      <c r="AN1528" s="41">
        <f>IF($R1528=0,0,(IF($Q1528=1,MedO,MedE+Ticket)+Training)/12)</f>
        <v/>
      </c>
    </row>
    <row r="1529">
      <c r="I1529" s="35" t="n"/>
      <c r="J1529" s="35" t="n"/>
      <c r="K1529" s="35" t="n"/>
      <c r="L1529" s="36" t="n"/>
      <c r="M1529" s="36" t="n"/>
      <c r="P1529" s="37" t="n"/>
      <c r="Q1529" s="38">
        <f>IF($C1529="",0,IF(OR(LOWER(TRIM($G1529))="omani",LOWER(TRIM($G1529))="oman",LOWER(TRIM($G1529))="om",LOWER(TRIM($G1529))="local"),1,0))</f>
        <v/>
      </c>
      <c r="R1529" s="38">
        <f>IF($C1529="",0,IF(OR(ISNUMBER(SEARCH("resign",$N1529)),ISNUMBER(SEARCH("terminat",$N1529)),ISNUMBER(SEARCH("inactive",$N1529)),ISNUMBER(SEARCH("vacan",$N1529)),ISNUMBER(SEARCH("deceased",$N1529)),ISNUMBER(SEARCH("separated",$N1529))),0,1))</f>
        <v/>
      </c>
      <c r="S1529">
        <f>IF(OR($R1529=0,NOT(ISNUMBER($I1529))),"",IFERROR(DATEDIF($I1529,DATE(FY,1,1),"y"),""))</f>
        <v/>
      </c>
      <c r="T1529">
        <f>IF(OR($R1529=0,NOT(ISNUMBER($J1529))),"",IFERROR(DATEDIF($J1529,DATE(FY,1,1),"y"),0))</f>
        <v/>
      </c>
      <c r="U1529" s="38">
        <f>IF(OR($R1529=0,NOT(ISNUMBER($I1529))),0,IF(YEAR($I1529)+IF($Q1529=1,RetAgeO,RetAgeE)=FY,MONTH($I1529),IF(YEAR($I1529)+IF($Q1529=1,RetAgeO,RetAgeE)&lt;FY,1,0)))</f>
        <v/>
      </c>
      <c r="V1529" s="38">
        <f>IF(OR($R1529=0,NOT(ISNUMBER($K1529))),0,IF(YEAR($K1529)=FY,MONTH($K1529),IF(YEAR($K1529)&lt;FY,1,0)))</f>
        <v/>
      </c>
      <c r="W1529" s="38">
        <f>IF($R1529=0,0,MIN(12,IF(AND(ISNUMBER($O1529),$O1529&gt;=1,$O1529&lt;=12),INT($O1529),12),IF(AND(RetireExit="Yes",$U1529&gt;0),$U1529,12),IF(AND(ContractExit="Yes",$V1529&gt;0),$V1529,12)))</f>
        <v/>
      </c>
      <c r="X1529" s="37">
        <f>IF(ISNUMBER($P1529),$P1529,IncPct)</f>
        <v/>
      </c>
      <c r="Y1529" s="39">
        <f>IF($W1529=0,0,MAX(0,MIN($W1529,IncMonth-1))+MAX(0,$W1529-IncMonth+1)*(1+$X1529))</f>
        <v/>
      </c>
      <c r="Z1529" s="40">
        <f>IF($C1529="",0,IFERROR(INDEX(Departments!$B$5:$B$54,MATCH($C1529,Departments!$A$5:$A$54,0)),0))</f>
        <v/>
      </c>
      <c r="AA1529" s="41">
        <f>N($L1529)*$Y1529</f>
        <v/>
      </c>
      <c r="AB1529" s="41">
        <f>N($M1529)*$Y1529</f>
        <v/>
      </c>
      <c r="AC1529" s="41">
        <f>$AA1529*$Z1529</f>
        <v/>
      </c>
      <c r="AD1529" s="41">
        <f>$AA1529*BonusMonths/12</f>
        <v/>
      </c>
      <c r="AE1529" s="41">
        <f>($AA1529+SI_Gross*$AB1529)*IF($Q1529=1,SI_O,SI_E)</f>
        <v/>
      </c>
      <c r="AF1529" s="41">
        <f>IF($Q1529=1,0,$AA1529*EOSB)</f>
        <v/>
      </c>
      <c r="AG1529" s="41">
        <f>$AN1529*$W1529</f>
        <v/>
      </c>
      <c r="AH1529" s="41">
        <f>SUM($AA1529:$AG1529)</f>
        <v/>
      </c>
      <c r="AI1529" s="41">
        <f>12*($AM1529+$AN1529)</f>
        <v/>
      </c>
      <c r="AJ1529" s="41">
        <f>$AM1529*((IncMonth-1)+(13-IncMonth)*(1+$X1529))+12*$AN1529</f>
        <v/>
      </c>
      <c r="AK1529" s="41">
        <f>IF($R1529=1,N($L1529)+N($M1529),0)</f>
        <v/>
      </c>
      <c r="AL1529">
        <f>IF($C1529="","",IF(N($L1529)&lt;=0,"Basic salary missing",IF(ISNA(MATCH($C1529,Departments!$A$5:$A$54,0)),"Department not on Departments sheet",IF(AND($I1529&lt;&gt;"",NOT(ISNUMBER($I1529))),"Date of birth is text, not a date",IF(AND($K1529&lt;&gt;"",NOT(ISNUMBER($K1529))),"Contract end is text, not a date","")))))</f>
        <v/>
      </c>
      <c r="AM1529" s="41">
        <f>IF($R1529=0,0,N($L1529)*(1+$Z1529+BonusMonths/12+IF($Q1529=1,0,EOSB))+N($M1529)+(N($L1529)+SI_Gross*N($M1529))*IF($Q1529=1,SI_O,SI_E))</f>
        <v/>
      </c>
      <c r="AN1529" s="41">
        <f>IF($R1529=0,0,(IF($Q1529=1,MedO,MedE+Ticket)+Training)/12)</f>
        <v/>
      </c>
    </row>
    <row r="1530">
      <c r="I1530" s="35" t="n"/>
      <c r="J1530" s="35" t="n"/>
      <c r="K1530" s="35" t="n"/>
      <c r="L1530" s="36" t="n"/>
      <c r="M1530" s="36" t="n"/>
      <c r="P1530" s="37" t="n"/>
      <c r="Q1530" s="38">
        <f>IF($C1530="",0,IF(OR(LOWER(TRIM($G1530))="omani",LOWER(TRIM($G1530))="oman",LOWER(TRIM($G1530))="om",LOWER(TRIM($G1530))="local"),1,0))</f>
        <v/>
      </c>
      <c r="R1530" s="38">
        <f>IF($C1530="",0,IF(OR(ISNUMBER(SEARCH("resign",$N1530)),ISNUMBER(SEARCH("terminat",$N1530)),ISNUMBER(SEARCH("inactive",$N1530)),ISNUMBER(SEARCH("vacan",$N1530)),ISNUMBER(SEARCH("deceased",$N1530)),ISNUMBER(SEARCH("separated",$N1530))),0,1))</f>
        <v/>
      </c>
      <c r="S1530">
        <f>IF(OR($R1530=0,NOT(ISNUMBER($I1530))),"",IFERROR(DATEDIF($I1530,DATE(FY,1,1),"y"),""))</f>
        <v/>
      </c>
      <c r="T1530">
        <f>IF(OR($R1530=0,NOT(ISNUMBER($J1530))),"",IFERROR(DATEDIF($J1530,DATE(FY,1,1),"y"),0))</f>
        <v/>
      </c>
      <c r="U1530" s="38">
        <f>IF(OR($R1530=0,NOT(ISNUMBER($I1530))),0,IF(YEAR($I1530)+IF($Q1530=1,RetAgeO,RetAgeE)=FY,MONTH($I1530),IF(YEAR($I1530)+IF($Q1530=1,RetAgeO,RetAgeE)&lt;FY,1,0)))</f>
        <v/>
      </c>
      <c r="V1530" s="38">
        <f>IF(OR($R1530=0,NOT(ISNUMBER($K1530))),0,IF(YEAR($K1530)=FY,MONTH($K1530),IF(YEAR($K1530)&lt;FY,1,0)))</f>
        <v/>
      </c>
      <c r="W1530" s="38">
        <f>IF($R1530=0,0,MIN(12,IF(AND(ISNUMBER($O1530),$O1530&gt;=1,$O1530&lt;=12),INT($O1530),12),IF(AND(RetireExit="Yes",$U1530&gt;0),$U1530,12),IF(AND(ContractExit="Yes",$V1530&gt;0),$V1530,12)))</f>
        <v/>
      </c>
      <c r="X1530" s="37">
        <f>IF(ISNUMBER($P1530),$P1530,IncPct)</f>
        <v/>
      </c>
      <c r="Y1530" s="39">
        <f>IF($W1530=0,0,MAX(0,MIN($W1530,IncMonth-1))+MAX(0,$W1530-IncMonth+1)*(1+$X1530))</f>
        <v/>
      </c>
      <c r="Z1530" s="40">
        <f>IF($C1530="",0,IFERROR(INDEX(Departments!$B$5:$B$54,MATCH($C1530,Departments!$A$5:$A$54,0)),0))</f>
        <v/>
      </c>
      <c r="AA1530" s="41">
        <f>N($L1530)*$Y1530</f>
        <v/>
      </c>
      <c r="AB1530" s="41">
        <f>N($M1530)*$Y1530</f>
        <v/>
      </c>
      <c r="AC1530" s="41">
        <f>$AA1530*$Z1530</f>
        <v/>
      </c>
      <c r="AD1530" s="41">
        <f>$AA1530*BonusMonths/12</f>
        <v/>
      </c>
      <c r="AE1530" s="41">
        <f>($AA1530+SI_Gross*$AB1530)*IF($Q1530=1,SI_O,SI_E)</f>
        <v/>
      </c>
      <c r="AF1530" s="41">
        <f>IF($Q1530=1,0,$AA1530*EOSB)</f>
        <v/>
      </c>
      <c r="AG1530" s="41">
        <f>$AN1530*$W1530</f>
        <v/>
      </c>
      <c r="AH1530" s="41">
        <f>SUM($AA1530:$AG1530)</f>
        <v/>
      </c>
      <c r="AI1530" s="41">
        <f>12*($AM1530+$AN1530)</f>
        <v/>
      </c>
      <c r="AJ1530" s="41">
        <f>$AM1530*((IncMonth-1)+(13-IncMonth)*(1+$X1530))+12*$AN1530</f>
        <v/>
      </c>
      <c r="AK1530" s="41">
        <f>IF($R1530=1,N($L1530)+N($M1530),0)</f>
        <v/>
      </c>
      <c r="AL1530">
        <f>IF($C1530="","",IF(N($L1530)&lt;=0,"Basic salary missing",IF(ISNA(MATCH($C1530,Departments!$A$5:$A$54,0)),"Department not on Departments sheet",IF(AND($I1530&lt;&gt;"",NOT(ISNUMBER($I1530))),"Date of birth is text, not a date",IF(AND($K1530&lt;&gt;"",NOT(ISNUMBER($K1530))),"Contract end is text, not a date","")))))</f>
        <v/>
      </c>
      <c r="AM1530" s="41">
        <f>IF($R1530=0,0,N($L1530)*(1+$Z1530+BonusMonths/12+IF($Q1530=1,0,EOSB))+N($M1530)+(N($L1530)+SI_Gross*N($M1530))*IF($Q1530=1,SI_O,SI_E))</f>
        <v/>
      </c>
      <c r="AN1530" s="41">
        <f>IF($R1530=0,0,(IF($Q1530=1,MedO,MedE+Ticket)+Training)/12)</f>
        <v/>
      </c>
    </row>
    <row r="1531">
      <c r="I1531" s="35" t="n"/>
      <c r="J1531" s="35" t="n"/>
      <c r="K1531" s="35" t="n"/>
      <c r="L1531" s="36" t="n"/>
      <c r="M1531" s="36" t="n"/>
      <c r="P1531" s="37" t="n"/>
      <c r="Q1531" s="38">
        <f>IF($C1531="",0,IF(OR(LOWER(TRIM($G1531))="omani",LOWER(TRIM($G1531))="oman",LOWER(TRIM($G1531))="om",LOWER(TRIM($G1531))="local"),1,0))</f>
        <v/>
      </c>
      <c r="R1531" s="38">
        <f>IF($C1531="",0,IF(OR(ISNUMBER(SEARCH("resign",$N1531)),ISNUMBER(SEARCH("terminat",$N1531)),ISNUMBER(SEARCH("inactive",$N1531)),ISNUMBER(SEARCH("vacan",$N1531)),ISNUMBER(SEARCH("deceased",$N1531)),ISNUMBER(SEARCH("separated",$N1531))),0,1))</f>
        <v/>
      </c>
      <c r="S1531">
        <f>IF(OR($R1531=0,NOT(ISNUMBER($I1531))),"",IFERROR(DATEDIF($I1531,DATE(FY,1,1),"y"),""))</f>
        <v/>
      </c>
      <c r="T1531">
        <f>IF(OR($R1531=0,NOT(ISNUMBER($J1531))),"",IFERROR(DATEDIF($J1531,DATE(FY,1,1),"y"),0))</f>
        <v/>
      </c>
      <c r="U1531" s="38">
        <f>IF(OR($R1531=0,NOT(ISNUMBER($I1531))),0,IF(YEAR($I1531)+IF($Q1531=1,RetAgeO,RetAgeE)=FY,MONTH($I1531),IF(YEAR($I1531)+IF($Q1531=1,RetAgeO,RetAgeE)&lt;FY,1,0)))</f>
        <v/>
      </c>
      <c r="V1531" s="38">
        <f>IF(OR($R1531=0,NOT(ISNUMBER($K1531))),0,IF(YEAR($K1531)=FY,MONTH($K1531),IF(YEAR($K1531)&lt;FY,1,0)))</f>
        <v/>
      </c>
      <c r="W1531" s="38">
        <f>IF($R1531=0,0,MIN(12,IF(AND(ISNUMBER($O1531),$O1531&gt;=1,$O1531&lt;=12),INT($O1531),12),IF(AND(RetireExit="Yes",$U1531&gt;0),$U1531,12),IF(AND(ContractExit="Yes",$V1531&gt;0),$V1531,12)))</f>
        <v/>
      </c>
      <c r="X1531" s="37">
        <f>IF(ISNUMBER($P1531),$P1531,IncPct)</f>
        <v/>
      </c>
      <c r="Y1531" s="39">
        <f>IF($W1531=0,0,MAX(0,MIN($W1531,IncMonth-1))+MAX(0,$W1531-IncMonth+1)*(1+$X1531))</f>
        <v/>
      </c>
      <c r="Z1531" s="40">
        <f>IF($C1531="",0,IFERROR(INDEX(Departments!$B$5:$B$54,MATCH($C1531,Departments!$A$5:$A$54,0)),0))</f>
        <v/>
      </c>
      <c r="AA1531" s="41">
        <f>N($L1531)*$Y1531</f>
        <v/>
      </c>
      <c r="AB1531" s="41">
        <f>N($M1531)*$Y1531</f>
        <v/>
      </c>
      <c r="AC1531" s="41">
        <f>$AA1531*$Z1531</f>
        <v/>
      </c>
      <c r="AD1531" s="41">
        <f>$AA1531*BonusMonths/12</f>
        <v/>
      </c>
      <c r="AE1531" s="41">
        <f>($AA1531+SI_Gross*$AB1531)*IF($Q1531=1,SI_O,SI_E)</f>
        <v/>
      </c>
      <c r="AF1531" s="41">
        <f>IF($Q1531=1,0,$AA1531*EOSB)</f>
        <v/>
      </c>
      <c r="AG1531" s="41">
        <f>$AN1531*$W1531</f>
        <v/>
      </c>
      <c r="AH1531" s="41">
        <f>SUM($AA1531:$AG1531)</f>
        <v/>
      </c>
      <c r="AI1531" s="41">
        <f>12*($AM1531+$AN1531)</f>
        <v/>
      </c>
      <c r="AJ1531" s="41">
        <f>$AM1531*((IncMonth-1)+(13-IncMonth)*(1+$X1531))+12*$AN1531</f>
        <v/>
      </c>
      <c r="AK1531" s="41">
        <f>IF($R1531=1,N($L1531)+N($M1531),0)</f>
        <v/>
      </c>
      <c r="AL1531">
        <f>IF($C1531="","",IF(N($L1531)&lt;=0,"Basic salary missing",IF(ISNA(MATCH($C1531,Departments!$A$5:$A$54,0)),"Department not on Departments sheet",IF(AND($I1531&lt;&gt;"",NOT(ISNUMBER($I1531))),"Date of birth is text, not a date",IF(AND($K1531&lt;&gt;"",NOT(ISNUMBER($K1531))),"Contract end is text, not a date","")))))</f>
        <v/>
      </c>
      <c r="AM1531" s="41">
        <f>IF($R1531=0,0,N($L1531)*(1+$Z1531+BonusMonths/12+IF($Q1531=1,0,EOSB))+N($M1531)+(N($L1531)+SI_Gross*N($M1531))*IF($Q1531=1,SI_O,SI_E))</f>
        <v/>
      </c>
      <c r="AN1531" s="41">
        <f>IF($R1531=0,0,(IF($Q1531=1,MedO,MedE+Ticket)+Training)/12)</f>
        <v/>
      </c>
    </row>
    <row r="1532">
      <c r="I1532" s="35" t="n"/>
      <c r="J1532" s="35" t="n"/>
      <c r="K1532" s="35" t="n"/>
      <c r="L1532" s="36" t="n"/>
      <c r="M1532" s="36" t="n"/>
      <c r="P1532" s="37" t="n"/>
      <c r="Q1532" s="38">
        <f>IF($C1532="",0,IF(OR(LOWER(TRIM($G1532))="omani",LOWER(TRIM($G1532))="oman",LOWER(TRIM($G1532))="om",LOWER(TRIM($G1532))="local"),1,0))</f>
        <v/>
      </c>
      <c r="R1532" s="38">
        <f>IF($C1532="",0,IF(OR(ISNUMBER(SEARCH("resign",$N1532)),ISNUMBER(SEARCH("terminat",$N1532)),ISNUMBER(SEARCH("inactive",$N1532)),ISNUMBER(SEARCH("vacan",$N1532)),ISNUMBER(SEARCH("deceased",$N1532)),ISNUMBER(SEARCH("separated",$N1532))),0,1))</f>
        <v/>
      </c>
      <c r="S1532">
        <f>IF(OR($R1532=0,NOT(ISNUMBER($I1532))),"",IFERROR(DATEDIF($I1532,DATE(FY,1,1),"y"),""))</f>
        <v/>
      </c>
      <c r="T1532">
        <f>IF(OR($R1532=0,NOT(ISNUMBER($J1532))),"",IFERROR(DATEDIF($J1532,DATE(FY,1,1),"y"),0))</f>
        <v/>
      </c>
      <c r="U1532" s="38">
        <f>IF(OR($R1532=0,NOT(ISNUMBER($I1532))),0,IF(YEAR($I1532)+IF($Q1532=1,RetAgeO,RetAgeE)=FY,MONTH($I1532),IF(YEAR($I1532)+IF($Q1532=1,RetAgeO,RetAgeE)&lt;FY,1,0)))</f>
        <v/>
      </c>
      <c r="V1532" s="38">
        <f>IF(OR($R1532=0,NOT(ISNUMBER($K1532))),0,IF(YEAR($K1532)=FY,MONTH($K1532),IF(YEAR($K1532)&lt;FY,1,0)))</f>
        <v/>
      </c>
      <c r="W1532" s="38">
        <f>IF($R1532=0,0,MIN(12,IF(AND(ISNUMBER($O1532),$O1532&gt;=1,$O1532&lt;=12),INT($O1532),12),IF(AND(RetireExit="Yes",$U1532&gt;0),$U1532,12),IF(AND(ContractExit="Yes",$V1532&gt;0),$V1532,12)))</f>
        <v/>
      </c>
      <c r="X1532" s="37">
        <f>IF(ISNUMBER($P1532),$P1532,IncPct)</f>
        <v/>
      </c>
      <c r="Y1532" s="39">
        <f>IF($W1532=0,0,MAX(0,MIN($W1532,IncMonth-1))+MAX(0,$W1532-IncMonth+1)*(1+$X1532))</f>
        <v/>
      </c>
      <c r="Z1532" s="40">
        <f>IF($C1532="",0,IFERROR(INDEX(Departments!$B$5:$B$54,MATCH($C1532,Departments!$A$5:$A$54,0)),0))</f>
        <v/>
      </c>
      <c r="AA1532" s="41">
        <f>N($L1532)*$Y1532</f>
        <v/>
      </c>
      <c r="AB1532" s="41">
        <f>N($M1532)*$Y1532</f>
        <v/>
      </c>
      <c r="AC1532" s="41">
        <f>$AA1532*$Z1532</f>
        <v/>
      </c>
      <c r="AD1532" s="41">
        <f>$AA1532*BonusMonths/12</f>
        <v/>
      </c>
      <c r="AE1532" s="41">
        <f>($AA1532+SI_Gross*$AB1532)*IF($Q1532=1,SI_O,SI_E)</f>
        <v/>
      </c>
      <c r="AF1532" s="41">
        <f>IF($Q1532=1,0,$AA1532*EOSB)</f>
        <v/>
      </c>
      <c r="AG1532" s="41">
        <f>$AN1532*$W1532</f>
        <v/>
      </c>
      <c r="AH1532" s="41">
        <f>SUM($AA1532:$AG1532)</f>
        <v/>
      </c>
      <c r="AI1532" s="41">
        <f>12*($AM1532+$AN1532)</f>
        <v/>
      </c>
      <c r="AJ1532" s="41">
        <f>$AM1532*((IncMonth-1)+(13-IncMonth)*(1+$X1532))+12*$AN1532</f>
        <v/>
      </c>
      <c r="AK1532" s="41">
        <f>IF($R1532=1,N($L1532)+N($M1532),0)</f>
        <v/>
      </c>
      <c r="AL1532">
        <f>IF($C1532="","",IF(N($L1532)&lt;=0,"Basic salary missing",IF(ISNA(MATCH($C1532,Departments!$A$5:$A$54,0)),"Department not on Departments sheet",IF(AND($I1532&lt;&gt;"",NOT(ISNUMBER($I1532))),"Date of birth is text, not a date",IF(AND($K1532&lt;&gt;"",NOT(ISNUMBER($K1532))),"Contract end is text, not a date","")))))</f>
        <v/>
      </c>
      <c r="AM1532" s="41">
        <f>IF($R1532=0,0,N($L1532)*(1+$Z1532+BonusMonths/12+IF($Q1532=1,0,EOSB))+N($M1532)+(N($L1532)+SI_Gross*N($M1532))*IF($Q1532=1,SI_O,SI_E))</f>
        <v/>
      </c>
      <c r="AN1532" s="41">
        <f>IF($R1532=0,0,(IF($Q1532=1,MedO,MedE+Ticket)+Training)/12)</f>
        <v/>
      </c>
    </row>
    <row r="1533">
      <c r="I1533" s="35" t="n"/>
      <c r="J1533" s="35" t="n"/>
      <c r="K1533" s="35" t="n"/>
      <c r="L1533" s="36" t="n"/>
      <c r="M1533" s="36" t="n"/>
      <c r="P1533" s="37" t="n"/>
      <c r="Q1533" s="38">
        <f>IF($C1533="",0,IF(OR(LOWER(TRIM($G1533))="omani",LOWER(TRIM($G1533))="oman",LOWER(TRIM($G1533))="om",LOWER(TRIM($G1533))="local"),1,0))</f>
        <v/>
      </c>
      <c r="R1533" s="38">
        <f>IF($C1533="",0,IF(OR(ISNUMBER(SEARCH("resign",$N1533)),ISNUMBER(SEARCH("terminat",$N1533)),ISNUMBER(SEARCH("inactive",$N1533)),ISNUMBER(SEARCH("vacan",$N1533)),ISNUMBER(SEARCH("deceased",$N1533)),ISNUMBER(SEARCH("separated",$N1533))),0,1))</f>
        <v/>
      </c>
      <c r="S1533">
        <f>IF(OR($R1533=0,NOT(ISNUMBER($I1533))),"",IFERROR(DATEDIF($I1533,DATE(FY,1,1),"y"),""))</f>
        <v/>
      </c>
      <c r="T1533">
        <f>IF(OR($R1533=0,NOT(ISNUMBER($J1533))),"",IFERROR(DATEDIF($J1533,DATE(FY,1,1),"y"),0))</f>
        <v/>
      </c>
      <c r="U1533" s="38">
        <f>IF(OR($R1533=0,NOT(ISNUMBER($I1533))),0,IF(YEAR($I1533)+IF($Q1533=1,RetAgeO,RetAgeE)=FY,MONTH($I1533),IF(YEAR($I1533)+IF($Q1533=1,RetAgeO,RetAgeE)&lt;FY,1,0)))</f>
        <v/>
      </c>
      <c r="V1533" s="38">
        <f>IF(OR($R1533=0,NOT(ISNUMBER($K1533))),0,IF(YEAR($K1533)=FY,MONTH($K1533),IF(YEAR($K1533)&lt;FY,1,0)))</f>
        <v/>
      </c>
      <c r="W1533" s="38">
        <f>IF($R1533=0,0,MIN(12,IF(AND(ISNUMBER($O1533),$O1533&gt;=1,$O1533&lt;=12),INT($O1533),12),IF(AND(RetireExit="Yes",$U1533&gt;0),$U1533,12),IF(AND(ContractExit="Yes",$V1533&gt;0),$V1533,12)))</f>
        <v/>
      </c>
      <c r="X1533" s="37">
        <f>IF(ISNUMBER($P1533),$P1533,IncPct)</f>
        <v/>
      </c>
      <c r="Y1533" s="39">
        <f>IF($W1533=0,0,MAX(0,MIN($W1533,IncMonth-1))+MAX(0,$W1533-IncMonth+1)*(1+$X1533))</f>
        <v/>
      </c>
      <c r="Z1533" s="40">
        <f>IF($C1533="",0,IFERROR(INDEX(Departments!$B$5:$B$54,MATCH($C1533,Departments!$A$5:$A$54,0)),0))</f>
        <v/>
      </c>
      <c r="AA1533" s="41">
        <f>N($L1533)*$Y1533</f>
        <v/>
      </c>
      <c r="AB1533" s="41">
        <f>N($M1533)*$Y1533</f>
        <v/>
      </c>
      <c r="AC1533" s="41">
        <f>$AA1533*$Z1533</f>
        <v/>
      </c>
      <c r="AD1533" s="41">
        <f>$AA1533*BonusMonths/12</f>
        <v/>
      </c>
      <c r="AE1533" s="41">
        <f>($AA1533+SI_Gross*$AB1533)*IF($Q1533=1,SI_O,SI_E)</f>
        <v/>
      </c>
      <c r="AF1533" s="41">
        <f>IF($Q1533=1,0,$AA1533*EOSB)</f>
        <v/>
      </c>
      <c r="AG1533" s="41">
        <f>$AN1533*$W1533</f>
        <v/>
      </c>
      <c r="AH1533" s="41">
        <f>SUM($AA1533:$AG1533)</f>
        <v/>
      </c>
      <c r="AI1533" s="41">
        <f>12*($AM1533+$AN1533)</f>
        <v/>
      </c>
      <c r="AJ1533" s="41">
        <f>$AM1533*((IncMonth-1)+(13-IncMonth)*(1+$X1533))+12*$AN1533</f>
        <v/>
      </c>
      <c r="AK1533" s="41">
        <f>IF($R1533=1,N($L1533)+N($M1533),0)</f>
        <v/>
      </c>
      <c r="AL1533">
        <f>IF($C1533="","",IF(N($L1533)&lt;=0,"Basic salary missing",IF(ISNA(MATCH($C1533,Departments!$A$5:$A$54,0)),"Department not on Departments sheet",IF(AND($I1533&lt;&gt;"",NOT(ISNUMBER($I1533))),"Date of birth is text, not a date",IF(AND($K1533&lt;&gt;"",NOT(ISNUMBER($K1533))),"Contract end is text, not a date","")))))</f>
        <v/>
      </c>
      <c r="AM1533" s="41">
        <f>IF($R1533=0,0,N($L1533)*(1+$Z1533+BonusMonths/12+IF($Q1533=1,0,EOSB))+N($M1533)+(N($L1533)+SI_Gross*N($M1533))*IF($Q1533=1,SI_O,SI_E))</f>
        <v/>
      </c>
      <c r="AN1533" s="41">
        <f>IF($R1533=0,0,(IF($Q1533=1,MedO,MedE+Ticket)+Training)/12)</f>
        <v/>
      </c>
    </row>
    <row r="1534">
      <c r="I1534" s="35" t="n"/>
      <c r="J1534" s="35" t="n"/>
      <c r="K1534" s="35" t="n"/>
      <c r="L1534" s="36" t="n"/>
      <c r="M1534" s="36" t="n"/>
      <c r="P1534" s="37" t="n"/>
      <c r="Q1534" s="38">
        <f>IF($C1534="",0,IF(OR(LOWER(TRIM($G1534))="omani",LOWER(TRIM($G1534))="oman",LOWER(TRIM($G1534))="om",LOWER(TRIM($G1534))="local"),1,0))</f>
        <v/>
      </c>
      <c r="R1534" s="38">
        <f>IF($C1534="",0,IF(OR(ISNUMBER(SEARCH("resign",$N1534)),ISNUMBER(SEARCH("terminat",$N1534)),ISNUMBER(SEARCH("inactive",$N1534)),ISNUMBER(SEARCH("vacan",$N1534)),ISNUMBER(SEARCH("deceased",$N1534)),ISNUMBER(SEARCH("separated",$N1534))),0,1))</f>
        <v/>
      </c>
      <c r="S1534">
        <f>IF(OR($R1534=0,NOT(ISNUMBER($I1534))),"",IFERROR(DATEDIF($I1534,DATE(FY,1,1),"y"),""))</f>
        <v/>
      </c>
      <c r="T1534">
        <f>IF(OR($R1534=0,NOT(ISNUMBER($J1534))),"",IFERROR(DATEDIF($J1534,DATE(FY,1,1),"y"),0))</f>
        <v/>
      </c>
      <c r="U1534" s="38">
        <f>IF(OR($R1534=0,NOT(ISNUMBER($I1534))),0,IF(YEAR($I1534)+IF($Q1534=1,RetAgeO,RetAgeE)=FY,MONTH($I1534),IF(YEAR($I1534)+IF($Q1534=1,RetAgeO,RetAgeE)&lt;FY,1,0)))</f>
        <v/>
      </c>
      <c r="V1534" s="38">
        <f>IF(OR($R1534=0,NOT(ISNUMBER($K1534))),0,IF(YEAR($K1534)=FY,MONTH($K1534),IF(YEAR($K1534)&lt;FY,1,0)))</f>
        <v/>
      </c>
      <c r="W1534" s="38">
        <f>IF($R1534=0,0,MIN(12,IF(AND(ISNUMBER($O1534),$O1534&gt;=1,$O1534&lt;=12),INT($O1534),12),IF(AND(RetireExit="Yes",$U1534&gt;0),$U1534,12),IF(AND(ContractExit="Yes",$V1534&gt;0),$V1534,12)))</f>
        <v/>
      </c>
      <c r="X1534" s="37">
        <f>IF(ISNUMBER($P1534),$P1534,IncPct)</f>
        <v/>
      </c>
      <c r="Y1534" s="39">
        <f>IF($W1534=0,0,MAX(0,MIN($W1534,IncMonth-1))+MAX(0,$W1534-IncMonth+1)*(1+$X1534))</f>
        <v/>
      </c>
      <c r="Z1534" s="40">
        <f>IF($C1534="",0,IFERROR(INDEX(Departments!$B$5:$B$54,MATCH($C1534,Departments!$A$5:$A$54,0)),0))</f>
        <v/>
      </c>
      <c r="AA1534" s="41">
        <f>N($L1534)*$Y1534</f>
        <v/>
      </c>
      <c r="AB1534" s="41">
        <f>N($M1534)*$Y1534</f>
        <v/>
      </c>
      <c r="AC1534" s="41">
        <f>$AA1534*$Z1534</f>
        <v/>
      </c>
      <c r="AD1534" s="41">
        <f>$AA1534*BonusMonths/12</f>
        <v/>
      </c>
      <c r="AE1534" s="41">
        <f>($AA1534+SI_Gross*$AB1534)*IF($Q1534=1,SI_O,SI_E)</f>
        <v/>
      </c>
      <c r="AF1534" s="41">
        <f>IF($Q1534=1,0,$AA1534*EOSB)</f>
        <v/>
      </c>
      <c r="AG1534" s="41">
        <f>$AN1534*$W1534</f>
        <v/>
      </c>
      <c r="AH1534" s="41">
        <f>SUM($AA1534:$AG1534)</f>
        <v/>
      </c>
      <c r="AI1534" s="41">
        <f>12*($AM1534+$AN1534)</f>
        <v/>
      </c>
      <c r="AJ1534" s="41">
        <f>$AM1534*((IncMonth-1)+(13-IncMonth)*(1+$X1534))+12*$AN1534</f>
        <v/>
      </c>
      <c r="AK1534" s="41">
        <f>IF($R1534=1,N($L1534)+N($M1534),0)</f>
        <v/>
      </c>
      <c r="AL1534">
        <f>IF($C1534="","",IF(N($L1534)&lt;=0,"Basic salary missing",IF(ISNA(MATCH($C1534,Departments!$A$5:$A$54,0)),"Department not on Departments sheet",IF(AND($I1534&lt;&gt;"",NOT(ISNUMBER($I1534))),"Date of birth is text, not a date",IF(AND($K1534&lt;&gt;"",NOT(ISNUMBER($K1534))),"Contract end is text, not a date","")))))</f>
        <v/>
      </c>
      <c r="AM1534" s="41">
        <f>IF($R1534=0,0,N($L1534)*(1+$Z1534+BonusMonths/12+IF($Q1534=1,0,EOSB))+N($M1534)+(N($L1534)+SI_Gross*N($M1534))*IF($Q1534=1,SI_O,SI_E))</f>
        <v/>
      </c>
      <c r="AN1534" s="41">
        <f>IF($R1534=0,0,(IF($Q1534=1,MedO,MedE+Ticket)+Training)/12)</f>
        <v/>
      </c>
    </row>
    <row r="1535">
      <c r="I1535" s="35" t="n"/>
      <c r="J1535" s="35" t="n"/>
      <c r="K1535" s="35" t="n"/>
      <c r="L1535" s="36" t="n"/>
      <c r="M1535" s="36" t="n"/>
      <c r="P1535" s="37" t="n"/>
      <c r="Q1535" s="38">
        <f>IF($C1535="",0,IF(OR(LOWER(TRIM($G1535))="omani",LOWER(TRIM($G1535))="oman",LOWER(TRIM($G1535))="om",LOWER(TRIM($G1535))="local"),1,0))</f>
        <v/>
      </c>
      <c r="R1535" s="38">
        <f>IF($C1535="",0,IF(OR(ISNUMBER(SEARCH("resign",$N1535)),ISNUMBER(SEARCH("terminat",$N1535)),ISNUMBER(SEARCH("inactive",$N1535)),ISNUMBER(SEARCH("vacan",$N1535)),ISNUMBER(SEARCH("deceased",$N1535)),ISNUMBER(SEARCH("separated",$N1535))),0,1))</f>
        <v/>
      </c>
      <c r="S1535">
        <f>IF(OR($R1535=0,NOT(ISNUMBER($I1535))),"",IFERROR(DATEDIF($I1535,DATE(FY,1,1),"y"),""))</f>
        <v/>
      </c>
      <c r="T1535">
        <f>IF(OR($R1535=0,NOT(ISNUMBER($J1535))),"",IFERROR(DATEDIF($J1535,DATE(FY,1,1),"y"),0))</f>
        <v/>
      </c>
      <c r="U1535" s="38">
        <f>IF(OR($R1535=0,NOT(ISNUMBER($I1535))),0,IF(YEAR($I1535)+IF($Q1535=1,RetAgeO,RetAgeE)=FY,MONTH($I1535),IF(YEAR($I1535)+IF($Q1535=1,RetAgeO,RetAgeE)&lt;FY,1,0)))</f>
        <v/>
      </c>
      <c r="V1535" s="38">
        <f>IF(OR($R1535=0,NOT(ISNUMBER($K1535))),0,IF(YEAR($K1535)=FY,MONTH($K1535),IF(YEAR($K1535)&lt;FY,1,0)))</f>
        <v/>
      </c>
      <c r="W1535" s="38">
        <f>IF($R1535=0,0,MIN(12,IF(AND(ISNUMBER($O1535),$O1535&gt;=1,$O1535&lt;=12),INT($O1535),12),IF(AND(RetireExit="Yes",$U1535&gt;0),$U1535,12),IF(AND(ContractExit="Yes",$V1535&gt;0),$V1535,12)))</f>
        <v/>
      </c>
      <c r="X1535" s="37">
        <f>IF(ISNUMBER($P1535),$P1535,IncPct)</f>
        <v/>
      </c>
      <c r="Y1535" s="39">
        <f>IF($W1535=0,0,MAX(0,MIN($W1535,IncMonth-1))+MAX(0,$W1535-IncMonth+1)*(1+$X1535))</f>
        <v/>
      </c>
      <c r="Z1535" s="40">
        <f>IF($C1535="",0,IFERROR(INDEX(Departments!$B$5:$B$54,MATCH($C1535,Departments!$A$5:$A$54,0)),0))</f>
        <v/>
      </c>
      <c r="AA1535" s="41">
        <f>N($L1535)*$Y1535</f>
        <v/>
      </c>
      <c r="AB1535" s="41">
        <f>N($M1535)*$Y1535</f>
        <v/>
      </c>
      <c r="AC1535" s="41">
        <f>$AA1535*$Z1535</f>
        <v/>
      </c>
      <c r="AD1535" s="41">
        <f>$AA1535*BonusMonths/12</f>
        <v/>
      </c>
      <c r="AE1535" s="41">
        <f>($AA1535+SI_Gross*$AB1535)*IF($Q1535=1,SI_O,SI_E)</f>
        <v/>
      </c>
      <c r="AF1535" s="41">
        <f>IF($Q1535=1,0,$AA1535*EOSB)</f>
        <v/>
      </c>
      <c r="AG1535" s="41">
        <f>$AN1535*$W1535</f>
        <v/>
      </c>
      <c r="AH1535" s="41">
        <f>SUM($AA1535:$AG1535)</f>
        <v/>
      </c>
      <c r="AI1535" s="41">
        <f>12*($AM1535+$AN1535)</f>
        <v/>
      </c>
      <c r="AJ1535" s="41">
        <f>$AM1535*((IncMonth-1)+(13-IncMonth)*(1+$X1535))+12*$AN1535</f>
        <v/>
      </c>
      <c r="AK1535" s="41">
        <f>IF($R1535=1,N($L1535)+N($M1535),0)</f>
        <v/>
      </c>
      <c r="AL1535">
        <f>IF($C1535="","",IF(N($L1535)&lt;=0,"Basic salary missing",IF(ISNA(MATCH($C1535,Departments!$A$5:$A$54,0)),"Department not on Departments sheet",IF(AND($I1535&lt;&gt;"",NOT(ISNUMBER($I1535))),"Date of birth is text, not a date",IF(AND($K1535&lt;&gt;"",NOT(ISNUMBER($K1535))),"Contract end is text, not a date","")))))</f>
        <v/>
      </c>
      <c r="AM1535" s="41">
        <f>IF($R1535=0,0,N($L1535)*(1+$Z1535+BonusMonths/12+IF($Q1535=1,0,EOSB))+N($M1535)+(N($L1535)+SI_Gross*N($M1535))*IF($Q1535=1,SI_O,SI_E))</f>
        <v/>
      </c>
      <c r="AN1535" s="41">
        <f>IF($R1535=0,0,(IF($Q1535=1,MedO,MedE+Ticket)+Training)/12)</f>
        <v/>
      </c>
    </row>
    <row r="1536">
      <c r="I1536" s="35" t="n"/>
      <c r="J1536" s="35" t="n"/>
      <c r="K1536" s="35" t="n"/>
      <c r="L1536" s="36" t="n"/>
      <c r="M1536" s="36" t="n"/>
      <c r="P1536" s="37" t="n"/>
      <c r="Q1536" s="38">
        <f>IF($C1536="",0,IF(OR(LOWER(TRIM($G1536))="omani",LOWER(TRIM($G1536))="oman",LOWER(TRIM($G1536))="om",LOWER(TRIM($G1536))="local"),1,0))</f>
        <v/>
      </c>
      <c r="R1536" s="38">
        <f>IF($C1536="",0,IF(OR(ISNUMBER(SEARCH("resign",$N1536)),ISNUMBER(SEARCH("terminat",$N1536)),ISNUMBER(SEARCH("inactive",$N1536)),ISNUMBER(SEARCH("vacan",$N1536)),ISNUMBER(SEARCH("deceased",$N1536)),ISNUMBER(SEARCH("separated",$N1536))),0,1))</f>
        <v/>
      </c>
      <c r="S1536">
        <f>IF(OR($R1536=0,NOT(ISNUMBER($I1536))),"",IFERROR(DATEDIF($I1536,DATE(FY,1,1),"y"),""))</f>
        <v/>
      </c>
      <c r="T1536">
        <f>IF(OR($R1536=0,NOT(ISNUMBER($J1536))),"",IFERROR(DATEDIF($J1536,DATE(FY,1,1),"y"),0))</f>
        <v/>
      </c>
      <c r="U1536" s="38">
        <f>IF(OR($R1536=0,NOT(ISNUMBER($I1536))),0,IF(YEAR($I1536)+IF($Q1536=1,RetAgeO,RetAgeE)=FY,MONTH($I1536),IF(YEAR($I1536)+IF($Q1536=1,RetAgeO,RetAgeE)&lt;FY,1,0)))</f>
        <v/>
      </c>
      <c r="V1536" s="38">
        <f>IF(OR($R1536=0,NOT(ISNUMBER($K1536))),0,IF(YEAR($K1536)=FY,MONTH($K1536),IF(YEAR($K1536)&lt;FY,1,0)))</f>
        <v/>
      </c>
      <c r="W1536" s="38">
        <f>IF($R1536=0,0,MIN(12,IF(AND(ISNUMBER($O1536),$O1536&gt;=1,$O1536&lt;=12),INT($O1536),12),IF(AND(RetireExit="Yes",$U1536&gt;0),$U1536,12),IF(AND(ContractExit="Yes",$V1536&gt;0),$V1536,12)))</f>
        <v/>
      </c>
      <c r="X1536" s="37">
        <f>IF(ISNUMBER($P1536),$P1536,IncPct)</f>
        <v/>
      </c>
      <c r="Y1536" s="39">
        <f>IF($W1536=0,0,MAX(0,MIN($W1536,IncMonth-1))+MAX(0,$W1536-IncMonth+1)*(1+$X1536))</f>
        <v/>
      </c>
      <c r="Z1536" s="40">
        <f>IF($C1536="",0,IFERROR(INDEX(Departments!$B$5:$B$54,MATCH($C1536,Departments!$A$5:$A$54,0)),0))</f>
        <v/>
      </c>
      <c r="AA1536" s="41">
        <f>N($L1536)*$Y1536</f>
        <v/>
      </c>
      <c r="AB1536" s="41">
        <f>N($M1536)*$Y1536</f>
        <v/>
      </c>
      <c r="AC1536" s="41">
        <f>$AA1536*$Z1536</f>
        <v/>
      </c>
      <c r="AD1536" s="41">
        <f>$AA1536*BonusMonths/12</f>
        <v/>
      </c>
      <c r="AE1536" s="41">
        <f>($AA1536+SI_Gross*$AB1536)*IF($Q1536=1,SI_O,SI_E)</f>
        <v/>
      </c>
      <c r="AF1536" s="41">
        <f>IF($Q1536=1,0,$AA1536*EOSB)</f>
        <v/>
      </c>
      <c r="AG1536" s="41">
        <f>$AN1536*$W1536</f>
        <v/>
      </c>
      <c r="AH1536" s="41">
        <f>SUM($AA1536:$AG1536)</f>
        <v/>
      </c>
      <c r="AI1536" s="41">
        <f>12*($AM1536+$AN1536)</f>
        <v/>
      </c>
      <c r="AJ1536" s="41">
        <f>$AM1536*((IncMonth-1)+(13-IncMonth)*(1+$X1536))+12*$AN1536</f>
        <v/>
      </c>
      <c r="AK1536" s="41">
        <f>IF($R1536=1,N($L1536)+N($M1536),0)</f>
        <v/>
      </c>
      <c r="AL1536">
        <f>IF($C1536="","",IF(N($L1536)&lt;=0,"Basic salary missing",IF(ISNA(MATCH($C1536,Departments!$A$5:$A$54,0)),"Department not on Departments sheet",IF(AND($I1536&lt;&gt;"",NOT(ISNUMBER($I1536))),"Date of birth is text, not a date",IF(AND($K1536&lt;&gt;"",NOT(ISNUMBER($K1536))),"Contract end is text, not a date","")))))</f>
        <v/>
      </c>
      <c r="AM1536" s="41">
        <f>IF($R1536=0,0,N($L1536)*(1+$Z1536+BonusMonths/12+IF($Q1536=1,0,EOSB))+N($M1536)+(N($L1536)+SI_Gross*N($M1536))*IF($Q1536=1,SI_O,SI_E))</f>
        <v/>
      </c>
      <c r="AN1536" s="41">
        <f>IF($R1536=0,0,(IF($Q1536=1,MedO,MedE+Ticket)+Training)/12)</f>
        <v/>
      </c>
    </row>
    <row r="1537">
      <c r="I1537" s="35" t="n"/>
      <c r="J1537" s="35" t="n"/>
      <c r="K1537" s="35" t="n"/>
      <c r="L1537" s="36" t="n"/>
      <c r="M1537" s="36" t="n"/>
      <c r="P1537" s="37" t="n"/>
      <c r="Q1537" s="38">
        <f>IF($C1537="",0,IF(OR(LOWER(TRIM($G1537))="omani",LOWER(TRIM($G1537))="oman",LOWER(TRIM($G1537))="om",LOWER(TRIM($G1537))="local"),1,0))</f>
        <v/>
      </c>
      <c r="R1537" s="38">
        <f>IF($C1537="",0,IF(OR(ISNUMBER(SEARCH("resign",$N1537)),ISNUMBER(SEARCH("terminat",$N1537)),ISNUMBER(SEARCH("inactive",$N1537)),ISNUMBER(SEARCH("vacan",$N1537)),ISNUMBER(SEARCH("deceased",$N1537)),ISNUMBER(SEARCH("separated",$N1537))),0,1))</f>
        <v/>
      </c>
      <c r="S1537">
        <f>IF(OR($R1537=0,NOT(ISNUMBER($I1537))),"",IFERROR(DATEDIF($I1537,DATE(FY,1,1),"y"),""))</f>
        <v/>
      </c>
      <c r="T1537">
        <f>IF(OR($R1537=0,NOT(ISNUMBER($J1537))),"",IFERROR(DATEDIF($J1537,DATE(FY,1,1),"y"),0))</f>
        <v/>
      </c>
      <c r="U1537" s="38">
        <f>IF(OR($R1537=0,NOT(ISNUMBER($I1537))),0,IF(YEAR($I1537)+IF($Q1537=1,RetAgeO,RetAgeE)=FY,MONTH($I1537),IF(YEAR($I1537)+IF($Q1537=1,RetAgeO,RetAgeE)&lt;FY,1,0)))</f>
        <v/>
      </c>
      <c r="V1537" s="38">
        <f>IF(OR($R1537=0,NOT(ISNUMBER($K1537))),0,IF(YEAR($K1537)=FY,MONTH($K1537),IF(YEAR($K1537)&lt;FY,1,0)))</f>
        <v/>
      </c>
      <c r="W1537" s="38">
        <f>IF($R1537=0,0,MIN(12,IF(AND(ISNUMBER($O1537),$O1537&gt;=1,$O1537&lt;=12),INT($O1537),12),IF(AND(RetireExit="Yes",$U1537&gt;0),$U1537,12),IF(AND(ContractExit="Yes",$V1537&gt;0),$V1537,12)))</f>
        <v/>
      </c>
      <c r="X1537" s="37">
        <f>IF(ISNUMBER($P1537),$P1537,IncPct)</f>
        <v/>
      </c>
      <c r="Y1537" s="39">
        <f>IF($W1537=0,0,MAX(0,MIN($W1537,IncMonth-1))+MAX(0,$W1537-IncMonth+1)*(1+$X1537))</f>
        <v/>
      </c>
      <c r="Z1537" s="40">
        <f>IF($C1537="",0,IFERROR(INDEX(Departments!$B$5:$B$54,MATCH($C1537,Departments!$A$5:$A$54,0)),0))</f>
        <v/>
      </c>
      <c r="AA1537" s="41">
        <f>N($L1537)*$Y1537</f>
        <v/>
      </c>
      <c r="AB1537" s="41">
        <f>N($M1537)*$Y1537</f>
        <v/>
      </c>
      <c r="AC1537" s="41">
        <f>$AA1537*$Z1537</f>
        <v/>
      </c>
      <c r="AD1537" s="41">
        <f>$AA1537*BonusMonths/12</f>
        <v/>
      </c>
      <c r="AE1537" s="41">
        <f>($AA1537+SI_Gross*$AB1537)*IF($Q1537=1,SI_O,SI_E)</f>
        <v/>
      </c>
      <c r="AF1537" s="41">
        <f>IF($Q1537=1,0,$AA1537*EOSB)</f>
        <v/>
      </c>
      <c r="AG1537" s="41">
        <f>$AN1537*$W1537</f>
        <v/>
      </c>
      <c r="AH1537" s="41">
        <f>SUM($AA1537:$AG1537)</f>
        <v/>
      </c>
      <c r="AI1537" s="41">
        <f>12*($AM1537+$AN1537)</f>
        <v/>
      </c>
      <c r="AJ1537" s="41">
        <f>$AM1537*((IncMonth-1)+(13-IncMonth)*(1+$X1537))+12*$AN1537</f>
        <v/>
      </c>
      <c r="AK1537" s="41">
        <f>IF($R1537=1,N($L1537)+N($M1537),0)</f>
        <v/>
      </c>
      <c r="AL1537">
        <f>IF($C1537="","",IF(N($L1537)&lt;=0,"Basic salary missing",IF(ISNA(MATCH($C1537,Departments!$A$5:$A$54,0)),"Department not on Departments sheet",IF(AND($I1537&lt;&gt;"",NOT(ISNUMBER($I1537))),"Date of birth is text, not a date",IF(AND($K1537&lt;&gt;"",NOT(ISNUMBER($K1537))),"Contract end is text, not a date","")))))</f>
        <v/>
      </c>
      <c r="AM1537" s="41">
        <f>IF($R1537=0,0,N($L1537)*(1+$Z1537+BonusMonths/12+IF($Q1537=1,0,EOSB))+N($M1537)+(N($L1537)+SI_Gross*N($M1537))*IF($Q1537=1,SI_O,SI_E))</f>
        <v/>
      </c>
      <c r="AN1537" s="41">
        <f>IF($R1537=0,0,(IF($Q1537=1,MedO,MedE+Ticket)+Training)/12)</f>
        <v/>
      </c>
    </row>
    <row r="1538">
      <c r="I1538" s="35" t="n"/>
      <c r="J1538" s="35" t="n"/>
      <c r="K1538" s="35" t="n"/>
      <c r="L1538" s="36" t="n"/>
      <c r="M1538" s="36" t="n"/>
      <c r="P1538" s="37" t="n"/>
      <c r="Q1538" s="38">
        <f>IF($C1538="",0,IF(OR(LOWER(TRIM($G1538))="omani",LOWER(TRIM($G1538))="oman",LOWER(TRIM($G1538))="om",LOWER(TRIM($G1538))="local"),1,0))</f>
        <v/>
      </c>
      <c r="R1538" s="38">
        <f>IF($C1538="",0,IF(OR(ISNUMBER(SEARCH("resign",$N1538)),ISNUMBER(SEARCH("terminat",$N1538)),ISNUMBER(SEARCH("inactive",$N1538)),ISNUMBER(SEARCH("vacan",$N1538)),ISNUMBER(SEARCH("deceased",$N1538)),ISNUMBER(SEARCH("separated",$N1538))),0,1))</f>
        <v/>
      </c>
      <c r="S1538">
        <f>IF(OR($R1538=0,NOT(ISNUMBER($I1538))),"",IFERROR(DATEDIF($I1538,DATE(FY,1,1),"y"),""))</f>
        <v/>
      </c>
      <c r="T1538">
        <f>IF(OR($R1538=0,NOT(ISNUMBER($J1538))),"",IFERROR(DATEDIF($J1538,DATE(FY,1,1),"y"),0))</f>
        <v/>
      </c>
      <c r="U1538" s="38">
        <f>IF(OR($R1538=0,NOT(ISNUMBER($I1538))),0,IF(YEAR($I1538)+IF($Q1538=1,RetAgeO,RetAgeE)=FY,MONTH($I1538),IF(YEAR($I1538)+IF($Q1538=1,RetAgeO,RetAgeE)&lt;FY,1,0)))</f>
        <v/>
      </c>
      <c r="V1538" s="38">
        <f>IF(OR($R1538=0,NOT(ISNUMBER($K1538))),0,IF(YEAR($K1538)=FY,MONTH($K1538),IF(YEAR($K1538)&lt;FY,1,0)))</f>
        <v/>
      </c>
      <c r="W1538" s="38">
        <f>IF($R1538=0,0,MIN(12,IF(AND(ISNUMBER($O1538),$O1538&gt;=1,$O1538&lt;=12),INT($O1538),12),IF(AND(RetireExit="Yes",$U1538&gt;0),$U1538,12),IF(AND(ContractExit="Yes",$V1538&gt;0),$V1538,12)))</f>
        <v/>
      </c>
      <c r="X1538" s="37">
        <f>IF(ISNUMBER($P1538),$P1538,IncPct)</f>
        <v/>
      </c>
      <c r="Y1538" s="39">
        <f>IF($W1538=0,0,MAX(0,MIN($W1538,IncMonth-1))+MAX(0,$W1538-IncMonth+1)*(1+$X1538))</f>
        <v/>
      </c>
      <c r="Z1538" s="40">
        <f>IF($C1538="",0,IFERROR(INDEX(Departments!$B$5:$B$54,MATCH($C1538,Departments!$A$5:$A$54,0)),0))</f>
        <v/>
      </c>
      <c r="AA1538" s="41">
        <f>N($L1538)*$Y1538</f>
        <v/>
      </c>
      <c r="AB1538" s="41">
        <f>N($M1538)*$Y1538</f>
        <v/>
      </c>
      <c r="AC1538" s="41">
        <f>$AA1538*$Z1538</f>
        <v/>
      </c>
      <c r="AD1538" s="41">
        <f>$AA1538*BonusMonths/12</f>
        <v/>
      </c>
      <c r="AE1538" s="41">
        <f>($AA1538+SI_Gross*$AB1538)*IF($Q1538=1,SI_O,SI_E)</f>
        <v/>
      </c>
      <c r="AF1538" s="41">
        <f>IF($Q1538=1,0,$AA1538*EOSB)</f>
        <v/>
      </c>
      <c r="AG1538" s="41">
        <f>$AN1538*$W1538</f>
        <v/>
      </c>
      <c r="AH1538" s="41">
        <f>SUM($AA1538:$AG1538)</f>
        <v/>
      </c>
      <c r="AI1538" s="41">
        <f>12*($AM1538+$AN1538)</f>
        <v/>
      </c>
      <c r="AJ1538" s="41">
        <f>$AM1538*((IncMonth-1)+(13-IncMonth)*(1+$X1538))+12*$AN1538</f>
        <v/>
      </c>
      <c r="AK1538" s="41">
        <f>IF($R1538=1,N($L1538)+N($M1538),0)</f>
        <v/>
      </c>
      <c r="AL1538">
        <f>IF($C1538="","",IF(N($L1538)&lt;=0,"Basic salary missing",IF(ISNA(MATCH($C1538,Departments!$A$5:$A$54,0)),"Department not on Departments sheet",IF(AND($I1538&lt;&gt;"",NOT(ISNUMBER($I1538))),"Date of birth is text, not a date",IF(AND($K1538&lt;&gt;"",NOT(ISNUMBER($K1538))),"Contract end is text, not a date","")))))</f>
        <v/>
      </c>
      <c r="AM1538" s="41">
        <f>IF($R1538=0,0,N($L1538)*(1+$Z1538+BonusMonths/12+IF($Q1538=1,0,EOSB))+N($M1538)+(N($L1538)+SI_Gross*N($M1538))*IF($Q1538=1,SI_O,SI_E))</f>
        <v/>
      </c>
      <c r="AN1538" s="41">
        <f>IF($R1538=0,0,(IF($Q1538=1,MedO,MedE+Ticket)+Training)/12)</f>
        <v/>
      </c>
    </row>
    <row r="1539">
      <c r="I1539" s="35" t="n"/>
      <c r="J1539" s="35" t="n"/>
      <c r="K1539" s="35" t="n"/>
      <c r="L1539" s="36" t="n"/>
      <c r="M1539" s="36" t="n"/>
      <c r="P1539" s="37" t="n"/>
      <c r="Q1539" s="38">
        <f>IF($C1539="",0,IF(OR(LOWER(TRIM($G1539))="omani",LOWER(TRIM($G1539))="oman",LOWER(TRIM($G1539))="om",LOWER(TRIM($G1539))="local"),1,0))</f>
        <v/>
      </c>
      <c r="R1539" s="38">
        <f>IF($C1539="",0,IF(OR(ISNUMBER(SEARCH("resign",$N1539)),ISNUMBER(SEARCH("terminat",$N1539)),ISNUMBER(SEARCH("inactive",$N1539)),ISNUMBER(SEARCH("vacan",$N1539)),ISNUMBER(SEARCH("deceased",$N1539)),ISNUMBER(SEARCH("separated",$N1539))),0,1))</f>
        <v/>
      </c>
      <c r="S1539">
        <f>IF(OR($R1539=0,NOT(ISNUMBER($I1539))),"",IFERROR(DATEDIF($I1539,DATE(FY,1,1),"y"),""))</f>
        <v/>
      </c>
      <c r="T1539">
        <f>IF(OR($R1539=0,NOT(ISNUMBER($J1539))),"",IFERROR(DATEDIF($J1539,DATE(FY,1,1),"y"),0))</f>
        <v/>
      </c>
      <c r="U1539" s="38">
        <f>IF(OR($R1539=0,NOT(ISNUMBER($I1539))),0,IF(YEAR($I1539)+IF($Q1539=1,RetAgeO,RetAgeE)=FY,MONTH($I1539),IF(YEAR($I1539)+IF($Q1539=1,RetAgeO,RetAgeE)&lt;FY,1,0)))</f>
        <v/>
      </c>
      <c r="V1539" s="38">
        <f>IF(OR($R1539=0,NOT(ISNUMBER($K1539))),0,IF(YEAR($K1539)=FY,MONTH($K1539),IF(YEAR($K1539)&lt;FY,1,0)))</f>
        <v/>
      </c>
      <c r="W1539" s="38">
        <f>IF($R1539=0,0,MIN(12,IF(AND(ISNUMBER($O1539),$O1539&gt;=1,$O1539&lt;=12),INT($O1539),12),IF(AND(RetireExit="Yes",$U1539&gt;0),$U1539,12),IF(AND(ContractExit="Yes",$V1539&gt;0),$V1539,12)))</f>
        <v/>
      </c>
      <c r="X1539" s="37">
        <f>IF(ISNUMBER($P1539),$P1539,IncPct)</f>
        <v/>
      </c>
      <c r="Y1539" s="39">
        <f>IF($W1539=0,0,MAX(0,MIN($W1539,IncMonth-1))+MAX(0,$W1539-IncMonth+1)*(1+$X1539))</f>
        <v/>
      </c>
      <c r="Z1539" s="40">
        <f>IF($C1539="",0,IFERROR(INDEX(Departments!$B$5:$B$54,MATCH($C1539,Departments!$A$5:$A$54,0)),0))</f>
        <v/>
      </c>
      <c r="AA1539" s="41">
        <f>N($L1539)*$Y1539</f>
        <v/>
      </c>
      <c r="AB1539" s="41">
        <f>N($M1539)*$Y1539</f>
        <v/>
      </c>
      <c r="AC1539" s="41">
        <f>$AA1539*$Z1539</f>
        <v/>
      </c>
      <c r="AD1539" s="41">
        <f>$AA1539*BonusMonths/12</f>
        <v/>
      </c>
      <c r="AE1539" s="41">
        <f>($AA1539+SI_Gross*$AB1539)*IF($Q1539=1,SI_O,SI_E)</f>
        <v/>
      </c>
      <c r="AF1539" s="41">
        <f>IF($Q1539=1,0,$AA1539*EOSB)</f>
        <v/>
      </c>
      <c r="AG1539" s="41">
        <f>$AN1539*$W1539</f>
        <v/>
      </c>
      <c r="AH1539" s="41">
        <f>SUM($AA1539:$AG1539)</f>
        <v/>
      </c>
      <c r="AI1539" s="41">
        <f>12*($AM1539+$AN1539)</f>
        <v/>
      </c>
      <c r="AJ1539" s="41">
        <f>$AM1539*((IncMonth-1)+(13-IncMonth)*(1+$X1539))+12*$AN1539</f>
        <v/>
      </c>
      <c r="AK1539" s="41">
        <f>IF($R1539=1,N($L1539)+N($M1539),0)</f>
        <v/>
      </c>
      <c r="AL1539">
        <f>IF($C1539="","",IF(N($L1539)&lt;=0,"Basic salary missing",IF(ISNA(MATCH($C1539,Departments!$A$5:$A$54,0)),"Department not on Departments sheet",IF(AND($I1539&lt;&gt;"",NOT(ISNUMBER($I1539))),"Date of birth is text, not a date",IF(AND($K1539&lt;&gt;"",NOT(ISNUMBER($K1539))),"Contract end is text, not a date","")))))</f>
        <v/>
      </c>
      <c r="AM1539" s="41">
        <f>IF($R1539=0,0,N($L1539)*(1+$Z1539+BonusMonths/12+IF($Q1539=1,0,EOSB))+N($M1539)+(N($L1539)+SI_Gross*N($M1539))*IF($Q1539=1,SI_O,SI_E))</f>
        <v/>
      </c>
      <c r="AN1539" s="41">
        <f>IF($R1539=0,0,(IF($Q1539=1,MedO,MedE+Ticket)+Training)/12)</f>
        <v/>
      </c>
    </row>
    <row r="1540">
      <c r="I1540" s="35" t="n"/>
      <c r="J1540" s="35" t="n"/>
      <c r="K1540" s="35" t="n"/>
      <c r="L1540" s="36" t="n"/>
      <c r="M1540" s="36" t="n"/>
      <c r="P1540" s="37" t="n"/>
      <c r="Q1540" s="38">
        <f>IF($C1540="",0,IF(OR(LOWER(TRIM($G1540))="omani",LOWER(TRIM($G1540))="oman",LOWER(TRIM($G1540))="om",LOWER(TRIM($G1540))="local"),1,0))</f>
        <v/>
      </c>
      <c r="R1540" s="38">
        <f>IF($C1540="",0,IF(OR(ISNUMBER(SEARCH("resign",$N1540)),ISNUMBER(SEARCH("terminat",$N1540)),ISNUMBER(SEARCH("inactive",$N1540)),ISNUMBER(SEARCH("vacan",$N1540)),ISNUMBER(SEARCH("deceased",$N1540)),ISNUMBER(SEARCH("separated",$N1540))),0,1))</f>
        <v/>
      </c>
      <c r="S1540">
        <f>IF(OR($R1540=0,NOT(ISNUMBER($I1540))),"",IFERROR(DATEDIF($I1540,DATE(FY,1,1),"y"),""))</f>
        <v/>
      </c>
      <c r="T1540">
        <f>IF(OR($R1540=0,NOT(ISNUMBER($J1540))),"",IFERROR(DATEDIF($J1540,DATE(FY,1,1),"y"),0))</f>
        <v/>
      </c>
      <c r="U1540" s="38">
        <f>IF(OR($R1540=0,NOT(ISNUMBER($I1540))),0,IF(YEAR($I1540)+IF($Q1540=1,RetAgeO,RetAgeE)=FY,MONTH($I1540),IF(YEAR($I1540)+IF($Q1540=1,RetAgeO,RetAgeE)&lt;FY,1,0)))</f>
        <v/>
      </c>
      <c r="V1540" s="38">
        <f>IF(OR($R1540=0,NOT(ISNUMBER($K1540))),0,IF(YEAR($K1540)=FY,MONTH($K1540),IF(YEAR($K1540)&lt;FY,1,0)))</f>
        <v/>
      </c>
      <c r="W1540" s="38">
        <f>IF($R1540=0,0,MIN(12,IF(AND(ISNUMBER($O1540),$O1540&gt;=1,$O1540&lt;=12),INT($O1540),12),IF(AND(RetireExit="Yes",$U1540&gt;0),$U1540,12),IF(AND(ContractExit="Yes",$V1540&gt;0),$V1540,12)))</f>
        <v/>
      </c>
      <c r="X1540" s="37">
        <f>IF(ISNUMBER($P1540),$P1540,IncPct)</f>
        <v/>
      </c>
      <c r="Y1540" s="39">
        <f>IF($W1540=0,0,MAX(0,MIN($W1540,IncMonth-1))+MAX(0,$W1540-IncMonth+1)*(1+$X1540))</f>
        <v/>
      </c>
      <c r="Z1540" s="40">
        <f>IF($C1540="",0,IFERROR(INDEX(Departments!$B$5:$B$54,MATCH($C1540,Departments!$A$5:$A$54,0)),0))</f>
        <v/>
      </c>
      <c r="AA1540" s="41">
        <f>N($L1540)*$Y1540</f>
        <v/>
      </c>
      <c r="AB1540" s="41">
        <f>N($M1540)*$Y1540</f>
        <v/>
      </c>
      <c r="AC1540" s="41">
        <f>$AA1540*$Z1540</f>
        <v/>
      </c>
      <c r="AD1540" s="41">
        <f>$AA1540*BonusMonths/12</f>
        <v/>
      </c>
      <c r="AE1540" s="41">
        <f>($AA1540+SI_Gross*$AB1540)*IF($Q1540=1,SI_O,SI_E)</f>
        <v/>
      </c>
      <c r="AF1540" s="41">
        <f>IF($Q1540=1,0,$AA1540*EOSB)</f>
        <v/>
      </c>
      <c r="AG1540" s="41">
        <f>$AN1540*$W1540</f>
        <v/>
      </c>
      <c r="AH1540" s="41">
        <f>SUM($AA1540:$AG1540)</f>
        <v/>
      </c>
      <c r="AI1540" s="41">
        <f>12*($AM1540+$AN1540)</f>
        <v/>
      </c>
      <c r="AJ1540" s="41">
        <f>$AM1540*((IncMonth-1)+(13-IncMonth)*(1+$X1540))+12*$AN1540</f>
        <v/>
      </c>
      <c r="AK1540" s="41">
        <f>IF($R1540=1,N($L1540)+N($M1540),0)</f>
        <v/>
      </c>
      <c r="AL1540">
        <f>IF($C1540="","",IF(N($L1540)&lt;=0,"Basic salary missing",IF(ISNA(MATCH($C1540,Departments!$A$5:$A$54,0)),"Department not on Departments sheet",IF(AND($I1540&lt;&gt;"",NOT(ISNUMBER($I1540))),"Date of birth is text, not a date",IF(AND($K1540&lt;&gt;"",NOT(ISNUMBER($K1540))),"Contract end is text, not a date","")))))</f>
        <v/>
      </c>
      <c r="AM1540" s="41">
        <f>IF($R1540=0,0,N($L1540)*(1+$Z1540+BonusMonths/12+IF($Q1540=1,0,EOSB))+N($M1540)+(N($L1540)+SI_Gross*N($M1540))*IF($Q1540=1,SI_O,SI_E))</f>
        <v/>
      </c>
      <c r="AN1540" s="41">
        <f>IF($R1540=0,0,(IF($Q1540=1,MedO,MedE+Ticket)+Training)/12)</f>
        <v/>
      </c>
    </row>
    <row r="1541">
      <c r="I1541" s="35" t="n"/>
      <c r="J1541" s="35" t="n"/>
      <c r="K1541" s="35" t="n"/>
      <c r="L1541" s="36" t="n"/>
      <c r="M1541" s="36" t="n"/>
      <c r="P1541" s="37" t="n"/>
      <c r="Q1541" s="38">
        <f>IF($C1541="",0,IF(OR(LOWER(TRIM($G1541))="omani",LOWER(TRIM($G1541))="oman",LOWER(TRIM($G1541))="om",LOWER(TRIM($G1541))="local"),1,0))</f>
        <v/>
      </c>
      <c r="R1541" s="38">
        <f>IF($C1541="",0,IF(OR(ISNUMBER(SEARCH("resign",$N1541)),ISNUMBER(SEARCH("terminat",$N1541)),ISNUMBER(SEARCH("inactive",$N1541)),ISNUMBER(SEARCH("vacan",$N1541)),ISNUMBER(SEARCH("deceased",$N1541)),ISNUMBER(SEARCH("separated",$N1541))),0,1))</f>
        <v/>
      </c>
      <c r="S1541">
        <f>IF(OR($R1541=0,NOT(ISNUMBER($I1541))),"",IFERROR(DATEDIF($I1541,DATE(FY,1,1),"y"),""))</f>
        <v/>
      </c>
      <c r="T1541">
        <f>IF(OR($R1541=0,NOT(ISNUMBER($J1541))),"",IFERROR(DATEDIF($J1541,DATE(FY,1,1),"y"),0))</f>
        <v/>
      </c>
      <c r="U1541" s="38">
        <f>IF(OR($R1541=0,NOT(ISNUMBER($I1541))),0,IF(YEAR($I1541)+IF($Q1541=1,RetAgeO,RetAgeE)=FY,MONTH($I1541),IF(YEAR($I1541)+IF($Q1541=1,RetAgeO,RetAgeE)&lt;FY,1,0)))</f>
        <v/>
      </c>
      <c r="V1541" s="38">
        <f>IF(OR($R1541=0,NOT(ISNUMBER($K1541))),0,IF(YEAR($K1541)=FY,MONTH($K1541),IF(YEAR($K1541)&lt;FY,1,0)))</f>
        <v/>
      </c>
      <c r="W1541" s="38">
        <f>IF($R1541=0,0,MIN(12,IF(AND(ISNUMBER($O1541),$O1541&gt;=1,$O1541&lt;=12),INT($O1541),12),IF(AND(RetireExit="Yes",$U1541&gt;0),$U1541,12),IF(AND(ContractExit="Yes",$V1541&gt;0),$V1541,12)))</f>
        <v/>
      </c>
      <c r="X1541" s="37">
        <f>IF(ISNUMBER($P1541),$P1541,IncPct)</f>
        <v/>
      </c>
      <c r="Y1541" s="39">
        <f>IF($W1541=0,0,MAX(0,MIN($W1541,IncMonth-1))+MAX(0,$W1541-IncMonth+1)*(1+$X1541))</f>
        <v/>
      </c>
      <c r="Z1541" s="40">
        <f>IF($C1541="",0,IFERROR(INDEX(Departments!$B$5:$B$54,MATCH($C1541,Departments!$A$5:$A$54,0)),0))</f>
        <v/>
      </c>
      <c r="AA1541" s="41">
        <f>N($L1541)*$Y1541</f>
        <v/>
      </c>
      <c r="AB1541" s="41">
        <f>N($M1541)*$Y1541</f>
        <v/>
      </c>
      <c r="AC1541" s="41">
        <f>$AA1541*$Z1541</f>
        <v/>
      </c>
      <c r="AD1541" s="41">
        <f>$AA1541*BonusMonths/12</f>
        <v/>
      </c>
      <c r="AE1541" s="41">
        <f>($AA1541+SI_Gross*$AB1541)*IF($Q1541=1,SI_O,SI_E)</f>
        <v/>
      </c>
      <c r="AF1541" s="41">
        <f>IF($Q1541=1,0,$AA1541*EOSB)</f>
        <v/>
      </c>
      <c r="AG1541" s="41">
        <f>$AN1541*$W1541</f>
        <v/>
      </c>
      <c r="AH1541" s="41">
        <f>SUM($AA1541:$AG1541)</f>
        <v/>
      </c>
      <c r="AI1541" s="41">
        <f>12*($AM1541+$AN1541)</f>
        <v/>
      </c>
      <c r="AJ1541" s="41">
        <f>$AM1541*((IncMonth-1)+(13-IncMonth)*(1+$X1541))+12*$AN1541</f>
        <v/>
      </c>
      <c r="AK1541" s="41">
        <f>IF($R1541=1,N($L1541)+N($M1541),0)</f>
        <v/>
      </c>
      <c r="AL1541">
        <f>IF($C1541="","",IF(N($L1541)&lt;=0,"Basic salary missing",IF(ISNA(MATCH($C1541,Departments!$A$5:$A$54,0)),"Department not on Departments sheet",IF(AND($I1541&lt;&gt;"",NOT(ISNUMBER($I1541))),"Date of birth is text, not a date",IF(AND($K1541&lt;&gt;"",NOT(ISNUMBER($K1541))),"Contract end is text, not a date","")))))</f>
        <v/>
      </c>
      <c r="AM1541" s="41">
        <f>IF($R1541=0,0,N($L1541)*(1+$Z1541+BonusMonths/12+IF($Q1541=1,0,EOSB))+N($M1541)+(N($L1541)+SI_Gross*N($M1541))*IF($Q1541=1,SI_O,SI_E))</f>
        <v/>
      </c>
      <c r="AN1541" s="41">
        <f>IF($R1541=0,0,(IF($Q1541=1,MedO,MedE+Ticket)+Training)/12)</f>
        <v/>
      </c>
    </row>
    <row r="1542">
      <c r="I1542" s="35" t="n"/>
      <c r="J1542" s="35" t="n"/>
      <c r="K1542" s="35" t="n"/>
      <c r="L1542" s="36" t="n"/>
      <c r="M1542" s="36" t="n"/>
      <c r="P1542" s="37" t="n"/>
      <c r="Q1542" s="38">
        <f>IF($C1542="",0,IF(OR(LOWER(TRIM($G1542))="omani",LOWER(TRIM($G1542))="oman",LOWER(TRIM($G1542))="om",LOWER(TRIM($G1542))="local"),1,0))</f>
        <v/>
      </c>
      <c r="R1542" s="38">
        <f>IF($C1542="",0,IF(OR(ISNUMBER(SEARCH("resign",$N1542)),ISNUMBER(SEARCH("terminat",$N1542)),ISNUMBER(SEARCH("inactive",$N1542)),ISNUMBER(SEARCH("vacan",$N1542)),ISNUMBER(SEARCH("deceased",$N1542)),ISNUMBER(SEARCH("separated",$N1542))),0,1))</f>
        <v/>
      </c>
      <c r="S1542">
        <f>IF(OR($R1542=0,NOT(ISNUMBER($I1542))),"",IFERROR(DATEDIF($I1542,DATE(FY,1,1),"y"),""))</f>
        <v/>
      </c>
      <c r="T1542">
        <f>IF(OR($R1542=0,NOT(ISNUMBER($J1542))),"",IFERROR(DATEDIF($J1542,DATE(FY,1,1),"y"),0))</f>
        <v/>
      </c>
      <c r="U1542" s="38">
        <f>IF(OR($R1542=0,NOT(ISNUMBER($I1542))),0,IF(YEAR($I1542)+IF($Q1542=1,RetAgeO,RetAgeE)=FY,MONTH($I1542),IF(YEAR($I1542)+IF($Q1542=1,RetAgeO,RetAgeE)&lt;FY,1,0)))</f>
        <v/>
      </c>
      <c r="V1542" s="38">
        <f>IF(OR($R1542=0,NOT(ISNUMBER($K1542))),0,IF(YEAR($K1542)=FY,MONTH($K1542),IF(YEAR($K1542)&lt;FY,1,0)))</f>
        <v/>
      </c>
      <c r="W1542" s="38">
        <f>IF($R1542=0,0,MIN(12,IF(AND(ISNUMBER($O1542),$O1542&gt;=1,$O1542&lt;=12),INT($O1542),12),IF(AND(RetireExit="Yes",$U1542&gt;0),$U1542,12),IF(AND(ContractExit="Yes",$V1542&gt;0),$V1542,12)))</f>
        <v/>
      </c>
      <c r="X1542" s="37">
        <f>IF(ISNUMBER($P1542),$P1542,IncPct)</f>
        <v/>
      </c>
      <c r="Y1542" s="39">
        <f>IF($W1542=0,0,MAX(0,MIN($W1542,IncMonth-1))+MAX(0,$W1542-IncMonth+1)*(1+$X1542))</f>
        <v/>
      </c>
      <c r="Z1542" s="40">
        <f>IF($C1542="",0,IFERROR(INDEX(Departments!$B$5:$B$54,MATCH($C1542,Departments!$A$5:$A$54,0)),0))</f>
        <v/>
      </c>
      <c r="AA1542" s="41">
        <f>N($L1542)*$Y1542</f>
        <v/>
      </c>
      <c r="AB1542" s="41">
        <f>N($M1542)*$Y1542</f>
        <v/>
      </c>
      <c r="AC1542" s="41">
        <f>$AA1542*$Z1542</f>
        <v/>
      </c>
      <c r="AD1542" s="41">
        <f>$AA1542*BonusMonths/12</f>
        <v/>
      </c>
      <c r="AE1542" s="41">
        <f>($AA1542+SI_Gross*$AB1542)*IF($Q1542=1,SI_O,SI_E)</f>
        <v/>
      </c>
      <c r="AF1542" s="41">
        <f>IF($Q1542=1,0,$AA1542*EOSB)</f>
        <v/>
      </c>
      <c r="AG1542" s="41">
        <f>$AN1542*$W1542</f>
        <v/>
      </c>
      <c r="AH1542" s="41">
        <f>SUM($AA1542:$AG1542)</f>
        <v/>
      </c>
      <c r="AI1542" s="41">
        <f>12*($AM1542+$AN1542)</f>
        <v/>
      </c>
      <c r="AJ1542" s="41">
        <f>$AM1542*((IncMonth-1)+(13-IncMonth)*(1+$X1542))+12*$AN1542</f>
        <v/>
      </c>
      <c r="AK1542" s="41">
        <f>IF($R1542=1,N($L1542)+N($M1542),0)</f>
        <v/>
      </c>
      <c r="AL1542">
        <f>IF($C1542="","",IF(N($L1542)&lt;=0,"Basic salary missing",IF(ISNA(MATCH($C1542,Departments!$A$5:$A$54,0)),"Department not on Departments sheet",IF(AND($I1542&lt;&gt;"",NOT(ISNUMBER($I1542))),"Date of birth is text, not a date",IF(AND($K1542&lt;&gt;"",NOT(ISNUMBER($K1542))),"Contract end is text, not a date","")))))</f>
        <v/>
      </c>
      <c r="AM1542" s="41">
        <f>IF($R1542=0,0,N($L1542)*(1+$Z1542+BonusMonths/12+IF($Q1542=1,0,EOSB))+N($M1542)+(N($L1542)+SI_Gross*N($M1542))*IF($Q1542=1,SI_O,SI_E))</f>
        <v/>
      </c>
      <c r="AN1542" s="41">
        <f>IF($R1542=0,0,(IF($Q1542=1,MedO,MedE+Ticket)+Training)/12)</f>
        <v/>
      </c>
    </row>
    <row r="1543">
      <c r="I1543" s="35" t="n"/>
      <c r="J1543" s="35" t="n"/>
      <c r="K1543" s="35" t="n"/>
      <c r="L1543" s="36" t="n"/>
      <c r="M1543" s="36" t="n"/>
      <c r="P1543" s="37" t="n"/>
      <c r="Q1543" s="38">
        <f>IF($C1543="",0,IF(OR(LOWER(TRIM($G1543))="omani",LOWER(TRIM($G1543))="oman",LOWER(TRIM($G1543))="om",LOWER(TRIM($G1543))="local"),1,0))</f>
        <v/>
      </c>
      <c r="R1543" s="38">
        <f>IF($C1543="",0,IF(OR(ISNUMBER(SEARCH("resign",$N1543)),ISNUMBER(SEARCH("terminat",$N1543)),ISNUMBER(SEARCH("inactive",$N1543)),ISNUMBER(SEARCH("vacan",$N1543)),ISNUMBER(SEARCH("deceased",$N1543)),ISNUMBER(SEARCH("separated",$N1543))),0,1))</f>
        <v/>
      </c>
      <c r="S1543">
        <f>IF(OR($R1543=0,NOT(ISNUMBER($I1543))),"",IFERROR(DATEDIF($I1543,DATE(FY,1,1),"y"),""))</f>
        <v/>
      </c>
      <c r="T1543">
        <f>IF(OR($R1543=0,NOT(ISNUMBER($J1543))),"",IFERROR(DATEDIF($J1543,DATE(FY,1,1),"y"),0))</f>
        <v/>
      </c>
      <c r="U1543" s="38">
        <f>IF(OR($R1543=0,NOT(ISNUMBER($I1543))),0,IF(YEAR($I1543)+IF($Q1543=1,RetAgeO,RetAgeE)=FY,MONTH($I1543),IF(YEAR($I1543)+IF($Q1543=1,RetAgeO,RetAgeE)&lt;FY,1,0)))</f>
        <v/>
      </c>
      <c r="V1543" s="38">
        <f>IF(OR($R1543=0,NOT(ISNUMBER($K1543))),0,IF(YEAR($K1543)=FY,MONTH($K1543),IF(YEAR($K1543)&lt;FY,1,0)))</f>
        <v/>
      </c>
      <c r="W1543" s="38">
        <f>IF($R1543=0,0,MIN(12,IF(AND(ISNUMBER($O1543),$O1543&gt;=1,$O1543&lt;=12),INT($O1543),12),IF(AND(RetireExit="Yes",$U1543&gt;0),$U1543,12),IF(AND(ContractExit="Yes",$V1543&gt;0),$V1543,12)))</f>
        <v/>
      </c>
      <c r="X1543" s="37">
        <f>IF(ISNUMBER($P1543),$P1543,IncPct)</f>
        <v/>
      </c>
      <c r="Y1543" s="39">
        <f>IF($W1543=0,0,MAX(0,MIN($W1543,IncMonth-1))+MAX(0,$W1543-IncMonth+1)*(1+$X1543))</f>
        <v/>
      </c>
      <c r="Z1543" s="40">
        <f>IF($C1543="",0,IFERROR(INDEX(Departments!$B$5:$B$54,MATCH($C1543,Departments!$A$5:$A$54,0)),0))</f>
        <v/>
      </c>
      <c r="AA1543" s="41">
        <f>N($L1543)*$Y1543</f>
        <v/>
      </c>
      <c r="AB1543" s="41">
        <f>N($M1543)*$Y1543</f>
        <v/>
      </c>
      <c r="AC1543" s="41">
        <f>$AA1543*$Z1543</f>
        <v/>
      </c>
      <c r="AD1543" s="41">
        <f>$AA1543*BonusMonths/12</f>
        <v/>
      </c>
      <c r="AE1543" s="41">
        <f>($AA1543+SI_Gross*$AB1543)*IF($Q1543=1,SI_O,SI_E)</f>
        <v/>
      </c>
      <c r="AF1543" s="41">
        <f>IF($Q1543=1,0,$AA1543*EOSB)</f>
        <v/>
      </c>
      <c r="AG1543" s="41">
        <f>$AN1543*$W1543</f>
        <v/>
      </c>
      <c r="AH1543" s="41">
        <f>SUM($AA1543:$AG1543)</f>
        <v/>
      </c>
      <c r="AI1543" s="41">
        <f>12*($AM1543+$AN1543)</f>
        <v/>
      </c>
      <c r="AJ1543" s="41">
        <f>$AM1543*((IncMonth-1)+(13-IncMonth)*(1+$X1543))+12*$AN1543</f>
        <v/>
      </c>
      <c r="AK1543" s="41">
        <f>IF($R1543=1,N($L1543)+N($M1543),0)</f>
        <v/>
      </c>
      <c r="AL1543">
        <f>IF($C1543="","",IF(N($L1543)&lt;=0,"Basic salary missing",IF(ISNA(MATCH($C1543,Departments!$A$5:$A$54,0)),"Department not on Departments sheet",IF(AND($I1543&lt;&gt;"",NOT(ISNUMBER($I1543))),"Date of birth is text, not a date",IF(AND($K1543&lt;&gt;"",NOT(ISNUMBER($K1543))),"Contract end is text, not a date","")))))</f>
        <v/>
      </c>
      <c r="AM1543" s="41">
        <f>IF($R1543=0,0,N($L1543)*(1+$Z1543+BonusMonths/12+IF($Q1543=1,0,EOSB))+N($M1543)+(N($L1543)+SI_Gross*N($M1543))*IF($Q1543=1,SI_O,SI_E))</f>
        <v/>
      </c>
      <c r="AN1543" s="41">
        <f>IF($R1543=0,0,(IF($Q1543=1,MedO,MedE+Ticket)+Training)/12)</f>
        <v/>
      </c>
    </row>
    <row r="1544">
      <c r="I1544" s="35" t="n"/>
      <c r="J1544" s="35" t="n"/>
      <c r="K1544" s="35" t="n"/>
      <c r="L1544" s="36" t="n"/>
      <c r="M1544" s="36" t="n"/>
      <c r="P1544" s="37" t="n"/>
      <c r="Q1544" s="38">
        <f>IF($C1544="",0,IF(OR(LOWER(TRIM($G1544))="omani",LOWER(TRIM($G1544))="oman",LOWER(TRIM($G1544))="om",LOWER(TRIM($G1544))="local"),1,0))</f>
        <v/>
      </c>
      <c r="R1544" s="38">
        <f>IF($C1544="",0,IF(OR(ISNUMBER(SEARCH("resign",$N1544)),ISNUMBER(SEARCH("terminat",$N1544)),ISNUMBER(SEARCH("inactive",$N1544)),ISNUMBER(SEARCH("vacan",$N1544)),ISNUMBER(SEARCH("deceased",$N1544)),ISNUMBER(SEARCH("separated",$N1544))),0,1))</f>
        <v/>
      </c>
      <c r="S1544">
        <f>IF(OR($R1544=0,NOT(ISNUMBER($I1544))),"",IFERROR(DATEDIF($I1544,DATE(FY,1,1),"y"),""))</f>
        <v/>
      </c>
      <c r="T1544">
        <f>IF(OR($R1544=0,NOT(ISNUMBER($J1544))),"",IFERROR(DATEDIF($J1544,DATE(FY,1,1),"y"),0))</f>
        <v/>
      </c>
      <c r="U1544" s="38">
        <f>IF(OR($R1544=0,NOT(ISNUMBER($I1544))),0,IF(YEAR($I1544)+IF($Q1544=1,RetAgeO,RetAgeE)=FY,MONTH($I1544),IF(YEAR($I1544)+IF($Q1544=1,RetAgeO,RetAgeE)&lt;FY,1,0)))</f>
        <v/>
      </c>
      <c r="V1544" s="38">
        <f>IF(OR($R1544=0,NOT(ISNUMBER($K1544))),0,IF(YEAR($K1544)=FY,MONTH($K1544),IF(YEAR($K1544)&lt;FY,1,0)))</f>
        <v/>
      </c>
      <c r="W1544" s="38">
        <f>IF($R1544=0,0,MIN(12,IF(AND(ISNUMBER($O1544),$O1544&gt;=1,$O1544&lt;=12),INT($O1544),12),IF(AND(RetireExit="Yes",$U1544&gt;0),$U1544,12),IF(AND(ContractExit="Yes",$V1544&gt;0),$V1544,12)))</f>
        <v/>
      </c>
      <c r="X1544" s="37">
        <f>IF(ISNUMBER($P1544),$P1544,IncPct)</f>
        <v/>
      </c>
      <c r="Y1544" s="39">
        <f>IF($W1544=0,0,MAX(0,MIN($W1544,IncMonth-1))+MAX(0,$W1544-IncMonth+1)*(1+$X1544))</f>
        <v/>
      </c>
      <c r="Z1544" s="40">
        <f>IF($C1544="",0,IFERROR(INDEX(Departments!$B$5:$B$54,MATCH($C1544,Departments!$A$5:$A$54,0)),0))</f>
        <v/>
      </c>
      <c r="AA1544" s="41">
        <f>N($L1544)*$Y1544</f>
        <v/>
      </c>
      <c r="AB1544" s="41">
        <f>N($M1544)*$Y1544</f>
        <v/>
      </c>
      <c r="AC1544" s="41">
        <f>$AA1544*$Z1544</f>
        <v/>
      </c>
      <c r="AD1544" s="41">
        <f>$AA1544*BonusMonths/12</f>
        <v/>
      </c>
      <c r="AE1544" s="41">
        <f>($AA1544+SI_Gross*$AB1544)*IF($Q1544=1,SI_O,SI_E)</f>
        <v/>
      </c>
      <c r="AF1544" s="41">
        <f>IF($Q1544=1,0,$AA1544*EOSB)</f>
        <v/>
      </c>
      <c r="AG1544" s="41">
        <f>$AN1544*$W1544</f>
        <v/>
      </c>
      <c r="AH1544" s="41">
        <f>SUM($AA1544:$AG1544)</f>
        <v/>
      </c>
      <c r="AI1544" s="41">
        <f>12*($AM1544+$AN1544)</f>
        <v/>
      </c>
      <c r="AJ1544" s="41">
        <f>$AM1544*((IncMonth-1)+(13-IncMonth)*(1+$X1544))+12*$AN1544</f>
        <v/>
      </c>
      <c r="AK1544" s="41">
        <f>IF($R1544=1,N($L1544)+N($M1544),0)</f>
        <v/>
      </c>
      <c r="AL1544">
        <f>IF($C1544="","",IF(N($L1544)&lt;=0,"Basic salary missing",IF(ISNA(MATCH($C1544,Departments!$A$5:$A$54,0)),"Department not on Departments sheet",IF(AND($I1544&lt;&gt;"",NOT(ISNUMBER($I1544))),"Date of birth is text, not a date",IF(AND($K1544&lt;&gt;"",NOT(ISNUMBER($K1544))),"Contract end is text, not a date","")))))</f>
        <v/>
      </c>
      <c r="AM1544" s="41">
        <f>IF($R1544=0,0,N($L1544)*(1+$Z1544+BonusMonths/12+IF($Q1544=1,0,EOSB))+N($M1544)+(N($L1544)+SI_Gross*N($M1544))*IF($Q1544=1,SI_O,SI_E))</f>
        <v/>
      </c>
      <c r="AN1544" s="41">
        <f>IF($R1544=0,0,(IF($Q1544=1,MedO,MedE+Ticket)+Training)/12)</f>
        <v/>
      </c>
    </row>
    <row r="1545">
      <c r="I1545" s="35" t="n"/>
      <c r="J1545" s="35" t="n"/>
      <c r="K1545" s="35" t="n"/>
      <c r="L1545" s="36" t="n"/>
      <c r="M1545" s="36" t="n"/>
      <c r="P1545" s="37" t="n"/>
      <c r="Q1545" s="38">
        <f>IF($C1545="",0,IF(OR(LOWER(TRIM($G1545))="omani",LOWER(TRIM($G1545))="oman",LOWER(TRIM($G1545))="om",LOWER(TRIM($G1545))="local"),1,0))</f>
        <v/>
      </c>
      <c r="R1545" s="38">
        <f>IF($C1545="",0,IF(OR(ISNUMBER(SEARCH("resign",$N1545)),ISNUMBER(SEARCH("terminat",$N1545)),ISNUMBER(SEARCH("inactive",$N1545)),ISNUMBER(SEARCH("vacan",$N1545)),ISNUMBER(SEARCH("deceased",$N1545)),ISNUMBER(SEARCH("separated",$N1545))),0,1))</f>
        <v/>
      </c>
      <c r="S1545">
        <f>IF(OR($R1545=0,NOT(ISNUMBER($I1545))),"",IFERROR(DATEDIF($I1545,DATE(FY,1,1),"y"),""))</f>
        <v/>
      </c>
      <c r="T1545">
        <f>IF(OR($R1545=0,NOT(ISNUMBER($J1545))),"",IFERROR(DATEDIF($J1545,DATE(FY,1,1),"y"),0))</f>
        <v/>
      </c>
      <c r="U1545" s="38">
        <f>IF(OR($R1545=0,NOT(ISNUMBER($I1545))),0,IF(YEAR($I1545)+IF($Q1545=1,RetAgeO,RetAgeE)=FY,MONTH($I1545),IF(YEAR($I1545)+IF($Q1545=1,RetAgeO,RetAgeE)&lt;FY,1,0)))</f>
        <v/>
      </c>
      <c r="V1545" s="38">
        <f>IF(OR($R1545=0,NOT(ISNUMBER($K1545))),0,IF(YEAR($K1545)=FY,MONTH($K1545),IF(YEAR($K1545)&lt;FY,1,0)))</f>
        <v/>
      </c>
      <c r="W1545" s="38">
        <f>IF($R1545=0,0,MIN(12,IF(AND(ISNUMBER($O1545),$O1545&gt;=1,$O1545&lt;=12),INT($O1545),12),IF(AND(RetireExit="Yes",$U1545&gt;0),$U1545,12),IF(AND(ContractExit="Yes",$V1545&gt;0),$V1545,12)))</f>
        <v/>
      </c>
      <c r="X1545" s="37">
        <f>IF(ISNUMBER($P1545),$P1545,IncPct)</f>
        <v/>
      </c>
      <c r="Y1545" s="39">
        <f>IF($W1545=0,0,MAX(0,MIN($W1545,IncMonth-1))+MAX(0,$W1545-IncMonth+1)*(1+$X1545))</f>
        <v/>
      </c>
      <c r="Z1545" s="40">
        <f>IF($C1545="",0,IFERROR(INDEX(Departments!$B$5:$B$54,MATCH($C1545,Departments!$A$5:$A$54,0)),0))</f>
        <v/>
      </c>
      <c r="AA1545" s="41">
        <f>N($L1545)*$Y1545</f>
        <v/>
      </c>
      <c r="AB1545" s="41">
        <f>N($M1545)*$Y1545</f>
        <v/>
      </c>
      <c r="AC1545" s="41">
        <f>$AA1545*$Z1545</f>
        <v/>
      </c>
      <c r="AD1545" s="41">
        <f>$AA1545*BonusMonths/12</f>
        <v/>
      </c>
      <c r="AE1545" s="41">
        <f>($AA1545+SI_Gross*$AB1545)*IF($Q1545=1,SI_O,SI_E)</f>
        <v/>
      </c>
      <c r="AF1545" s="41">
        <f>IF($Q1545=1,0,$AA1545*EOSB)</f>
        <v/>
      </c>
      <c r="AG1545" s="41">
        <f>$AN1545*$W1545</f>
        <v/>
      </c>
      <c r="AH1545" s="41">
        <f>SUM($AA1545:$AG1545)</f>
        <v/>
      </c>
      <c r="AI1545" s="41">
        <f>12*($AM1545+$AN1545)</f>
        <v/>
      </c>
      <c r="AJ1545" s="41">
        <f>$AM1545*((IncMonth-1)+(13-IncMonth)*(1+$X1545))+12*$AN1545</f>
        <v/>
      </c>
      <c r="AK1545" s="41">
        <f>IF($R1545=1,N($L1545)+N($M1545),0)</f>
        <v/>
      </c>
      <c r="AL1545">
        <f>IF($C1545="","",IF(N($L1545)&lt;=0,"Basic salary missing",IF(ISNA(MATCH($C1545,Departments!$A$5:$A$54,0)),"Department not on Departments sheet",IF(AND($I1545&lt;&gt;"",NOT(ISNUMBER($I1545))),"Date of birth is text, not a date",IF(AND($K1545&lt;&gt;"",NOT(ISNUMBER($K1545))),"Contract end is text, not a date","")))))</f>
        <v/>
      </c>
      <c r="AM1545" s="41">
        <f>IF($R1545=0,0,N($L1545)*(1+$Z1545+BonusMonths/12+IF($Q1545=1,0,EOSB))+N($M1545)+(N($L1545)+SI_Gross*N($M1545))*IF($Q1545=1,SI_O,SI_E))</f>
        <v/>
      </c>
      <c r="AN1545" s="41">
        <f>IF($R1545=0,0,(IF($Q1545=1,MedO,MedE+Ticket)+Training)/12)</f>
        <v/>
      </c>
    </row>
    <row r="1546">
      <c r="I1546" s="35" t="n"/>
      <c r="J1546" s="35" t="n"/>
      <c r="K1546" s="35" t="n"/>
      <c r="L1546" s="36" t="n"/>
      <c r="M1546" s="36" t="n"/>
      <c r="P1546" s="37" t="n"/>
      <c r="Q1546" s="38">
        <f>IF($C1546="",0,IF(OR(LOWER(TRIM($G1546))="omani",LOWER(TRIM($G1546))="oman",LOWER(TRIM($G1546))="om",LOWER(TRIM($G1546))="local"),1,0))</f>
        <v/>
      </c>
      <c r="R1546" s="38">
        <f>IF($C1546="",0,IF(OR(ISNUMBER(SEARCH("resign",$N1546)),ISNUMBER(SEARCH("terminat",$N1546)),ISNUMBER(SEARCH("inactive",$N1546)),ISNUMBER(SEARCH("vacan",$N1546)),ISNUMBER(SEARCH("deceased",$N1546)),ISNUMBER(SEARCH("separated",$N1546))),0,1))</f>
        <v/>
      </c>
      <c r="S1546">
        <f>IF(OR($R1546=0,NOT(ISNUMBER($I1546))),"",IFERROR(DATEDIF($I1546,DATE(FY,1,1),"y"),""))</f>
        <v/>
      </c>
      <c r="T1546">
        <f>IF(OR($R1546=0,NOT(ISNUMBER($J1546))),"",IFERROR(DATEDIF($J1546,DATE(FY,1,1),"y"),0))</f>
        <v/>
      </c>
      <c r="U1546" s="38">
        <f>IF(OR($R1546=0,NOT(ISNUMBER($I1546))),0,IF(YEAR($I1546)+IF($Q1546=1,RetAgeO,RetAgeE)=FY,MONTH($I1546),IF(YEAR($I1546)+IF($Q1546=1,RetAgeO,RetAgeE)&lt;FY,1,0)))</f>
        <v/>
      </c>
      <c r="V1546" s="38">
        <f>IF(OR($R1546=0,NOT(ISNUMBER($K1546))),0,IF(YEAR($K1546)=FY,MONTH($K1546),IF(YEAR($K1546)&lt;FY,1,0)))</f>
        <v/>
      </c>
      <c r="W1546" s="38">
        <f>IF($R1546=0,0,MIN(12,IF(AND(ISNUMBER($O1546),$O1546&gt;=1,$O1546&lt;=12),INT($O1546),12),IF(AND(RetireExit="Yes",$U1546&gt;0),$U1546,12),IF(AND(ContractExit="Yes",$V1546&gt;0),$V1546,12)))</f>
        <v/>
      </c>
      <c r="X1546" s="37">
        <f>IF(ISNUMBER($P1546),$P1546,IncPct)</f>
        <v/>
      </c>
      <c r="Y1546" s="39">
        <f>IF($W1546=0,0,MAX(0,MIN($W1546,IncMonth-1))+MAX(0,$W1546-IncMonth+1)*(1+$X1546))</f>
        <v/>
      </c>
      <c r="Z1546" s="40">
        <f>IF($C1546="",0,IFERROR(INDEX(Departments!$B$5:$B$54,MATCH($C1546,Departments!$A$5:$A$54,0)),0))</f>
        <v/>
      </c>
      <c r="AA1546" s="41">
        <f>N($L1546)*$Y1546</f>
        <v/>
      </c>
      <c r="AB1546" s="41">
        <f>N($M1546)*$Y1546</f>
        <v/>
      </c>
      <c r="AC1546" s="41">
        <f>$AA1546*$Z1546</f>
        <v/>
      </c>
      <c r="AD1546" s="41">
        <f>$AA1546*BonusMonths/12</f>
        <v/>
      </c>
      <c r="AE1546" s="41">
        <f>($AA1546+SI_Gross*$AB1546)*IF($Q1546=1,SI_O,SI_E)</f>
        <v/>
      </c>
      <c r="AF1546" s="41">
        <f>IF($Q1546=1,0,$AA1546*EOSB)</f>
        <v/>
      </c>
      <c r="AG1546" s="41">
        <f>$AN1546*$W1546</f>
        <v/>
      </c>
      <c r="AH1546" s="41">
        <f>SUM($AA1546:$AG1546)</f>
        <v/>
      </c>
      <c r="AI1546" s="41">
        <f>12*($AM1546+$AN1546)</f>
        <v/>
      </c>
      <c r="AJ1546" s="41">
        <f>$AM1546*((IncMonth-1)+(13-IncMonth)*(1+$X1546))+12*$AN1546</f>
        <v/>
      </c>
      <c r="AK1546" s="41">
        <f>IF($R1546=1,N($L1546)+N($M1546),0)</f>
        <v/>
      </c>
      <c r="AL1546">
        <f>IF($C1546="","",IF(N($L1546)&lt;=0,"Basic salary missing",IF(ISNA(MATCH($C1546,Departments!$A$5:$A$54,0)),"Department not on Departments sheet",IF(AND($I1546&lt;&gt;"",NOT(ISNUMBER($I1546))),"Date of birth is text, not a date",IF(AND($K1546&lt;&gt;"",NOT(ISNUMBER($K1546))),"Contract end is text, not a date","")))))</f>
        <v/>
      </c>
      <c r="AM1546" s="41">
        <f>IF($R1546=0,0,N($L1546)*(1+$Z1546+BonusMonths/12+IF($Q1546=1,0,EOSB))+N($M1546)+(N($L1546)+SI_Gross*N($M1546))*IF($Q1546=1,SI_O,SI_E))</f>
        <v/>
      </c>
      <c r="AN1546" s="41">
        <f>IF($R1546=0,0,(IF($Q1546=1,MedO,MedE+Ticket)+Training)/12)</f>
        <v/>
      </c>
    </row>
    <row r="1547">
      <c r="I1547" s="35" t="n"/>
      <c r="J1547" s="35" t="n"/>
      <c r="K1547" s="35" t="n"/>
      <c r="L1547" s="36" t="n"/>
      <c r="M1547" s="36" t="n"/>
      <c r="P1547" s="37" t="n"/>
      <c r="Q1547" s="38">
        <f>IF($C1547="",0,IF(OR(LOWER(TRIM($G1547))="omani",LOWER(TRIM($G1547))="oman",LOWER(TRIM($G1547))="om",LOWER(TRIM($G1547))="local"),1,0))</f>
        <v/>
      </c>
      <c r="R1547" s="38">
        <f>IF($C1547="",0,IF(OR(ISNUMBER(SEARCH("resign",$N1547)),ISNUMBER(SEARCH("terminat",$N1547)),ISNUMBER(SEARCH("inactive",$N1547)),ISNUMBER(SEARCH("vacan",$N1547)),ISNUMBER(SEARCH("deceased",$N1547)),ISNUMBER(SEARCH("separated",$N1547))),0,1))</f>
        <v/>
      </c>
      <c r="S1547">
        <f>IF(OR($R1547=0,NOT(ISNUMBER($I1547))),"",IFERROR(DATEDIF($I1547,DATE(FY,1,1),"y"),""))</f>
        <v/>
      </c>
      <c r="T1547">
        <f>IF(OR($R1547=0,NOT(ISNUMBER($J1547))),"",IFERROR(DATEDIF($J1547,DATE(FY,1,1),"y"),0))</f>
        <v/>
      </c>
      <c r="U1547" s="38">
        <f>IF(OR($R1547=0,NOT(ISNUMBER($I1547))),0,IF(YEAR($I1547)+IF($Q1547=1,RetAgeO,RetAgeE)=FY,MONTH($I1547),IF(YEAR($I1547)+IF($Q1547=1,RetAgeO,RetAgeE)&lt;FY,1,0)))</f>
        <v/>
      </c>
      <c r="V1547" s="38">
        <f>IF(OR($R1547=0,NOT(ISNUMBER($K1547))),0,IF(YEAR($K1547)=FY,MONTH($K1547),IF(YEAR($K1547)&lt;FY,1,0)))</f>
        <v/>
      </c>
      <c r="W1547" s="38">
        <f>IF($R1547=0,0,MIN(12,IF(AND(ISNUMBER($O1547),$O1547&gt;=1,$O1547&lt;=12),INT($O1547),12),IF(AND(RetireExit="Yes",$U1547&gt;0),$U1547,12),IF(AND(ContractExit="Yes",$V1547&gt;0),$V1547,12)))</f>
        <v/>
      </c>
      <c r="X1547" s="37">
        <f>IF(ISNUMBER($P1547),$P1547,IncPct)</f>
        <v/>
      </c>
      <c r="Y1547" s="39">
        <f>IF($W1547=0,0,MAX(0,MIN($W1547,IncMonth-1))+MAX(0,$W1547-IncMonth+1)*(1+$X1547))</f>
        <v/>
      </c>
      <c r="Z1547" s="40">
        <f>IF($C1547="",0,IFERROR(INDEX(Departments!$B$5:$B$54,MATCH($C1547,Departments!$A$5:$A$54,0)),0))</f>
        <v/>
      </c>
      <c r="AA1547" s="41">
        <f>N($L1547)*$Y1547</f>
        <v/>
      </c>
      <c r="AB1547" s="41">
        <f>N($M1547)*$Y1547</f>
        <v/>
      </c>
      <c r="AC1547" s="41">
        <f>$AA1547*$Z1547</f>
        <v/>
      </c>
      <c r="AD1547" s="41">
        <f>$AA1547*BonusMonths/12</f>
        <v/>
      </c>
      <c r="AE1547" s="41">
        <f>($AA1547+SI_Gross*$AB1547)*IF($Q1547=1,SI_O,SI_E)</f>
        <v/>
      </c>
      <c r="AF1547" s="41">
        <f>IF($Q1547=1,0,$AA1547*EOSB)</f>
        <v/>
      </c>
      <c r="AG1547" s="41">
        <f>$AN1547*$W1547</f>
        <v/>
      </c>
      <c r="AH1547" s="41">
        <f>SUM($AA1547:$AG1547)</f>
        <v/>
      </c>
      <c r="AI1547" s="41">
        <f>12*($AM1547+$AN1547)</f>
        <v/>
      </c>
      <c r="AJ1547" s="41">
        <f>$AM1547*((IncMonth-1)+(13-IncMonth)*(1+$X1547))+12*$AN1547</f>
        <v/>
      </c>
      <c r="AK1547" s="41">
        <f>IF($R1547=1,N($L1547)+N($M1547),0)</f>
        <v/>
      </c>
      <c r="AL1547">
        <f>IF($C1547="","",IF(N($L1547)&lt;=0,"Basic salary missing",IF(ISNA(MATCH($C1547,Departments!$A$5:$A$54,0)),"Department not on Departments sheet",IF(AND($I1547&lt;&gt;"",NOT(ISNUMBER($I1547))),"Date of birth is text, not a date",IF(AND($K1547&lt;&gt;"",NOT(ISNUMBER($K1547))),"Contract end is text, not a date","")))))</f>
        <v/>
      </c>
      <c r="AM1547" s="41">
        <f>IF($R1547=0,0,N($L1547)*(1+$Z1547+BonusMonths/12+IF($Q1547=1,0,EOSB))+N($M1547)+(N($L1547)+SI_Gross*N($M1547))*IF($Q1547=1,SI_O,SI_E))</f>
        <v/>
      </c>
      <c r="AN1547" s="41">
        <f>IF($R1547=0,0,(IF($Q1547=1,MedO,MedE+Ticket)+Training)/12)</f>
        <v/>
      </c>
    </row>
    <row r="1548">
      <c r="I1548" s="35" t="n"/>
      <c r="J1548" s="35" t="n"/>
      <c r="K1548" s="35" t="n"/>
      <c r="L1548" s="36" t="n"/>
      <c r="M1548" s="36" t="n"/>
      <c r="P1548" s="37" t="n"/>
      <c r="Q1548" s="38">
        <f>IF($C1548="",0,IF(OR(LOWER(TRIM($G1548))="omani",LOWER(TRIM($G1548))="oman",LOWER(TRIM($G1548))="om",LOWER(TRIM($G1548))="local"),1,0))</f>
        <v/>
      </c>
      <c r="R1548" s="38">
        <f>IF($C1548="",0,IF(OR(ISNUMBER(SEARCH("resign",$N1548)),ISNUMBER(SEARCH("terminat",$N1548)),ISNUMBER(SEARCH("inactive",$N1548)),ISNUMBER(SEARCH("vacan",$N1548)),ISNUMBER(SEARCH("deceased",$N1548)),ISNUMBER(SEARCH("separated",$N1548))),0,1))</f>
        <v/>
      </c>
      <c r="S1548">
        <f>IF(OR($R1548=0,NOT(ISNUMBER($I1548))),"",IFERROR(DATEDIF($I1548,DATE(FY,1,1),"y"),""))</f>
        <v/>
      </c>
      <c r="T1548">
        <f>IF(OR($R1548=0,NOT(ISNUMBER($J1548))),"",IFERROR(DATEDIF($J1548,DATE(FY,1,1),"y"),0))</f>
        <v/>
      </c>
      <c r="U1548" s="38">
        <f>IF(OR($R1548=0,NOT(ISNUMBER($I1548))),0,IF(YEAR($I1548)+IF($Q1548=1,RetAgeO,RetAgeE)=FY,MONTH($I1548),IF(YEAR($I1548)+IF($Q1548=1,RetAgeO,RetAgeE)&lt;FY,1,0)))</f>
        <v/>
      </c>
      <c r="V1548" s="38">
        <f>IF(OR($R1548=0,NOT(ISNUMBER($K1548))),0,IF(YEAR($K1548)=FY,MONTH($K1548),IF(YEAR($K1548)&lt;FY,1,0)))</f>
        <v/>
      </c>
      <c r="W1548" s="38">
        <f>IF($R1548=0,0,MIN(12,IF(AND(ISNUMBER($O1548),$O1548&gt;=1,$O1548&lt;=12),INT($O1548),12),IF(AND(RetireExit="Yes",$U1548&gt;0),$U1548,12),IF(AND(ContractExit="Yes",$V1548&gt;0),$V1548,12)))</f>
        <v/>
      </c>
      <c r="X1548" s="37">
        <f>IF(ISNUMBER($P1548),$P1548,IncPct)</f>
        <v/>
      </c>
      <c r="Y1548" s="39">
        <f>IF($W1548=0,0,MAX(0,MIN($W1548,IncMonth-1))+MAX(0,$W1548-IncMonth+1)*(1+$X1548))</f>
        <v/>
      </c>
      <c r="Z1548" s="40">
        <f>IF($C1548="",0,IFERROR(INDEX(Departments!$B$5:$B$54,MATCH($C1548,Departments!$A$5:$A$54,0)),0))</f>
        <v/>
      </c>
      <c r="AA1548" s="41">
        <f>N($L1548)*$Y1548</f>
        <v/>
      </c>
      <c r="AB1548" s="41">
        <f>N($M1548)*$Y1548</f>
        <v/>
      </c>
      <c r="AC1548" s="41">
        <f>$AA1548*$Z1548</f>
        <v/>
      </c>
      <c r="AD1548" s="41">
        <f>$AA1548*BonusMonths/12</f>
        <v/>
      </c>
      <c r="AE1548" s="41">
        <f>($AA1548+SI_Gross*$AB1548)*IF($Q1548=1,SI_O,SI_E)</f>
        <v/>
      </c>
      <c r="AF1548" s="41">
        <f>IF($Q1548=1,0,$AA1548*EOSB)</f>
        <v/>
      </c>
      <c r="AG1548" s="41">
        <f>$AN1548*$W1548</f>
        <v/>
      </c>
      <c r="AH1548" s="41">
        <f>SUM($AA1548:$AG1548)</f>
        <v/>
      </c>
      <c r="AI1548" s="41">
        <f>12*($AM1548+$AN1548)</f>
        <v/>
      </c>
      <c r="AJ1548" s="41">
        <f>$AM1548*((IncMonth-1)+(13-IncMonth)*(1+$X1548))+12*$AN1548</f>
        <v/>
      </c>
      <c r="AK1548" s="41">
        <f>IF($R1548=1,N($L1548)+N($M1548),0)</f>
        <v/>
      </c>
      <c r="AL1548">
        <f>IF($C1548="","",IF(N($L1548)&lt;=0,"Basic salary missing",IF(ISNA(MATCH($C1548,Departments!$A$5:$A$54,0)),"Department not on Departments sheet",IF(AND($I1548&lt;&gt;"",NOT(ISNUMBER($I1548))),"Date of birth is text, not a date",IF(AND($K1548&lt;&gt;"",NOT(ISNUMBER($K1548))),"Contract end is text, not a date","")))))</f>
        <v/>
      </c>
      <c r="AM1548" s="41">
        <f>IF($R1548=0,0,N($L1548)*(1+$Z1548+BonusMonths/12+IF($Q1548=1,0,EOSB))+N($M1548)+(N($L1548)+SI_Gross*N($M1548))*IF($Q1548=1,SI_O,SI_E))</f>
        <v/>
      </c>
      <c r="AN1548" s="41">
        <f>IF($R1548=0,0,(IF($Q1548=1,MedO,MedE+Ticket)+Training)/12)</f>
        <v/>
      </c>
    </row>
    <row r="1549">
      <c r="I1549" s="35" t="n"/>
      <c r="J1549" s="35" t="n"/>
      <c r="K1549" s="35" t="n"/>
      <c r="L1549" s="36" t="n"/>
      <c r="M1549" s="36" t="n"/>
      <c r="P1549" s="37" t="n"/>
      <c r="Q1549" s="38">
        <f>IF($C1549="",0,IF(OR(LOWER(TRIM($G1549))="omani",LOWER(TRIM($G1549))="oman",LOWER(TRIM($G1549))="om",LOWER(TRIM($G1549))="local"),1,0))</f>
        <v/>
      </c>
      <c r="R1549" s="38">
        <f>IF($C1549="",0,IF(OR(ISNUMBER(SEARCH("resign",$N1549)),ISNUMBER(SEARCH("terminat",$N1549)),ISNUMBER(SEARCH("inactive",$N1549)),ISNUMBER(SEARCH("vacan",$N1549)),ISNUMBER(SEARCH("deceased",$N1549)),ISNUMBER(SEARCH("separated",$N1549))),0,1))</f>
        <v/>
      </c>
      <c r="S1549">
        <f>IF(OR($R1549=0,NOT(ISNUMBER($I1549))),"",IFERROR(DATEDIF($I1549,DATE(FY,1,1),"y"),""))</f>
        <v/>
      </c>
      <c r="T1549">
        <f>IF(OR($R1549=0,NOT(ISNUMBER($J1549))),"",IFERROR(DATEDIF($J1549,DATE(FY,1,1),"y"),0))</f>
        <v/>
      </c>
      <c r="U1549" s="38">
        <f>IF(OR($R1549=0,NOT(ISNUMBER($I1549))),0,IF(YEAR($I1549)+IF($Q1549=1,RetAgeO,RetAgeE)=FY,MONTH($I1549),IF(YEAR($I1549)+IF($Q1549=1,RetAgeO,RetAgeE)&lt;FY,1,0)))</f>
        <v/>
      </c>
      <c r="V1549" s="38">
        <f>IF(OR($R1549=0,NOT(ISNUMBER($K1549))),0,IF(YEAR($K1549)=FY,MONTH($K1549),IF(YEAR($K1549)&lt;FY,1,0)))</f>
        <v/>
      </c>
      <c r="W1549" s="38">
        <f>IF($R1549=0,0,MIN(12,IF(AND(ISNUMBER($O1549),$O1549&gt;=1,$O1549&lt;=12),INT($O1549),12),IF(AND(RetireExit="Yes",$U1549&gt;0),$U1549,12),IF(AND(ContractExit="Yes",$V1549&gt;0),$V1549,12)))</f>
        <v/>
      </c>
      <c r="X1549" s="37">
        <f>IF(ISNUMBER($P1549),$P1549,IncPct)</f>
        <v/>
      </c>
      <c r="Y1549" s="39">
        <f>IF($W1549=0,0,MAX(0,MIN($W1549,IncMonth-1))+MAX(0,$W1549-IncMonth+1)*(1+$X1549))</f>
        <v/>
      </c>
      <c r="Z1549" s="40">
        <f>IF($C1549="",0,IFERROR(INDEX(Departments!$B$5:$B$54,MATCH($C1549,Departments!$A$5:$A$54,0)),0))</f>
        <v/>
      </c>
      <c r="AA1549" s="41">
        <f>N($L1549)*$Y1549</f>
        <v/>
      </c>
      <c r="AB1549" s="41">
        <f>N($M1549)*$Y1549</f>
        <v/>
      </c>
      <c r="AC1549" s="41">
        <f>$AA1549*$Z1549</f>
        <v/>
      </c>
      <c r="AD1549" s="41">
        <f>$AA1549*BonusMonths/12</f>
        <v/>
      </c>
      <c r="AE1549" s="41">
        <f>($AA1549+SI_Gross*$AB1549)*IF($Q1549=1,SI_O,SI_E)</f>
        <v/>
      </c>
      <c r="AF1549" s="41">
        <f>IF($Q1549=1,0,$AA1549*EOSB)</f>
        <v/>
      </c>
      <c r="AG1549" s="41">
        <f>$AN1549*$W1549</f>
        <v/>
      </c>
      <c r="AH1549" s="41">
        <f>SUM($AA1549:$AG1549)</f>
        <v/>
      </c>
      <c r="AI1549" s="41">
        <f>12*($AM1549+$AN1549)</f>
        <v/>
      </c>
      <c r="AJ1549" s="41">
        <f>$AM1549*((IncMonth-1)+(13-IncMonth)*(1+$X1549))+12*$AN1549</f>
        <v/>
      </c>
      <c r="AK1549" s="41">
        <f>IF($R1549=1,N($L1549)+N($M1549),0)</f>
        <v/>
      </c>
      <c r="AL1549">
        <f>IF($C1549="","",IF(N($L1549)&lt;=0,"Basic salary missing",IF(ISNA(MATCH($C1549,Departments!$A$5:$A$54,0)),"Department not on Departments sheet",IF(AND($I1549&lt;&gt;"",NOT(ISNUMBER($I1549))),"Date of birth is text, not a date",IF(AND($K1549&lt;&gt;"",NOT(ISNUMBER($K1549))),"Contract end is text, not a date","")))))</f>
        <v/>
      </c>
      <c r="AM1549" s="41">
        <f>IF($R1549=0,0,N($L1549)*(1+$Z1549+BonusMonths/12+IF($Q1549=1,0,EOSB))+N($M1549)+(N($L1549)+SI_Gross*N($M1549))*IF($Q1549=1,SI_O,SI_E))</f>
        <v/>
      </c>
      <c r="AN1549" s="41">
        <f>IF($R1549=0,0,(IF($Q1549=1,MedO,MedE+Ticket)+Training)/12)</f>
        <v/>
      </c>
    </row>
    <row r="1550">
      <c r="I1550" s="35" t="n"/>
      <c r="J1550" s="35" t="n"/>
      <c r="K1550" s="35" t="n"/>
      <c r="L1550" s="36" t="n"/>
      <c r="M1550" s="36" t="n"/>
      <c r="P1550" s="37" t="n"/>
      <c r="Q1550" s="38">
        <f>IF($C1550="",0,IF(OR(LOWER(TRIM($G1550))="omani",LOWER(TRIM($G1550))="oman",LOWER(TRIM($G1550))="om",LOWER(TRIM($G1550))="local"),1,0))</f>
        <v/>
      </c>
      <c r="R1550" s="38">
        <f>IF($C1550="",0,IF(OR(ISNUMBER(SEARCH("resign",$N1550)),ISNUMBER(SEARCH("terminat",$N1550)),ISNUMBER(SEARCH("inactive",$N1550)),ISNUMBER(SEARCH("vacan",$N1550)),ISNUMBER(SEARCH("deceased",$N1550)),ISNUMBER(SEARCH("separated",$N1550))),0,1))</f>
        <v/>
      </c>
      <c r="S1550">
        <f>IF(OR($R1550=0,NOT(ISNUMBER($I1550))),"",IFERROR(DATEDIF($I1550,DATE(FY,1,1),"y"),""))</f>
        <v/>
      </c>
      <c r="T1550">
        <f>IF(OR($R1550=0,NOT(ISNUMBER($J1550))),"",IFERROR(DATEDIF($J1550,DATE(FY,1,1),"y"),0))</f>
        <v/>
      </c>
      <c r="U1550" s="38">
        <f>IF(OR($R1550=0,NOT(ISNUMBER($I1550))),0,IF(YEAR($I1550)+IF($Q1550=1,RetAgeO,RetAgeE)=FY,MONTH($I1550),IF(YEAR($I1550)+IF($Q1550=1,RetAgeO,RetAgeE)&lt;FY,1,0)))</f>
        <v/>
      </c>
      <c r="V1550" s="38">
        <f>IF(OR($R1550=0,NOT(ISNUMBER($K1550))),0,IF(YEAR($K1550)=FY,MONTH($K1550),IF(YEAR($K1550)&lt;FY,1,0)))</f>
        <v/>
      </c>
      <c r="W1550" s="38">
        <f>IF($R1550=0,0,MIN(12,IF(AND(ISNUMBER($O1550),$O1550&gt;=1,$O1550&lt;=12),INT($O1550),12),IF(AND(RetireExit="Yes",$U1550&gt;0),$U1550,12),IF(AND(ContractExit="Yes",$V1550&gt;0),$V1550,12)))</f>
        <v/>
      </c>
      <c r="X1550" s="37">
        <f>IF(ISNUMBER($P1550),$P1550,IncPct)</f>
        <v/>
      </c>
      <c r="Y1550" s="39">
        <f>IF($W1550=0,0,MAX(0,MIN($W1550,IncMonth-1))+MAX(0,$W1550-IncMonth+1)*(1+$X1550))</f>
        <v/>
      </c>
      <c r="Z1550" s="40">
        <f>IF($C1550="",0,IFERROR(INDEX(Departments!$B$5:$B$54,MATCH($C1550,Departments!$A$5:$A$54,0)),0))</f>
        <v/>
      </c>
      <c r="AA1550" s="41">
        <f>N($L1550)*$Y1550</f>
        <v/>
      </c>
      <c r="AB1550" s="41">
        <f>N($M1550)*$Y1550</f>
        <v/>
      </c>
      <c r="AC1550" s="41">
        <f>$AA1550*$Z1550</f>
        <v/>
      </c>
      <c r="AD1550" s="41">
        <f>$AA1550*BonusMonths/12</f>
        <v/>
      </c>
      <c r="AE1550" s="41">
        <f>($AA1550+SI_Gross*$AB1550)*IF($Q1550=1,SI_O,SI_E)</f>
        <v/>
      </c>
      <c r="AF1550" s="41">
        <f>IF($Q1550=1,0,$AA1550*EOSB)</f>
        <v/>
      </c>
      <c r="AG1550" s="41">
        <f>$AN1550*$W1550</f>
        <v/>
      </c>
      <c r="AH1550" s="41">
        <f>SUM($AA1550:$AG1550)</f>
        <v/>
      </c>
      <c r="AI1550" s="41">
        <f>12*($AM1550+$AN1550)</f>
        <v/>
      </c>
      <c r="AJ1550" s="41">
        <f>$AM1550*((IncMonth-1)+(13-IncMonth)*(1+$X1550))+12*$AN1550</f>
        <v/>
      </c>
      <c r="AK1550" s="41">
        <f>IF($R1550=1,N($L1550)+N($M1550),0)</f>
        <v/>
      </c>
      <c r="AL1550">
        <f>IF($C1550="","",IF(N($L1550)&lt;=0,"Basic salary missing",IF(ISNA(MATCH($C1550,Departments!$A$5:$A$54,0)),"Department not on Departments sheet",IF(AND($I1550&lt;&gt;"",NOT(ISNUMBER($I1550))),"Date of birth is text, not a date",IF(AND($K1550&lt;&gt;"",NOT(ISNUMBER($K1550))),"Contract end is text, not a date","")))))</f>
        <v/>
      </c>
      <c r="AM1550" s="41">
        <f>IF($R1550=0,0,N($L1550)*(1+$Z1550+BonusMonths/12+IF($Q1550=1,0,EOSB))+N($M1550)+(N($L1550)+SI_Gross*N($M1550))*IF($Q1550=1,SI_O,SI_E))</f>
        <v/>
      </c>
      <c r="AN1550" s="41">
        <f>IF($R1550=0,0,(IF($Q1550=1,MedO,MedE+Ticket)+Training)/12)</f>
        <v/>
      </c>
    </row>
    <row r="1551">
      <c r="I1551" s="35" t="n"/>
      <c r="J1551" s="35" t="n"/>
      <c r="K1551" s="35" t="n"/>
      <c r="L1551" s="36" t="n"/>
      <c r="M1551" s="36" t="n"/>
      <c r="P1551" s="37" t="n"/>
      <c r="Q1551" s="38">
        <f>IF($C1551="",0,IF(OR(LOWER(TRIM($G1551))="omani",LOWER(TRIM($G1551))="oman",LOWER(TRIM($G1551))="om",LOWER(TRIM($G1551))="local"),1,0))</f>
        <v/>
      </c>
      <c r="R1551" s="38">
        <f>IF($C1551="",0,IF(OR(ISNUMBER(SEARCH("resign",$N1551)),ISNUMBER(SEARCH("terminat",$N1551)),ISNUMBER(SEARCH("inactive",$N1551)),ISNUMBER(SEARCH("vacan",$N1551)),ISNUMBER(SEARCH("deceased",$N1551)),ISNUMBER(SEARCH("separated",$N1551))),0,1))</f>
        <v/>
      </c>
      <c r="S1551">
        <f>IF(OR($R1551=0,NOT(ISNUMBER($I1551))),"",IFERROR(DATEDIF($I1551,DATE(FY,1,1),"y"),""))</f>
        <v/>
      </c>
      <c r="T1551">
        <f>IF(OR($R1551=0,NOT(ISNUMBER($J1551))),"",IFERROR(DATEDIF($J1551,DATE(FY,1,1),"y"),0))</f>
        <v/>
      </c>
      <c r="U1551" s="38">
        <f>IF(OR($R1551=0,NOT(ISNUMBER($I1551))),0,IF(YEAR($I1551)+IF($Q1551=1,RetAgeO,RetAgeE)=FY,MONTH($I1551),IF(YEAR($I1551)+IF($Q1551=1,RetAgeO,RetAgeE)&lt;FY,1,0)))</f>
        <v/>
      </c>
      <c r="V1551" s="38">
        <f>IF(OR($R1551=0,NOT(ISNUMBER($K1551))),0,IF(YEAR($K1551)=FY,MONTH($K1551),IF(YEAR($K1551)&lt;FY,1,0)))</f>
        <v/>
      </c>
      <c r="W1551" s="38">
        <f>IF($R1551=0,0,MIN(12,IF(AND(ISNUMBER($O1551),$O1551&gt;=1,$O1551&lt;=12),INT($O1551),12),IF(AND(RetireExit="Yes",$U1551&gt;0),$U1551,12),IF(AND(ContractExit="Yes",$V1551&gt;0),$V1551,12)))</f>
        <v/>
      </c>
      <c r="X1551" s="37">
        <f>IF(ISNUMBER($P1551),$P1551,IncPct)</f>
        <v/>
      </c>
      <c r="Y1551" s="39">
        <f>IF($W1551=0,0,MAX(0,MIN($W1551,IncMonth-1))+MAX(0,$W1551-IncMonth+1)*(1+$X1551))</f>
        <v/>
      </c>
      <c r="Z1551" s="40">
        <f>IF($C1551="",0,IFERROR(INDEX(Departments!$B$5:$B$54,MATCH($C1551,Departments!$A$5:$A$54,0)),0))</f>
        <v/>
      </c>
      <c r="AA1551" s="41">
        <f>N($L1551)*$Y1551</f>
        <v/>
      </c>
      <c r="AB1551" s="41">
        <f>N($M1551)*$Y1551</f>
        <v/>
      </c>
      <c r="AC1551" s="41">
        <f>$AA1551*$Z1551</f>
        <v/>
      </c>
      <c r="AD1551" s="41">
        <f>$AA1551*BonusMonths/12</f>
        <v/>
      </c>
      <c r="AE1551" s="41">
        <f>($AA1551+SI_Gross*$AB1551)*IF($Q1551=1,SI_O,SI_E)</f>
        <v/>
      </c>
      <c r="AF1551" s="41">
        <f>IF($Q1551=1,0,$AA1551*EOSB)</f>
        <v/>
      </c>
      <c r="AG1551" s="41">
        <f>$AN1551*$W1551</f>
        <v/>
      </c>
      <c r="AH1551" s="41">
        <f>SUM($AA1551:$AG1551)</f>
        <v/>
      </c>
      <c r="AI1551" s="41">
        <f>12*($AM1551+$AN1551)</f>
        <v/>
      </c>
      <c r="AJ1551" s="41">
        <f>$AM1551*((IncMonth-1)+(13-IncMonth)*(1+$X1551))+12*$AN1551</f>
        <v/>
      </c>
      <c r="AK1551" s="41">
        <f>IF($R1551=1,N($L1551)+N($M1551),0)</f>
        <v/>
      </c>
      <c r="AL1551">
        <f>IF($C1551="","",IF(N($L1551)&lt;=0,"Basic salary missing",IF(ISNA(MATCH($C1551,Departments!$A$5:$A$54,0)),"Department not on Departments sheet",IF(AND($I1551&lt;&gt;"",NOT(ISNUMBER($I1551))),"Date of birth is text, not a date",IF(AND($K1551&lt;&gt;"",NOT(ISNUMBER($K1551))),"Contract end is text, not a date","")))))</f>
        <v/>
      </c>
      <c r="AM1551" s="41">
        <f>IF($R1551=0,0,N($L1551)*(1+$Z1551+BonusMonths/12+IF($Q1551=1,0,EOSB))+N($M1551)+(N($L1551)+SI_Gross*N($M1551))*IF($Q1551=1,SI_O,SI_E))</f>
        <v/>
      </c>
      <c r="AN1551" s="41">
        <f>IF($R1551=0,0,(IF($Q1551=1,MedO,MedE+Ticket)+Training)/12)</f>
        <v/>
      </c>
    </row>
    <row r="1552">
      <c r="I1552" s="35" t="n"/>
      <c r="J1552" s="35" t="n"/>
      <c r="K1552" s="35" t="n"/>
      <c r="L1552" s="36" t="n"/>
      <c r="M1552" s="36" t="n"/>
      <c r="P1552" s="37" t="n"/>
      <c r="Q1552" s="38">
        <f>IF($C1552="",0,IF(OR(LOWER(TRIM($G1552))="omani",LOWER(TRIM($G1552))="oman",LOWER(TRIM($G1552))="om",LOWER(TRIM($G1552))="local"),1,0))</f>
        <v/>
      </c>
      <c r="R1552" s="38">
        <f>IF($C1552="",0,IF(OR(ISNUMBER(SEARCH("resign",$N1552)),ISNUMBER(SEARCH("terminat",$N1552)),ISNUMBER(SEARCH("inactive",$N1552)),ISNUMBER(SEARCH("vacan",$N1552)),ISNUMBER(SEARCH("deceased",$N1552)),ISNUMBER(SEARCH("separated",$N1552))),0,1))</f>
        <v/>
      </c>
      <c r="S1552">
        <f>IF(OR($R1552=0,NOT(ISNUMBER($I1552))),"",IFERROR(DATEDIF($I1552,DATE(FY,1,1),"y"),""))</f>
        <v/>
      </c>
      <c r="T1552">
        <f>IF(OR($R1552=0,NOT(ISNUMBER($J1552))),"",IFERROR(DATEDIF($J1552,DATE(FY,1,1),"y"),0))</f>
        <v/>
      </c>
      <c r="U1552" s="38">
        <f>IF(OR($R1552=0,NOT(ISNUMBER($I1552))),0,IF(YEAR($I1552)+IF($Q1552=1,RetAgeO,RetAgeE)=FY,MONTH($I1552),IF(YEAR($I1552)+IF($Q1552=1,RetAgeO,RetAgeE)&lt;FY,1,0)))</f>
        <v/>
      </c>
      <c r="V1552" s="38">
        <f>IF(OR($R1552=0,NOT(ISNUMBER($K1552))),0,IF(YEAR($K1552)=FY,MONTH($K1552),IF(YEAR($K1552)&lt;FY,1,0)))</f>
        <v/>
      </c>
      <c r="W1552" s="38">
        <f>IF($R1552=0,0,MIN(12,IF(AND(ISNUMBER($O1552),$O1552&gt;=1,$O1552&lt;=12),INT($O1552),12),IF(AND(RetireExit="Yes",$U1552&gt;0),$U1552,12),IF(AND(ContractExit="Yes",$V1552&gt;0),$V1552,12)))</f>
        <v/>
      </c>
      <c r="X1552" s="37">
        <f>IF(ISNUMBER($P1552),$P1552,IncPct)</f>
        <v/>
      </c>
      <c r="Y1552" s="39">
        <f>IF($W1552=0,0,MAX(0,MIN($W1552,IncMonth-1))+MAX(0,$W1552-IncMonth+1)*(1+$X1552))</f>
        <v/>
      </c>
      <c r="Z1552" s="40">
        <f>IF($C1552="",0,IFERROR(INDEX(Departments!$B$5:$B$54,MATCH($C1552,Departments!$A$5:$A$54,0)),0))</f>
        <v/>
      </c>
      <c r="AA1552" s="41">
        <f>N($L1552)*$Y1552</f>
        <v/>
      </c>
      <c r="AB1552" s="41">
        <f>N($M1552)*$Y1552</f>
        <v/>
      </c>
      <c r="AC1552" s="41">
        <f>$AA1552*$Z1552</f>
        <v/>
      </c>
      <c r="AD1552" s="41">
        <f>$AA1552*BonusMonths/12</f>
        <v/>
      </c>
      <c r="AE1552" s="41">
        <f>($AA1552+SI_Gross*$AB1552)*IF($Q1552=1,SI_O,SI_E)</f>
        <v/>
      </c>
      <c r="AF1552" s="41">
        <f>IF($Q1552=1,0,$AA1552*EOSB)</f>
        <v/>
      </c>
      <c r="AG1552" s="41">
        <f>$AN1552*$W1552</f>
        <v/>
      </c>
      <c r="AH1552" s="41">
        <f>SUM($AA1552:$AG1552)</f>
        <v/>
      </c>
      <c r="AI1552" s="41">
        <f>12*($AM1552+$AN1552)</f>
        <v/>
      </c>
      <c r="AJ1552" s="41">
        <f>$AM1552*((IncMonth-1)+(13-IncMonth)*(1+$X1552))+12*$AN1552</f>
        <v/>
      </c>
      <c r="AK1552" s="41">
        <f>IF($R1552=1,N($L1552)+N($M1552),0)</f>
        <v/>
      </c>
      <c r="AL1552">
        <f>IF($C1552="","",IF(N($L1552)&lt;=0,"Basic salary missing",IF(ISNA(MATCH($C1552,Departments!$A$5:$A$54,0)),"Department not on Departments sheet",IF(AND($I1552&lt;&gt;"",NOT(ISNUMBER($I1552))),"Date of birth is text, not a date",IF(AND($K1552&lt;&gt;"",NOT(ISNUMBER($K1552))),"Contract end is text, not a date","")))))</f>
        <v/>
      </c>
      <c r="AM1552" s="41">
        <f>IF($R1552=0,0,N($L1552)*(1+$Z1552+BonusMonths/12+IF($Q1552=1,0,EOSB))+N($M1552)+(N($L1552)+SI_Gross*N($M1552))*IF($Q1552=1,SI_O,SI_E))</f>
        <v/>
      </c>
      <c r="AN1552" s="41">
        <f>IF($R1552=0,0,(IF($Q1552=1,MedO,MedE+Ticket)+Training)/12)</f>
        <v/>
      </c>
    </row>
    <row r="1553">
      <c r="I1553" s="35" t="n"/>
      <c r="J1553" s="35" t="n"/>
      <c r="K1553" s="35" t="n"/>
      <c r="L1553" s="36" t="n"/>
      <c r="M1553" s="36" t="n"/>
      <c r="P1553" s="37" t="n"/>
      <c r="Q1553" s="38">
        <f>IF($C1553="",0,IF(OR(LOWER(TRIM($G1553))="omani",LOWER(TRIM($G1553))="oman",LOWER(TRIM($G1553))="om",LOWER(TRIM($G1553))="local"),1,0))</f>
        <v/>
      </c>
      <c r="R1553" s="38">
        <f>IF($C1553="",0,IF(OR(ISNUMBER(SEARCH("resign",$N1553)),ISNUMBER(SEARCH("terminat",$N1553)),ISNUMBER(SEARCH("inactive",$N1553)),ISNUMBER(SEARCH("vacan",$N1553)),ISNUMBER(SEARCH("deceased",$N1553)),ISNUMBER(SEARCH("separated",$N1553))),0,1))</f>
        <v/>
      </c>
      <c r="S1553">
        <f>IF(OR($R1553=0,NOT(ISNUMBER($I1553))),"",IFERROR(DATEDIF($I1553,DATE(FY,1,1),"y"),""))</f>
        <v/>
      </c>
      <c r="T1553">
        <f>IF(OR($R1553=0,NOT(ISNUMBER($J1553))),"",IFERROR(DATEDIF($J1553,DATE(FY,1,1),"y"),0))</f>
        <v/>
      </c>
      <c r="U1553" s="38">
        <f>IF(OR($R1553=0,NOT(ISNUMBER($I1553))),0,IF(YEAR($I1553)+IF($Q1553=1,RetAgeO,RetAgeE)=FY,MONTH($I1553),IF(YEAR($I1553)+IF($Q1553=1,RetAgeO,RetAgeE)&lt;FY,1,0)))</f>
        <v/>
      </c>
      <c r="V1553" s="38">
        <f>IF(OR($R1553=0,NOT(ISNUMBER($K1553))),0,IF(YEAR($K1553)=FY,MONTH($K1553),IF(YEAR($K1553)&lt;FY,1,0)))</f>
        <v/>
      </c>
      <c r="W1553" s="38">
        <f>IF($R1553=0,0,MIN(12,IF(AND(ISNUMBER($O1553),$O1553&gt;=1,$O1553&lt;=12),INT($O1553),12),IF(AND(RetireExit="Yes",$U1553&gt;0),$U1553,12),IF(AND(ContractExit="Yes",$V1553&gt;0),$V1553,12)))</f>
        <v/>
      </c>
      <c r="X1553" s="37">
        <f>IF(ISNUMBER($P1553),$P1553,IncPct)</f>
        <v/>
      </c>
      <c r="Y1553" s="39">
        <f>IF($W1553=0,0,MAX(0,MIN($W1553,IncMonth-1))+MAX(0,$W1553-IncMonth+1)*(1+$X1553))</f>
        <v/>
      </c>
      <c r="Z1553" s="40">
        <f>IF($C1553="",0,IFERROR(INDEX(Departments!$B$5:$B$54,MATCH($C1553,Departments!$A$5:$A$54,0)),0))</f>
        <v/>
      </c>
      <c r="AA1553" s="41">
        <f>N($L1553)*$Y1553</f>
        <v/>
      </c>
      <c r="AB1553" s="41">
        <f>N($M1553)*$Y1553</f>
        <v/>
      </c>
      <c r="AC1553" s="41">
        <f>$AA1553*$Z1553</f>
        <v/>
      </c>
      <c r="AD1553" s="41">
        <f>$AA1553*BonusMonths/12</f>
        <v/>
      </c>
      <c r="AE1553" s="41">
        <f>($AA1553+SI_Gross*$AB1553)*IF($Q1553=1,SI_O,SI_E)</f>
        <v/>
      </c>
      <c r="AF1553" s="41">
        <f>IF($Q1553=1,0,$AA1553*EOSB)</f>
        <v/>
      </c>
      <c r="AG1553" s="41">
        <f>$AN1553*$W1553</f>
        <v/>
      </c>
      <c r="AH1553" s="41">
        <f>SUM($AA1553:$AG1553)</f>
        <v/>
      </c>
      <c r="AI1553" s="41">
        <f>12*($AM1553+$AN1553)</f>
        <v/>
      </c>
      <c r="AJ1553" s="41">
        <f>$AM1553*((IncMonth-1)+(13-IncMonth)*(1+$X1553))+12*$AN1553</f>
        <v/>
      </c>
      <c r="AK1553" s="41">
        <f>IF($R1553=1,N($L1553)+N($M1553),0)</f>
        <v/>
      </c>
      <c r="AL1553">
        <f>IF($C1553="","",IF(N($L1553)&lt;=0,"Basic salary missing",IF(ISNA(MATCH($C1553,Departments!$A$5:$A$54,0)),"Department not on Departments sheet",IF(AND($I1553&lt;&gt;"",NOT(ISNUMBER($I1553))),"Date of birth is text, not a date",IF(AND($K1553&lt;&gt;"",NOT(ISNUMBER($K1553))),"Contract end is text, not a date","")))))</f>
        <v/>
      </c>
      <c r="AM1553" s="41">
        <f>IF($R1553=0,0,N($L1553)*(1+$Z1553+BonusMonths/12+IF($Q1553=1,0,EOSB))+N($M1553)+(N($L1553)+SI_Gross*N($M1553))*IF($Q1553=1,SI_O,SI_E))</f>
        <v/>
      </c>
      <c r="AN1553" s="41">
        <f>IF($R1553=0,0,(IF($Q1553=1,MedO,MedE+Ticket)+Training)/12)</f>
        <v/>
      </c>
    </row>
    <row r="1554">
      <c r="I1554" s="35" t="n"/>
      <c r="J1554" s="35" t="n"/>
      <c r="K1554" s="35" t="n"/>
      <c r="L1554" s="36" t="n"/>
      <c r="M1554" s="36" t="n"/>
      <c r="P1554" s="37" t="n"/>
      <c r="Q1554" s="38">
        <f>IF($C1554="",0,IF(OR(LOWER(TRIM($G1554))="omani",LOWER(TRIM($G1554))="oman",LOWER(TRIM($G1554))="om",LOWER(TRIM($G1554))="local"),1,0))</f>
        <v/>
      </c>
      <c r="R1554" s="38">
        <f>IF($C1554="",0,IF(OR(ISNUMBER(SEARCH("resign",$N1554)),ISNUMBER(SEARCH("terminat",$N1554)),ISNUMBER(SEARCH("inactive",$N1554)),ISNUMBER(SEARCH("vacan",$N1554)),ISNUMBER(SEARCH("deceased",$N1554)),ISNUMBER(SEARCH("separated",$N1554))),0,1))</f>
        <v/>
      </c>
      <c r="S1554">
        <f>IF(OR($R1554=0,NOT(ISNUMBER($I1554))),"",IFERROR(DATEDIF($I1554,DATE(FY,1,1),"y"),""))</f>
        <v/>
      </c>
      <c r="T1554">
        <f>IF(OR($R1554=0,NOT(ISNUMBER($J1554))),"",IFERROR(DATEDIF($J1554,DATE(FY,1,1),"y"),0))</f>
        <v/>
      </c>
      <c r="U1554" s="38">
        <f>IF(OR($R1554=0,NOT(ISNUMBER($I1554))),0,IF(YEAR($I1554)+IF($Q1554=1,RetAgeO,RetAgeE)=FY,MONTH($I1554),IF(YEAR($I1554)+IF($Q1554=1,RetAgeO,RetAgeE)&lt;FY,1,0)))</f>
        <v/>
      </c>
      <c r="V1554" s="38">
        <f>IF(OR($R1554=0,NOT(ISNUMBER($K1554))),0,IF(YEAR($K1554)=FY,MONTH($K1554),IF(YEAR($K1554)&lt;FY,1,0)))</f>
        <v/>
      </c>
      <c r="W1554" s="38">
        <f>IF($R1554=0,0,MIN(12,IF(AND(ISNUMBER($O1554),$O1554&gt;=1,$O1554&lt;=12),INT($O1554),12),IF(AND(RetireExit="Yes",$U1554&gt;0),$U1554,12),IF(AND(ContractExit="Yes",$V1554&gt;0),$V1554,12)))</f>
        <v/>
      </c>
      <c r="X1554" s="37">
        <f>IF(ISNUMBER($P1554),$P1554,IncPct)</f>
        <v/>
      </c>
      <c r="Y1554" s="39">
        <f>IF($W1554=0,0,MAX(0,MIN($W1554,IncMonth-1))+MAX(0,$W1554-IncMonth+1)*(1+$X1554))</f>
        <v/>
      </c>
      <c r="Z1554" s="40">
        <f>IF($C1554="",0,IFERROR(INDEX(Departments!$B$5:$B$54,MATCH($C1554,Departments!$A$5:$A$54,0)),0))</f>
        <v/>
      </c>
      <c r="AA1554" s="41">
        <f>N($L1554)*$Y1554</f>
        <v/>
      </c>
      <c r="AB1554" s="41">
        <f>N($M1554)*$Y1554</f>
        <v/>
      </c>
      <c r="AC1554" s="41">
        <f>$AA1554*$Z1554</f>
        <v/>
      </c>
      <c r="AD1554" s="41">
        <f>$AA1554*BonusMonths/12</f>
        <v/>
      </c>
      <c r="AE1554" s="41">
        <f>($AA1554+SI_Gross*$AB1554)*IF($Q1554=1,SI_O,SI_E)</f>
        <v/>
      </c>
      <c r="AF1554" s="41">
        <f>IF($Q1554=1,0,$AA1554*EOSB)</f>
        <v/>
      </c>
      <c r="AG1554" s="41">
        <f>$AN1554*$W1554</f>
        <v/>
      </c>
      <c r="AH1554" s="41">
        <f>SUM($AA1554:$AG1554)</f>
        <v/>
      </c>
      <c r="AI1554" s="41">
        <f>12*($AM1554+$AN1554)</f>
        <v/>
      </c>
      <c r="AJ1554" s="41">
        <f>$AM1554*((IncMonth-1)+(13-IncMonth)*(1+$X1554))+12*$AN1554</f>
        <v/>
      </c>
      <c r="AK1554" s="41">
        <f>IF($R1554=1,N($L1554)+N($M1554),0)</f>
        <v/>
      </c>
      <c r="AL1554">
        <f>IF($C1554="","",IF(N($L1554)&lt;=0,"Basic salary missing",IF(ISNA(MATCH($C1554,Departments!$A$5:$A$54,0)),"Department not on Departments sheet",IF(AND($I1554&lt;&gt;"",NOT(ISNUMBER($I1554))),"Date of birth is text, not a date",IF(AND($K1554&lt;&gt;"",NOT(ISNUMBER($K1554))),"Contract end is text, not a date","")))))</f>
        <v/>
      </c>
      <c r="AM1554" s="41">
        <f>IF($R1554=0,0,N($L1554)*(1+$Z1554+BonusMonths/12+IF($Q1554=1,0,EOSB))+N($M1554)+(N($L1554)+SI_Gross*N($M1554))*IF($Q1554=1,SI_O,SI_E))</f>
        <v/>
      </c>
      <c r="AN1554" s="41">
        <f>IF($R1554=0,0,(IF($Q1554=1,MedO,MedE+Ticket)+Training)/12)</f>
        <v/>
      </c>
    </row>
    <row r="1555">
      <c r="I1555" s="35" t="n"/>
      <c r="J1555" s="35" t="n"/>
      <c r="K1555" s="35" t="n"/>
      <c r="L1555" s="36" t="n"/>
      <c r="M1555" s="36" t="n"/>
      <c r="P1555" s="37" t="n"/>
      <c r="Q1555" s="38">
        <f>IF($C1555="",0,IF(OR(LOWER(TRIM($G1555))="omani",LOWER(TRIM($G1555))="oman",LOWER(TRIM($G1555))="om",LOWER(TRIM($G1555))="local"),1,0))</f>
        <v/>
      </c>
      <c r="R1555" s="38">
        <f>IF($C1555="",0,IF(OR(ISNUMBER(SEARCH("resign",$N1555)),ISNUMBER(SEARCH("terminat",$N1555)),ISNUMBER(SEARCH("inactive",$N1555)),ISNUMBER(SEARCH("vacan",$N1555)),ISNUMBER(SEARCH("deceased",$N1555)),ISNUMBER(SEARCH("separated",$N1555))),0,1))</f>
        <v/>
      </c>
      <c r="S1555">
        <f>IF(OR($R1555=0,NOT(ISNUMBER($I1555))),"",IFERROR(DATEDIF($I1555,DATE(FY,1,1),"y"),""))</f>
        <v/>
      </c>
      <c r="T1555">
        <f>IF(OR($R1555=0,NOT(ISNUMBER($J1555))),"",IFERROR(DATEDIF($J1555,DATE(FY,1,1),"y"),0))</f>
        <v/>
      </c>
      <c r="U1555" s="38">
        <f>IF(OR($R1555=0,NOT(ISNUMBER($I1555))),0,IF(YEAR($I1555)+IF($Q1555=1,RetAgeO,RetAgeE)=FY,MONTH($I1555),IF(YEAR($I1555)+IF($Q1555=1,RetAgeO,RetAgeE)&lt;FY,1,0)))</f>
        <v/>
      </c>
      <c r="V1555" s="38">
        <f>IF(OR($R1555=0,NOT(ISNUMBER($K1555))),0,IF(YEAR($K1555)=FY,MONTH($K1555),IF(YEAR($K1555)&lt;FY,1,0)))</f>
        <v/>
      </c>
      <c r="W1555" s="38">
        <f>IF($R1555=0,0,MIN(12,IF(AND(ISNUMBER($O1555),$O1555&gt;=1,$O1555&lt;=12),INT($O1555),12),IF(AND(RetireExit="Yes",$U1555&gt;0),$U1555,12),IF(AND(ContractExit="Yes",$V1555&gt;0),$V1555,12)))</f>
        <v/>
      </c>
      <c r="X1555" s="37">
        <f>IF(ISNUMBER($P1555),$P1555,IncPct)</f>
        <v/>
      </c>
      <c r="Y1555" s="39">
        <f>IF($W1555=0,0,MAX(0,MIN($W1555,IncMonth-1))+MAX(0,$W1555-IncMonth+1)*(1+$X1555))</f>
        <v/>
      </c>
      <c r="Z1555" s="40">
        <f>IF($C1555="",0,IFERROR(INDEX(Departments!$B$5:$B$54,MATCH($C1555,Departments!$A$5:$A$54,0)),0))</f>
        <v/>
      </c>
      <c r="AA1555" s="41">
        <f>N($L1555)*$Y1555</f>
        <v/>
      </c>
      <c r="AB1555" s="41">
        <f>N($M1555)*$Y1555</f>
        <v/>
      </c>
      <c r="AC1555" s="41">
        <f>$AA1555*$Z1555</f>
        <v/>
      </c>
      <c r="AD1555" s="41">
        <f>$AA1555*BonusMonths/12</f>
        <v/>
      </c>
      <c r="AE1555" s="41">
        <f>($AA1555+SI_Gross*$AB1555)*IF($Q1555=1,SI_O,SI_E)</f>
        <v/>
      </c>
      <c r="AF1555" s="41">
        <f>IF($Q1555=1,0,$AA1555*EOSB)</f>
        <v/>
      </c>
      <c r="AG1555" s="41">
        <f>$AN1555*$W1555</f>
        <v/>
      </c>
      <c r="AH1555" s="41">
        <f>SUM($AA1555:$AG1555)</f>
        <v/>
      </c>
      <c r="AI1555" s="41">
        <f>12*($AM1555+$AN1555)</f>
        <v/>
      </c>
      <c r="AJ1555" s="41">
        <f>$AM1555*((IncMonth-1)+(13-IncMonth)*(1+$X1555))+12*$AN1555</f>
        <v/>
      </c>
      <c r="AK1555" s="41">
        <f>IF($R1555=1,N($L1555)+N($M1555),0)</f>
        <v/>
      </c>
      <c r="AL1555">
        <f>IF($C1555="","",IF(N($L1555)&lt;=0,"Basic salary missing",IF(ISNA(MATCH($C1555,Departments!$A$5:$A$54,0)),"Department not on Departments sheet",IF(AND($I1555&lt;&gt;"",NOT(ISNUMBER($I1555))),"Date of birth is text, not a date",IF(AND($K1555&lt;&gt;"",NOT(ISNUMBER($K1555))),"Contract end is text, not a date","")))))</f>
        <v/>
      </c>
      <c r="AM1555" s="41">
        <f>IF($R1555=0,0,N($L1555)*(1+$Z1555+BonusMonths/12+IF($Q1555=1,0,EOSB))+N($M1555)+(N($L1555)+SI_Gross*N($M1555))*IF($Q1555=1,SI_O,SI_E))</f>
        <v/>
      </c>
      <c r="AN1555" s="41">
        <f>IF($R1555=0,0,(IF($Q1555=1,MedO,MedE+Ticket)+Training)/12)</f>
        <v/>
      </c>
    </row>
    <row r="1556">
      <c r="I1556" s="35" t="n"/>
      <c r="J1556" s="35" t="n"/>
      <c r="K1556" s="35" t="n"/>
      <c r="L1556" s="36" t="n"/>
      <c r="M1556" s="36" t="n"/>
      <c r="P1556" s="37" t="n"/>
      <c r="Q1556" s="38">
        <f>IF($C1556="",0,IF(OR(LOWER(TRIM($G1556))="omani",LOWER(TRIM($G1556))="oman",LOWER(TRIM($G1556))="om",LOWER(TRIM($G1556))="local"),1,0))</f>
        <v/>
      </c>
      <c r="R1556" s="38">
        <f>IF($C1556="",0,IF(OR(ISNUMBER(SEARCH("resign",$N1556)),ISNUMBER(SEARCH("terminat",$N1556)),ISNUMBER(SEARCH("inactive",$N1556)),ISNUMBER(SEARCH("vacan",$N1556)),ISNUMBER(SEARCH("deceased",$N1556)),ISNUMBER(SEARCH("separated",$N1556))),0,1))</f>
        <v/>
      </c>
      <c r="S1556">
        <f>IF(OR($R1556=0,NOT(ISNUMBER($I1556))),"",IFERROR(DATEDIF($I1556,DATE(FY,1,1),"y"),""))</f>
        <v/>
      </c>
      <c r="T1556">
        <f>IF(OR($R1556=0,NOT(ISNUMBER($J1556))),"",IFERROR(DATEDIF($J1556,DATE(FY,1,1),"y"),0))</f>
        <v/>
      </c>
      <c r="U1556" s="38">
        <f>IF(OR($R1556=0,NOT(ISNUMBER($I1556))),0,IF(YEAR($I1556)+IF($Q1556=1,RetAgeO,RetAgeE)=FY,MONTH($I1556),IF(YEAR($I1556)+IF($Q1556=1,RetAgeO,RetAgeE)&lt;FY,1,0)))</f>
        <v/>
      </c>
      <c r="V1556" s="38">
        <f>IF(OR($R1556=0,NOT(ISNUMBER($K1556))),0,IF(YEAR($K1556)=FY,MONTH($K1556),IF(YEAR($K1556)&lt;FY,1,0)))</f>
        <v/>
      </c>
      <c r="W1556" s="38">
        <f>IF($R1556=0,0,MIN(12,IF(AND(ISNUMBER($O1556),$O1556&gt;=1,$O1556&lt;=12),INT($O1556),12),IF(AND(RetireExit="Yes",$U1556&gt;0),$U1556,12),IF(AND(ContractExit="Yes",$V1556&gt;0),$V1556,12)))</f>
        <v/>
      </c>
      <c r="X1556" s="37">
        <f>IF(ISNUMBER($P1556),$P1556,IncPct)</f>
        <v/>
      </c>
      <c r="Y1556" s="39">
        <f>IF($W1556=0,0,MAX(0,MIN($W1556,IncMonth-1))+MAX(0,$W1556-IncMonth+1)*(1+$X1556))</f>
        <v/>
      </c>
      <c r="Z1556" s="40">
        <f>IF($C1556="",0,IFERROR(INDEX(Departments!$B$5:$B$54,MATCH($C1556,Departments!$A$5:$A$54,0)),0))</f>
        <v/>
      </c>
      <c r="AA1556" s="41">
        <f>N($L1556)*$Y1556</f>
        <v/>
      </c>
      <c r="AB1556" s="41">
        <f>N($M1556)*$Y1556</f>
        <v/>
      </c>
      <c r="AC1556" s="41">
        <f>$AA1556*$Z1556</f>
        <v/>
      </c>
      <c r="AD1556" s="41">
        <f>$AA1556*BonusMonths/12</f>
        <v/>
      </c>
      <c r="AE1556" s="41">
        <f>($AA1556+SI_Gross*$AB1556)*IF($Q1556=1,SI_O,SI_E)</f>
        <v/>
      </c>
      <c r="AF1556" s="41">
        <f>IF($Q1556=1,0,$AA1556*EOSB)</f>
        <v/>
      </c>
      <c r="AG1556" s="41">
        <f>$AN1556*$W1556</f>
        <v/>
      </c>
      <c r="AH1556" s="41">
        <f>SUM($AA1556:$AG1556)</f>
        <v/>
      </c>
      <c r="AI1556" s="41">
        <f>12*($AM1556+$AN1556)</f>
        <v/>
      </c>
      <c r="AJ1556" s="41">
        <f>$AM1556*((IncMonth-1)+(13-IncMonth)*(1+$X1556))+12*$AN1556</f>
        <v/>
      </c>
      <c r="AK1556" s="41">
        <f>IF($R1556=1,N($L1556)+N($M1556),0)</f>
        <v/>
      </c>
      <c r="AL1556">
        <f>IF($C1556="","",IF(N($L1556)&lt;=0,"Basic salary missing",IF(ISNA(MATCH($C1556,Departments!$A$5:$A$54,0)),"Department not on Departments sheet",IF(AND($I1556&lt;&gt;"",NOT(ISNUMBER($I1556))),"Date of birth is text, not a date",IF(AND($K1556&lt;&gt;"",NOT(ISNUMBER($K1556))),"Contract end is text, not a date","")))))</f>
        <v/>
      </c>
      <c r="AM1556" s="41">
        <f>IF($R1556=0,0,N($L1556)*(1+$Z1556+BonusMonths/12+IF($Q1556=1,0,EOSB))+N($M1556)+(N($L1556)+SI_Gross*N($M1556))*IF($Q1556=1,SI_O,SI_E))</f>
        <v/>
      </c>
      <c r="AN1556" s="41">
        <f>IF($R1556=0,0,(IF($Q1556=1,MedO,MedE+Ticket)+Training)/12)</f>
        <v/>
      </c>
    </row>
    <row r="1557">
      <c r="I1557" s="35" t="n"/>
      <c r="J1557" s="35" t="n"/>
      <c r="K1557" s="35" t="n"/>
      <c r="L1557" s="36" t="n"/>
      <c r="M1557" s="36" t="n"/>
      <c r="P1557" s="37" t="n"/>
      <c r="Q1557" s="38">
        <f>IF($C1557="",0,IF(OR(LOWER(TRIM($G1557))="omani",LOWER(TRIM($G1557))="oman",LOWER(TRIM($G1557))="om",LOWER(TRIM($G1557))="local"),1,0))</f>
        <v/>
      </c>
      <c r="R1557" s="38">
        <f>IF($C1557="",0,IF(OR(ISNUMBER(SEARCH("resign",$N1557)),ISNUMBER(SEARCH("terminat",$N1557)),ISNUMBER(SEARCH("inactive",$N1557)),ISNUMBER(SEARCH("vacan",$N1557)),ISNUMBER(SEARCH("deceased",$N1557)),ISNUMBER(SEARCH("separated",$N1557))),0,1))</f>
        <v/>
      </c>
      <c r="S1557">
        <f>IF(OR($R1557=0,NOT(ISNUMBER($I1557))),"",IFERROR(DATEDIF($I1557,DATE(FY,1,1),"y"),""))</f>
        <v/>
      </c>
      <c r="T1557">
        <f>IF(OR($R1557=0,NOT(ISNUMBER($J1557))),"",IFERROR(DATEDIF($J1557,DATE(FY,1,1),"y"),0))</f>
        <v/>
      </c>
      <c r="U1557" s="38">
        <f>IF(OR($R1557=0,NOT(ISNUMBER($I1557))),0,IF(YEAR($I1557)+IF($Q1557=1,RetAgeO,RetAgeE)=FY,MONTH($I1557),IF(YEAR($I1557)+IF($Q1557=1,RetAgeO,RetAgeE)&lt;FY,1,0)))</f>
        <v/>
      </c>
      <c r="V1557" s="38">
        <f>IF(OR($R1557=0,NOT(ISNUMBER($K1557))),0,IF(YEAR($K1557)=FY,MONTH($K1557),IF(YEAR($K1557)&lt;FY,1,0)))</f>
        <v/>
      </c>
      <c r="W1557" s="38">
        <f>IF($R1557=0,0,MIN(12,IF(AND(ISNUMBER($O1557),$O1557&gt;=1,$O1557&lt;=12),INT($O1557),12),IF(AND(RetireExit="Yes",$U1557&gt;0),$U1557,12),IF(AND(ContractExit="Yes",$V1557&gt;0),$V1557,12)))</f>
        <v/>
      </c>
      <c r="X1557" s="37">
        <f>IF(ISNUMBER($P1557),$P1557,IncPct)</f>
        <v/>
      </c>
      <c r="Y1557" s="39">
        <f>IF($W1557=0,0,MAX(0,MIN($W1557,IncMonth-1))+MAX(0,$W1557-IncMonth+1)*(1+$X1557))</f>
        <v/>
      </c>
      <c r="Z1557" s="40">
        <f>IF($C1557="",0,IFERROR(INDEX(Departments!$B$5:$B$54,MATCH($C1557,Departments!$A$5:$A$54,0)),0))</f>
        <v/>
      </c>
      <c r="AA1557" s="41">
        <f>N($L1557)*$Y1557</f>
        <v/>
      </c>
      <c r="AB1557" s="41">
        <f>N($M1557)*$Y1557</f>
        <v/>
      </c>
      <c r="AC1557" s="41">
        <f>$AA1557*$Z1557</f>
        <v/>
      </c>
      <c r="AD1557" s="41">
        <f>$AA1557*BonusMonths/12</f>
        <v/>
      </c>
      <c r="AE1557" s="41">
        <f>($AA1557+SI_Gross*$AB1557)*IF($Q1557=1,SI_O,SI_E)</f>
        <v/>
      </c>
      <c r="AF1557" s="41">
        <f>IF($Q1557=1,0,$AA1557*EOSB)</f>
        <v/>
      </c>
      <c r="AG1557" s="41">
        <f>$AN1557*$W1557</f>
        <v/>
      </c>
      <c r="AH1557" s="41">
        <f>SUM($AA1557:$AG1557)</f>
        <v/>
      </c>
      <c r="AI1557" s="41">
        <f>12*($AM1557+$AN1557)</f>
        <v/>
      </c>
      <c r="AJ1557" s="41">
        <f>$AM1557*((IncMonth-1)+(13-IncMonth)*(1+$X1557))+12*$AN1557</f>
        <v/>
      </c>
      <c r="AK1557" s="41">
        <f>IF($R1557=1,N($L1557)+N($M1557),0)</f>
        <v/>
      </c>
      <c r="AL1557">
        <f>IF($C1557="","",IF(N($L1557)&lt;=0,"Basic salary missing",IF(ISNA(MATCH($C1557,Departments!$A$5:$A$54,0)),"Department not on Departments sheet",IF(AND($I1557&lt;&gt;"",NOT(ISNUMBER($I1557))),"Date of birth is text, not a date",IF(AND($K1557&lt;&gt;"",NOT(ISNUMBER($K1557))),"Contract end is text, not a date","")))))</f>
        <v/>
      </c>
      <c r="AM1557" s="41">
        <f>IF($R1557=0,0,N($L1557)*(1+$Z1557+BonusMonths/12+IF($Q1557=1,0,EOSB))+N($M1557)+(N($L1557)+SI_Gross*N($M1557))*IF($Q1557=1,SI_O,SI_E))</f>
        <v/>
      </c>
      <c r="AN1557" s="41">
        <f>IF($R1557=0,0,(IF($Q1557=1,MedO,MedE+Ticket)+Training)/12)</f>
        <v/>
      </c>
    </row>
    <row r="1558">
      <c r="I1558" s="35" t="n"/>
      <c r="J1558" s="35" t="n"/>
      <c r="K1558" s="35" t="n"/>
      <c r="L1558" s="36" t="n"/>
      <c r="M1558" s="36" t="n"/>
      <c r="P1558" s="37" t="n"/>
      <c r="Q1558" s="38">
        <f>IF($C1558="",0,IF(OR(LOWER(TRIM($G1558))="omani",LOWER(TRIM($G1558))="oman",LOWER(TRIM($G1558))="om",LOWER(TRIM($G1558))="local"),1,0))</f>
        <v/>
      </c>
      <c r="R1558" s="38">
        <f>IF($C1558="",0,IF(OR(ISNUMBER(SEARCH("resign",$N1558)),ISNUMBER(SEARCH("terminat",$N1558)),ISNUMBER(SEARCH("inactive",$N1558)),ISNUMBER(SEARCH("vacan",$N1558)),ISNUMBER(SEARCH("deceased",$N1558)),ISNUMBER(SEARCH("separated",$N1558))),0,1))</f>
        <v/>
      </c>
      <c r="S1558">
        <f>IF(OR($R1558=0,NOT(ISNUMBER($I1558))),"",IFERROR(DATEDIF($I1558,DATE(FY,1,1),"y"),""))</f>
        <v/>
      </c>
      <c r="T1558">
        <f>IF(OR($R1558=0,NOT(ISNUMBER($J1558))),"",IFERROR(DATEDIF($J1558,DATE(FY,1,1),"y"),0))</f>
        <v/>
      </c>
      <c r="U1558" s="38">
        <f>IF(OR($R1558=0,NOT(ISNUMBER($I1558))),0,IF(YEAR($I1558)+IF($Q1558=1,RetAgeO,RetAgeE)=FY,MONTH($I1558),IF(YEAR($I1558)+IF($Q1558=1,RetAgeO,RetAgeE)&lt;FY,1,0)))</f>
        <v/>
      </c>
      <c r="V1558" s="38">
        <f>IF(OR($R1558=0,NOT(ISNUMBER($K1558))),0,IF(YEAR($K1558)=FY,MONTH($K1558),IF(YEAR($K1558)&lt;FY,1,0)))</f>
        <v/>
      </c>
      <c r="W1558" s="38">
        <f>IF($R1558=0,0,MIN(12,IF(AND(ISNUMBER($O1558),$O1558&gt;=1,$O1558&lt;=12),INT($O1558),12),IF(AND(RetireExit="Yes",$U1558&gt;0),$U1558,12),IF(AND(ContractExit="Yes",$V1558&gt;0),$V1558,12)))</f>
        <v/>
      </c>
      <c r="X1558" s="37">
        <f>IF(ISNUMBER($P1558),$P1558,IncPct)</f>
        <v/>
      </c>
      <c r="Y1558" s="39">
        <f>IF($W1558=0,0,MAX(0,MIN($W1558,IncMonth-1))+MAX(0,$W1558-IncMonth+1)*(1+$X1558))</f>
        <v/>
      </c>
      <c r="Z1558" s="40">
        <f>IF($C1558="",0,IFERROR(INDEX(Departments!$B$5:$B$54,MATCH($C1558,Departments!$A$5:$A$54,0)),0))</f>
        <v/>
      </c>
      <c r="AA1558" s="41">
        <f>N($L1558)*$Y1558</f>
        <v/>
      </c>
      <c r="AB1558" s="41">
        <f>N($M1558)*$Y1558</f>
        <v/>
      </c>
      <c r="AC1558" s="41">
        <f>$AA1558*$Z1558</f>
        <v/>
      </c>
      <c r="AD1558" s="41">
        <f>$AA1558*BonusMonths/12</f>
        <v/>
      </c>
      <c r="AE1558" s="41">
        <f>($AA1558+SI_Gross*$AB1558)*IF($Q1558=1,SI_O,SI_E)</f>
        <v/>
      </c>
      <c r="AF1558" s="41">
        <f>IF($Q1558=1,0,$AA1558*EOSB)</f>
        <v/>
      </c>
      <c r="AG1558" s="41">
        <f>$AN1558*$W1558</f>
        <v/>
      </c>
      <c r="AH1558" s="41">
        <f>SUM($AA1558:$AG1558)</f>
        <v/>
      </c>
      <c r="AI1558" s="41">
        <f>12*($AM1558+$AN1558)</f>
        <v/>
      </c>
      <c r="AJ1558" s="41">
        <f>$AM1558*((IncMonth-1)+(13-IncMonth)*(1+$X1558))+12*$AN1558</f>
        <v/>
      </c>
      <c r="AK1558" s="41">
        <f>IF($R1558=1,N($L1558)+N($M1558),0)</f>
        <v/>
      </c>
      <c r="AL1558">
        <f>IF($C1558="","",IF(N($L1558)&lt;=0,"Basic salary missing",IF(ISNA(MATCH($C1558,Departments!$A$5:$A$54,0)),"Department not on Departments sheet",IF(AND($I1558&lt;&gt;"",NOT(ISNUMBER($I1558))),"Date of birth is text, not a date",IF(AND($K1558&lt;&gt;"",NOT(ISNUMBER($K1558))),"Contract end is text, not a date","")))))</f>
        <v/>
      </c>
      <c r="AM1558" s="41">
        <f>IF($R1558=0,0,N($L1558)*(1+$Z1558+BonusMonths/12+IF($Q1558=1,0,EOSB))+N($M1558)+(N($L1558)+SI_Gross*N($M1558))*IF($Q1558=1,SI_O,SI_E))</f>
        <v/>
      </c>
      <c r="AN1558" s="41">
        <f>IF($R1558=0,0,(IF($Q1558=1,MedO,MedE+Ticket)+Training)/12)</f>
        <v/>
      </c>
    </row>
    <row r="1559">
      <c r="I1559" s="35" t="n"/>
      <c r="J1559" s="35" t="n"/>
      <c r="K1559" s="35" t="n"/>
      <c r="L1559" s="36" t="n"/>
      <c r="M1559" s="36" t="n"/>
      <c r="P1559" s="37" t="n"/>
      <c r="Q1559" s="38">
        <f>IF($C1559="",0,IF(OR(LOWER(TRIM($G1559))="omani",LOWER(TRIM($G1559))="oman",LOWER(TRIM($G1559))="om",LOWER(TRIM($G1559))="local"),1,0))</f>
        <v/>
      </c>
      <c r="R1559" s="38">
        <f>IF($C1559="",0,IF(OR(ISNUMBER(SEARCH("resign",$N1559)),ISNUMBER(SEARCH("terminat",$N1559)),ISNUMBER(SEARCH("inactive",$N1559)),ISNUMBER(SEARCH("vacan",$N1559)),ISNUMBER(SEARCH("deceased",$N1559)),ISNUMBER(SEARCH("separated",$N1559))),0,1))</f>
        <v/>
      </c>
      <c r="S1559">
        <f>IF(OR($R1559=0,NOT(ISNUMBER($I1559))),"",IFERROR(DATEDIF($I1559,DATE(FY,1,1),"y"),""))</f>
        <v/>
      </c>
      <c r="T1559">
        <f>IF(OR($R1559=0,NOT(ISNUMBER($J1559))),"",IFERROR(DATEDIF($J1559,DATE(FY,1,1),"y"),0))</f>
        <v/>
      </c>
      <c r="U1559" s="38">
        <f>IF(OR($R1559=0,NOT(ISNUMBER($I1559))),0,IF(YEAR($I1559)+IF($Q1559=1,RetAgeO,RetAgeE)=FY,MONTH($I1559),IF(YEAR($I1559)+IF($Q1559=1,RetAgeO,RetAgeE)&lt;FY,1,0)))</f>
        <v/>
      </c>
      <c r="V1559" s="38">
        <f>IF(OR($R1559=0,NOT(ISNUMBER($K1559))),0,IF(YEAR($K1559)=FY,MONTH($K1559),IF(YEAR($K1559)&lt;FY,1,0)))</f>
        <v/>
      </c>
      <c r="W1559" s="38">
        <f>IF($R1559=0,0,MIN(12,IF(AND(ISNUMBER($O1559),$O1559&gt;=1,$O1559&lt;=12),INT($O1559),12),IF(AND(RetireExit="Yes",$U1559&gt;0),$U1559,12),IF(AND(ContractExit="Yes",$V1559&gt;0),$V1559,12)))</f>
        <v/>
      </c>
      <c r="X1559" s="37">
        <f>IF(ISNUMBER($P1559),$P1559,IncPct)</f>
        <v/>
      </c>
      <c r="Y1559" s="39">
        <f>IF($W1559=0,0,MAX(0,MIN($W1559,IncMonth-1))+MAX(0,$W1559-IncMonth+1)*(1+$X1559))</f>
        <v/>
      </c>
      <c r="Z1559" s="40">
        <f>IF($C1559="",0,IFERROR(INDEX(Departments!$B$5:$B$54,MATCH($C1559,Departments!$A$5:$A$54,0)),0))</f>
        <v/>
      </c>
      <c r="AA1559" s="41">
        <f>N($L1559)*$Y1559</f>
        <v/>
      </c>
      <c r="AB1559" s="41">
        <f>N($M1559)*$Y1559</f>
        <v/>
      </c>
      <c r="AC1559" s="41">
        <f>$AA1559*$Z1559</f>
        <v/>
      </c>
      <c r="AD1559" s="41">
        <f>$AA1559*BonusMonths/12</f>
        <v/>
      </c>
      <c r="AE1559" s="41">
        <f>($AA1559+SI_Gross*$AB1559)*IF($Q1559=1,SI_O,SI_E)</f>
        <v/>
      </c>
      <c r="AF1559" s="41">
        <f>IF($Q1559=1,0,$AA1559*EOSB)</f>
        <v/>
      </c>
      <c r="AG1559" s="41">
        <f>$AN1559*$W1559</f>
        <v/>
      </c>
      <c r="AH1559" s="41">
        <f>SUM($AA1559:$AG1559)</f>
        <v/>
      </c>
      <c r="AI1559" s="41">
        <f>12*($AM1559+$AN1559)</f>
        <v/>
      </c>
      <c r="AJ1559" s="41">
        <f>$AM1559*((IncMonth-1)+(13-IncMonth)*(1+$X1559))+12*$AN1559</f>
        <v/>
      </c>
      <c r="AK1559" s="41">
        <f>IF($R1559=1,N($L1559)+N($M1559),0)</f>
        <v/>
      </c>
      <c r="AL1559">
        <f>IF($C1559="","",IF(N($L1559)&lt;=0,"Basic salary missing",IF(ISNA(MATCH($C1559,Departments!$A$5:$A$54,0)),"Department not on Departments sheet",IF(AND($I1559&lt;&gt;"",NOT(ISNUMBER($I1559))),"Date of birth is text, not a date",IF(AND($K1559&lt;&gt;"",NOT(ISNUMBER($K1559))),"Contract end is text, not a date","")))))</f>
        <v/>
      </c>
      <c r="AM1559" s="41">
        <f>IF($R1559=0,0,N($L1559)*(1+$Z1559+BonusMonths/12+IF($Q1559=1,0,EOSB))+N($M1559)+(N($L1559)+SI_Gross*N($M1559))*IF($Q1559=1,SI_O,SI_E))</f>
        <v/>
      </c>
      <c r="AN1559" s="41">
        <f>IF($R1559=0,0,(IF($Q1559=1,MedO,MedE+Ticket)+Training)/12)</f>
        <v/>
      </c>
    </row>
    <row r="1560">
      <c r="I1560" s="35" t="n"/>
      <c r="J1560" s="35" t="n"/>
      <c r="K1560" s="35" t="n"/>
      <c r="L1560" s="36" t="n"/>
      <c r="M1560" s="36" t="n"/>
      <c r="P1560" s="37" t="n"/>
      <c r="Q1560" s="38">
        <f>IF($C1560="",0,IF(OR(LOWER(TRIM($G1560))="omani",LOWER(TRIM($G1560))="oman",LOWER(TRIM($G1560))="om",LOWER(TRIM($G1560))="local"),1,0))</f>
        <v/>
      </c>
      <c r="R1560" s="38">
        <f>IF($C1560="",0,IF(OR(ISNUMBER(SEARCH("resign",$N1560)),ISNUMBER(SEARCH("terminat",$N1560)),ISNUMBER(SEARCH("inactive",$N1560)),ISNUMBER(SEARCH("vacan",$N1560)),ISNUMBER(SEARCH("deceased",$N1560)),ISNUMBER(SEARCH("separated",$N1560))),0,1))</f>
        <v/>
      </c>
      <c r="S1560">
        <f>IF(OR($R1560=0,NOT(ISNUMBER($I1560))),"",IFERROR(DATEDIF($I1560,DATE(FY,1,1),"y"),""))</f>
        <v/>
      </c>
      <c r="T1560">
        <f>IF(OR($R1560=0,NOT(ISNUMBER($J1560))),"",IFERROR(DATEDIF($J1560,DATE(FY,1,1),"y"),0))</f>
        <v/>
      </c>
      <c r="U1560" s="38">
        <f>IF(OR($R1560=0,NOT(ISNUMBER($I1560))),0,IF(YEAR($I1560)+IF($Q1560=1,RetAgeO,RetAgeE)=FY,MONTH($I1560),IF(YEAR($I1560)+IF($Q1560=1,RetAgeO,RetAgeE)&lt;FY,1,0)))</f>
        <v/>
      </c>
      <c r="V1560" s="38">
        <f>IF(OR($R1560=0,NOT(ISNUMBER($K1560))),0,IF(YEAR($K1560)=FY,MONTH($K1560),IF(YEAR($K1560)&lt;FY,1,0)))</f>
        <v/>
      </c>
      <c r="W1560" s="38">
        <f>IF($R1560=0,0,MIN(12,IF(AND(ISNUMBER($O1560),$O1560&gt;=1,$O1560&lt;=12),INT($O1560),12),IF(AND(RetireExit="Yes",$U1560&gt;0),$U1560,12),IF(AND(ContractExit="Yes",$V1560&gt;0),$V1560,12)))</f>
        <v/>
      </c>
      <c r="X1560" s="37">
        <f>IF(ISNUMBER($P1560),$P1560,IncPct)</f>
        <v/>
      </c>
      <c r="Y1560" s="39">
        <f>IF($W1560=0,0,MAX(0,MIN($W1560,IncMonth-1))+MAX(0,$W1560-IncMonth+1)*(1+$X1560))</f>
        <v/>
      </c>
      <c r="Z1560" s="40">
        <f>IF($C1560="",0,IFERROR(INDEX(Departments!$B$5:$B$54,MATCH($C1560,Departments!$A$5:$A$54,0)),0))</f>
        <v/>
      </c>
      <c r="AA1560" s="41">
        <f>N($L1560)*$Y1560</f>
        <v/>
      </c>
      <c r="AB1560" s="41">
        <f>N($M1560)*$Y1560</f>
        <v/>
      </c>
      <c r="AC1560" s="41">
        <f>$AA1560*$Z1560</f>
        <v/>
      </c>
      <c r="AD1560" s="41">
        <f>$AA1560*BonusMonths/12</f>
        <v/>
      </c>
      <c r="AE1560" s="41">
        <f>($AA1560+SI_Gross*$AB1560)*IF($Q1560=1,SI_O,SI_E)</f>
        <v/>
      </c>
      <c r="AF1560" s="41">
        <f>IF($Q1560=1,0,$AA1560*EOSB)</f>
        <v/>
      </c>
      <c r="AG1560" s="41">
        <f>$AN1560*$W1560</f>
        <v/>
      </c>
      <c r="AH1560" s="41">
        <f>SUM($AA1560:$AG1560)</f>
        <v/>
      </c>
      <c r="AI1560" s="41">
        <f>12*($AM1560+$AN1560)</f>
        <v/>
      </c>
      <c r="AJ1560" s="41">
        <f>$AM1560*((IncMonth-1)+(13-IncMonth)*(1+$X1560))+12*$AN1560</f>
        <v/>
      </c>
      <c r="AK1560" s="41">
        <f>IF($R1560=1,N($L1560)+N($M1560),0)</f>
        <v/>
      </c>
      <c r="AL1560">
        <f>IF($C1560="","",IF(N($L1560)&lt;=0,"Basic salary missing",IF(ISNA(MATCH($C1560,Departments!$A$5:$A$54,0)),"Department not on Departments sheet",IF(AND($I1560&lt;&gt;"",NOT(ISNUMBER($I1560))),"Date of birth is text, not a date",IF(AND($K1560&lt;&gt;"",NOT(ISNUMBER($K1560))),"Contract end is text, not a date","")))))</f>
        <v/>
      </c>
      <c r="AM1560" s="41">
        <f>IF($R1560=0,0,N($L1560)*(1+$Z1560+BonusMonths/12+IF($Q1560=1,0,EOSB))+N($M1560)+(N($L1560)+SI_Gross*N($M1560))*IF($Q1560=1,SI_O,SI_E))</f>
        <v/>
      </c>
      <c r="AN1560" s="41">
        <f>IF($R1560=0,0,(IF($Q1560=1,MedO,MedE+Ticket)+Training)/12)</f>
        <v/>
      </c>
    </row>
    <row r="1561">
      <c r="I1561" s="35" t="n"/>
      <c r="J1561" s="35" t="n"/>
      <c r="K1561" s="35" t="n"/>
      <c r="L1561" s="36" t="n"/>
      <c r="M1561" s="36" t="n"/>
      <c r="P1561" s="37" t="n"/>
      <c r="Q1561" s="38">
        <f>IF($C1561="",0,IF(OR(LOWER(TRIM($G1561))="omani",LOWER(TRIM($G1561))="oman",LOWER(TRIM($G1561))="om",LOWER(TRIM($G1561))="local"),1,0))</f>
        <v/>
      </c>
      <c r="R1561" s="38">
        <f>IF($C1561="",0,IF(OR(ISNUMBER(SEARCH("resign",$N1561)),ISNUMBER(SEARCH("terminat",$N1561)),ISNUMBER(SEARCH("inactive",$N1561)),ISNUMBER(SEARCH("vacan",$N1561)),ISNUMBER(SEARCH("deceased",$N1561)),ISNUMBER(SEARCH("separated",$N1561))),0,1))</f>
        <v/>
      </c>
      <c r="S1561">
        <f>IF(OR($R1561=0,NOT(ISNUMBER($I1561))),"",IFERROR(DATEDIF($I1561,DATE(FY,1,1),"y"),""))</f>
        <v/>
      </c>
      <c r="T1561">
        <f>IF(OR($R1561=0,NOT(ISNUMBER($J1561))),"",IFERROR(DATEDIF($J1561,DATE(FY,1,1),"y"),0))</f>
        <v/>
      </c>
      <c r="U1561" s="38">
        <f>IF(OR($R1561=0,NOT(ISNUMBER($I1561))),0,IF(YEAR($I1561)+IF($Q1561=1,RetAgeO,RetAgeE)=FY,MONTH($I1561),IF(YEAR($I1561)+IF($Q1561=1,RetAgeO,RetAgeE)&lt;FY,1,0)))</f>
        <v/>
      </c>
      <c r="V1561" s="38">
        <f>IF(OR($R1561=0,NOT(ISNUMBER($K1561))),0,IF(YEAR($K1561)=FY,MONTH($K1561),IF(YEAR($K1561)&lt;FY,1,0)))</f>
        <v/>
      </c>
      <c r="W1561" s="38">
        <f>IF($R1561=0,0,MIN(12,IF(AND(ISNUMBER($O1561),$O1561&gt;=1,$O1561&lt;=12),INT($O1561),12),IF(AND(RetireExit="Yes",$U1561&gt;0),$U1561,12),IF(AND(ContractExit="Yes",$V1561&gt;0),$V1561,12)))</f>
        <v/>
      </c>
      <c r="X1561" s="37">
        <f>IF(ISNUMBER($P1561),$P1561,IncPct)</f>
        <v/>
      </c>
      <c r="Y1561" s="39">
        <f>IF($W1561=0,0,MAX(0,MIN($W1561,IncMonth-1))+MAX(0,$W1561-IncMonth+1)*(1+$X1561))</f>
        <v/>
      </c>
      <c r="Z1561" s="40">
        <f>IF($C1561="",0,IFERROR(INDEX(Departments!$B$5:$B$54,MATCH($C1561,Departments!$A$5:$A$54,0)),0))</f>
        <v/>
      </c>
      <c r="AA1561" s="41">
        <f>N($L1561)*$Y1561</f>
        <v/>
      </c>
      <c r="AB1561" s="41">
        <f>N($M1561)*$Y1561</f>
        <v/>
      </c>
      <c r="AC1561" s="41">
        <f>$AA1561*$Z1561</f>
        <v/>
      </c>
      <c r="AD1561" s="41">
        <f>$AA1561*BonusMonths/12</f>
        <v/>
      </c>
      <c r="AE1561" s="41">
        <f>($AA1561+SI_Gross*$AB1561)*IF($Q1561=1,SI_O,SI_E)</f>
        <v/>
      </c>
      <c r="AF1561" s="41">
        <f>IF($Q1561=1,0,$AA1561*EOSB)</f>
        <v/>
      </c>
      <c r="AG1561" s="41">
        <f>$AN1561*$W1561</f>
        <v/>
      </c>
      <c r="AH1561" s="41">
        <f>SUM($AA1561:$AG1561)</f>
        <v/>
      </c>
      <c r="AI1561" s="41">
        <f>12*($AM1561+$AN1561)</f>
        <v/>
      </c>
      <c r="AJ1561" s="41">
        <f>$AM1561*((IncMonth-1)+(13-IncMonth)*(1+$X1561))+12*$AN1561</f>
        <v/>
      </c>
      <c r="AK1561" s="41">
        <f>IF($R1561=1,N($L1561)+N($M1561),0)</f>
        <v/>
      </c>
      <c r="AL1561">
        <f>IF($C1561="","",IF(N($L1561)&lt;=0,"Basic salary missing",IF(ISNA(MATCH($C1561,Departments!$A$5:$A$54,0)),"Department not on Departments sheet",IF(AND($I1561&lt;&gt;"",NOT(ISNUMBER($I1561))),"Date of birth is text, not a date",IF(AND($K1561&lt;&gt;"",NOT(ISNUMBER($K1561))),"Contract end is text, not a date","")))))</f>
        <v/>
      </c>
      <c r="AM1561" s="41">
        <f>IF($R1561=0,0,N($L1561)*(1+$Z1561+BonusMonths/12+IF($Q1561=1,0,EOSB))+N($M1561)+(N($L1561)+SI_Gross*N($M1561))*IF($Q1561=1,SI_O,SI_E))</f>
        <v/>
      </c>
      <c r="AN1561" s="41">
        <f>IF($R1561=0,0,(IF($Q1561=1,MedO,MedE+Ticket)+Training)/12)</f>
        <v/>
      </c>
    </row>
    <row r="1562">
      <c r="I1562" s="35" t="n"/>
      <c r="J1562" s="35" t="n"/>
      <c r="K1562" s="35" t="n"/>
      <c r="L1562" s="36" t="n"/>
      <c r="M1562" s="36" t="n"/>
      <c r="P1562" s="37" t="n"/>
      <c r="Q1562" s="38">
        <f>IF($C1562="",0,IF(OR(LOWER(TRIM($G1562))="omani",LOWER(TRIM($G1562))="oman",LOWER(TRIM($G1562))="om",LOWER(TRIM($G1562))="local"),1,0))</f>
        <v/>
      </c>
      <c r="R1562" s="38">
        <f>IF($C1562="",0,IF(OR(ISNUMBER(SEARCH("resign",$N1562)),ISNUMBER(SEARCH("terminat",$N1562)),ISNUMBER(SEARCH("inactive",$N1562)),ISNUMBER(SEARCH("vacan",$N1562)),ISNUMBER(SEARCH("deceased",$N1562)),ISNUMBER(SEARCH("separated",$N1562))),0,1))</f>
        <v/>
      </c>
      <c r="S1562">
        <f>IF(OR($R1562=0,NOT(ISNUMBER($I1562))),"",IFERROR(DATEDIF($I1562,DATE(FY,1,1),"y"),""))</f>
        <v/>
      </c>
      <c r="T1562">
        <f>IF(OR($R1562=0,NOT(ISNUMBER($J1562))),"",IFERROR(DATEDIF($J1562,DATE(FY,1,1),"y"),0))</f>
        <v/>
      </c>
      <c r="U1562" s="38">
        <f>IF(OR($R1562=0,NOT(ISNUMBER($I1562))),0,IF(YEAR($I1562)+IF($Q1562=1,RetAgeO,RetAgeE)=FY,MONTH($I1562),IF(YEAR($I1562)+IF($Q1562=1,RetAgeO,RetAgeE)&lt;FY,1,0)))</f>
        <v/>
      </c>
      <c r="V1562" s="38">
        <f>IF(OR($R1562=0,NOT(ISNUMBER($K1562))),0,IF(YEAR($K1562)=FY,MONTH($K1562),IF(YEAR($K1562)&lt;FY,1,0)))</f>
        <v/>
      </c>
      <c r="W1562" s="38">
        <f>IF($R1562=0,0,MIN(12,IF(AND(ISNUMBER($O1562),$O1562&gt;=1,$O1562&lt;=12),INT($O1562),12),IF(AND(RetireExit="Yes",$U1562&gt;0),$U1562,12),IF(AND(ContractExit="Yes",$V1562&gt;0),$V1562,12)))</f>
        <v/>
      </c>
      <c r="X1562" s="37">
        <f>IF(ISNUMBER($P1562),$P1562,IncPct)</f>
        <v/>
      </c>
      <c r="Y1562" s="39">
        <f>IF($W1562=0,0,MAX(0,MIN($W1562,IncMonth-1))+MAX(0,$W1562-IncMonth+1)*(1+$X1562))</f>
        <v/>
      </c>
      <c r="Z1562" s="40">
        <f>IF($C1562="",0,IFERROR(INDEX(Departments!$B$5:$B$54,MATCH($C1562,Departments!$A$5:$A$54,0)),0))</f>
        <v/>
      </c>
      <c r="AA1562" s="41">
        <f>N($L1562)*$Y1562</f>
        <v/>
      </c>
      <c r="AB1562" s="41">
        <f>N($M1562)*$Y1562</f>
        <v/>
      </c>
      <c r="AC1562" s="41">
        <f>$AA1562*$Z1562</f>
        <v/>
      </c>
      <c r="AD1562" s="41">
        <f>$AA1562*BonusMonths/12</f>
        <v/>
      </c>
      <c r="AE1562" s="41">
        <f>($AA1562+SI_Gross*$AB1562)*IF($Q1562=1,SI_O,SI_E)</f>
        <v/>
      </c>
      <c r="AF1562" s="41">
        <f>IF($Q1562=1,0,$AA1562*EOSB)</f>
        <v/>
      </c>
      <c r="AG1562" s="41">
        <f>$AN1562*$W1562</f>
        <v/>
      </c>
      <c r="AH1562" s="41">
        <f>SUM($AA1562:$AG1562)</f>
        <v/>
      </c>
      <c r="AI1562" s="41">
        <f>12*($AM1562+$AN1562)</f>
        <v/>
      </c>
      <c r="AJ1562" s="41">
        <f>$AM1562*((IncMonth-1)+(13-IncMonth)*(1+$X1562))+12*$AN1562</f>
        <v/>
      </c>
      <c r="AK1562" s="41">
        <f>IF($R1562=1,N($L1562)+N($M1562),0)</f>
        <v/>
      </c>
      <c r="AL1562">
        <f>IF($C1562="","",IF(N($L1562)&lt;=0,"Basic salary missing",IF(ISNA(MATCH($C1562,Departments!$A$5:$A$54,0)),"Department not on Departments sheet",IF(AND($I1562&lt;&gt;"",NOT(ISNUMBER($I1562))),"Date of birth is text, not a date",IF(AND($K1562&lt;&gt;"",NOT(ISNUMBER($K1562))),"Contract end is text, not a date","")))))</f>
        <v/>
      </c>
      <c r="AM1562" s="41">
        <f>IF($R1562=0,0,N($L1562)*(1+$Z1562+BonusMonths/12+IF($Q1562=1,0,EOSB))+N($M1562)+(N($L1562)+SI_Gross*N($M1562))*IF($Q1562=1,SI_O,SI_E))</f>
        <v/>
      </c>
      <c r="AN1562" s="41">
        <f>IF($R1562=0,0,(IF($Q1562=1,MedO,MedE+Ticket)+Training)/12)</f>
        <v/>
      </c>
    </row>
    <row r="1563">
      <c r="I1563" s="35" t="n"/>
      <c r="J1563" s="35" t="n"/>
      <c r="K1563" s="35" t="n"/>
      <c r="L1563" s="36" t="n"/>
      <c r="M1563" s="36" t="n"/>
      <c r="P1563" s="37" t="n"/>
      <c r="Q1563" s="38">
        <f>IF($C1563="",0,IF(OR(LOWER(TRIM($G1563))="omani",LOWER(TRIM($G1563))="oman",LOWER(TRIM($G1563))="om",LOWER(TRIM($G1563))="local"),1,0))</f>
        <v/>
      </c>
      <c r="R1563" s="38">
        <f>IF($C1563="",0,IF(OR(ISNUMBER(SEARCH("resign",$N1563)),ISNUMBER(SEARCH("terminat",$N1563)),ISNUMBER(SEARCH("inactive",$N1563)),ISNUMBER(SEARCH("vacan",$N1563)),ISNUMBER(SEARCH("deceased",$N1563)),ISNUMBER(SEARCH("separated",$N1563))),0,1))</f>
        <v/>
      </c>
      <c r="S1563">
        <f>IF(OR($R1563=0,NOT(ISNUMBER($I1563))),"",IFERROR(DATEDIF($I1563,DATE(FY,1,1),"y"),""))</f>
        <v/>
      </c>
      <c r="T1563">
        <f>IF(OR($R1563=0,NOT(ISNUMBER($J1563))),"",IFERROR(DATEDIF($J1563,DATE(FY,1,1),"y"),0))</f>
        <v/>
      </c>
      <c r="U1563" s="38">
        <f>IF(OR($R1563=0,NOT(ISNUMBER($I1563))),0,IF(YEAR($I1563)+IF($Q1563=1,RetAgeO,RetAgeE)=FY,MONTH($I1563),IF(YEAR($I1563)+IF($Q1563=1,RetAgeO,RetAgeE)&lt;FY,1,0)))</f>
        <v/>
      </c>
      <c r="V1563" s="38">
        <f>IF(OR($R1563=0,NOT(ISNUMBER($K1563))),0,IF(YEAR($K1563)=FY,MONTH($K1563),IF(YEAR($K1563)&lt;FY,1,0)))</f>
        <v/>
      </c>
      <c r="W1563" s="38">
        <f>IF($R1563=0,0,MIN(12,IF(AND(ISNUMBER($O1563),$O1563&gt;=1,$O1563&lt;=12),INT($O1563),12),IF(AND(RetireExit="Yes",$U1563&gt;0),$U1563,12),IF(AND(ContractExit="Yes",$V1563&gt;0),$V1563,12)))</f>
        <v/>
      </c>
      <c r="X1563" s="37">
        <f>IF(ISNUMBER($P1563),$P1563,IncPct)</f>
        <v/>
      </c>
      <c r="Y1563" s="39">
        <f>IF($W1563=0,0,MAX(0,MIN($W1563,IncMonth-1))+MAX(0,$W1563-IncMonth+1)*(1+$X1563))</f>
        <v/>
      </c>
      <c r="Z1563" s="40">
        <f>IF($C1563="",0,IFERROR(INDEX(Departments!$B$5:$B$54,MATCH($C1563,Departments!$A$5:$A$54,0)),0))</f>
        <v/>
      </c>
      <c r="AA1563" s="41">
        <f>N($L1563)*$Y1563</f>
        <v/>
      </c>
      <c r="AB1563" s="41">
        <f>N($M1563)*$Y1563</f>
        <v/>
      </c>
      <c r="AC1563" s="41">
        <f>$AA1563*$Z1563</f>
        <v/>
      </c>
      <c r="AD1563" s="41">
        <f>$AA1563*BonusMonths/12</f>
        <v/>
      </c>
      <c r="AE1563" s="41">
        <f>($AA1563+SI_Gross*$AB1563)*IF($Q1563=1,SI_O,SI_E)</f>
        <v/>
      </c>
      <c r="AF1563" s="41">
        <f>IF($Q1563=1,0,$AA1563*EOSB)</f>
        <v/>
      </c>
      <c r="AG1563" s="41">
        <f>$AN1563*$W1563</f>
        <v/>
      </c>
      <c r="AH1563" s="41">
        <f>SUM($AA1563:$AG1563)</f>
        <v/>
      </c>
      <c r="AI1563" s="41">
        <f>12*($AM1563+$AN1563)</f>
        <v/>
      </c>
      <c r="AJ1563" s="41">
        <f>$AM1563*((IncMonth-1)+(13-IncMonth)*(1+$X1563))+12*$AN1563</f>
        <v/>
      </c>
      <c r="AK1563" s="41">
        <f>IF($R1563=1,N($L1563)+N($M1563),0)</f>
        <v/>
      </c>
      <c r="AL1563">
        <f>IF($C1563="","",IF(N($L1563)&lt;=0,"Basic salary missing",IF(ISNA(MATCH($C1563,Departments!$A$5:$A$54,0)),"Department not on Departments sheet",IF(AND($I1563&lt;&gt;"",NOT(ISNUMBER($I1563))),"Date of birth is text, not a date",IF(AND($K1563&lt;&gt;"",NOT(ISNUMBER($K1563))),"Contract end is text, not a date","")))))</f>
        <v/>
      </c>
      <c r="AM1563" s="41">
        <f>IF($R1563=0,0,N($L1563)*(1+$Z1563+BonusMonths/12+IF($Q1563=1,0,EOSB))+N($M1563)+(N($L1563)+SI_Gross*N($M1563))*IF($Q1563=1,SI_O,SI_E))</f>
        <v/>
      </c>
      <c r="AN1563" s="41">
        <f>IF($R1563=0,0,(IF($Q1563=1,MedO,MedE+Ticket)+Training)/12)</f>
        <v/>
      </c>
    </row>
    <row r="1564">
      <c r="I1564" s="35" t="n"/>
      <c r="J1564" s="35" t="n"/>
      <c r="K1564" s="35" t="n"/>
      <c r="L1564" s="36" t="n"/>
      <c r="M1564" s="36" t="n"/>
      <c r="P1564" s="37" t="n"/>
      <c r="Q1564" s="38">
        <f>IF($C1564="",0,IF(OR(LOWER(TRIM($G1564))="omani",LOWER(TRIM($G1564))="oman",LOWER(TRIM($G1564))="om",LOWER(TRIM($G1564))="local"),1,0))</f>
        <v/>
      </c>
      <c r="R1564" s="38">
        <f>IF($C1564="",0,IF(OR(ISNUMBER(SEARCH("resign",$N1564)),ISNUMBER(SEARCH("terminat",$N1564)),ISNUMBER(SEARCH("inactive",$N1564)),ISNUMBER(SEARCH("vacan",$N1564)),ISNUMBER(SEARCH("deceased",$N1564)),ISNUMBER(SEARCH("separated",$N1564))),0,1))</f>
        <v/>
      </c>
      <c r="S1564">
        <f>IF(OR($R1564=0,NOT(ISNUMBER($I1564))),"",IFERROR(DATEDIF($I1564,DATE(FY,1,1),"y"),""))</f>
        <v/>
      </c>
      <c r="T1564">
        <f>IF(OR($R1564=0,NOT(ISNUMBER($J1564))),"",IFERROR(DATEDIF($J1564,DATE(FY,1,1),"y"),0))</f>
        <v/>
      </c>
      <c r="U1564" s="38">
        <f>IF(OR($R1564=0,NOT(ISNUMBER($I1564))),0,IF(YEAR($I1564)+IF($Q1564=1,RetAgeO,RetAgeE)=FY,MONTH($I1564),IF(YEAR($I1564)+IF($Q1564=1,RetAgeO,RetAgeE)&lt;FY,1,0)))</f>
        <v/>
      </c>
      <c r="V1564" s="38">
        <f>IF(OR($R1564=0,NOT(ISNUMBER($K1564))),0,IF(YEAR($K1564)=FY,MONTH($K1564),IF(YEAR($K1564)&lt;FY,1,0)))</f>
        <v/>
      </c>
      <c r="W1564" s="38">
        <f>IF($R1564=0,0,MIN(12,IF(AND(ISNUMBER($O1564),$O1564&gt;=1,$O1564&lt;=12),INT($O1564),12),IF(AND(RetireExit="Yes",$U1564&gt;0),$U1564,12),IF(AND(ContractExit="Yes",$V1564&gt;0),$V1564,12)))</f>
        <v/>
      </c>
      <c r="X1564" s="37">
        <f>IF(ISNUMBER($P1564),$P1564,IncPct)</f>
        <v/>
      </c>
      <c r="Y1564" s="39">
        <f>IF($W1564=0,0,MAX(0,MIN($W1564,IncMonth-1))+MAX(0,$W1564-IncMonth+1)*(1+$X1564))</f>
        <v/>
      </c>
      <c r="Z1564" s="40">
        <f>IF($C1564="",0,IFERROR(INDEX(Departments!$B$5:$B$54,MATCH($C1564,Departments!$A$5:$A$54,0)),0))</f>
        <v/>
      </c>
      <c r="AA1564" s="41">
        <f>N($L1564)*$Y1564</f>
        <v/>
      </c>
      <c r="AB1564" s="41">
        <f>N($M1564)*$Y1564</f>
        <v/>
      </c>
      <c r="AC1564" s="41">
        <f>$AA1564*$Z1564</f>
        <v/>
      </c>
      <c r="AD1564" s="41">
        <f>$AA1564*BonusMonths/12</f>
        <v/>
      </c>
      <c r="AE1564" s="41">
        <f>($AA1564+SI_Gross*$AB1564)*IF($Q1564=1,SI_O,SI_E)</f>
        <v/>
      </c>
      <c r="AF1564" s="41">
        <f>IF($Q1564=1,0,$AA1564*EOSB)</f>
        <v/>
      </c>
      <c r="AG1564" s="41">
        <f>$AN1564*$W1564</f>
        <v/>
      </c>
      <c r="AH1564" s="41">
        <f>SUM($AA1564:$AG1564)</f>
        <v/>
      </c>
      <c r="AI1564" s="41">
        <f>12*($AM1564+$AN1564)</f>
        <v/>
      </c>
      <c r="AJ1564" s="41">
        <f>$AM1564*((IncMonth-1)+(13-IncMonth)*(1+$X1564))+12*$AN1564</f>
        <v/>
      </c>
      <c r="AK1564" s="41">
        <f>IF($R1564=1,N($L1564)+N($M1564),0)</f>
        <v/>
      </c>
      <c r="AL1564">
        <f>IF($C1564="","",IF(N($L1564)&lt;=0,"Basic salary missing",IF(ISNA(MATCH($C1564,Departments!$A$5:$A$54,0)),"Department not on Departments sheet",IF(AND($I1564&lt;&gt;"",NOT(ISNUMBER($I1564))),"Date of birth is text, not a date",IF(AND($K1564&lt;&gt;"",NOT(ISNUMBER($K1564))),"Contract end is text, not a date","")))))</f>
        <v/>
      </c>
      <c r="AM1564" s="41">
        <f>IF($R1564=0,0,N($L1564)*(1+$Z1564+BonusMonths/12+IF($Q1564=1,0,EOSB))+N($M1564)+(N($L1564)+SI_Gross*N($M1564))*IF($Q1564=1,SI_O,SI_E))</f>
        <v/>
      </c>
      <c r="AN1564" s="41">
        <f>IF($R1564=0,0,(IF($Q1564=1,MedO,MedE+Ticket)+Training)/12)</f>
        <v/>
      </c>
    </row>
    <row r="1565">
      <c r="I1565" s="35" t="n"/>
      <c r="J1565" s="35" t="n"/>
      <c r="K1565" s="35" t="n"/>
      <c r="L1565" s="36" t="n"/>
      <c r="M1565" s="36" t="n"/>
      <c r="P1565" s="37" t="n"/>
      <c r="Q1565" s="38">
        <f>IF($C1565="",0,IF(OR(LOWER(TRIM($G1565))="omani",LOWER(TRIM($G1565))="oman",LOWER(TRIM($G1565))="om",LOWER(TRIM($G1565))="local"),1,0))</f>
        <v/>
      </c>
      <c r="R1565" s="38">
        <f>IF($C1565="",0,IF(OR(ISNUMBER(SEARCH("resign",$N1565)),ISNUMBER(SEARCH("terminat",$N1565)),ISNUMBER(SEARCH("inactive",$N1565)),ISNUMBER(SEARCH("vacan",$N1565)),ISNUMBER(SEARCH("deceased",$N1565)),ISNUMBER(SEARCH("separated",$N1565))),0,1))</f>
        <v/>
      </c>
      <c r="S1565">
        <f>IF(OR($R1565=0,NOT(ISNUMBER($I1565))),"",IFERROR(DATEDIF($I1565,DATE(FY,1,1),"y"),""))</f>
        <v/>
      </c>
      <c r="T1565">
        <f>IF(OR($R1565=0,NOT(ISNUMBER($J1565))),"",IFERROR(DATEDIF($J1565,DATE(FY,1,1),"y"),0))</f>
        <v/>
      </c>
      <c r="U1565" s="38">
        <f>IF(OR($R1565=0,NOT(ISNUMBER($I1565))),0,IF(YEAR($I1565)+IF($Q1565=1,RetAgeO,RetAgeE)=FY,MONTH($I1565),IF(YEAR($I1565)+IF($Q1565=1,RetAgeO,RetAgeE)&lt;FY,1,0)))</f>
        <v/>
      </c>
      <c r="V1565" s="38">
        <f>IF(OR($R1565=0,NOT(ISNUMBER($K1565))),0,IF(YEAR($K1565)=FY,MONTH($K1565),IF(YEAR($K1565)&lt;FY,1,0)))</f>
        <v/>
      </c>
      <c r="W1565" s="38">
        <f>IF($R1565=0,0,MIN(12,IF(AND(ISNUMBER($O1565),$O1565&gt;=1,$O1565&lt;=12),INT($O1565),12),IF(AND(RetireExit="Yes",$U1565&gt;0),$U1565,12),IF(AND(ContractExit="Yes",$V1565&gt;0),$V1565,12)))</f>
        <v/>
      </c>
      <c r="X1565" s="37">
        <f>IF(ISNUMBER($P1565),$P1565,IncPct)</f>
        <v/>
      </c>
      <c r="Y1565" s="39">
        <f>IF($W1565=0,0,MAX(0,MIN($W1565,IncMonth-1))+MAX(0,$W1565-IncMonth+1)*(1+$X1565))</f>
        <v/>
      </c>
      <c r="Z1565" s="40">
        <f>IF($C1565="",0,IFERROR(INDEX(Departments!$B$5:$B$54,MATCH($C1565,Departments!$A$5:$A$54,0)),0))</f>
        <v/>
      </c>
      <c r="AA1565" s="41">
        <f>N($L1565)*$Y1565</f>
        <v/>
      </c>
      <c r="AB1565" s="41">
        <f>N($M1565)*$Y1565</f>
        <v/>
      </c>
      <c r="AC1565" s="41">
        <f>$AA1565*$Z1565</f>
        <v/>
      </c>
      <c r="AD1565" s="41">
        <f>$AA1565*BonusMonths/12</f>
        <v/>
      </c>
      <c r="AE1565" s="41">
        <f>($AA1565+SI_Gross*$AB1565)*IF($Q1565=1,SI_O,SI_E)</f>
        <v/>
      </c>
      <c r="AF1565" s="41">
        <f>IF($Q1565=1,0,$AA1565*EOSB)</f>
        <v/>
      </c>
      <c r="AG1565" s="41">
        <f>$AN1565*$W1565</f>
        <v/>
      </c>
      <c r="AH1565" s="41">
        <f>SUM($AA1565:$AG1565)</f>
        <v/>
      </c>
      <c r="AI1565" s="41">
        <f>12*($AM1565+$AN1565)</f>
        <v/>
      </c>
      <c r="AJ1565" s="41">
        <f>$AM1565*((IncMonth-1)+(13-IncMonth)*(1+$X1565))+12*$AN1565</f>
        <v/>
      </c>
      <c r="AK1565" s="41">
        <f>IF($R1565=1,N($L1565)+N($M1565),0)</f>
        <v/>
      </c>
      <c r="AL1565">
        <f>IF($C1565="","",IF(N($L1565)&lt;=0,"Basic salary missing",IF(ISNA(MATCH($C1565,Departments!$A$5:$A$54,0)),"Department not on Departments sheet",IF(AND($I1565&lt;&gt;"",NOT(ISNUMBER($I1565))),"Date of birth is text, not a date",IF(AND($K1565&lt;&gt;"",NOT(ISNUMBER($K1565))),"Contract end is text, not a date","")))))</f>
        <v/>
      </c>
      <c r="AM1565" s="41">
        <f>IF($R1565=0,0,N($L1565)*(1+$Z1565+BonusMonths/12+IF($Q1565=1,0,EOSB))+N($M1565)+(N($L1565)+SI_Gross*N($M1565))*IF($Q1565=1,SI_O,SI_E))</f>
        <v/>
      </c>
      <c r="AN1565" s="41">
        <f>IF($R1565=0,0,(IF($Q1565=1,MedO,MedE+Ticket)+Training)/12)</f>
        <v/>
      </c>
    </row>
    <row r="1566">
      <c r="I1566" s="35" t="n"/>
      <c r="J1566" s="35" t="n"/>
      <c r="K1566" s="35" t="n"/>
      <c r="L1566" s="36" t="n"/>
      <c r="M1566" s="36" t="n"/>
      <c r="P1566" s="37" t="n"/>
      <c r="Q1566" s="38">
        <f>IF($C1566="",0,IF(OR(LOWER(TRIM($G1566))="omani",LOWER(TRIM($G1566))="oman",LOWER(TRIM($G1566))="om",LOWER(TRIM($G1566))="local"),1,0))</f>
        <v/>
      </c>
      <c r="R1566" s="38">
        <f>IF($C1566="",0,IF(OR(ISNUMBER(SEARCH("resign",$N1566)),ISNUMBER(SEARCH("terminat",$N1566)),ISNUMBER(SEARCH("inactive",$N1566)),ISNUMBER(SEARCH("vacan",$N1566)),ISNUMBER(SEARCH("deceased",$N1566)),ISNUMBER(SEARCH("separated",$N1566))),0,1))</f>
        <v/>
      </c>
      <c r="S1566">
        <f>IF(OR($R1566=0,NOT(ISNUMBER($I1566))),"",IFERROR(DATEDIF($I1566,DATE(FY,1,1),"y"),""))</f>
        <v/>
      </c>
      <c r="T1566">
        <f>IF(OR($R1566=0,NOT(ISNUMBER($J1566))),"",IFERROR(DATEDIF($J1566,DATE(FY,1,1),"y"),0))</f>
        <v/>
      </c>
      <c r="U1566" s="38">
        <f>IF(OR($R1566=0,NOT(ISNUMBER($I1566))),0,IF(YEAR($I1566)+IF($Q1566=1,RetAgeO,RetAgeE)=FY,MONTH($I1566),IF(YEAR($I1566)+IF($Q1566=1,RetAgeO,RetAgeE)&lt;FY,1,0)))</f>
        <v/>
      </c>
      <c r="V1566" s="38">
        <f>IF(OR($R1566=0,NOT(ISNUMBER($K1566))),0,IF(YEAR($K1566)=FY,MONTH($K1566),IF(YEAR($K1566)&lt;FY,1,0)))</f>
        <v/>
      </c>
      <c r="W1566" s="38">
        <f>IF($R1566=0,0,MIN(12,IF(AND(ISNUMBER($O1566),$O1566&gt;=1,$O1566&lt;=12),INT($O1566),12),IF(AND(RetireExit="Yes",$U1566&gt;0),$U1566,12),IF(AND(ContractExit="Yes",$V1566&gt;0),$V1566,12)))</f>
        <v/>
      </c>
      <c r="X1566" s="37">
        <f>IF(ISNUMBER($P1566),$P1566,IncPct)</f>
        <v/>
      </c>
      <c r="Y1566" s="39">
        <f>IF($W1566=0,0,MAX(0,MIN($W1566,IncMonth-1))+MAX(0,$W1566-IncMonth+1)*(1+$X1566))</f>
        <v/>
      </c>
      <c r="Z1566" s="40">
        <f>IF($C1566="",0,IFERROR(INDEX(Departments!$B$5:$B$54,MATCH($C1566,Departments!$A$5:$A$54,0)),0))</f>
        <v/>
      </c>
      <c r="AA1566" s="41">
        <f>N($L1566)*$Y1566</f>
        <v/>
      </c>
      <c r="AB1566" s="41">
        <f>N($M1566)*$Y1566</f>
        <v/>
      </c>
      <c r="AC1566" s="41">
        <f>$AA1566*$Z1566</f>
        <v/>
      </c>
      <c r="AD1566" s="41">
        <f>$AA1566*BonusMonths/12</f>
        <v/>
      </c>
      <c r="AE1566" s="41">
        <f>($AA1566+SI_Gross*$AB1566)*IF($Q1566=1,SI_O,SI_E)</f>
        <v/>
      </c>
      <c r="AF1566" s="41">
        <f>IF($Q1566=1,0,$AA1566*EOSB)</f>
        <v/>
      </c>
      <c r="AG1566" s="41">
        <f>$AN1566*$W1566</f>
        <v/>
      </c>
      <c r="AH1566" s="41">
        <f>SUM($AA1566:$AG1566)</f>
        <v/>
      </c>
      <c r="AI1566" s="41">
        <f>12*($AM1566+$AN1566)</f>
        <v/>
      </c>
      <c r="AJ1566" s="41">
        <f>$AM1566*((IncMonth-1)+(13-IncMonth)*(1+$X1566))+12*$AN1566</f>
        <v/>
      </c>
      <c r="AK1566" s="41">
        <f>IF($R1566=1,N($L1566)+N($M1566),0)</f>
        <v/>
      </c>
      <c r="AL1566">
        <f>IF($C1566="","",IF(N($L1566)&lt;=0,"Basic salary missing",IF(ISNA(MATCH($C1566,Departments!$A$5:$A$54,0)),"Department not on Departments sheet",IF(AND($I1566&lt;&gt;"",NOT(ISNUMBER($I1566))),"Date of birth is text, not a date",IF(AND($K1566&lt;&gt;"",NOT(ISNUMBER($K1566))),"Contract end is text, not a date","")))))</f>
        <v/>
      </c>
      <c r="AM1566" s="41">
        <f>IF($R1566=0,0,N($L1566)*(1+$Z1566+BonusMonths/12+IF($Q1566=1,0,EOSB))+N($M1566)+(N($L1566)+SI_Gross*N($M1566))*IF($Q1566=1,SI_O,SI_E))</f>
        <v/>
      </c>
      <c r="AN1566" s="41">
        <f>IF($R1566=0,0,(IF($Q1566=1,MedO,MedE+Ticket)+Training)/12)</f>
        <v/>
      </c>
    </row>
    <row r="1567">
      <c r="I1567" s="35" t="n"/>
      <c r="J1567" s="35" t="n"/>
      <c r="K1567" s="35" t="n"/>
      <c r="L1567" s="36" t="n"/>
      <c r="M1567" s="36" t="n"/>
      <c r="P1567" s="37" t="n"/>
      <c r="Q1567" s="38">
        <f>IF($C1567="",0,IF(OR(LOWER(TRIM($G1567))="omani",LOWER(TRIM($G1567))="oman",LOWER(TRIM($G1567))="om",LOWER(TRIM($G1567))="local"),1,0))</f>
        <v/>
      </c>
      <c r="R1567" s="38">
        <f>IF($C1567="",0,IF(OR(ISNUMBER(SEARCH("resign",$N1567)),ISNUMBER(SEARCH("terminat",$N1567)),ISNUMBER(SEARCH("inactive",$N1567)),ISNUMBER(SEARCH("vacan",$N1567)),ISNUMBER(SEARCH("deceased",$N1567)),ISNUMBER(SEARCH("separated",$N1567))),0,1))</f>
        <v/>
      </c>
      <c r="S1567">
        <f>IF(OR($R1567=0,NOT(ISNUMBER($I1567))),"",IFERROR(DATEDIF($I1567,DATE(FY,1,1),"y"),""))</f>
        <v/>
      </c>
      <c r="T1567">
        <f>IF(OR($R1567=0,NOT(ISNUMBER($J1567))),"",IFERROR(DATEDIF($J1567,DATE(FY,1,1),"y"),0))</f>
        <v/>
      </c>
      <c r="U1567" s="38">
        <f>IF(OR($R1567=0,NOT(ISNUMBER($I1567))),0,IF(YEAR($I1567)+IF($Q1567=1,RetAgeO,RetAgeE)=FY,MONTH($I1567),IF(YEAR($I1567)+IF($Q1567=1,RetAgeO,RetAgeE)&lt;FY,1,0)))</f>
        <v/>
      </c>
      <c r="V1567" s="38">
        <f>IF(OR($R1567=0,NOT(ISNUMBER($K1567))),0,IF(YEAR($K1567)=FY,MONTH($K1567),IF(YEAR($K1567)&lt;FY,1,0)))</f>
        <v/>
      </c>
      <c r="W1567" s="38">
        <f>IF($R1567=0,0,MIN(12,IF(AND(ISNUMBER($O1567),$O1567&gt;=1,$O1567&lt;=12),INT($O1567),12),IF(AND(RetireExit="Yes",$U1567&gt;0),$U1567,12),IF(AND(ContractExit="Yes",$V1567&gt;0),$V1567,12)))</f>
        <v/>
      </c>
      <c r="X1567" s="37">
        <f>IF(ISNUMBER($P1567),$P1567,IncPct)</f>
        <v/>
      </c>
      <c r="Y1567" s="39">
        <f>IF($W1567=0,0,MAX(0,MIN($W1567,IncMonth-1))+MAX(0,$W1567-IncMonth+1)*(1+$X1567))</f>
        <v/>
      </c>
      <c r="Z1567" s="40">
        <f>IF($C1567="",0,IFERROR(INDEX(Departments!$B$5:$B$54,MATCH($C1567,Departments!$A$5:$A$54,0)),0))</f>
        <v/>
      </c>
      <c r="AA1567" s="41">
        <f>N($L1567)*$Y1567</f>
        <v/>
      </c>
      <c r="AB1567" s="41">
        <f>N($M1567)*$Y1567</f>
        <v/>
      </c>
      <c r="AC1567" s="41">
        <f>$AA1567*$Z1567</f>
        <v/>
      </c>
      <c r="AD1567" s="41">
        <f>$AA1567*BonusMonths/12</f>
        <v/>
      </c>
      <c r="AE1567" s="41">
        <f>($AA1567+SI_Gross*$AB1567)*IF($Q1567=1,SI_O,SI_E)</f>
        <v/>
      </c>
      <c r="AF1567" s="41">
        <f>IF($Q1567=1,0,$AA1567*EOSB)</f>
        <v/>
      </c>
      <c r="AG1567" s="41">
        <f>$AN1567*$W1567</f>
        <v/>
      </c>
      <c r="AH1567" s="41">
        <f>SUM($AA1567:$AG1567)</f>
        <v/>
      </c>
      <c r="AI1567" s="41">
        <f>12*($AM1567+$AN1567)</f>
        <v/>
      </c>
      <c r="AJ1567" s="41">
        <f>$AM1567*((IncMonth-1)+(13-IncMonth)*(1+$X1567))+12*$AN1567</f>
        <v/>
      </c>
      <c r="AK1567" s="41">
        <f>IF($R1567=1,N($L1567)+N($M1567),0)</f>
        <v/>
      </c>
      <c r="AL1567">
        <f>IF($C1567="","",IF(N($L1567)&lt;=0,"Basic salary missing",IF(ISNA(MATCH($C1567,Departments!$A$5:$A$54,0)),"Department not on Departments sheet",IF(AND($I1567&lt;&gt;"",NOT(ISNUMBER($I1567))),"Date of birth is text, not a date",IF(AND($K1567&lt;&gt;"",NOT(ISNUMBER($K1567))),"Contract end is text, not a date","")))))</f>
        <v/>
      </c>
      <c r="AM1567" s="41">
        <f>IF($R1567=0,0,N($L1567)*(1+$Z1567+BonusMonths/12+IF($Q1567=1,0,EOSB))+N($M1567)+(N($L1567)+SI_Gross*N($M1567))*IF($Q1567=1,SI_O,SI_E))</f>
        <v/>
      </c>
      <c r="AN1567" s="41">
        <f>IF($R1567=0,0,(IF($Q1567=1,MedO,MedE+Ticket)+Training)/12)</f>
        <v/>
      </c>
    </row>
    <row r="1568">
      <c r="I1568" s="35" t="n"/>
      <c r="J1568" s="35" t="n"/>
      <c r="K1568" s="35" t="n"/>
      <c r="L1568" s="36" t="n"/>
      <c r="M1568" s="36" t="n"/>
      <c r="P1568" s="37" t="n"/>
      <c r="Q1568" s="38">
        <f>IF($C1568="",0,IF(OR(LOWER(TRIM($G1568))="omani",LOWER(TRIM($G1568))="oman",LOWER(TRIM($G1568))="om",LOWER(TRIM($G1568))="local"),1,0))</f>
        <v/>
      </c>
      <c r="R1568" s="38">
        <f>IF($C1568="",0,IF(OR(ISNUMBER(SEARCH("resign",$N1568)),ISNUMBER(SEARCH("terminat",$N1568)),ISNUMBER(SEARCH("inactive",$N1568)),ISNUMBER(SEARCH("vacan",$N1568)),ISNUMBER(SEARCH("deceased",$N1568)),ISNUMBER(SEARCH("separated",$N1568))),0,1))</f>
        <v/>
      </c>
      <c r="S1568">
        <f>IF(OR($R1568=0,NOT(ISNUMBER($I1568))),"",IFERROR(DATEDIF($I1568,DATE(FY,1,1),"y"),""))</f>
        <v/>
      </c>
      <c r="T1568">
        <f>IF(OR($R1568=0,NOT(ISNUMBER($J1568))),"",IFERROR(DATEDIF($J1568,DATE(FY,1,1),"y"),0))</f>
        <v/>
      </c>
      <c r="U1568" s="38">
        <f>IF(OR($R1568=0,NOT(ISNUMBER($I1568))),0,IF(YEAR($I1568)+IF($Q1568=1,RetAgeO,RetAgeE)=FY,MONTH($I1568),IF(YEAR($I1568)+IF($Q1568=1,RetAgeO,RetAgeE)&lt;FY,1,0)))</f>
        <v/>
      </c>
      <c r="V1568" s="38">
        <f>IF(OR($R1568=0,NOT(ISNUMBER($K1568))),0,IF(YEAR($K1568)=FY,MONTH($K1568),IF(YEAR($K1568)&lt;FY,1,0)))</f>
        <v/>
      </c>
      <c r="W1568" s="38">
        <f>IF($R1568=0,0,MIN(12,IF(AND(ISNUMBER($O1568),$O1568&gt;=1,$O1568&lt;=12),INT($O1568),12),IF(AND(RetireExit="Yes",$U1568&gt;0),$U1568,12),IF(AND(ContractExit="Yes",$V1568&gt;0),$V1568,12)))</f>
        <v/>
      </c>
      <c r="X1568" s="37">
        <f>IF(ISNUMBER($P1568),$P1568,IncPct)</f>
        <v/>
      </c>
      <c r="Y1568" s="39">
        <f>IF($W1568=0,0,MAX(0,MIN($W1568,IncMonth-1))+MAX(0,$W1568-IncMonth+1)*(1+$X1568))</f>
        <v/>
      </c>
      <c r="Z1568" s="40">
        <f>IF($C1568="",0,IFERROR(INDEX(Departments!$B$5:$B$54,MATCH($C1568,Departments!$A$5:$A$54,0)),0))</f>
        <v/>
      </c>
      <c r="AA1568" s="41">
        <f>N($L1568)*$Y1568</f>
        <v/>
      </c>
      <c r="AB1568" s="41">
        <f>N($M1568)*$Y1568</f>
        <v/>
      </c>
      <c r="AC1568" s="41">
        <f>$AA1568*$Z1568</f>
        <v/>
      </c>
      <c r="AD1568" s="41">
        <f>$AA1568*BonusMonths/12</f>
        <v/>
      </c>
      <c r="AE1568" s="41">
        <f>($AA1568+SI_Gross*$AB1568)*IF($Q1568=1,SI_O,SI_E)</f>
        <v/>
      </c>
      <c r="AF1568" s="41">
        <f>IF($Q1568=1,0,$AA1568*EOSB)</f>
        <v/>
      </c>
      <c r="AG1568" s="41">
        <f>$AN1568*$W1568</f>
        <v/>
      </c>
      <c r="AH1568" s="41">
        <f>SUM($AA1568:$AG1568)</f>
        <v/>
      </c>
      <c r="AI1568" s="41">
        <f>12*($AM1568+$AN1568)</f>
        <v/>
      </c>
      <c r="AJ1568" s="41">
        <f>$AM1568*((IncMonth-1)+(13-IncMonth)*(1+$X1568))+12*$AN1568</f>
        <v/>
      </c>
      <c r="AK1568" s="41">
        <f>IF($R1568=1,N($L1568)+N($M1568),0)</f>
        <v/>
      </c>
      <c r="AL1568">
        <f>IF($C1568="","",IF(N($L1568)&lt;=0,"Basic salary missing",IF(ISNA(MATCH($C1568,Departments!$A$5:$A$54,0)),"Department not on Departments sheet",IF(AND($I1568&lt;&gt;"",NOT(ISNUMBER($I1568))),"Date of birth is text, not a date",IF(AND($K1568&lt;&gt;"",NOT(ISNUMBER($K1568))),"Contract end is text, not a date","")))))</f>
        <v/>
      </c>
      <c r="AM1568" s="41">
        <f>IF($R1568=0,0,N($L1568)*(1+$Z1568+BonusMonths/12+IF($Q1568=1,0,EOSB))+N($M1568)+(N($L1568)+SI_Gross*N($M1568))*IF($Q1568=1,SI_O,SI_E))</f>
        <v/>
      </c>
      <c r="AN1568" s="41">
        <f>IF($R1568=0,0,(IF($Q1568=1,MedO,MedE+Ticket)+Training)/12)</f>
        <v/>
      </c>
    </row>
    <row r="1569">
      <c r="I1569" s="35" t="n"/>
      <c r="J1569" s="35" t="n"/>
      <c r="K1569" s="35" t="n"/>
      <c r="L1569" s="36" t="n"/>
      <c r="M1569" s="36" t="n"/>
      <c r="P1569" s="37" t="n"/>
      <c r="Q1569" s="38">
        <f>IF($C1569="",0,IF(OR(LOWER(TRIM($G1569))="omani",LOWER(TRIM($G1569))="oman",LOWER(TRIM($G1569))="om",LOWER(TRIM($G1569))="local"),1,0))</f>
        <v/>
      </c>
      <c r="R1569" s="38">
        <f>IF($C1569="",0,IF(OR(ISNUMBER(SEARCH("resign",$N1569)),ISNUMBER(SEARCH("terminat",$N1569)),ISNUMBER(SEARCH("inactive",$N1569)),ISNUMBER(SEARCH("vacan",$N1569)),ISNUMBER(SEARCH("deceased",$N1569)),ISNUMBER(SEARCH("separated",$N1569))),0,1))</f>
        <v/>
      </c>
      <c r="S1569">
        <f>IF(OR($R1569=0,NOT(ISNUMBER($I1569))),"",IFERROR(DATEDIF($I1569,DATE(FY,1,1),"y"),""))</f>
        <v/>
      </c>
      <c r="T1569">
        <f>IF(OR($R1569=0,NOT(ISNUMBER($J1569))),"",IFERROR(DATEDIF($J1569,DATE(FY,1,1),"y"),0))</f>
        <v/>
      </c>
      <c r="U1569" s="38">
        <f>IF(OR($R1569=0,NOT(ISNUMBER($I1569))),0,IF(YEAR($I1569)+IF($Q1569=1,RetAgeO,RetAgeE)=FY,MONTH($I1569),IF(YEAR($I1569)+IF($Q1569=1,RetAgeO,RetAgeE)&lt;FY,1,0)))</f>
        <v/>
      </c>
      <c r="V1569" s="38">
        <f>IF(OR($R1569=0,NOT(ISNUMBER($K1569))),0,IF(YEAR($K1569)=FY,MONTH($K1569),IF(YEAR($K1569)&lt;FY,1,0)))</f>
        <v/>
      </c>
      <c r="W1569" s="38">
        <f>IF($R1569=0,0,MIN(12,IF(AND(ISNUMBER($O1569),$O1569&gt;=1,$O1569&lt;=12),INT($O1569),12),IF(AND(RetireExit="Yes",$U1569&gt;0),$U1569,12),IF(AND(ContractExit="Yes",$V1569&gt;0),$V1569,12)))</f>
        <v/>
      </c>
      <c r="X1569" s="37">
        <f>IF(ISNUMBER($P1569),$P1569,IncPct)</f>
        <v/>
      </c>
      <c r="Y1569" s="39">
        <f>IF($W1569=0,0,MAX(0,MIN($W1569,IncMonth-1))+MAX(0,$W1569-IncMonth+1)*(1+$X1569))</f>
        <v/>
      </c>
      <c r="Z1569" s="40">
        <f>IF($C1569="",0,IFERROR(INDEX(Departments!$B$5:$B$54,MATCH($C1569,Departments!$A$5:$A$54,0)),0))</f>
        <v/>
      </c>
      <c r="AA1569" s="41">
        <f>N($L1569)*$Y1569</f>
        <v/>
      </c>
      <c r="AB1569" s="41">
        <f>N($M1569)*$Y1569</f>
        <v/>
      </c>
      <c r="AC1569" s="41">
        <f>$AA1569*$Z1569</f>
        <v/>
      </c>
      <c r="AD1569" s="41">
        <f>$AA1569*BonusMonths/12</f>
        <v/>
      </c>
      <c r="AE1569" s="41">
        <f>($AA1569+SI_Gross*$AB1569)*IF($Q1569=1,SI_O,SI_E)</f>
        <v/>
      </c>
      <c r="AF1569" s="41">
        <f>IF($Q1569=1,0,$AA1569*EOSB)</f>
        <v/>
      </c>
      <c r="AG1569" s="41">
        <f>$AN1569*$W1569</f>
        <v/>
      </c>
      <c r="AH1569" s="41">
        <f>SUM($AA1569:$AG1569)</f>
        <v/>
      </c>
      <c r="AI1569" s="41">
        <f>12*($AM1569+$AN1569)</f>
        <v/>
      </c>
      <c r="AJ1569" s="41">
        <f>$AM1569*((IncMonth-1)+(13-IncMonth)*(1+$X1569))+12*$AN1569</f>
        <v/>
      </c>
      <c r="AK1569" s="41">
        <f>IF($R1569=1,N($L1569)+N($M1569),0)</f>
        <v/>
      </c>
      <c r="AL1569">
        <f>IF($C1569="","",IF(N($L1569)&lt;=0,"Basic salary missing",IF(ISNA(MATCH($C1569,Departments!$A$5:$A$54,0)),"Department not on Departments sheet",IF(AND($I1569&lt;&gt;"",NOT(ISNUMBER($I1569))),"Date of birth is text, not a date",IF(AND($K1569&lt;&gt;"",NOT(ISNUMBER($K1569))),"Contract end is text, not a date","")))))</f>
        <v/>
      </c>
      <c r="AM1569" s="41">
        <f>IF($R1569=0,0,N($L1569)*(1+$Z1569+BonusMonths/12+IF($Q1569=1,0,EOSB))+N($M1569)+(N($L1569)+SI_Gross*N($M1569))*IF($Q1569=1,SI_O,SI_E))</f>
        <v/>
      </c>
      <c r="AN1569" s="41">
        <f>IF($R1569=0,0,(IF($Q1569=1,MedO,MedE+Ticket)+Training)/12)</f>
        <v/>
      </c>
    </row>
    <row r="1570">
      <c r="I1570" s="35" t="n"/>
      <c r="J1570" s="35" t="n"/>
      <c r="K1570" s="35" t="n"/>
      <c r="L1570" s="36" t="n"/>
      <c r="M1570" s="36" t="n"/>
      <c r="P1570" s="37" t="n"/>
      <c r="Q1570" s="38">
        <f>IF($C1570="",0,IF(OR(LOWER(TRIM($G1570))="omani",LOWER(TRIM($G1570))="oman",LOWER(TRIM($G1570))="om",LOWER(TRIM($G1570))="local"),1,0))</f>
        <v/>
      </c>
      <c r="R1570" s="38">
        <f>IF($C1570="",0,IF(OR(ISNUMBER(SEARCH("resign",$N1570)),ISNUMBER(SEARCH("terminat",$N1570)),ISNUMBER(SEARCH("inactive",$N1570)),ISNUMBER(SEARCH("vacan",$N1570)),ISNUMBER(SEARCH("deceased",$N1570)),ISNUMBER(SEARCH("separated",$N1570))),0,1))</f>
        <v/>
      </c>
      <c r="S1570">
        <f>IF(OR($R1570=0,NOT(ISNUMBER($I1570))),"",IFERROR(DATEDIF($I1570,DATE(FY,1,1),"y"),""))</f>
        <v/>
      </c>
      <c r="T1570">
        <f>IF(OR($R1570=0,NOT(ISNUMBER($J1570))),"",IFERROR(DATEDIF($J1570,DATE(FY,1,1),"y"),0))</f>
        <v/>
      </c>
      <c r="U1570" s="38">
        <f>IF(OR($R1570=0,NOT(ISNUMBER($I1570))),0,IF(YEAR($I1570)+IF($Q1570=1,RetAgeO,RetAgeE)=FY,MONTH($I1570),IF(YEAR($I1570)+IF($Q1570=1,RetAgeO,RetAgeE)&lt;FY,1,0)))</f>
        <v/>
      </c>
      <c r="V1570" s="38">
        <f>IF(OR($R1570=0,NOT(ISNUMBER($K1570))),0,IF(YEAR($K1570)=FY,MONTH($K1570),IF(YEAR($K1570)&lt;FY,1,0)))</f>
        <v/>
      </c>
      <c r="W1570" s="38">
        <f>IF($R1570=0,0,MIN(12,IF(AND(ISNUMBER($O1570),$O1570&gt;=1,$O1570&lt;=12),INT($O1570),12),IF(AND(RetireExit="Yes",$U1570&gt;0),$U1570,12),IF(AND(ContractExit="Yes",$V1570&gt;0),$V1570,12)))</f>
        <v/>
      </c>
      <c r="X1570" s="37">
        <f>IF(ISNUMBER($P1570),$P1570,IncPct)</f>
        <v/>
      </c>
      <c r="Y1570" s="39">
        <f>IF($W1570=0,0,MAX(0,MIN($W1570,IncMonth-1))+MAX(0,$W1570-IncMonth+1)*(1+$X1570))</f>
        <v/>
      </c>
      <c r="Z1570" s="40">
        <f>IF($C1570="",0,IFERROR(INDEX(Departments!$B$5:$B$54,MATCH($C1570,Departments!$A$5:$A$54,0)),0))</f>
        <v/>
      </c>
      <c r="AA1570" s="41">
        <f>N($L1570)*$Y1570</f>
        <v/>
      </c>
      <c r="AB1570" s="41">
        <f>N($M1570)*$Y1570</f>
        <v/>
      </c>
      <c r="AC1570" s="41">
        <f>$AA1570*$Z1570</f>
        <v/>
      </c>
      <c r="AD1570" s="41">
        <f>$AA1570*BonusMonths/12</f>
        <v/>
      </c>
      <c r="AE1570" s="41">
        <f>($AA1570+SI_Gross*$AB1570)*IF($Q1570=1,SI_O,SI_E)</f>
        <v/>
      </c>
      <c r="AF1570" s="41">
        <f>IF($Q1570=1,0,$AA1570*EOSB)</f>
        <v/>
      </c>
      <c r="AG1570" s="41">
        <f>$AN1570*$W1570</f>
        <v/>
      </c>
      <c r="AH1570" s="41">
        <f>SUM($AA1570:$AG1570)</f>
        <v/>
      </c>
      <c r="AI1570" s="41">
        <f>12*($AM1570+$AN1570)</f>
        <v/>
      </c>
      <c r="AJ1570" s="41">
        <f>$AM1570*((IncMonth-1)+(13-IncMonth)*(1+$X1570))+12*$AN1570</f>
        <v/>
      </c>
      <c r="AK1570" s="41">
        <f>IF($R1570=1,N($L1570)+N($M1570),0)</f>
        <v/>
      </c>
      <c r="AL1570">
        <f>IF($C1570="","",IF(N($L1570)&lt;=0,"Basic salary missing",IF(ISNA(MATCH($C1570,Departments!$A$5:$A$54,0)),"Department not on Departments sheet",IF(AND($I1570&lt;&gt;"",NOT(ISNUMBER($I1570))),"Date of birth is text, not a date",IF(AND($K1570&lt;&gt;"",NOT(ISNUMBER($K1570))),"Contract end is text, not a date","")))))</f>
        <v/>
      </c>
      <c r="AM1570" s="41">
        <f>IF($R1570=0,0,N($L1570)*(1+$Z1570+BonusMonths/12+IF($Q1570=1,0,EOSB))+N($M1570)+(N($L1570)+SI_Gross*N($M1570))*IF($Q1570=1,SI_O,SI_E))</f>
        <v/>
      </c>
      <c r="AN1570" s="41">
        <f>IF($R1570=0,0,(IF($Q1570=1,MedO,MedE+Ticket)+Training)/12)</f>
        <v/>
      </c>
    </row>
    <row r="1571">
      <c r="I1571" s="35" t="n"/>
      <c r="J1571" s="35" t="n"/>
      <c r="K1571" s="35" t="n"/>
      <c r="L1571" s="36" t="n"/>
      <c r="M1571" s="36" t="n"/>
      <c r="P1571" s="37" t="n"/>
      <c r="Q1571" s="38">
        <f>IF($C1571="",0,IF(OR(LOWER(TRIM($G1571))="omani",LOWER(TRIM($G1571))="oman",LOWER(TRIM($G1571))="om",LOWER(TRIM($G1571))="local"),1,0))</f>
        <v/>
      </c>
      <c r="R1571" s="38">
        <f>IF($C1571="",0,IF(OR(ISNUMBER(SEARCH("resign",$N1571)),ISNUMBER(SEARCH("terminat",$N1571)),ISNUMBER(SEARCH("inactive",$N1571)),ISNUMBER(SEARCH("vacan",$N1571)),ISNUMBER(SEARCH("deceased",$N1571)),ISNUMBER(SEARCH("separated",$N1571))),0,1))</f>
        <v/>
      </c>
      <c r="S1571">
        <f>IF(OR($R1571=0,NOT(ISNUMBER($I1571))),"",IFERROR(DATEDIF($I1571,DATE(FY,1,1),"y"),""))</f>
        <v/>
      </c>
      <c r="T1571">
        <f>IF(OR($R1571=0,NOT(ISNUMBER($J1571))),"",IFERROR(DATEDIF($J1571,DATE(FY,1,1),"y"),0))</f>
        <v/>
      </c>
      <c r="U1571" s="38">
        <f>IF(OR($R1571=0,NOT(ISNUMBER($I1571))),0,IF(YEAR($I1571)+IF($Q1571=1,RetAgeO,RetAgeE)=FY,MONTH($I1571),IF(YEAR($I1571)+IF($Q1571=1,RetAgeO,RetAgeE)&lt;FY,1,0)))</f>
        <v/>
      </c>
      <c r="V1571" s="38">
        <f>IF(OR($R1571=0,NOT(ISNUMBER($K1571))),0,IF(YEAR($K1571)=FY,MONTH($K1571),IF(YEAR($K1571)&lt;FY,1,0)))</f>
        <v/>
      </c>
      <c r="W1571" s="38">
        <f>IF($R1571=0,0,MIN(12,IF(AND(ISNUMBER($O1571),$O1571&gt;=1,$O1571&lt;=12),INT($O1571),12),IF(AND(RetireExit="Yes",$U1571&gt;0),$U1571,12),IF(AND(ContractExit="Yes",$V1571&gt;0),$V1571,12)))</f>
        <v/>
      </c>
      <c r="X1571" s="37">
        <f>IF(ISNUMBER($P1571),$P1571,IncPct)</f>
        <v/>
      </c>
      <c r="Y1571" s="39">
        <f>IF($W1571=0,0,MAX(0,MIN($W1571,IncMonth-1))+MAX(0,$W1571-IncMonth+1)*(1+$X1571))</f>
        <v/>
      </c>
      <c r="Z1571" s="40">
        <f>IF($C1571="",0,IFERROR(INDEX(Departments!$B$5:$B$54,MATCH($C1571,Departments!$A$5:$A$54,0)),0))</f>
        <v/>
      </c>
      <c r="AA1571" s="41">
        <f>N($L1571)*$Y1571</f>
        <v/>
      </c>
      <c r="AB1571" s="41">
        <f>N($M1571)*$Y1571</f>
        <v/>
      </c>
      <c r="AC1571" s="41">
        <f>$AA1571*$Z1571</f>
        <v/>
      </c>
      <c r="AD1571" s="41">
        <f>$AA1571*BonusMonths/12</f>
        <v/>
      </c>
      <c r="AE1571" s="41">
        <f>($AA1571+SI_Gross*$AB1571)*IF($Q1571=1,SI_O,SI_E)</f>
        <v/>
      </c>
      <c r="AF1571" s="41">
        <f>IF($Q1571=1,0,$AA1571*EOSB)</f>
        <v/>
      </c>
      <c r="AG1571" s="41">
        <f>$AN1571*$W1571</f>
        <v/>
      </c>
      <c r="AH1571" s="41">
        <f>SUM($AA1571:$AG1571)</f>
        <v/>
      </c>
      <c r="AI1571" s="41">
        <f>12*($AM1571+$AN1571)</f>
        <v/>
      </c>
      <c r="AJ1571" s="41">
        <f>$AM1571*((IncMonth-1)+(13-IncMonth)*(1+$X1571))+12*$AN1571</f>
        <v/>
      </c>
      <c r="AK1571" s="41">
        <f>IF($R1571=1,N($L1571)+N($M1571),0)</f>
        <v/>
      </c>
      <c r="AL1571">
        <f>IF($C1571="","",IF(N($L1571)&lt;=0,"Basic salary missing",IF(ISNA(MATCH($C1571,Departments!$A$5:$A$54,0)),"Department not on Departments sheet",IF(AND($I1571&lt;&gt;"",NOT(ISNUMBER($I1571))),"Date of birth is text, not a date",IF(AND($K1571&lt;&gt;"",NOT(ISNUMBER($K1571))),"Contract end is text, not a date","")))))</f>
        <v/>
      </c>
      <c r="AM1571" s="41">
        <f>IF($R1571=0,0,N($L1571)*(1+$Z1571+BonusMonths/12+IF($Q1571=1,0,EOSB))+N($M1571)+(N($L1571)+SI_Gross*N($M1571))*IF($Q1571=1,SI_O,SI_E))</f>
        <v/>
      </c>
      <c r="AN1571" s="41">
        <f>IF($R1571=0,0,(IF($Q1571=1,MedO,MedE+Ticket)+Training)/12)</f>
        <v/>
      </c>
    </row>
    <row r="1572">
      <c r="I1572" s="35" t="n"/>
      <c r="J1572" s="35" t="n"/>
      <c r="K1572" s="35" t="n"/>
      <c r="L1572" s="36" t="n"/>
      <c r="M1572" s="36" t="n"/>
      <c r="P1572" s="37" t="n"/>
      <c r="Q1572" s="38">
        <f>IF($C1572="",0,IF(OR(LOWER(TRIM($G1572))="omani",LOWER(TRIM($G1572))="oman",LOWER(TRIM($G1572))="om",LOWER(TRIM($G1572))="local"),1,0))</f>
        <v/>
      </c>
      <c r="R1572" s="38">
        <f>IF($C1572="",0,IF(OR(ISNUMBER(SEARCH("resign",$N1572)),ISNUMBER(SEARCH("terminat",$N1572)),ISNUMBER(SEARCH("inactive",$N1572)),ISNUMBER(SEARCH("vacan",$N1572)),ISNUMBER(SEARCH("deceased",$N1572)),ISNUMBER(SEARCH("separated",$N1572))),0,1))</f>
        <v/>
      </c>
      <c r="S1572">
        <f>IF(OR($R1572=0,NOT(ISNUMBER($I1572))),"",IFERROR(DATEDIF($I1572,DATE(FY,1,1),"y"),""))</f>
        <v/>
      </c>
      <c r="T1572">
        <f>IF(OR($R1572=0,NOT(ISNUMBER($J1572))),"",IFERROR(DATEDIF($J1572,DATE(FY,1,1),"y"),0))</f>
        <v/>
      </c>
      <c r="U1572" s="38">
        <f>IF(OR($R1572=0,NOT(ISNUMBER($I1572))),0,IF(YEAR($I1572)+IF($Q1572=1,RetAgeO,RetAgeE)=FY,MONTH($I1572),IF(YEAR($I1572)+IF($Q1572=1,RetAgeO,RetAgeE)&lt;FY,1,0)))</f>
        <v/>
      </c>
      <c r="V1572" s="38">
        <f>IF(OR($R1572=0,NOT(ISNUMBER($K1572))),0,IF(YEAR($K1572)=FY,MONTH($K1572),IF(YEAR($K1572)&lt;FY,1,0)))</f>
        <v/>
      </c>
      <c r="W1572" s="38">
        <f>IF($R1572=0,0,MIN(12,IF(AND(ISNUMBER($O1572),$O1572&gt;=1,$O1572&lt;=12),INT($O1572),12),IF(AND(RetireExit="Yes",$U1572&gt;0),$U1572,12),IF(AND(ContractExit="Yes",$V1572&gt;0),$V1572,12)))</f>
        <v/>
      </c>
      <c r="X1572" s="37">
        <f>IF(ISNUMBER($P1572),$P1572,IncPct)</f>
        <v/>
      </c>
      <c r="Y1572" s="39">
        <f>IF($W1572=0,0,MAX(0,MIN($W1572,IncMonth-1))+MAX(0,$W1572-IncMonth+1)*(1+$X1572))</f>
        <v/>
      </c>
      <c r="Z1572" s="40">
        <f>IF($C1572="",0,IFERROR(INDEX(Departments!$B$5:$B$54,MATCH($C1572,Departments!$A$5:$A$54,0)),0))</f>
        <v/>
      </c>
      <c r="AA1572" s="41">
        <f>N($L1572)*$Y1572</f>
        <v/>
      </c>
      <c r="AB1572" s="41">
        <f>N($M1572)*$Y1572</f>
        <v/>
      </c>
      <c r="AC1572" s="41">
        <f>$AA1572*$Z1572</f>
        <v/>
      </c>
      <c r="AD1572" s="41">
        <f>$AA1572*BonusMonths/12</f>
        <v/>
      </c>
      <c r="AE1572" s="41">
        <f>($AA1572+SI_Gross*$AB1572)*IF($Q1572=1,SI_O,SI_E)</f>
        <v/>
      </c>
      <c r="AF1572" s="41">
        <f>IF($Q1572=1,0,$AA1572*EOSB)</f>
        <v/>
      </c>
      <c r="AG1572" s="41">
        <f>$AN1572*$W1572</f>
        <v/>
      </c>
      <c r="AH1572" s="41">
        <f>SUM($AA1572:$AG1572)</f>
        <v/>
      </c>
      <c r="AI1572" s="41">
        <f>12*($AM1572+$AN1572)</f>
        <v/>
      </c>
      <c r="AJ1572" s="41">
        <f>$AM1572*((IncMonth-1)+(13-IncMonth)*(1+$X1572))+12*$AN1572</f>
        <v/>
      </c>
      <c r="AK1572" s="41">
        <f>IF($R1572=1,N($L1572)+N($M1572),0)</f>
        <v/>
      </c>
      <c r="AL1572">
        <f>IF($C1572="","",IF(N($L1572)&lt;=0,"Basic salary missing",IF(ISNA(MATCH($C1572,Departments!$A$5:$A$54,0)),"Department not on Departments sheet",IF(AND($I1572&lt;&gt;"",NOT(ISNUMBER($I1572))),"Date of birth is text, not a date",IF(AND($K1572&lt;&gt;"",NOT(ISNUMBER($K1572))),"Contract end is text, not a date","")))))</f>
        <v/>
      </c>
      <c r="AM1572" s="41">
        <f>IF($R1572=0,0,N($L1572)*(1+$Z1572+BonusMonths/12+IF($Q1572=1,0,EOSB))+N($M1572)+(N($L1572)+SI_Gross*N($M1572))*IF($Q1572=1,SI_O,SI_E))</f>
        <v/>
      </c>
      <c r="AN1572" s="41">
        <f>IF($R1572=0,0,(IF($Q1572=1,MedO,MedE+Ticket)+Training)/12)</f>
        <v/>
      </c>
    </row>
    <row r="1573">
      <c r="I1573" s="35" t="n"/>
      <c r="J1573" s="35" t="n"/>
      <c r="K1573" s="35" t="n"/>
      <c r="L1573" s="36" t="n"/>
      <c r="M1573" s="36" t="n"/>
      <c r="P1573" s="37" t="n"/>
      <c r="Q1573" s="38">
        <f>IF($C1573="",0,IF(OR(LOWER(TRIM($G1573))="omani",LOWER(TRIM($G1573))="oman",LOWER(TRIM($G1573))="om",LOWER(TRIM($G1573))="local"),1,0))</f>
        <v/>
      </c>
      <c r="R1573" s="38">
        <f>IF($C1573="",0,IF(OR(ISNUMBER(SEARCH("resign",$N1573)),ISNUMBER(SEARCH("terminat",$N1573)),ISNUMBER(SEARCH("inactive",$N1573)),ISNUMBER(SEARCH("vacan",$N1573)),ISNUMBER(SEARCH("deceased",$N1573)),ISNUMBER(SEARCH("separated",$N1573))),0,1))</f>
        <v/>
      </c>
      <c r="S1573">
        <f>IF(OR($R1573=0,NOT(ISNUMBER($I1573))),"",IFERROR(DATEDIF($I1573,DATE(FY,1,1),"y"),""))</f>
        <v/>
      </c>
      <c r="T1573">
        <f>IF(OR($R1573=0,NOT(ISNUMBER($J1573))),"",IFERROR(DATEDIF($J1573,DATE(FY,1,1),"y"),0))</f>
        <v/>
      </c>
      <c r="U1573" s="38">
        <f>IF(OR($R1573=0,NOT(ISNUMBER($I1573))),0,IF(YEAR($I1573)+IF($Q1573=1,RetAgeO,RetAgeE)=FY,MONTH($I1573),IF(YEAR($I1573)+IF($Q1573=1,RetAgeO,RetAgeE)&lt;FY,1,0)))</f>
        <v/>
      </c>
      <c r="V1573" s="38">
        <f>IF(OR($R1573=0,NOT(ISNUMBER($K1573))),0,IF(YEAR($K1573)=FY,MONTH($K1573),IF(YEAR($K1573)&lt;FY,1,0)))</f>
        <v/>
      </c>
      <c r="W1573" s="38">
        <f>IF($R1573=0,0,MIN(12,IF(AND(ISNUMBER($O1573),$O1573&gt;=1,$O1573&lt;=12),INT($O1573),12),IF(AND(RetireExit="Yes",$U1573&gt;0),$U1573,12),IF(AND(ContractExit="Yes",$V1573&gt;0),$V1573,12)))</f>
        <v/>
      </c>
      <c r="X1573" s="37">
        <f>IF(ISNUMBER($P1573),$P1573,IncPct)</f>
        <v/>
      </c>
      <c r="Y1573" s="39">
        <f>IF($W1573=0,0,MAX(0,MIN($W1573,IncMonth-1))+MAX(0,$W1573-IncMonth+1)*(1+$X1573))</f>
        <v/>
      </c>
      <c r="Z1573" s="40">
        <f>IF($C1573="",0,IFERROR(INDEX(Departments!$B$5:$B$54,MATCH($C1573,Departments!$A$5:$A$54,0)),0))</f>
        <v/>
      </c>
      <c r="AA1573" s="41">
        <f>N($L1573)*$Y1573</f>
        <v/>
      </c>
      <c r="AB1573" s="41">
        <f>N($M1573)*$Y1573</f>
        <v/>
      </c>
      <c r="AC1573" s="41">
        <f>$AA1573*$Z1573</f>
        <v/>
      </c>
      <c r="AD1573" s="41">
        <f>$AA1573*BonusMonths/12</f>
        <v/>
      </c>
      <c r="AE1573" s="41">
        <f>($AA1573+SI_Gross*$AB1573)*IF($Q1573=1,SI_O,SI_E)</f>
        <v/>
      </c>
      <c r="AF1573" s="41">
        <f>IF($Q1573=1,0,$AA1573*EOSB)</f>
        <v/>
      </c>
      <c r="AG1573" s="41">
        <f>$AN1573*$W1573</f>
        <v/>
      </c>
      <c r="AH1573" s="41">
        <f>SUM($AA1573:$AG1573)</f>
        <v/>
      </c>
      <c r="AI1573" s="41">
        <f>12*($AM1573+$AN1573)</f>
        <v/>
      </c>
      <c r="AJ1573" s="41">
        <f>$AM1573*((IncMonth-1)+(13-IncMonth)*(1+$X1573))+12*$AN1573</f>
        <v/>
      </c>
      <c r="AK1573" s="41">
        <f>IF($R1573=1,N($L1573)+N($M1573),0)</f>
        <v/>
      </c>
      <c r="AL1573">
        <f>IF($C1573="","",IF(N($L1573)&lt;=0,"Basic salary missing",IF(ISNA(MATCH($C1573,Departments!$A$5:$A$54,0)),"Department not on Departments sheet",IF(AND($I1573&lt;&gt;"",NOT(ISNUMBER($I1573))),"Date of birth is text, not a date",IF(AND($K1573&lt;&gt;"",NOT(ISNUMBER($K1573))),"Contract end is text, not a date","")))))</f>
        <v/>
      </c>
      <c r="AM1573" s="41">
        <f>IF($R1573=0,0,N($L1573)*(1+$Z1573+BonusMonths/12+IF($Q1573=1,0,EOSB))+N($M1573)+(N($L1573)+SI_Gross*N($M1573))*IF($Q1573=1,SI_O,SI_E))</f>
        <v/>
      </c>
      <c r="AN1573" s="41">
        <f>IF($R1573=0,0,(IF($Q1573=1,MedO,MedE+Ticket)+Training)/12)</f>
        <v/>
      </c>
    </row>
    <row r="1574">
      <c r="I1574" s="35" t="n"/>
      <c r="J1574" s="35" t="n"/>
      <c r="K1574" s="35" t="n"/>
      <c r="L1574" s="36" t="n"/>
      <c r="M1574" s="36" t="n"/>
      <c r="P1574" s="37" t="n"/>
      <c r="Q1574" s="38">
        <f>IF($C1574="",0,IF(OR(LOWER(TRIM($G1574))="omani",LOWER(TRIM($G1574))="oman",LOWER(TRIM($G1574))="om",LOWER(TRIM($G1574))="local"),1,0))</f>
        <v/>
      </c>
      <c r="R1574" s="38">
        <f>IF($C1574="",0,IF(OR(ISNUMBER(SEARCH("resign",$N1574)),ISNUMBER(SEARCH("terminat",$N1574)),ISNUMBER(SEARCH("inactive",$N1574)),ISNUMBER(SEARCH("vacan",$N1574)),ISNUMBER(SEARCH("deceased",$N1574)),ISNUMBER(SEARCH("separated",$N1574))),0,1))</f>
        <v/>
      </c>
      <c r="S1574">
        <f>IF(OR($R1574=0,NOT(ISNUMBER($I1574))),"",IFERROR(DATEDIF($I1574,DATE(FY,1,1),"y"),""))</f>
        <v/>
      </c>
      <c r="T1574">
        <f>IF(OR($R1574=0,NOT(ISNUMBER($J1574))),"",IFERROR(DATEDIF($J1574,DATE(FY,1,1),"y"),0))</f>
        <v/>
      </c>
      <c r="U1574" s="38">
        <f>IF(OR($R1574=0,NOT(ISNUMBER($I1574))),0,IF(YEAR($I1574)+IF($Q1574=1,RetAgeO,RetAgeE)=FY,MONTH($I1574),IF(YEAR($I1574)+IF($Q1574=1,RetAgeO,RetAgeE)&lt;FY,1,0)))</f>
        <v/>
      </c>
      <c r="V1574" s="38">
        <f>IF(OR($R1574=0,NOT(ISNUMBER($K1574))),0,IF(YEAR($K1574)=FY,MONTH($K1574),IF(YEAR($K1574)&lt;FY,1,0)))</f>
        <v/>
      </c>
      <c r="W1574" s="38">
        <f>IF($R1574=0,0,MIN(12,IF(AND(ISNUMBER($O1574),$O1574&gt;=1,$O1574&lt;=12),INT($O1574),12),IF(AND(RetireExit="Yes",$U1574&gt;0),$U1574,12),IF(AND(ContractExit="Yes",$V1574&gt;0),$V1574,12)))</f>
        <v/>
      </c>
      <c r="X1574" s="37">
        <f>IF(ISNUMBER($P1574),$P1574,IncPct)</f>
        <v/>
      </c>
      <c r="Y1574" s="39">
        <f>IF($W1574=0,0,MAX(0,MIN($W1574,IncMonth-1))+MAX(0,$W1574-IncMonth+1)*(1+$X1574))</f>
        <v/>
      </c>
      <c r="Z1574" s="40">
        <f>IF($C1574="",0,IFERROR(INDEX(Departments!$B$5:$B$54,MATCH($C1574,Departments!$A$5:$A$54,0)),0))</f>
        <v/>
      </c>
      <c r="AA1574" s="41">
        <f>N($L1574)*$Y1574</f>
        <v/>
      </c>
      <c r="AB1574" s="41">
        <f>N($M1574)*$Y1574</f>
        <v/>
      </c>
      <c r="AC1574" s="41">
        <f>$AA1574*$Z1574</f>
        <v/>
      </c>
      <c r="AD1574" s="41">
        <f>$AA1574*BonusMonths/12</f>
        <v/>
      </c>
      <c r="AE1574" s="41">
        <f>($AA1574+SI_Gross*$AB1574)*IF($Q1574=1,SI_O,SI_E)</f>
        <v/>
      </c>
      <c r="AF1574" s="41">
        <f>IF($Q1574=1,0,$AA1574*EOSB)</f>
        <v/>
      </c>
      <c r="AG1574" s="41">
        <f>$AN1574*$W1574</f>
        <v/>
      </c>
      <c r="AH1574" s="41">
        <f>SUM($AA1574:$AG1574)</f>
        <v/>
      </c>
      <c r="AI1574" s="41">
        <f>12*($AM1574+$AN1574)</f>
        <v/>
      </c>
      <c r="AJ1574" s="41">
        <f>$AM1574*((IncMonth-1)+(13-IncMonth)*(1+$X1574))+12*$AN1574</f>
        <v/>
      </c>
      <c r="AK1574" s="41">
        <f>IF($R1574=1,N($L1574)+N($M1574),0)</f>
        <v/>
      </c>
      <c r="AL1574">
        <f>IF($C1574="","",IF(N($L1574)&lt;=0,"Basic salary missing",IF(ISNA(MATCH($C1574,Departments!$A$5:$A$54,0)),"Department not on Departments sheet",IF(AND($I1574&lt;&gt;"",NOT(ISNUMBER($I1574))),"Date of birth is text, not a date",IF(AND($K1574&lt;&gt;"",NOT(ISNUMBER($K1574))),"Contract end is text, not a date","")))))</f>
        <v/>
      </c>
      <c r="AM1574" s="41">
        <f>IF($R1574=0,0,N($L1574)*(1+$Z1574+BonusMonths/12+IF($Q1574=1,0,EOSB))+N($M1574)+(N($L1574)+SI_Gross*N($M1574))*IF($Q1574=1,SI_O,SI_E))</f>
        <v/>
      </c>
      <c r="AN1574" s="41">
        <f>IF($R1574=0,0,(IF($Q1574=1,MedO,MedE+Ticket)+Training)/12)</f>
        <v/>
      </c>
    </row>
    <row r="1575">
      <c r="I1575" s="35" t="n"/>
      <c r="J1575" s="35" t="n"/>
      <c r="K1575" s="35" t="n"/>
      <c r="L1575" s="36" t="n"/>
      <c r="M1575" s="36" t="n"/>
      <c r="P1575" s="37" t="n"/>
      <c r="Q1575" s="38">
        <f>IF($C1575="",0,IF(OR(LOWER(TRIM($G1575))="omani",LOWER(TRIM($G1575))="oman",LOWER(TRIM($G1575))="om",LOWER(TRIM($G1575))="local"),1,0))</f>
        <v/>
      </c>
      <c r="R1575" s="38">
        <f>IF($C1575="",0,IF(OR(ISNUMBER(SEARCH("resign",$N1575)),ISNUMBER(SEARCH("terminat",$N1575)),ISNUMBER(SEARCH("inactive",$N1575)),ISNUMBER(SEARCH("vacan",$N1575)),ISNUMBER(SEARCH("deceased",$N1575)),ISNUMBER(SEARCH("separated",$N1575))),0,1))</f>
        <v/>
      </c>
      <c r="S1575">
        <f>IF(OR($R1575=0,NOT(ISNUMBER($I1575))),"",IFERROR(DATEDIF($I1575,DATE(FY,1,1),"y"),""))</f>
        <v/>
      </c>
      <c r="T1575">
        <f>IF(OR($R1575=0,NOT(ISNUMBER($J1575))),"",IFERROR(DATEDIF($J1575,DATE(FY,1,1),"y"),0))</f>
        <v/>
      </c>
      <c r="U1575" s="38">
        <f>IF(OR($R1575=0,NOT(ISNUMBER($I1575))),0,IF(YEAR($I1575)+IF($Q1575=1,RetAgeO,RetAgeE)=FY,MONTH($I1575),IF(YEAR($I1575)+IF($Q1575=1,RetAgeO,RetAgeE)&lt;FY,1,0)))</f>
        <v/>
      </c>
      <c r="V1575" s="38">
        <f>IF(OR($R1575=0,NOT(ISNUMBER($K1575))),0,IF(YEAR($K1575)=FY,MONTH($K1575),IF(YEAR($K1575)&lt;FY,1,0)))</f>
        <v/>
      </c>
      <c r="W1575" s="38">
        <f>IF($R1575=0,0,MIN(12,IF(AND(ISNUMBER($O1575),$O1575&gt;=1,$O1575&lt;=12),INT($O1575),12),IF(AND(RetireExit="Yes",$U1575&gt;0),$U1575,12),IF(AND(ContractExit="Yes",$V1575&gt;0),$V1575,12)))</f>
        <v/>
      </c>
      <c r="X1575" s="37">
        <f>IF(ISNUMBER($P1575),$P1575,IncPct)</f>
        <v/>
      </c>
      <c r="Y1575" s="39">
        <f>IF($W1575=0,0,MAX(0,MIN($W1575,IncMonth-1))+MAX(0,$W1575-IncMonth+1)*(1+$X1575))</f>
        <v/>
      </c>
      <c r="Z1575" s="40">
        <f>IF($C1575="",0,IFERROR(INDEX(Departments!$B$5:$B$54,MATCH($C1575,Departments!$A$5:$A$54,0)),0))</f>
        <v/>
      </c>
      <c r="AA1575" s="41">
        <f>N($L1575)*$Y1575</f>
        <v/>
      </c>
      <c r="AB1575" s="41">
        <f>N($M1575)*$Y1575</f>
        <v/>
      </c>
      <c r="AC1575" s="41">
        <f>$AA1575*$Z1575</f>
        <v/>
      </c>
      <c r="AD1575" s="41">
        <f>$AA1575*BonusMonths/12</f>
        <v/>
      </c>
      <c r="AE1575" s="41">
        <f>($AA1575+SI_Gross*$AB1575)*IF($Q1575=1,SI_O,SI_E)</f>
        <v/>
      </c>
      <c r="AF1575" s="41">
        <f>IF($Q1575=1,0,$AA1575*EOSB)</f>
        <v/>
      </c>
      <c r="AG1575" s="41">
        <f>$AN1575*$W1575</f>
        <v/>
      </c>
      <c r="AH1575" s="41">
        <f>SUM($AA1575:$AG1575)</f>
        <v/>
      </c>
      <c r="AI1575" s="41">
        <f>12*($AM1575+$AN1575)</f>
        <v/>
      </c>
      <c r="AJ1575" s="41">
        <f>$AM1575*((IncMonth-1)+(13-IncMonth)*(1+$X1575))+12*$AN1575</f>
        <v/>
      </c>
      <c r="AK1575" s="41">
        <f>IF($R1575=1,N($L1575)+N($M1575),0)</f>
        <v/>
      </c>
      <c r="AL1575">
        <f>IF($C1575="","",IF(N($L1575)&lt;=0,"Basic salary missing",IF(ISNA(MATCH($C1575,Departments!$A$5:$A$54,0)),"Department not on Departments sheet",IF(AND($I1575&lt;&gt;"",NOT(ISNUMBER($I1575))),"Date of birth is text, not a date",IF(AND($K1575&lt;&gt;"",NOT(ISNUMBER($K1575))),"Contract end is text, not a date","")))))</f>
        <v/>
      </c>
      <c r="AM1575" s="41">
        <f>IF($R1575=0,0,N($L1575)*(1+$Z1575+BonusMonths/12+IF($Q1575=1,0,EOSB))+N($M1575)+(N($L1575)+SI_Gross*N($M1575))*IF($Q1575=1,SI_O,SI_E))</f>
        <v/>
      </c>
      <c r="AN1575" s="41">
        <f>IF($R1575=0,0,(IF($Q1575=1,MedO,MedE+Ticket)+Training)/12)</f>
        <v/>
      </c>
    </row>
    <row r="1576">
      <c r="I1576" s="35" t="n"/>
      <c r="J1576" s="35" t="n"/>
      <c r="K1576" s="35" t="n"/>
      <c r="L1576" s="36" t="n"/>
      <c r="M1576" s="36" t="n"/>
      <c r="P1576" s="37" t="n"/>
      <c r="Q1576" s="38">
        <f>IF($C1576="",0,IF(OR(LOWER(TRIM($G1576))="omani",LOWER(TRIM($G1576))="oman",LOWER(TRIM($G1576))="om",LOWER(TRIM($G1576))="local"),1,0))</f>
        <v/>
      </c>
      <c r="R1576" s="38">
        <f>IF($C1576="",0,IF(OR(ISNUMBER(SEARCH("resign",$N1576)),ISNUMBER(SEARCH("terminat",$N1576)),ISNUMBER(SEARCH("inactive",$N1576)),ISNUMBER(SEARCH("vacan",$N1576)),ISNUMBER(SEARCH("deceased",$N1576)),ISNUMBER(SEARCH("separated",$N1576))),0,1))</f>
        <v/>
      </c>
      <c r="S1576">
        <f>IF(OR($R1576=0,NOT(ISNUMBER($I1576))),"",IFERROR(DATEDIF($I1576,DATE(FY,1,1),"y"),""))</f>
        <v/>
      </c>
      <c r="T1576">
        <f>IF(OR($R1576=0,NOT(ISNUMBER($J1576))),"",IFERROR(DATEDIF($J1576,DATE(FY,1,1),"y"),0))</f>
        <v/>
      </c>
      <c r="U1576" s="38">
        <f>IF(OR($R1576=0,NOT(ISNUMBER($I1576))),0,IF(YEAR($I1576)+IF($Q1576=1,RetAgeO,RetAgeE)=FY,MONTH($I1576),IF(YEAR($I1576)+IF($Q1576=1,RetAgeO,RetAgeE)&lt;FY,1,0)))</f>
        <v/>
      </c>
      <c r="V1576" s="38">
        <f>IF(OR($R1576=0,NOT(ISNUMBER($K1576))),0,IF(YEAR($K1576)=FY,MONTH($K1576),IF(YEAR($K1576)&lt;FY,1,0)))</f>
        <v/>
      </c>
      <c r="W1576" s="38">
        <f>IF($R1576=0,0,MIN(12,IF(AND(ISNUMBER($O1576),$O1576&gt;=1,$O1576&lt;=12),INT($O1576),12),IF(AND(RetireExit="Yes",$U1576&gt;0),$U1576,12),IF(AND(ContractExit="Yes",$V1576&gt;0),$V1576,12)))</f>
        <v/>
      </c>
      <c r="X1576" s="37">
        <f>IF(ISNUMBER($P1576),$P1576,IncPct)</f>
        <v/>
      </c>
      <c r="Y1576" s="39">
        <f>IF($W1576=0,0,MAX(0,MIN($W1576,IncMonth-1))+MAX(0,$W1576-IncMonth+1)*(1+$X1576))</f>
        <v/>
      </c>
      <c r="Z1576" s="40">
        <f>IF($C1576="",0,IFERROR(INDEX(Departments!$B$5:$B$54,MATCH($C1576,Departments!$A$5:$A$54,0)),0))</f>
        <v/>
      </c>
      <c r="AA1576" s="41">
        <f>N($L1576)*$Y1576</f>
        <v/>
      </c>
      <c r="AB1576" s="41">
        <f>N($M1576)*$Y1576</f>
        <v/>
      </c>
      <c r="AC1576" s="41">
        <f>$AA1576*$Z1576</f>
        <v/>
      </c>
      <c r="AD1576" s="41">
        <f>$AA1576*BonusMonths/12</f>
        <v/>
      </c>
      <c r="AE1576" s="41">
        <f>($AA1576+SI_Gross*$AB1576)*IF($Q1576=1,SI_O,SI_E)</f>
        <v/>
      </c>
      <c r="AF1576" s="41">
        <f>IF($Q1576=1,0,$AA1576*EOSB)</f>
        <v/>
      </c>
      <c r="AG1576" s="41">
        <f>$AN1576*$W1576</f>
        <v/>
      </c>
      <c r="AH1576" s="41">
        <f>SUM($AA1576:$AG1576)</f>
        <v/>
      </c>
      <c r="AI1576" s="41">
        <f>12*($AM1576+$AN1576)</f>
        <v/>
      </c>
      <c r="AJ1576" s="41">
        <f>$AM1576*((IncMonth-1)+(13-IncMonth)*(1+$X1576))+12*$AN1576</f>
        <v/>
      </c>
      <c r="AK1576" s="41">
        <f>IF($R1576=1,N($L1576)+N($M1576),0)</f>
        <v/>
      </c>
      <c r="AL1576">
        <f>IF($C1576="","",IF(N($L1576)&lt;=0,"Basic salary missing",IF(ISNA(MATCH($C1576,Departments!$A$5:$A$54,0)),"Department not on Departments sheet",IF(AND($I1576&lt;&gt;"",NOT(ISNUMBER($I1576))),"Date of birth is text, not a date",IF(AND($K1576&lt;&gt;"",NOT(ISNUMBER($K1576))),"Contract end is text, not a date","")))))</f>
        <v/>
      </c>
      <c r="AM1576" s="41">
        <f>IF($R1576=0,0,N($L1576)*(1+$Z1576+BonusMonths/12+IF($Q1576=1,0,EOSB))+N($M1576)+(N($L1576)+SI_Gross*N($M1576))*IF($Q1576=1,SI_O,SI_E))</f>
        <v/>
      </c>
      <c r="AN1576" s="41">
        <f>IF($R1576=0,0,(IF($Q1576=1,MedO,MedE+Ticket)+Training)/12)</f>
        <v/>
      </c>
    </row>
    <row r="1577">
      <c r="I1577" s="35" t="n"/>
      <c r="J1577" s="35" t="n"/>
      <c r="K1577" s="35" t="n"/>
      <c r="L1577" s="36" t="n"/>
      <c r="M1577" s="36" t="n"/>
      <c r="P1577" s="37" t="n"/>
      <c r="Q1577" s="38">
        <f>IF($C1577="",0,IF(OR(LOWER(TRIM($G1577))="omani",LOWER(TRIM($G1577))="oman",LOWER(TRIM($G1577))="om",LOWER(TRIM($G1577))="local"),1,0))</f>
        <v/>
      </c>
      <c r="R1577" s="38">
        <f>IF($C1577="",0,IF(OR(ISNUMBER(SEARCH("resign",$N1577)),ISNUMBER(SEARCH("terminat",$N1577)),ISNUMBER(SEARCH("inactive",$N1577)),ISNUMBER(SEARCH("vacan",$N1577)),ISNUMBER(SEARCH("deceased",$N1577)),ISNUMBER(SEARCH("separated",$N1577))),0,1))</f>
        <v/>
      </c>
      <c r="S1577">
        <f>IF(OR($R1577=0,NOT(ISNUMBER($I1577))),"",IFERROR(DATEDIF($I1577,DATE(FY,1,1),"y"),""))</f>
        <v/>
      </c>
      <c r="T1577">
        <f>IF(OR($R1577=0,NOT(ISNUMBER($J1577))),"",IFERROR(DATEDIF($J1577,DATE(FY,1,1),"y"),0))</f>
        <v/>
      </c>
      <c r="U1577" s="38">
        <f>IF(OR($R1577=0,NOT(ISNUMBER($I1577))),0,IF(YEAR($I1577)+IF($Q1577=1,RetAgeO,RetAgeE)=FY,MONTH($I1577),IF(YEAR($I1577)+IF($Q1577=1,RetAgeO,RetAgeE)&lt;FY,1,0)))</f>
        <v/>
      </c>
      <c r="V1577" s="38">
        <f>IF(OR($R1577=0,NOT(ISNUMBER($K1577))),0,IF(YEAR($K1577)=FY,MONTH($K1577),IF(YEAR($K1577)&lt;FY,1,0)))</f>
        <v/>
      </c>
      <c r="W1577" s="38">
        <f>IF($R1577=0,0,MIN(12,IF(AND(ISNUMBER($O1577),$O1577&gt;=1,$O1577&lt;=12),INT($O1577),12),IF(AND(RetireExit="Yes",$U1577&gt;0),$U1577,12),IF(AND(ContractExit="Yes",$V1577&gt;0),$V1577,12)))</f>
        <v/>
      </c>
      <c r="X1577" s="37">
        <f>IF(ISNUMBER($P1577),$P1577,IncPct)</f>
        <v/>
      </c>
      <c r="Y1577" s="39">
        <f>IF($W1577=0,0,MAX(0,MIN($W1577,IncMonth-1))+MAX(0,$W1577-IncMonth+1)*(1+$X1577))</f>
        <v/>
      </c>
      <c r="Z1577" s="40">
        <f>IF($C1577="",0,IFERROR(INDEX(Departments!$B$5:$B$54,MATCH($C1577,Departments!$A$5:$A$54,0)),0))</f>
        <v/>
      </c>
      <c r="AA1577" s="41">
        <f>N($L1577)*$Y1577</f>
        <v/>
      </c>
      <c r="AB1577" s="41">
        <f>N($M1577)*$Y1577</f>
        <v/>
      </c>
      <c r="AC1577" s="41">
        <f>$AA1577*$Z1577</f>
        <v/>
      </c>
      <c r="AD1577" s="41">
        <f>$AA1577*BonusMonths/12</f>
        <v/>
      </c>
      <c r="AE1577" s="41">
        <f>($AA1577+SI_Gross*$AB1577)*IF($Q1577=1,SI_O,SI_E)</f>
        <v/>
      </c>
      <c r="AF1577" s="41">
        <f>IF($Q1577=1,0,$AA1577*EOSB)</f>
        <v/>
      </c>
      <c r="AG1577" s="41">
        <f>$AN1577*$W1577</f>
        <v/>
      </c>
      <c r="AH1577" s="41">
        <f>SUM($AA1577:$AG1577)</f>
        <v/>
      </c>
      <c r="AI1577" s="41">
        <f>12*($AM1577+$AN1577)</f>
        <v/>
      </c>
      <c r="AJ1577" s="41">
        <f>$AM1577*((IncMonth-1)+(13-IncMonth)*(1+$X1577))+12*$AN1577</f>
        <v/>
      </c>
      <c r="AK1577" s="41">
        <f>IF($R1577=1,N($L1577)+N($M1577),0)</f>
        <v/>
      </c>
      <c r="AL1577">
        <f>IF($C1577="","",IF(N($L1577)&lt;=0,"Basic salary missing",IF(ISNA(MATCH($C1577,Departments!$A$5:$A$54,0)),"Department not on Departments sheet",IF(AND($I1577&lt;&gt;"",NOT(ISNUMBER($I1577))),"Date of birth is text, not a date",IF(AND($K1577&lt;&gt;"",NOT(ISNUMBER($K1577))),"Contract end is text, not a date","")))))</f>
        <v/>
      </c>
      <c r="AM1577" s="41">
        <f>IF($R1577=0,0,N($L1577)*(1+$Z1577+BonusMonths/12+IF($Q1577=1,0,EOSB))+N($M1577)+(N($L1577)+SI_Gross*N($M1577))*IF($Q1577=1,SI_O,SI_E))</f>
        <v/>
      </c>
      <c r="AN1577" s="41">
        <f>IF($R1577=0,0,(IF($Q1577=1,MedO,MedE+Ticket)+Training)/12)</f>
        <v/>
      </c>
    </row>
    <row r="1578">
      <c r="I1578" s="35" t="n"/>
      <c r="J1578" s="35" t="n"/>
      <c r="K1578" s="35" t="n"/>
      <c r="L1578" s="36" t="n"/>
      <c r="M1578" s="36" t="n"/>
      <c r="P1578" s="37" t="n"/>
      <c r="Q1578" s="38">
        <f>IF($C1578="",0,IF(OR(LOWER(TRIM($G1578))="omani",LOWER(TRIM($G1578))="oman",LOWER(TRIM($G1578))="om",LOWER(TRIM($G1578))="local"),1,0))</f>
        <v/>
      </c>
      <c r="R1578" s="38">
        <f>IF($C1578="",0,IF(OR(ISNUMBER(SEARCH("resign",$N1578)),ISNUMBER(SEARCH("terminat",$N1578)),ISNUMBER(SEARCH("inactive",$N1578)),ISNUMBER(SEARCH("vacan",$N1578)),ISNUMBER(SEARCH("deceased",$N1578)),ISNUMBER(SEARCH("separated",$N1578))),0,1))</f>
        <v/>
      </c>
      <c r="S1578">
        <f>IF(OR($R1578=0,NOT(ISNUMBER($I1578))),"",IFERROR(DATEDIF($I1578,DATE(FY,1,1),"y"),""))</f>
        <v/>
      </c>
      <c r="T1578">
        <f>IF(OR($R1578=0,NOT(ISNUMBER($J1578))),"",IFERROR(DATEDIF($J1578,DATE(FY,1,1),"y"),0))</f>
        <v/>
      </c>
      <c r="U1578" s="38">
        <f>IF(OR($R1578=0,NOT(ISNUMBER($I1578))),0,IF(YEAR($I1578)+IF($Q1578=1,RetAgeO,RetAgeE)=FY,MONTH($I1578),IF(YEAR($I1578)+IF($Q1578=1,RetAgeO,RetAgeE)&lt;FY,1,0)))</f>
        <v/>
      </c>
      <c r="V1578" s="38">
        <f>IF(OR($R1578=0,NOT(ISNUMBER($K1578))),0,IF(YEAR($K1578)=FY,MONTH($K1578),IF(YEAR($K1578)&lt;FY,1,0)))</f>
        <v/>
      </c>
      <c r="W1578" s="38">
        <f>IF($R1578=0,0,MIN(12,IF(AND(ISNUMBER($O1578),$O1578&gt;=1,$O1578&lt;=12),INT($O1578),12),IF(AND(RetireExit="Yes",$U1578&gt;0),$U1578,12),IF(AND(ContractExit="Yes",$V1578&gt;0),$V1578,12)))</f>
        <v/>
      </c>
      <c r="X1578" s="37">
        <f>IF(ISNUMBER($P1578),$P1578,IncPct)</f>
        <v/>
      </c>
      <c r="Y1578" s="39">
        <f>IF($W1578=0,0,MAX(0,MIN($W1578,IncMonth-1))+MAX(0,$W1578-IncMonth+1)*(1+$X1578))</f>
        <v/>
      </c>
      <c r="Z1578" s="40">
        <f>IF($C1578="",0,IFERROR(INDEX(Departments!$B$5:$B$54,MATCH($C1578,Departments!$A$5:$A$54,0)),0))</f>
        <v/>
      </c>
      <c r="AA1578" s="41">
        <f>N($L1578)*$Y1578</f>
        <v/>
      </c>
      <c r="AB1578" s="41">
        <f>N($M1578)*$Y1578</f>
        <v/>
      </c>
      <c r="AC1578" s="41">
        <f>$AA1578*$Z1578</f>
        <v/>
      </c>
      <c r="AD1578" s="41">
        <f>$AA1578*BonusMonths/12</f>
        <v/>
      </c>
      <c r="AE1578" s="41">
        <f>($AA1578+SI_Gross*$AB1578)*IF($Q1578=1,SI_O,SI_E)</f>
        <v/>
      </c>
      <c r="AF1578" s="41">
        <f>IF($Q1578=1,0,$AA1578*EOSB)</f>
        <v/>
      </c>
      <c r="AG1578" s="41">
        <f>$AN1578*$W1578</f>
        <v/>
      </c>
      <c r="AH1578" s="41">
        <f>SUM($AA1578:$AG1578)</f>
        <v/>
      </c>
      <c r="AI1578" s="41">
        <f>12*($AM1578+$AN1578)</f>
        <v/>
      </c>
      <c r="AJ1578" s="41">
        <f>$AM1578*((IncMonth-1)+(13-IncMonth)*(1+$X1578))+12*$AN1578</f>
        <v/>
      </c>
      <c r="AK1578" s="41">
        <f>IF($R1578=1,N($L1578)+N($M1578),0)</f>
        <v/>
      </c>
      <c r="AL1578">
        <f>IF($C1578="","",IF(N($L1578)&lt;=0,"Basic salary missing",IF(ISNA(MATCH($C1578,Departments!$A$5:$A$54,0)),"Department not on Departments sheet",IF(AND($I1578&lt;&gt;"",NOT(ISNUMBER($I1578))),"Date of birth is text, not a date",IF(AND($K1578&lt;&gt;"",NOT(ISNUMBER($K1578))),"Contract end is text, not a date","")))))</f>
        <v/>
      </c>
      <c r="AM1578" s="41">
        <f>IF($R1578=0,0,N($L1578)*(1+$Z1578+BonusMonths/12+IF($Q1578=1,0,EOSB))+N($M1578)+(N($L1578)+SI_Gross*N($M1578))*IF($Q1578=1,SI_O,SI_E))</f>
        <v/>
      </c>
      <c r="AN1578" s="41">
        <f>IF($R1578=0,0,(IF($Q1578=1,MedO,MedE+Ticket)+Training)/12)</f>
        <v/>
      </c>
    </row>
    <row r="1579">
      <c r="I1579" s="35" t="n"/>
      <c r="J1579" s="35" t="n"/>
      <c r="K1579" s="35" t="n"/>
      <c r="L1579" s="36" t="n"/>
      <c r="M1579" s="36" t="n"/>
      <c r="P1579" s="37" t="n"/>
      <c r="Q1579" s="38">
        <f>IF($C1579="",0,IF(OR(LOWER(TRIM($G1579))="omani",LOWER(TRIM($G1579))="oman",LOWER(TRIM($G1579))="om",LOWER(TRIM($G1579))="local"),1,0))</f>
        <v/>
      </c>
      <c r="R1579" s="38">
        <f>IF($C1579="",0,IF(OR(ISNUMBER(SEARCH("resign",$N1579)),ISNUMBER(SEARCH("terminat",$N1579)),ISNUMBER(SEARCH("inactive",$N1579)),ISNUMBER(SEARCH("vacan",$N1579)),ISNUMBER(SEARCH("deceased",$N1579)),ISNUMBER(SEARCH("separated",$N1579))),0,1))</f>
        <v/>
      </c>
      <c r="S1579">
        <f>IF(OR($R1579=0,NOT(ISNUMBER($I1579))),"",IFERROR(DATEDIF($I1579,DATE(FY,1,1),"y"),""))</f>
        <v/>
      </c>
      <c r="T1579">
        <f>IF(OR($R1579=0,NOT(ISNUMBER($J1579))),"",IFERROR(DATEDIF($J1579,DATE(FY,1,1),"y"),0))</f>
        <v/>
      </c>
      <c r="U1579" s="38">
        <f>IF(OR($R1579=0,NOT(ISNUMBER($I1579))),0,IF(YEAR($I1579)+IF($Q1579=1,RetAgeO,RetAgeE)=FY,MONTH($I1579),IF(YEAR($I1579)+IF($Q1579=1,RetAgeO,RetAgeE)&lt;FY,1,0)))</f>
        <v/>
      </c>
      <c r="V1579" s="38">
        <f>IF(OR($R1579=0,NOT(ISNUMBER($K1579))),0,IF(YEAR($K1579)=FY,MONTH($K1579),IF(YEAR($K1579)&lt;FY,1,0)))</f>
        <v/>
      </c>
      <c r="W1579" s="38">
        <f>IF($R1579=0,0,MIN(12,IF(AND(ISNUMBER($O1579),$O1579&gt;=1,$O1579&lt;=12),INT($O1579),12),IF(AND(RetireExit="Yes",$U1579&gt;0),$U1579,12),IF(AND(ContractExit="Yes",$V1579&gt;0),$V1579,12)))</f>
        <v/>
      </c>
      <c r="X1579" s="37">
        <f>IF(ISNUMBER($P1579),$P1579,IncPct)</f>
        <v/>
      </c>
      <c r="Y1579" s="39">
        <f>IF($W1579=0,0,MAX(0,MIN($W1579,IncMonth-1))+MAX(0,$W1579-IncMonth+1)*(1+$X1579))</f>
        <v/>
      </c>
      <c r="Z1579" s="40">
        <f>IF($C1579="",0,IFERROR(INDEX(Departments!$B$5:$B$54,MATCH($C1579,Departments!$A$5:$A$54,0)),0))</f>
        <v/>
      </c>
      <c r="AA1579" s="41">
        <f>N($L1579)*$Y1579</f>
        <v/>
      </c>
      <c r="AB1579" s="41">
        <f>N($M1579)*$Y1579</f>
        <v/>
      </c>
      <c r="AC1579" s="41">
        <f>$AA1579*$Z1579</f>
        <v/>
      </c>
      <c r="AD1579" s="41">
        <f>$AA1579*BonusMonths/12</f>
        <v/>
      </c>
      <c r="AE1579" s="41">
        <f>($AA1579+SI_Gross*$AB1579)*IF($Q1579=1,SI_O,SI_E)</f>
        <v/>
      </c>
      <c r="AF1579" s="41">
        <f>IF($Q1579=1,0,$AA1579*EOSB)</f>
        <v/>
      </c>
      <c r="AG1579" s="41">
        <f>$AN1579*$W1579</f>
        <v/>
      </c>
      <c r="AH1579" s="41">
        <f>SUM($AA1579:$AG1579)</f>
        <v/>
      </c>
      <c r="AI1579" s="41">
        <f>12*($AM1579+$AN1579)</f>
        <v/>
      </c>
      <c r="AJ1579" s="41">
        <f>$AM1579*((IncMonth-1)+(13-IncMonth)*(1+$X1579))+12*$AN1579</f>
        <v/>
      </c>
      <c r="AK1579" s="41">
        <f>IF($R1579=1,N($L1579)+N($M1579),0)</f>
        <v/>
      </c>
      <c r="AL1579">
        <f>IF($C1579="","",IF(N($L1579)&lt;=0,"Basic salary missing",IF(ISNA(MATCH($C1579,Departments!$A$5:$A$54,0)),"Department not on Departments sheet",IF(AND($I1579&lt;&gt;"",NOT(ISNUMBER($I1579))),"Date of birth is text, not a date",IF(AND($K1579&lt;&gt;"",NOT(ISNUMBER($K1579))),"Contract end is text, not a date","")))))</f>
        <v/>
      </c>
      <c r="AM1579" s="41">
        <f>IF($R1579=0,0,N($L1579)*(1+$Z1579+BonusMonths/12+IF($Q1579=1,0,EOSB))+N($M1579)+(N($L1579)+SI_Gross*N($M1579))*IF($Q1579=1,SI_O,SI_E))</f>
        <v/>
      </c>
      <c r="AN1579" s="41">
        <f>IF($R1579=0,0,(IF($Q1579=1,MedO,MedE+Ticket)+Training)/12)</f>
        <v/>
      </c>
    </row>
    <row r="1580">
      <c r="I1580" s="35" t="n"/>
      <c r="J1580" s="35" t="n"/>
      <c r="K1580" s="35" t="n"/>
      <c r="L1580" s="36" t="n"/>
      <c r="M1580" s="36" t="n"/>
      <c r="P1580" s="37" t="n"/>
      <c r="Q1580" s="38">
        <f>IF($C1580="",0,IF(OR(LOWER(TRIM($G1580))="omani",LOWER(TRIM($G1580))="oman",LOWER(TRIM($G1580))="om",LOWER(TRIM($G1580))="local"),1,0))</f>
        <v/>
      </c>
      <c r="R1580" s="38">
        <f>IF($C1580="",0,IF(OR(ISNUMBER(SEARCH("resign",$N1580)),ISNUMBER(SEARCH("terminat",$N1580)),ISNUMBER(SEARCH("inactive",$N1580)),ISNUMBER(SEARCH("vacan",$N1580)),ISNUMBER(SEARCH("deceased",$N1580)),ISNUMBER(SEARCH("separated",$N1580))),0,1))</f>
        <v/>
      </c>
      <c r="S1580">
        <f>IF(OR($R1580=0,NOT(ISNUMBER($I1580))),"",IFERROR(DATEDIF($I1580,DATE(FY,1,1),"y"),""))</f>
        <v/>
      </c>
      <c r="T1580">
        <f>IF(OR($R1580=0,NOT(ISNUMBER($J1580))),"",IFERROR(DATEDIF($J1580,DATE(FY,1,1),"y"),0))</f>
        <v/>
      </c>
      <c r="U1580" s="38">
        <f>IF(OR($R1580=0,NOT(ISNUMBER($I1580))),0,IF(YEAR($I1580)+IF($Q1580=1,RetAgeO,RetAgeE)=FY,MONTH($I1580),IF(YEAR($I1580)+IF($Q1580=1,RetAgeO,RetAgeE)&lt;FY,1,0)))</f>
        <v/>
      </c>
      <c r="V1580" s="38">
        <f>IF(OR($R1580=0,NOT(ISNUMBER($K1580))),0,IF(YEAR($K1580)=FY,MONTH($K1580),IF(YEAR($K1580)&lt;FY,1,0)))</f>
        <v/>
      </c>
      <c r="W1580" s="38">
        <f>IF($R1580=0,0,MIN(12,IF(AND(ISNUMBER($O1580),$O1580&gt;=1,$O1580&lt;=12),INT($O1580),12),IF(AND(RetireExit="Yes",$U1580&gt;0),$U1580,12),IF(AND(ContractExit="Yes",$V1580&gt;0),$V1580,12)))</f>
        <v/>
      </c>
      <c r="X1580" s="37">
        <f>IF(ISNUMBER($P1580),$P1580,IncPct)</f>
        <v/>
      </c>
      <c r="Y1580" s="39">
        <f>IF($W1580=0,0,MAX(0,MIN($W1580,IncMonth-1))+MAX(0,$W1580-IncMonth+1)*(1+$X1580))</f>
        <v/>
      </c>
      <c r="Z1580" s="40">
        <f>IF($C1580="",0,IFERROR(INDEX(Departments!$B$5:$B$54,MATCH($C1580,Departments!$A$5:$A$54,0)),0))</f>
        <v/>
      </c>
      <c r="AA1580" s="41">
        <f>N($L1580)*$Y1580</f>
        <v/>
      </c>
      <c r="AB1580" s="41">
        <f>N($M1580)*$Y1580</f>
        <v/>
      </c>
      <c r="AC1580" s="41">
        <f>$AA1580*$Z1580</f>
        <v/>
      </c>
      <c r="AD1580" s="41">
        <f>$AA1580*BonusMonths/12</f>
        <v/>
      </c>
      <c r="AE1580" s="41">
        <f>($AA1580+SI_Gross*$AB1580)*IF($Q1580=1,SI_O,SI_E)</f>
        <v/>
      </c>
      <c r="AF1580" s="41">
        <f>IF($Q1580=1,0,$AA1580*EOSB)</f>
        <v/>
      </c>
      <c r="AG1580" s="41">
        <f>$AN1580*$W1580</f>
        <v/>
      </c>
      <c r="AH1580" s="41">
        <f>SUM($AA1580:$AG1580)</f>
        <v/>
      </c>
      <c r="AI1580" s="41">
        <f>12*($AM1580+$AN1580)</f>
        <v/>
      </c>
      <c r="AJ1580" s="41">
        <f>$AM1580*((IncMonth-1)+(13-IncMonth)*(1+$X1580))+12*$AN1580</f>
        <v/>
      </c>
      <c r="AK1580" s="41">
        <f>IF($R1580=1,N($L1580)+N($M1580),0)</f>
        <v/>
      </c>
      <c r="AL1580">
        <f>IF($C1580="","",IF(N($L1580)&lt;=0,"Basic salary missing",IF(ISNA(MATCH($C1580,Departments!$A$5:$A$54,0)),"Department not on Departments sheet",IF(AND($I1580&lt;&gt;"",NOT(ISNUMBER($I1580))),"Date of birth is text, not a date",IF(AND($K1580&lt;&gt;"",NOT(ISNUMBER($K1580))),"Contract end is text, not a date","")))))</f>
        <v/>
      </c>
      <c r="AM1580" s="41">
        <f>IF($R1580=0,0,N($L1580)*(1+$Z1580+BonusMonths/12+IF($Q1580=1,0,EOSB))+N($M1580)+(N($L1580)+SI_Gross*N($M1580))*IF($Q1580=1,SI_O,SI_E))</f>
        <v/>
      </c>
      <c r="AN1580" s="41">
        <f>IF($R1580=0,0,(IF($Q1580=1,MedO,MedE+Ticket)+Training)/12)</f>
        <v/>
      </c>
    </row>
    <row r="1581">
      <c r="I1581" s="35" t="n"/>
      <c r="J1581" s="35" t="n"/>
      <c r="K1581" s="35" t="n"/>
      <c r="L1581" s="36" t="n"/>
      <c r="M1581" s="36" t="n"/>
      <c r="P1581" s="37" t="n"/>
      <c r="Q1581" s="38">
        <f>IF($C1581="",0,IF(OR(LOWER(TRIM($G1581))="omani",LOWER(TRIM($G1581))="oman",LOWER(TRIM($G1581))="om",LOWER(TRIM($G1581))="local"),1,0))</f>
        <v/>
      </c>
      <c r="R1581" s="38">
        <f>IF($C1581="",0,IF(OR(ISNUMBER(SEARCH("resign",$N1581)),ISNUMBER(SEARCH("terminat",$N1581)),ISNUMBER(SEARCH("inactive",$N1581)),ISNUMBER(SEARCH("vacan",$N1581)),ISNUMBER(SEARCH("deceased",$N1581)),ISNUMBER(SEARCH("separated",$N1581))),0,1))</f>
        <v/>
      </c>
      <c r="S1581">
        <f>IF(OR($R1581=0,NOT(ISNUMBER($I1581))),"",IFERROR(DATEDIF($I1581,DATE(FY,1,1),"y"),""))</f>
        <v/>
      </c>
      <c r="T1581">
        <f>IF(OR($R1581=0,NOT(ISNUMBER($J1581))),"",IFERROR(DATEDIF($J1581,DATE(FY,1,1),"y"),0))</f>
        <v/>
      </c>
      <c r="U1581" s="38">
        <f>IF(OR($R1581=0,NOT(ISNUMBER($I1581))),0,IF(YEAR($I1581)+IF($Q1581=1,RetAgeO,RetAgeE)=FY,MONTH($I1581),IF(YEAR($I1581)+IF($Q1581=1,RetAgeO,RetAgeE)&lt;FY,1,0)))</f>
        <v/>
      </c>
      <c r="V1581" s="38">
        <f>IF(OR($R1581=0,NOT(ISNUMBER($K1581))),0,IF(YEAR($K1581)=FY,MONTH($K1581),IF(YEAR($K1581)&lt;FY,1,0)))</f>
        <v/>
      </c>
      <c r="W1581" s="38">
        <f>IF($R1581=0,0,MIN(12,IF(AND(ISNUMBER($O1581),$O1581&gt;=1,$O1581&lt;=12),INT($O1581),12),IF(AND(RetireExit="Yes",$U1581&gt;0),$U1581,12),IF(AND(ContractExit="Yes",$V1581&gt;0),$V1581,12)))</f>
        <v/>
      </c>
      <c r="X1581" s="37">
        <f>IF(ISNUMBER($P1581),$P1581,IncPct)</f>
        <v/>
      </c>
      <c r="Y1581" s="39">
        <f>IF($W1581=0,0,MAX(0,MIN($W1581,IncMonth-1))+MAX(0,$W1581-IncMonth+1)*(1+$X1581))</f>
        <v/>
      </c>
      <c r="Z1581" s="40">
        <f>IF($C1581="",0,IFERROR(INDEX(Departments!$B$5:$B$54,MATCH($C1581,Departments!$A$5:$A$54,0)),0))</f>
        <v/>
      </c>
      <c r="AA1581" s="41">
        <f>N($L1581)*$Y1581</f>
        <v/>
      </c>
      <c r="AB1581" s="41">
        <f>N($M1581)*$Y1581</f>
        <v/>
      </c>
      <c r="AC1581" s="41">
        <f>$AA1581*$Z1581</f>
        <v/>
      </c>
      <c r="AD1581" s="41">
        <f>$AA1581*BonusMonths/12</f>
        <v/>
      </c>
      <c r="AE1581" s="41">
        <f>($AA1581+SI_Gross*$AB1581)*IF($Q1581=1,SI_O,SI_E)</f>
        <v/>
      </c>
      <c r="AF1581" s="41">
        <f>IF($Q1581=1,0,$AA1581*EOSB)</f>
        <v/>
      </c>
      <c r="AG1581" s="41">
        <f>$AN1581*$W1581</f>
        <v/>
      </c>
      <c r="AH1581" s="41">
        <f>SUM($AA1581:$AG1581)</f>
        <v/>
      </c>
      <c r="AI1581" s="41">
        <f>12*($AM1581+$AN1581)</f>
        <v/>
      </c>
      <c r="AJ1581" s="41">
        <f>$AM1581*((IncMonth-1)+(13-IncMonth)*(1+$X1581))+12*$AN1581</f>
        <v/>
      </c>
      <c r="AK1581" s="41">
        <f>IF($R1581=1,N($L1581)+N($M1581),0)</f>
        <v/>
      </c>
      <c r="AL1581">
        <f>IF($C1581="","",IF(N($L1581)&lt;=0,"Basic salary missing",IF(ISNA(MATCH($C1581,Departments!$A$5:$A$54,0)),"Department not on Departments sheet",IF(AND($I1581&lt;&gt;"",NOT(ISNUMBER($I1581))),"Date of birth is text, not a date",IF(AND($K1581&lt;&gt;"",NOT(ISNUMBER($K1581))),"Contract end is text, not a date","")))))</f>
        <v/>
      </c>
      <c r="AM1581" s="41">
        <f>IF($R1581=0,0,N($L1581)*(1+$Z1581+BonusMonths/12+IF($Q1581=1,0,EOSB))+N($M1581)+(N($L1581)+SI_Gross*N($M1581))*IF($Q1581=1,SI_O,SI_E))</f>
        <v/>
      </c>
      <c r="AN1581" s="41">
        <f>IF($R1581=0,0,(IF($Q1581=1,MedO,MedE+Ticket)+Training)/12)</f>
        <v/>
      </c>
    </row>
    <row r="1582">
      <c r="I1582" s="35" t="n"/>
      <c r="J1582" s="35" t="n"/>
      <c r="K1582" s="35" t="n"/>
      <c r="L1582" s="36" t="n"/>
      <c r="M1582" s="36" t="n"/>
      <c r="P1582" s="37" t="n"/>
      <c r="Q1582" s="38">
        <f>IF($C1582="",0,IF(OR(LOWER(TRIM($G1582))="omani",LOWER(TRIM($G1582))="oman",LOWER(TRIM($G1582))="om",LOWER(TRIM($G1582))="local"),1,0))</f>
        <v/>
      </c>
      <c r="R1582" s="38">
        <f>IF($C1582="",0,IF(OR(ISNUMBER(SEARCH("resign",$N1582)),ISNUMBER(SEARCH("terminat",$N1582)),ISNUMBER(SEARCH("inactive",$N1582)),ISNUMBER(SEARCH("vacan",$N1582)),ISNUMBER(SEARCH("deceased",$N1582)),ISNUMBER(SEARCH("separated",$N1582))),0,1))</f>
        <v/>
      </c>
      <c r="S1582">
        <f>IF(OR($R1582=0,NOT(ISNUMBER($I1582))),"",IFERROR(DATEDIF($I1582,DATE(FY,1,1),"y"),""))</f>
        <v/>
      </c>
      <c r="T1582">
        <f>IF(OR($R1582=0,NOT(ISNUMBER($J1582))),"",IFERROR(DATEDIF($J1582,DATE(FY,1,1),"y"),0))</f>
        <v/>
      </c>
      <c r="U1582" s="38">
        <f>IF(OR($R1582=0,NOT(ISNUMBER($I1582))),0,IF(YEAR($I1582)+IF($Q1582=1,RetAgeO,RetAgeE)=FY,MONTH($I1582),IF(YEAR($I1582)+IF($Q1582=1,RetAgeO,RetAgeE)&lt;FY,1,0)))</f>
        <v/>
      </c>
      <c r="V1582" s="38">
        <f>IF(OR($R1582=0,NOT(ISNUMBER($K1582))),0,IF(YEAR($K1582)=FY,MONTH($K1582),IF(YEAR($K1582)&lt;FY,1,0)))</f>
        <v/>
      </c>
      <c r="W1582" s="38">
        <f>IF($R1582=0,0,MIN(12,IF(AND(ISNUMBER($O1582),$O1582&gt;=1,$O1582&lt;=12),INT($O1582),12),IF(AND(RetireExit="Yes",$U1582&gt;0),$U1582,12),IF(AND(ContractExit="Yes",$V1582&gt;0),$V1582,12)))</f>
        <v/>
      </c>
      <c r="X1582" s="37">
        <f>IF(ISNUMBER($P1582),$P1582,IncPct)</f>
        <v/>
      </c>
      <c r="Y1582" s="39">
        <f>IF($W1582=0,0,MAX(0,MIN($W1582,IncMonth-1))+MAX(0,$W1582-IncMonth+1)*(1+$X1582))</f>
        <v/>
      </c>
      <c r="Z1582" s="40">
        <f>IF($C1582="",0,IFERROR(INDEX(Departments!$B$5:$B$54,MATCH($C1582,Departments!$A$5:$A$54,0)),0))</f>
        <v/>
      </c>
      <c r="AA1582" s="41">
        <f>N($L1582)*$Y1582</f>
        <v/>
      </c>
      <c r="AB1582" s="41">
        <f>N($M1582)*$Y1582</f>
        <v/>
      </c>
      <c r="AC1582" s="41">
        <f>$AA1582*$Z1582</f>
        <v/>
      </c>
      <c r="AD1582" s="41">
        <f>$AA1582*BonusMonths/12</f>
        <v/>
      </c>
      <c r="AE1582" s="41">
        <f>($AA1582+SI_Gross*$AB1582)*IF($Q1582=1,SI_O,SI_E)</f>
        <v/>
      </c>
      <c r="AF1582" s="41">
        <f>IF($Q1582=1,0,$AA1582*EOSB)</f>
        <v/>
      </c>
      <c r="AG1582" s="41">
        <f>$AN1582*$W1582</f>
        <v/>
      </c>
      <c r="AH1582" s="41">
        <f>SUM($AA1582:$AG1582)</f>
        <v/>
      </c>
      <c r="AI1582" s="41">
        <f>12*($AM1582+$AN1582)</f>
        <v/>
      </c>
      <c r="AJ1582" s="41">
        <f>$AM1582*((IncMonth-1)+(13-IncMonth)*(1+$X1582))+12*$AN1582</f>
        <v/>
      </c>
      <c r="AK1582" s="41">
        <f>IF($R1582=1,N($L1582)+N($M1582),0)</f>
        <v/>
      </c>
      <c r="AL1582">
        <f>IF($C1582="","",IF(N($L1582)&lt;=0,"Basic salary missing",IF(ISNA(MATCH($C1582,Departments!$A$5:$A$54,0)),"Department not on Departments sheet",IF(AND($I1582&lt;&gt;"",NOT(ISNUMBER($I1582))),"Date of birth is text, not a date",IF(AND($K1582&lt;&gt;"",NOT(ISNUMBER($K1582))),"Contract end is text, not a date","")))))</f>
        <v/>
      </c>
      <c r="AM1582" s="41">
        <f>IF($R1582=0,0,N($L1582)*(1+$Z1582+BonusMonths/12+IF($Q1582=1,0,EOSB))+N($M1582)+(N($L1582)+SI_Gross*N($M1582))*IF($Q1582=1,SI_O,SI_E))</f>
        <v/>
      </c>
      <c r="AN1582" s="41">
        <f>IF($R1582=0,0,(IF($Q1582=1,MedO,MedE+Ticket)+Training)/12)</f>
        <v/>
      </c>
    </row>
    <row r="1583">
      <c r="I1583" s="35" t="n"/>
      <c r="J1583" s="35" t="n"/>
      <c r="K1583" s="35" t="n"/>
      <c r="L1583" s="36" t="n"/>
      <c r="M1583" s="36" t="n"/>
      <c r="P1583" s="37" t="n"/>
      <c r="Q1583" s="38">
        <f>IF($C1583="",0,IF(OR(LOWER(TRIM($G1583))="omani",LOWER(TRIM($G1583))="oman",LOWER(TRIM($G1583))="om",LOWER(TRIM($G1583))="local"),1,0))</f>
        <v/>
      </c>
      <c r="R1583" s="38">
        <f>IF($C1583="",0,IF(OR(ISNUMBER(SEARCH("resign",$N1583)),ISNUMBER(SEARCH("terminat",$N1583)),ISNUMBER(SEARCH("inactive",$N1583)),ISNUMBER(SEARCH("vacan",$N1583)),ISNUMBER(SEARCH("deceased",$N1583)),ISNUMBER(SEARCH("separated",$N1583))),0,1))</f>
        <v/>
      </c>
      <c r="S1583">
        <f>IF(OR($R1583=0,NOT(ISNUMBER($I1583))),"",IFERROR(DATEDIF($I1583,DATE(FY,1,1),"y"),""))</f>
        <v/>
      </c>
      <c r="T1583">
        <f>IF(OR($R1583=0,NOT(ISNUMBER($J1583))),"",IFERROR(DATEDIF($J1583,DATE(FY,1,1),"y"),0))</f>
        <v/>
      </c>
      <c r="U1583" s="38">
        <f>IF(OR($R1583=0,NOT(ISNUMBER($I1583))),0,IF(YEAR($I1583)+IF($Q1583=1,RetAgeO,RetAgeE)=FY,MONTH($I1583),IF(YEAR($I1583)+IF($Q1583=1,RetAgeO,RetAgeE)&lt;FY,1,0)))</f>
        <v/>
      </c>
      <c r="V1583" s="38">
        <f>IF(OR($R1583=0,NOT(ISNUMBER($K1583))),0,IF(YEAR($K1583)=FY,MONTH($K1583),IF(YEAR($K1583)&lt;FY,1,0)))</f>
        <v/>
      </c>
      <c r="W1583" s="38">
        <f>IF($R1583=0,0,MIN(12,IF(AND(ISNUMBER($O1583),$O1583&gt;=1,$O1583&lt;=12),INT($O1583),12),IF(AND(RetireExit="Yes",$U1583&gt;0),$U1583,12),IF(AND(ContractExit="Yes",$V1583&gt;0),$V1583,12)))</f>
        <v/>
      </c>
      <c r="X1583" s="37">
        <f>IF(ISNUMBER($P1583),$P1583,IncPct)</f>
        <v/>
      </c>
      <c r="Y1583" s="39">
        <f>IF($W1583=0,0,MAX(0,MIN($W1583,IncMonth-1))+MAX(0,$W1583-IncMonth+1)*(1+$X1583))</f>
        <v/>
      </c>
      <c r="Z1583" s="40">
        <f>IF($C1583="",0,IFERROR(INDEX(Departments!$B$5:$B$54,MATCH($C1583,Departments!$A$5:$A$54,0)),0))</f>
        <v/>
      </c>
      <c r="AA1583" s="41">
        <f>N($L1583)*$Y1583</f>
        <v/>
      </c>
      <c r="AB1583" s="41">
        <f>N($M1583)*$Y1583</f>
        <v/>
      </c>
      <c r="AC1583" s="41">
        <f>$AA1583*$Z1583</f>
        <v/>
      </c>
      <c r="AD1583" s="41">
        <f>$AA1583*BonusMonths/12</f>
        <v/>
      </c>
      <c r="AE1583" s="41">
        <f>($AA1583+SI_Gross*$AB1583)*IF($Q1583=1,SI_O,SI_E)</f>
        <v/>
      </c>
      <c r="AF1583" s="41">
        <f>IF($Q1583=1,0,$AA1583*EOSB)</f>
        <v/>
      </c>
      <c r="AG1583" s="41">
        <f>$AN1583*$W1583</f>
        <v/>
      </c>
      <c r="AH1583" s="41">
        <f>SUM($AA1583:$AG1583)</f>
        <v/>
      </c>
      <c r="AI1583" s="41">
        <f>12*($AM1583+$AN1583)</f>
        <v/>
      </c>
      <c r="AJ1583" s="41">
        <f>$AM1583*((IncMonth-1)+(13-IncMonth)*(1+$X1583))+12*$AN1583</f>
        <v/>
      </c>
      <c r="AK1583" s="41">
        <f>IF($R1583=1,N($L1583)+N($M1583),0)</f>
        <v/>
      </c>
      <c r="AL1583">
        <f>IF($C1583="","",IF(N($L1583)&lt;=0,"Basic salary missing",IF(ISNA(MATCH($C1583,Departments!$A$5:$A$54,0)),"Department not on Departments sheet",IF(AND($I1583&lt;&gt;"",NOT(ISNUMBER($I1583))),"Date of birth is text, not a date",IF(AND($K1583&lt;&gt;"",NOT(ISNUMBER($K1583))),"Contract end is text, not a date","")))))</f>
        <v/>
      </c>
      <c r="AM1583" s="41">
        <f>IF($R1583=0,0,N($L1583)*(1+$Z1583+BonusMonths/12+IF($Q1583=1,0,EOSB))+N($M1583)+(N($L1583)+SI_Gross*N($M1583))*IF($Q1583=1,SI_O,SI_E))</f>
        <v/>
      </c>
      <c r="AN1583" s="41">
        <f>IF($R1583=0,0,(IF($Q1583=1,MedO,MedE+Ticket)+Training)/12)</f>
        <v/>
      </c>
    </row>
    <row r="1584">
      <c r="I1584" s="35" t="n"/>
      <c r="J1584" s="35" t="n"/>
      <c r="K1584" s="35" t="n"/>
      <c r="L1584" s="36" t="n"/>
      <c r="M1584" s="36" t="n"/>
      <c r="P1584" s="37" t="n"/>
      <c r="Q1584" s="38">
        <f>IF($C1584="",0,IF(OR(LOWER(TRIM($G1584))="omani",LOWER(TRIM($G1584))="oman",LOWER(TRIM($G1584))="om",LOWER(TRIM($G1584))="local"),1,0))</f>
        <v/>
      </c>
      <c r="R1584" s="38">
        <f>IF($C1584="",0,IF(OR(ISNUMBER(SEARCH("resign",$N1584)),ISNUMBER(SEARCH("terminat",$N1584)),ISNUMBER(SEARCH("inactive",$N1584)),ISNUMBER(SEARCH("vacan",$N1584)),ISNUMBER(SEARCH("deceased",$N1584)),ISNUMBER(SEARCH("separated",$N1584))),0,1))</f>
        <v/>
      </c>
      <c r="S1584">
        <f>IF(OR($R1584=0,NOT(ISNUMBER($I1584))),"",IFERROR(DATEDIF($I1584,DATE(FY,1,1),"y"),""))</f>
        <v/>
      </c>
      <c r="T1584">
        <f>IF(OR($R1584=0,NOT(ISNUMBER($J1584))),"",IFERROR(DATEDIF($J1584,DATE(FY,1,1),"y"),0))</f>
        <v/>
      </c>
      <c r="U1584" s="38">
        <f>IF(OR($R1584=0,NOT(ISNUMBER($I1584))),0,IF(YEAR($I1584)+IF($Q1584=1,RetAgeO,RetAgeE)=FY,MONTH($I1584),IF(YEAR($I1584)+IF($Q1584=1,RetAgeO,RetAgeE)&lt;FY,1,0)))</f>
        <v/>
      </c>
      <c r="V1584" s="38">
        <f>IF(OR($R1584=0,NOT(ISNUMBER($K1584))),0,IF(YEAR($K1584)=FY,MONTH($K1584),IF(YEAR($K1584)&lt;FY,1,0)))</f>
        <v/>
      </c>
      <c r="W1584" s="38">
        <f>IF($R1584=0,0,MIN(12,IF(AND(ISNUMBER($O1584),$O1584&gt;=1,$O1584&lt;=12),INT($O1584),12),IF(AND(RetireExit="Yes",$U1584&gt;0),$U1584,12),IF(AND(ContractExit="Yes",$V1584&gt;0),$V1584,12)))</f>
        <v/>
      </c>
      <c r="X1584" s="37">
        <f>IF(ISNUMBER($P1584),$P1584,IncPct)</f>
        <v/>
      </c>
      <c r="Y1584" s="39">
        <f>IF($W1584=0,0,MAX(0,MIN($W1584,IncMonth-1))+MAX(0,$W1584-IncMonth+1)*(1+$X1584))</f>
        <v/>
      </c>
      <c r="Z1584" s="40">
        <f>IF($C1584="",0,IFERROR(INDEX(Departments!$B$5:$B$54,MATCH($C1584,Departments!$A$5:$A$54,0)),0))</f>
        <v/>
      </c>
      <c r="AA1584" s="41">
        <f>N($L1584)*$Y1584</f>
        <v/>
      </c>
      <c r="AB1584" s="41">
        <f>N($M1584)*$Y1584</f>
        <v/>
      </c>
      <c r="AC1584" s="41">
        <f>$AA1584*$Z1584</f>
        <v/>
      </c>
      <c r="AD1584" s="41">
        <f>$AA1584*BonusMonths/12</f>
        <v/>
      </c>
      <c r="AE1584" s="41">
        <f>($AA1584+SI_Gross*$AB1584)*IF($Q1584=1,SI_O,SI_E)</f>
        <v/>
      </c>
      <c r="AF1584" s="41">
        <f>IF($Q1584=1,0,$AA1584*EOSB)</f>
        <v/>
      </c>
      <c r="AG1584" s="41">
        <f>$AN1584*$W1584</f>
        <v/>
      </c>
      <c r="AH1584" s="41">
        <f>SUM($AA1584:$AG1584)</f>
        <v/>
      </c>
      <c r="AI1584" s="41">
        <f>12*($AM1584+$AN1584)</f>
        <v/>
      </c>
      <c r="AJ1584" s="41">
        <f>$AM1584*((IncMonth-1)+(13-IncMonth)*(1+$X1584))+12*$AN1584</f>
        <v/>
      </c>
      <c r="AK1584" s="41">
        <f>IF($R1584=1,N($L1584)+N($M1584),0)</f>
        <v/>
      </c>
      <c r="AL1584">
        <f>IF($C1584="","",IF(N($L1584)&lt;=0,"Basic salary missing",IF(ISNA(MATCH($C1584,Departments!$A$5:$A$54,0)),"Department not on Departments sheet",IF(AND($I1584&lt;&gt;"",NOT(ISNUMBER($I1584))),"Date of birth is text, not a date",IF(AND($K1584&lt;&gt;"",NOT(ISNUMBER($K1584))),"Contract end is text, not a date","")))))</f>
        <v/>
      </c>
      <c r="AM1584" s="41">
        <f>IF($R1584=0,0,N($L1584)*(1+$Z1584+BonusMonths/12+IF($Q1584=1,0,EOSB))+N($M1584)+(N($L1584)+SI_Gross*N($M1584))*IF($Q1584=1,SI_O,SI_E))</f>
        <v/>
      </c>
      <c r="AN1584" s="41">
        <f>IF($R1584=0,0,(IF($Q1584=1,MedO,MedE+Ticket)+Training)/12)</f>
        <v/>
      </c>
    </row>
    <row r="1585">
      <c r="I1585" s="35" t="n"/>
      <c r="J1585" s="35" t="n"/>
      <c r="K1585" s="35" t="n"/>
      <c r="L1585" s="36" t="n"/>
      <c r="M1585" s="36" t="n"/>
      <c r="P1585" s="37" t="n"/>
      <c r="Q1585" s="38">
        <f>IF($C1585="",0,IF(OR(LOWER(TRIM($G1585))="omani",LOWER(TRIM($G1585))="oman",LOWER(TRIM($G1585))="om",LOWER(TRIM($G1585))="local"),1,0))</f>
        <v/>
      </c>
      <c r="R1585" s="38">
        <f>IF($C1585="",0,IF(OR(ISNUMBER(SEARCH("resign",$N1585)),ISNUMBER(SEARCH("terminat",$N1585)),ISNUMBER(SEARCH("inactive",$N1585)),ISNUMBER(SEARCH("vacan",$N1585)),ISNUMBER(SEARCH("deceased",$N1585)),ISNUMBER(SEARCH("separated",$N1585))),0,1))</f>
        <v/>
      </c>
      <c r="S1585">
        <f>IF(OR($R1585=0,NOT(ISNUMBER($I1585))),"",IFERROR(DATEDIF($I1585,DATE(FY,1,1),"y"),""))</f>
        <v/>
      </c>
      <c r="T1585">
        <f>IF(OR($R1585=0,NOT(ISNUMBER($J1585))),"",IFERROR(DATEDIF($J1585,DATE(FY,1,1),"y"),0))</f>
        <v/>
      </c>
      <c r="U1585" s="38">
        <f>IF(OR($R1585=0,NOT(ISNUMBER($I1585))),0,IF(YEAR($I1585)+IF($Q1585=1,RetAgeO,RetAgeE)=FY,MONTH($I1585),IF(YEAR($I1585)+IF($Q1585=1,RetAgeO,RetAgeE)&lt;FY,1,0)))</f>
        <v/>
      </c>
      <c r="V1585" s="38">
        <f>IF(OR($R1585=0,NOT(ISNUMBER($K1585))),0,IF(YEAR($K1585)=FY,MONTH($K1585),IF(YEAR($K1585)&lt;FY,1,0)))</f>
        <v/>
      </c>
      <c r="W1585" s="38">
        <f>IF($R1585=0,0,MIN(12,IF(AND(ISNUMBER($O1585),$O1585&gt;=1,$O1585&lt;=12),INT($O1585),12),IF(AND(RetireExit="Yes",$U1585&gt;0),$U1585,12),IF(AND(ContractExit="Yes",$V1585&gt;0),$V1585,12)))</f>
        <v/>
      </c>
      <c r="X1585" s="37">
        <f>IF(ISNUMBER($P1585),$P1585,IncPct)</f>
        <v/>
      </c>
      <c r="Y1585" s="39">
        <f>IF($W1585=0,0,MAX(0,MIN($W1585,IncMonth-1))+MAX(0,$W1585-IncMonth+1)*(1+$X1585))</f>
        <v/>
      </c>
      <c r="Z1585" s="40">
        <f>IF($C1585="",0,IFERROR(INDEX(Departments!$B$5:$B$54,MATCH($C1585,Departments!$A$5:$A$54,0)),0))</f>
        <v/>
      </c>
      <c r="AA1585" s="41">
        <f>N($L1585)*$Y1585</f>
        <v/>
      </c>
      <c r="AB1585" s="41">
        <f>N($M1585)*$Y1585</f>
        <v/>
      </c>
      <c r="AC1585" s="41">
        <f>$AA1585*$Z1585</f>
        <v/>
      </c>
      <c r="AD1585" s="41">
        <f>$AA1585*BonusMonths/12</f>
        <v/>
      </c>
      <c r="AE1585" s="41">
        <f>($AA1585+SI_Gross*$AB1585)*IF($Q1585=1,SI_O,SI_E)</f>
        <v/>
      </c>
      <c r="AF1585" s="41">
        <f>IF($Q1585=1,0,$AA1585*EOSB)</f>
        <v/>
      </c>
      <c r="AG1585" s="41">
        <f>$AN1585*$W1585</f>
        <v/>
      </c>
      <c r="AH1585" s="41">
        <f>SUM($AA1585:$AG1585)</f>
        <v/>
      </c>
      <c r="AI1585" s="41">
        <f>12*($AM1585+$AN1585)</f>
        <v/>
      </c>
      <c r="AJ1585" s="41">
        <f>$AM1585*((IncMonth-1)+(13-IncMonth)*(1+$X1585))+12*$AN1585</f>
        <v/>
      </c>
      <c r="AK1585" s="41">
        <f>IF($R1585=1,N($L1585)+N($M1585),0)</f>
        <v/>
      </c>
      <c r="AL1585">
        <f>IF($C1585="","",IF(N($L1585)&lt;=0,"Basic salary missing",IF(ISNA(MATCH($C1585,Departments!$A$5:$A$54,0)),"Department not on Departments sheet",IF(AND($I1585&lt;&gt;"",NOT(ISNUMBER($I1585))),"Date of birth is text, not a date",IF(AND($K1585&lt;&gt;"",NOT(ISNUMBER($K1585))),"Contract end is text, not a date","")))))</f>
        <v/>
      </c>
      <c r="AM1585" s="41">
        <f>IF($R1585=0,0,N($L1585)*(1+$Z1585+BonusMonths/12+IF($Q1585=1,0,EOSB))+N($M1585)+(N($L1585)+SI_Gross*N($M1585))*IF($Q1585=1,SI_O,SI_E))</f>
        <v/>
      </c>
      <c r="AN1585" s="41">
        <f>IF($R1585=0,0,(IF($Q1585=1,MedO,MedE+Ticket)+Training)/12)</f>
        <v/>
      </c>
    </row>
    <row r="1586">
      <c r="I1586" s="35" t="n"/>
      <c r="J1586" s="35" t="n"/>
      <c r="K1586" s="35" t="n"/>
      <c r="L1586" s="36" t="n"/>
      <c r="M1586" s="36" t="n"/>
      <c r="P1586" s="37" t="n"/>
      <c r="Q1586" s="38">
        <f>IF($C1586="",0,IF(OR(LOWER(TRIM($G1586))="omani",LOWER(TRIM($G1586))="oman",LOWER(TRIM($G1586))="om",LOWER(TRIM($G1586))="local"),1,0))</f>
        <v/>
      </c>
      <c r="R1586" s="38">
        <f>IF($C1586="",0,IF(OR(ISNUMBER(SEARCH("resign",$N1586)),ISNUMBER(SEARCH("terminat",$N1586)),ISNUMBER(SEARCH("inactive",$N1586)),ISNUMBER(SEARCH("vacan",$N1586)),ISNUMBER(SEARCH("deceased",$N1586)),ISNUMBER(SEARCH("separated",$N1586))),0,1))</f>
        <v/>
      </c>
      <c r="S1586">
        <f>IF(OR($R1586=0,NOT(ISNUMBER($I1586))),"",IFERROR(DATEDIF($I1586,DATE(FY,1,1),"y"),""))</f>
        <v/>
      </c>
      <c r="T1586">
        <f>IF(OR($R1586=0,NOT(ISNUMBER($J1586))),"",IFERROR(DATEDIF($J1586,DATE(FY,1,1),"y"),0))</f>
        <v/>
      </c>
      <c r="U1586" s="38">
        <f>IF(OR($R1586=0,NOT(ISNUMBER($I1586))),0,IF(YEAR($I1586)+IF($Q1586=1,RetAgeO,RetAgeE)=FY,MONTH($I1586),IF(YEAR($I1586)+IF($Q1586=1,RetAgeO,RetAgeE)&lt;FY,1,0)))</f>
        <v/>
      </c>
      <c r="V1586" s="38">
        <f>IF(OR($R1586=0,NOT(ISNUMBER($K1586))),0,IF(YEAR($K1586)=FY,MONTH($K1586),IF(YEAR($K1586)&lt;FY,1,0)))</f>
        <v/>
      </c>
      <c r="W1586" s="38">
        <f>IF($R1586=0,0,MIN(12,IF(AND(ISNUMBER($O1586),$O1586&gt;=1,$O1586&lt;=12),INT($O1586),12),IF(AND(RetireExit="Yes",$U1586&gt;0),$U1586,12),IF(AND(ContractExit="Yes",$V1586&gt;0),$V1586,12)))</f>
        <v/>
      </c>
      <c r="X1586" s="37">
        <f>IF(ISNUMBER($P1586),$P1586,IncPct)</f>
        <v/>
      </c>
      <c r="Y1586" s="39">
        <f>IF($W1586=0,0,MAX(0,MIN($W1586,IncMonth-1))+MAX(0,$W1586-IncMonth+1)*(1+$X1586))</f>
        <v/>
      </c>
      <c r="Z1586" s="40">
        <f>IF($C1586="",0,IFERROR(INDEX(Departments!$B$5:$B$54,MATCH($C1586,Departments!$A$5:$A$54,0)),0))</f>
        <v/>
      </c>
      <c r="AA1586" s="41">
        <f>N($L1586)*$Y1586</f>
        <v/>
      </c>
      <c r="AB1586" s="41">
        <f>N($M1586)*$Y1586</f>
        <v/>
      </c>
      <c r="AC1586" s="41">
        <f>$AA1586*$Z1586</f>
        <v/>
      </c>
      <c r="AD1586" s="41">
        <f>$AA1586*BonusMonths/12</f>
        <v/>
      </c>
      <c r="AE1586" s="41">
        <f>($AA1586+SI_Gross*$AB1586)*IF($Q1586=1,SI_O,SI_E)</f>
        <v/>
      </c>
      <c r="AF1586" s="41">
        <f>IF($Q1586=1,0,$AA1586*EOSB)</f>
        <v/>
      </c>
      <c r="AG1586" s="41">
        <f>$AN1586*$W1586</f>
        <v/>
      </c>
      <c r="AH1586" s="41">
        <f>SUM($AA1586:$AG1586)</f>
        <v/>
      </c>
      <c r="AI1586" s="41">
        <f>12*($AM1586+$AN1586)</f>
        <v/>
      </c>
      <c r="AJ1586" s="41">
        <f>$AM1586*((IncMonth-1)+(13-IncMonth)*(1+$X1586))+12*$AN1586</f>
        <v/>
      </c>
      <c r="AK1586" s="41">
        <f>IF($R1586=1,N($L1586)+N($M1586),0)</f>
        <v/>
      </c>
      <c r="AL1586">
        <f>IF($C1586="","",IF(N($L1586)&lt;=0,"Basic salary missing",IF(ISNA(MATCH($C1586,Departments!$A$5:$A$54,0)),"Department not on Departments sheet",IF(AND($I1586&lt;&gt;"",NOT(ISNUMBER($I1586))),"Date of birth is text, not a date",IF(AND($K1586&lt;&gt;"",NOT(ISNUMBER($K1586))),"Contract end is text, not a date","")))))</f>
        <v/>
      </c>
      <c r="AM1586" s="41">
        <f>IF($R1586=0,0,N($L1586)*(1+$Z1586+BonusMonths/12+IF($Q1586=1,0,EOSB))+N($M1586)+(N($L1586)+SI_Gross*N($M1586))*IF($Q1586=1,SI_O,SI_E))</f>
        <v/>
      </c>
      <c r="AN1586" s="41">
        <f>IF($R1586=0,0,(IF($Q1586=1,MedO,MedE+Ticket)+Training)/12)</f>
        <v/>
      </c>
    </row>
    <row r="1587">
      <c r="I1587" s="35" t="n"/>
      <c r="J1587" s="35" t="n"/>
      <c r="K1587" s="35" t="n"/>
      <c r="L1587" s="36" t="n"/>
      <c r="M1587" s="36" t="n"/>
      <c r="P1587" s="37" t="n"/>
      <c r="Q1587" s="38">
        <f>IF($C1587="",0,IF(OR(LOWER(TRIM($G1587))="omani",LOWER(TRIM($G1587))="oman",LOWER(TRIM($G1587))="om",LOWER(TRIM($G1587))="local"),1,0))</f>
        <v/>
      </c>
      <c r="R1587" s="38">
        <f>IF($C1587="",0,IF(OR(ISNUMBER(SEARCH("resign",$N1587)),ISNUMBER(SEARCH("terminat",$N1587)),ISNUMBER(SEARCH("inactive",$N1587)),ISNUMBER(SEARCH("vacan",$N1587)),ISNUMBER(SEARCH("deceased",$N1587)),ISNUMBER(SEARCH("separated",$N1587))),0,1))</f>
        <v/>
      </c>
      <c r="S1587">
        <f>IF(OR($R1587=0,NOT(ISNUMBER($I1587))),"",IFERROR(DATEDIF($I1587,DATE(FY,1,1),"y"),""))</f>
        <v/>
      </c>
      <c r="T1587">
        <f>IF(OR($R1587=0,NOT(ISNUMBER($J1587))),"",IFERROR(DATEDIF($J1587,DATE(FY,1,1),"y"),0))</f>
        <v/>
      </c>
      <c r="U1587" s="38">
        <f>IF(OR($R1587=0,NOT(ISNUMBER($I1587))),0,IF(YEAR($I1587)+IF($Q1587=1,RetAgeO,RetAgeE)=FY,MONTH($I1587),IF(YEAR($I1587)+IF($Q1587=1,RetAgeO,RetAgeE)&lt;FY,1,0)))</f>
        <v/>
      </c>
      <c r="V1587" s="38">
        <f>IF(OR($R1587=0,NOT(ISNUMBER($K1587))),0,IF(YEAR($K1587)=FY,MONTH($K1587),IF(YEAR($K1587)&lt;FY,1,0)))</f>
        <v/>
      </c>
      <c r="W1587" s="38">
        <f>IF($R1587=0,0,MIN(12,IF(AND(ISNUMBER($O1587),$O1587&gt;=1,$O1587&lt;=12),INT($O1587),12),IF(AND(RetireExit="Yes",$U1587&gt;0),$U1587,12),IF(AND(ContractExit="Yes",$V1587&gt;0),$V1587,12)))</f>
        <v/>
      </c>
      <c r="X1587" s="37">
        <f>IF(ISNUMBER($P1587),$P1587,IncPct)</f>
        <v/>
      </c>
      <c r="Y1587" s="39">
        <f>IF($W1587=0,0,MAX(0,MIN($W1587,IncMonth-1))+MAX(0,$W1587-IncMonth+1)*(1+$X1587))</f>
        <v/>
      </c>
      <c r="Z1587" s="40">
        <f>IF($C1587="",0,IFERROR(INDEX(Departments!$B$5:$B$54,MATCH($C1587,Departments!$A$5:$A$54,0)),0))</f>
        <v/>
      </c>
      <c r="AA1587" s="41">
        <f>N($L1587)*$Y1587</f>
        <v/>
      </c>
      <c r="AB1587" s="41">
        <f>N($M1587)*$Y1587</f>
        <v/>
      </c>
      <c r="AC1587" s="41">
        <f>$AA1587*$Z1587</f>
        <v/>
      </c>
      <c r="AD1587" s="41">
        <f>$AA1587*BonusMonths/12</f>
        <v/>
      </c>
      <c r="AE1587" s="41">
        <f>($AA1587+SI_Gross*$AB1587)*IF($Q1587=1,SI_O,SI_E)</f>
        <v/>
      </c>
      <c r="AF1587" s="41">
        <f>IF($Q1587=1,0,$AA1587*EOSB)</f>
        <v/>
      </c>
      <c r="AG1587" s="41">
        <f>$AN1587*$W1587</f>
        <v/>
      </c>
      <c r="AH1587" s="41">
        <f>SUM($AA1587:$AG1587)</f>
        <v/>
      </c>
      <c r="AI1587" s="41">
        <f>12*($AM1587+$AN1587)</f>
        <v/>
      </c>
      <c r="AJ1587" s="41">
        <f>$AM1587*((IncMonth-1)+(13-IncMonth)*(1+$X1587))+12*$AN1587</f>
        <v/>
      </c>
      <c r="AK1587" s="41">
        <f>IF($R1587=1,N($L1587)+N($M1587),0)</f>
        <v/>
      </c>
      <c r="AL1587">
        <f>IF($C1587="","",IF(N($L1587)&lt;=0,"Basic salary missing",IF(ISNA(MATCH($C1587,Departments!$A$5:$A$54,0)),"Department not on Departments sheet",IF(AND($I1587&lt;&gt;"",NOT(ISNUMBER($I1587))),"Date of birth is text, not a date",IF(AND($K1587&lt;&gt;"",NOT(ISNUMBER($K1587))),"Contract end is text, not a date","")))))</f>
        <v/>
      </c>
      <c r="AM1587" s="41">
        <f>IF($R1587=0,0,N($L1587)*(1+$Z1587+BonusMonths/12+IF($Q1587=1,0,EOSB))+N($M1587)+(N($L1587)+SI_Gross*N($M1587))*IF($Q1587=1,SI_O,SI_E))</f>
        <v/>
      </c>
      <c r="AN1587" s="41">
        <f>IF($R1587=0,0,(IF($Q1587=1,MedO,MedE+Ticket)+Training)/12)</f>
        <v/>
      </c>
    </row>
    <row r="1588">
      <c r="I1588" s="35" t="n"/>
      <c r="J1588" s="35" t="n"/>
      <c r="K1588" s="35" t="n"/>
      <c r="L1588" s="36" t="n"/>
      <c r="M1588" s="36" t="n"/>
      <c r="P1588" s="37" t="n"/>
      <c r="Q1588" s="38">
        <f>IF($C1588="",0,IF(OR(LOWER(TRIM($G1588))="omani",LOWER(TRIM($G1588))="oman",LOWER(TRIM($G1588))="om",LOWER(TRIM($G1588))="local"),1,0))</f>
        <v/>
      </c>
      <c r="R1588" s="38">
        <f>IF($C1588="",0,IF(OR(ISNUMBER(SEARCH("resign",$N1588)),ISNUMBER(SEARCH("terminat",$N1588)),ISNUMBER(SEARCH("inactive",$N1588)),ISNUMBER(SEARCH("vacan",$N1588)),ISNUMBER(SEARCH("deceased",$N1588)),ISNUMBER(SEARCH("separated",$N1588))),0,1))</f>
        <v/>
      </c>
      <c r="S1588">
        <f>IF(OR($R1588=0,NOT(ISNUMBER($I1588))),"",IFERROR(DATEDIF($I1588,DATE(FY,1,1),"y"),""))</f>
        <v/>
      </c>
      <c r="T1588">
        <f>IF(OR($R1588=0,NOT(ISNUMBER($J1588))),"",IFERROR(DATEDIF($J1588,DATE(FY,1,1),"y"),0))</f>
        <v/>
      </c>
      <c r="U1588" s="38">
        <f>IF(OR($R1588=0,NOT(ISNUMBER($I1588))),0,IF(YEAR($I1588)+IF($Q1588=1,RetAgeO,RetAgeE)=FY,MONTH($I1588),IF(YEAR($I1588)+IF($Q1588=1,RetAgeO,RetAgeE)&lt;FY,1,0)))</f>
        <v/>
      </c>
      <c r="V1588" s="38">
        <f>IF(OR($R1588=0,NOT(ISNUMBER($K1588))),0,IF(YEAR($K1588)=FY,MONTH($K1588),IF(YEAR($K1588)&lt;FY,1,0)))</f>
        <v/>
      </c>
      <c r="W1588" s="38">
        <f>IF($R1588=0,0,MIN(12,IF(AND(ISNUMBER($O1588),$O1588&gt;=1,$O1588&lt;=12),INT($O1588),12),IF(AND(RetireExit="Yes",$U1588&gt;0),$U1588,12),IF(AND(ContractExit="Yes",$V1588&gt;0),$V1588,12)))</f>
        <v/>
      </c>
      <c r="X1588" s="37">
        <f>IF(ISNUMBER($P1588),$P1588,IncPct)</f>
        <v/>
      </c>
      <c r="Y1588" s="39">
        <f>IF($W1588=0,0,MAX(0,MIN($W1588,IncMonth-1))+MAX(0,$W1588-IncMonth+1)*(1+$X1588))</f>
        <v/>
      </c>
      <c r="Z1588" s="40">
        <f>IF($C1588="",0,IFERROR(INDEX(Departments!$B$5:$B$54,MATCH($C1588,Departments!$A$5:$A$54,0)),0))</f>
        <v/>
      </c>
      <c r="AA1588" s="41">
        <f>N($L1588)*$Y1588</f>
        <v/>
      </c>
      <c r="AB1588" s="41">
        <f>N($M1588)*$Y1588</f>
        <v/>
      </c>
      <c r="AC1588" s="41">
        <f>$AA1588*$Z1588</f>
        <v/>
      </c>
      <c r="AD1588" s="41">
        <f>$AA1588*BonusMonths/12</f>
        <v/>
      </c>
      <c r="AE1588" s="41">
        <f>($AA1588+SI_Gross*$AB1588)*IF($Q1588=1,SI_O,SI_E)</f>
        <v/>
      </c>
      <c r="AF1588" s="41">
        <f>IF($Q1588=1,0,$AA1588*EOSB)</f>
        <v/>
      </c>
      <c r="AG1588" s="41">
        <f>$AN1588*$W1588</f>
        <v/>
      </c>
      <c r="AH1588" s="41">
        <f>SUM($AA1588:$AG1588)</f>
        <v/>
      </c>
      <c r="AI1588" s="41">
        <f>12*($AM1588+$AN1588)</f>
        <v/>
      </c>
      <c r="AJ1588" s="41">
        <f>$AM1588*((IncMonth-1)+(13-IncMonth)*(1+$X1588))+12*$AN1588</f>
        <v/>
      </c>
      <c r="AK1588" s="41">
        <f>IF($R1588=1,N($L1588)+N($M1588),0)</f>
        <v/>
      </c>
      <c r="AL1588">
        <f>IF($C1588="","",IF(N($L1588)&lt;=0,"Basic salary missing",IF(ISNA(MATCH($C1588,Departments!$A$5:$A$54,0)),"Department not on Departments sheet",IF(AND($I1588&lt;&gt;"",NOT(ISNUMBER($I1588))),"Date of birth is text, not a date",IF(AND($K1588&lt;&gt;"",NOT(ISNUMBER($K1588))),"Contract end is text, not a date","")))))</f>
        <v/>
      </c>
      <c r="AM1588" s="41">
        <f>IF($R1588=0,0,N($L1588)*(1+$Z1588+BonusMonths/12+IF($Q1588=1,0,EOSB))+N($M1588)+(N($L1588)+SI_Gross*N($M1588))*IF($Q1588=1,SI_O,SI_E))</f>
        <v/>
      </c>
      <c r="AN1588" s="41">
        <f>IF($R1588=0,0,(IF($Q1588=1,MedO,MedE+Ticket)+Training)/12)</f>
        <v/>
      </c>
    </row>
    <row r="1589">
      <c r="I1589" s="35" t="n"/>
      <c r="J1589" s="35" t="n"/>
      <c r="K1589" s="35" t="n"/>
      <c r="L1589" s="36" t="n"/>
      <c r="M1589" s="36" t="n"/>
      <c r="P1589" s="37" t="n"/>
      <c r="Q1589" s="38">
        <f>IF($C1589="",0,IF(OR(LOWER(TRIM($G1589))="omani",LOWER(TRIM($G1589))="oman",LOWER(TRIM($G1589))="om",LOWER(TRIM($G1589))="local"),1,0))</f>
        <v/>
      </c>
      <c r="R1589" s="38">
        <f>IF($C1589="",0,IF(OR(ISNUMBER(SEARCH("resign",$N1589)),ISNUMBER(SEARCH("terminat",$N1589)),ISNUMBER(SEARCH("inactive",$N1589)),ISNUMBER(SEARCH("vacan",$N1589)),ISNUMBER(SEARCH("deceased",$N1589)),ISNUMBER(SEARCH("separated",$N1589))),0,1))</f>
        <v/>
      </c>
      <c r="S1589">
        <f>IF(OR($R1589=0,NOT(ISNUMBER($I1589))),"",IFERROR(DATEDIF($I1589,DATE(FY,1,1),"y"),""))</f>
        <v/>
      </c>
      <c r="T1589">
        <f>IF(OR($R1589=0,NOT(ISNUMBER($J1589))),"",IFERROR(DATEDIF($J1589,DATE(FY,1,1),"y"),0))</f>
        <v/>
      </c>
      <c r="U1589" s="38">
        <f>IF(OR($R1589=0,NOT(ISNUMBER($I1589))),0,IF(YEAR($I1589)+IF($Q1589=1,RetAgeO,RetAgeE)=FY,MONTH($I1589),IF(YEAR($I1589)+IF($Q1589=1,RetAgeO,RetAgeE)&lt;FY,1,0)))</f>
        <v/>
      </c>
      <c r="V1589" s="38">
        <f>IF(OR($R1589=0,NOT(ISNUMBER($K1589))),0,IF(YEAR($K1589)=FY,MONTH($K1589),IF(YEAR($K1589)&lt;FY,1,0)))</f>
        <v/>
      </c>
      <c r="W1589" s="38">
        <f>IF($R1589=0,0,MIN(12,IF(AND(ISNUMBER($O1589),$O1589&gt;=1,$O1589&lt;=12),INT($O1589),12),IF(AND(RetireExit="Yes",$U1589&gt;0),$U1589,12),IF(AND(ContractExit="Yes",$V1589&gt;0),$V1589,12)))</f>
        <v/>
      </c>
      <c r="X1589" s="37">
        <f>IF(ISNUMBER($P1589),$P1589,IncPct)</f>
        <v/>
      </c>
      <c r="Y1589" s="39">
        <f>IF($W1589=0,0,MAX(0,MIN($W1589,IncMonth-1))+MAX(0,$W1589-IncMonth+1)*(1+$X1589))</f>
        <v/>
      </c>
      <c r="Z1589" s="40">
        <f>IF($C1589="",0,IFERROR(INDEX(Departments!$B$5:$B$54,MATCH($C1589,Departments!$A$5:$A$54,0)),0))</f>
        <v/>
      </c>
      <c r="AA1589" s="41">
        <f>N($L1589)*$Y1589</f>
        <v/>
      </c>
      <c r="AB1589" s="41">
        <f>N($M1589)*$Y1589</f>
        <v/>
      </c>
      <c r="AC1589" s="41">
        <f>$AA1589*$Z1589</f>
        <v/>
      </c>
      <c r="AD1589" s="41">
        <f>$AA1589*BonusMonths/12</f>
        <v/>
      </c>
      <c r="AE1589" s="41">
        <f>($AA1589+SI_Gross*$AB1589)*IF($Q1589=1,SI_O,SI_E)</f>
        <v/>
      </c>
      <c r="AF1589" s="41">
        <f>IF($Q1589=1,0,$AA1589*EOSB)</f>
        <v/>
      </c>
      <c r="AG1589" s="41">
        <f>$AN1589*$W1589</f>
        <v/>
      </c>
      <c r="AH1589" s="41">
        <f>SUM($AA1589:$AG1589)</f>
        <v/>
      </c>
      <c r="AI1589" s="41">
        <f>12*($AM1589+$AN1589)</f>
        <v/>
      </c>
      <c r="AJ1589" s="41">
        <f>$AM1589*((IncMonth-1)+(13-IncMonth)*(1+$X1589))+12*$AN1589</f>
        <v/>
      </c>
      <c r="AK1589" s="41">
        <f>IF($R1589=1,N($L1589)+N($M1589),0)</f>
        <v/>
      </c>
      <c r="AL1589">
        <f>IF($C1589="","",IF(N($L1589)&lt;=0,"Basic salary missing",IF(ISNA(MATCH($C1589,Departments!$A$5:$A$54,0)),"Department not on Departments sheet",IF(AND($I1589&lt;&gt;"",NOT(ISNUMBER($I1589))),"Date of birth is text, not a date",IF(AND($K1589&lt;&gt;"",NOT(ISNUMBER($K1589))),"Contract end is text, not a date","")))))</f>
        <v/>
      </c>
      <c r="AM1589" s="41">
        <f>IF($R1589=0,0,N($L1589)*(1+$Z1589+BonusMonths/12+IF($Q1589=1,0,EOSB))+N($M1589)+(N($L1589)+SI_Gross*N($M1589))*IF($Q1589=1,SI_O,SI_E))</f>
        <v/>
      </c>
      <c r="AN1589" s="41">
        <f>IF($R1589=0,0,(IF($Q1589=1,MedO,MedE+Ticket)+Training)/12)</f>
        <v/>
      </c>
    </row>
    <row r="1590">
      <c r="I1590" s="35" t="n"/>
      <c r="J1590" s="35" t="n"/>
      <c r="K1590" s="35" t="n"/>
      <c r="L1590" s="36" t="n"/>
      <c r="M1590" s="36" t="n"/>
      <c r="P1590" s="37" t="n"/>
      <c r="Q1590" s="38">
        <f>IF($C1590="",0,IF(OR(LOWER(TRIM($G1590))="omani",LOWER(TRIM($G1590))="oman",LOWER(TRIM($G1590))="om",LOWER(TRIM($G1590))="local"),1,0))</f>
        <v/>
      </c>
      <c r="R1590" s="38">
        <f>IF($C1590="",0,IF(OR(ISNUMBER(SEARCH("resign",$N1590)),ISNUMBER(SEARCH("terminat",$N1590)),ISNUMBER(SEARCH("inactive",$N1590)),ISNUMBER(SEARCH("vacan",$N1590)),ISNUMBER(SEARCH("deceased",$N1590)),ISNUMBER(SEARCH("separated",$N1590))),0,1))</f>
        <v/>
      </c>
      <c r="S1590">
        <f>IF(OR($R1590=0,NOT(ISNUMBER($I1590))),"",IFERROR(DATEDIF($I1590,DATE(FY,1,1),"y"),""))</f>
        <v/>
      </c>
      <c r="T1590">
        <f>IF(OR($R1590=0,NOT(ISNUMBER($J1590))),"",IFERROR(DATEDIF($J1590,DATE(FY,1,1),"y"),0))</f>
        <v/>
      </c>
      <c r="U1590" s="38">
        <f>IF(OR($R1590=0,NOT(ISNUMBER($I1590))),0,IF(YEAR($I1590)+IF($Q1590=1,RetAgeO,RetAgeE)=FY,MONTH($I1590),IF(YEAR($I1590)+IF($Q1590=1,RetAgeO,RetAgeE)&lt;FY,1,0)))</f>
        <v/>
      </c>
      <c r="V1590" s="38">
        <f>IF(OR($R1590=0,NOT(ISNUMBER($K1590))),0,IF(YEAR($K1590)=FY,MONTH($K1590),IF(YEAR($K1590)&lt;FY,1,0)))</f>
        <v/>
      </c>
      <c r="W1590" s="38">
        <f>IF($R1590=0,0,MIN(12,IF(AND(ISNUMBER($O1590),$O1590&gt;=1,$O1590&lt;=12),INT($O1590),12),IF(AND(RetireExit="Yes",$U1590&gt;0),$U1590,12),IF(AND(ContractExit="Yes",$V1590&gt;0),$V1590,12)))</f>
        <v/>
      </c>
      <c r="X1590" s="37">
        <f>IF(ISNUMBER($P1590),$P1590,IncPct)</f>
        <v/>
      </c>
      <c r="Y1590" s="39">
        <f>IF($W1590=0,0,MAX(0,MIN($W1590,IncMonth-1))+MAX(0,$W1590-IncMonth+1)*(1+$X1590))</f>
        <v/>
      </c>
      <c r="Z1590" s="40">
        <f>IF($C1590="",0,IFERROR(INDEX(Departments!$B$5:$B$54,MATCH($C1590,Departments!$A$5:$A$54,0)),0))</f>
        <v/>
      </c>
      <c r="AA1590" s="41">
        <f>N($L1590)*$Y1590</f>
        <v/>
      </c>
      <c r="AB1590" s="41">
        <f>N($M1590)*$Y1590</f>
        <v/>
      </c>
      <c r="AC1590" s="41">
        <f>$AA1590*$Z1590</f>
        <v/>
      </c>
      <c r="AD1590" s="41">
        <f>$AA1590*BonusMonths/12</f>
        <v/>
      </c>
      <c r="AE1590" s="41">
        <f>($AA1590+SI_Gross*$AB1590)*IF($Q1590=1,SI_O,SI_E)</f>
        <v/>
      </c>
      <c r="AF1590" s="41">
        <f>IF($Q1590=1,0,$AA1590*EOSB)</f>
        <v/>
      </c>
      <c r="AG1590" s="41">
        <f>$AN1590*$W1590</f>
        <v/>
      </c>
      <c r="AH1590" s="41">
        <f>SUM($AA1590:$AG1590)</f>
        <v/>
      </c>
      <c r="AI1590" s="41">
        <f>12*($AM1590+$AN1590)</f>
        <v/>
      </c>
      <c r="AJ1590" s="41">
        <f>$AM1590*((IncMonth-1)+(13-IncMonth)*(1+$X1590))+12*$AN1590</f>
        <v/>
      </c>
      <c r="AK1590" s="41">
        <f>IF($R1590=1,N($L1590)+N($M1590),0)</f>
        <v/>
      </c>
      <c r="AL1590">
        <f>IF($C1590="","",IF(N($L1590)&lt;=0,"Basic salary missing",IF(ISNA(MATCH($C1590,Departments!$A$5:$A$54,0)),"Department not on Departments sheet",IF(AND($I1590&lt;&gt;"",NOT(ISNUMBER($I1590))),"Date of birth is text, not a date",IF(AND($K1590&lt;&gt;"",NOT(ISNUMBER($K1590))),"Contract end is text, not a date","")))))</f>
        <v/>
      </c>
      <c r="AM1590" s="41">
        <f>IF($R1590=0,0,N($L1590)*(1+$Z1590+BonusMonths/12+IF($Q1590=1,0,EOSB))+N($M1590)+(N($L1590)+SI_Gross*N($M1590))*IF($Q1590=1,SI_O,SI_E))</f>
        <v/>
      </c>
      <c r="AN1590" s="41">
        <f>IF($R1590=0,0,(IF($Q1590=1,MedO,MedE+Ticket)+Training)/12)</f>
        <v/>
      </c>
    </row>
    <row r="1591">
      <c r="I1591" s="35" t="n"/>
      <c r="J1591" s="35" t="n"/>
      <c r="K1591" s="35" t="n"/>
      <c r="L1591" s="36" t="n"/>
      <c r="M1591" s="36" t="n"/>
      <c r="P1591" s="37" t="n"/>
      <c r="Q1591" s="38">
        <f>IF($C1591="",0,IF(OR(LOWER(TRIM($G1591))="omani",LOWER(TRIM($G1591))="oman",LOWER(TRIM($G1591))="om",LOWER(TRIM($G1591))="local"),1,0))</f>
        <v/>
      </c>
      <c r="R1591" s="38">
        <f>IF($C1591="",0,IF(OR(ISNUMBER(SEARCH("resign",$N1591)),ISNUMBER(SEARCH("terminat",$N1591)),ISNUMBER(SEARCH("inactive",$N1591)),ISNUMBER(SEARCH("vacan",$N1591)),ISNUMBER(SEARCH("deceased",$N1591)),ISNUMBER(SEARCH("separated",$N1591))),0,1))</f>
        <v/>
      </c>
      <c r="S1591">
        <f>IF(OR($R1591=0,NOT(ISNUMBER($I1591))),"",IFERROR(DATEDIF($I1591,DATE(FY,1,1),"y"),""))</f>
        <v/>
      </c>
      <c r="T1591">
        <f>IF(OR($R1591=0,NOT(ISNUMBER($J1591))),"",IFERROR(DATEDIF($J1591,DATE(FY,1,1),"y"),0))</f>
        <v/>
      </c>
      <c r="U1591" s="38">
        <f>IF(OR($R1591=0,NOT(ISNUMBER($I1591))),0,IF(YEAR($I1591)+IF($Q1591=1,RetAgeO,RetAgeE)=FY,MONTH($I1591),IF(YEAR($I1591)+IF($Q1591=1,RetAgeO,RetAgeE)&lt;FY,1,0)))</f>
        <v/>
      </c>
      <c r="V1591" s="38">
        <f>IF(OR($R1591=0,NOT(ISNUMBER($K1591))),0,IF(YEAR($K1591)=FY,MONTH($K1591),IF(YEAR($K1591)&lt;FY,1,0)))</f>
        <v/>
      </c>
      <c r="W1591" s="38">
        <f>IF($R1591=0,0,MIN(12,IF(AND(ISNUMBER($O1591),$O1591&gt;=1,$O1591&lt;=12),INT($O1591),12),IF(AND(RetireExit="Yes",$U1591&gt;0),$U1591,12),IF(AND(ContractExit="Yes",$V1591&gt;0),$V1591,12)))</f>
        <v/>
      </c>
      <c r="X1591" s="37">
        <f>IF(ISNUMBER($P1591),$P1591,IncPct)</f>
        <v/>
      </c>
      <c r="Y1591" s="39">
        <f>IF($W1591=0,0,MAX(0,MIN($W1591,IncMonth-1))+MAX(0,$W1591-IncMonth+1)*(1+$X1591))</f>
        <v/>
      </c>
      <c r="Z1591" s="40">
        <f>IF($C1591="",0,IFERROR(INDEX(Departments!$B$5:$B$54,MATCH($C1591,Departments!$A$5:$A$54,0)),0))</f>
        <v/>
      </c>
      <c r="AA1591" s="41">
        <f>N($L1591)*$Y1591</f>
        <v/>
      </c>
      <c r="AB1591" s="41">
        <f>N($M1591)*$Y1591</f>
        <v/>
      </c>
      <c r="AC1591" s="41">
        <f>$AA1591*$Z1591</f>
        <v/>
      </c>
      <c r="AD1591" s="41">
        <f>$AA1591*BonusMonths/12</f>
        <v/>
      </c>
      <c r="AE1591" s="41">
        <f>($AA1591+SI_Gross*$AB1591)*IF($Q1591=1,SI_O,SI_E)</f>
        <v/>
      </c>
      <c r="AF1591" s="41">
        <f>IF($Q1591=1,0,$AA1591*EOSB)</f>
        <v/>
      </c>
      <c r="AG1591" s="41">
        <f>$AN1591*$W1591</f>
        <v/>
      </c>
      <c r="AH1591" s="41">
        <f>SUM($AA1591:$AG1591)</f>
        <v/>
      </c>
      <c r="AI1591" s="41">
        <f>12*($AM1591+$AN1591)</f>
        <v/>
      </c>
      <c r="AJ1591" s="41">
        <f>$AM1591*((IncMonth-1)+(13-IncMonth)*(1+$X1591))+12*$AN1591</f>
        <v/>
      </c>
      <c r="AK1591" s="41">
        <f>IF($R1591=1,N($L1591)+N($M1591),0)</f>
        <v/>
      </c>
      <c r="AL1591">
        <f>IF($C1591="","",IF(N($L1591)&lt;=0,"Basic salary missing",IF(ISNA(MATCH($C1591,Departments!$A$5:$A$54,0)),"Department not on Departments sheet",IF(AND($I1591&lt;&gt;"",NOT(ISNUMBER($I1591))),"Date of birth is text, not a date",IF(AND($K1591&lt;&gt;"",NOT(ISNUMBER($K1591))),"Contract end is text, not a date","")))))</f>
        <v/>
      </c>
      <c r="AM1591" s="41">
        <f>IF($R1591=0,0,N($L1591)*(1+$Z1591+BonusMonths/12+IF($Q1591=1,0,EOSB))+N($M1591)+(N($L1591)+SI_Gross*N($M1591))*IF($Q1591=1,SI_O,SI_E))</f>
        <v/>
      </c>
      <c r="AN1591" s="41">
        <f>IF($R1591=0,0,(IF($Q1591=1,MedO,MedE+Ticket)+Training)/12)</f>
        <v/>
      </c>
    </row>
    <row r="1592">
      <c r="I1592" s="35" t="n"/>
      <c r="J1592" s="35" t="n"/>
      <c r="K1592" s="35" t="n"/>
      <c r="L1592" s="36" t="n"/>
      <c r="M1592" s="36" t="n"/>
      <c r="P1592" s="37" t="n"/>
      <c r="Q1592" s="38">
        <f>IF($C1592="",0,IF(OR(LOWER(TRIM($G1592))="omani",LOWER(TRIM($G1592))="oman",LOWER(TRIM($G1592))="om",LOWER(TRIM($G1592))="local"),1,0))</f>
        <v/>
      </c>
      <c r="R1592" s="38">
        <f>IF($C1592="",0,IF(OR(ISNUMBER(SEARCH("resign",$N1592)),ISNUMBER(SEARCH("terminat",$N1592)),ISNUMBER(SEARCH("inactive",$N1592)),ISNUMBER(SEARCH("vacan",$N1592)),ISNUMBER(SEARCH("deceased",$N1592)),ISNUMBER(SEARCH("separated",$N1592))),0,1))</f>
        <v/>
      </c>
      <c r="S1592">
        <f>IF(OR($R1592=0,NOT(ISNUMBER($I1592))),"",IFERROR(DATEDIF($I1592,DATE(FY,1,1),"y"),""))</f>
        <v/>
      </c>
      <c r="T1592">
        <f>IF(OR($R1592=0,NOT(ISNUMBER($J1592))),"",IFERROR(DATEDIF($J1592,DATE(FY,1,1),"y"),0))</f>
        <v/>
      </c>
      <c r="U1592" s="38">
        <f>IF(OR($R1592=0,NOT(ISNUMBER($I1592))),0,IF(YEAR($I1592)+IF($Q1592=1,RetAgeO,RetAgeE)=FY,MONTH($I1592),IF(YEAR($I1592)+IF($Q1592=1,RetAgeO,RetAgeE)&lt;FY,1,0)))</f>
        <v/>
      </c>
      <c r="V1592" s="38">
        <f>IF(OR($R1592=0,NOT(ISNUMBER($K1592))),0,IF(YEAR($K1592)=FY,MONTH($K1592),IF(YEAR($K1592)&lt;FY,1,0)))</f>
        <v/>
      </c>
      <c r="W1592" s="38">
        <f>IF($R1592=0,0,MIN(12,IF(AND(ISNUMBER($O1592),$O1592&gt;=1,$O1592&lt;=12),INT($O1592),12),IF(AND(RetireExit="Yes",$U1592&gt;0),$U1592,12),IF(AND(ContractExit="Yes",$V1592&gt;0),$V1592,12)))</f>
        <v/>
      </c>
      <c r="X1592" s="37">
        <f>IF(ISNUMBER($P1592),$P1592,IncPct)</f>
        <v/>
      </c>
      <c r="Y1592" s="39">
        <f>IF($W1592=0,0,MAX(0,MIN($W1592,IncMonth-1))+MAX(0,$W1592-IncMonth+1)*(1+$X1592))</f>
        <v/>
      </c>
      <c r="Z1592" s="40">
        <f>IF($C1592="",0,IFERROR(INDEX(Departments!$B$5:$B$54,MATCH($C1592,Departments!$A$5:$A$54,0)),0))</f>
        <v/>
      </c>
      <c r="AA1592" s="41">
        <f>N($L1592)*$Y1592</f>
        <v/>
      </c>
      <c r="AB1592" s="41">
        <f>N($M1592)*$Y1592</f>
        <v/>
      </c>
      <c r="AC1592" s="41">
        <f>$AA1592*$Z1592</f>
        <v/>
      </c>
      <c r="AD1592" s="41">
        <f>$AA1592*BonusMonths/12</f>
        <v/>
      </c>
      <c r="AE1592" s="41">
        <f>($AA1592+SI_Gross*$AB1592)*IF($Q1592=1,SI_O,SI_E)</f>
        <v/>
      </c>
      <c r="AF1592" s="41">
        <f>IF($Q1592=1,0,$AA1592*EOSB)</f>
        <v/>
      </c>
      <c r="AG1592" s="41">
        <f>$AN1592*$W1592</f>
        <v/>
      </c>
      <c r="AH1592" s="41">
        <f>SUM($AA1592:$AG1592)</f>
        <v/>
      </c>
      <c r="AI1592" s="41">
        <f>12*($AM1592+$AN1592)</f>
        <v/>
      </c>
      <c r="AJ1592" s="41">
        <f>$AM1592*((IncMonth-1)+(13-IncMonth)*(1+$X1592))+12*$AN1592</f>
        <v/>
      </c>
      <c r="AK1592" s="41">
        <f>IF($R1592=1,N($L1592)+N($M1592),0)</f>
        <v/>
      </c>
      <c r="AL1592">
        <f>IF($C1592="","",IF(N($L1592)&lt;=0,"Basic salary missing",IF(ISNA(MATCH($C1592,Departments!$A$5:$A$54,0)),"Department not on Departments sheet",IF(AND($I1592&lt;&gt;"",NOT(ISNUMBER($I1592))),"Date of birth is text, not a date",IF(AND($K1592&lt;&gt;"",NOT(ISNUMBER($K1592))),"Contract end is text, not a date","")))))</f>
        <v/>
      </c>
      <c r="AM1592" s="41">
        <f>IF($R1592=0,0,N($L1592)*(1+$Z1592+BonusMonths/12+IF($Q1592=1,0,EOSB))+N($M1592)+(N($L1592)+SI_Gross*N($M1592))*IF($Q1592=1,SI_O,SI_E))</f>
        <v/>
      </c>
      <c r="AN1592" s="41">
        <f>IF($R1592=0,0,(IF($Q1592=1,MedO,MedE+Ticket)+Training)/12)</f>
        <v/>
      </c>
    </row>
    <row r="1593">
      <c r="I1593" s="35" t="n"/>
      <c r="J1593" s="35" t="n"/>
      <c r="K1593" s="35" t="n"/>
      <c r="L1593" s="36" t="n"/>
      <c r="M1593" s="36" t="n"/>
      <c r="P1593" s="37" t="n"/>
      <c r="Q1593" s="38">
        <f>IF($C1593="",0,IF(OR(LOWER(TRIM($G1593))="omani",LOWER(TRIM($G1593))="oman",LOWER(TRIM($G1593))="om",LOWER(TRIM($G1593))="local"),1,0))</f>
        <v/>
      </c>
      <c r="R1593" s="38">
        <f>IF($C1593="",0,IF(OR(ISNUMBER(SEARCH("resign",$N1593)),ISNUMBER(SEARCH("terminat",$N1593)),ISNUMBER(SEARCH("inactive",$N1593)),ISNUMBER(SEARCH("vacan",$N1593)),ISNUMBER(SEARCH("deceased",$N1593)),ISNUMBER(SEARCH("separated",$N1593))),0,1))</f>
        <v/>
      </c>
      <c r="S1593">
        <f>IF(OR($R1593=0,NOT(ISNUMBER($I1593))),"",IFERROR(DATEDIF($I1593,DATE(FY,1,1),"y"),""))</f>
        <v/>
      </c>
      <c r="T1593">
        <f>IF(OR($R1593=0,NOT(ISNUMBER($J1593))),"",IFERROR(DATEDIF($J1593,DATE(FY,1,1),"y"),0))</f>
        <v/>
      </c>
      <c r="U1593" s="38">
        <f>IF(OR($R1593=0,NOT(ISNUMBER($I1593))),0,IF(YEAR($I1593)+IF($Q1593=1,RetAgeO,RetAgeE)=FY,MONTH($I1593),IF(YEAR($I1593)+IF($Q1593=1,RetAgeO,RetAgeE)&lt;FY,1,0)))</f>
        <v/>
      </c>
      <c r="V1593" s="38">
        <f>IF(OR($R1593=0,NOT(ISNUMBER($K1593))),0,IF(YEAR($K1593)=FY,MONTH($K1593),IF(YEAR($K1593)&lt;FY,1,0)))</f>
        <v/>
      </c>
      <c r="W1593" s="38">
        <f>IF($R1593=0,0,MIN(12,IF(AND(ISNUMBER($O1593),$O1593&gt;=1,$O1593&lt;=12),INT($O1593),12),IF(AND(RetireExit="Yes",$U1593&gt;0),$U1593,12),IF(AND(ContractExit="Yes",$V1593&gt;0),$V1593,12)))</f>
        <v/>
      </c>
      <c r="X1593" s="37">
        <f>IF(ISNUMBER($P1593),$P1593,IncPct)</f>
        <v/>
      </c>
      <c r="Y1593" s="39">
        <f>IF($W1593=0,0,MAX(0,MIN($W1593,IncMonth-1))+MAX(0,$W1593-IncMonth+1)*(1+$X1593))</f>
        <v/>
      </c>
      <c r="Z1593" s="40">
        <f>IF($C1593="",0,IFERROR(INDEX(Departments!$B$5:$B$54,MATCH($C1593,Departments!$A$5:$A$54,0)),0))</f>
        <v/>
      </c>
      <c r="AA1593" s="41">
        <f>N($L1593)*$Y1593</f>
        <v/>
      </c>
      <c r="AB1593" s="41">
        <f>N($M1593)*$Y1593</f>
        <v/>
      </c>
      <c r="AC1593" s="41">
        <f>$AA1593*$Z1593</f>
        <v/>
      </c>
      <c r="AD1593" s="41">
        <f>$AA1593*BonusMonths/12</f>
        <v/>
      </c>
      <c r="AE1593" s="41">
        <f>($AA1593+SI_Gross*$AB1593)*IF($Q1593=1,SI_O,SI_E)</f>
        <v/>
      </c>
      <c r="AF1593" s="41">
        <f>IF($Q1593=1,0,$AA1593*EOSB)</f>
        <v/>
      </c>
      <c r="AG1593" s="41">
        <f>$AN1593*$W1593</f>
        <v/>
      </c>
      <c r="AH1593" s="41">
        <f>SUM($AA1593:$AG1593)</f>
        <v/>
      </c>
      <c r="AI1593" s="41">
        <f>12*($AM1593+$AN1593)</f>
        <v/>
      </c>
      <c r="AJ1593" s="41">
        <f>$AM1593*((IncMonth-1)+(13-IncMonth)*(1+$X1593))+12*$AN1593</f>
        <v/>
      </c>
      <c r="AK1593" s="41">
        <f>IF($R1593=1,N($L1593)+N($M1593),0)</f>
        <v/>
      </c>
      <c r="AL1593">
        <f>IF($C1593="","",IF(N($L1593)&lt;=0,"Basic salary missing",IF(ISNA(MATCH($C1593,Departments!$A$5:$A$54,0)),"Department not on Departments sheet",IF(AND($I1593&lt;&gt;"",NOT(ISNUMBER($I1593))),"Date of birth is text, not a date",IF(AND($K1593&lt;&gt;"",NOT(ISNUMBER($K1593))),"Contract end is text, not a date","")))))</f>
        <v/>
      </c>
      <c r="AM1593" s="41">
        <f>IF($R1593=0,0,N($L1593)*(1+$Z1593+BonusMonths/12+IF($Q1593=1,0,EOSB))+N($M1593)+(N($L1593)+SI_Gross*N($M1593))*IF($Q1593=1,SI_O,SI_E))</f>
        <v/>
      </c>
      <c r="AN1593" s="41">
        <f>IF($R1593=0,0,(IF($Q1593=1,MedO,MedE+Ticket)+Training)/12)</f>
        <v/>
      </c>
    </row>
    <row r="1594">
      <c r="I1594" s="35" t="n"/>
      <c r="J1594" s="35" t="n"/>
      <c r="K1594" s="35" t="n"/>
      <c r="L1594" s="36" t="n"/>
      <c r="M1594" s="36" t="n"/>
      <c r="P1594" s="37" t="n"/>
      <c r="Q1594" s="38">
        <f>IF($C1594="",0,IF(OR(LOWER(TRIM($G1594))="omani",LOWER(TRIM($G1594))="oman",LOWER(TRIM($G1594))="om",LOWER(TRIM($G1594))="local"),1,0))</f>
        <v/>
      </c>
      <c r="R1594" s="38">
        <f>IF($C1594="",0,IF(OR(ISNUMBER(SEARCH("resign",$N1594)),ISNUMBER(SEARCH("terminat",$N1594)),ISNUMBER(SEARCH("inactive",$N1594)),ISNUMBER(SEARCH("vacan",$N1594)),ISNUMBER(SEARCH("deceased",$N1594)),ISNUMBER(SEARCH("separated",$N1594))),0,1))</f>
        <v/>
      </c>
      <c r="S1594">
        <f>IF(OR($R1594=0,NOT(ISNUMBER($I1594))),"",IFERROR(DATEDIF($I1594,DATE(FY,1,1),"y"),""))</f>
        <v/>
      </c>
      <c r="T1594">
        <f>IF(OR($R1594=0,NOT(ISNUMBER($J1594))),"",IFERROR(DATEDIF($J1594,DATE(FY,1,1),"y"),0))</f>
        <v/>
      </c>
      <c r="U1594" s="38">
        <f>IF(OR($R1594=0,NOT(ISNUMBER($I1594))),0,IF(YEAR($I1594)+IF($Q1594=1,RetAgeO,RetAgeE)=FY,MONTH($I1594),IF(YEAR($I1594)+IF($Q1594=1,RetAgeO,RetAgeE)&lt;FY,1,0)))</f>
        <v/>
      </c>
      <c r="V1594" s="38">
        <f>IF(OR($R1594=0,NOT(ISNUMBER($K1594))),0,IF(YEAR($K1594)=FY,MONTH($K1594),IF(YEAR($K1594)&lt;FY,1,0)))</f>
        <v/>
      </c>
      <c r="W1594" s="38">
        <f>IF($R1594=0,0,MIN(12,IF(AND(ISNUMBER($O1594),$O1594&gt;=1,$O1594&lt;=12),INT($O1594),12),IF(AND(RetireExit="Yes",$U1594&gt;0),$U1594,12),IF(AND(ContractExit="Yes",$V1594&gt;0),$V1594,12)))</f>
        <v/>
      </c>
      <c r="X1594" s="37">
        <f>IF(ISNUMBER($P1594),$P1594,IncPct)</f>
        <v/>
      </c>
      <c r="Y1594" s="39">
        <f>IF($W1594=0,0,MAX(0,MIN($W1594,IncMonth-1))+MAX(0,$W1594-IncMonth+1)*(1+$X1594))</f>
        <v/>
      </c>
      <c r="Z1594" s="40">
        <f>IF($C1594="",0,IFERROR(INDEX(Departments!$B$5:$B$54,MATCH($C1594,Departments!$A$5:$A$54,0)),0))</f>
        <v/>
      </c>
      <c r="AA1594" s="41">
        <f>N($L1594)*$Y1594</f>
        <v/>
      </c>
      <c r="AB1594" s="41">
        <f>N($M1594)*$Y1594</f>
        <v/>
      </c>
      <c r="AC1594" s="41">
        <f>$AA1594*$Z1594</f>
        <v/>
      </c>
      <c r="AD1594" s="41">
        <f>$AA1594*BonusMonths/12</f>
        <v/>
      </c>
      <c r="AE1594" s="41">
        <f>($AA1594+SI_Gross*$AB1594)*IF($Q1594=1,SI_O,SI_E)</f>
        <v/>
      </c>
      <c r="AF1594" s="41">
        <f>IF($Q1594=1,0,$AA1594*EOSB)</f>
        <v/>
      </c>
      <c r="AG1594" s="41">
        <f>$AN1594*$W1594</f>
        <v/>
      </c>
      <c r="AH1594" s="41">
        <f>SUM($AA1594:$AG1594)</f>
        <v/>
      </c>
      <c r="AI1594" s="41">
        <f>12*($AM1594+$AN1594)</f>
        <v/>
      </c>
      <c r="AJ1594" s="41">
        <f>$AM1594*((IncMonth-1)+(13-IncMonth)*(1+$X1594))+12*$AN1594</f>
        <v/>
      </c>
      <c r="AK1594" s="41">
        <f>IF($R1594=1,N($L1594)+N($M1594),0)</f>
        <v/>
      </c>
      <c r="AL1594">
        <f>IF($C1594="","",IF(N($L1594)&lt;=0,"Basic salary missing",IF(ISNA(MATCH($C1594,Departments!$A$5:$A$54,0)),"Department not on Departments sheet",IF(AND($I1594&lt;&gt;"",NOT(ISNUMBER($I1594))),"Date of birth is text, not a date",IF(AND($K1594&lt;&gt;"",NOT(ISNUMBER($K1594))),"Contract end is text, not a date","")))))</f>
        <v/>
      </c>
      <c r="AM1594" s="41">
        <f>IF($R1594=0,0,N($L1594)*(1+$Z1594+BonusMonths/12+IF($Q1594=1,0,EOSB))+N($M1594)+(N($L1594)+SI_Gross*N($M1594))*IF($Q1594=1,SI_O,SI_E))</f>
        <v/>
      </c>
      <c r="AN1594" s="41">
        <f>IF($R1594=0,0,(IF($Q1594=1,MedO,MedE+Ticket)+Training)/12)</f>
        <v/>
      </c>
    </row>
    <row r="1595">
      <c r="I1595" s="35" t="n"/>
      <c r="J1595" s="35" t="n"/>
      <c r="K1595" s="35" t="n"/>
      <c r="L1595" s="36" t="n"/>
      <c r="M1595" s="36" t="n"/>
      <c r="P1595" s="37" t="n"/>
      <c r="Q1595" s="38">
        <f>IF($C1595="",0,IF(OR(LOWER(TRIM($G1595))="omani",LOWER(TRIM($G1595))="oman",LOWER(TRIM($G1595))="om",LOWER(TRIM($G1595))="local"),1,0))</f>
        <v/>
      </c>
      <c r="R1595" s="38">
        <f>IF($C1595="",0,IF(OR(ISNUMBER(SEARCH("resign",$N1595)),ISNUMBER(SEARCH("terminat",$N1595)),ISNUMBER(SEARCH("inactive",$N1595)),ISNUMBER(SEARCH("vacan",$N1595)),ISNUMBER(SEARCH("deceased",$N1595)),ISNUMBER(SEARCH("separated",$N1595))),0,1))</f>
        <v/>
      </c>
      <c r="S1595">
        <f>IF(OR($R1595=0,NOT(ISNUMBER($I1595))),"",IFERROR(DATEDIF($I1595,DATE(FY,1,1),"y"),""))</f>
        <v/>
      </c>
      <c r="T1595">
        <f>IF(OR($R1595=0,NOT(ISNUMBER($J1595))),"",IFERROR(DATEDIF($J1595,DATE(FY,1,1),"y"),0))</f>
        <v/>
      </c>
      <c r="U1595" s="38">
        <f>IF(OR($R1595=0,NOT(ISNUMBER($I1595))),0,IF(YEAR($I1595)+IF($Q1595=1,RetAgeO,RetAgeE)=FY,MONTH($I1595),IF(YEAR($I1595)+IF($Q1595=1,RetAgeO,RetAgeE)&lt;FY,1,0)))</f>
        <v/>
      </c>
      <c r="V1595" s="38">
        <f>IF(OR($R1595=0,NOT(ISNUMBER($K1595))),0,IF(YEAR($K1595)=FY,MONTH($K1595),IF(YEAR($K1595)&lt;FY,1,0)))</f>
        <v/>
      </c>
      <c r="W1595" s="38">
        <f>IF($R1595=0,0,MIN(12,IF(AND(ISNUMBER($O1595),$O1595&gt;=1,$O1595&lt;=12),INT($O1595),12),IF(AND(RetireExit="Yes",$U1595&gt;0),$U1595,12),IF(AND(ContractExit="Yes",$V1595&gt;0),$V1595,12)))</f>
        <v/>
      </c>
      <c r="X1595" s="37">
        <f>IF(ISNUMBER($P1595),$P1595,IncPct)</f>
        <v/>
      </c>
      <c r="Y1595" s="39">
        <f>IF($W1595=0,0,MAX(0,MIN($W1595,IncMonth-1))+MAX(0,$W1595-IncMonth+1)*(1+$X1595))</f>
        <v/>
      </c>
      <c r="Z1595" s="40">
        <f>IF($C1595="",0,IFERROR(INDEX(Departments!$B$5:$B$54,MATCH($C1595,Departments!$A$5:$A$54,0)),0))</f>
        <v/>
      </c>
      <c r="AA1595" s="41">
        <f>N($L1595)*$Y1595</f>
        <v/>
      </c>
      <c r="AB1595" s="41">
        <f>N($M1595)*$Y1595</f>
        <v/>
      </c>
      <c r="AC1595" s="41">
        <f>$AA1595*$Z1595</f>
        <v/>
      </c>
      <c r="AD1595" s="41">
        <f>$AA1595*BonusMonths/12</f>
        <v/>
      </c>
      <c r="AE1595" s="41">
        <f>($AA1595+SI_Gross*$AB1595)*IF($Q1595=1,SI_O,SI_E)</f>
        <v/>
      </c>
      <c r="AF1595" s="41">
        <f>IF($Q1595=1,0,$AA1595*EOSB)</f>
        <v/>
      </c>
      <c r="AG1595" s="41">
        <f>$AN1595*$W1595</f>
        <v/>
      </c>
      <c r="AH1595" s="41">
        <f>SUM($AA1595:$AG1595)</f>
        <v/>
      </c>
      <c r="AI1595" s="41">
        <f>12*($AM1595+$AN1595)</f>
        <v/>
      </c>
      <c r="AJ1595" s="41">
        <f>$AM1595*((IncMonth-1)+(13-IncMonth)*(1+$X1595))+12*$AN1595</f>
        <v/>
      </c>
      <c r="AK1595" s="41">
        <f>IF($R1595=1,N($L1595)+N($M1595),0)</f>
        <v/>
      </c>
      <c r="AL1595">
        <f>IF($C1595="","",IF(N($L1595)&lt;=0,"Basic salary missing",IF(ISNA(MATCH($C1595,Departments!$A$5:$A$54,0)),"Department not on Departments sheet",IF(AND($I1595&lt;&gt;"",NOT(ISNUMBER($I1595))),"Date of birth is text, not a date",IF(AND($K1595&lt;&gt;"",NOT(ISNUMBER($K1595))),"Contract end is text, not a date","")))))</f>
        <v/>
      </c>
      <c r="AM1595" s="41">
        <f>IF($R1595=0,0,N($L1595)*(1+$Z1595+BonusMonths/12+IF($Q1595=1,0,EOSB))+N($M1595)+(N($L1595)+SI_Gross*N($M1595))*IF($Q1595=1,SI_O,SI_E))</f>
        <v/>
      </c>
      <c r="AN1595" s="41">
        <f>IF($R1595=0,0,(IF($Q1595=1,MedO,MedE+Ticket)+Training)/12)</f>
        <v/>
      </c>
    </row>
    <row r="1596">
      <c r="I1596" s="35" t="n"/>
      <c r="J1596" s="35" t="n"/>
      <c r="K1596" s="35" t="n"/>
      <c r="L1596" s="36" t="n"/>
      <c r="M1596" s="36" t="n"/>
      <c r="P1596" s="37" t="n"/>
      <c r="Q1596" s="38">
        <f>IF($C1596="",0,IF(OR(LOWER(TRIM($G1596))="omani",LOWER(TRIM($G1596))="oman",LOWER(TRIM($G1596))="om",LOWER(TRIM($G1596))="local"),1,0))</f>
        <v/>
      </c>
      <c r="R1596" s="38">
        <f>IF($C1596="",0,IF(OR(ISNUMBER(SEARCH("resign",$N1596)),ISNUMBER(SEARCH("terminat",$N1596)),ISNUMBER(SEARCH("inactive",$N1596)),ISNUMBER(SEARCH("vacan",$N1596)),ISNUMBER(SEARCH("deceased",$N1596)),ISNUMBER(SEARCH("separated",$N1596))),0,1))</f>
        <v/>
      </c>
      <c r="S1596">
        <f>IF(OR($R1596=0,NOT(ISNUMBER($I1596))),"",IFERROR(DATEDIF($I1596,DATE(FY,1,1),"y"),""))</f>
        <v/>
      </c>
      <c r="T1596">
        <f>IF(OR($R1596=0,NOT(ISNUMBER($J1596))),"",IFERROR(DATEDIF($J1596,DATE(FY,1,1),"y"),0))</f>
        <v/>
      </c>
      <c r="U1596" s="38">
        <f>IF(OR($R1596=0,NOT(ISNUMBER($I1596))),0,IF(YEAR($I1596)+IF($Q1596=1,RetAgeO,RetAgeE)=FY,MONTH($I1596),IF(YEAR($I1596)+IF($Q1596=1,RetAgeO,RetAgeE)&lt;FY,1,0)))</f>
        <v/>
      </c>
      <c r="V1596" s="38">
        <f>IF(OR($R1596=0,NOT(ISNUMBER($K1596))),0,IF(YEAR($K1596)=FY,MONTH($K1596),IF(YEAR($K1596)&lt;FY,1,0)))</f>
        <v/>
      </c>
      <c r="W1596" s="38">
        <f>IF($R1596=0,0,MIN(12,IF(AND(ISNUMBER($O1596),$O1596&gt;=1,$O1596&lt;=12),INT($O1596),12),IF(AND(RetireExit="Yes",$U1596&gt;0),$U1596,12),IF(AND(ContractExit="Yes",$V1596&gt;0),$V1596,12)))</f>
        <v/>
      </c>
      <c r="X1596" s="37">
        <f>IF(ISNUMBER($P1596),$P1596,IncPct)</f>
        <v/>
      </c>
      <c r="Y1596" s="39">
        <f>IF($W1596=0,0,MAX(0,MIN($W1596,IncMonth-1))+MAX(0,$W1596-IncMonth+1)*(1+$X1596))</f>
        <v/>
      </c>
      <c r="Z1596" s="40">
        <f>IF($C1596="",0,IFERROR(INDEX(Departments!$B$5:$B$54,MATCH($C1596,Departments!$A$5:$A$54,0)),0))</f>
        <v/>
      </c>
      <c r="AA1596" s="41">
        <f>N($L1596)*$Y1596</f>
        <v/>
      </c>
      <c r="AB1596" s="41">
        <f>N($M1596)*$Y1596</f>
        <v/>
      </c>
      <c r="AC1596" s="41">
        <f>$AA1596*$Z1596</f>
        <v/>
      </c>
      <c r="AD1596" s="41">
        <f>$AA1596*BonusMonths/12</f>
        <v/>
      </c>
      <c r="AE1596" s="41">
        <f>($AA1596+SI_Gross*$AB1596)*IF($Q1596=1,SI_O,SI_E)</f>
        <v/>
      </c>
      <c r="AF1596" s="41">
        <f>IF($Q1596=1,0,$AA1596*EOSB)</f>
        <v/>
      </c>
      <c r="AG1596" s="41">
        <f>$AN1596*$W1596</f>
        <v/>
      </c>
      <c r="AH1596" s="41">
        <f>SUM($AA1596:$AG1596)</f>
        <v/>
      </c>
      <c r="AI1596" s="41">
        <f>12*($AM1596+$AN1596)</f>
        <v/>
      </c>
      <c r="AJ1596" s="41">
        <f>$AM1596*((IncMonth-1)+(13-IncMonth)*(1+$X1596))+12*$AN1596</f>
        <v/>
      </c>
      <c r="AK1596" s="41">
        <f>IF($R1596=1,N($L1596)+N($M1596),0)</f>
        <v/>
      </c>
      <c r="AL1596">
        <f>IF($C1596="","",IF(N($L1596)&lt;=0,"Basic salary missing",IF(ISNA(MATCH($C1596,Departments!$A$5:$A$54,0)),"Department not on Departments sheet",IF(AND($I1596&lt;&gt;"",NOT(ISNUMBER($I1596))),"Date of birth is text, not a date",IF(AND($K1596&lt;&gt;"",NOT(ISNUMBER($K1596))),"Contract end is text, not a date","")))))</f>
        <v/>
      </c>
      <c r="AM1596" s="41">
        <f>IF($R1596=0,0,N($L1596)*(1+$Z1596+BonusMonths/12+IF($Q1596=1,0,EOSB))+N($M1596)+(N($L1596)+SI_Gross*N($M1596))*IF($Q1596=1,SI_O,SI_E))</f>
        <v/>
      </c>
      <c r="AN1596" s="41">
        <f>IF($R1596=0,0,(IF($Q1596=1,MedO,MedE+Ticket)+Training)/12)</f>
        <v/>
      </c>
    </row>
    <row r="1597">
      <c r="I1597" s="35" t="n"/>
      <c r="J1597" s="35" t="n"/>
      <c r="K1597" s="35" t="n"/>
      <c r="L1597" s="36" t="n"/>
      <c r="M1597" s="36" t="n"/>
      <c r="P1597" s="37" t="n"/>
      <c r="Q1597" s="38">
        <f>IF($C1597="",0,IF(OR(LOWER(TRIM($G1597))="omani",LOWER(TRIM($G1597))="oman",LOWER(TRIM($G1597))="om",LOWER(TRIM($G1597))="local"),1,0))</f>
        <v/>
      </c>
      <c r="R1597" s="38">
        <f>IF($C1597="",0,IF(OR(ISNUMBER(SEARCH("resign",$N1597)),ISNUMBER(SEARCH("terminat",$N1597)),ISNUMBER(SEARCH("inactive",$N1597)),ISNUMBER(SEARCH("vacan",$N1597)),ISNUMBER(SEARCH("deceased",$N1597)),ISNUMBER(SEARCH("separated",$N1597))),0,1))</f>
        <v/>
      </c>
      <c r="S1597">
        <f>IF(OR($R1597=0,NOT(ISNUMBER($I1597))),"",IFERROR(DATEDIF($I1597,DATE(FY,1,1),"y"),""))</f>
        <v/>
      </c>
      <c r="T1597">
        <f>IF(OR($R1597=0,NOT(ISNUMBER($J1597))),"",IFERROR(DATEDIF($J1597,DATE(FY,1,1),"y"),0))</f>
        <v/>
      </c>
      <c r="U1597" s="38">
        <f>IF(OR($R1597=0,NOT(ISNUMBER($I1597))),0,IF(YEAR($I1597)+IF($Q1597=1,RetAgeO,RetAgeE)=FY,MONTH($I1597),IF(YEAR($I1597)+IF($Q1597=1,RetAgeO,RetAgeE)&lt;FY,1,0)))</f>
        <v/>
      </c>
      <c r="V1597" s="38">
        <f>IF(OR($R1597=0,NOT(ISNUMBER($K1597))),0,IF(YEAR($K1597)=FY,MONTH($K1597),IF(YEAR($K1597)&lt;FY,1,0)))</f>
        <v/>
      </c>
      <c r="W1597" s="38">
        <f>IF($R1597=0,0,MIN(12,IF(AND(ISNUMBER($O1597),$O1597&gt;=1,$O1597&lt;=12),INT($O1597),12),IF(AND(RetireExit="Yes",$U1597&gt;0),$U1597,12),IF(AND(ContractExit="Yes",$V1597&gt;0),$V1597,12)))</f>
        <v/>
      </c>
      <c r="X1597" s="37">
        <f>IF(ISNUMBER($P1597),$P1597,IncPct)</f>
        <v/>
      </c>
      <c r="Y1597" s="39">
        <f>IF($W1597=0,0,MAX(0,MIN($W1597,IncMonth-1))+MAX(0,$W1597-IncMonth+1)*(1+$X1597))</f>
        <v/>
      </c>
      <c r="Z1597" s="40">
        <f>IF($C1597="",0,IFERROR(INDEX(Departments!$B$5:$B$54,MATCH($C1597,Departments!$A$5:$A$54,0)),0))</f>
        <v/>
      </c>
      <c r="AA1597" s="41">
        <f>N($L1597)*$Y1597</f>
        <v/>
      </c>
      <c r="AB1597" s="41">
        <f>N($M1597)*$Y1597</f>
        <v/>
      </c>
      <c r="AC1597" s="41">
        <f>$AA1597*$Z1597</f>
        <v/>
      </c>
      <c r="AD1597" s="41">
        <f>$AA1597*BonusMonths/12</f>
        <v/>
      </c>
      <c r="AE1597" s="41">
        <f>($AA1597+SI_Gross*$AB1597)*IF($Q1597=1,SI_O,SI_E)</f>
        <v/>
      </c>
      <c r="AF1597" s="41">
        <f>IF($Q1597=1,0,$AA1597*EOSB)</f>
        <v/>
      </c>
      <c r="AG1597" s="41">
        <f>$AN1597*$W1597</f>
        <v/>
      </c>
      <c r="AH1597" s="41">
        <f>SUM($AA1597:$AG1597)</f>
        <v/>
      </c>
      <c r="AI1597" s="41">
        <f>12*($AM1597+$AN1597)</f>
        <v/>
      </c>
      <c r="AJ1597" s="41">
        <f>$AM1597*((IncMonth-1)+(13-IncMonth)*(1+$X1597))+12*$AN1597</f>
        <v/>
      </c>
      <c r="AK1597" s="41">
        <f>IF($R1597=1,N($L1597)+N($M1597),0)</f>
        <v/>
      </c>
      <c r="AL1597">
        <f>IF($C1597="","",IF(N($L1597)&lt;=0,"Basic salary missing",IF(ISNA(MATCH($C1597,Departments!$A$5:$A$54,0)),"Department not on Departments sheet",IF(AND($I1597&lt;&gt;"",NOT(ISNUMBER($I1597))),"Date of birth is text, not a date",IF(AND($K1597&lt;&gt;"",NOT(ISNUMBER($K1597))),"Contract end is text, not a date","")))))</f>
        <v/>
      </c>
      <c r="AM1597" s="41">
        <f>IF($R1597=0,0,N($L1597)*(1+$Z1597+BonusMonths/12+IF($Q1597=1,0,EOSB))+N($M1597)+(N($L1597)+SI_Gross*N($M1597))*IF($Q1597=1,SI_O,SI_E))</f>
        <v/>
      </c>
      <c r="AN1597" s="41">
        <f>IF($R1597=0,0,(IF($Q1597=1,MedO,MedE+Ticket)+Training)/12)</f>
        <v/>
      </c>
    </row>
    <row r="1598">
      <c r="I1598" s="35" t="n"/>
      <c r="J1598" s="35" t="n"/>
      <c r="K1598" s="35" t="n"/>
      <c r="L1598" s="36" t="n"/>
      <c r="M1598" s="36" t="n"/>
      <c r="P1598" s="37" t="n"/>
      <c r="Q1598" s="38">
        <f>IF($C1598="",0,IF(OR(LOWER(TRIM($G1598))="omani",LOWER(TRIM($G1598))="oman",LOWER(TRIM($G1598))="om",LOWER(TRIM($G1598))="local"),1,0))</f>
        <v/>
      </c>
      <c r="R1598" s="38">
        <f>IF($C1598="",0,IF(OR(ISNUMBER(SEARCH("resign",$N1598)),ISNUMBER(SEARCH("terminat",$N1598)),ISNUMBER(SEARCH("inactive",$N1598)),ISNUMBER(SEARCH("vacan",$N1598)),ISNUMBER(SEARCH("deceased",$N1598)),ISNUMBER(SEARCH("separated",$N1598))),0,1))</f>
        <v/>
      </c>
      <c r="S1598">
        <f>IF(OR($R1598=0,NOT(ISNUMBER($I1598))),"",IFERROR(DATEDIF($I1598,DATE(FY,1,1),"y"),""))</f>
        <v/>
      </c>
      <c r="T1598">
        <f>IF(OR($R1598=0,NOT(ISNUMBER($J1598))),"",IFERROR(DATEDIF($J1598,DATE(FY,1,1),"y"),0))</f>
        <v/>
      </c>
      <c r="U1598" s="38">
        <f>IF(OR($R1598=0,NOT(ISNUMBER($I1598))),0,IF(YEAR($I1598)+IF($Q1598=1,RetAgeO,RetAgeE)=FY,MONTH($I1598),IF(YEAR($I1598)+IF($Q1598=1,RetAgeO,RetAgeE)&lt;FY,1,0)))</f>
        <v/>
      </c>
      <c r="V1598" s="38">
        <f>IF(OR($R1598=0,NOT(ISNUMBER($K1598))),0,IF(YEAR($K1598)=FY,MONTH($K1598),IF(YEAR($K1598)&lt;FY,1,0)))</f>
        <v/>
      </c>
      <c r="W1598" s="38">
        <f>IF($R1598=0,0,MIN(12,IF(AND(ISNUMBER($O1598),$O1598&gt;=1,$O1598&lt;=12),INT($O1598),12),IF(AND(RetireExit="Yes",$U1598&gt;0),$U1598,12),IF(AND(ContractExit="Yes",$V1598&gt;0),$V1598,12)))</f>
        <v/>
      </c>
      <c r="X1598" s="37">
        <f>IF(ISNUMBER($P1598),$P1598,IncPct)</f>
        <v/>
      </c>
      <c r="Y1598" s="39">
        <f>IF($W1598=0,0,MAX(0,MIN($W1598,IncMonth-1))+MAX(0,$W1598-IncMonth+1)*(1+$X1598))</f>
        <v/>
      </c>
      <c r="Z1598" s="40">
        <f>IF($C1598="",0,IFERROR(INDEX(Departments!$B$5:$B$54,MATCH($C1598,Departments!$A$5:$A$54,0)),0))</f>
        <v/>
      </c>
      <c r="AA1598" s="41">
        <f>N($L1598)*$Y1598</f>
        <v/>
      </c>
      <c r="AB1598" s="41">
        <f>N($M1598)*$Y1598</f>
        <v/>
      </c>
      <c r="AC1598" s="41">
        <f>$AA1598*$Z1598</f>
        <v/>
      </c>
      <c r="AD1598" s="41">
        <f>$AA1598*BonusMonths/12</f>
        <v/>
      </c>
      <c r="AE1598" s="41">
        <f>($AA1598+SI_Gross*$AB1598)*IF($Q1598=1,SI_O,SI_E)</f>
        <v/>
      </c>
      <c r="AF1598" s="41">
        <f>IF($Q1598=1,0,$AA1598*EOSB)</f>
        <v/>
      </c>
      <c r="AG1598" s="41">
        <f>$AN1598*$W1598</f>
        <v/>
      </c>
      <c r="AH1598" s="41">
        <f>SUM($AA1598:$AG1598)</f>
        <v/>
      </c>
      <c r="AI1598" s="41">
        <f>12*($AM1598+$AN1598)</f>
        <v/>
      </c>
      <c r="AJ1598" s="41">
        <f>$AM1598*((IncMonth-1)+(13-IncMonth)*(1+$X1598))+12*$AN1598</f>
        <v/>
      </c>
      <c r="AK1598" s="41">
        <f>IF($R1598=1,N($L1598)+N($M1598),0)</f>
        <v/>
      </c>
      <c r="AL1598">
        <f>IF($C1598="","",IF(N($L1598)&lt;=0,"Basic salary missing",IF(ISNA(MATCH($C1598,Departments!$A$5:$A$54,0)),"Department not on Departments sheet",IF(AND($I1598&lt;&gt;"",NOT(ISNUMBER($I1598))),"Date of birth is text, not a date",IF(AND($K1598&lt;&gt;"",NOT(ISNUMBER($K1598))),"Contract end is text, not a date","")))))</f>
        <v/>
      </c>
      <c r="AM1598" s="41">
        <f>IF($R1598=0,0,N($L1598)*(1+$Z1598+BonusMonths/12+IF($Q1598=1,0,EOSB))+N($M1598)+(N($L1598)+SI_Gross*N($M1598))*IF($Q1598=1,SI_O,SI_E))</f>
        <v/>
      </c>
      <c r="AN1598" s="41">
        <f>IF($R1598=0,0,(IF($Q1598=1,MedO,MedE+Ticket)+Training)/12)</f>
        <v/>
      </c>
    </row>
    <row r="1599">
      <c r="I1599" s="35" t="n"/>
      <c r="J1599" s="35" t="n"/>
      <c r="K1599" s="35" t="n"/>
      <c r="L1599" s="36" t="n"/>
      <c r="M1599" s="36" t="n"/>
      <c r="P1599" s="37" t="n"/>
      <c r="Q1599" s="38">
        <f>IF($C1599="",0,IF(OR(LOWER(TRIM($G1599))="omani",LOWER(TRIM($G1599))="oman",LOWER(TRIM($G1599))="om",LOWER(TRIM($G1599))="local"),1,0))</f>
        <v/>
      </c>
      <c r="R1599" s="38">
        <f>IF($C1599="",0,IF(OR(ISNUMBER(SEARCH("resign",$N1599)),ISNUMBER(SEARCH("terminat",$N1599)),ISNUMBER(SEARCH("inactive",$N1599)),ISNUMBER(SEARCH("vacan",$N1599)),ISNUMBER(SEARCH("deceased",$N1599)),ISNUMBER(SEARCH("separated",$N1599))),0,1))</f>
        <v/>
      </c>
      <c r="S1599">
        <f>IF(OR($R1599=0,NOT(ISNUMBER($I1599))),"",IFERROR(DATEDIF($I1599,DATE(FY,1,1),"y"),""))</f>
        <v/>
      </c>
      <c r="T1599">
        <f>IF(OR($R1599=0,NOT(ISNUMBER($J1599))),"",IFERROR(DATEDIF($J1599,DATE(FY,1,1),"y"),0))</f>
        <v/>
      </c>
      <c r="U1599" s="38">
        <f>IF(OR($R1599=0,NOT(ISNUMBER($I1599))),0,IF(YEAR($I1599)+IF($Q1599=1,RetAgeO,RetAgeE)=FY,MONTH($I1599),IF(YEAR($I1599)+IF($Q1599=1,RetAgeO,RetAgeE)&lt;FY,1,0)))</f>
        <v/>
      </c>
      <c r="V1599" s="38">
        <f>IF(OR($R1599=0,NOT(ISNUMBER($K1599))),0,IF(YEAR($K1599)=FY,MONTH($K1599),IF(YEAR($K1599)&lt;FY,1,0)))</f>
        <v/>
      </c>
      <c r="W1599" s="38">
        <f>IF($R1599=0,0,MIN(12,IF(AND(ISNUMBER($O1599),$O1599&gt;=1,$O1599&lt;=12),INT($O1599),12),IF(AND(RetireExit="Yes",$U1599&gt;0),$U1599,12),IF(AND(ContractExit="Yes",$V1599&gt;0),$V1599,12)))</f>
        <v/>
      </c>
      <c r="X1599" s="37">
        <f>IF(ISNUMBER($P1599),$P1599,IncPct)</f>
        <v/>
      </c>
      <c r="Y1599" s="39">
        <f>IF($W1599=0,0,MAX(0,MIN($W1599,IncMonth-1))+MAX(0,$W1599-IncMonth+1)*(1+$X1599))</f>
        <v/>
      </c>
      <c r="Z1599" s="40">
        <f>IF($C1599="",0,IFERROR(INDEX(Departments!$B$5:$B$54,MATCH($C1599,Departments!$A$5:$A$54,0)),0))</f>
        <v/>
      </c>
      <c r="AA1599" s="41">
        <f>N($L1599)*$Y1599</f>
        <v/>
      </c>
      <c r="AB1599" s="41">
        <f>N($M1599)*$Y1599</f>
        <v/>
      </c>
      <c r="AC1599" s="41">
        <f>$AA1599*$Z1599</f>
        <v/>
      </c>
      <c r="AD1599" s="41">
        <f>$AA1599*BonusMonths/12</f>
        <v/>
      </c>
      <c r="AE1599" s="41">
        <f>($AA1599+SI_Gross*$AB1599)*IF($Q1599=1,SI_O,SI_E)</f>
        <v/>
      </c>
      <c r="AF1599" s="41">
        <f>IF($Q1599=1,0,$AA1599*EOSB)</f>
        <v/>
      </c>
      <c r="AG1599" s="41">
        <f>$AN1599*$W1599</f>
        <v/>
      </c>
      <c r="AH1599" s="41">
        <f>SUM($AA1599:$AG1599)</f>
        <v/>
      </c>
      <c r="AI1599" s="41">
        <f>12*($AM1599+$AN1599)</f>
        <v/>
      </c>
      <c r="AJ1599" s="41">
        <f>$AM1599*((IncMonth-1)+(13-IncMonth)*(1+$X1599))+12*$AN1599</f>
        <v/>
      </c>
      <c r="AK1599" s="41">
        <f>IF($R1599=1,N($L1599)+N($M1599),0)</f>
        <v/>
      </c>
      <c r="AL1599">
        <f>IF($C1599="","",IF(N($L1599)&lt;=0,"Basic salary missing",IF(ISNA(MATCH($C1599,Departments!$A$5:$A$54,0)),"Department not on Departments sheet",IF(AND($I1599&lt;&gt;"",NOT(ISNUMBER($I1599))),"Date of birth is text, not a date",IF(AND($K1599&lt;&gt;"",NOT(ISNUMBER($K1599))),"Contract end is text, not a date","")))))</f>
        <v/>
      </c>
      <c r="AM1599" s="41">
        <f>IF($R1599=0,0,N($L1599)*(1+$Z1599+BonusMonths/12+IF($Q1599=1,0,EOSB))+N($M1599)+(N($L1599)+SI_Gross*N($M1599))*IF($Q1599=1,SI_O,SI_E))</f>
        <v/>
      </c>
      <c r="AN1599" s="41">
        <f>IF($R1599=0,0,(IF($Q1599=1,MedO,MedE+Ticket)+Training)/12)</f>
        <v/>
      </c>
    </row>
    <row r="1600">
      <c r="I1600" s="35" t="n"/>
      <c r="J1600" s="35" t="n"/>
      <c r="K1600" s="35" t="n"/>
      <c r="L1600" s="36" t="n"/>
      <c r="M1600" s="36" t="n"/>
      <c r="P1600" s="37" t="n"/>
      <c r="Q1600" s="38">
        <f>IF($C1600="",0,IF(OR(LOWER(TRIM($G1600))="omani",LOWER(TRIM($G1600))="oman",LOWER(TRIM($G1600))="om",LOWER(TRIM($G1600))="local"),1,0))</f>
        <v/>
      </c>
      <c r="R1600" s="38">
        <f>IF($C1600="",0,IF(OR(ISNUMBER(SEARCH("resign",$N1600)),ISNUMBER(SEARCH("terminat",$N1600)),ISNUMBER(SEARCH("inactive",$N1600)),ISNUMBER(SEARCH("vacan",$N1600)),ISNUMBER(SEARCH("deceased",$N1600)),ISNUMBER(SEARCH("separated",$N1600))),0,1))</f>
        <v/>
      </c>
      <c r="S1600">
        <f>IF(OR($R1600=0,NOT(ISNUMBER($I1600))),"",IFERROR(DATEDIF($I1600,DATE(FY,1,1),"y"),""))</f>
        <v/>
      </c>
      <c r="T1600">
        <f>IF(OR($R1600=0,NOT(ISNUMBER($J1600))),"",IFERROR(DATEDIF($J1600,DATE(FY,1,1),"y"),0))</f>
        <v/>
      </c>
      <c r="U1600" s="38">
        <f>IF(OR($R1600=0,NOT(ISNUMBER($I1600))),0,IF(YEAR($I1600)+IF($Q1600=1,RetAgeO,RetAgeE)=FY,MONTH($I1600),IF(YEAR($I1600)+IF($Q1600=1,RetAgeO,RetAgeE)&lt;FY,1,0)))</f>
        <v/>
      </c>
      <c r="V1600" s="38">
        <f>IF(OR($R1600=0,NOT(ISNUMBER($K1600))),0,IF(YEAR($K1600)=FY,MONTH($K1600),IF(YEAR($K1600)&lt;FY,1,0)))</f>
        <v/>
      </c>
      <c r="W1600" s="38">
        <f>IF($R1600=0,0,MIN(12,IF(AND(ISNUMBER($O1600),$O1600&gt;=1,$O1600&lt;=12),INT($O1600),12),IF(AND(RetireExit="Yes",$U1600&gt;0),$U1600,12),IF(AND(ContractExit="Yes",$V1600&gt;0),$V1600,12)))</f>
        <v/>
      </c>
      <c r="X1600" s="37">
        <f>IF(ISNUMBER($P1600),$P1600,IncPct)</f>
        <v/>
      </c>
      <c r="Y1600" s="39">
        <f>IF($W1600=0,0,MAX(0,MIN($W1600,IncMonth-1))+MAX(0,$W1600-IncMonth+1)*(1+$X1600))</f>
        <v/>
      </c>
      <c r="Z1600" s="40">
        <f>IF($C1600="",0,IFERROR(INDEX(Departments!$B$5:$B$54,MATCH($C1600,Departments!$A$5:$A$54,0)),0))</f>
        <v/>
      </c>
      <c r="AA1600" s="41">
        <f>N($L1600)*$Y1600</f>
        <v/>
      </c>
      <c r="AB1600" s="41">
        <f>N($M1600)*$Y1600</f>
        <v/>
      </c>
      <c r="AC1600" s="41">
        <f>$AA1600*$Z1600</f>
        <v/>
      </c>
      <c r="AD1600" s="41">
        <f>$AA1600*BonusMonths/12</f>
        <v/>
      </c>
      <c r="AE1600" s="41">
        <f>($AA1600+SI_Gross*$AB1600)*IF($Q1600=1,SI_O,SI_E)</f>
        <v/>
      </c>
      <c r="AF1600" s="41">
        <f>IF($Q1600=1,0,$AA1600*EOSB)</f>
        <v/>
      </c>
      <c r="AG1600" s="41">
        <f>$AN1600*$W1600</f>
        <v/>
      </c>
      <c r="AH1600" s="41">
        <f>SUM($AA1600:$AG1600)</f>
        <v/>
      </c>
      <c r="AI1600" s="41">
        <f>12*($AM1600+$AN1600)</f>
        <v/>
      </c>
      <c r="AJ1600" s="41">
        <f>$AM1600*((IncMonth-1)+(13-IncMonth)*(1+$X1600))+12*$AN1600</f>
        <v/>
      </c>
      <c r="AK1600" s="41">
        <f>IF($R1600=1,N($L1600)+N($M1600),0)</f>
        <v/>
      </c>
      <c r="AL1600">
        <f>IF($C1600="","",IF(N($L1600)&lt;=0,"Basic salary missing",IF(ISNA(MATCH($C1600,Departments!$A$5:$A$54,0)),"Department not on Departments sheet",IF(AND($I1600&lt;&gt;"",NOT(ISNUMBER($I1600))),"Date of birth is text, not a date",IF(AND($K1600&lt;&gt;"",NOT(ISNUMBER($K1600))),"Contract end is text, not a date","")))))</f>
        <v/>
      </c>
      <c r="AM1600" s="41">
        <f>IF($R1600=0,0,N($L1600)*(1+$Z1600+BonusMonths/12+IF($Q1600=1,0,EOSB))+N($M1600)+(N($L1600)+SI_Gross*N($M1600))*IF($Q1600=1,SI_O,SI_E))</f>
        <v/>
      </c>
      <c r="AN1600" s="41">
        <f>IF($R1600=0,0,(IF($Q1600=1,MedO,MedE+Ticket)+Training)/12)</f>
        <v/>
      </c>
    </row>
    <row r="1601">
      <c r="I1601" s="35" t="n"/>
      <c r="J1601" s="35" t="n"/>
      <c r="K1601" s="35" t="n"/>
      <c r="L1601" s="36" t="n"/>
      <c r="M1601" s="36" t="n"/>
      <c r="P1601" s="37" t="n"/>
      <c r="Q1601" s="38">
        <f>IF($C1601="",0,IF(OR(LOWER(TRIM($G1601))="omani",LOWER(TRIM($G1601))="oman",LOWER(TRIM($G1601))="om",LOWER(TRIM($G1601))="local"),1,0))</f>
        <v/>
      </c>
      <c r="R1601" s="38">
        <f>IF($C1601="",0,IF(OR(ISNUMBER(SEARCH("resign",$N1601)),ISNUMBER(SEARCH("terminat",$N1601)),ISNUMBER(SEARCH("inactive",$N1601)),ISNUMBER(SEARCH("vacan",$N1601)),ISNUMBER(SEARCH("deceased",$N1601)),ISNUMBER(SEARCH("separated",$N1601))),0,1))</f>
        <v/>
      </c>
      <c r="S1601">
        <f>IF(OR($R1601=0,NOT(ISNUMBER($I1601))),"",IFERROR(DATEDIF($I1601,DATE(FY,1,1),"y"),""))</f>
        <v/>
      </c>
      <c r="T1601">
        <f>IF(OR($R1601=0,NOT(ISNUMBER($J1601))),"",IFERROR(DATEDIF($J1601,DATE(FY,1,1),"y"),0))</f>
        <v/>
      </c>
      <c r="U1601" s="38">
        <f>IF(OR($R1601=0,NOT(ISNUMBER($I1601))),0,IF(YEAR($I1601)+IF($Q1601=1,RetAgeO,RetAgeE)=FY,MONTH($I1601),IF(YEAR($I1601)+IF($Q1601=1,RetAgeO,RetAgeE)&lt;FY,1,0)))</f>
        <v/>
      </c>
      <c r="V1601" s="38">
        <f>IF(OR($R1601=0,NOT(ISNUMBER($K1601))),0,IF(YEAR($K1601)=FY,MONTH($K1601),IF(YEAR($K1601)&lt;FY,1,0)))</f>
        <v/>
      </c>
      <c r="W1601" s="38">
        <f>IF($R1601=0,0,MIN(12,IF(AND(ISNUMBER($O1601),$O1601&gt;=1,$O1601&lt;=12),INT($O1601),12),IF(AND(RetireExit="Yes",$U1601&gt;0),$U1601,12),IF(AND(ContractExit="Yes",$V1601&gt;0),$V1601,12)))</f>
        <v/>
      </c>
      <c r="X1601" s="37">
        <f>IF(ISNUMBER($P1601),$P1601,IncPct)</f>
        <v/>
      </c>
      <c r="Y1601" s="39">
        <f>IF($W1601=0,0,MAX(0,MIN($W1601,IncMonth-1))+MAX(0,$W1601-IncMonth+1)*(1+$X1601))</f>
        <v/>
      </c>
      <c r="Z1601" s="40">
        <f>IF($C1601="",0,IFERROR(INDEX(Departments!$B$5:$B$54,MATCH($C1601,Departments!$A$5:$A$54,0)),0))</f>
        <v/>
      </c>
      <c r="AA1601" s="41">
        <f>N($L1601)*$Y1601</f>
        <v/>
      </c>
      <c r="AB1601" s="41">
        <f>N($M1601)*$Y1601</f>
        <v/>
      </c>
      <c r="AC1601" s="41">
        <f>$AA1601*$Z1601</f>
        <v/>
      </c>
      <c r="AD1601" s="41">
        <f>$AA1601*BonusMonths/12</f>
        <v/>
      </c>
      <c r="AE1601" s="41">
        <f>($AA1601+SI_Gross*$AB1601)*IF($Q1601=1,SI_O,SI_E)</f>
        <v/>
      </c>
      <c r="AF1601" s="41">
        <f>IF($Q1601=1,0,$AA1601*EOSB)</f>
        <v/>
      </c>
      <c r="AG1601" s="41">
        <f>$AN1601*$W1601</f>
        <v/>
      </c>
      <c r="AH1601" s="41">
        <f>SUM($AA1601:$AG1601)</f>
        <v/>
      </c>
      <c r="AI1601" s="41">
        <f>12*($AM1601+$AN1601)</f>
        <v/>
      </c>
      <c r="AJ1601" s="41">
        <f>$AM1601*((IncMonth-1)+(13-IncMonth)*(1+$X1601))+12*$AN1601</f>
        <v/>
      </c>
      <c r="AK1601" s="41">
        <f>IF($R1601=1,N($L1601)+N($M1601),0)</f>
        <v/>
      </c>
      <c r="AL1601">
        <f>IF($C1601="","",IF(N($L1601)&lt;=0,"Basic salary missing",IF(ISNA(MATCH($C1601,Departments!$A$5:$A$54,0)),"Department not on Departments sheet",IF(AND($I1601&lt;&gt;"",NOT(ISNUMBER($I1601))),"Date of birth is text, not a date",IF(AND($K1601&lt;&gt;"",NOT(ISNUMBER($K1601))),"Contract end is text, not a date","")))))</f>
        <v/>
      </c>
      <c r="AM1601" s="41">
        <f>IF($R1601=0,0,N($L1601)*(1+$Z1601+BonusMonths/12+IF($Q1601=1,0,EOSB))+N($M1601)+(N($L1601)+SI_Gross*N($M1601))*IF($Q1601=1,SI_O,SI_E))</f>
        <v/>
      </c>
      <c r="AN1601" s="41">
        <f>IF($R1601=0,0,(IF($Q1601=1,MedO,MedE+Ticket)+Training)/12)</f>
        <v/>
      </c>
    </row>
    <row r="1602">
      <c r="I1602" s="35" t="n"/>
      <c r="J1602" s="35" t="n"/>
      <c r="K1602" s="35" t="n"/>
      <c r="L1602" s="36" t="n"/>
      <c r="M1602" s="36" t="n"/>
      <c r="P1602" s="37" t="n"/>
      <c r="Q1602" s="38">
        <f>IF($C1602="",0,IF(OR(LOWER(TRIM($G1602))="omani",LOWER(TRIM($G1602))="oman",LOWER(TRIM($G1602))="om",LOWER(TRIM($G1602))="local"),1,0))</f>
        <v/>
      </c>
      <c r="R1602" s="38">
        <f>IF($C1602="",0,IF(OR(ISNUMBER(SEARCH("resign",$N1602)),ISNUMBER(SEARCH("terminat",$N1602)),ISNUMBER(SEARCH("inactive",$N1602)),ISNUMBER(SEARCH("vacan",$N1602)),ISNUMBER(SEARCH("deceased",$N1602)),ISNUMBER(SEARCH("separated",$N1602))),0,1))</f>
        <v/>
      </c>
      <c r="S1602">
        <f>IF(OR($R1602=0,NOT(ISNUMBER($I1602))),"",IFERROR(DATEDIF($I1602,DATE(FY,1,1),"y"),""))</f>
        <v/>
      </c>
      <c r="T1602">
        <f>IF(OR($R1602=0,NOT(ISNUMBER($J1602))),"",IFERROR(DATEDIF($J1602,DATE(FY,1,1),"y"),0))</f>
        <v/>
      </c>
      <c r="U1602" s="38">
        <f>IF(OR($R1602=0,NOT(ISNUMBER($I1602))),0,IF(YEAR($I1602)+IF($Q1602=1,RetAgeO,RetAgeE)=FY,MONTH($I1602),IF(YEAR($I1602)+IF($Q1602=1,RetAgeO,RetAgeE)&lt;FY,1,0)))</f>
        <v/>
      </c>
      <c r="V1602" s="38">
        <f>IF(OR($R1602=0,NOT(ISNUMBER($K1602))),0,IF(YEAR($K1602)=FY,MONTH($K1602),IF(YEAR($K1602)&lt;FY,1,0)))</f>
        <v/>
      </c>
      <c r="W1602" s="38">
        <f>IF($R1602=0,0,MIN(12,IF(AND(ISNUMBER($O1602),$O1602&gt;=1,$O1602&lt;=12),INT($O1602),12),IF(AND(RetireExit="Yes",$U1602&gt;0),$U1602,12),IF(AND(ContractExit="Yes",$V1602&gt;0),$V1602,12)))</f>
        <v/>
      </c>
      <c r="X1602" s="37">
        <f>IF(ISNUMBER($P1602),$P1602,IncPct)</f>
        <v/>
      </c>
      <c r="Y1602" s="39">
        <f>IF($W1602=0,0,MAX(0,MIN($W1602,IncMonth-1))+MAX(0,$W1602-IncMonth+1)*(1+$X1602))</f>
        <v/>
      </c>
      <c r="Z1602" s="40">
        <f>IF($C1602="",0,IFERROR(INDEX(Departments!$B$5:$B$54,MATCH($C1602,Departments!$A$5:$A$54,0)),0))</f>
        <v/>
      </c>
      <c r="AA1602" s="41">
        <f>N($L1602)*$Y1602</f>
        <v/>
      </c>
      <c r="AB1602" s="41">
        <f>N($M1602)*$Y1602</f>
        <v/>
      </c>
      <c r="AC1602" s="41">
        <f>$AA1602*$Z1602</f>
        <v/>
      </c>
      <c r="AD1602" s="41">
        <f>$AA1602*BonusMonths/12</f>
        <v/>
      </c>
      <c r="AE1602" s="41">
        <f>($AA1602+SI_Gross*$AB1602)*IF($Q1602=1,SI_O,SI_E)</f>
        <v/>
      </c>
      <c r="AF1602" s="41">
        <f>IF($Q1602=1,0,$AA1602*EOSB)</f>
        <v/>
      </c>
      <c r="AG1602" s="41">
        <f>$AN1602*$W1602</f>
        <v/>
      </c>
      <c r="AH1602" s="41">
        <f>SUM($AA1602:$AG1602)</f>
        <v/>
      </c>
      <c r="AI1602" s="41">
        <f>12*($AM1602+$AN1602)</f>
        <v/>
      </c>
      <c r="AJ1602" s="41">
        <f>$AM1602*((IncMonth-1)+(13-IncMonth)*(1+$X1602))+12*$AN1602</f>
        <v/>
      </c>
      <c r="AK1602" s="41">
        <f>IF($R1602=1,N($L1602)+N($M1602),0)</f>
        <v/>
      </c>
      <c r="AL1602">
        <f>IF($C1602="","",IF(N($L1602)&lt;=0,"Basic salary missing",IF(ISNA(MATCH($C1602,Departments!$A$5:$A$54,0)),"Department not on Departments sheet",IF(AND($I1602&lt;&gt;"",NOT(ISNUMBER($I1602))),"Date of birth is text, not a date",IF(AND($K1602&lt;&gt;"",NOT(ISNUMBER($K1602))),"Contract end is text, not a date","")))))</f>
        <v/>
      </c>
      <c r="AM1602" s="41">
        <f>IF($R1602=0,0,N($L1602)*(1+$Z1602+BonusMonths/12+IF($Q1602=1,0,EOSB))+N($M1602)+(N($L1602)+SI_Gross*N($M1602))*IF($Q1602=1,SI_O,SI_E))</f>
        <v/>
      </c>
      <c r="AN1602" s="41">
        <f>IF($R1602=0,0,(IF($Q1602=1,MedO,MedE+Ticket)+Training)/12)</f>
        <v/>
      </c>
    </row>
    <row r="1603">
      <c r="I1603" s="35" t="n"/>
      <c r="J1603" s="35" t="n"/>
      <c r="K1603" s="35" t="n"/>
      <c r="L1603" s="36" t="n"/>
      <c r="M1603" s="36" t="n"/>
      <c r="P1603" s="37" t="n"/>
      <c r="Q1603" s="38">
        <f>IF($C1603="",0,IF(OR(LOWER(TRIM($G1603))="omani",LOWER(TRIM($G1603))="oman",LOWER(TRIM($G1603))="om",LOWER(TRIM($G1603))="local"),1,0))</f>
        <v/>
      </c>
      <c r="R1603" s="38">
        <f>IF($C1603="",0,IF(OR(ISNUMBER(SEARCH("resign",$N1603)),ISNUMBER(SEARCH("terminat",$N1603)),ISNUMBER(SEARCH("inactive",$N1603)),ISNUMBER(SEARCH("vacan",$N1603)),ISNUMBER(SEARCH("deceased",$N1603)),ISNUMBER(SEARCH("separated",$N1603))),0,1))</f>
        <v/>
      </c>
      <c r="S1603">
        <f>IF(OR($R1603=0,NOT(ISNUMBER($I1603))),"",IFERROR(DATEDIF($I1603,DATE(FY,1,1),"y"),""))</f>
        <v/>
      </c>
      <c r="T1603">
        <f>IF(OR($R1603=0,NOT(ISNUMBER($J1603))),"",IFERROR(DATEDIF($J1603,DATE(FY,1,1),"y"),0))</f>
        <v/>
      </c>
      <c r="U1603" s="38">
        <f>IF(OR($R1603=0,NOT(ISNUMBER($I1603))),0,IF(YEAR($I1603)+IF($Q1603=1,RetAgeO,RetAgeE)=FY,MONTH($I1603),IF(YEAR($I1603)+IF($Q1603=1,RetAgeO,RetAgeE)&lt;FY,1,0)))</f>
        <v/>
      </c>
      <c r="V1603" s="38">
        <f>IF(OR($R1603=0,NOT(ISNUMBER($K1603))),0,IF(YEAR($K1603)=FY,MONTH($K1603),IF(YEAR($K1603)&lt;FY,1,0)))</f>
        <v/>
      </c>
      <c r="W1603" s="38">
        <f>IF($R1603=0,0,MIN(12,IF(AND(ISNUMBER($O1603),$O1603&gt;=1,$O1603&lt;=12),INT($O1603),12),IF(AND(RetireExit="Yes",$U1603&gt;0),$U1603,12),IF(AND(ContractExit="Yes",$V1603&gt;0),$V1603,12)))</f>
        <v/>
      </c>
      <c r="X1603" s="37">
        <f>IF(ISNUMBER($P1603),$P1603,IncPct)</f>
        <v/>
      </c>
      <c r="Y1603" s="39">
        <f>IF($W1603=0,0,MAX(0,MIN($W1603,IncMonth-1))+MAX(0,$W1603-IncMonth+1)*(1+$X1603))</f>
        <v/>
      </c>
      <c r="Z1603" s="40">
        <f>IF($C1603="",0,IFERROR(INDEX(Departments!$B$5:$B$54,MATCH($C1603,Departments!$A$5:$A$54,0)),0))</f>
        <v/>
      </c>
      <c r="AA1603" s="41">
        <f>N($L1603)*$Y1603</f>
        <v/>
      </c>
      <c r="AB1603" s="41">
        <f>N($M1603)*$Y1603</f>
        <v/>
      </c>
      <c r="AC1603" s="41">
        <f>$AA1603*$Z1603</f>
        <v/>
      </c>
      <c r="AD1603" s="41">
        <f>$AA1603*BonusMonths/12</f>
        <v/>
      </c>
      <c r="AE1603" s="41">
        <f>($AA1603+SI_Gross*$AB1603)*IF($Q1603=1,SI_O,SI_E)</f>
        <v/>
      </c>
      <c r="AF1603" s="41">
        <f>IF($Q1603=1,0,$AA1603*EOSB)</f>
        <v/>
      </c>
      <c r="AG1603" s="41">
        <f>$AN1603*$W1603</f>
        <v/>
      </c>
      <c r="AH1603" s="41">
        <f>SUM($AA1603:$AG1603)</f>
        <v/>
      </c>
      <c r="AI1603" s="41">
        <f>12*($AM1603+$AN1603)</f>
        <v/>
      </c>
      <c r="AJ1603" s="41">
        <f>$AM1603*((IncMonth-1)+(13-IncMonth)*(1+$X1603))+12*$AN1603</f>
        <v/>
      </c>
      <c r="AK1603" s="41">
        <f>IF($R1603=1,N($L1603)+N($M1603),0)</f>
        <v/>
      </c>
      <c r="AL1603">
        <f>IF($C1603="","",IF(N($L1603)&lt;=0,"Basic salary missing",IF(ISNA(MATCH($C1603,Departments!$A$5:$A$54,0)),"Department not on Departments sheet",IF(AND($I1603&lt;&gt;"",NOT(ISNUMBER($I1603))),"Date of birth is text, not a date",IF(AND($K1603&lt;&gt;"",NOT(ISNUMBER($K1603))),"Contract end is text, not a date","")))))</f>
        <v/>
      </c>
      <c r="AM1603" s="41">
        <f>IF($R1603=0,0,N($L1603)*(1+$Z1603+BonusMonths/12+IF($Q1603=1,0,EOSB))+N($M1603)+(N($L1603)+SI_Gross*N($M1603))*IF($Q1603=1,SI_O,SI_E))</f>
        <v/>
      </c>
      <c r="AN1603" s="41">
        <f>IF($R1603=0,0,(IF($Q1603=1,MedO,MedE+Ticket)+Training)/12)</f>
        <v/>
      </c>
    </row>
    <row r="1604">
      <c r="I1604" s="35" t="n"/>
      <c r="J1604" s="35" t="n"/>
      <c r="K1604" s="35" t="n"/>
      <c r="L1604" s="36" t="n"/>
      <c r="M1604" s="36" t="n"/>
      <c r="P1604" s="37" t="n"/>
      <c r="Q1604" s="38">
        <f>IF($C1604="",0,IF(OR(LOWER(TRIM($G1604))="omani",LOWER(TRIM($G1604))="oman",LOWER(TRIM($G1604))="om",LOWER(TRIM($G1604))="local"),1,0))</f>
        <v/>
      </c>
      <c r="R1604" s="38">
        <f>IF($C1604="",0,IF(OR(ISNUMBER(SEARCH("resign",$N1604)),ISNUMBER(SEARCH("terminat",$N1604)),ISNUMBER(SEARCH("inactive",$N1604)),ISNUMBER(SEARCH("vacan",$N1604)),ISNUMBER(SEARCH("deceased",$N1604)),ISNUMBER(SEARCH("separated",$N1604))),0,1))</f>
        <v/>
      </c>
      <c r="S1604">
        <f>IF(OR($R1604=0,NOT(ISNUMBER($I1604))),"",IFERROR(DATEDIF($I1604,DATE(FY,1,1),"y"),""))</f>
        <v/>
      </c>
      <c r="T1604">
        <f>IF(OR($R1604=0,NOT(ISNUMBER($J1604))),"",IFERROR(DATEDIF($J1604,DATE(FY,1,1),"y"),0))</f>
        <v/>
      </c>
      <c r="U1604" s="38">
        <f>IF(OR($R1604=0,NOT(ISNUMBER($I1604))),0,IF(YEAR($I1604)+IF($Q1604=1,RetAgeO,RetAgeE)=FY,MONTH($I1604),IF(YEAR($I1604)+IF($Q1604=1,RetAgeO,RetAgeE)&lt;FY,1,0)))</f>
        <v/>
      </c>
      <c r="V1604" s="38">
        <f>IF(OR($R1604=0,NOT(ISNUMBER($K1604))),0,IF(YEAR($K1604)=FY,MONTH($K1604),IF(YEAR($K1604)&lt;FY,1,0)))</f>
        <v/>
      </c>
      <c r="W1604" s="38">
        <f>IF($R1604=0,0,MIN(12,IF(AND(ISNUMBER($O1604),$O1604&gt;=1,$O1604&lt;=12),INT($O1604),12),IF(AND(RetireExit="Yes",$U1604&gt;0),$U1604,12),IF(AND(ContractExit="Yes",$V1604&gt;0),$V1604,12)))</f>
        <v/>
      </c>
      <c r="X1604" s="37">
        <f>IF(ISNUMBER($P1604),$P1604,IncPct)</f>
        <v/>
      </c>
      <c r="Y1604" s="39">
        <f>IF($W1604=0,0,MAX(0,MIN($W1604,IncMonth-1))+MAX(0,$W1604-IncMonth+1)*(1+$X1604))</f>
        <v/>
      </c>
      <c r="Z1604" s="40">
        <f>IF($C1604="",0,IFERROR(INDEX(Departments!$B$5:$B$54,MATCH($C1604,Departments!$A$5:$A$54,0)),0))</f>
        <v/>
      </c>
      <c r="AA1604" s="41">
        <f>N($L1604)*$Y1604</f>
        <v/>
      </c>
      <c r="AB1604" s="41">
        <f>N($M1604)*$Y1604</f>
        <v/>
      </c>
      <c r="AC1604" s="41">
        <f>$AA1604*$Z1604</f>
        <v/>
      </c>
      <c r="AD1604" s="41">
        <f>$AA1604*BonusMonths/12</f>
        <v/>
      </c>
      <c r="AE1604" s="41">
        <f>($AA1604+SI_Gross*$AB1604)*IF($Q1604=1,SI_O,SI_E)</f>
        <v/>
      </c>
      <c r="AF1604" s="41">
        <f>IF($Q1604=1,0,$AA1604*EOSB)</f>
        <v/>
      </c>
      <c r="AG1604" s="41">
        <f>$AN1604*$W1604</f>
        <v/>
      </c>
      <c r="AH1604" s="41">
        <f>SUM($AA1604:$AG1604)</f>
        <v/>
      </c>
      <c r="AI1604" s="41">
        <f>12*($AM1604+$AN1604)</f>
        <v/>
      </c>
      <c r="AJ1604" s="41">
        <f>$AM1604*((IncMonth-1)+(13-IncMonth)*(1+$X1604))+12*$AN1604</f>
        <v/>
      </c>
      <c r="AK1604" s="41">
        <f>IF($R1604=1,N($L1604)+N($M1604),0)</f>
        <v/>
      </c>
      <c r="AL1604">
        <f>IF($C1604="","",IF(N($L1604)&lt;=0,"Basic salary missing",IF(ISNA(MATCH($C1604,Departments!$A$5:$A$54,0)),"Department not on Departments sheet",IF(AND($I1604&lt;&gt;"",NOT(ISNUMBER($I1604))),"Date of birth is text, not a date",IF(AND($K1604&lt;&gt;"",NOT(ISNUMBER($K1604))),"Contract end is text, not a date","")))))</f>
        <v/>
      </c>
      <c r="AM1604" s="41">
        <f>IF($R1604=0,0,N($L1604)*(1+$Z1604+BonusMonths/12+IF($Q1604=1,0,EOSB))+N($M1604)+(N($L1604)+SI_Gross*N($M1604))*IF($Q1604=1,SI_O,SI_E))</f>
        <v/>
      </c>
      <c r="AN1604" s="41">
        <f>IF($R1604=0,0,(IF($Q1604=1,MedO,MedE+Ticket)+Training)/12)</f>
        <v/>
      </c>
    </row>
    <row r="1605">
      <c r="I1605" s="35" t="n"/>
      <c r="J1605" s="35" t="n"/>
      <c r="K1605" s="35" t="n"/>
      <c r="L1605" s="36" t="n"/>
      <c r="M1605" s="36" t="n"/>
      <c r="P1605" s="37" t="n"/>
      <c r="Q1605" s="38">
        <f>IF($C1605="",0,IF(OR(LOWER(TRIM($G1605))="omani",LOWER(TRIM($G1605))="oman",LOWER(TRIM($G1605))="om",LOWER(TRIM($G1605))="local"),1,0))</f>
        <v/>
      </c>
      <c r="R1605" s="38">
        <f>IF($C1605="",0,IF(OR(ISNUMBER(SEARCH("resign",$N1605)),ISNUMBER(SEARCH("terminat",$N1605)),ISNUMBER(SEARCH("inactive",$N1605)),ISNUMBER(SEARCH("vacan",$N1605)),ISNUMBER(SEARCH("deceased",$N1605)),ISNUMBER(SEARCH("separated",$N1605))),0,1))</f>
        <v/>
      </c>
      <c r="S1605">
        <f>IF(OR($R1605=0,NOT(ISNUMBER($I1605))),"",IFERROR(DATEDIF($I1605,DATE(FY,1,1),"y"),""))</f>
        <v/>
      </c>
      <c r="T1605">
        <f>IF(OR($R1605=0,NOT(ISNUMBER($J1605))),"",IFERROR(DATEDIF($J1605,DATE(FY,1,1),"y"),0))</f>
        <v/>
      </c>
      <c r="U1605" s="38">
        <f>IF(OR($R1605=0,NOT(ISNUMBER($I1605))),0,IF(YEAR($I1605)+IF($Q1605=1,RetAgeO,RetAgeE)=FY,MONTH($I1605),IF(YEAR($I1605)+IF($Q1605=1,RetAgeO,RetAgeE)&lt;FY,1,0)))</f>
        <v/>
      </c>
      <c r="V1605" s="38">
        <f>IF(OR($R1605=0,NOT(ISNUMBER($K1605))),0,IF(YEAR($K1605)=FY,MONTH($K1605),IF(YEAR($K1605)&lt;FY,1,0)))</f>
        <v/>
      </c>
      <c r="W1605" s="38">
        <f>IF($R1605=0,0,MIN(12,IF(AND(ISNUMBER($O1605),$O1605&gt;=1,$O1605&lt;=12),INT($O1605),12),IF(AND(RetireExit="Yes",$U1605&gt;0),$U1605,12),IF(AND(ContractExit="Yes",$V1605&gt;0),$V1605,12)))</f>
        <v/>
      </c>
      <c r="X1605" s="37">
        <f>IF(ISNUMBER($P1605),$P1605,IncPct)</f>
        <v/>
      </c>
      <c r="Y1605" s="39">
        <f>IF($W1605=0,0,MAX(0,MIN($W1605,IncMonth-1))+MAX(0,$W1605-IncMonth+1)*(1+$X1605))</f>
        <v/>
      </c>
      <c r="Z1605" s="40">
        <f>IF($C1605="",0,IFERROR(INDEX(Departments!$B$5:$B$54,MATCH($C1605,Departments!$A$5:$A$54,0)),0))</f>
        <v/>
      </c>
      <c r="AA1605" s="41">
        <f>N($L1605)*$Y1605</f>
        <v/>
      </c>
      <c r="AB1605" s="41">
        <f>N($M1605)*$Y1605</f>
        <v/>
      </c>
      <c r="AC1605" s="41">
        <f>$AA1605*$Z1605</f>
        <v/>
      </c>
      <c r="AD1605" s="41">
        <f>$AA1605*BonusMonths/12</f>
        <v/>
      </c>
      <c r="AE1605" s="41">
        <f>($AA1605+SI_Gross*$AB1605)*IF($Q1605=1,SI_O,SI_E)</f>
        <v/>
      </c>
      <c r="AF1605" s="41">
        <f>IF($Q1605=1,0,$AA1605*EOSB)</f>
        <v/>
      </c>
      <c r="AG1605" s="41">
        <f>$AN1605*$W1605</f>
        <v/>
      </c>
      <c r="AH1605" s="41">
        <f>SUM($AA1605:$AG1605)</f>
        <v/>
      </c>
      <c r="AI1605" s="41">
        <f>12*($AM1605+$AN1605)</f>
        <v/>
      </c>
      <c r="AJ1605" s="41">
        <f>$AM1605*((IncMonth-1)+(13-IncMonth)*(1+$X1605))+12*$AN1605</f>
        <v/>
      </c>
      <c r="AK1605" s="41">
        <f>IF($R1605=1,N($L1605)+N($M1605),0)</f>
        <v/>
      </c>
      <c r="AL1605">
        <f>IF($C1605="","",IF(N($L1605)&lt;=0,"Basic salary missing",IF(ISNA(MATCH($C1605,Departments!$A$5:$A$54,0)),"Department not on Departments sheet",IF(AND($I1605&lt;&gt;"",NOT(ISNUMBER($I1605))),"Date of birth is text, not a date",IF(AND($K1605&lt;&gt;"",NOT(ISNUMBER($K1605))),"Contract end is text, not a date","")))))</f>
        <v/>
      </c>
      <c r="AM1605" s="41">
        <f>IF($R1605=0,0,N($L1605)*(1+$Z1605+BonusMonths/12+IF($Q1605=1,0,EOSB))+N($M1605)+(N($L1605)+SI_Gross*N($M1605))*IF($Q1605=1,SI_O,SI_E))</f>
        <v/>
      </c>
      <c r="AN1605" s="41">
        <f>IF($R1605=0,0,(IF($Q1605=1,MedO,MedE+Ticket)+Training)/12)</f>
        <v/>
      </c>
    </row>
    <row r="1606">
      <c r="I1606" s="35" t="n"/>
      <c r="J1606" s="35" t="n"/>
      <c r="K1606" s="35" t="n"/>
      <c r="L1606" s="36" t="n"/>
      <c r="M1606" s="36" t="n"/>
      <c r="P1606" s="37" t="n"/>
      <c r="Q1606" s="38">
        <f>IF($C1606="",0,IF(OR(LOWER(TRIM($G1606))="omani",LOWER(TRIM($G1606))="oman",LOWER(TRIM($G1606))="om",LOWER(TRIM($G1606))="local"),1,0))</f>
        <v/>
      </c>
      <c r="R1606" s="38">
        <f>IF($C1606="",0,IF(OR(ISNUMBER(SEARCH("resign",$N1606)),ISNUMBER(SEARCH("terminat",$N1606)),ISNUMBER(SEARCH("inactive",$N1606)),ISNUMBER(SEARCH("vacan",$N1606)),ISNUMBER(SEARCH("deceased",$N1606)),ISNUMBER(SEARCH("separated",$N1606))),0,1))</f>
        <v/>
      </c>
      <c r="S1606">
        <f>IF(OR($R1606=0,NOT(ISNUMBER($I1606))),"",IFERROR(DATEDIF($I1606,DATE(FY,1,1),"y"),""))</f>
        <v/>
      </c>
      <c r="T1606">
        <f>IF(OR($R1606=0,NOT(ISNUMBER($J1606))),"",IFERROR(DATEDIF($J1606,DATE(FY,1,1),"y"),0))</f>
        <v/>
      </c>
      <c r="U1606" s="38">
        <f>IF(OR($R1606=0,NOT(ISNUMBER($I1606))),0,IF(YEAR($I1606)+IF($Q1606=1,RetAgeO,RetAgeE)=FY,MONTH($I1606),IF(YEAR($I1606)+IF($Q1606=1,RetAgeO,RetAgeE)&lt;FY,1,0)))</f>
        <v/>
      </c>
      <c r="V1606" s="38">
        <f>IF(OR($R1606=0,NOT(ISNUMBER($K1606))),0,IF(YEAR($K1606)=FY,MONTH($K1606),IF(YEAR($K1606)&lt;FY,1,0)))</f>
        <v/>
      </c>
      <c r="W1606" s="38">
        <f>IF($R1606=0,0,MIN(12,IF(AND(ISNUMBER($O1606),$O1606&gt;=1,$O1606&lt;=12),INT($O1606),12),IF(AND(RetireExit="Yes",$U1606&gt;0),$U1606,12),IF(AND(ContractExit="Yes",$V1606&gt;0),$V1606,12)))</f>
        <v/>
      </c>
      <c r="X1606" s="37">
        <f>IF(ISNUMBER($P1606),$P1606,IncPct)</f>
        <v/>
      </c>
      <c r="Y1606" s="39">
        <f>IF($W1606=0,0,MAX(0,MIN($W1606,IncMonth-1))+MAX(0,$W1606-IncMonth+1)*(1+$X1606))</f>
        <v/>
      </c>
      <c r="Z1606" s="40">
        <f>IF($C1606="",0,IFERROR(INDEX(Departments!$B$5:$B$54,MATCH($C1606,Departments!$A$5:$A$54,0)),0))</f>
        <v/>
      </c>
      <c r="AA1606" s="41">
        <f>N($L1606)*$Y1606</f>
        <v/>
      </c>
      <c r="AB1606" s="41">
        <f>N($M1606)*$Y1606</f>
        <v/>
      </c>
      <c r="AC1606" s="41">
        <f>$AA1606*$Z1606</f>
        <v/>
      </c>
      <c r="AD1606" s="41">
        <f>$AA1606*BonusMonths/12</f>
        <v/>
      </c>
      <c r="AE1606" s="41">
        <f>($AA1606+SI_Gross*$AB1606)*IF($Q1606=1,SI_O,SI_E)</f>
        <v/>
      </c>
      <c r="AF1606" s="41">
        <f>IF($Q1606=1,0,$AA1606*EOSB)</f>
        <v/>
      </c>
      <c r="AG1606" s="41">
        <f>$AN1606*$W1606</f>
        <v/>
      </c>
      <c r="AH1606" s="41">
        <f>SUM($AA1606:$AG1606)</f>
        <v/>
      </c>
      <c r="AI1606" s="41">
        <f>12*($AM1606+$AN1606)</f>
        <v/>
      </c>
      <c r="AJ1606" s="41">
        <f>$AM1606*((IncMonth-1)+(13-IncMonth)*(1+$X1606))+12*$AN1606</f>
        <v/>
      </c>
      <c r="AK1606" s="41">
        <f>IF($R1606=1,N($L1606)+N($M1606),0)</f>
        <v/>
      </c>
      <c r="AL1606">
        <f>IF($C1606="","",IF(N($L1606)&lt;=0,"Basic salary missing",IF(ISNA(MATCH($C1606,Departments!$A$5:$A$54,0)),"Department not on Departments sheet",IF(AND($I1606&lt;&gt;"",NOT(ISNUMBER($I1606))),"Date of birth is text, not a date",IF(AND($K1606&lt;&gt;"",NOT(ISNUMBER($K1606))),"Contract end is text, not a date","")))))</f>
        <v/>
      </c>
      <c r="AM1606" s="41">
        <f>IF($R1606=0,0,N($L1606)*(1+$Z1606+BonusMonths/12+IF($Q1606=1,0,EOSB))+N($M1606)+(N($L1606)+SI_Gross*N($M1606))*IF($Q1606=1,SI_O,SI_E))</f>
        <v/>
      </c>
      <c r="AN1606" s="41">
        <f>IF($R1606=0,0,(IF($Q1606=1,MedO,MedE+Ticket)+Training)/12)</f>
        <v/>
      </c>
    </row>
    <row r="1607">
      <c r="I1607" s="35" t="n"/>
      <c r="J1607" s="35" t="n"/>
      <c r="K1607" s="35" t="n"/>
      <c r="L1607" s="36" t="n"/>
      <c r="M1607" s="36" t="n"/>
      <c r="P1607" s="37" t="n"/>
      <c r="Q1607" s="38">
        <f>IF($C1607="",0,IF(OR(LOWER(TRIM($G1607))="omani",LOWER(TRIM($G1607))="oman",LOWER(TRIM($G1607))="om",LOWER(TRIM($G1607))="local"),1,0))</f>
        <v/>
      </c>
      <c r="R1607" s="38">
        <f>IF($C1607="",0,IF(OR(ISNUMBER(SEARCH("resign",$N1607)),ISNUMBER(SEARCH("terminat",$N1607)),ISNUMBER(SEARCH("inactive",$N1607)),ISNUMBER(SEARCH("vacan",$N1607)),ISNUMBER(SEARCH("deceased",$N1607)),ISNUMBER(SEARCH("separated",$N1607))),0,1))</f>
        <v/>
      </c>
      <c r="S1607">
        <f>IF(OR($R1607=0,NOT(ISNUMBER($I1607))),"",IFERROR(DATEDIF($I1607,DATE(FY,1,1),"y"),""))</f>
        <v/>
      </c>
      <c r="T1607">
        <f>IF(OR($R1607=0,NOT(ISNUMBER($J1607))),"",IFERROR(DATEDIF($J1607,DATE(FY,1,1),"y"),0))</f>
        <v/>
      </c>
      <c r="U1607" s="38">
        <f>IF(OR($R1607=0,NOT(ISNUMBER($I1607))),0,IF(YEAR($I1607)+IF($Q1607=1,RetAgeO,RetAgeE)=FY,MONTH($I1607),IF(YEAR($I1607)+IF($Q1607=1,RetAgeO,RetAgeE)&lt;FY,1,0)))</f>
        <v/>
      </c>
      <c r="V1607" s="38">
        <f>IF(OR($R1607=0,NOT(ISNUMBER($K1607))),0,IF(YEAR($K1607)=FY,MONTH($K1607),IF(YEAR($K1607)&lt;FY,1,0)))</f>
        <v/>
      </c>
      <c r="W1607" s="38">
        <f>IF($R1607=0,0,MIN(12,IF(AND(ISNUMBER($O1607),$O1607&gt;=1,$O1607&lt;=12),INT($O1607),12),IF(AND(RetireExit="Yes",$U1607&gt;0),$U1607,12),IF(AND(ContractExit="Yes",$V1607&gt;0),$V1607,12)))</f>
        <v/>
      </c>
      <c r="X1607" s="37">
        <f>IF(ISNUMBER($P1607),$P1607,IncPct)</f>
        <v/>
      </c>
      <c r="Y1607" s="39">
        <f>IF($W1607=0,0,MAX(0,MIN($W1607,IncMonth-1))+MAX(0,$W1607-IncMonth+1)*(1+$X1607))</f>
        <v/>
      </c>
      <c r="Z1607" s="40">
        <f>IF($C1607="",0,IFERROR(INDEX(Departments!$B$5:$B$54,MATCH($C1607,Departments!$A$5:$A$54,0)),0))</f>
        <v/>
      </c>
      <c r="AA1607" s="41">
        <f>N($L1607)*$Y1607</f>
        <v/>
      </c>
      <c r="AB1607" s="41">
        <f>N($M1607)*$Y1607</f>
        <v/>
      </c>
      <c r="AC1607" s="41">
        <f>$AA1607*$Z1607</f>
        <v/>
      </c>
      <c r="AD1607" s="41">
        <f>$AA1607*BonusMonths/12</f>
        <v/>
      </c>
      <c r="AE1607" s="41">
        <f>($AA1607+SI_Gross*$AB1607)*IF($Q1607=1,SI_O,SI_E)</f>
        <v/>
      </c>
      <c r="AF1607" s="41">
        <f>IF($Q1607=1,0,$AA1607*EOSB)</f>
        <v/>
      </c>
      <c r="AG1607" s="41">
        <f>$AN1607*$W1607</f>
        <v/>
      </c>
      <c r="AH1607" s="41">
        <f>SUM($AA1607:$AG1607)</f>
        <v/>
      </c>
      <c r="AI1607" s="41">
        <f>12*($AM1607+$AN1607)</f>
        <v/>
      </c>
      <c r="AJ1607" s="41">
        <f>$AM1607*((IncMonth-1)+(13-IncMonth)*(1+$X1607))+12*$AN1607</f>
        <v/>
      </c>
      <c r="AK1607" s="41">
        <f>IF($R1607=1,N($L1607)+N($M1607),0)</f>
        <v/>
      </c>
      <c r="AL1607">
        <f>IF($C1607="","",IF(N($L1607)&lt;=0,"Basic salary missing",IF(ISNA(MATCH($C1607,Departments!$A$5:$A$54,0)),"Department not on Departments sheet",IF(AND($I1607&lt;&gt;"",NOT(ISNUMBER($I1607))),"Date of birth is text, not a date",IF(AND($K1607&lt;&gt;"",NOT(ISNUMBER($K1607))),"Contract end is text, not a date","")))))</f>
        <v/>
      </c>
      <c r="AM1607" s="41">
        <f>IF($R1607=0,0,N($L1607)*(1+$Z1607+BonusMonths/12+IF($Q1607=1,0,EOSB))+N($M1607)+(N($L1607)+SI_Gross*N($M1607))*IF($Q1607=1,SI_O,SI_E))</f>
        <v/>
      </c>
      <c r="AN1607" s="41">
        <f>IF($R1607=0,0,(IF($Q1607=1,MedO,MedE+Ticket)+Training)/12)</f>
        <v/>
      </c>
    </row>
    <row r="1608">
      <c r="I1608" s="35" t="n"/>
      <c r="J1608" s="35" t="n"/>
      <c r="K1608" s="35" t="n"/>
      <c r="L1608" s="36" t="n"/>
      <c r="M1608" s="36" t="n"/>
      <c r="P1608" s="37" t="n"/>
      <c r="Q1608" s="38">
        <f>IF($C1608="",0,IF(OR(LOWER(TRIM($G1608))="omani",LOWER(TRIM($G1608))="oman",LOWER(TRIM($G1608))="om",LOWER(TRIM($G1608))="local"),1,0))</f>
        <v/>
      </c>
      <c r="R1608" s="38">
        <f>IF($C1608="",0,IF(OR(ISNUMBER(SEARCH("resign",$N1608)),ISNUMBER(SEARCH("terminat",$N1608)),ISNUMBER(SEARCH("inactive",$N1608)),ISNUMBER(SEARCH("vacan",$N1608)),ISNUMBER(SEARCH("deceased",$N1608)),ISNUMBER(SEARCH("separated",$N1608))),0,1))</f>
        <v/>
      </c>
      <c r="S1608">
        <f>IF(OR($R1608=0,NOT(ISNUMBER($I1608))),"",IFERROR(DATEDIF($I1608,DATE(FY,1,1),"y"),""))</f>
        <v/>
      </c>
      <c r="T1608">
        <f>IF(OR($R1608=0,NOT(ISNUMBER($J1608))),"",IFERROR(DATEDIF($J1608,DATE(FY,1,1),"y"),0))</f>
        <v/>
      </c>
      <c r="U1608" s="38">
        <f>IF(OR($R1608=0,NOT(ISNUMBER($I1608))),0,IF(YEAR($I1608)+IF($Q1608=1,RetAgeO,RetAgeE)=FY,MONTH($I1608),IF(YEAR($I1608)+IF($Q1608=1,RetAgeO,RetAgeE)&lt;FY,1,0)))</f>
        <v/>
      </c>
      <c r="V1608" s="38">
        <f>IF(OR($R1608=0,NOT(ISNUMBER($K1608))),0,IF(YEAR($K1608)=FY,MONTH($K1608),IF(YEAR($K1608)&lt;FY,1,0)))</f>
        <v/>
      </c>
      <c r="W1608" s="38">
        <f>IF($R1608=0,0,MIN(12,IF(AND(ISNUMBER($O1608),$O1608&gt;=1,$O1608&lt;=12),INT($O1608),12),IF(AND(RetireExit="Yes",$U1608&gt;0),$U1608,12),IF(AND(ContractExit="Yes",$V1608&gt;0),$V1608,12)))</f>
        <v/>
      </c>
      <c r="X1608" s="37">
        <f>IF(ISNUMBER($P1608),$P1608,IncPct)</f>
        <v/>
      </c>
      <c r="Y1608" s="39">
        <f>IF($W1608=0,0,MAX(0,MIN($W1608,IncMonth-1))+MAX(0,$W1608-IncMonth+1)*(1+$X1608))</f>
        <v/>
      </c>
      <c r="Z1608" s="40">
        <f>IF($C1608="",0,IFERROR(INDEX(Departments!$B$5:$B$54,MATCH($C1608,Departments!$A$5:$A$54,0)),0))</f>
        <v/>
      </c>
      <c r="AA1608" s="41">
        <f>N($L1608)*$Y1608</f>
        <v/>
      </c>
      <c r="AB1608" s="41">
        <f>N($M1608)*$Y1608</f>
        <v/>
      </c>
      <c r="AC1608" s="41">
        <f>$AA1608*$Z1608</f>
        <v/>
      </c>
      <c r="AD1608" s="41">
        <f>$AA1608*BonusMonths/12</f>
        <v/>
      </c>
      <c r="AE1608" s="41">
        <f>($AA1608+SI_Gross*$AB1608)*IF($Q1608=1,SI_O,SI_E)</f>
        <v/>
      </c>
      <c r="AF1608" s="41">
        <f>IF($Q1608=1,0,$AA1608*EOSB)</f>
        <v/>
      </c>
      <c r="AG1608" s="41">
        <f>$AN1608*$W1608</f>
        <v/>
      </c>
      <c r="AH1608" s="41">
        <f>SUM($AA1608:$AG1608)</f>
        <v/>
      </c>
      <c r="AI1608" s="41">
        <f>12*($AM1608+$AN1608)</f>
        <v/>
      </c>
      <c r="AJ1608" s="41">
        <f>$AM1608*((IncMonth-1)+(13-IncMonth)*(1+$X1608))+12*$AN1608</f>
        <v/>
      </c>
      <c r="AK1608" s="41">
        <f>IF($R1608=1,N($L1608)+N($M1608),0)</f>
        <v/>
      </c>
      <c r="AL1608">
        <f>IF($C1608="","",IF(N($L1608)&lt;=0,"Basic salary missing",IF(ISNA(MATCH($C1608,Departments!$A$5:$A$54,0)),"Department not on Departments sheet",IF(AND($I1608&lt;&gt;"",NOT(ISNUMBER($I1608))),"Date of birth is text, not a date",IF(AND($K1608&lt;&gt;"",NOT(ISNUMBER($K1608))),"Contract end is text, not a date","")))))</f>
        <v/>
      </c>
      <c r="AM1608" s="41">
        <f>IF($R1608=0,0,N($L1608)*(1+$Z1608+BonusMonths/12+IF($Q1608=1,0,EOSB))+N($M1608)+(N($L1608)+SI_Gross*N($M1608))*IF($Q1608=1,SI_O,SI_E))</f>
        <v/>
      </c>
      <c r="AN1608" s="41">
        <f>IF($R1608=0,0,(IF($Q1608=1,MedO,MedE+Ticket)+Training)/12)</f>
        <v/>
      </c>
    </row>
    <row r="1609">
      <c r="I1609" s="35" t="n"/>
      <c r="J1609" s="35" t="n"/>
      <c r="K1609" s="35" t="n"/>
      <c r="L1609" s="36" t="n"/>
      <c r="M1609" s="36" t="n"/>
      <c r="P1609" s="37" t="n"/>
      <c r="Q1609" s="38">
        <f>IF($C1609="",0,IF(OR(LOWER(TRIM($G1609))="omani",LOWER(TRIM($G1609))="oman",LOWER(TRIM($G1609))="om",LOWER(TRIM($G1609))="local"),1,0))</f>
        <v/>
      </c>
      <c r="R1609" s="38">
        <f>IF($C1609="",0,IF(OR(ISNUMBER(SEARCH("resign",$N1609)),ISNUMBER(SEARCH("terminat",$N1609)),ISNUMBER(SEARCH("inactive",$N1609)),ISNUMBER(SEARCH("vacan",$N1609)),ISNUMBER(SEARCH("deceased",$N1609)),ISNUMBER(SEARCH("separated",$N1609))),0,1))</f>
        <v/>
      </c>
      <c r="S1609">
        <f>IF(OR($R1609=0,NOT(ISNUMBER($I1609))),"",IFERROR(DATEDIF($I1609,DATE(FY,1,1),"y"),""))</f>
        <v/>
      </c>
      <c r="T1609">
        <f>IF(OR($R1609=0,NOT(ISNUMBER($J1609))),"",IFERROR(DATEDIF($J1609,DATE(FY,1,1),"y"),0))</f>
        <v/>
      </c>
      <c r="U1609" s="38">
        <f>IF(OR($R1609=0,NOT(ISNUMBER($I1609))),0,IF(YEAR($I1609)+IF($Q1609=1,RetAgeO,RetAgeE)=FY,MONTH($I1609),IF(YEAR($I1609)+IF($Q1609=1,RetAgeO,RetAgeE)&lt;FY,1,0)))</f>
        <v/>
      </c>
      <c r="V1609" s="38">
        <f>IF(OR($R1609=0,NOT(ISNUMBER($K1609))),0,IF(YEAR($K1609)=FY,MONTH($K1609),IF(YEAR($K1609)&lt;FY,1,0)))</f>
        <v/>
      </c>
      <c r="W1609" s="38">
        <f>IF($R1609=0,0,MIN(12,IF(AND(ISNUMBER($O1609),$O1609&gt;=1,$O1609&lt;=12),INT($O1609),12),IF(AND(RetireExit="Yes",$U1609&gt;0),$U1609,12),IF(AND(ContractExit="Yes",$V1609&gt;0),$V1609,12)))</f>
        <v/>
      </c>
      <c r="X1609" s="37">
        <f>IF(ISNUMBER($P1609),$P1609,IncPct)</f>
        <v/>
      </c>
      <c r="Y1609" s="39">
        <f>IF($W1609=0,0,MAX(0,MIN($W1609,IncMonth-1))+MAX(0,$W1609-IncMonth+1)*(1+$X1609))</f>
        <v/>
      </c>
      <c r="Z1609" s="40">
        <f>IF($C1609="",0,IFERROR(INDEX(Departments!$B$5:$B$54,MATCH($C1609,Departments!$A$5:$A$54,0)),0))</f>
        <v/>
      </c>
      <c r="AA1609" s="41">
        <f>N($L1609)*$Y1609</f>
        <v/>
      </c>
      <c r="AB1609" s="41">
        <f>N($M1609)*$Y1609</f>
        <v/>
      </c>
      <c r="AC1609" s="41">
        <f>$AA1609*$Z1609</f>
        <v/>
      </c>
      <c r="AD1609" s="41">
        <f>$AA1609*BonusMonths/12</f>
        <v/>
      </c>
      <c r="AE1609" s="41">
        <f>($AA1609+SI_Gross*$AB1609)*IF($Q1609=1,SI_O,SI_E)</f>
        <v/>
      </c>
      <c r="AF1609" s="41">
        <f>IF($Q1609=1,0,$AA1609*EOSB)</f>
        <v/>
      </c>
      <c r="AG1609" s="41">
        <f>$AN1609*$W1609</f>
        <v/>
      </c>
      <c r="AH1609" s="41">
        <f>SUM($AA1609:$AG1609)</f>
        <v/>
      </c>
      <c r="AI1609" s="41">
        <f>12*($AM1609+$AN1609)</f>
        <v/>
      </c>
      <c r="AJ1609" s="41">
        <f>$AM1609*((IncMonth-1)+(13-IncMonth)*(1+$X1609))+12*$AN1609</f>
        <v/>
      </c>
      <c r="AK1609" s="41">
        <f>IF($R1609=1,N($L1609)+N($M1609),0)</f>
        <v/>
      </c>
      <c r="AL1609">
        <f>IF($C1609="","",IF(N($L1609)&lt;=0,"Basic salary missing",IF(ISNA(MATCH($C1609,Departments!$A$5:$A$54,0)),"Department not on Departments sheet",IF(AND($I1609&lt;&gt;"",NOT(ISNUMBER($I1609))),"Date of birth is text, not a date",IF(AND($K1609&lt;&gt;"",NOT(ISNUMBER($K1609))),"Contract end is text, not a date","")))))</f>
        <v/>
      </c>
      <c r="AM1609" s="41">
        <f>IF($R1609=0,0,N($L1609)*(1+$Z1609+BonusMonths/12+IF($Q1609=1,0,EOSB))+N($M1609)+(N($L1609)+SI_Gross*N($M1609))*IF($Q1609=1,SI_O,SI_E))</f>
        <v/>
      </c>
      <c r="AN1609" s="41">
        <f>IF($R1609=0,0,(IF($Q1609=1,MedO,MedE+Ticket)+Training)/12)</f>
        <v/>
      </c>
    </row>
    <row r="1610">
      <c r="I1610" s="35" t="n"/>
      <c r="J1610" s="35" t="n"/>
      <c r="K1610" s="35" t="n"/>
      <c r="L1610" s="36" t="n"/>
      <c r="M1610" s="36" t="n"/>
      <c r="P1610" s="37" t="n"/>
      <c r="Q1610" s="38">
        <f>IF($C1610="",0,IF(OR(LOWER(TRIM($G1610))="omani",LOWER(TRIM($G1610))="oman",LOWER(TRIM($G1610))="om",LOWER(TRIM($G1610))="local"),1,0))</f>
        <v/>
      </c>
      <c r="R1610" s="38">
        <f>IF($C1610="",0,IF(OR(ISNUMBER(SEARCH("resign",$N1610)),ISNUMBER(SEARCH("terminat",$N1610)),ISNUMBER(SEARCH("inactive",$N1610)),ISNUMBER(SEARCH("vacan",$N1610)),ISNUMBER(SEARCH("deceased",$N1610)),ISNUMBER(SEARCH("separated",$N1610))),0,1))</f>
        <v/>
      </c>
      <c r="S1610">
        <f>IF(OR($R1610=0,NOT(ISNUMBER($I1610))),"",IFERROR(DATEDIF($I1610,DATE(FY,1,1),"y"),""))</f>
        <v/>
      </c>
      <c r="T1610">
        <f>IF(OR($R1610=0,NOT(ISNUMBER($J1610))),"",IFERROR(DATEDIF($J1610,DATE(FY,1,1),"y"),0))</f>
        <v/>
      </c>
      <c r="U1610" s="38">
        <f>IF(OR($R1610=0,NOT(ISNUMBER($I1610))),0,IF(YEAR($I1610)+IF($Q1610=1,RetAgeO,RetAgeE)=FY,MONTH($I1610),IF(YEAR($I1610)+IF($Q1610=1,RetAgeO,RetAgeE)&lt;FY,1,0)))</f>
        <v/>
      </c>
      <c r="V1610" s="38">
        <f>IF(OR($R1610=0,NOT(ISNUMBER($K1610))),0,IF(YEAR($K1610)=FY,MONTH($K1610),IF(YEAR($K1610)&lt;FY,1,0)))</f>
        <v/>
      </c>
      <c r="W1610" s="38">
        <f>IF($R1610=0,0,MIN(12,IF(AND(ISNUMBER($O1610),$O1610&gt;=1,$O1610&lt;=12),INT($O1610),12),IF(AND(RetireExit="Yes",$U1610&gt;0),$U1610,12),IF(AND(ContractExit="Yes",$V1610&gt;0),$V1610,12)))</f>
        <v/>
      </c>
      <c r="X1610" s="37">
        <f>IF(ISNUMBER($P1610),$P1610,IncPct)</f>
        <v/>
      </c>
      <c r="Y1610" s="39">
        <f>IF($W1610=0,0,MAX(0,MIN($W1610,IncMonth-1))+MAX(0,$W1610-IncMonth+1)*(1+$X1610))</f>
        <v/>
      </c>
      <c r="Z1610" s="40">
        <f>IF($C1610="",0,IFERROR(INDEX(Departments!$B$5:$B$54,MATCH($C1610,Departments!$A$5:$A$54,0)),0))</f>
        <v/>
      </c>
      <c r="AA1610" s="41">
        <f>N($L1610)*$Y1610</f>
        <v/>
      </c>
      <c r="AB1610" s="41">
        <f>N($M1610)*$Y1610</f>
        <v/>
      </c>
      <c r="AC1610" s="41">
        <f>$AA1610*$Z1610</f>
        <v/>
      </c>
      <c r="AD1610" s="41">
        <f>$AA1610*BonusMonths/12</f>
        <v/>
      </c>
      <c r="AE1610" s="41">
        <f>($AA1610+SI_Gross*$AB1610)*IF($Q1610=1,SI_O,SI_E)</f>
        <v/>
      </c>
      <c r="AF1610" s="41">
        <f>IF($Q1610=1,0,$AA1610*EOSB)</f>
        <v/>
      </c>
      <c r="AG1610" s="41">
        <f>$AN1610*$W1610</f>
        <v/>
      </c>
      <c r="AH1610" s="41">
        <f>SUM($AA1610:$AG1610)</f>
        <v/>
      </c>
      <c r="AI1610" s="41">
        <f>12*($AM1610+$AN1610)</f>
        <v/>
      </c>
      <c r="AJ1610" s="41">
        <f>$AM1610*((IncMonth-1)+(13-IncMonth)*(1+$X1610))+12*$AN1610</f>
        <v/>
      </c>
      <c r="AK1610" s="41">
        <f>IF($R1610=1,N($L1610)+N($M1610),0)</f>
        <v/>
      </c>
      <c r="AL1610">
        <f>IF($C1610="","",IF(N($L1610)&lt;=0,"Basic salary missing",IF(ISNA(MATCH($C1610,Departments!$A$5:$A$54,0)),"Department not on Departments sheet",IF(AND($I1610&lt;&gt;"",NOT(ISNUMBER($I1610))),"Date of birth is text, not a date",IF(AND($K1610&lt;&gt;"",NOT(ISNUMBER($K1610))),"Contract end is text, not a date","")))))</f>
        <v/>
      </c>
      <c r="AM1610" s="41">
        <f>IF($R1610=0,0,N($L1610)*(1+$Z1610+BonusMonths/12+IF($Q1610=1,0,EOSB))+N($M1610)+(N($L1610)+SI_Gross*N($M1610))*IF($Q1610=1,SI_O,SI_E))</f>
        <v/>
      </c>
      <c r="AN1610" s="41">
        <f>IF($R1610=0,0,(IF($Q1610=1,MedO,MedE+Ticket)+Training)/12)</f>
        <v/>
      </c>
    </row>
    <row r="1611">
      <c r="I1611" s="35" t="n"/>
      <c r="J1611" s="35" t="n"/>
      <c r="K1611" s="35" t="n"/>
      <c r="L1611" s="36" t="n"/>
      <c r="M1611" s="36" t="n"/>
      <c r="P1611" s="37" t="n"/>
      <c r="Q1611" s="38">
        <f>IF($C1611="",0,IF(OR(LOWER(TRIM($G1611))="omani",LOWER(TRIM($G1611))="oman",LOWER(TRIM($G1611))="om",LOWER(TRIM($G1611))="local"),1,0))</f>
        <v/>
      </c>
      <c r="R1611" s="38">
        <f>IF($C1611="",0,IF(OR(ISNUMBER(SEARCH("resign",$N1611)),ISNUMBER(SEARCH("terminat",$N1611)),ISNUMBER(SEARCH("inactive",$N1611)),ISNUMBER(SEARCH("vacan",$N1611)),ISNUMBER(SEARCH("deceased",$N1611)),ISNUMBER(SEARCH("separated",$N1611))),0,1))</f>
        <v/>
      </c>
      <c r="S1611">
        <f>IF(OR($R1611=0,NOT(ISNUMBER($I1611))),"",IFERROR(DATEDIF($I1611,DATE(FY,1,1),"y"),""))</f>
        <v/>
      </c>
      <c r="T1611">
        <f>IF(OR($R1611=0,NOT(ISNUMBER($J1611))),"",IFERROR(DATEDIF($J1611,DATE(FY,1,1),"y"),0))</f>
        <v/>
      </c>
      <c r="U1611" s="38">
        <f>IF(OR($R1611=0,NOT(ISNUMBER($I1611))),0,IF(YEAR($I1611)+IF($Q1611=1,RetAgeO,RetAgeE)=FY,MONTH($I1611),IF(YEAR($I1611)+IF($Q1611=1,RetAgeO,RetAgeE)&lt;FY,1,0)))</f>
        <v/>
      </c>
      <c r="V1611" s="38">
        <f>IF(OR($R1611=0,NOT(ISNUMBER($K1611))),0,IF(YEAR($K1611)=FY,MONTH($K1611),IF(YEAR($K1611)&lt;FY,1,0)))</f>
        <v/>
      </c>
      <c r="W1611" s="38">
        <f>IF($R1611=0,0,MIN(12,IF(AND(ISNUMBER($O1611),$O1611&gt;=1,$O1611&lt;=12),INT($O1611),12),IF(AND(RetireExit="Yes",$U1611&gt;0),$U1611,12),IF(AND(ContractExit="Yes",$V1611&gt;0),$V1611,12)))</f>
        <v/>
      </c>
      <c r="X1611" s="37">
        <f>IF(ISNUMBER($P1611),$P1611,IncPct)</f>
        <v/>
      </c>
      <c r="Y1611" s="39">
        <f>IF($W1611=0,0,MAX(0,MIN($W1611,IncMonth-1))+MAX(0,$W1611-IncMonth+1)*(1+$X1611))</f>
        <v/>
      </c>
      <c r="Z1611" s="40">
        <f>IF($C1611="",0,IFERROR(INDEX(Departments!$B$5:$B$54,MATCH($C1611,Departments!$A$5:$A$54,0)),0))</f>
        <v/>
      </c>
      <c r="AA1611" s="41">
        <f>N($L1611)*$Y1611</f>
        <v/>
      </c>
      <c r="AB1611" s="41">
        <f>N($M1611)*$Y1611</f>
        <v/>
      </c>
      <c r="AC1611" s="41">
        <f>$AA1611*$Z1611</f>
        <v/>
      </c>
      <c r="AD1611" s="41">
        <f>$AA1611*BonusMonths/12</f>
        <v/>
      </c>
      <c r="AE1611" s="41">
        <f>($AA1611+SI_Gross*$AB1611)*IF($Q1611=1,SI_O,SI_E)</f>
        <v/>
      </c>
      <c r="AF1611" s="41">
        <f>IF($Q1611=1,0,$AA1611*EOSB)</f>
        <v/>
      </c>
      <c r="AG1611" s="41">
        <f>$AN1611*$W1611</f>
        <v/>
      </c>
      <c r="AH1611" s="41">
        <f>SUM($AA1611:$AG1611)</f>
        <v/>
      </c>
      <c r="AI1611" s="41">
        <f>12*($AM1611+$AN1611)</f>
        <v/>
      </c>
      <c r="AJ1611" s="41">
        <f>$AM1611*((IncMonth-1)+(13-IncMonth)*(1+$X1611))+12*$AN1611</f>
        <v/>
      </c>
      <c r="AK1611" s="41">
        <f>IF($R1611=1,N($L1611)+N($M1611),0)</f>
        <v/>
      </c>
      <c r="AL1611">
        <f>IF($C1611="","",IF(N($L1611)&lt;=0,"Basic salary missing",IF(ISNA(MATCH($C1611,Departments!$A$5:$A$54,0)),"Department not on Departments sheet",IF(AND($I1611&lt;&gt;"",NOT(ISNUMBER($I1611))),"Date of birth is text, not a date",IF(AND($K1611&lt;&gt;"",NOT(ISNUMBER($K1611))),"Contract end is text, not a date","")))))</f>
        <v/>
      </c>
      <c r="AM1611" s="41">
        <f>IF($R1611=0,0,N($L1611)*(1+$Z1611+BonusMonths/12+IF($Q1611=1,0,EOSB))+N($M1611)+(N($L1611)+SI_Gross*N($M1611))*IF($Q1611=1,SI_O,SI_E))</f>
        <v/>
      </c>
      <c r="AN1611" s="41">
        <f>IF($R1611=0,0,(IF($Q1611=1,MedO,MedE+Ticket)+Training)/12)</f>
        <v/>
      </c>
    </row>
    <row r="1612">
      <c r="I1612" s="35" t="n"/>
      <c r="J1612" s="35" t="n"/>
      <c r="K1612" s="35" t="n"/>
      <c r="L1612" s="36" t="n"/>
      <c r="M1612" s="36" t="n"/>
      <c r="P1612" s="37" t="n"/>
      <c r="Q1612" s="38">
        <f>IF($C1612="",0,IF(OR(LOWER(TRIM($G1612))="omani",LOWER(TRIM($G1612))="oman",LOWER(TRIM($G1612))="om",LOWER(TRIM($G1612))="local"),1,0))</f>
        <v/>
      </c>
      <c r="R1612" s="38">
        <f>IF($C1612="",0,IF(OR(ISNUMBER(SEARCH("resign",$N1612)),ISNUMBER(SEARCH("terminat",$N1612)),ISNUMBER(SEARCH("inactive",$N1612)),ISNUMBER(SEARCH("vacan",$N1612)),ISNUMBER(SEARCH("deceased",$N1612)),ISNUMBER(SEARCH("separated",$N1612))),0,1))</f>
        <v/>
      </c>
      <c r="S1612">
        <f>IF(OR($R1612=0,NOT(ISNUMBER($I1612))),"",IFERROR(DATEDIF($I1612,DATE(FY,1,1),"y"),""))</f>
        <v/>
      </c>
      <c r="T1612">
        <f>IF(OR($R1612=0,NOT(ISNUMBER($J1612))),"",IFERROR(DATEDIF($J1612,DATE(FY,1,1),"y"),0))</f>
        <v/>
      </c>
      <c r="U1612" s="38">
        <f>IF(OR($R1612=0,NOT(ISNUMBER($I1612))),0,IF(YEAR($I1612)+IF($Q1612=1,RetAgeO,RetAgeE)=FY,MONTH($I1612),IF(YEAR($I1612)+IF($Q1612=1,RetAgeO,RetAgeE)&lt;FY,1,0)))</f>
        <v/>
      </c>
      <c r="V1612" s="38">
        <f>IF(OR($R1612=0,NOT(ISNUMBER($K1612))),0,IF(YEAR($K1612)=FY,MONTH($K1612),IF(YEAR($K1612)&lt;FY,1,0)))</f>
        <v/>
      </c>
      <c r="W1612" s="38">
        <f>IF($R1612=0,0,MIN(12,IF(AND(ISNUMBER($O1612),$O1612&gt;=1,$O1612&lt;=12),INT($O1612),12),IF(AND(RetireExit="Yes",$U1612&gt;0),$U1612,12),IF(AND(ContractExit="Yes",$V1612&gt;0),$V1612,12)))</f>
        <v/>
      </c>
      <c r="X1612" s="37">
        <f>IF(ISNUMBER($P1612),$P1612,IncPct)</f>
        <v/>
      </c>
      <c r="Y1612" s="39">
        <f>IF($W1612=0,0,MAX(0,MIN($W1612,IncMonth-1))+MAX(0,$W1612-IncMonth+1)*(1+$X1612))</f>
        <v/>
      </c>
      <c r="Z1612" s="40">
        <f>IF($C1612="",0,IFERROR(INDEX(Departments!$B$5:$B$54,MATCH($C1612,Departments!$A$5:$A$54,0)),0))</f>
        <v/>
      </c>
      <c r="AA1612" s="41">
        <f>N($L1612)*$Y1612</f>
        <v/>
      </c>
      <c r="AB1612" s="41">
        <f>N($M1612)*$Y1612</f>
        <v/>
      </c>
      <c r="AC1612" s="41">
        <f>$AA1612*$Z1612</f>
        <v/>
      </c>
      <c r="AD1612" s="41">
        <f>$AA1612*BonusMonths/12</f>
        <v/>
      </c>
      <c r="AE1612" s="41">
        <f>($AA1612+SI_Gross*$AB1612)*IF($Q1612=1,SI_O,SI_E)</f>
        <v/>
      </c>
      <c r="AF1612" s="41">
        <f>IF($Q1612=1,0,$AA1612*EOSB)</f>
        <v/>
      </c>
      <c r="AG1612" s="41">
        <f>$AN1612*$W1612</f>
        <v/>
      </c>
      <c r="AH1612" s="41">
        <f>SUM($AA1612:$AG1612)</f>
        <v/>
      </c>
      <c r="AI1612" s="41">
        <f>12*($AM1612+$AN1612)</f>
        <v/>
      </c>
      <c r="AJ1612" s="41">
        <f>$AM1612*((IncMonth-1)+(13-IncMonth)*(1+$X1612))+12*$AN1612</f>
        <v/>
      </c>
      <c r="AK1612" s="41">
        <f>IF($R1612=1,N($L1612)+N($M1612),0)</f>
        <v/>
      </c>
      <c r="AL1612">
        <f>IF($C1612="","",IF(N($L1612)&lt;=0,"Basic salary missing",IF(ISNA(MATCH($C1612,Departments!$A$5:$A$54,0)),"Department not on Departments sheet",IF(AND($I1612&lt;&gt;"",NOT(ISNUMBER($I1612))),"Date of birth is text, not a date",IF(AND($K1612&lt;&gt;"",NOT(ISNUMBER($K1612))),"Contract end is text, not a date","")))))</f>
        <v/>
      </c>
      <c r="AM1612" s="41">
        <f>IF($R1612=0,0,N($L1612)*(1+$Z1612+BonusMonths/12+IF($Q1612=1,0,EOSB))+N($M1612)+(N($L1612)+SI_Gross*N($M1612))*IF($Q1612=1,SI_O,SI_E))</f>
        <v/>
      </c>
      <c r="AN1612" s="41">
        <f>IF($R1612=0,0,(IF($Q1612=1,MedO,MedE+Ticket)+Training)/12)</f>
        <v/>
      </c>
    </row>
    <row r="1613">
      <c r="I1613" s="35" t="n"/>
      <c r="J1613" s="35" t="n"/>
      <c r="K1613" s="35" t="n"/>
      <c r="L1613" s="36" t="n"/>
      <c r="M1613" s="36" t="n"/>
      <c r="P1613" s="37" t="n"/>
      <c r="Q1613" s="38">
        <f>IF($C1613="",0,IF(OR(LOWER(TRIM($G1613))="omani",LOWER(TRIM($G1613))="oman",LOWER(TRIM($G1613))="om",LOWER(TRIM($G1613))="local"),1,0))</f>
        <v/>
      </c>
      <c r="R1613" s="38">
        <f>IF($C1613="",0,IF(OR(ISNUMBER(SEARCH("resign",$N1613)),ISNUMBER(SEARCH("terminat",$N1613)),ISNUMBER(SEARCH("inactive",$N1613)),ISNUMBER(SEARCH("vacan",$N1613)),ISNUMBER(SEARCH("deceased",$N1613)),ISNUMBER(SEARCH("separated",$N1613))),0,1))</f>
        <v/>
      </c>
      <c r="S1613">
        <f>IF(OR($R1613=0,NOT(ISNUMBER($I1613))),"",IFERROR(DATEDIF($I1613,DATE(FY,1,1),"y"),""))</f>
        <v/>
      </c>
      <c r="T1613">
        <f>IF(OR($R1613=0,NOT(ISNUMBER($J1613))),"",IFERROR(DATEDIF($J1613,DATE(FY,1,1),"y"),0))</f>
        <v/>
      </c>
      <c r="U1613" s="38">
        <f>IF(OR($R1613=0,NOT(ISNUMBER($I1613))),0,IF(YEAR($I1613)+IF($Q1613=1,RetAgeO,RetAgeE)=FY,MONTH($I1613),IF(YEAR($I1613)+IF($Q1613=1,RetAgeO,RetAgeE)&lt;FY,1,0)))</f>
        <v/>
      </c>
      <c r="V1613" s="38">
        <f>IF(OR($R1613=0,NOT(ISNUMBER($K1613))),0,IF(YEAR($K1613)=FY,MONTH($K1613),IF(YEAR($K1613)&lt;FY,1,0)))</f>
        <v/>
      </c>
      <c r="W1613" s="38">
        <f>IF($R1613=0,0,MIN(12,IF(AND(ISNUMBER($O1613),$O1613&gt;=1,$O1613&lt;=12),INT($O1613),12),IF(AND(RetireExit="Yes",$U1613&gt;0),$U1613,12),IF(AND(ContractExit="Yes",$V1613&gt;0),$V1613,12)))</f>
        <v/>
      </c>
      <c r="X1613" s="37">
        <f>IF(ISNUMBER($P1613),$P1613,IncPct)</f>
        <v/>
      </c>
      <c r="Y1613" s="39">
        <f>IF($W1613=0,0,MAX(0,MIN($W1613,IncMonth-1))+MAX(0,$W1613-IncMonth+1)*(1+$X1613))</f>
        <v/>
      </c>
      <c r="Z1613" s="40">
        <f>IF($C1613="",0,IFERROR(INDEX(Departments!$B$5:$B$54,MATCH($C1613,Departments!$A$5:$A$54,0)),0))</f>
        <v/>
      </c>
      <c r="AA1613" s="41">
        <f>N($L1613)*$Y1613</f>
        <v/>
      </c>
      <c r="AB1613" s="41">
        <f>N($M1613)*$Y1613</f>
        <v/>
      </c>
      <c r="AC1613" s="41">
        <f>$AA1613*$Z1613</f>
        <v/>
      </c>
      <c r="AD1613" s="41">
        <f>$AA1613*BonusMonths/12</f>
        <v/>
      </c>
      <c r="AE1613" s="41">
        <f>($AA1613+SI_Gross*$AB1613)*IF($Q1613=1,SI_O,SI_E)</f>
        <v/>
      </c>
      <c r="AF1613" s="41">
        <f>IF($Q1613=1,0,$AA1613*EOSB)</f>
        <v/>
      </c>
      <c r="AG1613" s="41">
        <f>$AN1613*$W1613</f>
        <v/>
      </c>
      <c r="AH1613" s="41">
        <f>SUM($AA1613:$AG1613)</f>
        <v/>
      </c>
      <c r="AI1613" s="41">
        <f>12*($AM1613+$AN1613)</f>
        <v/>
      </c>
      <c r="AJ1613" s="41">
        <f>$AM1613*((IncMonth-1)+(13-IncMonth)*(1+$X1613))+12*$AN1613</f>
        <v/>
      </c>
      <c r="AK1613" s="41">
        <f>IF($R1613=1,N($L1613)+N($M1613),0)</f>
        <v/>
      </c>
      <c r="AL1613">
        <f>IF($C1613="","",IF(N($L1613)&lt;=0,"Basic salary missing",IF(ISNA(MATCH($C1613,Departments!$A$5:$A$54,0)),"Department not on Departments sheet",IF(AND($I1613&lt;&gt;"",NOT(ISNUMBER($I1613))),"Date of birth is text, not a date",IF(AND($K1613&lt;&gt;"",NOT(ISNUMBER($K1613))),"Contract end is text, not a date","")))))</f>
        <v/>
      </c>
      <c r="AM1613" s="41">
        <f>IF($R1613=0,0,N($L1613)*(1+$Z1613+BonusMonths/12+IF($Q1613=1,0,EOSB))+N($M1613)+(N($L1613)+SI_Gross*N($M1613))*IF($Q1613=1,SI_O,SI_E))</f>
        <v/>
      </c>
      <c r="AN1613" s="41">
        <f>IF($R1613=0,0,(IF($Q1613=1,MedO,MedE+Ticket)+Training)/12)</f>
        <v/>
      </c>
    </row>
    <row r="1614">
      <c r="I1614" s="35" t="n"/>
      <c r="J1614" s="35" t="n"/>
      <c r="K1614" s="35" t="n"/>
      <c r="L1614" s="36" t="n"/>
      <c r="M1614" s="36" t="n"/>
      <c r="P1614" s="37" t="n"/>
      <c r="Q1614" s="38">
        <f>IF($C1614="",0,IF(OR(LOWER(TRIM($G1614))="omani",LOWER(TRIM($G1614))="oman",LOWER(TRIM($G1614))="om",LOWER(TRIM($G1614))="local"),1,0))</f>
        <v/>
      </c>
      <c r="R1614" s="38">
        <f>IF($C1614="",0,IF(OR(ISNUMBER(SEARCH("resign",$N1614)),ISNUMBER(SEARCH("terminat",$N1614)),ISNUMBER(SEARCH("inactive",$N1614)),ISNUMBER(SEARCH("vacan",$N1614)),ISNUMBER(SEARCH("deceased",$N1614)),ISNUMBER(SEARCH("separated",$N1614))),0,1))</f>
        <v/>
      </c>
      <c r="S1614">
        <f>IF(OR($R1614=0,NOT(ISNUMBER($I1614))),"",IFERROR(DATEDIF($I1614,DATE(FY,1,1),"y"),""))</f>
        <v/>
      </c>
      <c r="T1614">
        <f>IF(OR($R1614=0,NOT(ISNUMBER($J1614))),"",IFERROR(DATEDIF($J1614,DATE(FY,1,1),"y"),0))</f>
        <v/>
      </c>
      <c r="U1614" s="38">
        <f>IF(OR($R1614=0,NOT(ISNUMBER($I1614))),0,IF(YEAR($I1614)+IF($Q1614=1,RetAgeO,RetAgeE)=FY,MONTH($I1614),IF(YEAR($I1614)+IF($Q1614=1,RetAgeO,RetAgeE)&lt;FY,1,0)))</f>
        <v/>
      </c>
      <c r="V1614" s="38">
        <f>IF(OR($R1614=0,NOT(ISNUMBER($K1614))),0,IF(YEAR($K1614)=FY,MONTH($K1614),IF(YEAR($K1614)&lt;FY,1,0)))</f>
        <v/>
      </c>
      <c r="W1614" s="38">
        <f>IF($R1614=0,0,MIN(12,IF(AND(ISNUMBER($O1614),$O1614&gt;=1,$O1614&lt;=12),INT($O1614),12),IF(AND(RetireExit="Yes",$U1614&gt;0),$U1614,12),IF(AND(ContractExit="Yes",$V1614&gt;0),$V1614,12)))</f>
        <v/>
      </c>
      <c r="X1614" s="37">
        <f>IF(ISNUMBER($P1614),$P1614,IncPct)</f>
        <v/>
      </c>
      <c r="Y1614" s="39">
        <f>IF($W1614=0,0,MAX(0,MIN($W1614,IncMonth-1))+MAX(0,$W1614-IncMonth+1)*(1+$X1614))</f>
        <v/>
      </c>
      <c r="Z1614" s="40">
        <f>IF($C1614="",0,IFERROR(INDEX(Departments!$B$5:$B$54,MATCH($C1614,Departments!$A$5:$A$54,0)),0))</f>
        <v/>
      </c>
      <c r="AA1614" s="41">
        <f>N($L1614)*$Y1614</f>
        <v/>
      </c>
      <c r="AB1614" s="41">
        <f>N($M1614)*$Y1614</f>
        <v/>
      </c>
      <c r="AC1614" s="41">
        <f>$AA1614*$Z1614</f>
        <v/>
      </c>
      <c r="AD1614" s="41">
        <f>$AA1614*BonusMonths/12</f>
        <v/>
      </c>
      <c r="AE1614" s="41">
        <f>($AA1614+SI_Gross*$AB1614)*IF($Q1614=1,SI_O,SI_E)</f>
        <v/>
      </c>
      <c r="AF1614" s="41">
        <f>IF($Q1614=1,0,$AA1614*EOSB)</f>
        <v/>
      </c>
      <c r="AG1614" s="41">
        <f>$AN1614*$W1614</f>
        <v/>
      </c>
      <c r="AH1614" s="41">
        <f>SUM($AA1614:$AG1614)</f>
        <v/>
      </c>
      <c r="AI1614" s="41">
        <f>12*($AM1614+$AN1614)</f>
        <v/>
      </c>
      <c r="AJ1614" s="41">
        <f>$AM1614*((IncMonth-1)+(13-IncMonth)*(1+$X1614))+12*$AN1614</f>
        <v/>
      </c>
      <c r="AK1614" s="41">
        <f>IF($R1614=1,N($L1614)+N($M1614),0)</f>
        <v/>
      </c>
      <c r="AL1614">
        <f>IF($C1614="","",IF(N($L1614)&lt;=0,"Basic salary missing",IF(ISNA(MATCH($C1614,Departments!$A$5:$A$54,0)),"Department not on Departments sheet",IF(AND($I1614&lt;&gt;"",NOT(ISNUMBER($I1614))),"Date of birth is text, not a date",IF(AND($K1614&lt;&gt;"",NOT(ISNUMBER($K1614))),"Contract end is text, not a date","")))))</f>
        <v/>
      </c>
      <c r="AM1614" s="41">
        <f>IF($R1614=0,0,N($L1614)*(1+$Z1614+BonusMonths/12+IF($Q1614=1,0,EOSB))+N($M1614)+(N($L1614)+SI_Gross*N($M1614))*IF($Q1614=1,SI_O,SI_E))</f>
        <v/>
      </c>
      <c r="AN1614" s="41">
        <f>IF($R1614=0,0,(IF($Q1614=1,MedO,MedE+Ticket)+Training)/12)</f>
        <v/>
      </c>
    </row>
    <row r="1615">
      <c r="I1615" s="35" t="n"/>
      <c r="J1615" s="35" t="n"/>
      <c r="K1615" s="35" t="n"/>
      <c r="L1615" s="36" t="n"/>
      <c r="M1615" s="36" t="n"/>
      <c r="P1615" s="37" t="n"/>
      <c r="Q1615" s="38">
        <f>IF($C1615="",0,IF(OR(LOWER(TRIM($G1615))="omani",LOWER(TRIM($G1615))="oman",LOWER(TRIM($G1615))="om",LOWER(TRIM($G1615))="local"),1,0))</f>
        <v/>
      </c>
      <c r="R1615" s="38">
        <f>IF($C1615="",0,IF(OR(ISNUMBER(SEARCH("resign",$N1615)),ISNUMBER(SEARCH("terminat",$N1615)),ISNUMBER(SEARCH("inactive",$N1615)),ISNUMBER(SEARCH("vacan",$N1615)),ISNUMBER(SEARCH("deceased",$N1615)),ISNUMBER(SEARCH("separated",$N1615))),0,1))</f>
        <v/>
      </c>
      <c r="S1615">
        <f>IF(OR($R1615=0,NOT(ISNUMBER($I1615))),"",IFERROR(DATEDIF($I1615,DATE(FY,1,1),"y"),""))</f>
        <v/>
      </c>
      <c r="T1615">
        <f>IF(OR($R1615=0,NOT(ISNUMBER($J1615))),"",IFERROR(DATEDIF($J1615,DATE(FY,1,1),"y"),0))</f>
        <v/>
      </c>
      <c r="U1615" s="38">
        <f>IF(OR($R1615=0,NOT(ISNUMBER($I1615))),0,IF(YEAR($I1615)+IF($Q1615=1,RetAgeO,RetAgeE)=FY,MONTH($I1615),IF(YEAR($I1615)+IF($Q1615=1,RetAgeO,RetAgeE)&lt;FY,1,0)))</f>
        <v/>
      </c>
      <c r="V1615" s="38">
        <f>IF(OR($R1615=0,NOT(ISNUMBER($K1615))),0,IF(YEAR($K1615)=FY,MONTH($K1615),IF(YEAR($K1615)&lt;FY,1,0)))</f>
        <v/>
      </c>
      <c r="W1615" s="38">
        <f>IF($R1615=0,0,MIN(12,IF(AND(ISNUMBER($O1615),$O1615&gt;=1,$O1615&lt;=12),INT($O1615),12),IF(AND(RetireExit="Yes",$U1615&gt;0),$U1615,12),IF(AND(ContractExit="Yes",$V1615&gt;0),$V1615,12)))</f>
        <v/>
      </c>
      <c r="X1615" s="37">
        <f>IF(ISNUMBER($P1615),$P1615,IncPct)</f>
        <v/>
      </c>
      <c r="Y1615" s="39">
        <f>IF($W1615=0,0,MAX(0,MIN($W1615,IncMonth-1))+MAX(0,$W1615-IncMonth+1)*(1+$X1615))</f>
        <v/>
      </c>
      <c r="Z1615" s="40">
        <f>IF($C1615="",0,IFERROR(INDEX(Departments!$B$5:$B$54,MATCH($C1615,Departments!$A$5:$A$54,0)),0))</f>
        <v/>
      </c>
      <c r="AA1615" s="41">
        <f>N($L1615)*$Y1615</f>
        <v/>
      </c>
      <c r="AB1615" s="41">
        <f>N($M1615)*$Y1615</f>
        <v/>
      </c>
      <c r="AC1615" s="41">
        <f>$AA1615*$Z1615</f>
        <v/>
      </c>
      <c r="AD1615" s="41">
        <f>$AA1615*BonusMonths/12</f>
        <v/>
      </c>
      <c r="AE1615" s="41">
        <f>($AA1615+SI_Gross*$AB1615)*IF($Q1615=1,SI_O,SI_E)</f>
        <v/>
      </c>
      <c r="AF1615" s="41">
        <f>IF($Q1615=1,0,$AA1615*EOSB)</f>
        <v/>
      </c>
      <c r="AG1615" s="41">
        <f>$AN1615*$W1615</f>
        <v/>
      </c>
      <c r="AH1615" s="41">
        <f>SUM($AA1615:$AG1615)</f>
        <v/>
      </c>
      <c r="AI1615" s="41">
        <f>12*($AM1615+$AN1615)</f>
        <v/>
      </c>
      <c r="AJ1615" s="41">
        <f>$AM1615*((IncMonth-1)+(13-IncMonth)*(1+$X1615))+12*$AN1615</f>
        <v/>
      </c>
      <c r="AK1615" s="41">
        <f>IF($R1615=1,N($L1615)+N($M1615),0)</f>
        <v/>
      </c>
      <c r="AL1615">
        <f>IF($C1615="","",IF(N($L1615)&lt;=0,"Basic salary missing",IF(ISNA(MATCH($C1615,Departments!$A$5:$A$54,0)),"Department not on Departments sheet",IF(AND($I1615&lt;&gt;"",NOT(ISNUMBER($I1615))),"Date of birth is text, not a date",IF(AND($K1615&lt;&gt;"",NOT(ISNUMBER($K1615))),"Contract end is text, not a date","")))))</f>
        <v/>
      </c>
      <c r="AM1615" s="41">
        <f>IF($R1615=0,0,N($L1615)*(1+$Z1615+BonusMonths/12+IF($Q1615=1,0,EOSB))+N($M1615)+(N($L1615)+SI_Gross*N($M1615))*IF($Q1615=1,SI_O,SI_E))</f>
        <v/>
      </c>
      <c r="AN1615" s="41">
        <f>IF($R1615=0,0,(IF($Q1615=1,MedO,MedE+Ticket)+Training)/12)</f>
        <v/>
      </c>
    </row>
    <row r="1616">
      <c r="I1616" s="35" t="n"/>
      <c r="J1616" s="35" t="n"/>
      <c r="K1616" s="35" t="n"/>
      <c r="L1616" s="36" t="n"/>
      <c r="M1616" s="36" t="n"/>
      <c r="P1616" s="37" t="n"/>
      <c r="Q1616" s="38">
        <f>IF($C1616="",0,IF(OR(LOWER(TRIM($G1616))="omani",LOWER(TRIM($G1616))="oman",LOWER(TRIM($G1616))="om",LOWER(TRIM($G1616))="local"),1,0))</f>
        <v/>
      </c>
      <c r="R1616" s="38">
        <f>IF($C1616="",0,IF(OR(ISNUMBER(SEARCH("resign",$N1616)),ISNUMBER(SEARCH("terminat",$N1616)),ISNUMBER(SEARCH("inactive",$N1616)),ISNUMBER(SEARCH("vacan",$N1616)),ISNUMBER(SEARCH("deceased",$N1616)),ISNUMBER(SEARCH("separated",$N1616))),0,1))</f>
        <v/>
      </c>
      <c r="S1616">
        <f>IF(OR($R1616=0,NOT(ISNUMBER($I1616))),"",IFERROR(DATEDIF($I1616,DATE(FY,1,1),"y"),""))</f>
        <v/>
      </c>
      <c r="T1616">
        <f>IF(OR($R1616=0,NOT(ISNUMBER($J1616))),"",IFERROR(DATEDIF($J1616,DATE(FY,1,1),"y"),0))</f>
        <v/>
      </c>
      <c r="U1616" s="38">
        <f>IF(OR($R1616=0,NOT(ISNUMBER($I1616))),0,IF(YEAR($I1616)+IF($Q1616=1,RetAgeO,RetAgeE)=FY,MONTH($I1616),IF(YEAR($I1616)+IF($Q1616=1,RetAgeO,RetAgeE)&lt;FY,1,0)))</f>
        <v/>
      </c>
      <c r="V1616" s="38">
        <f>IF(OR($R1616=0,NOT(ISNUMBER($K1616))),0,IF(YEAR($K1616)=FY,MONTH($K1616),IF(YEAR($K1616)&lt;FY,1,0)))</f>
        <v/>
      </c>
      <c r="W1616" s="38">
        <f>IF($R1616=0,0,MIN(12,IF(AND(ISNUMBER($O1616),$O1616&gt;=1,$O1616&lt;=12),INT($O1616),12),IF(AND(RetireExit="Yes",$U1616&gt;0),$U1616,12),IF(AND(ContractExit="Yes",$V1616&gt;0),$V1616,12)))</f>
        <v/>
      </c>
      <c r="X1616" s="37">
        <f>IF(ISNUMBER($P1616),$P1616,IncPct)</f>
        <v/>
      </c>
      <c r="Y1616" s="39">
        <f>IF($W1616=0,0,MAX(0,MIN($W1616,IncMonth-1))+MAX(0,$W1616-IncMonth+1)*(1+$X1616))</f>
        <v/>
      </c>
      <c r="Z1616" s="40">
        <f>IF($C1616="",0,IFERROR(INDEX(Departments!$B$5:$B$54,MATCH($C1616,Departments!$A$5:$A$54,0)),0))</f>
        <v/>
      </c>
      <c r="AA1616" s="41">
        <f>N($L1616)*$Y1616</f>
        <v/>
      </c>
      <c r="AB1616" s="41">
        <f>N($M1616)*$Y1616</f>
        <v/>
      </c>
      <c r="AC1616" s="41">
        <f>$AA1616*$Z1616</f>
        <v/>
      </c>
      <c r="AD1616" s="41">
        <f>$AA1616*BonusMonths/12</f>
        <v/>
      </c>
      <c r="AE1616" s="41">
        <f>($AA1616+SI_Gross*$AB1616)*IF($Q1616=1,SI_O,SI_E)</f>
        <v/>
      </c>
      <c r="AF1616" s="41">
        <f>IF($Q1616=1,0,$AA1616*EOSB)</f>
        <v/>
      </c>
      <c r="AG1616" s="41">
        <f>$AN1616*$W1616</f>
        <v/>
      </c>
      <c r="AH1616" s="41">
        <f>SUM($AA1616:$AG1616)</f>
        <v/>
      </c>
      <c r="AI1616" s="41">
        <f>12*($AM1616+$AN1616)</f>
        <v/>
      </c>
      <c r="AJ1616" s="41">
        <f>$AM1616*((IncMonth-1)+(13-IncMonth)*(1+$X1616))+12*$AN1616</f>
        <v/>
      </c>
      <c r="AK1616" s="41">
        <f>IF($R1616=1,N($L1616)+N($M1616),0)</f>
        <v/>
      </c>
      <c r="AL1616">
        <f>IF($C1616="","",IF(N($L1616)&lt;=0,"Basic salary missing",IF(ISNA(MATCH($C1616,Departments!$A$5:$A$54,0)),"Department not on Departments sheet",IF(AND($I1616&lt;&gt;"",NOT(ISNUMBER($I1616))),"Date of birth is text, not a date",IF(AND($K1616&lt;&gt;"",NOT(ISNUMBER($K1616))),"Contract end is text, not a date","")))))</f>
        <v/>
      </c>
      <c r="AM1616" s="41">
        <f>IF($R1616=0,0,N($L1616)*(1+$Z1616+BonusMonths/12+IF($Q1616=1,0,EOSB))+N($M1616)+(N($L1616)+SI_Gross*N($M1616))*IF($Q1616=1,SI_O,SI_E))</f>
        <v/>
      </c>
      <c r="AN1616" s="41">
        <f>IF($R1616=0,0,(IF($Q1616=1,MedO,MedE+Ticket)+Training)/12)</f>
        <v/>
      </c>
    </row>
    <row r="1617">
      <c r="I1617" s="35" t="n"/>
      <c r="J1617" s="35" t="n"/>
      <c r="K1617" s="35" t="n"/>
      <c r="L1617" s="36" t="n"/>
      <c r="M1617" s="36" t="n"/>
      <c r="P1617" s="37" t="n"/>
      <c r="Q1617" s="38">
        <f>IF($C1617="",0,IF(OR(LOWER(TRIM($G1617))="omani",LOWER(TRIM($G1617))="oman",LOWER(TRIM($G1617))="om",LOWER(TRIM($G1617))="local"),1,0))</f>
        <v/>
      </c>
      <c r="R1617" s="38">
        <f>IF($C1617="",0,IF(OR(ISNUMBER(SEARCH("resign",$N1617)),ISNUMBER(SEARCH("terminat",$N1617)),ISNUMBER(SEARCH("inactive",$N1617)),ISNUMBER(SEARCH("vacan",$N1617)),ISNUMBER(SEARCH("deceased",$N1617)),ISNUMBER(SEARCH("separated",$N1617))),0,1))</f>
        <v/>
      </c>
      <c r="S1617">
        <f>IF(OR($R1617=0,NOT(ISNUMBER($I1617))),"",IFERROR(DATEDIF($I1617,DATE(FY,1,1),"y"),""))</f>
        <v/>
      </c>
      <c r="T1617">
        <f>IF(OR($R1617=0,NOT(ISNUMBER($J1617))),"",IFERROR(DATEDIF($J1617,DATE(FY,1,1),"y"),0))</f>
        <v/>
      </c>
      <c r="U1617" s="38">
        <f>IF(OR($R1617=0,NOT(ISNUMBER($I1617))),0,IF(YEAR($I1617)+IF($Q1617=1,RetAgeO,RetAgeE)=FY,MONTH($I1617),IF(YEAR($I1617)+IF($Q1617=1,RetAgeO,RetAgeE)&lt;FY,1,0)))</f>
        <v/>
      </c>
      <c r="V1617" s="38">
        <f>IF(OR($R1617=0,NOT(ISNUMBER($K1617))),0,IF(YEAR($K1617)=FY,MONTH($K1617),IF(YEAR($K1617)&lt;FY,1,0)))</f>
        <v/>
      </c>
      <c r="W1617" s="38">
        <f>IF($R1617=0,0,MIN(12,IF(AND(ISNUMBER($O1617),$O1617&gt;=1,$O1617&lt;=12),INT($O1617),12),IF(AND(RetireExit="Yes",$U1617&gt;0),$U1617,12),IF(AND(ContractExit="Yes",$V1617&gt;0),$V1617,12)))</f>
        <v/>
      </c>
      <c r="X1617" s="37">
        <f>IF(ISNUMBER($P1617),$P1617,IncPct)</f>
        <v/>
      </c>
      <c r="Y1617" s="39">
        <f>IF($W1617=0,0,MAX(0,MIN($W1617,IncMonth-1))+MAX(0,$W1617-IncMonth+1)*(1+$X1617))</f>
        <v/>
      </c>
      <c r="Z1617" s="40">
        <f>IF($C1617="",0,IFERROR(INDEX(Departments!$B$5:$B$54,MATCH($C1617,Departments!$A$5:$A$54,0)),0))</f>
        <v/>
      </c>
      <c r="AA1617" s="41">
        <f>N($L1617)*$Y1617</f>
        <v/>
      </c>
      <c r="AB1617" s="41">
        <f>N($M1617)*$Y1617</f>
        <v/>
      </c>
      <c r="AC1617" s="41">
        <f>$AA1617*$Z1617</f>
        <v/>
      </c>
      <c r="AD1617" s="41">
        <f>$AA1617*BonusMonths/12</f>
        <v/>
      </c>
      <c r="AE1617" s="41">
        <f>($AA1617+SI_Gross*$AB1617)*IF($Q1617=1,SI_O,SI_E)</f>
        <v/>
      </c>
      <c r="AF1617" s="41">
        <f>IF($Q1617=1,0,$AA1617*EOSB)</f>
        <v/>
      </c>
      <c r="AG1617" s="41">
        <f>$AN1617*$W1617</f>
        <v/>
      </c>
      <c r="AH1617" s="41">
        <f>SUM($AA1617:$AG1617)</f>
        <v/>
      </c>
      <c r="AI1617" s="41">
        <f>12*($AM1617+$AN1617)</f>
        <v/>
      </c>
      <c r="AJ1617" s="41">
        <f>$AM1617*((IncMonth-1)+(13-IncMonth)*(1+$X1617))+12*$AN1617</f>
        <v/>
      </c>
      <c r="AK1617" s="41">
        <f>IF($R1617=1,N($L1617)+N($M1617),0)</f>
        <v/>
      </c>
      <c r="AL1617">
        <f>IF($C1617="","",IF(N($L1617)&lt;=0,"Basic salary missing",IF(ISNA(MATCH($C1617,Departments!$A$5:$A$54,0)),"Department not on Departments sheet",IF(AND($I1617&lt;&gt;"",NOT(ISNUMBER($I1617))),"Date of birth is text, not a date",IF(AND($K1617&lt;&gt;"",NOT(ISNUMBER($K1617))),"Contract end is text, not a date","")))))</f>
        <v/>
      </c>
      <c r="AM1617" s="41">
        <f>IF($R1617=0,0,N($L1617)*(1+$Z1617+BonusMonths/12+IF($Q1617=1,0,EOSB))+N($M1617)+(N($L1617)+SI_Gross*N($M1617))*IF($Q1617=1,SI_O,SI_E))</f>
        <v/>
      </c>
      <c r="AN1617" s="41">
        <f>IF($R1617=0,0,(IF($Q1617=1,MedO,MedE+Ticket)+Training)/12)</f>
        <v/>
      </c>
    </row>
    <row r="1618">
      <c r="I1618" s="35" t="n"/>
      <c r="J1618" s="35" t="n"/>
      <c r="K1618" s="35" t="n"/>
      <c r="L1618" s="36" t="n"/>
      <c r="M1618" s="36" t="n"/>
      <c r="P1618" s="37" t="n"/>
      <c r="Q1618" s="38">
        <f>IF($C1618="",0,IF(OR(LOWER(TRIM($G1618))="omani",LOWER(TRIM($G1618))="oman",LOWER(TRIM($G1618))="om",LOWER(TRIM($G1618))="local"),1,0))</f>
        <v/>
      </c>
      <c r="R1618" s="38">
        <f>IF($C1618="",0,IF(OR(ISNUMBER(SEARCH("resign",$N1618)),ISNUMBER(SEARCH("terminat",$N1618)),ISNUMBER(SEARCH("inactive",$N1618)),ISNUMBER(SEARCH("vacan",$N1618)),ISNUMBER(SEARCH("deceased",$N1618)),ISNUMBER(SEARCH("separated",$N1618))),0,1))</f>
        <v/>
      </c>
      <c r="S1618">
        <f>IF(OR($R1618=0,NOT(ISNUMBER($I1618))),"",IFERROR(DATEDIF($I1618,DATE(FY,1,1),"y"),""))</f>
        <v/>
      </c>
      <c r="T1618">
        <f>IF(OR($R1618=0,NOT(ISNUMBER($J1618))),"",IFERROR(DATEDIF($J1618,DATE(FY,1,1),"y"),0))</f>
        <v/>
      </c>
      <c r="U1618" s="38">
        <f>IF(OR($R1618=0,NOT(ISNUMBER($I1618))),0,IF(YEAR($I1618)+IF($Q1618=1,RetAgeO,RetAgeE)=FY,MONTH($I1618),IF(YEAR($I1618)+IF($Q1618=1,RetAgeO,RetAgeE)&lt;FY,1,0)))</f>
        <v/>
      </c>
      <c r="V1618" s="38">
        <f>IF(OR($R1618=0,NOT(ISNUMBER($K1618))),0,IF(YEAR($K1618)=FY,MONTH($K1618),IF(YEAR($K1618)&lt;FY,1,0)))</f>
        <v/>
      </c>
      <c r="W1618" s="38">
        <f>IF($R1618=0,0,MIN(12,IF(AND(ISNUMBER($O1618),$O1618&gt;=1,$O1618&lt;=12),INT($O1618),12),IF(AND(RetireExit="Yes",$U1618&gt;0),$U1618,12),IF(AND(ContractExit="Yes",$V1618&gt;0),$V1618,12)))</f>
        <v/>
      </c>
      <c r="X1618" s="37">
        <f>IF(ISNUMBER($P1618),$P1618,IncPct)</f>
        <v/>
      </c>
      <c r="Y1618" s="39">
        <f>IF($W1618=0,0,MAX(0,MIN($W1618,IncMonth-1))+MAX(0,$W1618-IncMonth+1)*(1+$X1618))</f>
        <v/>
      </c>
      <c r="Z1618" s="40">
        <f>IF($C1618="",0,IFERROR(INDEX(Departments!$B$5:$B$54,MATCH($C1618,Departments!$A$5:$A$54,0)),0))</f>
        <v/>
      </c>
      <c r="AA1618" s="41">
        <f>N($L1618)*$Y1618</f>
        <v/>
      </c>
      <c r="AB1618" s="41">
        <f>N($M1618)*$Y1618</f>
        <v/>
      </c>
      <c r="AC1618" s="41">
        <f>$AA1618*$Z1618</f>
        <v/>
      </c>
      <c r="AD1618" s="41">
        <f>$AA1618*BonusMonths/12</f>
        <v/>
      </c>
      <c r="AE1618" s="41">
        <f>($AA1618+SI_Gross*$AB1618)*IF($Q1618=1,SI_O,SI_E)</f>
        <v/>
      </c>
      <c r="AF1618" s="41">
        <f>IF($Q1618=1,0,$AA1618*EOSB)</f>
        <v/>
      </c>
      <c r="AG1618" s="41">
        <f>$AN1618*$W1618</f>
        <v/>
      </c>
      <c r="AH1618" s="41">
        <f>SUM($AA1618:$AG1618)</f>
        <v/>
      </c>
      <c r="AI1618" s="41">
        <f>12*($AM1618+$AN1618)</f>
        <v/>
      </c>
      <c r="AJ1618" s="41">
        <f>$AM1618*((IncMonth-1)+(13-IncMonth)*(1+$X1618))+12*$AN1618</f>
        <v/>
      </c>
      <c r="AK1618" s="41">
        <f>IF($R1618=1,N($L1618)+N($M1618),0)</f>
        <v/>
      </c>
      <c r="AL1618">
        <f>IF($C1618="","",IF(N($L1618)&lt;=0,"Basic salary missing",IF(ISNA(MATCH($C1618,Departments!$A$5:$A$54,0)),"Department not on Departments sheet",IF(AND($I1618&lt;&gt;"",NOT(ISNUMBER($I1618))),"Date of birth is text, not a date",IF(AND($K1618&lt;&gt;"",NOT(ISNUMBER($K1618))),"Contract end is text, not a date","")))))</f>
        <v/>
      </c>
      <c r="AM1618" s="41">
        <f>IF($R1618=0,0,N($L1618)*(1+$Z1618+BonusMonths/12+IF($Q1618=1,0,EOSB))+N($M1618)+(N($L1618)+SI_Gross*N($M1618))*IF($Q1618=1,SI_O,SI_E))</f>
        <v/>
      </c>
      <c r="AN1618" s="41">
        <f>IF($R1618=0,0,(IF($Q1618=1,MedO,MedE+Ticket)+Training)/12)</f>
        <v/>
      </c>
    </row>
    <row r="1619">
      <c r="I1619" s="35" t="n"/>
      <c r="J1619" s="35" t="n"/>
      <c r="K1619" s="35" t="n"/>
      <c r="L1619" s="36" t="n"/>
      <c r="M1619" s="36" t="n"/>
      <c r="P1619" s="37" t="n"/>
      <c r="Q1619" s="38">
        <f>IF($C1619="",0,IF(OR(LOWER(TRIM($G1619))="omani",LOWER(TRIM($G1619))="oman",LOWER(TRIM($G1619))="om",LOWER(TRIM($G1619))="local"),1,0))</f>
        <v/>
      </c>
      <c r="R1619" s="38">
        <f>IF($C1619="",0,IF(OR(ISNUMBER(SEARCH("resign",$N1619)),ISNUMBER(SEARCH("terminat",$N1619)),ISNUMBER(SEARCH("inactive",$N1619)),ISNUMBER(SEARCH("vacan",$N1619)),ISNUMBER(SEARCH("deceased",$N1619)),ISNUMBER(SEARCH("separated",$N1619))),0,1))</f>
        <v/>
      </c>
      <c r="S1619">
        <f>IF(OR($R1619=0,NOT(ISNUMBER($I1619))),"",IFERROR(DATEDIF($I1619,DATE(FY,1,1),"y"),""))</f>
        <v/>
      </c>
      <c r="T1619">
        <f>IF(OR($R1619=0,NOT(ISNUMBER($J1619))),"",IFERROR(DATEDIF($J1619,DATE(FY,1,1),"y"),0))</f>
        <v/>
      </c>
      <c r="U1619" s="38">
        <f>IF(OR($R1619=0,NOT(ISNUMBER($I1619))),0,IF(YEAR($I1619)+IF($Q1619=1,RetAgeO,RetAgeE)=FY,MONTH($I1619),IF(YEAR($I1619)+IF($Q1619=1,RetAgeO,RetAgeE)&lt;FY,1,0)))</f>
        <v/>
      </c>
      <c r="V1619" s="38">
        <f>IF(OR($R1619=0,NOT(ISNUMBER($K1619))),0,IF(YEAR($K1619)=FY,MONTH($K1619),IF(YEAR($K1619)&lt;FY,1,0)))</f>
        <v/>
      </c>
      <c r="W1619" s="38">
        <f>IF($R1619=0,0,MIN(12,IF(AND(ISNUMBER($O1619),$O1619&gt;=1,$O1619&lt;=12),INT($O1619),12),IF(AND(RetireExit="Yes",$U1619&gt;0),$U1619,12),IF(AND(ContractExit="Yes",$V1619&gt;0),$V1619,12)))</f>
        <v/>
      </c>
      <c r="X1619" s="37">
        <f>IF(ISNUMBER($P1619),$P1619,IncPct)</f>
        <v/>
      </c>
      <c r="Y1619" s="39">
        <f>IF($W1619=0,0,MAX(0,MIN($W1619,IncMonth-1))+MAX(0,$W1619-IncMonth+1)*(1+$X1619))</f>
        <v/>
      </c>
      <c r="Z1619" s="40">
        <f>IF($C1619="",0,IFERROR(INDEX(Departments!$B$5:$B$54,MATCH($C1619,Departments!$A$5:$A$54,0)),0))</f>
        <v/>
      </c>
      <c r="AA1619" s="41">
        <f>N($L1619)*$Y1619</f>
        <v/>
      </c>
      <c r="AB1619" s="41">
        <f>N($M1619)*$Y1619</f>
        <v/>
      </c>
      <c r="AC1619" s="41">
        <f>$AA1619*$Z1619</f>
        <v/>
      </c>
      <c r="AD1619" s="41">
        <f>$AA1619*BonusMonths/12</f>
        <v/>
      </c>
      <c r="AE1619" s="41">
        <f>($AA1619+SI_Gross*$AB1619)*IF($Q1619=1,SI_O,SI_E)</f>
        <v/>
      </c>
      <c r="AF1619" s="41">
        <f>IF($Q1619=1,0,$AA1619*EOSB)</f>
        <v/>
      </c>
      <c r="AG1619" s="41">
        <f>$AN1619*$W1619</f>
        <v/>
      </c>
      <c r="AH1619" s="41">
        <f>SUM($AA1619:$AG1619)</f>
        <v/>
      </c>
      <c r="AI1619" s="41">
        <f>12*($AM1619+$AN1619)</f>
        <v/>
      </c>
      <c r="AJ1619" s="41">
        <f>$AM1619*((IncMonth-1)+(13-IncMonth)*(1+$X1619))+12*$AN1619</f>
        <v/>
      </c>
      <c r="AK1619" s="41">
        <f>IF($R1619=1,N($L1619)+N($M1619),0)</f>
        <v/>
      </c>
      <c r="AL1619">
        <f>IF($C1619="","",IF(N($L1619)&lt;=0,"Basic salary missing",IF(ISNA(MATCH($C1619,Departments!$A$5:$A$54,0)),"Department not on Departments sheet",IF(AND($I1619&lt;&gt;"",NOT(ISNUMBER($I1619))),"Date of birth is text, not a date",IF(AND($K1619&lt;&gt;"",NOT(ISNUMBER($K1619))),"Contract end is text, not a date","")))))</f>
        <v/>
      </c>
      <c r="AM1619" s="41">
        <f>IF($R1619=0,0,N($L1619)*(1+$Z1619+BonusMonths/12+IF($Q1619=1,0,EOSB))+N($M1619)+(N($L1619)+SI_Gross*N($M1619))*IF($Q1619=1,SI_O,SI_E))</f>
        <v/>
      </c>
      <c r="AN1619" s="41">
        <f>IF($R1619=0,0,(IF($Q1619=1,MedO,MedE+Ticket)+Training)/12)</f>
        <v/>
      </c>
    </row>
    <row r="1620">
      <c r="I1620" s="35" t="n"/>
      <c r="J1620" s="35" t="n"/>
      <c r="K1620" s="35" t="n"/>
      <c r="L1620" s="36" t="n"/>
      <c r="M1620" s="36" t="n"/>
      <c r="P1620" s="37" t="n"/>
      <c r="Q1620" s="38">
        <f>IF($C1620="",0,IF(OR(LOWER(TRIM($G1620))="omani",LOWER(TRIM($G1620))="oman",LOWER(TRIM($G1620))="om",LOWER(TRIM($G1620))="local"),1,0))</f>
        <v/>
      </c>
      <c r="R1620" s="38">
        <f>IF($C1620="",0,IF(OR(ISNUMBER(SEARCH("resign",$N1620)),ISNUMBER(SEARCH("terminat",$N1620)),ISNUMBER(SEARCH("inactive",$N1620)),ISNUMBER(SEARCH("vacan",$N1620)),ISNUMBER(SEARCH("deceased",$N1620)),ISNUMBER(SEARCH("separated",$N1620))),0,1))</f>
        <v/>
      </c>
      <c r="S1620">
        <f>IF(OR($R1620=0,NOT(ISNUMBER($I1620))),"",IFERROR(DATEDIF($I1620,DATE(FY,1,1),"y"),""))</f>
        <v/>
      </c>
      <c r="T1620">
        <f>IF(OR($R1620=0,NOT(ISNUMBER($J1620))),"",IFERROR(DATEDIF($J1620,DATE(FY,1,1),"y"),0))</f>
        <v/>
      </c>
      <c r="U1620" s="38">
        <f>IF(OR($R1620=0,NOT(ISNUMBER($I1620))),0,IF(YEAR($I1620)+IF($Q1620=1,RetAgeO,RetAgeE)=FY,MONTH($I1620),IF(YEAR($I1620)+IF($Q1620=1,RetAgeO,RetAgeE)&lt;FY,1,0)))</f>
        <v/>
      </c>
      <c r="V1620" s="38">
        <f>IF(OR($R1620=0,NOT(ISNUMBER($K1620))),0,IF(YEAR($K1620)=FY,MONTH($K1620),IF(YEAR($K1620)&lt;FY,1,0)))</f>
        <v/>
      </c>
      <c r="W1620" s="38">
        <f>IF($R1620=0,0,MIN(12,IF(AND(ISNUMBER($O1620),$O1620&gt;=1,$O1620&lt;=12),INT($O1620),12),IF(AND(RetireExit="Yes",$U1620&gt;0),$U1620,12),IF(AND(ContractExit="Yes",$V1620&gt;0),$V1620,12)))</f>
        <v/>
      </c>
      <c r="X1620" s="37">
        <f>IF(ISNUMBER($P1620),$P1620,IncPct)</f>
        <v/>
      </c>
      <c r="Y1620" s="39">
        <f>IF($W1620=0,0,MAX(0,MIN($W1620,IncMonth-1))+MAX(0,$W1620-IncMonth+1)*(1+$X1620))</f>
        <v/>
      </c>
      <c r="Z1620" s="40">
        <f>IF($C1620="",0,IFERROR(INDEX(Departments!$B$5:$B$54,MATCH($C1620,Departments!$A$5:$A$54,0)),0))</f>
        <v/>
      </c>
      <c r="AA1620" s="41">
        <f>N($L1620)*$Y1620</f>
        <v/>
      </c>
      <c r="AB1620" s="41">
        <f>N($M1620)*$Y1620</f>
        <v/>
      </c>
      <c r="AC1620" s="41">
        <f>$AA1620*$Z1620</f>
        <v/>
      </c>
      <c r="AD1620" s="41">
        <f>$AA1620*BonusMonths/12</f>
        <v/>
      </c>
      <c r="AE1620" s="41">
        <f>($AA1620+SI_Gross*$AB1620)*IF($Q1620=1,SI_O,SI_E)</f>
        <v/>
      </c>
      <c r="AF1620" s="41">
        <f>IF($Q1620=1,0,$AA1620*EOSB)</f>
        <v/>
      </c>
      <c r="AG1620" s="41">
        <f>$AN1620*$W1620</f>
        <v/>
      </c>
      <c r="AH1620" s="41">
        <f>SUM($AA1620:$AG1620)</f>
        <v/>
      </c>
      <c r="AI1620" s="41">
        <f>12*($AM1620+$AN1620)</f>
        <v/>
      </c>
      <c r="AJ1620" s="41">
        <f>$AM1620*((IncMonth-1)+(13-IncMonth)*(1+$X1620))+12*$AN1620</f>
        <v/>
      </c>
      <c r="AK1620" s="41">
        <f>IF($R1620=1,N($L1620)+N($M1620),0)</f>
        <v/>
      </c>
      <c r="AL1620">
        <f>IF($C1620="","",IF(N($L1620)&lt;=0,"Basic salary missing",IF(ISNA(MATCH($C1620,Departments!$A$5:$A$54,0)),"Department not on Departments sheet",IF(AND($I1620&lt;&gt;"",NOT(ISNUMBER($I1620))),"Date of birth is text, not a date",IF(AND($K1620&lt;&gt;"",NOT(ISNUMBER($K1620))),"Contract end is text, not a date","")))))</f>
        <v/>
      </c>
      <c r="AM1620" s="41">
        <f>IF($R1620=0,0,N($L1620)*(1+$Z1620+BonusMonths/12+IF($Q1620=1,0,EOSB))+N($M1620)+(N($L1620)+SI_Gross*N($M1620))*IF($Q1620=1,SI_O,SI_E))</f>
        <v/>
      </c>
      <c r="AN1620" s="41">
        <f>IF($R1620=0,0,(IF($Q1620=1,MedO,MedE+Ticket)+Training)/12)</f>
        <v/>
      </c>
    </row>
    <row r="1621">
      <c r="I1621" s="35" t="n"/>
      <c r="J1621" s="35" t="n"/>
      <c r="K1621" s="35" t="n"/>
      <c r="L1621" s="36" t="n"/>
      <c r="M1621" s="36" t="n"/>
      <c r="P1621" s="37" t="n"/>
      <c r="Q1621" s="38">
        <f>IF($C1621="",0,IF(OR(LOWER(TRIM($G1621))="omani",LOWER(TRIM($G1621))="oman",LOWER(TRIM($G1621))="om",LOWER(TRIM($G1621))="local"),1,0))</f>
        <v/>
      </c>
      <c r="R1621" s="38">
        <f>IF($C1621="",0,IF(OR(ISNUMBER(SEARCH("resign",$N1621)),ISNUMBER(SEARCH("terminat",$N1621)),ISNUMBER(SEARCH("inactive",$N1621)),ISNUMBER(SEARCH("vacan",$N1621)),ISNUMBER(SEARCH("deceased",$N1621)),ISNUMBER(SEARCH("separated",$N1621))),0,1))</f>
        <v/>
      </c>
      <c r="S1621">
        <f>IF(OR($R1621=0,NOT(ISNUMBER($I1621))),"",IFERROR(DATEDIF($I1621,DATE(FY,1,1),"y"),""))</f>
        <v/>
      </c>
      <c r="T1621">
        <f>IF(OR($R1621=0,NOT(ISNUMBER($J1621))),"",IFERROR(DATEDIF($J1621,DATE(FY,1,1),"y"),0))</f>
        <v/>
      </c>
      <c r="U1621" s="38">
        <f>IF(OR($R1621=0,NOT(ISNUMBER($I1621))),0,IF(YEAR($I1621)+IF($Q1621=1,RetAgeO,RetAgeE)=FY,MONTH($I1621),IF(YEAR($I1621)+IF($Q1621=1,RetAgeO,RetAgeE)&lt;FY,1,0)))</f>
        <v/>
      </c>
      <c r="V1621" s="38">
        <f>IF(OR($R1621=0,NOT(ISNUMBER($K1621))),0,IF(YEAR($K1621)=FY,MONTH($K1621),IF(YEAR($K1621)&lt;FY,1,0)))</f>
        <v/>
      </c>
      <c r="W1621" s="38">
        <f>IF($R1621=0,0,MIN(12,IF(AND(ISNUMBER($O1621),$O1621&gt;=1,$O1621&lt;=12),INT($O1621),12),IF(AND(RetireExit="Yes",$U1621&gt;0),$U1621,12),IF(AND(ContractExit="Yes",$V1621&gt;0),$V1621,12)))</f>
        <v/>
      </c>
      <c r="X1621" s="37">
        <f>IF(ISNUMBER($P1621),$P1621,IncPct)</f>
        <v/>
      </c>
      <c r="Y1621" s="39">
        <f>IF($W1621=0,0,MAX(0,MIN($W1621,IncMonth-1))+MAX(0,$W1621-IncMonth+1)*(1+$X1621))</f>
        <v/>
      </c>
      <c r="Z1621" s="40">
        <f>IF($C1621="",0,IFERROR(INDEX(Departments!$B$5:$B$54,MATCH($C1621,Departments!$A$5:$A$54,0)),0))</f>
        <v/>
      </c>
      <c r="AA1621" s="41">
        <f>N($L1621)*$Y1621</f>
        <v/>
      </c>
      <c r="AB1621" s="41">
        <f>N($M1621)*$Y1621</f>
        <v/>
      </c>
      <c r="AC1621" s="41">
        <f>$AA1621*$Z1621</f>
        <v/>
      </c>
      <c r="AD1621" s="41">
        <f>$AA1621*BonusMonths/12</f>
        <v/>
      </c>
      <c r="AE1621" s="41">
        <f>($AA1621+SI_Gross*$AB1621)*IF($Q1621=1,SI_O,SI_E)</f>
        <v/>
      </c>
      <c r="AF1621" s="41">
        <f>IF($Q1621=1,0,$AA1621*EOSB)</f>
        <v/>
      </c>
      <c r="AG1621" s="41">
        <f>$AN1621*$W1621</f>
        <v/>
      </c>
      <c r="AH1621" s="41">
        <f>SUM($AA1621:$AG1621)</f>
        <v/>
      </c>
      <c r="AI1621" s="41">
        <f>12*($AM1621+$AN1621)</f>
        <v/>
      </c>
      <c r="AJ1621" s="41">
        <f>$AM1621*((IncMonth-1)+(13-IncMonth)*(1+$X1621))+12*$AN1621</f>
        <v/>
      </c>
      <c r="AK1621" s="41">
        <f>IF($R1621=1,N($L1621)+N($M1621),0)</f>
        <v/>
      </c>
      <c r="AL1621">
        <f>IF($C1621="","",IF(N($L1621)&lt;=0,"Basic salary missing",IF(ISNA(MATCH($C1621,Departments!$A$5:$A$54,0)),"Department not on Departments sheet",IF(AND($I1621&lt;&gt;"",NOT(ISNUMBER($I1621))),"Date of birth is text, not a date",IF(AND($K1621&lt;&gt;"",NOT(ISNUMBER($K1621))),"Contract end is text, not a date","")))))</f>
        <v/>
      </c>
      <c r="AM1621" s="41">
        <f>IF($R1621=0,0,N($L1621)*(1+$Z1621+BonusMonths/12+IF($Q1621=1,0,EOSB))+N($M1621)+(N($L1621)+SI_Gross*N($M1621))*IF($Q1621=1,SI_O,SI_E))</f>
        <v/>
      </c>
      <c r="AN1621" s="41">
        <f>IF($R1621=0,0,(IF($Q1621=1,MedO,MedE+Ticket)+Training)/12)</f>
        <v/>
      </c>
    </row>
    <row r="1622">
      <c r="I1622" s="35" t="n"/>
      <c r="J1622" s="35" t="n"/>
      <c r="K1622" s="35" t="n"/>
      <c r="L1622" s="36" t="n"/>
      <c r="M1622" s="36" t="n"/>
      <c r="P1622" s="37" t="n"/>
      <c r="Q1622" s="38">
        <f>IF($C1622="",0,IF(OR(LOWER(TRIM($G1622))="omani",LOWER(TRIM($G1622))="oman",LOWER(TRIM($G1622))="om",LOWER(TRIM($G1622))="local"),1,0))</f>
        <v/>
      </c>
      <c r="R1622" s="38">
        <f>IF($C1622="",0,IF(OR(ISNUMBER(SEARCH("resign",$N1622)),ISNUMBER(SEARCH("terminat",$N1622)),ISNUMBER(SEARCH("inactive",$N1622)),ISNUMBER(SEARCH("vacan",$N1622)),ISNUMBER(SEARCH("deceased",$N1622)),ISNUMBER(SEARCH("separated",$N1622))),0,1))</f>
        <v/>
      </c>
      <c r="S1622">
        <f>IF(OR($R1622=0,NOT(ISNUMBER($I1622))),"",IFERROR(DATEDIF($I1622,DATE(FY,1,1),"y"),""))</f>
        <v/>
      </c>
      <c r="T1622">
        <f>IF(OR($R1622=0,NOT(ISNUMBER($J1622))),"",IFERROR(DATEDIF($J1622,DATE(FY,1,1),"y"),0))</f>
        <v/>
      </c>
      <c r="U1622" s="38">
        <f>IF(OR($R1622=0,NOT(ISNUMBER($I1622))),0,IF(YEAR($I1622)+IF($Q1622=1,RetAgeO,RetAgeE)=FY,MONTH($I1622),IF(YEAR($I1622)+IF($Q1622=1,RetAgeO,RetAgeE)&lt;FY,1,0)))</f>
        <v/>
      </c>
      <c r="V1622" s="38">
        <f>IF(OR($R1622=0,NOT(ISNUMBER($K1622))),0,IF(YEAR($K1622)=FY,MONTH($K1622),IF(YEAR($K1622)&lt;FY,1,0)))</f>
        <v/>
      </c>
      <c r="W1622" s="38">
        <f>IF($R1622=0,0,MIN(12,IF(AND(ISNUMBER($O1622),$O1622&gt;=1,$O1622&lt;=12),INT($O1622),12),IF(AND(RetireExit="Yes",$U1622&gt;0),$U1622,12),IF(AND(ContractExit="Yes",$V1622&gt;0),$V1622,12)))</f>
        <v/>
      </c>
      <c r="X1622" s="37">
        <f>IF(ISNUMBER($P1622),$P1622,IncPct)</f>
        <v/>
      </c>
      <c r="Y1622" s="39">
        <f>IF($W1622=0,0,MAX(0,MIN($W1622,IncMonth-1))+MAX(0,$W1622-IncMonth+1)*(1+$X1622))</f>
        <v/>
      </c>
      <c r="Z1622" s="40">
        <f>IF($C1622="",0,IFERROR(INDEX(Departments!$B$5:$B$54,MATCH($C1622,Departments!$A$5:$A$54,0)),0))</f>
        <v/>
      </c>
      <c r="AA1622" s="41">
        <f>N($L1622)*$Y1622</f>
        <v/>
      </c>
      <c r="AB1622" s="41">
        <f>N($M1622)*$Y1622</f>
        <v/>
      </c>
      <c r="AC1622" s="41">
        <f>$AA1622*$Z1622</f>
        <v/>
      </c>
      <c r="AD1622" s="41">
        <f>$AA1622*BonusMonths/12</f>
        <v/>
      </c>
      <c r="AE1622" s="41">
        <f>($AA1622+SI_Gross*$AB1622)*IF($Q1622=1,SI_O,SI_E)</f>
        <v/>
      </c>
      <c r="AF1622" s="41">
        <f>IF($Q1622=1,0,$AA1622*EOSB)</f>
        <v/>
      </c>
      <c r="AG1622" s="41">
        <f>$AN1622*$W1622</f>
        <v/>
      </c>
      <c r="AH1622" s="41">
        <f>SUM($AA1622:$AG1622)</f>
        <v/>
      </c>
      <c r="AI1622" s="41">
        <f>12*($AM1622+$AN1622)</f>
        <v/>
      </c>
      <c r="AJ1622" s="41">
        <f>$AM1622*((IncMonth-1)+(13-IncMonth)*(1+$X1622))+12*$AN1622</f>
        <v/>
      </c>
      <c r="AK1622" s="41">
        <f>IF($R1622=1,N($L1622)+N($M1622),0)</f>
        <v/>
      </c>
      <c r="AL1622">
        <f>IF($C1622="","",IF(N($L1622)&lt;=0,"Basic salary missing",IF(ISNA(MATCH($C1622,Departments!$A$5:$A$54,0)),"Department not on Departments sheet",IF(AND($I1622&lt;&gt;"",NOT(ISNUMBER($I1622))),"Date of birth is text, not a date",IF(AND($K1622&lt;&gt;"",NOT(ISNUMBER($K1622))),"Contract end is text, not a date","")))))</f>
        <v/>
      </c>
      <c r="AM1622" s="41">
        <f>IF($R1622=0,0,N($L1622)*(1+$Z1622+BonusMonths/12+IF($Q1622=1,0,EOSB))+N($M1622)+(N($L1622)+SI_Gross*N($M1622))*IF($Q1622=1,SI_O,SI_E))</f>
        <v/>
      </c>
      <c r="AN1622" s="41">
        <f>IF($R1622=0,0,(IF($Q1622=1,MedO,MedE+Ticket)+Training)/12)</f>
        <v/>
      </c>
    </row>
    <row r="1623">
      <c r="I1623" s="35" t="n"/>
      <c r="J1623" s="35" t="n"/>
      <c r="K1623" s="35" t="n"/>
      <c r="L1623" s="36" t="n"/>
      <c r="M1623" s="36" t="n"/>
      <c r="P1623" s="37" t="n"/>
      <c r="Q1623" s="38">
        <f>IF($C1623="",0,IF(OR(LOWER(TRIM($G1623))="omani",LOWER(TRIM($G1623))="oman",LOWER(TRIM($G1623))="om",LOWER(TRIM($G1623))="local"),1,0))</f>
        <v/>
      </c>
      <c r="R1623" s="38">
        <f>IF($C1623="",0,IF(OR(ISNUMBER(SEARCH("resign",$N1623)),ISNUMBER(SEARCH("terminat",$N1623)),ISNUMBER(SEARCH("inactive",$N1623)),ISNUMBER(SEARCH("vacan",$N1623)),ISNUMBER(SEARCH("deceased",$N1623)),ISNUMBER(SEARCH("separated",$N1623))),0,1))</f>
        <v/>
      </c>
      <c r="S1623">
        <f>IF(OR($R1623=0,NOT(ISNUMBER($I1623))),"",IFERROR(DATEDIF($I1623,DATE(FY,1,1),"y"),""))</f>
        <v/>
      </c>
      <c r="T1623">
        <f>IF(OR($R1623=0,NOT(ISNUMBER($J1623))),"",IFERROR(DATEDIF($J1623,DATE(FY,1,1),"y"),0))</f>
        <v/>
      </c>
      <c r="U1623" s="38">
        <f>IF(OR($R1623=0,NOT(ISNUMBER($I1623))),0,IF(YEAR($I1623)+IF($Q1623=1,RetAgeO,RetAgeE)=FY,MONTH($I1623),IF(YEAR($I1623)+IF($Q1623=1,RetAgeO,RetAgeE)&lt;FY,1,0)))</f>
        <v/>
      </c>
      <c r="V1623" s="38">
        <f>IF(OR($R1623=0,NOT(ISNUMBER($K1623))),0,IF(YEAR($K1623)=FY,MONTH($K1623),IF(YEAR($K1623)&lt;FY,1,0)))</f>
        <v/>
      </c>
      <c r="W1623" s="38">
        <f>IF($R1623=0,0,MIN(12,IF(AND(ISNUMBER($O1623),$O1623&gt;=1,$O1623&lt;=12),INT($O1623),12),IF(AND(RetireExit="Yes",$U1623&gt;0),$U1623,12),IF(AND(ContractExit="Yes",$V1623&gt;0),$V1623,12)))</f>
        <v/>
      </c>
      <c r="X1623" s="37">
        <f>IF(ISNUMBER($P1623),$P1623,IncPct)</f>
        <v/>
      </c>
      <c r="Y1623" s="39">
        <f>IF($W1623=0,0,MAX(0,MIN($W1623,IncMonth-1))+MAX(0,$W1623-IncMonth+1)*(1+$X1623))</f>
        <v/>
      </c>
      <c r="Z1623" s="40">
        <f>IF($C1623="",0,IFERROR(INDEX(Departments!$B$5:$B$54,MATCH($C1623,Departments!$A$5:$A$54,0)),0))</f>
        <v/>
      </c>
      <c r="AA1623" s="41">
        <f>N($L1623)*$Y1623</f>
        <v/>
      </c>
      <c r="AB1623" s="41">
        <f>N($M1623)*$Y1623</f>
        <v/>
      </c>
      <c r="AC1623" s="41">
        <f>$AA1623*$Z1623</f>
        <v/>
      </c>
      <c r="AD1623" s="41">
        <f>$AA1623*BonusMonths/12</f>
        <v/>
      </c>
      <c r="AE1623" s="41">
        <f>($AA1623+SI_Gross*$AB1623)*IF($Q1623=1,SI_O,SI_E)</f>
        <v/>
      </c>
      <c r="AF1623" s="41">
        <f>IF($Q1623=1,0,$AA1623*EOSB)</f>
        <v/>
      </c>
      <c r="AG1623" s="41">
        <f>$AN1623*$W1623</f>
        <v/>
      </c>
      <c r="AH1623" s="41">
        <f>SUM($AA1623:$AG1623)</f>
        <v/>
      </c>
      <c r="AI1623" s="41">
        <f>12*($AM1623+$AN1623)</f>
        <v/>
      </c>
      <c r="AJ1623" s="41">
        <f>$AM1623*((IncMonth-1)+(13-IncMonth)*(1+$X1623))+12*$AN1623</f>
        <v/>
      </c>
      <c r="AK1623" s="41">
        <f>IF($R1623=1,N($L1623)+N($M1623),0)</f>
        <v/>
      </c>
      <c r="AL1623">
        <f>IF($C1623="","",IF(N($L1623)&lt;=0,"Basic salary missing",IF(ISNA(MATCH($C1623,Departments!$A$5:$A$54,0)),"Department not on Departments sheet",IF(AND($I1623&lt;&gt;"",NOT(ISNUMBER($I1623))),"Date of birth is text, not a date",IF(AND($K1623&lt;&gt;"",NOT(ISNUMBER($K1623))),"Contract end is text, not a date","")))))</f>
        <v/>
      </c>
      <c r="AM1623" s="41">
        <f>IF($R1623=0,0,N($L1623)*(1+$Z1623+BonusMonths/12+IF($Q1623=1,0,EOSB))+N($M1623)+(N($L1623)+SI_Gross*N($M1623))*IF($Q1623=1,SI_O,SI_E))</f>
        <v/>
      </c>
      <c r="AN1623" s="41">
        <f>IF($R1623=0,0,(IF($Q1623=1,MedO,MedE+Ticket)+Training)/12)</f>
        <v/>
      </c>
    </row>
    <row r="1624">
      <c r="I1624" s="35" t="n"/>
      <c r="J1624" s="35" t="n"/>
      <c r="K1624" s="35" t="n"/>
      <c r="L1624" s="36" t="n"/>
      <c r="M1624" s="36" t="n"/>
      <c r="P1624" s="37" t="n"/>
      <c r="Q1624" s="38">
        <f>IF($C1624="",0,IF(OR(LOWER(TRIM($G1624))="omani",LOWER(TRIM($G1624))="oman",LOWER(TRIM($G1624))="om",LOWER(TRIM($G1624))="local"),1,0))</f>
        <v/>
      </c>
      <c r="R1624" s="38">
        <f>IF($C1624="",0,IF(OR(ISNUMBER(SEARCH("resign",$N1624)),ISNUMBER(SEARCH("terminat",$N1624)),ISNUMBER(SEARCH("inactive",$N1624)),ISNUMBER(SEARCH("vacan",$N1624)),ISNUMBER(SEARCH("deceased",$N1624)),ISNUMBER(SEARCH("separated",$N1624))),0,1))</f>
        <v/>
      </c>
      <c r="S1624">
        <f>IF(OR($R1624=0,NOT(ISNUMBER($I1624))),"",IFERROR(DATEDIF($I1624,DATE(FY,1,1),"y"),""))</f>
        <v/>
      </c>
      <c r="T1624">
        <f>IF(OR($R1624=0,NOT(ISNUMBER($J1624))),"",IFERROR(DATEDIF($J1624,DATE(FY,1,1),"y"),0))</f>
        <v/>
      </c>
      <c r="U1624" s="38">
        <f>IF(OR($R1624=0,NOT(ISNUMBER($I1624))),0,IF(YEAR($I1624)+IF($Q1624=1,RetAgeO,RetAgeE)=FY,MONTH($I1624),IF(YEAR($I1624)+IF($Q1624=1,RetAgeO,RetAgeE)&lt;FY,1,0)))</f>
        <v/>
      </c>
      <c r="V1624" s="38">
        <f>IF(OR($R1624=0,NOT(ISNUMBER($K1624))),0,IF(YEAR($K1624)=FY,MONTH($K1624),IF(YEAR($K1624)&lt;FY,1,0)))</f>
        <v/>
      </c>
      <c r="W1624" s="38">
        <f>IF($R1624=0,0,MIN(12,IF(AND(ISNUMBER($O1624),$O1624&gt;=1,$O1624&lt;=12),INT($O1624),12),IF(AND(RetireExit="Yes",$U1624&gt;0),$U1624,12),IF(AND(ContractExit="Yes",$V1624&gt;0),$V1624,12)))</f>
        <v/>
      </c>
      <c r="X1624" s="37">
        <f>IF(ISNUMBER($P1624),$P1624,IncPct)</f>
        <v/>
      </c>
      <c r="Y1624" s="39">
        <f>IF($W1624=0,0,MAX(0,MIN($W1624,IncMonth-1))+MAX(0,$W1624-IncMonth+1)*(1+$X1624))</f>
        <v/>
      </c>
      <c r="Z1624" s="40">
        <f>IF($C1624="",0,IFERROR(INDEX(Departments!$B$5:$B$54,MATCH($C1624,Departments!$A$5:$A$54,0)),0))</f>
        <v/>
      </c>
      <c r="AA1624" s="41">
        <f>N($L1624)*$Y1624</f>
        <v/>
      </c>
      <c r="AB1624" s="41">
        <f>N($M1624)*$Y1624</f>
        <v/>
      </c>
      <c r="AC1624" s="41">
        <f>$AA1624*$Z1624</f>
        <v/>
      </c>
      <c r="AD1624" s="41">
        <f>$AA1624*BonusMonths/12</f>
        <v/>
      </c>
      <c r="AE1624" s="41">
        <f>($AA1624+SI_Gross*$AB1624)*IF($Q1624=1,SI_O,SI_E)</f>
        <v/>
      </c>
      <c r="AF1624" s="41">
        <f>IF($Q1624=1,0,$AA1624*EOSB)</f>
        <v/>
      </c>
      <c r="AG1624" s="41">
        <f>$AN1624*$W1624</f>
        <v/>
      </c>
      <c r="AH1624" s="41">
        <f>SUM($AA1624:$AG1624)</f>
        <v/>
      </c>
      <c r="AI1624" s="41">
        <f>12*($AM1624+$AN1624)</f>
        <v/>
      </c>
      <c r="AJ1624" s="41">
        <f>$AM1624*((IncMonth-1)+(13-IncMonth)*(1+$X1624))+12*$AN1624</f>
        <v/>
      </c>
      <c r="AK1624" s="41">
        <f>IF($R1624=1,N($L1624)+N($M1624),0)</f>
        <v/>
      </c>
      <c r="AL1624">
        <f>IF($C1624="","",IF(N($L1624)&lt;=0,"Basic salary missing",IF(ISNA(MATCH($C1624,Departments!$A$5:$A$54,0)),"Department not on Departments sheet",IF(AND($I1624&lt;&gt;"",NOT(ISNUMBER($I1624))),"Date of birth is text, not a date",IF(AND($K1624&lt;&gt;"",NOT(ISNUMBER($K1624))),"Contract end is text, not a date","")))))</f>
        <v/>
      </c>
      <c r="AM1624" s="41">
        <f>IF($R1624=0,0,N($L1624)*(1+$Z1624+BonusMonths/12+IF($Q1624=1,0,EOSB))+N($M1624)+(N($L1624)+SI_Gross*N($M1624))*IF($Q1624=1,SI_O,SI_E))</f>
        <v/>
      </c>
      <c r="AN1624" s="41">
        <f>IF($R1624=0,0,(IF($Q1624=1,MedO,MedE+Ticket)+Training)/12)</f>
        <v/>
      </c>
    </row>
    <row r="1625">
      <c r="I1625" s="35" t="n"/>
      <c r="J1625" s="35" t="n"/>
      <c r="K1625" s="35" t="n"/>
      <c r="L1625" s="36" t="n"/>
      <c r="M1625" s="36" t="n"/>
      <c r="P1625" s="37" t="n"/>
      <c r="Q1625" s="38">
        <f>IF($C1625="",0,IF(OR(LOWER(TRIM($G1625))="omani",LOWER(TRIM($G1625))="oman",LOWER(TRIM($G1625))="om",LOWER(TRIM($G1625))="local"),1,0))</f>
        <v/>
      </c>
      <c r="R1625" s="38">
        <f>IF($C1625="",0,IF(OR(ISNUMBER(SEARCH("resign",$N1625)),ISNUMBER(SEARCH("terminat",$N1625)),ISNUMBER(SEARCH("inactive",$N1625)),ISNUMBER(SEARCH("vacan",$N1625)),ISNUMBER(SEARCH("deceased",$N1625)),ISNUMBER(SEARCH("separated",$N1625))),0,1))</f>
        <v/>
      </c>
      <c r="S1625">
        <f>IF(OR($R1625=0,NOT(ISNUMBER($I1625))),"",IFERROR(DATEDIF($I1625,DATE(FY,1,1),"y"),""))</f>
        <v/>
      </c>
      <c r="T1625">
        <f>IF(OR($R1625=0,NOT(ISNUMBER($J1625))),"",IFERROR(DATEDIF($J1625,DATE(FY,1,1),"y"),0))</f>
        <v/>
      </c>
      <c r="U1625" s="38">
        <f>IF(OR($R1625=0,NOT(ISNUMBER($I1625))),0,IF(YEAR($I1625)+IF($Q1625=1,RetAgeO,RetAgeE)=FY,MONTH($I1625),IF(YEAR($I1625)+IF($Q1625=1,RetAgeO,RetAgeE)&lt;FY,1,0)))</f>
        <v/>
      </c>
      <c r="V1625" s="38">
        <f>IF(OR($R1625=0,NOT(ISNUMBER($K1625))),0,IF(YEAR($K1625)=FY,MONTH($K1625),IF(YEAR($K1625)&lt;FY,1,0)))</f>
        <v/>
      </c>
      <c r="W1625" s="38">
        <f>IF($R1625=0,0,MIN(12,IF(AND(ISNUMBER($O1625),$O1625&gt;=1,$O1625&lt;=12),INT($O1625),12),IF(AND(RetireExit="Yes",$U1625&gt;0),$U1625,12),IF(AND(ContractExit="Yes",$V1625&gt;0),$V1625,12)))</f>
        <v/>
      </c>
      <c r="X1625" s="37">
        <f>IF(ISNUMBER($P1625),$P1625,IncPct)</f>
        <v/>
      </c>
      <c r="Y1625" s="39">
        <f>IF($W1625=0,0,MAX(0,MIN($W1625,IncMonth-1))+MAX(0,$W1625-IncMonth+1)*(1+$X1625))</f>
        <v/>
      </c>
      <c r="Z1625" s="40">
        <f>IF($C1625="",0,IFERROR(INDEX(Departments!$B$5:$B$54,MATCH($C1625,Departments!$A$5:$A$54,0)),0))</f>
        <v/>
      </c>
      <c r="AA1625" s="41">
        <f>N($L1625)*$Y1625</f>
        <v/>
      </c>
      <c r="AB1625" s="41">
        <f>N($M1625)*$Y1625</f>
        <v/>
      </c>
      <c r="AC1625" s="41">
        <f>$AA1625*$Z1625</f>
        <v/>
      </c>
      <c r="AD1625" s="41">
        <f>$AA1625*BonusMonths/12</f>
        <v/>
      </c>
      <c r="AE1625" s="41">
        <f>($AA1625+SI_Gross*$AB1625)*IF($Q1625=1,SI_O,SI_E)</f>
        <v/>
      </c>
      <c r="AF1625" s="41">
        <f>IF($Q1625=1,0,$AA1625*EOSB)</f>
        <v/>
      </c>
      <c r="AG1625" s="41">
        <f>$AN1625*$W1625</f>
        <v/>
      </c>
      <c r="AH1625" s="41">
        <f>SUM($AA1625:$AG1625)</f>
        <v/>
      </c>
      <c r="AI1625" s="41">
        <f>12*($AM1625+$AN1625)</f>
        <v/>
      </c>
      <c r="AJ1625" s="41">
        <f>$AM1625*((IncMonth-1)+(13-IncMonth)*(1+$X1625))+12*$AN1625</f>
        <v/>
      </c>
      <c r="AK1625" s="41">
        <f>IF($R1625=1,N($L1625)+N($M1625),0)</f>
        <v/>
      </c>
      <c r="AL1625">
        <f>IF($C1625="","",IF(N($L1625)&lt;=0,"Basic salary missing",IF(ISNA(MATCH($C1625,Departments!$A$5:$A$54,0)),"Department not on Departments sheet",IF(AND($I1625&lt;&gt;"",NOT(ISNUMBER($I1625))),"Date of birth is text, not a date",IF(AND($K1625&lt;&gt;"",NOT(ISNUMBER($K1625))),"Contract end is text, not a date","")))))</f>
        <v/>
      </c>
      <c r="AM1625" s="41">
        <f>IF($R1625=0,0,N($L1625)*(1+$Z1625+BonusMonths/12+IF($Q1625=1,0,EOSB))+N($M1625)+(N($L1625)+SI_Gross*N($M1625))*IF($Q1625=1,SI_O,SI_E))</f>
        <v/>
      </c>
      <c r="AN1625" s="41">
        <f>IF($R1625=0,0,(IF($Q1625=1,MedO,MedE+Ticket)+Training)/12)</f>
        <v/>
      </c>
    </row>
    <row r="1626">
      <c r="I1626" s="35" t="n"/>
      <c r="J1626" s="35" t="n"/>
      <c r="K1626" s="35" t="n"/>
      <c r="L1626" s="36" t="n"/>
      <c r="M1626" s="36" t="n"/>
      <c r="P1626" s="37" t="n"/>
      <c r="Q1626" s="38">
        <f>IF($C1626="",0,IF(OR(LOWER(TRIM($G1626))="omani",LOWER(TRIM($G1626))="oman",LOWER(TRIM($G1626))="om",LOWER(TRIM($G1626))="local"),1,0))</f>
        <v/>
      </c>
      <c r="R1626" s="38">
        <f>IF($C1626="",0,IF(OR(ISNUMBER(SEARCH("resign",$N1626)),ISNUMBER(SEARCH("terminat",$N1626)),ISNUMBER(SEARCH("inactive",$N1626)),ISNUMBER(SEARCH("vacan",$N1626)),ISNUMBER(SEARCH("deceased",$N1626)),ISNUMBER(SEARCH("separated",$N1626))),0,1))</f>
        <v/>
      </c>
      <c r="S1626">
        <f>IF(OR($R1626=0,NOT(ISNUMBER($I1626))),"",IFERROR(DATEDIF($I1626,DATE(FY,1,1),"y"),""))</f>
        <v/>
      </c>
      <c r="T1626">
        <f>IF(OR($R1626=0,NOT(ISNUMBER($J1626))),"",IFERROR(DATEDIF($J1626,DATE(FY,1,1),"y"),0))</f>
        <v/>
      </c>
      <c r="U1626" s="38">
        <f>IF(OR($R1626=0,NOT(ISNUMBER($I1626))),0,IF(YEAR($I1626)+IF($Q1626=1,RetAgeO,RetAgeE)=FY,MONTH($I1626),IF(YEAR($I1626)+IF($Q1626=1,RetAgeO,RetAgeE)&lt;FY,1,0)))</f>
        <v/>
      </c>
      <c r="V1626" s="38">
        <f>IF(OR($R1626=0,NOT(ISNUMBER($K1626))),0,IF(YEAR($K1626)=FY,MONTH($K1626),IF(YEAR($K1626)&lt;FY,1,0)))</f>
        <v/>
      </c>
      <c r="W1626" s="38">
        <f>IF($R1626=0,0,MIN(12,IF(AND(ISNUMBER($O1626),$O1626&gt;=1,$O1626&lt;=12),INT($O1626),12),IF(AND(RetireExit="Yes",$U1626&gt;0),$U1626,12),IF(AND(ContractExit="Yes",$V1626&gt;0),$V1626,12)))</f>
        <v/>
      </c>
      <c r="X1626" s="37">
        <f>IF(ISNUMBER($P1626),$P1626,IncPct)</f>
        <v/>
      </c>
      <c r="Y1626" s="39">
        <f>IF($W1626=0,0,MAX(0,MIN($W1626,IncMonth-1))+MAX(0,$W1626-IncMonth+1)*(1+$X1626))</f>
        <v/>
      </c>
      <c r="Z1626" s="40">
        <f>IF($C1626="",0,IFERROR(INDEX(Departments!$B$5:$B$54,MATCH($C1626,Departments!$A$5:$A$54,0)),0))</f>
        <v/>
      </c>
      <c r="AA1626" s="41">
        <f>N($L1626)*$Y1626</f>
        <v/>
      </c>
      <c r="AB1626" s="41">
        <f>N($M1626)*$Y1626</f>
        <v/>
      </c>
      <c r="AC1626" s="41">
        <f>$AA1626*$Z1626</f>
        <v/>
      </c>
      <c r="AD1626" s="41">
        <f>$AA1626*BonusMonths/12</f>
        <v/>
      </c>
      <c r="AE1626" s="41">
        <f>($AA1626+SI_Gross*$AB1626)*IF($Q1626=1,SI_O,SI_E)</f>
        <v/>
      </c>
      <c r="AF1626" s="41">
        <f>IF($Q1626=1,0,$AA1626*EOSB)</f>
        <v/>
      </c>
      <c r="AG1626" s="41">
        <f>$AN1626*$W1626</f>
        <v/>
      </c>
      <c r="AH1626" s="41">
        <f>SUM($AA1626:$AG1626)</f>
        <v/>
      </c>
      <c r="AI1626" s="41">
        <f>12*($AM1626+$AN1626)</f>
        <v/>
      </c>
      <c r="AJ1626" s="41">
        <f>$AM1626*((IncMonth-1)+(13-IncMonth)*(1+$X1626))+12*$AN1626</f>
        <v/>
      </c>
      <c r="AK1626" s="41">
        <f>IF($R1626=1,N($L1626)+N($M1626),0)</f>
        <v/>
      </c>
      <c r="AL1626">
        <f>IF($C1626="","",IF(N($L1626)&lt;=0,"Basic salary missing",IF(ISNA(MATCH($C1626,Departments!$A$5:$A$54,0)),"Department not on Departments sheet",IF(AND($I1626&lt;&gt;"",NOT(ISNUMBER($I1626))),"Date of birth is text, not a date",IF(AND($K1626&lt;&gt;"",NOT(ISNUMBER($K1626))),"Contract end is text, not a date","")))))</f>
        <v/>
      </c>
      <c r="AM1626" s="41">
        <f>IF($R1626=0,0,N($L1626)*(1+$Z1626+BonusMonths/12+IF($Q1626=1,0,EOSB))+N($M1626)+(N($L1626)+SI_Gross*N($M1626))*IF($Q1626=1,SI_O,SI_E))</f>
        <v/>
      </c>
      <c r="AN1626" s="41">
        <f>IF($R1626=0,0,(IF($Q1626=1,MedO,MedE+Ticket)+Training)/12)</f>
        <v/>
      </c>
    </row>
    <row r="1627">
      <c r="I1627" s="35" t="n"/>
      <c r="J1627" s="35" t="n"/>
      <c r="K1627" s="35" t="n"/>
      <c r="L1627" s="36" t="n"/>
      <c r="M1627" s="36" t="n"/>
      <c r="P1627" s="37" t="n"/>
      <c r="Q1627" s="38">
        <f>IF($C1627="",0,IF(OR(LOWER(TRIM($G1627))="omani",LOWER(TRIM($G1627))="oman",LOWER(TRIM($G1627))="om",LOWER(TRIM($G1627))="local"),1,0))</f>
        <v/>
      </c>
      <c r="R1627" s="38">
        <f>IF($C1627="",0,IF(OR(ISNUMBER(SEARCH("resign",$N1627)),ISNUMBER(SEARCH("terminat",$N1627)),ISNUMBER(SEARCH("inactive",$N1627)),ISNUMBER(SEARCH("vacan",$N1627)),ISNUMBER(SEARCH("deceased",$N1627)),ISNUMBER(SEARCH("separated",$N1627))),0,1))</f>
        <v/>
      </c>
      <c r="S1627">
        <f>IF(OR($R1627=0,NOT(ISNUMBER($I1627))),"",IFERROR(DATEDIF($I1627,DATE(FY,1,1),"y"),""))</f>
        <v/>
      </c>
      <c r="T1627">
        <f>IF(OR($R1627=0,NOT(ISNUMBER($J1627))),"",IFERROR(DATEDIF($J1627,DATE(FY,1,1),"y"),0))</f>
        <v/>
      </c>
      <c r="U1627" s="38">
        <f>IF(OR($R1627=0,NOT(ISNUMBER($I1627))),0,IF(YEAR($I1627)+IF($Q1627=1,RetAgeO,RetAgeE)=FY,MONTH($I1627),IF(YEAR($I1627)+IF($Q1627=1,RetAgeO,RetAgeE)&lt;FY,1,0)))</f>
        <v/>
      </c>
      <c r="V1627" s="38">
        <f>IF(OR($R1627=0,NOT(ISNUMBER($K1627))),0,IF(YEAR($K1627)=FY,MONTH($K1627),IF(YEAR($K1627)&lt;FY,1,0)))</f>
        <v/>
      </c>
      <c r="W1627" s="38">
        <f>IF($R1627=0,0,MIN(12,IF(AND(ISNUMBER($O1627),$O1627&gt;=1,$O1627&lt;=12),INT($O1627),12),IF(AND(RetireExit="Yes",$U1627&gt;0),$U1627,12),IF(AND(ContractExit="Yes",$V1627&gt;0),$V1627,12)))</f>
        <v/>
      </c>
      <c r="X1627" s="37">
        <f>IF(ISNUMBER($P1627),$P1627,IncPct)</f>
        <v/>
      </c>
      <c r="Y1627" s="39">
        <f>IF($W1627=0,0,MAX(0,MIN($W1627,IncMonth-1))+MAX(0,$W1627-IncMonth+1)*(1+$X1627))</f>
        <v/>
      </c>
      <c r="Z1627" s="40">
        <f>IF($C1627="",0,IFERROR(INDEX(Departments!$B$5:$B$54,MATCH($C1627,Departments!$A$5:$A$54,0)),0))</f>
        <v/>
      </c>
      <c r="AA1627" s="41">
        <f>N($L1627)*$Y1627</f>
        <v/>
      </c>
      <c r="AB1627" s="41">
        <f>N($M1627)*$Y1627</f>
        <v/>
      </c>
      <c r="AC1627" s="41">
        <f>$AA1627*$Z1627</f>
        <v/>
      </c>
      <c r="AD1627" s="41">
        <f>$AA1627*BonusMonths/12</f>
        <v/>
      </c>
      <c r="AE1627" s="41">
        <f>($AA1627+SI_Gross*$AB1627)*IF($Q1627=1,SI_O,SI_E)</f>
        <v/>
      </c>
      <c r="AF1627" s="41">
        <f>IF($Q1627=1,0,$AA1627*EOSB)</f>
        <v/>
      </c>
      <c r="AG1627" s="41">
        <f>$AN1627*$W1627</f>
        <v/>
      </c>
      <c r="AH1627" s="41">
        <f>SUM($AA1627:$AG1627)</f>
        <v/>
      </c>
      <c r="AI1627" s="41">
        <f>12*($AM1627+$AN1627)</f>
        <v/>
      </c>
      <c r="AJ1627" s="41">
        <f>$AM1627*((IncMonth-1)+(13-IncMonth)*(1+$X1627))+12*$AN1627</f>
        <v/>
      </c>
      <c r="AK1627" s="41">
        <f>IF($R1627=1,N($L1627)+N($M1627),0)</f>
        <v/>
      </c>
      <c r="AL1627">
        <f>IF($C1627="","",IF(N($L1627)&lt;=0,"Basic salary missing",IF(ISNA(MATCH($C1627,Departments!$A$5:$A$54,0)),"Department not on Departments sheet",IF(AND($I1627&lt;&gt;"",NOT(ISNUMBER($I1627))),"Date of birth is text, not a date",IF(AND($K1627&lt;&gt;"",NOT(ISNUMBER($K1627))),"Contract end is text, not a date","")))))</f>
        <v/>
      </c>
      <c r="AM1627" s="41">
        <f>IF($R1627=0,0,N($L1627)*(1+$Z1627+BonusMonths/12+IF($Q1627=1,0,EOSB))+N($M1627)+(N($L1627)+SI_Gross*N($M1627))*IF($Q1627=1,SI_O,SI_E))</f>
        <v/>
      </c>
      <c r="AN1627" s="41">
        <f>IF($R1627=0,0,(IF($Q1627=1,MedO,MedE+Ticket)+Training)/12)</f>
        <v/>
      </c>
    </row>
    <row r="1628">
      <c r="I1628" s="35" t="n"/>
      <c r="J1628" s="35" t="n"/>
      <c r="K1628" s="35" t="n"/>
      <c r="L1628" s="36" t="n"/>
      <c r="M1628" s="36" t="n"/>
      <c r="P1628" s="37" t="n"/>
      <c r="Q1628" s="38">
        <f>IF($C1628="",0,IF(OR(LOWER(TRIM($G1628))="omani",LOWER(TRIM($G1628))="oman",LOWER(TRIM($G1628))="om",LOWER(TRIM($G1628))="local"),1,0))</f>
        <v/>
      </c>
      <c r="R1628" s="38">
        <f>IF($C1628="",0,IF(OR(ISNUMBER(SEARCH("resign",$N1628)),ISNUMBER(SEARCH("terminat",$N1628)),ISNUMBER(SEARCH("inactive",$N1628)),ISNUMBER(SEARCH("vacan",$N1628)),ISNUMBER(SEARCH("deceased",$N1628)),ISNUMBER(SEARCH("separated",$N1628))),0,1))</f>
        <v/>
      </c>
      <c r="S1628">
        <f>IF(OR($R1628=0,NOT(ISNUMBER($I1628))),"",IFERROR(DATEDIF($I1628,DATE(FY,1,1),"y"),""))</f>
        <v/>
      </c>
      <c r="T1628">
        <f>IF(OR($R1628=0,NOT(ISNUMBER($J1628))),"",IFERROR(DATEDIF($J1628,DATE(FY,1,1),"y"),0))</f>
        <v/>
      </c>
      <c r="U1628" s="38">
        <f>IF(OR($R1628=0,NOT(ISNUMBER($I1628))),0,IF(YEAR($I1628)+IF($Q1628=1,RetAgeO,RetAgeE)=FY,MONTH($I1628),IF(YEAR($I1628)+IF($Q1628=1,RetAgeO,RetAgeE)&lt;FY,1,0)))</f>
        <v/>
      </c>
      <c r="V1628" s="38">
        <f>IF(OR($R1628=0,NOT(ISNUMBER($K1628))),0,IF(YEAR($K1628)=FY,MONTH($K1628),IF(YEAR($K1628)&lt;FY,1,0)))</f>
        <v/>
      </c>
      <c r="W1628" s="38">
        <f>IF($R1628=0,0,MIN(12,IF(AND(ISNUMBER($O1628),$O1628&gt;=1,$O1628&lt;=12),INT($O1628),12),IF(AND(RetireExit="Yes",$U1628&gt;0),$U1628,12),IF(AND(ContractExit="Yes",$V1628&gt;0),$V1628,12)))</f>
        <v/>
      </c>
      <c r="X1628" s="37">
        <f>IF(ISNUMBER($P1628),$P1628,IncPct)</f>
        <v/>
      </c>
      <c r="Y1628" s="39">
        <f>IF($W1628=0,0,MAX(0,MIN($W1628,IncMonth-1))+MAX(0,$W1628-IncMonth+1)*(1+$X1628))</f>
        <v/>
      </c>
      <c r="Z1628" s="40">
        <f>IF($C1628="",0,IFERROR(INDEX(Departments!$B$5:$B$54,MATCH($C1628,Departments!$A$5:$A$54,0)),0))</f>
        <v/>
      </c>
      <c r="AA1628" s="41">
        <f>N($L1628)*$Y1628</f>
        <v/>
      </c>
      <c r="AB1628" s="41">
        <f>N($M1628)*$Y1628</f>
        <v/>
      </c>
      <c r="AC1628" s="41">
        <f>$AA1628*$Z1628</f>
        <v/>
      </c>
      <c r="AD1628" s="41">
        <f>$AA1628*BonusMonths/12</f>
        <v/>
      </c>
      <c r="AE1628" s="41">
        <f>($AA1628+SI_Gross*$AB1628)*IF($Q1628=1,SI_O,SI_E)</f>
        <v/>
      </c>
      <c r="AF1628" s="41">
        <f>IF($Q1628=1,0,$AA1628*EOSB)</f>
        <v/>
      </c>
      <c r="AG1628" s="41">
        <f>$AN1628*$W1628</f>
        <v/>
      </c>
      <c r="AH1628" s="41">
        <f>SUM($AA1628:$AG1628)</f>
        <v/>
      </c>
      <c r="AI1628" s="41">
        <f>12*($AM1628+$AN1628)</f>
        <v/>
      </c>
      <c r="AJ1628" s="41">
        <f>$AM1628*((IncMonth-1)+(13-IncMonth)*(1+$X1628))+12*$AN1628</f>
        <v/>
      </c>
      <c r="AK1628" s="41">
        <f>IF($R1628=1,N($L1628)+N($M1628),0)</f>
        <v/>
      </c>
      <c r="AL1628">
        <f>IF($C1628="","",IF(N($L1628)&lt;=0,"Basic salary missing",IF(ISNA(MATCH($C1628,Departments!$A$5:$A$54,0)),"Department not on Departments sheet",IF(AND($I1628&lt;&gt;"",NOT(ISNUMBER($I1628))),"Date of birth is text, not a date",IF(AND($K1628&lt;&gt;"",NOT(ISNUMBER($K1628))),"Contract end is text, not a date","")))))</f>
        <v/>
      </c>
      <c r="AM1628" s="41">
        <f>IF($R1628=0,0,N($L1628)*(1+$Z1628+BonusMonths/12+IF($Q1628=1,0,EOSB))+N($M1628)+(N($L1628)+SI_Gross*N($M1628))*IF($Q1628=1,SI_O,SI_E))</f>
        <v/>
      </c>
      <c r="AN1628" s="41">
        <f>IF($R1628=0,0,(IF($Q1628=1,MedO,MedE+Ticket)+Training)/12)</f>
        <v/>
      </c>
    </row>
    <row r="1629">
      <c r="I1629" s="35" t="n"/>
      <c r="J1629" s="35" t="n"/>
      <c r="K1629" s="35" t="n"/>
      <c r="L1629" s="36" t="n"/>
      <c r="M1629" s="36" t="n"/>
      <c r="P1629" s="37" t="n"/>
      <c r="Q1629" s="38">
        <f>IF($C1629="",0,IF(OR(LOWER(TRIM($G1629))="omani",LOWER(TRIM($G1629))="oman",LOWER(TRIM($G1629))="om",LOWER(TRIM($G1629))="local"),1,0))</f>
        <v/>
      </c>
      <c r="R1629" s="38">
        <f>IF($C1629="",0,IF(OR(ISNUMBER(SEARCH("resign",$N1629)),ISNUMBER(SEARCH("terminat",$N1629)),ISNUMBER(SEARCH("inactive",$N1629)),ISNUMBER(SEARCH("vacan",$N1629)),ISNUMBER(SEARCH("deceased",$N1629)),ISNUMBER(SEARCH("separated",$N1629))),0,1))</f>
        <v/>
      </c>
      <c r="S1629">
        <f>IF(OR($R1629=0,NOT(ISNUMBER($I1629))),"",IFERROR(DATEDIF($I1629,DATE(FY,1,1),"y"),""))</f>
        <v/>
      </c>
      <c r="T1629">
        <f>IF(OR($R1629=0,NOT(ISNUMBER($J1629))),"",IFERROR(DATEDIF($J1629,DATE(FY,1,1),"y"),0))</f>
        <v/>
      </c>
      <c r="U1629" s="38">
        <f>IF(OR($R1629=0,NOT(ISNUMBER($I1629))),0,IF(YEAR($I1629)+IF($Q1629=1,RetAgeO,RetAgeE)=FY,MONTH($I1629),IF(YEAR($I1629)+IF($Q1629=1,RetAgeO,RetAgeE)&lt;FY,1,0)))</f>
        <v/>
      </c>
      <c r="V1629" s="38">
        <f>IF(OR($R1629=0,NOT(ISNUMBER($K1629))),0,IF(YEAR($K1629)=FY,MONTH($K1629),IF(YEAR($K1629)&lt;FY,1,0)))</f>
        <v/>
      </c>
      <c r="W1629" s="38">
        <f>IF($R1629=0,0,MIN(12,IF(AND(ISNUMBER($O1629),$O1629&gt;=1,$O1629&lt;=12),INT($O1629),12),IF(AND(RetireExit="Yes",$U1629&gt;0),$U1629,12),IF(AND(ContractExit="Yes",$V1629&gt;0),$V1629,12)))</f>
        <v/>
      </c>
      <c r="X1629" s="37">
        <f>IF(ISNUMBER($P1629),$P1629,IncPct)</f>
        <v/>
      </c>
      <c r="Y1629" s="39">
        <f>IF($W1629=0,0,MAX(0,MIN($W1629,IncMonth-1))+MAX(0,$W1629-IncMonth+1)*(1+$X1629))</f>
        <v/>
      </c>
      <c r="Z1629" s="40">
        <f>IF($C1629="",0,IFERROR(INDEX(Departments!$B$5:$B$54,MATCH($C1629,Departments!$A$5:$A$54,0)),0))</f>
        <v/>
      </c>
      <c r="AA1629" s="41">
        <f>N($L1629)*$Y1629</f>
        <v/>
      </c>
      <c r="AB1629" s="41">
        <f>N($M1629)*$Y1629</f>
        <v/>
      </c>
      <c r="AC1629" s="41">
        <f>$AA1629*$Z1629</f>
        <v/>
      </c>
      <c r="AD1629" s="41">
        <f>$AA1629*BonusMonths/12</f>
        <v/>
      </c>
      <c r="AE1629" s="41">
        <f>($AA1629+SI_Gross*$AB1629)*IF($Q1629=1,SI_O,SI_E)</f>
        <v/>
      </c>
      <c r="AF1629" s="41">
        <f>IF($Q1629=1,0,$AA1629*EOSB)</f>
        <v/>
      </c>
      <c r="AG1629" s="41">
        <f>$AN1629*$W1629</f>
        <v/>
      </c>
      <c r="AH1629" s="41">
        <f>SUM($AA1629:$AG1629)</f>
        <v/>
      </c>
      <c r="AI1629" s="41">
        <f>12*($AM1629+$AN1629)</f>
        <v/>
      </c>
      <c r="AJ1629" s="41">
        <f>$AM1629*((IncMonth-1)+(13-IncMonth)*(1+$X1629))+12*$AN1629</f>
        <v/>
      </c>
      <c r="AK1629" s="41">
        <f>IF($R1629=1,N($L1629)+N($M1629),0)</f>
        <v/>
      </c>
      <c r="AL1629">
        <f>IF($C1629="","",IF(N($L1629)&lt;=0,"Basic salary missing",IF(ISNA(MATCH($C1629,Departments!$A$5:$A$54,0)),"Department not on Departments sheet",IF(AND($I1629&lt;&gt;"",NOT(ISNUMBER($I1629))),"Date of birth is text, not a date",IF(AND($K1629&lt;&gt;"",NOT(ISNUMBER($K1629))),"Contract end is text, not a date","")))))</f>
        <v/>
      </c>
      <c r="AM1629" s="41">
        <f>IF($R1629=0,0,N($L1629)*(1+$Z1629+BonusMonths/12+IF($Q1629=1,0,EOSB))+N($M1629)+(N($L1629)+SI_Gross*N($M1629))*IF($Q1629=1,SI_O,SI_E))</f>
        <v/>
      </c>
      <c r="AN1629" s="41">
        <f>IF($R1629=0,0,(IF($Q1629=1,MedO,MedE+Ticket)+Training)/12)</f>
        <v/>
      </c>
    </row>
    <row r="1630">
      <c r="I1630" s="35" t="n"/>
      <c r="J1630" s="35" t="n"/>
      <c r="K1630" s="35" t="n"/>
      <c r="L1630" s="36" t="n"/>
      <c r="M1630" s="36" t="n"/>
      <c r="P1630" s="37" t="n"/>
      <c r="Q1630" s="38">
        <f>IF($C1630="",0,IF(OR(LOWER(TRIM($G1630))="omani",LOWER(TRIM($G1630))="oman",LOWER(TRIM($G1630))="om",LOWER(TRIM($G1630))="local"),1,0))</f>
        <v/>
      </c>
      <c r="R1630" s="38">
        <f>IF($C1630="",0,IF(OR(ISNUMBER(SEARCH("resign",$N1630)),ISNUMBER(SEARCH("terminat",$N1630)),ISNUMBER(SEARCH("inactive",$N1630)),ISNUMBER(SEARCH("vacan",$N1630)),ISNUMBER(SEARCH("deceased",$N1630)),ISNUMBER(SEARCH("separated",$N1630))),0,1))</f>
        <v/>
      </c>
      <c r="S1630">
        <f>IF(OR($R1630=0,NOT(ISNUMBER($I1630))),"",IFERROR(DATEDIF($I1630,DATE(FY,1,1),"y"),""))</f>
        <v/>
      </c>
      <c r="T1630">
        <f>IF(OR($R1630=0,NOT(ISNUMBER($J1630))),"",IFERROR(DATEDIF($J1630,DATE(FY,1,1),"y"),0))</f>
        <v/>
      </c>
      <c r="U1630" s="38">
        <f>IF(OR($R1630=0,NOT(ISNUMBER($I1630))),0,IF(YEAR($I1630)+IF($Q1630=1,RetAgeO,RetAgeE)=FY,MONTH($I1630),IF(YEAR($I1630)+IF($Q1630=1,RetAgeO,RetAgeE)&lt;FY,1,0)))</f>
        <v/>
      </c>
      <c r="V1630" s="38">
        <f>IF(OR($R1630=0,NOT(ISNUMBER($K1630))),0,IF(YEAR($K1630)=FY,MONTH($K1630),IF(YEAR($K1630)&lt;FY,1,0)))</f>
        <v/>
      </c>
      <c r="W1630" s="38">
        <f>IF($R1630=0,0,MIN(12,IF(AND(ISNUMBER($O1630),$O1630&gt;=1,$O1630&lt;=12),INT($O1630),12),IF(AND(RetireExit="Yes",$U1630&gt;0),$U1630,12),IF(AND(ContractExit="Yes",$V1630&gt;0),$V1630,12)))</f>
        <v/>
      </c>
      <c r="X1630" s="37">
        <f>IF(ISNUMBER($P1630),$P1630,IncPct)</f>
        <v/>
      </c>
      <c r="Y1630" s="39">
        <f>IF($W1630=0,0,MAX(0,MIN($W1630,IncMonth-1))+MAX(0,$W1630-IncMonth+1)*(1+$X1630))</f>
        <v/>
      </c>
      <c r="Z1630" s="40">
        <f>IF($C1630="",0,IFERROR(INDEX(Departments!$B$5:$B$54,MATCH($C1630,Departments!$A$5:$A$54,0)),0))</f>
        <v/>
      </c>
      <c r="AA1630" s="41">
        <f>N($L1630)*$Y1630</f>
        <v/>
      </c>
      <c r="AB1630" s="41">
        <f>N($M1630)*$Y1630</f>
        <v/>
      </c>
      <c r="AC1630" s="41">
        <f>$AA1630*$Z1630</f>
        <v/>
      </c>
      <c r="AD1630" s="41">
        <f>$AA1630*BonusMonths/12</f>
        <v/>
      </c>
      <c r="AE1630" s="41">
        <f>($AA1630+SI_Gross*$AB1630)*IF($Q1630=1,SI_O,SI_E)</f>
        <v/>
      </c>
      <c r="AF1630" s="41">
        <f>IF($Q1630=1,0,$AA1630*EOSB)</f>
        <v/>
      </c>
      <c r="AG1630" s="41">
        <f>$AN1630*$W1630</f>
        <v/>
      </c>
      <c r="AH1630" s="41">
        <f>SUM($AA1630:$AG1630)</f>
        <v/>
      </c>
      <c r="AI1630" s="41">
        <f>12*($AM1630+$AN1630)</f>
        <v/>
      </c>
      <c r="AJ1630" s="41">
        <f>$AM1630*((IncMonth-1)+(13-IncMonth)*(1+$X1630))+12*$AN1630</f>
        <v/>
      </c>
      <c r="AK1630" s="41">
        <f>IF($R1630=1,N($L1630)+N($M1630),0)</f>
        <v/>
      </c>
      <c r="AL1630">
        <f>IF($C1630="","",IF(N($L1630)&lt;=0,"Basic salary missing",IF(ISNA(MATCH($C1630,Departments!$A$5:$A$54,0)),"Department not on Departments sheet",IF(AND($I1630&lt;&gt;"",NOT(ISNUMBER($I1630))),"Date of birth is text, not a date",IF(AND($K1630&lt;&gt;"",NOT(ISNUMBER($K1630))),"Contract end is text, not a date","")))))</f>
        <v/>
      </c>
      <c r="AM1630" s="41">
        <f>IF($R1630=0,0,N($L1630)*(1+$Z1630+BonusMonths/12+IF($Q1630=1,0,EOSB))+N($M1630)+(N($L1630)+SI_Gross*N($M1630))*IF($Q1630=1,SI_O,SI_E))</f>
        <v/>
      </c>
      <c r="AN1630" s="41">
        <f>IF($R1630=0,0,(IF($Q1630=1,MedO,MedE+Ticket)+Training)/12)</f>
        <v/>
      </c>
    </row>
    <row r="1631">
      <c r="I1631" s="35" t="n"/>
      <c r="J1631" s="35" t="n"/>
      <c r="K1631" s="35" t="n"/>
      <c r="L1631" s="36" t="n"/>
      <c r="M1631" s="36" t="n"/>
      <c r="P1631" s="37" t="n"/>
      <c r="Q1631" s="38">
        <f>IF($C1631="",0,IF(OR(LOWER(TRIM($G1631))="omani",LOWER(TRIM($G1631))="oman",LOWER(TRIM($G1631))="om",LOWER(TRIM($G1631))="local"),1,0))</f>
        <v/>
      </c>
      <c r="R1631" s="38">
        <f>IF($C1631="",0,IF(OR(ISNUMBER(SEARCH("resign",$N1631)),ISNUMBER(SEARCH("terminat",$N1631)),ISNUMBER(SEARCH("inactive",$N1631)),ISNUMBER(SEARCH("vacan",$N1631)),ISNUMBER(SEARCH("deceased",$N1631)),ISNUMBER(SEARCH("separated",$N1631))),0,1))</f>
        <v/>
      </c>
      <c r="S1631">
        <f>IF(OR($R1631=0,NOT(ISNUMBER($I1631))),"",IFERROR(DATEDIF($I1631,DATE(FY,1,1),"y"),""))</f>
        <v/>
      </c>
      <c r="T1631">
        <f>IF(OR($R1631=0,NOT(ISNUMBER($J1631))),"",IFERROR(DATEDIF($J1631,DATE(FY,1,1),"y"),0))</f>
        <v/>
      </c>
      <c r="U1631" s="38">
        <f>IF(OR($R1631=0,NOT(ISNUMBER($I1631))),0,IF(YEAR($I1631)+IF($Q1631=1,RetAgeO,RetAgeE)=FY,MONTH($I1631),IF(YEAR($I1631)+IF($Q1631=1,RetAgeO,RetAgeE)&lt;FY,1,0)))</f>
        <v/>
      </c>
      <c r="V1631" s="38">
        <f>IF(OR($R1631=0,NOT(ISNUMBER($K1631))),0,IF(YEAR($K1631)=FY,MONTH($K1631),IF(YEAR($K1631)&lt;FY,1,0)))</f>
        <v/>
      </c>
      <c r="W1631" s="38">
        <f>IF($R1631=0,0,MIN(12,IF(AND(ISNUMBER($O1631),$O1631&gt;=1,$O1631&lt;=12),INT($O1631),12),IF(AND(RetireExit="Yes",$U1631&gt;0),$U1631,12),IF(AND(ContractExit="Yes",$V1631&gt;0),$V1631,12)))</f>
        <v/>
      </c>
      <c r="X1631" s="37">
        <f>IF(ISNUMBER($P1631),$P1631,IncPct)</f>
        <v/>
      </c>
      <c r="Y1631" s="39">
        <f>IF($W1631=0,0,MAX(0,MIN($W1631,IncMonth-1))+MAX(0,$W1631-IncMonth+1)*(1+$X1631))</f>
        <v/>
      </c>
      <c r="Z1631" s="40">
        <f>IF($C1631="",0,IFERROR(INDEX(Departments!$B$5:$B$54,MATCH($C1631,Departments!$A$5:$A$54,0)),0))</f>
        <v/>
      </c>
      <c r="AA1631" s="41">
        <f>N($L1631)*$Y1631</f>
        <v/>
      </c>
      <c r="AB1631" s="41">
        <f>N($M1631)*$Y1631</f>
        <v/>
      </c>
      <c r="AC1631" s="41">
        <f>$AA1631*$Z1631</f>
        <v/>
      </c>
      <c r="AD1631" s="41">
        <f>$AA1631*BonusMonths/12</f>
        <v/>
      </c>
      <c r="AE1631" s="41">
        <f>($AA1631+SI_Gross*$AB1631)*IF($Q1631=1,SI_O,SI_E)</f>
        <v/>
      </c>
      <c r="AF1631" s="41">
        <f>IF($Q1631=1,0,$AA1631*EOSB)</f>
        <v/>
      </c>
      <c r="AG1631" s="41">
        <f>$AN1631*$W1631</f>
        <v/>
      </c>
      <c r="AH1631" s="41">
        <f>SUM($AA1631:$AG1631)</f>
        <v/>
      </c>
      <c r="AI1631" s="41">
        <f>12*($AM1631+$AN1631)</f>
        <v/>
      </c>
      <c r="AJ1631" s="41">
        <f>$AM1631*((IncMonth-1)+(13-IncMonth)*(1+$X1631))+12*$AN1631</f>
        <v/>
      </c>
      <c r="AK1631" s="41">
        <f>IF($R1631=1,N($L1631)+N($M1631),0)</f>
        <v/>
      </c>
      <c r="AL1631">
        <f>IF($C1631="","",IF(N($L1631)&lt;=0,"Basic salary missing",IF(ISNA(MATCH($C1631,Departments!$A$5:$A$54,0)),"Department not on Departments sheet",IF(AND($I1631&lt;&gt;"",NOT(ISNUMBER($I1631))),"Date of birth is text, not a date",IF(AND($K1631&lt;&gt;"",NOT(ISNUMBER($K1631))),"Contract end is text, not a date","")))))</f>
        <v/>
      </c>
      <c r="AM1631" s="41">
        <f>IF($R1631=0,0,N($L1631)*(1+$Z1631+BonusMonths/12+IF($Q1631=1,0,EOSB))+N($M1631)+(N($L1631)+SI_Gross*N($M1631))*IF($Q1631=1,SI_O,SI_E))</f>
        <v/>
      </c>
      <c r="AN1631" s="41">
        <f>IF($R1631=0,0,(IF($Q1631=1,MedO,MedE+Ticket)+Training)/12)</f>
        <v/>
      </c>
    </row>
    <row r="1632">
      <c r="I1632" s="35" t="n"/>
      <c r="J1632" s="35" t="n"/>
      <c r="K1632" s="35" t="n"/>
      <c r="L1632" s="36" t="n"/>
      <c r="M1632" s="36" t="n"/>
      <c r="P1632" s="37" t="n"/>
      <c r="Q1632" s="38">
        <f>IF($C1632="",0,IF(OR(LOWER(TRIM($G1632))="omani",LOWER(TRIM($G1632))="oman",LOWER(TRIM($G1632))="om",LOWER(TRIM($G1632))="local"),1,0))</f>
        <v/>
      </c>
      <c r="R1632" s="38">
        <f>IF($C1632="",0,IF(OR(ISNUMBER(SEARCH("resign",$N1632)),ISNUMBER(SEARCH("terminat",$N1632)),ISNUMBER(SEARCH("inactive",$N1632)),ISNUMBER(SEARCH("vacan",$N1632)),ISNUMBER(SEARCH("deceased",$N1632)),ISNUMBER(SEARCH("separated",$N1632))),0,1))</f>
        <v/>
      </c>
      <c r="S1632">
        <f>IF(OR($R1632=0,NOT(ISNUMBER($I1632))),"",IFERROR(DATEDIF($I1632,DATE(FY,1,1),"y"),""))</f>
        <v/>
      </c>
      <c r="T1632">
        <f>IF(OR($R1632=0,NOT(ISNUMBER($J1632))),"",IFERROR(DATEDIF($J1632,DATE(FY,1,1),"y"),0))</f>
        <v/>
      </c>
      <c r="U1632" s="38">
        <f>IF(OR($R1632=0,NOT(ISNUMBER($I1632))),0,IF(YEAR($I1632)+IF($Q1632=1,RetAgeO,RetAgeE)=FY,MONTH($I1632),IF(YEAR($I1632)+IF($Q1632=1,RetAgeO,RetAgeE)&lt;FY,1,0)))</f>
        <v/>
      </c>
      <c r="V1632" s="38">
        <f>IF(OR($R1632=0,NOT(ISNUMBER($K1632))),0,IF(YEAR($K1632)=FY,MONTH($K1632),IF(YEAR($K1632)&lt;FY,1,0)))</f>
        <v/>
      </c>
      <c r="W1632" s="38">
        <f>IF($R1632=0,0,MIN(12,IF(AND(ISNUMBER($O1632),$O1632&gt;=1,$O1632&lt;=12),INT($O1632),12),IF(AND(RetireExit="Yes",$U1632&gt;0),$U1632,12),IF(AND(ContractExit="Yes",$V1632&gt;0),$V1632,12)))</f>
        <v/>
      </c>
      <c r="X1632" s="37">
        <f>IF(ISNUMBER($P1632),$P1632,IncPct)</f>
        <v/>
      </c>
      <c r="Y1632" s="39">
        <f>IF($W1632=0,0,MAX(0,MIN($W1632,IncMonth-1))+MAX(0,$W1632-IncMonth+1)*(1+$X1632))</f>
        <v/>
      </c>
      <c r="Z1632" s="40">
        <f>IF($C1632="",0,IFERROR(INDEX(Departments!$B$5:$B$54,MATCH($C1632,Departments!$A$5:$A$54,0)),0))</f>
        <v/>
      </c>
      <c r="AA1632" s="41">
        <f>N($L1632)*$Y1632</f>
        <v/>
      </c>
      <c r="AB1632" s="41">
        <f>N($M1632)*$Y1632</f>
        <v/>
      </c>
      <c r="AC1632" s="41">
        <f>$AA1632*$Z1632</f>
        <v/>
      </c>
      <c r="AD1632" s="41">
        <f>$AA1632*BonusMonths/12</f>
        <v/>
      </c>
      <c r="AE1632" s="41">
        <f>($AA1632+SI_Gross*$AB1632)*IF($Q1632=1,SI_O,SI_E)</f>
        <v/>
      </c>
      <c r="AF1632" s="41">
        <f>IF($Q1632=1,0,$AA1632*EOSB)</f>
        <v/>
      </c>
      <c r="AG1632" s="41">
        <f>$AN1632*$W1632</f>
        <v/>
      </c>
      <c r="AH1632" s="41">
        <f>SUM($AA1632:$AG1632)</f>
        <v/>
      </c>
      <c r="AI1632" s="41">
        <f>12*($AM1632+$AN1632)</f>
        <v/>
      </c>
      <c r="AJ1632" s="41">
        <f>$AM1632*((IncMonth-1)+(13-IncMonth)*(1+$X1632))+12*$AN1632</f>
        <v/>
      </c>
      <c r="AK1632" s="41">
        <f>IF($R1632=1,N($L1632)+N($M1632),0)</f>
        <v/>
      </c>
      <c r="AL1632">
        <f>IF($C1632="","",IF(N($L1632)&lt;=0,"Basic salary missing",IF(ISNA(MATCH($C1632,Departments!$A$5:$A$54,0)),"Department not on Departments sheet",IF(AND($I1632&lt;&gt;"",NOT(ISNUMBER($I1632))),"Date of birth is text, not a date",IF(AND($K1632&lt;&gt;"",NOT(ISNUMBER($K1632))),"Contract end is text, not a date","")))))</f>
        <v/>
      </c>
      <c r="AM1632" s="41">
        <f>IF($R1632=0,0,N($L1632)*(1+$Z1632+BonusMonths/12+IF($Q1632=1,0,EOSB))+N($M1632)+(N($L1632)+SI_Gross*N($M1632))*IF($Q1632=1,SI_O,SI_E))</f>
        <v/>
      </c>
      <c r="AN1632" s="41">
        <f>IF($R1632=0,0,(IF($Q1632=1,MedO,MedE+Ticket)+Training)/12)</f>
        <v/>
      </c>
    </row>
    <row r="1633">
      <c r="I1633" s="35" t="n"/>
      <c r="J1633" s="35" t="n"/>
      <c r="K1633" s="35" t="n"/>
      <c r="L1633" s="36" t="n"/>
      <c r="M1633" s="36" t="n"/>
      <c r="P1633" s="37" t="n"/>
      <c r="Q1633" s="38">
        <f>IF($C1633="",0,IF(OR(LOWER(TRIM($G1633))="omani",LOWER(TRIM($G1633))="oman",LOWER(TRIM($G1633))="om",LOWER(TRIM($G1633))="local"),1,0))</f>
        <v/>
      </c>
      <c r="R1633" s="38">
        <f>IF($C1633="",0,IF(OR(ISNUMBER(SEARCH("resign",$N1633)),ISNUMBER(SEARCH("terminat",$N1633)),ISNUMBER(SEARCH("inactive",$N1633)),ISNUMBER(SEARCH("vacan",$N1633)),ISNUMBER(SEARCH("deceased",$N1633)),ISNUMBER(SEARCH("separated",$N1633))),0,1))</f>
        <v/>
      </c>
      <c r="S1633">
        <f>IF(OR($R1633=0,NOT(ISNUMBER($I1633))),"",IFERROR(DATEDIF($I1633,DATE(FY,1,1),"y"),""))</f>
        <v/>
      </c>
      <c r="T1633">
        <f>IF(OR($R1633=0,NOT(ISNUMBER($J1633))),"",IFERROR(DATEDIF($J1633,DATE(FY,1,1),"y"),0))</f>
        <v/>
      </c>
      <c r="U1633" s="38">
        <f>IF(OR($R1633=0,NOT(ISNUMBER($I1633))),0,IF(YEAR($I1633)+IF($Q1633=1,RetAgeO,RetAgeE)=FY,MONTH($I1633),IF(YEAR($I1633)+IF($Q1633=1,RetAgeO,RetAgeE)&lt;FY,1,0)))</f>
        <v/>
      </c>
      <c r="V1633" s="38">
        <f>IF(OR($R1633=0,NOT(ISNUMBER($K1633))),0,IF(YEAR($K1633)=FY,MONTH($K1633),IF(YEAR($K1633)&lt;FY,1,0)))</f>
        <v/>
      </c>
      <c r="W1633" s="38">
        <f>IF($R1633=0,0,MIN(12,IF(AND(ISNUMBER($O1633),$O1633&gt;=1,$O1633&lt;=12),INT($O1633),12),IF(AND(RetireExit="Yes",$U1633&gt;0),$U1633,12),IF(AND(ContractExit="Yes",$V1633&gt;0),$V1633,12)))</f>
        <v/>
      </c>
      <c r="X1633" s="37">
        <f>IF(ISNUMBER($P1633),$P1633,IncPct)</f>
        <v/>
      </c>
      <c r="Y1633" s="39">
        <f>IF($W1633=0,0,MAX(0,MIN($W1633,IncMonth-1))+MAX(0,$W1633-IncMonth+1)*(1+$X1633))</f>
        <v/>
      </c>
      <c r="Z1633" s="40">
        <f>IF($C1633="",0,IFERROR(INDEX(Departments!$B$5:$B$54,MATCH($C1633,Departments!$A$5:$A$54,0)),0))</f>
        <v/>
      </c>
      <c r="AA1633" s="41">
        <f>N($L1633)*$Y1633</f>
        <v/>
      </c>
      <c r="AB1633" s="41">
        <f>N($M1633)*$Y1633</f>
        <v/>
      </c>
      <c r="AC1633" s="41">
        <f>$AA1633*$Z1633</f>
        <v/>
      </c>
      <c r="AD1633" s="41">
        <f>$AA1633*BonusMonths/12</f>
        <v/>
      </c>
      <c r="AE1633" s="41">
        <f>($AA1633+SI_Gross*$AB1633)*IF($Q1633=1,SI_O,SI_E)</f>
        <v/>
      </c>
      <c r="AF1633" s="41">
        <f>IF($Q1633=1,0,$AA1633*EOSB)</f>
        <v/>
      </c>
      <c r="AG1633" s="41">
        <f>$AN1633*$W1633</f>
        <v/>
      </c>
      <c r="AH1633" s="41">
        <f>SUM($AA1633:$AG1633)</f>
        <v/>
      </c>
      <c r="AI1633" s="41">
        <f>12*($AM1633+$AN1633)</f>
        <v/>
      </c>
      <c r="AJ1633" s="41">
        <f>$AM1633*((IncMonth-1)+(13-IncMonth)*(1+$X1633))+12*$AN1633</f>
        <v/>
      </c>
      <c r="AK1633" s="41">
        <f>IF($R1633=1,N($L1633)+N($M1633),0)</f>
        <v/>
      </c>
      <c r="AL1633">
        <f>IF($C1633="","",IF(N($L1633)&lt;=0,"Basic salary missing",IF(ISNA(MATCH($C1633,Departments!$A$5:$A$54,0)),"Department not on Departments sheet",IF(AND($I1633&lt;&gt;"",NOT(ISNUMBER($I1633))),"Date of birth is text, not a date",IF(AND($K1633&lt;&gt;"",NOT(ISNUMBER($K1633))),"Contract end is text, not a date","")))))</f>
        <v/>
      </c>
      <c r="AM1633" s="41">
        <f>IF($R1633=0,0,N($L1633)*(1+$Z1633+BonusMonths/12+IF($Q1633=1,0,EOSB))+N($M1633)+(N($L1633)+SI_Gross*N($M1633))*IF($Q1633=1,SI_O,SI_E))</f>
        <v/>
      </c>
      <c r="AN1633" s="41">
        <f>IF($R1633=0,0,(IF($Q1633=1,MedO,MedE+Ticket)+Training)/12)</f>
        <v/>
      </c>
    </row>
    <row r="1634">
      <c r="I1634" s="35" t="n"/>
      <c r="J1634" s="35" t="n"/>
      <c r="K1634" s="35" t="n"/>
      <c r="L1634" s="36" t="n"/>
      <c r="M1634" s="36" t="n"/>
      <c r="P1634" s="37" t="n"/>
      <c r="Q1634" s="38">
        <f>IF($C1634="",0,IF(OR(LOWER(TRIM($G1634))="omani",LOWER(TRIM($G1634))="oman",LOWER(TRIM($G1634))="om",LOWER(TRIM($G1634))="local"),1,0))</f>
        <v/>
      </c>
      <c r="R1634" s="38">
        <f>IF($C1634="",0,IF(OR(ISNUMBER(SEARCH("resign",$N1634)),ISNUMBER(SEARCH("terminat",$N1634)),ISNUMBER(SEARCH("inactive",$N1634)),ISNUMBER(SEARCH("vacan",$N1634)),ISNUMBER(SEARCH("deceased",$N1634)),ISNUMBER(SEARCH("separated",$N1634))),0,1))</f>
        <v/>
      </c>
      <c r="S1634">
        <f>IF(OR($R1634=0,NOT(ISNUMBER($I1634))),"",IFERROR(DATEDIF($I1634,DATE(FY,1,1),"y"),""))</f>
        <v/>
      </c>
      <c r="T1634">
        <f>IF(OR($R1634=0,NOT(ISNUMBER($J1634))),"",IFERROR(DATEDIF($J1634,DATE(FY,1,1),"y"),0))</f>
        <v/>
      </c>
      <c r="U1634" s="38">
        <f>IF(OR($R1634=0,NOT(ISNUMBER($I1634))),0,IF(YEAR($I1634)+IF($Q1634=1,RetAgeO,RetAgeE)=FY,MONTH($I1634),IF(YEAR($I1634)+IF($Q1634=1,RetAgeO,RetAgeE)&lt;FY,1,0)))</f>
        <v/>
      </c>
      <c r="V1634" s="38">
        <f>IF(OR($R1634=0,NOT(ISNUMBER($K1634))),0,IF(YEAR($K1634)=FY,MONTH($K1634),IF(YEAR($K1634)&lt;FY,1,0)))</f>
        <v/>
      </c>
      <c r="W1634" s="38">
        <f>IF($R1634=0,0,MIN(12,IF(AND(ISNUMBER($O1634),$O1634&gt;=1,$O1634&lt;=12),INT($O1634),12),IF(AND(RetireExit="Yes",$U1634&gt;0),$U1634,12),IF(AND(ContractExit="Yes",$V1634&gt;0),$V1634,12)))</f>
        <v/>
      </c>
      <c r="X1634" s="37">
        <f>IF(ISNUMBER($P1634),$P1634,IncPct)</f>
        <v/>
      </c>
      <c r="Y1634" s="39">
        <f>IF($W1634=0,0,MAX(0,MIN($W1634,IncMonth-1))+MAX(0,$W1634-IncMonth+1)*(1+$X1634))</f>
        <v/>
      </c>
      <c r="Z1634" s="40">
        <f>IF($C1634="",0,IFERROR(INDEX(Departments!$B$5:$B$54,MATCH($C1634,Departments!$A$5:$A$54,0)),0))</f>
        <v/>
      </c>
      <c r="AA1634" s="41">
        <f>N($L1634)*$Y1634</f>
        <v/>
      </c>
      <c r="AB1634" s="41">
        <f>N($M1634)*$Y1634</f>
        <v/>
      </c>
      <c r="AC1634" s="41">
        <f>$AA1634*$Z1634</f>
        <v/>
      </c>
      <c r="AD1634" s="41">
        <f>$AA1634*BonusMonths/12</f>
        <v/>
      </c>
      <c r="AE1634" s="41">
        <f>($AA1634+SI_Gross*$AB1634)*IF($Q1634=1,SI_O,SI_E)</f>
        <v/>
      </c>
      <c r="AF1634" s="41">
        <f>IF($Q1634=1,0,$AA1634*EOSB)</f>
        <v/>
      </c>
      <c r="AG1634" s="41">
        <f>$AN1634*$W1634</f>
        <v/>
      </c>
      <c r="AH1634" s="41">
        <f>SUM($AA1634:$AG1634)</f>
        <v/>
      </c>
      <c r="AI1634" s="41">
        <f>12*($AM1634+$AN1634)</f>
        <v/>
      </c>
      <c r="AJ1634" s="41">
        <f>$AM1634*((IncMonth-1)+(13-IncMonth)*(1+$X1634))+12*$AN1634</f>
        <v/>
      </c>
      <c r="AK1634" s="41">
        <f>IF($R1634=1,N($L1634)+N($M1634),0)</f>
        <v/>
      </c>
      <c r="AL1634">
        <f>IF($C1634="","",IF(N($L1634)&lt;=0,"Basic salary missing",IF(ISNA(MATCH($C1634,Departments!$A$5:$A$54,0)),"Department not on Departments sheet",IF(AND($I1634&lt;&gt;"",NOT(ISNUMBER($I1634))),"Date of birth is text, not a date",IF(AND($K1634&lt;&gt;"",NOT(ISNUMBER($K1634))),"Contract end is text, not a date","")))))</f>
        <v/>
      </c>
      <c r="AM1634" s="41">
        <f>IF($R1634=0,0,N($L1634)*(1+$Z1634+BonusMonths/12+IF($Q1634=1,0,EOSB))+N($M1634)+(N($L1634)+SI_Gross*N($M1634))*IF($Q1634=1,SI_O,SI_E))</f>
        <v/>
      </c>
      <c r="AN1634" s="41">
        <f>IF($R1634=0,0,(IF($Q1634=1,MedO,MedE+Ticket)+Training)/12)</f>
        <v/>
      </c>
    </row>
    <row r="1635">
      <c r="I1635" s="35" t="n"/>
      <c r="J1635" s="35" t="n"/>
      <c r="K1635" s="35" t="n"/>
      <c r="L1635" s="36" t="n"/>
      <c r="M1635" s="36" t="n"/>
      <c r="P1635" s="37" t="n"/>
      <c r="Q1635" s="38">
        <f>IF($C1635="",0,IF(OR(LOWER(TRIM($G1635))="omani",LOWER(TRIM($G1635))="oman",LOWER(TRIM($G1635))="om",LOWER(TRIM($G1635))="local"),1,0))</f>
        <v/>
      </c>
      <c r="R1635" s="38">
        <f>IF($C1635="",0,IF(OR(ISNUMBER(SEARCH("resign",$N1635)),ISNUMBER(SEARCH("terminat",$N1635)),ISNUMBER(SEARCH("inactive",$N1635)),ISNUMBER(SEARCH("vacan",$N1635)),ISNUMBER(SEARCH("deceased",$N1635)),ISNUMBER(SEARCH("separated",$N1635))),0,1))</f>
        <v/>
      </c>
      <c r="S1635">
        <f>IF(OR($R1635=0,NOT(ISNUMBER($I1635))),"",IFERROR(DATEDIF($I1635,DATE(FY,1,1),"y"),""))</f>
        <v/>
      </c>
      <c r="T1635">
        <f>IF(OR($R1635=0,NOT(ISNUMBER($J1635))),"",IFERROR(DATEDIF($J1635,DATE(FY,1,1),"y"),0))</f>
        <v/>
      </c>
      <c r="U1635" s="38">
        <f>IF(OR($R1635=0,NOT(ISNUMBER($I1635))),0,IF(YEAR($I1635)+IF($Q1635=1,RetAgeO,RetAgeE)=FY,MONTH($I1635),IF(YEAR($I1635)+IF($Q1635=1,RetAgeO,RetAgeE)&lt;FY,1,0)))</f>
        <v/>
      </c>
      <c r="V1635" s="38">
        <f>IF(OR($R1635=0,NOT(ISNUMBER($K1635))),0,IF(YEAR($K1635)=FY,MONTH($K1635),IF(YEAR($K1635)&lt;FY,1,0)))</f>
        <v/>
      </c>
      <c r="W1635" s="38">
        <f>IF($R1635=0,0,MIN(12,IF(AND(ISNUMBER($O1635),$O1635&gt;=1,$O1635&lt;=12),INT($O1635),12),IF(AND(RetireExit="Yes",$U1635&gt;0),$U1635,12),IF(AND(ContractExit="Yes",$V1635&gt;0),$V1635,12)))</f>
        <v/>
      </c>
      <c r="X1635" s="37">
        <f>IF(ISNUMBER($P1635),$P1635,IncPct)</f>
        <v/>
      </c>
      <c r="Y1635" s="39">
        <f>IF($W1635=0,0,MAX(0,MIN($W1635,IncMonth-1))+MAX(0,$W1635-IncMonth+1)*(1+$X1635))</f>
        <v/>
      </c>
      <c r="Z1635" s="40">
        <f>IF($C1635="",0,IFERROR(INDEX(Departments!$B$5:$B$54,MATCH($C1635,Departments!$A$5:$A$54,0)),0))</f>
        <v/>
      </c>
      <c r="AA1635" s="41">
        <f>N($L1635)*$Y1635</f>
        <v/>
      </c>
      <c r="AB1635" s="41">
        <f>N($M1635)*$Y1635</f>
        <v/>
      </c>
      <c r="AC1635" s="41">
        <f>$AA1635*$Z1635</f>
        <v/>
      </c>
      <c r="AD1635" s="41">
        <f>$AA1635*BonusMonths/12</f>
        <v/>
      </c>
      <c r="AE1635" s="41">
        <f>($AA1635+SI_Gross*$AB1635)*IF($Q1635=1,SI_O,SI_E)</f>
        <v/>
      </c>
      <c r="AF1635" s="41">
        <f>IF($Q1635=1,0,$AA1635*EOSB)</f>
        <v/>
      </c>
      <c r="AG1635" s="41">
        <f>$AN1635*$W1635</f>
        <v/>
      </c>
      <c r="AH1635" s="41">
        <f>SUM($AA1635:$AG1635)</f>
        <v/>
      </c>
      <c r="AI1635" s="41">
        <f>12*($AM1635+$AN1635)</f>
        <v/>
      </c>
      <c r="AJ1635" s="41">
        <f>$AM1635*((IncMonth-1)+(13-IncMonth)*(1+$X1635))+12*$AN1635</f>
        <v/>
      </c>
      <c r="AK1635" s="41">
        <f>IF($R1635=1,N($L1635)+N($M1635),0)</f>
        <v/>
      </c>
      <c r="AL1635">
        <f>IF($C1635="","",IF(N($L1635)&lt;=0,"Basic salary missing",IF(ISNA(MATCH($C1635,Departments!$A$5:$A$54,0)),"Department not on Departments sheet",IF(AND($I1635&lt;&gt;"",NOT(ISNUMBER($I1635))),"Date of birth is text, not a date",IF(AND($K1635&lt;&gt;"",NOT(ISNUMBER($K1635))),"Contract end is text, not a date","")))))</f>
        <v/>
      </c>
      <c r="AM1635" s="41">
        <f>IF($R1635=0,0,N($L1635)*(1+$Z1635+BonusMonths/12+IF($Q1635=1,0,EOSB))+N($M1635)+(N($L1635)+SI_Gross*N($M1635))*IF($Q1635=1,SI_O,SI_E))</f>
        <v/>
      </c>
      <c r="AN1635" s="41">
        <f>IF($R1635=0,0,(IF($Q1635=1,MedO,MedE+Ticket)+Training)/12)</f>
        <v/>
      </c>
    </row>
    <row r="1636">
      <c r="I1636" s="35" t="n"/>
      <c r="J1636" s="35" t="n"/>
      <c r="K1636" s="35" t="n"/>
      <c r="L1636" s="36" t="n"/>
      <c r="M1636" s="36" t="n"/>
      <c r="P1636" s="37" t="n"/>
      <c r="Q1636" s="38">
        <f>IF($C1636="",0,IF(OR(LOWER(TRIM($G1636))="omani",LOWER(TRIM($G1636))="oman",LOWER(TRIM($G1636))="om",LOWER(TRIM($G1636))="local"),1,0))</f>
        <v/>
      </c>
      <c r="R1636" s="38">
        <f>IF($C1636="",0,IF(OR(ISNUMBER(SEARCH("resign",$N1636)),ISNUMBER(SEARCH("terminat",$N1636)),ISNUMBER(SEARCH("inactive",$N1636)),ISNUMBER(SEARCH("vacan",$N1636)),ISNUMBER(SEARCH("deceased",$N1636)),ISNUMBER(SEARCH("separated",$N1636))),0,1))</f>
        <v/>
      </c>
      <c r="S1636">
        <f>IF(OR($R1636=0,NOT(ISNUMBER($I1636))),"",IFERROR(DATEDIF($I1636,DATE(FY,1,1),"y"),""))</f>
        <v/>
      </c>
      <c r="T1636">
        <f>IF(OR($R1636=0,NOT(ISNUMBER($J1636))),"",IFERROR(DATEDIF($J1636,DATE(FY,1,1),"y"),0))</f>
        <v/>
      </c>
      <c r="U1636" s="38">
        <f>IF(OR($R1636=0,NOT(ISNUMBER($I1636))),0,IF(YEAR($I1636)+IF($Q1636=1,RetAgeO,RetAgeE)=FY,MONTH($I1636),IF(YEAR($I1636)+IF($Q1636=1,RetAgeO,RetAgeE)&lt;FY,1,0)))</f>
        <v/>
      </c>
      <c r="V1636" s="38">
        <f>IF(OR($R1636=0,NOT(ISNUMBER($K1636))),0,IF(YEAR($K1636)=FY,MONTH($K1636),IF(YEAR($K1636)&lt;FY,1,0)))</f>
        <v/>
      </c>
      <c r="W1636" s="38">
        <f>IF($R1636=0,0,MIN(12,IF(AND(ISNUMBER($O1636),$O1636&gt;=1,$O1636&lt;=12),INT($O1636),12),IF(AND(RetireExit="Yes",$U1636&gt;0),$U1636,12),IF(AND(ContractExit="Yes",$V1636&gt;0),$V1636,12)))</f>
        <v/>
      </c>
      <c r="X1636" s="37">
        <f>IF(ISNUMBER($P1636),$P1636,IncPct)</f>
        <v/>
      </c>
      <c r="Y1636" s="39">
        <f>IF($W1636=0,0,MAX(0,MIN($W1636,IncMonth-1))+MAX(0,$W1636-IncMonth+1)*(1+$X1636))</f>
        <v/>
      </c>
      <c r="Z1636" s="40">
        <f>IF($C1636="",0,IFERROR(INDEX(Departments!$B$5:$B$54,MATCH($C1636,Departments!$A$5:$A$54,0)),0))</f>
        <v/>
      </c>
      <c r="AA1636" s="41">
        <f>N($L1636)*$Y1636</f>
        <v/>
      </c>
      <c r="AB1636" s="41">
        <f>N($M1636)*$Y1636</f>
        <v/>
      </c>
      <c r="AC1636" s="41">
        <f>$AA1636*$Z1636</f>
        <v/>
      </c>
      <c r="AD1636" s="41">
        <f>$AA1636*BonusMonths/12</f>
        <v/>
      </c>
      <c r="AE1636" s="41">
        <f>($AA1636+SI_Gross*$AB1636)*IF($Q1636=1,SI_O,SI_E)</f>
        <v/>
      </c>
      <c r="AF1636" s="41">
        <f>IF($Q1636=1,0,$AA1636*EOSB)</f>
        <v/>
      </c>
      <c r="AG1636" s="41">
        <f>$AN1636*$W1636</f>
        <v/>
      </c>
      <c r="AH1636" s="41">
        <f>SUM($AA1636:$AG1636)</f>
        <v/>
      </c>
      <c r="AI1636" s="41">
        <f>12*($AM1636+$AN1636)</f>
        <v/>
      </c>
      <c r="AJ1636" s="41">
        <f>$AM1636*((IncMonth-1)+(13-IncMonth)*(1+$X1636))+12*$AN1636</f>
        <v/>
      </c>
      <c r="AK1636" s="41">
        <f>IF($R1636=1,N($L1636)+N($M1636),0)</f>
        <v/>
      </c>
      <c r="AL1636">
        <f>IF($C1636="","",IF(N($L1636)&lt;=0,"Basic salary missing",IF(ISNA(MATCH($C1636,Departments!$A$5:$A$54,0)),"Department not on Departments sheet",IF(AND($I1636&lt;&gt;"",NOT(ISNUMBER($I1636))),"Date of birth is text, not a date",IF(AND($K1636&lt;&gt;"",NOT(ISNUMBER($K1636))),"Contract end is text, not a date","")))))</f>
        <v/>
      </c>
      <c r="AM1636" s="41">
        <f>IF($R1636=0,0,N($L1636)*(1+$Z1636+BonusMonths/12+IF($Q1636=1,0,EOSB))+N($M1636)+(N($L1636)+SI_Gross*N($M1636))*IF($Q1636=1,SI_O,SI_E))</f>
        <v/>
      </c>
      <c r="AN1636" s="41">
        <f>IF($R1636=0,0,(IF($Q1636=1,MedO,MedE+Ticket)+Training)/12)</f>
        <v/>
      </c>
    </row>
    <row r="1637">
      <c r="I1637" s="35" t="n"/>
      <c r="J1637" s="35" t="n"/>
      <c r="K1637" s="35" t="n"/>
      <c r="L1637" s="36" t="n"/>
      <c r="M1637" s="36" t="n"/>
      <c r="P1637" s="37" t="n"/>
      <c r="Q1637" s="38">
        <f>IF($C1637="",0,IF(OR(LOWER(TRIM($G1637))="omani",LOWER(TRIM($G1637))="oman",LOWER(TRIM($G1637))="om",LOWER(TRIM($G1637))="local"),1,0))</f>
        <v/>
      </c>
      <c r="R1637" s="38">
        <f>IF($C1637="",0,IF(OR(ISNUMBER(SEARCH("resign",$N1637)),ISNUMBER(SEARCH("terminat",$N1637)),ISNUMBER(SEARCH("inactive",$N1637)),ISNUMBER(SEARCH("vacan",$N1637)),ISNUMBER(SEARCH("deceased",$N1637)),ISNUMBER(SEARCH("separated",$N1637))),0,1))</f>
        <v/>
      </c>
      <c r="S1637">
        <f>IF(OR($R1637=0,NOT(ISNUMBER($I1637))),"",IFERROR(DATEDIF($I1637,DATE(FY,1,1),"y"),""))</f>
        <v/>
      </c>
      <c r="T1637">
        <f>IF(OR($R1637=0,NOT(ISNUMBER($J1637))),"",IFERROR(DATEDIF($J1637,DATE(FY,1,1),"y"),0))</f>
        <v/>
      </c>
      <c r="U1637" s="38">
        <f>IF(OR($R1637=0,NOT(ISNUMBER($I1637))),0,IF(YEAR($I1637)+IF($Q1637=1,RetAgeO,RetAgeE)=FY,MONTH($I1637),IF(YEAR($I1637)+IF($Q1637=1,RetAgeO,RetAgeE)&lt;FY,1,0)))</f>
        <v/>
      </c>
      <c r="V1637" s="38">
        <f>IF(OR($R1637=0,NOT(ISNUMBER($K1637))),0,IF(YEAR($K1637)=FY,MONTH($K1637),IF(YEAR($K1637)&lt;FY,1,0)))</f>
        <v/>
      </c>
      <c r="W1637" s="38">
        <f>IF($R1637=0,0,MIN(12,IF(AND(ISNUMBER($O1637),$O1637&gt;=1,$O1637&lt;=12),INT($O1637),12),IF(AND(RetireExit="Yes",$U1637&gt;0),$U1637,12),IF(AND(ContractExit="Yes",$V1637&gt;0),$V1637,12)))</f>
        <v/>
      </c>
      <c r="X1637" s="37">
        <f>IF(ISNUMBER($P1637),$P1637,IncPct)</f>
        <v/>
      </c>
      <c r="Y1637" s="39">
        <f>IF($W1637=0,0,MAX(0,MIN($W1637,IncMonth-1))+MAX(0,$W1637-IncMonth+1)*(1+$X1637))</f>
        <v/>
      </c>
      <c r="Z1637" s="40">
        <f>IF($C1637="",0,IFERROR(INDEX(Departments!$B$5:$B$54,MATCH($C1637,Departments!$A$5:$A$54,0)),0))</f>
        <v/>
      </c>
      <c r="AA1637" s="41">
        <f>N($L1637)*$Y1637</f>
        <v/>
      </c>
      <c r="AB1637" s="41">
        <f>N($M1637)*$Y1637</f>
        <v/>
      </c>
      <c r="AC1637" s="41">
        <f>$AA1637*$Z1637</f>
        <v/>
      </c>
      <c r="AD1637" s="41">
        <f>$AA1637*BonusMonths/12</f>
        <v/>
      </c>
      <c r="AE1637" s="41">
        <f>($AA1637+SI_Gross*$AB1637)*IF($Q1637=1,SI_O,SI_E)</f>
        <v/>
      </c>
      <c r="AF1637" s="41">
        <f>IF($Q1637=1,0,$AA1637*EOSB)</f>
        <v/>
      </c>
      <c r="AG1637" s="41">
        <f>$AN1637*$W1637</f>
        <v/>
      </c>
      <c r="AH1637" s="41">
        <f>SUM($AA1637:$AG1637)</f>
        <v/>
      </c>
      <c r="AI1637" s="41">
        <f>12*($AM1637+$AN1637)</f>
        <v/>
      </c>
      <c r="AJ1637" s="41">
        <f>$AM1637*((IncMonth-1)+(13-IncMonth)*(1+$X1637))+12*$AN1637</f>
        <v/>
      </c>
      <c r="AK1637" s="41">
        <f>IF($R1637=1,N($L1637)+N($M1637),0)</f>
        <v/>
      </c>
      <c r="AL1637">
        <f>IF($C1637="","",IF(N($L1637)&lt;=0,"Basic salary missing",IF(ISNA(MATCH($C1637,Departments!$A$5:$A$54,0)),"Department not on Departments sheet",IF(AND($I1637&lt;&gt;"",NOT(ISNUMBER($I1637))),"Date of birth is text, not a date",IF(AND($K1637&lt;&gt;"",NOT(ISNUMBER($K1637))),"Contract end is text, not a date","")))))</f>
        <v/>
      </c>
      <c r="AM1637" s="41">
        <f>IF($R1637=0,0,N($L1637)*(1+$Z1637+BonusMonths/12+IF($Q1637=1,0,EOSB))+N($M1637)+(N($L1637)+SI_Gross*N($M1637))*IF($Q1637=1,SI_O,SI_E))</f>
        <v/>
      </c>
      <c r="AN1637" s="41">
        <f>IF($R1637=0,0,(IF($Q1637=1,MedO,MedE+Ticket)+Training)/12)</f>
        <v/>
      </c>
    </row>
    <row r="1638">
      <c r="I1638" s="35" t="n"/>
      <c r="J1638" s="35" t="n"/>
      <c r="K1638" s="35" t="n"/>
      <c r="L1638" s="36" t="n"/>
      <c r="M1638" s="36" t="n"/>
      <c r="P1638" s="37" t="n"/>
      <c r="Q1638" s="38">
        <f>IF($C1638="",0,IF(OR(LOWER(TRIM($G1638))="omani",LOWER(TRIM($G1638))="oman",LOWER(TRIM($G1638))="om",LOWER(TRIM($G1638))="local"),1,0))</f>
        <v/>
      </c>
      <c r="R1638" s="38">
        <f>IF($C1638="",0,IF(OR(ISNUMBER(SEARCH("resign",$N1638)),ISNUMBER(SEARCH("terminat",$N1638)),ISNUMBER(SEARCH("inactive",$N1638)),ISNUMBER(SEARCH("vacan",$N1638)),ISNUMBER(SEARCH("deceased",$N1638)),ISNUMBER(SEARCH("separated",$N1638))),0,1))</f>
        <v/>
      </c>
      <c r="S1638">
        <f>IF(OR($R1638=0,NOT(ISNUMBER($I1638))),"",IFERROR(DATEDIF($I1638,DATE(FY,1,1),"y"),""))</f>
        <v/>
      </c>
      <c r="T1638">
        <f>IF(OR($R1638=0,NOT(ISNUMBER($J1638))),"",IFERROR(DATEDIF($J1638,DATE(FY,1,1),"y"),0))</f>
        <v/>
      </c>
      <c r="U1638" s="38">
        <f>IF(OR($R1638=0,NOT(ISNUMBER($I1638))),0,IF(YEAR($I1638)+IF($Q1638=1,RetAgeO,RetAgeE)=FY,MONTH($I1638),IF(YEAR($I1638)+IF($Q1638=1,RetAgeO,RetAgeE)&lt;FY,1,0)))</f>
        <v/>
      </c>
      <c r="V1638" s="38">
        <f>IF(OR($R1638=0,NOT(ISNUMBER($K1638))),0,IF(YEAR($K1638)=FY,MONTH($K1638),IF(YEAR($K1638)&lt;FY,1,0)))</f>
        <v/>
      </c>
      <c r="W1638" s="38">
        <f>IF($R1638=0,0,MIN(12,IF(AND(ISNUMBER($O1638),$O1638&gt;=1,$O1638&lt;=12),INT($O1638),12),IF(AND(RetireExit="Yes",$U1638&gt;0),$U1638,12),IF(AND(ContractExit="Yes",$V1638&gt;0),$V1638,12)))</f>
        <v/>
      </c>
      <c r="X1638" s="37">
        <f>IF(ISNUMBER($P1638),$P1638,IncPct)</f>
        <v/>
      </c>
      <c r="Y1638" s="39">
        <f>IF($W1638=0,0,MAX(0,MIN($W1638,IncMonth-1))+MAX(0,$W1638-IncMonth+1)*(1+$X1638))</f>
        <v/>
      </c>
      <c r="Z1638" s="40">
        <f>IF($C1638="",0,IFERROR(INDEX(Departments!$B$5:$B$54,MATCH($C1638,Departments!$A$5:$A$54,0)),0))</f>
        <v/>
      </c>
      <c r="AA1638" s="41">
        <f>N($L1638)*$Y1638</f>
        <v/>
      </c>
      <c r="AB1638" s="41">
        <f>N($M1638)*$Y1638</f>
        <v/>
      </c>
      <c r="AC1638" s="41">
        <f>$AA1638*$Z1638</f>
        <v/>
      </c>
      <c r="AD1638" s="41">
        <f>$AA1638*BonusMonths/12</f>
        <v/>
      </c>
      <c r="AE1638" s="41">
        <f>($AA1638+SI_Gross*$AB1638)*IF($Q1638=1,SI_O,SI_E)</f>
        <v/>
      </c>
      <c r="AF1638" s="41">
        <f>IF($Q1638=1,0,$AA1638*EOSB)</f>
        <v/>
      </c>
      <c r="AG1638" s="41">
        <f>$AN1638*$W1638</f>
        <v/>
      </c>
      <c r="AH1638" s="41">
        <f>SUM($AA1638:$AG1638)</f>
        <v/>
      </c>
      <c r="AI1638" s="41">
        <f>12*($AM1638+$AN1638)</f>
        <v/>
      </c>
      <c r="AJ1638" s="41">
        <f>$AM1638*((IncMonth-1)+(13-IncMonth)*(1+$X1638))+12*$AN1638</f>
        <v/>
      </c>
      <c r="AK1638" s="41">
        <f>IF($R1638=1,N($L1638)+N($M1638),0)</f>
        <v/>
      </c>
      <c r="AL1638">
        <f>IF($C1638="","",IF(N($L1638)&lt;=0,"Basic salary missing",IF(ISNA(MATCH($C1638,Departments!$A$5:$A$54,0)),"Department not on Departments sheet",IF(AND($I1638&lt;&gt;"",NOT(ISNUMBER($I1638))),"Date of birth is text, not a date",IF(AND($K1638&lt;&gt;"",NOT(ISNUMBER($K1638))),"Contract end is text, not a date","")))))</f>
        <v/>
      </c>
      <c r="AM1638" s="41">
        <f>IF($R1638=0,0,N($L1638)*(1+$Z1638+BonusMonths/12+IF($Q1638=1,0,EOSB))+N($M1638)+(N($L1638)+SI_Gross*N($M1638))*IF($Q1638=1,SI_O,SI_E))</f>
        <v/>
      </c>
      <c r="AN1638" s="41">
        <f>IF($R1638=0,0,(IF($Q1638=1,MedO,MedE+Ticket)+Training)/12)</f>
        <v/>
      </c>
    </row>
    <row r="1639">
      <c r="I1639" s="35" t="n"/>
      <c r="J1639" s="35" t="n"/>
      <c r="K1639" s="35" t="n"/>
      <c r="L1639" s="36" t="n"/>
      <c r="M1639" s="36" t="n"/>
      <c r="P1639" s="37" t="n"/>
      <c r="Q1639" s="38">
        <f>IF($C1639="",0,IF(OR(LOWER(TRIM($G1639))="omani",LOWER(TRIM($G1639))="oman",LOWER(TRIM($G1639))="om",LOWER(TRIM($G1639))="local"),1,0))</f>
        <v/>
      </c>
      <c r="R1639" s="38">
        <f>IF($C1639="",0,IF(OR(ISNUMBER(SEARCH("resign",$N1639)),ISNUMBER(SEARCH("terminat",$N1639)),ISNUMBER(SEARCH("inactive",$N1639)),ISNUMBER(SEARCH("vacan",$N1639)),ISNUMBER(SEARCH("deceased",$N1639)),ISNUMBER(SEARCH("separated",$N1639))),0,1))</f>
        <v/>
      </c>
      <c r="S1639">
        <f>IF(OR($R1639=0,NOT(ISNUMBER($I1639))),"",IFERROR(DATEDIF($I1639,DATE(FY,1,1),"y"),""))</f>
        <v/>
      </c>
      <c r="T1639">
        <f>IF(OR($R1639=0,NOT(ISNUMBER($J1639))),"",IFERROR(DATEDIF($J1639,DATE(FY,1,1),"y"),0))</f>
        <v/>
      </c>
      <c r="U1639" s="38">
        <f>IF(OR($R1639=0,NOT(ISNUMBER($I1639))),0,IF(YEAR($I1639)+IF($Q1639=1,RetAgeO,RetAgeE)=FY,MONTH($I1639),IF(YEAR($I1639)+IF($Q1639=1,RetAgeO,RetAgeE)&lt;FY,1,0)))</f>
        <v/>
      </c>
      <c r="V1639" s="38">
        <f>IF(OR($R1639=0,NOT(ISNUMBER($K1639))),0,IF(YEAR($K1639)=FY,MONTH($K1639),IF(YEAR($K1639)&lt;FY,1,0)))</f>
        <v/>
      </c>
      <c r="W1639" s="38">
        <f>IF($R1639=0,0,MIN(12,IF(AND(ISNUMBER($O1639),$O1639&gt;=1,$O1639&lt;=12),INT($O1639),12),IF(AND(RetireExit="Yes",$U1639&gt;0),$U1639,12),IF(AND(ContractExit="Yes",$V1639&gt;0),$V1639,12)))</f>
        <v/>
      </c>
      <c r="X1639" s="37">
        <f>IF(ISNUMBER($P1639),$P1639,IncPct)</f>
        <v/>
      </c>
      <c r="Y1639" s="39">
        <f>IF($W1639=0,0,MAX(0,MIN($W1639,IncMonth-1))+MAX(0,$W1639-IncMonth+1)*(1+$X1639))</f>
        <v/>
      </c>
      <c r="Z1639" s="40">
        <f>IF($C1639="",0,IFERROR(INDEX(Departments!$B$5:$B$54,MATCH($C1639,Departments!$A$5:$A$54,0)),0))</f>
        <v/>
      </c>
      <c r="AA1639" s="41">
        <f>N($L1639)*$Y1639</f>
        <v/>
      </c>
      <c r="AB1639" s="41">
        <f>N($M1639)*$Y1639</f>
        <v/>
      </c>
      <c r="AC1639" s="41">
        <f>$AA1639*$Z1639</f>
        <v/>
      </c>
      <c r="AD1639" s="41">
        <f>$AA1639*BonusMonths/12</f>
        <v/>
      </c>
      <c r="AE1639" s="41">
        <f>($AA1639+SI_Gross*$AB1639)*IF($Q1639=1,SI_O,SI_E)</f>
        <v/>
      </c>
      <c r="AF1639" s="41">
        <f>IF($Q1639=1,0,$AA1639*EOSB)</f>
        <v/>
      </c>
      <c r="AG1639" s="41">
        <f>$AN1639*$W1639</f>
        <v/>
      </c>
      <c r="AH1639" s="41">
        <f>SUM($AA1639:$AG1639)</f>
        <v/>
      </c>
      <c r="AI1639" s="41">
        <f>12*($AM1639+$AN1639)</f>
        <v/>
      </c>
      <c r="AJ1639" s="41">
        <f>$AM1639*((IncMonth-1)+(13-IncMonth)*(1+$X1639))+12*$AN1639</f>
        <v/>
      </c>
      <c r="AK1639" s="41">
        <f>IF($R1639=1,N($L1639)+N($M1639),0)</f>
        <v/>
      </c>
      <c r="AL1639">
        <f>IF($C1639="","",IF(N($L1639)&lt;=0,"Basic salary missing",IF(ISNA(MATCH($C1639,Departments!$A$5:$A$54,0)),"Department not on Departments sheet",IF(AND($I1639&lt;&gt;"",NOT(ISNUMBER($I1639))),"Date of birth is text, not a date",IF(AND($K1639&lt;&gt;"",NOT(ISNUMBER($K1639))),"Contract end is text, not a date","")))))</f>
        <v/>
      </c>
      <c r="AM1639" s="41">
        <f>IF($R1639=0,0,N($L1639)*(1+$Z1639+BonusMonths/12+IF($Q1639=1,0,EOSB))+N($M1639)+(N($L1639)+SI_Gross*N($M1639))*IF($Q1639=1,SI_O,SI_E))</f>
        <v/>
      </c>
      <c r="AN1639" s="41">
        <f>IF($R1639=0,0,(IF($Q1639=1,MedO,MedE+Ticket)+Training)/12)</f>
        <v/>
      </c>
    </row>
    <row r="1640">
      <c r="I1640" s="35" t="n"/>
      <c r="J1640" s="35" t="n"/>
      <c r="K1640" s="35" t="n"/>
      <c r="L1640" s="36" t="n"/>
      <c r="M1640" s="36" t="n"/>
      <c r="P1640" s="37" t="n"/>
      <c r="Q1640" s="38">
        <f>IF($C1640="",0,IF(OR(LOWER(TRIM($G1640))="omani",LOWER(TRIM($G1640))="oman",LOWER(TRIM($G1640))="om",LOWER(TRIM($G1640))="local"),1,0))</f>
        <v/>
      </c>
      <c r="R1640" s="38">
        <f>IF($C1640="",0,IF(OR(ISNUMBER(SEARCH("resign",$N1640)),ISNUMBER(SEARCH("terminat",$N1640)),ISNUMBER(SEARCH("inactive",$N1640)),ISNUMBER(SEARCH("vacan",$N1640)),ISNUMBER(SEARCH("deceased",$N1640)),ISNUMBER(SEARCH("separated",$N1640))),0,1))</f>
        <v/>
      </c>
      <c r="S1640">
        <f>IF(OR($R1640=0,NOT(ISNUMBER($I1640))),"",IFERROR(DATEDIF($I1640,DATE(FY,1,1),"y"),""))</f>
        <v/>
      </c>
      <c r="T1640">
        <f>IF(OR($R1640=0,NOT(ISNUMBER($J1640))),"",IFERROR(DATEDIF($J1640,DATE(FY,1,1),"y"),0))</f>
        <v/>
      </c>
      <c r="U1640" s="38">
        <f>IF(OR($R1640=0,NOT(ISNUMBER($I1640))),0,IF(YEAR($I1640)+IF($Q1640=1,RetAgeO,RetAgeE)=FY,MONTH($I1640),IF(YEAR($I1640)+IF($Q1640=1,RetAgeO,RetAgeE)&lt;FY,1,0)))</f>
        <v/>
      </c>
      <c r="V1640" s="38">
        <f>IF(OR($R1640=0,NOT(ISNUMBER($K1640))),0,IF(YEAR($K1640)=FY,MONTH($K1640),IF(YEAR($K1640)&lt;FY,1,0)))</f>
        <v/>
      </c>
      <c r="W1640" s="38">
        <f>IF($R1640=0,0,MIN(12,IF(AND(ISNUMBER($O1640),$O1640&gt;=1,$O1640&lt;=12),INT($O1640),12),IF(AND(RetireExit="Yes",$U1640&gt;0),$U1640,12),IF(AND(ContractExit="Yes",$V1640&gt;0),$V1640,12)))</f>
        <v/>
      </c>
      <c r="X1640" s="37">
        <f>IF(ISNUMBER($P1640),$P1640,IncPct)</f>
        <v/>
      </c>
      <c r="Y1640" s="39">
        <f>IF($W1640=0,0,MAX(0,MIN($W1640,IncMonth-1))+MAX(0,$W1640-IncMonth+1)*(1+$X1640))</f>
        <v/>
      </c>
      <c r="Z1640" s="40">
        <f>IF($C1640="",0,IFERROR(INDEX(Departments!$B$5:$B$54,MATCH($C1640,Departments!$A$5:$A$54,0)),0))</f>
        <v/>
      </c>
      <c r="AA1640" s="41">
        <f>N($L1640)*$Y1640</f>
        <v/>
      </c>
      <c r="AB1640" s="41">
        <f>N($M1640)*$Y1640</f>
        <v/>
      </c>
      <c r="AC1640" s="41">
        <f>$AA1640*$Z1640</f>
        <v/>
      </c>
      <c r="AD1640" s="41">
        <f>$AA1640*BonusMonths/12</f>
        <v/>
      </c>
      <c r="AE1640" s="41">
        <f>($AA1640+SI_Gross*$AB1640)*IF($Q1640=1,SI_O,SI_E)</f>
        <v/>
      </c>
      <c r="AF1640" s="41">
        <f>IF($Q1640=1,0,$AA1640*EOSB)</f>
        <v/>
      </c>
      <c r="AG1640" s="41">
        <f>$AN1640*$W1640</f>
        <v/>
      </c>
      <c r="AH1640" s="41">
        <f>SUM($AA1640:$AG1640)</f>
        <v/>
      </c>
      <c r="AI1640" s="41">
        <f>12*($AM1640+$AN1640)</f>
        <v/>
      </c>
      <c r="AJ1640" s="41">
        <f>$AM1640*((IncMonth-1)+(13-IncMonth)*(1+$X1640))+12*$AN1640</f>
        <v/>
      </c>
      <c r="AK1640" s="41">
        <f>IF($R1640=1,N($L1640)+N($M1640),0)</f>
        <v/>
      </c>
      <c r="AL1640">
        <f>IF($C1640="","",IF(N($L1640)&lt;=0,"Basic salary missing",IF(ISNA(MATCH($C1640,Departments!$A$5:$A$54,0)),"Department not on Departments sheet",IF(AND($I1640&lt;&gt;"",NOT(ISNUMBER($I1640))),"Date of birth is text, not a date",IF(AND($K1640&lt;&gt;"",NOT(ISNUMBER($K1640))),"Contract end is text, not a date","")))))</f>
        <v/>
      </c>
      <c r="AM1640" s="41">
        <f>IF($R1640=0,0,N($L1640)*(1+$Z1640+BonusMonths/12+IF($Q1640=1,0,EOSB))+N($M1640)+(N($L1640)+SI_Gross*N($M1640))*IF($Q1640=1,SI_O,SI_E))</f>
        <v/>
      </c>
      <c r="AN1640" s="41">
        <f>IF($R1640=0,0,(IF($Q1640=1,MedO,MedE+Ticket)+Training)/12)</f>
        <v/>
      </c>
    </row>
    <row r="1641">
      <c r="I1641" s="35" t="n"/>
      <c r="J1641" s="35" t="n"/>
      <c r="K1641" s="35" t="n"/>
      <c r="L1641" s="36" t="n"/>
      <c r="M1641" s="36" t="n"/>
      <c r="P1641" s="37" t="n"/>
      <c r="Q1641" s="38">
        <f>IF($C1641="",0,IF(OR(LOWER(TRIM($G1641))="omani",LOWER(TRIM($G1641))="oman",LOWER(TRIM($G1641))="om",LOWER(TRIM($G1641))="local"),1,0))</f>
        <v/>
      </c>
      <c r="R1641" s="38">
        <f>IF($C1641="",0,IF(OR(ISNUMBER(SEARCH("resign",$N1641)),ISNUMBER(SEARCH("terminat",$N1641)),ISNUMBER(SEARCH("inactive",$N1641)),ISNUMBER(SEARCH("vacan",$N1641)),ISNUMBER(SEARCH("deceased",$N1641)),ISNUMBER(SEARCH("separated",$N1641))),0,1))</f>
        <v/>
      </c>
      <c r="S1641">
        <f>IF(OR($R1641=0,NOT(ISNUMBER($I1641))),"",IFERROR(DATEDIF($I1641,DATE(FY,1,1),"y"),""))</f>
        <v/>
      </c>
      <c r="T1641">
        <f>IF(OR($R1641=0,NOT(ISNUMBER($J1641))),"",IFERROR(DATEDIF($J1641,DATE(FY,1,1),"y"),0))</f>
        <v/>
      </c>
      <c r="U1641" s="38">
        <f>IF(OR($R1641=0,NOT(ISNUMBER($I1641))),0,IF(YEAR($I1641)+IF($Q1641=1,RetAgeO,RetAgeE)=FY,MONTH($I1641),IF(YEAR($I1641)+IF($Q1641=1,RetAgeO,RetAgeE)&lt;FY,1,0)))</f>
        <v/>
      </c>
      <c r="V1641" s="38">
        <f>IF(OR($R1641=0,NOT(ISNUMBER($K1641))),0,IF(YEAR($K1641)=FY,MONTH($K1641),IF(YEAR($K1641)&lt;FY,1,0)))</f>
        <v/>
      </c>
      <c r="W1641" s="38">
        <f>IF($R1641=0,0,MIN(12,IF(AND(ISNUMBER($O1641),$O1641&gt;=1,$O1641&lt;=12),INT($O1641),12),IF(AND(RetireExit="Yes",$U1641&gt;0),$U1641,12),IF(AND(ContractExit="Yes",$V1641&gt;0),$V1641,12)))</f>
        <v/>
      </c>
      <c r="X1641" s="37">
        <f>IF(ISNUMBER($P1641),$P1641,IncPct)</f>
        <v/>
      </c>
      <c r="Y1641" s="39">
        <f>IF($W1641=0,0,MAX(0,MIN($W1641,IncMonth-1))+MAX(0,$W1641-IncMonth+1)*(1+$X1641))</f>
        <v/>
      </c>
      <c r="Z1641" s="40">
        <f>IF($C1641="",0,IFERROR(INDEX(Departments!$B$5:$B$54,MATCH($C1641,Departments!$A$5:$A$54,0)),0))</f>
        <v/>
      </c>
      <c r="AA1641" s="41">
        <f>N($L1641)*$Y1641</f>
        <v/>
      </c>
      <c r="AB1641" s="41">
        <f>N($M1641)*$Y1641</f>
        <v/>
      </c>
      <c r="AC1641" s="41">
        <f>$AA1641*$Z1641</f>
        <v/>
      </c>
      <c r="AD1641" s="41">
        <f>$AA1641*BonusMonths/12</f>
        <v/>
      </c>
      <c r="AE1641" s="41">
        <f>($AA1641+SI_Gross*$AB1641)*IF($Q1641=1,SI_O,SI_E)</f>
        <v/>
      </c>
      <c r="AF1641" s="41">
        <f>IF($Q1641=1,0,$AA1641*EOSB)</f>
        <v/>
      </c>
      <c r="AG1641" s="41">
        <f>$AN1641*$W1641</f>
        <v/>
      </c>
      <c r="AH1641" s="41">
        <f>SUM($AA1641:$AG1641)</f>
        <v/>
      </c>
      <c r="AI1641" s="41">
        <f>12*($AM1641+$AN1641)</f>
        <v/>
      </c>
      <c r="AJ1641" s="41">
        <f>$AM1641*((IncMonth-1)+(13-IncMonth)*(1+$X1641))+12*$AN1641</f>
        <v/>
      </c>
      <c r="AK1641" s="41">
        <f>IF($R1641=1,N($L1641)+N($M1641),0)</f>
        <v/>
      </c>
      <c r="AL1641">
        <f>IF($C1641="","",IF(N($L1641)&lt;=0,"Basic salary missing",IF(ISNA(MATCH($C1641,Departments!$A$5:$A$54,0)),"Department not on Departments sheet",IF(AND($I1641&lt;&gt;"",NOT(ISNUMBER($I1641))),"Date of birth is text, not a date",IF(AND($K1641&lt;&gt;"",NOT(ISNUMBER($K1641))),"Contract end is text, not a date","")))))</f>
        <v/>
      </c>
      <c r="AM1641" s="41">
        <f>IF($R1641=0,0,N($L1641)*(1+$Z1641+BonusMonths/12+IF($Q1641=1,0,EOSB))+N($M1641)+(N($L1641)+SI_Gross*N($M1641))*IF($Q1641=1,SI_O,SI_E))</f>
        <v/>
      </c>
      <c r="AN1641" s="41">
        <f>IF($R1641=0,0,(IF($Q1641=1,MedO,MedE+Ticket)+Training)/12)</f>
        <v/>
      </c>
    </row>
    <row r="1642">
      <c r="I1642" s="35" t="n"/>
      <c r="J1642" s="35" t="n"/>
      <c r="K1642" s="35" t="n"/>
      <c r="L1642" s="36" t="n"/>
      <c r="M1642" s="36" t="n"/>
      <c r="P1642" s="37" t="n"/>
      <c r="Q1642" s="38">
        <f>IF($C1642="",0,IF(OR(LOWER(TRIM($G1642))="omani",LOWER(TRIM($G1642))="oman",LOWER(TRIM($G1642))="om",LOWER(TRIM($G1642))="local"),1,0))</f>
        <v/>
      </c>
      <c r="R1642" s="38">
        <f>IF($C1642="",0,IF(OR(ISNUMBER(SEARCH("resign",$N1642)),ISNUMBER(SEARCH("terminat",$N1642)),ISNUMBER(SEARCH("inactive",$N1642)),ISNUMBER(SEARCH("vacan",$N1642)),ISNUMBER(SEARCH("deceased",$N1642)),ISNUMBER(SEARCH("separated",$N1642))),0,1))</f>
        <v/>
      </c>
      <c r="S1642">
        <f>IF(OR($R1642=0,NOT(ISNUMBER($I1642))),"",IFERROR(DATEDIF($I1642,DATE(FY,1,1),"y"),""))</f>
        <v/>
      </c>
      <c r="T1642">
        <f>IF(OR($R1642=0,NOT(ISNUMBER($J1642))),"",IFERROR(DATEDIF($J1642,DATE(FY,1,1),"y"),0))</f>
        <v/>
      </c>
      <c r="U1642" s="38">
        <f>IF(OR($R1642=0,NOT(ISNUMBER($I1642))),0,IF(YEAR($I1642)+IF($Q1642=1,RetAgeO,RetAgeE)=FY,MONTH($I1642),IF(YEAR($I1642)+IF($Q1642=1,RetAgeO,RetAgeE)&lt;FY,1,0)))</f>
        <v/>
      </c>
      <c r="V1642" s="38">
        <f>IF(OR($R1642=0,NOT(ISNUMBER($K1642))),0,IF(YEAR($K1642)=FY,MONTH($K1642),IF(YEAR($K1642)&lt;FY,1,0)))</f>
        <v/>
      </c>
      <c r="W1642" s="38">
        <f>IF($R1642=0,0,MIN(12,IF(AND(ISNUMBER($O1642),$O1642&gt;=1,$O1642&lt;=12),INT($O1642),12),IF(AND(RetireExit="Yes",$U1642&gt;0),$U1642,12),IF(AND(ContractExit="Yes",$V1642&gt;0),$V1642,12)))</f>
        <v/>
      </c>
      <c r="X1642" s="37">
        <f>IF(ISNUMBER($P1642),$P1642,IncPct)</f>
        <v/>
      </c>
      <c r="Y1642" s="39">
        <f>IF($W1642=0,0,MAX(0,MIN($W1642,IncMonth-1))+MAX(0,$W1642-IncMonth+1)*(1+$X1642))</f>
        <v/>
      </c>
      <c r="Z1642" s="40">
        <f>IF($C1642="",0,IFERROR(INDEX(Departments!$B$5:$B$54,MATCH($C1642,Departments!$A$5:$A$54,0)),0))</f>
        <v/>
      </c>
      <c r="AA1642" s="41">
        <f>N($L1642)*$Y1642</f>
        <v/>
      </c>
      <c r="AB1642" s="41">
        <f>N($M1642)*$Y1642</f>
        <v/>
      </c>
      <c r="AC1642" s="41">
        <f>$AA1642*$Z1642</f>
        <v/>
      </c>
      <c r="AD1642" s="41">
        <f>$AA1642*BonusMonths/12</f>
        <v/>
      </c>
      <c r="AE1642" s="41">
        <f>($AA1642+SI_Gross*$AB1642)*IF($Q1642=1,SI_O,SI_E)</f>
        <v/>
      </c>
      <c r="AF1642" s="41">
        <f>IF($Q1642=1,0,$AA1642*EOSB)</f>
        <v/>
      </c>
      <c r="AG1642" s="41">
        <f>$AN1642*$W1642</f>
        <v/>
      </c>
      <c r="AH1642" s="41">
        <f>SUM($AA1642:$AG1642)</f>
        <v/>
      </c>
      <c r="AI1642" s="41">
        <f>12*($AM1642+$AN1642)</f>
        <v/>
      </c>
      <c r="AJ1642" s="41">
        <f>$AM1642*((IncMonth-1)+(13-IncMonth)*(1+$X1642))+12*$AN1642</f>
        <v/>
      </c>
      <c r="AK1642" s="41">
        <f>IF($R1642=1,N($L1642)+N($M1642),0)</f>
        <v/>
      </c>
      <c r="AL1642">
        <f>IF($C1642="","",IF(N($L1642)&lt;=0,"Basic salary missing",IF(ISNA(MATCH($C1642,Departments!$A$5:$A$54,0)),"Department not on Departments sheet",IF(AND($I1642&lt;&gt;"",NOT(ISNUMBER($I1642))),"Date of birth is text, not a date",IF(AND($K1642&lt;&gt;"",NOT(ISNUMBER($K1642))),"Contract end is text, not a date","")))))</f>
        <v/>
      </c>
      <c r="AM1642" s="41">
        <f>IF($R1642=0,0,N($L1642)*(1+$Z1642+BonusMonths/12+IF($Q1642=1,0,EOSB))+N($M1642)+(N($L1642)+SI_Gross*N($M1642))*IF($Q1642=1,SI_O,SI_E))</f>
        <v/>
      </c>
      <c r="AN1642" s="41">
        <f>IF($R1642=0,0,(IF($Q1642=1,MedO,MedE+Ticket)+Training)/12)</f>
        <v/>
      </c>
    </row>
    <row r="1643">
      <c r="I1643" s="35" t="n"/>
      <c r="J1643" s="35" t="n"/>
      <c r="K1643" s="35" t="n"/>
      <c r="L1643" s="36" t="n"/>
      <c r="M1643" s="36" t="n"/>
      <c r="P1643" s="37" t="n"/>
      <c r="Q1643" s="38">
        <f>IF($C1643="",0,IF(OR(LOWER(TRIM($G1643))="omani",LOWER(TRIM($G1643))="oman",LOWER(TRIM($G1643))="om",LOWER(TRIM($G1643))="local"),1,0))</f>
        <v/>
      </c>
      <c r="R1643" s="38">
        <f>IF($C1643="",0,IF(OR(ISNUMBER(SEARCH("resign",$N1643)),ISNUMBER(SEARCH("terminat",$N1643)),ISNUMBER(SEARCH("inactive",$N1643)),ISNUMBER(SEARCH("vacan",$N1643)),ISNUMBER(SEARCH("deceased",$N1643)),ISNUMBER(SEARCH("separated",$N1643))),0,1))</f>
        <v/>
      </c>
      <c r="S1643">
        <f>IF(OR($R1643=0,NOT(ISNUMBER($I1643))),"",IFERROR(DATEDIF($I1643,DATE(FY,1,1),"y"),""))</f>
        <v/>
      </c>
      <c r="T1643">
        <f>IF(OR($R1643=0,NOT(ISNUMBER($J1643))),"",IFERROR(DATEDIF($J1643,DATE(FY,1,1),"y"),0))</f>
        <v/>
      </c>
      <c r="U1643" s="38">
        <f>IF(OR($R1643=0,NOT(ISNUMBER($I1643))),0,IF(YEAR($I1643)+IF($Q1643=1,RetAgeO,RetAgeE)=FY,MONTH($I1643),IF(YEAR($I1643)+IF($Q1643=1,RetAgeO,RetAgeE)&lt;FY,1,0)))</f>
        <v/>
      </c>
      <c r="V1643" s="38">
        <f>IF(OR($R1643=0,NOT(ISNUMBER($K1643))),0,IF(YEAR($K1643)=FY,MONTH($K1643),IF(YEAR($K1643)&lt;FY,1,0)))</f>
        <v/>
      </c>
      <c r="W1643" s="38">
        <f>IF($R1643=0,0,MIN(12,IF(AND(ISNUMBER($O1643),$O1643&gt;=1,$O1643&lt;=12),INT($O1643),12),IF(AND(RetireExit="Yes",$U1643&gt;0),$U1643,12),IF(AND(ContractExit="Yes",$V1643&gt;0),$V1643,12)))</f>
        <v/>
      </c>
      <c r="X1643" s="37">
        <f>IF(ISNUMBER($P1643),$P1643,IncPct)</f>
        <v/>
      </c>
      <c r="Y1643" s="39">
        <f>IF($W1643=0,0,MAX(0,MIN($W1643,IncMonth-1))+MAX(0,$W1643-IncMonth+1)*(1+$X1643))</f>
        <v/>
      </c>
      <c r="Z1643" s="40">
        <f>IF($C1643="",0,IFERROR(INDEX(Departments!$B$5:$B$54,MATCH($C1643,Departments!$A$5:$A$54,0)),0))</f>
        <v/>
      </c>
      <c r="AA1643" s="41">
        <f>N($L1643)*$Y1643</f>
        <v/>
      </c>
      <c r="AB1643" s="41">
        <f>N($M1643)*$Y1643</f>
        <v/>
      </c>
      <c r="AC1643" s="41">
        <f>$AA1643*$Z1643</f>
        <v/>
      </c>
      <c r="AD1643" s="41">
        <f>$AA1643*BonusMonths/12</f>
        <v/>
      </c>
      <c r="AE1643" s="41">
        <f>($AA1643+SI_Gross*$AB1643)*IF($Q1643=1,SI_O,SI_E)</f>
        <v/>
      </c>
      <c r="AF1643" s="41">
        <f>IF($Q1643=1,0,$AA1643*EOSB)</f>
        <v/>
      </c>
      <c r="AG1643" s="41">
        <f>$AN1643*$W1643</f>
        <v/>
      </c>
      <c r="AH1643" s="41">
        <f>SUM($AA1643:$AG1643)</f>
        <v/>
      </c>
      <c r="AI1643" s="41">
        <f>12*($AM1643+$AN1643)</f>
        <v/>
      </c>
      <c r="AJ1643" s="41">
        <f>$AM1643*((IncMonth-1)+(13-IncMonth)*(1+$X1643))+12*$AN1643</f>
        <v/>
      </c>
      <c r="AK1643" s="41">
        <f>IF($R1643=1,N($L1643)+N($M1643),0)</f>
        <v/>
      </c>
      <c r="AL1643">
        <f>IF($C1643="","",IF(N($L1643)&lt;=0,"Basic salary missing",IF(ISNA(MATCH($C1643,Departments!$A$5:$A$54,0)),"Department not on Departments sheet",IF(AND($I1643&lt;&gt;"",NOT(ISNUMBER($I1643))),"Date of birth is text, not a date",IF(AND($K1643&lt;&gt;"",NOT(ISNUMBER($K1643))),"Contract end is text, not a date","")))))</f>
        <v/>
      </c>
      <c r="AM1643" s="41">
        <f>IF($R1643=0,0,N($L1643)*(1+$Z1643+BonusMonths/12+IF($Q1643=1,0,EOSB))+N($M1643)+(N($L1643)+SI_Gross*N($M1643))*IF($Q1643=1,SI_O,SI_E))</f>
        <v/>
      </c>
      <c r="AN1643" s="41">
        <f>IF($R1643=0,0,(IF($Q1643=1,MedO,MedE+Ticket)+Training)/12)</f>
        <v/>
      </c>
    </row>
    <row r="1644">
      <c r="I1644" s="35" t="n"/>
      <c r="J1644" s="35" t="n"/>
      <c r="K1644" s="35" t="n"/>
      <c r="L1644" s="36" t="n"/>
      <c r="M1644" s="36" t="n"/>
      <c r="P1644" s="37" t="n"/>
      <c r="Q1644" s="38">
        <f>IF($C1644="",0,IF(OR(LOWER(TRIM($G1644))="omani",LOWER(TRIM($G1644))="oman",LOWER(TRIM($G1644))="om",LOWER(TRIM($G1644))="local"),1,0))</f>
        <v/>
      </c>
      <c r="R1644" s="38">
        <f>IF($C1644="",0,IF(OR(ISNUMBER(SEARCH("resign",$N1644)),ISNUMBER(SEARCH("terminat",$N1644)),ISNUMBER(SEARCH("inactive",$N1644)),ISNUMBER(SEARCH("vacan",$N1644)),ISNUMBER(SEARCH("deceased",$N1644)),ISNUMBER(SEARCH("separated",$N1644))),0,1))</f>
        <v/>
      </c>
      <c r="S1644">
        <f>IF(OR($R1644=0,NOT(ISNUMBER($I1644))),"",IFERROR(DATEDIF($I1644,DATE(FY,1,1),"y"),""))</f>
        <v/>
      </c>
      <c r="T1644">
        <f>IF(OR($R1644=0,NOT(ISNUMBER($J1644))),"",IFERROR(DATEDIF($J1644,DATE(FY,1,1),"y"),0))</f>
        <v/>
      </c>
      <c r="U1644" s="38">
        <f>IF(OR($R1644=0,NOT(ISNUMBER($I1644))),0,IF(YEAR($I1644)+IF($Q1644=1,RetAgeO,RetAgeE)=FY,MONTH($I1644),IF(YEAR($I1644)+IF($Q1644=1,RetAgeO,RetAgeE)&lt;FY,1,0)))</f>
        <v/>
      </c>
      <c r="V1644" s="38">
        <f>IF(OR($R1644=0,NOT(ISNUMBER($K1644))),0,IF(YEAR($K1644)=FY,MONTH($K1644),IF(YEAR($K1644)&lt;FY,1,0)))</f>
        <v/>
      </c>
      <c r="W1644" s="38">
        <f>IF($R1644=0,0,MIN(12,IF(AND(ISNUMBER($O1644),$O1644&gt;=1,$O1644&lt;=12),INT($O1644),12),IF(AND(RetireExit="Yes",$U1644&gt;0),$U1644,12),IF(AND(ContractExit="Yes",$V1644&gt;0),$V1644,12)))</f>
        <v/>
      </c>
      <c r="X1644" s="37">
        <f>IF(ISNUMBER($P1644),$P1644,IncPct)</f>
        <v/>
      </c>
      <c r="Y1644" s="39">
        <f>IF($W1644=0,0,MAX(0,MIN($W1644,IncMonth-1))+MAX(0,$W1644-IncMonth+1)*(1+$X1644))</f>
        <v/>
      </c>
      <c r="Z1644" s="40">
        <f>IF($C1644="",0,IFERROR(INDEX(Departments!$B$5:$B$54,MATCH($C1644,Departments!$A$5:$A$54,0)),0))</f>
        <v/>
      </c>
      <c r="AA1644" s="41">
        <f>N($L1644)*$Y1644</f>
        <v/>
      </c>
      <c r="AB1644" s="41">
        <f>N($M1644)*$Y1644</f>
        <v/>
      </c>
      <c r="AC1644" s="41">
        <f>$AA1644*$Z1644</f>
        <v/>
      </c>
      <c r="AD1644" s="41">
        <f>$AA1644*BonusMonths/12</f>
        <v/>
      </c>
      <c r="AE1644" s="41">
        <f>($AA1644+SI_Gross*$AB1644)*IF($Q1644=1,SI_O,SI_E)</f>
        <v/>
      </c>
      <c r="AF1644" s="41">
        <f>IF($Q1644=1,0,$AA1644*EOSB)</f>
        <v/>
      </c>
      <c r="AG1644" s="41">
        <f>$AN1644*$W1644</f>
        <v/>
      </c>
      <c r="AH1644" s="41">
        <f>SUM($AA1644:$AG1644)</f>
        <v/>
      </c>
      <c r="AI1644" s="41">
        <f>12*($AM1644+$AN1644)</f>
        <v/>
      </c>
      <c r="AJ1644" s="41">
        <f>$AM1644*((IncMonth-1)+(13-IncMonth)*(1+$X1644))+12*$AN1644</f>
        <v/>
      </c>
      <c r="AK1644" s="41">
        <f>IF($R1644=1,N($L1644)+N($M1644),0)</f>
        <v/>
      </c>
      <c r="AL1644">
        <f>IF($C1644="","",IF(N($L1644)&lt;=0,"Basic salary missing",IF(ISNA(MATCH($C1644,Departments!$A$5:$A$54,0)),"Department not on Departments sheet",IF(AND($I1644&lt;&gt;"",NOT(ISNUMBER($I1644))),"Date of birth is text, not a date",IF(AND($K1644&lt;&gt;"",NOT(ISNUMBER($K1644))),"Contract end is text, not a date","")))))</f>
        <v/>
      </c>
      <c r="AM1644" s="41">
        <f>IF($R1644=0,0,N($L1644)*(1+$Z1644+BonusMonths/12+IF($Q1644=1,0,EOSB))+N($M1644)+(N($L1644)+SI_Gross*N($M1644))*IF($Q1644=1,SI_O,SI_E))</f>
        <v/>
      </c>
      <c r="AN1644" s="41">
        <f>IF($R1644=0,0,(IF($Q1644=1,MedO,MedE+Ticket)+Training)/12)</f>
        <v/>
      </c>
    </row>
    <row r="1645">
      <c r="I1645" s="35" t="n"/>
      <c r="J1645" s="35" t="n"/>
      <c r="K1645" s="35" t="n"/>
      <c r="L1645" s="36" t="n"/>
      <c r="M1645" s="36" t="n"/>
      <c r="P1645" s="37" t="n"/>
      <c r="Q1645" s="38">
        <f>IF($C1645="",0,IF(OR(LOWER(TRIM($G1645))="omani",LOWER(TRIM($G1645))="oman",LOWER(TRIM($G1645))="om",LOWER(TRIM($G1645))="local"),1,0))</f>
        <v/>
      </c>
      <c r="R1645" s="38">
        <f>IF($C1645="",0,IF(OR(ISNUMBER(SEARCH("resign",$N1645)),ISNUMBER(SEARCH("terminat",$N1645)),ISNUMBER(SEARCH("inactive",$N1645)),ISNUMBER(SEARCH("vacan",$N1645)),ISNUMBER(SEARCH("deceased",$N1645)),ISNUMBER(SEARCH("separated",$N1645))),0,1))</f>
        <v/>
      </c>
      <c r="S1645">
        <f>IF(OR($R1645=0,NOT(ISNUMBER($I1645))),"",IFERROR(DATEDIF($I1645,DATE(FY,1,1),"y"),""))</f>
        <v/>
      </c>
      <c r="T1645">
        <f>IF(OR($R1645=0,NOT(ISNUMBER($J1645))),"",IFERROR(DATEDIF($J1645,DATE(FY,1,1),"y"),0))</f>
        <v/>
      </c>
      <c r="U1645" s="38">
        <f>IF(OR($R1645=0,NOT(ISNUMBER($I1645))),0,IF(YEAR($I1645)+IF($Q1645=1,RetAgeO,RetAgeE)=FY,MONTH($I1645),IF(YEAR($I1645)+IF($Q1645=1,RetAgeO,RetAgeE)&lt;FY,1,0)))</f>
        <v/>
      </c>
      <c r="V1645" s="38">
        <f>IF(OR($R1645=0,NOT(ISNUMBER($K1645))),0,IF(YEAR($K1645)=FY,MONTH($K1645),IF(YEAR($K1645)&lt;FY,1,0)))</f>
        <v/>
      </c>
      <c r="W1645" s="38">
        <f>IF($R1645=0,0,MIN(12,IF(AND(ISNUMBER($O1645),$O1645&gt;=1,$O1645&lt;=12),INT($O1645),12),IF(AND(RetireExit="Yes",$U1645&gt;0),$U1645,12),IF(AND(ContractExit="Yes",$V1645&gt;0),$V1645,12)))</f>
        <v/>
      </c>
      <c r="X1645" s="37">
        <f>IF(ISNUMBER($P1645),$P1645,IncPct)</f>
        <v/>
      </c>
      <c r="Y1645" s="39">
        <f>IF($W1645=0,0,MAX(0,MIN($W1645,IncMonth-1))+MAX(0,$W1645-IncMonth+1)*(1+$X1645))</f>
        <v/>
      </c>
      <c r="Z1645" s="40">
        <f>IF($C1645="",0,IFERROR(INDEX(Departments!$B$5:$B$54,MATCH($C1645,Departments!$A$5:$A$54,0)),0))</f>
        <v/>
      </c>
      <c r="AA1645" s="41">
        <f>N($L1645)*$Y1645</f>
        <v/>
      </c>
      <c r="AB1645" s="41">
        <f>N($M1645)*$Y1645</f>
        <v/>
      </c>
      <c r="AC1645" s="41">
        <f>$AA1645*$Z1645</f>
        <v/>
      </c>
      <c r="AD1645" s="41">
        <f>$AA1645*BonusMonths/12</f>
        <v/>
      </c>
      <c r="AE1645" s="41">
        <f>($AA1645+SI_Gross*$AB1645)*IF($Q1645=1,SI_O,SI_E)</f>
        <v/>
      </c>
      <c r="AF1645" s="41">
        <f>IF($Q1645=1,0,$AA1645*EOSB)</f>
        <v/>
      </c>
      <c r="AG1645" s="41">
        <f>$AN1645*$W1645</f>
        <v/>
      </c>
      <c r="AH1645" s="41">
        <f>SUM($AA1645:$AG1645)</f>
        <v/>
      </c>
      <c r="AI1645" s="41">
        <f>12*($AM1645+$AN1645)</f>
        <v/>
      </c>
      <c r="AJ1645" s="41">
        <f>$AM1645*((IncMonth-1)+(13-IncMonth)*(1+$X1645))+12*$AN1645</f>
        <v/>
      </c>
      <c r="AK1645" s="41">
        <f>IF($R1645=1,N($L1645)+N($M1645),0)</f>
        <v/>
      </c>
      <c r="AL1645">
        <f>IF($C1645="","",IF(N($L1645)&lt;=0,"Basic salary missing",IF(ISNA(MATCH($C1645,Departments!$A$5:$A$54,0)),"Department not on Departments sheet",IF(AND($I1645&lt;&gt;"",NOT(ISNUMBER($I1645))),"Date of birth is text, not a date",IF(AND($K1645&lt;&gt;"",NOT(ISNUMBER($K1645))),"Contract end is text, not a date","")))))</f>
        <v/>
      </c>
      <c r="AM1645" s="41">
        <f>IF($R1645=0,0,N($L1645)*(1+$Z1645+BonusMonths/12+IF($Q1645=1,0,EOSB))+N($M1645)+(N($L1645)+SI_Gross*N($M1645))*IF($Q1645=1,SI_O,SI_E))</f>
        <v/>
      </c>
      <c r="AN1645" s="41">
        <f>IF($R1645=0,0,(IF($Q1645=1,MedO,MedE+Ticket)+Training)/12)</f>
        <v/>
      </c>
    </row>
    <row r="1646">
      <c r="I1646" s="35" t="n"/>
      <c r="J1646" s="35" t="n"/>
      <c r="K1646" s="35" t="n"/>
      <c r="L1646" s="36" t="n"/>
      <c r="M1646" s="36" t="n"/>
      <c r="P1646" s="37" t="n"/>
      <c r="Q1646" s="38">
        <f>IF($C1646="",0,IF(OR(LOWER(TRIM($G1646))="omani",LOWER(TRIM($G1646))="oman",LOWER(TRIM($G1646))="om",LOWER(TRIM($G1646))="local"),1,0))</f>
        <v/>
      </c>
      <c r="R1646" s="38">
        <f>IF($C1646="",0,IF(OR(ISNUMBER(SEARCH("resign",$N1646)),ISNUMBER(SEARCH("terminat",$N1646)),ISNUMBER(SEARCH("inactive",$N1646)),ISNUMBER(SEARCH("vacan",$N1646)),ISNUMBER(SEARCH("deceased",$N1646)),ISNUMBER(SEARCH("separated",$N1646))),0,1))</f>
        <v/>
      </c>
      <c r="S1646">
        <f>IF(OR($R1646=0,NOT(ISNUMBER($I1646))),"",IFERROR(DATEDIF($I1646,DATE(FY,1,1),"y"),""))</f>
        <v/>
      </c>
      <c r="T1646">
        <f>IF(OR($R1646=0,NOT(ISNUMBER($J1646))),"",IFERROR(DATEDIF($J1646,DATE(FY,1,1),"y"),0))</f>
        <v/>
      </c>
      <c r="U1646" s="38">
        <f>IF(OR($R1646=0,NOT(ISNUMBER($I1646))),0,IF(YEAR($I1646)+IF($Q1646=1,RetAgeO,RetAgeE)=FY,MONTH($I1646),IF(YEAR($I1646)+IF($Q1646=1,RetAgeO,RetAgeE)&lt;FY,1,0)))</f>
        <v/>
      </c>
      <c r="V1646" s="38">
        <f>IF(OR($R1646=0,NOT(ISNUMBER($K1646))),0,IF(YEAR($K1646)=FY,MONTH($K1646),IF(YEAR($K1646)&lt;FY,1,0)))</f>
        <v/>
      </c>
      <c r="W1646" s="38">
        <f>IF($R1646=0,0,MIN(12,IF(AND(ISNUMBER($O1646),$O1646&gt;=1,$O1646&lt;=12),INT($O1646),12),IF(AND(RetireExit="Yes",$U1646&gt;0),$U1646,12),IF(AND(ContractExit="Yes",$V1646&gt;0),$V1646,12)))</f>
        <v/>
      </c>
      <c r="X1646" s="37">
        <f>IF(ISNUMBER($P1646),$P1646,IncPct)</f>
        <v/>
      </c>
      <c r="Y1646" s="39">
        <f>IF($W1646=0,0,MAX(0,MIN($W1646,IncMonth-1))+MAX(0,$W1646-IncMonth+1)*(1+$X1646))</f>
        <v/>
      </c>
      <c r="Z1646" s="40">
        <f>IF($C1646="",0,IFERROR(INDEX(Departments!$B$5:$B$54,MATCH($C1646,Departments!$A$5:$A$54,0)),0))</f>
        <v/>
      </c>
      <c r="AA1646" s="41">
        <f>N($L1646)*$Y1646</f>
        <v/>
      </c>
      <c r="AB1646" s="41">
        <f>N($M1646)*$Y1646</f>
        <v/>
      </c>
      <c r="AC1646" s="41">
        <f>$AA1646*$Z1646</f>
        <v/>
      </c>
      <c r="AD1646" s="41">
        <f>$AA1646*BonusMonths/12</f>
        <v/>
      </c>
      <c r="AE1646" s="41">
        <f>($AA1646+SI_Gross*$AB1646)*IF($Q1646=1,SI_O,SI_E)</f>
        <v/>
      </c>
      <c r="AF1646" s="41">
        <f>IF($Q1646=1,0,$AA1646*EOSB)</f>
        <v/>
      </c>
      <c r="AG1646" s="41">
        <f>$AN1646*$W1646</f>
        <v/>
      </c>
      <c r="AH1646" s="41">
        <f>SUM($AA1646:$AG1646)</f>
        <v/>
      </c>
      <c r="AI1646" s="41">
        <f>12*($AM1646+$AN1646)</f>
        <v/>
      </c>
      <c r="AJ1646" s="41">
        <f>$AM1646*((IncMonth-1)+(13-IncMonth)*(1+$X1646))+12*$AN1646</f>
        <v/>
      </c>
      <c r="AK1646" s="41">
        <f>IF($R1646=1,N($L1646)+N($M1646),0)</f>
        <v/>
      </c>
      <c r="AL1646">
        <f>IF($C1646="","",IF(N($L1646)&lt;=0,"Basic salary missing",IF(ISNA(MATCH($C1646,Departments!$A$5:$A$54,0)),"Department not on Departments sheet",IF(AND($I1646&lt;&gt;"",NOT(ISNUMBER($I1646))),"Date of birth is text, not a date",IF(AND($K1646&lt;&gt;"",NOT(ISNUMBER($K1646))),"Contract end is text, not a date","")))))</f>
        <v/>
      </c>
      <c r="AM1646" s="41">
        <f>IF($R1646=0,0,N($L1646)*(1+$Z1646+BonusMonths/12+IF($Q1646=1,0,EOSB))+N($M1646)+(N($L1646)+SI_Gross*N($M1646))*IF($Q1646=1,SI_O,SI_E))</f>
        <v/>
      </c>
      <c r="AN1646" s="41">
        <f>IF($R1646=0,0,(IF($Q1646=1,MedO,MedE+Ticket)+Training)/12)</f>
        <v/>
      </c>
    </row>
    <row r="1647">
      <c r="I1647" s="35" t="n"/>
      <c r="J1647" s="35" t="n"/>
      <c r="K1647" s="35" t="n"/>
      <c r="L1647" s="36" t="n"/>
      <c r="M1647" s="36" t="n"/>
      <c r="P1647" s="37" t="n"/>
      <c r="Q1647" s="38">
        <f>IF($C1647="",0,IF(OR(LOWER(TRIM($G1647))="omani",LOWER(TRIM($G1647))="oman",LOWER(TRIM($G1647))="om",LOWER(TRIM($G1647))="local"),1,0))</f>
        <v/>
      </c>
      <c r="R1647" s="38">
        <f>IF($C1647="",0,IF(OR(ISNUMBER(SEARCH("resign",$N1647)),ISNUMBER(SEARCH("terminat",$N1647)),ISNUMBER(SEARCH("inactive",$N1647)),ISNUMBER(SEARCH("vacan",$N1647)),ISNUMBER(SEARCH("deceased",$N1647)),ISNUMBER(SEARCH("separated",$N1647))),0,1))</f>
        <v/>
      </c>
      <c r="S1647">
        <f>IF(OR($R1647=0,NOT(ISNUMBER($I1647))),"",IFERROR(DATEDIF($I1647,DATE(FY,1,1),"y"),""))</f>
        <v/>
      </c>
      <c r="T1647">
        <f>IF(OR($R1647=0,NOT(ISNUMBER($J1647))),"",IFERROR(DATEDIF($J1647,DATE(FY,1,1),"y"),0))</f>
        <v/>
      </c>
      <c r="U1647" s="38">
        <f>IF(OR($R1647=0,NOT(ISNUMBER($I1647))),0,IF(YEAR($I1647)+IF($Q1647=1,RetAgeO,RetAgeE)=FY,MONTH($I1647),IF(YEAR($I1647)+IF($Q1647=1,RetAgeO,RetAgeE)&lt;FY,1,0)))</f>
        <v/>
      </c>
      <c r="V1647" s="38">
        <f>IF(OR($R1647=0,NOT(ISNUMBER($K1647))),0,IF(YEAR($K1647)=FY,MONTH($K1647),IF(YEAR($K1647)&lt;FY,1,0)))</f>
        <v/>
      </c>
      <c r="W1647" s="38">
        <f>IF($R1647=0,0,MIN(12,IF(AND(ISNUMBER($O1647),$O1647&gt;=1,$O1647&lt;=12),INT($O1647),12),IF(AND(RetireExit="Yes",$U1647&gt;0),$U1647,12),IF(AND(ContractExit="Yes",$V1647&gt;0),$V1647,12)))</f>
        <v/>
      </c>
      <c r="X1647" s="37">
        <f>IF(ISNUMBER($P1647),$P1647,IncPct)</f>
        <v/>
      </c>
      <c r="Y1647" s="39">
        <f>IF($W1647=0,0,MAX(0,MIN($W1647,IncMonth-1))+MAX(0,$W1647-IncMonth+1)*(1+$X1647))</f>
        <v/>
      </c>
      <c r="Z1647" s="40">
        <f>IF($C1647="",0,IFERROR(INDEX(Departments!$B$5:$B$54,MATCH($C1647,Departments!$A$5:$A$54,0)),0))</f>
        <v/>
      </c>
      <c r="AA1647" s="41">
        <f>N($L1647)*$Y1647</f>
        <v/>
      </c>
      <c r="AB1647" s="41">
        <f>N($M1647)*$Y1647</f>
        <v/>
      </c>
      <c r="AC1647" s="41">
        <f>$AA1647*$Z1647</f>
        <v/>
      </c>
      <c r="AD1647" s="41">
        <f>$AA1647*BonusMonths/12</f>
        <v/>
      </c>
      <c r="AE1647" s="41">
        <f>($AA1647+SI_Gross*$AB1647)*IF($Q1647=1,SI_O,SI_E)</f>
        <v/>
      </c>
      <c r="AF1647" s="41">
        <f>IF($Q1647=1,0,$AA1647*EOSB)</f>
        <v/>
      </c>
      <c r="AG1647" s="41">
        <f>$AN1647*$W1647</f>
        <v/>
      </c>
      <c r="AH1647" s="41">
        <f>SUM($AA1647:$AG1647)</f>
        <v/>
      </c>
      <c r="AI1647" s="41">
        <f>12*($AM1647+$AN1647)</f>
        <v/>
      </c>
      <c r="AJ1647" s="41">
        <f>$AM1647*((IncMonth-1)+(13-IncMonth)*(1+$X1647))+12*$AN1647</f>
        <v/>
      </c>
      <c r="AK1647" s="41">
        <f>IF($R1647=1,N($L1647)+N($M1647),0)</f>
        <v/>
      </c>
      <c r="AL1647">
        <f>IF($C1647="","",IF(N($L1647)&lt;=0,"Basic salary missing",IF(ISNA(MATCH($C1647,Departments!$A$5:$A$54,0)),"Department not on Departments sheet",IF(AND($I1647&lt;&gt;"",NOT(ISNUMBER($I1647))),"Date of birth is text, not a date",IF(AND($K1647&lt;&gt;"",NOT(ISNUMBER($K1647))),"Contract end is text, not a date","")))))</f>
        <v/>
      </c>
      <c r="AM1647" s="41">
        <f>IF($R1647=0,0,N($L1647)*(1+$Z1647+BonusMonths/12+IF($Q1647=1,0,EOSB))+N($M1647)+(N($L1647)+SI_Gross*N($M1647))*IF($Q1647=1,SI_O,SI_E))</f>
        <v/>
      </c>
      <c r="AN1647" s="41">
        <f>IF($R1647=0,0,(IF($Q1647=1,MedO,MedE+Ticket)+Training)/12)</f>
        <v/>
      </c>
    </row>
    <row r="1648">
      <c r="I1648" s="35" t="n"/>
      <c r="J1648" s="35" t="n"/>
      <c r="K1648" s="35" t="n"/>
      <c r="L1648" s="36" t="n"/>
      <c r="M1648" s="36" t="n"/>
      <c r="P1648" s="37" t="n"/>
      <c r="Q1648" s="38">
        <f>IF($C1648="",0,IF(OR(LOWER(TRIM($G1648))="omani",LOWER(TRIM($G1648))="oman",LOWER(TRIM($G1648))="om",LOWER(TRIM($G1648))="local"),1,0))</f>
        <v/>
      </c>
      <c r="R1648" s="38">
        <f>IF($C1648="",0,IF(OR(ISNUMBER(SEARCH("resign",$N1648)),ISNUMBER(SEARCH("terminat",$N1648)),ISNUMBER(SEARCH("inactive",$N1648)),ISNUMBER(SEARCH("vacan",$N1648)),ISNUMBER(SEARCH("deceased",$N1648)),ISNUMBER(SEARCH("separated",$N1648))),0,1))</f>
        <v/>
      </c>
      <c r="S1648">
        <f>IF(OR($R1648=0,NOT(ISNUMBER($I1648))),"",IFERROR(DATEDIF($I1648,DATE(FY,1,1),"y"),""))</f>
        <v/>
      </c>
      <c r="T1648">
        <f>IF(OR($R1648=0,NOT(ISNUMBER($J1648))),"",IFERROR(DATEDIF($J1648,DATE(FY,1,1),"y"),0))</f>
        <v/>
      </c>
      <c r="U1648" s="38">
        <f>IF(OR($R1648=0,NOT(ISNUMBER($I1648))),0,IF(YEAR($I1648)+IF($Q1648=1,RetAgeO,RetAgeE)=FY,MONTH($I1648),IF(YEAR($I1648)+IF($Q1648=1,RetAgeO,RetAgeE)&lt;FY,1,0)))</f>
        <v/>
      </c>
      <c r="V1648" s="38">
        <f>IF(OR($R1648=0,NOT(ISNUMBER($K1648))),0,IF(YEAR($K1648)=FY,MONTH($K1648),IF(YEAR($K1648)&lt;FY,1,0)))</f>
        <v/>
      </c>
      <c r="W1648" s="38">
        <f>IF($R1648=0,0,MIN(12,IF(AND(ISNUMBER($O1648),$O1648&gt;=1,$O1648&lt;=12),INT($O1648),12),IF(AND(RetireExit="Yes",$U1648&gt;0),$U1648,12),IF(AND(ContractExit="Yes",$V1648&gt;0),$V1648,12)))</f>
        <v/>
      </c>
      <c r="X1648" s="37">
        <f>IF(ISNUMBER($P1648),$P1648,IncPct)</f>
        <v/>
      </c>
      <c r="Y1648" s="39">
        <f>IF($W1648=0,0,MAX(0,MIN($W1648,IncMonth-1))+MAX(0,$W1648-IncMonth+1)*(1+$X1648))</f>
        <v/>
      </c>
      <c r="Z1648" s="40">
        <f>IF($C1648="",0,IFERROR(INDEX(Departments!$B$5:$B$54,MATCH($C1648,Departments!$A$5:$A$54,0)),0))</f>
        <v/>
      </c>
      <c r="AA1648" s="41">
        <f>N($L1648)*$Y1648</f>
        <v/>
      </c>
      <c r="AB1648" s="41">
        <f>N($M1648)*$Y1648</f>
        <v/>
      </c>
      <c r="AC1648" s="41">
        <f>$AA1648*$Z1648</f>
        <v/>
      </c>
      <c r="AD1648" s="41">
        <f>$AA1648*BonusMonths/12</f>
        <v/>
      </c>
      <c r="AE1648" s="41">
        <f>($AA1648+SI_Gross*$AB1648)*IF($Q1648=1,SI_O,SI_E)</f>
        <v/>
      </c>
      <c r="AF1648" s="41">
        <f>IF($Q1648=1,0,$AA1648*EOSB)</f>
        <v/>
      </c>
      <c r="AG1648" s="41">
        <f>$AN1648*$W1648</f>
        <v/>
      </c>
      <c r="AH1648" s="41">
        <f>SUM($AA1648:$AG1648)</f>
        <v/>
      </c>
      <c r="AI1648" s="41">
        <f>12*($AM1648+$AN1648)</f>
        <v/>
      </c>
      <c r="AJ1648" s="41">
        <f>$AM1648*((IncMonth-1)+(13-IncMonth)*(1+$X1648))+12*$AN1648</f>
        <v/>
      </c>
      <c r="AK1648" s="41">
        <f>IF($R1648=1,N($L1648)+N($M1648),0)</f>
        <v/>
      </c>
      <c r="AL1648">
        <f>IF($C1648="","",IF(N($L1648)&lt;=0,"Basic salary missing",IF(ISNA(MATCH($C1648,Departments!$A$5:$A$54,0)),"Department not on Departments sheet",IF(AND($I1648&lt;&gt;"",NOT(ISNUMBER($I1648))),"Date of birth is text, not a date",IF(AND($K1648&lt;&gt;"",NOT(ISNUMBER($K1648))),"Contract end is text, not a date","")))))</f>
        <v/>
      </c>
      <c r="AM1648" s="41">
        <f>IF($R1648=0,0,N($L1648)*(1+$Z1648+BonusMonths/12+IF($Q1648=1,0,EOSB))+N($M1648)+(N($L1648)+SI_Gross*N($M1648))*IF($Q1648=1,SI_O,SI_E))</f>
        <v/>
      </c>
      <c r="AN1648" s="41">
        <f>IF($R1648=0,0,(IF($Q1648=1,MedO,MedE+Ticket)+Training)/12)</f>
        <v/>
      </c>
    </row>
    <row r="1649">
      <c r="I1649" s="35" t="n"/>
      <c r="J1649" s="35" t="n"/>
      <c r="K1649" s="35" t="n"/>
      <c r="L1649" s="36" t="n"/>
      <c r="M1649" s="36" t="n"/>
      <c r="P1649" s="37" t="n"/>
      <c r="Q1649" s="38">
        <f>IF($C1649="",0,IF(OR(LOWER(TRIM($G1649))="omani",LOWER(TRIM($G1649))="oman",LOWER(TRIM($G1649))="om",LOWER(TRIM($G1649))="local"),1,0))</f>
        <v/>
      </c>
      <c r="R1649" s="38">
        <f>IF($C1649="",0,IF(OR(ISNUMBER(SEARCH("resign",$N1649)),ISNUMBER(SEARCH("terminat",$N1649)),ISNUMBER(SEARCH("inactive",$N1649)),ISNUMBER(SEARCH("vacan",$N1649)),ISNUMBER(SEARCH("deceased",$N1649)),ISNUMBER(SEARCH("separated",$N1649))),0,1))</f>
        <v/>
      </c>
      <c r="S1649">
        <f>IF(OR($R1649=0,NOT(ISNUMBER($I1649))),"",IFERROR(DATEDIF($I1649,DATE(FY,1,1),"y"),""))</f>
        <v/>
      </c>
      <c r="T1649">
        <f>IF(OR($R1649=0,NOT(ISNUMBER($J1649))),"",IFERROR(DATEDIF($J1649,DATE(FY,1,1),"y"),0))</f>
        <v/>
      </c>
      <c r="U1649" s="38">
        <f>IF(OR($R1649=0,NOT(ISNUMBER($I1649))),0,IF(YEAR($I1649)+IF($Q1649=1,RetAgeO,RetAgeE)=FY,MONTH($I1649),IF(YEAR($I1649)+IF($Q1649=1,RetAgeO,RetAgeE)&lt;FY,1,0)))</f>
        <v/>
      </c>
      <c r="V1649" s="38">
        <f>IF(OR($R1649=0,NOT(ISNUMBER($K1649))),0,IF(YEAR($K1649)=FY,MONTH($K1649),IF(YEAR($K1649)&lt;FY,1,0)))</f>
        <v/>
      </c>
      <c r="W1649" s="38">
        <f>IF($R1649=0,0,MIN(12,IF(AND(ISNUMBER($O1649),$O1649&gt;=1,$O1649&lt;=12),INT($O1649),12),IF(AND(RetireExit="Yes",$U1649&gt;0),$U1649,12),IF(AND(ContractExit="Yes",$V1649&gt;0),$V1649,12)))</f>
        <v/>
      </c>
      <c r="X1649" s="37">
        <f>IF(ISNUMBER($P1649),$P1649,IncPct)</f>
        <v/>
      </c>
      <c r="Y1649" s="39">
        <f>IF($W1649=0,0,MAX(0,MIN($W1649,IncMonth-1))+MAX(0,$W1649-IncMonth+1)*(1+$X1649))</f>
        <v/>
      </c>
      <c r="Z1649" s="40">
        <f>IF($C1649="",0,IFERROR(INDEX(Departments!$B$5:$B$54,MATCH($C1649,Departments!$A$5:$A$54,0)),0))</f>
        <v/>
      </c>
      <c r="AA1649" s="41">
        <f>N($L1649)*$Y1649</f>
        <v/>
      </c>
      <c r="AB1649" s="41">
        <f>N($M1649)*$Y1649</f>
        <v/>
      </c>
      <c r="AC1649" s="41">
        <f>$AA1649*$Z1649</f>
        <v/>
      </c>
      <c r="AD1649" s="41">
        <f>$AA1649*BonusMonths/12</f>
        <v/>
      </c>
      <c r="AE1649" s="41">
        <f>($AA1649+SI_Gross*$AB1649)*IF($Q1649=1,SI_O,SI_E)</f>
        <v/>
      </c>
      <c r="AF1649" s="41">
        <f>IF($Q1649=1,0,$AA1649*EOSB)</f>
        <v/>
      </c>
      <c r="AG1649" s="41">
        <f>$AN1649*$W1649</f>
        <v/>
      </c>
      <c r="AH1649" s="41">
        <f>SUM($AA1649:$AG1649)</f>
        <v/>
      </c>
      <c r="AI1649" s="41">
        <f>12*($AM1649+$AN1649)</f>
        <v/>
      </c>
      <c r="AJ1649" s="41">
        <f>$AM1649*((IncMonth-1)+(13-IncMonth)*(1+$X1649))+12*$AN1649</f>
        <v/>
      </c>
      <c r="AK1649" s="41">
        <f>IF($R1649=1,N($L1649)+N($M1649),0)</f>
        <v/>
      </c>
      <c r="AL1649">
        <f>IF($C1649="","",IF(N($L1649)&lt;=0,"Basic salary missing",IF(ISNA(MATCH($C1649,Departments!$A$5:$A$54,0)),"Department not on Departments sheet",IF(AND($I1649&lt;&gt;"",NOT(ISNUMBER($I1649))),"Date of birth is text, not a date",IF(AND($K1649&lt;&gt;"",NOT(ISNUMBER($K1649))),"Contract end is text, not a date","")))))</f>
        <v/>
      </c>
      <c r="AM1649" s="41">
        <f>IF($R1649=0,0,N($L1649)*(1+$Z1649+BonusMonths/12+IF($Q1649=1,0,EOSB))+N($M1649)+(N($L1649)+SI_Gross*N($M1649))*IF($Q1649=1,SI_O,SI_E))</f>
        <v/>
      </c>
      <c r="AN1649" s="41">
        <f>IF($R1649=0,0,(IF($Q1649=1,MedO,MedE+Ticket)+Training)/12)</f>
        <v/>
      </c>
    </row>
    <row r="1650">
      <c r="I1650" s="35" t="n"/>
      <c r="J1650" s="35" t="n"/>
      <c r="K1650" s="35" t="n"/>
      <c r="L1650" s="36" t="n"/>
      <c r="M1650" s="36" t="n"/>
      <c r="P1650" s="37" t="n"/>
      <c r="Q1650" s="38">
        <f>IF($C1650="",0,IF(OR(LOWER(TRIM($G1650))="omani",LOWER(TRIM($G1650))="oman",LOWER(TRIM($G1650))="om",LOWER(TRIM($G1650))="local"),1,0))</f>
        <v/>
      </c>
      <c r="R1650" s="38">
        <f>IF($C1650="",0,IF(OR(ISNUMBER(SEARCH("resign",$N1650)),ISNUMBER(SEARCH("terminat",$N1650)),ISNUMBER(SEARCH("inactive",$N1650)),ISNUMBER(SEARCH("vacan",$N1650)),ISNUMBER(SEARCH("deceased",$N1650)),ISNUMBER(SEARCH("separated",$N1650))),0,1))</f>
        <v/>
      </c>
      <c r="S1650">
        <f>IF(OR($R1650=0,NOT(ISNUMBER($I1650))),"",IFERROR(DATEDIF($I1650,DATE(FY,1,1),"y"),""))</f>
        <v/>
      </c>
      <c r="T1650">
        <f>IF(OR($R1650=0,NOT(ISNUMBER($J1650))),"",IFERROR(DATEDIF($J1650,DATE(FY,1,1),"y"),0))</f>
        <v/>
      </c>
      <c r="U1650" s="38">
        <f>IF(OR($R1650=0,NOT(ISNUMBER($I1650))),0,IF(YEAR($I1650)+IF($Q1650=1,RetAgeO,RetAgeE)=FY,MONTH($I1650),IF(YEAR($I1650)+IF($Q1650=1,RetAgeO,RetAgeE)&lt;FY,1,0)))</f>
        <v/>
      </c>
      <c r="V1650" s="38">
        <f>IF(OR($R1650=0,NOT(ISNUMBER($K1650))),0,IF(YEAR($K1650)=FY,MONTH($K1650),IF(YEAR($K1650)&lt;FY,1,0)))</f>
        <v/>
      </c>
      <c r="W1650" s="38">
        <f>IF($R1650=0,0,MIN(12,IF(AND(ISNUMBER($O1650),$O1650&gt;=1,$O1650&lt;=12),INT($O1650),12),IF(AND(RetireExit="Yes",$U1650&gt;0),$U1650,12),IF(AND(ContractExit="Yes",$V1650&gt;0),$V1650,12)))</f>
        <v/>
      </c>
      <c r="X1650" s="37">
        <f>IF(ISNUMBER($P1650),$P1650,IncPct)</f>
        <v/>
      </c>
      <c r="Y1650" s="39">
        <f>IF($W1650=0,0,MAX(0,MIN($W1650,IncMonth-1))+MAX(0,$W1650-IncMonth+1)*(1+$X1650))</f>
        <v/>
      </c>
      <c r="Z1650" s="40">
        <f>IF($C1650="",0,IFERROR(INDEX(Departments!$B$5:$B$54,MATCH($C1650,Departments!$A$5:$A$54,0)),0))</f>
        <v/>
      </c>
      <c r="AA1650" s="41">
        <f>N($L1650)*$Y1650</f>
        <v/>
      </c>
      <c r="AB1650" s="41">
        <f>N($M1650)*$Y1650</f>
        <v/>
      </c>
      <c r="AC1650" s="41">
        <f>$AA1650*$Z1650</f>
        <v/>
      </c>
      <c r="AD1650" s="41">
        <f>$AA1650*BonusMonths/12</f>
        <v/>
      </c>
      <c r="AE1650" s="41">
        <f>($AA1650+SI_Gross*$AB1650)*IF($Q1650=1,SI_O,SI_E)</f>
        <v/>
      </c>
      <c r="AF1650" s="41">
        <f>IF($Q1650=1,0,$AA1650*EOSB)</f>
        <v/>
      </c>
      <c r="AG1650" s="41">
        <f>$AN1650*$W1650</f>
        <v/>
      </c>
      <c r="AH1650" s="41">
        <f>SUM($AA1650:$AG1650)</f>
        <v/>
      </c>
      <c r="AI1650" s="41">
        <f>12*($AM1650+$AN1650)</f>
        <v/>
      </c>
      <c r="AJ1650" s="41">
        <f>$AM1650*((IncMonth-1)+(13-IncMonth)*(1+$X1650))+12*$AN1650</f>
        <v/>
      </c>
      <c r="AK1650" s="41">
        <f>IF($R1650=1,N($L1650)+N($M1650),0)</f>
        <v/>
      </c>
      <c r="AL1650">
        <f>IF($C1650="","",IF(N($L1650)&lt;=0,"Basic salary missing",IF(ISNA(MATCH($C1650,Departments!$A$5:$A$54,0)),"Department not on Departments sheet",IF(AND($I1650&lt;&gt;"",NOT(ISNUMBER($I1650))),"Date of birth is text, not a date",IF(AND($K1650&lt;&gt;"",NOT(ISNUMBER($K1650))),"Contract end is text, not a date","")))))</f>
        <v/>
      </c>
      <c r="AM1650" s="41">
        <f>IF($R1650=0,0,N($L1650)*(1+$Z1650+BonusMonths/12+IF($Q1650=1,0,EOSB))+N($M1650)+(N($L1650)+SI_Gross*N($M1650))*IF($Q1650=1,SI_O,SI_E))</f>
        <v/>
      </c>
      <c r="AN1650" s="41">
        <f>IF($R1650=0,0,(IF($Q1650=1,MedO,MedE+Ticket)+Training)/12)</f>
        <v/>
      </c>
    </row>
    <row r="1651">
      <c r="I1651" s="35" t="n"/>
      <c r="J1651" s="35" t="n"/>
      <c r="K1651" s="35" t="n"/>
      <c r="L1651" s="36" t="n"/>
      <c r="M1651" s="36" t="n"/>
      <c r="P1651" s="37" t="n"/>
      <c r="Q1651" s="38">
        <f>IF($C1651="",0,IF(OR(LOWER(TRIM($G1651))="omani",LOWER(TRIM($G1651))="oman",LOWER(TRIM($G1651))="om",LOWER(TRIM($G1651))="local"),1,0))</f>
        <v/>
      </c>
      <c r="R1651" s="38">
        <f>IF($C1651="",0,IF(OR(ISNUMBER(SEARCH("resign",$N1651)),ISNUMBER(SEARCH("terminat",$N1651)),ISNUMBER(SEARCH("inactive",$N1651)),ISNUMBER(SEARCH("vacan",$N1651)),ISNUMBER(SEARCH("deceased",$N1651)),ISNUMBER(SEARCH("separated",$N1651))),0,1))</f>
        <v/>
      </c>
      <c r="S1651">
        <f>IF(OR($R1651=0,NOT(ISNUMBER($I1651))),"",IFERROR(DATEDIF($I1651,DATE(FY,1,1),"y"),""))</f>
        <v/>
      </c>
      <c r="T1651">
        <f>IF(OR($R1651=0,NOT(ISNUMBER($J1651))),"",IFERROR(DATEDIF($J1651,DATE(FY,1,1),"y"),0))</f>
        <v/>
      </c>
      <c r="U1651" s="38">
        <f>IF(OR($R1651=0,NOT(ISNUMBER($I1651))),0,IF(YEAR($I1651)+IF($Q1651=1,RetAgeO,RetAgeE)=FY,MONTH($I1651),IF(YEAR($I1651)+IF($Q1651=1,RetAgeO,RetAgeE)&lt;FY,1,0)))</f>
        <v/>
      </c>
      <c r="V1651" s="38">
        <f>IF(OR($R1651=0,NOT(ISNUMBER($K1651))),0,IF(YEAR($K1651)=FY,MONTH($K1651),IF(YEAR($K1651)&lt;FY,1,0)))</f>
        <v/>
      </c>
      <c r="W1651" s="38">
        <f>IF($R1651=0,0,MIN(12,IF(AND(ISNUMBER($O1651),$O1651&gt;=1,$O1651&lt;=12),INT($O1651),12),IF(AND(RetireExit="Yes",$U1651&gt;0),$U1651,12),IF(AND(ContractExit="Yes",$V1651&gt;0),$V1651,12)))</f>
        <v/>
      </c>
      <c r="X1651" s="37">
        <f>IF(ISNUMBER($P1651),$P1651,IncPct)</f>
        <v/>
      </c>
      <c r="Y1651" s="39">
        <f>IF($W1651=0,0,MAX(0,MIN($W1651,IncMonth-1))+MAX(0,$W1651-IncMonth+1)*(1+$X1651))</f>
        <v/>
      </c>
      <c r="Z1651" s="40">
        <f>IF($C1651="",0,IFERROR(INDEX(Departments!$B$5:$B$54,MATCH($C1651,Departments!$A$5:$A$54,0)),0))</f>
        <v/>
      </c>
      <c r="AA1651" s="41">
        <f>N($L1651)*$Y1651</f>
        <v/>
      </c>
      <c r="AB1651" s="41">
        <f>N($M1651)*$Y1651</f>
        <v/>
      </c>
      <c r="AC1651" s="41">
        <f>$AA1651*$Z1651</f>
        <v/>
      </c>
      <c r="AD1651" s="41">
        <f>$AA1651*BonusMonths/12</f>
        <v/>
      </c>
      <c r="AE1651" s="41">
        <f>($AA1651+SI_Gross*$AB1651)*IF($Q1651=1,SI_O,SI_E)</f>
        <v/>
      </c>
      <c r="AF1651" s="41">
        <f>IF($Q1651=1,0,$AA1651*EOSB)</f>
        <v/>
      </c>
      <c r="AG1651" s="41">
        <f>$AN1651*$W1651</f>
        <v/>
      </c>
      <c r="AH1651" s="41">
        <f>SUM($AA1651:$AG1651)</f>
        <v/>
      </c>
      <c r="AI1651" s="41">
        <f>12*($AM1651+$AN1651)</f>
        <v/>
      </c>
      <c r="AJ1651" s="41">
        <f>$AM1651*((IncMonth-1)+(13-IncMonth)*(1+$X1651))+12*$AN1651</f>
        <v/>
      </c>
      <c r="AK1651" s="41">
        <f>IF($R1651=1,N($L1651)+N($M1651),0)</f>
        <v/>
      </c>
      <c r="AL1651">
        <f>IF($C1651="","",IF(N($L1651)&lt;=0,"Basic salary missing",IF(ISNA(MATCH($C1651,Departments!$A$5:$A$54,0)),"Department not on Departments sheet",IF(AND($I1651&lt;&gt;"",NOT(ISNUMBER($I1651))),"Date of birth is text, not a date",IF(AND($K1651&lt;&gt;"",NOT(ISNUMBER($K1651))),"Contract end is text, not a date","")))))</f>
        <v/>
      </c>
      <c r="AM1651" s="41">
        <f>IF($R1651=0,0,N($L1651)*(1+$Z1651+BonusMonths/12+IF($Q1651=1,0,EOSB))+N($M1651)+(N($L1651)+SI_Gross*N($M1651))*IF($Q1651=1,SI_O,SI_E))</f>
        <v/>
      </c>
      <c r="AN1651" s="41">
        <f>IF($R1651=0,0,(IF($Q1651=1,MedO,MedE+Ticket)+Training)/12)</f>
        <v/>
      </c>
    </row>
    <row r="1652">
      <c r="I1652" s="35" t="n"/>
      <c r="J1652" s="35" t="n"/>
      <c r="K1652" s="35" t="n"/>
      <c r="L1652" s="36" t="n"/>
      <c r="M1652" s="36" t="n"/>
      <c r="P1652" s="37" t="n"/>
      <c r="Q1652" s="38">
        <f>IF($C1652="",0,IF(OR(LOWER(TRIM($G1652))="omani",LOWER(TRIM($G1652))="oman",LOWER(TRIM($G1652))="om",LOWER(TRIM($G1652))="local"),1,0))</f>
        <v/>
      </c>
      <c r="R1652" s="38">
        <f>IF($C1652="",0,IF(OR(ISNUMBER(SEARCH("resign",$N1652)),ISNUMBER(SEARCH("terminat",$N1652)),ISNUMBER(SEARCH("inactive",$N1652)),ISNUMBER(SEARCH("vacan",$N1652)),ISNUMBER(SEARCH("deceased",$N1652)),ISNUMBER(SEARCH("separated",$N1652))),0,1))</f>
        <v/>
      </c>
      <c r="S1652">
        <f>IF(OR($R1652=0,NOT(ISNUMBER($I1652))),"",IFERROR(DATEDIF($I1652,DATE(FY,1,1),"y"),""))</f>
        <v/>
      </c>
      <c r="T1652">
        <f>IF(OR($R1652=0,NOT(ISNUMBER($J1652))),"",IFERROR(DATEDIF($J1652,DATE(FY,1,1),"y"),0))</f>
        <v/>
      </c>
      <c r="U1652" s="38">
        <f>IF(OR($R1652=0,NOT(ISNUMBER($I1652))),0,IF(YEAR($I1652)+IF($Q1652=1,RetAgeO,RetAgeE)=FY,MONTH($I1652),IF(YEAR($I1652)+IF($Q1652=1,RetAgeO,RetAgeE)&lt;FY,1,0)))</f>
        <v/>
      </c>
      <c r="V1652" s="38">
        <f>IF(OR($R1652=0,NOT(ISNUMBER($K1652))),0,IF(YEAR($K1652)=FY,MONTH($K1652),IF(YEAR($K1652)&lt;FY,1,0)))</f>
        <v/>
      </c>
      <c r="W1652" s="38">
        <f>IF($R1652=0,0,MIN(12,IF(AND(ISNUMBER($O1652),$O1652&gt;=1,$O1652&lt;=12),INT($O1652),12),IF(AND(RetireExit="Yes",$U1652&gt;0),$U1652,12),IF(AND(ContractExit="Yes",$V1652&gt;0),$V1652,12)))</f>
        <v/>
      </c>
      <c r="X1652" s="37">
        <f>IF(ISNUMBER($P1652),$P1652,IncPct)</f>
        <v/>
      </c>
      <c r="Y1652" s="39">
        <f>IF($W1652=0,0,MAX(0,MIN($W1652,IncMonth-1))+MAX(0,$W1652-IncMonth+1)*(1+$X1652))</f>
        <v/>
      </c>
      <c r="Z1652" s="40">
        <f>IF($C1652="",0,IFERROR(INDEX(Departments!$B$5:$B$54,MATCH($C1652,Departments!$A$5:$A$54,0)),0))</f>
        <v/>
      </c>
      <c r="AA1652" s="41">
        <f>N($L1652)*$Y1652</f>
        <v/>
      </c>
      <c r="AB1652" s="41">
        <f>N($M1652)*$Y1652</f>
        <v/>
      </c>
      <c r="AC1652" s="41">
        <f>$AA1652*$Z1652</f>
        <v/>
      </c>
      <c r="AD1652" s="41">
        <f>$AA1652*BonusMonths/12</f>
        <v/>
      </c>
      <c r="AE1652" s="41">
        <f>($AA1652+SI_Gross*$AB1652)*IF($Q1652=1,SI_O,SI_E)</f>
        <v/>
      </c>
      <c r="AF1652" s="41">
        <f>IF($Q1652=1,0,$AA1652*EOSB)</f>
        <v/>
      </c>
      <c r="AG1652" s="41">
        <f>$AN1652*$W1652</f>
        <v/>
      </c>
      <c r="AH1652" s="41">
        <f>SUM($AA1652:$AG1652)</f>
        <v/>
      </c>
      <c r="AI1652" s="41">
        <f>12*($AM1652+$AN1652)</f>
        <v/>
      </c>
      <c r="AJ1652" s="41">
        <f>$AM1652*((IncMonth-1)+(13-IncMonth)*(1+$X1652))+12*$AN1652</f>
        <v/>
      </c>
      <c r="AK1652" s="41">
        <f>IF($R1652=1,N($L1652)+N($M1652),0)</f>
        <v/>
      </c>
      <c r="AL1652">
        <f>IF($C1652="","",IF(N($L1652)&lt;=0,"Basic salary missing",IF(ISNA(MATCH($C1652,Departments!$A$5:$A$54,0)),"Department not on Departments sheet",IF(AND($I1652&lt;&gt;"",NOT(ISNUMBER($I1652))),"Date of birth is text, not a date",IF(AND($K1652&lt;&gt;"",NOT(ISNUMBER($K1652))),"Contract end is text, not a date","")))))</f>
        <v/>
      </c>
      <c r="AM1652" s="41">
        <f>IF($R1652=0,0,N($L1652)*(1+$Z1652+BonusMonths/12+IF($Q1652=1,0,EOSB))+N($M1652)+(N($L1652)+SI_Gross*N($M1652))*IF($Q1652=1,SI_O,SI_E))</f>
        <v/>
      </c>
      <c r="AN1652" s="41">
        <f>IF($R1652=0,0,(IF($Q1652=1,MedO,MedE+Ticket)+Training)/12)</f>
        <v/>
      </c>
    </row>
    <row r="1653">
      <c r="I1653" s="35" t="n"/>
      <c r="J1653" s="35" t="n"/>
      <c r="K1653" s="35" t="n"/>
      <c r="L1653" s="36" t="n"/>
      <c r="M1653" s="36" t="n"/>
      <c r="P1653" s="37" t="n"/>
      <c r="Q1653" s="38">
        <f>IF($C1653="",0,IF(OR(LOWER(TRIM($G1653))="omani",LOWER(TRIM($G1653))="oman",LOWER(TRIM($G1653))="om",LOWER(TRIM($G1653))="local"),1,0))</f>
        <v/>
      </c>
      <c r="R1653" s="38">
        <f>IF($C1653="",0,IF(OR(ISNUMBER(SEARCH("resign",$N1653)),ISNUMBER(SEARCH("terminat",$N1653)),ISNUMBER(SEARCH("inactive",$N1653)),ISNUMBER(SEARCH("vacan",$N1653)),ISNUMBER(SEARCH("deceased",$N1653)),ISNUMBER(SEARCH("separated",$N1653))),0,1))</f>
        <v/>
      </c>
      <c r="S1653">
        <f>IF(OR($R1653=0,NOT(ISNUMBER($I1653))),"",IFERROR(DATEDIF($I1653,DATE(FY,1,1),"y"),""))</f>
        <v/>
      </c>
      <c r="T1653">
        <f>IF(OR($R1653=0,NOT(ISNUMBER($J1653))),"",IFERROR(DATEDIF($J1653,DATE(FY,1,1),"y"),0))</f>
        <v/>
      </c>
      <c r="U1653" s="38">
        <f>IF(OR($R1653=0,NOT(ISNUMBER($I1653))),0,IF(YEAR($I1653)+IF($Q1653=1,RetAgeO,RetAgeE)=FY,MONTH($I1653),IF(YEAR($I1653)+IF($Q1653=1,RetAgeO,RetAgeE)&lt;FY,1,0)))</f>
        <v/>
      </c>
      <c r="V1653" s="38">
        <f>IF(OR($R1653=0,NOT(ISNUMBER($K1653))),0,IF(YEAR($K1653)=FY,MONTH($K1653),IF(YEAR($K1653)&lt;FY,1,0)))</f>
        <v/>
      </c>
      <c r="W1653" s="38">
        <f>IF($R1653=0,0,MIN(12,IF(AND(ISNUMBER($O1653),$O1653&gt;=1,$O1653&lt;=12),INT($O1653),12),IF(AND(RetireExit="Yes",$U1653&gt;0),$U1653,12),IF(AND(ContractExit="Yes",$V1653&gt;0),$V1653,12)))</f>
        <v/>
      </c>
      <c r="X1653" s="37">
        <f>IF(ISNUMBER($P1653),$P1653,IncPct)</f>
        <v/>
      </c>
      <c r="Y1653" s="39">
        <f>IF($W1653=0,0,MAX(0,MIN($W1653,IncMonth-1))+MAX(0,$W1653-IncMonth+1)*(1+$X1653))</f>
        <v/>
      </c>
      <c r="Z1653" s="40">
        <f>IF($C1653="",0,IFERROR(INDEX(Departments!$B$5:$B$54,MATCH($C1653,Departments!$A$5:$A$54,0)),0))</f>
        <v/>
      </c>
      <c r="AA1653" s="41">
        <f>N($L1653)*$Y1653</f>
        <v/>
      </c>
      <c r="AB1653" s="41">
        <f>N($M1653)*$Y1653</f>
        <v/>
      </c>
      <c r="AC1653" s="41">
        <f>$AA1653*$Z1653</f>
        <v/>
      </c>
      <c r="AD1653" s="41">
        <f>$AA1653*BonusMonths/12</f>
        <v/>
      </c>
      <c r="AE1653" s="41">
        <f>($AA1653+SI_Gross*$AB1653)*IF($Q1653=1,SI_O,SI_E)</f>
        <v/>
      </c>
      <c r="AF1653" s="41">
        <f>IF($Q1653=1,0,$AA1653*EOSB)</f>
        <v/>
      </c>
      <c r="AG1653" s="41">
        <f>$AN1653*$W1653</f>
        <v/>
      </c>
      <c r="AH1653" s="41">
        <f>SUM($AA1653:$AG1653)</f>
        <v/>
      </c>
      <c r="AI1653" s="41">
        <f>12*($AM1653+$AN1653)</f>
        <v/>
      </c>
      <c r="AJ1653" s="41">
        <f>$AM1653*((IncMonth-1)+(13-IncMonth)*(1+$X1653))+12*$AN1653</f>
        <v/>
      </c>
      <c r="AK1653" s="41">
        <f>IF($R1653=1,N($L1653)+N($M1653),0)</f>
        <v/>
      </c>
      <c r="AL1653">
        <f>IF($C1653="","",IF(N($L1653)&lt;=0,"Basic salary missing",IF(ISNA(MATCH($C1653,Departments!$A$5:$A$54,0)),"Department not on Departments sheet",IF(AND($I1653&lt;&gt;"",NOT(ISNUMBER($I1653))),"Date of birth is text, not a date",IF(AND($K1653&lt;&gt;"",NOT(ISNUMBER($K1653))),"Contract end is text, not a date","")))))</f>
        <v/>
      </c>
      <c r="AM1653" s="41">
        <f>IF($R1653=0,0,N($L1653)*(1+$Z1653+BonusMonths/12+IF($Q1653=1,0,EOSB))+N($M1653)+(N($L1653)+SI_Gross*N($M1653))*IF($Q1653=1,SI_O,SI_E))</f>
        <v/>
      </c>
      <c r="AN1653" s="41">
        <f>IF($R1653=0,0,(IF($Q1653=1,MedO,MedE+Ticket)+Training)/12)</f>
        <v/>
      </c>
    </row>
    <row r="1654">
      <c r="I1654" s="35" t="n"/>
      <c r="J1654" s="35" t="n"/>
      <c r="K1654" s="35" t="n"/>
      <c r="L1654" s="36" t="n"/>
      <c r="M1654" s="36" t="n"/>
      <c r="P1654" s="37" t="n"/>
      <c r="Q1654" s="38">
        <f>IF($C1654="",0,IF(OR(LOWER(TRIM($G1654))="omani",LOWER(TRIM($G1654))="oman",LOWER(TRIM($G1654))="om",LOWER(TRIM($G1654))="local"),1,0))</f>
        <v/>
      </c>
      <c r="R1654" s="38">
        <f>IF($C1654="",0,IF(OR(ISNUMBER(SEARCH("resign",$N1654)),ISNUMBER(SEARCH("terminat",$N1654)),ISNUMBER(SEARCH("inactive",$N1654)),ISNUMBER(SEARCH("vacan",$N1654)),ISNUMBER(SEARCH("deceased",$N1654)),ISNUMBER(SEARCH("separated",$N1654))),0,1))</f>
        <v/>
      </c>
      <c r="S1654">
        <f>IF(OR($R1654=0,NOT(ISNUMBER($I1654))),"",IFERROR(DATEDIF($I1654,DATE(FY,1,1),"y"),""))</f>
        <v/>
      </c>
      <c r="T1654">
        <f>IF(OR($R1654=0,NOT(ISNUMBER($J1654))),"",IFERROR(DATEDIF($J1654,DATE(FY,1,1),"y"),0))</f>
        <v/>
      </c>
      <c r="U1654" s="38">
        <f>IF(OR($R1654=0,NOT(ISNUMBER($I1654))),0,IF(YEAR($I1654)+IF($Q1654=1,RetAgeO,RetAgeE)=FY,MONTH($I1654),IF(YEAR($I1654)+IF($Q1654=1,RetAgeO,RetAgeE)&lt;FY,1,0)))</f>
        <v/>
      </c>
      <c r="V1654" s="38">
        <f>IF(OR($R1654=0,NOT(ISNUMBER($K1654))),0,IF(YEAR($K1654)=FY,MONTH($K1654),IF(YEAR($K1654)&lt;FY,1,0)))</f>
        <v/>
      </c>
      <c r="W1654" s="38">
        <f>IF($R1654=0,0,MIN(12,IF(AND(ISNUMBER($O1654),$O1654&gt;=1,$O1654&lt;=12),INT($O1654),12),IF(AND(RetireExit="Yes",$U1654&gt;0),$U1654,12),IF(AND(ContractExit="Yes",$V1654&gt;0),$V1654,12)))</f>
        <v/>
      </c>
      <c r="X1654" s="37">
        <f>IF(ISNUMBER($P1654),$P1654,IncPct)</f>
        <v/>
      </c>
      <c r="Y1654" s="39">
        <f>IF($W1654=0,0,MAX(0,MIN($W1654,IncMonth-1))+MAX(0,$W1654-IncMonth+1)*(1+$X1654))</f>
        <v/>
      </c>
      <c r="Z1654" s="40">
        <f>IF($C1654="",0,IFERROR(INDEX(Departments!$B$5:$B$54,MATCH($C1654,Departments!$A$5:$A$54,0)),0))</f>
        <v/>
      </c>
      <c r="AA1654" s="41">
        <f>N($L1654)*$Y1654</f>
        <v/>
      </c>
      <c r="AB1654" s="41">
        <f>N($M1654)*$Y1654</f>
        <v/>
      </c>
      <c r="AC1654" s="41">
        <f>$AA1654*$Z1654</f>
        <v/>
      </c>
      <c r="AD1654" s="41">
        <f>$AA1654*BonusMonths/12</f>
        <v/>
      </c>
      <c r="AE1654" s="41">
        <f>($AA1654+SI_Gross*$AB1654)*IF($Q1654=1,SI_O,SI_E)</f>
        <v/>
      </c>
      <c r="AF1654" s="41">
        <f>IF($Q1654=1,0,$AA1654*EOSB)</f>
        <v/>
      </c>
      <c r="AG1654" s="41">
        <f>$AN1654*$W1654</f>
        <v/>
      </c>
      <c r="AH1654" s="41">
        <f>SUM($AA1654:$AG1654)</f>
        <v/>
      </c>
      <c r="AI1654" s="41">
        <f>12*($AM1654+$AN1654)</f>
        <v/>
      </c>
      <c r="AJ1654" s="41">
        <f>$AM1654*((IncMonth-1)+(13-IncMonth)*(1+$X1654))+12*$AN1654</f>
        <v/>
      </c>
      <c r="AK1654" s="41">
        <f>IF($R1654=1,N($L1654)+N($M1654),0)</f>
        <v/>
      </c>
      <c r="AL1654">
        <f>IF($C1654="","",IF(N($L1654)&lt;=0,"Basic salary missing",IF(ISNA(MATCH($C1654,Departments!$A$5:$A$54,0)),"Department not on Departments sheet",IF(AND($I1654&lt;&gt;"",NOT(ISNUMBER($I1654))),"Date of birth is text, not a date",IF(AND($K1654&lt;&gt;"",NOT(ISNUMBER($K1654))),"Contract end is text, not a date","")))))</f>
        <v/>
      </c>
      <c r="AM1654" s="41">
        <f>IF($R1654=0,0,N($L1654)*(1+$Z1654+BonusMonths/12+IF($Q1654=1,0,EOSB))+N($M1654)+(N($L1654)+SI_Gross*N($M1654))*IF($Q1654=1,SI_O,SI_E))</f>
        <v/>
      </c>
      <c r="AN1654" s="41">
        <f>IF($R1654=0,0,(IF($Q1654=1,MedO,MedE+Ticket)+Training)/12)</f>
        <v/>
      </c>
    </row>
    <row r="1655">
      <c r="I1655" s="35" t="n"/>
      <c r="J1655" s="35" t="n"/>
      <c r="K1655" s="35" t="n"/>
      <c r="L1655" s="36" t="n"/>
      <c r="M1655" s="36" t="n"/>
      <c r="P1655" s="37" t="n"/>
      <c r="Q1655" s="38">
        <f>IF($C1655="",0,IF(OR(LOWER(TRIM($G1655))="omani",LOWER(TRIM($G1655))="oman",LOWER(TRIM($G1655))="om",LOWER(TRIM($G1655))="local"),1,0))</f>
        <v/>
      </c>
      <c r="R1655" s="38">
        <f>IF($C1655="",0,IF(OR(ISNUMBER(SEARCH("resign",$N1655)),ISNUMBER(SEARCH("terminat",$N1655)),ISNUMBER(SEARCH("inactive",$N1655)),ISNUMBER(SEARCH("vacan",$N1655)),ISNUMBER(SEARCH("deceased",$N1655)),ISNUMBER(SEARCH("separated",$N1655))),0,1))</f>
        <v/>
      </c>
      <c r="S1655">
        <f>IF(OR($R1655=0,NOT(ISNUMBER($I1655))),"",IFERROR(DATEDIF($I1655,DATE(FY,1,1),"y"),""))</f>
        <v/>
      </c>
      <c r="T1655">
        <f>IF(OR($R1655=0,NOT(ISNUMBER($J1655))),"",IFERROR(DATEDIF($J1655,DATE(FY,1,1),"y"),0))</f>
        <v/>
      </c>
      <c r="U1655" s="38">
        <f>IF(OR($R1655=0,NOT(ISNUMBER($I1655))),0,IF(YEAR($I1655)+IF($Q1655=1,RetAgeO,RetAgeE)=FY,MONTH($I1655),IF(YEAR($I1655)+IF($Q1655=1,RetAgeO,RetAgeE)&lt;FY,1,0)))</f>
        <v/>
      </c>
      <c r="V1655" s="38">
        <f>IF(OR($R1655=0,NOT(ISNUMBER($K1655))),0,IF(YEAR($K1655)=FY,MONTH($K1655),IF(YEAR($K1655)&lt;FY,1,0)))</f>
        <v/>
      </c>
      <c r="W1655" s="38">
        <f>IF($R1655=0,0,MIN(12,IF(AND(ISNUMBER($O1655),$O1655&gt;=1,$O1655&lt;=12),INT($O1655),12),IF(AND(RetireExit="Yes",$U1655&gt;0),$U1655,12),IF(AND(ContractExit="Yes",$V1655&gt;0),$V1655,12)))</f>
        <v/>
      </c>
      <c r="X1655" s="37">
        <f>IF(ISNUMBER($P1655),$P1655,IncPct)</f>
        <v/>
      </c>
      <c r="Y1655" s="39">
        <f>IF($W1655=0,0,MAX(0,MIN($W1655,IncMonth-1))+MAX(0,$W1655-IncMonth+1)*(1+$X1655))</f>
        <v/>
      </c>
      <c r="Z1655" s="40">
        <f>IF($C1655="",0,IFERROR(INDEX(Departments!$B$5:$B$54,MATCH($C1655,Departments!$A$5:$A$54,0)),0))</f>
        <v/>
      </c>
      <c r="AA1655" s="41">
        <f>N($L1655)*$Y1655</f>
        <v/>
      </c>
      <c r="AB1655" s="41">
        <f>N($M1655)*$Y1655</f>
        <v/>
      </c>
      <c r="AC1655" s="41">
        <f>$AA1655*$Z1655</f>
        <v/>
      </c>
      <c r="AD1655" s="41">
        <f>$AA1655*BonusMonths/12</f>
        <v/>
      </c>
      <c r="AE1655" s="41">
        <f>($AA1655+SI_Gross*$AB1655)*IF($Q1655=1,SI_O,SI_E)</f>
        <v/>
      </c>
      <c r="AF1655" s="41">
        <f>IF($Q1655=1,0,$AA1655*EOSB)</f>
        <v/>
      </c>
      <c r="AG1655" s="41">
        <f>$AN1655*$W1655</f>
        <v/>
      </c>
      <c r="AH1655" s="41">
        <f>SUM($AA1655:$AG1655)</f>
        <v/>
      </c>
      <c r="AI1655" s="41">
        <f>12*($AM1655+$AN1655)</f>
        <v/>
      </c>
      <c r="AJ1655" s="41">
        <f>$AM1655*((IncMonth-1)+(13-IncMonth)*(1+$X1655))+12*$AN1655</f>
        <v/>
      </c>
      <c r="AK1655" s="41">
        <f>IF($R1655=1,N($L1655)+N($M1655),0)</f>
        <v/>
      </c>
      <c r="AL1655">
        <f>IF($C1655="","",IF(N($L1655)&lt;=0,"Basic salary missing",IF(ISNA(MATCH($C1655,Departments!$A$5:$A$54,0)),"Department not on Departments sheet",IF(AND($I1655&lt;&gt;"",NOT(ISNUMBER($I1655))),"Date of birth is text, not a date",IF(AND($K1655&lt;&gt;"",NOT(ISNUMBER($K1655))),"Contract end is text, not a date","")))))</f>
        <v/>
      </c>
      <c r="AM1655" s="41">
        <f>IF($R1655=0,0,N($L1655)*(1+$Z1655+BonusMonths/12+IF($Q1655=1,0,EOSB))+N($M1655)+(N($L1655)+SI_Gross*N($M1655))*IF($Q1655=1,SI_O,SI_E))</f>
        <v/>
      </c>
      <c r="AN1655" s="41">
        <f>IF($R1655=0,0,(IF($Q1655=1,MedO,MedE+Ticket)+Training)/12)</f>
        <v/>
      </c>
    </row>
    <row r="1656">
      <c r="I1656" s="35" t="n"/>
      <c r="J1656" s="35" t="n"/>
      <c r="K1656" s="35" t="n"/>
      <c r="L1656" s="36" t="n"/>
      <c r="M1656" s="36" t="n"/>
      <c r="P1656" s="37" t="n"/>
      <c r="Q1656" s="38">
        <f>IF($C1656="",0,IF(OR(LOWER(TRIM($G1656))="omani",LOWER(TRIM($G1656))="oman",LOWER(TRIM($G1656))="om",LOWER(TRIM($G1656))="local"),1,0))</f>
        <v/>
      </c>
      <c r="R1656" s="38">
        <f>IF($C1656="",0,IF(OR(ISNUMBER(SEARCH("resign",$N1656)),ISNUMBER(SEARCH("terminat",$N1656)),ISNUMBER(SEARCH("inactive",$N1656)),ISNUMBER(SEARCH("vacan",$N1656)),ISNUMBER(SEARCH("deceased",$N1656)),ISNUMBER(SEARCH("separated",$N1656))),0,1))</f>
        <v/>
      </c>
      <c r="S1656">
        <f>IF(OR($R1656=0,NOT(ISNUMBER($I1656))),"",IFERROR(DATEDIF($I1656,DATE(FY,1,1),"y"),""))</f>
        <v/>
      </c>
      <c r="T1656">
        <f>IF(OR($R1656=0,NOT(ISNUMBER($J1656))),"",IFERROR(DATEDIF($J1656,DATE(FY,1,1),"y"),0))</f>
        <v/>
      </c>
      <c r="U1656" s="38">
        <f>IF(OR($R1656=0,NOT(ISNUMBER($I1656))),0,IF(YEAR($I1656)+IF($Q1656=1,RetAgeO,RetAgeE)=FY,MONTH($I1656),IF(YEAR($I1656)+IF($Q1656=1,RetAgeO,RetAgeE)&lt;FY,1,0)))</f>
        <v/>
      </c>
      <c r="V1656" s="38">
        <f>IF(OR($R1656=0,NOT(ISNUMBER($K1656))),0,IF(YEAR($K1656)=FY,MONTH($K1656),IF(YEAR($K1656)&lt;FY,1,0)))</f>
        <v/>
      </c>
      <c r="W1656" s="38">
        <f>IF($R1656=0,0,MIN(12,IF(AND(ISNUMBER($O1656),$O1656&gt;=1,$O1656&lt;=12),INT($O1656),12),IF(AND(RetireExit="Yes",$U1656&gt;0),$U1656,12),IF(AND(ContractExit="Yes",$V1656&gt;0),$V1656,12)))</f>
        <v/>
      </c>
      <c r="X1656" s="37">
        <f>IF(ISNUMBER($P1656),$P1656,IncPct)</f>
        <v/>
      </c>
      <c r="Y1656" s="39">
        <f>IF($W1656=0,0,MAX(0,MIN($W1656,IncMonth-1))+MAX(0,$W1656-IncMonth+1)*(1+$X1656))</f>
        <v/>
      </c>
      <c r="Z1656" s="40">
        <f>IF($C1656="",0,IFERROR(INDEX(Departments!$B$5:$B$54,MATCH($C1656,Departments!$A$5:$A$54,0)),0))</f>
        <v/>
      </c>
      <c r="AA1656" s="41">
        <f>N($L1656)*$Y1656</f>
        <v/>
      </c>
      <c r="AB1656" s="41">
        <f>N($M1656)*$Y1656</f>
        <v/>
      </c>
      <c r="AC1656" s="41">
        <f>$AA1656*$Z1656</f>
        <v/>
      </c>
      <c r="AD1656" s="41">
        <f>$AA1656*BonusMonths/12</f>
        <v/>
      </c>
      <c r="AE1656" s="41">
        <f>($AA1656+SI_Gross*$AB1656)*IF($Q1656=1,SI_O,SI_E)</f>
        <v/>
      </c>
      <c r="AF1656" s="41">
        <f>IF($Q1656=1,0,$AA1656*EOSB)</f>
        <v/>
      </c>
      <c r="AG1656" s="41">
        <f>$AN1656*$W1656</f>
        <v/>
      </c>
      <c r="AH1656" s="41">
        <f>SUM($AA1656:$AG1656)</f>
        <v/>
      </c>
      <c r="AI1656" s="41">
        <f>12*($AM1656+$AN1656)</f>
        <v/>
      </c>
      <c r="AJ1656" s="41">
        <f>$AM1656*((IncMonth-1)+(13-IncMonth)*(1+$X1656))+12*$AN1656</f>
        <v/>
      </c>
      <c r="AK1656" s="41">
        <f>IF($R1656=1,N($L1656)+N($M1656),0)</f>
        <v/>
      </c>
      <c r="AL1656">
        <f>IF($C1656="","",IF(N($L1656)&lt;=0,"Basic salary missing",IF(ISNA(MATCH($C1656,Departments!$A$5:$A$54,0)),"Department not on Departments sheet",IF(AND($I1656&lt;&gt;"",NOT(ISNUMBER($I1656))),"Date of birth is text, not a date",IF(AND($K1656&lt;&gt;"",NOT(ISNUMBER($K1656))),"Contract end is text, not a date","")))))</f>
        <v/>
      </c>
      <c r="AM1656" s="41">
        <f>IF($R1656=0,0,N($L1656)*(1+$Z1656+BonusMonths/12+IF($Q1656=1,0,EOSB))+N($M1656)+(N($L1656)+SI_Gross*N($M1656))*IF($Q1656=1,SI_O,SI_E))</f>
        <v/>
      </c>
      <c r="AN1656" s="41">
        <f>IF($R1656=0,0,(IF($Q1656=1,MedO,MedE+Ticket)+Training)/12)</f>
        <v/>
      </c>
    </row>
    <row r="1657">
      <c r="I1657" s="35" t="n"/>
      <c r="J1657" s="35" t="n"/>
      <c r="K1657" s="35" t="n"/>
      <c r="L1657" s="36" t="n"/>
      <c r="M1657" s="36" t="n"/>
      <c r="P1657" s="37" t="n"/>
      <c r="Q1657" s="38">
        <f>IF($C1657="",0,IF(OR(LOWER(TRIM($G1657))="omani",LOWER(TRIM($G1657))="oman",LOWER(TRIM($G1657))="om",LOWER(TRIM($G1657))="local"),1,0))</f>
        <v/>
      </c>
      <c r="R1657" s="38">
        <f>IF($C1657="",0,IF(OR(ISNUMBER(SEARCH("resign",$N1657)),ISNUMBER(SEARCH("terminat",$N1657)),ISNUMBER(SEARCH("inactive",$N1657)),ISNUMBER(SEARCH("vacan",$N1657)),ISNUMBER(SEARCH("deceased",$N1657)),ISNUMBER(SEARCH("separated",$N1657))),0,1))</f>
        <v/>
      </c>
      <c r="S1657">
        <f>IF(OR($R1657=0,NOT(ISNUMBER($I1657))),"",IFERROR(DATEDIF($I1657,DATE(FY,1,1),"y"),""))</f>
        <v/>
      </c>
      <c r="T1657">
        <f>IF(OR($R1657=0,NOT(ISNUMBER($J1657))),"",IFERROR(DATEDIF($J1657,DATE(FY,1,1),"y"),0))</f>
        <v/>
      </c>
      <c r="U1657" s="38">
        <f>IF(OR($R1657=0,NOT(ISNUMBER($I1657))),0,IF(YEAR($I1657)+IF($Q1657=1,RetAgeO,RetAgeE)=FY,MONTH($I1657),IF(YEAR($I1657)+IF($Q1657=1,RetAgeO,RetAgeE)&lt;FY,1,0)))</f>
        <v/>
      </c>
      <c r="V1657" s="38">
        <f>IF(OR($R1657=0,NOT(ISNUMBER($K1657))),0,IF(YEAR($K1657)=FY,MONTH($K1657),IF(YEAR($K1657)&lt;FY,1,0)))</f>
        <v/>
      </c>
      <c r="W1657" s="38">
        <f>IF($R1657=0,0,MIN(12,IF(AND(ISNUMBER($O1657),$O1657&gt;=1,$O1657&lt;=12),INT($O1657),12),IF(AND(RetireExit="Yes",$U1657&gt;0),$U1657,12),IF(AND(ContractExit="Yes",$V1657&gt;0),$V1657,12)))</f>
        <v/>
      </c>
      <c r="X1657" s="37">
        <f>IF(ISNUMBER($P1657),$P1657,IncPct)</f>
        <v/>
      </c>
      <c r="Y1657" s="39">
        <f>IF($W1657=0,0,MAX(0,MIN($W1657,IncMonth-1))+MAX(0,$W1657-IncMonth+1)*(1+$X1657))</f>
        <v/>
      </c>
      <c r="Z1657" s="40">
        <f>IF($C1657="",0,IFERROR(INDEX(Departments!$B$5:$B$54,MATCH($C1657,Departments!$A$5:$A$54,0)),0))</f>
        <v/>
      </c>
      <c r="AA1657" s="41">
        <f>N($L1657)*$Y1657</f>
        <v/>
      </c>
      <c r="AB1657" s="41">
        <f>N($M1657)*$Y1657</f>
        <v/>
      </c>
      <c r="AC1657" s="41">
        <f>$AA1657*$Z1657</f>
        <v/>
      </c>
      <c r="AD1657" s="41">
        <f>$AA1657*BonusMonths/12</f>
        <v/>
      </c>
      <c r="AE1657" s="41">
        <f>($AA1657+SI_Gross*$AB1657)*IF($Q1657=1,SI_O,SI_E)</f>
        <v/>
      </c>
      <c r="AF1657" s="41">
        <f>IF($Q1657=1,0,$AA1657*EOSB)</f>
        <v/>
      </c>
      <c r="AG1657" s="41">
        <f>$AN1657*$W1657</f>
        <v/>
      </c>
      <c r="AH1657" s="41">
        <f>SUM($AA1657:$AG1657)</f>
        <v/>
      </c>
      <c r="AI1657" s="41">
        <f>12*($AM1657+$AN1657)</f>
        <v/>
      </c>
      <c r="AJ1657" s="41">
        <f>$AM1657*((IncMonth-1)+(13-IncMonth)*(1+$X1657))+12*$AN1657</f>
        <v/>
      </c>
      <c r="AK1657" s="41">
        <f>IF($R1657=1,N($L1657)+N($M1657),0)</f>
        <v/>
      </c>
      <c r="AL1657">
        <f>IF($C1657="","",IF(N($L1657)&lt;=0,"Basic salary missing",IF(ISNA(MATCH($C1657,Departments!$A$5:$A$54,0)),"Department not on Departments sheet",IF(AND($I1657&lt;&gt;"",NOT(ISNUMBER($I1657))),"Date of birth is text, not a date",IF(AND($K1657&lt;&gt;"",NOT(ISNUMBER($K1657))),"Contract end is text, not a date","")))))</f>
        <v/>
      </c>
      <c r="AM1657" s="41">
        <f>IF($R1657=0,0,N($L1657)*(1+$Z1657+BonusMonths/12+IF($Q1657=1,0,EOSB))+N($M1657)+(N($L1657)+SI_Gross*N($M1657))*IF($Q1657=1,SI_O,SI_E))</f>
        <v/>
      </c>
      <c r="AN1657" s="41">
        <f>IF($R1657=0,0,(IF($Q1657=1,MedO,MedE+Ticket)+Training)/12)</f>
        <v/>
      </c>
    </row>
    <row r="1658">
      <c r="I1658" s="35" t="n"/>
      <c r="J1658" s="35" t="n"/>
      <c r="K1658" s="35" t="n"/>
      <c r="L1658" s="36" t="n"/>
      <c r="M1658" s="36" t="n"/>
      <c r="P1658" s="37" t="n"/>
      <c r="Q1658" s="38">
        <f>IF($C1658="",0,IF(OR(LOWER(TRIM($G1658))="omani",LOWER(TRIM($G1658))="oman",LOWER(TRIM($G1658))="om",LOWER(TRIM($G1658))="local"),1,0))</f>
        <v/>
      </c>
      <c r="R1658" s="38">
        <f>IF($C1658="",0,IF(OR(ISNUMBER(SEARCH("resign",$N1658)),ISNUMBER(SEARCH("terminat",$N1658)),ISNUMBER(SEARCH("inactive",$N1658)),ISNUMBER(SEARCH("vacan",$N1658)),ISNUMBER(SEARCH("deceased",$N1658)),ISNUMBER(SEARCH("separated",$N1658))),0,1))</f>
        <v/>
      </c>
      <c r="S1658">
        <f>IF(OR($R1658=0,NOT(ISNUMBER($I1658))),"",IFERROR(DATEDIF($I1658,DATE(FY,1,1),"y"),""))</f>
        <v/>
      </c>
      <c r="T1658">
        <f>IF(OR($R1658=0,NOT(ISNUMBER($J1658))),"",IFERROR(DATEDIF($J1658,DATE(FY,1,1),"y"),0))</f>
        <v/>
      </c>
      <c r="U1658" s="38">
        <f>IF(OR($R1658=0,NOT(ISNUMBER($I1658))),0,IF(YEAR($I1658)+IF($Q1658=1,RetAgeO,RetAgeE)=FY,MONTH($I1658),IF(YEAR($I1658)+IF($Q1658=1,RetAgeO,RetAgeE)&lt;FY,1,0)))</f>
        <v/>
      </c>
      <c r="V1658" s="38">
        <f>IF(OR($R1658=0,NOT(ISNUMBER($K1658))),0,IF(YEAR($K1658)=FY,MONTH($K1658),IF(YEAR($K1658)&lt;FY,1,0)))</f>
        <v/>
      </c>
      <c r="W1658" s="38">
        <f>IF($R1658=0,0,MIN(12,IF(AND(ISNUMBER($O1658),$O1658&gt;=1,$O1658&lt;=12),INT($O1658),12),IF(AND(RetireExit="Yes",$U1658&gt;0),$U1658,12),IF(AND(ContractExit="Yes",$V1658&gt;0),$V1658,12)))</f>
        <v/>
      </c>
      <c r="X1658" s="37">
        <f>IF(ISNUMBER($P1658),$P1658,IncPct)</f>
        <v/>
      </c>
      <c r="Y1658" s="39">
        <f>IF($W1658=0,0,MAX(0,MIN($W1658,IncMonth-1))+MAX(0,$W1658-IncMonth+1)*(1+$X1658))</f>
        <v/>
      </c>
      <c r="Z1658" s="40">
        <f>IF($C1658="",0,IFERROR(INDEX(Departments!$B$5:$B$54,MATCH($C1658,Departments!$A$5:$A$54,0)),0))</f>
        <v/>
      </c>
      <c r="AA1658" s="41">
        <f>N($L1658)*$Y1658</f>
        <v/>
      </c>
      <c r="AB1658" s="41">
        <f>N($M1658)*$Y1658</f>
        <v/>
      </c>
      <c r="AC1658" s="41">
        <f>$AA1658*$Z1658</f>
        <v/>
      </c>
      <c r="AD1658" s="41">
        <f>$AA1658*BonusMonths/12</f>
        <v/>
      </c>
      <c r="AE1658" s="41">
        <f>($AA1658+SI_Gross*$AB1658)*IF($Q1658=1,SI_O,SI_E)</f>
        <v/>
      </c>
      <c r="AF1658" s="41">
        <f>IF($Q1658=1,0,$AA1658*EOSB)</f>
        <v/>
      </c>
      <c r="AG1658" s="41">
        <f>$AN1658*$W1658</f>
        <v/>
      </c>
      <c r="AH1658" s="41">
        <f>SUM($AA1658:$AG1658)</f>
        <v/>
      </c>
      <c r="AI1658" s="41">
        <f>12*($AM1658+$AN1658)</f>
        <v/>
      </c>
      <c r="AJ1658" s="41">
        <f>$AM1658*((IncMonth-1)+(13-IncMonth)*(1+$X1658))+12*$AN1658</f>
        <v/>
      </c>
      <c r="AK1658" s="41">
        <f>IF($R1658=1,N($L1658)+N($M1658),0)</f>
        <v/>
      </c>
      <c r="AL1658">
        <f>IF($C1658="","",IF(N($L1658)&lt;=0,"Basic salary missing",IF(ISNA(MATCH($C1658,Departments!$A$5:$A$54,0)),"Department not on Departments sheet",IF(AND($I1658&lt;&gt;"",NOT(ISNUMBER($I1658))),"Date of birth is text, not a date",IF(AND($K1658&lt;&gt;"",NOT(ISNUMBER($K1658))),"Contract end is text, not a date","")))))</f>
        <v/>
      </c>
      <c r="AM1658" s="41">
        <f>IF($R1658=0,0,N($L1658)*(1+$Z1658+BonusMonths/12+IF($Q1658=1,0,EOSB))+N($M1658)+(N($L1658)+SI_Gross*N($M1658))*IF($Q1658=1,SI_O,SI_E))</f>
        <v/>
      </c>
      <c r="AN1658" s="41">
        <f>IF($R1658=0,0,(IF($Q1658=1,MedO,MedE+Ticket)+Training)/12)</f>
        <v/>
      </c>
    </row>
    <row r="1659">
      <c r="I1659" s="35" t="n"/>
      <c r="J1659" s="35" t="n"/>
      <c r="K1659" s="35" t="n"/>
      <c r="L1659" s="36" t="n"/>
      <c r="M1659" s="36" t="n"/>
      <c r="P1659" s="37" t="n"/>
      <c r="Q1659" s="38">
        <f>IF($C1659="",0,IF(OR(LOWER(TRIM($G1659))="omani",LOWER(TRIM($G1659))="oman",LOWER(TRIM($G1659))="om",LOWER(TRIM($G1659))="local"),1,0))</f>
        <v/>
      </c>
      <c r="R1659" s="38">
        <f>IF($C1659="",0,IF(OR(ISNUMBER(SEARCH("resign",$N1659)),ISNUMBER(SEARCH("terminat",$N1659)),ISNUMBER(SEARCH("inactive",$N1659)),ISNUMBER(SEARCH("vacan",$N1659)),ISNUMBER(SEARCH("deceased",$N1659)),ISNUMBER(SEARCH("separated",$N1659))),0,1))</f>
        <v/>
      </c>
      <c r="S1659">
        <f>IF(OR($R1659=0,NOT(ISNUMBER($I1659))),"",IFERROR(DATEDIF($I1659,DATE(FY,1,1),"y"),""))</f>
        <v/>
      </c>
      <c r="T1659">
        <f>IF(OR($R1659=0,NOT(ISNUMBER($J1659))),"",IFERROR(DATEDIF($J1659,DATE(FY,1,1),"y"),0))</f>
        <v/>
      </c>
      <c r="U1659" s="38">
        <f>IF(OR($R1659=0,NOT(ISNUMBER($I1659))),0,IF(YEAR($I1659)+IF($Q1659=1,RetAgeO,RetAgeE)=FY,MONTH($I1659),IF(YEAR($I1659)+IF($Q1659=1,RetAgeO,RetAgeE)&lt;FY,1,0)))</f>
        <v/>
      </c>
      <c r="V1659" s="38">
        <f>IF(OR($R1659=0,NOT(ISNUMBER($K1659))),0,IF(YEAR($K1659)=FY,MONTH($K1659),IF(YEAR($K1659)&lt;FY,1,0)))</f>
        <v/>
      </c>
      <c r="W1659" s="38">
        <f>IF($R1659=0,0,MIN(12,IF(AND(ISNUMBER($O1659),$O1659&gt;=1,$O1659&lt;=12),INT($O1659),12),IF(AND(RetireExit="Yes",$U1659&gt;0),$U1659,12),IF(AND(ContractExit="Yes",$V1659&gt;0),$V1659,12)))</f>
        <v/>
      </c>
      <c r="X1659" s="37">
        <f>IF(ISNUMBER($P1659),$P1659,IncPct)</f>
        <v/>
      </c>
      <c r="Y1659" s="39">
        <f>IF($W1659=0,0,MAX(0,MIN($W1659,IncMonth-1))+MAX(0,$W1659-IncMonth+1)*(1+$X1659))</f>
        <v/>
      </c>
      <c r="Z1659" s="40">
        <f>IF($C1659="",0,IFERROR(INDEX(Departments!$B$5:$B$54,MATCH($C1659,Departments!$A$5:$A$54,0)),0))</f>
        <v/>
      </c>
      <c r="AA1659" s="41">
        <f>N($L1659)*$Y1659</f>
        <v/>
      </c>
      <c r="AB1659" s="41">
        <f>N($M1659)*$Y1659</f>
        <v/>
      </c>
      <c r="AC1659" s="41">
        <f>$AA1659*$Z1659</f>
        <v/>
      </c>
      <c r="AD1659" s="41">
        <f>$AA1659*BonusMonths/12</f>
        <v/>
      </c>
      <c r="AE1659" s="41">
        <f>($AA1659+SI_Gross*$AB1659)*IF($Q1659=1,SI_O,SI_E)</f>
        <v/>
      </c>
      <c r="AF1659" s="41">
        <f>IF($Q1659=1,0,$AA1659*EOSB)</f>
        <v/>
      </c>
      <c r="AG1659" s="41">
        <f>$AN1659*$W1659</f>
        <v/>
      </c>
      <c r="AH1659" s="41">
        <f>SUM($AA1659:$AG1659)</f>
        <v/>
      </c>
      <c r="AI1659" s="41">
        <f>12*($AM1659+$AN1659)</f>
        <v/>
      </c>
      <c r="AJ1659" s="41">
        <f>$AM1659*((IncMonth-1)+(13-IncMonth)*(1+$X1659))+12*$AN1659</f>
        <v/>
      </c>
      <c r="AK1659" s="41">
        <f>IF($R1659=1,N($L1659)+N($M1659),0)</f>
        <v/>
      </c>
      <c r="AL1659">
        <f>IF($C1659="","",IF(N($L1659)&lt;=0,"Basic salary missing",IF(ISNA(MATCH($C1659,Departments!$A$5:$A$54,0)),"Department not on Departments sheet",IF(AND($I1659&lt;&gt;"",NOT(ISNUMBER($I1659))),"Date of birth is text, not a date",IF(AND($K1659&lt;&gt;"",NOT(ISNUMBER($K1659))),"Contract end is text, not a date","")))))</f>
        <v/>
      </c>
      <c r="AM1659" s="41">
        <f>IF($R1659=0,0,N($L1659)*(1+$Z1659+BonusMonths/12+IF($Q1659=1,0,EOSB))+N($M1659)+(N($L1659)+SI_Gross*N($M1659))*IF($Q1659=1,SI_O,SI_E))</f>
        <v/>
      </c>
      <c r="AN1659" s="41">
        <f>IF($R1659=0,0,(IF($Q1659=1,MedO,MedE+Ticket)+Training)/12)</f>
        <v/>
      </c>
    </row>
    <row r="1660">
      <c r="I1660" s="35" t="n"/>
      <c r="J1660" s="35" t="n"/>
      <c r="K1660" s="35" t="n"/>
      <c r="L1660" s="36" t="n"/>
      <c r="M1660" s="36" t="n"/>
      <c r="P1660" s="37" t="n"/>
      <c r="Q1660" s="38">
        <f>IF($C1660="",0,IF(OR(LOWER(TRIM($G1660))="omani",LOWER(TRIM($G1660))="oman",LOWER(TRIM($G1660))="om",LOWER(TRIM($G1660))="local"),1,0))</f>
        <v/>
      </c>
      <c r="R1660" s="38">
        <f>IF($C1660="",0,IF(OR(ISNUMBER(SEARCH("resign",$N1660)),ISNUMBER(SEARCH("terminat",$N1660)),ISNUMBER(SEARCH("inactive",$N1660)),ISNUMBER(SEARCH("vacan",$N1660)),ISNUMBER(SEARCH("deceased",$N1660)),ISNUMBER(SEARCH("separated",$N1660))),0,1))</f>
        <v/>
      </c>
      <c r="S1660">
        <f>IF(OR($R1660=0,NOT(ISNUMBER($I1660))),"",IFERROR(DATEDIF($I1660,DATE(FY,1,1),"y"),""))</f>
        <v/>
      </c>
      <c r="T1660">
        <f>IF(OR($R1660=0,NOT(ISNUMBER($J1660))),"",IFERROR(DATEDIF($J1660,DATE(FY,1,1),"y"),0))</f>
        <v/>
      </c>
      <c r="U1660" s="38">
        <f>IF(OR($R1660=0,NOT(ISNUMBER($I1660))),0,IF(YEAR($I1660)+IF($Q1660=1,RetAgeO,RetAgeE)=FY,MONTH($I1660),IF(YEAR($I1660)+IF($Q1660=1,RetAgeO,RetAgeE)&lt;FY,1,0)))</f>
        <v/>
      </c>
      <c r="V1660" s="38">
        <f>IF(OR($R1660=0,NOT(ISNUMBER($K1660))),0,IF(YEAR($K1660)=FY,MONTH($K1660),IF(YEAR($K1660)&lt;FY,1,0)))</f>
        <v/>
      </c>
      <c r="W1660" s="38">
        <f>IF($R1660=0,0,MIN(12,IF(AND(ISNUMBER($O1660),$O1660&gt;=1,$O1660&lt;=12),INT($O1660),12),IF(AND(RetireExit="Yes",$U1660&gt;0),$U1660,12),IF(AND(ContractExit="Yes",$V1660&gt;0),$V1660,12)))</f>
        <v/>
      </c>
      <c r="X1660" s="37">
        <f>IF(ISNUMBER($P1660),$P1660,IncPct)</f>
        <v/>
      </c>
      <c r="Y1660" s="39">
        <f>IF($W1660=0,0,MAX(0,MIN($W1660,IncMonth-1))+MAX(0,$W1660-IncMonth+1)*(1+$X1660))</f>
        <v/>
      </c>
      <c r="Z1660" s="40">
        <f>IF($C1660="",0,IFERROR(INDEX(Departments!$B$5:$B$54,MATCH($C1660,Departments!$A$5:$A$54,0)),0))</f>
        <v/>
      </c>
      <c r="AA1660" s="41">
        <f>N($L1660)*$Y1660</f>
        <v/>
      </c>
      <c r="AB1660" s="41">
        <f>N($M1660)*$Y1660</f>
        <v/>
      </c>
      <c r="AC1660" s="41">
        <f>$AA1660*$Z1660</f>
        <v/>
      </c>
      <c r="AD1660" s="41">
        <f>$AA1660*BonusMonths/12</f>
        <v/>
      </c>
      <c r="AE1660" s="41">
        <f>($AA1660+SI_Gross*$AB1660)*IF($Q1660=1,SI_O,SI_E)</f>
        <v/>
      </c>
      <c r="AF1660" s="41">
        <f>IF($Q1660=1,0,$AA1660*EOSB)</f>
        <v/>
      </c>
      <c r="AG1660" s="41">
        <f>$AN1660*$W1660</f>
        <v/>
      </c>
      <c r="AH1660" s="41">
        <f>SUM($AA1660:$AG1660)</f>
        <v/>
      </c>
      <c r="AI1660" s="41">
        <f>12*($AM1660+$AN1660)</f>
        <v/>
      </c>
      <c r="AJ1660" s="41">
        <f>$AM1660*((IncMonth-1)+(13-IncMonth)*(1+$X1660))+12*$AN1660</f>
        <v/>
      </c>
      <c r="AK1660" s="41">
        <f>IF($R1660=1,N($L1660)+N($M1660),0)</f>
        <v/>
      </c>
      <c r="AL1660">
        <f>IF($C1660="","",IF(N($L1660)&lt;=0,"Basic salary missing",IF(ISNA(MATCH($C1660,Departments!$A$5:$A$54,0)),"Department not on Departments sheet",IF(AND($I1660&lt;&gt;"",NOT(ISNUMBER($I1660))),"Date of birth is text, not a date",IF(AND($K1660&lt;&gt;"",NOT(ISNUMBER($K1660))),"Contract end is text, not a date","")))))</f>
        <v/>
      </c>
      <c r="AM1660" s="41">
        <f>IF($R1660=0,0,N($L1660)*(1+$Z1660+BonusMonths/12+IF($Q1660=1,0,EOSB))+N($M1660)+(N($L1660)+SI_Gross*N($M1660))*IF($Q1660=1,SI_O,SI_E))</f>
        <v/>
      </c>
      <c r="AN1660" s="41">
        <f>IF($R1660=0,0,(IF($Q1660=1,MedO,MedE+Ticket)+Training)/12)</f>
        <v/>
      </c>
    </row>
    <row r="1661">
      <c r="I1661" s="35" t="n"/>
      <c r="J1661" s="35" t="n"/>
      <c r="K1661" s="35" t="n"/>
      <c r="L1661" s="36" t="n"/>
      <c r="M1661" s="36" t="n"/>
      <c r="P1661" s="37" t="n"/>
      <c r="Q1661" s="38">
        <f>IF($C1661="",0,IF(OR(LOWER(TRIM($G1661))="omani",LOWER(TRIM($G1661))="oman",LOWER(TRIM($G1661))="om",LOWER(TRIM($G1661))="local"),1,0))</f>
        <v/>
      </c>
      <c r="R1661" s="38">
        <f>IF($C1661="",0,IF(OR(ISNUMBER(SEARCH("resign",$N1661)),ISNUMBER(SEARCH("terminat",$N1661)),ISNUMBER(SEARCH("inactive",$N1661)),ISNUMBER(SEARCH("vacan",$N1661)),ISNUMBER(SEARCH("deceased",$N1661)),ISNUMBER(SEARCH("separated",$N1661))),0,1))</f>
        <v/>
      </c>
      <c r="S1661">
        <f>IF(OR($R1661=0,NOT(ISNUMBER($I1661))),"",IFERROR(DATEDIF($I1661,DATE(FY,1,1),"y"),""))</f>
        <v/>
      </c>
      <c r="T1661">
        <f>IF(OR($R1661=0,NOT(ISNUMBER($J1661))),"",IFERROR(DATEDIF($J1661,DATE(FY,1,1),"y"),0))</f>
        <v/>
      </c>
      <c r="U1661" s="38">
        <f>IF(OR($R1661=0,NOT(ISNUMBER($I1661))),0,IF(YEAR($I1661)+IF($Q1661=1,RetAgeO,RetAgeE)=FY,MONTH($I1661),IF(YEAR($I1661)+IF($Q1661=1,RetAgeO,RetAgeE)&lt;FY,1,0)))</f>
        <v/>
      </c>
      <c r="V1661" s="38">
        <f>IF(OR($R1661=0,NOT(ISNUMBER($K1661))),0,IF(YEAR($K1661)=FY,MONTH($K1661),IF(YEAR($K1661)&lt;FY,1,0)))</f>
        <v/>
      </c>
      <c r="W1661" s="38">
        <f>IF($R1661=0,0,MIN(12,IF(AND(ISNUMBER($O1661),$O1661&gt;=1,$O1661&lt;=12),INT($O1661),12),IF(AND(RetireExit="Yes",$U1661&gt;0),$U1661,12),IF(AND(ContractExit="Yes",$V1661&gt;0),$V1661,12)))</f>
        <v/>
      </c>
      <c r="X1661" s="37">
        <f>IF(ISNUMBER($P1661),$P1661,IncPct)</f>
        <v/>
      </c>
      <c r="Y1661" s="39">
        <f>IF($W1661=0,0,MAX(0,MIN($W1661,IncMonth-1))+MAX(0,$W1661-IncMonth+1)*(1+$X1661))</f>
        <v/>
      </c>
      <c r="Z1661" s="40">
        <f>IF($C1661="",0,IFERROR(INDEX(Departments!$B$5:$B$54,MATCH($C1661,Departments!$A$5:$A$54,0)),0))</f>
        <v/>
      </c>
      <c r="AA1661" s="41">
        <f>N($L1661)*$Y1661</f>
        <v/>
      </c>
      <c r="AB1661" s="41">
        <f>N($M1661)*$Y1661</f>
        <v/>
      </c>
      <c r="AC1661" s="41">
        <f>$AA1661*$Z1661</f>
        <v/>
      </c>
      <c r="AD1661" s="41">
        <f>$AA1661*BonusMonths/12</f>
        <v/>
      </c>
      <c r="AE1661" s="41">
        <f>($AA1661+SI_Gross*$AB1661)*IF($Q1661=1,SI_O,SI_E)</f>
        <v/>
      </c>
      <c r="AF1661" s="41">
        <f>IF($Q1661=1,0,$AA1661*EOSB)</f>
        <v/>
      </c>
      <c r="AG1661" s="41">
        <f>$AN1661*$W1661</f>
        <v/>
      </c>
      <c r="AH1661" s="41">
        <f>SUM($AA1661:$AG1661)</f>
        <v/>
      </c>
      <c r="AI1661" s="41">
        <f>12*($AM1661+$AN1661)</f>
        <v/>
      </c>
      <c r="AJ1661" s="41">
        <f>$AM1661*((IncMonth-1)+(13-IncMonth)*(1+$X1661))+12*$AN1661</f>
        <v/>
      </c>
      <c r="AK1661" s="41">
        <f>IF($R1661=1,N($L1661)+N($M1661),0)</f>
        <v/>
      </c>
      <c r="AL1661">
        <f>IF($C1661="","",IF(N($L1661)&lt;=0,"Basic salary missing",IF(ISNA(MATCH($C1661,Departments!$A$5:$A$54,0)),"Department not on Departments sheet",IF(AND($I1661&lt;&gt;"",NOT(ISNUMBER($I1661))),"Date of birth is text, not a date",IF(AND($K1661&lt;&gt;"",NOT(ISNUMBER($K1661))),"Contract end is text, not a date","")))))</f>
        <v/>
      </c>
      <c r="AM1661" s="41">
        <f>IF($R1661=0,0,N($L1661)*(1+$Z1661+BonusMonths/12+IF($Q1661=1,0,EOSB))+N($M1661)+(N($L1661)+SI_Gross*N($M1661))*IF($Q1661=1,SI_O,SI_E))</f>
        <v/>
      </c>
      <c r="AN1661" s="41">
        <f>IF($R1661=0,0,(IF($Q1661=1,MedO,MedE+Ticket)+Training)/12)</f>
        <v/>
      </c>
    </row>
    <row r="1662">
      <c r="I1662" s="35" t="n"/>
      <c r="J1662" s="35" t="n"/>
      <c r="K1662" s="35" t="n"/>
      <c r="L1662" s="36" t="n"/>
      <c r="M1662" s="36" t="n"/>
      <c r="P1662" s="37" t="n"/>
      <c r="Q1662" s="38">
        <f>IF($C1662="",0,IF(OR(LOWER(TRIM($G1662))="omani",LOWER(TRIM($G1662))="oman",LOWER(TRIM($G1662))="om",LOWER(TRIM($G1662))="local"),1,0))</f>
        <v/>
      </c>
      <c r="R1662" s="38">
        <f>IF($C1662="",0,IF(OR(ISNUMBER(SEARCH("resign",$N1662)),ISNUMBER(SEARCH("terminat",$N1662)),ISNUMBER(SEARCH("inactive",$N1662)),ISNUMBER(SEARCH("vacan",$N1662)),ISNUMBER(SEARCH("deceased",$N1662)),ISNUMBER(SEARCH("separated",$N1662))),0,1))</f>
        <v/>
      </c>
      <c r="S1662">
        <f>IF(OR($R1662=0,NOT(ISNUMBER($I1662))),"",IFERROR(DATEDIF($I1662,DATE(FY,1,1),"y"),""))</f>
        <v/>
      </c>
      <c r="T1662">
        <f>IF(OR($R1662=0,NOT(ISNUMBER($J1662))),"",IFERROR(DATEDIF($J1662,DATE(FY,1,1),"y"),0))</f>
        <v/>
      </c>
      <c r="U1662" s="38">
        <f>IF(OR($R1662=0,NOT(ISNUMBER($I1662))),0,IF(YEAR($I1662)+IF($Q1662=1,RetAgeO,RetAgeE)=FY,MONTH($I1662),IF(YEAR($I1662)+IF($Q1662=1,RetAgeO,RetAgeE)&lt;FY,1,0)))</f>
        <v/>
      </c>
      <c r="V1662" s="38">
        <f>IF(OR($R1662=0,NOT(ISNUMBER($K1662))),0,IF(YEAR($K1662)=FY,MONTH($K1662),IF(YEAR($K1662)&lt;FY,1,0)))</f>
        <v/>
      </c>
      <c r="W1662" s="38">
        <f>IF($R1662=0,0,MIN(12,IF(AND(ISNUMBER($O1662),$O1662&gt;=1,$O1662&lt;=12),INT($O1662),12),IF(AND(RetireExit="Yes",$U1662&gt;0),$U1662,12),IF(AND(ContractExit="Yes",$V1662&gt;0),$V1662,12)))</f>
        <v/>
      </c>
      <c r="X1662" s="37">
        <f>IF(ISNUMBER($P1662),$P1662,IncPct)</f>
        <v/>
      </c>
      <c r="Y1662" s="39">
        <f>IF($W1662=0,0,MAX(0,MIN($W1662,IncMonth-1))+MAX(0,$W1662-IncMonth+1)*(1+$X1662))</f>
        <v/>
      </c>
      <c r="Z1662" s="40">
        <f>IF($C1662="",0,IFERROR(INDEX(Departments!$B$5:$B$54,MATCH($C1662,Departments!$A$5:$A$54,0)),0))</f>
        <v/>
      </c>
      <c r="AA1662" s="41">
        <f>N($L1662)*$Y1662</f>
        <v/>
      </c>
      <c r="AB1662" s="41">
        <f>N($M1662)*$Y1662</f>
        <v/>
      </c>
      <c r="AC1662" s="41">
        <f>$AA1662*$Z1662</f>
        <v/>
      </c>
      <c r="AD1662" s="41">
        <f>$AA1662*BonusMonths/12</f>
        <v/>
      </c>
      <c r="AE1662" s="41">
        <f>($AA1662+SI_Gross*$AB1662)*IF($Q1662=1,SI_O,SI_E)</f>
        <v/>
      </c>
      <c r="AF1662" s="41">
        <f>IF($Q1662=1,0,$AA1662*EOSB)</f>
        <v/>
      </c>
      <c r="AG1662" s="41">
        <f>$AN1662*$W1662</f>
        <v/>
      </c>
      <c r="AH1662" s="41">
        <f>SUM($AA1662:$AG1662)</f>
        <v/>
      </c>
      <c r="AI1662" s="41">
        <f>12*($AM1662+$AN1662)</f>
        <v/>
      </c>
      <c r="AJ1662" s="41">
        <f>$AM1662*((IncMonth-1)+(13-IncMonth)*(1+$X1662))+12*$AN1662</f>
        <v/>
      </c>
      <c r="AK1662" s="41">
        <f>IF($R1662=1,N($L1662)+N($M1662),0)</f>
        <v/>
      </c>
      <c r="AL1662">
        <f>IF($C1662="","",IF(N($L1662)&lt;=0,"Basic salary missing",IF(ISNA(MATCH($C1662,Departments!$A$5:$A$54,0)),"Department not on Departments sheet",IF(AND($I1662&lt;&gt;"",NOT(ISNUMBER($I1662))),"Date of birth is text, not a date",IF(AND($K1662&lt;&gt;"",NOT(ISNUMBER($K1662))),"Contract end is text, not a date","")))))</f>
        <v/>
      </c>
      <c r="AM1662" s="41">
        <f>IF($R1662=0,0,N($L1662)*(1+$Z1662+BonusMonths/12+IF($Q1662=1,0,EOSB))+N($M1662)+(N($L1662)+SI_Gross*N($M1662))*IF($Q1662=1,SI_O,SI_E))</f>
        <v/>
      </c>
      <c r="AN1662" s="41">
        <f>IF($R1662=0,0,(IF($Q1662=1,MedO,MedE+Ticket)+Training)/12)</f>
        <v/>
      </c>
    </row>
    <row r="1663">
      <c r="I1663" s="35" t="n"/>
      <c r="J1663" s="35" t="n"/>
      <c r="K1663" s="35" t="n"/>
      <c r="L1663" s="36" t="n"/>
      <c r="M1663" s="36" t="n"/>
      <c r="P1663" s="37" t="n"/>
      <c r="Q1663" s="38">
        <f>IF($C1663="",0,IF(OR(LOWER(TRIM($G1663))="omani",LOWER(TRIM($G1663))="oman",LOWER(TRIM($G1663))="om",LOWER(TRIM($G1663))="local"),1,0))</f>
        <v/>
      </c>
      <c r="R1663" s="38">
        <f>IF($C1663="",0,IF(OR(ISNUMBER(SEARCH("resign",$N1663)),ISNUMBER(SEARCH("terminat",$N1663)),ISNUMBER(SEARCH("inactive",$N1663)),ISNUMBER(SEARCH("vacan",$N1663)),ISNUMBER(SEARCH("deceased",$N1663)),ISNUMBER(SEARCH("separated",$N1663))),0,1))</f>
        <v/>
      </c>
      <c r="S1663">
        <f>IF(OR($R1663=0,NOT(ISNUMBER($I1663))),"",IFERROR(DATEDIF($I1663,DATE(FY,1,1),"y"),""))</f>
        <v/>
      </c>
      <c r="T1663">
        <f>IF(OR($R1663=0,NOT(ISNUMBER($J1663))),"",IFERROR(DATEDIF($J1663,DATE(FY,1,1),"y"),0))</f>
        <v/>
      </c>
      <c r="U1663" s="38">
        <f>IF(OR($R1663=0,NOT(ISNUMBER($I1663))),0,IF(YEAR($I1663)+IF($Q1663=1,RetAgeO,RetAgeE)=FY,MONTH($I1663),IF(YEAR($I1663)+IF($Q1663=1,RetAgeO,RetAgeE)&lt;FY,1,0)))</f>
        <v/>
      </c>
      <c r="V1663" s="38">
        <f>IF(OR($R1663=0,NOT(ISNUMBER($K1663))),0,IF(YEAR($K1663)=FY,MONTH($K1663),IF(YEAR($K1663)&lt;FY,1,0)))</f>
        <v/>
      </c>
      <c r="W1663" s="38">
        <f>IF($R1663=0,0,MIN(12,IF(AND(ISNUMBER($O1663),$O1663&gt;=1,$O1663&lt;=12),INT($O1663),12),IF(AND(RetireExit="Yes",$U1663&gt;0),$U1663,12),IF(AND(ContractExit="Yes",$V1663&gt;0),$V1663,12)))</f>
        <v/>
      </c>
      <c r="X1663" s="37">
        <f>IF(ISNUMBER($P1663),$P1663,IncPct)</f>
        <v/>
      </c>
      <c r="Y1663" s="39">
        <f>IF($W1663=0,0,MAX(0,MIN($W1663,IncMonth-1))+MAX(0,$W1663-IncMonth+1)*(1+$X1663))</f>
        <v/>
      </c>
      <c r="Z1663" s="40">
        <f>IF($C1663="",0,IFERROR(INDEX(Departments!$B$5:$B$54,MATCH($C1663,Departments!$A$5:$A$54,0)),0))</f>
        <v/>
      </c>
      <c r="AA1663" s="41">
        <f>N($L1663)*$Y1663</f>
        <v/>
      </c>
      <c r="AB1663" s="41">
        <f>N($M1663)*$Y1663</f>
        <v/>
      </c>
      <c r="AC1663" s="41">
        <f>$AA1663*$Z1663</f>
        <v/>
      </c>
      <c r="AD1663" s="41">
        <f>$AA1663*BonusMonths/12</f>
        <v/>
      </c>
      <c r="AE1663" s="41">
        <f>($AA1663+SI_Gross*$AB1663)*IF($Q1663=1,SI_O,SI_E)</f>
        <v/>
      </c>
      <c r="AF1663" s="41">
        <f>IF($Q1663=1,0,$AA1663*EOSB)</f>
        <v/>
      </c>
      <c r="AG1663" s="41">
        <f>$AN1663*$W1663</f>
        <v/>
      </c>
      <c r="AH1663" s="41">
        <f>SUM($AA1663:$AG1663)</f>
        <v/>
      </c>
      <c r="AI1663" s="41">
        <f>12*($AM1663+$AN1663)</f>
        <v/>
      </c>
      <c r="AJ1663" s="41">
        <f>$AM1663*((IncMonth-1)+(13-IncMonth)*(1+$X1663))+12*$AN1663</f>
        <v/>
      </c>
      <c r="AK1663" s="41">
        <f>IF($R1663=1,N($L1663)+N($M1663),0)</f>
        <v/>
      </c>
      <c r="AL1663">
        <f>IF($C1663="","",IF(N($L1663)&lt;=0,"Basic salary missing",IF(ISNA(MATCH($C1663,Departments!$A$5:$A$54,0)),"Department not on Departments sheet",IF(AND($I1663&lt;&gt;"",NOT(ISNUMBER($I1663))),"Date of birth is text, not a date",IF(AND($K1663&lt;&gt;"",NOT(ISNUMBER($K1663))),"Contract end is text, not a date","")))))</f>
        <v/>
      </c>
      <c r="AM1663" s="41">
        <f>IF($R1663=0,0,N($L1663)*(1+$Z1663+BonusMonths/12+IF($Q1663=1,0,EOSB))+N($M1663)+(N($L1663)+SI_Gross*N($M1663))*IF($Q1663=1,SI_O,SI_E))</f>
        <v/>
      </c>
      <c r="AN1663" s="41">
        <f>IF($R1663=0,0,(IF($Q1663=1,MedO,MedE+Ticket)+Training)/12)</f>
        <v/>
      </c>
    </row>
    <row r="1664">
      <c r="I1664" s="35" t="n"/>
      <c r="J1664" s="35" t="n"/>
      <c r="K1664" s="35" t="n"/>
      <c r="L1664" s="36" t="n"/>
      <c r="M1664" s="36" t="n"/>
      <c r="P1664" s="37" t="n"/>
      <c r="Q1664" s="38">
        <f>IF($C1664="",0,IF(OR(LOWER(TRIM($G1664))="omani",LOWER(TRIM($G1664))="oman",LOWER(TRIM($G1664))="om",LOWER(TRIM($G1664))="local"),1,0))</f>
        <v/>
      </c>
      <c r="R1664" s="38">
        <f>IF($C1664="",0,IF(OR(ISNUMBER(SEARCH("resign",$N1664)),ISNUMBER(SEARCH("terminat",$N1664)),ISNUMBER(SEARCH("inactive",$N1664)),ISNUMBER(SEARCH("vacan",$N1664)),ISNUMBER(SEARCH("deceased",$N1664)),ISNUMBER(SEARCH("separated",$N1664))),0,1))</f>
        <v/>
      </c>
      <c r="S1664">
        <f>IF(OR($R1664=0,NOT(ISNUMBER($I1664))),"",IFERROR(DATEDIF($I1664,DATE(FY,1,1),"y"),""))</f>
        <v/>
      </c>
      <c r="T1664">
        <f>IF(OR($R1664=0,NOT(ISNUMBER($J1664))),"",IFERROR(DATEDIF($J1664,DATE(FY,1,1),"y"),0))</f>
        <v/>
      </c>
      <c r="U1664" s="38">
        <f>IF(OR($R1664=0,NOT(ISNUMBER($I1664))),0,IF(YEAR($I1664)+IF($Q1664=1,RetAgeO,RetAgeE)=FY,MONTH($I1664),IF(YEAR($I1664)+IF($Q1664=1,RetAgeO,RetAgeE)&lt;FY,1,0)))</f>
        <v/>
      </c>
      <c r="V1664" s="38">
        <f>IF(OR($R1664=0,NOT(ISNUMBER($K1664))),0,IF(YEAR($K1664)=FY,MONTH($K1664),IF(YEAR($K1664)&lt;FY,1,0)))</f>
        <v/>
      </c>
      <c r="W1664" s="38">
        <f>IF($R1664=0,0,MIN(12,IF(AND(ISNUMBER($O1664),$O1664&gt;=1,$O1664&lt;=12),INT($O1664),12),IF(AND(RetireExit="Yes",$U1664&gt;0),$U1664,12),IF(AND(ContractExit="Yes",$V1664&gt;0),$V1664,12)))</f>
        <v/>
      </c>
      <c r="X1664" s="37">
        <f>IF(ISNUMBER($P1664),$P1664,IncPct)</f>
        <v/>
      </c>
      <c r="Y1664" s="39">
        <f>IF($W1664=0,0,MAX(0,MIN($W1664,IncMonth-1))+MAX(0,$W1664-IncMonth+1)*(1+$X1664))</f>
        <v/>
      </c>
      <c r="Z1664" s="40">
        <f>IF($C1664="",0,IFERROR(INDEX(Departments!$B$5:$B$54,MATCH($C1664,Departments!$A$5:$A$54,0)),0))</f>
        <v/>
      </c>
      <c r="AA1664" s="41">
        <f>N($L1664)*$Y1664</f>
        <v/>
      </c>
      <c r="AB1664" s="41">
        <f>N($M1664)*$Y1664</f>
        <v/>
      </c>
      <c r="AC1664" s="41">
        <f>$AA1664*$Z1664</f>
        <v/>
      </c>
      <c r="AD1664" s="41">
        <f>$AA1664*BonusMonths/12</f>
        <v/>
      </c>
      <c r="AE1664" s="41">
        <f>($AA1664+SI_Gross*$AB1664)*IF($Q1664=1,SI_O,SI_E)</f>
        <v/>
      </c>
      <c r="AF1664" s="41">
        <f>IF($Q1664=1,0,$AA1664*EOSB)</f>
        <v/>
      </c>
      <c r="AG1664" s="41">
        <f>$AN1664*$W1664</f>
        <v/>
      </c>
      <c r="AH1664" s="41">
        <f>SUM($AA1664:$AG1664)</f>
        <v/>
      </c>
      <c r="AI1664" s="41">
        <f>12*($AM1664+$AN1664)</f>
        <v/>
      </c>
      <c r="AJ1664" s="41">
        <f>$AM1664*((IncMonth-1)+(13-IncMonth)*(1+$X1664))+12*$AN1664</f>
        <v/>
      </c>
      <c r="AK1664" s="41">
        <f>IF($R1664=1,N($L1664)+N($M1664),0)</f>
        <v/>
      </c>
      <c r="AL1664">
        <f>IF($C1664="","",IF(N($L1664)&lt;=0,"Basic salary missing",IF(ISNA(MATCH($C1664,Departments!$A$5:$A$54,0)),"Department not on Departments sheet",IF(AND($I1664&lt;&gt;"",NOT(ISNUMBER($I1664))),"Date of birth is text, not a date",IF(AND($K1664&lt;&gt;"",NOT(ISNUMBER($K1664))),"Contract end is text, not a date","")))))</f>
        <v/>
      </c>
      <c r="AM1664" s="41">
        <f>IF($R1664=0,0,N($L1664)*(1+$Z1664+BonusMonths/12+IF($Q1664=1,0,EOSB))+N($M1664)+(N($L1664)+SI_Gross*N($M1664))*IF($Q1664=1,SI_O,SI_E))</f>
        <v/>
      </c>
      <c r="AN1664" s="41">
        <f>IF($R1664=0,0,(IF($Q1664=1,MedO,MedE+Ticket)+Training)/12)</f>
        <v/>
      </c>
    </row>
    <row r="1665">
      <c r="I1665" s="35" t="n"/>
      <c r="J1665" s="35" t="n"/>
      <c r="K1665" s="35" t="n"/>
      <c r="L1665" s="36" t="n"/>
      <c r="M1665" s="36" t="n"/>
      <c r="P1665" s="37" t="n"/>
      <c r="Q1665" s="38">
        <f>IF($C1665="",0,IF(OR(LOWER(TRIM($G1665))="omani",LOWER(TRIM($G1665))="oman",LOWER(TRIM($G1665))="om",LOWER(TRIM($G1665))="local"),1,0))</f>
        <v/>
      </c>
      <c r="R1665" s="38">
        <f>IF($C1665="",0,IF(OR(ISNUMBER(SEARCH("resign",$N1665)),ISNUMBER(SEARCH("terminat",$N1665)),ISNUMBER(SEARCH("inactive",$N1665)),ISNUMBER(SEARCH("vacan",$N1665)),ISNUMBER(SEARCH("deceased",$N1665)),ISNUMBER(SEARCH("separated",$N1665))),0,1))</f>
        <v/>
      </c>
      <c r="S1665">
        <f>IF(OR($R1665=0,NOT(ISNUMBER($I1665))),"",IFERROR(DATEDIF($I1665,DATE(FY,1,1),"y"),""))</f>
        <v/>
      </c>
      <c r="T1665">
        <f>IF(OR($R1665=0,NOT(ISNUMBER($J1665))),"",IFERROR(DATEDIF($J1665,DATE(FY,1,1),"y"),0))</f>
        <v/>
      </c>
      <c r="U1665" s="38">
        <f>IF(OR($R1665=0,NOT(ISNUMBER($I1665))),0,IF(YEAR($I1665)+IF($Q1665=1,RetAgeO,RetAgeE)=FY,MONTH($I1665),IF(YEAR($I1665)+IF($Q1665=1,RetAgeO,RetAgeE)&lt;FY,1,0)))</f>
        <v/>
      </c>
      <c r="V1665" s="38">
        <f>IF(OR($R1665=0,NOT(ISNUMBER($K1665))),0,IF(YEAR($K1665)=FY,MONTH($K1665),IF(YEAR($K1665)&lt;FY,1,0)))</f>
        <v/>
      </c>
      <c r="W1665" s="38">
        <f>IF($R1665=0,0,MIN(12,IF(AND(ISNUMBER($O1665),$O1665&gt;=1,$O1665&lt;=12),INT($O1665),12),IF(AND(RetireExit="Yes",$U1665&gt;0),$U1665,12),IF(AND(ContractExit="Yes",$V1665&gt;0),$V1665,12)))</f>
        <v/>
      </c>
      <c r="X1665" s="37">
        <f>IF(ISNUMBER($P1665),$P1665,IncPct)</f>
        <v/>
      </c>
      <c r="Y1665" s="39">
        <f>IF($W1665=0,0,MAX(0,MIN($W1665,IncMonth-1))+MAX(0,$W1665-IncMonth+1)*(1+$X1665))</f>
        <v/>
      </c>
      <c r="Z1665" s="40">
        <f>IF($C1665="",0,IFERROR(INDEX(Departments!$B$5:$B$54,MATCH($C1665,Departments!$A$5:$A$54,0)),0))</f>
        <v/>
      </c>
      <c r="AA1665" s="41">
        <f>N($L1665)*$Y1665</f>
        <v/>
      </c>
      <c r="AB1665" s="41">
        <f>N($M1665)*$Y1665</f>
        <v/>
      </c>
      <c r="AC1665" s="41">
        <f>$AA1665*$Z1665</f>
        <v/>
      </c>
      <c r="AD1665" s="41">
        <f>$AA1665*BonusMonths/12</f>
        <v/>
      </c>
      <c r="AE1665" s="41">
        <f>($AA1665+SI_Gross*$AB1665)*IF($Q1665=1,SI_O,SI_E)</f>
        <v/>
      </c>
      <c r="AF1665" s="41">
        <f>IF($Q1665=1,0,$AA1665*EOSB)</f>
        <v/>
      </c>
      <c r="AG1665" s="41">
        <f>$AN1665*$W1665</f>
        <v/>
      </c>
      <c r="AH1665" s="41">
        <f>SUM($AA1665:$AG1665)</f>
        <v/>
      </c>
      <c r="AI1665" s="41">
        <f>12*($AM1665+$AN1665)</f>
        <v/>
      </c>
      <c r="AJ1665" s="41">
        <f>$AM1665*((IncMonth-1)+(13-IncMonth)*(1+$X1665))+12*$AN1665</f>
        <v/>
      </c>
      <c r="AK1665" s="41">
        <f>IF($R1665=1,N($L1665)+N($M1665),0)</f>
        <v/>
      </c>
      <c r="AL1665">
        <f>IF($C1665="","",IF(N($L1665)&lt;=0,"Basic salary missing",IF(ISNA(MATCH($C1665,Departments!$A$5:$A$54,0)),"Department not on Departments sheet",IF(AND($I1665&lt;&gt;"",NOT(ISNUMBER($I1665))),"Date of birth is text, not a date",IF(AND($K1665&lt;&gt;"",NOT(ISNUMBER($K1665))),"Contract end is text, not a date","")))))</f>
        <v/>
      </c>
      <c r="AM1665" s="41">
        <f>IF($R1665=0,0,N($L1665)*(1+$Z1665+BonusMonths/12+IF($Q1665=1,0,EOSB))+N($M1665)+(N($L1665)+SI_Gross*N($M1665))*IF($Q1665=1,SI_O,SI_E))</f>
        <v/>
      </c>
      <c r="AN1665" s="41">
        <f>IF($R1665=0,0,(IF($Q1665=1,MedO,MedE+Ticket)+Training)/12)</f>
        <v/>
      </c>
    </row>
    <row r="1666">
      <c r="I1666" s="35" t="n"/>
      <c r="J1666" s="35" t="n"/>
      <c r="K1666" s="35" t="n"/>
      <c r="L1666" s="36" t="n"/>
      <c r="M1666" s="36" t="n"/>
      <c r="P1666" s="37" t="n"/>
      <c r="Q1666" s="38">
        <f>IF($C1666="",0,IF(OR(LOWER(TRIM($G1666))="omani",LOWER(TRIM($G1666))="oman",LOWER(TRIM($G1666))="om",LOWER(TRIM($G1666))="local"),1,0))</f>
        <v/>
      </c>
      <c r="R1666" s="38">
        <f>IF($C1666="",0,IF(OR(ISNUMBER(SEARCH("resign",$N1666)),ISNUMBER(SEARCH("terminat",$N1666)),ISNUMBER(SEARCH("inactive",$N1666)),ISNUMBER(SEARCH("vacan",$N1666)),ISNUMBER(SEARCH("deceased",$N1666)),ISNUMBER(SEARCH("separated",$N1666))),0,1))</f>
        <v/>
      </c>
      <c r="S1666">
        <f>IF(OR($R1666=0,NOT(ISNUMBER($I1666))),"",IFERROR(DATEDIF($I1666,DATE(FY,1,1),"y"),""))</f>
        <v/>
      </c>
      <c r="T1666">
        <f>IF(OR($R1666=0,NOT(ISNUMBER($J1666))),"",IFERROR(DATEDIF($J1666,DATE(FY,1,1),"y"),0))</f>
        <v/>
      </c>
      <c r="U1666" s="38">
        <f>IF(OR($R1666=0,NOT(ISNUMBER($I1666))),0,IF(YEAR($I1666)+IF($Q1666=1,RetAgeO,RetAgeE)=FY,MONTH($I1666),IF(YEAR($I1666)+IF($Q1666=1,RetAgeO,RetAgeE)&lt;FY,1,0)))</f>
        <v/>
      </c>
      <c r="V1666" s="38">
        <f>IF(OR($R1666=0,NOT(ISNUMBER($K1666))),0,IF(YEAR($K1666)=FY,MONTH($K1666),IF(YEAR($K1666)&lt;FY,1,0)))</f>
        <v/>
      </c>
      <c r="W1666" s="38">
        <f>IF($R1666=0,0,MIN(12,IF(AND(ISNUMBER($O1666),$O1666&gt;=1,$O1666&lt;=12),INT($O1666),12),IF(AND(RetireExit="Yes",$U1666&gt;0),$U1666,12),IF(AND(ContractExit="Yes",$V1666&gt;0),$V1666,12)))</f>
        <v/>
      </c>
      <c r="X1666" s="37">
        <f>IF(ISNUMBER($P1666),$P1666,IncPct)</f>
        <v/>
      </c>
      <c r="Y1666" s="39">
        <f>IF($W1666=0,0,MAX(0,MIN($W1666,IncMonth-1))+MAX(0,$W1666-IncMonth+1)*(1+$X1666))</f>
        <v/>
      </c>
      <c r="Z1666" s="40">
        <f>IF($C1666="",0,IFERROR(INDEX(Departments!$B$5:$B$54,MATCH($C1666,Departments!$A$5:$A$54,0)),0))</f>
        <v/>
      </c>
      <c r="AA1666" s="41">
        <f>N($L1666)*$Y1666</f>
        <v/>
      </c>
      <c r="AB1666" s="41">
        <f>N($M1666)*$Y1666</f>
        <v/>
      </c>
      <c r="AC1666" s="41">
        <f>$AA1666*$Z1666</f>
        <v/>
      </c>
      <c r="AD1666" s="41">
        <f>$AA1666*BonusMonths/12</f>
        <v/>
      </c>
      <c r="AE1666" s="41">
        <f>($AA1666+SI_Gross*$AB1666)*IF($Q1666=1,SI_O,SI_E)</f>
        <v/>
      </c>
      <c r="AF1666" s="41">
        <f>IF($Q1666=1,0,$AA1666*EOSB)</f>
        <v/>
      </c>
      <c r="AG1666" s="41">
        <f>$AN1666*$W1666</f>
        <v/>
      </c>
      <c r="AH1666" s="41">
        <f>SUM($AA1666:$AG1666)</f>
        <v/>
      </c>
      <c r="AI1666" s="41">
        <f>12*($AM1666+$AN1666)</f>
        <v/>
      </c>
      <c r="AJ1666" s="41">
        <f>$AM1666*((IncMonth-1)+(13-IncMonth)*(1+$X1666))+12*$AN1666</f>
        <v/>
      </c>
      <c r="AK1666" s="41">
        <f>IF($R1666=1,N($L1666)+N($M1666),0)</f>
        <v/>
      </c>
      <c r="AL1666">
        <f>IF($C1666="","",IF(N($L1666)&lt;=0,"Basic salary missing",IF(ISNA(MATCH($C1666,Departments!$A$5:$A$54,0)),"Department not on Departments sheet",IF(AND($I1666&lt;&gt;"",NOT(ISNUMBER($I1666))),"Date of birth is text, not a date",IF(AND($K1666&lt;&gt;"",NOT(ISNUMBER($K1666))),"Contract end is text, not a date","")))))</f>
        <v/>
      </c>
      <c r="AM1666" s="41">
        <f>IF($R1666=0,0,N($L1666)*(1+$Z1666+BonusMonths/12+IF($Q1666=1,0,EOSB))+N($M1666)+(N($L1666)+SI_Gross*N($M1666))*IF($Q1666=1,SI_O,SI_E))</f>
        <v/>
      </c>
      <c r="AN1666" s="41">
        <f>IF($R1666=0,0,(IF($Q1666=1,MedO,MedE+Ticket)+Training)/12)</f>
        <v/>
      </c>
    </row>
    <row r="1667">
      <c r="I1667" s="35" t="n"/>
      <c r="J1667" s="35" t="n"/>
      <c r="K1667" s="35" t="n"/>
      <c r="L1667" s="36" t="n"/>
      <c r="M1667" s="36" t="n"/>
      <c r="P1667" s="37" t="n"/>
      <c r="Q1667" s="38">
        <f>IF($C1667="",0,IF(OR(LOWER(TRIM($G1667))="omani",LOWER(TRIM($G1667))="oman",LOWER(TRIM($G1667))="om",LOWER(TRIM($G1667))="local"),1,0))</f>
        <v/>
      </c>
      <c r="R1667" s="38">
        <f>IF($C1667="",0,IF(OR(ISNUMBER(SEARCH("resign",$N1667)),ISNUMBER(SEARCH("terminat",$N1667)),ISNUMBER(SEARCH("inactive",$N1667)),ISNUMBER(SEARCH("vacan",$N1667)),ISNUMBER(SEARCH("deceased",$N1667)),ISNUMBER(SEARCH("separated",$N1667))),0,1))</f>
        <v/>
      </c>
      <c r="S1667">
        <f>IF(OR($R1667=0,NOT(ISNUMBER($I1667))),"",IFERROR(DATEDIF($I1667,DATE(FY,1,1),"y"),""))</f>
        <v/>
      </c>
      <c r="T1667">
        <f>IF(OR($R1667=0,NOT(ISNUMBER($J1667))),"",IFERROR(DATEDIF($J1667,DATE(FY,1,1),"y"),0))</f>
        <v/>
      </c>
      <c r="U1667" s="38">
        <f>IF(OR($R1667=0,NOT(ISNUMBER($I1667))),0,IF(YEAR($I1667)+IF($Q1667=1,RetAgeO,RetAgeE)=FY,MONTH($I1667),IF(YEAR($I1667)+IF($Q1667=1,RetAgeO,RetAgeE)&lt;FY,1,0)))</f>
        <v/>
      </c>
      <c r="V1667" s="38">
        <f>IF(OR($R1667=0,NOT(ISNUMBER($K1667))),0,IF(YEAR($K1667)=FY,MONTH($K1667),IF(YEAR($K1667)&lt;FY,1,0)))</f>
        <v/>
      </c>
      <c r="W1667" s="38">
        <f>IF($R1667=0,0,MIN(12,IF(AND(ISNUMBER($O1667),$O1667&gt;=1,$O1667&lt;=12),INT($O1667),12),IF(AND(RetireExit="Yes",$U1667&gt;0),$U1667,12),IF(AND(ContractExit="Yes",$V1667&gt;0),$V1667,12)))</f>
        <v/>
      </c>
      <c r="X1667" s="37">
        <f>IF(ISNUMBER($P1667),$P1667,IncPct)</f>
        <v/>
      </c>
      <c r="Y1667" s="39">
        <f>IF($W1667=0,0,MAX(0,MIN($W1667,IncMonth-1))+MAX(0,$W1667-IncMonth+1)*(1+$X1667))</f>
        <v/>
      </c>
      <c r="Z1667" s="40">
        <f>IF($C1667="",0,IFERROR(INDEX(Departments!$B$5:$B$54,MATCH($C1667,Departments!$A$5:$A$54,0)),0))</f>
        <v/>
      </c>
      <c r="AA1667" s="41">
        <f>N($L1667)*$Y1667</f>
        <v/>
      </c>
      <c r="AB1667" s="41">
        <f>N($M1667)*$Y1667</f>
        <v/>
      </c>
      <c r="AC1667" s="41">
        <f>$AA1667*$Z1667</f>
        <v/>
      </c>
      <c r="AD1667" s="41">
        <f>$AA1667*BonusMonths/12</f>
        <v/>
      </c>
      <c r="AE1667" s="41">
        <f>($AA1667+SI_Gross*$AB1667)*IF($Q1667=1,SI_O,SI_E)</f>
        <v/>
      </c>
      <c r="AF1667" s="41">
        <f>IF($Q1667=1,0,$AA1667*EOSB)</f>
        <v/>
      </c>
      <c r="AG1667" s="41">
        <f>$AN1667*$W1667</f>
        <v/>
      </c>
      <c r="AH1667" s="41">
        <f>SUM($AA1667:$AG1667)</f>
        <v/>
      </c>
      <c r="AI1667" s="41">
        <f>12*($AM1667+$AN1667)</f>
        <v/>
      </c>
      <c r="AJ1667" s="41">
        <f>$AM1667*((IncMonth-1)+(13-IncMonth)*(1+$X1667))+12*$AN1667</f>
        <v/>
      </c>
      <c r="AK1667" s="41">
        <f>IF($R1667=1,N($L1667)+N($M1667),0)</f>
        <v/>
      </c>
      <c r="AL1667">
        <f>IF($C1667="","",IF(N($L1667)&lt;=0,"Basic salary missing",IF(ISNA(MATCH($C1667,Departments!$A$5:$A$54,0)),"Department not on Departments sheet",IF(AND($I1667&lt;&gt;"",NOT(ISNUMBER($I1667))),"Date of birth is text, not a date",IF(AND($K1667&lt;&gt;"",NOT(ISNUMBER($K1667))),"Contract end is text, not a date","")))))</f>
        <v/>
      </c>
      <c r="AM1667" s="41">
        <f>IF($R1667=0,0,N($L1667)*(1+$Z1667+BonusMonths/12+IF($Q1667=1,0,EOSB))+N($M1667)+(N($L1667)+SI_Gross*N($M1667))*IF($Q1667=1,SI_O,SI_E))</f>
        <v/>
      </c>
      <c r="AN1667" s="41">
        <f>IF($R1667=0,0,(IF($Q1667=1,MedO,MedE+Ticket)+Training)/12)</f>
        <v/>
      </c>
    </row>
    <row r="1668">
      <c r="I1668" s="35" t="n"/>
      <c r="J1668" s="35" t="n"/>
      <c r="K1668" s="35" t="n"/>
      <c r="L1668" s="36" t="n"/>
      <c r="M1668" s="36" t="n"/>
      <c r="P1668" s="37" t="n"/>
      <c r="Q1668" s="38">
        <f>IF($C1668="",0,IF(OR(LOWER(TRIM($G1668))="omani",LOWER(TRIM($G1668))="oman",LOWER(TRIM($G1668))="om",LOWER(TRIM($G1668))="local"),1,0))</f>
        <v/>
      </c>
      <c r="R1668" s="38">
        <f>IF($C1668="",0,IF(OR(ISNUMBER(SEARCH("resign",$N1668)),ISNUMBER(SEARCH("terminat",$N1668)),ISNUMBER(SEARCH("inactive",$N1668)),ISNUMBER(SEARCH("vacan",$N1668)),ISNUMBER(SEARCH("deceased",$N1668)),ISNUMBER(SEARCH("separated",$N1668))),0,1))</f>
        <v/>
      </c>
      <c r="S1668">
        <f>IF(OR($R1668=0,NOT(ISNUMBER($I1668))),"",IFERROR(DATEDIF($I1668,DATE(FY,1,1),"y"),""))</f>
        <v/>
      </c>
      <c r="T1668">
        <f>IF(OR($R1668=0,NOT(ISNUMBER($J1668))),"",IFERROR(DATEDIF($J1668,DATE(FY,1,1),"y"),0))</f>
        <v/>
      </c>
      <c r="U1668" s="38">
        <f>IF(OR($R1668=0,NOT(ISNUMBER($I1668))),0,IF(YEAR($I1668)+IF($Q1668=1,RetAgeO,RetAgeE)=FY,MONTH($I1668),IF(YEAR($I1668)+IF($Q1668=1,RetAgeO,RetAgeE)&lt;FY,1,0)))</f>
        <v/>
      </c>
      <c r="V1668" s="38">
        <f>IF(OR($R1668=0,NOT(ISNUMBER($K1668))),0,IF(YEAR($K1668)=FY,MONTH($K1668),IF(YEAR($K1668)&lt;FY,1,0)))</f>
        <v/>
      </c>
      <c r="W1668" s="38">
        <f>IF($R1668=0,0,MIN(12,IF(AND(ISNUMBER($O1668),$O1668&gt;=1,$O1668&lt;=12),INT($O1668),12),IF(AND(RetireExit="Yes",$U1668&gt;0),$U1668,12),IF(AND(ContractExit="Yes",$V1668&gt;0),$V1668,12)))</f>
        <v/>
      </c>
      <c r="X1668" s="37">
        <f>IF(ISNUMBER($P1668),$P1668,IncPct)</f>
        <v/>
      </c>
      <c r="Y1668" s="39">
        <f>IF($W1668=0,0,MAX(0,MIN($W1668,IncMonth-1))+MAX(0,$W1668-IncMonth+1)*(1+$X1668))</f>
        <v/>
      </c>
      <c r="Z1668" s="40">
        <f>IF($C1668="",0,IFERROR(INDEX(Departments!$B$5:$B$54,MATCH($C1668,Departments!$A$5:$A$54,0)),0))</f>
        <v/>
      </c>
      <c r="AA1668" s="41">
        <f>N($L1668)*$Y1668</f>
        <v/>
      </c>
      <c r="AB1668" s="41">
        <f>N($M1668)*$Y1668</f>
        <v/>
      </c>
      <c r="AC1668" s="41">
        <f>$AA1668*$Z1668</f>
        <v/>
      </c>
      <c r="AD1668" s="41">
        <f>$AA1668*BonusMonths/12</f>
        <v/>
      </c>
      <c r="AE1668" s="41">
        <f>($AA1668+SI_Gross*$AB1668)*IF($Q1668=1,SI_O,SI_E)</f>
        <v/>
      </c>
      <c r="AF1668" s="41">
        <f>IF($Q1668=1,0,$AA1668*EOSB)</f>
        <v/>
      </c>
      <c r="AG1668" s="41">
        <f>$AN1668*$W1668</f>
        <v/>
      </c>
      <c r="AH1668" s="41">
        <f>SUM($AA1668:$AG1668)</f>
        <v/>
      </c>
      <c r="AI1668" s="41">
        <f>12*($AM1668+$AN1668)</f>
        <v/>
      </c>
      <c r="AJ1668" s="41">
        <f>$AM1668*((IncMonth-1)+(13-IncMonth)*(1+$X1668))+12*$AN1668</f>
        <v/>
      </c>
      <c r="AK1668" s="41">
        <f>IF($R1668=1,N($L1668)+N($M1668),0)</f>
        <v/>
      </c>
      <c r="AL1668">
        <f>IF($C1668="","",IF(N($L1668)&lt;=0,"Basic salary missing",IF(ISNA(MATCH($C1668,Departments!$A$5:$A$54,0)),"Department not on Departments sheet",IF(AND($I1668&lt;&gt;"",NOT(ISNUMBER($I1668))),"Date of birth is text, not a date",IF(AND($K1668&lt;&gt;"",NOT(ISNUMBER($K1668))),"Contract end is text, not a date","")))))</f>
        <v/>
      </c>
      <c r="AM1668" s="41">
        <f>IF($R1668=0,0,N($L1668)*(1+$Z1668+BonusMonths/12+IF($Q1668=1,0,EOSB))+N($M1668)+(N($L1668)+SI_Gross*N($M1668))*IF($Q1668=1,SI_O,SI_E))</f>
        <v/>
      </c>
      <c r="AN1668" s="41">
        <f>IF($R1668=0,0,(IF($Q1668=1,MedO,MedE+Ticket)+Training)/12)</f>
        <v/>
      </c>
    </row>
    <row r="1669">
      <c r="I1669" s="35" t="n"/>
      <c r="J1669" s="35" t="n"/>
      <c r="K1669" s="35" t="n"/>
      <c r="L1669" s="36" t="n"/>
      <c r="M1669" s="36" t="n"/>
      <c r="P1669" s="37" t="n"/>
      <c r="Q1669" s="38">
        <f>IF($C1669="",0,IF(OR(LOWER(TRIM($G1669))="omani",LOWER(TRIM($G1669))="oman",LOWER(TRIM($G1669))="om",LOWER(TRIM($G1669))="local"),1,0))</f>
        <v/>
      </c>
      <c r="R1669" s="38">
        <f>IF($C1669="",0,IF(OR(ISNUMBER(SEARCH("resign",$N1669)),ISNUMBER(SEARCH("terminat",$N1669)),ISNUMBER(SEARCH("inactive",$N1669)),ISNUMBER(SEARCH("vacan",$N1669)),ISNUMBER(SEARCH("deceased",$N1669)),ISNUMBER(SEARCH("separated",$N1669))),0,1))</f>
        <v/>
      </c>
      <c r="S1669">
        <f>IF(OR($R1669=0,NOT(ISNUMBER($I1669))),"",IFERROR(DATEDIF($I1669,DATE(FY,1,1),"y"),""))</f>
        <v/>
      </c>
      <c r="T1669">
        <f>IF(OR($R1669=0,NOT(ISNUMBER($J1669))),"",IFERROR(DATEDIF($J1669,DATE(FY,1,1),"y"),0))</f>
        <v/>
      </c>
      <c r="U1669" s="38">
        <f>IF(OR($R1669=0,NOT(ISNUMBER($I1669))),0,IF(YEAR($I1669)+IF($Q1669=1,RetAgeO,RetAgeE)=FY,MONTH($I1669),IF(YEAR($I1669)+IF($Q1669=1,RetAgeO,RetAgeE)&lt;FY,1,0)))</f>
        <v/>
      </c>
      <c r="V1669" s="38">
        <f>IF(OR($R1669=0,NOT(ISNUMBER($K1669))),0,IF(YEAR($K1669)=FY,MONTH($K1669),IF(YEAR($K1669)&lt;FY,1,0)))</f>
        <v/>
      </c>
      <c r="W1669" s="38">
        <f>IF($R1669=0,0,MIN(12,IF(AND(ISNUMBER($O1669),$O1669&gt;=1,$O1669&lt;=12),INT($O1669),12),IF(AND(RetireExit="Yes",$U1669&gt;0),$U1669,12),IF(AND(ContractExit="Yes",$V1669&gt;0),$V1669,12)))</f>
        <v/>
      </c>
      <c r="X1669" s="37">
        <f>IF(ISNUMBER($P1669),$P1669,IncPct)</f>
        <v/>
      </c>
      <c r="Y1669" s="39">
        <f>IF($W1669=0,0,MAX(0,MIN($W1669,IncMonth-1))+MAX(0,$W1669-IncMonth+1)*(1+$X1669))</f>
        <v/>
      </c>
      <c r="Z1669" s="40">
        <f>IF($C1669="",0,IFERROR(INDEX(Departments!$B$5:$B$54,MATCH($C1669,Departments!$A$5:$A$54,0)),0))</f>
        <v/>
      </c>
      <c r="AA1669" s="41">
        <f>N($L1669)*$Y1669</f>
        <v/>
      </c>
      <c r="AB1669" s="41">
        <f>N($M1669)*$Y1669</f>
        <v/>
      </c>
      <c r="AC1669" s="41">
        <f>$AA1669*$Z1669</f>
        <v/>
      </c>
      <c r="AD1669" s="41">
        <f>$AA1669*BonusMonths/12</f>
        <v/>
      </c>
      <c r="AE1669" s="41">
        <f>($AA1669+SI_Gross*$AB1669)*IF($Q1669=1,SI_O,SI_E)</f>
        <v/>
      </c>
      <c r="AF1669" s="41">
        <f>IF($Q1669=1,0,$AA1669*EOSB)</f>
        <v/>
      </c>
      <c r="AG1669" s="41">
        <f>$AN1669*$W1669</f>
        <v/>
      </c>
      <c r="AH1669" s="41">
        <f>SUM($AA1669:$AG1669)</f>
        <v/>
      </c>
      <c r="AI1669" s="41">
        <f>12*($AM1669+$AN1669)</f>
        <v/>
      </c>
      <c r="AJ1669" s="41">
        <f>$AM1669*((IncMonth-1)+(13-IncMonth)*(1+$X1669))+12*$AN1669</f>
        <v/>
      </c>
      <c r="AK1669" s="41">
        <f>IF($R1669=1,N($L1669)+N($M1669),0)</f>
        <v/>
      </c>
      <c r="AL1669">
        <f>IF($C1669="","",IF(N($L1669)&lt;=0,"Basic salary missing",IF(ISNA(MATCH($C1669,Departments!$A$5:$A$54,0)),"Department not on Departments sheet",IF(AND($I1669&lt;&gt;"",NOT(ISNUMBER($I1669))),"Date of birth is text, not a date",IF(AND($K1669&lt;&gt;"",NOT(ISNUMBER($K1669))),"Contract end is text, not a date","")))))</f>
        <v/>
      </c>
      <c r="AM1669" s="41">
        <f>IF($R1669=0,0,N($L1669)*(1+$Z1669+BonusMonths/12+IF($Q1669=1,0,EOSB))+N($M1669)+(N($L1669)+SI_Gross*N($M1669))*IF($Q1669=1,SI_O,SI_E))</f>
        <v/>
      </c>
      <c r="AN1669" s="41">
        <f>IF($R1669=0,0,(IF($Q1669=1,MedO,MedE+Ticket)+Training)/12)</f>
        <v/>
      </c>
    </row>
    <row r="1670">
      <c r="I1670" s="35" t="n"/>
      <c r="J1670" s="35" t="n"/>
      <c r="K1670" s="35" t="n"/>
      <c r="L1670" s="36" t="n"/>
      <c r="M1670" s="36" t="n"/>
      <c r="P1670" s="37" t="n"/>
      <c r="Q1670" s="38">
        <f>IF($C1670="",0,IF(OR(LOWER(TRIM($G1670))="omani",LOWER(TRIM($G1670))="oman",LOWER(TRIM($G1670))="om",LOWER(TRIM($G1670))="local"),1,0))</f>
        <v/>
      </c>
      <c r="R1670" s="38">
        <f>IF($C1670="",0,IF(OR(ISNUMBER(SEARCH("resign",$N1670)),ISNUMBER(SEARCH("terminat",$N1670)),ISNUMBER(SEARCH("inactive",$N1670)),ISNUMBER(SEARCH("vacan",$N1670)),ISNUMBER(SEARCH("deceased",$N1670)),ISNUMBER(SEARCH("separated",$N1670))),0,1))</f>
        <v/>
      </c>
      <c r="S1670">
        <f>IF(OR($R1670=0,NOT(ISNUMBER($I1670))),"",IFERROR(DATEDIF($I1670,DATE(FY,1,1),"y"),""))</f>
        <v/>
      </c>
      <c r="T1670">
        <f>IF(OR($R1670=0,NOT(ISNUMBER($J1670))),"",IFERROR(DATEDIF($J1670,DATE(FY,1,1),"y"),0))</f>
        <v/>
      </c>
      <c r="U1670" s="38">
        <f>IF(OR($R1670=0,NOT(ISNUMBER($I1670))),0,IF(YEAR($I1670)+IF($Q1670=1,RetAgeO,RetAgeE)=FY,MONTH($I1670),IF(YEAR($I1670)+IF($Q1670=1,RetAgeO,RetAgeE)&lt;FY,1,0)))</f>
        <v/>
      </c>
      <c r="V1670" s="38">
        <f>IF(OR($R1670=0,NOT(ISNUMBER($K1670))),0,IF(YEAR($K1670)=FY,MONTH($K1670),IF(YEAR($K1670)&lt;FY,1,0)))</f>
        <v/>
      </c>
      <c r="W1670" s="38">
        <f>IF($R1670=0,0,MIN(12,IF(AND(ISNUMBER($O1670),$O1670&gt;=1,$O1670&lt;=12),INT($O1670),12),IF(AND(RetireExit="Yes",$U1670&gt;0),$U1670,12),IF(AND(ContractExit="Yes",$V1670&gt;0),$V1670,12)))</f>
        <v/>
      </c>
      <c r="X1670" s="37">
        <f>IF(ISNUMBER($P1670),$P1670,IncPct)</f>
        <v/>
      </c>
      <c r="Y1670" s="39">
        <f>IF($W1670=0,0,MAX(0,MIN($W1670,IncMonth-1))+MAX(0,$W1670-IncMonth+1)*(1+$X1670))</f>
        <v/>
      </c>
      <c r="Z1670" s="40">
        <f>IF($C1670="",0,IFERROR(INDEX(Departments!$B$5:$B$54,MATCH($C1670,Departments!$A$5:$A$54,0)),0))</f>
        <v/>
      </c>
      <c r="AA1670" s="41">
        <f>N($L1670)*$Y1670</f>
        <v/>
      </c>
      <c r="AB1670" s="41">
        <f>N($M1670)*$Y1670</f>
        <v/>
      </c>
      <c r="AC1670" s="41">
        <f>$AA1670*$Z1670</f>
        <v/>
      </c>
      <c r="AD1670" s="41">
        <f>$AA1670*BonusMonths/12</f>
        <v/>
      </c>
      <c r="AE1670" s="41">
        <f>($AA1670+SI_Gross*$AB1670)*IF($Q1670=1,SI_O,SI_E)</f>
        <v/>
      </c>
      <c r="AF1670" s="41">
        <f>IF($Q1670=1,0,$AA1670*EOSB)</f>
        <v/>
      </c>
      <c r="AG1670" s="41">
        <f>$AN1670*$W1670</f>
        <v/>
      </c>
      <c r="AH1670" s="41">
        <f>SUM($AA1670:$AG1670)</f>
        <v/>
      </c>
      <c r="AI1670" s="41">
        <f>12*($AM1670+$AN1670)</f>
        <v/>
      </c>
      <c r="AJ1670" s="41">
        <f>$AM1670*((IncMonth-1)+(13-IncMonth)*(1+$X1670))+12*$AN1670</f>
        <v/>
      </c>
      <c r="AK1670" s="41">
        <f>IF($R1670=1,N($L1670)+N($M1670),0)</f>
        <v/>
      </c>
      <c r="AL1670">
        <f>IF($C1670="","",IF(N($L1670)&lt;=0,"Basic salary missing",IF(ISNA(MATCH($C1670,Departments!$A$5:$A$54,0)),"Department not on Departments sheet",IF(AND($I1670&lt;&gt;"",NOT(ISNUMBER($I1670))),"Date of birth is text, not a date",IF(AND($K1670&lt;&gt;"",NOT(ISNUMBER($K1670))),"Contract end is text, not a date","")))))</f>
        <v/>
      </c>
      <c r="AM1670" s="41">
        <f>IF($R1670=0,0,N($L1670)*(1+$Z1670+BonusMonths/12+IF($Q1670=1,0,EOSB))+N($M1670)+(N($L1670)+SI_Gross*N($M1670))*IF($Q1670=1,SI_O,SI_E))</f>
        <v/>
      </c>
      <c r="AN1670" s="41">
        <f>IF($R1670=0,0,(IF($Q1670=1,MedO,MedE+Ticket)+Training)/12)</f>
        <v/>
      </c>
    </row>
    <row r="1671">
      <c r="I1671" s="35" t="n"/>
      <c r="J1671" s="35" t="n"/>
      <c r="K1671" s="35" t="n"/>
      <c r="L1671" s="36" t="n"/>
      <c r="M1671" s="36" t="n"/>
      <c r="P1671" s="37" t="n"/>
      <c r="Q1671" s="38">
        <f>IF($C1671="",0,IF(OR(LOWER(TRIM($G1671))="omani",LOWER(TRIM($G1671))="oman",LOWER(TRIM($G1671))="om",LOWER(TRIM($G1671))="local"),1,0))</f>
        <v/>
      </c>
      <c r="R1671" s="38">
        <f>IF($C1671="",0,IF(OR(ISNUMBER(SEARCH("resign",$N1671)),ISNUMBER(SEARCH("terminat",$N1671)),ISNUMBER(SEARCH("inactive",$N1671)),ISNUMBER(SEARCH("vacan",$N1671)),ISNUMBER(SEARCH("deceased",$N1671)),ISNUMBER(SEARCH("separated",$N1671))),0,1))</f>
        <v/>
      </c>
      <c r="S1671">
        <f>IF(OR($R1671=0,NOT(ISNUMBER($I1671))),"",IFERROR(DATEDIF($I1671,DATE(FY,1,1),"y"),""))</f>
        <v/>
      </c>
      <c r="T1671">
        <f>IF(OR($R1671=0,NOT(ISNUMBER($J1671))),"",IFERROR(DATEDIF($J1671,DATE(FY,1,1),"y"),0))</f>
        <v/>
      </c>
      <c r="U1671" s="38">
        <f>IF(OR($R1671=0,NOT(ISNUMBER($I1671))),0,IF(YEAR($I1671)+IF($Q1671=1,RetAgeO,RetAgeE)=FY,MONTH($I1671),IF(YEAR($I1671)+IF($Q1671=1,RetAgeO,RetAgeE)&lt;FY,1,0)))</f>
        <v/>
      </c>
      <c r="V1671" s="38">
        <f>IF(OR($R1671=0,NOT(ISNUMBER($K1671))),0,IF(YEAR($K1671)=FY,MONTH($K1671),IF(YEAR($K1671)&lt;FY,1,0)))</f>
        <v/>
      </c>
      <c r="W1671" s="38">
        <f>IF($R1671=0,0,MIN(12,IF(AND(ISNUMBER($O1671),$O1671&gt;=1,$O1671&lt;=12),INT($O1671),12),IF(AND(RetireExit="Yes",$U1671&gt;0),$U1671,12),IF(AND(ContractExit="Yes",$V1671&gt;0),$V1671,12)))</f>
        <v/>
      </c>
      <c r="X1671" s="37">
        <f>IF(ISNUMBER($P1671),$P1671,IncPct)</f>
        <v/>
      </c>
      <c r="Y1671" s="39">
        <f>IF($W1671=0,0,MAX(0,MIN($W1671,IncMonth-1))+MAX(0,$W1671-IncMonth+1)*(1+$X1671))</f>
        <v/>
      </c>
      <c r="Z1671" s="40">
        <f>IF($C1671="",0,IFERROR(INDEX(Departments!$B$5:$B$54,MATCH($C1671,Departments!$A$5:$A$54,0)),0))</f>
        <v/>
      </c>
      <c r="AA1671" s="41">
        <f>N($L1671)*$Y1671</f>
        <v/>
      </c>
      <c r="AB1671" s="41">
        <f>N($M1671)*$Y1671</f>
        <v/>
      </c>
      <c r="AC1671" s="41">
        <f>$AA1671*$Z1671</f>
        <v/>
      </c>
      <c r="AD1671" s="41">
        <f>$AA1671*BonusMonths/12</f>
        <v/>
      </c>
      <c r="AE1671" s="41">
        <f>($AA1671+SI_Gross*$AB1671)*IF($Q1671=1,SI_O,SI_E)</f>
        <v/>
      </c>
      <c r="AF1671" s="41">
        <f>IF($Q1671=1,0,$AA1671*EOSB)</f>
        <v/>
      </c>
      <c r="AG1671" s="41">
        <f>$AN1671*$W1671</f>
        <v/>
      </c>
      <c r="AH1671" s="41">
        <f>SUM($AA1671:$AG1671)</f>
        <v/>
      </c>
      <c r="AI1671" s="41">
        <f>12*($AM1671+$AN1671)</f>
        <v/>
      </c>
      <c r="AJ1671" s="41">
        <f>$AM1671*((IncMonth-1)+(13-IncMonth)*(1+$X1671))+12*$AN1671</f>
        <v/>
      </c>
      <c r="AK1671" s="41">
        <f>IF($R1671=1,N($L1671)+N($M1671),0)</f>
        <v/>
      </c>
      <c r="AL1671">
        <f>IF($C1671="","",IF(N($L1671)&lt;=0,"Basic salary missing",IF(ISNA(MATCH($C1671,Departments!$A$5:$A$54,0)),"Department not on Departments sheet",IF(AND($I1671&lt;&gt;"",NOT(ISNUMBER($I1671))),"Date of birth is text, not a date",IF(AND($K1671&lt;&gt;"",NOT(ISNUMBER($K1671))),"Contract end is text, not a date","")))))</f>
        <v/>
      </c>
      <c r="AM1671" s="41">
        <f>IF($R1671=0,0,N($L1671)*(1+$Z1671+BonusMonths/12+IF($Q1671=1,0,EOSB))+N($M1671)+(N($L1671)+SI_Gross*N($M1671))*IF($Q1671=1,SI_O,SI_E))</f>
        <v/>
      </c>
      <c r="AN1671" s="41">
        <f>IF($R1671=0,0,(IF($Q1671=1,MedO,MedE+Ticket)+Training)/12)</f>
        <v/>
      </c>
    </row>
    <row r="1672">
      <c r="I1672" s="35" t="n"/>
      <c r="J1672" s="35" t="n"/>
      <c r="K1672" s="35" t="n"/>
      <c r="L1672" s="36" t="n"/>
      <c r="M1672" s="36" t="n"/>
      <c r="P1672" s="37" t="n"/>
      <c r="Q1672" s="38">
        <f>IF($C1672="",0,IF(OR(LOWER(TRIM($G1672))="omani",LOWER(TRIM($G1672))="oman",LOWER(TRIM($G1672))="om",LOWER(TRIM($G1672))="local"),1,0))</f>
        <v/>
      </c>
      <c r="R1672" s="38">
        <f>IF($C1672="",0,IF(OR(ISNUMBER(SEARCH("resign",$N1672)),ISNUMBER(SEARCH("terminat",$N1672)),ISNUMBER(SEARCH("inactive",$N1672)),ISNUMBER(SEARCH("vacan",$N1672)),ISNUMBER(SEARCH("deceased",$N1672)),ISNUMBER(SEARCH("separated",$N1672))),0,1))</f>
        <v/>
      </c>
      <c r="S1672">
        <f>IF(OR($R1672=0,NOT(ISNUMBER($I1672))),"",IFERROR(DATEDIF($I1672,DATE(FY,1,1),"y"),""))</f>
        <v/>
      </c>
      <c r="T1672">
        <f>IF(OR($R1672=0,NOT(ISNUMBER($J1672))),"",IFERROR(DATEDIF($J1672,DATE(FY,1,1),"y"),0))</f>
        <v/>
      </c>
      <c r="U1672" s="38">
        <f>IF(OR($R1672=0,NOT(ISNUMBER($I1672))),0,IF(YEAR($I1672)+IF($Q1672=1,RetAgeO,RetAgeE)=FY,MONTH($I1672),IF(YEAR($I1672)+IF($Q1672=1,RetAgeO,RetAgeE)&lt;FY,1,0)))</f>
        <v/>
      </c>
      <c r="V1672" s="38">
        <f>IF(OR($R1672=0,NOT(ISNUMBER($K1672))),0,IF(YEAR($K1672)=FY,MONTH($K1672),IF(YEAR($K1672)&lt;FY,1,0)))</f>
        <v/>
      </c>
      <c r="W1672" s="38">
        <f>IF($R1672=0,0,MIN(12,IF(AND(ISNUMBER($O1672),$O1672&gt;=1,$O1672&lt;=12),INT($O1672),12),IF(AND(RetireExit="Yes",$U1672&gt;0),$U1672,12),IF(AND(ContractExit="Yes",$V1672&gt;0),$V1672,12)))</f>
        <v/>
      </c>
      <c r="X1672" s="37">
        <f>IF(ISNUMBER($P1672),$P1672,IncPct)</f>
        <v/>
      </c>
      <c r="Y1672" s="39">
        <f>IF($W1672=0,0,MAX(0,MIN($W1672,IncMonth-1))+MAX(0,$W1672-IncMonth+1)*(1+$X1672))</f>
        <v/>
      </c>
      <c r="Z1672" s="40">
        <f>IF($C1672="",0,IFERROR(INDEX(Departments!$B$5:$B$54,MATCH($C1672,Departments!$A$5:$A$54,0)),0))</f>
        <v/>
      </c>
      <c r="AA1672" s="41">
        <f>N($L1672)*$Y1672</f>
        <v/>
      </c>
      <c r="AB1672" s="41">
        <f>N($M1672)*$Y1672</f>
        <v/>
      </c>
      <c r="AC1672" s="41">
        <f>$AA1672*$Z1672</f>
        <v/>
      </c>
      <c r="AD1672" s="41">
        <f>$AA1672*BonusMonths/12</f>
        <v/>
      </c>
      <c r="AE1672" s="41">
        <f>($AA1672+SI_Gross*$AB1672)*IF($Q1672=1,SI_O,SI_E)</f>
        <v/>
      </c>
      <c r="AF1672" s="41">
        <f>IF($Q1672=1,0,$AA1672*EOSB)</f>
        <v/>
      </c>
      <c r="AG1672" s="41">
        <f>$AN1672*$W1672</f>
        <v/>
      </c>
      <c r="AH1672" s="41">
        <f>SUM($AA1672:$AG1672)</f>
        <v/>
      </c>
      <c r="AI1672" s="41">
        <f>12*($AM1672+$AN1672)</f>
        <v/>
      </c>
      <c r="AJ1672" s="41">
        <f>$AM1672*((IncMonth-1)+(13-IncMonth)*(1+$X1672))+12*$AN1672</f>
        <v/>
      </c>
      <c r="AK1672" s="41">
        <f>IF($R1672=1,N($L1672)+N($M1672),0)</f>
        <v/>
      </c>
      <c r="AL1672">
        <f>IF($C1672="","",IF(N($L1672)&lt;=0,"Basic salary missing",IF(ISNA(MATCH($C1672,Departments!$A$5:$A$54,0)),"Department not on Departments sheet",IF(AND($I1672&lt;&gt;"",NOT(ISNUMBER($I1672))),"Date of birth is text, not a date",IF(AND($K1672&lt;&gt;"",NOT(ISNUMBER($K1672))),"Contract end is text, not a date","")))))</f>
        <v/>
      </c>
      <c r="AM1672" s="41">
        <f>IF($R1672=0,0,N($L1672)*(1+$Z1672+BonusMonths/12+IF($Q1672=1,0,EOSB))+N($M1672)+(N($L1672)+SI_Gross*N($M1672))*IF($Q1672=1,SI_O,SI_E))</f>
        <v/>
      </c>
      <c r="AN1672" s="41">
        <f>IF($R1672=0,0,(IF($Q1672=1,MedO,MedE+Ticket)+Training)/12)</f>
        <v/>
      </c>
    </row>
    <row r="1673">
      <c r="I1673" s="35" t="n"/>
      <c r="J1673" s="35" t="n"/>
      <c r="K1673" s="35" t="n"/>
      <c r="L1673" s="36" t="n"/>
      <c r="M1673" s="36" t="n"/>
      <c r="P1673" s="37" t="n"/>
      <c r="Q1673" s="38">
        <f>IF($C1673="",0,IF(OR(LOWER(TRIM($G1673))="omani",LOWER(TRIM($G1673))="oman",LOWER(TRIM($G1673))="om",LOWER(TRIM($G1673))="local"),1,0))</f>
        <v/>
      </c>
      <c r="R1673" s="38">
        <f>IF($C1673="",0,IF(OR(ISNUMBER(SEARCH("resign",$N1673)),ISNUMBER(SEARCH("terminat",$N1673)),ISNUMBER(SEARCH("inactive",$N1673)),ISNUMBER(SEARCH("vacan",$N1673)),ISNUMBER(SEARCH("deceased",$N1673)),ISNUMBER(SEARCH("separated",$N1673))),0,1))</f>
        <v/>
      </c>
      <c r="S1673">
        <f>IF(OR($R1673=0,NOT(ISNUMBER($I1673))),"",IFERROR(DATEDIF($I1673,DATE(FY,1,1),"y"),""))</f>
        <v/>
      </c>
      <c r="T1673">
        <f>IF(OR($R1673=0,NOT(ISNUMBER($J1673))),"",IFERROR(DATEDIF($J1673,DATE(FY,1,1),"y"),0))</f>
        <v/>
      </c>
      <c r="U1673" s="38">
        <f>IF(OR($R1673=0,NOT(ISNUMBER($I1673))),0,IF(YEAR($I1673)+IF($Q1673=1,RetAgeO,RetAgeE)=FY,MONTH($I1673),IF(YEAR($I1673)+IF($Q1673=1,RetAgeO,RetAgeE)&lt;FY,1,0)))</f>
        <v/>
      </c>
      <c r="V1673" s="38">
        <f>IF(OR($R1673=0,NOT(ISNUMBER($K1673))),0,IF(YEAR($K1673)=FY,MONTH($K1673),IF(YEAR($K1673)&lt;FY,1,0)))</f>
        <v/>
      </c>
      <c r="W1673" s="38">
        <f>IF($R1673=0,0,MIN(12,IF(AND(ISNUMBER($O1673),$O1673&gt;=1,$O1673&lt;=12),INT($O1673),12),IF(AND(RetireExit="Yes",$U1673&gt;0),$U1673,12),IF(AND(ContractExit="Yes",$V1673&gt;0),$V1673,12)))</f>
        <v/>
      </c>
      <c r="X1673" s="37">
        <f>IF(ISNUMBER($P1673),$P1673,IncPct)</f>
        <v/>
      </c>
      <c r="Y1673" s="39">
        <f>IF($W1673=0,0,MAX(0,MIN($W1673,IncMonth-1))+MAX(0,$W1673-IncMonth+1)*(1+$X1673))</f>
        <v/>
      </c>
      <c r="Z1673" s="40">
        <f>IF($C1673="",0,IFERROR(INDEX(Departments!$B$5:$B$54,MATCH($C1673,Departments!$A$5:$A$54,0)),0))</f>
        <v/>
      </c>
      <c r="AA1673" s="41">
        <f>N($L1673)*$Y1673</f>
        <v/>
      </c>
      <c r="AB1673" s="41">
        <f>N($M1673)*$Y1673</f>
        <v/>
      </c>
      <c r="AC1673" s="41">
        <f>$AA1673*$Z1673</f>
        <v/>
      </c>
      <c r="AD1673" s="41">
        <f>$AA1673*BonusMonths/12</f>
        <v/>
      </c>
      <c r="AE1673" s="41">
        <f>($AA1673+SI_Gross*$AB1673)*IF($Q1673=1,SI_O,SI_E)</f>
        <v/>
      </c>
      <c r="AF1673" s="41">
        <f>IF($Q1673=1,0,$AA1673*EOSB)</f>
        <v/>
      </c>
      <c r="AG1673" s="41">
        <f>$AN1673*$W1673</f>
        <v/>
      </c>
      <c r="AH1673" s="41">
        <f>SUM($AA1673:$AG1673)</f>
        <v/>
      </c>
      <c r="AI1673" s="41">
        <f>12*($AM1673+$AN1673)</f>
        <v/>
      </c>
      <c r="AJ1673" s="41">
        <f>$AM1673*((IncMonth-1)+(13-IncMonth)*(1+$X1673))+12*$AN1673</f>
        <v/>
      </c>
      <c r="AK1673" s="41">
        <f>IF($R1673=1,N($L1673)+N($M1673),0)</f>
        <v/>
      </c>
      <c r="AL1673">
        <f>IF($C1673="","",IF(N($L1673)&lt;=0,"Basic salary missing",IF(ISNA(MATCH($C1673,Departments!$A$5:$A$54,0)),"Department not on Departments sheet",IF(AND($I1673&lt;&gt;"",NOT(ISNUMBER($I1673))),"Date of birth is text, not a date",IF(AND($K1673&lt;&gt;"",NOT(ISNUMBER($K1673))),"Contract end is text, not a date","")))))</f>
        <v/>
      </c>
      <c r="AM1673" s="41">
        <f>IF($R1673=0,0,N($L1673)*(1+$Z1673+BonusMonths/12+IF($Q1673=1,0,EOSB))+N($M1673)+(N($L1673)+SI_Gross*N($M1673))*IF($Q1673=1,SI_O,SI_E))</f>
        <v/>
      </c>
      <c r="AN1673" s="41">
        <f>IF($R1673=0,0,(IF($Q1673=1,MedO,MedE+Ticket)+Training)/12)</f>
        <v/>
      </c>
    </row>
    <row r="1674">
      <c r="I1674" s="35" t="n"/>
      <c r="J1674" s="35" t="n"/>
      <c r="K1674" s="35" t="n"/>
      <c r="L1674" s="36" t="n"/>
      <c r="M1674" s="36" t="n"/>
      <c r="P1674" s="37" t="n"/>
      <c r="Q1674" s="38">
        <f>IF($C1674="",0,IF(OR(LOWER(TRIM($G1674))="omani",LOWER(TRIM($G1674))="oman",LOWER(TRIM($G1674))="om",LOWER(TRIM($G1674))="local"),1,0))</f>
        <v/>
      </c>
      <c r="R1674" s="38">
        <f>IF($C1674="",0,IF(OR(ISNUMBER(SEARCH("resign",$N1674)),ISNUMBER(SEARCH("terminat",$N1674)),ISNUMBER(SEARCH("inactive",$N1674)),ISNUMBER(SEARCH("vacan",$N1674)),ISNUMBER(SEARCH("deceased",$N1674)),ISNUMBER(SEARCH("separated",$N1674))),0,1))</f>
        <v/>
      </c>
      <c r="S1674">
        <f>IF(OR($R1674=0,NOT(ISNUMBER($I1674))),"",IFERROR(DATEDIF($I1674,DATE(FY,1,1),"y"),""))</f>
        <v/>
      </c>
      <c r="T1674">
        <f>IF(OR($R1674=0,NOT(ISNUMBER($J1674))),"",IFERROR(DATEDIF($J1674,DATE(FY,1,1),"y"),0))</f>
        <v/>
      </c>
      <c r="U1674" s="38">
        <f>IF(OR($R1674=0,NOT(ISNUMBER($I1674))),0,IF(YEAR($I1674)+IF($Q1674=1,RetAgeO,RetAgeE)=FY,MONTH($I1674),IF(YEAR($I1674)+IF($Q1674=1,RetAgeO,RetAgeE)&lt;FY,1,0)))</f>
        <v/>
      </c>
      <c r="V1674" s="38">
        <f>IF(OR($R1674=0,NOT(ISNUMBER($K1674))),0,IF(YEAR($K1674)=FY,MONTH($K1674),IF(YEAR($K1674)&lt;FY,1,0)))</f>
        <v/>
      </c>
      <c r="W1674" s="38">
        <f>IF($R1674=0,0,MIN(12,IF(AND(ISNUMBER($O1674),$O1674&gt;=1,$O1674&lt;=12),INT($O1674),12),IF(AND(RetireExit="Yes",$U1674&gt;0),$U1674,12),IF(AND(ContractExit="Yes",$V1674&gt;0),$V1674,12)))</f>
        <v/>
      </c>
      <c r="X1674" s="37">
        <f>IF(ISNUMBER($P1674),$P1674,IncPct)</f>
        <v/>
      </c>
      <c r="Y1674" s="39">
        <f>IF($W1674=0,0,MAX(0,MIN($W1674,IncMonth-1))+MAX(0,$W1674-IncMonth+1)*(1+$X1674))</f>
        <v/>
      </c>
      <c r="Z1674" s="40">
        <f>IF($C1674="",0,IFERROR(INDEX(Departments!$B$5:$B$54,MATCH($C1674,Departments!$A$5:$A$54,0)),0))</f>
        <v/>
      </c>
      <c r="AA1674" s="41">
        <f>N($L1674)*$Y1674</f>
        <v/>
      </c>
      <c r="AB1674" s="41">
        <f>N($M1674)*$Y1674</f>
        <v/>
      </c>
      <c r="AC1674" s="41">
        <f>$AA1674*$Z1674</f>
        <v/>
      </c>
      <c r="AD1674" s="41">
        <f>$AA1674*BonusMonths/12</f>
        <v/>
      </c>
      <c r="AE1674" s="41">
        <f>($AA1674+SI_Gross*$AB1674)*IF($Q1674=1,SI_O,SI_E)</f>
        <v/>
      </c>
      <c r="AF1674" s="41">
        <f>IF($Q1674=1,0,$AA1674*EOSB)</f>
        <v/>
      </c>
      <c r="AG1674" s="41">
        <f>$AN1674*$W1674</f>
        <v/>
      </c>
      <c r="AH1674" s="41">
        <f>SUM($AA1674:$AG1674)</f>
        <v/>
      </c>
      <c r="AI1674" s="41">
        <f>12*($AM1674+$AN1674)</f>
        <v/>
      </c>
      <c r="AJ1674" s="41">
        <f>$AM1674*((IncMonth-1)+(13-IncMonth)*(1+$X1674))+12*$AN1674</f>
        <v/>
      </c>
      <c r="AK1674" s="41">
        <f>IF($R1674=1,N($L1674)+N($M1674),0)</f>
        <v/>
      </c>
      <c r="AL1674">
        <f>IF($C1674="","",IF(N($L1674)&lt;=0,"Basic salary missing",IF(ISNA(MATCH($C1674,Departments!$A$5:$A$54,0)),"Department not on Departments sheet",IF(AND($I1674&lt;&gt;"",NOT(ISNUMBER($I1674))),"Date of birth is text, not a date",IF(AND($K1674&lt;&gt;"",NOT(ISNUMBER($K1674))),"Contract end is text, not a date","")))))</f>
        <v/>
      </c>
      <c r="AM1674" s="41">
        <f>IF($R1674=0,0,N($L1674)*(1+$Z1674+BonusMonths/12+IF($Q1674=1,0,EOSB))+N($M1674)+(N($L1674)+SI_Gross*N($M1674))*IF($Q1674=1,SI_O,SI_E))</f>
        <v/>
      </c>
      <c r="AN1674" s="41">
        <f>IF($R1674=0,0,(IF($Q1674=1,MedO,MedE+Ticket)+Training)/12)</f>
        <v/>
      </c>
    </row>
    <row r="1675">
      <c r="I1675" s="35" t="n"/>
      <c r="J1675" s="35" t="n"/>
      <c r="K1675" s="35" t="n"/>
      <c r="L1675" s="36" t="n"/>
      <c r="M1675" s="36" t="n"/>
      <c r="P1675" s="37" t="n"/>
      <c r="Q1675" s="38">
        <f>IF($C1675="",0,IF(OR(LOWER(TRIM($G1675))="omani",LOWER(TRIM($G1675))="oman",LOWER(TRIM($G1675))="om",LOWER(TRIM($G1675))="local"),1,0))</f>
        <v/>
      </c>
      <c r="R1675" s="38">
        <f>IF($C1675="",0,IF(OR(ISNUMBER(SEARCH("resign",$N1675)),ISNUMBER(SEARCH("terminat",$N1675)),ISNUMBER(SEARCH("inactive",$N1675)),ISNUMBER(SEARCH("vacan",$N1675)),ISNUMBER(SEARCH("deceased",$N1675)),ISNUMBER(SEARCH("separated",$N1675))),0,1))</f>
        <v/>
      </c>
      <c r="S1675">
        <f>IF(OR($R1675=0,NOT(ISNUMBER($I1675))),"",IFERROR(DATEDIF($I1675,DATE(FY,1,1),"y"),""))</f>
        <v/>
      </c>
      <c r="T1675">
        <f>IF(OR($R1675=0,NOT(ISNUMBER($J1675))),"",IFERROR(DATEDIF($J1675,DATE(FY,1,1),"y"),0))</f>
        <v/>
      </c>
      <c r="U1675" s="38">
        <f>IF(OR($R1675=0,NOT(ISNUMBER($I1675))),0,IF(YEAR($I1675)+IF($Q1675=1,RetAgeO,RetAgeE)=FY,MONTH($I1675),IF(YEAR($I1675)+IF($Q1675=1,RetAgeO,RetAgeE)&lt;FY,1,0)))</f>
        <v/>
      </c>
      <c r="V1675" s="38">
        <f>IF(OR($R1675=0,NOT(ISNUMBER($K1675))),0,IF(YEAR($K1675)=FY,MONTH($K1675),IF(YEAR($K1675)&lt;FY,1,0)))</f>
        <v/>
      </c>
      <c r="W1675" s="38">
        <f>IF($R1675=0,0,MIN(12,IF(AND(ISNUMBER($O1675),$O1675&gt;=1,$O1675&lt;=12),INT($O1675),12),IF(AND(RetireExit="Yes",$U1675&gt;0),$U1675,12),IF(AND(ContractExit="Yes",$V1675&gt;0),$V1675,12)))</f>
        <v/>
      </c>
      <c r="X1675" s="37">
        <f>IF(ISNUMBER($P1675),$P1675,IncPct)</f>
        <v/>
      </c>
      <c r="Y1675" s="39">
        <f>IF($W1675=0,0,MAX(0,MIN($W1675,IncMonth-1))+MAX(0,$W1675-IncMonth+1)*(1+$X1675))</f>
        <v/>
      </c>
      <c r="Z1675" s="40">
        <f>IF($C1675="",0,IFERROR(INDEX(Departments!$B$5:$B$54,MATCH($C1675,Departments!$A$5:$A$54,0)),0))</f>
        <v/>
      </c>
      <c r="AA1675" s="41">
        <f>N($L1675)*$Y1675</f>
        <v/>
      </c>
      <c r="AB1675" s="41">
        <f>N($M1675)*$Y1675</f>
        <v/>
      </c>
      <c r="AC1675" s="41">
        <f>$AA1675*$Z1675</f>
        <v/>
      </c>
      <c r="AD1675" s="41">
        <f>$AA1675*BonusMonths/12</f>
        <v/>
      </c>
      <c r="AE1675" s="41">
        <f>($AA1675+SI_Gross*$AB1675)*IF($Q1675=1,SI_O,SI_E)</f>
        <v/>
      </c>
      <c r="AF1675" s="41">
        <f>IF($Q1675=1,0,$AA1675*EOSB)</f>
        <v/>
      </c>
      <c r="AG1675" s="41">
        <f>$AN1675*$W1675</f>
        <v/>
      </c>
      <c r="AH1675" s="41">
        <f>SUM($AA1675:$AG1675)</f>
        <v/>
      </c>
      <c r="AI1675" s="41">
        <f>12*($AM1675+$AN1675)</f>
        <v/>
      </c>
      <c r="AJ1675" s="41">
        <f>$AM1675*((IncMonth-1)+(13-IncMonth)*(1+$X1675))+12*$AN1675</f>
        <v/>
      </c>
      <c r="AK1675" s="41">
        <f>IF($R1675=1,N($L1675)+N($M1675),0)</f>
        <v/>
      </c>
      <c r="AL1675">
        <f>IF($C1675="","",IF(N($L1675)&lt;=0,"Basic salary missing",IF(ISNA(MATCH($C1675,Departments!$A$5:$A$54,0)),"Department not on Departments sheet",IF(AND($I1675&lt;&gt;"",NOT(ISNUMBER($I1675))),"Date of birth is text, not a date",IF(AND($K1675&lt;&gt;"",NOT(ISNUMBER($K1675))),"Contract end is text, not a date","")))))</f>
        <v/>
      </c>
      <c r="AM1675" s="41">
        <f>IF($R1675=0,0,N($L1675)*(1+$Z1675+BonusMonths/12+IF($Q1675=1,0,EOSB))+N($M1675)+(N($L1675)+SI_Gross*N($M1675))*IF($Q1675=1,SI_O,SI_E))</f>
        <v/>
      </c>
      <c r="AN1675" s="41">
        <f>IF($R1675=0,0,(IF($Q1675=1,MedO,MedE+Ticket)+Training)/12)</f>
        <v/>
      </c>
    </row>
    <row r="1676">
      <c r="I1676" s="35" t="n"/>
      <c r="J1676" s="35" t="n"/>
      <c r="K1676" s="35" t="n"/>
      <c r="L1676" s="36" t="n"/>
      <c r="M1676" s="36" t="n"/>
      <c r="P1676" s="37" t="n"/>
      <c r="Q1676" s="38">
        <f>IF($C1676="",0,IF(OR(LOWER(TRIM($G1676))="omani",LOWER(TRIM($G1676))="oman",LOWER(TRIM($G1676))="om",LOWER(TRIM($G1676))="local"),1,0))</f>
        <v/>
      </c>
      <c r="R1676" s="38">
        <f>IF($C1676="",0,IF(OR(ISNUMBER(SEARCH("resign",$N1676)),ISNUMBER(SEARCH("terminat",$N1676)),ISNUMBER(SEARCH("inactive",$N1676)),ISNUMBER(SEARCH("vacan",$N1676)),ISNUMBER(SEARCH("deceased",$N1676)),ISNUMBER(SEARCH("separated",$N1676))),0,1))</f>
        <v/>
      </c>
      <c r="S1676">
        <f>IF(OR($R1676=0,NOT(ISNUMBER($I1676))),"",IFERROR(DATEDIF($I1676,DATE(FY,1,1),"y"),""))</f>
        <v/>
      </c>
      <c r="T1676">
        <f>IF(OR($R1676=0,NOT(ISNUMBER($J1676))),"",IFERROR(DATEDIF($J1676,DATE(FY,1,1),"y"),0))</f>
        <v/>
      </c>
      <c r="U1676" s="38">
        <f>IF(OR($R1676=0,NOT(ISNUMBER($I1676))),0,IF(YEAR($I1676)+IF($Q1676=1,RetAgeO,RetAgeE)=FY,MONTH($I1676),IF(YEAR($I1676)+IF($Q1676=1,RetAgeO,RetAgeE)&lt;FY,1,0)))</f>
        <v/>
      </c>
      <c r="V1676" s="38">
        <f>IF(OR($R1676=0,NOT(ISNUMBER($K1676))),0,IF(YEAR($K1676)=FY,MONTH($K1676),IF(YEAR($K1676)&lt;FY,1,0)))</f>
        <v/>
      </c>
      <c r="W1676" s="38">
        <f>IF($R1676=0,0,MIN(12,IF(AND(ISNUMBER($O1676),$O1676&gt;=1,$O1676&lt;=12),INT($O1676),12),IF(AND(RetireExit="Yes",$U1676&gt;0),$U1676,12),IF(AND(ContractExit="Yes",$V1676&gt;0),$V1676,12)))</f>
        <v/>
      </c>
      <c r="X1676" s="37">
        <f>IF(ISNUMBER($P1676),$P1676,IncPct)</f>
        <v/>
      </c>
      <c r="Y1676" s="39">
        <f>IF($W1676=0,0,MAX(0,MIN($W1676,IncMonth-1))+MAX(0,$W1676-IncMonth+1)*(1+$X1676))</f>
        <v/>
      </c>
      <c r="Z1676" s="40">
        <f>IF($C1676="",0,IFERROR(INDEX(Departments!$B$5:$B$54,MATCH($C1676,Departments!$A$5:$A$54,0)),0))</f>
        <v/>
      </c>
      <c r="AA1676" s="41">
        <f>N($L1676)*$Y1676</f>
        <v/>
      </c>
      <c r="AB1676" s="41">
        <f>N($M1676)*$Y1676</f>
        <v/>
      </c>
      <c r="AC1676" s="41">
        <f>$AA1676*$Z1676</f>
        <v/>
      </c>
      <c r="AD1676" s="41">
        <f>$AA1676*BonusMonths/12</f>
        <v/>
      </c>
      <c r="AE1676" s="41">
        <f>($AA1676+SI_Gross*$AB1676)*IF($Q1676=1,SI_O,SI_E)</f>
        <v/>
      </c>
      <c r="AF1676" s="41">
        <f>IF($Q1676=1,0,$AA1676*EOSB)</f>
        <v/>
      </c>
      <c r="AG1676" s="41">
        <f>$AN1676*$W1676</f>
        <v/>
      </c>
      <c r="AH1676" s="41">
        <f>SUM($AA1676:$AG1676)</f>
        <v/>
      </c>
      <c r="AI1676" s="41">
        <f>12*($AM1676+$AN1676)</f>
        <v/>
      </c>
      <c r="AJ1676" s="41">
        <f>$AM1676*((IncMonth-1)+(13-IncMonth)*(1+$X1676))+12*$AN1676</f>
        <v/>
      </c>
      <c r="AK1676" s="41">
        <f>IF($R1676=1,N($L1676)+N($M1676),0)</f>
        <v/>
      </c>
      <c r="AL1676">
        <f>IF($C1676="","",IF(N($L1676)&lt;=0,"Basic salary missing",IF(ISNA(MATCH($C1676,Departments!$A$5:$A$54,0)),"Department not on Departments sheet",IF(AND($I1676&lt;&gt;"",NOT(ISNUMBER($I1676))),"Date of birth is text, not a date",IF(AND($K1676&lt;&gt;"",NOT(ISNUMBER($K1676))),"Contract end is text, not a date","")))))</f>
        <v/>
      </c>
      <c r="AM1676" s="41">
        <f>IF($R1676=0,0,N($L1676)*(1+$Z1676+BonusMonths/12+IF($Q1676=1,0,EOSB))+N($M1676)+(N($L1676)+SI_Gross*N($M1676))*IF($Q1676=1,SI_O,SI_E))</f>
        <v/>
      </c>
      <c r="AN1676" s="41">
        <f>IF($R1676=0,0,(IF($Q1676=1,MedO,MedE+Ticket)+Training)/12)</f>
        <v/>
      </c>
    </row>
    <row r="1677">
      <c r="I1677" s="35" t="n"/>
      <c r="J1677" s="35" t="n"/>
      <c r="K1677" s="35" t="n"/>
      <c r="L1677" s="36" t="n"/>
      <c r="M1677" s="36" t="n"/>
      <c r="P1677" s="37" t="n"/>
      <c r="Q1677" s="38">
        <f>IF($C1677="",0,IF(OR(LOWER(TRIM($G1677))="omani",LOWER(TRIM($G1677))="oman",LOWER(TRIM($G1677))="om",LOWER(TRIM($G1677))="local"),1,0))</f>
        <v/>
      </c>
      <c r="R1677" s="38">
        <f>IF($C1677="",0,IF(OR(ISNUMBER(SEARCH("resign",$N1677)),ISNUMBER(SEARCH("terminat",$N1677)),ISNUMBER(SEARCH("inactive",$N1677)),ISNUMBER(SEARCH("vacan",$N1677)),ISNUMBER(SEARCH("deceased",$N1677)),ISNUMBER(SEARCH("separated",$N1677))),0,1))</f>
        <v/>
      </c>
      <c r="S1677">
        <f>IF(OR($R1677=0,NOT(ISNUMBER($I1677))),"",IFERROR(DATEDIF($I1677,DATE(FY,1,1),"y"),""))</f>
        <v/>
      </c>
      <c r="T1677">
        <f>IF(OR($R1677=0,NOT(ISNUMBER($J1677))),"",IFERROR(DATEDIF($J1677,DATE(FY,1,1),"y"),0))</f>
        <v/>
      </c>
      <c r="U1677" s="38">
        <f>IF(OR($R1677=0,NOT(ISNUMBER($I1677))),0,IF(YEAR($I1677)+IF($Q1677=1,RetAgeO,RetAgeE)=FY,MONTH($I1677),IF(YEAR($I1677)+IF($Q1677=1,RetAgeO,RetAgeE)&lt;FY,1,0)))</f>
        <v/>
      </c>
      <c r="V1677" s="38">
        <f>IF(OR($R1677=0,NOT(ISNUMBER($K1677))),0,IF(YEAR($K1677)=FY,MONTH($K1677),IF(YEAR($K1677)&lt;FY,1,0)))</f>
        <v/>
      </c>
      <c r="W1677" s="38">
        <f>IF($R1677=0,0,MIN(12,IF(AND(ISNUMBER($O1677),$O1677&gt;=1,$O1677&lt;=12),INT($O1677),12),IF(AND(RetireExit="Yes",$U1677&gt;0),$U1677,12),IF(AND(ContractExit="Yes",$V1677&gt;0),$V1677,12)))</f>
        <v/>
      </c>
      <c r="X1677" s="37">
        <f>IF(ISNUMBER($P1677),$P1677,IncPct)</f>
        <v/>
      </c>
      <c r="Y1677" s="39">
        <f>IF($W1677=0,0,MAX(0,MIN($W1677,IncMonth-1))+MAX(0,$W1677-IncMonth+1)*(1+$X1677))</f>
        <v/>
      </c>
      <c r="Z1677" s="40">
        <f>IF($C1677="",0,IFERROR(INDEX(Departments!$B$5:$B$54,MATCH($C1677,Departments!$A$5:$A$54,0)),0))</f>
        <v/>
      </c>
      <c r="AA1677" s="41">
        <f>N($L1677)*$Y1677</f>
        <v/>
      </c>
      <c r="AB1677" s="41">
        <f>N($M1677)*$Y1677</f>
        <v/>
      </c>
      <c r="AC1677" s="41">
        <f>$AA1677*$Z1677</f>
        <v/>
      </c>
      <c r="AD1677" s="41">
        <f>$AA1677*BonusMonths/12</f>
        <v/>
      </c>
      <c r="AE1677" s="41">
        <f>($AA1677+SI_Gross*$AB1677)*IF($Q1677=1,SI_O,SI_E)</f>
        <v/>
      </c>
      <c r="AF1677" s="41">
        <f>IF($Q1677=1,0,$AA1677*EOSB)</f>
        <v/>
      </c>
      <c r="AG1677" s="41">
        <f>$AN1677*$W1677</f>
        <v/>
      </c>
      <c r="AH1677" s="41">
        <f>SUM($AA1677:$AG1677)</f>
        <v/>
      </c>
      <c r="AI1677" s="41">
        <f>12*($AM1677+$AN1677)</f>
        <v/>
      </c>
      <c r="AJ1677" s="41">
        <f>$AM1677*((IncMonth-1)+(13-IncMonth)*(1+$X1677))+12*$AN1677</f>
        <v/>
      </c>
      <c r="AK1677" s="41">
        <f>IF($R1677=1,N($L1677)+N($M1677),0)</f>
        <v/>
      </c>
      <c r="AL1677">
        <f>IF($C1677="","",IF(N($L1677)&lt;=0,"Basic salary missing",IF(ISNA(MATCH($C1677,Departments!$A$5:$A$54,0)),"Department not on Departments sheet",IF(AND($I1677&lt;&gt;"",NOT(ISNUMBER($I1677))),"Date of birth is text, not a date",IF(AND($K1677&lt;&gt;"",NOT(ISNUMBER($K1677))),"Contract end is text, not a date","")))))</f>
        <v/>
      </c>
      <c r="AM1677" s="41">
        <f>IF($R1677=0,0,N($L1677)*(1+$Z1677+BonusMonths/12+IF($Q1677=1,0,EOSB))+N($M1677)+(N($L1677)+SI_Gross*N($M1677))*IF($Q1677=1,SI_O,SI_E))</f>
        <v/>
      </c>
      <c r="AN1677" s="41">
        <f>IF($R1677=0,0,(IF($Q1677=1,MedO,MedE+Ticket)+Training)/12)</f>
        <v/>
      </c>
    </row>
    <row r="1678">
      <c r="I1678" s="35" t="n"/>
      <c r="J1678" s="35" t="n"/>
      <c r="K1678" s="35" t="n"/>
      <c r="L1678" s="36" t="n"/>
      <c r="M1678" s="36" t="n"/>
      <c r="P1678" s="37" t="n"/>
      <c r="Q1678" s="38">
        <f>IF($C1678="",0,IF(OR(LOWER(TRIM($G1678))="omani",LOWER(TRIM($G1678))="oman",LOWER(TRIM($G1678))="om",LOWER(TRIM($G1678))="local"),1,0))</f>
        <v/>
      </c>
      <c r="R1678" s="38">
        <f>IF($C1678="",0,IF(OR(ISNUMBER(SEARCH("resign",$N1678)),ISNUMBER(SEARCH("terminat",$N1678)),ISNUMBER(SEARCH("inactive",$N1678)),ISNUMBER(SEARCH("vacan",$N1678)),ISNUMBER(SEARCH("deceased",$N1678)),ISNUMBER(SEARCH("separated",$N1678))),0,1))</f>
        <v/>
      </c>
      <c r="S1678">
        <f>IF(OR($R1678=0,NOT(ISNUMBER($I1678))),"",IFERROR(DATEDIF($I1678,DATE(FY,1,1),"y"),""))</f>
        <v/>
      </c>
      <c r="T1678">
        <f>IF(OR($R1678=0,NOT(ISNUMBER($J1678))),"",IFERROR(DATEDIF($J1678,DATE(FY,1,1),"y"),0))</f>
        <v/>
      </c>
      <c r="U1678" s="38">
        <f>IF(OR($R1678=0,NOT(ISNUMBER($I1678))),0,IF(YEAR($I1678)+IF($Q1678=1,RetAgeO,RetAgeE)=FY,MONTH($I1678),IF(YEAR($I1678)+IF($Q1678=1,RetAgeO,RetAgeE)&lt;FY,1,0)))</f>
        <v/>
      </c>
      <c r="V1678" s="38">
        <f>IF(OR($R1678=0,NOT(ISNUMBER($K1678))),0,IF(YEAR($K1678)=FY,MONTH($K1678),IF(YEAR($K1678)&lt;FY,1,0)))</f>
        <v/>
      </c>
      <c r="W1678" s="38">
        <f>IF($R1678=0,0,MIN(12,IF(AND(ISNUMBER($O1678),$O1678&gt;=1,$O1678&lt;=12),INT($O1678),12),IF(AND(RetireExit="Yes",$U1678&gt;0),$U1678,12),IF(AND(ContractExit="Yes",$V1678&gt;0),$V1678,12)))</f>
        <v/>
      </c>
      <c r="X1678" s="37">
        <f>IF(ISNUMBER($P1678),$P1678,IncPct)</f>
        <v/>
      </c>
      <c r="Y1678" s="39">
        <f>IF($W1678=0,0,MAX(0,MIN($W1678,IncMonth-1))+MAX(0,$W1678-IncMonth+1)*(1+$X1678))</f>
        <v/>
      </c>
      <c r="Z1678" s="40">
        <f>IF($C1678="",0,IFERROR(INDEX(Departments!$B$5:$B$54,MATCH($C1678,Departments!$A$5:$A$54,0)),0))</f>
        <v/>
      </c>
      <c r="AA1678" s="41">
        <f>N($L1678)*$Y1678</f>
        <v/>
      </c>
      <c r="AB1678" s="41">
        <f>N($M1678)*$Y1678</f>
        <v/>
      </c>
      <c r="AC1678" s="41">
        <f>$AA1678*$Z1678</f>
        <v/>
      </c>
      <c r="AD1678" s="41">
        <f>$AA1678*BonusMonths/12</f>
        <v/>
      </c>
      <c r="AE1678" s="41">
        <f>($AA1678+SI_Gross*$AB1678)*IF($Q1678=1,SI_O,SI_E)</f>
        <v/>
      </c>
      <c r="AF1678" s="41">
        <f>IF($Q1678=1,0,$AA1678*EOSB)</f>
        <v/>
      </c>
      <c r="AG1678" s="41">
        <f>$AN1678*$W1678</f>
        <v/>
      </c>
      <c r="AH1678" s="41">
        <f>SUM($AA1678:$AG1678)</f>
        <v/>
      </c>
      <c r="AI1678" s="41">
        <f>12*($AM1678+$AN1678)</f>
        <v/>
      </c>
      <c r="AJ1678" s="41">
        <f>$AM1678*((IncMonth-1)+(13-IncMonth)*(1+$X1678))+12*$AN1678</f>
        <v/>
      </c>
      <c r="AK1678" s="41">
        <f>IF($R1678=1,N($L1678)+N($M1678),0)</f>
        <v/>
      </c>
      <c r="AL1678">
        <f>IF($C1678="","",IF(N($L1678)&lt;=0,"Basic salary missing",IF(ISNA(MATCH($C1678,Departments!$A$5:$A$54,0)),"Department not on Departments sheet",IF(AND($I1678&lt;&gt;"",NOT(ISNUMBER($I1678))),"Date of birth is text, not a date",IF(AND($K1678&lt;&gt;"",NOT(ISNUMBER($K1678))),"Contract end is text, not a date","")))))</f>
        <v/>
      </c>
      <c r="AM1678" s="41">
        <f>IF($R1678=0,0,N($L1678)*(1+$Z1678+BonusMonths/12+IF($Q1678=1,0,EOSB))+N($M1678)+(N($L1678)+SI_Gross*N($M1678))*IF($Q1678=1,SI_O,SI_E))</f>
        <v/>
      </c>
      <c r="AN1678" s="41">
        <f>IF($R1678=0,0,(IF($Q1678=1,MedO,MedE+Ticket)+Training)/12)</f>
        <v/>
      </c>
    </row>
    <row r="1679">
      <c r="I1679" s="35" t="n"/>
      <c r="J1679" s="35" t="n"/>
      <c r="K1679" s="35" t="n"/>
      <c r="L1679" s="36" t="n"/>
      <c r="M1679" s="36" t="n"/>
      <c r="P1679" s="37" t="n"/>
      <c r="Q1679" s="38">
        <f>IF($C1679="",0,IF(OR(LOWER(TRIM($G1679))="omani",LOWER(TRIM($G1679))="oman",LOWER(TRIM($G1679))="om",LOWER(TRIM($G1679))="local"),1,0))</f>
        <v/>
      </c>
      <c r="R1679" s="38">
        <f>IF($C1679="",0,IF(OR(ISNUMBER(SEARCH("resign",$N1679)),ISNUMBER(SEARCH("terminat",$N1679)),ISNUMBER(SEARCH("inactive",$N1679)),ISNUMBER(SEARCH("vacan",$N1679)),ISNUMBER(SEARCH("deceased",$N1679)),ISNUMBER(SEARCH("separated",$N1679))),0,1))</f>
        <v/>
      </c>
      <c r="S1679">
        <f>IF(OR($R1679=0,NOT(ISNUMBER($I1679))),"",IFERROR(DATEDIF($I1679,DATE(FY,1,1),"y"),""))</f>
        <v/>
      </c>
      <c r="T1679">
        <f>IF(OR($R1679=0,NOT(ISNUMBER($J1679))),"",IFERROR(DATEDIF($J1679,DATE(FY,1,1),"y"),0))</f>
        <v/>
      </c>
      <c r="U1679" s="38">
        <f>IF(OR($R1679=0,NOT(ISNUMBER($I1679))),0,IF(YEAR($I1679)+IF($Q1679=1,RetAgeO,RetAgeE)=FY,MONTH($I1679),IF(YEAR($I1679)+IF($Q1679=1,RetAgeO,RetAgeE)&lt;FY,1,0)))</f>
        <v/>
      </c>
      <c r="V1679" s="38">
        <f>IF(OR($R1679=0,NOT(ISNUMBER($K1679))),0,IF(YEAR($K1679)=FY,MONTH($K1679),IF(YEAR($K1679)&lt;FY,1,0)))</f>
        <v/>
      </c>
      <c r="W1679" s="38">
        <f>IF($R1679=0,0,MIN(12,IF(AND(ISNUMBER($O1679),$O1679&gt;=1,$O1679&lt;=12),INT($O1679),12),IF(AND(RetireExit="Yes",$U1679&gt;0),$U1679,12),IF(AND(ContractExit="Yes",$V1679&gt;0),$V1679,12)))</f>
        <v/>
      </c>
      <c r="X1679" s="37">
        <f>IF(ISNUMBER($P1679),$P1679,IncPct)</f>
        <v/>
      </c>
      <c r="Y1679" s="39">
        <f>IF($W1679=0,0,MAX(0,MIN($W1679,IncMonth-1))+MAX(0,$W1679-IncMonth+1)*(1+$X1679))</f>
        <v/>
      </c>
      <c r="Z1679" s="40">
        <f>IF($C1679="",0,IFERROR(INDEX(Departments!$B$5:$B$54,MATCH($C1679,Departments!$A$5:$A$54,0)),0))</f>
        <v/>
      </c>
      <c r="AA1679" s="41">
        <f>N($L1679)*$Y1679</f>
        <v/>
      </c>
      <c r="AB1679" s="41">
        <f>N($M1679)*$Y1679</f>
        <v/>
      </c>
      <c r="AC1679" s="41">
        <f>$AA1679*$Z1679</f>
        <v/>
      </c>
      <c r="AD1679" s="41">
        <f>$AA1679*BonusMonths/12</f>
        <v/>
      </c>
      <c r="AE1679" s="41">
        <f>($AA1679+SI_Gross*$AB1679)*IF($Q1679=1,SI_O,SI_E)</f>
        <v/>
      </c>
      <c r="AF1679" s="41">
        <f>IF($Q1679=1,0,$AA1679*EOSB)</f>
        <v/>
      </c>
      <c r="AG1679" s="41">
        <f>$AN1679*$W1679</f>
        <v/>
      </c>
      <c r="AH1679" s="41">
        <f>SUM($AA1679:$AG1679)</f>
        <v/>
      </c>
      <c r="AI1679" s="41">
        <f>12*($AM1679+$AN1679)</f>
        <v/>
      </c>
      <c r="AJ1679" s="41">
        <f>$AM1679*((IncMonth-1)+(13-IncMonth)*(1+$X1679))+12*$AN1679</f>
        <v/>
      </c>
      <c r="AK1679" s="41">
        <f>IF($R1679=1,N($L1679)+N($M1679),0)</f>
        <v/>
      </c>
      <c r="AL1679">
        <f>IF($C1679="","",IF(N($L1679)&lt;=0,"Basic salary missing",IF(ISNA(MATCH($C1679,Departments!$A$5:$A$54,0)),"Department not on Departments sheet",IF(AND($I1679&lt;&gt;"",NOT(ISNUMBER($I1679))),"Date of birth is text, not a date",IF(AND($K1679&lt;&gt;"",NOT(ISNUMBER($K1679))),"Contract end is text, not a date","")))))</f>
        <v/>
      </c>
      <c r="AM1679" s="41">
        <f>IF($R1679=0,0,N($L1679)*(1+$Z1679+BonusMonths/12+IF($Q1679=1,0,EOSB))+N($M1679)+(N($L1679)+SI_Gross*N($M1679))*IF($Q1679=1,SI_O,SI_E))</f>
        <v/>
      </c>
      <c r="AN1679" s="41">
        <f>IF($R1679=0,0,(IF($Q1679=1,MedO,MedE+Ticket)+Training)/12)</f>
        <v/>
      </c>
    </row>
    <row r="1680">
      <c r="I1680" s="35" t="n"/>
      <c r="J1680" s="35" t="n"/>
      <c r="K1680" s="35" t="n"/>
      <c r="L1680" s="36" t="n"/>
      <c r="M1680" s="36" t="n"/>
      <c r="P1680" s="37" t="n"/>
      <c r="Q1680" s="38">
        <f>IF($C1680="",0,IF(OR(LOWER(TRIM($G1680))="omani",LOWER(TRIM($G1680))="oman",LOWER(TRIM($G1680))="om",LOWER(TRIM($G1680))="local"),1,0))</f>
        <v/>
      </c>
      <c r="R1680" s="38">
        <f>IF($C1680="",0,IF(OR(ISNUMBER(SEARCH("resign",$N1680)),ISNUMBER(SEARCH("terminat",$N1680)),ISNUMBER(SEARCH("inactive",$N1680)),ISNUMBER(SEARCH("vacan",$N1680)),ISNUMBER(SEARCH("deceased",$N1680)),ISNUMBER(SEARCH("separated",$N1680))),0,1))</f>
        <v/>
      </c>
      <c r="S1680">
        <f>IF(OR($R1680=0,NOT(ISNUMBER($I1680))),"",IFERROR(DATEDIF($I1680,DATE(FY,1,1),"y"),""))</f>
        <v/>
      </c>
      <c r="T1680">
        <f>IF(OR($R1680=0,NOT(ISNUMBER($J1680))),"",IFERROR(DATEDIF($J1680,DATE(FY,1,1),"y"),0))</f>
        <v/>
      </c>
      <c r="U1680" s="38">
        <f>IF(OR($R1680=0,NOT(ISNUMBER($I1680))),0,IF(YEAR($I1680)+IF($Q1680=1,RetAgeO,RetAgeE)=FY,MONTH($I1680),IF(YEAR($I1680)+IF($Q1680=1,RetAgeO,RetAgeE)&lt;FY,1,0)))</f>
        <v/>
      </c>
      <c r="V1680" s="38">
        <f>IF(OR($R1680=0,NOT(ISNUMBER($K1680))),0,IF(YEAR($K1680)=FY,MONTH($K1680),IF(YEAR($K1680)&lt;FY,1,0)))</f>
        <v/>
      </c>
      <c r="W1680" s="38">
        <f>IF($R1680=0,0,MIN(12,IF(AND(ISNUMBER($O1680),$O1680&gt;=1,$O1680&lt;=12),INT($O1680),12),IF(AND(RetireExit="Yes",$U1680&gt;0),$U1680,12),IF(AND(ContractExit="Yes",$V1680&gt;0),$V1680,12)))</f>
        <v/>
      </c>
      <c r="X1680" s="37">
        <f>IF(ISNUMBER($P1680),$P1680,IncPct)</f>
        <v/>
      </c>
      <c r="Y1680" s="39">
        <f>IF($W1680=0,0,MAX(0,MIN($W1680,IncMonth-1))+MAX(0,$W1680-IncMonth+1)*(1+$X1680))</f>
        <v/>
      </c>
      <c r="Z1680" s="40">
        <f>IF($C1680="",0,IFERROR(INDEX(Departments!$B$5:$B$54,MATCH($C1680,Departments!$A$5:$A$54,0)),0))</f>
        <v/>
      </c>
      <c r="AA1680" s="41">
        <f>N($L1680)*$Y1680</f>
        <v/>
      </c>
      <c r="AB1680" s="41">
        <f>N($M1680)*$Y1680</f>
        <v/>
      </c>
      <c r="AC1680" s="41">
        <f>$AA1680*$Z1680</f>
        <v/>
      </c>
      <c r="AD1680" s="41">
        <f>$AA1680*BonusMonths/12</f>
        <v/>
      </c>
      <c r="AE1680" s="41">
        <f>($AA1680+SI_Gross*$AB1680)*IF($Q1680=1,SI_O,SI_E)</f>
        <v/>
      </c>
      <c r="AF1680" s="41">
        <f>IF($Q1680=1,0,$AA1680*EOSB)</f>
        <v/>
      </c>
      <c r="AG1680" s="41">
        <f>$AN1680*$W1680</f>
        <v/>
      </c>
      <c r="AH1680" s="41">
        <f>SUM($AA1680:$AG1680)</f>
        <v/>
      </c>
      <c r="AI1680" s="41">
        <f>12*($AM1680+$AN1680)</f>
        <v/>
      </c>
      <c r="AJ1680" s="41">
        <f>$AM1680*((IncMonth-1)+(13-IncMonth)*(1+$X1680))+12*$AN1680</f>
        <v/>
      </c>
      <c r="AK1680" s="41">
        <f>IF($R1680=1,N($L1680)+N($M1680),0)</f>
        <v/>
      </c>
      <c r="AL1680">
        <f>IF($C1680="","",IF(N($L1680)&lt;=0,"Basic salary missing",IF(ISNA(MATCH($C1680,Departments!$A$5:$A$54,0)),"Department not on Departments sheet",IF(AND($I1680&lt;&gt;"",NOT(ISNUMBER($I1680))),"Date of birth is text, not a date",IF(AND($K1680&lt;&gt;"",NOT(ISNUMBER($K1680))),"Contract end is text, not a date","")))))</f>
        <v/>
      </c>
      <c r="AM1680" s="41">
        <f>IF($R1680=0,0,N($L1680)*(1+$Z1680+BonusMonths/12+IF($Q1680=1,0,EOSB))+N($M1680)+(N($L1680)+SI_Gross*N($M1680))*IF($Q1680=1,SI_O,SI_E))</f>
        <v/>
      </c>
      <c r="AN1680" s="41">
        <f>IF($R1680=0,0,(IF($Q1680=1,MedO,MedE+Ticket)+Training)/12)</f>
        <v/>
      </c>
    </row>
    <row r="1681">
      <c r="I1681" s="35" t="n"/>
      <c r="J1681" s="35" t="n"/>
      <c r="K1681" s="35" t="n"/>
      <c r="L1681" s="36" t="n"/>
      <c r="M1681" s="36" t="n"/>
      <c r="P1681" s="37" t="n"/>
      <c r="Q1681" s="38">
        <f>IF($C1681="",0,IF(OR(LOWER(TRIM($G1681))="omani",LOWER(TRIM($G1681))="oman",LOWER(TRIM($G1681))="om",LOWER(TRIM($G1681))="local"),1,0))</f>
        <v/>
      </c>
      <c r="R1681" s="38">
        <f>IF($C1681="",0,IF(OR(ISNUMBER(SEARCH("resign",$N1681)),ISNUMBER(SEARCH("terminat",$N1681)),ISNUMBER(SEARCH("inactive",$N1681)),ISNUMBER(SEARCH("vacan",$N1681)),ISNUMBER(SEARCH("deceased",$N1681)),ISNUMBER(SEARCH("separated",$N1681))),0,1))</f>
        <v/>
      </c>
      <c r="S1681">
        <f>IF(OR($R1681=0,NOT(ISNUMBER($I1681))),"",IFERROR(DATEDIF($I1681,DATE(FY,1,1),"y"),""))</f>
        <v/>
      </c>
      <c r="T1681">
        <f>IF(OR($R1681=0,NOT(ISNUMBER($J1681))),"",IFERROR(DATEDIF($J1681,DATE(FY,1,1),"y"),0))</f>
        <v/>
      </c>
      <c r="U1681" s="38">
        <f>IF(OR($R1681=0,NOT(ISNUMBER($I1681))),0,IF(YEAR($I1681)+IF($Q1681=1,RetAgeO,RetAgeE)=FY,MONTH($I1681),IF(YEAR($I1681)+IF($Q1681=1,RetAgeO,RetAgeE)&lt;FY,1,0)))</f>
        <v/>
      </c>
      <c r="V1681" s="38">
        <f>IF(OR($R1681=0,NOT(ISNUMBER($K1681))),0,IF(YEAR($K1681)=FY,MONTH($K1681),IF(YEAR($K1681)&lt;FY,1,0)))</f>
        <v/>
      </c>
      <c r="W1681" s="38">
        <f>IF($R1681=0,0,MIN(12,IF(AND(ISNUMBER($O1681),$O1681&gt;=1,$O1681&lt;=12),INT($O1681),12),IF(AND(RetireExit="Yes",$U1681&gt;0),$U1681,12),IF(AND(ContractExit="Yes",$V1681&gt;0),$V1681,12)))</f>
        <v/>
      </c>
      <c r="X1681" s="37">
        <f>IF(ISNUMBER($P1681),$P1681,IncPct)</f>
        <v/>
      </c>
      <c r="Y1681" s="39">
        <f>IF($W1681=0,0,MAX(0,MIN($W1681,IncMonth-1))+MAX(0,$W1681-IncMonth+1)*(1+$X1681))</f>
        <v/>
      </c>
      <c r="Z1681" s="40">
        <f>IF($C1681="",0,IFERROR(INDEX(Departments!$B$5:$B$54,MATCH($C1681,Departments!$A$5:$A$54,0)),0))</f>
        <v/>
      </c>
      <c r="AA1681" s="41">
        <f>N($L1681)*$Y1681</f>
        <v/>
      </c>
      <c r="AB1681" s="41">
        <f>N($M1681)*$Y1681</f>
        <v/>
      </c>
      <c r="AC1681" s="41">
        <f>$AA1681*$Z1681</f>
        <v/>
      </c>
      <c r="AD1681" s="41">
        <f>$AA1681*BonusMonths/12</f>
        <v/>
      </c>
      <c r="AE1681" s="41">
        <f>($AA1681+SI_Gross*$AB1681)*IF($Q1681=1,SI_O,SI_E)</f>
        <v/>
      </c>
      <c r="AF1681" s="41">
        <f>IF($Q1681=1,0,$AA1681*EOSB)</f>
        <v/>
      </c>
      <c r="AG1681" s="41">
        <f>$AN1681*$W1681</f>
        <v/>
      </c>
      <c r="AH1681" s="41">
        <f>SUM($AA1681:$AG1681)</f>
        <v/>
      </c>
      <c r="AI1681" s="41">
        <f>12*($AM1681+$AN1681)</f>
        <v/>
      </c>
      <c r="AJ1681" s="41">
        <f>$AM1681*((IncMonth-1)+(13-IncMonth)*(1+$X1681))+12*$AN1681</f>
        <v/>
      </c>
      <c r="AK1681" s="41">
        <f>IF($R1681=1,N($L1681)+N($M1681),0)</f>
        <v/>
      </c>
      <c r="AL1681">
        <f>IF($C1681="","",IF(N($L1681)&lt;=0,"Basic salary missing",IF(ISNA(MATCH($C1681,Departments!$A$5:$A$54,0)),"Department not on Departments sheet",IF(AND($I1681&lt;&gt;"",NOT(ISNUMBER($I1681))),"Date of birth is text, not a date",IF(AND($K1681&lt;&gt;"",NOT(ISNUMBER($K1681))),"Contract end is text, not a date","")))))</f>
        <v/>
      </c>
      <c r="AM1681" s="41">
        <f>IF($R1681=0,0,N($L1681)*(1+$Z1681+BonusMonths/12+IF($Q1681=1,0,EOSB))+N($M1681)+(N($L1681)+SI_Gross*N($M1681))*IF($Q1681=1,SI_O,SI_E))</f>
        <v/>
      </c>
      <c r="AN1681" s="41">
        <f>IF($R1681=0,0,(IF($Q1681=1,MedO,MedE+Ticket)+Training)/12)</f>
        <v/>
      </c>
    </row>
    <row r="1682">
      <c r="I1682" s="35" t="n"/>
      <c r="J1682" s="35" t="n"/>
      <c r="K1682" s="35" t="n"/>
      <c r="L1682" s="36" t="n"/>
      <c r="M1682" s="36" t="n"/>
      <c r="P1682" s="37" t="n"/>
      <c r="Q1682" s="38">
        <f>IF($C1682="",0,IF(OR(LOWER(TRIM($G1682))="omani",LOWER(TRIM($G1682))="oman",LOWER(TRIM($G1682))="om",LOWER(TRIM($G1682))="local"),1,0))</f>
        <v/>
      </c>
      <c r="R1682" s="38">
        <f>IF($C1682="",0,IF(OR(ISNUMBER(SEARCH("resign",$N1682)),ISNUMBER(SEARCH("terminat",$N1682)),ISNUMBER(SEARCH("inactive",$N1682)),ISNUMBER(SEARCH("vacan",$N1682)),ISNUMBER(SEARCH("deceased",$N1682)),ISNUMBER(SEARCH("separated",$N1682))),0,1))</f>
        <v/>
      </c>
      <c r="S1682">
        <f>IF(OR($R1682=0,NOT(ISNUMBER($I1682))),"",IFERROR(DATEDIF($I1682,DATE(FY,1,1),"y"),""))</f>
        <v/>
      </c>
      <c r="T1682">
        <f>IF(OR($R1682=0,NOT(ISNUMBER($J1682))),"",IFERROR(DATEDIF($J1682,DATE(FY,1,1),"y"),0))</f>
        <v/>
      </c>
      <c r="U1682" s="38">
        <f>IF(OR($R1682=0,NOT(ISNUMBER($I1682))),0,IF(YEAR($I1682)+IF($Q1682=1,RetAgeO,RetAgeE)=FY,MONTH($I1682),IF(YEAR($I1682)+IF($Q1682=1,RetAgeO,RetAgeE)&lt;FY,1,0)))</f>
        <v/>
      </c>
      <c r="V1682" s="38">
        <f>IF(OR($R1682=0,NOT(ISNUMBER($K1682))),0,IF(YEAR($K1682)=FY,MONTH($K1682),IF(YEAR($K1682)&lt;FY,1,0)))</f>
        <v/>
      </c>
      <c r="W1682" s="38">
        <f>IF($R1682=0,0,MIN(12,IF(AND(ISNUMBER($O1682),$O1682&gt;=1,$O1682&lt;=12),INT($O1682),12),IF(AND(RetireExit="Yes",$U1682&gt;0),$U1682,12),IF(AND(ContractExit="Yes",$V1682&gt;0),$V1682,12)))</f>
        <v/>
      </c>
      <c r="X1682" s="37">
        <f>IF(ISNUMBER($P1682),$P1682,IncPct)</f>
        <v/>
      </c>
      <c r="Y1682" s="39">
        <f>IF($W1682=0,0,MAX(0,MIN($W1682,IncMonth-1))+MAX(0,$W1682-IncMonth+1)*(1+$X1682))</f>
        <v/>
      </c>
      <c r="Z1682" s="40">
        <f>IF($C1682="",0,IFERROR(INDEX(Departments!$B$5:$B$54,MATCH($C1682,Departments!$A$5:$A$54,0)),0))</f>
        <v/>
      </c>
      <c r="AA1682" s="41">
        <f>N($L1682)*$Y1682</f>
        <v/>
      </c>
      <c r="AB1682" s="41">
        <f>N($M1682)*$Y1682</f>
        <v/>
      </c>
      <c r="AC1682" s="41">
        <f>$AA1682*$Z1682</f>
        <v/>
      </c>
      <c r="AD1682" s="41">
        <f>$AA1682*BonusMonths/12</f>
        <v/>
      </c>
      <c r="AE1682" s="41">
        <f>($AA1682+SI_Gross*$AB1682)*IF($Q1682=1,SI_O,SI_E)</f>
        <v/>
      </c>
      <c r="AF1682" s="41">
        <f>IF($Q1682=1,0,$AA1682*EOSB)</f>
        <v/>
      </c>
      <c r="AG1682" s="41">
        <f>$AN1682*$W1682</f>
        <v/>
      </c>
      <c r="AH1682" s="41">
        <f>SUM($AA1682:$AG1682)</f>
        <v/>
      </c>
      <c r="AI1682" s="41">
        <f>12*($AM1682+$AN1682)</f>
        <v/>
      </c>
      <c r="AJ1682" s="41">
        <f>$AM1682*((IncMonth-1)+(13-IncMonth)*(1+$X1682))+12*$AN1682</f>
        <v/>
      </c>
      <c r="AK1682" s="41">
        <f>IF($R1682=1,N($L1682)+N($M1682),0)</f>
        <v/>
      </c>
      <c r="AL1682">
        <f>IF($C1682="","",IF(N($L1682)&lt;=0,"Basic salary missing",IF(ISNA(MATCH($C1682,Departments!$A$5:$A$54,0)),"Department not on Departments sheet",IF(AND($I1682&lt;&gt;"",NOT(ISNUMBER($I1682))),"Date of birth is text, not a date",IF(AND($K1682&lt;&gt;"",NOT(ISNUMBER($K1682))),"Contract end is text, not a date","")))))</f>
        <v/>
      </c>
      <c r="AM1682" s="41">
        <f>IF($R1682=0,0,N($L1682)*(1+$Z1682+BonusMonths/12+IF($Q1682=1,0,EOSB))+N($M1682)+(N($L1682)+SI_Gross*N($M1682))*IF($Q1682=1,SI_O,SI_E))</f>
        <v/>
      </c>
      <c r="AN1682" s="41">
        <f>IF($R1682=0,0,(IF($Q1682=1,MedO,MedE+Ticket)+Training)/12)</f>
        <v/>
      </c>
    </row>
    <row r="1683">
      <c r="I1683" s="35" t="n"/>
      <c r="J1683" s="35" t="n"/>
      <c r="K1683" s="35" t="n"/>
      <c r="L1683" s="36" t="n"/>
      <c r="M1683" s="36" t="n"/>
      <c r="P1683" s="37" t="n"/>
      <c r="Q1683" s="38">
        <f>IF($C1683="",0,IF(OR(LOWER(TRIM($G1683))="omani",LOWER(TRIM($G1683))="oman",LOWER(TRIM($G1683))="om",LOWER(TRIM($G1683))="local"),1,0))</f>
        <v/>
      </c>
      <c r="R1683" s="38">
        <f>IF($C1683="",0,IF(OR(ISNUMBER(SEARCH("resign",$N1683)),ISNUMBER(SEARCH("terminat",$N1683)),ISNUMBER(SEARCH("inactive",$N1683)),ISNUMBER(SEARCH("vacan",$N1683)),ISNUMBER(SEARCH("deceased",$N1683)),ISNUMBER(SEARCH("separated",$N1683))),0,1))</f>
        <v/>
      </c>
      <c r="S1683">
        <f>IF(OR($R1683=0,NOT(ISNUMBER($I1683))),"",IFERROR(DATEDIF($I1683,DATE(FY,1,1),"y"),""))</f>
        <v/>
      </c>
      <c r="T1683">
        <f>IF(OR($R1683=0,NOT(ISNUMBER($J1683))),"",IFERROR(DATEDIF($J1683,DATE(FY,1,1),"y"),0))</f>
        <v/>
      </c>
      <c r="U1683" s="38">
        <f>IF(OR($R1683=0,NOT(ISNUMBER($I1683))),0,IF(YEAR($I1683)+IF($Q1683=1,RetAgeO,RetAgeE)=FY,MONTH($I1683),IF(YEAR($I1683)+IF($Q1683=1,RetAgeO,RetAgeE)&lt;FY,1,0)))</f>
        <v/>
      </c>
      <c r="V1683" s="38">
        <f>IF(OR($R1683=0,NOT(ISNUMBER($K1683))),0,IF(YEAR($K1683)=FY,MONTH($K1683),IF(YEAR($K1683)&lt;FY,1,0)))</f>
        <v/>
      </c>
      <c r="W1683" s="38">
        <f>IF($R1683=0,0,MIN(12,IF(AND(ISNUMBER($O1683),$O1683&gt;=1,$O1683&lt;=12),INT($O1683),12),IF(AND(RetireExit="Yes",$U1683&gt;0),$U1683,12),IF(AND(ContractExit="Yes",$V1683&gt;0),$V1683,12)))</f>
        <v/>
      </c>
      <c r="X1683" s="37">
        <f>IF(ISNUMBER($P1683),$P1683,IncPct)</f>
        <v/>
      </c>
      <c r="Y1683" s="39">
        <f>IF($W1683=0,0,MAX(0,MIN($W1683,IncMonth-1))+MAX(0,$W1683-IncMonth+1)*(1+$X1683))</f>
        <v/>
      </c>
      <c r="Z1683" s="40">
        <f>IF($C1683="",0,IFERROR(INDEX(Departments!$B$5:$B$54,MATCH($C1683,Departments!$A$5:$A$54,0)),0))</f>
        <v/>
      </c>
      <c r="AA1683" s="41">
        <f>N($L1683)*$Y1683</f>
        <v/>
      </c>
      <c r="AB1683" s="41">
        <f>N($M1683)*$Y1683</f>
        <v/>
      </c>
      <c r="AC1683" s="41">
        <f>$AA1683*$Z1683</f>
        <v/>
      </c>
      <c r="AD1683" s="41">
        <f>$AA1683*BonusMonths/12</f>
        <v/>
      </c>
      <c r="AE1683" s="41">
        <f>($AA1683+SI_Gross*$AB1683)*IF($Q1683=1,SI_O,SI_E)</f>
        <v/>
      </c>
      <c r="AF1683" s="41">
        <f>IF($Q1683=1,0,$AA1683*EOSB)</f>
        <v/>
      </c>
      <c r="AG1683" s="41">
        <f>$AN1683*$W1683</f>
        <v/>
      </c>
      <c r="AH1683" s="41">
        <f>SUM($AA1683:$AG1683)</f>
        <v/>
      </c>
      <c r="AI1683" s="41">
        <f>12*($AM1683+$AN1683)</f>
        <v/>
      </c>
      <c r="AJ1683" s="41">
        <f>$AM1683*((IncMonth-1)+(13-IncMonth)*(1+$X1683))+12*$AN1683</f>
        <v/>
      </c>
      <c r="AK1683" s="41">
        <f>IF($R1683=1,N($L1683)+N($M1683),0)</f>
        <v/>
      </c>
      <c r="AL1683">
        <f>IF($C1683="","",IF(N($L1683)&lt;=0,"Basic salary missing",IF(ISNA(MATCH($C1683,Departments!$A$5:$A$54,0)),"Department not on Departments sheet",IF(AND($I1683&lt;&gt;"",NOT(ISNUMBER($I1683))),"Date of birth is text, not a date",IF(AND($K1683&lt;&gt;"",NOT(ISNUMBER($K1683))),"Contract end is text, not a date","")))))</f>
        <v/>
      </c>
      <c r="AM1683" s="41">
        <f>IF($R1683=0,0,N($L1683)*(1+$Z1683+BonusMonths/12+IF($Q1683=1,0,EOSB))+N($M1683)+(N($L1683)+SI_Gross*N($M1683))*IF($Q1683=1,SI_O,SI_E))</f>
        <v/>
      </c>
      <c r="AN1683" s="41">
        <f>IF($R1683=0,0,(IF($Q1683=1,MedO,MedE+Ticket)+Training)/12)</f>
        <v/>
      </c>
    </row>
    <row r="1684">
      <c r="I1684" s="35" t="n"/>
      <c r="J1684" s="35" t="n"/>
      <c r="K1684" s="35" t="n"/>
      <c r="L1684" s="36" t="n"/>
      <c r="M1684" s="36" t="n"/>
      <c r="P1684" s="37" t="n"/>
      <c r="Q1684" s="38">
        <f>IF($C1684="",0,IF(OR(LOWER(TRIM($G1684))="omani",LOWER(TRIM($G1684))="oman",LOWER(TRIM($G1684))="om",LOWER(TRIM($G1684))="local"),1,0))</f>
        <v/>
      </c>
      <c r="R1684" s="38">
        <f>IF($C1684="",0,IF(OR(ISNUMBER(SEARCH("resign",$N1684)),ISNUMBER(SEARCH("terminat",$N1684)),ISNUMBER(SEARCH("inactive",$N1684)),ISNUMBER(SEARCH("vacan",$N1684)),ISNUMBER(SEARCH("deceased",$N1684)),ISNUMBER(SEARCH("separated",$N1684))),0,1))</f>
        <v/>
      </c>
      <c r="S1684">
        <f>IF(OR($R1684=0,NOT(ISNUMBER($I1684))),"",IFERROR(DATEDIF($I1684,DATE(FY,1,1),"y"),""))</f>
        <v/>
      </c>
      <c r="T1684">
        <f>IF(OR($R1684=0,NOT(ISNUMBER($J1684))),"",IFERROR(DATEDIF($J1684,DATE(FY,1,1),"y"),0))</f>
        <v/>
      </c>
      <c r="U1684" s="38">
        <f>IF(OR($R1684=0,NOT(ISNUMBER($I1684))),0,IF(YEAR($I1684)+IF($Q1684=1,RetAgeO,RetAgeE)=FY,MONTH($I1684),IF(YEAR($I1684)+IF($Q1684=1,RetAgeO,RetAgeE)&lt;FY,1,0)))</f>
        <v/>
      </c>
      <c r="V1684" s="38">
        <f>IF(OR($R1684=0,NOT(ISNUMBER($K1684))),0,IF(YEAR($K1684)=FY,MONTH($K1684),IF(YEAR($K1684)&lt;FY,1,0)))</f>
        <v/>
      </c>
      <c r="W1684" s="38">
        <f>IF($R1684=0,0,MIN(12,IF(AND(ISNUMBER($O1684),$O1684&gt;=1,$O1684&lt;=12),INT($O1684),12),IF(AND(RetireExit="Yes",$U1684&gt;0),$U1684,12),IF(AND(ContractExit="Yes",$V1684&gt;0),$V1684,12)))</f>
        <v/>
      </c>
      <c r="X1684" s="37">
        <f>IF(ISNUMBER($P1684),$P1684,IncPct)</f>
        <v/>
      </c>
      <c r="Y1684" s="39">
        <f>IF($W1684=0,0,MAX(0,MIN($W1684,IncMonth-1))+MAX(0,$W1684-IncMonth+1)*(1+$X1684))</f>
        <v/>
      </c>
      <c r="Z1684" s="40">
        <f>IF($C1684="",0,IFERROR(INDEX(Departments!$B$5:$B$54,MATCH($C1684,Departments!$A$5:$A$54,0)),0))</f>
        <v/>
      </c>
      <c r="AA1684" s="41">
        <f>N($L1684)*$Y1684</f>
        <v/>
      </c>
      <c r="AB1684" s="41">
        <f>N($M1684)*$Y1684</f>
        <v/>
      </c>
      <c r="AC1684" s="41">
        <f>$AA1684*$Z1684</f>
        <v/>
      </c>
      <c r="AD1684" s="41">
        <f>$AA1684*BonusMonths/12</f>
        <v/>
      </c>
      <c r="AE1684" s="41">
        <f>($AA1684+SI_Gross*$AB1684)*IF($Q1684=1,SI_O,SI_E)</f>
        <v/>
      </c>
      <c r="AF1684" s="41">
        <f>IF($Q1684=1,0,$AA1684*EOSB)</f>
        <v/>
      </c>
      <c r="AG1684" s="41">
        <f>$AN1684*$W1684</f>
        <v/>
      </c>
      <c r="AH1684" s="41">
        <f>SUM($AA1684:$AG1684)</f>
        <v/>
      </c>
      <c r="AI1684" s="41">
        <f>12*($AM1684+$AN1684)</f>
        <v/>
      </c>
      <c r="AJ1684" s="41">
        <f>$AM1684*((IncMonth-1)+(13-IncMonth)*(1+$X1684))+12*$AN1684</f>
        <v/>
      </c>
      <c r="AK1684" s="41">
        <f>IF($R1684=1,N($L1684)+N($M1684),0)</f>
        <v/>
      </c>
      <c r="AL1684">
        <f>IF($C1684="","",IF(N($L1684)&lt;=0,"Basic salary missing",IF(ISNA(MATCH($C1684,Departments!$A$5:$A$54,0)),"Department not on Departments sheet",IF(AND($I1684&lt;&gt;"",NOT(ISNUMBER($I1684))),"Date of birth is text, not a date",IF(AND($K1684&lt;&gt;"",NOT(ISNUMBER($K1684))),"Contract end is text, not a date","")))))</f>
        <v/>
      </c>
      <c r="AM1684" s="41">
        <f>IF($R1684=0,0,N($L1684)*(1+$Z1684+BonusMonths/12+IF($Q1684=1,0,EOSB))+N($M1684)+(N($L1684)+SI_Gross*N($M1684))*IF($Q1684=1,SI_O,SI_E))</f>
        <v/>
      </c>
      <c r="AN1684" s="41">
        <f>IF($R1684=0,0,(IF($Q1684=1,MedO,MedE+Ticket)+Training)/12)</f>
        <v/>
      </c>
    </row>
    <row r="1685">
      <c r="I1685" s="35" t="n"/>
      <c r="J1685" s="35" t="n"/>
      <c r="K1685" s="35" t="n"/>
      <c r="L1685" s="36" t="n"/>
      <c r="M1685" s="36" t="n"/>
      <c r="P1685" s="37" t="n"/>
      <c r="Q1685" s="38">
        <f>IF($C1685="",0,IF(OR(LOWER(TRIM($G1685))="omani",LOWER(TRIM($G1685))="oman",LOWER(TRIM($G1685))="om",LOWER(TRIM($G1685))="local"),1,0))</f>
        <v/>
      </c>
      <c r="R1685" s="38">
        <f>IF($C1685="",0,IF(OR(ISNUMBER(SEARCH("resign",$N1685)),ISNUMBER(SEARCH("terminat",$N1685)),ISNUMBER(SEARCH("inactive",$N1685)),ISNUMBER(SEARCH("vacan",$N1685)),ISNUMBER(SEARCH("deceased",$N1685)),ISNUMBER(SEARCH("separated",$N1685))),0,1))</f>
        <v/>
      </c>
      <c r="S1685">
        <f>IF(OR($R1685=0,NOT(ISNUMBER($I1685))),"",IFERROR(DATEDIF($I1685,DATE(FY,1,1),"y"),""))</f>
        <v/>
      </c>
      <c r="T1685">
        <f>IF(OR($R1685=0,NOT(ISNUMBER($J1685))),"",IFERROR(DATEDIF($J1685,DATE(FY,1,1),"y"),0))</f>
        <v/>
      </c>
      <c r="U1685" s="38">
        <f>IF(OR($R1685=0,NOT(ISNUMBER($I1685))),0,IF(YEAR($I1685)+IF($Q1685=1,RetAgeO,RetAgeE)=FY,MONTH($I1685),IF(YEAR($I1685)+IF($Q1685=1,RetAgeO,RetAgeE)&lt;FY,1,0)))</f>
        <v/>
      </c>
      <c r="V1685" s="38">
        <f>IF(OR($R1685=0,NOT(ISNUMBER($K1685))),0,IF(YEAR($K1685)=FY,MONTH($K1685),IF(YEAR($K1685)&lt;FY,1,0)))</f>
        <v/>
      </c>
      <c r="W1685" s="38">
        <f>IF($R1685=0,0,MIN(12,IF(AND(ISNUMBER($O1685),$O1685&gt;=1,$O1685&lt;=12),INT($O1685),12),IF(AND(RetireExit="Yes",$U1685&gt;0),$U1685,12),IF(AND(ContractExit="Yes",$V1685&gt;0),$V1685,12)))</f>
        <v/>
      </c>
      <c r="X1685" s="37">
        <f>IF(ISNUMBER($P1685),$P1685,IncPct)</f>
        <v/>
      </c>
      <c r="Y1685" s="39">
        <f>IF($W1685=0,0,MAX(0,MIN($W1685,IncMonth-1))+MAX(0,$W1685-IncMonth+1)*(1+$X1685))</f>
        <v/>
      </c>
      <c r="Z1685" s="40">
        <f>IF($C1685="",0,IFERROR(INDEX(Departments!$B$5:$B$54,MATCH($C1685,Departments!$A$5:$A$54,0)),0))</f>
        <v/>
      </c>
      <c r="AA1685" s="41">
        <f>N($L1685)*$Y1685</f>
        <v/>
      </c>
      <c r="AB1685" s="41">
        <f>N($M1685)*$Y1685</f>
        <v/>
      </c>
      <c r="AC1685" s="41">
        <f>$AA1685*$Z1685</f>
        <v/>
      </c>
      <c r="AD1685" s="41">
        <f>$AA1685*BonusMonths/12</f>
        <v/>
      </c>
      <c r="AE1685" s="41">
        <f>($AA1685+SI_Gross*$AB1685)*IF($Q1685=1,SI_O,SI_E)</f>
        <v/>
      </c>
      <c r="AF1685" s="41">
        <f>IF($Q1685=1,0,$AA1685*EOSB)</f>
        <v/>
      </c>
      <c r="AG1685" s="41">
        <f>$AN1685*$W1685</f>
        <v/>
      </c>
      <c r="AH1685" s="41">
        <f>SUM($AA1685:$AG1685)</f>
        <v/>
      </c>
      <c r="AI1685" s="41">
        <f>12*($AM1685+$AN1685)</f>
        <v/>
      </c>
      <c r="AJ1685" s="41">
        <f>$AM1685*((IncMonth-1)+(13-IncMonth)*(1+$X1685))+12*$AN1685</f>
        <v/>
      </c>
      <c r="AK1685" s="41">
        <f>IF($R1685=1,N($L1685)+N($M1685),0)</f>
        <v/>
      </c>
      <c r="AL1685">
        <f>IF($C1685="","",IF(N($L1685)&lt;=0,"Basic salary missing",IF(ISNA(MATCH($C1685,Departments!$A$5:$A$54,0)),"Department not on Departments sheet",IF(AND($I1685&lt;&gt;"",NOT(ISNUMBER($I1685))),"Date of birth is text, not a date",IF(AND($K1685&lt;&gt;"",NOT(ISNUMBER($K1685))),"Contract end is text, not a date","")))))</f>
        <v/>
      </c>
      <c r="AM1685" s="41">
        <f>IF($R1685=0,0,N($L1685)*(1+$Z1685+BonusMonths/12+IF($Q1685=1,0,EOSB))+N($M1685)+(N($L1685)+SI_Gross*N($M1685))*IF($Q1685=1,SI_O,SI_E))</f>
        <v/>
      </c>
      <c r="AN1685" s="41">
        <f>IF($R1685=0,0,(IF($Q1685=1,MedO,MedE+Ticket)+Training)/12)</f>
        <v/>
      </c>
    </row>
    <row r="1686">
      <c r="I1686" s="35" t="n"/>
      <c r="J1686" s="35" t="n"/>
      <c r="K1686" s="35" t="n"/>
      <c r="L1686" s="36" t="n"/>
      <c r="M1686" s="36" t="n"/>
      <c r="P1686" s="37" t="n"/>
      <c r="Q1686" s="38">
        <f>IF($C1686="",0,IF(OR(LOWER(TRIM($G1686))="omani",LOWER(TRIM($G1686))="oman",LOWER(TRIM($G1686))="om",LOWER(TRIM($G1686))="local"),1,0))</f>
        <v/>
      </c>
      <c r="R1686" s="38">
        <f>IF($C1686="",0,IF(OR(ISNUMBER(SEARCH("resign",$N1686)),ISNUMBER(SEARCH("terminat",$N1686)),ISNUMBER(SEARCH("inactive",$N1686)),ISNUMBER(SEARCH("vacan",$N1686)),ISNUMBER(SEARCH("deceased",$N1686)),ISNUMBER(SEARCH("separated",$N1686))),0,1))</f>
        <v/>
      </c>
      <c r="S1686">
        <f>IF(OR($R1686=0,NOT(ISNUMBER($I1686))),"",IFERROR(DATEDIF($I1686,DATE(FY,1,1),"y"),""))</f>
        <v/>
      </c>
      <c r="T1686">
        <f>IF(OR($R1686=0,NOT(ISNUMBER($J1686))),"",IFERROR(DATEDIF($J1686,DATE(FY,1,1),"y"),0))</f>
        <v/>
      </c>
      <c r="U1686" s="38">
        <f>IF(OR($R1686=0,NOT(ISNUMBER($I1686))),0,IF(YEAR($I1686)+IF($Q1686=1,RetAgeO,RetAgeE)=FY,MONTH($I1686),IF(YEAR($I1686)+IF($Q1686=1,RetAgeO,RetAgeE)&lt;FY,1,0)))</f>
        <v/>
      </c>
      <c r="V1686" s="38">
        <f>IF(OR($R1686=0,NOT(ISNUMBER($K1686))),0,IF(YEAR($K1686)=FY,MONTH($K1686),IF(YEAR($K1686)&lt;FY,1,0)))</f>
        <v/>
      </c>
      <c r="W1686" s="38">
        <f>IF($R1686=0,0,MIN(12,IF(AND(ISNUMBER($O1686),$O1686&gt;=1,$O1686&lt;=12),INT($O1686),12),IF(AND(RetireExit="Yes",$U1686&gt;0),$U1686,12),IF(AND(ContractExit="Yes",$V1686&gt;0),$V1686,12)))</f>
        <v/>
      </c>
      <c r="X1686" s="37">
        <f>IF(ISNUMBER($P1686),$P1686,IncPct)</f>
        <v/>
      </c>
      <c r="Y1686" s="39">
        <f>IF($W1686=0,0,MAX(0,MIN($W1686,IncMonth-1))+MAX(0,$W1686-IncMonth+1)*(1+$X1686))</f>
        <v/>
      </c>
      <c r="Z1686" s="40">
        <f>IF($C1686="",0,IFERROR(INDEX(Departments!$B$5:$B$54,MATCH($C1686,Departments!$A$5:$A$54,0)),0))</f>
        <v/>
      </c>
      <c r="AA1686" s="41">
        <f>N($L1686)*$Y1686</f>
        <v/>
      </c>
      <c r="AB1686" s="41">
        <f>N($M1686)*$Y1686</f>
        <v/>
      </c>
      <c r="AC1686" s="41">
        <f>$AA1686*$Z1686</f>
        <v/>
      </c>
      <c r="AD1686" s="41">
        <f>$AA1686*BonusMonths/12</f>
        <v/>
      </c>
      <c r="AE1686" s="41">
        <f>($AA1686+SI_Gross*$AB1686)*IF($Q1686=1,SI_O,SI_E)</f>
        <v/>
      </c>
      <c r="AF1686" s="41">
        <f>IF($Q1686=1,0,$AA1686*EOSB)</f>
        <v/>
      </c>
      <c r="AG1686" s="41">
        <f>$AN1686*$W1686</f>
        <v/>
      </c>
      <c r="AH1686" s="41">
        <f>SUM($AA1686:$AG1686)</f>
        <v/>
      </c>
      <c r="AI1686" s="41">
        <f>12*($AM1686+$AN1686)</f>
        <v/>
      </c>
      <c r="AJ1686" s="41">
        <f>$AM1686*((IncMonth-1)+(13-IncMonth)*(1+$X1686))+12*$AN1686</f>
        <v/>
      </c>
      <c r="AK1686" s="41">
        <f>IF($R1686=1,N($L1686)+N($M1686),0)</f>
        <v/>
      </c>
      <c r="AL1686">
        <f>IF($C1686="","",IF(N($L1686)&lt;=0,"Basic salary missing",IF(ISNA(MATCH($C1686,Departments!$A$5:$A$54,0)),"Department not on Departments sheet",IF(AND($I1686&lt;&gt;"",NOT(ISNUMBER($I1686))),"Date of birth is text, not a date",IF(AND($K1686&lt;&gt;"",NOT(ISNUMBER($K1686))),"Contract end is text, not a date","")))))</f>
        <v/>
      </c>
      <c r="AM1686" s="41">
        <f>IF($R1686=0,0,N($L1686)*(1+$Z1686+BonusMonths/12+IF($Q1686=1,0,EOSB))+N($M1686)+(N($L1686)+SI_Gross*N($M1686))*IF($Q1686=1,SI_O,SI_E))</f>
        <v/>
      </c>
      <c r="AN1686" s="41">
        <f>IF($R1686=0,0,(IF($Q1686=1,MedO,MedE+Ticket)+Training)/12)</f>
        <v/>
      </c>
    </row>
    <row r="1687">
      <c r="I1687" s="35" t="n"/>
      <c r="J1687" s="35" t="n"/>
      <c r="K1687" s="35" t="n"/>
      <c r="L1687" s="36" t="n"/>
      <c r="M1687" s="36" t="n"/>
      <c r="P1687" s="37" t="n"/>
      <c r="Q1687" s="38">
        <f>IF($C1687="",0,IF(OR(LOWER(TRIM($G1687))="omani",LOWER(TRIM($G1687))="oman",LOWER(TRIM($G1687))="om",LOWER(TRIM($G1687))="local"),1,0))</f>
        <v/>
      </c>
      <c r="R1687" s="38">
        <f>IF($C1687="",0,IF(OR(ISNUMBER(SEARCH("resign",$N1687)),ISNUMBER(SEARCH("terminat",$N1687)),ISNUMBER(SEARCH("inactive",$N1687)),ISNUMBER(SEARCH("vacan",$N1687)),ISNUMBER(SEARCH("deceased",$N1687)),ISNUMBER(SEARCH("separated",$N1687))),0,1))</f>
        <v/>
      </c>
      <c r="S1687">
        <f>IF(OR($R1687=0,NOT(ISNUMBER($I1687))),"",IFERROR(DATEDIF($I1687,DATE(FY,1,1),"y"),""))</f>
        <v/>
      </c>
      <c r="T1687">
        <f>IF(OR($R1687=0,NOT(ISNUMBER($J1687))),"",IFERROR(DATEDIF($J1687,DATE(FY,1,1),"y"),0))</f>
        <v/>
      </c>
      <c r="U1687" s="38">
        <f>IF(OR($R1687=0,NOT(ISNUMBER($I1687))),0,IF(YEAR($I1687)+IF($Q1687=1,RetAgeO,RetAgeE)=FY,MONTH($I1687),IF(YEAR($I1687)+IF($Q1687=1,RetAgeO,RetAgeE)&lt;FY,1,0)))</f>
        <v/>
      </c>
      <c r="V1687" s="38">
        <f>IF(OR($R1687=0,NOT(ISNUMBER($K1687))),0,IF(YEAR($K1687)=FY,MONTH($K1687),IF(YEAR($K1687)&lt;FY,1,0)))</f>
        <v/>
      </c>
      <c r="W1687" s="38">
        <f>IF($R1687=0,0,MIN(12,IF(AND(ISNUMBER($O1687),$O1687&gt;=1,$O1687&lt;=12),INT($O1687),12),IF(AND(RetireExit="Yes",$U1687&gt;0),$U1687,12),IF(AND(ContractExit="Yes",$V1687&gt;0),$V1687,12)))</f>
        <v/>
      </c>
      <c r="X1687" s="37">
        <f>IF(ISNUMBER($P1687),$P1687,IncPct)</f>
        <v/>
      </c>
      <c r="Y1687" s="39">
        <f>IF($W1687=0,0,MAX(0,MIN($W1687,IncMonth-1))+MAX(0,$W1687-IncMonth+1)*(1+$X1687))</f>
        <v/>
      </c>
      <c r="Z1687" s="40">
        <f>IF($C1687="",0,IFERROR(INDEX(Departments!$B$5:$B$54,MATCH($C1687,Departments!$A$5:$A$54,0)),0))</f>
        <v/>
      </c>
      <c r="AA1687" s="41">
        <f>N($L1687)*$Y1687</f>
        <v/>
      </c>
      <c r="AB1687" s="41">
        <f>N($M1687)*$Y1687</f>
        <v/>
      </c>
      <c r="AC1687" s="41">
        <f>$AA1687*$Z1687</f>
        <v/>
      </c>
      <c r="AD1687" s="41">
        <f>$AA1687*BonusMonths/12</f>
        <v/>
      </c>
      <c r="AE1687" s="41">
        <f>($AA1687+SI_Gross*$AB1687)*IF($Q1687=1,SI_O,SI_E)</f>
        <v/>
      </c>
      <c r="AF1687" s="41">
        <f>IF($Q1687=1,0,$AA1687*EOSB)</f>
        <v/>
      </c>
      <c r="AG1687" s="41">
        <f>$AN1687*$W1687</f>
        <v/>
      </c>
      <c r="AH1687" s="41">
        <f>SUM($AA1687:$AG1687)</f>
        <v/>
      </c>
      <c r="AI1687" s="41">
        <f>12*($AM1687+$AN1687)</f>
        <v/>
      </c>
      <c r="AJ1687" s="41">
        <f>$AM1687*((IncMonth-1)+(13-IncMonth)*(1+$X1687))+12*$AN1687</f>
        <v/>
      </c>
      <c r="AK1687" s="41">
        <f>IF($R1687=1,N($L1687)+N($M1687),0)</f>
        <v/>
      </c>
      <c r="AL1687">
        <f>IF($C1687="","",IF(N($L1687)&lt;=0,"Basic salary missing",IF(ISNA(MATCH($C1687,Departments!$A$5:$A$54,0)),"Department not on Departments sheet",IF(AND($I1687&lt;&gt;"",NOT(ISNUMBER($I1687))),"Date of birth is text, not a date",IF(AND($K1687&lt;&gt;"",NOT(ISNUMBER($K1687))),"Contract end is text, not a date","")))))</f>
        <v/>
      </c>
      <c r="AM1687" s="41">
        <f>IF($R1687=0,0,N($L1687)*(1+$Z1687+BonusMonths/12+IF($Q1687=1,0,EOSB))+N($M1687)+(N($L1687)+SI_Gross*N($M1687))*IF($Q1687=1,SI_O,SI_E))</f>
        <v/>
      </c>
      <c r="AN1687" s="41">
        <f>IF($R1687=0,0,(IF($Q1687=1,MedO,MedE+Ticket)+Training)/12)</f>
        <v/>
      </c>
    </row>
    <row r="1688">
      <c r="I1688" s="35" t="n"/>
      <c r="J1688" s="35" t="n"/>
      <c r="K1688" s="35" t="n"/>
      <c r="L1688" s="36" t="n"/>
      <c r="M1688" s="36" t="n"/>
      <c r="P1688" s="37" t="n"/>
      <c r="Q1688" s="38">
        <f>IF($C1688="",0,IF(OR(LOWER(TRIM($G1688))="omani",LOWER(TRIM($G1688))="oman",LOWER(TRIM($G1688))="om",LOWER(TRIM($G1688))="local"),1,0))</f>
        <v/>
      </c>
      <c r="R1688" s="38">
        <f>IF($C1688="",0,IF(OR(ISNUMBER(SEARCH("resign",$N1688)),ISNUMBER(SEARCH("terminat",$N1688)),ISNUMBER(SEARCH("inactive",$N1688)),ISNUMBER(SEARCH("vacan",$N1688)),ISNUMBER(SEARCH("deceased",$N1688)),ISNUMBER(SEARCH("separated",$N1688))),0,1))</f>
        <v/>
      </c>
      <c r="S1688">
        <f>IF(OR($R1688=0,NOT(ISNUMBER($I1688))),"",IFERROR(DATEDIF($I1688,DATE(FY,1,1),"y"),""))</f>
        <v/>
      </c>
      <c r="T1688">
        <f>IF(OR($R1688=0,NOT(ISNUMBER($J1688))),"",IFERROR(DATEDIF($J1688,DATE(FY,1,1),"y"),0))</f>
        <v/>
      </c>
      <c r="U1688" s="38">
        <f>IF(OR($R1688=0,NOT(ISNUMBER($I1688))),0,IF(YEAR($I1688)+IF($Q1688=1,RetAgeO,RetAgeE)=FY,MONTH($I1688),IF(YEAR($I1688)+IF($Q1688=1,RetAgeO,RetAgeE)&lt;FY,1,0)))</f>
        <v/>
      </c>
      <c r="V1688" s="38">
        <f>IF(OR($R1688=0,NOT(ISNUMBER($K1688))),0,IF(YEAR($K1688)=FY,MONTH($K1688),IF(YEAR($K1688)&lt;FY,1,0)))</f>
        <v/>
      </c>
      <c r="W1688" s="38">
        <f>IF($R1688=0,0,MIN(12,IF(AND(ISNUMBER($O1688),$O1688&gt;=1,$O1688&lt;=12),INT($O1688),12),IF(AND(RetireExit="Yes",$U1688&gt;0),$U1688,12),IF(AND(ContractExit="Yes",$V1688&gt;0),$V1688,12)))</f>
        <v/>
      </c>
      <c r="X1688" s="37">
        <f>IF(ISNUMBER($P1688),$P1688,IncPct)</f>
        <v/>
      </c>
      <c r="Y1688" s="39">
        <f>IF($W1688=0,0,MAX(0,MIN($W1688,IncMonth-1))+MAX(0,$W1688-IncMonth+1)*(1+$X1688))</f>
        <v/>
      </c>
      <c r="Z1688" s="40">
        <f>IF($C1688="",0,IFERROR(INDEX(Departments!$B$5:$B$54,MATCH($C1688,Departments!$A$5:$A$54,0)),0))</f>
        <v/>
      </c>
      <c r="AA1688" s="41">
        <f>N($L1688)*$Y1688</f>
        <v/>
      </c>
      <c r="AB1688" s="41">
        <f>N($M1688)*$Y1688</f>
        <v/>
      </c>
      <c r="AC1688" s="41">
        <f>$AA1688*$Z1688</f>
        <v/>
      </c>
      <c r="AD1688" s="41">
        <f>$AA1688*BonusMonths/12</f>
        <v/>
      </c>
      <c r="AE1688" s="41">
        <f>($AA1688+SI_Gross*$AB1688)*IF($Q1688=1,SI_O,SI_E)</f>
        <v/>
      </c>
      <c r="AF1688" s="41">
        <f>IF($Q1688=1,0,$AA1688*EOSB)</f>
        <v/>
      </c>
      <c r="AG1688" s="41">
        <f>$AN1688*$W1688</f>
        <v/>
      </c>
      <c r="AH1688" s="41">
        <f>SUM($AA1688:$AG1688)</f>
        <v/>
      </c>
      <c r="AI1688" s="41">
        <f>12*($AM1688+$AN1688)</f>
        <v/>
      </c>
      <c r="AJ1688" s="41">
        <f>$AM1688*((IncMonth-1)+(13-IncMonth)*(1+$X1688))+12*$AN1688</f>
        <v/>
      </c>
      <c r="AK1688" s="41">
        <f>IF($R1688=1,N($L1688)+N($M1688),0)</f>
        <v/>
      </c>
      <c r="AL1688">
        <f>IF($C1688="","",IF(N($L1688)&lt;=0,"Basic salary missing",IF(ISNA(MATCH($C1688,Departments!$A$5:$A$54,0)),"Department not on Departments sheet",IF(AND($I1688&lt;&gt;"",NOT(ISNUMBER($I1688))),"Date of birth is text, not a date",IF(AND($K1688&lt;&gt;"",NOT(ISNUMBER($K1688))),"Contract end is text, not a date","")))))</f>
        <v/>
      </c>
      <c r="AM1688" s="41">
        <f>IF($R1688=0,0,N($L1688)*(1+$Z1688+BonusMonths/12+IF($Q1688=1,0,EOSB))+N($M1688)+(N($L1688)+SI_Gross*N($M1688))*IF($Q1688=1,SI_O,SI_E))</f>
        <v/>
      </c>
      <c r="AN1688" s="41">
        <f>IF($R1688=0,0,(IF($Q1688=1,MedO,MedE+Ticket)+Training)/12)</f>
        <v/>
      </c>
    </row>
    <row r="1689">
      <c r="I1689" s="35" t="n"/>
      <c r="J1689" s="35" t="n"/>
      <c r="K1689" s="35" t="n"/>
      <c r="L1689" s="36" t="n"/>
      <c r="M1689" s="36" t="n"/>
      <c r="P1689" s="37" t="n"/>
      <c r="Q1689" s="38">
        <f>IF($C1689="",0,IF(OR(LOWER(TRIM($G1689))="omani",LOWER(TRIM($G1689))="oman",LOWER(TRIM($G1689))="om",LOWER(TRIM($G1689))="local"),1,0))</f>
        <v/>
      </c>
      <c r="R1689" s="38">
        <f>IF($C1689="",0,IF(OR(ISNUMBER(SEARCH("resign",$N1689)),ISNUMBER(SEARCH("terminat",$N1689)),ISNUMBER(SEARCH("inactive",$N1689)),ISNUMBER(SEARCH("vacan",$N1689)),ISNUMBER(SEARCH("deceased",$N1689)),ISNUMBER(SEARCH("separated",$N1689))),0,1))</f>
        <v/>
      </c>
      <c r="S1689">
        <f>IF(OR($R1689=0,NOT(ISNUMBER($I1689))),"",IFERROR(DATEDIF($I1689,DATE(FY,1,1),"y"),""))</f>
        <v/>
      </c>
      <c r="T1689">
        <f>IF(OR($R1689=0,NOT(ISNUMBER($J1689))),"",IFERROR(DATEDIF($J1689,DATE(FY,1,1),"y"),0))</f>
        <v/>
      </c>
      <c r="U1689" s="38">
        <f>IF(OR($R1689=0,NOT(ISNUMBER($I1689))),0,IF(YEAR($I1689)+IF($Q1689=1,RetAgeO,RetAgeE)=FY,MONTH($I1689),IF(YEAR($I1689)+IF($Q1689=1,RetAgeO,RetAgeE)&lt;FY,1,0)))</f>
        <v/>
      </c>
      <c r="V1689" s="38">
        <f>IF(OR($R1689=0,NOT(ISNUMBER($K1689))),0,IF(YEAR($K1689)=FY,MONTH($K1689),IF(YEAR($K1689)&lt;FY,1,0)))</f>
        <v/>
      </c>
      <c r="W1689" s="38">
        <f>IF($R1689=0,0,MIN(12,IF(AND(ISNUMBER($O1689),$O1689&gt;=1,$O1689&lt;=12),INT($O1689),12),IF(AND(RetireExit="Yes",$U1689&gt;0),$U1689,12),IF(AND(ContractExit="Yes",$V1689&gt;0),$V1689,12)))</f>
        <v/>
      </c>
      <c r="X1689" s="37">
        <f>IF(ISNUMBER($P1689),$P1689,IncPct)</f>
        <v/>
      </c>
      <c r="Y1689" s="39">
        <f>IF($W1689=0,0,MAX(0,MIN($W1689,IncMonth-1))+MAX(0,$W1689-IncMonth+1)*(1+$X1689))</f>
        <v/>
      </c>
      <c r="Z1689" s="40">
        <f>IF($C1689="",0,IFERROR(INDEX(Departments!$B$5:$B$54,MATCH($C1689,Departments!$A$5:$A$54,0)),0))</f>
        <v/>
      </c>
      <c r="AA1689" s="41">
        <f>N($L1689)*$Y1689</f>
        <v/>
      </c>
      <c r="AB1689" s="41">
        <f>N($M1689)*$Y1689</f>
        <v/>
      </c>
      <c r="AC1689" s="41">
        <f>$AA1689*$Z1689</f>
        <v/>
      </c>
      <c r="AD1689" s="41">
        <f>$AA1689*BonusMonths/12</f>
        <v/>
      </c>
      <c r="AE1689" s="41">
        <f>($AA1689+SI_Gross*$AB1689)*IF($Q1689=1,SI_O,SI_E)</f>
        <v/>
      </c>
      <c r="AF1689" s="41">
        <f>IF($Q1689=1,0,$AA1689*EOSB)</f>
        <v/>
      </c>
      <c r="AG1689" s="41">
        <f>$AN1689*$W1689</f>
        <v/>
      </c>
      <c r="AH1689" s="41">
        <f>SUM($AA1689:$AG1689)</f>
        <v/>
      </c>
      <c r="AI1689" s="41">
        <f>12*($AM1689+$AN1689)</f>
        <v/>
      </c>
      <c r="AJ1689" s="41">
        <f>$AM1689*((IncMonth-1)+(13-IncMonth)*(1+$X1689))+12*$AN1689</f>
        <v/>
      </c>
      <c r="AK1689" s="41">
        <f>IF($R1689=1,N($L1689)+N($M1689),0)</f>
        <v/>
      </c>
      <c r="AL1689">
        <f>IF($C1689="","",IF(N($L1689)&lt;=0,"Basic salary missing",IF(ISNA(MATCH($C1689,Departments!$A$5:$A$54,0)),"Department not on Departments sheet",IF(AND($I1689&lt;&gt;"",NOT(ISNUMBER($I1689))),"Date of birth is text, not a date",IF(AND($K1689&lt;&gt;"",NOT(ISNUMBER($K1689))),"Contract end is text, not a date","")))))</f>
        <v/>
      </c>
      <c r="AM1689" s="41">
        <f>IF($R1689=0,0,N($L1689)*(1+$Z1689+BonusMonths/12+IF($Q1689=1,0,EOSB))+N($M1689)+(N($L1689)+SI_Gross*N($M1689))*IF($Q1689=1,SI_O,SI_E))</f>
        <v/>
      </c>
      <c r="AN1689" s="41">
        <f>IF($R1689=0,0,(IF($Q1689=1,MedO,MedE+Ticket)+Training)/12)</f>
        <v/>
      </c>
    </row>
    <row r="1690">
      <c r="I1690" s="35" t="n"/>
      <c r="J1690" s="35" t="n"/>
      <c r="K1690" s="35" t="n"/>
      <c r="L1690" s="36" t="n"/>
      <c r="M1690" s="36" t="n"/>
      <c r="P1690" s="37" t="n"/>
      <c r="Q1690" s="38">
        <f>IF($C1690="",0,IF(OR(LOWER(TRIM($G1690))="omani",LOWER(TRIM($G1690))="oman",LOWER(TRIM($G1690))="om",LOWER(TRIM($G1690))="local"),1,0))</f>
        <v/>
      </c>
      <c r="R1690" s="38">
        <f>IF($C1690="",0,IF(OR(ISNUMBER(SEARCH("resign",$N1690)),ISNUMBER(SEARCH("terminat",$N1690)),ISNUMBER(SEARCH("inactive",$N1690)),ISNUMBER(SEARCH("vacan",$N1690)),ISNUMBER(SEARCH("deceased",$N1690)),ISNUMBER(SEARCH("separated",$N1690))),0,1))</f>
        <v/>
      </c>
      <c r="S1690">
        <f>IF(OR($R1690=0,NOT(ISNUMBER($I1690))),"",IFERROR(DATEDIF($I1690,DATE(FY,1,1),"y"),""))</f>
        <v/>
      </c>
      <c r="T1690">
        <f>IF(OR($R1690=0,NOT(ISNUMBER($J1690))),"",IFERROR(DATEDIF($J1690,DATE(FY,1,1),"y"),0))</f>
        <v/>
      </c>
      <c r="U1690" s="38">
        <f>IF(OR($R1690=0,NOT(ISNUMBER($I1690))),0,IF(YEAR($I1690)+IF($Q1690=1,RetAgeO,RetAgeE)=FY,MONTH($I1690),IF(YEAR($I1690)+IF($Q1690=1,RetAgeO,RetAgeE)&lt;FY,1,0)))</f>
        <v/>
      </c>
      <c r="V1690" s="38">
        <f>IF(OR($R1690=0,NOT(ISNUMBER($K1690))),0,IF(YEAR($K1690)=FY,MONTH($K1690),IF(YEAR($K1690)&lt;FY,1,0)))</f>
        <v/>
      </c>
      <c r="W1690" s="38">
        <f>IF($R1690=0,0,MIN(12,IF(AND(ISNUMBER($O1690),$O1690&gt;=1,$O1690&lt;=12),INT($O1690),12),IF(AND(RetireExit="Yes",$U1690&gt;0),$U1690,12),IF(AND(ContractExit="Yes",$V1690&gt;0),$V1690,12)))</f>
        <v/>
      </c>
      <c r="X1690" s="37">
        <f>IF(ISNUMBER($P1690),$P1690,IncPct)</f>
        <v/>
      </c>
      <c r="Y1690" s="39">
        <f>IF($W1690=0,0,MAX(0,MIN($W1690,IncMonth-1))+MAX(0,$W1690-IncMonth+1)*(1+$X1690))</f>
        <v/>
      </c>
      <c r="Z1690" s="40">
        <f>IF($C1690="",0,IFERROR(INDEX(Departments!$B$5:$B$54,MATCH($C1690,Departments!$A$5:$A$54,0)),0))</f>
        <v/>
      </c>
      <c r="AA1690" s="41">
        <f>N($L1690)*$Y1690</f>
        <v/>
      </c>
      <c r="AB1690" s="41">
        <f>N($M1690)*$Y1690</f>
        <v/>
      </c>
      <c r="AC1690" s="41">
        <f>$AA1690*$Z1690</f>
        <v/>
      </c>
      <c r="AD1690" s="41">
        <f>$AA1690*BonusMonths/12</f>
        <v/>
      </c>
      <c r="AE1690" s="41">
        <f>($AA1690+SI_Gross*$AB1690)*IF($Q1690=1,SI_O,SI_E)</f>
        <v/>
      </c>
      <c r="AF1690" s="41">
        <f>IF($Q1690=1,0,$AA1690*EOSB)</f>
        <v/>
      </c>
      <c r="AG1690" s="41">
        <f>$AN1690*$W1690</f>
        <v/>
      </c>
      <c r="AH1690" s="41">
        <f>SUM($AA1690:$AG1690)</f>
        <v/>
      </c>
      <c r="AI1690" s="41">
        <f>12*($AM1690+$AN1690)</f>
        <v/>
      </c>
      <c r="AJ1690" s="41">
        <f>$AM1690*((IncMonth-1)+(13-IncMonth)*(1+$X1690))+12*$AN1690</f>
        <v/>
      </c>
      <c r="AK1690" s="41">
        <f>IF($R1690=1,N($L1690)+N($M1690),0)</f>
        <v/>
      </c>
      <c r="AL1690">
        <f>IF($C1690="","",IF(N($L1690)&lt;=0,"Basic salary missing",IF(ISNA(MATCH($C1690,Departments!$A$5:$A$54,0)),"Department not on Departments sheet",IF(AND($I1690&lt;&gt;"",NOT(ISNUMBER($I1690))),"Date of birth is text, not a date",IF(AND($K1690&lt;&gt;"",NOT(ISNUMBER($K1690))),"Contract end is text, not a date","")))))</f>
        <v/>
      </c>
      <c r="AM1690" s="41">
        <f>IF($R1690=0,0,N($L1690)*(1+$Z1690+BonusMonths/12+IF($Q1690=1,0,EOSB))+N($M1690)+(N($L1690)+SI_Gross*N($M1690))*IF($Q1690=1,SI_O,SI_E))</f>
        <v/>
      </c>
      <c r="AN1690" s="41">
        <f>IF($R1690=0,0,(IF($Q1690=1,MedO,MedE+Ticket)+Training)/12)</f>
        <v/>
      </c>
    </row>
    <row r="1691">
      <c r="I1691" s="35" t="n"/>
      <c r="J1691" s="35" t="n"/>
      <c r="K1691" s="35" t="n"/>
      <c r="L1691" s="36" t="n"/>
      <c r="M1691" s="36" t="n"/>
      <c r="P1691" s="37" t="n"/>
      <c r="Q1691" s="38">
        <f>IF($C1691="",0,IF(OR(LOWER(TRIM($G1691))="omani",LOWER(TRIM($G1691))="oman",LOWER(TRIM($G1691))="om",LOWER(TRIM($G1691))="local"),1,0))</f>
        <v/>
      </c>
      <c r="R1691" s="38">
        <f>IF($C1691="",0,IF(OR(ISNUMBER(SEARCH("resign",$N1691)),ISNUMBER(SEARCH("terminat",$N1691)),ISNUMBER(SEARCH("inactive",$N1691)),ISNUMBER(SEARCH("vacan",$N1691)),ISNUMBER(SEARCH("deceased",$N1691)),ISNUMBER(SEARCH("separated",$N1691))),0,1))</f>
        <v/>
      </c>
      <c r="S1691">
        <f>IF(OR($R1691=0,NOT(ISNUMBER($I1691))),"",IFERROR(DATEDIF($I1691,DATE(FY,1,1),"y"),""))</f>
        <v/>
      </c>
      <c r="T1691">
        <f>IF(OR($R1691=0,NOT(ISNUMBER($J1691))),"",IFERROR(DATEDIF($J1691,DATE(FY,1,1),"y"),0))</f>
        <v/>
      </c>
      <c r="U1691" s="38">
        <f>IF(OR($R1691=0,NOT(ISNUMBER($I1691))),0,IF(YEAR($I1691)+IF($Q1691=1,RetAgeO,RetAgeE)=FY,MONTH($I1691),IF(YEAR($I1691)+IF($Q1691=1,RetAgeO,RetAgeE)&lt;FY,1,0)))</f>
        <v/>
      </c>
      <c r="V1691" s="38">
        <f>IF(OR($R1691=0,NOT(ISNUMBER($K1691))),0,IF(YEAR($K1691)=FY,MONTH($K1691),IF(YEAR($K1691)&lt;FY,1,0)))</f>
        <v/>
      </c>
      <c r="W1691" s="38">
        <f>IF($R1691=0,0,MIN(12,IF(AND(ISNUMBER($O1691),$O1691&gt;=1,$O1691&lt;=12),INT($O1691),12),IF(AND(RetireExit="Yes",$U1691&gt;0),$U1691,12),IF(AND(ContractExit="Yes",$V1691&gt;0),$V1691,12)))</f>
        <v/>
      </c>
      <c r="X1691" s="37">
        <f>IF(ISNUMBER($P1691),$P1691,IncPct)</f>
        <v/>
      </c>
      <c r="Y1691" s="39">
        <f>IF($W1691=0,0,MAX(0,MIN($W1691,IncMonth-1))+MAX(0,$W1691-IncMonth+1)*(1+$X1691))</f>
        <v/>
      </c>
      <c r="Z1691" s="40">
        <f>IF($C1691="",0,IFERROR(INDEX(Departments!$B$5:$B$54,MATCH($C1691,Departments!$A$5:$A$54,0)),0))</f>
        <v/>
      </c>
      <c r="AA1691" s="41">
        <f>N($L1691)*$Y1691</f>
        <v/>
      </c>
      <c r="AB1691" s="41">
        <f>N($M1691)*$Y1691</f>
        <v/>
      </c>
      <c r="AC1691" s="41">
        <f>$AA1691*$Z1691</f>
        <v/>
      </c>
      <c r="AD1691" s="41">
        <f>$AA1691*BonusMonths/12</f>
        <v/>
      </c>
      <c r="AE1691" s="41">
        <f>($AA1691+SI_Gross*$AB1691)*IF($Q1691=1,SI_O,SI_E)</f>
        <v/>
      </c>
      <c r="AF1691" s="41">
        <f>IF($Q1691=1,0,$AA1691*EOSB)</f>
        <v/>
      </c>
      <c r="AG1691" s="41">
        <f>$AN1691*$W1691</f>
        <v/>
      </c>
      <c r="AH1691" s="41">
        <f>SUM($AA1691:$AG1691)</f>
        <v/>
      </c>
      <c r="AI1691" s="41">
        <f>12*($AM1691+$AN1691)</f>
        <v/>
      </c>
      <c r="AJ1691" s="41">
        <f>$AM1691*((IncMonth-1)+(13-IncMonth)*(1+$X1691))+12*$AN1691</f>
        <v/>
      </c>
      <c r="AK1691" s="41">
        <f>IF($R1691=1,N($L1691)+N($M1691),0)</f>
        <v/>
      </c>
      <c r="AL1691">
        <f>IF($C1691="","",IF(N($L1691)&lt;=0,"Basic salary missing",IF(ISNA(MATCH($C1691,Departments!$A$5:$A$54,0)),"Department not on Departments sheet",IF(AND($I1691&lt;&gt;"",NOT(ISNUMBER($I1691))),"Date of birth is text, not a date",IF(AND($K1691&lt;&gt;"",NOT(ISNUMBER($K1691))),"Contract end is text, not a date","")))))</f>
        <v/>
      </c>
      <c r="AM1691" s="41">
        <f>IF($R1691=0,0,N($L1691)*(1+$Z1691+BonusMonths/12+IF($Q1691=1,0,EOSB))+N($M1691)+(N($L1691)+SI_Gross*N($M1691))*IF($Q1691=1,SI_O,SI_E))</f>
        <v/>
      </c>
      <c r="AN1691" s="41">
        <f>IF($R1691=0,0,(IF($Q1691=1,MedO,MedE+Ticket)+Training)/12)</f>
        <v/>
      </c>
    </row>
    <row r="1692">
      <c r="I1692" s="35" t="n"/>
      <c r="J1692" s="35" t="n"/>
      <c r="K1692" s="35" t="n"/>
      <c r="L1692" s="36" t="n"/>
      <c r="M1692" s="36" t="n"/>
      <c r="P1692" s="37" t="n"/>
      <c r="Q1692" s="38">
        <f>IF($C1692="",0,IF(OR(LOWER(TRIM($G1692))="omani",LOWER(TRIM($G1692))="oman",LOWER(TRIM($G1692))="om",LOWER(TRIM($G1692))="local"),1,0))</f>
        <v/>
      </c>
      <c r="R1692" s="38">
        <f>IF($C1692="",0,IF(OR(ISNUMBER(SEARCH("resign",$N1692)),ISNUMBER(SEARCH("terminat",$N1692)),ISNUMBER(SEARCH("inactive",$N1692)),ISNUMBER(SEARCH("vacan",$N1692)),ISNUMBER(SEARCH("deceased",$N1692)),ISNUMBER(SEARCH("separated",$N1692))),0,1))</f>
        <v/>
      </c>
      <c r="S1692">
        <f>IF(OR($R1692=0,NOT(ISNUMBER($I1692))),"",IFERROR(DATEDIF($I1692,DATE(FY,1,1),"y"),""))</f>
        <v/>
      </c>
      <c r="T1692">
        <f>IF(OR($R1692=0,NOT(ISNUMBER($J1692))),"",IFERROR(DATEDIF($J1692,DATE(FY,1,1),"y"),0))</f>
        <v/>
      </c>
      <c r="U1692" s="38">
        <f>IF(OR($R1692=0,NOT(ISNUMBER($I1692))),0,IF(YEAR($I1692)+IF($Q1692=1,RetAgeO,RetAgeE)=FY,MONTH($I1692),IF(YEAR($I1692)+IF($Q1692=1,RetAgeO,RetAgeE)&lt;FY,1,0)))</f>
        <v/>
      </c>
      <c r="V1692" s="38">
        <f>IF(OR($R1692=0,NOT(ISNUMBER($K1692))),0,IF(YEAR($K1692)=FY,MONTH($K1692),IF(YEAR($K1692)&lt;FY,1,0)))</f>
        <v/>
      </c>
      <c r="W1692" s="38">
        <f>IF($R1692=0,0,MIN(12,IF(AND(ISNUMBER($O1692),$O1692&gt;=1,$O1692&lt;=12),INT($O1692),12),IF(AND(RetireExit="Yes",$U1692&gt;0),$U1692,12),IF(AND(ContractExit="Yes",$V1692&gt;0),$V1692,12)))</f>
        <v/>
      </c>
      <c r="X1692" s="37">
        <f>IF(ISNUMBER($P1692),$P1692,IncPct)</f>
        <v/>
      </c>
      <c r="Y1692" s="39">
        <f>IF($W1692=0,0,MAX(0,MIN($W1692,IncMonth-1))+MAX(0,$W1692-IncMonth+1)*(1+$X1692))</f>
        <v/>
      </c>
      <c r="Z1692" s="40">
        <f>IF($C1692="",0,IFERROR(INDEX(Departments!$B$5:$B$54,MATCH($C1692,Departments!$A$5:$A$54,0)),0))</f>
        <v/>
      </c>
      <c r="AA1692" s="41">
        <f>N($L1692)*$Y1692</f>
        <v/>
      </c>
      <c r="AB1692" s="41">
        <f>N($M1692)*$Y1692</f>
        <v/>
      </c>
      <c r="AC1692" s="41">
        <f>$AA1692*$Z1692</f>
        <v/>
      </c>
      <c r="AD1692" s="41">
        <f>$AA1692*BonusMonths/12</f>
        <v/>
      </c>
      <c r="AE1692" s="41">
        <f>($AA1692+SI_Gross*$AB1692)*IF($Q1692=1,SI_O,SI_E)</f>
        <v/>
      </c>
      <c r="AF1692" s="41">
        <f>IF($Q1692=1,0,$AA1692*EOSB)</f>
        <v/>
      </c>
      <c r="AG1692" s="41">
        <f>$AN1692*$W1692</f>
        <v/>
      </c>
      <c r="AH1692" s="41">
        <f>SUM($AA1692:$AG1692)</f>
        <v/>
      </c>
      <c r="AI1692" s="41">
        <f>12*($AM1692+$AN1692)</f>
        <v/>
      </c>
      <c r="AJ1692" s="41">
        <f>$AM1692*((IncMonth-1)+(13-IncMonth)*(1+$X1692))+12*$AN1692</f>
        <v/>
      </c>
      <c r="AK1692" s="41">
        <f>IF($R1692=1,N($L1692)+N($M1692),0)</f>
        <v/>
      </c>
      <c r="AL1692">
        <f>IF($C1692="","",IF(N($L1692)&lt;=0,"Basic salary missing",IF(ISNA(MATCH($C1692,Departments!$A$5:$A$54,0)),"Department not on Departments sheet",IF(AND($I1692&lt;&gt;"",NOT(ISNUMBER($I1692))),"Date of birth is text, not a date",IF(AND($K1692&lt;&gt;"",NOT(ISNUMBER($K1692))),"Contract end is text, not a date","")))))</f>
        <v/>
      </c>
      <c r="AM1692" s="41">
        <f>IF($R1692=0,0,N($L1692)*(1+$Z1692+BonusMonths/12+IF($Q1692=1,0,EOSB))+N($M1692)+(N($L1692)+SI_Gross*N($M1692))*IF($Q1692=1,SI_O,SI_E))</f>
        <v/>
      </c>
      <c r="AN1692" s="41">
        <f>IF($R1692=0,0,(IF($Q1692=1,MedO,MedE+Ticket)+Training)/12)</f>
        <v/>
      </c>
    </row>
    <row r="1693">
      <c r="I1693" s="35" t="n"/>
      <c r="J1693" s="35" t="n"/>
      <c r="K1693" s="35" t="n"/>
      <c r="L1693" s="36" t="n"/>
      <c r="M1693" s="36" t="n"/>
      <c r="P1693" s="37" t="n"/>
      <c r="Q1693" s="38">
        <f>IF($C1693="",0,IF(OR(LOWER(TRIM($G1693))="omani",LOWER(TRIM($G1693))="oman",LOWER(TRIM($G1693))="om",LOWER(TRIM($G1693))="local"),1,0))</f>
        <v/>
      </c>
      <c r="R1693" s="38">
        <f>IF($C1693="",0,IF(OR(ISNUMBER(SEARCH("resign",$N1693)),ISNUMBER(SEARCH("terminat",$N1693)),ISNUMBER(SEARCH("inactive",$N1693)),ISNUMBER(SEARCH("vacan",$N1693)),ISNUMBER(SEARCH("deceased",$N1693)),ISNUMBER(SEARCH("separated",$N1693))),0,1))</f>
        <v/>
      </c>
      <c r="S1693">
        <f>IF(OR($R1693=0,NOT(ISNUMBER($I1693))),"",IFERROR(DATEDIF($I1693,DATE(FY,1,1),"y"),""))</f>
        <v/>
      </c>
      <c r="T1693">
        <f>IF(OR($R1693=0,NOT(ISNUMBER($J1693))),"",IFERROR(DATEDIF($J1693,DATE(FY,1,1),"y"),0))</f>
        <v/>
      </c>
      <c r="U1693" s="38">
        <f>IF(OR($R1693=0,NOT(ISNUMBER($I1693))),0,IF(YEAR($I1693)+IF($Q1693=1,RetAgeO,RetAgeE)=FY,MONTH($I1693),IF(YEAR($I1693)+IF($Q1693=1,RetAgeO,RetAgeE)&lt;FY,1,0)))</f>
        <v/>
      </c>
      <c r="V1693" s="38">
        <f>IF(OR($R1693=0,NOT(ISNUMBER($K1693))),0,IF(YEAR($K1693)=FY,MONTH($K1693),IF(YEAR($K1693)&lt;FY,1,0)))</f>
        <v/>
      </c>
      <c r="W1693" s="38">
        <f>IF($R1693=0,0,MIN(12,IF(AND(ISNUMBER($O1693),$O1693&gt;=1,$O1693&lt;=12),INT($O1693),12),IF(AND(RetireExit="Yes",$U1693&gt;0),$U1693,12),IF(AND(ContractExit="Yes",$V1693&gt;0),$V1693,12)))</f>
        <v/>
      </c>
      <c r="X1693" s="37">
        <f>IF(ISNUMBER($P1693),$P1693,IncPct)</f>
        <v/>
      </c>
      <c r="Y1693" s="39">
        <f>IF($W1693=0,0,MAX(0,MIN($W1693,IncMonth-1))+MAX(0,$W1693-IncMonth+1)*(1+$X1693))</f>
        <v/>
      </c>
      <c r="Z1693" s="40">
        <f>IF($C1693="",0,IFERROR(INDEX(Departments!$B$5:$B$54,MATCH($C1693,Departments!$A$5:$A$54,0)),0))</f>
        <v/>
      </c>
      <c r="AA1693" s="41">
        <f>N($L1693)*$Y1693</f>
        <v/>
      </c>
      <c r="AB1693" s="41">
        <f>N($M1693)*$Y1693</f>
        <v/>
      </c>
      <c r="AC1693" s="41">
        <f>$AA1693*$Z1693</f>
        <v/>
      </c>
      <c r="AD1693" s="41">
        <f>$AA1693*BonusMonths/12</f>
        <v/>
      </c>
      <c r="AE1693" s="41">
        <f>($AA1693+SI_Gross*$AB1693)*IF($Q1693=1,SI_O,SI_E)</f>
        <v/>
      </c>
      <c r="AF1693" s="41">
        <f>IF($Q1693=1,0,$AA1693*EOSB)</f>
        <v/>
      </c>
      <c r="AG1693" s="41">
        <f>$AN1693*$W1693</f>
        <v/>
      </c>
      <c r="AH1693" s="41">
        <f>SUM($AA1693:$AG1693)</f>
        <v/>
      </c>
      <c r="AI1693" s="41">
        <f>12*($AM1693+$AN1693)</f>
        <v/>
      </c>
      <c r="AJ1693" s="41">
        <f>$AM1693*((IncMonth-1)+(13-IncMonth)*(1+$X1693))+12*$AN1693</f>
        <v/>
      </c>
      <c r="AK1693" s="41">
        <f>IF($R1693=1,N($L1693)+N($M1693),0)</f>
        <v/>
      </c>
      <c r="AL1693">
        <f>IF($C1693="","",IF(N($L1693)&lt;=0,"Basic salary missing",IF(ISNA(MATCH($C1693,Departments!$A$5:$A$54,0)),"Department not on Departments sheet",IF(AND($I1693&lt;&gt;"",NOT(ISNUMBER($I1693))),"Date of birth is text, not a date",IF(AND($K1693&lt;&gt;"",NOT(ISNUMBER($K1693))),"Contract end is text, not a date","")))))</f>
        <v/>
      </c>
      <c r="AM1693" s="41">
        <f>IF($R1693=0,0,N($L1693)*(1+$Z1693+BonusMonths/12+IF($Q1693=1,0,EOSB))+N($M1693)+(N($L1693)+SI_Gross*N($M1693))*IF($Q1693=1,SI_O,SI_E))</f>
        <v/>
      </c>
      <c r="AN1693" s="41">
        <f>IF($R1693=0,0,(IF($Q1693=1,MedO,MedE+Ticket)+Training)/12)</f>
        <v/>
      </c>
    </row>
    <row r="1694">
      <c r="I1694" s="35" t="n"/>
      <c r="J1694" s="35" t="n"/>
      <c r="K1694" s="35" t="n"/>
      <c r="L1694" s="36" t="n"/>
      <c r="M1694" s="36" t="n"/>
      <c r="P1694" s="37" t="n"/>
      <c r="Q1694" s="38">
        <f>IF($C1694="",0,IF(OR(LOWER(TRIM($G1694))="omani",LOWER(TRIM($G1694))="oman",LOWER(TRIM($G1694))="om",LOWER(TRIM($G1694))="local"),1,0))</f>
        <v/>
      </c>
      <c r="R1694" s="38">
        <f>IF($C1694="",0,IF(OR(ISNUMBER(SEARCH("resign",$N1694)),ISNUMBER(SEARCH("terminat",$N1694)),ISNUMBER(SEARCH("inactive",$N1694)),ISNUMBER(SEARCH("vacan",$N1694)),ISNUMBER(SEARCH("deceased",$N1694)),ISNUMBER(SEARCH("separated",$N1694))),0,1))</f>
        <v/>
      </c>
      <c r="S1694">
        <f>IF(OR($R1694=0,NOT(ISNUMBER($I1694))),"",IFERROR(DATEDIF($I1694,DATE(FY,1,1),"y"),""))</f>
        <v/>
      </c>
      <c r="T1694">
        <f>IF(OR($R1694=0,NOT(ISNUMBER($J1694))),"",IFERROR(DATEDIF($J1694,DATE(FY,1,1),"y"),0))</f>
        <v/>
      </c>
      <c r="U1694" s="38">
        <f>IF(OR($R1694=0,NOT(ISNUMBER($I1694))),0,IF(YEAR($I1694)+IF($Q1694=1,RetAgeO,RetAgeE)=FY,MONTH($I1694),IF(YEAR($I1694)+IF($Q1694=1,RetAgeO,RetAgeE)&lt;FY,1,0)))</f>
        <v/>
      </c>
      <c r="V1694" s="38">
        <f>IF(OR($R1694=0,NOT(ISNUMBER($K1694))),0,IF(YEAR($K1694)=FY,MONTH($K1694),IF(YEAR($K1694)&lt;FY,1,0)))</f>
        <v/>
      </c>
      <c r="W1694" s="38">
        <f>IF($R1694=0,0,MIN(12,IF(AND(ISNUMBER($O1694),$O1694&gt;=1,$O1694&lt;=12),INT($O1694),12),IF(AND(RetireExit="Yes",$U1694&gt;0),$U1694,12),IF(AND(ContractExit="Yes",$V1694&gt;0),$V1694,12)))</f>
        <v/>
      </c>
      <c r="X1694" s="37">
        <f>IF(ISNUMBER($P1694),$P1694,IncPct)</f>
        <v/>
      </c>
      <c r="Y1694" s="39">
        <f>IF($W1694=0,0,MAX(0,MIN($W1694,IncMonth-1))+MAX(0,$W1694-IncMonth+1)*(1+$X1694))</f>
        <v/>
      </c>
      <c r="Z1694" s="40">
        <f>IF($C1694="",0,IFERROR(INDEX(Departments!$B$5:$B$54,MATCH($C1694,Departments!$A$5:$A$54,0)),0))</f>
        <v/>
      </c>
      <c r="AA1694" s="41">
        <f>N($L1694)*$Y1694</f>
        <v/>
      </c>
      <c r="AB1694" s="41">
        <f>N($M1694)*$Y1694</f>
        <v/>
      </c>
      <c r="AC1694" s="41">
        <f>$AA1694*$Z1694</f>
        <v/>
      </c>
      <c r="AD1694" s="41">
        <f>$AA1694*BonusMonths/12</f>
        <v/>
      </c>
      <c r="AE1694" s="41">
        <f>($AA1694+SI_Gross*$AB1694)*IF($Q1694=1,SI_O,SI_E)</f>
        <v/>
      </c>
      <c r="AF1694" s="41">
        <f>IF($Q1694=1,0,$AA1694*EOSB)</f>
        <v/>
      </c>
      <c r="AG1694" s="41">
        <f>$AN1694*$W1694</f>
        <v/>
      </c>
      <c r="AH1694" s="41">
        <f>SUM($AA1694:$AG1694)</f>
        <v/>
      </c>
      <c r="AI1694" s="41">
        <f>12*($AM1694+$AN1694)</f>
        <v/>
      </c>
      <c r="AJ1694" s="41">
        <f>$AM1694*((IncMonth-1)+(13-IncMonth)*(1+$X1694))+12*$AN1694</f>
        <v/>
      </c>
      <c r="AK1694" s="41">
        <f>IF($R1694=1,N($L1694)+N($M1694),0)</f>
        <v/>
      </c>
      <c r="AL1694">
        <f>IF($C1694="","",IF(N($L1694)&lt;=0,"Basic salary missing",IF(ISNA(MATCH($C1694,Departments!$A$5:$A$54,0)),"Department not on Departments sheet",IF(AND($I1694&lt;&gt;"",NOT(ISNUMBER($I1694))),"Date of birth is text, not a date",IF(AND($K1694&lt;&gt;"",NOT(ISNUMBER($K1694))),"Contract end is text, not a date","")))))</f>
        <v/>
      </c>
      <c r="AM1694" s="41">
        <f>IF($R1694=0,0,N($L1694)*(1+$Z1694+BonusMonths/12+IF($Q1694=1,0,EOSB))+N($M1694)+(N($L1694)+SI_Gross*N($M1694))*IF($Q1694=1,SI_O,SI_E))</f>
        <v/>
      </c>
      <c r="AN1694" s="41">
        <f>IF($R1694=0,0,(IF($Q1694=1,MedO,MedE+Ticket)+Training)/12)</f>
        <v/>
      </c>
    </row>
    <row r="1695">
      <c r="I1695" s="35" t="n"/>
      <c r="J1695" s="35" t="n"/>
      <c r="K1695" s="35" t="n"/>
      <c r="L1695" s="36" t="n"/>
      <c r="M1695" s="36" t="n"/>
      <c r="P1695" s="37" t="n"/>
      <c r="Q1695" s="38">
        <f>IF($C1695="",0,IF(OR(LOWER(TRIM($G1695))="omani",LOWER(TRIM($G1695))="oman",LOWER(TRIM($G1695))="om",LOWER(TRIM($G1695))="local"),1,0))</f>
        <v/>
      </c>
      <c r="R1695" s="38">
        <f>IF($C1695="",0,IF(OR(ISNUMBER(SEARCH("resign",$N1695)),ISNUMBER(SEARCH("terminat",$N1695)),ISNUMBER(SEARCH("inactive",$N1695)),ISNUMBER(SEARCH("vacan",$N1695)),ISNUMBER(SEARCH("deceased",$N1695)),ISNUMBER(SEARCH("separated",$N1695))),0,1))</f>
        <v/>
      </c>
      <c r="S1695">
        <f>IF(OR($R1695=0,NOT(ISNUMBER($I1695))),"",IFERROR(DATEDIF($I1695,DATE(FY,1,1),"y"),""))</f>
        <v/>
      </c>
      <c r="T1695">
        <f>IF(OR($R1695=0,NOT(ISNUMBER($J1695))),"",IFERROR(DATEDIF($J1695,DATE(FY,1,1),"y"),0))</f>
        <v/>
      </c>
      <c r="U1695" s="38">
        <f>IF(OR($R1695=0,NOT(ISNUMBER($I1695))),0,IF(YEAR($I1695)+IF($Q1695=1,RetAgeO,RetAgeE)=FY,MONTH($I1695),IF(YEAR($I1695)+IF($Q1695=1,RetAgeO,RetAgeE)&lt;FY,1,0)))</f>
        <v/>
      </c>
      <c r="V1695" s="38">
        <f>IF(OR($R1695=0,NOT(ISNUMBER($K1695))),0,IF(YEAR($K1695)=FY,MONTH($K1695),IF(YEAR($K1695)&lt;FY,1,0)))</f>
        <v/>
      </c>
      <c r="W1695" s="38">
        <f>IF($R1695=0,0,MIN(12,IF(AND(ISNUMBER($O1695),$O1695&gt;=1,$O1695&lt;=12),INT($O1695),12),IF(AND(RetireExit="Yes",$U1695&gt;0),$U1695,12),IF(AND(ContractExit="Yes",$V1695&gt;0),$V1695,12)))</f>
        <v/>
      </c>
      <c r="X1695" s="37">
        <f>IF(ISNUMBER($P1695),$P1695,IncPct)</f>
        <v/>
      </c>
      <c r="Y1695" s="39">
        <f>IF($W1695=0,0,MAX(0,MIN($W1695,IncMonth-1))+MAX(0,$W1695-IncMonth+1)*(1+$X1695))</f>
        <v/>
      </c>
      <c r="Z1695" s="40">
        <f>IF($C1695="",0,IFERROR(INDEX(Departments!$B$5:$B$54,MATCH($C1695,Departments!$A$5:$A$54,0)),0))</f>
        <v/>
      </c>
      <c r="AA1695" s="41">
        <f>N($L1695)*$Y1695</f>
        <v/>
      </c>
      <c r="AB1695" s="41">
        <f>N($M1695)*$Y1695</f>
        <v/>
      </c>
      <c r="AC1695" s="41">
        <f>$AA1695*$Z1695</f>
        <v/>
      </c>
      <c r="AD1695" s="41">
        <f>$AA1695*BonusMonths/12</f>
        <v/>
      </c>
      <c r="AE1695" s="41">
        <f>($AA1695+SI_Gross*$AB1695)*IF($Q1695=1,SI_O,SI_E)</f>
        <v/>
      </c>
      <c r="AF1695" s="41">
        <f>IF($Q1695=1,0,$AA1695*EOSB)</f>
        <v/>
      </c>
      <c r="AG1695" s="41">
        <f>$AN1695*$W1695</f>
        <v/>
      </c>
      <c r="AH1695" s="41">
        <f>SUM($AA1695:$AG1695)</f>
        <v/>
      </c>
      <c r="AI1695" s="41">
        <f>12*($AM1695+$AN1695)</f>
        <v/>
      </c>
      <c r="AJ1695" s="41">
        <f>$AM1695*((IncMonth-1)+(13-IncMonth)*(1+$X1695))+12*$AN1695</f>
        <v/>
      </c>
      <c r="AK1695" s="41">
        <f>IF($R1695=1,N($L1695)+N($M1695),0)</f>
        <v/>
      </c>
      <c r="AL1695">
        <f>IF($C1695="","",IF(N($L1695)&lt;=0,"Basic salary missing",IF(ISNA(MATCH($C1695,Departments!$A$5:$A$54,0)),"Department not on Departments sheet",IF(AND($I1695&lt;&gt;"",NOT(ISNUMBER($I1695))),"Date of birth is text, not a date",IF(AND($K1695&lt;&gt;"",NOT(ISNUMBER($K1695))),"Contract end is text, not a date","")))))</f>
        <v/>
      </c>
      <c r="AM1695" s="41">
        <f>IF($R1695=0,0,N($L1695)*(1+$Z1695+BonusMonths/12+IF($Q1695=1,0,EOSB))+N($M1695)+(N($L1695)+SI_Gross*N($M1695))*IF($Q1695=1,SI_O,SI_E))</f>
        <v/>
      </c>
      <c r="AN1695" s="41">
        <f>IF($R1695=0,0,(IF($Q1695=1,MedO,MedE+Ticket)+Training)/12)</f>
        <v/>
      </c>
    </row>
    <row r="1696">
      <c r="I1696" s="35" t="n"/>
      <c r="J1696" s="35" t="n"/>
      <c r="K1696" s="35" t="n"/>
      <c r="L1696" s="36" t="n"/>
      <c r="M1696" s="36" t="n"/>
      <c r="P1696" s="37" t="n"/>
      <c r="Q1696" s="38">
        <f>IF($C1696="",0,IF(OR(LOWER(TRIM($G1696))="omani",LOWER(TRIM($G1696))="oman",LOWER(TRIM($G1696))="om",LOWER(TRIM($G1696))="local"),1,0))</f>
        <v/>
      </c>
      <c r="R1696" s="38">
        <f>IF($C1696="",0,IF(OR(ISNUMBER(SEARCH("resign",$N1696)),ISNUMBER(SEARCH("terminat",$N1696)),ISNUMBER(SEARCH("inactive",$N1696)),ISNUMBER(SEARCH("vacan",$N1696)),ISNUMBER(SEARCH("deceased",$N1696)),ISNUMBER(SEARCH("separated",$N1696))),0,1))</f>
        <v/>
      </c>
      <c r="S1696">
        <f>IF(OR($R1696=0,NOT(ISNUMBER($I1696))),"",IFERROR(DATEDIF($I1696,DATE(FY,1,1),"y"),""))</f>
        <v/>
      </c>
      <c r="T1696">
        <f>IF(OR($R1696=0,NOT(ISNUMBER($J1696))),"",IFERROR(DATEDIF($J1696,DATE(FY,1,1),"y"),0))</f>
        <v/>
      </c>
      <c r="U1696" s="38">
        <f>IF(OR($R1696=0,NOT(ISNUMBER($I1696))),0,IF(YEAR($I1696)+IF($Q1696=1,RetAgeO,RetAgeE)=FY,MONTH($I1696),IF(YEAR($I1696)+IF($Q1696=1,RetAgeO,RetAgeE)&lt;FY,1,0)))</f>
        <v/>
      </c>
      <c r="V1696" s="38">
        <f>IF(OR($R1696=0,NOT(ISNUMBER($K1696))),0,IF(YEAR($K1696)=FY,MONTH($K1696),IF(YEAR($K1696)&lt;FY,1,0)))</f>
        <v/>
      </c>
      <c r="W1696" s="38">
        <f>IF($R1696=0,0,MIN(12,IF(AND(ISNUMBER($O1696),$O1696&gt;=1,$O1696&lt;=12),INT($O1696),12),IF(AND(RetireExit="Yes",$U1696&gt;0),$U1696,12),IF(AND(ContractExit="Yes",$V1696&gt;0),$V1696,12)))</f>
        <v/>
      </c>
      <c r="X1696" s="37">
        <f>IF(ISNUMBER($P1696),$P1696,IncPct)</f>
        <v/>
      </c>
      <c r="Y1696" s="39">
        <f>IF($W1696=0,0,MAX(0,MIN($W1696,IncMonth-1))+MAX(0,$W1696-IncMonth+1)*(1+$X1696))</f>
        <v/>
      </c>
      <c r="Z1696" s="40">
        <f>IF($C1696="",0,IFERROR(INDEX(Departments!$B$5:$B$54,MATCH($C1696,Departments!$A$5:$A$54,0)),0))</f>
        <v/>
      </c>
      <c r="AA1696" s="41">
        <f>N($L1696)*$Y1696</f>
        <v/>
      </c>
      <c r="AB1696" s="41">
        <f>N($M1696)*$Y1696</f>
        <v/>
      </c>
      <c r="AC1696" s="41">
        <f>$AA1696*$Z1696</f>
        <v/>
      </c>
      <c r="AD1696" s="41">
        <f>$AA1696*BonusMonths/12</f>
        <v/>
      </c>
      <c r="AE1696" s="41">
        <f>($AA1696+SI_Gross*$AB1696)*IF($Q1696=1,SI_O,SI_E)</f>
        <v/>
      </c>
      <c r="AF1696" s="41">
        <f>IF($Q1696=1,0,$AA1696*EOSB)</f>
        <v/>
      </c>
      <c r="AG1696" s="41">
        <f>$AN1696*$W1696</f>
        <v/>
      </c>
      <c r="AH1696" s="41">
        <f>SUM($AA1696:$AG1696)</f>
        <v/>
      </c>
      <c r="AI1696" s="41">
        <f>12*($AM1696+$AN1696)</f>
        <v/>
      </c>
      <c r="AJ1696" s="41">
        <f>$AM1696*((IncMonth-1)+(13-IncMonth)*(1+$X1696))+12*$AN1696</f>
        <v/>
      </c>
      <c r="AK1696" s="41">
        <f>IF($R1696=1,N($L1696)+N($M1696),0)</f>
        <v/>
      </c>
      <c r="AL1696">
        <f>IF($C1696="","",IF(N($L1696)&lt;=0,"Basic salary missing",IF(ISNA(MATCH($C1696,Departments!$A$5:$A$54,0)),"Department not on Departments sheet",IF(AND($I1696&lt;&gt;"",NOT(ISNUMBER($I1696))),"Date of birth is text, not a date",IF(AND($K1696&lt;&gt;"",NOT(ISNUMBER($K1696))),"Contract end is text, not a date","")))))</f>
        <v/>
      </c>
      <c r="AM1696" s="41">
        <f>IF($R1696=0,0,N($L1696)*(1+$Z1696+BonusMonths/12+IF($Q1696=1,0,EOSB))+N($M1696)+(N($L1696)+SI_Gross*N($M1696))*IF($Q1696=1,SI_O,SI_E))</f>
        <v/>
      </c>
      <c r="AN1696" s="41">
        <f>IF($R1696=0,0,(IF($Q1696=1,MedO,MedE+Ticket)+Training)/12)</f>
        <v/>
      </c>
    </row>
    <row r="1697">
      <c r="I1697" s="35" t="n"/>
      <c r="J1697" s="35" t="n"/>
      <c r="K1697" s="35" t="n"/>
      <c r="L1697" s="36" t="n"/>
      <c r="M1697" s="36" t="n"/>
      <c r="P1697" s="37" t="n"/>
      <c r="Q1697" s="38">
        <f>IF($C1697="",0,IF(OR(LOWER(TRIM($G1697))="omani",LOWER(TRIM($G1697))="oman",LOWER(TRIM($G1697))="om",LOWER(TRIM($G1697))="local"),1,0))</f>
        <v/>
      </c>
      <c r="R1697" s="38">
        <f>IF($C1697="",0,IF(OR(ISNUMBER(SEARCH("resign",$N1697)),ISNUMBER(SEARCH("terminat",$N1697)),ISNUMBER(SEARCH("inactive",$N1697)),ISNUMBER(SEARCH("vacan",$N1697)),ISNUMBER(SEARCH("deceased",$N1697)),ISNUMBER(SEARCH("separated",$N1697))),0,1))</f>
        <v/>
      </c>
      <c r="S1697">
        <f>IF(OR($R1697=0,NOT(ISNUMBER($I1697))),"",IFERROR(DATEDIF($I1697,DATE(FY,1,1),"y"),""))</f>
        <v/>
      </c>
      <c r="T1697">
        <f>IF(OR($R1697=0,NOT(ISNUMBER($J1697))),"",IFERROR(DATEDIF($J1697,DATE(FY,1,1),"y"),0))</f>
        <v/>
      </c>
      <c r="U1697" s="38">
        <f>IF(OR($R1697=0,NOT(ISNUMBER($I1697))),0,IF(YEAR($I1697)+IF($Q1697=1,RetAgeO,RetAgeE)=FY,MONTH($I1697),IF(YEAR($I1697)+IF($Q1697=1,RetAgeO,RetAgeE)&lt;FY,1,0)))</f>
        <v/>
      </c>
      <c r="V1697" s="38">
        <f>IF(OR($R1697=0,NOT(ISNUMBER($K1697))),0,IF(YEAR($K1697)=FY,MONTH($K1697),IF(YEAR($K1697)&lt;FY,1,0)))</f>
        <v/>
      </c>
      <c r="W1697" s="38">
        <f>IF($R1697=0,0,MIN(12,IF(AND(ISNUMBER($O1697),$O1697&gt;=1,$O1697&lt;=12),INT($O1697),12),IF(AND(RetireExit="Yes",$U1697&gt;0),$U1697,12),IF(AND(ContractExit="Yes",$V1697&gt;0),$V1697,12)))</f>
        <v/>
      </c>
      <c r="X1697" s="37">
        <f>IF(ISNUMBER($P1697),$P1697,IncPct)</f>
        <v/>
      </c>
      <c r="Y1697" s="39">
        <f>IF($W1697=0,0,MAX(0,MIN($W1697,IncMonth-1))+MAX(0,$W1697-IncMonth+1)*(1+$X1697))</f>
        <v/>
      </c>
      <c r="Z1697" s="40">
        <f>IF($C1697="",0,IFERROR(INDEX(Departments!$B$5:$B$54,MATCH($C1697,Departments!$A$5:$A$54,0)),0))</f>
        <v/>
      </c>
      <c r="AA1697" s="41">
        <f>N($L1697)*$Y1697</f>
        <v/>
      </c>
      <c r="AB1697" s="41">
        <f>N($M1697)*$Y1697</f>
        <v/>
      </c>
      <c r="AC1697" s="41">
        <f>$AA1697*$Z1697</f>
        <v/>
      </c>
      <c r="AD1697" s="41">
        <f>$AA1697*BonusMonths/12</f>
        <v/>
      </c>
      <c r="AE1697" s="41">
        <f>($AA1697+SI_Gross*$AB1697)*IF($Q1697=1,SI_O,SI_E)</f>
        <v/>
      </c>
      <c r="AF1697" s="41">
        <f>IF($Q1697=1,0,$AA1697*EOSB)</f>
        <v/>
      </c>
      <c r="AG1697" s="41">
        <f>$AN1697*$W1697</f>
        <v/>
      </c>
      <c r="AH1697" s="41">
        <f>SUM($AA1697:$AG1697)</f>
        <v/>
      </c>
      <c r="AI1697" s="41">
        <f>12*($AM1697+$AN1697)</f>
        <v/>
      </c>
      <c r="AJ1697" s="41">
        <f>$AM1697*((IncMonth-1)+(13-IncMonth)*(1+$X1697))+12*$AN1697</f>
        <v/>
      </c>
      <c r="AK1697" s="41">
        <f>IF($R1697=1,N($L1697)+N($M1697),0)</f>
        <v/>
      </c>
      <c r="AL1697">
        <f>IF($C1697="","",IF(N($L1697)&lt;=0,"Basic salary missing",IF(ISNA(MATCH($C1697,Departments!$A$5:$A$54,0)),"Department not on Departments sheet",IF(AND($I1697&lt;&gt;"",NOT(ISNUMBER($I1697))),"Date of birth is text, not a date",IF(AND($K1697&lt;&gt;"",NOT(ISNUMBER($K1697))),"Contract end is text, not a date","")))))</f>
        <v/>
      </c>
      <c r="AM1697" s="41">
        <f>IF($R1697=0,0,N($L1697)*(1+$Z1697+BonusMonths/12+IF($Q1697=1,0,EOSB))+N($M1697)+(N($L1697)+SI_Gross*N($M1697))*IF($Q1697=1,SI_O,SI_E))</f>
        <v/>
      </c>
      <c r="AN1697" s="41">
        <f>IF($R1697=0,0,(IF($Q1697=1,MedO,MedE+Ticket)+Training)/12)</f>
        <v/>
      </c>
    </row>
    <row r="1698">
      <c r="I1698" s="35" t="n"/>
      <c r="J1698" s="35" t="n"/>
      <c r="K1698" s="35" t="n"/>
      <c r="L1698" s="36" t="n"/>
      <c r="M1698" s="36" t="n"/>
      <c r="P1698" s="37" t="n"/>
      <c r="Q1698" s="38">
        <f>IF($C1698="",0,IF(OR(LOWER(TRIM($G1698))="omani",LOWER(TRIM($G1698))="oman",LOWER(TRIM($G1698))="om",LOWER(TRIM($G1698))="local"),1,0))</f>
        <v/>
      </c>
      <c r="R1698" s="38">
        <f>IF($C1698="",0,IF(OR(ISNUMBER(SEARCH("resign",$N1698)),ISNUMBER(SEARCH("terminat",$N1698)),ISNUMBER(SEARCH("inactive",$N1698)),ISNUMBER(SEARCH("vacan",$N1698)),ISNUMBER(SEARCH("deceased",$N1698)),ISNUMBER(SEARCH("separated",$N1698))),0,1))</f>
        <v/>
      </c>
      <c r="S1698">
        <f>IF(OR($R1698=0,NOT(ISNUMBER($I1698))),"",IFERROR(DATEDIF($I1698,DATE(FY,1,1),"y"),""))</f>
        <v/>
      </c>
      <c r="T1698">
        <f>IF(OR($R1698=0,NOT(ISNUMBER($J1698))),"",IFERROR(DATEDIF($J1698,DATE(FY,1,1),"y"),0))</f>
        <v/>
      </c>
      <c r="U1698" s="38">
        <f>IF(OR($R1698=0,NOT(ISNUMBER($I1698))),0,IF(YEAR($I1698)+IF($Q1698=1,RetAgeO,RetAgeE)=FY,MONTH($I1698),IF(YEAR($I1698)+IF($Q1698=1,RetAgeO,RetAgeE)&lt;FY,1,0)))</f>
        <v/>
      </c>
      <c r="V1698" s="38">
        <f>IF(OR($R1698=0,NOT(ISNUMBER($K1698))),0,IF(YEAR($K1698)=FY,MONTH($K1698),IF(YEAR($K1698)&lt;FY,1,0)))</f>
        <v/>
      </c>
      <c r="W1698" s="38">
        <f>IF($R1698=0,0,MIN(12,IF(AND(ISNUMBER($O1698),$O1698&gt;=1,$O1698&lt;=12),INT($O1698),12),IF(AND(RetireExit="Yes",$U1698&gt;0),$U1698,12),IF(AND(ContractExit="Yes",$V1698&gt;0),$V1698,12)))</f>
        <v/>
      </c>
      <c r="X1698" s="37">
        <f>IF(ISNUMBER($P1698),$P1698,IncPct)</f>
        <v/>
      </c>
      <c r="Y1698" s="39">
        <f>IF($W1698=0,0,MAX(0,MIN($W1698,IncMonth-1))+MAX(0,$W1698-IncMonth+1)*(1+$X1698))</f>
        <v/>
      </c>
      <c r="Z1698" s="40">
        <f>IF($C1698="",0,IFERROR(INDEX(Departments!$B$5:$B$54,MATCH($C1698,Departments!$A$5:$A$54,0)),0))</f>
        <v/>
      </c>
      <c r="AA1698" s="41">
        <f>N($L1698)*$Y1698</f>
        <v/>
      </c>
      <c r="AB1698" s="41">
        <f>N($M1698)*$Y1698</f>
        <v/>
      </c>
      <c r="AC1698" s="41">
        <f>$AA1698*$Z1698</f>
        <v/>
      </c>
      <c r="AD1698" s="41">
        <f>$AA1698*BonusMonths/12</f>
        <v/>
      </c>
      <c r="AE1698" s="41">
        <f>($AA1698+SI_Gross*$AB1698)*IF($Q1698=1,SI_O,SI_E)</f>
        <v/>
      </c>
      <c r="AF1698" s="41">
        <f>IF($Q1698=1,0,$AA1698*EOSB)</f>
        <v/>
      </c>
      <c r="AG1698" s="41">
        <f>$AN1698*$W1698</f>
        <v/>
      </c>
      <c r="AH1698" s="41">
        <f>SUM($AA1698:$AG1698)</f>
        <v/>
      </c>
      <c r="AI1698" s="41">
        <f>12*($AM1698+$AN1698)</f>
        <v/>
      </c>
      <c r="AJ1698" s="41">
        <f>$AM1698*((IncMonth-1)+(13-IncMonth)*(1+$X1698))+12*$AN1698</f>
        <v/>
      </c>
      <c r="AK1698" s="41">
        <f>IF($R1698=1,N($L1698)+N($M1698),0)</f>
        <v/>
      </c>
      <c r="AL1698">
        <f>IF($C1698="","",IF(N($L1698)&lt;=0,"Basic salary missing",IF(ISNA(MATCH($C1698,Departments!$A$5:$A$54,0)),"Department not on Departments sheet",IF(AND($I1698&lt;&gt;"",NOT(ISNUMBER($I1698))),"Date of birth is text, not a date",IF(AND($K1698&lt;&gt;"",NOT(ISNUMBER($K1698))),"Contract end is text, not a date","")))))</f>
        <v/>
      </c>
      <c r="AM1698" s="41">
        <f>IF($R1698=0,0,N($L1698)*(1+$Z1698+BonusMonths/12+IF($Q1698=1,0,EOSB))+N($M1698)+(N($L1698)+SI_Gross*N($M1698))*IF($Q1698=1,SI_O,SI_E))</f>
        <v/>
      </c>
      <c r="AN1698" s="41">
        <f>IF($R1698=0,0,(IF($Q1698=1,MedO,MedE+Ticket)+Training)/12)</f>
        <v/>
      </c>
    </row>
    <row r="1699">
      <c r="I1699" s="35" t="n"/>
      <c r="J1699" s="35" t="n"/>
      <c r="K1699" s="35" t="n"/>
      <c r="L1699" s="36" t="n"/>
      <c r="M1699" s="36" t="n"/>
      <c r="P1699" s="37" t="n"/>
      <c r="Q1699" s="38">
        <f>IF($C1699="",0,IF(OR(LOWER(TRIM($G1699))="omani",LOWER(TRIM($G1699))="oman",LOWER(TRIM($G1699))="om",LOWER(TRIM($G1699))="local"),1,0))</f>
        <v/>
      </c>
      <c r="R1699" s="38">
        <f>IF($C1699="",0,IF(OR(ISNUMBER(SEARCH("resign",$N1699)),ISNUMBER(SEARCH("terminat",$N1699)),ISNUMBER(SEARCH("inactive",$N1699)),ISNUMBER(SEARCH("vacan",$N1699)),ISNUMBER(SEARCH("deceased",$N1699)),ISNUMBER(SEARCH("separated",$N1699))),0,1))</f>
        <v/>
      </c>
      <c r="S1699">
        <f>IF(OR($R1699=0,NOT(ISNUMBER($I1699))),"",IFERROR(DATEDIF($I1699,DATE(FY,1,1),"y"),""))</f>
        <v/>
      </c>
      <c r="T1699">
        <f>IF(OR($R1699=0,NOT(ISNUMBER($J1699))),"",IFERROR(DATEDIF($J1699,DATE(FY,1,1),"y"),0))</f>
        <v/>
      </c>
      <c r="U1699" s="38">
        <f>IF(OR($R1699=0,NOT(ISNUMBER($I1699))),0,IF(YEAR($I1699)+IF($Q1699=1,RetAgeO,RetAgeE)=FY,MONTH($I1699),IF(YEAR($I1699)+IF($Q1699=1,RetAgeO,RetAgeE)&lt;FY,1,0)))</f>
        <v/>
      </c>
      <c r="V1699" s="38">
        <f>IF(OR($R1699=0,NOT(ISNUMBER($K1699))),0,IF(YEAR($K1699)=FY,MONTH($K1699),IF(YEAR($K1699)&lt;FY,1,0)))</f>
        <v/>
      </c>
      <c r="W1699" s="38">
        <f>IF($R1699=0,0,MIN(12,IF(AND(ISNUMBER($O1699),$O1699&gt;=1,$O1699&lt;=12),INT($O1699),12),IF(AND(RetireExit="Yes",$U1699&gt;0),$U1699,12),IF(AND(ContractExit="Yes",$V1699&gt;0),$V1699,12)))</f>
        <v/>
      </c>
      <c r="X1699" s="37">
        <f>IF(ISNUMBER($P1699),$P1699,IncPct)</f>
        <v/>
      </c>
      <c r="Y1699" s="39">
        <f>IF($W1699=0,0,MAX(0,MIN($W1699,IncMonth-1))+MAX(0,$W1699-IncMonth+1)*(1+$X1699))</f>
        <v/>
      </c>
      <c r="Z1699" s="40">
        <f>IF($C1699="",0,IFERROR(INDEX(Departments!$B$5:$B$54,MATCH($C1699,Departments!$A$5:$A$54,0)),0))</f>
        <v/>
      </c>
      <c r="AA1699" s="41">
        <f>N($L1699)*$Y1699</f>
        <v/>
      </c>
      <c r="AB1699" s="41">
        <f>N($M1699)*$Y1699</f>
        <v/>
      </c>
      <c r="AC1699" s="41">
        <f>$AA1699*$Z1699</f>
        <v/>
      </c>
      <c r="AD1699" s="41">
        <f>$AA1699*BonusMonths/12</f>
        <v/>
      </c>
      <c r="AE1699" s="41">
        <f>($AA1699+SI_Gross*$AB1699)*IF($Q1699=1,SI_O,SI_E)</f>
        <v/>
      </c>
      <c r="AF1699" s="41">
        <f>IF($Q1699=1,0,$AA1699*EOSB)</f>
        <v/>
      </c>
      <c r="AG1699" s="41">
        <f>$AN1699*$W1699</f>
        <v/>
      </c>
      <c r="AH1699" s="41">
        <f>SUM($AA1699:$AG1699)</f>
        <v/>
      </c>
      <c r="AI1699" s="41">
        <f>12*($AM1699+$AN1699)</f>
        <v/>
      </c>
      <c r="AJ1699" s="41">
        <f>$AM1699*((IncMonth-1)+(13-IncMonth)*(1+$X1699))+12*$AN1699</f>
        <v/>
      </c>
      <c r="AK1699" s="41">
        <f>IF($R1699=1,N($L1699)+N($M1699),0)</f>
        <v/>
      </c>
      <c r="AL1699">
        <f>IF($C1699="","",IF(N($L1699)&lt;=0,"Basic salary missing",IF(ISNA(MATCH($C1699,Departments!$A$5:$A$54,0)),"Department not on Departments sheet",IF(AND($I1699&lt;&gt;"",NOT(ISNUMBER($I1699))),"Date of birth is text, not a date",IF(AND($K1699&lt;&gt;"",NOT(ISNUMBER($K1699))),"Contract end is text, not a date","")))))</f>
        <v/>
      </c>
      <c r="AM1699" s="41">
        <f>IF($R1699=0,0,N($L1699)*(1+$Z1699+BonusMonths/12+IF($Q1699=1,0,EOSB))+N($M1699)+(N($L1699)+SI_Gross*N($M1699))*IF($Q1699=1,SI_O,SI_E))</f>
        <v/>
      </c>
      <c r="AN1699" s="41">
        <f>IF($R1699=0,0,(IF($Q1699=1,MedO,MedE+Ticket)+Training)/12)</f>
        <v/>
      </c>
    </row>
    <row r="1700">
      <c r="I1700" s="35" t="n"/>
      <c r="J1700" s="35" t="n"/>
      <c r="K1700" s="35" t="n"/>
      <c r="L1700" s="36" t="n"/>
      <c r="M1700" s="36" t="n"/>
      <c r="P1700" s="37" t="n"/>
      <c r="Q1700" s="38">
        <f>IF($C1700="",0,IF(OR(LOWER(TRIM($G1700))="omani",LOWER(TRIM($G1700))="oman",LOWER(TRIM($G1700))="om",LOWER(TRIM($G1700))="local"),1,0))</f>
        <v/>
      </c>
      <c r="R1700" s="38">
        <f>IF($C1700="",0,IF(OR(ISNUMBER(SEARCH("resign",$N1700)),ISNUMBER(SEARCH("terminat",$N1700)),ISNUMBER(SEARCH("inactive",$N1700)),ISNUMBER(SEARCH("vacan",$N1700)),ISNUMBER(SEARCH("deceased",$N1700)),ISNUMBER(SEARCH("separated",$N1700))),0,1))</f>
        <v/>
      </c>
      <c r="S1700">
        <f>IF(OR($R1700=0,NOT(ISNUMBER($I1700))),"",IFERROR(DATEDIF($I1700,DATE(FY,1,1),"y"),""))</f>
        <v/>
      </c>
      <c r="T1700">
        <f>IF(OR($R1700=0,NOT(ISNUMBER($J1700))),"",IFERROR(DATEDIF($J1700,DATE(FY,1,1),"y"),0))</f>
        <v/>
      </c>
      <c r="U1700" s="38">
        <f>IF(OR($R1700=0,NOT(ISNUMBER($I1700))),0,IF(YEAR($I1700)+IF($Q1700=1,RetAgeO,RetAgeE)=FY,MONTH($I1700),IF(YEAR($I1700)+IF($Q1700=1,RetAgeO,RetAgeE)&lt;FY,1,0)))</f>
        <v/>
      </c>
      <c r="V1700" s="38">
        <f>IF(OR($R1700=0,NOT(ISNUMBER($K1700))),0,IF(YEAR($K1700)=FY,MONTH($K1700),IF(YEAR($K1700)&lt;FY,1,0)))</f>
        <v/>
      </c>
      <c r="W1700" s="38">
        <f>IF($R1700=0,0,MIN(12,IF(AND(ISNUMBER($O1700),$O1700&gt;=1,$O1700&lt;=12),INT($O1700),12),IF(AND(RetireExit="Yes",$U1700&gt;0),$U1700,12),IF(AND(ContractExit="Yes",$V1700&gt;0),$V1700,12)))</f>
        <v/>
      </c>
      <c r="X1700" s="37">
        <f>IF(ISNUMBER($P1700),$P1700,IncPct)</f>
        <v/>
      </c>
      <c r="Y1700" s="39">
        <f>IF($W1700=0,0,MAX(0,MIN($W1700,IncMonth-1))+MAX(0,$W1700-IncMonth+1)*(1+$X1700))</f>
        <v/>
      </c>
      <c r="Z1700" s="40">
        <f>IF($C1700="",0,IFERROR(INDEX(Departments!$B$5:$B$54,MATCH($C1700,Departments!$A$5:$A$54,0)),0))</f>
        <v/>
      </c>
      <c r="AA1700" s="41">
        <f>N($L1700)*$Y1700</f>
        <v/>
      </c>
      <c r="AB1700" s="41">
        <f>N($M1700)*$Y1700</f>
        <v/>
      </c>
      <c r="AC1700" s="41">
        <f>$AA1700*$Z1700</f>
        <v/>
      </c>
      <c r="AD1700" s="41">
        <f>$AA1700*BonusMonths/12</f>
        <v/>
      </c>
      <c r="AE1700" s="41">
        <f>($AA1700+SI_Gross*$AB1700)*IF($Q1700=1,SI_O,SI_E)</f>
        <v/>
      </c>
      <c r="AF1700" s="41">
        <f>IF($Q1700=1,0,$AA1700*EOSB)</f>
        <v/>
      </c>
      <c r="AG1700" s="41">
        <f>$AN1700*$W1700</f>
        <v/>
      </c>
      <c r="AH1700" s="41">
        <f>SUM($AA1700:$AG1700)</f>
        <v/>
      </c>
      <c r="AI1700" s="41">
        <f>12*($AM1700+$AN1700)</f>
        <v/>
      </c>
      <c r="AJ1700" s="41">
        <f>$AM1700*((IncMonth-1)+(13-IncMonth)*(1+$X1700))+12*$AN1700</f>
        <v/>
      </c>
      <c r="AK1700" s="41">
        <f>IF($R1700=1,N($L1700)+N($M1700),0)</f>
        <v/>
      </c>
      <c r="AL1700">
        <f>IF($C1700="","",IF(N($L1700)&lt;=0,"Basic salary missing",IF(ISNA(MATCH($C1700,Departments!$A$5:$A$54,0)),"Department not on Departments sheet",IF(AND($I1700&lt;&gt;"",NOT(ISNUMBER($I1700))),"Date of birth is text, not a date",IF(AND($K1700&lt;&gt;"",NOT(ISNUMBER($K1700))),"Contract end is text, not a date","")))))</f>
        <v/>
      </c>
      <c r="AM1700" s="41">
        <f>IF($R1700=0,0,N($L1700)*(1+$Z1700+BonusMonths/12+IF($Q1700=1,0,EOSB))+N($M1700)+(N($L1700)+SI_Gross*N($M1700))*IF($Q1700=1,SI_O,SI_E))</f>
        <v/>
      </c>
      <c r="AN1700" s="41">
        <f>IF($R1700=0,0,(IF($Q1700=1,MedO,MedE+Ticket)+Training)/12)</f>
        <v/>
      </c>
    </row>
    <row r="1701">
      <c r="I1701" s="35" t="n"/>
      <c r="J1701" s="35" t="n"/>
      <c r="K1701" s="35" t="n"/>
      <c r="L1701" s="36" t="n"/>
      <c r="M1701" s="36" t="n"/>
      <c r="P1701" s="37" t="n"/>
      <c r="Q1701" s="38">
        <f>IF($C1701="",0,IF(OR(LOWER(TRIM($G1701))="omani",LOWER(TRIM($G1701))="oman",LOWER(TRIM($G1701))="om",LOWER(TRIM($G1701))="local"),1,0))</f>
        <v/>
      </c>
      <c r="R1701" s="38">
        <f>IF($C1701="",0,IF(OR(ISNUMBER(SEARCH("resign",$N1701)),ISNUMBER(SEARCH("terminat",$N1701)),ISNUMBER(SEARCH("inactive",$N1701)),ISNUMBER(SEARCH("vacan",$N1701)),ISNUMBER(SEARCH("deceased",$N1701)),ISNUMBER(SEARCH("separated",$N1701))),0,1))</f>
        <v/>
      </c>
      <c r="S1701">
        <f>IF(OR($R1701=0,NOT(ISNUMBER($I1701))),"",IFERROR(DATEDIF($I1701,DATE(FY,1,1),"y"),""))</f>
        <v/>
      </c>
      <c r="T1701">
        <f>IF(OR($R1701=0,NOT(ISNUMBER($J1701))),"",IFERROR(DATEDIF($J1701,DATE(FY,1,1),"y"),0))</f>
        <v/>
      </c>
      <c r="U1701" s="38">
        <f>IF(OR($R1701=0,NOT(ISNUMBER($I1701))),0,IF(YEAR($I1701)+IF($Q1701=1,RetAgeO,RetAgeE)=FY,MONTH($I1701),IF(YEAR($I1701)+IF($Q1701=1,RetAgeO,RetAgeE)&lt;FY,1,0)))</f>
        <v/>
      </c>
      <c r="V1701" s="38">
        <f>IF(OR($R1701=0,NOT(ISNUMBER($K1701))),0,IF(YEAR($K1701)=FY,MONTH($K1701),IF(YEAR($K1701)&lt;FY,1,0)))</f>
        <v/>
      </c>
      <c r="W1701" s="38">
        <f>IF($R1701=0,0,MIN(12,IF(AND(ISNUMBER($O1701),$O1701&gt;=1,$O1701&lt;=12),INT($O1701),12),IF(AND(RetireExit="Yes",$U1701&gt;0),$U1701,12),IF(AND(ContractExit="Yes",$V1701&gt;0),$V1701,12)))</f>
        <v/>
      </c>
      <c r="X1701" s="37">
        <f>IF(ISNUMBER($P1701),$P1701,IncPct)</f>
        <v/>
      </c>
      <c r="Y1701" s="39">
        <f>IF($W1701=0,0,MAX(0,MIN($W1701,IncMonth-1))+MAX(0,$W1701-IncMonth+1)*(1+$X1701))</f>
        <v/>
      </c>
      <c r="Z1701" s="40">
        <f>IF($C1701="",0,IFERROR(INDEX(Departments!$B$5:$B$54,MATCH($C1701,Departments!$A$5:$A$54,0)),0))</f>
        <v/>
      </c>
      <c r="AA1701" s="41">
        <f>N($L1701)*$Y1701</f>
        <v/>
      </c>
      <c r="AB1701" s="41">
        <f>N($M1701)*$Y1701</f>
        <v/>
      </c>
      <c r="AC1701" s="41">
        <f>$AA1701*$Z1701</f>
        <v/>
      </c>
      <c r="AD1701" s="41">
        <f>$AA1701*BonusMonths/12</f>
        <v/>
      </c>
      <c r="AE1701" s="41">
        <f>($AA1701+SI_Gross*$AB1701)*IF($Q1701=1,SI_O,SI_E)</f>
        <v/>
      </c>
      <c r="AF1701" s="41">
        <f>IF($Q1701=1,0,$AA1701*EOSB)</f>
        <v/>
      </c>
      <c r="AG1701" s="41">
        <f>$AN1701*$W1701</f>
        <v/>
      </c>
      <c r="AH1701" s="41">
        <f>SUM($AA1701:$AG1701)</f>
        <v/>
      </c>
      <c r="AI1701" s="41">
        <f>12*($AM1701+$AN1701)</f>
        <v/>
      </c>
      <c r="AJ1701" s="41">
        <f>$AM1701*((IncMonth-1)+(13-IncMonth)*(1+$X1701))+12*$AN1701</f>
        <v/>
      </c>
      <c r="AK1701" s="41">
        <f>IF($R1701=1,N($L1701)+N($M1701),0)</f>
        <v/>
      </c>
      <c r="AL1701">
        <f>IF($C1701="","",IF(N($L1701)&lt;=0,"Basic salary missing",IF(ISNA(MATCH($C1701,Departments!$A$5:$A$54,0)),"Department not on Departments sheet",IF(AND($I1701&lt;&gt;"",NOT(ISNUMBER($I1701))),"Date of birth is text, not a date",IF(AND($K1701&lt;&gt;"",NOT(ISNUMBER($K1701))),"Contract end is text, not a date","")))))</f>
        <v/>
      </c>
      <c r="AM1701" s="41">
        <f>IF($R1701=0,0,N($L1701)*(1+$Z1701+BonusMonths/12+IF($Q1701=1,0,EOSB))+N($M1701)+(N($L1701)+SI_Gross*N($M1701))*IF($Q1701=1,SI_O,SI_E))</f>
        <v/>
      </c>
      <c r="AN1701" s="41">
        <f>IF($R1701=0,0,(IF($Q1701=1,MedO,MedE+Ticket)+Training)/12)</f>
        <v/>
      </c>
    </row>
    <row r="1702">
      <c r="I1702" s="35" t="n"/>
      <c r="J1702" s="35" t="n"/>
      <c r="K1702" s="35" t="n"/>
      <c r="L1702" s="36" t="n"/>
      <c r="M1702" s="36" t="n"/>
      <c r="P1702" s="37" t="n"/>
      <c r="Q1702" s="38">
        <f>IF($C1702="",0,IF(OR(LOWER(TRIM($G1702))="omani",LOWER(TRIM($G1702))="oman",LOWER(TRIM($G1702))="om",LOWER(TRIM($G1702))="local"),1,0))</f>
        <v/>
      </c>
      <c r="R1702" s="38">
        <f>IF($C1702="",0,IF(OR(ISNUMBER(SEARCH("resign",$N1702)),ISNUMBER(SEARCH("terminat",$N1702)),ISNUMBER(SEARCH("inactive",$N1702)),ISNUMBER(SEARCH("vacan",$N1702)),ISNUMBER(SEARCH("deceased",$N1702)),ISNUMBER(SEARCH("separated",$N1702))),0,1))</f>
        <v/>
      </c>
      <c r="S1702">
        <f>IF(OR($R1702=0,NOT(ISNUMBER($I1702))),"",IFERROR(DATEDIF($I1702,DATE(FY,1,1),"y"),""))</f>
        <v/>
      </c>
      <c r="T1702">
        <f>IF(OR($R1702=0,NOT(ISNUMBER($J1702))),"",IFERROR(DATEDIF($J1702,DATE(FY,1,1),"y"),0))</f>
        <v/>
      </c>
      <c r="U1702" s="38">
        <f>IF(OR($R1702=0,NOT(ISNUMBER($I1702))),0,IF(YEAR($I1702)+IF($Q1702=1,RetAgeO,RetAgeE)=FY,MONTH($I1702),IF(YEAR($I1702)+IF($Q1702=1,RetAgeO,RetAgeE)&lt;FY,1,0)))</f>
        <v/>
      </c>
      <c r="V1702" s="38">
        <f>IF(OR($R1702=0,NOT(ISNUMBER($K1702))),0,IF(YEAR($K1702)=FY,MONTH($K1702),IF(YEAR($K1702)&lt;FY,1,0)))</f>
        <v/>
      </c>
      <c r="W1702" s="38">
        <f>IF($R1702=0,0,MIN(12,IF(AND(ISNUMBER($O1702),$O1702&gt;=1,$O1702&lt;=12),INT($O1702),12),IF(AND(RetireExit="Yes",$U1702&gt;0),$U1702,12),IF(AND(ContractExit="Yes",$V1702&gt;0),$V1702,12)))</f>
        <v/>
      </c>
      <c r="X1702" s="37">
        <f>IF(ISNUMBER($P1702),$P1702,IncPct)</f>
        <v/>
      </c>
      <c r="Y1702" s="39">
        <f>IF($W1702=0,0,MAX(0,MIN($W1702,IncMonth-1))+MAX(0,$W1702-IncMonth+1)*(1+$X1702))</f>
        <v/>
      </c>
      <c r="Z1702" s="40">
        <f>IF($C1702="",0,IFERROR(INDEX(Departments!$B$5:$B$54,MATCH($C1702,Departments!$A$5:$A$54,0)),0))</f>
        <v/>
      </c>
      <c r="AA1702" s="41">
        <f>N($L1702)*$Y1702</f>
        <v/>
      </c>
      <c r="AB1702" s="41">
        <f>N($M1702)*$Y1702</f>
        <v/>
      </c>
      <c r="AC1702" s="41">
        <f>$AA1702*$Z1702</f>
        <v/>
      </c>
      <c r="AD1702" s="41">
        <f>$AA1702*BonusMonths/12</f>
        <v/>
      </c>
      <c r="AE1702" s="41">
        <f>($AA1702+SI_Gross*$AB1702)*IF($Q1702=1,SI_O,SI_E)</f>
        <v/>
      </c>
      <c r="AF1702" s="41">
        <f>IF($Q1702=1,0,$AA1702*EOSB)</f>
        <v/>
      </c>
      <c r="AG1702" s="41">
        <f>$AN1702*$W1702</f>
        <v/>
      </c>
      <c r="AH1702" s="41">
        <f>SUM($AA1702:$AG1702)</f>
        <v/>
      </c>
      <c r="AI1702" s="41">
        <f>12*($AM1702+$AN1702)</f>
        <v/>
      </c>
      <c r="AJ1702" s="41">
        <f>$AM1702*((IncMonth-1)+(13-IncMonth)*(1+$X1702))+12*$AN1702</f>
        <v/>
      </c>
      <c r="AK1702" s="41">
        <f>IF($R1702=1,N($L1702)+N($M1702),0)</f>
        <v/>
      </c>
      <c r="AL1702">
        <f>IF($C1702="","",IF(N($L1702)&lt;=0,"Basic salary missing",IF(ISNA(MATCH($C1702,Departments!$A$5:$A$54,0)),"Department not on Departments sheet",IF(AND($I1702&lt;&gt;"",NOT(ISNUMBER($I1702))),"Date of birth is text, not a date",IF(AND($K1702&lt;&gt;"",NOT(ISNUMBER($K1702))),"Contract end is text, not a date","")))))</f>
        <v/>
      </c>
      <c r="AM1702" s="41">
        <f>IF($R1702=0,0,N($L1702)*(1+$Z1702+BonusMonths/12+IF($Q1702=1,0,EOSB))+N($M1702)+(N($L1702)+SI_Gross*N($M1702))*IF($Q1702=1,SI_O,SI_E))</f>
        <v/>
      </c>
      <c r="AN1702" s="41">
        <f>IF($R1702=0,0,(IF($Q1702=1,MedO,MedE+Ticket)+Training)/12)</f>
        <v/>
      </c>
    </row>
    <row r="1703">
      <c r="I1703" s="35" t="n"/>
      <c r="J1703" s="35" t="n"/>
      <c r="K1703" s="35" t="n"/>
      <c r="L1703" s="36" t="n"/>
      <c r="M1703" s="36" t="n"/>
      <c r="P1703" s="37" t="n"/>
      <c r="Q1703" s="38">
        <f>IF($C1703="",0,IF(OR(LOWER(TRIM($G1703))="omani",LOWER(TRIM($G1703))="oman",LOWER(TRIM($G1703))="om",LOWER(TRIM($G1703))="local"),1,0))</f>
        <v/>
      </c>
      <c r="R1703" s="38">
        <f>IF($C1703="",0,IF(OR(ISNUMBER(SEARCH("resign",$N1703)),ISNUMBER(SEARCH("terminat",$N1703)),ISNUMBER(SEARCH("inactive",$N1703)),ISNUMBER(SEARCH("vacan",$N1703)),ISNUMBER(SEARCH("deceased",$N1703)),ISNUMBER(SEARCH("separated",$N1703))),0,1))</f>
        <v/>
      </c>
      <c r="S1703">
        <f>IF(OR($R1703=0,NOT(ISNUMBER($I1703))),"",IFERROR(DATEDIF($I1703,DATE(FY,1,1),"y"),""))</f>
        <v/>
      </c>
      <c r="T1703">
        <f>IF(OR($R1703=0,NOT(ISNUMBER($J1703))),"",IFERROR(DATEDIF($J1703,DATE(FY,1,1),"y"),0))</f>
        <v/>
      </c>
      <c r="U1703" s="38">
        <f>IF(OR($R1703=0,NOT(ISNUMBER($I1703))),0,IF(YEAR($I1703)+IF($Q1703=1,RetAgeO,RetAgeE)=FY,MONTH($I1703),IF(YEAR($I1703)+IF($Q1703=1,RetAgeO,RetAgeE)&lt;FY,1,0)))</f>
        <v/>
      </c>
      <c r="V1703" s="38">
        <f>IF(OR($R1703=0,NOT(ISNUMBER($K1703))),0,IF(YEAR($K1703)=FY,MONTH($K1703),IF(YEAR($K1703)&lt;FY,1,0)))</f>
        <v/>
      </c>
      <c r="W1703" s="38">
        <f>IF($R1703=0,0,MIN(12,IF(AND(ISNUMBER($O1703),$O1703&gt;=1,$O1703&lt;=12),INT($O1703),12),IF(AND(RetireExit="Yes",$U1703&gt;0),$U1703,12),IF(AND(ContractExit="Yes",$V1703&gt;0),$V1703,12)))</f>
        <v/>
      </c>
      <c r="X1703" s="37">
        <f>IF(ISNUMBER($P1703),$P1703,IncPct)</f>
        <v/>
      </c>
      <c r="Y1703" s="39">
        <f>IF($W1703=0,0,MAX(0,MIN($W1703,IncMonth-1))+MAX(0,$W1703-IncMonth+1)*(1+$X1703))</f>
        <v/>
      </c>
      <c r="Z1703" s="40">
        <f>IF($C1703="",0,IFERROR(INDEX(Departments!$B$5:$B$54,MATCH($C1703,Departments!$A$5:$A$54,0)),0))</f>
        <v/>
      </c>
      <c r="AA1703" s="41">
        <f>N($L1703)*$Y1703</f>
        <v/>
      </c>
      <c r="AB1703" s="41">
        <f>N($M1703)*$Y1703</f>
        <v/>
      </c>
      <c r="AC1703" s="41">
        <f>$AA1703*$Z1703</f>
        <v/>
      </c>
      <c r="AD1703" s="41">
        <f>$AA1703*BonusMonths/12</f>
        <v/>
      </c>
      <c r="AE1703" s="41">
        <f>($AA1703+SI_Gross*$AB1703)*IF($Q1703=1,SI_O,SI_E)</f>
        <v/>
      </c>
      <c r="AF1703" s="41">
        <f>IF($Q1703=1,0,$AA1703*EOSB)</f>
        <v/>
      </c>
      <c r="AG1703" s="41">
        <f>$AN1703*$W1703</f>
        <v/>
      </c>
      <c r="AH1703" s="41">
        <f>SUM($AA1703:$AG1703)</f>
        <v/>
      </c>
      <c r="AI1703" s="41">
        <f>12*($AM1703+$AN1703)</f>
        <v/>
      </c>
      <c r="AJ1703" s="41">
        <f>$AM1703*((IncMonth-1)+(13-IncMonth)*(1+$X1703))+12*$AN1703</f>
        <v/>
      </c>
      <c r="AK1703" s="41">
        <f>IF($R1703=1,N($L1703)+N($M1703),0)</f>
        <v/>
      </c>
      <c r="AL1703">
        <f>IF($C1703="","",IF(N($L1703)&lt;=0,"Basic salary missing",IF(ISNA(MATCH($C1703,Departments!$A$5:$A$54,0)),"Department not on Departments sheet",IF(AND($I1703&lt;&gt;"",NOT(ISNUMBER($I1703))),"Date of birth is text, not a date",IF(AND($K1703&lt;&gt;"",NOT(ISNUMBER($K1703))),"Contract end is text, not a date","")))))</f>
        <v/>
      </c>
      <c r="AM1703" s="41">
        <f>IF($R1703=0,0,N($L1703)*(1+$Z1703+BonusMonths/12+IF($Q1703=1,0,EOSB))+N($M1703)+(N($L1703)+SI_Gross*N($M1703))*IF($Q1703=1,SI_O,SI_E))</f>
        <v/>
      </c>
      <c r="AN1703" s="41">
        <f>IF($R1703=0,0,(IF($Q1703=1,MedO,MedE+Ticket)+Training)/12)</f>
        <v/>
      </c>
    </row>
    <row r="1704">
      <c r="I1704" s="35" t="n"/>
      <c r="J1704" s="35" t="n"/>
      <c r="K1704" s="35" t="n"/>
      <c r="L1704" s="36" t="n"/>
      <c r="M1704" s="36" t="n"/>
      <c r="P1704" s="37" t="n"/>
      <c r="Q1704" s="38">
        <f>IF($C1704="",0,IF(OR(LOWER(TRIM($G1704))="omani",LOWER(TRIM($G1704))="oman",LOWER(TRIM($G1704))="om",LOWER(TRIM($G1704))="local"),1,0))</f>
        <v/>
      </c>
      <c r="R1704" s="38">
        <f>IF($C1704="",0,IF(OR(ISNUMBER(SEARCH("resign",$N1704)),ISNUMBER(SEARCH("terminat",$N1704)),ISNUMBER(SEARCH("inactive",$N1704)),ISNUMBER(SEARCH("vacan",$N1704)),ISNUMBER(SEARCH("deceased",$N1704)),ISNUMBER(SEARCH("separated",$N1704))),0,1))</f>
        <v/>
      </c>
      <c r="S1704">
        <f>IF(OR($R1704=0,NOT(ISNUMBER($I1704))),"",IFERROR(DATEDIF($I1704,DATE(FY,1,1),"y"),""))</f>
        <v/>
      </c>
      <c r="T1704">
        <f>IF(OR($R1704=0,NOT(ISNUMBER($J1704))),"",IFERROR(DATEDIF($J1704,DATE(FY,1,1),"y"),0))</f>
        <v/>
      </c>
      <c r="U1704" s="38">
        <f>IF(OR($R1704=0,NOT(ISNUMBER($I1704))),0,IF(YEAR($I1704)+IF($Q1704=1,RetAgeO,RetAgeE)=FY,MONTH($I1704),IF(YEAR($I1704)+IF($Q1704=1,RetAgeO,RetAgeE)&lt;FY,1,0)))</f>
        <v/>
      </c>
      <c r="V1704" s="38">
        <f>IF(OR($R1704=0,NOT(ISNUMBER($K1704))),0,IF(YEAR($K1704)=FY,MONTH($K1704),IF(YEAR($K1704)&lt;FY,1,0)))</f>
        <v/>
      </c>
      <c r="W1704" s="38">
        <f>IF($R1704=0,0,MIN(12,IF(AND(ISNUMBER($O1704),$O1704&gt;=1,$O1704&lt;=12),INT($O1704),12),IF(AND(RetireExit="Yes",$U1704&gt;0),$U1704,12),IF(AND(ContractExit="Yes",$V1704&gt;0),$V1704,12)))</f>
        <v/>
      </c>
      <c r="X1704" s="37">
        <f>IF(ISNUMBER($P1704),$P1704,IncPct)</f>
        <v/>
      </c>
      <c r="Y1704" s="39">
        <f>IF($W1704=0,0,MAX(0,MIN($W1704,IncMonth-1))+MAX(0,$W1704-IncMonth+1)*(1+$X1704))</f>
        <v/>
      </c>
      <c r="Z1704" s="40">
        <f>IF($C1704="",0,IFERROR(INDEX(Departments!$B$5:$B$54,MATCH($C1704,Departments!$A$5:$A$54,0)),0))</f>
        <v/>
      </c>
      <c r="AA1704" s="41">
        <f>N($L1704)*$Y1704</f>
        <v/>
      </c>
      <c r="AB1704" s="41">
        <f>N($M1704)*$Y1704</f>
        <v/>
      </c>
      <c r="AC1704" s="41">
        <f>$AA1704*$Z1704</f>
        <v/>
      </c>
      <c r="AD1704" s="41">
        <f>$AA1704*BonusMonths/12</f>
        <v/>
      </c>
      <c r="AE1704" s="41">
        <f>($AA1704+SI_Gross*$AB1704)*IF($Q1704=1,SI_O,SI_E)</f>
        <v/>
      </c>
      <c r="AF1704" s="41">
        <f>IF($Q1704=1,0,$AA1704*EOSB)</f>
        <v/>
      </c>
      <c r="AG1704" s="41">
        <f>$AN1704*$W1704</f>
        <v/>
      </c>
      <c r="AH1704" s="41">
        <f>SUM($AA1704:$AG1704)</f>
        <v/>
      </c>
      <c r="AI1704" s="41">
        <f>12*($AM1704+$AN1704)</f>
        <v/>
      </c>
      <c r="AJ1704" s="41">
        <f>$AM1704*((IncMonth-1)+(13-IncMonth)*(1+$X1704))+12*$AN1704</f>
        <v/>
      </c>
      <c r="AK1704" s="41">
        <f>IF($R1704=1,N($L1704)+N($M1704),0)</f>
        <v/>
      </c>
      <c r="AL1704">
        <f>IF($C1704="","",IF(N($L1704)&lt;=0,"Basic salary missing",IF(ISNA(MATCH($C1704,Departments!$A$5:$A$54,0)),"Department not on Departments sheet",IF(AND($I1704&lt;&gt;"",NOT(ISNUMBER($I1704))),"Date of birth is text, not a date",IF(AND($K1704&lt;&gt;"",NOT(ISNUMBER($K1704))),"Contract end is text, not a date","")))))</f>
        <v/>
      </c>
      <c r="AM1704" s="41">
        <f>IF($R1704=0,0,N($L1704)*(1+$Z1704+BonusMonths/12+IF($Q1704=1,0,EOSB))+N($M1704)+(N($L1704)+SI_Gross*N($M1704))*IF($Q1704=1,SI_O,SI_E))</f>
        <v/>
      </c>
      <c r="AN1704" s="41">
        <f>IF($R1704=0,0,(IF($Q1704=1,MedO,MedE+Ticket)+Training)/12)</f>
        <v/>
      </c>
    </row>
    <row r="1705">
      <c r="I1705" s="35" t="n"/>
      <c r="J1705" s="35" t="n"/>
      <c r="K1705" s="35" t="n"/>
      <c r="L1705" s="36" t="n"/>
      <c r="M1705" s="36" t="n"/>
      <c r="P1705" s="37" t="n"/>
      <c r="Q1705" s="38">
        <f>IF($C1705="",0,IF(OR(LOWER(TRIM($G1705))="omani",LOWER(TRIM($G1705))="oman",LOWER(TRIM($G1705))="om",LOWER(TRIM($G1705))="local"),1,0))</f>
        <v/>
      </c>
      <c r="R1705" s="38">
        <f>IF($C1705="",0,IF(OR(ISNUMBER(SEARCH("resign",$N1705)),ISNUMBER(SEARCH("terminat",$N1705)),ISNUMBER(SEARCH("inactive",$N1705)),ISNUMBER(SEARCH("vacan",$N1705)),ISNUMBER(SEARCH("deceased",$N1705)),ISNUMBER(SEARCH("separated",$N1705))),0,1))</f>
        <v/>
      </c>
      <c r="S1705">
        <f>IF(OR($R1705=0,NOT(ISNUMBER($I1705))),"",IFERROR(DATEDIF($I1705,DATE(FY,1,1),"y"),""))</f>
        <v/>
      </c>
      <c r="T1705">
        <f>IF(OR($R1705=0,NOT(ISNUMBER($J1705))),"",IFERROR(DATEDIF($J1705,DATE(FY,1,1),"y"),0))</f>
        <v/>
      </c>
      <c r="U1705" s="38">
        <f>IF(OR($R1705=0,NOT(ISNUMBER($I1705))),0,IF(YEAR($I1705)+IF($Q1705=1,RetAgeO,RetAgeE)=FY,MONTH($I1705),IF(YEAR($I1705)+IF($Q1705=1,RetAgeO,RetAgeE)&lt;FY,1,0)))</f>
        <v/>
      </c>
      <c r="V1705" s="38">
        <f>IF(OR($R1705=0,NOT(ISNUMBER($K1705))),0,IF(YEAR($K1705)=FY,MONTH($K1705),IF(YEAR($K1705)&lt;FY,1,0)))</f>
        <v/>
      </c>
      <c r="W1705" s="38">
        <f>IF($R1705=0,0,MIN(12,IF(AND(ISNUMBER($O1705),$O1705&gt;=1,$O1705&lt;=12),INT($O1705),12),IF(AND(RetireExit="Yes",$U1705&gt;0),$U1705,12),IF(AND(ContractExit="Yes",$V1705&gt;0),$V1705,12)))</f>
        <v/>
      </c>
      <c r="X1705" s="37">
        <f>IF(ISNUMBER($P1705),$P1705,IncPct)</f>
        <v/>
      </c>
      <c r="Y1705" s="39">
        <f>IF($W1705=0,0,MAX(0,MIN($W1705,IncMonth-1))+MAX(0,$W1705-IncMonth+1)*(1+$X1705))</f>
        <v/>
      </c>
      <c r="Z1705" s="40">
        <f>IF($C1705="",0,IFERROR(INDEX(Departments!$B$5:$B$54,MATCH($C1705,Departments!$A$5:$A$54,0)),0))</f>
        <v/>
      </c>
      <c r="AA1705" s="41">
        <f>N($L1705)*$Y1705</f>
        <v/>
      </c>
      <c r="AB1705" s="41">
        <f>N($M1705)*$Y1705</f>
        <v/>
      </c>
      <c r="AC1705" s="41">
        <f>$AA1705*$Z1705</f>
        <v/>
      </c>
      <c r="AD1705" s="41">
        <f>$AA1705*BonusMonths/12</f>
        <v/>
      </c>
      <c r="AE1705" s="41">
        <f>($AA1705+SI_Gross*$AB1705)*IF($Q1705=1,SI_O,SI_E)</f>
        <v/>
      </c>
      <c r="AF1705" s="41">
        <f>IF($Q1705=1,0,$AA1705*EOSB)</f>
        <v/>
      </c>
      <c r="AG1705" s="41">
        <f>$AN1705*$W1705</f>
        <v/>
      </c>
      <c r="AH1705" s="41">
        <f>SUM($AA1705:$AG1705)</f>
        <v/>
      </c>
      <c r="AI1705" s="41">
        <f>12*($AM1705+$AN1705)</f>
        <v/>
      </c>
      <c r="AJ1705" s="41">
        <f>$AM1705*((IncMonth-1)+(13-IncMonth)*(1+$X1705))+12*$AN1705</f>
        <v/>
      </c>
      <c r="AK1705" s="41">
        <f>IF($R1705=1,N($L1705)+N($M1705),0)</f>
        <v/>
      </c>
      <c r="AL1705">
        <f>IF($C1705="","",IF(N($L1705)&lt;=0,"Basic salary missing",IF(ISNA(MATCH($C1705,Departments!$A$5:$A$54,0)),"Department not on Departments sheet",IF(AND($I1705&lt;&gt;"",NOT(ISNUMBER($I1705))),"Date of birth is text, not a date",IF(AND($K1705&lt;&gt;"",NOT(ISNUMBER($K1705))),"Contract end is text, not a date","")))))</f>
        <v/>
      </c>
      <c r="AM1705" s="41">
        <f>IF($R1705=0,0,N($L1705)*(1+$Z1705+BonusMonths/12+IF($Q1705=1,0,EOSB))+N($M1705)+(N($L1705)+SI_Gross*N($M1705))*IF($Q1705=1,SI_O,SI_E))</f>
        <v/>
      </c>
      <c r="AN1705" s="41">
        <f>IF($R1705=0,0,(IF($Q1705=1,MedO,MedE+Ticket)+Training)/12)</f>
        <v/>
      </c>
    </row>
    <row r="1706">
      <c r="I1706" s="35" t="n"/>
      <c r="J1706" s="35" t="n"/>
      <c r="K1706" s="35" t="n"/>
      <c r="L1706" s="36" t="n"/>
      <c r="M1706" s="36" t="n"/>
      <c r="P1706" s="37" t="n"/>
      <c r="Q1706" s="38">
        <f>IF($C1706="",0,IF(OR(LOWER(TRIM($G1706))="omani",LOWER(TRIM($G1706))="oman",LOWER(TRIM($G1706))="om",LOWER(TRIM($G1706))="local"),1,0))</f>
        <v/>
      </c>
      <c r="R1706" s="38">
        <f>IF($C1706="",0,IF(OR(ISNUMBER(SEARCH("resign",$N1706)),ISNUMBER(SEARCH("terminat",$N1706)),ISNUMBER(SEARCH("inactive",$N1706)),ISNUMBER(SEARCH("vacan",$N1706)),ISNUMBER(SEARCH("deceased",$N1706)),ISNUMBER(SEARCH("separated",$N1706))),0,1))</f>
        <v/>
      </c>
      <c r="S1706">
        <f>IF(OR($R1706=0,NOT(ISNUMBER($I1706))),"",IFERROR(DATEDIF($I1706,DATE(FY,1,1),"y"),""))</f>
        <v/>
      </c>
      <c r="T1706">
        <f>IF(OR($R1706=0,NOT(ISNUMBER($J1706))),"",IFERROR(DATEDIF($J1706,DATE(FY,1,1),"y"),0))</f>
        <v/>
      </c>
      <c r="U1706" s="38">
        <f>IF(OR($R1706=0,NOT(ISNUMBER($I1706))),0,IF(YEAR($I1706)+IF($Q1706=1,RetAgeO,RetAgeE)=FY,MONTH($I1706),IF(YEAR($I1706)+IF($Q1706=1,RetAgeO,RetAgeE)&lt;FY,1,0)))</f>
        <v/>
      </c>
      <c r="V1706" s="38">
        <f>IF(OR($R1706=0,NOT(ISNUMBER($K1706))),0,IF(YEAR($K1706)=FY,MONTH($K1706),IF(YEAR($K1706)&lt;FY,1,0)))</f>
        <v/>
      </c>
      <c r="W1706" s="38">
        <f>IF($R1706=0,0,MIN(12,IF(AND(ISNUMBER($O1706),$O1706&gt;=1,$O1706&lt;=12),INT($O1706),12),IF(AND(RetireExit="Yes",$U1706&gt;0),$U1706,12),IF(AND(ContractExit="Yes",$V1706&gt;0),$V1706,12)))</f>
        <v/>
      </c>
      <c r="X1706" s="37">
        <f>IF(ISNUMBER($P1706),$P1706,IncPct)</f>
        <v/>
      </c>
      <c r="Y1706" s="39">
        <f>IF($W1706=0,0,MAX(0,MIN($W1706,IncMonth-1))+MAX(0,$W1706-IncMonth+1)*(1+$X1706))</f>
        <v/>
      </c>
      <c r="Z1706" s="40">
        <f>IF($C1706="",0,IFERROR(INDEX(Departments!$B$5:$B$54,MATCH($C1706,Departments!$A$5:$A$54,0)),0))</f>
        <v/>
      </c>
      <c r="AA1706" s="41">
        <f>N($L1706)*$Y1706</f>
        <v/>
      </c>
      <c r="AB1706" s="41">
        <f>N($M1706)*$Y1706</f>
        <v/>
      </c>
      <c r="AC1706" s="41">
        <f>$AA1706*$Z1706</f>
        <v/>
      </c>
      <c r="AD1706" s="41">
        <f>$AA1706*BonusMonths/12</f>
        <v/>
      </c>
      <c r="AE1706" s="41">
        <f>($AA1706+SI_Gross*$AB1706)*IF($Q1706=1,SI_O,SI_E)</f>
        <v/>
      </c>
      <c r="AF1706" s="41">
        <f>IF($Q1706=1,0,$AA1706*EOSB)</f>
        <v/>
      </c>
      <c r="AG1706" s="41">
        <f>$AN1706*$W1706</f>
        <v/>
      </c>
      <c r="AH1706" s="41">
        <f>SUM($AA1706:$AG1706)</f>
        <v/>
      </c>
      <c r="AI1706" s="41">
        <f>12*($AM1706+$AN1706)</f>
        <v/>
      </c>
      <c r="AJ1706" s="41">
        <f>$AM1706*((IncMonth-1)+(13-IncMonth)*(1+$X1706))+12*$AN1706</f>
        <v/>
      </c>
      <c r="AK1706" s="41">
        <f>IF($R1706=1,N($L1706)+N($M1706),0)</f>
        <v/>
      </c>
      <c r="AL1706">
        <f>IF($C1706="","",IF(N($L1706)&lt;=0,"Basic salary missing",IF(ISNA(MATCH($C1706,Departments!$A$5:$A$54,0)),"Department not on Departments sheet",IF(AND($I1706&lt;&gt;"",NOT(ISNUMBER($I1706))),"Date of birth is text, not a date",IF(AND($K1706&lt;&gt;"",NOT(ISNUMBER($K1706))),"Contract end is text, not a date","")))))</f>
        <v/>
      </c>
      <c r="AM1706" s="41">
        <f>IF($R1706=0,0,N($L1706)*(1+$Z1706+BonusMonths/12+IF($Q1706=1,0,EOSB))+N($M1706)+(N($L1706)+SI_Gross*N($M1706))*IF($Q1706=1,SI_O,SI_E))</f>
        <v/>
      </c>
      <c r="AN1706" s="41">
        <f>IF($R1706=0,0,(IF($Q1706=1,MedO,MedE+Ticket)+Training)/12)</f>
        <v/>
      </c>
    </row>
    <row r="1707">
      <c r="I1707" s="35" t="n"/>
      <c r="J1707" s="35" t="n"/>
      <c r="K1707" s="35" t="n"/>
      <c r="L1707" s="36" t="n"/>
      <c r="M1707" s="36" t="n"/>
      <c r="P1707" s="37" t="n"/>
      <c r="Q1707" s="38">
        <f>IF($C1707="",0,IF(OR(LOWER(TRIM($G1707))="omani",LOWER(TRIM($G1707))="oman",LOWER(TRIM($G1707))="om",LOWER(TRIM($G1707))="local"),1,0))</f>
        <v/>
      </c>
      <c r="R1707" s="38">
        <f>IF($C1707="",0,IF(OR(ISNUMBER(SEARCH("resign",$N1707)),ISNUMBER(SEARCH("terminat",$N1707)),ISNUMBER(SEARCH("inactive",$N1707)),ISNUMBER(SEARCH("vacan",$N1707)),ISNUMBER(SEARCH("deceased",$N1707)),ISNUMBER(SEARCH("separated",$N1707))),0,1))</f>
        <v/>
      </c>
      <c r="S1707">
        <f>IF(OR($R1707=0,NOT(ISNUMBER($I1707))),"",IFERROR(DATEDIF($I1707,DATE(FY,1,1),"y"),""))</f>
        <v/>
      </c>
      <c r="T1707">
        <f>IF(OR($R1707=0,NOT(ISNUMBER($J1707))),"",IFERROR(DATEDIF($J1707,DATE(FY,1,1),"y"),0))</f>
        <v/>
      </c>
      <c r="U1707" s="38">
        <f>IF(OR($R1707=0,NOT(ISNUMBER($I1707))),0,IF(YEAR($I1707)+IF($Q1707=1,RetAgeO,RetAgeE)=FY,MONTH($I1707),IF(YEAR($I1707)+IF($Q1707=1,RetAgeO,RetAgeE)&lt;FY,1,0)))</f>
        <v/>
      </c>
      <c r="V1707" s="38">
        <f>IF(OR($R1707=0,NOT(ISNUMBER($K1707))),0,IF(YEAR($K1707)=FY,MONTH($K1707),IF(YEAR($K1707)&lt;FY,1,0)))</f>
        <v/>
      </c>
      <c r="W1707" s="38">
        <f>IF($R1707=0,0,MIN(12,IF(AND(ISNUMBER($O1707),$O1707&gt;=1,$O1707&lt;=12),INT($O1707),12),IF(AND(RetireExit="Yes",$U1707&gt;0),$U1707,12),IF(AND(ContractExit="Yes",$V1707&gt;0),$V1707,12)))</f>
        <v/>
      </c>
      <c r="X1707" s="37">
        <f>IF(ISNUMBER($P1707),$P1707,IncPct)</f>
        <v/>
      </c>
      <c r="Y1707" s="39">
        <f>IF($W1707=0,0,MAX(0,MIN($W1707,IncMonth-1))+MAX(0,$W1707-IncMonth+1)*(1+$X1707))</f>
        <v/>
      </c>
      <c r="Z1707" s="40">
        <f>IF($C1707="",0,IFERROR(INDEX(Departments!$B$5:$B$54,MATCH($C1707,Departments!$A$5:$A$54,0)),0))</f>
        <v/>
      </c>
      <c r="AA1707" s="41">
        <f>N($L1707)*$Y1707</f>
        <v/>
      </c>
      <c r="AB1707" s="41">
        <f>N($M1707)*$Y1707</f>
        <v/>
      </c>
      <c r="AC1707" s="41">
        <f>$AA1707*$Z1707</f>
        <v/>
      </c>
      <c r="AD1707" s="41">
        <f>$AA1707*BonusMonths/12</f>
        <v/>
      </c>
      <c r="AE1707" s="41">
        <f>($AA1707+SI_Gross*$AB1707)*IF($Q1707=1,SI_O,SI_E)</f>
        <v/>
      </c>
      <c r="AF1707" s="41">
        <f>IF($Q1707=1,0,$AA1707*EOSB)</f>
        <v/>
      </c>
      <c r="AG1707" s="41">
        <f>$AN1707*$W1707</f>
        <v/>
      </c>
      <c r="AH1707" s="41">
        <f>SUM($AA1707:$AG1707)</f>
        <v/>
      </c>
      <c r="AI1707" s="41">
        <f>12*($AM1707+$AN1707)</f>
        <v/>
      </c>
      <c r="AJ1707" s="41">
        <f>$AM1707*((IncMonth-1)+(13-IncMonth)*(1+$X1707))+12*$AN1707</f>
        <v/>
      </c>
      <c r="AK1707" s="41">
        <f>IF($R1707=1,N($L1707)+N($M1707),0)</f>
        <v/>
      </c>
      <c r="AL1707">
        <f>IF($C1707="","",IF(N($L1707)&lt;=0,"Basic salary missing",IF(ISNA(MATCH($C1707,Departments!$A$5:$A$54,0)),"Department not on Departments sheet",IF(AND($I1707&lt;&gt;"",NOT(ISNUMBER($I1707))),"Date of birth is text, not a date",IF(AND($K1707&lt;&gt;"",NOT(ISNUMBER($K1707))),"Contract end is text, not a date","")))))</f>
        <v/>
      </c>
      <c r="AM1707" s="41">
        <f>IF($R1707=0,0,N($L1707)*(1+$Z1707+BonusMonths/12+IF($Q1707=1,0,EOSB))+N($M1707)+(N($L1707)+SI_Gross*N($M1707))*IF($Q1707=1,SI_O,SI_E))</f>
        <v/>
      </c>
      <c r="AN1707" s="41">
        <f>IF($R1707=0,0,(IF($Q1707=1,MedO,MedE+Ticket)+Training)/12)</f>
        <v/>
      </c>
    </row>
    <row r="1708">
      <c r="I1708" s="35" t="n"/>
      <c r="J1708" s="35" t="n"/>
      <c r="K1708" s="35" t="n"/>
      <c r="L1708" s="36" t="n"/>
      <c r="M1708" s="36" t="n"/>
      <c r="P1708" s="37" t="n"/>
      <c r="Q1708" s="38">
        <f>IF($C1708="",0,IF(OR(LOWER(TRIM($G1708))="omani",LOWER(TRIM($G1708))="oman",LOWER(TRIM($G1708))="om",LOWER(TRIM($G1708))="local"),1,0))</f>
        <v/>
      </c>
      <c r="R1708" s="38">
        <f>IF($C1708="",0,IF(OR(ISNUMBER(SEARCH("resign",$N1708)),ISNUMBER(SEARCH("terminat",$N1708)),ISNUMBER(SEARCH("inactive",$N1708)),ISNUMBER(SEARCH("vacan",$N1708)),ISNUMBER(SEARCH("deceased",$N1708)),ISNUMBER(SEARCH("separated",$N1708))),0,1))</f>
        <v/>
      </c>
      <c r="S1708">
        <f>IF(OR($R1708=0,NOT(ISNUMBER($I1708))),"",IFERROR(DATEDIF($I1708,DATE(FY,1,1),"y"),""))</f>
        <v/>
      </c>
      <c r="T1708">
        <f>IF(OR($R1708=0,NOT(ISNUMBER($J1708))),"",IFERROR(DATEDIF($J1708,DATE(FY,1,1),"y"),0))</f>
        <v/>
      </c>
      <c r="U1708" s="38">
        <f>IF(OR($R1708=0,NOT(ISNUMBER($I1708))),0,IF(YEAR($I1708)+IF($Q1708=1,RetAgeO,RetAgeE)=FY,MONTH($I1708),IF(YEAR($I1708)+IF($Q1708=1,RetAgeO,RetAgeE)&lt;FY,1,0)))</f>
        <v/>
      </c>
      <c r="V1708" s="38">
        <f>IF(OR($R1708=0,NOT(ISNUMBER($K1708))),0,IF(YEAR($K1708)=FY,MONTH($K1708),IF(YEAR($K1708)&lt;FY,1,0)))</f>
        <v/>
      </c>
      <c r="W1708" s="38">
        <f>IF($R1708=0,0,MIN(12,IF(AND(ISNUMBER($O1708),$O1708&gt;=1,$O1708&lt;=12),INT($O1708),12),IF(AND(RetireExit="Yes",$U1708&gt;0),$U1708,12),IF(AND(ContractExit="Yes",$V1708&gt;0),$V1708,12)))</f>
        <v/>
      </c>
      <c r="X1708" s="37">
        <f>IF(ISNUMBER($P1708),$P1708,IncPct)</f>
        <v/>
      </c>
      <c r="Y1708" s="39">
        <f>IF($W1708=0,0,MAX(0,MIN($W1708,IncMonth-1))+MAX(0,$W1708-IncMonth+1)*(1+$X1708))</f>
        <v/>
      </c>
      <c r="Z1708" s="40">
        <f>IF($C1708="",0,IFERROR(INDEX(Departments!$B$5:$B$54,MATCH($C1708,Departments!$A$5:$A$54,0)),0))</f>
        <v/>
      </c>
      <c r="AA1708" s="41">
        <f>N($L1708)*$Y1708</f>
        <v/>
      </c>
      <c r="AB1708" s="41">
        <f>N($M1708)*$Y1708</f>
        <v/>
      </c>
      <c r="AC1708" s="41">
        <f>$AA1708*$Z1708</f>
        <v/>
      </c>
      <c r="AD1708" s="41">
        <f>$AA1708*BonusMonths/12</f>
        <v/>
      </c>
      <c r="AE1708" s="41">
        <f>($AA1708+SI_Gross*$AB1708)*IF($Q1708=1,SI_O,SI_E)</f>
        <v/>
      </c>
      <c r="AF1708" s="41">
        <f>IF($Q1708=1,0,$AA1708*EOSB)</f>
        <v/>
      </c>
      <c r="AG1708" s="41">
        <f>$AN1708*$W1708</f>
        <v/>
      </c>
      <c r="AH1708" s="41">
        <f>SUM($AA1708:$AG1708)</f>
        <v/>
      </c>
      <c r="AI1708" s="41">
        <f>12*($AM1708+$AN1708)</f>
        <v/>
      </c>
      <c r="AJ1708" s="41">
        <f>$AM1708*((IncMonth-1)+(13-IncMonth)*(1+$X1708))+12*$AN1708</f>
        <v/>
      </c>
      <c r="AK1708" s="41">
        <f>IF($R1708=1,N($L1708)+N($M1708),0)</f>
        <v/>
      </c>
      <c r="AL1708">
        <f>IF($C1708="","",IF(N($L1708)&lt;=0,"Basic salary missing",IF(ISNA(MATCH($C1708,Departments!$A$5:$A$54,0)),"Department not on Departments sheet",IF(AND($I1708&lt;&gt;"",NOT(ISNUMBER($I1708))),"Date of birth is text, not a date",IF(AND($K1708&lt;&gt;"",NOT(ISNUMBER($K1708))),"Contract end is text, not a date","")))))</f>
        <v/>
      </c>
      <c r="AM1708" s="41">
        <f>IF($R1708=0,0,N($L1708)*(1+$Z1708+BonusMonths/12+IF($Q1708=1,0,EOSB))+N($M1708)+(N($L1708)+SI_Gross*N($M1708))*IF($Q1708=1,SI_O,SI_E))</f>
        <v/>
      </c>
      <c r="AN1708" s="41">
        <f>IF($R1708=0,0,(IF($Q1708=1,MedO,MedE+Ticket)+Training)/12)</f>
        <v/>
      </c>
    </row>
    <row r="1709">
      <c r="I1709" s="35" t="n"/>
      <c r="J1709" s="35" t="n"/>
      <c r="K1709" s="35" t="n"/>
      <c r="L1709" s="36" t="n"/>
      <c r="M1709" s="36" t="n"/>
      <c r="P1709" s="37" t="n"/>
      <c r="Q1709" s="38">
        <f>IF($C1709="",0,IF(OR(LOWER(TRIM($G1709))="omani",LOWER(TRIM($G1709))="oman",LOWER(TRIM($G1709))="om",LOWER(TRIM($G1709))="local"),1,0))</f>
        <v/>
      </c>
      <c r="R1709" s="38">
        <f>IF($C1709="",0,IF(OR(ISNUMBER(SEARCH("resign",$N1709)),ISNUMBER(SEARCH("terminat",$N1709)),ISNUMBER(SEARCH("inactive",$N1709)),ISNUMBER(SEARCH("vacan",$N1709)),ISNUMBER(SEARCH("deceased",$N1709)),ISNUMBER(SEARCH("separated",$N1709))),0,1))</f>
        <v/>
      </c>
      <c r="S1709">
        <f>IF(OR($R1709=0,NOT(ISNUMBER($I1709))),"",IFERROR(DATEDIF($I1709,DATE(FY,1,1),"y"),""))</f>
        <v/>
      </c>
      <c r="T1709">
        <f>IF(OR($R1709=0,NOT(ISNUMBER($J1709))),"",IFERROR(DATEDIF($J1709,DATE(FY,1,1),"y"),0))</f>
        <v/>
      </c>
      <c r="U1709" s="38">
        <f>IF(OR($R1709=0,NOT(ISNUMBER($I1709))),0,IF(YEAR($I1709)+IF($Q1709=1,RetAgeO,RetAgeE)=FY,MONTH($I1709),IF(YEAR($I1709)+IF($Q1709=1,RetAgeO,RetAgeE)&lt;FY,1,0)))</f>
        <v/>
      </c>
      <c r="V1709" s="38">
        <f>IF(OR($R1709=0,NOT(ISNUMBER($K1709))),0,IF(YEAR($K1709)=FY,MONTH($K1709),IF(YEAR($K1709)&lt;FY,1,0)))</f>
        <v/>
      </c>
      <c r="W1709" s="38">
        <f>IF($R1709=0,0,MIN(12,IF(AND(ISNUMBER($O1709),$O1709&gt;=1,$O1709&lt;=12),INT($O1709),12),IF(AND(RetireExit="Yes",$U1709&gt;0),$U1709,12),IF(AND(ContractExit="Yes",$V1709&gt;0),$V1709,12)))</f>
        <v/>
      </c>
      <c r="X1709" s="37">
        <f>IF(ISNUMBER($P1709),$P1709,IncPct)</f>
        <v/>
      </c>
      <c r="Y1709" s="39">
        <f>IF($W1709=0,0,MAX(0,MIN($W1709,IncMonth-1))+MAX(0,$W1709-IncMonth+1)*(1+$X1709))</f>
        <v/>
      </c>
      <c r="Z1709" s="40">
        <f>IF($C1709="",0,IFERROR(INDEX(Departments!$B$5:$B$54,MATCH($C1709,Departments!$A$5:$A$54,0)),0))</f>
        <v/>
      </c>
      <c r="AA1709" s="41">
        <f>N($L1709)*$Y1709</f>
        <v/>
      </c>
      <c r="AB1709" s="41">
        <f>N($M1709)*$Y1709</f>
        <v/>
      </c>
      <c r="AC1709" s="41">
        <f>$AA1709*$Z1709</f>
        <v/>
      </c>
      <c r="AD1709" s="41">
        <f>$AA1709*BonusMonths/12</f>
        <v/>
      </c>
      <c r="AE1709" s="41">
        <f>($AA1709+SI_Gross*$AB1709)*IF($Q1709=1,SI_O,SI_E)</f>
        <v/>
      </c>
      <c r="AF1709" s="41">
        <f>IF($Q1709=1,0,$AA1709*EOSB)</f>
        <v/>
      </c>
      <c r="AG1709" s="41">
        <f>$AN1709*$W1709</f>
        <v/>
      </c>
      <c r="AH1709" s="41">
        <f>SUM($AA1709:$AG1709)</f>
        <v/>
      </c>
      <c r="AI1709" s="41">
        <f>12*($AM1709+$AN1709)</f>
        <v/>
      </c>
      <c r="AJ1709" s="41">
        <f>$AM1709*((IncMonth-1)+(13-IncMonth)*(1+$X1709))+12*$AN1709</f>
        <v/>
      </c>
      <c r="AK1709" s="41">
        <f>IF($R1709=1,N($L1709)+N($M1709),0)</f>
        <v/>
      </c>
      <c r="AL1709">
        <f>IF($C1709="","",IF(N($L1709)&lt;=0,"Basic salary missing",IF(ISNA(MATCH($C1709,Departments!$A$5:$A$54,0)),"Department not on Departments sheet",IF(AND($I1709&lt;&gt;"",NOT(ISNUMBER($I1709))),"Date of birth is text, not a date",IF(AND($K1709&lt;&gt;"",NOT(ISNUMBER($K1709))),"Contract end is text, not a date","")))))</f>
        <v/>
      </c>
      <c r="AM1709" s="41">
        <f>IF($R1709=0,0,N($L1709)*(1+$Z1709+BonusMonths/12+IF($Q1709=1,0,EOSB))+N($M1709)+(N($L1709)+SI_Gross*N($M1709))*IF($Q1709=1,SI_O,SI_E))</f>
        <v/>
      </c>
      <c r="AN1709" s="41">
        <f>IF($R1709=0,0,(IF($Q1709=1,MedO,MedE+Ticket)+Training)/12)</f>
        <v/>
      </c>
    </row>
    <row r="1710">
      <c r="I1710" s="35" t="n"/>
      <c r="J1710" s="35" t="n"/>
      <c r="K1710" s="35" t="n"/>
      <c r="L1710" s="36" t="n"/>
      <c r="M1710" s="36" t="n"/>
      <c r="P1710" s="37" t="n"/>
      <c r="Q1710" s="38">
        <f>IF($C1710="",0,IF(OR(LOWER(TRIM($G1710))="omani",LOWER(TRIM($G1710))="oman",LOWER(TRIM($G1710))="om",LOWER(TRIM($G1710))="local"),1,0))</f>
        <v/>
      </c>
      <c r="R1710" s="38">
        <f>IF($C1710="",0,IF(OR(ISNUMBER(SEARCH("resign",$N1710)),ISNUMBER(SEARCH("terminat",$N1710)),ISNUMBER(SEARCH("inactive",$N1710)),ISNUMBER(SEARCH("vacan",$N1710)),ISNUMBER(SEARCH("deceased",$N1710)),ISNUMBER(SEARCH("separated",$N1710))),0,1))</f>
        <v/>
      </c>
      <c r="S1710">
        <f>IF(OR($R1710=0,NOT(ISNUMBER($I1710))),"",IFERROR(DATEDIF($I1710,DATE(FY,1,1),"y"),""))</f>
        <v/>
      </c>
      <c r="T1710">
        <f>IF(OR($R1710=0,NOT(ISNUMBER($J1710))),"",IFERROR(DATEDIF($J1710,DATE(FY,1,1),"y"),0))</f>
        <v/>
      </c>
      <c r="U1710" s="38">
        <f>IF(OR($R1710=0,NOT(ISNUMBER($I1710))),0,IF(YEAR($I1710)+IF($Q1710=1,RetAgeO,RetAgeE)=FY,MONTH($I1710),IF(YEAR($I1710)+IF($Q1710=1,RetAgeO,RetAgeE)&lt;FY,1,0)))</f>
        <v/>
      </c>
      <c r="V1710" s="38">
        <f>IF(OR($R1710=0,NOT(ISNUMBER($K1710))),0,IF(YEAR($K1710)=FY,MONTH($K1710),IF(YEAR($K1710)&lt;FY,1,0)))</f>
        <v/>
      </c>
      <c r="W1710" s="38">
        <f>IF($R1710=0,0,MIN(12,IF(AND(ISNUMBER($O1710),$O1710&gt;=1,$O1710&lt;=12),INT($O1710),12),IF(AND(RetireExit="Yes",$U1710&gt;0),$U1710,12),IF(AND(ContractExit="Yes",$V1710&gt;0),$V1710,12)))</f>
        <v/>
      </c>
      <c r="X1710" s="37">
        <f>IF(ISNUMBER($P1710),$P1710,IncPct)</f>
        <v/>
      </c>
      <c r="Y1710" s="39">
        <f>IF($W1710=0,0,MAX(0,MIN($W1710,IncMonth-1))+MAX(0,$W1710-IncMonth+1)*(1+$X1710))</f>
        <v/>
      </c>
      <c r="Z1710" s="40">
        <f>IF($C1710="",0,IFERROR(INDEX(Departments!$B$5:$B$54,MATCH($C1710,Departments!$A$5:$A$54,0)),0))</f>
        <v/>
      </c>
      <c r="AA1710" s="41">
        <f>N($L1710)*$Y1710</f>
        <v/>
      </c>
      <c r="AB1710" s="41">
        <f>N($M1710)*$Y1710</f>
        <v/>
      </c>
      <c r="AC1710" s="41">
        <f>$AA1710*$Z1710</f>
        <v/>
      </c>
      <c r="AD1710" s="41">
        <f>$AA1710*BonusMonths/12</f>
        <v/>
      </c>
      <c r="AE1710" s="41">
        <f>($AA1710+SI_Gross*$AB1710)*IF($Q1710=1,SI_O,SI_E)</f>
        <v/>
      </c>
      <c r="AF1710" s="41">
        <f>IF($Q1710=1,0,$AA1710*EOSB)</f>
        <v/>
      </c>
      <c r="AG1710" s="41">
        <f>$AN1710*$W1710</f>
        <v/>
      </c>
      <c r="AH1710" s="41">
        <f>SUM($AA1710:$AG1710)</f>
        <v/>
      </c>
      <c r="AI1710" s="41">
        <f>12*($AM1710+$AN1710)</f>
        <v/>
      </c>
      <c r="AJ1710" s="41">
        <f>$AM1710*((IncMonth-1)+(13-IncMonth)*(1+$X1710))+12*$AN1710</f>
        <v/>
      </c>
      <c r="AK1710" s="41">
        <f>IF($R1710=1,N($L1710)+N($M1710),0)</f>
        <v/>
      </c>
      <c r="AL1710">
        <f>IF($C1710="","",IF(N($L1710)&lt;=0,"Basic salary missing",IF(ISNA(MATCH($C1710,Departments!$A$5:$A$54,0)),"Department not on Departments sheet",IF(AND($I1710&lt;&gt;"",NOT(ISNUMBER($I1710))),"Date of birth is text, not a date",IF(AND($K1710&lt;&gt;"",NOT(ISNUMBER($K1710))),"Contract end is text, not a date","")))))</f>
        <v/>
      </c>
      <c r="AM1710" s="41">
        <f>IF($R1710=0,0,N($L1710)*(1+$Z1710+BonusMonths/12+IF($Q1710=1,0,EOSB))+N($M1710)+(N($L1710)+SI_Gross*N($M1710))*IF($Q1710=1,SI_O,SI_E))</f>
        <v/>
      </c>
      <c r="AN1710" s="41">
        <f>IF($R1710=0,0,(IF($Q1710=1,MedO,MedE+Ticket)+Training)/12)</f>
        <v/>
      </c>
    </row>
    <row r="1711">
      <c r="I1711" s="35" t="n"/>
      <c r="J1711" s="35" t="n"/>
      <c r="K1711" s="35" t="n"/>
      <c r="L1711" s="36" t="n"/>
      <c r="M1711" s="36" t="n"/>
      <c r="P1711" s="37" t="n"/>
      <c r="Q1711" s="38">
        <f>IF($C1711="",0,IF(OR(LOWER(TRIM($G1711))="omani",LOWER(TRIM($G1711))="oman",LOWER(TRIM($G1711))="om",LOWER(TRIM($G1711))="local"),1,0))</f>
        <v/>
      </c>
      <c r="R1711" s="38">
        <f>IF($C1711="",0,IF(OR(ISNUMBER(SEARCH("resign",$N1711)),ISNUMBER(SEARCH("terminat",$N1711)),ISNUMBER(SEARCH("inactive",$N1711)),ISNUMBER(SEARCH("vacan",$N1711)),ISNUMBER(SEARCH("deceased",$N1711)),ISNUMBER(SEARCH("separated",$N1711))),0,1))</f>
        <v/>
      </c>
      <c r="S1711">
        <f>IF(OR($R1711=0,NOT(ISNUMBER($I1711))),"",IFERROR(DATEDIF($I1711,DATE(FY,1,1),"y"),""))</f>
        <v/>
      </c>
      <c r="T1711">
        <f>IF(OR($R1711=0,NOT(ISNUMBER($J1711))),"",IFERROR(DATEDIF($J1711,DATE(FY,1,1),"y"),0))</f>
        <v/>
      </c>
      <c r="U1711" s="38">
        <f>IF(OR($R1711=0,NOT(ISNUMBER($I1711))),0,IF(YEAR($I1711)+IF($Q1711=1,RetAgeO,RetAgeE)=FY,MONTH($I1711),IF(YEAR($I1711)+IF($Q1711=1,RetAgeO,RetAgeE)&lt;FY,1,0)))</f>
        <v/>
      </c>
      <c r="V1711" s="38">
        <f>IF(OR($R1711=0,NOT(ISNUMBER($K1711))),0,IF(YEAR($K1711)=FY,MONTH($K1711),IF(YEAR($K1711)&lt;FY,1,0)))</f>
        <v/>
      </c>
      <c r="W1711" s="38">
        <f>IF($R1711=0,0,MIN(12,IF(AND(ISNUMBER($O1711),$O1711&gt;=1,$O1711&lt;=12),INT($O1711),12),IF(AND(RetireExit="Yes",$U1711&gt;0),$U1711,12),IF(AND(ContractExit="Yes",$V1711&gt;0),$V1711,12)))</f>
        <v/>
      </c>
      <c r="X1711" s="37">
        <f>IF(ISNUMBER($P1711),$P1711,IncPct)</f>
        <v/>
      </c>
      <c r="Y1711" s="39">
        <f>IF($W1711=0,0,MAX(0,MIN($W1711,IncMonth-1))+MAX(0,$W1711-IncMonth+1)*(1+$X1711))</f>
        <v/>
      </c>
      <c r="Z1711" s="40">
        <f>IF($C1711="",0,IFERROR(INDEX(Departments!$B$5:$B$54,MATCH($C1711,Departments!$A$5:$A$54,0)),0))</f>
        <v/>
      </c>
      <c r="AA1711" s="41">
        <f>N($L1711)*$Y1711</f>
        <v/>
      </c>
      <c r="AB1711" s="41">
        <f>N($M1711)*$Y1711</f>
        <v/>
      </c>
      <c r="AC1711" s="41">
        <f>$AA1711*$Z1711</f>
        <v/>
      </c>
      <c r="AD1711" s="41">
        <f>$AA1711*BonusMonths/12</f>
        <v/>
      </c>
      <c r="AE1711" s="41">
        <f>($AA1711+SI_Gross*$AB1711)*IF($Q1711=1,SI_O,SI_E)</f>
        <v/>
      </c>
      <c r="AF1711" s="41">
        <f>IF($Q1711=1,0,$AA1711*EOSB)</f>
        <v/>
      </c>
      <c r="AG1711" s="41">
        <f>$AN1711*$W1711</f>
        <v/>
      </c>
      <c r="AH1711" s="41">
        <f>SUM($AA1711:$AG1711)</f>
        <v/>
      </c>
      <c r="AI1711" s="41">
        <f>12*($AM1711+$AN1711)</f>
        <v/>
      </c>
      <c r="AJ1711" s="41">
        <f>$AM1711*((IncMonth-1)+(13-IncMonth)*(1+$X1711))+12*$AN1711</f>
        <v/>
      </c>
      <c r="AK1711" s="41">
        <f>IF($R1711=1,N($L1711)+N($M1711),0)</f>
        <v/>
      </c>
      <c r="AL1711">
        <f>IF($C1711="","",IF(N($L1711)&lt;=0,"Basic salary missing",IF(ISNA(MATCH($C1711,Departments!$A$5:$A$54,0)),"Department not on Departments sheet",IF(AND($I1711&lt;&gt;"",NOT(ISNUMBER($I1711))),"Date of birth is text, not a date",IF(AND($K1711&lt;&gt;"",NOT(ISNUMBER($K1711))),"Contract end is text, not a date","")))))</f>
        <v/>
      </c>
      <c r="AM1711" s="41">
        <f>IF($R1711=0,0,N($L1711)*(1+$Z1711+BonusMonths/12+IF($Q1711=1,0,EOSB))+N($M1711)+(N($L1711)+SI_Gross*N($M1711))*IF($Q1711=1,SI_O,SI_E))</f>
        <v/>
      </c>
      <c r="AN1711" s="41">
        <f>IF($R1711=0,0,(IF($Q1711=1,MedO,MedE+Ticket)+Training)/12)</f>
        <v/>
      </c>
    </row>
    <row r="1712">
      <c r="I1712" s="35" t="n"/>
      <c r="J1712" s="35" t="n"/>
      <c r="K1712" s="35" t="n"/>
      <c r="L1712" s="36" t="n"/>
      <c r="M1712" s="36" t="n"/>
      <c r="P1712" s="37" t="n"/>
      <c r="Q1712" s="38">
        <f>IF($C1712="",0,IF(OR(LOWER(TRIM($G1712))="omani",LOWER(TRIM($G1712))="oman",LOWER(TRIM($G1712))="om",LOWER(TRIM($G1712))="local"),1,0))</f>
        <v/>
      </c>
      <c r="R1712" s="38">
        <f>IF($C1712="",0,IF(OR(ISNUMBER(SEARCH("resign",$N1712)),ISNUMBER(SEARCH("terminat",$N1712)),ISNUMBER(SEARCH("inactive",$N1712)),ISNUMBER(SEARCH("vacan",$N1712)),ISNUMBER(SEARCH("deceased",$N1712)),ISNUMBER(SEARCH("separated",$N1712))),0,1))</f>
        <v/>
      </c>
      <c r="S1712">
        <f>IF(OR($R1712=0,NOT(ISNUMBER($I1712))),"",IFERROR(DATEDIF($I1712,DATE(FY,1,1),"y"),""))</f>
        <v/>
      </c>
      <c r="T1712">
        <f>IF(OR($R1712=0,NOT(ISNUMBER($J1712))),"",IFERROR(DATEDIF($J1712,DATE(FY,1,1),"y"),0))</f>
        <v/>
      </c>
      <c r="U1712" s="38">
        <f>IF(OR($R1712=0,NOT(ISNUMBER($I1712))),0,IF(YEAR($I1712)+IF($Q1712=1,RetAgeO,RetAgeE)=FY,MONTH($I1712),IF(YEAR($I1712)+IF($Q1712=1,RetAgeO,RetAgeE)&lt;FY,1,0)))</f>
        <v/>
      </c>
      <c r="V1712" s="38">
        <f>IF(OR($R1712=0,NOT(ISNUMBER($K1712))),0,IF(YEAR($K1712)=FY,MONTH($K1712),IF(YEAR($K1712)&lt;FY,1,0)))</f>
        <v/>
      </c>
      <c r="W1712" s="38">
        <f>IF($R1712=0,0,MIN(12,IF(AND(ISNUMBER($O1712),$O1712&gt;=1,$O1712&lt;=12),INT($O1712),12),IF(AND(RetireExit="Yes",$U1712&gt;0),$U1712,12),IF(AND(ContractExit="Yes",$V1712&gt;0),$V1712,12)))</f>
        <v/>
      </c>
      <c r="X1712" s="37">
        <f>IF(ISNUMBER($P1712),$P1712,IncPct)</f>
        <v/>
      </c>
      <c r="Y1712" s="39">
        <f>IF($W1712=0,0,MAX(0,MIN($W1712,IncMonth-1))+MAX(0,$W1712-IncMonth+1)*(1+$X1712))</f>
        <v/>
      </c>
      <c r="Z1712" s="40">
        <f>IF($C1712="",0,IFERROR(INDEX(Departments!$B$5:$B$54,MATCH($C1712,Departments!$A$5:$A$54,0)),0))</f>
        <v/>
      </c>
      <c r="AA1712" s="41">
        <f>N($L1712)*$Y1712</f>
        <v/>
      </c>
      <c r="AB1712" s="41">
        <f>N($M1712)*$Y1712</f>
        <v/>
      </c>
      <c r="AC1712" s="41">
        <f>$AA1712*$Z1712</f>
        <v/>
      </c>
      <c r="AD1712" s="41">
        <f>$AA1712*BonusMonths/12</f>
        <v/>
      </c>
      <c r="AE1712" s="41">
        <f>($AA1712+SI_Gross*$AB1712)*IF($Q1712=1,SI_O,SI_E)</f>
        <v/>
      </c>
      <c r="AF1712" s="41">
        <f>IF($Q1712=1,0,$AA1712*EOSB)</f>
        <v/>
      </c>
      <c r="AG1712" s="41">
        <f>$AN1712*$W1712</f>
        <v/>
      </c>
      <c r="AH1712" s="41">
        <f>SUM($AA1712:$AG1712)</f>
        <v/>
      </c>
      <c r="AI1712" s="41">
        <f>12*($AM1712+$AN1712)</f>
        <v/>
      </c>
      <c r="AJ1712" s="41">
        <f>$AM1712*((IncMonth-1)+(13-IncMonth)*(1+$X1712))+12*$AN1712</f>
        <v/>
      </c>
      <c r="AK1712" s="41">
        <f>IF($R1712=1,N($L1712)+N($M1712),0)</f>
        <v/>
      </c>
      <c r="AL1712">
        <f>IF($C1712="","",IF(N($L1712)&lt;=0,"Basic salary missing",IF(ISNA(MATCH($C1712,Departments!$A$5:$A$54,0)),"Department not on Departments sheet",IF(AND($I1712&lt;&gt;"",NOT(ISNUMBER($I1712))),"Date of birth is text, not a date",IF(AND($K1712&lt;&gt;"",NOT(ISNUMBER($K1712))),"Contract end is text, not a date","")))))</f>
        <v/>
      </c>
      <c r="AM1712" s="41">
        <f>IF($R1712=0,0,N($L1712)*(1+$Z1712+BonusMonths/12+IF($Q1712=1,0,EOSB))+N($M1712)+(N($L1712)+SI_Gross*N($M1712))*IF($Q1712=1,SI_O,SI_E))</f>
        <v/>
      </c>
      <c r="AN1712" s="41">
        <f>IF($R1712=0,0,(IF($Q1712=1,MedO,MedE+Ticket)+Training)/12)</f>
        <v/>
      </c>
    </row>
    <row r="1713">
      <c r="I1713" s="35" t="n"/>
      <c r="J1713" s="35" t="n"/>
      <c r="K1713" s="35" t="n"/>
      <c r="L1713" s="36" t="n"/>
      <c r="M1713" s="36" t="n"/>
      <c r="P1713" s="37" t="n"/>
      <c r="Q1713" s="38">
        <f>IF($C1713="",0,IF(OR(LOWER(TRIM($G1713))="omani",LOWER(TRIM($G1713))="oman",LOWER(TRIM($G1713))="om",LOWER(TRIM($G1713))="local"),1,0))</f>
        <v/>
      </c>
      <c r="R1713" s="38">
        <f>IF($C1713="",0,IF(OR(ISNUMBER(SEARCH("resign",$N1713)),ISNUMBER(SEARCH("terminat",$N1713)),ISNUMBER(SEARCH("inactive",$N1713)),ISNUMBER(SEARCH("vacan",$N1713)),ISNUMBER(SEARCH("deceased",$N1713)),ISNUMBER(SEARCH("separated",$N1713))),0,1))</f>
        <v/>
      </c>
      <c r="S1713">
        <f>IF(OR($R1713=0,NOT(ISNUMBER($I1713))),"",IFERROR(DATEDIF($I1713,DATE(FY,1,1),"y"),""))</f>
        <v/>
      </c>
      <c r="T1713">
        <f>IF(OR($R1713=0,NOT(ISNUMBER($J1713))),"",IFERROR(DATEDIF($J1713,DATE(FY,1,1),"y"),0))</f>
        <v/>
      </c>
      <c r="U1713" s="38">
        <f>IF(OR($R1713=0,NOT(ISNUMBER($I1713))),0,IF(YEAR($I1713)+IF($Q1713=1,RetAgeO,RetAgeE)=FY,MONTH($I1713),IF(YEAR($I1713)+IF($Q1713=1,RetAgeO,RetAgeE)&lt;FY,1,0)))</f>
        <v/>
      </c>
      <c r="V1713" s="38">
        <f>IF(OR($R1713=0,NOT(ISNUMBER($K1713))),0,IF(YEAR($K1713)=FY,MONTH($K1713),IF(YEAR($K1713)&lt;FY,1,0)))</f>
        <v/>
      </c>
      <c r="W1713" s="38">
        <f>IF($R1713=0,0,MIN(12,IF(AND(ISNUMBER($O1713),$O1713&gt;=1,$O1713&lt;=12),INT($O1713),12),IF(AND(RetireExit="Yes",$U1713&gt;0),$U1713,12),IF(AND(ContractExit="Yes",$V1713&gt;0),$V1713,12)))</f>
        <v/>
      </c>
      <c r="X1713" s="37">
        <f>IF(ISNUMBER($P1713),$P1713,IncPct)</f>
        <v/>
      </c>
      <c r="Y1713" s="39">
        <f>IF($W1713=0,0,MAX(0,MIN($W1713,IncMonth-1))+MAX(0,$W1713-IncMonth+1)*(1+$X1713))</f>
        <v/>
      </c>
      <c r="Z1713" s="40">
        <f>IF($C1713="",0,IFERROR(INDEX(Departments!$B$5:$B$54,MATCH($C1713,Departments!$A$5:$A$54,0)),0))</f>
        <v/>
      </c>
      <c r="AA1713" s="41">
        <f>N($L1713)*$Y1713</f>
        <v/>
      </c>
      <c r="AB1713" s="41">
        <f>N($M1713)*$Y1713</f>
        <v/>
      </c>
      <c r="AC1713" s="41">
        <f>$AA1713*$Z1713</f>
        <v/>
      </c>
      <c r="AD1713" s="41">
        <f>$AA1713*BonusMonths/12</f>
        <v/>
      </c>
      <c r="AE1713" s="41">
        <f>($AA1713+SI_Gross*$AB1713)*IF($Q1713=1,SI_O,SI_E)</f>
        <v/>
      </c>
      <c r="AF1713" s="41">
        <f>IF($Q1713=1,0,$AA1713*EOSB)</f>
        <v/>
      </c>
      <c r="AG1713" s="41">
        <f>$AN1713*$W1713</f>
        <v/>
      </c>
      <c r="AH1713" s="41">
        <f>SUM($AA1713:$AG1713)</f>
        <v/>
      </c>
      <c r="AI1713" s="41">
        <f>12*($AM1713+$AN1713)</f>
        <v/>
      </c>
      <c r="AJ1713" s="41">
        <f>$AM1713*((IncMonth-1)+(13-IncMonth)*(1+$X1713))+12*$AN1713</f>
        <v/>
      </c>
      <c r="AK1713" s="41">
        <f>IF($R1713=1,N($L1713)+N($M1713),0)</f>
        <v/>
      </c>
      <c r="AL1713">
        <f>IF($C1713="","",IF(N($L1713)&lt;=0,"Basic salary missing",IF(ISNA(MATCH($C1713,Departments!$A$5:$A$54,0)),"Department not on Departments sheet",IF(AND($I1713&lt;&gt;"",NOT(ISNUMBER($I1713))),"Date of birth is text, not a date",IF(AND($K1713&lt;&gt;"",NOT(ISNUMBER($K1713))),"Contract end is text, not a date","")))))</f>
        <v/>
      </c>
      <c r="AM1713" s="41">
        <f>IF($R1713=0,0,N($L1713)*(1+$Z1713+BonusMonths/12+IF($Q1713=1,0,EOSB))+N($M1713)+(N($L1713)+SI_Gross*N($M1713))*IF($Q1713=1,SI_O,SI_E))</f>
        <v/>
      </c>
      <c r="AN1713" s="41">
        <f>IF($R1713=0,0,(IF($Q1713=1,MedO,MedE+Ticket)+Training)/12)</f>
        <v/>
      </c>
    </row>
    <row r="1714">
      <c r="I1714" s="35" t="n"/>
      <c r="J1714" s="35" t="n"/>
      <c r="K1714" s="35" t="n"/>
      <c r="L1714" s="36" t="n"/>
      <c r="M1714" s="36" t="n"/>
      <c r="P1714" s="37" t="n"/>
      <c r="Q1714" s="38">
        <f>IF($C1714="",0,IF(OR(LOWER(TRIM($G1714))="omani",LOWER(TRIM($G1714))="oman",LOWER(TRIM($G1714))="om",LOWER(TRIM($G1714))="local"),1,0))</f>
        <v/>
      </c>
      <c r="R1714" s="38">
        <f>IF($C1714="",0,IF(OR(ISNUMBER(SEARCH("resign",$N1714)),ISNUMBER(SEARCH("terminat",$N1714)),ISNUMBER(SEARCH("inactive",$N1714)),ISNUMBER(SEARCH("vacan",$N1714)),ISNUMBER(SEARCH("deceased",$N1714)),ISNUMBER(SEARCH("separated",$N1714))),0,1))</f>
        <v/>
      </c>
      <c r="S1714">
        <f>IF(OR($R1714=0,NOT(ISNUMBER($I1714))),"",IFERROR(DATEDIF($I1714,DATE(FY,1,1),"y"),""))</f>
        <v/>
      </c>
      <c r="T1714">
        <f>IF(OR($R1714=0,NOT(ISNUMBER($J1714))),"",IFERROR(DATEDIF($J1714,DATE(FY,1,1),"y"),0))</f>
        <v/>
      </c>
      <c r="U1714" s="38">
        <f>IF(OR($R1714=0,NOT(ISNUMBER($I1714))),0,IF(YEAR($I1714)+IF($Q1714=1,RetAgeO,RetAgeE)=FY,MONTH($I1714),IF(YEAR($I1714)+IF($Q1714=1,RetAgeO,RetAgeE)&lt;FY,1,0)))</f>
        <v/>
      </c>
      <c r="V1714" s="38">
        <f>IF(OR($R1714=0,NOT(ISNUMBER($K1714))),0,IF(YEAR($K1714)=FY,MONTH($K1714),IF(YEAR($K1714)&lt;FY,1,0)))</f>
        <v/>
      </c>
      <c r="W1714" s="38">
        <f>IF($R1714=0,0,MIN(12,IF(AND(ISNUMBER($O1714),$O1714&gt;=1,$O1714&lt;=12),INT($O1714),12),IF(AND(RetireExit="Yes",$U1714&gt;0),$U1714,12),IF(AND(ContractExit="Yes",$V1714&gt;0),$V1714,12)))</f>
        <v/>
      </c>
      <c r="X1714" s="37">
        <f>IF(ISNUMBER($P1714),$P1714,IncPct)</f>
        <v/>
      </c>
      <c r="Y1714" s="39">
        <f>IF($W1714=0,0,MAX(0,MIN($W1714,IncMonth-1))+MAX(0,$W1714-IncMonth+1)*(1+$X1714))</f>
        <v/>
      </c>
      <c r="Z1714" s="40">
        <f>IF($C1714="",0,IFERROR(INDEX(Departments!$B$5:$B$54,MATCH($C1714,Departments!$A$5:$A$54,0)),0))</f>
        <v/>
      </c>
      <c r="AA1714" s="41">
        <f>N($L1714)*$Y1714</f>
        <v/>
      </c>
      <c r="AB1714" s="41">
        <f>N($M1714)*$Y1714</f>
        <v/>
      </c>
      <c r="AC1714" s="41">
        <f>$AA1714*$Z1714</f>
        <v/>
      </c>
      <c r="AD1714" s="41">
        <f>$AA1714*BonusMonths/12</f>
        <v/>
      </c>
      <c r="AE1714" s="41">
        <f>($AA1714+SI_Gross*$AB1714)*IF($Q1714=1,SI_O,SI_E)</f>
        <v/>
      </c>
      <c r="AF1714" s="41">
        <f>IF($Q1714=1,0,$AA1714*EOSB)</f>
        <v/>
      </c>
      <c r="AG1714" s="41">
        <f>$AN1714*$W1714</f>
        <v/>
      </c>
      <c r="AH1714" s="41">
        <f>SUM($AA1714:$AG1714)</f>
        <v/>
      </c>
      <c r="AI1714" s="41">
        <f>12*($AM1714+$AN1714)</f>
        <v/>
      </c>
      <c r="AJ1714" s="41">
        <f>$AM1714*((IncMonth-1)+(13-IncMonth)*(1+$X1714))+12*$AN1714</f>
        <v/>
      </c>
      <c r="AK1714" s="41">
        <f>IF($R1714=1,N($L1714)+N($M1714),0)</f>
        <v/>
      </c>
      <c r="AL1714">
        <f>IF($C1714="","",IF(N($L1714)&lt;=0,"Basic salary missing",IF(ISNA(MATCH($C1714,Departments!$A$5:$A$54,0)),"Department not on Departments sheet",IF(AND($I1714&lt;&gt;"",NOT(ISNUMBER($I1714))),"Date of birth is text, not a date",IF(AND($K1714&lt;&gt;"",NOT(ISNUMBER($K1714))),"Contract end is text, not a date","")))))</f>
        <v/>
      </c>
      <c r="AM1714" s="41">
        <f>IF($R1714=0,0,N($L1714)*(1+$Z1714+BonusMonths/12+IF($Q1714=1,0,EOSB))+N($M1714)+(N($L1714)+SI_Gross*N($M1714))*IF($Q1714=1,SI_O,SI_E))</f>
        <v/>
      </c>
      <c r="AN1714" s="41">
        <f>IF($R1714=0,0,(IF($Q1714=1,MedO,MedE+Ticket)+Training)/12)</f>
        <v/>
      </c>
    </row>
    <row r="1715">
      <c r="I1715" s="35" t="n"/>
      <c r="J1715" s="35" t="n"/>
      <c r="K1715" s="35" t="n"/>
      <c r="L1715" s="36" t="n"/>
      <c r="M1715" s="36" t="n"/>
      <c r="P1715" s="37" t="n"/>
      <c r="Q1715" s="38">
        <f>IF($C1715="",0,IF(OR(LOWER(TRIM($G1715))="omani",LOWER(TRIM($G1715))="oman",LOWER(TRIM($G1715))="om",LOWER(TRIM($G1715))="local"),1,0))</f>
        <v/>
      </c>
      <c r="R1715" s="38">
        <f>IF($C1715="",0,IF(OR(ISNUMBER(SEARCH("resign",$N1715)),ISNUMBER(SEARCH("terminat",$N1715)),ISNUMBER(SEARCH("inactive",$N1715)),ISNUMBER(SEARCH("vacan",$N1715)),ISNUMBER(SEARCH("deceased",$N1715)),ISNUMBER(SEARCH("separated",$N1715))),0,1))</f>
        <v/>
      </c>
      <c r="S1715">
        <f>IF(OR($R1715=0,NOT(ISNUMBER($I1715))),"",IFERROR(DATEDIF($I1715,DATE(FY,1,1),"y"),""))</f>
        <v/>
      </c>
      <c r="T1715">
        <f>IF(OR($R1715=0,NOT(ISNUMBER($J1715))),"",IFERROR(DATEDIF($J1715,DATE(FY,1,1),"y"),0))</f>
        <v/>
      </c>
      <c r="U1715" s="38">
        <f>IF(OR($R1715=0,NOT(ISNUMBER($I1715))),0,IF(YEAR($I1715)+IF($Q1715=1,RetAgeO,RetAgeE)=FY,MONTH($I1715),IF(YEAR($I1715)+IF($Q1715=1,RetAgeO,RetAgeE)&lt;FY,1,0)))</f>
        <v/>
      </c>
      <c r="V1715" s="38">
        <f>IF(OR($R1715=0,NOT(ISNUMBER($K1715))),0,IF(YEAR($K1715)=FY,MONTH($K1715),IF(YEAR($K1715)&lt;FY,1,0)))</f>
        <v/>
      </c>
      <c r="W1715" s="38">
        <f>IF($R1715=0,0,MIN(12,IF(AND(ISNUMBER($O1715),$O1715&gt;=1,$O1715&lt;=12),INT($O1715),12),IF(AND(RetireExit="Yes",$U1715&gt;0),$U1715,12),IF(AND(ContractExit="Yes",$V1715&gt;0),$V1715,12)))</f>
        <v/>
      </c>
      <c r="X1715" s="37">
        <f>IF(ISNUMBER($P1715),$P1715,IncPct)</f>
        <v/>
      </c>
      <c r="Y1715" s="39">
        <f>IF($W1715=0,0,MAX(0,MIN($W1715,IncMonth-1))+MAX(0,$W1715-IncMonth+1)*(1+$X1715))</f>
        <v/>
      </c>
      <c r="Z1715" s="40">
        <f>IF($C1715="",0,IFERROR(INDEX(Departments!$B$5:$B$54,MATCH($C1715,Departments!$A$5:$A$54,0)),0))</f>
        <v/>
      </c>
      <c r="AA1715" s="41">
        <f>N($L1715)*$Y1715</f>
        <v/>
      </c>
      <c r="AB1715" s="41">
        <f>N($M1715)*$Y1715</f>
        <v/>
      </c>
      <c r="AC1715" s="41">
        <f>$AA1715*$Z1715</f>
        <v/>
      </c>
      <c r="AD1715" s="41">
        <f>$AA1715*BonusMonths/12</f>
        <v/>
      </c>
      <c r="AE1715" s="41">
        <f>($AA1715+SI_Gross*$AB1715)*IF($Q1715=1,SI_O,SI_E)</f>
        <v/>
      </c>
      <c r="AF1715" s="41">
        <f>IF($Q1715=1,0,$AA1715*EOSB)</f>
        <v/>
      </c>
      <c r="AG1715" s="41">
        <f>$AN1715*$W1715</f>
        <v/>
      </c>
      <c r="AH1715" s="41">
        <f>SUM($AA1715:$AG1715)</f>
        <v/>
      </c>
      <c r="AI1715" s="41">
        <f>12*($AM1715+$AN1715)</f>
        <v/>
      </c>
      <c r="AJ1715" s="41">
        <f>$AM1715*((IncMonth-1)+(13-IncMonth)*(1+$X1715))+12*$AN1715</f>
        <v/>
      </c>
      <c r="AK1715" s="41">
        <f>IF($R1715=1,N($L1715)+N($M1715),0)</f>
        <v/>
      </c>
      <c r="AL1715">
        <f>IF($C1715="","",IF(N($L1715)&lt;=0,"Basic salary missing",IF(ISNA(MATCH($C1715,Departments!$A$5:$A$54,0)),"Department not on Departments sheet",IF(AND($I1715&lt;&gt;"",NOT(ISNUMBER($I1715))),"Date of birth is text, not a date",IF(AND($K1715&lt;&gt;"",NOT(ISNUMBER($K1715))),"Contract end is text, not a date","")))))</f>
        <v/>
      </c>
      <c r="AM1715" s="41">
        <f>IF($R1715=0,0,N($L1715)*(1+$Z1715+BonusMonths/12+IF($Q1715=1,0,EOSB))+N($M1715)+(N($L1715)+SI_Gross*N($M1715))*IF($Q1715=1,SI_O,SI_E))</f>
        <v/>
      </c>
      <c r="AN1715" s="41">
        <f>IF($R1715=0,0,(IF($Q1715=1,MedO,MedE+Ticket)+Training)/12)</f>
        <v/>
      </c>
    </row>
    <row r="1716">
      <c r="I1716" s="35" t="n"/>
      <c r="J1716" s="35" t="n"/>
      <c r="K1716" s="35" t="n"/>
      <c r="L1716" s="36" t="n"/>
      <c r="M1716" s="36" t="n"/>
      <c r="P1716" s="37" t="n"/>
      <c r="Q1716" s="38">
        <f>IF($C1716="",0,IF(OR(LOWER(TRIM($G1716))="omani",LOWER(TRIM($G1716))="oman",LOWER(TRIM($G1716))="om",LOWER(TRIM($G1716))="local"),1,0))</f>
        <v/>
      </c>
      <c r="R1716" s="38">
        <f>IF($C1716="",0,IF(OR(ISNUMBER(SEARCH("resign",$N1716)),ISNUMBER(SEARCH("terminat",$N1716)),ISNUMBER(SEARCH("inactive",$N1716)),ISNUMBER(SEARCH("vacan",$N1716)),ISNUMBER(SEARCH("deceased",$N1716)),ISNUMBER(SEARCH("separated",$N1716))),0,1))</f>
        <v/>
      </c>
      <c r="S1716">
        <f>IF(OR($R1716=0,NOT(ISNUMBER($I1716))),"",IFERROR(DATEDIF($I1716,DATE(FY,1,1),"y"),""))</f>
        <v/>
      </c>
      <c r="T1716">
        <f>IF(OR($R1716=0,NOT(ISNUMBER($J1716))),"",IFERROR(DATEDIF($J1716,DATE(FY,1,1),"y"),0))</f>
        <v/>
      </c>
      <c r="U1716" s="38">
        <f>IF(OR($R1716=0,NOT(ISNUMBER($I1716))),0,IF(YEAR($I1716)+IF($Q1716=1,RetAgeO,RetAgeE)=FY,MONTH($I1716),IF(YEAR($I1716)+IF($Q1716=1,RetAgeO,RetAgeE)&lt;FY,1,0)))</f>
        <v/>
      </c>
      <c r="V1716" s="38">
        <f>IF(OR($R1716=0,NOT(ISNUMBER($K1716))),0,IF(YEAR($K1716)=FY,MONTH($K1716),IF(YEAR($K1716)&lt;FY,1,0)))</f>
        <v/>
      </c>
      <c r="W1716" s="38">
        <f>IF($R1716=0,0,MIN(12,IF(AND(ISNUMBER($O1716),$O1716&gt;=1,$O1716&lt;=12),INT($O1716),12),IF(AND(RetireExit="Yes",$U1716&gt;0),$U1716,12),IF(AND(ContractExit="Yes",$V1716&gt;0),$V1716,12)))</f>
        <v/>
      </c>
      <c r="X1716" s="37">
        <f>IF(ISNUMBER($P1716),$P1716,IncPct)</f>
        <v/>
      </c>
      <c r="Y1716" s="39">
        <f>IF($W1716=0,0,MAX(0,MIN($W1716,IncMonth-1))+MAX(0,$W1716-IncMonth+1)*(1+$X1716))</f>
        <v/>
      </c>
      <c r="Z1716" s="40">
        <f>IF($C1716="",0,IFERROR(INDEX(Departments!$B$5:$B$54,MATCH($C1716,Departments!$A$5:$A$54,0)),0))</f>
        <v/>
      </c>
      <c r="AA1716" s="41">
        <f>N($L1716)*$Y1716</f>
        <v/>
      </c>
      <c r="AB1716" s="41">
        <f>N($M1716)*$Y1716</f>
        <v/>
      </c>
      <c r="AC1716" s="41">
        <f>$AA1716*$Z1716</f>
        <v/>
      </c>
      <c r="AD1716" s="41">
        <f>$AA1716*BonusMonths/12</f>
        <v/>
      </c>
      <c r="AE1716" s="41">
        <f>($AA1716+SI_Gross*$AB1716)*IF($Q1716=1,SI_O,SI_E)</f>
        <v/>
      </c>
      <c r="AF1716" s="41">
        <f>IF($Q1716=1,0,$AA1716*EOSB)</f>
        <v/>
      </c>
      <c r="AG1716" s="41">
        <f>$AN1716*$W1716</f>
        <v/>
      </c>
      <c r="AH1716" s="41">
        <f>SUM($AA1716:$AG1716)</f>
        <v/>
      </c>
      <c r="AI1716" s="41">
        <f>12*($AM1716+$AN1716)</f>
        <v/>
      </c>
      <c r="AJ1716" s="41">
        <f>$AM1716*((IncMonth-1)+(13-IncMonth)*(1+$X1716))+12*$AN1716</f>
        <v/>
      </c>
      <c r="AK1716" s="41">
        <f>IF($R1716=1,N($L1716)+N($M1716),0)</f>
        <v/>
      </c>
      <c r="AL1716">
        <f>IF($C1716="","",IF(N($L1716)&lt;=0,"Basic salary missing",IF(ISNA(MATCH($C1716,Departments!$A$5:$A$54,0)),"Department not on Departments sheet",IF(AND($I1716&lt;&gt;"",NOT(ISNUMBER($I1716))),"Date of birth is text, not a date",IF(AND($K1716&lt;&gt;"",NOT(ISNUMBER($K1716))),"Contract end is text, not a date","")))))</f>
        <v/>
      </c>
      <c r="AM1716" s="41">
        <f>IF($R1716=0,0,N($L1716)*(1+$Z1716+BonusMonths/12+IF($Q1716=1,0,EOSB))+N($M1716)+(N($L1716)+SI_Gross*N($M1716))*IF($Q1716=1,SI_O,SI_E))</f>
        <v/>
      </c>
      <c r="AN1716" s="41">
        <f>IF($R1716=0,0,(IF($Q1716=1,MedO,MedE+Ticket)+Training)/12)</f>
        <v/>
      </c>
    </row>
    <row r="1717">
      <c r="I1717" s="35" t="n"/>
      <c r="J1717" s="35" t="n"/>
      <c r="K1717" s="35" t="n"/>
      <c r="L1717" s="36" t="n"/>
      <c r="M1717" s="36" t="n"/>
      <c r="P1717" s="37" t="n"/>
      <c r="Q1717" s="38">
        <f>IF($C1717="",0,IF(OR(LOWER(TRIM($G1717))="omani",LOWER(TRIM($G1717))="oman",LOWER(TRIM($G1717))="om",LOWER(TRIM($G1717))="local"),1,0))</f>
        <v/>
      </c>
      <c r="R1717" s="38">
        <f>IF($C1717="",0,IF(OR(ISNUMBER(SEARCH("resign",$N1717)),ISNUMBER(SEARCH("terminat",$N1717)),ISNUMBER(SEARCH("inactive",$N1717)),ISNUMBER(SEARCH("vacan",$N1717)),ISNUMBER(SEARCH("deceased",$N1717)),ISNUMBER(SEARCH("separated",$N1717))),0,1))</f>
        <v/>
      </c>
      <c r="S1717">
        <f>IF(OR($R1717=0,NOT(ISNUMBER($I1717))),"",IFERROR(DATEDIF($I1717,DATE(FY,1,1),"y"),""))</f>
        <v/>
      </c>
      <c r="T1717">
        <f>IF(OR($R1717=0,NOT(ISNUMBER($J1717))),"",IFERROR(DATEDIF($J1717,DATE(FY,1,1),"y"),0))</f>
        <v/>
      </c>
      <c r="U1717" s="38">
        <f>IF(OR($R1717=0,NOT(ISNUMBER($I1717))),0,IF(YEAR($I1717)+IF($Q1717=1,RetAgeO,RetAgeE)=FY,MONTH($I1717),IF(YEAR($I1717)+IF($Q1717=1,RetAgeO,RetAgeE)&lt;FY,1,0)))</f>
        <v/>
      </c>
      <c r="V1717" s="38">
        <f>IF(OR($R1717=0,NOT(ISNUMBER($K1717))),0,IF(YEAR($K1717)=FY,MONTH($K1717),IF(YEAR($K1717)&lt;FY,1,0)))</f>
        <v/>
      </c>
      <c r="W1717" s="38">
        <f>IF($R1717=0,0,MIN(12,IF(AND(ISNUMBER($O1717),$O1717&gt;=1,$O1717&lt;=12),INT($O1717),12),IF(AND(RetireExit="Yes",$U1717&gt;0),$U1717,12),IF(AND(ContractExit="Yes",$V1717&gt;0),$V1717,12)))</f>
        <v/>
      </c>
      <c r="X1717" s="37">
        <f>IF(ISNUMBER($P1717),$P1717,IncPct)</f>
        <v/>
      </c>
      <c r="Y1717" s="39">
        <f>IF($W1717=0,0,MAX(0,MIN($W1717,IncMonth-1))+MAX(0,$W1717-IncMonth+1)*(1+$X1717))</f>
        <v/>
      </c>
      <c r="Z1717" s="40">
        <f>IF($C1717="",0,IFERROR(INDEX(Departments!$B$5:$B$54,MATCH($C1717,Departments!$A$5:$A$54,0)),0))</f>
        <v/>
      </c>
      <c r="AA1717" s="41">
        <f>N($L1717)*$Y1717</f>
        <v/>
      </c>
      <c r="AB1717" s="41">
        <f>N($M1717)*$Y1717</f>
        <v/>
      </c>
      <c r="AC1717" s="41">
        <f>$AA1717*$Z1717</f>
        <v/>
      </c>
      <c r="AD1717" s="41">
        <f>$AA1717*BonusMonths/12</f>
        <v/>
      </c>
      <c r="AE1717" s="41">
        <f>($AA1717+SI_Gross*$AB1717)*IF($Q1717=1,SI_O,SI_E)</f>
        <v/>
      </c>
      <c r="AF1717" s="41">
        <f>IF($Q1717=1,0,$AA1717*EOSB)</f>
        <v/>
      </c>
      <c r="AG1717" s="41">
        <f>$AN1717*$W1717</f>
        <v/>
      </c>
      <c r="AH1717" s="41">
        <f>SUM($AA1717:$AG1717)</f>
        <v/>
      </c>
      <c r="AI1717" s="41">
        <f>12*($AM1717+$AN1717)</f>
        <v/>
      </c>
      <c r="AJ1717" s="41">
        <f>$AM1717*((IncMonth-1)+(13-IncMonth)*(1+$X1717))+12*$AN1717</f>
        <v/>
      </c>
      <c r="AK1717" s="41">
        <f>IF($R1717=1,N($L1717)+N($M1717),0)</f>
        <v/>
      </c>
      <c r="AL1717">
        <f>IF($C1717="","",IF(N($L1717)&lt;=0,"Basic salary missing",IF(ISNA(MATCH($C1717,Departments!$A$5:$A$54,0)),"Department not on Departments sheet",IF(AND($I1717&lt;&gt;"",NOT(ISNUMBER($I1717))),"Date of birth is text, not a date",IF(AND($K1717&lt;&gt;"",NOT(ISNUMBER($K1717))),"Contract end is text, not a date","")))))</f>
        <v/>
      </c>
      <c r="AM1717" s="41">
        <f>IF($R1717=0,0,N($L1717)*(1+$Z1717+BonusMonths/12+IF($Q1717=1,0,EOSB))+N($M1717)+(N($L1717)+SI_Gross*N($M1717))*IF($Q1717=1,SI_O,SI_E))</f>
        <v/>
      </c>
      <c r="AN1717" s="41">
        <f>IF($R1717=0,0,(IF($Q1717=1,MedO,MedE+Ticket)+Training)/12)</f>
        <v/>
      </c>
    </row>
    <row r="1718">
      <c r="I1718" s="35" t="n"/>
      <c r="J1718" s="35" t="n"/>
      <c r="K1718" s="35" t="n"/>
      <c r="L1718" s="36" t="n"/>
      <c r="M1718" s="36" t="n"/>
      <c r="P1718" s="37" t="n"/>
      <c r="Q1718" s="38">
        <f>IF($C1718="",0,IF(OR(LOWER(TRIM($G1718))="omani",LOWER(TRIM($G1718))="oman",LOWER(TRIM($G1718))="om",LOWER(TRIM($G1718))="local"),1,0))</f>
        <v/>
      </c>
      <c r="R1718" s="38">
        <f>IF($C1718="",0,IF(OR(ISNUMBER(SEARCH("resign",$N1718)),ISNUMBER(SEARCH("terminat",$N1718)),ISNUMBER(SEARCH("inactive",$N1718)),ISNUMBER(SEARCH("vacan",$N1718)),ISNUMBER(SEARCH("deceased",$N1718)),ISNUMBER(SEARCH("separated",$N1718))),0,1))</f>
        <v/>
      </c>
      <c r="S1718">
        <f>IF(OR($R1718=0,NOT(ISNUMBER($I1718))),"",IFERROR(DATEDIF($I1718,DATE(FY,1,1),"y"),""))</f>
        <v/>
      </c>
      <c r="T1718">
        <f>IF(OR($R1718=0,NOT(ISNUMBER($J1718))),"",IFERROR(DATEDIF($J1718,DATE(FY,1,1),"y"),0))</f>
        <v/>
      </c>
      <c r="U1718" s="38">
        <f>IF(OR($R1718=0,NOT(ISNUMBER($I1718))),0,IF(YEAR($I1718)+IF($Q1718=1,RetAgeO,RetAgeE)=FY,MONTH($I1718),IF(YEAR($I1718)+IF($Q1718=1,RetAgeO,RetAgeE)&lt;FY,1,0)))</f>
        <v/>
      </c>
      <c r="V1718" s="38">
        <f>IF(OR($R1718=0,NOT(ISNUMBER($K1718))),0,IF(YEAR($K1718)=FY,MONTH($K1718),IF(YEAR($K1718)&lt;FY,1,0)))</f>
        <v/>
      </c>
      <c r="W1718" s="38">
        <f>IF($R1718=0,0,MIN(12,IF(AND(ISNUMBER($O1718),$O1718&gt;=1,$O1718&lt;=12),INT($O1718),12),IF(AND(RetireExit="Yes",$U1718&gt;0),$U1718,12),IF(AND(ContractExit="Yes",$V1718&gt;0),$V1718,12)))</f>
        <v/>
      </c>
      <c r="X1718" s="37">
        <f>IF(ISNUMBER($P1718),$P1718,IncPct)</f>
        <v/>
      </c>
      <c r="Y1718" s="39">
        <f>IF($W1718=0,0,MAX(0,MIN($W1718,IncMonth-1))+MAX(0,$W1718-IncMonth+1)*(1+$X1718))</f>
        <v/>
      </c>
      <c r="Z1718" s="40">
        <f>IF($C1718="",0,IFERROR(INDEX(Departments!$B$5:$B$54,MATCH($C1718,Departments!$A$5:$A$54,0)),0))</f>
        <v/>
      </c>
      <c r="AA1718" s="41">
        <f>N($L1718)*$Y1718</f>
        <v/>
      </c>
      <c r="AB1718" s="41">
        <f>N($M1718)*$Y1718</f>
        <v/>
      </c>
      <c r="AC1718" s="41">
        <f>$AA1718*$Z1718</f>
        <v/>
      </c>
      <c r="AD1718" s="41">
        <f>$AA1718*BonusMonths/12</f>
        <v/>
      </c>
      <c r="AE1718" s="41">
        <f>($AA1718+SI_Gross*$AB1718)*IF($Q1718=1,SI_O,SI_E)</f>
        <v/>
      </c>
      <c r="AF1718" s="41">
        <f>IF($Q1718=1,0,$AA1718*EOSB)</f>
        <v/>
      </c>
      <c r="AG1718" s="41">
        <f>$AN1718*$W1718</f>
        <v/>
      </c>
      <c r="AH1718" s="41">
        <f>SUM($AA1718:$AG1718)</f>
        <v/>
      </c>
      <c r="AI1718" s="41">
        <f>12*($AM1718+$AN1718)</f>
        <v/>
      </c>
      <c r="AJ1718" s="41">
        <f>$AM1718*((IncMonth-1)+(13-IncMonth)*(1+$X1718))+12*$AN1718</f>
        <v/>
      </c>
      <c r="AK1718" s="41">
        <f>IF($R1718=1,N($L1718)+N($M1718),0)</f>
        <v/>
      </c>
      <c r="AL1718">
        <f>IF($C1718="","",IF(N($L1718)&lt;=0,"Basic salary missing",IF(ISNA(MATCH($C1718,Departments!$A$5:$A$54,0)),"Department not on Departments sheet",IF(AND($I1718&lt;&gt;"",NOT(ISNUMBER($I1718))),"Date of birth is text, not a date",IF(AND($K1718&lt;&gt;"",NOT(ISNUMBER($K1718))),"Contract end is text, not a date","")))))</f>
        <v/>
      </c>
      <c r="AM1718" s="41">
        <f>IF($R1718=0,0,N($L1718)*(1+$Z1718+BonusMonths/12+IF($Q1718=1,0,EOSB))+N($M1718)+(N($L1718)+SI_Gross*N($M1718))*IF($Q1718=1,SI_O,SI_E))</f>
        <v/>
      </c>
      <c r="AN1718" s="41">
        <f>IF($R1718=0,0,(IF($Q1718=1,MedO,MedE+Ticket)+Training)/12)</f>
        <v/>
      </c>
    </row>
    <row r="1719">
      <c r="I1719" s="35" t="n"/>
      <c r="J1719" s="35" t="n"/>
      <c r="K1719" s="35" t="n"/>
      <c r="L1719" s="36" t="n"/>
      <c r="M1719" s="36" t="n"/>
      <c r="P1719" s="37" t="n"/>
      <c r="Q1719" s="38">
        <f>IF($C1719="",0,IF(OR(LOWER(TRIM($G1719))="omani",LOWER(TRIM($G1719))="oman",LOWER(TRIM($G1719))="om",LOWER(TRIM($G1719))="local"),1,0))</f>
        <v/>
      </c>
      <c r="R1719" s="38">
        <f>IF($C1719="",0,IF(OR(ISNUMBER(SEARCH("resign",$N1719)),ISNUMBER(SEARCH("terminat",$N1719)),ISNUMBER(SEARCH("inactive",$N1719)),ISNUMBER(SEARCH("vacan",$N1719)),ISNUMBER(SEARCH("deceased",$N1719)),ISNUMBER(SEARCH("separated",$N1719))),0,1))</f>
        <v/>
      </c>
      <c r="S1719">
        <f>IF(OR($R1719=0,NOT(ISNUMBER($I1719))),"",IFERROR(DATEDIF($I1719,DATE(FY,1,1),"y"),""))</f>
        <v/>
      </c>
      <c r="T1719">
        <f>IF(OR($R1719=0,NOT(ISNUMBER($J1719))),"",IFERROR(DATEDIF($J1719,DATE(FY,1,1),"y"),0))</f>
        <v/>
      </c>
      <c r="U1719" s="38">
        <f>IF(OR($R1719=0,NOT(ISNUMBER($I1719))),0,IF(YEAR($I1719)+IF($Q1719=1,RetAgeO,RetAgeE)=FY,MONTH($I1719),IF(YEAR($I1719)+IF($Q1719=1,RetAgeO,RetAgeE)&lt;FY,1,0)))</f>
        <v/>
      </c>
      <c r="V1719" s="38">
        <f>IF(OR($R1719=0,NOT(ISNUMBER($K1719))),0,IF(YEAR($K1719)=FY,MONTH($K1719),IF(YEAR($K1719)&lt;FY,1,0)))</f>
        <v/>
      </c>
      <c r="W1719" s="38">
        <f>IF($R1719=0,0,MIN(12,IF(AND(ISNUMBER($O1719),$O1719&gt;=1,$O1719&lt;=12),INT($O1719),12),IF(AND(RetireExit="Yes",$U1719&gt;0),$U1719,12),IF(AND(ContractExit="Yes",$V1719&gt;0),$V1719,12)))</f>
        <v/>
      </c>
      <c r="X1719" s="37">
        <f>IF(ISNUMBER($P1719),$P1719,IncPct)</f>
        <v/>
      </c>
      <c r="Y1719" s="39">
        <f>IF($W1719=0,0,MAX(0,MIN($W1719,IncMonth-1))+MAX(0,$W1719-IncMonth+1)*(1+$X1719))</f>
        <v/>
      </c>
      <c r="Z1719" s="40">
        <f>IF($C1719="",0,IFERROR(INDEX(Departments!$B$5:$B$54,MATCH($C1719,Departments!$A$5:$A$54,0)),0))</f>
        <v/>
      </c>
      <c r="AA1719" s="41">
        <f>N($L1719)*$Y1719</f>
        <v/>
      </c>
      <c r="AB1719" s="41">
        <f>N($M1719)*$Y1719</f>
        <v/>
      </c>
      <c r="AC1719" s="41">
        <f>$AA1719*$Z1719</f>
        <v/>
      </c>
      <c r="AD1719" s="41">
        <f>$AA1719*BonusMonths/12</f>
        <v/>
      </c>
      <c r="AE1719" s="41">
        <f>($AA1719+SI_Gross*$AB1719)*IF($Q1719=1,SI_O,SI_E)</f>
        <v/>
      </c>
      <c r="AF1719" s="41">
        <f>IF($Q1719=1,0,$AA1719*EOSB)</f>
        <v/>
      </c>
      <c r="AG1719" s="41">
        <f>$AN1719*$W1719</f>
        <v/>
      </c>
      <c r="AH1719" s="41">
        <f>SUM($AA1719:$AG1719)</f>
        <v/>
      </c>
      <c r="AI1719" s="41">
        <f>12*($AM1719+$AN1719)</f>
        <v/>
      </c>
      <c r="AJ1719" s="41">
        <f>$AM1719*((IncMonth-1)+(13-IncMonth)*(1+$X1719))+12*$AN1719</f>
        <v/>
      </c>
      <c r="AK1719" s="41">
        <f>IF($R1719=1,N($L1719)+N($M1719),0)</f>
        <v/>
      </c>
      <c r="AL1719">
        <f>IF($C1719="","",IF(N($L1719)&lt;=0,"Basic salary missing",IF(ISNA(MATCH($C1719,Departments!$A$5:$A$54,0)),"Department not on Departments sheet",IF(AND($I1719&lt;&gt;"",NOT(ISNUMBER($I1719))),"Date of birth is text, not a date",IF(AND($K1719&lt;&gt;"",NOT(ISNUMBER($K1719))),"Contract end is text, not a date","")))))</f>
        <v/>
      </c>
      <c r="AM1719" s="41">
        <f>IF($R1719=0,0,N($L1719)*(1+$Z1719+BonusMonths/12+IF($Q1719=1,0,EOSB))+N($M1719)+(N($L1719)+SI_Gross*N($M1719))*IF($Q1719=1,SI_O,SI_E))</f>
        <v/>
      </c>
      <c r="AN1719" s="41">
        <f>IF($R1719=0,0,(IF($Q1719=1,MedO,MedE+Ticket)+Training)/12)</f>
        <v/>
      </c>
    </row>
    <row r="1720">
      <c r="I1720" s="35" t="n"/>
      <c r="J1720" s="35" t="n"/>
      <c r="K1720" s="35" t="n"/>
      <c r="L1720" s="36" t="n"/>
      <c r="M1720" s="36" t="n"/>
      <c r="P1720" s="37" t="n"/>
      <c r="Q1720" s="38">
        <f>IF($C1720="",0,IF(OR(LOWER(TRIM($G1720))="omani",LOWER(TRIM($G1720))="oman",LOWER(TRIM($G1720))="om",LOWER(TRIM($G1720))="local"),1,0))</f>
        <v/>
      </c>
      <c r="R1720" s="38">
        <f>IF($C1720="",0,IF(OR(ISNUMBER(SEARCH("resign",$N1720)),ISNUMBER(SEARCH("terminat",$N1720)),ISNUMBER(SEARCH("inactive",$N1720)),ISNUMBER(SEARCH("vacan",$N1720)),ISNUMBER(SEARCH("deceased",$N1720)),ISNUMBER(SEARCH("separated",$N1720))),0,1))</f>
        <v/>
      </c>
      <c r="S1720">
        <f>IF(OR($R1720=0,NOT(ISNUMBER($I1720))),"",IFERROR(DATEDIF($I1720,DATE(FY,1,1),"y"),""))</f>
        <v/>
      </c>
      <c r="T1720">
        <f>IF(OR($R1720=0,NOT(ISNUMBER($J1720))),"",IFERROR(DATEDIF($J1720,DATE(FY,1,1),"y"),0))</f>
        <v/>
      </c>
      <c r="U1720" s="38">
        <f>IF(OR($R1720=0,NOT(ISNUMBER($I1720))),0,IF(YEAR($I1720)+IF($Q1720=1,RetAgeO,RetAgeE)=FY,MONTH($I1720),IF(YEAR($I1720)+IF($Q1720=1,RetAgeO,RetAgeE)&lt;FY,1,0)))</f>
        <v/>
      </c>
      <c r="V1720" s="38">
        <f>IF(OR($R1720=0,NOT(ISNUMBER($K1720))),0,IF(YEAR($K1720)=FY,MONTH($K1720),IF(YEAR($K1720)&lt;FY,1,0)))</f>
        <v/>
      </c>
      <c r="W1720" s="38">
        <f>IF($R1720=0,0,MIN(12,IF(AND(ISNUMBER($O1720),$O1720&gt;=1,$O1720&lt;=12),INT($O1720),12),IF(AND(RetireExit="Yes",$U1720&gt;0),$U1720,12),IF(AND(ContractExit="Yes",$V1720&gt;0),$V1720,12)))</f>
        <v/>
      </c>
      <c r="X1720" s="37">
        <f>IF(ISNUMBER($P1720),$P1720,IncPct)</f>
        <v/>
      </c>
      <c r="Y1720" s="39">
        <f>IF($W1720=0,0,MAX(0,MIN($W1720,IncMonth-1))+MAX(0,$W1720-IncMonth+1)*(1+$X1720))</f>
        <v/>
      </c>
      <c r="Z1720" s="40">
        <f>IF($C1720="",0,IFERROR(INDEX(Departments!$B$5:$B$54,MATCH($C1720,Departments!$A$5:$A$54,0)),0))</f>
        <v/>
      </c>
      <c r="AA1720" s="41">
        <f>N($L1720)*$Y1720</f>
        <v/>
      </c>
      <c r="AB1720" s="41">
        <f>N($M1720)*$Y1720</f>
        <v/>
      </c>
      <c r="AC1720" s="41">
        <f>$AA1720*$Z1720</f>
        <v/>
      </c>
      <c r="AD1720" s="41">
        <f>$AA1720*BonusMonths/12</f>
        <v/>
      </c>
      <c r="AE1720" s="41">
        <f>($AA1720+SI_Gross*$AB1720)*IF($Q1720=1,SI_O,SI_E)</f>
        <v/>
      </c>
      <c r="AF1720" s="41">
        <f>IF($Q1720=1,0,$AA1720*EOSB)</f>
        <v/>
      </c>
      <c r="AG1720" s="41">
        <f>$AN1720*$W1720</f>
        <v/>
      </c>
      <c r="AH1720" s="41">
        <f>SUM($AA1720:$AG1720)</f>
        <v/>
      </c>
      <c r="AI1720" s="41">
        <f>12*($AM1720+$AN1720)</f>
        <v/>
      </c>
      <c r="AJ1720" s="41">
        <f>$AM1720*((IncMonth-1)+(13-IncMonth)*(1+$X1720))+12*$AN1720</f>
        <v/>
      </c>
      <c r="AK1720" s="41">
        <f>IF($R1720=1,N($L1720)+N($M1720),0)</f>
        <v/>
      </c>
      <c r="AL1720">
        <f>IF($C1720="","",IF(N($L1720)&lt;=0,"Basic salary missing",IF(ISNA(MATCH($C1720,Departments!$A$5:$A$54,0)),"Department not on Departments sheet",IF(AND($I1720&lt;&gt;"",NOT(ISNUMBER($I1720))),"Date of birth is text, not a date",IF(AND($K1720&lt;&gt;"",NOT(ISNUMBER($K1720))),"Contract end is text, not a date","")))))</f>
        <v/>
      </c>
      <c r="AM1720" s="41">
        <f>IF($R1720=0,0,N($L1720)*(1+$Z1720+BonusMonths/12+IF($Q1720=1,0,EOSB))+N($M1720)+(N($L1720)+SI_Gross*N($M1720))*IF($Q1720=1,SI_O,SI_E))</f>
        <v/>
      </c>
      <c r="AN1720" s="41">
        <f>IF($R1720=0,0,(IF($Q1720=1,MedO,MedE+Ticket)+Training)/12)</f>
        <v/>
      </c>
    </row>
    <row r="1721">
      <c r="I1721" s="35" t="n"/>
      <c r="J1721" s="35" t="n"/>
      <c r="K1721" s="35" t="n"/>
      <c r="L1721" s="36" t="n"/>
      <c r="M1721" s="36" t="n"/>
      <c r="P1721" s="37" t="n"/>
      <c r="Q1721" s="38">
        <f>IF($C1721="",0,IF(OR(LOWER(TRIM($G1721))="omani",LOWER(TRIM($G1721))="oman",LOWER(TRIM($G1721))="om",LOWER(TRIM($G1721))="local"),1,0))</f>
        <v/>
      </c>
      <c r="R1721" s="38">
        <f>IF($C1721="",0,IF(OR(ISNUMBER(SEARCH("resign",$N1721)),ISNUMBER(SEARCH("terminat",$N1721)),ISNUMBER(SEARCH("inactive",$N1721)),ISNUMBER(SEARCH("vacan",$N1721)),ISNUMBER(SEARCH("deceased",$N1721)),ISNUMBER(SEARCH("separated",$N1721))),0,1))</f>
        <v/>
      </c>
      <c r="S1721">
        <f>IF(OR($R1721=0,NOT(ISNUMBER($I1721))),"",IFERROR(DATEDIF($I1721,DATE(FY,1,1),"y"),""))</f>
        <v/>
      </c>
      <c r="T1721">
        <f>IF(OR($R1721=0,NOT(ISNUMBER($J1721))),"",IFERROR(DATEDIF($J1721,DATE(FY,1,1),"y"),0))</f>
        <v/>
      </c>
      <c r="U1721" s="38">
        <f>IF(OR($R1721=0,NOT(ISNUMBER($I1721))),0,IF(YEAR($I1721)+IF($Q1721=1,RetAgeO,RetAgeE)=FY,MONTH($I1721),IF(YEAR($I1721)+IF($Q1721=1,RetAgeO,RetAgeE)&lt;FY,1,0)))</f>
        <v/>
      </c>
      <c r="V1721" s="38">
        <f>IF(OR($R1721=0,NOT(ISNUMBER($K1721))),0,IF(YEAR($K1721)=FY,MONTH($K1721),IF(YEAR($K1721)&lt;FY,1,0)))</f>
        <v/>
      </c>
      <c r="W1721" s="38">
        <f>IF($R1721=0,0,MIN(12,IF(AND(ISNUMBER($O1721),$O1721&gt;=1,$O1721&lt;=12),INT($O1721),12),IF(AND(RetireExit="Yes",$U1721&gt;0),$U1721,12),IF(AND(ContractExit="Yes",$V1721&gt;0),$V1721,12)))</f>
        <v/>
      </c>
      <c r="X1721" s="37">
        <f>IF(ISNUMBER($P1721),$P1721,IncPct)</f>
        <v/>
      </c>
      <c r="Y1721" s="39">
        <f>IF($W1721=0,0,MAX(0,MIN($W1721,IncMonth-1))+MAX(0,$W1721-IncMonth+1)*(1+$X1721))</f>
        <v/>
      </c>
      <c r="Z1721" s="40">
        <f>IF($C1721="",0,IFERROR(INDEX(Departments!$B$5:$B$54,MATCH($C1721,Departments!$A$5:$A$54,0)),0))</f>
        <v/>
      </c>
      <c r="AA1721" s="41">
        <f>N($L1721)*$Y1721</f>
        <v/>
      </c>
      <c r="AB1721" s="41">
        <f>N($M1721)*$Y1721</f>
        <v/>
      </c>
      <c r="AC1721" s="41">
        <f>$AA1721*$Z1721</f>
        <v/>
      </c>
      <c r="AD1721" s="41">
        <f>$AA1721*BonusMonths/12</f>
        <v/>
      </c>
      <c r="AE1721" s="41">
        <f>($AA1721+SI_Gross*$AB1721)*IF($Q1721=1,SI_O,SI_E)</f>
        <v/>
      </c>
      <c r="AF1721" s="41">
        <f>IF($Q1721=1,0,$AA1721*EOSB)</f>
        <v/>
      </c>
      <c r="AG1721" s="41">
        <f>$AN1721*$W1721</f>
        <v/>
      </c>
      <c r="AH1721" s="41">
        <f>SUM($AA1721:$AG1721)</f>
        <v/>
      </c>
      <c r="AI1721" s="41">
        <f>12*($AM1721+$AN1721)</f>
        <v/>
      </c>
      <c r="AJ1721" s="41">
        <f>$AM1721*((IncMonth-1)+(13-IncMonth)*(1+$X1721))+12*$AN1721</f>
        <v/>
      </c>
      <c r="AK1721" s="41">
        <f>IF($R1721=1,N($L1721)+N($M1721),0)</f>
        <v/>
      </c>
      <c r="AL1721">
        <f>IF($C1721="","",IF(N($L1721)&lt;=0,"Basic salary missing",IF(ISNA(MATCH($C1721,Departments!$A$5:$A$54,0)),"Department not on Departments sheet",IF(AND($I1721&lt;&gt;"",NOT(ISNUMBER($I1721))),"Date of birth is text, not a date",IF(AND($K1721&lt;&gt;"",NOT(ISNUMBER($K1721))),"Contract end is text, not a date","")))))</f>
        <v/>
      </c>
      <c r="AM1721" s="41">
        <f>IF($R1721=0,0,N($L1721)*(1+$Z1721+BonusMonths/12+IF($Q1721=1,0,EOSB))+N($M1721)+(N($L1721)+SI_Gross*N($M1721))*IF($Q1721=1,SI_O,SI_E))</f>
        <v/>
      </c>
      <c r="AN1721" s="41">
        <f>IF($R1721=0,0,(IF($Q1721=1,MedO,MedE+Ticket)+Training)/12)</f>
        <v/>
      </c>
    </row>
    <row r="1722">
      <c r="I1722" s="35" t="n"/>
      <c r="J1722" s="35" t="n"/>
      <c r="K1722" s="35" t="n"/>
      <c r="L1722" s="36" t="n"/>
      <c r="M1722" s="36" t="n"/>
      <c r="P1722" s="37" t="n"/>
      <c r="Q1722" s="38">
        <f>IF($C1722="",0,IF(OR(LOWER(TRIM($G1722))="omani",LOWER(TRIM($G1722))="oman",LOWER(TRIM($G1722))="om",LOWER(TRIM($G1722))="local"),1,0))</f>
        <v/>
      </c>
      <c r="R1722" s="38">
        <f>IF($C1722="",0,IF(OR(ISNUMBER(SEARCH("resign",$N1722)),ISNUMBER(SEARCH("terminat",$N1722)),ISNUMBER(SEARCH("inactive",$N1722)),ISNUMBER(SEARCH("vacan",$N1722)),ISNUMBER(SEARCH("deceased",$N1722)),ISNUMBER(SEARCH("separated",$N1722))),0,1))</f>
        <v/>
      </c>
      <c r="S1722">
        <f>IF(OR($R1722=0,NOT(ISNUMBER($I1722))),"",IFERROR(DATEDIF($I1722,DATE(FY,1,1),"y"),""))</f>
        <v/>
      </c>
      <c r="T1722">
        <f>IF(OR($R1722=0,NOT(ISNUMBER($J1722))),"",IFERROR(DATEDIF($J1722,DATE(FY,1,1),"y"),0))</f>
        <v/>
      </c>
      <c r="U1722" s="38">
        <f>IF(OR($R1722=0,NOT(ISNUMBER($I1722))),0,IF(YEAR($I1722)+IF($Q1722=1,RetAgeO,RetAgeE)=FY,MONTH($I1722),IF(YEAR($I1722)+IF($Q1722=1,RetAgeO,RetAgeE)&lt;FY,1,0)))</f>
        <v/>
      </c>
      <c r="V1722" s="38">
        <f>IF(OR($R1722=0,NOT(ISNUMBER($K1722))),0,IF(YEAR($K1722)=FY,MONTH($K1722),IF(YEAR($K1722)&lt;FY,1,0)))</f>
        <v/>
      </c>
      <c r="W1722" s="38">
        <f>IF($R1722=0,0,MIN(12,IF(AND(ISNUMBER($O1722),$O1722&gt;=1,$O1722&lt;=12),INT($O1722),12),IF(AND(RetireExit="Yes",$U1722&gt;0),$U1722,12),IF(AND(ContractExit="Yes",$V1722&gt;0),$V1722,12)))</f>
        <v/>
      </c>
      <c r="X1722" s="37">
        <f>IF(ISNUMBER($P1722),$P1722,IncPct)</f>
        <v/>
      </c>
      <c r="Y1722" s="39">
        <f>IF($W1722=0,0,MAX(0,MIN($W1722,IncMonth-1))+MAX(0,$W1722-IncMonth+1)*(1+$X1722))</f>
        <v/>
      </c>
      <c r="Z1722" s="40">
        <f>IF($C1722="",0,IFERROR(INDEX(Departments!$B$5:$B$54,MATCH($C1722,Departments!$A$5:$A$54,0)),0))</f>
        <v/>
      </c>
      <c r="AA1722" s="41">
        <f>N($L1722)*$Y1722</f>
        <v/>
      </c>
      <c r="AB1722" s="41">
        <f>N($M1722)*$Y1722</f>
        <v/>
      </c>
      <c r="AC1722" s="41">
        <f>$AA1722*$Z1722</f>
        <v/>
      </c>
      <c r="AD1722" s="41">
        <f>$AA1722*BonusMonths/12</f>
        <v/>
      </c>
      <c r="AE1722" s="41">
        <f>($AA1722+SI_Gross*$AB1722)*IF($Q1722=1,SI_O,SI_E)</f>
        <v/>
      </c>
      <c r="AF1722" s="41">
        <f>IF($Q1722=1,0,$AA1722*EOSB)</f>
        <v/>
      </c>
      <c r="AG1722" s="41">
        <f>$AN1722*$W1722</f>
        <v/>
      </c>
      <c r="AH1722" s="41">
        <f>SUM($AA1722:$AG1722)</f>
        <v/>
      </c>
      <c r="AI1722" s="41">
        <f>12*($AM1722+$AN1722)</f>
        <v/>
      </c>
      <c r="AJ1722" s="41">
        <f>$AM1722*((IncMonth-1)+(13-IncMonth)*(1+$X1722))+12*$AN1722</f>
        <v/>
      </c>
      <c r="AK1722" s="41">
        <f>IF($R1722=1,N($L1722)+N($M1722),0)</f>
        <v/>
      </c>
      <c r="AL1722">
        <f>IF($C1722="","",IF(N($L1722)&lt;=0,"Basic salary missing",IF(ISNA(MATCH($C1722,Departments!$A$5:$A$54,0)),"Department not on Departments sheet",IF(AND($I1722&lt;&gt;"",NOT(ISNUMBER($I1722))),"Date of birth is text, not a date",IF(AND($K1722&lt;&gt;"",NOT(ISNUMBER($K1722))),"Contract end is text, not a date","")))))</f>
        <v/>
      </c>
      <c r="AM1722" s="41">
        <f>IF($R1722=0,0,N($L1722)*(1+$Z1722+BonusMonths/12+IF($Q1722=1,0,EOSB))+N($M1722)+(N($L1722)+SI_Gross*N($M1722))*IF($Q1722=1,SI_O,SI_E))</f>
        <v/>
      </c>
      <c r="AN1722" s="41">
        <f>IF($R1722=0,0,(IF($Q1722=1,MedO,MedE+Ticket)+Training)/12)</f>
        <v/>
      </c>
    </row>
    <row r="1723">
      <c r="I1723" s="35" t="n"/>
      <c r="J1723" s="35" t="n"/>
      <c r="K1723" s="35" t="n"/>
      <c r="L1723" s="36" t="n"/>
      <c r="M1723" s="36" t="n"/>
      <c r="P1723" s="37" t="n"/>
      <c r="Q1723" s="38">
        <f>IF($C1723="",0,IF(OR(LOWER(TRIM($G1723))="omani",LOWER(TRIM($G1723))="oman",LOWER(TRIM($G1723))="om",LOWER(TRIM($G1723))="local"),1,0))</f>
        <v/>
      </c>
      <c r="R1723" s="38">
        <f>IF($C1723="",0,IF(OR(ISNUMBER(SEARCH("resign",$N1723)),ISNUMBER(SEARCH("terminat",$N1723)),ISNUMBER(SEARCH("inactive",$N1723)),ISNUMBER(SEARCH("vacan",$N1723)),ISNUMBER(SEARCH("deceased",$N1723)),ISNUMBER(SEARCH("separated",$N1723))),0,1))</f>
        <v/>
      </c>
      <c r="S1723">
        <f>IF(OR($R1723=0,NOT(ISNUMBER($I1723))),"",IFERROR(DATEDIF($I1723,DATE(FY,1,1),"y"),""))</f>
        <v/>
      </c>
      <c r="T1723">
        <f>IF(OR($R1723=0,NOT(ISNUMBER($J1723))),"",IFERROR(DATEDIF($J1723,DATE(FY,1,1),"y"),0))</f>
        <v/>
      </c>
      <c r="U1723" s="38">
        <f>IF(OR($R1723=0,NOT(ISNUMBER($I1723))),0,IF(YEAR($I1723)+IF($Q1723=1,RetAgeO,RetAgeE)=FY,MONTH($I1723),IF(YEAR($I1723)+IF($Q1723=1,RetAgeO,RetAgeE)&lt;FY,1,0)))</f>
        <v/>
      </c>
      <c r="V1723" s="38">
        <f>IF(OR($R1723=0,NOT(ISNUMBER($K1723))),0,IF(YEAR($K1723)=FY,MONTH($K1723),IF(YEAR($K1723)&lt;FY,1,0)))</f>
        <v/>
      </c>
      <c r="W1723" s="38">
        <f>IF($R1723=0,0,MIN(12,IF(AND(ISNUMBER($O1723),$O1723&gt;=1,$O1723&lt;=12),INT($O1723),12),IF(AND(RetireExit="Yes",$U1723&gt;0),$U1723,12),IF(AND(ContractExit="Yes",$V1723&gt;0),$V1723,12)))</f>
        <v/>
      </c>
      <c r="X1723" s="37">
        <f>IF(ISNUMBER($P1723),$P1723,IncPct)</f>
        <v/>
      </c>
      <c r="Y1723" s="39">
        <f>IF($W1723=0,0,MAX(0,MIN($W1723,IncMonth-1))+MAX(0,$W1723-IncMonth+1)*(1+$X1723))</f>
        <v/>
      </c>
      <c r="Z1723" s="40">
        <f>IF($C1723="",0,IFERROR(INDEX(Departments!$B$5:$B$54,MATCH($C1723,Departments!$A$5:$A$54,0)),0))</f>
        <v/>
      </c>
      <c r="AA1723" s="41">
        <f>N($L1723)*$Y1723</f>
        <v/>
      </c>
      <c r="AB1723" s="41">
        <f>N($M1723)*$Y1723</f>
        <v/>
      </c>
      <c r="AC1723" s="41">
        <f>$AA1723*$Z1723</f>
        <v/>
      </c>
      <c r="AD1723" s="41">
        <f>$AA1723*BonusMonths/12</f>
        <v/>
      </c>
      <c r="AE1723" s="41">
        <f>($AA1723+SI_Gross*$AB1723)*IF($Q1723=1,SI_O,SI_E)</f>
        <v/>
      </c>
      <c r="AF1723" s="41">
        <f>IF($Q1723=1,0,$AA1723*EOSB)</f>
        <v/>
      </c>
      <c r="AG1723" s="41">
        <f>$AN1723*$W1723</f>
        <v/>
      </c>
      <c r="AH1723" s="41">
        <f>SUM($AA1723:$AG1723)</f>
        <v/>
      </c>
      <c r="AI1723" s="41">
        <f>12*($AM1723+$AN1723)</f>
        <v/>
      </c>
      <c r="AJ1723" s="41">
        <f>$AM1723*((IncMonth-1)+(13-IncMonth)*(1+$X1723))+12*$AN1723</f>
        <v/>
      </c>
      <c r="AK1723" s="41">
        <f>IF($R1723=1,N($L1723)+N($M1723),0)</f>
        <v/>
      </c>
      <c r="AL1723">
        <f>IF($C1723="","",IF(N($L1723)&lt;=0,"Basic salary missing",IF(ISNA(MATCH($C1723,Departments!$A$5:$A$54,0)),"Department not on Departments sheet",IF(AND($I1723&lt;&gt;"",NOT(ISNUMBER($I1723))),"Date of birth is text, not a date",IF(AND($K1723&lt;&gt;"",NOT(ISNUMBER($K1723))),"Contract end is text, not a date","")))))</f>
        <v/>
      </c>
      <c r="AM1723" s="41">
        <f>IF($R1723=0,0,N($L1723)*(1+$Z1723+BonusMonths/12+IF($Q1723=1,0,EOSB))+N($M1723)+(N($L1723)+SI_Gross*N($M1723))*IF($Q1723=1,SI_O,SI_E))</f>
        <v/>
      </c>
      <c r="AN1723" s="41">
        <f>IF($R1723=0,0,(IF($Q1723=1,MedO,MedE+Ticket)+Training)/12)</f>
        <v/>
      </c>
    </row>
    <row r="1724">
      <c r="I1724" s="35" t="n"/>
      <c r="J1724" s="35" t="n"/>
      <c r="K1724" s="35" t="n"/>
      <c r="L1724" s="36" t="n"/>
      <c r="M1724" s="36" t="n"/>
      <c r="P1724" s="37" t="n"/>
      <c r="Q1724" s="38">
        <f>IF($C1724="",0,IF(OR(LOWER(TRIM($G1724))="omani",LOWER(TRIM($G1724))="oman",LOWER(TRIM($G1724))="om",LOWER(TRIM($G1724))="local"),1,0))</f>
        <v/>
      </c>
      <c r="R1724" s="38">
        <f>IF($C1724="",0,IF(OR(ISNUMBER(SEARCH("resign",$N1724)),ISNUMBER(SEARCH("terminat",$N1724)),ISNUMBER(SEARCH("inactive",$N1724)),ISNUMBER(SEARCH("vacan",$N1724)),ISNUMBER(SEARCH("deceased",$N1724)),ISNUMBER(SEARCH("separated",$N1724))),0,1))</f>
        <v/>
      </c>
      <c r="S1724">
        <f>IF(OR($R1724=0,NOT(ISNUMBER($I1724))),"",IFERROR(DATEDIF($I1724,DATE(FY,1,1),"y"),""))</f>
        <v/>
      </c>
      <c r="T1724">
        <f>IF(OR($R1724=0,NOT(ISNUMBER($J1724))),"",IFERROR(DATEDIF($J1724,DATE(FY,1,1),"y"),0))</f>
        <v/>
      </c>
      <c r="U1724" s="38">
        <f>IF(OR($R1724=0,NOT(ISNUMBER($I1724))),0,IF(YEAR($I1724)+IF($Q1724=1,RetAgeO,RetAgeE)=FY,MONTH($I1724),IF(YEAR($I1724)+IF($Q1724=1,RetAgeO,RetAgeE)&lt;FY,1,0)))</f>
        <v/>
      </c>
      <c r="V1724" s="38">
        <f>IF(OR($R1724=0,NOT(ISNUMBER($K1724))),0,IF(YEAR($K1724)=FY,MONTH($K1724),IF(YEAR($K1724)&lt;FY,1,0)))</f>
        <v/>
      </c>
      <c r="W1724" s="38">
        <f>IF($R1724=0,0,MIN(12,IF(AND(ISNUMBER($O1724),$O1724&gt;=1,$O1724&lt;=12),INT($O1724),12),IF(AND(RetireExit="Yes",$U1724&gt;0),$U1724,12),IF(AND(ContractExit="Yes",$V1724&gt;0),$V1724,12)))</f>
        <v/>
      </c>
      <c r="X1724" s="37">
        <f>IF(ISNUMBER($P1724),$P1724,IncPct)</f>
        <v/>
      </c>
      <c r="Y1724" s="39">
        <f>IF($W1724=0,0,MAX(0,MIN($W1724,IncMonth-1))+MAX(0,$W1724-IncMonth+1)*(1+$X1724))</f>
        <v/>
      </c>
      <c r="Z1724" s="40">
        <f>IF($C1724="",0,IFERROR(INDEX(Departments!$B$5:$B$54,MATCH($C1724,Departments!$A$5:$A$54,0)),0))</f>
        <v/>
      </c>
      <c r="AA1724" s="41">
        <f>N($L1724)*$Y1724</f>
        <v/>
      </c>
      <c r="AB1724" s="41">
        <f>N($M1724)*$Y1724</f>
        <v/>
      </c>
      <c r="AC1724" s="41">
        <f>$AA1724*$Z1724</f>
        <v/>
      </c>
      <c r="AD1724" s="41">
        <f>$AA1724*BonusMonths/12</f>
        <v/>
      </c>
      <c r="AE1724" s="41">
        <f>($AA1724+SI_Gross*$AB1724)*IF($Q1724=1,SI_O,SI_E)</f>
        <v/>
      </c>
      <c r="AF1724" s="41">
        <f>IF($Q1724=1,0,$AA1724*EOSB)</f>
        <v/>
      </c>
      <c r="AG1724" s="41">
        <f>$AN1724*$W1724</f>
        <v/>
      </c>
      <c r="AH1724" s="41">
        <f>SUM($AA1724:$AG1724)</f>
        <v/>
      </c>
      <c r="AI1724" s="41">
        <f>12*($AM1724+$AN1724)</f>
        <v/>
      </c>
      <c r="AJ1724" s="41">
        <f>$AM1724*((IncMonth-1)+(13-IncMonth)*(1+$X1724))+12*$AN1724</f>
        <v/>
      </c>
      <c r="AK1724" s="41">
        <f>IF($R1724=1,N($L1724)+N($M1724),0)</f>
        <v/>
      </c>
      <c r="AL1724">
        <f>IF($C1724="","",IF(N($L1724)&lt;=0,"Basic salary missing",IF(ISNA(MATCH($C1724,Departments!$A$5:$A$54,0)),"Department not on Departments sheet",IF(AND($I1724&lt;&gt;"",NOT(ISNUMBER($I1724))),"Date of birth is text, not a date",IF(AND($K1724&lt;&gt;"",NOT(ISNUMBER($K1724))),"Contract end is text, not a date","")))))</f>
        <v/>
      </c>
      <c r="AM1724" s="41">
        <f>IF($R1724=0,0,N($L1724)*(1+$Z1724+BonusMonths/12+IF($Q1724=1,0,EOSB))+N($M1724)+(N($L1724)+SI_Gross*N($M1724))*IF($Q1724=1,SI_O,SI_E))</f>
        <v/>
      </c>
      <c r="AN1724" s="41">
        <f>IF($R1724=0,0,(IF($Q1724=1,MedO,MedE+Ticket)+Training)/12)</f>
        <v/>
      </c>
    </row>
    <row r="1725">
      <c r="I1725" s="35" t="n"/>
      <c r="J1725" s="35" t="n"/>
      <c r="K1725" s="35" t="n"/>
      <c r="L1725" s="36" t="n"/>
      <c r="M1725" s="36" t="n"/>
      <c r="P1725" s="37" t="n"/>
      <c r="Q1725" s="38">
        <f>IF($C1725="",0,IF(OR(LOWER(TRIM($G1725))="omani",LOWER(TRIM($G1725))="oman",LOWER(TRIM($G1725))="om",LOWER(TRIM($G1725))="local"),1,0))</f>
        <v/>
      </c>
      <c r="R1725" s="38">
        <f>IF($C1725="",0,IF(OR(ISNUMBER(SEARCH("resign",$N1725)),ISNUMBER(SEARCH("terminat",$N1725)),ISNUMBER(SEARCH("inactive",$N1725)),ISNUMBER(SEARCH("vacan",$N1725)),ISNUMBER(SEARCH("deceased",$N1725)),ISNUMBER(SEARCH("separated",$N1725))),0,1))</f>
        <v/>
      </c>
      <c r="S1725">
        <f>IF(OR($R1725=0,NOT(ISNUMBER($I1725))),"",IFERROR(DATEDIF($I1725,DATE(FY,1,1),"y"),""))</f>
        <v/>
      </c>
      <c r="T1725">
        <f>IF(OR($R1725=0,NOT(ISNUMBER($J1725))),"",IFERROR(DATEDIF($J1725,DATE(FY,1,1),"y"),0))</f>
        <v/>
      </c>
      <c r="U1725" s="38">
        <f>IF(OR($R1725=0,NOT(ISNUMBER($I1725))),0,IF(YEAR($I1725)+IF($Q1725=1,RetAgeO,RetAgeE)=FY,MONTH($I1725),IF(YEAR($I1725)+IF($Q1725=1,RetAgeO,RetAgeE)&lt;FY,1,0)))</f>
        <v/>
      </c>
      <c r="V1725" s="38">
        <f>IF(OR($R1725=0,NOT(ISNUMBER($K1725))),0,IF(YEAR($K1725)=FY,MONTH($K1725),IF(YEAR($K1725)&lt;FY,1,0)))</f>
        <v/>
      </c>
      <c r="W1725" s="38">
        <f>IF($R1725=0,0,MIN(12,IF(AND(ISNUMBER($O1725),$O1725&gt;=1,$O1725&lt;=12),INT($O1725),12),IF(AND(RetireExit="Yes",$U1725&gt;0),$U1725,12),IF(AND(ContractExit="Yes",$V1725&gt;0),$V1725,12)))</f>
        <v/>
      </c>
      <c r="X1725" s="37">
        <f>IF(ISNUMBER($P1725),$P1725,IncPct)</f>
        <v/>
      </c>
      <c r="Y1725" s="39">
        <f>IF($W1725=0,0,MAX(0,MIN($W1725,IncMonth-1))+MAX(0,$W1725-IncMonth+1)*(1+$X1725))</f>
        <v/>
      </c>
      <c r="Z1725" s="40">
        <f>IF($C1725="",0,IFERROR(INDEX(Departments!$B$5:$B$54,MATCH($C1725,Departments!$A$5:$A$54,0)),0))</f>
        <v/>
      </c>
      <c r="AA1725" s="41">
        <f>N($L1725)*$Y1725</f>
        <v/>
      </c>
      <c r="AB1725" s="41">
        <f>N($M1725)*$Y1725</f>
        <v/>
      </c>
      <c r="AC1725" s="41">
        <f>$AA1725*$Z1725</f>
        <v/>
      </c>
      <c r="AD1725" s="41">
        <f>$AA1725*BonusMonths/12</f>
        <v/>
      </c>
      <c r="AE1725" s="41">
        <f>($AA1725+SI_Gross*$AB1725)*IF($Q1725=1,SI_O,SI_E)</f>
        <v/>
      </c>
      <c r="AF1725" s="41">
        <f>IF($Q1725=1,0,$AA1725*EOSB)</f>
        <v/>
      </c>
      <c r="AG1725" s="41">
        <f>$AN1725*$W1725</f>
        <v/>
      </c>
      <c r="AH1725" s="41">
        <f>SUM($AA1725:$AG1725)</f>
        <v/>
      </c>
      <c r="AI1725" s="41">
        <f>12*($AM1725+$AN1725)</f>
        <v/>
      </c>
      <c r="AJ1725" s="41">
        <f>$AM1725*((IncMonth-1)+(13-IncMonth)*(1+$X1725))+12*$AN1725</f>
        <v/>
      </c>
      <c r="AK1725" s="41">
        <f>IF($R1725=1,N($L1725)+N($M1725),0)</f>
        <v/>
      </c>
      <c r="AL1725">
        <f>IF($C1725="","",IF(N($L1725)&lt;=0,"Basic salary missing",IF(ISNA(MATCH($C1725,Departments!$A$5:$A$54,0)),"Department not on Departments sheet",IF(AND($I1725&lt;&gt;"",NOT(ISNUMBER($I1725))),"Date of birth is text, not a date",IF(AND($K1725&lt;&gt;"",NOT(ISNUMBER($K1725))),"Contract end is text, not a date","")))))</f>
        <v/>
      </c>
      <c r="AM1725" s="41">
        <f>IF($R1725=0,0,N($L1725)*(1+$Z1725+BonusMonths/12+IF($Q1725=1,0,EOSB))+N($M1725)+(N($L1725)+SI_Gross*N($M1725))*IF($Q1725=1,SI_O,SI_E))</f>
        <v/>
      </c>
      <c r="AN1725" s="41">
        <f>IF($R1725=0,0,(IF($Q1725=1,MedO,MedE+Ticket)+Training)/12)</f>
        <v/>
      </c>
    </row>
    <row r="1726">
      <c r="I1726" s="35" t="n"/>
      <c r="J1726" s="35" t="n"/>
      <c r="K1726" s="35" t="n"/>
      <c r="L1726" s="36" t="n"/>
      <c r="M1726" s="36" t="n"/>
      <c r="P1726" s="37" t="n"/>
      <c r="Q1726" s="38">
        <f>IF($C1726="",0,IF(OR(LOWER(TRIM($G1726))="omani",LOWER(TRIM($G1726))="oman",LOWER(TRIM($G1726))="om",LOWER(TRIM($G1726))="local"),1,0))</f>
        <v/>
      </c>
      <c r="R1726" s="38">
        <f>IF($C1726="",0,IF(OR(ISNUMBER(SEARCH("resign",$N1726)),ISNUMBER(SEARCH("terminat",$N1726)),ISNUMBER(SEARCH("inactive",$N1726)),ISNUMBER(SEARCH("vacan",$N1726)),ISNUMBER(SEARCH("deceased",$N1726)),ISNUMBER(SEARCH("separated",$N1726))),0,1))</f>
        <v/>
      </c>
      <c r="S1726">
        <f>IF(OR($R1726=0,NOT(ISNUMBER($I1726))),"",IFERROR(DATEDIF($I1726,DATE(FY,1,1),"y"),""))</f>
        <v/>
      </c>
      <c r="T1726">
        <f>IF(OR($R1726=0,NOT(ISNUMBER($J1726))),"",IFERROR(DATEDIF($J1726,DATE(FY,1,1),"y"),0))</f>
        <v/>
      </c>
      <c r="U1726" s="38">
        <f>IF(OR($R1726=0,NOT(ISNUMBER($I1726))),0,IF(YEAR($I1726)+IF($Q1726=1,RetAgeO,RetAgeE)=FY,MONTH($I1726),IF(YEAR($I1726)+IF($Q1726=1,RetAgeO,RetAgeE)&lt;FY,1,0)))</f>
        <v/>
      </c>
      <c r="V1726" s="38">
        <f>IF(OR($R1726=0,NOT(ISNUMBER($K1726))),0,IF(YEAR($K1726)=FY,MONTH($K1726),IF(YEAR($K1726)&lt;FY,1,0)))</f>
        <v/>
      </c>
      <c r="W1726" s="38">
        <f>IF($R1726=0,0,MIN(12,IF(AND(ISNUMBER($O1726),$O1726&gt;=1,$O1726&lt;=12),INT($O1726),12),IF(AND(RetireExit="Yes",$U1726&gt;0),$U1726,12),IF(AND(ContractExit="Yes",$V1726&gt;0),$V1726,12)))</f>
        <v/>
      </c>
      <c r="X1726" s="37">
        <f>IF(ISNUMBER($P1726),$P1726,IncPct)</f>
        <v/>
      </c>
      <c r="Y1726" s="39">
        <f>IF($W1726=0,0,MAX(0,MIN($W1726,IncMonth-1))+MAX(0,$W1726-IncMonth+1)*(1+$X1726))</f>
        <v/>
      </c>
      <c r="Z1726" s="40">
        <f>IF($C1726="",0,IFERROR(INDEX(Departments!$B$5:$B$54,MATCH($C1726,Departments!$A$5:$A$54,0)),0))</f>
        <v/>
      </c>
      <c r="AA1726" s="41">
        <f>N($L1726)*$Y1726</f>
        <v/>
      </c>
      <c r="AB1726" s="41">
        <f>N($M1726)*$Y1726</f>
        <v/>
      </c>
      <c r="AC1726" s="41">
        <f>$AA1726*$Z1726</f>
        <v/>
      </c>
      <c r="AD1726" s="41">
        <f>$AA1726*BonusMonths/12</f>
        <v/>
      </c>
      <c r="AE1726" s="41">
        <f>($AA1726+SI_Gross*$AB1726)*IF($Q1726=1,SI_O,SI_E)</f>
        <v/>
      </c>
      <c r="AF1726" s="41">
        <f>IF($Q1726=1,0,$AA1726*EOSB)</f>
        <v/>
      </c>
      <c r="AG1726" s="41">
        <f>$AN1726*$W1726</f>
        <v/>
      </c>
      <c r="AH1726" s="41">
        <f>SUM($AA1726:$AG1726)</f>
        <v/>
      </c>
      <c r="AI1726" s="41">
        <f>12*($AM1726+$AN1726)</f>
        <v/>
      </c>
      <c r="AJ1726" s="41">
        <f>$AM1726*((IncMonth-1)+(13-IncMonth)*(1+$X1726))+12*$AN1726</f>
        <v/>
      </c>
      <c r="AK1726" s="41">
        <f>IF($R1726=1,N($L1726)+N($M1726),0)</f>
        <v/>
      </c>
      <c r="AL1726">
        <f>IF($C1726="","",IF(N($L1726)&lt;=0,"Basic salary missing",IF(ISNA(MATCH($C1726,Departments!$A$5:$A$54,0)),"Department not on Departments sheet",IF(AND($I1726&lt;&gt;"",NOT(ISNUMBER($I1726))),"Date of birth is text, not a date",IF(AND($K1726&lt;&gt;"",NOT(ISNUMBER($K1726))),"Contract end is text, not a date","")))))</f>
        <v/>
      </c>
      <c r="AM1726" s="41">
        <f>IF($R1726=0,0,N($L1726)*(1+$Z1726+BonusMonths/12+IF($Q1726=1,0,EOSB))+N($M1726)+(N($L1726)+SI_Gross*N($M1726))*IF($Q1726=1,SI_O,SI_E))</f>
        <v/>
      </c>
      <c r="AN1726" s="41">
        <f>IF($R1726=0,0,(IF($Q1726=1,MedO,MedE+Ticket)+Training)/12)</f>
        <v/>
      </c>
    </row>
    <row r="1727">
      <c r="I1727" s="35" t="n"/>
      <c r="J1727" s="35" t="n"/>
      <c r="K1727" s="35" t="n"/>
      <c r="L1727" s="36" t="n"/>
      <c r="M1727" s="36" t="n"/>
      <c r="P1727" s="37" t="n"/>
      <c r="Q1727" s="38">
        <f>IF($C1727="",0,IF(OR(LOWER(TRIM($G1727))="omani",LOWER(TRIM($G1727))="oman",LOWER(TRIM($G1727))="om",LOWER(TRIM($G1727))="local"),1,0))</f>
        <v/>
      </c>
      <c r="R1727" s="38">
        <f>IF($C1727="",0,IF(OR(ISNUMBER(SEARCH("resign",$N1727)),ISNUMBER(SEARCH("terminat",$N1727)),ISNUMBER(SEARCH("inactive",$N1727)),ISNUMBER(SEARCH("vacan",$N1727)),ISNUMBER(SEARCH("deceased",$N1727)),ISNUMBER(SEARCH("separated",$N1727))),0,1))</f>
        <v/>
      </c>
      <c r="S1727">
        <f>IF(OR($R1727=0,NOT(ISNUMBER($I1727))),"",IFERROR(DATEDIF($I1727,DATE(FY,1,1),"y"),""))</f>
        <v/>
      </c>
      <c r="T1727">
        <f>IF(OR($R1727=0,NOT(ISNUMBER($J1727))),"",IFERROR(DATEDIF($J1727,DATE(FY,1,1),"y"),0))</f>
        <v/>
      </c>
      <c r="U1727" s="38">
        <f>IF(OR($R1727=0,NOT(ISNUMBER($I1727))),0,IF(YEAR($I1727)+IF($Q1727=1,RetAgeO,RetAgeE)=FY,MONTH($I1727),IF(YEAR($I1727)+IF($Q1727=1,RetAgeO,RetAgeE)&lt;FY,1,0)))</f>
        <v/>
      </c>
      <c r="V1727" s="38">
        <f>IF(OR($R1727=0,NOT(ISNUMBER($K1727))),0,IF(YEAR($K1727)=FY,MONTH($K1727),IF(YEAR($K1727)&lt;FY,1,0)))</f>
        <v/>
      </c>
      <c r="W1727" s="38">
        <f>IF($R1727=0,0,MIN(12,IF(AND(ISNUMBER($O1727),$O1727&gt;=1,$O1727&lt;=12),INT($O1727),12),IF(AND(RetireExit="Yes",$U1727&gt;0),$U1727,12),IF(AND(ContractExit="Yes",$V1727&gt;0),$V1727,12)))</f>
        <v/>
      </c>
      <c r="X1727" s="37">
        <f>IF(ISNUMBER($P1727),$P1727,IncPct)</f>
        <v/>
      </c>
      <c r="Y1727" s="39">
        <f>IF($W1727=0,0,MAX(0,MIN($W1727,IncMonth-1))+MAX(0,$W1727-IncMonth+1)*(1+$X1727))</f>
        <v/>
      </c>
      <c r="Z1727" s="40">
        <f>IF($C1727="",0,IFERROR(INDEX(Departments!$B$5:$B$54,MATCH($C1727,Departments!$A$5:$A$54,0)),0))</f>
        <v/>
      </c>
      <c r="AA1727" s="41">
        <f>N($L1727)*$Y1727</f>
        <v/>
      </c>
      <c r="AB1727" s="41">
        <f>N($M1727)*$Y1727</f>
        <v/>
      </c>
      <c r="AC1727" s="41">
        <f>$AA1727*$Z1727</f>
        <v/>
      </c>
      <c r="AD1727" s="41">
        <f>$AA1727*BonusMonths/12</f>
        <v/>
      </c>
      <c r="AE1727" s="41">
        <f>($AA1727+SI_Gross*$AB1727)*IF($Q1727=1,SI_O,SI_E)</f>
        <v/>
      </c>
      <c r="AF1727" s="41">
        <f>IF($Q1727=1,0,$AA1727*EOSB)</f>
        <v/>
      </c>
      <c r="AG1727" s="41">
        <f>$AN1727*$W1727</f>
        <v/>
      </c>
      <c r="AH1727" s="41">
        <f>SUM($AA1727:$AG1727)</f>
        <v/>
      </c>
      <c r="AI1727" s="41">
        <f>12*($AM1727+$AN1727)</f>
        <v/>
      </c>
      <c r="AJ1727" s="41">
        <f>$AM1727*((IncMonth-1)+(13-IncMonth)*(1+$X1727))+12*$AN1727</f>
        <v/>
      </c>
      <c r="AK1727" s="41">
        <f>IF($R1727=1,N($L1727)+N($M1727),0)</f>
        <v/>
      </c>
      <c r="AL1727">
        <f>IF($C1727="","",IF(N($L1727)&lt;=0,"Basic salary missing",IF(ISNA(MATCH($C1727,Departments!$A$5:$A$54,0)),"Department not on Departments sheet",IF(AND($I1727&lt;&gt;"",NOT(ISNUMBER($I1727))),"Date of birth is text, not a date",IF(AND($K1727&lt;&gt;"",NOT(ISNUMBER($K1727))),"Contract end is text, not a date","")))))</f>
        <v/>
      </c>
      <c r="AM1727" s="41">
        <f>IF($R1727=0,0,N($L1727)*(1+$Z1727+BonusMonths/12+IF($Q1727=1,0,EOSB))+N($M1727)+(N($L1727)+SI_Gross*N($M1727))*IF($Q1727=1,SI_O,SI_E))</f>
        <v/>
      </c>
      <c r="AN1727" s="41">
        <f>IF($R1727=0,0,(IF($Q1727=1,MedO,MedE+Ticket)+Training)/12)</f>
        <v/>
      </c>
    </row>
    <row r="1728">
      <c r="I1728" s="35" t="n"/>
      <c r="J1728" s="35" t="n"/>
      <c r="K1728" s="35" t="n"/>
      <c r="L1728" s="36" t="n"/>
      <c r="M1728" s="36" t="n"/>
      <c r="P1728" s="37" t="n"/>
      <c r="Q1728" s="38">
        <f>IF($C1728="",0,IF(OR(LOWER(TRIM($G1728))="omani",LOWER(TRIM($G1728))="oman",LOWER(TRIM($G1728))="om",LOWER(TRIM($G1728))="local"),1,0))</f>
        <v/>
      </c>
      <c r="R1728" s="38">
        <f>IF($C1728="",0,IF(OR(ISNUMBER(SEARCH("resign",$N1728)),ISNUMBER(SEARCH("terminat",$N1728)),ISNUMBER(SEARCH("inactive",$N1728)),ISNUMBER(SEARCH("vacan",$N1728)),ISNUMBER(SEARCH("deceased",$N1728)),ISNUMBER(SEARCH("separated",$N1728))),0,1))</f>
        <v/>
      </c>
      <c r="S1728">
        <f>IF(OR($R1728=0,NOT(ISNUMBER($I1728))),"",IFERROR(DATEDIF($I1728,DATE(FY,1,1),"y"),""))</f>
        <v/>
      </c>
      <c r="T1728">
        <f>IF(OR($R1728=0,NOT(ISNUMBER($J1728))),"",IFERROR(DATEDIF($J1728,DATE(FY,1,1),"y"),0))</f>
        <v/>
      </c>
      <c r="U1728" s="38">
        <f>IF(OR($R1728=0,NOT(ISNUMBER($I1728))),0,IF(YEAR($I1728)+IF($Q1728=1,RetAgeO,RetAgeE)=FY,MONTH($I1728),IF(YEAR($I1728)+IF($Q1728=1,RetAgeO,RetAgeE)&lt;FY,1,0)))</f>
        <v/>
      </c>
      <c r="V1728" s="38">
        <f>IF(OR($R1728=0,NOT(ISNUMBER($K1728))),0,IF(YEAR($K1728)=FY,MONTH($K1728),IF(YEAR($K1728)&lt;FY,1,0)))</f>
        <v/>
      </c>
      <c r="W1728" s="38">
        <f>IF($R1728=0,0,MIN(12,IF(AND(ISNUMBER($O1728),$O1728&gt;=1,$O1728&lt;=12),INT($O1728),12),IF(AND(RetireExit="Yes",$U1728&gt;0),$U1728,12),IF(AND(ContractExit="Yes",$V1728&gt;0),$V1728,12)))</f>
        <v/>
      </c>
      <c r="X1728" s="37">
        <f>IF(ISNUMBER($P1728),$P1728,IncPct)</f>
        <v/>
      </c>
      <c r="Y1728" s="39">
        <f>IF($W1728=0,0,MAX(0,MIN($W1728,IncMonth-1))+MAX(0,$W1728-IncMonth+1)*(1+$X1728))</f>
        <v/>
      </c>
      <c r="Z1728" s="40">
        <f>IF($C1728="",0,IFERROR(INDEX(Departments!$B$5:$B$54,MATCH($C1728,Departments!$A$5:$A$54,0)),0))</f>
        <v/>
      </c>
      <c r="AA1728" s="41">
        <f>N($L1728)*$Y1728</f>
        <v/>
      </c>
      <c r="AB1728" s="41">
        <f>N($M1728)*$Y1728</f>
        <v/>
      </c>
      <c r="AC1728" s="41">
        <f>$AA1728*$Z1728</f>
        <v/>
      </c>
      <c r="AD1728" s="41">
        <f>$AA1728*BonusMonths/12</f>
        <v/>
      </c>
      <c r="AE1728" s="41">
        <f>($AA1728+SI_Gross*$AB1728)*IF($Q1728=1,SI_O,SI_E)</f>
        <v/>
      </c>
      <c r="AF1728" s="41">
        <f>IF($Q1728=1,0,$AA1728*EOSB)</f>
        <v/>
      </c>
      <c r="AG1728" s="41">
        <f>$AN1728*$W1728</f>
        <v/>
      </c>
      <c r="AH1728" s="41">
        <f>SUM($AA1728:$AG1728)</f>
        <v/>
      </c>
      <c r="AI1728" s="41">
        <f>12*($AM1728+$AN1728)</f>
        <v/>
      </c>
      <c r="AJ1728" s="41">
        <f>$AM1728*((IncMonth-1)+(13-IncMonth)*(1+$X1728))+12*$AN1728</f>
        <v/>
      </c>
      <c r="AK1728" s="41">
        <f>IF($R1728=1,N($L1728)+N($M1728),0)</f>
        <v/>
      </c>
      <c r="AL1728">
        <f>IF($C1728="","",IF(N($L1728)&lt;=0,"Basic salary missing",IF(ISNA(MATCH($C1728,Departments!$A$5:$A$54,0)),"Department not on Departments sheet",IF(AND($I1728&lt;&gt;"",NOT(ISNUMBER($I1728))),"Date of birth is text, not a date",IF(AND($K1728&lt;&gt;"",NOT(ISNUMBER($K1728))),"Contract end is text, not a date","")))))</f>
        <v/>
      </c>
      <c r="AM1728" s="41">
        <f>IF($R1728=0,0,N($L1728)*(1+$Z1728+BonusMonths/12+IF($Q1728=1,0,EOSB))+N($M1728)+(N($L1728)+SI_Gross*N($M1728))*IF($Q1728=1,SI_O,SI_E))</f>
        <v/>
      </c>
      <c r="AN1728" s="41">
        <f>IF($R1728=0,0,(IF($Q1728=1,MedO,MedE+Ticket)+Training)/12)</f>
        <v/>
      </c>
    </row>
    <row r="1729">
      <c r="I1729" s="35" t="n"/>
      <c r="J1729" s="35" t="n"/>
      <c r="K1729" s="35" t="n"/>
      <c r="L1729" s="36" t="n"/>
      <c r="M1729" s="36" t="n"/>
      <c r="P1729" s="37" t="n"/>
      <c r="Q1729" s="38">
        <f>IF($C1729="",0,IF(OR(LOWER(TRIM($G1729))="omani",LOWER(TRIM($G1729))="oman",LOWER(TRIM($G1729))="om",LOWER(TRIM($G1729))="local"),1,0))</f>
        <v/>
      </c>
      <c r="R1729" s="38">
        <f>IF($C1729="",0,IF(OR(ISNUMBER(SEARCH("resign",$N1729)),ISNUMBER(SEARCH("terminat",$N1729)),ISNUMBER(SEARCH("inactive",$N1729)),ISNUMBER(SEARCH("vacan",$N1729)),ISNUMBER(SEARCH("deceased",$N1729)),ISNUMBER(SEARCH("separated",$N1729))),0,1))</f>
        <v/>
      </c>
      <c r="S1729">
        <f>IF(OR($R1729=0,NOT(ISNUMBER($I1729))),"",IFERROR(DATEDIF($I1729,DATE(FY,1,1),"y"),""))</f>
        <v/>
      </c>
      <c r="T1729">
        <f>IF(OR($R1729=0,NOT(ISNUMBER($J1729))),"",IFERROR(DATEDIF($J1729,DATE(FY,1,1),"y"),0))</f>
        <v/>
      </c>
      <c r="U1729" s="38">
        <f>IF(OR($R1729=0,NOT(ISNUMBER($I1729))),0,IF(YEAR($I1729)+IF($Q1729=1,RetAgeO,RetAgeE)=FY,MONTH($I1729),IF(YEAR($I1729)+IF($Q1729=1,RetAgeO,RetAgeE)&lt;FY,1,0)))</f>
        <v/>
      </c>
      <c r="V1729" s="38">
        <f>IF(OR($R1729=0,NOT(ISNUMBER($K1729))),0,IF(YEAR($K1729)=FY,MONTH($K1729),IF(YEAR($K1729)&lt;FY,1,0)))</f>
        <v/>
      </c>
      <c r="W1729" s="38">
        <f>IF($R1729=0,0,MIN(12,IF(AND(ISNUMBER($O1729),$O1729&gt;=1,$O1729&lt;=12),INT($O1729),12),IF(AND(RetireExit="Yes",$U1729&gt;0),$U1729,12),IF(AND(ContractExit="Yes",$V1729&gt;0),$V1729,12)))</f>
        <v/>
      </c>
      <c r="X1729" s="37">
        <f>IF(ISNUMBER($P1729),$P1729,IncPct)</f>
        <v/>
      </c>
      <c r="Y1729" s="39">
        <f>IF($W1729=0,0,MAX(0,MIN($W1729,IncMonth-1))+MAX(0,$W1729-IncMonth+1)*(1+$X1729))</f>
        <v/>
      </c>
      <c r="Z1729" s="40">
        <f>IF($C1729="",0,IFERROR(INDEX(Departments!$B$5:$B$54,MATCH($C1729,Departments!$A$5:$A$54,0)),0))</f>
        <v/>
      </c>
      <c r="AA1729" s="41">
        <f>N($L1729)*$Y1729</f>
        <v/>
      </c>
      <c r="AB1729" s="41">
        <f>N($M1729)*$Y1729</f>
        <v/>
      </c>
      <c r="AC1729" s="41">
        <f>$AA1729*$Z1729</f>
        <v/>
      </c>
      <c r="AD1729" s="41">
        <f>$AA1729*BonusMonths/12</f>
        <v/>
      </c>
      <c r="AE1729" s="41">
        <f>($AA1729+SI_Gross*$AB1729)*IF($Q1729=1,SI_O,SI_E)</f>
        <v/>
      </c>
      <c r="AF1729" s="41">
        <f>IF($Q1729=1,0,$AA1729*EOSB)</f>
        <v/>
      </c>
      <c r="AG1729" s="41">
        <f>$AN1729*$W1729</f>
        <v/>
      </c>
      <c r="AH1729" s="41">
        <f>SUM($AA1729:$AG1729)</f>
        <v/>
      </c>
      <c r="AI1729" s="41">
        <f>12*($AM1729+$AN1729)</f>
        <v/>
      </c>
      <c r="AJ1729" s="41">
        <f>$AM1729*((IncMonth-1)+(13-IncMonth)*(1+$X1729))+12*$AN1729</f>
        <v/>
      </c>
      <c r="AK1729" s="41">
        <f>IF($R1729=1,N($L1729)+N($M1729),0)</f>
        <v/>
      </c>
      <c r="AL1729">
        <f>IF($C1729="","",IF(N($L1729)&lt;=0,"Basic salary missing",IF(ISNA(MATCH($C1729,Departments!$A$5:$A$54,0)),"Department not on Departments sheet",IF(AND($I1729&lt;&gt;"",NOT(ISNUMBER($I1729))),"Date of birth is text, not a date",IF(AND($K1729&lt;&gt;"",NOT(ISNUMBER($K1729))),"Contract end is text, not a date","")))))</f>
        <v/>
      </c>
      <c r="AM1729" s="41">
        <f>IF($R1729=0,0,N($L1729)*(1+$Z1729+BonusMonths/12+IF($Q1729=1,0,EOSB))+N($M1729)+(N($L1729)+SI_Gross*N($M1729))*IF($Q1729=1,SI_O,SI_E))</f>
        <v/>
      </c>
      <c r="AN1729" s="41">
        <f>IF($R1729=0,0,(IF($Q1729=1,MedO,MedE+Ticket)+Training)/12)</f>
        <v/>
      </c>
    </row>
    <row r="1730">
      <c r="I1730" s="35" t="n"/>
      <c r="J1730" s="35" t="n"/>
      <c r="K1730" s="35" t="n"/>
      <c r="L1730" s="36" t="n"/>
      <c r="M1730" s="36" t="n"/>
      <c r="P1730" s="37" t="n"/>
      <c r="Q1730" s="38">
        <f>IF($C1730="",0,IF(OR(LOWER(TRIM($G1730))="omani",LOWER(TRIM($G1730))="oman",LOWER(TRIM($G1730))="om",LOWER(TRIM($G1730))="local"),1,0))</f>
        <v/>
      </c>
      <c r="R1730" s="38">
        <f>IF($C1730="",0,IF(OR(ISNUMBER(SEARCH("resign",$N1730)),ISNUMBER(SEARCH("terminat",$N1730)),ISNUMBER(SEARCH("inactive",$N1730)),ISNUMBER(SEARCH("vacan",$N1730)),ISNUMBER(SEARCH("deceased",$N1730)),ISNUMBER(SEARCH("separated",$N1730))),0,1))</f>
        <v/>
      </c>
      <c r="S1730">
        <f>IF(OR($R1730=0,NOT(ISNUMBER($I1730))),"",IFERROR(DATEDIF($I1730,DATE(FY,1,1),"y"),""))</f>
        <v/>
      </c>
      <c r="T1730">
        <f>IF(OR($R1730=0,NOT(ISNUMBER($J1730))),"",IFERROR(DATEDIF($J1730,DATE(FY,1,1),"y"),0))</f>
        <v/>
      </c>
      <c r="U1730" s="38">
        <f>IF(OR($R1730=0,NOT(ISNUMBER($I1730))),0,IF(YEAR($I1730)+IF($Q1730=1,RetAgeO,RetAgeE)=FY,MONTH($I1730),IF(YEAR($I1730)+IF($Q1730=1,RetAgeO,RetAgeE)&lt;FY,1,0)))</f>
        <v/>
      </c>
      <c r="V1730" s="38">
        <f>IF(OR($R1730=0,NOT(ISNUMBER($K1730))),0,IF(YEAR($K1730)=FY,MONTH($K1730),IF(YEAR($K1730)&lt;FY,1,0)))</f>
        <v/>
      </c>
      <c r="W1730" s="38">
        <f>IF($R1730=0,0,MIN(12,IF(AND(ISNUMBER($O1730),$O1730&gt;=1,$O1730&lt;=12),INT($O1730),12),IF(AND(RetireExit="Yes",$U1730&gt;0),$U1730,12),IF(AND(ContractExit="Yes",$V1730&gt;0),$V1730,12)))</f>
        <v/>
      </c>
      <c r="X1730" s="37">
        <f>IF(ISNUMBER($P1730),$P1730,IncPct)</f>
        <v/>
      </c>
      <c r="Y1730" s="39">
        <f>IF($W1730=0,0,MAX(0,MIN($W1730,IncMonth-1))+MAX(0,$W1730-IncMonth+1)*(1+$X1730))</f>
        <v/>
      </c>
      <c r="Z1730" s="40">
        <f>IF($C1730="",0,IFERROR(INDEX(Departments!$B$5:$B$54,MATCH($C1730,Departments!$A$5:$A$54,0)),0))</f>
        <v/>
      </c>
      <c r="AA1730" s="41">
        <f>N($L1730)*$Y1730</f>
        <v/>
      </c>
      <c r="AB1730" s="41">
        <f>N($M1730)*$Y1730</f>
        <v/>
      </c>
      <c r="AC1730" s="41">
        <f>$AA1730*$Z1730</f>
        <v/>
      </c>
      <c r="AD1730" s="41">
        <f>$AA1730*BonusMonths/12</f>
        <v/>
      </c>
      <c r="AE1730" s="41">
        <f>($AA1730+SI_Gross*$AB1730)*IF($Q1730=1,SI_O,SI_E)</f>
        <v/>
      </c>
      <c r="AF1730" s="41">
        <f>IF($Q1730=1,0,$AA1730*EOSB)</f>
        <v/>
      </c>
      <c r="AG1730" s="41">
        <f>$AN1730*$W1730</f>
        <v/>
      </c>
      <c r="AH1730" s="41">
        <f>SUM($AA1730:$AG1730)</f>
        <v/>
      </c>
      <c r="AI1730" s="41">
        <f>12*($AM1730+$AN1730)</f>
        <v/>
      </c>
      <c r="AJ1730" s="41">
        <f>$AM1730*((IncMonth-1)+(13-IncMonth)*(1+$X1730))+12*$AN1730</f>
        <v/>
      </c>
      <c r="AK1730" s="41">
        <f>IF($R1730=1,N($L1730)+N($M1730),0)</f>
        <v/>
      </c>
      <c r="AL1730">
        <f>IF($C1730="","",IF(N($L1730)&lt;=0,"Basic salary missing",IF(ISNA(MATCH($C1730,Departments!$A$5:$A$54,0)),"Department not on Departments sheet",IF(AND($I1730&lt;&gt;"",NOT(ISNUMBER($I1730))),"Date of birth is text, not a date",IF(AND($K1730&lt;&gt;"",NOT(ISNUMBER($K1730))),"Contract end is text, not a date","")))))</f>
        <v/>
      </c>
      <c r="AM1730" s="41">
        <f>IF($R1730=0,0,N($L1730)*(1+$Z1730+BonusMonths/12+IF($Q1730=1,0,EOSB))+N($M1730)+(N($L1730)+SI_Gross*N($M1730))*IF($Q1730=1,SI_O,SI_E))</f>
        <v/>
      </c>
      <c r="AN1730" s="41">
        <f>IF($R1730=0,0,(IF($Q1730=1,MedO,MedE+Ticket)+Training)/12)</f>
        <v/>
      </c>
    </row>
    <row r="1731">
      <c r="I1731" s="35" t="n"/>
      <c r="J1731" s="35" t="n"/>
      <c r="K1731" s="35" t="n"/>
      <c r="L1731" s="36" t="n"/>
      <c r="M1731" s="36" t="n"/>
      <c r="P1731" s="37" t="n"/>
      <c r="Q1731" s="38">
        <f>IF($C1731="",0,IF(OR(LOWER(TRIM($G1731))="omani",LOWER(TRIM($G1731))="oman",LOWER(TRIM($G1731))="om",LOWER(TRIM($G1731))="local"),1,0))</f>
        <v/>
      </c>
      <c r="R1731" s="38">
        <f>IF($C1731="",0,IF(OR(ISNUMBER(SEARCH("resign",$N1731)),ISNUMBER(SEARCH("terminat",$N1731)),ISNUMBER(SEARCH("inactive",$N1731)),ISNUMBER(SEARCH("vacan",$N1731)),ISNUMBER(SEARCH("deceased",$N1731)),ISNUMBER(SEARCH("separated",$N1731))),0,1))</f>
        <v/>
      </c>
      <c r="S1731">
        <f>IF(OR($R1731=0,NOT(ISNUMBER($I1731))),"",IFERROR(DATEDIF($I1731,DATE(FY,1,1),"y"),""))</f>
        <v/>
      </c>
      <c r="T1731">
        <f>IF(OR($R1731=0,NOT(ISNUMBER($J1731))),"",IFERROR(DATEDIF($J1731,DATE(FY,1,1),"y"),0))</f>
        <v/>
      </c>
      <c r="U1731" s="38">
        <f>IF(OR($R1731=0,NOT(ISNUMBER($I1731))),0,IF(YEAR($I1731)+IF($Q1731=1,RetAgeO,RetAgeE)=FY,MONTH($I1731),IF(YEAR($I1731)+IF($Q1731=1,RetAgeO,RetAgeE)&lt;FY,1,0)))</f>
        <v/>
      </c>
      <c r="V1731" s="38">
        <f>IF(OR($R1731=0,NOT(ISNUMBER($K1731))),0,IF(YEAR($K1731)=FY,MONTH($K1731),IF(YEAR($K1731)&lt;FY,1,0)))</f>
        <v/>
      </c>
      <c r="W1731" s="38">
        <f>IF($R1731=0,0,MIN(12,IF(AND(ISNUMBER($O1731),$O1731&gt;=1,$O1731&lt;=12),INT($O1731),12),IF(AND(RetireExit="Yes",$U1731&gt;0),$U1731,12),IF(AND(ContractExit="Yes",$V1731&gt;0),$V1731,12)))</f>
        <v/>
      </c>
      <c r="X1731" s="37">
        <f>IF(ISNUMBER($P1731),$P1731,IncPct)</f>
        <v/>
      </c>
      <c r="Y1731" s="39">
        <f>IF($W1731=0,0,MAX(0,MIN($W1731,IncMonth-1))+MAX(0,$W1731-IncMonth+1)*(1+$X1731))</f>
        <v/>
      </c>
      <c r="Z1731" s="40">
        <f>IF($C1731="",0,IFERROR(INDEX(Departments!$B$5:$B$54,MATCH($C1731,Departments!$A$5:$A$54,0)),0))</f>
        <v/>
      </c>
      <c r="AA1731" s="41">
        <f>N($L1731)*$Y1731</f>
        <v/>
      </c>
      <c r="AB1731" s="41">
        <f>N($M1731)*$Y1731</f>
        <v/>
      </c>
      <c r="AC1731" s="41">
        <f>$AA1731*$Z1731</f>
        <v/>
      </c>
      <c r="AD1731" s="41">
        <f>$AA1731*BonusMonths/12</f>
        <v/>
      </c>
      <c r="AE1731" s="41">
        <f>($AA1731+SI_Gross*$AB1731)*IF($Q1731=1,SI_O,SI_E)</f>
        <v/>
      </c>
      <c r="AF1731" s="41">
        <f>IF($Q1731=1,0,$AA1731*EOSB)</f>
        <v/>
      </c>
      <c r="AG1731" s="41">
        <f>$AN1731*$W1731</f>
        <v/>
      </c>
      <c r="AH1731" s="41">
        <f>SUM($AA1731:$AG1731)</f>
        <v/>
      </c>
      <c r="AI1731" s="41">
        <f>12*($AM1731+$AN1731)</f>
        <v/>
      </c>
      <c r="AJ1731" s="41">
        <f>$AM1731*((IncMonth-1)+(13-IncMonth)*(1+$X1731))+12*$AN1731</f>
        <v/>
      </c>
      <c r="AK1731" s="41">
        <f>IF($R1731=1,N($L1731)+N($M1731),0)</f>
        <v/>
      </c>
      <c r="AL1731">
        <f>IF($C1731="","",IF(N($L1731)&lt;=0,"Basic salary missing",IF(ISNA(MATCH($C1731,Departments!$A$5:$A$54,0)),"Department not on Departments sheet",IF(AND($I1731&lt;&gt;"",NOT(ISNUMBER($I1731))),"Date of birth is text, not a date",IF(AND($K1731&lt;&gt;"",NOT(ISNUMBER($K1731))),"Contract end is text, not a date","")))))</f>
        <v/>
      </c>
      <c r="AM1731" s="41">
        <f>IF($R1731=0,0,N($L1731)*(1+$Z1731+BonusMonths/12+IF($Q1731=1,0,EOSB))+N($M1731)+(N($L1731)+SI_Gross*N($M1731))*IF($Q1731=1,SI_O,SI_E))</f>
        <v/>
      </c>
      <c r="AN1731" s="41">
        <f>IF($R1731=0,0,(IF($Q1731=1,MedO,MedE+Ticket)+Training)/12)</f>
        <v/>
      </c>
    </row>
    <row r="1732">
      <c r="I1732" s="35" t="n"/>
      <c r="J1732" s="35" t="n"/>
      <c r="K1732" s="35" t="n"/>
      <c r="L1732" s="36" t="n"/>
      <c r="M1732" s="36" t="n"/>
      <c r="P1732" s="37" t="n"/>
      <c r="Q1732" s="38">
        <f>IF($C1732="",0,IF(OR(LOWER(TRIM($G1732))="omani",LOWER(TRIM($G1732))="oman",LOWER(TRIM($G1732))="om",LOWER(TRIM($G1732))="local"),1,0))</f>
        <v/>
      </c>
      <c r="R1732" s="38">
        <f>IF($C1732="",0,IF(OR(ISNUMBER(SEARCH("resign",$N1732)),ISNUMBER(SEARCH("terminat",$N1732)),ISNUMBER(SEARCH("inactive",$N1732)),ISNUMBER(SEARCH("vacan",$N1732)),ISNUMBER(SEARCH("deceased",$N1732)),ISNUMBER(SEARCH("separated",$N1732))),0,1))</f>
        <v/>
      </c>
      <c r="S1732">
        <f>IF(OR($R1732=0,NOT(ISNUMBER($I1732))),"",IFERROR(DATEDIF($I1732,DATE(FY,1,1),"y"),""))</f>
        <v/>
      </c>
      <c r="T1732">
        <f>IF(OR($R1732=0,NOT(ISNUMBER($J1732))),"",IFERROR(DATEDIF($J1732,DATE(FY,1,1),"y"),0))</f>
        <v/>
      </c>
      <c r="U1732" s="38">
        <f>IF(OR($R1732=0,NOT(ISNUMBER($I1732))),0,IF(YEAR($I1732)+IF($Q1732=1,RetAgeO,RetAgeE)=FY,MONTH($I1732),IF(YEAR($I1732)+IF($Q1732=1,RetAgeO,RetAgeE)&lt;FY,1,0)))</f>
        <v/>
      </c>
      <c r="V1732" s="38">
        <f>IF(OR($R1732=0,NOT(ISNUMBER($K1732))),0,IF(YEAR($K1732)=FY,MONTH($K1732),IF(YEAR($K1732)&lt;FY,1,0)))</f>
        <v/>
      </c>
      <c r="W1732" s="38">
        <f>IF($R1732=0,0,MIN(12,IF(AND(ISNUMBER($O1732),$O1732&gt;=1,$O1732&lt;=12),INT($O1732),12),IF(AND(RetireExit="Yes",$U1732&gt;0),$U1732,12),IF(AND(ContractExit="Yes",$V1732&gt;0),$V1732,12)))</f>
        <v/>
      </c>
      <c r="X1732" s="37">
        <f>IF(ISNUMBER($P1732),$P1732,IncPct)</f>
        <v/>
      </c>
      <c r="Y1732" s="39">
        <f>IF($W1732=0,0,MAX(0,MIN($W1732,IncMonth-1))+MAX(0,$W1732-IncMonth+1)*(1+$X1732))</f>
        <v/>
      </c>
      <c r="Z1732" s="40">
        <f>IF($C1732="",0,IFERROR(INDEX(Departments!$B$5:$B$54,MATCH($C1732,Departments!$A$5:$A$54,0)),0))</f>
        <v/>
      </c>
      <c r="AA1732" s="41">
        <f>N($L1732)*$Y1732</f>
        <v/>
      </c>
      <c r="AB1732" s="41">
        <f>N($M1732)*$Y1732</f>
        <v/>
      </c>
      <c r="AC1732" s="41">
        <f>$AA1732*$Z1732</f>
        <v/>
      </c>
      <c r="AD1732" s="41">
        <f>$AA1732*BonusMonths/12</f>
        <v/>
      </c>
      <c r="AE1732" s="41">
        <f>($AA1732+SI_Gross*$AB1732)*IF($Q1732=1,SI_O,SI_E)</f>
        <v/>
      </c>
      <c r="AF1732" s="41">
        <f>IF($Q1732=1,0,$AA1732*EOSB)</f>
        <v/>
      </c>
      <c r="AG1732" s="41">
        <f>$AN1732*$W1732</f>
        <v/>
      </c>
      <c r="AH1732" s="41">
        <f>SUM($AA1732:$AG1732)</f>
        <v/>
      </c>
      <c r="AI1732" s="41">
        <f>12*($AM1732+$AN1732)</f>
        <v/>
      </c>
      <c r="AJ1732" s="41">
        <f>$AM1732*((IncMonth-1)+(13-IncMonth)*(1+$X1732))+12*$AN1732</f>
        <v/>
      </c>
      <c r="AK1732" s="41">
        <f>IF($R1732=1,N($L1732)+N($M1732),0)</f>
        <v/>
      </c>
      <c r="AL1732">
        <f>IF($C1732="","",IF(N($L1732)&lt;=0,"Basic salary missing",IF(ISNA(MATCH($C1732,Departments!$A$5:$A$54,0)),"Department not on Departments sheet",IF(AND($I1732&lt;&gt;"",NOT(ISNUMBER($I1732))),"Date of birth is text, not a date",IF(AND($K1732&lt;&gt;"",NOT(ISNUMBER($K1732))),"Contract end is text, not a date","")))))</f>
        <v/>
      </c>
      <c r="AM1732" s="41">
        <f>IF($R1732=0,0,N($L1732)*(1+$Z1732+BonusMonths/12+IF($Q1732=1,0,EOSB))+N($M1732)+(N($L1732)+SI_Gross*N($M1732))*IF($Q1732=1,SI_O,SI_E))</f>
        <v/>
      </c>
      <c r="AN1732" s="41">
        <f>IF($R1732=0,0,(IF($Q1732=1,MedO,MedE+Ticket)+Training)/12)</f>
        <v/>
      </c>
    </row>
    <row r="1733">
      <c r="I1733" s="35" t="n"/>
      <c r="J1733" s="35" t="n"/>
      <c r="K1733" s="35" t="n"/>
      <c r="L1733" s="36" t="n"/>
      <c r="M1733" s="36" t="n"/>
      <c r="P1733" s="37" t="n"/>
      <c r="Q1733" s="38">
        <f>IF($C1733="",0,IF(OR(LOWER(TRIM($G1733))="omani",LOWER(TRIM($G1733))="oman",LOWER(TRIM($G1733))="om",LOWER(TRIM($G1733))="local"),1,0))</f>
        <v/>
      </c>
      <c r="R1733" s="38">
        <f>IF($C1733="",0,IF(OR(ISNUMBER(SEARCH("resign",$N1733)),ISNUMBER(SEARCH("terminat",$N1733)),ISNUMBER(SEARCH("inactive",$N1733)),ISNUMBER(SEARCH("vacan",$N1733)),ISNUMBER(SEARCH("deceased",$N1733)),ISNUMBER(SEARCH("separated",$N1733))),0,1))</f>
        <v/>
      </c>
      <c r="S1733">
        <f>IF(OR($R1733=0,NOT(ISNUMBER($I1733))),"",IFERROR(DATEDIF($I1733,DATE(FY,1,1),"y"),""))</f>
        <v/>
      </c>
      <c r="T1733">
        <f>IF(OR($R1733=0,NOT(ISNUMBER($J1733))),"",IFERROR(DATEDIF($J1733,DATE(FY,1,1),"y"),0))</f>
        <v/>
      </c>
      <c r="U1733" s="38">
        <f>IF(OR($R1733=0,NOT(ISNUMBER($I1733))),0,IF(YEAR($I1733)+IF($Q1733=1,RetAgeO,RetAgeE)=FY,MONTH($I1733),IF(YEAR($I1733)+IF($Q1733=1,RetAgeO,RetAgeE)&lt;FY,1,0)))</f>
        <v/>
      </c>
      <c r="V1733" s="38">
        <f>IF(OR($R1733=0,NOT(ISNUMBER($K1733))),0,IF(YEAR($K1733)=FY,MONTH($K1733),IF(YEAR($K1733)&lt;FY,1,0)))</f>
        <v/>
      </c>
      <c r="W1733" s="38">
        <f>IF($R1733=0,0,MIN(12,IF(AND(ISNUMBER($O1733),$O1733&gt;=1,$O1733&lt;=12),INT($O1733),12),IF(AND(RetireExit="Yes",$U1733&gt;0),$U1733,12),IF(AND(ContractExit="Yes",$V1733&gt;0),$V1733,12)))</f>
        <v/>
      </c>
      <c r="X1733" s="37">
        <f>IF(ISNUMBER($P1733),$P1733,IncPct)</f>
        <v/>
      </c>
      <c r="Y1733" s="39">
        <f>IF($W1733=0,0,MAX(0,MIN($W1733,IncMonth-1))+MAX(0,$W1733-IncMonth+1)*(1+$X1733))</f>
        <v/>
      </c>
      <c r="Z1733" s="40">
        <f>IF($C1733="",0,IFERROR(INDEX(Departments!$B$5:$B$54,MATCH($C1733,Departments!$A$5:$A$54,0)),0))</f>
        <v/>
      </c>
      <c r="AA1733" s="41">
        <f>N($L1733)*$Y1733</f>
        <v/>
      </c>
      <c r="AB1733" s="41">
        <f>N($M1733)*$Y1733</f>
        <v/>
      </c>
      <c r="AC1733" s="41">
        <f>$AA1733*$Z1733</f>
        <v/>
      </c>
      <c r="AD1733" s="41">
        <f>$AA1733*BonusMonths/12</f>
        <v/>
      </c>
      <c r="AE1733" s="41">
        <f>($AA1733+SI_Gross*$AB1733)*IF($Q1733=1,SI_O,SI_E)</f>
        <v/>
      </c>
      <c r="AF1733" s="41">
        <f>IF($Q1733=1,0,$AA1733*EOSB)</f>
        <v/>
      </c>
      <c r="AG1733" s="41">
        <f>$AN1733*$W1733</f>
        <v/>
      </c>
      <c r="AH1733" s="41">
        <f>SUM($AA1733:$AG1733)</f>
        <v/>
      </c>
      <c r="AI1733" s="41">
        <f>12*($AM1733+$AN1733)</f>
        <v/>
      </c>
      <c r="AJ1733" s="41">
        <f>$AM1733*((IncMonth-1)+(13-IncMonth)*(1+$X1733))+12*$AN1733</f>
        <v/>
      </c>
      <c r="AK1733" s="41">
        <f>IF($R1733=1,N($L1733)+N($M1733),0)</f>
        <v/>
      </c>
      <c r="AL1733">
        <f>IF($C1733="","",IF(N($L1733)&lt;=0,"Basic salary missing",IF(ISNA(MATCH($C1733,Departments!$A$5:$A$54,0)),"Department not on Departments sheet",IF(AND($I1733&lt;&gt;"",NOT(ISNUMBER($I1733))),"Date of birth is text, not a date",IF(AND($K1733&lt;&gt;"",NOT(ISNUMBER($K1733))),"Contract end is text, not a date","")))))</f>
        <v/>
      </c>
      <c r="AM1733" s="41">
        <f>IF($R1733=0,0,N($L1733)*(1+$Z1733+BonusMonths/12+IF($Q1733=1,0,EOSB))+N($M1733)+(N($L1733)+SI_Gross*N($M1733))*IF($Q1733=1,SI_O,SI_E))</f>
        <v/>
      </c>
      <c r="AN1733" s="41">
        <f>IF($R1733=0,0,(IF($Q1733=1,MedO,MedE+Ticket)+Training)/12)</f>
        <v/>
      </c>
    </row>
    <row r="1734">
      <c r="I1734" s="35" t="n"/>
      <c r="J1734" s="35" t="n"/>
      <c r="K1734" s="35" t="n"/>
      <c r="L1734" s="36" t="n"/>
      <c r="M1734" s="36" t="n"/>
      <c r="P1734" s="37" t="n"/>
      <c r="Q1734" s="38">
        <f>IF($C1734="",0,IF(OR(LOWER(TRIM($G1734))="omani",LOWER(TRIM($G1734))="oman",LOWER(TRIM($G1734))="om",LOWER(TRIM($G1734))="local"),1,0))</f>
        <v/>
      </c>
      <c r="R1734" s="38">
        <f>IF($C1734="",0,IF(OR(ISNUMBER(SEARCH("resign",$N1734)),ISNUMBER(SEARCH("terminat",$N1734)),ISNUMBER(SEARCH("inactive",$N1734)),ISNUMBER(SEARCH("vacan",$N1734)),ISNUMBER(SEARCH("deceased",$N1734)),ISNUMBER(SEARCH("separated",$N1734))),0,1))</f>
        <v/>
      </c>
      <c r="S1734">
        <f>IF(OR($R1734=0,NOT(ISNUMBER($I1734))),"",IFERROR(DATEDIF($I1734,DATE(FY,1,1),"y"),""))</f>
        <v/>
      </c>
      <c r="T1734">
        <f>IF(OR($R1734=0,NOT(ISNUMBER($J1734))),"",IFERROR(DATEDIF($J1734,DATE(FY,1,1),"y"),0))</f>
        <v/>
      </c>
      <c r="U1734" s="38">
        <f>IF(OR($R1734=0,NOT(ISNUMBER($I1734))),0,IF(YEAR($I1734)+IF($Q1734=1,RetAgeO,RetAgeE)=FY,MONTH($I1734),IF(YEAR($I1734)+IF($Q1734=1,RetAgeO,RetAgeE)&lt;FY,1,0)))</f>
        <v/>
      </c>
      <c r="V1734" s="38">
        <f>IF(OR($R1734=0,NOT(ISNUMBER($K1734))),0,IF(YEAR($K1734)=FY,MONTH($K1734),IF(YEAR($K1734)&lt;FY,1,0)))</f>
        <v/>
      </c>
      <c r="W1734" s="38">
        <f>IF($R1734=0,0,MIN(12,IF(AND(ISNUMBER($O1734),$O1734&gt;=1,$O1734&lt;=12),INT($O1734),12),IF(AND(RetireExit="Yes",$U1734&gt;0),$U1734,12),IF(AND(ContractExit="Yes",$V1734&gt;0),$V1734,12)))</f>
        <v/>
      </c>
      <c r="X1734" s="37">
        <f>IF(ISNUMBER($P1734),$P1734,IncPct)</f>
        <v/>
      </c>
      <c r="Y1734" s="39">
        <f>IF($W1734=0,0,MAX(0,MIN($W1734,IncMonth-1))+MAX(0,$W1734-IncMonth+1)*(1+$X1734))</f>
        <v/>
      </c>
      <c r="Z1734" s="40">
        <f>IF($C1734="",0,IFERROR(INDEX(Departments!$B$5:$B$54,MATCH($C1734,Departments!$A$5:$A$54,0)),0))</f>
        <v/>
      </c>
      <c r="AA1734" s="41">
        <f>N($L1734)*$Y1734</f>
        <v/>
      </c>
      <c r="AB1734" s="41">
        <f>N($M1734)*$Y1734</f>
        <v/>
      </c>
      <c r="AC1734" s="41">
        <f>$AA1734*$Z1734</f>
        <v/>
      </c>
      <c r="AD1734" s="41">
        <f>$AA1734*BonusMonths/12</f>
        <v/>
      </c>
      <c r="AE1734" s="41">
        <f>($AA1734+SI_Gross*$AB1734)*IF($Q1734=1,SI_O,SI_E)</f>
        <v/>
      </c>
      <c r="AF1734" s="41">
        <f>IF($Q1734=1,0,$AA1734*EOSB)</f>
        <v/>
      </c>
      <c r="AG1734" s="41">
        <f>$AN1734*$W1734</f>
        <v/>
      </c>
      <c r="AH1734" s="41">
        <f>SUM($AA1734:$AG1734)</f>
        <v/>
      </c>
      <c r="AI1734" s="41">
        <f>12*($AM1734+$AN1734)</f>
        <v/>
      </c>
      <c r="AJ1734" s="41">
        <f>$AM1734*((IncMonth-1)+(13-IncMonth)*(1+$X1734))+12*$AN1734</f>
        <v/>
      </c>
      <c r="AK1734" s="41">
        <f>IF($R1734=1,N($L1734)+N($M1734),0)</f>
        <v/>
      </c>
      <c r="AL1734">
        <f>IF($C1734="","",IF(N($L1734)&lt;=0,"Basic salary missing",IF(ISNA(MATCH($C1734,Departments!$A$5:$A$54,0)),"Department not on Departments sheet",IF(AND($I1734&lt;&gt;"",NOT(ISNUMBER($I1734))),"Date of birth is text, not a date",IF(AND($K1734&lt;&gt;"",NOT(ISNUMBER($K1734))),"Contract end is text, not a date","")))))</f>
        <v/>
      </c>
      <c r="AM1734" s="41">
        <f>IF($R1734=0,0,N($L1734)*(1+$Z1734+BonusMonths/12+IF($Q1734=1,0,EOSB))+N($M1734)+(N($L1734)+SI_Gross*N($M1734))*IF($Q1734=1,SI_O,SI_E))</f>
        <v/>
      </c>
      <c r="AN1734" s="41">
        <f>IF($R1734=0,0,(IF($Q1734=1,MedO,MedE+Ticket)+Training)/12)</f>
        <v/>
      </c>
    </row>
    <row r="1735">
      <c r="I1735" s="35" t="n"/>
      <c r="J1735" s="35" t="n"/>
      <c r="K1735" s="35" t="n"/>
      <c r="L1735" s="36" t="n"/>
      <c r="M1735" s="36" t="n"/>
      <c r="P1735" s="37" t="n"/>
      <c r="Q1735" s="38">
        <f>IF($C1735="",0,IF(OR(LOWER(TRIM($G1735))="omani",LOWER(TRIM($G1735))="oman",LOWER(TRIM($G1735))="om",LOWER(TRIM($G1735))="local"),1,0))</f>
        <v/>
      </c>
      <c r="R1735" s="38">
        <f>IF($C1735="",0,IF(OR(ISNUMBER(SEARCH("resign",$N1735)),ISNUMBER(SEARCH("terminat",$N1735)),ISNUMBER(SEARCH("inactive",$N1735)),ISNUMBER(SEARCH("vacan",$N1735)),ISNUMBER(SEARCH("deceased",$N1735)),ISNUMBER(SEARCH("separated",$N1735))),0,1))</f>
        <v/>
      </c>
      <c r="S1735">
        <f>IF(OR($R1735=0,NOT(ISNUMBER($I1735))),"",IFERROR(DATEDIF($I1735,DATE(FY,1,1),"y"),""))</f>
        <v/>
      </c>
      <c r="T1735">
        <f>IF(OR($R1735=0,NOT(ISNUMBER($J1735))),"",IFERROR(DATEDIF($J1735,DATE(FY,1,1),"y"),0))</f>
        <v/>
      </c>
      <c r="U1735" s="38">
        <f>IF(OR($R1735=0,NOT(ISNUMBER($I1735))),0,IF(YEAR($I1735)+IF($Q1735=1,RetAgeO,RetAgeE)=FY,MONTH($I1735),IF(YEAR($I1735)+IF($Q1735=1,RetAgeO,RetAgeE)&lt;FY,1,0)))</f>
        <v/>
      </c>
      <c r="V1735" s="38">
        <f>IF(OR($R1735=0,NOT(ISNUMBER($K1735))),0,IF(YEAR($K1735)=FY,MONTH($K1735),IF(YEAR($K1735)&lt;FY,1,0)))</f>
        <v/>
      </c>
      <c r="W1735" s="38">
        <f>IF($R1735=0,0,MIN(12,IF(AND(ISNUMBER($O1735),$O1735&gt;=1,$O1735&lt;=12),INT($O1735),12),IF(AND(RetireExit="Yes",$U1735&gt;0),$U1735,12),IF(AND(ContractExit="Yes",$V1735&gt;0),$V1735,12)))</f>
        <v/>
      </c>
      <c r="X1735" s="37">
        <f>IF(ISNUMBER($P1735),$P1735,IncPct)</f>
        <v/>
      </c>
      <c r="Y1735" s="39">
        <f>IF($W1735=0,0,MAX(0,MIN($W1735,IncMonth-1))+MAX(0,$W1735-IncMonth+1)*(1+$X1735))</f>
        <v/>
      </c>
      <c r="Z1735" s="40">
        <f>IF($C1735="",0,IFERROR(INDEX(Departments!$B$5:$B$54,MATCH($C1735,Departments!$A$5:$A$54,0)),0))</f>
        <v/>
      </c>
      <c r="AA1735" s="41">
        <f>N($L1735)*$Y1735</f>
        <v/>
      </c>
      <c r="AB1735" s="41">
        <f>N($M1735)*$Y1735</f>
        <v/>
      </c>
      <c r="AC1735" s="41">
        <f>$AA1735*$Z1735</f>
        <v/>
      </c>
      <c r="AD1735" s="41">
        <f>$AA1735*BonusMonths/12</f>
        <v/>
      </c>
      <c r="AE1735" s="41">
        <f>($AA1735+SI_Gross*$AB1735)*IF($Q1735=1,SI_O,SI_E)</f>
        <v/>
      </c>
      <c r="AF1735" s="41">
        <f>IF($Q1735=1,0,$AA1735*EOSB)</f>
        <v/>
      </c>
      <c r="AG1735" s="41">
        <f>$AN1735*$W1735</f>
        <v/>
      </c>
      <c r="AH1735" s="41">
        <f>SUM($AA1735:$AG1735)</f>
        <v/>
      </c>
      <c r="AI1735" s="41">
        <f>12*($AM1735+$AN1735)</f>
        <v/>
      </c>
      <c r="AJ1735" s="41">
        <f>$AM1735*((IncMonth-1)+(13-IncMonth)*(1+$X1735))+12*$AN1735</f>
        <v/>
      </c>
      <c r="AK1735" s="41">
        <f>IF($R1735=1,N($L1735)+N($M1735),0)</f>
        <v/>
      </c>
      <c r="AL1735">
        <f>IF($C1735="","",IF(N($L1735)&lt;=0,"Basic salary missing",IF(ISNA(MATCH($C1735,Departments!$A$5:$A$54,0)),"Department not on Departments sheet",IF(AND($I1735&lt;&gt;"",NOT(ISNUMBER($I1735))),"Date of birth is text, not a date",IF(AND($K1735&lt;&gt;"",NOT(ISNUMBER($K1735))),"Contract end is text, not a date","")))))</f>
        <v/>
      </c>
      <c r="AM1735" s="41">
        <f>IF($R1735=0,0,N($L1735)*(1+$Z1735+BonusMonths/12+IF($Q1735=1,0,EOSB))+N($M1735)+(N($L1735)+SI_Gross*N($M1735))*IF($Q1735=1,SI_O,SI_E))</f>
        <v/>
      </c>
      <c r="AN1735" s="41">
        <f>IF($R1735=0,0,(IF($Q1735=1,MedO,MedE+Ticket)+Training)/12)</f>
        <v/>
      </c>
    </row>
    <row r="1736">
      <c r="I1736" s="35" t="n"/>
      <c r="J1736" s="35" t="n"/>
      <c r="K1736" s="35" t="n"/>
      <c r="L1736" s="36" t="n"/>
      <c r="M1736" s="36" t="n"/>
      <c r="P1736" s="37" t="n"/>
      <c r="Q1736" s="38">
        <f>IF($C1736="",0,IF(OR(LOWER(TRIM($G1736))="omani",LOWER(TRIM($G1736))="oman",LOWER(TRIM($G1736))="om",LOWER(TRIM($G1736))="local"),1,0))</f>
        <v/>
      </c>
      <c r="R1736" s="38">
        <f>IF($C1736="",0,IF(OR(ISNUMBER(SEARCH("resign",$N1736)),ISNUMBER(SEARCH("terminat",$N1736)),ISNUMBER(SEARCH("inactive",$N1736)),ISNUMBER(SEARCH("vacan",$N1736)),ISNUMBER(SEARCH("deceased",$N1736)),ISNUMBER(SEARCH("separated",$N1736))),0,1))</f>
        <v/>
      </c>
      <c r="S1736">
        <f>IF(OR($R1736=0,NOT(ISNUMBER($I1736))),"",IFERROR(DATEDIF($I1736,DATE(FY,1,1),"y"),""))</f>
        <v/>
      </c>
      <c r="T1736">
        <f>IF(OR($R1736=0,NOT(ISNUMBER($J1736))),"",IFERROR(DATEDIF($J1736,DATE(FY,1,1),"y"),0))</f>
        <v/>
      </c>
      <c r="U1736" s="38">
        <f>IF(OR($R1736=0,NOT(ISNUMBER($I1736))),0,IF(YEAR($I1736)+IF($Q1736=1,RetAgeO,RetAgeE)=FY,MONTH($I1736),IF(YEAR($I1736)+IF($Q1736=1,RetAgeO,RetAgeE)&lt;FY,1,0)))</f>
        <v/>
      </c>
      <c r="V1736" s="38">
        <f>IF(OR($R1736=0,NOT(ISNUMBER($K1736))),0,IF(YEAR($K1736)=FY,MONTH($K1736),IF(YEAR($K1736)&lt;FY,1,0)))</f>
        <v/>
      </c>
      <c r="W1736" s="38">
        <f>IF($R1736=0,0,MIN(12,IF(AND(ISNUMBER($O1736),$O1736&gt;=1,$O1736&lt;=12),INT($O1736),12),IF(AND(RetireExit="Yes",$U1736&gt;0),$U1736,12),IF(AND(ContractExit="Yes",$V1736&gt;0),$V1736,12)))</f>
        <v/>
      </c>
      <c r="X1736" s="37">
        <f>IF(ISNUMBER($P1736),$P1736,IncPct)</f>
        <v/>
      </c>
      <c r="Y1736" s="39">
        <f>IF($W1736=0,0,MAX(0,MIN($W1736,IncMonth-1))+MAX(0,$W1736-IncMonth+1)*(1+$X1736))</f>
        <v/>
      </c>
      <c r="Z1736" s="40">
        <f>IF($C1736="",0,IFERROR(INDEX(Departments!$B$5:$B$54,MATCH($C1736,Departments!$A$5:$A$54,0)),0))</f>
        <v/>
      </c>
      <c r="AA1736" s="41">
        <f>N($L1736)*$Y1736</f>
        <v/>
      </c>
      <c r="AB1736" s="41">
        <f>N($M1736)*$Y1736</f>
        <v/>
      </c>
      <c r="AC1736" s="41">
        <f>$AA1736*$Z1736</f>
        <v/>
      </c>
      <c r="AD1736" s="41">
        <f>$AA1736*BonusMonths/12</f>
        <v/>
      </c>
      <c r="AE1736" s="41">
        <f>($AA1736+SI_Gross*$AB1736)*IF($Q1736=1,SI_O,SI_E)</f>
        <v/>
      </c>
      <c r="AF1736" s="41">
        <f>IF($Q1736=1,0,$AA1736*EOSB)</f>
        <v/>
      </c>
      <c r="AG1736" s="41">
        <f>$AN1736*$W1736</f>
        <v/>
      </c>
      <c r="AH1736" s="41">
        <f>SUM($AA1736:$AG1736)</f>
        <v/>
      </c>
      <c r="AI1736" s="41">
        <f>12*($AM1736+$AN1736)</f>
        <v/>
      </c>
      <c r="AJ1736" s="41">
        <f>$AM1736*((IncMonth-1)+(13-IncMonth)*(1+$X1736))+12*$AN1736</f>
        <v/>
      </c>
      <c r="AK1736" s="41">
        <f>IF($R1736=1,N($L1736)+N($M1736),0)</f>
        <v/>
      </c>
      <c r="AL1736">
        <f>IF($C1736="","",IF(N($L1736)&lt;=0,"Basic salary missing",IF(ISNA(MATCH($C1736,Departments!$A$5:$A$54,0)),"Department not on Departments sheet",IF(AND($I1736&lt;&gt;"",NOT(ISNUMBER($I1736))),"Date of birth is text, not a date",IF(AND($K1736&lt;&gt;"",NOT(ISNUMBER($K1736))),"Contract end is text, not a date","")))))</f>
        <v/>
      </c>
      <c r="AM1736" s="41">
        <f>IF($R1736=0,0,N($L1736)*(1+$Z1736+BonusMonths/12+IF($Q1736=1,0,EOSB))+N($M1736)+(N($L1736)+SI_Gross*N($M1736))*IF($Q1736=1,SI_O,SI_E))</f>
        <v/>
      </c>
      <c r="AN1736" s="41">
        <f>IF($R1736=0,0,(IF($Q1736=1,MedO,MedE+Ticket)+Training)/12)</f>
        <v/>
      </c>
    </row>
    <row r="1737">
      <c r="I1737" s="35" t="n"/>
      <c r="J1737" s="35" t="n"/>
      <c r="K1737" s="35" t="n"/>
      <c r="L1737" s="36" t="n"/>
      <c r="M1737" s="36" t="n"/>
      <c r="P1737" s="37" t="n"/>
      <c r="Q1737" s="38">
        <f>IF($C1737="",0,IF(OR(LOWER(TRIM($G1737))="omani",LOWER(TRIM($G1737))="oman",LOWER(TRIM($G1737))="om",LOWER(TRIM($G1737))="local"),1,0))</f>
        <v/>
      </c>
      <c r="R1737" s="38">
        <f>IF($C1737="",0,IF(OR(ISNUMBER(SEARCH("resign",$N1737)),ISNUMBER(SEARCH("terminat",$N1737)),ISNUMBER(SEARCH("inactive",$N1737)),ISNUMBER(SEARCH("vacan",$N1737)),ISNUMBER(SEARCH("deceased",$N1737)),ISNUMBER(SEARCH("separated",$N1737))),0,1))</f>
        <v/>
      </c>
      <c r="S1737">
        <f>IF(OR($R1737=0,NOT(ISNUMBER($I1737))),"",IFERROR(DATEDIF($I1737,DATE(FY,1,1),"y"),""))</f>
        <v/>
      </c>
      <c r="T1737">
        <f>IF(OR($R1737=0,NOT(ISNUMBER($J1737))),"",IFERROR(DATEDIF($J1737,DATE(FY,1,1),"y"),0))</f>
        <v/>
      </c>
      <c r="U1737" s="38">
        <f>IF(OR($R1737=0,NOT(ISNUMBER($I1737))),0,IF(YEAR($I1737)+IF($Q1737=1,RetAgeO,RetAgeE)=FY,MONTH($I1737),IF(YEAR($I1737)+IF($Q1737=1,RetAgeO,RetAgeE)&lt;FY,1,0)))</f>
        <v/>
      </c>
      <c r="V1737" s="38">
        <f>IF(OR($R1737=0,NOT(ISNUMBER($K1737))),0,IF(YEAR($K1737)=FY,MONTH($K1737),IF(YEAR($K1737)&lt;FY,1,0)))</f>
        <v/>
      </c>
      <c r="W1737" s="38">
        <f>IF($R1737=0,0,MIN(12,IF(AND(ISNUMBER($O1737),$O1737&gt;=1,$O1737&lt;=12),INT($O1737),12),IF(AND(RetireExit="Yes",$U1737&gt;0),$U1737,12),IF(AND(ContractExit="Yes",$V1737&gt;0),$V1737,12)))</f>
        <v/>
      </c>
      <c r="X1737" s="37">
        <f>IF(ISNUMBER($P1737),$P1737,IncPct)</f>
        <v/>
      </c>
      <c r="Y1737" s="39">
        <f>IF($W1737=0,0,MAX(0,MIN($W1737,IncMonth-1))+MAX(0,$W1737-IncMonth+1)*(1+$X1737))</f>
        <v/>
      </c>
      <c r="Z1737" s="40">
        <f>IF($C1737="",0,IFERROR(INDEX(Departments!$B$5:$B$54,MATCH($C1737,Departments!$A$5:$A$54,0)),0))</f>
        <v/>
      </c>
      <c r="AA1737" s="41">
        <f>N($L1737)*$Y1737</f>
        <v/>
      </c>
      <c r="AB1737" s="41">
        <f>N($M1737)*$Y1737</f>
        <v/>
      </c>
      <c r="AC1737" s="41">
        <f>$AA1737*$Z1737</f>
        <v/>
      </c>
      <c r="AD1737" s="41">
        <f>$AA1737*BonusMonths/12</f>
        <v/>
      </c>
      <c r="AE1737" s="41">
        <f>($AA1737+SI_Gross*$AB1737)*IF($Q1737=1,SI_O,SI_E)</f>
        <v/>
      </c>
      <c r="AF1737" s="41">
        <f>IF($Q1737=1,0,$AA1737*EOSB)</f>
        <v/>
      </c>
      <c r="AG1737" s="41">
        <f>$AN1737*$W1737</f>
        <v/>
      </c>
      <c r="AH1737" s="41">
        <f>SUM($AA1737:$AG1737)</f>
        <v/>
      </c>
      <c r="AI1737" s="41">
        <f>12*($AM1737+$AN1737)</f>
        <v/>
      </c>
      <c r="AJ1737" s="41">
        <f>$AM1737*((IncMonth-1)+(13-IncMonth)*(1+$X1737))+12*$AN1737</f>
        <v/>
      </c>
      <c r="AK1737" s="41">
        <f>IF($R1737=1,N($L1737)+N($M1737),0)</f>
        <v/>
      </c>
      <c r="AL1737">
        <f>IF($C1737="","",IF(N($L1737)&lt;=0,"Basic salary missing",IF(ISNA(MATCH($C1737,Departments!$A$5:$A$54,0)),"Department not on Departments sheet",IF(AND($I1737&lt;&gt;"",NOT(ISNUMBER($I1737))),"Date of birth is text, not a date",IF(AND($K1737&lt;&gt;"",NOT(ISNUMBER($K1737))),"Contract end is text, not a date","")))))</f>
        <v/>
      </c>
      <c r="AM1737" s="41">
        <f>IF($R1737=0,0,N($L1737)*(1+$Z1737+BonusMonths/12+IF($Q1737=1,0,EOSB))+N($M1737)+(N($L1737)+SI_Gross*N($M1737))*IF($Q1737=1,SI_O,SI_E))</f>
        <v/>
      </c>
      <c r="AN1737" s="41">
        <f>IF($R1737=0,0,(IF($Q1737=1,MedO,MedE+Ticket)+Training)/12)</f>
        <v/>
      </c>
    </row>
    <row r="1738">
      <c r="I1738" s="35" t="n"/>
      <c r="J1738" s="35" t="n"/>
      <c r="K1738" s="35" t="n"/>
      <c r="L1738" s="36" t="n"/>
      <c r="M1738" s="36" t="n"/>
      <c r="P1738" s="37" t="n"/>
      <c r="Q1738" s="38">
        <f>IF($C1738="",0,IF(OR(LOWER(TRIM($G1738))="omani",LOWER(TRIM($G1738))="oman",LOWER(TRIM($G1738))="om",LOWER(TRIM($G1738))="local"),1,0))</f>
        <v/>
      </c>
      <c r="R1738" s="38">
        <f>IF($C1738="",0,IF(OR(ISNUMBER(SEARCH("resign",$N1738)),ISNUMBER(SEARCH("terminat",$N1738)),ISNUMBER(SEARCH("inactive",$N1738)),ISNUMBER(SEARCH("vacan",$N1738)),ISNUMBER(SEARCH("deceased",$N1738)),ISNUMBER(SEARCH("separated",$N1738))),0,1))</f>
        <v/>
      </c>
      <c r="S1738">
        <f>IF(OR($R1738=0,NOT(ISNUMBER($I1738))),"",IFERROR(DATEDIF($I1738,DATE(FY,1,1),"y"),""))</f>
        <v/>
      </c>
      <c r="T1738">
        <f>IF(OR($R1738=0,NOT(ISNUMBER($J1738))),"",IFERROR(DATEDIF($J1738,DATE(FY,1,1),"y"),0))</f>
        <v/>
      </c>
      <c r="U1738" s="38">
        <f>IF(OR($R1738=0,NOT(ISNUMBER($I1738))),0,IF(YEAR($I1738)+IF($Q1738=1,RetAgeO,RetAgeE)=FY,MONTH($I1738),IF(YEAR($I1738)+IF($Q1738=1,RetAgeO,RetAgeE)&lt;FY,1,0)))</f>
        <v/>
      </c>
      <c r="V1738" s="38">
        <f>IF(OR($R1738=0,NOT(ISNUMBER($K1738))),0,IF(YEAR($K1738)=FY,MONTH($K1738),IF(YEAR($K1738)&lt;FY,1,0)))</f>
        <v/>
      </c>
      <c r="W1738" s="38">
        <f>IF($R1738=0,0,MIN(12,IF(AND(ISNUMBER($O1738),$O1738&gt;=1,$O1738&lt;=12),INT($O1738),12),IF(AND(RetireExit="Yes",$U1738&gt;0),$U1738,12),IF(AND(ContractExit="Yes",$V1738&gt;0),$V1738,12)))</f>
        <v/>
      </c>
      <c r="X1738" s="37">
        <f>IF(ISNUMBER($P1738),$P1738,IncPct)</f>
        <v/>
      </c>
      <c r="Y1738" s="39">
        <f>IF($W1738=0,0,MAX(0,MIN($W1738,IncMonth-1))+MAX(0,$W1738-IncMonth+1)*(1+$X1738))</f>
        <v/>
      </c>
      <c r="Z1738" s="40">
        <f>IF($C1738="",0,IFERROR(INDEX(Departments!$B$5:$B$54,MATCH($C1738,Departments!$A$5:$A$54,0)),0))</f>
        <v/>
      </c>
      <c r="AA1738" s="41">
        <f>N($L1738)*$Y1738</f>
        <v/>
      </c>
      <c r="AB1738" s="41">
        <f>N($M1738)*$Y1738</f>
        <v/>
      </c>
      <c r="AC1738" s="41">
        <f>$AA1738*$Z1738</f>
        <v/>
      </c>
      <c r="AD1738" s="41">
        <f>$AA1738*BonusMonths/12</f>
        <v/>
      </c>
      <c r="AE1738" s="41">
        <f>($AA1738+SI_Gross*$AB1738)*IF($Q1738=1,SI_O,SI_E)</f>
        <v/>
      </c>
      <c r="AF1738" s="41">
        <f>IF($Q1738=1,0,$AA1738*EOSB)</f>
        <v/>
      </c>
      <c r="AG1738" s="41">
        <f>$AN1738*$W1738</f>
        <v/>
      </c>
      <c r="AH1738" s="41">
        <f>SUM($AA1738:$AG1738)</f>
        <v/>
      </c>
      <c r="AI1738" s="41">
        <f>12*($AM1738+$AN1738)</f>
        <v/>
      </c>
      <c r="AJ1738" s="41">
        <f>$AM1738*((IncMonth-1)+(13-IncMonth)*(1+$X1738))+12*$AN1738</f>
        <v/>
      </c>
      <c r="AK1738" s="41">
        <f>IF($R1738=1,N($L1738)+N($M1738),0)</f>
        <v/>
      </c>
      <c r="AL1738">
        <f>IF($C1738="","",IF(N($L1738)&lt;=0,"Basic salary missing",IF(ISNA(MATCH($C1738,Departments!$A$5:$A$54,0)),"Department not on Departments sheet",IF(AND($I1738&lt;&gt;"",NOT(ISNUMBER($I1738))),"Date of birth is text, not a date",IF(AND($K1738&lt;&gt;"",NOT(ISNUMBER($K1738))),"Contract end is text, not a date","")))))</f>
        <v/>
      </c>
      <c r="AM1738" s="41">
        <f>IF($R1738=0,0,N($L1738)*(1+$Z1738+BonusMonths/12+IF($Q1738=1,0,EOSB))+N($M1738)+(N($L1738)+SI_Gross*N($M1738))*IF($Q1738=1,SI_O,SI_E))</f>
        <v/>
      </c>
      <c r="AN1738" s="41">
        <f>IF($R1738=0,0,(IF($Q1738=1,MedO,MedE+Ticket)+Training)/12)</f>
        <v/>
      </c>
    </row>
    <row r="1739">
      <c r="I1739" s="35" t="n"/>
      <c r="J1739" s="35" t="n"/>
      <c r="K1739" s="35" t="n"/>
      <c r="L1739" s="36" t="n"/>
      <c r="M1739" s="36" t="n"/>
      <c r="P1739" s="37" t="n"/>
      <c r="Q1739" s="38">
        <f>IF($C1739="",0,IF(OR(LOWER(TRIM($G1739))="omani",LOWER(TRIM($G1739))="oman",LOWER(TRIM($G1739))="om",LOWER(TRIM($G1739))="local"),1,0))</f>
        <v/>
      </c>
      <c r="R1739" s="38">
        <f>IF($C1739="",0,IF(OR(ISNUMBER(SEARCH("resign",$N1739)),ISNUMBER(SEARCH("terminat",$N1739)),ISNUMBER(SEARCH("inactive",$N1739)),ISNUMBER(SEARCH("vacan",$N1739)),ISNUMBER(SEARCH("deceased",$N1739)),ISNUMBER(SEARCH("separated",$N1739))),0,1))</f>
        <v/>
      </c>
      <c r="S1739">
        <f>IF(OR($R1739=0,NOT(ISNUMBER($I1739))),"",IFERROR(DATEDIF($I1739,DATE(FY,1,1),"y"),""))</f>
        <v/>
      </c>
      <c r="T1739">
        <f>IF(OR($R1739=0,NOT(ISNUMBER($J1739))),"",IFERROR(DATEDIF($J1739,DATE(FY,1,1),"y"),0))</f>
        <v/>
      </c>
      <c r="U1739" s="38">
        <f>IF(OR($R1739=0,NOT(ISNUMBER($I1739))),0,IF(YEAR($I1739)+IF($Q1739=1,RetAgeO,RetAgeE)=FY,MONTH($I1739),IF(YEAR($I1739)+IF($Q1739=1,RetAgeO,RetAgeE)&lt;FY,1,0)))</f>
        <v/>
      </c>
      <c r="V1739" s="38">
        <f>IF(OR($R1739=0,NOT(ISNUMBER($K1739))),0,IF(YEAR($K1739)=FY,MONTH($K1739),IF(YEAR($K1739)&lt;FY,1,0)))</f>
        <v/>
      </c>
      <c r="W1739" s="38">
        <f>IF($R1739=0,0,MIN(12,IF(AND(ISNUMBER($O1739),$O1739&gt;=1,$O1739&lt;=12),INT($O1739),12),IF(AND(RetireExit="Yes",$U1739&gt;0),$U1739,12),IF(AND(ContractExit="Yes",$V1739&gt;0),$V1739,12)))</f>
        <v/>
      </c>
      <c r="X1739" s="37">
        <f>IF(ISNUMBER($P1739),$P1739,IncPct)</f>
        <v/>
      </c>
      <c r="Y1739" s="39">
        <f>IF($W1739=0,0,MAX(0,MIN($W1739,IncMonth-1))+MAX(0,$W1739-IncMonth+1)*(1+$X1739))</f>
        <v/>
      </c>
      <c r="Z1739" s="40">
        <f>IF($C1739="",0,IFERROR(INDEX(Departments!$B$5:$B$54,MATCH($C1739,Departments!$A$5:$A$54,0)),0))</f>
        <v/>
      </c>
      <c r="AA1739" s="41">
        <f>N($L1739)*$Y1739</f>
        <v/>
      </c>
      <c r="AB1739" s="41">
        <f>N($M1739)*$Y1739</f>
        <v/>
      </c>
      <c r="AC1739" s="41">
        <f>$AA1739*$Z1739</f>
        <v/>
      </c>
      <c r="AD1739" s="41">
        <f>$AA1739*BonusMonths/12</f>
        <v/>
      </c>
      <c r="AE1739" s="41">
        <f>($AA1739+SI_Gross*$AB1739)*IF($Q1739=1,SI_O,SI_E)</f>
        <v/>
      </c>
      <c r="AF1739" s="41">
        <f>IF($Q1739=1,0,$AA1739*EOSB)</f>
        <v/>
      </c>
      <c r="AG1739" s="41">
        <f>$AN1739*$W1739</f>
        <v/>
      </c>
      <c r="AH1739" s="41">
        <f>SUM($AA1739:$AG1739)</f>
        <v/>
      </c>
      <c r="AI1739" s="41">
        <f>12*($AM1739+$AN1739)</f>
        <v/>
      </c>
      <c r="AJ1739" s="41">
        <f>$AM1739*((IncMonth-1)+(13-IncMonth)*(1+$X1739))+12*$AN1739</f>
        <v/>
      </c>
      <c r="AK1739" s="41">
        <f>IF($R1739=1,N($L1739)+N($M1739),0)</f>
        <v/>
      </c>
      <c r="AL1739">
        <f>IF($C1739="","",IF(N($L1739)&lt;=0,"Basic salary missing",IF(ISNA(MATCH($C1739,Departments!$A$5:$A$54,0)),"Department not on Departments sheet",IF(AND($I1739&lt;&gt;"",NOT(ISNUMBER($I1739))),"Date of birth is text, not a date",IF(AND($K1739&lt;&gt;"",NOT(ISNUMBER($K1739))),"Contract end is text, not a date","")))))</f>
        <v/>
      </c>
      <c r="AM1739" s="41">
        <f>IF($R1739=0,0,N($L1739)*(1+$Z1739+BonusMonths/12+IF($Q1739=1,0,EOSB))+N($M1739)+(N($L1739)+SI_Gross*N($M1739))*IF($Q1739=1,SI_O,SI_E))</f>
        <v/>
      </c>
      <c r="AN1739" s="41">
        <f>IF($R1739=0,0,(IF($Q1739=1,MedO,MedE+Ticket)+Training)/12)</f>
        <v/>
      </c>
    </row>
    <row r="1740">
      <c r="I1740" s="35" t="n"/>
      <c r="J1740" s="35" t="n"/>
      <c r="K1740" s="35" t="n"/>
      <c r="L1740" s="36" t="n"/>
      <c r="M1740" s="36" t="n"/>
      <c r="P1740" s="37" t="n"/>
      <c r="Q1740" s="38">
        <f>IF($C1740="",0,IF(OR(LOWER(TRIM($G1740))="omani",LOWER(TRIM($G1740))="oman",LOWER(TRIM($G1740))="om",LOWER(TRIM($G1740))="local"),1,0))</f>
        <v/>
      </c>
      <c r="R1740" s="38">
        <f>IF($C1740="",0,IF(OR(ISNUMBER(SEARCH("resign",$N1740)),ISNUMBER(SEARCH("terminat",$N1740)),ISNUMBER(SEARCH("inactive",$N1740)),ISNUMBER(SEARCH("vacan",$N1740)),ISNUMBER(SEARCH("deceased",$N1740)),ISNUMBER(SEARCH("separated",$N1740))),0,1))</f>
        <v/>
      </c>
      <c r="S1740">
        <f>IF(OR($R1740=0,NOT(ISNUMBER($I1740))),"",IFERROR(DATEDIF($I1740,DATE(FY,1,1),"y"),""))</f>
        <v/>
      </c>
      <c r="T1740">
        <f>IF(OR($R1740=0,NOT(ISNUMBER($J1740))),"",IFERROR(DATEDIF($J1740,DATE(FY,1,1),"y"),0))</f>
        <v/>
      </c>
      <c r="U1740" s="38">
        <f>IF(OR($R1740=0,NOT(ISNUMBER($I1740))),0,IF(YEAR($I1740)+IF($Q1740=1,RetAgeO,RetAgeE)=FY,MONTH($I1740),IF(YEAR($I1740)+IF($Q1740=1,RetAgeO,RetAgeE)&lt;FY,1,0)))</f>
        <v/>
      </c>
      <c r="V1740" s="38">
        <f>IF(OR($R1740=0,NOT(ISNUMBER($K1740))),0,IF(YEAR($K1740)=FY,MONTH($K1740),IF(YEAR($K1740)&lt;FY,1,0)))</f>
        <v/>
      </c>
      <c r="W1740" s="38">
        <f>IF($R1740=0,0,MIN(12,IF(AND(ISNUMBER($O1740),$O1740&gt;=1,$O1740&lt;=12),INT($O1740),12),IF(AND(RetireExit="Yes",$U1740&gt;0),$U1740,12),IF(AND(ContractExit="Yes",$V1740&gt;0),$V1740,12)))</f>
        <v/>
      </c>
      <c r="X1740" s="37">
        <f>IF(ISNUMBER($P1740),$P1740,IncPct)</f>
        <v/>
      </c>
      <c r="Y1740" s="39">
        <f>IF($W1740=0,0,MAX(0,MIN($W1740,IncMonth-1))+MAX(0,$W1740-IncMonth+1)*(1+$X1740))</f>
        <v/>
      </c>
      <c r="Z1740" s="40">
        <f>IF($C1740="",0,IFERROR(INDEX(Departments!$B$5:$B$54,MATCH($C1740,Departments!$A$5:$A$54,0)),0))</f>
        <v/>
      </c>
      <c r="AA1740" s="41">
        <f>N($L1740)*$Y1740</f>
        <v/>
      </c>
      <c r="AB1740" s="41">
        <f>N($M1740)*$Y1740</f>
        <v/>
      </c>
      <c r="AC1740" s="41">
        <f>$AA1740*$Z1740</f>
        <v/>
      </c>
      <c r="AD1740" s="41">
        <f>$AA1740*BonusMonths/12</f>
        <v/>
      </c>
      <c r="AE1740" s="41">
        <f>($AA1740+SI_Gross*$AB1740)*IF($Q1740=1,SI_O,SI_E)</f>
        <v/>
      </c>
      <c r="AF1740" s="41">
        <f>IF($Q1740=1,0,$AA1740*EOSB)</f>
        <v/>
      </c>
      <c r="AG1740" s="41">
        <f>$AN1740*$W1740</f>
        <v/>
      </c>
      <c r="AH1740" s="41">
        <f>SUM($AA1740:$AG1740)</f>
        <v/>
      </c>
      <c r="AI1740" s="41">
        <f>12*($AM1740+$AN1740)</f>
        <v/>
      </c>
      <c r="AJ1740" s="41">
        <f>$AM1740*((IncMonth-1)+(13-IncMonth)*(1+$X1740))+12*$AN1740</f>
        <v/>
      </c>
      <c r="AK1740" s="41">
        <f>IF($R1740=1,N($L1740)+N($M1740),0)</f>
        <v/>
      </c>
      <c r="AL1740">
        <f>IF($C1740="","",IF(N($L1740)&lt;=0,"Basic salary missing",IF(ISNA(MATCH($C1740,Departments!$A$5:$A$54,0)),"Department not on Departments sheet",IF(AND($I1740&lt;&gt;"",NOT(ISNUMBER($I1740))),"Date of birth is text, not a date",IF(AND($K1740&lt;&gt;"",NOT(ISNUMBER($K1740))),"Contract end is text, not a date","")))))</f>
        <v/>
      </c>
      <c r="AM1740" s="41">
        <f>IF($R1740=0,0,N($L1740)*(1+$Z1740+BonusMonths/12+IF($Q1740=1,0,EOSB))+N($M1740)+(N($L1740)+SI_Gross*N($M1740))*IF($Q1740=1,SI_O,SI_E))</f>
        <v/>
      </c>
      <c r="AN1740" s="41">
        <f>IF($R1740=0,0,(IF($Q1740=1,MedO,MedE+Ticket)+Training)/12)</f>
        <v/>
      </c>
    </row>
    <row r="1741">
      <c r="I1741" s="35" t="n"/>
      <c r="J1741" s="35" t="n"/>
      <c r="K1741" s="35" t="n"/>
      <c r="L1741" s="36" t="n"/>
      <c r="M1741" s="36" t="n"/>
      <c r="P1741" s="37" t="n"/>
      <c r="Q1741" s="38">
        <f>IF($C1741="",0,IF(OR(LOWER(TRIM($G1741))="omani",LOWER(TRIM($G1741))="oman",LOWER(TRIM($G1741))="om",LOWER(TRIM($G1741))="local"),1,0))</f>
        <v/>
      </c>
      <c r="R1741" s="38">
        <f>IF($C1741="",0,IF(OR(ISNUMBER(SEARCH("resign",$N1741)),ISNUMBER(SEARCH("terminat",$N1741)),ISNUMBER(SEARCH("inactive",$N1741)),ISNUMBER(SEARCH("vacan",$N1741)),ISNUMBER(SEARCH("deceased",$N1741)),ISNUMBER(SEARCH("separated",$N1741))),0,1))</f>
        <v/>
      </c>
      <c r="S1741">
        <f>IF(OR($R1741=0,NOT(ISNUMBER($I1741))),"",IFERROR(DATEDIF($I1741,DATE(FY,1,1),"y"),""))</f>
        <v/>
      </c>
      <c r="T1741">
        <f>IF(OR($R1741=0,NOT(ISNUMBER($J1741))),"",IFERROR(DATEDIF($J1741,DATE(FY,1,1),"y"),0))</f>
        <v/>
      </c>
      <c r="U1741" s="38">
        <f>IF(OR($R1741=0,NOT(ISNUMBER($I1741))),0,IF(YEAR($I1741)+IF($Q1741=1,RetAgeO,RetAgeE)=FY,MONTH($I1741),IF(YEAR($I1741)+IF($Q1741=1,RetAgeO,RetAgeE)&lt;FY,1,0)))</f>
        <v/>
      </c>
      <c r="V1741" s="38">
        <f>IF(OR($R1741=0,NOT(ISNUMBER($K1741))),0,IF(YEAR($K1741)=FY,MONTH($K1741),IF(YEAR($K1741)&lt;FY,1,0)))</f>
        <v/>
      </c>
      <c r="W1741" s="38">
        <f>IF($R1741=0,0,MIN(12,IF(AND(ISNUMBER($O1741),$O1741&gt;=1,$O1741&lt;=12),INT($O1741),12),IF(AND(RetireExit="Yes",$U1741&gt;0),$U1741,12),IF(AND(ContractExit="Yes",$V1741&gt;0),$V1741,12)))</f>
        <v/>
      </c>
      <c r="X1741" s="37">
        <f>IF(ISNUMBER($P1741),$P1741,IncPct)</f>
        <v/>
      </c>
      <c r="Y1741" s="39">
        <f>IF($W1741=0,0,MAX(0,MIN($W1741,IncMonth-1))+MAX(0,$W1741-IncMonth+1)*(1+$X1741))</f>
        <v/>
      </c>
      <c r="Z1741" s="40">
        <f>IF($C1741="",0,IFERROR(INDEX(Departments!$B$5:$B$54,MATCH($C1741,Departments!$A$5:$A$54,0)),0))</f>
        <v/>
      </c>
      <c r="AA1741" s="41">
        <f>N($L1741)*$Y1741</f>
        <v/>
      </c>
      <c r="AB1741" s="41">
        <f>N($M1741)*$Y1741</f>
        <v/>
      </c>
      <c r="AC1741" s="41">
        <f>$AA1741*$Z1741</f>
        <v/>
      </c>
      <c r="AD1741" s="41">
        <f>$AA1741*BonusMonths/12</f>
        <v/>
      </c>
      <c r="AE1741" s="41">
        <f>($AA1741+SI_Gross*$AB1741)*IF($Q1741=1,SI_O,SI_E)</f>
        <v/>
      </c>
      <c r="AF1741" s="41">
        <f>IF($Q1741=1,0,$AA1741*EOSB)</f>
        <v/>
      </c>
      <c r="AG1741" s="41">
        <f>$AN1741*$W1741</f>
        <v/>
      </c>
      <c r="AH1741" s="41">
        <f>SUM($AA1741:$AG1741)</f>
        <v/>
      </c>
      <c r="AI1741" s="41">
        <f>12*($AM1741+$AN1741)</f>
        <v/>
      </c>
      <c r="AJ1741" s="41">
        <f>$AM1741*((IncMonth-1)+(13-IncMonth)*(1+$X1741))+12*$AN1741</f>
        <v/>
      </c>
      <c r="AK1741" s="41">
        <f>IF($R1741=1,N($L1741)+N($M1741),0)</f>
        <v/>
      </c>
      <c r="AL1741">
        <f>IF($C1741="","",IF(N($L1741)&lt;=0,"Basic salary missing",IF(ISNA(MATCH($C1741,Departments!$A$5:$A$54,0)),"Department not on Departments sheet",IF(AND($I1741&lt;&gt;"",NOT(ISNUMBER($I1741))),"Date of birth is text, not a date",IF(AND($K1741&lt;&gt;"",NOT(ISNUMBER($K1741))),"Contract end is text, not a date","")))))</f>
        <v/>
      </c>
      <c r="AM1741" s="41">
        <f>IF($R1741=0,0,N($L1741)*(1+$Z1741+BonusMonths/12+IF($Q1741=1,0,EOSB))+N($M1741)+(N($L1741)+SI_Gross*N($M1741))*IF($Q1741=1,SI_O,SI_E))</f>
        <v/>
      </c>
      <c r="AN1741" s="41">
        <f>IF($R1741=0,0,(IF($Q1741=1,MedO,MedE+Ticket)+Training)/12)</f>
        <v/>
      </c>
    </row>
    <row r="1742">
      <c r="I1742" s="35" t="n"/>
      <c r="J1742" s="35" t="n"/>
      <c r="K1742" s="35" t="n"/>
      <c r="L1742" s="36" t="n"/>
      <c r="M1742" s="36" t="n"/>
      <c r="P1742" s="37" t="n"/>
      <c r="Q1742" s="38">
        <f>IF($C1742="",0,IF(OR(LOWER(TRIM($G1742))="omani",LOWER(TRIM($G1742))="oman",LOWER(TRIM($G1742))="om",LOWER(TRIM($G1742))="local"),1,0))</f>
        <v/>
      </c>
      <c r="R1742" s="38">
        <f>IF($C1742="",0,IF(OR(ISNUMBER(SEARCH("resign",$N1742)),ISNUMBER(SEARCH("terminat",$N1742)),ISNUMBER(SEARCH("inactive",$N1742)),ISNUMBER(SEARCH("vacan",$N1742)),ISNUMBER(SEARCH("deceased",$N1742)),ISNUMBER(SEARCH("separated",$N1742))),0,1))</f>
        <v/>
      </c>
      <c r="S1742">
        <f>IF(OR($R1742=0,NOT(ISNUMBER($I1742))),"",IFERROR(DATEDIF($I1742,DATE(FY,1,1),"y"),""))</f>
        <v/>
      </c>
      <c r="T1742">
        <f>IF(OR($R1742=0,NOT(ISNUMBER($J1742))),"",IFERROR(DATEDIF($J1742,DATE(FY,1,1),"y"),0))</f>
        <v/>
      </c>
      <c r="U1742" s="38">
        <f>IF(OR($R1742=0,NOT(ISNUMBER($I1742))),0,IF(YEAR($I1742)+IF($Q1742=1,RetAgeO,RetAgeE)=FY,MONTH($I1742),IF(YEAR($I1742)+IF($Q1742=1,RetAgeO,RetAgeE)&lt;FY,1,0)))</f>
        <v/>
      </c>
      <c r="V1742" s="38">
        <f>IF(OR($R1742=0,NOT(ISNUMBER($K1742))),0,IF(YEAR($K1742)=FY,MONTH($K1742),IF(YEAR($K1742)&lt;FY,1,0)))</f>
        <v/>
      </c>
      <c r="W1742" s="38">
        <f>IF($R1742=0,0,MIN(12,IF(AND(ISNUMBER($O1742),$O1742&gt;=1,$O1742&lt;=12),INT($O1742),12),IF(AND(RetireExit="Yes",$U1742&gt;0),$U1742,12),IF(AND(ContractExit="Yes",$V1742&gt;0),$V1742,12)))</f>
        <v/>
      </c>
      <c r="X1742" s="37">
        <f>IF(ISNUMBER($P1742),$P1742,IncPct)</f>
        <v/>
      </c>
      <c r="Y1742" s="39">
        <f>IF($W1742=0,0,MAX(0,MIN($W1742,IncMonth-1))+MAX(0,$W1742-IncMonth+1)*(1+$X1742))</f>
        <v/>
      </c>
      <c r="Z1742" s="40">
        <f>IF($C1742="",0,IFERROR(INDEX(Departments!$B$5:$B$54,MATCH($C1742,Departments!$A$5:$A$54,0)),0))</f>
        <v/>
      </c>
      <c r="AA1742" s="41">
        <f>N($L1742)*$Y1742</f>
        <v/>
      </c>
      <c r="AB1742" s="41">
        <f>N($M1742)*$Y1742</f>
        <v/>
      </c>
      <c r="AC1742" s="41">
        <f>$AA1742*$Z1742</f>
        <v/>
      </c>
      <c r="AD1742" s="41">
        <f>$AA1742*BonusMonths/12</f>
        <v/>
      </c>
      <c r="AE1742" s="41">
        <f>($AA1742+SI_Gross*$AB1742)*IF($Q1742=1,SI_O,SI_E)</f>
        <v/>
      </c>
      <c r="AF1742" s="41">
        <f>IF($Q1742=1,0,$AA1742*EOSB)</f>
        <v/>
      </c>
      <c r="AG1742" s="41">
        <f>$AN1742*$W1742</f>
        <v/>
      </c>
      <c r="AH1742" s="41">
        <f>SUM($AA1742:$AG1742)</f>
        <v/>
      </c>
      <c r="AI1742" s="41">
        <f>12*($AM1742+$AN1742)</f>
        <v/>
      </c>
      <c r="AJ1742" s="41">
        <f>$AM1742*((IncMonth-1)+(13-IncMonth)*(1+$X1742))+12*$AN1742</f>
        <v/>
      </c>
      <c r="AK1742" s="41">
        <f>IF($R1742=1,N($L1742)+N($M1742),0)</f>
        <v/>
      </c>
      <c r="AL1742">
        <f>IF($C1742="","",IF(N($L1742)&lt;=0,"Basic salary missing",IF(ISNA(MATCH($C1742,Departments!$A$5:$A$54,0)),"Department not on Departments sheet",IF(AND($I1742&lt;&gt;"",NOT(ISNUMBER($I1742))),"Date of birth is text, not a date",IF(AND($K1742&lt;&gt;"",NOT(ISNUMBER($K1742))),"Contract end is text, not a date","")))))</f>
        <v/>
      </c>
      <c r="AM1742" s="41">
        <f>IF($R1742=0,0,N($L1742)*(1+$Z1742+BonusMonths/12+IF($Q1742=1,0,EOSB))+N($M1742)+(N($L1742)+SI_Gross*N($M1742))*IF($Q1742=1,SI_O,SI_E))</f>
        <v/>
      </c>
      <c r="AN1742" s="41">
        <f>IF($R1742=0,0,(IF($Q1742=1,MedO,MedE+Ticket)+Training)/12)</f>
        <v/>
      </c>
    </row>
    <row r="1743">
      <c r="I1743" s="35" t="n"/>
      <c r="J1743" s="35" t="n"/>
      <c r="K1743" s="35" t="n"/>
      <c r="L1743" s="36" t="n"/>
      <c r="M1743" s="36" t="n"/>
      <c r="P1743" s="37" t="n"/>
      <c r="Q1743" s="38">
        <f>IF($C1743="",0,IF(OR(LOWER(TRIM($G1743))="omani",LOWER(TRIM($G1743))="oman",LOWER(TRIM($G1743))="om",LOWER(TRIM($G1743))="local"),1,0))</f>
        <v/>
      </c>
      <c r="R1743" s="38">
        <f>IF($C1743="",0,IF(OR(ISNUMBER(SEARCH("resign",$N1743)),ISNUMBER(SEARCH("terminat",$N1743)),ISNUMBER(SEARCH("inactive",$N1743)),ISNUMBER(SEARCH("vacan",$N1743)),ISNUMBER(SEARCH("deceased",$N1743)),ISNUMBER(SEARCH("separated",$N1743))),0,1))</f>
        <v/>
      </c>
      <c r="S1743">
        <f>IF(OR($R1743=0,NOT(ISNUMBER($I1743))),"",IFERROR(DATEDIF($I1743,DATE(FY,1,1),"y"),""))</f>
        <v/>
      </c>
      <c r="T1743">
        <f>IF(OR($R1743=0,NOT(ISNUMBER($J1743))),"",IFERROR(DATEDIF($J1743,DATE(FY,1,1),"y"),0))</f>
        <v/>
      </c>
      <c r="U1743" s="38">
        <f>IF(OR($R1743=0,NOT(ISNUMBER($I1743))),0,IF(YEAR($I1743)+IF($Q1743=1,RetAgeO,RetAgeE)=FY,MONTH($I1743),IF(YEAR($I1743)+IF($Q1743=1,RetAgeO,RetAgeE)&lt;FY,1,0)))</f>
        <v/>
      </c>
      <c r="V1743" s="38">
        <f>IF(OR($R1743=0,NOT(ISNUMBER($K1743))),0,IF(YEAR($K1743)=FY,MONTH($K1743),IF(YEAR($K1743)&lt;FY,1,0)))</f>
        <v/>
      </c>
      <c r="W1743" s="38">
        <f>IF($R1743=0,0,MIN(12,IF(AND(ISNUMBER($O1743),$O1743&gt;=1,$O1743&lt;=12),INT($O1743),12),IF(AND(RetireExit="Yes",$U1743&gt;0),$U1743,12),IF(AND(ContractExit="Yes",$V1743&gt;0),$V1743,12)))</f>
        <v/>
      </c>
      <c r="X1743" s="37">
        <f>IF(ISNUMBER($P1743),$P1743,IncPct)</f>
        <v/>
      </c>
      <c r="Y1743" s="39">
        <f>IF($W1743=0,0,MAX(0,MIN($W1743,IncMonth-1))+MAX(0,$W1743-IncMonth+1)*(1+$X1743))</f>
        <v/>
      </c>
      <c r="Z1743" s="40">
        <f>IF($C1743="",0,IFERROR(INDEX(Departments!$B$5:$B$54,MATCH($C1743,Departments!$A$5:$A$54,0)),0))</f>
        <v/>
      </c>
      <c r="AA1743" s="41">
        <f>N($L1743)*$Y1743</f>
        <v/>
      </c>
      <c r="AB1743" s="41">
        <f>N($M1743)*$Y1743</f>
        <v/>
      </c>
      <c r="AC1743" s="41">
        <f>$AA1743*$Z1743</f>
        <v/>
      </c>
      <c r="AD1743" s="41">
        <f>$AA1743*BonusMonths/12</f>
        <v/>
      </c>
      <c r="AE1743" s="41">
        <f>($AA1743+SI_Gross*$AB1743)*IF($Q1743=1,SI_O,SI_E)</f>
        <v/>
      </c>
      <c r="AF1743" s="41">
        <f>IF($Q1743=1,0,$AA1743*EOSB)</f>
        <v/>
      </c>
      <c r="AG1743" s="41">
        <f>$AN1743*$W1743</f>
        <v/>
      </c>
      <c r="AH1743" s="41">
        <f>SUM($AA1743:$AG1743)</f>
        <v/>
      </c>
      <c r="AI1743" s="41">
        <f>12*($AM1743+$AN1743)</f>
        <v/>
      </c>
      <c r="AJ1743" s="41">
        <f>$AM1743*((IncMonth-1)+(13-IncMonth)*(1+$X1743))+12*$AN1743</f>
        <v/>
      </c>
      <c r="AK1743" s="41">
        <f>IF($R1743=1,N($L1743)+N($M1743),0)</f>
        <v/>
      </c>
      <c r="AL1743">
        <f>IF($C1743="","",IF(N($L1743)&lt;=0,"Basic salary missing",IF(ISNA(MATCH($C1743,Departments!$A$5:$A$54,0)),"Department not on Departments sheet",IF(AND($I1743&lt;&gt;"",NOT(ISNUMBER($I1743))),"Date of birth is text, not a date",IF(AND($K1743&lt;&gt;"",NOT(ISNUMBER($K1743))),"Contract end is text, not a date","")))))</f>
        <v/>
      </c>
      <c r="AM1743" s="41">
        <f>IF($R1743=0,0,N($L1743)*(1+$Z1743+BonusMonths/12+IF($Q1743=1,0,EOSB))+N($M1743)+(N($L1743)+SI_Gross*N($M1743))*IF($Q1743=1,SI_O,SI_E))</f>
        <v/>
      </c>
      <c r="AN1743" s="41">
        <f>IF($R1743=0,0,(IF($Q1743=1,MedO,MedE+Ticket)+Training)/12)</f>
        <v/>
      </c>
    </row>
    <row r="1744">
      <c r="I1744" s="35" t="n"/>
      <c r="J1744" s="35" t="n"/>
      <c r="K1744" s="35" t="n"/>
      <c r="L1744" s="36" t="n"/>
      <c r="M1744" s="36" t="n"/>
      <c r="P1744" s="37" t="n"/>
      <c r="Q1744" s="38">
        <f>IF($C1744="",0,IF(OR(LOWER(TRIM($G1744))="omani",LOWER(TRIM($G1744))="oman",LOWER(TRIM($G1744))="om",LOWER(TRIM($G1744))="local"),1,0))</f>
        <v/>
      </c>
      <c r="R1744" s="38">
        <f>IF($C1744="",0,IF(OR(ISNUMBER(SEARCH("resign",$N1744)),ISNUMBER(SEARCH("terminat",$N1744)),ISNUMBER(SEARCH("inactive",$N1744)),ISNUMBER(SEARCH("vacan",$N1744)),ISNUMBER(SEARCH("deceased",$N1744)),ISNUMBER(SEARCH("separated",$N1744))),0,1))</f>
        <v/>
      </c>
      <c r="S1744">
        <f>IF(OR($R1744=0,NOT(ISNUMBER($I1744))),"",IFERROR(DATEDIF($I1744,DATE(FY,1,1),"y"),""))</f>
        <v/>
      </c>
      <c r="T1744">
        <f>IF(OR($R1744=0,NOT(ISNUMBER($J1744))),"",IFERROR(DATEDIF($J1744,DATE(FY,1,1),"y"),0))</f>
        <v/>
      </c>
      <c r="U1744" s="38">
        <f>IF(OR($R1744=0,NOT(ISNUMBER($I1744))),0,IF(YEAR($I1744)+IF($Q1744=1,RetAgeO,RetAgeE)=FY,MONTH($I1744),IF(YEAR($I1744)+IF($Q1744=1,RetAgeO,RetAgeE)&lt;FY,1,0)))</f>
        <v/>
      </c>
      <c r="V1744" s="38">
        <f>IF(OR($R1744=0,NOT(ISNUMBER($K1744))),0,IF(YEAR($K1744)=FY,MONTH($K1744),IF(YEAR($K1744)&lt;FY,1,0)))</f>
        <v/>
      </c>
      <c r="W1744" s="38">
        <f>IF($R1744=0,0,MIN(12,IF(AND(ISNUMBER($O1744),$O1744&gt;=1,$O1744&lt;=12),INT($O1744),12),IF(AND(RetireExit="Yes",$U1744&gt;0),$U1744,12),IF(AND(ContractExit="Yes",$V1744&gt;0),$V1744,12)))</f>
        <v/>
      </c>
      <c r="X1744" s="37">
        <f>IF(ISNUMBER($P1744),$P1744,IncPct)</f>
        <v/>
      </c>
      <c r="Y1744" s="39">
        <f>IF($W1744=0,0,MAX(0,MIN($W1744,IncMonth-1))+MAX(0,$W1744-IncMonth+1)*(1+$X1744))</f>
        <v/>
      </c>
      <c r="Z1744" s="40">
        <f>IF($C1744="",0,IFERROR(INDEX(Departments!$B$5:$B$54,MATCH($C1744,Departments!$A$5:$A$54,0)),0))</f>
        <v/>
      </c>
      <c r="AA1744" s="41">
        <f>N($L1744)*$Y1744</f>
        <v/>
      </c>
      <c r="AB1744" s="41">
        <f>N($M1744)*$Y1744</f>
        <v/>
      </c>
      <c r="AC1744" s="41">
        <f>$AA1744*$Z1744</f>
        <v/>
      </c>
      <c r="AD1744" s="41">
        <f>$AA1744*BonusMonths/12</f>
        <v/>
      </c>
      <c r="AE1744" s="41">
        <f>($AA1744+SI_Gross*$AB1744)*IF($Q1744=1,SI_O,SI_E)</f>
        <v/>
      </c>
      <c r="AF1744" s="41">
        <f>IF($Q1744=1,0,$AA1744*EOSB)</f>
        <v/>
      </c>
      <c r="AG1744" s="41">
        <f>$AN1744*$W1744</f>
        <v/>
      </c>
      <c r="AH1744" s="41">
        <f>SUM($AA1744:$AG1744)</f>
        <v/>
      </c>
      <c r="AI1744" s="41">
        <f>12*($AM1744+$AN1744)</f>
        <v/>
      </c>
      <c r="AJ1744" s="41">
        <f>$AM1744*((IncMonth-1)+(13-IncMonth)*(1+$X1744))+12*$AN1744</f>
        <v/>
      </c>
      <c r="AK1744" s="41">
        <f>IF($R1744=1,N($L1744)+N($M1744),0)</f>
        <v/>
      </c>
      <c r="AL1744">
        <f>IF($C1744="","",IF(N($L1744)&lt;=0,"Basic salary missing",IF(ISNA(MATCH($C1744,Departments!$A$5:$A$54,0)),"Department not on Departments sheet",IF(AND($I1744&lt;&gt;"",NOT(ISNUMBER($I1744))),"Date of birth is text, not a date",IF(AND($K1744&lt;&gt;"",NOT(ISNUMBER($K1744))),"Contract end is text, not a date","")))))</f>
        <v/>
      </c>
      <c r="AM1744" s="41">
        <f>IF($R1744=0,0,N($L1744)*(1+$Z1744+BonusMonths/12+IF($Q1744=1,0,EOSB))+N($M1744)+(N($L1744)+SI_Gross*N($M1744))*IF($Q1744=1,SI_O,SI_E))</f>
        <v/>
      </c>
      <c r="AN1744" s="41">
        <f>IF($R1744=0,0,(IF($Q1744=1,MedO,MedE+Ticket)+Training)/12)</f>
        <v/>
      </c>
    </row>
    <row r="1745">
      <c r="I1745" s="35" t="n"/>
      <c r="J1745" s="35" t="n"/>
      <c r="K1745" s="35" t="n"/>
      <c r="L1745" s="36" t="n"/>
      <c r="M1745" s="36" t="n"/>
      <c r="P1745" s="37" t="n"/>
      <c r="Q1745" s="38">
        <f>IF($C1745="",0,IF(OR(LOWER(TRIM($G1745))="omani",LOWER(TRIM($G1745))="oman",LOWER(TRIM($G1745))="om",LOWER(TRIM($G1745))="local"),1,0))</f>
        <v/>
      </c>
      <c r="R1745" s="38">
        <f>IF($C1745="",0,IF(OR(ISNUMBER(SEARCH("resign",$N1745)),ISNUMBER(SEARCH("terminat",$N1745)),ISNUMBER(SEARCH("inactive",$N1745)),ISNUMBER(SEARCH("vacan",$N1745)),ISNUMBER(SEARCH("deceased",$N1745)),ISNUMBER(SEARCH("separated",$N1745))),0,1))</f>
        <v/>
      </c>
      <c r="S1745">
        <f>IF(OR($R1745=0,NOT(ISNUMBER($I1745))),"",IFERROR(DATEDIF($I1745,DATE(FY,1,1),"y"),""))</f>
        <v/>
      </c>
      <c r="T1745">
        <f>IF(OR($R1745=0,NOT(ISNUMBER($J1745))),"",IFERROR(DATEDIF($J1745,DATE(FY,1,1),"y"),0))</f>
        <v/>
      </c>
      <c r="U1745" s="38">
        <f>IF(OR($R1745=0,NOT(ISNUMBER($I1745))),0,IF(YEAR($I1745)+IF($Q1745=1,RetAgeO,RetAgeE)=FY,MONTH($I1745),IF(YEAR($I1745)+IF($Q1745=1,RetAgeO,RetAgeE)&lt;FY,1,0)))</f>
        <v/>
      </c>
      <c r="V1745" s="38">
        <f>IF(OR($R1745=0,NOT(ISNUMBER($K1745))),0,IF(YEAR($K1745)=FY,MONTH($K1745),IF(YEAR($K1745)&lt;FY,1,0)))</f>
        <v/>
      </c>
      <c r="W1745" s="38">
        <f>IF($R1745=0,0,MIN(12,IF(AND(ISNUMBER($O1745),$O1745&gt;=1,$O1745&lt;=12),INT($O1745),12),IF(AND(RetireExit="Yes",$U1745&gt;0),$U1745,12),IF(AND(ContractExit="Yes",$V1745&gt;0),$V1745,12)))</f>
        <v/>
      </c>
      <c r="X1745" s="37">
        <f>IF(ISNUMBER($P1745),$P1745,IncPct)</f>
        <v/>
      </c>
      <c r="Y1745" s="39">
        <f>IF($W1745=0,0,MAX(0,MIN($W1745,IncMonth-1))+MAX(0,$W1745-IncMonth+1)*(1+$X1745))</f>
        <v/>
      </c>
      <c r="Z1745" s="40">
        <f>IF($C1745="",0,IFERROR(INDEX(Departments!$B$5:$B$54,MATCH($C1745,Departments!$A$5:$A$54,0)),0))</f>
        <v/>
      </c>
      <c r="AA1745" s="41">
        <f>N($L1745)*$Y1745</f>
        <v/>
      </c>
      <c r="AB1745" s="41">
        <f>N($M1745)*$Y1745</f>
        <v/>
      </c>
      <c r="AC1745" s="41">
        <f>$AA1745*$Z1745</f>
        <v/>
      </c>
      <c r="AD1745" s="41">
        <f>$AA1745*BonusMonths/12</f>
        <v/>
      </c>
      <c r="AE1745" s="41">
        <f>($AA1745+SI_Gross*$AB1745)*IF($Q1745=1,SI_O,SI_E)</f>
        <v/>
      </c>
      <c r="AF1745" s="41">
        <f>IF($Q1745=1,0,$AA1745*EOSB)</f>
        <v/>
      </c>
      <c r="AG1745" s="41">
        <f>$AN1745*$W1745</f>
        <v/>
      </c>
      <c r="AH1745" s="41">
        <f>SUM($AA1745:$AG1745)</f>
        <v/>
      </c>
      <c r="AI1745" s="41">
        <f>12*($AM1745+$AN1745)</f>
        <v/>
      </c>
      <c r="AJ1745" s="41">
        <f>$AM1745*((IncMonth-1)+(13-IncMonth)*(1+$X1745))+12*$AN1745</f>
        <v/>
      </c>
      <c r="AK1745" s="41">
        <f>IF($R1745=1,N($L1745)+N($M1745),0)</f>
        <v/>
      </c>
      <c r="AL1745">
        <f>IF($C1745="","",IF(N($L1745)&lt;=0,"Basic salary missing",IF(ISNA(MATCH($C1745,Departments!$A$5:$A$54,0)),"Department not on Departments sheet",IF(AND($I1745&lt;&gt;"",NOT(ISNUMBER($I1745))),"Date of birth is text, not a date",IF(AND($K1745&lt;&gt;"",NOT(ISNUMBER($K1745))),"Contract end is text, not a date","")))))</f>
        <v/>
      </c>
      <c r="AM1745" s="41">
        <f>IF($R1745=0,0,N($L1745)*(1+$Z1745+BonusMonths/12+IF($Q1745=1,0,EOSB))+N($M1745)+(N($L1745)+SI_Gross*N($M1745))*IF($Q1745=1,SI_O,SI_E))</f>
        <v/>
      </c>
      <c r="AN1745" s="41">
        <f>IF($R1745=0,0,(IF($Q1745=1,MedO,MedE+Ticket)+Training)/12)</f>
        <v/>
      </c>
    </row>
    <row r="1746">
      <c r="I1746" s="35" t="n"/>
      <c r="J1746" s="35" t="n"/>
      <c r="K1746" s="35" t="n"/>
      <c r="L1746" s="36" t="n"/>
      <c r="M1746" s="36" t="n"/>
      <c r="P1746" s="37" t="n"/>
      <c r="Q1746" s="38">
        <f>IF($C1746="",0,IF(OR(LOWER(TRIM($G1746))="omani",LOWER(TRIM($G1746))="oman",LOWER(TRIM($G1746))="om",LOWER(TRIM($G1746))="local"),1,0))</f>
        <v/>
      </c>
      <c r="R1746" s="38">
        <f>IF($C1746="",0,IF(OR(ISNUMBER(SEARCH("resign",$N1746)),ISNUMBER(SEARCH("terminat",$N1746)),ISNUMBER(SEARCH("inactive",$N1746)),ISNUMBER(SEARCH("vacan",$N1746)),ISNUMBER(SEARCH("deceased",$N1746)),ISNUMBER(SEARCH("separated",$N1746))),0,1))</f>
        <v/>
      </c>
      <c r="S1746">
        <f>IF(OR($R1746=0,NOT(ISNUMBER($I1746))),"",IFERROR(DATEDIF($I1746,DATE(FY,1,1),"y"),""))</f>
        <v/>
      </c>
      <c r="T1746">
        <f>IF(OR($R1746=0,NOT(ISNUMBER($J1746))),"",IFERROR(DATEDIF($J1746,DATE(FY,1,1),"y"),0))</f>
        <v/>
      </c>
      <c r="U1746" s="38">
        <f>IF(OR($R1746=0,NOT(ISNUMBER($I1746))),0,IF(YEAR($I1746)+IF($Q1746=1,RetAgeO,RetAgeE)=FY,MONTH($I1746),IF(YEAR($I1746)+IF($Q1746=1,RetAgeO,RetAgeE)&lt;FY,1,0)))</f>
        <v/>
      </c>
      <c r="V1746" s="38">
        <f>IF(OR($R1746=0,NOT(ISNUMBER($K1746))),0,IF(YEAR($K1746)=FY,MONTH($K1746),IF(YEAR($K1746)&lt;FY,1,0)))</f>
        <v/>
      </c>
      <c r="W1746" s="38">
        <f>IF($R1746=0,0,MIN(12,IF(AND(ISNUMBER($O1746),$O1746&gt;=1,$O1746&lt;=12),INT($O1746),12),IF(AND(RetireExit="Yes",$U1746&gt;0),$U1746,12),IF(AND(ContractExit="Yes",$V1746&gt;0),$V1746,12)))</f>
        <v/>
      </c>
      <c r="X1746" s="37">
        <f>IF(ISNUMBER($P1746),$P1746,IncPct)</f>
        <v/>
      </c>
      <c r="Y1746" s="39">
        <f>IF($W1746=0,0,MAX(0,MIN($W1746,IncMonth-1))+MAX(0,$W1746-IncMonth+1)*(1+$X1746))</f>
        <v/>
      </c>
      <c r="Z1746" s="40">
        <f>IF($C1746="",0,IFERROR(INDEX(Departments!$B$5:$B$54,MATCH($C1746,Departments!$A$5:$A$54,0)),0))</f>
        <v/>
      </c>
      <c r="AA1746" s="41">
        <f>N($L1746)*$Y1746</f>
        <v/>
      </c>
      <c r="AB1746" s="41">
        <f>N($M1746)*$Y1746</f>
        <v/>
      </c>
      <c r="AC1746" s="41">
        <f>$AA1746*$Z1746</f>
        <v/>
      </c>
      <c r="AD1746" s="41">
        <f>$AA1746*BonusMonths/12</f>
        <v/>
      </c>
      <c r="AE1746" s="41">
        <f>($AA1746+SI_Gross*$AB1746)*IF($Q1746=1,SI_O,SI_E)</f>
        <v/>
      </c>
      <c r="AF1746" s="41">
        <f>IF($Q1746=1,0,$AA1746*EOSB)</f>
        <v/>
      </c>
      <c r="AG1746" s="41">
        <f>$AN1746*$W1746</f>
        <v/>
      </c>
      <c r="AH1746" s="41">
        <f>SUM($AA1746:$AG1746)</f>
        <v/>
      </c>
      <c r="AI1746" s="41">
        <f>12*($AM1746+$AN1746)</f>
        <v/>
      </c>
      <c r="AJ1746" s="41">
        <f>$AM1746*((IncMonth-1)+(13-IncMonth)*(1+$X1746))+12*$AN1746</f>
        <v/>
      </c>
      <c r="AK1746" s="41">
        <f>IF($R1746=1,N($L1746)+N($M1746),0)</f>
        <v/>
      </c>
      <c r="AL1746">
        <f>IF($C1746="","",IF(N($L1746)&lt;=0,"Basic salary missing",IF(ISNA(MATCH($C1746,Departments!$A$5:$A$54,0)),"Department not on Departments sheet",IF(AND($I1746&lt;&gt;"",NOT(ISNUMBER($I1746))),"Date of birth is text, not a date",IF(AND($K1746&lt;&gt;"",NOT(ISNUMBER($K1746))),"Contract end is text, not a date","")))))</f>
        <v/>
      </c>
      <c r="AM1746" s="41">
        <f>IF($R1746=0,0,N($L1746)*(1+$Z1746+BonusMonths/12+IF($Q1746=1,0,EOSB))+N($M1746)+(N($L1746)+SI_Gross*N($M1746))*IF($Q1746=1,SI_O,SI_E))</f>
        <v/>
      </c>
      <c r="AN1746" s="41">
        <f>IF($R1746=0,0,(IF($Q1746=1,MedO,MedE+Ticket)+Training)/12)</f>
        <v/>
      </c>
    </row>
    <row r="1747">
      <c r="I1747" s="35" t="n"/>
      <c r="J1747" s="35" t="n"/>
      <c r="K1747" s="35" t="n"/>
      <c r="L1747" s="36" t="n"/>
      <c r="M1747" s="36" t="n"/>
      <c r="P1747" s="37" t="n"/>
      <c r="Q1747" s="38">
        <f>IF($C1747="",0,IF(OR(LOWER(TRIM($G1747))="omani",LOWER(TRIM($G1747))="oman",LOWER(TRIM($G1747))="om",LOWER(TRIM($G1747))="local"),1,0))</f>
        <v/>
      </c>
      <c r="R1747" s="38">
        <f>IF($C1747="",0,IF(OR(ISNUMBER(SEARCH("resign",$N1747)),ISNUMBER(SEARCH("terminat",$N1747)),ISNUMBER(SEARCH("inactive",$N1747)),ISNUMBER(SEARCH("vacan",$N1747)),ISNUMBER(SEARCH("deceased",$N1747)),ISNUMBER(SEARCH("separated",$N1747))),0,1))</f>
        <v/>
      </c>
      <c r="S1747">
        <f>IF(OR($R1747=0,NOT(ISNUMBER($I1747))),"",IFERROR(DATEDIF($I1747,DATE(FY,1,1),"y"),""))</f>
        <v/>
      </c>
      <c r="T1747">
        <f>IF(OR($R1747=0,NOT(ISNUMBER($J1747))),"",IFERROR(DATEDIF($J1747,DATE(FY,1,1),"y"),0))</f>
        <v/>
      </c>
      <c r="U1747" s="38">
        <f>IF(OR($R1747=0,NOT(ISNUMBER($I1747))),0,IF(YEAR($I1747)+IF($Q1747=1,RetAgeO,RetAgeE)=FY,MONTH($I1747),IF(YEAR($I1747)+IF($Q1747=1,RetAgeO,RetAgeE)&lt;FY,1,0)))</f>
        <v/>
      </c>
      <c r="V1747" s="38">
        <f>IF(OR($R1747=0,NOT(ISNUMBER($K1747))),0,IF(YEAR($K1747)=FY,MONTH($K1747),IF(YEAR($K1747)&lt;FY,1,0)))</f>
        <v/>
      </c>
      <c r="W1747" s="38">
        <f>IF($R1747=0,0,MIN(12,IF(AND(ISNUMBER($O1747),$O1747&gt;=1,$O1747&lt;=12),INT($O1747),12),IF(AND(RetireExit="Yes",$U1747&gt;0),$U1747,12),IF(AND(ContractExit="Yes",$V1747&gt;0),$V1747,12)))</f>
        <v/>
      </c>
      <c r="X1747" s="37">
        <f>IF(ISNUMBER($P1747),$P1747,IncPct)</f>
        <v/>
      </c>
      <c r="Y1747" s="39">
        <f>IF($W1747=0,0,MAX(0,MIN($W1747,IncMonth-1))+MAX(0,$W1747-IncMonth+1)*(1+$X1747))</f>
        <v/>
      </c>
      <c r="Z1747" s="40">
        <f>IF($C1747="",0,IFERROR(INDEX(Departments!$B$5:$B$54,MATCH($C1747,Departments!$A$5:$A$54,0)),0))</f>
        <v/>
      </c>
      <c r="AA1747" s="41">
        <f>N($L1747)*$Y1747</f>
        <v/>
      </c>
      <c r="AB1747" s="41">
        <f>N($M1747)*$Y1747</f>
        <v/>
      </c>
      <c r="AC1747" s="41">
        <f>$AA1747*$Z1747</f>
        <v/>
      </c>
      <c r="AD1747" s="41">
        <f>$AA1747*BonusMonths/12</f>
        <v/>
      </c>
      <c r="AE1747" s="41">
        <f>($AA1747+SI_Gross*$AB1747)*IF($Q1747=1,SI_O,SI_E)</f>
        <v/>
      </c>
      <c r="AF1747" s="41">
        <f>IF($Q1747=1,0,$AA1747*EOSB)</f>
        <v/>
      </c>
      <c r="AG1747" s="41">
        <f>$AN1747*$W1747</f>
        <v/>
      </c>
      <c r="AH1747" s="41">
        <f>SUM($AA1747:$AG1747)</f>
        <v/>
      </c>
      <c r="AI1747" s="41">
        <f>12*($AM1747+$AN1747)</f>
        <v/>
      </c>
      <c r="AJ1747" s="41">
        <f>$AM1747*((IncMonth-1)+(13-IncMonth)*(1+$X1747))+12*$AN1747</f>
        <v/>
      </c>
      <c r="AK1747" s="41">
        <f>IF($R1747=1,N($L1747)+N($M1747),0)</f>
        <v/>
      </c>
      <c r="AL1747">
        <f>IF($C1747="","",IF(N($L1747)&lt;=0,"Basic salary missing",IF(ISNA(MATCH($C1747,Departments!$A$5:$A$54,0)),"Department not on Departments sheet",IF(AND($I1747&lt;&gt;"",NOT(ISNUMBER($I1747))),"Date of birth is text, not a date",IF(AND($K1747&lt;&gt;"",NOT(ISNUMBER($K1747))),"Contract end is text, not a date","")))))</f>
        <v/>
      </c>
      <c r="AM1747" s="41">
        <f>IF($R1747=0,0,N($L1747)*(1+$Z1747+BonusMonths/12+IF($Q1747=1,0,EOSB))+N($M1747)+(N($L1747)+SI_Gross*N($M1747))*IF($Q1747=1,SI_O,SI_E))</f>
        <v/>
      </c>
      <c r="AN1747" s="41">
        <f>IF($R1747=0,0,(IF($Q1747=1,MedO,MedE+Ticket)+Training)/12)</f>
        <v/>
      </c>
    </row>
    <row r="1748">
      <c r="I1748" s="35" t="n"/>
      <c r="J1748" s="35" t="n"/>
      <c r="K1748" s="35" t="n"/>
      <c r="L1748" s="36" t="n"/>
      <c r="M1748" s="36" t="n"/>
      <c r="P1748" s="37" t="n"/>
      <c r="Q1748" s="38">
        <f>IF($C1748="",0,IF(OR(LOWER(TRIM($G1748))="omani",LOWER(TRIM($G1748))="oman",LOWER(TRIM($G1748))="om",LOWER(TRIM($G1748))="local"),1,0))</f>
        <v/>
      </c>
      <c r="R1748" s="38">
        <f>IF($C1748="",0,IF(OR(ISNUMBER(SEARCH("resign",$N1748)),ISNUMBER(SEARCH("terminat",$N1748)),ISNUMBER(SEARCH("inactive",$N1748)),ISNUMBER(SEARCH("vacan",$N1748)),ISNUMBER(SEARCH("deceased",$N1748)),ISNUMBER(SEARCH("separated",$N1748))),0,1))</f>
        <v/>
      </c>
      <c r="S1748">
        <f>IF(OR($R1748=0,NOT(ISNUMBER($I1748))),"",IFERROR(DATEDIF($I1748,DATE(FY,1,1),"y"),""))</f>
        <v/>
      </c>
      <c r="T1748">
        <f>IF(OR($R1748=0,NOT(ISNUMBER($J1748))),"",IFERROR(DATEDIF($J1748,DATE(FY,1,1),"y"),0))</f>
        <v/>
      </c>
      <c r="U1748" s="38">
        <f>IF(OR($R1748=0,NOT(ISNUMBER($I1748))),0,IF(YEAR($I1748)+IF($Q1748=1,RetAgeO,RetAgeE)=FY,MONTH($I1748),IF(YEAR($I1748)+IF($Q1748=1,RetAgeO,RetAgeE)&lt;FY,1,0)))</f>
        <v/>
      </c>
      <c r="V1748" s="38">
        <f>IF(OR($R1748=0,NOT(ISNUMBER($K1748))),0,IF(YEAR($K1748)=FY,MONTH($K1748),IF(YEAR($K1748)&lt;FY,1,0)))</f>
        <v/>
      </c>
      <c r="W1748" s="38">
        <f>IF($R1748=0,0,MIN(12,IF(AND(ISNUMBER($O1748),$O1748&gt;=1,$O1748&lt;=12),INT($O1748),12),IF(AND(RetireExit="Yes",$U1748&gt;0),$U1748,12),IF(AND(ContractExit="Yes",$V1748&gt;0),$V1748,12)))</f>
        <v/>
      </c>
      <c r="X1748" s="37">
        <f>IF(ISNUMBER($P1748),$P1748,IncPct)</f>
        <v/>
      </c>
      <c r="Y1748" s="39">
        <f>IF($W1748=0,0,MAX(0,MIN($W1748,IncMonth-1))+MAX(0,$W1748-IncMonth+1)*(1+$X1748))</f>
        <v/>
      </c>
      <c r="Z1748" s="40">
        <f>IF($C1748="",0,IFERROR(INDEX(Departments!$B$5:$B$54,MATCH($C1748,Departments!$A$5:$A$54,0)),0))</f>
        <v/>
      </c>
      <c r="AA1748" s="41">
        <f>N($L1748)*$Y1748</f>
        <v/>
      </c>
      <c r="AB1748" s="41">
        <f>N($M1748)*$Y1748</f>
        <v/>
      </c>
      <c r="AC1748" s="41">
        <f>$AA1748*$Z1748</f>
        <v/>
      </c>
      <c r="AD1748" s="41">
        <f>$AA1748*BonusMonths/12</f>
        <v/>
      </c>
      <c r="AE1748" s="41">
        <f>($AA1748+SI_Gross*$AB1748)*IF($Q1748=1,SI_O,SI_E)</f>
        <v/>
      </c>
      <c r="AF1748" s="41">
        <f>IF($Q1748=1,0,$AA1748*EOSB)</f>
        <v/>
      </c>
      <c r="AG1748" s="41">
        <f>$AN1748*$W1748</f>
        <v/>
      </c>
      <c r="AH1748" s="41">
        <f>SUM($AA1748:$AG1748)</f>
        <v/>
      </c>
      <c r="AI1748" s="41">
        <f>12*($AM1748+$AN1748)</f>
        <v/>
      </c>
      <c r="AJ1748" s="41">
        <f>$AM1748*((IncMonth-1)+(13-IncMonth)*(1+$X1748))+12*$AN1748</f>
        <v/>
      </c>
      <c r="AK1748" s="41">
        <f>IF($R1748=1,N($L1748)+N($M1748),0)</f>
        <v/>
      </c>
      <c r="AL1748">
        <f>IF($C1748="","",IF(N($L1748)&lt;=0,"Basic salary missing",IF(ISNA(MATCH($C1748,Departments!$A$5:$A$54,0)),"Department not on Departments sheet",IF(AND($I1748&lt;&gt;"",NOT(ISNUMBER($I1748))),"Date of birth is text, not a date",IF(AND($K1748&lt;&gt;"",NOT(ISNUMBER($K1748))),"Contract end is text, not a date","")))))</f>
        <v/>
      </c>
      <c r="AM1748" s="41">
        <f>IF($R1748=0,0,N($L1748)*(1+$Z1748+BonusMonths/12+IF($Q1748=1,0,EOSB))+N($M1748)+(N($L1748)+SI_Gross*N($M1748))*IF($Q1748=1,SI_O,SI_E))</f>
        <v/>
      </c>
      <c r="AN1748" s="41">
        <f>IF($R1748=0,0,(IF($Q1748=1,MedO,MedE+Ticket)+Training)/12)</f>
        <v/>
      </c>
    </row>
    <row r="1749">
      <c r="I1749" s="35" t="n"/>
      <c r="J1749" s="35" t="n"/>
      <c r="K1749" s="35" t="n"/>
      <c r="L1749" s="36" t="n"/>
      <c r="M1749" s="36" t="n"/>
      <c r="P1749" s="37" t="n"/>
      <c r="Q1749" s="38">
        <f>IF($C1749="",0,IF(OR(LOWER(TRIM($G1749))="omani",LOWER(TRIM($G1749))="oman",LOWER(TRIM($G1749))="om",LOWER(TRIM($G1749))="local"),1,0))</f>
        <v/>
      </c>
      <c r="R1749" s="38">
        <f>IF($C1749="",0,IF(OR(ISNUMBER(SEARCH("resign",$N1749)),ISNUMBER(SEARCH("terminat",$N1749)),ISNUMBER(SEARCH("inactive",$N1749)),ISNUMBER(SEARCH("vacan",$N1749)),ISNUMBER(SEARCH("deceased",$N1749)),ISNUMBER(SEARCH("separated",$N1749))),0,1))</f>
        <v/>
      </c>
      <c r="S1749">
        <f>IF(OR($R1749=0,NOT(ISNUMBER($I1749))),"",IFERROR(DATEDIF($I1749,DATE(FY,1,1),"y"),""))</f>
        <v/>
      </c>
      <c r="T1749">
        <f>IF(OR($R1749=0,NOT(ISNUMBER($J1749))),"",IFERROR(DATEDIF($J1749,DATE(FY,1,1),"y"),0))</f>
        <v/>
      </c>
      <c r="U1749" s="38">
        <f>IF(OR($R1749=0,NOT(ISNUMBER($I1749))),0,IF(YEAR($I1749)+IF($Q1749=1,RetAgeO,RetAgeE)=FY,MONTH($I1749),IF(YEAR($I1749)+IF($Q1749=1,RetAgeO,RetAgeE)&lt;FY,1,0)))</f>
        <v/>
      </c>
      <c r="V1749" s="38">
        <f>IF(OR($R1749=0,NOT(ISNUMBER($K1749))),0,IF(YEAR($K1749)=FY,MONTH($K1749),IF(YEAR($K1749)&lt;FY,1,0)))</f>
        <v/>
      </c>
      <c r="W1749" s="38">
        <f>IF($R1749=0,0,MIN(12,IF(AND(ISNUMBER($O1749),$O1749&gt;=1,$O1749&lt;=12),INT($O1749),12),IF(AND(RetireExit="Yes",$U1749&gt;0),$U1749,12),IF(AND(ContractExit="Yes",$V1749&gt;0),$V1749,12)))</f>
        <v/>
      </c>
      <c r="X1749" s="37">
        <f>IF(ISNUMBER($P1749),$P1749,IncPct)</f>
        <v/>
      </c>
      <c r="Y1749" s="39">
        <f>IF($W1749=0,0,MAX(0,MIN($W1749,IncMonth-1))+MAX(0,$W1749-IncMonth+1)*(1+$X1749))</f>
        <v/>
      </c>
      <c r="Z1749" s="40">
        <f>IF($C1749="",0,IFERROR(INDEX(Departments!$B$5:$B$54,MATCH($C1749,Departments!$A$5:$A$54,0)),0))</f>
        <v/>
      </c>
      <c r="AA1749" s="41">
        <f>N($L1749)*$Y1749</f>
        <v/>
      </c>
      <c r="AB1749" s="41">
        <f>N($M1749)*$Y1749</f>
        <v/>
      </c>
      <c r="AC1749" s="41">
        <f>$AA1749*$Z1749</f>
        <v/>
      </c>
      <c r="AD1749" s="41">
        <f>$AA1749*BonusMonths/12</f>
        <v/>
      </c>
      <c r="AE1749" s="41">
        <f>($AA1749+SI_Gross*$AB1749)*IF($Q1749=1,SI_O,SI_E)</f>
        <v/>
      </c>
      <c r="AF1749" s="41">
        <f>IF($Q1749=1,0,$AA1749*EOSB)</f>
        <v/>
      </c>
      <c r="AG1749" s="41">
        <f>$AN1749*$W1749</f>
        <v/>
      </c>
      <c r="AH1749" s="41">
        <f>SUM($AA1749:$AG1749)</f>
        <v/>
      </c>
      <c r="AI1749" s="41">
        <f>12*($AM1749+$AN1749)</f>
        <v/>
      </c>
      <c r="AJ1749" s="41">
        <f>$AM1749*((IncMonth-1)+(13-IncMonth)*(1+$X1749))+12*$AN1749</f>
        <v/>
      </c>
      <c r="AK1749" s="41">
        <f>IF($R1749=1,N($L1749)+N($M1749),0)</f>
        <v/>
      </c>
      <c r="AL1749">
        <f>IF($C1749="","",IF(N($L1749)&lt;=0,"Basic salary missing",IF(ISNA(MATCH($C1749,Departments!$A$5:$A$54,0)),"Department not on Departments sheet",IF(AND($I1749&lt;&gt;"",NOT(ISNUMBER($I1749))),"Date of birth is text, not a date",IF(AND($K1749&lt;&gt;"",NOT(ISNUMBER($K1749))),"Contract end is text, not a date","")))))</f>
        <v/>
      </c>
      <c r="AM1749" s="41">
        <f>IF($R1749=0,0,N($L1749)*(1+$Z1749+BonusMonths/12+IF($Q1749=1,0,EOSB))+N($M1749)+(N($L1749)+SI_Gross*N($M1749))*IF($Q1749=1,SI_O,SI_E))</f>
        <v/>
      </c>
      <c r="AN1749" s="41">
        <f>IF($R1749=0,0,(IF($Q1749=1,MedO,MedE+Ticket)+Training)/12)</f>
        <v/>
      </c>
    </row>
    <row r="1750">
      <c r="I1750" s="35" t="n"/>
      <c r="J1750" s="35" t="n"/>
      <c r="K1750" s="35" t="n"/>
      <c r="L1750" s="36" t="n"/>
      <c r="M1750" s="36" t="n"/>
      <c r="P1750" s="37" t="n"/>
      <c r="Q1750" s="38">
        <f>IF($C1750="",0,IF(OR(LOWER(TRIM($G1750))="omani",LOWER(TRIM($G1750))="oman",LOWER(TRIM($G1750))="om",LOWER(TRIM($G1750))="local"),1,0))</f>
        <v/>
      </c>
      <c r="R1750" s="38">
        <f>IF($C1750="",0,IF(OR(ISNUMBER(SEARCH("resign",$N1750)),ISNUMBER(SEARCH("terminat",$N1750)),ISNUMBER(SEARCH("inactive",$N1750)),ISNUMBER(SEARCH("vacan",$N1750)),ISNUMBER(SEARCH("deceased",$N1750)),ISNUMBER(SEARCH("separated",$N1750))),0,1))</f>
        <v/>
      </c>
      <c r="S1750">
        <f>IF(OR($R1750=0,NOT(ISNUMBER($I1750))),"",IFERROR(DATEDIF($I1750,DATE(FY,1,1),"y"),""))</f>
        <v/>
      </c>
      <c r="T1750">
        <f>IF(OR($R1750=0,NOT(ISNUMBER($J1750))),"",IFERROR(DATEDIF($J1750,DATE(FY,1,1),"y"),0))</f>
        <v/>
      </c>
      <c r="U1750" s="38">
        <f>IF(OR($R1750=0,NOT(ISNUMBER($I1750))),0,IF(YEAR($I1750)+IF($Q1750=1,RetAgeO,RetAgeE)=FY,MONTH($I1750),IF(YEAR($I1750)+IF($Q1750=1,RetAgeO,RetAgeE)&lt;FY,1,0)))</f>
        <v/>
      </c>
      <c r="V1750" s="38">
        <f>IF(OR($R1750=0,NOT(ISNUMBER($K1750))),0,IF(YEAR($K1750)=FY,MONTH($K1750),IF(YEAR($K1750)&lt;FY,1,0)))</f>
        <v/>
      </c>
      <c r="W1750" s="38">
        <f>IF($R1750=0,0,MIN(12,IF(AND(ISNUMBER($O1750),$O1750&gt;=1,$O1750&lt;=12),INT($O1750),12),IF(AND(RetireExit="Yes",$U1750&gt;0),$U1750,12),IF(AND(ContractExit="Yes",$V1750&gt;0),$V1750,12)))</f>
        <v/>
      </c>
      <c r="X1750" s="37">
        <f>IF(ISNUMBER($P1750),$P1750,IncPct)</f>
        <v/>
      </c>
      <c r="Y1750" s="39">
        <f>IF($W1750=0,0,MAX(0,MIN($W1750,IncMonth-1))+MAX(0,$W1750-IncMonth+1)*(1+$X1750))</f>
        <v/>
      </c>
      <c r="Z1750" s="40">
        <f>IF($C1750="",0,IFERROR(INDEX(Departments!$B$5:$B$54,MATCH($C1750,Departments!$A$5:$A$54,0)),0))</f>
        <v/>
      </c>
      <c r="AA1750" s="41">
        <f>N($L1750)*$Y1750</f>
        <v/>
      </c>
      <c r="AB1750" s="41">
        <f>N($M1750)*$Y1750</f>
        <v/>
      </c>
      <c r="AC1750" s="41">
        <f>$AA1750*$Z1750</f>
        <v/>
      </c>
      <c r="AD1750" s="41">
        <f>$AA1750*BonusMonths/12</f>
        <v/>
      </c>
      <c r="AE1750" s="41">
        <f>($AA1750+SI_Gross*$AB1750)*IF($Q1750=1,SI_O,SI_E)</f>
        <v/>
      </c>
      <c r="AF1750" s="41">
        <f>IF($Q1750=1,0,$AA1750*EOSB)</f>
        <v/>
      </c>
      <c r="AG1750" s="41">
        <f>$AN1750*$W1750</f>
        <v/>
      </c>
      <c r="AH1750" s="41">
        <f>SUM($AA1750:$AG1750)</f>
        <v/>
      </c>
      <c r="AI1750" s="41">
        <f>12*($AM1750+$AN1750)</f>
        <v/>
      </c>
      <c r="AJ1750" s="41">
        <f>$AM1750*((IncMonth-1)+(13-IncMonth)*(1+$X1750))+12*$AN1750</f>
        <v/>
      </c>
      <c r="AK1750" s="41">
        <f>IF($R1750=1,N($L1750)+N($M1750),0)</f>
        <v/>
      </c>
      <c r="AL1750">
        <f>IF($C1750="","",IF(N($L1750)&lt;=0,"Basic salary missing",IF(ISNA(MATCH($C1750,Departments!$A$5:$A$54,0)),"Department not on Departments sheet",IF(AND($I1750&lt;&gt;"",NOT(ISNUMBER($I1750))),"Date of birth is text, not a date",IF(AND($K1750&lt;&gt;"",NOT(ISNUMBER($K1750))),"Contract end is text, not a date","")))))</f>
        <v/>
      </c>
      <c r="AM1750" s="41">
        <f>IF($R1750=0,0,N($L1750)*(1+$Z1750+BonusMonths/12+IF($Q1750=1,0,EOSB))+N($M1750)+(N($L1750)+SI_Gross*N($M1750))*IF($Q1750=1,SI_O,SI_E))</f>
        <v/>
      </c>
      <c r="AN1750" s="41">
        <f>IF($R1750=0,0,(IF($Q1750=1,MedO,MedE+Ticket)+Training)/12)</f>
        <v/>
      </c>
    </row>
    <row r="1751">
      <c r="I1751" s="35" t="n"/>
      <c r="J1751" s="35" t="n"/>
      <c r="K1751" s="35" t="n"/>
      <c r="L1751" s="36" t="n"/>
      <c r="M1751" s="36" t="n"/>
      <c r="P1751" s="37" t="n"/>
      <c r="Q1751" s="38">
        <f>IF($C1751="",0,IF(OR(LOWER(TRIM($G1751))="omani",LOWER(TRIM($G1751))="oman",LOWER(TRIM($G1751))="om",LOWER(TRIM($G1751))="local"),1,0))</f>
        <v/>
      </c>
      <c r="R1751" s="38">
        <f>IF($C1751="",0,IF(OR(ISNUMBER(SEARCH("resign",$N1751)),ISNUMBER(SEARCH("terminat",$N1751)),ISNUMBER(SEARCH("inactive",$N1751)),ISNUMBER(SEARCH("vacan",$N1751)),ISNUMBER(SEARCH("deceased",$N1751)),ISNUMBER(SEARCH("separated",$N1751))),0,1))</f>
        <v/>
      </c>
      <c r="S1751">
        <f>IF(OR($R1751=0,NOT(ISNUMBER($I1751))),"",IFERROR(DATEDIF($I1751,DATE(FY,1,1),"y"),""))</f>
        <v/>
      </c>
      <c r="T1751">
        <f>IF(OR($R1751=0,NOT(ISNUMBER($J1751))),"",IFERROR(DATEDIF($J1751,DATE(FY,1,1),"y"),0))</f>
        <v/>
      </c>
      <c r="U1751" s="38">
        <f>IF(OR($R1751=0,NOT(ISNUMBER($I1751))),0,IF(YEAR($I1751)+IF($Q1751=1,RetAgeO,RetAgeE)=FY,MONTH($I1751),IF(YEAR($I1751)+IF($Q1751=1,RetAgeO,RetAgeE)&lt;FY,1,0)))</f>
        <v/>
      </c>
      <c r="V1751" s="38">
        <f>IF(OR($R1751=0,NOT(ISNUMBER($K1751))),0,IF(YEAR($K1751)=FY,MONTH($K1751),IF(YEAR($K1751)&lt;FY,1,0)))</f>
        <v/>
      </c>
      <c r="W1751" s="38">
        <f>IF($R1751=0,0,MIN(12,IF(AND(ISNUMBER($O1751),$O1751&gt;=1,$O1751&lt;=12),INT($O1751),12),IF(AND(RetireExit="Yes",$U1751&gt;0),$U1751,12),IF(AND(ContractExit="Yes",$V1751&gt;0),$V1751,12)))</f>
        <v/>
      </c>
      <c r="X1751" s="37">
        <f>IF(ISNUMBER($P1751),$P1751,IncPct)</f>
        <v/>
      </c>
      <c r="Y1751" s="39">
        <f>IF($W1751=0,0,MAX(0,MIN($W1751,IncMonth-1))+MAX(0,$W1751-IncMonth+1)*(1+$X1751))</f>
        <v/>
      </c>
      <c r="Z1751" s="40">
        <f>IF($C1751="",0,IFERROR(INDEX(Departments!$B$5:$B$54,MATCH($C1751,Departments!$A$5:$A$54,0)),0))</f>
        <v/>
      </c>
      <c r="AA1751" s="41">
        <f>N($L1751)*$Y1751</f>
        <v/>
      </c>
      <c r="AB1751" s="41">
        <f>N($M1751)*$Y1751</f>
        <v/>
      </c>
      <c r="AC1751" s="41">
        <f>$AA1751*$Z1751</f>
        <v/>
      </c>
      <c r="AD1751" s="41">
        <f>$AA1751*BonusMonths/12</f>
        <v/>
      </c>
      <c r="AE1751" s="41">
        <f>($AA1751+SI_Gross*$AB1751)*IF($Q1751=1,SI_O,SI_E)</f>
        <v/>
      </c>
      <c r="AF1751" s="41">
        <f>IF($Q1751=1,0,$AA1751*EOSB)</f>
        <v/>
      </c>
      <c r="AG1751" s="41">
        <f>$AN1751*$W1751</f>
        <v/>
      </c>
      <c r="AH1751" s="41">
        <f>SUM($AA1751:$AG1751)</f>
        <v/>
      </c>
      <c r="AI1751" s="41">
        <f>12*($AM1751+$AN1751)</f>
        <v/>
      </c>
      <c r="AJ1751" s="41">
        <f>$AM1751*((IncMonth-1)+(13-IncMonth)*(1+$X1751))+12*$AN1751</f>
        <v/>
      </c>
      <c r="AK1751" s="41">
        <f>IF($R1751=1,N($L1751)+N($M1751),0)</f>
        <v/>
      </c>
      <c r="AL1751">
        <f>IF($C1751="","",IF(N($L1751)&lt;=0,"Basic salary missing",IF(ISNA(MATCH($C1751,Departments!$A$5:$A$54,0)),"Department not on Departments sheet",IF(AND($I1751&lt;&gt;"",NOT(ISNUMBER($I1751))),"Date of birth is text, not a date",IF(AND($K1751&lt;&gt;"",NOT(ISNUMBER($K1751))),"Contract end is text, not a date","")))))</f>
        <v/>
      </c>
      <c r="AM1751" s="41">
        <f>IF($R1751=0,0,N($L1751)*(1+$Z1751+BonusMonths/12+IF($Q1751=1,0,EOSB))+N($M1751)+(N($L1751)+SI_Gross*N($M1751))*IF($Q1751=1,SI_O,SI_E))</f>
        <v/>
      </c>
      <c r="AN1751" s="41">
        <f>IF($R1751=0,0,(IF($Q1751=1,MedO,MedE+Ticket)+Training)/12)</f>
        <v/>
      </c>
    </row>
    <row r="1752">
      <c r="I1752" s="35" t="n"/>
      <c r="J1752" s="35" t="n"/>
      <c r="K1752" s="35" t="n"/>
      <c r="L1752" s="36" t="n"/>
      <c r="M1752" s="36" t="n"/>
      <c r="P1752" s="37" t="n"/>
      <c r="Q1752" s="38">
        <f>IF($C1752="",0,IF(OR(LOWER(TRIM($G1752))="omani",LOWER(TRIM($G1752))="oman",LOWER(TRIM($G1752))="om",LOWER(TRIM($G1752))="local"),1,0))</f>
        <v/>
      </c>
      <c r="R1752" s="38">
        <f>IF($C1752="",0,IF(OR(ISNUMBER(SEARCH("resign",$N1752)),ISNUMBER(SEARCH("terminat",$N1752)),ISNUMBER(SEARCH("inactive",$N1752)),ISNUMBER(SEARCH("vacan",$N1752)),ISNUMBER(SEARCH("deceased",$N1752)),ISNUMBER(SEARCH("separated",$N1752))),0,1))</f>
        <v/>
      </c>
      <c r="S1752">
        <f>IF(OR($R1752=0,NOT(ISNUMBER($I1752))),"",IFERROR(DATEDIF($I1752,DATE(FY,1,1),"y"),""))</f>
        <v/>
      </c>
      <c r="T1752">
        <f>IF(OR($R1752=0,NOT(ISNUMBER($J1752))),"",IFERROR(DATEDIF($J1752,DATE(FY,1,1),"y"),0))</f>
        <v/>
      </c>
      <c r="U1752" s="38">
        <f>IF(OR($R1752=0,NOT(ISNUMBER($I1752))),0,IF(YEAR($I1752)+IF($Q1752=1,RetAgeO,RetAgeE)=FY,MONTH($I1752),IF(YEAR($I1752)+IF($Q1752=1,RetAgeO,RetAgeE)&lt;FY,1,0)))</f>
        <v/>
      </c>
      <c r="V1752" s="38">
        <f>IF(OR($R1752=0,NOT(ISNUMBER($K1752))),0,IF(YEAR($K1752)=FY,MONTH($K1752),IF(YEAR($K1752)&lt;FY,1,0)))</f>
        <v/>
      </c>
      <c r="W1752" s="38">
        <f>IF($R1752=0,0,MIN(12,IF(AND(ISNUMBER($O1752),$O1752&gt;=1,$O1752&lt;=12),INT($O1752),12),IF(AND(RetireExit="Yes",$U1752&gt;0),$U1752,12),IF(AND(ContractExit="Yes",$V1752&gt;0),$V1752,12)))</f>
        <v/>
      </c>
      <c r="X1752" s="37">
        <f>IF(ISNUMBER($P1752),$P1752,IncPct)</f>
        <v/>
      </c>
      <c r="Y1752" s="39">
        <f>IF($W1752=0,0,MAX(0,MIN($W1752,IncMonth-1))+MAX(0,$W1752-IncMonth+1)*(1+$X1752))</f>
        <v/>
      </c>
      <c r="Z1752" s="40">
        <f>IF($C1752="",0,IFERROR(INDEX(Departments!$B$5:$B$54,MATCH($C1752,Departments!$A$5:$A$54,0)),0))</f>
        <v/>
      </c>
      <c r="AA1752" s="41">
        <f>N($L1752)*$Y1752</f>
        <v/>
      </c>
      <c r="AB1752" s="41">
        <f>N($M1752)*$Y1752</f>
        <v/>
      </c>
      <c r="AC1752" s="41">
        <f>$AA1752*$Z1752</f>
        <v/>
      </c>
      <c r="AD1752" s="41">
        <f>$AA1752*BonusMonths/12</f>
        <v/>
      </c>
      <c r="AE1752" s="41">
        <f>($AA1752+SI_Gross*$AB1752)*IF($Q1752=1,SI_O,SI_E)</f>
        <v/>
      </c>
      <c r="AF1752" s="41">
        <f>IF($Q1752=1,0,$AA1752*EOSB)</f>
        <v/>
      </c>
      <c r="AG1752" s="41">
        <f>$AN1752*$W1752</f>
        <v/>
      </c>
      <c r="AH1752" s="41">
        <f>SUM($AA1752:$AG1752)</f>
        <v/>
      </c>
      <c r="AI1752" s="41">
        <f>12*($AM1752+$AN1752)</f>
        <v/>
      </c>
      <c r="AJ1752" s="41">
        <f>$AM1752*((IncMonth-1)+(13-IncMonth)*(1+$X1752))+12*$AN1752</f>
        <v/>
      </c>
      <c r="AK1752" s="41">
        <f>IF($R1752=1,N($L1752)+N($M1752),0)</f>
        <v/>
      </c>
      <c r="AL1752">
        <f>IF($C1752="","",IF(N($L1752)&lt;=0,"Basic salary missing",IF(ISNA(MATCH($C1752,Departments!$A$5:$A$54,0)),"Department not on Departments sheet",IF(AND($I1752&lt;&gt;"",NOT(ISNUMBER($I1752))),"Date of birth is text, not a date",IF(AND($K1752&lt;&gt;"",NOT(ISNUMBER($K1752))),"Contract end is text, not a date","")))))</f>
        <v/>
      </c>
      <c r="AM1752" s="41">
        <f>IF($R1752=0,0,N($L1752)*(1+$Z1752+BonusMonths/12+IF($Q1752=1,0,EOSB))+N($M1752)+(N($L1752)+SI_Gross*N($M1752))*IF($Q1752=1,SI_O,SI_E))</f>
        <v/>
      </c>
      <c r="AN1752" s="41">
        <f>IF($R1752=0,0,(IF($Q1752=1,MedO,MedE+Ticket)+Training)/12)</f>
        <v/>
      </c>
    </row>
    <row r="1753">
      <c r="I1753" s="35" t="n"/>
      <c r="J1753" s="35" t="n"/>
      <c r="K1753" s="35" t="n"/>
      <c r="L1753" s="36" t="n"/>
      <c r="M1753" s="36" t="n"/>
      <c r="P1753" s="37" t="n"/>
      <c r="Q1753" s="38">
        <f>IF($C1753="",0,IF(OR(LOWER(TRIM($G1753))="omani",LOWER(TRIM($G1753))="oman",LOWER(TRIM($G1753))="om",LOWER(TRIM($G1753))="local"),1,0))</f>
        <v/>
      </c>
      <c r="R1753" s="38">
        <f>IF($C1753="",0,IF(OR(ISNUMBER(SEARCH("resign",$N1753)),ISNUMBER(SEARCH("terminat",$N1753)),ISNUMBER(SEARCH("inactive",$N1753)),ISNUMBER(SEARCH("vacan",$N1753)),ISNUMBER(SEARCH("deceased",$N1753)),ISNUMBER(SEARCH("separated",$N1753))),0,1))</f>
        <v/>
      </c>
      <c r="S1753">
        <f>IF(OR($R1753=0,NOT(ISNUMBER($I1753))),"",IFERROR(DATEDIF($I1753,DATE(FY,1,1),"y"),""))</f>
        <v/>
      </c>
      <c r="T1753">
        <f>IF(OR($R1753=0,NOT(ISNUMBER($J1753))),"",IFERROR(DATEDIF($J1753,DATE(FY,1,1),"y"),0))</f>
        <v/>
      </c>
      <c r="U1753" s="38">
        <f>IF(OR($R1753=0,NOT(ISNUMBER($I1753))),0,IF(YEAR($I1753)+IF($Q1753=1,RetAgeO,RetAgeE)=FY,MONTH($I1753),IF(YEAR($I1753)+IF($Q1753=1,RetAgeO,RetAgeE)&lt;FY,1,0)))</f>
        <v/>
      </c>
      <c r="V1753" s="38">
        <f>IF(OR($R1753=0,NOT(ISNUMBER($K1753))),0,IF(YEAR($K1753)=FY,MONTH($K1753),IF(YEAR($K1753)&lt;FY,1,0)))</f>
        <v/>
      </c>
      <c r="W1753" s="38">
        <f>IF($R1753=0,0,MIN(12,IF(AND(ISNUMBER($O1753),$O1753&gt;=1,$O1753&lt;=12),INT($O1753),12),IF(AND(RetireExit="Yes",$U1753&gt;0),$U1753,12),IF(AND(ContractExit="Yes",$V1753&gt;0),$V1753,12)))</f>
        <v/>
      </c>
      <c r="X1753" s="37">
        <f>IF(ISNUMBER($P1753),$P1753,IncPct)</f>
        <v/>
      </c>
      <c r="Y1753" s="39">
        <f>IF($W1753=0,0,MAX(0,MIN($W1753,IncMonth-1))+MAX(0,$W1753-IncMonth+1)*(1+$X1753))</f>
        <v/>
      </c>
      <c r="Z1753" s="40">
        <f>IF($C1753="",0,IFERROR(INDEX(Departments!$B$5:$B$54,MATCH($C1753,Departments!$A$5:$A$54,0)),0))</f>
        <v/>
      </c>
      <c r="AA1753" s="41">
        <f>N($L1753)*$Y1753</f>
        <v/>
      </c>
      <c r="AB1753" s="41">
        <f>N($M1753)*$Y1753</f>
        <v/>
      </c>
      <c r="AC1753" s="41">
        <f>$AA1753*$Z1753</f>
        <v/>
      </c>
      <c r="AD1753" s="41">
        <f>$AA1753*BonusMonths/12</f>
        <v/>
      </c>
      <c r="AE1753" s="41">
        <f>($AA1753+SI_Gross*$AB1753)*IF($Q1753=1,SI_O,SI_E)</f>
        <v/>
      </c>
      <c r="AF1753" s="41">
        <f>IF($Q1753=1,0,$AA1753*EOSB)</f>
        <v/>
      </c>
      <c r="AG1753" s="41">
        <f>$AN1753*$W1753</f>
        <v/>
      </c>
      <c r="AH1753" s="41">
        <f>SUM($AA1753:$AG1753)</f>
        <v/>
      </c>
      <c r="AI1753" s="41">
        <f>12*($AM1753+$AN1753)</f>
        <v/>
      </c>
      <c r="AJ1753" s="41">
        <f>$AM1753*((IncMonth-1)+(13-IncMonth)*(1+$X1753))+12*$AN1753</f>
        <v/>
      </c>
      <c r="AK1753" s="41">
        <f>IF($R1753=1,N($L1753)+N($M1753),0)</f>
        <v/>
      </c>
      <c r="AL1753">
        <f>IF($C1753="","",IF(N($L1753)&lt;=0,"Basic salary missing",IF(ISNA(MATCH($C1753,Departments!$A$5:$A$54,0)),"Department not on Departments sheet",IF(AND($I1753&lt;&gt;"",NOT(ISNUMBER($I1753))),"Date of birth is text, not a date",IF(AND($K1753&lt;&gt;"",NOT(ISNUMBER($K1753))),"Contract end is text, not a date","")))))</f>
        <v/>
      </c>
      <c r="AM1753" s="41">
        <f>IF($R1753=0,0,N($L1753)*(1+$Z1753+BonusMonths/12+IF($Q1753=1,0,EOSB))+N($M1753)+(N($L1753)+SI_Gross*N($M1753))*IF($Q1753=1,SI_O,SI_E))</f>
        <v/>
      </c>
      <c r="AN1753" s="41">
        <f>IF($R1753=0,0,(IF($Q1753=1,MedO,MedE+Ticket)+Training)/12)</f>
        <v/>
      </c>
    </row>
    <row r="1754">
      <c r="I1754" s="35" t="n"/>
      <c r="J1754" s="35" t="n"/>
      <c r="K1754" s="35" t="n"/>
      <c r="L1754" s="36" t="n"/>
      <c r="M1754" s="36" t="n"/>
      <c r="P1754" s="37" t="n"/>
      <c r="Q1754" s="38">
        <f>IF($C1754="",0,IF(OR(LOWER(TRIM($G1754))="omani",LOWER(TRIM($G1754))="oman",LOWER(TRIM($G1754))="om",LOWER(TRIM($G1754))="local"),1,0))</f>
        <v/>
      </c>
      <c r="R1754" s="38">
        <f>IF($C1754="",0,IF(OR(ISNUMBER(SEARCH("resign",$N1754)),ISNUMBER(SEARCH("terminat",$N1754)),ISNUMBER(SEARCH("inactive",$N1754)),ISNUMBER(SEARCH("vacan",$N1754)),ISNUMBER(SEARCH("deceased",$N1754)),ISNUMBER(SEARCH("separated",$N1754))),0,1))</f>
        <v/>
      </c>
      <c r="S1754">
        <f>IF(OR($R1754=0,NOT(ISNUMBER($I1754))),"",IFERROR(DATEDIF($I1754,DATE(FY,1,1),"y"),""))</f>
        <v/>
      </c>
      <c r="T1754">
        <f>IF(OR($R1754=0,NOT(ISNUMBER($J1754))),"",IFERROR(DATEDIF($J1754,DATE(FY,1,1),"y"),0))</f>
        <v/>
      </c>
      <c r="U1754" s="38">
        <f>IF(OR($R1754=0,NOT(ISNUMBER($I1754))),0,IF(YEAR($I1754)+IF($Q1754=1,RetAgeO,RetAgeE)=FY,MONTH($I1754),IF(YEAR($I1754)+IF($Q1754=1,RetAgeO,RetAgeE)&lt;FY,1,0)))</f>
        <v/>
      </c>
      <c r="V1754" s="38">
        <f>IF(OR($R1754=0,NOT(ISNUMBER($K1754))),0,IF(YEAR($K1754)=FY,MONTH($K1754),IF(YEAR($K1754)&lt;FY,1,0)))</f>
        <v/>
      </c>
      <c r="W1754" s="38">
        <f>IF($R1754=0,0,MIN(12,IF(AND(ISNUMBER($O1754),$O1754&gt;=1,$O1754&lt;=12),INT($O1754),12),IF(AND(RetireExit="Yes",$U1754&gt;0),$U1754,12),IF(AND(ContractExit="Yes",$V1754&gt;0),$V1754,12)))</f>
        <v/>
      </c>
      <c r="X1754" s="37">
        <f>IF(ISNUMBER($P1754),$P1754,IncPct)</f>
        <v/>
      </c>
      <c r="Y1754" s="39">
        <f>IF($W1754=0,0,MAX(0,MIN($W1754,IncMonth-1))+MAX(0,$W1754-IncMonth+1)*(1+$X1754))</f>
        <v/>
      </c>
      <c r="Z1754" s="40">
        <f>IF($C1754="",0,IFERROR(INDEX(Departments!$B$5:$B$54,MATCH($C1754,Departments!$A$5:$A$54,0)),0))</f>
        <v/>
      </c>
      <c r="AA1754" s="41">
        <f>N($L1754)*$Y1754</f>
        <v/>
      </c>
      <c r="AB1754" s="41">
        <f>N($M1754)*$Y1754</f>
        <v/>
      </c>
      <c r="AC1754" s="41">
        <f>$AA1754*$Z1754</f>
        <v/>
      </c>
      <c r="AD1754" s="41">
        <f>$AA1754*BonusMonths/12</f>
        <v/>
      </c>
      <c r="AE1754" s="41">
        <f>($AA1754+SI_Gross*$AB1754)*IF($Q1754=1,SI_O,SI_E)</f>
        <v/>
      </c>
      <c r="AF1754" s="41">
        <f>IF($Q1754=1,0,$AA1754*EOSB)</f>
        <v/>
      </c>
      <c r="AG1754" s="41">
        <f>$AN1754*$W1754</f>
        <v/>
      </c>
      <c r="AH1754" s="41">
        <f>SUM($AA1754:$AG1754)</f>
        <v/>
      </c>
      <c r="AI1754" s="41">
        <f>12*($AM1754+$AN1754)</f>
        <v/>
      </c>
      <c r="AJ1754" s="41">
        <f>$AM1754*((IncMonth-1)+(13-IncMonth)*(1+$X1754))+12*$AN1754</f>
        <v/>
      </c>
      <c r="AK1754" s="41">
        <f>IF($R1754=1,N($L1754)+N($M1754),0)</f>
        <v/>
      </c>
      <c r="AL1754">
        <f>IF($C1754="","",IF(N($L1754)&lt;=0,"Basic salary missing",IF(ISNA(MATCH($C1754,Departments!$A$5:$A$54,0)),"Department not on Departments sheet",IF(AND($I1754&lt;&gt;"",NOT(ISNUMBER($I1754))),"Date of birth is text, not a date",IF(AND($K1754&lt;&gt;"",NOT(ISNUMBER($K1754))),"Contract end is text, not a date","")))))</f>
        <v/>
      </c>
      <c r="AM1754" s="41">
        <f>IF($R1754=0,0,N($L1754)*(1+$Z1754+BonusMonths/12+IF($Q1754=1,0,EOSB))+N($M1754)+(N($L1754)+SI_Gross*N($M1754))*IF($Q1754=1,SI_O,SI_E))</f>
        <v/>
      </c>
      <c r="AN1754" s="41">
        <f>IF($R1754=0,0,(IF($Q1754=1,MedO,MedE+Ticket)+Training)/12)</f>
        <v/>
      </c>
    </row>
    <row r="1755">
      <c r="I1755" s="35" t="n"/>
      <c r="J1755" s="35" t="n"/>
      <c r="K1755" s="35" t="n"/>
      <c r="L1755" s="36" t="n"/>
      <c r="M1755" s="36" t="n"/>
      <c r="P1755" s="37" t="n"/>
      <c r="Q1755" s="38">
        <f>IF($C1755="",0,IF(OR(LOWER(TRIM($G1755))="omani",LOWER(TRIM($G1755))="oman",LOWER(TRIM($G1755))="om",LOWER(TRIM($G1755))="local"),1,0))</f>
        <v/>
      </c>
      <c r="R1755" s="38">
        <f>IF($C1755="",0,IF(OR(ISNUMBER(SEARCH("resign",$N1755)),ISNUMBER(SEARCH("terminat",$N1755)),ISNUMBER(SEARCH("inactive",$N1755)),ISNUMBER(SEARCH("vacan",$N1755)),ISNUMBER(SEARCH("deceased",$N1755)),ISNUMBER(SEARCH("separated",$N1755))),0,1))</f>
        <v/>
      </c>
      <c r="S1755">
        <f>IF(OR($R1755=0,NOT(ISNUMBER($I1755))),"",IFERROR(DATEDIF($I1755,DATE(FY,1,1),"y"),""))</f>
        <v/>
      </c>
      <c r="T1755">
        <f>IF(OR($R1755=0,NOT(ISNUMBER($J1755))),"",IFERROR(DATEDIF($J1755,DATE(FY,1,1),"y"),0))</f>
        <v/>
      </c>
      <c r="U1755" s="38">
        <f>IF(OR($R1755=0,NOT(ISNUMBER($I1755))),0,IF(YEAR($I1755)+IF($Q1755=1,RetAgeO,RetAgeE)=FY,MONTH($I1755),IF(YEAR($I1755)+IF($Q1755=1,RetAgeO,RetAgeE)&lt;FY,1,0)))</f>
        <v/>
      </c>
      <c r="V1755" s="38">
        <f>IF(OR($R1755=0,NOT(ISNUMBER($K1755))),0,IF(YEAR($K1755)=FY,MONTH($K1755),IF(YEAR($K1755)&lt;FY,1,0)))</f>
        <v/>
      </c>
      <c r="W1755" s="38">
        <f>IF($R1755=0,0,MIN(12,IF(AND(ISNUMBER($O1755),$O1755&gt;=1,$O1755&lt;=12),INT($O1755),12),IF(AND(RetireExit="Yes",$U1755&gt;0),$U1755,12),IF(AND(ContractExit="Yes",$V1755&gt;0),$V1755,12)))</f>
        <v/>
      </c>
      <c r="X1755" s="37">
        <f>IF(ISNUMBER($P1755),$P1755,IncPct)</f>
        <v/>
      </c>
      <c r="Y1755" s="39">
        <f>IF($W1755=0,0,MAX(0,MIN($W1755,IncMonth-1))+MAX(0,$W1755-IncMonth+1)*(1+$X1755))</f>
        <v/>
      </c>
      <c r="Z1755" s="40">
        <f>IF($C1755="",0,IFERROR(INDEX(Departments!$B$5:$B$54,MATCH($C1755,Departments!$A$5:$A$54,0)),0))</f>
        <v/>
      </c>
      <c r="AA1755" s="41">
        <f>N($L1755)*$Y1755</f>
        <v/>
      </c>
      <c r="AB1755" s="41">
        <f>N($M1755)*$Y1755</f>
        <v/>
      </c>
      <c r="AC1755" s="41">
        <f>$AA1755*$Z1755</f>
        <v/>
      </c>
      <c r="AD1755" s="41">
        <f>$AA1755*BonusMonths/12</f>
        <v/>
      </c>
      <c r="AE1755" s="41">
        <f>($AA1755+SI_Gross*$AB1755)*IF($Q1755=1,SI_O,SI_E)</f>
        <v/>
      </c>
      <c r="AF1755" s="41">
        <f>IF($Q1755=1,0,$AA1755*EOSB)</f>
        <v/>
      </c>
      <c r="AG1755" s="41">
        <f>$AN1755*$W1755</f>
        <v/>
      </c>
      <c r="AH1755" s="41">
        <f>SUM($AA1755:$AG1755)</f>
        <v/>
      </c>
      <c r="AI1755" s="41">
        <f>12*($AM1755+$AN1755)</f>
        <v/>
      </c>
      <c r="AJ1755" s="41">
        <f>$AM1755*((IncMonth-1)+(13-IncMonth)*(1+$X1755))+12*$AN1755</f>
        <v/>
      </c>
      <c r="AK1755" s="41">
        <f>IF($R1755=1,N($L1755)+N($M1755),0)</f>
        <v/>
      </c>
      <c r="AL1755">
        <f>IF($C1755="","",IF(N($L1755)&lt;=0,"Basic salary missing",IF(ISNA(MATCH($C1755,Departments!$A$5:$A$54,0)),"Department not on Departments sheet",IF(AND($I1755&lt;&gt;"",NOT(ISNUMBER($I1755))),"Date of birth is text, not a date",IF(AND($K1755&lt;&gt;"",NOT(ISNUMBER($K1755))),"Contract end is text, not a date","")))))</f>
        <v/>
      </c>
      <c r="AM1755" s="41">
        <f>IF($R1755=0,0,N($L1755)*(1+$Z1755+BonusMonths/12+IF($Q1755=1,0,EOSB))+N($M1755)+(N($L1755)+SI_Gross*N($M1755))*IF($Q1755=1,SI_O,SI_E))</f>
        <v/>
      </c>
      <c r="AN1755" s="41">
        <f>IF($R1755=0,0,(IF($Q1755=1,MedO,MedE+Ticket)+Training)/12)</f>
        <v/>
      </c>
    </row>
    <row r="1756">
      <c r="I1756" s="35" t="n"/>
      <c r="J1756" s="35" t="n"/>
      <c r="K1756" s="35" t="n"/>
      <c r="L1756" s="36" t="n"/>
      <c r="M1756" s="36" t="n"/>
      <c r="P1756" s="37" t="n"/>
      <c r="Q1756" s="38">
        <f>IF($C1756="",0,IF(OR(LOWER(TRIM($G1756))="omani",LOWER(TRIM($G1756))="oman",LOWER(TRIM($G1756))="om",LOWER(TRIM($G1756))="local"),1,0))</f>
        <v/>
      </c>
      <c r="R1756" s="38">
        <f>IF($C1756="",0,IF(OR(ISNUMBER(SEARCH("resign",$N1756)),ISNUMBER(SEARCH("terminat",$N1756)),ISNUMBER(SEARCH("inactive",$N1756)),ISNUMBER(SEARCH("vacan",$N1756)),ISNUMBER(SEARCH("deceased",$N1756)),ISNUMBER(SEARCH("separated",$N1756))),0,1))</f>
        <v/>
      </c>
      <c r="S1756">
        <f>IF(OR($R1756=0,NOT(ISNUMBER($I1756))),"",IFERROR(DATEDIF($I1756,DATE(FY,1,1),"y"),""))</f>
        <v/>
      </c>
      <c r="T1756">
        <f>IF(OR($R1756=0,NOT(ISNUMBER($J1756))),"",IFERROR(DATEDIF($J1756,DATE(FY,1,1),"y"),0))</f>
        <v/>
      </c>
      <c r="U1756" s="38">
        <f>IF(OR($R1756=0,NOT(ISNUMBER($I1756))),0,IF(YEAR($I1756)+IF($Q1756=1,RetAgeO,RetAgeE)=FY,MONTH($I1756),IF(YEAR($I1756)+IF($Q1756=1,RetAgeO,RetAgeE)&lt;FY,1,0)))</f>
        <v/>
      </c>
      <c r="V1756" s="38">
        <f>IF(OR($R1756=0,NOT(ISNUMBER($K1756))),0,IF(YEAR($K1756)=FY,MONTH($K1756),IF(YEAR($K1756)&lt;FY,1,0)))</f>
        <v/>
      </c>
      <c r="W1756" s="38">
        <f>IF($R1756=0,0,MIN(12,IF(AND(ISNUMBER($O1756),$O1756&gt;=1,$O1756&lt;=12),INT($O1756),12),IF(AND(RetireExit="Yes",$U1756&gt;0),$U1756,12),IF(AND(ContractExit="Yes",$V1756&gt;0),$V1756,12)))</f>
        <v/>
      </c>
      <c r="X1756" s="37">
        <f>IF(ISNUMBER($P1756),$P1756,IncPct)</f>
        <v/>
      </c>
      <c r="Y1756" s="39">
        <f>IF($W1756=0,0,MAX(0,MIN($W1756,IncMonth-1))+MAX(0,$W1756-IncMonth+1)*(1+$X1756))</f>
        <v/>
      </c>
      <c r="Z1756" s="40">
        <f>IF($C1756="",0,IFERROR(INDEX(Departments!$B$5:$B$54,MATCH($C1756,Departments!$A$5:$A$54,0)),0))</f>
        <v/>
      </c>
      <c r="AA1756" s="41">
        <f>N($L1756)*$Y1756</f>
        <v/>
      </c>
      <c r="AB1756" s="41">
        <f>N($M1756)*$Y1756</f>
        <v/>
      </c>
      <c r="AC1756" s="41">
        <f>$AA1756*$Z1756</f>
        <v/>
      </c>
      <c r="AD1756" s="41">
        <f>$AA1756*BonusMonths/12</f>
        <v/>
      </c>
      <c r="AE1756" s="41">
        <f>($AA1756+SI_Gross*$AB1756)*IF($Q1756=1,SI_O,SI_E)</f>
        <v/>
      </c>
      <c r="AF1756" s="41">
        <f>IF($Q1756=1,0,$AA1756*EOSB)</f>
        <v/>
      </c>
      <c r="AG1756" s="41">
        <f>$AN1756*$W1756</f>
        <v/>
      </c>
      <c r="AH1756" s="41">
        <f>SUM($AA1756:$AG1756)</f>
        <v/>
      </c>
      <c r="AI1756" s="41">
        <f>12*($AM1756+$AN1756)</f>
        <v/>
      </c>
      <c r="AJ1756" s="41">
        <f>$AM1756*((IncMonth-1)+(13-IncMonth)*(1+$X1756))+12*$AN1756</f>
        <v/>
      </c>
      <c r="AK1756" s="41">
        <f>IF($R1756=1,N($L1756)+N($M1756),0)</f>
        <v/>
      </c>
      <c r="AL1756">
        <f>IF($C1756="","",IF(N($L1756)&lt;=0,"Basic salary missing",IF(ISNA(MATCH($C1756,Departments!$A$5:$A$54,0)),"Department not on Departments sheet",IF(AND($I1756&lt;&gt;"",NOT(ISNUMBER($I1756))),"Date of birth is text, not a date",IF(AND($K1756&lt;&gt;"",NOT(ISNUMBER($K1756))),"Contract end is text, not a date","")))))</f>
        <v/>
      </c>
      <c r="AM1756" s="41">
        <f>IF($R1756=0,0,N($L1756)*(1+$Z1756+BonusMonths/12+IF($Q1756=1,0,EOSB))+N($M1756)+(N($L1756)+SI_Gross*N($M1756))*IF($Q1756=1,SI_O,SI_E))</f>
        <v/>
      </c>
      <c r="AN1756" s="41">
        <f>IF($R1756=0,0,(IF($Q1756=1,MedO,MedE+Ticket)+Training)/12)</f>
        <v/>
      </c>
    </row>
    <row r="1757">
      <c r="I1757" s="35" t="n"/>
      <c r="J1757" s="35" t="n"/>
      <c r="K1757" s="35" t="n"/>
      <c r="L1757" s="36" t="n"/>
      <c r="M1757" s="36" t="n"/>
      <c r="P1757" s="37" t="n"/>
      <c r="Q1757" s="38">
        <f>IF($C1757="",0,IF(OR(LOWER(TRIM($G1757))="omani",LOWER(TRIM($G1757))="oman",LOWER(TRIM($G1757))="om",LOWER(TRIM($G1757))="local"),1,0))</f>
        <v/>
      </c>
      <c r="R1757" s="38">
        <f>IF($C1757="",0,IF(OR(ISNUMBER(SEARCH("resign",$N1757)),ISNUMBER(SEARCH("terminat",$N1757)),ISNUMBER(SEARCH("inactive",$N1757)),ISNUMBER(SEARCH("vacan",$N1757)),ISNUMBER(SEARCH("deceased",$N1757)),ISNUMBER(SEARCH("separated",$N1757))),0,1))</f>
        <v/>
      </c>
      <c r="S1757">
        <f>IF(OR($R1757=0,NOT(ISNUMBER($I1757))),"",IFERROR(DATEDIF($I1757,DATE(FY,1,1),"y"),""))</f>
        <v/>
      </c>
      <c r="T1757">
        <f>IF(OR($R1757=0,NOT(ISNUMBER($J1757))),"",IFERROR(DATEDIF($J1757,DATE(FY,1,1),"y"),0))</f>
        <v/>
      </c>
      <c r="U1757" s="38">
        <f>IF(OR($R1757=0,NOT(ISNUMBER($I1757))),0,IF(YEAR($I1757)+IF($Q1757=1,RetAgeO,RetAgeE)=FY,MONTH($I1757),IF(YEAR($I1757)+IF($Q1757=1,RetAgeO,RetAgeE)&lt;FY,1,0)))</f>
        <v/>
      </c>
      <c r="V1757" s="38">
        <f>IF(OR($R1757=0,NOT(ISNUMBER($K1757))),0,IF(YEAR($K1757)=FY,MONTH($K1757),IF(YEAR($K1757)&lt;FY,1,0)))</f>
        <v/>
      </c>
      <c r="W1757" s="38">
        <f>IF($R1757=0,0,MIN(12,IF(AND(ISNUMBER($O1757),$O1757&gt;=1,$O1757&lt;=12),INT($O1757),12),IF(AND(RetireExit="Yes",$U1757&gt;0),$U1757,12),IF(AND(ContractExit="Yes",$V1757&gt;0),$V1757,12)))</f>
        <v/>
      </c>
      <c r="X1757" s="37">
        <f>IF(ISNUMBER($P1757),$P1757,IncPct)</f>
        <v/>
      </c>
      <c r="Y1757" s="39">
        <f>IF($W1757=0,0,MAX(0,MIN($W1757,IncMonth-1))+MAX(0,$W1757-IncMonth+1)*(1+$X1757))</f>
        <v/>
      </c>
      <c r="Z1757" s="40">
        <f>IF($C1757="",0,IFERROR(INDEX(Departments!$B$5:$B$54,MATCH($C1757,Departments!$A$5:$A$54,0)),0))</f>
        <v/>
      </c>
      <c r="AA1757" s="41">
        <f>N($L1757)*$Y1757</f>
        <v/>
      </c>
      <c r="AB1757" s="41">
        <f>N($M1757)*$Y1757</f>
        <v/>
      </c>
      <c r="AC1757" s="41">
        <f>$AA1757*$Z1757</f>
        <v/>
      </c>
      <c r="AD1757" s="41">
        <f>$AA1757*BonusMonths/12</f>
        <v/>
      </c>
      <c r="AE1757" s="41">
        <f>($AA1757+SI_Gross*$AB1757)*IF($Q1757=1,SI_O,SI_E)</f>
        <v/>
      </c>
      <c r="AF1757" s="41">
        <f>IF($Q1757=1,0,$AA1757*EOSB)</f>
        <v/>
      </c>
      <c r="AG1757" s="41">
        <f>$AN1757*$W1757</f>
        <v/>
      </c>
      <c r="AH1757" s="41">
        <f>SUM($AA1757:$AG1757)</f>
        <v/>
      </c>
      <c r="AI1757" s="41">
        <f>12*($AM1757+$AN1757)</f>
        <v/>
      </c>
      <c r="AJ1757" s="41">
        <f>$AM1757*((IncMonth-1)+(13-IncMonth)*(1+$X1757))+12*$AN1757</f>
        <v/>
      </c>
      <c r="AK1757" s="41">
        <f>IF($R1757=1,N($L1757)+N($M1757),0)</f>
        <v/>
      </c>
      <c r="AL1757">
        <f>IF($C1757="","",IF(N($L1757)&lt;=0,"Basic salary missing",IF(ISNA(MATCH($C1757,Departments!$A$5:$A$54,0)),"Department not on Departments sheet",IF(AND($I1757&lt;&gt;"",NOT(ISNUMBER($I1757))),"Date of birth is text, not a date",IF(AND($K1757&lt;&gt;"",NOT(ISNUMBER($K1757))),"Contract end is text, not a date","")))))</f>
        <v/>
      </c>
      <c r="AM1757" s="41">
        <f>IF($R1757=0,0,N($L1757)*(1+$Z1757+BonusMonths/12+IF($Q1757=1,0,EOSB))+N($M1757)+(N($L1757)+SI_Gross*N($M1757))*IF($Q1757=1,SI_O,SI_E))</f>
        <v/>
      </c>
      <c r="AN1757" s="41">
        <f>IF($R1757=0,0,(IF($Q1757=1,MedO,MedE+Ticket)+Training)/12)</f>
        <v/>
      </c>
    </row>
    <row r="1758">
      <c r="I1758" s="35" t="n"/>
      <c r="J1758" s="35" t="n"/>
      <c r="K1758" s="35" t="n"/>
      <c r="L1758" s="36" t="n"/>
      <c r="M1758" s="36" t="n"/>
      <c r="P1758" s="37" t="n"/>
      <c r="Q1758" s="38">
        <f>IF($C1758="",0,IF(OR(LOWER(TRIM($G1758))="omani",LOWER(TRIM($G1758))="oman",LOWER(TRIM($G1758))="om",LOWER(TRIM($G1758))="local"),1,0))</f>
        <v/>
      </c>
      <c r="R1758" s="38">
        <f>IF($C1758="",0,IF(OR(ISNUMBER(SEARCH("resign",$N1758)),ISNUMBER(SEARCH("terminat",$N1758)),ISNUMBER(SEARCH("inactive",$N1758)),ISNUMBER(SEARCH("vacan",$N1758)),ISNUMBER(SEARCH("deceased",$N1758)),ISNUMBER(SEARCH("separated",$N1758))),0,1))</f>
        <v/>
      </c>
      <c r="S1758">
        <f>IF(OR($R1758=0,NOT(ISNUMBER($I1758))),"",IFERROR(DATEDIF($I1758,DATE(FY,1,1),"y"),""))</f>
        <v/>
      </c>
      <c r="T1758">
        <f>IF(OR($R1758=0,NOT(ISNUMBER($J1758))),"",IFERROR(DATEDIF($J1758,DATE(FY,1,1),"y"),0))</f>
        <v/>
      </c>
      <c r="U1758" s="38">
        <f>IF(OR($R1758=0,NOT(ISNUMBER($I1758))),0,IF(YEAR($I1758)+IF($Q1758=1,RetAgeO,RetAgeE)=FY,MONTH($I1758),IF(YEAR($I1758)+IF($Q1758=1,RetAgeO,RetAgeE)&lt;FY,1,0)))</f>
        <v/>
      </c>
      <c r="V1758" s="38">
        <f>IF(OR($R1758=0,NOT(ISNUMBER($K1758))),0,IF(YEAR($K1758)=FY,MONTH($K1758),IF(YEAR($K1758)&lt;FY,1,0)))</f>
        <v/>
      </c>
      <c r="W1758" s="38">
        <f>IF($R1758=0,0,MIN(12,IF(AND(ISNUMBER($O1758),$O1758&gt;=1,$O1758&lt;=12),INT($O1758),12),IF(AND(RetireExit="Yes",$U1758&gt;0),$U1758,12),IF(AND(ContractExit="Yes",$V1758&gt;0),$V1758,12)))</f>
        <v/>
      </c>
      <c r="X1758" s="37">
        <f>IF(ISNUMBER($P1758),$P1758,IncPct)</f>
        <v/>
      </c>
      <c r="Y1758" s="39">
        <f>IF($W1758=0,0,MAX(0,MIN($W1758,IncMonth-1))+MAX(0,$W1758-IncMonth+1)*(1+$X1758))</f>
        <v/>
      </c>
      <c r="Z1758" s="40">
        <f>IF($C1758="",0,IFERROR(INDEX(Departments!$B$5:$B$54,MATCH($C1758,Departments!$A$5:$A$54,0)),0))</f>
        <v/>
      </c>
      <c r="AA1758" s="41">
        <f>N($L1758)*$Y1758</f>
        <v/>
      </c>
      <c r="AB1758" s="41">
        <f>N($M1758)*$Y1758</f>
        <v/>
      </c>
      <c r="AC1758" s="41">
        <f>$AA1758*$Z1758</f>
        <v/>
      </c>
      <c r="AD1758" s="41">
        <f>$AA1758*BonusMonths/12</f>
        <v/>
      </c>
      <c r="AE1758" s="41">
        <f>($AA1758+SI_Gross*$AB1758)*IF($Q1758=1,SI_O,SI_E)</f>
        <v/>
      </c>
      <c r="AF1758" s="41">
        <f>IF($Q1758=1,0,$AA1758*EOSB)</f>
        <v/>
      </c>
      <c r="AG1758" s="41">
        <f>$AN1758*$W1758</f>
        <v/>
      </c>
      <c r="AH1758" s="41">
        <f>SUM($AA1758:$AG1758)</f>
        <v/>
      </c>
      <c r="AI1758" s="41">
        <f>12*($AM1758+$AN1758)</f>
        <v/>
      </c>
      <c r="AJ1758" s="41">
        <f>$AM1758*((IncMonth-1)+(13-IncMonth)*(1+$X1758))+12*$AN1758</f>
        <v/>
      </c>
      <c r="AK1758" s="41">
        <f>IF($R1758=1,N($L1758)+N($M1758),0)</f>
        <v/>
      </c>
      <c r="AL1758">
        <f>IF($C1758="","",IF(N($L1758)&lt;=0,"Basic salary missing",IF(ISNA(MATCH($C1758,Departments!$A$5:$A$54,0)),"Department not on Departments sheet",IF(AND($I1758&lt;&gt;"",NOT(ISNUMBER($I1758))),"Date of birth is text, not a date",IF(AND($K1758&lt;&gt;"",NOT(ISNUMBER($K1758))),"Contract end is text, not a date","")))))</f>
        <v/>
      </c>
      <c r="AM1758" s="41">
        <f>IF($R1758=0,0,N($L1758)*(1+$Z1758+BonusMonths/12+IF($Q1758=1,0,EOSB))+N($M1758)+(N($L1758)+SI_Gross*N($M1758))*IF($Q1758=1,SI_O,SI_E))</f>
        <v/>
      </c>
      <c r="AN1758" s="41">
        <f>IF($R1758=0,0,(IF($Q1758=1,MedO,MedE+Ticket)+Training)/12)</f>
        <v/>
      </c>
    </row>
    <row r="1759">
      <c r="I1759" s="35" t="n"/>
      <c r="J1759" s="35" t="n"/>
      <c r="K1759" s="35" t="n"/>
      <c r="L1759" s="36" t="n"/>
      <c r="M1759" s="36" t="n"/>
      <c r="P1759" s="37" t="n"/>
      <c r="Q1759" s="38">
        <f>IF($C1759="",0,IF(OR(LOWER(TRIM($G1759))="omani",LOWER(TRIM($G1759))="oman",LOWER(TRIM($G1759))="om",LOWER(TRIM($G1759))="local"),1,0))</f>
        <v/>
      </c>
      <c r="R1759" s="38">
        <f>IF($C1759="",0,IF(OR(ISNUMBER(SEARCH("resign",$N1759)),ISNUMBER(SEARCH("terminat",$N1759)),ISNUMBER(SEARCH("inactive",$N1759)),ISNUMBER(SEARCH("vacan",$N1759)),ISNUMBER(SEARCH("deceased",$N1759)),ISNUMBER(SEARCH("separated",$N1759))),0,1))</f>
        <v/>
      </c>
      <c r="S1759">
        <f>IF(OR($R1759=0,NOT(ISNUMBER($I1759))),"",IFERROR(DATEDIF($I1759,DATE(FY,1,1),"y"),""))</f>
        <v/>
      </c>
      <c r="T1759">
        <f>IF(OR($R1759=0,NOT(ISNUMBER($J1759))),"",IFERROR(DATEDIF($J1759,DATE(FY,1,1),"y"),0))</f>
        <v/>
      </c>
      <c r="U1759" s="38">
        <f>IF(OR($R1759=0,NOT(ISNUMBER($I1759))),0,IF(YEAR($I1759)+IF($Q1759=1,RetAgeO,RetAgeE)=FY,MONTH($I1759),IF(YEAR($I1759)+IF($Q1759=1,RetAgeO,RetAgeE)&lt;FY,1,0)))</f>
        <v/>
      </c>
      <c r="V1759" s="38">
        <f>IF(OR($R1759=0,NOT(ISNUMBER($K1759))),0,IF(YEAR($K1759)=FY,MONTH($K1759),IF(YEAR($K1759)&lt;FY,1,0)))</f>
        <v/>
      </c>
      <c r="W1759" s="38">
        <f>IF($R1759=0,0,MIN(12,IF(AND(ISNUMBER($O1759),$O1759&gt;=1,$O1759&lt;=12),INT($O1759),12),IF(AND(RetireExit="Yes",$U1759&gt;0),$U1759,12),IF(AND(ContractExit="Yes",$V1759&gt;0),$V1759,12)))</f>
        <v/>
      </c>
      <c r="X1759" s="37">
        <f>IF(ISNUMBER($P1759),$P1759,IncPct)</f>
        <v/>
      </c>
      <c r="Y1759" s="39">
        <f>IF($W1759=0,0,MAX(0,MIN($W1759,IncMonth-1))+MAX(0,$W1759-IncMonth+1)*(1+$X1759))</f>
        <v/>
      </c>
      <c r="Z1759" s="40">
        <f>IF($C1759="",0,IFERROR(INDEX(Departments!$B$5:$B$54,MATCH($C1759,Departments!$A$5:$A$54,0)),0))</f>
        <v/>
      </c>
      <c r="AA1759" s="41">
        <f>N($L1759)*$Y1759</f>
        <v/>
      </c>
      <c r="AB1759" s="41">
        <f>N($M1759)*$Y1759</f>
        <v/>
      </c>
      <c r="AC1759" s="41">
        <f>$AA1759*$Z1759</f>
        <v/>
      </c>
      <c r="AD1759" s="41">
        <f>$AA1759*BonusMonths/12</f>
        <v/>
      </c>
      <c r="AE1759" s="41">
        <f>($AA1759+SI_Gross*$AB1759)*IF($Q1759=1,SI_O,SI_E)</f>
        <v/>
      </c>
      <c r="AF1759" s="41">
        <f>IF($Q1759=1,0,$AA1759*EOSB)</f>
        <v/>
      </c>
      <c r="AG1759" s="41">
        <f>$AN1759*$W1759</f>
        <v/>
      </c>
      <c r="AH1759" s="41">
        <f>SUM($AA1759:$AG1759)</f>
        <v/>
      </c>
      <c r="AI1759" s="41">
        <f>12*($AM1759+$AN1759)</f>
        <v/>
      </c>
      <c r="AJ1759" s="41">
        <f>$AM1759*((IncMonth-1)+(13-IncMonth)*(1+$X1759))+12*$AN1759</f>
        <v/>
      </c>
      <c r="AK1759" s="41">
        <f>IF($R1759=1,N($L1759)+N($M1759),0)</f>
        <v/>
      </c>
      <c r="AL1759">
        <f>IF($C1759="","",IF(N($L1759)&lt;=0,"Basic salary missing",IF(ISNA(MATCH($C1759,Departments!$A$5:$A$54,0)),"Department not on Departments sheet",IF(AND($I1759&lt;&gt;"",NOT(ISNUMBER($I1759))),"Date of birth is text, not a date",IF(AND($K1759&lt;&gt;"",NOT(ISNUMBER($K1759))),"Contract end is text, not a date","")))))</f>
        <v/>
      </c>
      <c r="AM1759" s="41">
        <f>IF($R1759=0,0,N($L1759)*(1+$Z1759+BonusMonths/12+IF($Q1759=1,0,EOSB))+N($M1759)+(N($L1759)+SI_Gross*N($M1759))*IF($Q1759=1,SI_O,SI_E))</f>
        <v/>
      </c>
      <c r="AN1759" s="41">
        <f>IF($R1759=0,0,(IF($Q1759=1,MedO,MedE+Ticket)+Training)/12)</f>
        <v/>
      </c>
    </row>
    <row r="1760">
      <c r="I1760" s="35" t="n"/>
      <c r="J1760" s="35" t="n"/>
      <c r="K1760" s="35" t="n"/>
      <c r="L1760" s="36" t="n"/>
      <c r="M1760" s="36" t="n"/>
      <c r="P1760" s="37" t="n"/>
      <c r="Q1760" s="38">
        <f>IF($C1760="",0,IF(OR(LOWER(TRIM($G1760))="omani",LOWER(TRIM($G1760))="oman",LOWER(TRIM($G1760))="om",LOWER(TRIM($G1760))="local"),1,0))</f>
        <v/>
      </c>
      <c r="R1760" s="38">
        <f>IF($C1760="",0,IF(OR(ISNUMBER(SEARCH("resign",$N1760)),ISNUMBER(SEARCH("terminat",$N1760)),ISNUMBER(SEARCH("inactive",$N1760)),ISNUMBER(SEARCH("vacan",$N1760)),ISNUMBER(SEARCH("deceased",$N1760)),ISNUMBER(SEARCH("separated",$N1760))),0,1))</f>
        <v/>
      </c>
      <c r="S1760">
        <f>IF(OR($R1760=0,NOT(ISNUMBER($I1760))),"",IFERROR(DATEDIF($I1760,DATE(FY,1,1),"y"),""))</f>
        <v/>
      </c>
      <c r="T1760">
        <f>IF(OR($R1760=0,NOT(ISNUMBER($J1760))),"",IFERROR(DATEDIF($J1760,DATE(FY,1,1),"y"),0))</f>
        <v/>
      </c>
      <c r="U1760" s="38">
        <f>IF(OR($R1760=0,NOT(ISNUMBER($I1760))),0,IF(YEAR($I1760)+IF($Q1760=1,RetAgeO,RetAgeE)=FY,MONTH($I1760),IF(YEAR($I1760)+IF($Q1760=1,RetAgeO,RetAgeE)&lt;FY,1,0)))</f>
        <v/>
      </c>
      <c r="V1760" s="38">
        <f>IF(OR($R1760=0,NOT(ISNUMBER($K1760))),0,IF(YEAR($K1760)=FY,MONTH($K1760),IF(YEAR($K1760)&lt;FY,1,0)))</f>
        <v/>
      </c>
      <c r="W1760" s="38">
        <f>IF($R1760=0,0,MIN(12,IF(AND(ISNUMBER($O1760),$O1760&gt;=1,$O1760&lt;=12),INT($O1760),12),IF(AND(RetireExit="Yes",$U1760&gt;0),$U1760,12),IF(AND(ContractExit="Yes",$V1760&gt;0),$V1760,12)))</f>
        <v/>
      </c>
      <c r="X1760" s="37">
        <f>IF(ISNUMBER($P1760),$P1760,IncPct)</f>
        <v/>
      </c>
      <c r="Y1760" s="39">
        <f>IF($W1760=0,0,MAX(0,MIN($W1760,IncMonth-1))+MAX(0,$W1760-IncMonth+1)*(1+$X1760))</f>
        <v/>
      </c>
      <c r="Z1760" s="40">
        <f>IF($C1760="",0,IFERROR(INDEX(Departments!$B$5:$B$54,MATCH($C1760,Departments!$A$5:$A$54,0)),0))</f>
        <v/>
      </c>
      <c r="AA1760" s="41">
        <f>N($L1760)*$Y1760</f>
        <v/>
      </c>
      <c r="AB1760" s="41">
        <f>N($M1760)*$Y1760</f>
        <v/>
      </c>
      <c r="AC1760" s="41">
        <f>$AA1760*$Z1760</f>
        <v/>
      </c>
      <c r="AD1760" s="41">
        <f>$AA1760*BonusMonths/12</f>
        <v/>
      </c>
      <c r="AE1760" s="41">
        <f>($AA1760+SI_Gross*$AB1760)*IF($Q1760=1,SI_O,SI_E)</f>
        <v/>
      </c>
      <c r="AF1760" s="41">
        <f>IF($Q1760=1,0,$AA1760*EOSB)</f>
        <v/>
      </c>
      <c r="AG1760" s="41">
        <f>$AN1760*$W1760</f>
        <v/>
      </c>
      <c r="AH1760" s="41">
        <f>SUM($AA1760:$AG1760)</f>
        <v/>
      </c>
      <c r="AI1760" s="41">
        <f>12*($AM1760+$AN1760)</f>
        <v/>
      </c>
      <c r="AJ1760" s="41">
        <f>$AM1760*((IncMonth-1)+(13-IncMonth)*(1+$X1760))+12*$AN1760</f>
        <v/>
      </c>
      <c r="AK1760" s="41">
        <f>IF($R1760=1,N($L1760)+N($M1760),0)</f>
        <v/>
      </c>
      <c r="AL1760">
        <f>IF($C1760="","",IF(N($L1760)&lt;=0,"Basic salary missing",IF(ISNA(MATCH($C1760,Departments!$A$5:$A$54,0)),"Department not on Departments sheet",IF(AND($I1760&lt;&gt;"",NOT(ISNUMBER($I1760))),"Date of birth is text, not a date",IF(AND($K1760&lt;&gt;"",NOT(ISNUMBER($K1760))),"Contract end is text, not a date","")))))</f>
        <v/>
      </c>
      <c r="AM1760" s="41">
        <f>IF($R1760=0,0,N($L1760)*(1+$Z1760+BonusMonths/12+IF($Q1760=1,0,EOSB))+N($M1760)+(N($L1760)+SI_Gross*N($M1760))*IF($Q1760=1,SI_O,SI_E))</f>
        <v/>
      </c>
      <c r="AN1760" s="41">
        <f>IF($R1760=0,0,(IF($Q1760=1,MedO,MedE+Ticket)+Training)/12)</f>
        <v/>
      </c>
    </row>
    <row r="1761">
      <c r="I1761" s="35" t="n"/>
      <c r="J1761" s="35" t="n"/>
      <c r="K1761" s="35" t="n"/>
      <c r="L1761" s="36" t="n"/>
      <c r="M1761" s="36" t="n"/>
      <c r="P1761" s="37" t="n"/>
      <c r="Q1761" s="38">
        <f>IF($C1761="",0,IF(OR(LOWER(TRIM($G1761))="omani",LOWER(TRIM($G1761))="oman",LOWER(TRIM($G1761))="om",LOWER(TRIM($G1761))="local"),1,0))</f>
        <v/>
      </c>
      <c r="R1761" s="38">
        <f>IF($C1761="",0,IF(OR(ISNUMBER(SEARCH("resign",$N1761)),ISNUMBER(SEARCH("terminat",$N1761)),ISNUMBER(SEARCH("inactive",$N1761)),ISNUMBER(SEARCH("vacan",$N1761)),ISNUMBER(SEARCH("deceased",$N1761)),ISNUMBER(SEARCH("separated",$N1761))),0,1))</f>
        <v/>
      </c>
      <c r="S1761">
        <f>IF(OR($R1761=0,NOT(ISNUMBER($I1761))),"",IFERROR(DATEDIF($I1761,DATE(FY,1,1),"y"),""))</f>
        <v/>
      </c>
      <c r="T1761">
        <f>IF(OR($R1761=0,NOT(ISNUMBER($J1761))),"",IFERROR(DATEDIF($J1761,DATE(FY,1,1),"y"),0))</f>
        <v/>
      </c>
      <c r="U1761" s="38">
        <f>IF(OR($R1761=0,NOT(ISNUMBER($I1761))),0,IF(YEAR($I1761)+IF($Q1761=1,RetAgeO,RetAgeE)=FY,MONTH($I1761),IF(YEAR($I1761)+IF($Q1761=1,RetAgeO,RetAgeE)&lt;FY,1,0)))</f>
        <v/>
      </c>
      <c r="V1761" s="38">
        <f>IF(OR($R1761=0,NOT(ISNUMBER($K1761))),0,IF(YEAR($K1761)=FY,MONTH($K1761),IF(YEAR($K1761)&lt;FY,1,0)))</f>
        <v/>
      </c>
      <c r="W1761" s="38">
        <f>IF($R1761=0,0,MIN(12,IF(AND(ISNUMBER($O1761),$O1761&gt;=1,$O1761&lt;=12),INT($O1761),12),IF(AND(RetireExit="Yes",$U1761&gt;0),$U1761,12),IF(AND(ContractExit="Yes",$V1761&gt;0),$V1761,12)))</f>
        <v/>
      </c>
      <c r="X1761" s="37">
        <f>IF(ISNUMBER($P1761),$P1761,IncPct)</f>
        <v/>
      </c>
      <c r="Y1761" s="39">
        <f>IF($W1761=0,0,MAX(0,MIN($W1761,IncMonth-1))+MAX(0,$W1761-IncMonth+1)*(1+$X1761))</f>
        <v/>
      </c>
      <c r="Z1761" s="40">
        <f>IF($C1761="",0,IFERROR(INDEX(Departments!$B$5:$B$54,MATCH($C1761,Departments!$A$5:$A$54,0)),0))</f>
        <v/>
      </c>
      <c r="AA1761" s="41">
        <f>N($L1761)*$Y1761</f>
        <v/>
      </c>
      <c r="AB1761" s="41">
        <f>N($M1761)*$Y1761</f>
        <v/>
      </c>
      <c r="AC1761" s="41">
        <f>$AA1761*$Z1761</f>
        <v/>
      </c>
      <c r="AD1761" s="41">
        <f>$AA1761*BonusMonths/12</f>
        <v/>
      </c>
      <c r="AE1761" s="41">
        <f>($AA1761+SI_Gross*$AB1761)*IF($Q1761=1,SI_O,SI_E)</f>
        <v/>
      </c>
      <c r="AF1761" s="41">
        <f>IF($Q1761=1,0,$AA1761*EOSB)</f>
        <v/>
      </c>
      <c r="AG1761" s="41">
        <f>$AN1761*$W1761</f>
        <v/>
      </c>
      <c r="AH1761" s="41">
        <f>SUM($AA1761:$AG1761)</f>
        <v/>
      </c>
      <c r="AI1761" s="41">
        <f>12*($AM1761+$AN1761)</f>
        <v/>
      </c>
      <c r="AJ1761" s="41">
        <f>$AM1761*((IncMonth-1)+(13-IncMonth)*(1+$X1761))+12*$AN1761</f>
        <v/>
      </c>
      <c r="AK1761" s="41">
        <f>IF($R1761=1,N($L1761)+N($M1761),0)</f>
        <v/>
      </c>
      <c r="AL1761">
        <f>IF($C1761="","",IF(N($L1761)&lt;=0,"Basic salary missing",IF(ISNA(MATCH($C1761,Departments!$A$5:$A$54,0)),"Department not on Departments sheet",IF(AND($I1761&lt;&gt;"",NOT(ISNUMBER($I1761))),"Date of birth is text, not a date",IF(AND($K1761&lt;&gt;"",NOT(ISNUMBER($K1761))),"Contract end is text, not a date","")))))</f>
        <v/>
      </c>
      <c r="AM1761" s="41">
        <f>IF($R1761=0,0,N($L1761)*(1+$Z1761+BonusMonths/12+IF($Q1761=1,0,EOSB))+N($M1761)+(N($L1761)+SI_Gross*N($M1761))*IF($Q1761=1,SI_O,SI_E))</f>
        <v/>
      </c>
      <c r="AN1761" s="41">
        <f>IF($R1761=0,0,(IF($Q1761=1,MedO,MedE+Ticket)+Training)/12)</f>
        <v/>
      </c>
    </row>
    <row r="1762">
      <c r="I1762" s="35" t="n"/>
      <c r="J1762" s="35" t="n"/>
      <c r="K1762" s="35" t="n"/>
      <c r="L1762" s="36" t="n"/>
      <c r="M1762" s="36" t="n"/>
      <c r="P1762" s="37" t="n"/>
      <c r="Q1762" s="38">
        <f>IF($C1762="",0,IF(OR(LOWER(TRIM($G1762))="omani",LOWER(TRIM($G1762))="oman",LOWER(TRIM($G1762))="om",LOWER(TRIM($G1762))="local"),1,0))</f>
        <v/>
      </c>
      <c r="R1762" s="38">
        <f>IF($C1762="",0,IF(OR(ISNUMBER(SEARCH("resign",$N1762)),ISNUMBER(SEARCH("terminat",$N1762)),ISNUMBER(SEARCH("inactive",$N1762)),ISNUMBER(SEARCH("vacan",$N1762)),ISNUMBER(SEARCH("deceased",$N1762)),ISNUMBER(SEARCH("separated",$N1762))),0,1))</f>
        <v/>
      </c>
      <c r="S1762">
        <f>IF(OR($R1762=0,NOT(ISNUMBER($I1762))),"",IFERROR(DATEDIF($I1762,DATE(FY,1,1),"y"),""))</f>
        <v/>
      </c>
      <c r="T1762">
        <f>IF(OR($R1762=0,NOT(ISNUMBER($J1762))),"",IFERROR(DATEDIF($J1762,DATE(FY,1,1),"y"),0))</f>
        <v/>
      </c>
      <c r="U1762" s="38">
        <f>IF(OR($R1762=0,NOT(ISNUMBER($I1762))),0,IF(YEAR($I1762)+IF($Q1762=1,RetAgeO,RetAgeE)=FY,MONTH($I1762),IF(YEAR($I1762)+IF($Q1762=1,RetAgeO,RetAgeE)&lt;FY,1,0)))</f>
        <v/>
      </c>
      <c r="V1762" s="38">
        <f>IF(OR($R1762=0,NOT(ISNUMBER($K1762))),0,IF(YEAR($K1762)=FY,MONTH($K1762),IF(YEAR($K1762)&lt;FY,1,0)))</f>
        <v/>
      </c>
      <c r="W1762" s="38">
        <f>IF($R1762=0,0,MIN(12,IF(AND(ISNUMBER($O1762),$O1762&gt;=1,$O1762&lt;=12),INT($O1762),12),IF(AND(RetireExit="Yes",$U1762&gt;0),$U1762,12),IF(AND(ContractExit="Yes",$V1762&gt;0),$V1762,12)))</f>
        <v/>
      </c>
      <c r="X1762" s="37">
        <f>IF(ISNUMBER($P1762),$P1762,IncPct)</f>
        <v/>
      </c>
      <c r="Y1762" s="39">
        <f>IF($W1762=0,0,MAX(0,MIN($W1762,IncMonth-1))+MAX(0,$W1762-IncMonth+1)*(1+$X1762))</f>
        <v/>
      </c>
      <c r="Z1762" s="40">
        <f>IF($C1762="",0,IFERROR(INDEX(Departments!$B$5:$B$54,MATCH($C1762,Departments!$A$5:$A$54,0)),0))</f>
        <v/>
      </c>
      <c r="AA1762" s="41">
        <f>N($L1762)*$Y1762</f>
        <v/>
      </c>
      <c r="AB1762" s="41">
        <f>N($M1762)*$Y1762</f>
        <v/>
      </c>
      <c r="AC1762" s="41">
        <f>$AA1762*$Z1762</f>
        <v/>
      </c>
      <c r="AD1762" s="41">
        <f>$AA1762*BonusMonths/12</f>
        <v/>
      </c>
      <c r="AE1762" s="41">
        <f>($AA1762+SI_Gross*$AB1762)*IF($Q1762=1,SI_O,SI_E)</f>
        <v/>
      </c>
      <c r="AF1762" s="41">
        <f>IF($Q1762=1,0,$AA1762*EOSB)</f>
        <v/>
      </c>
      <c r="AG1762" s="41">
        <f>$AN1762*$W1762</f>
        <v/>
      </c>
      <c r="AH1762" s="41">
        <f>SUM($AA1762:$AG1762)</f>
        <v/>
      </c>
      <c r="AI1762" s="41">
        <f>12*($AM1762+$AN1762)</f>
        <v/>
      </c>
      <c r="AJ1762" s="41">
        <f>$AM1762*((IncMonth-1)+(13-IncMonth)*(1+$X1762))+12*$AN1762</f>
        <v/>
      </c>
      <c r="AK1762" s="41">
        <f>IF($R1762=1,N($L1762)+N($M1762),0)</f>
        <v/>
      </c>
      <c r="AL1762">
        <f>IF($C1762="","",IF(N($L1762)&lt;=0,"Basic salary missing",IF(ISNA(MATCH($C1762,Departments!$A$5:$A$54,0)),"Department not on Departments sheet",IF(AND($I1762&lt;&gt;"",NOT(ISNUMBER($I1762))),"Date of birth is text, not a date",IF(AND($K1762&lt;&gt;"",NOT(ISNUMBER($K1762))),"Contract end is text, not a date","")))))</f>
        <v/>
      </c>
      <c r="AM1762" s="41">
        <f>IF($R1762=0,0,N($L1762)*(1+$Z1762+BonusMonths/12+IF($Q1762=1,0,EOSB))+N($M1762)+(N($L1762)+SI_Gross*N($M1762))*IF($Q1762=1,SI_O,SI_E))</f>
        <v/>
      </c>
      <c r="AN1762" s="41">
        <f>IF($R1762=0,0,(IF($Q1762=1,MedO,MedE+Ticket)+Training)/12)</f>
        <v/>
      </c>
    </row>
    <row r="1763">
      <c r="I1763" s="35" t="n"/>
      <c r="J1763" s="35" t="n"/>
      <c r="K1763" s="35" t="n"/>
      <c r="L1763" s="36" t="n"/>
      <c r="M1763" s="36" t="n"/>
      <c r="P1763" s="37" t="n"/>
      <c r="Q1763" s="38">
        <f>IF($C1763="",0,IF(OR(LOWER(TRIM($G1763))="omani",LOWER(TRIM($G1763))="oman",LOWER(TRIM($G1763))="om",LOWER(TRIM($G1763))="local"),1,0))</f>
        <v/>
      </c>
      <c r="R1763" s="38">
        <f>IF($C1763="",0,IF(OR(ISNUMBER(SEARCH("resign",$N1763)),ISNUMBER(SEARCH("terminat",$N1763)),ISNUMBER(SEARCH("inactive",$N1763)),ISNUMBER(SEARCH("vacan",$N1763)),ISNUMBER(SEARCH("deceased",$N1763)),ISNUMBER(SEARCH("separated",$N1763))),0,1))</f>
        <v/>
      </c>
      <c r="S1763">
        <f>IF(OR($R1763=0,NOT(ISNUMBER($I1763))),"",IFERROR(DATEDIF($I1763,DATE(FY,1,1),"y"),""))</f>
        <v/>
      </c>
      <c r="T1763">
        <f>IF(OR($R1763=0,NOT(ISNUMBER($J1763))),"",IFERROR(DATEDIF($J1763,DATE(FY,1,1),"y"),0))</f>
        <v/>
      </c>
      <c r="U1763" s="38">
        <f>IF(OR($R1763=0,NOT(ISNUMBER($I1763))),0,IF(YEAR($I1763)+IF($Q1763=1,RetAgeO,RetAgeE)=FY,MONTH($I1763),IF(YEAR($I1763)+IF($Q1763=1,RetAgeO,RetAgeE)&lt;FY,1,0)))</f>
        <v/>
      </c>
      <c r="V1763" s="38">
        <f>IF(OR($R1763=0,NOT(ISNUMBER($K1763))),0,IF(YEAR($K1763)=FY,MONTH($K1763),IF(YEAR($K1763)&lt;FY,1,0)))</f>
        <v/>
      </c>
      <c r="W1763" s="38">
        <f>IF($R1763=0,0,MIN(12,IF(AND(ISNUMBER($O1763),$O1763&gt;=1,$O1763&lt;=12),INT($O1763),12),IF(AND(RetireExit="Yes",$U1763&gt;0),$U1763,12),IF(AND(ContractExit="Yes",$V1763&gt;0),$V1763,12)))</f>
        <v/>
      </c>
      <c r="X1763" s="37">
        <f>IF(ISNUMBER($P1763),$P1763,IncPct)</f>
        <v/>
      </c>
      <c r="Y1763" s="39">
        <f>IF($W1763=0,0,MAX(0,MIN($W1763,IncMonth-1))+MAX(0,$W1763-IncMonth+1)*(1+$X1763))</f>
        <v/>
      </c>
      <c r="Z1763" s="40">
        <f>IF($C1763="",0,IFERROR(INDEX(Departments!$B$5:$B$54,MATCH($C1763,Departments!$A$5:$A$54,0)),0))</f>
        <v/>
      </c>
      <c r="AA1763" s="41">
        <f>N($L1763)*$Y1763</f>
        <v/>
      </c>
      <c r="AB1763" s="41">
        <f>N($M1763)*$Y1763</f>
        <v/>
      </c>
      <c r="AC1763" s="41">
        <f>$AA1763*$Z1763</f>
        <v/>
      </c>
      <c r="AD1763" s="41">
        <f>$AA1763*BonusMonths/12</f>
        <v/>
      </c>
      <c r="AE1763" s="41">
        <f>($AA1763+SI_Gross*$AB1763)*IF($Q1763=1,SI_O,SI_E)</f>
        <v/>
      </c>
      <c r="AF1763" s="41">
        <f>IF($Q1763=1,0,$AA1763*EOSB)</f>
        <v/>
      </c>
      <c r="AG1763" s="41">
        <f>$AN1763*$W1763</f>
        <v/>
      </c>
      <c r="AH1763" s="41">
        <f>SUM($AA1763:$AG1763)</f>
        <v/>
      </c>
      <c r="AI1763" s="41">
        <f>12*($AM1763+$AN1763)</f>
        <v/>
      </c>
      <c r="AJ1763" s="41">
        <f>$AM1763*((IncMonth-1)+(13-IncMonth)*(1+$X1763))+12*$AN1763</f>
        <v/>
      </c>
      <c r="AK1763" s="41">
        <f>IF($R1763=1,N($L1763)+N($M1763),0)</f>
        <v/>
      </c>
      <c r="AL1763">
        <f>IF($C1763="","",IF(N($L1763)&lt;=0,"Basic salary missing",IF(ISNA(MATCH($C1763,Departments!$A$5:$A$54,0)),"Department not on Departments sheet",IF(AND($I1763&lt;&gt;"",NOT(ISNUMBER($I1763))),"Date of birth is text, not a date",IF(AND($K1763&lt;&gt;"",NOT(ISNUMBER($K1763))),"Contract end is text, not a date","")))))</f>
        <v/>
      </c>
      <c r="AM1763" s="41">
        <f>IF($R1763=0,0,N($L1763)*(1+$Z1763+BonusMonths/12+IF($Q1763=1,0,EOSB))+N($M1763)+(N($L1763)+SI_Gross*N($M1763))*IF($Q1763=1,SI_O,SI_E))</f>
        <v/>
      </c>
      <c r="AN1763" s="41">
        <f>IF($R1763=0,0,(IF($Q1763=1,MedO,MedE+Ticket)+Training)/12)</f>
        <v/>
      </c>
    </row>
    <row r="1764">
      <c r="I1764" s="35" t="n"/>
      <c r="J1764" s="35" t="n"/>
      <c r="K1764" s="35" t="n"/>
      <c r="L1764" s="36" t="n"/>
      <c r="M1764" s="36" t="n"/>
      <c r="P1764" s="37" t="n"/>
      <c r="Q1764" s="38">
        <f>IF($C1764="",0,IF(OR(LOWER(TRIM($G1764))="omani",LOWER(TRIM($G1764))="oman",LOWER(TRIM($G1764))="om",LOWER(TRIM($G1764))="local"),1,0))</f>
        <v/>
      </c>
      <c r="R1764" s="38">
        <f>IF($C1764="",0,IF(OR(ISNUMBER(SEARCH("resign",$N1764)),ISNUMBER(SEARCH("terminat",$N1764)),ISNUMBER(SEARCH("inactive",$N1764)),ISNUMBER(SEARCH("vacan",$N1764)),ISNUMBER(SEARCH("deceased",$N1764)),ISNUMBER(SEARCH("separated",$N1764))),0,1))</f>
        <v/>
      </c>
      <c r="S1764">
        <f>IF(OR($R1764=0,NOT(ISNUMBER($I1764))),"",IFERROR(DATEDIF($I1764,DATE(FY,1,1),"y"),""))</f>
        <v/>
      </c>
      <c r="T1764">
        <f>IF(OR($R1764=0,NOT(ISNUMBER($J1764))),"",IFERROR(DATEDIF($J1764,DATE(FY,1,1),"y"),0))</f>
        <v/>
      </c>
      <c r="U1764" s="38">
        <f>IF(OR($R1764=0,NOT(ISNUMBER($I1764))),0,IF(YEAR($I1764)+IF($Q1764=1,RetAgeO,RetAgeE)=FY,MONTH($I1764),IF(YEAR($I1764)+IF($Q1764=1,RetAgeO,RetAgeE)&lt;FY,1,0)))</f>
        <v/>
      </c>
      <c r="V1764" s="38">
        <f>IF(OR($R1764=0,NOT(ISNUMBER($K1764))),0,IF(YEAR($K1764)=FY,MONTH($K1764),IF(YEAR($K1764)&lt;FY,1,0)))</f>
        <v/>
      </c>
      <c r="W1764" s="38">
        <f>IF($R1764=0,0,MIN(12,IF(AND(ISNUMBER($O1764),$O1764&gt;=1,$O1764&lt;=12),INT($O1764),12),IF(AND(RetireExit="Yes",$U1764&gt;0),$U1764,12),IF(AND(ContractExit="Yes",$V1764&gt;0),$V1764,12)))</f>
        <v/>
      </c>
      <c r="X1764" s="37">
        <f>IF(ISNUMBER($P1764),$P1764,IncPct)</f>
        <v/>
      </c>
      <c r="Y1764" s="39">
        <f>IF($W1764=0,0,MAX(0,MIN($W1764,IncMonth-1))+MAX(0,$W1764-IncMonth+1)*(1+$X1764))</f>
        <v/>
      </c>
      <c r="Z1764" s="40">
        <f>IF($C1764="",0,IFERROR(INDEX(Departments!$B$5:$B$54,MATCH($C1764,Departments!$A$5:$A$54,0)),0))</f>
        <v/>
      </c>
      <c r="AA1764" s="41">
        <f>N($L1764)*$Y1764</f>
        <v/>
      </c>
      <c r="AB1764" s="41">
        <f>N($M1764)*$Y1764</f>
        <v/>
      </c>
      <c r="AC1764" s="41">
        <f>$AA1764*$Z1764</f>
        <v/>
      </c>
      <c r="AD1764" s="41">
        <f>$AA1764*BonusMonths/12</f>
        <v/>
      </c>
      <c r="AE1764" s="41">
        <f>($AA1764+SI_Gross*$AB1764)*IF($Q1764=1,SI_O,SI_E)</f>
        <v/>
      </c>
      <c r="AF1764" s="41">
        <f>IF($Q1764=1,0,$AA1764*EOSB)</f>
        <v/>
      </c>
      <c r="AG1764" s="41">
        <f>$AN1764*$W1764</f>
        <v/>
      </c>
      <c r="AH1764" s="41">
        <f>SUM($AA1764:$AG1764)</f>
        <v/>
      </c>
      <c r="AI1764" s="41">
        <f>12*($AM1764+$AN1764)</f>
        <v/>
      </c>
      <c r="AJ1764" s="41">
        <f>$AM1764*((IncMonth-1)+(13-IncMonth)*(1+$X1764))+12*$AN1764</f>
        <v/>
      </c>
      <c r="AK1764" s="41">
        <f>IF($R1764=1,N($L1764)+N($M1764),0)</f>
        <v/>
      </c>
      <c r="AL1764">
        <f>IF($C1764="","",IF(N($L1764)&lt;=0,"Basic salary missing",IF(ISNA(MATCH($C1764,Departments!$A$5:$A$54,0)),"Department not on Departments sheet",IF(AND($I1764&lt;&gt;"",NOT(ISNUMBER($I1764))),"Date of birth is text, not a date",IF(AND($K1764&lt;&gt;"",NOT(ISNUMBER($K1764))),"Contract end is text, not a date","")))))</f>
        <v/>
      </c>
      <c r="AM1764" s="41">
        <f>IF($R1764=0,0,N($L1764)*(1+$Z1764+BonusMonths/12+IF($Q1764=1,0,EOSB))+N($M1764)+(N($L1764)+SI_Gross*N($M1764))*IF($Q1764=1,SI_O,SI_E))</f>
        <v/>
      </c>
      <c r="AN1764" s="41">
        <f>IF($R1764=0,0,(IF($Q1764=1,MedO,MedE+Ticket)+Training)/12)</f>
        <v/>
      </c>
    </row>
    <row r="1765">
      <c r="I1765" s="35" t="n"/>
      <c r="J1765" s="35" t="n"/>
      <c r="K1765" s="35" t="n"/>
      <c r="L1765" s="36" t="n"/>
      <c r="M1765" s="36" t="n"/>
      <c r="P1765" s="37" t="n"/>
      <c r="Q1765" s="38">
        <f>IF($C1765="",0,IF(OR(LOWER(TRIM($G1765))="omani",LOWER(TRIM($G1765))="oman",LOWER(TRIM($G1765))="om",LOWER(TRIM($G1765))="local"),1,0))</f>
        <v/>
      </c>
      <c r="R1765" s="38">
        <f>IF($C1765="",0,IF(OR(ISNUMBER(SEARCH("resign",$N1765)),ISNUMBER(SEARCH("terminat",$N1765)),ISNUMBER(SEARCH("inactive",$N1765)),ISNUMBER(SEARCH("vacan",$N1765)),ISNUMBER(SEARCH("deceased",$N1765)),ISNUMBER(SEARCH("separated",$N1765))),0,1))</f>
        <v/>
      </c>
      <c r="S1765">
        <f>IF(OR($R1765=0,NOT(ISNUMBER($I1765))),"",IFERROR(DATEDIF($I1765,DATE(FY,1,1),"y"),""))</f>
        <v/>
      </c>
      <c r="T1765">
        <f>IF(OR($R1765=0,NOT(ISNUMBER($J1765))),"",IFERROR(DATEDIF($J1765,DATE(FY,1,1),"y"),0))</f>
        <v/>
      </c>
      <c r="U1765" s="38">
        <f>IF(OR($R1765=0,NOT(ISNUMBER($I1765))),0,IF(YEAR($I1765)+IF($Q1765=1,RetAgeO,RetAgeE)=FY,MONTH($I1765),IF(YEAR($I1765)+IF($Q1765=1,RetAgeO,RetAgeE)&lt;FY,1,0)))</f>
        <v/>
      </c>
      <c r="V1765" s="38">
        <f>IF(OR($R1765=0,NOT(ISNUMBER($K1765))),0,IF(YEAR($K1765)=FY,MONTH($K1765),IF(YEAR($K1765)&lt;FY,1,0)))</f>
        <v/>
      </c>
      <c r="W1765" s="38">
        <f>IF($R1765=0,0,MIN(12,IF(AND(ISNUMBER($O1765),$O1765&gt;=1,$O1765&lt;=12),INT($O1765),12),IF(AND(RetireExit="Yes",$U1765&gt;0),$U1765,12),IF(AND(ContractExit="Yes",$V1765&gt;0),$V1765,12)))</f>
        <v/>
      </c>
      <c r="X1765" s="37">
        <f>IF(ISNUMBER($P1765),$P1765,IncPct)</f>
        <v/>
      </c>
      <c r="Y1765" s="39">
        <f>IF($W1765=0,0,MAX(0,MIN($W1765,IncMonth-1))+MAX(0,$W1765-IncMonth+1)*(1+$X1765))</f>
        <v/>
      </c>
      <c r="Z1765" s="40">
        <f>IF($C1765="",0,IFERROR(INDEX(Departments!$B$5:$B$54,MATCH($C1765,Departments!$A$5:$A$54,0)),0))</f>
        <v/>
      </c>
      <c r="AA1765" s="41">
        <f>N($L1765)*$Y1765</f>
        <v/>
      </c>
      <c r="AB1765" s="41">
        <f>N($M1765)*$Y1765</f>
        <v/>
      </c>
      <c r="AC1765" s="41">
        <f>$AA1765*$Z1765</f>
        <v/>
      </c>
      <c r="AD1765" s="41">
        <f>$AA1765*BonusMonths/12</f>
        <v/>
      </c>
      <c r="AE1765" s="41">
        <f>($AA1765+SI_Gross*$AB1765)*IF($Q1765=1,SI_O,SI_E)</f>
        <v/>
      </c>
      <c r="AF1765" s="41">
        <f>IF($Q1765=1,0,$AA1765*EOSB)</f>
        <v/>
      </c>
      <c r="AG1765" s="41">
        <f>$AN1765*$W1765</f>
        <v/>
      </c>
      <c r="AH1765" s="41">
        <f>SUM($AA1765:$AG1765)</f>
        <v/>
      </c>
      <c r="AI1765" s="41">
        <f>12*($AM1765+$AN1765)</f>
        <v/>
      </c>
      <c r="AJ1765" s="41">
        <f>$AM1765*((IncMonth-1)+(13-IncMonth)*(1+$X1765))+12*$AN1765</f>
        <v/>
      </c>
      <c r="AK1765" s="41">
        <f>IF($R1765=1,N($L1765)+N($M1765),0)</f>
        <v/>
      </c>
      <c r="AL1765">
        <f>IF($C1765="","",IF(N($L1765)&lt;=0,"Basic salary missing",IF(ISNA(MATCH($C1765,Departments!$A$5:$A$54,0)),"Department not on Departments sheet",IF(AND($I1765&lt;&gt;"",NOT(ISNUMBER($I1765))),"Date of birth is text, not a date",IF(AND($K1765&lt;&gt;"",NOT(ISNUMBER($K1765))),"Contract end is text, not a date","")))))</f>
        <v/>
      </c>
      <c r="AM1765" s="41">
        <f>IF($R1765=0,0,N($L1765)*(1+$Z1765+BonusMonths/12+IF($Q1765=1,0,EOSB))+N($M1765)+(N($L1765)+SI_Gross*N($M1765))*IF($Q1765=1,SI_O,SI_E))</f>
        <v/>
      </c>
      <c r="AN1765" s="41">
        <f>IF($R1765=0,0,(IF($Q1765=1,MedO,MedE+Ticket)+Training)/12)</f>
        <v/>
      </c>
    </row>
    <row r="1766">
      <c r="I1766" s="35" t="n"/>
      <c r="J1766" s="35" t="n"/>
      <c r="K1766" s="35" t="n"/>
      <c r="L1766" s="36" t="n"/>
      <c r="M1766" s="36" t="n"/>
      <c r="P1766" s="37" t="n"/>
      <c r="Q1766" s="38">
        <f>IF($C1766="",0,IF(OR(LOWER(TRIM($G1766))="omani",LOWER(TRIM($G1766))="oman",LOWER(TRIM($G1766))="om",LOWER(TRIM($G1766))="local"),1,0))</f>
        <v/>
      </c>
      <c r="R1766" s="38">
        <f>IF($C1766="",0,IF(OR(ISNUMBER(SEARCH("resign",$N1766)),ISNUMBER(SEARCH("terminat",$N1766)),ISNUMBER(SEARCH("inactive",$N1766)),ISNUMBER(SEARCH("vacan",$N1766)),ISNUMBER(SEARCH("deceased",$N1766)),ISNUMBER(SEARCH("separated",$N1766))),0,1))</f>
        <v/>
      </c>
      <c r="S1766">
        <f>IF(OR($R1766=0,NOT(ISNUMBER($I1766))),"",IFERROR(DATEDIF($I1766,DATE(FY,1,1),"y"),""))</f>
        <v/>
      </c>
      <c r="T1766">
        <f>IF(OR($R1766=0,NOT(ISNUMBER($J1766))),"",IFERROR(DATEDIF($J1766,DATE(FY,1,1),"y"),0))</f>
        <v/>
      </c>
      <c r="U1766" s="38">
        <f>IF(OR($R1766=0,NOT(ISNUMBER($I1766))),0,IF(YEAR($I1766)+IF($Q1766=1,RetAgeO,RetAgeE)=FY,MONTH($I1766),IF(YEAR($I1766)+IF($Q1766=1,RetAgeO,RetAgeE)&lt;FY,1,0)))</f>
        <v/>
      </c>
      <c r="V1766" s="38">
        <f>IF(OR($R1766=0,NOT(ISNUMBER($K1766))),0,IF(YEAR($K1766)=FY,MONTH($K1766),IF(YEAR($K1766)&lt;FY,1,0)))</f>
        <v/>
      </c>
      <c r="W1766" s="38">
        <f>IF($R1766=0,0,MIN(12,IF(AND(ISNUMBER($O1766),$O1766&gt;=1,$O1766&lt;=12),INT($O1766),12),IF(AND(RetireExit="Yes",$U1766&gt;0),$U1766,12),IF(AND(ContractExit="Yes",$V1766&gt;0),$V1766,12)))</f>
        <v/>
      </c>
      <c r="X1766" s="37">
        <f>IF(ISNUMBER($P1766),$P1766,IncPct)</f>
        <v/>
      </c>
      <c r="Y1766" s="39">
        <f>IF($W1766=0,0,MAX(0,MIN($W1766,IncMonth-1))+MAX(0,$W1766-IncMonth+1)*(1+$X1766))</f>
        <v/>
      </c>
      <c r="Z1766" s="40">
        <f>IF($C1766="",0,IFERROR(INDEX(Departments!$B$5:$B$54,MATCH($C1766,Departments!$A$5:$A$54,0)),0))</f>
        <v/>
      </c>
      <c r="AA1766" s="41">
        <f>N($L1766)*$Y1766</f>
        <v/>
      </c>
      <c r="AB1766" s="41">
        <f>N($M1766)*$Y1766</f>
        <v/>
      </c>
      <c r="AC1766" s="41">
        <f>$AA1766*$Z1766</f>
        <v/>
      </c>
      <c r="AD1766" s="41">
        <f>$AA1766*BonusMonths/12</f>
        <v/>
      </c>
      <c r="AE1766" s="41">
        <f>($AA1766+SI_Gross*$AB1766)*IF($Q1766=1,SI_O,SI_E)</f>
        <v/>
      </c>
      <c r="AF1766" s="41">
        <f>IF($Q1766=1,0,$AA1766*EOSB)</f>
        <v/>
      </c>
      <c r="AG1766" s="41">
        <f>$AN1766*$W1766</f>
        <v/>
      </c>
      <c r="AH1766" s="41">
        <f>SUM($AA1766:$AG1766)</f>
        <v/>
      </c>
      <c r="AI1766" s="41">
        <f>12*($AM1766+$AN1766)</f>
        <v/>
      </c>
      <c r="AJ1766" s="41">
        <f>$AM1766*((IncMonth-1)+(13-IncMonth)*(1+$X1766))+12*$AN1766</f>
        <v/>
      </c>
      <c r="AK1766" s="41">
        <f>IF($R1766=1,N($L1766)+N($M1766),0)</f>
        <v/>
      </c>
      <c r="AL1766">
        <f>IF($C1766="","",IF(N($L1766)&lt;=0,"Basic salary missing",IF(ISNA(MATCH($C1766,Departments!$A$5:$A$54,0)),"Department not on Departments sheet",IF(AND($I1766&lt;&gt;"",NOT(ISNUMBER($I1766))),"Date of birth is text, not a date",IF(AND($K1766&lt;&gt;"",NOT(ISNUMBER($K1766))),"Contract end is text, not a date","")))))</f>
        <v/>
      </c>
      <c r="AM1766" s="41">
        <f>IF($R1766=0,0,N($L1766)*(1+$Z1766+BonusMonths/12+IF($Q1766=1,0,EOSB))+N($M1766)+(N($L1766)+SI_Gross*N($M1766))*IF($Q1766=1,SI_O,SI_E))</f>
        <v/>
      </c>
      <c r="AN1766" s="41">
        <f>IF($R1766=0,0,(IF($Q1766=1,MedO,MedE+Ticket)+Training)/12)</f>
        <v/>
      </c>
    </row>
    <row r="1767">
      <c r="I1767" s="35" t="n"/>
      <c r="J1767" s="35" t="n"/>
      <c r="K1767" s="35" t="n"/>
      <c r="L1767" s="36" t="n"/>
      <c r="M1767" s="36" t="n"/>
      <c r="P1767" s="37" t="n"/>
      <c r="Q1767" s="38">
        <f>IF($C1767="",0,IF(OR(LOWER(TRIM($G1767))="omani",LOWER(TRIM($G1767))="oman",LOWER(TRIM($G1767))="om",LOWER(TRIM($G1767))="local"),1,0))</f>
        <v/>
      </c>
      <c r="R1767" s="38">
        <f>IF($C1767="",0,IF(OR(ISNUMBER(SEARCH("resign",$N1767)),ISNUMBER(SEARCH("terminat",$N1767)),ISNUMBER(SEARCH("inactive",$N1767)),ISNUMBER(SEARCH("vacan",$N1767)),ISNUMBER(SEARCH("deceased",$N1767)),ISNUMBER(SEARCH("separated",$N1767))),0,1))</f>
        <v/>
      </c>
      <c r="S1767">
        <f>IF(OR($R1767=0,NOT(ISNUMBER($I1767))),"",IFERROR(DATEDIF($I1767,DATE(FY,1,1),"y"),""))</f>
        <v/>
      </c>
      <c r="T1767">
        <f>IF(OR($R1767=0,NOT(ISNUMBER($J1767))),"",IFERROR(DATEDIF($J1767,DATE(FY,1,1),"y"),0))</f>
        <v/>
      </c>
      <c r="U1767" s="38">
        <f>IF(OR($R1767=0,NOT(ISNUMBER($I1767))),0,IF(YEAR($I1767)+IF($Q1767=1,RetAgeO,RetAgeE)=FY,MONTH($I1767),IF(YEAR($I1767)+IF($Q1767=1,RetAgeO,RetAgeE)&lt;FY,1,0)))</f>
        <v/>
      </c>
      <c r="V1767" s="38">
        <f>IF(OR($R1767=0,NOT(ISNUMBER($K1767))),0,IF(YEAR($K1767)=FY,MONTH($K1767),IF(YEAR($K1767)&lt;FY,1,0)))</f>
        <v/>
      </c>
      <c r="W1767" s="38">
        <f>IF($R1767=0,0,MIN(12,IF(AND(ISNUMBER($O1767),$O1767&gt;=1,$O1767&lt;=12),INT($O1767),12),IF(AND(RetireExit="Yes",$U1767&gt;0),$U1767,12),IF(AND(ContractExit="Yes",$V1767&gt;0),$V1767,12)))</f>
        <v/>
      </c>
      <c r="X1767" s="37">
        <f>IF(ISNUMBER($P1767),$P1767,IncPct)</f>
        <v/>
      </c>
      <c r="Y1767" s="39">
        <f>IF($W1767=0,0,MAX(0,MIN($W1767,IncMonth-1))+MAX(0,$W1767-IncMonth+1)*(1+$X1767))</f>
        <v/>
      </c>
      <c r="Z1767" s="40">
        <f>IF($C1767="",0,IFERROR(INDEX(Departments!$B$5:$B$54,MATCH($C1767,Departments!$A$5:$A$54,0)),0))</f>
        <v/>
      </c>
      <c r="AA1767" s="41">
        <f>N($L1767)*$Y1767</f>
        <v/>
      </c>
      <c r="AB1767" s="41">
        <f>N($M1767)*$Y1767</f>
        <v/>
      </c>
      <c r="AC1767" s="41">
        <f>$AA1767*$Z1767</f>
        <v/>
      </c>
      <c r="AD1767" s="41">
        <f>$AA1767*BonusMonths/12</f>
        <v/>
      </c>
      <c r="AE1767" s="41">
        <f>($AA1767+SI_Gross*$AB1767)*IF($Q1767=1,SI_O,SI_E)</f>
        <v/>
      </c>
      <c r="AF1767" s="41">
        <f>IF($Q1767=1,0,$AA1767*EOSB)</f>
        <v/>
      </c>
      <c r="AG1767" s="41">
        <f>$AN1767*$W1767</f>
        <v/>
      </c>
      <c r="AH1767" s="41">
        <f>SUM($AA1767:$AG1767)</f>
        <v/>
      </c>
      <c r="AI1767" s="41">
        <f>12*($AM1767+$AN1767)</f>
        <v/>
      </c>
      <c r="AJ1767" s="41">
        <f>$AM1767*((IncMonth-1)+(13-IncMonth)*(1+$X1767))+12*$AN1767</f>
        <v/>
      </c>
      <c r="AK1767" s="41">
        <f>IF($R1767=1,N($L1767)+N($M1767),0)</f>
        <v/>
      </c>
      <c r="AL1767">
        <f>IF($C1767="","",IF(N($L1767)&lt;=0,"Basic salary missing",IF(ISNA(MATCH($C1767,Departments!$A$5:$A$54,0)),"Department not on Departments sheet",IF(AND($I1767&lt;&gt;"",NOT(ISNUMBER($I1767))),"Date of birth is text, not a date",IF(AND($K1767&lt;&gt;"",NOT(ISNUMBER($K1767))),"Contract end is text, not a date","")))))</f>
        <v/>
      </c>
      <c r="AM1767" s="41">
        <f>IF($R1767=0,0,N($L1767)*(1+$Z1767+BonusMonths/12+IF($Q1767=1,0,EOSB))+N($M1767)+(N($L1767)+SI_Gross*N($M1767))*IF($Q1767=1,SI_O,SI_E))</f>
        <v/>
      </c>
      <c r="AN1767" s="41">
        <f>IF($R1767=0,0,(IF($Q1767=1,MedO,MedE+Ticket)+Training)/12)</f>
        <v/>
      </c>
    </row>
    <row r="1768">
      <c r="I1768" s="35" t="n"/>
      <c r="J1768" s="35" t="n"/>
      <c r="K1768" s="35" t="n"/>
      <c r="L1768" s="36" t="n"/>
      <c r="M1768" s="36" t="n"/>
      <c r="P1768" s="37" t="n"/>
      <c r="Q1768" s="38">
        <f>IF($C1768="",0,IF(OR(LOWER(TRIM($G1768))="omani",LOWER(TRIM($G1768))="oman",LOWER(TRIM($G1768))="om",LOWER(TRIM($G1768))="local"),1,0))</f>
        <v/>
      </c>
      <c r="R1768" s="38">
        <f>IF($C1768="",0,IF(OR(ISNUMBER(SEARCH("resign",$N1768)),ISNUMBER(SEARCH("terminat",$N1768)),ISNUMBER(SEARCH("inactive",$N1768)),ISNUMBER(SEARCH("vacan",$N1768)),ISNUMBER(SEARCH("deceased",$N1768)),ISNUMBER(SEARCH("separated",$N1768))),0,1))</f>
        <v/>
      </c>
      <c r="S1768">
        <f>IF(OR($R1768=0,NOT(ISNUMBER($I1768))),"",IFERROR(DATEDIF($I1768,DATE(FY,1,1),"y"),""))</f>
        <v/>
      </c>
      <c r="T1768">
        <f>IF(OR($R1768=0,NOT(ISNUMBER($J1768))),"",IFERROR(DATEDIF($J1768,DATE(FY,1,1),"y"),0))</f>
        <v/>
      </c>
      <c r="U1768" s="38">
        <f>IF(OR($R1768=0,NOT(ISNUMBER($I1768))),0,IF(YEAR($I1768)+IF($Q1768=1,RetAgeO,RetAgeE)=FY,MONTH($I1768),IF(YEAR($I1768)+IF($Q1768=1,RetAgeO,RetAgeE)&lt;FY,1,0)))</f>
        <v/>
      </c>
      <c r="V1768" s="38">
        <f>IF(OR($R1768=0,NOT(ISNUMBER($K1768))),0,IF(YEAR($K1768)=FY,MONTH($K1768),IF(YEAR($K1768)&lt;FY,1,0)))</f>
        <v/>
      </c>
      <c r="W1768" s="38">
        <f>IF($R1768=0,0,MIN(12,IF(AND(ISNUMBER($O1768),$O1768&gt;=1,$O1768&lt;=12),INT($O1768),12),IF(AND(RetireExit="Yes",$U1768&gt;0),$U1768,12),IF(AND(ContractExit="Yes",$V1768&gt;0),$V1768,12)))</f>
        <v/>
      </c>
      <c r="X1768" s="37">
        <f>IF(ISNUMBER($P1768),$P1768,IncPct)</f>
        <v/>
      </c>
      <c r="Y1768" s="39">
        <f>IF($W1768=0,0,MAX(0,MIN($W1768,IncMonth-1))+MAX(0,$W1768-IncMonth+1)*(1+$X1768))</f>
        <v/>
      </c>
      <c r="Z1768" s="40">
        <f>IF($C1768="",0,IFERROR(INDEX(Departments!$B$5:$B$54,MATCH($C1768,Departments!$A$5:$A$54,0)),0))</f>
        <v/>
      </c>
      <c r="AA1768" s="41">
        <f>N($L1768)*$Y1768</f>
        <v/>
      </c>
      <c r="AB1768" s="41">
        <f>N($M1768)*$Y1768</f>
        <v/>
      </c>
      <c r="AC1768" s="41">
        <f>$AA1768*$Z1768</f>
        <v/>
      </c>
      <c r="AD1768" s="41">
        <f>$AA1768*BonusMonths/12</f>
        <v/>
      </c>
      <c r="AE1768" s="41">
        <f>($AA1768+SI_Gross*$AB1768)*IF($Q1768=1,SI_O,SI_E)</f>
        <v/>
      </c>
      <c r="AF1768" s="41">
        <f>IF($Q1768=1,0,$AA1768*EOSB)</f>
        <v/>
      </c>
      <c r="AG1768" s="41">
        <f>$AN1768*$W1768</f>
        <v/>
      </c>
      <c r="AH1768" s="41">
        <f>SUM($AA1768:$AG1768)</f>
        <v/>
      </c>
      <c r="AI1768" s="41">
        <f>12*($AM1768+$AN1768)</f>
        <v/>
      </c>
      <c r="AJ1768" s="41">
        <f>$AM1768*((IncMonth-1)+(13-IncMonth)*(1+$X1768))+12*$AN1768</f>
        <v/>
      </c>
      <c r="AK1768" s="41">
        <f>IF($R1768=1,N($L1768)+N($M1768),0)</f>
        <v/>
      </c>
      <c r="AL1768">
        <f>IF($C1768="","",IF(N($L1768)&lt;=0,"Basic salary missing",IF(ISNA(MATCH($C1768,Departments!$A$5:$A$54,0)),"Department not on Departments sheet",IF(AND($I1768&lt;&gt;"",NOT(ISNUMBER($I1768))),"Date of birth is text, not a date",IF(AND($K1768&lt;&gt;"",NOT(ISNUMBER($K1768))),"Contract end is text, not a date","")))))</f>
        <v/>
      </c>
      <c r="AM1768" s="41">
        <f>IF($R1768=0,0,N($L1768)*(1+$Z1768+BonusMonths/12+IF($Q1768=1,0,EOSB))+N($M1768)+(N($L1768)+SI_Gross*N($M1768))*IF($Q1768=1,SI_O,SI_E))</f>
        <v/>
      </c>
      <c r="AN1768" s="41">
        <f>IF($R1768=0,0,(IF($Q1768=1,MedO,MedE+Ticket)+Training)/12)</f>
        <v/>
      </c>
    </row>
    <row r="1769">
      <c r="I1769" s="35" t="n"/>
      <c r="J1769" s="35" t="n"/>
      <c r="K1769" s="35" t="n"/>
      <c r="L1769" s="36" t="n"/>
      <c r="M1769" s="36" t="n"/>
      <c r="P1769" s="37" t="n"/>
      <c r="Q1769" s="38">
        <f>IF($C1769="",0,IF(OR(LOWER(TRIM($G1769))="omani",LOWER(TRIM($G1769))="oman",LOWER(TRIM($G1769))="om",LOWER(TRIM($G1769))="local"),1,0))</f>
        <v/>
      </c>
      <c r="R1769" s="38">
        <f>IF($C1769="",0,IF(OR(ISNUMBER(SEARCH("resign",$N1769)),ISNUMBER(SEARCH("terminat",$N1769)),ISNUMBER(SEARCH("inactive",$N1769)),ISNUMBER(SEARCH("vacan",$N1769)),ISNUMBER(SEARCH("deceased",$N1769)),ISNUMBER(SEARCH("separated",$N1769))),0,1))</f>
        <v/>
      </c>
      <c r="S1769">
        <f>IF(OR($R1769=0,NOT(ISNUMBER($I1769))),"",IFERROR(DATEDIF($I1769,DATE(FY,1,1),"y"),""))</f>
        <v/>
      </c>
      <c r="T1769">
        <f>IF(OR($R1769=0,NOT(ISNUMBER($J1769))),"",IFERROR(DATEDIF($J1769,DATE(FY,1,1),"y"),0))</f>
        <v/>
      </c>
      <c r="U1769" s="38">
        <f>IF(OR($R1769=0,NOT(ISNUMBER($I1769))),0,IF(YEAR($I1769)+IF($Q1769=1,RetAgeO,RetAgeE)=FY,MONTH($I1769),IF(YEAR($I1769)+IF($Q1769=1,RetAgeO,RetAgeE)&lt;FY,1,0)))</f>
        <v/>
      </c>
      <c r="V1769" s="38">
        <f>IF(OR($R1769=0,NOT(ISNUMBER($K1769))),0,IF(YEAR($K1769)=FY,MONTH($K1769),IF(YEAR($K1769)&lt;FY,1,0)))</f>
        <v/>
      </c>
      <c r="W1769" s="38">
        <f>IF($R1769=0,0,MIN(12,IF(AND(ISNUMBER($O1769),$O1769&gt;=1,$O1769&lt;=12),INT($O1769),12),IF(AND(RetireExit="Yes",$U1769&gt;0),$U1769,12),IF(AND(ContractExit="Yes",$V1769&gt;0),$V1769,12)))</f>
        <v/>
      </c>
      <c r="X1769" s="37">
        <f>IF(ISNUMBER($P1769),$P1769,IncPct)</f>
        <v/>
      </c>
      <c r="Y1769" s="39">
        <f>IF($W1769=0,0,MAX(0,MIN($W1769,IncMonth-1))+MAX(0,$W1769-IncMonth+1)*(1+$X1769))</f>
        <v/>
      </c>
      <c r="Z1769" s="40">
        <f>IF($C1769="",0,IFERROR(INDEX(Departments!$B$5:$B$54,MATCH($C1769,Departments!$A$5:$A$54,0)),0))</f>
        <v/>
      </c>
      <c r="AA1769" s="41">
        <f>N($L1769)*$Y1769</f>
        <v/>
      </c>
      <c r="AB1769" s="41">
        <f>N($M1769)*$Y1769</f>
        <v/>
      </c>
      <c r="AC1769" s="41">
        <f>$AA1769*$Z1769</f>
        <v/>
      </c>
      <c r="AD1769" s="41">
        <f>$AA1769*BonusMonths/12</f>
        <v/>
      </c>
      <c r="AE1769" s="41">
        <f>($AA1769+SI_Gross*$AB1769)*IF($Q1769=1,SI_O,SI_E)</f>
        <v/>
      </c>
      <c r="AF1769" s="41">
        <f>IF($Q1769=1,0,$AA1769*EOSB)</f>
        <v/>
      </c>
      <c r="AG1769" s="41">
        <f>$AN1769*$W1769</f>
        <v/>
      </c>
      <c r="AH1769" s="41">
        <f>SUM($AA1769:$AG1769)</f>
        <v/>
      </c>
      <c r="AI1769" s="41">
        <f>12*($AM1769+$AN1769)</f>
        <v/>
      </c>
      <c r="AJ1769" s="41">
        <f>$AM1769*((IncMonth-1)+(13-IncMonth)*(1+$X1769))+12*$AN1769</f>
        <v/>
      </c>
      <c r="AK1769" s="41">
        <f>IF($R1769=1,N($L1769)+N($M1769),0)</f>
        <v/>
      </c>
      <c r="AL1769">
        <f>IF($C1769="","",IF(N($L1769)&lt;=0,"Basic salary missing",IF(ISNA(MATCH($C1769,Departments!$A$5:$A$54,0)),"Department not on Departments sheet",IF(AND($I1769&lt;&gt;"",NOT(ISNUMBER($I1769))),"Date of birth is text, not a date",IF(AND($K1769&lt;&gt;"",NOT(ISNUMBER($K1769))),"Contract end is text, not a date","")))))</f>
        <v/>
      </c>
      <c r="AM1769" s="41">
        <f>IF($R1769=0,0,N($L1769)*(1+$Z1769+BonusMonths/12+IF($Q1769=1,0,EOSB))+N($M1769)+(N($L1769)+SI_Gross*N($M1769))*IF($Q1769=1,SI_O,SI_E))</f>
        <v/>
      </c>
      <c r="AN1769" s="41">
        <f>IF($R1769=0,0,(IF($Q1769=1,MedO,MedE+Ticket)+Training)/12)</f>
        <v/>
      </c>
    </row>
    <row r="1770">
      <c r="I1770" s="35" t="n"/>
      <c r="J1770" s="35" t="n"/>
      <c r="K1770" s="35" t="n"/>
      <c r="L1770" s="36" t="n"/>
      <c r="M1770" s="36" t="n"/>
      <c r="P1770" s="37" t="n"/>
      <c r="Q1770" s="38">
        <f>IF($C1770="",0,IF(OR(LOWER(TRIM($G1770))="omani",LOWER(TRIM($G1770))="oman",LOWER(TRIM($G1770))="om",LOWER(TRIM($G1770))="local"),1,0))</f>
        <v/>
      </c>
      <c r="R1770" s="38">
        <f>IF($C1770="",0,IF(OR(ISNUMBER(SEARCH("resign",$N1770)),ISNUMBER(SEARCH("terminat",$N1770)),ISNUMBER(SEARCH("inactive",$N1770)),ISNUMBER(SEARCH("vacan",$N1770)),ISNUMBER(SEARCH("deceased",$N1770)),ISNUMBER(SEARCH("separated",$N1770))),0,1))</f>
        <v/>
      </c>
      <c r="S1770">
        <f>IF(OR($R1770=0,NOT(ISNUMBER($I1770))),"",IFERROR(DATEDIF($I1770,DATE(FY,1,1),"y"),""))</f>
        <v/>
      </c>
      <c r="T1770">
        <f>IF(OR($R1770=0,NOT(ISNUMBER($J1770))),"",IFERROR(DATEDIF($J1770,DATE(FY,1,1),"y"),0))</f>
        <v/>
      </c>
      <c r="U1770" s="38">
        <f>IF(OR($R1770=0,NOT(ISNUMBER($I1770))),0,IF(YEAR($I1770)+IF($Q1770=1,RetAgeO,RetAgeE)=FY,MONTH($I1770),IF(YEAR($I1770)+IF($Q1770=1,RetAgeO,RetAgeE)&lt;FY,1,0)))</f>
        <v/>
      </c>
      <c r="V1770" s="38">
        <f>IF(OR($R1770=0,NOT(ISNUMBER($K1770))),0,IF(YEAR($K1770)=FY,MONTH($K1770),IF(YEAR($K1770)&lt;FY,1,0)))</f>
        <v/>
      </c>
      <c r="W1770" s="38">
        <f>IF($R1770=0,0,MIN(12,IF(AND(ISNUMBER($O1770),$O1770&gt;=1,$O1770&lt;=12),INT($O1770),12),IF(AND(RetireExit="Yes",$U1770&gt;0),$U1770,12),IF(AND(ContractExit="Yes",$V1770&gt;0),$V1770,12)))</f>
        <v/>
      </c>
      <c r="X1770" s="37">
        <f>IF(ISNUMBER($P1770),$P1770,IncPct)</f>
        <v/>
      </c>
      <c r="Y1770" s="39">
        <f>IF($W1770=0,0,MAX(0,MIN($W1770,IncMonth-1))+MAX(0,$W1770-IncMonth+1)*(1+$X1770))</f>
        <v/>
      </c>
      <c r="Z1770" s="40">
        <f>IF($C1770="",0,IFERROR(INDEX(Departments!$B$5:$B$54,MATCH($C1770,Departments!$A$5:$A$54,0)),0))</f>
        <v/>
      </c>
      <c r="AA1770" s="41">
        <f>N($L1770)*$Y1770</f>
        <v/>
      </c>
      <c r="AB1770" s="41">
        <f>N($M1770)*$Y1770</f>
        <v/>
      </c>
      <c r="AC1770" s="41">
        <f>$AA1770*$Z1770</f>
        <v/>
      </c>
      <c r="AD1770" s="41">
        <f>$AA1770*BonusMonths/12</f>
        <v/>
      </c>
      <c r="AE1770" s="41">
        <f>($AA1770+SI_Gross*$AB1770)*IF($Q1770=1,SI_O,SI_E)</f>
        <v/>
      </c>
      <c r="AF1770" s="41">
        <f>IF($Q1770=1,0,$AA1770*EOSB)</f>
        <v/>
      </c>
      <c r="AG1770" s="41">
        <f>$AN1770*$W1770</f>
        <v/>
      </c>
      <c r="AH1770" s="41">
        <f>SUM($AA1770:$AG1770)</f>
        <v/>
      </c>
      <c r="AI1770" s="41">
        <f>12*($AM1770+$AN1770)</f>
        <v/>
      </c>
      <c r="AJ1770" s="41">
        <f>$AM1770*((IncMonth-1)+(13-IncMonth)*(1+$X1770))+12*$AN1770</f>
        <v/>
      </c>
      <c r="AK1770" s="41">
        <f>IF($R1770=1,N($L1770)+N($M1770),0)</f>
        <v/>
      </c>
      <c r="AL1770">
        <f>IF($C1770="","",IF(N($L1770)&lt;=0,"Basic salary missing",IF(ISNA(MATCH($C1770,Departments!$A$5:$A$54,0)),"Department not on Departments sheet",IF(AND($I1770&lt;&gt;"",NOT(ISNUMBER($I1770))),"Date of birth is text, not a date",IF(AND($K1770&lt;&gt;"",NOT(ISNUMBER($K1770))),"Contract end is text, not a date","")))))</f>
        <v/>
      </c>
      <c r="AM1770" s="41">
        <f>IF($R1770=0,0,N($L1770)*(1+$Z1770+BonusMonths/12+IF($Q1770=1,0,EOSB))+N($M1770)+(N($L1770)+SI_Gross*N($M1770))*IF($Q1770=1,SI_O,SI_E))</f>
        <v/>
      </c>
      <c r="AN1770" s="41">
        <f>IF($R1770=0,0,(IF($Q1770=1,MedO,MedE+Ticket)+Training)/12)</f>
        <v/>
      </c>
    </row>
    <row r="1771">
      <c r="I1771" s="35" t="n"/>
      <c r="J1771" s="35" t="n"/>
      <c r="K1771" s="35" t="n"/>
      <c r="L1771" s="36" t="n"/>
      <c r="M1771" s="36" t="n"/>
      <c r="P1771" s="37" t="n"/>
      <c r="Q1771" s="38">
        <f>IF($C1771="",0,IF(OR(LOWER(TRIM($G1771))="omani",LOWER(TRIM($G1771))="oman",LOWER(TRIM($G1771))="om",LOWER(TRIM($G1771))="local"),1,0))</f>
        <v/>
      </c>
      <c r="R1771" s="38">
        <f>IF($C1771="",0,IF(OR(ISNUMBER(SEARCH("resign",$N1771)),ISNUMBER(SEARCH("terminat",$N1771)),ISNUMBER(SEARCH("inactive",$N1771)),ISNUMBER(SEARCH("vacan",$N1771)),ISNUMBER(SEARCH("deceased",$N1771)),ISNUMBER(SEARCH("separated",$N1771))),0,1))</f>
        <v/>
      </c>
      <c r="S1771">
        <f>IF(OR($R1771=0,NOT(ISNUMBER($I1771))),"",IFERROR(DATEDIF($I1771,DATE(FY,1,1),"y"),""))</f>
        <v/>
      </c>
      <c r="T1771">
        <f>IF(OR($R1771=0,NOT(ISNUMBER($J1771))),"",IFERROR(DATEDIF($J1771,DATE(FY,1,1),"y"),0))</f>
        <v/>
      </c>
      <c r="U1771" s="38">
        <f>IF(OR($R1771=0,NOT(ISNUMBER($I1771))),0,IF(YEAR($I1771)+IF($Q1771=1,RetAgeO,RetAgeE)=FY,MONTH($I1771),IF(YEAR($I1771)+IF($Q1771=1,RetAgeO,RetAgeE)&lt;FY,1,0)))</f>
        <v/>
      </c>
      <c r="V1771" s="38">
        <f>IF(OR($R1771=0,NOT(ISNUMBER($K1771))),0,IF(YEAR($K1771)=FY,MONTH($K1771),IF(YEAR($K1771)&lt;FY,1,0)))</f>
        <v/>
      </c>
      <c r="W1771" s="38">
        <f>IF($R1771=0,0,MIN(12,IF(AND(ISNUMBER($O1771),$O1771&gt;=1,$O1771&lt;=12),INT($O1771),12),IF(AND(RetireExit="Yes",$U1771&gt;0),$U1771,12),IF(AND(ContractExit="Yes",$V1771&gt;0),$V1771,12)))</f>
        <v/>
      </c>
      <c r="X1771" s="37">
        <f>IF(ISNUMBER($P1771),$P1771,IncPct)</f>
        <v/>
      </c>
      <c r="Y1771" s="39">
        <f>IF($W1771=0,0,MAX(0,MIN($W1771,IncMonth-1))+MAX(0,$W1771-IncMonth+1)*(1+$X1771))</f>
        <v/>
      </c>
      <c r="Z1771" s="40">
        <f>IF($C1771="",0,IFERROR(INDEX(Departments!$B$5:$B$54,MATCH($C1771,Departments!$A$5:$A$54,0)),0))</f>
        <v/>
      </c>
      <c r="AA1771" s="41">
        <f>N($L1771)*$Y1771</f>
        <v/>
      </c>
      <c r="AB1771" s="41">
        <f>N($M1771)*$Y1771</f>
        <v/>
      </c>
      <c r="AC1771" s="41">
        <f>$AA1771*$Z1771</f>
        <v/>
      </c>
      <c r="AD1771" s="41">
        <f>$AA1771*BonusMonths/12</f>
        <v/>
      </c>
      <c r="AE1771" s="41">
        <f>($AA1771+SI_Gross*$AB1771)*IF($Q1771=1,SI_O,SI_E)</f>
        <v/>
      </c>
      <c r="AF1771" s="41">
        <f>IF($Q1771=1,0,$AA1771*EOSB)</f>
        <v/>
      </c>
      <c r="AG1771" s="41">
        <f>$AN1771*$W1771</f>
        <v/>
      </c>
      <c r="AH1771" s="41">
        <f>SUM($AA1771:$AG1771)</f>
        <v/>
      </c>
      <c r="AI1771" s="41">
        <f>12*($AM1771+$AN1771)</f>
        <v/>
      </c>
      <c r="AJ1771" s="41">
        <f>$AM1771*((IncMonth-1)+(13-IncMonth)*(1+$X1771))+12*$AN1771</f>
        <v/>
      </c>
      <c r="AK1771" s="41">
        <f>IF($R1771=1,N($L1771)+N($M1771),0)</f>
        <v/>
      </c>
      <c r="AL1771">
        <f>IF($C1771="","",IF(N($L1771)&lt;=0,"Basic salary missing",IF(ISNA(MATCH($C1771,Departments!$A$5:$A$54,0)),"Department not on Departments sheet",IF(AND($I1771&lt;&gt;"",NOT(ISNUMBER($I1771))),"Date of birth is text, not a date",IF(AND($K1771&lt;&gt;"",NOT(ISNUMBER($K1771))),"Contract end is text, not a date","")))))</f>
        <v/>
      </c>
      <c r="AM1771" s="41">
        <f>IF($R1771=0,0,N($L1771)*(1+$Z1771+BonusMonths/12+IF($Q1771=1,0,EOSB))+N($M1771)+(N($L1771)+SI_Gross*N($M1771))*IF($Q1771=1,SI_O,SI_E))</f>
        <v/>
      </c>
      <c r="AN1771" s="41">
        <f>IF($R1771=0,0,(IF($Q1771=1,MedO,MedE+Ticket)+Training)/12)</f>
        <v/>
      </c>
    </row>
    <row r="1772">
      <c r="I1772" s="35" t="n"/>
      <c r="J1772" s="35" t="n"/>
      <c r="K1772" s="35" t="n"/>
      <c r="L1772" s="36" t="n"/>
      <c r="M1772" s="36" t="n"/>
      <c r="P1772" s="37" t="n"/>
      <c r="Q1772" s="38">
        <f>IF($C1772="",0,IF(OR(LOWER(TRIM($G1772))="omani",LOWER(TRIM($G1772))="oman",LOWER(TRIM($G1772))="om",LOWER(TRIM($G1772))="local"),1,0))</f>
        <v/>
      </c>
      <c r="R1772" s="38">
        <f>IF($C1772="",0,IF(OR(ISNUMBER(SEARCH("resign",$N1772)),ISNUMBER(SEARCH("terminat",$N1772)),ISNUMBER(SEARCH("inactive",$N1772)),ISNUMBER(SEARCH("vacan",$N1772)),ISNUMBER(SEARCH("deceased",$N1772)),ISNUMBER(SEARCH("separated",$N1772))),0,1))</f>
        <v/>
      </c>
      <c r="S1772">
        <f>IF(OR($R1772=0,NOT(ISNUMBER($I1772))),"",IFERROR(DATEDIF($I1772,DATE(FY,1,1),"y"),""))</f>
        <v/>
      </c>
      <c r="T1772">
        <f>IF(OR($R1772=0,NOT(ISNUMBER($J1772))),"",IFERROR(DATEDIF($J1772,DATE(FY,1,1),"y"),0))</f>
        <v/>
      </c>
      <c r="U1772" s="38">
        <f>IF(OR($R1772=0,NOT(ISNUMBER($I1772))),0,IF(YEAR($I1772)+IF($Q1772=1,RetAgeO,RetAgeE)=FY,MONTH($I1772),IF(YEAR($I1772)+IF($Q1772=1,RetAgeO,RetAgeE)&lt;FY,1,0)))</f>
        <v/>
      </c>
      <c r="V1772" s="38">
        <f>IF(OR($R1772=0,NOT(ISNUMBER($K1772))),0,IF(YEAR($K1772)=FY,MONTH($K1772),IF(YEAR($K1772)&lt;FY,1,0)))</f>
        <v/>
      </c>
      <c r="W1772" s="38">
        <f>IF($R1772=0,0,MIN(12,IF(AND(ISNUMBER($O1772),$O1772&gt;=1,$O1772&lt;=12),INT($O1772),12),IF(AND(RetireExit="Yes",$U1772&gt;0),$U1772,12),IF(AND(ContractExit="Yes",$V1772&gt;0),$V1772,12)))</f>
        <v/>
      </c>
      <c r="X1772" s="37">
        <f>IF(ISNUMBER($P1772),$P1772,IncPct)</f>
        <v/>
      </c>
      <c r="Y1772" s="39">
        <f>IF($W1772=0,0,MAX(0,MIN($W1772,IncMonth-1))+MAX(0,$W1772-IncMonth+1)*(1+$X1772))</f>
        <v/>
      </c>
      <c r="Z1772" s="40">
        <f>IF($C1772="",0,IFERROR(INDEX(Departments!$B$5:$B$54,MATCH($C1772,Departments!$A$5:$A$54,0)),0))</f>
        <v/>
      </c>
      <c r="AA1772" s="41">
        <f>N($L1772)*$Y1772</f>
        <v/>
      </c>
      <c r="AB1772" s="41">
        <f>N($M1772)*$Y1772</f>
        <v/>
      </c>
      <c r="AC1772" s="41">
        <f>$AA1772*$Z1772</f>
        <v/>
      </c>
      <c r="AD1772" s="41">
        <f>$AA1772*BonusMonths/12</f>
        <v/>
      </c>
      <c r="AE1772" s="41">
        <f>($AA1772+SI_Gross*$AB1772)*IF($Q1772=1,SI_O,SI_E)</f>
        <v/>
      </c>
      <c r="AF1772" s="41">
        <f>IF($Q1772=1,0,$AA1772*EOSB)</f>
        <v/>
      </c>
      <c r="AG1772" s="41">
        <f>$AN1772*$W1772</f>
        <v/>
      </c>
      <c r="AH1772" s="41">
        <f>SUM($AA1772:$AG1772)</f>
        <v/>
      </c>
      <c r="AI1772" s="41">
        <f>12*($AM1772+$AN1772)</f>
        <v/>
      </c>
      <c r="AJ1772" s="41">
        <f>$AM1772*((IncMonth-1)+(13-IncMonth)*(1+$X1772))+12*$AN1772</f>
        <v/>
      </c>
      <c r="AK1772" s="41">
        <f>IF($R1772=1,N($L1772)+N($M1772),0)</f>
        <v/>
      </c>
      <c r="AL1772">
        <f>IF($C1772="","",IF(N($L1772)&lt;=0,"Basic salary missing",IF(ISNA(MATCH($C1772,Departments!$A$5:$A$54,0)),"Department not on Departments sheet",IF(AND($I1772&lt;&gt;"",NOT(ISNUMBER($I1772))),"Date of birth is text, not a date",IF(AND($K1772&lt;&gt;"",NOT(ISNUMBER($K1772))),"Contract end is text, not a date","")))))</f>
        <v/>
      </c>
      <c r="AM1772" s="41">
        <f>IF($R1772=0,0,N($L1772)*(1+$Z1772+BonusMonths/12+IF($Q1772=1,0,EOSB))+N($M1772)+(N($L1772)+SI_Gross*N($M1772))*IF($Q1772=1,SI_O,SI_E))</f>
        <v/>
      </c>
      <c r="AN1772" s="41">
        <f>IF($R1772=0,0,(IF($Q1772=1,MedO,MedE+Ticket)+Training)/12)</f>
        <v/>
      </c>
    </row>
    <row r="1773">
      <c r="I1773" s="35" t="n"/>
      <c r="J1773" s="35" t="n"/>
      <c r="K1773" s="35" t="n"/>
      <c r="L1773" s="36" t="n"/>
      <c r="M1773" s="36" t="n"/>
      <c r="P1773" s="37" t="n"/>
      <c r="Q1773" s="38">
        <f>IF($C1773="",0,IF(OR(LOWER(TRIM($G1773))="omani",LOWER(TRIM($G1773))="oman",LOWER(TRIM($G1773))="om",LOWER(TRIM($G1773))="local"),1,0))</f>
        <v/>
      </c>
      <c r="R1773" s="38">
        <f>IF($C1773="",0,IF(OR(ISNUMBER(SEARCH("resign",$N1773)),ISNUMBER(SEARCH("terminat",$N1773)),ISNUMBER(SEARCH("inactive",$N1773)),ISNUMBER(SEARCH("vacan",$N1773)),ISNUMBER(SEARCH("deceased",$N1773)),ISNUMBER(SEARCH("separated",$N1773))),0,1))</f>
        <v/>
      </c>
      <c r="S1773">
        <f>IF(OR($R1773=0,NOT(ISNUMBER($I1773))),"",IFERROR(DATEDIF($I1773,DATE(FY,1,1),"y"),""))</f>
        <v/>
      </c>
      <c r="T1773">
        <f>IF(OR($R1773=0,NOT(ISNUMBER($J1773))),"",IFERROR(DATEDIF($J1773,DATE(FY,1,1),"y"),0))</f>
        <v/>
      </c>
      <c r="U1773" s="38">
        <f>IF(OR($R1773=0,NOT(ISNUMBER($I1773))),0,IF(YEAR($I1773)+IF($Q1773=1,RetAgeO,RetAgeE)=FY,MONTH($I1773),IF(YEAR($I1773)+IF($Q1773=1,RetAgeO,RetAgeE)&lt;FY,1,0)))</f>
        <v/>
      </c>
      <c r="V1773" s="38">
        <f>IF(OR($R1773=0,NOT(ISNUMBER($K1773))),0,IF(YEAR($K1773)=FY,MONTH($K1773),IF(YEAR($K1773)&lt;FY,1,0)))</f>
        <v/>
      </c>
      <c r="W1773" s="38">
        <f>IF($R1773=0,0,MIN(12,IF(AND(ISNUMBER($O1773),$O1773&gt;=1,$O1773&lt;=12),INT($O1773),12),IF(AND(RetireExit="Yes",$U1773&gt;0),$U1773,12),IF(AND(ContractExit="Yes",$V1773&gt;0),$V1773,12)))</f>
        <v/>
      </c>
      <c r="X1773" s="37">
        <f>IF(ISNUMBER($P1773),$P1773,IncPct)</f>
        <v/>
      </c>
      <c r="Y1773" s="39">
        <f>IF($W1773=0,0,MAX(0,MIN($W1773,IncMonth-1))+MAX(0,$W1773-IncMonth+1)*(1+$X1773))</f>
        <v/>
      </c>
      <c r="Z1773" s="40">
        <f>IF($C1773="",0,IFERROR(INDEX(Departments!$B$5:$B$54,MATCH($C1773,Departments!$A$5:$A$54,0)),0))</f>
        <v/>
      </c>
      <c r="AA1773" s="41">
        <f>N($L1773)*$Y1773</f>
        <v/>
      </c>
      <c r="AB1773" s="41">
        <f>N($M1773)*$Y1773</f>
        <v/>
      </c>
      <c r="AC1773" s="41">
        <f>$AA1773*$Z1773</f>
        <v/>
      </c>
      <c r="AD1773" s="41">
        <f>$AA1773*BonusMonths/12</f>
        <v/>
      </c>
      <c r="AE1773" s="41">
        <f>($AA1773+SI_Gross*$AB1773)*IF($Q1773=1,SI_O,SI_E)</f>
        <v/>
      </c>
      <c r="AF1773" s="41">
        <f>IF($Q1773=1,0,$AA1773*EOSB)</f>
        <v/>
      </c>
      <c r="AG1773" s="41">
        <f>$AN1773*$W1773</f>
        <v/>
      </c>
      <c r="AH1773" s="41">
        <f>SUM($AA1773:$AG1773)</f>
        <v/>
      </c>
      <c r="AI1773" s="41">
        <f>12*($AM1773+$AN1773)</f>
        <v/>
      </c>
      <c r="AJ1773" s="41">
        <f>$AM1773*((IncMonth-1)+(13-IncMonth)*(1+$X1773))+12*$AN1773</f>
        <v/>
      </c>
      <c r="AK1773" s="41">
        <f>IF($R1773=1,N($L1773)+N($M1773),0)</f>
        <v/>
      </c>
      <c r="AL1773">
        <f>IF($C1773="","",IF(N($L1773)&lt;=0,"Basic salary missing",IF(ISNA(MATCH($C1773,Departments!$A$5:$A$54,0)),"Department not on Departments sheet",IF(AND($I1773&lt;&gt;"",NOT(ISNUMBER($I1773))),"Date of birth is text, not a date",IF(AND($K1773&lt;&gt;"",NOT(ISNUMBER($K1773))),"Contract end is text, not a date","")))))</f>
        <v/>
      </c>
      <c r="AM1773" s="41">
        <f>IF($R1773=0,0,N($L1773)*(1+$Z1773+BonusMonths/12+IF($Q1773=1,0,EOSB))+N($M1773)+(N($L1773)+SI_Gross*N($M1773))*IF($Q1773=1,SI_O,SI_E))</f>
        <v/>
      </c>
      <c r="AN1773" s="41">
        <f>IF($R1773=0,0,(IF($Q1773=1,MedO,MedE+Ticket)+Training)/12)</f>
        <v/>
      </c>
    </row>
    <row r="1774">
      <c r="I1774" s="35" t="n"/>
      <c r="J1774" s="35" t="n"/>
      <c r="K1774" s="35" t="n"/>
      <c r="L1774" s="36" t="n"/>
      <c r="M1774" s="36" t="n"/>
      <c r="P1774" s="37" t="n"/>
      <c r="Q1774" s="38">
        <f>IF($C1774="",0,IF(OR(LOWER(TRIM($G1774))="omani",LOWER(TRIM($G1774))="oman",LOWER(TRIM($G1774))="om",LOWER(TRIM($G1774))="local"),1,0))</f>
        <v/>
      </c>
      <c r="R1774" s="38">
        <f>IF($C1774="",0,IF(OR(ISNUMBER(SEARCH("resign",$N1774)),ISNUMBER(SEARCH("terminat",$N1774)),ISNUMBER(SEARCH("inactive",$N1774)),ISNUMBER(SEARCH("vacan",$N1774)),ISNUMBER(SEARCH("deceased",$N1774)),ISNUMBER(SEARCH("separated",$N1774))),0,1))</f>
        <v/>
      </c>
      <c r="S1774">
        <f>IF(OR($R1774=0,NOT(ISNUMBER($I1774))),"",IFERROR(DATEDIF($I1774,DATE(FY,1,1),"y"),""))</f>
        <v/>
      </c>
      <c r="T1774">
        <f>IF(OR($R1774=0,NOT(ISNUMBER($J1774))),"",IFERROR(DATEDIF($J1774,DATE(FY,1,1),"y"),0))</f>
        <v/>
      </c>
      <c r="U1774" s="38">
        <f>IF(OR($R1774=0,NOT(ISNUMBER($I1774))),0,IF(YEAR($I1774)+IF($Q1774=1,RetAgeO,RetAgeE)=FY,MONTH($I1774),IF(YEAR($I1774)+IF($Q1774=1,RetAgeO,RetAgeE)&lt;FY,1,0)))</f>
        <v/>
      </c>
      <c r="V1774" s="38">
        <f>IF(OR($R1774=0,NOT(ISNUMBER($K1774))),0,IF(YEAR($K1774)=FY,MONTH($K1774),IF(YEAR($K1774)&lt;FY,1,0)))</f>
        <v/>
      </c>
      <c r="W1774" s="38">
        <f>IF($R1774=0,0,MIN(12,IF(AND(ISNUMBER($O1774),$O1774&gt;=1,$O1774&lt;=12),INT($O1774),12),IF(AND(RetireExit="Yes",$U1774&gt;0),$U1774,12),IF(AND(ContractExit="Yes",$V1774&gt;0),$V1774,12)))</f>
        <v/>
      </c>
      <c r="X1774" s="37">
        <f>IF(ISNUMBER($P1774),$P1774,IncPct)</f>
        <v/>
      </c>
      <c r="Y1774" s="39">
        <f>IF($W1774=0,0,MAX(0,MIN($W1774,IncMonth-1))+MAX(0,$W1774-IncMonth+1)*(1+$X1774))</f>
        <v/>
      </c>
      <c r="Z1774" s="40">
        <f>IF($C1774="",0,IFERROR(INDEX(Departments!$B$5:$B$54,MATCH($C1774,Departments!$A$5:$A$54,0)),0))</f>
        <v/>
      </c>
      <c r="AA1774" s="41">
        <f>N($L1774)*$Y1774</f>
        <v/>
      </c>
      <c r="AB1774" s="41">
        <f>N($M1774)*$Y1774</f>
        <v/>
      </c>
      <c r="AC1774" s="41">
        <f>$AA1774*$Z1774</f>
        <v/>
      </c>
      <c r="AD1774" s="41">
        <f>$AA1774*BonusMonths/12</f>
        <v/>
      </c>
      <c r="AE1774" s="41">
        <f>($AA1774+SI_Gross*$AB1774)*IF($Q1774=1,SI_O,SI_E)</f>
        <v/>
      </c>
      <c r="AF1774" s="41">
        <f>IF($Q1774=1,0,$AA1774*EOSB)</f>
        <v/>
      </c>
      <c r="AG1774" s="41">
        <f>$AN1774*$W1774</f>
        <v/>
      </c>
      <c r="AH1774" s="41">
        <f>SUM($AA1774:$AG1774)</f>
        <v/>
      </c>
      <c r="AI1774" s="41">
        <f>12*($AM1774+$AN1774)</f>
        <v/>
      </c>
      <c r="AJ1774" s="41">
        <f>$AM1774*((IncMonth-1)+(13-IncMonth)*(1+$X1774))+12*$AN1774</f>
        <v/>
      </c>
      <c r="AK1774" s="41">
        <f>IF($R1774=1,N($L1774)+N($M1774),0)</f>
        <v/>
      </c>
      <c r="AL1774">
        <f>IF($C1774="","",IF(N($L1774)&lt;=0,"Basic salary missing",IF(ISNA(MATCH($C1774,Departments!$A$5:$A$54,0)),"Department not on Departments sheet",IF(AND($I1774&lt;&gt;"",NOT(ISNUMBER($I1774))),"Date of birth is text, not a date",IF(AND($K1774&lt;&gt;"",NOT(ISNUMBER($K1774))),"Contract end is text, not a date","")))))</f>
        <v/>
      </c>
      <c r="AM1774" s="41">
        <f>IF($R1774=0,0,N($L1774)*(1+$Z1774+BonusMonths/12+IF($Q1774=1,0,EOSB))+N($M1774)+(N($L1774)+SI_Gross*N($M1774))*IF($Q1774=1,SI_O,SI_E))</f>
        <v/>
      </c>
      <c r="AN1774" s="41">
        <f>IF($R1774=0,0,(IF($Q1774=1,MedO,MedE+Ticket)+Training)/12)</f>
        <v/>
      </c>
    </row>
    <row r="1775">
      <c r="I1775" s="35" t="n"/>
      <c r="J1775" s="35" t="n"/>
      <c r="K1775" s="35" t="n"/>
      <c r="L1775" s="36" t="n"/>
      <c r="M1775" s="36" t="n"/>
      <c r="P1775" s="37" t="n"/>
      <c r="Q1775" s="38">
        <f>IF($C1775="",0,IF(OR(LOWER(TRIM($G1775))="omani",LOWER(TRIM($G1775))="oman",LOWER(TRIM($G1775))="om",LOWER(TRIM($G1775))="local"),1,0))</f>
        <v/>
      </c>
      <c r="R1775" s="38">
        <f>IF($C1775="",0,IF(OR(ISNUMBER(SEARCH("resign",$N1775)),ISNUMBER(SEARCH("terminat",$N1775)),ISNUMBER(SEARCH("inactive",$N1775)),ISNUMBER(SEARCH("vacan",$N1775)),ISNUMBER(SEARCH("deceased",$N1775)),ISNUMBER(SEARCH("separated",$N1775))),0,1))</f>
        <v/>
      </c>
      <c r="S1775">
        <f>IF(OR($R1775=0,NOT(ISNUMBER($I1775))),"",IFERROR(DATEDIF($I1775,DATE(FY,1,1),"y"),""))</f>
        <v/>
      </c>
      <c r="T1775">
        <f>IF(OR($R1775=0,NOT(ISNUMBER($J1775))),"",IFERROR(DATEDIF($J1775,DATE(FY,1,1),"y"),0))</f>
        <v/>
      </c>
      <c r="U1775" s="38">
        <f>IF(OR($R1775=0,NOT(ISNUMBER($I1775))),0,IF(YEAR($I1775)+IF($Q1775=1,RetAgeO,RetAgeE)=FY,MONTH($I1775),IF(YEAR($I1775)+IF($Q1775=1,RetAgeO,RetAgeE)&lt;FY,1,0)))</f>
        <v/>
      </c>
      <c r="V1775" s="38">
        <f>IF(OR($R1775=0,NOT(ISNUMBER($K1775))),0,IF(YEAR($K1775)=FY,MONTH($K1775),IF(YEAR($K1775)&lt;FY,1,0)))</f>
        <v/>
      </c>
      <c r="W1775" s="38">
        <f>IF($R1775=0,0,MIN(12,IF(AND(ISNUMBER($O1775),$O1775&gt;=1,$O1775&lt;=12),INT($O1775),12),IF(AND(RetireExit="Yes",$U1775&gt;0),$U1775,12),IF(AND(ContractExit="Yes",$V1775&gt;0),$V1775,12)))</f>
        <v/>
      </c>
      <c r="X1775" s="37">
        <f>IF(ISNUMBER($P1775),$P1775,IncPct)</f>
        <v/>
      </c>
      <c r="Y1775" s="39">
        <f>IF($W1775=0,0,MAX(0,MIN($W1775,IncMonth-1))+MAX(0,$W1775-IncMonth+1)*(1+$X1775))</f>
        <v/>
      </c>
      <c r="Z1775" s="40">
        <f>IF($C1775="",0,IFERROR(INDEX(Departments!$B$5:$B$54,MATCH($C1775,Departments!$A$5:$A$54,0)),0))</f>
        <v/>
      </c>
      <c r="AA1775" s="41">
        <f>N($L1775)*$Y1775</f>
        <v/>
      </c>
      <c r="AB1775" s="41">
        <f>N($M1775)*$Y1775</f>
        <v/>
      </c>
      <c r="AC1775" s="41">
        <f>$AA1775*$Z1775</f>
        <v/>
      </c>
      <c r="AD1775" s="41">
        <f>$AA1775*BonusMonths/12</f>
        <v/>
      </c>
      <c r="AE1775" s="41">
        <f>($AA1775+SI_Gross*$AB1775)*IF($Q1775=1,SI_O,SI_E)</f>
        <v/>
      </c>
      <c r="AF1775" s="41">
        <f>IF($Q1775=1,0,$AA1775*EOSB)</f>
        <v/>
      </c>
      <c r="AG1775" s="41">
        <f>$AN1775*$W1775</f>
        <v/>
      </c>
      <c r="AH1775" s="41">
        <f>SUM($AA1775:$AG1775)</f>
        <v/>
      </c>
      <c r="AI1775" s="41">
        <f>12*($AM1775+$AN1775)</f>
        <v/>
      </c>
      <c r="AJ1775" s="41">
        <f>$AM1775*((IncMonth-1)+(13-IncMonth)*(1+$X1775))+12*$AN1775</f>
        <v/>
      </c>
      <c r="AK1775" s="41">
        <f>IF($R1775=1,N($L1775)+N($M1775),0)</f>
        <v/>
      </c>
      <c r="AL1775">
        <f>IF($C1775="","",IF(N($L1775)&lt;=0,"Basic salary missing",IF(ISNA(MATCH($C1775,Departments!$A$5:$A$54,0)),"Department not on Departments sheet",IF(AND($I1775&lt;&gt;"",NOT(ISNUMBER($I1775))),"Date of birth is text, not a date",IF(AND($K1775&lt;&gt;"",NOT(ISNUMBER($K1775))),"Contract end is text, not a date","")))))</f>
        <v/>
      </c>
      <c r="AM1775" s="41">
        <f>IF($R1775=0,0,N($L1775)*(1+$Z1775+BonusMonths/12+IF($Q1775=1,0,EOSB))+N($M1775)+(N($L1775)+SI_Gross*N($M1775))*IF($Q1775=1,SI_O,SI_E))</f>
        <v/>
      </c>
      <c r="AN1775" s="41">
        <f>IF($R1775=0,0,(IF($Q1775=1,MedO,MedE+Ticket)+Training)/12)</f>
        <v/>
      </c>
    </row>
    <row r="1776">
      <c r="I1776" s="35" t="n"/>
      <c r="J1776" s="35" t="n"/>
      <c r="K1776" s="35" t="n"/>
      <c r="L1776" s="36" t="n"/>
      <c r="M1776" s="36" t="n"/>
      <c r="P1776" s="37" t="n"/>
      <c r="Q1776" s="38">
        <f>IF($C1776="",0,IF(OR(LOWER(TRIM($G1776))="omani",LOWER(TRIM($G1776))="oman",LOWER(TRIM($G1776))="om",LOWER(TRIM($G1776))="local"),1,0))</f>
        <v/>
      </c>
      <c r="R1776" s="38">
        <f>IF($C1776="",0,IF(OR(ISNUMBER(SEARCH("resign",$N1776)),ISNUMBER(SEARCH("terminat",$N1776)),ISNUMBER(SEARCH("inactive",$N1776)),ISNUMBER(SEARCH("vacan",$N1776)),ISNUMBER(SEARCH("deceased",$N1776)),ISNUMBER(SEARCH("separated",$N1776))),0,1))</f>
        <v/>
      </c>
      <c r="S1776">
        <f>IF(OR($R1776=0,NOT(ISNUMBER($I1776))),"",IFERROR(DATEDIF($I1776,DATE(FY,1,1),"y"),""))</f>
        <v/>
      </c>
      <c r="T1776">
        <f>IF(OR($R1776=0,NOT(ISNUMBER($J1776))),"",IFERROR(DATEDIF($J1776,DATE(FY,1,1),"y"),0))</f>
        <v/>
      </c>
      <c r="U1776" s="38">
        <f>IF(OR($R1776=0,NOT(ISNUMBER($I1776))),0,IF(YEAR($I1776)+IF($Q1776=1,RetAgeO,RetAgeE)=FY,MONTH($I1776),IF(YEAR($I1776)+IF($Q1776=1,RetAgeO,RetAgeE)&lt;FY,1,0)))</f>
        <v/>
      </c>
      <c r="V1776" s="38">
        <f>IF(OR($R1776=0,NOT(ISNUMBER($K1776))),0,IF(YEAR($K1776)=FY,MONTH($K1776),IF(YEAR($K1776)&lt;FY,1,0)))</f>
        <v/>
      </c>
      <c r="W1776" s="38">
        <f>IF($R1776=0,0,MIN(12,IF(AND(ISNUMBER($O1776),$O1776&gt;=1,$O1776&lt;=12),INT($O1776),12),IF(AND(RetireExit="Yes",$U1776&gt;0),$U1776,12),IF(AND(ContractExit="Yes",$V1776&gt;0),$V1776,12)))</f>
        <v/>
      </c>
      <c r="X1776" s="37">
        <f>IF(ISNUMBER($P1776),$P1776,IncPct)</f>
        <v/>
      </c>
      <c r="Y1776" s="39">
        <f>IF($W1776=0,0,MAX(0,MIN($W1776,IncMonth-1))+MAX(0,$W1776-IncMonth+1)*(1+$X1776))</f>
        <v/>
      </c>
      <c r="Z1776" s="40">
        <f>IF($C1776="",0,IFERROR(INDEX(Departments!$B$5:$B$54,MATCH($C1776,Departments!$A$5:$A$54,0)),0))</f>
        <v/>
      </c>
      <c r="AA1776" s="41">
        <f>N($L1776)*$Y1776</f>
        <v/>
      </c>
      <c r="AB1776" s="41">
        <f>N($M1776)*$Y1776</f>
        <v/>
      </c>
      <c r="AC1776" s="41">
        <f>$AA1776*$Z1776</f>
        <v/>
      </c>
      <c r="AD1776" s="41">
        <f>$AA1776*BonusMonths/12</f>
        <v/>
      </c>
      <c r="AE1776" s="41">
        <f>($AA1776+SI_Gross*$AB1776)*IF($Q1776=1,SI_O,SI_E)</f>
        <v/>
      </c>
      <c r="AF1776" s="41">
        <f>IF($Q1776=1,0,$AA1776*EOSB)</f>
        <v/>
      </c>
      <c r="AG1776" s="41">
        <f>$AN1776*$W1776</f>
        <v/>
      </c>
      <c r="AH1776" s="41">
        <f>SUM($AA1776:$AG1776)</f>
        <v/>
      </c>
      <c r="AI1776" s="41">
        <f>12*($AM1776+$AN1776)</f>
        <v/>
      </c>
      <c r="AJ1776" s="41">
        <f>$AM1776*((IncMonth-1)+(13-IncMonth)*(1+$X1776))+12*$AN1776</f>
        <v/>
      </c>
      <c r="AK1776" s="41">
        <f>IF($R1776=1,N($L1776)+N($M1776),0)</f>
        <v/>
      </c>
      <c r="AL1776">
        <f>IF($C1776="","",IF(N($L1776)&lt;=0,"Basic salary missing",IF(ISNA(MATCH($C1776,Departments!$A$5:$A$54,0)),"Department not on Departments sheet",IF(AND($I1776&lt;&gt;"",NOT(ISNUMBER($I1776))),"Date of birth is text, not a date",IF(AND($K1776&lt;&gt;"",NOT(ISNUMBER($K1776))),"Contract end is text, not a date","")))))</f>
        <v/>
      </c>
      <c r="AM1776" s="41">
        <f>IF($R1776=0,0,N($L1776)*(1+$Z1776+BonusMonths/12+IF($Q1776=1,0,EOSB))+N($M1776)+(N($L1776)+SI_Gross*N($M1776))*IF($Q1776=1,SI_O,SI_E))</f>
        <v/>
      </c>
      <c r="AN1776" s="41">
        <f>IF($R1776=0,0,(IF($Q1776=1,MedO,MedE+Ticket)+Training)/12)</f>
        <v/>
      </c>
    </row>
    <row r="1777">
      <c r="I1777" s="35" t="n"/>
      <c r="J1777" s="35" t="n"/>
      <c r="K1777" s="35" t="n"/>
      <c r="L1777" s="36" t="n"/>
      <c r="M1777" s="36" t="n"/>
      <c r="P1777" s="37" t="n"/>
      <c r="Q1777" s="38">
        <f>IF($C1777="",0,IF(OR(LOWER(TRIM($G1777))="omani",LOWER(TRIM($G1777))="oman",LOWER(TRIM($G1777))="om",LOWER(TRIM($G1777))="local"),1,0))</f>
        <v/>
      </c>
      <c r="R1777" s="38">
        <f>IF($C1777="",0,IF(OR(ISNUMBER(SEARCH("resign",$N1777)),ISNUMBER(SEARCH("terminat",$N1777)),ISNUMBER(SEARCH("inactive",$N1777)),ISNUMBER(SEARCH("vacan",$N1777)),ISNUMBER(SEARCH("deceased",$N1777)),ISNUMBER(SEARCH("separated",$N1777))),0,1))</f>
        <v/>
      </c>
      <c r="S1777">
        <f>IF(OR($R1777=0,NOT(ISNUMBER($I1777))),"",IFERROR(DATEDIF($I1777,DATE(FY,1,1),"y"),""))</f>
        <v/>
      </c>
      <c r="T1777">
        <f>IF(OR($R1777=0,NOT(ISNUMBER($J1777))),"",IFERROR(DATEDIF($J1777,DATE(FY,1,1),"y"),0))</f>
        <v/>
      </c>
      <c r="U1777" s="38">
        <f>IF(OR($R1777=0,NOT(ISNUMBER($I1777))),0,IF(YEAR($I1777)+IF($Q1777=1,RetAgeO,RetAgeE)=FY,MONTH($I1777),IF(YEAR($I1777)+IF($Q1777=1,RetAgeO,RetAgeE)&lt;FY,1,0)))</f>
        <v/>
      </c>
      <c r="V1777" s="38">
        <f>IF(OR($R1777=0,NOT(ISNUMBER($K1777))),0,IF(YEAR($K1777)=FY,MONTH($K1777),IF(YEAR($K1777)&lt;FY,1,0)))</f>
        <v/>
      </c>
      <c r="W1777" s="38">
        <f>IF($R1777=0,0,MIN(12,IF(AND(ISNUMBER($O1777),$O1777&gt;=1,$O1777&lt;=12),INT($O1777),12),IF(AND(RetireExit="Yes",$U1777&gt;0),$U1777,12),IF(AND(ContractExit="Yes",$V1777&gt;0),$V1777,12)))</f>
        <v/>
      </c>
      <c r="X1777" s="37">
        <f>IF(ISNUMBER($P1777),$P1777,IncPct)</f>
        <v/>
      </c>
      <c r="Y1777" s="39">
        <f>IF($W1777=0,0,MAX(0,MIN($W1777,IncMonth-1))+MAX(0,$W1777-IncMonth+1)*(1+$X1777))</f>
        <v/>
      </c>
      <c r="Z1777" s="40">
        <f>IF($C1777="",0,IFERROR(INDEX(Departments!$B$5:$B$54,MATCH($C1777,Departments!$A$5:$A$54,0)),0))</f>
        <v/>
      </c>
      <c r="AA1777" s="41">
        <f>N($L1777)*$Y1777</f>
        <v/>
      </c>
      <c r="AB1777" s="41">
        <f>N($M1777)*$Y1777</f>
        <v/>
      </c>
      <c r="AC1777" s="41">
        <f>$AA1777*$Z1777</f>
        <v/>
      </c>
      <c r="AD1777" s="41">
        <f>$AA1777*BonusMonths/12</f>
        <v/>
      </c>
      <c r="AE1777" s="41">
        <f>($AA1777+SI_Gross*$AB1777)*IF($Q1777=1,SI_O,SI_E)</f>
        <v/>
      </c>
      <c r="AF1777" s="41">
        <f>IF($Q1777=1,0,$AA1777*EOSB)</f>
        <v/>
      </c>
      <c r="AG1777" s="41">
        <f>$AN1777*$W1777</f>
        <v/>
      </c>
      <c r="AH1777" s="41">
        <f>SUM($AA1777:$AG1777)</f>
        <v/>
      </c>
      <c r="AI1777" s="41">
        <f>12*($AM1777+$AN1777)</f>
        <v/>
      </c>
      <c r="AJ1777" s="41">
        <f>$AM1777*((IncMonth-1)+(13-IncMonth)*(1+$X1777))+12*$AN1777</f>
        <v/>
      </c>
      <c r="AK1777" s="41">
        <f>IF($R1777=1,N($L1777)+N($M1777),0)</f>
        <v/>
      </c>
      <c r="AL1777">
        <f>IF($C1777="","",IF(N($L1777)&lt;=0,"Basic salary missing",IF(ISNA(MATCH($C1777,Departments!$A$5:$A$54,0)),"Department not on Departments sheet",IF(AND($I1777&lt;&gt;"",NOT(ISNUMBER($I1777))),"Date of birth is text, not a date",IF(AND($K1777&lt;&gt;"",NOT(ISNUMBER($K1777))),"Contract end is text, not a date","")))))</f>
        <v/>
      </c>
      <c r="AM1777" s="41">
        <f>IF($R1777=0,0,N($L1777)*(1+$Z1777+BonusMonths/12+IF($Q1777=1,0,EOSB))+N($M1777)+(N($L1777)+SI_Gross*N($M1777))*IF($Q1777=1,SI_O,SI_E))</f>
        <v/>
      </c>
      <c r="AN1777" s="41">
        <f>IF($R1777=0,0,(IF($Q1777=1,MedO,MedE+Ticket)+Training)/12)</f>
        <v/>
      </c>
    </row>
    <row r="1778">
      <c r="I1778" s="35" t="n"/>
      <c r="J1778" s="35" t="n"/>
      <c r="K1778" s="35" t="n"/>
      <c r="L1778" s="36" t="n"/>
      <c r="M1778" s="36" t="n"/>
      <c r="P1778" s="37" t="n"/>
      <c r="Q1778" s="38">
        <f>IF($C1778="",0,IF(OR(LOWER(TRIM($G1778))="omani",LOWER(TRIM($G1778))="oman",LOWER(TRIM($G1778))="om",LOWER(TRIM($G1778))="local"),1,0))</f>
        <v/>
      </c>
      <c r="R1778" s="38">
        <f>IF($C1778="",0,IF(OR(ISNUMBER(SEARCH("resign",$N1778)),ISNUMBER(SEARCH("terminat",$N1778)),ISNUMBER(SEARCH("inactive",$N1778)),ISNUMBER(SEARCH("vacan",$N1778)),ISNUMBER(SEARCH("deceased",$N1778)),ISNUMBER(SEARCH("separated",$N1778))),0,1))</f>
        <v/>
      </c>
      <c r="S1778">
        <f>IF(OR($R1778=0,NOT(ISNUMBER($I1778))),"",IFERROR(DATEDIF($I1778,DATE(FY,1,1),"y"),""))</f>
        <v/>
      </c>
      <c r="T1778">
        <f>IF(OR($R1778=0,NOT(ISNUMBER($J1778))),"",IFERROR(DATEDIF($J1778,DATE(FY,1,1),"y"),0))</f>
        <v/>
      </c>
      <c r="U1778" s="38">
        <f>IF(OR($R1778=0,NOT(ISNUMBER($I1778))),0,IF(YEAR($I1778)+IF($Q1778=1,RetAgeO,RetAgeE)=FY,MONTH($I1778),IF(YEAR($I1778)+IF($Q1778=1,RetAgeO,RetAgeE)&lt;FY,1,0)))</f>
        <v/>
      </c>
      <c r="V1778" s="38">
        <f>IF(OR($R1778=0,NOT(ISNUMBER($K1778))),0,IF(YEAR($K1778)=FY,MONTH($K1778),IF(YEAR($K1778)&lt;FY,1,0)))</f>
        <v/>
      </c>
      <c r="W1778" s="38">
        <f>IF($R1778=0,0,MIN(12,IF(AND(ISNUMBER($O1778),$O1778&gt;=1,$O1778&lt;=12),INT($O1778),12),IF(AND(RetireExit="Yes",$U1778&gt;0),$U1778,12),IF(AND(ContractExit="Yes",$V1778&gt;0),$V1778,12)))</f>
        <v/>
      </c>
      <c r="X1778" s="37">
        <f>IF(ISNUMBER($P1778),$P1778,IncPct)</f>
        <v/>
      </c>
      <c r="Y1778" s="39">
        <f>IF($W1778=0,0,MAX(0,MIN($W1778,IncMonth-1))+MAX(0,$W1778-IncMonth+1)*(1+$X1778))</f>
        <v/>
      </c>
      <c r="Z1778" s="40">
        <f>IF($C1778="",0,IFERROR(INDEX(Departments!$B$5:$B$54,MATCH($C1778,Departments!$A$5:$A$54,0)),0))</f>
        <v/>
      </c>
      <c r="AA1778" s="41">
        <f>N($L1778)*$Y1778</f>
        <v/>
      </c>
      <c r="AB1778" s="41">
        <f>N($M1778)*$Y1778</f>
        <v/>
      </c>
      <c r="AC1778" s="41">
        <f>$AA1778*$Z1778</f>
        <v/>
      </c>
      <c r="AD1778" s="41">
        <f>$AA1778*BonusMonths/12</f>
        <v/>
      </c>
      <c r="AE1778" s="41">
        <f>($AA1778+SI_Gross*$AB1778)*IF($Q1778=1,SI_O,SI_E)</f>
        <v/>
      </c>
      <c r="AF1778" s="41">
        <f>IF($Q1778=1,0,$AA1778*EOSB)</f>
        <v/>
      </c>
      <c r="AG1778" s="41">
        <f>$AN1778*$W1778</f>
        <v/>
      </c>
      <c r="AH1778" s="41">
        <f>SUM($AA1778:$AG1778)</f>
        <v/>
      </c>
      <c r="AI1778" s="41">
        <f>12*($AM1778+$AN1778)</f>
        <v/>
      </c>
      <c r="AJ1778" s="41">
        <f>$AM1778*((IncMonth-1)+(13-IncMonth)*(1+$X1778))+12*$AN1778</f>
        <v/>
      </c>
      <c r="AK1778" s="41">
        <f>IF($R1778=1,N($L1778)+N($M1778),0)</f>
        <v/>
      </c>
      <c r="AL1778">
        <f>IF($C1778="","",IF(N($L1778)&lt;=0,"Basic salary missing",IF(ISNA(MATCH($C1778,Departments!$A$5:$A$54,0)),"Department not on Departments sheet",IF(AND($I1778&lt;&gt;"",NOT(ISNUMBER($I1778))),"Date of birth is text, not a date",IF(AND($K1778&lt;&gt;"",NOT(ISNUMBER($K1778))),"Contract end is text, not a date","")))))</f>
        <v/>
      </c>
      <c r="AM1778" s="41">
        <f>IF($R1778=0,0,N($L1778)*(1+$Z1778+BonusMonths/12+IF($Q1778=1,0,EOSB))+N($M1778)+(N($L1778)+SI_Gross*N($M1778))*IF($Q1778=1,SI_O,SI_E))</f>
        <v/>
      </c>
      <c r="AN1778" s="41">
        <f>IF($R1778=0,0,(IF($Q1778=1,MedO,MedE+Ticket)+Training)/12)</f>
        <v/>
      </c>
    </row>
    <row r="1779">
      <c r="I1779" s="35" t="n"/>
      <c r="J1779" s="35" t="n"/>
      <c r="K1779" s="35" t="n"/>
      <c r="L1779" s="36" t="n"/>
      <c r="M1779" s="36" t="n"/>
      <c r="P1779" s="37" t="n"/>
      <c r="Q1779" s="38">
        <f>IF($C1779="",0,IF(OR(LOWER(TRIM($G1779))="omani",LOWER(TRIM($G1779))="oman",LOWER(TRIM($G1779))="om",LOWER(TRIM($G1779))="local"),1,0))</f>
        <v/>
      </c>
      <c r="R1779" s="38">
        <f>IF($C1779="",0,IF(OR(ISNUMBER(SEARCH("resign",$N1779)),ISNUMBER(SEARCH("terminat",$N1779)),ISNUMBER(SEARCH("inactive",$N1779)),ISNUMBER(SEARCH("vacan",$N1779)),ISNUMBER(SEARCH("deceased",$N1779)),ISNUMBER(SEARCH("separated",$N1779))),0,1))</f>
        <v/>
      </c>
      <c r="S1779">
        <f>IF(OR($R1779=0,NOT(ISNUMBER($I1779))),"",IFERROR(DATEDIF($I1779,DATE(FY,1,1),"y"),""))</f>
        <v/>
      </c>
      <c r="T1779">
        <f>IF(OR($R1779=0,NOT(ISNUMBER($J1779))),"",IFERROR(DATEDIF($J1779,DATE(FY,1,1),"y"),0))</f>
        <v/>
      </c>
      <c r="U1779" s="38">
        <f>IF(OR($R1779=0,NOT(ISNUMBER($I1779))),0,IF(YEAR($I1779)+IF($Q1779=1,RetAgeO,RetAgeE)=FY,MONTH($I1779),IF(YEAR($I1779)+IF($Q1779=1,RetAgeO,RetAgeE)&lt;FY,1,0)))</f>
        <v/>
      </c>
      <c r="V1779" s="38">
        <f>IF(OR($R1779=0,NOT(ISNUMBER($K1779))),0,IF(YEAR($K1779)=FY,MONTH($K1779),IF(YEAR($K1779)&lt;FY,1,0)))</f>
        <v/>
      </c>
      <c r="W1779" s="38">
        <f>IF($R1779=0,0,MIN(12,IF(AND(ISNUMBER($O1779),$O1779&gt;=1,$O1779&lt;=12),INT($O1779),12),IF(AND(RetireExit="Yes",$U1779&gt;0),$U1779,12),IF(AND(ContractExit="Yes",$V1779&gt;0),$V1779,12)))</f>
        <v/>
      </c>
      <c r="X1779" s="37">
        <f>IF(ISNUMBER($P1779),$P1779,IncPct)</f>
        <v/>
      </c>
      <c r="Y1779" s="39">
        <f>IF($W1779=0,0,MAX(0,MIN($W1779,IncMonth-1))+MAX(0,$W1779-IncMonth+1)*(1+$X1779))</f>
        <v/>
      </c>
      <c r="Z1779" s="40">
        <f>IF($C1779="",0,IFERROR(INDEX(Departments!$B$5:$B$54,MATCH($C1779,Departments!$A$5:$A$54,0)),0))</f>
        <v/>
      </c>
      <c r="AA1779" s="41">
        <f>N($L1779)*$Y1779</f>
        <v/>
      </c>
      <c r="AB1779" s="41">
        <f>N($M1779)*$Y1779</f>
        <v/>
      </c>
      <c r="AC1779" s="41">
        <f>$AA1779*$Z1779</f>
        <v/>
      </c>
      <c r="AD1779" s="41">
        <f>$AA1779*BonusMonths/12</f>
        <v/>
      </c>
      <c r="AE1779" s="41">
        <f>($AA1779+SI_Gross*$AB1779)*IF($Q1779=1,SI_O,SI_E)</f>
        <v/>
      </c>
      <c r="AF1779" s="41">
        <f>IF($Q1779=1,0,$AA1779*EOSB)</f>
        <v/>
      </c>
      <c r="AG1779" s="41">
        <f>$AN1779*$W1779</f>
        <v/>
      </c>
      <c r="AH1779" s="41">
        <f>SUM($AA1779:$AG1779)</f>
        <v/>
      </c>
      <c r="AI1779" s="41">
        <f>12*($AM1779+$AN1779)</f>
        <v/>
      </c>
      <c r="AJ1779" s="41">
        <f>$AM1779*((IncMonth-1)+(13-IncMonth)*(1+$X1779))+12*$AN1779</f>
        <v/>
      </c>
      <c r="AK1779" s="41">
        <f>IF($R1779=1,N($L1779)+N($M1779),0)</f>
        <v/>
      </c>
      <c r="AL1779">
        <f>IF($C1779="","",IF(N($L1779)&lt;=0,"Basic salary missing",IF(ISNA(MATCH($C1779,Departments!$A$5:$A$54,0)),"Department not on Departments sheet",IF(AND($I1779&lt;&gt;"",NOT(ISNUMBER($I1779))),"Date of birth is text, not a date",IF(AND($K1779&lt;&gt;"",NOT(ISNUMBER($K1779))),"Contract end is text, not a date","")))))</f>
        <v/>
      </c>
      <c r="AM1779" s="41">
        <f>IF($R1779=0,0,N($L1779)*(1+$Z1779+BonusMonths/12+IF($Q1779=1,0,EOSB))+N($M1779)+(N($L1779)+SI_Gross*N($M1779))*IF($Q1779=1,SI_O,SI_E))</f>
        <v/>
      </c>
      <c r="AN1779" s="41">
        <f>IF($R1779=0,0,(IF($Q1779=1,MedO,MedE+Ticket)+Training)/12)</f>
        <v/>
      </c>
    </row>
    <row r="1780">
      <c r="I1780" s="35" t="n"/>
      <c r="J1780" s="35" t="n"/>
      <c r="K1780" s="35" t="n"/>
      <c r="L1780" s="36" t="n"/>
      <c r="M1780" s="36" t="n"/>
      <c r="P1780" s="37" t="n"/>
      <c r="Q1780" s="38">
        <f>IF($C1780="",0,IF(OR(LOWER(TRIM($G1780))="omani",LOWER(TRIM($G1780))="oman",LOWER(TRIM($G1780))="om",LOWER(TRIM($G1780))="local"),1,0))</f>
        <v/>
      </c>
      <c r="R1780" s="38">
        <f>IF($C1780="",0,IF(OR(ISNUMBER(SEARCH("resign",$N1780)),ISNUMBER(SEARCH("terminat",$N1780)),ISNUMBER(SEARCH("inactive",$N1780)),ISNUMBER(SEARCH("vacan",$N1780)),ISNUMBER(SEARCH("deceased",$N1780)),ISNUMBER(SEARCH("separated",$N1780))),0,1))</f>
        <v/>
      </c>
      <c r="S1780">
        <f>IF(OR($R1780=0,NOT(ISNUMBER($I1780))),"",IFERROR(DATEDIF($I1780,DATE(FY,1,1),"y"),""))</f>
        <v/>
      </c>
      <c r="T1780">
        <f>IF(OR($R1780=0,NOT(ISNUMBER($J1780))),"",IFERROR(DATEDIF($J1780,DATE(FY,1,1),"y"),0))</f>
        <v/>
      </c>
      <c r="U1780" s="38">
        <f>IF(OR($R1780=0,NOT(ISNUMBER($I1780))),0,IF(YEAR($I1780)+IF($Q1780=1,RetAgeO,RetAgeE)=FY,MONTH($I1780),IF(YEAR($I1780)+IF($Q1780=1,RetAgeO,RetAgeE)&lt;FY,1,0)))</f>
        <v/>
      </c>
      <c r="V1780" s="38">
        <f>IF(OR($R1780=0,NOT(ISNUMBER($K1780))),0,IF(YEAR($K1780)=FY,MONTH($K1780),IF(YEAR($K1780)&lt;FY,1,0)))</f>
        <v/>
      </c>
      <c r="W1780" s="38">
        <f>IF($R1780=0,0,MIN(12,IF(AND(ISNUMBER($O1780),$O1780&gt;=1,$O1780&lt;=12),INT($O1780),12),IF(AND(RetireExit="Yes",$U1780&gt;0),$U1780,12),IF(AND(ContractExit="Yes",$V1780&gt;0),$V1780,12)))</f>
        <v/>
      </c>
      <c r="X1780" s="37">
        <f>IF(ISNUMBER($P1780),$P1780,IncPct)</f>
        <v/>
      </c>
      <c r="Y1780" s="39">
        <f>IF($W1780=0,0,MAX(0,MIN($W1780,IncMonth-1))+MAX(0,$W1780-IncMonth+1)*(1+$X1780))</f>
        <v/>
      </c>
      <c r="Z1780" s="40">
        <f>IF($C1780="",0,IFERROR(INDEX(Departments!$B$5:$B$54,MATCH($C1780,Departments!$A$5:$A$54,0)),0))</f>
        <v/>
      </c>
      <c r="AA1780" s="41">
        <f>N($L1780)*$Y1780</f>
        <v/>
      </c>
      <c r="AB1780" s="41">
        <f>N($M1780)*$Y1780</f>
        <v/>
      </c>
      <c r="AC1780" s="41">
        <f>$AA1780*$Z1780</f>
        <v/>
      </c>
      <c r="AD1780" s="41">
        <f>$AA1780*BonusMonths/12</f>
        <v/>
      </c>
      <c r="AE1780" s="41">
        <f>($AA1780+SI_Gross*$AB1780)*IF($Q1780=1,SI_O,SI_E)</f>
        <v/>
      </c>
      <c r="AF1780" s="41">
        <f>IF($Q1780=1,0,$AA1780*EOSB)</f>
        <v/>
      </c>
      <c r="AG1780" s="41">
        <f>$AN1780*$W1780</f>
        <v/>
      </c>
      <c r="AH1780" s="41">
        <f>SUM($AA1780:$AG1780)</f>
        <v/>
      </c>
      <c r="AI1780" s="41">
        <f>12*($AM1780+$AN1780)</f>
        <v/>
      </c>
      <c r="AJ1780" s="41">
        <f>$AM1780*((IncMonth-1)+(13-IncMonth)*(1+$X1780))+12*$AN1780</f>
        <v/>
      </c>
      <c r="AK1780" s="41">
        <f>IF($R1780=1,N($L1780)+N($M1780),0)</f>
        <v/>
      </c>
      <c r="AL1780">
        <f>IF($C1780="","",IF(N($L1780)&lt;=0,"Basic salary missing",IF(ISNA(MATCH($C1780,Departments!$A$5:$A$54,0)),"Department not on Departments sheet",IF(AND($I1780&lt;&gt;"",NOT(ISNUMBER($I1780))),"Date of birth is text, not a date",IF(AND($K1780&lt;&gt;"",NOT(ISNUMBER($K1780))),"Contract end is text, not a date","")))))</f>
        <v/>
      </c>
      <c r="AM1780" s="41">
        <f>IF($R1780=0,0,N($L1780)*(1+$Z1780+BonusMonths/12+IF($Q1780=1,0,EOSB))+N($M1780)+(N($L1780)+SI_Gross*N($M1780))*IF($Q1780=1,SI_O,SI_E))</f>
        <v/>
      </c>
      <c r="AN1780" s="41">
        <f>IF($R1780=0,0,(IF($Q1780=1,MedO,MedE+Ticket)+Training)/12)</f>
        <v/>
      </c>
    </row>
    <row r="1781">
      <c r="I1781" s="35" t="n"/>
      <c r="J1781" s="35" t="n"/>
      <c r="K1781" s="35" t="n"/>
      <c r="L1781" s="36" t="n"/>
      <c r="M1781" s="36" t="n"/>
      <c r="P1781" s="37" t="n"/>
      <c r="Q1781" s="38">
        <f>IF($C1781="",0,IF(OR(LOWER(TRIM($G1781))="omani",LOWER(TRIM($G1781))="oman",LOWER(TRIM($G1781))="om",LOWER(TRIM($G1781))="local"),1,0))</f>
        <v/>
      </c>
      <c r="R1781" s="38">
        <f>IF($C1781="",0,IF(OR(ISNUMBER(SEARCH("resign",$N1781)),ISNUMBER(SEARCH("terminat",$N1781)),ISNUMBER(SEARCH("inactive",$N1781)),ISNUMBER(SEARCH("vacan",$N1781)),ISNUMBER(SEARCH("deceased",$N1781)),ISNUMBER(SEARCH("separated",$N1781))),0,1))</f>
        <v/>
      </c>
      <c r="S1781">
        <f>IF(OR($R1781=0,NOT(ISNUMBER($I1781))),"",IFERROR(DATEDIF($I1781,DATE(FY,1,1),"y"),""))</f>
        <v/>
      </c>
      <c r="T1781">
        <f>IF(OR($R1781=0,NOT(ISNUMBER($J1781))),"",IFERROR(DATEDIF($J1781,DATE(FY,1,1),"y"),0))</f>
        <v/>
      </c>
      <c r="U1781" s="38">
        <f>IF(OR($R1781=0,NOT(ISNUMBER($I1781))),0,IF(YEAR($I1781)+IF($Q1781=1,RetAgeO,RetAgeE)=FY,MONTH($I1781),IF(YEAR($I1781)+IF($Q1781=1,RetAgeO,RetAgeE)&lt;FY,1,0)))</f>
        <v/>
      </c>
      <c r="V1781" s="38">
        <f>IF(OR($R1781=0,NOT(ISNUMBER($K1781))),0,IF(YEAR($K1781)=FY,MONTH($K1781),IF(YEAR($K1781)&lt;FY,1,0)))</f>
        <v/>
      </c>
      <c r="W1781" s="38">
        <f>IF($R1781=0,0,MIN(12,IF(AND(ISNUMBER($O1781),$O1781&gt;=1,$O1781&lt;=12),INT($O1781),12),IF(AND(RetireExit="Yes",$U1781&gt;0),$U1781,12),IF(AND(ContractExit="Yes",$V1781&gt;0),$V1781,12)))</f>
        <v/>
      </c>
      <c r="X1781" s="37">
        <f>IF(ISNUMBER($P1781),$P1781,IncPct)</f>
        <v/>
      </c>
      <c r="Y1781" s="39">
        <f>IF($W1781=0,0,MAX(0,MIN($W1781,IncMonth-1))+MAX(0,$W1781-IncMonth+1)*(1+$X1781))</f>
        <v/>
      </c>
      <c r="Z1781" s="40">
        <f>IF($C1781="",0,IFERROR(INDEX(Departments!$B$5:$B$54,MATCH($C1781,Departments!$A$5:$A$54,0)),0))</f>
        <v/>
      </c>
      <c r="AA1781" s="41">
        <f>N($L1781)*$Y1781</f>
        <v/>
      </c>
      <c r="AB1781" s="41">
        <f>N($M1781)*$Y1781</f>
        <v/>
      </c>
      <c r="AC1781" s="41">
        <f>$AA1781*$Z1781</f>
        <v/>
      </c>
      <c r="AD1781" s="41">
        <f>$AA1781*BonusMonths/12</f>
        <v/>
      </c>
      <c r="AE1781" s="41">
        <f>($AA1781+SI_Gross*$AB1781)*IF($Q1781=1,SI_O,SI_E)</f>
        <v/>
      </c>
      <c r="AF1781" s="41">
        <f>IF($Q1781=1,0,$AA1781*EOSB)</f>
        <v/>
      </c>
      <c r="AG1781" s="41">
        <f>$AN1781*$W1781</f>
        <v/>
      </c>
      <c r="AH1781" s="41">
        <f>SUM($AA1781:$AG1781)</f>
        <v/>
      </c>
      <c r="AI1781" s="41">
        <f>12*($AM1781+$AN1781)</f>
        <v/>
      </c>
      <c r="AJ1781" s="41">
        <f>$AM1781*((IncMonth-1)+(13-IncMonth)*(1+$X1781))+12*$AN1781</f>
        <v/>
      </c>
      <c r="AK1781" s="41">
        <f>IF($R1781=1,N($L1781)+N($M1781),0)</f>
        <v/>
      </c>
      <c r="AL1781">
        <f>IF($C1781="","",IF(N($L1781)&lt;=0,"Basic salary missing",IF(ISNA(MATCH($C1781,Departments!$A$5:$A$54,0)),"Department not on Departments sheet",IF(AND($I1781&lt;&gt;"",NOT(ISNUMBER($I1781))),"Date of birth is text, not a date",IF(AND($K1781&lt;&gt;"",NOT(ISNUMBER($K1781))),"Contract end is text, not a date","")))))</f>
        <v/>
      </c>
      <c r="AM1781" s="41">
        <f>IF($R1781=0,0,N($L1781)*(1+$Z1781+BonusMonths/12+IF($Q1781=1,0,EOSB))+N($M1781)+(N($L1781)+SI_Gross*N($M1781))*IF($Q1781=1,SI_O,SI_E))</f>
        <v/>
      </c>
      <c r="AN1781" s="41">
        <f>IF($R1781=0,0,(IF($Q1781=1,MedO,MedE+Ticket)+Training)/12)</f>
        <v/>
      </c>
    </row>
    <row r="1782">
      <c r="I1782" s="35" t="n"/>
      <c r="J1782" s="35" t="n"/>
      <c r="K1782" s="35" t="n"/>
      <c r="L1782" s="36" t="n"/>
      <c r="M1782" s="36" t="n"/>
      <c r="P1782" s="37" t="n"/>
      <c r="Q1782" s="38">
        <f>IF($C1782="",0,IF(OR(LOWER(TRIM($G1782))="omani",LOWER(TRIM($G1782))="oman",LOWER(TRIM($G1782))="om",LOWER(TRIM($G1782))="local"),1,0))</f>
        <v/>
      </c>
      <c r="R1782" s="38">
        <f>IF($C1782="",0,IF(OR(ISNUMBER(SEARCH("resign",$N1782)),ISNUMBER(SEARCH("terminat",$N1782)),ISNUMBER(SEARCH("inactive",$N1782)),ISNUMBER(SEARCH("vacan",$N1782)),ISNUMBER(SEARCH("deceased",$N1782)),ISNUMBER(SEARCH("separated",$N1782))),0,1))</f>
        <v/>
      </c>
      <c r="S1782">
        <f>IF(OR($R1782=0,NOT(ISNUMBER($I1782))),"",IFERROR(DATEDIF($I1782,DATE(FY,1,1),"y"),""))</f>
        <v/>
      </c>
      <c r="T1782">
        <f>IF(OR($R1782=0,NOT(ISNUMBER($J1782))),"",IFERROR(DATEDIF($J1782,DATE(FY,1,1),"y"),0))</f>
        <v/>
      </c>
      <c r="U1782" s="38">
        <f>IF(OR($R1782=0,NOT(ISNUMBER($I1782))),0,IF(YEAR($I1782)+IF($Q1782=1,RetAgeO,RetAgeE)=FY,MONTH($I1782),IF(YEAR($I1782)+IF($Q1782=1,RetAgeO,RetAgeE)&lt;FY,1,0)))</f>
        <v/>
      </c>
      <c r="V1782" s="38">
        <f>IF(OR($R1782=0,NOT(ISNUMBER($K1782))),0,IF(YEAR($K1782)=FY,MONTH($K1782),IF(YEAR($K1782)&lt;FY,1,0)))</f>
        <v/>
      </c>
      <c r="W1782" s="38">
        <f>IF($R1782=0,0,MIN(12,IF(AND(ISNUMBER($O1782),$O1782&gt;=1,$O1782&lt;=12),INT($O1782),12),IF(AND(RetireExit="Yes",$U1782&gt;0),$U1782,12),IF(AND(ContractExit="Yes",$V1782&gt;0),$V1782,12)))</f>
        <v/>
      </c>
      <c r="X1782" s="37">
        <f>IF(ISNUMBER($P1782),$P1782,IncPct)</f>
        <v/>
      </c>
      <c r="Y1782" s="39">
        <f>IF($W1782=0,0,MAX(0,MIN($W1782,IncMonth-1))+MAX(0,$W1782-IncMonth+1)*(1+$X1782))</f>
        <v/>
      </c>
      <c r="Z1782" s="40">
        <f>IF($C1782="",0,IFERROR(INDEX(Departments!$B$5:$B$54,MATCH($C1782,Departments!$A$5:$A$54,0)),0))</f>
        <v/>
      </c>
      <c r="AA1782" s="41">
        <f>N($L1782)*$Y1782</f>
        <v/>
      </c>
      <c r="AB1782" s="41">
        <f>N($M1782)*$Y1782</f>
        <v/>
      </c>
      <c r="AC1782" s="41">
        <f>$AA1782*$Z1782</f>
        <v/>
      </c>
      <c r="AD1782" s="41">
        <f>$AA1782*BonusMonths/12</f>
        <v/>
      </c>
      <c r="AE1782" s="41">
        <f>($AA1782+SI_Gross*$AB1782)*IF($Q1782=1,SI_O,SI_E)</f>
        <v/>
      </c>
      <c r="AF1782" s="41">
        <f>IF($Q1782=1,0,$AA1782*EOSB)</f>
        <v/>
      </c>
      <c r="AG1782" s="41">
        <f>$AN1782*$W1782</f>
        <v/>
      </c>
      <c r="AH1782" s="41">
        <f>SUM($AA1782:$AG1782)</f>
        <v/>
      </c>
      <c r="AI1782" s="41">
        <f>12*($AM1782+$AN1782)</f>
        <v/>
      </c>
      <c r="AJ1782" s="41">
        <f>$AM1782*((IncMonth-1)+(13-IncMonth)*(1+$X1782))+12*$AN1782</f>
        <v/>
      </c>
      <c r="AK1782" s="41">
        <f>IF($R1782=1,N($L1782)+N($M1782),0)</f>
        <v/>
      </c>
      <c r="AL1782">
        <f>IF($C1782="","",IF(N($L1782)&lt;=0,"Basic salary missing",IF(ISNA(MATCH($C1782,Departments!$A$5:$A$54,0)),"Department not on Departments sheet",IF(AND($I1782&lt;&gt;"",NOT(ISNUMBER($I1782))),"Date of birth is text, not a date",IF(AND($K1782&lt;&gt;"",NOT(ISNUMBER($K1782))),"Contract end is text, not a date","")))))</f>
        <v/>
      </c>
      <c r="AM1782" s="41">
        <f>IF($R1782=0,0,N($L1782)*(1+$Z1782+BonusMonths/12+IF($Q1782=1,0,EOSB))+N($M1782)+(N($L1782)+SI_Gross*N($M1782))*IF($Q1782=1,SI_O,SI_E))</f>
        <v/>
      </c>
      <c r="AN1782" s="41">
        <f>IF($R1782=0,0,(IF($Q1782=1,MedO,MedE+Ticket)+Training)/12)</f>
        <v/>
      </c>
    </row>
    <row r="1783">
      <c r="I1783" s="35" t="n"/>
      <c r="J1783" s="35" t="n"/>
      <c r="K1783" s="35" t="n"/>
      <c r="L1783" s="36" t="n"/>
      <c r="M1783" s="36" t="n"/>
      <c r="P1783" s="37" t="n"/>
      <c r="Q1783" s="38">
        <f>IF($C1783="",0,IF(OR(LOWER(TRIM($G1783))="omani",LOWER(TRIM($G1783))="oman",LOWER(TRIM($G1783))="om",LOWER(TRIM($G1783))="local"),1,0))</f>
        <v/>
      </c>
      <c r="R1783" s="38">
        <f>IF($C1783="",0,IF(OR(ISNUMBER(SEARCH("resign",$N1783)),ISNUMBER(SEARCH("terminat",$N1783)),ISNUMBER(SEARCH("inactive",$N1783)),ISNUMBER(SEARCH("vacan",$N1783)),ISNUMBER(SEARCH("deceased",$N1783)),ISNUMBER(SEARCH("separated",$N1783))),0,1))</f>
        <v/>
      </c>
      <c r="S1783">
        <f>IF(OR($R1783=0,NOT(ISNUMBER($I1783))),"",IFERROR(DATEDIF($I1783,DATE(FY,1,1),"y"),""))</f>
        <v/>
      </c>
      <c r="T1783">
        <f>IF(OR($R1783=0,NOT(ISNUMBER($J1783))),"",IFERROR(DATEDIF($J1783,DATE(FY,1,1),"y"),0))</f>
        <v/>
      </c>
      <c r="U1783" s="38">
        <f>IF(OR($R1783=0,NOT(ISNUMBER($I1783))),0,IF(YEAR($I1783)+IF($Q1783=1,RetAgeO,RetAgeE)=FY,MONTH($I1783),IF(YEAR($I1783)+IF($Q1783=1,RetAgeO,RetAgeE)&lt;FY,1,0)))</f>
        <v/>
      </c>
      <c r="V1783" s="38">
        <f>IF(OR($R1783=0,NOT(ISNUMBER($K1783))),0,IF(YEAR($K1783)=FY,MONTH($K1783),IF(YEAR($K1783)&lt;FY,1,0)))</f>
        <v/>
      </c>
      <c r="W1783" s="38">
        <f>IF($R1783=0,0,MIN(12,IF(AND(ISNUMBER($O1783),$O1783&gt;=1,$O1783&lt;=12),INT($O1783),12),IF(AND(RetireExit="Yes",$U1783&gt;0),$U1783,12),IF(AND(ContractExit="Yes",$V1783&gt;0),$V1783,12)))</f>
        <v/>
      </c>
      <c r="X1783" s="37">
        <f>IF(ISNUMBER($P1783),$P1783,IncPct)</f>
        <v/>
      </c>
      <c r="Y1783" s="39">
        <f>IF($W1783=0,0,MAX(0,MIN($W1783,IncMonth-1))+MAX(0,$W1783-IncMonth+1)*(1+$X1783))</f>
        <v/>
      </c>
      <c r="Z1783" s="40">
        <f>IF($C1783="",0,IFERROR(INDEX(Departments!$B$5:$B$54,MATCH($C1783,Departments!$A$5:$A$54,0)),0))</f>
        <v/>
      </c>
      <c r="AA1783" s="41">
        <f>N($L1783)*$Y1783</f>
        <v/>
      </c>
      <c r="AB1783" s="41">
        <f>N($M1783)*$Y1783</f>
        <v/>
      </c>
      <c r="AC1783" s="41">
        <f>$AA1783*$Z1783</f>
        <v/>
      </c>
      <c r="AD1783" s="41">
        <f>$AA1783*BonusMonths/12</f>
        <v/>
      </c>
      <c r="AE1783" s="41">
        <f>($AA1783+SI_Gross*$AB1783)*IF($Q1783=1,SI_O,SI_E)</f>
        <v/>
      </c>
      <c r="AF1783" s="41">
        <f>IF($Q1783=1,0,$AA1783*EOSB)</f>
        <v/>
      </c>
      <c r="AG1783" s="41">
        <f>$AN1783*$W1783</f>
        <v/>
      </c>
      <c r="AH1783" s="41">
        <f>SUM($AA1783:$AG1783)</f>
        <v/>
      </c>
      <c r="AI1783" s="41">
        <f>12*($AM1783+$AN1783)</f>
        <v/>
      </c>
      <c r="AJ1783" s="41">
        <f>$AM1783*((IncMonth-1)+(13-IncMonth)*(1+$X1783))+12*$AN1783</f>
        <v/>
      </c>
      <c r="AK1783" s="41">
        <f>IF($R1783=1,N($L1783)+N($M1783),0)</f>
        <v/>
      </c>
      <c r="AL1783">
        <f>IF($C1783="","",IF(N($L1783)&lt;=0,"Basic salary missing",IF(ISNA(MATCH($C1783,Departments!$A$5:$A$54,0)),"Department not on Departments sheet",IF(AND($I1783&lt;&gt;"",NOT(ISNUMBER($I1783))),"Date of birth is text, not a date",IF(AND($K1783&lt;&gt;"",NOT(ISNUMBER($K1783))),"Contract end is text, not a date","")))))</f>
        <v/>
      </c>
      <c r="AM1783" s="41">
        <f>IF($R1783=0,0,N($L1783)*(1+$Z1783+BonusMonths/12+IF($Q1783=1,0,EOSB))+N($M1783)+(N($L1783)+SI_Gross*N($M1783))*IF($Q1783=1,SI_O,SI_E))</f>
        <v/>
      </c>
      <c r="AN1783" s="41">
        <f>IF($R1783=0,0,(IF($Q1783=1,MedO,MedE+Ticket)+Training)/12)</f>
        <v/>
      </c>
    </row>
    <row r="1784">
      <c r="I1784" s="35" t="n"/>
      <c r="J1784" s="35" t="n"/>
      <c r="K1784" s="35" t="n"/>
      <c r="L1784" s="36" t="n"/>
      <c r="M1784" s="36" t="n"/>
      <c r="P1784" s="37" t="n"/>
      <c r="Q1784" s="38">
        <f>IF($C1784="",0,IF(OR(LOWER(TRIM($G1784))="omani",LOWER(TRIM($G1784))="oman",LOWER(TRIM($G1784))="om",LOWER(TRIM($G1784))="local"),1,0))</f>
        <v/>
      </c>
      <c r="R1784" s="38">
        <f>IF($C1784="",0,IF(OR(ISNUMBER(SEARCH("resign",$N1784)),ISNUMBER(SEARCH("terminat",$N1784)),ISNUMBER(SEARCH("inactive",$N1784)),ISNUMBER(SEARCH("vacan",$N1784)),ISNUMBER(SEARCH("deceased",$N1784)),ISNUMBER(SEARCH("separated",$N1784))),0,1))</f>
        <v/>
      </c>
      <c r="S1784">
        <f>IF(OR($R1784=0,NOT(ISNUMBER($I1784))),"",IFERROR(DATEDIF($I1784,DATE(FY,1,1),"y"),""))</f>
        <v/>
      </c>
      <c r="T1784">
        <f>IF(OR($R1784=0,NOT(ISNUMBER($J1784))),"",IFERROR(DATEDIF($J1784,DATE(FY,1,1),"y"),0))</f>
        <v/>
      </c>
      <c r="U1784" s="38">
        <f>IF(OR($R1784=0,NOT(ISNUMBER($I1784))),0,IF(YEAR($I1784)+IF($Q1784=1,RetAgeO,RetAgeE)=FY,MONTH($I1784),IF(YEAR($I1784)+IF($Q1784=1,RetAgeO,RetAgeE)&lt;FY,1,0)))</f>
        <v/>
      </c>
      <c r="V1784" s="38">
        <f>IF(OR($R1784=0,NOT(ISNUMBER($K1784))),0,IF(YEAR($K1784)=FY,MONTH($K1784),IF(YEAR($K1784)&lt;FY,1,0)))</f>
        <v/>
      </c>
      <c r="W1784" s="38">
        <f>IF($R1784=0,0,MIN(12,IF(AND(ISNUMBER($O1784),$O1784&gt;=1,$O1784&lt;=12),INT($O1784),12),IF(AND(RetireExit="Yes",$U1784&gt;0),$U1784,12),IF(AND(ContractExit="Yes",$V1784&gt;0),$V1784,12)))</f>
        <v/>
      </c>
      <c r="X1784" s="37">
        <f>IF(ISNUMBER($P1784),$P1784,IncPct)</f>
        <v/>
      </c>
      <c r="Y1784" s="39">
        <f>IF($W1784=0,0,MAX(0,MIN($W1784,IncMonth-1))+MAX(0,$W1784-IncMonth+1)*(1+$X1784))</f>
        <v/>
      </c>
      <c r="Z1784" s="40">
        <f>IF($C1784="",0,IFERROR(INDEX(Departments!$B$5:$B$54,MATCH($C1784,Departments!$A$5:$A$54,0)),0))</f>
        <v/>
      </c>
      <c r="AA1784" s="41">
        <f>N($L1784)*$Y1784</f>
        <v/>
      </c>
      <c r="AB1784" s="41">
        <f>N($M1784)*$Y1784</f>
        <v/>
      </c>
      <c r="AC1784" s="41">
        <f>$AA1784*$Z1784</f>
        <v/>
      </c>
      <c r="AD1784" s="41">
        <f>$AA1784*BonusMonths/12</f>
        <v/>
      </c>
      <c r="AE1784" s="41">
        <f>($AA1784+SI_Gross*$AB1784)*IF($Q1784=1,SI_O,SI_E)</f>
        <v/>
      </c>
      <c r="AF1784" s="41">
        <f>IF($Q1784=1,0,$AA1784*EOSB)</f>
        <v/>
      </c>
      <c r="AG1784" s="41">
        <f>$AN1784*$W1784</f>
        <v/>
      </c>
      <c r="AH1784" s="41">
        <f>SUM($AA1784:$AG1784)</f>
        <v/>
      </c>
      <c r="AI1784" s="41">
        <f>12*($AM1784+$AN1784)</f>
        <v/>
      </c>
      <c r="AJ1784" s="41">
        <f>$AM1784*((IncMonth-1)+(13-IncMonth)*(1+$X1784))+12*$AN1784</f>
        <v/>
      </c>
      <c r="AK1784" s="41">
        <f>IF($R1784=1,N($L1784)+N($M1784),0)</f>
        <v/>
      </c>
      <c r="AL1784">
        <f>IF($C1784="","",IF(N($L1784)&lt;=0,"Basic salary missing",IF(ISNA(MATCH($C1784,Departments!$A$5:$A$54,0)),"Department not on Departments sheet",IF(AND($I1784&lt;&gt;"",NOT(ISNUMBER($I1784))),"Date of birth is text, not a date",IF(AND($K1784&lt;&gt;"",NOT(ISNUMBER($K1784))),"Contract end is text, not a date","")))))</f>
        <v/>
      </c>
      <c r="AM1784" s="41">
        <f>IF($R1784=0,0,N($L1784)*(1+$Z1784+BonusMonths/12+IF($Q1784=1,0,EOSB))+N($M1784)+(N($L1784)+SI_Gross*N($M1784))*IF($Q1784=1,SI_O,SI_E))</f>
        <v/>
      </c>
      <c r="AN1784" s="41">
        <f>IF($R1784=0,0,(IF($Q1784=1,MedO,MedE+Ticket)+Training)/12)</f>
        <v/>
      </c>
    </row>
    <row r="1785">
      <c r="I1785" s="35" t="n"/>
      <c r="J1785" s="35" t="n"/>
      <c r="K1785" s="35" t="n"/>
      <c r="L1785" s="36" t="n"/>
      <c r="M1785" s="36" t="n"/>
      <c r="P1785" s="37" t="n"/>
      <c r="Q1785" s="38">
        <f>IF($C1785="",0,IF(OR(LOWER(TRIM($G1785))="omani",LOWER(TRIM($G1785))="oman",LOWER(TRIM($G1785))="om",LOWER(TRIM($G1785))="local"),1,0))</f>
        <v/>
      </c>
      <c r="R1785" s="38">
        <f>IF($C1785="",0,IF(OR(ISNUMBER(SEARCH("resign",$N1785)),ISNUMBER(SEARCH("terminat",$N1785)),ISNUMBER(SEARCH("inactive",$N1785)),ISNUMBER(SEARCH("vacan",$N1785)),ISNUMBER(SEARCH("deceased",$N1785)),ISNUMBER(SEARCH("separated",$N1785))),0,1))</f>
        <v/>
      </c>
      <c r="S1785">
        <f>IF(OR($R1785=0,NOT(ISNUMBER($I1785))),"",IFERROR(DATEDIF($I1785,DATE(FY,1,1),"y"),""))</f>
        <v/>
      </c>
      <c r="T1785">
        <f>IF(OR($R1785=0,NOT(ISNUMBER($J1785))),"",IFERROR(DATEDIF($J1785,DATE(FY,1,1),"y"),0))</f>
        <v/>
      </c>
      <c r="U1785" s="38">
        <f>IF(OR($R1785=0,NOT(ISNUMBER($I1785))),0,IF(YEAR($I1785)+IF($Q1785=1,RetAgeO,RetAgeE)=FY,MONTH($I1785),IF(YEAR($I1785)+IF($Q1785=1,RetAgeO,RetAgeE)&lt;FY,1,0)))</f>
        <v/>
      </c>
      <c r="V1785" s="38">
        <f>IF(OR($R1785=0,NOT(ISNUMBER($K1785))),0,IF(YEAR($K1785)=FY,MONTH($K1785),IF(YEAR($K1785)&lt;FY,1,0)))</f>
        <v/>
      </c>
      <c r="W1785" s="38">
        <f>IF($R1785=0,0,MIN(12,IF(AND(ISNUMBER($O1785),$O1785&gt;=1,$O1785&lt;=12),INT($O1785),12),IF(AND(RetireExit="Yes",$U1785&gt;0),$U1785,12),IF(AND(ContractExit="Yes",$V1785&gt;0),$V1785,12)))</f>
        <v/>
      </c>
      <c r="X1785" s="37">
        <f>IF(ISNUMBER($P1785),$P1785,IncPct)</f>
        <v/>
      </c>
      <c r="Y1785" s="39">
        <f>IF($W1785=0,0,MAX(0,MIN($W1785,IncMonth-1))+MAX(0,$W1785-IncMonth+1)*(1+$X1785))</f>
        <v/>
      </c>
      <c r="Z1785" s="40">
        <f>IF($C1785="",0,IFERROR(INDEX(Departments!$B$5:$B$54,MATCH($C1785,Departments!$A$5:$A$54,0)),0))</f>
        <v/>
      </c>
      <c r="AA1785" s="41">
        <f>N($L1785)*$Y1785</f>
        <v/>
      </c>
      <c r="AB1785" s="41">
        <f>N($M1785)*$Y1785</f>
        <v/>
      </c>
      <c r="AC1785" s="41">
        <f>$AA1785*$Z1785</f>
        <v/>
      </c>
      <c r="AD1785" s="41">
        <f>$AA1785*BonusMonths/12</f>
        <v/>
      </c>
      <c r="AE1785" s="41">
        <f>($AA1785+SI_Gross*$AB1785)*IF($Q1785=1,SI_O,SI_E)</f>
        <v/>
      </c>
      <c r="AF1785" s="41">
        <f>IF($Q1785=1,0,$AA1785*EOSB)</f>
        <v/>
      </c>
      <c r="AG1785" s="41">
        <f>$AN1785*$W1785</f>
        <v/>
      </c>
      <c r="AH1785" s="41">
        <f>SUM($AA1785:$AG1785)</f>
        <v/>
      </c>
      <c r="AI1785" s="41">
        <f>12*($AM1785+$AN1785)</f>
        <v/>
      </c>
      <c r="AJ1785" s="41">
        <f>$AM1785*((IncMonth-1)+(13-IncMonth)*(1+$X1785))+12*$AN1785</f>
        <v/>
      </c>
      <c r="AK1785" s="41">
        <f>IF($R1785=1,N($L1785)+N($M1785),0)</f>
        <v/>
      </c>
      <c r="AL1785">
        <f>IF($C1785="","",IF(N($L1785)&lt;=0,"Basic salary missing",IF(ISNA(MATCH($C1785,Departments!$A$5:$A$54,0)),"Department not on Departments sheet",IF(AND($I1785&lt;&gt;"",NOT(ISNUMBER($I1785))),"Date of birth is text, not a date",IF(AND($K1785&lt;&gt;"",NOT(ISNUMBER($K1785))),"Contract end is text, not a date","")))))</f>
        <v/>
      </c>
      <c r="AM1785" s="41">
        <f>IF($R1785=0,0,N($L1785)*(1+$Z1785+BonusMonths/12+IF($Q1785=1,0,EOSB))+N($M1785)+(N($L1785)+SI_Gross*N($M1785))*IF($Q1785=1,SI_O,SI_E))</f>
        <v/>
      </c>
      <c r="AN1785" s="41">
        <f>IF($R1785=0,0,(IF($Q1785=1,MedO,MedE+Ticket)+Training)/12)</f>
        <v/>
      </c>
    </row>
    <row r="1786">
      <c r="I1786" s="35" t="n"/>
      <c r="J1786" s="35" t="n"/>
      <c r="K1786" s="35" t="n"/>
      <c r="L1786" s="36" t="n"/>
      <c r="M1786" s="36" t="n"/>
      <c r="P1786" s="37" t="n"/>
      <c r="Q1786" s="38">
        <f>IF($C1786="",0,IF(OR(LOWER(TRIM($G1786))="omani",LOWER(TRIM($G1786))="oman",LOWER(TRIM($G1786))="om",LOWER(TRIM($G1786))="local"),1,0))</f>
        <v/>
      </c>
      <c r="R1786" s="38">
        <f>IF($C1786="",0,IF(OR(ISNUMBER(SEARCH("resign",$N1786)),ISNUMBER(SEARCH("terminat",$N1786)),ISNUMBER(SEARCH("inactive",$N1786)),ISNUMBER(SEARCH("vacan",$N1786)),ISNUMBER(SEARCH("deceased",$N1786)),ISNUMBER(SEARCH("separated",$N1786))),0,1))</f>
        <v/>
      </c>
      <c r="S1786">
        <f>IF(OR($R1786=0,NOT(ISNUMBER($I1786))),"",IFERROR(DATEDIF($I1786,DATE(FY,1,1),"y"),""))</f>
        <v/>
      </c>
      <c r="T1786">
        <f>IF(OR($R1786=0,NOT(ISNUMBER($J1786))),"",IFERROR(DATEDIF($J1786,DATE(FY,1,1),"y"),0))</f>
        <v/>
      </c>
      <c r="U1786" s="38">
        <f>IF(OR($R1786=0,NOT(ISNUMBER($I1786))),0,IF(YEAR($I1786)+IF($Q1786=1,RetAgeO,RetAgeE)=FY,MONTH($I1786),IF(YEAR($I1786)+IF($Q1786=1,RetAgeO,RetAgeE)&lt;FY,1,0)))</f>
        <v/>
      </c>
      <c r="V1786" s="38">
        <f>IF(OR($R1786=0,NOT(ISNUMBER($K1786))),0,IF(YEAR($K1786)=FY,MONTH($K1786),IF(YEAR($K1786)&lt;FY,1,0)))</f>
        <v/>
      </c>
      <c r="W1786" s="38">
        <f>IF($R1786=0,0,MIN(12,IF(AND(ISNUMBER($O1786),$O1786&gt;=1,$O1786&lt;=12),INT($O1786),12),IF(AND(RetireExit="Yes",$U1786&gt;0),$U1786,12),IF(AND(ContractExit="Yes",$V1786&gt;0),$V1786,12)))</f>
        <v/>
      </c>
      <c r="X1786" s="37">
        <f>IF(ISNUMBER($P1786),$P1786,IncPct)</f>
        <v/>
      </c>
      <c r="Y1786" s="39">
        <f>IF($W1786=0,0,MAX(0,MIN($W1786,IncMonth-1))+MAX(0,$W1786-IncMonth+1)*(1+$X1786))</f>
        <v/>
      </c>
      <c r="Z1786" s="40">
        <f>IF($C1786="",0,IFERROR(INDEX(Departments!$B$5:$B$54,MATCH($C1786,Departments!$A$5:$A$54,0)),0))</f>
        <v/>
      </c>
      <c r="AA1786" s="41">
        <f>N($L1786)*$Y1786</f>
        <v/>
      </c>
      <c r="AB1786" s="41">
        <f>N($M1786)*$Y1786</f>
        <v/>
      </c>
      <c r="AC1786" s="41">
        <f>$AA1786*$Z1786</f>
        <v/>
      </c>
      <c r="AD1786" s="41">
        <f>$AA1786*BonusMonths/12</f>
        <v/>
      </c>
      <c r="AE1786" s="41">
        <f>($AA1786+SI_Gross*$AB1786)*IF($Q1786=1,SI_O,SI_E)</f>
        <v/>
      </c>
      <c r="AF1786" s="41">
        <f>IF($Q1786=1,0,$AA1786*EOSB)</f>
        <v/>
      </c>
      <c r="AG1786" s="41">
        <f>$AN1786*$W1786</f>
        <v/>
      </c>
      <c r="AH1786" s="41">
        <f>SUM($AA1786:$AG1786)</f>
        <v/>
      </c>
      <c r="AI1786" s="41">
        <f>12*($AM1786+$AN1786)</f>
        <v/>
      </c>
      <c r="AJ1786" s="41">
        <f>$AM1786*((IncMonth-1)+(13-IncMonth)*(1+$X1786))+12*$AN1786</f>
        <v/>
      </c>
      <c r="AK1786" s="41">
        <f>IF($R1786=1,N($L1786)+N($M1786),0)</f>
        <v/>
      </c>
      <c r="AL1786">
        <f>IF($C1786="","",IF(N($L1786)&lt;=0,"Basic salary missing",IF(ISNA(MATCH($C1786,Departments!$A$5:$A$54,0)),"Department not on Departments sheet",IF(AND($I1786&lt;&gt;"",NOT(ISNUMBER($I1786))),"Date of birth is text, not a date",IF(AND($K1786&lt;&gt;"",NOT(ISNUMBER($K1786))),"Contract end is text, not a date","")))))</f>
        <v/>
      </c>
      <c r="AM1786" s="41">
        <f>IF($R1786=0,0,N($L1786)*(1+$Z1786+BonusMonths/12+IF($Q1786=1,0,EOSB))+N($M1786)+(N($L1786)+SI_Gross*N($M1786))*IF($Q1786=1,SI_O,SI_E))</f>
        <v/>
      </c>
      <c r="AN1786" s="41">
        <f>IF($R1786=0,0,(IF($Q1786=1,MedO,MedE+Ticket)+Training)/12)</f>
        <v/>
      </c>
    </row>
    <row r="1787">
      <c r="I1787" s="35" t="n"/>
      <c r="J1787" s="35" t="n"/>
      <c r="K1787" s="35" t="n"/>
      <c r="L1787" s="36" t="n"/>
      <c r="M1787" s="36" t="n"/>
      <c r="P1787" s="37" t="n"/>
      <c r="Q1787" s="38">
        <f>IF($C1787="",0,IF(OR(LOWER(TRIM($G1787))="omani",LOWER(TRIM($G1787))="oman",LOWER(TRIM($G1787))="om",LOWER(TRIM($G1787))="local"),1,0))</f>
        <v/>
      </c>
      <c r="R1787" s="38">
        <f>IF($C1787="",0,IF(OR(ISNUMBER(SEARCH("resign",$N1787)),ISNUMBER(SEARCH("terminat",$N1787)),ISNUMBER(SEARCH("inactive",$N1787)),ISNUMBER(SEARCH("vacan",$N1787)),ISNUMBER(SEARCH("deceased",$N1787)),ISNUMBER(SEARCH("separated",$N1787))),0,1))</f>
        <v/>
      </c>
      <c r="S1787">
        <f>IF(OR($R1787=0,NOT(ISNUMBER($I1787))),"",IFERROR(DATEDIF($I1787,DATE(FY,1,1),"y"),""))</f>
        <v/>
      </c>
      <c r="T1787">
        <f>IF(OR($R1787=0,NOT(ISNUMBER($J1787))),"",IFERROR(DATEDIF($J1787,DATE(FY,1,1),"y"),0))</f>
        <v/>
      </c>
      <c r="U1787" s="38">
        <f>IF(OR($R1787=0,NOT(ISNUMBER($I1787))),0,IF(YEAR($I1787)+IF($Q1787=1,RetAgeO,RetAgeE)=FY,MONTH($I1787),IF(YEAR($I1787)+IF($Q1787=1,RetAgeO,RetAgeE)&lt;FY,1,0)))</f>
        <v/>
      </c>
      <c r="V1787" s="38">
        <f>IF(OR($R1787=0,NOT(ISNUMBER($K1787))),0,IF(YEAR($K1787)=FY,MONTH($K1787),IF(YEAR($K1787)&lt;FY,1,0)))</f>
        <v/>
      </c>
      <c r="W1787" s="38">
        <f>IF($R1787=0,0,MIN(12,IF(AND(ISNUMBER($O1787),$O1787&gt;=1,$O1787&lt;=12),INT($O1787),12),IF(AND(RetireExit="Yes",$U1787&gt;0),$U1787,12),IF(AND(ContractExit="Yes",$V1787&gt;0),$V1787,12)))</f>
        <v/>
      </c>
      <c r="X1787" s="37">
        <f>IF(ISNUMBER($P1787),$P1787,IncPct)</f>
        <v/>
      </c>
      <c r="Y1787" s="39">
        <f>IF($W1787=0,0,MAX(0,MIN($W1787,IncMonth-1))+MAX(0,$W1787-IncMonth+1)*(1+$X1787))</f>
        <v/>
      </c>
      <c r="Z1787" s="40">
        <f>IF($C1787="",0,IFERROR(INDEX(Departments!$B$5:$B$54,MATCH($C1787,Departments!$A$5:$A$54,0)),0))</f>
        <v/>
      </c>
      <c r="AA1787" s="41">
        <f>N($L1787)*$Y1787</f>
        <v/>
      </c>
      <c r="AB1787" s="41">
        <f>N($M1787)*$Y1787</f>
        <v/>
      </c>
      <c r="AC1787" s="41">
        <f>$AA1787*$Z1787</f>
        <v/>
      </c>
      <c r="AD1787" s="41">
        <f>$AA1787*BonusMonths/12</f>
        <v/>
      </c>
      <c r="AE1787" s="41">
        <f>($AA1787+SI_Gross*$AB1787)*IF($Q1787=1,SI_O,SI_E)</f>
        <v/>
      </c>
      <c r="AF1787" s="41">
        <f>IF($Q1787=1,0,$AA1787*EOSB)</f>
        <v/>
      </c>
      <c r="AG1787" s="41">
        <f>$AN1787*$W1787</f>
        <v/>
      </c>
      <c r="AH1787" s="41">
        <f>SUM($AA1787:$AG1787)</f>
        <v/>
      </c>
      <c r="AI1787" s="41">
        <f>12*($AM1787+$AN1787)</f>
        <v/>
      </c>
      <c r="AJ1787" s="41">
        <f>$AM1787*((IncMonth-1)+(13-IncMonth)*(1+$X1787))+12*$AN1787</f>
        <v/>
      </c>
      <c r="AK1787" s="41">
        <f>IF($R1787=1,N($L1787)+N($M1787),0)</f>
        <v/>
      </c>
      <c r="AL1787">
        <f>IF($C1787="","",IF(N($L1787)&lt;=0,"Basic salary missing",IF(ISNA(MATCH($C1787,Departments!$A$5:$A$54,0)),"Department not on Departments sheet",IF(AND($I1787&lt;&gt;"",NOT(ISNUMBER($I1787))),"Date of birth is text, not a date",IF(AND($K1787&lt;&gt;"",NOT(ISNUMBER($K1787))),"Contract end is text, not a date","")))))</f>
        <v/>
      </c>
      <c r="AM1787" s="41">
        <f>IF($R1787=0,0,N($L1787)*(1+$Z1787+BonusMonths/12+IF($Q1787=1,0,EOSB))+N($M1787)+(N($L1787)+SI_Gross*N($M1787))*IF($Q1787=1,SI_O,SI_E))</f>
        <v/>
      </c>
      <c r="AN1787" s="41">
        <f>IF($R1787=0,0,(IF($Q1787=1,MedO,MedE+Ticket)+Training)/12)</f>
        <v/>
      </c>
    </row>
    <row r="1788">
      <c r="I1788" s="35" t="n"/>
      <c r="J1788" s="35" t="n"/>
      <c r="K1788" s="35" t="n"/>
      <c r="L1788" s="36" t="n"/>
      <c r="M1788" s="36" t="n"/>
      <c r="P1788" s="37" t="n"/>
      <c r="Q1788" s="38">
        <f>IF($C1788="",0,IF(OR(LOWER(TRIM($G1788))="omani",LOWER(TRIM($G1788))="oman",LOWER(TRIM($G1788))="om",LOWER(TRIM($G1788))="local"),1,0))</f>
        <v/>
      </c>
      <c r="R1788" s="38">
        <f>IF($C1788="",0,IF(OR(ISNUMBER(SEARCH("resign",$N1788)),ISNUMBER(SEARCH("terminat",$N1788)),ISNUMBER(SEARCH("inactive",$N1788)),ISNUMBER(SEARCH("vacan",$N1788)),ISNUMBER(SEARCH("deceased",$N1788)),ISNUMBER(SEARCH("separated",$N1788))),0,1))</f>
        <v/>
      </c>
      <c r="S1788">
        <f>IF(OR($R1788=0,NOT(ISNUMBER($I1788))),"",IFERROR(DATEDIF($I1788,DATE(FY,1,1),"y"),""))</f>
        <v/>
      </c>
      <c r="T1788">
        <f>IF(OR($R1788=0,NOT(ISNUMBER($J1788))),"",IFERROR(DATEDIF($J1788,DATE(FY,1,1),"y"),0))</f>
        <v/>
      </c>
      <c r="U1788" s="38">
        <f>IF(OR($R1788=0,NOT(ISNUMBER($I1788))),0,IF(YEAR($I1788)+IF($Q1788=1,RetAgeO,RetAgeE)=FY,MONTH($I1788),IF(YEAR($I1788)+IF($Q1788=1,RetAgeO,RetAgeE)&lt;FY,1,0)))</f>
        <v/>
      </c>
      <c r="V1788" s="38">
        <f>IF(OR($R1788=0,NOT(ISNUMBER($K1788))),0,IF(YEAR($K1788)=FY,MONTH($K1788),IF(YEAR($K1788)&lt;FY,1,0)))</f>
        <v/>
      </c>
      <c r="W1788" s="38">
        <f>IF($R1788=0,0,MIN(12,IF(AND(ISNUMBER($O1788),$O1788&gt;=1,$O1788&lt;=12),INT($O1788),12),IF(AND(RetireExit="Yes",$U1788&gt;0),$U1788,12),IF(AND(ContractExit="Yes",$V1788&gt;0),$V1788,12)))</f>
        <v/>
      </c>
      <c r="X1788" s="37">
        <f>IF(ISNUMBER($P1788),$P1788,IncPct)</f>
        <v/>
      </c>
      <c r="Y1788" s="39">
        <f>IF($W1788=0,0,MAX(0,MIN($W1788,IncMonth-1))+MAX(0,$W1788-IncMonth+1)*(1+$X1788))</f>
        <v/>
      </c>
      <c r="Z1788" s="40">
        <f>IF($C1788="",0,IFERROR(INDEX(Departments!$B$5:$B$54,MATCH($C1788,Departments!$A$5:$A$54,0)),0))</f>
        <v/>
      </c>
      <c r="AA1788" s="41">
        <f>N($L1788)*$Y1788</f>
        <v/>
      </c>
      <c r="AB1788" s="41">
        <f>N($M1788)*$Y1788</f>
        <v/>
      </c>
      <c r="AC1788" s="41">
        <f>$AA1788*$Z1788</f>
        <v/>
      </c>
      <c r="AD1788" s="41">
        <f>$AA1788*BonusMonths/12</f>
        <v/>
      </c>
      <c r="AE1788" s="41">
        <f>($AA1788+SI_Gross*$AB1788)*IF($Q1788=1,SI_O,SI_E)</f>
        <v/>
      </c>
      <c r="AF1788" s="41">
        <f>IF($Q1788=1,0,$AA1788*EOSB)</f>
        <v/>
      </c>
      <c r="AG1788" s="41">
        <f>$AN1788*$W1788</f>
        <v/>
      </c>
      <c r="AH1788" s="41">
        <f>SUM($AA1788:$AG1788)</f>
        <v/>
      </c>
      <c r="AI1788" s="41">
        <f>12*($AM1788+$AN1788)</f>
        <v/>
      </c>
      <c r="AJ1788" s="41">
        <f>$AM1788*((IncMonth-1)+(13-IncMonth)*(1+$X1788))+12*$AN1788</f>
        <v/>
      </c>
      <c r="AK1788" s="41">
        <f>IF($R1788=1,N($L1788)+N($M1788),0)</f>
        <v/>
      </c>
      <c r="AL1788">
        <f>IF($C1788="","",IF(N($L1788)&lt;=0,"Basic salary missing",IF(ISNA(MATCH($C1788,Departments!$A$5:$A$54,0)),"Department not on Departments sheet",IF(AND($I1788&lt;&gt;"",NOT(ISNUMBER($I1788))),"Date of birth is text, not a date",IF(AND($K1788&lt;&gt;"",NOT(ISNUMBER($K1788))),"Contract end is text, not a date","")))))</f>
        <v/>
      </c>
      <c r="AM1788" s="41">
        <f>IF($R1788=0,0,N($L1788)*(1+$Z1788+BonusMonths/12+IF($Q1788=1,0,EOSB))+N($M1788)+(N($L1788)+SI_Gross*N($M1788))*IF($Q1788=1,SI_O,SI_E))</f>
        <v/>
      </c>
      <c r="AN1788" s="41">
        <f>IF($R1788=0,0,(IF($Q1788=1,MedO,MedE+Ticket)+Training)/12)</f>
        <v/>
      </c>
    </row>
    <row r="1789">
      <c r="I1789" s="35" t="n"/>
      <c r="J1789" s="35" t="n"/>
      <c r="K1789" s="35" t="n"/>
      <c r="L1789" s="36" t="n"/>
      <c r="M1789" s="36" t="n"/>
      <c r="P1789" s="37" t="n"/>
      <c r="Q1789" s="38">
        <f>IF($C1789="",0,IF(OR(LOWER(TRIM($G1789))="omani",LOWER(TRIM($G1789))="oman",LOWER(TRIM($G1789))="om",LOWER(TRIM($G1789))="local"),1,0))</f>
        <v/>
      </c>
      <c r="R1789" s="38">
        <f>IF($C1789="",0,IF(OR(ISNUMBER(SEARCH("resign",$N1789)),ISNUMBER(SEARCH("terminat",$N1789)),ISNUMBER(SEARCH("inactive",$N1789)),ISNUMBER(SEARCH("vacan",$N1789)),ISNUMBER(SEARCH("deceased",$N1789)),ISNUMBER(SEARCH("separated",$N1789))),0,1))</f>
        <v/>
      </c>
      <c r="S1789">
        <f>IF(OR($R1789=0,NOT(ISNUMBER($I1789))),"",IFERROR(DATEDIF($I1789,DATE(FY,1,1),"y"),""))</f>
        <v/>
      </c>
      <c r="T1789">
        <f>IF(OR($R1789=0,NOT(ISNUMBER($J1789))),"",IFERROR(DATEDIF($J1789,DATE(FY,1,1),"y"),0))</f>
        <v/>
      </c>
      <c r="U1789" s="38">
        <f>IF(OR($R1789=0,NOT(ISNUMBER($I1789))),0,IF(YEAR($I1789)+IF($Q1789=1,RetAgeO,RetAgeE)=FY,MONTH($I1789),IF(YEAR($I1789)+IF($Q1789=1,RetAgeO,RetAgeE)&lt;FY,1,0)))</f>
        <v/>
      </c>
      <c r="V1789" s="38">
        <f>IF(OR($R1789=0,NOT(ISNUMBER($K1789))),0,IF(YEAR($K1789)=FY,MONTH($K1789),IF(YEAR($K1789)&lt;FY,1,0)))</f>
        <v/>
      </c>
      <c r="W1789" s="38">
        <f>IF($R1789=0,0,MIN(12,IF(AND(ISNUMBER($O1789),$O1789&gt;=1,$O1789&lt;=12),INT($O1789),12),IF(AND(RetireExit="Yes",$U1789&gt;0),$U1789,12),IF(AND(ContractExit="Yes",$V1789&gt;0),$V1789,12)))</f>
        <v/>
      </c>
      <c r="X1789" s="37">
        <f>IF(ISNUMBER($P1789),$P1789,IncPct)</f>
        <v/>
      </c>
      <c r="Y1789" s="39">
        <f>IF($W1789=0,0,MAX(0,MIN($W1789,IncMonth-1))+MAX(0,$W1789-IncMonth+1)*(1+$X1789))</f>
        <v/>
      </c>
      <c r="Z1789" s="40">
        <f>IF($C1789="",0,IFERROR(INDEX(Departments!$B$5:$B$54,MATCH($C1789,Departments!$A$5:$A$54,0)),0))</f>
        <v/>
      </c>
      <c r="AA1789" s="41">
        <f>N($L1789)*$Y1789</f>
        <v/>
      </c>
      <c r="AB1789" s="41">
        <f>N($M1789)*$Y1789</f>
        <v/>
      </c>
      <c r="AC1789" s="41">
        <f>$AA1789*$Z1789</f>
        <v/>
      </c>
      <c r="AD1789" s="41">
        <f>$AA1789*BonusMonths/12</f>
        <v/>
      </c>
      <c r="AE1789" s="41">
        <f>($AA1789+SI_Gross*$AB1789)*IF($Q1789=1,SI_O,SI_E)</f>
        <v/>
      </c>
      <c r="AF1789" s="41">
        <f>IF($Q1789=1,0,$AA1789*EOSB)</f>
        <v/>
      </c>
      <c r="AG1789" s="41">
        <f>$AN1789*$W1789</f>
        <v/>
      </c>
      <c r="AH1789" s="41">
        <f>SUM($AA1789:$AG1789)</f>
        <v/>
      </c>
      <c r="AI1789" s="41">
        <f>12*($AM1789+$AN1789)</f>
        <v/>
      </c>
      <c r="AJ1789" s="41">
        <f>$AM1789*((IncMonth-1)+(13-IncMonth)*(1+$X1789))+12*$AN1789</f>
        <v/>
      </c>
      <c r="AK1789" s="41">
        <f>IF($R1789=1,N($L1789)+N($M1789),0)</f>
        <v/>
      </c>
      <c r="AL1789">
        <f>IF($C1789="","",IF(N($L1789)&lt;=0,"Basic salary missing",IF(ISNA(MATCH($C1789,Departments!$A$5:$A$54,0)),"Department not on Departments sheet",IF(AND($I1789&lt;&gt;"",NOT(ISNUMBER($I1789))),"Date of birth is text, not a date",IF(AND($K1789&lt;&gt;"",NOT(ISNUMBER($K1789))),"Contract end is text, not a date","")))))</f>
        <v/>
      </c>
      <c r="AM1789" s="41">
        <f>IF($R1789=0,0,N($L1789)*(1+$Z1789+BonusMonths/12+IF($Q1789=1,0,EOSB))+N($M1789)+(N($L1789)+SI_Gross*N($M1789))*IF($Q1789=1,SI_O,SI_E))</f>
        <v/>
      </c>
      <c r="AN1789" s="41">
        <f>IF($R1789=0,0,(IF($Q1789=1,MedO,MedE+Ticket)+Training)/12)</f>
        <v/>
      </c>
    </row>
    <row r="1790">
      <c r="I1790" s="35" t="n"/>
      <c r="J1790" s="35" t="n"/>
      <c r="K1790" s="35" t="n"/>
      <c r="L1790" s="36" t="n"/>
      <c r="M1790" s="36" t="n"/>
      <c r="P1790" s="37" t="n"/>
      <c r="Q1790" s="38">
        <f>IF($C1790="",0,IF(OR(LOWER(TRIM($G1790))="omani",LOWER(TRIM($G1790))="oman",LOWER(TRIM($G1790))="om",LOWER(TRIM($G1790))="local"),1,0))</f>
        <v/>
      </c>
      <c r="R1790" s="38">
        <f>IF($C1790="",0,IF(OR(ISNUMBER(SEARCH("resign",$N1790)),ISNUMBER(SEARCH("terminat",$N1790)),ISNUMBER(SEARCH("inactive",$N1790)),ISNUMBER(SEARCH("vacan",$N1790)),ISNUMBER(SEARCH("deceased",$N1790)),ISNUMBER(SEARCH("separated",$N1790))),0,1))</f>
        <v/>
      </c>
      <c r="S1790">
        <f>IF(OR($R1790=0,NOT(ISNUMBER($I1790))),"",IFERROR(DATEDIF($I1790,DATE(FY,1,1),"y"),""))</f>
        <v/>
      </c>
      <c r="T1790">
        <f>IF(OR($R1790=0,NOT(ISNUMBER($J1790))),"",IFERROR(DATEDIF($J1790,DATE(FY,1,1),"y"),0))</f>
        <v/>
      </c>
      <c r="U1790" s="38">
        <f>IF(OR($R1790=0,NOT(ISNUMBER($I1790))),0,IF(YEAR($I1790)+IF($Q1790=1,RetAgeO,RetAgeE)=FY,MONTH($I1790),IF(YEAR($I1790)+IF($Q1790=1,RetAgeO,RetAgeE)&lt;FY,1,0)))</f>
        <v/>
      </c>
      <c r="V1790" s="38">
        <f>IF(OR($R1790=0,NOT(ISNUMBER($K1790))),0,IF(YEAR($K1790)=FY,MONTH($K1790),IF(YEAR($K1790)&lt;FY,1,0)))</f>
        <v/>
      </c>
      <c r="W1790" s="38">
        <f>IF($R1790=0,0,MIN(12,IF(AND(ISNUMBER($O1790),$O1790&gt;=1,$O1790&lt;=12),INT($O1790),12),IF(AND(RetireExit="Yes",$U1790&gt;0),$U1790,12),IF(AND(ContractExit="Yes",$V1790&gt;0),$V1790,12)))</f>
        <v/>
      </c>
      <c r="X1790" s="37">
        <f>IF(ISNUMBER($P1790),$P1790,IncPct)</f>
        <v/>
      </c>
      <c r="Y1790" s="39">
        <f>IF($W1790=0,0,MAX(0,MIN($W1790,IncMonth-1))+MAX(0,$W1790-IncMonth+1)*(1+$X1790))</f>
        <v/>
      </c>
      <c r="Z1790" s="40">
        <f>IF($C1790="",0,IFERROR(INDEX(Departments!$B$5:$B$54,MATCH($C1790,Departments!$A$5:$A$54,0)),0))</f>
        <v/>
      </c>
      <c r="AA1790" s="41">
        <f>N($L1790)*$Y1790</f>
        <v/>
      </c>
      <c r="AB1790" s="41">
        <f>N($M1790)*$Y1790</f>
        <v/>
      </c>
      <c r="AC1790" s="41">
        <f>$AA1790*$Z1790</f>
        <v/>
      </c>
      <c r="AD1790" s="41">
        <f>$AA1790*BonusMonths/12</f>
        <v/>
      </c>
      <c r="AE1790" s="41">
        <f>($AA1790+SI_Gross*$AB1790)*IF($Q1790=1,SI_O,SI_E)</f>
        <v/>
      </c>
      <c r="AF1790" s="41">
        <f>IF($Q1790=1,0,$AA1790*EOSB)</f>
        <v/>
      </c>
      <c r="AG1790" s="41">
        <f>$AN1790*$W1790</f>
        <v/>
      </c>
      <c r="AH1790" s="41">
        <f>SUM($AA1790:$AG1790)</f>
        <v/>
      </c>
      <c r="AI1790" s="41">
        <f>12*($AM1790+$AN1790)</f>
        <v/>
      </c>
      <c r="AJ1790" s="41">
        <f>$AM1790*((IncMonth-1)+(13-IncMonth)*(1+$X1790))+12*$AN1790</f>
        <v/>
      </c>
      <c r="AK1790" s="41">
        <f>IF($R1790=1,N($L1790)+N($M1790),0)</f>
        <v/>
      </c>
      <c r="AL1790">
        <f>IF($C1790="","",IF(N($L1790)&lt;=0,"Basic salary missing",IF(ISNA(MATCH($C1790,Departments!$A$5:$A$54,0)),"Department not on Departments sheet",IF(AND($I1790&lt;&gt;"",NOT(ISNUMBER($I1790))),"Date of birth is text, not a date",IF(AND($K1790&lt;&gt;"",NOT(ISNUMBER($K1790))),"Contract end is text, not a date","")))))</f>
        <v/>
      </c>
      <c r="AM1790" s="41">
        <f>IF($R1790=0,0,N($L1790)*(1+$Z1790+BonusMonths/12+IF($Q1790=1,0,EOSB))+N($M1790)+(N($L1790)+SI_Gross*N($M1790))*IF($Q1790=1,SI_O,SI_E))</f>
        <v/>
      </c>
      <c r="AN1790" s="41">
        <f>IF($R1790=0,0,(IF($Q1790=1,MedO,MedE+Ticket)+Training)/12)</f>
        <v/>
      </c>
    </row>
    <row r="1791">
      <c r="I1791" s="35" t="n"/>
      <c r="J1791" s="35" t="n"/>
      <c r="K1791" s="35" t="n"/>
      <c r="L1791" s="36" t="n"/>
      <c r="M1791" s="36" t="n"/>
      <c r="P1791" s="37" t="n"/>
      <c r="Q1791" s="38">
        <f>IF($C1791="",0,IF(OR(LOWER(TRIM($G1791))="omani",LOWER(TRIM($G1791))="oman",LOWER(TRIM($G1791))="om",LOWER(TRIM($G1791))="local"),1,0))</f>
        <v/>
      </c>
      <c r="R1791" s="38">
        <f>IF($C1791="",0,IF(OR(ISNUMBER(SEARCH("resign",$N1791)),ISNUMBER(SEARCH("terminat",$N1791)),ISNUMBER(SEARCH("inactive",$N1791)),ISNUMBER(SEARCH("vacan",$N1791)),ISNUMBER(SEARCH("deceased",$N1791)),ISNUMBER(SEARCH("separated",$N1791))),0,1))</f>
        <v/>
      </c>
      <c r="S1791">
        <f>IF(OR($R1791=0,NOT(ISNUMBER($I1791))),"",IFERROR(DATEDIF($I1791,DATE(FY,1,1),"y"),""))</f>
        <v/>
      </c>
      <c r="T1791">
        <f>IF(OR($R1791=0,NOT(ISNUMBER($J1791))),"",IFERROR(DATEDIF($J1791,DATE(FY,1,1),"y"),0))</f>
        <v/>
      </c>
      <c r="U1791" s="38">
        <f>IF(OR($R1791=0,NOT(ISNUMBER($I1791))),0,IF(YEAR($I1791)+IF($Q1791=1,RetAgeO,RetAgeE)=FY,MONTH($I1791),IF(YEAR($I1791)+IF($Q1791=1,RetAgeO,RetAgeE)&lt;FY,1,0)))</f>
        <v/>
      </c>
      <c r="V1791" s="38">
        <f>IF(OR($R1791=0,NOT(ISNUMBER($K1791))),0,IF(YEAR($K1791)=FY,MONTH($K1791),IF(YEAR($K1791)&lt;FY,1,0)))</f>
        <v/>
      </c>
      <c r="W1791" s="38">
        <f>IF($R1791=0,0,MIN(12,IF(AND(ISNUMBER($O1791),$O1791&gt;=1,$O1791&lt;=12),INT($O1791),12),IF(AND(RetireExit="Yes",$U1791&gt;0),$U1791,12),IF(AND(ContractExit="Yes",$V1791&gt;0),$V1791,12)))</f>
        <v/>
      </c>
      <c r="X1791" s="37">
        <f>IF(ISNUMBER($P1791),$P1791,IncPct)</f>
        <v/>
      </c>
      <c r="Y1791" s="39">
        <f>IF($W1791=0,0,MAX(0,MIN($W1791,IncMonth-1))+MAX(0,$W1791-IncMonth+1)*(1+$X1791))</f>
        <v/>
      </c>
      <c r="Z1791" s="40">
        <f>IF($C1791="",0,IFERROR(INDEX(Departments!$B$5:$B$54,MATCH($C1791,Departments!$A$5:$A$54,0)),0))</f>
        <v/>
      </c>
      <c r="AA1791" s="41">
        <f>N($L1791)*$Y1791</f>
        <v/>
      </c>
      <c r="AB1791" s="41">
        <f>N($M1791)*$Y1791</f>
        <v/>
      </c>
      <c r="AC1791" s="41">
        <f>$AA1791*$Z1791</f>
        <v/>
      </c>
      <c r="AD1791" s="41">
        <f>$AA1791*BonusMonths/12</f>
        <v/>
      </c>
      <c r="AE1791" s="41">
        <f>($AA1791+SI_Gross*$AB1791)*IF($Q1791=1,SI_O,SI_E)</f>
        <v/>
      </c>
      <c r="AF1791" s="41">
        <f>IF($Q1791=1,0,$AA1791*EOSB)</f>
        <v/>
      </c>
      <c r="AG1791" s="41">
        <f>$AN1791*$W1791</f>
        <v/>
      </c>
      <c r="AH1791" s="41">
        <f>SUM($AA1791:$AG1791)</f>
        <v/>
      </c>
      <c r="AI1791" s="41">
        <f>12*($AM1791+$AN1791)</f>
        <v/>
      </c>
      <c r="AJ1791" s="41">
        <f>$AM1791*((IncMonth-1)+(13-IncMonth)*(1+$X1791))+12*$AN1791</f>
        <v/>
      </c>
      <c r="AK1791" s="41">
        <f>IF($R1791=1,N($L1791)+N($M1791),0)</f>
        <v/>
      </c>
      <c r="AL1791">
        <f>IF($C1791="","",IF(N($L1791)&lt;=0,"Basic salary missing",IF(ISNA(MATCH($C1791,Departments!$A$5:$A$54,0)),"Department not on Departments sheet",IF(AND($I1791&lt;&gt;"",NOT(ISNUMBER($I1791))),"Date of birth is text, not a date",IF(AND($K1791&lt;&gt;"",NOT(ISNUMBER($K1791))),"Contract end is text, not a date","")))))</f>
        <v/>
      </c>
      <c r="AM1791" s="41">
        <f>IF($R1791=0,0,N($L1791)*(1+$Z1791+BonusMonths/12+IF($Q1791=1,0,EOSB))+N($M1791)+(N($L1791)+SI_Gross*N($M1791))*IF($Q1791=1,SI_O,SI_E))</f>
        <v/>
      </c>
      <c r="AN1791" s="41">
        <f>IF($R1791=0,0,(IF($Q1791=1,MedO,MedE+Ticket)+Training)/12)</f>
        <v/>
      </c>
    </row>
    <row r="1792">
      <c r="I1792" s="35" t="n"/>
      <c r="J1792" s="35" t="n"/>
      <c r="K1792" s="35" t="n"/>
      <c r="L1792" s="36" t="n"/>
      <c r="M1792" s="36" t="n"/>
      <c r="P1792" s="37" t="n"/>
      <c r="Q1792" s="38">
        <f>IF($C1792="",0,IF(OR(LOWER(TRIM($G1792))="omani",LOWER(TRIM($G1792))="oman",LOWER(TRIM($G1792))="om",LOWER(TRIM($G1792))="local"),1,0))</f>
        <v/>
      </c>
      <c r="R1792" s="38">
        <f>IF($C1792="",0,IF(OR(ISNUMBER(SEARCH("resign",$N1792)),ISNUMBER(SEARCH("terminat",$N1792)),ISNUMBER(SEARCH("inactive",$N1792)),ISNUMBER(SEARCH("vacan",$N1792)),ISNUMBER(SEARCH("deceased",$N1792)),ISNUMBER(SEARCH("separated",$N1792))),0,1))</f>
        <v/>
      </c>
      <c r="S1792">
        <f>IF(OR($R1792=0,NOT(ISNUMBER($I1792))),"",IFERROR(DATEDIF($I1792,DATE(FY,1,1),"y"),""))</f>
        <v/>
      </c>
      <c r="T1792">
        <f>IF(OR($R1792=0,NOT(ISNUMBER($J1792))),"",IFERROR(DATEDIF($J1792,DATE(FY,1,1),"y"),0))</f>
        <v/>
      </c>
      <c r="U1792" s="38">
        <f>IF(OR($R1792=0,NOT(ISNUMBER($I1792))),0,IF(YEAR($I1792)+IF($Q1792=1,RetAgeO,RetAgeE)=FY,MONTH($I1792),IF(YEAR($I1792)+IF($Q1792=1,RetAgeO,RetAgeE)&lt;FY,1,0)))</f>
        <v/>
      </c>
      <c r="V1792" s="38">
        <f>IF(OR($R1792=0,NOT(ISNUMBER($K1792))),0,IF(YEAR($K1792)=FY,MONTH($K1792),IF(YEAR($K1792)&lt;FY,1,0)))</f>
        <v/>
      </c>
      <c r="W1792" s="38">
        <f>IF($R1792=0,0,MIN(12,IF(AND(ISNUMBER($O1792),$O1792&gt;=1,$O1792&lt;=12),INT($O1792),12),IF(AND(RetireExit="Yes",$U1792&gt;0),$U1792,12),IF(AND(ContractExit="Yes",$V1792&gt;0),$V1792,12)))</f>
        <v/>
      </c>
      <c r="X1792" s="37">
        <f>IF(ISNUMBER($P1792),$P1792,IncPct)</f>
        <v/>
      </c>
      <c r="Y1792" s="39">
        <f>IF($W1792=0,0,MAX(0,MIN($W1792,IncMonth-1))+MAX(0,$W1792-IncMonth+1)*(1+$X1792))</f>
        <v/>
      </c>
      <c r="Z1792" s="40">
        <f>IF($C1792="",0,IFERROR(INDEX(Departments!$B$5:$B$54,MATCH($C1792,Departments!$A$5:$A$54,0)),0))</f>
        <v/>
      </c>
      <c r="AA1792" s="41">
        <f>N($L1792)*$Y1792</f>
        <v/>
      </c>
      <c r="AB1792" s="41">
        <f>N($M1792)*$Y1792</f>
        <v/>
      </c>
      <c r="AC1792" s="41">
        <f>$AA1792*$Z1792</f>
        <v/>
      </c>
      <c r="AD1792" s="41">
        <f>$AA1792*BonusMonths/12</f>
        <v/>
      </c>
      <c r="AE1792" s="41">
        <f>($AA1792+SI_Gross*$AB1792)*IF($Q1792=1,SI_O,SI_E)</f>
        <v/>
      </c>
      <c r="AF1792" s="41">
        <f>IF($Q1792=1,0,$AA1792*EOSB)</f>
        <v/>
      </c>
      <c r="AG1792" s="41">
        <f>$AN1792*$W1792</f>
        <v/>
      </c>
      <c r="AH1792" s="41">
        <f>SUM($AA1792:$AG1792)</f>
        <v/>
      </c>
      <c r="AI1792" s="41">
        <f>12*($AM1792+$AN1792)</f>
        <v/>
      </c>
      <c r="AJ1792" s="41">
        <f>$AM1792*((IncMonth-1)+(13-IncMonth)*(1+$X1792))+12*$AN1792</f>
        <v/>
      </c>
      <c r="AK1792" s="41">
        <f>IF($R1792=1,N($L1792)+N($M1792),0)</f>
        <v/>
      </c>
      <c r="AL1792">
        <f>IF($C1792="","",IF(N($L1792)&lt;=0,"Basic salary missing",IF(ISNA(MATCH($C1792,Departments!$A$5:$A$54,0)),"Department not on Departments sheet",IF(AND($I1792&lt;&gt;"",NOT(ISNUMBER($I1792))),"Date of birth is text, not a date",IF(AND($K1792&lt;&gt;"",NOT(ISNUMBER($K1792))),"Contract end is text, not a date","")))))</f>
        <v/>
      </c>
      <c r="AM1792" s="41">
        <f>IF($R1792=0,0,N($L1792)*(1+$Z1792+BonusMonths/12+IF($Q1792=1,0,EOSB))+N($M1792)+(N($L1792)+SI_Gross*N($M1792))*IF($Q1792=1,SI_O,SI_E))</f>
        <v/>
      </c>
      <c r="AN1792" s="41">
        <f>IF($R1792=0,0,(IF($Q1792=1,MedO,MedE+Ticket)+Training)/12)</f>
        <v/>
      </c>
    </row>
    <row r="1793">
      <c r="I1793" s="35" t="n"/>
      <c r="J1793" s="35" t="n"/>
      <c r="K1793" s="35" t="n"/>
      <c r="L1793" s="36" t="n"/>
      <c r="M1793" s="36" t="n"/>
      <c r="P1793" s="37" t="n"/>
      <c r="Q1793" s="38">
        <f>IF($C1793="",0,IF(OR(LOWER(TRIM($G1793))="omani",LOWER(TRIM($G1793))="oman",LOWER(TRIM($G1793))="om",LOWER(TRIM($G1793))="local"),1,0))</f>
        <v/>
      </c>
      <c r="R1793" s="38">
        <f>IF($C1793="",0,IF(OR(ISNUMBER(SEARCH("resign",$N1793)),ISNUMBER(SEARCH("terminat",$N1793)),ISNUMBER(SEARCH("inactive",$N1793)),ISNUMBER(SEARCH("vacan",$N1793)),ISNUMBER(SEARCH("deceased",$N1793)),ISNUMBER(SEARCH("separated",$N1793))),0,1))</f>
        <v/>
      </c>
      <c r="S1793">
        <f>IF(OR($R1793=0,NOT(ISNUMBER($I1793))),"",IFERROR(DATEDIF($I1793,DATE(FY,1,1),"y"),""))</f>
        <v/>
      </c>
      <c r="T1793">
        <f>IF(OR($R1793=0,NOT(ISNUMBER($J1793))),"",IFERROR(DATEDIF($J1793,DATE(FY,1,1),"y"),0))</f>
        <v/>
      </c>
      <c r="U1793" s="38">
        <f>IF(OR($R1793=0,NOT(ISNUMBER($I1793))),0,IF(YEAR($I1793)+IF($Q1793=1,RetAgeO,RetAgeE)=FY,MONTH($I1793),IF(YEAR($I1793)+IF($Q1793=1,RetAgeO,RetAgeE)&lt;FY,1,0)))</f>
        <v/>
      </c>
      <c r="V1793" s="38">
        <f>IF(OR($R1793=0,NOT(ISNUMBER($K1793))),0,IF(YEAR($K1793)=FY,MONTH($K1793),IF(YEAR($K1793)&lt;FY,1,0)))</f>
        <v/>
      </c>
      <c r="W1793" s="38">
        <f>IF($R1793=0,0,MIN(12,IF(AND(ISNUMBER($O1793),$O1793&gt;=1,$O1793&lt;=12),INT($O1793),12),IF(AND(RetireExit="Yes",$U1793&gt;0),$U1793,12),IF(AND(ContractExit="Yes",$V1793&gt;0),$V1793,12)))</f>
        <v/>
      </c>
      <c r="X1793" s="37">
        <f>IF(ISNUMBER($P1793),$P1793,IncPct)</f>
        <v/>
      </c>
      <c r="Y1793" s="39">
        <f>IF($W1793=0,0,MAX(0,MIN($W1793,IncMonth-1))+MAX(0,$W1793-IncMonth+1)*(1+$X1793))</f>
        <v/>
      </c>
      <c r="Z1793" s="40">
        <f>IF($C1793="",0,IFERROR(INDEX(Departments!$B$5:$B$54,MATCH($C1793,Departments!$A$5:$A$54,0)),0))</f>
        <v/>
      </c>
      <c r="AA1793" s="41">
        <f>N($L1793)*$Y1793</f>
        <v/>
      </c>
      <c r="AB1793" s="41">
        <f>N($M1793)*$Y1793</f>
        <v/>
      </c>
      <c r="AC1793" s="41">
        <f>$AA1793*$Z1793</f>
        <v/>
      </c>
      <c r="AD1793" s="41">
        <f>$AA1793*BonusMonths/12</f>
        <v/>
      </c>
      <c r="AE1793" s="41">
        <f>($AA1793+SI_Gross*$AB1793)*IF($Q1793=1,SI_O,SI_E)</f>
        <v/>
      </c>
      <c r="AF1793" s="41">
        <f>IF($Q1793=1,0,$AA1793*EOSB)</f>
        <v/>
      </c>
      <c r="AG1793" s="41">
        <f>$AN1793*$W1793</f>
        <v/>
      </c>
      <c r="AH1793" s="41">
        <f>SUM($AA1793:$AG1793)</f>
        <v/>
      </c>
      <c r="AI1793" s="41">
        <f>12*($AM1793+$AN1793)</f>
        <v/>
      </c>
      <c r="AJ1793" s="41">
        <f>$AM1793*((IncMonth-1)+(13-IncMonth)*(1+$X1793))+12*$AN1793</f>
        <v/>
      </c>
      <c r="AK1793" s="41">
        <f>IF($R1793=1,N($L1793)+N($M1793),0)</f>
        <v/>
      </c>
      <c r="AL1793">
        <f>IF($C1793="","",IF(N($L1793)&lt;=0,"Basic salary missing",IF(ISNA(MATCH($C1793,Departments!$A$5:$A$54,0)),"Department not on Departments sheet",IF(AND($I1793&lt;&gt;"",NOT(ISNUMBER($I1793))),"Date of birth is text, not a date",IF(AND($K1793&lt;&gt;"",NOT(ISNUMBER($K1793))),"Contract end is text, not a date","")))))</f>
        <v/>
      </c>
      <c r="AM1793" s="41">
        <f>IF($R1793=0,0,N($L1793)*(1+$Z1793+BonusMonths/12+IF($Q1793=1,0,EOSB))+N($M1793)+(N($L1793)+SI_Gross*N($M1793))*IF($Q1793=1,SI_O,SI_E))</f>
        <v/>
      </c>
      <c r="AN1793" s="41">
        <f>IF($R1793=0,0,(IF($Q1793=1,MedO,MedE+Ticket)+Training)/12)</f>
        <v/>
      </c>
    </row>
    <row r="1794">
      <c r="I1794" s="35" t="n"/>
      <c r="J1794" s="35" t="n"/>
      <c r="K1794" s="35" t="n"/>
      <c r="L1794" s="36" t="n"/>
      <c r="M1794" s="36" t="n"/>
      <c r="P1794" s="37" t="n"/>
      <c r="Q1794" s="38">
        <f>IF($C1794="",0,IF(OR(LOWER(TRIM($G1794))="omani",LOWER(TRIM($G1794))="oman",LOWER(TRIM($G1794))="om",LOWER(TRIM($G1794))="local"),1,0))</f>
        <v/>
      </c>
      <c r="R1794" s="38">
        <f>IF($C1794="",0,IF(OR(ISNUMBER(SEARCH("resign",$N1794)),ISNUMBER(SEARCH("terminat",$N1794)),ISNUMBER(SEARCH("inactive",$N1794)),ISNUMBER(SEARCH("vacan",$N1794)),ISNUMBER(SEARCH("deceased",$N1794)),ISNUMBER(SEARCH("separated",$N1794))),0,1))</f>
        <v/>
      </c>
      <c r="S1794">
        <f>IF(OR($R1794=0,NOT(ISNUMBER($I1794))),"",IFERROR(DATEDIF($I1794,DATE(FY,1,1),"y"),""))</f>
        <v/>
      </c>
      <c r="T1794">
        <f>IF(OR($R1794=0,NOT(ISNUMBER($J1794))),"",IFERROR(DATEDIF($J1794,DATE(FY,1,1),"y"),0))</f>
        <v/>
      </c>
      <c r="U1794" s="38">
        <f>IF(OR($R1794=0,NOT(ISNUMBER($I1794))),0,IF(YEAR($I1794)+IF($Q1794=1,RetAgeO,RetAgeE)=FY,MONTH($I1794),IF(YEAR($I1794)+IF($Q1794=1,RetAgeO,RetAgeE)&lt;FY,1,0)))</f>
        <v/>
      </c>
      <c r="V1794" s="38">
        <f>IF(OR($R1794=0,NOT(ISNUMBER($K1794))),0,IF(YEAR($K1794)=FY,MONTH($K1794),IF(YEAR($K1794)&lt;FY,1,0)))</f>
        <v/>
      </c>
      <c r="W1794" s="38">
        <f>IF($R1794=0,0,MIN(12,IF(AND(ISNUMBER($O1794),$O1794&gt;=1,$O1794&lt;=12),INT($O1794),12),IF(AND(RetireExit="Yes",$U1794&gt;0),$U1794,12),IF(AND(ContractExit="Yes",$V1794&gt;0),$V1794,12)))</f>
        <v/>
      </c>
      <c r="X1794" s="37">
        <f>IF(ISNUMBER($P1794),$P1794,IncPct)</f>
        <v/>
      </c>
      <c r="Y1794" s="39">
        <f>IF($W1794=0,0,MAX(0,MIN($W1794,IncMonth-1))+MAX(0,$W1794-IncMonth+1)*(1+$X1794))</f>
        <v/>
      </c>
      <c r="Z1794" s="40">
        <f>IF($C1794="",0,IFERROR(INDEX(Departments!$B$5:$B$54,MATCH($C1794,Departments!$A$5:$A$54,0)),0))</f>
        <v/>
      </c>
      <c r="AA1794" s="41">
        <f>N($L1794)*$Y1794</f>
        <v/>
      </c>
      <c r="AB1794" s="41">
        <f>N($M1794)*$Y1794</f>
        <v/>
      </c>
      <c r="AC1794" s="41">
        <f>$AA1794*$Z1794</f>
        <v/>
      </c>
      <c r="AD1794" s="41">
        <f>$AA1794*BonusMonths/12</f>
        <v/>
      </c>
      <c r="AE1794" s="41">
        <f>($AA1794+SI_Gross*$AB1794)*IF($Q1794=1,SI_O,SI_E)</f>
        <v/>
      </c>
      <c r="AF1794" s="41">
        <f>IF($Q1794=1,0,$AA1794*EOSB)</f>
        <v/>
      </c>
      <c r="AG1794" s="41">
        <f>$AN1794*$W1794</f>
        <v/>
      </c>
      <c r="AH1794" s="41">
        <f>SUM($AA1794:$AG1794)</f>
        <v/>
      </c>
      <c r="AI1794" s="41">
        <f>12*($AM1794+$AN1794)</f>
        <v/>
      </c>
      <c r="AJ1794" s="41">
        <f>$AM1794*((IncMonth-1)+(13-IncMonth)*(1+$X1794))+12*$AN1794</f>
        <v/>
      </c>
      <c r="AK1794" s="41">
        <f>IF($R1794=1,N($L1794)+N($M1794),0)</f>
        <v/>
      </c>
      <c r="AL1794">
        <f>IF($C1794="","",IF(N($L1794)&lt;=0,"Basic salary missing",IF(ISNA(MATCH($C1794,Departments!$A$5:$A$54,0)),"Department not on Departments sheet",IF(AND($I1794&lt;&gt;"",NOT(ISNUMBER($I1794))),"Date of birth is text, not a date",IF(AND($K1794&lt;&gt;"",NOT(ISNUMBER($K1794))),"Contract end is text, not a date","")))))</f>
        <v/>
      </c>
      <c r="AM1794" s="41">
        <f>IF($R1794=0,0,N($L1794)*(1+$Z1794+BonusMonths/12+IF($Q1794=1,0,EOSB))+N($M1794)+(N($L1794)+SI_Gross*N($M1794))*IF($Q1794=1,SI_O,SI_E))</f>
        <v/>
      </c>
      <c r="AN1794" s="41">
        <f>IF($R1794=0,0,(IF($Q1794=1,MedO,MedE+Ticket)+Training)/12)</f>
        <v/>
      </c>
    </row>
    <row r="1795">
      <c r="I1795" s="35" t="n"/>
      <c r="J1795" s="35" t="n"/>
      <c r="K1795" s="35" t="n"/>
      <c r="L1795" s="36" t="n"/>
      <c r="M1795" s="36" t="n"/>
      <c r="P1795" s="37" t="n"/>
      <c r="Q1795" s="38">
        <f>IF($C1795="",0,IF(OR(LOWER(TRIM($G1795))="omani",LOWER(TRIM($G1795))="oman",LOWER(TRIM($G1795))="om",LOWER(TRIM($G1795))="local"),1,0))</f>
        <v/>
      </c>
      <c r="R1795" s="38">
        <f>IF($C1795="",0,IF(OR(ISNUMBER(SEARCH("resign",$N1795)),ISNUMBER(SEARCH("terminat",$N1795)),ISNUMBER(SEARCH("inactive",$N1795)),ISNUMBER(SEARCH("vacan",$N1795)),ISNUMBER(SEARCH("deceased",$N1795)),ISNUMBER(SEARCH("separated",$N1795))),0,1))</f>
        <v/>
      </c>
      <c r="S1795">
        <f>IF(OR($R1795=0,NOT(ISNUMBER($I1795))),"",IFERROR(DATEDIF($I1795,DATE(FY,1,1),"y"),""))</f>
        <v/>
      </c>
      <c r="T1795">
        <f>IF(OR($R1795=0,NOT(ISNUMBER($J1795))),"",IFERROR(DATEDIF($J1795,DATE(FY,1,1),"y"),0))</f>
        <v/>
      </c>
      <c r="U1795" s="38">
        <f>IF(OR($R1795=0,NOT(ISNUMBER($I1795))),0,IF(YEAR($I1795)+IF($Q1795=1,RetAgeO,RetAgeE)=FY,MONTH($I1795),IF(YEAR($I1795)+IF($Q1795=1,RetAgeO,RetAgeE)&lt;FY,1,0)))</f>
        <v/>
      </c>
      <c r="V1795" s="38">
        <f>IF(OR($R1795=0,NOT(ISNUMBER($K1795))),0,IF(YEAR($K1795)=FY,MONTH($K1795),IF(YEAR($K1795)&lt;FY,1,0)))</f>
        <v/>
      </c>
      <c r="W1795" s="38">
        <f>IF($R1795=0,0,MIN(12,IF(AND(ISNUMBER($O1795),$O1795&gt;=1,$O1795&lt;=12),INT($O1795),12),IF(AND(RetireExit="Yes",$U1795&gt;0),$U1795,12),IF(AND(ContractExit="Yes",$V1795&gt;0),$V1795,12)))</f>
        <v/>
      </c>
      <c r="X1795" s="37">
        <f>IF(ISNUMBER($P1795),$P1795,IncPct)</f>
        <v/>
      </c>
      <c r="Y1795" s="39">
        <f>IF($W1795=0,0,MAX(0,MIN($W1795,IncMonth-1))+MAX(0,$W1795-IncMonth+1)*(1+$X1795))</f>
        <v/>
      </c>
      <c r="Z1795" s="40">
        <f>IF($C1795="",0,IFERROR(INDEX(Departments!$B$5:$B$54,MATCH($C1795,Departments!$A$5:$A$54,0)),0))</f>
        <v/>
      </c>
      <c r="AA1795" s="41">
        <f>N($L1795)*$Y1795</f>
        <v/>
      </c>
      <c r="AB1795" s="41">
        <f>N($M1795)*$Y1795</f>
        <v/>
      </c>
      <c r="AC1795" s="41">
        <f>$AA1795*$Z1795</f>
        <v/>
      </c>
      <c r="AD1795" s="41">
        <f>$AA1795*BonusMonths/12</f>
        <v/>
      </c>
      <c r="AE1795" s="41">
        <f>($AA1795+SI_Gross*$AB1795)*IF($Q1795=1,SI_O,SI_E)</f>
        <v/>
      </c>
      <c r="AF1795" s="41">
        <f>IF($Q1795=1,0,$AA1795*EOSB)</f>
        <v/>
      </c>
      <c r="AG1795" s="41">
        <f>$AN1795*$W1795</f>
        <v/>
      </c>
      <c r="AH1795" s="41">
        <f>SUM($AA1795:$AG1795)</f>
        <v/>
      </c>
      <c r="AI1795" s="41">
        <f>12*($AM1795+$AN1795)</f>
        <v/>
      </c>
      <c r="AJ1795" s="41">
        <f>$AM1795*((IncMonth-1)+(13-IncMonth)*(1+$X1795))+12*$AN1795</f>
        <v/>
      </c>
      <c r="AK1795" s="41">
        <f>IF($R1795=1,N($L1795)+N($M1795),0)</f>
        <v/>
      </c>
      <c r="AL1795">
        <f>IF($C1795="","",IF(N($L1795)&lt;=0,"Basic salary missing",IF(ISNA(MATCH($C1795,Departments!$A$5:$A$54,0)),"Department not on Departments sheet",IF(AND($I1795&lt;&gt;"",NOT(ISNUMBER($I1795))),"Date of birth is text, not a date",IF(AND($K1795&lt;&gt;"",NOT(ISNUMBER($K1795))),"Contract end is text, not a date","")))))</f>
        <v/>
      </c>
      <c r="AM1795" s="41">
        <f>IF($R1795=0,0,N($L1795)*(1+$Z1795+BonusMonths/12+IF($Q1795=1,0,EOSB))+N($M1795)+(N($L1795)+SI_Gross*N($M1795))*IF($Q1795=1,SI_O,SI_E))</f>
        <v/>
      </c>
      <c r="AN1795" s="41">
        <f>IF($R1795=0,0,(IF($Q1795=1,MedO,MedE+Ticket)+Training)/12)</f>
        <v/>
      </c>
    </row>
    <row r="1796">
      <c r="I1796" s="35" t="n"/>
      <c r="J1796" s="35" t="n"/>
      <c r="K1796" s="35" t="n"/>
      <c r="L1796" s="36" t="n"/>
      <c r="M1796" s="36" t="n"/>
      <c r="P1796" s="37" t="n"/>
      <c r="Q1796" s="38">
        <f>IF($C1796="",0,IF(OR(LOWER(TRIM($G1796))="omani",LOWER(TRIM($G1796))="oman",LOWER(TRIM($G1796))="om",LOWER(TRIM($G1796))="local"),1,0))</f>
        <v/>
      </c>
      <c r="R1796" s="38">
        <f>IF($C1796="",0,IF(OR(ISNUMBER(SEARCH("resign",$N1796)),ISNUMBER(SEARCH("terminat",$N1796)),ISNUMBER(SEARCH("inactive",$N1796)),ISNUMBER(SEARCH("vacan",$N1796)),ISNUMBER(SEARCH("deceased",$N1796)),ISNUMBER(SEARCH("separated",$N1796))),0,1))</f>
        <v/>
      </c>
      <c r="S1796">
        <f>IF(OR($R1796=0,NOT(ISNUMBER($I1796))),"",IFERROR(DATEDIF($I1796,DATE(FY,1,1),"y"),""))</f>
        <v/>
      </c>
      <c r="T1796">
        <f>IF(OR($R1796=0,NOT(ISNUMBER($J1796))),"",IFERROR(DATEDIF($J1796,DATE(FY,1,1),"y"),0))</f>
        <v/>
      </c>
      <c r="U1796" s="38">
        <f>IF(OR($R1796=0,NOT(ISNUMBER($I1796))),0,IF(YEAR($I1796)+IF($Q1796=1,RetAgeO,RetAgeE)=FY,MONTH($I1796),IF(YEAR($I1796)+IF($Q1796=1,RetAgeO,RetAgeE)&lt;FY,1,0)))</f>
        <v/>
      </c>
      <c r="V1796" s="38">
        <f>IF(OR($R1796=0,NOT(ISNUMBER($K1796))),0,IF(YEAR($K1796)=FY,MONTH($K1796),IF(YEAR($K1796)&lt;FY,1,0)))</f>
        <v/>
      </c>
      <c r="W1796" s="38">
        <f>IF($R1796=0,0,MIN(12,IF(AND(ISNUMBER($O1796),$O1796&gt;=1,$O1796&lt;=12),INT($O1796),12),IF(AND(RetireExit="Yes",$U1796&gt;0),$U1796,12),IF(AND(ContractExit="Yes",$V1796&gt;0),$V1796,12)))</f>
        <v/>
      </c>
      <c r="X1796" s="37">
        <f>IF(ISNUMBER($P1796),$P1796,IncPct)</f>
        <v/>
      </c>
      <c r="Y1796" s="39">
        <f>IF($W1796=0,0,MAX(0,MIN($W1796,IncMonth-1))+MAX(0,$W1796-IncMonth+1)*(1+$X1796))</f>
        <v/>
      </c>
      <c r="Z1796" s="40">
        <f>IF($C1796="",0,IFERROR(INDEX(Departments!$B$5:$B$54,MATCH($C1796,Departments!$A$5:$A$54,0)),0))</f>
        <v/>
      </c>
      <c r="AA1796" s="41">
        <f>N($L1796)*$Y1796</f>
        <v/>
      </c>
      <c r="AB1796" s="41">
        <f>N($M1796)*$Y1796</f>
        <v/>
      </c>
      <c r="AC1796" s="41">
        <f>$AA1796*$Z1796</f>
        <v/>
      </c>
      <c r="AD1796" s="41">
        <f>$AA1796*BonusMonths/12</f>
        <v/>
      </c>
      <c r="AE1796" s="41">
        <f>($AA1796+SI_Gross*$AB1796)*IF($Q1796=1,SI_O,SI_E)</f>
        <v/>
      </c>
      <c r="AF1796" s="41">
        <f>IF($Q1796=1,0,$AA1796*EOSB)</f>
        <v/>
      </c>
      <c r="AG1796" s="41">
        <f>$AN1796*$W1796</f>
        <v/>
      </c>
      <c r="AH1796" s="41">
        <f>SUM($AA1796:$AG1796)</f>
        <v/>
      </c>
      <c r="AI1796" s="41">
        <f>12*($AM1796+$AN1796)</f>
        <v/>
      </c>
      <c r="AJ1796" s="41">
        <f>$AM1796*((IncMonth-1)+(13-IncMonth)*(1+$X1796))+12*$AN1796</f>
        <v/>
      </c>
      <c r="AK1796" s="41">
        <f>IF($R1796=1,N($L1796)+N($M1796),0)</f>
        <v/>
      </c>
      <c r="AL1796">
        <f>IF($C1796="","",IF(N($L1796)&lt;=0,"Basic salary missing",IF(ISNA(MATCH($C1796,Departments!$A$5:$A$54,0)),"Department not on Departments sheet",IF(AND($I1796&lt;&gt;"",NOT(ISNUMBER($I1796))),"Date of birth is text, not a date",IF(AND($K1796&lt;&gt;"",NOT(ISNUMBER($K1796))),"Contract end is text, not a date","")))))</f>
        <v/>
      </c>
      <c r="AM1796" s="41">
        <f>IF($R1796=0,0,N($L1796)*(1+$Z1796+BonusMonths/12+IF($Q1796=1,0,EOSB))+N($M1796)+(N($L1796)+SI_Gross*N($M1796))*IF($Q1796=1,SI_O,SI_E))</f>
        <v/>
      </c>
      <c r="AN1796" s="41">
        <f>IF($R1796=0,0,(IF($Q1796=1,MedO,MedE+Ticket)+Training)/12)</f>
        <v/>
      </c>
    </row>
    <row r="1797">
      <c r="I1797" s="35" t="n"/>
      <c r="J1797" s="35" t="n"/>
      <c r="K1797" s="35" t="n"/>
      <c r="L1797" s="36" t="n"/>
      <c r="M1797" s="36" t="n"/>
      <c r="P1797" s="37" t="n"/>
      <c r="Q1797" s="38">
        <f>IF($C1797="",0,IF(OR(LOWER(TRIM($G1797))="omani",LOWER(TRIM($G1797))="oman",LOWER(TRIM($G1797))="om",LOWER(TRIM($G1797))="local"),1,0))</f>
        <v/>
      </c>
      <c r="R1797" s="38">
        <f>IF($C1797="",0,IF(OR(ISNUMBER(SEARCH("resign",$N1797)),ISNUMBER(SEARCH("terminat",$N1797)),ISNUMBER(SEARCH("inactive",$N1797)),ISNUMBER(SEARCH("vacan",$N1797)),ISNUMBER(SEARCH("deceased",$N1797)),ISNUMBER(SEARCH("separated",$N1797))),0,1))</f>
        <v/>
      </c>
      <c r="S1797">
        <f>IF(OR($R1797=0,NOT(ISNUMBER($I1797))),"",IFERROR(DATEDIF($I1797,DATE(FY,1,1),"y"),""))</f>
        <v/>
      </c>
      <c r="T1797">
        <f>IF(OR($R1797=0,NOT(ISNUMBER($J1797))),"",IFERROR(DATEDIF($J1797,DATE(FY,1,1),"y"),0))</f>
        <v/>
      </c>
      <c r="U1797" s="38">
        <f>IF(OR($R1797=0,NOT(ISNUMBER($I1797))),0,IF(YEAR($I1797)+IF($Q1797=1,RetAgeO,RetAgeE)=FY,MONTH($I1797),IF(YEAR($I1797)+IF($Q1797=1,RetAgeO,RetAgeE)&lt;FY,1,0)))</f>
        <v/>
      </c>
      <c r="V1797" s="38">
        <f>IF(OR($R1797=0,NOT(ISNUMBER($K1797))),0,IF(YEAR($K1797)=FY,MONTH($K1797),IF(YEAR($K1797)&lt;FY,1,0)))</f>
        <v/>
      </c>
      <c r="W1797" s="38">
        <f>IF($R1797=0,0,MIN(12,IF(AND(ISNUMBER($O1797),$O1797&gt;=1,$O1797&lt;=12),INT($O1797),12),IF(AND(RetireExit="Yes",$U1797&gt;0),$U1797,12),IF(AND(ContractExit="Yes",$V1797&gt;0),$V1797,12)))</f>
        <v/>
      </c>
      <c r="X1797" s="37">
        <f>IF(ISNUMBER($P1797),$P1797,IncPct)</f>
        <v/>
      </c>
      <c r="Y1797" s="39">
        <f>IF($W1797=0,0,MAX(0,MIN($W1797,IncMonth-1))+MAX(0,$W1797-IncMonth+1)*(1+$X1797))</f>
        <v/>
      </c>
      <c r="Z1797" s="40">
        <f>IF($C1797="",0,IFERROR(INDEX(Departments!$B$5:$B$54,MATCH($C1797,Departments!$A$5:$A$54,0)),0))</f>
        <v/>
      </c>
      <c r="AA1797" s="41">
        <f>N($L1797)*$Y1797</f>
        <v/>
      </c>
      <c r="AB1797" s="41">
        <f>N($M1797)*$Y1797</f>
        <v/>
      </c>
      <c r="AC1797" s="41">
        <f>$AA1797*$Z1797</f>
        <v/>
      </c>
      <c r="AD1797" s="41">
        <f>$AA1797*BonusMonths/12</f>
        <v/>
      </c>
      <c r="AE1797" s="41">
        <f>($AA1797+SI_Gross*$AB1797)*IF($Q1797=1,SI_O,SI_E)</f>
        <v/>
      </c>
      <c r="AF1797" s="41">
        <f>IF($Q1797=1,0,$AA1797*EOSB)</f>
        <v/>
      </c>
      <c r="AG1797" s="41">
        <f>$AN1797*$W1797</f>
        <v/>
      </c>
      <c r="AH1797" s="41">
        <f>SUM($AA1797:$AG1797)</f>
        <v/>
      </c>
      <c r="AI1797" s="41">
        <f>12*($AM1797+$AN1797)</f>
        <v/>
      </c>
      <c r="AJ1797" s="41">
        <f>$AM1797*((IncMonth-1)+(13-IncMonth)*(1+$X1797))+12*$AN1797</f>
        <v/>
      </c>
      <c r="AK1797" s="41">
        <f>IF($R1797=1,N($L1797)+N($M1797),0)</f>
        <v/>
      </c>
      <c r="AL1797">
        <f>IF($C1797="","",IF(N($L1797)&lt;=0,"Basic salary missing",IF(ISNA(MATCH($C1797,Departments!$A$5:$A$54,0)),"Department not on Departments sheet",IF(AND($I1797&lt;&gt;"",NOT(ISNUMBER($I1797))),"Date of birth is text, not a date",IF(AND($K1797&lt;&gt;"",NOT(ISNUMBER($K1797))),"Contract end is text, not a date","")))))</f>
        <v/>
      </c>
      <c r="AM1797" s="41">
        <f>IF($R1797=0,0,N($L1797)*(1+$Z1797+BonusMonths/12+IF($Q1797=1,0,EOSB))+N($M1797)+(N($L1797)+SI_Gross*N($M1797))*IF($Q1797=1,SI_O,SI_E))</f>
        <v/>
      </c>
      <c r="AN1797" s="41">
        <f>IF($R1797=0,0,(IF($Q1797=1,MedO,MedE+Ticket)+Training)/12)</f>
        <v/>
      </c>
    </row>
    <row r="1798">
      <c r="I1798" s="35" t="n"/>
      <c r="J1798" s="35" t="n"/>
      <c r="K1798" s="35" t="n"/>
      <c r="L1798" s="36" t="n"/>
      <c r="M1798" s="36" t="n"/>
      <c r="P1798" s="37" t="n"/>
      <c r="Q1798" s="38">
        <f>IF($C1798="",0,IF(OR(LOWER(TRIM($G1798))="omani",LOWER(TRIM($G1798))="oman",LOWER(TRIM($G1798))="om",LOWER(TRIM($G1798))="local"),1,0))</f>
        <v/>
      </c>
      <c r="R1798" s="38">
        <f>IF($C1798="",0,IF(OR(ISNUMBER(SEARCH("resign",$N1798)),ISNUMBER(SEARCH("terminat",$N1798)),ISNUMBER(SEARCH("inactive",$N1798)),ISNUMBER(SEARCH("vacan",$N1798)),ISNUMBER(SEARCH("deceased",$N1798)),ISNUMBER(SEARCH("separated",$N1798))),0,1))</f>
        <v/>
      </c>
      <c r="S1798">
        <f>IF(OR($R1798=0,NOT(ISNUMBER($I1798))),"",IFERROR(DATEDIF($I1798,DATE(FY,1,1),"y"),""))</f>
        <v/>
      </c>
      <c r="T1798">
        <f>IF(OR($R1798=0,NOT(ISNUMBER($J1798))),"",IFERROR(DATEDIF($J1798,DATE(FY,1,1),"y"),0))</f>
        <v/>
      </c>
      <c r="U1798" s="38">
        <f>IF(OR($R1798=0,NOT(ISNUMBER($I1798))),0,IF(YEAR($I1798)+IF($Q1798=1,RetAgeO,RetAgeE)=FY,MONTH($I1798),IF(YEAR($I1798)+IF($Q1798=1,RetAgeO,RetAgeE)&lt;FY,1,0)))</f>
        <v/>
      </c>
      <c r="V1798" s="38">
        <f>IF(OR($R1798=0,NOT(ISNUMBER($K1798))),0,IF(YEAR($K1798)=FY,MONTH($K1798),IF(YEAR($K1798)&lt;FY,1,0)))</f>
        <v/>
      </c>
      <c r="W1798" s="38">
        <f>IF($R1798=0,0,MIN(12,IF(AND(ISNUMBER($O1798),$O1798&gt;=1,$O1798&lt;=12),INT($O1798),12),IF(AND(RetireExit="Yes",$U1798&gt;0),$U1798,12),IF(AND(ContractExit="Yes",$V1798&gt;0),$V1798,12)))</f>
        <v/>
      </c>
      <c r="X1798" s="37">
        <f>IF(ISNUMBER($P1798),$P1798,IncPct)</f>
        <v/>
      </c>
      <c r="Y1798" s="39">
        <f>IF($W1798=0,0,MAX(0,MIN($W1798,IncMonth-1))+MAX(0,$W1798-IncMonth+1)*(1+$X1798))</f>
        <v/>
      </c>
      <c r="Z1798" s="40">
        <f>IF($C1798="",0,IFERROR(INDEX(Departments!$B$5:$B$54,MATCH($C1798,Departments!$A$5:$A$54,0)),0))</f>
        <v/>
      </c>
      <c r="AA1798" s="41">
        <f>N($L1798)*$Y1798</f>
        <v/>
      </c>
      <c r="AB1798" s="41">
        <f>N($M1798)*$Y1798</f>
        <v/>
      </c>
      <c r="AC1798" s="41">
        <f>$AA1798*$Z1798</f>
        <v/>
      </c>
      <c r="AD1798" s="41">
        <f>$AA1798*BonusMonths/12</f>
        <v/>
      </c>
      <c r="AE1798" s="41">
        <f>($AA1798+SI_Gross*$AB1798)*IF($Q1798=1,SI_O,SI_E)</f>
        <v/>
      </c>
      <c r="AF1798" s="41">
        <f>IF($Q1798=1,0,$AA1798*EOSB)</f>
        <v/>
      </c>
      <c r="AG1798" s="41">
        <f>$AN1798*$W1798</f>
        <v/>
      </c>
      <c r="AH1798" s="41">
        <f>SUM($AA1798:$AG1798)</f>
        <v/>
      </c>
      <c r="AI1798" s="41">
        <f>12*($AM1798+$AN1798)</f>
        <v/>
      </c>
      <c r="AJ1798" s="41">
        <f>$AM1798*((IncMonth-1)+(13-IncMonth)*(1+$X1798))+12*$AN1798</f>
        <v/>
      </c>
      <c r="AK1798" s="41">
        <f>IF($R1798=1,N($L1798)+N($M1798),0)</f>
        <v/>
      </c>
      <c r="AL1798">
        <f>IF($C1798="","",IF(N($L1798)&lt;=0,"Basic salary missing",IF(ISNA(MATCH($C1798,Departments!$A$5:$A$54,0)),"Department not on Departments sheet",IF(AND($I1798&lt;&gt;"",NOT(ISNUMBER($I1798))),"Date of birth is text, not a date",IF(AND($K1798&lt;&gt;"",NOT(ISNUMBER($K1798))),"Contract end is text, not a date","")))))</f>
        <v/>
      </c>
      <c r="AM1798" s="41">
        <f>IF($R1798=0,0,N($L1798)*(1+$Z1798+BonusMonths/12+IF($Q1798=1,0,EOSB))+N($M1798)+(N($L1798)+SI_Gross*N($M1798))*IF($Q1798=1,SI_O,SI_E))</f>
        <v/>
      </c>
      <c r="AN1798" s="41">
        <f>IF($R1798=0,0,(IF($Q1798=1,MedO,MedE+Ticket)+Training)/12)</f>
        <v/>
      </c>
    </row>
    <row r="1799">
      <c r="I1799" s="35" t="n"/>
      <c r="J1799" s="35" t="n"/>
      <c r="K1799" s="35" t="n"/>
      <c r="L1799" s="36" t="n"/>
      <c r="M1799" s="36" t="n"/>
      <c r="P1799" s="37" t="n"/>
      <c r="Q1799" s="38">
        <f>IF($C1799="",0,IF(OR(LOWER(TRIM($G1799))="omani",LOWER(TRIM($G1799))="oman",LOWER(TRIM($G1799))="om",LOWER(TRIM($G1799))="local"),1,0))</f>
        <v/>
      </c>
      <c r="R1799" s="38">
        <f>IF($C1799="",0,IF(OR(ISNUMBER(SEARCH("resign",$N1799)),ISNUMBER(SEARCH("terminat",$N1799)),ISNUMBER(SEARCH("inactive",$N1799)),ISNUMBER(SEARCH("vacan",$N1799)),ISNUMBER(SEARCH("deceased",$N1799)),ISNUMBER(SEARCH("separated",$N1799))),0,1))</f>
        <v/>
      </c>
      <c r="S1799">
        <f>IF(OR($R1799=0,NOT(ISNUMBER($I1799))),"",IFERROR(DATEDIF($I1799,DATE(FY,1,1),"y"),""))</f>
        <v/>
      </c>
      <c r="T1799">
        <f>IF(OR($R1799=0,NOT(ISNUMBER($J1799))),"",IFERROR(DATEDIF($J1799,DATE(FY,1,1),"y"),0))</f>
        <v/>
      </c>
      <c r="U1799" s="38">
        <f>IF(OR($R1799=0,NOT(ISNUMBER($I1799))),0,IF(YEAR($I1799)+IF($Q1799=1,RetAgeO,RetAgeE)=FY,MONTH($I1799),IF(YEAR($I1799)+IF($Q1799=1,RetAgeO,RetAgeE)&lt;FY,1,0)))</f>
        <v/>
      </c>
      <c r="V1799" s="38">
        <f>IF(OR($R1799=0,NOT(ISNUMBER($K1799))),0,IF(YEAR($K1799)=FY,MONTH($K1799),IF(YEAR($K1799)&lt;FY,1,0)))</f>
        <v/>
      </c>
      <c r="W1799" s="38">
        <f>IF($R1799=0,0,MIN(12,IF(AND(ISNUMBER($O1799),$O1799&gt;=1,$O1799&lt;=12),INT($O1799),12),IF(AND(RetireExit="Yes",$U1799&gt;0),$U1799,12),IF(AND(ContractExit="Yes",$V1799&gt;0),$V1799,12)))</f>
        <v/>
      </c>
      <c r="X1799" s="37">
        <f>IF(ISNUMBER($P1799),$P1799,IncPct)</f>
        <v/>
      </c>
      <c r="Y1799" s="39">
        <f>IF($W1799=0,0,MAX(0,MIN($W1799,IncMonth-1))+MAX(0,$W1799-IncMonth+1)*(1+$X1799))</f>
        <v/>
      </c>
      <c r="Z1799" s="40">
        <f>IF($C1799="",0,IFERROR(INDEX(Departments!$B$5:$B$54,MATCH($C1799,Departments!$A$5:$A$54,0)),0))</f>
        <v/>
      </c>
      <c r="AA1799" s="41">
        <f>N($L1799)*$Y1799</f>
        <v/>
      </c>
      <c r="AB1799" s="41">
        <f>N($M1799)*$Y1799</f>
        <v/>
      </c>
      <c r="AC1799" s="41">
        <f>$AA1799*$Z1799</f>
        <v/>
      </c>
      <c r="AD1799" s="41">
        <f>$AA1799*BonusMonths/12</f>
        <v/>
      </c>
      <c r="AE1799" s="41">
        <f>($AA1799+SI_Gross*$AB1799)*IF($Q1799=1,SI_O,SI_E)</f>
        <v/>
      </c>
      <c r="AF1799" s="41">
        <f>IF($Q1799=1,0,$AA1799*EOSB)</f>
        <v/>
      </c>
      <c r="AG1799" s="41">
        <f>$AN1799*$W1799</f>
        <v/>
      </c>
      <c r="AH1799" s="41">
        <f>SUM($AA1799:$AG1799)</f>
        <v/>
      </c>
      <c r="AI1799" s="41">
        <f>12*($AM1799+$AN1799)</f>
        <v/>
      </c>
      <c r="AJ1799" s="41">
        <f>$AM1799*((IncMonth-1)+(13-IncMonth)*(1+$X1799))+12*$AN1799</f>
        <v/>
      </c>
      <c r="AK1799" s="41">
        <f>IF($R1799=1,N($L1799)+N($M1799),0)</f>
        <v/>
      </c>
      <c r="AL1799">
        <f>IF($C1799="","",IF(N($L1799)&lt;=0,"Basic salary missing",IF(ISNA(MATCH($C1799,Departments!$A$5:$A$54,0)),"Department not on Departments sheet",IF(AND($I1799&lt;&gt;"",NOT(ISNUMBER($I1799))),"Date of birth is text, not a date",IF(AND($K1799&lt;&gt;"",NOT(ISNUMBER($K1799))),"Contract end is text, not a date","")))))</f>
        <v/>
      </c>
      <c r="AM1799" s="41">
        <f>IF($R1799=0,0,N($L1799)*(1+$Z1799+BonusMonths/12+IF($Q1799=1,0,EOSB))+N($M1799)+(N($L1799)+SI_Gross*N($M1799))*IF($Q1799=1,SI_O,SI_E))</f>
        <v/>
      </c>
      <c r="AN1799" s="41">
        <f>IF($R1799=0,0,(IF($Q1799=1,MedO,MedE+Ticket)+Training)/12)</f>
        <v/>
      </c>
    </row>
    <row r="1800">
      <c r="I1800" s="35" t="n"/>
      <c r="J1800" s="35" t="n"/>
      <c r="K1800" s="35" t="n"/>
      <c r="L1800" s="36" t="n"/>
      <c r="M1800" s="36" t="n"/>
      <c r="P1800" s="37" t="n"/>
      <c r="Q1800" s="38">
        <f>IF($C1800="",0,IF(OR(LOWER(TRIM($G1800))="omani",LOWER(TRIM($G1800))="oman",LOWER(TRIM($G1800))="om",LOWER(TRIM($G1800))="local"),1,0))</f>
        <v/>
      </c>
      <c r="R1800" s="38">
        <f>IF($C1800="",0,IF(OR(ISNUMBER(SEARCH("resign",$N1800)),ISNUMBER(SEARCH("terminat",$N1800)),ISNUMBER(SEARCH("inactive",$N1800)),ISNUMBER(SEARCH("vacan",$N1800)),ISNUMBER(SEARCH("deceased",$N1800)),ISNUMBER(SEARCH("separated",$N1800))),0,1))</f>
        <v/>
      </c>
      <c r="S1800">
        <f>IF(OR($R1800=0,NOT(ISNUMBER($I1800))),"",IFERROR(DATEDIF($I1800,DATE(FY,1,1),"y"),""))</f>
        <v/>
      </c>
      <c r="T1800">
        <f>IF(OR($R1800=0,NOT(ISNUMBER($J1800))),"",IFERROR(DATEDIF($J1800,DATE(FY,1,1),"y"),0))</f>
        <v/>
      </c>
      <c r="U1800" s="38">
        <f>IF(OR($R1800=0,NOT(ISNUMBER($I1800))),0,IF(YEAR($I1800)+IF($Q1800=1,RetAgeO,RetAgeE)=FY,MONTH($I1800),IF(YEAR($I1800)+IF($Q1800=1,RetAgeO,RetAgeE)&lt;FY,1,0)))</f>
        <v/>
      </c>
      <c r="V1800" s="38">
        <f>IF(OR($R1800=0,NOT(ISNUMBER($K1800))),0,IF(YEAR($K1800)=FY,MONTH($K1800),IF(YEAR($K1800)&lt;FY,1,0)))</f>
        <v/>
      </c>
      <c r="W1800" s="38">
        <f>IF($R1800=0,0,MIN(12,IF(AND(ISNUMBER($O1800),$O1800&gt;=1,$O1800&lt;=12),INT($O1800),12),IF(AND(RetireExit="Yes",$U1800&gt;0),$U1800,12),IF(AND(ContractExit="Yes",$V1800&gt;0),$V1800,12)))</f>
        <v/>
      </c>
      <c r="X1800" s="37">
        <f>IF(ISNUMBER($P1800),$P1800,IncPct)</f>
        <v/>
      </c>
      <c r="Y1800" s="39">
        <f>IF($W1800=0,0,MAX(0,MIN($W1800,IncMonth-1))+MAX(0,$W1800-IncMonth+1)*(1+$X1800))</f>
        <v/>
      </c>
      <c r="Z1800" s="40">
        <f>IF($C1800="",0,IFERROR(INDEX(Departments!$B$5:$B$54,MATCH($C1800,Departments!$A$5:$A$54,0)),0))</f>
        <v/>
      </c>
      <c r="AA1800" s="41">
        <f>N($L1800)*$Y1800</f>
        <v/>
      </c>
      <c r="AB1800" s="41">
        <f>N($M1800)*$Y1800</f>
        <v/>
      </c>
      <c r="AC1800" s="41">
        <f>$AA1800*$Z1800</f>
        <v/>
      </c>
      <c r="AD1800" s="41">
        <f>$AA1800*BonusMonths/12</f>
        <v/>
      </c>
      <c r="AE1800" s="41">
        <f>($AA1800+SI_Gross*$AB1800)*IF($Q1800=1,SI_O,SI_E)</f>
        <v/>
      </c>
      <c r="AF1800" s="41">
        <f>IF($Q1800=1,0,$AA1800*EOSB)</f>
        <v/>
      </c>
      <c r="AG1800" s="41">
        <f>$AN1800*$W1800</f>
        <v/>
      </c>
      <c r="AH1800" s="41">
        <f>SUM($AA1800:$AG1800)</f>
        <v/>
      </c>
      <c r="AI1800" s="41">
        <f>12*($AM1800+$AN1800)</f>
        <v/>
      </c>
      <c r="AJ1800" s="41">
        <f>$AM1800*((IncMonth-1)+(13-IncMonth)*(1+$X1800))+12*$AN1800</f>
        <v/>
      </c>
      <c r="AK1800" s="41">
        <f>IF($R1800=1,N($L1800)+N($M1800),0)</f>
        <v/>
      </c>
      <c r="AL1800">
        <f>IF($C1800="","",IF(N($L1800)&lt;=0,"Basic salary missing",IF(ISNA(MATCH($C1800,Departments!$A$5:$A$54,0)),"Department not on Departments sheet",IF(AND($I1800&lt;&gt;"",NOT(ISNUMBER($I1800))),"Date of birth is text, not a date",IF(AND($K1800&lt;&gt;"",NOT(ISNUMBER($K1800))),"Contract end is text, not a date","")))))</f>
        <v/>
      </c>
      <c r="AM1800" s="41">
        <f>IF($R1800=0,0,N($L1800)*(1+$Z1800+BonusMonths/12+IF($Q1800=1,0,EOSB))+N($M1800)+(N($L1800)+SI_Gross*N($M1800))*IF($Q1800=1,SI_O,SI_E))</f>
        <v/>
      </c>
      <c r="AN1800" s="41">
        <f>IF($R1800=0,0,(IF($Q1800=1,MedO,MedE+Ticket)+Training)/12)</f>
        <v/>
      </c>
    </row>
    <row r="1801">
      <c r="I1801" s="35" t="n"/>
      <c r="J1801" s="35" t="n"/>
      <c r="K1801" s="35" t="n"/>
      <c r="L1801" s="36" t="n"/>
      <c r="M1801" s="36" t="n"/>
      <c r="P1801" s="37" t="n"/>
      <c r="Q1801" s="38">
        <f>IF($C1801="",0,IF(OR(LOWER(TRIM($G1801))="omani",LOWER(TRIM($G1801))="oman",LOWER(TRIM($G1801))="om",LOWER(TRIM($G1801))="local"),1,0))</f>
        <v/>
      </c>
      <c r="R1801" s="38">
        <f>IF($C1801="",0,IF(OR(ISNUMBER(SEARCH("resign",$N1801)),ISNUMBER(SEARCH("terminat",$N1801)),ISNUMBER(SEARCH("inactive",$N1801)),ISNUMBER(SEARCH("vacan",$N1801)),ISNUMBER(SEARCH("deceased",$N1801)),ISNUMBER(SEARCH("separated",$N1801))),0,1))</f>
        <v/>
      </c>
      <c r="S1801">
        <f>IF(OR($R1801=0,NOT(ISNUMBER($I1801))),"",IFERROR(DATEDIF($I1801,DATE(FY,1,1),"y"),""))</f>
        <v/>
      </c>
      <c r="T1801">
        <f>IF(OR($R1801=0,NOT(ISNUMBER($J1801))),"",IFERROR(DATEDIF($J1801,DATE(FY,1,1),"y"),0))</f>
        <v/>
      </c>
      <c r="U1801" s="38">
        <f>IF(OR($R1801=0,NOT(ISNUMBER($I1801))),0,IF(YEAR($I1801)+IF($Q1801=1,RetAgeO,RetAgeE)=FY,MONTH($I1801),IF(YEAR($I1801)+IF($Q1801=1,RetAgeO,RetAgeE)&lt;FY,1,0)))</f>
        <v/>
      </c>
      <c r="V1801" s="38">
        <f>IF(OR($R1801=0,NOT(ISNUMBER($K1801))),0,IF(YEAR($K1801)=FY,MONTH($K1801),IF(YEAR($K1801)&lt;FY,1,0)))</f>
        <v/>
      </c>
      <c r="W1801" s="38">
        <f>IF($R1801=0,0,MIN(12,IF(AND(ISNUMBER($O1801),$O1801&gt;=1,$O1801&lt;=12),INT($O1801),12),IF(AND(RetireExit="Yes",$U1801&gt;0),$U1801,12),IF(AND(ContractExit="Yes",$V1801&gt;0),$V1801,12)))</f>
        <v/>
      </c>
      <c r="X1801" s="37">
        <f>IF(ISNUMBER($P1801),$P1801,IncPct)</f>
        <v/>
      </c>
      <c r="Y1801" s="39">
        <f>IF($W1801=0,0,MAX(0,MIN($W1801,IncMonth-1))+MAX(0,$W1801-IncMonth+1)*(1+$X1801))</f>
        <v/>
      </c>
      <c r="Z1801" s="40">
        <f>IF($C1801="",0,IFERROR(INDEX(Departments!$B$5:$B$54,MATCH($C1801,Departments!$A$5:$A$54,0)),0))</f>
        <v/>
      </c>
      <c r="AA1801" s="41">
        <f>N($L1801)*$Y1801</f>
        <v/>
      </c>
      <c r="AB1801" s="41">
        <f>N($M1801)*$Y1801</f>
        <v/>
      </c>
      <c r="AC1801" s="41">
        <f>$AA1801*$Z1801</f>
        <v/>
      </c>
      <c r="AD1801" s="41">
        <f>$AA1801*BonusMonths/12</f>
        <v/>
      </c>
      <c r="AE1801" s="41">
        <f>($AA1801+SI_Gross*$AB1801)*IF($Q1801=1,SI_O,SI_E)</f>
        <v/>
      </c>
      <c r="AF1801" s="41">
        <f>IF($Q1801=1,0,$AA1801*EOSB)</f>
        <v/>
      </c>
      <c r="AG1801" s="41">
        <f>$AN1801*$W1801</f>
        <v/>
      </c>
      <c r="AH1801" s="41">
        <f>SUM($AA1801:$AG1801)</f>
        <v/>
      </c>
      <c r="AI1801" s="41">
        <f>12*($AM1801+$AN1801)</f>
        <v/>
      </c>
      <c r="AJ1801" s="41">
        <f>$AM1801*((IncMonth-1)+(13-IncMonth)*(1+$X1801))+12*$AN1801</f>
        <v/>
      </c>
      <c r="AK1801" s="41">
        <f>IF($R1801=1,N($L1801)+N($M1801),0)</f>
        <v/>
      </c>
      <c r="AL1801">
        <f>IF($C1801="","",IF(N($L1801)&lt;=0,"Basic salary missing",IF(ISNA(MATCH($C1801,Departments!$A$5:$A$54,0)),"Department not on Departments sheet",IF(AND($I1801&lt;&gt;"",NOT(ISNUMBER($I1801))),"Date of birth is text, not a date",IF(AND($K1801&lt;&gt;"",NOT(ISNUMBER($K1801))),"Contract end is text, not a date","")))))</f>
        <v/>
      </c>
      <c r="AM1801" s="41">
        <f>IF($R1801=0,0,N($L1801)*(1+$Z1801+BonusMonths/12+IF($Q1801=1,0,EOSB))+N($M1801)+(N($L1801)+SI_Gross*N($M1801))*IF($Q1801=1,SI_O,SI_E))</f>
        <v/>
      </c>
      <c r="AN1801" s="41">
        <f>IF($R1801=0,0,(IF($Q1801=1,MedO,MedE+Ticket)+Training)/12)</f>
        <v/>
      </c>
    </row>
    <row r="1802">
      <c r="I1802" s="35" t="n"/>
      <c r="J1802" s="35" t="n"/>
      <c r="K1802" s="35" t="n"/>
      <c r="L1802" s="36" t="n"/>
      <c r="M1802" s="36" t="n"/>
      <c r="P1802" s="37" t="n"/>
      <c r="Q1802" s="38">
        <f>IF($C1802="",0,IF(OR(LOWER(TRIM($G1802))="omani",LOWER(TRIM($G1802))="oman",LOWER(TRIM($G1802))="om",LOWER(TRIM($G1802))="local"),1,0))</f>
        <v/>
      </c>
      <c r="R1802" s="38">
        <f>IF($C1802="",0,IF(OR(ISNUMBER(SEARCH("resign",$N1802)),ISNUMBER(SEARCH("terminat",$N1802)),ISNUMBER(SEARCH("inactive",$N1802)),ISNUMBER(SEARCH("vacan",$N1802)),ISNUMBER(SEARCH("deceased",$N1802)),ISNUMBER(SEARCH("separated",$N1802))),0,1))</f>
        <v/>
      </c>
      <c r="S1802">
        <f>IF(OR($R1802=0,NOT(ISNUMBER($I1802))),"",IFERROR(DATEDIF($I1802,DATE(FY,1,1),"y"),""))</f>
        <v/>
      </c>
      <c r="T1802">
        <f>IF(OR($R1802=0,NOT(ISNUMBER($J1802))),"",IFERROR(DATEDIF($J1802,DATE(FY,1,1),"y"),0))</f>
        <v/>
      </c>
      <c r="U1802" s="38">
        <f>IF(OR($R1802=0,NOT(ISNUMBER($I1802))),0,IF(YEAR($I1802)+IF($Q1802=1,RetAgeO,RetAgeE)=FY,MONTH($I1802),IF(YEAR($I1802)+IF($Q1802=1,RetAgeO,RetAgeE)&lt;FY,1,0)))</f>
        <v/>
      </c>
      <c r="V1802" s="38">
        <f>IF(OR($R1802=0,NOT(ISNUMBER($K1802))),0,IF(YEAR($K1802)=FY,MONTH($K1802),IF(YEAR($K1802)&lt;FY,1,0)))</f>
        <v/>
      </c>
      <c r="W1802" s="38">
        <f>IF($R1802=0,0,MIN(12,IF(AND(ISNUMBER($O1802),$O1802&gt;=1,$O1802&lt;=12),INT($O1802),12),IF(AND(RetireExit="Yes",$U1802&gt;0),$U1802,12),IF(AND(ContractExit="Yes",$V1802&gt;0),$V1802,12)))</f>
        <v/>
      </c>
      <c r="X1802" s="37">
        <f>IF(ISNUMBER($P1802),$P1802,IncPct)</f>
        <v/>
      </c>
      <c r="Y1802" s="39">
        <f>IF($W1802=0,0,MAX(0,MIN($W1802,IncMonth-1))+MAX(0,$W1802-IncMonth+1)*(1+$X1802))</f>
        <v/>
      </c>
      <c r="Z1802" s="40">
        <f>IF($C1802="",0,IFERROR(INDEX(Departments!$B$5:$B$54,MATCH($C1802,Departments!$A$5:$A$54,0)),0))</f>
        <v/>
      </c>
      <c r="AA1802" s="41">
        <f>N($L1802)*$Y1802</f>
        <v/>
      </c>
      <c r="AB1802" s="41">
        <f>N($M1802)*$Y1802</f>
        <v/>
      </c>
      <c r="AC1802" s="41">
        <f>$AA1802*$Z1802</f>
        <v/>
      </c>
      <c r="AD1802" s="41">
        <f>$AA1802*BonusMonths/12</f>
        <v/>
      </c>
      <c r="AE1802" s="41">
        <f>($AA1802+SI_Gross*$AB1802)*IF($Q1802=1,SI_O,SI_E)</f>
        <v/>
      </c>
      <c r="AF1802" s="41">
        <f>IF($Q1802=1,0,$AA1802*EOSB)</f>
        <v/>
      </c>
      <c r="AG1802" s="41">
        <f>$AN1802*$W1802</f>
        <v/>
      </c>
      <c r="AH1802" s="41">
        <f>SUM($AA1802:$AG1802)</f>
        <v/>
      </c>
      <c r="AI1802" s="41">
        <f>12*($AM1802+$AN1802)</f>
        <v/>
      </c>
      <c r="AJ1802" s="41">
        <f>$AM1802*((IncMonth-1)+(13-IncMonth)*(1+$X1802))+12*$AN1802</f>
        <v/>
      </c>
      <c r="AK1802" s="41">
        <f>IF($R1802=1,N($L1802)+N($M1802),0)</f>
        <v/>
      </c>
      <c r="AL1802">
        <f>IF($C1802="","",IF(N($L1802)&lt;=0,"Basic salary missing",IF(ISNA(MATCH($C1802,Departments!$A$5:$A$54,0)),"Department not on Departments sheet",IF(AND($I1802&lt;&gt;"",NOT(ISNUMBER($I1802))),"Date of birth is text, not a date",IF(AND($K1802&lt;&gt;"",NOT(ISNUMBER($K1802))),"Contract end is text, not a date","")))))</f>
        <v/>
      </c>
      <c r="AM1802" s="41">
        <f>IF($R1802=0,0,N($L1802)*(1+$Z1802+BonusMonths/12+IF($Q1802=1,0,EOSB))+N($M1802)+(N($L1802)+SI_Gross*N($M1802))*IF($Q1802=1,SI_O,SI_E))</f>
        <v/>
      </c>
      <c r="AN1802" s="41">
        <f>IF($R1802=0,0,(IF($Q1802=1,MedO,MedE+Ticket)+Training)/12)</f>
        <v/>
      </c>
    </row>
    <row r="1803">
      <c r="I1803" s="35" t="n"/>
      <c r="J1803" s="35" t="n"/>
      <c r="K1803" s="35" t="n"/>
      <c r="L1803" s="36" t="n"/>
      <c r="M1803" s="36" t="n"/>
      <c r="P1803" s="37" t="n"/>
      <c r="Q1803" s="38">
        <f>IF($C1803="",0,IF(OR(LOWER(TRIM($G1803))="omani",LOWER(TRIM($G1803))="oman",LOWER(TRIM($G1803))="om",LOWER(TRIM($G1803))="local"),1,0))</f>
        <v/>
      </c>
      <c r="R1803" s="38">
        <f>IF($C1803="",0,IF(OR(ISNUMBER(SEARCH("resign",$N1803)),ISNUMBER(SEARCH("terminat",$N1803)),ISNUMBER(SEARCH("inactive",$N1803)),ISNUMBER(SEARCH("vacan",$N1803)),ISNUMBER(SEARCH("deceased",$N1803)),ISNUMBER(SEARCH("separated",$N1803))),0,1))</f>
        <v/>
      </c>
      <c r="S1803">
        <f>IF(OR($R1803=0,NOT(ISNUMBER($I1803))),"",IFERROR(DATEDIF($I1803,DATE(FY,1,1),"y"),""))</f>
        <v/>
      </c>
      <c r="T1803">
        <f>IF(OR($R1803=0,NOT(ISNUMBER($J1803))),"",IFERROR(DATEDIF($J1803,DATE(FY,1,1),"y"),0))</f>
        <v/>
      </c>
      <c r="U1803" s="38">
        <f>IF(OR($R1803=0,NOT(ISNUMBER($I1803))),0,IF(YEAR($I1803)+IF($Q1803=1,RetAgeO,RetAgeE)=FY,MONTH($I1803),IF(YEAR($I1803)+IF($Q1803=1,RetAgeO,RetAgeE)&lt;FY,1,0)))</f>
        <v/>
      </c>
      <c r="V1803" s="38">
        <f>IF(OR($R1803=0,NOT(ISNUMBER($K1803))),0,IF(YEAR($K1803)=FY,MONTH($K1803),IF(YEAR($K1803)&lt;FY,1,0)))</f>
        <v/>
      </c>
      <c r="W1803" s="38">
        <f>IF($R1803=0,0,MIN(12,IF(AND(ISNUMBER($O1803),$O1803&gt;=1,$O1803&lt;=12),INT($O1803),12),IF(AND(RetireExit="Yes",$U1803&gt;0),$U1803,12),IF(AND(ContractExit="Yes",$V1803&gt;0),$V1803,12)))</f>
        <v/>
      </c>
      <c r="X1803" s="37">
        <f>IF(ISNUMBER($P1803),$P1803,IncPct)</f>
        <v/>
      </c>
      <c r="Y1803" s="39">
        <f>IF($W1803=0,0,MAX(0,MIN($W1803,IncMonth-1))+MAX(0,$W1803-IncMonth+1)*(1+$X1803))</f>
        <v/>
      </c>
      <c r="Z1803" s="40">
        <f>IF($C1803="",0,IFERROR(INDEX(Departments!$B$5:$B$54,MATCH($C1803,Departments!$A$5:$A$54,0)),0))</f>
        <v/>
      </c>
      <c r="AA1803" s="41">
        <f>N($L1803)*$Y1803</f>
        <v/>
      </c>
      <c r="AB1803" s="41">
        <f>N($M1803)*$Y1803</f>
        <v/>
      </c>
      <c r="AC1803" s="41">
        <f>$AA1803*$Z1803</f>
        <v/>
      </c>
      <c r="AD1803" s="41">
        <f>$AA1803*BonusMonths/12</f>
        <v/>
      </c>
      <c r="AE1803" s="41">
        <f>($AA1803+SI_Gross*$AB1803)*IF($Q1803=1,SI_O,SI_E)</f>
        <v/>
      </c>
      <c r="AF1803" s="41">
        <f>IF($Q1803=1,0,$AA1803*EOSB)</f>
        <v/>
      </c>
      <c r="AG1803" s="41">
        <f>$AN1803*$W1803</f>
        <v/>
      </c>
      <c r="AH1803" s="41">
        <f>SUM($AA1803:$AG1803)</f>
        <v/>
      </c>
      <c r="AI1803" s="41">
        <f>12*($AM1803+$AN1803)</f>
        <v/>
      </c>
      <c r="AJ1803" s="41">
        <f>$AM1803*((IncMonth-1)+(13-IncMonth)*(1+$X1803))+12*$AN1803</f>
        <v/>
      </c>
      <c r="AK1803" s="41">
        <f>IF($R1803=1,N($L1803)+N($M1803),0)</f>
        <v/>
      </c>
      <c r="AL1803">
        <f>IF($C1803="","",IF(N($L1803)&lt;=0,"Basic salary missing",IF(ISNA(MATCH($C1803,Departments!$A$5:$A$54,0)),"Department not on Departments sheet",IF(AND($I1803&lt;&gt;"",NOT(ISNUMBER($I1803))),"Date of birth is text, not a date",IF(AND($K1803&lt;&gt;"",NOT(ISNUMBER($K1803))),"Contract end is text, not a date","")))))</f>
        <v/>
      </c>
      <c r="AM1803" s="41">
        <f>IF($R1803=0,0,N($L1803)*(1+$Z1803+BonusMonths/12+IF($Q1803=1,0,EOSB))+N($M1803)+(N($L1803)+SI_Gross*N($M1803))*IF($Q1803=1,SI_O,SI_E))</f>
        <v/>
      </c>
      <c r="AN1803" s="41">
        <f>IF($R1803=0,0,(IF($Q1803=1,MedO,MedE+Ticket)+Training)/12)</f>
        <v/>
      </c>
    </row>
    <row r="1804">
      <c r="I1804" s="35" t="n"/>
      <c r="J1804" s="35" t="n"/>
      <c r="K1804" s="35" t="n"/>
      <c r="L1804" s="36" t="n"/>
      <c r="M1804" s="36" t="n"/>
      <c r="P1804" s="37" t="n"/>
      <c r="Q1804" s="38">
        <f>IF($C1804="",0,IF(OR(LOWER(TRIM($G1804))="omani",LOWER(TRIM($G1804))="oman",LOWER(TRIM($G1804))="om",LOWER(TRIM($G1804))="local"),1,0))</f>
        <v/>
      </c>
      <c r="R1804" s="38">
        <f>IF($C1804="",0,IF(OR(ISNUMBER(SEARCH("resign",$N1804)),ISNUMBER(SEARCH("terminat",$N1804)),ISNUMBER(SEARCH("inactive",$N1804)),ISNUMBER(SEARCH("vacan",$N1804)),ISNUMBER(SEARCH("deceased",$N1804)),ISNUMBER(SEARCH("separated",$N1804))),0,1))</f>
        <v/>
      </c>
      <c r="S1804">
        <f>IF(OR($R1804=0,NOT(ISNUMBER($I1804))),"",IFERROR(DATEDIF($I1804,DATE(FY,1,1),"y"),""))</f>
        <v/>
      </c>
      <c r="T1804">
        <f>IF(OR($R1804=0,NOT(ISNUMBER($J1804))),"",IFERROR(DATEDIF($J1804,DATE(FY,1,1),"y"),0))</f>
        <v/>
      </c>
      <c r="U1804" s="38">
        <f>IF(OR($R1804=0,NOT(ISNUMBER($I1804))),0,IF(YEAR($I1804)+IF($Q1804=1,RetAgeO,RetAgeE)=FY,MONTH($I1804),IF(YEAR($I1804)+IF($Q1804=1,RetAgeO,RetAgeE)&lt;FY,1,0)))</f>
        <v/>
      </c>
      <c r="V1804" s="38">
        <f>IF(OR($R1804=0,NOT(ISNUMBER($K1804))),0,IF(YEAR($K1804)=FY,MONTH($K1804),IF(YEAR($K1804)&lt;FY,1,0)))</f>
        <v/>
      </c>
      <c r="W1804" s="38">
        <f>IF($R1804=0,0,MIN(12,IF(AND(ISNUMBER($O1804),$O1804&gt;=1,$O1804&lt;=12),INT($O1804),12),IF(AND(RetireExit="Yes",$U1804&gt;0),$U1804,12),IF(AND(ContractExit="Yes",$V1804&gt;0),$V1804,12)))</f>
        <v/>
      </c>
      <c r="X1804" s="37">
        <f>IF(ISNUMBER($P1804),$P1804,IncPct)</f>
        <v/>
      </c>
      <c r="Y1804" s="39">
        <f>IF($W1804=0,0,MAX(0,MIN($W1804,IncMonth-1))+MAX(0,$W1804-IncMonth+1)*(1+$X1804))</f>
        <v/>
      </c>
      <c r="Z1804" s="40">
        <f>IF($C1804="",0,IFERROR(INDEX(Departments!$B$5:$B$54,MATCH($C1804,Departments!$A$5:$A$54,0)),0))</f>
        <v/>
      </c>
      <c r="AA1804" s="41">
        <f>N($L1804)*$Y1804</f>
        <v/>
      </c>
      <c r="AB1804" s="41">
        <f>N($M1804)*$Y1804</f>
        <v/>
      </c>
      <c r="AC1804" s="41">
        <f>$AA1804*$Z1804</f>
        <v/>
      </c>
      <c r="AD1804" s="41">
        <f>$AA1804*BonusMonths/12</f>
        <v/>
      </c>
      <c r="AE1804" s="41">
        <f>($AA1804+SI_Gross*$AB1804)*IF($Q1804=1,SI_O,SI_E)</f>
        <v/>
      </c>
      <c r="AF1804" s="41">
        <f>IF($Q1804=1,0,$AA1804*EOSB)</f>
        <v/>
      </c>
      <c r="AG1804" s="41">
        <f>$AN1804*$W1804</f>
        <v/>
      </c>
      <c r="AH1804" s="41">
        <f>SUM($AA1804:$AG1804)</f>
        <v/>
      </c>
      <c r="AI1804" s="41">
        <f>12*($AM1804+$AN1804)</f>
        <v/>
      </c>
      <c r="AJ1804" s="41">
        <f>$AM1804*((IncMonth-1)+(13-IncMonth)*(1+$X1804))+12*$AN1804</f>
        <v/>
      </c>
      <c r="AK1804" s="41">
        <f>IF($R1804=1,N($L1804)+N($M1804),0)</f>
        <v/>
      </c>
      <c r="AL1804">
        <f>IF($C1804="","",IF(N($L1804)&lt;=0,"Basic salary missing",IF(ISNA(MATCH($C1804,Departments!$A$5:$A$54,0)),"Department not on Departments sheet",IF(AND($I1804&lt;&gt;"",NOT(ISNUMBER($I1804))),"Date of birth is text, not a date",IF(AND($K1804&lt;&gt;"",NOT(ISNUMBER($K1804))),"Contract end is text, not a date","")))))</f>
        <v/>
      </c>
      <c r="AM1804" s="41">
        <f>IF($R1804=0,0,N($L1804)*(1+$Z1804+BonusMonths/12+IF($Q1804=1,0,EOSB))+N($M1804)+(N($L1804)+SI_Gross*N($M1804))*IF($Q1804=1,SI_O,SI_E))</f>
        <v/>
      </c>
      <c r="AN1804" s="41">
        <f>IF($R1804=0,0,(IF($Q1804=1,MedO,MedE+Ticket)+Training)/12)</f>
        <v/>
      </c>
    </row>
    <row r="1805">
      <c r="I1805" s="35" t="n"/>
      <c r="J1805" s="35" t="n"/>
      <c r="K1805" s="35" t="n"/>
      <c r="L1805" s="36" t="n"/>
      <c r="M1805" s="36" t="n"/>
      <c r="P1805" s="37" t="n"/>
      <c r="Q1805" s="38">
        <f>IF($C1805="",0,IF(OR(LOWER(TRIM($G1805))="omani",LOWER(TRIM($G1805))="oman",LOWER(TRIM($G1805))="om",LOWER(TRIM($G1805))="local"),1,0))</f>
        <v/>
      </c>
      <c r="R1805" s="38">
        <f>IF($C1805="",0,IF(OR(ISNUMBER(SEARCH("resign",$N1805)),ISNUMBER(SEARCH("terminat",$N1805)),ISNUMBER(SEARCH("inactive",$N1805)),ISNUMBER(SEARCH("vacan",$N1805)),ISNUMBER(SEARCH("deceased",$N1805)),ISNUMBER(SEARCH("separated",$N1805))),0,1))</f>
        <v/>
      </c>
      <c r="S1805">
        <f>IF(OR($R1805=0,NOT(ISNUMBER($I1805))),"",IFERROR(DATEDIF($I1805,DATE(FY,1,1),"y"),""))</f>
        <v/>
      </c>
      <c r="T1805">
        <f>IF(OR($R1805=0,NOT(ISNUMBER($J1805))),"",IFERROR(DATEDIF($J1805,DATE(FY,1,1),"y"),0))</f>
        <v/>
      </c>
      <c r="U1805" s="38">
        <f>IF(OR($R1805=0,NOT(ISNUMBER($I1805))),0,IF(YEAR($I1805)+IF($Q1805=1,RetAgeO,RetAgeE)=FY,MONTH($I1805),IF(YEAR($I1805)+IF($Q1805=1,RetAgeO,RetAgeE)&lt;FY,1,0)))</f>
        <v/>
      </c>
      <c r="V1805" s="38">
        <f>IF(OR($R1805=0,NOT(ISNUMBER($K1805))),0,IF(YEAR($K1805)=FY,MONTH($K1805),IF(YEAR($K1805)&lt;FY,1,0)))</f>
        <v/>
      </c>
      <c r="W1805" s="38">
        <f>IF($R1805=0,0,MIN(12,IF(AND(ISNUMBER($O1805),$O1805&gt;=1,$O1805&lt;=12),INT($O1805),12),IF(AND(RetireExit="Yes",$U1805&gt;0),$U1805,12),IF(AND(ContractExit="Yes",$V1805&gt;0),$V1805,12)))</f>
        <v/>
      </c>
      <c r="X1805" s="37">
        <f>IF(ISNUMBER($P1805),$P1805,IncPct)</f>
        <v/>
      </c>
      <c r="Y1805" s="39">
        <f>IF($W1805=0,0,MAX(0,MIN($W1805,IncMonth-1))+MAX(0,$W1805-IncMonth+1)*(1+$X1805))</f>
        <v/>
      </c>
      <c r="Z1805" s="40">
        <f>IF($C1805="",0,IFERROR(INDEX(Departments!$B$5:$B$54,MATCH($C1805,Departments!$A$5:$A$54,0)),0))</f>
        <v/>
      </c>
      <c r="AA1805" s="41">
        <f>N($L1805)*$Y1805</f>
        <v/>
      </c>
      <c r="AB1805" s="41">
        <f>N($M1805)*$Y1805</f>
        <v/>
      </c>
      <c r="AC1805" s="41">
        <f>$AA1805*$Z1805</f>
        <v/>
      </c>
      <c r="AD1805" s="41">
        <f>$AA1805*BonusMonths/12</f>
        <v/>
      </c>
      <c r="AE1805" s="41">
        <f>($AA1805+SI_Gross*$AB1805)*IF($Q1805=1,SI_O,SI_E)</f>
        <v/>
      </c>
      <c r="AF1805" s="41">
        <f>IF($Q1805=1,0,$AA1805*EOSB)</f>
        <v/>
      </c>
      <c r="AG1805" s="41">
        <f>$AN1805*$W1805</f>
        <v/>
      </c>
      <c r="AH1805" s="41">
        <f>SUM($AA1805:$AG1805)</f>
        <v/>
      </c>
      <c r="AI1805" s="41">
        <f>12*($AM1805+$AN1805)</f>
        <v/>
      </c>
      <c r="AJ1805" s="41">
        <f>$AM1805*((IncMonth-1)+(13-IncMonth)*(1+$X1805))+12*$AN1805</f>
        <v/>
      </c>
      <c r="AK1805" s="41">
        <f>IF($R1805=1,N($L1805)+N($M1805),0)</f>
        <v/>
      </c>
      <c r="AL1805">
        <f>IF($C1805="","",IF(N($L1805)&lt;=0,"Basic salary missing",IF(ISNA(MATCH($C1805,Departments!$A$5:$A$54,0)),"Department not on Departments sheet",IF(AND($I1805&lt;&gt;"",NOT(ISNUMBER($I1805))),"Date of birth is text, not a date",IF(AND($K1805&lt;&gt;"",NOT(ISNUMBER($K1805))),"Contract end is text, not a date","")))))</f>
        <v/>
      </c>
      <c r="AM1805" s="41">
        <f>IF($R1805=0,0,N($L1805)*(1+$Z1805+BonusMonths/12+IF($Q1805=1,0,EOSB))+N($M1805)+(N($L1805)+SI_Gross*N($M1805))*IF($Q1805=1,SI_O,SI_E))</f>
        <v/>
      </c>
      <c r="AN1805" s="41">
        <f>IF($R1805=0,0,(IF($Q1805=1,MedO,MedE+Ticket)+Training)/12)</f>
        <v/>
      </c>
    </row>
    <row r="1806">
      <c r="I1806" s="35" t="n"/>
      <c r="J1806" s="35" t="n"/>
      <c r="K1806" s="35" t="n"/>
      <c r="L1806" s="36" t="n"/>
      <c r="M1806" s="36" t="n"/>
      <c r="P1806" s="37" t="n"/>
      <c r="Q1806" s="38">
        <f>IF($C1806="",0,IF(OR(LOWER(TRIM($G1806))="omani",LOWER(TRIM($G1806))="oman",LOWER(TRIM($G1806))="om",LOWER(TRIM($G1806))="local"),1,0))</f>
        <v/>
      </c>
      <c r="R1806" s="38">
        <f>IF($C1806="",0,IF(OR(ISNUMBER(SEARCH("resign",$N1806)),ISNUMBER(SEARCH("terminat",$N1806)),ISNUMBER(SEARCH("inactive",$N1806)),ISNUMBER(SEARCH("vacan",$N1806)),ISNUMBER(SEARCH("deceased",$N1806)),ISNUMBER(SEARCH("separated",$N1806))),0,1))</f>
        <v/>
      </c>
      <c r="S1806">
        <f>IF(OR($R1806=0,NOT(ISNUMBER($I1806))),"",IFERROR(DATEDIF($I1806,DATE(FY,1,1),"y"),""))</f>
        <v/>
      </c>
      <c r="T1806">
        <f>IF(OR($R1806=0,NOT(ISNUMBER($J1806))),"",IFERROR(DATEDIF($J1806,DATE(FY,1,1),"y"),0))</f>
        <v/>
      </c>
      <c r="U1806" s="38">
        <f>IF(OR($R1806=0,NOT(ISNUMBER($I1806))),0,IF(YEAR($I1806)+IF($Q1806=1,RetAgeO,RetAgeE)=FY,MONTH($I1806),IF(YEAR($I1806)+IF($Q1806=1,RetAgeO,RetAgeE)&lt;FY,1,0)))</f>
        <v/>
      </c>
      <c r="V1806" s="38">
        <f>IF(OR($R1806=0,NOT(ISNUMBER($K1806))),0,IF(YEAR($K1806)=FY,MONTH($K1806),IF(YEAR($K1806)&lt;FY,1,0)))</f>
        <v/>
      </c>
      <c r="W1806" s="38">
        <f>IF($R1806=0,0,MIN(12,IF(AND(ISNUMBER($O1806),$O1806&gt;=1,$O1806&lt;=12),INT($O1806),12),IF(AND(RetireExit="Yes",$U1806&gt;0),$U1806,12),IF(AND(ContractExit="Yes",$V1806&gt;0),$V1806,12)))</f>
        <v/>
      </c>
      <c r="X1806" s="37">
        <f>IF(ISNUMBER($P1806),$P1806,IncPct)</f>
        <v/>
      </c>
      <c r="Y1806" s="39">
        <f>IF($W1806=0,0,MAX(0,MIN($W1806,IncMonth-1))+MAX(0,$W1806-IncMonth+1)*(1+$X1806))</f>
        <v/>
      </c>
      <c r="Z1806" s="40">
        <f>IF($C1806="",0,IFERROR(INDEX(Departments!$B$5:$B$54,MATCH($C1806,Departments!$A$5:$A$54,0)),0))</f>
        <v/>
      </c>
      <c r="AA1806" s="41">
        <f>N($L1806)*$Y1806</f>
        <v/>
      </c>
      <c r="AB1806" s="41">
        <f>N($M1806)*$Y1806</f>
        <v/>
      </c>
      <c r="AC1806" s="41">
        <f>$AA1806*$Z1806</f>
        <v/>
      </c>
      <c r="AD1806" s="41">
        <f>$AA1806*BonusMonths/12</f>
        <v/>
      </c>
      <c r="AE1806" s="41">
        <f>($AA1806+SI_Gross*$AB1806)*IF($Q1806=1,SI_O,SI_E)</f>
        <v/>
      </c>
      <c r="AF1806" s="41">
        <f>IF($Q1806=1,0,$AA1806*EOSB)</f>
        <v/>
      </c>
      <c r="AG1806" s="41">
        <f>$AN1806*$W1806</f>
        <v/>
      </c>
      <c r="AH1806" s="41">
        <f>SUM($AA1806:$AG1806)</f>
        <v/>
      </c>
      <c r="AI1806" s="41">
        <f>12*($AM1806+$AN1806)</f>
        <v/>
      </c>
      <c r="AJ1806" s="41">
        <f>$AM1806*((IncMonth-1)+(13-IncMonth)*(1+$X1806))+12*$AN1806</f>
        <v/>
      </c>
      <c r="AK1806" s="41">
        <f>IF($R1806=1,N($L1806)+N($M1806),0)</f>
        <v/>
      </c>
      <c r="AL1806">
        <f>IF($C1806="","",IF(N($L1806)&lt;=0,"Basic salary missing",IF(ISNA(MATCH($C1806,Departments!$A$5:$A$54,0)),"Department not on Departments sheet",IF(AND($I1806&lt;&gt;"",NOT(ISNUMBER($I1806))),"Date of birth is text, not a date",IF(AND($K1806&lt;&gt;"",NOT(ISNUMBER($K1806))),"Contract end is text, not a date","")))))</f>
        <v/>
      </c>
      <c r="AM1806" s="41">
        <f>IF($R1806=0,0,N($L1806)*(1+$Z1806+BonusMonths/12+IF($Q1806=1,0,EOSB))+N($M1806)+(N($L1806)+SI_Gross*N($M1806))*IF($Q1806=1,SI_O,SI_E))</f>
        <v/>
      </c>
      <c r="AN1806" s="41">
        <f>IF($R1806=0,0,(IF($Q1806=1,MedO,MedE+Ticket)+Training)/12)</f>
        <v/>
      </c>
    </row>
    <row r="1807">
      <c r="I1807" s="35" t="n"/>
      <c r="J1807" s="35" t="n"/>
      <c r="K1807" s="35" t="n"/>
      <c r="L1807" s="36" t="n"/>
      <c r="M1807" s="36" t="n"/>
      <c r="P1807" s="37" t="n"/>
      <c r="Q1807" s="38">
        <f>IF($C1807="",0,IF(OR(LOWER(TRIM($G1807))="omani",LOWER(TRIM($G1807))="oman",LOWER(TRIM($G1807))="om",LOWER(TRIM($G1807))="local"),1,0))</f>
        <v/>
      </c>
      <c r="R1807" s="38">
        <f>IF($C1807="",0,IF(OR(ISNUMBER(SEARCH("resign",$N1807)),ISNUMBER(SEARCH("terminat",$N1807)),ISNUMBER(SEARCH("inactive",$N1807)),ISNUMBER(SEARCH("vacan",$N1807)),ISNUMBER(SEARCH("deceased",$N1807)),ISNUMBER(SEARCH("separated",$N1807))),0,1))</f>
        <v/>
      </c>
      <c r="S1807">
        <f>IF(OR($R1807=0,NOT(ISNUMBER($I1807))),"",IFERROR(DATEDIF($I1807,DATE(FY,1,1),"y"),""))</f>
        <v/>
      </c>
      <c r="T1807">
        <f>IF(OR($R1807=0,NOT(ISNUMBER($J1807))),"",IFERROR(DATEDIF($J1807,DATE(FY,1,1),"y"),0))</f>
        <v/>
      </c>
      <c r="U1807" s="38">
        <f>IF(OR($R1807=0,NOT(ISNUMBER($I1807))),0,IF(YEAR($I1807)+IF($Q1807=1,RetAgeO,RetAgeE)=FY,MONTH($I1807),IF(YEAR($I1807)+IF($Q1807=1,RetAgeO,RetAgeE)&lt;FY,1,0)))</f>
        <v/>
      </c>
      <c r="V1807" s="38">
        <f>IF(OR($R1807=0,NOT(ISNUMBER($K1807))),0,IF(YEAR($K1807)=FY,MONTH($K1807),IF(YEAR($K1807)&lt;FY,1,0)))</f>
        <v/>
      </c>
      <c r="W1807" s="38">
        <f>IF($R1807=0,0,MIN(12,IF(AND(ISNUMBER($O1807),$O1807&gt;=1,$O1807&lt;=12),INT($O1807),12),IF(AND(RetireExit="Yes",$U1807&gt;0),$U1807,12),IF(AND(ContractExit="Yes",$V1807&gt;0),$V1807,12)))</f>
        <v/>
      </c>
      <c r="X1807" s="37">
        <f>IF(ISNUMBER($P1807),$P1807,IncPct)</f>
        <v/>
      </c>
      <c r="Y1807" s="39">
        <f>IF($W1807=0,0,MAX(0,MIN($W1807,IncMonth-1))+MAX(0,$W1807-IncMonth+1)*(1+$X1807))</f>
        <v/>
      </c>
      <c r="Z1807" s="40">
        <f>IF($C1807="",0,IFERROR(INDEX(Departments!$B$5:$B$54,MATCH($C1807,Departments!$A$5:$A$54,0)),0))</f>
        <v/>
      </c>
      <c r="AA1807" s="41">
        <f>N($L1807)*$Y1807</f>
        <v/>
      </c>
      <c r="AB1807" s="41">
        <f>N($M1807)*$Y1807</f>
        <v/>
      </c>
      <c r="AC1807" s="41">
        <f>$AA1807*$Z1807</f>
        <v/>
      </c>
      <c r="AD1807" s="41">
        <f>$AA1807*BonusMonths/12</f>
        <v/>
      </c>
      <c r="AE1807" s="41">
        <f>($AA1807+SI_Gross*$AB1807)*IF($Q1807=1,SI_O,SI_E)</f>
        <v/>
      </c>
      <c r="AF1807" s="41">
        <f>IF($Q1807=1,0,$AA1807*EOSB)</f>
        <v/>
      </c>
      <c r="AG1807" s="41">
        <f>$AN1807*$W1807</f>
        <v/>
      </c>
      <c r="AH1807" s="41">
        <f>SUM($AA1807:$AG1807)</f>
        <v/>
      </c>
      <c r="AI1807" s="41">
        <f>12*($AM1807+$AN1807)</f>
        <v/>
      </c>
      <c r="AJ1807" s="41">
        <f>$AM1807*((IncMonth-1)+(13-IncMonth)*(1+$X1807))+12*$AN1807</f>
        <v/>
      </c>
      <c r="AK1807" s="41">
        <f>IF($R1807=1,N($L1807)+N($M1807),0)</f>
        <v/>
      </c>
      <c r="AL1807">
        <f>IF($C1807="","",IF(N($L1807)&lt;=0,"Basic salary missing",IF(ISNA(MATCH($C1807,Departments!$A$5:$A$54,0)),"Department not on Departments sheet",IF(AND($I1807&lt;&gt;"",NOT(ISNUMBER($I1807))),"Date of birth is text, not a date",IF(AND($K1807&lt;&gt;"",NOT(ISNUMBER($K1807))),"Contract end is text, not a date","")))))</f>
        <v/>
      </c>
      <c r="AM1807" s="41">
        <f>IF($R1807=0,0,N($L1807)*(1+$Z1807+BonusMonths/12+IF($Q1807=1,0,EOSB))+N($M1807)+(N($L1807)+SI_Gross*N($M1807))*IF($Q1807=1,SI_O,SI_E))</f>
        <v/>
      </c>
      <c r="AN1807" s="41">
        <f>IF($R1807=0,0,(IF($Q1807=1,MedO,MedE+Ticket)+Training)/12)</f>
        <v/>
      </c>
    </row>
    <row r="1808">
      <c r="I1808" s="35" t="n"/>
      <c r="J1808" s="35" t="n"/>
      <c r="K1808" s="35" t="n"/>
      <c r="L1808" s="36" t="n"/>
      <c r="M1808" s="36" t="n"/>
      <c r="P1808" s="37" t="n"/>
      <c r="Q1808" s="38">
        <f>IF($C1808="",0,IF(OR(LOWER(TRIM($G1808))="omani",LOWER(TRIM($G1808))="oman",LOWER(TRIM($G1808))="om",LOWER(TRIM($G1808))="local"),1,0))</f>
        <v/>
      </c>
      <c r="R1808" s="38">
        <f>IF($C1808="",0,IF(OR(ISNUMBER(SEARCH("resign",$N1808)),ISNUMBER(SEARCH("terminat",$N1808)),ISNUMBER(SEARCH("inactive",$N1808)),ISNUMBER(SEARCH("vacan",$N1808)),ISNUMBER(SEARCH("deceased",$N1808)),ISNUMBER(SEARCH("separated",$N1808))),0,1))</f>
        <v/>
      </c>
      <c r="S1808">
        <f>IF(OR($R1808=0,NOT(ISNUMBER($I1808))),"",IFERROR(DATEDIF($I1808,DATE(FY,1,1),"y"),""))</f>
        <v/>
      </c>
      <c r="T1808">
        <f>IF(OR($R1808=0,NOT(ISNUMBER($J1808))),"",IFERROR(DATEDIF($J1808,DATE(FY,1,1),"y"),0))</f>
        <v/>
      </c>
      <c r="U1808" s="38">
        <f>IF(OR($R1808=0,NOT(ISNUMBER($I1808))),0,IF(YEAR($I1808)+IF($Q1808=1,RetAgeO,RetAgeE)=FY,MONTH($I1808),IF(YEAR($I1808)+IF($Q1808=1,RetAgeO,RetAgeE)&lt;FY,1,0)))</f>
        <v/>
      </c>
      <c r="V1808" s="38">
        <f>IF(OR($R1808=0,NOT(ISNUMBER($K1808))),0,IF(YEAR($K1808)=FY,MONTH($K1808),IF(YEAR($K1808)&lt;FY,1,0)))</f>
        <v/>
      </c>
      <c r="W1808" s="38">
        <f>IF($R1808=0,0,MIN(12,IF(AND(ISNUMBER($O1808),$O1808&gt;=1,$O1808&lt;=12),INT($O1808),12),IF(AND(RetireExit="Yes",$U1808&gt;0),$U1808,12),IF(AND(ContractExit="Yes",$V1808&gt;0),$V1808,12)))</f>
        <v/>
      </c>
      <c r="X1808" s="37">
        <f>IF(ISNUMBER($P1808),$P1808,IncPct)</f>
        <v/>
      </c>
      <c r="Y1808" s="39">
        <f>IF($W1808=0,0,MAX(0,MIN($W1808,IncMonth-1))+MAX(0,$W1808-IncMonth+1)*(1+$X1808))</f>
        <v/>
      </c>
      <c r="Z1808" s="40">
        <f>IF($C1808="",0,IFERROR(INDEX(Departments!$B$5:$B$54,MATCH($C1808,Departments!$A$5:$A$54,0)),0))</f>
        <v/>
      </c>
      <c r="AA1808" s="41">
        <f>N($L1808)*$Y1808</f>
        <v/>
      </c>
      <c r="AB1808" s="41">
        <f>N($M1808)*$Y1808</f>
        <v/>
      </c>
      <c r="AC1808" s="41">
        <f>$AA1808*$Z1808</f>
        <v/>
      </c>
      <c r="AD1808" s="41">
        <f>$AA1808*BonusMonths/12</f>
        <v/>
      </c>
      <c r="AE1808" s="41">
        <f>($AA1808+SI_Gross*$AB1808)*IF($Q1808=1,SI_O,SI_E)</f>
        <v/>
      </c>
      <c r="AF1808" s="41">
        <f>IF($Q1808=1,0,$AA1808*EOSB)</f>
        <v/>
      </c>
      <c r="AG1808" s="41">
        <f>$AN1808*$W1808</f>
        <v/>
      </c>
      <c r="AH1808" s="41">
        <f>SUM($AA1808:$AG1808)</f>
        <v/>
      </c>
      <c r="AI1808" s="41">
        <f>12*($AM1808+$AN1808)</f>
        <v/>
      </c>
      <c r="AJ1808" s="41">
        <f>$AM1808*((IncMonth-1)+(13-IncMonth)*(1+$X1808))+12*$AN1808</f>
        <v/>
      </c>
      <c r="AK1808" s="41">
        <f>IF($R1808=1,N($L1808)+N($M1808),0)</f>
        <v/>
      </c>
      <c r="AL1808">
        <f>IF($C1808="","",IF(N($L1808)&lt;=0,"Basic salary missing",IF(ISNA(MATCH($C1808,Departments!$A$5:$A$54,0)),"Department not on Departments sheet",IF(AND($I1808&lt;&gt;"",NOT(ISNUMBER($I1808))),"Date of birth is text, not a date",IF(AND($K1808&lt;&gt;"",NOT(ISNUMBER($K1808))),"Contract end is text, not a date","")))))</f>
        <v/>
      </c>
      <c r="AM1808" s="41">
        <f>IF($R1808=0,0,N($L1808)*(1+$Z1808+BonusMonths/12+IF($Q1808=1,0,EOSB))+N($M1808)+(N($L1808)+SI_Gross*N($M1808))*IF($Q1808=1,SI_O,SI_E))</f>
        <v/>
      </c>
      <c r="AN1808" s="41">
        <f>IF($R1808=0,0,(IF($Q1808=1,MedO,MedE+Ticket)+Training)/12)</f>
        <v/>
      </c>
    </row>
    <row r="1809">
      <c r="I1809" s="35" t="n"/>
      <c r="J1809" s="35" t="n"/>
      <c r="K1809" s="35" t="n"/>
      <c r="L1809" s="36" t="n"/>
      <c r="M1809" s="36" t="n"/>
      <c r="P1809" s="37" t="n"/>
      <c r="Q1809" s="38">
        <f>IF($C1809="",0,IF(OR(LOWER(TRIM($G1809))="omani",LOWER(TRIM($G1809))="oman",LOWER(TRIM($G1809))="om",LOWER(TRIM($G1809))="local"),1,0))</f>
        <v/>
      </c>
      <c r="R1809" s="38">
        <f>IF($C1809="",0,IF(OR(ISNUMBER(SEARCH("resign",$N1809)),ISNUMBER(SEARCH("terminat",$N1809)),ISNUMBER(SEARCH("inactive",$N1809)),ISNUMBER(SEARCH("vacan",$N1809)),ISNUMBER(SEARCH("deceased",$N1809)),ISNUMBER(SEARCH("separated",$N1809))),0,1))</f>
        <v/>
      </c>
      <c r="S1809">
        <f>IF(OR($R1809=0,NOT(ISNUMBER($I1809))),"",IFERROR(DATEDIF($I1809,DATE(FY,1,1),"y"),""))</f>
        <v/>
      </c>
      <c r="T1809">
        <f>IF(OR($R1809=0,NOT(ISNUMBER($J1809))),"",IFERROR(DATEDIF($J1809,DATE(FY,1,1),"y"),0))</f>
        <v/>
      </c>
      <c r="U1809" s="38">
        <f>IF(OR($R1809=0,NOT(ISNUMBER($I1809))),0,IF(YEAR($I1809)+IF($Q1809=1,RetAgeO,RetAgeE)=FY,MONTH($I1809),IF(YEAR($I1809)+IF($Q1809=1,RetAgeO,RetAgeE)&lt;FY,1,0)))</f>
        <v/>
      </c>
      <c r="V1809" s="38">
        <f>IF(OR($R1809=0,NOT(ISNUMBER($K1809))),0,IF(YEAR($K1809)=FY,MONTH($K1809),IF(YEAR($K1809)&lt;FY,1,0)))</f>
        <v/>
      </c>
      <c r="W1809" s="38">
        <f>IF($R1809=0,0,MIN(12,IF(AND(ISNUMBER($O1809),$O1809&gt;=1,$O1809&lt;=12),INT($O1809),12),IF(AND(RetireExit="Yes",$U1809&gt;0),$U1809,12),IF(AND(ContractExit="Yes",$V1809&gt;0),$V1809,12)))</f>
        <v/>
      </c>
      <c r="X1809" s="37">
        <f>IF(ISNUMBER($P1809),$P1809,IncPct)</f>
        <v/>
      </c>
      <c r="Y1809" s="39">
        <f>IF($W1809=0,0,MAX(0,MIN($W1809,IncMonth-1))+MAX(0,$W1809-IncMonth+1)*(1+$X1809))</f>
        <v/>
      </c>
      <c r="Z1809" s="40">
        <f>IF($C1809="",0,IFERROR(INDEX(Departments!$B$5:$B$54,MATCH($C1809,Departments!$A$5:$A$54,0)),0))</f>
        <v/>
      </c>
      <c r="AA1809" s="41">
        <f>N($L1809)*$Y1809</f>
        <v/>
      </c>
      <c r="AB1809" s="41">
        <f>N($M1809)*$Y1809</f>
        <v/>
      </c>
      <c r="AC1809" s="41">
        <f>$AA1809*$Z1809</f>
        <v/>
      </c>
      <c r="AD1809" s="41">
        <f>$AA1809*BonusMonths/12</f>
        <v/>
      </c>
      <c r="AE1809" s="41">
        <f>($AA1809+SI_Gross*$AB1809)*IF($Q1809=1,SI_O,SI_E)</f>
        <v/>
      </c>
      <c r="AF1809" s="41">
        <f>IF($Q1809=1,0,$AA1809*EOSB)</f>
        <v/>
      </c>
      <c r="AG1809" s="41">
        <f>$AN1809*$W1809</f>
        <v/>
      </c>
      <c r="AH1809" s="41">
        <f>SUM($AA1809:$AG1809)</f>
        <v/>
      </c>
      <c r="AI1809" s="41">
        <f>12*($AM1809+$AN1809)</f>
        <v/>
      </c>
      <c r="AJ1809" s="41">
        <f>$AM1809*((IncMonth-1)+(13-IncMonth)*(1+$X1809))+12*$AN1809</f>
        <v/>
      </c>
      <c r="AK1809" s="41">
        <f>IF($R1809=1,N($L1809)+N($M1809),0)</f>
        <v/>
      </c>
      <c r="AL1809">
        <f>IF($C1809="","",IF(N($L1809)&lt;=0,"Basic salary missing",IF(ISNA(MATCH($C1809,Departments!$A$5:$A$54,0)),"Department not on Departments sheet",IF(AND($I1809&lt;&gt;"",NOT(ISNUMBER($I1809))),"Date of birth is text, not a date",IF(AND($K1809&lt;&gt;"",NOT(ISNUMBER($K1809))),"Contract end is text, not a date","")))))</f>
        <v/>
      </c>
      <c r="AM1809" s="41">
        <f>IF($R1809=0,0,N($L1809)*(1+$Z1809+BonusMonths/12+IF($Q1809=1,0,EOSB))+N($M1809)+(N($L1809)+SI_Gross*N($M1809))*IF($Q1809=1,SI_O,SI_E))</f>
        <v/>
      </c>
      <c r="AN1809" s="41">
        <f>IF($R1809=0,0,(IF($Q1809=1,MedO,MedE+Ticket)+Training)/12)</f>
        <v/>
      </c>
    </row>
    <row r="1810">
      <c r="I1810" s="35" t="n"/>
      <c r="J1810" s="35" t="n"/>
      <c r="K1810" s="35" t="n"/>
      <c r="L1810" s="36" t="n"/>
      <c r="M1810" s="36" t="n"/>
      <c r="P1810" s="37" t="n"/>
      <c r="Q1810" s="38">
        <f>IF($C1810="",0,IF(OR(LOWER(TRIM($G1810))="omani",LOWER(TRIM($G1810))="oman",LOWER(TRIM($G1810))="om",LOWER(TRIM($G1810))="local"),1,0))</f>
        <v/>
      </c>
      <c r="R1810" s="38">
        <f>IF($C1810="",0,IF(OR(ISNUMBER(SEARCH("resign",$N1810)),ISNUMBER(SEARCH("terminat",$N1810)),ISNUMBER(SEARCH("inactive",$N1810)),ISNUMBER(SEARCH("vacan",$N1810)),ISNUMBER(SEARCH("deceased",$N1810)),ISNUMBER(SEARCH("separated",$N1810))),0,1))</f>
        <v/>
      </c>
      <c r="S1810">
        <f>IF(OR($R1810=0,NOT(ISNUMBER($I1810))),"",IFERROR(DATEDIF($I1810,DATE(FY,1,1),"y"),""))</f>
        <v/>
      </c>
      <c r="T1810">
        <f>IF(OR($R1810=0,NOT(ISNUMBER($J1810))),"",IFERROR(DATEDIF($J1810,DATE(FY,1,1),"y"),0))</f>
        <v/>
      </c>
      <c r="U1810" s="38">
        <f>IF(OR($R1810=0,NOT(ISNUMBER($I1810))),0,IF(YEAR($I1810)+IF($Q1810=1,RetAgeO,RetAgeE)=FY,MONTH($I1810),IF(YEAR($I1810)+IF($Q1810=1,RetAgeO,RetAgeE)&lt;FY,1,0)))</f>
        <v/>
      </c>
      <c r="V1810" s="38">
        <f>IF(OR($R1810=0,NOT(ISNUMBER($K1810))),0,IF(YEAR($K1810)=FY,MONTH($K1810),IF(YEAR($K1810)&lt;FY,1,0)))</f>
        <v/>
      </c>
      <c r="W1810" s="38">
        <f>IF($R1810=0,0,MIN(12,IF(AND(ISNUMBER($O1810),$O1810&gt;=1,$O1810&lt;=12),INT($O1810),12),IF(AND(RetireExit="Yes",$U1810&gt;0),$U1810,12),IF(AND(ContractExit="Yes",$V1810&gt;0),$V1810,12)))</f>
        <v/>
      </c>
      <c r="X1810" s="37">
        <f>IF(ISNUMBER($P1810),$P1810,IncPct)</f>
        <v/>
      </c>
      <c r="Y1810" s="39">
        <f>IF($W1810=0,0,MAX(0,MIN($W1810,IncMonth-1))+MAX(0,$W1810-IncMonth+1)*(1+$X1810))</f>
        <v/>
      </c>
      <c r="Z1810" s="40">
        <f>IF($C1810="",0,IFERROR(INDEX(Departments!$B$5:$B$54,MATCH($C1810,Departments!$A$5:$A$54,0)),0))</f>
        <v/>
      </c>
      <c r="AA1810" s="41">
        <f>N($L1810)*$Y1810</f>
        <v/>
      </c>
      <c r="AB1810" s="41">
        <f>N($M1810)*$Y1810</f>
        <v/>
      </c>
      <c r="AC1810" s="41">
        <f>$AA1810*$Z1810</f>
        <v/>
      </c>
      <c r="AD1810" s="41">
        <f>$AA1810*BonusMonths/12</f>
        <v/>
      </c>
      <c r="AE1810" s="41">
        <f>($AA1810+SI_Gross*$AB1810)*IF($Q1810=1,SI_O,SI_E)</f>
        <v/>
      </c>
      <c r="AF1810" s="41">
        <f>IF($Q1810=1,0,$AA1810*EOSB)</f>
        <v/>
      </c>
      <c r="AG1810" s="41">
        <f>$AN1810*$W1810</f>
        <v/>
      </c>
      <c r="AH1810" s="41">
        <f>SUM($AA1810:$AG1810)</f>
        <v/>
      </c>
      <c r="AI1810" s="41">
        <f>12*($AM1810+$AN1810)</f>
        <v/>
      </c>
      <c r="AJ1810" s="41">
        <f>$AM1810*((IncMonth-1)+(13-IncMonth)*(1+$X1810))+12*$AN1810</f>
        <v/>
      </c>
      <c r="AK1810" s="41">
        <f>IF($R1810=1,N($L1810)+N($M1810),0)</f>
        <v/>
      </c>
      <c r="AL1810">
        <f>IF($C1810="","",IF(N($L1810)&lt;=0,"Basic salary missing",IF(ISNA(MATCH($C1810,Departments!$A$5:$A$54,0)),"Department not on Departments sheet",IF(AND($I1810&lt;&gt;"",NOT(ISNUMBER($I1810))),"Date of birth is text, not a date",IF(AND($K1810&lt;&gt;"",NOT(ISNUMBER($K1810))),"Contract end is text, not a date","")))))</f>
        <v/>
      </c>
      <c r="AM1810" s="41">
        <f>IF($R1810=0,0,N($L1810)*(1+$Z1810+BonusMonths/12+IF($Q1810=1,0,EOSB))+N($M1810)+(N($L1810)+SI_Gross*N($M1810))*IF($Q1810=1,SI_O,SI_E))</f>
        <v/>
      </c>
      <c r="AN1810" s="41">
        <f>IF($R1810=0,0,(IF($Q1810=1,MedO,MedE+Ticket)+Training)/12)</f>
        <v/>
      </c>
    </row>
    <row r="1811">
      <c r="I1811" s="35" t="n"/>
      <c r="J1811" s="35" t="n"/>
      <c r="K1811" s="35" t="n"/>
      <c r="L1811" s="36" t="n"/>
      <c r="M1811" s="36" t="n"/>
      <c r="P1811" s="37" t="n"/>
      <c r="Q1811" s="38">
        <f>IF($C1811="",0,IF(OR(LOWER(TRIM($G1811))="omani",LOWER(TRIM($G1811))="oman",LOWER(TRIM($G1811))="om",LOWER(TRIM($G1811))="local"),1,0))</f>
        <v/>
      </c>
      <c r="R1811" s="38">
        <f>IF($C1811="",0,IF(OR(ISNUMBER(SEARCH("resign",$N1811)),ISNUMBER(SEARCH("terminat",$N1811)),ISNUMBER(SEARCH("inactive",$N1811)),ISNUMBER(SEARCH("vacan",$N1811)),ISNUMBER(SEARCH("deceased",$N1811)),ISNUMBER(SEARCH("separated",$N1811))),0,1))</f>
        <v/>
      </c>
      <c r="S1811">
        <f>IF(OR($R1811=0,NOT(ISNUMBER($I1811))),"",IFERROR(DATEDIF($I1811,DATE(FY,1,1),"y"),""))</f>
        <v/>
      </c>
      <c r="T1811">
        <f>IF(OR($R1811=0,NOT(ISNUMBER($J1811))),"",IFERROR(DATEDIF($J1811,DATE(FY,1,1),"y"),0))</f>
        <v/>
      </c>
      <c r="U1811" s="38">
        <f>IF(OR($R1811=0,NOT(ISNUMBER($I1811))),0,IF(YEAR($I1811)+IF($Q1811=1,RetAgeO,RetAgeE)=FY,MONTH($I1811),IF(YEAR($I1811)+IF($Q1811=1,RetAgeO,RetAgeE)&lt;FY,1,0)))</f>
        <v/>
      </c>
      <c r="V1811" s="38">
        <f>IF(OR($R1811=0,NOT(ISNUMBER($K1811))),0,IF(YEAR($K1811)=FY,MONTH($K1811),IF(YEAR($K1811)&lt;FY,1,0)))</f>
        <v/>
      </c>
      <c r="W1811" s="38">
        <f>IF($R1811=0,0,MIN(12,IF(AND(ISNUMBER($O1811),$O1811&gt;=1,$O1811&lt;=12),INT($O1811),12),IF(AND(RetireExit="Yes",$U1811&gt;0),$U1811,12),IF(AND(ContractExit="Yes",$V1811&gt;0),$V1811,12)))</f>
        <v/>
      </c>
      <c r="X1811" s="37">
        <f>IF(ISNUMBER($P1811),$P1811,IncPct)</f>
        <v/>
      </c>
      <c r="Y1811" s="39">
        <f>IF($W1811=0,0,MAX(0,MIN($W1811,IncMonth-1))+MAX(0,$W1811-IncMonth+1)*(1+$X1811))</f>
        <v/>
      </c>
      <c r="Z1811" s="40">
        <f>IF($C1811="",0,IFERROR(INDEX(Departments!$B$5:$B$54,MATCH($C1811,Departments!$A$5:$A$54,0)),0))</f>
        <v/>
      </c>
      <c r="AA1811" s="41">
        <f>N($L1811)*$Y1811</f>
        <v/>
      </c>
      <c r="AB1811" s="41">
        <f>N($M1811)*$Y1811</f>
        <v/>
      </c>
      <c r="AC1811" s="41">
        <f>$AA1811*$Z1811</f>
        <v/>
      </c>
      <c r="AD1811" s="41">
        <f>$AA1811*BonusMonths/12</f>
        <v/>
      </c>
      <c r="AE1811" s="41">
        <f>($AA1811+SI_Gross*$AB1811)*IF($Q1811=1,SI_O,SI_E)</f>
        <v/>
      </c>
      <c r="AF1811" s="41">
        <f>IF($Q1811=1,0,$AA1811*EOSB)</f>
        <v/>
      </c>
      <c r="AG1811" s="41">
        <f>$AN1811*$W1811</f>
        <v/>
      </c>
      <c r="AH1811" s="41">
        <f>SUM($AA1811:$AG1811)</f>
        <v/>
      </c>
      <c r="AI1811" s="41">
        <f>12*($AM1811+$AN1811)</f>
        <v/>
      </c>
      <c r="AJ1811" s="41">
        <f>$AM1811*((IncMonth-1)+(13-IncMonth)*(1+$X1811))+12*$AN1811</f>
        <v/>
      </c>
      <c r="AK1811" s="41">
        <f>IF($R1811=1,N($L1811)+N($M1811),0)</f>
        <v/>
      </c>
      <c r="AL1811">
        <f>IF($C1811="","",IF(N($L1811)&lt;=0,"Basic salary missing",IF(ISNA(MATCH($C1811,Departments!$A$5:$A$54,0)),"Department not on Departments sheet",IF(AND($I1811&lt;&gt;"",NOT(ISNUMBER($I1811))),"Date of birth is text, not a date",IF(AND($K1811&lt;&gt;"",NOT(ISNUMBER($K1811))),"Contract end is text, not a date","")))))</f>
        <v/>
      </c>
      <c r="AM1811" s="41">
        <f>IF($R1811=0,0,N($L1811)*(1+$Z1811+BonusMonths/12+IF($Q1811=1,0,EOSB))+N($M1811)+(N($L1811)+SI_Gross*N($M1811))*IF($Q1811=1,SI_O,SI_E))</f>
        <v/>
      </c>
      <c r="AN1811" s="41">
        <f>IF($R1811=0,0,(IF($Q1811=1,MedO,MedE+Ticket)+Training)/12)</f>
        <v/>
      </c>
    </row>
    <row r="1812">
      <c r="I1812" s="35" t="n"/>
      <c r="J1812" s="35" t="n"/>
      <c r="K1812" s="35" t="n"/>
      <c r="L1812" s="36" t="n"/>
      <c r="M1812" s="36" t="n"/>
      <c r="P1812" s="37" t="n"/>
      <c r="Q1812" s="38">
        <f>IF($C1812="",0,IF(OR(LOWER(TRIM($G1812))="omani",LOWER(TRIM($G1812))="oman",LOWER(TRIM($G1812))="om",LOWER(TRIM($G1812))="local"),1,0))</f>
        <v/>
      </c>
      <c r="R1812" s="38">
        <f>IF($C1812="",0,IF(OR(ISNUMBER(SEARCH("resign",$N1812)),ISNUMBER(SEARCH("terminat",$N1812)),ISNUMBER(SEARCH("inactive",$N1812)),ISNUMBER(SEARCH("vacan",$N1812)),ISNUMBER(SEARCH("deceased",$N1812)),ISNUMBER(SEARCH("separated",$N1812))),0,1))</f>
        <v/>
      </c>
      <c r="S1812">
        <f>IF(OR($R1812=0,NOT(ISNUMBER($I1812))),"",IFERROR(DATEDIF($I1812,DATE(FY,1,1),"y"),""))</f>
        <v/>
      </c>
      <c r="T1812">
        <f>IF(OR($R1812=0,NOT(ISNUMBER($J1812))),"",IFERROR(DATEDIF($J1812,DATE(FY,1,1),"y"),0))</f>
        <v/>
      </c>
      <c r="U1812" s="38">
        <f>IF(OR($R1812=0,NOT(ISNUMBER($I1812))),0,IF(YEAR($I1812)+IF($Q1812=1,RetAgeO,RetAgeE)=FY,MONTH($I1812),IF(YEAR($I1812)+IF($Q1812=1,RetAgeO,RetAgeE)&lt;FY,1,0)))</f>
        <v/>
      </c>
      <c r="V1812" s="38">
        <f>IF(OR($R1812=0,NOT(ISNUMBER($K1812))),0,IF(YEAR($K1812)=FY,MONTH($K1812),IF(YEAR($K1812)&lt;FY,1,0)))</f>
        <v/>
      </c>
      <c r="W1812" s="38">
        <f>IF($R1812=0,0,MIN(12,IF(AND(ISNUMBER($O1812),$O1812&gt;=1,$O1812&lt;=12),INT($O1812),12),IF(AND(RetireExit="Yes",$U1812&gt;0),$U1812,12),IF(AND(ContractExit="Yes",$V1812&gt;0),$V1812,12)))</f>
        <v/>
      </c>
      <c r="X1812" s="37">
        <f>IF(ISNUMBER($P1812),$P1812,IncPct)</f>
        <v/>
      </c>
      <c r="Y1812" s="39">
        <f>IF($W1812=0,0,MAX(0,MIN($W1812,IncMonth-1))+MAX(0,$W1812-IncMonth+1)*(1+$X1812))</f>
        <v/>
      </c>
      <c r="Z1812" s="40">
        <f>IF($C1812="",0,IFERROR(INDEX(Departments!$B$5:$B$54,MATCH($C1812,Departments!$A$5:$A$54,0)),0))</f>
        <v/>
      </c>
      <c r="AA1812" s="41">
        <f>N($L1812)*$Y1812</f>
        <v/>
      </c>
      <c r="AB1812" s="41">
        <f>N($M1812)*$Y1812</f>
        <v/>
      </c>
      <c r="AC1812" s="41">
        <f>$AA1812*$Z1812</f>
        <v/>
      </c>
      <c r="AD1812" s="41">
        <f>$AA1812*BonusMonths/12</f>
        <v/>
      </c>
      <c r="AE1812" s="41">
        <f>($AA1812+SI_Gross*$AB1812)*IF($Q1812=1,SI_O,SI_E)</f>
        <v/>
      </c>
      <c r="AF1812" s="41">
        <f>IF($Q1812=1,0,$AA1812*EOSB)</f>
        <v/>
      </c>
      <c r="AG1812" s="41">
        <f>$AN1812*$W1812</f>
        <v/>
      </c>
      <c r="AH1812" s="41">
        <f>SUM($AA1812:$AG1812)</f>
        <v/>
      </c>
      <c r="AI1812" s="41">
        <f>12*($AM1812+$AN1812)</f>
        <v/>
      </c>
      <c r="AJ1812" s="41">
        <f>$AM1812*((IncMonth-1)+(13-IncMonth)*(1+$X1812))+12*$AN1812</f>
        <v/>
      </c>
      <c r="AK1812" s="41">
        <f>IF($R1812=1,N($L1812)+N($M1812),0)</f>
        <v/>
      </c>
      <c r="AL1812">
        <f>IF($C1812="","",IF(N($L1812)&lt;=0,"Basic salary missing",IF(ISNA(MATCH($C1812,Departments!$A$5:$A$54,0)),"Department not on Departments sheet",IF(AND($I1812&lt;&gt;"",NOT(ISNUMBER($I1812))),"Date of birth is text, not a date",IF(AND($K1812&lt;&gt;"",NOT(ISNUMBER($K1812))),"Contract end is text, not a date","")))))</f>
        <v/>
      </c>
      <c r="AM1812" s="41">
        <f>IF($R1812=0,0,N($L1812)*(1+$Z1812+BonusMonths/12+IF($Q1812=1,0,EOSB))+N($M1812)+(N($L1812)+SI_Gross*N($M1812))*IF($Q1812=1,SI_O,SI_E))</f>
        <v/>
      </c>
      <c r="AN1812" s="41">
        <f>IF($R1812=0,0,(IF($Q1812=1,MedO,MedE+Ticket)+Training)/12)</f>
        <v/>
      </c>
    </row>
    <row r="1813">
      <c r="I1813" s="35" t="n"/>
      <c r="J1813" s="35" t="n"/>
      <c r="K1813" s="35" t="n"/>
      <c r="L1813" s="36" t="n"/>
      <c r="M1813" s="36" t="n"/>
      <c r="P1813" s="37" t="n"/>
      <c r="Q1813" s="38">
        <f>IF($C1813="",0,IF(OR(LOWER(TRIM($G1813))="omani",LOWER(TRIM($G1813))="oman",LOWER(TRIM($G1813))="om",LOWER(TRIM($G1813))="local"),1,0))</f>
        <v/>
      </c>
      <c r="R1813" s="38">
        <f>IF($C1813="",0,IF(OR(ISNUMBER(SEARCH("resign",$N1813)),ISNUMBER(SEARCH("terminat",$N1813)),ISNUMBER(SEARCH("inactive",$N1813)),ISNUMBER(SEARCH("vacan",$N1813)),ISNUMBER(SEARCH("deceased",$N1813)),ISNUMBER(SEARCH("separated",$N1813))),0,1))</f>
        <v/>
      </c>
      <c r="S1813">
        <f>IF(OR($R1813=0,NOT(ISNUMBER($I1813))),"",IFERROR(DATEDIF($I1813,DATE(FY,1,1),"y"),""))</f>
        <v/>
      </c>
      <c r="T1813">
        <f>IF(OR($R1813=0,NOT(ISNUMBER($J1813))),"",IFERROR(DATEDIF($J1813,DATE(FY,1,1),"y"),0))</f>
        <v/>
      </c>
      <c r="U1813" s="38">
        <f>IF(OR($R1813=0,NOT(ISNUMBER($I1813))),0,IF(YEAR($I1813)+IF($Q1813=1,RetAgeO,RetAgeE)=FY,MONTH($I1813),IF(YEAR($I1813)+IF($Q1813=1,RetAgeO,RetAgeE)&lt;FY,1,0)))</f>
        <v/>
      </c>
      <c r="V1813" s="38">
        <f>IF(OR($R1813=0,NOT(ISNUMBER($K1813))),0,IF(YEAR($K1813)=FY,MONTH($K1813),IF(YEAR($K1813)&lt;FY,1,0)))</f>
        <v/>
      </c>
      <c r="W1813" s="38">
        <f>IF($R1813=0,0,MIN(12,IF(AND(ISNUMBER($O1813),$O1813&gt;=1,$O1813&lt;=12),INT($O1813),12),IF(AND(RetireExit="Yes",$U1813&gt;0),$U1813,12),IF(AND(ContractExit="Yes",$V1813&gt;0),$V1813,12)))</f>
        <v/>
      </c>
      <c r="X1813" s="37">
        <f>IF(ISNUMBER($P1813),$P1813,IncPct)</f>
        <v/>
      </c>
      <c r="Y1813" s="39">
        <f>IF($W1813=0,0,MAX(0,MIN($W1813,IncMonth-1))+MAX(0,$W1813-IncMonth+1)*(1+$X1813))</f>
        <v/>
      </c>
      <c r="Z1813" s="40">
        <f>IF($C1813="",0,IFERROR(INDEX(Departments!$B$5:$B$54,MATCH($C1813,Departments!$A$5:$A$54,0)),0))</f>
        <v/>
      </c>
      <c r="AA1813" s="41">
        <f>N($L1813)*$Y1813</f>
        <v/>
      </c>
      <c r="AB1813" s="41">
        <f>N($M1813)*$Y1813</f>
        <v/>
      </c>
      <c r="AC1813" s="41">
        <f>$AA1813*$Z1813</f>
        <v/>
      </c>
      <c r="AD1813" s="41">
        <f>$AA1813*BonusMonths/12</f>
        <v/>
      </c>
      <c r="AE1813" s="41">
        <f>($AA1813+SI_Gross*$AB1813)*IF($Q1813=1,SI_O,SI_E)</f>
        <v/>
      </c>
      <c r="AF1813" s="41">
        <f>IF($Q1813=1,0,$AA1813*EOSB)</f>
        <v/>
      </c>
      <c r="AG1813" s="41">
        <f>$AN1813*$W1813</f>
        <v/>
      </c>
      <c r="AH1813" s="41">
        <f>SUM($AA1813:$AG1813)</f>
        <v/>
      </c>
      <c r="AI1813" s="41">
        <f>12*($AM1813+$AN1813)</f>
        <v/>
      </c>
      <c r="AJ1813" s="41">
        <f>$AM1813*((IncMonth-1)+(13-IncMonth)*(1+$X1813))+12*$AN1813</f>
        <v/>
      </c>
      <c r="AK1813" s="41">
        <f>IF($R1813=1,N($L1813)+N($M1813),0)</f>
        <v/>
      </c>
      <c r="AL1813">
        <f>IF($C1813="","",IF(N($L1813)&lt;=0,"Basic salary missing",IF(ISNA(MATCH($C1813,Departments!$A$5:$A$54,0)),"Department not on Departments sheet",IF(AND($I1813&lt;&gt;"",NOT(ISNUMBER($I1813))),"Date of birth is text, not a date",IF(AND($K1813&lt;&gt;"",NOT(ISNUMBER($K1813))),"Contract end is text, not a date","")))))</f>
        <v/>
      </c>
      <c r="AM1813" s="41">
        <f>IF($R1813=0,0,N($L1813)*(1+$Z1813+BonusMonths/12+IF($Q1813=1,0,EOSB))+N($M1813)+(N($L1813)+SI_Gross*N($M1813))*IF($Q1813=1,SI_O,SI_E))</f>
        <v/>
      </c>
      <c r="AN1813" s="41">
        <f>IF($R1813=0,0,(IF($Q1813=1,MedO,MedE+Ticket)+Training)/12)</f>
        <v/>
      </c>
    </row>
    <row r="1814">
      <c r="I1814" s="35" t="n"/>
      <c r="J1814" s="35" t="n"/>
      <c r="K1814" s="35" t="n"/>
      <c r="L1814" s="36" t="n"/>
      <c r="M1814" s="36" t="n"/>
      <c r="P1814" s="37" t="n"/>
      <c r="Q1814" s="38">
        <f>IF($C1814="",0,IF(OR(LOWER(TRIM($G1814))="omani",LOWER(TRIM($G1814))="oman",LOWER(TRIM($G1814))="om",LOWER(TRIM($G1814))="local"),1,0))</f>
        <v/>
      </c>
      <c r="R1814" s="38">
        <f>IF($C1814="",0,IF(OR(ISNUMBER(SEARCH("resign",$N1814)),ISNUMBER(SEARCH("terminat",$N1814)),ISNUMBER(SEARCH("inactive",$N1814)),ISNUMBER(SEARCH("vacan",$N1814)),ISNUMBER(SEARCH("deceased",$N1814)),ISNUMBER(SEARCH("separated",$N1814))),0,1))</f>
        <v/>
      </c>
      <c r="S1814">
        <f>IF(OR($R1814=0,NOT(ISNUMBER($I1814))),"",IFERROR(DATEDIF($I1814,DATE(FY,1,1),"y"),""))</f>
        <v/>
      </c>
      <c r="T1814">
        <f>IF(OR($R1814=0,NOT(ISNUMBER($J1814))),"",IFERROR(DATEDIF($J1814,DATE(FY,1,1),"y"),0))</f>
        <v/>
      </c>
      <c r="U1814" s="38">
        <f>IF(OR($R1814=0,NOT(ISNUMBER($I1814))),0,IF(YEAR($I1814)+IF($Q1814=1,RetAgeO,RetAgeE)=FY,MONTH($I1814),IF(YEAR($I1814)+IF($Q1814=1,RetAgeO,RetAgeE)&lt;FY,1,0)))</f>
        <v/>
      </c>
      <c r="V1814" s="38">
        <f>IF(OR($R1814=0,NOT(ISNUMBER($K1814))),0,IF(YEAR($K1814)=FY,MONTH($K1814),IF(YEAR($K1814)&lt;FY,1,0)))</f>
        <v/>
      </c>
      <c r="W1814" s="38">
        <f>IF($R1814=0,0,MIN(12,IF(AND(ISNUMBER($O1814),$O1814&gt;=1,$O1814&lt;=12),INT($O1814),12),IF(AND(RetireExit="Yes",$U1814&gt;0),$U1814,12),IF(AND(ContractExit="Yes",$V1814&gt;0),$V1814,12)))</f>
        <v/>
      </c>
      <c r="X1814" s="37">
        <f>IF(ISNUMBER($P1814),$P1814,IncPct)</f>
        <v/>
      </c>
      <c r="Y1814" s="39">
        <f>IF($W1814=0,0,MAX(0,MIN($W1814,IncMonth-1))+MAX(0,$W1814-IncMonth+1)*(1+$X1814))</f>
        <v/>
      </c>
      <c r="Z1814" s="40">
        <f>IF($C1814="",0,IFERROR(INDEX(Departments!$B$5:$B$54,MATCH($C1814,Departments!$A$5:$A$54,0)),0))</f>
        <v/>
      </c>
      <c r="AA1814" s="41">
        <f>N($L1814)*$Y1814</f>
        <v/>
      </c>
      <c r="AB1814" s="41">
        <f>N($M1814)*$Y1814</f>
        <v/>
      </c>
      <c r="AC1814" s="41">
        <f>$AA1814*$Z1814</f>
        <v/>
      </c>
      <c r="AD1814" s="41">
        <f>$AA1814*BonusMonths/12</f>
        <v/>
      </c>
      <c r="AE1814" s="41">
        <f>($AA1814+SI_Gross*$AB1814)*IF($Q1814=1,SI_O,SI_E)</f>
        <v/>
      </c>
      <c r="AF1814" s="41">
        <f>IF($Q1814=1,0,$AA1814*EOSB)</f>
        <v/>
      </c>
      <c r="AG1814" s="41">
        <f>$AN1814*$W1814</f>
        <v/>
      </c>
      <c r="AH1814" s="41">
        <f>SUM($AA1814:$AG1814)</f>
        <v/>
      </c>
      <c r="AI1814" s="41">
        <f>12*($AM1814+$AN1814)</f>
        <v/>
      </c>
      <c r="AJ1814" s="41">
        <f>$AM1814*((IncMonth-1)+(13-IncMonth)*(1+$X1814))+12*$AN1814</f>
        <v/>
      </c>
      <c r="AK1814" s="41">
        <f>IF($R1814=1,N($L1814)+N($M1814),0)</f>
        <v/>
      </c>
      <c r="AL1814">
        <f>IF($C1814="","",IF(N($L1814)&lt;=0,"Basic salary missing",IF(ISNA(MATCH($C1814,Departments!$A$5:$A$54,0)),"Department not on Departments sheet",IF(AND($I1814&lt;&gt;"",NOT(ISNUMBER($I1814))),"Date of birth is text, not a date",IF(AND($K1814&lt;&gt;"",NOT(ISNUMBER($K1814))),"Contract end is text, not a date","")))))</f>
        <v/>
      </c>
      <c r="AM1814" s="41">
        <f>IF($R1814=0,0,N($L1814)*(1+$Z1814+BonusMonths/12+IF($Q1814=1,0,EOSB))+N($M1814)+(N($L1814)+SI_Gross*N($M1814))*IF($Q1814=1,SI_O,SI_E))</f>
        <v/>
      </c>
      <c r="AN1814" s="41">
        <f>IF($R1814=0,0,(IF($Q1814=1,MedO,MedE+Ticket)+Training)/12)</f>
        <v/>
      </c>
    </row>
    <row r="1815">
      <c r="I1815" s="35" t="n"/>
      <c r="J1815" s="35" t="n"/>
      <c r="K1815" s="35" t="n"/>
      <c r="L1815" s="36" t="n"/>
      <c r="M1815" s="36" t="n"/>
      <c r="P1815" s="37" t="n"/>
      <c r="Q1815" s="38">
        <f>IF($C1815="",0,IF(OR(LOWER(TRIM($G1815))="omani",LOWER(TRIM($G1815))="oman",LOWER(TRIM($G1815))="om",LOWER(TRIM($G1815))="local"),1,0))</f>
        <v/>
      </c>
      <c r="R1815" s="38">
        <f>IF($C1815="",0,IF(OR(ISNUMBER(SEARCH("resign",$N1815)),ISNUMBER(SEARCH("terminat",$N1815)),ISNUMBER(SEARCH("inactive",$N1815)),ISNUMBER(SEARCH("vacan",$N1815)),ISNUMBER(SEARCH("deceased",$N1815)),ISNUMBER(SEARCH("separated",$N1815))),0,1))</f>
        <v/>
      </c>
      <c r="S1815">
        <f>IF(OR($R1815=0,NOT(ISNUMBER($I1815))),"",IFERROR(DATEDIF($I1815,DATE(FY,1,1),"y"),""))</f>
        <v/>
      </c>
      <c r="T1815">
        <f>IF(OR($R1815=0,NOT(ISNUMBER($J1815))),"",IFERROR(DATEDIF($J1815,DATE(FY,1,1),"y"),0))</f>
        <v/>
      </c>
      <c r="U1815" s="38">
        <f>IF(OR($R1815=0,NOT(ISNUMBER($I1815))),0,IF(YEAR($I1815)+IF($Q1815=1,RetAgeO,RetAgeE)=FY,MONTH($I1815),IF(YEAR($I1815)+IF($Q1815=1,RetAgeO,RetAgeE)&lt;FY,1,0)))</f>
        <v/>
      </c>
      <c r="V1815" s="38">
        <f>IF(OR($R1815=0,NOT(ISNUMBER($K1815))),0,IF(YEAR($K1815)=FY,MONTH($K1815),IF(YEAR($K1815)&lt;FY,1,0)))</f>
        <v/>
      </c>
      <c r="W1815" s="38">
        <f>IF($R1815=0,0,MIN(12,IF(AND(ISNUMBER($O1815),$O1815&gt;=1,$O1815&lt;=12),INT($O1815),12),IF(AND(RetireExit="Yes",$U1815&gt;0),$U1815,12),IF(AND(ContractExit="Yes",$V1815&gt;0),$V1815,12)))</f>
        <v/>
      </c>
      <c r="X1815" s="37">
        <f>IF(ISNUMBER($P1815),$P1815,IncPct)</f>
        <v/>
      </c>
      <c r="Y1815" s="39">
        <f>IF($W1815=0,0,MAX(0,MIN($W1815,IncMonth-1))+MAX(0,$W1815-IncMonth+1)*(1+$X1815))</f>
        <v/>
      </c>
      <c r="Z1815" s="40">
        <f>IF($C1815="",0,IFERROR(INDEX(Departments!$B$5:$B$54,MATCH($C1815,Departments!$A$5:$A$54,0)),0))</f>
        <v/>
      </c>
      <c r="AA1815" s="41">
        <f>N($L1815)*$Y1815</f>
        <v/>
      </c>
      <c r="AB1815" s="41">
        <f>N($M1815)*$Y1815</f>
        <v/>
      </c>
      <c r="AC1815" s="41">
        <f>$AA1815*$Z1815</f>
        <v/>
      </c>
      <c r="AD1815" s="41">
        <f>$AA1815*BonusMonths/12</f>
        <v/>
      </c>
      <c r="AE1815" s="41">
        <f>($AA1815+SI_Gross*$AB1815)*IF($Q1815=1,SI_O,SI_E)</f>
        <v/>
      </c>
      <c r="AF1815" s="41">
        <f>IF($Q1815=1,0,$AA1815*EOSB)</f>
        <v/>
      </c>
      <c r="AG1815" s="41">
        <f>$AN1815*$W1815</f>
        <v/>
      </c>
      <c r="AH1815" s="41">
        <f>SUM($AA1815:$AG1815)</f>
        <v/>
      </c>
      <c r="AI1815" s="41">
        <f>12*($AM1815+$AN1815)</f>
        <v/>
      </c>
      <c r="AJ1815" s="41">
        <f>$AM1815*((IncMonth-1)+(13-IncMonth)*(1+$X1815))+12*$AN1815</f>
        <v/>
      </c>
      <c r="AK1815" s="41">
        <f>IF($R1815=1,N($L1815)+N($M1815),0)</f>
        <v/>
      </c>
      <c r="AL1815">
        <f>IF($C1815="","",IF(N($L1815)&lt;=0,"Basic salary missing",IF(ISNA(MATCH($C1815,Departments!$A$5:$A$54,0)),"Department not on Departments sheet",IF(AND($I1815&lt;&gt;"",NOT(ISNUMBER($I1815))),"Date of birth is text, not a date",IF(AND($K1815&lt;&gt;"",NOT(ISNUMBER($K1815))),"Contract end is text, not a date","")))))</f>
        <v/>
      </c>
      <c r="AM1815" s="41">
        <f>IF($R1815=0,0,N($L1815)*(1+$Z1815+BonusMonths/12+IF($Q1815=1,0,EOSB))+N($M1815)+(N($L1815)+SI_Gross*N($M1815))*IF($Q1815=1,SI_O,SI_E))</f>
        <v/>
      </c>
      <c r="AN1815" s="41">
        <f>IF($R1815=0,0,(IF($Q1815=1,MedO,MedE+Ticket)+Training)/12)</f>
        <v/>
      </c>
    </row>
    <row r="1816">
      <c r="I1816" s="35" t="n"/>
      <c r="J1816" s="35" t="n"/>
      <c r="K1816" s="35" t="n"/>
      <c r="L1816" s="36" t="n"/>
      <c r="M1816" s="36" t="n"/>
      <c r="P1816" s="37" t="n"/>
      <c r="Q1816" s="38">
        <f>IF($C1816="",0,IF(OR(LOWER(TRIM($G1816))="omani",LOWER(TRIM($G1816))="oman",LOWER(TRIM($G1816))="om",LOWER(TRIM($G1816))="local"),1,0))</f>
        <v/>
      </c>
      <c r="R1816" s="38">
        <f>IF($C1816="",0,IF(OR(ISNUMBER(SEARCH("resign",$N1816)),ISNUMBER(SEARCH("terminat",$N1816)),ISNUMBER(SEARCH("inactive",$N1816)),ISNUMBER(SEARCH("vacan",$N1816)),ISNUMBER(SEARCH("deceased",$N1816)),ISNUMBER(SEARCH("separated",$N1816))),0,1))</f>
        <v/>
      </c>
      <c r="S1816">
        <f>IF(OR($R1816=0,NOT(ISNUMBER($I1816))),"",IFERROR(DATEDIF($I1816,DATE(FY,1,1),"y"),""))</f>
        <v/>
      </c>
      <c r="T1816">
        <f>IF(OR($R1816=0,NOT(ISNUMBER($J1816))),"",IFERROR(DATEDIF($J1816,DATE(FY,1,1),"y"),0))</f>
        <v/>
      </c>
      <c r="U1816" s="38">
        <f>IF(OR($R1816=0,NOT(ISNUMBER($I1816))),0,IF(YEAR($I1816)+IF($Q1816=1,RetAgeO,RetAgeE)=FY,MONTH($I1816),IF(YEAR($I1816)+IF($Q1816=1,RetAgeO,RetAgeE)&lt;FY,1,0)))</f>
        <v/>
      </c>
      <c r="V1816" s="38">
        <f>IF(OR($R1816=0,NOT(ISNUMBER($K1816))),0,IF(YEAR($K1816)=FY,MONTH($K1816),IF(YEAR($K1816)&lt;FY,1,0)))</f>
        <v/>
      </c>
      <c r="W1816" s="38">
        <f>IF($R1816=0,0,MIN(12,IF(AND(ISNUMBER($O1816),$O1816&gt;=1,$O1816&lt;=12),INT($O1816),12),IF(AND(RetireExit="Yes",$U1816&gt;0),$U1816,12),IF(AND(ContractExit="Yes",$V1816&gt;0),$V1816,12)))</f>
        <v/>
      </c>
      <c r="X1816" s="37">
        <f>IF(ISNUMBER($P1816),$P1816,IncPct)</f>
        <v/>
      </c>
      <c r="Y1816" s="39">
        <f>IF($W1816=0,0,MAX(0,MIN($W1816,IncMonth-1))+MAX(0,$W1816-IncMonth+1)*(1+$X1816))</f>
        <v/>
      </c>
      <c r="Z1816" s="40">
        <f>IF($C1816="",0,IFERROR(INDEX(Departments!$B$5:$B$54,MATCH($C1816,Departments!$A$5:$A$54,0)),0))</f>
        <v/>
      </c>
      <c r="AA1816" s="41">
        <f>N($L1816)*$Y1816</f>
        <v/>
      </c>
      <c r="AB1816" s="41">
        <f>N($M1816)*$Y1816</f>
        <v/>
      </c>
      <c r="AC1816" s="41">
        <f>$AA1816*$Z1816</f>
        <v/>
      </c>
      <c r="AD1816" s="41">
        <f>$AA1816*BonusMonths/12</f>
        <v/>
      </c>
      <c r="AE1816" s="41">
        <f>($AA1816+SI_Gross*$AB1816)*IF($Q1816=1,SI_O,SI_E)</f>
        <v/>
      </c>
      <c r="AF1816" s="41">
        <f>IF($Q1816=1,0,$AA1816*EOSB)</f>
        <v/>
      </c>
      <c r="AG1816" s="41">
        <f>$AN1816*$W1816</f>
        <v/>
      </c>
      <c r="AH1816" s="41">
        <f>SUM($AA1816:$AG1816)</f>
        <v/>
      </c>
      <c r="AI1816" s="41">
        <f>12*($AM1816+$AN1816)</f>
        <v/>
      </c>
      <c r="AJ1816" s="41">
        <f>$AM1816*((IncMonth-1)+(13-IncMonth)*(1+$X1816))+12*$AN1816</f>
        <v/>
      </c>
      <c r="AK1816" s="41">
        <f>IF($R1816=1,N($L1816)+N($M1816),0)</f>
        <v/>
      </c>
      <c r="AL1816">
        <f>IF($C1816="","",IF(N($L1816)&lt;=0,"Basic salary missing",IF(ISNA(MATCH($C1816,Departments!$A$5:$A$54,0)),"Department not on Departments sheet",IF(AND($I1816&lt;&gt;"",NOT(ISNUMBER($I1816))),"Date of birth is text, not a date",IF(AND($K1816&lt;&gt;"",NOT(ISNUMBER($K1816))),"Contract end is text, not a date","")))))</f>
        <v/>
      </c>
      <c r="AM1816" s="41">
        <f>IF($R1816=0,0,N($L1816)*(1+$Z1816+BonusMonths/12+IF($Q1816=1,0,EOSB))+N($M1816)+(N($L1816)+SI_Gross*N($M1816))*IF($Q1816=1,SI_O,SI_E))</f>
        <v/>
      </c>
      <c r="AN1816" s="41">
        <f>IF($R1816=0,0,(IF($Q1816=1,MedO,MedE+Ticket)+Training)/12)</f>
        <v/>
      </c>
    </row>
    <row r="1817">
      <c r="I1817" s="35" t="n"/>
      <c r="J1817" s="35" t="n"/>
      <c r="K1817" s="35" t="n"/>
      <c r="L1817" s="36" t="n"/>
      <c r="M1817" s="36" t="n"/>
      <c r="P1817" s="37" t="n"/>
      <c r="Q1817" s="38">
        <f>IF($C1817="",0,IF(OR(LOWER(TRIM($G1817))="omani",LOWER(TRIM($G1817))="oman",LOWER(TRIM($G1817))="om",LOWER(TRIM($G1817))="local"),1,0))</f>
        <v/>
      </c>
      <c r="R1817" s="38">
        <f>IF($C1817="",0,IF(OR(ISNUMBER(SEARCH("resign",$N1817)),ISNUMBER(SEARCH("terminat",$N1817)),ISNUMBER(SEARCH("inactive",$N1817)),ISNUMBER(SEARCH("vacan",$N1817)),ISNUMBER(SEARCH("deceased",$N1817)),ISNUMBER(SEARCH("separated",$N1817))),0,1))</f>
        <v/>
      </c>
      <c r="S1817">
        <f>IF(OR($R1817=0,NOT(ISNUMBER($I1817))),"",IFERROR(DATEDIF($I1817,DATE(FY,1,1),"y"),""))</f>
        <v/>
      </c>
      <c r="T1817">
        <f>IF(OR($R1817=0,NOT(ISNUMBER($J1817))),"",IFERROR(DATEDIF($J1817,DATE(FY,1,1),"y"),0))</f>
        <v/>
      </c>
      <c r="U1817" s="38">
        <f>IF(OR($R1817=0,NOT(ISNUMBER($I1817))),0,IF(YEAR($I1817)+IF($Q1817=1,RetAgeO,RetAgeE)=FY,MONTH($I1817),IF(YEAR($I1817)+IF($Q1817=1,RetAgeO,RetAgeE)&lt;FY,1,0)))</f>
        <v/>
      </c>
      <c r="V1817" s="38">
        <f>IF(OR($R1817=0,NOT(ISNUMBER($K1817))),0,IF(YEAR($K1817)=FY,MONTH($K1817),IF(YEAR($K1817)&lt;FY,1,0)))</f>
        <v/>
      </c>
      <c r="W1817" s="38">
        <f>IF($R1817=0,0,MIN(12,IF(AND(ISNUMBER($O1817),$O1817&gt;=1,$O1817&lt;=12),INT($O1817),12),IF(AND(RetireExit="Yes",$U1817&gt;0),$U1817,12),IF(AND(ContractExit="Yes",$V1817&gt;0),$V1817,12)))</f>
        <v/>
      </c>
      <c r="X1817" s="37">
        <f>IF(ISNUMBER($P1817),$P1817,IncPct)</f>
        <v/>
      </c>
      <c r="Y1817" s="39">
        <f>IF($W1817=0,0,MAX(0,MIN($W1817,IncMonth-1))+MAX(0,$W1817-IncMonth+1)*(1+$X1817))</f>
        <v/>
      </c>
      <c r="Z1817" s="40">
        <f>IF($C1817="",0,IFERROR(INDEX(Departments!$B$5:$B$54,MATCH($C1817,Departments!$A$5:$A$54,0)),0))</f>
        <v/>
      </c>
      <c r="AA1817" s="41">
        <f>N($L1817)*$Y1817</f>
        <v/>
      </c>
      <c r="AB1817" s="41">
        <f>N($M1817)*$Y1817</f>
        <v/>
      </c>
      <c r="AC1817" s="41">
        <f>$AA1817*$Z1817</f>
        <v/>
      </c>
      <c r="AD1817" s="41">
        <f>$AA1817*BonusMonths/12</f>
        <v/>
      </c>
      <c r="AE1817" s="41">
        <f>($AA1817+SI_Gross*$AB1817)*IF($Q1817=1,SI_O,SI_E)</f>
        <v/>
      </c>
      <c r="AF1817" s="41">
        <f>IF($Q1817=1,0,$AA1817*EOSB)</f>
        <v/>
      </c>
      <c r="AG1817" s="41">
        <f>$AN1817*$W1817</f>
        <v/>
      </c>
      <c r="AH1817" s="41">
        <f>SUM($AA1817:$AG1817)</f>
        <v/>
      </c>
      <c r="AI1817" s="41">
        <f>12*($AM1817+$AN1817)</f>
        <v/>
      </c>
      <c r="AJ1817" s="41">
        <f>$AM1817*((IncMonth-1)+(13-IncMonth)*(1+$X1817))+12*$AN1817</f>
        <v/>
      </c>
      <c r="AK1817" s="41">
        <f>IF($R1817=1,N($L1817)+N($M1817),0)</f>
        <v/>
      </c>
      <c r="AL1817">
        <f>IF($C1817="","",IF(N($L1817)&lt;=0,"Basic salary missing",IF(ISNA(MATCH($C1817,Departments!$A$5:$A$54,0)),"Department not on Departments sheet",IF(AND($I1817&lt;&gt;"",NOT(ISNUMBER($I1817))),"Date of birth is text, not a date",IF(AND($K1817&lt;&gt;"",NOT(ISNUMBER($K1817))),"Contract end is text, not a date","")))))</f>
        <v/>
      </c>
      <c r="AM1817" s="41">
        <f>IF($R1817=0,0,N($L1817)*(1+$Z1817+BonusMonths/12+IF($Q1817=1,0,EOSB))+N($M1817)+(N($L1817)+SI_Gross*N($M1817))*IF($Q1817=1,SI_O,SI_E))</f>
        <v/>
      </c>
      <c r="AN1817" s="41">
        <f>IF($R1817=0,0,(IF($Q1817=1,MedO,MedE+Ticket)+Training)/12)</f>
        <v/>
      </c>
    </row>
    <row r="1818">
      <c r="I1818" s="35" t="n"/>
      <c r="J1818" s="35" t="n"/>
      <c r="K1818" s="35" t="n"/>
      <c r="L1818" s="36" t="n"/>
      <c r="M1818" s="36" t="n"/>
      <c r="P1818" s="37" t="n"/>
      <c r="Q1818" s="38">
        <f>IF($C1818="",0,IF(OR(LOWER(TRIM($G1818))="omani",LOWER(TRIM($G1818))="oman",LOWER(TRIM($G1818))="om",LOWER(TRIM($G1818))="local"),1,0))</f>
        <v/>
      </c>
      <c r="R1818" s="38">
        <f>IF($C1818="",0,IF(OR(ISNUMBER(SEARCH("resign",$N1818)),ISNUMBER(SEARCH("terminat",$N1818)),ISNUMBER(SEARCH("inactive",$N1818)),ISNUMBER(SEARCH("vacan",$N1818)),ISNUMBER(SEARCH("deceased",$N1818)),ISNUMBER(SEARCH("separated",$N1818))),0,1))</f>
        <v/>
      </c>
      <c r="S1818">
        <f>IF(OR($R1818=0,NOT(ISNUMBER($I1818))),"",IFERROR(DATEDIF($I1818,DATE(FY,1,1),"y"),""))</f>
        <v/>
      </c>
      <c r="T1818">
        <f>IF(OR($R1818=0,NOT(ISNUMBER($J1818))),"",IFERROR(DATEDIF($J1818,DATE(FY,1,1),"y"),0))</f>
        <v/>
      </c>
      <c r="U1818" s="38">
        <f>IF(OR($R1818=0,NOT(ISNUMBER($I1818))),0,IF(YEAR($I1818)+IF($Q1818=1,RetAgeO,RetAgeE)=FY,MONTH($I1818),IF(YEAR($I1818)+IF($Q1818=1,RetAgeO,RetAgeE)&lt;FY,1,0)))</f>
        <v/>
      </c>
      <c r="V1818" s="38">
        <f>IF(OR($R1818=0,NOT(ISNUMBER($K1818))),0,IF(YEAR($K1818)=FY,MONTH($K1818),IF(YEAR($K1818)&lt;FY,1,0)))</f>
        <v/>
      </c>
      <c r="W1818" s="38">
        <f>IF($R1818=0,0,MIN(12,IF(AND(ISNUMBER($O1818),$O1818&gt;=1,$O1818&lt;=12),INT($O1818),12),IF(AND(RetireExit="Yes",$U1818&gt;0),$U1818,12),IF(AND(ContractExit="Yes",$V1818&gt;0),$V1818,12)))</f>
        <v/>
      </c>
      <c r="X1818" s="37">
        <f>IF(ISNUMBER($P1818),$P1818,IncPct)</f>
        <v/>
      </c>
      <c r="Y1818" s="39">
        <f>IF($W1818=0,0,MAX(0,MIN($W1818,IncMonth-1))+MAX(0,$W1818-IncMonth+1)*(1+$X1818))</f>
        <v/>
      </c>
      <c r="Z1818" s="40">
        <f>IF($C1818="",0,IFERROR(INDEX(Departments!$B$5:$B$54,MATCH($C1818,Departments!$A$5:$A$54,0)),0))</f>
        <v/>
      </c>
      <c r="AA1818" s="41">
        <f>N($L1818)*$Y1818</f>
        <v/>
      </c>
      <c r="AB1818" s="41">
        <f>N($M1818)*$Y1818</f>
        <v/>
      </c>
      <c r="AC1818" s="41">
        <f>$AA1818*$Z1818</f>
        <v/>
      </c>
      <c r="AD1818" s="41">
        <f>$AA1818*BonusMonths/12</f>
        <v/>
      </c>
      <c r="AE1818" s="41">
        <f>($AA1818+SI_Gross*$AB1818)*IF($Q1818=1,SI_O,SI_E)</f>
        <v/>
      </c>
      <c r="AF1818" s="41">
        <f>IF($Q1818=1,0,$AA1818*EOSB)</f>
        <v/>
      </c>
      <c r="AG1818" s="41">
        <f>$AN1818*$W1818</f>
        <v/>
      </c>
      <c r="AH1818" s="41">
        <f>SUM($AA1818:$AG1818)</f>
        <v/>
      </c>
      <c r="AI1818" s="41">
        <f>12*($AM1818+$AN1818)</f>
        <v/>
      </c>
      <c r="AJ1818" s="41">
        <f>$AM1818*((IncMonth-1)+(13-IncMonth)*(1+$X1818))+12*$AN1818</f>
        <v/>
      </c>
      <c r="AK1818" s="41">
        <f>IF($R1818=1,N($L1818)+N($M1818),0)</f>
        <v/>
      </c>
      <c r="AL1818">
        <f>IF($C1818="","",IF(N($L1818)&lt;=0,"Basic salary missing",IF(ISNA(MATCH($C1818,Departments!$A$5:$A$54,0)),"Department not on Departments sheet",IF(AND($I1818&lt;&gt;"",NOT(ISNUMBER($I1818))),"Date of birth is text, not a date",IF(AND($K1818&lt;&gt;"",NOT(ISNUMBER($K1818))),"Contract end is text, not a date","")))))</f>
        <v/>
      </c>
      <c r="AM1818" s="41">
        <f>IF($R1818=0,0,N($L1818)*(1+$Z1818+BonusMonths/12+IF($Q1818=1,0,EOSB))+N($M1818)+(N($L1818)+SI_Gross*N($M1818))*IF($Q1818=1,SI_O,SI_E))</f>
        <v/>
      </c>
      <c r="AN1818" s="41">
        <f>IF($R1818=0,0,(IF($Q1818=1,MedO,MedE+Ticket)+Training)/12)</f>
        <v/>
      </c>
    </row>
    <row r="1819">
      <c r="I1819" s="35" t="n"/>
      <c r="J1819" s="35" t="n"/>
      <c r="K1819" s="35" t="n"/>
      <c r="L1819" s="36" t="n"/>
      <c r="M1819" s="36" t="n"/>
      <c r="P1819" s="37" t="n"/>
      <c r="Q1819" s="38">
        <f>IF($C1819="",0,IF(OR(LOWER(TRIM($G1819))="omani",LOWER(TRIM($G1819))="oman",LOWER(TRIM($G1819))="om",LOWER(TRIM($G1819))="local"),1,0))</f>
        <v/>
      </c>
      <c r="R1819" s="38">
        <f>IF($C1819="",0,IF(OR(ISNUMBER(SEARCH("resign",$N1819)),ISNUMBER(SEARCH("terminat",$N1819)),ISNUMBER(SEARCH("inactive",$N1819)),ISNUMBER(SEARCH("vacan",$N1819)),ISNUMBER(SEARCH("deceased",$N1819)),ISNUMBER(SEARCH("separated",$N1819))),0,1))</f>
        <v/>
      </c>
      <c r="S1819">
        <f>IF(OR($R1819=0,NOT(ISNUMBER($I1819))),"",IFERROR(DATEDIF($I1819,DATE(FY,1,1),"y"),""))</f>
        <v/>
      </c>
      <c r="T1819">
        <f>IF(OR($R1819=0,NOT(ISNUMBER($J1819))),"",IFERROR(DATEDIF($J1819,DATE(FY,1,1),"y"),0))</f>
        <v/>
      </c>
      <c r="U1819" s="38">
        <f>IF(OR($R1819=0,NOT(ISNUMBER($I1819))),0,IF(YEAR($I1819)+IF($Q1819=1,RetAgeO,RetAgeE)=FY,MONTH($I1819),IF(YEAR($I1819)+IF($Q1819=1,RetAgeO,RetAgeE)&lt;FY,1,0)))</f>
        <v/>
      </c>
      <c r="V1819" s="38">
        <f>IF(OR($R1819=0,NOT(ISNUMBER($K1819))),0,IF(YEAR($K1819)=FY,MONTH($K1819),IF(YEAR($K1819)&lt;FY,1,0)))</f>
        <v/>
      </c>
      <c r="W1819" s="38">
        <f>IF($R1819=0,0,MIN(12,IF(AND(ISNUMBER($O1819),$O1819&gt;=1,$O1819&lt;=12),INT($O1819),12),IF(AND(RetireExit="Yes",$U1819&gt;0),$U1819,12),IF(AND(ContractExit="Yes",$V1819&gt;0),$V1819,12)))</f>
        <v/>
      </c>
      <c r="X1819" s="37">
        <f>IF(ISNUMBER($P1819),$P1819,IncPct)</f>
        <v/>
      </c>
      <c r="Y1819" s="39">
        <f>IF($W1819=0,0,MAX(0,MIN($W1819,IncMonth-1))+MAX(0,$W1819-IncMonth+1)*(1+$X1819))</f>
        <v/>
      </c>
      <c r="Z1819" s="40">
        <f>IF($C1819="",0,IFERROR(INDEX(Departments!$B$5:$B$54,MATCH($C1819,Departments!$A$5:$A$54,0)),0))</f>
        <v/>
      </c>
      <c r="AA1819" s="41">
        <f>N($L1819)*$Y1819</f>
        <v/>
      </c>
      <c r="AB1819" s="41">
        <f>N($M1819)*$Y1819</f>
        <v/>
      </c>
      <c r="AC1819" s="41">
        <f>$AA1819*$Z1819</f>
        <v/>
      </c>
      <c r="AD1819" s="41">
        <f>$AA1819*BonusMonths/12</f>
        <v/>
      </c>
      <c r="AE1819" s="41">
        <f>($AA1819+SI_Gross*$AB1819)*IF($Q1819=1,SI_O,SI_E)</f>
        <v/>
      </c>
      <c r="AF1819" s="41">
        <f>IF($Q1819=1,0,$AA1819*EOSB)</f>
        <v/>
      </c>
      <c r="AG1819" s="41">
        <f>$AN1819*$W1819</f>
        <v/>
      </c>
      <c r="AH1819" s="41">
        <f>SUM($AA1819:$AG1819)</f>
        <v/>
      </c>
      <c r="AI1819" s="41">
        <f>12*($AM1819+$AN1819)</f>
        <v/>
      </c>
      <c r="AJ1819" s="41">
        <f>$AM1819*((IncMonth-1)+(13-IncMonth)*(1+$X1819))+12*$AN1819</f>
        <v/>
      </c>
      <c r="AK1819" s="41">
        <f>IF($R1819=1,N($L1819)+N($M1819),0)</f>
        <v/>
      </c>
      <c r="AL1819">
        <f>IF($C1819="","",IF(N($L1819)&lt;=0,"Basic salary missing",IF(ISNA(MATCH($C1819,Departments!$A$5:$A$54,0)),"Department not on Departments sheet",IF(AND($I1819&lt;&gt;"",NOT(ISNUMBER($I1819))),"Date of birth is text, not a date",IF(AND($K1819&lt;&gt;"",NOT(ISNUMBER($K1819))),"Contract end is text, not a date","")))))</f>
        <v/>
      </c>
      <c r="AM1819" s="41">
        <f>IF($R1819=0,0,N($L1819)*(1+$Z1819+BonusMonths/12+IF($Q1819=1,0,EOSB))+N($M1819)+(N($L1819)+SI_Gross*N($M1819))*IF($Q1819=1,SI_O,SI_E))</f>
        <v/>
      </c>
      <c r="AN1819" s="41">
        <f>IF($R1819=0,0,(IF($Q1819=1,MedO,MedE+Ticket)+Training)/12)</f>
        <v/>
      </c>
    </row>
    <row r="1820">
      <c r="I1820" s="35" t="n"/>
      <c r="J1820" s="35" t="n"/>
      <c r="K1820" s="35" t="n"/>
      <c r="L1820" s="36" t="n"/>
      <c r="M1820" s="36" t="n"/>
      <c r="P1820" s="37" t="n"/>
      <c r="Q1820" s="38">
        <f>IF($C1820="",0,IF(OR(LOWER(TRIM($G1820))="omani",LOWER(TRIM($G1820))="oman",LOWER(TRIM($G1820))="om",LOWER(TRIM($G1820))="local"),1,0))</f>
        <v/>
      </c>
      <c r="R1820" s="38">
        <f>IF($C1820="",0,IF(OR(ISNUMBER(SEARCH("resign",$N1820)),ISNUMBER(SEARCH("terminat",$N1820)),ISNUMBER(SEARCH("inactive",$N1820)),ISNUMBER(SEARCH("vacan",$N1820)),ISNUMBER(SEARCH("deceased",$N1820)),ISNUMBER(SEARCH("separated",$N1820))),0,1))</f>
        <v/>
      </c>
      <c r="S1820">
        <f>IF(OR($R1820=0,NOT(ISNUMBER($I1820))),"",IFERROR(DATEDIF($I1820,DATE(FY,1,1),"y"),""))</f>
        <v/>
      </c>
      <c r="T1820">
        <f>IF(OR($R1820=0,NOT(ISNUMBER($J1820))),"",IFERROR(DATEDIF($J1820,DATE(FY,1,1),"y"),0))</f>
        <v/>
      </c>
      <c r="U1820" s="38">
        <f>IF(OR($R1820=0,NOT(ISNUMBER($I1820))),0,IF(YEAR($I1820)+IF($Q1820=1,RetAgeO,RetAgeE)=FY,MONTH($I1820),IF(YEAR($I1820)+IF($Q1820=1,RetAgeO,RetAgeE)&lt;FY,1,0)))</f>
        <v/>
      </c>
      <c r="V1820" s="38">
        <f>IF(OR($R1820=0,NOT(ISNUMBER($K1820))),0,IF(YEAR($K1820)=FY,MONTH($K1820),IF(YEAR($K1820)&lt;FY,1,0)))</f>
        <v/>
      </c>
      <c r="W1820" s="38">
        <f>IF($R1820=0,0,MIN(12,IF(AND(ISNUMBER($O1820),$O1820&gt;=1,$O1820&lt;=12),INT($O1820),12),IF(AND(RetireExit="Yes",$U1820&gt;0),$U1820,12),IF(AND(ContractExit="Yes",$V1820&gt;0),$V1820,12)))</f>
        <v/>
      </c>
      <c r="X1820" s="37">
        <f>IF(ISNUMBER($P1820),$P1820,IncPct)</f>
        <v/>
      </c>
      <c r="Y1820" s="39">
        <f>IF($W1820=0,0,MAX(0,MIN($W1820,IncMonth-1))+MAX(0,$W1820-IncMonth+1)*(1+$X1820))</f>
        <v/>
      </c>
      <c r="Z1820" s="40">
        <f>IF($C1820="",0,IFERROR(INDEX(Departments!$B$5:$B$54,MATCH($C1820,Departments!$A$5:$A$54,0)),0))</f>
        <v/>
      </c>
      <c r="AA1820" s="41">
        <f>N($L1820)*$Y1820</f>
        <v/>
      </c>
      <c r="AB1820" s="41">
        <f>N($M1820)*$Y1820</f>
        <v/>
      </c>
      <c r="AC1820" s="41">
        <f>$AA1820*$Z1820</f>
        <v/>
      </c>
      <c r="AD1820" s="41">
        <f>$AA1820*BonusMonths/12</f>
        <v/>
      </c>
      <c r="AE1820" s="41">
        <f>($AA1820+SI_Gross*$AB1820)*IF($Q1820=1,SI_O,SI_E)</f>
        <v/>
      </c>
      <c r="AF1820" s="41">
        <f>IF($Q1820=1,0,$AA1820*EOSB)</f>
        <v/>
      </c>
      <c r="AG1820" s="41">
        <f>$AN1820*$W1820</f>
        <v/>
      </c>
      <c r="AH1820" s="41">
        <f>SUM($AA1820:$AG1820)</f>
        <v/>
      </c>
      <c r="AI1820" s="41">
        <f>12*($AM1820+$AN1820)</f>
        <v/>
      </c>
      <c r="AJ1820" s="41">
        <f>$AM1820*((IncMonth-1)+(13-IncMonth)*(1+$X1820))+12*$AN1820</f>
        <v/>
      </c>
      <c r="AK1820" s="41">
        <f>IF($R1820=1,N($L1820)+N($M1820),0)</f>
        <v/>
      </c>
      <c r="AL1820">
        <f>IF($C1820="","",IF(N($L1820)&lt;=0,"Basic salary missing",IF(ISNA(MATCH($C1820,Departments!$A$5:$A$54,0)),"Department not on Departments sheet",IF(AND($I1820&lt;&gt;"",NOT(ISNUMBER($I1820))),"Date of birth is text, not a date",IF(AND($K1820&lt;&gt;"",NOT(ISNUMBER($K1820))),"Contract end is text, not a date","")))))</f>
        <v/>
      </c>
      <c r="AM1820" s="41">
        <f>IF($R1820=0,0,N($L1820)*(1+$Z1820+BonusMonths/12+IF($Q1820=1,0,EOSB))+N($M1820)+(N($L1820)+SI_Gross*N($M1820))*IF($Q1820=1,SI_O,SI_E))</f>
        <v/>
      </c>
      <c r="AN1820" s="41">
        <f>IF($R1820=0,0,(IF($Q1820=1,MedO,MedE+Ticket)+Training)/12)</f>
        <v/>
      </c>
    </row>
    <row r="1821">
      <c r="I1821" s="35" t="n"/>
      <c r="J1821" s="35" t="n"/>
      <c r="K1821" s="35" t="n"/>
      <c r="L1821" s="36" t="n"/>
      <c r="M1821" s="36" t="n"/>
      <c r="P1821" s="37" t="n"/>
      <c r="Q1821" s="38">
        <f>IF($C1821="",0,IF(OR(LOWER(TRIM($G1821))="omani",LOWER(TRIM($G1821))="oman",LOWER(TRIM($G1821))="om",LOWER(TRIM($G1821))="local"),1,0))</f>
        <v/>
      </c>
      <c r="R1821" s="38">
        <f>IF($C1821="",0,IF(OR(ISNUMBER(SEARCH("resign",$N1821)),ISNUMBER(SEARCH("terminat",$N1821)),ISNUMBER(SEARCH("inactive",$N1821)),ISNUMBER(SEARCH("vacan",$N1821)),ISNUMBER(SEARCH("deceased",$N1821)),ISNUMBER(SEARCH("separated",$N1821))),0,1))</f>
        <v/>
      </c>
      <c r="S1821">
        <f>IF(OR($R1821=0,NOT(ISNUMBER($I1821))),"",IFERROR(DATEDIF($I1821,DATE(FY,1,1),"y"),""))</f>
        <v/>
      </c>
      <c r="T1821">
        <f>IF(OR($R1821=0,NOT(ISNUMBER($J1821))),"",IFERROR(DATEDIF($J1821,DATE(FY,1,1),"y"),0))</f>
        <v/>
      </c>
      <c r="U1821" s="38">
        <f>IF(OR($R1821=0,NOT(ISNUMBER($I1821))),0,IF(YEAR($I1821)+IF($Q1821=1,RetAgeO,RetAgeE)=FY,MONTH($I1821),IF(YEAR($I1821)+IF($Q1821=1,RetAgeO,RetAgeE)&lt;FY,1,0)))</f>
        <v/>
      </c>
      <c r="V1821" s="38">
        <f>IF(OR($R1821=0,NOT(ISNUMBER($K1821))),0,IF(YEAR($K1821)=FY,MONTH($K1821),IF(YEAR($K1821)&lt;FY,1,0)))</f>
        <v/>
      </c>
      <c r="W1821" s="38">
        <f>IF($R1821=0,0,MIN(12,IF(AND(ISNUMBER($O1821),$O1821&gt;=1,$O1821&lt;=12),INT($O1821),12),IF(AND(RetireExit="Yes",$U1821&gt;0),$U1821,12),IF(AND(ContractExit="Yes",$V1821&gt;0),$V1821,12)))</f>
        <v/>
      </c>
      <c r="X1821" s="37">
        <f>IF(ISNUMBER($P1821),$P1821,IncPct)</f>
        <v/>
      </c>
      <c r="Y1821" s="39">
        <f>IF($W1821=0,0,MAX(0,MIN($W1821,IncMonth-1))+MAX(0,$W1821-IncMonth+1)*(1+$X1821))</f>
        <v/>
      </c>
      <c r="Z1821" s="40">
        <f>IF($C1821="",0,IFERROR(INDEX(Departments!$B$5:$B$54,MATCH($C1821,Departments!$A$5:$A$54,0)),0))</f>
        <v/>
      </c>
      <c r="AA1821" s="41">
        <f>N($L1821)*$Y1821</f>
        <v/>
      </c>
      <c r="AB1821" s="41">
        <f>N($M1821)*$Y1821</f>
        <v/>
      </c>
      <c r="AC1821" s="41">
        <f>$AA1821*$Z1821</f>
        <v/>
      </c>
      <c r="AD1821" s="41">
        <f>$AA1821*BonusMonths/12</f>
        <v/>
      </c>
      <c r="AE1821" s="41">
        <f>($AA1821+SI_Gross*$AB1821)*IF($Q1821=1,SI_O,SI_E)</f>
        <v/>
      </c>
      <c r="AF1821" s="41">
        <f>IF($Q1821=1,0,$AA1821*EOSB)</f>
        <v/>
      </c>
      <c r="AG1821" s="41">
        <f>$AN1821*$W1821</f>
        <v/>
      </c>
      <c r="AH1821" s="41">
        <f>SUM($AA1821:$AG1821)</f>
        <v/>
      </c>
      <c r="AI1821" s="41">
        <f>12*($AM1821+$AN1821)</f>
        <v/>
      </c>
      <c r="AJ1821" s="41">
        <f>$AM1821*((IncMonth-1)+(13-IncMonth)*(1+$X1821))+12*$AN1821</f>
        <v/>
      </c>
      <c r="AK1821" s="41">
        <f>IF($R1821=1,N($L1821)+N($M1821),0)</f>
        <v/>
      </c>
      <c r="AL1821">
        <f>IF($C1821="","",IF(N($L1821)&lt;=0,"Basic salary missing",IF(ISNA(MATCH($C1821,Departments!$A$5:$A$54,0)),"Department not on Departments sheet",IF(AND($I1821&lt;&gt;"",NOT(ISNUMBER($I1821))),"Date of birth is text, not a date",IF(AND($K1821&lt;&gt;"",NOT(ISNUMBER($K1821))),"Contract end is text, not a date","")))))</f>
        <v/>
      </c>
      <c r="AM1821" s="41">
        <f>IF($R1821=0,0,N($L1821)*(1+$Z1821+BonusMonths/12+IF($Q1821=1,0,EOSB))+N($M1821)+(N($L1821)+SI_Gross*N($M1821))*IF($Q1821=1,SI_O,SI_E))</f>
        <v/>
      </c>
      <c r="AN1821" s="41">
        <f>IF($R1821=0,0,(IF($Q1821=1,MedO,MedE+Ticket)+Training)/12)</f>
        <v/>
      </c>
    </row>
    <row r="1822">
      <c r="I1822" s="35" t="n"/>
      <c r="J1822" s="35" t="n"/>
      <c r="K1822" s="35" t="n"/>
      <c r="L1822" s="36" t="n"/>
      <c r="M1822" s="36" t="n"/>
      <c r="P1822" s="37" t="n"/>
      <c r="Q1822" s="38">
        <f>IF($C1822="",0,IF(OR(LOWER(TRIM($G1822))="omani",LOWER(TRIM($G1822))="oman",LOWER(TRIM($G1822))="om",LOWER(TRIM($G1822))="local"),1,0))</f>
        <v/>
      </c>
      <c r="R1822" s="38">
        <f>IF($C1822="",0,IF(OR(ISNUMBER(SEARCH("resign",$N1822)),ISNUMBER(SEARCH("terminat",$N1822)),ISNUMBER(SEARCH("inactive",$N1822)),ISNUMBER(SEARCH("vacan",$N1822)),ISNUMBER(SEARCH("deceased",$N1822)),ISNUMBER(SEARCH("separated",$N1822))),0,1))</f>
        <v/>
      </c>
      <c r="S1822">
        <f>IF(OR($R1822=0,NOT(ISNUMBER($I1822))),"",IFERROR(DATEDIF($I1822,DATE(FY,1,1),"y"),""))</f>
        <v/>
      </c>
      <c r="T1822">
        <f>IF(OR($R1822=0,NOT(ISNUMBER($J1822))),"",IFERROR(DATEDIF($J1822,DATE(FY,1,1),"y"),0))</f>
        <v/>
      </c>
      <c r="U1822" s="38">
        <f>IF(OR($R1822=0,NOT(ISNUMBER($I1822))),0,IF(YEAR($I1822)+IF($Q1822=1,RetAgeO,RetAgeE)=FY,MONTH($I1822),IF(YEAR($I1822)+IF($Q1822=1,RetAgeO,RetAgeE)&lt;FY,1,0)))</f>
        <v/>
      </c>
      <c r="V1822" s="38">
        <f>IF(OR($R1822=0,NOT(ISNUMBER($K1822))),0,IF(YEAR($K1822)=FY,MONTH($K1822),IF(YEAR($K1822)&lt;FY,1,0)))</f>
        <v/>
      </c>
      <c r="W1822" s="38">
        <f>IF($R1822=0,0,MIN(12,IF(AND(ISNUMBER($O1822),$O1822&gt;=1,$O1822&lt;=12),INT($O1822),12),IF(AND(RetireExit="Yes",$U1822&gt;0),$U1822,12),IF(AND(ContractExit="Yes",$V1822&gt;0),$V1822,12)))</f>
        <v/>
      </c>
      <c r="X1822" s="37">
        <f>IF(ISNUMBER($P1822),$P1822,IncPct)</f>
        <v/>
      </c>
      <c r="Y1822" s="39">
        <f>IF($W1822=0,0,MAX(0,MIN($W1822,IncMonth-1))+MAX(0,$W1822-IncMonth+1)*(1+$X1822))</f>
        <v/>
      </c>
      <c r="Z1822" s="40">
        <f>IF($C1822="",0,IFERROR(INDEX(Departments!$B$5:$B$54,MATCH($C1822,Departments!$A$5:$A$54,0)),0))</f>
        <v/>
      </c>
      <c r="AA1822" s="41">
        <f>N($L1822)*$Y1822</f>
        <v/>
      </c>
      <c r="AB1822" s="41">
        <f>N($M1822)*$Y1822</f>
        <v/>
      </c>
      <c r="AC1822" s="41">
        <f>$AA1822*$Z1822</f>
        <v/>
      </c>
      <c r="AD1822" s="41">
        <f>$AA1822*BonusMonths/12</f>
        <v/>
      </c>
      <c r="AE1822" s="41">
        <f>($AA1822+SI_Gross*$AB1822)*IF($Q1822=1,SI_O,SI_E)</f>
        <v/>
      </c>
      <c r="AF1822" s="41">
        <f>IF($Q1822=1,0,$AA1822*EOSB)</f>
        <v/>
      </c>
      <c r="AG1822" s="41">
        <f>$AN1822*$W1822</f>
        <v/>
      </c>
      <c r="AH1822" s="41">
        <f>SUM($AA1822:$AG1822)</f>
        <v/>
      </c>
      <c r="AI1822" s="41">
        <f>12*($AM1822+$AN1822)</f>
        <v/>
      </c>
      <c r="AJ1822" s="41">
        <f>$AM1822*((IncMonth-1)+(13-IncMonth)*(1+$X1822))+12*$AN1822</f>
        <v/>
      </c>
      <c r="AK1822" s="41">
        <f>IF($R1822=1,N($L1822)+N($M1822),0)</f>
        <v/>
      </c>
      <c r="AL1822">
        <f>IF($C1822="","",IF(N($L1822)&lt;=0,"Basic salary missing",IF(ISNA(MATCH($C1822,Departments!$A$5:$A$54,0)),"Department not on Departments sheet",IF(AND($I1822&lt;&gt;"",NOT(ISNUMBER($I1822))),"Date of birth is text, not a date",IF(AND($K1822&lt;&gt;"",NOT(ISNUMBER($K1822))),"Contract end is text, not a date","")))))</f>
        <v/>
      </c>
      <c r="AM1822" s="41">
        <f>IF($R1822=0,0,N($L1822)*(1+$Z1822+BonusMonths/12+IF($Q1822=1,0,EOSB))+N($M1822)+(N($L1822)+SI_Gross*N($M1822))*IF($Q1822=1,SI_O,SI_E))</f>
        <v/>
      </c>
      <c r="AN1822" s="41">
        <f>IF($R1822=0,0,(IF($Q1822=1,MedO,MedE+Ticket)+Training)/12)</f>
        <v/>
      </c>
    </row>
    <row r="1823">
      <c r="I1823" s="35" t="n"/>
      <c r="J1823" s="35" t="n"/>
      <c r="K1823" s="35" t="n"/>
      <c r="L1823" s="36" t="n"/>
      <c r="M1823" s="36" t="n"/>
      <c r="P1823" s="37" t="n"/>
      <c r="Q1823" s="38">
        <f>IF($C1823="",0,IF(OR(LOWER(TRIM($G1823))="omani",LOWER(TRIM($G1823))="oman",LOWER(TRIM($G1823))="om",LOWER(TRIM($G1823))="local"),1,0))</f>
        <v/>
      </c>
      <c r="R1823" s="38">
        <f>IF($C1823="",0,IF(OR(ISNUMBER(SEARCH("resign",$N1823)),ISNUMBER(SEARCH("terminat",$N1823)),ISNUMBER(SEARCH("inactive",$N1823)),ISNUMBER(SEARCH("vacan",$N1823)),ISNUMBER(SEARCH("deceased",$N1823)),ISNUMBER(SEARCH("separated",$N1823))),0,1))</f>
        <v/>
      </c>
      <c r="S1823">
        <f>IF(OR($R1823=0,NOT(ISNUMBER($I1823))),"",IFERROR(DATEDIF($I1823,DATE(FY,1,1),"y"),""))</f>
        <v/>
      </c>
      <c r="T1823">
        <f>IF(OR($R1823=0,NOT(ISNUMBER($J1823))),"",IFERROR(DATEDIF($J1823,DATE(FY,1,1),"y"),0))</f>
        <v/>
      </c>
      <c r="U1823" s="38">
        <f>IF(OR($R1823=0,NOT(ISNUMBER($I1823))),0,IF(YEAR($I1823)+IF($Q1823=1,RetAgeO,RetAgeE)=FY,MONTH($I1823),IF(YEAR($I1823)+IF($Q1823=1,RetAgeO,RetAgeE)&lt;FY,1,0)))</f>
        <v/>
      </c>
      <c r="V1823" s="38">
        <f>IF(OR($R1823=0,NOT(ISNUMBER($K1823))),0,IF(YEAR($K1823)=FY,MONTH($K1823),IF(YEAR($K1823)&lt;FY,1,0)))</f>
        <v/>
      </c>
      <c r="W1823" s="38">
        <f>IF($R1823=0,0,MIN(12,IF(AND(ISNUMBER($O1823),$O1823&gt;=1,$O1823&lt;=12),INT($O1823),12),IF(AND(RetireExit="Yes",$U1823&gt;0),$U1823,12),IF(AND(ContractExit="Yes",$V1823&gt;0),$V1823,12)))</f>
        <v/>
      </c>
      <c r="X1823" s="37">
        <f>IF(ISNUMBER($P1823),$P1823,IncPct)</f>
        <v/>
      </c>
      <c r="Y1823" s="39">
        <f>IF($W1823=0,0,MAX(0,MIN($W1823,IncMonth-1))+MAX(0,$W1823-IncMonth+1)*(1+$X1823))</f>
        <v/>
      </c>
      <c r="Z1823" s="40">
        <f>IF($C1823="",0,IFERROR(INDEX(Departments!$B$5:$B$54,MATCH($C1823,Departments!$A$5:$A$54,0)),0))</f>
        <v/>
      </c>
      <c r="AA1823" s="41">
        <f>N($L1823)*$Y1823</f>
        <v/>
      </c>
      <c r="AB1823" s="41">
        <f>N($M1823)*$Y1823</f>
        <v/>
      </c>
      <c r="AC1823" s="41">
        <f>$AA1823*$Z1823</f>
        <v/>
      </c>
      <c r="AD1823" s="41">
        <f>$AA1823*BonusMonths/12</f>
        <v/>
      </c>
      <c r="AE1823" s="41">
        <f>($AA1823+SI_Gross*$AB1823)*IF($Q1823=1,SI_O,SI_E)</f>
        <v/>
      </c>
      <c r="AF1823" s="41">
        <f>IF($Q1823=1,0,$AA1823*EOSB)</f>
        <v/>
      </c>
      <c r="AG1823" s="41">
        <f>$AN1823*$W1823</f>
        <v/>
      </c>
      <c r="AH1823" s="41">
        <f>SUM($AA1823:$AG1823)</f>
        <v/>
      </c>
      <c r="AI1823" s="41">
        <f>12*($AM1823+$AN1823)</f>
        <v/>
      </c>
      <c r="AJ1823" s="41">
        <f>$AM1823*((IncMonth-1)+(13-IncMonth)*(1+$X1823))+12*$AN1823</f>
        <v/>
      </c>
      <c r="AK1823" s="41">
        <f>IF($R1823=1,N($L1823)+N($M1823),0)</f>
        <v/>
      </c>
      <c r="AL1823">
        <f>IF($C1823="","",IF(N($L1823)&lt;=0,"Basic salary missing",IF(ISNA(MATCH($C1823,Departments!$A$5:$A$54,0)),"Department not on Departments sheet",IF(AND($I1823&lt;&gt;"",NOT(ISNUMBER($I1823))),"Date of birth is text, not a date",IF(AND($K1823&lt;&gt;"",NOT(ISNUMBER($K1823))),"Contract end is text, not a date","")))))</f>
        <v/>
      </c>
      <c r="AM1823" s="41">
        <f>IF($R1823=0,0,N($L1823)*(1+$Z1823+BonusMonths/12+IF($Q1823=1,0,EOSB))+N($M1823)+(N($L1823)+SI_Gross*N($M1823))*IF($Q1823=1,SI_O,SI_E))</f>
        <v/>
      </c>
      <c r="AN1823" s="41">
        <f>IF($R1823=0,0,(IF($Q1823=1,MedO,MedE+Ticket)+Training)/12)</f>
        <v/>
      </c>
    </row>
    <row r="1824">
      <c r="I1824" s="35" t="n"/>
      <c r="J1824" s="35" t="n"/>
      <c r="K1824" s="35" t="n"/>
      <c r="L1824" s="36" t="n"/>
      <c r="M1824" s="36" t="n"/>
      <c r="P1824" s="37" t="n"/>
      <c r="Q1824" s="38">
        <f>IF($C1824="",0,IF(OR(LOWER(TRIM($G1824))="omani",LOWER(TRIM($G1824))="oman",LOWER(TRIM($G1824))="om",LOWER(TRIM($G1824))="local"),1,0))</f>
        <v/>
      </c>
      <c r="R1824" s="38">
        <f>IF($C1824="",0,IF(OR(ISNUMBER(SEARCH("resign",$N1824)),ISNUMBER(SEARCH("terminat",$N1824)),ISNUMBER(SEARCH("inactive",$N1824)),ISNUMBER(SEARCH("vacan",$N1824)),ISNUMBER(SEARCH("deceased",$N1824)),ISNUMBER(SEARCH("separated",$N1824))),0,1))</f>
        <v/>
      </c>
      <c r="S1824">
        <f>IF(OR($R1824=0,NOT(ISNUMBER($I1824))),"",IFERROR(DATEDIF($I1824,DATE(FY,1,1),"y"),""))</f>
        <v/>
      </c>
      <c r="T1824">
        <f>IF(OR($R1824=0,NOT(ISNUMBER($J1824))),"",IFERROR(DATEDIF($J1824,DATE(FY,1,1),"y"),0))</f>
        <v/>
      </c>
      <c r="U1824" s="38">
        <f>IF(OR($R1824=0,NOT(ISNUMBER($I1824))),0,IF(YEAR($I1824)+IF($Q1824=1,RetAgeO,RetAgeE)=FY,MONTH($I1824),IF(YEAR($I1824)+IF($Q1824=1,RetAgeO,RetAgeE)&lt;FY,1,0)))</f>
        <v/>
      </c>
      <c r="V1824" s="38">
        <f>IF(OR($R1824=0,NOT(ISNUMBER($K1824))),0,IF(YEAR($K1824)=FY,MONTH($K1824),IF(YEAR($K1824)&lt;FY,1,0)))</f>
        <v/>
      </c>
      <c r="W1824" s="38">
        <f>IF($R1824=0,0,MIN(12,IF(AND(ISNUMBER($O1824),$O1824&gt;=1,$O1824&lt;=12),INT($O1824),12),IF(AND(RetireExit="Yes",$U1824&gt;0),$U1824,12),IF(AND(ContractExit="Yes",$V1824&gt;0),$V1824,12)))</f>
        <v/>
      </c>
      <c r="X1824" s="37">
        <f>IF(ISNUMBER($P1824),$P1824,IncPct)</f>
        <v/>
      </c>
      <c r="Y1824" s="39">
        <f>IF($W1824=0,0,MAX(0,MIN($W1824,IncMonth-1))+MAX(0,$W1824-IncMonth+1)*(1+$X1824))</f>
        <v/>
      </c>
      <c r="Z1824" s="40">
        <f>IF($C1824="",0,IFERROR(INDEX(Departments!$B$5:$B$54,MATCH($C1824,Departments!$A$5:$A$54,0)),0))</f>
        <v/>
      </c>
      <c r="AA1824" s="41">
        <f>N($L1824)*$Y1824</f>
        <v/>
      </c>
      <c r="AB1824" s="41">
        <f>N($M1824)*$Y1824</f>
        <v/>
      </c>
      <c r="AC1824" s="41">
        <f>$AA1824*$Z1824</f>
        <v/>
      </c>
      <c r="AD1824" s="41">
        <f>$AA1824*BonusMonths/12</f>
        <v/>
      </c>
      <c r="AE1824" s="41">
        <f>($AA1824+SI_Gross*$AB1824)*IF($Q1824=1,SI_O,SI_E)</f>
        <v/>
      </c>
      <c r="AF1824" s="41">
        <f>IF($Q1824=1,0,$AA1824*EOSB)</f>
        <v/>
      </c>
      <c r="AG1824" s="41">
        <f>$AN1824*$W1824</f>
        <v/>
      </c>
      <c r="AH1824" s="41">
        <f>SUM($AA1824:$AG1824)</f>
        <v/>
      </c>
      <c r="AI1824" s="41">
        <f>12*($AM1824+$AN1824)</f>
        <v/>
      </c>
      <c r="AJ1824" s="41">
        <f>$AM1824*((IncMonth-1)+(13-IncMonth)*(1+$X1824))+12*$AN1824</f>
        <v/>
      </c>
      <c r="AK1824" s="41">
        <f>IF($R1824=1,N($L1824)+N($M1824),0)</f>
        <v/>
      </c>
      <c r="AL1824">
        <f>IF($C1824="","",IF(N($L1824)&lt;=0,"Basic salary missing",IF(ISNA(MATCH($C1824,Departments!$A$5:$A$54,0)),"Department not on Departments sheet",IF(AND($I1824&lt;&gt;"",NOT(ISNUMBER($I1824))),"Date of birth is text, not a date",IF(AND($K1824&lt;&gt;"",NOT(ISNUMBER($K1824))),"Contract end is text, not a date","")))))</f>
        <v/>
      </c>
      <c r="AM1824" s="41">
        <f>IF($R1824=0,0,N($L1824)*(1+$Z1824+BonusMonths/12+IF($Q1824=1,0,EOSB))+N($M1824)+(N($L1824)+SI_Gross*N($M1824))*IF($Q1824=1,SI_O,SI_E))</f>
        <v/>
      </c>
      <c r="AN1824" s="41">
        <f>IF($R1824=0,0,(IF($Q1824=1,MedO,MedE+Ticket)+Training)/12)</f>
        <v/>
      </c>
    </row>
    <row r="1825">
      <c r="I1825" s="35" t="n"/>
      <c r="J1825" s="35" t="n"/>
      <c r="K1825" s="35" t="n"/>
      <c r="L1825" s="36" t="n"/>
      <c r="M1825" s="36" t="n"/>
      <c r="P1825" s="37" t="n"/>
      <c r="Q1825" s="38">
        <f>IF($C1825="",0,IF(OR(LOWER(TRIM($G1825))="omani",LOWER(TRIM($G1825))="oman",LOWER(TRIM($G1825))="om",LOWER(TRIM($G1825))="local"),1,0))</f>
        <v/>
      </c>
      <c r="R1825" s="38">
        <f>IF($C1825="",0,IF(OR(ISNUMBER(SEARCH("resign",$N1825)),ISNUMBER(SEARCH("terminat",$N1825)),ISNUMBER(SEARCH("inactive",$N1825)),ISNUMBER(SEARCH("vacan",$N1825)),ISNUMBER(SEARCH("deceased",$N1825)),ISNUMBER(SEARCH("separated",$N1825))),0,1))</f>
        <v/>
      </c>
      <c r="S1825">
        <f>IF(OR($R1825=0,NOT(ISNUMBER($I1825))),"",IFERROR(DATEDIF($I1825,DATE(FY,1,1),"y"),""))</f>
        <v/>
      </c>
      <c r="T1825">
        <f>IF(OR($R1825=0,NOT(ISNUMBER($J1825))),"",IFERROR(DATEDIF($J1825,DATE(FY,1,1),"y"),0))</f>
        <v/>
      </c>
      <c r="U1825" s="38">
        <f>IF(OR($R1825=0,NOT(ISNUMBER($I1825))),0,IF(YEAR($I1825)+IF($Q1825=1,RetAgeO,RetAgeE)=FY,MONTH($I1825),IF(YEAR($I1825)+IF($Q1825=1,RetAgeO,RetAgeE)&lt;FY,1,0)))</f>
        <v/>
      </c>
      <c r="V1825" s="38">
        <f>IF(OR($R1825=0,NOT(ISNUMBER($K1825))),0,IF(YEAR($K1825)=FY,MONTH($K1825),IF(YEAR($K1825)&lt;FY,1,0)))</f>
        <v/>
      </c>
      <c r="W1825" s="38">
        <f>IF($R1825=0,0,MIN(12,IF(AND(ISNUMBER($O1825),$O1825&gt;=1,$O1825&lt;=12),INT($O1825),12),IF(AND(RetireExit="Yes",$U1825&gt;0),$U1825,12),IF(AND(ContractExit="Yes",$V1825&gt;0),$V1825,12)))</f>
        <v/>
      </c>
      <c r="X1825" s="37">
        <f>IF(ISNUMBER($P1825),$P1825,IncPct)</f>
        <v/>
      </c>
      <c r="Y1825" s="39">
        <f>IF($W1825=0,0,MAX(0,MIN($W1825,IncMonth-1))+MAX(0,$W1825-IncMonth+1)*(1+$X1825))</f>
        <v/>
      </c>
      <c r="Z1825" s="40">
        <f>IF($C1825="",0,IFERROR(INDEX(Departments!$B$5:$B$54,MATCH($C1825,Departments!$A$5:$A$54,0)),0))</f>
        <v/>
      </c>
      <c r="AA1825" s="41">
        <f>N($L1825)*$Y1825</f>
        <v/>
      </c>
      <c r="AB1825" s="41">
        <f>N($M1825)*$Y1825</f>
        <v/>
      </c>
      <c r="AC1825" s="41">
        <f>$AA1825*$Z1825</f>
        <v/>
      </c>
      <c r="AD1825" s="41">
        <f>$AA1825*BonusMonths/12</f>
        <v/>
      </c>
      <c r="AE1825" s="41">
        <f>($AA1825+SI_Gross*$AB1825)*IF($Q1825=1,SI_O,SI_E)</f>
        <v/>
      </c>
      <c r="AF1825" s="41">
        <f>IF($Q1825=1,0,$AA1825*EOSB)</f>
        <v/>
      </c>
      <c r="AG1825" s="41">
        <f>$AN1825*$W1825</f>
        <v/>
      </c>
      <c r="AH1825" s="41">
        <f>SUM($AA1825:$AG1825)</f>
        <v/>
      </c>
      <c r="AI1825" s="41">
        <f>12*($AM1825+$AN1825)</f>
        <v/>
      </c>
      <c r="AJ1825" s="41">
        <f>$AM1825*((IncMonth-1)+(13-IncMonth)*(1+$X1825))+12*$AN1825</f>
        <v/>
      </c>
      <c r="AK1825" s="41">
        <f>IF($R1825=1,N($L1825)+N($M1825),0)</f>
        <v/>
      </c>
      <c r="AL1825">
        <f>IF($C1825="","",IF(N($L1825)&lt;=0,"Basic salary missing",IF(ISNA(MATCH($C1825,Departments!$A$5:$A$54,0)),"Department not on Departments sheet",IF(AND($I1825&lt;&gt;"",NOT(ISNUMBER($I1825))),"Date of birth is text, not a date",IF(AND($K1825&lt;&gt;"",NOT(ISNUMBER($K1825))),"Contract end is text, not a date","")))))</f>
        <v/>
      </c>
      <c r="AM1825" s="41">
        <f>IF($R1825=0,0,N($L1825)*(1+$Z1825+BonusMonths/12+IF($Q1825=1,0,EOSB))+N($M1825)+(N($L1825)+SI_Gross*N($M1825))*IF($Q1825=1,SI_O,SI_E))</f>
        <v/>
      </c>
      <c r="AN1825" s="41">
        <f>IF($R1825=0,0,(IF($Q1825=1,MedO,MedE+Ticket)+Training)/12)</f>
        <v/>
      </c>
    </row>
    <row r="1826">
      <c r="I1826" s="35" t="n"/>
      <c r="J1826" s="35" t="n"/>
      <c r="K1826" s="35" t="n"/>
      <c r="L1826" s="36" t="n"/>
      <c r="M1826" s="36" t="n"/>
      <c r="P1826" s="37" t="n"/>
      <c r="Q1826" s="38">
        <f>IF($C1826="",0,IF(OR(LOWER(TRIM($G1826))="omani",LOWER(TRIM($G1826))="oman",LOWER(TRIM($G1826))="om",LOWER(TRIM($G1826))="local"),1,0))</f>
        <v/>
      </c>
      <c r="R1826" s="38">
        <f>IF($C1826="",0,IF(OR(ISNUMBER(SEARCH("resign",$N1826)),ISNUMBER(SEARCH("terminat",$N1826)),ISNUMBER(SEARCH("inactive",$N1826)),ISNUMBER(SEARCH("vacan",$N1826)),ISNUMBER(SEARCH("deceased",$N1826)),ISNUMBER(SEARCH("separated",$N1826))),0,1))</f>
        <v/>
      </c>
      <c r="S1826">
        <f>IF(OR($R1826=0,NOT(ISNUMBER($I1826))),"",IFERROR(DATEDIF($I1826,DATE(FY,1,1),"y"),""))</f>
        <v/>
      </c>
      <c r="T1826">
        <f>IF(OR($R1826=0,NOT(ISNUMBER($J1826))),"",IFERROR(DATEDIF($J1826,DATE(FY,1,1),"y"),0))</f>
        <v/>
      </c>
      <c r="U1826" s="38">
        <f>IF(OR($R1826=0,NOT(ISNUMBER($I1826))),0,IF(YEAR($I1826)+IF($Q1826=1,RetAgeO,RetAgeE)=FY,MONTH($I1826),IF(YEAR($I1826)+IF($Q1826=1,RetAgeO,RetAgeE)&lt;FY,1,0)))</f>
        <v/>
      </c>
      <c r="V1826" s="38">
        <f>IF(OR($R1826=0,NOT(ISNUMBER($K1826))),0,IF(YEAR($K1826)=FY,MONTH($K1826),IF(YEAR($K1826)&lt;FY,1,0)))</f>
        <v/>
      </c>
      <c r="W1826" s="38">
        <f>IF($R1826=0,0,MIN(12,IF(AND(ISNUMBER($O1826),$O1826&gt;=1,$O1826&lt;=12),INT($O1826),12),IF(AND(RetireExit="Yes",$U1826&gt;0),$U1826,12),IF(AND(ContractExit="Yes",$V1826&gt;0),$V1826,12)))</f>
        <v/>
      </c>
      <c r="X1826" s="37">
        <f>IF(ISNUMBER($P1826),$P1826,IncPct)</f>
        <v/>
      </c>
      <c r="Y1826" s="39">
        <f>IF($W1826=0,0,MAX(0,MIN($W1826,IncMonth-1))+MAX(0,$W1826-IncMonth+1)*(1+$X1826))</f>
        <v/>
      </c>
      <c r="Z1826" s="40">
        <f>IF($C1826="",0,IFERROR(INDEX(Departments!$B$5:$B$54,MATCH($C1826,Departments!$A$5:$A$54,0)),0))</f>
        <v/>
      </c>
      <c r="AA1826" s="41">
        <f>N($L1826)*$Y1826</f>
        <v/>
      </c>
      <c r="AB1826" s="41">
        <f>N($M1826)*$Y1826</f>
        <v/>
      </c>
      <c r="AC1826" s="41">
        <f>$AA1826*$Z1826</f>
        <v/>
      </c>
      <c r="AD1826" s="41">
        <f>$AA1826*BonusMonths/12</f>
        <v/>
      </c>
      <c r="AE1826" s="41">
        <f>($AA1826+SI_Gross*$AB1826)*IF($Q1826=1,SI_O,SI_E)</f>
        <v/>
      </c>
      <c r="AF1826" s="41">
        <f>IF($Q1826=1,0,$AA1826*EOSB)</f>
        <v/>
      </c>
      <c r="AG1826" s="41">
        <f>$AN1826*$W1826</f>
        <v/>
      </c>
      <c r="AH1826" s="41">
        <f>SUM($AA1826:$AG1826)</f>
        <v/>
      </c>
      <c r="AI1826" s="41">
        <f>12*($AM1826+$AN1826)</f>
        <v/>
      </c>
      <c r="AJ1826" s="41">
        <f>$AM1826*((IncMonth-1)+(13-IncMonth)*(1+$X1826))+12*$AN1826</f>
        <v/>
      </c>
      <c r="AK1826" s="41">
        <f>IF($R1826=1,N($L1826)+N($M1826),0)</f>
        <v/>
      </c>
      <c r="AL1826">
        <f>IF($C1826="","",IF(N($L1826)&lt;=0,"Basic salary missing",IF(ISNA(MATCH($C1826,Departments!$A$5:$A$54,0)),"Department not on Departments sheet",IF(AND($I1826&lt;&gt;"",NOT(ISNUMBER($I1826))),"Date of birth is text, not a date",IF(AND($K1826&lt;&gt;"",NOT(ISNUMBER($K1826))),"Contract end is text, not a date","")))))</f>
        <v/>
      </c>
      <c r="AM1826" s="41">
        <f>IF($R1826=0,0,N($L1826)*(1+$Z1826+BonusMonths/12+IF($Q1826=1,0,EOSB))+N($M1826)+(N($L1826)+SI_Gross*N($M1826))*IF($Q1826=1,SI_O,SI_E))</f>
        <v/>
      </c>
      <c r="AN1826" s="41">
        <f>IF($R1826=0,0,(IF($Q1826=1,MedO,MedE+Ticket)+Training)/12)</f>
        <v/>
      </c>
    </row>
    <row r="1827">
      <c r="I1827" s="35" t="n"/>
      <c r="J1827" s="35" t="n"/>
      <c r="K1827" s="35" t="n"/>
      <c r="L1827" s="36" t="n"/>
      <c r="M1827" s="36" t="n"/>
      <c r="P1827" s="37" t="n"/>
      <c r="Q1827" s="38">
        <f>IF($C1827="",0,IF(OR(LOWER(TRIM($G1827))="omani",LOWER(TRIM($G1827))="oman",LOWER(TRIM($G1827))="om",LOWER(TRIM($G1827))="local"),1,0))</f>
        <v/>
      </c>
      <c r="R1827" s="38">
        <f>IF($C1827="",0,IF(OR(ISNUMBER(SEARCH("resign",$N1827)),ISNUMBER(SEARCH("terminat",$N1827)),ISNUMBER(SEARCH("inactive",$N1827)),ISNUMBER(SEARCH("vacan",$N1827)),ISNUMBER(SEARCH("deceased",$N1827)),ISNUMBER(SEARCH("separated",$N1827))),0,1))</f>
        <v/>
      </c>
      <c r="S1827">
        <f>IF(OR($R1827=0,NOT(ISNUMBER($I1827))),"",IFERROR(DATEDIF($I1827,DATE(FY,1,1),"y"),""))</f>
        <v/>
      </c>
      <c r="T1827">
        <f>IF(OR($R1827=0,NOT(ISNUMBER($J1827))),"",IFERROR(DATEDIF($J1827,DATE(FY,1,1),"y"),0))</f>
        <v/>
      </c>
      <c r="U1827" s="38">
        <f>IF(OR($R1827=0,NOT(ISNUMBER($I1827))),0,IF(YEAR($I1827)+IF($Q1827=1,RetAgeO,RetAgeE)=FY,MONTH($I1827),IF(YEAR($I1827)+IF($Q1827=1,RetAgeO,RetAgeE)&lt;FY,1,0)))</f>
        <v/>
      </c>
      <c r="V1827" s="38">
        <f>IF(OR($R1827=0,NOT(ISNUMBER($K1827))),0,IF(YEAR($K1827)=FY,MONTH($K1827),IF(YEAR($K1827)&lt;FY,1,0)))</f>
        <v/>
      </c>
      <c r="W1827" s="38">
        <f>IF($R1827=0,0,MIN(12,IF(AND(ISNUMBER($O1827),$O1827&gt;=1,$O1827&lt;=12),INT($O1827),12),IF(AND(RetireExit="Yes",$U1827&gt;0),$U1827,12),IF(AND(ContractExit="Yes",$V1827&gt;0),$V1827,12)))</f>
        <v/>
      </c>
      <c r="X1827" s="37">
        <f>IF(ISNUMBER($P1827),$P1827,IncPct)</f>
        <v/>
      </c>
      <c r="Y1827" s="39">
        <f>IF($W1827=0,0,MAX(0,MIN($W1827,IncMonth-1))+MAX(0,$W1827-IncMonth+1)*(1+$X1827))</f>
        <v/>
      </c>
      <c r="Z1827" s="40">
        <f>IF($C1827="",0,IFERROR(INDEX(Departments!$B$5:$B$54,MATCH($C1827,Departments!$A$5:$A$54,0)),0))</f>
        <v/>
      </c>
      <c r="AA1827" s="41">
        <f>N($L1827)*$Y1827</f>
        <v/>
      </c>
      <c r="AB1827" s="41">
        <f>N($M1827)*$Y1827</f>
        <v/>
      </c>
      <c r="AC1827" s="41">
        <f>$AA1827*$Z1827</f>
        <v/>
      </c>
      <c r="AD1827" s="41">
        <f>$AA1827*BonusMonths/12</f>
        <v/>
      </c>
      <c r="AE1827" s="41">
        <f>($AA1827+SI_Gross*$AB1827)*IF($Q1827=1,SI_O,SI_E)</f>
        <v/>
      </c>
      <c r="AF1827" s="41">
        <f>IF($Q1827=1,0,$AA1827*EOSB)</f>
        <v/>
      </c>
      <c r="AG1827" s="41">
        <f>$AN1827*$W1827</f>
        <v/>
      </c>
      <c r="AH1827" s="41">
        <f>SUM($AA1827:$AG1827)</f>
        <v/>
      </c>
      <c r="AI1827" s="41">
        <f>12*($AM1827+$AN1827)</f>
        <v/>
      </c>
      <c r="AJ1827" s="41">
        <f>$AM1827*((IncMonth-1)+(13-IncMonth)*(1+$X1827))+12*$AN1827</f>
        <v/>
      </c>
      <c r="AK1827" s="41">
        <f>IF($R1827=1,N($L1827)+N($M1827),0)</f>
        <v/>
      </c>
      <c r="AL1827">
        <f>IF($C1827="","",IF(N($L1827)&lt;=0,"Basic salary missing",IF(ISNA(MATCH($C1827,Departments!$A$5:$A$54,0)),"Department not on Departments sheet",IF(AND($I1827&lt;&gt;"",NOT(ISNUMBER($I1827))),"Date of birth is text, not a date",IF(AND($K1827&lt;&gt;"",NOT(ISNUMBER($K1827))),"Contract end is text, not a date","")))))</f>
        <v/>
      </c>
      <c r="AM1827" s="41">
        <f>IF($R1827=0,0,N($L1827)*(1+$Z1827+BonusMonths/12+IF($Q1827=1,0,EOSB))+N($M1827)+(N($L1827)+SI_Gross*N($M1827))*IF($Q1827=1,SI_O,SI_E))</f>
        <v/>
      </c>
      <c r="AN1827" s="41">
        <f>IF($R1827=0,0,(IF($Q1827=1,MedO,MedE+Ticket)+Training)/12)</f>
        <v/>
      </c>
    </row>
    <row r="1828">
      <c r="I1828" s="35" t="n"/>
      <c r="J1828" s="35" t="n"/>
      <c r="K1828" s="35" t="n"/>
      <c r="L1828" s="36" t="n"/>
      <c r="M1828" s="36" t="n"/>
      <c r="P1828" s="37" t="n"/>
      <c r="Q1828" s="38">
        <f>IF($C1828="",0,IF(OR(LOWER(TRIM($G1828))="omani",LOWER(TRIM($G1828))="oman",LOWER(TRIM($G1828))="om",LOWER(TRIM($G1828))="local"),1,0))</f>
        <v/>
      </c>
      <c r="R1828" s="38">
        <f>IF($C1828="",0,IF(OR(ISNUMBER(SEARCH("resign",$N1828)),ISNUMBER(SEARCH("terminat",$N1828)),ISNUMBER(SEARCH("inactive",$N1828)),ISNUMBER(SEARCH("vacan",$N1828)),ISNUMBER(SEARCH("deceased",$N1828)),ISNUMBER(SEARCH("separated",$N1828))),0,1))</f>
        <v/>
      </c>
      <c r="S1828">
        <f>IF(OR($R1828=0,NOT(ISNUMBER($I1828))),"",IFERROR(DATEDIF($I1828,DATE(FY,1,1),"y"),""))</f>
        <v/>
      </c>
      <c r="T1828">
        <f>IF(OR($R1828=0,NOT(ISNUMBER($J1828))),"",IFERROR(DATEDIF($J1828,DATE(FY,1,1),"y"),0))</f>
        <v/>
      </c>
      <c r="U1828" s="38">
        <f>IF(OR($R1828=0,NOT(ISNUMBER($I1828))),0,IF(YEAR($I1828)+IF($Q1828=1,RetAgeO,RetAgeE)=FY,MONTH($I1828),IF(YEAR($I1828)+IF($Q1828=1,RetAgeO,RetAgeE)&lt;FY,1,0)))</f>
        <v/>
      </c>
      <c r="V1828" s="38">
        <f>IF(OR($R1828=0,NOT(ISNUMBER($K1828))),0,IF(YEAR($K1828)=FY,MONTH($K1828),IF(YEAR($K1828)&lt;FY,1,0)))</f>
        <v/>
      </c>
      <c r="W1828" s="38">
        <f>IF($R1828=0,0,MIN(12,IF(AND(ISNUMBER($O1828),$O1828&gt;=1,$O1828&lt;=12),INT($O1828),12),IF(AND(RetireExit="Yes",$U1828&gt;0),$U1828,12),IF(AND(ContractExit="Yes",$V1828&gt;0),$V1828,12)))</f>
        <v/>
      </c>
      <c r="X1828" s="37">
        <f>IF(ISNUMBER($P1828),$P1828,IncPct)</f>
        <v/>
      </c>
      <c r="Y1828" s="39">
        <f>IF($W1828=0,0,MAX(0,MIN($W1828,IncMonth-1))+MAX(0,$W1828-IncMonth+1)*(1+$X1828))</f>
        <v/>
      </c>
      <c r="Z1828" s="40">
        <f>IF($C1828="",0,IFERROR(INDEX(Departments!$B$5:$B$54,MATCH($C1828,Departments!$A$5:$A$54,0)),0))</f>
        <v/>
      </c>
      <c r="AA1828" s="41">
        <f>N($L1828)*$Y1828</f>
        <v/>
      </c>
      <c r="AB1828" s="41">
        <f>N($M1828)*$Y1828</f>
        <v/>
      </c>
      <c r="AC1828" s="41">
        <f>$AA1828*$Z1828</f>
        <v/>
      </c>
      <c r="AD1828" s="41">
        <f>$AA1828*BonusMonths/12</f>
        <v/>
      </c>
      <c r="AE1828" s="41">
        <f>($AA1828+SI_Gross*$AB1828)*IF($Q1828=1,SI_O,SI_E)</f>
        <v/>
      </c>
      <c r="AF1828" s="41">
        <f>IF($Q1828=1,0,$AA1828*EOSB)</f>
        <v/>
      </c>
      <c r="AG1828" s="41">
        <f>$AN1828*$W1828</f>
        <v/>
      </c>
      <c r="AH1828" s="41">
        <f>SUM($AA1828:$AG1828)</f>
        <v/>
      </c>
      <c r="AI1828" s="41">
        <f>12*($AM1828+$AN1828)</f>
        <v/>
      </c>
      <c r="AJ1828" s="41">
        <f>$AM1828*((IncMonth-1)+(13-IncMonth)*(1+$X1828))+12*$AN1828</f>
        <v/>
      </c>
      <c r="AK1828" s="41">
        <f>IF($R1828=1,N($L1828)+N($M1828),0)</f>
        <v/>
      </c>
      <c r="AL1828">
        <f>IF($C1828="","",IF(N($L1828)&lt;=0,"Basic salary missing",IF(ISNA(MATCH($C1828,Departments!$A$5:$A$54,0)),"Department not on Departments sheet",IF(AND($I1828&lt;&gt;"",NOT(ISNUMBER($I1828))),"Date of birth is text, not a date",IF(AND($K1828&lt;&gt;"",NOT(ISNUMBER($K1828))),"Contract end is text, not a date","")))))</f>
        <v/>
      </c>
      <c r="AM1828" s="41">
        <f>IF($R1828=0,0,N($L1828)*(1+$Z1828+BonusMonths/12+IF($Q1828=1,0,EOSB))+N($M1828)+(N($L1828)+SI_Gross*N($M1828))*IF($Q1828=1,SI_O,SI_E))</f>
        <v/>
      </c>
      <c r="AN1828" s="41">
        <f>IF($R1828=0,0,(IF($Q1828=1,MedO,MedE+Ticket)+Training)/12)</f>
        <v/>
      </c>
    </row>
    <row r="1829">
      <c r="I1829" s="35" t="n"/>
      <c r="J1829" s="35" t="n"/>
      <c r="K1829" s="35" t="n"/>
      <c r="L1829" s="36" t="n"/>
      <c r="M1829" s="36" t="n"/>
      <c r="P1829" s="37" t="n"/>
      <c r="Q1829" s="38">
        <f>IF($C1829="",0,IF(OR(LOWER(TRIM($G1829))="omani",LOWER(TRIM($G1829))="oman",LOWER(TRIM($G1829))="om",LOWER(TRIM($G1829))="local"),1,0))</f>
        <v/>
      </c>
      <c r="R1829" s="38">
        <f>IF($C1829="",0,IF(OR(ISNUMBER(SEARCH("resign",$N1829)),ISNUMBER(SEARCH("terminat",$N1829)),ISNUMBER(SEARCH("inactive",$N1829)),ISNUMBER(SEARCH("vacan",$N1829)),ISNUMBER(SEARCH("deceased",$N1829)),ISNUMBER(SEARCH("separated",$N1829))),0,1))</f>
        <v/>
      </c>
      <c r="S1829">
        <f>IF(OR($R1829=0,NOT(ISNUMBER($I1829))),"",IFERROR(DATEDIF($I1829,DATE(FY,1,1),"y"),""))</f>
        <v/>
      </c>
      <c r="T1829">
        <f>IF(OR($R1829=0,NOT(ISNUMBER($J1829))),"",IFERROR(DATEDIF($J1829,DATE(FY,1,1),"y"),0))</f>
        <v/>
      </c>
      <c r="U1829" s="38">
        <f>IF(OR($R1829=0,NOT(ISNUMBER($I1829))),0,IF(YEAR($I1829)+IF($Q1829=1,RetAgeO,RetAgeE)=FY,MONTH($I1829),IF(YEAR($I1829)+IF($Q1829=1,RetAgeO,RetAgeE)&lt;FY,1,0)))</f>
        <v/>
      </c>
      <c r="V1829" s="38">
        <f>IF(OR($R1829=0,NOT(ISNUMBER($K1829))),0,IF(YEAR($K1829)=FY,MONTH($K1829),IF(YEAR($K1829)&lt;FY,1,0)))</f>
        <v/>
      </c>
      <c r="W1829" s="38">
        <f>IF($R1829=0,0,MIN(12,IF(AND(ISNUMBER($O1829),$O1829&gt;=1,$O1829&lt;=12),INT($O1829),12),IF(AND(RetireExit="Yes",$U1829&gt;0),$U1829,12),IF(AND(ContractExit="Yes",$V1829&gt;0),$V1829,12)))</f>
        <v/>
      </c>
      <c r="X1829" s="37">
        <f>IF(ISNUMBER($P1829),$P1829,IncPct)</f>
        <v/>
      </c>
      <c r="Y1829" s="39">
        <f>IF($W1829=0,0,MAX(0,MIN($W1829,IncMonth-1))+MAX(0,$W1829-IncMonth+1)*(1+$X1829))</f>
        <v/>
      </c>
      <c r="Z1829" s="40">
        <f>IF($C1829="",0,IFERROR(INDEX(Departments!$B$5:$B$54,MATCH($C1829,Departments!$A$5:$A$54,0)),0))</f>
        <v/>
      </c>
      <c r="AA1829" s="41">
        <f>N($L1829)*$Y1829</f>
        <v/>
      </c>
      <c r="AB1829" s="41">
        <f>N($M1829)*$Y1829</f>
        <v/>
      </c>
      <c r="AC1829" s="41">
        <f>$AA1829*$Z1829</f>
        <v/>
      </c>
      <c r="AD1829" s="41">
        <f>$AA1829*BonusMonths/12</f>
        <v/>
      </c>
      <c r="AE1829" s="41">
        <f>($AA1829+SI_Gross*$AB1829)*IF($Q1829=1,SI_O,SI_E)</f>
        <v/>
      </c>
      <c r="AF1829" s="41">
        <f>IF($Q1829=1,0,$AA1829*EOSB)</f>
        <v/>
      </c>
      <c r="AG1829" s="41">
        <f>$AN1829*$W1829</f>
        <v/>
      </c>
      <c r="AH1829" s="41">
        <f>SUM($AA1829:$AG1829)</f>
        <v/>
      </c>
      <c r="AI1829" s="41">
        <f>12*($AM1829+$AN1829)</f>
        <v/>
      </c>
      <c r="AJ1829" s="41">
        <f>$AM1829*((IncMonth-1)+(13-IncMonth)*(1+$X1829))+12*$AN1829</f>
        <v/>
      </c>
      <c r="AK1829" s="41">
        <f>IF($R1829=1,N($L1829)+N($M1829),0)</f>
        <v/>
      </c>
      <c r="AL1829">
        <f>IF($C1829="","",IF(N($L1829)&lt;=0,"Basic salary missing",IF(ISNA(MATCH($C1829,Departments!$A$5:$A$54,0)),"Department not on Departments sheet",IF(AND($I1829&lt;&gt;"",NOT(ISNUMBER($I1829))),"Date of birth is text, not a date",IF(AND($K1829&lt;&gt;"",NOT(ISNUMBER($K1829))),"Contract end is text, not a date","")))))</f>
        <v/>
      </c>
      <c r="AM1829" s="41">
        <f>IF($R1829=0,0,N($L1829)*(1+$Z1829+BonusMonths/12+IF($Q1829=1,0,EOSB))+N($M1829)+(N($L1829)+SI_Gross*N($M1829))*IF($Q1829=1,SI_O,SI_E))</f>
        <v/>
      </c>
      <c r="AN1829" s="41">
        <f>IF($R1829=0,0,(IF($Q1829=1,MedO,MedE+Ticket)+Training)/12)</f>
        <v/>
      </c>
    </row>
    <row r="1830">
      <c r="I1830" s="35" t="n"/>
      <c r="J1830" s="35" t="n"/>
      <c r="K1830" s="35" t="n"/>
      <c r="L1830" s="36" t="n"/>
      <c r="M1830" s="36" t="n"/>
      <c r="P1830" s="37" t="n"/>
      <c r="Q1830" s="38">
        <f>IF($C1830="",0,IF(OR(LOWER(TRIM($G1830))="omani",LOWER(TRIM($G1830))="oman",LOWER(TRIM($G1830))="om",LOWER(TRIM($G1830))="local"),1,0))</f>
        <v/>
      </c>
      <c r="R1830" s="38">
        <f>IF($C1830="",0,IF(OR(ISNUMBER(SEARCH("resign",$N1830)),ISNUMBER(SEARCH("terminat",$N1830)),ISNUMBER(SEARCH("inactive",$N1830)),ISNUMBER(SEARCH("vacan",$N1830)),ISNUMBER(SEARCH("deceased",$N1830)),ISNUMBER(SEARCH("separated",$N1830))),0,1))</f>
        <v/>
      </c>
      <c r="S1830">
        <f>IF(OR($R1830=0,NOT(ISNUMBER($I1830))),"",IFERROR(DATEDIF($I1830,DATE(FY,1,1),"y"),""))</f>
        <v/>
      </c>
      <c r="T1830">
        <f>IF(OR($R1830=0,NOT(ISNUMBER($J1830))),"",IFERROR(DATEDIF($J1830,DATE(FY,1,1),"y"),0))</f>
        <v/>
      </c>
      <c r="U1830" s="38">
        <f>IF(OR($R1830=0,NOT(ISNUMBER($I1830))),0,IF(YEAR($I1830)+IF($Q1830=1,RetAgeO,RetAgeE)=FY,MONTH($I1830),IF(YEAR($I1830)+IF($Q1830=1,RetAgeO,RetAgeE)&lt;FY,1,0)))</f>
        <v/>
      </c>
      <c r="V1830" s="38">
        <f>IF(OR($R1830=0,NOT(ISNUMBER($K1830))),0,IF(YEAR($K1830)=FY,MONTH($K1830),IF(YEAR($K1830)&lt;FY,1,0)))</f>
        <v/>
      </c>
      <c r="W1830" s="38">
        <f>IF($R1830=0,0,MIN(12,IF(AND(ISNUMBER($O1830),$O1830&gt;=1,$O1830&lt;=12),INT($O1830),12),IF(AND(RetireExit="Yes",$U1830&gt;0),$U1830,12),IF(AND(ContractExit="Yes",$V1830&gt;0),$V1830,12)))</f>
        <v/>
      </c>
      <c r="X1830" s="37">
        <f>IF(ISNUMBER($P1830),$P1830,IncPct)</f>
        <v/>
      </c>
      <c r="Y1830" s="39">
        <f>IF($W1830=0,0,MAX(0,MIN($W1830,IncMonth-1))+MAX(0,$W1830-IncMonth+1)*(1+$X1830))</f>
        <v/>
      </c>
      <c r="Z1830" s="40">
        <f>IF($C1830="",0,IFERROR(INDEX(Departments!$B$5:$B$54,MATCH($C1830,Departments!$A$5:$A$54,0)),0))</f>
        <v/>
      </c>
      <c r="AA1830" s="41">
        <f>N($L1830)*$Y1830</f>
        <v/>
      </c>
      <c r="AB1830" s="41">
        <f>N($M1830)*$Y1830</f>
        <v/>
      </c>
      <c r="AC1830" s="41">
        <f>$AA1830*$Z1830</f>
        <v/>
      </c>
      <c r="AD1830" s="41">
        <f>$AA1830*BonusMonths/12</f>
        <v/>
      </c>
      <c r="AE1830" s="41">
        <f>($AA1830+SI_Gross*$AB1830)*IF($Q1830=1,SI_O,SI_E)</f>
        <v/>
      </c>
      <c r="AF1830" s="41">
        <f>IF($Q1830=1,0,$AA1830*EOSB)</f>
        <v/>
      </c>
      <c r="AG1830" s="41">
        <f>$AN1830*$W1830</f>
        <v/>
      </c>
      <c r="AH1830" s="41">
        <f>SUM($AA1830:$AG1830)</f>
        <v/>
      </c>
      <c r="AI1830" s="41">
        <f>12*($AM1830+$AN1830)</f>
        <v/>
      </c>
      <c r="AJ1830" s="41">
        <f>$AM1830*((IncMonth-1)+(13-IncMonth)*(1+$X1830))+12*$AN1830</f>
        <v/>
      </c>
      <c r="AK1830" s="41">
        <f>IF($R1830=1,N($L1830)+N($M1830),0)</f>
        <v/>
      </c>
      <c r="AL1830">
        <f>IF($C1830="","",IF(N($L1830)&lt;=0,"Basic salary missing",IF(ISNA(MATCH($C1830,Departments!$A$5:$A$54,0)),"Department not on Departments sheet",IF(AND($I1830&lt;&gt;"",NOT(ISNUMBER($I1830))),"Date of birth is text, not a date",IF(AND($K1830&lt;&gt;"",NOT(ISNUMBER($K1830))),"Contract end is text, not a date","")))))</f>
        <v/>
      </c>
      <c r="AM1830" s="41">
        <f>IF($R1830=0,0,N($L1830)*(1+$Z1830+BonusMonths/12+IF($Q1830=1,0,EOSB))+N($M1830)+(N($L1830)+SI_Gross*N($M1830))*IF($Q1830=1,SI_O,SI_E))</f>
        <v/>
      </c>
      <c r="AN1830" s="41">
        <f>IF($R1830=0,0,(IF($Q1830=1,MedO,MedE+Ticket)+Training)/12)</f>
        <v/>
      </c>
    </row>
    <row r="1831">
      <c r="I1831" s="35" t="n"/>
      <c r="J1831" s="35" t="n"/>
      <c r="K1831" s="35" t="n"/>
      <c r="L1831" s="36" t="n"/>
      <c r="M1831" s="36" t="n"/>
      <c r="P1831" s="37" t="n"/>
      <c r="Q1831" s="38">
        <f>IF($C1831="",0,IF(OR(LOWER(TRIM($G1831))="omani",LOWER(TRIM($G1831))="oman",LOWER(TRIM($G1831))="om",LOWER(TRIM($G1831))="local"),1,0))</f>
        <v/>
      </c>
      <c r="R1831" s="38">
        <f>IF($C1831="",0,IF(OR(ISNUMBER(SEARCH("resign",$N1831)),ISNUMBER(SEARCH("terminat",$N1831)),ISNUMBER(SEARCH("inactive",$N1831)),ISNUMBER(SEARCH("vacan",$N1831)),ISNUMBER(SEARCH("deceased",$N1831)),ISNUMBER(SEARCH("separated",$N1831))),0,1))</f>
        <v/>
      </c>
      <c r="S1831">
        <f>IF(OR($R1831=0,NOT(ISNUMBER($I1831))),"",IFERROR(DATEDIF($I1831,DATE(FY,1,1),"y"),""))</f>
        <v/>
      </c>
      <c r="T1831">
        <f>IF(OR($R1831=0,NOT(ISNUMBER($J1831))),"",IFERROR(DATEDIF($J1831,DATE(FY,1,1),"y"),0))</f>
        <v/>
      </c>
      <c r="U1831" s="38">
        <f>IF(OR($R1831=0,NOT(ISNUMBER($I1831))),0,IF(YEAR($I1831)+IF($Q1831=1,RetAgeO,RetAgeE)=FY,MONTH($I1831),IF(YEAR($I1831)+IF($Q1831=1,RetAgeO,RetAgeE)&lt;FY,1,0)))</f>
        <v/>
      </c>
      <c r="V1831" s="38">
        <f>IF(OR($R1831=0,NOT(ISNUMBER($K1831))),0,IF(YEAR($K1831)=FY,MONTH($K1831),IF(YEAR($K1831)&lt;FY,1,0)))</f>
        <v/>
      </c>
      <c r="W1831" s="38">
        <f>IF($R1831=0,0,MIN(12,IF(AND(ISNUMBER($O1831),$O1831&gt;=1,$O1831&lt;=12),INT($O1831),12),IF(AND(RetireExit="Yes",$U1831&gt;0),$U1831,12),IF(AND(ContractExit="Yes",$V1831&gt;0),$V1831,12)))</f>
        <v/>
      </c>
      <c r="X1831" s="37">
        <f>IF(ISNUMBER($P1831),$P1831,IncPct)</f>
        <v/>
      </c>
      <c r="Y1831" s="39">
        <f>IF($W1831=0,0,MAX(0,MIN($W1831,IncMonth-1))+MAX(0,$W1831-IncMonth+1)*(1+$X1831))</f>
        <v/>
      </c>
      <c r="Z1831" s="40">
        <f>IF($C1831="",0,IFERROR(INDEX(Departments!$B$5:$B$54,MATCH($C1831,Departments!$A$5:$A$54,0)),0))</f>
        <v/>
      </c>
      <c r="AA1831" s="41">
        <f>N($L1831)*$Y1831</f>
        <v/>
      </c>
      <c r="AB1831" s="41">
        <f>N($M1831)*$Y1831</f>
        <v/>
      </c>
      <c r="AC1831" s="41">
        <f>$AA1831*$Z1831</f>
        <v/>
      </c>
      <c r="AD1831" s="41">
        <f>$AA1831*BonusMonths/12</f>
        <v/>
      </c>
      <c r="AE1831" s="41">
        <f>($AA1831+SI_Gross*$AB1831)*IF($Q1831=1,SI_O,SI_E)</f>
        <v/>
      </c>
      <c r="AF1831" s="41">
        <f>IF($Q1831=1,0,$AA1831*EOSB)</f>
        <v/>
      </c>
      <c r="AG1831" s="41">
        <f>$AN1831*$W1831</f>
        <v/>
      </c>
      <c r="AH1831" s="41">
        <f>SUM($AA1831:$AG1831)</f>
        <v/>
      </c>
      <c r="AI1831" s="41">
        <f>12*($AM1831+$AN1831)</f>
        <v/>
      </c>
      <c r="AJ1831" s="41">
        <f>$AM1831*((IncMonth-1)+(13-IncMonth)*(1+$X1831))+12*$AN1831</f>
        <v/>
      </c>
      <c r="AK1831" s="41">
        <f>IF($R1831=1,N($L1831)+N($M1831),0)</f>
        <v/>
      </c>
      <c r="AL1831">
        <f>IF($C1831="","",IF(N($L1831)&lt;=0,"Basic salary missing",IF(ISNA(MATCH($C1831,Departments!$A$5:$A$54,0)),"Department not on Departments sheet",IF(AND($I1831&lt;&gt;"",NOT(ISNUMBER($I1831))),"Date of birth is text, not a date",IF(AND($K1831&lt;&gt;"",NOT(ISNUMBER($K1831))),"Contract end is text, not a date","")))))</f>
        <v/>
      </c>
      <c r="AM1831" s="41">
        <f>IF($R1831=0,0,N($L1831)*(1+$Z1831+BonusMonths/12+IF($Q1831=1,0,EOSB))+N($M1831)+(N($L1831)+SI_Gross*N($M1831))*IF($Q1831=1,SI_O,SI_E))</f>
        <v/>
      </c>
      <c r="AN1831" s="41">
        <f>IF($R1831=0,0,(IF($Q1831=1,MedO,MedE+Ticket)+Training)/12)</f>
        <v/>
      </c>
    </row>
    <row r="1832">
      <c r="I1832" s="35" t="n"/>
      <c r="J1832" s="35" t="n"/>
      <c r="K1832" s="35" t="n"/>
      <c r="L1832" s="36" t="n"/>
      <c r="M1832" s="36" t="n"/>
      <c r="P1832" s="37" t="n"/>
      <c r="Q1832" s="38">
        <f>IF($C1832="",0,IF(OR(LOWER(TRIM($G1832))="omani",LOWER(TRIM($G1832))="oman",LOWER(TRIM($G1832))="om",LOWER(TRIM($G1832))="local"),1,0))</f>
        <v/>
      </c>
      <c r="R1832" s="38">
        <f>IF($C1832="",0,IF(OR(ISNUMBER(SEARCH("resign",$N1832)),ISNUMBER(SEARCH("terminat",$N1832)),ISNUMBER(SEARCH("inactive",$N1832)),ISNUMBER(SEARCH("vacan",$N1832)),ISNUMBER(SEARCH("deceased",$N1832)),ISNUMBER(SEARCH("separated",$N1832))),0,1))</f>
        <v/>
      </c>
      <c r="S1832">
        <f>IF(OR($R1832=0,NOT(ISNUMBER($I1832))),"",IFERROR(DATEDIF($I1832,DATE(FY,1,1),"y"),""))</f>
        <v/>
      </c>
      <c r="T1832">
        <f>IF(OR($R1832=0,NOT(ISNUMBER($J1832))),"",IFERROR(DATEDIF($J1832,DATE(FY,1,1),"y"),0))</f>
        <v/>
      </c>
      <c r="U1832" s="38">
        <f>IF(OR($R1832=0,NOT(ISNUMBER($I1832))),0,IF(YEAR($I1832)+IF($Q1832=1,RetAgeO,RetAgeE)=FY,MONTH($I1832),IF(YEAR($I1832)+IF($Q1832=1,RetAgeO,RetAgeE)&lt;FY,1,0)))</f>
        <v/>
      </c>
      <c r="V1832" s="38">
        <f>IF(OR($R1832=0,NOT(ISNUMBER($K1832))),0,IF(YEAR($K1832)=FY,MONTH($K1832),IF(YEAR($K1832)&lt;FY,1,0)))</f>
        <v/>
      </c>
      <c r="W1832" s="38">
        <f>IF($R1832=0,0,MIN(12,IF(AND(ISNUMBER($O1832),$O1832&gt;=1,$O1832&lt;=12),INT($O1832),12),IF(AND(RetireExit="Yes",$U1832&gt;0),$U1832,12),IF(AND(ContractExit="Yes",$V1832&gt;0),$V1832,12)))</f>
        <v/>
      </c>
      <c r="X1832" s="37">
        <f>IF(ISNUMBER($P1832),$P1832,IncPct)</f>
        <v/>
      </c>
      <c r="Y1832" s="39">
        <f>IF($W1832=0,0,MAX(0,MIN($W1832,IncMonth-1))+MAX(0,$W1832-IncMonth+1)*(1+$X1832))</f>
        <v/>
      </c>
      <c r="Z1832" s="40">
        <f>IF($C1832="",0,IFERROR(INDEX(Departments!$B$5:$B$54,MATCH($C1832,Departments!$A$5:$A$54,0)),0))</f>
        <v/>
      </c>
      <c r="AA1832" s="41">
        <f>N($L1832)*$Y1832</f>
        <v/>
      </c>
      <c r="AB1832" s="41">
        <f>N($M1832)*$Y1832</f>
        <v/>
      </c>
      <c r="AC1832" s="41">
        <f>$AA1832*$Z1832</f>
        <v/>
      </c>
      <c r="AD1832" s="41">
        <f>$AA1832*BonusMonths/12</f>
        <v/>
      </c>
      <c r="AE1832" s="41">
        <f>($AA1832+SI_Gross*$AB1832)*IF($Q1832=1,SI_O,SI_E)</f>
        <v/>
      </c>
      <c r="AF1832" s="41">
        <f>IF($Q1832=1,0,$AA1832*EOSB)</f>
        <v/>
      </c>
      <c r="AG1832" s="41">
        <f>$AN1832*$W1832</f>
        <v/>
      </c>
      <c r="AH1832" s="41">
        <f>SUM($AA1832:$AG1832)</f>
        <v/>
      </c>
      <c r="AI1832" s="41">
        <f>12*($AM1832+$AN1832)</f>
        <v/>
      </c>
      <c r="AJ1832" s="41">
        <f>$AM1832*((IncMonth-1)+(13-IncMonth)*(1+$X1832))+12*$AN1832</f>
        <v/>
      </c>
      <c r="AK1832" s="41">
        <f>IF($R1832=1,N($L1832)+N($M1832),0)</f>
        <v/>
      </c>
      <c r="AL1832">
        <f>IF($C1832="","",IF(N($L1832)&lt;=0,"Basic salary missing",IF(ISNA(MATCH($C1832,Departments!$A$5:$A$54,0)),"Department not on Departments sheet",IF(AND($I1832&lt;&gt;"",NOT(ISNUMBER($I1832))),"Date of birth is text, not a date",IF(AND($K1832&lt;&gt;"",NOT(ISNUMBER($K1832))),"Contract end is text, not a date","")))))</f>
        <v/>
      </c>
      <c r="AM1832" s="41">
        <f>IF($R1832=0,0,N($L1832)*(1+$Z1832+BonusMonths/12+IF($Q1832=1,0,EOSB))+N($M1832)+(N($L1832)+SI_Gross*N($M1832))*IF($Q1832=1,SI_O,SI_E))</f>
        <v/>
      </c>
      <c r="AN1832" s="41">
        <f>IF($R1832=0,0,(IF($Q1832=1,MedO,MedE+Ticket)+Training)/12)</f>
        <v/>
      </c>
    </row>
    <row r="1833">
      <c r="I1833" s="35" t="n"/>
      <c r="J1833" s="35" t="n"/>
      <c r="K1833" s="35" t="n"/>
      <c r="L1833" s="36" t="n"/>
      <c r="M1833" s="36" t="n"/>
      <c r="P1833" s="37" t="n"/>
      <c r="Q1833" s="38">
        <f>IF($C1833="",0,IF(OR(LOWER(TRIM($G1833))="omani",LOWER(TRIM($G1833))="oman",LOWER(TRIM($G1833))="om",LOWER(TRIM($G1833))="local"),1,0))</f>
        <v/>
      </c>
      <c r="R1833" s="38">
        <f>IF($C1833="",0,IF(OR(ISNUMBER(SEARCH("resign",$N1833)),ISNUMBER(SEARCH("terminat",$N1833)),ISNUMBER(SEARCH("inactive",$N1833)),ISNUMBER(SEARCH("vacan",$N1833)),ISNUMBER(SEARCH("deceased",$N1833)),ISNUMBER(SEARCH("separated",$N1833))),0,1))</f>
        <v/>
      </c>
      <c r="S1833">
        <f>IF(OR($R1833=0,NOT(ISNUMBER($I1833))),"",IFERROR(DATEDIF($I1833,DATE(FY,1,1),"y"),""))</f>
        <v/>
      </c>
      <c r="T1833">
        <f>IF(OR($R1833=0,NOT(ISNUMBER($J1833))),"",IFERROR(DATEDIF($J1833,DATE(FY,1,1),"y"),0))</f>
        <v/>
      </c>
      <c r="U1833" s="38">
        <f>IF(OR($R1833=0,NOT(ISNUMBER($I1833))),0,IF(YEAR($I1833)+IF($Q1833=1,RetAgeO,RetAgeE)=FY,MONTH($I1833),IF(YEAR($I1833)+IF($Q1833=1,RetAgeO,RetAgeE)&lt;FY,1,0)))</f>
        <v/>
      </c>
      <c r="V1833" s="38">
        <f>IF(OR($R1833=0,NOT(ISNUMBER($K1833))),0,IF(YEAR($K1833)=FY,MONTH($K1833),IF(YEAR($K1833)&lt;FY,1,0)))</f>
        <v/>
      </c>
      <c r="W1833" s="38">
        <f>IF($R1833=0,0,MIN(12,IF(AND(ISNUMBER($O1833),$O1833&gt;=1,$O1833&lt;=12),INT($O1833),12),IF(AND(RetireExit="Yes",$U1833&gt;0),$U1833,12),IF(AND(ContractExit="Yes",$V1833&gt;0),$V1833,12)))</f>
        <v/>
      </c>
      <c r="X1833" s="37">
        <f>IF(ISNUMBER($P1833),$P1833,IncPct)</f>
        <v/>
      </c>
      <c r="Y1833" s="39">
        <f>IF($W1833=0,0,MAX(0,MIN($W1833,IncMonth-1))+MAX(0,$W1833-IncMonth+1)*(1+$X1833))</f>
        <v/>
      </c>
      <c r="Z1833" s="40">
        <f>IF($C1833="",0,IFERROR(INDEX(Departments!$B$5:$B$54,MATCH($C1833,Departments!$A$5:$A$54,0)),0))</f>
        <v/>
      </c>
      <c r="AA1833" s="41">
        <f>N($L1833)*$Y1833</f>
        <v/>
      </c>
      <c r="AB1833" s="41">
        <f>N($M1833)*$Y1833</f>
        <v/>
      </c>
      <c r="AC1833" s="41">
        <f>$AA1833*$Z1833</f>
        <v/>
      </c>
      <c r="AD1833" s="41">
        <f>$AA1833*BonusMonths/12</f>
        <v/>
      </c>
      <c r="AE1833" s="41">
        <f>($AA1833+SI_Gross*$AB1833)*IF($Q1833=1,SI_O,SI_E)</f>
        <v/>
      </c>
      <c r="AF1833" s="41">
        <f>IF($Q1833=1,0,$AA1833*EOSB)</f>
        <v/>
      </c>
      <c r="AG1833" s="41">
        <f>$AN1833*$W1833</f>
        <v/>
      </c>
      <c r="AH1833" s="41">
        <f>SUM($AA1833:$AG1833)</f>
        <v/>
      </c>
      <c r="AI1833" s="41">
        <f>12*($AM1833+$AN1833)</f>
        <v/>
      </c>
      <c r="AJ1833" s="41">
        <f>$AM1833*((IncMonth-1)+(13-IncMonth)*(1+$X1833))+12*$AN1833</f>
        <v/>
      </c>
      <c r="AK1833" s="41">
        <f>IF($R1833=1,N($L1833)+N($M1833),0)</f>
        <v/>
      </c>
      <c r="AL1833">
        <f>IF($C1833="","",IF(N($L1833)&lt;=0,"Basic salary missing",IF(ISNA(MATCH($C1833,Departments!$A$5:$A$54,0)),"Department not on Departments sheet",IF(AND($I1833&lt;&gt;"",NOT(ISNUMBER($I1833))),"Date of birth is text, not a date",IF(AND($K1833&lt;&gt;"",NOT(ISNUMBER($K1833))),"Contract end is text, not a date","")))))</f>
        <v/>
      </c>
      <c r="AM1833" s="41">
        <f>IF($R1833=0,0,N($L1833)*(1+$Z1833+BonusMonths/12+IF($Q1833=1,0,EOSB))+N($M1833)+(N($L1833)+SI_Gross*N($M1833))*IF($Q1833=1,SI_O,SI_E))</f>
        <v/>
      </c>
      <c r="AN1833" s="41">
        <f>IF($R1833=0,0,(IF($Q1833=1,MedO,MedE+Ticket)+Training)/12)</f>
        <v/>
      </c>
    </row>
    <row r="1834">
      <c r="I1834" s="35" t="n"/>
      <c r="J1834" s="35" t="n"/>
      <c r="K1834" s="35" t="n"/>
      <c r="L1834" s="36" t="n"/>
      <c r="M1834" s="36" t="n"/>
      <c r="P1834" s="37" t="n"/>
      <c r="Q1834" s="38">
        <f>IF($C1834="",0,IF(OR(LOWER(TRIM($G1834))="omani",LOWER(TRIM($G1834))="oman",LOWER(TRIM($G1834))="om",LOWER(TRIM($G1834))="local"),1,0))</f>
        <v/>
      </c>
      <c r="R1834" s="38">
        <f>IF($C1834="",0,IF(OR(ISNUMBER(SEARCH("resign",$N1834)),ISNUMBER(SEARCH("terminat",$N1834)),ISNUMBER(SEARCH("inactive",$N1834)),ISNUMBER(SEARCH("vacan",$N1834)),ISNUMBER(SEARCH("deceased",$N1834)),ISNUMBER(SEARCH("separated",$N1834))),0,1))</f>
        <v/>
      </c>
      <c r="S1834">
        <f>IF(OR($R1834=0,NOT(ISNUMBER($I1834))),"",IFERROR(DATEDIF($I1834,DATE(FY,1,1),"y"),""))</f>
        <v/>
      </c>
      <c r="T1834">
        <f>IF(OR($R1834=0,NOT(ISNUMBER($J1834))),"",IFERROR(DATEDIF($J1834,DATE(FY,1,1),"y"),0))</f>
        <v/>
      </c>
      <c r="U1834" s="38">
        <f>IF(OR($R1834=0,NOT(ISNUMBER($I1834))),0,IF(YEAR($I1834)+IF($Q1834=1,RetAgeO,RetAgeE)=FY,MONTH($I1834),IF(YEAR($I1834)+IF($Q1834=1,RetAgeO,RetAgeE)&lt;FY,1,0)))</f>
        <v/>
      </c>
      <c r="V1834" s="38">
        <f>IF(OR($R1834=0,NOT(ISNUMBER($K1834))),0,IF(YEAR($K1834)=FY,MONTH($K1834),IF(YEAR($K1834)&lt;FY,1,0)))</f>
        <v/>
      </c>
      <c r="W1834" s="38">
        <f>IF($R1834=0,0,MIN(12,IF(AND(ISNUMBER($O1834),$O1834&gt;=1,$O1834&lt;=12),INT($O1834),12),IF(AND(RetireExit="Yes",$U1834&gt;0),$U1834,12),IF(AND(ContractExit="Yes",$V1834&gt;0),$V1834,12)))</f>
        <v/>
      </c>
      <c r="X1834" s="37">
        <f>IF(ISNUMBER($P1834),$P1834,IncPct)</f>
        <v/>
      </c>
      <c r="Y1834" s="39">
        <f>IF($W1834=0,0,MAX(0,MIN($W1834,IncMonth-1))+MAX(0,$W1834-IncMonth+1)*(1+$X1834))</f>
        <v/>
      </c>
      <c r="Z1834" s="40">
        <f>IF($C1834="",0,IFERROR(INDEX(Departments!$B$5:$B$54,MATCH($C1834,Departments!$A$5:$A$54,0)),0))</f>
        <v/>
      </c>
      <c r="AA1834" s="41">
        <f>N($L1834)*$Y1834</f>
        <v/>
      </c>
      <c r="AB1834" s="41">
        <f>N($M1834)*$Y1834</f>
        <v/>
      </c>
      <c r="AC1834" s="41">
        <f>$AA1834*$Z1834</f>
        <v/>
      </c>
      <c r="AD1834" s="41">
        <f>$AA1834*BonusMonths/12</f>
        <v/>
      </c>
      <c r="AE1834" s="41">
        <f>($AA1834+SI_Gross*$AB1834)*IF($Q1834=1,SI_O,SI_E)</f>
        <v/>
      </c>
      <c r="AF1834" s="41">
        <f>IF($Q1834=1,0,$AA1834*EOSB)</f>
        <v/>
      </c>
      <c r="AG1834" s="41">
        <f>$AN1834*$W1834</f>
        <v/>
      </c>
      <c r="AH1834" s="41">
        <f>SUM($AA1834:$AG1834)</f>
        <v/>
      </c>
      <c r="AI1834" s="41">
        <f>12*($AM1834+$AN1834)</f>
        <v/>
      </c>
      <c r="AJ1834" s="41">
        <f>$AM1834*((IncMonth-1)+(13-IncMonth)*(1+$X1834))+12*$AN1834</f>
        <v/>
      </c>
      <c r="AK1834" s="41">
        <f>IF($R1834=1,N($L1834)+N($M1834),0)</f>
        <v/>
      </c>
      <c r="AL1834">
        <f>IF($C1834="","",IF(N($L1834)&lt;=0,"Basic salary missing",IF(ISNA(MATCH($C1834,Departments!$A$5:$A$54,0)),"Department not on Departments sheet",IF(AND($I1834&lt;&gt;"",NOT(ISNUMBER($I1834))),"Date of birth is text, not a date",IF(AND($K1834&lt;&gt;"",NOT(ISNUMBER($K1834))),"Contract end is text, not a date","")))))</f>
        <v/>
      </c>
      <c r="AM1834" s="41">
        <f>IF($R1834=0,0,N($L1834)*(1+$Z1834+BonusMonths/12+IF($Q1834=1,0,EOSB))+N($M1834)+(N($L1834)+SI_Gross*N($M1834))*IF($Q1834=1,SI_O,SI_E))</f>
        <v/>
      </c>
      <c r="AN1834" s="41">
        <f>IF($R1834=0,0,(IF($Q1834=1,MedO,MedE+Ticket)+Training)/12)</f>
        <v/>
      </c>
    </row>
    <row r="1835">
      <c r="I1835" s="35" t="n"/>
      <c r="J1835" s="35" t="n"/>
      <c r="K1835" s="35" t="n"/>
      <c r="L1835" s="36" t="n"/>
      <c r="M1835" s="36" t="n"/>
      <c r="P1835" s="37" t="n"/>
      <c r="Q1835" s="38">
        <f>IF($C1835="",0,IF(OR(LOWER(TRIM($G1835))="omani",LOWER(TRIM($G1835))="oman",LOWER(TRIM($G1835))="om",LOWER(TRIM($G1835))="local"),1,0))</f>
        <v/>
      </c>
      <c r="R1835" s="38">
        <f>IF($C1835="",0,IF(OR(ISNUMBER(SEARCH("resign",$N1835)),ISNUMBER(SEARCH("terminat",$N1835)),ISNUMBER(SEARCH("inactive",$N1835)),ISNUMBER(SEARCH("vacan",$N1835)),ISNUMBER(SEARCH("deceased",$N1835)),ISNUMBER(SEARCH("separated",$N1835))),0,1))</f>
        <v/>
      </c>
      <c r="S1835">
        <f>IF(OR($R1835=0,NOT(ISNUMBER($I1835))),"",IFERROR(DATEDIF($I1835,DATE(FY,1,1),"y"),""))</f>
        <v/>
      </c>
      <c r="T1835">
        <f>IF(OR($R1835=0,NOT(ISNUMBER($J1835))),"",IFERROR(DATEDIF($J1835,DATE(FY,1,1),"y"),0))</f>
        <v/>
      </c>
      <c r="U1835" s="38">
        <f>IF(OR($R1835=0,NOT(ISNUMBER($I1835))),0,IF(YEAR($I1835)+IF($Q1835=1,RetAgeO,RetAgeE)=FY,MONTH($I1835),IF(YEAR($I1835)+IF($Q1835=1,RetAgeO,RetAgeE)&lt;FY,1,0)))</f>
        <v/>
      </c>
      <c r="V1835" s="38">
        <f>IF(OR($R1835=0,NOT(ISNUMBER($K1835))),0,IF(YEAR($K1835)=FY,MONTH($K1835),IF(YEAR($K1835)&lt;FY,1,0)))</f>
        <v/>
      </c>
      <c r="W1835" s="38">
        <f>IF($R1835=0,0,MIN(12,IF(AND(ISNUMBER($O1835),$O1835&gt;=1,$O1835&lt;=12),INT($O1835),12),IF(AND(RetireExit="Yes",$U1835&gt;0),$U1835,12),IF(AND(ContractExit="Yes",$V1835&gt;0),$V1835,12)))</f>
        <v/>
      </c>
      <c r="X1835" s="37">
        <f>IF(ISNUMBER($P1835),$P1835,IncPct)</f>
        <v/>
      </c>
      <c r="Y1835" s="39">
        <f>IF($W1835=0,0,MAX(0,MIN($W1835,IncMonth-1))+MAX(0,$W1835-IncMonth+1)*(1+$X1835))</f>
        <v/>
      </c>
      <c r="Z1835" s="40">
        <f>IF($C1835="",0,IFERROR(INDEX(Departments!$B$5:$B$54,MATCH($C1835,Departments!$A$5:$A$54,0)),0))</f>
        <v/>
      </c>
      <c r="AA1835" s="41">
        <f>N($L1835)*$Y1835</f>
        <v/>
      </c>
      <c r="AB1835" s="41">
        <f>N($M1835)*$Y1835</f>
        <v/>
      </c>
      <c r="AC1835" s="41">
        <f>$AA1835*$Z1835</f>
        <v/>
      </c>
      <c r="AD1835" s="41">
        <f>$AA1835*BonusMonths/12</f>
        <v/>
      </c>
      <c r="AE1835" s="41">
        <f>($AA1835+SI_Gross*$AB1835)*IF($Q1835=1,SI_O,SI_E)</f>
        <v/>
      </c>
      <c r="AF1835" s="41">
        <f>IF($Q1835=1,0,$AA1835*EOSB)</f>
        <v/>
      </c>
      <c r="AG1835" s="41">
        <f>$AN1835*$W1835</f>
        <v/>
      </c>
      <c r="AH1835" s="41">
        <f>SUM($AA1835:$AG1835)</f>
        <v/>
      </c>
      <c r="AI1835" s="41">
        <f>12*($AM1835+$AN1835)</f>
        <v/>
      </c>
      <c r="AJ1835" s="41">
        <f>$AM1835*((IncMonth-1)+(13-IncMonth)*(1+$X1835))+12*$AN1835</f>
        <v/>
      </c>
      <c r="AK1835" s="41">
        <f>IF($R1835=1,N($L1835)+N($M1835),0)</f>
        <v/>
      </c>
      <c r="AL1835">
        <f>IF($C1835="","",IF(N($L1835)&lt;=0,"Basic salary missing",IF(ISNA(MATCH($C1835,Departments!$A$5:$A$54,0)),"Department not on Departments sheet",IF(AND($I1835&lt;&gt;"",NOT(ISNUMBER($I1835))),"Date of birth is text, not a date",IF(AND($K1835&lt;&gt;"",NOT(ISNUMBER($K1835))),"Contract end is text, not a date","")))))</f>
        <v/>
      </c>
      <c r="AM1835" s="41">
        <f>IF($R1835=0,0,N($L1835)*(1+$Z1835+BonusMonths/12+IF($Q1835=1,0,EOSB))+N($M1835)+(N($L1835)+SI_Gross*N($M1835))*IF($Q1835=1,SI_O,SI_E))</f>
        <v/>
      </c>
      <c r="AN1835" s="41">
        <f>IF($R1835=0,0,(IF($Q1835=1,MedO,MedE+Ticket)+Training)/12)</f>
        <v/>
      </c>
    </row>
    <row r="1836">
      <c r="I1836" s="35" t="n"/>
      <c r="J1836" s="35" t="n"/>
      <c r="K1836" s="35" t="n"/>
      <c r="L1836" s="36" t="n"/>
      <c r="M1836" s="36" t="n"/>
      <c r="P1836" s="37" t="n"/>
      <c r="Q1836" s="38">
        <f>IF($C1836="",0,IF(OR(LOWER(TRIM($G1836))="omani",LOWER(TRIM($G1836))="oman",LOWER(TRIM($G1836))="om",LOWER(TRIM($G1836))="local"),1,0))</f>
        <v/>
      </c>
      <c r="R1836" s="38">
        <f>IF($C1836="",0,IF(OR(ISNUMBER(SEARCH("resign",$N1836)),ISNUMBER(SEARCH("terminat",$N1836)),ISNUMBER(SEARCH("inactive",$N1836)),ISNUMBER(SEARCH("vacan",$N1836)),ISNUMBER(SEARCH("deceased",$N1836)),ISNUMBER(SEARCH("separated",$N1836))),0,1))</f>
        <v/>
      </c>
      <c r="S1836">
        <f>IF(OR($R1836=0,NOT(ISNUMBER($I1836))),"",IFERROR(DATEDIF($I1836,DATE(FY,1,1),"y"),""))</f>
        <v/>
      </c>
      <c r="T1836">
        <f>IF(OR($R1836=0,NOT(ISNUMBER($J1836))),"",IFERROR(DATEDIF($J1836,DATE(FY,1,1),"y"),0))</f>
        <v/>
      </c>
      <c r="U1836" s="38">
        <f>IF(OR($R1836=0,NOT(ISNUMBER($I1836))),0,IF(YEAR($I1836)+IF($Q1836=1,RetAgeO,RetAgeE)=FY,MONTH($I1836),IF(YEAR($I1836)+IF($Q1836=1,RetAgeO,RetAgeE)&lt;FY,1,0)))</f>
        <v/>
      </c>
      <c r="V1836" s="38">
        <f>IF(OR($R1836=0,NOT(ISNUMBER($K1836))),0,IF(YEAR($K1836)=FY,MONTH($K1836),IF(YEAR($K1836)&lt;FY,1,0)))</f>
        <v/>
      </c>
      <c r="W1836" s="38">
        <f>IF($R1836=0,0,MIN(12,IF(AND(ISNUMBER($O1836),$O1836&gt;=1,$O1836&lt;=12),INT($O1836),12),IF(AND(RetireExit="Yes",$U1836&gt;0),$U1836,12),IF(AND(ContractExit="Yes",$V1836&gt;0),$V1836,12)))</f>
        <v/>
      </c>
      <c r="X1836" s="37">
        <f>IF(ISNUMBER($P1836),$P1836,IncPct)</f>
        <v/>
      </c>
      <c r="Y1836" s="39">
        <f>IF($W1836=0,0,MAX(0,MIN($W1836,IncMonth-1))+MAX(0,$W1836-IncMonth+1)*(1+$X1836))</f>
        <v/>
      </c>
      <c r="Z1836" s="40">
        <f>IF($C1836="",0,IFERROR(INDEX(Departments!$B$5:$B$54,MATCH($C1836,Departments!$A$5:$A$54,0)),0))</f>
        <v/>
      </c>
      <c r="AA1836" s="41">
        <f>N($L1836)*$Y1836</f>
        <v/>
      </c>
      <c r="AB1836" s="41">
        <f>N($M1836)*$Y1836</f>
        <v/>
      </c>
      <c r="AC1836" s="41">
        <f>$AA1836*$Z1836</f>
        <v/>
      </c>
      <c r="AD1836" s="41">
        <f>$AA1836*BonusMonths/12</f>
        <v/>
      </c>
      <c r="AE1836" s="41">
        <f>($AA1836+SI_Gross*$AB1836)*IF($Q1836=1,SI_O,SI_E)</f>
        <v/>
      </c>
      <c r="AF1836" s="41">
        <f>IF($Q1836=1,0,$AA1836*EOSB)</f>
        <v/>
      </c>
      <c r="AG1836" s="41">
        <f>$AN1836*$W1836</f>
        <v/>
      </c>
      <c r="AH1836" s="41">
        <f>SUM($AA1836:$AG1836)</f>
        <v/>
      </c>
      <c r="AI1836" s="41">
        <f>12*($AM1836+$AN1836)</f>
        <v/>
      </c>
      <c r="AJ1836" s="41">
        <f>$AM1836*((IncMonth-1)+(13-IncMonth)*(1+$X1836))+12*$AN1836</f>
        <v/>
      </c>
      <c r="AK1836" s="41">
        <f>IF($R1836=1,N($L1836)+N($M1836),0)</f>
        <v/>
      </c>
      <c r="AL1836">
        <f>IF($C1836="","",IF(N($L1836)&lt;=0,"Basic salary missing",IF(ISNA(MATCH($C1836,Departments!$A$5:$A$54,0)),"Department not on Departments sheet",IF(AND($I1836&lt;&gt;"",NOT(ISNUMBER($I1836))),"Date of birth is text, not a date",IF(AND($K1836&lt;&gt;"",NOT(ISNUMBER($K1836))),"Contract end is text, not a date","")))))</f>
        <v/>
      </c>
      <c r="AM1836" s="41">
        <f>IF($R1836=0,0,N($L1836)*(1+$Z1836+BonusMonths/12+IF($Q1836=1,0,EOSB))+N($M1836)+(N($L1836)+SI_Gross*N($M1836))*IF($Q1836=1,SI_O,SI_E))</f>
        <v/>
      </c>
      <c r="AN1836" s="41">
        <f>IF($R1836=0,0,(IF($Q1836=1,MedO,MedE+Ticket)+Training)/12)</f>
        <v/>
      </c>
    </row>
    <row r="1837">
      <c r="I1837" s="35" t="n"/>
      <c r="J1837" s="35" t="n"/>
      <c r="K1837" s="35" t="n"/>
      <c r="L1837" s="36" t="n"/>
      <c r="M1837" s="36" t="n"/>
      <c r="P1837" s="37" t="n"/>
      <c r="Q1837" s="38">
        <f>IF($C1837="",0,IF(OR(LOWER(TRIM($G1837))="omani",LOWER(TRIM($G1837))="oman",LOWER(TRIM($G1837))="om",LOWER(TRIM($G1837))="local"),1,0))</f>
        <v/>
      </c>
      <c r="R1837" s="38">
        <f>IF($C1837="",0,IF(OR(ISNUMBER(SEARCH("resign",$N1837)),ISNUMBER(SEARCH("terminat",$N1837)),ISNUMBER(SEARCH("inactive",$N1837)),ISNUMBER(SEARCH("vacan",$N1837)),ISNUMBER(SEARCH("deceased",$N1837)),ISNUMBER(SEARCH("separated",$N1837))),0,1))</f>
        <v/>
      </c>
      <c r="S1837">
        <f>IF(OR($R1837=0,NOT(ISNUMBER($I1837))),"",IFERROR(DATEDIF($I1837,DATE(FY,1,1),"y"),""))</f>
        <v/>
      </c>
      <c r="T1837">
        <f>IF(OR($R1837=0,NOT(ISNUMBER($J1837))),"",IFERROR(DATEDIF($J1837,DATE(FY,1,1),"y"),0))</f>
        <v/>
      </c>
      <c r="U1837" s="38">
        <f>IF(OR($R1837=0,NOT(ISNUMBER($I1837))),0,IF(YEAR($I1837)+IF($Q1837=1,RetAgeO,RetAgeE)=FY,MONTH($I1837),IF(YEAR($I1837)+IF($Q1837=1,RetAgeO,RetAgeE)&lt;FY,1,0)))</f>
        <v/>
      </c>
      <c r="V1837" s="38">
        <f>IF(OR($R1837=0,NOT(ISNUMBER($K1837))),0,IF(YEAR($K1837)=FY,MONTH($K1837),IF(YEAR($K1837)&lt;FY,1,0)))</f>
        <v/>
      </c>
      <c r="W1837" s="38">
        <f>IF($R1837=0,0,MIN(12,IF(AND(ISNUMBER($O1837),$O1837&gt;=1,$O1837&lt;=12),INT($O1837),12),IF(AND(RetireExit="Yes",$U1837&gt;0),$U1837,12),IF(AND(ContractExit="Yes",$V1837&gt;0),$V1837,12)))</f>
        <v/>
      </c>
      <c r="X1837" s="37">
        <f>IF(ISNUMBER($P1837),$P1837,IncPct)</f>
        <v/>
      </c>
      <c r="Y1837" s="39">
        <f>IF($W1837=0,0,MAX(0,MIN($W1837,IncMonth-1))+MAX(0,$W1837-IncMonth+1)*(1+$X1837))</f>
        <v/>
      </c>
      <c r="Z1837" s="40">
        <f>IF($C1837="",0,IFERROR(INDEX(Departments!$B$5:$B$54,MATCH($C1837,Departments!$A$5:$A$54,0)),0))</f>
        <v/>
      </c>
      <c r="AA1837" s="41">
        <f>N($L1837)*$Y1837</f>
        <v/>
      </c>
      <c r="AB1837" s="41">
        <f>N($M1837)*$Y1837</f>
        <v/>
      </c>
      <c r="AC1837" s="41">
        <f>$AA1837*$Z1837</f>
        <v/>
      </c>
      <c r="AD1837" s="41">
        <f>$AA1837*BonusMonths/12</f>
        <v/>
      </c>
      <c r="AE1837" s="41">
        <f>($AA1837+SI_Gross*$AB1837)*IF($Q1837=1,SI_O,SI_E)</f>
        <v/>
      </c>
      <c r="AF1837" s="41">
        <f>IF($Q1837=1,0,$AA1837*EOSB)</f>
        <v/>
      </c>
      <c r="AG1837" s="41">
        <f>$AN1837*$W1837</f>
        <v/>
      </c>
      <c r="AH1837" s="41">
        <f>SUM($AA1837:$AG1837)</f>
        <v/>
      </c>
      <c r="AI1837" s="41">
        <f>12*($AM1837+$AN1837)</f>
        <v/>
      </c>
      <c r="AJ1837" s="41">
        <f>$AM1837*((IncMonth-1)+(13-IncMonth)*(1+$X1837))+12*$AN1837</f>
        <v/>
      </c>
      <c r="AK1837" s="41">
        <f>IF($R1837=1,N($L1837)+N($M1837),0)</f>
        <v/>
      </c>
      <c r="AL1837">
        <f>IF($C1837="","",IF(N($L1837)&lt;=0,"Basic salary missing",IF(ISNA(MATCH($C1837,Departments!$A$5:$A$54,0)),"Department not on Departments sheet",IF(AND($I1837&lt;&gt;"",NOT(ISNUMBER($I1837))),"Date of birth is text, not a date",IF(AND($K1837&lt;&gt;"",NOT(ISNUMBER($K1837))),"Contract end is text, not a date","")))))</f>
        <v/>
      </c>
      <c r="AM1837" s="41">
        <f>IF($R1837=0,0,N($L1837)*(1+$Z1837+BonusMonths/12+IF($Q1837=1,0,EOSB))+N($M1837)+(N($L1837)+SI_Gross*N($M1837))*IF($Q1837=1,SI_O,SI_E))</f>
        <v/>
      </c>
      <c r="AN1837" s="41">
        <f>IF($R1837=0,0,(IF($Q1837=1,MedO,MedE+Ticket)+Training)/12)</f>
        <v/>
      </c>
    </row>
    <row r="1838">
      <c r="I1838" s="35" t="n"/>
      <c r="J1838" s="35" t="n"/>
      <c r="K1838" s="35" t="n"/>
      <c r="L1838" s="36" t="n"/>
      <c r="M1838" s="36" t="n"/>
      <c r="P1838" s="37" t="n"/>
      <c r="Q1838" s="38">
        <f>IF($C1838="",0,IF(OR(LOWER(TRIM($G1838))="omani",LOWER(TRIM($G1838))="oman",LOWER(TRIM($G1838))="om",LOWER(TRIM($G1838))="local"),1,0))</f>
        <v/>
      </c>
      <c r="R1838" s="38">
        <f>IF($C1838="",0,IF(OR(ISNUMBER(SEARCH("resign",$N1838)),ISNUMBER(SEARCH("terminat",$N1838)),ISNUMBER(SEARCH("inactive",$N1838)),ISNUMBER(SEARCH("vacan",$N1838)),ISNUMBER(SEARCH("deceased",$N1838)),ISNUMBER(SEARCH("separated",$N1838))),0,1))</f>
        <v/>
      </c>
      <c r="S1838">
        <f>IF(OR($R1838=0,NOT(ISNUMBER($I1838))),"",IFERROR(DATEDIF($I1838,DATE(FY,1,1),"y"),""))</f>
        <v/>
      </c>
      <c r="T1838">
        <f>IF(OR($R1838=0,NOT(ISNUMBER($J1838))),"",IFERROR(DATEDIF($J1838,DATE(FY,1,1),"y"),0))</f>
        <v/>
      </c>
      <c r="U1838" s="38">
        <f>IF(OR($R1838=0,NOT(ISNUMBER($I1838))),0,IF(YEAR($I1838)+IF($Q1838=1,RetAgeO,RetAgeE)=FY,MONTH($I1838),IF(YEAR($I1838)+IF($Q1838=1,RetAgeO,RetAgeE)&lt;FY,1,0)))</f>
        <v/>
      </c>
      <c r="V1838" s="38">
        <f>IF(OR($R1838=0,NOT(ISNUMBER($K1838))),0,IF(YEAR($K1838)=FY,MONTH($K1838),IF(YEAR($K1838)&lt;FY,1,0)))</f>
        <v/>
      </c>
      <c r="W1838" s="38">
        <f>IF($R1838=0,0,MIN(12,IF(AND(ISNUMBER($O1838),$O1838&gt;=1,$O1838&lt;=12),INT($O1838),12),IF(AND(RetireExit="Yes",$U1838&gt;0),$U1838,12),IF(AND(ContractExit="Yes",$V1838&gt;0),$V1838,12)))</f>
        <v/>
      </c>
      <c r="X1838" s="37">
        <f>IF(ISNUMBER($P1838),$P1838,IncPct)</f>
        <v/>
      </c>
      <c r="Y1838" s="39">
        <f>IF($W1838=0,0,MAX(0,MIN($W1838,IncMonth-1))+MAX(0,$W1838-IncMonth+1)*(1+$X1838))</f>
        <v/>
      </c>
      <c r="Z1838" s="40">
        <f>IF($C1838="",0,IFERROR(INDEX(Departments!$B$5:$B$54,MATCH($C1838,Departments!$A$5:$A$54,0)),0))</f>
        <v/>
      </c>
      <c r="AA1838" s="41">
        <f>N($L1838)*$Y1838</f>
        <v/>
      </c>
      <c r="AB1838" s="41">
        <f>N($M1838)*$Y1838</f>
        <v/>
      </c>
      <c r="AC1838" s="41">
        <f>$AA1838*$Z1838</f>
        <v/>
      </c>
      <c r="AD1838" s="41">
        <f>$AA1838*BonusMonths/12</f>
        <v/>
      </c>
      <c r="AE1838" s="41">
        <f>($AA1838+SI_Gross*$AB1838)*IF($Q1838=1,SI_O,SI_E)</f>
        <v/>
      </c>
      <c r="AF1838" s="41">
        <f>IF($Q1838=1,0,$AA1838*EOSB)</f>
        <v/>
      </c>
      <c r="AG1838" s="41">
        <f>$AN1838*$W1838</f>
        <v/>
      </c>
      <c r="AH1838" s="41">
        <f>SUM($AA1838:$AG1838)</f>
        <v/>
      </c>
      <c r="AI1838" s="41">
        <f>12*($AM1838+$AN1838)</f>
        <v/>
      </c>
      <c r="AJ1838" s="41">
        <f>$AM1838*((IncMonth-1)+(13-IncMonth)*(1+$X1838))+12*$AN1838</f>
        <v/>
      </c>
      <c r="AK1838" s="41">
        <f>IF($R1838=1,N($L1838)+N($M1838),0)</f>
        <v/>
      </c>
      <c r="AL1838">
        <f>IF($C1838="","",IF(N($L1838)&lt;=0,"Basic salary missing",IF(ISNA(MATCH($C1838,Departments!$A$5:$A$54,0)),"Department not on Departments sheet",IF(AND($I1838&lt;&gt;"",NOT(ISNUMBER($I1838))),"Date of birth is text, not a date",IF(AND($K1838&lt;&gt;"",NOT(ISNUMBER($K1838))),"Contract end is text, not a date","")))))</f>
        <v/>
      </c>
      <c r="AM1838" s="41">
        <f>IF($R1838=0,0,N($L1838)*(1+$Z1838+BonusMonths/12+IF($Q1838=1,0,EOSB))+N($M1838)+(N($L1838)+SI_Gross*N($M1838))*IF($Q1838=1,SI_O,SI_E))</f>
        <v/>
      </c>
      <c r="AN1838" s="41">
        <f>IF($R1838=0,0,(IF($Q1838=1,MedO,MedE+Ticket)+Training)/12)</f>
        <v/>
      </c>
    </row>
    <row r="1839">
      <c r="I1839" s="35" t="n"/>
      <c r="J1839" s="35" t="n"/>
      <c r="K1839" s="35" t="n"/>
      <c r="L1839" s="36" t="n"/>
      <c r="M1839" s="36" t="n"/>
      <c r="P1839" s="37" t="n"/>
      <c r="Q1839" s="38">
        <f>IF($C1839="",0,IF(OR(LOWER(TRIM($G1839))="omani",LOWER(TRIM($G1839))="oman",LOWER(TRIM($G1839))="om",LOWER(TRIM($G1839))="local"),1,0))</f>
        <v/>
      </c>
      <c r="R1839" s="38">
        <f>IF($C1839="",0,IF(OR(ISNUMBER(SEARCH("resign",$N1839)),ISNUMBER(SEARCH("terminat",$N1839)),ISNUMBER(SEARCH("inactive",$N1839)),ISNUMBER(SEARCH("vacan",$N1839)),ISNUMBER(SEARCH("deceased",$N1839)),ISNUMBER(SEARCH("separated",$N1839))),0,1))</f>
        <v/>
      </c>
      <c r="S1839">
        <f>IF(OR($R1839=0,NOT(ISNUMBER($I1839))),"",IFERROR(DATEDIF($I1839,DATE(FY,1,1),"y"),""))</f>
        <v/>
      </c>
      <c r="T1839">
        <f>IF(OR($R1839=0,NOT(ISNUMBER($J1839))),"",IFERROR(DATEDIF($J1839,DATE(FY,1,1),"y"),0))</f>
        <v/>
      </c>
      <c r="U1839" s="38">
        <f>IF(OR($R1839=0,NOT(ISNUMBER($I1839))),0,IF(YEAR($I1839)+IF($Q1839=1,RetAgeO,RetAgeE)=FY,MONTH($I1839),IF(YEAR($I1839)+IF($Q1839=1,RetAgeO,RetAgeE)&lt;FY,1,0)))</f>
        <v/>
      </c>
      <c r="V1839" s="38">
        <f>IF(OR($R1839=0,NOT(ISNUMBER($K1839))),0,IF(YEAR($K1839)=FY,MONTH($K1839),IF(YEAR($K1839)&lt;FY,1,0)))</f>
        <v/>
      </c>
      <c r="W1839" s="38">
        <f>IF($R1839=0,0,MIN(12,IF(AND(ISNUMBER($O1839),$O1839&gt;=1,$O1839&lt;=12),INT($O1839),12),IF(AND(RetireExit="Yes",$U1839&gt;0),$U1839,12),IF(AND(ContractExit="Yes",$V1839&gt;0),$V1839,12)))</f>
        <v/>
      </c>
      <c r="X1839" s="37">
        <f>IF(ISNUMBER($P1839),$P1839,IncPct)</f>
        <v/>
      </c>
      <c r="Y1839" s="39">
        <f>IF($W1839=0,0,MAX(0,MIN($W1839,IncMonth-1))+MAX(0,$W1839-IncMonth+1)*(1+$X1839))</f>
        <v/>
      </c>
      <c r="Z1839" s="40">
        <f>IF($C1839="",0,IFERROR(INDEX(Departments!$B$5:$B$54,MATCH($C1839,Departments!$A$5:$A$54,0)),0))</f>
        <v/>
      </c>
      <c r="AA1839" s="41">
        <f>N($L1839)*$Y1839</f>
        <v/>
      </c>
      <c r="AB1839" s="41">
        <f>N($M1839)*$Y1839</f>
        <v/>
      </c>
      <c r="AC1839" s="41">
        <f>$AA1839*$Z1839</f>
        <v/>
      </c>
      <c r="AD1839" s="41">
        <f>$AA1839*BonusMonths/12</f>
        <v/>
      </c>
      <c r="AE1839" s="41">
        <f>($AA1839+SI_Gross*$AB1839)*IF($Q1839=1,SI_O,SI_E)</f>
        <v/>
      </c>
      <c r="AF1839" s="41">
        <f>IF($Q1839=1,0,$AA1839*EOSB)</f>
        <v/>
      </c>
      <c r="AG1839" s="41">
        <f>$AN1839*$W1839</f>
        <v/>
      </c>
      <c r="AH1839" s="41">
        <f>SUM($AA1839:$AG1839)</f>
        <v/>
      </c>
      <c r="AI1839" s="41">
        <f>12*($AM1839+$AN1839)</f>
        <v/>
      </c>
      <c r="AJ1839" s="41">
        <f>$AM1839*((IncMonth-1)+(13-IncMonth)*(1+$X1839))+12*$AN1839</f>
        <v/>
      </c>
      <c r="AK1839" s="41">
        <f>IF($R1839=1,N($L1839)+N($M1839),0)</f>
        <v/>
      </c>
      <c r="AL1839">
        <f>IF($C1839="","",IF(N($L1839)&lt;=0,"Basic salary missing",IF(ISNA(MATCH($C1839,Departments!$A$5:$A$54,0)),"Department not on Departments sheet",IF(AND($I1839&lt;&gt;"",NOT(ISNUMBER($I1839))),"Date of birth is text, not a date",IF(AND($K1839&lt;&gt;"",NOT(ISNUMBER($K1839))),"Contract end is text, not a date","")))))</f>
        <v/>
      </c>
      <c r="AM1839" s="41">
        <f>IF($R1839=0,0,N($L1839)*(1+$Z1839+BonusMonths/12+IF($Q1839=1,0,EOSB))+N($M1839)+(N($L1839)+SI_Gross*N($M1839))*IF($Q1839=1,SI_O,SI_E))</f>
        <v/>
      </c>
      <c r="AN1839" s="41">
        <f>IF($R1839=0,0,(IF($Q1839=1,MedO,MedE+Ticket)+Training)/12)</f>
        <v/>
      </c>
    </row>
    <row r="1840">
      <c r="I1840" s="35" t="n"/>
      <c r="J1840" s="35" t="n"/>
      <c r="K1840" s="35" t="n"/>
      <c r="L1840" s="36" t="n"/>
      <c r="M1840" s="36" t="n"/>
      <c r="P1840" s="37" t="n"/>
      <c r="Q1840" s="38">
        <f>IF($C1840="",0,IF(OR(LOWER(TRIM($G1840))="omani",LOWER(TRIM($G1840))="oman",LOWER(TRIM($G1840))="om",LOWER(TRIM($G1840))="local"),1,0))</f>
        <v/>
      </c>
      <c r="R1840" s="38">
        <f>IF($C1840="",0,IF(OR(ISNUMBER(SEARCH("resign",$N1840)),ISNUMBER(SEARCH("terminat",$N1840)),ISNUMBER(SEARCH("inactive",$N1840)),ISNUMBER(SEARCH("vacan",$N1840)),ISNUMBER(SEARCH("deceased",$N1840)),ISNUMBER(SEARCH("separated",$N1840))),0,1))</f>
        <v/>
      </c>
      <c r="S1840">
        <f>IF(OR($R1840=0,NOT(ISNUMBER($I1840))),"",IFERROR(DATEDIF($I1840,DATE(FY,1,1),"y"),""))</f>
        <v/>
      </c>
      <c r="T1840">
        <f>IF(OR($R1840=0,NOT(ISNUMBER($J1840))),"",IFERROR(DATEDIF($J1840,DATE(FY,1,1),"y"),0))</f>
        <v/>
      </c>
      <c r="U1840" s="38">
        <f>IF(OR($R1840=0,NOT(ISNUMBER($I1840))),0,IF(YEAR($I1840)+IF($Q1840=1,RetAgeO,RetAgeE)=FY,MONTH($I1840),IF(YEAR($I1840)+IF($Q1840=1,RetAgeO,RetAgeE)&lt;FY,1,0)))</f>
        <v/>
      </c>
      <c r="V1840" s="38">
        <f>IF(OR($R1840=0,NOT(ISNUMBER($K1840))),0,IF(YEAR($K1840)=FY,MONTH($K1840),IF(YEAR($K1840)&lt;FY,1,0)))</f>
        <v/>
      </c>
      <c r="W1840" s="38">
        <f>IF($R1840=0,0,MIN(12,IF(AND(ISNUMBER($O1840),$O1840&gt;=1,$O1840&lt;=12),INT($O1840),12),IF(AND(RetireExit="Yes",$U1840&gt;0),$U1840,12),IF(AND(ContractExit="Yes",$V1840&gt;0),$V1840,12)))</f>
        <v/>
      </c>
      <c r="X1840" s="37">
        <f>IF(ISNUMBER($P1840),$P1840,IncPct)</f>
        <v/>
      </c>
      <c r="Y1840" s="39">
        <f>IF($W1840=0,0,MAX(0,MIN($W1840,IncMonth-1))+MAX(0,$W1840-IncMonth+1)*(1+$X1840))</f>
        <v/>
      </c>
      <c r="Z1840" s="40">
        <f>IF($C1840="",0,IFERROR(INDEX(Departments!$B$5:$B$54,MATCH($C1840,Departments!$A$5:$A$54,0)),0))</f>
        <v/>
      </c>
      <c r="AA1840" s="41">
        <f>N($L1840)*$Y1840</f>
        <v/>
      </c>
      <c r="AB1840" s="41">
        <f>N($M1840)*$Y1840</f>
        <v/>
      </c>
      <c r="AC1840" s="41">
        <f>$AA1840*$Z1840</f>
        <v/>
      </c>
      <c r="AD1840" s="41">
        <f>$AA1840*BonusMonths/12</f>
        <v/>
      </c>
      <c r="AE1840" s="41">
        <f>($AA1840+SI_Gross*$AB1840)*IF($Q1840=1,SI_O,SI_E)</f>
        <v/>
      </c>
      <c r="AF1840" s="41">
        <f>IF($Q1840=1,0,$AA1840*EOSB)</f>
        <v/>
      </c>
      <c r="AG1840" s="41">
        <f>$AN1840*$W1840</f>
        <v/>
      </c>
      <c r="AH1840" s="41">
        <f>SUM($AA1840:$AG1840)</f>
        <v/>
      </c>
      <c r="AI1840" s="41">
        <f>12*($AM1840+$AN1840)</f>
        <v/>
      </c>
      <c r="AJ1840" s="41">
        <f>$AM1840*((IncMonth-1)+(13-IncMonth)*(1+$X1840))+12*$AN1840</f>
        <v/>
      </c>
      <c r="AK1840" s="41">
        <f>IF($R1840=1,N($L1840)+N($M1840),0)</f>
        <v/>
      </c>
      <c r="AL1840">
        <f>IF($C1840="","",IF(N($L1840)&lt;=0,"Basic salary missing",IF(ISNA(MATCH($C1840,Departments!$A$5:$A$54,0)),"Department not on Departments sheet",IF(AND($I1840&lt;&gt;"",NOT(ISNUMBER($I1840))),"Date of birth is text, not a date",IF(AND($K1840&lt;&gt;"",NOT(ISNUMBER($K1840))),"Contract end is text, not a date","")))))</f>
        <v/>
      </c>
      <c r="AM1840" s="41">
        <f>IF($R1840=0,0,N($L1840)*(1+$Z1840+BonusMonths/12+IF($Q1840=1,0,EOSB))+N($M1840)+(N($L1840)+SI_Gross*N($M1840))*IF($Q1840=1,SI_O,SI_E))</f>
        <v/>
      </c>
      <c r="AN1840" s="41">
        <f>IF($R1840=0,0,(IF($Q1840=1,MedO,MedE+Ticket)+Training)/12)</f>
        <v/>
      </c>
    </row>
    <row r="1841">
      <c r="I1841" s="35" t="n"/>
      <c r="J1841" s="35" t="n"/>
      <c r="K1841" s="35" t="n"/>
      <c r="L1841" s="36" t="n"/>
      <c r="M1841" s="36" t="n"/>
      <c r="P1841" s="37" t="n"/>
      <c r="Q1841" s="38">
        <f>IF($C1841="",0,IF(OR(LOWER(TRIM($G1841))="omani",LOWER(TRIM($G1841))="oman",LOWER(TRIM($G1841))="om",LOWER(TRIM($G1841))="local"),1,0))</f>
        <v/>
      </c>
      <c r="R1841" s="38">
        <f>IF($C1841="",0,IF(OR(ISNUMBER(SEARCH("resign",$N1841)),ISNUMBER(SEARCH("terminat",$N1841)),ISNUMBER(SEARCH("inactive",$N1841)),ISNUMBER(SEARCH("vacan",$N1841)),ISNUMBER(SEARCH("deceased",$N1841)),ISNUMBER(SEARCH("separated",$N1841))),0,1))</f>
        <v/>
      </c>
      <c r="S1841">
        <f>IF(OR($R1841=0,NOT(ISNUMBER($I1841))),"",IFERROR(DATEDIF($I1841,DATE(FY,1,1),"y"),""))</f>
        <v/>
      </c>
      <c r="T1841">
        <f>IF(OR($R1841=0,NOT(ISNUMBER($J1841))),"",IFERROR(DATEDIF($J1841,DATE(FY,1,1),"y"),0))</f>
        <v/>
      </c>
      <c r="U1841" s="38">
        <f>IF(OR($R1841=0,NOT(ISNUMBER($I1841))),0,IF(YEAR($I1841)+IF($Q1841=1,RetAgeO,RetAgeE)=FY,MONTH($I1841),IF(YEAR($I1841)+IF($Q1841=1,RetAgeO,RetAgeE)&lt;FY,1,0)))</f>
        <v/>
      </c>
      <c r="V1841" s="38">
        <f>IF(OR($R1841=0,NOT(ISNUMBER($K1841))),0,IF(YEAR($K1841)=FY,MONTH($K1841),IF(YEAR($K1841)&lt;FY,1,0)))</f>
        <v/>
      </c>
      <c r="W1841" s="38">
        <f>IF($R1841=0,0,MIN(12,IF(AND(ISNUMBER($O1841),$O1841&gt;=1,$O1841&lt;=12),INT($O1841),12),IF(AND(RetireExit="Yes",$U1841&gt;0),$U1841,12),IF(AND(ContractExit="Yes",$V1841&gt;0),$V1841,12)))</f>
        <v/>
      </c>
      <c r="X1841" s="37">
        <f>IF(ISNUMBER($P1841),$P1841,IncPct)</f>
        <v/>
      </c>
      <c r="Y1841" s="39">
        <f>IF($W1841=0,0,MAX(0,MIN($W1841,IncMonth-1))+MAX(0,$W1841-IncMonth+1)*(1+$X1841))</f>
        <v/>
      </c>
      <c r="Z1841" s="40">
        <f>IF($C1841="",0,IFERROR(INDEX(Departments!$B$5:$B$54,MATCH($C1841,Departments!$A$5:$A$54,0)),0))</f>
        <v/>
      </c>
      <c r="AA1841" s="41">
        <f>N($L1841)*$Y1841</f>
        <v/>
      </c>
      <c r="AB1841" s="41">
        <f>N($M1841)*$Y1841</f>
        <v/>
      </c>
      <c r="AC1841" s="41">
        <f>$AA1841*$Z1841</f>
        <v/>
      </c>
      <c r="AD1841" s="41">
        <f>$AA1841*BonusMonths/12</f>
        <v/>
      </c>
      <c r="AE1841" s="41">
        <f>($AA1841+SI_Gross*$AB1841)*IF($Q1841=1,SI_O,SI_E)</f>
        <v/>
      </c>
      <c r="AF1841" s="41">
        <f>IF($Q1841=1,0,$AA1841*EOSB)</f>
        <v/>
      </c>
      <c r="AG1841" s="41">
        <f>$AN1841*$W1841</f>
        <v/>
      </c>
      <c r="AH1841" s="41">
        <f>SUM($AA1841:$AG1841)</f>
        <v/>
      </c>
      <c r="AI1841" s="41">
        <f>12*($AM1841+$AN1841)</f>
        <v/>
      </c>
      <c r="AJ1841" s="41">
        <f>$AM1841*((IncMonth-1)+(13-IncMonth)*(1+$X1841))+12*$AN1841</f>
        <v/>
      </c>
      <c r="AK1841" s="41">
        <f>IF($R1841=1,N($L1841)+N($M1841),0)</f>
        <v/>
      </c>
      <c r="AL1841">
        <f>IF($C1841="","",IF(N($L1841)&lt;=0,"Basic salary missing",IF(ISNA(MATCH($C1841,Departments!$A$5:$A$54,0)),"Department not on Departments sheet",IF(AND($I1841&lt;&gt;"",NOT(ISNUMBER($I1841))),"Date of birth is text, not a date",IF(AND($K1841&lt;&gt;"",NOT(ISNUMBER($K1841))),"Contract end is text, not a date","")))))</f>
        <v/>
      </c>
      <c r="AM1841" s="41">
        <f>IF($R1841=0,0,N($L1841)*(1+$Z1841+BonusMonths/12+IF($Q1841=1,0,EOSB))+N($M1841)+(N($L1841)+SI_Gross*N($M1841))*IF($Q1841=1,SI_O,SI_E))</f>
        <v/>
      </c>
      <c r="AN1841" s="41">
        <f>IF($R1841=0,0,(IF($Q1841=1,MedO,MedE+Ticket)+Training)/12)</f>
        <v/>
      </c>
    </row>
    <row r="1842">
      <c r="I1842" s="35" t="n"/>
      <c r="J1842" s="35" t="n"/>
      <c r="K1842" s="35" t="n"/>
      <c r="L1842" s="36" t="n"/>
      <c r="M1842" s="36" t="n"/>
      <c r="P1842" s="37" t="n"/>
      <c r="Q1842" s="38">
        <f>IF($C1842="",0,IF(OR(LOWER(TRIM($G1842))="omani",LOWER(TRIM($G1842))="oman",LOWER(TRIM($G1842))="om",LOWER(TRIM($G1842))="local"),1,0))</f>
        <v/>
      </c>
      <c r="R1842" s="38">
        <f>IF($C1842="",0,IF(OR(ISNUMBER(SEARCH("resign",$N1842)),ISNUMBER(SEARCH("terminat",$N1842)),ISNUMBER(SEARCH("inactive",$N1842)),ISNUMBER(SEARCH("vacan",$N1842)),ISNUMBER(SEARCH("deceased",$N1842)),ISNUMBER(SEARCH("separated",$N1842))),0,1))</f>
        <v/>
      </c>
      <c r="S1842">
        <f>IF(OR($R1842=0,NOT(ISNUMBER($I1842))),"",IFERROR(DATEDIF($I1842,DATE(FY,1,1),"y"),""))</f>
        <v/>
      </c>
      <c r="T1842">
        <f>IF(OR($R1842=0,NOT(ISNUMBER($J1842))),"",IFERROR(DATEDIF($J1842,DATE(FY,1,1),"y"),0))</f>
        <v/>
      </c>
      <c r="U1842" s="38">
        <f>IF(OR($R1842=0,NOT(ISNUMBER($I1842))),0,IF(YEAR($I1842)+IF($Q1842=1,RetAgeO,RetAgeE)=FY,MONTH($I1842),IF(YEAR($I1842)+IF($Q1842=1,RetAgeO,RetAgeE)&lt;FY,1,0)))</f>
        <v/>
      </c>
      <c r="V1842" s="38">
        <f>IF(OR($R1842=0,NOT(ISNUMBER($K1842))),0,IF(YEAR($K1842)=FY,MONTH($K1842),IF(YEAR($K1842)&lt;FY,1,0)))</f>
        <v/>
      </c>
      <c r="W1842" s="38">
        <f>IF($R1842=0,0,MIN(12,IF(AND(ISNUMBER($O1842),$O1842&gt;=1,$O1842&lt;=12),INT($O1842),12),IF(AND(RetireExit="Yes",$U1842&gt;0),$U1842,12),IF(AND(ContractExit="Yes",$V1842&gt;0),$V1842,12)))</f>
        <v/>
      </c>
      <c r="X1842" s="37">
        <f>IF(ISNUMBER($P1842),$P1842,IncPct)</f>
        <v/>
      </c>
      <c r="Y1842" s="39">
        <f>IF($W1842=0,0,MAX(0,MIN($W1842,IncMonth-1))+MAX(0,$W1842-IncMonth+1)*(1+$X1842))</f>
        <v/>
      </c>
      <c r="Z1842" s="40">
        <f>IF($C1842="",0,IFERROR(INDEX(Departments!$B$5:$B$54,MATCH($C1842,Departments!$A$5:$A$54,0)),0))</f>
        <v/>
      </c>
      <c r="AA1842" s="41">
        <f>N($L1842)*$Y1842</f>
        <v/>
      </c>
      <c r="AB1842" s="41">
        <f>N($M1842)*$Y1842</f>
        <v/>
      </c>
      <c r="AC1842" s="41">
        <f>$AA1842*$Z1842</f>
        <v/>
      </c>
      <c r="AD1842" s="41">
        <f>$AA1842*BonusMonths/12</f>
        <v/>
      </c>
      <c r="AE1842" s="41">
        <f>($AA1842+SI_Gross*$AB1842)*IF($Q1842=1,SI_O,SI_E)</f>
        <v/>
      </c>
      <c r="AF1842" s="41">
        <f>IF($Q1842=1,0,$AA1842*EOSB)</f>
        <v/>
      </c>
      <c r="AG1842" s="41">
        <f>$AN1842*$W1842</f>
        <v/>
      </c>
      <c r="AH1842" s="41">
        <f>SUM($AA1842:$AG1842)</f>
        <v/>
      </c>
      <c r="AI1842" s="41">
        <f>12*($AM1842+$AN1842)</f>
        <v/>
      </c>
      <c r="AJ1842" s="41">
        <f>$AM1842*((IncMonth-1)+(13-IncMonth)*(1+$X1842))+12*$AN1842</f>
        <v/>
      </c>
      <c r="AK1842" s="41">
        <f>IF($R1842=1,N($L1842)+N($M1842),0)</f>
        <v/>
      </c>
      <c r="AL1842">
        <f>IF($C1842="","",IF(N($L1842)&lt;=0,"Basic salary missing",IF(ISNA(MATCH($C1842,Departments!$A$5:$A$54,0)),"Department not on Departments sheet",IF(AND($I1842&lt;&gt;"",NOT(ISNUMBER($I1842))),"Date of birth is text, not a date",IF(AND($K1842&lt;&gt;"",NOT(ISNUMBER($K1842))),"Contract end is text, not a date","")))))</f>
        <v/>
      </c>
      <c r="AM1842" s="41">
        <f>IF($R1842=0,0,N($L1842)*(1+$Z1842+BonusMonths/12+IF($Q1842=1,0,EOSB))+N($M1842)+(N($L1842)+SI_Gross*N($M1842))*IF($Q1842=1,SI_O,SI_E))</f>
        <v/>
      </c>
      <c r="AN1842" s="41">
        <f>IF($R1842=0,0,(IF($Q1842=1,MedO,MedE+Ticket)+Training)/12)</f>
        <v/>
      </c>
    </row>
    <row r="1843">
      <c r="I1843" s="35" t="n"/>
      <c r="J1843" s="35" t="n"/>
      <c r="K1843" s="35" t="n"/>
      <c r="L1843" s="36" t="n"/>
      <c r="M1843" s="36" t="n"/>
      <c r="P1843" s="37" t="n"/>
      <c r="Q1843" s="38">
        <f>IF($C1843="",0,IF(OR(LOWER(TRIM($G1843))="omani",LOWER(TRIM($G1843))="oman",LOWER(TRIM($G1843))="om",LOWER(TRIM($G1843))="local"),1,0))</f>
        <v/>
      </c>
      <c r="R1843" s="38">
        <f>IF($C1843="",0,IF(OR(ISNUMBER(SEARCH("resign",$N1843)),ISNUMBER(SEARCH("terminat",$N1843)),ISNUMBER(SEARCH("inactive",$N1843)),ISNUMBER(SEARCH("vacan",$N1843)),ISNUMBER(SEARCH("deceased",$N1843)),ISNUMBER(SEARCH("separated",$N1843))),0,1))</f>
        <v/>
      </c>
      <c r="S1843">
        <f>IF(OR($R1843=0,NOT(ISNUMBER($I1843))),"",IFERROR(DATEDIF($I1843,DATE(FY,1,1),"y"),""))</f>
        <v/>
      </c>
      <c r="T1843">
        <f>IF(OR($R1843=0,NOT(ISNUMBER($J1843))),"",IFERROR(DATEDIF($J1843,DATE(FY,1,1),"y"),0))</f>
        <v/>
      </c>
      <c r="U1843" s="38">
        <f>IF(OR($R1843=0,NOT(ISNUMBER($I1843))),0,IF(YEAR($I1843)+IF($Q1843=1,RetAgeO,RetAgeE)=FY,MONTH($I1843),IF(YEAR($I1843)+IF($Q1843=1,RetAgeO,RetAgeE)&lt;FY,1,0)))</f>
        <v/>
      </c>
      <c r="V1843" s="38">
        <f>IF(OR($R1843=0,NOT(ISNUMBER($K1843))),0,IF(YEAR($K1843)=FY,MONTH($K1843),IF(YEAR($K1843)&lt;FY,1,0)))</f>
        <v/>
      </c>
      <c r="W1843" s="38">
        <f>IF($R1843=0,0,MIN(12,IF(AND(ISNUMBER($O1843),$O1843&gt;=1,$O1843&lt;=12),INT($O1843),12),IF(AND(RetireExit="Yes",$U1843&gt;0),$U1843,12),IF(AND(ContractExit="Yes",$V1843&gt;0),$V1843,12)))</f>
        <v/>
      </c>
      <c r="X1843" s="37">
        <f>IF(ISNUMBER($P1843),$P1843,IncPct)</f>
        <v/>
      </c>
      <c r="Y1843" s="39">
        <f>IF($W1843=0,0,MAX(0,MIN($W1843,IncMonth-1))+MAX(0,$W1843-IncMonth+1)*(1+$X1843))</f>
        <v/>
      </c>
      <c r="Z1843" s="40">
        <f>IF($C1843="",0,IFERROR(INDEX(Departments!$B$5:$B$54,MATCH($C1843,Departments!$A$5:$A$54,0)),0))</f>
        <v/>
      </c>
      <c r="AA1843" s="41">
        <f>N($L1843)*$Y1843</f>
        <v/>
      </c>
      <c r="AB1843" s="41">
        <f>N($M1843)*$Y1843</f>
        <v/>
      </c>
      <c r="AC1843" s="41">
        <f>$AA1843*$Z1843</f>
        <v/>
      </c>
      <c r="AD1843" s="41">
        <f>$AA1843*BonusMonths/12</f>
        <v/>
      </c>
      <c r="AE1843" s="41">
        <f>($AA1843+SI_Gross*$AB1843)*IF($Q1843=1,SI_O,SI_E)</f>
        <v/>
      </c>
      <c r="AF1843" s="41">
        <f>IF($Q1843=1,0,$AA1843*EOSB)</f>
        <v/>
      </c>
      <c r="AG1843" s="41">
        <f>$AN1843*$W1843</f>
        <v/>
      </c>
      <c r="AH1843" s="41">
        <f>SUM($AA1843:$AG1843)</f>
        <v/>
      </c>
      <c r="AI1843" s="41">
        <f>12*($AM1843+$AN1843)</f>
        <v/>
      </c>
      <c r="AJ1843" s="41">
        <f>$AM1843*((IncMonth-1)+(13-IncMonth)*(1+$X1843))+12*$AN1843</f>
        <v/>
      </c>
      <c r="AK1843" s="41">
        <f>IF($R1843=1,N($L1843)+N($M1843),0)</f>
        <v/>
      </c>
      <c r="AL1843">
        <f>IF($C1843="","",IF(N($L1843)&lt;=0,"Basic salary missing",IF(ISNA(MATCH($C1843,Departments!$A$5:$A$54,0)),"Department not on Departments sheet",IF(AND($I1843&lt;&gt;"",NOT(ISNUMBER($I1843))),"Date of birth is text, not a date",IF(AND($K1843&lt;&gt;"",NOT(ISNUMBER($K1843))),"Contract end is text, not a date","")))))</f>
        <v/>
      </c>
      <c r="AM1843" s="41">
        <f>IF($R1843=0,0,N($L1843)*(1+$Z1843+BonusMonths/12+IF($Q1843=1,0,EOSB))+N($M1843)+(N($L1843)+SI_Gross*N($M1843))*IF($Q1843=1,SI_O,SI_E))</f>
        <v/>
      </c>
      <c r="AN1843" s="41">
        <f>IF($R1843=0,0,(IF($Q1843=1,MedO,MedE+Ticket)+Training)/12)</f>
        <v/>
      </c>
    </row>
    <row r="1844">
      <c r="I1844" s="35" t="n"/>
      <c r="J1844" s="35" t="n"/>
      <c r="K1844" s="35" t="n"/>
      <c r="L1844" s="36" t="n"/>
      <c r="M1844" s="36" t="n"/>
      <c r="P1844" s="37" t="n"/>
      <c r="Q1844" s="38">
        <f>IF($C1844="",0,IF(OR(LOWER(TRIM($G1844))="omani",LOWER(TRIM($G1844))="oman",LOWER(TRIM($G1844))="om",LOWER(TRIM($G1844))="local"),1,0))</f>
        <v/>
      </c>
      <c r="R1844" s="38">
        <f>IF($C1844="",0,IF(OR(ISNUMBER(SEARCH("resign",$N1844)),ISNUMBER(SEARCH("terminat",$N1844)),ISNUMBER(SEARCH("inactive",$N1844)),ISNUMBER(SEARCH("vacan",$N1844)),ISNUMBER(SEARCH("deceased",$N1844)),ISNUMBER(SEARCH("separated",$N1844))),0,1))</f>
        <v/>
      </c>
      <c r="S1844">
        <f>IF(OR($R1844=0,NOT(ISNUMBER($I1844))),"",IFERROR(DATEDIF($I1844,DATE(FY,1,1),"y"),""))</f>
        <v/>
      </c>
      <c r="T1844">
        <f>IF(OR($R1844=0,NOT(ISNUMBER($J1844))),"",IFERROR(DATEDIF($J1844,DATE(FY,1,1),"y"),0))</f>
        <v/>
      </c>
      <c r="U1844" s="38">
        <f>IF(OR($R1844=0,NOT(ISNUMBER($I1844))),0,IF(YEAR($I1844)+IF($Q1844=1,RetAgeO,RetAgeE)=FY,MONTH($I1844),IF(YEAR($I1844)+IF($Q1844=1,RetAgeO,RetAgeE)&lt;FY,1,0)))</f>
        <v/>
      </c>
      <c r="V1844" s="38">
        <f>IF(OR($R1844=0,NOT(ISNUMBER($K1844))),0,IF(YEAR($K1844)=FY,MONTH($K1844),IF(YEAR($K1844)&lt;FY,1,0)))</f>
        <v/>
      </c>
      <c r="W1844" s="38">
        <f>IF($R1844=0,0,MIN(12,IF(AND(ISNUMBER($O1844),$O1844&gt;=1,$O1844&lt;=12),INT($O1844),12),IF(AND(RetireExit="Yes",$U1844&gt;0),$U1844,12),IF(AND(ContractExit="Yes",$V1844&gt;0),$V1844,12)))</f>
        <v/>
      </c>
      <c r="X1844" s="37">
        <f>IF(ISNUMBER($P1844),$P1844,IncPct)</f>
        <v/>
      </c>
      <c r="Y1844" s="39">
        <f>IF($W1844=0,0,MAX(0,MIN($W1844,IncMonth-1))+MAX(0,$W1844-IncMonth+1)*(1+$X1844))</f>
        <v/>
      </c>
      <c r="Z1844" s="40">
        <f>IF($C1844="",0,IFERROR(INDEX(Departments!$B$5:$B$54,MATCH($C1844,Departments!$A$5:$A$54,0)),0))</f>
        <v/>
      </c>
      <c r="AA1844" s="41">
        <f>N($L1844)*$Y1844</f>
        <v/>
      </c>
      <c r="AB1844" s="41">
        <f>N($M1844)*$Y1844</f>
        <v/>
      </c>
      <c r="AC1844" s="41">
        <f>$AA1844*$Z1844</f>
        <v/>
      </c>
      <c r="AD1844" s="41">
        <f>$AA1844*BonusMonths/12</f>
        <v/>
      </c>
      <c r="AE1844" s="41">
        <f>($AA1844+SI_Gross*$AB1844)*IF($Q1844=1,SI_O,SI_E)</f>
        <v/>
      </c>
      <c r="AF1844" s="41">
        <f>IF($Q1844=1,0,$AA1844*EOSB)</f>
        <v/>
      </c>
      <c r="AG1844" s="41">
        <f>$AN1844*$W1844</f>
        <v/>
      </c>
      <c r="AH1844" s="41">
        <f>SUM($AA1844:$AG1844)</f>
        <v/>
      </c>
      <c r="AI1844" s="41">
        <f>12*($AM1844+$AN1844)</f>
        <v/>
      </c>
      <c r="AJ1844" s="41">
        <f>$AM1844*((IncMonth-1)+(13-IncMonth)*(1+$X1844))+12*$AN1844</f>
        <v/>
      </c>
      <c r="AK1844" s="41">
        <f>IF($R1844=1,N($L1844)+N($M1844),0)</f>
        <v/>
      </c>
      <c r="AL1844">
        <f>IF($C1844="","",IF(N($L1844)&lt;=0,"Basic salary missing",IF(ISNA(MATCH($C1844,Departments!$A$5:$A$54,0)),"Department not on Departments sheet",IF(AND($I1844&lt;&gt;"",NOT(ISNUMBER($I1844))),"Date of birth is text, not a date",IF(AND($K1844&lt;&gt;"",NOT(ISNUMBER($K1844))),"Contract end is text, not a date","")))))</f>
        <v/>
      </c>
      <c r="AM1844" s="41">
        <f>IF($R1844=0,0,N($L1844)*(1+$Z1844+BonusMonths/12+IF($Q1844=1,0,EOSB))+N($M1844)+(N($L1844)+SI_Gross*N($M1844))*IF($Q1844=1,SI_O,SI_E))</f>
        <v/>
      </c>
      <c r="AN1844" s="41">
        <f>IF($R1844=0,0,(IF($Q1844=1,MedO,MedE+Ticket)+Training)/12)</f>
        <v/>
      </c>
    </row>
    <row r="1845">
      <c r="I1845" s="35" t="n"/>
      <c r="J1845" s="35" t="n"/>
      <c r="K1845" s="35" t="n"/>
      <c r="L1845" s="36" t="n"/>
      <c r="M1845" s="36" t="n"/>
      <c r="P1845" s="37" t="n"/>
      <c r="Q1845" s="38">
        <f>IF($C1845="",0,IF(OR(LOWER(TRIM($G1845))="omani",LOWER(TRIM($G1845))="oman",LOWER(TRIM($G1845))="om",LOWER(TRIM($G1845))="local"),1,0))</f>
        <v/>
      </c>
      <c r="R1845" s="38">
        <f>IF($C1845="",0,IF(OR(ISNUMBER(SEARCH("resign",$N1845)),ISNUMBER(SEARCH("terminat",$N1845)),ISNUMBER(SEARCH("inactive",$N1845)),ISNUMBER(SEARCH("vacan",$N1845)),ISNUMBER(SEARCH("deceased",$N1845)),ISNUMBER(SEARCH("separated",$N1845))),0,1))</f>
        <v/>
      </c>
      <c r="S1845">
        <f>IF(OR($R1845=0,NOT(ISNUMBER($I1845))),"",IFERROR(DATEDIF($I1845,DATE(FY,1,1),"y"),""))</f>
        <v/>
      </c>
      <c r="T1845">
        <f>IF(OR($R1845=0,NOT(ISNUMBER($J1845))),"",IFERROR(DATEDIF($J1845,DATE(FY,1,1),"y"),0))</f>
        <v/>
      </c>
      <c r="U1845" s="38">
        <f>IF(OR($R1845=0,NOT(ISNUMBER($I1845))),0,IF(YEAR($I1845)+IF($Q1845=1,RetAgeO,RetAgeE)=FY,MONTH($I1845),IF(YEAR($I1845)+IF($Q1845=1,RetAgeO,RetAgeE)&lt;FY,1,0)))</f>
        <v/>
      </c>
      <c r="V1845" s="38">
        <f>IF(OR($R1845=0,NOT(ISNUMBER($K1845))),0,IF(YEAR($K1845)=FY,MONTH($K1845),IF(YEAR($K1845)&lt;FY,1,0)))</f>
        <v/>
      </c>
      <c r="W1845" s="38">
        <f>IF($R1845=0,0,MIN(12,IF(AND(ISNUMBER($O1845),$O1845&gt;=1,$O1845&lt;=12),INT($O1845),12),IF(AND(RetireExit="Yes",$U1845&gt;0),$U1845,12),IF(AND(ContractExit="Yes",$V1845&gt;0),$V1845,12)))</f>
        <v/>
      </c>
      <c r="X1845" s="37">
        <f>IF(ISNUMBER($P1845),$P1845,IncPct)</f>
        <v/>
      </c>
      <c r="Y1845" s="39">
        <f>IF($W1845=0,0,MAX(0,MIN($W1845,IncMonth-1))+MAX(0,$W1845-IncMonth+1)*(1+$X1845))</f>
        <v/>
      </c>
      <c r="Z1845" s="40">
        <f>IF($C1845="",0,IFERROR(INDEX(Departments!$B$5:$B$54,MATCH($C1845,Departments!$A$5:$A$54,0)),0))</f>
        <v/>
      </c>
      <c r="AA1845" s="41">
        <f>N($L1845)*$Y1845</f>
        <v/>
      </c>
      <c r="AB1845" s="41">
        <f>N($M1845)*$Y1845</f>
        <v/>
      </c>
      <c r="AC1845" s="41">
        <f>$AA1845*$Z1845</f>
        <v/>
      </c>
      <c r="AD1845" s="41">
        <f>$AA1845*BonusMonths/12</f>
        <v/>
      </c>
      <c r="AE1845" s="41">
        <f>($AA1845+SI_Gross*$AB1845)*IF($Q1845=1,SI_O,SI_E)</f>
        <v/>
      </c>
      <c r="AF1845" s="41">
        <f>IF($Q1845=1,0,$AA1845*EOSB)</f>
        <v/>
      </c>
      <c r="AG1845" s="41">
        <f>$AN1845*$W1845</f>
        <v/>
      </c>
      <c r="AH1845" s="41">
        <f>SUM($AA1845:$AG1845)</f>
        <v/>
      </c>
      <c r="AI1845" s="41">
        <f>12*($AM1845+$AN1845)</f>
        <v/>
      </c>
      <c r="AJ1845" s="41">
        <f>$AM1845*((IncMonth-1)+(13-IncMonth)*(1+$X1845))+12*$AN1845</f>
        <v/>
      </c>
      <c r="AK1845" s="41">
        <f>IF($R1845=1,N($L1845)+N($M1845),0)</f>
        <v/>
      </c>
      <c r="AL1845">
        <f>IF($C1845="","",IF(N($L1845)&lt;=0,"Basic salary missing",IF(ISNA(MATCH($C1845,Departments!$A$5:$A$54,0)),"Department not on Departments sheet",IF(AND($I1845&lt;&gt;"",NOT(ISNUMBER($I1845))),"Date of birth is text, not a date",IF(AND($K1845&lt;&gt;"",NOT(ISNUMBER($K1845))),"Contract end is text, not a date","")))))</f>
        <v/>
      </c>
      <c r="AM1845" s="41">
        <f>IF($R1845=0,0,N($L1845)*(1+$Z1845+BonusMonths/12+IF($Q1845=1,0,EOSB))+N($M1845)+(N($L1845)+SI_Gross*N($M1845))*IF($Q1845=1,SI_O,SI_E))</f>
        <v/>
      </c>
      <c r="AN1845" s="41">
        <f>IF($R1845=0,0,(IF($Q1845=1,MedO,MedE+Ticket)+Training)/12)</f>
        <v/>
      </c>
    </row>
    <row r="1846">
      <c r="I1846" s="35" t="n"/>
      <c r="J1846" s="35" t="n"/>
      <c r="K1846" s="35" t="n"/>
      <c r="L1846" s="36" t="n"/>
      <c r="M1846" s="36" t="n"/>
      <c r="P1846" s="37" t="n"/>
      <c r="Q1846" s="38">
        <f>IF($C1846="",0,IF(OR(LOWER(TRIM($G1846))="omani",LOWER(TRIM($G1846))="oman",LOWER(TRIM($G1846))="om",LOWER(TRIM($G1846))="local"),1,0))</f>
        <v/>
      </c>
      <c r="R1846" s="38">
        <f>IF($C1846="",0,IF(OR(ISNUMBER(SEARCH("resign",$N1846)),ISNUMBER(SEARCH("terminat",$N1846)),ISNUMBER(SEARCH("inactive",$N1846)),ISNUMBER(SEARCH("vacan",$N1846)),ISNUMBER(SEARCH("deceased",$N1846)),ISNUMBER(SEARCH("separated",$N1846))),0,1))</f>
        <v/>
      </c>
      <c r="S1846">
        <f>IF(OR($R1846=0,NOT(ISNUMBER($I1846))),"",IFERROR(DATEDIF($I1846,DATE(FY,1,1),"y"),""))</f>
        <v/>
      </c>
      <c r="T1846">
        <f>IF(OR($R1846=0,NOT(ISNUMBER($J1846))),"",IFERROR(DATEDIF($J1846,DATE(FY,1,1),"y"),0))</f>
        <v/>
      </c>
      <c r="U1846" s="38">
        <f>IF(OR($R1846=0,NOT(ISNUMBER($I1846))),0,IF(YEAR($I1846)+IF($Q1846=1,RetAgeO,RetAgeE)=FY,MONTH($I1846),IF(YEAR($I1846)+IF($Q1846=1,RetAgeO,RetAgeE)&lt;FY,1,0)))</f>
        <v/>
      </c>
      <c r="V1846" s="38">
        <f>IF(OR($R1846=0,NOT(ISNUMBER($K1846))),0,IF(YEAR($K1846)=FY,MONTH($K1846),IF(YEAR($K1846)&lt;FY,1,0)))</f>
        <v/>
      </c>
      <c r="W1846" s="38">
        <f>IF($R1846=0,0,MIN(12,IF(AND(ISNUMBER($O1846),$O1846&gt;=1,$O1846&lt;=12),INT($O1846),12),IF(AND(RetireExit="Yes",$U1846&gt;0),$U1846,12),IF(AND(ContractExit="Yes",$V1846&gt;0),$V1846,12)))</f>
        <v/>
      </c>
      <c r="X1846" s="37">
        <f>IF(ISNUMBER($P1846),$P1846,IncPct)</f>
        <v/>
      </c>
      <c r="Y1846" s="39">
        <f>IF($W1846=0,0,MAX(0,MIN($W1846,IncMonth-1))+MAX(0,$W1846-IncMonth+1)*(1+$X1846))</f>
        <v/>
      </c>
      <c r="Z1846" s="40">
        <f>IF($C1846="",0,IFERROR(INDEX(Departments!$B$5:$B$54,MATCH($C1846,Departments!$A$5:$A$54,0)),0))</f>
        <v/>
      </c>
      <c r="AA1846" s="41">
        <f>N($L1846)*$Y1846</f>
        <v/>
      </c>
      <c r="AB1846" s="41">
        <f>N($M1846)*$Y1846</f>
        <v/>
      </c>
      <c r="AC1846" s="41">
        <f>$AA1846*$Z1846</f>
        <v/>
      </c>
      <c r="AD1846" s="41">
        <f>$AA1846*BonusMonths/12</f>
        <v/>
      </c>
      <c r="AE1846" s="41">
        <f>($AA1846+SI_Gross*$AB1846)*IF($Q1846=1,SI_O,SI_E)</f>
        <v/>
      </c>
      <c r="AF1846" s="41">
        <f>IF($Q1846=1,0,$AA1846*EOSB)</f>
        <v/>
      </c>
      <c r="AG1846" s="41">
        <f>$AN1846*$W1846</f>
        <v/>
      </c>
      <c r="AH1846" s="41">
        <f>SUM($AA1846:$AG1846)</f>
        <v/>
      </c>
      <c r="AI1846" s="41">
        <f>12*($AM1846+$AN1846)</f>
        <v/>
      </c>
      <c r="AJ1846" s="41">
        <f>$AM1846*((IncMonth-1)+(13-IncMonth)*(1+$X1846))+12*$AN1846</f>
        <v/>
      </c>
      <c r="AK1846" s="41">
        <f>IF($R1846=1,N($L1846)+N($M1846),0)</f>
        <v/>
      </c>
      <c r="AL1846">
        <f>IF($C1846="","",IF(N($L1846)&lt;=0,"Basic salary missing",IF(ISNA(MATCH($C1846,Departments!$A$5:$A$54,0)),"Department not on Departments sheet",IF(AND($I1846&lt;&gt;"",NOT(ISNUMBER($I1846))),"Date of birth is text, not a date",IF(AND($K1846&lt;&gt;"",NOT(ISNUMBER($K1846))),"Contract end is text, not a date","")))))</f>
        <v/>
      </c>
      <c r="AM1846" s="41">
        <f>IF($R1846=0,0,N($L1846)*(1+$Z1846+BonusMonths/12+IF($Q1846=1,0,EOSB))+N($M1846)+(N($L1846)+SI_Gross*N($M1846))*IF($Q1846=1,SI_O,SI_E))</f>
        <v/>
      </c>
      <c r="AN1846" s="41">
        <f>IF($R1846=0,0,(IF($Q1846=1,MedO,MedE+Ticket)+Training)/12)</f>
        <v/>
      </c>
    </row>
    <row r="1847">
      <c r="I1847" s="35" t="n"/>
      <c r="J1847" s="35" t="n"/>
      <c r="K1847" s="35" t="n"/>
      <c r="L1847" s="36" t="n"/>
      <c r="M1847" s="36" t="n"/>
      <c r="P1847" s="37" t="n"/>
      <c r="Q1847" s="38">
        <f>IF($C1847="",0,IF(OR(LOWER(TRIM($G1847))="omani",LOWER(TRIM($G1847))="oman",LOWER(TRIM($G1847))="om",LOWER(TRIM($G1847))="local"),1,0))</f>
        <v/>
      </c>
      <c r="R1847" s="38">
        <f>IF($C1847="",0,IF(OR(ISNUMBER(SEARCH("resign",$N1847)),ISNUMBER(SEARCH("terminat",$N1847)),ISNUMBER(SEARCH("inactive",$N1847)),ISNUMBER(SEARCH("vacan",$N1847)),ISNUMBER(SEARCH("deceased",$N1847)),ISNUMBER(SEARCH("separated",$N1847))),0,1))</f>
        <v/>
      </c>
      <c r="S1847">
        <f>IF(OR($R1847=0,NOT(ISNUMBER($I1847))),"",IFERROR(DATEDIF($I1847,DATE(FY,1,1),"y"),""))</f>
        <v/>
      </c>
      <c r="T1847">
        <f>IF(OR($R1847=0,NOT(ISNUMBER($J1847))),"",IFERROR(DATEDIF($J1847,DATE(FY,1,1),"y"),0))</f>
        <v/>
      </c>
      <c r="U1847" s="38">
        <f>IF(OR($R1847=0,NOT(ISNUMBER($I1847))),0,IF(YEAR($I1847)+IF($Q1847=1,RetAgeO,RetAgeE)=FY,MONTH($I1847),IF(YEAR($I1847)+IF($Q1847=1,RetAgeO,RetAgeE)&lt;FY,1,0)))</f>
        <v/>
      </c>
      <c r="V1847" s="38">
        <f>IF(OR($R1847=0,NOT(ISNUMBER($K1847))),0,IF(YEAR($K1847)=FY,MONTH($K1847),IF(YEAR($K1847)&lt;FY,1,0)))</f>
        <v/>
      </c>
      <c r="W1847" s="38">
        <f>IF($R1847=0,0,MIN(12,IF(AND(ISNUMBER($O1847),$O1847&gt;=1,$O1847&lt;=12),INT($O1847),12),IF(AND(RetireExit="Yes",$U1847&gt;0),$U1847,12),IF(AND(ContractExit="Yes",$V1847&gt;0),$V1847,12)))</f>
        <v/>
      </c>
      <c r="X1847" s="37">
        <f>IF(ISNUMBER($P1847),$P1847,IncPct)</f>
        <v/>
      </c>
      <c r="Y1847" s="39">
        <f>IF($W1847=0,0,MAX(0,MIN($W1847,IncMonth-1))+MAX(0,$W1847-IncMonth+1)*(1+$X1847))</f>
        <v/>
      </c>
      <c r="Z1847" s="40">
        <f>IF($C1847="",0,IFERROR(INDEX(Departments!$B$5:$B$54,MATCH($C1847,Departments!$A$5:$A$54,0)),0))</f>
        <v/>
      </c>
      <c r="AA1847" s="41">
        <f>N($L1847)*$Y1847</f>
        <v/>
      </c>
      <c r="AB1847" s="41">
        <f>N($M1847)*$Y1847</f>
        <v/>
      </c>
      <c r="AC1847" s="41">
        <f>$AA1847*$Z1847</f>
        <v/>
      </c>
      <c r="AD1847" s="41">
        <f>$AA1847*BonusMonths/12</f>
        <v/>
      </c>
      <c r="AE1847" s="41">
        <f>($AA1847+SI_Gross*$AB1847)*IF($Q1847=1,SI_O,SI_E)</f>
        <v/>
      </c>
      <c r="AF1847" s="41">
        <f>IF($Q1847=1,0,$AA1847*EOSB)</f>
        <v/>
      </c>
      <c r="AG1847" s="41">
        <f>$AN1847*$W1847</f>
        <v/>
      </c>
      <c r="AH1847" s="41">
        <f>SUM($AA1847:$AG1847)</f>
        <v/>
      </c>
      <c r="AI1847" s="41">
        <f>12*($AM1847+$AN1847)</f>
        <v/>
      </c>
      <c r="AJ1847" s="41">
        <f>$AM1847*((IncMonth-1)+(13-IncMonth)*(1+$X1847))+12*$AN1847</f>
        <v/>
      </c>
      <c r="AK1847" s="41">
        <f>IF($R1847=1,N($L1847)+N($M1847),0)</f>
        <v/>
      </c>
      <c r="AL1847">
        <f>IF($C1847="","",IF(N($L1847)&lt;=0,"Basic salary missing",IF(ISNA(MATCH($C1847,Departments!$A$5:$A$54,0)),"Department not on Departments sheet",IF(AND($I1847&lt;&gt;"",NOT(ISNUMBER($I1847))),"Date of birth is text, not a date",IF(AND($K1847&lt;&gt;"",NOT(ISNUMBER($K1847))),"Contract end is text, not a date","")))))</f>
        <v/>
      </c>
      <c r="AM1847" s="41">
        <f>IF($R1847=0,0,N($L1847)*(1+$Z1847+BonusMonths/12+IF($Q1847=1,0,EOSB))+N($M1847)+(N($L1847)+SI_Gross*N($M1847))*IF($Q1847=1,SI_O,SI_E))</f>
        <v/>
      </c>
      <c r="AN1847" s="41">
        <f>IF($R1847=0,0,(IF($Q1847=1,MedO,MedE+Ticket)+Training)/12)</f>
        <v/>
      </c>
    </row>
    <row r="1848">
      <c r="I1848" s="35" t="n"/>
      <c r="J1848" s="35" t="n"/>
      <c r="K1848" s="35" t="n"/>
      <c r="L1848" s="36" t="n"/>
      <c r="M1848" s="36" t="n"/>
      <c r="P1848" s="37" t="n"/>
      <c r="Q1848" s="38">
        <f>IF($C1848="",0,IF(OR(LOWER(TRIM($G1848))="omani",LOWER(TRIM($G1848))="oman",LOWER(TRIM($G1848))="om",LOWER(TRIM($G1848))="local"),1,0))</f>
        <v/>
      </c>
      <c r="R1848" s="38">
        <f>IF($C1848="",0,IF(OR(ISNUMBER(SEARCH("resign",$N1848)),ISNUMBER(SEARCH("terminat",$N1848)),ISNUMBER(SEARCH("inactive",$N1848)),ISNUMBER(SEARCH("vacan",$N1848)),ISNUMBER(SEARCH("deceased",$N1848)),ISNUMBER(SEARCH("separated",$N1848))),0,1))</f>
        <v/>
      </c>
      <c r="S1848">
        <f>IF(OR($R1848=0,NOT(ISNUMBER($I1848))),"",IFERROR(DATEDIF($I1848,DATE(FY,1,1),"y"),""))</f>
        <v/>
      </c>
      <c r="T1848">
        <f>IF(OR($R1848=0,NOT(ISNUMBER($J1848))),"",IFERROR(DATEDIF($J1848,DATE(FY,1,1),"y"),0))</f>
        <v/>
      </c>
      <c r="U1848" s="38">
        <f>IF(OR($R1848=0,NOT(ISNUMBER($I1848))),0,IF(YEAR($I1848)+IF($Q1848=1,RetAgeO,RetAgeE)=FY,MONTH($I1848),IF(YEAR($I1848)+IF($Q1848=1,RetAgeO,RetAgeE)&lt;FY,1,0)))</f>
        <v/>
      </c>
      <c r="V1848" s="38">
        <f>IF(OR($R1848=0,NOT(ISNUMBER($K1848))),0,IF(YEAR($K1848)=FY,MONTH($K1848),IF(YEAR($K1848)&lt;FY,1,0)))</f>
        <v/>
      </c>
      <c r="W1848" s="38">
        <f>IF($R1848=0,0,MIN(12,IF(AND(ISNUMBER($O1848),$O1848&gt;=1,$O1848&lt;=12),INT($O1848),12),IF(AND(RetireExit="Yes",$U1848&gt;0),$U1848,12),IF(AND(ContractExit="Yes",$V1848&gt;0),$V1848,12)))</f>
        <v/>
      </c>
      <c r="X1848" s="37">
        <f>IF(ISNUMBER($P1848),$P1848,IncPct)</f>
        <v/>
      </c>
      <c r="Y1848" s="39">
        <f>IF($W1848=0,0,MAX(0,MIN($W1848,IncMonth-1))+MAX(0,$W1848-IncMonth+1)*(1+$X1848))</f>
        <v/>
      </c>
      <c r="Z1848" s="40">
        <f>IF($C1848="",0,IFERROR(INDEX(Departments!$B$5:$B$54,MATCH($C1848,Departments!$A$5:$A$54,0)),0))</f>
        <v/>
      </c>
      <c r="AA1848" s="41">
        <f>N($L1848)*$Y1848</f>
        <v/>
      </c>
      <c r="AB1848" s="41">
        <f>N($M1848)*$Y1848</f>
        <v/>
      </c>
      <c r="AC1848" s="41">
        <f>$AA1848*$Z1848</f>
        <v/>
      </c>
      <c r="AD1848" s="41">
        <f>$AA1848*BonusMonths/12</f>
        <v/>
      </c>
      <c r="AE1848" s="41">
        <f>($AA1848+SI_Gross*$AB1848)*IF($Q1848=1,SI_O,SI_E)</f>
        <v/>
      </c>
      <c r="AF1848" s="41">
        <f>IF($Q1848=1,0,$AA1848*EOSB)</f>
        <v/>
      </c>
      <c r="AG1848" s="41">
        <f>$AN1848*$W1848</f>
        <v/>
      </c>
      <c r="AH1848" s="41">
        <f>SUM($AA1848:$AG1848)</f>
        <v/>
      </c>
      <c r="AI1848" s="41">
        <f>12*($AM1848+$AN1848)</f>
        <v/>
      </c>
      <c r="AJ1848" s="41">
        <f>$AM1848*((IncMonth-1)+(13-IncMonth)*(1+$X1848))+12*$AN1848</f>
        <v/>
      </c>
      <c r="AK1848" s="41">
        <f>IF($R1848=1,N($L1848)+N($M1848),0)</f>
        <v/>
      </c>
      <c r="AL1848">
        <f>IF($C1848="","",IF(N($L1848)&lt;=0,"Basic salary missing",IF(ISNA(MATCH($C1848,Departments!$A$5:$A$54,0)),"Department not on Departments sheet",IF(AND($I1848&lt;&gt;"",NOT(ISNUMBER($I1848))),"Date of birth is text, not a date",IF(AND($K1848&lt;&gt;"",NOT(ISNUMBER($K1848))),"Contract end is text, not a date","")))))</f>
        <v/>
      </c>
      <c r="AM1848" s="41">
        <f>IF($R1848=0,0,N($L1848)*(1+$Z1848+BonusMonths/12+IF($Q1848=1,0,EOSB))+N($M1848)+(N($L1848)+SI_Gross*N($M1848))*IF($Q1848=1,SI_O,SI_E))</f>
        <v/>
      </c>
      <c r="AN1848" s="41">
        <f>IF($R1848=0,0,(IF($Q1848=1,MedO,MedE+Ticket)+Training)/12)</f>
        <v/>
      </c>
    </row>
    <row r="1849">
      <c r="I1849" s="35" t="n"/>
      <c r="J1849" s="35" t="n"/>
      <c r="K1849" s="35" t="n"/>
      <c r="L1849" s="36" t="n"/>
      <c r="M1849" s="36" t="n"/>
      <c r="P1849" s="37" t="n"/>
      <c r="Q1849" s="38">
        <f>IF($C1849="",0,IF(OR(LOWER(TRIM($G1849))="omani",LOWER(TRIM($G1849))="oman",LOWER(TRIM($G1849))="om",LOWER(TRIM($G1849))="local"),1,0))</f>
        <v/>
      </c>
      <c r="R1849" s="38">
        <f>IF($C1849="",0,IF(OR(ISNUMBER(SEARCH("resign",$N1849)),ISNUMBER(SEARCH("terminat",$N1849)),ISNUMBER(SEARCH("inactive",$N1849)),ISNUMBER(SEARCH("vacan",$N1849)),ISNUMBER(SEARCH("deceased",$N1849)),ISNUMBER(SEARCH("separated",$N1849))),0,1))</f>
        <v/>
      </c>
      <c r="S1849">
        <f>IF(OR($R1849=0,NOT(ISNUMBER($I1849))),"",IFERROR(DATEDIF($I1849,DATE(FY,1,1),"y"),""))</f>
        <v/>
      </c>
      <c r="T1849">
        <f>IF(OR($R1849=0,NOT(ISNUMBER($J1849))),"",IFERROR(DATEDIF($J1849,DATE(FY,1,1),"y"),0))</f>
        <v/>
      </c>
      <c r="U1849" s="38">
        <f>IF(OR($R1849=0,NOT(ISNUMBER($I1849))),0,IF(YEAR($I1849)+IF($Q1849=1,RetAgeO,RetAgeE)=FY,MONTH($I1849),IF(YEAR($I1849)+IF($Q1849=1,RetAgeO,RetAgeE)&lt;FY,1,0)))</f>
        <v/>
      </c>
      <c r="V1849" s="38">
        <f>IF(OR($R1849=0,NOT(ISNUMBER($K1849))),0,IF(YEAR($K1849)=FY,MONTH($K1849),IF(YEAR($K1849)&lt;FY,1,0)))</f>
        <v/>
      </c>
      <c r="W1849" s="38">
        <f>IF($R1849=0,0,MIN(12,IF(AND(ISNUMBER($O1849),$O1849&gt;=1,$O1849&lt;=12),INT($O1849),12),IF(AND(RetireExit="Yes",$U1849&gt;0),$U1849,12),IF(AND(ContractExit="Yes",$V1849&gt;0),$V1849,12)))</f>
        <v/>
      </c>
      <c r="X1849" s="37">
        <f>IF(ISNUMBER($P1849),$P1849,IncPct)</f>
        <v/>
      </c>
      <c r="Y1849" s="39">
        <f>IF($W1849=0,0,MAX(0,MIN($W1849,IncMonth-1))+MAX(0,$W1849-IncMonth+1)*(1+$X1849))</f>
        <v/>
      </c>
      <c r="Z1849" s="40">
        <f>IF($C1849="",0,IFERROR(INDEX(Departments!$B$5:$B$54,MATCH($C1849,Departments!$A$5:$A$54,0)),0))</f>
        <v/>
      </c>
      <c r="AA1849" s="41">
        <f>N($L1849)*$Y1849</f>
        <v/>
      </c>
      <c r="AB1849" s="41">
        <f>N($M1849)*$Y1849</f>
        <v/>
      </c>
      <c r="AC1849" s="41">
        <f>$AA1849*$Z1849</f>
        <v/>
      </c>
      <c r="AD1849" s="41">
        <f>$AA1849*BonusMonths/12</f>
        <v/>
      </c>
      <c r="AE1849" s="41">
        <f>($AA1849+SI_Gross*$AB1849)*IF($Q1849=1,SI_O,SI_E)</f>
        <v/>
      </c>
      <c r="AF1849" s="41">
        <f>IF($Q1849=1,0,$AA1849*EOSB)</f>
        <v/>
      </c>
      <c r="AG1849" s="41">
        <f>$AN1849*$W1849</f>
        <v/>
      </c>
      <c r="AH1849" s="41">
        <f>SUM($AA1849:$AG1849)</f>
        <v/>
      </c>
      <c r="AI1849" s="41">
        <f>12*($AM1849+$AN1849)</f>
        <v/>
      </c>
      <c r="AJ1849" s="41">
        <f>$AM1849*((IncMonth-1)+(13-IncMonth)*(1+$X1849))+12*$AN1849</f>
        <v/>
      </c>
      <c r="AK1849" s="41">
        <f>IF($R1849=1,N($L1849)+N($M1849),0)</f>
        <v/>
      </c>
      <c r="AL1849">
        <f>IF($C1849="","",IF(N($L1849)&lt;=0,"Basic salary missing",IF(ISNA(MATCH($C1849,Departments!$A$5:$A$54,0)),"Department not on Departments sheet",IF(AND($I1849&lt;&gt;"",NOT(ISNUMBER($I1849))),"Date of birth is text, not a date",IF(AND($K1849&lt;&gt;"",NOT(ISNUMBER($K1849))),"Contract end is text, not a date","")))))</f>
        <v/>
      </c>
      <c r="AM1849" s="41">
        <f>IF($R1849=0,0,N($L1849)*(1+$Z1849+BonusMonths/12+IF($Q1849=1,0,EOSB))+N($M1849)+(N($L1849)+SI_Gross*N($M1849))*IF($Q1849=1,SI_O,SI_E))</f>
        <v/>
      </c>
      <c r="AN1849" s="41">
        <f>IF($R1849=0,0,(IF($Q1849=1,MedO,MedE+Ticket)+Training)/12)</f>
        <v/>
      </c>
    </row>
    <row r="1850">
      <c r="I1850" s="35" t="n"/>
      <c r="J1850" s="35" t="n"/>
      <c r="K1850" s="35" t="n"/>
      <c r="L1850" s="36" t="n"/>
      <c r="M1850" s="36" t="n"/>
      <c r="P1850" s="37" t="n"/>
      <c r="Q1850" s="38">
        <f>IF($C1850="",0,IF(OR(LOWER(TRIM($G1850))="omani",LOWER(TRIM($G1850))="oman",LOWER(TRIM($G1850))="om",LOWER(TRIM($G1850))="local"),1,0))</f>
        <v/>
      </c>
      <c r="R1850" s="38">
        <f>IF($C1850="",0,IF(OR(ISNUMBER(SEARCH("resign",$N1850)),ISNUMBER(SEARCH("terminat",$N1850)),ISNUMBER(SEARCH("inactive",$N1850)),ISNUMBER(SEARCH("vacan",$N1850)),ISNUMBER(SEARCH("deceased",$N1850)),ISNUMBER(SEARCH("separated",$N1850))),0,1))</f>
        <v/>
      </c>
      <c r="S1850">
        <f>IF(OR($R1850=0,NOT(ISNUMBER($I1850))),"",IFERROR(DATEDIF($I1850,DATE(FY,1,1),"y"),""))</f>
        <v/>
      </c>
      <c r="T1850">
        <f>IF(OR($R1850=0,NOT(ISNUMBER($J1850))),"",IFERROR(DATEDIF($J1850,DATE(FY,1,1),"y"),0))</f>
        <v/>
      </c>
      <c r="U1850" s="38">
        <f>IF(OR($R1850=0,NOT(ISNUMBER($I1850))),0,IF(YEAR($I1850)+IF($Q1850=1,RetAgeO,RetAgeE)=FY,MONTH($I1850),IF(YEAR($I1850)+IF($Q1850=1,RetAgeO,RetAgeE)&lt;FY,1,0)))</f>
        <v/>
      </c>
      <c r="V1850" s="38">
        <f>IF(OR($R1850=0,NOT(ISNUMBER($K1850))),0,IF(YEAR($K1850)=FY,MONTH($K1850),IF(YEAR($K1850)&lt;FY,1,0)))</f>
        <v/>
      </c>
      <c r="W1850" s="38">
        <f>IF($R1850=0,0,MIN(12,IF(AND(ISNUMBER($O1850),$O1850&gt;=1,$O1850&lt;=12),INT($O1850),12),IF(AND(RetireExit="Yes",$U1850&gt;0),$U1850,12),IF(AND(ContractExit="Yes",$V1850&gt;0),$V1850,12)))</f>
        <v/>
      </c>
      <c r="X1850" s="37">
        <f>IF(ISNUMBER($P1850),$P1850,IncPct)</f>
        <v/>
      </c>
      <c r="Y1850" s="39">
        <f>IF($W1850=0,0,MAX(0,MIN($W1850,IncMonth-1))+MAX(0,$W1850-IncMonth+1)*(1+$X1850))</f>
        <v/>
      </c>
      <c r="Z1850" s="40">
        <f>IF($C1850="",0,IFERROR(INDEX(Departments!$B$5:$B$54,MATCH($C1850,Departments!$A$5:$A$54,0)),0))</f>
        <v/>
      </c>
      <c r="AA1850" s="41">
        <f>N($L1850)*$Y1850</f>
        <v/>
      </c>
      <c r="AB1850" s="41">
        <f>N($M1850)*$Y1850</f>
        <v/>
      </c>
      <c r="AC1850" s="41">
        <f>$AA1850*$Z1850</f>
        <v/>
      </c>
      <c r="AD1850" s="41">
        <f>$AA1850*BonusMonths/12</f>
        <v/>
      </c>
      <c r="AE1850" s="41">
        <f>($AA1850+SI_Gross*$AB1850)*IF($Q1850=1,SI_O,SI_E)</f>
        <v/>
      </c>
      <c r="AF1850" s="41">
        <f>IF($Q1850=1,0,$AA1850*EOSB)</f>
        <v/>
      </c>
      <c r="AG1850" s="41">
        <f>$AN1850*$W1850</f>
        <v/>
      </c>
      <c r="AH1850" s="41">
        <f>SUM($AA1850:$AG1850)</f>
        <v/>
      </c>
      <c r="AI1850" s="41">
        <f>12*($AM1850+$AN1850)</f>
        <v/>
      </c>
      <c r="AJ1850" s="41">
        <f>$AM1850*((IncMonth-1)+(13-IncMonth)*(1+$X1850))+12*$AN1850</f>
        <v/>
      </c>
      <c r="AK1850" s="41">
        <f>IF($R1850=1,N($L1850)+N($M1850),0)</f>
        <v/>
      </c>
      <c r="AL1850">
        <f>IF($C1850="","",IF(N($L1850)&lt;=0,"Basic salary missing",IF(ISNA(MATCH($C1850,Departments!$A$5:$A$54,0)),"Department not on Departments sheet",IF(AND($I1850&lt;&gt;"",NOT(ISNUMBER($I1850))),"Date of birth is text, not a date",IF(AND($K1850&lt;&gt;"",NOT(ISNUMBER($K1850))),"Contract end is text, not a date","")))))</f>
        <v/>
      </c>
      <c r="AM1850" s="41">
        <f>IF($R1850=0,0,N($L1850)*(1+$Z1850+BonusMonths/12+IF($Q1850=1,0,EOSB))+N($M1850)+(N($L1850)+SI_Gross*N($M1850))*IF($Q1850=1,SI_O,SI_E))</f>
        <v/>
      </c>
      <c r="AN1850" s="41">
        <f>IF($R1850=0,0,(IF($Q1850=1,MedO,MedE+Ticket)+Training)/12)</f>
        <v/>
      </c>
    </row>
    <row r="1851">
      <c r="I1851" s="35" t="n"/>
      <c r="J1851" s="35" t="n"/>
      <c r="K1851" s="35" t="n"/>
      <c r="L1851" s="36" t="n"/>
      <c r="M1851" s="36" t="n"/>
      <c r="P1851" s="37" t="n"/>
      <c r="Q1851" s="38">
        <f>IF($C1851="",0,IF(OR(LOWER(TRIM($G1851))="omani",LOWER(TRIM($G1851))="oman",LOWER(TRIM($G1851))="om",LOWER(TRIM($G1851))="local"),1,0))</f>
        <v/>
      </c>
      <c r="R1851" s="38">
        <f>IF($C1851="",0,IF(OR(ISNUMBER(SEARCH("resign",$N1851)),ISNUMBER(SEARCH("terminat",$N1851)),ISNUMBER(SEARCH("inactive",$N1851)),ISNUMBER(SEARCH("vacan",$N1851)),ISNUMBER(SEARCH("deceased",$N1851)),ISNUMBER(SEARCH("separated",$N1851))),0,1))</f>
        <v/>
      </c>
      <c r="S1851">
        <f>IF(OR($R1851=0,NOT(ISNUMBER($I1851))),"",IFERROR(DATEDIF($I1851,DATE(FY,1,1),"y"),""))</f>
        <v/>
      </c>
      <c r="T1851">
        <f>IF(OR($R1851=0,NOT(ISNUMBER($J1851))),"",IFERROR(DATEDIF($J1851,DATE(FY,1,1),"y"),0))</f>
        <v/>
      </c>
      <c r="U1851" s="38">
        <f>IF(OR($R1851=0,NOT(ISNUMBER($I1851))),0,IF(YEAR($I1851)+IF($Q1851=1,RetAgeO,RetAgeE)=FY,MONTH($I1851),IF(YEAR($I1851)+IF($Q1851=1,RetAgeO,RetAgeE)&lt;FY,1,0)))</f>
        <v/>
      </c>
      <c r="V1851" s="38">
        <f>IF(OR($R1851=0,NOT(ISNUMBER($K1851))),0,IF(YEAR($K1851)=FY,MONTH($K1851),IF(YEAR($K1851)&lt;FY,1,0)))</f>
        <v/>
      </c>
      <c r="W1851" s="38">
        <f>IF($R1851=0,0,MIN(12,IF(AND(ISNUMBER($O1851),$O1851&gt;=1,$O1851&lt;=12),INT($O1851),12),IF(AND(RetireExit="Yes",$U1851&gt;0),$U1851,12),IF(AND(ContractExit="Yes",$V1851&gt;0),$V1851,12)))</f>
        <v/>
      </c>
      <c r="X1851" s="37">
        <f>IF(ISNUMBER($P1851),$P1851,IncPct)</f>
        <v/>
      </c>
      <c r="Y1851" s="39">
        <f>IF($W1851=0,0,MAX(0,MIN($W1851,IncMonth-1))+MAX(0,$W1851-IncMonth+1)*(1+$X1851))</f>
        <v/>
      </c>
      <c r="Z1851" s="40">
        <f>IF($C1851="",0,IFERROR(INDEX(Departments!$B$5:$B$54,MATCH($C1851,Departments!$A$5:$A$54,0)),0))</f>
        <v/>
      </c>
      <c r="AA1851" s="41">
        <f>N($L1851)*$Y1851</f>
        <v/>
      </c>
      <c r="AB1851" s="41">
        <f>N($M1851)*$Y1851</f>
        <v/>
      </c>
      <c r="AC1851" s="41">
        <f>$AA1851*$Z1851</f>
        <v/>
      </c>
      <c r="AD1851" s="41">
        <f>$AA1851*BonusMonths/12</f>
        <v/>
      </c>
      <c r="AE1851" s="41">
        <f>($AA1851+SI_Gross*$AB1851)*IF($Q1851=1,SI_O,SI_E)</f>
        <v/>
      </c>
      <c r="AF1851" s="41">
        <f>IF($Q1851=1,0,$AA1851*EOSB)</f>
        <v/>
      </c>
      <c r="AG1851" s="41">
        <f>$AN1851*$W1851</f>
        <v/>
      </c>
      <c r="AH1851" s="41">
        <f>SUM($AA1851:$AG1851)</f>
        <v/>
      </c>
      <c r="AI1851" s="41">
        <f>12*($AM1851+$AN1851)</f>
        <v/>
      </c>
      <c r="AJ1851" s="41">
        <f>$AM1851*((IncMonth-1)+(13-IncMonth)*(1+$X1851))+12*$AN1851</f>
        <v/>
      </c>
      <c r="AK1851" s="41">
        <f>IF($R1851=1,N($L1851)+N($M1851),0)</f>
        <v/>
      </c>
      <c r="AL1851">
        <f>IF($C1851="","",IF(N($L1851)&lt;=0,"Basic salary missing",IF(ISNA(MATCH($C1851,Departments!$A$5:$A$54,0)),"Department not on Departments sheet",IF(AND($I1851&lt;&gt;"",NOT(ISNUMBER($I1851))),"Date of birth is text, not a date",IF(AND($K1851&lt;&gt;"",NOT(ISNUMBER($K1851))),"Contract end is text, not a date","")))))</f>
        <v/>
      </c>
      <c r="AM1851" s="41">
        <f>IF($R1851=0,0,N($L1851)*(1+$Z1851+BonusMonths/12+IF($Q1851=1,0,EOSB))+N($M1851)+(N($L1851)+SI_Gross*N($M1851))*IF($Q1851=1,SI_O,SI_E))</f>
        <v/>
      </c>
      <c r="AN1851" s="41">
        <f>IF($R1851=0,0,(IF($Q1851=1,MedO,MedE+Ticket)+Training)/12)</f>
        <v/>
      </c>
    </row>
    <row r="1852">
      <c r="I1852" s="35" t="n"/>
      <c r="J1852" s="35" t="n"/>
      <c r="K1852" s="35" t="n"/>
      <c r="L1852" s="36" t="n"/>
      <c r="M1852" s="36" t="n"/>
      <c r="P1852" s="37" t="n"/>
      <c r="Q1852" s="38">
        <f>IF($C1852="",0,IF(OR(LOWER(TRIM($G1852))="omani",LOWER(TRIM($G1852))="oman",LOWER(TRIM($G1852))="om",LOWER(TRIM($G1852))="local"),1,0))</f>
        <v/>
      </c>
      <c r="R1852" s="38">
        <f>IF($C1852="",0,IF(OR(ISNUMBER(SEARCH("resign",$N1852)),ISNUMBER(SEARCH("terminat",$N1852)),ISNUMBER(SEARCH("inactive",$N1852)),ISNUMBER(SEARCH("vacan",$N1852)),ISNUMBER(SEARCH("deceased",$N1852)),ISNUMBER(SEARCH("separated",$N1852))),0,1))</f>
        <v/>
      </c>
      <c r="S1852">
        <f>IF(OR($R1852=0,NOT(ISNUMBER($I1852))),"",IFERROR(DATEDIF($I1852,DATE(FY,1,1),"y"),""))</f>
        <v/>
      </c>
      <c r="T1852">
        <f>IF(OR($R1852=0,NOT(ISNUMBER($J1852))),"",IFERROR(DATEDIF($J1852,DATE(FY,1,1),"y"),0))</f>
        <v/>
      </c>
      <c r="U1852" s="38">
        <f>IF(OR($R1852=0,NOT(ISNUMBER($I1852))),0,IF(YEAR($I1852)+IF($Q1852=1,RetAgeO,RetAgeE)=FY,MONTH($I1852),IF(YEAR($I1852)+IF($Q1852=1,RetAgeO,RetAgeE)&lt;FY,1,0)))</f>
        <v/>
      </c>
      <c r="V1852" s="38">
        <f>IF(OR($R1852=0,NOT(ISNUMBER($K1852))),0,IF(YEAR($K1852)=FY,MONTH($K1852),IF(YEAR($K1852)&lt;FY,1,0)))</f>
        <v/>
      </c>
      <c r="W1852" s="38">
        <f>IF($R1852=0,0,MIN(12,IF(AND(ISNUMBER($O1852),$O1852&gt;=1,$O1852&lt;=12),INT($O1852),12),IF(AND(RetireExit="Yes",$U1852&gt;0),$U1852,12),IF(AND(ContractExit="Yes",$V1852&gt;0),$V1852,12)))</f>
        <v/>
      </c>
      <c r="X1852" s="37">
        <f>IF(ISNUMBER($P1852),$P1852,IncPct)</f>
        <v/>
      </c>
      <c r="Y1852" s="39">
        <f>IF($W1852=0,0,MAX(0,MIN($W1852,IncMonth-1))+MAX(0,$W1852-IncMonth+1)*(1+$X1852))</f>
        <v/>
      </c>
      <c r="Z1852" s="40">
        <f>IF($C1852="",0,IFERROR(INDEX(Departments!$B$5:$B$54,MATCH($C1852,Departments!$A$5:$A$54,0)),0))</f>
        <v/>
      </c>
      <c r="AA1852" s="41">
        <f>N($L1852)*$Y1852</f>
        <v/>
      </c>
      <c r="AB1852" s="41">
        <f>N($M1852)*$Y1852</f>
        <v/>
      </c>
      <c r="AC1852" s="41">
        <f>$AA1852*$Z1852</f>
        <v/>
      </c>
      <c r="AD1852" s="41">
        <f>$AA1852*BonusMonths/12</f>
        <v/>
      </c>
      <c r="AE1852" s="41">
        <f>($AA1852+SI_Gross*$AB1852)*IF($Q1852=1,SI_O,SI_E)</f>
        <v/>
      </c>
      <c r="AF1852" s="41">
        <f>IF($Q1852=1,0,$AA1852*EOSB)</f>
        <v/>
      </c>
      <c r="AG1852" s="41">
        <f>$AN1852*$W1852</f>
        <v/>
      </c>
      <c r="AH1852" s="41">
        <f>SUM($AA1852:$AG1852)</f>
        <v/>
      </c>
      <c r="AI1852" s="41">
        <f>12*($AM1852+$AN1852)</f>
        <v/>
      </c>
      <c r="AJ1852" s="41">
        <f>$AM1852*((IncMonth-1)+(13-IncMonth)*(1+$X1852))+12*$AN1852</f>
        <v/>
      </c>
      <c r="AK1852" s="41">
        <f>IF($R1852=1,N($L1852)+N($M1852),0)</f>
        <v/>
      </c>
      <c r="AL1852">
        <f>IF($C1852="","",IF(N($L1852)&lt;=0,"Basic salary missing",IF(ISNA(MATCH($C1852,Departments!$A$5:$A$54,0)),"Department not on Departments sheet",IF(AND($I1852&lt;&gt;"",NOT(ISNUMBER($I1852))),"Date of birth is text, not a date",IF(AND($K1852&lt;&gt;"",NOT(ISNUMBER($K1852))),"Contract end is text, not a date","")))))</f>
        <v/>
      </c>
      <c r="AM1852" s="41">
        <f>IF($R1852=0,0,N($L1852)*(1+$Z1852+BonusMonths/12+IF($Q1852=1,0,EOSB))+N($M1852)+(N($L1852)+SI_Gross*N($M1852))*IF($Q1852=1,SI_O,SI_E))</f>
        <v/>
      </c>
      <c r="AN1852" s="41">
        <f>IF($R1852=0,0,(IF($Q1852=1,MedO,MedE+Ticket)+Training)/12)</f>
        <v/>
      </c>
    </row>
    <row r="1853">
      <c r="I1853" s="35" t="n"/>
      <c r="J1853" s="35" t="n"/>
      <c r="K1853" s="35" t="n"/>
      <c r="L1853" s="36" t="n"/>
      <c r="M1853" s="36" t="n"/>
      <c r="P1853" s="37" t="n"/>
      <c r="Q1853" s="38">
        <f>IF($C1853="",0,IF(OR(LOWER(TRIM($G1853))="omani",LOWER(TRIM($G1853))="oman",LOWER(TRIM($G1853))="om",LOWER(TRIM($G1853))="local"),1,0))</f>
        <v/>
      </c>
      <c r="R1853" s="38">
        <f>IF($C1853="",0,IF(OR(ISNUMBER(SEARCH("resign",$N1853)),ISNUMBER(SEARCH("terminat",$N1853)),ISNUMBER(SEARCH("inactive",$N1853)),ISNUMBER(SEARCH("vacan",$N1853)),ISNUMBER(SEARCH("deceased",$N1853)),ISNUMBER(SEARCH("separated",$N1853))),0,1))</f>
        <v/>
      </c>
      <c r="S1853">
        <f>IF(OR($R1853=0,NOT(ISNUMBER($I1853))),"",IFERROR(DATEDIF($I1853,DATE(FY,1,1),"y"),""))</f>
        <v/>
      </c>
      <c r="T1853">
        <f>IF(OR($R1853=0,NOT(ISNUMBER($J1853))),"",IFERROR(DATEDIF($J1853,DATE(FY,1,1),"y"),0))</f>
        <v/>
      </c>
      <c r="U1853" s="38">
        <f>IF(OR($R1853=0,NOT(ISNUMBER($I1853))),0,IF(YEAR($I1853)+IF($Q1853=1,RetAgeO,RetAgeE)=FY,MONTH($I1853),IF(YEAR($I1853)+IF($Q1853=1,RetAgeO,RetAgeE)&lt;FY,1,0)))</f>
        <v/>
      </c>
      <c r="V1853" s="38">
        <f>IF(OR($R1853=0,NOT(ISNUMBER($K1853))),0,IF(YEAR($K1853)=FY,MONTH($K1853),IF(YEAR($K1853)&lt;FY,1,0)))</f>
        <v/>
      </c>
      <c r="W1853" s="38">
        <f>IF($R1853=0,0,MIN(12,IF(AND(ISNUMBER($O1853),$O1853&gt;=1,$O1853&lt;=12),INT($O1853),12),IF(AND(RetireExit="Yes",$U1853&gt;0),$U1853,12),IF(AND(ContractExit="Yes",$V1853&gt;0),$V1853,12)))</f>
        <v/>
      </c>
      <c r="X1853" s="37">
        <f>IF(ISNUMBER($P1853),$P1853,IncPct)</f>
        <v/>
      </c>
      <c r="Y1853" s="39">
        <f>IF($W1853=0,0,MAX(0,MIN($W1853,IncMonth-1))+MAX(0,$W1853-IncMonth+1)*(1+$X1853))</f>
        <v/>
      </c>
      <c r="Z1853" s="40">
        <f>IF($C1853="",0,IFERROR(INDEX(Departments!$B$5:$B$54,MATCH($C1853,Departments!$A$5:$A$54,0)),0))</f>
        <v/>
      </c>
      <c r="AA1853" s="41">
        <f>N($L1853)*$Y1853</f>
        <v/>
      </c>
      <c r="AB1853" s="41">
        <f>N($M1853)*$Y1853</f>
        <v/>
      </c>
      <c r="AC1853" s="41">
        <f>$AA1853*$Z1853</f>
        <v/>
      </c>
      <c r="AD1853" s="41">
        <f>$AA1853*BonusMonths/12</f>
        <v/>
      </c>
      <c r="AE1853" s="41">
        <f>($AA1853+SI_Gross*$AB1853)*IF($Q1853=1,SI_O,SI_E)</f>
        <v/>
      </c>
      <c r="AF1853" s="41">
        <f>IF($Q1853=1,0,$AA1853*EOSB)</f>
        <v/>
      </c>
      <c r="AG1853" s="41">
        <f>$AN1853*$W1853</f>
        <v/>
      </c>
      <c r="AH1853" s="41">
        <f>SUM($AA1853:$AG1853)</f>
        <v/>
      </c>
      <c r="AI1853" s="41">
        <f>12*($AM1853+$AN1853)</f>
        <v/>
      </c>
      <c r="AJ1853" s="41">
        <f>$AM1853*((IncMonth-1)+(13-IncMonth)*(1+$X1853))+12*$AN1853</f>
        <v/>
      </c>
      <c r="AK1853" s="41">
        <f>IF($R1853=1,N($L1853)+N($M1853),0)</f>
        <v/>
      </c>
      <c r="AL1853">
        <f>IF($C1853="","",IF(N($L1853)&lt;=0,"Basic salary missing",IF(ISNA(MATCH($C1853,Departments!$A$5:$A$54,0)),"Department not on Departments sheet",IF(AND($I1853&lt;&gt;"",NOT(ISNUMBER($I1853))),"Date of birth is text, not a date",IF(AND($K1853&lt;&gt;"",NOT(ISNUMBER($K1853))),"Contract end is text, not a date","")))))</f>
        <v/>
      </c>
      <c r="AM1853" s="41">
        <f>IF($R1853=0,0,N($L1853)*(1+$Z1853+BonusMonths/12+IF($Q1853=1,0,EOSB))+N($M1853)+(N($L1853)+SI_Gross*N($M1853))*IF($Q1853=1,SI_O,SI_E))</f>
        <v/>
      </c>
      <c r="AN1853" s="41">
        <f>IF($R1853=0,0,(IF($Q1853=1,MedO,MedE+Ticket)+Training)/12)</f>
        <v/>
      </c>
    </row>
    <row r="1854">
      <c r="I1854" s="35" t="n"/>
      <c r="J1854" s="35" t="n"/>
      <c r="K1854" s="35" t="n"/>
      <c r="L1854" s="36" t="n"/>
      <c r="M1854" s="36" t="n"/>
      <c r="P1854" s="37" t="n"/>
      <c r="Q1854" s="38">
        <f>IF($C1854="",0,IF(OR(LOWER(TRIM($G1854))="omani",LOWER(TRIM($G1854))="oman",LOWER(TRIM($G1854))="om",LOWER(TRIM($G1854))="local"),1,0))</f>
        <v/>
      </c>
      <c r="R1854" s="38">
        <f>IF($C1854="",0,IF(OR(ISNUMBER(SEARCH("resign",$N1854)),ISNUMBER(SEARCH("terminat",$N1854)),ISNUMBER(SEARCH("inactive",$N1854)),ISNUMBER(SEARCH("vacan",$N1854)),ISNUMBER(SEARCH("deceased",$N1854)),ISNUMBER(SEARCH("separated",$N1854))),0,1))</f>
        <v/>
      </c>
      <c r="S1854">
        <f>IF(OR($R1854=0,NOT(ISNUMBER($I1854))),"",IFERROR(DATEDIF($I1854,DATE(FY,1,1),"y"),""))</f>
        <v/>
      </c>
      <c r="T1854">
        <f>IF(OR($R1854=0,NOT(ISNUMBER($J1854))),"",IFERROR(DATEDIF($J1854,DATE(FY,1,1),"y"),0))</f>
        <v/>
      </c>
      <c r="U1854" s="38">
        <f>IF(OR($R1854=0,NOT(ISNUMBER($I1854))),0,IF(YEAR($I1854)+IF($Q1854=1,RetAgeO,RetAgeE)=FY,MONTH($I1854),IF(YEAR($I1854)+IF($Q1854=1,RetAgeO,RetAgeE)&lt;FY,1,0)))</f>
        <v/>
      </c>
      <c r="V1854" s="38">
        <f>IF(OR($R1854=0,NOT(ISNUMBER($K1854))),0,IF(YEAR($K1854)=FY,MONTH($K1854),IF(YEAR($K1854)&lt;FY,1,0)))</f>
        <v/>
      </c>
      <c r="W1854" s="38">
        <f>IF($R1854=0,0,MIN(12,IF(AND(ISNUMBER($O1854),$O1854&gt;=1,$O1854&lt;=12),INT($O1854),12),IF(AND(RetireExit="Yes",$U1854&gt;0),$U1854,12),IF(AND(ContractExit="Yes",$V1854&gt;0),$V1854,12)))</f>
        <v/>
      </c>
      <c r="X1854" s="37">
        <f>IF(ISNUMBER($P1854),$P1854,IncPct)</f>
        <v/>
      </c>
      <c r="Y1854" s="39">
        <f>IF($W1854=0,0,MAX(0,MIN($W1854,IncMonth-1))+MAX(0,$W1854-IncMonth+1)*(1+$X1854))</f>
        <v/>
      </c>
      <c r="Z1854" s="40">
        <f>IF($C1854="",0,IFERROR(INDEX(Departments!$B$5:$B$54,MATCH($C1854,Departments!$A$5:$A$54,0)),0))</f>
        <v/>
      </c>
      <c r="AA1854" s="41">
        <f>N($L1854)*$Y1854</f>
        <v/>
      </c>
      <c r="AB1854" s="41">
        <f>N($M1854)*$Y1854</f>
        <v/>
      </c>
      <c r="AC1854" s="41">
        <f>$AA1854*$Z1854</f>
        <v/>
      </c>
      <c r="AD1854" s="41">
        <f>$AA1854*BonusMonths/12</f>
        <v/>
      </c>
      <c r="AE1854" s="41">
        <f>($AA1854+SI_Gross*$AB1854)*IF($Q1854=1,SI_O,SI_E)</f>
        <v/>
      </c>
      <c r="AF1854" s="41">
        <f>IF($Q1854=1,0,$AA1854*EOSB)</f>
        <v/>
      </c>
      <c r="AG1854" s="41">
        <f>$AN1854*$W1854</f>
        <v/>
      </c>
      <c r="AH1854" s="41">
        <f>SUM($AA1854:$AG1854)</f>
        <v/>
      </c>
      <c r="AI1854" s="41">
        <f>12*($AM1854+$AN1854)</f>
        <v/>
      </c>
      <c r="AJ1854" s="41">
        <f>$AM1854*((IncMonth-1)+(13-IncMonth)*(1+$X1854))+12*$AN1854</f>
        <v/>
      </c>
      <c r="AK1854" s="41">
        <f>IF($R1854=1,N($L1854)+N($M1854),0)</f>
        <v/>
      </c>
      <c r="AL1854">
        <f>IF($C1854="","",IF(N($L1854)&lt;=0,"Basic salary missing",IF(ISNA(MATCH($C1854,Departments!$A$5:$A$54,0)),"Department not on Departments sheet",IF(AND($I1854&lt;&gt;"",NOT(ISNUMBER($I1854))),"Date of birth is text, not a date",IF(AND($K1854&lt;&gt;"",NOT(ISNUMBER($K1854))),"Contract end is text, not a date","")))))</f>
        <v/>
      </c>
      <c r="AM1854" s="41">
        <f>IF($R1854=0,0,N($L1854)*(1+$Z1854+BonusMonths/12+IF($Q1854=1,0,EOSB))+N($M1854)+(N($L1854)+SI_Gross*N($M1854))*IF($Q1854=1,SI_O,SI_E))</f>
        <v/>
      </c>
      <c r="AN1854" s="41">
        <f>IF($R1854=0,0,(IF($Q1854=1,MedO,MedE+Ticket)+Training)/12)</f>
        <v/>
      </c>
    </row>
    <row r="1855">
      <c r="I1855" s="35" t="n"/>
      <c r="J1855" s="35" t="n"/>
      <c r="K1855" s="35" t="n"/>
      <c r="L1855" s="36" t="n"/>
      <c r="M1855" s="36" t="n"/>
      <c r="P1855" s="37" t="n"/>
      <c r="Q1855" s="38">
        <f>IF($C1855="",0,IF(OR(LOWER(TRIM($G1855))="omani",LOWER(TRIM($G1855))="oman",LOWER(TRIM($G1855))="om",LOWER(TRIM($G1855))="local"),1,0))</f>
        <v/>
      </c>
      <c r="R1855" s="38">
        <f>IF($C1855="",0,IF(OR(ISNUMBER(SEARCH("resign",$N1855)),ISNUMBER(SEARCH("terminat",$N1855)),ISNUMBER(SEARCH("inactive",$N1855)),ISNUMBER(SEARCH("vacan",$N1855)),ISNUMBER(SEARCH("deceased",$N1855)),ISNUMBER(SEARCH("separated",$N1855))),0,1))</f>
        <v/>
      </c>
      <c r="S1855">
        <f>IF(OR($R1855=0,NOT(ISNUMBER($I1855))),"",IFERROR(DATEDIF($I1855,DATE(FY,1,1),"y"),""))</f>
        <v/>
      </c>
      <c r="T1855">
        <f>IF(OR($R1855=0,NOT(ISNUMBER($J1855))),"",IFERROR(DATEDIF($J1855,DATE(FY,1,1),"y"),0))</f>
        <v/>
      </c>
      <c r="U1855" s="38">
        <f>IF(OR($R1855=0,NOT(ISNUMBER($I1855))),0,IF(YEAR($I1855)+IF($Q1855=1,RetAgeO,RetAgeE)=FY,MONTH($I1855),IF(YEAR($I1855)+IF($Q1855=1,RetAgeO,RetAgeE)&lt;FY,1,0)))</f>
        <v/>
      </c>
      <c r="V1855" s="38">
        <f>IF(OR($R1855=0,NOT(ISNUMBER($K1855))),0,IF(YEAR($K1855)=FY,MONTH($K1855),IF(YEAR($K1855)&lt;FY,1,0)))</f>
        <v/>
      </c>
      <c r="W1855" s="38">
        <f>IF($R1855=0,0,MIN(12,IF(AND(ISNUMBER($O1855),$O1855&gt;=1,$O1855&lt;=12),INT($O1855),12),IF(AND(RetireExit="Yes",$U1855&gt;0),$U1855,12),IF(AND(ContractExit="Yes",$V1855&gt;0),$V1855,12)))</f>
        <v/>
      </c>
      <c r="X1855" s="37">
        <f>IF(ISNUMBER($P1855),$P1855,IncPct)</f>
        <v/>
      </c>
      <c r="Y1855" s="39">
        <f>IF($W1855=0,0,MAX(0,MIN($W1855,IncMonth-1))+MAX(0,$W1855-IncMonth+1)*(1+$X1855))</f>
        <v/>
      </c>
      <c r="Z1855" s="40">
        <f>IF($C1855="",0,IFERROR(INDEX(Departments!$B$5:$B$54,MATCH($C1855,Departments!$A$5:$A$54,0)),0))</f>
        <v/>
      </c>
      <c r="AA1855" s="41">
        <f>N($L1855)*$Y1855</f>
        <v/>
      </c>
      <c r="AB1855" s="41">
        <f>N($M1855)*$Y1855</f>
        <v/>
      </c>
      <c r="AC1855" s="41">
        <f>$AA1855*$Z1855</f>
        <v/>
      </c>
      <c r="AD1855" s="41">
        <f>$AA1855*BonusMonths/12</f>
        <v/>
      </c>
      <c r="AE1855" s="41">
        <f>($AA1855+SI_Gross*$AB1855)*IF($Q1855=1,SI_O,SI_E)</f>
        <v/>
      </c>
      <c r="AF1855" s="41">
        <f>IF($Q1855=1,0,$AA1855*EOSB)</f>
        <v/>
      </c>
      <c r="AG1855" s="41">
        <f>$AN1855*$W1855</f>
        <v/>
      </c>
      <c r="AH1855" s="41">
        <f>SUM($AA1855:$AG1855)</f>
        <v/>
      </c>
      <c r="AI1855" s="41">
        <f>12*($AM1855+$AN1855)</f>
        <v/>
      </c>
      <c r="AJ1855" s="41">
        <f>$AM1855*((IncMonth-1)+(13-IncMonth)*(1+$X1855))+12*$AN1855</f>
        <v/>
      </c>
      <c r="AK1855" s="41">
        <f>IF($R1855=1,N($L1855)+N($M1855),0)</f>
        <v/>
      </c>
      <c r="AL1855">
        <f>IF($C1855="","",IF(N($L1855)&lt;=0,"Basic salary missing",IF(ISNA(MATCH($C1855,Departments!$A$5:$A$54,0)),"Department not on Departments sheet",IF(AND($I1855&lt;&gt;"",NOT(ISNUMBER($I1855))),"Date of birth is text, not a date",IF(AND($K1855&lt;&gt;"",NOT(ISNUMBER($K1855))),"Contract end is text, not a date","")))))</f>
        <v/>
      </c>
      <c r="AM1855" s="41">
        <f>IF($R1855=0,0,N($L1855)*(1+$Z1855+BonusMonths/12+IF($Q1855=1,0,EOSB))+N($M1855)+(N($L1855)+SI_Gross*N($M1855))*IF($Q1855=1,SI_O,SI_E))</f>
        <v/>
      </c>
      <c r="AN1855" s="41">
        <f>IF($R1855=0,0,(IF($Q1855=1,MedO,MedE+Ticket)+Training)/12)</f>
        <v/>
      </c>
    </row>
    <row r="1856">
      <c r="I1856" s="35" t="n"/>
      <c r="J1856" s="35" t="n"/>
      <c r="K1856" s="35" t="n"/>
      <c r="L1856" s="36" t="n"/>
      <c r="M1856" s="36" t="n"/>
      <c r="P1856" s="37" t="n"/>
      <c r="Q1856" s="38">
        <f>IF($C1856="",0,IF(OR(LOWER(TRIM($G1856))="omani",LOWER(TRIM($G1856))="oman",LOWER(TRIM($G1856))="om",LOWER(TRIM($G1856))="local"),1,0))</f>
        <v/>
      </c>
      <c r="R1856" s="38">
        <f>IF($C1856="",0,IF(OR(ISNUMBER(SEARCH("resign",$N1856)),ISNUMBER(SEARCH("terminat",$N1856)),ISNUMBER(SEARCH("inactive",$N1856)),ISNUMBER(SEARCH("vacan",$N1856)),ISNUMBER(SEARCH("deceased",$N1856)),ISNUMBER(SEARCH("separated",$N1856))),0,1))</f>
        <v/>
      </c>
      <c r="S1856">
        <f>IF(OR($R1856=0,NOT(ISNUMBER($I1856))),"",IFERROR(DATEDIF($I1856,DATE(FY,1,1),"y"),""))</f>
        <v/>
      </c>
      <c r="T1856">
        <f>IF(OR($R1856=0,NOT(ISNUMBER($J1856))),"",IFERROR(DATEDIF($J1856,DATE(FY,1,1),"y"),0))</f>
        <v/>
      </c>
      <c r="U1856" s="38">
        <f>IF(OR($R1856=0,NOT(ISNUMBER($I1856))),0,IF(YEAR($I1856)+IF($Q1856=1,RetAgeO,RetAgeE)=FY,MONTH($I1856),IF(YEAR($I1856)+IF($Q1856=1,RetAgeO,RetAgeE)&lt;FY,1,0)))</f>
        <v/>
      </c>
      <c r="V1856" s="38">
        <f>IF(OR($R1856=0,NOT(ISNUMBER($K1856))),0,IF(YEAR($K1856)=FY,MONTH($K1856),IF(YEAR($K1856)&lt;FY,1,0)))</f>
        <v/>
      </c>
      <c r="W1856" s="38">
        <f>IF($R1856=0,0,MIN(12,IF(AND(ISNUMBER($O1856),$O1856&gt;=1,$O1856&lt;=12),INT($O1856),12),IF(AND(RetireExit="Yes",$U1856&gt;0),$U1856,12),IF(AND(ContractExit="Yes",$V1856&gt;0),$V1856,12)))</f>
        <v/>
      </c>
      <c r="X1856" s="37">
        <f>IF(ISNUMBER($P1856),$P1856,IncPct)</f>
        <v/>
      </c>
      <c r="Y1856" s="39">
        <f>IF($W1856=0,0,MAX(0,MIN($W1856,IncMonth-1))+MAX(0,$W1856-IncMonth+1)*(1+$X1856))</f>
        <v/>
      </c>
      <c r="Z1856" s="40">
        <f>IF($C1856="",0,IFERROR(INDEX(Departments!$B$5:$B$54,MATCH($C1856,Departments!$A$5:$A$54,0)),0))</f>
        <v/>
      </c>
      <c r="AA1856" s="41">
        <f>N($L1856)*$Y1856</f>
        <v/>
      </c>
      <c r="AB1856" s="41">
        <f>N($M1856)*$Y1856</f>
        <v/>
      </c>
      <c r="AC1856" s="41">
        <f>$AA1856*$Z1856</f>
        <v/>
      </c>
      <c r="AD1856" s="41">
        <f>$AA1856*BonusMonths/12</f>
        <v/>
      </c>
      <c r="AE1856" s="41">
        <f>($AA1856+SI_Gross*$AB1856)*IF($Q1856=1,SI_O,SI_E)</f>
        <v/>
      </c>
      <c r="AF1856" s="41">
        <f>IF($Q1856=1,0,$AA1856*EOSB)</f>
        <v/>
      </c>
      <c r="AG1856" s="41">
        <f>$AN1856*$W1856</f>
        <v/>
      </c>
      <c r="AH1856" s="41">
        <f>SUM($AA1856:$AG1856)</f>
        <v/>
      </c>
      <c r="AI1856" s="41">
        <f>12*($AM1856+$AN1856)</f>
        <v/>
      </c>
      <c r="AJ1856" s="41">
        <f>$AM1856*((IncMonth-1)+(13-IncMonth)*(1+$X1856))+12*$AN1856</f>
        <v/>
      </c>
      <c r="AK1856" s="41">
        <f>IF($R1856=1,N($L1856)+N($M1856),0)</f>
        <v/>
      </c>
      <c r="AL1856">
        <f>IF($C1856="","",IF(N($L1856)&lt;=0,"Basic salary missing",IF(ISNA(MATCH($C1856,Departments!$A$5:$A$54,0)),"Department not on Departments sheet",IF(AND($I1856&lt;&gt;"",NOT(ISNUMBER($I1856))),"Date of birth is text, not a date",IF(AND($K1856&lt;&gt;"",NOT(ISNUMBER($K1856))),"Contract end is text, not a date","")))))</f>
        <v/>
      </c>
      <c r="AM1856" s="41">
        <f>IF($R1856=0,0,N($L1856)*(1+$Z1856+BonusMonths/12+IF($Q1856=1,0,EOSB))+N($M1856)+(N($L1856)+SI_Gross*N($M1856))*IF($Q1856=1,SI_O,SI_E))</f>
        <v/>
      </c>
      <c r="AN1856" s="41">
        <f>IF($R1856=0,0,(IF($Q1856=1,MedO,MedE+Ticket)+Training)/12)</f>
        <v/>
      </c>
    </row>
    <row r="1857">
      <c r="I1857" s="35" t="n"/>
      <c r="J1857" s="35" t="n"/>
      <c r="K1857" s="35" t="n"/>
      <c r="L1857" s="36" t="n"/>
      <c r="M1857" s="36" t="n"/>
      <c r="P1857" s="37" t="n"/>
      <c r="Q1857" s="38">
        <f>IF($C1857="",0,IF(OR(LOWER(TRIM($G1857))="omani",LOWER(TRIM($G1857))="oman",LOWER(TRIM($G1857))="om",LOWER(TRIM($G1857))="local"),1,0))</f>
        <v/>
      </c>
      <c r="R1857" s="38">
        <f>IF($C1857="",0,IF(OR(ISNUMBER(SEARCH("resign",$N1857)),ISNUMBER(SEARCH("terminat",$N1857)),ISNUMBER(SEARCH("inactive",$N1857)),ISNUMBER(SEARCH("vacan",$N1857)),ISNUMBER(SEARCH("deceased",$N1857)),ISNUMBER(SEARCH("separated",$N1857))),0,1))</f>
        <v/>
      </c>
      <c r="S1857">
        <f>IF(OR($R1857=0,NOT(ISNUMBER($I1857))),"",IFERROR(DATEDIF($I1857,DATE(FY,1,1),"y"),""))</f>
        <v/>
      </c>
      <c r="T1857">
        <f>IF(OR($R1857=0,NOT(ISNUMBER($J1857))),"",IFERROR(DATEDIF($J1857,DATE(FY,1,1),"y"),0))</f>
        <v/>
      </c>
      <c r="U1857" s="38">
        <f>IF(OR($R1857=0,NOT(ISNUMBER($I1857))),0,IF(YEAR($I1857)+IF($Q1857=1,RetAgeO,RetAgeE)=FY,MONTH($I1857),IF(YEAR($I1857)+IF($Q1857=1,RetAgeO,RetAgeE)&lt;FY,1,0)))</f>
        <v/>
      </c>
      <c r="V1857" s="38">
        <f>IF(OR($R1857=0,NOT(ISNUMBER($K1857))),0,IF(YEAR($K1857)=FY,MONTH($K1857),IF(YEAR($K1857)&lt;FY,1,0)))</f>
        <v/>
      </c>
      <c r="W1857" s="38">
        <f>IF($R1857=0,0,MIN(12,IF(AND(ISNUMBER($O1857),$O1857&gt;=1,$O1857&lt;=12),INT($O1857),12),IF(AND(RetireExit="Yes",$U1857&gt;0),$U1857,12),IF(AND(ContractExit="Yes",$V1857&gt;0),$V1857,12)))</f>
        <v/>
      </c>
      <c r="X1857" s="37">
        <f>IF(ISNUMBER($P1857),$P1857,IncPct)</f>
        <v/>
      </c>
      <c r="Y1857" s="39">
        <f>IF($W1857=0,0,MAX(0,MIN($W1857,IncMonth-1))+MAX(0,$W1857-IncMonth+1)*(1+$X1857))</f>
        <v/>
      </c>
      <c r="Z1857" s="40">
        <f>IF($C1857="",0,IFERROR(INDEX(Departments!$B$5:$B$54,MATCH($C1857,Departments!$A$5:$A$54,0)),0))</f>
        <v/>
      </c>
      <c r="AA1857" s="41">
        <f>N($L1857)*$Y1857</f>
        <v/>
      </c>
      <c r="AB1857" s="41">
        <f>N($M1857)*$Y1857</f>
        <v/>
      </c>
      <c r="AC1857" s="41">
        <f>$AA1857*$Z1857</f>
        <v/>
      </c>
      <c r="AD1857" s="41">
        <f>$AA1857*BonusMonths/12</f>
        <v/>
      </c>
      <c r="AE1857" s="41">
        <f>($AA1857+SI_Gross*$AB1857)*IF($Q1857=1,SI_O,SI_E)</f>
        <v/>
      </c>
      <c r="AF1857" s="41">
        <f>IF($Q1857=1,0,$AA1857*EOSB)</f>
        <v/>
      </c>
      <c r="AG1857" s="41">
        <f>$AN1857*$W1857</f>
        <v/>
      </c>
      <c r="AH1857" s="41">
        <f>SUM($AA1857:$AG1857)</f>
        <v/>
      </c>
      <c r="AI1857" s="41">
        <f>12*($AM1857+$AN1857)</f>
        <v/>
      </c>
      <c r="AJ1857" s="41">
        <f>$AM1857*((IncMonth-1)+(13-IncMonth)*(1+$X1857))+12*$AN1857</f>
        <v/>
      </c>
      <c r="AK1857" s="41">
        <f>IF($R1857=1,N($L1857)+N($M1857),0)</f>
        <v/>
      </c>
      <c r="AL1857">
        <f>IF($C1857="","",IF(N($L1857)&lt;=0,"Basic salary missing",IF(ISNA(MATCH($C1857,Departments!$A$5:$A$54,0)),"Department not on Departments sheet",IF(AND($I1857&lt;&gt;"",NOT(ISNUMBER($I1857))),"Date of birth is text, not a date",IF(AND($K1857&lt;&gt;"",NOT(ISNUMBER($K1857))),"Contract end is text, not a date","")))))</f>
        <v/>
      </c>
      <c r="AM1857" s="41">
        <f>IF($R1857=0,0,N($L1857)*(1+$Z1857+BonusMonths/12+IF($Q1857=1,0,EOSB))+N($M1857)+(N($L1857)+SI_Gross*N($M1857))*IF($Q1857=1,SI_O,SI_E))</f>
        <v/>
      </c>
      <c r="AN1857" s="41">
        <f>IF($R1857=0,0,(IF($Q1857=1,MedO,MedE+Ticket)+Training)/12)</f>
        <v/>
      </c>
    </row>
    <row r="1858">
      <c r="I1858" s="35" t="n"/>
      <c r="J1858" s="35" t="n"/>
      <c r="K1858" s="35" t="n"/>
      <c r="L1858" s="36" t="n"/>
      <c r="M1858" s="36" t="n"/>
      <c r="P1858" s="37" t="n"/>
      <c r="Q1858" s="38">
        <f>IF($C1858="",0,IF(OR(LOWER(TRIM($G1858))="omani",LOWER(TRIM($G1858))="oman",LOWER(TRIM($G1858))="om",LOWER(TRIM($G1858))="local"),1,0))</f>
        <v/>
      </c>
      <c r="R1858" s="38">
        <f>IF($C1858="",0,IF(OR(ISNUMBER(SEARCH("resign",$N1858)),ISNUMBER(SEARCH("terminat",$N1858)),ISNUMBER(SEARCH("inactive",$N1858)),ISNUMBER(SEARCH("vacan",$N1858)),ISNUMBER(SEARCH("deceased",$N1858)),ISNUMBER(SEARCH("separated",$N1858))),0,1))</f>
        <v/>
      </c>
      <c r="S1858">
        <f>IF(OR($R1858=0,NOT(ISNUMBER($I1858))),"",IFERROR(DATEDIF($I1858,DATE(FY,1,1),"y"),""))</f>
        <v/>
      </c>
      <c r="T1858">
        <f>IF(OR($R1858=0,NOT(ISNUMBER($J1858))),"",IFERROR(DATEDIF($J1858,DATE(FY,1,1),"y"),0))</f>
        <v/>
      </c>
      <c r="U1858" s="38">
        <f>IF(OR($R1858=0,NOT(ISNUMBER($I1858))),0,IF(YEAR($I1858)+IF($Q1858=1,RetAgeO,RetAgeE)=FY,MONTH($I1858),IF(YEAR($I1858)+IF($Q1858=1,RetAgeO,RetAgeE)&lt;FY,1,0)))</f>
        <v/>
      </c>
      <c r="V1858" s="38">
        <f>IF(OR($R1858=0,NOT(ISNUMBER($K1858))),0,IF(YEAR($K1858)=FY,MONTH($K1858),IF(YEAR($K1858)&lt;FY,1,0)))</f>
        <v/>
      </c>
      <c r="W1858" s="38">
        <f>IF($R1858=0,0,MIN(12,IF(AND(ISNUMBER($O1858),$O1858&gt;=1,$O1858&lt;=12),INT($O1858),12),IF(AND(RetireExit="Yes",$U1858&gt;0),$U1858,12),IF(AND(ContractExit="Yes",$V1858&gt;0),$V1858,12)))</f>
        <v/>
      </c>
      <c r="X1858" s="37">
        <f>IF(ISNUMBER($P1858),$P1858,IncPct)</f>
        <v/>
      </c>
      <c r="Y1858" s="39">
        <f>IF($W1858=0,0,MAX(0,MIN($W1858,IncMonth-1))+MAX(0,$W1858-IncMonth+1)*(1+$X1858))</f>
        <v/>
      </c>
      <c r="Z1858" s="40">
        <f>IF($C1858="",0,IFERROR(INDEX(Departments!$B$5:$B$54,MATCH($C1858,Departments!$A$5:$A$54,0)),0))</f>
        <v/>
      </c>
      <c r="AA1858" s="41">
        <f>N($L1858)*$Y1858</f>
        <v/>
      </c>
      <c r="AB1858" s="41">
        <f>N($M1858)*$Y1858</f>
        <v/>
      </c>
      <c r="AC1858" s="41">
        <f>$AA1858*$Z1858</f>
        <v/>
      </c>
      <c r="AD1858" s="41">
        <f>$AA1858*BonusMonths/12</f>
        <v/>
      </c>
      <c r="AE1858" s="41">
        <f>($AA1858+SI_Gross*$AB1858)*IF($Q1858=1,SI_O,SI_E)</f>
        <v/>
      </c>
      <c r="AF1858" s="41">
        <f>IF($Q1858=1,0,$AA1858*EOSB)</f>
        <v/>
      </c>
      <c r="AG1858" s="41">
        <f>$AN1858*$W1858</f>
        <v/>
      </c>
      <c r="AH1858" s="41">
        <f>SUM($AA1858:$AG1858)</f>
        <v/>
      </c>
      <c r="AI1858" s="41">
        <f>12*($AM1858+$AN1858)</f>
        <v/>
      </c>
      <c r="AJ1858" s="41">
        <f>$AM1858*((IncMonth-1)+(13-IncMonth)*(1+$X1858))+12*$AN1858</f>
        <v/>
      </c>
      <c r="AK1858" s="41">
        <f>IF($R1858=1,N($L1858)+N($M1858),0)</f>
        <v/>
      </c>
      <c r="AL1858">
        <f>IF($C1858="","",IF(N($L1858)&lt;=0,"Basic salary missing",IF(ISNA(MATCH($C1858,Departments!$A$5:$A$54,0)),"Department not on Departments sheet",IF(AND($I1858&lt;&gt;"",NOT(ISNUMBER($I1858))),"Date of birth is text, not a date",IF(AND($K1858&lt;&gt;"",NOT(ISNUMBER($K1858))),"Contract end is text, not a date","")))))</f>
        <v/>
      </c>
      <c r="AM1858" s="41">
        <f>IF($R1858=0,0,N($L1858)*(1+$Z1858+BonusMonths/12+IF($Q1858=1,0,EOSB))+N($M1858)+(N($L1858)+SI_Gross*N($M1858))*IF($Q1858=1,SI_O,SI_E))</f>
        <v/>
      </c>
      <c r="AN1858" s="41">
        <f>IF($R1858=0,0,(IF($Q1858=1,MedO,MedE+Ticket)+Training)/12)</f>
        <v/>
      </c>
    </row>
    <row r="1859">
      <c r="I1859" s="35" t="n"/>
      <c r="J1859" s="35" t="n"/>
      <c r="K1859" s="35" t="n"/>
      <c r="L1859" s="36" t="n"/>
      <c r="M1859" s="36" t="n"/>
      <c r="P1859" s="37" t="n"/>
      <c r="Q1859" s="38">
        <f>IF($C1859="",0,IF(OR(LOWER(TRIM($G1859))="omani",LOWER(TRIM($G1859))="oman",LOWER(TRIM($G1859))="om",LOWER(TRIM($G1859))="local"),1,0))</f>
        <v/>
      </c>
      <c r="R1859" s="38">
        <f>IF($C1859="",0,IF(OR(ISNUMBER(SEARCH("resign",$N1859)),ISNUMBER(SEARCH("terminat",$N1859)),ISNUMBER(SEARCH("inactive",$N1859)),ISNUMBER(SEARCH("vacan",$N1859)),ISNUMBER(SEARCH("deceased",$N1859)),ISNUMBER(SEARCH("separated",$N1859))),0,1))</f>
        <v/>
      </c>
      <c r="S1859">
        <f>IF(OR($R1859=0,NOT(ISNUMBER($I1859))),"",IFERROR(DATEDIF($I1859,DATE(FY,1,1),"y"),""))</f>
        <v/>
      </c>
      <c r="T1859">
        <f>IF(OR($R1859=0,NOT(ISNUMBER($J1859))),"",IFERROR(DATEDIF($J1859,DATE(FY,1,1),"y"),0))</f>
        <v/>
      </c>
      <c r="U1859" s="38">
        <f>IF(OR($R1859=0,NOT(ISNUMBER($I1859))),0,IF(YEAR($I1859)+IF($Q1859=1,RetAgeO,RetAgeE)=FY,MONTH($I1859),IF(YEAR($I1859)+IF($Q1859=1,RetAgeO,RetAgeE)&lt;FY,1,0)))</f>
        <v/>
      </c>
      <c r="V1859" s="38">
        <f>IF(OR($R1859=0,NOT(ISNUMBER($K1859))),0,IF(YEAR($K1859)=FY,MONTH($K1859),IF(YEAR($K1859)&lt;FY,1,0)))</f>
        <v/>
      </c>
      <c r="W1859" s="38">
        <f>IF($R1859=0,0,MIN(12,IF(AND(ISNUMBER($O1859),$O1859&gt;=1,$O1859&lt;=12),INT($O1859),12),IF(AND(RetireExit="Yes",$U1859&gt;0),$U1859,12),IF(AND(ContractExit="Yes",$V1859&gt;0),$V1859,12)))</f>
        <v/>
      </c>
      <c r="X1859" s="37">
        <f>IF(ISNUMBER($P1859),$P1859,IncPct)</f>
        <v/>
      </c>
      <c r="Y1859" s="39">
        <f>IF($W1859=0,0,MAX(0,MIN($W1859,IncMonth-1))+MAX(0,$W1859-IncMonth+1)*(1+$X1859))</f>
        <v/>
      </c>
      <c r="Z1859" s="40">
        <f>IF($C1859="",0,IFERROR(INDEX(Departments!$B$5:$B$54,MATCH($C1859,Departments!$A$5:$A$54,0)),0))</f>
        <v/>
      </c>
      <c r="AA1859" s="41">
        <f>N($L1859)*$Y1859</f>
        <v/>
      </c>
      <c r="AB1859" s="41">
        <f>N($M1859)*$Y1859</f>
        <v/>
      </c>
      <c r="AC1859" s="41">
        <f>$AA1859*$Z1859</f>
        <v/>
      </c>
      <c r="AD1859" s="41">
        <f>$AA1859*BonusMonths/12</f>
        <v/>
      </c>
      <c r="AE1859" s="41">
        <f>($AA1859+SI_Gross*$AB1859)*IF($Q1859=1,SI_O,SI_E)</f>
        <v/>
      </c>
      <c r="AF1859" s="41">
        <f>IF($Q1859=1,0,$AA1859*EOSB)</f>
        <v/>
      </c>
      <c r="AG1859" s="41">
        <f>$AN1859*$W1859</f>
        <v/>
      </c>
      <c r="AH1859" s="41">
        <f>SUM($AA1859:$AG1859)</f>
        <v/>
      </c>
      <c r="AI1859" s="41">
        <f>12*($AM1859+$AN1859)</f>
        <v/>
      </c>
      <c r="AJ1859" s="41">
        <f>$AM1859*((IncMonth-1)+(13-IncMonth)*(1+$X1859))+12*$AN1859</f>
        <v/>
      </c>
      <c r="AK1859" s="41">
        <f>IF($R1859=1,N($L1859)+N($M1859),0)</f>
        <v/>
      </c>
      <c r="AL1859">
        <f>IF($C1859="","",IF(N($L1859)&lt;=0,"Basic salary missing",IF(ISNA(MATCH($C1859,Departments!$A$5:$A$54,0)),"Department not on Departments sheet",IF(AND($I1859&lt;&gt;"",NOT(ISNUMBER($I1859))),"Date of birth is text, not a date",IF(AND($K1859&lt;&gt;"",NOT(ISNUMBER($K1859))),"Contract end is text, not a date","")))))</f>
        <v/>
      </c>
      <c r="AM1859" s="41">
        <f>IF($R1859=0,0,N($L1859)*(1+$Z1859+BonusMonths/12+IF($Q1859=1,0,EOSB))+N($M1859)+(N($L1859)+SI_Gross*N($M1859))*IF($Q1859=1,SI_O,SI_E))</f>
        <v/>
      </c>
      <c r="AN1859" s="41">
        <f>IF($R1859=0,0,(IF($Q1859=1,MedO,MedE+Ticket)+Training)/12)</f>
        <v/>
      </c>
    </row>
    <row r="1860">
      <c r="I1860" s="35" t="n"/>
      <c r="J1860" s="35" t="n"/>
      <c r="K1860" s="35" t="n"/>
      <c r="L1860" s="36" t="n"/>
      <c r="M1860" s="36" t="n"/>
      <c r="P1860" s="37" t="n"/>
      <c r="Q1860" s="38">
        <f>IF($C1860="",0,IF(OR(LOWER(TRIM($G1860))="omani",LOWER(TRIM($G1860))="oman",LOWER(TRIM($G1860))="om",LOWER(TRIM($G1860))="local"),1,0))</f>
        <v/>
      </c>
      <c r="R1860" s="38">
        <f>IF($C1860="",0,IF(OR(ISNUMBER(SEARCH("resign",$N1860)),ISNUMBER(SEARCH("terminat",$N1860)),ISNUMBER(SEARCH("inactive",$N1860)),ISNUMBER(SEARCH("vacan",$N1860)),ISNUMBER(SEARCH("deceased",$N1860)),ISNUMBER(SEARCH("separated",$N1860))),0,1))</f>
        <v/>
      </c>
      <c r="S1860">
        <f>IF(OR($R1860=0,NOT(ISNUMBER($I1860))),"",IFERROR(DATEDIF($I1860,DATE(FY,1,1),"y"),""))</f>
        <v/>
      </c>
      <c r="T1860">
        <f>IF(OR($R1860=0,NOT(ISNUMBER($J1860))),"",IFERROR(DATEDIF($J1860,DATE(FY,1,1),"y"),0))</f>
        <v/>
      </c>
      <c r="U1860" s="38">
        <f>IF(OR($R1860=0,NOT(ISNUMBER($I1860))),0,IF(YEAR($I1860)+IF($Q1860=1,RetAgeO,RetAgeE)=FY,MONTH($I1860),IF(YEAR($I1860)+IF($Q1860=1,RetAgeO,RetAgeE)&lt;FY,1,0)))</f>
        <v/>
      </c>
      <c r="V1860" s="38">
        <f>IF(OR($R1860=0,NOT(ISNUMBER($K1860))),0,IF(YEAR($K1860)=FY,MONTH($K1860),IF(YEAR($K1860)&lt;FY,1,0)))</f>
        <v/>
      </c>
      <c r="W1860" s="38">
        <f>IF($R1860=0,0,MIN(12,IF(AND(ISNUMBER($O1860),$O1860&gt;=1,$O1860&lt;=12),INT($O1860),12),IF(AND(RetireExit="Yes",$U1860&gt;0),$U1860,12),IF(AND(ContractExit="Yes",$V1860&gt;0),$V1860,12)))</f>
        <v/>
      </c>
      <c r="X1860" s="37">
        <f>IF(ISNUMBER($P1860),$P1860,IncPct)</f>
        <v/>
      </c>
      <c r="Y1860" s="39">
        <f>IF($W1860=0,0,MAX(0,MIN($W1860,IncMonth-1))+MAX(0,$W1860-IncMonth+1)*(1+$X1860))</f>
        <v/>
      </c>
      <c r="Z1860" s="40">
        <f>IF($C1860="",0,IFERROR(INDEX(Departments!$B$5:$B$54,MATCH($C1860,Departments!$A$5:$A$54,0)),0))</f>
        <v/>
      </c>
      <c r="AA1860" s="41">
        <f>N($L1860)*$Y1860</f>
        <v/>
      </c>
      <c r="AB1860" s="41">
        <f>N($M1860)*$Y1860</f>
        <v/>
      </c>
      <c r="AC1860" s="41">
        <f>$AA1860*$Z1860</f>
        <v/>
      </c>
      <c r="AD1860" s="41">
        <f>$AA1860*BonusMonths/12</f>
        <v/>
      </c>
      <c r="AE1860" s="41">
        <f>($AA1860+SI_Gross*$AB1860)*IF($Q1860=1,SI_O,SI_E)</f>
        <v/>
      </c>
      <c r="AF1860" s="41">
        <f>IF($Q1860=1,0,$AA1860*EOSB)</f>
        <v/>
      </c>
      <c r="AG1860" s="41">
        <f>$AN1860*$W1860</f>
        <v/>
      </c>
      <c r="AH1860" s="41">
        <f>SUM($AA1860:$AG1860)</f>
        <v/>
      </c>
      <c r="AI1860" s="41">
        <f>12*($AM1860+$AN1860)</f>
        <v/>
      </c>
      <c r="AJ1860" s="41">
        <f>$AM1860*((IncMonth-1)+(13-IncMonth)*(1+$X1860))+12*$AN1860</f>
        <v/>
      </c>
      <c r="AK1860" s="41">
        <f>IF($R1860=1,N($L1860)+N($M1860),0)</f>
        <v/>
      </c>
      <c r="AL1860">
        <f>IF($C1860="","",IF(N($L1860)&lt;=0,"Basic salary missing",IF(ISNA(MATCH($C1860,Departments!$A$5:$A$54,0)),"Department not on Departments sheet",IF(AND($I1860&lt;&gt;"",NOT(ISNUMBER($I1860))),"Date of birth is text, not a date",IF(AND($K1860&lt;&gt;"",NOT(ISNUMBER($K1860))),"Contract end is text, not a date","")))))</f>
        <v/>
      </c>
      <c r="AM1860" s="41">
        <f>IF($R1860=0,0,N($L1860)*(1+$Z1860+BonusMonths/12+IF($Q1860=1,0,EOSB))+N($M1860)+(N($L1860)+SI_Gross*N($M1860))*IF($Q1860=1,SI_O,SI_E))</f>
        <v/>
      </c>
      <c r="AN1860" s="41">
        <f>IF($R1860=0,0,(IF($Q1860=1,MedO,MedE+Ticket)+Training)/12)</f>
        <v/>
      </c>
    </row>
    <row r="1861">
      <c r="I1861" s="35" t="n"/>
      <c r="J1861" s="35" t="n"/>
      <c r="K1861" s="35" t="n"/>
      <c r="L1861" s="36" t="n"/>
      <c r="M1861" s="36" t="n"/>
      <c r="P1861" s="37" t="n"/>
      <c r="Q1861" s="38">
        <f>IF($C1861="",0,IF(OR(LOWER(TRIM($G1861))="omani",LOWER(TRIM($G1861))="oman",LOWER(TRIM($G1861))="om",LOWER(TRIM($G1861))="local"),1,0))</f>
        <v/>
      </c>
      <c r="R1861" s="38">
        <f>IF($C1861="",0,IF(OR(ISNUMBER(SEARCH("resign",$N1861)),ISNUMBER(SEARCH("terminat",$N1861)),ISNUMBER(SEARCH("inactive",$N1861)),ISNUMBER(SEARCH("vacan",$N1861)),ISNUMBER(SEARCH("deceased",$N1861)),ISNUMBER(SEARCH("separated",$N1861))),0,1))</f>
        <v/>
      </c>
      <c r="S1861">
        <f>IF(OR($R1861=0,NOT(ISNUMBER($I1861))),"",IFERROR(DATEDIF($I1861,DATE(FY,1,1),"y"),""))</f>
        <v/>
      </c>
      <c r="T1861">
        <f>IF(OR($R1861=0,NOT(ISNUMBER($J1861))),"",IFERROR(DATEDIF($J1861,DATE(FY,1,1),"y"),0))</f>
        <v/>
      </c>
      <c r="U1861" s="38">
        <f>IF(OR($R1861=0,NOT(ISNUMBER($I1861))),0,IF(YEAR($I1861)+IF($Q1861=1,RetAgeO,RetAgeE)=FY,MONTH($I1861),IF(YEAR($I1861)+IF($Q1861=1,RetAgeO,RetAgeE)&lt;FY,1,0)))</f>
        <v/>
      </c>
      <c r="V1861" s="38">
        <f>IF(OR($R1861=0,NOT(ISNUMBER($K1861))),0,IF(YEAR($K1861)=FY,MONTH($K1861),IF(YEAR($K1861)&lt;FY,1,0)))</f>
        <v/>
      </c>
      <c r="W1861" s="38">
        <f>IF($R1861=0,0,MIN(12,IF(AND(ISNUMBER($O1861),$O1861&gt;=1,$O1861&lt;=12),INT($O1861),12),IF(AND(RetireExit="Yes",$U1861&gt;0),$U1861,12),IF(AND(ContractExit="Yes",$V1861&gt;0),$V1861,12)))</f>
        <v/>
      </c>
      <c r="X1861" s="37">
        <f>IF(ISNUMBER($P1861),$P1861,IncPct)</f>
        <v/>
      </c>
      <c r="Y1861" s="39">
        <f>IF($W1861=0,0,MAX(0,MIN($W1861,IncMonth-1))+MAX(0,$W1861-IncMonth+1)*(1+$X1861))</f>
        <v/>
      </c>
      <c r="Z1861" s="40">
        <f>IF($C1861="",0,IFERROR(INDEX(Departments!$B$5:$B$54,MATCH($C1861,Departments!$A$5:$A$54,0)),0))</f>
        <v/>
      </c>
      <c r="AA1861" s="41">
        <f>N($L1861)*$Y1861</f>
        <v/>
      </c>
      <c r="AB1861" s="41">
        <f>N($M1861)*$Y1861</f>
        <v/>
      </c>
      <c r="AC1861" s="41">
        <f>$AA1861*$Z1861</f>
        <v/>
      </c>
      <c r="AD1861" s="41">
        <f>$AA1861*BonusMonths/12</f>
        <v/>
      </c>
      <c r="AE1861" s="41">
        <f>($AA1861+SI_Gross*$AB1861)*IF($Q1861=1,SI_O,SI_E)</f>
        <v/>
      </c>
      <c r="AF1861" s="41">
        <f>IF($Q1861=1,0,$AA1861*EOSB)</f>
        <v/>
      </c>
      <c r="AG1861" s="41">
        <f>$AN1861*$W1861</f>
        <v/>
      </c>
      <c r="AH1861" s="41">
        <f>SUM($AA1861:$AG1861)</f>
        <v/>
      </c>
      <c r="AI1861" s="41">
        <f>12*($AM1861+$AN1861)</f>
        <v/>
      </c>
      <c r="AJ1861" s="41">
        <f>$AM1861*((IncMonth-1)+(13-IncMonth)*(1+$X1861))+12*$AN1861</f>
        <v/>
      </c>
      <c r="AK1861" s="41">
        <f>IF($R1861=1,N($L1861)+N($M1861),0)</f>
        <v/>
      </c>
      <c r="AL1861">
        <f>IF($C1861="","",IF(N($L1861)&lt;=0,"Basic salary missing",IF(ISNA(MATCH($C1861,Departments!$A$5:$A$54,0)),"Department not on Departments sheet",IF(AND($I1861&lt;&gt;"",NOT(ISNUMBER($I1861))),"Date of birth is text, not a date",IF(AND($K1861&lt;&gt;"",NOT(ISNUMBER($K1861))),"Contract end is text, not a date","")))))</f>
        <v/>
      </c>
      <c r="AM1861" s="41">
        <f>IF($R1861=0,0,N($L1861)*(1+$Z1861+BonusMonths/12+IF($Q1861=1,0,EOSB))+N($M1861)+(N($L1861)+SI_Gross*N($M1861))*IF($Q1861=1,SI_O,SI_E))</f>
        <v/>
      </c>
      <c r="AN1861" s="41">
        <f>IF($R1861=0,0,(IF($Q1861=1,MedO,MedE+Ticket)+Training)/12)</f>
        <v/>
      </c>
    </row>
    <row r="1862">
      <c r="I1862" s="35" t="n"/>
      <c r="J1862" s="35" t="n"/>
      <c r="K1862" s="35" t="n"/>
      <c r="L1862" s="36" t="n"/>
      <c r="M1862" s="36" t="n"/>
      <c r="P1862" s="37" t="n"/>
      <c r="Q1862" s="38">
        <f>IF($C1862="",0,IF(OR(LOWER(TRIM($G1862))="omani",LOWER(TRIM($G1862))="oman",LOWER(TRIM($G1862))="om",LOWER(TRIM($G1862))="local"),1,0))</f>
        <v/>
      </c>
      <c r="R1862" s="38">
        <f>IF($C1862="",0,IF(OR(ISNUMBER(SEARCH("resign",$N1862)),ISNUMBER(SEARCH("terminat",$N1862)),ISNUMBER(SEARCH("inactive",$N1862)),ISNUMBER(SEARCH("vacan",$N1862)),ISNUMBER(SEARCH("deceased",$N1862)),ISNUMBER(SEARCH("separated",$N1862))),0,1))</f>
        <v/>
      </c>
      <c r="S1862">
        <f>IF(OR($R1862=0,NOT(ISNUMBER($I1862))),"",IFERROR(DATEDIF($I1862,DATE(FY,1,1),"y"),""))</f>
        <v/>
      </c>
      <c r="T1862">
        <f>IF(OR($R1862=0,NOT(ISNUMBER($J1862))),"",IFERROR(DATEDIF($J1862,DATE(FY,1,1),"y"),0))</f>
        <v/>
      </c>
      <c r="U1862" s="38">
        <f>IF(OR($R1862=0,NOT(ISNUMBER($I1862))),0,IF(YEAR($I1862)+IF($Q1862=1,RetAgeO,RetAgeE)=FY,MONTH($I1862),IF(YEAR($I1862)+IF($Q1862=1,RetAgeO,RetAgeE)&lt;FY,1,0)))</f>
        <v/>
      </c>
      <c r="V1862" s="38">
        <f>IF(OR($R1862=0,NOT(ISNUMBER($K1862))),0,IF(YEAR($K1862)=FY,MONTH($K1862),IF(YEAR($K1862)&lt;FY,1,0)))</f>
        <v/>
      </c>
      <c r="W1862" s="38">
        <f>IF($R1862=0,0,MIN(12,IF(AND(ISNUMBER($O1862),$O1862&gt;=1,$O1862&lt;=12),INT($O1862),12),IF(AND(RetireExit="Yes",$U1862&gt;0),$U1862,12),IF(AND(ContractExit="Yes",$V1862&gt;0),$V1862,12)))</f>
        <v/>
      </c>
      <c r="X1862" s="37">
        <f>IF(ISNUMBER($P1862),$P1862,IncPct)</f>
        <v/>
      </c>
      <c r="Y1862" s="39">
        <f>IF($W1862=0,0,MAX(0,MIN($W1862,IncMonth-1))+MAX(0,$W1862-IncMonth+1)*(1+$X1862))</f>
        <v/>
      </c>
      <c r="Z1862" s="40">
        <f>IF($C1862="",0,IFERROR(INDEX(Departments!$B$5:$B$54,MATCH($C1862,Departments!$A$5:$A$54,0)),0))</f>
        <v/>
      </c>
      <c r="AA1862" s="41">
        <f>N($L1862)*$Y1862</f>
        <v/>
      </c>
      <c r="AB1862" s="41">
        <f>N($M1862)*$Y1862</f>
        <v/>
      </c>
      <c r="AC1862" s="41">
        <f>$AA1862*$Z1862</f>
        <v/>
      </c>
      <c r="AD1862" s="41">
        <f>$AA1862*BonusMonths/12</f>
        <v/>
      </c>
      <c r="AE1862" s="41">
        <f>($AA1862+SI_Gross*$AB1862)*IF($Q1862=1,SI_O,SI_E)</f>
        <v/>
      </c>
      <c r="AF1862" s="41">
        <f>IF($Q1862=1,0,$AA1862*EOSB)</f>
        <v/>
      </c>
      <c r="AG1862" s="41">
        <f>$AN1862*$W1862</f>
        <v/>
      </c>
      <c r="AH1862" s="41">
        <f>SUM($AA1862:$AG1862)</f>
        <v/>
      </c>
      <c r="AI1862" s="41">
        <f>12*($AM1862+$AN1862)</f>
        <v/>
      </c>
      <c r="AJ1862" s="41">
        <f>$AM1862*((IncMonth-1)+(13-IncMonth)*(1+$X1862))+12*$AN1862</f>
        <v/>
      </c>
      <c r="AK1862" s="41">
        <f>IF($R1862=1,N($L1862)+N($M1862),0)</f>
        <v/>
      </c>
      <c r="AL1862">
        <f>IF($C1862="","",IF(N($L1862)&lt;=0,"Basic salary missing",IF(ISNA(MATCH($C1862,Departments!$A$5:$A$54,0)),"Department not on Departments sheet",IF(AND($I1862&lt;&gt;"",NOT(ISNUMBER($I1862))),"Date of birth is text, not a date",IF(AND($K1862&lt;&gt;"",NOT(ISNUMBER($K1862))),"Contract end is text, not a date","")))))</f>
        <v/>
      </c>
      <c r="AM1862" s="41">
        <f>IF($R1862=0,0,N($L1862)*(1+$Z1862+BonusMonths/12+IF($Q1862=1,0,EOSB))+N($M1862)+(N($L1862)+SI_Gross*N($M1862))*IF($Q1862=1,SI_O,SI_E))</f>
        <v/>
      </c>
      <c r="AN1862" s="41">
        <f>IF($R1862=0,0,(IF($Q1862=1,MedO,MedE+Ticket)+Training)/12)</f>
        <v/>
      </c>
    </row>
    <row r="1863">
      <c r="I1863" s="35" t="n"/>
      <c r="J1863" s="35" t="n"/>
      <c r="K1863" s="35" t="n"/>
      <c r="L1863" s="36" t="n"/>
      <c r="M1863" s="36" t="n"/>
      <c r="P1863" s="37" t="n"/>
      <c r="Q1863" s="38">
        <f>IF($C1863="",0,IF(OR(LOWER(TRIM($G1863))="omani",LOWER(TRIM($G1863))="oman",LOWER(TRIM($G1863))="om",LOWER(TRIM($G1863))="local"),1,0))</f>
        <v/>
      </c>
      <c r="R1863" s="38">
        <f>IF($C1863="",0,IF(OR(ISNUMBER(SEARCH("resign",$N1863)),ISNUMBER(SEARCH("terminat",$N1863)),ISNUMBER(SEARCH("inactive",$N1863)),ISNUMBER(SEARCH("vacan",$N1863)),ISNUMBER(SEARCH("deceased",$N1863)),ISNUMBER(SEARCH("separated",$N1863))),0,1))</f>
        <v/>
      </c>
      <c r="S1863">
        <f>IF(OR($R1863=0,NOT(ISNUMBER($I1863))),"",IFERROR(DATEDIF($I1863,DATE(FY,1,1),"y"),""))</f>
        <v/>
      </c>
      <c r="T1863">
        <f>IF(OR($R1863=0,NOT(ISNUMBER($J1863))),"",IFERROR(DATEDIF($J1863,DATE(FY,1,1),"y"),0))</f>
        <v/>
      </c>
      <c r="U1863" s="38">
        <f>IF(OR($R1863=0,NOT(ISNUMBER($I1863))),0,IF(YEAR($I1863)+IF($Q1863=1,RetAgeO,RetAgeE)=FY,MONTH($I1863),IF(YEAR($I1863)+IF($Q1863=1,RetAgeO,RetAgeE)&lt;FY,1,0)))</f>
        <v/>
      </c>
      <c r="V1863" s="38">
        <f>IF(OR($R1863=0,NOT(ISNUMBER($K1863))),0,IF(YEAR($K1863)=FY,MONTH($K1863),IF(YEAR($K1863)&lt;FY,1,0)))</f>
        <v/>
      </c>
      <c r="W1863" s="38">
        <f>IF($R1863=0,0,MIN(12,IF(AND(ISNUMBER($O1863),$O1863&gt;=1,$O1863&lt;=12),INT($O1863),12),IF(AND(RetireExit="Yes",$U1863&gt;0),$U1863,12),IF(AND(ContractExit="Yes",$V1863&gt;0),$V1863,12)))</f>
        <v/>
      </c>
      <c r="X1863" s="37">
        <f>IF(ISNUMBER($P1863),$P1863,IncPct)</f>
        <v/>
      </c>
      <c r="Y1863" s="39">
        <f>IF($W1863=0,0,MAX(0,MIN($W1863,IncMonth-1))+MAX(0,$W1863-IncMonth+1)*(1+$X1863))</f>
        <v/>
      </c>
      <c r="Z1863" s="40">
        <f>IF($C1863="",0,IFERROR(INDEX(Departments!$B$5:$B$54,MATCH($C1863,Departments!$A$5:$A$54,0)),0))</f>
        <v/>
      </c>
      <c r="AA1863" s="41">
        <f>N($L1863)*$Y1863</f>
        <v/>
      </c>
      <c r="AB1863" s="41">
        <f>N($M1863)*$Y1863</f>
        <v/>
      </c>
      <c r="AC1863" s="41">
        <f>$AA1863*$Z1863</f>
        <v/>
      </c>
      <c r="AD1863" s="41">
        <f>$AA1863*BonusMonths/12</f>
        <v/>
      </c>
      <c r="AE1863" s="41">
        <f>($AA1863+SI_Gross*$AB1863)*IF($Q1863=1,SI_O,SI_E)</f>
        <v/>
      </c>
      <c r="AF1863" s="41">
        <f>IF($Q1863=1,0,$AA1863*EOSB)</f>
        <v/>
      </c>
      <c r="AG1863" s="41">
        <f>$AN1863*$W1863</f>
        <v/>
      </c>
      <c r="AH1863" s="41">
        <f>SUM($AA1863:$AG1863)</f>
        <v/>
      </c>
      <c r="AI1863" s="41">
        <f>12*($AM1863+$AN1863)</f>
        <v/>
      </c>
      <c r="AJ1863" s="41">
        <f>$AM1863*((IncMonth-1)+(13-IncMonth)*(1+$X1863))+12*$AN1863</f>
        <v/>
      </c>
      <c r="AK1863" s="41">
        <f>IF($R1863=1,N($L1863)+N($M1863),0)</f>
        <v/>
      </c>
      <c r="AL1863">
        <f>IF($C1863="","",IF(N($L1863)&lt;=0,"Basic salary missing",IF(ISNA(MATCH($C1863,Departments!$A$5:$A$54,0)),"Department not on Departments sheet",IF(AND($I1863&lt;&gt;"",NOT(ISNUMBER($I1863))),"Date of birth is text, not a date",IF(AND($K1863&lt;&gt;"",NOT(ISNUMBER($K1863))),"Contract end is text, not a date","")))))</f>
        <v/>
      </c>
      <c r="AM1863" s="41">
        <f>IF($R1863=0,0,N($L1863)*(1+$Z1863+BonusMonths/12+IF($Q1863=1,0,EOSB))+N($M1863)+(N($L1863)+SI_Gross*N($M1863))*IF($Q1863=1,SI_O,SI_E))</f>
        <v/>
      </c>
      <c r="AN1863" s="41">
        <f>IF($R1863=0,0,(IF($Q1863=1,MedO,MedE+Ticket)+Training)/12)</f>
        <v/>
      </c>
    </row>
    <row r="1864">
      <c r="I1864" s="35" t="n"/>
      <c r="J1864" s="35" t="n"/>
      <c r="K1864" s="35" t="n"/>
      <c r="L1864" s="36" t="n"/>
      <c r="M1864" s="36" t="n"/>
      <c r="P1864" s="37" t="n"/>
      <c r="Q1864" s="38">
        <f>IF($C1864="",0,IF(OR(LOWER(TRIM($G1864))="omani",LOWER(TRIM($G1864))="oman",LOWER(TRIM($G1864))="om",LOWER(TRIM($G1864))="local"),1,0))</f>
        <v/>
      </c>
      <c r="R1864" s="38">
        <f>IF($C1864="",0,IF(OR(ISNUMBER(SEARCH("resign",$N1864)),ISNUMBER(SEARCH("terminat",$N1864)),ISNUMBER(SEARCH("inactive",$N1864)),ISNUMBER(SEARCH("vacan",$N1864)),ISNUMBER(SEARCH("deceased",$N1864)),ISNUMBER(SEARCH("separated",$N1864))),0,1))</f>
        <v/>
      </c>
      <c r="S1864">
        <f>IF(OR($R1864=0,NOT(ISNUMBER($I1864))),"",IFERROR(DATEDIF($I1864,DATE(FY,1,1),"y"),""))</f>
        <v/>
      </c>
      <c r="T1864">
        <f>IF(OR($R1864=0,NOT(ISNUMBER($J1864))),"",IFERROR(DATEDIF($J1864,DATE(FY,1,1),"y"),0))</f>
        <v/>
      </c>
      <c r="U1864" s="38">
        <f>IF(OR($R1864=0,NOT(ISNUMBER($I1864))),0,IF(YEAR($I1864)+IF($Q1864=1,RetAgeO,RetAgeE)=FY,MONTH($I1864),IF(YEAR($I1864)+IF($Q1864=1,RetAgeO,RetAgeE)&lt;FY,1,0)))</f>
        <v/>
      </c>
      <c r="V1864" s="38">
        <f>IF(OR($R1864=0,NOT(ISNUMBER($K1864))),0,IF(YEAR($K1864)=FY,MONTH($K1864),IF(YEAR($K1864)&lt;FY,1,0)))</f>
        <v/>
      </c>
      <c r="W1864" s="38">
        <f>IF($R1864=0,0,MIN(12,IF(AND(ISNUMBER($O1864),$O1864&gt;=1,$O1864&lt;=12),INT($O1864),12),IF(AND(RetireExit="Yes",$U1864&gt;0),$U1864,12),IF(AND(ContractExit="Yes",$V1864&gt;0),$V1864,12)))</f>
        <v/>
      </c>
      <c r="X1864" s="37">
        <f>IF(ISNUMBER($P1864),$P1864,IncPct)</f>
        <v/>
      </c>
      <c r="Y1864" s="39">
        <f>IF($W1864=0,0,MAX(0,MIN($W1864,IncMonth-1))+MAX(0,$W1864-IncMonth+1)*(1+$X1864))</f>
        <v/>
      </c>
      <c r="Z1864" s="40">
        <f>IF($C1864="",0,IFERROR(INDEX(Departments!$B$5:$B$54,MATCH($C1864,Departments!$A$5:$A$54,0)),0))</f>
        <v/>
      </c>
      <c r="AA1864" s="41">
        <f>N($L1864)*$Y1864</f>
        <v/>
      </c>
      <c r="AB1864" s="41">
        <f>N($M1864)*$Y1864</f>
        <v/>
      </c>
      <c r="AC1864" s="41">
        <f>$AA1864*$Z1864</f>
        <v/>
      </c>
      <c r="AD1864" s="41">
        <f>$AA1864*BonusMonths/12</f>
        <v/>
      </c>
      <c r="AE1864" s="41">
        <f>($AA1864+SI_Gross*$AB1864)*IF($Q1864=1,SI_O,SI_E)</f>
        <v/>
      </c>
      <c r="AF1864" s="41">
        <f>IF($Q1864=1,0,$AA1864*EOSB)</f>
        <v/>
      </c>
      <c r="AG1864" s="41">
        <f>$AN1864*$W1864</f>
        <v/>
      </c>
      <c r="AH1864" s="41">
        <f>SUM($AA1864:$AG1864)</f>
        <v/>
      </c>
      <c r="AI1864" s="41">
        <f>12*($AM1864+$AN1864)</f>
        <v/>
      </c>
      <c r="AJ1864" s="41">
        <f>$AM1864*((IncMonth-1)+(13-IncMonth)*(1+$X1864))+12*$AN1864</f>
        <v/>
      </c>
      <c r="AK1864" s="41">
        <f>IF($R1864=1,N($L1864)+N($M1864),0)</f>
        <v/>
      </c>
      <c r="AL1864">
        <f>IF($C1864="","",IF(N($L1864)&lt;=0,"Basic salary missing",IF(ISNA(MATCH($C1864,Departments!$A$5:$A$54,0)),"Department not on Departments sheet",IF(AND($I1864&lt;&gt;"",NOT(ISNUMBER($I1864))),"Date of birth is text, not a date",IF(AND($K1864&lt;&gt;"",NOT(ISNUMBER($K1864))),"Contract end is text, not a date","")))))</f>
        <v/>
      </c>
      <c r="AM1864" s="41">
        <f>IF($R1864=0,0,N($L1864)*(1+$Z1864+BonusMonths/12+IF($Q1864=1,0,EOSB))+N($M1864)+(N($L1864)+SI_Gross*N($M1864))*IF($Q1864=1,SI_O,SI_E))</f>
        <v/>
      </c>
      <c r="AN1864" s="41">
        <f>IF($R1864=0,0,(IF($Q1864=1,MedO,MedE+Ticket)+Training)/12)</f>
        <v/>
      </c>
    </row>
    <row r="1865">
      <c r="I1865" s="35" t="n"/>
      <c r="J1865" s="35" t="n"/>
      <c r="K1865" s="35" t="n"/>
      <c r="L1865" s="36" t="n"/>
      <c r="M1865" s="36" t="n"/>
      <c r="P1865" s="37" t="n"/>
      <c r="Q1865" s="38">
        <f>IF($C1865="",0,IF(OR(LOWER(TRIM($G1865))="omani",LOWER(TRIM($G1865))="oman",LOWER(TRIM($G1865))="om",LOWER(TRIM($G1865))="local"),1,0))</f>
        <v/>
      </c>
      <c r="R1865" s="38">
        <f>IF($C1865="",0,IF(OR(ISNUMBER(SEARCH("resign",$N1865)),ISNUMBER(SEARCH("terminat",$N1865)),ISNUMBER(SEARCH("inactive",$N1865)),ISNUMBER(SEARCH("vacan",$N1865)),ISNUMBER(SEARCH("deceased",$N1865)),ISNUMBER(SEARCH("separated",$N1865))),0,1))</f>
        <v/>
      </c>
      <c r="S1865">
        <f>IF(OR($R1865=0,NOT(ISNUMBER($I1865))),"",IFERROR(DATEDIF($I1865,DATE(FY,1,1),"y"),""))</f>
        <v/>
      </c>
      <c r="T1865">
        <f>IF(OR($R1865=0,NOT(ISNUMBER($J1865))),"",IFERROR(DATEDIF($J1865,DATE(FY,1,1),"y"),0))</f>
        <v/>
      </c>
      <c r="U1865" s="38">
        <f>IF(OR($R1865=0,NOT(ISNUMBER($I1865))),0,IF(YEAR($I1865)+IF($Q1865=1,RetAgeO,RetAgeE)=FY,MONTH($I1865),IF(YEAR($I1865)+IF($Q1865=1,RetAgeO,RetAgeE)&lt;FY,1,0)))</f>
        <v/>
      </c>
      <c r="V1865" s="38">
        <f>IF(OR($R1865=0,NOT(ISNUMBER($K1865))),0,IF(YEAR($K1865)=FY,MONTH($K1865),IF(YEAR($K1865)&lt;FY,1,0)))</f>
        <v/>
      </c>
      <c r="W1865" s="38">
        <f>IF($R1865=0,0,MIN(12,IF(AND(ISNUMBER($O1865),$O1865&gt;=1,$O1865&lt;=12),INT($O1865),12),IF(AND(RetireExit="Yes",$U1865&gt;0),$U1865,12),IF(AND(ContractExit="Yes",$V1865&gt;0),$V1865,12)))</f>
        <v/>
      </c>
      <c r="X1865" s="37">
        <f>IF(ISNUMBER($P1865),$P1865,IncPct)</f>
        <v/>
      </c>
      <c r="Y1865" s="39">
        <f>IF($W1865=0,0,MAX(0,MIN($W1865,IncMonth-1))+MAX(0,$W1865-IncMonth+1)*(1+$X1865))</f>
        <v/>
      </c>
      <c r="Z1865" s="40">
        <f>IF($C1865="",0,IFERROR(INDEX(Departments!$B$5:$B$54,MATCH($C1865,Departments!$A$5:$A$54,0)),0))</f>
        <v/>
      </c>
      <c r="AA1865" s="41">
        <f>N($L1865)*$Y1865</f>
        <v/>
      </c>
      <c r="AB1865" s="41">
        <f>N($M1865)*$Y1865</f>
        <v/>
      </c>
      <c r="AC1865" s="41">
        <f>$AA1865*$Z1865</f>
        <v/>
      </c>
      <c r="AD1865" s="41">
        <f>$AA1865*BonusMonths/12</f>
        <v/>
      </c>
      <c r="AE1865" s="41">
        <f>($AA1865+SI_Gross*$AB1865)*IF($Q1865=1,SI_O,SI_E)</f>
        <v/>
      </c>
      <c r="AF1865" s="41">
        <f>IF($Q1865=1,0,$AA1865*EOSB)</f>
        <v/>
      </c>
      <c r="AG1865" s="41">
        <f>$AN1865*$W1865</f>
        <v/>
      </c>
      <c r="AH1865" s="41">
        <f>SUM($AA1865:$AG1865)</f>
        <v/>
      </c>
      <c r="AI1865" s="41">
        <f>12*($AM1865+$AN1865)</f>
        <v/>
      </c>
      <c r="AJ1865" s="41">
        <f>$AM1865*((IncMonth-1)+(13-IncMonth)*(1+$X1865))+12*$AN1865</f>
        <v/>
      </c>
      <c r="AK1865" s="41">
        <f>IF($R1865=1,N($L1865)+N($M1865),0)</f>
        <v/>
      </c>
      <c r="AL1865">
        <f>IF($C1865="","",IF(N($L1865)&lt;=0,"Basic salary missing",IF(ISNA(MATCH($C1865,Departments!$A$5:$A$54,0)),"Department not on Departments sheet",IF(AND($I1865&lt;&gt;"",NOT(ISNUMBER($I1865))),"Date of birth is text, not a date",IF(AND($K1865&lt;&gt;"",NOT(ISNUMBER($K1865))),"Contract end is text, not a date","")))))</f>
        <v/>
      </c>
      <c r="AM1865" s="41">
        <f>IF($R1865=0,0,N($L1865)*(1+$Z1865+BonusMonths/12+IF($Q1865=1,0,EOSB))+N($M1865)+(N($L1865)+SI_Gross*N($M1865))*IF($Q1865=1,SI_O,SI_E))</f>
        <v/>
      </c>
      <c r="AN1865" s="41">
        <f>IF($R1865=0,0,(IF($Q1865=1,MedO,MedE+Ticket)+Training)/12)</f>
        <v/>
      </c>
    </row>
    <row r="1866">
      <c r="I1866" s="35" t="n"/>
      <c r="J1866" s="35" t="n"/>
      <c r="K1866" s="35" t="n"/>
      <c r="L1866" s="36" t="n"/>
      <c r="M1866" s="36" t="n"/>
      <c r="P1866" s="37" t="n"/>
      <c r="Q1866" s="38">
        <f>IF($C1866="",0,IF(OR(LOWER(TRIM($G1866))="omani",LOWER(TRIM($G1866))="oman",LOWER(TRIM($G1866))="om",LOWER(TRIM($G1866))="local"),1,0))</f>
        <v/>
      </c>
      <c r="R1866" s="38">
        <f>IF($C1866="",0,IF(OR(ISNUMBER(SEARCH("resign",$N1866)),ISNUMBER(SEARCH("terminat",$N1866)),ISNUMBER(SEARCH("inactive",$N1866)),ISNUMBER(SEARCH("vacan",$N1866)),ISNUMBER(SEARCH("deceased",$N1866)),ISNUMBER(SEARCH("separated",$N1866))),0,1))</f>
        <v/>
      </c>
      <c r="S1866">
        <f>IF(OR($R1866=0,NOT(ISNUMBER($I1866))),"",IFERROR(DATEDIF($I1866,DATE(FY,1,1),"y"),""))</f>
        <v/>
      </c>
      <c r="T1866">
        <f>IF(OR($R1866=0,NOT(ISNUMBER($J1866))),"",IFERROR(DATEDIF($J1866,DATE(FY,1,1),"y"),0))</f>
        <v/>
      </c>
      <c r="U1866" s="38">
        <f>IF(OR($R1866=0,NOT(ISNUMBER($I1866))),0,IF(YEAR($I1866)+IF($Q1866=1,RetAgeO,RetAgeE)=FY,MONTH($I1866),IF(YEAR($I1866)+IF($Q1866=1,RetAgeO,RetAgeE)&lt;FY,1,0)))</f>
        <v/>
      </c>
      <c r="V1866" s="38">
        <f>IF(OR($R1866=0,NOT(ISNUMBER($K1866))),0,IF(YEAR($K1866)=FY,MONTH($K1866),IF(YEAR($K1866)&lt;FY,1,0)))</f>
        <v/>
      </c>
      <c r="W1866" s="38">
        <f>IF($R1866=0,0,MIN(12,IF(AND(ISNUMBER($O1866),$O1866&gt;=1,$O1866&lt;=12),INT($O1866),12),IF(AND(RetireExit="Yes",$U1866&gt;0),$U1866,12),IF(AND(ContractExit="Yes",$V1866&gt;0),$V1866,12)))</f>
        <v/>
      </c>
      <c r="X1866" s="37">
        <f>IF(ISNUMBER($P1866),$P1866,IncPct)</f>
        <v/>
      </c>
      <c r="Y1866" s="39">
        <f>IF($W1866=0,0,MAX(0,MIN($W1866,IncMonth-1))+MAX(0,$W1866-IncMonth+1)*(1+$X1866))</f>
        <v/>
      </c>
      <c r="Z1866" s="40">
        <f>IF($C1866="",0,IFERROR(INDEX(Departments!$B$5:$B$54,MATCH($C1866,Departments!$A$5:$A$54,0)),0))</f>
        <v/>
      </c>
      <c r="AA1866" s="41">
        <f>N($L1866)*$Y1866</f>
        <v/>
      </c>
      <c r="AB1866" s="41">
        <f>N($M1866)*$Y1866</f>
        <v/>
      </c>
      <c r="AC1866" s="41">
        <f>$AA1866*$Z1866</f>
        <v/>
      </c>
      <c r="AD1866" s="41">
        <f>$AA1866*BonusMonths/12</f>
        <v/>
      </c>
      <c r="AE1866" s="41">
        <f>($AA1866+SI_Gross*$AB1866)*IF($Q1866=1,SI_O,SI_E)</f>
        <v/>
      </c>
      <c r="AF1866" s="41">
        <f>IF($Q1866=1,0,$AA1866*EOSB)</f>
        <v/>
      </c>
      <c r="AG1866" s="41">
        <f>$AN1866*$W1866</f>
        <v/>
      </c>
      <c r="AH1866" s="41">
        <f>SUM($AA1866:$AG1866)</f>
        <v/>
      </c>
      <c r="AI1866" s="41">
        <f>12*($AM1866+$AN1866)</f>
        <v/>
      </c>
      <c r="AJ1866" s="41">
        <f>$AM1866*((IncMonth-1)+(13-IncMonth)*(1+$X1866))+12*$AN1866</f>
        <v/>
      </c>
      <c r="AK1866" s="41">
        <f>IF($R1866=1,N($L1866)+N($M1866),0)</f>
        <v/>
      </c>
      <c r="AL1866">
        <f>IF($C1866="","",IF(N($L1866)&lt;=0,"Basic salary missing",IF(ISNA(MATCH($C1866,Departments!$A$5:$A$54,0)),"Department not on Departments sheet",IF(AND($I1866&lt;&gt;"",NOT(ISNUMBER($I1866))),"Date of birth is text, not a date",IF(AND($K1866&lt;&gt;"",NOT(ISNUMBER($K1866))),"Contract end is text, not a date","")))))</f>
        <v/>
      </c>
      <c r="AM1866" s="41">
        <f>IF($R1866=0,0,N($L1866)*(1+$Z1866+BonusMonths/12+IF($Q1866=1,0,EOSB))+N($M1866)+(N($L1866)+SI_Gross*N($M1866))*IF($Q1866=1,SI_O,SI_E))</f>
        <v/>
      </c>
      <c r="AN1866" s="41">
        <f>IF($R1866=0,0,(IF($Q1866=1,MedO,MedE+Ticket)+Training)/12)</f>
        <v/>
      </c>
    </row>
    <row r="1867">
      <c r="I1867" s="35" t="n"/>
      <c r="J1867" s="35" t="n"/>
      <c r="K1867" s="35" t="n"/>
      <c r="L1867" s="36" t="n"/>
      <c r="M1867" s="36" t="n"/>
      <c r="P1867" s="37" t="n"/>
      <c r="Q1867" s="38">
        <f>IF($C1867="",0,IF(OR(LOWER(TRIM($G1867))="omani",LOWER(TRIM($G1867))="oman",LOWER(TRIM($G1867))="om",LOWER(TRIM($G1867))="local"),1,0))</f>
        <v/>
      </c>
      <c r="R1867" s="38">
        <f>IF($C1867="",0,IF(OR(ISNUMBER(SEARCH("resign",$N1867)),ISNUMBER(SEARCH("terminat",$N1867)),ISNUMBER(SEARCH("inactive",$N1867)),ISNUMBER(SEARCH("vacan",$N1867)),ISNUMBER(SEARCH("deceased",$N1867)),ISNUMBER(SEARCH("separated",$N1867))),0,1))</f>
        <v/>
      </c>
      <c r="S1867">
        <f>IF(OR($R1867=0,NOT(ISNUMBER($I1867))),"",IFERROR(DATEDIF($I1867,DATE(FY,1,1),"y"),""))</f>
        <v/>
      </c>
      <c r="T1867">
        <f>IF(OR($R1867=0,NOT(ISNUMBER($J1867))),"",IFERROR(DATEDIF($J1867,DATE(FY,1,1),"y"),0))</f>
        <v/>
      </c>
      <c r="U1867" s="38">
        <f>IF(OR($R1867=0,NOT(ISNUMBER($I1867))),0,IF(YEAR($I1867)+IF($Q1867=1,RetAgeO,RetAgeE)=FY,MONTH($I1867),IF(YEAR($I1867)+IF($Q1867=1,RetAgeO,RetAgeE)&lt;FY,1,0)))</f>
        <v/>
      </c>
      <c r="V1867" s="38">
        <f>IF(OR($R1867=0,NOT(ISNUMBER($K1867))),0,IF(YEAR($K1867)=FY,MONTH($K1867),IF(YEAR($K1867)&lt;FY,1,0)))</f>
        <v/>
      </c>
      <c r="W1867" s="38">
        <f>IF($R1867=0,0,MIN(12,IF(AND(ISNUMBER($O1867),$O1867&gt;=1,$O1867&lt;=12),INT($O1867),12),IF(AND(RetireExit="Yes",$U1867&gt;0),$U1867,12),IF(AND(ContractExit="Yes",$V1867&gt;0),$V1867,12)))</f>
        <v/>
      </c>
      <c r="X1867" s="37">
        <f>IF(ISNUMBER($P1867),$P1867,IncPct)</f>
        <v/>
      </c>
      <c r="Y1867" s="39">
        <f>IF($W1867=0,0,MAX(0,MIN($W1867,IncMonth-1))+MAX(0,$W1867-IncMonth+1)*(1+$X1867))</f>
        <v/>
      </c>
      <c r="Z1867" s="40">
        <f>IF($C1867="",0,IFERROR(INDEX(Departments!$B$5:$B$54,MATCH($C1867,Departments!$A$5:$A$54,0)),0))</f>
        <v/>
      </c>
      <c r="AA1867" s="41">
        <f>N($L1867)*$Y1867</f>
        <v/>
      </c>
      <c r="AB1867" s="41">
        <f>N($M1867)*$Y1867</f>
        <v/>
      </c>
      <c r="AC1867" s="41">
        <f>$AA1867*$Z1867</f>
        <v/>
      </c>
      <c r="AD1867" s="41">
        <f>$AA1867*BonusMonths/12</f>
        <v/>
      </c>
      <c r="AE1867" s="41">
        <f>($AA1867+SI_Gross*$AB1867)*IF($Q1867=1,SI_O,SI_E)</f>
        <v/>
      </c>
      <c r="AF1867" s="41">
        <f>IF($Q1867=1,0,$AA1867*EOSB)</f>
        <v/>
      </c>
      <c r="AG1867" s="41">
        <f>$AN1867*$W1867</f>
        <v/>
      </c>
      <c r="AH1867" s="41">
        <f>SUM($AA1867:$AG1867)</f>
        <v/>
      </c>
      <c r="AI1867" s="41">
        <f>12*($AM1867+$AN1867)</f>
        <v/>
      </c>
      <c r="AJ1867" s="41">
        <f>$AM1867*((IncMonth-1)+(13-IncMonth)*(1+$X1867))+12*$AN1867</f>
        <v/>
      </c>
      <c r="AK1867" s="41">
        <f>IF($R1867=1,N($L1867)+N($M1867),0)</f>
        <v/>
      </c>
      <c r="AL1867">
        <f>IF($C1867="","",IF(N($L1867)&lt;=0,"Basic salary missing",IF(ISNA(MATCH($C1867,Departments!$A$5:$A$54,0)),"Department not on Departments sheet",IF(AND($I1867&lt;&gt;"",NOT(ISNUMBER($I1867))),"Date of birth is text, not a date",IF(AND($K1867&lt;&gt;"",NOT(ISNUMBER($K1867))),"Contract end is text, not a date","")))))</f>
        <v/>
      </c>
      <c r="AM1867" s="41">
        <f>IF($R1867=0,0,N($L1867)*(1+$Z1867+BonusMonths/12+IF($Q1867=1,0,EOSB))+N($M1867)+(N($L1867)+SI_Gross*N($M1867))*IF($Q1867=1,SI_O,SI_E))</f>
        <v/>
      </c>
      <c r="AN1867" s="41">
        <f>IF($R1867=0,0,(IF($Q1867=1,MedO,MedE+Ticket)+Training)/12)</f>
        <v/>
      </c>
    </row>
    <row r="1868">
      <c r="I1868" s="35" t="n"/>
      <c r="J1868" s="35" t="n"/>
      <c r="K1868" s="35" t="n"/>
      <c r="L1868" s="36" t="n"/>
      <c r="M1868" s="36" t="n"/>
      <c r="P1868" s="37" t="n"/>
      <c r="Q1868" s="38">
        <f>IF($C1868="",0,IF(OR(LOWER(TRIM($G1868))="omani",LOWER(TRIM($G1868))="oman",LOWER(TRIM($G1868))="om",LOWER(TRIM($G1868))="local"),1,0))</f>
        <v/>
      </c>
      <c r="R1868" s="38">
        <f>IF($C1868="",0,IF(OR(ISNUMBER(SEARCH("resign",$N1868)),ISNUMBER(SEARCH("terminat",$N1868)),ISNUMBER(SEARCH("inactive",$N1868)),ISNUMBER(SEARCH("vacan",$N1868)),ISNUMBER(SEARCH("deceased",$N1868)),ISNUMBER(SEARCH("separated",$N1868))),0,1))</f>
        <v/>
      </c>
      <c r="S1868">
        <f>IF(OR($R1868=0,NOT(ISNUMBER($I1868))),"",IFERROR(DATEDIF($I1868,DATE(FY,1,1),"y"),""))</f>
        <v/>
      </c>
      <c r="T1868">
        <f>IF(OR($R1868=0,NOT(ISNUMBER($J1868))),"",IFERROR(DATEDIF($J1868,DATE(FY,1,1),"y"),0))</f>
        <v/>
      </c>
      <c r="U1868" s="38">
        <f>IF(OR($R1868=0,NOT(ISNUMBER($I1868))),0,IF(YEAR($I1868)+IF($Q1868=1,RetAgeO,RetAgeE)=FY,MONTH($I1868),IF(YEAR($I1868)+IF($Q1868=1,RetAgeO,RetAgeE)&lt;FY,1,0)))</f>
        <v/>
      </c>
      <c r="V1868" s="38">
        <f>IF(OR($R1868=0,NOT(ISNUMBER($K1868))),0,IF(YEAR($K1868)=FY,MONTH($K1868),IF(YEAR($K1868)&lt;FY,1,0)))</f>
        <v/>
      </c>
      <c r="W1868" s="38">
        <f>IF($R1868=0,0,MIN(12,IF(AND(ISNUMBER($O1868),$O1868&gt;=1,$O1868&lt;=12),INT($O1868),12),IF(AND(RetireExit="Yes",$U1868&gt;0),$U1868,12),IF(AND(ContractExit="Yes",$V1868&gt;0),$V1868,12)))</f>
        <v/>
      </c>
      <c r="X1868" s="37">
        <f>IF(ISNUMBER($P1868),$P1868,IncPct)</f>
        <v/>
      </c>
      <c r="Y1868" s="39">
        <f>IF($W1868=0,0,MAX(0,MIN($W1868,IncMonth-1))+MAX(0,$W1868-IncMonth+1)*(1+$X1868))</f>
        <v/>
      </c>
      <c r="Z1868" s="40">
        <f>IF($C1868="",0,IFERROR(INDEX(Departments!$B$5:$B$54,MATCH($C1868,Departments!$A$5:$A$54,0)),0))</f>
        <v/>
      </c>
      <c r="AA1868" s="41">
        <f>N($L1868)*$Y1868</f>
        <v/>
      </c>
      <c r="AB1868" s="41">
        <f>N($M1868)*$Y1868</f>
        <v/>
      </c>
      <c r="AC1868" s="41">
        <f>$AA1868*$Z1868</f>
        <v/>
      </c>
      <c r="AD1868" s="41">
        <f>$AA1868*BonusMonths/12</f>
        <v/>
      </c>
      <c r="AE1868" s="41">
        <f>($AA1868+SI_Gross*$AB1868)*IF($Q1868=1,SI_O,SI_E)</f>
        <v/>
      </c>
      <c r="AF1868" s="41">
        <f>IF($Q1868=1,0,$AA1868*EOSB)</f>
        <v/>
      </c>
      <c r="AG1868" s="41">
        <f>$AN1868*$W1868</f>
        <v/>
      </c>
      <c r="AH1868" s="41">
        <f>SUM($AA1868:$AG1868)</f>
        <v/>
      </c>
      <c r="AI1868" s="41">
        <f>12*($AM1868+$AN1868)</f>
        <v/>
      </c>
      <c r="AJ1868" s="41">
        <f>$AM1868*((IncMonth-1)+(13-IncMonth)*(1+$X1868))+12*$AN1868</f>
        <v/>
      </c>
      <c r="AK1868" s="41">
        <f>IF($R1868=1,N($L1868)+N($M1868),0)</f>
        <v/>
      </c>
      <c r="AL1868">
        <f>IF($C1868="","",IF(N($L1868)&lt;=0,"Basic salary missing",IF(ISNA(MATCH($C1868,Departments!$A$5:$A$54,0)),"Department not on Departments sheet",IF(AND($I1868&lt;&gt;"",NOT(ISNUMBER($I1868))),"Date of birth is text, not a date",IF(AND($K1868&lt;&gt;"",NOT(ISNUMBER($K1868))),"Contract end is text, not a date","")))))</f>
        <v/>
      </c>
      <c r="AM1868" s="41">
        <f>IF($R1868=0,0,N($L1868)*(1+$Z1868+BonusMonths/12+IF($Q1868=1,0,EOSB))+N($M1868)+(N($L1868)+SI_Gross*N($M1868))*IF($Q1868=1,SI_O,SI_E))</f>
        <v/>
      </c>
      <c r="AN1868" s="41">
        <f>IF($R1868=0,0,(IF($Q1868=1,MedO,MedE+Ticket)+Training)/12)</f>
        <v/>
      </c>
    </row>
    <row r="1869">
      <c r="I1869" s="35" t="n"/>
      <c r="J1869" s="35" t="n"/>
      <c r="K1869" s="35" t="n"/>
      <c r="L1869" s="36" t="n"/>
      <c r="M1869" s="36" t="n"/>
      <c r="P1869" s="37" t="n"/>
      <c r="Q1869" s="38">
        <f>IF($C1869="",0,IF(OR(LOWER(TRIM($G1869))="omani",LOWER(TRIM($G1869))="oman",LOWER(TRIM($G1869))="om",LOWER(TRIM($G1869))="local"),1,0))</f>
        <v/>
      </c>
      <c r="R1869" s="38">
        <f>IF($C1869="",0,IF(OR(ISNUMBER(SEARCH("resign",$N1869)),ISNUMBER(SEARCH("terminat",$N1869)),ISNUMBER(SEARCH("inactive",$N1869)),ISNUMBER(SEARCH("vacan",$N1869)),ISNUMBER(SEARCH("deceased",$N1869)),ISNUMBER(SEARCH("separated",$N1869))),0,1))</f>
        <v/>
      </c>
      <c r="S1869">
        <f>IF(OR($R1869=0,NOT(ISNUMBER($I1869))),"",IFERROR(DATEDIF($I1869,DATE(FY,1,1),"y"),""))</f>
        <v/>
      </c>
      <c r="T1869">
        <f>IF(OR($R1869=0,NOT(ISNUMBER($J1869))),"",IFERROR(DATEDIF($J1869,DATE(FY,1,1),"y"),0))</f>
        <v/>
      </c>
      <c r="U1869" s="38">
        <f>IF(OR($R1869=0,NOT(ISNUMBER($I1869))),0,IF(YEAR($I1869)+IF($Q1869=1,RetAgeO,RetAgeE)=FY,MONTH($I1869),IF(YEAR($I1869)+IF($Q1869=1,RetAgeO,RetAgeE)&lt;FY,1,0)))</f>
        <v/>
      </c>
      <c r="V1869" s="38">
        <f>IF(OR($R1869=0,NOT(ISNUMBER($K1869))),0,IF(YEAR($K1869)=FY,MONTH($K1869),IF(YEAR($K1869)&lt;FY,1,0)))</f>
        <v/>
      </c>
      <c r="W1869" s="38">
        <f>IF($R1869=0,0,MIN(12,IF(AND(ISNUMBER($O1869),$O1869&gt;=1,$O1869&lt;=12),INT($O1869),12),IF(AND(RetireExit="Yes",$U1869&gt;0),$U1869,12),IF(AND(ContractExit="Yes",$V1869&gt;0),$V1869,12)))</f>
        <v/>
      </c>
      <c r="X1869" s="37">
        <f>IF(ISNUMBER($P1869),$P1869,IncPct)</f>
        <v/>
      </c>
      <c r="Y1869" s="39">
        <f>IF($W1869=0,0,MAX(0,MIN($W1869,IncMonth-1))+MAX(0,$W1869-IncMonth+1)*(1+$X1869))</f>
        <v/>
      </c>
      <c r="Z1869" s="40">
        <f>IF($C1869="",0,IFERROR(INDEX(Departments!$B$5:$B$54,MATCH($C1869,Departments!$A$5:$A$54,0)),0))</f>
        <v/>
      </c>
      <c r="AA1869" s="41">
        <f>N($L1869)*$Y1869</f>
        <v/>
      </c>
      <c r="AB1869" s="41">
        <f>N($M1869)*$Y1869</f>
        <v/>
      </c>
      <c r="AC1869" s="41">
        <f>$AA1869*$Z1869</f>
        <v/>
      </c>
      <c r="AD1869" s="41">
        <f>$AA1869*BonusMonths/12</f>
        <v/>
      </c>
      <c r="AE1869" s="41">
        <f>($AA1869+SI_Gross*$AB1869)*IF($Q1869=1,SI_O,SI_E)</f>
        <v/>
      </c>
      <c r="AF1869" s="41">
        <f>IF($Q1869=1,0,$AA1869*EOSB)</f>
        <v/>
      </c>
      <c r="AG1869" s="41">
        <f>$AN1869*$W1869</f>
        <v/>
      </c>
      <c r="AH1869" s="41">
        <f>SUM($AA1869:$AG1869)</f>
        <v/>
      </c>
      <c r="AI1869" s="41">
        <f>12*($AM1869+$AN1869)</f>
        <v/>
      </c>
      <c r="AJ1869" s="41">
        <f>$AM1869*((IncMonth-1)+(13-IncMonth)*(1+$X1869))+12*$AN1869</f>
        <v/>
      </c>
      <c r="AK1869" s="41">
        <f>IF($R1869=1,N($L1869)+N($M1869),0)</f>
        <v/>
      </c>
      <c r="AL1869">
        <f>IF($C1869="","",IF(N($L1869)&lt;=0,"Basic salary missing",IF(ISNA(MATCH($C1869,Departments!$A$5:$A$54,0)),"Department not on Departments sheet",IF(AND($I1869&lt;&gt;"",NOT(ISNUMBER($I1869))),"Date of birth is text, not a date",IF(AND($K1869&lt;&gt;"",NOT(ISNUMBER($K1869))),"Contract end is text, not a date","")))))</f>
        <v/>
      </c>
      <c r="AM1869" s="41">
        <f>IF($R1869=0,0,N($L1869)*(1+$Z1869+BonusMonths/12+IF($Q1869=1,0,EOSB))+N($M1869)+(N($L1869)+SI_Gross*N($M1869))*IF($Q1869=1,SI_O,SI_E))</f>
        <v/>
      </c>
      <c r="AN1869" s="41">
        <f>IF($R1869=0,0,(IF($Q1869=1,MedO,MedE+Ticket)+Training)/12)</f>
        <v/>
      </c>
    </row>
    <row r="1870">
      <c r="I1870" s="35" t="n"/>
      <c r="J1870" s="35" t="n"/>
      <c r="K1870" s="35" t="n"/>
      <c r="L1870" s="36" t="n"/>
      <c r="M1870" s="36" t="n"/>
      <c r="P1870" s="37" t="n"/>
      <c r="Q1870" s="38">
        <f>IF($C1870="",0,IF(OR(LOWER(TRIM($G1870))="omani",LOWER(TRIM($G1870))="oman",LOWER(TRIM($G1870))="om",LOWER(TRIM($G1870))="local"),1,0))</f>
        <v/>
      </c>
      <c r="R1870" s="38">
        <f>IF($C1870="",0,IF(OR(ISNUMBER(SEARCH("resign",$N1870)),ISNUMBER(SEARCH("terminat",$N1870)),ISNUMBER(SEARCH("inactive",$N1870)),ISNUMBER(SEARCH("vacan",$N1870)),ISNUMBER(SEARCH("deceased",$N1870)),ISNUMBER(SEARCH("separated",$N1870))),0,1))</f>
        <v/>
      </c>
      <c r="S1870">
        <f>IF(OR($R1870=0,NOT(ISNUMBER($I1870))),"",IFERROR(DATEDIF($I1870,DATE(FY,1,1),"y"),""))</f>
        <v/>
      </c>
      <c r="T1870">
        <f>IF(OR($R1870=0,NOT(ISNUMBER($J1870))),"",IFERROR(DATEDIF($J1870,DATE(FY,1,1),"y"),0))</f>
        <v/>
      </c>
      <c r="U1870" s="38">
        <f>IF(OR($R1870=0,NOT(ISNUMBER($I1870))),0,IF(YEAR($I1870)+IF($Q1870=1,RetAgeO,RetAgeE)=FY,MONTH($I1870),IF(YEAR($I1870)+IF($Q1870=1,RetAgeO,RetAgeE)&lt;FY,1,0)))</f>
        <v/>
      </c>
      <c r="V1870" s="38">
        <f>IF(OR($R1870=0,NOT(ISNUMBER($K1870))),0,IF(YEAR($K1870)=FY,MONTH($K1870),IF(YEAR($K1870)&lt;FY,1,0)))</f>
        <v/>
      </c>
      <c r="W1870" s="38">
        <f>IF($R1870=0,0,MIN(12,IF(AND(ISNUMBER($O1870),$O1870&gt;=1,$O1870&lt;=12),INT($O1870),12),IF(AND(RetireExit="Yes",$U1870&gt;0),$U1870,12),IF(AND(ContractExit="Yes",$V1870&gt;0),$V1870,12)))</f>
        <v/>
      </c>
      <c r="X1870" s="37">
        <f>IF(ISNUMBER($P1870),$P1870,IncPct)</f>
        <v/>
      </c>
      <c r="Y1870" s="39">
        <f>IF($W1870=0,0,MAX(0,MIN($W1870,IncMonth-1))+MAX(0,$W1870-IncMonth+1)*(1+$X1870))</f>
        <v/>
      </c>
      <c r="Z1870" s="40">
        <f>IF($C1870="",0,IFERROR(INDEX(Departments!$B$5:$B$54,MATCH($C1870,Departments!$A$5:$A$54,0)),0))</f>
        <v/>
      </c>
      <c r="AA1870" s="41">
        <f>N($L1870)*$Y1870</f>
        <v/>
      </c>
      <c r="AB1870" s="41">
        <f>N($M1870)*$Y1870</f>
        <v/>
      </c>
      <c r="AC1870" s="41">
        <f>$AA1870*$Z1870</f>
        <v/>
      </c>
      <c r="AD1870" s="41">
        <f>$AA1870*BonusMonths/12</f>
        <v/>
      </c>
      <c r="AE1870" s="41">
        <f>($AA1870+SI_Gross*$AB1870)*IF($Q1870=1,SI_O,SI_E)</f>
        <v/>
      </c>
      <c r="AF1870" s="41">
        <f>IF($Q1870=1,0,$AA1870*EOSB)</f>
        <v/>
      </c>
      <c r="AG1870" s="41">
        <f>$AN1870*$W1870</f>
        <v/>
      </c>
      <c r="AH1870" s="41">
        <f>SUM($AA1870:$AG1870)</f>
        <v/>
      </c>
      <c r="AI1870" s="41">
        <f>12*($AM1870+$AN1870)</f>
        <v/>
      </c>
      <c r="AJ1870" s="41">
        <f>$AM1870*((IncMonth-1)+(13-IncMonth)*(1+$X1870))+12*$AN1870</f>
        <v/>
      </c>
      <c r="AK1870" s="41">
        <f>IF($R1870=1,N($L1870)+N($M1870),0)</f>
        <v/>
      </c>
      <c r="AL1870">
        <f>IF($C1870="","",IF(N($L1870)&lt;=0,"Basic salary missing",IF(ISNA(MATCH($C1870,Departments!$A$5:$A$54,0)),"Department not on Departments sheet",IF(AND($I1870&lt;&gt;"",NOT(ISNUMBER($I1870))),"Date of birth is text, not a date",IF(AND($K1870&lt;&gt;"",NOT(ISNUMBER($K1870))),"Contract end is text, not a date","")))))</f>
        <v/>
      </c>
      <c r="AM1870" s="41">
        <f>IF($R1870=0,0,N($L1870)*(1+$Z1870+BonusMonths/12+IF($Q1870=1,0,EOSB))+N($M1870)+(N($L1870)+SI_Gross*N($M1870))*IF($Q1870=1,SI_O,SI_E))</f>
        <v/>
      </c>
      <c r="AN1870" s="41">
        <f>IF($R1870=0,0,(IF($Q1870=1,MedO,MedE+Ticket)+Training)/12)</f>
        <v/>
      </c>
    </row>
    <row r="1871">
      <c r="I1871" s="35" t="n"/>
      <c r="J1871" s="35" t="n"/>
      <c r="K1871" s="35" t="n"/>
      <c r="L1871" s="36" t="n"/>
      <c r="M1871" s="36" t="n"/>
      <c r="P1871" s="37" t="n"/>
      <c r="Q1871" s="38">
        <f>IF($C1871="",0,IF(OR(LOWER(TRIM($G1871))="omani",LOWER(TRIM($G1871))="oman",LOWER(TRIM($G1871))="om",LOWER(TRIM($G1871))="local"),1,0))</f>
        <v/>
      </c>
      <c r="R1871" s="38">
        <f>IF($C1871="",0,IF(OR(ISNUMBER(SEARCH("resign",$N1871)),ISNUMBER(SEARCH("terminat",$N1871)),ISNUMBER(SEARCH("inactive",$N1871)),ISNUMBER(SEARCH("vacan",$N1871)),ISNUMBER(SEARCH("deceased",$N1871)),ISNUMBER(SEARCH("separated",$N1871))),0,1))</f>
        <v/>
      </c>
      <c r="S1871">
        <f>IF(OR($R1871=0,NOT(ISNUMBER($I1871))),"",IFERROR(DATEDIF($I1871,DATE(FY,1,1),"y"),""))</f>
        <v/>
      </c>
      <c r="T1871">
        <f>IF(OR($R1871=0,NOT(ISNUMBER($J1871))),"",IFERROR(DATEDIF($J1871,DATE(FY,1,1),"y"),0))</f>
        <v/>
      </c>
      <c r="U1871" s="38">
        <f>IF(OR($R1871=0,NOT(ISNUMBER($I1871))),0,IF(YEAR($I1871)+IF($Q1871=1,RetAgeO,RetAgeE)=FY,MONTH($I1871),IF(YEAR($I1871)+IF($Q1871=1,RetAgeO,RetAgeE)&lt;FY,1,0)))</f>
        <v/>
      </c>
      <c r="V1871" s="38">
        <f>IF(OR($R1871=0,NOT(ISNUMBER($K1871))),0,IF(YEAR($K1871)=FY,MONTH($K1871),IF(YEAR($K1871)&lt;FY,1,0)))</f>
        <v/>
      </c>
      <c r="W1871" s="38">
        <f>IF($R1871=0,0,MIN(12,IF(AND(ISNUMBER($O1871),$O1871&gt;=1,$O1871&lt;=12),INT($O1871),12),IF(AND(RetireExit="Yes",$U1871&gt;0),$U1871,12),IF(AND(ContractExit="Yes",$V1871&gt;0),$V1871,12)))</f>
        <v/>
      </c>
      <c r="X1871" s="37">
        <f>IF(ISNUMBER($P1871),$P1871,IncPct)</f>
        <v/>
      </c>
      <c r="Y1871" s="39">
        <f>IF($W1871=0,0,MAX(0,MIN($W1871,IncMonth-1))+MAX(0,$W1871-IncMonth+1)*(1+$X1871))</f>
        <v/>
      </c>
      <c r="Z1871" s="40">
        <f>IF($C1871="",0,IFERROR(INDEX(Departments!$B$5:$B$54,MATCH($C1871,Departments!$A$5:$A$54,0)),0))</f>
        <v/>
      </c>
      <c r="AA1871" s="41">
        <f>N($L1871)*$Y1871</f>
        <v/>
      </c>
      <c r="AB1871" s="41">
        <f>N($M1871)*$Y1871</f>
        <v/>
      </c>
      <c r="AC1871" s="41">
        <f>$AA1871*$Z1871</f>
        <v/>
      </c>
      <c r="AD1871" s="41">
        <f>$AA1871*BonusMonths/12</f>
        <v/>
      </c>
      <c r="AE1871" s="41">
        <f>($AA1871+SI_Gross*$AB1871)*IF($Q1871=1,SI_O,SI_E)</f>
        <v/>
      </c>
      <c r="AF1871" s="41">
        <f>IF($Q1871=1,0,$AA1871*EOSB)</f>
        <v/>
      </c>
      <c r="AG1871" s="41">
        <f>$AN1871*$W1871</f>
        <v/>
      </c>
      <c r="AH1871" s="41">
        <f>SUM($AA1871:$AG1871)</f>
        <v/>
      </c>
      <c r="AI1871" s="41">
        <f>12*($AM1871+$AN1871)</f>
        <v/>
      </c>
      <c r="AJ1871" s="41">
        <f>$AM1871*((IncMonth-1)+(13-IncMonth)*(1+$X1871))+12*$AN1871</f>
        <v/>
      </c>
      <c r="AK1871" s="41">
        <f>IF($R1871=1,N($L1871)+N($M1871),0)</f>
        <v/>
      </c>
      <c r="AL1871">
        <f>IF($C1871="","",IF(N($L1871)&lt;=0,"Basic salary missing",IF(ISNA(MATCH($C1871,Departments!$A$5:$A$54,0)),"Department not on Departments sheet",IF(AND($I1871&lt;&gt;"",NOT(ISNUMBER($I1871))),"Date of birth is text, not a date",IF(AND($K1871&lt;&gt;"",NOT(ISNUMBER($K1871))),"Contract end is text, not a date","")))))</f>
        <v/>
      </c>
      <c r="AM1871" s="41">
        <f>IF($R1871=0,0,N($L1871)*(1+$Z1871+BonusMonths/12+IF($Q1871=1,0,EOSB))+N($M1871)+(N($L1871)+SI_Gross*N($M1871))*IF($Q1871=1,SI_O,SI_E))</f>
        <v/>
      </c>
      <c r="AN1871" s="41">
        <f>IF($R1871=0,0,(IF($Q1871=1,MedO,MedE+Ticket)+Training)/12)</f>
        <v/>
      </c>
    </row>
    <row r="1872">
      <c r="I1872" s="35" t="n"/>
      <c r="J1872" s="35" t="n"/>
      <c r="K1872" s="35" t="n"/>
      <c r="L1872" s="36" t="n"/>
      <c r="M1872" s="36" t="n"/>
      <c r="P1872" s="37" t="n"/>
      <c r="Q1872" s="38">
        <f>IF($C1872="",0,IF(OR(LOWER(TRIM($G1872))="omani",LOWER(TRIM($G1872))="oman",LOWER(TRIM($G1872))="om",LOWER(TRIM($G1872))="local"),1,0))</f>
        <v/>
      </c>
      <c r="R1872" s="38">
        <f>IF($C1872="",0,IF(OR(ISNUMBER(SEARCH("resign",$N1872)),ISNUMBER(SEARCH("terminat",$N1872)),ISNUMBER(SEARCH("inactive",$N1872)),ISNUMBER(SEARCH("vacan",$N1872)),ISNUMBER(SEARCH("deceased",$N1872)),ISNUMBER(SEARCH("separated",$N1872))),0,1))</f>
        <v/>
      </c>
      <c r="S1872">
        <f>IF(OR($R1872=0,NOT(ISNUMBER($I1872))),"",IFERROR(DATEDIF($I1872,DATE(FY,1,1),"y"),""))</f>
        <v/>
      </c>
      <c r="T1872">
        <f>IF(OR($R1872=0,NOT(ISNUMBER($J1872))),"",IFERROR(DATEDIF($J1872,DATE(FY,1,1),"y"),0))</f>
        <v/>
      </c>
      <c r="U1872" s="38">
        <f>IF(OR($R1872=0,NOT(ISNUMBER($I1872))),0,IF(YEAR($I1872)+IF($Q1872=1,RetAgeO,RetAgeE)=FY,MONTH($I1872),IF(YEAR($I1872)+IF($Q1872=1,RetAgeO,RetAgeE)&lt;FY,1,0)))</f>
        <v/>
      </c>
      <c r="V1872" s="38">
        <f>IF(OR($R1872=0,NOT(ISNUMBER($K1872))),0,IF(YEAR($K1872)=FY,MONTH($K1872),IF(YEAR($K1872)&lt;FY,1,0)))</f>
        <v/>
      </c>
      <c r="W1872" s="38">
        <f>IF($R1872=0,0,MIN(12,IF(AND(ISNUMBER($O1872),$O1872&gt;=1,$O1872&lt;=12),INT($O1872),12),IF(AND(RetireExit="Yes",$U1872&gt;0),$U1872,12),IF(AND(ContractExit="Yes",$V1872&gt;0),$V1872,12)))</f>
        <v/>
      </c>
      <c r="X1872" s="37">
        <f>IF(ISNUMBER($P1872),$P1872,IncPct)</f>
        <v/>
      </c>
      <c r="Y1872" s="39">
        <f>IF($W1872=0,0,MAX(0,MIN($W1872,IncMonth-1))+MAX(0,$W1872-IncMonth+1)*(1+$X1872))</f>
        <v/>
      </c>
      <c r="Z1872" s="40">
        <f>IF($C1872="",0,IFERROR(INDEX(Departments!$B$5:$B$54,MATCH($C1872,Departments!$A$5:$A$54,0)),0))</f>
        <v/>
      </c>
      <c r="AA1872" s="41">
        <f>N($L1872)*$Y1872</f>
        <v/>
      </c>
      <c r="AB1872" s="41">
        <f>N($M1872)*$Y1872</f>
        <v/>
      </c>
      <c r="AC1872" s="41">
        <f>$AA1872*$Z1872</f>
        <v/>
      </c>
      <c r="AD1872" s="41">
        <f>$AA1872*BonusMonths/12</f>
        <v/>
      </c>
      <c r="AE1872" s="41">
        <f>($AA1872+SI_Gross*$AB1872)*IF($Q1872=1,SI_O,SI_E)</f>
        <v/>
      </c>
      <c r="AF1872" s="41">
        <f>IF($Q1872=1,0,$AA1872*EOSB)</f>
        <v/>
      </c>
      <c r="AG1872" s="41">
        <f>$AN1872*$W1872</f>
        <v/>
      </c>
      <c r="AH1872" s="41">
        <f>SUM($AA1872:$AG1872)</f>
        <v/>
      </c>
      <c r="AI1872" s="41">
        <f>12*($AM1872+$AN1872)</f>
        <v/>
      </c>
      <c r="AJ1872" s="41">
        <f>$AM1872*((IncMonth-1)+(13-IncMonth)*(1+$X1872))+12*$AN1872</f>
        <v/>
      </c>
      <c r="AK1872" s="41">
        <f>IF($R1872=1,N($L1872)+N($M1872),0)</f>
        <v/>
      </c>
      <c r="AL1872">
        <f>IF($C1872="","",IF(N($L1872)&lt;=0,"Basic salary missing",IF(ISNA(MATCH($C1872,Departments!$A$5:$A$54,0)),"Department not on Departments sheet",IF(AND($I1872&lt;&gt;"",NOT(ISNUMBER($I1872))),"Date of birth is text, not a date",IF(AND($K1872&lt;&gt;"",NOT(ISNUMBER($K1872))),"Contract end is text, not a date","")))))</f>
        <v/>
      </c>
      <c r="AM1872" s="41">
        <f>IF($R1872=0,0,N($L1872)*(1+$Z1872+BonusMonths/12+IF($Q1872=1,0,EOSB))+N($M1872)+(N($L1872)+SI_Gross*N($M1872))*IF($Q1872=1,SI_O,SI_E))</f>
        <v/>
      </c>
      <c r="AN1872" s="41">
        <f>IF($R1872=0,0,(IF($Q1872=1,MedO,MedE+Ticket)+Training)/12)</f>
        <v/>
      </c>
    </row>
    <row r="1873">
      <c r="I1873" s="35" t="n"/>
      <c r="J1873" s="35" t="n"/>
      <c r="K1873" s="35" t="n"/>
      <c r="L1873" s="36" t="n"/>
      <c r="M1873" s="36" t="n"/>
      <c r="P1873" s="37" t="n"/>
      <c r="Q1873" s="38">
        <f>IF($C1873="",0,IF(OR(LOWER(TRIM($G1873))="omani",LOWER(TRIM($G1873))="oman",LOWER(TRIM($G1873))="om",LOWER(TRIM($G1873))="local"),1,0))</f>
        <v/>
      </c>
      <c r="R1873" s="38">
        <f>IF($C1873="",0,IF(OR(ISNUMBER(SEARCH("resign",$N1873)),ISNUMBER(SEARCH("terminat",$N1873)),ISNUMBER(SEARCH("inactive",$N1873)),ISNUMBER(SEARCH("vacan",$N1873)),ISNUMBER(SEARCH("deceased",$N1873)),ISNUMBER(SEARCH("separated",$N1873))),0,1))</f>
        <v/>
      </c>
      <c r="S1873">
        <f>IF(OR($R1873=0,NOT(ISNUMBER($I1873))),"",IFERROR(DATEDIF($I1873,DATE(FY,1,1),"y"),""))</f>
        <v/>
      </c>
      <c r="T1873">
        <f>IF(OR($R1873=0,NOT(ISNUMBER($J1873))),"",IFERROR(DATEDIF($J1873,DATE(FY,1,1),"y"),0))</f>
        <v/>
      </c>
      <c r="U1873" s="38">
        <f>IF(OR($R1873=0,NOT(ISNUMBER($I1873))),0,IF(YEAR($I1873)+IF($Q1873=1,RetAgeO,RetAgeE)=FY,MONTH($I1873),IF(YEAR($I1873)+IF($Q1873=1,RetAgeO,RetAgeE)&lt;FY,1,0)))</f>
        <v/>
      </c>
      <c r="V1873" s="38">
        <f>IF(OR($R1873=0,NOT(ISNUMBER($K1873))),0,IF(YEAR($K1873)=FY,MONTH($K1873),IF(YEAR($K1873)&lt;FY,1,0)))</f>
        <v/>
      </c>
      <c r="W1873" s="38">
        <f>IF($R1873=0,0,MIN(12,IF(AND(ISNUMBER($O1873),$O1873&gt;=1,$O1873&lt;=12),INT($O1873),12),IF(AND(RetireExit="Yes",$U1873&gt;0),$U1873,12),IF(AND(ContractExit="Yes",$V1873&gt;0),$V1873,12)))</f>
        <v/>
      </c>
      <c r="X1873" s="37">
        <f>IF(ISNUMBER($P1873),$P1873,IncPct)</f>
        <v/>
      </c>
      <c r="Y1873" s="39">
        <f>IF($W1873=0,0,MAX(0,MIN($W1873,IncMonth-1))+MAX(0,$W1873-IncMonth+1)*(1+$X1873))</f>
        <v/>
      </c>
      <c r="Z1873" s="40">
        <f>IF($C1873="",0,IFERROR(INDEX(Departments!$B$5:$B$54,MATCH($C1873,Departments!$A$5:$A$54,0)),0))</f>
        <v/>
      </c>
      <c r="AA1873" s="41">
        <f>N($L1873)*$Y1873</f>
        <v/>
      </c>
      <c r="AB1873" s="41">
        <f>N($M1873)*$Y1873</f>
        <v/>
      </c>
      <c r="AC1873" s="41">
        <f>$AA1873*$Z1873</f>
        <v/>
      </c>
      <c r="AD1873" s="41">
        <f>$AA1873*BonusMonths/12</f>
        <v/>
      </c>
      <c r="AE1873" s="41">
        <f>($AA1873+SI_Gross*$AB1873)*IF($Q1873=1,SI_O,SI_E)</f>
        <v/>
      </c>
      <c r="AF1873" s="41">
        <f>IF($Q1873=1,0,$AA1873*EOSB)</f>
        <v/>
      </c>
      <c r="AG1873" s="41">
        <f>$AN1873*$W1873</f>
        <v/>
      </c>
      <c r="AH1873" s="41">
        <f>SUM($AA1873:$AG1873)</f>
        <v/>
      </c>
      <c r="AI1873" s="41">
        <f>12*($AM1873+$AN1873)</f>
        <v/>
      </c>
      <c r="AJ1873" s="41">
        <f>$AM1873*((IncMonth-1)+(13-IncMonth)*(1+$X1873))+12*$AN1873</f>
        <v/>
      </c>
      <c r="AK1873" s="41">
        <f>IF($R1873=1,N($L1873)+N($M1873),0)</f>
        <v/>
      </c>
      <c r="AL1873">
        <f>IF($C1873="","",IF(N($L1873)&lt;=0,"Basic salary missing",IF(ISNA(MATCH($C1873,Departments!$A$5:$A$54,0)),"Department not on Departments sheet",IF(AND($I1873&lt;&gt;"",NOT(ISNUMBER($I1873))),"Date of birth is text, not a date",IF(AND($K1873&lt;&gt;"",NOT(ISNUMBER($K1873))),"Contract end is text, not a date","")))))</f>
        <v/>
      </c>
      <c r="AM1873" s="41">
        <f>IF($R1873=0,0,N($L1873)*(1+$Z1873+BonusMonths/12+IF($Q1873=1,0,EOSB))+N($M1873)+(N($L1873)+SI_Gross*N($M1873))*IF($Q1873=1,SI_O,SI_E))</f>
        <v/>
      </c>
      <c r="AN1873" s="41">
        <f>IF($R1873=0,0,(IF($Q1873=1,MedO,MedE+Ticket)+Training)/12)</f>
        <v/>
      </c>
    </row>
    <row r="1874">
      <c r="I1874" s="35" t="n"/>
      <c r="J1874" s="35" t="n"/>
      <c r="K1874" s="35" t="n"/>
      <c r="L1874" s="36" t="n"/>
      <c r="M1874" s="36" t="n"/>
      <c r="P1874" s="37" t="n"/>
      <c r="Q1874" s="38">
        <f>IF($C1874="",0,IF(OR(LOWER(TRIM($G1874))="omani",LOWER(TRIM($G1874))="oman",LOWER(TRIM($G1874))="om",LOWER(TRIM($G1874))="local"),1,0))</f>
        <v/>
      </c>
      <c r="R1874" s="38">
        <f>IF($C1874="",0,IF(OR(ISNUMBER(SEARCH("resign",$N1874)),ISNUMBER(SEARCH("terminat",$N1874)),ISNUMBER(SEARCH("inactive",$N1874)),ISNUMBER(SEARCH("vacan",$N1874)),ISNUMBER(SEARCH("deceased",$N1874)),ISNUMBER(SEARCH("separated",$N1874))),0,1))</f>
        <v/>
      </c>
      <c r="S1874">
        <f>IF(OR($R1874=0,NOT(ISNUMBER($I1874))),"",IFERROR(DATEDIF($I1874,DATE(FY,1,1),"y"),""))</f>
        <v/>
      </c>
      <c r="T1874">
        <f>IF(OR($R1874=0,NOT(ISNUMBER($J1874))),"",IFERROR(DATEDIF($J1874,DATE(FY,1,1),"y"),0))</f>
        <v/>
      </c>
      <c r="U1874" s="38">
        <f>IF(OR($R1874=0,NOT(ISNUMBER($I1874))),0,IF(YEAR($I1874)+IF($Q1874=1,RetAgeO,RetAgeE)=FY,MONTH($I1874),IF(YEAR($I1874)+IF($Q1874=1,RetAgeO,RetAgeE)&lt;FY,1,0)))</f>
        <v/>
      </c>
      <c r="V1874" s="38">
        <f>IF(OR($R1874=0,NOT(ISNUMBER($K1874))),0,IF(YEAR($K1874)=FY,MONTH($K1874),IF(YEAR($K1874)&lt;FY,1,0)))</f>
        <v/>
      </c>
      <c r="W1874" s="38">
        <f>IF($R1874=0,0,MIN(12,IF(AND(ISNUMBER($O1874),$O1874&gt;=1,$O1874&lt;=12),INT($O1874),12),IF(AND(RetireExit="Yes",$U1874&gt;0),$U1874,12),IF(AND(ContractExit="Yes",$V1874&gt;0),$V1874,12)))</f>
        <v/>
      </c>
      <c r="X1874" s="37">
        <f>IF(ISNUMBER($P1874),$P1874,IncPct)</f>
        <v/>
      </c>
      <c r="Y1874" s="39">
        <f>IF($W1874=0,0,MAX(0,MIN($W1874,IncMonth-1))+MAX(0,$W1874-IncMonth+1)*(1+$X1874))</f>
        <v/>
      </c>
      <c r="Z1874" s="40">
        <f>IF($C1874="",0,IFERROR(INDEX(Departments!$B$5:$B$54,MATCH($C1874,Departments!$A$5:$A$54,0)),0))</f>
        <v/>
      </c>
      <c r="AA1874" s="41">
        <f>N($L1874)*$Y1874</f>
        <v/>
      </c>
      <c r="AB1874" s="41">
        <f>N($M1874)*$Y1874</f>
        <v/>
      </c>
      <c r="AC1874" s="41">
        <f>$AA1874*$Z1874</f>
        <v/>
      </c>
      <c r="AD1874" s="41">
        <f>$AA1874*BonusMonths/12</f>
        <v/>
      </c>
      <c r="AE1874" s="41">
        <f>($AA1874+SI_Gross*$AB1874)*IF($Q1874=1,SI_O,SI_E)</f>
        <v/>
      </c>
      <c r="AF1874" s="41">
        <f>IF($Q1874=1,0,$AA1874*EOSB)</f>
        <v/>
      </c>
      <c r="AG1874" s="41">
        <f>$AN1874*$W1874</f>
        <v/>
      </c>
      <c r="AH1874" s="41">
        <f>SUM($AA1874:$AG1874)</f>
        <v/>
      </c>
      <c r="AI1874" s="41">
        <f>12*($AM1874+$AN1874)</f>
        <v/>
      </c>
      <c r="AJ1874" s="41">
        <f>$AM1874*((IncMonth-1)+(13-IncMonth)*(1+$X1874))+12*$AN1874</f>
        <v/>
      </c>
      <c r="AK1874" s="41">
        <f>IF($R1874=1,N($L1874)+N($M1874),0)</f>
        <v/>
      </c>
      <c r="AL1874">
        <f>IF($C1874="","",IF(N($L1874)&lt;=0,"Basic salary missing",IF(ISNA(MATCH($C1874,Departments!$A$5:$A$54,0)),"Department not on Departments sheet",IF(AND($I1874&lt;&gt;"",NOT(ISNUMBER($I1874))),"Date of birth is text, not a date",IF(AND($K1874&lt;&gt;"",NOT(ISNUMBER($K1874))),"Contract end is text, not a date","")))))</f>
        <v/>
      </c>
      <c r="AM1874" s="41">
        <f>IF($R1874=0,0,N($L1874)*(1+$Z1874+BonusMonths/12+IF($Q1874=1,0,EOSB))+N($M1874)+(N($L1874)+SI_Gross*N($M1874))*IF($Q1874=1,SI_O,SI_E))</f>
        <v/>
      </c>
      <c r="AN1874" s="41">
        <f>IF($R1874=0,0,(IF($Q1874=1,MedO,MedE+Ticket)+Training)/12)</f>
        <v/>
      </c>
    </row>
    <row r="1875">
      <c r="I1875" s="35" t="n"/>
      <c r="J1875" s="35" t="n"/>
      <c r="K1875" s="35" t="n"/>
      <c r="L1875" s="36" t="n"/>
      <c r="M1875" s="36" t="n"/>
      <c r="P1875" s="37" t="n"/>
      <c r="Q1875" s="38">
        <f>IF($C1875="",0,IF(OR(LOWER(TRIM($G1875))="omani",LOWER(TRIM($G1875))="oman",LOWER(TRIM($G1875))="om",LOWER(TRIM($G1875))="local"),1,0))</f>
        <v/>
      </c>
      <c r="R1875" s="38">
        <f>IF($C1875="",0,IF(OR(ISNUMBER(SEARCH("resign",$N1875)),ISNUMBER(SEARCH("terminat",$N1875)),ISNUMBER(SEARCH("inactive",$N1875)),ISNUMBER(SEARCH("vacan",$N1875)),ISNUMBER(SEARCH("deceased",$N1875)),ISNUMBER(SEARCH("separated",$N1875))),0,1))</f>
        <v/>
      </c>
      <c r="S1875">
        <f>IF(OR($R1875=0,NOT(ISNUMBER($I1875))),"",IFERROR(DATEDIF($I1875,DATE(FY,1,1),"y"),""))</f>
        <v/>
      </c>
      <c r="T1875">
        <f>IF(OR($R1875=0,NOT(ISNUMBER($J1875))),"",IFERROR(DATEDIF($J1875,DATE(FY,1,1),"y"),0))</f>
        <v/>
      </c>
      <c r="U1875" s="38">
        <f>IF(OR($R1875=0,NOT(ISNUMBER($I1875))),0,IF(YEAR($I1875)+IF($Q1875=1,RetAgeO,RetAgeE)=FY,MONTH($I1875),IF(YEAR($I1875)+IF($Q1875=1,RetAgeO,RetAgeE)&lt;FY,1,0)))</f>
        <v/>
      </c>
      <c r="V1875" s="38">
        <f>IF(OR($R1875=0,NOT(ISNUMBER($K1875))),0,IF(YEAR($K1875)=FY,MONTH($K1875),IF(YEAR($K1875)&lt;FY,1,0)))</f>
        <v/>
      </c>
      <c r="W1875" s="38">
        <f>IF($R1875=0,0,MIN(12,IF(AND(ISNUMBER($O1875),$O1875&gt;=1,$O1875&lt;=12),INT($O1875),12),IF(AND(RetireExit="Yes",$U1875&gt;0),$U1875,12),IF(AND(ContractExit="Yes",$V1875&gt;0),$V1875,12)))</f>
        <v/>
      </c>
      <c r="X1875" s="37">
        <f>IF(ISNUMBER($P1875),$P1875,IncPct)</f>
        <v/>
      </c>
      <c r="Y1875" s="39">
        <f>IF($W1875=0,0,MAX(0,MIN($W1875,IncMonth-1))+MAX(0,$W1875-IncMonth+1)*(1+$X1875))</f>
        <v/>
      </c>
      <c r="Z1875" s="40">
        <f>IF($C1875="",0,IFERROR(INDEX(Departments!$B$5:$B$54,MATCH($C1875,Departments!$A$5:$A$54,0)),0))</f>
        <v/>
      </c>
      <c r="AA1875" s="41">
        <f>N($L1875)*$Y1875</f>
        <v/>
      </c>
      <c r="AB1875" s="41">
        <f>N($M1875)*$Y1875</f>
        <v/>
      </c>
      <c r="AC1875" s="41">
        <f>$AA1875*$Z1875</f>
        <v/>
      </c>
      <c r="AD1875" s="41">
        <f>$AA1875*BonusMonths/12</f>
        <v/>
      </c>
      <c r="AE1875" s="41">
        <f>($AA1875+SI_Gross*$AB1875)*IF($Q1875=1,SI_O,SI_E)</f>
        <v/>
      </c>
      <c r="AF1875" s="41">
        <f>IF($Q1875=1,0,$AA1875*EOSB)</f>
        <v/>
      </c>
      <c r="AG1875" s="41">
        <f>$AN1875*$W1875</f>
        <v/>
      </c>
      <c r="AH1875" s="41">
        <f>SUM($AA1875:$AG1875)</f>
        <v/>
      </c>
      <c r="AI1875" s="41">
        <f>12*($AM1875+$AN1875)</f>
        <v/>
      </c>
      <c r="AJ1875" s="41">
        <f>$AM1875*((IncMonth-1)+(13-IncMonth)*(1+$X1875))+12*$AN1875</f>
        <v/>
      </c>
      <c r="AK1875" s="41">
        <f>IF($R1875=1,N($L1875)+N($M1875),0)</f>
        <v/>
      </c>
      <c r="AL1875">
        <f>IF($C1875="","",IF(N($L1875)&lt;=0,"Basic salary missing",IF(ISNA(MATCH($C1875,Departments!$A$5:$A$54,0)),"Department not on Departments sheet",IF(AND($I1875&lt;&gt;"",NOT(ISNUMBER($I1875))),"Date of birth is text, not a date",IF(AND($K1875&lt;&gt;"",NOT(ISNUMBER($K1875))),"Contract end is text, not a date","")))))</f>
        <v/>
      </c>
      <c r="AM1875" s="41">
        <f>IF($R1875=0,0,N($L1875)*(1+$Z1875+BonusMonths/12+IF($Q1875=1,0,EOSB))+N($M1875)+(N($L1875)+SI_Gross*N($M1875))*IF($Q1875=1,SI_O,SI_E))</f>
        <v/>
      </c>
      <c r="AN1875" s="41">
        <f>IF($R1875=0,0,(IF($Q1875=1,MedO,MedE+Ticket)+Training)/12)</f>
        <v/>
      </c>
    </row>
    <row r="1876">
      <c r="I1876" s="35" t="n"/>
      <c r="J1876" s="35" t="n"/>
      <c r="K1876" s="35" t="n"/>
      <c r="L1876" s="36" t="n"/>
      <c r="M1876" s="36" t="n"/>
      <c r="P1876" s="37" t="n"/>
      <c r="Q1876" s="38">
        <f>IF($C1876="",0,IF(OR(LOWER(TRIM($G1876))="omani",LOWER(TRIM($G1876))="oman",LOWER(TRIM($G1876))="om",LOWER(TRIM($G1876))="local"),1,0))</f>
        <v/>
      </c>
      <c r="R1876" s="38">
        <f>IF($C1876="",0,IF(OR(ISNUMBER(SEARCH("resign",$N1876)),ISNUMBER(SEARCH("terminat",$N1876)),ISNUMBER(SEARCH("inactive",$N1876)),ISNUMBER(SEARCH("vacan",$N1876)),ISNUMBER(SEARCH("deceased",$N1876)),ISNUMBER(SEARCH("separated",$N1876))),0,1))</f>
        <v/>
      </c>
      <c r="S1876">
        <f>IF(OR($R1876=0,NOT(ISNUMBER($I1876))),"",IFERROR(DATEDIF($I1876,DATE(FY,1,1),"y"),""))</f>
        <v/>
      </c>
      <c r="T1876">
        <f>IF(OR($R1876=0,NOT(ISNUMBER($J1876))),"",IFERROR(DATEDIF($J1876,DATE(FY,1,1),"y"),0))</f>
        <v/>
      </c>
      <c r="U1876" s="38">
        <f>IF(OR($R1876=0,NOT(ISNUMBER($I1876))),0,IF(YEAR($I1876)+IF($Q1876=1,RetAgeO,RetAgeE)=FY,MONTH($I1876),IF(YEAR($I1876)+IF($Q1876=1,RetAgeO,RetAgeE)&lt;FY,1,0)))</f>
        <v/>
      </c>
      <c r="V1876" s="38">
        <f>IF(OR($R1876=0,NOT(ISNUMBER($K1876))),0,IF(YEAR($K1876)=FY,MONTH($K1876),IF(YEAR($K1876)&lt;FY,1,0)))</f>
        <v/>
      </c>
      <c r="W1876" s="38">
        <f>IF($R1876=0,0,MIN(12,IF(AND(ISNUMBER($O1876),$O1876&gt;=1,$O1876&lt;=12),INT($O1876),12),IF(AND(RetireExit="Yes",$U1876&gt;0),$U1876,12),IF(AND(ContractExit="Yes",$V1876&gt;0),$V1876,12)))</f>
        <v/>
      </c>
      <c r="X1876" s="37">
        <f>IF(ISNUMBER($P1876),$P1876,IncPct)</f>
        <v/>
      </c>
      <c r="Y1876" s="39">
        <f>IF($W1876=0,0,MAX(0,MIN($W1876,IncMonth-1))+MAX(0,$W1876-IncMonth+1)*(1+$X1876))</f>
        <v/>
      </c>
      <c r="Z1876" s="40">
        <f>IF($C1876="",0,IFERROR(INDEX(Departments!$B$5:$B$54,MATCH($C1876,Departments!$A$5:$A$54,0)),0))</f>
        <v/>
      </c>
      <c r="AA1876" s="41">
        <f>N($L1876)*$Y1876</f>
        <v/>
      </c>
      <c r="AB1876" s="41">
        <f>N($M1876)*$Y1876</f>
        <v/>
      </c>
      <c r="AC1876" s="41">
        <f>$AA1876*$Z1876</f>
        <v/>
      </c>
      <c r="AD1876" s="41">
        <f>$AA1876*BonusMonths/12</f>
        <v/>
      </c>
      <c r="AE1876" s="41">
        <f>($AA1876+SI_Gross*$AB1876)*IF($Q1876=1,SI_O,SI_E)</f>
        <v/>
      </c>
      <c r="AF1876" s="41">
        <f>IF($Q1876=1,0,$AA1876*EOSB)</f>
        <v/>
      </c>
      <c r="AG1876" s="41">
        <f>$AN1876*$W1876</f>
        <v/>
      </c>
      <c r="AH1876" s="41">
        <f>SUM($AA1876:$AG1876)</f>
        <v/>
      </c>
      <c r="AI1876" s="41">
        <f>12*($AM1876+$AN1876)</f>
        <v/>
      </c>
      <c r="AJ1876" s="41">
        <f>$AM1876*((IncMonth-1)+(13-IncMonth)*(1+$X1876))+12*$AN1876</f>
        <v/>
      </c>
      <c r="AK1876" s="41">
        <f>IF($R1876=1,N($L1876)+N($M1876),0)</f>
        <v/>
      </c>
      <c r="AL1876">
        <f>IF($C1876="","",IF(N($L1876)&lt;=0,"Basic salary missing",IF(ISNA(MATCH($C1876,Departments!$A$5:$A$54,0)),"Department not on Departments sheet",IF(AND($I1876&lt;&gt;"",NOT(ISNUMBER($I1876))),"Date of birth is text, not a date",IF(AND($K1876&lt;&gt;"",NOT(ISNUMBER($K1876))),"Contract end is text, not a date","")))))</f>
        <v/>
      </c>
      <c r="AM1876" s="41">
        <f>IF($R1876=0,0,N($L1876)*(1+$Z1876+BonusMonths/12+IF($Q1876=1,0,EOSB))+N($M1876)+(N($L1876)+SI_Gross*N($M1876))*IF($Q1876=1,SI_O,SI_E))</f>
        <v/>
      </c>
      <c r="AN1876" s="41">
        <f>IF($R1876=0,0,(IF($Q1876=1,MedO,MedE+Ticket)+Training)/12)</f>
        <v/>
      </c>
    </row>
    <row r="1877">
      <c r="I1877" s="35" t="n"/>
      <c r="J1877" s="35" t="n"/>
      <c r="K1877" s="35" t="n"/>
      <c r="L1877" s="36" t="n"/>
      <c r="M1877" s="36" t="n"/>
      <c r="P1877" s="37" t="n"/>
      <c r="Q1877" s="38">
        <f>IF($C1877="",0,IF(OR(LOWER(TRIM($G1877))="omani",LOWER(TRIM($G1877))="oman",LOWER(TRIM($G1877))="om",LOWER(TRIM($G1877))="local"),1,0))</f>
        <v/>
      </c>
      <c r="R1877" s="38">
        <f>IF($C1877="",0,IF(OR(ISNUMBER(SEARCH("resign",$N1877)),ISNUMBER(SEARCH("terminat",$N1877)),ISNUMBER(SEARCH("inactive",$N1877)),ISNUMBER(SEARCH("vacan",$N1877)),ISNUMBER(SEARCH("deceased",$N1877)),ISNUMBER(SEARCH("separated",$N1877))),0,1))</f>
        <v/>
      </c>
      <c r="S1877">
        <f>IF(OR($R1877=0,NOT(ISNUMBER($I1877))),"",IFERROR(DATEDIF($I1877,DATE(FY,1,1),"y"),""))</f>
        <v/>
      </c>
      <c r="T1877">
        <f>IF(OR($R1877=0,NOT(ISNUMBER($J1877))),"",IFERROR(DATEDIF($J1877,DATE(FY,1,1),"y"),0))</f>
        <v/>
      </c>
      <c r="U1877" s="38">
        <f>IF(OR($R1877=0,NOT(ISNUMBER($I1877))),0,IF(YEAR($I1877)+IF($Q1877=1,RetAgeO,RetAgeE)=FY,MONTH($I1877),IF(YEAR($I1877)+IF($Q1877=1,RetAgeO,RetAgeE)&lt;FY,1,0)))</f>
        <v/>
      </c>
      <c r="V1877" s="38">
        <f>IF(OR($R1877=0,NOT(ISNUMBER($K1877))),0,IF(YEAR($K1877)=FY,MONTH($K1877),IF(YEAR($K1877)&lt;FY,1,0)))</f>
        <v/>
      </c>
      <c r="W1877" s="38">
        <f>IF($R1877=0,0,MIN(12,IF(AND(ISNUMBER($O1877),$O1877&gt;=1,$O1877&lt;=12),INT($O1877),12),IF(AND(RetireExit="Yes",$U1877&gt;0),$U1877,12),IF(AND(ContractExit="Yes",$V1877&gt;0),$V1877,12)))</f>
        <v/>
      </c>
      <c r="X1877" s="37">
        <f>IF(ISNUMBER($P1877),$P1877,IncPct)</f>
        <v/>
      </c>
      <c r="Y1877" s="39">
        <f>IF($W1877=0,0,MAX(0,MIN($W1877,IncMonth-1))+MAX(0,$W1877-IncMonth+1)*(1+$X1877))</f>
        <v/>
      </c>
      <c r="Z1877" s="40">
        <f>IF($C1877="",0,IFERROR(INDEX(Departments!$B$5:$B$54,MATCH($C1877,Departments!$A$5:$A$54,0)),0))</f>
        <v/>
      </c>
      <c r="AA1877" s="41">
        <f>N($L1877)*$Y1877</f>
        <v/>
      </c>
      <c r="AB1877" s="41">
        <f>N($M1877)*$Y1877</f>
        <v/>
      </c>
      <c r="AC1877" s="41">
        <f>$AA1877*$Z1877</f>
        <v/>
      </c>
      <c r="AD1877" s="41">
        <f>$AA1877*BonusMonths/12</f>
        <v/>
      </c>
      <c r="AE1877" s="41">
        <f>($AA1877+SI_Gross*$AB1877)*IF($Q1877=1,SI_O,SI_E)</f>
        <v/>
      </c>
      <c r="AF1877" s="41">
        <f>IF($Q1877=1,0,$AA1877*EOSB)</f>
        <v/>
      </c>
      <c r="AG1877" s="41">
        <f>$AN1877*$W1877</f>
        <v/>
      </c>
      <c r="AH1877" s="41">
        <f>SUM($AA1877:$AG1877)</f>
        <v/>
      </c>
      <c r="AI1877" s="41">
        <f>12*($AM1877+$AN1877)</f>
        <v/>
      </c>
      <c r="AJ1877" s="41">
        <f>$AM1877*((IncMonth-1)+(13-IncMonth)*(1+$X1877))+12*$AN1877</f>
        <v/>
      </c>
      <c r="AK1877" s="41">
        <f>IF($R1877=1,N($L1877)+N($M1877),0)</f>
        <v/>
      </c>
      <c r="AL1877">
        <f>IF($C1877="","",IF(N($L1877)&lt;=0,"Basic salary missing",IF(ISNA(MATCH($C1877,Departments!$A$5:$A$54,0)),"Department not on Departments sheet",IF(AND($I1877&lt;&gt;"",NOT(ISNUMBER($I1877))),"Date of birth is text, not a date",IF(AND($K1877&lt;&gt;"",NOT(ISNUMBER($K1877))),"Contract end is text, not a date","")))))</f>
        <v/>
      </c>
      <c r="AM1877" s="41">
        <f>IF($R1877=0,0,N($L1877)*(1+$Z1877+BonusMonths/12+IF($Q1877=1,0,EOSB))+N($M1877)+(N($L1877)+SI_Gross*N($M1877))*IF($Q1877=1,SI_O,SI_E))</f>
        <v/>
      </c>
      <c r="AN1877" s="41">
        <f>IF($R1877=0,0,(IF($Q1877=1,MedO,MedE+Ticket)+Training)/12)</f>
        <v/>
      </c>
    </row>
    <row r="1878">
      <c r="I1878" s="35" t="n"/>
      <c r="J1878" s="35" t="n"/>
      <c r="K1878" s="35" t="n"/>
      <c r="L1878" s="36" t="n"/>
      <c r="M1878" s="36" t="n"/>
      <c r="P1878" s="37" t="n"/>
      <c r="Q1878" s="38">
        <f>IF($C1878="",0,IF(OR(LOWER(TRIM($G1878))="omani",LOWER(TRIM($G1878))="oman",LOWER(TRIM($G1878))="om",LOWER(TRIM($G1878))="local"),1,0))</f>
        <v/>
      </c>
      <c r="R1878" s="38">
        <f>IF($C1878="",0,IF(OR(ISNUMBER(SEARCH("resign",$N1878)),ISNUMBER(SEARCH("terminat",$N1878)),ISNUMBER(SEARCH("inactive",$N1878)),ISNUMBER(SEARCH("vacan",$N1878)),ISNUMBER(SEARCH("deceased",$N1878)),ISNUMBER(SEARCH("separated",$N1878))),0,1))</f>
        <v/>
      </c>
      <c r="S1878">
        <f>IF(OR($R1878=0,NOT(ISNUMBER($I1878))),"",IFERROR(DATEDIF($I1878,DATE(FY,1,1),"y"),""))</f>
        <v/>
      </c>
      <c r="T1878">
        <f>IF(OR($R1878=0,NOT(ISNUMBER($J1878))),"",IFERROR(DATEDIF($J1878,DATE(FY,1,1),"y"),0))</f>
        <v/>
      </c>
      <c r="U1878" s="38">
        <f>IF(OR($R1878=0,NOT(ISNUMBER($I1878))),0,IF(YEAR($I1878)+IF($Q1878=1,RetAgeO,RetAgeE)=FY,MONTH($I1878),IF(YEAR($I1878)+IF($Q1878=1,RetAgeO,RetAgeE)&lt;FY,1,0)))</f>
        <v/>
      </c>
      <c r="V1878" s="38">
        <f>IF(OR($R1878=0,NOT(ISNUMBER($K1878))),0,IF(YEAR($K1878)=FY,MONTH($K1878),IF(YEAR($K1878)&lt;FY,1,0)))</f>
        <v/>
      </c>
      <c r="W1878" s="38">
        <f>IF($R1878=0,0,MIN(12,IF(AND(ISNUMBER($O1878),$O1878&gt;=1,$O1878&lt;=12),INT($O1878),12),IF(AND(RetireExit="Yes",$U1878&gt;0),$U1878,12),IF(AND(ContractExit="Yes",$V1878&gt;0),$V1878,12)))</f>
        <v/>
      </c>
      <c r="X1878" s="37">
        <f>IF(ISNUMBER($P1878),$P1878,IncPct)</f>
        <v/>
      </c>
      <c r="Y1878" s="39">
        <f>IF($W1878=0,0,MAX(0,MIN($W1878,IncMonth-1))+MAX(0,$W1878-IncMonth+1)*(1+$X1878))</f>
        <v/>
      </c>
      <c r="Z1878" s="40">
        <f>IF($C1878="",0,IFERROR(INDEX(Departments!$B$5:$B$54,MATCH($C1878,Departments!$A$5:$A$54,0)),0))</f>
        <v/>
      </c>
      <c r="AA1878" s="41">
        <f>N($L1878)*$Y1878</f>
        <v/>
      </c>
      <c r="AB1878" s="41">
        <f>N($M1878)*$Y1878</f>
        <v/>
      </c>
      <c r="AC1878" s="41">
        <f>$AA1878*$Z1878</f>
        <v/>
      </c>
      <c r="AD1878" s="41">
        <f>$AA1878*BonusMonths/12</f>
        <v/>
      </c>
      <c r="AE1878" s="41">
        <f>($AA1878+SI_Gross*$AB1878)*IF($Q1878=1,SI_O,SI_E)</f>
        <v/>
      </c>
      <c r="AF1878" s="41">
        <f>IF($Q1878=1,0,$AA1878*EOSB)</f>
        <v/>
      </c>
      <c r="AG1878" s="41">
        <f>$AN1878*$W1878</f>
        <v/>
      </c>
      <c r="AH1878" s="41">
        <f>SUM($AA1878:$AG1878)</f>
        <v/>
      </c>
      <c r="AI1878" s="41">
        <f>12*($AM1878+$AN1878)</f>
        <v/>
      </c>
      <c r="AJ1878" s="41">
        <f>$AM1878*((IncMonth-1)+(13-IncMonth)*(1+$X1878))+12*$AN1878</f>
        <v/>
      </c>
      <c r="AK1878" s="41">
        <f>IF($R1878=1,N($L1878)+N($M1878),0)</f>
        <v/>
      </c>
      <c r="AL1878">
        <f>IF($C1878="","",IF(N($L1878)&lt;=0,"Basic salary missing",IF(ISNA(MATCH($C1878,Departments!$A$5:$A$54,0)),"Department not on Departments sheet",IF(AND($I1878&lt;&gt;"",NOT(ISNUMBER($I1878))),"Date of birth is text, not a date",IF(AND($K1878&lt;&gt;"",NOT(ISNUMBER($K1878))),"Contract end is text, not a date","")))))</f>
        <v/>
      </c>
      <c r="AM1878" s="41">
        <f>IF($R1878=0,0,N($L1878)*(1+$Z1878+BonusMonths/12+IF($Q1878=1,0,EOSB))+N($M1878)+(N($L1878)+SI_Gross*N($M1878))*IF($Q1878=1,SI_O,SI_E))</f>
        <v/>
      </c>
      <c r="AN1878" s="41">
        <f>IF($R1878=0,0,(IF($Q1878=1,MedO,MedE+Ticket)+Training)/12)</f>
        <v/>
      </c>
    </row>
    <row r="1879">
      <c r="I1879" s="35" t="n"/>
      <c r="J1879" s="35" t="n"/>
      <c r="K1879" s="35" t="n"/>
      <c r="L1879" s="36" t="n"/>
      <c r="M1879" s="36" t="n"/>
      <c r="P1879" s="37" t="n"/>
      <c r="Q1879" s="38">
        <f>IF($C1879="",0,IF(OR(LOWER(TRIM($G1879))="omani",LOWER(TRIM($G1879))="oman",LOWER(TRIM($G1879))="om",LOWER(TRIM($G1879))="local"),1,0))</f>
        <v/>
      </c>
      <c r="R1879" s="38">
        <f>IF($C1879="",0,IF(OR(ISNUMBER(SEARCH("resign",$N1879)),ISNUMBER(SEARCH("terminat",$N1879)),ISNUMBER(SEARCH("inactive",$N1879)),ISNUMBER(SEARCH("vacan",$N1879)),ISNUMBER(SEARCH("deceased",$N1879)),ISNUMBER(SEARCH("separated",$N1879))),0,1))</f>
        <v/>
      </c>
      <c r="S1879">
        <f>IF(OR($R1879=0,NOT(ISNUMBER($I1879))),"",IFERROR(DATEDIF($I1879,DATE(FY,1,1),"y"),""))</f>
        <v/>
      </c>
      <c r="T1879">
        <f>IF(OR($R1879=0,NOT(ISNUMBER($J1879))),"",IFERROR(DATEDIF($J1879,DATE(FY,1,1),"y"),0))</f>
        <v/>
      </c>
      <c r="U1879" s="38">
        <f>IF(OR($R1879=0,NOT(ISNUMBER($I1879))),0,IF(YEAR($I1879)+IF($Q1879=1,RetAgeO,RetAgeE)=FY,MONTH($I1879),IF(YEAR($I1879)+IF($Q1879=1,RetAgeO,RetAgeE)&lt;FY,1,0)))</f>
        <v/>
      </c>
      <c r="V1879" s="38">
        <f>IF(OR($R1879=0,NOT(ISNUMBER($K1879))),0,IF(YEAR($K1879)=FY,MONTH($K1879),IF(YEAR($K1879)&lt;FY,1,0)))</f>
        <v/>
      </c>
      <c r="W1879" s="38">
        <f>IF($R1879=0,0,MIN(12,IF(AND(ISNUMBER($O1879),$O1879&gt;=1,$O1879&lt;=12),INT($O1879),12),IF(AND(RetireExit="Yes",$U1879&gt;0),$U1879,12),IF(AND(ContractExit="Yes",$V1879&gt;0),$V1879,12)))</f>
        <v/>
      </c>
      <c r="X1879" s="37">
        <f>IF(ISNUMBER($P1879),$P1879,IncPct)</f>
        <v/>
      </c>
      <c r="Y1879" s="39">
        <f>IF($W1879=0,0,MAX(0,MIN($W1879,IncMonth-1))+MAX(0,$W1879-IncMonth+1)*(1+$X1879))</f>
        <v/>
      </c>
      <c r="Z1879" s="40">
        <f>IF($C1879="",0,IFERROR(INDEX(Departments!$B$5:$B$54,MATCH($C1879,Departments!$A$5:$A$54,0)),0))</f>
        <v/>
      </c>
      <c r="AA1879" s="41">
        <f>N($L1879)*$Y1879</f>
        <v/>
      </c>
      <c r="AB1879" s="41">
        <f>N($M1879)*$Y1879</f>
        <v/>
      </c>
      <c r="AC1879" s="41">
        <f>$AA1879*$Z1879</f>
        <v/>
      </c>
      <c r="AD1879" s="41">
        <f>$AA1879*BonusMonths/12</f>
        <v/>
      </c>
      <c r="AE1879" s="41">
        <f>($AA1879+SI_Gross*$AB1879)*IF($Q1879=1,SI_O,SI_E)</f>
        <v/>
      </c>
      <c r="AF1879" s="41">
        <f>IF($Q1879=1,0,$AA1879*EOSB)</f>
        <v/>
      </c>
      <c r="AG1879" s="41">
        <f>$AN1879*$W1879</f>
        <v/>
      </c>
      <c r="AH1879" s="41">
        <f>SUM($AA1879:$AG1879)</f>
        <v/>
      </c>
      <c r="AI1879" s="41">
        <f>12*($AM1879+$AN1879)</f>
        <v/>
      </c>
      <c r="AJ1879" s="41">
        <f>$AM1879*((IncMonth-1)+(13-IncMonth)*(1+$X1879))+12*$AN1879</f>
        <v/>
      </c>
      <c r="AK1879" s="41">
        <f>IF($R1879=1,N($L1879)+N($M1879),0)</f>
        <v/>
      </c>
      <c r="AL1879">
        <f>IF($C1879="","",IF(N($L1879)&lt;=0,"Basic salary missing",IF(ISNA(MATCH($C1879,Departments!$A$5:$A$54,0)),"Department not on Departments sheet",IF(AND($I1879&lt;&gt;"",NOT(ISNUMBER($I1879))),"Date of birth is text, not a date",IF(AND($K1879&lt;&gt;"",NOT(ISNUMBER($K1879))),"Contract end is text, not a date","")))))</f>
        <v/>
      </c>
      <c r="AM1879" s="41">
        <f>IF($R1879=0,0,N($L1879)*(1+$Z1879+BonusMonths/12+IF($Q1879=1,0,EOSB))+N($M1879)+(N($L1879)+SI_Gross*N($M1879))*IF($Q1879=1,SI_O,SI_E))</f>
        <v/>
      </c>
      <c r="AN1879" s="41">
        <f>IF($R1879=0,0,(IF($Q1879=1,MedO,MedE+Ticket)+Training)/12)</f>
        <v/>
      </c>
    </row>
    <row r="1880">
      <c r="I1880" s="35" t="n"/>
      <c r="J1880" s="35" t="n"/>
      <c r="K1880" s="35" t="n"/>
      <c r="L1880" s="36" t="n"/>
      <c r="M1880" s="36" t="n"/>
      <c r="P1880" s="37" t="n"/>
      <c r="Q1880" s="38">
        <f>IF($C1880="",0,IF(OR(LOWER(TRIM($G1880))="omani",LOWER(TRIM($G1880))="oman",LOWER(TRIM($G1880))="om",LOWER(TRIM($G1880))="local"),1,0))</f>
        <v/>
      </c>
      <c r="R1880" s="38">
        <f>IF($C1880="",0,IF(OR(ISNUMBER(SEARCH("resign",$N1880)),ISNUMBER(SEARCH("terminat",$N1880)),ISNUMBER(SEARCH("inactive",$N1880)),ISNUMBER(SEARCH("vacan",$N1880)),ISNUMBER(SEARCH("deceased",$N1880)),ISNUMBER(SEARCH("separated",$N1880))),0,1))</f>
        <v/>
      </c>
      <c r="S1880">
        <f>IF(OR($R1880=0,NOT(ISNUMBER($I1880))),"",IFERROR(DATEDIF($I1880,DATE(FY,1,1),"y"),""))</f>
        <v/>
      </c>
      <c r="T1880">
        <f>IF(OR($R1880=0,NOT(ISNUMBER($J1880))),"",IFERROR(DATEDIF($J1880,DATE(FY,1,1),"y"),0))</f>
        <v/>
      </c>
      <c r="U1880" s="38">
        <f>IF(OR($R1880=0,NOT(ISNUMBER($I1880))),0,IF(YEAR($I1880)+IF($Q1880=1,RetAgeO,RetAgeE)=FY,MONTH($I1880),IF(YEAR($I1880)+IF($Q1880=1,RetAgeO,RetAgeE)&lt;FY,1,0)))</f>
        <v/>
      </c>
      <c r="V1880" s="38">
        <f>IF(OR($R1880=0,NOT(ISNUMBER($K1880))),0,IF(YEAR($K1880)=FY,MONTH($K1880),IF(YEAR($K1880)&lt;FY,1,0)))</f>
        <v/>
      </c>
      <c r="W1880" s="38">
        <f>IF($R1880=0,0,MIN(12,IF(AND(ISNUMBER($O1880),$O1880&gt;=1,$O1880&lt;=12),INT($O1880),12),IF(AND(RetireExit="Yes",$U1880&gt;0),$U1880,12),IF(AND(ContractExit="Yes",$V1880&gt;0),$V1880,12)))</f>
        <v/>
      </c>
      <c r="X1880" s="37">
        <f>IF(ISNUMBER($P1880),$P1880,IncPct)</f>
        <v/>
      </c>
      <c r="Y1880" s="39">
        <f>IF($W1880=0,0,MAX(0,MIN($W1880,IncMonth-1))+MAX(0,$W1880-IncMonth+1)*(1+$X1880))</f>
        <v/>
      </c>
      <c r="Z1880" s="40">
        <f>IF($C1880="",0,IFERROR(INDEX(Departments!$B$5:$B$54,MATCH($C1880,Departments!$A$5:$A$54,0)),0))</f>
        <v/>
      </c>
      <c r="AA1880" s="41">
        <f>N($L1880)*$Y1880</f>
        <v/>
      </c>
      <c r="AB1880" s="41">
        <f>N($M1880)*$Y1880</f>
        <v/>
      </c>
      <c r="AC1880" s="41">
        <f>$AA1880*$Z1880</f>
        <v/>
      </c>
      <c r="AD1880" s="41">
        <f>$AA1880*BonusMonths/12</f>
        <v/>
      </c>
      <c r="AE1880" s="41">
        <f>($AA1880+SI_Gross*$AB1880)*IF($Q1880=1,SI_O,SI_E)</f>
        <v/>
      </c>
      <c r="AF1880" s="41">
        <f>IF($Q1880=1,0,$AA1880*EOSB)</f>
        <v/>
      </c>
      <c r="AG1880" s="41">
        <f>$AN1880*$W1880</f>
        <v/>
      </c>
      <c r="AH1880" s="41">
        <f>SUM($AA1880:$AG1880)</f>
        <v/>
      </c>
      <c r="AI1880" s="41">
        <f>12*($AM1880+$AN1880)</f>
        <v/>
      </c>
      <c r="AJ1880" s="41">
        <f>$AM1880*((IncMonth-1)+(13-IncMonth)*(1+$X1880))+12*$AN1880</f>
        <v/>
      </c>
      <c r="AK1880" s="41">
        <f>IF($R1880=1,N($L1880)+N($M1880),0)</f>
        <v/>
      </c>
      <c r="AL1880">
        <f>IF($C1880="","",IF(N($L1880)&lt;=0,"Basic salary missing",IF(ISNA(MATCH($C1880,Departments!$A$5:$A$54,0)),"Department not on Departments sheet",IF(AND($I1880&lt;&gt;"",NOT(ISNUMBER($I1880))),"Date of birth is text, not a date",IF(AND($K1880&lt;&gt;"",NOT(ISNUMBER($K1880))),"Contract end is text, not a date","")))))</f>
        <v/>
      </c>
      <c r="AM1880" s="41">
        <f>IF($R1880=0,0,N($L1880)*(1+$Z1880+BonusMonths/12+IF($Q1880=1,0,EOSB))+N($M1880)+(N($L1880)+SI_Gross*N($M1880))*IF($Q1880=1,SI_O,SI_E))</f>
        <v/>
      </c>
      <c r="AN1880" s="41">
        <f>IF($R1880=0,0,(IF($Q1880=1,MedO,MedE+Ticket)+Training)/12)</f>
        <v/>
      </c>
    </row>
    <row r="1881">
      <c r="I1881" s="35" t="n"/>
      <c r="J1881" s="35" t="n"/>
      <c r="K1881" s="35" t="n"/>
      <c r="L1881" s="36" t="n"/>
      <c r="M1881" s="36" t="n"/>
      <c r="P1881" s="37" t="n"/>
      <c r="Q1881" s="38">
        <f>IF($C1881="",0,IF(OR(LOWER(TRIM($G1881))="omani",LOWER(TRIM($G1881))="oman",LOWER(TRIM($G1881))="om",LOWER(TRIM($G1881))="local"),1,0))</f>
        <v/>
      </c>
      <c r="R1881" s="38">
        <f>IF($C1881="",0,IF(OR(ISNUMBER(SEARCH("resign",$N1881)),ISNUMBER(SEARCH("terminat",$N1881)),ISNUMBER(SEARCH("inactive",$N1881)),ISNUMBER(SEARCH("vacan",$N1881)),ISNUMBER(SEARCH("deceased",$N1881)),ISNUMBER(SEARCH("separated",$N1881))),0,1))</f>
        <v/>
      </c>
      <c r="S1881">
        <f>IF(OR($R1881=0,NOT(ISNUMBER($I1881))),"",IFERROR(DATEDIF($I1881,DATE(FY,1,1),"y"),""))</f>
        <v/>
      </c>
      <c r="T1881">
        <f>IF(OR($R1881=0,NOT(ISNUMBER($J1881))),"",IFERROR(DATEDIF($J1881,DATE(FY,1,1),"y"),0))</f>
        <v/>
      </c>
      <c r="U1881" s="38">
        <f>IF(OR($R1881=0,NOT(ISNUMBER($I1881))),0,IF(YEAR($I1881)+IF($Q1881=1,RetAgeO,RetAgeE)=FY,MONTH($I1881),IF(YEAR($I1881)+IF($Q1881=1,RetAgeO,RetAgeE)&lt;FY,1,0)))</f>
        <v/>
      </c>
      <c r="V1881" s="38">
        <f>IF(OR($R1881=0,NOT(ISNUMBER($K1881))),0,IF(YEAR($K1881)=FY,MONTH($K1881),IF(YEAR($K1881)&lt;FY,1,0)))</f>
        <v/>
      </c>
      <c r="W1881" s="38">
        <f>IF($R1881=0,0,MIN(12,IF(AND(ISNUMBER($O1881),$O1881&gt;=1,$O1881&lt;=12),INT($O1881),12),IF(AND(RetireExit="Yes",$U1881&gt;0),$U1881,12),IF(AND(ContractExit="Yes",$V1881&gt;0),$V1881,12)))</f>
        <v/>
      </c>
      <c r="X1881" s="37">
        <f>IF(ISNUMBER($P1881),$P1881,IncPct)</f>
        <v/>
      </c>
      <c r="Y1881" s="39">
        <f>IF($W1881=0,0,MAX(0,MIN($W1881,IncMonth-1))+MAX(0,$W1881-IncMonth+1)*(1+$X1881))</f>
        <v/>
      </c>
      <c r="Z1881" s="40">
        <f>IF($C1881="",0,IFERROR(INDEX(Departments!$B$5:$B$54,MATCH($C1881,Departments!$A$5:$A$54,0)),0))</f>
        <v/>
      </c>
      <c r="AA1881" s="41">
        <f>N($L1881)*$Y1881</f>
        <v/>
      </c>
      <c r="AB1881" s="41">
        <f>N($M1881)*$Y1881</f>
        <v/>
      </c>
      <c r="AC1881" s="41">
        <f>$AA1881*$Z1881</f>
        <v/>
      </c>
      <c r="AD1881" s="41">
        <f>$AA1881*BonusMonths/12</f>
        <v/>
      </c>
      <c r="AE1881" s="41">
        <f>($AA1881+SI_Gross*$AB1881)*IF($Q1881=1,SI_O,SI_E)</f>
        <v/>
      </c>
      <c r="AF1881" s="41">
        <f>IF($Q1881=1,0,$AA1881*EOSB)</f>
        <v/>
      </c>
      <c r="AG1881" s="41">
        <f>$AN1881*$W1881</f>
        <v/>
      </c>
      <c r="AH1881" s="41">
        <f>SUM($AA1881:$AG1881)</f>
        <v/>
      </c>
      <c r="AI1881" s="41">
        <f>12*($AM1881+$AN1881)</f>
        <v/>
      </c>
      <c r="AJ1881" s="41">
        <f>$AM1881*((IncMonth-1)+(13-IncMonth)*(1+$X1881))+12*$AN1881</f>
        <v/>
      </c>
      <c r="AK1881" s="41">
        <f>IF($R1881=1,N($L1881)+N($M1881),0)</f>
        <v/>
      </c>
      <c r="AL1881">
        <f>IF($C1881="","",IF(N($L1881)&lt;=0,"Basic salary missing",IF(ISNA(MATCH($C1881,Departments!$A$5:$A$54,0)),"Department not on Departments sheet",IF(AND($I1881&lt;&gt;"",NOT(ISNUMBER($I1881))),"Date of birth is text, not a date",IF(AND($K1881&lt;&gt;"",NOT(ISNUMBER($K1881))),"Contract end is text, not a date","")))))</f>
        <v/>
      </c>
      <c r="AM1881" s="41">
        <f>IF($R1881=0,0,N($L1881)*(1+$Z1881+BonusMonths/12+IF($Q1881=1,0,EOSB))+N($M1881)+(N($L1881)+SI_Gross*N($M1881))*IF($Q1881=1,SI_O,SI_E))</f>
        <v/>
      </c>
      <c r="AN1881" s="41">
        <f>IF($R1881=0,0,(IF($Q1881=1,MedO,MedE+Ticket)+Training)/12)</f>
        <v/>
      </c>
    </row>
    <row r="1882">
      <c r="I1882" s="35" t="n"/>
      <c r="J1882" s="35" t="n"/>
      <c r="K1882" s="35" t="n"/>
      <c r="L1882" s="36" t="n"/>
      <c r="M1882" s="36" t="n"/>
      <c r="P1882" s="37" t="n"/>
      <c r="Q1882" s="38">
        <f>IF($C1882="",0,IF(OR(LOWER(TRIM($G1882))="omani",LOWER(TRIM($G1882))="oman",LOWER(TRIM($G1882))="om",LOWER(TRIM($G1882))="local"),1,0))</f>
        <v/>
      </c>
      <c r="R1882" s="38">
        <f>IF($C1882="",0,IF(OR(ISNUMBER(SEARCH("resign",$N1882)),ISNUMBER(SEARCH("terminat",$N1882)),ISNUMBER(SEARCH("inactive",$N1882)),ISNUMBER(SEARCH("vacan",$N1882)),ISNUMBER(SEARCH("deceased",$N1882)),ISNUMBER(SEARCH("separated",$N1882))),0,1))</f>
        <v/>
      </c>
      <c r="S1882">
        <f>IF(OR($R1882=0,NOT(ISNUMBER($I1882))),"",IFERROR(DATEDIF($I1882,DATE(FY,1,1),"y"),""))</f>
        <v/>
      </c>
      <c r="T1882">
        <f>IF(OR($R1882=0,NOT(ISNUMBER($J1882))),"",IFERROR(DATEDIF($J1882,DATE(FY,1,1),"y"),0))</f>
        <v/>
      </c>
      <c r="U1882" s="38">
        <f>IF(OR($R1882=0,NOT(ISNUMBER($I1882))),0,IF(YEAR($I1882)+IF($Q1882=1,RetAgeO,RetAgeE)=FY,MONTH($I1882),IF(YEAR($I1882)+IF($Q1882=1,RetAgeO,RetAgeE)&lt;FY,1,0)))</f>
        <v/>
      </c>
      <c r="V1882" s="38">
        <f>IF(OR($R1882=0,NOT(ISNUMBER($K1882))),0,IF(YEAR($K1882)=FY,MONTH($K1882),IF(YEAR($K1882)&lt;FY,1,0)))</f>
        <v/>
      </c>
      <c r="W1882" s="38">
        <f>IF($R1882=0,0,MIN(12,IF(AND(ISNUMBER($O1882),$O1882&gt;=1,$O1882&lt;=12),INT($O1882),12),IF(AND(RetireExit="Yes",$U1882&gt;0),$U1882,12),IF(AND(ContractExit="Yes",$V1882&gt;0),$V1882,12)))</f>
        <v/>
      </c>
      <c r="X1882" s="37">
        <f>IF(ISNUMBER($P1882),$P1882,IncPct)</f>
        <v/>
      </c>
      <c r="Y1882" s="39">
        <f>IF($W1882=0,0,MAX(0,MIN($W1882,IncMonth-1))+MAX(0,$W1882-IncMonth+1)*(1+$X1882))</f>
        <v/>
      </c>
      <c r="Z1882" s="40">
        <f>IF($C1882="",0,IFERROR(INDEX(Departments!$B$5:$B$54,MATCH($C1882,Departments!$A$5:$A$54,0)),0))</f>
        <v/>
      </c>
      <c r="AA1882" s="41">
        <f>N($L1882)*$Y1882</f>
        <v/>
      </c>
      <c r="AB1882" s="41">
        <f>N($M1882)*$Y1882</f>
        <v/>
      </c>
      <c r="AC1882" s="41">
        <f>$AA1882*$Z1882</f>
        <v/>
      </c>
      <c r="AD1882" s="41">
        <f>$AA1882*BonusMonths/12</f>
        <v/>
      </c>
      <c r="AE1882" s="41">
        <f>($AA1882+SI_Gross*$AB1882)*IF($Q1882=1,SI_O,SI_E)</f>
        <v/>
      </c>
      <c r="AF1882" s="41">
        <f>IF($Q1882=1,0,$AA1882*EOSB)</f>
        <v/>
      </c>
      <c r="AG1882" s="41">
        <f>$AN1882*$W1882</f>
        <v/>
      </c>
      <c r="AH1882" s="41">
        <f>SUM($AA1882:$AG1882)</f>
        <v/>
      </c>
      <c r="AI1882" s="41">
        <f>12*($AM1882+$AN1882)</f>
        <v/>
      </c>
      <c r="AJ1882" s="41">
        <f>$AM1882*((IncMonth-1)+(13-IncMonth)*(1+$X1882))+12*$AN1882</f>
        <v/>
      </c>
      <c r="AK1882" s="41">
        <f>IF($R1882=1,N($L1882)+N($M1882),0)</f>
        <v/>
      </c>
      <c r="AL1882">
        <f>IF($C1882="","",IF(N($L1882)&lt;=0,"Basic salary missing",IF(ISNA(MATCH($C1882,Departments!$A$5:$A$54,0)),"Department not on Departments sheet",IF(AND($I1882&lt;&gt;"",NOT(ISNUMBER($I1882))),"Date of birth is text, not a date",IF(AND($K1882&lt;&gt;"",NOT(ISNUMBER($K1882))),"Contract end is text, not a date","")))))</f>
        <v/>
      </c>
      <c r="AM1882" s="41">
        <f>IF($R1882=0,0,N($L1882)*(1+$Z1882+BonusMonths/12+IF($Q1882=1,0,EOSB))+N($M1882)+(N($L1882)+SI_Gross*N($M1882))*IF($Q1882=1,SI_O,SI_E))</f>
        <v/>
      </c>
      <c r="AN1882" s="41">
        <f>IF($R1882=0,0,(IF($Q1882=1,MedO,MedE+Ticket)+Training)/12)</f>
        <v/>
      </c>
    </row>
    <row r="1883">
      <c r="I1883" s="35" t="n"/>
      <c r="J1883" s="35" t="n"/>
      <c r="K1883" s="35" t="n"/>
      <c r="L1883" s="36" t="n"/>
      <c r="M1883" s="36" t="n"/>
      <c r="P1883" s="37" t="n"/>
      <c r="Q1883" s="38">
        <f>IF($C1883="",0,IF(OR(LOWER(TRIM($G1883))="omani",LOWER(TRIM($G1883))="oman",LOWER(TRIM($G1883))="om",LOWER(TRIM($G1883))="local"),1,0))</f>
        <v/>
      </c>
      <c r="R1883" s="38">
        <f>IF($C1883="",0,IF(OR(ISNUMBER(SEARCH("resign",$N1883)),ISNUMBER(SEARCH("terminat",$N1883)),ISNUMBER(SEARCH("inactive",$N1883)),ISNUMBER(SEARCH("vacan",$N1883)),ISNUMBER(SEARCH("deceased",$N1883)),ISNUMBER(SEARCH("separated",$N1883))),0,1))</f>
        <v/>
      </c>
      <c r="S1883">
        <f>IF(OR($R1883=0,NOT(ISNUMBER($I1883))),"",IFERROR(DATEDIF($I1883,DATE(FY,1,1),"y"),""))</f>
        <v/>
      </c>
      <c r="T1883">
        <f>IF(OR($R1883=0,NOT(ISNUMBER($J1883))),"",IFERROR(DATEDIF($J1883,DATE(FY,1,1),"y"),0))</f>
        <v/>
      </c>
      <c r="U1883" s="38">
        <f>IF(OR($R1883=0,NOT(ISNUMBER($I1883))),0,IF(YEAR($I1883)+IF($Q1883=1,RetAgeO,RetAgeE)=FY,MONTH($I1883),IF(YEAR($I1883)+IF($Q1883=1,RetAgeO,RetAgeE)&lt;FY,1,0)))</f>
        <v/>
      </c>
      <c r="V1883" s="38">
        <f>IF(OR($R1883=0,NOT(ISNUMBER($K1883))),0,IF(YEAR($K1883)=FY,MONTH($K1883),IF(YEAR($K1883)&lt;FY,1,0)))</f>
        <v/>
      </c>
      <c r="W1883" s="38">
        <f>IF($R1883=0,0,MIN(12,IF(AND(ISNUMBER($O1883),$O1883&gt;=1,$O1883&lt;=12),INT($O1883),12),IF(AND(RetireExit="Yes",$U1883&gt;0),$U1883,12),IF(AND(ContractExit="Yes",$V1883&gt;0),$V1883,12)))</f>
        <v/>
      </c>
      <c r="X1883" s="37">
        <f>IF(ISNUMBER($P1883),$P1883,IncPct)</f>
        <v/>
      </c>
      <c r="Y1883" s="39">
        <f>IF($W1883=0,0,MAX(0,MIN($W1883,IncMonth-1))+MAX(0,$W1883-IncMonth+1)*(1+$X1883))</f>
        <v/>
      </c>
      <c r="Z1883" s="40">
        <f>IF($C1883="",0,IFERROR(INDEX(Departments!$B$5:$B$54,MATCH($C1883,Departments!$A$5:$A$54,0)),0))</f>
        <v/>
      </c>
      <c r="AA1883" s="41">
        <f>N($L1883)*$Y1883</f>
        <v/>
      </c>
      <c r="AB1883" s="41">
        <f>N($M1883)*$Y1883</f>
        <v/>
      </c>
      <c r="AC1883" s="41">
        <f>$AA1883*$Z1883</f>
        <v/>
      </c>
      <c r="AD1883" s="41">
        <f>$AA1883*BonusMonths/12</f>
        <v/>
      </c>
      <c r="AE1883" s="41">
        <f>($AA1883+SI_Gross*$AB1883)*IF($Q1883=1,SI_O,SI_E)</f>
        <v/>
      </c>
      <c r="AF1883" s="41">
        <f>IF($Q1883=1,0,$AA1883*EOSB)</f>
        <v/>
      </c>
      <c r="AG1883" s="41">
        <f>$AN1883*$W1883</f>
        <v/>
      </c>
      <c r="AH1883" s="41">
        <f>SUM($AA1883:$AG1883)</f>
        <v/>
      </c>
      <c r="AI1883" s="41">
        <f>12*($AM1883+$AN1883)</f>
        <v/>
      </c>
      <c r="AJ1883" s="41">
        <f>$AM1883*((IncMonth-1)+(13-IncMonth)*(1+$X1883))+12*$AN1883</f>
        <v/>
      </c>
      <c r="AK1883" s="41">
        <f>IF($R1883=1,N($L1883)+N($M1883),0)</f>
        <v/>
      </c>
      <c r="AL1883">
        <f>IF($C1883="","",IF(N($L1883)&lt;=0,"Basic salary missing",IF(ISNA(MATCH($C1883,Departments!$A$5:$A$54,0)),"Department not on Departments sheet",IF(AND($I1883&lt;&gt;"",NOT(ISNUMBER($I1883))),"Date of birth is text, not a date",IF(AND($K1883&lt;&gt;"",NOT(ISNUMBER($K1883))),"Contract end is text, not a date","")))))</f>
        <v/>
      </c>
      <c r="AM1883" s="41">
        <f>IF($R1883=0,0,N($L1883)*(1+$Z1883+BonusMonths/12+IF($Q1883=1,0,EOSB))+N($M1883)+(N($L1883)+SI_Gross*N($M1883))*IF($Q1883=1,SI_O,SI_E))</f>
        <v/>
      </c>
      <c r="AN1883" s="41">
        <f>IF($R1883=0,0,(IF($Q1883=1,MedO,MedE+Ticket)+Training)/12)</f>
        <v/>
      </c>
    </row>
    <row r="1884">
      <c r="I1884" s="35" t="n"/>
      <c r="J1884" s="35" t="n"/>
      <c r="K1884" s="35" t="n"/>
      <c r="L1884" s="36" t="n"/>
      <c r="M1884" s="36" t="n"/>
      <c r="P1884" s="37" t="n"/>
      <c r="Q1884" s="38">
        <f>IF($C1884="",0,IF(OR(LOWER(TRIM($G1884))="omani",LOWER(TRIM($G1884))="oman",LOWER(TRIM($G1884))="om",LOWER(TRIM($G1884))="local"),1,0))</f>
        <v/>
      </c>
      <c r="R1884" s="38">
        <f>IF($C1884="",0,IF(OR(ISNUMBER(SEARCH("resign",$N1884)),ISNUMBER(SEARCH("terminat",$N1884)),ISNUMBER(SEARCH("inactive",$N1884)),ISNUMBER(SEARCH("vacan",$N1884)),ISNUMBER(SEARCH("deceased",$N1884)),ISNUMBER(SEARCH("separated",$N1884))),0,1))</f>
        <v/>
      </c>
      <c r="S1884">
        <f>IF(OR($R1884=0,NOT(ISNUMBER($I1884))),"",IFERROR(DATEDIF($I1884,DATE(FY,1,1),"y"),""))</f>
        <v/>
      </c>
      <c r="T1884">
        <f>IF(OR($R1884=0,NOT(ISNUMBER($J1884))),"",IFERROR(DATEDIF($J1884,DATE(FY,1,1),"y"),0))</f>
        <v/>
      </c>
      <c r="U1884" s="38">
        <f>IF(OR($R1884=0,NOT(ISNUMBER($I1884))),0,IF(YEAR($I1884)+IF($Q1884=1,RetAgeO,RetAgeE)=FY,MONTH($I1884),IF(YEAR($I1884)+IF($Q1884=1,RetAgeO,RetAgeE)&lt;FY,1,0)))</f>
        <v/>
      </c>
      <c r="V1884" s="38">
        <f>IF(OR($R1884=0,NOT(ISNUMBER($K1884))),0,IF(YEAR($K1884)=FY,MONTH($K1884),IF(YEAR($K1884)&lt;FY,1,0)))</f>
        <v/>
      </c>
      <c r="W1884" s="38">
        <f>IF($R1884=0,0,MIN(12,IF(AND(ISNUMBER($O1884),$O1884&gt;=1,$O1884&lt;=12),INT($O1884),12),IF(AND(RetireExit="Yes",$U1884&gt;0),$U1884,12),IF(AND(ContractExit="Yes",$V1884&gt;0),$V1884,12)))</f>
        <v/>
      </c>
      <c r="X1884" s="37">
        <f>IF(ISNUMBER($P1884),$P1884,IncPct)</f>
        <v/>
      </c>
      <c r="Y1884" s="39">
        <f>IF($W1884=0,0,MAX(0,MIN($W1884,IncMonth-1))+MAX(0,$W1884-IncMonth+1)*(1+$X1884))</f>
        <v/>
      </c>
      <c r="Z1884" s="40">
        <f>IF($C1884="",0,IFERROR(INDEX(Departments!$B$5:$B$54,MATCH($C1884,Departments!$A$5:$A$54,0)),0))</f>
        <v/>
      </c>
      <c r="AA1884" s="41">
        <f>N($L1884)*$Y1884</f>
        <v/>
      </c>
      <c r="AB1884" s="41">
        <f>N($M1884)*$Y1884</f>
        <v/>
      </c>
      <c r="AC1884" s="41">
        <f>$AA1884*$Z1884</f>
        <v/>
      </c>
      <c r="AD1884" s="41">
        <f>$AA1884*BonusMonths/12</f>
        <v/>
      </c>
      <c r="AE1884" s="41">
        <f>($AA1884+SI_Gross*$AB1884)*IF($Q1884=1,SI_O,SI_E)</f>
        <v/>
      </c>
      <c r="AF1884" s="41">
        <f>IF($Q1884=1,0,$AA1884*EOSB)</f>
        <v/>
      </c>
      <c r="AG1884" s="41">
        <f>$AN1884*$W1884</f>
        <v/>
      </c>
      <c r="AH1884" s="41">
        <f>SUM($AA1884:$AG1884)</f>
        <v/>
      </c>
      <c r="AI1884" s="41">
        <f>12*($AM1884+$AN1884)</f>
        <v/>
      </c>
      <c r="AJ1884" s="41">
        <f>$AM1884*((IncMonth-1)+(13-IncMonth)*(1+$X1884))+12*$AN1884</f>
        <v/>
      </c>
      <c r="AK1884" s="41">
        <f>IF($R1884=1,N($L1884)+N($M1884),0)</f>
        <v/>
      </c>
      <c r="AL1884">
        <f>IF($C1884="","",IF(N($L1884)&lt;=0,"Basic salary missing",IF(ISNA(MATCH($C1884,Departments!$A$5:$A$54,0)),"Department not on Departments sheet",IF(AND($I1884&lt;&gt;"",NOT(ISNUMBER($I1884))),"Date of birth is text, not a date",IF(AND($K1884&lt;&gt;"",NOT(ISNUMBER($K1884))),"Contract end is text, not a date","")))))</f>
        <v/>
      </c>
      <c r="AM1884" s="41">
        <f>IF($R1884=0,0,N($L1884)*(1+$Z1884+BonusMonths/12+IF($Q1884=1,0,EOSB))+N($M1884)+(N($L1884)+SI_Gross*N($M1884))*IF($Q1884=1,SI_O,SI_E))</f>
        <v/>
      </c>
      <c r="AN1884" s="41">
        <f>IF($R1884=0,0,(IF($Q1884=1,MedO,MedE+Ticket)+Training)/12)</f>
        <v/>
      </c>
    </row>
    <row r="1885">
      <c r="I1885" s="35" t="n"/>
      <c r="J1885" s="35" t="n"/>
      <c r="K1885" s="35" t="n"/>
      <c r="L1885" s="36" t="n"/>
      <c r="M1885" s="36" t="n"/>
      <c r="P1885" s="37" t="n"/>
      <c r="Q1885" s="38">
        <f>IF($C1885="",0,IF(OR(LOWER(TRIM($G1885))="omani",LOWER(TRIM($G1885))="oman",LOWER(TRIM($G1885))="om",LOWER(TRIM($G1885))="local"),1,0))</f>
        <v/>
      </c>
      <c r="R1885" s="38">
        <f>IF($C1885="",0,IF(OR(ISNUMBER(SEARCH("resign",$N1885)),ISNUMBER(SEARCH("terminat",$N1885)),ISNUMBER(SEARCH("inactive",$N1885)),ISNUMBER(SEARCH("vacan",$N1885)),ISNUMBER(SEARCH("deceased",$N1885)),ISNUMBER(SEARCH("separated",$N1885))),0,1))</f>
        <v/>
      </c>
      <c r="S1885">
        <f>IF(OR($R1885=0,NOT(ISNUMBER($I1885))),"",IFERROR(DATEDIF($I1885,DATE(FY,1,1),"y"),""))</f>
        <v/>
      </c>
      <c r="T1885">
        <f>IF(OR($R1885=0,NOT(ISNUMBER($J1885))),"",IFERROR(DATEDIF($J1885,DATE(FY,1,1),"y"),0))</f>
        <v/>
      </c>
      <c r="U1885" s="38">
        <f>IF(OR($R1885=0,NOT(ISNUMBER($I1885))),0,IF(YEAR($I1885)+IF($Q1885=1,RetAgeO,RetAgeE)=FY,MONTH($I1885),IF(YEAR($I1885)+IF($Q1885=1,RetAgeO,RetAgeE)&lt;FY,1,0)))</f>
        <v/>
      </c>
      <c r="V1885" s="38">
        <f>IF(OR($R1885=0,NOT(ISNUMBER($K1885))),0,IF(YEAR($K1885)=FY,MONTH($K1885),IF(YEAR($K1885)&lt;FY,1,0)))</f>
        <v/>
      </c>
      <c r="W1885" s="38">
        <f>IF($R1885=0,0,MIN(12,IF(AND(ISNUMBER($O1885),$O1885&gt;=1,$O1885&lt;=12),INT($O1885),12),IF(AND(RetireExit="Yes",$U1885&gt;0),$U1885,12),IF(AND(ContractExit="Yes",$V1885&gt;0),$V1885,12)))</f>
        <v/>
      </c>
      <c r="X1885" s="37">
        <f>IF(ISNUMBER($P1885),$P1885,IncPct)</f>
        <v/>
      </c>
      <c r="Y1885" s="39">
        <f>IF($W1885=0,0,MAX(0,MIN($W1885,IncMonth-1))+MAX(0,$W1885-IncMonth+1)*(1+$X1885))</f>
        <v/>
      </c>
      <c r="Z1885" s="40">
        <f>IF($C1885="",0,IFERROR(INDEX(Departments!$B$5:$B$54,MATCH($C1885,Departments!$A$5:$A$54,0)),0))</f>
        <v/>
      </c>
      <c r="AA1885" s="41">
        <f>N($L1885)*$Y1885</f>
        <v/>
      </c>
      <c r="AB1885" s="41">
        <f>N($M1885)*$Y1885</f>
        <v/>
      </c>
      <c r="AC1885" s="41">
        <f>$AA1885*$Z1885</f>
        <v/>
      </c>
      <c r="AD1885" s="41">
        <f>$AA1885*BonusMonths/12</f>
        <v/>
      </c>
      <c r="AE1885" s="41">
        <f>($AA1885+SI_Gross*$AB1885)*IF($Q1885=1,SI_O,SI_E)</f>
        <v/>
      </c>
      <c r="AF1885" s="41">
        <f>IF($Q1885=1,0,$AA1885*EOSB)</f>
        <v/>
      </c>
      <c r="AG1885" s="41">
        <f>$AN1885*$W1885</f>
        <v/>
      </c>
      <c r="AH1885" s="41">
        <f>SUM($AA1885:$AG1885)</f>
        <v/>
      </c>
      <c r="AI1885" s="41">
        <f>12*($AM1885+$AN1885)</f>
        <v/>
      </c>
      <c r="AJ1885" s="41">
        <f>$AM1885*((IncMonth-1)+(13-IncMonth)*(1+$X1885))+12*$AN1885</f>
        <v/>
      </c>
      <c r="AK1885" s="41">
        <f>IF($R1885=1,N($L1885)+N($M1885),0)</f>
        <v/>
      </c>
      <c r="AL1885">
        <f>IF($C1885="","",IF(N($L1885)&lt;=0,"Basic salary missing",IF(ISNA(MATCH($C1885,Departments!$A$5:$A$54,0)),"Department not on Departments sheet",IF(AND($I1885&lt;&gt;"",NOT(ISNUMBER($I1885))),"Date of birth is text, not a date",IF(AND($K1885&lt;&gt;"",NOT(ISNUMBER($K1885))),"Contract end is text, not a date","")))))</f>
        <v/>
      </c>
      <c r="AM1885" s="41">
        <f>IF($R1885=0,0,N($L1885)*(1+$Z1885+BonusMonths/12+IF($Q1885=1,0,EOSB))+N($M1885)+(N($L1885)+SI_Gross*N($M1885))*IF($Q1885=1,SI_O,SI_E))</f>
        <v/>
      </c>
      <c r="AN1885" s="41">
        <f>IF($R1885=0,0,(IF($Q1885=1,MedO,MedE+Ticket)+Training)/12)</f>
        <v/>
      </c>
    </row>
    <row r="1886">
      <c r="I1886" s="35" t="n"/>
      <c r="J1886" s="35" t="n"/>
      <c r="K1886" s="35" t="n"/>
      <c r="L1886" s="36" t="n"/>
      <c r="M1886" s="36" t="n"/>
      <c r="P1886" s="37" t="n"/>
      <c r="Q1886" s="38">
        <f>IF($C1886="",0,IF(OR(LOWER(TRIM($G1886))="omani",LOWER(TRIM($G1886))="oman",LOWER(TRIM($G1886))="om",LOWER(TRIM($G1886))="local"),1,0))</f>
        <v/>
      </c>
      <c r="R1886" s="38">
        <f>IF($C1886="",0,IF(OR(ISNUMBER(SEARCH("resign",$N1886)),ISNUMBER(SEARCH("terminat",$N1886)),ISNUMBER(SEARCH("inactive",$N1886)),ISNUMBER(SEARCH("vacan",$N1886)),ISNUMBER(SEARCH("deceased",$N1886)),ISNUMBER(SEARCH("separated",$N1886))),0,1))</f>
        <v/>
      </c>
      <c r="S1886">
        <f>IF(OR($R1886=0,NOT(ISNUMBER($I1886))),"",IFERROR(DATEDIF($I1886,DATE(FY,1,1),"y"),""))</f>
        <v/>
      </c>
      <c r="T1886">
        <f>IF(OR($R1886=0,NOT(ISNUMBER($J1886))),"",IFERROR(DATEDIF($J1886,DATE(FY,1,1),"y"),0))</f>
        <v/>
      </c>
      <c r="U1886" s="38">
        <f>IF(OR($R1886=0,NOT(ISNUMBER($I1886))),0,IF(YEAR($I1886)+IF($Q1886=1,RetAgeO,RetAgeE)=FY,MONTH($I1886),IF(YEAR($I1886)+IF($Q1886=1,RetAgeO,RetAgeE)&lt;FY,1,0)))</f>
        <v/>
      </c>
      <c r="V1886" s="38">
        <f>IF(OR($R1886=0,NOT(ISNUMBER($K1886))),0,IF(YEAR($K1886)=FY,MONTH($K1886),IF(YEAR($K1886)&lt;FY,1,0)))</f>
        <v/>
      </c>
      <c r="W1886" s="38">
        <f>IF($R1886=0,0,MIN(12,IF(AND(ISNUMBER($O1886),$O1886&gt;=1,$O1886&lt;=12),INT($O1886),12),IF(AND(RetireExit="Yes",$U1886&gt;0),$U1886,12),IF(AND(ContractExit="Yes",$V1886&gt;0),$V1886,12)))</f>
        <v/>
      </c>
      <c r="X1886" s="37">
        <f>IF(ISNUMBER($P1886),$P1886,IncPct)</f>
        <v/>
      </c>
      <c r="Y1886" s="39">
        <f>IF($W1886=0,0,MAX(0,MIN($W1886,IncMonth-1))+MAX(0,$W1886-IncMonth+1)*(1+$X1886))</f>
        <v/>
      </c>
      <c r="Z1886" s="40">
        <f>IF($C1886="",0,IFERROR(INDEX(Departments!$B$5:$B$54,MATCH($C1886,Departments!$A$5:$A$54,0)),0))</f>
        <v/>
      </c>
      <c r="AA1886" s="41">
        <f>N($L1886)*$Y1886</f>
        <v/>
      </c>
      <c r="AB1886" s="41">
        <f>N($M1886)*$Y1886</f>
        <v/>
      </c>
      <c r="AC1886" s="41">
        <f>$AA1886*$Z1886</f>
        <v/>
      </c>
      <c r="AD1886" s="41">
        <f>$AA1886*BonusMonths/12</f>
        <v/>
      </c>
      <c r="AE1886" s="41">
        <f>($AA1886+SI_Gross*$AB1886)*IF($Q1886=1,SI_O,SI_E)</f>
        <v/>
      </c>
      <c r="AF1886" s="41">
        <f>IF($Q1886=1,0,$AA1886*EOSB)</f>
        <v/>
      </c>
      <c r="AG1886" s="41">
        <f>$AN1886*$W1886</f>
        <v/>
      </c>
      <c r="AH1886" s="41">
        <f>SUM($AA1886:$AG1886)</f>
        <v/>
      </c>
      <c r="AI1886" s="41">
        <f>12*($AM1886+$AN1886)</f>
        <v/>
      </c>
      <c r="AJ1886" s="41">
        <f>$AM1886*((IncMonth-1)+(13-IncMonth)*(1+$X1886))+12*$AN1886</f>
        <v/>
      </c>
      <c r="AK1886" s="41">
        <f>IF($R1886=1,N($L1886)+N($M1886),0)</f>
        <v/>
      </c>
      <c r="AL1886">
        <f>IF($C1886="","",IF(N($L1886)&lt;=0,"Basic salary missing",IF(ISNA(MATCH($C1886,Departments!$A$5:$A$54,0)),"Department not on Departments sheet",IF(AND($I1886&lt;&gt;"",NOT(ISNUMBER($I1886))),"Date of birth is text, not a date",IF(AND($K1886&lt;&gt;"",NOT(ISNUMBER($K1886))),"Contract end is text, not a date","")))))</f>
        <v/>
      </c>
      <c r="AM1886" s="41">
        <f>IF($R1886=0,0,N($L1886)*(1+$Z1886+BonusMonths/12+IF($Q1886=1,0,EOSB))+N($M1886)+(N($L1886)+SI_Gross*N($M1886))*IF($Q1886=1,SI_O,SI_E))</f>
        <v/>
      </c>
      <c r="AN1886" s="41">
        <f>IF($R1886=0,0,(IF($Q1886=1,MedO,MedE+Ticket)+Training)/12)</f>
        <v/>
      </c>
    </row>
    <row r="1887">
      <c r="I1887" s="35" t="n"/>
      <c r="J1887" s="35" t="n"/>
      <c r="K1887" s="35" t="n"/>
      <c r="L1887" s="36" t="n"/>
      <c r="M1887" s="36" t="n"/>
      <c r="P1887" s="37" t="n"/>
      <c r="Q1887" s="38">
        <f>IF($C1887="",0,IF(OR(LOWER(TRIM($G1887))="omani",LOWER(TRIM($G1887))="oman",LOWER(TRIM($G1887))="om",LOWER(TRIM($G1887))="local"),1,0))</f>
        <v/>
      </c>
      <c r="R1887" s="38">
        <f>IF($C1887="",0,IF(OR(ISNUMBER(SEARCH("resign",$N1887)),ISNUMBER(SEARCH("terminat",$N1887)),ISNUMBER(SEARCH("inactive",$N1887)),ISNUMBER(SEARCH("vacan",$N1887)),ISNUMBER(SEARCH("deceased",$N1887)),ISNUMBER(SEARCH("separated",$N1887))),0,1))</f>
        <v/>
      </c>
      <c r="S1887">
        <f>IF(OR($R1887=0,NOT(ISNUMBER($I1887))),"",IFERROR(DATEDIF($I1887,DATE(FY,1,1),"y"),""))</f>
        <v/>
      </c>
      <c r="T1887">
        <f>IF(OR($R1887=0,NOT(ISNUMBER($J1887))),"",IFERROR(DATEDIF($J1887,DATE(FY,1,1),"y"),0))</f>
        <v/>
      </c>
      <c r="U1887" s="38">
        <f>IF(OR($R1887=0,NOT(ISNUMBER($I1887))),0,IF(YEAR($I1887)+IF($Q1887=1,RetAgeO,RetAgeE)=FY,MONTH($I1887),IF(YEAR($I1887)+IF($Q1887=1,RetAgeO,RetAgeE)&lt;FY,1,0)))</f>
        <v/>
      </c>
      <c r="V1887" s="38">
        <f>IF(OR($R1887=0,NOT(ISNUMBER($K1887))),0,IF(YEAR($K1887)=FY,MONTH($K1887),IF(YEAR($K1887)&lt;FY,1,0)))</f>
        <v/>
      </c>
      <c r="W1887" s="38">
        <f>IF($R1887=0,0,MIN(12,IF(AND(ISNUMBER($O1887),$O1887&gt;=1,$O1887&lt;=12),INT($O1887),12),IF(AND(RetireExit="Yes",$U1887&gt;0),$U1887,12),IF(AND(ContractExit="Yes",$V1887&gt;0),$V1887,12)))</f>
        <v/>
      </c>
      <c r="X1887" s="37">
        <f>IF(ISNUMBER($P1887),$P1887,IncPct)</f>
        <v/>
      </c>
      <c r="Y1887" s="39">
        <f>IF($W1887=0,0,MAX(0,MIN($W1887,IncMonth-1))+MAX(0,$W1887-IncMonth+1)*(1+$X1887))</f>
        <v/>
      </c>
      <c r="Z1887" s="40">
        <f>IF($C1887="",0,IFERROR(INDEX(Departments!$B$5:$B$54,MATCH($C1887,Departments!$A$5:$A$54,0)),0))</f>
        <v/>
      </c>
      <c r="AA1887" s="41">
        <f>N($L1887)*$Y1887</f>
        <v/>
      </c>
      <c r="AB1887" s="41">
        <f>N($M1887)*$Y1887</f>
        <v/>
      </c>
      <c r="AC1887" s="41">
        <f>$AA1887*$Z1887</f>
        <v/>
      </c>
      <c r="AD1887" s="41">
        <f>$AA1887*BonusMonths/12</f>
        <v/>
      </c>
      <c r="AE1887" s="41">
        <f>($AA1887+SI_Gross*$AB1887)*IF($Q1887=1,SI_O,SI_E)</f>
        <v/>
      </c>
      <c r="AF1887" s="41">
        <f>IF($Q1887=1,0,$AA1887*EOSB)</f>
        <v/>
      </c>
      <c r="AG1887" s="41">
        <f>$AN1887*$W1887</f>
        <v/>
      </c>
      <c r="AH1887" s="41">
        <f>SUM($AA1887:$AG1887)</f>
        <v/>
      </c>
      <c r="AI1887" s="41">
        <f>12*($AM1887+$AN1887)</f>
        <v/>
      </c>
      <c r="AJ1887" s="41">
        <f>$AM1887*((IncMonth-1)+(13-IncMonth)*(1+$X1887))+12*$AN1887</f>
        <v/>
      </c>
      <c r="AK1887" s="41">
        <f>IF($R1887=1,N($L1887)+N($M1887),0)</f>
        <v/>
      </c>
      <c r="AL1887">
        <f>IF($C1887="","",IF(N($L1887)&lt;=0,"Basic salary missing",IF(ISNA(MATCH($C1887,Departments!$A$5:$A$54,0)),"Department not on Departments sheet",IF(AND($I1887&lt;&gt;"",NOT(ISNUMBER($I1887))),"Date of birth is text, not a date",IF(AND($K1887&lt;&gt;"",NOT(ISNUMBER($K1887))),"Contract end is text, not a date","")))))</f>
        <v/>
      </c>
      <c r="AM1887" s="41">
        <f>IF($R1887=0,0,N($L1887)*(1+$Z1887+BonusMonths/12+IF($Q1887=1,0,EOSB))+N($M1887)+(N($L1887)+SI_Gross*N($M1887))*IF($Q1887=1,SI_O,SI_E))</f>
        <v/>
      </c>
      <c r="AN1887" s="41">
        <f>IF($R1887=0,0,(IF($Q1887=1,MedO,MedE+Ticket)+Training)/12)</f>
        <v/>
      </c>
    </row>
    <row r="1888">
      <c r="I1888" s="35" t="n"/>
      <c r="J1888" s="35" t="n"/>
      <c r="K1888" s="35" t="n"/>
      <c r="L1888" s="36" t="n"/>
      <c r="M1888" s="36" t="n"/>
      <c r="P1888" s="37" t="n"/>
      <c r="Q1888" s="38">
        <f>IF($C1888="",0,IF(OR(LOWER(TRIM($G1888))="omani",LOWER(TRIM($G1888))="oman",LOWER(TRIM($G1888))="om",LOWER(TRIM($G1888))="local"),1,0))</f>
        <v/>
      </c>
      <c r="R1888" s="38">
        <f>IF($C1888="",0,IF(OR(ISNUMBER(SEARCH("resign",$N1888)),ISNUMBER(SEARCH("terminat",$N1888)),ISNUMBER(SEARCH("inactive",$N1888)),ISNUMBER(SEARCH("vacan",$N1888)),ISNUMBER(SEARCH("deceased",$N1888)),ISNUMBER(SEARCH("separated",$N1888))),0,1))</f>
        <v/>
      </c>
      <c r="S1888">
        <f>IF(OR($R1888=0,NOT(ISNUMBER($I1888))),"",IFERROR(DATEDIF($I1888,DATE(FY,1,1),"y"),""))</f>
        <v/>
      </c>
      <c r="T1888">
        <f>IF(OR($R1888=0,NOT(ISNUMBER($J1888))),"",IFERROR(DATEDIF($J1888,DATE(FY,1,1),"y"),0))</f>
        <v/>
      </c>
      <c r="U1888" s="38">
        <f>IF(OR($R1888=0,NOT(ISNUMBER($I1888))),0,IF(YEAR($I1888)+IF($Q1888=1,RetAgeO,RetAgeE)=FY,MONTH($I1888),IF(YEAR($I1888)+IF($Q1888=1,RetAgeO,RetAgeE)&lt;FY,1,0)))</f>
        <v/>
      </c>
      <c r="V1888" s="38">
        <f>IF(OR($R1888=0,NOT(ISNUMBER($K1888))),0,IF(YEAR($K1888)=FY,MONTH($K1888),IF(YEAR($K1888)&lt;FY,1,0)))</f>
        <v/>
      </c>
      <c r="W1888" s="38">
        <f>IF($R1888=0,0,MIN(12,IF(AND(ISNUMBER($O1888),$O1888&gt;=1,$O1888&lt;=12),INT($O1888),12),IF(AND(RetireExit="Yes",$U1888&gt;0),$U1888,12),IF(AND(ContractExit="Yes",$V1888&gt;0),$V1888,12)))</f>
        <v/>
      </c>
      <c r="X1888" s="37">
        <f>IF(ISNUMBER($P1888),$P1888,IncPct)</f>
        <v/>
      </c>
      <c r="Y1888" s="39">
        <f>IF($W1888=0,0,MAX(0,MIN($W1888,IncMonth-1))+MAX(0,$W1888-IncMonth+1)*(1+$X1888))</f>
        <v/>
      </c>
      <c r="Z1888" s="40">
        <f>IF($C1888="",0,IFERROR(INDEX(Departments!$B$5:$B$54,MATCH($C1888,Departments!$A$5:$A$54,0)),0))</f>
        <v/>
      </c>
      <c r="AA1888" s="41">
        <f>N($L1888)*$Y1888</f>
        <v/>
      </c>
      <c r="AB1888" s="41">
        <f>N($M1888)*$Y1888</f>
        <v/>
      </c>
      <c r="AC1888" s="41">
        <f>$AA1888*$Z1888</f>
        <v/>
      </c>
      <c r="AD1888" s="41">
        <f>$AA1888*BonusMonths/12</f>
        <v/>
      </c>
      <c r="AE1888" s="41">
        <f>($AA1888+SI_Gross*$AB1888)*IF($Q1888=1,SI_O,SI_E)</f>
        <v/>
      </c>
      <c r="AF1888" s="41">
        <f>IF($Q1888=1,0,$AA1888*EOSB)</f>
        <v/>
      </c>
      <c r="AG1888" s="41">
        <f>$AN1888*$W1888</f>
        <v/>
      </c>
      <c r="AH1888" s="41">
        <f>SUM($AA1888:$AG1888)</f>
        <v/>
      </c>
      <c r="AI1888" s="41">
        <f>12*($AM1888+$AN1888)</f>
        <v/>
      </c>
      <c r="AJ1888" s="41">
        <f>$AM1888*((IncMonth-1)+(13-IncMonth)*(1+$X1888))+12*$AN1888</f>
        <v/>
      </c>
      <c r="AK1888" s="41">
        <f>IF($R1888=1,N($L1888)+N($M1888),0)</f>
        <v/>
      </c>
      <c r="AL1888">
        <f>IF($C1888="","",IF(N($L1888)&lt;=0,"Basic salary missing",IF(ISNA(MATCH($C1888,Departments!$A$5:$A$54,0)),"Department not on Departments sheet",IF(AND($I1888&lt;&gt;"",NOT(ISNUMBER($I1888))),"Date of birth is text, not a date",IF(AND($K1888&lt;&gt;"",NOT(ISNUMBER($K1888))),"Contract end is text, not a date","")))))</f>
        <v/>
      </c>
      <c r="AM1888" s="41">
        <f>IF($R1888=0,0,N($L1888)*(1+$Z1888+BonusMonths/12+IF($Q1888=1,0,EOSB))+N($M1888)+(N($L1888)+SI_Gross*N($M1888))*IF($Q1888=1,SI_O,SI_E))</f>
        <v/>
      </c>
      <c r="AN1888" s="41">
        <f>IF($R1888=0,0,(IF($Q1888=1,MedO,MedE+Ticket)+Training)/12)</f>
        <v/>
      </c>
    </row>
    <row r="1889">
      <c r="I1889" s="35" t="n"/>
      <c r="J1889" s="35" t="n"/>
      <c r="K1889" s="35" t="n"/>
      <c r="L1889" s="36" t="n"/>
      <c r="M1889" s="36" t="n"/>
      <c r="P1889" s="37" t="n"/>
      <c r="Q1889" s="38">
        <f>IF($C1889="",0,IF(OR(LOWER(TRIM($G1889))="omani",LOWER(TRIM($G1889))="oman",LOWER(TRIM($G1889))="om",LOWER(TRIM($G1889))="local"),1,0))</f>
        <v/>
      </c>
      <c r="R1889" s="38">
        <f>IF($C1889="",0,IF(OR(ISNUMBER(SEARCH("resign",$N1889)),ISNUMBER(SEARCH("terminat",$N1889)),ISNUMBER(SEARCH("inactive",$N1889)),ISNUMBER(SEARCH("vacan",$N1889)),ISNUMBER(SEARCH("deceased",$N1889)),ISNUMBER(SEARCH("separated",$N1889))),0,1))</f>
        <v/>
      </c>
      <c r="S1889">
        <f>IF(OR($R1889=0,NOT(ISNUMBER($I1889))),"",IFERROR(DATEDIF($I1889,DATE(FY,1,1),"y"),""))</f>
        <v/>
      </c>
      <c r="T1889">
        <f>IF(OR($R1889=0,NOT(ISNUMBER($J1889))),"",IFERROR(DATEDIF($J1889,DATE(FY,1,1),"y"),0))</f>
        <v/>
      </c>
      <c r="U1889" s="38">
        <f>IF(OR($R1889=0,NOT(ISNUMBER($I1889))),0,IF(YEAR($I1889)+IF($Q1889=1,RetAgeO,RetAgeE)=FY,MONTH($I1889),IF(YEAR($I1889)+IF($Q1889=1,RetAgeO,RetAgeE)&lt;FY,1,0)))</f>
        <v/>
      </c>
      <c r="V1889" s="38">
        <f>IF(OR($R1889=0,NOT(ISNUMBER($K1889))),0,IF(YEAR($K1889)=FY,MONTH($K1889),IF(YEAR($K1889)&lt;FY,1,0)))</f>
        <v/>
      </c>
      <c r="W1889" s="38">
        <f>IF($R1889=0,0,MIN(12,IF(AND(ISNUMBER($O1889),$O1889&gt;=1,$O1889&lt;=12),INT($O1889),12),IF(AND(RetireExit="Yes",$U1889&gt;0),$U1889,12),IF(AND(ContractExit="Yes",$V1889&gt;0),$V1889,12)))</f>
        <v/>
      </c>
      <c r="X1889" s="37">
        <f>IF(ISNUMBER($P1889),$P1889,IncPct)</f>
        <v/>
      </c>
      <c r="Y1889" s="39">
        <f>IF($W1889=0,0,MAX(0,MIN($W1889,IncMonth-1))+MAX(0,$W1889-IncMonth+1)*(1+$X1889))</f>
        <v/>
      </c>
      <c r="Z1889" s="40">
        <f>IF($C1889="",0,IFERROR(INDEX(Departments!$B$5:$B$54,MATCH($C1889,Departments!$A$5:$A$54,0)),0))</f>
        <v/>
      </c>
      <c r="AA1889" s="41">
        <f>N($L1889)*$Y1889</f>
        <v/>
      </c>
      <c r="AB1889" s="41">
        <f>N($M1889)*$Y1889</f>
        <v/>
      </c>
      <c r="AC1889" s="41">
        <f>$AA1889*$Z1889</f>
        <v/>
      </c>
      <c r="AD1889" s="41">
        <f>$AA1889*BonusMonths/12</f>
        <v/>
      </c>
      <c r="AE1889" s="41">
        <f>($AA1889+SI_Gross*$AB1889)*IF($Q1889=1,SI_O,SI_E)</f>
        <v/>
      </c>
      <c r="AF1889" s="41">
        <f>IF($Q1889=1,0,$AA1889*EOSB)</f>
        <v/>
      </c>
      <c r="AG1889" s="41">
        <f>$AN1889*$W1889</f>
        <v/>
      </c>
      <c r="AH1889" s="41">
        <f>SUM($AA1889:$AG1889)</f>
        <v/>
      </c>
      <c r="AI1889" s="41">
        <f>12*($AM1889+$AN1889)</f>
        <v/>
      </c>
      <c r="AJ1889" s="41">
        <f>$AM1889*((IncMonth-1)+(13-IncMonth)*(1+$X1889))+12*$AN1889</f>
        <v/>
      </c>
      <c r="AK1889" s="41">
        <f>IF($R1889=1,N($L1889)+N($M1889),0)</f>
        <v/>
      </c>
      <c r="AL1889">
        <f>IF($C1889="","",IF(N($L1889)&lt;=0,"Basic salary missing",IF(ISNA(MATCH($C1889,Departments!$A$5:$A$54,0)),"Department not on Departments sheet",IF(AND($I1889&lt;&gt;"",NOT(ISNUMBER($I1889))),"Date of birth is text, not a date",IF(AND($K1889&lt;&gt;"",NOT(ISNUMBER($K1889))),"Contract end is text, not a date","")))))</f>
        <v/>
      </c>
      <c r="AM1889" s="41">
        <f>IF($R1889=0,0,N($L1889)*(1+$Z1889+BonusMonths/12+IF($Q1889=1,0,EOSB))+N($M1889)+(N($L1889)+SI_Gross*N($M1889))*IF($Q1889=1,SI_O,SI_E))</f>
        <v/>
      </c>
      <c r="AN1889" s="41">
        <f>IF($R1889=0,0,(IF($Q1889=1,MedO,MedE+Ticket)+Training)/12)</f>
        <v/>
      </c>
    </row>
    <row r="1890">
      <c r="I1890" s="35" t="n"/>
      <c r="J1890" s="35" t="n"/>
      <c r="K1890" s="35" t="n"/>
      <c r="L1890" s="36" t="n"/>
      <c r="M1890" s="36" t="n"/>
      <c r="P1890" s="37" t="n"/>
      <c r="Q1890" s="38">
        <f>IF($C1890="",0,IF(OR(LOWER(TRIM($G1890))="omani",LOWER(TRIM($G1890))="oman",LOWER(TRIM($G1890))="om",LOWER(TRIM($G1890))="local"),1,0))</f>
        <v/>
      </c>
      <c r="R1890" s="38">
        <f>IF($C1890="",0,IF(OR(ISNUMBER(SEARCH("resign",$N1890)),ISNUMBER(SEARCH("terminat",$N1890)),ISNUMBER(SEARCH("inactive",$N1890)),ISNUMBER(SEARCH("vacan",$N1890)),ISNUMBER(SEARCH("deceased",$N1890)),ISNUMBER(SEARCH("separated",$N1890))),0,1))</f>
        <v/>
      </c>
      <c r="S1890">
        <f>IF(OR($R1890=0,NOT(ISNUMBER($I1890))),"",IFERROR(DATEDIF($I1890,DATE(FY,1,1),"y"),""))</f>
        <v/>
      </c>
      <c r="T1890">
        <f>IF(OR($R1890=0,NOT(ISNUMBER($J1890))),"",IFERROR(DATEDIF($J1890,DATE(FY,1,1),"y"),0))</f>
        <v/>
      </c>
      <c r="U1890" s="38">
        <f>IF(OR($R1890=0,NOT(ISNUMBER($I1890))),0,IF(YEAR($I1890)+IF($Q1890=1,RetAgeO,RetAgeE)=FY,MONTH($I1890),IF(YEAR($I1890)+IF($Q1890=1,RetAgeO,RetAgeE)&lt;FY,1,0)))</f>
        <v/>
      </c>
      <c r="V1890" s="38">
        <f>IF(OR($R1890=0,NOT(ISNUMBER($K1890))),0,IF(YEAR($K1890)=FY,MONTH($K1890),IF(YEAR($K1890)&lt;FY,1,0)))</f>
        <v/>
      </c>
      <c r="W1890" s="38">
        <f>IF($R1890=0,0,MIN(12,IF(AND(ISNUMBER($O1890),$O1890&gt;=1,$O1890&lt;=12),INT($O1890),12),IF(AND(RetireExit="Yes",$U1890&gt;0),$U1890,12),IF(AND(ContractExit="Yes",$V1890&gt;0),$V1890,12)))</f>
        <v/>
      </c>
      <c r="X1890" s="37">
        <f>IF(ISNUMBER($P1890),$P1890,IncPct)</f>
        <v/>
      </c>
      <c r="Y1890" s="39">
        <f>IF($W1890=0,0,MAX(0,MIN($W1890,IncMonth-1))+MAX(0,$W1890-IncMonth+1)*(1+$X1890))</f>
        <v/>
      </c>
      <c r="Z1890" s="40">
        <f>IF($C1890="",0,IFERROR(INDEX(Departments!$B$5:$B$54,MATCH($C1890,Departments!$A$5:$A$54,0)),0))</f>
        <v/>
      </c>
      <c r="AA1890" s="41">
        <f>N($L1890)*$Y1890</f>
        <v/>
      </c>
      <c r="AB1890" s="41">
        <f>N($M1890)*$Y1890</f>
        <v/>
      </c>
      <c r="AC1890" s="41">
        <f>$AA1890*$Z1890</f>
        <v/>
      </c>
      <c r="AD1890" s="41">
        <f>$AA1890*BonusMonths/12</f>
        <v/>
      </c>
      <c r="AE1890" s="41">
        <f>($AA1890+SI_Gross*$AB1890)*IF($Q1890=1,SI_O,SI_E)</f>
        <v/>
      </c>
      <c r="AF1890" s="41">
        <f>IF($Q1890=1,0,$AA1890*EOSB)</f>
        <v/>
      </c>
      <c r="AG1890" s="41">
        <f>$AN1890*$W1890</f>
        <v/>
      </c>
      <c r="AH1890" s="41">
        <f>SUM($AA1890:$AG1890)</f>
        <v/>
      </c>
      <c r="AI1890" s="41">
        <f>12*($AM1890+$AN1890)</f>
        <v/>
      </c>
      <c r="AJ1890" s="41">
        <f>$AM1890*((IncMonth-1)+(13-IncMonth)*(1+$X1890))+12*$AN1890</f>
        <v/>
      </c>
      <c r="AK1890" s="41">
        <f>IF($R1890=1,N($L1890)+N($M1890),0)</f>
        <v/>
      </c>
      <c r="AL1890">
        <f>IF($C1890="","",IF(N($L1890)&lt;=0,"Basic salary missing",IF(ISNA(MATCH($C1890,Departments!$A$5:$A$54,0)),"Department not on Departments sheet",IF(AND($I1890&lt;&gt;"",NOT(ISNUMBER($I1890))),"Date of birth is text, not a date",IF(AND($K1890&lt;&gt;"",NOT(ISNUMBER($K1890))),"Contract end is text, not a date","")))))</f>
        <v/>
      </c>
      <c r="AM1890" s="41">
        <f>IF($R1890=0,0,N($L1890)*(1+$Z1890+BonusMonths/12+IF($Q1890=1,0,EOSB))+N($M1890)+(N($L1890)+SI_Gross*N($M1890))*IF($Q1890=1,SI_O,SI_E))</f>
        <v/>
      </c>
      <c r="AN1890" s="41">
        <f>IF($R1890=0,0,(IF($Q1890=1,MedO,MedE+Ticket)+Training)/12)</f>
        <v/>
      </c>
    </row>
    <row r="1891">
      <c r="I1891" s="35" t="n"/>
      <c r="J1891" s="35" t="n"/>
      <c r="K1891" s="35" t="n"/>
      <c r="L1891" s="36" t="n"/>
      <c r="M1891" s="36" t="n"/>
      <c r="P1891" s="37" t="n"/>
      <c r="Q1891" s="38">
        <f>IF($C1891="",0,IF(OR(LOWER(TRIM($G1891))="omani",LOWER(TRIM($G1891))="oman",LOWER(TRIM($G1891))="om",LOWER(TRIM($G1891))="local"),1,0))</f>
        <v/>
      </c>
      <c r="R1891" s="38">
        <f>IF($C1891="",0,IF(OR(ISNUMBER(SEARCH("resign",$N1891)),ISNUMBER(SEARCH("terminat",$N1891)),ISNUMBER(SEARCH("inactive",$N1891)),ISNUMBER(SEARCH("vacan",$N1891)),ISNUMBER(SEARCH("deceased",$N1891)),ISNUMBER(SEARCH("separated",$N1891))),0,1))</f>
        <v/>
      </c>
      <c r="S1891">
        <f>IF(OR($R1891=0,NOT(ISNUMBER($I1891))),"",IFERROR(DATEDIF($I1891,DATE(FY,1,1),"y"),""))</f>
        <v/>
      </c>
      <c r="T1891">
        <f>IF(OR($R1891=0,NOT(ISNUMBER($J1891))),"",IFERROR(DATEDIF($J1891,DATE(FY,1,1),"y"),0))</f>
        <v/>
      </c>
      <c r="U1891" s="38">
        <f>IF(OR($R1891=0,NOT(ISNUMBER($I1891))),0,IF(YEAR($I1891)+IF($Q1891=1,RetAgeO,RetAgeE)=FY,MONTH($I1891),IF(YEAR($I1891)+IF($Q1891=1,RetAgeO,RetAgeE)&lt;FY,1,0)))</f>
        <v/>
      </c>
      <c r="V1891" s="38">
        <f>IF(OR($R1891=0,NOT(ISNUMBER($K1891))),0,IF(YEAR($K1891)=FY,MONTH($K1891),IF(YEAR($K1891)&lt;FY,1,0)))</f>
        <v/>
      </c>
      <c r="W1891" s="38">
        <f>IF($R1891=0,0,MIN(12,IF(AND(ISNUMBER($O1891),$O1891&gt;=1,$O1891&lt;=12),INT($O1891),12),IF(AND(RetireExit="Yes",$U1891&gt;0),$U1891,12),IF(AND(ContractExit="Yes",$V1891&gt;0),$V1891,12)))</f>
        <v/>
      </c>
      <c r="X1891" s="37">
        <f>IF(ISNUMBER($P1891),$P1891,IncPct)</f>
        <v/>
      </c>
      <c r="Y1891" s="39">
        <f>IF($W1891=0,0,MAX(0,MIN($W1891,IncMonth-1))+MAX(0,$W1891-IncMonth+1)*(1+$X1891))</f>
        <v/>
      </c>
      <c r="Z1891" s="40">
        <f>IF($C1891="",0,IFERROR(INDEX(Departments!$B$5:$B$54,MATCH($C1891,Departments!$A$5:$A$54,0)),0))</f>
        <v/>
      </c>
      <c r="AA1891" s="41">
        <f>N($L1891)*$Y1891</f>
        <v/>
      </c>
      <c r="AB1891" s="41">
        <f>N($M1891)*$Y1891</f>
        <v/>
      </c>
      <c r="AC1891" s="41">
        <f>$AA1891*$Z1891</f>
        <v/>
      </c>
      <c r="AD1891" s="41">
        <f>$AA1891*BonusMonths/12</f>
        <v/>
      </c>
      <c r="AE1891" s="41">
        <f>($AA1891+SI_Gross*$AB1891)*IF($Q1891=1,SI_O,SI_E)</f>
        <v/>
      </c>
      <c r="AF1891" s="41">
        <f>IF($Q1891=1,0,$AA1891*EOSB)</f>
        <v/>
      </c>
      <c r="AG1891" s="41">
        <f>$AN1891*$W1891</f>
        <v/>
      </c>
      <c r="AH1891" s="41">
        <f>SUM($AA1891:$AG1891)</f>
        <v/>
      </c>
      <c r="AI1891" s="41">
        <f>12*($AM1891+$AN1891)</f>
        <v/>
      </c>
      <c r="AJ1891" s="41">
        <f>$AM1891*((IncMonth-1)+(13-IncMonth)*(1+$X1891))+12*$AN1891</f>
        <v/>
      </c>
      <c r="AK1891" s="41">
        <f>IF($R1891=1,N($L1891)+N($M1891),0)</f>
        <v/>
      </c>
      <c r="AL1891">
        <f>IF($C1891="","",IF(N($L1891)&lt;=0,"Basic salary missing",IF(ISNA(MATCH($C1891,Departments!$A$5:$A$54,0)),"Department not on Departments sheet",IF(AND($I1891&lt;&gt;"",NOT(ISNUMBER($I1891))),"Date of birth is text, not a date",IF(AND($K1891&lt;&gt;"",NOT(ISNUMBER($K1891))),"Contract end is text, not a date","")))))</f>
        <v/>
      </c>
      <c r="AM1891" s="41">
        <f>IF($R1891=0,0,N($L1891)*(1+$Z1891+BonusMonths/12+IF($Q1891=1,0,EOSB))+N($M1891)+(N($L1891)+SI_Gross*N($M1891))*IF($Q1891=1,SI_O,SI_E))</f>
        <v/>
      </c>
      <c r="AN1891" s="41">
        <f>IF($R1891=0,0,(IF($Q1891=1,MedO,MedE+Ticket)+Training)/12)</f>
        <v/>
      </c>
    </row>
    <row r="1892">
      <c r="I1892" s="35" t="n"/>
      <c r="J1892" s="35" t="n"/>
      <c r="K1892" s="35" t="n"/>
      <c r="L1892" s="36" t="n"/>
      <c r="M1892" s="36" t="n"/>
      <c r="P1892" s="37" t="n"/>
      <c r="Q1892" s="38">
        <f>IF($C1892="",0,IF(OR(LOWER(TRIM($G1892))="omani",LOWER(TRIM($G1892))="oman",LOWER(TRIM($G1892))="om",LOWER(TRIM($G1892))="local"),1,0))</f>
        <v/>
      </c>
      <c r="R1892" s="38">
        <f>IF($C1892="",0,IF(OR(ISNUMBER(SEARCH("resign",$N1892)),ISNUMBER(SEARCH("terminat",$N1892)),ISNUMBER(SEARCH("inactive",$N1892)),ISNUMBER(SEARCH("vacan",$N1892)),ISNUMBER(SEARCH("deceased",$N1892)),ISNUMBER(SEARCH("separated",$N1892))),0,1))</f>
        <v/>
      </c>
      <c r="S1892">
        <f>IF(OR($R1892=0,NOT(ISNUMBER($I1892))),"",IFERROR(DATEDIF($I1892,DATE(FY,1,1),"y"),""))</f>
        <v/>
      </c>
      <c r="T1892">
        <f>IF(OR($R1892=0,NOT(ISNUMBER($J1892))),"",IFERROR(DATEDIF($J1892,DATE(FY,1,1),"y"),0))</f>
        <v/>
      </c>
      <c r="U1892" s="38">
        <f>IF(OR($R1892=0,NOT(ISNUMBER($I1892))),0,IF(YEAR($I1892)+IF($Q1892=1,RetAgeO,RetAgeE)=FY,MONTH($I1892),IF(YEAR($I1892)+IF($Q1892=1,RetAgeO,RetAgeE)&lt;FY,1,0)))</f>
        <v/>
      </c>
      <c r="V1892" s="38">
        <f>IF(OR($R1892=0,NOT(ISNUMBER($K1892))),0,IF(YEAR($K1892)=FY,MONTH($K1892),IF(YEAR($K1892)&lt;FY,1,0)))</f>
        <v/>
      </c>
      <c r="W1892" s="38">
        <f>IF($R1892=0,0,MIN(12,IF(AND(ISNUMBER($O1892),$O1892&gt;=1,$O1892&lt;=12),INT($O1892),12),IF(AND(RetireExit="Yes",$U1892&gt;0),$U1892,12),IF(AND(ContractExit="Yes",$V1892&gt;0),$V1892,12)))</f>
        <v/>
      </c>
      <c r="X1892" s="37">
        <f>IF(ISNUMBER($P1892),$P1892,IncPct)</f>
        <v/>
      </c>
      <c r="Y1892" s="39">
        <f>IF($W1892=0,0,MAX(0,MIN($W1892,IncMonth-1))+MAX(0,$W1892-IncMonth+1)*(1+$X1892))</f>
        <v/>
      </c>
      <c r="Z1892" s="40">
        <f>IF($C1892="",0,IFERROR(INDEX(Departments!$B$5:$B$54,MATCH($C1892,Departments!$A$5:$A$54,0)),0))</f>
        <v/>
      </c>
      <c r="AA1892" s="41">
        <f>N($L1892)*$Y1892</f>
        <v/>
      </c>
      <c r="AB1892" s="41">
        <f>N($M1892)*$Y1892</f>
        <v/>
      </c>
      <c r="AC1892" s="41">
        <f>$AA1892*$Z1892</f>
        <v/>
      </c>
      <c r="AD1892" s="41">
        <f>$AA1892*BonusMonths/12</f>
        <v/>
      </c>
      <c r="AE1892" s="41">
        <f>($AA1892+SI_Gross*$AB1892)*IF($Q1892=1,SI_O,SI_E)</f>
        <v/>
      </c>
      <c r="AF1892" s="41">
        <f>IF($Q1892=1,0,$AA1892*EOSB)</f>
        <v/>
      </c>
      <c r="AG1892" s="41">
        <f>$AN1892*$W1892</f>
        <v/>
      </c>
      <c r="AH1892" s="41">
        <f>SUM($AA1892:$AG1892)</f>
        <v/>
      </c>
      <c r="AI1892" s="41">
        <f>12*($AM1892+$AN1892)</f>
        <v/>
      </c>
      <c r="AJ1892" s="41">
        <f>$AM1892*((IncMonth-1)+(13-IncMonth)*(1+$X1892))+12*$AN1892</f>
        <v/>
      </c>
      <c r="AK1892" s="41">
        <f>IF($R1892=1,N($L1892)+N($M1892),0)</f>
        <v/>
      </c>
      <c r="AL1892">
        <f>IF($C1892="","",IF(N($L1892)&lt;=0,"Basic salary missing",IF(ISNA(MATCH($C1892,Departments!$A$5:$A$54,0)),"Department not on Departments sheet",IF(AND($I1892&lt;&gt;"",NOT(ISNUMBER($I1892))),"Date of birth is text, not a date",IF(AND($K1892&lt;&gt;"",NOT(ISNUMBER($K1892))),"Contract end is text, not a date","")))))</f>
        <v/>
      </c>
      <c r="AM1892" s="41">
        <f>IF($R1892=0,0,N($L1892)*(1+$Z1892+BonusMonths/12+IF($Q1892=1,0,EOSB))+N($M1892)+(N($L1892)+SI_Gross*N($M1892))*IF($Q1892=1,SI_O,SI_E))</f>
        <v/>
      </c>
      <c r="AN1892" s="41">
        <f>IF($R1892=0,0,(IF($Q1892=1,MedO,MedE+Ticket)+Training)/12)</f>
        <v/>
      </c>
    </row>
    <row r="1893">
      <c r="I1893" s="35" t="n"/>
      <c r="J1893" s="35" t="n"/>
      <c r="K1893" s="35" t="n"/>
      <c r="L1893" s="36" t="n"/>
      <c r="M1893" s="36" t="n"/>
      <c r="P1893" s="37" t="n"/>
      <c r="Q1893" s="38">
        <f>IF($C1893="",0,IF(OR(LOWER(TRIM($G1893))="omani",LOWER(TRIM($G1893))="oman",LOWER(TRIM($G1893))="om",LOWER(TRIM($G1893))="local"),1,0))</f>
        <v/>
      </c>
      <c r="R1893" s="38">
        <f>IF($C1893="",0,IF(OR(ISNUMBER(SEARCH("resign",$N1893)),ISNUMBER(SEARCH("terminat",$N1893)),ISNUMBER(SEARCH("inactive",$N1893)),ISNUMBER(SEARCH("vacan",$N1893)),ISNUMBER(SEARCH("deceased",$N1893)),ISNUMBER(SEARCH("separated",$N1893))),0,1))</f>
        <v/>
      </c>
      <c r="S1893">
        <f>IF(OR($R1893=0,NOT(ISNUMBER($I1893))),"",IFERROR(DATEDIF($I1893,DATE(FY,1,1),"y"),""))</f>
        <v/>
      </c>
      <c r="T1893">
        <f>IF(OR($R1893=0,NOT(ISNUMBER($J1893))),"",IFERROR(DATEDIF($J1893,DATE(FY,1,1),"y"),0))</f>
        <v/>
      </c>
      <c r="U1893" s="38">
        <f>IF(OR($R1893=0,NOT(ISNUMBER($I1893))),0,IF(YEAR($I1893)+IF($Q1893=1,RetAgeO,RetAgeE)=FY,MONTH($I1893),IF(YEAR($I1893)+IF($Q1893=1,RetAgeO,RetAgeE)&lt;FY,1,0)))</f>
        <v/>
      </c>
      <c r="V1893" s="38">
        <f>IF(OR($R1893=0,NOT(ISNUMBER($K1893))),0,IF(YEAR($K1893)=FY,MONTH($K1893),IF(YEAR($K1893)&lt;FY,1,0)))</f>
        <v/>
      </c>
      <c r="W1893" s="38">
        <f>IF($R1893=0,0,MIN(12,IF(AND(ISNUMBER($O1893),$O1893&gt;=1,$O1893&lt;=12),INT($O1893),12),IF(AND(RetireExit="Yes",$U1893&gt;0),$U1893,12),IF(AND(ContractExit="Yes",$V1893&gt;0),$V1893,12)))</f>
        <v/>
      </c>
      <c r="X1893" s="37">
        <f>IF(ISNUMBER($P1893),$P1893,IncPct)</f>
        <v/>
      </c>
      <c r="Y1893" s="39">
        <f>IF($W1893=0,0,MAX(0,MIN($W1893,IncMonth-1))+MAX(0,$W1893-IncMonth+1)*(1+$X1893))</f>
        <v/>
      </c>
      <c r="Z1893" s="40">
        <f>IF($C1893="",0,IFERROR(INDEX(Departments!$B$5:$B$54,MATCH($C1893,Departments!$A$5:$A$54,0)),0))</f>
        <v/>
      </c>
      <c r="AA1893" s="41">
        <f>N($L1893)*$Y1893</f>
        <v/>
      </c>
      <c r="AB1893" s="41">
        <f>N($M1893)*$Y1893</f>
        <v/>
      </c>
      <c r="AC1893" s="41">
        <f>$AA1893*$Z1893</f>
        <v/>
      </c>
      <c r="AD1893" s="41">
        <f>$AA1893*BonusMonths/12</f>
        <v/>
      </c>
      <c r="AE1893" s="41">
        <f>($AA1893+SI_Gross*$AB1893)*IF($Q1893=1,SI_O,SI_E)</f>
        <v/>
      </c>
      <c r="AF1893" s="41">
        <f>IF($Q1893=1,0,$AA1893*EOSB)</f>
        <v/>
      </c>
      <c r="AG1893" s="41">
        <f>$AN1893*$W1893</f>
        <v/>
      </c>
      <c r="AH1893" s="41">
        <f>SUM($AA1893:$AG1893)</f>
        <v/>
      </c>
      <c r="AI1893" s="41">
        <f>12*($AM1893+$AN1893)</f>
        <v/>
      </c>
      <c r="AJ1893" s="41">
        <f>$AM1893*((IncMonth-1)+(13-IncMonth)*(1+$X1893))+12*$AN1893</f>
        <v/>
      </c>
      <c r="AK1893" s="41">
        <f>IF($R1893=1,N($L1893)+N($M1893),0)</f>
        <v/>
      </c>
      <c r="AL1893">
        <f>IF($C1893="","",IF(N($L1893)&lt;=0,"Basic salary missing",IF(ISNA(MATCH($C1893,Departments!$A$5:$A$54,0)),"Department not on Departments sheet",IF(AND($I1893&lt;&gt;"",NOT(ISNUMBER($I1893))),"Date of birth is text, not a date",IF(AND($K1893&lt;&gt;"",NOT(ISNUMBER($K1893))),"Contract end is text, not a date","")))))</f>
        <v/>
      </c>
      <c r="AM1893" s="41">
        <f>IF($R1893=0,0,N($L1893)*(1+$Z1893+BonusMonths/12+IF($Q1893=1,0,EOSB))+N($M1893)+(N($L1893)+SI_Gross*N($M1893))*IF($Q1893=1,SI_O,SI_E))</f>
        <v/>
      </c>
      <c r="AN1893" s="41">
        <f>IF($R1893=0,0,(IF($Q1893=1,MedO,MedE+Ticket)+Training)/12)</f>
        <v/>
      </c>
    </row>
    <row r="1894">
      <c r="I1894" s="35" t="n"/>
      <c r="J1894" s="35" t="n"/>
      <c r="K1894" s="35" t="n"/>
      <c r="L1894" s="36" t="n"/>
      <c r="M1894" s="36" t="n"/>
      <c r="P1894" s="37" t="n"/>
      <c r="Q1894" s="38">
        <f>IF($C1894="",0,IF(OR(LOWER(TRIM($G1894))="omani",LOWER(TRIM($G1894))="oman",LOWER(TRIM($G1894))="om",LOWER(TRIM($G1894))="local"),1,0))</f>
        <v/>
      </c>
      <c r="R1894" s="38">
        <f>IF($C1894="",0,IF(OR(ISNUMBER(SEARCH("resign",$N1894)),ISNUMBER(SEARCH("terminat",$N1894)),ISNUMBER(SEARCH("inactive",$N1894)),ISNUMBER(SEARCH("vacan",$N1894)),ISNUMBER(SEARCH("deceased",$N1894)),ISNUMBER(SEARCH("separated",$N1894))),0,1))</f>
        <v/>
      </c>
      <c r="S1894">
        <f>IF(OR($R1894=0,NOT(ISNUMBER($I1894))),"",IFERROR(DATEDIF($I1894,DATE(FY,1,1),"y"),""))</f>
        <v/>
      </c>
      <c r="T1894">
        <f>IF(OR($R1894=0,NOT(ISNUMBER($J1894))),"",IFERROR(DATEDIF($J1894,DATE(FY,1,1),"y"),0))</f>
        <v/>
      </c>
      <c r="U1894" s="38">
        <f>IF(OR($R1894=0,NOT(ISNUMBER($I1894))),0,IF(YEAR($I1894)+IF($Q1894=1,RetAgeO,RetAgeE)=FY,MONTH($I1894),IF(YEAR($I1894)+IF($Q1894=1,RetAgeO,RetAgeE)&lt;FY,1,0)))</f>
        <v/>
      </c>
      <c r="V1894" s="38">
        <f>IF(OR($R1894=0,NOT(ISNUMBER($K1894))),0,IF(YEAR($K1894)=FY,MONTH($K1894),IF(YEAR($K1894)&lt;FY,1,0)))</f>
        <v/>
      </c>
      <c r="W1894" s="38">
        <f>IF($R1894=0,0,MIN(12,IF(AND(ISNUMBER($O1894),$O1894&gt;=1,$O1894&lt;=12),INT($O1894),12),IF(AND(RetireExit="Yes",$U1894&gt;0),$U1894,12),IF(AND(ContractExit="Yes",$V1894&gt;0),$V1894,12)))</f>
        <v/>
      </c>
      <c r="X1894" s="37">
        <f>IF(ISNUMBER($P1894),$P1894,IncPct)</f>
        <v/>
      </c>
      <c r="Y1894" s="39">
        <f>IF($W1894=0,0,MAX(0,MIN($W1894,IncMonth-1))+MAX(0,$W1894-IncMonth+1)*(1+$X1894))</f>
        <v/>
      </c>
      <c r="Z1894" s="40">
        <f>IF($C1894="",0,IFERROR(INDEX(Departments!$B$5:$B$54,MATCH($C1894,Departments!$A$5:$A$54,0)),0))</f>
        <v/>
      </c>
      <c r="AA1894" s="41">
        <f>N($L1894)*$Y1894</f>
        <v/>
      </c>
      <c r="AB1894" s="41">
        <f>N($M1894)*$Y1894</f>
        <v/>
      </c>
      <c r="AC1894" s="41">
        <f>$AA1894*$Z1894</f>
        <v/>
      </c>
      <c r="AD1894" s="41">
        <f>$AA1894*BonusMonths/12</f>
        <v/>
      </c>
      <c r="AE1894" s="41">
        <f>($AA1894+SI_Gross*$AB1894)*IF($Q1894=1,SI_O,SI_E)</f>
        <v/>
      </c>
      <c r="AF1894" s="41">
        <f>IF($Q1894=1,0,$AA1894*EOSB)</f>
        <v/>
      </c>
      <c r="AG1894" s="41">
        <f>$AN1894*$W1894</f>
        <v/>
      </c>
      <c r="AH1894" s="41">
        <f>SUM($AA1894:$AG1894)</f>
        <v/>
      </c>
      <c r="AI1894" s="41">
        <f>12*($AM1894+$AN1894)</f>
        <v/>
      </c>
      <c r="AJ1894" s="41">
        <f>$AM1894*((IncMonth-1)+(13-IncMonth)*(1+$X1894))+12*$AN1894</f>
        <v/>
      </c>
      <c r="AK1894" s="41">
        <f>IF($R1894=1,N($L1894)+N($M1894),0)</f>
        <v/>
      </c>
      <c r="AL1894">
        <f>IF($C1894="","",IF(N($L1894)&lt;=0,"Basic salary missing",IF(ISNA(MATCH($C1894,Departments!$A$5:$A$54,0)),"Department not on Departments sheet",IF(AND($I1894&lt;&gt;"",NOT(ISNUMBER($I1894))),"Date of birth is text, not a date",IF(AND($K1894&lt;&gt;"",NOT(ISNUMBER($K1894))),"Contract end is text, not a date","")))))</f>
        <v/>
      </c>
      <c r="AM1894" s="41">
        <f>IF($R1894=0,0,N($L1894)*(1+$Z1894+BonusMonths/12+IF($Q1894=1,0,EOSB))+N($M1894)+(N($L1894)+SI_Gross*N($M1894))*IF($Q1894=1,SI_O,SI_E))</f>
        <v/>
      </c>
      <c r="AN1894" s="41">
        <f>IF($R1894=0,0,(IF($Q1894=1,MedO,MedE+Ticket)+Training)/12)</f>
        <v/>
      </c>
    </row>
    <row r="1895">
      <c r="I1895" s="35" t="n"/>
      <c r="J1895" s="35" t="n"/>
      <c r="K1895" s="35" t="n"/>
      <c r="L1895" s="36" t="n"/>
      <c r="M1895" s="36" t="n"/>
      <c r="P1895" s="37" t="n"/>
      <c r="Q1895" s="38">
        <f>IF($C1895="",0,IF(OR(LOWER(TRIM($G1895))="omani",LOWER(TRIM($G1895))="oman",LOWER(TRIM($G1895))="om",LOWER(TRIM($G1895))="local"),1,0))</f>
        <v/>
      </c>
      <c r="R1895" s="38">
        <f>IF($C1895="",0,IF(OR(ISNUMBER(SEARCH("resign",$N1895)),ISNUMBER(SEARCH("terminat",$N1895)),ISNUMBER(SEARCH("inactive",$N1895)),ISNUMBER(SEARCH("vacan",$N1895)),ISNUMBER(SEARCH("deceased",$N1895)),ISNUMBER(SEARCH("separated",$N1895))),0,1))</f>
        <v/>
      </c>
      <c r="S1895">
        <f>IF(OR($R1895=0,NOT(ISNUMBER($I1895))),"",IFERROR(DATEDIF($I1895,DATE(FY,1,1),"y"),""))</f>
        <v/>
      </c>
      <c r="T1895">
        <f>IF(OR($R1895=0,NOT(ISNUMBER($J1895))),"",IFERROR(DATEDIF($J1895,DATE(FY,1,1),"y"),0))</f>
        <v/>
      </c>
      <c r="U1895" s="38">
        <f>IF(OR($R1895=0,NOT(ISNUMBER($I1895))),0,IF(YEAR($I1895)+IF($Q1895=1,RetAgeO,RetAgeE)=FY,MONTH($I1895),IF(YEAR($I1895)+IF($Q1895=1,RetAgeO,RetAgeE)&lt;FY,1,0)))</f>
        <v/>
      </c>
      <c r="V1895" s="38">
        <f>IF(OR($R1895=0,NOT(ISNUMBER($K1895))),0,IF(YEAR($K1895)=FY,MONTH($K1895),IF(YEAR($K1895)&lt;FY,1,0)))</f>
        <v/>
      </c>
      <c r="W1895" s="38">
        <f>IF($R1895=0,0,MIN(12,IF(AND(ISNUMBER($O1895),$O1895&gt;=1,$O1895&lt;=12),INT($O1895),12),IF(AND(RetireExit="Yes",$U1895&gt;0),$U1895,12),IF(AND(ContractExit="Yes",$V1895&gt;0),$V1895,12)))</f>
        <v/>
      </c>
      <c r="X1895" s="37">
        <f>IF(ISNUMBER($P1895),$P1895,IncPct)</f>
        <v/>
      </c>
      <c r="Y1895" s="39">
        <f>IF($W1895=0,0,MAX(0,MIN($W1895,IncMonth-1))+MAX(0,$W1895-IncMonth+1)*(1+$X1895))</f>
        <v/>
      </c>
      <c r="Z1895" s="40">
        <f>IF($C1895="",0,IFERROR(INDEX(Departments!$B$5:$B$54,MATCH($C1895,Departments!$A$5:$A$54,0)),0))</f>
        <v/>
      </c>
      <c r="AA1895" s="41">
        <f>N($L1895)*$Y1895</f>
        <v/>
      </c>
      <c r="AB1895" s="41">
        <f>N($M1895)*$Y1895</f>
        <v/>
      </c>
      <c r="AC1895" s="41">
        <f>$AA1895*$Z1895</f>
        <v/>
      </c>
      <c r="AD1895" s="41">
        <f>$AA1895*BonusMonths/12</f>
        <v/>
      </c>
      <c r="AE1895" s="41">
        <f>($AA1895+SI_Gross*$AB1895)*IF($Q1895=1,SI_O,SI_E)</f>
        <v/>
      </c>
      <c r="AF1895" s="41">
        <f>IF($Q1895=1,0,$AA1895*EOSB)</f>
        <v/>
      </c>
      <c r="AG1895" s="41">
        <f>$AN1895*$W1895</f>
        <v/>
      </c>
      <c r="AH1895" s="41">
        <f>SUM($AA1895:$AG1895)</f>
        <v/>
      </c>
      <c r="AI1895" s="41">
        <f>12*($AM1895+$AN1895)</f>
        <v/>
      </c>
      <c r="AJ1895" s="41">
        <f>$AM1895*((IncMonth-1)+(13-IncMonth)*(1+$X1895))+12*$AN1895</f>
        <v/>
      </c>
      <c r="AK1895" s="41">
        <f>IF($R1895=1,N($L1895)+N($M1895),0)</f>
        <v/>
      </c>
      <c r="AL1895">
        <f>IF($C1895="","",IF(N($L1895)&lt;=0,"Basic salary missing",IF(ISNA(MATCH($C1895,Departments!$A$5:$A$54,0)),"Department not on Departments sheet",IF(AND($I1895&lt;&gt;"",NOT(ISNUMBER($I1895))),"Date of birth is text, not a date",IF(AND($K1895&lt;&gt;"",NOT(ISNUMBER($K1895))),"Contract end is text, not a date","")))))</f>
        <v/>
      </c>
      <c r="AM1895" s="41">
        <f>IF($R1895=0,0,N($L1895)*(1+$Z1895+BonusMonths/12+IF($Q1895=1,0,EOSB))+N($M1895)+(N($L1895)+SI_Gross*N($M1895))*IF($Q1895=1,SI_O,SI_E))</f>
        <v/>
      </c>
      <c r="AN1895" s="41">
        <f>IF($R1895=0,0,(IF($Q1895=1,MedO,MedE+Ticket)+Training)/12)</f>
        <v/>
      </c>
    </row>
    <row r="1896">
      <c r="I1896" s="35" t="n"/>
      <c r="J1896" s="35" t="n"/>
      <c r="K1896" s="35" t="n"/>
      <c r="L1896" s="36" t="n"/>
      <c r="M1896" s="36" t="n"/>
      <c r="P1896" s="37" t="n"/>
      <c r="Q1896" s="38">
        <f>IF($C1896="",0,IF(OR(LOWER(TRIM($G1896))="omani",LOWER(TRIM($G1896))="oman",LOWER(TRIM($G1896))="om",LOWER(TRIM($G1896))="local"),1,0))</f>
        <v/>
      </c>
      <c r="R1896" s="38">
        <f>IF($C1896="",0,IF(OR(ISNUMBER(SEARCH("resign",$N1896)),ISNUMBER(SEARCH("terminat",$N1896)),ISNUMBER(SEARCH("inactive",$N1896)),ISNUMBER(SEARCH("vacan",$N1896)),ISNUMBER(SEARCH("deceased",$N1896)),ISNUMBER(SEARCH("separated",$N1896))),0,1))</f>
        <v/>
      </c>
      <c r="S1896">
        <f>IF(OR($R1896=0,NOT(ISNUMBER($I1896))),"",IFERROR(DATEDIF($I1896,DATE(FY,1,1),"y"),""))</f>
        <v/>
      </c>
      <c r="T1896">
        <f>IF(OR($R1896=0,NOT(ISNUMBER($J1896))),"",IFERROR(DATEDIF($J1896,DATE(FY,1,1),"y"),0))</f>
        <v/>
      </c>
      <c r="U1896" s="38">
        <f>IF(OR($R1896=0,NOT(ISNUMBER($I1896))),0,IF(YEAR($I1896)+IF($Q1896=1,RetAgeO,RetAgeE)=FY,MONTH($I1896),IF(YEAR($I1896)+IF($Q1896=1,RetAgeO,RetAgeE)&lt;FY,1,0)))</f>
        <v/>
      </c>
      <c r="V1896" s="38">
        <f>IF(OR($R1896=0,NOT(ISNUMBER($K1896))),0,IF(YEAR($K1896)=FY,MONTH($K1896),IF(YEAR($K1896)&lt;FY,1,0)))</f>
        <v/>
      </c>
      <c r="W1896" s="38">
        <f>IF($R1896=0,0,MIN(12,IF(AND(ISNUMBER($O1896),$O1896&gt;=1,$O1896&lt;=12),INT($O1896),12),IF(AND(RetireExit="Yes",$U1896&gt;0),$U1896,12),IF(AND(ContractExit="Yes",$V1896&gt;0),$V1896,12)))</f>
        <v/>
      </c>
      <c r="X1896" s="37">
        <f>IF(ISNUMBER($P1896),$P1896,IncPct)</f>
        <v/>
      </c>
      <c r="Y1896" s="39">
        <f>IF($W1896=0,0,MAX(0,MIN($W1896,IncMonth-1))+MAX(0,$W1896-IncMonth+1)*(1+$X1896))</f>
        <v/>
      </c>
      <c r="Z1896" s="40">
        <f>IF($C1896="",0,IFERROR(INDEX(Departments!$B$5:$B$54,MATCH($C1896,Departments!$A$5:$A$54,0)),0))</f>
        <v/>
      </c>
      <c r="AA1896" s="41">
        <f>N($L1896)*$Y1896</f>
        <v/>
      </c>
      <c r="AB1896" s="41">
        <f>N($M1896)*$Y1896</f>
        <v/>
      </c>
      <c r="AC1896" s="41">
        <f>$AA1896*$Z1896</f>
        <v/>
      </c>
      <c r="AD1896" s="41">
        <f>$AA1896*BonusMonths/12</f>
        <v/>
      </c>
      <c r="AE1896" s="41">
        <f>($AA1896+SI_Gross*$AB1896)*IF($Q1896=1,SI_O,SI_E)</f>
        <v/>
      </c>
      <c r="AF1896" s="41">
        <f>IF($Q1896=1,0,$AA1896*EOSB)</f>
        <v/>
      </c>
      <c r="AG1896" s="41">
        <f>$AN1896*$W1896</f>
        <v/>
      </c>
      <c r="AH1896" s="41">
        <f>SUM($AA1896:$AG1896)</f>
        <v/>
      </c>
      <c r="AI1896" s="41">
        <f>12*($AM1896+$AN1896)</f>
        <v/>
      </c>
      <c r="AJ1896" s="41">
        <f>$AM1896*((IncMonth-1)+(13-IncMonth)*(1+$X1896))+12*$AN1896</f>
        <v/>
      </c>
      <c r="AK1896" s="41">
        <f>IF($R1896=1,N($L1896)+N($M1896),0)</f>
        <v/>
      </c>
      <c r="AL1896">
        <f>IF($C1896="","",IF(N($L1896)&lt;=0,"Basic salary missing",IF(ISNA(MATCH($C1896,Departments!$A$5:$A$54,0)),"Department not on Departments sheet",IF(AND($I1896&lt;&gt;"",NOT(ISNUMBER($I1896))),"Date of birth is text, not a date",IF(AND($K1896&lt;&gt;"",NOT(ISNUMBER($K1896))),"Contract end is text, not a date","")))))</f>
        <v/>
      </c>
      <c r="AM1896" s="41">
        <f>IF($R1896=0,0,N($L1896)*(1+$Z1896+BonusMonths/12+IF($Q1896=1,0,EOSB))+N($M1896)+(N($L1896)+SI_Gross*N($M1896))*IF($Q1896=1,SI_O,SI_E))</f>
        <v/>
      </c>
      <c r="AN1896" s="41">
        <f>IF($R1896=0,0,(IF($Q1896=1,MedO,MedE+Ticket)+Training)/12)</f>
        <v/>
      </c>
    </row>
    <row r="1897">
      <c r="I1897" s="35" t="n"/>
      <c r="J1897" s="35" t="n"/>
      <c r="K1897" s="35" t="n"/>
      <c r="L1897" s="36" t="n"/>
      <c r="M1897" s="36" t="n"/>
      <c r="P1897" s="37" t="n"/>
      <c r="Q1897" s="38">
        <f>IF($C1897="",0,IF(OR(LOWER(TRIM($G1897))="omani",LOWER(TRIM($G1897))="oman",LOWER(TRIM($G1897))="om",LOWER(TRIM($G1897))="local"),1,0))</f>
        <v/>
      </c>
      <c r="R1897" s="38">
        <f>IF($C1897="",0,IF(OR(ISNUMBER(SEARCH("resign",$N1897)),ISNUMBER(SEARCH("terminat",$N1897)),ISNUMBER(SEARCH("inactive",$N1897)),ISNUMBER(SEARCH("vacan",$N1897)),ISNUMBER(SEARCH("deceased",$N1897)),ISNUMBER(SEARCH("separated",$N1897))),0,1))</f>
        <v/>
      </c>
      <c r="S1897">
        <f>IF(OR($R1897=0,NOT(ISNUMBER($I1897))),"",IFERROR(DATEDIF($I1897,DATE(FY,1,1),"y"),""))</f>
        <v/>
      </c>
      <c r="T1897">
        <f>IF(OR($R1897=0,NOT(ISNUMBER($J1897))),"",IFERROR(DATEDIF($J1897,DATE(FY,1,1),"y"),0))</f>
        <v/>
      </c>
      <c r="U1897" s="38">
        <f>IF(OR($R1897=0,NOT(ISNUMBER($I1897))),0,IF(YEAR($I1897)+IF($Q1897=1,RetAgeO,RetAgeE)=FY,MONTH($I1897),IF(YEAR($I1897)+IF($Q1897=1,RetAgeO,RetAgeE)&lt;FY,1,0)))</f>
        <v/>
      </c>
      <c r="V1897" s="38">
        <f>IF(OR($R1897=0,NOT(ISNUMBER($K1897))),0,IF(YEAR($K1897)=FY,MONTH($K1897),IF(YEAR($K1897)&lt;FY,1,0)))</f>
        <v/>
      </c>
      <c r="W1897" s="38">
        <f>IF($R1897=0,0,MIN(12,IF(AND(ISNUMBER($O1897),$O1897&gt;=1,$O1897&lt;=12),INT($O1897),12),IF(AND(RetireExit="Yes",$U1897&gt;0),$U1897,12),IF(AND(ContractExit="Yes",$V1897&gt;0),$V1897,12)))</f>
        <v/>
      </c>
      <c r="X1897" s="37">
        <f>IF(ISNUMBER($P1897),$P1897,IncPct)</f>
        <v/>
      </c>
      <c r="Y1897" s="39">
        <f>IF($W1897=0,0,MAX(0,MIN($W1897,IncMonth-1))+MAX(0,$W1897-IncMonth+1)*(1+$X1897))</f>
        <v/>
      </c>
      <c r="Z1897" s="40">
        <f>IF($C1897="",0,IFERROR(INDEX(Departments!$B$5:$B$54,MATCH($C1897,Departments!$A$5:$A$54,0)),0))</f>
        <v/>
      </c>
      <c r="AA1897" s="41">
        <f>N($L1897)*$Y1897</f>
        <v/>
      </c>
      <c r="AB1897" s="41">
        <f>N($M1897)*$Y1897</f>
        <v/>
      </c>
      <c r="AC1897" s="41">
        <f>$AA1897*$Z1897</f>
        <v/>
      </c>
      <c r="AD1897" s="41">
        <f>$AA1897*BonusMonths/12</f>
        <v/>
      </c>
      <c r="AE1897" s="41">
        <f>($AA1897+SI_Gross*$AB1897)*IF($Q1897=1,SI_O,SI_E)</f>
        <v/>
      </c>
      <c r="AF1897" s="41">
        <f>IF($Q1897=1,0,$AA1897*EOSB)</f>
        <v/>
      </c>
      <c r="AG1897" s="41">
        <f>$AN1897*$W1897</f>
        <v/>
      </c>
      <c r="AH1897" s="41">
        <f>SUM($AA1897:$AG1897)</f>
        <v/>
      </c>
      <c r="AI1897" s="41">
        <f>12*($AM1897+$AN1897)</f>
        <v/>
      </c>
      <c r="AJ1897" s="41">
        <f>$AM1897*((IncMonth-1)+(13-IncMonth)*(1+$X1897))+12*$AN1897</f>
        <v/>
      </c>
      <c r="AK1897" s="41">
        <f>IF($R1897=1,N($L1897)+N($M1897),0)</f>
        <v/>
      </c>
      <c r="AL1897">
        <f>IF($C1897="","",IF(N($L1897)&lt;=0,"Basic salary missing",IF(ISNA(MATCH($C1897,Departments!$A$5:$A$54,0)),"Department not on Departments sheet",IF(AND($I1897&lt;&gt;"",NOT(ISNUMBER($I1897))),"Date of birth is text, not a date",IF(AND($K1897&lt;&gt;"",NOT(ISNUMBER($K1897))),"Contract end is text, not a date","")))))</f>
        <v/>
      </c>
      <c r="AM1897" s="41">
        <f>IF($R1897=0,0,N($L1897)*(1+$Z1897+BonusMonths/12+IF($Q1897=1,0,EOSB))+N($M1897)+(N($L1897)+SI_Gross*N($M1897))*IF($Q1897=1,SI_O,SI_E))</f>
        <v/>
      </c>
      <c r="AN1897" s="41">
        <f>IF($R1897=0,0,(IF($Q1897=1,MedO,MedE+Ticket)+Training)/12)</f>
        <v/>
      </c>
    </row>
    <row r="1898">
      <c r="I1898" s="35" t="n"/>
      <c r="J1898" s="35" t="n"/>
      <c r="K1898" s="35" t="n"/>
      <c r="L1898" s="36" t="n"/>
      <c r="M1898" s="36" t="n"/>
      <c r="P1898" s="37" t="n"/>
      <c r="Q1898" s="38">
        <f>IF($C1898="",0,IF(OR(LOWER(TRIM($G1898))="omani",LOWER(TRIM($G1898))="oman",LOWER(TRIM($G1898))="om",LOWER(TRIM($G1898))="local"),1,0))</f>
        <v/>
      </c>
      <c r="R1898" s="38">
        <f>IF($C1898="",0,IF(OR(ISNUMBER(SEARCH("resign",$N1898)),ISNUMBER(SEARCH("terminat",$N1898)),ISNUMBER(SEARCH("inactive",$N1898)),ISNUMBER(SEARCH("vacan",$N1898)),ISNUMBER(SEARCH("deceased",$N1898)),ISNUMBER(SEARCH("separated",$N1898))),0,1))</f>
        <v/>
      </c>
      <c r="S1898">
        <f>IF(OR($R1898=0,NOT(ISNUMBER($I1898))),"",IFERROR(DATEDIF($I1898,DATE(FY,1,1),"y"),""))</f>
        <v/>
      </c>
      <c r="T1898">
        <f>IF(OR($R1898=0,NOT(ISNUMBER($J1898))),"",IFERROR(DATEDIF($J1898,DATE(FY,1,1),"y"),0))</f>
        <v/>
      </c>
      <c r="U1898" s="38">
        <f>IF(OR($R1898=0,NOT(ISNUMBER($I1898))),0,IF(YEAR($I1898)+IF($Q1898=1,RetAgeO,RetAgeE)=FY,MONTH($I1898),IF(YEAR($I1898)+IF($Q1898=1,RetAgeO,RetAgeE)&lt;FY,1,0)))</f>
        <v/>
      </c>
      <c r="V1898" s="38">
        <f>IF(OR($R1898=0,NOT(ISNUMBER($K1898))),0,IF(YEAR($K1898)=FY,MONTH($K1898),IF(YEAR($K1898)&lt;FY,1,0)))</f>
        <v/>
      </c>
      <c r="W1898" s="38">
        <f>IF($R1898=0,0,MIN(12,IF(AND(ISNUMBER($O1898),$O1898&gt;=1,$O1898&lt;=12),INT($O1898),12),IF(AND(RetireExit="Yes",$U1898&gt;0),$U1898,12),IF(AND(ContractExit="Yes",$V1898&gt;0),$V1898,12)))</f>
        <v/>
      </c>
      <c r="X1898" s="37">
        <f>IF(ISNUMBER($P1898),$P1898,IncPct)</f>
        <v/>
      </c>
      <c r="Y1898" s="39">
        <f>IF($W1898=0,0,MAX(0,MIN($W1898,IncMonth-1))+MAX(0,$W1898-IncMonth+1)*(1+$X1898))</f>
        <v/>
      </c>
      <c r="Z1898" s="40">
        <f>IF($C1898="",0,IFERROR(INDEX(Departments!$B$5:$B$54,MATCH($C1898,Departments!$A$5:$A$54,0)),0))</f>
        <v/>
      </c>
      <c r="AA1898" s="41">
        <f>N($L1898)*$Y1898</f>
        <v/>
      </c>
      <c r="AB1898" s="41">
        <f>N($M1898)*$Y1898</f>
        <v/>
      </c>
      <c r="AC1898" s="41">
        <f>$AA1898*$Z1898</f>
        <v/>
      </c>
      <c r="AD1898" s="41">
        <f>$AA1898*BonusMonths/12</f>
        <v/>
      </c>
      <c r="AE1898" s="41">
        <f>($AA1898+SI_Gross*$AB1898)*IF($Q1898=1,SI_O,SI_E)</f>
        <v/>
      </c>
      <c r="AF1898" s="41">
        <f>IF($Q1898=1,0,$AA1898*EOSB)</f>
        <v/>
      </c>
      <c r="AG1898" s="41">
        <f>$AN1898*$W1898</f>
        <v/>
      </c>
      <c r="AH1898" s="41">
        <f>SUM($AA1898:$AG1898)</f>
        <v/>
      </c>
      <c r="AI1898" s="41">
        <f>12*($AM1898+$AN1898)</f>
        <v/>
      </c>
      <c r="AJ1898" s="41">
        <f>$AM1898*((IncMonth-1)+(13-IncMonth)*(1+$X1898))+12*$AN1898</f>
        <v/>
      </c>
      <c r="AK1898" s="41">
        <f>IF($R1898=1,N($L1898)+N($M1898),0)</f>
        <v/>
      </c>
      <c r="AL1898">
        <f>IF($C1898="","",IF(N($L1898)&lt;=0,"Basic salary missing",IF(ISNA(MATCH($C1898,Departments!$A$5:$A$54,0)),"Department not on Departments sheet",IF(AND($I1898&lt;&gt;"",NOT(ISNUMBER($I1898))),"Date of birth is text, not a date",IF(AND($K1898&lt;&gt;"",NOT(ISNUMBER($K1898))),"Contract end is text, not a date","")))))</f>
        <v/>
      </c>
      <c r="AM1898" s="41">
        <f>IF($R1898=0,0,N($L1898)*(1+$Z1898+BonusMonths/12+IF($Q1898=1,0,EOSB))+N($M1898)+(N($L1898)+SI_Gross*N($M1898))*IF($Q1898=1,SI_O,SI_E))</f>
        <v/>
      </c>
      <c r="AN1898" s="41">
        <f>IF($R1898=0,0,(IF($Q1898=1,MedO,MedE+Ticket)+Training)/12)</f>
        <v/>
      </c>
    </row>
    <row r="1899">
      <c r="I1899" s="35" t="n"/>
      <c r="J1899" s="35" t="n"/>
      <c r="K1899" s="35" t="n"/>
      <c r="L1899" s="36" t="n"/>
      <c r="M1899" s="36" t="n"/>
      <c r="P1899" s="37" t="n"/>
      <c r="Q1899" s="38">
        <f>IF($C1899="",0,IF(OR(LOWER(TRIM($G1899))="omani",LOWER(TRIM($G1899))="oman",LOWER(TRIM($G1899))="om",LOWER(TRIM($G1899))="local"),1,0))</f>
        <v/>
      </c>
      <c r="R1899" s="38">
        <f>IF($C1899="",0,IF(OR(ISNUMBER(SEARCH("resign",$N1899)),ISNUMBER(SEARCH("terminat",$N1899)),ISNUMBER(SEARCH("inactive",$N1899)),ISNUMBER(SEARCH("vacan",$N1899)),ISNUMBER(SEARCH("deceased",$N1899)),ISNUMBER(SEARCH("separated",$N1899))),0,1))</f>
        <v/>
      </c>
      <c r="S1899">
        <f>IF(OR($R1899=0,NOT(ISNUMBER($I1899))),"",IFERROR(DATEDIF($I1899,DATE(FY,1,1),"y"),""))</f>
        <v/>
      </c>
      <c r="T1899">
        <f>IF(OR($R1899=0,NOT(ISNUMBER($J1899))),"",IFERROR(DATEDIF($J1899,DATE(FY,1,1),"y"),0))</f>
        <v/>
      </c>
      <c r="U1899" s="38">
        <f>IF(OR($R1899=0,NOT(ISNUMBER($I1899))),0,IF(YEAR($I1899)+IF($Q1899=1,RetAgeO,RetAgeE)=FY,MONTH($I1899),IF(YEAR($I1899)+IF($Q1899=1,RetAgeO,RetAgeE)&lt;FY,1,0)))</f>
        <v/>
      </c>
      <c r="V1899" s="38">
        <f>IF(OR($R1899=0,NOT(ISNUMBER($K1899))),0,IF(YEAR($K1899)=FY,MONTH($K1899),IF(YEAR($K1899)&lt;FY,1,0)))</f>
        <v/>
      </c>
      <c r="W1899" s="38">
        <f>IF($R1899=0,0,MIN(12,IF(AND(ISNUMBER($O1899),$O1899&gt;=1,$O1899&lt;=12),INT($O1899),12),IF(AND(RetireExit="Yes",$U1899&gt;0),$U1899,12),IF(AND(ContractExit="Yes",$V1899&gt;0),$V1899,12)))</f>
        <v/>
      </c>
      <c r="X1899" s="37">
        <f>IF(ISNUMBER($P1899),$P1899,IncPct)</f>
        <v/>
      </c>
      <c r="Y1899" s="39">
        <f>IF($W1899=0,0,MAX(0,MIN($W1899,IncMonth-1))+MAX(0,$W1899-IncMonth+1)*(1+$X1899))</f>
        <v/>
      </c>
      <c r="Z1899" s="40">
        <f>IF($C1899="",0,IFERROR(INDEX(Departments!$B$5:$B$54,MATCH($C1899,Departments!$A$5:$A$54,0)),0))</f>
        <v/>
      </c>
      <c r="AA1899" s="41">
        <f>N($L1899)*$Y1899</f>
        <v/>
      </c>
      <c r="AB1899" s="41">
        <f>N($M1899)*$Y1899</f>
        <v/>
      </c>
      <c r="AC1899" s="41">
        <f>$AA1899*$Z1899</f>
        <v/>
      </c>
      <c r="AD1899" s="41">
        <f>$AA1899*BonusMonths/12</f>
        <v/>
      </c>
      <c r="AE1899" s="41">
        <f>($AA1899+SI_Gross*$AB1899)*IF($Q1899=1,SI_O,SI_E)</f>
        <v/>
      </c>
      <c r="AF1899" s="41">
        <f>IF($Q1899=1,0,$AA1899*EOSB)</f>
        <v/>
      </c>
      <c r="AG1899" s="41">
        <f>$AN1899*$W1899</f>
        <v/>
      </c>
      <c r="AH1899" s="41">
        <f>SUM($AA1899:$AG1899)</f>
        <v/>
      </c>
      <c r="AI1899" s="41">
        <f>12*($AM1899+$AN1899)</f>
        <v/>
      </c>
      <c r="AJ1899" s="41">
        <f>$AM1899*((IncMonth-1)+(13-IncMonth)*(1+$X1899))+12*$AN1899</f>
        <v/>
      </c>
      <c r="AK1899" s="41">
        <f>IF($R1899=1,N($L1899)+N($M1899),0)</f>
        <v/>
      </c>
      <c r="AL1899">
        <f>IF($C1899="","",IF(N($L1899)&lt;=0,"Basic salary missing",IF(ISNA(MATCH($C1899,Departments!$A$5:$A$54,0)),"Department not on Departments sheet",IF(AND($I1899&lt;&gt;"",NOT(ISNUMBER($I1899))),"Date of birth is text, not a date",IF(AND($K1899&lt;&gt;"",NOT(ISNUMBER($K1899))),"Contract end is text, not a date","")))))</f>
        <v/>
      </c>
      <c r="AM1899" s="41">
        <f>IF($R1899=0,0,N($L1899)*(1+$Z1899+BonusMonths/12+IF($Q1899=1,0,EOSB))+N($M1899)+(N($L1899)+SI_Gross*N($M1899))*IF($Q1899=1,SI_O,SI_E))</f>
        <v/>
      </c>
      <c r="AN1899" s="41">
        <f>IF($R1899=0,0,(IF($Q1899=1,MedO,MedE+Ticket)+Training)/12)</f>
        <v/>
      </c>
    </row>
    <row r="1900">
      <c r="I1900" s="35" t="n"/>
      <c r="J1900" s="35" t="n"/>
      <c r="K1900" s="35" t="n"/>
      <c r="L1900" s="36" t="n"/>
      <c r="M1900" s="36" t="n"/>
      <c r="P1900" s="37" t="n"/>
      <c r="Q1900" s="38">
        <f>IF($C1900="",0,IF(OR(LOWER(TRIM($G1900))="omani",LOWER(TRIM($G1900))="oman",LOWER(TRIM($G1900))="om",LOWER(TRIM($G1900))="local"),1,0))</f>
        <v/>
      </c>
      <c r="R1900" s="38">
        <f>IF($C1900="",0,IF(OR(ISNUMBER(SEARCH("resign",$N1900)),ISNUMBER(SEARCH("terminat",$N1900)),ISNUMBER(SEARCH("inactive",$N1900)),ISNUMBER(SEARCH("vacan",$N1900)),ISNUMBER(SEARCH("deceased",$N1900)),ISNUMBER(SEARCH("separated",$N1900))),0,1))</f>
        <v/>
      </c>
      <c r="S1900">
        <f>IF(OR($R1900=0,NOT(ISNUMBER($I1900))),"",IFERROR(DATEDIF($I1900,DATE(FY,1,1),"y"),""))</f>
        <v/>
      </c>
      <c r="T1900">
        <f>IF(OR($R1900=0,NOT(ISNUMBER($J1900))),"",IFERROR(DATEDIF($J1900,DATE(FY,1,1),"y"),0))</f>
        <v/>
      </c>
      <c r="U1900" s="38">
        <f>IF(OR($R1900=0,NOT(ISNUMBER($I1900))),0,IF(YEAR($I1900)+IF($Q1900=1,RetAgeO,RetAgeE)=FY,MONTH($I1900),IF(YEAR($I1900)+IF($Q1900=1,RetAgeO,RetAgeE)&lt;FY,1,0)))</f>
        <v/>
      </c>
      <c r="V1900" s="38">
        <f>IF(OR($R1900=0,NOT(ISNUMBER($K1900))),0,IF(YEAR($K1900)=FY,MONTH($K1900),IF(YEAR($K1900)&lt;FY,1,0)))</f>
        <v/>
      </c>
      <c r="W1900" s="38">
        <f>IF($R1900=0,0,MIN(12,IF(AND(ISNUMBER($O1900),$O1900&gt;=1,$O1900&lt;=12),INT($O1900),12),IF(AND(RetireExit="Yes",$U1900&gt;0),$U1900,12),IF(AND(ContractExit="Yes",$V1900&gt;0),$V1900,12)))</f>
        <v/>
      </c>
      <c r="X1900" s="37">
        <f>IF(ISNUMBER($P1900),$P1900,IncPct)</f>
        <v/>
      </c>
      <c r="Y1900" s="39">
        <f>IF($W1900=0,0,MAX(0,MIN($W1900,IncMonth-1))+MAX(0,$W1900-IncMonth+1)*(1+$X1900))</f>
        <v/>
      </c>
      <c r="Z1900" s="40">
        <f>IF($C1900="",0,IFERROR(INDEX(Departments!$B$5:$B$54,MATCH($C1900,Departments!$A$5:$A$54,0)),0))</f>
        <v/>
      </c>
      <c r="AA1900" s="41">
        <f>N($L1900)*$Y1900</f>
        <v/>
      </c>
      <c r="AB1900" s="41">
        <f>N($M1900)*$Y1900</f>
        <v/>
      </c>
      <c r="AC1900" s="41">
        <f>$AA1900*$Z1900</f>
        <v/>
      </c>
      <c r="AD1900" s="41">
        <f>$AA1900*BonusMonths/12</f>
        <v/>
      </c>
      <c r="AE1900" s="41">
        <f>($AA1900+SI_Gross*$AB1900)*IF($Q1900=1,SI_O,SI_E)</f>
        <v/>
      </c>
      <c r="AF1900" s="41">
        <f>IF($Q1900=1,0,$AA1900*EOSB)</f>
        <v/>
      </c>
      <c r="AG1900" s="41">
        <f>$AN1900*$W1900</f>
        <v/>
      </c>
      <c r="AH1900" s="41">
        <f>SUM($AA1900:$AG1900)</f>
        <v/>
      </c>
      <c r="AI1900" s="41">
        <f>12*($AM1900+$AN1900)</f>
        <v/>
      </c>
      <c r="AJ1900" s="41">
        <f>$AM1900*((IncMonth-1)+(13-IncMonth)*(1+$X1900))+12*$AN1900</f>
        <v/>
      </c>
      <c r="AK1900" s="41">
        <f>IF($R1900=1,N($L1900)+N($M1900),0)</f>
        <v/>
      </c>
      <c r="AL1900">
        <f>IF($C1900="","",IF(N($L1900)&lt;=0,"Basic salary missing",IF(ISNA(MATCH($C1900,Departments!$A$5:$A$54,0)),"Department not on Departments sheet",IF(AND($I1900&lt;&gt;"",NOT(ISNUMBER($I1900))),"Date of birth is text, not a date",IF(AND($K1900&lt;&gt;"",NOT(ISNUMBER($K1900))),"Contract end is text, not a date","")))))</f>
        <v/>
      </c>
      <c r="AM1900" s="41">
        <f>IF($R1900=0,0,N($L1900)*(1+$Z1900+BonusMonths/12+IF($Q1900=1,0,EOSB))+N($M1900)+(N($L1900)+SI_Gross*N($M1900))*IF($Q1900=1,SI_O,SI_E))</f>
        <v/>
      </c>
      <c r="AN1900" s="41">
        <f>IF($R1900=0,0,(IF($Q1900=1,MedO,MedE+Ticket)+Training)/12)</f>
        <v/>
      </c>
    </row>
    <row r="1901">
      <c r="I1901" s="35" t="n"/>
      <c r="J1901" s="35" t="n"/>
      <c r="K1901" s="35" t="n"/>
      <c r="L1901" s="36" t="n"/>
      <c r="M1901" s="36" t="n"/>
      <c r="P1901" s="37" t="n"/>
      <c r="Q1901" s="38">
        <f>IF($C1901="",0,IF(OR(LOWER(TRIM($G1901))="omani",LOWER(TRIM($G1901))="oman",LOWER(TRIM($G1901))="om",LOWER(TRIM($G1901))="local"),1,0))</f>
        <v/>
      </c>
      <c r="R1901" s="38">
        <f>IF($C1901="",0,IF(OR(ISNUMBER(SEARCH("resign",$N1901)),ISNUMBER(SEARCH("terminat",$N1901)),ISNUMBER(SEARCH("inactive",$N1901)),ISNUMBER(SEARCH("vacan",$N1901)),ISNUMBER(SEARCH("deceased",$N1901)),ISNUMBER(SEARCH("separated",$N1901))),0,1))</f>
        <v/>
      </c>
      <c r="S1901">
        <f>IF(OR($R1901=0,NOT(ISNUMBER($I1901))),"",IFERROR(DATEDIF($I1901,DATE(FY,1,1),"y"),""))</f>
        <v/>
      </c>
      <c r="T1901">
        <f>IF(OR($R1901=0,NOT(ISNUMBER($J1901))),"",IFERROR(DATEDIF($J1901,DATE(FY,1,1),"y"),0))</f>
        <v/>
      </c>
      <c r="U1901" s="38">
        <f>IF(OR($R1901=0,NOT(ISNUMBER($I1901))),0,IF(YEAR($I1901)+IF($Q1901=1,RetAgeO,RetAgeE)=FY,MONTH($I1901),IF(YEAR($I1901)+IF($Q1901=1,RetAgeO,RetAgeE)&lt;FY,1,0)))</f>
        <v/>
      </c>
      <c r="V1901" s="38">
        <f>IF(OR($R1901=0,NOT(ISNUMBER($K1901))),0,IF(YEAR($K1901)=FY,MONTH($K1901),IF(YEAR($K1901)&lt;FY,1,0)))</f>
        <v/>
      </c>
      <c r="W1901" s="38">
        <f>IF($R1901=0,0,MIN(12,IF(AND(ISNUMBER($O1901),$O1901&gt;=1,$O1901&lt;=12),INT($O1901),12),IF(AND(RetireExit="Yes",$U1901&gt;0),$U1901,12),IF(AND(ContractExit="Yes",$V1901&gt;0),$V1901,12)))</f>
        <v/>
      </c>
      <c r="X1901" s="37">
        <f>IF(ISNUMBER($P1901),$P1901,IncPct)</f>
        <v/>
      </c>
      <c r="Y1901" s="39">
        <f>IF($W1901=0,0,MAX(0,MIN($W1901,IncMonth-1))+MAX(0,$W1901-IncMonth+1)*(1+$X1901))</f>
        <v/>
      </c>
      <c r="Z1901" s="40">
        <f>IF($C1901="",0,IFERROR(INDEX(Departments!$B$5:$B$54,MATCH($C1901,Departments!$A$5:$A$54,0)),0))</f>
        <v/>
      </c>
      <c r="AA1901" s="41">
        <f>N($L1901)*$Y1901</f>
        <v/>
      </c>
      <c r="AB1901" s="41">
        <f>N($M1901)*$Y1901</f>
        <v/>
      </c>
      <c r="AC1901" s="41">
        <f>$AA1901*$Z1901</f>
        <v/>
      </c>
      <c r="AD1901" s="41">
        <f>$AA1901*BonusMonths/12</f>
        <v/>
      </c>
      <c r="AE1901" s="41">
        <f>($AA1901+SI_Gross*$AB1901)*IF($Q1901=1,SI_O,SI_E)</f>
        <v/>
      </c>
      <c r="AF1901" s="41">
        <f>IF($Q1901=1,0,$AA1901*EOSB)</f>
        <v/>
      </c>
      <c r="AG1901" s="41">
        <f>$AN1901*$W1901</f>
        <v/>
      </c>
      <c r="AH1901" s="41">
        <f>SUM($AA1901:$AG1901)</f>
        <v/>
      </c>
      <c r="AI1901" s="41">
        <f>12*($AM1901+$AN1901)</f>
        <v/>
      </c>
      <c r="AJ1901" s="41">
        <f>$AM1901*((IncMonth-1)+(13-IncMonth)*(1+$X1901))+12*$AN1901</f>
        <v/>
      </c>
      <c r="AK1901" s="41">
        <f>IF($R1901=1,N($L1901)+N($M1901),0)</f>
        <v/>
      </c>
      <c r="AL1901">
        <f>IF($C1901="","",IF(N($L1901)&lt;=0,"Basic salary missing",IF(ISNA(MATCH($C1901,Departments!$A$5:$A$54,0)),"Department not on Departments sheet",IF(AND($I1901&lt;&gt;"",NOT(ISNUMBER($I1901))),"Date of birth is text, not a date",IF(AND($K1901&lt;&gt;"",NOT(ISNUMBER($K1901))),"Contract end is text, not a date","")))))</f>
        <v/>
      </c>
      <c r="AM1901" s="41">
        <f>IF($R1901=0,0,N($L1901)*(1+$Z1901+BonusMonths/12+IF($Q1901=1,0,EOSB))+N($M1901)+(N($L1901)+SI_Gross*N($M1901))*IF($Q1901=1,SI_O,SI_E))</f>
        <v/>
      </c>
      <c r="AN1901" s="41">
        <f>IF($R1901=0,0,(IF($Q1901=1,MedO,MedE+Ticket)+Training)/12)</f>
        <v/>
      </c>
    </row>
    <row r="1902">
      <c r="I1902" s="35" t="n"/>
      <c r="J1902" s="35" t="n"/>
      <c r="K1902" s="35" t="n"/>
      <c r="L1902" s="36" t="n"/>
      <c r="M1902" s="36" t="n"/>
      <c r="P1902" s="37" t="n"/>
      <c r="Q1902" s="38">
        <f>IF($C1902="",0,IF(OR(LOWER(TRIM($G1902))="omani",LOWER(TRIM($G1902))="oman",LOWER(TRIM($G1902))="om",LOWER(TRIM($G1902))="local"),1,0))</f>
        <v/>
      </c>
      <c r="R1902" s="38">
        <f>IF($C1902="",0,IF(OR(ISNUMBER(SEARCH("resign",$N1902)),ISNUMBER(SEARCH("terminat",$N1902)),ISNUMBER(SEARCH("inactive",$N1902)),ISNUMBER(SEARCH("vacan",$N1902)),ISNUMBER(SEARCH("deceased",$N1902)),ISNUMBER(SEARCH("separated",$N1902))),0,1))</f>
        <v/>
      </c>
      <c r="S1902">
        <f>IF(OR($R1902=0,NOT(ISNUMBER($I1902))),"",IFERROR(DATEDIF($I1902,DATE(FY,1,1),"y"),""))</f>
        <v/>
      </c>
      <c r="T1902">
        <f>IF(OR($R1902=0,NOT(ISNUMBER($J1902))),"",IFERROR(DATEDIF($J1902,DATE(FY,1,1),"y"),0))</f>
        <v/>
      </c>
      <c r="U1902" s="38">
        <f>IF(OR($R1902=0,NOT(ISNUMBER($I1902))),0,IF(YEAR($I1902)+IF($Q1902=1,RetAgeO,RetAgeE)=FY,MONTH($I1902),IF(YEAR($I1902)+IF($Q1902=1,RetAgeO,RetAgeE)&lt;FY,1,0)))</f>
        <v/>
      </c>
      <c r="V1902" s="38">
        <f>IF(OR($R1902=0,NOT(ISNUMBER($K1902))),0,IF(YEAR($K1902)=FY,MONTH($K1902),IF(YEAR($K1902)&lt;FY,1,0)))</f>
        <v/>
      </c>
      <c r="W1902" s="38">
        <f>IF($R1902=0,0,MIN(12,IF(AND(ISNUMBER($O1902),$O1902&gt;=1,$O1902&lt;=12),INT($O1902),12),IF(AND(RetireExit="Yes",$U1902&gt;0),$U1902,12),IF(AND(ContractExit="Yes",$V1902&gt;0),$V1902,12)))</f>
        <v/>
      </c>
      <c r="X1902" s="37">
        <f>IF(ISNUMBER($P1902),$P1902,IncPct)</f>
        <v/>
      </c>
      <c r="Y1902" s="39">
        <f>IF($W1902=0,0,MAX(0,MIN($W1902,IncMonth-1))+MAX(0,$W1902-IncMonth+1)*(1+$X1902))</f>
        <v/>
      </c>
      <c r="Z1902" s="40">
        <f>IF($C1902="",0,IFERROR(INDEX(Departments!$B$5:$B$54,MATCH($C1902,Departments!$A$5:$A$54,0)),0))</f>
        <v/>
      </c>
      <c r="AA1902" s="41">
        <f>N($L1902)*$Y1902</f>
        <v/>
      </c>
      <c r="AB1902" s="41">
        <f>N($M1902)*$Y1902</f>
        <v/>
      </c>
      <c r="AC1902" s="41">
        <f>$AA1902*$Z1902</f>
        <v/>
      </c>
      <c r="AD1902" s="41">
        <f>$AA1902*BonusMonths/12</f>
        <v/>
      </c>
      <c r="AE1902" s="41">
        <f>($AA1902+SI_Gross*$AB1902)*IF($Q1902=1,SI_O,SI_E)</f>
        <v/>
      </c>
      <c r="AF1902" s="41">
        <f>IF($Q1902=1,0,$AA1902*EOSB)</f>
        <v/>
      </c>
      <c r="AG1902" s="41">
        <f>$AN1902*$W1902</f>
        <v/>
      </c>
      <c r="AH1902" s="41">
        <f>SUM($AA1902:$AG1902)</f>
        <v/>
      </c>
      <c r="AI1902" s="41">
        <f>12*($AM1902+$AN1902)</f>
        <v/>
      </c>
      <c r="AJ1902" s="41">
        <f>$AM1902*((IncMonth-1)+(13-IncMonth)*(1+$X1902))+12*$AN1902</f>
        <v/>
      </c>
      <c r="AK1902" s="41">
        <f>IF($R1902=1,N($L1902)+N($M1902),0)</f>
        <v/>
      </c>
      <c r="AL1902">
        <f>IF($C1902="","",IF(N($L1902)&lt;=0,"Basic salary missing",IF(ISNA(MATCH($C1902,Departments!$A$5:$A$54,0)),"Department not on Departments sheet",IF(AND($I1902&lt;&gt;"",NOT(ISNUMBER($I1902))),"Date of birth is text, not a date",IF(AND($K1902&lt;&gt;"",NOT(ISNUMBER($K1902))),"Contract end is text, not a date","")))))</f>
        <v/>
      </c>
      <c r="AM1902" s="41">
        <f>IF($R1902=0,0,N($L1902)*(1+$Z1902+BonusMonths/12+IF($Q1902=1,0,EOSB))+N($M1902)+(N($L1902)+SI_Gross*N($M1902))*IF($Q1902=1,SI_O,SI_E))</f>
        <v/>
      </c>
      <c r="AN1902" s="41">
        <f>IF($R1902=0,0,(IF($Q1902=1,MedO,MedE+Ticket)+Training)/12)</f>
        <v/>
      </c>
    </row>
    <row r="1903">
      <c r="I1903" s="35" t="n"/>
      <c r="J1903" s="35" t="n"/>
      <c r="K1903" s="35" t="n"/>
      <c r="L1903" s="36" t="n"/>
      <c r="M1903" s="36" t="n"/>
      <c r="P1903" s="37" t="n"/>
      <c r="Q1903" s="38">
        <f>IF($C1903="",0,IF(OR(LOWER(TRIM($G1903))="omani",LOWER(TRIM($G1903))="oman",LOWER(TRIM($G1903))="om",LOWER(TRIM($G1903))="local"),1,0))</f>
        <v/>
      </c>
      <c r="R1903" s="38">
        <f>IF($C1903="",0,IF(OR(ISNUMBER(SEARCH("resign",$N1903)),ISNUMBER(SEARCH("terminat",$N1903)),ISNUMBER(SEARCH("inactive",$N1903)),ISNUMBER(SEARCH("vacan",$N1903)),ISNUMBER(SEARCH("deceased",$N1903)),ISNUMBER(SEARCH("separated",$N1903))),0,1))</f>
        <v/>
      </c>
      <c r="S1903">
        <f>IF(OR($R1903=0,NOT(ISNUMBER($I1903))),"",IFERROR(DATEDIF($I1903,DATE(FY,1,1),"y"),""))</f>
        <v/>
      </c>
      <c r="T1903">
        <f>IF(OR($R1903=0,NOT(ISNUMBER($J1903))),"",IFERROR(DATEDIF($J1903,DATE(FY,1,1),"y"),0))</f>
        <v/>
      </c>
      <c r="U1903" s="38">
        <f>IF(OR($R1903=0,NOT(ISNUMBER($I1903))),0,IF(YEAR($I1903)+IF($Q1903=1,RetAgeO,RetAgeE)=FY,MONTH($I1903),IF(YEAR($I1903)+IF($Q1903=1,RetAgeO,RetAgeE)&lt;FY,1,0)))</f>
        <v/>
      </c>
      <c r="V1903" s="38">
        <f>IF(OR($R1903=0,NOT(ISNUMBER($K1903))),0,IF(YEAR($K1903)=FY,MONTH($K1903),IF(YEAR($K1903)&lt;FY,1,0)))</f>
        <v/>
      </c>
      <c r="W1903" s="38">
        <f>IF($R1903=0,0,MIN(12,IF(AND(ISNUMBER($O1903),$O1903&gt;=1,$O1903&lt;=12),INT($O1903),12),IF(AND(RetireExit="Yes",$U1903&gt;0),$U1903,12),IF(AND(ContractExit="Yes",$V1903&gt;0),$V1903,12)))</f>
        <v/>
      </c>
      <c r="X1903" s="37">
        <f>IF(ISNUMBER($P1903),$P1903,IncPct)</f>
        <v/>
      </c>
      <c r="Y1903" s="39">
        <f>IF($W1903=0,0,MAX(0,MIN($W1903,IncMonth-1))+MAX(0,$W1903-IncMonth+1)*(1+$X1903))</f>
        <v/>
      </c>
      <c r="Z1903" s="40">
        <f>IF($C1903="",0,IFERROR(INDEX(Departments!$B$5:$B$54,MATCH($C1903,Departments!$A$5:$A$54,0)),0))</f>
        <v/>
      </c>
      <c r="AA1903" s="41">
        <f>N($L1903)*$Y1903</f>
        <v/>
      </c>
      <c r="AB1903" s="41">
        <f>N($M1903)*$Y1903</f>
        <v/>
      </c>
      <c r="AC1903" s="41">
        <f>$AA1903*$Z1903</f>
        <v/>
      </c>
      <c r="AD1903" s="41">
        <f>$AA1903*BonusMonths/12</f>
        <v/>
      </c>
      <c r="AE1903" s="41">
        <f>($AA1903+SI_Gross*$AB1903)*IF($Q1903=1,SI_O,SI_E)</f>
        <v/>
      </c>
      <c r="AF1903" s="41">
        <f>IF($Q1903=1,0,$AA1903*EOSB)</f>
        <v/>
      </c>
      <c r="AG1903" s="41">
        <f>$AN1903*$W1903</f>
        <v/>
      </c>
      <c r="AH1903" s="41">
        <f>SUM($AA1903:$AG1903)</f>
        <v/>
      </c>
      <c r="AI1903" s="41">
        <f>12*($AM1903+$AN1903)</f>
        <v/>
      </c>
      <c r="AJ1903" s="41">
        <f>$AM1903*((IncMonth-1)+(13-IncMonth)*(1+$X1903))+12*$AN1903</f>
        <v/>
      </c>
      <c r="AK1903" s="41">
        <f>IF($R1903=1,N($L1903)+N($M1903),0)</f>
        <v/>
      </c>
      <c r="AL1903">
        <f>IF($C1903="","",IF(N($L1903)&lt;=0,"Basic salary missing",IF(ISNA(MATCH($C1903,Departments!$A$5:$A$54,0)),"Department not on Departments sheet",IF(AND($I1903&lt;&gt;"",NOT(ISNUMBER($I1903))),"Date of birth is text, not a date",IF(AND($K1903&lt;&gt;"",NOT(ISNUMBER($K1903))),"Contract end is text, not a date","")))))</f>
        <v/>
      </c>
      <c r="AM1903" s="41">
        <f>IF($R1903=0,0,N($L1903)*(1+$Z1903+BonusMonths/12+IF($Q1903=1,0,EOSB))+N($M1903)+(N($L1903)+SI_Gross*N($M1903))*IF($Q1903=1,SI_O,SI_E))</f>
        <v/>
      </c>
      <c r="AN1903" s="41">
        <f>IF($R1903=0,0,(IF($Q1903=1,MedO,MedE+Ticket)+Training)/12)</f>
        <v/>
      </c>
    </row>
    <row r="1904">
      <c r="I1904" s="35" t="n"/>
      <c r="J1904" s="35" t="n"/>
      <c r="K1904" s="35" t="n"/>
      <c r="L1904" s="36" t="n"/>
      <c r="M1904" s="36" t="n"/>
      <c r="P1904" s="37" t="n"/>
      <c r="Q1904" s="38">
        <f>IF($C1904="",0,IF(OR(LOWER(TRIM($G1904))="omani",LOWER(TRIM($G1904))="oman",LOWER(TRIM($G1904))="om",LOWER(TRIM($G1904))="local"),1,0))</f>
        <v/>
      </c>
      <c r="R1904" s="38">
        <f>IF($C1904="",0,IF(OR(ISNUMBER(SEARCH("resign",$N1904)),ISNUMBER(SEARCH("terminat",$N1904)),ISNUMBER(SEARCH("inactive",$N1904)),ISNUMBER(SEARCH("vacan",$N1904)),ISNUMBER(SEARCH("deceased",$N1904)),ISNUMBER(SEARCH("separated",$N1904))),0,1))</f>
        <v/>
      </c>
      <c r="S1904">
        <f>IF(OR($R1904=0,NOT(ISNUMBER($I1904))),"",IFERROR(DATEDIF($I1904,DATE(FY,1,1),"y"),""))</f>
        <v/>
      </c>
      <c r="T1904">
        <f>IF(OR($R1904=0,NOT(ISNUMBER($J1904))),"",IFERROR(DATEDIF($J1904,DATE(FY,1,1),"y"),0))</f>
        <v/>
      </c>
      <c r="U1904" s="38">
        <f>IF(OR($R1904=0,NOT(ISNUMBER($I1904))),0,IF(YEAR($I1904)+IF($Q1904=1,RetAgeO,RetAgeE)=FY,MONTH($I1904),IF(YEAR($I1904)+IF($Q1904=1,RetAgeO,RetAgeE)&lt;FY,1,0)))</f>
        <v/>
      </c>
      <c r="V1904" s="38">
        <f>IF(OR($R1904=0,NOT(ISNUMBER($K1904))),0,IF(YEAR($K1904)=FY,MONTH($K1904),IF(YEAR($K1904)&lt;FY,1,0)))</f>
        <v/>
      </c>
      <c r="W1904" s="38">
        <f>IF($R1904=0,0,MIN(12,IF(AND(ISNUMBER($O1904),$O1904&gt;=1,$O1904&lt;=12),INT($O1904),12),IF(AND(RetireExit="Yes",$U1904&gt;0),$U1904,12),IF(AND(ContractExit="Yes",$V1904&gt;0),$V1904,12)))</f>
        <v/>
      </c>
      <c r="X1904" s="37">
        <f>IF(ISNUMBER($P1904),$P1904,IncPct)</f>
        <v/>
      </c>
      <c r="Y1904" s="39">
        <f>IF($W1904=0,0,MAX(0,MIN($W1904,IncMonth-1))+MAX(0,$W1904-IncMonth+1)*(1+$X1904))</f>
        <v/>
      </c>
      <c r="Z1904" s="40">
        <f>IF($C1904="",0,IFERROR(INDEX(Departments!$B$5:$B$54,MATCH($C1904,Departments!$A$5:$A$54,0)),0))</f>
        <v/>
      </c>
      <c r="AA1904" s="41">
        <f>N($L1904)*$Y1904</f>
        <v/>
      </c>
      <c r="AB1904" s="41">
        <f>N($M1904)*$Y1904</f>
        <v/>
      </c>
      <c r="AC1904" s="41">
        <f>$AA1904*$Z1904</f>
        <v/>
      </c>
      <c r="AD1904" s="41">
        <f>$AA1904*BonusMonths/12</f>
        <v/>
      </c>
      <c r="AE1904" s="41">
        <f>($AA1904+SI_Gross*$AB1904)*IF($Q1904=1,SI_O,SI_E)</f>
        <v/>
      </c>
      <c r="AF1904" s="41">
        <f>IF($Q1904=1,0,$AA1904*EOSB)</f>
        <v/>
      </c>
      <c r="AG1904" s="41">
        <f>$AN1904*$W1904</f>
        <v/>
      </c>
      <c r="AH1904" s="41">
        <f>SUM($AA1904:$AG1904)</f>
        <v/>
      </c>
      <c r="AI1904" s="41">
        <f>12*($AM1904+$AN1904)</f>
        <v/>
      </c>
      <c r="AJ1904" s="41">
        <f>$AM1904*((IncMonth-1)+(13-IncMonth)*(1+$X1904))+12*$AN1904</f>
        <v/>
      </c>
      <c r="AK1904" s="41">
        <f>IF($R1904=1,N($L1904)+N($M1904),0)</f>
        <v/>
      </c>
      <c r="AL1904">
        <f>IF($C1904="","",IF(N($L1904)&lt;=0,"Basic salary missing",IF(ISNA(MATCH($C1904,Departments!$A$5:$A$54,0)),"Department not on Departments sheet",IF(AND($I1904&lt;&gt;"",NOT(ISNUMBER($I1904))),"Date of birth is text, not a date",IF(AND($K1904&lt;&gt;"",NOT(ISNUMBER($K1904))),"Contract end is text, not a date","")))))</f>
        <v/>
      </c>
      <c r="AM1904" s="41">
        <f>IF($R1904=0,0,N($L1904)*(1+$Z1904+BonusMonths/12+IF($Q1904=1,0,EOSB))+N($M1904)+(N($L1904)+SI_Gross*N($M1904))*IF($Q1904=1,SI_O,SI_E))</f>
        <v/>
      </c>
      <c r="AN1904" s="41">
        <f>IF($R1904=0,0,(IF($Q1904=1,MedO,MedE+Ticket)+Training)/12)</f>
        <v/>
      </c>
    </row>
    <row r="1905">
      <c r="I1905" s="35" t="n"/>
      <c r="J1905" s="35" t="n"/>
      <c r="K1905" s="35" t="n"/>
      <c r="L1905" s="36" t="n"/>
      <c r="M1905" s="36" t="n"/>
      <c r="P1905" s="37" t="n"/>
      <c r="Q1905" s="38">
        <f>IF($C1905="",0,IF(OR(LOWER(TRIM($G1905))="omani",LOWER(TRIM($G1905))="oman",LOWER(TRIM($G1905))="om",LOWER(TRIM($G1905))="local"),1,0))</f>
        <v/>
      </c>
      <c r="R1905" s="38">
        <f>IF($C1905="",0,IF(OR(ISNUMBER(SEARCH("resign",$N1905)),ISNUMBER(SEARCH("terminat",$N1905)),ISNUMBER(SEARCH("inactive",$N1905)),ISNUMBER(SEARCH("vacan",$N1905)),ISNUMBER(SEARCH("deceased",$N1905)),ISNUMBER(SEARCH("separated",$N1905))),0,1))</f>
        <v/>
      </c>
      <c r="S1905">
        <f>IF(OR($R1905=0,NOT(ISNUMBER($I1905))),"",IFERROR(DATEDIF($I1905,DATE(FY,1,1),"y"),""))</f>
        <v/>
      </c>
      <c r="T1905">
        <f>IF(OR($R1905=0,NOT(ISNUMBER($J1905))),"",IFERROR(DATEDIF($J1905,DATE(FY,1,1),"y"),0))</f>
        <v/>
      </c>
      <c r="U1905" s="38">
        <f>IF(OR($R1905=0,NOT(ISNUMBER($I1905))),0,IF(YEAR($I1905)+IF($Q1905=1,RetAgeO,RetAgeE)=FY,MONTH($I1905),IF(YEAR($I1905)+IF($Q1905=1,RetAgeO,RetAgeE)&lt;FY,1,0)))</f>
        <v/>
      </c>
      <c r="V1905" s="38">
        <f>IF(OR($R1905=0,NOT(ISNUMBER($K1905))),0,IF(YEAR($K1905)=FY,MONTH($K1905),IF(YEAR($K1905)&lt;FY,1,0)))</f>
        <v/>
      </c>
      <c r="W1905" s="38">
        <f>IF($R1905=0,0,MIN(12,IF(AND(ISNUMBER($O1905),$O1905&gt;=1,$O1905&lt;=12),INT($O1905),12),IF(AND(RetireExit="Yes",$U1905&gt;0),$U1905,12),IF(AND(ContractExit="Yes",$V1905&gt;0),$V1905,12)))</f>
        <v/>
      </c>
      <c r="X1905" s="37">
        <f>IF(ISNUMBER($P1905),$P1905,IncPct)</f>
        <v/>
      </c>
      <c r="Y1905" s="39">
        <f>IF($W1905=0,0,MAX(0,MIN($W1905,IncMonth-1))+MAX(0,$W1905-IncMonth+1)*(1+$X1905))</f>
        <v/>
      </c>
      <c r="Z1905" s="40">
        <f>IF($C1905="",0,IFERROR(INDEX(Departments!$B$5:$B$54,MATCH($C1905,Departments!$A$5:$A$54,0)),0))</f>
        <v/>
      </c>
      <c r="AA1905" s="41">
        <f>N($L1905)*$Y1905</f>
        <v/>
      </c>
      <c r="AB1905" s="41">
        <f>N($M1905)*$Y1905</f>
        <v/>
      </c>
      <c r="AC1905" s="41">
        <f>$AA1905*$Z1905</f>
        <v/>
      </c>
      <c r="AD1905" s="41">
        <f>$AA1905*BonusMonths/12</f>
        <v/>
      </c>
      <c r="AE1905" s="41">
        <f>($AA1905+SI_Gross*$AB1905)*IF($Q1905=1,SI_O,SI_E)</f>
        <v/>
      </c>
      <c r="AF1905" s="41">
        <f>IF($Q1905=1,0,$AA1905*EOSB)</f>
        <v/>
      </c>
      <c r="AG1905" s="41">
        <f>$AN1905*$W1905</f>
        <v/>
      </c>
      <c r="AH1905" s="41">
        <f>SUM($AA1905:$AG1905)</f>
        <v/>
      </c>
      <c r="AI1905" s="41">
        <f>12*($AM1905+$AN1905)</f>
        <v/>
      </c>
      <c r="AJ1905" s="41">
        <f>$AM1905*((IncMonth-1)+(13-IncMonth)*(1+$X1905))+12*$AN1905</f>
        <v/>
      </c>
      <c r="AK1905" s="41">
        <f>IF($R1905=1,N($L1905)+N($M1905),0)</f>
        <v/>
      </c>
      <c r="AL1905">
        <f>IF($C1905="","",IF(N($L1905)&lt;=0,"Basic salary missing",IF(ISNA(MATCH($C1905,Departments!$A$5:$A$54,0)),"Department not on Departments sheet",IF(AND($I1905&lt;&gt;"",NOT(ISNUMBER($I1905))),"Date of birth is text, not a date",IF(AND($K1905&lt;&gt;"",NOT(ISNUMBER($K1905))),"Contract end is text, not a date","")))))</f>
        <v/>
      </c>
      <c r="AM1905" s="41">
        <f>IF($R1905=0,0,N($L1905)*(1+$Z1905+BonusMonths/12+IF($Q1905=1,0,EOSB))+N($M1905)+(N($L1905)+SI_Gross*N($M1905))*IF($Q1905=1,SI_O,SI_E))</f>
        <v/>
      </c>
      <c r="AN1905" s="41">
        <f>IF($R1905=0,0,(IF($Q1905=1,MedO,MedE+Ticket)+Training)/12)</f>
        <v/>
      </c>
    </row>
    <row r="1906">
      <c r="I1906" s="35" t="n"/>
      <c r="J1906" s="35" t="n"/>
      <c r="K1906" s="35" t="n"/>
      <c r="L1906" s="36" t="n"/>
      <c r="M1906" s="36" t="n"/>
      <c r="P1906" s="37" t="n"/>
      <c r="Q1906" s="38">
        <f>IF($C1906="",0,IF(OR(LOWER(TRIM($G1906))="omani",LOWER(TRIM($G1906))="oman",LOWER(TRIM($G1906))="om",LOWER(TRIM($G1906))="local"),1,0))</f>
        <v/>
      </c>
      <c r="R1906" s="38">
        <f>IF($C1906="",0,IF(OR(ISNUMBER(SEARCH("resign",$N1906)),ISNUMBER(SEARCH("terminat",$N1906)),ISNUMBER(SEARCH("inactive",$N1906)),ISNUMBER(SEARCH("vacan",$N1906)),ISNUMBER(SEARCH("deceased",$N1906)),ISNUMBER(SEARCH("separated",$N1906))),0,1))</f>
        <v/>
      </c>
      <c r="S1906">
        <f>IF(OR($R1906=0,NOT(ISNUMBER($I1906))),"",IFERROR(DATEDIF($I1906,DATE(FY,1,1),"y"),""))</f>
        <v/>
      </c>
      <c r="T1906">
        <f>IF(OR($R1906=0,NOT(ISNUMBER($J1906))),"",IFERROR(DATEDIF($J1906,DATE(FY,1,1),"y"),0))</f>
        <v/>
      </c>
      <c r="U1906" s="38">
        <f>IF(OR($R1906=0,NOT(ISNUMBER($I1906))),0,IF(YEAR($I1906)+IF($Q1906=1,RetAgeO,RetAgeE)=FY,MONTH($I1906),IF(YEAR($I1906)+IF($Q1906=1,RetAgeO,RetAgeE)&lt;FY,1,0)))</f>
        <v/>
      </c>
      <c r="V1906" s="38">
        <f>IF(OR($R1906=0,NOT(ISNUMBER($K1906))),0,IF(YEAR($K1906)=FY,MONTH($K1906),IF(YEAR($K1906)&lt;FY,1,0)))</f>
        <v/>
      </c>
      <c r="W1906" s="38">
        <f>IF($R1906=0,0,MIN(12,IF(AND(ISNUMBER($O1906),$O1906&gt;=1,$O1906&lt;=12),INT($O1906),12),IF(AND(RetireExit="Yes",$U1906&gt;0),$U1906,12),IF(AND(ContractExit="Yes",$V1906&gt;0),$V1906,12)))</f>
        <v/>
      </c>
      <c r="X1906" s="37">
        <f>IF(ISNUMBER($P1906),$P1906,IncPct)</f>
        <v/>
      </c>
      <c r="Y1906" s="39">
        <f>IF($W1906=0,0,MAX(0,MIN($W1906,IncMonth-1))+MAX(0,$W1906-IncMonth+1)*(1+$X1906))</f>
        <v/>
      </c>
      <c r="Z1906" s="40">
        <f>IF($C1906="",0,IFERROR(INDEX(Departments!$B$5:$B$54,MATCH($C1906,Departments!$A$5:$A$54,0)),0))</f>
        <v/>
      </c>
      <c r="AA1906" s="41">
        <f>N($L1906)*$Y1906</f>
        <v/>
      </c>
      <c r="AB1906" s="41">
        <f>N($M1906)*$Y1906</f>
        <v/>
      </c>
      <c r="AC1906" s="41">
        <f>$AA1906*$Z1906</f>
        <v/>
      </c>
      <c r="AD1906" s="41">
        <f>$AA1906*BonusMonths/12</f>
        <v/>
      </c>
      <c r="AE1906" s="41">
        <f>($AA1906+SI_Gross*$AB1906)*IF($Q1906=1,SI_O,SI_E)</f>
        <v/>
      </c>
      <c r="AF1906" s="41">
        <f>IF($Q1906=1,0,$AA1906*EOSB)</f>
        <v/>
      </c>
      <c r="AG1906" s="41">
        <f>$AN1906*$W1906</f>
        <v/>
      </c>
      <c r="AH1906" s="41">
        <f>SUM($AA1906:$AG1906)</f>
        <v/>
      </c>
      <c r="AI1906" s="41">
        <f>12*($AM1906+$AN1906)</f>
        <v/>
      </c>
      <c r="AJ1906" s="41">
        <f>$AM1906*((IncMonth-1)+(13-IncMonth)*(1+$X1906))+12*$AN1906</f>
        <v/>
      </c>
      <c r="AK1906" s="41">
        <f>IF($R1906=1,N($L1906)+N($M1906),0)</f>
        <v/>
      </c>
      <c r="AL1906">
        <f>IF($C1906="","",IF(N($L1906)&lt;=0,"Basic salary missing",IF(ISNA(MATCH($C1906,Departments!$A$5:$A$54,0)),"Department not on Departments sheet",IF(AND($I1906&lt;&gt;"",NOT(ISNUMBER($I1906))),"Date of birth is text, not a date",IF(AND($K1906&lt;&gt;"",NOT(ISNUMBER($K1906))),"Contract end is text, not a date","")))))</f>
        <v/>
      </c>
      <c r="AM1906" s="41">
        <f>IF($R1906=0,0,N($L1906)*(1+$Z1906+BonusMonths/12+IF($Q1906=1,0,EOSB))+N($M1906)+(N($L1906)+SI_Gross*N($M1906))*IF($Q1906=1,SI_O,SI_E))</f>
        <v/>
      </c>
      <c r="AN1906" s="41">
        <f>IF($R1906=0,0,(IF($Q1906=1,MedO,MedE+Ticket)+Training)/12)</f>
        <v/>
      </c>
    </row>
    <row r="1907">
      <c r="I1907" s="35" t="n"/>
      <c r="J1907" s="35" t="n"/>
      <c r="K1907" s="35" t="n"/>
      <c r="L1907" s="36" t="n"/>
      <c r="M1907" s="36" t="n"/>
      <c r="P1907" s="37" t="n"/>
      <c r="Q1907" s="38">
        <f>IF($C1907="",0,IF(OR(LOWER(TRIM($G1907))="omani",LOWER(TRIM($G1907))="oman",LOWER(TRIM($G1907))="om",LOWER(TRIM($G1907))="local"),1,0))</f>
        <v/>
      </c>
      <c r="R1907" s="38">
        <f>IF($C1907="",0,IF(OR(ISNUMBER(SEARCH("resign",$N1907)),ISNUMBER(SEARCH("terminat",$N1907)),ISNUMBER(SEARCH("inactive",$N1907)),ISNUMBER(SEARCH("vacan",$N1907)),ISNUMBER(SEARCH("deceased",$N1907)),ISNUMBER(SEARCH("separated",$N1907))),0,1))</f>
        <v/>
      </c>
      <c r="S1907">
        <f>IF(OR($R1907=0,NOT(ISNUMBER($I1907))),"",IFERROR(DATEDIF($I1907,DATE(FY,1,1),"y"),""))</f>
        <v/>
      </c>
      <c r="T1907">
        <f>IF(OR($R1907=0,NOT(ISNUMBER($J1907))),"",IFERROR(DATEDIF($J1907,DATE(FY,1,1),"y"),0))</f>
        <v/>
      </c>
      <c r="U1907" s="38">
        <f>IF(OR($R1907=0,NOT(ISNUMBER($I1907))),0,IF(YEAR($I1907)+IF($Q1907=1,RetAgeO,RetAgeE)=FY,MONTH($I1907),IF(YEAR($I1907)+IF($Q1907=1,RetAgeO,RetAgeE)&lt;FY,1,0)))</f>
        <v/>
      </c>
      <c r="V1907" s="38">
        <f>IF(OR($R1907=0,NOT(ISNUMBER($K1907))),0,IF(YEAR($K1907)=FY,MONTH($K1907),IF(YEAR($K1907)&lt;FY,1,0)))</f>
        <v/>
      </c>
      <c r="W1907" s="38">
        <f>IF($R1907=0,0,MIN(12,IF(AND(ISNUMBER($O1907),$O1907&gt;=1,$O1907&lt;=12),INT($O1907),12),IF(AND(RetireExit="Yes",$U1907&gt;0),$U1907,12),IF(AND(ContractExit="Yes",$V1907&gt;0),$V1907,12)))</f>
        <v/>
      </c>
      <c r="X1907" s="37">
        <f>IF(ISNUMBER($P1907),$P1907,IncPct)</f>
        <v/>
      </c>
      <c r="Y1907" s="39">
        <f>IF($W1907=0,0,MAX(0,MIN($W1907,IncMonth-1))+MAX(0,$W1907-IncMonth+1)*(1+$X1907))</f>
        <v/>
      </c>
      <c r="Z1907" s="40">
        <f>IF($C1907="",0,IFERROR(INDEX(Departments!$B$5:$B$54,MATCH($C1907,Departments!$A$5:$A$54,0)),0))</f>
        <v/>
      </c>
      <c r="AA1907" s="41">
        <f>N($L1907)*$Y1907</f>
        <v/>
      </c>
      <c r="AB1907" s="41">
        <f>N($M1907)*$Y1907</f>
        <v/>
      </c>
      <c r="AC1907" s="41">
        <f>$AA1907*$Z1907</f>
        <v/>
      </c>
      <c r="AD1907" s="41">
        <f>$AA1907*BonusMonths/12</f>
        <v/>
      </c>
      <c r="AE1907" s="41">
        <f>($AA1907+SI_Gross*$AB1907)*IF($Q1907=1,SI_O,SI_E)</f>
        <v/>
      </c>
      <c r="AF1907" s="41">
        <f>IF($Q1907=1,0,$AA1907*EOSB)</f>
        <v/>
      </c>
      <c r="AG1907" s="41">
        <f>$AN1907*$W1907</f>
        <v/>
      </c>
      <c r="AH1907" s="41">
        <f>SUM($AA1907:$AG1907)</f>
        <v/>
      </c>
      <c r="AI1907" s="41">
        <f>12*($AM1907+$AN1907)</f>
        <v/>
      </c>
      <c r="AJ1907" s="41">
        <f>$AM1907*((IncMonth-1)+(13-IncMonth)*(1+$X1907))+12*$AN1907</f>
        <v/>
      </c>
      <c r="AK1907" s="41">
        <f>IF($R1907=1,N($L1907)+N($M1907),0)</f>
        <v/>
      </c>
      <c r="AL1907">
        <f>IF($C1907="","",IF(N($L1907)&lt;=0,"Basic salary missing",IF(ISNA(MATCH($C1907,Departments!$A$5:$A$54,0)),"Department not on Departments sheet",IF(AND($I1907&lt;&gt;"",NOT(ISNUMBER($I1907))),"Date of birth is text, not a date",IF(AND($K1907&lt;&gt;"",NOT(ISNUMBER($K1907))),"Contract end is text, not a date","")))))</f>
        <v/>
      </c>
      <c r="AM1907" s="41">
        <f>IF($R1907=0,0,N($L1907)*(1+$Z1907+BonusMonths/12+IF($Q1907=1,0,EOSB))+N($M1907)+(N($L1907)+SI_Gross*N($M1907))*IF($Q1907=1,SI_O,SI_E))</f>
        <v/>
      </c>
      <c r="AN1907" s="41">
        <f>IF($R1907=0,0,(IF($Q1907=1,MedO,MedE+Ticket)+Training)/12)</f>
        <v/>
      </c>
    </row>
    <row r="1908">
      <c r="I1908" s="35" t="n"/>
      <c r="J1908" s="35" t="n"/>
      <c r="K1908" s="35" t="n"/>
      <c r="L1908" s="36" t="n"/>
      <c r="M1908" s="36" t="n"/>
      <c r="P1908" s="37" t="n"/>
      <c r="Q1908" s="38">
        <f>IF($C1908="",0,IF(OR(LOWER(TRIM($G1908))="omani",LOWER(TRIM($G1908))="oman",LOWER(TRIM($G1908))="om",LOWER(TRIM($G1908))="local"),1,0))</f>
        <v/>
      </c>
      <c r="R1908" s="38">
        <f>IF($C1908="",0,IF(OR(ISNUMBER(SEARCH("resign",$N1908)),ISNUMBER(SEARCH("terminat",$N1908)),ISNUMBER(SEARCH("inactive",$N1908)),ISNUMBER(SEARCH("vacan",$N1908)),ISNUMBER(SEARCH("deceased",$N1908)),ISNUMBER(SEARCH("separated",$N1908))),0,1))</f>
        <v/>
      </c>
      <c r="S1908">
        <f>IF(OR($R1908=0,NOT(ISNUMBER($I1908))),"",IFERROR(DATEDIF($I1908,DATE(FY,1,1),"y"),""))</f>
        <v/>
      </c>
      <c r="T1908">
        <f>IF(OR($R1908=0,NOT(ISNUMBER($J1908))),"",IFERROR(DATEDIF($J1908,DATE(FY,1,1),"y"),0))</f>
        <v/>
      </c>
      <c r="U1908" s="38">
        <f>IF(OR($R1908=0,NOT(ISNUMBER($I1908))),0,IF(YEAR($I1908)+IF($Q1908=1,RetAgeO,RetAgeE)=FY,MONTH($I1908),IF(YEAR($I1908)+IF($Q1908=1,RetAgeO,RetAgeE)&lt;FY,1,0)))</f>
        <v/>
      </c>
      <c r="V1908" s="38">
        <f>IF(OR($R1908=0,NOT(ISNUMBER($K1908))),0,IF(YEAR($K1908)=FY,MONTH($K1908),IF(YEAR($K1908)&lt;FY,1,0)))</f>
        <v/>
      </c>
      <c r="W1908" s="38">
        <f>IF($R1908=0,0,MIN(12,IF(AND(ISNUMBER($O1908),$O1908&gt;=1,$O1908&lt;=12),INT($O1908),12),IF(AND(RetireExit="Yes",$U1908&gt;0),$U1908,12),IF(AND(ContractExit="Yes",$V1908&gt;0),$V1908,12)))</f>
        <v/>
      </c>
      <c r="X1908" s="37">
        <f>IF(ISNUMBER($P1908),$P1908,IncPct)</f>
        <v/>
      </c>
      <c r="Y1908" s="39">
        <f>IF($W1908=0,0,MAX(0,MIN($W1908,IncMonth-1))+MAX(0,$W1908-IncMonth+1)*(1+$X1908))</f>
        <v/>
      </c>
      <c r="Z1908" s="40">
        <f>IF($C1908="",0,IFERROR(INDEX(Departments!$B$5:$B$54,MATCH($C1908,Departments!$A$5:$A$54,0)),0))</f>
        <v/>
      </c>
      <c r="AA1908" s="41">
        <f>N($L1908)*$Y1908</f>
        <v/>
      </c>
      <c r="AB1908" s="41">
        <f>N($M1908)*$Y1908</f>
        <v/>
      </c>
      <c r="AC1908" s="41">
        <f>$AA1908*$Z1908</f>
        <v/>
      </c>
      <c r="AD1908" s="41">
        <f>$AA1908*BonusMonths/12</f>
        <v/>
      </c>
      <c r="AE1908" s="41">
        <f>($AA1908+SI_Gross*$AB1908)*IF($Q1908=1,SI_O,SI_E)</f>
        <v/>
      </c>
      <c r="AF1908" s="41">
        <f>IF($Q1908=1,0,$AA1908*EOSB)</f>
        <v/>
      </c>
      <c r="AG1908" s="41">
        <f>$AN1908*$W1908</f>
        <v/>
      </c>
      <c r="AH1908" s="41">
        <f>SUM($AA1908:$AG1908)</f>
        <v/>
      </c>
      <c r="AI1908" s="41">
        <f>12*($AM1908+$AN1908)</f>
        <v/>
      </c>
      <c r="AJ1908" s="41">
        <f>$AM1908*((IncMonth-1)+(13-IncMonth)*(1+$X1908))+12*$AN1908</f>
        <v/>
      </c>
      <c r="AK1908" s="41">
        <f>IF($R1908=1,N($L1908)+N($M1908),0)</f>
        <v/>
      </c>
      <c r="AL1908">
        <f>IF($C1908="","",IF(N($L1908)&lt;=0,"Basic salary missing",IF(ISNA(MATCH($C1908,Departments!$A$5:$A$54,0)),"Department not on Departments sheet",IF(AND($I1908&lt;&gt;"",NOT(ISNUMBER($I1908))),"Date of birth is text, not a date",IF(AND($K1908&lt;&gt;"",NOT(ISNUMBER($K1908))),"Contract end is text, not a date","")))))</f>
        <v/>
      </c>
      <c r="AM1908" s="41">
        <f>IF($R1908=0,0,N($L1908)*(1+$Z1908+BonusMonths/12+IF($Q1908=1,0,EOSB))+N($M1908)+(N($L1908)+SI_Gross*N($M1908))*IF($Q1908=1,SI_O,SI_E))</f>
        <v/>
      </c>
      <c r="AN1908" s="41">
        <f>IF($R1908=0,0,(IF($Q1908=1,MedO,MedE+Ticket)+Training)/12)</f>
        <v/>
      </c>
    </row>
    <row r="1909">
      <c r="I1909" s="35" t="n"/>
      <c r="J1909" s="35" t="n"/>
      <c r="K1909" s="35" t="n"/>
      <c r="L1909" s="36" t="n"/>
      <c r="M1909" s="36" t="n"/>
      <c r="P1909" s="37" t="n"/>
      <c r="Q1909" s="38">
        <f>IF($C1909="",0,IF(OR(LOWER(TRIM($G1909))="omani",LOWER(TRIM($G1909))="oman",LOWER(TRIM($G1909))="om",LOWER(TRIM($G1909))="local"),1,0))</f>
        <v/>
      </c>
      <c r="R1909" s="38">
        <f>IF($C1909="",0,IF(OR(ISNUMBER(SEARCH("resign",$N1909)),ISNUMBER(SEARCH("terminat",$N1909)),ISNUMBER(SEARCH("inactive",$N1909)),ISNUMBER(SEARCH("vacan",$N1909)),ISNUMBER(SEARCH("deceased",$N1909)),ISNUMBER(SEARCH("separated",$N1909))),0,1))</f>
        <v/>
      </c>
      <c r="S1909">
        <f>IF(OR($R1909=0,NOT(ISNUMBER($I1909))),"",IFERROR(DATEDIF($I1909,DATE(FY,1,1),"y"),""))</f>
        <v/>
      </c>
      <c r="T1909">
        <f>IF(OR($R1909=0,NOT(ISNUMBER($J1909))),"",IFERROR(DATEDIF($J1909,DATE(FY,1,1),"y"),0))</f>
        <v/>
      </c>
      <c r="U1909" s="38">
        <f>IF(OR($R1909=0,NOT(ISNUMBER($I1909))),0,IF(YEAR($I1909)+IF($Q1909=1,RetAgeO,RetAgeE)=FY,MONTH($I1909),IF(YEAR($I1909)+IF($Q1909=1,RetAgeO,RetAgeE)&lt;FY,1,0)))</f>
        <v/>
      </c>
      <c r="V1909" s="38">
        <f>IF(OR($R1909=0,NOT(ISNUMBER($K1909))),0,IF(YEAR($K1909)=FY,MONTH($K1909),IF(YEAR($K1909)&lt;FY,1,0)))</f>
        <v/>
      </c>
      <c r="W1909" s="38">
        <f>IF($R1909=0,0,MIN(12,IF(AND(ISNUMBER($O1909),$O1909&gt;=1,$O1909&lt;=12),INT($O1909),12),IF(AND(RetireExit="Yes",$U1909&gt;0),$U1909,12),IF(AND(ContractExit="Yes",$V1909&gt;0),$V1909,12)))</f>
        <v/>
      </c>
      <c r="X1909" s="37">
        <f>IF(ISNUMBER($P1909),$P1909,IncPct)</f>
        <v/>
      </c>
      <c r="Y1909" s="39">
        <f>IF($W1909=0,0,MAX(0,MIN($W1909,IncMonth-1))+MAX(0,$W1909-IncMonth+1)*(1+$X1909))</f>
        <v/>
      </c>
      <c r="Z1909" s="40">
        <f>IF($C1909="",0,IFERROR(INDEX(Departments!$B$5:$B$54,MATCH($C1909,Departments!$A$5:$A$54,0)),0))</f>
        <v/>
      </c>
      <c r="AA1909" s="41">
        <f>N($L1909)*$Y1909</f>
        <v/>
      </c>
      <c r="AB1909" s="41">
        <f>N($M1909)*$Y1909</f>
        <v/>
      </c>
      <c r="AC1909" s="41">
        <f>$AA1909*$Z1909</f>
        <v/>
      </c>
      <c r="AD1909" s="41">
        <f>$AA1909*BonusMonths/12</f>
        <v/>
      </c>
      <c r="AE1909" s="41">
        <f>($AA1909+SI_Gross*$AB1909)*IF($Q1909=1,SI_O,SI_E)</f>
        <v/>
      </c>
      <c r="AF1909" s="41">
        <f>IF($Q1909=1,0,$AA1909*EOSB)</f>
        <v/>
      </c>
      <c r="AG1909" s="41">
        <f>$AN1909*$W1909</f>
        <v/>
      </c>
      <c r="AH1909" s="41">
        <f>SUM($AA1909:$AG1909)</f>
        <v/>
      </c>
      <c r="AI1909" s="41">
        <f>12*($AM1909+$AN1909)</f>
        <v/>
      </c>
      <c r="AJ1909" s="41">
        <f>$AM1909*((IncMonth-1)+(13-IncMonth)*(1+$X1909))+12*$AN1909</f>
        <v/>
      </c>
      <c r="AK1909" s="41">
        <f>IF($R1909=1,N($L1909)+N($M1909),0)</f>
        <v/>
      </c>
      <c r="AL1909">
        <f>IF($C1909="","",IF(N($L1909)&lt;=0,"Basic salary missing",IF(ISNA(MATCH($C1909,Departments!$A$5:$A$54,0)),"Department not on Departments sheet",IF(AND($I1909&lt;&gt;"",NOT(ISNUMBER($I1909))),"Date of birth is text, not a date",IF(AND($K1909&lt;&gt;"",NOT(ISNUMBER($K1909))),"Contract end is text, not a date","")))))</f>
        <v/>
      </c>
      <c r="AM1909" s="41">
        <f>IF($R1909=0,0,N($L1909)*(1+$Z1909+BonusMonths/12+IF($Q1909=1,0,EOSB))+N($M1909)+(N($L1909)+SI_Gross*N($M1909))*IF($Q1909=1,SI_O,SI_E))</f>
        <v/>
      </c>
      <c r="AN1909" s="41">
        <f>IF($R1909=0,0,(IF($Q1909=1,MedO,MedE+Ticket)+Training)/12)</f>
        <v/>
      </c>
    </row>
    <row r="1910">
      <c r="I1910" s="35" t="n"/>
      <c r="J1910" s="35" t="n"/>
      <c r="K1910" s="35" t="n"/>
      <c r="L1910" s="36" t="n"/>
      <c r="M1910" s="36" t="n"/>
      <c r="P1910" s="37" t="n"/>
      <c r="Q1910" s="38">
        <f>IF($C1910="",0,IF(OR(LOWER(TRIM($G1910))="omani",LOWER(TRIM($G1910))="oman",LOWER(TRIM($G1910))="om",LOWER(TRIM($G1910))="local"),1,0))</f>
        <v/>
      </c>
      <c r="R1910" s="38">
        <f>IF($C1910="",0,IF(OR(ISNUMBER(SEARCH("resign",$N1910)),ISNUMBER(SEARCH("terminat",$N1910)),ISNUMBER(SEARCH("inactive",$N1910)),ISNUMBER(SEARCH("vacan",$N1910)),ISNUMBER(SEARCH("deceased",$N1910)),ISNUMBER(SEARCH("separated",$N1910))),0,1))</f>
        <v/>
      </c>
      <c r="S1910">
        <f>IF(OR($R1910=0,NOT(ISNUMBER($I1910))),"",IFERROR(DATEDIF($I1910,DATE(FY,1,1),"y"),""))</f>
        <v/>
      </c>
      <c r="T1910">
        <f>IF(OR($R1910=0,NOT(ISNUMBER($J1910))),"",IFERROR(DATEDIF($J1910,DATE(FY,1,1),"y"),0))</f>
        <v/>
      </c>
      <c r="U1910" s="38">
        <f>IF(OR($R1910=0,NOT(ISNUMBER($I1910))),0,IF(YEAR($I1910)+IF($Q1910=1,RetAgeO,RetAgeE)=FY,MONTH($I1910),IF(YEAR($I1910)+IF($Q1910=1,RetAgeO,RetAgeE)&lt;FY,1,0)))</f>
        <v/>
      </c>
      <c r="V1910" s="38">
        <f>IF(OR($R1910=0,NOT(ISNUMBER($K1910))),0,IF(YEAR($K1910)=FY,MONTH($K1910),IF(YEAR($K1910)&lt;FY,1,0)))</f>
        <v/>
      </c>
      <c r="W1910" s="38">
        <f>IF($R1910=0,0,MIN(12,IF(AND(ISNUMBER($O1910),$O1910&gt;=1,$O1910&lt;=12),INT($O1910),12),IF(AND(RetireExit="Yes",$U1910&gt;0),$U1910,12),IF(AND(ContractExit="Yes",$V1910&gt;0),$V1910,12)))</f>
        <v/>
      </c>
      <c r="X1910" s="37">
        <f>IF(ISNUMBER($P1910),$P1910,IncPct)</f>
        <v/>
      </c>
      <c r="Y1910" s="39">
        <f>IF($W1910=0,0,MAX(0,MIN($W1910,IncMonth-1))+MAX(0,$W1910-IncMonth+1)*(1+$X1910))</f>
        <v/>
      </c>
      <c r="Z1910" s="40">
        <f>IF($C1910="",0,IFERROR(INDEX(Departments!$B$5:$B$54,MATCH($C1910,Departments!$A$5:$A$54,0)),0))</f>
        <v/>
      </c>
      <c r="AA1910" s="41">
        <f>N($L1910)*$Y1910</f>
        <v/>
      </c>
      <c r="AB1910" s="41">
        <f>N($M1910)*$Y1910</f>
        <v/>
      </c>
      <c r="AC1910" s="41">
        <f>$AA1910*$Z1910</f>
        <v/>
      </c>
      <c r="AD1910" s="41">
        <f>$AA1910*BonusMonths/12</f>
        <v/>
      </c>
      <c r="AE1910" s="41">
        <f>($AA1910+SI_Gross*$AB1910)*IF($Q1910=1,SI_O,SI_E)</f>
        <v/>
      </c>
      <c r="AF1910" s="41">
        <f>IF($Q1910=1,0,$AA1910*EOSB)</f>
        <v/>
      </c>
      <c r="AG1910" s="41">
        <f>$AN1910*$W1910</f>
        <v/>
      </c>
      <c r="AH1910" s="41">
        <f>SUM($AA1910:$AG1910)</f>
        <v/>
      </c>
      <c r="AI1910" s="41">
        <f>12*($AM1910+$AN1910)</f>
        <v/>
      </c>
      <c r="AJ1910" s="41">
        <f>$AM1910*((IncMonth-1)+(13-IncMonth)*(1+$X1910))+12*$AN1910</f>
        <v/>
      </c>
      <c r="AK1910" s="41">
        <f>IF($R1910=1,N($L1910)+N($M1910),0)</f>
        <v/>
      </c>
      <c r="AL1910">
        <f>IF($C1910="","",IF(N($L1910)&lt;=0,"Basic salary missing",IF(ISNA(MATCH($C1910,Departments!$A$5:$A$54,0)),"Department not on Departments sheet",IF(AND($I1910&lt;&gt;"",NOT(ISNUMBER($I1910))),"Date of birth is text, not a date",IF(AND($K1910&lt;&gt;"",NOT(ISNUMBER($K1910))),"Contract end is text, not a date","")))))</f>
        <v/>
      </c>
      <c r="AM1910" s="41">
        <f>IF($R1910=0,0,N($L1910)*(1+$Z1910+BonusMonths/12+IF($Q1910=1,0,EOSB))+N($M1910)+(N($L1910)+SI_Gross*N($M1910))*IF($Q1910=1,SI_O,SI_E))</f>
        <v/>
      </c>
      <c r="AN1910" s="41">
        <f>IF($R1910=0,0,(IF($Q1910=1,MedO,MedE+Ticket)+Training)/12)</f>
        <v/>
      </c>
    </row>
    <row r="1911">
      <c r="I1911" s="35" t="n"/>
      <c r="J1911" s="35" t="n"/>
      <c r="K1911" s="35" t="n"/>
      <c r="L1911" s="36" t="n"/>
      <c r="M1911" s="36" t="n"/>
      <c r="P1911" s="37" t="n"/>
      <c r="Q1911" s="38">
        <f>IF($C1911="",0,IF(OR(LOWER(TRIM($G1911))="omani",LOWER(TRIM($G1911))="oman",LOWER(TRIM($G1911))="om",LOWER(TRIM($G1911))="local"),1,0))</f>
        <v/>
      </c>
      <c r="R1911" s="38">
        <f>IF($C1911="",0,IF(OR(ISNUMBER(SEARCH("resign",$N1911)),ISNUMBER(SEARCH("terminat",$N1911)),ISNUMBER(SEARCH("inactive",$N1911)),ISNUMBER(SEARCH("vacan",$N1911)),ISNUMBER(SEARCH("deceased",$N1911)),ISNUMBER(SEARCH("separated",$N1911))),0,1))</f>
        <v/>
      </c>
      <c r="S1911">
        <f>IF(OR($R1911=0,NOT(ISNUMBER($I1911))),"",IFERROR(DATEDIF($I1911,DATE(FY,1,1),"y"),""))</f>
        <v/>
      </c>
      <c r="T1911">
        <f>IF(OR($R1911=0,NOT(ISNUMBER($J1911))),"",IFERROR(DATEDIF($J1911,DATE(FY,1,1),"y"),0))</f>
        <v/>
      </c>
      <c r="U1911" s="38">
        <f>IF(OR($R1911=0,NOT(ISNUMBER($I1911))),0,IF(YEAR($I1911)+IF($Q1911=1,RetAgeO,RetAgeE)=FY,MONTH($I1911),IF(YEAR($I1911)+IF($Q1911=1,RetAgeO,RetAgeE)&lt;FY,1,0)))</f>
        <v/>
      </c>
      <c r="V1911" s="38">
        <f>IF(OR($R1911=0,NOT(ISNUMBER($K1911))),0,IF(YEAR($K1911)=FY,MONTH($K1911),IF(YEAR($K1911)&lt;FY,1,0)))</f>
        <v/>
      </c>
      <c r="W1911" s="38">
        <f>IF($R1911=0,0,MIN(12,IF(AND(ISNUMBER($O1911),$O1911&gt;=1,$O1911&lt;=12),INT($O1911),12),IF(AND(RetireExit="Yes",$U1911&gt;0),$U1911,12),IF(AND(ContractExit="Yes",$V1911&gt;0),$V1911,12)))</f>
        <v/>
      </c>
      <c r="X1911" s="37">
        <f>IF(ISNUMBER($P1911),$P1911,IncPct)</f>
        <v/>
      </c>
      <c r="Y1911" s="39">
        <f>IF($W1911=0,0,MAX(0,MIN($W1911,IncMonth-1))+MAX(0,$W1911-IncMonth+1)*(1+$X1911))</f>
        <v/>
      </c>
      <c r="Z1911" s="40">
        <f>IF($C1911="",0,IFERROR(INDEX(Departments!$B$5:$B$54,MATCH($C1911,Departments!$A$5:$A$54,0)),0))</f>
        <v/>
      </c>
      <c r="AA1911" s="41">
        <f>N($L1911)*$Y1911</f>
        <v/>
      </c>
      <c r="AB1911" s="41">
        <f>N($M1911)*$Y1911</f>
        <v/>
      </c>
      <c r="AC1911" s="41">
        <f>$AA1911*$Z1911</f>
        <v/>
      </c>
      <c r="AD1911" s="41">
        <f>$AA1911*BonusMonths/12</f>
        <v/>
      </c>
      <c r="AE1911" s="41">
        <f>($AA1911+SI_Gross*$AB1911)*IF($Q1911=1,SI_O,SI_E)</f>
        <v/>
      </c>
      <c r="AF1911" s="41">
        <f>IF($Q1911=1,0,$AA1911*EOSB)</f>
        <v/>
      </c>
      <c r="AG1911" s="41">
        <f>$AN1911*$W1911</f>
        <v/>
      </c>
      <c r="AH1911" s="41">
        <f>SUM($AA1911:$AG1911)</f>
        <v/>
      </c>
      <c r="AI1911" s="41">
        <f>12*($AM1911+$AN1911)</f>
        <v/>
      </c>
      <c r="AJ1911" s="41">
        <f>$AM1911*((IncMonth-1)+(13-IncMonth)*(1+$X1911))+12*$AN1911</f>
        <v/>
      </c>
      <c r="AK1911" s="41">
        <f>IF($R1911=1,N($L1911)+N($M1911),0)</f>
        <v/>
      </c>
      <c r="AL1911">
        <f>IF($C1911="","",IF(N($L1911)&lt;=0,"Basic salary missing",IF(ISNA(MATCH($C1911,Departments!$A$5:$A$54,0)),"Department not on Departments sheet",IF(AND($I1911&lt;&gt;"",NOT(ISNUMBER($I1911))),"Date of birth is text, not a date",IF(AND($K1911&lt;&gt;"",NOT(ISNUMBER($K1911))),"Contract end is text, not a date","")))))</f>
        <v/>
      </c>
      <c r="AM1911" s="41">
        <f>IF($R1911=0,0,N($L1911)*(1+$Z1911+BonusMonths/12+IF($Q1911=1,0,EOSB))+N($M1911)+(N($L1911)+SI_Gross*N($M1911))*IF($Q1911=1,SI_O,SI_E))</f>
        <v/>
      </c>
      <c r="AN1911" s="41">
        <f>IF($R1911=0,0,(IF($Q1911=1,MedO,MedE+Ticket)+Training)/12)</f>
        <v/>
      </c>
    </row>
    <row r="1912">
      <c r="I1912" s="35" t="n"/>
      <c r="J1912" s="35" t="n"/>
      <c r="K1912" s="35" t="n"/>
      <c r="L1912" s="36" t="n"/>
      <c r="M1912" s="36" t="n"/>
      <c r="P1912" s="37" t="n"/>
      <c r="Q1912" s="38">
        <f>IF($C1912="",0,IF(OR(LOWER(TRIM($G1912))="omani",LOWER(TRIM($G1912))="oman",LOWER(TRIM($G1912))="om",LOWER(TRIM($G1912))="local"),1,0))</f>
        <v/>
      </c>
      <c r="R1912" s="38">
        <f>IF($C1912="",0,IF(OR(ISNUMBER(SEARCH("resign",$N1912)),ISNUMBER(SEARCH("terminat",$N1912)),ISNUMBER(SEARCH("inactive",$N1912)),ISNUMBER(SEARCH("vacan",$N1912)),ISNUMBER(SEARCH("deceased",$N1912)),ISNUMBER(SEARCH("separated",$N1912))),0,1))</f>
        <v/>
      </c>
      <c r="S1912">
        <f>IF(OR($R1912=0,NOT(ISNUMBER($I1912))),"",IFERROR(DATEDIF($I1912,DATE(FY,1,1),"y"),""))</f>
        <v/>
      </c>
      <c r="T1912">
        <f>IF(OR($R1912=0,NOT(ISNUMBER($J1912))),"",IFERROR(DATEDIF($J1912,DATE(FY,1,1),"y"),0))</f>
        <v/>
      </c>
      <c r="U1912" s="38">
        <f>IF(OR($R1912=0,NOT(ISNUMBER($I1912))),0,IF(YEAR($I1912)+IF($Q1912=1,RetAgeO,RetAgeE)=FY,MONTH($I1912),IF(YEAR($I1912)+IF($Q1912=1,RetAgeO,RetAgeE)&lt;FY,1,0)))</f>
        <v/>
      </c>
      <c r="V1912" s="38">
        <f>IF(OR($R1912=0,NOT(ISNUMBER($K1912))),0,IF(YEAR($K1912)=FY,MONTH($K1912),IF(YEAR($K1912)&lt;FY,1,0)))</f>
        <v/>
      </c>
      <c r="W1912" s="38">
        <f>IF($R1912=0,0,MIN(12,IF(AND(ISNUMBER($O1912),$O1912&gt;=1,$O1912&lt;=12),INT($O1912),12),IF(AND(RetireExit="Yes",$U1912&gt;0),$U1912,12),IF(AND(ContractExit="Yes",$V1912&gt;0),$V1912,12)))</f>
        <v/>
      </c>
      <c r="X1912" s="37">
        <f>IF(ISNUMBER($P1912),$P1912,IncPct)</f>
        <v/>
      </c>
      <c r="Y1912" s="39">
        <f>IF($W1912=0,0,MAX(0,MIN($W1912,IncMonth-1))+MAX(0,$W1912-IncMonth+1)*(1+$X1912))</f>
        <v/>
      </c>
      <c r="Z1912" s="40">
        <f>IF($C1912="",0,IFERROR(INDEX(Departments!$B$5:$B$54,MATCH($C1912,Departments!$A$5:$A$54,0)),0))</f>
        <v/>
      </c>
      <c r="AA1912" s="41">
        <f>N($L1912)*$Y1912</f>
        <v/>
      </c>
      <c r="AB1912" s="41">
        <f>N($M1912)*$Y1912</f>
        <v/>
      </c>
      <c r="AC1912" s="41">
        <f>$AA1912*$Z1912</f>
        <v/>
      </c>
      <c r="AD1912" s="41">
        <f>$AA1912*BonusMonths/12</f>
        <v/>
      </c>
      <c r="AE1912" s="41">
        <f>($AA1912+SI_Gross*$AB1912)*IF($Q1912=1,SI_O,SI_E)</f>
        <v/>
      </c>
      <c r="AF1912" s="41">
        <f>IF($Q1912=1,0,$AA1912*EOSB)</f>
        <v/>
      </c>
      <c r="AG1912" s="41">
        <f>$AN1912*$W1912</f>
        <v/>
      </c>
      <c r="AH1912" s="41">
        <f>SUM($AA1912:$AG1912)</f>
        <v/>
      </c>
      <c r="AI1912" s="41">
        <f>12*($AM1912+$AN1912)</f>
        <v/>
      </c>
      <c r="AJ1912" s="41">
        <f>$AM1912*((IncMonth-1)+(13-IncMonth)*(1+$X1912))+12*$AN1912</f>
        <v/>
      </c>
      <c r="AK1912" s="41">
        <f>IF($R1912=1,N($L1912)+N($M1912),0)</f>
        <v/>
      </c>
      <c r="AL1912">
        <f>IF($C1912="","",IF(N($L1912)&lt;=0,"Basic salary missing",IF(ISNA(MATCH($C1912,Departments!$A$5:$A$54,0)),"Department not on Departments sheet",IF(AND($I1912&lt;&gt;"",NOT(ISNUMBER($I1912))),"Date of birth is text, not a date",IF(AND($K1912&lt;&gt;"",NOT(ISNUMBER($K1912))),"Contract end is text, not a date","")))))</f>
        <v/>
      </c>
      <c r="AM1912" s="41">
        <f>IF($R1912=0,0,N($L1912)*(1+$Z1912+BonusMonths/12+IF($Q1912=1,0,EOSB))+N($M1912)+(N($L1912)+SI_Gross*N($M1912))*IF($Q1912=1,SI_O,SI_E))</f>
        <v/>
      </c>
      <c r="AN1912" s="41">
        <f>IF($R1912=0,0,(IF($Q1912=1,MedO,MedE+Ticket)+Training)/12)</f>
        <v/>
      </c>
    </row>
    <row r="1913">
      <c r="I1913" s="35" t="n"/>
      <c r="J1913" s="35" t="n"/>
      <c r="K1913" s="35" t="n"/>
      <c r="L1913" s="36" t="n"/>
      <c r="M1913" s="36" t="n"/>
      <c r="P1913" s="37" t="n"/>
      <c r="Q1913" s="38">
        <f>IF($C1913="",0,IF(OR(LOWER(TRIM($G1913))="omani",LOWER(TRIM($G1913))="oman",LOWER(TRIM($G1913))="om",LOWER(TRIM($G1913))="local"),1,0))</f>
        <v/>
      </c>
      <c r="R1913" s="38">
        <f>IF($C1913="",0,IF(OR(ISNUMBER(SEARCH("resign",$N1913)),ISNUMBER(SEARCH("terminat",$N1913)),ISNUMBER(SEARCH("inactive",$N1913)),ISNUMBER(SEARCH("vacan",$N1913)),ISNUMBER(SEARCH("deceased",$N1913)),ISNUMBER(SEARCH("separated",$N1913))),0,1))</f>
        <v/>
      </c>
      <c r="S1913">
        <f>IF(OR($R1913=0,NOT(ISNUMBER($I1913))),"",IFERROR(DATEDIF($I1913,DATE(FY,1,1),"y"),""))</f>
        <v/>
      </c>
      <c r="T1913">
        <f>IF(OR($R1913=0,NOT(ISNUMBER($J1913))),"",IFERROR(DATEDIF($J1913,DATE(FY,1,1),"y"),0))</f>
        <v/>
      </c>
      <c r="U1913" s="38">
        <f>IF(OR($R1913=0,NOT(ISNUMBER($I1913))),0,IF(YEAR($I1913)+IF($Q1913=1,RetAgeO,RetAgeE)=FY,MONTH($I1913),IF(YEAR($I1913)+IF($Q1913=1,RetAgeO,RetAgeE)&lt;FY,1,0)))</f>
        <v/>
      </c>
      <c r="V1913" s="38">
        <f>IF(OR($R1913=0,NOT(ISNUMBER($K1913))),0,IF(YEAR($K1913)=FY,MONTH($K1913),IF(YEAR($K1913)&lt;FY,1,0)))</f>
        <v/>
      </c>
      <c r="W1913" s="38">
        <f>IF($R1913=0,0,MIN(12,IF(AND(ISNUMBER($O1913),$O1913&gt;=1,$O1913&lt;=12),INT($O1913),12),IF(AND(RetireExit="Yes",$U1913&gt;0),$U1913,12),IF(AND(ContractExit="Yes",$V1913&gt;0),$V1913,12)))</f>
        <v/>
      </c>
      <c r="X1913" s="37">
        <f>IF(ISNUMBER($P1913),$P1913,IncPct)</f>
        <v/>
      </c>
      <c r="Y1913" s="39">
        <f>IF($W1913=0,0,MAX(0,MIN($W1913,IncMonth-1))+MAX(0,$W1913-IncMonth+1)*(1+$X1913))</f>
        <v/>
      </c>
      <c r="Z1913" s="40">
        <f>IF($C1913="",0,IFERROR(INDEX(Departments!$B$5:$B$54,MATCH($C1913,Departments!$A$5:$A$54,0)),0))</f>
        <v/>
      </c>
      <c r="AA1913" s="41">
        <f>N($L1913)*$Y1913</f>
        <v/>
      </c>
      <c r="AB1913" s="41">
        <f>N($M1913)*$Y1913</f>
        <v/>
      </c>
      <c r="AC1913" s="41">
        <f>$AA1913*$Z1913</f>
        <v/>
      </c>
      <c r="AD1913" s="41">
        <f>$AA1913*BonusMonths/12</f>
        <v/>
      </c>
      <c r="AE1913" s="41">
        <f>($AA1913+SI_Gross*$AB1913)*IF($Q1913=1,SI_O,SI_E)</f>
        <v/>
      </c>
      <c r="AF1913" s="41">
        <f>IF($Q1913=1,0,$AA1913*EOSB)</f>
        <v/>
      </c>
      <c r="AG1913" s="41">
        <f>$AN1913*$W1913</f>
        <v/>
      </c>
      <c r="AH1913" s="41">
        <f>SUM($AA1913:$AG1913)</f>
        <v/>
      </c>
      <c r="AI1913" s="41">
        <f>12*($AM1913+$AN1913)</f>
        <v/>
      </c>
      <c r="AJ1913" s="41">
        <f>$AM1913*((IncMonth-1)+(13-IncMonth)*(1+$X1913))+12*$AN1913</f>
        <v/>
      </c>
      <c r="AK1913" s="41">
        <f>IF($R1913=1,N($L1913)+N($M1913),0)</f>
        <v/>
      </c>
      <c r="AL1913">
        <f>IF($C1913="","",IF(N($L1913)&lt;=0,"Basic salary missing",IF(ISNA(MATCH($C1913,Departments!$A$5:$A$54,0)),"Department not on Departments sheet",IF(AND($I1913&lt;&gt;"",NOT(ISNUMBER($I1913))),"Date of birth is text, not a date",IF(AND($K1913&lt;&gt;"",NOT(ISNUMBER($K1913))),"Contract end is text, not a date","")))))</f>
        <v/>
      </c>
      <c r="AM1913" s="41">
        <f>IF($R1913=0,0,N($L1913)*(1+$Z1913+BonusMonths/12+IF($Q1913=1,0,EOSB))+N($M1913)+(N($L1913)+SI_Gross*N($M1913))*IF($Q1913=1,SI_O,SI_E))</f>
        <v/>
      </c>
      <c r="AN1913" s="41">
        <f>IF($R1913=0,0,(IF($Q1913=1,MedO,MedE+Ticket)+Training)/12)</f>
        <v/>
      </c>
    </row>
    <row r="1914">
      <c r="I1914" s="35" t="n"/>
      <c r="J1914" s="35" t="n"/>
      <c r="K1914" s="35" t="n"/>
      <c r="L1914" s="36" t="n"/>
      <c r="M1914" s="36" t="n"/>
      <c r="P1914" s="37" t="n"/>
      <c r="Q1914" s="38">
        <f>IF($C1914="",0,IF(OR(LOWER(TRIM($G1914))="omani",LOWER(TRIM($G1914))="oman",LOWER(TRIM($G1914))="om",LOWER(TRIM($G1914))="local"),1,0))</f>
        <v/>
      </c>
      <c r="R1914" s="38">
        <f>IF($C1914="",0,IF(OR(ISNUMBER(SEARCH("resign",$N1914)),ISNUMBER(SEARCH("terminat",$N1914)),ISNUMBER(SEARCH("inactive",$N1914)),ISNUMBER(SEARCH("vacan",$N1914)),ISNUMBER(SEARCH("deceased",$N1914)),ISNUMBER(SEARCH("separated",$N1914))),0,1))</f>
        <v/>
      </c>
      <c r="S1914">
        <f>IF(OR($R1914=0,NOT(ISNUMBER($I1914))),"",IFERROR(DATEDIF($I1914,DATE(FY,1,1),"y"),""))</f>
        <v/>
      </c>
      <c r="T1914">
        <f>IF(OR($R1914=0,NOT(ISNUMBER($J1914))),"",IFERROR(DATEDIF($J1914,DATE(FY,1,1),"y"),0))</f>
        <v/>
      </c>
      <c r="U1914" s="38">
        <f>IF(OR($R1914=0,NOT(ISNUMBER($I1914))),0,IF(YEAR($I1914)+IF($Q1914=1,RetAgeO,RetAgeE)=FY,MONTH($I1914),IF(YEAR($I1914)+IF($Q1914=1,RetAgeO,RetAgeE)&lt;FY,1,0)))</f>
        <v/>
      </c>
      <c r="V1914" s="38">
        <f>IF(OR($R1914=0,NOT(ISNUMBER($K1914))),0,IF(YEAR($K1914)=FY,MONTH($K1914),IF(YEAR($K1914)&lt;FY,1,0)))</f>
        <v/>
      </c>
      <c r="W1914" s="38">
        <f>IF($R1914=0,0,MIN(12,IF(AND(ISNUMBER($O1914),$O1914&gt;=1,$O1914&lt;=12),INT($O1914),12),IF(AND(RetireExit="Yes",$U1914&gt;0),$U1914,12),IF(AND(ContractExit="Yes",$V1914&gt;0),$V1914,12)))</f>
        <v/>
      </c>
      <c r="X1914" s="37">
        <f>IF(ISNUMBER($P1914),$P1914,IncPct)</f>
        <v/>
      </c>
      <c r="Y1914" s="39">
        <f>IF($W1914=0,0,MAX(0,MIN($W1914,IncMonth-1))+MAX(0,$W1914-IncMonth+1)*(1+$X1914))</f>
        <v/>
      </c>
      <c r="Z1914" s="40">
        <f>IF($C1914="",0,IFERROR(INDEX(Departments!$B$5:$B$54,MATCH($C1914,Departments!$A$5:$A$54,0)),0))</f>
        <v/>
      </c>
      <c r="AA1914" s="41">
        <f>N($L1914)*$Y1914</f>
        <v/>
      </c>
      <c r="AB1914" s="41">
        <f>N($M1914)*$Y1914</f>
        <v/>
      </c>
      <c r="AC1914" s="41">
        <f>$AA1914*$Z1914</f>
        <v/>
      </c>
      <c r="AD1914" s="41">
        <f>$AA1914*BonusMonths/12</f>
        <v/>
      </c>
      <c r="AE1914" s="41">
        <f>($AA1914+SI_Gross*$AB1914)*IF($Q1914=1,SI_O,SI_E)</f>
        <v/>
      </c>
      <c r="AF1914" s="41">
        <f>IF($Q1914=1,0,$AA1914*EOSB)</f>
        <v/>
      </c>
      <c r="AG1914" s="41">
        <f>$AN1914*$W1914</f>
        <v/>
      </c>
      <c r="AH1914" s="41">
        <f>SUM($AA1914:$AG1914)</f>
        <v/>
      </c>
      <c r="AI1914" s="41">
        <f>12*($AM1914+$AN1914)</f>
        <v/>
      </c>
      <c r="AJ1914" s="41">
        <f>$AM1914*((IncMonth-1)+(13-IncMonth)*(1+$X1914))+12*$AN1914</f>
        <v/>
      </c>
      <c r="AK1914" s="41">
        <f>IF($R1914=1,N($L1914)+N($M1914),0)</f>
        <v/>
      </c>
      <c r="AL1914">
        <f>IF($C1914="","",IF(N($L1914)&lt;=0,"Basic salary missing",IF(ISNA(MATCH($C1914,Departments!$A$5:$A$54,0)),"Department not on Departments sheet",IF(AND($I1914&lt;&gt;"",NOT(ISNUMBER($I1914))),"Date of birth is text, not a date",IF(AND($K1914&lt;&gt;"",NOT(ISNUMBER($K1914))),"Contract end is text, not a date","")))))</f>
        <v/>
      </c>
      <c r="AM1914" s="41">
        <f>IF($R1914=0,0,N($L1914)*(1+$Z1914+BonusMonths/12+IF($Q1914=1,0,EOSB))+N($M1914)+(N($L1914)+SI_Gross*N($M1914))*IF($Q1914=1,SI_O,SI_E))</f>
        <v/>
      </c>
      <c r="AN1914" s="41">
        <f>IF($R1914=0,0,(IF($Q1914=1,MedO,MedE+Ticket)+Training)/12)</f>
        <v/>
      </c>
    </row>
    <row r="1915">
      <c r="I1915" s="35" t="n"/>
      <c r="J1915" s="35" t="n"/>
      <c r="K1915" s="35" t="n"/>
      <c r="L1915" s="36" t="n"/>
      <c r="M1915" s="36" t="n"/>
      <c r="P1915" s="37" t="n"/>
      <c r="Q1915" s="38">
        <f>IF($C1915="",0,IF(OR(LOWER(TRIM($G1915))="omani",LOWER(TRIM($G1915))="oman",LOWER(TRIM($G1915))="om",LOWER(TRIM($G1915))="local"),1,0))</f>
        <v/>
      </c>
      <c r="R1915" s="38">
        <f>IF($C1915="",0,IF(OR(ISNUMBER(SEARCH("resign",$N1915)),ISNUMBER(SEARCH("terminat",$N1915)),ISNUMBER(SEARCH("inactive",$N1915)),ISNUMBER(SEARCH("vacan",$N1915)),ISNUMBER(SEARCH("deceased",$N1915)),ISNUMBER(SEARCH("separated",$N1915))),0,1))</f>
        <v/>
      </c>
      <c r="S1915">
        <f>IF(OR($R1915=0,NOT(ISNUMBER($I1915))),"",IFERROR(DATEDIF($I1915,DATE(FY,1,1),"y"),""))</f>
        <v/>
      </c>
      <c r="T1915">
        <f>IF(OR($R1915=0,NOT(ISNUMBER($J1915))),"",IFERROR(DATEDIF($J1915,DATE(FY,1,1),"y"),0))</f>
        <v/>
      </c>
      <c r="U1915" s="38">
        <f>IF(OR($R1915=0,NOT(ISNUMBER($I1915))),0,IF(YEAR($I1915)+IF($Q1915=1,RetAgeO,RetAgeE)=FY,MONTH($I1915),IF(YEAR($I1915)+IF($Q1915=1,RetAgeO,RetAgeE)&lt;FY,1,0)))</f>
        <v/>
      </c>
      <c r="V1915" s="38">
        <f>IF(OR($R1915=0,NOT(ISNUMBER($K1915))),0,IF(YEAR($K1915)=FY,MONTH($K1915),IF(YEAR($K1915)&lt;FY,1,0)))</f>
        <v/>
      </c>
      <c r="W1915" s="38">
        <f>IF($R1915=0,0,MIN(12,IF(AND(ISNUMBER($O1915),$O1915&gt;=1,$O1915&lt;=12),INT($O1915),12),IF(AND(RetireExit="Yes",$U1915&gt;0),$U1915,12),IF(AND(ContractExit="Yes",$V1915&gt;0),$V1915,12)))</f>
        <v/>
      </c>
      <c r="X1915" s="37">
        <f>IF(ISNUMBER($P1915),$P1915,IncPct)</f>
        <v/>
      </c>
      <c r="Y1915" s="39">
        <f>IF($W1915=0,0,MAX(0,MIN($W1915,IncMonth-1))+MAX(0,$W1915-IncMonth+1)*(1+$X1915))</f>
        <v/>
      </c>
      <c r="Z1915" s="40">
        <f>IF($C1915="",0,IFERROR(INDEX(Departments!$B$5:$B$54,MATCH($C1915,Departments!$A$5:$A$54,0)),0))</f>
        <v/>
      </c>
      <c r="AA1915" s="41">
        <f>N($L1915)*$Y1915</f>
        <v/>
      </c>
      <c r="AB1915" s="41">
        <f>N($M1915)*$Y1915</f>
        <v/>
      </c>
      <c r="AC1915" s="41">
        <f>$AA1915*$Z1915</f>
        <v/>
      </c>
      <c r="AD1915" s="41">
        <f>$AA1915*BonusMonths/12</f>
        <v/>
      </c>
      <c r="AE1915" s="41">
        <f>($AA1915+SI_Gross*$AB1915)*IF($Q1915=1,SI_O,SI_E)</f>
        <v/>
      </c>
      <c r="AF1915" s="41">
        <f>IF($Q1915=1,0,$AA1915*EOSB)</f>
        <v/>
      </c>
      <c r="AG1915" s="41">
        <f>$AN1915*$W1915</f>
        <v/>
      </c>
      <c r="AH1915" s="41">
        <f>SUM($AA1915:$AG1915)</f>
        <v/>
      </c>
      <c r="AI1915" s="41">
        <f>12*($AM1915+$AN1915)</f>
        <v/>
      </c>
      <c r="AJ1915" s="41">
        <f>$AM1915*((IncMonth-1)+(13-IncMonth)*(1+$X1915))+12*$AN1915</f>
        <v/>
      </c>
      <c r="AK1915" s="41">
        <f>IF($R1915=1,N($L1915)+N($M1915),0)</f>
        <v/>
      </c>
      <c r="AL1915">
        <f>IF($C1915="","",IF(N($L1915)&lt;=0,"Basic salary missing",IF(ISNA(MATCH($C1915,Departments!$A$5:$A$54,0)),"Department not on Departments sheet",IF(AND($I1915&lt;&gt;"",NOT(ISNUMBER($I1915))),"Date of birth is text, not a date",IF(AND($K1915&lt;&gt;"",NOT(ISNUMBER($K1915))),"Contract end is text, not a date","")))))</f>
        <v/>
      </c>
      <c r="AM1915" s="41">
        <f>IF($R1915=0,0,N($L1915)*(1+$Z1915+BonusMonths/12+IF($Q1915=1,0,EOSB))+N($M1915)+(N($L1915)+SI_Gross*N($M1915))*IF($Q1915=1,SI_O,SI_E))</f>
        <v/>
      </c>
      <c r="AN1915" s="41">
        <f>IF($R1915=0,0,(IF($Q1915=1,MedO,MedE+Ticket)+Training)/12)</f>
        <v/>
      </c>
    </row>
    <row r="1916">
      <c r="I1916" s="35" t="n"/>
      <c r="J1916" s="35" t="n"/>
      <c r="K1916" s="35" t="n"/>
      <c r="L1916" s="36" t="n"/>
      <c r="M1916" s="36" t="n"/>
      <c r="P1916" s="37" t="n"/>
      <c r="Q1916" s="38">
        <f>IF($C1916="",0,IF(OR(LOWER(TRIM($G1916))="omani",LOWER(TRIM($G1916))="oman",LOWER(TRIM($G1916))="om",LOWER(TRIM($G1916))="local"),1,0))</f>
        <v/>
      </c>
      <c r="R1916" s="38">
        <f>IF($C1916="",0,IF(OR(ISNUMBER(SEARCH("resign",$N1916)),ISNUMBER(SEARCH("terminat",$N1916)),ISNUMBER(SEARCH("inactive",$N1916)),ISNUMBER(SEARCH("vacan",$N1916)),ISNUMBER(SEARCH("deceased",$N1916)),ISNUMBER(SEARCH("separated",$N1916))),0,1))</f>
        <v/>
      </c>
      <c r="S1916">
        <f>IF(OR($R1916=0,NOT(ISNUMBER($I1916))),"",IFERROR(DATEDIF($I1916,DATE(FY,1,1),"y"),""))</f>
        <v/>
      </c>
      <c r="T1916">
        <f>IF(OR($R1916=0,NOT(ISNUMBER($J1916))),"",IFERROR(DATEDIF($J1916,DATE(FY,1,1),"y"),0))</f>
        <v/>
      </c>
      <c r="U1916" s="38">
        <f>IF(OR($R1916=0,NOT(ISNUMBER($I1916))),0,IF(YEAR($I1916)+IF($Q1916=1,RetAgeO,RetAgeE)=FY,MONTH($I1916),IF(YEAR($I1916)+IF($Q1916=1,RetAgeO,RetAgeE)&lt;FY,1,0)))</f>
        <v/>
      </c>
      <c r="V1916" s="38">
        <f>IF(OR($R1916=0,NOT(ISNUMBER($K1916))),0,IF(YEAR($K1916)=FY,MONTH($K1916),IF(YEAR($K1916)&lt;FY,1,0)))</f>
        <v/>
      </c>
      <c r="W1916" s="38">
        <f>IF($R1916=0,0,MIN(12,IF(AND(ISNUMBER($O1916),$O1916&gt;=1,$O1916&lt;=12),INT($O1916),12),IF(AND(RetireExit="Yes",$U1916&gt;0),$U1916,12),IF(AND(ContractExit="Yes",$V1916&gt;0),$V1916,12)))</f>
        <v/>
      </c>
      <c r="X1916" s="37">
        <f>IF(ISNUMBER($P1916),$P1916,IncPct)</f>
        <v/>
      </c>
      <c r="Y1916" s="39">
        <f>IF($W1916=0,0,MAX(0,MIN($W1916,IncMonth-1))+MAX(0,$W1916-IncMonth+1)*(1+$X1916))</f>
        <v/>
      </c>
      <c r="Z1916" s="40">
        <f>IF($C1916="",0,IFERROR(INDEX(Departments!$B$5:$B$54,MATCH($C1916,Departments!$A$5:$A$54,0)),0))</f>
        <v/>
      </c>
      <c r="AA1916" s="41">
        <f>N($L1916)*$Y1916</f>
        <v/>
      </c>
      <c r="AB1916" s="41">
        <f>N($M1916)*$Y1916</f>
        <v/>
      </c>
      <c r="AC1916" s="41">
        <f>$AA1916*$Z1916</f>
        <v/>
      </c>
      <c r="AD1916" s="41">
        <f>$AA1916*BonusMonths/12</f>
        <v/>
      </c>
      <c r="AE1916" s="41">
        <f>($AA1916+SI_Gross*$AB1916)*IF($Q1916=1,SI_O,SI_E)</f>
        <v/>
      </c>
      <c r="AF1916" s="41">
        <f>IF($Q1916=1,0,$AA1916*EOSB)</f>
        <v/>
      </c>
      <c r="AG1916" s="41">
        <f>$AN1916*$W1916</f>
        <v/>
      </c>
      <c r="AH1916" s="41">
        <f>SUM($AA1916:$AG1916)</f>
        <v/>
      </c>
      <c r="AI1916" s="41">
        <f>12*($AM1916+$AN1916)</f>
        <v/>
      </c>
      <c r="AJ1916" s="41">
        <f>$AM1916*((IncMonth-1)+(13-IncMonth)*(1+$X1916))+12*$AN1916</f>
        <v/>
      </c>
      <c r="AK1916" s="41">
        <f>IF($R1916=1,N($L1916)+N($M1916),0)</f>
        <v/>
      </c>
      <c r="AL1916">
        <f>IF($C1916="","",IF(N($L1916)&lt;=0,"Basic salary missing",IF(ISNA(MATCH($C1916,Departments!$A$5:$A$54,0)),"Department not on Departments sheet",IF(AND($I1916&lt;&gt;"",NOT(ISNUMBER($I1916))),"Date of birth is text, not a date",IF(AND($K1916&lt;&gt;"",NOT(ISNUMBER($K1916))),"Contract end is text, not a date","")))))</f>
        <v/>
      </c>
      <c r="AM1916" s="41">
        <f>IF($R1916=0,0,N($L1916)*(1+$Z1916+BonusMonths/12+IF($Q1916=1,0,EOSB))+N($M1916)+(N($L1916)+SI_Gross*N($M1916))*IF($Q1916=1,SI_O,SI_E))</f>
        <v/>
      </c>
      <c r="AN1916" s="41">
        <f>IF($R1916=0,0,(IF($Q1916=1,MedO,MedE+Ticket)+Training)/12)</f>
        <v/>
      </c>
    </row>
    <row r="1917">
      <c r="I1917" s="35" t="n"/>
      <c r="J1917" s="35" t="n"/>
      <c r="K1917" s="35" t="n"/>
      <c r="L1917" s="36" t="n"/>
      <c r="M1917" s="36" t="n"/>
      <c r="P1917" s="37" t="n"/>
      <c r="Q1917" s="38">
        <f>IF($C1917="",0,IF(OR(LOWER(TRIM($G1917))="omani",LOWER(TRIM($G1917))="oman",LOWER(TRIM($G1917))="om",LOWER(TRIM($G1917))="local"),1,0))</f>
        <v/>
      </c>
      <c r="R1917" s="38">
        <f>IF($C1917="",0,IF(OR(ISNUMBER(SEARCH("resign",$N1917)),ISNUMBER(SEARCH("terminat",$N1917)),ISNUMBER(SEARCH("inactive",$N1917)),ISNUMBER(SEARCH("vacan",$N1917)),ISNUMBER(SEARCH("deceased",$N1917)),ISNUMBER(SEARCH("separated",$N1917))),0,1))</f>
        <v/>
      </c>
      <c r="S1917">
        <f>IF(OR($R1917=0,NOT(ISNUMBER($I1917))),"",IFERROR(DATEDIF($I1917,DATE(FY,1,1),"y"),""))</f>
        <v/>
      </c>
      <c r="T1917">
        <f>IF(OR($R1917=0,NOT(ISNUMBER($J1917))),"",IFERROR(DATEDIF($J1917,DATE(FY,1,1),"y"),0))</f>
        <v/>
      </c>
      <c r="U1917" s="38">
        <f>IF(OR($R1917=0,NOT(ISNUMBER($I1917))),0,IF(YEAR($I1917)+IF($Q1917=1,RetAgeO,RetAgeE)=FY,MONTH($I1917),IF(YEAR($I1917)+IF($Q1917=1,RetAgeO,RetAgeE)&lt;FY,1,0)))</f>
        <v/>
      </c>
      <c r="V1917" s="38">
        <f>IF(OR($R1917=0,NOT(ISNUMBER($K1917))),0,IF(YEAR($K1917)=FY,MONTH($K1917),IF(YEAR($K1917)&lt;FY,1,0)))</f>
        <v/>
      </c>
      <c r="W1917" s="38">
        <f>IF($R1917=0,0,MIN(12,IF(AND(ISNUMBER($O1917),$O1917&gt;=1,$O1917&lt;=12),INT($O1917),12),IF(AND(RetireExit="Yes",$U1917&gt;0),$U1917,12),IF(AND(ContractExit="Yes",$V1917&gt;0),$V1917,12)))</f>
        <v/>
      </c>
      <c r="X1917" s="37">
        <f>IF(ISNUMBER($P1917),$P1917,IncPct)</f>
        <v/>
      </c>
      <c r="Y1917" s="39">
        <f>IF($W1917=0,0,MAX(0,MIN($W1917,IncMonth-1))+MAX(0,$W1917-IncMonth+1)*(1+$X1917))</f>
        <v/>
      </c>
      <c r="Z1917" s="40">
        <f>IF($C1917="",0,IFERROR(INDEX(Departments!$B$5:$B$54,MATCH($C1917,Departments!$A$5:$A$54,0)),0))</f>
        <v/>
      </c>
      <c r="AA1917" s="41">
        <f>N($L1917)*$Y1917</f>
        <v/>
      </c>
      <c r="AB1917" s="41">
        <f>N($M1917)*$Y1917</f>
        <v/>
      </c>
      <c r="AC1917" s="41">
        <f>$AA1917*$Z1917</f>
        <v/>
      </c>
      <c r="AD1917" s="41">
        <f>$AA1917*BonusMonths/12</f>
        <v/>
      </c>
      <c r="AE1917" s="41">
        <f>($AA1917+SI_Gross*$AB1917)*IF($Q1917=1,SI_O,SI_E)</f>
        <v/>
      </c>
      <c r="AF1917" s="41">
        <f>IF($Q1917=1,0,$AA1917*EOSB)</f>
        <v/>
      </c>
      <c r="AG1917" s="41">
        <f>$AN1917*$W1917</f>
        <v/>
      </c>
      <c r="AH1917" s="41">
        <f>SUM($AA1917:$AG1917)</f>
        <v/>
      </c>
      <c r="AI1917" s="41">
        <f>12*($AM1917+$AN1917)</f>
        <v/>
      </c>
      <c r="AJ1917" s="41">
        <f>$AM1917*((IncMonth-1)+(13-IncMonth)*(1+$X1917))+12*$AN1917</f>
        <v/>
      </c>
      <c r="AK1917" s="41">
        <f>IF($R1917=1,N($L1917)+N($M1917),0)</f>
        <v/>
      </c>
      <c r="AL1917">
        <f>IF($C1917="","",IF(N($L1917)&lt;=0,"Basic salary missing",IF(ISNA(MATCH($C1917,Departments!$A$5:$A$54,0)),"Department not on Departments sheet",IF(AND($I1917&lt;&gt;"",NOT(ISNUMBER($I1917))),"Date of birth is text, not a date",IF(AND($K1917&lt;&gt;"",NOT(ISNUMBER($K1917))),"Contract end is text, not a date","")))))</f>
        <v/>
      </c>
      <c r="AM1917" s="41">
        <f>IF($R1917=0,0,N($L1917)*(1+$Z1917+BonusMonths/12+IF($Q1917=1,0,EOSB))+N($M1917)+(N($L1917)+SI_Gross*N($M1917))*IF($Q1917=1,SI_O,SI_E))</f>
        <v/>
      </c>
      <c r="AN1917" s="41">
        <f>IF($R1917=0,0,(IF($Q1917=1,MedO,MedE+Ticket)+Training)/12)</f>
        <v/>
      </c>
    </row>
    <row r="1918">
      <c r="I1918" s="35" t="n"/>
      <c r="J1918" s="35" t="n"/>
      <c r="K1918" s="35" t="n"/>
      <c r="L1918" s="36" t="n"/>
      <c r="M1918" s="36" t="n"/>
      <c r="P1918" s="37" t="n"/>
      <c r="Q1918" s="38">
        <f>IF($C1918="",0,IF(OR(LOWER(TRIM($G1918))="omani",LOWER(TRIM($G1918))="oman",LOWER(TRIM($G1918))="om",LOWER(TRIM($G1918))="local"),1,0))</f>
        <v/>
      </c>
      <c r="R1918" s="38">
        <f>IF($C1918="",0,IF(OR(ISNUMBER(SEARCH("resign",$N1918)),ISNUMBER(SEARCH("terminat",$N1918)),ISNUMBER(SEARCH("inactive",$N1918)),ISNUMBER(SEARCH("vacan",$N1918)),ISNUMBER(SEARCH("deceased",$N1918)),ISNUMBER(SEARCH("separated",$N1918))),0,1))</f>
        <v/>
      </c>
      <c r="S1918">
        <f>IF(OR($R1918=0,NOT(ISNUMBER($I1918))),"",IFERROR(DATEDIF($I1918,DATE(FY,1,1),"y"),""))</f>
        <v/>
      </c>
      <c r="T1918">
        <f>IF(OR($R1918=0,NOT(ISNUMBER($J1918))),"",IFERROR(DATEDIF($J1918,DATE(FY,1,1),"y"),0))</f>
        <v/>
      </c>
      <c r="U1918" s="38">
        <f>IF(OR($R1918=0,NOT(ISNUMBER($I1918))),0,IF(YEAR($I1918)+IF($Q1918=1,RetAgeO,RetAgeE)=FY,MONTH($I1918),IF(YEAR($I1918)+IF($Q1918=1,RetAgeO,RetAgeE)&lt;FY,1,0)))</f>
        <v/>
      </c>
      <c r="V1918" s="38">
        <f>IF(OR($R1918=0,NOT(ISNUMBER($K1918))),0,IF(YEAR($K1918)=FY,MONTH($K1918),IF(YEAR($K1918)&lt;FY,1,0)))</f>
        <v/>
      </c>
      <c r="W1918" s="38">
        <f>IF($R1918=0,0,MIN(12,IF(AND(ISNUMBER($O1918),$O1918&gt;=1,$O1918&lt;=12),INT($O1918),12),IF(AND(RetireExit="Yes",$U1918&gt;0),$U1918,12),IF(AND(ContractExit="Yes",$V1918&gt;0),$V1918,12)))</f>
        <v/>
      </c>
      <c r="X1918" s="37">
        <f>IF(ISNUMBER($P1918),$P1918,IncPct)</f>
        <v/>
      </c>
      <c r="Y1918" s="39">
        <f>IF($W1918=0,0,MAX(0,MIN($W1918,IncMonth-1))+MAX(0,$W1918-IncMonth+1)*(1+$X1918))</f>
        <v/>
      </c>
      <c r="Z1918" s="40">
        <f>IF($C1918="",0,IFERROR(INDEX(Departments!$B$5:$B$54,MATCH($C1918,Departments!$A$5:$A$54,0)),0))</f>
        <v/>
      </c>
      <c r="AA1918" s="41">
        <f>N($L1918)*$Y1918</f>
        <v/>
      </c>
      <c r="AB1918" s="41">
        <f>N($M1918)*$Y1918</f>
        <v/>
      </c>
      <c r="AC1918" s="41">
        <f>$AA1918*$Z1918</f>
        <v/>
      </c>
      <c r="AD1918" s="41">
        <f>$AA1918*BonusMonths/12</f>
        <v/>
      </c>
      <c r="AE1918" s="41">
        <f>($AA1918+SI_Gross*$AB1918)*IF($Q1918=1,SI_O,SI_E)</f>
        <v/>
      </c>
      <c r="AF1918" s="41">
        <f>IF($Q1918=1,0,$AA1918*EOSB)</f>
        <v/>
      </c>
      <c r="AG1918" s="41">
        <f>$AN1918*$W1918</f>
        <v/>
      </c>
      <c r="AH1918" s="41">
        <f>SUM($AA1918:$AG1918)</f>
        <v/>
      </c>
      <c r="AI1918" s="41">
        <f>12*($AM1918+$AN1918)</f>
        <v/>
      </c>
      <c r="AJ1918" s="41">
        <f>$AM1918*((IncMonth-1)+(13-IncMonth)*(1+$X1918))+12*$AN1918</f>
        <v/>
      </c>
      <c r="AK1918" s="41">
        <f>IF($R1918=1,N($L1918)+N($M1918),0)</f>
        <v/>
      </c>
      <c r="AL1918">
        <f>IF($C1918="","",IF(N($L1918)&lt;=0,"Basic salary missing",IF(ISNA(MATCH($C1918,Departments!$A$5:$A$54,0)),"Department not on Departments sheet",IF(AND($I1918&lt;&gt;"",NOT(ISNUMBER($I1918))),"Date of birth is text, not a date",IF(AND($K1918&lt;&gt;"",NOT(ISNUMBER($K1918))),"Contract end is text, not a date","")))))</f>
        <v/>
      </c>
      <c r="AM1918" s="41">
        <f>IF($R1918=0,0,N($L1918)*(1+$Z1918+BonusMonths/12+IF($Q1918=1,0,EOSB))+N($M1918)+(N($L1918)+SI_Gross*N($M1918))*IF($Q1918=1,SI_O,SI_E))</f>
        <v/>
      </c>
      <c r="AN1918" s="41">
        <f>IF($R1918=0,0,(IF($Q1918=1,MedO,MedE+Ticket)+Training)/12)</f>
        <v/>
      </c>
    </row>
    <row r="1919">
      <c r="I1919" s="35" t="n"/>
      <c r="J1919" s="35" t="n"/>
      <c r="K1919" s="35" t="n"/>
      <c r="L1919" s="36" t="n"/>
      <c r="M1919" s="36" t="n"/>
      <c r="P1919" s="37" t="n"/>
      <c r="Q1919" s="38">
        <f>IF($C1919="",0,IF(OR(LOWER(TRIM($G1919))="omani",LOWER(TRIM($G1919))="oman",LOWER(TRIM($G1919))="om",LOWER(TRIM($G1919))="local"),1,0))</f>
        <v/>
      </c>
      <c r="R1919" s="38">
        <f>IF($C1919="",0,IF(OR(ISNUMBER(SEARCH("resign",$N1919)),ISNUMBER(SEARCH("terminat",$N1919)),ISNUMBER(SEARCH("inactive",$N1919)),ISNUMBER(SEARCH("vacan",$N1919)),ISNUMBER(SEARCH("deceased",$N1919)),ISNUMBER(SEARCH("separated",$N1919))),0,1))</f>
        <v/>
      </c>
      <c r="S1919">
        <f>IF(OR($R1919=0,NOT(ISNUMBER($I1919))),"",IFERROR(DATEDIF($I1919,DATE(FY,1,1),"y"),""))</f>
        <v/>
      </c>
      <c r="T1919">
        <f>IF(OR($R1919=0,NOT(ISNUMBER($J1919))),"",IFERROR(DATEDIF($J1919,DATE(FY,1,1),"y"),0))</f>
        <v/>
      </c>
      <c r="U1919" s="38">
        <f>IF(OR($R1919=0,NOT(ISNUMBER($I1919))),0,IF(YEAR($I1919)+IF($Q1919=1,RetAgeO,RetAgeE)=FY,MONTH($I1919),IF(YEAR($I1919)+IF($Q1919=1,RetAgeO,RetAgeE)&lt;FY,1,0)))</f>
        <v/>
      </c>
      <c r="V1919" s="38">
        <f>IF(OR($R1919=0,NOT(ISNUMBER($K1919))),0,IF(YEAR($K1919)=FY,MONTH($K1919),IF(YEAR($K1919)&lt;FY,1,0)))</f>
        <v/>
      </c>
      <c r="W1919" s="38">
        <f>IF($R1919=0,0,MIN(12,IF(AND(ISNUMBER($O1919),$O1919&gt;=1,$O1919&lt;=12),INT($O1919),12),IF(AND(RetireExit="Yes",$U1919&gt;0),$U1919,12),IF(AND(ContractExit="Yes",$V1919&gt;0),$V1919,12)))</f>
        <v/>
      </c>
      <c r="X1919" s="37">
        <f>IF(ISNUMBER($P1919),$P1919,IncPct)</f>
        <v/>
      </c>
      <c r="Y1919" s="39">
        <f>IF($W1919=0,0,MAX(0,MIN($W1919,IncMonth-1))+MAX(0,$W1919-IncMonth+1)*(1+$X1919))</f>
        <v/>
      </c>
      <c r="Z1919" s="40">
        <f>IF($C1919="",0,IFERROR(INDEX(Departments!$B$5:$B$54,MATCH($C1919,Departments!$A$5:$A$54,0)),0))</f>
        <v/>
      </c>
      <c r="AA1919" s="41">
        <f>N($L1919)*$Y1919</f>
        <v/>
      </c>
      <c r="AB1919" s="41">
        <f>N($M1919)*$Y1919</f>
        <v/>
      </c>
      <c r="AC1919" s="41">
        <f>$AA1919*$Z1919</f>
        <v/>
      </c>
      <c r="AD1919" s="41">
        <f>$AA1919*BonusMonths/12</f>
        <v/>
      </c>
      <c r="AE1919" s="41">
        <f>($AA1919+SI_Gross*$AB1919)*IF($Q1919=1,SI_O,SI_E)</f>
        <v/>
      </c>
      <c r="AF1919" s="41">
        <f>IF($Q1919=1,0,$AA1919*EOSB)</f>
        <v/>
      </c>
      <c r="AG1919" s="41">
        <f>$AN1919*$W1919</f>
        <v/>
      </c>
      <c r="AH1919" s="41">
        <f>SUM($AA1919:$AG1919)</f>
        <v/>
      </c>
      <c r="AI1919" s="41">
        <f>12*($AM1919+$AN1919)</f>
        <v/>
      </c>
      <c r="AJ1919" s="41">
        <f>$AM1919*((IncMonth-1)+(13-IncMonth)*(1+$X1919))+12*$AN1919</f>
        <v/>
      </c>
      <c r="AK1919" s="41">
        <f>IF($R1919=1,N($L1919)+N($M1919),0)</f>
        <v/>
      </c>
      <c r="AL1919">
        <f>IF($C1919="","",IF(N($L1919)&lt;=0,"Basic salary missing",IF(ISNA(MATCH($C1919,Departments!$A$5:$A$54,0)),"Department not on Departments sheet",IF(AND($I1919&lt;&gt;"",NOT(ISNUMBER($I1919))),"Date of birth is text, not a date",IF(AND($K1919&lt;&gt;"",NOT(ISNUMBER($K1919))),"Contract end is text, not a date","")))))</f>
        <v/>
      </c>
      <c r="AM1919" s="41">
        <f>IF($R1919=0,0,N($L1919)*(1+$Z1919+BonusMonths/12+IF($Q1919=1,0,EOSB))+N($M1919)+(N($L1919)+SI_Gross*N($M1919))*IF($Q1919=1,SI_O,SI_E))</f>
        <v/>
      </c>
      <c r="AN1919" s="41">
        <f>IF($R1919=0,0,(IF($Q1919=1,MedO,MedE+Ticket)+Training)/12)</f>
        <v/>
      </c>
    </row>
    <row r="1920">
      <c r="I1920" s="35" t="n"/>
      <c r="J1920" s="35" t="n"/>
      <c r="K1920" s="35" t="n"/>
      <c r="L1920" s="36" t="n"/>
      <c r="M1920" s="36" t="n"/>
      <c r="P1920" s="37" t="n"/>
      <c r="Q1920" s="38">
        <f>IF($C1920="",0,IF(OR(LOWER(TRIM($G1920))="omani",LOWER(TRIM($G1920))="oman",LOWER(TRIM($G1920))="om",LOWER(TRIM($G1920))="local"),1,0))</f>
        <v/>
      </c>
      <c r="R1920" s="38">
        <f>IF($C1920="",0,IF(OR(ISNUMBER(SEARCH("resign",$N1920)),ISNUMBER(SEARCH("terminat",$N1920)),ISNUMBER(SEARCH("inactive",$N1920)),ISNUMBER(SEARCH("vacan",$N1920)),ISNUMBER(SEARCH("deceased",$N1920)),ISNUMBER(SEARCH("separated",$N1920))),0,1))</f>
        <v/>
      </c>
      <c r="S1920">
        <f>IF(OR($R1920=0,NOT(ISNUMBER($I1920))),"",IFERROR(DATEDIF($I1920,DATE(FY,1,1),"y"),""))</f>
        <v/>
      </c>
      <c r="T1920">
        <f>IF(OR($R1920=0,NOT(ISNUMBER($J1920))),"",IFERROR(DATEDIF($J1920,DATE(FY,1,1),"y"),0))</f>
        <v/>
      </c>
      <c r="U1920" s="38">
        <f>IF(OR($R1920=0,NOT(ISNUMBER($I1920))),0,IF(YEAR($I1920)+IF($Q1920=1,RetAgeO,RetAgeE)=FY,MONTH($I1920),IF(YEAR($I1920)+IF($Q1920=1,RetAgeO,RetAgeE)&lt;FY,1,0)))</f>
        <v/>
      </c>
      <c r="V1920" s="38">
        <f>IF(OR($R1920=0,NOT(ISNUMBER($K1920))),0,IF(YEAR($K1920)=FY,MONTH($K1920),IF(YEAR($K1920)&lt;FY,1,0)))</f>
        <v/>
      </c>
      <c r="W1920" s="38">
        <f>IF($R1920=0,0,MIN(12,IF(AND(ISNUMBER($O1920),$O1920&gt;=1,$O1920&lt;=12),INT($O1920),12),IF(AND(RetireExit="Yes",$U1920&gt;0),$U1920,12),IF(AND(ContractExit="Yes",$V1920&gt;0),$V1920,12)))</f>
        <v/>
      </c>
      <c r="X1920" s="37">
        <f>IF(ISNUMBER($P1920),$P1920,IncPct)</f>
        <v/>
      </c>
      <c r="Y1920" s="39">
        <f>IF($W1920=0,0,MAX(0,MIN($W1920,IncMonth-1))+MAX(0,$W1920-IncMonth+1)*(1+$X1920))</f>
        <v/>
      </c>
      <c r="Z1920" s="40">
        <f>IF($C1920="",0,IFERROR(INDEX(Departments!$B$5:$B$54,MATCH($C1920,Departments!$A$5:$A$54,0)),0))</f>
        <v/>
      </c>
      <c r="AA1920" s="41">
        <f>N($L1920)*$Y1920</f>
        <v/>
      </c>
      <c r="AB1920" s="41">
        <f>N($M1920)*$Y1920</f>
        <v/>
      </c>
      <c r="AC1920" s="41">
        <f>$AA1920*$Z1920</f>
        <v/>
      </c>
      <c r="AD1920" s="41">
        <f>$AA1920*BonusMonths/12</f>
        <v/>
      </c>
      <c r="AE1920" s="41">
        <f>($AA1920+SI_Gross*$AB1920)*IF($Q1920=1,SI_O,SI_E)</f>
        <v/>
      </c>
      <c r="AF1920" s="41">
        <f>IF($Q1920=1,0,$AA1920*EOSB)</f>
        <v/>
      </c>
      <c r="AG1920" s="41">
        <f>$AN1920*$W1920</f>
        <v/>
      </c>
      <c r="AH1920" s="41">
        <f>SUM($AA1920:$AG1920)</f>
        <v/>
      </c>
      <c r="AI1920" s="41">
        <f>12*($AM1920+$AN1920)</f>
        <v/>
      </c>
      <c r="AJ1920" s="41">
        <f>$AM1920*((IncMonth-1)+(13-IncMonth)*(1+$X1920))+12*$AN1920</f>
        <v/>
      </c>
      <c r="AK1920" s="41">
        <f>IF($R1920=1,N($L1920)+N($M1920),0)</f>
        <v/>
      </c>
      <c r="AL1920">
        <f>IF($C1920="","",IF(N($L1920)&lt;=0,"Basic salary missing",IF(ISNA(MATCH($C1920,Departments!$A$5:$A$54,0)),"Department not on Departments sheet",IF(AND($I1920&lt;&gt;"",NOT(ISNUMBER($I1920))),"Date of birth is text, not a date",IF(AND($K1920&lt;&gt;"",NOT(ISNUMBER($K1920))),"Contract end is text, not a date","")))))</f>
        <v/>
      </c>
      <c r="AM1920" s="41">
        <f>IF($R1920=0,0,N($L1920)*(1+$Z1920+BonusMonths/12+IF($Q1920=1,0,EOSB))+N($M1920)+(N($L1920)+SI_Gross*N($M1920))*IF($Q1920=1,SI_O,SI_E))</f>
        <v/>
      </c>
      <c r="AN1920" s="41">
        <f>IF($R1920=0,0,(IF($Q1920=1,MedO,MedE+Ticket)+Training)/12)</f>
        <v/>
      </c>
    </row>
    <row r="1921">
      <c r="I1921" s="35" t="n"/>
      <c r="J1921" s="35" t="n"/>
      <c r="K1921" s="35" t="n"/>
      <c r="L1921" s="36" t="n"/>
      <c r="M1921" s="36" t="n"/>
      <c r="P1921" s="37" t="n"/>
      <c r="Q1921" s="38">
        <f>IF($C1921="",0,IF(OR(LOWER(TRIM($G1921))="omani",LOWER(TRIM($G1921))="oman",LOWER(TRIM($G1921))="om",LOWER(TRIM($G1921))="local"),1,0))</f>
        <v/>
      </c>
      <c r="R1921" s="38">
        <f>IF($C1921="",0,IF(OR(ISNUMBER(SEARCH("resign",$N1921)),ISNUMBER(SEARCH("terminat",$N1921)),ISNUMBER(SEARCH("inactive",$N1921)),ISNUMBER(SEARCH("vacan",$N1921)),ISNUMBER(SEARCH("deceased",$N1921)),ISNUMBER(SEARCH("separated",$N1921))),0,1))</f>
        <v/>
      </c>
      <c r="S1921">
        <f>IF(OR($R1921=0,NOT(ISNUMBER($I1921))),"",IFERROR(DATEDIF($I1921,DATE(FY,1,1),"y"),""))</f>
        <v/>
      </c>
      <c r="T1921">
        <f>IF(OR($R1921=0,NOT(ISNUMBER($J1921))),"",IFERROR(DATEDIF($J1921,DATE(FY,1,1),"y"),0))</f>
        <v/>
      </c>
      <c r="U1921" s="38">
        <f>IF(OR($R1921=0,NOT(ISNUMBER($I1921))),0,IF(YEAR($I1921)+IF($Q1921=1,RetAgeO,RetAgeE)=FY,MONTH($I1921),IF(YEAR($I1921)+IF($Q1921=1,RetAgeO,RetAgeE)&lt;FY,1,0)))</f>
        <v/>
      </c>
      <c r="V1921" s="38">
        <f>IF(OR($R1921=0,NOT(ISNUMBER($K1921))),0,IF(YEAR($K1921)=FY,MONTH($K1921),IF(YEAR($K1921)&lt;FY,1,0)))</f>
        <v/>
      </c>
      <c r="W1921" s="38">
        <f>IF($R1921=0,0,MIN(12,IF(AND(ISNUMBER($O1921),$O1921&gt;=1,$O1921&lt;=12),INT($O1921),12),IF(AND(RetireExit="Yes",$U1921&gt;0),$U1921,12),IF(AND(ContractExit="Yes",$V1921&gt;0),$V1921,12)))</f>
        <v/>
      </c>
      <c r="X1921" s="37">
        <f>IF(ISNUMBER($P1921),$P1921,IncPct)</f>
        <v/>
      </c>
      <c r="Y1921" s="39">
        <f>IF($W1921=0,0,MAX(0,MIN($W1921,IncMonth-1))+MAX(0,$W1921-IncMonth+1)*(1+$X1921))</f>
        <v/>
      </c>
      <c r="Z1921" s="40">
        <f>IF($C1921="",0,IFERROR(INDEX(Departments!$B$5:$B$54,MATCH($C1921,Departments!$A$5:$A$54,0)),0))</f>
        <v/>
      </c>
      <c r="AA1921" s="41">
        <f>N($L1921)*$Y1921</f>
        <v/>
      </c>
      <c r="AB1921" s="41">
        <f>N($M1921)*$Y1921</f>
        <v/>
      </c>
      <c r="AC1921" s="41">
        <f>$AA1921*$Z1921</f>
        <v/>
      </c>
      <c r="AD1921" s="41">
        <f>$AA1921*BonusMonths/12</f>
        <v/>
      </c>
      <c r="AE1921" s="41">
        <f>($AA1921+SI_Gross*$AB1921)*IF($Q1921=1,SI_O,SI_E)</f>
        <v/>
      </c>
      <c r="AF1921" s="41">
        <f>IF($Q1921=1,0,$AA1921*EOSB)</f>
        <v/>
      </c>
      <c r="AG1921" s="41">
        <f>$AN1921*$W1921</f>
        <v/>
      </c>
      <c r="AH1921" s="41">
        <f>SUM($AA1921:$AG1921)</f>
        <v/>
      </c>
      <c r="AI1921" s="41">
        <f>12*($AM1921+$AN1921)</f>
        <v/>
      </c>
      <c r="AJ1921" s="41">
        <f>$AM1921*((IncMonth-1)+(13-IncMonth)*(1+$X1921))+12*$AN1921</f>
        <v/>
      </c>
      <c r="AK1921" s="41">
        <f>IF($R1921=1,N($L1921)+N($M1921),0)</f>
        <v/>
      </c>
      <c r="AL1921">
        <f>IF($C1921="","",IF(N($L1921)&lt;=0,"Basic salary missing",IF(ISNA(MATCH($C1921,Departments!$A$5:$A$54,0)),"Department not on Departments sheet",IF(AND($I1921&lt;&gt;"",NOT(ISNUMBER($I1921))),"Date of birth is text, not a date",IF(AND($K1921&lt;&gt;"",NOT(ISNUMBER($K1921))),"Contract end is text, not a date","")))))</f>
        <v/>
      </c>
      <c r="AM1921" s="41">
        <f>IF($R1921=0,0,N($L1921)*(1+$Z1921+BonusMonths/12+IF($Q1921=1,0,EOSB))+N($M1921)+(N($L1921)+SI_Gross*N($M1921))*IF($Q1921=1,SI_O,SI_E))</f>
        <v/>
      </c>
      <c r="AN1921" s="41">
        <f>IF($R1921=0,0,(IF($Q1921=1,MedO,MedE+Ticket)+Training)/12)</f>
        <v/>
      </c>
    </row>
    <row r="1922">
      <c r="I1922" s="35" t="n"/>
      <c r="J1922" s="35" t="n"/>
      <c r="K1922" s="35" t="n"/>
      <c r="L1922" s="36" t="n"/>
      <c r="M1922" s="36" t="n"/>
      <c r="P1922" s="37" t="n"/>
      <c r="Q1922" s="38">
        <f>IF($C1922="",0,IF(OR(LOWER(TRIM($G1922))="omani",LOWER(TRIM($G1922))="oman",LOWER(TRIM($G1922))="om",LOWER(TRIM($G1922))="local"),1,0))</f>
        <v/>
      </c>
      <c r="R1922" s="38">
        <f>IF($C1922="",0,IF(OR(ISNUMBER(SEARCH("resign",$N1922)),ISNUMBER(SEARCH("terminat",$N1922)),ISNUMBER(SEARCH("inactive",$N1922)),ISNUMBER(SEARCH("vacan",$N1922)),ISNUMBER(SEARCH("deceased",$N1922)),ISNUMBER(SEARCH("separated",$N1922))),0,1))</f>
        <v/>
      </c>
      <c r="S1922">
        <f>IF(OR($R1922=0,NOT(ISNUMBER($I1922))),"",IFERROR(DATEDIF($I1922,DATE(FY,1,1),"y"),""))</f>
        <v/>
      </c>
      <c r="T1922">
        <f>IF(OR($R1922=0,NOT(ISNUMBER($J1922))),"",IFERROR(DATEDIF($J1922,DATE(FY,1,1),"y"),0))</f>
        <v/>
      </c>
      <c r="U1922" s="38">
        <f>IF(OR($R1922=0,NOT(ISNUMBER($I1922))),0,IF(YEAR($I1922)+IF($Q1922=1,RetAgeO,RetAgeE)=FY,MONTH($I1922),IF(YEAR($I1922)+IF($Q1922=1,RetAgeO,RetAgeE)&lt;FY,1,0)))</f>
        <v/>
      </c>
      <c r="V1922" s="38">
        <f>IF(OR($R1922=0,NOT(ISNUMBER($K1922))),0,IF(YEAR($K1922)=FY,MONTH($K1922),IF(YEAR($K1922)&lt;FY,1,0)))</f>
        <v/>
      </c>
      <c r="W1922" s="38">
        <f>IF($R1922=0,0,MIN(12,IF(AND(ISNUMBER($O1922),$O1922&gt;=1,$O1922&lt;=12),INT($O1922),12),IF(AND(RetireExit="Yes",$U1922&gt;0),$U1922,12),IF(AND(ContractExit="Yes",$V1922&gt;0),$V1922,12)))</f>
        <v/>
      </c>
      <c r="X1922" s="37">
        <f>IF(ISNUMBER($P1922),$P1922,IncPct)</f>
        <v/>
      </c>
      <c r="Y1922" s="39">
        <f>IF($W1922=0,0,MAX(0,MIN($W1922,IncMonth-1))+MAX(0,$W1922-IncMonth+1)*(1+$X1922))</f>
        <v/>
      </c>
      <c r="Z1922" s="40">
        <f>IF($C1922="",0,IFERROR(INDEX(Departments!$B$5:$B$54,MATCH($C1922,Departments!$A$5:$A$54,0)),0))</f>
        <v/>
      </c>
      <c r="AA1922" s="41">
        <f>N($L1922)*$Y1922</f>
        <v/>
      </c>
      <c r="AB1922" s="41">
        <f>N($M1922)*$Y1922</f>
        <v/>
      </c>
      <c r="AC1922" s="41">
        <f>$AA1922*$Z1922</f>
        <v/>
      </c>
      <c r="AD1922" s="41">
        <f>$AA1922*BonusMonths/12</f>
        <v/>
      </c>
      <c r="AE1922" s="41">
        <f>($AA1922+SI_Gross*$AB1922)*IF($Q1922=1,SI_O,SI_E)</f>
        <v/>
      </c>
      <c r="AF1922" s="41">
        <f>IF($Q1922=1,0,$AA1922*EOSB)</f>
        <v/>
      </c>
      <c r="AG1922" s="41">
        <f>$AN1922*$W1922</f>
        <v/>
      </c>
      <c r="AH1922" s="41">
        <f>SUM($AA1922:$AG1922)</f>
        <v/>
      </c>
      <c r="AI1922" s="41">
        <f>12*($AM1922+$AN1922)</f>
        <v/>
      </c>
      <c r="AJ1922" s="41">
        <f>$AM1922*((IncMonth-1)+(13-IncMonth)*(1+$X1922))+12*$AN1922</f>
        <v/>
      </c>
      <c r="AK1922" s="41">
        <f>IF($R1922=1,N($L1922)+N($M1922),0)</f>
        <v/>
      </c>
      <c r="AL1922">
        <f>IF($C1922="","",IF(N($L1922)&lt;=0,"Basic salary missing",IF(ISNA(MATCH($C1922,Departments!$A$5:$A$54,0)),"Department not on Departments sheet",IF(AND($I1922&lt;&gt;"",NOT(ISNUMBER($I1922))),"Date of birth is text, not a date",IF(AND($K1922&lt;&gt;"",NOT(ISNUMBER($K1922))),"Contract end is text, not a date","")))))</f>
        <v/>
      </c>
      <c r="AM1922" s="41">
        <f>IF($R1922=0,0,N($L1922)*(1+$Z1922+BonusMonths/12+IF($Q1922=1,0,EOSB))+N($M1922)+(N($L1922)+SI_Gross*N($M1922))*IF($Q1922=1,SI_O,SI_E))</f>
        <v/>
      </c>
      <c r="AN1922" s="41">
        <f>IF($R1922=0,0,(IF($Q1922=1,MedO,MedE+Ticket)+Training)/12)</f>
        <v/>
      </c>
    </row>
    <row r="1923">
      <c r="I1923" s="35" t="n"/>
      <c r="J1923" s="35" t="n"/>
      <c r="K1923" s="35" t="n"/>
      <c r="L1923" s="36" t="n"/>
      <c r="M1923" s="36" t="n"/>
      <c r="P1923" s="37" t="n"/>
      <c r="Q1923" s="38">
        <f>IF($C1923="",0,IF(OR(LOWER(TRIM($G1923))="omani",LOWER(TRIM($G1923))="oman",LOWER(TRIM($G1923))="om",LOWER(TRIM($G1923))="local"),1,0))</f>
        <v/>
      </c>
      <c r="R1923" s="38">
        <f>IF($C1923="",0,IF(OR(ISNUMBER(SEARCH("resign",$N1923)),ISNUMBER(SEARCH("terminat",$N1923)),ISNUMBER(SEARCH("inactive",$N1923)),ISNUMBER(SEARCH("vacan",$N1923)),ISNUMBER(SEARCH("deceased",$N1923)),ISNUMBER(SEARCH("separated",$N1923))),0,1))</f>
        <v/>
      </c>
      <c r="S1923">
        <f>IF(OR($R1923=0,NOT(ISNUMBER($I1923))),"",IFERROR(DATEDIF($I1923,DATE(FY,1,1),"y"),""))</f>
        <v/>
      </c>
      <c r="T1923">
        <f>IF(OR($R1923=0,NOT(ISNUMBER($J1923))),"",IFERROR(DATEDIF($J1923,DATE(FY,1,1),"y"),0))</f>
        <v/>
      </c>
      <c r="U1923" s="38">
        <f>IF(OR($R1923=0,NOT(ISNUMBER($I1923))),0,IF(YEAR($I1923)+IF($Q1923=1,RetAgeO,RetAgeE)=FY,MONTH($I1923),IF(YEAR($I1923)+IF($Q1923=1,RetAgeO,RetAgeE)&lt;FY,1,0)))</f>
        <v/>
      </c>
      <c r="V1923" s="38">
        <f>IF(OR($R1923=0,NOT(ISNUMBER($K1923))),0,IF(YEAR($K1923)=FY,MONTH($K1923),IF(YEAR($K1923)&lt;FY,1,0)))</f>
        <v/>
      </c>
      <c r="W1923" s="38">
        <f>IF($R1923=0,0,MIN(12,IF(AND(ISNUMBER($O1923),$O1923&gt;=1,$O1923&lt;=12),INT($O1923),12),IF(AND(RetireExit="Yes",$U1923&gt;0),$U1923,12),IF(AND(ContractExit="Yes",$V1923&gt;0),$V1923,12)))</f>
        <v/>
      </c>
      <c r="X1923" s="37">
        <f>IF(ISNUMBER($P1923),$P1923,IncPct)</f>
        <v/>
      </c>
      <c r="Y1923" s="39">
        <f>IF($W1923=0,0,MAX(0,MIN($W1923,IncMonth-1))+MAX(0,$W1923-IncMonth+1)*(1+$X1923))</f>
        <v/>
      </c>
      <c r="Z1923" s="40">
        <f>IF($C1923="",0,IFERROR(INDEX(Departments!$B$5:$B$54,MATCH($C1923,Departments!$A$5:$A$54,0)),0))</f>
        <v/>
      </c>
      <c r="AA1923" s="41">
        <f>N($L1923)*$Y1923</f>
        <v/>
      </c>
      <c r="AB1923" s="41">
        <f>N($M1923)*$Y1923</f>
        <v/>
      </c>
      <c r="AC1923" s="41">
        <f>$AA1923*$Z1923</f>
        <v/>
      </c>
      <c r="AD1923" s="41">
        <f>$AA1923*BonusMonths/12</f>
        <v/>
      </c>
      <c r="AE1923" s="41">
        <f>($AA1923+SI_Gross*$AB1923)*IF($Q1923=1,SI_O,SI_E)</f>
        <v/>
      </c>
      <c r="AF1923" s="41">
        <f>IF($Q1923=1,0,$AA1923*EOSB)</f>
        <v/>
      </c>
      <c r="AG1923" s="41">
        <f>$AN1923*$W1923</f>
        <v/>
      </c>
      <c r="AH1923" s="41">
        <f>SUM($AA1923:$AG1923)</f>
        <v/>
      </c>
      <c r="AI1923" s="41">
        <f>12*($AM1923+$AN1923)</f>
        <v/>
      </c>
      <c r="AJ1923" s="41">
        <f>$AM1923*((IncMonth-1)+(13-IncMonth)*(1+$X1923))+12*$AN1923</f>
        <v/>
      </c>
      <c r="AK1923" s="41">
        <f>IF($R1923=1,N($L1923)+N($M1923),0)</f>
        <v/>
      </c>
      <c r="AL1923">
        <f>IF($C1923="","",IF(N($L1923)&lt;=0,"Basic salary missing",IF(ISNA(MATCH($C1923,Departments!$A$5:$A$54,0)),"Department not on Departments sheet",IF(AND($I1923&lt;&gt;"",NOT(ISNUMBER($I1923))),"Date of birth is text, not a date",IF(AND($K1923&lt;&gt;"",NOT(ISNUMBER($K1923))),"Contract end is text, not a date","")))))</f>
        <v/>
      </c>
      <c r="AM1923" s="41">
        <f>IF($R1923=0,0,N($L1923)*(1+$Z1923+BonusMonths/12+IF($Q1923=1,0,EOSB))+N($M1923)+(N($L1923)+SI_Gross*N($M1923))*IF($Q1923=1,SI_O,SI_E))</f>
        <v/>
      </c>
      <c r="AN1923" s="41">
        <f>IF($R1923=0,0,(IF($Q1923=1,MedO,MedE+Ticket)+Training)/12)</f>
        <v/>
      </c>
    </row>
    <row r="1924">
      <c r="I1924" s="35" t="n"/>
      <c r="J1924" s="35" t="n"/>
      <c r="K1924" s="35" t="n"/>
      <c r="L1924" s="36" t="n"/>
      <c r="M1924" s="36" t="n"/>
      <c r="P1924" s="37" t="n"/>
      <c r="Q1924" s="38">
        <f>IF($C1924="",0,IF(OR(LOWER(TRIM($G1924))="omani",LOWER(TRIM($G1924))="oman",LOWER(TRIM($G1924))="om",LOWER(TRIM($G1924))="local"),1,0))</f>
        <v/>
      </c>
      <c r="R1924" s="38">
        <f>IF($C1924="",0,IF(OR(ISNUMBER(SEARCH("resign",$N1924)),ISNUMBER(SEARCH("terminat",$N1924)),ISNUMBER(SEARCH("inactive",$N1924)),ISNUMBER(SEARCH("vacan",$N1924)),ISNUMBER(SEARCH("deceased",$N1924)),ISNUMBER(SEARCH("separated",$N1924))),0,1))</f>
        <v/>
      </c>
      <c r="S1924">
        <f>IF(OR($R1924=0,NOT(ISNUMBER($I1924))),"",IFERROR(DATEDIF($I1924,DATE(FY,1,1),"y"),""))</f>
        <v/>
      </c>
      <c r="T1924">
        <f>IF(OR($R1924=0,NOT(ISNUMBER($J1924))),"",IFERROR(DATEDIF($J1924,DATE(FY,1,1),"y"),0))</f>
        <v/>
      </c>
      <c r="U1924" s="38">
        <f>IF(OR($R1924=0,NOT(ISNUMBER($I1924))),0,IF(YEAR($I1924)+IF($Q1924=1,RetAgeO,RetAgeE)=FY,MONTH($I1924),IF(YEAR($I1924)+IF($Q1924=1,RetAgeO,RetAgeE)&lt;FY,1,0)))</f>
        <v/>
      </c>
      <c r="V1924" s="38">
        <f>IF(OR($R1924=0,NOT(ISNUMBER($K1924))),0,IF(YEAR($K1924)=FY,MONTH($K1924),IF(YEAR($K1924)&lt;FY,1,0)))</f>
        <v/>
      </c>
      <c r="W1924" s="38">
        <f>IF($R1924=0,0,MIN(12,IF(AND(ISNUMBER($O1924),$O1924&gt;=1,$O1924&lt;=12),INT($O1924),12),IF(AND(RetireExit="Yes",$U1924&gt;0),$U1924,12),IF(AND(ContractExit="Yes",$V1924&gt;0),$V1924,12)))</f>
        <v/>
      </c>
      <c r="X1924" s="37">
        <f>IF(ISNUMBER($P1924),$P1924,IncPct)</f>
        <v/>
      </c>
      <c r="Y1924" s="39">
        <f>IF($W1924=0,0,MAX(0,MIN($W1924,IncMonth-1))+MAX(0,$W1924-IncMonth+1)*(1+$X1924))</f>
        <v/>
      </c>
      <c r="Z1924" s="40">
        <f>IF($C1924="",0,IFERROR(INDEX(Departments!$B$5:$B$54,MATCH($C1924,Departments!$A$5:$A$54,0)),0))</f>
        <v/>
      </c>
      <c r="AA1924" s="41">
        <f>N($L1924)*$Y1924</f>
        <v/>
      </c>
      <c r="AB1924" s="41">
        <f>N($M1924)*$Y1924</f>
        <v/>
      </c>
      <c r="AC1924" s="41">
        <f>$AA1924*$Z1924</f>
        <v/>
      </c>
      <c r="AD1924" s="41">
        <f>$AA1924*BonusMonths/12</f>
        <v/>
      </c>
      <c r="AE1924" s="41">
        <f>($AA1924+SI_Gross*$AB1924)*IF($Q1924=1,SI_O,SI_E)</f>
        <v/>
      </c>
      <c r="AF1924" s="41">
        <f>IF($Q1924=1,0,$AA1924*EOSB)</f>
        <v/>
      </c>
      <c r="AG1924" s="41">
        <f>$AN1924*$W1924</f>
        <v/>
      </c>
      <c r="AH1924" s="41">
        <f>SUM($AA1924:$AG1924)</f>
        <v/>
      </c>
      <c r="AI1924" s="41">
        <f>12*($AM1924+$AN1924)</f>
        <v/>
      </c>
      <c r="AJ1924" s="41">
        <f>$AM1924*((IncMonth-1)+(13-IncMonth)*(1+$X1924))+12*$AN1924</f>
        <v/>
      </c>
      <c r="AK1924" s="41">
        <f>IF($R1924=1,N($L1924)+N($M1924),0)</f>
        <v/>
      </c>
      <c r="AL1924">
        <f>IF($C1924="","",IF(N($L1924)&lt;=0,"Basic salary missing",IF(ISNA(MATCH($C1924,Departments!$A$5:$A$54,0)),"Department not on Departments sheet",IF(AND($I1924&lt;&gt;"",NOT(ISNUMBER($I1924))),"Date of birth is text, not a date",IF(AND($K1924&lt;&gt;"",NOT(ISNUMBER($K1924))),"Contract end is text, not a date","")))))</f>
        <v/>
      </c>
      <c r="AM1924" s="41">
        <f>IF($R1924=0,0,N($L1924)*(1+$Z1924+BonusMonths/12+IF($Q1924=1,0,EOSB))+N($M1924)+(N($L1924)+SI_Gross*N($M1924))*IF($Q1924=1,SI_O,SI_E))</f>
        <v/>
      </c>
      <c r="AN1924" s="41">
        <f>IF($R1924=0,0,(IF($Q1924=1,MedO,MedE+Ticket)+Training)/12)</f>
        <v/>
      </c>
    </row>
    <row r="1925">
      <c r="I1925" s="35" t="n"/>
      <c r="J1925" s="35" t="n"/>
      <c r="K1925" s="35" t="n"/>
      <c r="L1925" s="36" t="n"/>
      <c r="M1925" s="36" t="n"/>
      <c r="P1925" s="37" t="n"/>
      <c r="Q1925" s="38">
        <f>IF($C1925="",0,IF(OR(LOWER(TRIM($G1925))="omani",LOWER(TRIM($G1925))="oman",LOWER(TRIM($G1925))="om",LOWER(TRIM($G1925))="local"),1,0))</f>
        <v/>
      </c>
      <c r="R1925" s="38">
        <f>IF($C1925="",0,IF(OR(ISNUMBER(SEARCH("resign",$N1925)),ISNUMBER(SEARCH("terminat",$N1925)),ISNUMBER(SEARCH("inactive",$N1925)),ISNUMBER(SEARCH("vacan",$N1925)),ISNUMBER(SEARCH("deceased",$N1925)),ISNUMBER(SEARCH("separated",$N1925))),0,1))</f>
        <v/>
      </c>
      <c r="S1925">
        <f>IF(OR($R1925=0,NOT(ISNUMBER($I1925))),"",IFERROR(DATEDIF($I1925,DATE(FY,1,1),"y"),""))</f>
        <v/>
      </c>
      <c r="T1925">
        <f>IF(OR($R1925=0,NOT(ISNUMBER($J1925))),"",IFERROR(DATEDIF($J1925,DATE(FY,1,1),"y"),0))</f>
        <v/>
      </c>
      <c r="U1925" s="38">
        <f>IF(OR($R1925=0,NOT(ISNUMBER($I1925))),0,IF(YEAR($I1925)+IF($Q1925=1,RetAgeO,RetAgeE)=FY,MONTH($I1925),IF(YEAR($I1925)+IF($Q1925=1,RetAgeO,RetAgeE)&lt;FY,1,0)))</f>
        <v/>
      </c>
      <c r="V1925" s="38">
        <f>IF(OR($R1925=0,NOT(ISNUMBER($K1925))),0,IF(YEAR($K1925)=FY,MONTH($K1925),IF(YEAR($K1925)&lt;FY,1,0)))</f>
        <v/>
      </c>
      <c r="W1925" s="38">
        <f>IF($R1925=0,0,MIN(12,IF(AND(ISNUMBER($O1925),$O1925&gt;=1,$O1925&lt;=12),INT($O1925),12),IF(AND(RetireExit="Yes",$U1925&gt;0),$U1925,12),IF(AND(ContractExit="Yes",$V1925&gt;0),$V1925,12)))</f>
        <v/>
      </c>
      <c r="X1925" s="37">
        <f>IF(ISNUMBER($P1925),$P1925,IncPct)</f>
        <v/>
      </c>
      <c r="Y1925" s="39">
        <f>IF($W1925=0,0,MAX(0,MIN($W1925,IncMonth-1))+MAX(0,$W1925-IncMonth+1)*(1+$X1925))</f>
        <v/>
      </c>
      <c r="Z1925" s="40">
        <f>IF($C1925="",0,IFERROR(INDEX(Departments!$B$5:$B$54,MATCH($C1925,Departments!$A$5:$A$54,0)),0))</f>
        <v/>
      </c>
      <c r="AA1925" s="41">
        <f>N($L1925)*$Y1925</f>
        <v/>
      </c>
      <c r="AB1925" s="41">
        <f>N($M1925)*$Y1925</f>
        <v/>
      </c>
      <c r="AC1925" s="41">
        <f>$AA1925*$Z1925</f>
        <v/>
      </c>
      <c r="AD1925" s="41">
        <f>$AA1925*BonusMonths/12</f>
        <v/>
      </c>
      <c r="AE1925" s="41">
        <f>($AA1925+SI_Gross*$AB1925)*IF($Q1925=1,SI_O,SI_E)</f>
        <v/>
      </c>
      <c r="AF1925" s="41">
        <f>IF($Q1925=1,0,$AA1925*EOSB)</f>
        <v/>
      </c>
      <c r="AG1925" s="41">
        <f>$AN1925*$W1925</f>
        <v/>
      </c>
      <c r="AH1925" s="41">
        <f>SUM($AA1925:$AG1925)</f>
        <v/>
      </c>
      <c r="AI1925" s="41">
        <f>12*($AM1925+$AN1925)</f>
        <v/>
      </c>
      <c r="AJ1925" s="41">
        <f>$AM1925*((IncMonth-1)+(13-IncMonth)*(1+$X1925))+12*$AN1925</f>
        <v/>
      </c>
      <c r="AK1925" s="41">
        <f>IF($R1925=1,N($L1925)+N($M1925),0)</f>
        <v/>
      </c>
      <c r="AL1925">
        <f>IF($C1925="","",IF(N($L1925)&lt;=0,"Basic salary missing",IF(ISNA(MATCH($C1925,Departments!$A$5:$A$54,0)),"Department not on Departments sheet",IF(AND($I1925&lt;&gt;"",NOT(ISNUMBER($I1925))),"Date of birth is text, not a date",IF(AND($K1925&lt;&gt;"",NOT(ISNUMBER($K1925))),"Contract end is text, not a date","")))))</f>
        <v/>
      </c>
      <c r="AM1925" s="41">
        <f>IF($R1925=0,0,N($L1925)*(1+$Z1925+BonusMonths/12+IF($Q1925=1,0,EOSB))+N($M1925)+(N($L1925)+SI_Gross*N($M1925))*IF($Q1925=1,SI_O,SI_E))</f>
        <v/>
      </c>
      <c r="AN1925" s="41">
        <f>IF($R1925=0,0,(IF($Q1925=1,MedO,MedE+Ticket)+Training)/12)</f>
        <v/>
      </c>
    </row>
    <row r="1926">
      <c r="I1926" s="35" t="n"/>
      <c r="J1926" s="35" t="n"/>
      <c r="K1926" s="35" t="n"/>
      <c r="L1926" s="36" t="n"/>
      <c r="M1926" s="36" t="n"/>
      <c r="P1926" s="37" t="n"/>
      <c r="Q1926" s="38">
        <f>IF($C1926="",0,IF(OR(LOWER(TRIM($G1926))="omani",LOWER(TRIM($G1926))="oman",LOWER(TRIM($G1926))="om",LOWER(TRIM($G1926))="local"),1,0))</f>
        <v/>
      </c>
      <c r="R1926" s="38">
        <f>IF($C1926="",0,IF(OR(ISNUMBER(SEARCH("resign",$N1926)),ISNUMBER(SEARCH("terminat",$N1926)),ISNUMBER(SEARCH("inactive",$N1926)),ISNUMBER(SEARCH("vacan",$N1926)),ISNUMBER(SEARCH("deceased",$N1926)),ISNUMBER(SEARCH("separated",$N1926))),0,1))</f>
        <v/>
      </c>
      <c r="S1926">
        <f>IF(OR($R1926=0,NOT(ISNUMBER($I1926))),"",IFERROR(DATEDIF($I1926,DATE(FY,1,1),"y"),""))</f>
        <v/>
      </c>
      <c r="T1926">
        <f>IF(OR($R1926=0,NOT(ISNUMBER($J1926))),"",IFERROR(DATEDIF($J1926,DATE(FY,1,1),"y"),0))</f>
        <v/>
      </c>
      <c r="U1926" s="38">
        <f>IF(OR($R1926=0,NOT(ISNUMBER($I1926))),0,IF(YEAR($I1926)+IF($Q1926=1,RetAgeO,RetAgeE)=FY,MONTH($I1926),IF(YEAR($I1926)+IF($Q1926=1,RetAgeO,RetAgeE)&lt;FY,1,0)))</f>
        <v/>
      </c>
      <c r="V1926" s="38">
        <f>IF(OR($R1926=0,NOT(ISNUMBER($K1926))),0,IF(YEAR($K1926)=FY,MONTH($K1926),IF(YEAR($K1926)&lt;FY,1,0)))</f>
        <v/>
      </c>
      <c r="W1926" s="38">
        <f>IF($R1926=0,0,MIN(12,IF(AND(ISNUMBER($O1926),$O1926&gt;=1,$O1926&lt;=12),INT($O1926),12),IF(AND(RetireExit="Yes",$U1926&gt;0),$U1926,12),IF(AND(ContractExit="Yes",$V1926&gt;0),$V1926,12)))</f>
        <v/>
      </c>
      <c r="X1926" s="37">
        <f>IF(ISNUMBER($P1926),$P1926,IncPct)</f>
        <v/>
      </c>
      <c r="Y1926" s="39">
        <f>IF($W1926=0,0,MAX(0,MIN($W1926,IncMonth-1))+MAX(0,$W1926-IncMonth+1)*(1+$X1926))</f>
        <v/>
      </c>
      <c r="Z1926" s="40">
        <f>IF($C1926="",0,IFERROR(INDEX(Departments!$B$5:$B$54,MATCH($C1926,Departments!$A$5:$A$54,0)),0))</f>
        <v/>
      </c>
      <c r="AA1926" s="41">
        <f>N($L1926)*$Y1926</f>
        <v/>
      </c>
      <c r="AB1926" s="41">
        <f>N($M1926)*$Y1926</f>
        <v/>
      </c>
      <c r="AC1926" s="41">
        <f>$AA1926*$Z1926</f>
        <v/>
      </c>
      <c r="AD1926" s="41">
        <f>$AA1926*BonusMonths/12</f>
        <v/>
      </c>
      <c r="AE1926" s="41">
        <f>($AA1926+SI_Gross*$AB1926)*IF($Q1926=1,SI_O,SI_E)</f>
        <v/>
      </c>
      <c r="AF1926" s="41">
        <f>IF($Q1926=1,0,$AA1926*EOSB)</f>
        <v/>
      </c>
      <c r="AG1926" s="41">
        <f>$AN1926*$W1926</f>
        <v/>
      </c>
      <c r="AH1926" s="41">
        <f>SUM($AA1926:$AG1926)</f>
        <v/>
      </c>
      <c r="AI1926" s="41">
        <f>12*($AM1926+$AN1926)</f>
        <v/>
      </c>
      <c r="AJ1926" s="41">
        <f>$AM1926*((IncMonth-1)+(13-IncMonth)*(1+$X1926))+12*$AN1926</f>
        <v/>
      </c>
      <c r="AK1926" s="41">
        <f>IF($R1926=1,N($L1926)+N($M1926),0)</f>
        <v/>
      </c>
      <c r="AL1926">
        <f>IF($C1926="","",IF(N($L1926)&lt;=0,"Basic salary missing",IF(ISNA(MATCH($C1926,Departments!$A$5:$A$54,0)),"Department not on Departments sheet",IF(AND($I1926&lt;&gt;"",NOT(ISNUMBER($I1926))),"Date of birth is text, not a date",IF(AND($K1926&lt;&gt;"",NOT(ISNUMBER($K1926))),"Contract end is text, not a date","")))))</f>
        <v/>
      </c>
      <c r="AM1926" s="41">
        <f>IF($R1926=0,0,N($L1926)*(1+$Z1926+BonusMonths/12+IF($Q1926=1,0,EOSB))+N($M1926)+(N($L1926)+SI_Gross*N($M1926))*IF($Q1926=1,SI_O,SI_E))</f>
        <v/>
      </c>
      <c r="AN1926" s="41">
        <f>IF($R1926=0,0,(IF($Q1926=1,MedO,MedE+Ticket)+Training)/12)</f>
        <v/>
      </c>
    </row>
    <row r="1927">
      <c r="I1927" s="35" t="n"/>
      <c r="J1927" s="35" t="n"/>
      <c r="K1927" s="35" t="n"/>
      <c r="L1927" s="36" t="n"/>
      <c r="M1927" s="36" t="n"/>
      <c r="P1927" s="37" t="n"/>
      <c r="Q1927" s="38">
        <f>IF($C1927="",0,IF(OR(LOWER(TRIM($G1927))="omani",LOWER(TRIM($G1927))="oman",LOWER(TRIM($G1927))="om",LOWER(TRIM($G1927))="local"),1,0))</f>
        <v/>
      </c>
      <c r="R1927" s="38">
        <f>IF($C1927="",0,IF(OR(ISNUMBER(SEARCH("resign",$N1927)),ISNUMBER(SEARCH("terminat",$N1927)),ISNUMBER(SEARCH("inactive",$N1927)),ISNUMBER(SEARCH("vacan",$N1927)),ISNUMBER(SEARCH("deceased",$N1927)),ISNUMBER(SEARCH("separated",$N1927))),0,1))</f>
        <v/>
      </c>
      <c r="S1927">
        <f>IF(OR($R1927=0,NOT(ISNUMBER($I1927))),"",IFERROR(DATEDIF($I1927,DATE(FY,1,1),"y"),""))</f>
        <v/>
      </c>
      <c r="T1927">
        <f>IF(OR($R1927=0,NOT(ISNUMBER($J1927))),"",IFERROR(DATEDIF($J1927,DATE(FY,1,1),"y"),0))</f>
        <v/>
      </c>
      <c r="U1927" s="38">
        <f>IF(OR($R1927=0,NOT(ISNUMBER($I1927))),0,IF(YEAR($I1927)+IF($Q1927=1,RetAgeO,RetAgeE)=FY,MONTH($I1927),IF(YEAR($I1927)+IF($Q1927=1,RetAgeO,RetAgeE)&lt;FY,1,0)))</f>
        <v/>
      </c>
      <c r="V1927" s="38">
        <f>IF(OR($R1927=0,NOT(ISNUMBER($K1927))),0,IF(YEAR($K1927)=FY,MONTH($K1927),IF(YEAR($K1927)&lt;FY,1,0)))</f>
        <v/>
      </c>
      <c r="W1927" s="38">
        <f>IF($R1927=0,0,MIN(12,IF(AND(ISNUMBER($O1927),$O1927&gt;=1,$O1927&lt;=12),INT($O1927),12),IF(AND(RetireExit="Yes",$U1927&gt;0),$U1927,12),IF(AND(ContractExit="Yes",$V1927&gt;0),$V1927,12)))</f>
        <v/>
      </c>
      <c r="X1927" s="37">
        <f>IF(ISNUMBER($P1927),$P1927,IncPct)</f>
        <v/>
      </c>
      <c r="Y1927" s="39">
        <f>IF($W1927=0,0,MAX(0,MIN($W1927,IncMonth-1))+MAX(0,$W1927-IncMonth+1)*(1+$X1927))</f>
        <v/>
      </c>
      <c r="Z1927" s="40">
        <f>IF($C1927="",0,IFERROR(INDEX(Departments!$B$5:$B$54,MATCH($C1927,Departments!$A$5:$A$54,0)),0))</f>
        <v/>
      </c>
      <c r="AA1927" s="41">
        <f>N($L1927)*$Y1927</f>
        <v/>
      </c>
      <c r="AB1927" s="41">
        <f>N($M1927)*$Y1927</f>
        <v/>
      </c>
      <c r="AC1927" s="41">
        <f>$AA1927*$Z1927</f>
        <v/>
      </c>
      <c r="AD1927" s="41">
        <f>$AA1927*BonusMonths/12</f>
        <v/>
      </c>
      <c r="AE1927" s="41">
        <f>($AA1927+SI_Gross*$AB1927)*IF($Q1927=1,SI_O,SI_E)</f>
        <v/>
      </c>
      <c r="AF1927" s="41">
        <f>IF($Q1927=1,0,$AA1927*EOSB)</f>
        <v/>
      </c>
      <c r="AG1927" s="41">
        <f>$AN1927*$W1927</f>
        <v/>
      </c>
      <c r="AH1927" s="41">
        <f>SUM($AA1927:$AG1927)</f>
        <v/>
      </c>
      <c r="AI1927" s="41">
        <f>12*($AM1927+$AN1927)</f>
        <v/>
      </c>
      <c r="AJ1927" s="41">
        <f>$AM1927*((IncMonth-1)+(13-IncMonth)*(1+$X1927))+12*$AN1927</f>
        <v/>
      </c>
      <c r="AK1927" s="41">
        <f>IF($R1927=1,N($L1927)+N($M1927),0)</f>
        <v/>
      </c>
      <c r="AL1927">
        <f>IF($C1927="","",IF(N($L1927)&lt;=0,"Basic salary missing",IF(ISNA(MATCH($C1927,Departments!$A$5:$A$54,0)),"Department not on Departments sheet",IF(AND($I1927&lt;&gt;"",NOT(ISNUMBER($I1927))),"Date of birth is text, not a date",IF(AND($K1927&lt;&gt;"",NOT(ISNUMBER($K1927))),"Contract end is text, not a date","")))))</f>
        <v/>
      </c>
      <c r="AM1927" s="41">
        <f>IF($R1927=0,0,N($L1927)*(1+$Z1927+BonusMonths/12+IF($Q1927=1,0,EOSB))+N($M1927)+(N($L1927)+SI_Gross*N($M1927))*IF($Q1927=1,SI_O,SI_E))</f>
        <v/>
      </c>
      <c r="AN1927" s="41">
        <f>IF($R1927=0,0,(IF($Q1927=1,MedO,MedE+Ticket)+Training)/12)</f>
        <v/>
      </c>
    </row>
    <row r="1928">
      <c r="I1928" s="35" t="n"/>
      <c r="J1928" s="35" t="n"/>
      <c r="K1928" s="35" t="n"/>
      <c r="L1928" s="36" t="n"/>
      <c r="M1928" s="36" t="n"/>
      <c r="P1928" s="37" t="n"/>
      <c r="Q1928" s="38">
        <f>IF($C1928="",0,IF(OR(LOWER(TRIM($G1928))="omani",LOWER(TRIM($G1928))="oman",LOWER(TRIM($G1928))="om",LOWER(TRIM($G1928))="local"),1,0))</f>
        <v/>
      </c>
      <c r="R1928" s="38">
        <f>IF($C1928="",0,IF(OR(ISNUMBER(SEARCH("resign",$N1928)),ISNUMBER(SEARCH("terminat",$N1928)),ISNUMBER(SEARCH("inactive",$N1928)),ISNUMBER(SEARCH("vacan",$N1928)),ISNUMBER(SEARCH("deceased",$N1928)),ISNUMBER(SEARCH("separated",$N1928))),0,1))</f>
        <v/>
      </c>
      <c r="S1928">
        <f>IF(OR($R1928=0,NOT(ISNUMBER($I1928))),"",IFERROR(DATEDIF($I1928,DATE(FY,1,1),"y"),""))</f>
        <v/>
      </c>
      <c r="T1928">
        <f>IF(OR($R1928=0,NOT(ISNUMBER($J1928))),"",IFERROR(DATEDIF($J1928,DATE(FY,1,1),"y"),0))</f>
        <v/>
      </c>
      <c r="U1928" s="38">
        <f>IF(OR($R1928=0,NOT(ISNUMBER($I1928))),0,IF(YEAR($I1928)+IF($Q1928=1,RetAgeO,RetAgeE)=FY,MONTH($I1928),IF(YEAR($I1928)+IF($Q1928=1,RetAgeO,RetAgeE)&lt;FY,1,0)))</f>
        <v/>
      </c>
      <c r="V1928" s="38">
        <f>IF(OR($R1928=0,NOT(ISNUMBER($K1928))),0,IF(YEAR($K1928)=FY,MONTH($K1928),IF(YEAR($K1928)&lt;FY,1,0)))</f>
        <v/>
      </c>
      <c r="W1928" s="38">
        <f>IF($R1928=0,0,MIN(12,IF(AND(ISNUMBER($O1928),$O1928&gt;=1,$O1928&lt;=12),INT($O1928),12),IF(AND(RetireExit="Yes",$U1928&gt;0),$U1928,12),IF(AND(ContractExit="Yes",$V1928&gt;0),$V1928,12)))</f>
        <v/>
      </c>
      <c r="X1928" s="37">
        <f>IF(ISNUMBER($P1928),$P1928,IncPct)</f>
        <v/>
      </c>
      <c r="Y1928" s="39">
        <f>IF($W1928=0,0,MAX(0,MIN($W1928,IncMonth-1))+MAX(0,$W1928-IncMonth+1)*(1+$X1928))</f>
        <v/>
      </c>
      <c r="Z1928" s="40">
        <f>IF($C1928="",0,IFERROR(INDEX(Departments!$B$5:$B$54,MATCH($C1928,Departments!$A$5:$A$54,0)),0))</f>
        <v/>
      </c>
      <c r="AA1928" s="41">
        <f>N($L1928)*$Y1928</f>
        <v/>
      </c>
      <c r="AB1928" s="41">
        <f>N($M1928)*$Y1928</f>
        <v/>
      </c>
      <c r="AC1928" s="41">
        <f>$AA1928*$Z1928</f>
        <v/>
      </c>
      <c r="AD1928" s="41">
        <f>$AA1928*BonusMonths/12</f>
        <v/>
      </c>
      <c r="AE1928" s="41">
        <f>($AA1928+SI_Gross*$AB1928)*IF($Q1928=1,SI_O,SI_E)</f>
        <v/>
      </c>
      <c r="AF1928" s="41">
        <f>IF($Q1928=1,0,$AA1928*EOSB)</f>
        <v/>
      </c>
      <c r="AG1928" s="41">
        <f>$AN1928*$W1928</f>
        <v/>
      </c>
      <c r="AH1928" s="41">
        <f>SUM($AA1928:$AG1928)</f>
        <v/>
      </c>
      <c r="AI1928" s="41">
        <f>12*($AM1928+$AN1928)</f>
        <v/>
      </c>
      <c r="AJ1928" s="41">
        <f>$AM1928*((IncMonth-1)+(13-IncMonth)*(1+$X1928))+12*$AN1928</f>
        <v/>
      </c>
      <c r="AK1928" s="41">
        <f>IF($R1928=1,N($L1928)+N($M1928),0)</f>
        <v/>
      </c>
      <c r="AL1928">
        <f>IF($C1928="","",IF(N($L1928)&lt;=0,"Basic salary missing",IF(ISNA(MATCH($C1928,Departments!$A$5:$A$54,0)),"Department not on Departments sheet",IF(AND($I1928&lt;&gt;"",NOT(ISNUMBER($I1928))),"Date of birth is text, not a date",IF(AND($K1928&lt;&gt;"",NOT(ISNUMBER($K1928))),"Contract end is text, not a date","")))))</f>
        <v/>
      </c>
      <c r="AM1928" s="41">
        <f>IF($R1928=0,0,N($L1928)*(1+$Z1928+BonusMonths/12+IF($Q1928=1,0,EOSB))+N($M1928)+(N($L1928)+SI_Gross*N($M1928))*IF($Q1928=1,SI_O,SI_E))</f>
        <v/>
      </c>
      <c r="AN1928" s="41">
        <f>IF($R1928=0,0,(IF($Q1928=1,MedO,MedE+Ticket)+Training)/12)</f>
        <v/>
      </c>
    </row>
    <row r="1929">
      <c r="I1929" s="35" t="n"/>
      <c r="J1929" s="35" t="n"/>
      <c r="K1929" s="35" t="n"/>
      <c r="L1929" s="36" t="n"/>
      <c r="M1929" s="36" t="n"/>
      <c r="P1929" s="37" t="n"/>
      <c r="Q1929" s="38">
        <f>IF($C1929="",0,IF(OR(LOWER(TRIM($G1929))="omani",LOWER(TRIM($G1929))="oman",LOWER(TRIM($G1929))="om",LOWER(TRIM($G1929))="local"),1,0))</f>
        <v/>
      </c>
      <c r="R1929" s="38">
        <f>IF($C1929="",0,IF(OR(ISNUMBER(SEARCH("resign",$N1929)),ISNUMBER(SEARCH("terminat",$N1929)),ISNUMBER(SEARCH("inactive",$N1929)),ISNUMBER(SEARCH("vacan",$N1929)),ISNUMBER(SEARCH("deceased",$N1929)),ISNUMBER(SEARCH("separated",$N1929))),0,1))</f>
        <v/>
      </c>
      <c r="S1929">
        <f>IF(OR($R1929=0,NOT(ISNUMBER($I1929))),"",IFERROR(DATEDIF($I1929,DATE(FY,1,1),"y"),""))</f>
        <v/>
      </c>
      <c r="T1929">
        <f>IF(OR($R1929=0,NOT(ISNUMBER($J1929))),"",IFERROR(DATEDIF($J1929,DATE(FY,1,1),"y"),0))</f>
        <v/>
      </c>
      <c r="U1929" s="38">
        <f>IF(OR($R1929=0,NOT(ISNUMBER($I1929))),0,IF(YEAR($I1929)+IF($Q1929=1,RetAgeO,RetAgeE)=FY,MONTH($I1929),IF(YEAR($I1929)+IF($Q1929=1,RetAgeO,RetAgeE)&lt;FY,1,0)))</f>
        <v/>
      </c>
      <c r="V1929" s="38">
        <f>IF(OR($R1929=0,NOT(ISNUMBER($K1929))),0,IF(YEAR($K1929)=FY,MONTH($K1929),IF(YEAR($K1929)&lt;FY,1,0)))</f>
        <v/>
      </c>
      <c r="W1929" s="38">
        <f>IF($R1929=0,0,MIN(12,IF(AND(ISNUMBER($O1929),$O1929&gt;=1,$O1929&lt;=12),INT($O1929),12),IF(AND(RetireExit="Yes",$U1929&gt;0),$U1929,12),IF(AND(ContractExit="Yes",$V1929&gt;0),$V1929,12)))</f>
        <v/>
      </c>
      <c r="X1929" s="37">
        <f>IF(ISNUMBER($P1929),$P1929,IncPct)</f>
        <v/>
      </c>
      <c r="Y1929" s="39">
        <f>IF($W1929=0,0,MAX(0,MIN($W1929,IncMonth-1))+MAX(0,$W1929-IncMonth+1)*(1+$X1929))</f>
        <v/>
      </c>
      <c r="Z1929" s="40">
        <f>IF($C1929="",0,IFERROR(INDEX(Departments!$B$5:$B$54,MATCH($C1929,Departments!$A$5:$A$54,0)),0))</f>
        <v/>
      </c>
      <c r="AA1929" s="41">
        <f>N($L1929)*$Y1929</f>
        <v/>
      </c>
      <c r="AB1929" s="41">
        <f>N($M1929)*$Y1929</f>
        <v/>
      </c>
      <c r="AC1929" s="41">
        <f>$AA1929*$Z1929</f>
        <v/>
      </c>
      <c r="AD1929" s="41">
        <f>$AA1929*BonusMonths/12</f>
        <v/>
      </c>
      <c r="AE1929" s="41">
        <f>($AA1929+SI_Gross*$AB1929)*IF($Q1929=1,SI_O,SI_E)</f>
        <v/>
      </c>
      <c r="AF1929" s="41">
        <f>IF($Q1929=1,0,$AA1929*EOSB)</f>
        <v/>
      </c>
      <c r="AG1929" s="41">
        <f>$AN1929*$W1929</f>
        <v/>
      </c>
      <c r="AH1929" s="41">
        <f>SUM($AA1929:$AG1929)</f>
        <v/>
      </c>
      <c r="AI1929" s="41">
        <f>12*($AM1929+$AN1929)</f>
        <v/>
      </c>
      <c r="AJ1929" s="41">
        <f>$AM1929*((IncMonth-1)+(13-IncMonth)*(1+$X1929))+12*$AN1929</f>
        <v/>
      </c>
      <c r="AK1929" s="41">
        <f>IF($R1929=1,N($L1929)+N($M1929),0)</f>
        <v/>
      </c>
      <c r="AL1929">
        <f>IF($C1929="","",IF(N($L1929)&lt;=0,"Basic salary missing",IF(ISNA(MATCH($C1929,Departments!$A$5:$A$54,0)),"Department not on Departments sheet",IF(AND($I1929&lt;&gt;"",NOT(ISNUMBER($I1929))),"Date of birth is text, not a date",IF(AND($K1929&lt;&gt;"",NOT(ISNUMBER($K1929))),"Contract end is text, not a date","")))))</f>
        <v/>
      </c>
      <c r="AM1929" s="41">
        <f>IF($R1929=0,0,N($L1929)*(1+$Z1929+BonusMonths/12+IF($Q1929=1,0,EOSB))+N($M1929)+(N($L1929)+SI_Gross*N($M1929))*IF($Q1929=1,SI_O,SI_E))</f>
        <v/>
      </c>
      <c r="AN1929" s="41">
        <f>IF($R1929=0,0,(IF($Q1929=1,MedO,MedE+Ticket)+Training)/12)</f>
        <v/>
      </c>
    </row>
    <row r="1930">
      <c r="I1930" s="35" t="n"/>
      <c r="J1930" s="35" t="n"/>
      <c r="K1930" s="35" t="n"/>
      <c r="L1930" s="36" t="n"/>
      <c r="M1930" s="36" t="n"/>
      <c r="P1930" s="37" t="n"/>
      <c r="Q1930" s="38">
        <f>IF($C1930="",0,IF(OR(LOWER(TRIM($G1930))="omani",LOWER(TRIM($G1930))="oman",LOWER(TRIM($G1930))="om",LOWER(TRIM($G1930))="local"),1,0))</f>
        <v/>
      </c>
      <c r="R1930" s="38">
        <f>IF($C1930="",0,IF(OR(ISNUMBER(SEARCH("resign",$N1930)),ISNUMBER(SEARCH("terminat",$N1930)),ISNUMBER(SEARCH("inactive",$N1930)),ISNUMBER(SEARCH("vacan",$N1930)),ISNUMBER(SEARCH("deceased",$N1930)),ISNUMBER(SEARCH("separated",$N1930))),0,1))</f>
        <v/>
      </c>
      <c r="S1930">
        <f>IF(OR($R1930=0,NOT(ISNUMBER($I1930))),"",IFERROR(DATEDIF($I1930,DATE(FY,1,1),"y"),""))</f>
        <v/>
      </c>
      <c r="T1930">
        <f>IF(OR($R1930=0,NOT(ISNUMBER($J1930))),"",IFERROR(DATEDIF($J1930,DATE(FY,1,1),"y"),0))</f>
        <v/>
      </c>
      <c r="U1930" s="38">
        <f>IF(OR($R1930=0,NOT(ISNUMBER($I1930))),0,IF(YEAR($I1930)+IF($Q1930=1,RetAgeO,RetAgeE)=FY,MONTH($I1930),IF(YEAR($I1930)+IF($Q1930=1,RetAgeO,RetAgeE)&lt;FY,1,0)))</f>
        <v/>
      </c>
      <c r="V1930" s="38">
        <f>IF(OR($R1930=0,NOT(ISNUMBER($K1930))),0,IF(YEAR($K1930)=FY,MONTH($K1930),IF(YEAR($K1930)&lt;FY,1,0)))</f>
        <v/>
      </c>
      <c r="W1930" s="38">
        <f>IF($R1930=0,0,MIN(12,IF(AND(ISNUMBER($O1930),$O1930&gt;=1,$O1930&lt;=12),INT($O1930),12),IF(AND(RetireExit="Yes",$U1930&gt;0),$U1930,12),IF(AND(ContractExit="Yes",$V1930&gt;0),$V1930,12)))</f>
        <v/>
      </c>
      <c r="X1930" s="37">
        <f>IF(ISNUMBER($P1930),$P1930,IncPct)</f>
        <v/>
      </c>
      <c r="Y1930" s="39">
        <f>IF($W1930=0,0,MAX(0,MIN($W1930,IncMonth-1))+MAX(0,$W1930-IncMonth+1)*(1+$X1930))</f>
        <v/>
      </c>
      <c r="Z1930" s="40">
        <f>IF($C1930="",0,IFERROR(INDEX(Departments!$B$5:$B$54,MATCH($C1930,Departments!$A$5:$A$54,0)),0))</f>
        <v/>
      </c>
      <c r="AA1930" s="41">
        <f>N($L1930)*$Y1930</f>
        <v/>
      </c>
      <c r="AB1930" s="41">
        <f>N($M1930)*$Y1930</f>
        <v/>
      </c>
      <c r="AC1930" s="41">
        <f>$AA1930*$Z1930</f>
        <v/>
      </c>
      <c r="AD1930" s="41">
        <f>$AA1930*BonusMonths/12</f>
        <v/>
      </c>
      <c r="AE1930" s="41">
        <f>($AA1930+SI_Gross*$AB1930)*IF($Q1930=1,SI_O,SI_E)</f>
        <v/>
      </c>
      <c r="AF1930" s="41">
        <f>IF($Q1930=1,0,$AA1930*EOSB)</f>
        <v/>
      </c>
      <c r="AG1930" s="41">
        <f>$AN1930*$W1930</f>
        <v/>
      </c>
      <c r="AH1930" s="41">
        <f>SUM($AA1930:$AG1930)</f>
        <v/>
      </c>
      <c r="AI1930" s="41">
        <f>12*($AM1930+$AN1930)</f>
        <v/>
      </c>
      <c r="AJ1930" s="41">
        <f>$AM1930*((IncMonth-1)+(13-IncMonth)*(1+$X1930))+12*$AN1930</f>
        <v/>
      </c>
      <c r="AK1930" s="41">
        <f>IF($R1930=1,N($L1930)+N($M1930),0)</f>
        <v/>
      </c>
      <c r="AL1930">
        <f>IF($C1930="","",IF(N($L1930)&lt;=0,"Basic salary missing",IF(ISNA(MATCH($C1930,Departments!$A$5:$A$54,0)),"Department not on Departments sheet",IF(AND($I1930&lt;&gt;"",NOT(ISNUMBER($I1930))),"Date of birth is text, not a date",IF(AND($K1930&lt;&gt;"",NOT(ISNUMBER($K1930))),"Contract end is text, not a date","")))))</f>
        <v/>
      </c>
      <c r="AM1930" s="41">
        <f>IF($R1930=0,0,N($L1930)*(1+$Z1930+BonusMonths/12+IF($Q1930=1,0,EOSB))+N($M1930)+(N($L1930)+SI_Gross*N($M1930))*IF($Q1930=1,SI_O,SI_E))</f>
        <v/>
      </c>
      <c r="AN1930" s="41">
        <f>IF($R1930=0,0,(IF($Q1930=1,MedO,MedE+Ticket)+Training)/12)</f>
        <v/>
      </c>
    </row>
    <row r="1931">
      <c r="I1931" s="35" t="n"/>
      <c r="J1931" s="35" t="n"/>
      <c r="K1931" s="35" t="n"/>
      <c r="L1931" s="36" t="n"/>
      <c r="M1931" s="36" t="n"/>
      <c r="P1931" s="37" t="n"/>
      <c r="Q1931" s="38">
        <f>IF($C1931="",0,IF(OR(LOWER(TRIM($G1931))="omani",LOWER(TRIM($G1931))="oman",LOWER(TRIM($G1931))="om",LOWER(TRIM($G1931))="local"),1,0))</f>
        <v/>
      </c>
      <c r="R1931" s="38">
        <f>IF($C1931="",0,IF(OR(ISNUMBER(SEARCH("resign",$N1931)),ISNUMBER(SEARCH("terminat",$N1931)),ISNUMBER(SEARCH("inactive",$N1931)),ISNUMBER(SEARCH("vacan",$N1931)),ISNUMBER(SEARCH("deceased",$N1931)),ISNUMBER(SEARCH("separated",$N1931))),0,1))</f>
        <v/>
      </c>
      <c r="S1931">
        <f>IF(OR($R1931=0,NOT(ISNUMBER($I1931))),"",IFERROR(DATEDIF($I1931,DATE(FY,1,1),"y"),""))</f>
        <v/>
      </c>
      <c r="T1931">
        <f>IF(OR($R1931=0,NOT(ISNUMBER($J1931))),"",IFERROR(DATEDIF($J1931,DATE(FY,1,1),"y"),0))</f>
        <v/>
      </c>
      <c r="U1931" s="38">
        <f>IF(OR($R1931=0,NOT(ISNUMBER($I1931))),0,IF(YEAR($I1931)+IF($Q1931=1,RetAgeO,RetAgeE)=FY,MONTH($I1931),IF(YEAR($I1931)+IF($Q1931=1,RetAgeO,RetAgeE)&lt;FY,1,0)))</f>
        <v/>
      </c>
      <c r="V1931" s="38">
        <f>IF(OR($R1931=0,NOT(ISNUMBER($K1931))),0,IF(YEAR($K1931)=FY,MONTH($K1931),IF(YEAR($K1931)&lt;FY,1,0)))</f>
        <v/>
      </c>
      <c r="W1931" s="38">
        <f>IF($R1931=0,0,MIN(12,IF(AND(ISNUMBER($O1931),$O1931&gt;=1,$O1931&lt;=12),INT($O1931),12),IF(AND(RetireExit="Yes",$U1931&gt;0),$U1931,12),IF(AND(ContractExit="Yes",$V1931&gt;0),$V1931,12)))</f>
        <v/>
      </c>
      <c r="X1931" s="37">
        <f>IF(ISNUMBER($P1931),$P1931,IncPct)</f>
        <v/>
      </c>
      <c r="Y1931" s="39">
        <f>IF($W1931=0,0,MAX(0,MIN($W1931,IncMonth-1))+MAX(0,$W1931-IncMonth+1)*(1+$X1931))</f>
        <v/>
      </c>
      <c r="Z1931" s="40">
        <f>IF($C1931="",0,IFERROR(INDEX(Departments!$B$5:$B$54,MATCH($C1931,Departments!$A$5:$A$54,0)),0))</f>
        <v/>
      </c>
      <c r="AA1931" s="41">
        <f>N($L1931)*$Y1931</f>
        <v/>
      </c>
      <c r="AB1931" s="41">
        <f>N($M1931)*$Y1931</f>
        <v/>
      </c>
      <c r="AC1931" s="41">
        <f>$AA1931*$Z1931</f>
        <v/>
      </c>
      <c r="AD1931" s="41">
        <f>$AA1931*BonusMonths/12</f>
        <v/>
      </c>
      <c r="AE1931" s="41">
        <f>($AA1931+SI_Gross*$AB1931)*IF($Q1931=1,SI_O,SI_E)</f>
        <v/>
      </c>
      <c r="AF1931" s="41">
        <f>IF($Q1931=1,0,$AA1931*EOSB)</f>
        <v/>
      </c>
      <c r="AG1931" s="41">
        <f>$AN1931*$W1931</f>
        <v/>
      </c>
      <c r="AH1931" s="41">
        <f>SUM($AA1931:$AG1931)</f>
        <v/>
      </c>
      <c r="AI1931" s="41">
        <f>12*($AM1931+$AN1931)</f>
        <v/>
      </c>
      <c r="AJ1931" s="41">
        <f>$AM1931*((IncMonth-1)+(13-IncMonth)*(1+$X1931))+12*$AN1931</f>
        <v/>
      </c>
      <c r="AK1931" s="41">
        <f>IF($R1931=1,N($L1931)+N($M1931),0)</f>
        <v/>
      </c>
      <c r="AL1931">
        <f>IF($C1931="","",IF(N($L1931)&lt;=0,"Basic salary missing",IF(ISNA(MATCH($C1931,Departments!$A$5:$A$54,0)),"Department not on Departments sheet",IF(AND($I1931&lt;&gt;"",NOT(ISNUMBER($I1931))),"Date of birth is text, not a date",IF(AND($K1931&lt;&gt;"",NOT(ISNUMBER($K1931))),"Contract end is text, not a date","")))))</f>
        <v/>
      </c>
      <c r="AM1931" s="41">
        <f>IF($R1931=0,0,N($L1931)*(1+$Z1931+BonusMonths/12+IF($Q1931=1,0,EOSB))+N($M1931)+(N($L1931)+SI_Gross*N($M1931))*IF($Q1931=1,SI_O,SI_E))</f>
        <v/>
      </c>
      <c r="AN1931" s="41">
        <f>IF($R1931=0,0,(IF($Q1931=1,MedO,MedE+Ticket)+Training)/12)</f>
        <v/>
      </c>
    </row>
    <row r="1932">
      <c r="I1932" s="35" t="n"/>
      <c r="J1932" s="35" t="n"/>
      <c r="K1932" s="35" t="n"/>
      <c r="L1932" s="36" t="n"/>
      <c r="M1932" s="36" t="n"/>
      <c r="P1932" s="37" t="n"/>
      <c r="Q1932" s="38">
        <f>IF($C1932="",0,IF(OR(LOWER(TRIM($G1932))="omani",LOWER(TRIM($G1932))="oman",LOWER(TRIM($G1932))="om",LOWER(TRIM($G1932))="local"),1,0))</f>
        <v/>
      </c>
      <c r="R1932" s="38">
        <f>IF($C1932="",0,IF(OR(ISNUMBER(SEARCH("resign",$N1932)),ISNUMBER(SEARCH("terminat",$N1932)),ISNUMBER(SEARCH("inactive",$N1932)),ISNUMBER(SEARCH("vacan",$N1932)),ISNUMBER(SEARCH("deceased",$N1932)),ISNUMBER(SEARCH("separated",$N1932))),0,1))</f>
        <v/>
      </c>
      <c r="S1932">
        <f>IF(OR($R1932=0,NOT(ISNUMBER($I1932))),"",IFERROR(DATEDIF($I1932,DATE(FY,1,1),"y"),""))</f>
        <v/>
      </c>
      <c r="T1932">
        <f>IF(OR($R1932=0,NOT(ISNUMBER($J1932))),"",IFERROR(DATEDIF($J1932,DATE(FY,1,1),"y"),0))</f>
        <v/>
      </c>
      <c r="U1932" s="38">
        <f>IF(OR($R1932=0,NOT(ISNUMBER($I1932))),0,IF(YEAR($I1932)+IF($Q1932=1,RetAgeO,RetAgeE)=FY,MONTH($I1932),IF(YEAR($I1932)+IF($Q1932=1,RetAgeO,RetAgeE)&lt;FY,1,0)))</f>
        <v/>
      </c>
      <c r="V1932" s="38">
        <f>IF(OR($R1932=0,NOT(ISNUMBER($K1932))),0,IF(YEAR($K1932)=FY,MONTH($K1932),IF(YEAR($K1932)&lt;FY,1,0)))</f>
        <v/>
      </c>
      <c r="W1932" s="38">
        <f>IF($R1932=0,0,MIN(12,IF(AND(ISNUMBER($O1932),$O1932&gt;=1,$O1932&lt;=12),INT($O1932),12),IF(AND(RetireExit="Yes",$U1932&gt;0),$U1932,12),IF(AND(ContractExit="Yes",$V1932&gt;0),$V1932,12)))</f>
        <v/>
      </c>
      <c r="X1932" s="37">
        <f>IF(ISNUMBER($P1932),$P1932,IncPct)</f>
        <v/>
      </c>
      <c r="Y1932" s="39">
        <f>IF($W1932=0,0,MAX(0,MIN($W1932,IncMonth-1))+MAX(0,$W1932-IncMonth+1)*(1+$X1932))</f>
        <v/>
      </c>
      <c r="Z1932" s="40">
        <f>IF($C1932="",0,IFERROR(INDEX(Departments!$B$5:$B$54,MATCH($C1932,Departments!$A$5:$A$54,0)),0))</f>
        <v/>
      </c>
      <c r="AA1932" s="41">
        <f>N($L1932)*$Y1932</f>
        <v/>
      </c>
      <c r="AB1932" s="41">
        <f>N($M1932)*$Y1932</f>
        <v/>
      </c>
      <c r="AC1932" s="41">
        <f>$AA1932*$Z1932</f>
        <v/>
      </c>
      <c r="AD1932" s="41">
        <f>$AA1932*BonusMonths/12</f>
        <v/>
      </c>
      <c r="AE1932" s="41">
        <f>($AA1932+SI_Gross*$AB1932)*IF($Q1932=1,SI_O,SI_E)</f>
        <v/>
      </c>
      <c r="AF1932" s="41">
        <f>IF($Q1932=1,0,$AA1932*EOSB)</f>
        <v/>
      </c>
      <c r="AG1932" s="41">
        <f>$AN1932*$W1932</f>
        <v/>
      </c>
      <c r="AH1932" s="41">
        <f>SUM($AA1932:$AG1932)</f>
        <v/>
      </c>
      <c r="AI1932" s="41">
        <f>12*($AM1932+$AN1932)</f>
        <v/>
      </c>
      <c r="AJ1932" s="41">
        <f>$AM1932*((IncMonth-1)+(13-IncMonth)*(1+$X1932))+12*$AN1932</f>
        <v/>
      </c>
      <c r="AK1932" s="41">
        <f>IF($R1932=1,N($L1932)+N($M1932),0)</f>
        <v/>
      </c>
      <c r="AL1932">
        <f>IF($C1932="","",IF(N($L1932)&lt;=0,"Basic salary missing",IF(ISNA(MATCH($C1932,Departments!$A$5:$A$54,0)),"Department not on Departments sheet",IF(AND($I1932&lt;&gt;"",NOT(ISNUMBER($I1932))),"Date of birth is text, not a date",IF(AND($K1932&lt;&gt;"",NOT(ISNUMBER($K1932))),"Contract end is text, not a date","")))))</f>
        <v/>
      </c>
      <c r="AM1932" s="41">
        <f>IF($R1932=0,0,N($L1932)*(1+$Z1932+BonusMonths/12+IF($Q1932=1,0,EOSB))+N($M1932)+(N($L1932)+SI_Gross*N($M1932))*IF($Q1932=1,SI_O,SI_E))</f>
        <v/>
      </c>
      <c r="AN1932" s="41">
        <f>IF($R1932=0,0,(IF($Q1932=1,MedO,MedE+Ticket)+Training)/12)</f>
        <v/>
      </c>
    </row>
    <row r="1933">
      <c r="I1933" s="35" t="n"/>
      <c r="J1933" s="35" t="n"/>
      <c r="K1933" s="35" t="n"/>
      <c r="L1933" s="36" t="n"/>
      <c r="M1933" s="36" t="n"/>
      <c r="P1933" s="37" t="n"/>
      <c r="Q1933" s="38">
        <f>IF($C1933="",0,IF(OR(LOWER(TRIM($G1933))="omani",LOWER(TRIM($G1933))="oman",LOWER(TRIM($G1933))="om",LOWER(TRIM($G1933))="local"),1,0))</f>
        <v/>
      </c>
      <c r="R1933" s="38">
        <f>IF($C1933="",0,IF(OR(ISNUMBER(SEARCH("resign",$N1933)),ISNUMBER(SEARCH("terminat",$N1933)),ISNUMBER(SEARCH("inactive",$N1933)),ISNUMBER(SEARCH("vacan",$N1933)),ISNUMBER(SEARCH("deceased",$N1933)),ISNUMBER(SEARCH("separated",$N1933))),0,1))</f>
        <v/>
      </c>
      <c r="S1933">
        <f>IF(OR($R1933=0,NOT(ISNUMBER($I1933))),"",IFERROR(DATEDIF($I1933,DATE(FY,1,1),"y"),""))</f>
        <v/>
      </c>
      <c r="T1933">
        <f>IF(OR($R1933=0,NOT(ISNUMBER($J1933))),"",IFERROR(DATEDIF($J1933,DATE(FY,1,1),"y"),0))</f>
        <v/>
      </c>
      <c r="U1933" s="38">
        <f>IF(OR($R1933=0,NOT(ISNUMBER($I1933))),0,IF(YEAR($I1933)+IF($Q1933=1,RetAgeO,RetAgeE)=FY,MONTH($I1933),IF(YEAR($I1933)+IF($Q1933=1,RetAgeO,RetAgeE)&lt;FY,1,0)))</f>
        <v/>
      </c>
      <c r="V1933" s="38">
        <f>IF(OR($R1933=0,NOT(ISNUMBER($K1933))),0,IF(YEAR($K1933)=FY,MONTH($K1933),IF(YEAR($K1933)&lt;FY,1,0)))</f>
        <v/>
      </c>
      <c r="W1933" s="38">
        <f>IF($R1933=0,0,MIN(12,IF(AND(ISNUMBER($O1933),$O1933&gt;=1,$O1933&lt;=12),INT($O1933),12),IF(AND(RetireExit="Yes",$U1933&gt;0),$U1933,12),IF(AND(ContractExit="Yes",$V1933&gt;0),$V1933,12)))</f>
        <v/>
      </c>
      <c r="X1933" s="37">
        <f>IF(ISNUMBER($P1933),$P1933,IncPct)</f>
        <v/>
      </c>
      <c r="Y1933" s="39">
        <f>IF($W1933=0,0,MAX(0,MIN($W1933,IncMonth-1))+MAX(0,$W1933-IncMonth+1)*(1+$X1933))</f>
        <v/>
      </c>
      <c r="Z1933" s="40">
        <f>IF($C1933="",0,IFERROR(INDEX(Departments!$B$5:$B$54,MATCH($C1933,Departments!$A$5:$A$54,0)),0))</f>
        <v/>
      </c>
      <c r="AA1933" s="41">
        <f>N($L1933)*$Y1933</f>
        <v/>
      </c>
      <c r="AB1933" s="41">
        <f>N($M1933)*$Y1933</f>
        <v/>
      </c>
      <c r="AC1933" s="41">
        <f>$AA1933*$Z1933</f>
        <v/>
      </c>
      <c r="AD1933" s="41">
        <f>$AA1933*BonusMonths/12</f>
        <v/>
      </c>
      <c r="AE1933" s="41">
        <f>($AA1933+SI_Gross*$AB1933)*IF($Q1933=1,SI_O,SI_E)</f>
        <v/>
      </c>
      <c r="AF1933" s="41">
        <f>IF($Q1933=1,0,$AA1933*EOSB)</f>
        <v/>
      </c>
      <c r="AG1933" s="41">
        <f>$AN1933*$W1933</f>
        <v/>
      </c>
      <c r="AH1933" s="41">
        <f>SUM($AA1933:$AG1933)</f>
        <v/>
      </c>
      <c r="AI1933" s="41">
        <f>12*($AM1933+$AN1933)</f>
        <v/>
      </c>
      <c r="AJ1933" s="41">
        <f>$AM1933*((IncMonth-1)+(13-IncMonth)*(1+$X1933))+12*$AN1933</f>
        <v/>
      </c>
      <c r="AK1933" s="41">
        <f>IF($R1933=1,N($L1933)+N($M1933),0)</f>
        <v/>
      </c>
      <c r="AL1933">
        <f>IF($C1933="","",IF(N($L1933)&lt;=0,"Basic salary missing",IF(ISNA(MATCH($C1933,Departments!$A$5:$A$54,0)),"Department not on Departments sheet",IF(AND($I1933&lt;&gt;"",NOT(ISNUMBER($I1933))),"Date of birth is text, not a date",IF(AND($K1933&lt;&gt;"",NOT(ISNUMBER($K1933))),"Contract end is text, not a date","")))))</f>
        <v/>
      </c>
      <c r="AM1933" s="41">
        <f>IF($R1933=0,0,N($L1933)*(1+$Z1933+BonusMonths/12+IF($Q1933=1,0,EOSB))+N($M1933)+(N($L1933)+SI_Gross*N($M1933))*IF($Q1933=1,SI_O,SI_E))</f>
        <v/>
      </c>
      <c r="AN1933" s="41">
        <f>IF($R1933=0,0,(IF($Q1933=1,MedO,MedE+Ticket)+Training)/12)</f>
        <v/>
      </c>
    </row>
    <row r="1934">
      <c r="I1934" s="35" t="n"/>
      <c r="J1934" s="35" t="n"/>
      <c r="K1934" s="35" t="n"/>
      <c r="L1934" s="36" t="n"/>
      <c r="M1934" s="36" t="n"/>
      <c r="P1934" s="37" t="n"/>
      <c r="Q1934" s="38">
        <f>IF($C1934="",0,IF(OR(LOWER(TRIM($G1934))="omani",LOWER(TRIM($G1934))="oman",LOWER(TRIM($G1934))="om",LOWER(TRIM($G1934))="local"),1,0))</f>
        <v/>
      </c>
      <c r="R1934" s="38">
        <f>IF($C1934="",0,IF(OR(ISNUMBER(SEARCH("resign",$N1934)),ISNUMBER(SEARCH("terminat",$N1934)),ISNUMBER(SEARCH("inactive",$N1934)),ISNUMBER(SEARCH("vacan",$N1934)),ISNUMBER(SEARCH("deceased",$N1934)),ISNUMBER(SEARCH("separated",$N1934))),0,1))</f>
        <v/>
      </c>
      <c r="S1934">
        <f>IF(OR($R1934=0,NOT(ISNUMBER($I1934))),"",IFERROR(DATEDIF($I1934,DATE(FY,1,1),"y"),""))</f>
        <v/>
      </c>
      <c r="T1934">
        <f>IF(OR($R1934=0,NOT(ISNUMBER($J1934))),"",IFERROR(DATEDIF($J1934,DATE(FY,1,1),"y"),0))</f>
        <v/>
      </c>
      <c r="U1934" s="38">
        <f>IF(OR($R1934=0,NOT(ISNUMBER($I1934))),0,IF(YEAR($I1934)+IF($Q1934=1,RetAgeO,RetAgeE)=FY,MONTH($I1934),IF(YEAR($I1934)+IF($Q1934=1,RetAgeO,RetAgeE)&lt;FY,1,0)))</f>
        <v/>
      </c>
      <c r="V1934" s="38">
        <f>IF(OR($R1934=0,NOT(ISNUMBER($K1934))),0,IF(YEAR($K1934)=FY,MONTH($K1934),IF(YEAR($K1934)&lt;FY,1,0)))</f>
        <v/>
      </c>
      <c r="W1934" s="38">
        <f>IF($R1934=0,0,MIN(12,IF(AND(ISNUMBER($O1934),$O1934&gt;=1,$O1934&lt;=12),INT($O1934),12),IF(AND(RetireExit="Yes",$U1934&gt;0),$U1934,12),IF(AND(ContractExit="Yes",$V1934&gt;0),$V1934,12)))</f>
        <v/>
      </c>
      <c r="X1934" s="37">
        <f>IF(ISNUMBER($P1934),$P1934,IncPct)</f>
        <v/>
      </c>
      <c r="Y1934" s="39">
        <f>IF($W1934=0,0,MAX(0,MIN($W1934,IncMonth-1))+MAX(0,$W1934-IncMonth+1)*(1+$X1934))</f>
        <v/>
      </c>
      <c r="Z1934" s="40">
        <f>IF($C1934="",0,IFERROR(INDEX(Departments!$B$5:$B$54,MATCH($C1934,Departments!$A$5:$A$54,0)),0))</f>
        <v/>
      </c>
      <c r="AA1934" s="41">
        <f>N($L1934)*$Y1934</f>
        <v/>
      </c>
      <c r="AB1934" s="41">
        <f>N($M1934)*$Y1934</f>
        <v/>
      </c>
      <c r="AC1934" s="41">
        <f>$AA1934*$Z1934</f>
        <v/>
      </c>
      <c r="AD1934" s="41">
        <f>$AA1934*BonusMonths/12</f>
        <v/>
      </c>
      <c r="AE1934" s="41">
        <f>($AA1934+SI_Gross*$AB1934)*IF($Q1934=1,SI_O,SI_E)</f>
        <v/>
      </c>
      <c r="AF1934" s="41">
        <f>IF($Q1934=1,0,$AA1934*EOSB)</f>
        <v/>
      </c>
      <c r="AG1934" s="41">
        <f>$AN1934*$W1934</f>
        <v/>
      </c>
      <c r="AH1934" s="41">
        <f>SUM($AA1934:$AG1934)</f>
        <v/>
      </c>
      <c r="AI1934" s="41">
        <f>12*($AM1934+$AN1934)</f>
        <v/>
      </c>
      <c r="AJ1934" s="41">
        <f>$AM1934*((IncMonth-1)+(13-IncMonth)*(1+$X1934))+12*$AN1934</f>
        <v/>
      </c>
      <c r="AK1934" s="41">
        <f>IF($R1934=1,N($L1934)+N($M1934),0)</f>
        <v/>
      </c>
      <c r="AL1934">
        <f>IF($C1934="","",IF(N($L1934)&lt;=0,"Basic salary missing",IF(ISNA(MATCH($C1934,Departments!$A$5:$A$54,0)),"Department not on Departments sheet",IF(AND($I1934&lt;&gt;"",NOT(ISNUMBER($I1934))),"Date of birth is text, not a date",IF(AND($K1934&lt;&gt;"",NOT(ISNUMBER($K1934))),"Contract end is text, not a date","")))))</f>
        <v/>
      </c>
      <c r="AM1934" s="41">
        <f>IF($R1934=0,0,N($L1934)*(1+$Z1934+BonusMonths/12+IF($Q1934=1,0,EOSB))+N($M1934)+(N($L1934)+SI_Gross*N($M1934))*IF($Q1934=1,SI_O,SI_E))</f>
        <v/>
      </c>
      <c r="AN1934" s="41">
        <f>IF($R1934=0,0,(IF($Q1934=1,MedO,MedE+Ticket)+Training)/12)</f>
        <v/>
      </c>
    </row>
    <row r="1935">
      <c r="I1935" s="35" t="n"/>
      <c r="J1935" s="35" t="n"/>
      <c r="K1935" s="35" t="n"/>
      <c r="L1935" s="36" t="n"/>
      <c r="M1935" s="36" t="n"/>
      <c r="P1935" s="37" t="n"/>
      <c r="Q1935" s="38">
        <f>IF($C1935="",0,IF(OR(LOWER(TRIM($G1935))="omani",LOWER(TRIM($G1935))="oman",LOWER(TRIM($G1935))="om",LOWER(TRIM($G1935))="local"),1,0))</f>
        <v/>
      </c>
      <c r="R1935" s="38">
        <f>IF($C1935="",0,IF(OR(ISNUMBER(SEARCH("resign",$N1935)),ISNUMBER(SEARCH("terminat",$N1935)),ISNUMBER(SEARCH("inactive",$N1935)),ISNUMBER(SEARCH("vacan",$N1935)),ISNUMBER(SEARCH("deceased",$N1935)),ISNUMBER(SEARCH("separated",$N1935))),0,1))</f>
        <v/>
      </c>
      <c r="S1935">
        <f>IF(OR($R1935=0,NOT(ISNUMBER($I1935))),"",IFERROR(DATEDIF($I1935,DATE(FY,1,1),"y"),""))</f>
        <v/>
      </c>
      <c r="T1935">
        <f>IF(OR($R1935=0,NOT(ISNUMBER($J1935))),"",IFERROR(DATEDIF($J1935,DATE(FY,1,1),"y"),0))</f>
        <v/>
      </c>
      <c r="U1935" s="38">
        <f>IF(OR($R1935=0,NOT(ISNUMBER($I1935))),0,IF(YEAR($I1935)+IF($Q1935=1,RetAgeO,RetAgeE)=FY,MONTH($I1935),IF(YEAR($I1935)+IF($Q1935=1,RetAgeO,RetAgeE)&lt;FY,1,0)))</f>
        <v/>
      </c>
      <c r="V1935" s="38">
        <f>IF(OR($R1935=0,NOT(ISNUMBER($K1935))),0,IF(YEAR($K1935)=FY,MONTH($K1935),IF(YEAR($K1935)&lt;FY,1,0)))</f>
        <v/>
      </c>
      <c r="W1935" s="38">
        <f>IF($R1935=0,0,MIN(12,IF(AND(ISNUMBER($O1935),$O1935&gt;=1,$O1935&lt;=12),INT($O1935),12),IF(AND(RetireExit="Yes",$U1935&gt;0),$U1935,12),IF(AND(ContractExit="Yes",$V1935&gt;0),$V1935,12)))</f>
        <v/>
      </c>
      <c r="X1935" s="37">
        <f>IF(ISNUMBER($P1935),$P1935,IncPct)</f>
        <v/>
      </c>
      <c r="Y1935" s="39">
        <f>IF($W1935=0,0,MAX(0,MIN($W1935,IncMonth-1))+MAX(0,$W1935-IncMonth+1)*(1+$X1935))</f>
        <v/>
      </c>
      <c r="Z1935" s="40">
        <f>IF($C1935="",0,IFERROR(INDEX(Departments!$B$5:$B$54,MATCH($C1935,Departments!$A$5:$A$54,0)),0))</f>
        <v/>
      </c>
      <c r="AA1935" s="41">
        <f>N($L1935)*$Y1935</f>
        <v/>
      </c>
      <c r="AB1935" s="41">
        <f>N($M1935)*$Y1935</f>
        <v/>
      </c>
      <c r="AC1935" s="41">
        <f>$AA1935*$Z1935</f>
        <v/>
      </c>
      <c r="AD1935" s="41">
        <f>$AA1935*BonusMonths/12</f>
        <v/>
      </c>
      <c r="AE1935" s="41">
        <f>($AA1935+SI_Gross*$AB1935)*IF($Q1935=1,SI_O,SI_E)</f>
        <v/>
      </c>
      <c r="AF1935" s="41">
        <f>IF($Q1935=1,0,$AA1935*EOSB)</f>
        <v/>
      </c>
      <c r="AG1935" s="41">
        <f>$AN1935*$W1935</f>
        <v/>
      </c>
      <c r="AH1935" s="41">
        <f>SUM($AA1935:$AG1935)</f>
        <v/>
      </c>
      <c r="AI1935" s="41">
        <f>12*($AM1935+$AN1935)</f>
        <v/>
      </c>
      <c r="AJ1935" s="41">
        <f>$AM1935*((IncMonth-1)+(13-IncMonth)*(1+$X1935))+12*$AN1935</f>
        <v/>
      </c>
      <c r="AK1935" s="41">
        <f>IF($R1935=1,N($L1935)+N($M1935),0)</f>
        <v/>
      </c>
      <c r="AL1935">
        <f>IF($C1935="","",IF(N($L1935)&lt;=0,"Basic salary missing",IF(ISNA(MATCH($C1935,Departments!$A$5:$A$54,0)),"Department not on Departments sheet",IF(AND($I1935&lt;&gt;"",NOT(ISNUMBER($I1935))),"Date of birth is text, not a date",IF(AND($K1935&lt;&gt;"",NOT(ISNUMBER($K1935))),"Contract end is text, not a date","")))))</f>
        <v/>
      </c>
      <c r="AM1935" s="41">
        <f>IF($R1935=0,0,N($L1935)*(1+$Z1935+BonusMonths/12+IF($Q1935=1,0,EOSB))+N($M1935)+(N($L1935)+SI_Gross*N($M1935))*IF($Q1935=1,SI_O,SI_E))</f>
        <v/>
      </c>
      <c r="AN1935" s="41">
        <f>IF($R1935=0,0,(IF($Q1935=1,MedO,MedE+Ticket)+Training)/12)</f>
        <v/>
      </c>
    </row>
    <row r="1936">
      <c r="I1936" s="35" t="n"/>
      <c r="J1936" s="35" t="n"/>
      <c r="K1936" s="35" t="n"/>
      <c r="L1936" s="36" t="n"/>
      <c r="M1936" s="36" t="n"/>
      <c r="P1936" s="37" t="n"/>
      <c r="Q1936" s="38">
        <f>IF($C1936="",0,IF(OR(LOWER(TRIM($G1936))="omani",LOWER(TRIM($G1936))="oman",LOWER(TRIM($G1936))="om",LOWER(TRIM($G1936))="local"),1,0))</f>
        <v/>
      </c>
      <c r="R1936" s="38">
        <f>IF($C1936="",0,IF(OR(ISNUMBER(SEARCH("resign",$N1936)),ISNUMBER(SEARCH("terminat",$N1936)),ISNUMBER(SEARCH("inactive",$N1936)),ISNUMBER(SEARCH("vacan",$N1936)),ISNUMBER(SEARCH("deceased",$N1936)),ISNUMBER(SEARCH("separated",$N1936))),0,1))</f>
        <v/>
      </c>
      <c r="S1936">
        <f>IF(OR($R1936=0,NOT(ISNUMBER($I1936))),"",IFERROR(DATEDIF($I1936,DATE(FY,1,1),"y"),""))</f>
        <v/>
      </c>
      <c r="T1936">
        <f>IF(OR($R1936=0,NOT(ISNUMBER($J1936))),"",IFERROR(DATEDIF($J1936,DATE(FY,1,1),"y"),0))</f>
        <v/>
      </c>
      <c r="U1936" s="38">
        <f>IF(OR($R1936=0,NOT(ISNUMBER($I1936))),0,IF(YEAR($I1936)+IF($Q1936=1,RetAgeO,RetAgeE)=FY,MONTH($I1936),IF(YEAR($I1936)+IF($Q1936=1,RetAgeO,RetAgeE)&lt;FY,1,0)))</f>
        <v/>
      </c>
      <c r="V1936" s="38">
        <f>IF(OR($R1936=0,NOT(ISNUMBER($K1936))),0,IF(YEAR($K1936)=FY,MONTH($K1936),IF(YEAR($K1936)&lt;FY,1,0)))</f>
        <v/>
      </c>
      <c r="W1936" s="38">
        <f>IF($R1936=0,0,MIN(12,IF(AND(ISNUMBER($O1936),$O1936&gt;=1,$O1936&lt;=12),INT($O1936),12),IF(AND(RetireExit="Yes",$U1936&gt;0),$U1936,12),IF(AND(ContractExit="Yes",$V1936&gt;0),$V1936,12)))</f>
        <v/>
      </c>
      <c r="X1936" s="37">
        <f>IF(ISNUMBER($P1936),$P1936,IncPct)</f>
        <v/>
      </c>
      <c r="Y1936" s="39">
        <f>IF($W1936=0,0,MAX(0,MIN($W1936,IncMonth-1))+MAX(0,$W1936-IncMonth+1)*(1+$X1936))</f>
        <v/>
      </c>
      <c r="Z1936" s="40">
        <f>IF($C1936="",0,IFERROR(INDEX(Departments!$B$5:$B$54,MATCH($C1936,Departments!$A$5:$A$54,0)),0))</f>
        <v/>
      </c>
      <c r="AA1936" s="41">
        <f>N($L1936)*$Y1936</f>
        <v/>
      </c>
      <c r="AB1936" s="41">
        <f>N($M1936)*$Y1936</f>
        <v/>
      </c>
      <c r="AC1936" s="41">
        <f>$AA1936*$Z1936</f>
        <v/>
      </c>
      <c r="AD1936" s="41">
        <f>$AA1936*BonusMonths/12</f>
        <v/>
      </c>
      <c r="AE1936" s="41">
        <f>($AA1936+SI_Gross*$AB1936)*IF($Q1936=1,SI_O,SI_E)</f>
        <v/>
      </c>
      <c r="AF1936" s="41">
        <f>IF($Q1936=1,0,$AA1936*EOSB)</f>
        <v/>
      </c>
      <c r="AG1936" s="41">
        <f>$AN1936*$W1936</f>
        <v/>
      </c>
      <c r="AH1936" s="41">
        <f>SUM($AA1936:$AG1936)</f>
        <v/>
      </c>
      <c r="AI1936" s="41">
        <f>12*($AM1936+$AN1936)</f>
        <v/>
      </c>
      <c r="AJ1936" s="41">
        <f>$AM1936*((IncMonth-1)+(13-IncMonth)*(1+$X1936))+12*$AN1936</f>
        <v/>
      </c>
      <c r="AK1936" s="41">
        <f>IF($R1936=1,N($L1936)+N($M1936),0)</f>
        <v/>
      </c>
      <c r="AL1936">
        <f>IF($C1936="","",IF(N($L1936)&lt;=0,"Basic salary missing",IF(ISNA(MATCH($C1936,Departments!$A$5:$A$54,0)),"Department not on Departments sheet",IF(AND($I1936&lt;&gt;"",NOT(ISNUMBER($I1936))),"Date of birth is text, not a date",IF(AND($K1936&lt;&gt;"",NOT(ISNUMBER($K1936))),"Contract end is text, not a date","")))))</f>
        <v/>
      </c>
      <c r="AM1936" s="41">
        <f>IF($R1936=0,0,N($L1936)*(1+$Z1936+BonusMonths/12+IF($Q1936=1,0,EOSB))+N($M1936)+(N($L1936)+SI_Gross*N($M1936))*IF($Q1936=1,SI_O,SI_E))</f>
        <v/>
      </c>
      <c r="AN1936" s="41">
        <f>IF($R1936=0,0,(IF($Q1936=1,MedO,MedE+Ticket)+Training)/12)</f>
        <v/>
      </c>
    </row>
    <row r="1937">
      <c r="I1937" s="35" t="n"/>
      <c r="J1937" s="35" t="n"/>
      <c r="K1937" s="35" t="n"/>
      <c r="L1937" s="36" t="n"/>
      <c r="M1937" s="36" t="n"/>
      <c r="P1937" s="37" t="n"/>
      <c r="Q1937" s="38">
        <f>IF($C1937="",0,IF(OR(LOWER(TRIM($G1937))="omani",LOWER(TRIM($G1937))="oman",LOWER(TRIM($G1937))="om",LOWER(TRIM($G1937))="local"),1,0))</f>
        <v/>
      </c>
      <c r="R1937" s="38">
        <f>IF($C1937="",0,IF(OR(ISNUMBER(SEARCH("resign",$N1937)),ISNUMBER(SEARCH("terminat",$N1937)),ISNUMBER(SEARCH("inactive",$N1937)),ISNUMBER(SEARCH("vacan",$N1937)),ISNUMBER(SEARCH("deceased",$N1937)),ISNUMBER(SEARCH("separated",$N1937))),0,1))</f>
        <v/>
      </c>
      <c r="S1937">
        <f>IF(OR($R1937=0,NOT(ISNUMBER($I1937))),"",IFERROR(DATEDIF($I1937,DATE(FY,1,1),"y"),""))</f>
        <v/>
      </c>
      <c r="T1937">
        <f>IF(OR($R1937=0,NOT(ISNUMBER($J1937))),"",IFERROR(DATEDIF($J1937,DATE(FY,1,1),"y"),0))</f>
        <v/>
      </c>
      <c r="U1937" s="38">
        <f>IF(OR($R1937=0,NOT(ISNUMBER($I1937))),0,IF(YEAR($I1937)+IF($Q1937=1,RetAgeO,RetAgeE)=FY,MONTH($I1937),IF(YEAR($I1937)+IF($Q1937=1,RetAgeO,RetAgeE)&lt;FY,1,0)))</f>
        <v/>
      </c>
      <c r="V1937" s="38">
        <f>IF(OR($R1937=0,NOT(ISNUMBER($K1937))),0,IF(YEAR($K1937)=FY,MONTH($K1937),IF(YEAR($K1937)&lt;FY,1,0)))</f>
        <v/>
      </c>
      <c r="W1937" s="38">
        <f>IF($R1937=0,0,MIN(12,IF(AND(ISNUMBER($O1937),$O1937&gt;=1,$O1937&lt;=12),INT($O1937),12),IF(AND(RetireExit="Yes",$U1937&gt;0),$U1937,12),IF(AND(ContractExit="Yes",$V1937&gt;0),$V1937,12)))</f>
        <v/>
      </c>
      <c r="X1937" s="37">
        <f>IF(ISNUMBER($P1937),$P1937,IncPct)</f>
        <v/>
      </c>
      <c r="Y1937" s="39">
        <f>IF($W1937=0,0,MAX(0,MIN($W1937,IncMonth-1))+MAX(0,$W1937-IncMonth+1)*(1+$X1937))</f>
        <v/>
      </c>
      <c r="Z1937" s="40">
        <f>IF($C1937="",0,IFERROR(INDEX(Departments!$B$5:$B$54,MATCH($C1937,Departments!$A$5:$A$54,0)),0))</f>
        <v/>
      </c>
      <c r="AA1937" s="41">
        <f>N($L1937)*$Y1937</f>
        <v/>
      </c>
      <c r="AB1937" s="41">
        <f>N($M1937)*$Y1937</f>
        <v/>
      </c>
      <c r="AC1937" s="41">
        <f>$AA1937*$Z1937</f>
        <v/>
      </c>
      <c r="AD1937" s="41">
        <f>$AA1937*BonusMonths/12</f>
        <v/>
      </c>
      <c r="AE1937" s="41">
        <f>($AA1937+SI_Gross*$AB1937)*IF($Q1937=1,SI_O,SI_E)</f>
        <v/>
      </c>
      <c r="AF1937" s="41">
        <f>IF($Q1937=1,0,$AA1937*EOSB)</f>
        <v/>
      </c>
      <c r="AG1937" s="41">
        <f>$AN1937*$W1937</f>
        <v/>
      </c>
      <c r="AH1937" s="41">
        <f>SUM($AA1937:$AG1937)</f>
        <v/>
      </c>
      <c r="AI1937" s="41">
        <f>12*($AM1937+$AN1937)</f>
        <v/>
      </c>
      <c r="AJ1937" s="41">
        <f>$AM1937*((IncMonth-1)+(13-IncMonth)*(1+$X1937))+12*$AN1937</f>
        <v/>
      </c>
      <c r="AK1937" s="41">
        <f>IF($R1937=1,N($L1937)+N($M1937),0)</f>
        <v/>
      </c>
      <c r="AL1937">
        <f>IF($C1937="","",IF(N($L1937)&lt;=0,"Basic salary missing",IF(ISNA(MATCH($C1937,Departments!$A$5:$A$54,0)),"Department not on Departments sheet",IF(AND($I1937&lt;&gt;"",NOT(ISNUMBER($I1937))),"Date of birth is text, not a date",IF(AND($K1937&lt;&gt;"",NOT(ISNUMBER($K1937))),"Contract end is text, not a date","")))))</f>
        <v/>
      </c>
      <c r="AM1937" s="41">
        <f>IF($R1937=0,0,N($L1937)*(1+$Z1937+BonusMonths/12+IF($Q1937=1,0,EOSB))+N($M1937)+(N($L1937)+SI_Gross*N($M1937))*IF($Q1937=1,SI_O,SI_E))</f>
        <v/>
      </c>
      <c r="AN1937" s="41">
        <f>IF($R1937=0,0,(IF($Q1937=1,MedO,MedE+Ticket)+Training)/12)</f>
        <v/>
      </c>
    </row>
    <row r="1938">
      <c r="I1938" s="35" t="n"/>
      <c r="J1938" s="35" t="n"/>
      <c r="K1938" s="35" t="n"/>
      <c r="L1938" s="36" t="n"/>
      <c r="M1938" s="36" t="n"/>
      <c r="P1938" s="37" t="n"/>
      <c r="Q1938" s="38">
        <f>IF($C1938="",0,IF(OR(LOWER(TRIM($G1938))="omani",LOWER(TRIM($G1938))="oman",LOWER(TRIM($G1938))="om",LOWER(TRIM($G1938))="local"),1,0))</f>
        <v/>
      </c>
      <c r="R1938" s="38">
        <f>IF($C1938="",0,IF(OR(ISNUMBER(SEARCH("resign",$N1938)),ISNUMBER(SEARCH("terminat",$N1938)),ISNUMBER(SEARCH("inactive",$N1938)),ISNUMBER(SEARCH("vacan",$N1938)),ISNUMBER(SEARCH("deceased",$N1938)),ISNUMBER(SEARCH("separated",$N1938))),0,1))</f>
        <v/>
      </c>
      <c r="S1938">
        <f>IF(OR($R1938=0,NOT(ISNUMBER($I1938))),"",IFERROR(DATEDIF($I1938,DATE(FY,1,1),"y"),""))</f>
        <v/>
      </c>
      <c r="T1938">
        <f>IF(OR($R1938=0,NOT(ISNUMBER($J1938))),"",IFERROR(DATEDIF($J1938,DATE(FY,1,1),"y"),0))</f>
        <v/>
      </c>
      <c r="U1938" s="38">
        <f>IF(OR($R1938=0,NOT(ISNUMBER($I1938))),0,IF(YEAR($I1938)+IF($Q1938=1,RetAgeO,RetAgeE)=FY,MONTH($I1938),IF(YEAR($I1938)+IF($Q1938=1,RetAgeO,RetAgeE)&lt;FY,1,0)))</f>
        <v/>
      </c>
      <c r="V1938" s="38">
        <f>IF(OR($R1938=0,NOT(ISNUMBER($K1938))),0,IF(YEAR($K1938)=FY,MONTH($K1938),IF(YEAR($K1938)&lt;FY,1,0)))</f>
        <v/>
      </c>
      <c r="W1938" s="38">
        <f>IF($R1938=0,0,MIN(12,IF(AND(ISNUMBER($O1938),$O1938&gt;=1,$O1938&lt;=12),INT($O1938),12),IF(AND(RetireExit="Yes",$U1938&gt;0),$U1938,12),IF(AND(ContractExit="Yes",$V1938&gt;0),$V1938,12)))</f>
        <v/>
      </c>
      <c r="X1938" s="37">
        <f>IF(ISNUMBER($P1938),$P1938,IncPct)</f>
        <v/>
      </c>
      <c r="Y1938" s="39">
        <f>IF($W1938=0,0,MAX(0,MIN($W1938,IncMonth-1))+MAX(0,$W1938-IncMonth+1)*(1+$X1938))</f>
        <v/>
      </c>
      <c r="Z1938" s="40">
        <f>IF($C1938="",0,IFERROR(INDEX(Departments!$B$5:$B$54,MATCH($C1938,Departments!$A$5:$A$54,0)),0))</f>
        <v/>
      </c>
      <c r="AA1938" s="41">
        <f>N($L1938)*$Y1938</f>
        <v/>
      </c>
      <c r="AB1938" s="41">
        <f>N($M1938)*$Y1938</f>
        <v/>
      </c>
      <c r="AC1938" s="41">
        <f>$AA1938*$Z1938</f>
        <v/>
      </c>
      <c r="AD1938" s="41">
        <f>$AA1938*BonusMonths/12</f>
        <v/>
      </c>
      <c r="AE1938" s="41">
        <f>($AA1938+SI_Gross*$AB1938)*IF($Q1938=1,SI_O,SI_E)</f>
        <v/>
      </c>
      <c r="AF1938" s="41">
        <f>IF($Q1938=1,0,$AA1938*EOSB)</f>
        <v/>
      </c>
      <c r="AG1938" s="41">
        <f>$AN1938*$W1938</f>
        <v/>
      </c>
      <c r="AH1938" s="41">
        <f>SUM($AA1938:$AG1938)</f>
        <v/>
      </c>
      <c r="AI1938" s="41">
        <f>12*($AM1938+$AN1938)</f>
        <v/>
      </c>
      <c r="AJ1938" s="41">
        <f>$AM1938*((IncMonth-1)+(13-IncMonth)*(1+$X1938))+12*$AN1938</f>
        <v/>
      </c>
      <c r="AK1938" s="41">
        <f>IF($R1938=1,N($L1938)+N($M1938),0)</f>
        <v/>
      </c>
      <c r="AL1938">
        <f>IF($C1938="","",IF(N($L1938)&lt;=0,"Basic salary missing",IF(ISNA(MATCH($C1938,Departments!$A$5:$A$54,0)),"Department not on Departments sheet",IF(AND($I1938&lt;&gt;"",NOT(ISNUMBER($I1938))),"Date of birth is text, not a date",IF(AND($K1938&lt;&gt;"",NOT(ISNUMBER($K1938))),"Contract end is text, not a date","")))))</f>
        <v/>
      </c>
      <c r="AM1938" s="41">
        <f>IF($R1938=0,0,N($L1938)*(1+$Z1938+BonusMonths/12+IF($Q1938=1,0,EOSB))+N($M1938)+(N($L1938)+SI_Gross*N($M1938))*IF($Q1938=1,SI_O,SI_E))</f>
        <v/>
      </c>
      <c r="AN1938" s="41">
        <f>IF($R1938=0,0,(IF($Q1938=1,MedO,MedE+Ticket)+Training)/12)</f>
        <v/>
      </c>
    </row>
    <row r="1939">
      <c r="I1939" s="35" t="n"/>
      <c r="J1939" s="35" t="n"/>
      <c r="K1939" s="35" t="n"/>
      <c r="L1939" s="36" t="n"/>
      <c r="M1939" s="36" t="n"/>
      <c r="P1939" s="37" t="n"/>
      <c r="Q1939" s="38">
        <f>IF($C1939="",0,IF(OR(LOWER(TRIM($G1939))="omani",LOWER(TRIM($G1939))="oman",LOWER(TRIM($G1939))="om",LOWER(TRIM($G1939))="local"),1,0))</f>
        <v/>
      </c>
      <c r="R1939" s="38">
        <f>IF($C1939="",0,IF(OR(ISNUMBER(SEARCH("resign",$N1939)),ISNUMBER(SEARCH("terminat",$N1939)),ISNUMBER(SEARCH("inactive",$N1939)),ISNUMBER(SEARCH("vacan",$N1939)),ISNUMBER(SEARCH("deceased",$N1939)),ISNUMBER(SEARCH("separated",$N1939))),0,1))</f>
        <v/>
      </c>
      <c r="S1939">
        <f>IF(OR($R1939=0,NOT(ISNUMBER($I1939))),"",IFERROR(DATEDIF($I1939,DATE(FY,1,1),"y"),""))</f>
        <v/>
      </c>
      <c r="T1939">
        <f>IF(OR($R1939=0,NOT(ISNUMBER($J1939))),"",IFERROR(DATEDIF($J1939,DATE(FY,1,1),"y"),0))</f>
        <v/>
      </c>
      <c r="U1939" s="38">
        <f>IF(OR($R1939=0,NOT(ISNUMBER($I1939))),0,IF(YEAR($I1939)+IF($Q1939=1,RetAgeO,RetAgeE)=FY,MONTH($I1939),IF(YEAR($I1939)+IF($Q1939=1,RetAgeO,RetAgeE)&lt;FY,1,0)))</f>
        <v/>
      </c>
      <c r="V1939" s="38">
        <f>IF(OR($R1939=0,NOT(ISNUMBER($K1939))),0,IF(YEAR($K1939)=FY,MONTH($K1939),IF(YEAR($K1939)&lt;FY,1,0)))</f>
        <v/>
      </c>
      <c r="W1939" s="38">
        <f>IF($R1939=0,0,MIN(12,IF(AND(ISNUMBER($O1939),$O1939&gt;=1,$O1939&lt;=12),INT($O1939),12),IF(AND(RetireExit="Yes",$U1939&gt;0),$U1939,12),IF(AND(ContractExit="Yes",$V1939&gt;0),$V1939,12)))</f>
        <v/>
      </c>
      <c r="X1939" s="37">
        <f>IF(ISNUMBER($P1939),$P1939,IncPct)</f>
        <v/>
      </c>
      <c r="Y1939" s="39">
        <f>IF($W1939=0,0,MAX(0,MIN($W1939,IncMonth-1))+MAX(0,$W1939-IncMonth+1)*(1+$X1939))</f>
        <v/>
      </c>
      <c r="Z1939" s="40">
        <f>IF($C1939="",0,IFERROR(INDEX(Departments!$B$5:$B$54,MATCH($C1939,Departments!$A$5:$A$54,0)),0))</f>
        <v/>
      </c>
      <c r="AA1939" s="41">
        <f>N($L1939)*$Y1939</f>
        <v/>
      </c>
      <c r="AB1939" s="41">
        <f>N($M1939)*$Y1939</f>
        <v/>
      </c>
      <c r="AC1939" s="41">
        <f>$AA1939*$Z1939</f>
        <v/>
      </c>
      <c r="AD1939" s="41">
        <f>$AA1939*BonusMonths/12</f>
        <v/>
      </c>
      <c r="AE1939" s="41">
        <f>($AA1939+SI_Gross*$AB1939)*IF($Q1939=1,SI_O,SI_E)</f>
        <v/>
      </c>
      <c r="AF1939" s="41">
        <f>IF($Q1939=1,0,$AA1939*EOSB)</f>
        <v/>
      </c>
      <c r="AG1939" s="41">
        <f>$AN1939*$W1939</f>
        <v/>
      </c>
      <c r="AH1939" s="41">
        <f>SUM($AA1939:$AG1939)</f>
        <v/>
      </c>
      <c r="AI1939" s="41">
        <f>12*($AM1939+$AN1939)</f>
        <v/>
      </c>
      <c r="AJ1939" s="41">
        <f>$AM1939*((IncMonth-1)+(13-IncMonth)*(1+$X1939))+12*$AN1939</f>
        <v/>
      </c>
      <c r="AK1939" s="41">
        <f>IF($R1939=1,N($L1939)+N($M1939),0)</f>
        <v/>
      </c>
      <c r="AL1939">
        <f>IF($C1939="","",IF(N($L1939)&lt;=0,"Basic salary missing",IF(ISNA(MATCH($C1939,Departments!$A$5:$A$54,0)),"Department not on Departments sheet",IF(AND($I1939&lt;&gt;"",NOT(ISNUMBER($I1939))),"Date of birth is text, not a date",IF(AND($K1939&lt;&gt;"",NOT(ISNUMBER($K1939))),"Contract end is text, not a date","")))))</f>
        <v/>
      </c>
      <c r="AM1939" s="41">
        <f>IF($R1939=0,0,N($L1939)*(1+$Z1939+BonusMonths/12+IF($Q1939=1,0,EOSB))+N($M1939)+(N($L1939)+SI_Gross*N($M1939))*IF($Q1939=1,SI_O,SI_E))</f>
        <v/>
      </c>
      <c r="AN1939" s="41">
        <f>IF($R1939=0,0,(IF($Q1939=1,MedO,MedE+Ticket)+Training)/12)</f>
        <v/>
      </c>
    </row>
    <row r="1940">
      <c r="I1940" s="35" t="n"/>
      <c r="J1940" s="35" t="n"/>
      <c r="K1940" s="35" t="n"/>
      <c r="L1940" s="36" t="n"/>
      <c r="M1940" s="36" t="n"/>
      <c r="P1940" s="37" t="n"/>
      <c r="Q1940" s="38">
        <f>IF($C1940="",0,IF(OR(LOWER(TRIM($G1940))="omani",LOWER(TRIM($G1940))="oman",LOWER(TRIM($G1940))="om",LOWER(TRIM($G1940))="local"),1,0))</f>
        <v/>
      </c>
      <c r="R1940" s="38">
        <f>IF($C1940="",0,IF(OR(ISNUMBER(SEARCH("resign",$N1940)),ISNUMBER(SEARCH("terminat",$N1940)),ISNUMBER(SEARCH("inactive",$N1940)),ISNUMBER(SEARCH("vacan",$N1940)),ISNUMBER(SEARCH("deceased",$N1940)),ISNUMBER(SEARCH("separated",$N1940))),0,1))</f>
        <v/>
      </c>
      <c r="S1940">
        <f>IF(OR($R1940=0,NOT(ISNUMBER($I1940))),"",IFERROR(DATEDIF($I1940,DATE(FY,1,1),"y"),""))</f>
        <v/>
      </c>
      <c r="T1940">
        <f>IF(OR($R1940=0,NOT(ISNUMBER($J1940))),"",IFERROR(DATEDIF($J1940,DATE(FY,1,1),"y"),0))</f>
        <v/>
      </c>
      <c r="U1940" s="38">
        <f>IF(OR($R1940=0,NOT(ISNUMBER($I1940))),0,IF(YEAR($I1940)+IF($Q1940=1,RetAgeO,RetAgeE)=FY,MONTH($I1940),IF(YEAR($I1940)+IF($Q1940=1,RetAgeO,RetAgeE)&lt;FY,1,0)))</f>
        <v/>
      </c>
      <c r="V1940" s="38">
        <f>IF(OR($R1940=0,NOT(ISNUMBER($K1940))),0,IF(YEAR($K1940)=FY,MONTH($K1940),IF(YEAR($K1940)&lt;FY,1,0)))</f>
        <v/>
      </c>
      <c r="W1940" s="38">
        <f>IF($R1940=0,0,MIN(12,IF(AND(ISNUMBER($O1940),$O1940&gt;=1,$O1940&lt;=12),INT($O1940),12),IF(AND(RetireExit="Yes",$U1940&gt;0),$U1940,12),IF(AND(ContractExit="Yes",$V1940&gt;0),$V1940,12)))</f>
        <v/>
      </c>
      <c r="X1940" s="37">
        <f>IF(ISNUMBER($P1940),$P1940,IncPct)</f>
        <v/>
      </c>
      <c r="Y1940" s="39">
        <f>IF($W1940=0,0,MAX(0,MIN($W1940,IncMonth-1))+MAX(0,$W1940-IncMonth+1)*(1+$X1940))</f>
        <v/>
      </c>
      <c r="Z1940" s="40">
        <f>IF($C1940="",0,IFERROR(INDEX(Departments!$B$5:$B$54,MATCH($C1940,Departments!$A$5:$A$54,0)),0))</f>
        <v/>
      </c>
      <c r="AA1940" s="41">
        <f>N($L1940)*$Y1940</f>
        <v/>
      </c>
      <c r="AB1940" s="41">
        <f>N($M1940)*$Y1940</f>
        <v/>
      </c>
      <c r="AC1940" s="41">
        <f>$AA1940*$Z1940</f>
        <v/>
      </c>
      <c r="AD1940" s="41">
        <f>$AA1940*BonusMonths/12</f>
        <v/>
      </c>
      <c r="AE1940" s="41">
        <f>($AA1940+SI_Gross*$AB1940)*IF($Q1940=1,SI_O,SI_E)</f>
        <v/>
      </c>
      <c r="AF1940" s="41">
        <f>IF($Q1940=1,0,$AA1940*EOSB)</f>
        <v/>
      </c>
      <c r="AG1940" s="41">
        <f>$AN1940*$W1940</f>
        <v/>
      </c>
      <c r="AH1940" s="41">
        <f>SUM($AA1940:$AG1940)</f>
        <v/>
      </c>
      <c r="AI1940" s="41">
        <f>12*($AM1940+$AN1940)</f>
        <v/>
      </c>
      <c r="AJ1940" s="41">
        <f>$AM1940*((IncMonth-1)+(13-IncMonth)*(1+$X1940))+12*$AN1940</f>
        <v/>
      </c>
      <c r="AK1940" s="41">
        <f>IF($R1940=1,N($L1940)+N($M1940),0)</f>
        <v/>
      </c>
      <c r="AL1940">
        <f>IF($C1940="","",IF(N($L1940)&lt;=0,"Basic salary missing",IF(ISNA(MATCH($C1940,Departments!$A$5:$A$54,0)),"Department not on Departments sheet",IF(AND($I1940&lt;&gt;"",NOT(ISNUMBER($I1940))),"Date of birth is text, not a date",IF(AND($K1940&lt;&gt;"",NOT(ISNUMBER($K1940))),"Contract end is text, not a date","")))))</f>
        <v/>
      </c>
      <c r="AM1940" s="41">
        <f>IF($R1940=0,0,N($L1940)*(1+$Z1940+BonusMonths/12+IF($Q1940=1,0,EOSB))+N($M1940)+(N($L1940)+SI_Gross*N($M1940))*IF($Q1940=1,SI_O,SI_E))</f>
        <v/>
      </c>
      <c r="AN1940" s="41">
        <f>IF($R1940=0,0,(IF($Q1940=1,MedO,MedE+Ticket)+Training)/12)</f>
        <v/>
      </c>
    </row>
    <row r="1941">
      <c r="I1941" s="35" t="n"/>
      <c r="J1941" s="35" t="n"/>
      <c r="K1941" s="35" t="n"/>
      <c r="L1941" s="36" t="n"/>
      <c r="M1941" s="36" t="n"/>
      <c r="P1941" s="37" t="n"/>
      <c r="Q1941" s="38">
        <f>IF($C1941="",0,IF(OR(LOWER(TRIM($G1941))="omani",LOWER(TRIM($G1941))="oman",LOWER(TRIM($G1941))="om",LOWER(TRIM($G1941))="local"),1,0))</f>
        <v/>
      </c>
      <c r="R1941" s="38">
        <f>IF($C1941="",0,IF(OR(ISNUMBER(SEARCH("resign",$N1941)),ISNUMBER(SEARCH("terminat",$N1941)),ISNUMBER(SEARCH("inactive",$N1941)),ISNUMBER(SEARCH("vacan",$N1941)),ISNUMBER(SEARCH("deceased",$N1941)),ISNUMBER(SEARCH("separated",$N1941))),0,1))</f>
        <v/>
      </c>
      <c r="S1941">
        <f>IF(OR($R1941=0,NOT(ISNUMBER($I1941))),"",IFERROR(DATEDIF($I1941,DATE(FY,1,1),"y"),""))</f>
        <v/>
      </c>
      <c r="T1941">
        <f>IF(OR($R1941=0,NOT(ISNUMBER($J1941))),"",IFERROR(DATEDIF($J1941,DATE(FY,1,1),"y"),0))</f>
        <v/>
      </c>
      <c r="U1941" s="38">
        <f>IF(OR($R1941=0,NOT(ISNUMBER($I1941))),0,IF(YEAR($I1941)+IF($Q1941=1,RetAgeO,RetAgeE)=FY,MONTH($I1941),IF(YEAR($I1941)+IF($Q1941=1,RetAgeO,RetAgeE)&lt;FY,1,0)))</f>
        <v/>
      </c>
      <c r="V1941" s="38">
        <f>IF(OR($R1941=0,NOT(ISNUMBER($K1941))),0,IF(YEAR($K1941)=FY,MONTH($K1941),IF(YEAR($K1941)&lt;FY,1,0)))</f>
        <v/>
      </c>
      <c r="W1941" s="38">
        <f>IF($R1941=0,0,MIN(12,IF(AND(ISNUMBER($O1941),$O1941&gt;=1,$O1941&lt;=12),INT($O1941),12),IF(AND(RetireExit="Yes",$U1941&gt;0),$U1941,12),IF(AND(ContractExit="Yes",$V1941&gt;0),$V1941,12)))</f>
        <v/>
      </c>
      <c r="X1941" s="37">
        <f>IF(ISNUMBER($P1941),$P1941,IncPct)</f>
        <v/>
      </c>
      <c r="Y1941" s="39">
        <f>IF($W1941=0,0,MAX(0,MIN($W1941,IncMonth-1))+MAX(0,$W1941-IncMonth+1)*(1+$X1941))</f>
        <v/>
      </c>
      <c r="Z1941" s="40">
        <f>IF($C1941="",0,IFERROR(INDEX(Departments!$B$5:$B$54,MATCH($C1941,Departments!$A$5:$A$54,0)),0))</f>
        <v/>
      </c>
      <c r="AA1941" s="41">
        <f>N($L1941)*$Y1941</f>
        <v/>
      </c>
      <c r="AB1941" s="41">
        <f>N($M1941)*$Y1941</f>
        <v/>
      </c>
      <c r="AC1941" s="41">
        <f>$AA1941*$Z1941</f>
        <v/>
      </c>
      <c r="AD1941" s="41">
        <f>$AA1941*BonusMonths/12</f>
        <v/>
      </c>
      <c r="AE1941" s="41">
        <f>($AA1941+SI_Gross*$AB1941)*IF($Q1941=1,SI_O,SI_E)</f>
        <v/>
      </c>
      <c r="AF1941" s="41">
        <f>IF($Q1941=1,0,$AA1941*EOSB)</f>
        <v/>
      </c>
      <c r="AG1941" s="41">
        <f>$AN1941*$W1941</f>
        <v/>
      </c>
      <c r="AH1941" s="41">
        <f>SUM($AA1941:$AG1941)</f>
        <v/>
      </c>
      <c r="AI1941" s="41">
        <f>12*($AM1941+$AN1941)</f>
        <v/>
      </c>
      <c r="AJ1941" s="41">
        <f>$AM1941*((IncMonth-1)+(13-IncMonth)*(1+$X1941))+12*$AN1941</f>
        <v/>
      </c>
      <c r="AK1941" s="41">
        <f>IF($R1941=1,N($L1941)+N($M1941),0)</f>
        <v/>
      </c>
      <c r="AL1941">
        <f>IF($C1941="","",IF(N($L1941)&lt;=0,"Basic salary missing",IF(ISNA(MATCH($C1941,Departments!$A$5:$A$54,0)),"Department not on Departments sheet",IF(AND($I1941&lt;&gt;"",NOT(ISNUMBER($I1941))),"Date of birth is text, not a date",IF(AND($K1941&lt;&gt;"",NOT(ISNUMBER($K1941))),"Contract end is text, not a date","")))))</f>
        <v/>
      </c>
      <c r="AM1941" s="41">
        <f>IF($R1941=0,0,N($L1941)*(1+$Z1941+BonusMonths/12+IF($Q1941=1,0,EOSB))+N($M1941)+(N($L1941)+SI_Gross*N($M1941))*IF($Q1941=1,SI_O,SI_E))</f>
        <v/>
      </c>
      <c r="AN1941" s="41">
        <f>IF($R1941=0,0,(IF($Q1941=1,MedO,MedE+Ticket)+Training)/12)</f>
        <v/>
      </c>
    </row>
    <row r="1942">
      <c r="I1942" s="35" t="n"/>
      <c r="J1942" s="35" t="n"/>
      <c r="K1942" s="35" t="n"/>
      <c r="L1942" s="36" t="n"/>
      <c r="M1942" s="36" t="n"/>
      <c r="P1942" s="37" t="n"/>
      <c r="Q1942" s="38">
        <f>IF($C1942="",0,IF(OR(LOWER(TRIM($G1942))="omani",LOWER(TRIM($G1942))="oman",LOWER(TRIM($G1942))="om",LOWER(TRIM($G1942))="local"),1,0))</f>
        <v/>
      </c>
      <c r="R1942" s="38">
        <f>IF($C1942="",0,IF(OR(ISNUMBER(SEARCH("resign",$N1942)),ISNUMBER(SEARCH("terminat",$N1942)),ISNUMBER(SEARCH("inactive",$N1942)),ISNUMBER(SEARCH("vacan",$N1942)),ISNUMBER(SEARCH("deceased",$N1942)),ISNUMBER(SEARCH("separated",$N1942))),0,1))</f>
        <v/>
      </c>
      <c r="S1942">
        <f>IF(OR($R1942=0,NOT(ISNUMBER($I1942))),"",IFERROR(DATEDIF($I1942,DATE(FY,1,1),"y"),""))</f>
        <v/>
      </c>
      <c r="T1942">
        <f>IF(OR($R1942=0,NOT(ISNUMBER($J1942))),"",IFERROR(DATEDIF($J1942,DATE(FY,1,1),"y"),0))</f>
        <v/>
      </c>
      <c r="U1942" s="38">
        <f>IF(OR($R1942=0,NOT(ISNUMBER($I1942))),0,IF(YEAR($I1942)+IF($Q1942=1,RetAgeO,RetAgeE)=FY,MONTH($I1942),IF(YEAR($I1942)+IF($Q1942=1,RetAgeO,RetAgeE)&lt;FY,1,0)))</f>
        <v/>
      </c>
      <c r="V1942" s="38">
        <f>IF(OR($R1942=0,NOT(ISNUMBER($K1942))),0,IF(YEAR($K1942)=FY,MONTH($K1942),IF(YEAR($K1942)&lt;FY,1,0)))</f>
        <v/>
      </c>
      <c r="W1942" s="38">
        <f>IF($R1942=0,0,MIN(12,IF(AND(ISNUMBER($O1942),$O1942&gt;=1,$O1942&lt;=12),INT($O1942),12),IF(AND(RetireExit="Yes",$U1942&gt;0),$U1942,12),IF(AND(ContractExit="Yes",$V1942&gt;0),$V1942,12)))</f>
        <v/>
      </c>
      <c r="X1942" s="37">
        <f>IF(ISNUMBER($P1942),$P1942,IncPct)</f>
        <v/>
      </c>
      <c r="Y1942" s="39">
        <f>IF($W1942=0,0,MAX(0,MIN($W1942,IncMonth-1))+MAX(0,$W1942-IncMonth+1)*(1+$X1942))</f>
        <v/>
      </c>
      <c r="Z1942" s="40">
        <f>IF($C1942="",0,IFERROR(INDEX(Departments!$B$5:$B$54,MATCH($C1942,Departments!$A$5:$A$54,0)),0))</f>
        <v/>
      </c>
      <c r="AA1942" s="41">
        <f>N($L1942)*$Y1942</f>
        <v/>
      </c>
      <c r="AB1942" s="41">
        <f>N($M1942)*$Y1942</f>
        <v/>
      </c>
      <c r="AC1942" s="41">
        <f>$AA1942*$Z1942</f>
        <v/>
      </c>
      <c r="AD1942" s="41">
        <f>$AA1942*BonusMonths/12</f>
        <v/>
      </c>
      <c r="AE1942" s="41">
        <f>($AA1942+SI_Gross*$AB1942)*IF($Q1942=1,SI_O,SI_E)</f>
        <v/>
      </c>
      <c r="AF1942" s="41">
        <f>IF($Q1942=1,0,$AA1942*EOSB)</f>
        <v/>
      </c>
      <c r="AG1942" s="41">
        <f>$AN1942*$W1942</f>
        <v/>
      </c>
      <c r="AH1942" s="41">
        <f>SUM($AA1942:$AG1942)</f>
        <v/>
      </c>
      <c r="AI1942" s="41">
        <f>12*($AM1942+$AN1942)</f>
        <v/>
      </c>
      <c r="AJ1942" s="41">
        <f>$AM1942*((IncMonth-1)+(13-IncMonth)*(1+$X1942))+12*$AN1942</f>
        <v/>
      </c>
      <c r="AK1942" s="41">
        <f>IF($R1942=1,N($L1942)+N($M1942),0)</f>
        <v/>
      </c>
      <c r="AL1942">
        <f>IF($C1942="","",IF(N($L1942)&lt;=0,"Basic salary missing",IF(ISNA(MATCH($C1942,Departments!$A$5:$A$54,0)),"Department not on Departments sheet",IF(AND($I1942&lt;&gt;"",NOT(ISNUMBER($I1942))),"Date of birth is text, not a date",IF(AND($K1942&lt;&gt;"",NOT(ISNUMBER($K1942))),"Contract end is text, not a date","")))))</f>
        <v/>
      </c>
      <c r="AM1942" s="41">
        <f>IF($R1942=0,0,N($L1942)*(1+$Z1942+BonusMonths/12+IF($Q1942=1,0,EOSB))+N($M1942)+(N($L1942)+SI_Gross*N($M1942))*IF($Q1942=1,SI_O,SI_E))</f>
        <v/>
      </c>
      <c r="AN1942" s="41">
        <f>IF($R1942=0,0,(IF($Q1942=1,MedO,MedE+Ticket)+Training)/12)</f>
        <v/>
      </c>
    </row>
    <row r="1943">
      <c r="I1943" s="35" t="n"/>
      <c r="J1943" s="35" t="n"/>
      <c r="K1943" s="35" t="n"/>
      <c r="L1943" s="36" t="n"/>
      <c r="M1943" s="36" t="n"/>
      <c r="P1943" s="37" t="n"/>
      <c r="Q1943" s="38">
        <f>IF($C1943="",0,IF(OR(LOWER(TRIM($G1943))="omani",LOWER(TRIM($G1943))="oman",LOWER(TRIM($G1943))="om",LOWER(TRIM($G1943))="local"),1,0))</f>
        <v/>
      </c>
      <c r="R1943" s="38">
        <f>IF($C1943="",0,IF(OR(ISNUMBER(SEARCH("resign",$N1943)),ISNUMBER(SEARCH("terminat",$N1943)),ISNUMBER(SEARCH("inactive",$N1943)),ISNUMBER(SEARCH("vacan",$N1943)),ISNUMBER(SEARCH("deceased",$N1943)),ISNUMBER(SEARCH("separated",$N1943))),0,1))</f>
        <v/>
      </c>
      <c r="S1943">
        <f>IF(OR($R1943=0,NOT(ISNUMBER($I1943))),"",IFERROR(DATEDIF($I1943,DATE(FY,1,1),"y"),""))</f>
        <v/>
      </c>
      <c r="T1943">
        <f>IF(OR($R1943=0,NOT(ISNUMBER($J1943))),"",IFERROR(DATEDIF($J1943,DATE(FY,1,1),"y"),0))</f>
        <v/>
      </c>
      <c r="U1943" s="38">
        <f>IF(OR($R1943=0,NOT(ISNUMBER($I1943))),0,IF(YEAR($I1943)+IF($Q1943=1,RetAgeO,RetAgeE)=FY,MONTH($I1943),IF(YEAR($I1943)+IF($Q1943=1,RetAgeO,RetAgeE)&lt;FY,1,0)))</f>
        <v/>
      </c>
      <c r="V1943" s="38">
        <f>IF(OR($R1943=0,NOT(ISNUMBER($K1943))),0,IF(YEAR($K1943)=FY,MONTH($K1943),IF(YEAR($K1943)&lt;FY,1,0)))</f>
        <v/>
      </c>
      <c r="W1943" s="38">
        <f>IF($R1943=0,0,MIN(12,IF(AND(ISNUMBER($O1943),$O1943&gt;=1,$O1943&lt;=12),INT($O1943),12),IF(AND(RetireExit="Yes",$U1943&gt;0),$U1943,12),IF(AND(ContractExit="Yes",$V1943&gt;0),$V1943,12)))</f>
        <v/>
      </c>
      <c r="X1943" s="37">
        <f>IF(ISNUMBER($P1943),$P1943,IncPct)</f>
        <v/>
      </c>
      <c r="Y1943" s="39">
        <f>IF($W1943=0,0,MAX(0,MIN($W1943,IncMonth-1))+MAX(0,$W1943-IncMonth+1)*(1+$X1943))</f>
        <v/>
      </c>
      <c r="Z1943" s="40">
        <f>IF($C1943="",0,IFERROR(INDEX(Departments!$B$5:$B$54,MATCH($C1943,Departments!$A$5:$A$54,0)),0))</f>
        <v/>
      </c>
      <c r="AA1943" s="41">
        <f>N($L1943)*$Y1943</f>
        <v/>
      </c>
      <c r="AB1943" s="41">
        <f>N($M1943)*$Y1943</f>
        <v/>
      </c>
      <c r="AC1943" s="41">
        <f>$AA1943*$Z1943</f>
        <v/>
      </c>
      <c r="AD1943" s="41">
        <f>$AA1943*BonusMonths/12</f>
        <v/>
      </c>
      <c r="AE1943" s="41">
        <f>($AA1943+SI_Gross*$AB1943)*IF($Q1943=1,SI_O,SI_E)</f>
        <v/>
      </c>
      <c r="AF1943" s="41">
        <f>IF($Q1943=1,0,$AA1943*EOSB)</f>
        <v/>
      </c>
      <c r="AG1943" s="41">
        <f>$AN1943*$W1943</f>
        <v/>
      </c>
      <c r="AH1943" s="41">
        <f>SUM($AA1943:$AG1943)</f>
        <v/>
      </c>
      <c r="AI1943" s="41">
        <f>12*($AM1943+$AN1943)</f>
        <v/>
      </c>
      <c r="AJ1943" s="41">
        <f>$AM1943*((IncMonth-1)+(13-IncMonth)*(1+$X1943))+12*$AN1943</f>
        <v/>
      </c>
      <c r="AK1943" s="41">
        <f>IF($R1943=1,N($L1943)+N($M1943),0)</f>
        <v/>
      </c>
      <c r="AL1943">
        <f>IF($C1943="","",IF(N($L1943)&lt;=0,"Basic salary missing",IF(ISNA(MATCH($C1943,Departments!$A$5:$A$54,0)),"Department not on Departments sheet",IF(AND($I1943&lt;&gt;"",NOT(ISNUMBER($I1943))),"Date of birth is text, not a date",IF(AND($K1943&lt;&gt;"",NOT(ISNUMBER($K1943))),"Contract end is text, not a date","")))))</f>
        <v/>
      </c>
      <c r="AM1943" s="41">
        <f>IF($R1943=0,0,N($L1943)*(1+$Z1943+BonusMonths/12+IF($Q1943=1,0,EOSB))+N($M1943)+(N($L1943)+SI_Gross*N($M1943))*IF($Q1943=1,SI_O,SI_E))</f>
        <v/>
      </c>
      <c r="AN1943" s="41">
        <f>IF($R1943=0,0,(IF($Q1943=1,MedO,MedE+Ticket)+Training)/12)</f>
        <v/>
      </c>
    </row>
    <row r="1944">
      <c r="I1944" s="35" t="n"/>
      <c r="J1944" s="35" t="n"/>
      <c r="K1944" s="35" t="n"/>
      <c r="L1944" s="36" t="n"/>
      <c r="M1944" s="36" t="n"/>
      <c r="P1944" s="37" t="n"/>
      <c r="Q1944" s="38">
        <f>IF($C1944="",0,IF(OR(LOWER(TRIM($G1944))="omani",LOWER(TRIM($G1944))="oman",LOWER(TRIM($G1944))="om",LOWER(TRIM($G1944))="local"),1,0))</f>
        <v/>
      </c>
      <c r="R1944" s="38">
        <f>IF($C1944="",0,IF(OR(ISNUMBER(SEARCH("resign",$N1944)),ISNUMBER(SEARCH("terminat",$N1944)),ISNUMBER(SEARCH("inactive",$N1944)),ISNUMBER(SEARCH("vacan",$N1944)),ISNUMBER(SEARCH("deceased",$N1944)),ISNUMBER(SEARCH("separated",$N1944))),0,1))</f>
        <v/>
      </c>
      <c r="S1944">
        <f>IF(OR($R1944=0,NOT(ISNUMBER($I1944))),"",IFERROR(DATEDIF($I1944,DATE(FY,1,1),"y"),""))</f>
        <v/>
      </c>
      <c r="T1944">
        <f>IF(OR($R1944=0,NOT(ISNUMBER($J1944))),"",IFERROR(DATEDIF($J1944,DATE(FY,1,1),"y"),0))</f>
        <v/>
      </c>
      <c r="U1944" s="38">
        <f>IF(OR($R1944=0,NOT(ISNUMBER($I1944))),0,IF(YEAR($I1944)+IF($Q1944=1,RetAgeO,RetAgeE)=FY,MONTH($I1944),IF(YEAR($I1944)+IF($Q1944=1,RetAgeO,RetAgeE)&lt;FY,1,0)))</f>
        <v/>
      </c>
      <c r="V1944" s="38">
        <f>IF(OR($R1944=0,NOT(ISNUMBER($K1944))),0,IF(YEAR($K1944)=FY,MONTH($K1944),IF(YEAR($K1944)&lt;FY,1,0)))</f>
        <v/>
      </c>
      <c r="W1944" s="38">
        <f>IF($R1944=0,0,MIN(12,IF(AND(ISNUMBER($O1944),$O1944&gt;=1,$O1944&lt;=12),INT($O1944),12),IF(AND(RetireExit="Yes",$U1944&gt;0),$U1944,12),IF(AND(ContractExit="Yes",$V1944&gt;0),$V1944,12)))</f>
        <v/>
      </c>
      <c r="X1944" s="37">
        <f>IF(ISNUMBER($P1944),$P1944,IncPct)</f>
        <v/>
      </c>
      <c r="Y1944" s="39">
        <f>IF($W1944=0,0,MAX(0,MIN($W1944,IncMonth-1))+MAX(0,$W1944-IncMonth+1)*(1+$X1944))</f>
        <v/>
      </c>
      <c r="Z1944" s="40">
        <f>IF($C1944="",0,IFERROR(INDEX(Departments!$B$5:$B$54,MATCH($C1944,Departments!$A$5:$A$54,0)),0))</f>
        <v/>
      </c>
      <c r="AA1944" s="41">
        <f>N($L1944)*$Y1944</f>
        <v/>
      </c>
      <c r="AB1944" s="41">
        <f>N($M1944)*$Y1944</f>
        <v/>
      </c>
      <c r="AC1944" s="41">
        <f>$AA1944*$Z1944</f>
        <v/>
      </c>
      <c r="AD1944" s="41">
        <f>$AA1944*BonusMonths/12</f>
        <v/>
      </c>
      <c r="AE1944" s="41">
        <f>($AA1944+SI_Gross*$AB1944)*IF($Q1944=1,SI_O,SI_E)</f>
        <v/>
      </c>
      <c r="AF1944" s="41">
        <f>IF($Q1944=1,0,$AA1944*EOSB)</f>
        <v/>
      </c>
      <c r="AG1944" s="41">
        <f>$AN1944*$W1944</f>
        <v/>
      </c>
      <c r="AH1944" s="41">
        <f>SUM($AA1944:$AG1944)</f>
        <v/>
      </c>
      <c r="AI1944" s="41">
        <f>12*($AM1944+$AN1944)</f>
        <v/>
      </c>
      <c r="AJ1944" s="41">
        <f>$AM1944*((IncMonth-1)+(13-IncMonth)*(1+$X1944))+12*$AN1944</f>
        <v/>
      </c>
      <c r="AK1944" s="41">
        <f>IF($R1944=1,N($L1944)+N($M1944),0)</f>
        <v/>
      </c>
      <c r="AL1944">
        <f>IF($C1944="","",IF(N($L1944)&lt;=0,"Basic salary missing",IF(ISNA(MATCH($C1944,Departments!$A$5:$A$54,0)),"Department not on Departments sheet",IF(AND($I1944&lt;&gt;"",NOT(ISNUMBER($I1944))),"Date of birth is text, not a date",IF(AND($K1944&lt;&gt;"",NOT(ISNUMBER($K1944))),"Contract end is text, not a date","")))))</f>
        <v/>
      </c>
      <c r="AM1944" s="41">
        <f>IF($R1944=0,0,N($L1944)*(1+$Z1944+BonusMonths/12+IF($Q1944=1,0,EOSB))+N($M1944)+(N($L1944)+SI_Gross*N($M1944))*IF($Q1944=1,SI_O,SI_E))</f>
        <v/>
      </c>
      <c r="AN1944" s="41">
        <f>IF($R1944=0,0,(IF($Q1944=1,MedO,MedE+Ticket)+Training)/12)</f>
        <v/>
      </c>
    </row>
    <row r="1945">
      <c r="I1945" s="35" t="n"/>
      <c r="J1945" s="35" t="n"/>
      <c r="K1945" s="35" t="n"/>
      <c r="L1945" s="36" t="n"/>
      <c r="M1945" s="36" t="n"/>
      <c r="P1945" s="37" t="n"/>
      <c r="Q1945" s="38">
        <f>IF($C1945="",0,IF(OR(LOWER(TRIM($G1945))="omani",LOWER(TRIM($G1945))="oman",LOWER(TRIM($G1945))="om",LOWER(TRIM($G1945))="local"),1,0))</f>
        <v/>
      </c>
      <c r="R1945" s="38">
        <f>IF($C1945="",0,IF(OR(ISNUMBER(SEARCH("resign",$N1945)),ISNUMBER(SEARCH("terminat",$N1945)),ISNUMBER(SEARCH("inactive",$N1945)),ISNUMBER(SEARCH("vacan",$N1945)),ISNUMBER(SEARCH("deceased",$N1945)),ISNUMBER(SEARCH("separated",$N1945))),0,1))</f>
        <v/>
      </c>
      <c r="S1945">
        <f>IF(OR($R1945=0,NOT(ISNUMBER($I1945))),"",IFERROR(DATEDIF($I1945,DATE(FY,1,1),"y"),""))</f>
        <v/>
      </c>
      <c r="T1945">
        <f>IF(OR($R1945=0,NOT(ISNUMBER($J1945))),"",IFERROR(DATEDIF($J1945,DATE(FY,1,1),"y"),0))</f>
        <v/>
      </c>
      <c r="U1945" s="38">
        <f>IF(OR($R1945=0,NOT(ISNUMBER($I1945))),0,IF(YEAR($I1945)+IF($Q1945=1,RetAgeO,RetAgeE)=FY,MONTH($I1945),IF(YEAR($I1945)+IF($Q1945=1,RetAgeO,RetAgeE)&lt;FY,1,0)))</f>
        <v/>
      </c>
      <c r="V1945" s="38">
        <f>IF(OR($R1945=0,NOT(ISNUMBER($K1945))),0,IF(YEAR($K1945)=FY,MONTH($K1945),IF(YEAR($K1945)&lt;FY,1,0)))</f>
        <v/>
      </c>
      <c r="W1945" s="38">
        <f>IF($R1945=0,0,MIN(12,IF(AND(ISNUMBER($O1945),$O1945&gt;=1,$O1945&lt;=12),INT($O1945),12),IF(AND(RetireExit="Yes",$U1945&gt;0),$U1945,12),IF(AND(ContractExit="Yes",$V1945&gt;0),$V1945,12)))</f>
        <v/>
      </c>
      <c r="X1945" s="37">
        <f>IF(ISNUMBER($P1945),$P1945,IncPct)</f>
        <v/>
      </c>
      <c r="Y1945" s="39">
        <f>IF($W1945=0,0,MAX(0,MIN($W1945,IncMonth-1))+MAX(0,$W1945-IncMonth+1)*(1+$X1945))</f>
        <v/>
      </c>
      <c r="Z1945" s="40">
        <f>IF($C1945="",0,IFERROR(INDEX(Departments!$B$5:$B$54,MATCH($C1945,Departments!$A$5:$A$54,0)),0))</f>
        <v/>
      </c>
      <c r="AA1945" s="41">
        <f>N($L1945)*$Y1945</f>
        <v/>
      </c>
      <c r="AB1945" s="41">
        <f>N($M1945)*$Y1945</f>
        <v/>
      </c>
      <c r="AC1945" s="41">
        <f>$AA1945*$Z1945</f>
        <v/>
      </c>
      <c r="AD1945" s="41">
        <f>$AA1945*BonusMonths/12</f>
        <v/>
      </c>
      <c r="AE1945" s="41">
        <f>($AA1945+SI_Gross*$AB1945)*IF($Q1945=1,SI_O,SI_E)</f>
        <v/>
      </c>
      <c r="AF1945" s="41">
        <f>IF($Q1945=1,0,$AA1945*EOSB)</f>
        <v/>
      </c>
      <c r="AG1945" s="41">
        <f>$AN1945*$W1945</f>
        <v/>
      </c>
      <c r="AH1945" s="41">
        <f>SUM($AA1945:$AG1945)</f>
        <v/>
      </c>
      <c r="AI1945" s="41">
        <f>12*($AM1945+$AN1945)</f>
        <v/>
      </c>
      <c r="AJ1945" s="41">
        <f>$AM1945*((IncMonth-1)+(13-IncMonth)*(1+$X1945))+12*$AN1945</f>
        <v/>
      </c>
      <c r="AK1945" s="41">
        <f>IF($R1945=1,N($L1945)+N($M1945),0)</f>
        <v/>
      </c>
      <c r="AL1945">
        <f>IF($C1945="","",IF(N($L1945)&lt;=0,"Basic salary missing",IF(ISNA(MATCH($C1945,Departments!$A$5:$A$54,0)),"Department not on Departments sheet",IF(AND($I1945&lt;&gt;"",NOT(ISNUMBER($I1945))),"Date of birth is text, not a date",IF(AND($K1945&lt;&gt;"",NOT(ISNUMBER($K1945))),"Contract end is text, not a date","")))))</f>
        <v/>
      </c>
      <c r="AM1945" s="41">
        <f>IF($R1945=0,0,N($L1945)*(1+$Z1945+BonusMonths/12+IF($Q1945=1,0,EOSB))+N($M1945)+(N($L1945)+SI_Gross*N($M1945))*IF($Q1945=1,SI_O,SI_E))</f>
        <v/>
      </c>
      <c r="AN1945" s="41">
        <f>IF($R1945=0,0,(IF($Q1945=1,MedO,MedE+Ticket)+Training)/12)</f>
        <v/>
      </c>
    </row>
    <row r="1946">
      <c r="I1946" s="35" t="n"/>
      <c r="J1946" s="35" t="n"/>
      <c r="K1946" s="35" t="n"/>
      <c r="L1946" s="36" t="n"/>
      <c r="M1946" s="36" t="n"/>
      <c r="P1946" s="37" t="n"/>
      <c r="Q1946" s="38">
        <f>IF($C1946="",0,IF(OR(LOWER(TRIM($G1946))="omani",LOWER(TRIM($G1946))="oman",LOWER(TRIM($G1946))="om",LOWER(TRIM($G1946))="local"),1,0))</f>
        <v/>
      </c>
      <c r="R1946" s="38">
        <f>IF($C1946="",0,IF(OR(ISNUMBER(SEARCH("resign",$N1946)),ISNUMBER(SEARCH("terminat",$N1946)),ISNUMBER(SEARCH("inactive",$N1946)),ISNUMBER(SEARCH("vacan",$N1946)),ISNUMBER(SEARCH("deceased",$N1946)),ISNUMBER(SEARCH("separated",$N1946))),0,1))</f>
        <v/>
      </c>
      <c r="S1946">
        <f>IF(OR($R1946=0,NOT(ISNUMBER($I1946))),"",IFERROR(DATEDIF($I1946,DATE(FY,1,1),"y"),""))</f>
        <v/>
      </c>
      <c r="T1946">
        <f>IF(OR($R1946=0,NOT(ISNUMBER($J1946))),"",IFERROR(DATEDIF($J1946,DATE(FY,1,1),"y"),0))</f>
        <v/>
      </c>
      <c r="U1946" s="38">
        <f>IF(OR($R1946=0,NOT(ISNUMBER($I1946))),0,IF(YEAR($I1946)+IF($Q1946=1,RetAgeO,RetAgeE)=FY,MONTH($I1946),IF(YEAR($I1946)+IF($Q1946=1,RetAgeO,RetAgeE)&lt;FY,1,0)))</f>
        <v/>
      </c>
      <c r="V1946" s="38">
        <f>IF(OR($R1946=0,NOT(ISNUMBER($K1946))),0,IF(YEAR($K1946)=FY,MONTH($K1946),IF(YEAR($K1946)&lt;FY,1,0)))</f>
        <v/>
      </c>
      <c r="W1946" s="38">
        <f>IF($R1946=0,0,MIN(12,IF(AND(ISNUMBER($O1946),$O1946&gt;=1,$O1946&lt;=12),INT($O1946),12),IF(AND(RetireExit="Yes",$U1946&gt;0),$U1946,12),IF(AND(ContractExit="Yes",$V1946&gt;0),$V1946,12)))</f>
        <v/>
      </c>
      <c r="X1946" s="37">
        <f>IF(ISNUMBER($P1946),$P1946,IncPct)</f>
        <v/>
      </c>
      <c r="Y1946" s="39">
        <f>IF($W1946=0,0,MAX(0,MIN($W1946,IncMonth-1))+MAX(0,$W1946-IncMonth+1)*(1+$X1946))</f>
        <v/>
      </c>
      <c r="Z1946" s="40">
        <f>IF($C1946="",0,IFERROR(INDEX(Departments!$B$5:$B$54,MATCH($C1946,Departments!$A$5:$A$54,0)),0))</f>
        <v/>
      </c>
      <c r="AA1946" s="41">
        <f>N($L1946)*$Y1946</f>
        <v/>
      </c>
      <c r="AB1946" s="41">
        <f>N($M1946)*$Y1946</f>
        <v/>
      </c>
      <c r="AC1946" s="41">
        <f>$AA1946*$Z1946</f>
        <v/>
      </c>
      <c r="AD1946" s="41">
        <f>$AA1946*BonusMonths/12</f>
        <v/>
      </c>
      <c r="AE1946" s="41">
        <f>($AA1946+SI_Gross*$AB1946)*IF($Q1946=1,SI_O,SI_E)</f>
        <v/>
      </c>
      <c r="AF1946" s="41">
        <f>IF($Q1946=1,0,$AA1946*EOSB)</f>
        <v/>
      </c>
      <c r="AG1946" s="41">
        <f>$AN1946*$W1946</f>
        <v/>
      </c>
      <c r="AH1946" s="41">
        <f>SUM($AA1946:$AG1946)</f>
        <v/>
      </c>
      <c r="AI1946" s="41">
        <f>12*($AM1946+$AN1946)</f>
        <v/>
      </c>
      <c r="AJ1946" s="41">
        <f>$AM1946*((IncMonth-1)+(13-IncMonth)*(1+$X1946))+12*$AN1946</f>
        <v/>
      </c>
      <c r="AK1946" s="41">
        <f>IF($R1946=1,N($L1946)+N($M1946),0)</f>
        <v/>
      </c>
      <c r="AL1946">
        <f>IF($C1946="","",IF(N($L1946)&lt;=0,"Basic salary missing",IF(ISNA(MATCH($C1946,Departments!$A$5:$A$54,0)),"Department not on Departments sheet",IF(AND($I1946&lt;&gt;"",NOT(ISNUMBER($I1946))),"Date of birth is text, not a date",IF(AND($K1946&lt;&gt;"",NOT(ISNUMBER($K1946))),"Contract end is text, not a date","")))))</f>
        <v/>
      </c>
      <c r="AM1946" s="41">
        <f>IF($R1946=0,0,N($L1946)*(1+$Z1946+BonusMonths/12+IF($Q1946=1,0,EOSB))+N($M1946)+(N($L1946)+SI_Gross*N($M1946))*IF($Q1946=1,SI_O,SI_E))</f>
        <v/>
      </c>
      <c r="AN1946" s="41">
        <f>IF($R1946=0,0,(IF($Q1946=1,MedO,MedE+Ticket)+Training)/12)</f>
        <v/>
      </c>
    </row>
    <row r="1947">
      <c r="I1947" s="35" t="n"/>
      <c r="J1947" s="35" t="n"/>
      <c r="K1947" s="35" t="n"/>
      <c r="L1947" s="36" t="n"/>
      <c r="M1947" s="36" t="n"/>
      <c r="P1947" s="37" t="n"/>
      <c r="Q1947" s="38">
        <f>IF($C1947="",0,IF(OR(LOWER(TRIM($G1947))="omani",LOWER(TRIM($G1947))="oman",LOWER(TRIM($G1947))="om",LOWER(TRIM($G1947))="local"),1,0))</f>
        <v/>
      </c>
      <c r="R1947" s="38">
        <f>IF($C1947="",0,IF(OR(ISNUMBER(SEARCH("resign",$N1947)),ISNUMBER(SEARCH("terminat",$N1947)),ISNUMBER(SEARCH("inactive",$N1947)),ISNUMBER(SEARCH("vacan",$N1947)),ISNUMBER(SEARCH("deceased",$N1947)),ISNUMBER(SEARCH("separated",$N1947))),0,1))</f>
        <v/>
      </c>
      <c r="S1947">
        <f>IF(OR($R1947=0,NOT(ISNUMBER($I1947))),"",IFERROR(DATEDIF($I1947,DATE(FY,1,1),"y"),""))</f>
        <v/>
      </c>
      <c r="T1947">
        <f>IF(OR($R1947=0,NOT(ISNUMBER($J1947))),"",IFERROR(DATEDIF($J1947,DATE(FY,1,1),"y"),0))</f>
        <v/>
      </c>
      <c r="U1947" s="38">
        <f>IF(OR($R1947=0,NOT(ISNUMBER($I1947))),0,IF(YEAR($I1947)+IF($Q1947=1,RetAgeO,RetAgeE)=FY,MONTH($I1947),IF(YEAR($I1947)+IF($Q1947=1,RetAgeO,RetAgeE)&lt;FY,1,0)))</f>
        <v/>
      </c>
      <c r="V1947" s="38">
        <f>IF(OR($R1947=0,NOT(ISNUMBER($K1947))),0,IF(YEAR($K1947)=FY,MONTH($K1947),IF(YEAR($K1947)&lt;FY,1,0)))</f>
        <v/>
      </c>
      <c r="W1947" s="38">
        <f>IF($R1947=0,0,MIN(12,IF(AND(ISNUMBER($O1947),$O1947&gt;=1,$O1947&lt;=12),INT($O1947),12),IF(AND(RetireExit="Yes",$U1947&gt;0),$U1947,12),IF(AND(ContractExit="Yes",$V1947&gt;0),$V1947,12)))</f>
        <v/>
      </c>
      <c r="X1947" s="37">
        <f>IF(ISNUMBER($P1947),$P1947,IncPct)</f>
        <v/>
      </c>
      <c r="Y1947" s="39">
        <f>IF($W1947=0,0,MAX(0,MIN($W1947,IncMonth-1))+MAX(0,$W1947-IncMonth+1)*(1+$X1947))</f>
        <v/>
      </c>
      <c r="Z1947" s="40">
        <f>IF($C1947="",0,IFERROR(INDEX(Departments!$B$5:$B$54,MATCH($C1947,Departments!$A$5:$A$54,0)),0))</f>
        <v/>
      </c>
      <c r="AA1947" s="41">
        <f>N($L1947)*$Y1947</f>
        <v/>
      </c>
      <c r="AB1947" s="41">
        <f>N($M1947)*$Y1947</f>
        <v/>
      </c>
      <c r="AC1947" s="41">
        <f>$AA1947*$Z1947</f>
        <v/>
      </c>
      <c r="AD1947" s="41">
        <f>$AA1947*BonusMonths/12</f>
        <v/>
      </c>
      <c r="AE1947" s="41">
        <f>($AA1947+SI_Gross*$AB1947)*IF($Q1947=1,SI_O,SI_E)</f>
        <v/>
      </c>
      <c r="AF1947" s="41">
        <f>IF($Q1947=1,0,$AA1947*EOSB)</f>
        <v/>
      </c>
      <c r="AG1947" s="41">
        <f>$AN1947*$W1947</f>
        <v/>
      </c>
      <c r="AH1947" s="41">
        <f>SUM($AA1947:$AG1947)</f>
        <v/>
      </c>
      <c r="AI1947" s="41">
        <f>12*($AM1947+$AN1947)</f>
        <v/>
      </c>
      <c r="AJ1947" s="41">
        <f>$AM1947*((IncMonth-1)+(13-IncMonth)*(1+$X1947))+12*$AN1947</f>
        <v/>
      </c>
      <c r="AK1947" s="41">
        <f>IF($R1947=1,N($L1947)+N($M1947),0)</f>
        <v/>
      </c>
      <c r="AL1947">
        <f>IF($C1947="","",IF(N($L1947)&lt;=0,"Basic salary missing",IF(ISNA(MATCH($C1947,Departments!$A$5:$A$54,0)),"Department not on Departments sheet",IF(AND($I1947&lt;&gt;"",NOT(ISNUMBER($I1947))),"Date of birth is text, not a date",IF(AND($K1947&lt;&gt;"",NOT(ISNUMBER($K1947))),"Contract end is text, not a date","")))))</f>
        <v/>
      </c>
      <c r="AM1947" s="41">
        <f>IF($R1947=0,0,N($L1947)*(1+$Z1947+BonusMonths/12+IF($Q1947=1,0,EOSB))+N($M1947)+(N($L1947)+SI_Gross*N($M1947))*IF($Q1947=1,SI_O,SI_E))</f>
        <v/>
      </c>
      <c r="AN1947" s="41">
        <f>IF($R1947=0,0,(IF($Q1947=1,MedO,MedE+Ticket)+Training)/12)</f>
        <v/>
      </c>
    </row>
    <row r="1948">
      <c r="I1948" s="35" t="n"/>
      <c r="J1948" s="35" t="n"/>
      <c r="K1948" s="35" t="n"/>
      <c r="L1948" s="36" t="n"/>
      <c r="M1948" s="36" t="n"/>
      <c r="P1948" s="37" t="n"/>
      <c r="Q1948" s="38">
        <f>IF($C1948="",0,IF(OR(LOWER(TRIM($G1948))="omani",LOWER(TRIM($G1948))="oman",LOWER(TRIM($G1948))="om",LOWER(TRIM($G1948))="local"),1,0))</f>
        <v/>
      </c>
      <c r="R1948" s="38">
        <f>IF($C1948="",0,IF(OR(ISNUMBER(SEARCH("resign",$N1948)),ISNUMBER(SEARCH("terminat",$N1948)),ISNUMBER(SEARCH("inactive",$N1948)),ISNUMBER(SEARCH("vacan",$N1948)),ISNUMBER(SEARCH("deceased",$N1948)),ISNUMBER(SEARCH("separated",$N1948))),0,1))</f>
        <v/>
      </c>
      <c r="S1948">
        <f>IF(OR($R1948=0,NOT(ISNUMBER($I1948))),"",IFERROR(DATEDIF($I1948,DATE(FY,1,1),"y"),""))</f>
        <v/>
      </c>
      <c r="T1948">
        <f>IF(OR($R1948=0,NOT(ISNUMBER($J1948))),"",IFERROR(DATEDIF($J1948,DATE(FY,1,1),"y"),0))</f>
        <v/>
      </c>
      <c r="U1948" s="38">
        <f>IF(OR($R1948=0,NOT(ISNUMBER($I1948))),0,IF(YEAR($I1948)+IF($Q1948=1,RetAgeO,RetAgeE)=FY,MONTH($I1948),IF(YEAR($I1948)+IF($Q1948=1,RetAgeO,RetAgeE)&lt;FY,1,0)))</f>
        <v/>
      </c>
      <c r="V1948" s="38">
        <f>IF(OR($R1948=0,NOT(ISNUMBER($K1948))),0,IF(YEAR($K1948)=FY,MONTH($K1948),IF(YEAR($K1948)&lt;FY,1,0)))</f>
        <v/>
      </c>
      <c r="W1948" s="38">
        <f>IF($R1948=0,0,MIN(12,IF(AND(ISNUMBER($O1948),$O1948&gt;=1,$O1948&lt;=12),INT($O1948),12),IF(AND(RetireExit="Yes",$U1948&gt;0),$U1948,12),IF(AND(ContractExit="Yes",$V1948&gt;0),$V1948,12)))</f>
        <v/>
      </c>
      <c r="X1948" s="37">
        <f>IF(ISNUMBER($P1948),$P1948,IncPct)</f>
        <v/>
      </c>
      <c r="Y1948" s="39">
        <f>IF($W1948=0,0,MAX(0,MIN($W1948,IncMonth-1))+MAX(0,$W1948-IncMonth+1)*(1+$X1948))</f>
        <v/>
      </c>
      <c r="Z1948" s="40">
        <f>IF($C1948="",0,IFERROR(INDEX(Departments!$B$5:$B$54,MATCH($C1948,Departments!$A$5:$A$54,0)),0))</f>
        <v/>
      </c>
      <c r="AA1948" s="41">
        <f>N($L1948)*$Y1948</f>
        <v/>
      </c>
      <c r="AB1948" s="41">
        <f>N($M1948)*$Y1948</f>
        <v/>
      </c>
      <c r="AC1948" s="41">
        <f>$AA1948*$Z1948</f>
        <v/>
      </c>
      <c r="AD1948" s="41">
        <f>$AA1948*BonusMonths/12</f>
        <v/>
      </c>
      <c r="AE1948" s="41">
        <f>($AA1948+SI_Gross*$AB1948)*IF($Q1948=1,SI_O,SI_E)</f>
        <v/>
      </c>
      <c r="AF1948" s="41">
        <f>IF($Q1948=1,0,$AA1948*EOSB)</f>
        <v/>
      </c>
      <c r="AG1948" s="41">
        <f>$AN1948*$W1948</f>
        <v/>
      </c>
      <c r="AH1948" s="41">
        <f>SUM($AA1948:$AG1948)</f>
        <v/>
      </c>
      <c r="AI1948" s="41">
        <f>12*($AM1948+$AN1948)</f>
        <v/>
      </c>
      <c r="AJ1948" s="41">
        <f>$AM1948*((IncMonth-1)+(13-IncMonth)*(1+$X1948))+12*$AN1948</f>
        <v/>
      </c>
      <c r="AK1948" s="41">
        <f>IF($R1948=1,N($L1948)+N($M1948),0)</f>
        <v/>
      </c>
      <c r="AL1948">
        <f>IF($C1948="","",IF(N($L1948)&lt;=0,"Basic salary missing",IF(ISNA(MATCH($C1948,Departments!$A$5:$A$54,0)),"Department not on Departments sheet",IF(AND($I1948&lt;&gt;"",NOT(ISNUMBER($I1948))),"Date of birth is text, not a date",IF(AND($K1948&lt;&gt;"",NOT(ISNUMBER($K1948))),"Contract end is text, not a date","")))))</f>
        <v/>
      </c>
      <c r="AM1948" s="41">
        <f>IF($R1948=0,0,N($L1948)*(1+$Z1948+BonusMonths/12+IF($Q1948=1,0,EOSB))+N($M1948)+(N($L1948)+SI_Gross*N($M1948))*IF($Q1948=1,SI_O,SI_E))</f>
        <v/>
      </c>
      <c r="AN1948" s="41">
        <f>IF($R1948=0,0,(IF($Q1948=1,MedO,MedE+Ticket)+Training)/12)</f>
        <v/>
      </c>
    </row>
    <row r="1949">
      <c r="I1949" s="35" t="n"/>
      <c r="J1949" s="35" t="n"/>
      <c r="K1949" s="35" t="n"/>
      <c r="L1949" s="36" t="n"/>
      <c r="M1949" s="36" t="n"/>
      <c r="P1949" s="37" t="n"/>
      <c r="Q1949" s="38">
        <f>IF($C1949="",0,IF(OR(LOWER(TRIM($G1949))="omani",LOWER(TRIM($G1949))="oman",LOWER(TRIM($G1949))="om",LOWER(TRIM($G1949))="local"),1,0))</f>
        <v/>
      </c>
      <c r="R1949" s="38">
        <f>IF($C1949="",0,IF(OR(ISNUMBER(SEARCH("resign",$N1949)),ISNUMBER(SEARCH("terminat",$N1949)),ISNUMBER(SEARCH("inactive",$N1949)),ISNUMBER(SEARCH("vacan",$N1949)),ISNUMBER(SEARCH("deceased",$N1949)),ISNUMBER(SEARCH("separated",$N1949))),0,1))</f>
        <v/>
      </c>
      <c r="S1949">
        <f>IF(OR($R1949=0,NOT(ISNUMBER($I1949))),"",IFERROR(DATEDIF($I1949,DATE(FY,1,1),"y"),""))</f>
        <v/>
      </c>
      <c r="T1949">
        <f>IF(OR($R1949=0,NOT(ISNUMBER($J1949))),"",IFERROR(DATEDIF($J1949,DATE(FY,1,1),"y"),0))</f>
        <v/>
      </c>
      <c r="U1949" s="38">
        <f>IF(OR($R1949=0,NOT(ISNUMBER($I1949))),0,IF(YEAR($I1949)+IF($Q1949=1,RetAgeO,RetAgeE)=FY,MONTH($I1949),IF(YEAR($I1949)+IF($Q1949=1,RetAgeO,RetAgeE)&lt;FY,1,0)))</f>
        <v/>
      </c>
      <c r="V1949" s="38">
        <f>IF(OR($R1949=0,NOT(ISNUMBER($K1949))),0,IF(YEAR($K1949)=FY,MONTH($K1949),IF(YEAR($K1949)&lt;FY,1,0)))</f>
        <v/>
      </c>
      <c r="W1949" s="38">
        <f>IF($R1949=0,0,MIN(12,IF(AND(ISNUMBER($O1949),$O1949&gt;=1,$O1949&lt;=12),INT($O1949),12),IF(AND(RetireExit="Yes",$U1949&gt;0),$U1949,12),IF(AND(ContractExit="Yes",$V1949&gt;0),$V1949,12)))</f>
        <v/>
      </c>
      <c r="X1949" s="37">
        <f>IF(ISNUMBER($P1949),$P1949,IncPct)</f>
        <v/>
      </c>
      <c r="Y1949" s="39">
        <f>IF($W1949=0,0,MAX(0,MIN($W1949,IncMonth-1))+MAX(0,$W1949-IncMonth+1)*(1+$X1949))</f>
        <v/>
      </c>
      <c r="Z1949" s="40">
        <f>IF($C1949="",0,IFERROR(INDEX(Departments!$B$5:$B$54,MATCH($C1949,Departments!$A$5:$A$54,0)),0))</f>
        <v/>
      </c>
      <c r="AA1949" s="41">
        <f>N($L1949)*$Y1949</f>
        <v/>
      </c>
      <c r="AB1949" s="41">
        <f>N($M1949)*$Y1949</f>
        <v/>
      </c>
      <c r="AC1949" s="41">
        <f>$AA1949*$Z1949</f>
        <v/>
      </c>
      <c r="AD1949" s="41">
        <f>$AA1949*BonusMonths/12</f>
        <v/>
      </c>
      <c r="AE1949" s="41">
        <f>($AA1949+SI_Gross*$AB1949)*IF($Q1949=1,SI_O,SI_E)</f>
        <v/>
      </c>
      <c r="AF1949" s="41">
        <f>IF($Q1949=1,0,$AA1949*EOSB)</f>
        <v/>
      </c>
      <c r="AG1949" s="41">
        <f>$AN1949*$W1949</f>
        <v/>
      </c>
      <c r="AH1949" s="41">
        <f>SUM($AA1949:$AG1949)</f>
        <v/>
      </c>
      <c r="AI1949" s="41">
        <f>12*($AM1949+$AN1949)</f>
        <v/>
      </c>
      <c r="AJ1949" s="41">
        <f>$AM1949*((IncMonth-1)+(13-IncMonth)*(1+$X1949))+12*$AN1949</f>
        <v/>
      </c>
      <c r="AK1949" s="41">
        <f>IF($R1949=1,N($L1949)+N($M1949),0)</f>
        <v/>
      </c>
      <c r="AL1949">
        <f>IF($C1949="","",IF(N($L1949)&lt;=0,"Basic salary missing",IF(ISNA(MATCH($C1949,Departments!$A$5:$A$54,0)),"Department not on Departments sheet",IF(AND($I1949&lt;&gt;"",NOT(ISNUMBER($I1949))),"Date of birth is text, not a date",IF(AND($K1949&lt;&gt;"",NOT(ISNUMBER($K1949))),"Contract end is text, not a date","")))))</f>
        <v/>
      </c>
      <c r="AM1949" s="41">
        <f>IF($R1949=0,0,N($L1949)*(1+$Z1949+BonusMonths/12+IF($Q1949=1,0,EOSB))+N($M1949)+(N($L1949)+SI_Gross*N($M1949))*IF($Q1949=1,SI_O,SI_E))</f>
        <v/>
      </c>
      <c r="AN1949" s="41">
        <f>IF($R1949=0,0,(IF($Q1949=1,MedO,MedE+Ticket)+Training)/12)</f>
        <v/>
      </c>
    </row>
    <row r="1950">
      <c r="I1950" s="35" t="n"/>
      <c r="J1950" s="35" t="n"/>
      <c r="K1950" s="35" t="n"/>
      <c r="L1950" s="36" t="n"/>
      <c r="M1950" s="36" t="n"/>
      <c r="P1950" s="37" t="n"/>
      <c r="Q1950" s="38">
        <f>IF($C1950="",0,IF(OR(LOWER(TRIM($G1950))="omani",LOWER(TRIM($G1950))="oman",LOWER(TRIM($G1950))="om",LOWER(TRIM($G1950))="local"),1,0))</f>
        <v/>
      </c>
      <c r="R1950" s="38">
        <f>IF($C1950="",0,IF(OR(ISNUMBER(SEARCH("resign",$N1950)),ISNUMBER(SEARCH("terminat",$N1950)),ISNUMBER(SEARCH("inactive",$N1950)),ISNUMBER(SEARCH("vacan",$N1950)),ISNUMBER(SEARCH("deceased",$N1950)),ISNUMBER(SEARCH("separated",$N1950))),0,1))</f>
        <v/>
      </c>
      <c r="S1950">
        <f>IF(OR($R1950=0,NOT(ISNUMBER($I1950))),"",IFERROR(DATEDIF($I1950,DATE(FY,1,1),"y"),""))</f>
        <v/>
      </c>
      <c r="T1950">
        <f>IF(OR($R1950=0,NOT(ISNUMBER($J1950))),"",IFERROR(DATEDIF($J1950,DATE(FY,1,1),"y"),0))</f>
        <v/>
      </c>
      <c r="U1950" s="38">
        <f>IF(OR($R1950=0,NOT(ISNUMBER($I1950))),0,IF(YEAR($I1950)+IF($Q1950=1,RetAgeO,RetAgeE)=FY,MONTH($I1950),IF(YEAR($I1950)+IF($Q1950=1,RetAgeO,RetAgeE)&lt;FY,1,0)))</f>
        <v/>
      </c>
      <c r="V1950" s="38">
        <f>IF(OR($R1950=0,NOT(ISNUMBER($K1950))),0,IF(YEAR($K1950)=FY,MONTH($K1950),IF(YEAR($K1950)&lt;FY,1,0)))</f>
        <v/>
      </c>
      <c r="W1950" s="38">
        <f>IF($R1950=0,0,MIN(12,IF(AND(ISNUMBER($O1950),$O1950&gt;=1,$O1950&lt;=12),INT($O1950),12),IF(AND(RetireExit="Yes",$U1950&gt;0),$U1950,12),IF(AND(ContractExit="Yes",$V1950&gt;0),$V1950,12)))</f>
        <v/>
      </c>
      <c r="X1950" s="37">
        <f>IF(ISNUMBER($P1950),$P1950,IncPct)</f>
        <v/>
      </c>
      <c r="Y1950" s="39">
        <f>IF($W1950=0,0,MAX(0,MIN($W1950,IncMonth-1))+MAX(0,$W1950-IncMonth+1)*(1+$X1950))</f>
        <v/>
      </c>
      <c r="Z1950" s="40">
        <f>IF($C1950="",0,IFERROR(INDEX(Departments!$B$5:$B$54,MATCH($C1950,Departments!$A$5:$A$54,0)),0))</f>
        <v/>
      </c>
      <c r="AA1950" s="41">
        <f>N($L1950)*$Y1950</f>
        <v/>
      </c>
      <c r="AB1950" s="41">
        <f>N($M1950)*$Y1950</f>
        <v/>
      </c>
      <c r="AC1950" s="41">
        <f>$AA1950*$Z1950</f>
        <v/>
      </c>
      <c r="AD1950" s="41">
        <f>$AA1950*BonusMonths/12</f>
        <v/>
      </c>
      <c r="AE1950" s="41">
        <f>($AA1950+SI_Gross*$AB1950)*IF($Q1950=1,SI_O,SI_E)</f>
        <v/>
      </c>
      <c r="AF1950" s="41">
        <f>IF($Q1950=1,0,$AA1950*EOSB)</f>
        <v/>
      </c>
      <c r="AG1950" s="41">
        <f>$AN1950*$W1950</f>
        <v/>
      </c>
      <c r="AH1950" s="41">
        <f>SUM($AA1950:$AG1950)</f>
        <v/>
      </c>
      <c r="AI1950" s="41">
        <f>12*($AM1950+$AN1950)</f>
        <v/>
      </c>
      <c r="AJ1950" s="41">
        <f>$AM1950*((IncMonth-1)+(13-IncMonth)*(1+$X1950))+12*$AN1950</f>
        <v/>
      </c>
      <c r="AK1950" s="41">
        <f>IF($R1950=1,N($L1950)+N($M1950),0)</f>
        <v/>
      </c>
      <c r="AL1950">
        <f>IF($C1950="","",IF(N($L1950)&lt;=0,"Basic salary missing",IF(ISNA(MATCH($C1950,Departments!$A$5:$A$54,0)),"Department not on Departments sheet",IF(AND($I1950&lt;&gt;"",NOT(ISNUMBER($I1950))),"Date of birth is text, not a date",IF(AND($K1950&lt;&gt;"",NOT(ISNUMBER($K1950))),"Contract end is text, not a date","")))))</f>
        <v/>
      </c>
      <c r="AM1950" s="41">
        <f>IF($R1950=0,0,N($L1950)*(1+$Z1950+BonusMonths/12+IF($Q1950=1,0,EOSB))+N($M1950)+(N($L1950)+SI_Gross*N($M1950))*IF($Q1950=1,SI_O,SI_E))</f>
        <v/>
      </c>
      <c r="AN1950" s="41">
        <f>IF($R1950=0,0,(IF($Q1950=1,MedO,MedE+Ticket)+Training)/12)</f>
        <v/>
      </c>
    </row>
    <row r="1951">
      <c r="I1951" s="35" t="n"/>
      <c r="J1951" s="35" t="n"/>
      <c r="K1951" s="35" t="n"/>
      <c r="L1951" s="36" t="n"/>
      <c r="M1951" s="36" t="n"/>
      <c r="P1951" s="37" t="n"/>
      <c r="Q1951" s="38">
        <f>IF($C1951="",0,IF(OR(LOWER(TRIM($G1951))="omani",LOWER(TRIM($G1951))="oman",LOWER(TRIM($G1951))="om",LOWER(TRIM($G1951))="local"),1,0))</f>
        <v/>
      </c>
      <c r="R1951" s="38">
        <f>IF($C1951="",0,IF(OR(ISNUMBER(SEARCH("resign",$N1951)),ISNUMBER(SEARCH("terminat",$N1951)),ISNUMBER(SEARCH("inactive",$N1951)),ISNUMBER(SEARCH("vacan",$N1951)),ISNUMBER(SEARCH("deceased",$N1951)),ISNUMBER(SEARCH("separated",$N1951))),0,1))</f>
        <v/>
      </c>
      <c r="S1951">
        <f>IF(OR($R1951=0,NOT(ISNUMBER($I1951))),"",IFERROR(DATEDIF($I1951,DATE(FY,1,1),"y"),""))</f>
        <v/>
      </c>
      <c r="T1951">
        <f>IF(OR($R1951=0,NOT(ISNUMBER($J1951))),"",IFERROR(DATEDIF($J1951,DATE(FY,1,1),"y"),0))</f>
        <v/>
      </c>
      <c r="U1951" s="38">
        <f>IF(OR($R1951=0,NOT(ISNUMBER($I1951))),0,IF(YEAR($I1951)+IF($Q1951=1,RetAgeO,RetAgeE)=FY,MONTH($I1951),IF(YEAR($I1951)+IF($Q1951=1,RetAgeO,RetAgeE)&lt;FY,1,0)))</f>
        <v/>
      </c>
      <c r="V1951" s="38">
        <f>IF(OR($R1951=0,NOT(ISNUMBER($K1951))),0,IF(YEAR($K1951)=FY,MONTH($K1951),IF(YEAR($K1951)&lt;FY,1,0)))</f>
        <v/>
      </c>
      <c r="W1951" s="38">
        <f>IF($R1951=0,0,MIN(12,IF(AND(ISNUMBER($O1951),$O1951&gt;=1,$O1951&lt;=12),INT($O1951),12),IF(AND(RetireExit="Yes",$U1951&gt;0),$U1951,12),IF(AND(ContractExit="Yes",$V1951&gt;0),$V1951,12)))</f>
        <v/>
      </c>
      <c r="X1951" s="37">
        <f>IF(ISNUMBER($P1951),$P1951,IncPct)</f>
        <v/>
      </c>
      <c r="Y1951" s="39">
        <f>IF($W1951=0,0,MAX(0,MIN($W1951,IncMonth-1))+MAX(0,$W1951-IncMonth+1)*(1+$X1951))</f>
        <v/>
      </c>
      <c r="Z1951" s="40">
        <f>IF($C1951="",0,IFERROR(INDEX(Departments!$B$5:$B$54,MATCH($C1951,Departments!$A$5:$A$54,0)),0))</f>
        <v/>
      </c>
      <c r="AA1951" s="41">
        <f>N($L1951)*$Y1951</f>
        <v/>
      </c>
      <c r="AB1951" s="41">
        <f>N($M1951)*$Y1951</f>
        <v/>
      </c>
      <c r="AC1951" s="41">
        <f>$AA1951*$Z1951</f>
        <v/>
      </c>
      <c r="AD1951" s="41">
        <f>$AA1951*BonusMonths/12</f>
        <v/>
      </c>
      <c r="AE1951" s="41">
        <f>($AA1951+SI_Gross*$AB1951)*IF($Q1951=1,SI_O,SI_E)</f>
        <v/>
      </c>
      <c r="AF1951" s="41">
        <f>IF($Q1951=1,0,$AA1951*EOSB)</f>
        <v/>
      </c>
      <c r="AG1951" s="41">
        <f>$AN1951*$W1951</f>
        <v/>
      </c>
      <c r="AH1951" s="41">
        <f>SUM($AA1951:$AG1951)</f>
        <v/>
      </c>
      <c r="AI1951" s="41">
        <f>12*($AM1951+$AN1951)</f>
        <v/>
      </c>
      <c r="AJ1951" s="41">
        <f>$AM1951*((IncMonth-1)+(13-IncMonth)*(1+$X1951))+12*$AN1951</f>
        <v/>
      </c>
      <c r="AK1951" s="41">
        <f>IF($R1951=1,N($L1951)+N($M1951),0)</f>
        <v/>
      </c>
      <c r="AL1951">
        <f>IF($C1951="","",IF(N($L1951)&lt;=0,"Basic salary missing",IF(ISNA(MATCH($C1951,Departments!$A$5:$A$54,0)),"Department not on Departments sheet",IF(AND($I1951&lt;&gt;"",NOT(ISNUMBER($I1951))),"Date of birth is text, not a date",IF(AND($K1951&lt;&gt;"",NOT(ISNUMBER($K1951))),"Contract end is text, not a date","")))))</f>
        <v/>
      </c>
      <c r="AM1951" s="41">
        <f>IF($R1951=0,0,N($L1951)*(1+$Z1951+BonusMonths/12+IF($Q1951=1,0,EOSB))+N($M1951)+(N($L1951)+SI_Gross*N($M1951))*IF($Q1951=1,SI_O,SI_E))</f>
        <v/>
      </c>
      <c r="AN1951" s="41">
        <f>IF($R1951=0,0,(IF($Q1951=1,MedO,MedE+Ticket)+Training)/12)</f>
        <v/>
      </c>
    </row>
    <row r="1952">
      <c r="I1952" s="35" t="n"/>
      <c r="J1952" s="35" t="n"/>
      <c r="K1952" s="35" t="n"/>
      <c r="L1952" s="36" t="n"/>
      <c r="M1952" s="36" t="n"/>
      <c r="P1952" s="37" t="n"/>
      <c r="Q1952" s="38">
        <f>IF($C1952="",0,IF(OR(LOWER(TRIM($G1952))="omani",LOWER(TRIM($G1952))="oman",LOWER(TRIM($G1952))="om",LOWER(TRIM($G1952))="local"),1,0))</f>
        <v/>
      </c>
      <c r="R1952" s="38">
        <f>IF($C1952="",0,IF(OR(ISNUMBER(SEARCH("resign",$N1952)),ISNUMBER(SEARCH("terminat",$N1952)),ISNUMBER(SEARCH("inactive",$N1952)),ISNUMBER(SEARCH("vacan",$N1952)),ISNUMBER(SEARCH("deceased",$N1952)),ISNUMBER(SEARCH("separated",$N1952))),0,1))</f>
        <v/>
      </c>
      <c r="S1952">
        <f>IF(OR($R1952=0,NOT(ISNUMBER($I1952))),"",IFERROR(DATEDIF($I1952,DATE(FY,1,1),"y"),""))</f>
        <v/>
      </c>
      <c r="T1952">
        <f>IF(OR($R1952=0,NOT(ISNUMBER($J1952))),"",IFERROR(DATEDIF($J1952,DATE(FY,1,1),"y"),0))</f>
        <v/>
      </c>
      <c r="U1952" s="38">
        <f>IF(OR($R1952=0,NOT(ISNUMBER($I1952))),0,IF(YEAR($I1952)+IF($Q1952=1,RetAgeO,RetAgeE)=FY,MONTH($I1952),IF(YEAR($I1952)+IF($Q1952=1,RetAgeO,RetAgeE)&lt;FY,1,0)))</f>
        <v/>
      </c>
      <c r="V1952" s="38">
        <f>IF(OR($R1952=0,NOT(ISNUMBER($K1952))),0,IF(YEAR($K1952)=FY,MONTH($K1952),IF(YEAR($K1952)&lt;FY,1,0)))</f>
        <v/>
      </c>
      <c r="W1952" s="38">
        <f>IF($R1952=0,0,MIN(12,IF(AND(ISNUMBER($O1952),$O1952&gt;=1,$O1952&lt;=12),INT($O1952),12),IF(AND(RetireExit="Yes",$U1952&gt;0),$U1952,12),IF(AND(ContractExit="Yes",$V1952&gt;0),$V1952,12)))</f>
        <v/>
      </c>
      <c r="X1952" s="37">
        <f>IF(ISNUMBER($P1952),$P1952,IncPct)</f>
        <v/>
      </c>
      <c r="Y1952" s="39">
        <f>IF($W1952=0,0,MAX(0,MIN($W1952,IncMonth-1))+MAX(0,$W1952-IncMonth+1)*(1+$X1952))</f>
        <v/>
      </c>
      <c r="Z1952" s="40">
        <f>IF($C1952="",0,IFERROR(INDEX(Departments!$B$5:$B$54,MATCH($C1952,Departments!$A$5:$A$54,0)),0))</f>
        <v/>
      </c>
      <c r="AA1952" s="41">
        <f>N($L1952)*$Y1952</f>
        <v/>
      </c>
      <c r="AB1952" s="41">
        <f>N($M1952)*$Y1952</f>
        <v/>
      </c>
      <c r="AC1952" s="41">
        <f>$AA1952*$Z1952</f>
        <v/>
      </c>
      <c r="AD1952" s="41">
        <f>$AA1952*BonusMonths/12</f>
        <v/>
      </c>
      <c r="AE1952" s="41">
        <f>($AA1952+SI_Gross*$AB1952)*IF($Q1952=1,SI_O,SI_E)</f>
        <v/>
      </c>
      <c r="AF1952" s="41">
        <f>IF($Q1952=1,0,$AA1952*EOSB)</f>
        <v/>
      </c>
      <c r="AG1952" s="41">
        <f>$AN1952*$W1952</f>
        <v/>
      </c>
      <c r="AH1952" s="41">
        <f>SUM($AA1952:$AG1952)</f>
        <v/>
      </c>
      <c r="AI1952" s="41">
        <f>12*($AM1952+$AN1952)</f>
        <v/>
      </c>
      <c r="AJ1952" s="41">
        <f>$AM1952*((IncMonth-1)+(13-IncMonth)*(1+$X1952))+12*$AN1952</f>
        <v/>
      </c>
      <c r="AK1952" s="41">
        <f>IF($R1952=1,N($L1952)+N($M1952),0)</f>
        <v/>
      </c>
      <c r="AL1952">
        <f>IF($C1952="","",IF(N($L1952)&lt;=0,"Basic salary missing",IF(ISNA(MATCH($C1952,Departments!$A$5:$A$54,0)),"Department not on Departments sheet",IF(AND($I1952&lt;&gt;"",NOT(ISNUMBER($I1952))),"Date of birth is text, not a date",IF(AND($K1952&lt;&gt;"",NOT(ISNUMBER($K1952))),"Contract end is text, not a date","")))))</f>
        <v/>
      </c>
      <c r="AM1952" s="41">
        <f>IF($R1952=0,0,N($L1952)*(1+$Z1952+BonusMonths/12+IF($Q1952=1,0,EOSB))+N($M1952)+(N($L1952)+SI_Gross*N($M1952))*IF($Q1952=1,SI_O,SI_E))</f>
        <v/>
      </c>
      <c r="AN1952" s="41">
        <f>IF($R1952=0,0,(IF($Q1952=1,MedO,MedE+Ticket)+Training)/12)</f>
        <v/>
      </c>
    </row>
    <row r="1953">
      <c r="I1953" s="35" t="n"/>
      <c r="J1953" s="35" t="n"/>
      <c r="K1953" s="35" t="n"/>
      <c r="L1953" s="36" t="n"/>
      <c r="M1953" s="36" t="n"/>
      <c r="P1953" s="37" t="n"/>
      <c r="Q1953" s="38">
        <f>IF($C1953="",0,IF(OR(LOWER(TRIM($G1953))="omani",LOWER(TRIM($G1953))="oman",LOWER(TRIM($G1953))="om",LOWER(TRIM($G1953))="local"),1,0))</f>
        <v/>
      </c>
      <c r="R1953" s="38">
        <f>IF($C1953="",0,IF(OR(ISNUMBER(SEARCH("resign",$N1953)),ISNUMBER(SEARCH("terminat",$N1953)),ISNUMBER(SEARCH("inactive",$N1953)),ISNUMBER(SEARCH("vacan",$N1953)),ISNUMBER(SEARCH("deceased",$N1953)),ISNUMBER(SEARCH("separated",$N1953))),0,1))</f>
        <v/>
      </c>
      <c r="S1953">
        <f>IF(OR($R1953=0,NOT(ISNUMBER($I1953))),"",IFERROR(DATEDIF($I1953,DATE(FY,1,1),"y"),""))</f>
        <v/>
      </c>
      <c r="T1953">
        <f>IF(OR($R1953=0,NOT(ISNUMBER($J1953))),"",IFERROR(DATEDIF($J1953,DATE(FY,1,1),"y"),0))</f>
        <v/>
      </c>
      <c r="U1953" s="38">
        <f>IF(OR($R1953=0,NOT(ISNUMBER($I1953))),0,IF(YEAR($I1953)+IF($Q1953=1,RetAgeO,RetAgeE)=FY,MONTH($I1953),IF(YEAR($I1953)+IF($Q1953=1,RetAgeO,RetAgeE)&lt;FY,1,0)))</f>
        <v/>
      </c>
      <c r="V1953" s="38">
        <f>IF(OR($R1953=0,NOT(ISNUMBER($K1953))),0,IF(YEAR($K1953)=FY,MONTH($K1953),IF(YEAR($K1953)&lt;FY,1,0)))</f>
        <v/>
      </c>
      <c r="W1953" s="38">
        <f>IF($R1953=0,0,MIN(12,IF(AND(ISNUMBER($O1953),$O1953&gt;=1,$O1953&lt;=12),INT($O1953),12),IF(AND(RetireExit="Yes",$U1953&gt;0),$U1953,12),IF(AND(ContractExit="Yes",$V1953&gt;0),$V1953,12)))</f>
        <v/>
      </c>
      <c r="X1953" s="37">
        <f>IF(ISNUMBER($P1953),$P1953,IncPct)</f>
        <v/>
      </c>
      <c r="Y1953" s="39">
        <f>IF($W1953=0,0,MAX(0,MIN($W1953,IncMonth-1))+MAX(0,$W1953-IncMonth+1)*(1+$X1953))</f>
        <v/>
      </c>
      <c r="Z1953" s="40">
        <f>IF($C1953="",0,IFERROR(INDEX(Departments!$B$5:$B$54,MATCH($C1953,Departments!$A$5:$A$54,0)),0))</f>
        <v/>
      </c>
      <c r="AA1953" s="41">
        <f>N($L1953)*$Y1953</f>
        <v/>
      </c>
      <c r="AB1953" s="41">
        <f>N($M1953)*$Y1953</f>
        <v/>
      </c>
      <c r="AC1953" s="41">
        <f>$AA1953*$Z1953</f>
        <v/>
      </c>
      <c r="AD1953" s="41">
        <f>$AA1953*BonusMonths/12</f>
        <v/>
      </c>
      <c r="AE1953" s="41">
        <f>($AA1953+SI_Gross*$AB1953)*IF($Q1953=1,SI_O,SI_E)</f>
        <v/>
      </c>
      <c r="AF1953" s="41">
        <f>IF($Q1953=1,0,$AA1953*EOSB)</f>
        <v/>
      </c>
      <c r="AG1953" s="41">
        <f>$AN1953*$W1953</f>
        <v/>
      </c>
      <c r="AH1953" s="41">
        <f>SUM($AA1953:$AG1953)</f>
        <v/>
      </c>
      <c r="AI1953" s="41">
        <f>12*($AM1953+$AN1953)</f>
        <v/>
      </c>
      <c r="AJ1953" s="41">
        <f>$AM1953*((IncMonth-1)+(13-IncMonth)*(1+$X1953))+12*$AN1953</f>
        <v/>
      </c>
      <c r="AK1953" s="41">
        <f>IF($R1953=1,N($L1953)+N($M1953),0)</f>
        <v/>
      </c>
      <c r="AL1953">
        <f>IF($C1953="","",IF(N($L1953)&lt;=0,"Basic salary missing",IF(ISNA(MATCH($C1953,Departments!$A$5:$A$54,0)),"Department not on Departments sheet",IF(AND($I1953&lt;&gt;"",NOT(ISNUMBER($I1953))),"Date of birth is text, not a date",IF(AND($K1953&lt;&gt;"",NOT(ISNUMBER($K1953))),"Contract end is text, not a date","")))))</f>
        <v/>
      </c>
      <c r="AM1953" s="41">
        <f>IF($R1953=0,0,N($L1953)*(1+$Z1953+BonusMonths/12+IF($Q1953=1,0,EOSB))+N($M1953)+(N($L1953)+SI_Gross*N($M1953))*IF($Q1953=1,SI_O,SI_E))</f>
        <v/>
      </c>
      <c r="AN1953" s="41">
        <f>IF($R1953=0,0,(IF($Q1953=1,MedO,MedE+Ticket)+Training)/12)</f>
        <v/>
      </c>
    </row>
    <row r="1954">
      <c r="I1954" s="35" t="n"/>
      <c r="J1954" s="35" t="n"/>
      <c r="K1954" s="35" t="n"/>
      <c r="L1954" s="36" t="n"/>
      <c r="M1954" s="36" t="n"/>
      <c r="P1954" s="37" t="n"/>
      <c r="Q1954" s="38">
        <f>IF($C1954="",0,IF(OR(LOWER(TRIM($G1954))="omani",LOWER(TRIM($G1954))="oman",LOWER(TRIM($G1954))="om",LOWER(TRIM($G1954))="local"),1,0))</f>
        <v/>
      </c>
      <c r="R1954" s="38">
        <f>IF($C1954="",0,IF(OR(ISNUMBER(SEARCH("resign",$N1954)),ISNUMBER(SEARCH("terminat",$N1954)),ISNUMBER(SEARCH("inactive",$N1954)),ISNUMBER(SEARCH("vacan",$N1954)),ISNUMBER(SEARCH("deceased",$N1954)),ISNUMBER(SEARCH("separated",$N1954))),0,1))</f>
        <v/>
      </c>
      <c r="S1954">
        <f>IF(OR($R1954=0,NOT(ISNUMBER($I1954))),"",IFERROR(DATEDIF($I1954,DATE(FY,1,1),"y"),""))</f>
        <v/>
      </c>
      <c r="T1954">
        <f>IF(OR($R1954=0,NOT(ISNUMBER($J1954))),"",IFERROR(DATEDIF($J1954,DATE(FY,1,1),"y"),0))</f>
        <v/>
      </c>
      <c r="U1954" s="38">
        <f>IF(OR($R1954=0,NOT(ISNUMBER($I1954))),0,IF(YEAR($I1954)+IF($Q1954=1,RetAgeO,RetAgeE)=FY,MONTH($I1954),IF(YEAR($I1954)+IF($Q1954=1,RetAgeO,RetAgeE)&lt;FY,1,0)))</f>
        <v/>
      </c>
      <c r="V1954" s="38">
        <f>IF(OR($R1954=0,NOT(ISNUMBER($K1954))),0,IF(YEAR($K1954)=FY,MONTH($K1954),IF(YEAR($K1954)&lt;FY,1,0)))</f>
        <v/>
      </c>
      <c r="W1954" s="38">
        <f>IF($R1954=0,0,MIN(12,IF(AND(ISNUMBER($O1954),$O1954&gt;=1,$O1954&lt;=12),INT($O1954),12),IF(AND(RetireExit="Yes",$U1954&gt;0),$U1954,12),IF(AND(ContractExit="Yes",$V1954&gt;0),$V1954,12)))</f>
        <v/>
      </c>
      <c r="X1954" s="37">
        <f>IF(ISNUMBER($P1954),$P1954,IncPct)</f>
        <v/>
      </c>
      <c r="Y1954" s="39">
        <f>IF($W1954=0,0,MAX(0,MIN($W1954,IncMonth-1))+MAX(0,$W1954-IncMonth+1)*(1+$X1954))</f>
        <v/>
      </c>
      <c r="Z1954" s="40">
        <f>IF($C1954="",0,IFERROR(INDEX(Departments!$B$5:$B$54,MATCH($C1954,Departments!$A$5:$A$54,0)),0))</f>
        <v/>
      </c>
      <c r="AA1954" s="41">
        <f>N($L1954)*$Y1954</f>
        <v/>
      </c>
      <c r="AB1954" s="41">
        <f>N($M1954)*$Y1954</f>
        <v/>
      </c>
      <c r="AC1954" s="41">
        <f>$AA1954*$Z1954</f>
        <v/>
      </c>
      <c r="AD1954" s="41">
        <f>$AA1954*BonusMonths/12</f>
        <v/>
      </c>
      <c r="AE1954" s="41">
        <f>($AA1954+SI_Gross*$AB1954)*IF($Q1954=1,SI_O,SI_E)</f>
        <v/>
      </c>
      <c r="AF1954" s="41">
        <f>IF($Q1954=1,0,$AA1954*EOSB)</f>
        <v/>
      </c>
      <c r="AG1954" s="41">
        <f>$AN1954*$W1954</f>
        <v/>
      </c>
      <c r="AH1954" s="41">
        <f>SUM($AA1954:$AG1954)</f>
        <v/>
      </c>
      <c r="AI1954" s="41">
        <f>12*($AM1954+$AN1954)</f>
        <v/>
      </c>
      <c r="AJ1954" s="41">
        <f>$AM1954*((IncMonth-1)+(13-IncMonth)*(1+$X1954))+12*$AN1954</f>
        <v/>
      </c>
      <c r="AK1954" s="41">
        <f>IF($R1954=1,N($L1954)+N($M1954),0)</f>
        <v/>
      </c>
      <c r="AL1954">
        <f>IF($C1954="","",IF(N($L1954)&lt;=0,"Basic salary missing",IF(ISNA(MATCH($C1954,Departments!$A$5:$A$54,0)),"Department not on Departments sheet",IF(AND($I1954&lt;&gt;"",NOT(ISNUMBER($I1954))),"Date of birth is text, not a date",IF(AND($K1954&lt;&gt;"",NOT(ISNUMBER($K1954))),"Contract end is text, not a date","")))))</f>
        <v/>
      </c>
      <c r="AM1954" s="41">
        <f>IF($R1954=0,0,N($L1954)*(1+$Z1954+BonusMonths/12+IF($Q1954=1,0,EOSB))+N($M1954)+(N($L1954)+SI_Gross*N($M1954))*IF($Q1954=1,SI_O,SI_E))</f>
        <v/>
      </c>
      <c r="AN1954" s="41">
        <f>IF($R1954=0,0,(IF($Q1954=1,MedO,MedE+Ticket)+Training)/12)</f>
        <v/>
      </c>
    </row>
    <row r="1955">
      <c r="I1955" s="35" t="n"/>
      <c r="J1955" s="35" t="n"/>
      <c r="K1955" s="35" t="n"/>
      <c r="L1955" s="36" t="n"/>
      <c r="M1955" s="36" t="n"/>
      <c r="P1955" s="37" t="n"/>
      <c r="Q1955" s="38">
        <f>IF($C1955="",0,IF(OR(LOWER(TRIM($G1955))="omani",LOWER(TRIM($G1955))="oman",LOWER(TRIM($G1955))="om",LOWER(TRIM($G1955))="local"),1,0))</f>
        <v/>
      </c>
      <c r="R1955" s="38">
        <f>IF($C1955="",0,IF(OR(ISNUMBER(SEARCH("resign",$N1955)),ISNUMBER(SEARCH("terminat",$N1955)),ISNUMBER(SEARCH("inactive",$N1955)),ISNUMBER(SEARCH("vacan",$N1955)),ISNUMBER(SEARCH("deceased",$N1955)),ISNUMBER(SEARCH("separated",$N1955))),0,1))</f>
        <v/>
      </c>
      <c r="S1955">
        <f>IF(OR($R1955=0,NOT(ISNUMBER($I1955))),"",IFERROR(DATEDIF($I1955,DATE(FY,1,1),"y"),""))</f>
        <v/>
      </c>
      <c r="T1955">
        <f>IF(OR($R1955=0,NOT(ISNUMBER($J1955))),"",IFERROR(DATEDIF($J1955,DATE(FY,1,1),"y"),0))</f>
        <v/>
      </c>
      <c r="U1955" s="38">
        <f>IF(OR($R1955=0,NOT(ISNUMBER($I1955))),0,IF(YEAR($I1955)+IF($Q1955=1,RetAgeO,RetAgeE)=FY,MONTH($I1955),IF(YEAR($I1955)+IF($Q1955=1,RetAgeO,RetAgeE)&lt;FY,1,0)))</f>
        <v/>
      </c>
      <c r="V1955" s="38">
        <f>IF(OR($R1955=0,NOT(ISNUMBER($K1955))),0,IF(YEAR($K1955)=FY,MONTH($K1955),IF(YEAR($K1955)&lt;FY,1,0)))</f>
        <v/>
      </c>
      <c r="W1955" s="38">
        <f>IF($R1955=0,0,MIN(12,IF(AND(ISNUMBER($O1955),$O1955&gt;=1,$O1955&lt;=12),INT($O1955),12),IF(AND(RetireExit="Yes",$U1955&gt;0),$U1955,12),IF(AND(ContractExit="Yes",$V1955&gt;0),$V1955,12)))</f>
        <v/>
      </c>
      <c r="X1955" s="37">
        <f>IF(ISNUMBER($P1955),$P1955,IncPct)</f>
        <v/>
      </c>
      <c r="Y1955" s="39">
        <f>IF($W1955=0,0,MAX(0,MIN($W1955,IncMonth-1))+MAX(0,$W1955-IncMonth+1)*(1+$X1955))</f>
        <v/>
      </c>
      <c r="Z1955" s="40">
        <f>IF($C1955="",0,IFERROR(INDEX(Departments!$B$5:$B$54,MATCH($C1955,Departments!$A$5:$A$54,0)),0))</f>
        <v/>
      </c>
      <c r="AA1955" s="41">
        <f>N($L1955)*$Y1955</f>
        <v/>
      </c>
      <c r="AB1955" s="41">
        <f>N($M1955)*$Y1955</f>
        <v/>
      </c>
      <c r="AC1955" s="41">
        <f>$AA1955*$Z1955</f>
        <v/>
      </c>
      <c r="AD1955" s="41">
        <f>$AA1955*BonusMonths/12</f>
        <v/>
      </c>
      <c r="AE1955" s="41">
        <f>($AA1955+SI_Gross*$AB1955)*IF($Q1955=1,SI_O,SI_E)</f>
        <v/>
      </c>
      <c r="AF1955" s="41">
        <f>IF($Q1955=1,0,$AA1955*EOSB)</f>
        <v/>
      </c>
      <c r="AG1955" s="41">
        <f>$AN1955*$W1955</f>
        <v/>
      </c>
      <c r="AH1955" s="41">
        <f>SUM($AA1955:$AG1955)</f>
        <v/>
      </c>
      <c r="AI1955" s="41">
        <f>12*($AM1955+$AN1955)</f>
        <v/>
      </c>
      <c r="AJ1955" s="41">
        <f>$AM1955*((IncMonth-1)+(13-IncMonth)*(1+$X1955))+12*$AN1955</f>
        <v/>
      </c>
      <c r="AK1955" s="41">
        <f>IF($R1955=1,N($L1955)+N($M1955),0)</f>
        <v/>
      </c>
      <c r="AL1955">
        <f>IF($C1955="","",IF(N($L1955)&lt;=0,"Basic salary missing",IF(ISNA(MATCH($C1955,Departments!$A$5:$A$54,0)),"Department not on Departments sheet",IF(AND($I1955&lt;&gt;"",NOT(ISNUMBER($I1955))),"Date of birth is text, not a date",IF(AND($K1955&lt;&gt;"",NOT(ISNUMBER($K1955))),"Contract end is text, not a date","")))))</f>
        <v/>
      </c>
      <c r="AM1955" s="41">
        <f>IF($R1955=0,0,N($L1955)*(1+$Z1955+BonusMonths/12+IF($Q1955=1,0,EOSB))+N($M1955)+(N($L1955)+SI_Gross*N($M1955))*IF($Q1955=1,SI_O,SI_E))</f>
        <v/>
      </c>
      <c r="AN1955" s="41">
        <f>IF($R1955=0,0,(IF($Q1955=1,MedO,MedE+Ticket)+Training)/12)</f>
        <v/>
      </c>
    </row>
    <row r="1956">
      <c r="I1956" s="35" t="n"/>
      <c r="J1956" s="35" t="n"/>
      <c r="K1956" s="35" t="n"/>
      <c r="L1956" s="36" t="n"/>
      <c r="M1956" s="36" t="n"/>
      <c r="P1956" s="37" t="n"/>
      <c r="Q1956" s="38">
        <f>IF($C1956="",0,IF(OR(LOWER(TRIM($G1956))="omani",LOWER(TRIM($G1956))="oman",LOWER(TRIM($G1956))="om",LOWER(TRIM($G1956))="local"),1,0))</f>
        <v/>
      </c>
      <c r="R1956" s="38">
        <f>IF($C1956="",0,IF(OR(ISNUMBER(SEARCH("resign",$N1956)),ISNUMBER(SEARCH("terminat",$N1956)),ISNUMBER(SEARCH("inactive",$N1956)),ISNUMBER(SEARCH("vacan",$N1956)),ISNUMBER(SEARCH("deceased",$N1956)),ISNUMBER(SEARCH("separated",$N1956))),0,1))</f>
        <v/>
      </c>
      <c r="S1956">
        <f>IF(OR($R1956=0,NOT(ISNUMBER($I1956))),"",IFERROR(DATEDIF($I1956,DATE(FY,1,1),"y"),""))</f>
        <v/>
      </c>
      <c r="T1956">
        <f>IF(OR($R1956=0,NOT(ISNUMBER($J1956))),"",IFERROR(DATEDIF($J1956,DATE(FY,1,1),"y"),0))</f>
        <v/>
      </c>
      <c r="U1956" s="38">
        <f>IF(OR($R1956=0,NOT(ISNUMBER($I1956))),0,IF(YEAR($I1956)+IF($Q1956=1,RetAgeO,RetAgeE)=FY,MONTH($I1956),IF(YEAR($I1956)+IF($Q1956=1,RetAgeO,RetAgeE)&lt;FY,1,0)))</f>
        <v/>
      </c>
      <c r="V1956" s="38">
        <f>IF(OR($R1956=0,NOT(ISNUMBER($K1956))),0,IF(YEAR($K1956)=FY,MONTH($K1956),IF(YEAR($K1956)&lt;FY,1,0)))</f>
        <v/>
      </c>
      <c r="W1956" s="38">
        <f>IF($R1956=0,0,MIN(12,IF(AND(ISNUMBER($O1956),$O1956&gt;=1,$O1956&lt;=12),INT($O1956),12),IF(AND(RetireExit="Yes",$U1956&gt;0),$U1956,12),IF(AND(ContractExit="Yes",$V1956&gt;0),$V1956,12)))</f>
        <v/>
      </c>
      <c r="X1956" s="37">
        <f>IF(ISNUMBER($P1956),$P1956,IncPct)</f>
        <v/>
      </c>
      <c r="Y1956" s="39">
        <f>IF($W1956=0,0,MAX(0,MIN($W1956,IncMonth-1))+MAX(0,$W1956-IncMonth+1)*(1+$X1956))</f>
        <v/>
      </c>
      <c r="Z1956" s="40">
        <f>IF($C1956="",0,IFERROR(INDEX(Departments!$B$5:$B$54,MATCH($C1956,Departments!$A$5:$A$54,0)),0))</f>
        <v/>
      </c>
      <c r="AA1956" s="41">
        <f>N($L1956)*$Y1956</f>
        <v/>
      </c>
      <c r="AB1956" s="41">
        <f>N($M1956)*$Y1956</f>
        <v/>
      </c>
      <c r="AC1956" s="41">
        <f>$AA1956*$Z1956</f>
        <v/>
      </c>
      <c r="AD1956" s="41">
        <f>$AA1956*BonusMonths/12</f>
        <v/>
      </c>
      <c r="AE1956" s="41">
        <f>($AA1956+SI_Gross*$AB1956)*IF($Q1956=1,SI_O,SI_E)</f>
        <v/>
      </c>
      <c r="AF1956" s="41">
        <f>IF($Q1956=1,0,$AA1956*EOSB)</f>
        <v/>
      </c>
      <c r="AG1956" s="41">
        <f>$AN1956*$W1956</f>
        <v/>
      </c>
      <c r="AH1956" s="41">
        <f>SUM($AA1956:$AG1956)</f>
        <v/>
      </c>
      <c r="AI1956" s="41">
        <f>12*($AM1956+$AN1956)</f>
        <v/>
      </c>
      <c r="AJ1956" s="41">
        <f>$AM1956*((IncMonth-1)+(13-IncMonth)*(1+$X1956))+12*$AN1956</f>
        <v/>
      </c>
      <c r="AK1956" s="41">
        <f>IF($R1956=1,N($L1956)+N($M1956),0)</f>
        <v/>
      </c>
      <c r="AL1956">
        <f>IF($C1956="","",IF(N($L1956)&lt;=0,"Basic salary missing",IF(ISNA(MATCH($C1956,Departments!$A$5:$A$54,0)),"Department not on Departments sheet",IF(AND($I1956&lt;&gt;"",NOT(ISNUMBER($I1956))),"Date of birth is text, not a date",IF(AND($K1956&lt;&gt;"",NOT(ISNUMBER($K1956))),"Contract end is text, not a date","")))))</f>
        <v/>
      </c>
      <c r="AM1956" s="41">
        <f>IF($R1956=0,0,N($L1956)*(1+$Z1956+BonusMonths/12+IF($Q1956=1,0,EOSB))+N($M1956)+(N($L1956)+SI_Gross*N($M1956))*IF($Q1956=1,SI_O,SI_E))</f>
        <v/>
      </c>
      <c r="AN1956" s="41">
        <f>IF($R1956=0,0,(IF($Q1956=1,MedO,MedE+Ticket)+Training)/12)</f>
        <v/>
      </c>
    </row>
    <row r="1957">
      <c r="I1957" s="35" t="n"/>
      <c r="J1957" s="35" t="n"/>
      <c r="K1957" s="35" t="n"/>
      <c r="L1957" s="36" t="n"/>
      <c r="M1957" s="36" t="n"/>
      <c r="P1957" s="37" t="n"/>
      <c r="Q1957" s="38">
        <f>IF($C1957="",0,IF(OR(LOWER(TRIM($G1957))="omani",LOWER(TRIM($G1957))="oman",LOWER(TRIM($G1957))="om",LOWER(TRIM($G1957))="local"),1,0))</f>
        <v/>
      </c>
      <c r="R1957" s="38">
        <f>IF($C1957="",0,IF(OR(ISNUMBER(SEARCH("resign",$N1957)),ISNUMBER(SEARCH("terminat",$N1957)),ISNUMBER(SEARCH("inactive",$N1957)),ISNUMBER(SEARCH("vacan",$N1957)),ISNUMBER(SEARCH("deceased",$N1957)),ISNUMBER(SEARCH("separated",$N1957))),0,1))</f>
        <v/>
      </c>
      <c r="S1957">
        <f>IF(OR($R1957=0,NOT(ISNUMBER($I1957))),"",IFERROR(DATEDIF($I1957,DATE(FY,1,1),"y"),""))</f>
        <v/>
      </c>
      <c r="T1957">
        <f>IF(OR($R1957=0,NOT(ISNUMBER($J1957))),"",IFERROR(DATEDIF($J1957,DATE(FY,1,1),"y"),0))</f>
        <v/>
      </c>
      <c r="U1957" s="38">
        <f>IF(OR($R1957=0,NOT(ISNUMBER($I1957))),0,IF(YEAR($I1957)+IF($Q1957=1,RetAgeO,RetAgeE)=FY,MONTH($I1957),IF(YEAR($I1957)+IF($Q1957=1,RetAgeO,RetAgeE)&lt;FY,1,0)))</f>
        <v/>
      </c>
      <c r="V1957" s="38">
        <f>IF(OR($R1957=0,NOT(ISNUMBER($K1957))),0,IF(YEAR($K1957)=FY,MONTH($K1957),IF(YEAR($K1957)&lt;FY,1,0)))</f>
        <v/>
      </c>
      <c r="W1957" s="38">
        <f>IF($R1957=0,0,MIN(12,IF(AND(ISNUMBER($O1957),$O1957&gt;=1,$O1957&lt;=12),INT($O1957),12),IF(AND(RetireExit="Yes",$U1957&gt;0),$U1957,12),IF(AND(ContractExit="Yes",$V1957&gt;0),$V1957,12)))</f>
        <v/>
      </c>
      <c r="X1957" s="37">
        <f>IF(ISNUMBER($P1957),$P1957,IncPct)</f>
        <v/>
      </c>
      <c r="Y1957" s="39">
        <f>IF($W1957=0,0,MAX(0,MIN($W1957,IncMonth-1))+MAX(0,$W1957-IncMonth+1)*(1+$X1957))</f>
        <v/>
      </c>
      <c r="Z1957" s="40">
        <f>IF($C1957="",0,IFERROR(INDEX(Departments!$B$5:$B$54,MATCH($C1957,Departments!$A$5:$A$54,0)),0))</f>
        <v/>
      </c>
      <c r="AA1957" s="41">
        <f>N($L1957)*$Y1957</f>
        <v/>
      </c>
      <c r="AB1957" s="41">
        <f>N($M1957)*$Y1957</f>
        <v/>
      </c>
      <c r="AC1957" s="41">
        <f>$AA1957*$Z1957</f>
        <v/>
      </c>
      <c r="AD1957" s="41">
        <f>$AA1957*BonusMonths/12</f>
        <v/>
      </c>
      <c r="AE1957" s="41">
        <f>($AA1957+SI_Gross*$AB1957)*IF($Q1957=1,SI_O,SI_E)</f>
        <v/>
      </c>
      <c r="AF1957" s="41">
        <f>IF($Q1957=1,0,$AA1957*EOSB)</f>
        <v/>
      </c>
      <c r="AG1957" s="41">
        <f>$AN1957*$W1957</f>
        <v/>
      </c>
      <c r="AH1957" s="41">
        <f>SUM($AA1957:$AG1957)</f>
        <v/>
      </c>
      <c r="AI1957" s="41">
        <f>12*($AM1957+$AN1957)</f>
        <v/>
      </c>
      <c r="AJ1957" s="41">
        <f>$AM1957*((IncMonth-1)+(13-IncMonth)*(1+$X1957))+12*$AN1957</f>
        <v/>
      </c>
      <c r="AK1957" s="41">
        <f>IF($R1957=1,N($L1957)+N($M1957),0)</f>
        <v/>
      </c>
      <c r="AL1957">
        <f>IF($C1957="","",IF(N($L1957)&lt;=0,"Basic salary missing",IF(ISNA(MATCH($C1957,Departments!$A$5:$A$54,0)),"Department not on Departments sheet",IF(AND($I1957&lt;&gt;"",NOT(ISNUMBER($I1957))),"Date of birth is text, not a date",IF(AND($K1957&lt;&gt;"",NOT(ISNUMBER($K1957))),"Contract end is text, not a date","")))))</f>
        <v/>
      </c>
      <c r="AM1957" s="41">
        <f>IF($R1957=0,0,N($L1957)*(1+$Z1957+BonusMonths/12+IF($Q1957=1,0,EOSB))+N($M1957)+(N($L1957)+SI_Gross*N($M1957))*IF($Q1957=1,SI_O,SI_E))</f>
        <v/>
      </c>
      <c r="AN1957" s="41">
        <f>IF($R1957=0,0,(IF($Q1957=1,MedO,MedE+Ticket)+Training)/12)</f>
        <v/>
      </c>
    </row>
    <row r="1958">
      <c r="I1958" s="35" t="n"/>
      <c r="J1958" s="35" t="n"/>
      <c r="K1958" s="35" t="n"/>
      <c r="L1958" s="36" t="n"/>
      <c r="M1958" s="36" t="n"/>
      <c r="P1958" s="37" t="n"/>
      <c r="Q1958" s="38">
        <f>IF($C1958="",0,IF(OR(LOWER(TRIM($G1958))="omani",LOWER(TRIM($G1958))="oman",LOWER(TRIM($G1958))="om",LOWER(TRIM($G1958))="local"),1,0))</f>
        <v/>
      </c>
      <c r="R1958" s="38">
        <f>IF($C1958="",0,IF(OR(ISNUMBER(SEARCH("resign",$N1958)),ISNUMBER(SEARCH("terminat",$N1958)),ISNUMBER(SEARCH("inactive",$N1958)),ISNUMBER(SEARCH("vacan",$N1958)),ISNUMBER(SEARCH("deceased",$N1958)),ISNUMBER(SEARCH("separated",$N1958))),0,1))</f>
        <v/>
      </c>
      <c r="S1958">
        <f>IF(OR($R1958=0,NOT(ISNUMBER($I1958))),"",IFERROR(DATEDIF($I1958,DATE(FY,1,1),"y"),""))</f>
        <v/>
      </c>
      <c r="T1958">
        <f>IF(OR($R1958=0,NOT(ISNUMBER($J1958))),"",IFERROR(DATEDIF($J1958,DATE(FY,1,1),"y"),0))</f>
        <v/>
      </c>
      <c r="U1958" s="38">
        <f>IF(OR($R1958=0,NOT(ISNUMBER($I1958))),0,IF(YEAR($I1958)+IF($Q1958=1,RetAgeO,RetAgeE)=FY,MONTH($I1958),IF(YEAR($I1958)+IF($Q1958=1,RetAgeO,RetAgeE)&lt;FY,1,0)))</f>
        <v/>
      </c>
      <c r="V1958" s="38">
        <f>IF(OR($R1958=0,NOT(ISNUMBER($K1958))),0,IF(YEAR($K1958)=FY,MONTH($K1958),IF(YEAR($K1958)&lt;FY,1,0)))</f>
        <v/>
      </c>
      <c r="W1958" s="38">
        <f>IF($R1958=0,0,MIN(12,IF(AND(ISNUMBER($O1958),$O1958&gt;=1,$O1958&lt;=12),INT($O1958),12),IF(AND(RetireExit="Yes",$U1958&gt;0),$U1958,12),IF(AND(ContractExit="Yes",$V1958&gt;0),$V1958,12)))</f>
        <v/>
      </c>
      <c r="X1958" s="37">
        <f>IF(ISNUMBER($P1958),$P1958,IncPct)</f>
        <v/>
      </c>
      <c r="Y1958" s="39">
        <f>IF($W1958=0,0,MAX(0,MIN($W1958,IncMonth-1))+MAX(0,$W1958-IncMonth+1)*(1+$X1958))</f>
        <v/>
      </c>
      <c r="Z1958" s="40">
        <f>IF($C1958="",0,IFERROR(INDEX(Departments!$B$5:$B$54,MATCH($C1958,Departments!$A$5:$A$54,0)),0))</f>
        <v/>
      </c>
      <c r="AA1958" s="41">
        <f>N($L1958)*$Y1958</f>
        <v/>
      </c>
      <c r="AB1958" s="41">
        <f>N($M1958)*$Y1958</f>
        <v/>
      </c>
      <c r="AC1958" s="41">
        <f>$AA1958*$Z1958</f>
        <v/>
      </c>
      <c r="AD1958" s="41">
        <f>$AA1958*BonusMonths/12</f>
        <v/>
      </c>
      <c r="AE1958" s="41">
        <f>($AA1958+SI_Gross*$AB1958)*IF($Q1958=1,SI_O,SI_E)</f>
        <v/>
      </c>
      <c r="AF1958" s="41">
        <f>IF($Q1958=1,0,$AA1958*EOSB)</f>
        <v/>
      </c>
      <c r="AG1958" s="41">
        <f>$AN1958*$W1958</f>
        <v/>
      </c>
      <c r="AH1958" s="41">
        <f>SUM($AA1958:$AG1958)</f>
        <v/>
      </c>
      <c r="AI1958" s="41">
        <f>12*($AM1958+$AN1958)</f>
        <v/>
      </c>
      <c r="AJ1958" s="41">
        <f>$AM1958*((IncMonth-1)+(13-IncMonth)*(1+$X1958))+12*$AN1958</f>
        <v/>
      </c>
      <c r="AK1958" s="41">
        <f>IF($R1958=1,N($L1958)+N($M1958),0)</f>
        <v/>
      </c>
      <c r="AL1958">
        <f>IF($C1958="","",IF(N($L1958)&lt;=0,"Basic salary missing",IF(ISNA(MATCH($C1958,Departments!$A$5:$A$54,0)),"Department not on Departments sheet",IF(AND($I1958&lt;&gt;"",NOT(ISNUMBER($I1958))),"Date of birth is text, not a date",IF(AND($K1958&lt;&gt;"",NOT(ISNUMBER($K1958))),"Contract end is text, not a date","")))))</f>
        <v/>
      </c>
      <c r="AM1958" s="41">
        <f>IF($R1958=0,0,N($L1958)*(1+$Z1958+BonusMonths/12+IF($Q1958=1,0,EOSB))+N($M1958)+(N($L1958)+SI_Gross*N($M1958))*IF($Q1958=1,SI_O,SI_E))</f>
        <v/>
      </c>
      <c r="AN1958" s="41">
        <f>IF($R1958=0,0,(IF($Q1958=1,MedO,MedE+Ticket)+Training)/12)</f>
        <v/>
      </c>
    </row>
    <row r="1959">
      <c r="I1959" s="35" t="n"/>
      <c r="J1959" s="35" t="n"/>
      <c r="K1959" s="35" t="n"/>
      <c r="L1959" s="36" t="n"/>
      <c r="M1959" s="36" t="n"/>
      <c r="P1959" s="37" t="n"/>
      <c r="Q1959" s="38">
        <f>IF($C1959="",0,IF(OR(LOWER(TRIM($G1959))="omani",LOWER(TRIM($G1959))="oman",LOWER(TRIM($G1959))="om",LOWER(TRIM($G1959))="local"),1,0))</f>
        <v/>
      </c>
      <c r="R1959" s="38">
        <f>IF($C1959="",0,IF(OR(ISNUMBER(SEARCH("resign",$N1959)),ISNUMBER(SEARCH("terminat",$N1959)),ISNUMBER(SEARCH("inactive",$N1959)),ISNUMBER(SEARCH("vacan",$N1959)),ISNUMBER(SEARCH("deceased",$N1959)),ISNUMBER(SEARCH("separated",$N1959))),0,1))</f>
        <v/>
      </c>
      <c r="S1959">
        <f>IF(OR($R1959=0,NOT(ISNUMBER($I1959))),"",IFERROR(DATEDIF($I1959,DATE(FY,1,1),"y"),""))</f>
        <v/>
      </c>
      <c r="T1959">
        <f>IF(OR($R1959=0,NOT(ISNUMBER($J1959))),"",IFERROR(DATEDIF($J1959,DATE(FY,1,1),"y"),0))</f>
        <v/>
      </c>
      <c r="U1959" s="38">
        <f>IF(OR($R1959=0,NOT(ISNUMBER($I1959))),0,IF(YEAR($I1959)+IF($Q1959=1,RetAgeO,RetAgeE)=FY,MONTH($I1959),IF(YEAR($I1959)+IF($Q1959=1,RetAgeO,RetAgeE)&lt;FY,1,0)))</f>
        <v/>
      </c>
      <c r="V1959" s="38">
        <f>IF(OR($R1959=0,NOT(ISNUMBER($K1959))),0,IF(YEAR($K1959)=FY,MONTH($K1959),IF(YEAR($K1959)&lt;FY,1,0)))</f>
        <v/>
      </c>
      <c r="W1959" s="38">
        <f>IF($R1959=0,0,MIN(12,IF(AND(ISNUMBER($O1959),$O1959&gt;=1,$O1959&lt;=12),INT($O1959),12),IF(AND(RetireExit="Yes",$U1959&gt;0),$U1959,12),IF(AND(ContractExit="Yes",$V1959&gt;0),$V1959,12)))</f>
        <v/>
      </c>
      <c r="X1959" s="37">
        <f>IF(ISNUMBER($P1959),$P1959,IncPct)</f>
        <v/>
      </c>
      <c r="Y1959" s="39">
        <f>IF($W1959=0,0,MAX(0,MIN($W1959,IncMonth-1))+MAX(0,$W1959-IncMonth+1)*(1+$X1959))</f>
        <v/>
      </c>
      <c r="Z1959" s="40">
        <f>IF($C1959="",0,IFERROR(INDEX(Departments!$B$5:$B$54,MATCH($C1959,Departments!$A$5:$A$54,0)),0))</f>
        <v/>
      </c>
      <c r="AA1959" s="41">
        <f>N($L1959)*$Y1959</f>
        <v/>
      </c>
      <c r="AB1959" s="41">
        <f>N($M1959)*$Y1959</f>
        <v/>
      </c>
      <c r="AC1959" s="41">
        <f>$AA1959*$Z1959</f>
        <v/>
      </c>
      <c r="AD1959" s="41">
        <f>$AA1959*BonusMonths/12</f>
        <v/>
      </c>
      <c r="AE1959" s="41">
        <f>($AA1959+SI_Gross*$AB1959)*IF($Q1959=1,SI_O,SI_E)</f>
        <v/>
      </c>
      <c r="AF1959" s="41">
        <f>IF($Q1959=1,0,$AA1959*EOSB)</f>
        <v/>
      </c>
      <c r="AG1959" s="41">
        <f>$AN1959*$W1959</f>
        <v/>
      </c>
      <c r="AH1959" s="41">
        <f>SUM($AA1959:$AG1959)</f>
        <v/>
      </c>
      <c r="AI1959" s="41">
        <f>12*($AM1959+$AN1959)</f>
        <v/>
      </c>
      <c r="AJ1959" s="41">
        <f>$AM1959*((IncMonth-1)+(13-IncMonth)*(1+$X1959))+12*$AN1959</f>
        <v/>
      </c>
      <c r="AK1959" s="41">
        <f>IF($R1959=1,N($L1959)+N($M1959),0)</f>
        <v/>
      </c>
      <c r="AL1959">
        <f>IF($C1959="","",IF(N($L1959)&lt;=0,"Basic salary missing",IF(ISNA(MATCH($C1959,Departments!$A$5:$A$54,0)),"Department not on Departments sheet",IF(AND($I1959&lt;&gt;"",NOT(ISNUMBER($I1959))),"Date of birth is text, not a date",IF(AND($K1959&lt;&gt;"",NOT(ISNUMBER($K1959))),"Contract end is text, not a date","")))))</f>
        <v/>
      </c>
      <c r="AM1959" s="41">
        <f>IF($R1959=0,0,N($L1959)*(1+$Z1959+BonusMonths/12+IF($Q1959=1,0,EOSB))+N($M1959)+(N($L1959)+SI_Gross*N($M1959))*IF($Q1959=1,SI_O,SI_E))</f>
        <v/>
      </c>
      <c r="AN1959" s="41">
        <f>IF($R1959=0,0,(IF($Q1959=1,MedO,MedE+Ticket)+Training)/12)</f>
        <v/>
      </c>
    </row>
    <row r="1960">
      <c r="I1960" s="35" t="n"/>
      <c r="J1960" s="35" t="n"/>
      <c r="K1960" s="35" t="n"/>
      <c r="L1960" s="36" t="n"/>
      <c r="M1960" s="36" t="n"/>
      <c r="P1960" s="37" t="n"/>
      <c r="Q1960" s="38">
        <f>IF($C1960="",0,IF(OR(LOWER(TRIM($G1960))="omani",LOWER(TRIM($G1960))="oman",LOWER(TRIM($G1960))="om",LOWER(TRIM($G1960))="local"),1,0))</f>
        <v/>
      </c>
      <c r="R1960" s="38">
        <f>IF($C1960="",0,IF(OR(ISNUMBER(SEARCH("resign",$N1960)),ISNUMBER(SEARCH("terminat",$N1960)),ISNUMBER(SEARCH("inactive",$N1960)),ISNUMBER(SEARCH("vacan",$N1960)),ISNUMBER(SEARCH("deceased",$N1960)),ISNUMBER(SEARCH("separated",$N1960))),0,1))</f>
        <v/>
      </c>
      <c r="S1960">
        <f>IF(OR($R1960=0,NOT(ISNUMBER($I1960))),"",IFERROR(DATEDIF($I1960,DATE(FY,1,1),"y"),""))</f>
        <v/>
      </c>
      <c r="T1960">
        <f>IF(OR($R1960=0,NOT(ISNUMBER($J1960))),"",IFERROR(DATEDIF($J1960,DATE(FY,1,1),"y"),0))</f>
        <v/>
      </c>
      <c r="U1960" s="38">
        <f>IF(OR($R1960=0,NOT(ISNUMBER($I1960))),0,IF(YEAR($I1960)+IF($Q1960=1,RetAgeO,RetAgeE)=FY,MONTH($I1960),IF(YEAR($I1960)+IF($Q1960=1,RetAgeO,RetAgeE)&lt;FY,1,0)))</f>
        <v/>
      </c>
      <c r="V1960" s="38">
        <f>IF(OR($R1960=0,NOT(ISNUMBER($K1960))),0,IF(YEAR($K1960)=FY,MONTH($K1960),IF(YEAR($K1960)&lt;FY,1,0)))</f>
        <v/>
      </c>
      <c r="W1960" s="38">
        <f>IF($R1960=0,0,MIN(12,IF(AND(ISNUMBER($O1960),$O1960&gt;=1,$O1960&lt;=12),INT($O1960),12),IF(AND(RetireExit="Yes",$U1960&gt;0),$U1960,12),IF(AND(ContractExit="Yes",$V1960&gt;0),$V1960,12)))</f>
        <v/>
      </c>
      <c r="X1960" s="37">
        <f>IF(ISNUMBER($P1960),$P1960,IncPct)</f>
        <v/>
      </c>
      <c r="Y1960" s="39">
        <f>IF($W1960=0,0,MAX(0,MIN($W1960,IncMonth-1))+MAX(0,$W1960-IncMonth+1)*(1+$X1960))</f>
        <v/>
      </c>
      <c r="Z1960" s="40">
        <f>IF($C1960="",0,IFERROR(INDEX(Departments!$B$5:$B$54,MATCH($C1960,Departments!$A$5:$A$54,0)),0))</f>
        <v/>
      </c>
      <c r="AA1960" s="41">
        <f>N($L1960)*$Y1960</f>
        <v/>
      </c>
      <c r="AB1960" s="41">
        <f>N($M1960)*$Y1960</f>
        <v/>
      </c>
      <c r="AC1960" s="41">
        <f>$AA1960*$Z1960</f>
        <v/>
      </c>
      <c r="AD1960" s="41">
        <f>$AA1960*BonusMonths/12</f>
        <v/>
      </c>
      <c r="AE1960" s="41">
        <f>($AA1960+SI_Gross*$AB1960)*IF($Q1960=1,SI_O,SI_E)</f>
        <v/>
      </c>
      <c r="AF1960" s="41">
        <f>IF($Q1960=1,0,$AA1960*EOSB)</f>
        <v/>
      </c>
      <c r="AG1960" s="41">
        <f>$AN1960*$W1960</f>
        <v/>
      </c>
      <c r="AH1960" s="41">
        <f>SUM($AA1960:$AG1960)</f>
        <v/>
      </c>
      <c r="AI1960" s="41">
        <f>12*($AM1960+$AN1960)</f>
        <v/>
      </c>
      <c r="AJ1960" s="41">
        <f>$AM1960*((IncMonth-1)+(13-IncMonth)*(1+$X1960))+12*$AN1960</f>
        <v/>
      </c>
      <c r="AK1960" s="41">
        <f>IF($R1960=1,N($L1960)+N($M1960),0)</f>
        <v/>
      </c>
      <c r="AL1960">
        <f>IF($C1960="","",IF(N($L1960)&lt;=0,"Basic salary missing",IF(ISNA(MATCH($C1960,Departments!$A$5:$A$54,0)),"Department not on Departments sheet",IF(AND($I1960&lt;&gt;"",NOT(ISNUMBER($I1960))),"Date of birth is text, not a date",IF(AND($K1960&lt;&gt;"",NOT(ISNUMBER($K1960))),"Contract end is text, not a date","")))))</f>
        <v/>
      </c>
      <c r="AM1960" s="41">
        <f>IF($R1960=0,0,N($L1960)*(1+$Z1960+BonusMonths/12+IF($Q1960=1,0,EOSB))+N($M1960)+(N($L1960)+SI_Gross*N($M1960))*IF($Q1960=1,SI_O,SI_E))</f>
        <v/>
      </c>
      <c r="AN1960" s="41">
        <f>IF($R1960=0,0,(IF($Q1960=1,MedO,MedE+Ticket)+Training)/12)</f>
        <v/>
      </c>
    </row>
    <row r="1961">
      <c r="I1961" s="35" t="n"/>
      <c r="J1961" s="35" t="n"/>
      <c r="K1961" s="35" t="n"/>
      <c r="L1961" s="36" t="n"/>
      <c r="M1961" s="36" t="n"/>
      <c r="P1961" s="37" t="n"/>
      <c r="Q1961" s="38">
        <f>IF($C1961="",0,IF(OR(LOWER(TRIM($G1961))="omani",LOWER(TRIM($G1961))="oman",LOWER(TRIM($G1961))="om",LOWER(TRIM($G1961))="local"),1,0))</f>
        <v/>
      </c>
      <c r="R1961" s="38">
        <f>IF($C1961="",0,IF(OR(ISNUMBER(SEARCH("resign",$N1961)),ISNUMBER(SEARCH("terminat",$N1961)),ISNUMBER(SEARCH("inactive",$N1961)),ISNUMBER(SEARCH("vacan",$N1961)),ISNUMBER(SEARCH("deceased",$N1961)),ISNUMBER(SEARCH("separated",$N1961))),0,1))</f>
        <v/>
      </c>
      <c r="S1961">
        <f>IF(OR($R1961=0,NOT(ISNUMBER($I1961))),"",IFERROR(DATEDIF($I1961,DATE(FY,1,1),"y"),""))</f>
        <v/>
      </c>
      <c r="T1961">
        <f>IF(OR($R1961=0,NOT(ISNUMBER($J1961))),"",IFERROR(DATEDIF($J1961,DATE(FY,1,1),"y"),0))</f>
        <v/>
      </c>
      <c r="U1961" s="38">
        <f>IF(OR($R1961=0,NOT(ISNUMBER($I1961))),0,IF(YEAR($I1961)+IF($Q1961=1,RetAgeO,RetAgeE)=FY,MONTH($I1961),IF(YEAR($I1961)+IF($Q1961=1,RetAgeO,RetAgeE)&lt;FY,1,0)))</f>
        <v/>
      </c>
      <c r="V1961" s="38">
        <f>IF(OR($R1961=0,NOT(ISNUMBER($K1961))),0,IF(YEAR($K1961)=FY,MONTH($K1961),IF(YEAR($K1961)&lt;FY,1,0)))</f>
        <v/>
      </c>
      <c r="W1961" s="38">
        <f>IF($R1961=0,0,MIN(12,IF(AND(ISNUMBER($O1961),$O1961&gt;=1,$O1961&lt;=12),INT($O1961),12),IF(AND(RetireExit="Yes",$U1961&gt;0),$U1961,12),IF(AND(ContractExit="Yes",$V1961&gt;0),$V1961,12)))</f>
        <v/>
      </c>
      <c r="X1961" s="37">
        <f>IF(ISNUMBER($P1961),$P1961,IncPct)</f>
        <v/>
      </c>
      <c r="Y1961" s="39">
        <f>IF($W1961=0,0,MAX(0,MIN($W1961,IncMonth-1))+MAX(0,$W1961-IncMonth+1)*(1+$X1961))</f>
        <v/>
      </c>
      <c r="Z1961" s="40">
        <f>IF($C1961="",0,IFERROR(INDEX(Departments!$B$5:$B$54,MATCH($C1961,Departments!$A$5:$A$54,0)),0))</f>
        <v/>
      </c>
      <c r="AA1961" s="41">
        <f>N($L1961)*$Y1961</f>
        <v/>
      </c>
      <c r="AB1961" s="41">
        <f>N($M1961)*$Y1961</f>
        <v/>
      </c>
      <c r="AC1961" s="41">
        <f>$AA1961*$Z1961</f>
        <v/>
      </c>
      <c r="AD1961" s="41">
        <f>$AA1961*BonusMonths/12</f>
        <v/>
      </c>
      <c r="AE1961" s="41">
        <f>($AA1961+SI_Gross*$AB1961)*IF($Q1961=1,SI_O,SI_E)</f>
        <v/>
      </c>
      <c r="AF1961" s="41">
        <f>IF($Q1961=1,0,$AA1961*EOSB)</f>
        <v/>
      </c>
      <c r="AG1961" s="41">
        <f>$AN1961*$W1961</f>
        <v/>
      </c>
      <c r="AH1961" s="41">
        <f>SUM($AA1961:$AG1961)</f>
        <v/>
      </c>
      <c r="AI1961" s="41">
        <f>12*($AM1961+$AN1961)</f>
        <v/>
      </c>
      <c r="AJ1961" s="41">
        <f>$AM1961*((IncMonth-1)+(13-IncMonth)*(1+$X1961))+12*$AN1961</f>
        <v/>
      </c>
      <c r="AK1961" s="41">
        <f>IF($R1961=1,N($L1961)+N($M1961),0)</f>
        <v/>
      </c>
      <c r="AL1961">
        <f>IF($C1961="","",IF(N($L1961)&lt;=0,"Basic salary missing",IF(ISNA(MATCH($C1961,Departments!$A$5:$A$54,0)),"Department not on Departments sheet",IF(AND($I1961&lt;&gt;"",NOT(ISNUMBER($I1961))),"Date of birth is text, not a date",IF(AND($K1961&lt;&gt;"",NOT(ISNUMBER($K1961))),"Contract end is text, not a date","")))))</f>
        <v/>
      </c>
      <c r="AM1961" s="41">
        <f>IF($R1961=0,0,N($L1961)*(1+$Z1961+BonusMonths/12+IF($Q1961=1,0,EOSB))+N($M1961)+(N($L1961)+SI_Gross*N($M1961))*IF($Q1961=1,SI_O,SI_E))</f>
        <v/>
      </c>
      <c r="AN1961" s="41">
        <f>IF($R1961=0,0,(IF($Q1961=1,MedO,MedE+Ticket)+Training)/12)</f>
        <v/>
      </c>
    </row>
    <row r="1962">
      <c r="I1962" s="35" t="n"/>
      <c r="J1962" s="35" t="n"/>
      <c r="K1962" s="35" t="n"/>
      <c r="L1962" s="36" t="n"/>
      <c r="M1962" s="36" t="n"/>
      <c r="P1962" s="37" t="n"/>
      <c r="Q1962" s="38">
        <f>IF($C1962="",0,IF(OR(LOWER(TRIM($G1962))="omani",LOWER(TRIM($G1962))="oman",LOWER(TRIM($G1962))="om",LOWER(TRIM($G1962))="local"),1,0))</f>
        <v/>
      </c>
      <c r="R1962" s="38">
        <f>IF($C1962="",0,IF(OR(ISNUMBER(SEARCH("resign",$N1962)),ISNUMBER(SEARCH("terminat",$N1962)),ISNUMBER(SEARCH("inactive",$N1962)),ISNUMBER(SEARCH("vacan",$N1962)),ISNUMBER(SEARCH("deceased",$N1962)),ISNUMBER(SEARCH("separated",$N1962))),0,1))</f>
        <v/>
      </c>
      <c r="S1962">
        <f>IF(OR($R1962=0,NOT(ISNUMBER($I1962))),"",IFERROR(DATEDIF($I1962,DATE(FY,1,1),"y"),""))</f>
        <v/>
      </c>
      <c r="T1962">
        <f>IF(OR($R1962=0,NOT(ISNUMBER($J1962))),"",IFERROR(DATEDIF($J1962,DATE(FY,1,1),"y"),0))</f>
        <v/>
      </c>
      <c r="U1962" s="38">
        <f>IF(OR($R1962=0,NOT(ISNUMBER($I1962))),0,IF(YEAR($I1962)+IF($Q1962=1,RetAgeO,RetAgeE)=FY,MONTH($I1962),IF(YEAR($I1962)+IF($Q1962=1,RetAgeO,RetAgeE)&lt;FY,1,0)))</f>
        <v/>
      </c>
      <c r="V1962" s="38">
        <f>IF(OR($R1962=0,NOT(ISNUMBER($K1962))),0,IF(YEAR($K1962)=FY,MONTH($K1962),IF(YEAR($K1962)&lt;FY,1,0)))</f>
        <v/>
      </c>
      <c r="W1962" s="38">
        <f>IF($R1962=0,0,MIN(12,IF(AND(ISNUMBER($O1962),$O1962&gt;=1,$O1962&lt;=12),INT($O1962),12),IF(AND(RetireExit="Yes",$U1962&gt;0),$U1962,12),IF(AND(ContractExit="Yes",$V1962&gt;0),$V1962,12)))</f>
        <v/>
      </c>
      <c r="X1962" s="37">
        <f>IF(ISNUMBER($P1962),$P1962,IncPct)</f>
        <v/>
      </c>
      <c r="Y1962" s="39">
        <f>IF($W1962=0,0,MAX(0,MIN($W1962,IncMonth-1))+MAX(0,$W1962-IncMonth+1)*(1+$X1962))</f>
        <v/>
      </c>
      <c r="Z1962" s="40">
        <f>IF($C1962="",0,IFERROR(INDEX(Departments!$B$5:$B$54,MATCH($C1962,Departments!$A$5:$A$54,0)),0))</f>
        <v/>
      </c>
      <c r="AA1962" s="41">
        <f>N($L1962)*$Y1962</f>
        <v/>
      </c>
      <c r="AB1962" s="41">
        <f>N($M1962)*$Y1962</f>
        <v/>
      </c>
      <c r="AC1962" s="41">
        <f>$AA1962*$Z1962</f>
        <v/>
      </c>
      <c r="AD1962" s="41">
        <f>$AA1962*BonusMonths/12</f>
        <v/>
      </c>
      <c r="AE1962" s="41">
        <f>($AA1962+SI_Gross*$AB1962)*IF($Q1962=1,SI_O,SI_E)</f>
        <v/>
      </c>
      <c r="AF1962" s="41">
        <f>IF($Q1962=1,0,$AA1962*EOSB)</f>
        <v/>
      </c>
      <c r="AG1962" s="41">
        <f>$AN1962*$W1962</f>
        <v/>
      </c>
      <c r="AH1962" s="41">
        <f>SUM($AA1962:$AG1962)</f>
        <v/>
      </c>
      <c r="AI1962" s="41">
        <f>12*($AM1962+$AN1962)</f>
        <v/>
      </c>
      <c r="AJ1962" s="41">
        <f>$AM1962*((IncMonth-1)+(13-IncMonth)*(1+$X1962))+12*$AN1962</f>
        <v/>
      </c>
      <c r="AK1962" s="41">
        <f>IF($R1962=1,N($L1962)+N($M1962),0)</f>
        <v/>
      </c>
      <c r="AL1962">
        <f>IF($C1962="","",IF(N($L1962)&lt;=0,"Basic salary missing",IF(ISNA(MATCH($C1962,Departments!$A$5:$A$54,0)),"Department not on Departments sheet",IF(AND($I1962&lt;&gt;"",NOT(ISNUMBER($I1962))),"Date of birth is text, not a date",IF(AND($K1962&lt;&gt;"",NOT(ISNUMBER($K1962))),"Contract end is text, not a date","")))))</f>
        <v/>
      </c>
      <c r="AM1962" s="41">
        <f>IF($R1962=0,0,N($L1962)*(1+$Z1962+BonusMonths/12+IF($Q1962=1,0,EOSB))+N($M1962)+(N($L1962)+SI_Gross*N($M1962))*IF($Q1962=1,SI_O,SI_E))</f>
        <v/>
      </c>
      <c r="AN1962" s="41">
        <f>IF($R1962=0,0,(IF($Q1962=1,MedO,MedE+Ticket)+Training)/12)</f>
        <v/>
      </c>
    </row>
    <row r="1963">
      <c r="I1963" s="35" t="n"/>
      <c r="J1963" s="35" t="n"/>
      <c r="K1963" s="35" t="n"/>
      <c r="L1963" s="36" t="n"/>
      <c r="M1963" s="36" t="n"/>
      <c r="P1963" s="37" t="n"/>
      <c r="Q1963" s="38">
        <f>IF($C1963="",0,IF(OR(LOWER(TRIM($G1963))="omani",LOWER(TRIM($G1963))="oman",LOWER(TRIM($G1963))="om",LOWER(TRIM($G1963))="local"),1,0))</f>
        <v/>
      </c>
      <c r="R1963" s="38">
        <f>IF($C1963="",0,IF(OR(ISNUMBER(SEARCH("resign",$N1963)),ISNUMBER(SEARCH("terminat",$N1963)),ISNUMBER(SEARCH("inactive",$N1963)),ISNUMBER(SEARCH("vacan",$N1963)),ISNUMBER(SEARCH("deceased",$N1963)),ISNUMBER(SEARCH("separated",$N1963))),0,1))</f>
        <v/>
      </c>
      <c r="S1963">
        <f>IF(OR($R1963=0,NOT(ISNUMBER($I1963))),"",IFERROR(DATEDIF($I1963,DATE(FY,1,1),"y"),""))</f>
        <v/>
      </c>
      <c r="T1963">
        <f>IF(OR($R1963=0,NOT(ISNUMBER($J1963))),"",IFERROR(DATEDIF($J1963,DATE(FY,1,1),"y"),0))</f>
        <v/>
      </c>
      <c r="U1963" s="38">
        <f>IF(OR($R1963=0,NOT(ISNUMBER($I1963))),0,IF(YEAR($I1963)+IF($Q1963=1,RetAgeO,RetAgeE)=FY,MONTH($I1963),IF(YEAR($I1963)+IF($Q1963=1,RetAgeO,RetAgeE)&lt;FY,1,0)))</f>
        <v/>
      </c>
      <c r="V1963" s="38">
        <f>IF(OR($R1963=0,NOT(ISNUMBER($K1963))),0,IF(YEAR($K1963)=FY,MONTH($K1963),IF(YEAR($K1963)&lt;FY,1,0)))</f>
        <v/>
      </c>
      <c r="W1963" s="38">
        <f>IF($R1963=0,0,MIN(12,IF(AND(ISNUMBER($O1963),$O1963&gt;=1,$O1963&lt;=12),INT($O1963),12),IF(AND(RetireExit="Yes",$U1963&gt;0),$U1963,12),IF(AND(ContractExit="Yes",$V1963&gt;0),$V1963,12)))</f>
        <v/>
      </c>
      <c r="X1963" s="37">
        <f>IF(ISNUMBER($P1963),$P1963,IncPct)</f>
        <v/>
      </c>
      <c r="Y1963" s="39">
        <f>IF($W1963=0,0,MAX(0,MIN($W1963,IncMonth-1))+MAX(0,$W1963-IncMonth+1)*(1+$X1963))</f>
        <v/>
      </c>
      <c r="Z1963" s="40">
        <f>IF($C1963="",0,IFERROR(INDEX(Departments!$B$5:$B$54,MATCH($C1963,Departments!$A$5:$A$54,0)),0))</f>
        <v/>
      </c>
      <c r="AA1963" s="41">
        <f>N($L1963)*$Y1963</f>
        <v/>
      </c>
      <c r="AB1963" s="41">
        <f>N($M1963)*$Y1963</f>
        <v/>
      </c>
      <c r="AC1963" s="41">
        <f>$AA1963*$Z1963</f>
        <v/>
      </c>
      <c r="AD1963" s="41">
        <f>$AA1963*BonusMonths/12</f>
        <v/>
      </c>
      <c r="AE1963" s="41">
        <f>($AA1963+SI_Gross*$AB1963)*IF($Q1963=1,SI_O,SI_E)</f>
        <v/>
      </c>
      <c r="AF1963" s="41">
        <f>IF($Q1963=1,0,$AA1963*EOSB)</f>
        <v/>
      </c>
      <c r="AG1963" s="41">
        <f>$AN1963*$W1963</f>
        <v/>
      </c>
      <c r="AH1963" s="41">
        <f>SUM($AA1963:$AG1963)</f>
        <v/>
      </c>
      <c r="AI1963" s="41">
        <f>12*($AM1963+$AN1963)</f>
        <v/>
      </c>
      <c r="AJ1963" s="41">
        <f>$AM1963*((IncMonth-1)+(13-IncMonth)*(1+$X1963))+12*$AN1963</f>
        <v/>
      </c>
      <c r="AK1963" s="41">
        <f>IF($R1963=1,N($L1963)+N($M1963),0)</f>
        <v/>
      </c>
      <c r="AL1963">
        <f>IF($C1963="","",IF(N($L1963)&lt;=0,"Basic salary missing",IF(ISNA(MATCH($C1963,Departments!$A$5:$A$54,0)),"Department not on Departments sheet",IF(AND($I1963&lt;&gt;"",NOT(ISNUMBER($I1963))),"Date of birth is text, not a date",IF(AND($K1963&lt;&gt;"",NOT(ISNUMBER($K1963))),"Contract end is text, not a date","")))))</f>
        <v/>
      </c>
      <c r="AM1963" s="41">
        <f>IF($R1963=0,0,N($L1963)*(1+$Z1963+BonusMonths/12+IF($Q1963=1,0,EOSB))+N($M1963)+(N($L1963)+SI_Gross*N($M1963))*IF($Q1963=1,SI_O,SI_E))</f>
        <v/>
      </c>
      <c r="AN1963" s="41">
        <f>IF($R1963=0,0,(IF($Q1963=1,MedO,MedE+Ticket)+Training)/12)</f>
        <v/>
      </c>
    </row>
    <row r="1964">
      <c r="I1964" s="35" t="n"/>
      <c r="J1964" s="35" t="n"/>
      <c r="K1964" s="35" t="n"/>
      <c r="L1964" s="36" t="n"/>
      <c r="M1964" s="36" t="n"/>
      <c r="P1964" s="37" t="n"/>
      <c r="Q1964" s="38">
        <f>IF($C1964="",0,IF(OR(LOWER(TRIM($G1964))="omani",LOWER(TRIM($G1964))="oman",LOWER(TRIM($G1964))="om",LOWER(TRIM($G1964))="local"),1,0))</f>
        <v/>
      </c>
      <c r="R1964" s="38">
        <f>IF($C1964="",0,IF(OR(ISNUMBER(SEARCH("resign",$N1964)),ISNUMBER(SEARCH("terminat",$N1964)),ISNUMBER(SEARCH("inactive",$N1964)),ISNUMBER(SEARCH("vacan",$N1964)),ISNUMBER(SEARCH("deceased",$N1964)),ISNUMBER(SEARCH("separated",$N1964))),0,1))</f>
        <v/>
      </c>
      <c r="S1964">
        <f>IF(OR($R1964=0,NOT(ISNUMBER($I1964))),"",IFERROR(DATEDIF($I1964,DATE(FY,1,1),"y"),""))</f>
        <v/>
      </c>
      <c r="T1964">
        <f>IF(OR($R1964=0,NOT(ISNUMBER($J1964))),"",IFERROR(DATEDIF($J1964,DATE(FY,1,1),"y"),0))</f>
        <v/>
      </c>
      <c r="U1964" s="38">
        <f>IF(OR($R1964=0,NOT(ISNUMBER($I1964))),0,IF(YEAR($I1964)+IF($Q1964=1,RetAgeO,RetAgeE)=FY,MONTH($I1964),IF(YEAR($I1964)+IF($Q1964=1,RetAgeO,RetAgeE)&lt;FY,1,0)))</f>
        <v/>
      </c>
      <c r="V1964" s="38">
        <f>IF(OR($R1964=0,NOT(ISNUMBER($K1964))),0,IF(YEAR($K1964)=FY,MONTH($K1964),IF(YEAR($K1964)&lt;FY,1,0)))</f>
        <v/>
      </c>
      <c r="W1964" s="38">
        <f>IF($R1964=0,0,MIN(12,IF(AND(ISNUMBER($O1964),$O1964&gt;=1,$O1964&lt;=12),INT($O1964),12),IF(AND(RetireExit="Yes",$U1964&gt;0),$U1964,12),IF(AND(ContractExit="Yes",$V1964&gt;0),$V1964,12)))</f>
        <v/>
      </c>
      <c r="X1964" s="37">
        <f>IF(ISNUMBER($P1964),$P1964,IncPct)</f>
        <v/>
      </c>
      <c r="Y1964" s="39">
        <f>IF($W1964=0,0,MAX(0,MIN($W1964,IncMonth-1))+MAX(0,$W1964-IncMonth+1)*(1+$X1964))</f>
        <v/>
      </c>
      <c r="Z1964" s="40">
        <f>IF($C1964="",0,IFERROR(INDEX(Departments!$B$5:$B$54,MATCH($C1964,Departments!$A$5:$A$54,0)),0))</f>
        <v/>
      </c>
      <c r="AA1964" s="41">
        <f>N($L1964)*$Y1964</f>
        <v/>
      </c>
      <c r="AB1964" s="41">
        <f>N($M1964)*$Y1964</f>
        <v/>
      </c>
      <c r="AC1964" s="41">
        <f>$AA1964*$Z1964</f>
        <v/>
      </c>
      <c r="AD1964" s="41">
        <f>$AA1964*BonusMonths/12</f>
        <v/>
      </c>
      <c r="AE1964" s="41">
        <f>($AA1964+SI_Gross*$AB1964)*IF($Q1964=1,SI_O,SI_E)</f>
        <v/>
      </c>
      <c r="AF1964" s="41">
        <f>IF($Q1964=1,0,$AA1964*EOSB)</f>
        <v/>
      </c>
      <c r="AG1964" s="41">
        <f>$AN1964*$W1964</f>
        <v/>
      </c>
      <c r="AH1964" s="41">
        <f>SUM($AA1964:$AG1964)</f>
        <v/>
      </c>
      <c r="AI1964" s="41">
        <f>12*($AM1964+$AN1964)</f>
        <v/>
      </c>
      <c r="AJ1964" s="41">
        <f>$AM1964*((IncMonth-1)+(13-IncMonth)*(1+$X1964))+12*$AN1964</f>
        <v/>
      </c>
      <c r="AK1964" s="41">
        <f>IF($R1964=1,N($L1964)+N($M1964),0)</f>
        <v/>
      </c>
      <c r="AL1964">
        <f>IF($C1964="","",IF(N($L1964)&lt;=0,"Basic salary missing",IF(ISNA(MATCH($C1964,Departments!$A$5:$A$54,0)),"Department not on Departments sheet",IF(AND($I1964&lt;&gt;"",NOT(ISNUMBER($I1964))),"Date of birth is text, not a date",IF(AND($K1964&lt;&gt;"",NOT(ISNUMBER($K1964))),"Contract end is text, not a date","")))))</f>
        <v/>
      </c>
      <c r="AM1964" s="41">
        <f>IF($R1964=0,0,N($L1964)*(1+$Z1964+BonusMonths/12+IF($Q1964=1,0,EOSB))+N($M1964)+(N($L1964)+SI_Gross*N($M1964))*IF($Q1964=1,SI_O,SI_E))</f>
        <v/>
      </c>
      <c r="AN1964" s="41">
        <f>IF($R1964=0,0,(IF($Q1964=1,MedO,MedE+Ticket)+Training)/12)</f>
        <v/>
      </c>
    </row>
    <row r="1965">
      <c r="I1965" s="35" t="n"/>
      <c r="J1965" s="35" t="n"/>
      <c r="K1965" s="35" t="n"/>
      <c r="L1965" s="36" t="n"/>
      <c r="M1965" s="36" t="n"/>
      <c r="P1965" s="37" t="n"/>
      <c r="Q1965" s="38">
        <f>IF($C1965="",0,IF(OR(LOWER(TRIM($G1965))="omani",LOWER(TRIM($G1965))="oman",LOWER(TRIM($G1965))="om",LOWER(TRIM($G1965))="local"),1,0))</f>
        <v/>
      </c>
      <c r="R1965" s="38">
        <f>IF($C1965="",0,IF(OR(ISNUMBER(SEARCH("resign",$N1965)),ISNUMBER(SEARCH("terminat",$N1965)),ISNUMBER(SEARCH("inactive",$N1965)),ISNUMBER(SEARCH("vacan",$N1965)),ISNUMBER(SEARCH("deceased",$N1965)),ISNUMBER(SEARCH("separated",$N1965))),0,1))</f>
        <v/>
      </c>
      <c r="S1965">
        <f>IF(OR($R1965=0,NOT(ISNUMBER($I1965))),"",IFERROR(DATEDIF($I1965,DATE(FY,1,1),"y"),""))</f>
        <v/>
      </c>
      <c r="T1965">
        <f>IF(OR($R1965=0,NOT(ISNUMBER($J1965))),"",IFERROR(DATEDIF($J1965,DATE(FY,1,1),"y"),0))</f>
        <v/>
      </c>
      <c r="U1965" s="38">
        <f>IF(OR($R1965=0,NOT(ISNUMBER($I1965))),0,IF(YEAR($I1965)+IF($Q1965=1,RetAgeO,RetAgeE)=FY,MONTH($I1965),IF(YEAR($I1965)+IF($Q1965=1,RetAgeO,RetAgeE)&lt;FY,1,0)))</f>
        <v/>
      </c>
      <c r="V1965" s="38">
        <f>IF(OR($R1965=0,NOT(ISNUMBER($K1965))),0,IF(YEAR($K1965)=FY,MONTH($K1965),IF(YEAR($K1965)&lt;FY,1,0)))</f>
        <v/>
      </c>
      <c r="W1965" s="38">
        <f>IF($R1965=0,0,MIN(12,IF(AND(ISNUMBER($O1965),$O1965&gt;=1,$O1965&lt;=12),INT($O1965),12),IF(AND(RetireExit="Yes",$U1965&gt;0),$U1965,12),IF(AND(ContractExit="Yes",$V1965&gt;0),$V1965,12)))</f>
        <v/>
      </c>
      <c r="X1965" s="37">
        <f>IF(ISNUMBER($P1965),$P1965,IncPct)</f>
        <v/>
      </c>
      <c r="Y1965" s="39">
        <f>IF($W1965=0,0,MAX(0,MIN($W1965,IncMonth-1))+MAX(0,$W1965-IncMonth+1)*(1+$X1965))</f>
        <v/>
      </c>
      <c r="Z1965" s="40">
        <f>IF($C1965="",0,IFERROR(INDEX(Departments!$B$5:$B$54,MATCH($C1965,Departments!$A$5:$A$54,0)),0))</f>
        <v/>
      </c>
      <c r="AA1965" s="41">
        <f>N($L1965)*$Y1965</f>
        <v/>
      </c>
      <c r="AB1965" s="41">
        <f>N($M1965)*$Y1965</f>
        <v/>
      </c>
      <c r="AC1965" s="41">
        <f>$AA1965*$Z1965</f>
        <v/>
      </c>
      <c r="AD1965" s="41">
        <f>$AA1965*BonusMonths/12</f>
        <v/>
      </c>
      <c r="AE1965" s="41">
        <f>($AA1965+SI_Gross*$AB1965)*IF($Q1965=1,SI_O,SI_E)</f>
        <v/>
      </c>
      <c r="AF1965" s="41">
        <f>IF($Q1965=1,0,$AA1965*EOSB)</f>
        <v/>
      </c>
      <c r="AG1965" s="41">
        <f>$AN1965*$W1965</f>
        <v/>
      </c>
      <c r="AH1965" s="41">
        <f>SUM($AA1965:$AG1965)</f>
        <v/>
      </c>
      <c r="AI1965" s="41">
        <f>12*($AM1965+$AN1965)</f>
        <v/>
      </c>
      <c r="AJ1965" s="41">
        <f>$AM1965*((IncMonth-1)+(13-IncMonth)*(1+$X1965))+12*$AN1965</f>
        <v/>
      </c>
      <c r="AK1965" s="41">
        <f>IF($R1965=1,N($L1965)+N($M1965),0)</f>
        <v/>
      </c>
      <c r="AL1965">
        <f>IF($C1965="","",IF(N($L1965)&lt;=0,"Basic salary missing",IF(ISNA(MATCH($C1965,Departments!$A$5:$A$54,0)),"Department not on Departments sheet",IF(AND($I1965&lt;&gt;"",NOT(ISNUMBER($I1965))),"Date of birth is text, not a date",IF(AND($K1965&lt;&gt;"",NOT(ISNUMBER($K1965))),"Contract end is text, not a date","")))))</f>
        <v/>
      </c>
      <c r="AM1965" s="41">
        <f>IF($R1965=0,0,N($L1965)*(1+$Z1965+BonusMonths/12+IF($Q1965=1,0,EOSB))+N($M1965)+(N($L1965)+SI_Gross*N($M1965))*IF($Q1965=1,SI_O,SI_E))</f>
        <v/>
      </c>
      <c r="AN1965" s="41">
        <f>IF($R1965=0,0,(IF($Q1965=1,MedO,MedE+Ticket)+Training)/12)</f>
        <v/>
      </c>
    </row>
    <row r="1966">
      <c r="I1966" s="35" t="n"/>
      <c r="J1966" s="35" t="n"/>
      <c r="K1966" s="35" t="n"/>
      <c r="L1966" s="36" t="n"/>
      <c r="M1966" s="36" t="n"/>
      <c r="P1966" s="37" t="n"/>
      <c r="Q1966" s="38">
        <f>IF($C1966="",0,IF(OR(LOWER(TRIM($G1966))="omani",LOWER(TRIM($G1966))="oman",LOWER(TRIM($G1966))="om",LOWER(TRIM($G1966))="local"),1,0))</f>
        <v/>
      </c>
      <c r="R1966" s="38">
        <f>IF($C1966="",0,IF(OR(ISNUMBER(SEARCH("resign",$N1966)),ISNUMBER(SEARCH("terminat",$N1966)),ISNUMBER(SEARCH("inactive",$N1966)),ISNUMBER(SEARCH("vacan",$N1966)),ISNUMBER(SEARCH("deceased",$N1966)),ISNUMBER(SEARCH("separated",$N1966))),0,1))</f>
        <v/>
      </c>
      <c r="S1966">
        <f>IF(OR($R1966=0,NOT(ISNUMBER($I1966))),"",IFERROR(DATEDIF($I1966,DATE(FY,1,1),"y"),""))</f>
        <v/>
      </c>
      <c r="T1966">
        <f>IF(OR($R1966=0,NOT(ISNUMBER($J1966))),"",IFERROR(DATEDIF($J1966,DATE(FY,1,1),"y"),0))</f>
        <v/>
      </c>
      <c r="U1966" s="38">
        <f>IF(OR($R1966=0,NOT(ISNUMBER($I1966))),0,IF(YEAR($I1966)+IF($Q1966=1,RetAgeO,RetAgeE)=FY,MONTH($I1966),IF(YEAR($I1966)+IF($Q1966=1,RetAgeO,RetAgeE)&lt;FY,1,0)))</f>
        <v/>
      </c>
      <c r="V1966" s="38">
        <f>IF(OR($R1966=0,NOT(ISNUMBER($K1966))),0,IF(YEAR($K1966)=FY,MONTH($K1966),IF(YEAR($K1966)&lt;FY,1,0)))</f>
        <v/>
      </c>
      <c r="W1966" s="38">
        <f>IF($R1966=0,0,MIN(12,IF(AND(ISNUMBER($O1966),$O1966&gt;=1,$O1966&lt;=12),INT($O1966),12),IF(AND(RetireExit="Yes",$U1966&gt;0),$U1966,12),IF(AND(ContractExit="Yes",$V1966&gt;0),$V1966,12)))</f>
        <v/>
      </c>
      <c r="X1966" s="37">
        <f>IF(ISNUMBER($P1966),$P1966,IncPct)</f>
        <v/>
      </c>
      <c r="Y1966" s="39">
        <f>IF($W1966=0,0,MAX(0,MIN($W1966,IncMonth-1))+MAX(0,$W1966-IncMonth+1)*(1+$X1966))</f>
        <v/>
      </c>
      <c r="Z1966" s="40">
        <f>IF($C1966="",0,IFERROR(INDEX(Departments!$B$5:$B$54,MATCH($C1966,Departments!$A$5:$A$54,0)),0))</f>
        <v/>
      </c>
      <c r="AA1966" s="41">
        <f>N($L1966)*$Y1966</f>
        <v/>
      </c>
      <c r="AB1966" s="41">
        <f>N($M1966)*$Y1966</f>
        <v/>
      </c>
      <c r="AC1966" s="41">
        <f>$AA1966*$Z1966</f>
        <v/>
      </c>
      <c r="AD1966" s="41">
        <f>$AA1966*BonusMonths/12</f>
        <v/>
      </c>
      <c r="AE1966" s="41">
        <f>($AA1966+SI_Gross*$AB1966)*IF($Q1966=1,SI_O,SI_E)</f>
        <v/>
      </c>
      <c r="AF1966" s="41">
        <f>IF($Q1966=1,0,$AA1966*EOSB)</f>
        <v/>
      </c>
      <c r="AG1966" s="41">
        <f>$AN1966*$W1966</f>
        <v/>
      </c>
      <c r="AH1966" s="41">
        <f>SUM($AA1966:$AG1966)</f>
        <v/>
      </c>
      <c r="AI1966" s="41">
        <f>12*($AM1966+$AN1966)</f>
        <v/>
      </c>
      <c r="AJ1966" s="41">
        <f>$AM1966*((IncMonth-1)+(13-IncMonth)*(1+$X1966))+12*$AN1966</f>
        <v/>
      </c>
      <c r="AK1966" s="41">
        <f>IF($R1966=1,N($L1966)+N($M1966),0)</f>
        <v/>
      </c>
      <c r="AL1966">
        <f>IF($C1966="","",IF(N($L1966)&lt;=0,"Basic salary missing",IF(ISNA(MATCH($C1966,Departments!$A$5:$A$54,0)),"Department not on Departments sheet",IF(AND($I1966&lt;&gt;"",NOT(ISNUMBER($I1966))),"Date of birth is text, not a date",IF(AND($K1966&lt;&gt;"",NOT(ISNUMBER($K1966))),"Contract end is text, not a date","")))))</f>
        <v/>
      </c>
      <c r="AM1966" s="41">
        <f>IF($R1966=0,0,N($L1966)*(1+$Z1966+BonusMonths/12+IF($Q1966=1,0,EOSB))+N($M1966)+(N($L1966)+SI_Gross*N($M1966))*IF($Q1966=1,SI_O,SI_E))</f>
        <v/>
      </c>
      <c r="AN1966" s="41">
        <f>IF($R1966=0,0,(IF($Q1966=1,MedO,MedE+Ticket)+Training)/12)</f>
        <v/>
      </c>
    </row>
    <row r="1967">
      <c r="I1967" s="35" t="n"/>
      <c r="J1967" s="35" t="n"/>
      <c r="K1967" s="35" t="n"/>
      <c r="L1967" s="36" t="n"/>
      <c r="M1967" s="36" t="n"/>
      <c r="P1967" s="37" t="n"/>
      <c r="Q1967" s="38">
        <f>IF($C1967="",0,IF(OR(LOWER(TRIM($G1967))="omani",LOWER(TRIM($G1967))="oman",LOWER(TRIM($G1967))="om",LOWER(TRIM($G1967))="local"),1,0))</f>
        <v/>
      </c>
      <c r="R1967" s="38">
        <f>IF($C1967="",0,IF(OR(ISNUMBER(SEARCH("resign",$N1967)),ISNUMBER(SEARCH("terminat",$N1967)),ISNUMBER(SEARCH("inactive",$N1967)),ISNUMBER(SEARCH("vacan",$N1967)),ISNUMBER(SEARCH("deceased",$N1967)),ISNUMBER(SEARCH("separated",$N1967))),0,1))</f>
        <v/>
      </c>
      <c r="S1967">
        <f>IF(OR($R1967=0,NOT(ISNUMBER($I1967))),"",IFERROR(DATEDIF($I1967,DATE(FY,1,1),"y"),""))</f>
        <v/>
      </c>
      <c r="T1967">
        <f>IF(OR($R1967=0,NOT(ISNUMBER($J1967))),"",IFERROR(DATEDIF($J1967,DATE(FY,1,1),"y"),0))</f>
        <v/>
      </c>
      <c r="U1967" s="38">
        <f>IF(OR($R1967=0,NOT(ISNUMBER($I1967))),0,IF(YEAR($I1967)+IF($Q1967=1,RetAgeO,RetAgeE)=FY,MONTH($I1967),IF(YEAR($I1967)+IF($Q1967=1,RetAgeO,RetAgeE)&lt;FY,1,0)))</f>
        <v/>
      </c>
      <c r="V1967" s="38">
        <f>IF(OR($R1967=0,NOT(ISNUMBER($K1967))),0,IF(YEAR($K1967)=FY,MONTH($K1967),IF(YEAR($K1967)&lt;FY,1,0)))</f>
        <v/>
      </c>
      <c r="W1967" s="38">
        <f>IF($R1967=0,0,MIN(12,IF(AND(ISNUMBER($O1967),$O1967&gt;=1,$O1967&lt;=12),INT($O1967),12),IF(AND(RetireExit="Yes",$U1967&gt;0),$U1967,12),IF(AND(ContractExit="Yes",$V1967&gt;0),$V1967,12)))</f>
        <v/>
      </c>
      <c r="X1967" s="37">
        <f>IF(ISNUMBER($P1967),$P1967,IncPct)</f>
        <v/>
      </c>
      <c r="Y1967" s="39">
        <f>IF($W1967=0,0,MAX(0,MIN($W1967,IncMonth-1))+MAX(0,$W1967-IncMonth+1)*(1+$X1967))</f>
        <v/>
      </c>
      <c r="Z1967" s="40">
        <f>IF($C1967="",0,IFERROR(INDEX(Departments!$B$5:$B$54,MATCH($C1967,Departments!$A$5:$A$54,0)),0))</f>
        <v/>
      </c>
      <c r="AA1967" s="41">
        <f>N($L1967)*$Y1967</f>
        <v/>
      </c>
      <c r="AB1967" s="41">
        <f>N($M1967)*$Y1967</f>
        <v/>
      </c>
      <c r="AC1967" s="41">
        <f>$AA1967*$Z1967</f>
        <v/>
      </c>
      <c r="AD1967" s="41">
        <f>$AA1967*BonusMonths/12</f>
        <v/>
      </c>
      <c r="AE1967" s="41">
        <f>($AA1967+SI_Gross*$AB1967)*IF($Q1967=1,SI_O,SI_E)</f>
        <v/>
      </c>
      <c r="AF1967" s="41">
        <f>IF($Q1967=1,0,$AA1967*EOSB)</f>
        <v/>
      </c>
      <c r="AG1967" s="41">
        <f>$AN1967*$W1967</f>
        <v/>
      </c>
      <c r="AH1967" s="41">
        <f>SUM($AA1967:$AG1967)</f>
        <v/>
      </c>
      <c r="AI1967" s="41">
        <f>12*($AM1967+$AN1967)</f>
        <v/>
      </c>
      <c r="AJ1967" s="41">
        <f>$AM1967*((IncMonth-1)+(13-IncMonth)*(1+$X1967))+12*$AN1967</f>
        <v/>
      </c>
      <c r="AK1967" s="41">
        <f>IF($R1967=1,N($L1967)+N($M1967),0)</f>
        <v/>
      </c>
      <c r="AL1967">
        <f>IF($C1967="","",IF(N($L1967)&lt;=0,"Basic salary missing",IF(ISNA(MATCH($C1967,Departments!$A$5:$A$54,0)),"Department not on Departments sheet",IF(AND($I1967&lt;&gt;"",NOT(ISNUMBER($I1967))),"Date of birth is text, not a date",IF(AND($K1967&lt;&gt;"",NOT(ISNUMBER($K1967))),"Contract end is text, not a date","")))))</f>
        <v/>
      </c>
      <c r="AM1967" s="41">
        <f>IF($R1967=0,0,N($L1967)*(1+$Z1967+BonusMonths/12+IF($Q1967=1,0,EOSB))+N($M1967)+(N($L1967)+SI_Gross*N($M1967))*IF($Q1967=1,SI_O,SI_E))</f>
        <v/>
      </c>
      <c r="AN1967" s="41">
        <f>IF($R1967=0,0,(IF($Q1967=1,MedO,MedE+Ticket)+Training)/12)</f>
        <v/>
      </c>
    </row>
    <row r="1968">
      <c r="I1968" s="35" t="n"/>
      <c r="J1968" s="35" t="n"/>
      <c r="K1968" s="35" t="n"/>
      <c r="L1968" s="36" t="n"/>
      <c r="M1968" s="36" t="n"/>
      <c r="P1968" s="37" t="n"/>
      <c r="Q1968" s="38">
        <f>IF($C1968="",0,IF(OR(LOWER(TRIM($G1968))="omani",LOWER(TRIM($G1968))="oman",LOWER(TRIM($G1968))="om",LOWER(TRIM($G1968))="local"),1,0))</f>
        <v/>
      </c>
      <c r="R1968" s="38">
        <f>IF($C1968="",0,IF(OR(ISNUMBER(SEARCH("resign",$N1968)),ISNUMBER(SEARCH("terminat",$N1968)),ISNUMBER(SEARCH("inactive",$N1968)),ISNUMBER(SEARCH("vacan",$N1968)),ISNUMBER(SEARCH("deceased",$N1968)),ISNUMBER(SEARCH("separated",$N1968))),0,1))</f>
        <v/>
      </c>
      <c r="S1968">
        <f>IF(OR($R1968=0,NOT(ISNUMBER($I1968))),"",IFERROR(DATEDIF($I1968,DATE(FY,1,1),"y"),""))</f>
        <v/>
      </c>
      <c r="T1968">
        <f>IF(OR($R1968=0,NOT(ISNUMBER($J1968))),"",IFERROR(DATEDIF($J1968,DATE(FY,1,1),"y"),0))</f>
        <v/>
      </c>
      <c r="U1968" s="38">
        <f>IF(OR($R1968=0,NOT(ISNUMBER($I1968))),0,IF(YEAR($I1968)+IF($Q1968=1,RetAgeO,RetAgeE)=FY,MONTH($I1968),IF(YEAR($I1968)+IF($Q1968=1,RetAgeO,RetAgeE)&lt;FY,1,0)))</f>
        <v/>
      </c>
      <c r="V1968" s="38">
        <f>IF(OR($R1968=0,NOT(ISNUMBER($K1968))),0,IF(YEAR($K1968)=FY,MONTH($K1968),IF(YEAR($K1968)&lt;FY,1,0)))</f>
        <v/>
      </c>
      <c r="W1968" s="38">
        <f>IF($R1968=0,0,MIN(12,IF(AND(ISNUMBER($O1968),$O1968&gt;=1,$O1968&lt;=12),INT($O1968),12),IF(AND(RetireExit="Yes",$U1968&gt;0),$U1968,12),IF(AND(ContractExit="Yes",$V1968&gt;0),$V1968,12)))</f>
        <v/>
      </c>
      <c r="X1968" s="37">
        <f>IF(ISNUMBER($P1968),$P1968,IncPct)</f>
        <v/>
      </c>
      <c r="Y1968" s="39">
        <f>IF($W1968=0,0,MAX(0,MIN($W1968,IncMonth-1))+MAX(0,$W1968-IncMonth+1)*(1+$X1968))</f>
        <v/>
      </c>
      <c r="Z1968" s="40">
        <f>IF($C1968="",0,IFERROR(INDEX(Departments!$B$5:$B$54,MATCH($C1968,Departments!$A$5:$A$54,0)),0))</f>
        <v/>
      </c>
      <c r="AA1968" s="41">
        <f>N($L1968)*$Y1968</f>
        <v/>
      </c>
      <c r="AB1968" s="41">
        <f>N($M1968)*$Y1968</f>
        <v/>
      </c>
      <c r="AC1968" s="41">
        <f>$AA1968*$Z1968</f>
        <v/>
      </c>
      <c r="AD1968" s="41">
        <f>$AA1968*BonusMonths/12</f>
        <v/>
      </c>
      <c r="AE1968" s="41">
        <f>($AA1968+SI_Gross*$AB1968)*IF($Q1968=1,SI_O,SI_E)</f>
        <v/>
      </c>
      <c r="AF1968" s="41">
        <f>IF($Q1968=1,0,$AA1968*EOSB)</f>
        <v/>
      </c>
      <c r="AG1968" s="41">
        <f>$AN1968*$W1968</f>
        <v/>
      </c>
      <c r="AH1968" s="41">
        <f>SUM($AA1968:$AG1968)</f>
        <v/>
      </c>
      <c r="AI1968" s="41">
        <f>12*($AM1968+$AN1968)</f>
        <v/>
      </c>
      <c r="AJ1968" s="41">
        <f>$AM1968*((IncMonth-1)+(13-IncMonth)*(1+$X1968))+12*$AN1968</f>
        <v/>
      </c>
      <c r="AK1968" s="41">
        <f>IF($R1968=1,N($L1968)+N($M1968),0)</f>
        <v/>
      </c>
      <c r="AL1968">
        <f>IF($C1968="","",IF(N($L1968)&lt;=0,"Basic salary missing",IF(ISNA(MATCH($C1968,Departments!$A$5:$A$54,0)),"Department not on Departments sheet",IF(AND($I1968&lt;&gt;"",NOT(ISNUMBER($I1968))),"Date of birth is text, not a date",IF(AND($K1968&lt;&gt;"",NOT(ISNUMBER($K1968))),"Contract end is text, not a date","")))))</f>
        <v/>
      </c>
      <c r="AM1968" s="41">
        <f>IF($R1968=0,0,N($L1968)*(1+$Z1968+BonusMonths/12+IF($Q1968=1,0,EOSB))+N($M1968)+(N($L1968)+SI_Gross*N($M1968))*IF($Q1968=1,SI_O,SI_E))</f>
        <v/>
      </c>
      <c r="AN1968" s="41">
        <f>IF($R1968=0,0,(IF($Q1968=1,MedO,MedE+Ticket)+Training)/12)</f>
        <v/>
      </c>
    </row>
    <row r="1969">
      <c r="I1969" s="35" t="n"/>
      <c r="J1969" s="35" t="n"/>
      <c r="K1969" s="35" t="n"/>
      <c r="L1969" s="36" t="n"/>
      <c r="M1969" s="36" t="n"/>
      <c r="P1969" s="37" t="n"/>
      <c r="Q1969" s="38">
        <f>IF($C1969="",0,IF(OR(LOWER(TRIM($G1969))="omani",LOWER(TRIM($G1969))="oman",LOWER(TRIM($G1969))="om",LOWER(TRIM($G1969))="local"),1,0))</f>
        <v/>
      </c>
      <c r="R1969" s="38">
        <f>IF($C1969="",0,IF(OR(ISNUMBER(SEARCH("resign",$N1969)),ISNUMBER(SEARCH("terminat",$N1969)),ISNUMBER(SEARCH("inactive",$N1969)),ISNUMBER(SEARCH("vacan",$N1969)),ISNUMBER(SEARCH("deceased",$N1969)),ISNUMBER(SEARCH("separated",$N1969))),0,1))</f>
        <v/>
      </c>
      <c r="S1969">
        <f>IF(OR($R1969=0,NOT(ISNUMBER($I1969))),"",IFERROR(DATEDIF($I1969,DATE(FY,1,1),"y"),""))</f>
        <v/>
      </c>
      <c r="T1969">
        <f>IF(OR($R1969=0,NOT(ISNUMBER($J1969))),"",IFERROR(DATEDIF($J1969,DATE(FY,1,1),"y"),0))</f>
        <v/>
      </c>
      <c r="U1969" s="38">
        <f>IF(OR($R1969=0,NOT(ISNUMBER($I1969))),0,IF(YEAR($I1969)+IF($Q1969=1,RetAgeO,RetAgeE)=FY,MONTH($I1969),IF(YEAR($I1969)+IF($Q1969=1,RetAgeO,RetAgeE)&lt;FY,1,0)))</f>
        <v/>
      </c>
      <c r="V1969" s="38">
        <f>IF(OR($R1969=0,NOT(ISNUMBER($K1969))),0,IF(YEAR($K1969)=FY,MONTH($K1969),IF(YEAR($K1969)&lt;FY,1,0)))</f>
        <v/>
      </c>
      <c r="W1969" s="38">
        <f>IF($R1969=0,0,MIN(12,IF(AND(ISNUMBER($O1969),$O1969&gt;=1,$O1969&lt;=12),INT($O1969),12),IF(AND(RetireExit="Yes",$U1969&gt;0),$U1969,12),IF(AND(ContractExit="Yes",$V1969&gt;0),$V1969,12)))</f>
        <v/>
      </c>
      <c r="X1969" s="37">
        <f>IF(ISNUMBER($P1969),$P1969,IncPct)</f>
        <v/>
      </c>
      <c r="Y1969" s="39">
        <f>IF($W1969=0,0,MAX(0,MIN($W1969,IncMonth-1))+MAX(0,$W1969-IncMonth+1)*(1+$X1969))</f>
        <v/>
      </c>
      <c r="Z1969" s="40">
        <f>IF($C1969="",0,IFERROR(INDEX(Departments!$B$5:$B$54,MATCH($C1969,Departments!$A$5:$A$54,0)),0))</f>
        <v/>
      </c>
      <c r="AA1969" s="41">
        <f>N($L1969)*$Y1969</f>
        <v/>
      </c>
      <c r="AB1969" s="41">
        <f>N($M1969)*$Y1969</f>
        <v/>
      </c>
      <c r="AC1969" s="41">
        <f>$AA1969*$Z1969</f>
        <v/>
      </c>
      <c r="AD1969" s="41">
        <f>$AA1969*BonusMonths/12</f>
        <v/>
      </c>
      <c r="AE1969" s="41">
        <f>($AA1969+SI_Gross*$AB1969)*IF($Q1969=1,SI_O,SI_E)</f>
        <v/>
      </c>
      <c r="AF1969" s="41">
        <f>IF($Q1969=1,0,$AA1969*EOSB)</f>
        <v/>
      </c>
      <c r="AG1969" s="41">
        <f>$AN1969*$W1969</f>
        <v/>
      </c>
      <c r="AH1969" s="41">
        <f>SUM($AA1969:$AG1969)</f>
        <v/>
      </c>
      <c r="AI1969" s="41">
        <f>12*($AM1969+$AN1969)</f>
        <v/>
      </c>
      <c r="AJ1969" s="41">
        <f>$AM1969*((IncMonth-1)+(13-IncMonth)*(1+$X1969))+12*$AN1969</f>
        <v/>
      </c>
      <c r="AK1969" s="41">
        <f>IF($R1969=1,N($L1969)+N($M1969),0)</f>
        <v/>
      </c>
      <c r="AL1969">
        <f>IF($C1969="","",IF(N($L1969)&lt;=0,"Basic salary missing",IF(ISNA(MATCH($C1969,Departments!$A$5:$A$54,0)),"Department not on Departments sheet",IF(AND($I1969&lt;&gt;"",NOT(ISNUMBER($I1969))),"Date of birth is text, not a date",IF(AND($K1969&lt;&gt;"",NOT(ISNUMBER($K1969))),"Contract end is text, not a date","")))))</f>
        <v/>
      </c>
      <c r="AM1969" s="41">
        <f>IF($R1969=0,0,N($L1969)*(1+$Z1969+BonusMonths/12+IF($Q1969=1,0,EOSB))+N($M1969)+(N($L1969)+SI_Gross*N($M1969))*IF($Q1969=1,SI_O,SI_E))</f>
        <v/>
      </c>
      <c r="AN1969" s="41">
        <f>IF($R1969=0,0,(IF($Q1969=1,MedO,MedE+Ticket)+Training)/12)</f>
        <v/>
      </c>
    </row>
    <row r="1970">
      <c r="I1970" s="35" t="n"/>
      <c r="J1970" s="35" t="n"/>
      <c r="K1970" s="35" t="n"/>
      <c r="L1970" s="36" t="n"/>
      <c r="M1970" s="36" t="n"/>
      <c r="P1970" s="37" t="n"/>
      <c r="Q1970" s="38">
        <f>IF($C1970="",0,IF(OR(LOWER(TRIM($G1970))="omani",LOWER(TRIM($G1970))="oman",LOWER(TRIM($G1970))="om",LOWER(TRIM($G1970))="local"),1,0))</f>
        <v/>
      </c>
      <c r="R1970" s="38">
        <f>IF($C1970="",0,IF(OR(ISNUMBER(SEARCH("resign",$N1970)),ISNUMBER(SEARCH("terminat",$N1970)),ISNUMBER(SEARCH("inactive",$N1970)),ISNUMBER(SEARCH("vacan",$N1970)),ISNUMBER(SEARCH("deceased",$N1970)),ISNUMBER(SEARCH("separated",$N1970))),0,1))</f>
        <v/>
      </c>
      <c r="S1970">
        <f>IF(OR($R1970=0,NOT(ISNUMBER($I1970))),"",IFERROR(DATEDIF($I1970,DATE(FY,1,1),"y"),""))</f>
        <v/>
      </c>
      <c r="T1970">
        <f>IF(OR($R1970=0,NOT(ISNUMBER($J1970))),"",IFERROR(DATEDIF($J1970,DATE(FY,1,1),"y"),0))</f>
        <v/>
      </c>
      <c r="U1970" s="38">
        <f>IF(OR($R1970=0,NOT(ISNUMBER($I1970))),0,IF(YEAR($I1970)+IF($Q1970=1,RetAgeO,RetAgeE)=FY,MONTH($I1970),IF(YEAR($I1970)+IF($Q1970=1,RetAgeO,RetAgeE)&lt;FY,1,0)))</f>
        <v/>
      </c>
      <c r="V1970" s="38">
        <f>IF(OR($R1970=0,NOT(ISNUMBER($K1970))),0,IF(YEAR($K1970)=FY,MONTH($K1970),IF(YEAR($K1970)&lt;FY,1,0)))</f>
        <v/>
      </c>
      <c r="W1970" s="38">
        <f>IF($R1970=0,0,MIN(12,IF(AND(ISNUMBER($O1970),$O1970&gt;=1,$O1970&lt;=12),INT($O1970),12),IF(AND(RetireExit="Yes",$U1970&gt;0),$U1970,12),IF(AND(ContractExit="Yes",$V1970&gt;0),$V1970,12)))</f>
        <v/>
      </c>
      <c r="X1970" s="37">
        <f>IF(ISNUMBER($P1970),$P1970,IncPct)</f>
        <v/>
      </c>
      <c r="Y1970" s="39">
        <f>IF($W1970=0,0,MAX(0,MIN($W1970,IncMonth-1))+MAX(0,$W1970-IncMonth+1)*(1+$X1970))</f>
        <v/>
      </c>
      <c r="Z1970" s="40">
        <f>IF($C1970="",0,IFERROR(INDEX(Departments!$B$5:$B$54,MATCH($C1970,Departments!$A$5:$A$54,0)),0))</f>
        <v/>
      </c>
      <c r="AA1970" s="41">
        <f>N($L1970)*$Y1970</f>
        <v/>
      </c>
      <c r="AB1970" s="41">
        <f>N($M1970)*$Y1970</f>
        <v/>
      </c>
      <c r="AC1970" s="41">
        <f>$AA1970*$Z1970</f>
        <v/>
      </c>
      <c r="AD1970" s="41">
        <f>$AA1970*BonusMonths/12</f>
        <v/>
      </c>
      <c r="AE1970" s="41">
        <f>($AA1970+SI_Gross*$AB1970)*IF($Q1970=1,SI_O,SI_E)</f>
        <v/>
      </c>
      <c r="AF1970" s="41">
        <f>IF($Q1970=1,0,$AA1970*EOSB)</f>
        <v/>
      </c>
      <c r="AG1970" s="41">
        <f>$AN1970*$W1970</f>
        <v/>
      </c>
      <c r="AH1970" s="41">
        <f>SUM($AA1970:$AG1970)</f>
        <v/>
      </c>
      <c r="AI1970" s="41">
        <f>12*($AM1970+$AN1970)</f>
        <v/>
      </c>
      <c r="AJ1970" s="41">
        <f>$AM1970*((IncMonth-1)+(13-IncMonth)*(1+$X1970))+12*$AN1970</f>
        <v/>
      </c>
      <c r="AK1970" s="41">
        <f>IF($R1970=1,N($L1970)+N($M1970),0)</f>
        <v/>
      </c>
      <c r="AL1970">
        <f>IF($C1970="","",IF(N($L1970)&lt;=0,"Basic salary missing",IF(ISNA(MATCH($C1970,Departments!$A$5:$A$54,0)),"Department not on Departments sheet",IF(AND($I1970&lt;&gt;"",NOT(ISNUMBER($I1970))),"Date of birth is text, not a date",IF(AND($K1970&lt;&gt;"",NOT(ISNUMBER($K1970))),"Contract end is text, not a date","")))))</f>
        <v/>
      </c>
      <c r="AM1970" s="41">
        <f>IF($R1970=0,0,N($L1970)*(1+$Z1970+BonusMonths/12+IF($Q1970=1,0,EOSB))+N($M1970)+(N($L1970)+SI_Gross*N($M1970))*IF($Q1970=1,SI_O,SI_E))</f>
        <v/>
      </c>
      <c r="AN1970" s="41">
        <f>IF($R1970=0,0,(IF($Q1970=1,MedO,MedE+Ticket)+Training)/12)</f>
        <v/>
      </c>
    </row>
    <row r="1971">
      <c r="I1971" s="35" t="n"/>
      <c r="J1971" s="35" t="n"/>
      <c r="K1971" s="35" t="n"/>
      <c r="L1971" s="36" t="n"/>
      <c r="M1971" s="36" t="n"/>
      <c r="P1971" s="37" t="n"/>
      <c r="Q1971" s="38">
        <f>IF($C1971="",0,IF(OR(LOWER(TRIM($G1971))="omani",LOWER(TRIM($G1971))="oman",LOWER(TRIM($G1971))="om",LOWER(TRIM($G1971))="local"),1,0))</f>
        <v/>
      </c>
      <c r="R1971" s="38">
        <f>IF($C1971="",0,IF(OR(ISNUMBER(SEARCH("resign",$N1971)),ISNUMBER(SEARCH("terminat",$N1971)),ISNUMBER(SEARCH("inactive",$N1971)),ISNUMBER(SEARCH("vacan",$N1971)),ISNUMBER(SEARCH("deceased",$N1971)),ISNUMBER(SEARCH("separated",$N1971))),0,1))</f>
        <v/>
      </c>
      <c r="S1971">
        <f>IF(OR($R1971=0,NOT(ISNUMBER($I1971))),"",IFERROR(DATEDIF($I1971,DATE(FY,1,1),"y"),""))</f>
        <v/>
      </c>
      <c r="T1971">
        <f>IF(OR($R1971=0,NOT(ISNUMBER($J1971))),"",IFERROR(DATEDIF($J1971,DATE(FY,1,1),"y"),0))</f>
        <v/>
      </c>
      <c r="U1971" s="38">
        <f>IF(OR($R1971=0,NOT(ISNUMBER($I1971))),0,IF(YEAR($I1971)+IF($Q1971=1,RetAgeO,RetAgeE)=FY,MONTH($I1971),IF(YEAR($I1971)+IF($Q1971=1,RetAgeO,RetAgeE)&lt;FY,1,0)))</f>
        <v/>
      </c>
      <c r="V1971" s="38">
        <f>IF(OR($R1971=0,NOT(ISNUMBER($K1971))),0,IF(YEAR($K1971)=FY,MONTH($K1971),IF(YEAR($K1971)&lt;FY,1,0)))</f>
        <v/>
      </c>
      <c r="W1971" s="38">
        <f>IF($R1971=0,0,MIN(12,IF(AND(ISNUMBER($O1971),$O1971&gt;=1,$O1971&lt;=12),INT($O1971),12),IF(AND(RetireExit="Yes",$U1971&gt;0),$U1971,12),IF(AND(ContractExit="Yes",$V1971&gt;0),$V1971,12)))</f>
        <v/>
      </c>
      <c r="X1971" s="37">
        <f>IF(ISNUMBER($P1971),$P1971,IncPct)</f>
        <v/>
      </c>
      <c r="Y1971" s="39">
        <f>IF($W1971=0,0,MAX(0,MIN($W1971,IncMonth-1))+MAX(0,$W1971-IncMonth+1)*(1+$X1971))</f>
        <v/>
      </c>
      <c r="Z1971" s="40">
        <f>IF($C1971="",0,IFERROR(INDEX(Departments!$B$5:$B$54,MATCH($C1971,Departments!$A$5:$A$54,0)),0))</f>
        <v/>
      </c>
      <c r="AA1971" s="41">
        <f>N($L1971)*$Y1971</f>
        <v/>
      </c>
      <c r="AB1971" s="41">
        <f>N($M1971)*$Y1971</f>
        <v/>
      </c>
      <c r="AC1971" s="41">
        <f>$AA1971*$Z1971</f>
        <v/>
      </c>
      <c r="AD1971" s="41">
        <f>$AA1971*BonusMonths/12</f>
        <v/>
      </c>
      <c r="AE1971" s="41">
        <f>($AA1971+SI_Gross*$AB1971)*IF($Q1971=1,SI_O,SI_E)</f>
        <v/>
      </c>
      <c r="AF1971" s="41">
        <f>IF($Q1971=1,0,$AA1971*EOSB)</f>
        <v/>
      </c>
      <c r="AG1971" s="41">
        <f>$AN1971*$W1971</f>
        <v/>
      </c>
      <c r="AH1971" s="41">
        <f>SUM($AA1971:$AG1971)</f>
        <v/>
      </c>
      <c r="AI1971" s="41">
        <f>12*($AM1971+$AN1971)</f>
        <v/>
      </c>
      <c r="AJ1971" s="41">
        <f>$AM1971*((IncMonth-1)+(13-IncMonth)*(1+$X1971))+12*$AN1971</f>
        <v/>
      </c>
      <c r="AK1971" s="41">
        <f>IF($R1971=1,N($L1971)+N($M1971),0)</f>
        <v/>
      </c>
      <c r="AL1971">
        <f>IF($C1971="","",IF(N($L1971)&lt;=0,"Basic salary missing",IF(ISNA(MATCH($C1971,Departments!$A$5:$A$54,0)),"Department not on Departments sheet",IF(AND($I1971&lt;&gt;"",NOT(ISNUMBER($I1971))),"Date of birth is text, not a date",IF(AND($K1971&lt;&gt;"",NOT(ISNUMBER($K1971))),"Contract end is text, not a date","")))))</f>
        <v/>
      </c>
      <c r="AM1971" s="41">
        <f>IF($R1971=0,0,N($L1971)*(1+$Z1971+BonusMonths/12+IF($Q1971=1,0,EOSB))+N($M1971)+(N($L1971)+SI_Gross*N($M1971))*IF($Q1971=1,SI_O,SI_E))</f>
        <v/>
      </c>
      <c r="AN1971" s="41">
        <f>IF($R1971=0,0,(IF($Q1971=1,MedO,MedE+Ticket)+Training)/12)</f>
        <v/>
      </c>
    </row>
    <row r="1972">
      <c r="I1972" s="35" t="n"/>
      <c r="J1972" s="35" t="n"/>
      <c r="K1972" s="35" t="n"/>
      <c r="L1972" s="36" t="n"/>
      <c r="M1972" s="36" t="n"/>
      <c r="P1972" s="37" t="n"/>
      <c r="Q1972" s="38">
        <f>IF($C1972="",0,IF(OR(LOWER(TRIM($G1972))="omani",LOWER(TRIM($G1972))="oman",LOWER(TRIM($G1972))="om",LOWER(TRIM($G1972))="local"),1,0))</f>
        <v/>
      </c>
      <c r="R1972" s="38">
        <f>IF($C1972="",0,IF(OR(ISNUMBER(SEARCH("resign",$N1972)),ISNUMBER(SEARCH("terminat",$N1972)),ISNUMBER(SEARCH("inactive",$N1972)),ISNUMBER(SEARCH("vacan",$N1972)),ISNUMBER(SEARCH("deceased",$N1972)),ISNUMBER(SEARCH("separated",$N1972))),0,1))</f>
        <v/>
      </c>
      <c r="S1972">
        <f>IF(OR($R1972=0,NOT(ISNUMBER($I1972))),"",IFERROR(DATEDIF($I1972,DATE(FY,1,1),"y"),""))</f>
        <v/>
      </c>
      <c r="T1972">
        <f>IF(OR($R1972=0,NOT(ISNUMBER($J1972))),"",IFERROR(DATEDIF($J1972,DATE(FY,1,1),"y"),0))</f>
        <v/>
      </c>
      <c r="U1972" s="38">
        <f>IF(OR($R1972=0,NOT(ISNUMBER($I1972))),0,IF(YEAR($I1972)+IF($Q1972=1,RetAgeO,RetAgeE)=FY,MONTH($I1972),IF(YEAR($I1972)+IF($Q1972=1,RetAgeO,RetAgeE)&lt;FY,1,0)))</f>
        <v/>
      </c>
      <c r="V1972" s="38">
        <f>IF(OR($R1972=0,NOT(ISNUMBER($K1972))),0,IF(YEAR($K1972)=FY,MONTH($K1972),IF(YEAR($K1972)&lt;FY,1,0)))</f>
        <v/>
      </c>
      <c r="W1972" s="38">
        <f>IF($R1972=0,0,MIN(12,IF(AND(ISNUMBER($O1972),$O1972&gt;=1,$O1972&lt;=12),INT($O1972),12),IF(AND(RetireExit="Yes",$U1972&gt;0),$U1972,12),IF(AND(ContractExit="Yes",$V1972&gt;0),$V1972,12)))</f>
        <v/>
      </c>
      <c r="X1972" s="37">
        <f>IF(ISNUMBER($P1972),$P1972,IncPct)</f>
        <v/>
      </c>
      <c r="Y1972" s="39">
        <f>IF($W1972=0,0,MAX(0,MIN($W1972,IncMonth-1))+MAX(0,$W1972-IncMonth+1)*(1+$X1972))</f>
        <v/>
      </c>
      <c r="Z1972" s="40">
        <f>IF($C1972="",0,IFERROR(INDEX(Departments!$B$5:$B$54,MATCH($C1972,Departments!$A$5:$A$54,0)),0))</f>
        <v/>
      </c>
      <c r="AA1972" s="41">
        <f>N($L1972)*$Y1972</f>
        <v/>
      </c>
      <c r="AB1972" s="41">
        <f>N($M1972)*$Y1972</f>
        <v/>
      </c>
      <c r="AC1972" s="41">
        <f>$AA1972*$Z1972</f>
        <v/>
      </c>
      <c r="AD1972" s="41">
        <f>$AA1972*BonusMonths/12</f>
        <v/>
      </c>
      <c r="AE1972" s="41">
        <f>($AA1972+SI_Gross*$AB1972)*IF($Q1972=1,SI_O,SI_E)</f>
        <v/>
      </c>
      <c r="AF1972" s="41">
        <f>IF($Q1972=1,0,$AA1972*EOSB)</f>
        <v/>
      </c>
      <c r="AG1972" s="41">
        <f>$AN1972*$W1972</f>
        <v/>
      </c>
      <c r="AH1972" s="41">
        <f>SUM($AA1972:$AG1972)</f>
        <v/>
      </c>
      <c r="AI1972" s="41">
        <f>12*($AM1972+$AN1972)</f>
        <v/>
      </c>
      <c r="AJ1972" s="41">
        <f>$AM1972*((IncMonth-1)+(13-IncMonth)*(1+$X1972))+12*$AN1972</f>
        <v/>
      </c>
      <c r="AK1972" s="41">
        <f>IF($R1972=1,N($L1972)+N($M1972),0)</f>
        <v/>
      </c>
      <c r="AL1972">
        <f>IF($C1972="","",IF(N($L1972)&lt;=0,"Basic salary missing",IF(ISNA(MATCH($C1972,Departments!$A$5:$A$54,0)),"Department not on Departments sheet",IF(AND($I1972&lt;&gt;"",NOT(ISNUMBER($I1972))),"Date of birth is text, not a date",IF(AND($K1972&lt;&gt;"",NOT(ISNUMBER($K1972))),"Contract end is text, not a date","")))))</f>
        <v/>
      </c>
      <c r="AM1972" s="41">
        <f>IF($R1972=0,0,N($L1972)*(1+$Z1972+BonusMonths/12+IF($Q1972=1,0,EOSB))+N($M1972)+(N($L1972)+SI_Gross*N($M1972))*IF($Q1972=1,SI_O,SI_E))</f>
        <v/>
      </c>
      <c r="AN1972" s="41">
        <f>IF($R1972=0,0,(IF($Q1972=1,MedO,MedE+Ticket)+Training)/12)</f>
        <v/>
      </c>
    </row>
    <row r="1973">
      <c r="I1973" s="35" t="n"/>
      <c r="J1973" s="35" t="n"/>
      <c r="K1973" s="35" t="n"/>
      <c r="L1973" s="36" t="n"/>
      <c r="M1973" s="36" t="n"/>
      <c r="P1973" s="37" t="n"/>
      <c r="Q1973" s="38">
        <f>IF($C1973="",0,IF(OR(LOWER(TRIM($G1973))="omani",LOWER(TRIM($G1973))="oman",LOWER(TRIM($G1973))="om",LOWER(TRIM($G1973))="local"),1,0))</f>
        <v/>
      </c>
      <c r="R1973" s="38">
        <f>IF($C1973="",0,IF(OR(ISNUMBER(SEARCH("resign",$N1973)),ISNUMBER(SEARCH("terminat",$N1973)),ISNUMBER(SEARCH("inactive",$N1973)),ISNUMBER(SEARCH("vacan",$N1973)),ISNUMBER(SEARCH("deceased",$N1973)),ISNUMBER(SEARCH("separated",$N1973))),0,1))</f>
        <v/>
      </c>
      <c r="S1973">
        <f>IF(OR($R1973=0,NOT(ISNUMBER($I1973))),"",IFERROR(DATEDIF($I1973,DATE(FY,1,1),"y"),""))</f>
        <v/>
      </c>
      <c r="T1973">
        <f>IF(OR($R1973=0,NOT(ISNUMBER($J1973))),"",IFERROR(DATEDIF($J1973,DATE(FY,1,1),"y"),0))</f>
        <v/>
      </c>
      <c r="U1973" s="38">
        <f>IF(OR($R1973=0,NOT(ISNUMBER($I1973))),0,IF(YEAR($I1973)+IF($Q1973=1,RetAgeO,RetAgeE)=FY,MONTH($I1973),IF(YEAR($I1973)+IF($Q1973=1,RetAgeO,RetAgeE)&lt;FY,1,0)))</f>
        <v/>
      </c>
      <c r="V1973" s="38">
        <f>IF(OR($R1973=0,NOT(ISNUMBER($K1973))),0,IF(YEAR($K1973)=FY,MONTH($K1973),IF(YEAR($K1973)&lt;FY,1,0)))</f>
        <v/>
      </c>
      <c r="W1973" s="38">
        <f>IF($R1973=0,0,MIN(12,IF(AND(ISNUMBER($O1973),$O1973&gt;=1,$O1973&lt;=12),INT($O1973),12),IF(AND(RetireExit="Yes",$U1973&gt;0),$U1973,12),IF(AND(ContractExit="Yes",$V1973&gt;0),$V1973,12)))</f>
        <v/>
      </c>
      <c r="X1973" s="37">
        <f>IF(ISNUMBER($P1973),$P1973,IncPct)</f>
        <v/>
      </c>
      <c r="Y1973" s="39">
        <f>IF($W1973=0,0,MAX(0,MIN($W1973,IncMonth-1))+MAX(0,$W1973-IncMonth+1)*(1+$X1973))</f>
        <v/>
      </c>
      <c r="Z1973" s="40">
        <f>IF($C1973="",0,IFERROR(INDEX(Departments!$B$5:$B$54,MATCH($C1973,Departments!$A$5:$A$54,0)),0))</f>
        <v/>
      </c>
      <c r="AA1973" s="41">
        <f>N($L1973)*$Y1973</f>
        <v/>
      </c>
      <c r="AB1973" s="41">
        <f>N($M1973)*$Y1973</f>
        <v/>
      </c>
      <c r="AC1973" s="41">
        <f>$AA1973*$Z1973</f>
        <v/>
      </c>
      <c r="AD1973" s="41">
        <f>$AA1973*BonusMonths/12</f>
        <v/>
      </c>
      <c r="AE1973" s="41">
        <f>($AA1973+SI_Gross*$AB1973)*IF($Q1973=1,SI_O,SI_E)</f>
        <v/>
      </c>
      <c r="AF1973" s="41">
        <f>IF($Q1973=1,0,$AA1973*EOSB)</f>
        <v/>
      </c>
      <c r="AG1973" s="41">
        <f>$AN1973*$W1973</f>
        <v/>
      </c>
      <c r="AH1973" s="41">
        <f>SUM($AA1973:$AG1973)</f>
        <v/>
      </c>
      <c r="AI1973" s="41">
        <f>12*($AM1973+$AN1973)</f>
        <v/>
      </c>
      <c r="AJ1973" s="41">
        <f>$AM1973*((IncMonth-1)+(13-IncMonth)*(1+$X1973))+12*$AN1973</f>
        <v/>
      </c>
      <c r="AK1973" s="41">
        <f>IF($R1973=1,N($L1973)+N($M1973),0)</f>
        <v/>
      </c>
      <c r="AL1973">
        <f>IF($C1973="","",IF(N($L1973)&lt;=0,"Basic salary missing",IF(ISNA(MATCH($C1973,Departments!$A$5:$A$54,0)),"Department not on Departments sheet",IF(AND($I1973&lt;&gt;"",NOT(ISNUMBER($I1973))),"Date of birth is text, not a date",IF(AND($K1973&lt;&gt;"",NOT(ISNUMBER($K1973))),"Contract end is text, not a date","")))))</f>
        <v/>
      </c>
      <c r="AM1973" s="41">
        <f>IF($R1973=0,0,N($L1973)*(1+$Z1973+BonusMonths/12+IF($Q1973=1,0,EOSB))+N($M1973)+(N($L1973)+SI_Gross*N($M1973))*IF($Q1973=1,SI_O,SI_E))</f>
        <v/>
      </c>
      <c r="AN1973" s="41">
        <f>IF($R1973=0,0,(IF($Q1973=1,MedO,MedE+Ticket)+Training)/12)</f>
        <v/>
      </c>
    </row>
    <row r="1974">
      <c r="I1974" s="35" t="n"/>
      <c r="J1974" s="35" t="n"/>
      <c r="K1974" s="35" t="n"/>
      <c r="L1974" s="36" t="n"/>
      <c r="M1974" s="36" t="n"/>
      <c r="P1974" s="37" t="n"/>
      <c r="Q1974" s="38">
        <f>IF($C1974="",0,IF(OR(LOWER(TRIM($G1974))="omani",LOWER(TRIM($G1974))="oman",LOWER(TRIM($G1974))="om",LOWER(TRIM($G1974))="local"),1,0))</f>
        <v/>
      </c>
      <c r="R1974" s="38">
        <f>IF($C1974="",0,IF(OR(ISNUMBER(SEARCH("resign",$N1974)),ISNUMBER(SEARCH("terminat",$N1974)),ISNUMBER(SEARCH("inactive",$N1974)),ISNUMBER(SEARCH("vacan",$N1974)),ISNUMBER(SEARCH("deceased",$N1974)),ISNUMBER(SEARCH("separated",$N1974))),0,1))</f>
        <v/>
      </c>
      <c r="S1974">
        <f>IF(OR($R1974=0,NOT(ISNUMBER($I1974))),"",IFERROR(DATEDIF($I1974,DATE(FY,1,1),"y"),""))</f>
        <v/>
      </c>
      <c r="T1974">
        <f>IF(OR($R1974=0,NOT(ISNUMBER($J1974))),"",IFERROR(DATEDIF($J1974,DATE(FY,1,1),"y"),0))</f>
        <v/>
      </c>
      <c r="U1974" s="38">
        <f>IF(OR($R1974=0,NOT(ISNUMBER($I1974))),0,IF(YEAR($I1974)+IF($Q1974=1,RetAgeO,RetAgeE)=FY,MONTH($I1974),IF(YEAR($I1974)+IF($Q1974=1,RetAgeO,RetAgeE)&lt;FY,1,0)))</f>
        <v/>
      </c>
      <c r="V1974" s="38">
        <f>IF(OR($R1974=0,NOT(ISNUMBER($K1974))),0,IF(YEAR($K1974)=FY,MONTH($K1974),IF(YEAR($K1974)&lt;FY,1,0)))</f>
        <v/>
      </c>
      <c r="W1974" s="38">
        <f>IF($R1974=0,0,MIN(12,IF(AND(ISNUMBER($O1974),$O1974&gt;=1,$O1974&lt;=12),INT($O1974),12),IF(AND(RetireExit="Yes",$U1974&gt;0),$U1974,12),IF(AND(ContractExit="Yes",$V1974&gt;0),$V1974,12)))</f>
        <v/>
      </c>
      <c r="X1974" s="37">
        <f>IF(ISNUMBER($P1974),$P1974,IncPct)</f>
        <v/>
      </c>
      <c r="Y1974" s="39">
        <f>IF($W1974=0,0,MAX(0,MIN($W1974,IncMonth-1))+MAX(0,$W1974-IncMonth+1)*(1+$X1974))</f>
        <v/>
      </c>
      <c r="Z1974" s="40">
        <f>IF($C1974="",0,IFERROR(INDEX(Departments!$B$5:$B$54,MATCH($C1974,Departments!$A$5:$A$54,0)),0))</f>
        <v/>
      </c>
      <c r="AA1974" s="41">
        <f>N($L1974)*$Y1974</f>
        <v/>
      </c>
      <c r="AB1974" s="41">
        <f>N($M1974)*$Y1974</f>
        <v/>
      </c>
      <c r="AC1974" s="41">
        <f>$AA1974*$Z1974</f>
        <v/>
      </c>
      <c r="AD1974" s="41">
        <f>$AA1974*BonusMonths/12</f>
        <v/>
      </c>
      <c r="AE1974" s="41">
        <f>($AA1974+SI_Gross*$AB1974)*IF($Q1974=1,SI_O,SI_E)</f>
        <v/>
      </c>
      <c r="AF1974" s="41">
        <f>IF($Q1974=1,0,$AA1974*EOSB)</f>
        <v/>
      </c>
      <c r="AG1974" s="41">
        <f>$AN1974*$W1974</f>
        <v/>
      </c>
      <c r="AH1974" s="41">
        <f>SUM($AA1974:$AG1974)</f>
        <v/>
      </c>
      <c r="AI1974" s="41">
        <f>12*($AM1974+$AN1974)</f>
        <v/>
      </c>
      <c r="AJ1974" s="41">
        <f>$AM1974*((IncMonth-1)+(13-IncMonth)*(1+$X1974))+12*$AN1974</f>
        <v/>
      </c>
      <c r="AK1974" s="41">
        <f>IF($R1974=1,N($L1974)+N($M1974),0)</f>
        <v/>
      </c>
      <c r="AL1974">
        <f>IF($C1974="","",IF(N($L1974)&lt;=0,"Basic salary missing",IF(ISNA(MATCH($C1974,Departments!$A$5:$A$54,0)),"Department not on Departments sheet",IF(AND($I1974&lt;&gt;"",NOT(ISNUMBER($I1974))),"Date of birth is text, not a date",IF(AND($K1974&lt;&gt;"",NOT(ISNUMBER($K1974))),"Contract end is text, not a date","")))))</f>
        <v/>
      </c>
      <c r="AM1974" s="41">
        <f>IF($R1974=0,0,N($L1974)*(1+$Z1974+BonusMonths/12+IF($Q1974=1,0,EOSB))+N($M1974)+(N($L1974)+SI_Gross*N($M1974))*IF($Q1974=1,SI_O,SI_E))</f>
        <v/>
      </c>
      <c r="AN1974" s="41">
        <f>IF($R1974=0,0,(IF($Q1974=1,MedO,MedE+Ticket)+Training)/12)</f>
        <v/>
      </c>
    </row>
    <row r="1975">
      <c r="I1975" s="35" t="n"/>
      <c r="J1975" s="35" t="n"/>
      <c r="K1975" s="35" t="n"/>
      <c r="L1975" s="36" t="n"/>
      <c r="M1975" s="36" t="n"/>
      <c r="P1975" s="37" t="n"/>
      <c r="Q1975" s="38">
        <f>IF($C1975="",0,IF(OR(LOWER(TRIM($G1975))="omani",LOWER(TRIM($G1975))="oman",LOWER(TRIM($G1975))="om",LOWER(TRIM($G1975))="local"),1,0))</f>
        <v/>
      </c>
      <c r="R1975" s="38">
        <f>IF($C1975="",0,IF(OR(ISNUMBER(SEARCH("resign",$N1975)),ISNUMBER(SEARCH("terminat",$N1975)),ISNUMBER(SEARCH("inactive",$N1975)),ISNUMBER(SEARCH("vacan",$N1975)),ISNUMBER(SEARCH("deceased",$N1975)),ISNUMBER(SEARCH("separated",$N1975))),0,1))</f>
        <v/>
      </c>
      <c r="S1975">
        <f>IF(OR($R1975=0,NOT(ISNUMBER($I1975))),"",IFERROR(DATEDIF($I1975,DATE(FY,1,1),"y"),""))</f>
        <v/>
      </c>
      <c r="T1975">
        <f>IF(OR($R1975=0,NOT(ISNUMBER($J1975))),"",IFERROR(DATEDIF($J1975,DATE(FY,1,1),"y"),0))</f>
        <v/>
      </c>
      <c r="U1975" s="38">
        <f>IF(OR($R1975=0,NOT(ISNUMBER($I1975))),0,IF(YEAR($I1975)+IF($Q1975=1,RetAgeO,RetAgeE)=FY,MONTH($I1975),IF(YEAR($I1975)+IF($Q1975=1,RetAgeO,RetAgeE)&lt;FY,1,0)))</f>
        <v/>
      </c>
      <c r="V1975" s="38">
        <f>IF(OR($R1975=0,NOT(ISNUMBER($K1975))),0,IF(YEAR($K1975)=FY,MONTH($K1975),IF(YEAR($K1975)&lt;FY,1,0)))</f>
        <v/>
      </c>
      <c r="W1975" s="38">
        <f>IF($R1975=0,0,MIN(12,IF(AND(ISNUMBER($O1975),$O1975&gt;=1,$O1975&lt;=12),INT($O1975),12),IF(AND(RetireExit="Yes",$U1975&gt;0),$U1975,12),IF(AND(ContractExit="Yes",$V1975&gt;0),$V1975,12)))</f>
        <v/>
      </c>
      <c r="X1975" s="37">
        <f>IF(ISNUMBER($P1975),$P1975,IncPct)</f>
        <v/>
      </c>
      <c r="Y1975" s="39">
        <f>IF($W1975=0,0,MAX(0,MIN($W1975,IncMonth-1))+MAX(0,$W1975-IncMonth+1)*(1+$X1975))</f>
        <v/>
      </c>
      <c r="Z1975" s="40">
        <f>IF($C1975="",0,IFERROR(INDEX(Departments!$B$5:$B$54,MATCH($C1975,Departments!$A$5:$A$54,0)),0))</f>
        <v/>
      </c>
      <c r="AA1975" s="41">
        <f>N($L1975)*$Y1975</f>
        <v/>
      </c>
      <c r="AB1975" s="41">
        <f>N($M1975)*$Y1975</f>
        <v/>
      </c>
      <c r="AC1975" s="41">
        <f>$AA1975*$Z1975</f>
        <v/>
      </c>
      <c r="AD1975" s="41">
        <f>$AA1975*BonusMonths/12</f>
        <v/>
      </c>
      <c r="AE1975" s="41">
        <f>($AA1975+SI_Gross*$AB1975)*IF($Q1975=1,SI_O,SI_E)</f>
        <v/>
      </c>
      <c r="AF1975" s="41">
        <f>IF($Q1975=1,0,$AA1975*EOSB)</f>
        <v/>
      </c>
      <c r="AG1975" s="41">
        <f>$AN1975*$W1975</f>
        <v/>
      </c>
      <c r="AH1975" s="41">
        <f>SUM($AA1975:$AG1975)</f>
        <v/>
      </c>
      <c r="AI1975" s="41">
        <f>12*($AM1975+$AN1975)</f>
        <v/>
      </c>
      <c r="AJ1975" s="41">
        <f>$AM1975*((IncMonth-1)+(13-IncMonth)*(1+$X1975))+12*$AN1975</f>
        <v/>
      </c>
      <c r="AK1975" s="41">
        <f>IF($R1975=1,N($L1975)+N($M1975),0)</f>
        <v/>
      </c>
      <c r="AL1975">
        <f>IF($C1975="","",IF(N($L1975)&lt;=0,"Basic salary missing",IF(ISNA(MATCH($C1975,Departments!$A$5:$A$54,0)),"Department not on Departments sheet",IF(AND($I1975&lt;&gt;"",NOT(ISNUMBER($I1975))),"Date of birth is text, not a date",IF(AND($K1975&lt;&gt;"",NOT(ISNUMBER($K1975))),"Contract end is text, not a date","")))))</f>
        <v/>
      </c>
      <c r="AM1975" s="41">
        <f>IF($R1975=0,0,N($L1975)*(1+$Z1975+BonusMonths/12+IF($Q1975=1,0,EOSB))+N($M1975)+(N($L1975)+SI_Gross*N($M1975))*IF($Q1975=1,SI_O,SI_E))</f>
        <v/>
      </c>
      <c r="AN1975" s="41">
        <f>IF($R1975=0,0,(IF($Q1975=1,MedO,MedE+Ticket)+Training)/12)</f>
        <v/>
      </c>
    </row>
    <row r="1976">
      <c r="I1976" s="35" t="n"/>
      <c r="J1976" s="35" t="n"/>
      <c r="K1976" s="35" t="n"/>
      <c r="L1976" s="36" t="n"/>
      <c r="M1976" s="36" t="n"/>
      <c r="P1976" s="37" t="n"/>
      <c r="Q1976" s="38">
        <f>IF($C1976="",0,IF(OR(LOWER(TRIM($G1976))="omani",LOWER(TRIM($G1976))="oman",LOWER(TRIM($G1976))="om",LOWER(TRIM($G1976))="local"),1,0))</f>
        <v/>
      </c>
      <c r="R1976" s="38">
        <f>IF($C1976="",0,IF(OR(ISNUMBER(SEARCH("resign",$N1976)),ISNUMBER(SEARCH("terminat",$N1976)),ISNUMBER(SEARCH("inactive",$N1976)),ISNUMBER(SEARCH("vacan",$N1976)),ISNUMBER(SEARCH("deceased",$N1976)),ISNUMBER(SEARCH("separated",$N1976))),0,1))</f>
        <v/>
      </c>
      <c r="S1976">
        <f>IF(OR($R1976=0,NOT(ISNUMBER($I1976))),"",IFERROR(DATEDIF($I1976,DATE(FY,1,1),"y"),""))</f>
        <v/>
      </c>
      <c r="T1976">
        <f>IF(OR($R1976=0,NOT(ISNUMBER($J1976))),"",IFERROR(DATEDIF($J1976,DATE(FY,1,1),"y"),0))</f>
        <v/>
      </c>
      <c r="U1976" s="38">
        <f>IF(OR($R1976=0,NOT(ISNUMBER($I1976))),0,IF(YEAR($I1976)+IF($Q1976=1,RetAgeO,RetAgeE)=FY,MONTH($I1976),IF(YEAR($I1976)+IF($Q1976=1,RetAgeO,RetAgeE)&lt;FY,1,0)))</f>
        <v/>
      </c>
      <c r="V1976" s="38">
        <f>IF(OR($R1976=0,NOT(ISNUMBER($K1976))),0,IF(YEAR($K1976)=FY,MONTH($K1976),IF(YEAR($K1976)&lt;FY,1,0)))</f>
        <v/>
      </c>
      <c r="W1976" s="38">
        <f>IF($R1976=0,0,MIN(12,IF(AND(ISNUMBER($O1976),$O1976&gt;=1,$O1976&lt;=12),INT($O1976),12),IF(AND(RetireExit="Yes",$U1976&gt;0),$U1976,12),IF(AND(ContractExit="Yes",$V1976&gt;0),$V1976,12)))</f>
        <v/>
      </c>
      <c r="X1976" s="37">
        <f>IF(ISNUMBER($P1976),$P1976,IncPct)</f>
        <v/>
      </c>
      <c r="Y1976" s="39">
        <f>IF($W1976=0,0,MAX(0,MIN($W1976,IncMonth-1))+MAX(0,$W1976-IncMonth+1)*(1+$X1976))</f>
        <v/>
      </c>
      <c r="Z1976" s="40">
        <f>IF($C1976="",0,IFERROR(INDEX(Departments!$B$5:$B$54,MATCH($C1976,Departments!$A$5:$A$54,0)),0))</f>
        <v/>
      </c>
      <c r="AA1976" s="41">
        <f>N($L1976)*$Y1976</f>
        <v/>
      </c>
      <c r="AB1976" s="41">
        <f>N($M1976)*$Y1976</f>
        <v/>
      </c>
      <c r="AC1976" s="41">
        <f>$AA1976*$Z1976</f>
        <v/>
      </c>
      <c r="AD1976" s="41">
        <f>$AA1976*BonusMonths/12</f>
        <v/>
      </c>
      <c r="AE1976" s="41">
        <f>($AA1976+SI_Gross*$AB1976)*IF($Q1976=1,SI_O,SI_E)</f>
        <v/>
      </c>
      <c r="AF1976" s="41">
        <f>IF($Q1976=1,0,$AA1976*EOSB)</f>
        <v/>
      </c>
      <c r="AG1976" s="41">
        <f>$AN1976*$W1976</f>
        <v/>
      </c>
      <c r="AH1976" s="41">
        <f>SUM($AA1976:$AG1976)</f>
        <v/>
      </c>
      <c r="AI1976" s="41">
        <f>12*($AM1976+$AN1976)</f>
        <v/>
      </c>
      <c r="AJ1976" s="41">
        <f>$AM1976*((IncMonth-1)+(13-IncMonth)*(1+$X1976))+12*$AN1976</f>
        <v/>
      </c>
      <c r="AK1976" s="41">
        <f>IF($R1976=1,N($L1976)+N($M1976),0)</f>
        <v/>
      </c>
      <c r="AL1976">
        <f>IF($C1976="","",IF(N($L1976)&lt;=0,"Basic salary missing",IF(ISNA(MATCH($C1976,Departments!$A$5:$A$54,0)),"Department not on Departments sheet",IF(AND($I1976&lt;&gt;"",NOT(ISNUMBER($I1976))),"Date of birth is text, not a date",IF(AND($K1976&lt;&gt;"",NOT(ISNUMBER($K1976))),"Contract end is text, not a date","")))))</f>
        <v/>
      </c>
      <c r="AM1976" s="41">
        <f>IF($R1976=0,0,N($L1976)*(1+$Z1976+BonusMonths/12+IF($Q1976=1,0,EOSB))+N($M1976)+(N($L1976)+SI_Gross*N($M1976))*IF($Q1976=1,SI_O,SI_E))</f>
        <v/>
      </c>
      <c r="AN1976" s="41">
        <f>IF($R1976=0,0,(IF($Q1976=1,MedO,MedE+Ticket)+Training)/12)</f>
        <v/>
      </c>
    </row>
    <row r="1977">
      <c r="I1977" s="35" t="n"/>
      <c r="J1977" s="35" t="n"/>
      <c r="K1977" s="35" t="n"/>
      <c r="L1977" s="36" t="n"/>
      <c r="M1977" s="36" t="n"/>
      <c r="P1977" s="37" t="n"/>
      <c r="Q1977" s="38">
        <f>IF($C1977="",0,IF(OR(LOWER(TRIM($G1977))="omani",LOWER(TRIM($G1977))="oman",LOWER(TRIM($G1977))="om",LOWER(TRIM($G1977))="local"),1,0))</f>
        <v/>
      </c>
      <c r="R1977" s="38">
        <f>IF($C1977="",0,IF(OR(ISNUMBER(SEARCH("resign",$N1977)),ISNUMBER(SEARCH("terminat",$N1977)),ISNUMBER(SEARCH("inactive",$N1977)),ISNUMBER(SEARCH("vacan",$N1977)),ISNUMBER(SEARCH("deceased",$N1977)),ISNUMBER(SEARCH("separated",$N1977))),0,1))</f>
        <v/>
      </c>
      <c r="S1977">
        <f>IF(OR($R1977=0,NOT(ISNUMBER($I1977))),"",IFERROR(DATEDIF($I1977,DATE(FY,1,1),"y"),""))</f>
        <v/>
      </c>
      <c r="T1977">
        <f>IF(OR($R1977=0,NOT(ISNUMBER($J1977))),"",IFERROR(DATEDIF($J1977,DATE(FY,1,1),"y"),0))</f>
        <v/>
      </c>
      <c r="U1977" s="38">
        <f>IF(OR($R1977=0,NOT(ISNUMBER($I1977))),0,IF(YEAR($I1977)+IF($Q1977=1,RetAgeO,RetAgeE)=FY,MONTH($I1977),IF(YEAR($I1977)+IF($Q1977=1,RetAgeO,RetAgeE)&lt;FY,1,0)))</f>
        <v/>
      </c>
      <c r="V1977" s="38">
        <f>IF(OR($R1977=0,NOT(ISNUMBER($K1977))),0,IF(YEAR($K1977)=FY,MONTH($K1977),IF(YEAR($K1977)&lt;FY,1,0)))</f>
        <v/>
      </c>
      <c r="W1977" s="38">
        <f>IF($R1977=0,0,MIN(12,IF(AND(ISNUMBER($O1977),$O1977&gt;=1,$O1977&lt;=12),INT($O1977),12),IF(AND(RetireExit="Yes",$U1977&gt;0),$U1977,12),IF(AND(ContractExit="Yes",$V1977&gt;0),$V1977,12)))</f>
        <v/>
      </c>
      <c r="X1977" s="37">
        <f>IF(ISNUMBER($P1977),$P1977,IncPct)</f>
        <v/>
      </c>
      <c r="Y1977" s="39">
        <f>IF($W1977=0,0,MAX(0,MIN($W1977,IncMonth-1))+MAX(0,$W1977-IncMonth+1)*(1+$X1977))</f>
        <v/>
      </c>
      <c r="Z1977" s="40">
        <f>IF($C1977="",0,IFERROR(INDEX(Departments!$B$5:$B$54,MATCH($C1977,Departments!$A$5:$A$54,0)),0))</f>
        <v/>
      </c>
      <c r="AA1977" s="41">
        <f>N($L1977)*$Y1977</f>
        <v/>
      </c>
      <c r="AB1977" s="41">
        <f>N($M1977)*$Y1977</f>
        <v/>
      </c>
      <c r="AC1977" s="41">
        <f>$AA1977*$Z1977</f>
        <v/>
      </c>
      <c r="AD1977" s="41">
        <f>$AA1977*BonusMonths/12</f>
        <v/>
      </c>
      <c r="AE1977" s="41">
        <f>($AA1977+SI_Gross*$AB1977)*IF($Q1977=1,SI_O,SI_E)</f>
        <v/>
      </c>
      <c r="AF1977" s="41">
        <f>IF($Q1977=1,0,$AA1977*EOSB)</f>
        <v/>
      </c>
      <c r="AG1977" s="41">
        <f>$AN1977*$W1977</f>
        <v/>
      </c>
      <c r="AH1977" s="41">
        <f>SUM($AA1977:$AG1977)</f>
        <v/>
      </c>
      <c r="AI1977" s="41">
        <f>12*($AM1977+$AN1977)</f>
        <v/>
      </c>
      <c r="AJ1977" s="41">
        <f>$AM1977*((IncMonth-1)+(13-IncMonth)*(1+$X1977))+12*$AN1977</f>
        <v/>
      </c>
      <c r="AK1977" s="41">
        <f>IF($R1977=1,N($L1977)+N($M1977),0)</f>
        <v/>
      </c>
      <c r="AL1977">
        <f>IF($C1977="","",IF(N($L1977)&lt;=0,"Basic salary missing",IF(ISNA(MATCH($C1977,Departments!$A$5:$A$54,0)),"Department not on Departments sheet",IF(AND($I1977&lt;&gt;"",NOT(ISNUMBER($I1977))),"Date of birth is text, not a date",IF(AND($K1977&lt;&gt;"",NOT(ISNUMBER($K1977))),"Contract end is text, not a date","")))))</f>
        <v/>
      </c>
      <c r="AM1977" s="41">
        <f>IF($R1977=0,0,N($L1977)*(1+$Z1977+BonusMonths/12+IF($Q1977=1,0,EOSB))+N($M1977)+(N($L1977)+SI_Gross*N($M1977))*IF($Q1977=1,SI_O,SI_E))</f>
        <v/>
      </c>
      <c r="AN1977" s="41">
        <f>IF($R1977=0,0,(IF($Q1977=1,MedO,MedE+Ticket)+Training)/12)</f>
        <v/>
      </c>
    </row>
    <row r="1978">
      <c r="I1978" s="35" t="n"/>
      <c r="J1978" s="35" t="n"/>
      <c r="K1978" s="35" t="n"/>
      <c r="L1978" s="36" t="n"/>
      <c r="M1978" s="36" t="n"/>
      <c r="P1978" s="37" t="n"/>
      <c r="Q1978" s="38">
        <f>IF($C1978="",0,IF(OR(LOWER(TRIM($G1978))="omani",LOWER(TRIM($G1978))="oman",LOWER(TRIM($G1978))="om",LOWER(TRIM($G1978))="local"),1,0))</f>
        <v/>
      </c>
      <c r="R1978" s="38">
        <f>IF($C1978="",0,IF(OR(ISNUMBER(SEARCH("resign",$N1978)),ISNUMBER(SEARCH("terminat",$N1978)),ISNUMBER(SEARCH("inactive",$N1978)),ISNUMBER(SEARCH("vacan",$N1978)),ISNUMBER(SEARCH("deceased",$N1978)),ISNUMBER(SEARCH("separated",$N1978))),0,1))</f>
        <v/>
      </c>
      <c r="S1978">
        <f>IF(OR($R1978=0,NOT(ISNUMBER($I1978))),"",IFERROR(DATEDIF($I1978,DATE(FY,1,1),"y"),""))</f>
        <v/>
      </c>
      <c r="T1978">
        <f>IF(OR($R1978=0,NOT(ISNUMBER($J1978))),"",IFERROR(DATEDIF($J1978,DATE(FY,1,1),"y"),0))</f>
        <v/>
      </c>
      <c r="U1978" s="38">
        <f>IF(OR($R1978=0,NOT(ISNUMBER($I1978))),0,IF(YEAR($I1978)+IF($Q1978=1,RetAgeO,RetAgeE)=FY,MONTH($I1978),IF(YEAR($I1978)+IF($Q1978=1,RetAgeO,RetAgeE)&lt;FY,1,0)))</f>
        <v/>
      </c>
      <c r="V1978" s="38">
        <f>IF(OR($R1978=0,NOT(ISNUMBER($K1978))),0,IF(YEAR($K1978)=FY,MONTH($K1978),IF(YEAR($K1978)&lt;FY,1,0)))</f>
        <v/>
      </c>
      <c r="W1978" s="38">
        <f>IF($R1978=0,0,MIN(12,IF(AND(ISNUMBER($O1978),$O1978&gt;=1,$O1978&lt;=12),INT($O1978),12),IF(AND(RetireExit="Yes",$U1978&gt;0),$U1978,12),IF(AND(ContractExit="Yes",$V1978&gt;0),$V1978,12)))</f>
        <v/>
      </c>
      <c r="X1978" s="37">
        <f>IF(ISNUMBER($P1978),$P1978,IncPct)</f>
        <v/>
      </c>
      <c r="Y1978" s="39">
        <f>IF($W1978=0,0,MAX(0,MIN($W1978,IncMonth-1))+MAX(0,$W1978-IncMonth+1)*(1+$X1978))</f>
        <v/>
      </c>
      <c r="Z1978" s="40">
        <f>IF($C1978="",0,IFERROR(INDEX(Departments!$B$5:$B$54,MATCH($C1978,Departments!$A$5:$A$54,0)),0))</f>
        <v/>
      </c>
      <c r="AA1978" s="41">
        <f>N($L1978)*$Y1978</f>
        <v/>
      </c>
      <c r="AB1978" s="41">
        <f>N($M1978)*$Y1978</f>
        <v/>
      </c>
      <c r="AC1978" s="41">
        <f>$AA1978*$Z1978</f>
        <v/>
      </c>
      <c r="AD1978" s="41">
        <f>$AA1978*BonusMonths/12</f>
        <v/>
      </c>
      <c r="AE1978" s="41">
        <f>($AA1978+SI_Gross*$AB1978)*IF($Q1978=1,SI_O,SI_E)</f>
        <v/>
      </c>
      <c r="AF1978" s="41">
        <f>IF($Q1978=1,0,$AA1978*EOSB)</f>
        <v/>
      </c>
      <c r="AG1978" s="41">
        <f>$AN1978*$W1978</f>
        <v/>
      </c>
      <c r="AH1978" s="41">
        <f>SUM($AA1978:$AG1978)</f>
        <v/>
      </c>
      <c r="AI1978" s="41">
        <f>12*($AM1978+$AN1978)</f>
        <v/>
      </c>
      <c r="AJ1978" s="41">
        <f>$AM1978*((IncMonth-1)+(13-IncMonth)*(1+$X1978))+12*$AN1978</f>
        <v/>
      </c>
      <c r="AK1978" s="41">
        <f>IF($R1978=1,N($L1978)+N($M1978),0)</f>
        <v/>
      </c>
      <c r="AL1978">
        <f>IF($C1978="","",IF(N($L1978)&lt;=0,"Basic salary missing",IF(ISNA(MATCH($C1978,Departments!$A$5:$A$54,0)),"Department not on Departments sheet",IF(AND($I1978&lt;&gt;"",NOT(ISNUMBER($I1978))),"Date of birth is text, not a date",IF(AND($K1978&lt;&gt;"",NOT(ISNUMBER($K1978))),"Contract end is text, not a date","")))))</f>
        <v/>
      </c>
      <c r="AM1978" s="41">
        <f>IF($R1978=0,0,N($L1978)*(1+$Z1978+BonusMonths/12+IF($Q1978=1,0,EOSB))+N($M1978)+(N($L1978)+SI_Gross*N($M1978))*IF($Q1978=1,SI_O,SI_E))</f>
        <v/>
      </c>
      <c r="AN1978" s="41">
        <f>IF($R1978=0,0,(IF($Q1978=1,MedO,MedE+Ticket)+Training)/12)</f>
        <v/>
      </c>
    </row>
    <row r="1979">
      <c r="I1979" s="35" t="n"/>
      <c r="J1979" s="35" t="n"/>
      <c r="K1979" s="35" t="n"/>
      <c r="L1979" s="36" t="n"/>
      <c r="M1979" s="36" t="n"/>
      <c r="P1979" s="37" t="n"/>
      <c r="Q1979" s="38">
        <f>IF($C1979="",0,IF(OR(LOWER(TRIM($G1979))="omani",LOWER(TRIM($G1979))="oman",LOWER(TRIM($G1979))="om",LOWER(TRIM($G1979))="local"),1,0))</f>
        <v/>
      </c>
      <c r="R1979" s="38">
        <f>IF($C1979="",0,IF(OR(ISNUMBER(SEARCH("resign",$N1979)),ISNUMBER(SEARCH("terminat",$N1979)),ISNUMBER(SEARCH("inactive",$N1979)),ISNUMBER(SEARCH("vacan",$N1979)),ISNUMBER(SEARCH("deceased",$N1979)),ISNUMBER(SEARCH("separated",$N1979))),0,1))</f>
        <v/>
      </c>
      <c r="S1979">
        <f>IF(OR($R1979=0,NOT(ISNUMBER($I1979))),"",IFERROR(DATEDIF($I1979,DATE(FY,1,1),"y"),""))</f>
        <v/>
      </c>
      <c r="T1979">
        <f>IF(OR($R1979=0,NOT(ISNUMBER($J1979))),"",IFERROR(DATEDIF($J1979,DATE(FY,1,1),"y"),0))</f>
        <v/>
      </c>
      <c r="U1979" s="38">
        <f>IF(OR($R1979=0,NOT(ISNUMBER($I1979))),0,IF(YEAR($I1979)+IF($Q1979=1,RetAgeO,RetAgeE)=FY,MONTH($I1979),IF(YEAR($I1979)+IF($Q1979=1,RetAgeO,RetAgeE)&lt;FY,1,0)))</f>
        <v/>
      </c>
      <c r="V1979" s="38">
        <f>IF(OR($R1979=0,NOT(ISNUMBER($K1979))),0,IF(YEAR($K1979)=FY,MONTH($K1979),IF(YEAR($K1979)&lt;FY,1,0)))</f>
        <v/>
      </c>
      <c r="W1979" s="38">
        <f>IF($R1979=0,0,MIN(12,IF(AND(ISNUMBER($O1979),$O1979&gt;=1,$O1979&lt;=12),INT($O1979),12),IF(AND(RetireExit="Yes",$U1979&gt;0),$U1979,12),IF(AND(ContractExit="Yes",$V1979&gt;0),$V1979,12)))</f>
        <v/>
      </c>
      <c r="X1979" s="37">
        <f>IF(ISNUMBER($P1979),$P1979,IncPct)</f>
        <v/>
      </c>
      <c r="Y1979" s="39">
        <f>IF($W1979=0,0,MAX(0,MIN($W1979,IncMonth-1))+MAX(0,$W1979-IncMonth+1)*(1+$X1979))</f>
        <v/>
      </c>
      <c r="Z1979" s="40">
        <f>IF($C1979="",0,IFERROR(INDEX(Departments!$B$5:$B$54,MATCH($C1979,Departments!$A$5:$A$54,0)),0))</f>
        <v/>
      </c>
      <c r="AA1979" s="41">
        <f>N($L1979)*$Y1979</f>
        <v/>
      </c>
      <c r="AB1979" s="41">
        <f>N($M1979)*$Y1979</f>
        <v/>
      </c>
      <c r="AC1979" s="41">
        <f>$AA1979*$Z1979</f>
        <v/>
      </c>
      <c r="AD1979" s="41">
        <f>$AA1979*BonusMonths/12</f>
        <v/>
      </c>
      <c r="AE1979" s="41">
        <f>($AA1979+SI_Gross*$AB1979)*IF($Q1979=1,SI_O,SI_E)</f>
        <v/>
      </c>
      <c r="AF1979" s="41">
        <f>IF($Q1979=1,0,$AA1979*EOSB)</f>
        <v/>
      </c>
      <c r="AG1979" s="41">
        <f>$AN1979*$W1979</f>
        <v/>
      </c>
      <c r="AH1979" s="41">
        <f>SUM($AA1979:$AG1979)</f>
        <v/>
      </c>
      <c r="AI1979" s="41">
        <f>12*($AM1979+$AN1979)</f>
        <v/>
      </c>
      <c r="AJ1979" s="41">
        <f>$AM1979*((IncMonth-1)+(13-IncMonth)*(1+$X1979))+12*$AN1979</f>
        <v/>
      </c>
      <c r="AK1979" s="41">
        <f>IF($R1979=1,N($L1979)+N($M1979),0)</f>
        <v/>
      </c>
      <c r="AL1979">
        <f>IF($C1979="","",IF(N($L1979)&lt;=0,"Basic salary missing",IF(ISNA(MATCH($C1979,Departments!$A$5:$A$54,0)),"Department not on Departments sheet",IF(AND($I1979&lt;&gt;"",NOT(ISNUMBER($I1979))),"Date of birth is text, not a date",IF(AND($K1979&lt;&gt;"",NOT(ISNUMBER($K1979))),"Contract end is text, not a date","")))))</f>
        <v/>
      </c>
      <c r="AM1979" s="41">
        <f>IF($R1979=0,0,N($L1979)*(1+$Z1979+BonusMonths/12+IF($Q1979=1,0,EOSB))+N($M1979)+(N($L1979)+SI_Gross*N($M1979))*IF($Q1979=1,SI_O,SI_E))</f>
        <v/>
      </c>
      <c r="AN1979" s="41">
        <f>IF($R1979=0,0,(IF($Q1979=1,MedO,MedE+Ticket)+Training)/12)</f>
        <v/>
      </c>
    </row>
    <row r="1980">
      <c r="I1980" s="35" t="n"/>
      <c r="J1980" s="35" t="n"/>
      <c r="K1980" s="35" t="n"/>
      <c r="L1980" s="36" t="n"/>
      <c r="M1980" s="36" t="n"/>
      <c r="P1980" s="37" t="n"/>
      <c r="Q1980" s="38">
        <f>IF($C1980="",0,IF(OR(LOWER(TRIM($G1980))="omani",LOWER(TRIM($G1980))="oman",LOWER(TRIM($G1980))="om",LOWER(TRIM($G1980))="local"),1,0))</f>
        <v/>
      </c>
      <c r="R1980" s="38">
        <f>IF($C1980="",0,IF(OR(ISNUMBER(SEARCH("resign",$N1980)),ISNUMBER(SEARCH("terminat",$N1980)),ISNUMBER(SEARCH("inactive",$N1980)),ISNUMBER(SEARCH("vacan",$N1980)),ISNUMBER(SEARCH("deceased",$N1980)),ISNUMBER(SEARCH("separated",$N1980))),0,1))</f>
        <v/>
      </c>
      <c r="S1980">
        <f>IF(OR($R1980=0,NOT(ISNUMBER($I1980))),"",IFERROR(DATEDIF($I1980,DATE(FY,1,1),"y"),""))</f>
        <v/>
      </c>
      <c r="T1980">
        <f>IF(OR($R1980=0,NOT(ISNUMBER($J1980))),"",IFERROR(DATEDIF($J1980,DATE(FY,1,1),"y"),0))</f>
        <v/>
      </c>
      <c r="U1980" s="38">
        <f>IF(OR($R1980=0,NOT(ISNUMBER($I1980))),0,IF(YEAR($I1980)+IF($Q1980=1,RetAgeO,RetAgeE)=FY,MONTH($I1980),IF(YEAR($I1980)+IF($Q1980=1,RetAgeO,RetAgeE)&lt;FY,1,0)))</f>
        <v/>
      </c>
      <c r="V1980" s="38">
        <f>IF(OR($R1980=0,NOT(ISNUMBER($K1980))),0,IF(YEAR($K1980)=FY,MONTH($K1980),IF(YEAR($K1980)&lt;FY,1,0)))</f>
        <v/>
      </c>
      <c r="W1980" s="38">
        <f>IF($R1980=0,0,MIN(12,IF(AND(ISNUMBER($O1980),$O1980&gt;=1,$O1980&lt;=12),INT($O1980),12),IF(AND(RetireExit="Yes",$U1980&gt;0),$U1980,12),IF(AND(ContractExit="Yes",$V1980&gt;0),$V1980,12)))</f>
        <v/>
      </c>
      <c r="X1980" s="37">
        <f>IF(ISNUMBER($P1980),$P1980,IncPct)</f>
        <v/>
      </c>
      <c r="Y1980" s="39">
        <f>IF($W1980=0,0,MAX(0,MIN($W1980,IncMonth-1))+MAX(0,$W1980-IncMonth+1)*(1+$X1980))</f>
        <v/>
      </c>
      <c r="Z1980" s="40">
        <f>IF($C1980="",0,IFERROR(INDEX(Departments!$B$5:$B$54,MATCH($C1980,Departments!$A$5:$A$54,0)),0))</f>
        <v/>
      </c>
      <c r="AA1980" s="41">
        <f>N($L1980)*$Y1980</f>
        <v/>
      </c>
      <c r="AB1980" s="41">
        <f>N($M1980)*$Y1980</f>
        <v/>
      </c>
      <c r="AC1980" s="41">
        <f>$AA1980*$Z1980</f>
        <v/>
      </c>
      <c r="AD1980" s="41">
        <f>$AA1980*BonusMonths/12</f>
        <v/>
      </c>
      <c r="AE1980" s="41">
        <f>($AA1980+SI_Gross*$AB1980)*IF($Q1980=1,SI_O,SI_E)</f>
        <v/>
      </c>
      <c r="AF1980" s="41">
        <f>IF($Q1980=1,0,$AA1980*EOSB)</f>
        <v/>
      </c>
      <c r="AG1980" s="41">
        <f>$AN1980*$W1980</f>
        <v/>
      </c>
      <c r="AH1980" s="41">
        <f>SUM($AA1980:$AG1980)</f>
        <v/>
      </c>
      <c r="AI1980" s="41">
        <f>12*($AM1980+$AN1980)</f>
        <v/>
      </c>
      <c r="AJ1980" s="41">
        <f>$AM1980*((IncMonth-1)+(13-IncMonth)*(1+$X1980))+12*$AN1980</f>
        <v/>
      </c>
      <c r="AK1980" s="41">
        <f>IF($R1980=1,N($L1980)+N($M1980),0)</f>
        <v/>
      </c>
      <c r="AL1980">
        <f>IF($C1980="","",IF(N($L1980)&lt;=0,"Basic salary missing",IF(ISNA(MATCH($C1980,Departments!$A$5:$A$54,0)),"Department not on Departments sheet",IF(AND($I1980&lt;&gt;"",NOT(ISNUMBER($I1980))),"Date of birth is text, not a date",IF(AND($K1980&lt;&gt;"",NOT(ISNUMBER($K1980))),"Contract end is text, not a date","")))))</f>
        <v/>
      </c>
      <c r="AM1980" s="41">
        <f>IF($R1980=0,0,N($L1980)*(1+$Z1980+BonusMonths/12+IF($Q1980=1,0,EOSB))+N($M1980)+(N($L1980)+SI_Gross*N($M1980))*IF($Q1980=1,SI_O,SI_E))</f>
        <v/>
      </c>
      <c r="AN1980" s="41">
        <f>IF($R1980=0,0,(IF($Q1980=1,MedO,MedE+Ticket)+Training)/12)</f>
        <v/>
      </c>
    </row>
    <row r="1981">
      <c r="I1981" s="35" t="n"/>
      <c r="J1981" s="35" t="n"/>
      <c r="K1981" s="35" t="n"/>
      <c r="L1981" s="36" t="n"/>
      <c r="M1981" s="36" t="n"/>
      <c r="P1981" s="37" t="n"/>
      <c r="Q1981" s="38">
        <f>IF($C1981="",0,IF(OR(LOWER(TRIM($G1981))="omani",LOWER(TRIM($G1981))="oman",LOWER(TRIM($G1981))="om",LOWER(TRIM($G1981))="local"),1,0))</f>
        <v/>
      </c>
      <c r="R1981" s="38">
        <f>IF($C1981="",0,IF(OR(ISNUMBER(SEARCH("resign",$N1981)),ISNUMBER(SEARCH("terminat",$N1981)),ISNUMBER(SEARCH("inactive",$N1981)),ISNUMBER(SEARCH("vacan",$N1981)),ISNUMBER(SEARCH("deceased",$N1981)),ISNUMBER(SEARCH("separated",$N1981))),0,1))</f>
        <v/>
      </c>
      <c r="S1981">
        <f>IF(OR($R1981=0,NOT(ISNUMBER($I1981))),"",IFERROR(DATEDIF($I1981,DATE(FY,1,1),"y"),""))</f>
        <v/>
      </c>
      <c r="T1981">
        <f>IF(OR($R1981=0,NOT(ISNUMBER($J1981))),"",IFERROR(DATEDIF($J1981,DATE(FY,1,1),"y"),0))</f>
        <v/>
      </c>
      <c r="U1981" s="38">
        <f>IF(OR($R1981=0,NOT(ISNUMBER($I1981))),0,IF(YEAR($I1981)+IF($Q1981=1,RetAgeO,RetAgeE)=FY,MONTH($I1981),IF(YEAR($I1981)+IF($Q1981=1,RetAgeO,RetAgeE)&lt;FY,1,0)))</f>
        <v/>
      </c>
      <c r="V1981" s="38">
        <f>IF(OR($R1981=0,NOT(ISNUMBER($K1981))),0,IF(YEAR($K1981)=FY,MONTH($K1981),IF(YEAR($K1981)&lt;FY,1,0)))</f>
        <v/>
      </c>
      <c r="W1981" s="38">
        <f>IF($R1981=0,0,MIN(12,IF(AND(ISNUMBER($O1981),$O1981&gt;=1,$O1981&lt;=12),INT($O1981),12),IF(AND(RetireExit="Yes",$U1981&gt;0),$U1981,12),IF(AND(ContractExit="Yes",$V1981&gt;0),$V1981,12)))</f>
        <v/>
      </c>
      <c r="X1981" s="37">
        <f>IF(ISNUMBER($P1981),$P1981,IncPct)</f>
        <v/>
      </c>
      <c r="Y1981" s="39">
        <f>IF($W1981=0,0,MAX(0,MIN($W1981,IncMonth-1))+MAX(0,$W1981-IncMonth+1)*(1+$X1981))</f>
        <v/>
      </c>
      <c r="Z1981" s="40">
        <f>IF($C1981="",0,IFERROR(INDEX(Departments!$B$5:$B$54,MATCH($C1981,Departments!$A$5:$A$54,0)),0))</f>
        <v/>
      </c>
      <c r="AA1981" s="41">
        <f>N($L1981)*$Y1981</f>
        <v/>
      </c>
      <c r="AB1981" s="41">
        <f>N($M1981)*$Y1981</f>
        <v/>
      </c>
      <c r="AC1981" s="41">
        <f>$AA1981*$Z1981</f>
        <v/>
      </c>
      <c r="AD1981" s="41">
        <f>$AA1981*BonusMonths/12</f>
        <v/>
      </c>
      <c r="AE1981" s="41">
        <f>($AA1981+SI_Gross*$AB1981)*IF($Q1981=1,SI_O,SI_E)</f>
        <v/>
      </c>
      <c r="AF1981" s="41">
        <f>IF($Q1981=1,0,$AA1981*EOSB)</f>
        <v/>
      </c>
      <c r="AG1981" s="41">
        <f>$AN1981*$W1981</f>
        <v/>
      </c>
      <c r="AH1981" s="41">
        <f>SUM($AA1981:$AG1981)</f>
        <v/>
      </c>
      <c r="AI1981" s="41">
        <f>12*($AM1981+$AN1981)</f>
        <v/>
      </c>
      <c r="AJ1981" s="41">
        <f>$AM1981*((IncMonth-1)+(13-IncMonth)*(1+$X1981))+12*$AN1981</f>
        <v/>
      </c>
      <c r="AK1981" s="41">
        <f>IF($R1981=1,N($L1981)+N($M1981),0)</f>
        <v/>
      </c>
      <c r="AL1981">
        <f>IF($C1981="","",IF(N($L1981)&lt;=0,"Basic salary missing",IF(ISNA(MATCH($C1981,Departments!$A$5:$A$54,0)),"Department not on Departments sheet",IF(AND($I1981&lt;&gt;"",NOT(ISNUMBER($I1981))),"Date of birth is text, not a date",IF(AND($K1981&lt;&gt;"",NOT(ISNUMBER($K1981))),"Contract end is text, not a date","")))))</f>
        <v/>
      </c>
      <c r="AM1981" s="41">
        <f>IF($R1981=0,0,N($L1981)*(1+$Z1981+BonusMonths/12+IF($Q1981=1,0,EOSB))+N($M1981)+(N($L1981)+SI_Gross*N($M1981))*IF($Q1981=1,SI_O,SI_E))</f>
        <v/>
      </c>
      <c r="AN1981" s="41">
        <f>IF($R1981=0,0,(IF($Q1981=1,MedO,MedE+Ticket)+Training)/12)</f>
        <v/>
      </c>
    </row>
    <row r="1982">
      <c r="I1982" s="35" t="n"/>
      <c r="J1982" s="35" t="n"/>
      <c r="K1982" s="35" t="n"/>
      <c r="L1982" s="36" t="n"/>
      <c r="M1982" s="36" t="n"/>
      <c r="P1982" s="37" t="n"/>
      <c r="Q1982" s="38">
        <f>IF($C1982="",0,IF(OR(LOWER(TRIM($G1982))="omani",LOWER(TRIM($G1982))="oman",LOWER(TRIM($G1982))="om",LOWER(TRIM($G1982))="local"),1,0))</f>
        <v/>
      </c>
      <c r="R1982" s="38">
        <f>IF($C1982="",0,IF(OR(ISNUMBER(SEARCH("resign",$N1982)),ISNUMBER(SEARCH("terminat",$N1982)),ISNUMBER(SEARCH("inactive",$N1982)),ISNUMBER(SEARCH("vacan",$N1982)),ISNUMBER(SEARCH("deceased",$N1982)),ISNUMBER(SEARCH("separated",$N1982))),0,1))</f>
        <v/>
      </c>
      <c r="S1982">
        <f>IF(OR($R1982=0,NOT(ISNUMBER($I1982))),"",IFERROR(DATEDIF($I1982,DATE(FY,1,1),"y"),""))</f>
        <v/>
      </c>
      <c r="T1982">
        <f>IF(OR($R1982=0,NOT(ISNUMBER($J1982))),"",IFERROR(DATEDIF($J1982,DATE(FY,1,1),"y"),0))</f>
        <v/>
      </c>
      <c r="U1982" s="38">
        <f>IF(OR($R1982=0,NOT(ISNUMBER($I1982))),0,IF(YEAR($I1982)+IF($Q1982=1,RetAgeO,RetAgeE)=FY,MONTH($I1982),IF(YEAR($I1982)+IF($Q1982=1,RetAgeO,RetAgeE)&lt;FY,1,0)))</f>
        <v/>
      </c>
      <c r="V1982" s="38">
        <f>IF(OR($R1982=0,NOT(ISNUMBER($K1982))),0,IF(YEAR($K1982)=FY,MONTH($K1982),IF(YEAR($K1982)&lt;FY,1,0)))</f>
        <v/>
      </c>
      <c r="W1982" s="38">
        <f>IF($R1982=0,0,MIN(12,IF(AND(ISNUMBER($O1982),$O1982&gt;=1,$O1982&lt;=12),INT($O1982),12),IF(AND(RetireExit="Yes",$U1982&gt;0),$U1982,12),IF(AND(ContractExit="Yes",$V1982&gt;0),$V1982,12)))</f>
        <v/>
      </c>
      <c r="X1982" s="37">
        <f>IF(ISNUMBER($P1982),$P1982,IncPct)</f>
        <v/>
      </c>
      <c r="Y1982" s="39">
        <f>IF($W1982=0,0,MAX(0,MIN($W1982,IncMonth-1))+MAX(0,$W1982-IncMonth+1)*(1+$X1982))</f>
        <v/>
      </c>
      <c r="Z1982" s="40">
        <f>IF($C1982="",0,IFERROR(INDEX(Departments!$B$5:$B$54,MATCH($C1982,Departments!$A$5:$A$54,0)),0))</f>
        <v/>
      </c>
      <c r="AA1982" s="41">
        <f>N($L1982)*$Y1982</f>
        <v/>
      </c>
      <c r="AB1982" s="41">
        <f>N($M1982)*$Y1982</f>
        <v/>
      </c>
      <c r="AC1982" s="41">
        <f>$AA1982*$Z1982</f>
        <v/>
      </c>
      <c r="AD1982" s="41">
        <f>$AA1982*BonusMonths/12</f>
        <v/>
      </c>
      <c r="AE1982" s="41">
        <f>($AA1982+SI_Gross*$AB1982)*IF($Q1982=1,SI_O,SI_E)</f>
        <v/>
      </c>
      <c r="AF1982" s="41">
        <f>IF($Q1982=1,0,$AA1982*EOSB)</f>
        <v/>
      </c>
      <c r="AG1982" s="41">
        <f>$AN1982*$W1982</f>
        <v/>
      </c>
      <c r="AH1982" s="41">
        <f>SUM($AA1982:$AG1982)</f>
        <v/>
      </c>
      <c r="AI1982" s="41">
        <f>12*($AM1982+$AN1982)</f>
        <v/>
      </c>
      <c r="AJ1982" s="41">
        <f>$AM1982*((IncMonth-1)+(13-IncMonth)*(1+$X1982))+12*$AN1982</f>
        <v/>
      </c>
      <c r="AK1982" s="41">
        <f>IF($R1982=1,N($L1982)+N($M1982),0)</f>
        <v/>
      </c>
      <c r="AL1982">
        <f>IF($C1982="","",IF(N($L1982)&lt;=0,"Basic salary missing",IF(ISNA(MATCH($C1982,Departments!$A$5:$A$54,0)),"Department not on Departments sheet",IF(AND($I1982&lt;&gt;"",NOT(ISNUMBER($I1982))),"Date of birth is text, not a date",IF(AND($K1982&lt;&gt;"",NOT(ISNUMBER($K1982))),"Contract end is text, not a date","")))))</f>
        <v/>
      </c>
      <c r="AM1982" s="41">
        <f>IF($R1982=0,0,N($L1982)*(1+$Z1982+BonusMonths/12+IF($Q1982=1,0,EOSB))+N($M1982)+(N($L1982)+SI_Gross*N($M1982))*IF($Q1982=1,SI_O,SI_E))</f>
        <v/>
      </c>
      <c r="AN1982" s="41">
        <f>IF($R1982=0,0,(IF($Q1982=1,MedO,MedE+Ticket)+Training)/12)</f>
        <v/>
      </c>
    </row>
    <row r="1983">
      <c r="I1983" s="35" t="n"/>
      <c r="J1983" s="35" t="n"/>
      <c r="K1983" s="35" t="n"/>
      <c r="L1983" s="36" t="n"/>
      <c r="M1983" s="36" t="n"/>
      <c r="P1983" s="37" t="n"/>
      <c r="Q1983" s="38">
        <f>IF($C1983="",0,IF(OR(LOWER(TRIM($G1983))="omani",LOWER(TRIM($G1983))="oman",LOWER(TRIM($G1983))="om",LOWER(TRIM($G1983))="local"),1,0))</f>
        <v/>
      </c>
      <c r="R1983" s="38">
        <f>IF($C1983="",0,IF(OR(ISNUMBER(SEARCH("resign",$N1983)),ISNUMBER(SEARCH("terminat",$N1983)),ISNUMBER(SEARCH("inactive",$N1983)),ISNUMBER(SEARCH("vacan",$N1983)),ISNUMBER(SEARCH("deceased",$N1983)),ISNUMBER(SEARCH("separated",$N1983))),0,1))</f>
        <v/>
      </c>
      <c r="S1983">
        <f>IF(OR($R1983=0,NOT(ISNUMBER($I1983))),"",IFERROR(DATEDIF($I1983,DATE(FY,1,1),"y"),""))</f>
        <v/>
      </c>
      <c r="T1983">
        <f>IF(OR($R1983=0,NOT(ISNUMBER($J1983))),"",IFERROR(DATEDIF($J1983,DATE(FY,1,1),"y"),0))</f>
        <v/>
      </c>
      <c r="U1983" s="38">
        <f>IF(OR($R1983=0,NOT(ISNUMBER($I1983))),0,IF(YEAR($I1983)+IF($Q1983=1,RetAgeO,RetAgeE)=FY,MONTH($I1983),IF(YEAR($I1983)+IF($Q1983=1,RetAgeO,RetAgeE)&lt;FY,1,0)))</f>
        <v/>
      </c>
      <c r="V1983" s="38">
        <f>IF(OR($R1983=0,NOT(ISNUMBER($K1983))),0,IF(YEAR($K1983)=FY,MONTH($K1983),IF(YEAR($K1983)&lt;FY,1,0)))</f>
        <v/>
      </c>
      <c r="W1983" s="38">
        <f>IF($R1983=0,0,MIN(12,IF(AND(ISNUMBER($O1983),$O1983&gt;=1,$O1983&lt;=12),INT($O1983),12),IF(AND(RetireExit="Yes",$U1983&gt;0),$U1983,12),IF(AND(ContractExit="Yes",$V1983&gt;0),$V1983,12)))</f>
        <v/>
      </c>
      <c r="X1983" s="37">
        <f>IF(ISNUMBER($P1983),$P1983,IncPct)</f>
        <v/>
      </c>
      <c r="Y1983" s="39">
        <f>IF($W1983=0,0,MAX(0,MIN($W1983,IncMonth-1))+MAX(0,$W1983-IncMonth+1)*(1+$X1983))</f>
        <v/>
      </c>
      <c r="Z1983" s="40">
        <f>IF($C1983="",0,IFERROR(INDEX(Departments!$B$5:$B$54,MATCH($C1983,Departments!$A$5:$A$54,0)),0))</f>
        <v/>
      </c>
      <c r="AA1983" s="41">
        <f>N($L1983)*$Y1983</f>
        <v/>
      </c>
      <c r="AB1983" s="41">
        <f>N($M1983)*$Y1983</f>
        <v/>
      </c>
      <c r="AC1983" s="41">
        <f>$AA1983*$Z1983</f>
        <v/>
      </c>
      <c r="AD1983" s="41">
        <f>$AA1983*BonusMonths/12</f>
        <v/>
      </c>
      <c r="AE1983" s="41">
        <f>($AA1983+SI_Gross*$AB1983)*IF($Q1983=1,SI_O,SI_E)</f>
        <v/>
      </c>
      <c r="AF1983" s="41">
        <f>IF($Q1983=1,0,$AA1983*EOSB)</f>
        <v/>
      </c>
      <c r="AG1983" s="41">
        <f>$AN1983*$W1983</f>
        <v/>
      </c>
      <c r="AH1983" s="41">
        <f>SUM($AA1983:$AG1983)</f>
        <v/>
      </c>
      <c r="AI1983" s="41">
        <f>12*($AM1983+$AN1983)</f>
        <v/>
      </c>
      <c r="AJ1983" s="41">
        <f>$AM1983*((IncMonth-1)+(13-IncMonth)*(1+$X1983))+12*$AN1983</f>
        <v/>
      </c>
      <c r="AK1983" s="41">
        <f>IF($R1983=1,N($L1983)+N($M1983),0)</f>
        <v/>
      </c>
      <c r="AL1983">
        <f>IF($C1983="","",IF(N($L1983)&lt;=0,"Basic salary missing",IF(ISNA(MATCH($C1983,Departments!$A$5:$A$54,0)),"Department not on Departments sheet",IF(AND($I1983&lt;&gt;"",NOT(ISNUMBER($I1983))),"Date of birth is text, not a date",IF(AND($K1983&lt;&gt;"",NOT(ISNUMBER($K1983))),"Contract end is text, not a date","")))))</f>
        <v/>
      </c>
      <c r="AM1983" s="41">
        <f>IF($R1983=0,0,N($L1983)*(1+$Z1983+BonusMonths/12+IF($Q1983=1,0,EOSB))+N($M1983)+(N($L1983)+SI_Gross*N($M1983))*IF($Q1983=1,SI_O,SI_E))</f>
        <v/>
      </c>
      <c r="AN1983" s="41">
        <f>IF($R1983=0,0,(IF($Q1983=1,MedO,MedE+Ticket)+Training)/12)</f>
        <v/>
      </c>
    </row>
    <row r="1984">
      <c r="I1984" s="35" t="n"/>
      <c r="J1984" s="35" t="n"/>
      <c r="K1984" s="35" t="n"/>
      <c r="L1984" s="36" t="n"/>
      <c r="M1984" s="36" t="n"/>
      <c r="P1984" s="37" t="n"/>
      <c r="Q1984" s="38">
        <f>IF($C1984="",0,IF(OR(LOWER(TRIM($G1984))="omani",LOWER(TRIM($G1984))="oman",LOWER(TRIM($G1984))="om",LOWER(TRIM($G1984))="local"),1,0))</f>
        <v/>
      </c>
      <c r="R1984" s="38">
        <f>IF($C1984="",0,IF(OR(ISNUMBER(SEARCH("resign",$N1984)),ISNUMBER(SEARCH("terminat",$N1984)),ISNUMBER(SEARCH("inactive",$N1984)),ISNUMBER(SEARCH("vacan",$N1984)),ISNUMBER(SEARCH("deceased",$N1984)),ISNUMBER(SEARCH("separated",$N1984))),0,1))</f>
        <v/>
      </c>
      <c r="S1984">
        <f>IF(OR($R1984=0,NOT(ISNUMBER($I1984))),"",IFERROR(DATEDIF($I1984,DATE(FY,1,1),"y"),""))</f>
        <v/>
      </c>
      <c r="T1984">
        <f>IF(OR($R1984=0,NOT(ISNUMBER($J1984))),"",IFERROR(DATEDIF($J1984,DATE(FY,1,1),"y"),0))</f>
        <v/>
      </c>
      <c r="U1984" s="38">
        <f>IF(OR($R1984=0,NOT(ISNUMBER($I1984))),0,IF(YEAR($I1984)+IF($Q1984=1,RetAgeO,RetAgeE)=FY,MONTH($I1984),IF(YEAR($I1984)+IF($Q1984=1,RetAgeO,RetAgeE)&lt;FY,1,0)))</f>
        <v/>
      </c>
      <c r="V1984" s="38">
        <f>IF(OR($R1984=0,NOT(ISNUMBER($K1984))),0,IF(YEAR($K1984)=FY,MONTH($K1984),IF(YEAR($K1984)&lt;FY,1,0)))</f>
        <v/>
      </c>
      <c r="W1984" s="38">
        <f>IF($R1984=0,0,MIN(12,IF(AND(ISNUMBER($O1984),$O1984&gt;=1,$O1984&lt;=12),INT($O1984),12),IF(AND(RetireExit="Yes",$U1984&gt;0),$U1984,12),IF(AND(ContractExit="Yes",$V1984&gt;0),$V1984,12)))</f>
        <v/>
      </c>
      <c r="X1984" s="37">
        <f>IF(ISNUMBER($P1984),$P1984,IncPct)</f>
        <v/>
      </c>
      <c r="Y1984" s="39">
        <f>IF($W1984=0,0,MAX(0,MIN($W1984,IncMonth-1))+MAX(0,$W1984-IncMonth+1)*(1+$X1984))</f>
        <v/>
      </c>
      <c r="Z1984" s="40">
        <f>IF($C1984="",0,IFERROR(INDEX(Departments!$B$5:$B$54,MATCH($C1984,Departments!$A$5:$A$54,0)),0))</f>
        <v/>
      </c>
      <c r="AA1984" s="41">
        <f>N($L1984)*$Y1984</f>
        <v/>
      </c>
      <c r="AB1984" s="41">
        <f>N($M1984)*$Y1984</f>
        <v/>
      </c>
      <c r="AC1984" s="41">
        <f>$AA1984*$Z1984</f>
        <v/>
      </c>
      <c r="AD1984" s="41">
        <f>$AA1984*BonusMonths/12</f>
        <v/>
      </c>
      <c r="AE1984" s="41">
        <f>($AA1984+SI_Gross*$AB1984)*IF($Q1984=1,SI_O,SI_E)</f>
        <v/>
      </c>
      <c r="AF1984" s="41">
        <f>IF($Q1984=1,0,$AA1984*EOSB)</f>
        <v/>
      </c>
      <c r="AG1984" s="41">
        <f>$AN1984*$W1984</f>
        <v/>
      </c>
      <c r="AH1984" s="41">
        <f>SUM($AA1984:$AG1984)</f>
        <v/>
      </c>
      <c r="AI1984" s="41">
        <f>12*($AM1984+$AN1984)</f>
        <v/>
      </c>
      <c r="AJ1984" s="41">
        <f>$AM1984*((IncMonth-1)+(13-IncMonth)*(1+$X1984))+12*$AN1984</f>
        <v/>
      </c>
      <c r="AK1984" s="41">
        <f>IF($R1984=1,N($L1984)+N($M1984),0)</f>
        <v/>
      </c>
      <c r="AL1984">
        <f>IF($C1984="","",IF(N($L1984)&lt;=0,"Basic salary missing",IF(ISNA(MATCH($C1984,Departments!$A$5:$A$54,0)),"Department not on Departments sheet",IF(AND($I1984&lt;&gt;"",NOT(ISNUMBER($I1984))),"Date of birth is text, not a date",IF(AND($K1984&lt;&gt;"",NOT(ISNUMBER($K1984))),"Contract end is text, not a date","")))))</f>
        <v/>
      </c>
      <c r="AM1984" s="41">
        <f>IF($R1984=0,0,N($L1984)*(1+$Z1984+BonusMonths/12+IF($Q1984=1,0,EOSB))+N($M1984)+(N($L1984)+SI_Gross*N($M1984))*IF($Q1984=1,SI_O,SI_E))</f>
        <v/>
      </c>
      <c r="AN1984" s="41">
        <f>IF($R1984=0,0,(IF($Q1984=1,MedO,MedE+Ticket)+Training)/12)</f>
        <v/>
      </c>
    </row>
    <row r="1985">
      <c r="I1985" s="35" t="n"/>
      <c r="J1985" s="35" t="n"/>
      <c r="K1985" s="35" t="n"/>
      <c r="L1985" s="36" t="n"/>
      <c r="M1985" s="36" t="n"/>
      <c r="P1985" s="37" t="n"/>
      <c r="Q1985" s="38">
        <f>IF($C1985="",0,IF(OR(LOWER(TRIM($G1985))="omani",LOWER(TRIM($G1985))="oman",LOWER(TRIM($G1985))="om",LOWER(TRIM($G1985))="local"),1,0))</f>
        <v/>
      </c>
      <c r="R1985" s="38">
        <f>IF($C1985="",0,IF(OR(ISNUMBER(SEARCH("resign",$N1985)),ISNUMBER(SEARCH("terminat",$N1985)),ISNUMBER(SEARCH("inactive",$N1985)),ISNUMBER(SEARCH("vacan",$N1985)),ISNUMBER(SEARCH("deceased",$N1985)),ISNUMBER(SEARCH("separated",$N1985))),0,1))</f>
        <v/>
      </c>
      <c r="S1985">
        <f>IF(OR($R1985=0,NOT(ISNUMBER($I1985))),"",IFERROR(DATEDIF($I1985,DATE(FY,1,1),"y"),""))</f>
        <v/>
      </c>
      <c r="T1985">
        <f>IF(OR($R1985=0,NOT(ISNUMBER($J1985))),"",IFERROR(DATEDIF($J1985,DATE(FY,1,1),"y"),0))</f>
        <v/>
      </c>
      <c r="U1985" s="38">
        <f>IF(OR($R1985=0,NOT(ISNUMBER($I1985))),0,IF(YEAR($I1985)+IF($Q1985=1,RetAgeO,RetAgeE)=FY,MONTH($I1985),IF(YEAR($I1985)+IF($Q1985=1,RetAgeO,RetAgeE)&lt;FY,1,0)))</f>
        <v/>
      </c>
      <c r="V1985" s="38">
        <f>IF(OR($R1985=0,NOT(ISNUMBER($K1985))),0,IF(YEAR($K1985)=FY,MONTH($K1985),IF(YEAR($K1985)&lt;FY,1,0)))</f>
        <v/>
      </c>
      <c r="W1985" s="38">
        <f>IF($R1985=0,0,MIN(12,IF(AND(ISNUMBER($O1985),$O1985&gt;=1,$O1985&lt;=12),INT($O1985),12),IF(AND(RetireExit="Yes",$U1985&gt;0),$U1985,12),IF(AND(ContractExit="Yes",$V1985&gt;0),$V1985,12)))</f>
        <v/>
      </c>
      <c r="X1985" s="37">
        <f>IF(ISNUMBER($P1985),$P1985,IncPct)</f>
        <v/>
      </c>
      <c r="Y1985" s="39">
        <f>IF($W1985=0,0,MAX(0,MIN($W1985,IncMonth-1))+MAX(0,$W1985-IncMonth+1)*(1+$X1985))</f>
        <v/>
      </c>
      <c r="Z1985" s="40">
        <f>IF($C1985="",0,IFERROR(INDEX(Departments!$B$5:$B$54,MATCH($C1985,Departments!$A$5:$A$54,0)),0))</f>
        <v/>
      </c>
      <c r="AA1985" s="41">
        <f>N($L1985)*$Y1985</f>
        <v/>
      </c>
      <c r="AB1985" s="41">
        <f>N($M1985)*$Y1985</f>
        <v/>
      </c>
      <c r="AC1985" s="41">
        <f>$AA1985*$Z1985</f>
        <v/>
      </c>
      <c r="AD1985" s="41">
        <f>$AA1985*BonusMonths/12</f>
        <v/>
      </c>
      <c r="AE1985" s="41">
        <f>($AA1985+SI_Gross*$AB1985)*IF($Q1985=1,SI_O,SI_E)</f>
        <v/>
      </c>
      <c r="AF1985" s="41">
        <f>IF($Q1985=1,0,$AA1985*EOSB)</f>
        <v/>
      </c>
      <c r="AG1985" s="41">
        <f>$AN1985*$W1985</f>
        <v/>
      </c>
      <c r="AH1985" s="41">
        <f>SUM($AA1985:$AG1985)</f>
        <v/>
      </c>
      <c r="AI1985" s="41">
        <f>12*($AM1985+$AN1985)</f>
        <v/>
      </c>
      <c r="AJ1985" s="41">
        <f>$AM1985*((IncMonth-1)+(13-IncMonth)*(1+$X1985))+12*$AN1985</f>
        <v/>
      </c>
      <c r="AK1985" s="41">
        <f>IF($R1985=1,N($L1985)+N($M1985),0)</f>
        <v/>
      </c>
      <c r="AL1985">
        <f>IF($C1985="","",IF(N($L1985)&lt;=0,"Basic salary missing",IF(ISNA(MATCH($C1985,Departments!$A$5:$A$54,0)),"Department not on Departments sheet",IF(AND($I1985&lt;&gt;"",NOT(ISNUMBER($I1985))),"Date of birth is text, not a date",IF(AND($K1985&lt;&gt;"",NOT(ISNUMBER($K1985))),"Contract end is text, not a date","")))))</f>
        <v/>
      </c>
      <c r="AM1985" s="41">
        <f>IF($R1985=0,0,N($L1985)*(1+$Z1985+BonusMonths/12+IF($Q1985=1,0,EOSB))+N($M1985)+(N($L1985)+SI_Gross*N($M1985))*IF($Q1985=1,SI_O,SI_E))</f>
        <v/>
      </c>
      <c r="AN1985" s="41">
        <f>IF($R1985=0,0,(IF($Q1985=1,MedO,MedE+Ticket)+Training)/12)</f>
        <v/>
      </c>
    </row>
    <row r="1986">
      <c r="I1986" s="35" t="n"/>
      <c r="J1986" s="35" t="n"/>
      <c r="K1986" s="35" t="n"/>
      <c r="L1986" s="36" t="n"/>
      <c r="M1986" s="36" t="n"/>
      <c r="P1986" s="37" t="n"/>
      <c r="Q1986" s="38">
        <f>IF($C1986="",0,IF(OR(LOWER(TRIM($G1986))="omani",LOWER(TRIM($G1986))="oman",LOWER(TRIM($G1986))="om",LOWER(TRIM($G1986))="local"),1,0))</f>
        <v/>
      </c>
      <c r="R1986" s="38">
        <f>IF($C1986="",0,IF(OR(ISNUMBER(SEARCH("resign",$N1986)),ISNUMBER(SEARCH("terminat",$N1986)),ISNUMBER(SEARCH("inactive",$N1986)),ISNUMBER(SEARCH("vacan",$N1986)),ISNUMBER(SEARCH("deceased",$N1986)),ISNUMBER(SEARCH("separated",$N1986))),0,1))</f>
        <v/>
      </c>
      <c r="S1986">
        <f>IF(OR($R1986=0,NOT(ISNUMBER($I1986))),"",IFERROR(DATEDIF($I1986,DATE(FY,1,1),"y"),""))</f>
        <v/>
      </c>
      <c r="T1986">
        <f>IF(OR($R1986=0,NOT(ISNUMBER($J1986))),"",IFERROR(DATEDIF($J1986,DATE(FY,1,1),"y"),0))</f>
        <v/>
      </c>
      <c r="U1986" s="38">
        <f>IF(OR($R1986=0,NOT(ISNUMBER($I1986))),0,IF(YEAR($I1986)+IF($Q1986=1,RetAgeO,RetAgeE)=FY,MONTH($I1986),IF(YEAR($I1986)+IF($Q1986=1,RetAgeO,RetAgeE)&lt;FY,1,0)))</f>
        <v/>
      </c>
      <c r="V1986" s="38">
        <f>IF(OR($R1986=0,NOT(ISNUMBER($K1986))),0,IF(YEAR($K1986)=FY,MONTH($K1986),IF(YEAR($K1986)&lt;FY,1,0)))</f>
        <v/>
      </c>
      <c r="W1986" s="38">
        <f>IF($R1986=0,0,MIN(12,IF(AND(ISNUMBER($O1986),$O1986&gt;=1,$O1986&lt;=12),INT($O1986),12),IF(AND(RetireExit="Yes",$U1986&gt;0),$U1986,12),IF(AND(ContractExit="Yes",$V1986&gt;0),$V1986,12)))</f>
        <v/>
      </c>
      <c r="X1986" s="37">
        <f>IF(ISNUMBER($P1986),$P1986,IncPct)</f>
        <v/>
      </c>
      <c r="Y1986" s="39">
        <f>IF($W1986=0,0,MAX(0,MIN($W1986,IncMonth-1))+MAX(0,$W1986-IncMonth+1)*(1+$X1986))</f>
        <v/>
      </c>
      <c r="Z1986" s="40">
        <f>IF($C1986="",0,IFERROR(INDEX(Departments!$B$5:$B$54,MATCH($C1986,Departments!$A$5:$A$54,0)),0))</f>
        <v/>
      </c>
      <c r="AA1986" s="41">
        <f>N($L1986)*$Y1986</f>
        <v/>
      </c>
      <c r="AB1986" s="41">
        <f>N($M1986)*$Y1986</f>
        <v/>
      </c>
      <c r="AC1986" s="41">
        <f>$AA1986*$Z1986</f>
        <v/>
      </c>
      <c r="AD1986" s="41">
        <f>$AA1986*BonusMonths/12</f>
        <v/>
      </c>
      <c r="AE1986" s="41">
        <f>($AA1986+SI_Gross*$AB1986)*IF($Q1986=1,SI_O,SI_E)</f>
        <v/>
      </c>
      <c r="AF1986" s="41">
        <f>IF($Q1986=1,0,$AA1986*EOSB)</f>
        <v/>
      </c>
      <c r="AG1986" s="41">
        <f>$AN1986*$W1986</f>
        <v/>
      </c>
      <c r="AH1986" s="41">
        <f>SUM($AA1986:$AG1986)</f>
        <v/>
      </c>
      <c r="AI1986" s="41">
        <f>12*($AM1986+$AN1986)</f>
        <v/>
      </c>
      <c r="AJ1986" s="41">
        <f>$AM1986*((IncMonth-1)+(13-IncMonth)*(1+$X1986))+12*$AN1986</f>
        <v/>
      </c>
      <c r="AK1986" s="41">
        <f>IF($R1986=1,N($L1986)+N($M1986),0)</f>
        <v/>
      </c>
      <c r="AL1986">
        <f>IF($C1986="","",IF(N($L1986)&lt;=0,"Basic salary missing",IF(ISNA(MATCH($C1986,Departments!$A$5:$A$54,0)),"Department not on Departments sheet",IF(AND($I1986&lt;&gt;"",NOT(ISNUMBER($I1986))),"Date of birth is text, not a date",IF(AND($K1986&lt;&gt;"",NOT(ISNUMBER($K1986))),"Contract end is text, not a date","")))))</f>
        <v/>
      </c>
      <c r="AM1986" s="41">
        <f>IF($R1986=0,0,N($L1986)*(1+$Z1986+BonusMonths/12+IF($Q1986=1,0,EOSB))+N($M1986)+(N($L1986)+SI_Gross*N($M1986))*IF($Q1986=1,SI_O,SI_E))</f>
        <v/>
      </c>
      <c r="AN1986" s="41">
        <f>IF($R1986=0,0,(IF($Q1986=1,MedO,MedE+Ticket)+Training)/12)</f>
        <v/>
      </c>
    </row>
    <row r="1987">
      <c r="I1987" s="35" t="n"/>
      <c r="J1987" s="35" t="n"/>
      <c r="K1987" s="35" t="n"/>
      <c r="L1987" s="36" t="n"/>
      <c r="M1987" s="36" t="n"/>
      <c r="P1987" s="37" t="n"/>
      <c r="Q1987" s="38">
        <f>IF($C1987="",0,IF(OR(LOWER(TRIM($G1987))="omani",LOWER(TRIM($G1987))="oman",LOWER(TRIM($G1987))="om",LOWER(TRIM($G1987))="local"),1,0))</f>
        <v/>
      </c>
      <c r="R1987" s="38">
        <f>IF($C1987="",0,IF(OR(ISNUMBER(SEARCH("resign",$N1987)),ISNUMBER(SEARCH("terminat",$N1987)),ISNUMBER(SEARCH("inactive",$N1987)),ISNUMBER(SEARCH("vacan",$N1987)),ISNUMBER(SEARCH("deceased",$N1987)),ISNUMBER(SEARCH("separated",$N1987))),0,1))</f>
        <v/>
      </c>
      <c r="S1987">
        <f>IF(OR($R1987=0,NOT(ISNUMBER($I1987))),"",IFERROR(DATEDIF($I1987,DATE(FY,1,1),"y"),""))</f>
        <v/>
      </c>
      <c r="T1987">
        <f>IF(OR($R1987=0,NOT(ISNUMBER($J1987))),"",IFERROR(DATEDIF($J1987,DATE(FY,1,1),"y"),0))</f>
        <v/>
      </c>
      <c r="U1987" s="38">
        <f>IF(OR($R1987=0,NOT(ISNUMBER($I1987))),0,IF(YEAR($I1987)+IF($Q1987=1,RetAgeO,RetAgeE)=FY,MONTH($I1987),IF(YEAR($I1987)+IF($Q1987=1,RetAgeO,RetAgeE)&lt;FY,1,0)))</f>
        <v/>
      </c>
      <c r="V1987" s="38">
        <f>IF(OR($R1987=0,NOT(ISNUMBER($K1987))),0,IF(YEAR($K1987)=FY,MONTH($K1987),IF(YEAR($K1987)&lt;FY,1,0)))</f>
        <v/>
      </c>
      <c r="W1987" s="38">
        <f>IF($R1987=0,0,MIN(12,IF(AND(ISNUMBER($O1987),$O1987&gt;=1,$O1987&lt;=12),INT($O1987),12),IF(AND(RetireExit="Yes",$U1987&gt;0),$U1987,12),IF(AND(ContractExit="Yes",$V1987&gt;0),$V1987,12)))</f>
        <v/>
      </c>
      <c r="X1987" s="37">
        <f>IF(ISNUMBER($P1987),$P1987,IncPct)</f>
        <v/>
      </c>
      <c r="Y1987" s="39">
        <f>IF($W1987=0,0,MAX(0,MIN($W1987,IncMonth-1))+MAX(0,$W1987-IncMonth+1)*(1+$X1987))</f>
        <v/>
      </c>
      <c r="Z1987" s="40">
        <f>IF($C1987="",0,IFERROR(INDEX(Departments!$B$5:$B$54,MATCH($C1987,Departments!$A$5:$A$54,0)),0))</f>
        <v/>
      </c>
      <c r="AA1987" s="41">
        <f>N($L1987)*$Y1987</f>
        <v/>
      </c>
      <c r="AB1987" s="41">
        <f>N($M1987)*$Y1987</f>
        <v/>
      </c>
      <c r="AC1987" s="41">
        <f>$AA1987*$Z1987</f>
        <v/>
      </c>
      <c r="AD1987" s="41">
        <f>$AA1987*BonusMonths/12</f>
        <v/>
      </c>
      <c r="AE1987" s="41">
        <f>($AA1987+SI_Gross*$AB1987)*IF($Q1987=1,SI_O,SI_E)</f>
        <v/>
      </c>
      <c r="AF1987" s="41">
        <f>IF($Q1987=1,0,$AA1987*EOSB)</f>
        <v/>
      </c>
      <c r="AG1987" s="41">
        <f>$AN1987*$W1987</f>
        <v/>
      </c>
      <c r="AH1987" s="41">
        <f>SUM($AA1987:$AG1987)</f>
        <v/>
      </c>
      <c r="AI1987" s="41">
        <f>12*($AM1987+$AN1987)</f>
        <v/>
      </c>
      <c r="AJ1987" s="41">
        <f>$AM1987*((IncMonth-1)+(13-IncMonth)*(1+$X1987))+12*$AN1987</f>
        <v/>
      </c>
      <c r="AK1987" s="41">
        <f>IF($R1987=1,N($L1987)+N($M1987),0)</f>
        <v/>
      </c>
      <c r="AL1987">
        <f>IF($C1987="","",IF(N($L1987)&lt;=0,"Basic salary missing",IF(ISNA(MATCH($C1987,Departments!$A$5:$A$54,0)),"Department not on Departments sheet",IF(AND($I1987&lt;&gt;"",NOT(ISNUMBER($I1987))),"Date of birth is text, not a date",IF(AND($K1987&lt;&gt;"",NOT(ISNUMBER($K1987))),"Contract end is text, not a date","")))))</f>
        <v/>
      </c>
      <c r="AM1987" s="41">
        <f>IF($R1987=0,0,N($L1987)*(1+$Z1987+BonusMonths/12+IF($Q1987=1,0,EOSB))+N($M1987)+(N($L1987)+SI_Gross*N($M1987))*IF($Q1987=1,SI_O,SI_E))</f>
        <v/>
      </c>
      <c r="AN1987" s="41">
        <f>IF($R1987=0,0,(IF($Q1987=1,MedO,MedE+Ticket)+Training)/12)</f>
        <v/>
      </c>
    </row>
    <row r="1988">
      <c r="I1988" s="35" t="n"/>
      <c r="J1988" s="35" t="n"/>
      <c r="K1988" s="35" t="n"/>
      <c r="L1988" s="36" t="n"/>
      <c r="M1988" s="36" t="n"/>
      <c r="P1988" s="37" t="n"/>
      <c r="Q1988" s="38">
        <f>IF($C1988="",0,IF(OR(LOWER(TRIM($G1988))="omani",LOWER(TRIM($G1988))="oman",LOWER(TRIM($G1988))="om",LOWER(TRIM($G1988))="local"),1,0))</f>
        <v/>
      </c>
      <c r="R1988" s="38">
        <f>IF($C1988="",0,IF(OR(ISNUMBER(SEARCH("resign",$N1988)),ISNUMBER(SEARCH("terminat",$N1988)),ISNUMBER(SEARCH("inactive",$N1988)),ISNUMBER(SEARCH("vacan",$N1988)),ISNUMBER(SEARCH("deceased",$N1988)),ISNUMBER(SEARCH("separated",$N1988))),0,1))</f>
        <v/>
      </c>
      <c r="S1988">
        <f>IF(OR($R1988=0,NOT(ISNUMBER($I1988))),"",IFERROR(DATEDIF($I1988,DATE(FY,1,1),"y"),""))</f>
        <v/>
      </c>
      <c r="T1988">
        <f>IF(OR($R1988=0,NOT(ISNUMBER($J1988))),"",IFERROR(DATEDIF($J1988,DATE(FY,1,1),"y"),0))</f>
        <v/>
      </c>
      <c r="U1988" s="38">
        <f>IF(OR($R1988=0,NOT(ISNUMBER($I1988))),0,IF(YEAR($I1988)+IF($Q1988=1,RetAgeO,RetAgeE)=FY,MONTH($I1988),IF(YEAR($I1988)+IF($Q1988=1,RetAgeO,RetAgeE)&lt;FY,1,0)))</f>
        <v/>
      </c>
      <c r="V1988" s="38">
        <f>IF(OR($R1988=0,NOT(ISNUMBER($K1988))),0,IF(YEAR($K1988)=FY,MONTH($K1988),IF(YEAR($K1988)&lt;FY,1,0)))</f>
        <v/>
      </c>
      <c r="W1988" s="38">
        <f>IF($R1988=0,0,MIN(12,IF(AND(ISNUMBER($O1988),$O1988&gt;=1,$O1988&lt;=12),INT($O1988),12),IF(AND(RetireExit="Yes",$U1988&gt;0),$U1988,12),IF(AND(ContractExit="Yes",$V1988&gt;0),$V1988,12)))</f>
        <v/>
      </c>
      <c r="X1988" s="37">
        <f>IF(ISNUMBER($P1988),$P1988,IncPct)</f>
        <v/>
      </c>
      <c r="Y1988" s="39">
        <f>IF($W1988=0,0,MAX(0,MIN($W1988,IncMonth-1))+MAX(0,$W1988-IncMonth+1)*(1+$X1988))</f>
        <v/>
      </c>
      <c r="Z1988" s="40">
        <f>IF($C1988="",0,IFERROR(INDEX(Departments!$B$5:$B$54,MATCH($C1988,Departments!$A$5:$A$54,0)),0))</f>
        <v/>
      </c>
      <c r="AA1988" s="41">
        <f>N($L1988)*$Y1988</f>
        <v/>
      </c>
      <c r="AB1988" s="41">
        <f>N($M1988)*$Y1988</f>
        <v/>
      </c>
      <c r="AC1988" s="41">
        <f>$AA1988*$Z1988</f>
        <v/>
      </c>
      <c r="AD1988" s="41">
        <f>$AA1988*BonusMonths/12</f>
        <v/>
      </c>
      <c r="AE1988" s="41">
        <f>($AA1988+SI_Gross*$AB1988)*IF($Q1988=1,SI_O,SI_E)</f>
        <v/>
      </c>
      <c r="AF1988" s="41">
        <f>IF($Q1988=1,0,$AA1988*EOSB)</f>
        <v/>
      </c>
      <c r="AG1988" s="41">
        <f>$AN1988*$W1988</f>
        <v/>
      </c>
      <c r="AH1988" s="41">
        <f>SUM($AA1988:$AG1988)</f>
        <v/>
      </c>
      <c r="AI1988" s="41">
        <f>12*($AM1988+$AN1988)</f>
        <v/>
      </c>
      <c r="AJ1988" s="41">
        <f>$AM1988*((IncMonth-1)+(13-IncMonth)*(1+$X1988))+12*$AN1988</f>
        <v/>
      </c>
      <c r="AK1988" s="41">
        <f>IF($R1988=1,N($L1988)+N($M1988),0)</f>
        <v/>
      </c>
      <c r="AL1988">
        <f>IF($C1988="","",IF(N($L1988)&lt;=0,"Basic salary missing",IF(ISNA(MATCH($C1988,Departments!$A$5:$A$54,0)),"Department not on Departments sheet",IF(AND($I1988&lt;&gt;"",NOT(ISNUMBER($I1988))),"Date of birth is text, not a date",IF(AND($K1988&lt;&gt;"",NOT(ISNUMBER($K1988))),"Contract end is text, not a date","")))))</f>
        <v/>
      </c>
      <c r="AM1988" s="41">
        <f>IF($R1988=0,0,N($L1988)*(1+$Z1988+BonusMonths/12+IF($Q1988=1,0,EOSB))+N($M1988)+(N($L1988)+SI_Gross*N($M1988))*IF($Q1988=1,SI_O,SI_E))</f>
        <v/>
      </c>
      <c r="AN1988" s="41">
        <f>IF($R1988=0,0,(IF($Q1988=1,MedO,MedE+Ticket)+Training)/12)</f>
        <v/>
      </c>
    </row>
    <row r="1989">
      <c r="I1989" s="35" t="n"/>
      <c r="J1989" s="35" t="n"/>
      <c r="K1989" s="35" t="n"/>
      <c r="L1989" s="36" t="n"/>
      <c r="M1989" s="36" t="n"/>
      <c r="P1989" s="37" t="n"/>
      <c r="Q1989" s="38">
        <f>IF($C1989="",0,IF(OR(LOWER(TRIM($G1989))="omani",LOWER(TRIM($G1989))="oman",LOWER(TRIM($G1989))="om",LOWER(TRIM($G1989))="local"),1,0))</f>
        <v/>
      </c>
      <c r="R1989" s="38">
        <f>IF($C1989="",0,IF(OR(ISNUMBER(SEARCH("resign",$N1989)),ISNUMBER(SEARCH("terminat",$N1989)),ISNUMBER(SEARCH("inactive",$N1989)),ISNUMBER(SEARCH("vacan",$N1989)),ISNUMBER(SEARCH("deceased",$N1989)),ISNUMBER(SEARCH("separated",$N1989))),0,1))</f>
        <v/>
      </c>
      <c r="S1989">
        <f>IF(OR($R1989=0,NOT(ISNUMBER($I1989))),"",IFERROR(DATEDIF($I1989,DATE(FY,1,1),"y"),""))</f>
        <v/>
      </c>
      <c r="T1989">
        <f>IF(OR($R1989=0,NOT(ISNUMBER($J1989))),"",IFERROR(DATEDIF($J1989,DATE(FY,1,1),"y"),0))</f>
        <v/>
      </c>
      <c r="U1989" s="38">
        <f>IF(OR($R1989=0,NOT(ISNUMBER($I1989))),0,IF(YEAR($I1989)+IF($Q1989=1,RetAgeO,RetAgeE)=FY,MONTH($I1989),IF(YEAR($I1989)+IF($Q1989=1,RetAgeO,RetAgeE)&lt;FY,1,0)))</f>
        <v/>
      </c>
      <c r="V1989" s="38">
        <f>IF(OR($R1989=0,NOT(ISNUMBER($K1989))),0,IF(YEAR($K1989)=FY,MONTH($K1989),IF(YEAR($K1989)&lt;FY,1,0)))</f>
        <v/>
      </c>
      <c r="W1989" s="38">
        <f>IF($R1989=0,0,MIN(12,IF(AND(ISNUMBER($O1989),$O1989&gt;=1,$O1989&lt;=12),INT($O1989),12),IF(AND(RetireExit="Yes",$U1989&gt;0),$U1989,12),IF(AND(ContractExit="Yes",$V1989&gt;0),$V1989,12)))</f>
        <v/>
      </c>
      <c r="X1989" s="37">
        <f>IF(ISNUMBER($P1989),$P1989,IncPct)</f>
        <v/>
      </c>
      <c r="Y1989" s="39">
        <f>IF($W1989=0,0,MAX(0,MIN($W1989,IncMonth-1))+MAX(0,$W1989-IncMonth+1)*(1+$X1989))</f>
        <v/>
      </c>
      <c r="Z1989" s="40">
        <f>IF($C1989="",0,IFERROR(INDEX(Departments!$B$5:$B$54,MATCH($C1989,Departments!$A$5:$A$54,0)),0))</f>
        <v/>
      </c>
      <c r="AA1989" s="41">
        <f>N($L1989)*$Y1989</f>
        <v/>
      </c>
      <c r="AB1989" s="41">
        <f>N($M1989)*$Y1989</f>
        <v/>
      </c>
      <c r="AC1989" s="41">
        <f>$AA1989*$Z1989</f>
        <v/>
      </c>
      <c r="AD1989" s="41">
        <f>$AA1989*BonusMonths/12</f>
        <v/>
      </c>
      <c r="AE1989" s="41">
        <f>($AA1989+SI_Gross*$AB1989)*IF($Q1989=1,SI_O,SI_E)</f>
        <v/>
      </c>
      <c r="AF1989" s="41">
        <f>IF($Q1989=1,0,$AA1989*EOSB)</f>
        <v/>
      </c>
      <c r="AG1989" s="41">
        <f>$AN1989*$W1989</f>
        <v/>
      </c>
      <c r="AH1989" s="41">
        <f>SUM($AA1989:$AG1989)</f>
        <v/>
      </c>
      <c r="AI1989" s="41">
        <f>12*($AM1989+$AN1989)</f>
        <v/>
      </c>
      <c r="AJ1989" s="41">
        <f>$AM1989*((IncMonth-1)+(13-IncMonth)*(1+$X1989))+12*$AN1989</f>
        <v/>
      </c>
      <c r="AK1989" s="41">
        <f>IF($R1989=1,N($L1989)+N($M1989),0)</f>
        <v/>
      </c>
      <c r="AL1989">
        <f>IF($C1989="","",IF(N($L1989)&lt;=0,"Basic salary missing",IF(ISNA(MATCH($C1989,Departments!$A$5:$A$54,0)),"Department not on Departments sheet",IF(AND($I1989&lt;&gt;"",NOT(ISNUMBER($I1989))),"Date of birth is text, not a date",IF(AND($K1989&lt;&gt;"",NOT(ISNUMBER($K1989))),"Contract end is text, not a date","")))))</f>
        <v/>
      </c>
      <c r="AM1989" s="41">
        <f>IF($R1989=0,0,N($L1989)*(1+$Z1989+BonusMonths/12+IF($Q1989=1,0,EOSB))+N($M1989)+(N($L1989)+SI_Gross*N($M1989))*IF($Q1989=1,SI_O,SI_E))</f>
        <v/>
      </c>
      <c r="AN1989" s="41">
        <f>IF($R1989=0,0,(IF($Q1989=1,MedO,MedE+Ticket)+Training)/12)</f>
        <v/>
      </c>
    </row>
    <row r="1990">
      <c r="I1990" s="35" t="n"/>
      <c r="J1990" s="35" t="n"/>
      <c r="K1990" s="35" t="n"/>
      <c r="L1990" s="36" t="n"/>
      <c r="M1990" s="36" t="n"/>
      <c r="P1990" s="37" t="n"/>
      <c r="Q1990" s="38">
        <f>IF($C1990="",0,IF(OR(LOWER(TRIM($G1990))="omani",LOWER(TRIM($G1990))="oman",LOWER(TRIM($G1990))="om",LOWER(TRIM($G1990))="local"),1,0))</f>
        <v/>
      </c>
      <c r="R1990" s="38">
        <f>IF($C1990="",0,IF(OR(ISNUMBER(SEARCH("resign",$N1990)),ISNUMBER(SEARCH("terminat",$N1990)),ISNUMBER(SEARCH("inactive",$N1990)),ISNUMBER(SEARCH("vacan",$N1990)),ISNUMBER(SEARCH("deceased",$N1990)),ISNUMBER(SEARCH("separated",$N1990))),0,1))</f>
        <v/>
      </c>
      <c r="S1990">
        <f>IF(OR($R1990=0,NOT(ISNUMBER($I1990))),"",IFERROR(DATEDIF($I1990,DATE(FY,1,1),"y"),""))</f>
        <v/>
      </c>
      <c r="T1990">
        <f>IF(OR($R1990=0,NOT(ISNUMBER($J1990))),"",IFERROR(DATEDIF($J1990,DATE(FY,1,1),"y"),0))</f>
        <v/>
      </c>
      <c r="U1990" s="38">
        <f>IF(OR($R1990=0,NOT(ISNUMBER($I1990))),0,IF(YEAR($I1990)+IF($Q1990=1,RetAgeO,RetAgeE)=FY,MONTH($I1990),IF(YEAR($I1990)+IF($Q1990=1,RetAgeO,RetAgeE)&lt;FY,1,0)))</f>
        <v/>
      </c>
      <c r="V1990" s="38">
        <f>IF(OR($R1990=0,NOT(ISNUMBER($K1990))),0,IF(YEAR($K1990)=FY,MONTH($K1990),IF(YEAR($K1990)&lt;FY,1,0)))</f>
        <v/>
      </c>
      <c r="W1990" s="38">
        <f>IF($R1990=0,0,MIN(12,IF(AND(ISNUMBER($O1990),$O1990&gt;=1,$O1990&lt;=12),INT($O1990),12),IF(AND(RetireExit="Yes",$U1990&gt;0),$U1990,12),IF(AND(ContractExit="Yes",$V1990&gt;0),$V1990,12)))</f>
        <v/>
      </c>
      <c r="X1990" s="37">
        <f>IF(ISNUMBER($P1990),$P1990,IncPct)</f>
        <v/>
      </c>
      <c r="Y1990" s="39">
        <f>IF($W1990=0,0,MAX(0,MIN($W1990,IncMonth-1))+MAX(0,$W1990-IncMonth+1)*(1+$X1990))</f>
        <v/>
      </c>
      <c r="Z1990" s="40">
        <f>IF($C1990="",0,IFERROR(INDEX(Departments!$B$5:$B$54,MATCH($C1990,Departments!$A$5:$A$54,0)),0))</f>
        <v/>
      </c>
      <c r="AA1990" s="41">
        <f>N($L1990)*$Y1990</f>
        <v/>
      </c>
      <c r="AB1990" s="41">
        <f>N($M1990)*$Y1990</f>
        <v/>
      </c>
      <c r="AC1990" s="41">
        <f>$AA1990*$Z1990</f>
        <v/>
      </c>
      <c r="AD1990" s="41">
        <f>$AA1990*BonusMonths/12</f>
        <v/>
      </c>
      <c r="AE1990" s="41">
        <f>($AA1990+SI_Gross*$AB1990)*IF($Q1990=1,SI_O,SI_E)</f>
        <v/>
      </c>
      <c r="AF1990" s="41">
        <f>IF($Q1990=1,0,$AA1990*EOSB)</f>
        <v/>
      </c>
      <c r="AG1990" s="41">
        <f>$AN1990*$W1990</f>
        <v/>
      </c>
      <c r="AH1990" s="41">
        <f>SUM($AA1990:$AG1990)</f>
        <v/>
      </c>
      <c r="AI1990" s="41">
        <f>12*($AM1990+$AN1990)</f>
        <v/>
      </c>
      <c r="AJ1990" s="41">
        <f>$AM1990*((IncMonth-1)+(13-IncMonth)*(1+$X1990))+12*$AN1990</f>
        <v/>
      </c>
      <c r="AK1990" s="41">
        <f>IF($R1990=1,N($L1990)+N($M1990),0)</f>
        <v/>
      </c>
      <c r="AL1990">
        <f>IF($C1990="","",IF(N($L1990)&lt;=0,"Basic salary missing",IF(ISNA(MATCH($C1990,Departments!$A$5:$A$54,0)),"Department not on Departments sheet",IF(AND($I1990&lt;&gt;"",NOT(ISNUMBER($I1990))),"Date of birth is text, not a date",IF(AND($K1990&lt;&gt;"",NOT(ISNUMBER($K1990))),"Contract end is text, not a date","")))))</f>
        <v/>
      </c>
      <c r="AM1990" s="41">
        <f>IF($R1990=0,0,N($L1990)*(1+$Z1990+BonusMonths/12+IF($Q1990=1,0,EOSB))+N($M1990)+(N($L1990)+SI_Gross*N($M1990))*IF($Q1990=1,SI_O,SI_E))</f>
        <v/>
      </c>
      <c r="AN1990" s="41">
        <f>IF($R1990=0,0,(IF($Q1990=1,MedO,MedE+Ticket)+Training)/12)</f>
        <v/>
      </c>
    </row>
    <row r="1991">
      <c r="I1991" s="35" t="n"/>
      <c r="J1991" s="35" t="n"/>
      <c r="K1991" s="35" t="n"/>
      <c r="L1991" s="36" t="n"/>
      <c r="M1991" s="36" t="n"/>
      <c r="P1991" s="37" t="n"/>
      <c r="Q1991" s="38">
        <f>IF($C1991="",0,IF(OR(LOWER(TRIM($G1991))="omani",LOWER(TRIM($G1991))="oman",LOWER(TRIM($G1991))="om",LOWER(TRIM($G1991))="local"),1,0))</f>
        <v/>
      </c>
      <c r="R1991" s="38">
        <f>IF($C1991="",0,IF(OR(ISNUMBER(SEARCH("resign",$N1991)),ISNUMBER(SEARCH("terminat",$N1991)),ISNUMBER(SEARCH("inactive",$N1991)),ISNUMBER(SEARCH("vacan",$N1991)),ISNUMBER(SEARCH("deceased",$N1991)),ISNUMBER(SEARCH("separated",$N1991))),0,1))</f>
        <v/>
      </c>
      <c r="S1991">
        <f>IF(OR($R1991=0,NOT(ISNUMBER($I1991))),"",IFERROR(DATEDIF($I1991,DATE(FY,1,1),"y"),""))</f>
        <v/>
      </c>
      <c r="T1991">
        <f>IF(OR($R1991=0,NOT(ISNUMBER($J1991))),"",IFERROR(DATEDIF($J1991,DATE(FY,1,1),"y"),0))</f>
        <v/>
      </c>
      <c r="U1991" s="38">
        <f>IF(OR($R1991=0,NOT(ISNUMBER($I1991))),0,IF(YEAR($I1991)+IF($Q1991=1,RetAgeO,RetAgeE)=FY,MONTH($I1991),IF(YEAR($I1991)+IF($Q1991=1,RetAgeO,RetAgeE)&lt;FY,1,0)))</f>
        <v/>
      </c>
      <c r="V1991" s="38">
        <f>IF(OR($R1991=0,NOT(ISNUMBER($K1991))),0,IF(YEAR($K1991)=FY,MONTH($K1991),IF(YEAR($K1991)&lt;FY,1,0)))</f>
        <v/>
      </c>
      <c r="W1991" s="38">
        <f>IF($R1991=0,0,MIN(12,IF(AND(ISNUMBER($O1991),$O1991&gt;=1,$O1991&lt;=12),INT($O1991),12),IF(AND(RetireExit="Yes",$U1991&gt;0),$U1991,12),IF(AND(ContractExit="Yes",$V1991&gt;0),$V1991,12)))</f>
        <v/>
      </c>
      <c r="X1991" s="37">
        <f>IF(ISNUMBER($P1991),$P1991,IncPct)</f>
        <v/>
      </c>
      <c r="Y1991" s="39">
        <f>IF($W1991=0,0,MAX(0,MIN($W1991,IncMonth-1))+MAX(0,$W1991-IncMonth+1)*(1+$X1991))</f>
        <v/>
      </c>
      <c r="Z1991" s="40">
        <f>IF($C1991="",0,IFERROR(INDEX(Departments!$B$5:$B$54,MATCH($C1991,Departments!$A$5:$A$54,0)),0))</f>
        <v/>
      </c>
      <c r="AA1991" s="41">
        <f>N($L1991)*$Y1991</f>
        <v/>
      </c>
      <c r="AB1991" s="41">
        <f>N($M1991)*$Y1991</f>
        <v/>
      </c>
      <c r="AC1991" s="41">
        <f>$AA1991*$Z1991</f>
        <v/>
      </c>
      <c r="AD1991" s="41">
        <f>$AA1991*BonusMonths/12</f>
        <v/>
      </c>
      <c r="AE1991" s="41">
        <f>($AA1991+SI_Gross*$AB1991)*IF($Q1991=1,SI_O,SI_E)</f>
        <v/>
      </c>
      <c r="AF1991" s="41">
        <f>IF($Q1991=1,0,$AA1991*EOSB)</f>
        <v/>
      </c>
      <c r="AG1991" s="41">
        <f>$AN1991*$W1991</f>
        <v/>
      </c>
      <c r="AH1991" s="41">
        <f>SUM($AA1991:$AG1991)</f>
        <v/>
      </c>
      <c r="AI1991" s="41">
        <f>12*($AM1991+$AN1991)</f>
        <v/>
      </c>
      <c r="AJ1991" s="41">
        <f>$AM1991*((IncMonth-1)+(13-IncMonth)*(1+$X1991))+12*$AN1991</f>
        <v/>
      </c>
      <c r="AK1991" s="41">
        <f>IF($R1991=1,N($L1991)+N($M1991),0)</f>
        <v/>
      </c>
      <c r="AL1991">
        <f>IF($C1991="","",IF(N($L1991)&lt;=0,"Basic salary missing",IF(ISNA(MATCH($C1991,Departments!$A$5:$A$54,0)),"Department not on Departments sheet",IF(AND($I1991&lt;&gt;"",NOT(ISNUMBER($I1991))),"Date of birth is text, not a date",IF(AND($K1991&lt;&gt;"",NOT(ISNUMBER($K1991))),"Contract end is text, not a date","")))))</f>
        <v/>
      </c>
      <c r="AM1991" s="41">
        <f>IF($R1991=0,0,N($L1991)*(1+$Z1991+BonusMonths/12+IF($Q1991=1,0,EOSB))+N($M1991)+(N($L1991)+SI_Gross*N($M1991))*IF($Q1991=1,SI_O,SI_E))</f>
        <v/>
      </c>
      <c r="AN1991" s="41">
        <f>IF($R1991=0,0,(IF($Q1991=1,MedO,MedE+Ticket)+Training)/12)</f>
        <v/>
      </c>
    </row>
    <row r="1992">
      <c r="I1992" s="35" t="n"/>
      <c r="J1992" s="35" t="n"/>
      <c r="K1992" s="35" t="n"/>
      <c r="L1992" s="36" t="n"/>
      <c r="M1992" s="36" t="n"/>
      <c r="P1992" s="37" t="n"/>
      <c r="Q1992" s="38">
        <f>IF($C1992="",0,IF(OR(LOWER(TRIM($G1992))="omani",LOWER(TRIM($G1992))="oman",LOWER(TRIM($G1992))="om",LOWER(TRIM($G1992))="local"),1,0))</f>
        <v/>
      </c>
      <c r="R1992" s="38">
        <f>IF($C1992="",0,IF(OR(ISNUMBER(SEARCH("resign",$N1992)),ISNUMBER(SEARCH("terminat",$N1992)),ISNUMBER(SEARCH("inactive",$N1992)),ISNUMBER(SEARCH("vacan",$N1992)),ISNUMBER(SEARCH("deceased",$N1992)),ISNUMBER(SEARCH("separated",$N1992))),0,1))</f>
        <v/>
      </c>
      <c r="S1992">
        <f>IF(OR($R1992=0,NOT(ISNUMBER($I1992))),"",IFERROR(DATEDIF($I1992,DATE(FY,1,1),"y"),""))</f>
        <v/>
      </c>
      <c r="T1992">
        <f>IF(OR($R1992=0,NOT(ISNUMBER($J1992))),"",IFERROR(DATEDIF($J1992,DATE(FY,1,1),"y"),0))</f>
        <v/>
      </c>
      <c r="U1992" s="38">
        <f>IF(OR($R1992=0,NOT(ISNUMBER($I1992))),0,IF(YEAR($I1992)+IF($Q1992=1,RetAgeO,RetAgeE)=FY,MONTH($I1992),IF(YEAR($I1992)+IF($Q1992=1,RetAgeO,RetAgeE)&lt;FY,1,0)))</f>
        <v/>
      </c>
      <c r="V1992" s="38">
        <f>IF(OR($R1992=0,NOT(ISNUMBER($K1992))),0,IF(YEAR($K1992)=FY,MONTH($K1992),IF(YEAR($K1992)&lt;FY,1,0)))</f>
        <v/>
      </c>
      <c r="W1992" s="38">
        <f>IF($R1992=0,0,MIN(12,IF(AND(ISNUMBER($O1992),$O1992&gt;=1,$O1992&lt;=12),INT($O1992),12),IF(AND(RetireExit="Yes",$U1992&gt;0),$U1992,12),IF(AND(ContractExit="Yes",$V1992&gt;0),$V1992,12)))</f>
        <v/>
      </c>
      <c r="X1992" s="37">
        <f>IF(ISNUMBER($P1992),$P1992,IncPct)</f>
        <v/>
      </c>
      <c r="Y1992" s="39">
        <f>IF($W1992=0,0,MAX(0,MIN($W1992,IncMonth-1))+MAX(0,$W1992-IncMonth+1)*(1+$X1992))</f>
        <v/>
      </c>
      <c r="Z1992" s="40">
        <f>IF($C1992="",0,IFERROR(INDEX(Departments!$B$5:$B$54,MATCH($C1992,Departments!$A$5:$A$54,0)),0))</f>
        <v/>
      </c>
      <c r="AA1992" s="41">
        <f>N($L1992)*$Y1992</f>
        <v/>
      </c>
      <c r="AB1992" s="41">
        <f>N($M1992)*$Y1992</f>
        <v/>
      </c>
      <c r="AC1992" s="41">
        <f>$AA1992*$Z1992</f>
        <v/>
      </c>
      <c r="AD1992" s="41">
        <f>$AA1992*BonusMonths/12</f>
        <v/>
      </c>
      <c r="AE1992" s="41">
        <f>($AA1992+SI_Gross*$AB1992)*IF($Q1992=1,SI_O,SI_E)</f>
        <v/>
      </c>
      <c r="AF1992" s="41">
        <f>IF($Q1992=1,0,$AA1992*EOSB)</f>
        <v/>
      </c>
      <c r="AG1992" s="41">
        <f>$AN1992*$W1992</f>
        <v/>
      </c>
      <c r="AH1992" s="41">
        <f>SUM($AA1992:$AG1992)</f>
        <v/>
      </c>
      <c r="AI1992" s="41">
        <f>12*($AM1992+$AN1992)</f>
        <v/>
      </c>
      <c r="AJ1992" s="41">
        <f>$AM1992*((IncMonth-1)+(13-IncMonth)*(1+$X1992))+12*$AN1992</f>
        <v/>
      </c>
      <c r="AK1992" s="41">
        <f>IF($R1992=1,N($L1992)+N($M1992),0)</f>
        <v/>
      </c>
      <c r="AL1992">
        <f>IF($C1992="","",IF(N($L1992)&lt;=0,"Basic salary missing",IF(ISNA(MATCH($C1992,Departments!$A$5:$A$54,0)),"Department not on Departments sheet",IF(AND($I1992&lt;&gt;"",NOT(ISNUMBER($I1992))),"Date of birth is text, not a date",IF(AND($K1992&lt;&gt;"",NOT(ISNUMBER($K1992))),"Contract end is text, not a date","")))))</f>
        <v/>
      </c>
      <c r="AM1992" s="41">
        <f>IF($R1992=0,0,N($L1992)*(1+$Z1992+BonusMonths/12+IF($Q1992=1,0,EOSB))+N($M1992)+(N($L1992)+SI_Gross*N($M1992))*IF($Q1992=1,SI_O,SI_E))</f>
        <v/>
      </c>
      <c r="AN1992" s="41">
        <f>IF($R1992=0,0,(IF($Q1992=1,MedO,MedE+Ticket)+Training)/12)</f>
        <v/>
      </c>
    </row>
    <row r="1993">
      <c r="I1993" s="35" t="n"/>
      <c r="J1993" s="35" t="n"/>
      <c r="K1993" s="35" t="n"/>
      <c r="L1993" s="36" t="n"/>
      <c r="M1993" s="36" t="n"/>
      <c r="P1993" s="37" t="n"/>
      <c r="Q1993" s="38">
        <f>IF($C1993="",0,IF(OR(LOWER(TRIM($G1993))="omani",LOWER(TRIM($G1993))="oman",LOWER(TRIM($G1993))="om",LOWER(TRIM($G1993))="local"),1,0))</f>
        <v/>
      </c>
      <c r="R1993" s="38">
        <f>IF($C1993="",0,IF(OR(ISNUMBER(SEARCH("resign",$N1993)),ISNUMBER(SEARCH("terminat",$N1993)),ISNUMBER(SEARCH("inactive",$N1993)),ISNUMBER(SEARCH("vacan",$N1993)),ISNUMBER(SEARCH("deceased",$N1993)),ISNUMBER(SEARCH("separated",$N1993))),0,1))</f>
        <v/>
      </c>
      <c r="S1993">
        <f>IF(OR($R1993=0,NOT(ISNUMBER($I1993))),"",IFERROR(DATEDIF($I1993,DATE(FY,1,1),"y"),""))</f>
        <v/>
      </c>
      <c r="T1993">
        <f>IF(OR($R1993=0,NOT(ISNUMBER($J1993))),"",IFERROR(DATEDIF($J1993,DATE(FY,1,1),"y"),0))</f>
        <v/>
      </c>
      <c r="U1993" s="38">
        <f>IF(OR($R1993=0,NOT(ISNUMBER($I1993))),0,IF(YEAR($I1993)+IF($Q1993=1,RetAgeO,RetAgeE)=FY,MONTH($I1993),IF(YEAR($I1993)+IF($Q1993=1,RetAgeO,RetAgeE)&lt;FY,1,0)))</f>
        <v/>
      </c>
      <c r="V1993" s="38">
        <f>IF(OR($R1993=0,NOT(ISNUMBER($K1993))),0,IF(YEAR($K1993)=FY,MONTH($K1993),IF(YEAR($K1993)&lt;FY,1,0)))</f>
        <v/>
      </c>
      <c r="W1993" s="38">
        <f>IF($R1993=0,0,MIN(12,IF(AND(ISNUMBER($O1993),$O1993&gt;=1,$O1993&lt;=12),INT($O1993),12),IF(AND(RetireExit="Yes",$U1993&gt;0),$U1993,12),IF(AND(ContractExit="Yes",$V1993&gt;0),$V1993,12)))</f>
        <v/>
      </c>
      <c r="X1993" s="37">
        <f>IF(ISNUMBER($P1993),$P1993,IncPct)</f>
        <v/>
      </c>
      <c r="Y1993" s="39">
        <f>IF($W1993=0,0,MAX(0,MIN($W1993,IncMonth-1))+MAX(0,$W1993-IncMonth+1)*(1+$X1993))</f>
        <v/>
      </c>
      <c r="Z1993" s="40">
        <f>IF($C1993="",0,IFERROR(INDEX(Departments!$B$5:$B$54,MATCH($C1993,Departments!$A$5:$A$54,0)),0))</f>
        <v/>
      </c>
      <c r="AA1993" s="41">
        <f>N($L1993)*$Y1993</f>
        <v/>
      </c>
      <c r="AB1993" s="41">
        <f>N($M1993)*$Y1993</f>
        <v/>
      </c>
      <c r="AC1993" s="41">
        <f>$AA1993*$Z1993</f>
        <v/>
      </c>
      <c r="AD1993" s="41">
        <f>$AA1993*BonusMonths/12</f>
        <v/>
      </c>
      <c r="AE1993" s="41">
        <f>($AA1993+SI_Gross*$AB1993)*IF($Q1993=1,SI_O,SI_E)</f>
        <v/>
      </c>
      <c r="AF1993" s="41">
        <f>IF($Q1993=1,0,$AA1993*EOSB)</f>
        <v/>
      </c>
      <c r="AG1993" s="41">
        <f>$AN1993*$W1993</f>
        <v/>
      </c>
      <c r="AH1993" s="41">
        <f>SUM($AA1993:$AG1993)</f>
        <v/>
      </c>
      <c r="AI1993" s="41">
        <f>12*($AM1993+$AN1993)</f>
        <v/>
      </c>
      <c r="AJ1993" s="41">
        <f>$AM1993*((IncMonth-1)+(13-IncMonth)*(1+$X1993))+12*$AN1993</f>
        <v/>
      </c>
      <c r="AK1993" s="41">
        <f>IF($R1993=1,N($L1993)+N($M1993),0)</f>
        <v/>
      </c>
      <c r="AL1993">
        <f>IF($C1993="","",IF(N($L1993)&lt;=0,"Basic salary missing",IF(ISNA(MATCH($C1993,Departments!$A$5:$A$54,0)),"Department not on Departments sheet",IF(AND($I1993&lt;&gt;"",NOT(ISNUMBER($I1993))),"Date of birth is text, not a date",IF(AND($K1993&lt;&gt;"",NOT(ISNUMBER($K1993))),"Contract end is text, not a date","")))))</f>
        <v/>
      </c>
      <c r="AM1993" s="41">
        <f>IF($R1993=0,0,N($L1993)*(1+$Z1993+BonusMonths/12+IF($Q1993=1,0,EOSB))+N($M1993)+(N($L1993)+SI_Gross*N($M1993))*IF($Q1993=1,SI_O,SI_E))</f>
        <v/>
      </c>
      <c r="AN1993" s="41">
        <f>IF($R1993=0,0,(IF($Q1993=1,MedO,MedE+Ticket)+Training)/12)</f>
        <v/>
      </c>
    </row>
    <row r="1994">
      <c r="I1994" s="35" t="n"/>
      <c r="J1994" s="35" t="n"/>
      <c r="K1994" s="35" t="n"/>
      <c r="L1994" s="36" t="n"/>
      <c r="M1994" s="36" t="n"/>
      <c r="P1994" s="37" t="n"/>
      <c r="Q1994" s="38">
        <f>IF($C1994="",0,IF(OR(LOWER(TRIM($G1994))="omani",LOWER(TRIM($G1994))="oman",LOWER(TRIM($G1994))="om",LOWER(TRIM($G1994))="local"),1,0))</f>
        <v/>
      </c>
      <c r="R1994" s="38">
        <f>IF($C1994="",0,IF(OR(ISNUMBER(SEARCH("resign",$N1994)),ISNUMBER(SEARCH("terminat",$N1994)),ISNUMBER(SEARCH("inactive",$N1994)),ISNUMBER(SEARCH("vacan",$N1994)),ISNUMBER(SEARCH("deceased",$N1994)),ISNUMBER(SEARCH("separated",$N1994))),0,1))</f>
        <v/>
      </c>
      <c r="S1994">
        <f>IF(OR($R1994=0,NOT(ISNUMBER($I1994))),"",IFERROR(DATEDIF($I1994,DATE(FY,1,1),"y"),""))</f>
        <v/>
      </c>
      <c r="T1994">
        <f>IF(OR($R1994=0,NOT(ISNUMBER($J1994))),"",IFERROR(DATEDIF($J1994,DATE(FY,1,1),"y"),0))</f>
        <v/>
      </c>
      <c r="U1994" s="38">
        <f>IF(OR($R1994=0,NOT(ISNUMBER($I1994))),0,IF(YEAR($I1994)+IF($Q1994=1,RetAgeO,RetAgeE)=FY,MONTH($I1994),IF(YEAR($I1994)+IF($Q1994=1,RetAgeO,RetAgeE)&lt;FY,1,0)))</f>
        <v/>
      </c>
      <c r="V1994" s="38">
        <f>IF(OR($R1994=0,NOT(ISNUMBER($K1994))),0,IF(YEAR($K1994)=FY,MONTH($K1994),IF(YEAR($K1994)&lt;FY,1,0)))</f>
        <v/>
      </c>
      <c r="W1994" s="38">
        <f>IF($R1994=0,0,MIN(12,IF(AND(ISNUMBER($O1994),$O1994&gt;=1,$O1994&lt;=12),INT($O1994),12),IF(AND(RetireExit="Yes",$U1994&gt;0),$U1994,12),IF(AND(ContractExit="Yes",$V1994&gt;0),$V1994,12)))</f>
        <v/>
      </c>
      <c r="X1994" s="37">
        <f>IF(ISNUMBER($P1994),$P1994,IncPct)</f>
        <v/>
      </c>
      <c r="Y1994" s="39">
        <f>IF($W1994=0,0,MAX(0,MIN($W1994,IncMonth-1))+MAX(0,$W1994-IncMonth+1)*(1+$X1994))</f>
        <v/>
      </c>
      <c r="Z1994" s="40">
        <f>IF($C1994="",0,IFERROR(INDEX(Departments!$B$5:$B$54,MATCH($C1994,Departments!$A$5:$A$54,0)),0))</f>
        <v/>
      </c>
      <c r="AA1994" s="41">
        <f>N($L1994)*$Y1994</f>
        <v/>
      </c>
      <c r="AB1994" s="41">
        <f>N($M1994)*$Y1994</f>
        <v/>
      </c>
      <c r="AC1994" s="41">
        <f>$AA1994*$Z1994</f>
        <v/>
      </c>
      <c r="AD1994" s="41">
        <f>$AA1994*BonusMonths/12</f>
        <v/>
      </c>
      <c r="AE1994" s="41">
        <f>($AA1994+SI_Gross*$AB1994)*IF($Q1994=1,SI_O,SI_E)</f>
        <v/>
      </c>
      <c r="AF1994" s="41">
        <f>IF($Q1994=1,0,$AA1994*EOSB)</f>
        <v/>
      </c>
      <c r="AG1994" s="41">
        <f>$AN1994*$W1994</f>
        <v/>
      </c>
      <c r="AH1994" s="41">
        <f>SUM($AA1994:$AG1994)</f>
        <v/>
      </c>
      <c r="AI1994" s="41">
        <f>12*($AM1994+$AN1994)</f>
        <v/>
      </c>
      <c r="AJ1994" s="41">
        <f>$AM1994*((IncMonth-1)+(13-IncMonth)*(1+$X1994))+12*$AN1994</f>
        <v/>
      </c>
      <c r="AK1994" s="41">
        <f>IF($R1994=1,N($L1994)+N($M1994),0)</f>
        <v/>
      </c>
      <c r="AL1994">
        <f>IF($C1994="","",IF(N($L1994)&lt;=0,"Basic salary missing",IF(ISNA(MATCH($C1994,Departments!$A$5:$A$54,0)),"Department not on Departments sheet",IF(AND($I1994&lt;&gt;"",NOT(ISNUMBER($I1994))),"Date of birth is text, not a date",IF(AND($K1994&lt;&gt;"",NOT(ISNUMBER($K1994))),"Contract end is text, not a date","")))))</f>
        <v/>
      </c>
      <c r="AM1994" s="41">
        <f>IF($R1994=0,0,N($L1994)*(1+$Z1994+BonusMonths/12+IF($Q1994=1,0,EOSB))+N($M1994)+(N($L1994)+SI_Gross*N($M1994))*IF($Q1994=1,SI_O,SI_E))</f>
        <v/>
      </c>
      <c r="AN1994" s="41">
        <f>IF($R1994=0,0,(IF($Q1994=1,MedO,MedE+Ticket)+Training)/12)</f>
        <v/>
      </c>
    </row>
    <row r="1995">
      <c r="I1995" s="35" t="n"/>
      <c r="J1995" s="35" t="n"/>
      <c r="K1995" s="35" t="n"/>
      <c r="L1995" s="36" t="n"/>
      <c r="M1995" s="36" t="n"/>
      <c r="P1995" s="37" t="n"/>
      <c r="Q1995" s="38">
        <f>IF($C1995="",0,IF(OR(LOWER(TRIM($G1995))="omani",LOWER(TRIM($G1995))="oman",LOWER(TRIM($G1995))="om",LOWER(TRIM($G1995))="local"),1,0))</f>
        <v/>
      </c>
      <c r="R1995" s="38">
        <f>IF($C1995="",0,IF(OR(ISNUMBER(SEARCH("resign",$N1995)),ISNUMBER(SEARCH("terminat",$N1995)),ISNUMBER(SEARCH("inactive",$N1995)),ISNUMBER(SEARCH("vacan",$N1995)),ISNUMBER(SEARCH("deceased",$N1995)),ISNUMBER(SEARCH("separated",$N1995))),0,1))</f>
        <v/>
      </c>
      <c r="S1995">
        <f>IF(OR($R1995=0,NOT(ISNUMBER($I1995))),"",IFERROR(DATEDIF($I1995,DATE(FY,1,1),"y"),""))</f>
        <v/>
      </c>
      <c r="T1995">
        <f>IF(OR($R1995=0,NOT(ISNUMBER($J1995))),"",IFERROR(DATEDIF($J1995,DATE(FY,1,1),"y"),0))</f>
        <v/>
      </c>
      <c r="U1995" s="38">
        <f>IF(OR($R1995=0,NOT(ISNUMBER($I1995))),0,IF(YEAR($I1995)+IF($Q1995=1,RetAgeO,RetAgeE)=FY,MONTH($I1995),IF(YEAR($I1995)+IF($Q1995=1,RetAgeO,RetAgeE)&lt;FY,1,0)))</f>
        <v/>
      </c>
      <c r="V1995" s="38">
        <f>IF(OR($R1995=0,NOT(ISNUMBER($K1995))),0,IF(YEAR($K1995)=FY,MONTH($K1995),IF(YEAR($K1995)&lt;FY,1,0)))</f>
        <v/>
      </c>
      <c r="W1995" s="38">
        <f>IF($R1995=0,0,MIN(12,IF(AND(ISNUMBER($O1995),$O1995&gt;=1,$O1995&lt;=12),INT($O1995),12),IF(AND(RetireExit="Yes",$U1995&gt;0),$U1995,12),IF(AND(ContractExit="Yes",$V1995&gt;0),$V1995,12)))</f>
        <v/>
      </c>
      <c r="X1995" s="37">
        <f>IF(ISNUMBER($P1995),$P1995,IncPct)</f>
        <v/>
      </c>
      <c r="Y1995" s="39">
        <f>IF($W1995=0,0,MAX(0,MIN($W1995,IncMonth-1))+MAX(0,$W1995-IncMonth+1)*(1+$X1995))</f>
        <v/>
      </c>
      <c r="Z1995" s="40">
        <f>IF($C1995="",0,IFERROR(INDEX(Departments!$B$5:$B$54,MATCH($C1995,Departments!$A$5:$A$54,0)),0))</f>
        <v/>
      </c>
      <c r="AA1995" s="41">
        <f>N($L1995)*$Y1995</f>
        <v/>
      </c>
      <c r="AB1995" s="41">
        <f>N($M1995)*$Y1995</f>
        <v/>
      </c>
      <c r="AC1995" s="41">
        <f>$AA1995*$Z1995</f>
        <v/>
      </c>
      <c r="AD1995" s="41">
        <f>$AA1995*BonusMonths/12</f>
        <v/>
      </c>
      <c r="AE1995" s="41">
        <f>($AA1995+SI_Gross*$AB1995)*IF($Q1995=1,SI_O,SI_E)</f>
        <v/>
      </c>
      <c r="AF1995" s="41">
        <f>IF($Q1995=1,0,$AA1995*EOSB)</f>
        <v/>
      </c>
      <c r="AG1995" s="41">
        <f>$AN1995*$W1995</f>
        <v/>
      </c>
      <c r="AH1995" s="41">
        <f>SUM($AA1995:$AG1995)</f>
        <v/>
      </c>
      <c r="AI1995" s="41">
        <f>12*($AM1995+$AN1995)</f>
        <v/>
      </c>
      <c r="AJ1995" s="41">
        <f>$AM1995*((IncMonth-1)+(13-IncMonth)*(1+$X1995))+12*$AN1995</f>
        <v/>
      </c>
      <c r="AK1995" s="41">
        <f>IF($R1995=1,N($L1995)+N($M1995),0)</f>
        <v/>
      </c>
      <c r="AL1995">
        <f>IF($C1995="","",IF(N($L1995)&lt;=0,"Basic salary missing",IF(ISNA(MATCH($C1995,Departments!$A$5:$A$54,0)),"Department not on Departments sheet",IF(AND($I1995&lt;&gt;"",NOT(ISNUMBER($I1995))),"Date of birth is text, not a date",IF(AND($K1995&lt;&gt;"",NOT(ISNUMBER($K1995))),"Contract end is text, not a date","")))))</f>
        <v/>
      </c>
      <c r="AM1995" s="41">
        <f>IF($R1995=0,0,N($L1995)*(1+$Z1995+BonusMonths/12+IF($Q1995=1,0,EOSB))+N($M1995)+(N($L1995)+SI_Gross*N($M1995))*IF($Q1995=1,SI_O,SI_E))</f>
        <v/>
      </c>
      <c r="AN1995" s="41">
        <f>IF($R1995=0,0,(IF($Q1995=1,MedO,MedE+Ticket)+Training)/12)</f>
        <v/>
      </c>
    </row>
    <row r="1996">
      <c r="I1996" s="35" t="n"/>
      <c r="J1996" s="35" t="n"/>
      <c r="K1996" s="35" t="n"/>
      <c r="L1996" s="36" t="n"/>
      <c r="M1996" s="36" t="n"/>
      <c r="P1996" s="37" t="n"/>
      <c r="Q1996" s="38">
        <f>IF($C1996="",0,IF(OR(LOWER(TRIM($G1996))="omani",LOWER(TRIM($G1996))="oman",LOWER(TRIM($G1996))="om",LOWER(TRIM($G1996))="local"),1,0))</f>
        <v/>
      </c>
      <c r="R1996" s="38">
        <f>IF($C1996="",0,IF(OR(ISNUMBER(SEARCH("resign",$N1996)),ISNUMBER(SEARCH("terminat",$N1996)),ISNUMBER(SEARCH("inactive",$N1996)),ISNUMBER(SEARCH("vacan",$N1996)),ISNUMBER(SEARCH("deceased",$N1996)),ISNUMBER(SEARCH("separated",$N1996))),0,1))</f>
        <v/>
      </c>
      <c r="S1996">
        <f>IF(OR($R1996=0,NOT(ISNUMBER($I1996))),"",IFERROR(DATEDIF($I1996,DATE(FY,1,1),"y"),""))</f>
        <v/>
      </c>
      <c r="T1996">
        <f>IF(OR($R1996=0,NOT(ISNUMBER($J1996))),"",IFERROR(DATEDIF($J1996,DATE(FY,1,1),"y"),0))</f>
        <v/>
      </c>
      <c r="U1996" s="38">
        <f>IF(OR($R1996=0,NOT(ISNUMBER($I1996))),0,IF(YEAR($I1996)+IF($Q1996=1,RetAgeO,RetAgeE)=FY,MONTH($I1996),IF(YEAR($I1996)+IF($Q1996=1,RetAgeO,RetAgeE)&lt;FY,1,0)))</f>
        <v/>
      </c>
      <c r="V1996" s="38">
        <f>IF(OR($R1996=0,NOT(ISNUMBER($K1996))),0,IF(YEAR($K1996)=FY,MONTH($K1996),IF(YEAR($K1996)&lt;FY,1,0)))</f>
        <v/>
      </c>
      <c r="W1996" s="38">
        <f>IF($R1996=0,0,MIN(12,IF(AND(ISNUMBER($O1996),$O1996&gt;=1,$O1996&lt;=12),INT($O1996),12),IF(AND(RetireExit="Yes",$U1996&gt;0),$U1996,12),IF(AND(ContractExit="Yes",$V1996&gt;0),$V1996,12)))</f>
        <v/>
      </c>
      <c r="X1996" s="37">
        <f>IF(ISNUMBER($P1996),$P1996,IncPct)</f>
        <v/>
      </c>
      <c r="Y1996" s="39">
        <f>IF($W1996=0,0,MAX(0,MIN($W1996,IncMonth-1))+MAX(0,$W1996-IncMonth+1)*(1+$X1996))</f>
        <v/>
      </c>
      <c r="Z1996" s="40">
        <f>IF($C1996="",0,IFERROR(INDEX(Departments!$B$5:$B$54,MATCH($C1996,Departments!$A$5:$A$54,0)),0))</f>
        <v/>
      </c>
      <c r="AA1996" s="41">
        <f>N($L1996)*$Y1996</f>
        <v/>
      </c>
      <c r="AB1996" s="41">
        <f>N($M1996)*$Y1996</f>
        <v/>
      </c>
      <c r="AC1996" s="41">
        <f>$AA1996*$Z1996</f>
        <v/>
      </c>
      <c r="AD1996" s="41">
        <f>$AA1996*BonusMonths/12</f>
        <v/>
      </c>
      <c r="AE1996" s="41">
        <f>($AA1996+SI_Gross*$AB1996)*IF($Q1996=1,SI_O,SI_E)</f>
        <v/>
      </c>
      <c r="AF1996" s="41">
        <f>IF($Q1996=1,0,$AA1996*EOSB)</f>
        <v/>
      </c>
      <c r="AG1996" s="41">
        <f>$AN1996*$W1996</f>
        <v/>
      </c>
      <c r="AH1996" s="41">
        <f>SUM($AA1996:$AG1996)</f>
        <v/>
      </c>
      <c r="AI1996" s="41">
        <f>12*($AM1996+$AN1996)</f>
        <v/>
      </c>
      <c r="AJ1996" s="41">
        <f>$AM1996*((IncMonth-1)+(13-IncMonth)*(1+$X1996))+12*$AN1996</f>
        <v/>
      </c>
      <c r="AK1996" s="41">
        <f>IF($R1996=1,N($L1996)+N($M1996),0)</f>
        <v/>
      </c>
      <c r="AL1996">
        <f>IF($C1996="","",IF(N($L1996)&lt;=0,"Basic salary missing",IF(ISNA(MATCH($C1996,Departments!$A$5:$A$54,0)),"Department not on Departments sheet",IF(AND($I1996&lt;&gt;"",NOT(ISNUMBER($I1996))),"Date of birth is text, not a date",IF(AND($K1996&lt;&gt;"",NOT(ISNUMBER($K1996))),"Contract end is text, not a date","")))))</f>
        <v/>
      </c>
      <c r="AM1996" s="41">
        <f>IF($R1996=0,0,N($L1996)*(1+$Z1996+BonusMonths/12+IF($Q1996=1,0,EOSB))+N($M1996)+(N($L1996)+SI_Gross*N($M1996))*IF($Q1996=1,SI_O,SI_E))</f>
        <v/>
      </c>
      <c r="AN1996" s="41">
        <f>IF($R1996=0,0,(IF($Q1996=1,MedO,MedE+Ticket)+Training)/12)</f>
        <v/>
      </c>
    </row>
    <row r="1997">
      <c r="I1997" s="35" t="n"/>
      <c r="J1997" s="35" t="n"/>
      <c r="K1997" s="35" t="n"/>
      <c r="L1997" s="36" t="n"/>
      <c r="M1997" s="36" t="n"/>
      <c r="P1997" s="37" t="n"/>
      <c r="Q1997" s="38">
        <f>IF($C1997="",0,IF(OR(LOWER(TRIM($G1997))="omani",LOWER(TRIM($G1997))="oman",LOWER(TRIM($G1997))="om",LOWER(TRIM($G1997))="local"),1,0))</f>
        <v/>
      </c>
      <c r="R1997" s="38">
        <f>IF($C1997="",0,IF(OR(ISNUMBER(SEARCH("resign",$N1997)),ISNUMBER(SEARCH("terminat",$N1997)),ISNUMBER(SEARCH("inactive",$N1997)),ISNUMBER(SEARCH("vacan",$N1997)),ISNUMBER(SEARCH("deceased",$N1997)),ISNUMBER(SEARCH("separated",$N1997))),0,1))</f>
        <v/>
      </c>
      <c r="S1997">
        <f>IF(OR($R1997=0,NOT(ISNUMBER($I1997))),"",IFERROR(DATEDIF($I1997,DATE(FY,1,1),"y"),""))</f>
        <v/>
      </c>
      <c r="T1997">
        <f>IF(OR($R1997=0,NOT(ISNUMBER($J1997))),"",IFERROR(DATEDIF($J1997,DATE(FY,1,1),"y"),0))</f>
        <v/>
      </c>
      <c r="U1997" s="38">
        <f>IF(OR($R1997=0,NOT(ISNUMBER($I1997))),0,IF(YEAR($I1997)+IF($Q1997=1,RetAgeO,RetAgeE)=FY,MONTH($I1997),IF(YEAR($I1997)+IF($Q1997=1,RetAgeO,RetAgeE)&lt;FY,1,0)))</f>
        <v/>
      </c>
      <c r="V1997" s="38">
        <f>IF(OR($R1997=0,NOT(ISNUMBER($K1997))),0,IF(YEAR($K1997)=FY,MONTH($K1997),IF(YEAR($K1997)&lt;FY,1,0)))</f>
        <v/>
      </c>
      <c r="W1997" s="38">
        <f>IF($R1997=0,0,MIN(12,IF(AND(ISNUMBER($O1997),$O1997&gt;=1,$O1997&lt;=12),INT($O1997),12),IF(AND(RetireExit="Yes",$U1997&gt;0),$U1997,12),IF(AND(ContractExit="Yes",$V1997&gt;0),$V1997,12)))</f>
        <v/>
      </c>
      <c r="X1997" s="37">
        <f>IF(ISNUMBER($P1997),$P1997,IncPct)</f>
        <v/>
      </c>
      <c r="Y1997" s="39">
        <f>IF($W1997=0,0,MAX(0,MIN($W1997,IncMonth-1))+MAX(0,$W1997-IncMonth+1)*(1+$X1997))</f>
        <v/>
      </c>
      <c r="Z1997" s="40">
        <f>IF($C1997="",0,IFERROR(INDEX(Departments!$B$5:$B$54,MATCH($C1997,Departments!$A$5:$A$54,0)),0))</f>
        <v/>
      </c>
      <c r="AA1997" s="41">
        <f>N($L1997)*$Y1997</f>
        <v/>
      </c>
      <c r="AB1997" s="41">
        <f>N($M1997)*$Y1997</f>
        <v/>
      </c>
      <c r="AC1997" s="41">
        <f>$AA1997*$Z1997</f>
        <v/>
      </c>
      <c r="AD1997" s="41">
        <f>$AA1997*BonusMonths/12</f>
        <v/>
      </c>
      <c r="AE1997" s="41">
        <f>($AA1997+SI_Gross*$AB1997)*IF($Q1997=1,SI_O,SI_E)</f>
        <v/>
      </c>
      <c r="AF1997" s="41">
        <f>IF($Q1997=1,0,$AA1997*EOSB)</f>
        <v/>
      </c>
      <c r="AG1997" s="41">
        <f>$AN1997*$W1997</f>
        <v/>
      </c>
      <c r="AH1997" s="41">
        <f>SUM($AA1997:$AG1997)</f>
        <v/>
      </c>
      <c r="AI1997" s="41">
        <f>12*($AM1997+$AN1997)</f>
        <v/>
      </c>
      <c r="AJ1997" s="41">
        <f>$AM1997*((IncMonth-1)+(13-IncMonth)*(1+$X1997))+12*$AN1997</f>
        <v/>
      </c>
      <c r="AK1997" s="41">
        <f>IF($R1997=1,N($L1997)+N($M1997),0)</f>
        <v/>
      </c>
      <c r="AL1997">
        <f>IF($C1997="","",IF(N($L1997)&lt;=0,"Basic salary missing",IF(ISNA(MATCH($C1997,Departments!$A$5:$A$54,0)),"Department not on Departments sheet",IF(AND($I1997&lt;&gt;"",NOT(ISNUMBER($I1997))),"Date of birth is text, not a date",IF(AND($K1997&lt;&gt;"",NOT(ISNUMBER($K1997))),"Contract end is text, not a date","")))))</f>
        <v/>
      </c>
      <c r="AM1997" s="41">
        <f>IF($R1997=0,0,N($L1997)*(1+$Z1997+BonusMonths/12+IF($Q1997=1,0,EOSB))+N($M1997)+(N($L1997)+SI_Gross*N($M1997))*IF($Q1997=1,SI_O,SI_E))</f>
        <v/>
      </c>
      <c r="AN1997" s="41">
        <f>IF($R1997=0,0,(IF($Q1997=1,MedO,MedE+Ticket)+Training)/12)</f>
        <v/>
      </c>
    </row>
    <row r="1998">
      <c r="I1998" s="35" t="n"/>
      <c r="J1998" s="35" t="n"/>
      <c r="K1998" s="35" t="n"/>
      <c r="L1998" s="36" t="n"/>
      <c r="M1998" s="36" t="n"/>
      <c r="P1998" s="37" t="n"/>
      <c r="Q1998" s="38">
        <f>IF($C1998="",0,IF(OR(LOWER(TRIM($G1998))="omani",LOWER(TRIM($G1998))="oman",LOWER(TRIM($G1998))="om",LOWER(TRIM($G1998))="local"),1,0))</f>
        <v/>
      </c>
      <c r="R1998" s="38">
        <f>IF($C1998="",0,IF(OR(ISNUMBER(SEARCH("resign",$N1998)),ISNUMBER(SEARCH("terminat",$N1998)),ISNUMBER(SEARCH("inactive",$N1998)),ISNUMBER(SEARCH("vacan",$N1998)),ISNUMBER(SEARCH("deceased",$N1998)),ISNUMBER(SEARCH("separated",$N1998))),0,1))</f>
        <v/>
      </c>
      <c r="S1998">
        <f>IF(OR($R1998=0,NOT(ISNUMBER($I1998))),"",IFERROR(DATEDIF($I1998,DATE(FY,1,1),"y"),""))</f>
        <v/>
      </c>
      <c r="T1998">
        <f>IF(OR($R1998=0,NOT(ISNUMBER($J1998))),"",IFERROR(DATEDIF($J1998,DATE(FY,1,1),"y"),0))</f>
        <v/>
      </c>
      <c r="U1998" s="38">
        <f>IF(OR($R1998=0,NOT(ISNUMBER($I1998))),0,IF(YEAR($I1998)+IF($Q1998=1,RetAgeO,RetAgeE)=FY,MONTH($I1998),IF(YEAR($I1998)+IF($Q1998=1,RetAgeO,RetAgeE)&lt;FY,1,0)))</f>
        <v/>
      </c>
      <c r="V1998" s="38">
        <f>IF(OR($R1998=0,NOT(ISNUMBER($K1998))),0,IF(YEAR($K1998)=FY,MONTH($K1998),IF(YEAR($K1998)&lt;FY,1,0)))</f>
        <v/>
      </c>
      <c r="W1998" s="38">
        <f>IF($R1998=0,0,MIN(12,IF(AND(ISNUMBER($O1998),$O1998&gt;=1,$O1998&lt;=12),INT($O1998),12),IF(AND(RetireExit="Yes",$U1998&gt;0),$U1998,12),IF(AND(ContractExit="Yes",$V1998&gt;0),$V1998,12)))</f>
        <v/>
      </c>
      <c r="X1998" s="37">
        <f>IF(ISNUMBER($P1998),$P1998,IncPct)</f>
        <v/>
      </c>
      <c r="Y1998" s="39">
        <f>IF($W1998=0,0,MAX(0,MIN($W1998,IncMonth-1))+MAX(0,$W1998-IncMonth+1)*(1+$X1998))</f>
        <v/>
      </c>
      <c r="Z1998" s="40">
        <f>IF($C1998="",0,IFERROR(INDEX(Departments!$B$5:$B$54,MATCH($C1998,Departments!$A$5:$A$54,0)),0))</f>
        <v/>
      </c>
      <c r="AA1998" s="41">
        <f>N($L1998)*$Y1998</f>
        <v/>
      </c>
      <c r="AB1998" s="41">
        <f>N($M1998)*$Y1998</f>
        <v/>
      </c>
      <c r="AC1998" s="41">
        <f>$AA1998*$Z1998</f>
        <v/>
      </c>
      <c r="AD1998" s="41">
        <f>$AA1998*BonusMonths/12</f>
        <v/>
      </c>
      <c r="AE1998" s="41">
        <f>($AA1998+SI_Gross*$AB1998)*IF($Q1998=1,SI_O,SI_E)</f>
        <v/>
      </c>
      <c r="AF1998" s="41">
        <f>IF($Q1998=1,0,$AA1998*EOSB)</f>
        <v/>
      </c>
      <c r="AG1998" s="41">
        <f>$AN1998*$W1998</f>
        <v/>
      </c>
      <c r="AH1998" s="41">
        <f>SUM($AA1998:$AG1998)</f>
        <v/>
      </c>
      <c r="AI1998" s="41">
        <f>12*($AM1998+$AN1998)</f>
        <v/>
      </c>
      <c r="AJ1998" s="41">
        <f>$AM1998*((IncMonth-1)+(13-IncMonth)*(1+$X1998))+12*$AN1998</f>
        <v/>
      </c>
      <c r="AK1998" s="41">
        <f>IF($R1998=1,N($L1998)+N($M1998),0)</f>
        <v/>
      </c>
      <c r="AL1998">
        <f>IF($C1998="","",IF(N($L1998)&lt;=0,"Basic salary missing",IF(ISNA(MATCH($C1998,Departments!$A$5:$A$54,0)),"Department not on Departments sheet",IF(AND($I1998&lt;&gt;"",NOT(ISNUMBER($I1998))),"Date of birth is text, not a date",IF(AND($K1998&lt;&gt;"",NOT(ISNUMBER($K1998))),"Contract end is text, not a date","")))))</f>
        <v/>
      </c>
      <c r="AM1998" s="41">
        <f>IF($R1998=0,0,N($L1998)*(1+$Z1998+BonusMonths/12+IF($Q1998=1,0,EOSB))+N($M1998)+(N($L1998)+SI_Gross*N($M1998))*IF($Q1998=1,SI_O,SI_E))</f>
        <v/>
      </c>
      <c r="AN1998" s="41">
        <f>IF($R1998=0,0,(IF($Q1998=1,MedO,MedE+Ticket)+Training)/12)</f>
        <v/>
      </c>
    </row>
    <row r="1999">
      <c r="I1999" s="35" t="n"/>
      <c r="J1999" s="35" t="n"/>
      <c r="K1999" s="35" t="n"/>
      <c r="L1999" s="36" t="n"/>
      <c r="M1999" s="36" t="n"/>
      <c r="P1999" s="37" t="n"/>
      <c r="Q1999" s="38">
        <f>IF($C1999="",0,IF(OR(LOWER(TRIM($G1999))="omani",LOWER(TRIM($G1999))="oman",LOWER(TRIM($G1999))="om",LOWER(TRIM($G1999))="local"),1,0))</f>
        <v/>
      </c>
      <c r="R1999" s="38">
        <f>IF($C1999="",0,IF(OR(ISNUMBER(SEARCH("resign",$N1999)),ISNUMBER(SEARCH("terminat",$N1999)),ISNUMBER(SEARCH("inactive",$N1999)),ISNUMBER(SEARCH("vacan",$N1999)),ISNUMBER(SEARCH("deceased",$N1999)),ISNUMBER(SEARCH("separated",$N1999))),0,1))</f>
        <v/>
      </c>
      <c r="S1999">
        <f>IF(OR($R1999=0,NOT(ISNUMBER($I1999))),"",IFERROR(DATEDIF($I1999,DATE(FY,1,1),"y"),""))</f>
        <v/>
      </c>
      <c r="T1999">
        <f>IF(OR($R1999=0,NOT(ISNUMBER($J1999))),"",IFERROR(DATEDIF($J1999,DATE(FY,1,1),"y"),0))</f>
        <v/>
      </c>
      <c r="U1999" s="38">
        <f>IF(OR($R1999=0,NOT(ISNUMBER($I1999))),0,IF(YEAR($I1999)+IF($Q1999=1,RetAgeO,RetAgeE)=FY,MONTH($I1999),IF(YEAR($I1999)+IF($Q1999=1,RetAgeO,RetAgeE)&lt;FY,1,0)))</f>
        <v/>
      </c>
      <c r="V1999" s="38">
        <f>IF(OR($R1999=0,NOT(ISNUMBER($K1999))),0,IF(YEAR($K1999)=FY,MONTH($K1999),IF(YEAR($K1999)&lt;FY,1,0)))</f>
        <v/>
      </c>
      <c r="W1999" s="38">
        <f>IF($R1999=0,0,MIN(12,IF(AND(ISNUMBER($O1999),$O1999&gt;=1,$O1999&lt;=12),INT($O1999),12),IF(AND(RetireExit="Yes",$U1999&gt;0),$U1999,12),IF(AND(ContractExit="Yes",$V1999&gt;0),$V1999,12)))</f>
        <v/>
      </c>
      <c r="X1999" s="37">
        <f>IF(ISNUMBER($P1999),$P1999,IncPct)</f>
        <v/>
      </c>
      <c r="Y1999" s="39">
        <f>IF($W1999=0,0,MAX(0,MIN($W1999,IncMonth-1))+MAX(0,$W1999-IncMonth+1)*(1+$X1999))</f>
        <v/>
      </c>
      <c r="Z1999" s="40">
        <f>IF($C1999="",0,IFERROR(INDEX(Departments!$B$5:$B$54,MATCH($C1999,Departments!$A$5:$A$54,0)),0))</f>
        <v/>
      </c>
      <c r="AA1999" s="41">
        <f>N($L1999)*$Y1999</f>
        <v/>
      </c>
      <c r="AB1999" s="41">
        <f>N($M1999)*$Y1999</f>
        <v/>
      </c>
      <c r="AC1999" s="41">
        <f>$AA1999*$Z1999</f>
        <v/>
      </c>
      <c r="AD1999" s="41">
        <f>$AA1999*BonusMonths/12</f>
        <v/>
      </c>
      <c r="AE1999" s="41">
        <f>($AA1999+SI_Gross*$AB1999)*IF($Q1999=1,SI_O,SI_E)</f>
        <v/>
      </c>
      <c r="AF1999" s="41">
        <f>IF($Q1999=1,0,$AA1999*EOSB)</f>
        <v/>
      </c>
      <c r="AG1999" s="41">
        <f>$AN1999*$W1999</f>
        <v/>
      </c>
      <c r="AH1999" s="41">
        <f>SUM($AA1999:$AG1999)</f>
        <v/>
      </c>
      <c r="AI1999" s="41">
        <f>12*($AM1999+$AN1999)</f>
        <v/>
      </c>
      <c r="AJ1999" s="41">
        <f>$AM1999*((IncMonth-1)+(13-IncMonth)*(1+$X1999))+12*$AN1999</f>
        <v/>
      </c>
      <c r="AK1999" s="41">
        <f>IF($R1999=1,N($L1999)+N($M1999),0)</f>
        <v/>
      </c>
      <c r="AL1999">
        <f>IF($C1999="","",IF(N($L1999)&lt;=0,"Basic salary missing",IF(ISNA(MATCH($C1999,Departments!$A$5:$A$54,0)),"Department not on Departments sheet",IF(AND($I1999&lt;&gt;"",NOT(ISNUMBER($I1999))),"Date of birth is text, not a date",IF(AND($K1999&lt;&gt;"",NOT(ISNUMBER($K1999))),"Contract end is text, not a date","")))))</f>
        <v/>
      </c>
      <c r="AM1999" s="41">
        <f>IF($R1999=0,0,N($L1999)*(1+$Z1999+BonusMonths/12+IF($Q1999=1,0,EOSB))+N($M1999)+(N($L1999)+SI_Gross*N($M1999))*IF($Q1999=1,SI_O,SI_E))</f>
        <v/>
      </c>
      <c r="AN1999" s="41">
        <f>IF($R1999=0,0,(IF($Q1999=1,MedO,MedE+Ticket)+Training)/12)</f>
        <v/>
      </c>
    </row>
    <row r="2000">
      <c r="I2000" s="35" t="n"/>
      <c r="J2000" s="35" t="n"/>
      <c r="K2000" s="35" t="n"/>
      <c r="L2000" s="36" t="n"/>
      <c r="M2000" s="36" t="n"/>
      <c r="P2000" s="37" t="n"/>
      <c r="Q2000" s="38">
        <f>IF($C2000="",0,IF(OR(LOWER(TRIM($G2000))="omani",LOWER(TRIM($G2000))="oman",LOWER(TRIM($G2000))="om",LOWER(TRIM($G2000))="local"),1,0))</f>
        <v/>
      </c>
      <c r="R2000" s="38">
        <f>IF($C2000="",0,IF(OR(ISNUMBER(SEARCH("resign",$N2000)),ISNUMBER(SEARCH("terminat",$N2000)),ISNUMBER(SEARCH("inactive",$N2000)),ISNUMBER(SEARCH("vacan",$N2000)),ISNUMBER(SEARCH("deceased",$N2000)),ISNUMBER(SEARCH("separated",$N2000))),0,1))</f>
        <v/>
      </c>
      <c r="S2000">
        <f>IF(OR($R2000=0,NOT(ISNUMBER($I2000))),"",IFERROR(DATEDIF($I2000,DATE(FY,1,1),"y"),""))</f>
        <v/>
      </c>
      <c r="T2000">
        <f>IF(OR($R2000=0,NOT(ISNUMBER($J2000))),"",IFERROR(DATEDIF($J2000,DATE(FY,1,1),"y"),0))</f>
        <v/>
      </c>
      <c r="U2000" s="38">
        <f>IF(OR($R2000=0,NOT(ISNUMBER($I2000))),0,IF(YEAR($I2000)+IF($Q2000=1,RetAgeO,RetAgeE)=FY,MONTH($I2000),IF(YEAR($I2000)+IF($Q2000=1,RetAgeO,RetAgeE)&lt;FY,1,0)))</f>
        <v/>
      </c>
      <c r="V2000" s="38">
        <f>IF(OR($R2000=0,NOT(ISNUMBER($K2000))),0,IF(YEAR($K2000)=FY,MONTH($K2000),IF(YEAR($K2000)&lt;FY,1,0)))</f>
        <v/>
      </c>
      <c r="W2000" s="38">
        <f>IF($R2000=0,0,MIN(12,IF(AND(ISNUMBER($O2000),$O2000&gt;=1,$O2000&lt;=12),INT($O2000),12),IF(AND(RetireExit="Yes",$U2000&gt;0),$U2000,12),IF(AND(ContractExit="Yes",$V2000&gt;0),$V2000,12)))</f>
        <v/>
      </c>
      <c r="X2000" s="37">
        <f>IF(ISNUMBER($P2000),$P2000,IncPct)</f>
        <v/>
      </c>
      <c r="Y2000" s="39">
        <f>IF($W2000=0,0,MAX(0,MIN($W2000,IncMonth-1))+MAX(0,$W2000-IncMonth+1)*(1+$X2000))</f>
        <v/>
      </c>
      <c r="Z2000" s="40">
        <f>IF($C2000="",0,IFERROR(INDEX(Departments!$B$5:$B$54,MATCH($C2000,Departments!$A$5:$A$54,0)),0))</f>
        <v/>
      </c>
      <c r="AA2000" s="41">
        <f>N($L2000)*$Y2000</f>
        <v/>
      </c>
      <c r="AB2000" s="41">
        <f>N($M2000)*$Y2000</f>
        <v/>
      </c>
      <c r="AC2000" s="41">
        <f>$AA2000*$Z2000</f>
        <v/>
      </c>
      <c r="AD2000" s="41">
        <f>$AA2000*BonusMonths/12</f>
        <v/>
      </c>
      <c r="AE2000" s="41">
        <f>($AA2000+SI_Gross*$AB2000)*IF($Q2000=1,SI_O,SI_E)</f>
        <v/>
      </c>
      <c r="AF2000" s="41">
        <f>IF($Q2000=1,0,$AA2000*EOSB)</f>
        <v/>
      </c>
      <c r="AG2000" s="41">
        <f>$AN2000*$W2000</f>
        <v/>
      </c>
      <c r="AH2000" s="41">
        <f>SUM($AA2000:$AG2000)</f>
        <v/>
      </c>
      <c r="AI2000" s="41">
        <f>12*($AM2000+$AN2000)</f>
        <v/>
      </c>
      <c r="AJ2000" s="41">
        <f>$AM2000*((IncMonth-1)+(13-IncMonth)*(1+$X2000))+12*$AN2000</f>
        <v/>
      </c>
      <c r="AK2000" s="41">
        <f>IF($R2000=1,N($L2000)+N($M2000),0)</f>
        <v/>
      </c>
      <c r="AL2000">
        <f>IF($C2000="","",IF(N($L2000)&lt;=0,"Basic salary missing",IF(ISNA(MATCH($C2000,Departments!$A$5:$A$54,0)),"Department not on Departments sheet",IF(AND($I2000&lt;&gt;"",NOT(ISNUMBER($I2000))),"Date of birth is text, not a date",IF(AND($K2000&lt;&gt;"",NOT(ISNUMBER($K2000))),"Contract end is text, not a date","")))))</f>
        <v/>
      </c>
      <c r="AM2000" s="41">
        <f>IF($R2000=0,0,N($L2000)*(1+$Z2000+BonusMonths/12+IF($Q2000=1,0,EOSB))+N($M2000)+(N($L2000)+SI_Gross*N($M2000))*IF($Q2000=1,SI_O,SI_E))</f>
        <v/>
      </c>
      <c r="AN2000" s="41">
        <f>IF($R2000=0,0,(IF($Q2000=1,MedO,MedE+Ticket)+Training)/12)</f>
        <v/>
      </c>
    </row>
    <row r="2001">
      <c r="I2001" s="35" t="n"/>
      <c r="J2001" s="35" t="n"/>
      <c r="K2001" s="35" t="n"/>
      <c r="L2001" s="36" t="n"/>
      <c r="M2001" s="36" t="n"/>
      <c r="P2001" s="37" t="n"/>
      <c r="Q2001" s="38">
        <f>IF($C2001="",0,IF(OR(LOWER(TRIM($G2001))="omani",LOWER(TRIM($G2001))="oman",LOWER(TRIM($G2001))="om",LOWER(TRIM($G2001))="local"),1,0))</f>
        <v/>
      </c>
      <c r="R2001" s="38">
        <f>IF($C2001="",0,IF(OR(ISNUMBER(SEARCH("resign",$N2001)),ISNUMBER(SEARCH("terminat",$N2001)),ISNUMBER(SEARCH("inactive",$N2001)),ISNUMBER(SEARCH("vacan",$N2001)),ISNUMBER(SEARCH("deceased",$N2001)),ISNUMBER(SEARCH("separated",$N2001))),0,1))</f>
        <v/>
      </c>
      <c r="S2001">
        <f>IF(OR($R2001=0,NOT(ISNUMBER($I2001))),"",IFERROR(DATEDIF($I2001,DATE(FY,1,1),"y"),""))</f>
        <v/>
      </c>
      <c r="T2001">
        <f>IF(OR($R2001=0,NOT(ISNUMBER($J2001))),"",IFERROR(DATEDIF($J2001,DATE(FY,1,1),"y"),0))</f>
        <v/>
      </c>
      <c r="U2001" s="38">
        <f>IF(OR($R2001=0,NOT(ISNUMBER($I2001))),0,IF(YEAR($I2001)+IF($Q2001=1,RetAgeO,RetAgeE)=FY,MONTH($I2001),IF(YEAR($I2001)+IF($Q2001=1,RetAgeO,RetAgeE)&lt;FY,1,0)))</f>
        <v/>
      </c>
      <c r="V2001" s="38">
        <f>IF(OR($R2001=0,NOT(ISNUMBER($K2001))),0,IF(YEAR($K2001)=FY,MONTH($K2001),IF(YEAR($K2001)&lt;FY,1,0)))</f>
        <v/>
      </c>
      <c r="W2001" s="38">
        <f>IF($R2001=0,0,MIN(12,IF(AND(ISNUMBER($O2001),$O2001&gt;=1,$O2001&lt;=12),INT($O2001),12),IF(AND(RetireExit="Yes",$U2001&gt;0),$U2001,12),IF(AND(ContractExit="Yes",$V2001&gt;0),$V2001,12)))</f>
        <v/>
      </c>
      <c r="X2001" s="37">
        <f>IF(ISNUMBER($P2001),$P2001,IncPct)</f>
        <v/>
      </c>
      <c r="Y2001" s="39">
        <f>IF($W2001=0,0,MAX(0,MIN($W2001,IncMonth-1))+MAX(0,$W2001-IncMonth+1)*(1+$X2001))</f>
        <v/>
      </c>
      <c r="Z2001" s="40">
        <f>IF($C2001="",0,IFERROR(INDEX(Departments!$B$5:$B$54,MATCH($C2001,Departments!$A$5:$A$54,0)),0))</f>
        <v/>
      </c>
      <c r="AA2001" s="41">
        <f>N($L2001)*$Y2001</f>
        <v/>
      </c>
      <c r="AB2001" s="41">
        <f>N($M2001)*$Y2001</f>
        <v/>
      </c>
      <c r="AC2001" s="41">
        <f>$AA2001*$Z2001</f>
        <v/>
      </c>
      <c r="AD2001" s="41">
        <f>$AA2001*BonusMonths/12</f>
        <v/>
      </c>
      <c r="AE2001" s="41">
        <f>($AA2001+SI_Gross*$AB2001)*IF($Q2001=1,SI_O,SI_E)</f>
        <v/>
      </c>
      <c r="AF2001" s="41">
        <f>IF($Q2001=1,0,$AA2001*EOSB)</f>
        <v/>
      </c>
      <c r="AG2001" s="41">
        <f>$AN2001*$W2001</f>
        <v/>
      </c>
      <c r="AH2001" s="41">
        <f>SUM($AA2001:$AG2001)</f>
        <v/>
      </c>
      <c r="AI2001" s="41">
        <f>12*($AM2001+$AN2001)</f>
        <v/>
      </c>
      <c r="AJ2001" s="41">
        <f>$AM2001*((IncMonth-1)+(13-IncMonth)*(1+$X2001))+12*$AN2001</f>
        <v/>
      </c>
      <c r="AK2001" s="41">
        <f>IF($R2001=1,N($L2001)+N($M2001),0)</f>
        <v/>
      </c>
      <c r="AL2001">
        <f>IF($C2001="","",IF(N($L2001)&lt;=0,"Basic salary missing",IF(ISNA(MATCH($C2001,Departments!$A$5:$A$54,0)),"Department not on Departments sheet",IF(AND($I2001&lt;&gt;"",NOT(ISNUMBER($I2001))),"Date of birth is text, not a date",IF(AND($K2001&lt;&gt;"",NOT(ISNUMBER($K2001))),"Contract end is text, not a date","")))))</f>
        <v/>
      </c>
      <c r="AM2001" s="41">
        <f>IF($R2001=0,0,N($L2001)*(1+$Z2001+BonusMonths/12+IF($Q2001=1,0,EOSB))+N($M2001)+(N($L2001)+SI_Gross*N($M2001))*IF($Q2001=1,SI_O,SI_E))</f>
        <v/>
      </c>
      <c r="AN2001" s="41">
        <f>IF($R2001=0,0,(IF($Q2001=1,MedO,MedE+Ticket)+Training)/12)</f>
        <v/>
      </c>
    </row>
    <row r="2002">
      <c r="I2002" s="35" t="n"/>
      <c r="J2002" s="35" t="n"/>
      <c r="K2002" s="35" t="n"/>
      <c r="L2002" s="36" t="n"/>
      <c r="M2002" s="36" t="n"/>
      <c r="P2002" s="37" t="n"/>
      <c r="Q2002" s="38">
        <f>IF($C2002="",0,IF(OR(LOWER(TRIM($G2002))="omani",LOWER(TRIM($G2002))="oman",LOWER(TRIM($G2002))="om",LOWER(TRIM($G2002))="local"),1,0))</f>
        <v/>
      </c>
      <c r="R2002" s="38">
        <f>IF($C2002="",0,IF(OR(ISNUMBER(SEARCH("resign",$N2002)),ISNUMBER(SEARCH("terminat",$N2002)),ISNUMBER(SEARCH("inactive",$N2002)),ISNUMBER(SEARCH("vacan",$N2002)),ISNUMBER(SEARCH("deceased",$N2002)),ISNUMBER(SEARCH("separated",$N2002))),0,1))</f>
        <v/>
      </c>
      <c r="S2002">
        <f>IF(OR($R2002=0,NOT(ISNUMBER($I2002))),"",IFERROR(DATEDIF($I2002,DATE(FY,1,1),"y"),""))</f>
        <v/>
      </c>
      <c r="T2002">
        <f>IF(OR($R2002=0,NOT(ISNUMBER($J2002))),"",IFERROR(DATEDIF($J2002,DATE(FY,1,1),"y"),0))</f>
        <v/>
      </c>
      <c r="U2002" s="38">
        <f>IF(OR($R2002=0,NOT(ISNUMBER($I2002))),0,IF(YEAR($I2002)+IF($Q2002=1,RetAgeO,RetAgeE)=FY,MONTH($I2002),IF(YEAR($I2002)+IF($Q2002=1,RetAgeO,RetAgeE)&lt;FY,1,0)))</f>
        <v/>
      </c>
      <c r="V2002" s="38">
        <f>IF(OR($R2002=0,NOT(ISNUMBER($K2002))),0,IF(YEAR($K2002)=FY,MONTH($K2002),IF(YEAR($K2002)&lt;FY,1,0)))</f>
        <v/>
      </c>
      <c r="W2002" s="38">
        <f>IF($R2002=0,0,MIN(12,IF(AND(ISNUMBER($O2002),$O2002&gt;=1,$O2002&lt;=12),INT($O2002),12),IF(AND(RetireExit="Yes",$U2002&gt;0),$U2002,12),IF(AND(ContractExit="Yes",$V2002&gt;0),$V2002,12)))</f>
        <v/>
      </c>
      <c r="X2002" s="37">
        <f>IF(ISNUMBER($P2002),$P2002,IncPct)</f>
        <v/>
      </c>
      <c r="Y2002" s="39">
        <f>IF($W2002=0,0,MAX(0,MIN($W2002,IncMonth-1))+MAX(0,$W2002-IncMonth+1)*(1+$X2002))</f>
        <v/>
      </c>
      <c r="Z2002" s="40">
        <f>IF($C2002="",0,IFERROR(INDEX(Departments!$B$5:$B$54,MATCH($C2002,Departments!$A$5:$A$54,0)),0))</f>
        <v/>
      </c>
      <c r="AA2002" s="41">
        <f>N($L2002)*$Y2002</f>
        <v/>
      </c>
      <c r="AB2002" s="41">
        <f>N($M2002)*$Y2002</f>
        <v/>
      </c>
      <c r="AC2002" s="41">
        <f>$AA2002*$Z2002</f>
        <v/>
      </c>
      <c r="AD2002" s="41">
        <f>$AA2002*BonusMonths/12</f>
        <v/>
      </c>
      <c r="AE2002" s="41">
        <f>($AA2002+SI_Gross*$AB2002)*IF($Q2002=1,SI_O,SI_E)</f>
        <v/>
      </c>
      <c r="AF2002" s="41">
        <f>IF($Q2002=1,0,$AA2002*EOSB)</f>
        <v/>
      </c>
      <c r="AG2002" s="41">
        <f>$AN2002*$W2002</f>
        <v/>
      </c>
      <c r="AH2002" s="41">
        <f>SUM($AA2002:$AG2002)</f>
        <v/>
      </c>
      <c r="AI2002" s="41">
        <f>12*($AM2002+$AN2002)</f>
        <v/>
      </c>
      <c r="AJ2002" s="41">
        <f>$AM2002*((IncMonth-1)+(13-IncMonth)*(1+$X2002))+12*$AN2002</f>
        <v/>
      </c>
      <c r="AK2002" s="41">
        <f>IF($R2002=1,N($L2002)+N($M2002),0)</f>
        <v/>
      </c>
      <c r="AL2002">
        <f>IF($C2002="","",IF(N($L2002)&lt;=0,"Basic salary missing",IF(ISNA(MATCH($C2002,Departments!$A$5:$A$54,0)),"Department not on Departments sheet",IF(AND($I2002&lt;&gt;"",NOT(ISNUMBER($I2002))),"Date of birth is text, not a date",IF(AND($K2002&lt;&gt;"",NOT(ISNUMBER($K2002))),"Contract end is text, not a date","")))))</f>
        <v/>
      </c>
      <c r="AM2002" s="41">
        <f>IF($R2002=0,0,N($L2002)*(1+$Z2002+BonusMonths/12+IF($Q2002=1,0,EOSB))+N($M2002)+(N($L2002)+SI_Gross*N($M2002))*IF($Q2002=1,SI_O,SI_E))</f>
        <v/>
      </c>
      <c r="AN2002" s="41">
        <f>IF($R2002=0,0,(IF($Q2002=1,MedO,MedE+Ticket)+Training)/12)</f>
        <v/>
      </c>
    </row>
    <row r="2003">
      <c r="I2003" s="35" t="n"/>
      <c r="J2003" s="35" t="n"/>
      <c r="K2003" s="35" t="n"/>
      <c r="L2003" s="36" t="n"/>
      <c r="M2003" s="36" t="n"/>
      <c r="P2003" s="37" t="n"/>
      <c r="Q2003" s="38">
        <f>IF($C2003="",0,IF(OR(LOWER(TRIM($G2003))="omani",LOWER(TRIM($G2003))="oman",LOWER(TRIM($G2003))="om",LOWER(TRIM($G2003))="local"),1,0))</f>
        <v/>
      </c>
      <c r="R2003" s="38">
        <f>IF($C2003="",0,IF(OR(ISNUMBER(SEARCH("resign",$N2003)),ISNUMBER(SEARCH("terminat",$N2003)),ISNUMBER(SEARCH("inactive",$N2003)),ISNUMBER(SEARCH("vacan",$N2003)),ISNUMBER(SEARCH("deceased",$N2003)),ISNUMBER(SEARCH("separated",$N2003))),0,1))</f>
        <v/>
      </c>
      <c r="S2003">
        <f>IF(OR($R2003=0,NOT(ISNUMBER($I2003))),"",IFERROR(DATEDIF($I2003,DATE(FY,1,1),"y"),""))</f>
        <v/>
      </c>
      <c r="T2003">
        <f>IF(OR($R2003=0,NOT(ISNUMBER($J2003))),"",IFERROR(DATEDIF($J2003,DATE(FY,1,1),"y"),0))</f>
        <v/>
      </c>
      <c r="U2003" s="38">
        <f>IF(OR($R2003=0,NOT(ISNUMBER($I2003))),0,IF(YEAR($I2003)+IF($Q2003=1,RetAgeO,RetAgeE)=FY,MONTH($I2003),IF(YEAR($I2003)+IF($Q2003=1,RetAgeO,RetAgeE)&lt;FY,1,0)))</f>
        <v/>
      </c>
      <c r="V2003" s="38">
        <f>IF(OR($R2003=0,NOT(ISNUMBER($K2003))),0,IF(YEAR($K2003)=FY,MONTH($K2003),IF(YEAR($K2003)&lt;FY,1,0)))</f>
        <v/>
      </c>
      <c r="W2003" s="38">
        <f>IF($R2003=0,0,MIN(12,IF(AND(ISNUMBER($O2003),$O2003&gt;=1,$O2003&lt;=12),INT($O2003),12),IF(AND(RetireExit="Yes",$U2003&gt;0),$U2003,12),IF(AND(ContractExit="Yes",$V2003&gt;0),$V2003,12)))</f>
        <v/>
      </c>
      <c r="X2003" s="37">
        <f>IF(ISNUMBER($P2003),$P2003,IncPct)</f>
        <v/>
      </c>
      <c r="Y2003" s="39">
        <f>IF($W2003=0,0,MAX(0,MIN($W2003,IncMonth-1))+MAX(0,$W2003-IncMonth+1)*(1+$X2003))</f>
        <v/>
      </c>
      <c r="Z2003" s="40">
        <f>IF($C2003="",0,IFERROR(INDEX(Departments!$B$5:$B$54,MATCH($C2003,Departments!$A$5:$A$54,0)),0))</f>
        <v/>
      </c>
      <c r="AA2003" s="41">
        <f>N($L2003)*$Y2003</f>
        <v/>
      </c>
      <c r="AB2003" s="41">
        <f>N($M2003)*$Y2003</f>
        <v/>
      </c>
      <c r="AC2003" s="41">
        <f>$AA2003*$Z2003</f>
        <v/>
      </c>
      <c r="AD2003" s="41">
        <f>$AA2003*BonusMonths/12</f>
        <v/>
      </c>
      <c r="AE2003" s="41">
        <f>($AA2003+SI_Gross*$AB2003)*IF($Q2003=1,SI_O,SI_E)</f>
        <v/>
      </c>
      <c r="AF2003" s="41">
        <f>IF($Q2003=1,0,$AA2003*EOSB)</f>
        <v/>
      </c>
      <c r="AG2003" s="41">
        <f>$AN2003*$W2003</f>
        <v/>
      </c>
      <c r="AH2003" s="41">
        <f>SUM($AA2003:$AG2003)</f>
        <v/>
      </c>
      <c r="AI2003" s="41">
        <f>12*($AM2003+$AN2003)</f>
        <v/>
      </c>
      <c r="AJ2003" s="41">
        <f>$AM2003*((IncMonth-1)+(13-IncMonth)*(1+$X2003))+12*$AN2003</f>
        <v/>
      </c>
      <c r="AK2003" s="41">
        <f>IF($R2003=1,N($L2003)+N($M2003),0)</f>
        <v/>
      </c>
      <c r="AL2003">
        <f>IF($C2003="","",IF(N($L2003)&lt;=0,"Basic salary missing",IF(ISNA(MATCH($C2003,Departments!$A$5:$A$54,0)),"Department not on Departments sheet",IF(AND($I2003&lt;&gt;"",NOT(ISNUMBER($I2003))),"Date of birth is text, not a date",IF(AND($K2003&lt;&gt;"",NOT(ISNUMBER($K2003))),"Contract end is text, not a date","")))))</f>
        <v/>
      </c>
      <c r="AM2003" s="41">
        <f>IF($R2003=0,0,N($L2003)*(1+$Z2003+BonusMonths/12+IF($Q2003=1,0,EOSB))+N($M2003)+(N($L2003)+SI_Gross*N($M2003))*IF($Q2003=1,SI_O,SI_E))</f>
        <v/>
      </c>
      <c r="AN2003" s="41">
        <f>IF($R2003=0,0,(IF($Q2003=1,MedO,MedE+Ticket)+Training)/12)</f>
        <v/>
      </c>
    </row>
    <row r="2004">
      <c r="I2004" s="35" t="n"/>
      <c r="J2004" s="35" t="n"/>
      <c r="K2004" s="35" t="n"/>
      <c r="L2004" s="36" t="n"/>
      <c r="M2004" s="36" t="n"/>
      <c r="P2004" s="37" t="n"/>
      <c r="Q2004" s="38">
        <f>IF($C2004="",0,IF(OR(LOWER(TRIM($G2004))="omani",LOWER(TRIM($G2004))="oman",LOWER(TRIM($G2004))="om",LOWER(TRIM($G2004))="local"),1,0))</f>
        <v/>
      </c>
      <c r="R2004" s="38">
        <f>IF($C2004="",0,IF(OR(ISNUMBER(SEARCH("resign",$N2004)),ISNUMBER(SEARCH("terminat",$N2004)),ISNUMBER(SEARCH("inactive",$N2004)),ISNUMBER(SEARCH("vacan",$N2004)),ISNUMBER(SEARCH("deceased",$N2004)),ISNUMBER(SEARCH("separated",$N2004))),0,1))</f>
        <v/>
      </c>
      <c r="S2004">
        <f>IF(OR($R2004=0,NOT(ISNUMBER($I2004))),"",IFERROR(DATEDIF($I2004,DATE(FY,1,1),"y"),""))</f>
        <v/>
      </c>
      <c r="T2004">
        <f>IF(OR($R2004=0,NOT(ISNUMBER($J2004))),"",IFERROR(DATEDIF($J2004,DATE(FY,1,1),"y"),0))</f>
        <v/>
      </c>
      <c r="U2004" s="38">
        <f>IF(OR($R2004=0,NOT(ISNUMBER($I2004))),0,IF(YEAR($I2004)+IF($Q2004=1,RetAgeO,RetAgeE)=FY,MONTH($I2004),IF(YEAR($I2004)+IF($Q2004=1,RetAgeO,RetAgeE)&lt;FY,1,0)))</f>
        <v/>
      </c>
      <c r="V2004" s="38">
        <f>IF(OR($R2004=0,NOT(ISNUMBER($K2004))),0,IF(YEAR($K2004)=FY,MONTH($K2004),IF(YEAR($K2004)&lt;FY,1,0)))</f>
        <v/>
      </c>
      <c r="W2004" s="38">
        <f>IF($R2004=0,0,MIN(12,IF(AND(ISNUMBER($O2004),$O2004&gt;=1,$O2004&lt;=12),INT($O2004),12),IF(AND(RetireExit="Yes",$U2004&gt;0),$U2004,12),IF(AND(ContractExit="Yes",$V2004&gt;0),$V2004,12)))</f>
        <v/>
      </c>
      <c r="X2004" s="37">
        <f>IF(ISNUMBER($P2004),$P2004,IncPct)</f>
        <v/>
      </c>
      <c r="Y2004" s="39">
        <f>IF($W2004=0,0,MAX(0,MIN($W2004,IncMonth-1))+MAX(0,$W2004-IncMonth+1)*(1+$X2004))</f>
        <v/>
      </c>
      <c r="Z2004" s="40">
        <f>IF($C2004="",0,IFERROR(INDEX(Departments!$B$5:$B$54,MATCH($C2004,Departments!$A$5:$A$54,0)),0))</f>
        <v/>
      </c>
      <c r="AA2004" s="41">
        <f>N($L2004)*$Y2004</f>
        <v/>
      </c>
      <c r="AB2004" s="41">
        <f>N($M2004)*$Y2004</f>
        <v/>
      </c>
      <c r="AC2004" s="41">
        <f>$AA2004*$Z2004</f>
        <v/>
      </c>
      <c r="AD2004" s="41">
        <f>$AA2004*BonusMonths/12</f>
        <v/>
      </c>
      <c r="AE2004" s="41">
        <f>($AA2004+SI_Gross*$AB2004)*IF($Q2004=1,SI_O,SI_E)</f>
        <v/>
      </c>
      <c r="AF2004" s="41">
        <f>IF($Q2004=1,0,$AA2004*EOSB)</f>
        <v/>
      </c>
      <c r="AG2004" s="41">
        <f>$AN2004*$W2004</f>
        <v/>
      </c>
      <c r="AH2004" s="41">
        <f>SUM($AA2004:$AG2004)</f>
        <v/>
      </c>
      <c r="AI2004" s="41">
        <f>12*($AM2004+$AN2004)</f>
        <v/>
      </c>
      <c r="AJ2004" s="41">
        <f>$AM2004*((IncMonth-1)+(13-IncMonth)*(1+$X2004))+12*$AN2004</f>
        <v/>
      </c>
      <c r="AK2004" s="41">
        <f>IF($R2004=1,N($L2004)+N($M2004),0)</f>
        <v/>
      </c>
      <c r="AL2004">
        <f>IF($C2004="","",IF(N($L2004)&lt;=0,"Basic salary missing",IF(ISNA(MATCH($C2004,Departments!$A$5:$A$54,0)),"Department not on Departments sheet",IF(AND($I2004&lt;&gt;"",NOT(ISNUMBER($I2004))),"Date of birth is text, not a date",IF(AND($K2004&lt;&gt;"",NOT(ISNUMBER($K2004))),"Contract end is text, not a date","")))))</f>
        <v/>
      </c>
      <c r="AM2004" s="41">
        <f>IF($R2004=0,0,N($L2004)*(1+$Z2004+BonusMonths/12+IF($Q2004=1,0,EOSB))+N($M2004)+(N($L2004)+SI_Gross*N($M2004))*IF($Q2004=1,SI_O,SI_E))</f>
        <v/>
      </c>
      <c r="AN2004" s="41">
        <f>IF($R2004=0,0,(IF($Q2004=1,MedO,MedE+Ticket)+Training)/12)</f>
        <v/>
      </c>
    </row>
    <row r="2005">
      <c r="I2005" s="35" t="n"/>
      <c r="J2005" s="35" t="n"/>
      <c r="K2005" s="35" t="n"/>
      <c r="L2005" s="36" t="n"/>
      <c r="M2005" s="36" t="n"/>
      <c r="P2005" s="37" t="n"/>
      <c r="Q2005" s="38">
        <f>IF($C2005="",0,IF(OR(LOWER(TRIM($G2005))="omani",LOWER(TRIM($G2005))="oman",LOWER(TRIM($G2005))="om",LOWER(TRIM($G2005))="local"),1,0))</f>
        <v/>
      </c>
      <c r="R2005" s="38">
        <f>IF($C2005="",0,IF(OR(ISNUMBER(SEARCH("resign",$N2005)),ISNUMBER(SEARCH("terminat",$N2005)),ISNUMBER(SEARCH("inactive",$N2005)),ISNUMBER(SEARCH("vacan",$N2005)),ISNUMBER(SEARCH("deceased",$N2005)),ISNUMBER(SEARCH("separated",$N2005))),0,1))</f>
        <v/>
      </c>
      <c r="S2005">
        <f>IF(OR($R2005=0,NOT(ISNUMBER($I2005))),"",IFERROR(DATEDIF($I2005,DATE(FY,1,1),"y"),""))</f>
        <v/>
      </c>
      <c r="T2005">
        <f>IF(OR($R2005=0,NOT(ISNUMBER($J2005))),"",IFERROR(DATEDIF($J2005,DATE(FY,1,1),"y"),0))</f>
        <v/>
      </c>
      <c r="U2005" s="38">
        <f>IF(OR($R2005=0,NOT(ISNUMBER($I2005))),0,IF(YEAR($I2005)+IF($Q2005=1,RetAgeO,RetAgeE)=FY,MONTH($I2005),IF(YEAR($I2005)+IF($Q2005=1,RetAgeO,RetAgeE)&lt;FY,1,0)))</f>
        <v/>
      </c>
      <c r="V2005" s="38">
        <f>IF(OR($R2005=0,NOT(ISNUMBER($K2005))),0,IF(YEAR($K2005)=FY,MONTH($K2005),IF(YEAR($K2005)&lt;FY,1,0)))</f>
        <v/>
      </c>
      <c r="W2005" s="38">
        <f>IF($R2005=0,0,MIN(12,IF(AND(ISNUMBER($O2005),$O2005&gt;=1,$O2005&lt;=12),INT($O2005),12),IF(AND(RetireExit="Yes",$U2005&gt;0),$U2005,12),IF(AND(ContractExit="Yes",$V2005&gt;0),$V2005,12)))</f>
        <v/>
      </c>
      <c r="X2005" s="37">
        <f>IF(ISNUMBER($P2005),$P2005,IncPct)</f>
        <v/>
      </c>
      <c r="Y2005" s="39">
        <f>IF($W2005=0,0,MAX(0,MIN($W2005,IncMonth-1))+MAX(0,$W2005-IncMonth+1)*(1+$X2005))</f>
        <v/>
      </c>
      <c r="Z2005" s="40">
        <f>IF($C2005="",0,IFERROR(INDEX(Departments!$B$5:$B$54,MATCH($C2005,Departments!$A$5:$A$54,0)),0))</f>
        <v/>
      </c>
      <c r="AA2005" s="41">
        <f>N($L2005)*$Y2005</f>
        <v/>
      </c>
      <c r="AB2005" s="41">
        <f>N($M2005)*$Y2005</f>
        <v/>
      </c>
      <c r="AC2005" s="41">
        <f>$AA2005*$Z2005</f>
        <v/>
      </c>
      <c r="AD2005" s="41">
        <f>$AA2005*BonusMonths/12</f>
        <v/>
      </c>
      <c r="AE2005" s="41">
        <f>($AA2005+SI_Gross*$AB2005)*IF($Q2005=1,SI_O,SI_E)</f>
        <v/>
      </c>
      <c r="AF2005" s="41">
        <f>IF($Q2005=1,0,$AA2005*EOSB)</f>
        <v/>
      </c>
      <c r="AG2005" s="41">
        <f>$AN2005*$W2005</f>
        <v/>
      </c>
      <c r="AH2005" s="41">
        <f>SUM($AA2005:$AG2005)</f>
        <v/>
      </c>
      <c r="AI2005" s="41">
        <f>12*($AM2005+$AN2005)</f>
        <v/>
      </c>
      <c r="AJ2005" s="41">
        <f>$AM2005*((IncMonth-1)+(13-IncMonth)*(1+$X2005))+12*$AN2005</f>
        <v/>
      </c>
      <c r="AK2005" s="41">
        <f>IF($R2005=1,N($L2005)+N($M2005),0)</f>
        <v/>
      </c>
      <c r="AL2005">
        <f>IF($C2005="","",IF(N($L2005)&lt;=0,"Basic salary missing",IF(ISNA(MATCH($C2005,Departments!$A$5:$A$54,0)),"Department not on Departments sheet",IF(AND($I2005&lt;&gt;"",NOT(ISNUMBER($I2005))),"Date of birth is text, not a date",IF(AND($K2005&lt;&gt;"",NOT(ISNUMBER($K2005))),"Contract end is text, not a date","")))))</f>
        <v/>
      </c>
      <c r="AM2005" s="41">
        <f>IF($R2005=0,0,N($L2005)*(1+$Z2005+BonusMonths/12+IF($Q2005=1,0,EOSB))+N($M2005)+(N($L2005)+SI_Gross*N($M2005))*IF($Q2005=1,SI_O,SI_E))</f>
        <v/>
      </c>
      <c r="AN2005" s="41">
        <f>IF($R2005=0,0,(IF($Q2005=1,MedO,MedE+Ticket)+Training)/12)</f>
        <v/>
      </c>
    </row>
    <row r="2006">
      <c r="I2006" s="35" t="n"/>
      <c r="J2006" s="35" t="n"/>
      <c r="K2006" s="35" t="n"/>
      <c r="L2006" s="36" t="n"/>
      <c r="M2006" s="36" t="n"/>
      <c r="P2006" s="37" t="n"/>
      <c r="Q2006" s="38">
        <f>IF($C2006="",0,IF(OR(LOWER(TRIM($G2006))="omani",LOWER(TRIM($G2006))="oman",LOWER(TRIM($G2006))="om",LOWER(TRIM($G2006))="local"),1,0))</f>
        <v/>
      </c>
      <c r="R2006" s="38">
        <f>IF($C2006="",0,IF(OR(ISNUMBER(SEARCH("resign",$N2006)),ISNUMBER(SEARCH("terminat",$N2006)),ISNUMBER(SEARCH("inactive",$N2006)),ISNUMBER(SEARCH("vacan",$N2006)),ISNUMBER(SEARCH("deceased",$N2006)),ISNUMBER(SEARCH("separated",$N2006))),0,1))</f>
        <v/>
      </c>
      <c r="S2006">
        <f>IF(OR($R2006=0,NOT(ISNUMBER($I2006))),"",IFERROR(DATEDIF($I2006,DATE(FY,1,1),"y"),""))</f>
        <v/>
      </c>
      <c r="T2006">
        <f>IF(OR($R2006=0,NOT(ISNUMBER($J2006))),"",IFERROR(DATEDIF($J2006,DATE(FY,1,1),"y"),0))</f>
        <v/>
      </c>
      <c r="U2006" s="38">
        <f>IF(OR($R2006=0,NOT(ISNUMBER($I2006))),0,IF(YEAR($I2006)+IF($Q2006=1,RetAgeO,RetAgeE)=FY,MONTH($I2006),IF(YEAR($I2006)+IF($Q2006=1,RetAgeO,RetAgeE)&lt;FY,1,0)))</f>
        <v/>
      </c>
      <c r="V2006" s="38">
        <f>IF(OR($R2006=0,NOT(ISNUMBER($K2006))),0,IF(YEAR($K2006)=FY,MONTH($K2006),IF(YEAR($K2006)&lt;FY,1,0)))</f>
        <v/>
      </c>
      <c r="W2006" s="38">
        <f>IF($R2006=0,0,MIN(12,IF(AND(ISNUMBER($O2006),$O2006&gt;=1,$O2006&lt;=12),INT($O2006),12),IF(AND(RetireExit="Yes",$U2006&gt;0),$U2006,12),IF(AND(ContractExit="Yes",$V2006&gt;0),$V2006,12)))</f>
        <v/>
      </c>
      <c r="X2006" s="37">
        <f>IF(ISNUMBER($P2006),$P2006,IncPct)</f>
        <v/>
      </c>
      <c r="Y2006" s="39">
        <f>IF($W2006=0,0,MAX(0,MIN($W2006,IncMonth-1))+MAX(0,$W2006-IncMonth+1)*(1+$X2006))</f>
        <v/>
      </c>
      <c r="Z2006" s="40">
        <f>IF($C2006="",0,IFERROR(INDEX(Departments!$B$5:$B$54,MATCH($C2006,Departments!$A$5:$A$54,0)),0))</f>
        <v/>
      </c>
      <c r="AA2006" s="41">
        <f>N($L2006)*$Y2006</f>
        <v/>
      </c>
      <c r="AB2006" s="41">
        <f>N($M2006)*$Y2006</f>
        <v/>
      </c>
      <c r="AC2006" s="41">
        <f>$AA2006*$Z2006</f>
        <v/>
      </c>
      <c r="AD2006" s="41">
        <f>$AA2006*BonusMonths/12</f>
        <v/>
      </c>
      <c r="AE2006" s="41">
        <f>($AA2006+SI_Gross*$AB2006)*IF($Q2006=1,SI_O,SI_E)</f>
        <v/>
      </c>
      <c r="AF2006" s="41">
        <f>IF($Q2006=1,0,$AA2006*EOSB)</f>
        <v/>
      </c>
      <c r="AG2006" s="41">
        <f>$AN2006*$W2006</f>
        <v/>
      </c>
      <c r="AH2006" s="41">
        <f>SUM($AA2006:$AG2006)</f>
        <v/>
      </c>
      <c r="AI2006" s="41">
        <f>12*($AM2006+$AN2006)</f>
        <v/>
      </c>
      <c r="AJ2006" s="41">
        <f>$AM2006*((IncMonth-1)+(13-IncMonth)*(1+$X2006))+12*$AN2006</f>
        <v/>
      </c>
      <c r="AK2006" s="41">
        <f>IF($R2006=1,N($L2006)+N($M2006),0)</f>
        <v/>
      </c>
      <c r="AL2006">
        <f>IF($C2006="","",IF(N($L2006)&lt;=0,"Basic salary missing",IF(ISNA(MATCH($C2006,Departments!$A$5:$A$54,0)),"Department not on Departments sheet",IF(AND($I2006&lt;&gt;"",NOT(ISNUMBER($I2006))),"Date of birth is text, not a date",IF(AND($K2006&lt;&gt;"",NOT(ISNUMBER($K2006))),"Contract end is text, not a date","")))))</f>
        <v/>
      </c>
      <c r="AM2006" s="41">
        <f>IF($R2006=0,0,N($L2006)*(1+$Z2006+BonusMonths/12+IF($Q2006=1,0,EOSB))+N($M2006)+(N($L2006)+SI_Gross*N($M2006))*IF($Q2006=1,SI_O,SI_E))</f>
        <v/>
      </c>
      <c r="AN2006" s="41">
        <f>IF($R2006=0,0,(IF($Q2006=1,MedO,MedE+Ticket)+Training)/12)</f>
        <v/>
      </c>
    </row>
    <row r="2007">
      <c r="I2007" s="35" t="n"/>
      <c r="J2007" s="35" t="n"/>
      <c r="K2007" s="35" t="n"/>
      <c r="L2007" s="36" t="n"/>
      <c r="M2007" s="36" t="n"/>
      <c r="P2007" s="37" t="n"/>
      <c r="Q2007" s="38">
        <f>IF($C2007="",0,IF(OR(LOWER(TRIM($G2007))="omani",LOWER(TRIM($G2007))="oman",LOWER(TRIM($G2007))="om",LOWER(TRIM($G2007))="local"),1,0))</f>
        <v/>
      </c>
      <c r="R2007" s="38">
        <f>IF($C2007="",0,IF(OR(ISNUMBER(SEARCH("resign",$N2007)),ISNUMBER(SEARCH("terminat",$N2007)),ISNUMBER(SEARCH("inactive",$N2007)),ISNUMBER(SEARCH("vacan",$N2007)),ISNUMBER(SEARCH("deceased",$N2007)),ISNUMBER(SEARCH("separated",$N2007))),0,1))</f>
        <v/>
      </c>
      <c r="S2007">
        <f>IF(OR($R2007=0,NOT(ISNUMBER($I2007))),"",IFERROR(DATEDIF($I2007,DATE(FY,1,1),"y"),""))</f>
        <v/>
      </c>
      <c r="T2007">
        <f>IF(OR($R2007=0,NOT(ISNUMBER($J2007))),"",IFERROR(DATEDIF($J2007,DATE(FY,1,1),"y"),0))</f>
        <v/>
      </c>
      <c r="U2007" s="38">
        <f>IF(OR($R2007=0,NOT(ISNUMBER($I2007))),0,IF(YEAR($I2007)+IF($Q2007=1,RetAgeO,RetAgeE)=FY,MONTH($I2007),IF(YEAR($I2007)+IF($Q2007=1,RetAgeO,RetAgeE)&lt;FY,1,0)))</f>
        <v/>
      </c>
      <c r="V2007" s="38">
        <f>IF(OR($R2007=0,NOT(ISNUMBER($K2007))),0,IF(YEAR($K2007)=FY,MONTH($K2007),IF(YEAR($K2007)&lt;FY,1,0)))</f>
        <v/>
      </c>
      <c r="W2007" s="38">
        <f>IF($R2007=0,0,MIN(12,IF(AND(ISNUMBER($O2007),$O2007&gt;=1,$O2007&lt;=12),INT($O2007),12),IF(AND(RetireExit="Yes",$U2007&gt;0),$U2007,12),IF(AND(ContractExit="Yes",$V2007&gt;0),$V2007,12)))</f>
        <v/>
      </c>
      <c r="X2007" s="37">
        <f>IF(ISNUMBER($P2007),$P2007,IncPct)</f>
        <v/>
      </c>
      <c r="Y2007" s="39">
        <f>IF($W2007=0,0,MAX(0,MIN($W2007,IncMonth-1))+MAX(0,$W2007-IncMonth+1)*(1+$X2007))</f>
        <v/>
      </c>
      <c r="Z2007" s="40">
        <f>IF($C2007="",0,IFERROR(INDEX(Departments!$B$5:$B$54,MATCH($C2007,Departments!$A$5:$A$54,0)),0))</f>
        <v/>
      </c>
      <c r="AA2007" s="41">
        <f>N($L2007)*$Y2007</f>
        <v/>
      </c>
      <c r="AB2007" s="41">
        <f>N($M2007)*$Y2007</f>
        <v/>
      </c>
      <c r="AC2007" s="41">
        <f>$AA2007*$Z2007</f>
        <v/>
      </c>
      <c r="AD2007" s="41">
        <f>$AA2007*BonusMonths/12</f>
        <v/>
      </c>
      <c r="AE2007" s="41">
        <f>($AA2007+SI_Gross*$AB2007)*IF($Q2007=1,SI_O,SI_E)</f>
        <v/>
      </c>
      <c r="AF2007" s="41">
        <f>IF($Q2007=1,0,$AA2007*EOSB)</f>
        <v/>
      </c>
      <c r="AG2007" s="41">
        <f>$AN2007*$W2007</f>
        <v/>
      </c>
      <c r="AH2007" s="41">
        <f>SUM($AA2007:$AG2007)</f>
        <v/>
      </c>
      <c r="AI2007" s="41">
        <f>12*($AM2007+$AN2007)</f>
        <v/>
      </c>
      <c r="AJ2007" s="41">
        <f>$AM2007*((IncMonth-1)+(13-IncMonth)*(1+$X2007))+12*$AN2007</f>
        <v/>
      </c>
      <c r="AK2007" s="41">
        <f>IF($R2007=1,N($L2007)+N($M2007),0)</f>
        <v/>
      </c>
      <c r="AL2007">
        <f>IF($C2007="","",IF(N($L2007)&lt;=0,"Basic salary missing",IF(ISNA(MATCH($C2007,Departments!$A$5:$A$54,0)),"Department not on Departments sheet",IF(AND($I2007&lt;&gt;"",NOT(ISNUMBER($I2007))),"Date of birth is text, not a date",IF(AND($K2007&lt;&gt;"",NOT(ISNUMBER($K2007))),"Contract end is text, not a date","")))))</f>
        <v/>
      </c>
      <c r="AM2007" s="41">
        <f>IF($R2007=0,0,N($L2007)*(1+$Z2007+BonusMonths/12+IF($Q2007=1,0,EOSB))+N($M2007)+(N($L2007)+SI_Gross*N($M2007))*IF($Q2007=1,SI_O,SI_E))</f>
        <v/>
      </c>
      <c r="AN2007" s="41">
        <f>IF($R2007=0,0,(IF($Q2007=1,MedO,MedE+Ticket)+Training)/12)</f>
        <v/>
      </c>
    </row>
    <row r="2008">
      <c r="I2008" s="35" t="n"/>
      <c r="J2008" s="35" t="n"/>
      <c r="K2008" s="35" t="n"/>
      <c r="L2008" s="36" t="n"/>
      <c r="M2008" s="36" t="n"/>
      <c r="P2008" s="37" t="n"/>
      <c r="Q2008" s="38">
        <f>IF($C2008="",0,IF(OR(LOWER(TRIM($G2008))="omani",LOWER(TRIM($G2008))="oman",LOWER(TRIM($G2008))="om",LOWER(TRIM($G2008))="local"),1,0))</f>
        <v/>
      </c>
      <c r="R2008" s="38">
        <f>IF($C2008="",0,IF(OR(ISNUMBER(SEARCH("resign",$N2008)),ISNUMBER(SEARCH("terminat",$N2008)),ISNUMBER(SEARCH("inactive",$N2008)),ISNUMBER(SEARCH("vacan",$N2008)),ISNUMBER(SEARCH("deceased",$N2008)),ISNUMBER(SEARCH("separated",$N2008))),0,1))</f>
        <v/>
      </c>
      <c r="S2008">
        <f>IF(OR($R2008=0,NOT(ISNUMBER($I2008))),"",IFERROR(DATEDIF($I2008,DATE(FY,1,1),"y"),""))</f>
        <v/>
      </c>
      <c r="T2008">
        <f>IF(OR($R2008=0,NOT(ISNUMBER($J2008))),"",IFERROR(DATEDIF($J2008,DATE(FY,1,1),"y"),0))</f>
        <v/>
      </c>
      <c r="U2008" s="38">
        <f>IF(OR($R2008=0,NOT(ISNUMBER($I2008))),0,IF(YEAR($I2008)+IF($Q2008=1,RetAgeO,RetAgeE)=FY,MONTH($I2008),IF(YEAR($I2008)+IF($Q2008=1,RetAgeO,RetAgeE)&lt;FY,1,0)))</f>
        <v/>
      </c>
      <c r="V2008" s="38">
        <f>IF(OR($R2008=0,NOT(ISNUMBER($K2008))),0,IF(YEAR($K2008)=FY,MONTH($K2008),IF(YEAR($K2008)&lt;FY,1,0)))</f>
        <v/>
      </c>
      <c r="W2008" s="38">
        <f>IF($R2008=0,0,MIN(12,IF(AND(ISNUMBER($O2008),$O2008&gt;=1,$O2008&lt;=12),INT($O2008),12),IF(AND(RetireExit="Yes",$U2008&gt;0),$U2008,12),IF(AND(ContractExit="Yes",$V2008&gt;0),$V2008,12)))</f>
        <v/>
      </c>
      <c r="X2008" s="37">
        <f>IF(ISNUMBER($P2008),$P2008,IncPct)</f>
        <v/>
      </c>
      <c r="Y2008" s="39">
        <f>IF($W2008=0,0,MAX(0,MIN($W2008,IncMonth-1))+MAX(0,$W2008-IncMonth+1)*(1+$X2008))</f>
        <v/>
      </c>
      <c r="Z2008" s="40">
        <f>IF($C2008="",0,IFERROR(INDEX(Departments!$B$5:$B$54,MATCH($C2008,Departments!$A$5:$A$54,0)),0))</f>
        <v/>
      </c>
      <c r="AA2008" s="41">
        <f>N($L2008)*$Y2008</f>
        <v/>
      </c>
      <c r="AB2008" s="41">
        <f>N($M2008)*$Y2008</f>
        <v/>
      </c>
      <c r="AC2008" s="41">
        <f>$AA2008*$Z2008</f>
        <v/>
      </c>
      <c r="AD2008" s="41">
        <f>$AA2008*BonusMonths/12</f>
        <v/>
      </c>
      <c r="AE2008" s="41">
        <f>($AA2008+SI_Gross*$AB2008)*IF($Q2008=1,SI_O,SI_E)</f>
        <v/>
      </c>
      <c r="AF2008" s="41">
        <f>IF($Q2008=1,0,$AA2008*EOSB)</f>
        <v/>
      </c>
      <c r="AG2008" s="41">
        <f>$AN2008*$W2008</f>
        <v/>
      </c>
      <c r="AH2008" s="41">
        <f>SUM($AA2008:$AG2008)</f>
        <v/>
      </c>
      <c r="AI2008" s="41">
        <f>12*($AM2008+$AN2008)</f>
        <v/>
      </c>
      <c r="AJ2008" s="41">
        <f>$AM2008*((IncMonth-1)+(13-IncMonth)*(1+$X2008))+12*$AN2008</f>
        <v/>
      </c>
      <c r="AK2008" s="41">
        <f>IF($R2008=1,N($L2008)+N($M2008),0)</f>
        <v/>
      </c>
      <c r="AL2008">
        <f>IF($C2008="","",IF(N($L2008)&lt;=0,"Basic salary missing",IF(ISNA(MATCH($C2008,Departments!$A$5:$A$54,0)),"Department not on Departments sheet",IF(AND($I2008&lt;&gt;"",NOT(ISNUMBER($I2008))),"Date of birth is text, not a date",IF(AND($K2008&lt;&gt;"",NOT(ISNUMBER($K2008))),"Contract end is text, not a date","")))))</f>
        <v/>
      </c>
      <c r="AM2008" s="41">
        <f>IF($R2008=0,0,N($L2008)*(1+$Z2008+BonusMonths/12+IF($Q2008=1,0,EOSB))+N($M2008)+(N($L2008)+SI_Gross*N($M2008))*IF($Q2008=1,SI_O,SI_E))</f>
        <v/>
      </c>
      <c r="AN2008" s="41">
        <f>IF($R2008=0,0,(IF($Q2008=1,MedO,MedE+Ticket)+Training)/12)</f>
        <v/>
      </c>
    </row>
    <row r="2009">
      <c r="I2009" s="35" t="n"/>
      <c r="J2009" s="35" t="n"/>
      <c r="K2009" s="35" t="n"/>
      <c r="L2009" s="36" t="n"/>
      <c r="M2009" s="36" t="n"/>
      <c r="P2009" s="37" t="n"/>
      <c r="Q2009" s="38">
        <f>IF($C2009="",0,IF(OR(LOWER(TRIM($G2009))="omani",LOWER(TRIM($G2009))="oman",LOWER(TRIM($G2009))="om",LOWER(TRIM($G2009))="local"),1,0))</f>
        <v/>
      </c>
      <c r="R2009" s="38">
        <f>IF($C2009="",0,IF(OR(ISNUMBER(SEARCH("resign",$N2009)),ISNUMBER(SEARCH("terminat",$N2009)),ISNUMBER(SEARCH("inactive",$N2009)),ISNUMBER(SEARCH("vacan",$N2009)),ISNUMBER(SEARCH("deceased",$N2009)),ISNUMBER(SEARCH("separated",$N2009))),0,1))</f>
        <v/>
      </c>
      <c r="S2009">
        <f>IF(OR($R2009=0,NOT(ISNUMBER($I2009))),"",IFERROR(DATEDIF($I2009,DATE(FY,1,1),"y"),""))</f>
        <v/>
      </c>
      <c r="T2009">
        <f>IF(OR($R2009=0,NOT(ISNUMBER($J2009))),"",IFERROR(DATEDIF($J2009,DATE(FY,1,1),"y"),0))</f>
        <v/>
      </c>
      <c r="U2009" s="38">
        <f>IF(OR($R2009=0,NOT(ISNUMBER($I2009))),0,IF(YEAR($I2009)+IF($Q2009=1,RetAgeO,RetAgeE)=FY,MONTH($I2009),IF(YEAR($I2009)+IF($Q2009=1,RetAgeO,RetAgeE)&lt;FY,1,0)))</f>
        <v/>
      </c>
      <c r="V2009" s="38">
        <f>IF(OR($R2009=0,NOT(ISNUMBER($K2009))),0,IF(YEAR($K2009)=FY,MONTH($K2009),IF(YEAR($K2009)&lt;FY,1,0)))</f>
        <v/>
      </c>
      <c r="W2009" s="38">
        <f>IF($R2009=0,0,MIN(12,IF(AND(ISNUMBER($O2009),$O2009&gt;=1,$O2009&lt;=12),INT($O2009),12),IF(AND(RetireExit="Yes",$U2009&gt;0),$U2009,12),IF(AND(ContractExit="Yes",$V2009&gt;0),$V2009,12)))</f>
        <v/>
      </c>
      <c r="X2009" s="37">
        <f>IF(ISNUMBER($P2009),$P2009,IncPct)</f>
        <v/>
      </c>
      <c r="Y2009" s="39">
        <f>IF($W2009=0,0,MAX(0,MIN($W2009,IncMonth-1))+MAX(0,$W2009-IncMonth+1)*(1+$X2009))</f>
        <v/>
      </c>
      <c r="Z2009" s="40">
        <f>IF($C2009="",0,IFERROR(INDEX(Departments!$B$5:$B$54,MATCH($C2009,Departments!$A$5:$A$54,0)),0))</f>
        <v/>
      </c>
      <c r="AA2009" s="41">
        <f>N($L2009)*$Y2009</f>
        <v/>
      </c>
      <c r="AB2009" s="41">
        <f>N($M2009)*$Y2009</f>
        <v/>
      </c>
      <c r="AC2009" s="41">
        <f>$AA2009*$Z2009</f>
        <v/>
      </c>
      <c r="AD2009" s="41">
        <f>$AA2009*BonusMonths/12</f>
        <v/>
      </c>
      <c r="AE2009" s="41">
        <f>($AA2009+SI_Gross*$AB2009)*IF($Q2009=1,SI_O,SI_E)</f>
        <v/>
      </c>
      <c r="AF2009" s="41">
        <f>IF($Q2009=1,0,$AA2009*EOSB)</f>
        <v/>
      </c>
      <c r="AG2009" s="41">
        <f>$AN2009*$W2009</f>
        <v/>
      </c>
      <c r="AH2009" s="41">
        <f>SUM($AA2009:$AG2009)</f>
        <v/>
      </c>
      <c r="AI2009" s="41">
        <f>12*($AM2009+$AN2009)</f>
        <v/>
      </c>
      <c r="AJ2009" s="41">
        <f>$AM2009*((IncMonth-1)+(13-IncMonth)*(1+$X2009))+12*$AN2009</f>
        <v/>
      </c>
      <c r="AK2009" s="41">
        <f>IF($R2009=1,N($L2009)+N($M2009),0)</f>
        <v/>
      </c>
      <c r="AL2009">
        <f>IF($C2009="","",IF(N($L2009)&lt;=0,"Basic salary missing",IF(ISNA(MATCH($C2009,Departments!$A$5:$A$54,0)),"Department not on Departments sheet",IF(AND($I2009&lt;&gt;"",NOT(ISNUMBER($I2009))),"Date of birth is text, not a date",IF(AND($K2009&lt;&gt;"",NOT(ISNUMBER($K2009))),"Contract end is text, not a date","")))))</f>
        <v/>
      </c>
      <c r="AM2009" s="41">
        <f>IF($R2009=0,0,N($L2009)*(1+$Z2009+BonusMonths/12+IF($Q2009=1,0,EOSB))+N($M2009)+(N($L2009)+SI_Gross*N($M2009))*IF($Q2009=1,SI_O,SI_E))</f>
        <v/>
      </c>
      <c r="AN2009" s="41">
        <f>IF($R2009=0,0,(IF($Q2009=1,MedO,MedE+Ticket)+Training)/12)</f>
        <v/>
      </c>
    </row>
    <row r="2010">
      <c r="I2010" s="35" t="n"/>
      <c r="J2010" s="35" t="n"/>
      <c r="K2010" s="35" t="n"/>
      <c r="L2010" s="36" t="n"/>
      <c r="M2010" s="36" t="n"/>
      <c r="P2010" s="37" t="n"/>
      <c r="Q2010" s="38">
        <f>IF($C2010="",0,IF(OR(LOWER(TRIM($G2010))="omani",LOWER(TRIM($G2010))="oman",LOWER(TRIM($G2010))="om",LOWER(TRIM($G2010))="local"),1,0))</f>
        <v/>
      </c>
      <c r="R2010" s="38">
        <f>IF($C2010="",0,IF(OR(ISNUMBER(SEARCH("resign",$N2010)),ISNUMBER(SEARCH("terminat",$N2010)),ISNUMBER(SEARCH("inactive",$N2010)),ISNUMBER(SEARCH("vacan",$N2010)),ISNUMBER(SEARCH("deceased",$N2010)),ISNUMBER(SEARCH("separated",$N2010))),0,1))</f>
        <v/>
      </c>
      <c r="S2010">
        <f>IF(OR($R2010=0,NOT(ISNUMBER($I2010))),"",IFERROR(DATEDIF($I2010,DATE(FY,1,1),"y"),""))</f>
        <v/>
      </c>
      <c r="T2010">
        <f>IF(OR($R2010=0,NOT(ISNUMBER($J2010))),"",IFERROR(DATEDIF($J2010,DATE(FY,1,1),"y"),0))</f>
        <v/>
      </c>
      <c r="U2010" s="38">
        <f>IF(OR($R2010=0,NOT(ISNUMBER($I2010))),0,IF(YEAR($I2010)+IF($Q2010=1,RetAgeO,RetAgeE)=FY,MONTH($I2010),IF(YEAR($I2010)+IF($Q2010=1,RetAgeO,RetAgeE)&lt;FY,1,0)))</f>
        <v/>
      </c>
      <c r="V2010" s="38">
        <f>IF(OR($R2010=0,NOT(ISNUMBER($K2010))),0,IF(YEAR($K2010)=FY,MONTH($K2010),IF(YEAR($K2010)&lt;FY,1,0)))</f>
        <v/>
      </c>
      <c r="W2010" s="38">
        <f>IF($R2010=0,0,MIN(12,IF(AND(ISNUMBER($O2010),$O2010&gt;=1,$O2010&lt;=12),INT($O2010),12),IF(AND(RetireExit="Yes",$U2010&gt;0),$U2010,12),IF(AND(ContractExit="Yes",$V2010&gt;0),$V2010,12)))</f>
        <v/>
      </c>
      <c r="X2010" s="37">
        <f>IF(ISNUMBER($P2010),$P2010,IncPct)</f>
        <v/>
      </c>
      <c r="Y2010" s="39">
        <f>IF($W2010=0,0,MAX(0,MIN($W2010,IncMonth-1))+MAX(0,$W2010-IncMonth+1)*(1+$X2010))</f>
        <v/>
      </c>
      <c r="Z2010" s="40">
        <f>IF($C2010="",0,IFERROR(INDEX(Departments!$B$5:$B$54,MATCH($C2010,Departments!$A$5:$A$54,0)),0))</f>
        <v/>
      </c>
      <c r="AA2010" s="41">
        <f>N($L2010)*$Y2010</f>
        <v/>
      </c>
      <c r="AB2010" s="41">
        <f>N($M2010)*$Y2010</f>
        <v/>
      </c>
      <c r="AC2010" s="41">
        <f>$AA2010*$Z2010</f>
        <v/>
      </c>
      <c r="AD2010" s="41">
        <f>$AA2010*BonusMonths/12</f>
        <v/>
      </c>
      <c r="AE2010" s="41">
        <f>($AA2010+SI_Gross*$AB2010)*IF($Q2010=1,SI_O,SI_E)</f>
        <v/>
      </c>
      <c r="AF2010" s="41">
        <f>IF($Q2010=1,0,$AA2010*EOSB)</f>
        <v/>
      </c>
      <c r="AG2010" s="41">
        <f>$AN2010*$W2010</f>
        <v/>
      </c>
      <c r="AH2010" s="41">
        <f>SUM($AA2010:$AG2010)</f>
        <v/>
      </c>
      <c r="AI2010" s="41">
        <f>12*($AM2010+$AN2010)</f>
        <v/>
      </c>
      <c r="AJ2010" s="41">
        <f>$AM2010*((IncMonth-1)+(13-IncMonth)*(1+$X2010))+12*$AN2010</f>
        <v/>
      </c>
      <c r="AK2010" s="41">
        <f>IF($R2010=1,N($L2010)+N($M2010),0)</f>
        <v/>
      </c>
      <c r="AL2010">
        <f>IF($C2010="","",IF(N($L2010)&lt;=0,"Basic salary missing",IF(ISNA(MATCH($C2010,Departments!$A$5:$A$54,0)),"Department not on Departments sheet",IF(AND($I2010&lt;&gt;"",NOT(ISNUMBER($I2010))),"Date of birth is text, not a date",IF(AND($K2010&lt;&gt;"",NOT(ISNUMBER($K2010))),"Contract end is text, not a date","")))))</f>
        <v/>
      </c>
      <c r="AM2010" s="41">
        <f>IF($R2010=0,0,N($L2010)*(1+$Z2010+BonusMonths/12+IF($Q2010=1,0,EOSB))+N($M2010)+(N($L2010)+SI_Gross*N($M2010))*IF($Q2010=1,SI_O,SI_E))</f>
        <v/>
      </c>
      <c r="AN2010" s="41">
        <f>IF($R2010=0,0,(IF($Q2010=1,MedO,MedE+Ticket)+Training)/12)</f>
        <v/>
      </c>
    </row>
    <row r="2011">
      <c r="I2011" s="35" t="n"/>
      <c r="J2011" s="35" t="n"/>
      <c r="K2011" s="35" t="n"/>
      <c r="L2011" s="36" t="n"/>
      <c r="M2011" s="36" t="n"/>
      <c r="P2011" s="37" t="n"/>
      <c r="Q2011" s="38">
        <f>IF($C2011="",0,IF(OR(LOWER(TRIM($G2011))="omani",LOWER(TRIM($G2011))="oman",LOWER(TRIM($G2011))="om",LOWER(TRIM($G2011))="local"),1,0))</f>
        <v/>
      </c>
      <c r="R2011" s="38">
        <f>IF($C2011="",0,IF(OR(ISNUMBER(SEARCH("resign",$N2011)),ISNUMBER(SEARCH("terminat",$N2011)),ISNUMBER(SEARCH("inactive",$N2011)),ISNUMBER(SEARCH("vacan",$N2011)),ISNUMBER(SEARCH("deceased",$N2011)),ISNUMBER(SEARCH("separated",$N2011))),0,1))</f>
        <v/>
      </c>
      <c r="S2011">
        <f>IF(OR($R2011=0,NOT(ISNUMBER($I2011))),"",IFERROR(DATEDIF($I2011,DATE(FY,1,1),"y"),""))</f>
        <v/>
      </c>
      <c r="T2011">
        <f>IF(OR($R2011=0,NOT(ISNUMBER($J2011))),"",IFERROR(DATEDIF($J2011,DATE(FY,1,1),"y"),0))</f>
        <v/>
      </c>
      <c r="U2011" s="38">
        <f>IF(OR($R2011=0,NOT(ISNUMBER($I2011))),0,IF(YEAR($I2011)+IF($Q2011=1,RetAgeO,RetAgeE)=FY,MONTH($I2011),IF(YEAR($I2011)+IF($Q2011=1,RetAgeO,RetAgeE)&lt;FY,1,0)))</f>
        <v/>
      </c>
      <c r="V2011" s="38">
        <f>IF(OR($R2011=0,NOT(ISNUMBER($K2011))),0,IF(YEAR($K2011)=FY,MONTH($K2011),IF(YEAR($K2011)&lt;FY,1,0)))</f>
        <v/>
      </c>
      <c r="W2011" s="38">
        <f>IF($R2011=0,0,MIN(12,IF(AND(ISNUMBER($O2011),$O2011&gt;=1,$O2011&lt;=12),INT($O2011),12),IF(AND(RetireExit="Yes",$U2011&gt;0),$U2011,12),IF(AND(ContractExit="Yes",$V2011&gt;0),$V2011,12)))</f>
        <v/>
      </c>
      <c r="X2011" s="37">
        <f>IF(ISNUMBER($P2011),$P2011,IncPct)</f>
        <v/>
      </c>
      <c r="Y2011" s="39">
        <f>IF($W2011=0,0,MAX(0,MIN($W2011,IncMonth-1))+MAX(0,$W2011-IncMonth+1)*(1+$X2011))</f>
        <v/>
      </c>
      <c r="Z2011" s="40">
        <f>IF($C2011="",0,IFERROR(INDEX(Departments!$B$5:$B$54,MATCH($C2011,Departments!$A$5:$A$54,0)),0))</f>
        <v/>
      </c>
      <c r="AA2011" s="41">
        <f>N($L2011)*$Y2011</f>
        <v/>
      </c>
      <c r="AB2011" s="41">
        <f>N($M2011)*$Y2011</f>
        <v/>
      </c>
      <c r="AC2011" s="41">
        <f>$AA2011*$Z2011</f>
        <v/>
      </c>
      <c r="AD2011" s="41">
        <f>$AA2011*BonusMonths/12</f>
        <v/>
      </c>
      <c r="AE2011" s="41">
        <f>($AA2011+SI_Gross*$AB2011)*IF($Q2011=1,SI_O,SI_E)</f>
        <v/>
      </c>
      <c r="AF2011" s="41">
        <f>IF($Q2011=1,0,$AA2011*EOSB)</f>
        <v/>
      </c>
      <c r="AG2011" s="41">
        <f>$AN2011*$W2011</f>
        <v/>
      </c>
      <c r="AH2011" s="41">
        <f>SUM($AA2011:$AG2011)</f>
        <v/>
      </c>
      <c r="AI2011" s="41">
        <f>12*($AM2011+$AN2011)</f>
        <v/>
      </c>
      <c r="AJ2011" s="41">
        <f>$AM2011*((IncMonth-1)+(13-IncMonth)*(1+$X2011))+12*$AN2011</f>
        <v/>
      </c>
      <c r="AK2011" s="41">
        <f>IF($R2011=1,N($L2011)+N($M2011),0)</f>
        <v/>
      </c>
      <c r="AL2011">
        <f>IF($C2011="","",IF(N($L2011)&lt;=0,"Basic salary missing",IF(ISNA(MATCH($C2011,Departments!$A$5:$A$54,0)),"Department not on Departments sheet",IF(AND($I2011&lt;&gt;"",NOT(ISNUMBER($I2011))),"Date of birth is text, not a date",IF(AND($K2011&lt;&gt;"",NOT(ISNUMBER($K2011))),"Contract end is text, not a date","")))))</f>
        <v/>
      </c>
      <c r="AM2011" s="41">
        <f>IF($R2011=0,0,N($L2011)*(1+$Z2011+BonusMonths/12+IF($Q2011=1,0,EOSB))+N($M2011)+(N($L2011)+SI_Gross*N($M2011))*IF($Q2011=1,SI_O,SI_E))</f>
        <v/>
      </c>
      <c r="AN2011" s="41">
        <f>IF($R2011=0,0,(IF($Q2011=1,MedO,MedE+Ticket)+Training)/12)</f>
        <v/>
      </c>
    </row>
    <row r="2012">
      <c r="I2012" s="35" t="n"/>
      <c r="J2012" s="35" t="n"/>
      <c r="K2012" s="35" t="n"/>
      <c r="L2012" s="36" t="n"/>
      <c r="M2012" s="36" t="n"/>
      <c r="P2012" s="37" t="n"/>
      <c r="Q2012" s="38">
        <f>IF($C2012="",0,IF(OR(LOWER(TRIM($G2012))="omani",LOWER(TRIM($G2012))="oman",LOWER(TRIM($G2012))="om",LOWER(TRIM($G2012))="local"),1,0))</f>
        <v/>
      </c>
      <c r="R2012" s="38">
        <f>IF($C2012="",0,IF(OR(ISNUMBER(SEARCH("resign",$N2012)),ISNUMBER(SEARCH("terminat",$N2012)),ISNUMBER(SEARCH("inactive",$N2012)),ISNUMBER(SEARCH("vacan",$N2012)),ISNUMBER(SEARCH("deceased",$N2012)),ISNUMBER(SEARCH("separated",$N2012))),0,1))</f>
        <v/>
      </c>
      <c r="S2012">
        <f>IF(OR($R2012=0,NOT(ISNUMBER($I2012))),"",IFERROR(DATEDIF($I2012,DATE(FY,1,1),"y"),""))</f>
        <v/>
      </c>
      <c r="T2012">
        <f>IF(OR($R2012=0,NOT(ISNUMBER($J2012))),"",IFERROR(DATEDIF($J2012,DATE(FY,1,1),"y"),0))</f>
        <v/>
      </c>
      <c r="U2012" s="38">
        <f>IF(OR($R2012=0,NOT(ISNUMBER($I2012))),0,IF(YEAR($I2012)+IF($Q2012=1,RetAgeO,RetAgeE)=FY,MONTH($I2012),IF(YEAR($I2012)+IF($Q2012=1,RetAgeO,RetAgeE)&lt;FY,1,0)))</f>
        <v/>
      </c>
      <c r="V2012" s="38">
        <f>IF(OR($R2012=0,NOT(ISNUMBER($K2012))),0,IF(YEAR($K2012)=FY,MONTH($K2012),IF(YEAR($K2012)&lt;FY,1,0)))</f>
        <v/>
      </c>
      <c r="W2012" s="38">
        <f>IF($R2012=0,0,MIN(12,IF(AND(ISNUMBER($O2012),$O2012&gt;=1,$O2012&lt;=12),INT($O2012),12),IF(AND(RetireExit="Yes",$U2012&gt;0),$U2012,12),IF(AND(ContractExit="Yes",$V2012&gt;0),$V2012,12)))</f>
        <v/>
      </c>
      <c r="X2012" s="37">
        <f>IF(ISNUMBER($P2012),$P2012,IncPct)</f>
        <v/>
      </c>
      <c r="Y2012" s="39">
        <f>IF($W2012=0,0,MAX(0,MIN($W2012,IncMonth-1))+MAX(0,$W2012-IncMonth+1)*(1+$X2012))</f>
        <v/>
      </c>
      <c r="Z2012" s="40">
        <f>IF($C2012="",0,IFERROR(INDEX(Departments!$B$5:$B$54,MATCH($C2012,Departments!$A$5:$A$54,0)),0))</f>
        <v/>
      </c>
      <c r="AA2012" s="41">
        <f>N($L2012)*$Y2012</f>
        <v/>
      </c>
      <c r="AB2012" s="41">
        <f>N($M2012)*$Y2012</f>
        <v/>
      </c>
      <c r="AC2012" s="41">
        <f>$AA2012*$Z2012</f>
        <v/>
      </c>
      <c r="AD2012" s="41">
        <f>$AA2012*BonusMonths/12</f>
        <v/>
      </c>
      <c r="AE2012" s="41">
        <f>($AA2012+SI_Gross*$AB2012)*IF($Q2012=1,SI_O,SI_E)</f>
        <v/>
      </c>
      <c r="AF2012" s="41">
        <f>IF($Q2012=1,0,$AA2012*EOSB)</f>
        <v/>
      </c>
      <c r="AG2012" s="41">
        <f>$AN2012*$W2012</f>
        <v/>
      </c>
      <c r="AH2012" s="41">
        <f>SUM($AA2012:$AG2012)</f>
        <v/>
      </c>
      <c r="AI2012" s="41">
        <f>12*($AM2012+$AN2012)</f>
        <v/>
      </c>
      <c r="AJ2012" s="41">
        <f>$AM2012*((IncMonth-1)+(13-IncMonth)*(1+$X2012))+12*$AN2012</f>
        <v/>
      </c>
      <c r="AK2012" s="41">
        <f>IF($R2012=1,N($L2012)+N($M2012),0)</f>
        <v/>
      </c>
      <c r="AL2012">
        <f>IF($C2012="","",IF(N($L2012)&lt;=0,"Basic salary missing",IF(ISNA(MATCH($C2012,Departments!$A$5:$A$54,0)),"Department not on Departments sheet",IF(AND($I2012&lt;&gt;"",NOT(ISNUMBER($I2012))),"Date of birth is text, not a date",IF(AND($K2012&lt;&gt;"",NOT(ISNUMBER($K2012))),"Contract end is text, not a date","")))))</f>
        <v/>
      </c>
      <c r="AM2012" s="41">
        <f>IF($R2012=0,0,N($L2012)*(1+$Z2012+BonusMonths/12+IF($Q2012=1,0,EOSB))+N($M2012)+(N($L2012)+SI_Gross*N($M2012))*IF($Q2012=1,SI_O,SI_E))</f>
        <v/>
      </c>
      <c r="AN2012" s="41">
        <f>IF($R2012=0,0,(IF($Q2012=1,MedO,MedE+Ticket)+Training)/12)</f>
        <v/>
      </c>
    </row>
    <row r="2013">
      <c r="I2013" s="35" t="n"/>
      <c r="J2013" s="35" t="n"/>
      <c r="K2013" s="35" t="n"/>
      <c r="L2013" s="36" t="n"/>
      <c r="M2013" s="36" t="n"/>
      <c r="P2013" s="37" t="n"/>
      <c r="Q2013" s="38">
        <f>IF($C2013="",0,IF(OR(LOWER(TRIM($G2013))="omani",LOWER(TRIM($G2013))="oman",LOWER(TRIM($G2013))="om",LOWER(TRIM($G2013))="local"),1,0))</f>
        <v/>
      </c>
      <c r="R2013" s="38">
        <f>IF($C2013="",0,IF(OR(ISNUMBER(SEARCH("resign",$N2013)),ISNUMBER(SEARCH("terminat",$N2013)),ISNUMBER(SEARCH("inactive",$N2013)),ISNUMBER(SEARCH("vacan",$N2013)),ISNUMBER(SEARCH("deceased",$N2013)),ISNUMBER(SEARCH("separated",$N2013))),0,1))</f>
        <v/>
      </c>
      <c r="S2013">
        <f>IF(OR($R2013=0,NOT(ISNUMBER($I2013))),"",IFERROR(DATEDIF($I2013,DATE(FY,1,1),"y"),""))</f>
        <v/>
      </c>
      <c r="T2013">
        <f>IF(OR($R2013=0,NOT(ISNUMBER($J2013))),"",IFERROR(DATEDIF($J2013,DATE(FY,1,1),"y"),0))</f>
        <v/>
      </c>
      <c r="U2013" s="38">
        <f>IF(OR($R2013=0,NOT(ISNUMBER($I2013))),0,IF(YEAR($I2013)+IF($Q2013=1,RetAgeO,RetAgeE)=FY,MONTH($I2013),IF(YEAR($I2013)+IF($Q2013=1,RetAgeO,RetAgeE)&lt;FY,1,0)))</f>
        <v/>
      </c>
      <c r="V2013" s="38">
        <f>IF(OR($R2013=0,NOT(ISNUMBER($K2013))),0,IF(YEAR($K2013)=FY,MONTH($K2013),IF(YEAR($K2013)&lt;FY,1,0)))</f>
        <v/>
      </c>
      <c r="W2013" s="38">
        <f>IF($R2013=0,0,MIN(12,IF(AND(ISNUMBER($O2013),$O2013&gt;=1,$O2013&lt;=12),INT($O2013),12),IF(AND(RetireExit="Yes",$U2013&gt;0),$U2013,12),IF(AND(ContractExit="Yes",$V2013&gt;0),$V2013,12)))</f>
        <v/>
      </c>
      <c r="X2013" s="37">
        <f>IF(ISNUMBER($P2013),$P2013,IncPct)</f>
        <v/>
      </c>
      <c r="Y2013" s="39">
        <f>IF($W2013=0,0,MAX(0,MIN($W2013,IncMonth-1))+MAX(0,$W2013-IncMonth+1)*(1+$X2013))</f>
        <v/>
      </c>
      <c r="Z2013" s="40">
        <f>IF($C2013="",0,IFERROR(INDEX(Departments!$B$5:$B$54,MATCH($C2013,Departments!$A$5:$A$54,0)),0))</f>
        <v/>
      </c>
      <c r="AA2013" s="41">
        <f>N($L2013)*$Y2013</f>
        <v/>
      </c>
      <c r="AB2013" s="41">
        <f>N($M2013)*$Y2013</f>
        <v/>
      </c>
      <c r="AC2013" s="41">
        <f>$AA2013*$Z2013</f>
        <v/>
      </c>
      <c r="AD2013" s="41">
        <f>$AA2013*BonusMonths/12</f>
        <v/>
      </c>
      <c r="AE2013" s="41">
        <f>($AA2013+SI_Gross*$AB2013)*IF($Q2013=1,SI_O,SI_E)</f>
        <v/>
      </c>
      <c r="AF2013" s="41">
        <f>IF($Q2013=1,0,$AA2013*EOSB)</f>
        <v/>
      </c>
      <c r="AG2013" s="41">
        <f>$AN2013*$W2013</f>
        <v/>
      </c>
      <c r="AH2013" s="41">
        <f>SUM($AA2013:$AG2013)</f>
        <v/>
      </c>
      <c r="AI2013" s="41">
        <f>12*($AM2013+$AN2013)</f>
        <v/>
      </c>
      <c r="AJ2013" s="41">
        <f>$AM2013*((IncMonth-1)+(13-IncMonth)*(1+$X2013))+12*$AN2013</f>
        <v/>
      </c>
      <c r="AK2013" s="41">
        <f>IF($R2013=1,N($L2013)+N($M2013),0)</f>
        <v/>
      </c>
      <c r="AL2013">
        <f>IF($C2013="","",IF(N($L2013)&lt;=0,"Basic salary missing",IF(ISNA(MATCH($C2013,Departments!$A$5:$A$54,0)),"Department not on Departments sheet",IF(AND($I2013&lt;&gt;"",NOT(ISNUMBER($I2013))),"Date of birth is text, not a date",IF(AND($K2013&lt;&gt;"",NOT(ISNUMBER($K2013))),"Contract end is text, not a date","")))))</f>
        <v/>
      </c>
      <c r="AM2013" s="41">
        <f>IF($R2013=0,0,N($L2013)*(1+$Z2013+BonusMonths/12+IF($Q2013=1,0,EOSB))+N($M2013)+(N($L2013)+SI_Gross*N($M2013))*IF($Q2013=1,SI_O,SI_E))</f>
        <v/>
      </c>
      <c r="AN2013" s="41">
        <f>IF($R2013=0,0,(IF($Q2013=1,MedO,MedE+Ticket)+Training)/12)</f>
        <v/>
      </c>
    </row>
    <row r="2014">
      <c r="I2014" s="35" t="n"/>
      <c r="J2014" s="35" t="n"/>
      <c r="K2014" s="35" t="n"/>
      <c r="L2014" s="36" t="n"/>
      <c r="M2014" s="36" t="n"/>
      <c r="P2014" s="37" t="n"/>
      <c r="Q2014" s="38">
        <f>IF($C2014="",0,IF(OR(LOWER(TRIM($G2014))="omani",LOWER(TRIM($G2014))="oman",LOWER(TRIM($G2014))="om",LOWER(TRIM($G2014))="local"),1,0))</f>
        <v/>
      </c>
      <c r="R2014" s="38">
        <f>IF($C2014="",0,IF(OR(ISNUMBER(SEARCH("resign",$N2014)),ISNUMBER(SEARCH("terminat",$N2014)),ISNUMBER(SEARCH("inactive",$N2014)),ISNUMBER(SEARCH("vacan",$N2014)),ISNUMBER(SEARCH("deceased",$N2014)),ISNUMBER(SEARCH("separated",$N2014))),0,1))</f>
        <v/>
      </c>
      <c r="S2014">
        <f>IF(OR($R2014=0,NOT(ISNUMBER($I2014))),"",IFERROR(DATEDIF($I2014,DATE(FY,1,1),"y"),""))</f>
        <v/>
      </c>
      <c r="T2014">
        <f>IF(OR($R2014=0,NOT(ISNUMBER($J2014))),"",IFERROR(DATEDIF($J2014,DATE(FY,1,1),"y"),0))</f>
        <v/>
      </c>
      <c r="U2014" s="38">
        <f>IF(OR($R2014=0,NOT(ISNUMBER($I2014))),0,IF(YEAR($I2014)+IF($Q2014=1,RetAgeO,RetAgeE)=FY,MONTH($I2014),IF(YEAR($I2014)+IF($Q2014=1,RetAgeO,RetAgeE)&lt;FY,1,0)))</f>
        <v/>
      </c>
      <c r="V2014" s="38">
        <f>IF(OR($R2014=0,NOT(ISNUMBER($K2014))),0,IF(YEAR($K2014)=FY,MONTH($K2014),IF(YEAR($K2014)&lt;FY,1,0)))</f>
        <v/>
      </c>
      <c r="W2014" s="38">
        <f>IF($R2014=0,0,MIN(12,IF(AND(ISNUMBER($O2014),$O2014&gt;=1,$O2014&lt;=12),INT($O2014),12),IF(AND(RetireExit="Yes",$U2014&gt;0),$U2014,12),IF(AND(ContractExit="Yes",$V2014&gt;0),$V2014,12)))</f>
        <v/>
      </c>
      <c r="X2014" s="37">
        <f>IF(ISNUMBER($P2014),$P2014,IncPct)</f>
        <v/>
      </c>
      <c r="Y2014" s="39">
        <f>IF($W2014=0,0,MAX(0,MIN($W2014,IncMonth-1))+MAX(0,$W2014-IncMonth+1)*(1+$X2014))</f>
        <v/>
      </c>
      <c r="Z2014" s="40">
        <f>IF($C2014="",0,IFERROR(INDEX(Departments!$B$5:$B$54,MATCH($C2014,Departments!$A$5:$A$54,0)),0))</f>
        <v/>
      </c>
      <c r="AA2014" s="41">
        <f>N($L2014)*$Y2014</f>
        <v/>
      </c>
      <c r="AB2014" s="41">
        <f>N($M2014)*$Y2014</f>
        <v/>
      </c>
      <c r="AC2014" s="41">
        <f>$AA2014*$Z2014</f>
        <v/>
      </c>
      <c r="AD2014" s="41">
        <f>$AA2014*BonusMonths/12</f>
        <v/>
      </c>
      <c r="AE2014" s="41">
        <f>($AA2014+SI_Gross*$AB2014)*IF($Q2014=1,SI_O,SI_E)</f>
        <v/>
      </c>
      <c r="AF2014" s="41">
        <f>IF($Q2014=1,0,$AA2014*EOSB)</f>
        <v/>
      </c>
      <c r="AG2014" s="41">
        <f>$AN2014*$W2014</f>
        <v/>
      </c>
      <c r="AH2014" s="41">
        <f>SUM($AA2014:$AG2014)</f>
        <v/>
      </c>
      <c r="AI2014" s="41">
        <f>12*($AM2014+$AN2014)</f>
        <v/>
      </c>
      <c r="AJ2014" s="41">
        <f>$AM2014*((IncMonth-1)+(13-IncMonth)*(1+$X2014))+12*$AN2014</f>
        <v/>
      </c>
      <c r="AK2014" s="41">
        <f>IF($R2014=1,N($L2014)+N($M2014),0)</f>
        <v/>
      </c>
      <c r="AL2014">
        <f>IF($C2014="","",IF(N($L2014)&lt;=0,"Basic salary missing",IF(ISNA(MATCH($C2014,Departments!$A$5:$A$54,0)),"Department not on Departments sheet",IF(AND($I2014&lt;&gt;"",NOT(ISNUMBER($I2014))),"Date of birth is text, not a date",IF(AND($K2014&lt;&gt;"",NOT(ISNUMBER($K2014))),"Contract end is text, not a date","")))))</f>
        <v/>
      </c>
      <c r="AM2014" s="41">
        <f>IF($R2014=0,0,N($L2014)*(1+$Z2014+BonusMonths/12+IF($Q2014=1,0,EOSB))+N($M2014)+(N($L2014)+SI_Gross*N($M2014))*IF($Q2014=1,SI_O,SI_E))</f>
        <v/>
      </c>
      <c r="AN2014" s="41">
        <f>IF($R2014=0,0,(IF($Q2014=1,MedO,MedE+Ticket)+Training)/12)</f>
        <v/>
      </c>
    </row>
    <row r="2015">
      <c r="I2015" s="35" t="n"/>
      <c r="J2015" s="35" t="n"/>
      <c r="K2015" s="35" t="n"/>
      <c r="L2015" s="36" t="n"/>
      <c r="M2015" s="36" t="n"/>
      <c r="P2015" s="37" t="n"/>
      <c r="Q2015" s="38">
        <f>IF($C2015="",0,IF(OR(LOWER(TRIM($G2015))="omani",LOWER(TRIM($G2015))="oman",LOWER(TRIM($G2015))="om",LOWER(TRIM($G2015))="local"),1,0))</f>
        <v/>
      </c>
      <c r="R2015" s="38">
        <f>IF($C2015="",0,IF(OR(ISNUMBER(SEARCH("resign",$N2015)),ISNUMBER(SEARCH("terminat",$N2015)),ISNUMBER(SEARCH("inactive",$N2015)),ISNUMBER(SEARCH("vacan",$N2015)),ISNUMBER(SEARCH("deceased",$N2015)),ISNUMBER(SEARCH("separated",$N2015))),0,1))</f>
        <v/>
      </c>
      <c r="S2015">
        <f>IF(OR($R2015=0,NOT(ISNUMBER($I2015))),"",IFERROR(DATEDIF($I2015,DATE(FY,1,1),"y"),""))</f>
        <v/>
      </c>
      <c r="T2015">
        <f>IF(OR($R2015=0,NOT(ISNUMBER($J2015))),"",IFERROR(DATEDIF($J2015,DATE(FY,1,1),"y"),0))</f>
        <v/>
      </c>
      <c r="U2015" s="38">
        <f>IF(OR($R2015=0,NOT(ISNUMBER($I2015))),0,IF(YEAR($I2015)+IF($Q2015=1,RetAgeO,RetAgeE)=FY,MONTH($I2015),IF(YEAR($I2015)+IF($Q2015=1,RetAgeO,RetAgeE)&lt;FY,1,0)))</f>
        <v/>
      </c>
      <c r="V2015" s="38">
        <f>IF(OR($R2015=0,NOT(ISNUMBER($K2015))),0,IF(YEAR($K2015)=FY,MONTH($K2015),IF(YEAR($K2015)&lt;FY,1,0)))</f>
        <v/>
      </c>
      <c r="W2015" s="38">
        <f>IF($R2015=0,0,MIN(12,IF(AND(ISNUMBER($O2015),$O2015&gt;=1,$O2015&lt;=12),INT($O2015),12),IF(AND(RetireExit="Yes",$U2015&gt;0),$U2015,12),IF(AND(ContractExit="Yes",$V2015&gt;0),$V2015,12)))</f>
        <v/>
      </c>
      <c r="X2015" s="37">
        <f>IF(ISNUMBER($P2015),$P2015,IncPct)</f>
        <v/>
      </c>
      <c r="Y2015" s="39">
        <f>IF($W2015=0,0,MAX(0,MIN($W2015,IncMonth-1))+MAX(0,$W2015-IncMonth+1)*(1+$X2015))</f>
        <v/>
      </c>
      <c r="Z2015" s="40">
        <f>IF($C2015="",0,IFERROR(INDEX(Departments!$B$5:$B$54,MATCH($C2015,Departments!$A$5:$A$54,0)),0))</f>
        <v/>
      </c>
      <c r="AA2015" s="41">
        <f>N($L2015)*$Y2015</f>
        <v/>
      </c>
      <c r="AB2015" s="41">
        <f>N($M2015)*$Y2015</f>
        <v/>
      </c>
      <c r="AC2015" s="41">
        <f>$AA2015*$Z2015</f>
        <v/>
      </c>
      <c r="AD2015" s="41">
        <f>$AA2015*BonusMonths/12</f>
        <v/>
      </c>
      <c r="AE2015" s="41">
        <f>($AA2015+SI_Gross*$AB2015)*IF($Q2015=1,SI_O,SI_E)</f>
        <v/>
      </c>
      <c r="AF2015" s="41">
        <f>IF($Q2015=1,0,$AA2015*EOSB)</f>
        <v/>
      </c>
      <c r="AG2015" s="41">
        <f>$AN2015*$W2015</f>
        <v/>
      </c>
      <c r="AH2015" s="41">
        <f>SUM($AA2015:$AG2015)</f>
        <v/>
      </c>
      <c r="AI2015" s="41">
        <f>12*($AM2015+$AN2015)</f>
        <v/>
      </c>
      <c r="AJ2015" s="41">
        <f>$AM2015*((IncMonth-1)+(13-IncMonth)*(1+$X2015))+12*$AN2015</f>
        <v/>
      </c>
      <c r="AK2015" s="41">
        <f>IF($R2015=1,N($L2015)+N($M2015),0)</f>
        <v/>
      </c>
      <c r="AL2015">
        <f>IF($C2015="","",IF(N($L2015)&lt;=0,"Basic salary missing",IF(ISNA(MATCH($C2015,Departments!$A$5:$A$54,0)),"Department not on Departments sheet",IF(AND($I2015&lt;&gt;"",NOT(ISNUMBER($I2015))),"Date of birth is text, not a date",IF(AND($K2015&lt;&gt;"",NOT(ISNUMBER($K2015))),"Contract end is text, not a date","")))))</f>
        <v/>
      </c>
      <c r="AM2015" s="41">
        <f>IF($R2015=0,0,N($L2015)*(1+$Z2015+BonusMonths/12+IF($Q2015=1,0,EOSB))+N($M2015)+(N($L2015)+SI_Gross*N($M2015))*IF($Q2015=1,SI_O,SI_E))</f>
        <v/>
      </c>
      <c r="AN2015" s="41">
        <f>IF($R2015=0,0,(IF($Q2015=1,MedO,MedE+Ticket)+Training)/12)</f>
        <v/>
      </c>
    </row>
    <row r="2016">
      <c r="I2016" s="35" t="n"/>
      <c r="J2016" s="35" t="n"/>
      <c r="K2016" s="35" t="n"/>
      <c r="L2016" s="36" t="n"/>
      <c r="M2016" s="36" t="n"/>
      <c r="P2016" s="37" t="n"/>
      <c r="Q2016" s="38">
        <f>IF($C2016="",0,IF(OR(LOWER(TRIM($G2016))="omani",LOWER(TRIM($G2016))="oman",LOWER(TRIM($G2016))="om",LOWER(TRIM($G2016))="local"),1,0))</f>
        <v/>
      </c>
      <c r="R2016" s="38">
        <f>IF($C2016="",0,IF(OR(ISNUMBER(SEARCH("resign",$N2016)),ISNUMBER(SEARCH("terminat",$N2016)),ISNUMBER(SEARCH("inactive",$N2016)),ISNUMBER(SEARCH("vacan",$N2016)),ISNUMBER(SEARCH("deceased",$N2016)),ISNUMBER(SEARCH("separated",$N2016))),0,1))</f>
        <v/>
      </c>
      <c r="S2016">
        <f>IF(OR($R2016=0,NOT(ISNUMBER($I2016))),"",IFERROR(DATEDIF($I2016,DATE(FY,1,1),"y"),""))</f>
        <v/>
      </c>
      <c r="T2016">
        <f>IF(OR($R2016=0,NOT(ISNUMBER($J2016))),"",IFERROR(DATEDIF($J2016,DATE(FY,1,1),"y"),0))</f>
        <v/>
      </c>
      <c r="U2016" s="38">
        <f>IF(OR($R2016=0,NOT(ISNUMBER($I2016))),0,IF(YEAR($I2016)+IF($Q2016=1,RetAgeO,RetAgeE)=FY,MONTH($I2016),IF(YEAR($I2016)+IF($Q2016=1,RetAgeO,RetAgeE)&lt;FY,1,0)))</f>
        <v/>
      </c>
      <c r="V2016" s="38">
        <f>IF(OR($R2016=0,NOT(ISNUMBER($K2016))),0,IF(YEAR($K2016)=FY,MONTH($K2016),IF(YEAR($K2016)&lt;FY,1,0)))</f>
        <v/>
      </c>
      <c r="W2016" s="38">
        <f>IF($R2016=0,0,MIN(12,IF(AND(ISNUMBER($O2016),$O2016&gt;=1,$O2016&lt;=12),INT($O2016),12),IF(AND(RetireExit="Yes",$U2016&gt;0),$U2016,12),IF(AND(ContractExit="Yes",$V2016&gt;0),$V2016,12)))</f>
        <v/>
      </c>
      <c r="X2016" s="37">
        <f>IF(ISNUMBER($P2016),$P2016,IncPct)</f>
        <v/>
      </c>
      <c r="Y2016" s="39">
        <f>IF($W2016=0,0,MAX(0,MIN($W2016,IncMonth-1))+MAX(0,$W2016-IncMonth+1)*(1+$X2016))</f>
        <v/>
      </c>
      <c r="Z2016" s="40">
        <f>IF($C2016="",0,IFERROR(INDEX(Departments!$B$5:$B$54,MATCH($C2016,Departments!$A$5:$A$54,0)),0))</f>
        <v/>
      </c>
      <c r="AA2016" s="41">
        <f>N($L2016)*$Y2016</f>
        <v/>
      </c>
      <c r="AB2016" s="41">
        <f>N($M2016)*$Y2016</f>
        <v/>
      </c>
      <c r="AC2016" s="41">
        <f>$AA2016*$Z2016</f>
        <v/>
      </c>
      <c r="AD2016" s="41">
        <f>$AA2016*BonusMonths/12</f>
        <v/>
      </c>
      <c r="AE2016" s="41">
        <f>($AA2016+SI_Gross*$AB2016)*IF($Q2016=1,SI_O,SI_E)</f>
        <v/>
      </c>
      <c r="AF2016" s="41">
        <f>IF($Q2016=1,0,$AA2016*EOSB)</f>
        <v/>
      </c>
      <c r="AG2016" s="41">
        <f>$AN2016*$W2016</f>
        <v/>
      </c>
      <c r="AH2016" s="41">
        <f>SUM($AA2016:$AG2016)</f>
        <v/>
      </c>
      <c r="AI2016" s="41">
        <f>12*($AM2016+$AN2016)</f>
        <v/>
      </c>
      <c r="AJ2016" s="41">
        <f>$AM2016*((IncMonth-1)+(13-IncMonth)*(1+$X2016))+12*$AN2016</f>
        <v/>
      </c>
      <c r="AK2016" s="41">
        <f>IF($R2016=1,N($L2016)+N($M2016),0)</f>
        <v/>
      </c>
      <c r="AL2016">
        <f>IF($C2016="","",IF(N($L2016)&lt;=0,"Basic salary missing",IF(ISNA(MATCH($C2016,Departments!$A$5:$A$54,0)),"Department not on Departments sheet",IF(AND($I2016&lt;&gt;"",NOT(ISNUMBER($I2016))),"Date of birth is text, not a date",IF(AND($K2016&lt;&gt;"",NOT(ISNUMBER($K2016))),"Contract end is text, not a date","")))))</f>
        <v/>
      </c>
      <c r="AM2016" s="41">
        <f>IF($R2016=0,0,N($L2016)*(1+$Z2016+BonusMonths/12+IF($Q2016=1,0,EOSB))+N($M2016)+(N($L2016)+SI_Gross*N($M2016))*IF($Q2016=1,SI_O,SI_E))</f>
        <v/>
      </c>
      <c r="AN2016" s="41">
        <f>IF($R2016=0,0,(IF($Q2016=1,MedO,MedE+Ticket)+Training)/12)</f>
        <v/>
      </c>
    </row>
    <row r="2017">
      <c r="I2017" s="35" t="n"/>
      <c r="J2017" s="35" t="n"/>
      <c r="K2017" s="35" t="n"/>
      <c r="L2017" s="36" t="n"/>
      <c r="M2017" s="36" t="n"/>
      <c r="P2017" s="37" t="n"/>
      <c r="Q2017" s="38">
        <f>IF($C2017="",0,IF(OR(LOWER(TRIM($G2017))="omani",LOWER(TRIM($G2017))="oman",LOWER(TRIM($G2017))="om",LOWER(TRIM($G2017))="local"),1,0))</f>
        <v/>
      </c>
      <c r="R2017" s="38">
        <f>IF($C2017="",0,IF(OR(ISNUMBER(SEARCH("resign",$N2017)),ISNUMBER(SEARCH("terminat",$N2017)),ISNUMBER(SEARCH("inactive",$N2017)),ISNUMBER(SEARCH("vacan",$N2017)),ISNUMBER(SEARCH("deceased",$N2017)),ISNUMBER(SEARCH("separated",$N2017))),0,1))</f>
        <v/>
      </c>
      <c r="S2017">
        <f>IF(OR($R2017=0,NOT(ISNUMBER($I2017))),"",IFERROR(DATEDIF($I2017,DATE(FY,1,1),"y"),""))</f>
        <v/>
      </c>
      <c r="T2017">
        <f>IF(OR($R2017=0,NOT(ISNUMBER($J2017))),"",IFERROR(DATEDIF($J2017,DATE(FY,1,1),"y"),0))</f>
        <v/>
      </c>
      <c r="U2017" s="38">
        <f>IF(OR($R2017=0,NOT(ISNUMBER($I2017))),0,IF(YEAR($I2017)+IF($Q2017=1,RetAgeO,RetAgeE)=FY,MONTH($I2017),IF(YEAR($I2017)+IF($Q2017=1,RetAgeO,RetAgeE)&lt;FY,1,0)))</f>
        <v/>
      </c>
      <c r="V2017" s="38">
        <f>IF(OR($R2017=0,NOT(ISNUMBER($K2017))),0,IF(YEAR($K2017)=FY,MONTH($K2017),IF(YEAR($K2017)&lt;FY,1,0)))</f>
        <v/>
      </c>
      <c r="W2017" s="38">
        <f>IF($R2017=0,0,MIN(12,IF(AND(ISNUMBER($O2017),$O2017&gt;=1,$O2017&lt;=12),INT($O2017),12),IF(AND(RetireExit="Yes",$U2017&gt;0),$U2017,12),IF(AND(ContractExit="Yes",$V2017&gt;0),$V2017,12)))</f>
        <v/>
      </c>
      <c r="X2017" s="37">
        <f>IF(ISNUMBER($P2017),$P2017,IncPct)</f>
        <v/>
      </c>
      <c r="Y2017" s="39">
        <f>IF($W2017=0,0,MAX(0,MIN($W2017,IncMonth-1))+MAX(0,$W2017-IncMonth+1)*(1+$X2017))</f>
        <v/>
      </c>
      <c r="Z2017" s="40">
        <f>IF($C2017="",0,IFERROR(INDEX(Departments!$B$5:$B$54,MATCH($C2017,Departments!$A$5:$A$54,0)),0))</f>
        <v/>
      </c>
      <c r="AA2017" s="41">
        <f>N($L2017)*$Y2017</f>
        <v/>
      </c>
      <c r="AB2017" s="41">
        <f>N($M2017)*$Y2017</f>
        <v/>
      </c>
      <c r="AC2017" s="41">
        <f>$AA2017*$Z2017</f>
        <v/>
      </c>
      <c r="AD2017" s="41">
        <f>$AA2017*BonusMonths/12</f>
        <v/>
      </c>
      <c r="AE2017" s="41">
        <f>($AA2017+SI_Gross*$AB2017)*IF($Q2017=1,SI_O,SI_E)</f>
        <v/>
      </c>
      <c r="AF2017" s="41">
        <f>IF($Q2017=1,0,$AA2017*EOSB)</f>
        <v/>
      </c>
      <c r="AG2017" s="41">
        <f>$AN2017*$W2017</f>
        <v/>
      </c>
      <c r="AH2017" s="41">
        <f>SUM($AA2017:$AG2017)</f>
        <v/>
      </c>
      <c r="AI2017" s="41">
        <f>12*($AM2017+$AN2017)</f>
        <v/>
      </c>
      <c r="AJ2017" s="41">
        <f>$AM2017*((IncMonth-1)+(13-IncMonth)*(1+$X2017))+12*$AN2017</f>
        <v/>
      </c>
      <c r="AK2017" s="41">
        <f>IF($R2017=1,N($L2017)+N($M2017),0)</f>
        <v/>
      </c>
      <c r="AL2017">
        <f>IF($C2017="","",IF(N($L2017)&lt;=0,"Basic salary missing",IF(ISNA(MATCH($C2017,Departments!$A$5:$A$54,0)),"Department not on Departments sheet",IF(AND($I2017&lt;&gt;"",NOT(ISNUMBER($I2017))),"Date of birth is text, not a date",IF(AND($K2017&lt;&gt;"",NOT(ISNUMBER($K2017))),"Contract end is text, not a date","")))))</f>
        <v/>
      </c>
      <c r="AM2017" s="41">
        <f>IF($R2017=0,0,N($L2017)*(1+$Z2017+BonusMonths/12+IF($Q2017=1,0,EOSB))+N($M2017)+(N($L2017)+SI_Gross*N($M2017))*IF($Q2017=1,SI_O,SI_E))</f>
        <v/>
      </c>
      <c r="AN2017" s="41">
        <f>IF($R2017=0,0,(IF($Q2017=1,MedO,MedE+Ticket)+Training)/12)</f>
        <v/>
      </c>
    </row>
    <row r="2018">
      <c r="I2018" s="35" t="n"/>
      <c r="J2018" s="35" t="n"/>
      <c r="K2018" s="35" t="n"/>
      <c r="L2018" s="36" t="n"/>
      <c r="M2018" s="36" t="n"/>
      <c r="P2018" s="37" t="n"/>
      <c r="Q2018" s="38">
        <f>IF($C2018="",0,IF(OR(LOWER(TRIM($G2018))="omani",LOWER(TRIM($G2018))="oman",LOWER(TRIM($G2018))="om",LOWER(TRIM($G2018))="local"),1,0))</f>
        <v/>
      </c>
      <c r="R2018" s="38">
        <f>IF($C2018="",0,IF(OR(ISNUMBER(SEARCH("resign",$N2018)),ISNUMBER(SEARCH("terminat",$N2018)),ISNUMBER(SEARCH("inactive",$N2018)),ISNUMBER(SEARCH("vacan",$N2018)),ISNUMBER(SEARCH("deceased",$N2018)),ISNUMBER(SEARCH("separated",$N2018))),0,1))</f>
        <v/>
      </c>
      <c r="S2018">
        <f>IF(OR($R2018=0,NOT(ISNUMBER($I2018))),"",IFERROR(DATEDIF($I2018,DATE(FY,1,1),"y"),""))</f>
        <v/>
      </c>
      <c r="T2018">
        <f>IF(OR($R2018=0,NOT(ISNUMBER($J2018))),"",IFERROR(DATEDIF($J2018,DATE(FY,1,1),"y"),0))</f>
        <v/>
      </c>
      <c r="U2018" s="38">
        <f>IF(OR($R2018=0,NOT(ISNUMBER($I2018))),0,IF(YEAR($I2018)+IF($Q2018=1,RetAgeO,RetAgeE)=FY,MONTH($I2018),IF(YEAR($I2018)+IF($Q2018=1,RetAgeO,RetAgeE)&lt;FY,1,0)))</f>
        <v/>
      </c>
      <c r="V2018" s="38">
        <f>IF(OR($R2018=0,NOT(ISNUMBER($K2018))),0,IF(YEAR($K2018)=FY,MONTH($K2018),IF(YEAR($K2018)&lt;FY,1,0)))</f>
        <v/>
      </c>
      <c r="W2018" s="38">
        <f>IF($R2018=0,0,MIN(12,IF(AND(ISNUMBER($O2018),$O2018&gt;=1,$O2018&lt;=12),INT($O2018),12),IF(AND(RetireExit="Yes",$U2018&gt;0),$U2018,12),IF(AND(ContractExit="Yes",$V2018&gt;0),$V2018,12)))</f>
        <v/>
      </c>
      <c r="X2018" s="37">
        <f>IF(ISNUMBER($P2018),$P2018,IncPct)</f>
        <v/>
      </c>
      <c r="Y2018" s="39">
        <f>IF($W2018=0,0,MAX(0,MIN($W2018,IncMonth-1))+MAX(0,$W2018-IncMonth+1)*(1+$X2018))</f>
        <v/>
      </c>
      <c r="Z2018" s="40">
        <f>IF($C2018="",0,IFERROR(INDEX(Departments!$B$5:$B$54,MATCH($C2018,Departments!$A$5:$A$54,0)),0))</f>
        <v/>
      </c>
      <c r="AA2018" s="41">
        <f>N($L2018)*$Y2018</f>
        <v/>
      </c>
      <c r="AB2018" s="41">
        <f>N($M2018)*$Y2018</f>
        <v/>
      </c>
      <c r="AC2018" s="41">
        <f>$AA2018*$Z2018</f>
        <v/>
      </c>
      <c r="AD2018" s="41">
        <f>$AA2018*BonusMonths/12</f>
        <v/>
      </c>
      <c r="AE2018" s="41">
        <f>($AA2018+SI_Gross*$AB2018)*IF($Q2018=1,SI_O,SI_E)</f>
        <v/>
      </c>
      <c r="AF2018" s="41">
        <f>IF($Q2018=1,0,$AA2018*EOSB)</f>
        <v/>
      </c>
      <c r="AG2018" s="41">
        <f>$AN2018*$W2018</f>
        <v/>
      </c>
      <c r="AH2018" s="41">
        <f>SUM($AA2018:$AG2018)</f>
        <v/>
      </c>
      <c r="AI2018" s="41">
        <f>12*($AM2018+$AN2018)</f>
        <v/>
      </c>
      <c r="AJ2018" s="41">
        <f>$AM2018*((IncMonth-1)+(13-IncMonth)*(1+$X2018))+12*$AN2018</f>
        <v/>
      </c>
      <c r="AK2018" s="41">
        <f>IF($R2018=1,N($L2018)+N($M2018),0)</f>
        <v/>
      </c>
      <c r="AL2018">
        <f>IF($C2018="","",IF(N($L2018)&lt;=0,"Basic salary missing",IF(ISNA(MATCH($C2018,Departments!$A$5:$A$54,0)),"Department not on Departments sheet",IF(AND($I2018&lt;&gt;"",NOT(ISNUMBER($I2018))),"Date of birth is text, not a date",IF(AND($K2018&lt;&gt;"",NOT(ISNUMBER($K2018))),"Contract end is text, not a date","")))))</f>
        <v/>
      </c>
      <c r="AM2018" s="41">
        <f>IF($R2018=0,0,N($L2018)*(1+$Z2018+BonusMonths/12+IF($Q2018=1,0,EOSB))+N($M2018)+(N($L2018)+SI_Gross*N($M2018))*IF($Q2018=1,SI_O,SI_E))</f>
        <v/>
      </c>
      <c r="AN2018" s="41">
        <f>IF($R2018=0,0,(IF($Q2018=1,MedO,MedE+Ticket)+Training)/12)</f>
        <v/>
      </c>
    </row>
    <row r="2019">
      <c r="I2019" s="35" t="n"/>
      <c r="J2019" s="35" t="n"/>
      <c r="K2019" s="35" t="n"/>
      <c r="L2019" s="36" t="n"/>
      <c r="M2019" s="36" t="n"/>
      <c r="P2019" s="37" t="n"/>
      <c r="Q2019" s="38">
        <f>IF($C2019="",0,IF(OR(LOWER(TRIM($G2019))="omani",LOWER(TRIM($G2019))="oman",LOWER(TRIM($G2019))="om",LOWER(TRIM($G2019))="local"),1,0))</f>
        <v/>
      </c>
      <c r="R2019" s="38">
        <f>IF($C2019="",0,IF(OR(ISNUMBER(SEARCH("resign",$N2019)),ISNUMBER(SEARCH("terminat",$N2019)),ISNUMBER(SEARCH("inactive",$N2019)),ISNUMBER(SEARCH("vacan",$N2019)),ISNUMBER(SEARCH("deceased",$N2019)),ISNUMBER(SEARCH("separated",$N2019))),0,1))</f>
        <v/>
      </c>
      <c r="S2019">
        <f>IF(OR($R2019=0,NOT(ISNUMBER($I2019))),"",IFERROR(DATEDIF($I2019,DATE(FY,1,1),"y"),""))</f>
        <v/>
      </c>
      <c r="T2019">
        <f>IF(OR($R2019=0,NOT(ISNUMBER($J2019))),"",IFERROR(DATEDIF($J2019,DATE(FY,1,1),"y"),0))</f>
        <v/>
      </c>
      <c r="U2019" s="38">
        <f>IF(OR($R2019=0,NOT(ISNUMBER($I2019))),0,IF(YEAR($I2019)+IF($Q2019=1,RetAgeO,RetAgeE)=FY,MONTH($I2019),IF(YEAR($I2019)+IF($Q2019=1,RetAgeO,RetAgeE)&lt;FY,1,0)))</f>
        <v/>
      </c>
      <c r="V2019" s="38">
        <f>IF(OR($R2019=0,NOT(ISNUMBER($K2019))),0,IF(YEAR($K2019)=FY,MONTH($K2019),IF(YEAR($K2019)&lt;FY,1,0)))</f>
        <v/>
      </c>
      <c r="W2019" s="38">
        <f>IF($R2019=0,0,MIN(12,IF(AND(ISNUMBER($O2019),$O2019&gt;=1,$O2019&lt;=12),INT($O2019),12),IF(AND(RetireExit="Yes",$U2019&gt;0),$U2019,12),IF(AND(ContractExit="Yes",$V2019&gt;0),$V2019,12)))</f>
        <v/>
      </c>
      <c r="X2019" s="37">
        <f>IF(ISNUMBER($P2019),$P2019,IncPct)</f>
        <v/>
      </c>
      <c r="Y2019" s="39">
        <f>IF($W2019=0,0,MAX(0,MIN($W2019,IncMonth-1))+MAX(0,$W2019-IncMonth+1)*(1+$X2019))</f>
        <v/>
      </c>
      <c r="Z2019" s="40">
        <f>IF($C2019="",0,IFERROR(INDEX(Departments!$B$5:$B$54,MATCH($C2019,Departments!$A$5:$A$54,0)),0))</f>
        <v/>
      </c>
      <c r="AA2019" s="41">
        <f>N($L2019)*$Y2019</f>
        <v/>
      </c>
      <c r="AB2019" s="41">
        <f>N($M2019)*$Y2019</f>
        <v/>
      </c>
      <c r="AC2019" s="41">
        <f>$AA2019*$Z2019</f>
        <v/>
      </c>
      <c r="AD2019" s="41">
        <f>$AA2019*BonusMonths/12</f>
        <v/>
      </c>
      <c r="AE2019" s="41">
        <f>($AA2019+SI_Gross*$AB2019)*IF($Q2019=1,SI_O,SI_E)</f>
        <v/>
      </c>
      <c r="AF2019" s="41">
        <f>IF($Q2019=1,0,$AA2019*EOSB)</f>
        <v/>
      </c>
      <c r="AG2019" s="41">
        <f>$AN2019*$W2019</f>
        <v/>
      </c>
      <c r="AH2019" s="41">
        <f>SUM($AA2019:$AG2019)</f>
        <v/>
      </c>
      <c r="AI2019" s="41">
        <f>12*($AM2019+$AN2019)</f>
        <v/>
      </c>
      <c r="AJ2019" s="41">
        <f>$AM2019*((IncMonth-1)+(13-IncMonth)*(1+$X2019))+12*$AN2019</f>
        <v/>
      </c>
      <c r="AK2019" s="41">
        <f>IF($R2019=1,N($L2019)+N($M2019),0)</f>
        <v/>
      </c>
      <c r="AL2019">
        <f>IF($C2019="","",IF(N($L2019)&lt;=0,"Basic salary missing",IF(ISNA(MATCH($C2019,Departments!$A$5:$A$54,0)),"Department not on Departments sheet",IF(AND($I2019&lt;&gt;"",NOT(ISNUMBER($I2019))),"Date of birth is text, not a date",IF(AND($K2019&lt;&gt;"",NOT(ISNUMBER($K2019))),"Contract end is text, not a date","")))))</f>
        <v/>
      </c>
      <c r="AM2019" s="41">
        <f>IF($R2019=0,0,N($L2019)*(1+$Z2019+BonusMonths/12+IF($Q2019=1,0,EOSB))+N($M2019)+(N($L2019)+SI_Gross*N($M2019))*IF($Q2019=1,SI_O,SI_E))</f>
        <v/>
      </c>
      <c r="AN2019" s="41">
        <f>IF($R2019=0,0,(IF($Q2019=1,MedO,MedE+Ticket)+Training)/12)</f>
        <v/>
      </c>
    </row>
    <row r="2020">
      <c r="I2020" s="35" t="n"/>
      <c r="J2020" s="35" t="n"/>
      <c r="K2020" s="35" t="n"/>
      <c r="L2020" s="36" t="n"/>
      <c r="M2020" s="36" t="n"/>
      <c r="P2020" s="37" t="n"/>
      <c r="Q2020" s="38">
        <f>IF($C2020="",0,IF(OR(LOWER(TRIM($G2020))="omani",LOWER(TRIM($G2020))="oman",LOWER(TRIM($G2020))="om",LOWER(TRIM($G2020))="local"),1,0))</f>
        <v/>
      </c>
      <c r="R2020" s="38">
        <f>IF($C2020="",0,IF(OR(ISNUMBER(SEARCH("resign",$N2020)),ISNUMBER(SEARCH("terminat",$N2020)),ISNUMBER(SEARCH("inactive",$N2020)),ISNUMBER(SEARCH("vacan",$N2020)),ISNUMBER(SEARCH("deceased",$N2020)),ISNUMBER(SEARCH("separated",$N2020))),0,1))</f>
        <v/>
      </c>
      <c r="S2020">
        <f>IF(OR($R2020=0,NOT(ISNUMBER($I2020))),"",IFERROR(DATEDIF($I2020,DATE(FY,1,1),"y"),""))</f>
        <v/>
      </c>
      <c r="T2020">
        <f>IF(OR($R2020=0,NOT(ISNUMBER($J2020))),"",IFERROR(DATEDIF($J2020,DATE(FY,1,1),"y"),0))</f>
        <v/>
      </c>
      <c r="U2020" s="38">
        <f>IF(OR($R2020=0,NOT(ISNUMBER($I2020))),0,IF(YEAR($I2020)+IF($Q2020=1,RetAgeO,RetAgeE)=FY,MONTH($I2020),IF(YEAR($I2020)+IF($Q2020=1,RetAgeO,RetAgeE)&lt;FY,1,0)))</f>
        <v/>
      </c>
      <c r="V2020" s="38">
        <f>IF(OR($R2020=0,NOT(ISNUMBER($K2020))),0,IF(YEAR($K2020)=FY,MONTH($K2020),IF(YEAR($K2020)&lt;FY,1,0)))</f>
        <v/>
      </c>
      <c r="W2020" s="38">
        <f>IF($R2020=0,0,MIN(12,IF(AND(ISNUMBER($O2020),$O2020&gt;=1,$O2020&lt;=12),INT($O2020),12),IF(AND(RetireExit="Yes",$U2020&gt;0),$U2020,12),IF(AND(ContractExit="Yes",$V2020&gt;0),$V2020,12)))</f>
        <v/>
      </c>
      <c r="X2020" s="37">
        <f>IF(ISNUMBER($P2020),$P2020,IncPct)</f>
        <v/>
      </c>
      <c r="Y2020" s="39">
        <f>IF($W2020=0,0,MAX(0,MIN($W2020,IncMonth-1))+MAX(0,$W2020-IncMonth+1)*(1+$X2020))</f>
        <v/>
      </c>
      <c r="Z2020" s="40">
        <f>IF($C2020="",0,IFERROR(INDEX(Departments!$B$5:$B$54,MATCH($C2020,Departments!$A$5:$A$54,0)),0))</f>
        <v/>
      </c>
      <c r="AA2020" s="41">
        <f>N($L2020)*$Y2020</f>
        <v/>
      </c>
      <c r="AB2020" s="41">
        <f>N($M2020)*$Y2020</f>
        <v/>
      </c>
      <c r="AC2020" s="41">
        <f>$AA2020*$Z2020</f>
        <v/>
      </c>
      <c r="AD2020" s="41">
        <f>$AA2020*BonusMonths/12</f>
        <v/>
      </c>
      <c r="AE2020" s="41">
        <f>($AA2020+SI_Gross*$AB2020)*IF($Q2020=1,SI_O,SI_E)</f>
        <v/>
      </c>
      <c r="AF2020" s="41">
        <f>IF($Q2020=1,0,$AA2020*EOSB)</f>
        <v/>
      </c>
      <c r="AG2020" s="41">
        <f>$AN2020*$W2020</f>
        <v/>
      </c>
      <c r="AH2020" s="41">
        <f>SUM($AA2020:$AG2020)</f>
        <v/>
      </c>
      <c r="AI2020" s="41">
        <f>12*($AM2020+$AN2020)</f>
        <v/>
      </c>
      <c r="AJ2020" s="41">
        <f>$AM2020*((IncMonth-1)+(13-IncMonth)*(1+$X2020))+12*$AN2020</f>
        <v/>
      </c>
      <c r="AK2020" s="41">
        <f>IF($R2020=1,N($L2020)+N($M2020),0)</f>
        <v/>
      </c>
      <c r="AL2020">
        <f>IF($C2020="","",IF(N($L2020)&lt;=0,"Basic salary missing",IF(ISNA(MATCH($C2020,Departments!$A$5:$A$54,0)),"Department not on Departments sheet",IF(AND($I2020&lt;&gt;"",NOT(ISNUMBER($I2020))),"Date of birth is text, not a date",IF(AND($K2020&lt;&gt;"",NOT(ISNUMBER($K2020))),"Contract end is text, not a date","")))))</f>
        <v/>
      </c>
      <c r="AM2020" s="41">
        <f>IF($R2020=0,0,N($L2020)*(1+$Z2020+BonusMonths/12+IF($Q2020=1,0,EOSB))+N($M2020)+(N($L2020)+SI_Gross*N($M2020))*IF($Q2020=1,SI_O,SI_E))</f>
        <v/>
      </c>
      <c r="AN2020" s="41">
        <f>IF($R2020=0,0,(IF($Q2020=1,MedO,MedE+Ticket)+Training)/12)</f>
        <v/>
      </c>
    </row>
    <row r="2021">
      <c r="I2021" s="35" t="n"/>
      <c r="J2021" s="35" t="n"/>
      <c r="K2021" s="35" t="n"/>
      <c r="L2021" s="36" t="n"/>
      <c r="M2021" s="36" t="n"/>
      <c r="P2021" s="37" t="n"/>
      <c r="Q2021" s="38">
        <f>IF($C2021="",0,IF(OR(LOWER(TRIM($G2021))="omani",LOWER(TRIM($G2021))="oman",LOWER(TRIM($G2021))="om",LOWER(TRIM($G2021))="local"),1,0))</f>
        <v/>
      </c>
      <c r="R2021" s="38">
        <f>IF($C2021="",0,IF(OR(ISNUMBER(SEARCH("resign",$N2021)),ISNUMBER(SEARCH("terminat",$N2021)),ISNUMBER(SEARCH("inactive",$N2021)),ISNUMBER(SEARCH("vacan",$N2021)),ISNUMBER(SEARCH("deceased",$N2021)),ISNUMBER(SEARCH("separated",$N2021))),0,1))</f>
        <v/>
      </c>
      <c r="S2021">
        <f>IF(OR($R2021=0,NOT(ISNUMBER($I2021))),"",IFERROR(DATEDIF($I2021,DATE(FY,1,1),"y"),""))</f>
        <v/>
      </c>
      <c r="T2021">
        <f>IF(OR($R2021=0,NOT(ISNUMBER($J2021))),"",IFERROR(DATEDIF($J2021,DATE(FY,1,1),"y"),0))</f>
        <v/>
      </c>
      <c r="U2021" s="38">
        <f>IF(OR($R2021=0,NOT(ISNUMBER($I2021))),0,IF(YEAR($I2021)+IF($Q2021=1,RetAgeO,RetAgeE)=FY,MONTH($I2021),IF(YEAR($I2021)+IF($Q2021=1,RetAgeO,RetAgeE)&lt;FY,1,0)))</f>
        <v/>
      </c>
      <c r="V2021" s="38">
        <f>IF(OR($R2021=0,NOT(ISNUMBER($K2021))),0,IF(YEAR($K2021)=FY,MONTH($K2021),IF(YEAR($K2021)&lt;FY,1,0)))</f>
        <v/>
      </c>
      <c r="W2021" s="38">
        <f>IF($R2021=0,0,MIN(12,IF(AND(ISNUMBER($O2021),$O2021&gt;=1,$O2021&lt;=12),INT($O2021),12),IF(AND(RetireExit="Yes",$U2021&gt;0),$U2021,12),IF(AND(ContractExit="Yes",$V2021&gt;0),$V2021,12)))</f>
        <v/>
      </c>
      <c r="X2021" s="37">
        <f>IF(ISNUMBER($P2021),$P2021,IncPct)</f>
        <v/>
      </c>
      <c r="Y2021" s="39">
        <f>IF($W2021=0,0,MAX(0,MIN($W2021,IncMonth-1))+MAX(0,$W2021-IncMonth+1)*(1+$X2021))</f>
        <v/>
      </c>
      <c r="Z2021" s="40">
        <f>IF($C2021="",0,IFERROR(INDEX(Departments!$B$5:$B$54,MATCH($C2021,Departments!$A$5:$A$54,0)),0))</f>
        <v/>
      </c>
      <c r="AA2021" s="41">
        <f>N($L2021)*$Y2021</f>
        <v/>
      </c>
      <c r="AB2021" s="41">
        <f>N($M2021)*$Y2021</f>
        <v/>
      </c>
      <c r="AC2021" s="41">
        <f>$AA2021*$Z2021</f>
        <v/>
      </c>
      <c r="AD2021" s="41">
        <f>$AA2021*BonusMonths/12</f>
        <v/>
      </c>
      <c r="AE2021" s="41">
        <f>($AA2021+SI_Gross*$AB2021)*IF($Q2021=1,SI_O,SI_E)</f>
        <v/>
      </c>
      <c r="AF2021" s="41">
        <f>IF($Q2021=1,0,$AA2021*EOSB)</f>
        <v/>
      </c>
      <c r="AG2021" s="41">
        <f>$AN2021*$W2021</f>
        <v/>
      </c>
      <c r="AH2021" s="41">
        <f>SUM($AA2021:$AG2021)</f>
        <v/>
      </c>
      <c r="AI2021" s="41">
        <f>12*($AM2021+$AN2021)</f>
        <v/>
      </c>
      <c r="AJ2021" s="41">
        <f>$AM2021*((IncMonth-1)+(13-IncMonth)*(1+$X2021))+12*$AN2021</f>
        <v/>
      </c>
      <c r="AK2021" s="41">
        <f>IF($R2021=1,N($L2021)+N($M2021),0)</f>
        <v/>
      </c>
      <c r="AL2021">
        <f>IF($C2021="","",IF(N($L2021)&lt;=0,"Basic salary missing",IF(ISNA(MATCH($C2021,Departments!$A$5:$A$54,0)),"Department not on Departments sheet",IF(AND($I2021&lt;&gt;"",NOT(ISNUMBER($I2021))),"Date of birth is text, not a date",IF(AND($K2021&lt;&gt;"",NOT(ISNUMBER($K2021))),"Contract end is text, not a date","")))))</f>
        <v/>
      </c>
      <c r="AM2021" s="41">
        <f>IF($R2021=0,0,N($L2021)*(1+$Z2021+BonusMonths/12+IF($Q2021=1,0,EOSB))+N($M2021)+(N($L2021)+SI_Gross*N($M2021))*IF($Q2021=1,SI_O,SI_E))</f>
        <v/>
      </c>
      <c r="AN2021" s="41">
        <f>IF($R2021=0,0,(IF($Q2021=1,MedO,MedE+Ticket)+Training)/12)</f>
        <v/>
      </c>
    </row>
    <row r="2022">
      <c r="I2022" s="35" t="n"/>
      <c r="J2022" s="35" t="n"/>
      <c r="K2022" s="35" t="n"/>
      <c r="L2022" s="36" t="n"/>
      <c r="M2022" s="36" t="n"/>
      <c r="P2022" s="37" t="n"/>
      <c r="Q2022" s="38">
        <f>IF($C2022="",0,IF(OR(LOWER(TRIM($G2022))="omani",LOWER(TRIM($G2022))="oman",LOWER(TRIM($G2022))="om",LOWER(TRIM($G2022))="local"),1,0))</f>
        <v/>
      </c>
      <c r="R2022" s="38">
        <f>IF($C2022="",0,IF(OR(ISNUMBER(SEARCH("resign",$N2022)),ISNUMBER(SEARCH("terminat",$N2022)),ISNUMBER(SEARCH("inactive",$N2022)),ISNUMBER(SEARCH("vacan",$N2022)),ISNUMBER(SEARCH("deceased",$N2022)),ISNUMBER(SEARCH("separated",$N2022))),0,1))</f>
        <v/>
      </c>
      <c r="S2022">
        <f>IF(OR($R2022=0,NOT(ISNUMBER($I2022))),"",IFERROR(DATEDIF($I2022,DATE(FY,1,1),"y"),""))</f>
        <v/>
      </c>
      <c r="T2022">
        <f>IF(OR($R2022=0,NOT(ISNUMBER($J2022))),"",IFERROR(DATEDIF($J2022,DATE(FY,1,1),"y"),0))</f>
        <v/>
      </c>
      <c r="U2022" s="38">
        <f>IF(OR($R2022=0,NOT(ISNUMBER($I2022))),0,IF(YEAR($I2022)+IF($Q2022=1,RetAgeO,RetAgeE)=FY,MONTH($I2022),IF(YEAR($I2022)+IF($Q2022=1,RetAgeO,RetAgeE)&lt;FY,1,0)))</f>
        <v/>
      </c>
      <c r="V2022" s="38">
        <f>IF(OR($R2022=0,NOT(ISNUMBER($K2022))),0,IF(YEAR($K2022)=FY,MONTH($K2022),IF(YEAR($K2022)&lt;FY,1,0)))</f>
        <v/>
      </c>
      <c r="W2022" s="38">
        <f>IF($R2022=0,0,MIN(12,IF(AND(ISNUMBER($O2022),$O2022&gt;=1,$O2022&lt;=12),INT($O2022),12),IF(AND(RetireExit="Yes",$U2022&gt;0),$U2022,12),IF(AND(ContractExit="Yes",$V2022&gt;0),$V2022,12)))</f>
        <v/>
      </c>
      <c r="X2022" s="37">
        <f>IF(ISNUMBER($P2022),$P2022,IncPct)</f>
        <v/>
      </c>
      <c r="Y2022" s="39">
        <f>IF($W2022=0,0,MAX(0,MIN($W2022,IncMonth-1))+MAX(0,$W2022-IncMonth+1)*(1+$X2022))</f>
        <v/>
      </c>
      <c r="Z2022" s="40">
        <f>IF($C2022="",0,IFERROR(INDEX(Departments!$B$5:$B$54,MATCH($C2022,Departments!$A$5:$A$54,0)),0))</f>
        <v/>
      </c>
      <c r="AA2022" s="41">
        <f>N($L2022)*$Y2022</f>
        <v/>
      </c>
      <c r="AB2022" s="41">
        <f>N($M2022)*$Y2022</f>
        <v/>
      </c>
      <c r="AC2022" s="41">
        <f>$AA2022*$Z2022</f>
        <v/>
      </c>
      <c r="AD2022" s="41">
        <f>$AA2022*BonusMonths/12</f>
        <v/>
      </c>
      <c r="AE2022" s="41">
        <f>($AA2022+SI_Gross*$AB2022)*IF($Q2022=1,SI_O,SI_E)</f>
        <v/>
      </c>
      <c r="AF2022" s="41">
        <f>IF($Q2022=1,0,$AA2022*EOSB)</f>
        <v/>
      </c>
      <c r="AG2022" s="41">
        <f>$AN2022*$W2022</f>
        <v/>
      </c>
      <c r="AH2022" s="41">
        <f>SUM($AA2022:$AG2022)</f>
        <v/>
      </c>
      <c r="AI2022" s="41">
        <f>12*($AM2022+$AN2022)</f>
        <v/>
      </c>
      <c r="AJ2022" s="41">
        <f>$AM2022*((IncMonth-1)+(13-IncMonth)*(1+$X2022))+12*$AN2022</f>
        <v/>
      </c>
      <c r="AK2022" s="41">
        <f>IF($R2022=1,N($L2022)+N($M2022),0)</f>
        <v/>
      </c>
      <c r="AL2022">
        <f>IF($C2022="","",IF(N($L2022)&lt;=0,"Basic salary missing",IF(ISNA(MATCH($C2022,Departments!$A$5:$A$54,0)),"Department not on Departments sheet",IF(AND($I2022&lt;&gt;"",NOT(ISNUMBER($I2022))),"Date of birth is text, not a date",IF(AND($K2022&lt;&gt;"",NOT(ISNUMBER($K2022))),"Contract end is text, not a date","")))))</f>
        <v/>
      </c>
      <c r="AM2022" s="41">
        <f>IF($R2022=0,0,N($L2022)*(1+$Z2022+BonusMonths/12+IF($Q2022=1,0,EOSB))+N($M2022)+(N($L2022)+SI_Gross*N($M2022))*IF($Q2022=1,SI_O,SI_E))</f>
        <v/>
      </c>
      <c r="AN2022" s="41">
        <f>IF($R2022=0,0,(IF($Q2022=1,MedO,MedE+Ticket)+Training)/12)</f>
        <v/>
      </c>
    </row>
    <row r="2023">
      <c r="I2023" s="35" t="n"/>
      <c r="J2023" s="35" t="n"/>
      <c r="K2023" s="35" t="n"/>
      <c r="L2023" s="36" t="n"/>
      <c r="M2023" s="36" t="n"/>
      <c r="P2023" s="37" t="n"/>
      <c r="Q2023" s="38">
        <f>IF($C2023="",0,IF(OR(LOWER(TRIM($G2023))="omani",LOWER(TRIM($G2023))="oman",LOWER(TRIM($G2023))="om",LOWER(TRIM($G2023))="local"),1,0))</f>
        <v/>
      </c>
      <c r="R2023" s="38">
        <f>IF($C2023="",0,IF(OR(ISNUMBER(SEARCH("resign",$N2023)),ISNUMBER(SEARCH("terminat",$N2023)),ISNUMBER(SEARCH("inactive",$N2023)),ISNUMBER(SEARCH("vacan",$N2023)),ISNUMBER(SEARCH("deceased",$N2023)),ISNUMBER(SEARCH("separated",$N2023))),0,1))</f>
        <v/>
      </c>
      <c r="S2023">
        <f>IF(OR($R2023=0,NOT(ISNUMBER($I2023))),"",IFERROR(DATEDIF($I2023,DATE(FY,1,1),"y"),""))</f>
        <v/>
      </c>
      <c r="T2023">
        <f>IF(OR($R2023=0,NOT(ISNUMBER($J2023))),"",IFERROR(DATEDIF($J2023,DATE(FY,1,1),"y"),0))</f>
        <v/>
      </c>
      <c r="U2023" s="38">
        <f>IF(OR($R2023=0,NOT(ISNUMBER($I2023))),0,IF(YEAR($I2023)+IF($Q2023=1,RetAgeO,RetAgeE)=FY,MONTH($I2023),IF(YEAR($I2023)+IF($Q2023=1,RetAgeO,RetAgeE)&lt;FY,1,0)))</f>
        <v/>
      </c>
      <c r="V2023" s="38">
        <f>IF(OR($R2023=0,NOT(ISNUMBER($K2023))),0,IF(YEAR($K2023)=FY,MONTH($K2023),IF(YEAR($K2023)&lt;FY,1,0)))</f>
        <v/>
      </c>
      <c r="W2023" s="38">
        <f>IF($R2023=0,0,MIN(12,IF(AND(ISNUMBER($O2023),$O2023&gt;=1,$O2023&lt;=12),INT($O2023),12),IF(AND(RetireExit="Yes",$U2023&gt;0),$U2023,12),IF(AND(ContractExit="Yes",$V2023&gt;0),$V2023,12)))</f>
        <v/>
      </c>
      <c r="X2023" s="37">
        <f>IF(ISNUMBER($P2023),$P2023,IncPct)</f>
        <v/>
      </c>
      <c r="Y2023" s="39">
        <f>IF($W2023=0,0,MAX(0,MIN($W2023,IncMonth-1))+MAX(0,$W2023-IncMonth+1)*(1+$X2023))</f>
        <v/>
      </c>
      <c r="Z2023" s="40">
        <f>IF($C2023="",0,IFERROR(INDEX(Departments!$B$5:$B$54,MATCH($C2023,Departments!$A$5:$A$54,0)),0))</f>
        <v/>
      </c>
      <c r="AA2023" s="41">
        <f>N($L2023)*$Y2023</f>
        <v/>
      </c>
      <c r="AB2023" s="41">
        <f>N($M2023)*$Y2023</f>
        <v/>
      </c>
      <c r="AC2023" s="41">
        <f>$AA2023*$Z2023</f>
        <v/>
      </c>
      <c r="AD2023" s="41">
        <f>$AA2023*BonusMonths/12</f>
        <v/>
      </c>
      <c r="AE2023" s="41">
        <f>($AA2023+SI_Gross*$AB2023)*IF($Q2023=1,SI_O,SI_E)</f>
        <v/>
      </c>
      <c r="AF2023" s="41">
        <f>IF($Q2023=1,0,$AA2023*EOSB)</f>
        <v/>
      </c>
      <c r="AG2023" s="41">
        <f>$AN2023*$W2023</f>
        <v/>
      </c>
      <c r="AH2023" s="41">
        <f>SUM($AA2023:$AG2023)</f>
        <v/>
      </c>
      <c r="AI2023" s="41">
        <f>12*($AM2023+$AN2023)</f>
        <v/>
      </c>
      <c r="AJ2023" s="41">
        <f>$AM2023*((IncMonth-1)+(13-IncMonth)*(1+$X2023))+12*$AN2023</f>
        <v/>
      </c>
      <c r="AK2023" s="41">
        <f>IF($R2023=1,N($L2023)+N($M2023),0)</f>
        <v/>
      </c>
      <c r="AL2023">
        <f>IF($C2023="","",IF(N($L2023)&lt;=0,"Basic salary missing",IF(ISNA(MATCH($C2023,Departments!$A$5:$A$54,0)),"Department not on Departments sheet",IF(AND($I2023&lt;&gt;"",NOT(ISNUMBER($I2023))),"Date of birth is text, not a date",IF(AND($K2023&lt;&gt;"",NOT(ISNUMBER($K2023))),"Contract end is text, not a date","")))))</f>
        <v/>
      </c>
      <c r="AM2023" s="41">
        <f>IF($R2023=0,0,N($L2023)*(1+$Z2023+BonusMonths/12+IF($Q2023=1,0,EOSB))+N($M2023)+(N($L2023)+SI_Gross*N($M2023))*IF($Q2023=1,SI_O,SI_E))</f>
        <v/>
      </c>
      <c r="AN2023" s="41">
        <f>IF($R2023=0,0,(IF($Q2023=1,MedO,MedE+Ticket)+Training)/12)</f>
        <v/>
      </c>
    </row>
    <row r="2024">
      <c r="I2024" s="35" t="n"/>
      <c r="J2024" s="35" t="n"/>
      <c r="K2024" s="35" t="n"/>
      <c r="L2024" s="36" t="n"/>
      <c r="M2024" s="36" t="n"/>
      <c r="P2024" s="37" t="n"/>
      <c r="Q2024" s="38">
        <f>IF($C2024="",0,IF(OR(LOWER(TRIM($G2024))="omani",LOWER(TRIM($G2024))="oman",LOWER(TRIM($G2024))="om",LOWER(TRIM($G2024))="local"),1,0))</f>
        <v/>
      </c>
      <c r="R2024" s="38">
        <f>IF($C2024="",0,IF(OR(ISNUMBER(SEARCH("resign",$N2024)),ISNUMBER(SEARCH("terminat",$N2024)),ISNUMBER(SEARCH("inactive",$N2024)),ISNUMBER(SEARCH("vacan",$N2024)),ISNUMBER(SEARCH("deceased",$N2024)),ISNUMBER(SEARCH("separated",$N2024))),0,1))</f>
        <v/>
      </c>
      <c r="S2024">
        <f>IF(OR($R2024=0,NOT(ISNUMBER($I2024))),"",IFERROR(DATEDIF($I2024,DATE(FY,1,1),"y"),""))</f>
        <v/>
      </c>
      <c r="T2024">
        <f>IF(OR($R2024=0,NOT(ISNUMBER($J2024))),"",IFERROR(DATEDIF($J2024,DATE(FY,1,1),"y"),0))</f>
        <v/>
      </c>
      <c r="U2024" s="38">
        <f>IF(OR($R2024=0,NOT(ISNUMBER($I2024))),0,IF(YEAR($I2024)+IF($Q2024=1,RetAgeO,RetAgeE)=FY,MONTH($I2024),IF(YEAR($I2024)+IF($Q2024=1,RetAgeO,RetAgeE)&lt;FY,1,0)))</f>
        <v/>
      </c>
      <c r="V2024" s="38">
        <f>IF(OR($R2024=0,NOT(ISNUMBER($K2024))),0,IF(YEAR($K2024)=FY,MONTH($K2024),IF(YEAR($K2024)&lt;FY,1,0)))</f>
        <v/>
      </c>
      <c r="W2024" s="38">
        <f>IF($R2024=0,0,MIN(12,IF(AND(ISNUMBER($O2024),$O2024&gt;=1,$O2024&lt;=12),INT($O2024),12),IF(AND(RetireExit="Yes",$U2024&gt;0),$U2024,12),IF(AND(ContractExit="Yes",$V2024&gt;0),$V2024,12)))</f>
        <v/>
      </c>
      <c r="X2024" s="37">
        <f>IF(ISNUMBER($P2024),$P2024,IncPct)</f>
        <v/>
      </c>
      <c r="Y2024" s="39">
        <f>IF($W2024=0,0,MAX(0,MIN($W2024,IncMonth-1))+MAX(0,$W2024-IncMonth+1)*(1+$X2024))</f>
        <v/>
      </c>
      <c r="Z2024" s="40">
        <f>IF($C2024="",0,IFERROR(INDEX(Departments!$B$5:$B$54,MATCH($C2024,Departments!$A$5:$A$54,0)),0))</f>
        <v/>
      </c>
      <c r="AA2024" s="41">
        <f>N($L2024)*$Y2024</f>
        <v/>
      </c>
      <c r="AB2024" s="41">
        <f>N($M2024)*$Y2024</f>
        <v/>
      </c>
      <c r="AC2024" s="41">
        <f>$AA2024*$Z2024</f>
        <v/>
      </c>
      <c r="AD2024" s="41">
        <f>$AA2024*BonusMonths/12</f>
        <v/>
      </c>
      <c r="AE2024" s="41">
        <f>($AA2024+SI_Gross*$AB2024)*IF($Q2024=1,SI_O,SI_E)</f>
        <v/>
      </c>
      <c r="AF2024" s="41">
        <f>IF($Q2024=1,0,$AA2024*EOSB)</f>
        <v/>
      </c>
      <c r="AG2024" s="41">
        <f>$AN2024*$W2024</f>
        <v/>
      </c>
      <c r="AH2024" s="41">
        <f>SUM($AA2024:$AG2024)</f>
        <v/>
      </c>
      <c r="AI2024" s="41">
        <f>12*($AM2024+$AN2024)</f>
        <v/>
      </c>
      <c r="AJ2024" s="41">
        <f>$AM2024*((IncMonth-1)+(13-IncMonth)*(1+$X2024))+12*$AN2024</f>
        <v/>
      </c>
      <c r="AK2024" s="41">
        <f>IF($R2024=1,N($L2024)+N($M2024),0)</f>
        <v/>
      </c>
      <c r="AL2024">
        <f>IF($C2024="","",IF(N($L2024)&lt;=0,"Basic salary missing",IF(ISNA(MATCH($C2024,Departments!$A$5:$A$54,0)),"Department not on Departments sheet",IF(AND($I2024&lt;&gt;"",NOT(ISNUMBER($I2024))),"Date of birth is text, not a date",IF(AND($K2024&lt;&gt;"",NOT(ISNUMBER($K2024))),"Contract end is text, not a date","")))))</f>
        <v/>
      </c>
      <c r="AM2024" s="41">
        <f>IF($R2024=0,0,N($L2024)*(1+$Z2024+BonusMonths/12+IF($Q2024=1,0,EOSB))+N($M2024)+(N($L2024)+SI_Gross*N($M2024))*IF($Q2024=1,SI_O,SI_E))</f>
        <v/>
      </c>
      <c r="AN2024" s="41">
        <f>IF($R2024=0,0,(IF($Q2024=1,MedO,MedE+Ticket)+Training)/12)</f>
        <v/>
      </c>
    </row>
    <row r="2025">
      <c r="I2025" s="35" t="n"/>
      <c r="J2025" s="35" t="n"/>
      <c r="K2025" s="35" t="n"/>
      <c r="L2025" s="36" t="n"/>
      <c r="M2025" s="36" t="n"/>
      <c r="P2025" s="37" t="n"/>
      <c r="Q2025" s="38">
        <f>IF($C2025="",0,IF(OR(LOWER(TRIM($G2025))="omani",LOWER(TRIM($G2025))="oman",LOWER(TRIM($G2025))="om",LOWER(TRIM($G2025))="local"),1,0))</f>
        <v/>
      </c>
      <c r="R2025" s="38">
        <f>IF($C2025="",0,IF(OR(ISNUMBER(SEARCH("resign",$N2025)),ISNUMBER(SEARCH("terminat",$N2025)),ISNUMBER(SEARCH("inactive",$N2025)),ISNUMBER(SEARCH("vacan",$N2025)),ISNUMBER(SEARCH("deceased",$N2025)),ISNUMBER(SEARCH("separated",$N2025))),0,1))</f>
        <v/>
      </c>
      <c r="S2025">
        <f>IF(OR($R2025=0,NOT(ISNUMBER($I2025))),"",IFERROR(DATEDIF($I2025,DATE(FY,1,1),"y"),""))</f>
        <v/>
      </c>
      <c r="T2025">
        <f>IF(OR($R2025=0,NOT(ISNUMBER($J2025))),"",IFERROR(DATEDIF($J2025,DATE(FY,1,1),"y"),0))</f>
        <v/>
      </c>
      <c r="U2025" s="38">
        <f>IF(OR($R2025=0,NOT(ISNUMBER($I2025))),0,IF(YEAR($I2025)+IF($Q2025=1,RetAgeO,RetAgeE)=FY,MONTH($I2025),IF(YEAR($I2025)+IF($Q2025=1,RetAgeO,RetAgeE)&lt;FY,1,0)))</f>
        <v/>
      </c>
      <c r="V2025" s="38">
        <f>IF(OR($R2025=0,NOT(ISNUMBER($K2025))),0,IF(YEAR($K2025)=FY,MONTH($K2025),IF(YEAR($K2025)&lt;FY,1,0)))</f>
        <v/>
      </c>
      <c r="W2025" s="38">
        <f>IF($R2025=0,0,MIN(12,IF(AND(ISNUMBER($O2025),$O2025&gt;=1,$O2025&lt;=12),INT($O2025),12),IF(AND(RetireExit="Yes",$U2025&gt;0),$U2025,12),IF(AND(ContractExit="Yes",$V2025&gt;0),$V2025,12)))</f>
        <v/>
      </c>
      <c r="X2025" s="37">
        <f>IF(ISNUMBER($P2025),$P2025,IncPct)</f>
        <v/>
      </c>
      <c r="Y2025" s="39">
        <f>IF($W2025=0,0,MAX(0,MIN($W2025,IncMonth-1))+MAX(0,$W2025-IncMonth+1)*(1+$X2025))</f>
        <v/>
      </c>
      <c r="Z2025" s="40">
        <f>IF($C2025="",0,IFERROR(INDEX(Departments!$B$5:$B$54,MATCH($C2025,Departments!$A$5:$A$54,0)),0))</f>
        <v/>
      </c>
      <c r="AA2025" s="41">
        <f>N($L2025)*$Y2025</f>
        <v/>
      </c>
      <c r="AB2025" s="41">
        <f>N($M2025)*$Y2025</f>
        <v/>
      </c>
      <c r="AC2025" s="41">
        <f>$AA2025*$Z2025</f>
        <v/>
      </c>
      <c r="AD2025" s="41">
        <f>$AA2025*BonusMonths/12</f>
        <v/>
      </c>
      <c r="AE2025" s="41">
        <f>($AA2025+SI_Gross*$AB2025)*IF($Q2025=1,SI_O,SI_E)</f>
        <v/>
      </c>
      <c r="AF2025" s="41">
        <f>IF($Q2025=1,0,$AA2025*EOSB)</f>
        <v/>
      </c>
      <c r="AG2025" s="41">
        <f>$AN2025*$W2025</f>
        <v/>
      </c>
      <c r="AH2025" s="41">
        <f>SUM($AA2025:$AG2025)</f>
        <v/>
      </c>
      <c r="AI2025" s="41">
        <f>12*($AM2025+$AN2025)</f>
        <v/>
      </c>
      <c r="AJ2025" s="41">
        <f>$AM2025*((IncMonth-1)+(13-IncMonth)*(1+$X2025))+12*$AN2025</f>
        <v/>
      </c>
      <c r="AK2025" s="41">
        <f>IF($R2025=1,N($L2025)+N($M2025),0)</f>
        <v/>
      </c>
      <c r="AL2025">
        <f>IF($C2025="","",IF(N($L2025)&lt;=0,"Basic salary missing",IF(ISNA(MATCH($C2025,Departments!$A$5:$A$54,0)),"Department not on Departments sheet",IF(AND($I2025&lt;&gt;"",NOT(ISNUMBER($I2025))),"Date of birth is text, not a date",IF(AND($K2025&lt;&gt;"",NOT(ISNUMBER($K2025))),"Contract end is text, not a date","")))))</f>
        <v/>
      </c>
      <c r="AM2025" s="41">
        <f>IF($R2025=0,0,N($L2025)*(1+$Z2025+BonusMonths/12+IF($Q2025=1,0,EOSB))+N($M2025)+(N($L2025)+SI_Gross*N($M2025))*IF($Q2025=1,SI_O,SI_E))</f>
        <v/>
      </c>
      <c r="AN2025" s="41">
        <f>IF($R2025=0,0,(IF($Q2025=1,MedO,MedE+Ticket)+Training)/12)</f>
        <v/>
      </c>
    </row>
    <row r="2026">
      <c r="I2026" s="35" t="n"/>
      <c r="J2026" s="35" t="n"/>
      <c r="K2026" s="35" t="n"/>
      <c r="L2026" s="36" t="n"/>
      <c r="M2026" s="36" t="n"/>
      <c r="P2026" s="37" t="n"/>
      <c r="Q2026" s="38">
        <f>IF($C2026="",0,IF(OR(LOWER(TRIM($G2026))="omani",LOWER(TRIM($G2026))="oman",LOWER(TRIM($G2026))="om",LOWER(TRIM($G2026))="local"),1,0))</f>
        <v/>
      </c>
      <c r="R2026" s="38">
        <f>IF($C2026="",0,IF(OR(ISNUMBER(SEARCH("resign",$N2026)),ISNUMBER(SEARCH("terminat",$N2026)),ISNUMBER(SEARCH("inactive",$N2026)),ISNUMBER(SEARCH("vacan",$N2026)),ISNUMBER(SEARCH("deceased",$N2026)),ISNUMBER(SEARCH("separated",$N2026))),0,1))</f>
        <v/>
      </c>
      <c r="S2026">
        <f>IF(OR($R2026=0,NOT(ISNUMBER($I2026))),"",IFERROR(DATEDIF($I2026,DATE(FY,1,1),"y"),""))</f>
        <v/>
      </c>
      <c r="T2026">
        <f>IF(OR($R2026=0,NOT(ISNUMBER($J2026))),"",IFERROR(DATEDIF($J2026,DATE(FY,1,1),"y"),0))</f>
        <v/>
      </c>
      <c r="U2026" s="38">
        <f>IF(OR($R2026=0,NOT(ISNUMBER($I2026))),0,IF(YEAR($I2026)+IF($Q2026=1,RetAgeO,RetAgeE)=FY,MONTH($I2026),IF(YEAR($I2026)+IF($Q2026=1,RetAgeO,RetAgeE)&lt;FY,1,0)))</f>
        <v/>
      </c>
      <c r="V2026" s="38">
        <f>IF(OR($R2026=0,NOT(ISNUMBER($K2026))),0,IF(YEAR($K2026)=FY,MONTH($K2026),IF(YEAR($K2026)&lt;FY,1,0)))</f>
        <v/>
      </c>
      <c r="W2026" s="38">
        <f>IF($R2026=0,0,MIN(12,IF(AND(ISNUMBER($O2026),$O2026&gt;=1,$O2026&lt;=12),INT($O2026),12),IF(AND(RetireExit="Yes",$U2026&gt;0),$U2026,12),IF(AND(ContractExit="Yes",$V2026&gt;0),$V2026,12)))</f>
        <v/>
      </c>
      <c r="X2026" s="37">
        <f>IF(ISNUMBER($P2026),$P2026,IncPct)</f>
        <v/>
      </c>
      <c r="Y2026" s="39">
        <f>IF($W2026=0,0,MAX(0,MIN($W2026,IncMonth-1))+MAX(0,$W2026-IncMonth+1)*(1+$X2026))</f>
        <v/>
      </c>
      <c r="Z2026" s="40">
        <f>IF($C2026="",0,IFERROR(INDEX(Departments!$B$5:$B$54,MATCH($C2026,Departments!$A$5:$A$54,0)),0))</f>
        <v/>
      </c>
      <c r="AA2026" s="41">
        <f>N($L2026)*$Y2026</f>
        <v/>
      </c>
      <c r="AB2026" s="41">
        <f>N($M2026)*$Y2026</f>
        <v/>
      </c>
      <c r="AC2026" s="41">
        <f>$AA2026*$Z2026</f>
        <v/>
      </c>
      <c r="AD2026" s="41">
        <f>$AA2026*BonusMonths/12</f>
        <v/>
      </c>
      <c r="AE2026" s="41">
        <f>($AA2026+SI_Gross*$AB2026)*IF($Q2026=1,SI_O,SI_E)</f>
        <v/>
      </c>
      <c r="AF2026" s="41">
        <f>IF($Q2026=1,0,$AA2026*EOSB)</f>
        <v/>
      </c>
      <c r="AG2026" s="41">
        <f>$AN2026*$W2026</f>
        <v/>
      </c>
      <c r="AH2026" s="41">
        <f>SUM($AA2026:$AG2026)</f>
        <v/>
      </c>
      <c r="AI2026" s="41">
        <f>12*($AM2026+$AN2026)</f>
        <v/>
      </c>
      <c r="AJ2026" s="41">
        <f>$AM2026*((IncMonth-1)+(13-IncMonth)*(1+$X2026))+12*$AN2026</f>
        <v/>
      </c>
      <c r="AK2026" s="41">
        <f>IF($R2026=1,N($L2026)+N($M2026),0)</f>
        <v/>
      </c>
      <c r="AL2026">
        <f>IF($C2026="","",IF(N($L2026)&lt;=0,"Basic salary missing",IF(ISNA(MATCH($C2026,Departments!$A$5:$A$54,0)),"Department not on Departments sheet",IF(AND($I2026&lt;&gt;"",NOT(ISNUMBER($I2026))),"Date of birth is text, not a date",IF(AND($K2026&lt;&gt;"",NOT(ISNUMBER($K2026))),"Contract end is text, not a date","")))))</f>
        <v/>
      </c>
      <c r="AM2026" s="41">
        <f>IF($R2026=0,0,N($L2026)*(1+$Z2026+BonusMonths/12+IF($Q2026=1,0,EOSB))+N($M2026)+(N($L2026)+SI_Gross*N($M2026))*IF($Q2026=1,SI_O,SI_E))</f>
        <v/>
      </c>
      <c r="AN2026" s="41">
        <f>IF($R2026=0,0,(IF($Q2026=1,MedO,MedE+Ticket)+Training)/12)</f>
        <v/>
      </c>
    </row>
    <row r="2027">
      <c r="I2027" s="35" t="n"/>
      <c r="J2027" s="35" t="n"/>
      <c r="K2027" s="35" t="n"/>
      <c r="L2027" s="36" t="n"/>
      <c r="M2027" s="36" t="n"/>
      <c r="P2027" s="37" t="n"/>
      <c r="Q2027" s="38">
        <f>IF($C2027="",0,IF(OR(LOWER(TRIM($G2027))="omani",LOWER(TRIM($G2027))="oman",LOWER(TRIM($G2027))="om",LOWER(TRIM($G2027))="local"),1,0))</f>
        <v/>
      </c>
      <c r="R2027" s="38">
        <f>IF($C2027="",0,IF(OR(ISNUMBER(SEARCH("resign",$N2027)),ISNUMBER(SEARCH("terminat",$N2027)),ISNUMBER(SEARCH("inactive",$N2027)),ISNUMBER(SEARCH("vacan",$N2027)),ISNUMBER(SEARCH("deceased",$N2027)),ISNUMBER(SEARCH("separated",$N2027))),0,1))</f>
        <v/>
      </c>
      <c r="S2027">
        <f>IF(OR($R2027=0,NOT(ISNUMBER($I2027))),"",IFERROR(DATEDIF($I2027,DATE(FY,1,1),"y"),""))</f>
        <v/>
      </c>
      <c r="T2027">
        <f>IF(OR($R2027=0,NOT(ISNUMBER($J2027))),"",IFERROR(DATEDIF($J2027,DATE(FY,1,1),"y"),0))</f>
        <v/>
      </c>
      <c r="U2027" s="38">
        <f>IF(OR($R2027=0,NOT(ISNUMBER($I2027))),0,IF(YEAR($I2027)+IF($Q2027=1,RetAgeO,RetAgeE)=FY,MONTH($I2027),IF(YEAR($I2027)+IF($Q2027=1,RetAgeO,RetAgeE)&lt;FY,1,0)))</f>
        <v/>
      </c>
      <c r="V2027" s="38">
        <f>IF(OR($R2027=0,NOT(ISNUMBER($K2027))),0,IF(YEAR($K2027)=FY,MONTH($K2027),IF(YEAR($K2027)&lt;FY,1,0)))</f>
        <v/>
      </c>
      <c r="W2027" s="38">
        <f>IF($R2027=0,0,MIN(12,IF(AND(ISNUMBER($O2027),$O2027&gt;=1,$O2027&lt;=12),INT($O2027),12),IF(AND(RetireExit="Yes",$U2027&gt;0),$U2027,12),IF(AND(ContractExit="Yes",$V2027&gt;0),$V2027,12)))</f>
        <v/>
      </c>
      <c r="X2027" s="37">
        <f>IF(ISNUMBER($P2027),$P2027,IncPct)</f>
        <v/>
      </c>
      <c r="Y2027" s="39">
        <f>IF($W2027=0,0,MAX(0,MIN($W2027,IncMonth-1))+MAX(0,$W2027-IncMonth+1)*(1+$X2027))</f>
        <v/>
      </c>
      <c r="Z2027" s="40">
        <f>IF($C2027="",0,IFERROR(INDEX(Departments!$B$5:$B$54,MATCH($C2027,Departments!$A$5:$A$54,0)),0))</f>
        <v/>
      </c>
      <c r="AA2027" s="41">
        <f>N($L2027)*$Y2027</f>
        <v/>
      </c>
      <c r="AB2027" s="41">
        <f>N($M2027)*$Y2027</f>
        <v/>
      </c>
      <c r="AC2027" s="41">
        <f>$AA2027*$Z2027</f>
        <v/>
      </c>
      <c r="AD2027" s="41">
        <f>$AA2027*BonusMonths/12</f>
        <v/>
      </c>
      <c r="AE2027" s="41">
        <f>($AA2027+SI_Gross*$AB2027)*IF($Q2027=1,SI_O,SI_E)</f>
        <v/>
      </c>
      <c r="AF2027" s="41">
        <f>IF($Q2027=1,0,$AA2027*EOSB)</f>
        <v/>
      </c>
      <c r="AG2027" s="41">
        <f>$AN2027*$W2027</f>
        <v/>
      </c>
      <c r="AH2027" s="41">
        <f>SUM($AA2027:$AG2027)</f>
        <v/>
      </c>
      <c r="AI2027" s="41">
        <f>12*($AM2027+$AN2027)</f>
        <v/>
      </c>
      <c r="AJ2027" s="41">
        <f>$AM2027*((IncMonth-1)+(13-IncMonth)*(1+$X2027))+12*$AN2027</f>
        <v/>
      </c>
      <c r="AK2027" s="41">
        <f>IF($R2027=1,N($L2027)+N($M2027),0)</f>
        <v/>
      </c>
      <c r="AL2027">
        <f>IF($C2027="","",IF(N($L2027)&lt;=0,"Basic salary missing",IF(ISNA(MATCH($C2027,Departments!$A$5:$A$54,0)),"Department not on Departments sheet",IF(AND($I2027&lt;&gt;"",NOT(ISNUMBER($I2027))),"Date of birth is text, not a date",IF(AND($K2027&lt;&gt;"",NOT(ISNUMBER($K2027))),"Contract end is text, not a date","")))))</f>
        <v/>
      </c>
      <c r="AM2027" s="41">
        <f>IF($R2027=0,0,N($L2027)*(1+$Z2027+BonusMonths/12+IF($Q2027=1,0,EOSB))+N($M2027)+(N($L2027)+SI_Gross*N($M2027))*IF($Q2027=1,SI_O,SI_E))</f>
        <v/>
      </c>
      <c r="AN2027" s="41">
        <f>IF($R2027=0,0,(IF($Q2027=1,MedO,MedE+Ticket)+Training)/12)</f>
        <v/>
      </c>
    </row>
    <row r="2028">
      <c r="I2028" s="35" t="n"/>
      <c r="J2028" s="35" t="n"/>
      <c r="K2028" s="35" t="n"/>
      <c r="L2028" s="36" t="n"/>
      <c r="M2028" s="36" t="n"/>
      <c r="P2028" s="37" t="n"/>
      <c r="Q2028" s="38">
        <f>IF($C2028="",0,IF(OR(LOWER(TRIM($G2028))="omani",LOWER(TRIM($G2028))="oman",LOWER(TRIM($G2028))="om",LOWER(TRIM($G2028))="local"),1,0))</f>
        <v/>
      </c>
      <c r="R2028" s="38">
        <f>IF($C2028="",0,IF(OR(ISNUMBER(SEARCH("resign",$N2028)),ISNUMBER(SEARCH("terminat",$N2028)),ISNUMBER(SEARCH("inactive",$N2028)),ISNUMBER(SEARCH("vacan",$N2028)),ISNUMBER(SEARCH("deceased",$N2028)),ISNUMBER(SEARCH("separated",$N2028))),0,1))</f>
        <v/>
      </c>
      <c r="S2028">
        <f>IF(OR($R2028=0,NOT(ISNUMBER($I2028))),"",IFERROR(DATEDIF($I2028,DATE(FY,1,1),"y"),""))</f>
        <v/>
      </c>
      <c r="T2028">
        <f>IF(OR($R2028=0,NOT(ISNUMBER($J2028))),"",IFERROR(DATEDIF($J2028,DATE(FY,1,1),"y"),0))</f>
        <v/>
      </c>
      <c r="U2028" s="38">
        <f>IF(OR($R2028=0,NOT(ISNUMBER($I2028))),0,IF(YEAR($I2028)+IF($Q2028=1,RetAgeO,RetAgeE)=FY,MONTH($I2028),IF(YEAR($I2028)+IF($Q2028=1,RetAgeO,RetAgeE)&lt;FY,1,0)))</f>
        <v/>
      </c>
      <c r="V2028" s="38">
        <f>IF(OR($R2028=0,NOT(ISNUMBER($K2028))),0,IF(YEAR($K2028)=FY,MONTH($K2028),IF(YEAR($K2028)&lt;FY,1,0)))</f>
        <v/>
      </c>
      <c r="W2028" s="38">
        <f>IF($R2028=0,0,MIN(12,IF(AND(ISNUMBER($O2028),$O2028&gt;=1,$O2028&lt;=12),INT($O2028),12),IF(AND(RetireExit="Yes",$U2028&gt;0),$U2028,12),IF(AND(ContractExit="Yes",$V2028&gt;0),$V2028,12)))</f>
        <v/>
      </c>
      <c r="X2028" s="37">
        <f>IF(ISNUMBER($P2028),$P2028,IncPct)</f>
        <v/>
      </c>
      <c r="Y2028" s="39">
        <f>IF($W2028=0,0,MAX(0,MIN($W2028,IncMonth-1))+MAX(0,$W2028-IncMonth+1)*(1+$X2028))</f>
        <v/>
      </c>
      <c r="Z2028" s="40">
        <f>IF($C2028="",0,IFERROR(INDEX(Departments!$B$5:$B$54,MATCH($C2028,Departments!$A$5:$A$54,0)),0))</f>
        <v/>
      </c>
      <c r="AA2028" s="41">
        <f>N($L2028)*$Y2028</f>
        <v/>
      </c>
      <c r="AB2028" s="41">
        <f>N($M2028)*$Y2028</f>
        <v/>
      </c>
      <c r="AC2028" s="41">
        <f>$AA2028*$Z2028</f>
        <v/>
      </c>
      <c r="AD2028" s="41">
        <f>$AA2028*BonusMonths/12</f>
        <v/>
      </c>
      <c r="AE2028" s="41">
        <f>($AA2028+SI_Gross*$AB2028)*IF($Q2028=1,SI_O,SI_E)</f>
        <v/>
      </c>
      <c r="AF2028" s="41">
        <f>IF($Q2028=1,0,$AA2028*EOSB)</f>
        <v/>
      </c>
      <c r="AG2028" s="41">
        <f>$AN2028*$W2028</f>
        <v/>
      </c>
      <c r="AH2028" s="41">
        <f>SUM($AA2028:$AG2028)</f>
        <v/>
      </c>
      <c r="AI2028" s="41">
        <f>12*($AM2028+$AN2028)</f>
        <v/>
      </c>
      <c r="AJ2028" s="41">
        <f>$AM2028*((IncMonth-1)+(13-IncMonth)*(1+$X2028))+12*$AN2028</f>
        <v/>
      </c>
      <c r="AK2028" s="41">
        <f>IF($R2028=1,N($L2028)+N($M2028),0)</f>
        <v/>
      </c>
      <c r="AL2028">
        <f>IF($C2028="","",IF(N($L2028)&lt;=0,"Basic salary missing",IF(ISNA(MATCH($C2028,Departments!$A$5:$A$54,0)),"Department not on Departments sheet",IF(AND($I2028&lt;&gt;"",NOT(ISNUMBER($I2028))),"Date of birth is text, not a date",IF(AND($K2028&lt;&gt;"",NOT(ISNUMBER($K2028))),"Contract end is text, not a date","")))))</f>
        <v/>
      </c>
      <c r="AM2028" s="41">
        <f>IF($R2028=0,0,N($L2028)*(1+$Z2028+BonusMonths/12+IF($Q2028=1,0,EOSB))+N($M2028)+(N($L2028)+SI_Gross*N($M2028))*IF($Q2028=1,SI_O,SI_E))</f>
        <v/>
      </c>
      <c r="AN2028" s="41">
        <f>IF($R2028=0,0,(IF($Q2028=1,MedO,MedE+Ticket)+Training)/12)</f>
        <v/>
      </c>
    </row>
    <row r="2029">
      <c r="I2029" s="35" t="n"/>
      <c r="J2029" s="35" t="n"/>
      <c r="K2029" s="35" t="n"/>
      <c r="L2029" s="36" t="n"/>
      <c r="M2029" s="36" t="n"/>
      <c r="P2029" s="37" t="n"/>
      <c r="Q2029" s="38">
        <f>IF($C2029="",0,IF(OR(LOWER(TRIM($G2029))="omani",LOWER(TRIM($G2029))="oman",LOWER(TRIM($G2029))="om",LOWER(TRIM($G2029))="local"),1,0))</f>
        <v/>
      </c>
      <c r="R2029" s="38">
        <f>IF($C2029="",0,IF(OR(ISNUMBER(SEARCH("resign",$N2029)),ISNUMBER(SEARCH("terminat",$N2029)),ISNUMBER(SEARCH("inactive",$N2029)),ISNUMBER(SEARCH("vacan",$N2029)),ISNUMBER(SEARCH("deceased",$N2029)),ISNUMBER(SEARCH("separated",$N2029))),0,1))</f>
        <v/>
      </c>
      <c r="S2029">
        <f>IF(OR($R2029=0,NOT(ISNUMBER($I2029))),"",IFERROR(DATEDIF($I2029,DATE(FY,1,1),"y"),""))</f>
        <v/>
      </c>
      <c r="T2029">
        <f>IF(OR($R2029=0,NOT(ISNUMBER($J2029))),"",IFERROR(DATEDIF($J2029,DATE(FY,1,1),"y"),0))</f>
        <v/>
      </c>
      <c r="U2029" s="38">
        <f>IF(OR($R2029=0,NOT(ISNUMBER($I2029))),0,IF(YEAR($I2029)+IF($Q2029=1,RetAgeO,RetAgeE)=FY,MONTH($I2029),IF(YEAR($I2029)+IF($Q2029=1,RetAgeO,RetAgeE)&lt;FY,1,0)))</f>
        <v/>
      </c>
      <c r="V2029" s="38">
        <f>IF(OR($R2029=0,NOT(ISNUMBER($K2029))),0,IF(YEAR($K2029)=FY,MONTH($K2029),IF(YEAR($K2029)&lt;FY,1,0)))</f>
        <v/>
      </c>
      <c r="W2029" s="38">
        <f>IF($R2029=0,0,MIN(12,IF(AND(ISNUMBER($O2029),$O2029&gt;=1,$O2029&lt;=12),INT($O2029),12),IF(AND(RetireExit="Yes",$U2029&gt;0),$U2029,12),IF(AND(ContractExit="Yes",$V2029&gt;0),$V2029,12)))</f>
        <v/>
      </c>
      <c r="X2029" s="37">
        <f>IF(ISNUMBER($P2029),$P2029,IncPct)</f>
        <v/>
      </c>
      <c r="Y2029" s="39">
        <f>IF($W2029=0,0,MAX(0,MIN($W2029,IncMonth-1))+MAX(0,$W2029-IncMonth+1)*(1+$X2029))</f>
        <v/>
      </c>
      <c r="Z2029" s="40">
        <f>IF($C2029="",0,IFERROR(INDEX(Departments!$B$5:$B$54,MATCH($C2029,Departments!$A$5:$A$54,0)),0))</f>
        <v/>
      </c>
      <c r="AA2029" s="41">
        <f>N($L2029)*$Y2029</f>
        <v/>
      </c>
      <c r="AB2029" s="41">
        <f>N($M2029)*$Y2029</f>
        <v/>
      </c>
      <c r="AC2029" s="41">
        <f>$AA2029*$Z2029</f>
        <v/>
      </c>
      <c r="AD2029" s="41">
        <f>$AA2029*BonusMonths/12</f>
        <v/>
      </c>
      <c r="AE2029" s="41">
        <f>($AA2029+SI_Gross*$AB2029)*IF($Q2029=1,SI_O,SI_E)</f>
        <v/>
      </c>
      <c r="AF2029" s="41">
        <f>IF($Q2029=1,0,$AA2029*EOSB)</f>
        <v/>
      </c>
      <c r="AG2029" s="41">
        <f>$AN2029*$W2029</f>
        <v/>
      </c>
      <c r="AH2029" s="41">
        <f>SUM($AA2029:$AG2029)</f>
        <v/>
      </c>
      <c r="AI2029" s="41">
        <f>12*($AM2029+$AN2029)</f>
        <v/>
      </c>
      <c r="AJ2029" s="41">
        <f>$AM2029*((IncMonth-1)+(13-IncMonth)*(1+$X2029))+12*$AN2029</f>
        <v/>
      </c>
      <c r="AK2029" s="41">
        <f>IF($R2029=1,N($L2029)+N($M2029),0)</f>
        <v/>
      </c>
      <c r="AL2029">
        <f>IF($C2029="","",IF(N($L2029)&lt;=0,"Basic salary missing",IF(ISNA(MATCH($C2029,Departments!$A$5:$A$54,0)),"Department not on Departments sheet",IF(AND($I2029&lt;&gt;"",NOT(ISNUMBER($I2029))),"Date of birth is text, not a date",IF(AND($K2029&lt;&gt;"",NOT(ISNUMBER($K2029))),"Contract end is text, not a date","")))))</f>
        <v/>
      </c>
      <c r="AM2029" s="41">
        <f>IF($R2029=0,0,N($L2029)*(1+$Z2029+BonusMonths/12+IF($Q2029=1,0,EOSB))+N($M2029)+(N($L2029)+SI_Gross*N($M2029))*IF($Q2029=1,SI_O,SI_E))</f>
        <v/>
      </c>
      <c r="AN2029" s="41">
        <f>IF($R2029=0,0,(IF($Q2029=1,MedO,MedE+Ticket)+Training)/12)</f>
        <v/>
      </c>
    </row>
    <row r="2030">
      <c r="I2030" s="35" t="n"/>
      <c r="J2030" s="35" t="n"/>
      <c r="K2030" s="35" t="n"/>
      <c r="L2030" s="36" t="n"/>
      <c r="M2030" s="36" t="n"/>
      <c r="P2030" s="37" t="n"/>
      <c r="Q2030" s="38">
        <f>IF($C2030="",0,IF(OR(LOWER(TRIM($G2030))="omani",LOWER(TRIM($G2030))="oman",LOWER(TRIM($G2030))="om",LOWER(TRIM($G2030))="local"),1,0))</f>
        <v/>
      </c>
      <c r="R2030" s="38">
        <f>IF($C2030="",0,IF(OR(ISNUMBER(SEARCH("resign",$N2030)),ISNUMBER(SEARCH("terminat",$N2030)),ISNUMBER(SEARCH("inactive",$N2030)),ISNUMBER(SEARCH("vacan",$N2030)),ISNUMBER(SEARCH("deceased",$N2030)),ISNUMBER(SEARCH("separated",$N2030))),0,1))</f>
        <v/>
      </c>
      <c r="S2030">
        <f>IF(OR($R2030=0,NOT(ISNUMBER($I2030))),"",IFERROR(DATEDIF($I2030,DATE(FY,1,1),"y"),""))</f>
        <v/>
      </c>
      <c r="T2030">
        <f>IF(OR($R2030=0,NOT(ISNUMBER($J2030))),"",IFERROR(DATEDIF($J2030,DATE(FY,1,1),"y"),0))</f>
        <v/>
      </c>
      <c r="U2030" s="38">
        <f>IF(OR($R2030=0,NOT(ISNUMBER($I2030))),0,IF(YEAR($I2030)+IF($Q2030=1,RetAgeO,RetAgeE)=FY,MONTH($I2030),IF(YEAR($I2030)+IF($Q2030=1,RetAgeO,RetAgeE)&lt;FY,1,0)))</f>
        <v/>
      </c>
      <c r="V2030" s="38">
        <f>IF(OR($R2030=0,NOT(ISNUMBER($K2030))),0,IF(YEAR($K2030)=FY,MONTH($K2030),IF(YEAR($K2030)&lt;FY,1,0)))</f>
        <v/>
      </c>
      <c r="W2030" s="38">
        <f>IF($R2030=0,0,MIN(12,IF(AND(ISNUMBER($O2030),$O2030&gt;=1,$O2030&lt;=12),INT($O2030),12),IF(AND(RetireExit="Yes",$U2030&gt;0),$U2030,12),IF(AND(ContractExit="Yes",$V2030&gt;0),$V2030,12)))</f>
        <v/>
      </c>
      <c r="X2030" s="37">
        <f>IF(ISNUMBER($P2030),$P2030,IncPct)</f>
        <v/>
      </c>
      <c r="Y2030" s="39">
        <f>IF($W2030=0,0,MAX(0,MIN($W2030,IncMonth-1))+MAX(0,$W2030-IncMonth+1)*(1+$X2030))</f>
        <v/>
      </c>
      <c r="Z2030" s="40">
        <f>IF($C2030="",0,IFERROR(INDEX(Departments!$B$5:$B$54,MATCH($C2030,Departments!$A$5:$A$54,0)),0))</f>
        <v/>
      </c>
      <c r="AA2030" s="41">
        <f>N($L2030)*$Y2030</f>
        <v/>
      </c>
      <c r="AB2030" s="41">
        <f>N($M2030)*$Y2030</f>
        <v/>
      </c>
      <c r="AC2030" s="41">
        <f>$AA2030*$Z2030</f>
        <v/>
      </c>
      <c r="AD2030" s="41">
        <f>$AA2030*BonusMonths/12</f>
        <v/>
      </c>
      <c r="AE2030" s="41">
        <f>($AA2030+SI_Gross*$AB2030)*IF($Q2030=1,SI_O,SI_E)</f>
        <v/>
      </c>
      <c r="AF2030" s="41">
        <f>IF($Q2030=1,0,$AA2030*EOSB)</f>
        <v/>
      </c>
      <c r="AG2030" s="41">
        <f>$AN2030*$W2030</f>
        <v/>
      </c>
      <c r="AH2030" s="41">
        <f>SUM($AA2030:$AG2030)</f>
        <v/>
      </c>
      <c r="AI2030" s="41">
        <f>12*($AM2030+$AN2030)</f>
        <v/>
      </c>
      <c r="AJ2030" s="41">
        <f>$AM2030*((IncMonth-1)+(13-IncMonth)*(1+$X2030))+12*$AN2030</f>
        <v/>
      </c>
      <c r="AK2030" s="41">
        <f>IF($R2030=1,N($L2030)+N($M2030),0)</f>
        <v/>
      </c>
      <c r="AL2030">
        <f>IF($C2030="","",IF(N($L2030)&lt;=0,"Basic salary missing",IF(ISNA(MATCH($C2030,Departments!$A$5:$A$54,0)),"Department not on Departments sheet",IF(AND($I2030&lt;&gt;"",NOT(ISNUMBER($I2030))),"Date of birth is text, not a date",IF(AND($K2030&lt;&gt;"",NOT(ISNUMBER($K2030))),"Contract end is text, not a date","")))))</f>
        <v/>
      </c>
      <c r="AM2030" s="41">
        <f>IF($R2030=0,0,N($L2030)*(1+$Z2030+BonusMonths/12+IF($Q2030=1,0,EOSB))+N($M2030)+(N($L2030)+SI_Gross*N($M2030))*IF($Q2030=1,SI_O,SI_E))</f>
        <v/>
      </c>
      <c r="AN2030" s="41">
        <f>IF($R2030=0,0,(IF($Q2030=1,MedO,MedE+Ticket)+Training)/12)</f>
        <v/>
      </c>
    </row>
    <row r="2031">
      <c r="I2031" s="35" t="n"/>
      <c r="J2031" s="35" t="n"/>
      <c r="K2031" s="35" t="n"/>
      <c r="L2031" s="36" t="n"/>
      <c r="M2031" s="36" t="n"/>
      <c r="P2031" s="37" t="n"/>
      <c r="Q2031" s="38">
        <f>IF($C2031="",0,IF(OR(LOWER(TRIM($G2031))="omani",LOWER(TRIM($G2031))="oman",LOWER(TRIM($G2031))="om",LOWER(TRIM($G2031))="local"),1,0))</f>
        <v/>
      </c>
      <c r="R2031" s="38">
        <f>IF($C2031="",0,IF(OR(ISNUMBER(SEARCH("resign",$N2031)),ISNUMBER(SEARCH("terminat",$N2031)),ISNUMBER(SEARCH("inactive",$N2031)),ISNUMBER(SEARCH("vacan",$N2031)),ISNUMBER(SEARCH("deceased",$N2031)),ISNUMBER(SEARCH("separated",$N2031))),0,1))</f>
        <v/>
      </c>
      <c r="S2031">
        <f>IF(OR($R2031=0,NOT(ISNUMBER($I2031))),"",IFERROR(DATEDIF($I2031,DATE(FY,1,1),"y"),""))</f>
        <v/>
      </c>
      <c r="T2031">
        <f>IF(OR($R2031=0,NOT(ISNUMBER($J2031))),"",IFERROR(DATEDIF($J2031,DATE(FY,1,1),"y"),0))</f>
        <v/>
      </c>
      <c r="U2031" s="38">
        <f>IF(OR($R2031=0,NOT(ISNUMBER($I2031))),0,IF(YEAR($I2031)+IF($Q2031=1,RetAgeO,RetAgeE)=FY,MONTH($I2031),IF(YEAR($I2031)+IF($Q2031=1,RetAgeO,RetAgeE)&lt;FY,1,0)))</f>
        <v/>
      </c>
      <c r="V2031" s="38">
        <f>IF(OR($R2031=0,NOT(ISNUMBER($K2031))),0,IF(YEAR($K2031)=FY,MONTH($K2031),IF(YEAR($K2031)&lt;FY,1,0)))</f>
        <v/>
      </c>
      <c r="W2031" s="38">
        <f>IF($R2031=0,0,MIN(12,IF(AND(ISNUMBER($O2031),$O2031&gt;=1,$O2031&lt;=12),INT($O2031),12),IF(AND(RetireExit="Yes",$U2031&gt;0),$U2031,12),IF(AND(ContractExit="Yes",$V2031&gt;0),$V2031,12)))</f>
        <v/>
      </c>
      <c r="X2031" s="37">
        <f>IF(ISNUMBER($P2031),$P2031,IncPct)</f>
        <v/>
      </c>
      <c r="Y2031" s="39">
        <f>IF($W2031=0,0,MAX(0,MIN($W2031,IncMonth-1))+MAX(0,$W2031-IncMonth+1)*(1+$X2031))</f>
        <v/>
      </c>
      <c r="Z2031" s="40">
        <f>IF($C2031="",0,IFERROR(INDEX(Departments!$B$5:$B$54,MATCH($C2031,Departments!$A$5:$A$54,0)),0))</f>
        <v/>
      </c>
      <c r="AA2031" s="41">
        <f>N($L2031)*$Y2031</f>
        <v/>
      </c>
      <c r="AB2031" s="41">
        <f>N($M2031)*$Y2031</f>
        <v/>
      </c>
      <c r="AC2031" s="41">
        <f>$AA2031*$Z2031</f>
        <v/>
      </c>
      <c r="AD2031" s="41">
        <f>$AA2031*BonusMonths/12</f>
        <v/>
      </c>
      <c r="AE2031" s="41">
        <f>($AA2031+SI_Gross*$AB2031)*IF($Q2031=1,SI_O,SI_E)</f>
        <v/>
      </c>
      <c r="AF2031" s="41">
        <f>IF($Q2031=1,0,$AA2031*EOSB)</f>
        <v/>
      </c>
      <c r="AG2031" s="41">
        <f>$AN2031*$W2031</f>
        <v/>
      </c>
      <c r="AH2031" s="41">
        <f>SUM($AA2031:$AG2031)</f>
        <v/>
      </c>
      <c r="AI2031" s="41">
        <f>12*($AM2031+$AN2031)</f>
        <v/>
      </c>
      <c r="AJ2031" s="41">
        <f>$AM2031*((IncMonth-1)+(13-IncMonth)*(1+$X2031))+12*$AN2031</f>
        <v/>
      </c>
      <c r="AK2031" s="41">
        <f>IF($R2031=1,N($L2031)+N($M2031),0)</f>
        <v/>
      </c>
      <c r="AL2031">
        <f>IF($C2031="","",IF(N($L2031)&lt;=0,"Basic salary missing",IF(ISNA(MATCH($C2031,Departments!$A$5:$A$54,0)),"Department not on Departments sheet",IF(AND($I2031&lt;&gt;"",NOT(ISNUMBER($I2031))),"Date of birth is text, not a date",IF(AND($K2031&lt;&gt;"",NOT(ISNUMBER($K2031))),"Contract end is text, not a date","")))))</f>
        <v/>
      </c>
      <c r="AM2031" s="41">
        <f>IF($R2031=0,0,N($L2031)*(1+$Z2031+BonusMonths/12+IF($Q2031=1,0,EOSB))+N($M2031)+(N($L2031)+SI_Gross*N($M2031))*IF($Q2031=1,SI_O,SI_E))</f>
        <v/>
      </c>
      <c r="AN2031" s="41">
        <f>IF($R2031=0,0,(IF($Q2031=1,MedO,MedE+Ticket)+Training)/12)</f>
        <v/>
      </c>
    </row>
    <row r="2032">
      <c r="I2032" s="35" t="n"/>
      <c r="J2032" s="35" t="n"/>
      <c r="K2032" s="35" t="n"/>
      <c r="L2032" s="36" t="n"/>
      <c r="M2032" s="36" t="n"/>
      <c r="P2032" s="37" t="n"/>
      <c r="Q2032" s="38">
        <f>IF($C2032="",0,IF(OR(LOWER(TRIM($G2032))="omani",LOWER(TRIM($G2032))="oman",LOWER(TRIM($G2032))="om",LOWER(TRIM($G2032))="local"),1,0))</f>
        <v/>
      </c>
      <c r="R2032" s="38">
        <f>IF($C2032="",0,IF(OR(ISNUMBER(SEARCH("resign",$N2032)),ISNUMBER(SEARCH("terminat",$N2032)),ISNUMBER(SEARCH("inactive",$N2032)),ISNUMBER(SEARCH("vacan",$N2032)),ISNUMBER(SEARCH("deceased",$N2032)),ISNUMBER(SEARCH("separated",$N2032))),0,1))</f>
        <v/>
      </c>
      <c r="S2032">
        <f>IF(OR($R2032=0,NOT(ISNUMBER($I2032))),"",IFERROR(DATEDIF($I2032,DATE(FY,1,1),"y"),""))</f>
        <v/>
      </c>
      <c r="T2032">
        <f>IF(OR($R2032=0,NOT(ISNUMBER($J2032))),"",IFERROR(DATEDIF($J2032,DATE(FY,1,1),"y"),0))</f>
        <v/>
      </c>
      <c r="U2032" s="38">
        <f>IF(OR($R2032=0,NOT(ISNUMBER($I2032))),0,IF(YEAR($I2032)+IF($Q2032=1,RetAgeO,RetAgeE)=FY,MONTH($I2032),IF(YEAR($I2032)+IF($Q2032=1,RetAgeO,RetAgeE)&lt;FY,1,0)))</f>
        <v/>
      </c>
      <c r="V2032" s="38">
        <f>IF(OR($R2032=0,NOT(ISNUMBER($K2032))),0,IF(YEAR($K2032)=FY,MONTH($K2032),IF(YEAR($K2032)&lt;FY,1,0)))</f>
        <v/>
      </c>
      <c r="W2032" s="38">
        <f>IF($R2032=0,0,MIN(12,IF(AND(ISNUMBER($O2032),$O2032&gt;=1,$O2032&lt;=12),INT($O2032),12),IF(AND(RetireExit="Yes",$U2032&gt;0),$U2032,12),IF(AND(ContractExit="Yes",$V2032&gt;0),$V2032,12)))</f>
        <v/>
      </c>
      <c r="X2032" s="37">
        <f>IF(ISNUMBER($P2032),$P2032,IncPct)</f>
        <v/>
      </c>
      <c r="Y2032" s="39">
        <f>IF($W2032=0,0,MAX(0,MIN($W2032,IncMonth-1))+MAX(0,$W2032-IncMonth+1)*(1+$X2032))</f>
        <v/>
      </c>
      <c r="Z2032" s="40">
        <f>IF($C2032="",0,IFERROR(INDEX(Departments!$B$5:$B$54,MATCH($C2032,Departments!$A$5:$A$54,0)),0))</f>
        <v/>
      </c>
      <c r="AA2032" s="41">
        <f>N($L2032)*$Y2032</f>
        <v/>
      </c>
      <c r="AB2032" s="41">
        <f>N($M2032)*$Y2032</f>
        <v/>
      </c>
      <c r="AC2032" s="41">
        <f>$AA2032*$Z2032</f>
        <v/>
      </c>
      <c r="AD2032" s="41">
        <f>$AA2032*BonusMonths/12</f>
        <v/>
      </c>
      <c r="AE2032" s="41">
        <f>($AA2032+SI_Gross*$AB2032)*IF($Q2032=1,SI_O,SI_E)</f>
        <v/>
      </c>
      <c r="AF2032" s="41">
        <f>IF($Q2032=1,0,$AA2032*EOSB)</f>
        <v/>
      </c>
      <c r="AG2032" s="41">
        <f>$AN2032*$W2032</f>
        <v/>
      </c>
      <c r="AH2032" s="41">
        <f>SUM($AA2032:$AG2032)</f>
        <v/>
      </c>
      <c r="AI2032" s="41">
        <f>12*($AM2032+$AN2032)</f>
        <v/>
      </c>
      <c r="AJ2032" s="41">
        <f>$AM2032*((IncMonth-1)+(13-IncMonth)*(1+$X2032))+12*$AN2032</f>
        <v/>
      </c>
      <c r="AK2032" s="41">
        <f>IF($R2032=1,N($L2032)+N($M2032),0)</f>
        <v/>
      </c>
      <c r="AL2032">
        <f>IF($C2032="","",IF(N($L2032)&lt;=0,"Basic salary missing",IF(ISNA(MATCH($C2032,Departments!$A$5:$A$54,0)),"Department not on Departments sheet",IF(AND($I2032&lt;&gt;"",NOT(ISNUMBER($I2032))),"Date of birth is text, not a date",IF(AND($K2032&lt;&gt;"",NOT(ISNUMBER($K2032))),"Contract end is text, not a date","")))))</f>
        <v/>
      </c>
      <c r="AM2032" s="41">
        <f>IF($R2032=0,0,N($L2032)*(1+$Z2032+BonusMonths/12+IF($Q2032=1,0,EOSB))+N($M2032)+(N($L2032)+SI_Gross*N($M2032))*IF($Q2032=1,SI_O,SI_E))</f>
        <v/>
      </c>
      <c r="AN2032" s="41">
        <f>IF($R2032=0,0,(IF($Q2032=1,MedO,MedE+Ticket)+Training)/12)</f>
        <v/>
      </c>
    </row>
    <row r="2033">
      <c r="I2033" s="35" t="n"/>
      <c r="J2033" s="35" t="n"/>
      <c r="K2033" s="35" t="n"/>
      <c r="L2033" s="36" t="n"/>
      <c r="M2033" s="36" t="n"/>
      <c r="P2033" s="37" t="n"/>
      <c r="Q2033" s="38">
        <f>IF($C2033="",0,IF(OR(LOWER(TRIM($G2033))="omani",LOWER(TRIM($G2033))="oman",LOWER(TRIM($G2033))="om",LOWER(TRIM($G2033))="local"),1,0))</f>
        <v/>
      </c>
      <c r="R2033" s="38">
        <f>IF($C2033="",0,IF(OR(ISNUMBER(SEARCH("resign",$N2033)),ISNUMBER(SEARCH("terminat",$N2033)),ISNUMBER(SEARCH("inactive",$N2033)),ISNUMBER(SEARCH("vacan",$N2033)),ISNUMBER(SEARCH("deceased",$N2033)),ISNUMBER(SEARCH("separated",$N2033))),0,1))</f>
        <v/>
      </c>
      <c r="S2033">
        <f>IF(OR($R2033=0,NOT(ISNUMBER($I2033))),"",IFERROR(DATEDIF($I2033,DATE(FY,1,1),"y"),""))</f>
        <v/>
      </c>
      <c r="T2033">
        <f>IF(OR($R2033=0,NOT(ISNUMBER($J2033))),"",IFERROR(DATEDIF($J2033,DATE(FY,1,1),"y"),0))</f>
        <v/>
      </c>
      <c r="U2033" s="38">
        <f>IF(OR($R2033=0,NOT(ISNUMBER($I2033))),0,IF(YEAR($I2033)+IF($Q2033=1,RetAgeO,RetAgeE)=FY,MONTH($I2033),IF(YEAR($I2033)+IF($Q2033=1,RetAgeO,RetAgeE)&lt;FY,1,0)))</f>
        <v/>
      </c>
      <c r="V2033" s="38">
        <f>IF(OR($R2033=0,NOT(ISNUMBER($K2033))),0,IF(YEAR($K2033)=FY,MONTH($K2033),IF(YEAR($K2033)&lt;FY,1,0)))</f>
        <v/>
      </c>
      <c r="W2033" s="38">
        <f>IF($R2033=0,0,MIN(12,IF(AND(ISNUMBER($O2033),$O2033&gt;=1,$O2033&lt;=12),INT($O2033),12),IF(AND(RetireExit="Yes",$U2033&gt;0),$U2033,12),IF(AND(ContractExit="Yes",$V2033&gt;0),$V2033,12)))</f>
        <v/>
      </c>
      <c r="X2033" s="37">
        <f>IF(ISNUMBER($P2033),$P2033,IncPct)</f>
        <v/>
      </c>
      <c r="Y2033" s="39">
        <f>IF($W2033=0,0,MAX(0,MIN($W2033,IncMonth-1))+MAX(0,$W2033-IncMonth+1)*(1+$X2033))</f>
        <v/>
      </c>
      <c r="Z2033" s="40">
        <f>IF($C2033="",0,IFERROR(INDEX(Departments!$B$5:$B$54,MATCH($C2033,Departments!$A$5:$A$54,0)),0))</f>
        <v/>
      </c>
      <c r="AA2033" s="41">
        <f>N($L2033)*$Y2033</f>
        <v/>
      </c>
      <c r="AB2033" s="41">
        <f>N($M2033)*$Y2033</f>
        <v/>
      </c>
      <c r="AC2033" s="41">
        <f>$AA2033*$Z2033</f>
        <v/>
      </c>
      <c r="AD2033" s="41">
        <f>$AA2033*BonusMonths/12</f>
        <v/>
      </c>
      <c r="AE2033" s="41">
        <f>($AA2033+SI_Gross*$AB2033)*IF($Q2033=1,SI_O,SI_E)</f>
        <v/>
      </c>
      <c r="AF2033" s="41">
        <f>IF($Q2033=1,0,$AA2033*EOSB)</f>
        <v/>
      </c>
      <c r="AG2033" s="41">
        <f>$AN2033*$W2033</f>
        <v/>
      </c>
      <c r="AH2033" s="41">
        <f>SUM($AA2033:$AG2033)</f>
        <v/>
      </c>
      <c r="AI2033" s="41">
        <f>12*($AM2033+$AN2033)</f>
        <v/>
      </c>
      <c r="AJ2033" s="41">
        <f>$AM2033*((IncMonth-1)+(13-IncMonth)*(1+$X2033))+12*$AN2033</f>
        <v/>
      </c>
      <c r="AK2033" s="41">
        <f>IF($R2033=1,N($L2033)+N($M2033),0)</f>
        <v/>
      </c>
      <c r="AL2033">
        <f>IF($C2033="","",IF(N($L2033)&lt;=0,"Basic salary missing",IF(ISNA(MATCH($C2033,Departments!$A$5:$A$54,0)),"Department not on Departments sheet",IF(AND($I2033&lt;&gt;"",NOT(ISNUMBER($I2033))),"Date of birth is text, not a date",IF(AND($K2033&lt;&gt;"",NOT(ISNUMBER($K2033))),"Contract end is text, not a date","")))))</f>
        <v/>
      </c>
      <c r="AM2033" s="41">
        <f>IF($R2033=0,0,N($L2033)*(1+$Z2033+BonusMonths/12+IF($Q2033=1,0,EOSB))+N($M2033)+(N($L2033)+SI_Gross*N($M2033))*IF($Q2033=1,SI_O,SI_E))</f>
        <v/>
      </c>
      <c r="AN2033" s="41">
        <f>IF($R2033=0,0,(IF($Q2033=1,MedO,MedE+Ticket)+Training)/12)</f>
        <v/>
      </c>
    </row>
    <row r="2034">
      <c r="I2034" s="35" t="n"/>
      <c r="J2034" s="35" t="n"/>
      <c r="K2034" s="35" t="n"/>
      <c r="L2034" s="36" t="n"/>
      <c r="M2034" s="36" t="n"/>
      <c r="P2034" s="37" t="n"/>
      <c r="Q2034" s="38">
        <f>IF($C2034="",0,IF(OR(LOWER(TRIM($G2034))="omani",LOWER(TRIM($G2034))="oman",LOWER(TRIM($G2034))="om",LOWER(TRIM($G2034))="local"),1,0))</f>
        <v/>
      </c>
      <c r="R2034" s="38">
        <f>IF($C2034="",0,IF(OR(ISNUMBER(SEARCH("resign",$N2034)),ISNUMBER(SEARCH("terminat",$N2034)),ISNUMBER(SEARCH("inactive",$N2034)),ISNUMBER(SEARCH("vacan",$N2034)),ISNUMBER(SEARCH("deceased",$N2034)),ISNUMBER(SEARCH("separated",$N2034))),0,1))</f>
        <v/>
      </c>
      <c r="S2034">
        <f>IF(OR($R2034=0,NOT(ISNUMBER($I2034))),"",IFERROR(DATEDIF($I2034,DATE(FY,1,1),"y"),""))</f>
        <v/>
      </c>
      <c r="T2034">
        <f>IF(OR($R2034=0,NOT(ISNUMBER($J2034))),"",IFERROR(DATEDIF($J2034,DATE(FY,1,1),"y"),0))</f>
        <v/>
      </c>
      <c r="U2034" s="38">
        <f>IF(OR($R2034=0,NOT(ISNUMBER($I2034))),0,IF(YEAR($I2034)+IF($Q2034=1,RetAgeO,RetAgeE)=FY,MONTH($I2034),IF(YEAR($I2034)+IF($Q2034=1,RetAgeO,RetAgeE)&lt;FY,1,0)))</f>
        <v/>
      </c>
      <c r="V2034" s="38">
        <f>IF(OR($R2034=0,NOT(ISNUMBER($K2034))),0,IF(YEAR($K2034)=FY,MONTH($K2034),IF(YEAR($K2034)&lt;FY,1,0)))</f>
        <v/>
      </c>
      <c r="W2034" s="38">
        <f>IF($R2034=0,0,MIN(12,IF(AND(ISNUMBER($O2034),$O2034&gt;=1,$O2034&lt;=12),INT($O2034),12),IF(AND(RetireExit="Yes",$U2034&gt;0),$U2034,12),IF(AND(ContractExit="Yes",$V2034&gt;0),$V2034,12)))</f>
        <v/>
      </c>
      <c r="X2034" s="37">
        <f>IF(ISNUMBER($P2034),$P2034,IncPct)</f>
        <v/>
      </c>
      <c r="Y2034" s="39">
        <f>IF($W2034=0,0,MAX(0,MIN($W2034,IncMonth-1))+MAX(0,$W2034-IncMonth+1)*(1+$X2034))</f>
        <v/>
      </c>
      <c r="Z2034" s="40">
        <f>IF($C2034="",0,IFERROR(INDEX(Departments!$B$5:$B$54,MATCH($C2034,Departments!$A$5:$A$54,0)),0))</f>
        <v/>
      </c>
      <c r="AA2034" s="41">
        <f>N($L2034)*$Y2034</f>
        <v/>
      </c>
      <c r="AB2034" s="41">
        <f>N($M2034)*$Y2034</f>
        <v/>
      </c>
      <c r="AC2034" s="41">
        <f>$AA2034*$Z2034</f>
        <v/>
      </c>
      <c r="AD2034" s="41">
        <f>$AA2034*BonusMonths/12</f>
        <v/>
      </c>
      <c r="AE2034" s="41">
        <f>($AA2034+SI_Gross*$AB2034)*IF($Q2034=1,SI_O,SI_E)</f>
        <v/>
      </c>
      <c r="AF2034" s="41">
        <f>IF($Q2034=1,0,$AA2034*EOSB)</f>
        <v/>
      </c>
      <c r="AG2034" s="41">
        <f>$AN2034*$W2034</f>
        <v/>
      </c>
      <c r="AH2034" s="41">
        <f>SUM($AA2034:$AG2034)</f>
        <v/>
      </c>
      <c r="AI2034" s="41">
        <f>12*($AM2034+$AN2034)</f>
        <v/>
      </c>
      <c r="AJ2034" s="41">
        <f>$AM2034*((IncMonth-1)+(13-IncMonth)*(1+$X2034))+12*$AN2034</f>
        <v/>
      </c>
      <c r="AK2034" s="41">
        <f>IF($R2034=1,N($L2034)+N($M2034),0)</f>
        <v/>
      </c>
      <c r="AL2034">
        <f>IF($C2034="","",IF(N($L2034)&lt;=0,"Basic salary missing",IF(ISNA(MATCH($C2034,Departments!$A$5:$A$54,0)),"Department not on Departments sheet",IF(AND($I2034&lt;&gt;"",NOT(ISNUMBER($I2034))),"Date of birth is text, not a date",IF(AND($K2034&lt;&gt;"",NOT(ISNUMBER($K2034))),"Contract end is text, not a date","")))))</f>
        <v/>
      </c>
      <c r="AM2034" s="41">
        <f>IF($R2034=0,0,N($L2034)*(1+$Z2034+BonusMonths/12+IF($Q2034=1,0,EOSB))+N($M2034)+(N($L2034)+SI_Gross*N($M2034))*IF($Q2034=1,SI_O,SI_E))</f>
        <v/>
      </c>
      <c r="AN2034" s="41">
        <f>IF($R2034=0,0,(IF($Q2034=1,MedO,MedE+Ticket)+Training)/12)</f>
        <v/>
      </c>
    </row>
    <row r="2035">
      <c r="I2035" s="35" t="n"/>
      <c r="J2035" s="35" t="n"/>
      <c r="K2035" s="35" t="n"/>
      <c r="L2035" s="36" t="n"/>
      <c r="M2035" s="36" t="n"/>
      <c r="P2035" s="37" t="n"/>
      <c r="Q2035" s="38">
        <f>IF($C2035="",0,IF(OR(LOWER(TRIM($G2035))="omani",LOWER(TRIM($G2035))="oman",LOWER(TRIM($G2035))="om",LOWER(TRIM($G2035))="local"),1,0))</f>
        <v/>
      </c>
      <c r="R2035" s="38">
        <f>IF($C2035="",0,IF(OR(ISNUMBER(SEARCH("resign",$N2035)),ISNUMBER(SEARCH("terminat",$N2035)),ISNUMBER(SEARCH("inactive",$N2035)),ISNUMBER(SEARCH("vacan",$N2035)),ISNUMBER(SEARCH("deceased",$N2035)),ISNUMBER(SEARCH("separated",$N2035))),0,1))</f>
        <v/>
      </c>
      <c r="S2035">
        <f>IF(OR($R2035=0,NOT(ISNUMBER($I2035))),"",IFERROR(DATEDIF($I2035,DATE(FY,1,1),"y"),""))</f>
        <v/>
      </c>
      <c r="T2035">
        <f>IF(OR($R2035=0,NOT(ISNUMBER($J2035))),"",IFERROR(DATEDIF($J2035,DATE(FY,1,1),"y"),0))</f>
        <v/>
      </c>
      <c r="U2035" s="38">
        <f>IF(OR($R2035=0,NOT(ISNUMBER($I2035))),0,IF(YEAR($I2035)+IF($Q2035=1,RetAgeO,RetAgeE)=FY,MONTH($I2035),IF(YEAR($I2035)+IF($Q2035=1,RetAgeO,RetAgeE)&lt;FY,1,0)))</f>
        <v/>
      </c>
      <c r="V2035" s="38">
        <f>IF(OR($R2035=0,NOT(ISNUMBER($K2035))),0,IF(YEAR($K2035)=FY,MONTH($K2035),IF(YEAR($K2035)&lt;FY,1,0)))</f>
        <v/>
      </c>
      <c r="W2035" s="38">
        <f>IF($R2035=0,0,MIN(12,IF(AND(ISNUMBER($O2035),$O2035&gt;=1,$O2035&lt;=12),INT($O2035),12),IF(AND(RetireExit="Yes",$U2035&gt;0),$U2035,12),IF(AND(ContractExit="Yes",$V2035&gt;0),$V2035,12)))</f>
        <v/>
      </c>
      <c r="X2035" s="37">
        <f>IF(ISNUMBER($P2035),$P2035,IncPct)</f>
        <v/>
      </c>
      <c r="Y2035" s="39">
        <f>IF($W2035=0,0,MAX(0,MIN($W2035,IncMonth-1))+MAX(0,$W2035-IncMonth+1)*(1+$X2035))</f>
        <v/>
      </c>
      <c r="Z2035" s="40">
        <f>IF($C2035="",0,IFERROR(INDEX(Departments!$B$5:$B$54,MATCH($C2035,Departments!$A$5:$A$54,0)),0))</f>
        <v/>
      </c>
      <c r="AA2035" s="41">
        <f>N($L2035)*$Y2035</f>
        <v/>
      </c>
      <c r="AB2035" s="41">
        <f>N($M2035)*$Y2035</f>
        <v/>
      </c>
      <c r="AC2035" s="41">
        <f>$AA2035*$Z2035</f>
        <v/>
      </c>
      <c r="AD2035" s="41">
        <f>$AA2035*BonusMonths/12</f>
        <v/>
      </c>
      <c r="AE2035" s="41">
        <f>($AA2035+SI_Gross*$AB2035)*IF($Q2035=1,SI_O,SI_E)</f>
        <v/>
      </c>
      <c r="AF2035" s="41">
        <f>IF($Q2035=1,0,$AA2035*EOSB)</f>
        <v/>
      </c>
      <c r="AG2035" s="41">
        <f>$AN2035*$W2035</f>
        <v/>
      </c>
      <c r="AH2035" s="41">
        <f>SUM($AA2035:$AG2035)</f>
        <v/>
      </c>
      <c r="AI2035" s="41">
        <f>12*($AM2035+$AN2035)</f>
        <v/>
      </c>
      <c r="AJ2035" s="41">
        <f>$AM2035*((IncMonth-1)+(13-IncMonth)*(1+$X2035))+12*$AN2035</f>
        <v/>
      </c>
      <c r="AK2035" s="41">
        <f>IF($R2035=1,N($L2035)+N($M2035),0)</f>
        <v/>
      </c>
      <c r="AL2035">
        <f>IF($C2035="","",IF(N($L2035)&lt;=0,"Basic salary missing",IF(ISNA(MATCH($C2035,Departments!$A$5:$A$54,0)),"Department not on Departments sheet",IF(AND($I2035&lt;&gt;"",NOT(ISNUMBER($I2035))),"Date of birth is text, not a date",IF(AND($K2035&lt;&gt;"",NOT(ISNUMBER($K2035))),"Contract end is text, not a date","")))))</f>
        <v/>
      </c>
      <c r="AM2035" s="41">
        <f>IF($R2035=0,0,N($L2035)*(1+$Z2035+BonusMonths/12+IF($Q2035=1,0,EOSB))+N($M2035)+(N($L2035)+SI_Gross*N($M2035))*IF($Q2035=1,SI_O,SI_E))</f>
        <v/>
      </c>
      <c r="AN2035" s="41">
        <f>IF($R2035=0,0,(IF($Q2035=1,MedO,MedE+Ticket)+Training)/12)</f>
        <v/>
      </c>
    </row>
    <row r="2036">
      <c r="I2036" s="35" t="n"/>
      <c r="J2036" s="35" t="n"/>
      <c r="K2036" s="35" t="n"/>
      <c r="L2036" s="36" t="n"/>
      <c r="M2036" s="36" t="n"/>
      <c r="P2036" s="37" t="n"/>
      <c r="Q2036" s="38">
        <f>IF($C2036="",0,IF(OR(LOWER(TRIM($G2036))="omani",LOWER(TRIM($G2036))="oman",LOWER(TRIM($G2036))="om",LOWER(TRIM($G2036))="local"),1,0))</f>
        <v/>
      </c>
      <c r="R2036" s="38">
        <f>IF($C2036="",0,IF(OR(ISNUMBER(SEARCH("resign",$N2036)),ISNUMBER(SEARCH("terminat",$N2036)),ISNUMBER(SEARCH("inactive",$N2036)),ISNUMBER(SEARCH("vacan",$N2036)),ISNUMBER(SEARCH("deceased",$N2036)),ISNUMBER(SEARCH("separated",$N2036))),0,1))</f>
        <v/>
      </c>
      <c r="S2036">
        <f>IF(OR($R2036=0,NOT(ISNUMBER($I2036))),"",IFERROR(DATEDIF($I2036,DATE(FY,1,1),"y"),""))</f>
        <v/>
      </c>
      <c r="T2036">
        <f>IF(OR($R2036=0,NOT(ISNUMBER($J2036))),"",IFERROR(DATEDIF($J2036,DATE(FY,1,1),"y"),0))</f>
        <v/>
      </c>
      <c r="U2036" s="38">
        <f>IF(OR($R2036=0,NOT(ISNUMBER($I2036))),0,IF(YEAR($I2036)+IF($Q2036=1,RetAgeO,RetAgeE)=FY,MONTH($I2036),IF(YEAR($I2036)+IF($Q2036=1,RetAgeO,RetAgeE)&lt;FY,1,0)))</f>
        <v/>
      </c>
      <c r="V2036" s="38">
        <f>IF(OR($R2036=0,NOT(ISNUMBER($K2036))),0,IF(YEAR($K2036)=FY,MONTH($K2036),IF(YEAR($K2036)&lt;FY,1,0)))</f>
        <v/>
      </c>
      <c r="W2036" s="38">
        <f>IF($R2036=0,0,MIN(12,IF(AND(ISNUMBER($O2036),$O2036&gt;=1,$O2036&lt;=12),INT($O2036),12),IF(AND(RetireExit="Yes",$U2036&gt;0),$U2036,12),IF(AND(ContractExit="Yes",$V2036&gt;0),$V2036,12)))</f>
        <v/>
      </c>
      <c r="X2036" s="37">
        <f>IF(ISNUMBER($P2036),$P2036,IncPct)</f>
        <v/>
      </c>
      <c r="Y2036" s="39">
        <f>IF($W2036=0,0,MAX(0,MIN($W2036,IncMonth-1))+MAX(0,$W2036-IncMonth+1)*(1+$X2036))</f>
        <v/>
      </c>
      <c r="Z2036" s="40">
        <f>IF($C2036="",0,IFERROR(INDEX(Departments!$B$5:$B$54,MATCH($C2036,Departments!$A$5:$A$54,0)),0))</f>
        <v/>
      </c>
      <c r="AA2036" s="41">
        <f>N($L2036)*$Y2036</f>
        <v/>
      </c>
      <c r="AB2036" s="41">
        <f>N($M2036)*$Y2036</f>
        <v/>
      </c>
      <c r="AC2036" s="41">
        <f>$AA2036*$Z2036</f>
        <v/>
      </c>
      <c r="AD2036" s="41">
        <f>$AA2036*BonusMonths/12</f>
        <v/>
      </c>
      <c r="AE2036" s="41">
        <f>($AA2036+SI_Gross*$AB2036)*IF($Q2036=1,SI_O,SI_E)</f>
        <v/>
      </c>
      <c r="AF2036" s="41">
        <f>IF($Q2036=1,0,$AA2036*EOSB)</f>
        <v/>
      </c>
      <c r="AG2036" s="41">
        <f>$AN2036*$W2036</f>
        <v/>
      </c>
      <c r="AH2036" s="41">
        <f>SUM($AA2036:$AG2036)</f>
        <v/>
      </c>
      <c r="AI2036" s="41">
        <f>12*($AM2036+$AN2036)</f>
        <v/>
      </c>
      <c r="AJ2036" s="41">
        <f>$AM2036*((IncMonth-1)+(13-IncMonth)*(1+$X2036))+12*$AN2036</f>
        <v/>
      </c>
      <c r="AK2036" s="41">
        <f>IF($R2036=1,N($L2036)+N($M2036),0)</f>
        <v/>
      </c>
      <c r="AL2036">
        <f>IF($C2036="","",IF(N($L2036)&lt;=0,"Basic salary missing",IF(ISNA(MATCH($C2036,Departments!$A$5:$A$54,0)),"Department not on Departments sheet",IF(AND($I2036&lt;&gt;"",NOT(ISNUMBER($I2036))),"Date of birth is text, not a date",IF(AND($K2036&lt;&gt;"",NOT(ISNUMBER($K2036))),"Contract end is text, not a date","")))))</f>
        <v/>
      </c>
      <c r="AM2036" s="41">
        <f>IF($R2036=0,0,N($L2036)*(1+$Z2036+BonusMonths/12+IF($Q2036=1,0,EOSB))+N($M2036)+(N($L2036)+SI_Gross*N($M2036))*IF($Q2036=1,SI_O,SI_E))</f>
        <v/>
      </c>
      <c r="AN2036" s="41">
        <f>IF($R2036=0,0,(IF($Q2036=1,MedO,MedE+Ticket)+Training)/12)</f>
        <v/>
      </c>
    </row>
    <row r="2037">
      <c r="I2037" s="35" t="n"/>
      <c r="J2037" s="35" t="n"/>
      <c r="K2037" s="35" t="n"/>
      <c r="L2037" s="36" t="n"/>
      <c r="M2037" s="36" t="n"/>
      <c r="P2037" s="37" t="n"/>
      <c r="Q2037" s="38">
        <f>IF($C2037="",0,IF(OR(LOWER(TRIM($G2037))="omani",LOWER(TRIM($G2037))="oman",LOWER(TRIM($G2037))="om",LOWER(TRIM($G2037))="local"),1,0))</f>
        <v/>
      </c>
      <c r="R2037" s="38">
        <f>IF($C2037="",0,IF(OR(ISNUMBER(SEARCH("resign",$N2037)),ISNUMBER(SEARCH("terminat",$N2037)),ISNUMBER(SEARCH("inactive",$N2037)),ISNUMBER(SEARCH("vacan",$N2037)),ISNUMBER(SEARCH("deceased",$N2037)),ISNUMBER(SEARCH("separated",$N2037))),0,1))</f>
        <v/>
      </c>
      <c r="S2037">
        <f>IF(OR($R2037=0,NOT(ISNUMBER($I2037))),"",IFERROR(DATEDIF($I2037,DATE(FY,1,1),"y"),""))</f>
        <v/>
      </c>
      <c r="T2037">
        <f>IF(OR($R2037=0,NOT(ISNUMBER($J2037))),"",IFERROR(DATEDIF($J2037,DATE(FY,1,1),"y"),0))</f>
        <v/>
      </c>
      <c r="U2037" s="38">
        <f>IF(OR($R2037=0,NOT(ISNUMBER($I2037))),0,IF(YEAR($I2037)+IF($Q2037=1,RetAgeO,RetAgeE)=FY,MONTH($I2037),IF(YEAR($I2037)+IF($Q2037=1,RetAgeO,RetAgeE)&lt;FY,1,0)))</f>
        <v/>
      </c>
      <c r="V2037" s="38">
        <f>IF(OR($R2037=0,NOT(ISNUMBER($K2037))),0,IF(YEAR($K2037)=FY,MONTH($K2037),IF(YEAR($K2037)&lt;FY,1,0)))</f>
        <v/>
      </c>
      <c r="W2037" s="38">
        <f>IF($R2037=0,0,MIN(12,IF(AND(ISNUMBER($O2037),$O2037&gt;=1,$O2037&lt;=12),INT($O2037),12),IF(AND(RetireExit="Yes",$U2037&gt;0),$U2037,12),IF(AND(ContractExit="Yes",$V2037&gt;0),$V2037,12)))</f>
        <v/>
      </c>
      <c r="X2037" s="37">
        <f>IF(ISNUMBER($P2037),$P2037,IncPct)</f>
        <v/>
      </c>
      <c r="Y2037" s="39">
        <f>IF($W2037=0,0,MAX(0,MIN($W2037,IncMonth-1))+MAX(0,$W2037-IncMonth+1)*(1+$X2037))</f>
        <v/>
      </c>
      <c r="Z2037" s="40">
        <f>IF($C2037="",0,IFERROR(INDEX(Departments!$B$5:$B$54,MATCH($C2037,Departments!$A$5:$A$54,0)),0))</f>
        <v/>
      </c>
      <c r="AA2037" s="41">
        <f>N($L2037)*$Y2037</f>
        <v/>
      </c>
      <c r="AB2037" s="41">
        <f>N($M2037)*$Y2037</f>
        <v/>
      </c>
      <c r="AC2037" s="41">
        <f>$AA2037*$Z2037</f>
        <v/>
      </c>
      <c r="AD2037" s="41">
        <f>$AA2037*BonusMonths/12</f>
        <v/>
      </c>
      <c r="AE2037" s="41">
        <f>($AA2037+SI_Gross*$AB2037)*IF($Q2037=1,SI_O,SI_E)</f>
        <v/>
      </c>
      <c r="AF2037" s="41">
        <f>IF($Q2037=1,0,$AA2037*EOSB)</f>
        <v/>
      </c>
      <c r="AG2037" s="41">
        <f>$AN2037*$W2037</f>
        <v/>
      </c>
      <c r="AH2037" s="41">
        <f>SUM($AA2037:$AG2037)</f>
        <v/>
      </c>
      <c r="AI2037" s="41">
        <f>12*($AM2037+$AN2037)</f>
        <v/>
      </c>
      <c r="AJ2037" s="41">
        <f>$AM2037*((IncMonth-1)+(13-IncMonth)*(1+$X2037))+12*$AN2037</f>
        <v/>
      </c>
      <c r="AK2037" s="41">
        <f>IF($R2037=1,N($L2037)+N($M2037),0)</f>
        <v/>
      </c>
      <c r="AL2037">
        <f>IF($C2037="","",IF(N($L2037)&lt;=0,"Basic salary missing",IF(ISNA(MATCH($C2037,Departments!$A$5:$A$54,0)),"Department not on Departments sheet",IF(AND($I2037&lt;&gt;"",NOT(ISNUMBER($I2037))),"Date of birth is text, not a date",IF(AND($K2037&lt;&gt;"",NOT(ISNUMBER($K2037))),"Contract end is text, not a date","")))))</f>
        <v/>
      </c>
      <c r="AM2037" s="41">
        <f>IF($R2037=0,0,N($L2037)*(1+$Z2037+BonusMonths/12+IF($Q2037=1,0,EOSB))+N($M2037)+(N($L2037)+SI_Gross*N($M2037))*IF($Q2037=1,SI_O,SI_E))</f>
        <v/>
      </c>
      <c r="AN2037" s="41">
        <f>IF($R2037=0,0,(IF($Q2037=1,MedO,MedE+Ticket)+Training)/12)</f>
        <v/>
      </c>
    </row>
    <row r="2038">
      <c r="I2038" s="35" t="n"/>
      <c r="J2038" s="35" t="n"/>
      <c r="K2038" s="35" t="n"/>
      <c r="L2038" s="36" t="n"/>
      <c r="M2038" s="36" t="n"/>
      <c r="P2038" s="37" t="n"/>
      <c r="Q2038" s="38">
        <f>IF($C2038="",0,IF(OR(LOWER(TRIM($G2038))="omani",LOWER(TRIM($G2038))="oman",LOWER(TRIM($G2038))="om",LOWER(TRIM($G2038))="local"),1,0))</f>
        <v/>
      </c>
      <c r="R2038" s="38">
        <f>IF($C2038="",0,IF(OR(ISNUMBER(SEARCH("resign",$N2038)),ISNUMBER(SEARCH("terminat",$N2038)),ISNUMBER(SEARCH("inactive",$N2038)),ISNUMBER(SEARCH("vacan",$N2038)),ISNUMBER(SEARCH("deceased",$N2038)),ISNUMBER(SEARCH("separated",$N2038))),0,1))</f>
        <v/>
      </c>
      <c r="S2038">
        <f>IF(OR($R2038=0,NOT(ISNUMBER($I2038))),"",IFERROR(DATEDIF($I2038,DATE(FY,1,1),"y"),""))</f>
        <v/>
      </c>
      <c r="T2038">
        <f>IF(OR($R2038=0,NOT(ISNUMBER($J2038))),"",IFERROR(DATEDIF($J2038,DATE(FY,1,1),"y"),0))</f>
        <v/>
      </c>
      <c r="U2038" s="38">
        <f>IF(OR($R2038=0,NOT(ISNUMBER($I2038))),0,IF(YEAR($I2038)+IF($Q2038=1,RetAgeO,RetAgeE)=FY,MONTH($I2038),IF(YEAR($I2038)+IF($Q2038=1,RetAgeO,RetAgeE)&lt;FY,1,0)))</f>
        <v/>
      </c>
      <c r="V2038" s="38">
        <f>IF(OR($R2038=0,NOT(ISNUMBER($K2038))),0,IF(YEAR($K2038)=FY,MONTH($K2038),IF(YEAR($K2038)&lt;FY,1,0)))</f>
        <v/>
      </c>
      <c r="W2038" s="38">
        <f>IF($R2038=0,0,MIN(12,IF(AND(ISNUMBER($O2038),$O2038&gt;=1,$O2038&lt;=12),INT($O2038),12),IF(AND(RetireExit="Yes",$U2038&gt;0),$U2038,12),IF(AND(ContractExit="Yes",$V2038&gt;0),$V2038,12)))</f>
        <v/>
      </c>
      <c r="X2038" s="37">
        <f>IF(ISNUMBER($P2038),$P2038,IncPct)</f>
        <v/>
      </c>
      <c r="Y2038" s="39">
        <f>IF($W2038=0,0,MAX(0,MIN($W2038,IncMonth-1))+MAX(0,$W2038-IncMonth+1)*(1+$X2038))</f>
        <v/>
      </c>
      <c r="Z2038" s="40">
        <f>IF($C2038="",0,IFERROR(INDEX(Departments!$B$5:$B$54,MATCH($C2038,Departments!$A$5:$A$54,0)),0))</f>
        <v/>
      </c>
      <c r="AA2038" s="41">
        <f>N($L2038)*$Y2038</f>
        <v/>
      </c>
      <c r="AB2038" s="41">
        <f>N($M2038)*$Y2038</f>
        <v/>
      </c>
      <c r="AC2038" s="41">
        <f>$AA2038*$Z2038</f>
        <v/>
      </c>
      <c r="AD2038" s="41">
        <f>$AA2038*BonusMonths/12</f>
        <v/>
      </c>
      <c r="AE2038" s="41">
        <f>($AA2038+SI_Gross*$AB2038)*IF($Q2038=1,SI_O,SI_E)</f>
        <v/>
      </c>
      <c r="AF2038" s="41">
        <f>IF($Q2038=1,0,$AA2038*EOSB)</f>
        <v/>
      </c>
      <c r="AG2038" s="41">
        <f>$AN2038*$W2038</f>
        <v/>
      </c>
      <c r="AH2038" s="41">
        <f>SUM($AA2038:$AG2038)</f>
        <v/>
      </c>
      <c r="AI2038" s="41">
        <f>12*($AM2038+$AN2038)</f>
        <v/>
      </c>
      <c r="AJ2038" s="41">
        <f>$AM2038*((IncMonth-1)+(13-IncMonth)*(1+$X2038))+12*$AN2038</f>
        <v/>
      </c>
      <c r="AK2038" s="41">
        <f>IF($R2038=1,N($L2038)+N($M2038),0)</f>
        <v/>
      </c>
      <c r="AL2038">
        <f>IF($C2038="","",IF(N($L2038)&lt;=0,"Basic salary missing",IF(ISNA(MATCH($C2038,Departments!$A$5:$A$54,0)),"Department not on Departments sheet",IF(AND($I2038&lt;&gt;"",NOT(ISNUMBER($I2038))),"Date of birth is text, not a date",IF(AND($K2038&lt;&gt;"",NOT(ISNUMBER($K2038))),"Contract end is text, not a date","")))))</f>
        <v/>
      </c>
      <c r="AM2038" s="41">
        <f>IF($R2038=0,0,N($L2038)*(1+$Z2038+BonusMonths/12+IF($Q2038=1,0,EOSB))+N($M2038)+(N($L2038)+SI_Gross*N($M2038))*IF($Q2038=1,SI_O,SI_E))</f>
        <v/>
      </c>
      <c r="AN2038" s="41">
        <f>IF($R2038=0,0,(IF($Q2038=1,MedO,MedE+Ticket)+Training)/12)</f>
        <v/>
      </c>
    </row>
    <row r="2039">
      <c r="I2039" s="35" t="n"/>
      <c r="J2039" s="35" t="n"/>
      <c r="K2039" s="35" t="n"/>
      <c r="L2039" s="36" t="n"/>
      <c r="M2039" s="36" t="n"/>
      <c r="P2039" s="37" t="n"/>
      <c r="Q2039" s="38">
        <f>IF($C2039="",0,IF(OR(LOWER(TRIM($G2039))="omani",LOWER(TRIM($G2039))="oman",LOWER(TRIM($G2039))="om",LOWER(TRIM($G2039))="local"),1,0))</f>
        <v/>
      </c>
      <c r="R2039" s="38">
        <f>IF($C2039="",0,IF(OR(ISNUMBER(SEARCH("resign",$N2039)),ISNUMBER(SEARCH("terminat",$N2039)),ISNUMBER(SEARCH("inactive",$N2039)),ISNUMBER(SEARCH("vacan",$N2039)),ISNUMBER(SEARCH("deceased",$N2039)),ISNUMBER(SEARCH("separated",$N2039))),0,1))</f>
        <v/>
      </c>
      <c r="S2039">
        <f>IF(OR($R2039=0,NOT(ISNUMBER($I2039))),"",IFERROR(DATEDIF($I2039,DATE(FY,1,1),"y"),""))</f>
        <v/>
      </c>
      <c r="T2039">
        <f>IF(OR($R2039=0,NOT(ISNUMBER($J2039))),"",IFERROR(DATEDIF($J2039,DATE(FY,1,1),"y"),0))</f>
        <v/>
      </c>
      <c r="U2039" s="38">
        <f>IF(OR($R2039=0,NOT(ISNUMBER($I2039))),0,IF(YEAR($I2039)+IF($Q2039=1,RetAgeO,RetAgeE)=FY,MONTH($I2039),IF(YEAR($I2039)+IF($Q2039=1,RetAgeO,RetAgeE)&lt;FY,1,0)))</f>
        <v/>
      </c>
      <c r="V2039" s="38">
        <f>IF(OR($R2039=0,NOT(ISNUMBER($K2039))),0,IF(YEAR($K2039)=FY,MONTH($K2039),IF(YEAR($K2039)&lt;FY,1,0)))</f>
        <v/>
      </c>
      <c r="W2039" s="38">
        <f>IF($R2039=0,0,MIN(12,IF(AND(ISNUMBER($O2039),$O2039&gt;=1,$O2039&lt;=12),INT($O2039),12),IF(AND(RetireExit="Yes",$U2039&gt;0),$U2039,12),IF(AND(ContractExit="Yes",$V2039&gt;0),$V2039,12)))</f>
        <v/>
      </c>
      <c r="X2039" s="37">
        <f>IF(ISNUMBER($P2039),$P2039,IncPct)</f>
        <v/>
      </c>
      <c r="Y2039" s="39">
        <f>IF($W2039=0,0,MAX(0,MIN($W2039,IncMonth-1))+MAX(0,$W2039-IncMonth+1)*(1+$X2039))</f>
        <v/>
      </c>
      <c r="Z2039" s="40">
        <f>IF($C2039="",0,IFERROR(INDEX(Departments!$B$5:$B$54,MATCH($C2039,Departments!$A$5:$A$54,0)),0))</f>
        <v/>
      </c>
      <c r="AA2039" s="41">
        <f>N($L2039)*$Y2039</f>
        <v/>
      </c>
      <c r="AB2039" s="41">
        <f>N($M2039)*$Y2039</f>
        <v/>
      </c>
      <c r="AC2039" s="41">
        <f>$AA2039*$Z2039</f>
        <v/>
      </c>
      <c r="AD2039" s="41">
        <f>$AA2039*BonusMonths/12</f>
        <v/>
      </c>
      <c r="AE2039" s="41">
        <f>($AA2039+SI_Gross*$AB2039)*IF($Q2039=1,SI_O,SI_E)</f>
        <v/>
      </c>
      <c r="AF2039" s="41">
        <f>IF($Q2039=1,0,$AA2039*EOSB)</f>
        <v/>
      </c>
      <c r="AG2039" s="41">
        <f>$AN2039*$W2039</f>
        <v/>
      </c>
      <c r="AH2039" s="41">
        <f>SUM($AA2039:$AG2039)</f>
        <v/>
      </c>
      <c r="AI2039" s="41">
        <f>12*($AM2039+$AN2039)</f>
        <v/>
      </c>
      <c r="AJ2039" s="41">
        <f>$AM2039*((IncMonth-1)+(13-IncMonth)*(1+$X2039))+12*$AN2039</f>
        <v/>
      </c>
      <c r="AK2039" s="41">
        <f>IF($R2039=1,N($L2039)+N($M2039),0)</f>
        <v/>
      </c>
      <c r="AL2039">
        <f>IF($C2039="","",IF(N($L2039)&lt;=0,"Basic salary missing",IF(ISNA(MATCH($C2039,Departments!$A$5:$A$54,0)),"Department not on Departments sheet",IF(AND($I2039&lt;&gt;"",NOT(ISNUMBER($I2039))),"Date of birth is text, not a date",IF(AND($K2039&lt;&gt;"",NOT(ISNUMBER($K2039))),"Contract end is text, not a date","")))))</f>
        <v/>
      </c>
      <c r="AM2039" s="41">
        <f>IF($R2039=0,0,N($L2039)*(1+$Z2039+BonusMonths/12+IF($Q2039=1,0,EOSB))+N($M2039)+(N($L2039)+SI_Gross*N($M2039))*IF($Q2039=1,SI_O,SI_E))</f>
        <v/>
      </c>
      <c r="AN2039" s="41">
        <f>IF($R2039=0,0,(IF($Q2039=1,MedO,MedE+Ticket)+Training)/12)</f>
        <v/>
      </c>
    </row>
    <row r="2040">
      <c r="I2040" s="35" t="n"/>
      <c r="J2040" s="35" t="n"/>
      <c r="K2040" s="35" t="n"/>
      <c r="L2040" s="36" t="n"/>
      <c r="M2040" s="36" t="n"/>
      <c r="P2040" s="37" t="n"/>
      <c r="Q2040" s="38">
        <f>IF($C2040="",0,IF(OR(LOWER(TRIM($G2040))="omani",LOWER(TRIM($G2040))="oman",LOWER(TRIM($G2040))="om",LOWER(TRIM($G2040))="local"),1,0))</f>
        <v/>
      </c>
      <c r="R2040" s="38">
        <f>IF($C2040="",0,IF(OR(ISNUMBER(SEARCH("resign",$N2040)),ISNUMBER(SEARCH("terminat",$N2040)),ISNUMBER(SEARCH("inactive",$N2040)),ISNUMBER(SEARCH("vacan",$N2040)),ISNUMBER(SEARCH("deceased",$N2040)),ISNUMBER(SEARCH("separated",$N2040))),0,1))</f>
        <v/>
      </c>
      <c r="S2040">
        <f>IF(OR($R2040=0,NOT(ISNUMBER($I2040))),"",IFERROR(DATEDIF($I2040,DATE(FY,1,1),"y"),""))</f>
        <v/>
      </c>
      <c r="T2040">
        <f>IF(OR($R2040=0,NOT(ISNUMBER($J2040))),"",IFERROR(DATEDIF($J2040,DATE(FY,1,1),"y"),0))</f>
        <v/>
      </c>
      <c r="U2040" s="38">
        <f>IF(OR($R2040=0,NOT(ISNUMBER($I2040))),0,IF(YEAR($I2040)+IF($Q2040=1,RetAgeO,RetAgeE)=FY,MONTH($I2040),IF(YEAR($I2040)+IF($Q2040=1,RetAgeO,RetAgeE)&lt;FY,1,0)))</f>
        <v/>
      </c>
      <c r="V2040" s="38">
        <f>IF(OR($R2040=0,NOT(ISNUMBER($K2040))),0,IF(YEAR($K2040)=FY,MONTH($K2040),IF(YEAR($K2040)&lt;FY,1,0)))</f>
        <v/>
      </c>
      <c r="W2040" s="38">
        <f>IF($R2040=0,0,MIN(12,IF(AND(ISNUMBER($O2040),$O2040&gt;=1,$O2040&lt;=12),INT($O2040),12),IF(AND(RetireExit="Yes",$U2040&gt;0),$U2040,12),IF(AND(ContractExit="Yes",$V2040&gt;0),$V2040,12)))</f>
        <v/>
      </c>
      <c r="X2040" s="37">
        <f>IF(ISNUMBER($P2040),$P2040,IncPct)</f>
        <v/>
      </c>
      <c r="Y2040" s="39">
        <f>IF($W2040=0,0,MAX(0,MIN($W2040,IncMonth-1))+MAX(0,$W2040-IncMonth+1)*(1+$X2040))</f>
        <v/>
      </c>
      <c r="Z2040" s="40">
        <f>IF($C2040="",0,IFERROR(INDEX(Departments!$B$5:$B$54,MATCH($C2040,Departments!$A$5:$A$54,0)),0))</f>
        <v/>
      </c>
      <c r="AA2040" s="41">
        <f>N($L2040)*$Y2040</f>
        <v/>
      </c>
      <c r="AB2040" s="41">
        <f>N($M2040)*$Y2040</f>
        <v/>
      </c>
      <c r="AC2040" s="41">
        <f>$AA2040*$Z2040</f>
        <v/>
      </c>
      <c r="AD2040" s="41">
        <f>$AA2040*BonusMonths/12</f>
        <v/>
      </c>
      <c r="AE2040" s="41">
        <f>($AA2040+SI_Gross*$AB2040)*IF($Q2040=1,SI_O,SI_E)</f>
        <v/>
      </c>
      <c r="AF2040" s="41">
        <f>IF($Q2040=1,0,$AA2040*EOSB)</f>
        <v/>
      </c>
      <c r="AG2040" s="41">
        <f>$AN2040*$W2040</f>
        <v/>
      </c>
      <c r="AH2040" s="41">
        <f>SUM($AA2040:$AG2040)</f>
        <v/>
      </c>
      <c r="AI2040" s="41">
        <f>12*($AM2040+$AN2040)</f>
        <v/>
      </c>
      <c r="AJ2040" s="41">
        <f>$AM2040*((IncMonth-1)+(13-IncMonth)*(1+$X2040))+12*$AN2040</f>
        <v/>
      </c>
      <c r="AK2040" s="41">
        <f>IF($R2040=1,N($L2040)+N($M2040),0)</f>
        <v/>
      </c>
      <c r="AL2040">
        <f>IF($C2040="","",IF(N($L2040)&lt;=0,"Basic salary missing",IF(ISNA(MATCH($C2040,Departments!$A$5:$A$54,0)),"Department not on Departments sheet",IF(AND($I2040&lt;&gt;"",NOT(ISNUMBER($I2040))),"Date of birth is text, not a date",IF(AND($K2040&lt;&gt;"",NOT(ISNUMBER($K2040))),"Contract end is text, not a date","")))))</f>
        <v/>
      </c>
      <c r="AM2040" s="41">
        <f>IF($R2040=0,0,N($L2040)*(1+$Z2040+BonusMonths/12+IF($Q2040=1,0,EOSB))+N($M2040)+(N($L2040)+SI_Gross*N($M2040))*IF($Q2040=1,SI_O,SI_E))</f>
        <v/>
      </c>
      <c r="AN2040" s="41">
        <f>IF($R2040=0,0,(IF($Q2040=1,MedO,MedE+Ticket)+Training)/12)</f>
        <v/>
      </c>
    </row>
    <row r="2041">
      <c r="I2041" s="35" t="n"/>
      <c r="J2041" s="35" t="n"/>
      <c r="K2041" s="35" t="n"/>
      <c r="L2041" s="36" t="n"/>
      <c r="M2041" s="36" t="n"/>
      <c r="P2041" s="37" t="n"/>
      <c r="Q2041" s="38">
        <f>IF($C2041="",0,IF(OR(LOWER(TRIM($G2041))="omani",LOWER(TRIM($G2041))="oman",LOWER(TRIM($G2041))="om",LOWER(TRIM($G2041))="local"),1,0))</f>
        <v/>
      </c>
      <c r="R2041" s="38">
        <f>IF($C2041="",0,IF(OR(ISNUMBER(SEARCH("resign",$N2041)),ISNUMBER(SEARCH("terminat",$N2041)),ISNUMBER(SEARCH("inactive",$N2041)),ISNUMBER(SEARCH("vacan",$N2041)),ISNUMBER(SEARCH("deceased",$N2041)),ISNUMBER(SEARCH("separated",$N2041))),0,1))</f>
        <v/>
      </c>
      <c r="S2041">
        <f>IF(OR($R2041=0,NOT(ISNUMBER($I2041))),"",IFERROR(DATEDIF($I2041,DATE(FY,1,1),"y"),""))</f>
        <v/>
      </c>
      <c r="T2041">
        <f>IF(OR($R2041=0,NOT(ISNUMBER($J2041))),"",IFERROR(DATEDIF($J2041,DATE(FY,1,1),"y"),0))</f>
        <v/>
      </c>
      <c r="U2041" s="38">
        <f>IF(OR($R2041=0,NOT(ISNUMBER($I2041))),0,IF(YEAR($I2041)+IF($Q2041=1,RetAgeO,RetAgeE)=FY,MONTH($I2041),IF(YEAR($I2041)+IF($Q2041=1,RetAgeO,RetAgeE)&lt;FY,1,0)))</f>
        <v/>
      </c>
      <c r="V2041" s="38">
        <f>IF(OR($R2041=0,NOT(ISNUMBER($K2041))),0,IF(YEAR($K2041)=FY,MONTH($K2041),IF(YEAR($K2041)&lt;FY,1,0)))</f>
        <v/>
      </c>
      <c r="W2041" s="38">
        <f>IF($R2041=0,0,MIN(12,IF(AND(ISNUMBER($O2041),$O2041&gt;=1,$O2041&lt;=12),INT($O2041),12),IF(AND(RetireExit="Yes",$U2041&gt;0),$U2041,12),IF(AND(ContractExit="Yes",$V2041&gt;0),$V2041,12)))</f>
        <v/>
      </c>
      <c r="X2041" s="37">
        <f>IF(ISNUMBER($P2041),$P2041,IncPct)</f>
        <v/>
      </c>
      <c r="Y2041" s="39">
        <f>IF($W2041=0,0,MAX(0,MIN($W2041,IncMonth-1))+MAX(0,$W2041-IncMonth+1)*(1+$X2041))</f>
        <v/>
      </c>
      <c r="Z2041" s="40">
        <f>IF($C2041="",0,IFERROR(INDEX(Departments!$B$5:$B$54,MATCH($C2041,Departments!$A$5:$A$54,0)),0))</f>
        <v/>
      </c>
      <c r="AA2041" s="41">
        <f>N($L2041)*$Y2041</f>
        <v/>
      </c>
      <c r="AB2041" s="41">
        <f>N($M2041)*$Y2041</f>
        <v/>
      </c>
      <c r="AC2041" s="41">
        <f>$AA2041*$Z2041</f>
        <v/>
      </c>
      <c r="AD2041" s="41">
        <f>$AA2041*BonusMonths/12</f>
        <v/>
      </c>
      <c r="AE2041" s="41">
        <f>($AA2041+SI_Gross*$AB2041)*IF($Q2041=1,SI_O,SI_E)</f>
        <v/>
      </c>
      <c r="AF2041" s="41">
        <f>IF($Q2041=1,0,$AA2041*EOSB)</f>
        <v/>
      </c>
      <c r="AG2041" s="41">
        <f>$AN2041*$W2041</f>
        <v/>
      </c>
      <c r="AH2041" s="41">
        <f>SUM($AA2041:$AG2041)</f>
        <v/>
      </c>
      <c r="AI2041" s="41">
        <f>12*($AM2041+$AN2041)</f>
        <v/>
      </c>
      <c r="AJ2041" s="41">
        <f>$AM2041*((IncMonth-1)+(13-IncMonth)*(1+$X2041))+12*$AN2041</f>
        <v/>
      </c>
      <c r="AK2041" s="41">
        <f>IF($R2041=1,N($L2041)+N($M2041),0)</f>
        <v/>
      </c>
      <c r="AL2041">
        <f>IF($C2041="","",IF(N($L2041)&lt;=0,"Basic salary missing",IF(ISNA(MATCH($C2041,Departments!$A$5:$A$54,0)),"Department not on Departments sheet",IF(AND($I2041&lt;&gt;"",NOT(ISNUMBER($I2041))),"Date of birth is text, not a date",IF(AND($K2041&lt;&gt;"",NOT(ISNUMBER($K2041))),"Contract end is text, not a date","")))))</f>
        <v/>
      </c>
      <c r="AM2041" s="41">
        <f>IF($R2041=0,0,N($L2041)*(1+$Z2041+BonusMonths/12+IF($Q2041=1,0,EOSB))+N($M2041)+(N($L2041)+SI_Gross*N($M2041))*IF($Q2041=1,SI_O,SI_E))</f>
        <v/>
      </c>
      <c r="AN2041" s="41">
        <f>IF($R2041=0,0,(IF($Q2041=1,MedO,MedE+Ticket)+Training)/12)</f>
        <v/>
      </c>
    </row>
    <row r="2042">
      <c r="I2042" s="35" t="n"/>
      <c r="J2042" s="35" t="n"/>
      <c r="K2042" s="35" t="n"/>
      <c r="L2042" s="36" t="n"/>
      <c r="M2042" s="36" t="n"/>
      <c r="P2042" s="37" t="n"/>
      <c r="Q2042" s="38">
        <f>IF($C2042="",0,IF(OR(LOWER(TRIM($G2042))="omani",LOWER(TRIM($G2042))="oman",LOWER(TRIM($G2042))="om",LOWER(TRIM($G2042))="local"),1,0))</f>
        <v/>
      </c>
      <c r="R2042" s="38">
        <f>IF($C2042="",0,IF(OR(ISNUMBER(SEARCH("resign",$N2042)),ISNUMBER(SEARCH("terminat",$N2042)),ISNUMBER(SEARCH("inactive",$N2042)),ISNUMBER(SEARCH("vacan",$N2042)),ISNUMBER(SEARCH("deceased",$N2042)),ISNUMBER(SEARCH("separated",$N2042))),0,1))</f>
        <v/>
      </c>
      <c r="S2042">
        <f>IF(OR($R2042=0,NOT(ISNUMBER($I2042))),"",IFERROR(DATEDIF($I2042,DATE(FY,1,1),"y"),""))</f>
        <v/>
      </c>
      <c r="T2042">
        <f>IF(OR($R2042=0,NOT(ISNUMBER($J2042))),"",IFERROR(DATEDIF($J2042,DATE(FY,1,1),"y"),0))</f>
        <v/>
      </c>
      <c r="U2042" s="38">
        <f>IF(OR($R2042=0,NOT(ISNUMBER($I2042))),0,IF(YEAR($I2042)+IF($Q2042=1,RetAgeO,RetAgeE)=FY,MONTH($I2042),IF(YEAR($I2042)+IF($Q2042=1,RetAgeO,RetAgeE)&lt;FY,1,0)))</f>
        <v/>
      </c>
      <c r="V2042" s="38">
        <f>IF(OR($R2042=0,NOT(ISNUMBER($K2042))),0,IF(YEAR($K2042)=FY,MONTH($K2042),IF(YEAR($K2042)&lt;FY,1,0)))</f>
        <v/>
      </c>
      <c r="W2042" s="38">
        <f>IF($R2042=0,0,MIN(12,IF(AND(ISNUMBER($O2042),$O2042&gt;=1,$O2042&lt;=12),INT($O2042),12),IF(AND(RetireExit="Yes",$U2042&gt;0),$U2042,12),IF(AND(ContractExit="Yes",$V2042&gt;0),$V2042,12)))</f>
        <v/>
      </c>
      <c r="X2042" s="37">
        <f>IF(ISNUMBER($P2042),$P2042,IncPct)</f>
        <v/>
      </c>
      <c r="Y2042" s="39">
        <f>IF($W2042=0,0,MAX(0,MIN($W2042,IncMonth-1))+MAX(0,$W2042-IncMonth+1)*(1+$X2042))</f>
        <v/>
      </c>
      <c r="Z2042" s="40">
        <f>IF($C2042="",0,IFERROR(INDEX(Departments!$B$5:$B$54,MATCH($C2042,Departments!$A$5:$A$54,0)),0))</f>
        <v/>
      </c>
      <c r="AA2042" s="41">
        <f>N($L2042)*$Y2042</f>
        <v/>
      </c>
      <c r="AB2042" s="41">
        <f>N($M2042)*$Y2042</f>
        <v/>
      </c>
      <c r="AC2042" s="41">
        <f>$AA2042*$Z2042</f>
        <v/>
      </c>
      <c r="AD2042" s="41">
        <f>$AA2042*BonusMonths/12</f>
        <v/>
      </c>
      <c r="AE2042" s="41">
        <f>($AA2042+SI_Gross*$AB2042)*IF($Q2042=1,SI_O,SI_E)</f>
        <v/>
      </c>
      <c r="AF2042" s="41">
        <f>IF($Q2042=1,0,$AA2042*EOSB)</f>
        <v/>
      </c>
      <c r="AG2042" s="41">
        <f>$AN2042*$W2042</f>
        <v/>
      </c>
      <c r="AH2042" s="41">
        <f>SUM($AA2042:$AG2042)</f>
        <v/>
      </c>
      <c r="AI2042" s="41">
        <f>12*($AM2042+$AN2042)</f>
        <v/>
      </c>
      <c r="AJ2042" s="41">
        <f>$AM2042*((IncMonth-1)+(13-IncMonth)*(1+$X2042))+12*$AN2042</f>
        <v/>
      </c>
      <c r="AK2042" s="41">
        <f>IF($R2042=1,N($L2042)+N($M2042),0)</f>
        <v/>
      </c>
      <c r="AL2042">
        <f>IF($C2042="","",IF(N($L2042)&lt;=0,"Basic salary missing",IF(ISNA(MATCH($C2042,Departments!$A$5:$A$54,0)),"Department not on Departments sheet",IF(AND($I2042&lt;&gt;"",NOT(ISNUMBER($I2042))),"Date of birth is text, not a date",IF(AND($K2042&lt;&gt;"",NOT(ISNUMBER($K2042))),"Contract end is text, not a date","")))))</f>
        <v/>
      </c>
      <c r="AM2042" s="41">
        <f>IF($R2042=0,0,N($L2042)*(1+$Z2042+BonusMonths/12+IF($Q2042=1,0,EOSB))+N($M2042)+(N($L2042)+SI_Gross*N($M2042))*IF($Q2042=1,SI_O,SI_E))</f>
        <v/>
      </c>
      <c r="AN2042" s="41">
        <f>IF($R2042=0,0,(IF($Q2042=1,MedO,MedE+Ticket)+Training)/12)</f>
        <v/>
      </c>
    </row>
    <row r="2043">
      <c r="I2043" s="35" t="n"/>
      <c r="J2043" s="35" t="n"/>
      <c r="K2043" s="35" t="n"/>
      <c r="L2043" s="36" t="n"/>
      <c r="M2043" s="36" t="n"/>
      <c r="P2043" s="37" t="n"/>
      <c r="Q2043" s="38">
        <f>IF($C2043="",0,IF(OR(LOWER(TRIM($G2043))="omani",LOWER(TRIM($G2043))="oman",LOWER(TRIM($G2043))="om",LOWER(TRIM($G2043))="local"),1,0))</f>
        <v/>
      </c>
      <c r="R2043" s="38">
        <f>IF($C2043="",0,IF(OR(ISNUMBER(SEARCH("resign",$N2043)),ISNUMBER(SEARCH("terminat",$N2043)),ISNUMBER(SEARCH("inactive",$N2043)),ISNUMBER(SEARCH("vacan",$N2043)),ISNUMBER(SEARCH("deceased",$N2043)),ISNUMBER(SEARCH("separated",$N2043))),0,1))</f>
        <v/>
      </c>
      <c r="S2043">
        <f>IF(OR($R2043=0,NOT(ISNUMBER($I2043))),"",IFERROR(DATEDIF($I2043,DATE(FY,1,1),"y"),""))</f>
        <v/>
      </c>
      <c r="T2043">
        <f>IF(OR($R2043=0,NOT(ISNUMBER($J2043))),"",IFERROR(DATEDIF($J2043,DATE(FY,1,1),"y"),0))</f>
        <v/>
      </c>
      <c r="U2043" s="38">
        <f>IF(OR($R2043=0,NOT(ISNUMBER($I2043))),0,IF(YEAR($I2043)+IF($Q2043=1,RetAgeO,RetAgeE)=FY,MONTH($I2043),IF(YEAR($I2043)+IF($Q2043=1,RetAgeO,RetAgeE)&lt;FY,1,0)))</f>
        <v/>
      </c>
      <c r="V2043" s="38">
        <f>IF(OR($R2043=0,NOT(ISNUMBER($K2043))),0,IF(YEAR($K2043)=FY,MONTH($K2043),IF(YEAR($K2043)&lt;FY,1,0)))</f>
        <v/>
      </c>
      <c r="W2043" s="38">
        <f>IF($R2043=0,0,MIN(12,IF(AND(ISNUMBER($O2043),$O2043&gt;=1,$O2043&lt;=12),INT($O2043),12),IF(AND(RetireExit="Yes",$U2043&gt;0),$U2043,12),IF(AND(ContractExit="Yes",$V2043&gt;0),$V2043,12)))</f>
        <v/>
      </c>
      <c r="X2043" s="37">
        <f>IF(ISNUMBER($P2043),$P2043,IncPct)</f>
        <v/>
      </c>
      <c r="Y2043" s="39">
        <f>IF($W2043=0,0,MAX(0,MIN($W2043,IncMonth-1))+MAX(0,$W2043-IncMonth+1)*(1+$X2043))</f>
        <v/>
      </c>
      <c r="Z2043" s="40">
        <f>IF($C2043="",0,IFERROR(INDEX(Departments!$B$5:$B$54,MATCH($C2043,Departments!$A$5:$A$54,0)),0))</f>
        <v/>
      </c>
      <c r="AA2043" s="41">
        <f>N($L2043)*$Y2043</f>
        <v/>
      </c>
      <c r="AB2043" s="41">
        <f>N($M2043)*$Y2043</f>
        <v/>
      </c>
      <c r="AC2043" s="41">
        <f>$AA2043*$Z2043</f>
        <v/>
      </c>
      <c r="AD2043" s="41">
        <f>$AA2043*BonusMonths/12</f>
        <v/>
      </c>
      <c r="AE2043" s="41">
        <f>($AA2043+SI_Gross*$AB2043)*IF($Q2043=1,SI_O,SI_E)</f>
        <v/>
      </c>
      <c r="AF2043" s="41">
        <f>IF($Q2043=1,0,$AA2043*EOSB)</f>
        <v/>
      </c>
      <c r="AG2043" s="41">
        <f>$AN2043*$W2043</f>
        <v/>
      </c>
      <c r="AH2043" s="41">
        <f>SUM($AA2043:$AG2043)</f>
        <v/>
      </c>
      <c r="AI2043" s="41">
        <f>12*($AM2043+$AN2043)</f>
        <v/>
      </c>
      <c r="AJ2043" s="41">
        <f>$AM2043*((IncMonth-1)+(13-IncMonth)*(1+$X2043))+12*$AN2043</f>
        <v/>
      </c>
      <c r="AK2043" s="41">
        <f>IF($R2043=1,N($L2043)+N($M2043),0)</f>
        <v/>
      </c>
      <c r="AL2043">
        <f>IF($C2043="","",IF(N($L2043)&lt;=0,"Basic salary missing",IF(ISNA(MATCH($C2043,Departments!$A$5:$A$54,0)),"Department not on Departments sheet",IF(AND($I2043&lt;&gt;"",NOT(ISNUMBER($I2043))),"Date of birth is text, not a date",IF(AND($K2043&lt;&gt;"",NOT(ISNUMBER($K2043))),"Contract end is text, not a date","")))))</f>
        <v/>
      </c>
      <c r="AM2043" s="41">
        <f>IF($R2043=0,0,N($L2043)*(1+$Z2043+BonusMonths/12+IF($Q2043=1,0,EOSB))+N($M2043)+(N($L2043)+SI_Gross*N($M2043))*IF($Q2043=1,SI_O,SI_E))</f>
        <v/>
      </c>
      <c r="AN2043" s="41">
        <f>IF($R2043=0,0,(IF($Q2043=1,MedO,MedE+Ticket)+Training)/12)</f>
        <v/>
      </c>
    </row>
    <row r="2044">
      <c r="I2044" s="35" t="n"/>
      <c r="J2044" s="35" t="n"/>
      <c r="K2044" s="35" t="n"/>
      <c r="L2044" s="36" t="n"/>
      <c r="M2044" s="36" t="n"/>
      <c r="P2044" s="37" t="n"/>
      <c r="Q2044" s="38">
        <f>IF($C2044="",0,IF(OR(LOWER(TRIM($G2044))="omani",LOWER(TRIM($G2044))="oman",LOWER(TRIM($G2044))="om",LOWER(TRIM($G2044))="local"),1,0))</f>
        <v/>
      </c>
      <c r="R2044" s="38">
        <f>IF($C2044="",0,IF(OR(ISNUMBER(SEARCH("resign",$N2044)),ISNUMBER(SEARCH("terminat",$N2044)),ISNUMBER(SEARCH("inactive",$N2044)),ISNUMBER(SEARCH("vacan",$N2044)),ISNUMBER(SEARCH("deceased",$N2044)),ISNUMBER(SEARCH("separated",$N2044))),0,1))</f>
        <v/>
      </c>
      <c r="S2044">
        <f>IF(OR($R2044=0,NOT(ISNUMBER($I2044))),"",IFERROR(DATEDIF($I2044,DATE(FY,1,1),"y"),""))</f>
        <v/>
      </c>
      <c r="T2044">
        <f>IF(OR($R2044=0,NOT(ISNUMBER($J2044))),"",IFERROR(DATEDIF($J2044,DATE(FY,1,1),"y"),0))</f>
        <v/>
      </c>
      <c r="U2044" s="38">
        <f>IF(OR($R2044=0,NOT(ISNUMBER($I2044))),0,IF(YEAR($I2044)+IF($Q2044=1,RetAgeO,RetAgeE)=FY,MONTH($I2044),IF(YEAR($I2044)+IF($Q2044=1,RetAgeO,RetAgeE)&lt;FY,1,0)))</f>
        <v/>
      </c>
      <c r="V2044" s="38">
        <f>IF(OR($R2044=0,NOT(ISNUMBER($K2044))),0,IF(YEAR($K2044)=FY,MONTH($K2044),IF(YEAR($K2044)&lt;FY,1,0)))</f>
        <v/>
      </c>
      <c r="W2044" s="38">
        <f>IF($R2044=0,0,MIN(12,IF(AND(ISNUMBER($O2044),$O2044&gt;=1,$O2044&lt;=12),INT($O2044),12),IF(AND(RetireExit="Yes",$U2044&gt;0),$U2044,12),IF(AND(ContractExit="Yes",$V2044&gt;0),$V2044,12)))</f>
        <v/>
      </c>
      <c r="X2044" s="37">
        <f>IF(ISNUMBER($P2044),$P2044,IncPct)</f>
        <v/>
      </c>
      <c r="Y2044" s="39">
        <f>IF($W2044=0,0,MAX(0,MIN($W2044,IncMonth-1))+MAX(0,$W2044-IncMonth+1)*(1+$X2044))</f>
        <v/>
      </c>
      <c r="Z2044" s="40">
        <f>IF($C2044="",0,IFERROR(INDEX(Departments!$B$5:$B$54,MATCH($C2044,Departments!$A$5:$A$54,0)),0))</f>
        <v/>
      </c>
      <c r="AA2044" s="41">
        <f>N($L2044)*$Y2044</f>
        <v/>
      </c>
      <c r="AB2044" s="41">
        <f>N($M2044)*$Y2044</f>
        <v/>
      </c>
      <c r="AC2044" s="41">
        <f>$AA2044*$Z2044</f>
        <v/>
      </c>
      <c r="AD2044" s="41">
        <f>$AA2044*BonusMonths/12</f>
        <v/>
      </c>
      <c r="AE2044" s="41">
        <f>($AA2044+SI_Gross*$AB2044)*IF($Q2044=1,SI_O,SI_E)</f>
        <v/>
      </c>
      <c r="AF2044" s="41">
        <f>IF($Q2044=1,0,$AA2044*EOSB)</f>
        <v/>
      </c>
      <c r="AG2044" s="41">
        <f>$AN2044*$W2044</f>
        <v/>
      </c>
      <c r="AH2044" s="41">
        <f>SUM($AA2044:$AG2044)</f>
        <v/>
      </c>
      <c r="AI2044" s="41">
        <f>12*($AM2044+$AN2044)</f>
        <v/>
      </c>
      <c r="AJ2044" s="41">
        <f>$AM2044*((IncMonth-1)+(13-IncMonth)*(1+$X2044))+12*$AN2044</f>
        <v/>
      </c>
      <c r="AK2044" s="41">
        <f>IF($R2044=1,N($L2044)+N($M2044),0)</f>
        <v/>
      </c>
      <c r="AL2044">
        <f>IF($C2044="","",IF(N($L2044)&lt;=0,"Basic salary missing",IF(ISNA(MATCH($C2044,Departments!$A$5:$A$54,0)),"Department not on Departments sheet",IF(AND($I2044&lt;&gt;"",NOT(ISNUMBER($I2044))),"Date of birth is text, not a date",IF(AND($K2044&lt;&gt;"",NOT(ISNUMBER($K2044))),"Contract end is text, not a date","")))))</f>
        <v/>
      </c>
      <c r="AM2044" s="41">
        <f>IF($R2044=0,0,N($L2044)*(1+$Z2044+BonusMonths/12+IF($Q2044=1,0,EOSB))+N($M2044)+(N($L2044)+SI_Gross*N($M2044))*IF($Q2044=1,SI_O,SI_E))</f>
        <v/>
      </c>
      <c r="AN2044" s="41">
        <f>IF($R2044=0,0,(IF($Q2044=1,MedO,MedE+Ticket)+Training)/12)</f>
        <v/>
      </c>
    </row>
    <row r="2045">
      <c r="I2045" s="35" t="n"/>
      <c r="J2045" s="35" t="n"/>
      <c r="K2045" s="35" t="n"/>
      <c r="L2045" s="36" t="n"/>
      <c r="M2045" s="36" t="n"/>
      <c r="P2045" s="37" t="n"/>
      <c r="Q2045" s="38">
        <f>IF($C2045="",0,IF(OR(LOWER(TRIM($G2045))="omani",LOWER(TRIM($G2045))="oman",LOWER(TRIM($G2045))="om",LOWER(TRIM($G2045))="local"),1,0))</f>
        <v/>
      </c>
      <c r="R2045" s="38">
        <f>IF($C2045="",0,IF(OR(ISNUMBER(SEARCH("resign",$N2045)),ISNUMBER(SEARCH("terminat",$N2045)),ISNUMBER(SEARCH("inactive",$N2045)),ISNUMBER(SEARCH("vacan",$N2045)),ISNUMBER(SEARCH("deceased",$N2045)),ISNUMBER(SEARCH("separated",$N2045))),0,1))</f>
        <v/>
      </c>
      <c r="S2045">
        <f>IF(OR($R2045=0,NOT(ISNUMBER($I2045))),"",IFERROR(DATEDIF($I2045,DATE(FY,1,1),"y"),""))</f>
        <v/>
      </c>
      <c r="T2045">
        <f>IF(OR($R2045=0,NOT(ISNUMBER($J2045))),"",IFERROR(DATEDIF($J2045,DATE(FY,1,1),"y"),0))</f>
        <v/>
      </c>
      <c r="U2045" s="38">
        <f>IF(OR($R2045=0,NOT(ISNUMBER($I2045))),0,IF(YEAR($I2045)+IF($Q2045=1,RetAgeO,RetAgeE)=FY,MONTH($I2045),IF(YEAR($I2045)+IF($Q2045=1,RetAgeO,RetAgeE)&lt;FY,1,0)))</f>
        <v/>
      </c>
      <c r="V2045" s="38">
        <f>IF(OR($R2045=0,NOT(ISNUMBER($K2045))),0,IF(YEAR($K2045)=FY,MONTH($K2045),IF(YEAR($K2045)&lt;FY,1,0)))</f>
        <v/>
      </c>
      <c r="W2045" s="38">
        <f>IF($R2045=0,0,MIN(12,IF(AND(ISNUMBER($O2045),$O2045&gt;=1,$O2045&lt;=12),INT($O2045),12),IF(AND(RetireExit="Yes",$U2045&gt;0),$U2045,12),IF(AND(ContractExit="Yes",$V2045&gt;0),$V2045,12)))</f>
        <v/>
      </c>
      <c r="X2045" s="37">
        <f>IF(ISNUMBER($P2045),$P2045,IncPct)</f>
        <v/>
      </c>
      <c r="Y2045" s="39">
        <f>IF($W2045=0,0,MAX(0,MIN($W2045,IncMonth-1))+MAX(0,$W2045-IncMonth+1)*(1+$X2045))</f>
        <v/>
      </c>
      <c r="Z2045" s="40">
        <f>IF($C2045="",0,IFERROR(INDEX(Departments!$B$5:$B$54,MATCH($C2045,Departments!$A$5:$A$54,0)),0))</f>
        <v/>
      </c>
      <c r="AA2045" s="41">
        <f>N($L2045)*$Y2045</f>
        <v/>
      </c>
      <c r="AB2045" s="41">
        <f>N($M2045)*$Y2045</f>
        <v/>
      </c>
      <c r="AC2045" s="41">
        <f>$AA2045*$Z2045</f>
        <v/>
      </c>
      <c r="AD2045" s="41">
        <f>$AA2045*BonusMonths/12</f>
        <v/>
      </c>
      <c r="AE2045" s="41">
        <f>($AA2045+SI_Gross*$AB2045)*IF($Q2045=1,SI_O,SI_E)</f>
        <v/>
      </c>
      <c r="AF2045" s="41">
        <f>IF($Q2045=1,0,$AA2045*EOSB)</f>
        <v/>
      </c>
      <c r="AG2045" s="41">
        <f>$AN2045*$W2045</f>
        <v/>
      </c>
      <c r="AH2045" s="41">
        <f>SUM($AA2045:$AG2045)</f>
        <v/>
      </c>
      <c r="AI2045" s="41">
        <f>12*($AM2045+$AN2045)</f>
        <v/>
      </c>
      <c r="AJ2045" s="41">
        <f>$AM2045*((IncMonth-1)+(13-IncMonth)*(1+$X2045))+12*$AN2045</f>
        <v/>
      </c>
      <c r="AK2045" s="41">
        <f>IF($R2045=1,N($L2045)+N($M2045),0)</f>
        <v/>
      </c>
      <c r="AL2045">
        <f>IF($C2045="","",IF(N($L2045)&lt;=0,"Basic salary missing",IF(ISNA(MATCH($C2045,Departments!$A$5:$A$54,0)),"Department not on Departments sheet",IF(AND($I2045&lt;&gt;"",NOT(ISNUMBER($I2045))),"Date of birth is text, not a date",IF(AND($K2045&lt;&gt;"",NOT(ISNUMBER($K2045))),"Contract end is text, not a date","")))))</f>
        <v/>
      </c>
      <c r="AM2045" s="41">
        <f>IF($R2045=0,0,N($L2045)*(1+$Z2045+BonusMonths/12+IF($Q2045=1,0,EOSB))+N($M2045)+(N($L2045)+SI_Gross*N($M2045))*IF($Q2045=1,SI_O,SI_E))</f>
        <v/>
      </c>
      <c r="AN2045" s="41">
        <f>IF($R2045=0,0,(IF($Q2045=1,MedO,MedE+Ticket)+Training)/12)</f>
        <v/>
      </c>
    </row>
    <row r="2046">
      <c r="I2046" s="35" t="n"/>
      <c r="J2046" s="35" t="n"/>
      <c r="K2046" s="35" t="n"/>
      <c r="L2046" s="36" t="n"/>
      <c r="M2046" s="36" t="n"/>
      <c r="P2046" s="37" t="n"/>
      <c r="Q2046" s="38">
        <f>IF($C2046="",0,IF(OR(LOWER(TRIM($G2046))="omani",LOWER(TRIM($G2046))="oman",LOWER(TRIM($G2046))="om",LOWER(TRIM($G2046))="local"),1,0))</f>
        <v/>
      </c>
      <c r="R2046" s="38">
        <f>IF($C2046="",0,IF(OR(ISNUMBER(SEARCH("resign",$N2046)),ISNUMBER(SEARCH("terminat",$N2046)),ISNUMBER(SEARCH("inactive",$N2046)),ISNUMBER(SEARCH("vacan",$N2046)),ISNUMBER(SEARCH("deceased",$N2046)),ISNUMBER(SEARCH("separated",$N2046))),0,1))</f>
        <v/>
      </c>
      <c r="S2046">
        <f>IF(OR($R2046=0,NOT(ISNUMBER($I2046))),"",IFERROR(DATEDIF($I2046,DATE(FY,1,1),"y"),""))</f>
        <v/>
      </c>
      <c r="T2046">
        <f>IF(OR($R2046=0,NOT(ISNUMBER($J2046))),"",IFERROR(DATEDIF($J2046,DATE(FY,1,1),"y"),0))</f>
        <v/>
      </c>
      <c r="U2046" s="38">
        <f>IF(OR($R2046=0,NOT(ISNUMBER($I2046))),0,IF(YEAR($I2046)+IF($Q2046=1,RetAgeO,RetAgeE)=FY,MONTH($I2046),IF(YEAR($I2046)+IF($Q2046=1,RetAgeO,RetAgeE)&lt;FY,1,0)))</f>
        <v/>
      </c>
      <c r="V2046" s="38">
        <f>IF(OR($R2046=0,NOT(ISNUMBER($K2046))),0,IF(YEAR($K2046)=FY,MONTH($K2046),IF(YEAR($K2046)&lt;FY,1,0)))</f>
        <v/>
      </c>
      <c r="W2046" s="38">
        <f>IF($R2046=0,0,MIN(12,IF(AND(ISNUMBER($O2046),$O2046&gt;=1,$O2046&lt;=12),INT($O2046),12),IF(AND(RetireExit="Yes",$U2046&gt;0),$U2046,12),IF(AND(ContractExit="Yes",$V2046&gt;0),$V2046,12)))</f>
        <v/>
      </c>
      <c r="X2046" s="37">
        <f>IF(ISNUMBER($P2046),$P2046,IncPct)</f>
        <v/>
      </c>
      <c r="Y2046" s="39">
        <f>IF($W2046=0,0,MAX(0,MIN($W2046,IncMonth-1))+MAX(0,$W2046-IncMonth+1)*(1+$X2046))</f>
        <v/>
      </c>
      <c r="Z2046" s="40">
        <f>IF($C2046="",0,IFERROR(INDEX(Departments!$B$5:$B$54,MATCH($C2046,Departments!$A$5:$A$54,0)),0))</f>
        <v/>
      </c>
      <c r="AA2046" s="41">
        <f>N($L2046)*$Y2046</f>
        <v/>
      </c>
      <c r="AB2046" s="41">
        <f>N($M2046)*$Y2046</f>
        <v/>
      </c>
      <c r="AC2046" s="41">
        <f>$AA2046*$Z2046</f>
        <v/>
      </c>
      <c r="AD2046" s="41">
        <f>$AA2046*BonusMonths/12</f>
        <v/>
      </c>
      <c r="AE2046" s="41">
        <f>($AA2046+SI_Gross*$AB2046)*IF($Q2046=1,SI_O,SI_E)</f>
        <v/>
      </c>
      <c r="AF2046" s="41">
        <f>IF($Q2046=1,0,$AA2046*EOSB)</f>
        <v/>
      </c>
      <c r="AG2046" s="41">
        <f>$AN2046*$W2046</f>
        <v/>
      </c>
      <c r="AH2046" s="41">
        <f>SUM($AA2046:$AG2046)</f>
        <v/>
      </c>
      <c r="AI2046" s="41">
        <f>12*($AM2046+$AN2046)</f>
        <v/>
      </c>
      <c r="AJ2046" s="41">
        <f>$AM2046*((IncMonth-1)+(13-IncMonth)*(1+$X2046))+12*$AN2046</f>
        <v/>
      </c>
      <c r="AK2046" s="41">
        <f>IF($R2046=1,N($L2046)+N($M2046),0)</f>
        <v/>
      </c>
      <c r="AL2046">
        <f>IF($C2046="","",IF(N($L2046)&lt;=0,"Basic salary missing",IF(ISNA(MATCH($C2046,Departments!$A$5:$A$54,0)),"Department not on Departments sheet",IF(AND($I2046&lt;&gt;"",NOT(ISNUMBER($I2046))),"Date of birth is text, not a date",IF(AND($K2046&lt;&gt;"",NOT(ISNUMBER($K2046))),"Contract end is text, not a date","")))))</f>
        <v/>
      </c>
      <c r="AM2046" s="41">
        <f>IF($R2046=0,0,N($L2046)*(1+$Z2046+BonusMonths/12+IF($Q2046=1,0,EOSB))+N($M2046)+(N($L2046)+SI_Gross*N($M2046))*IF($Q2046=1,SI_O,SI_E))</f>
        <v/>
      </c>
      <c r="AN2046" s="41">
        <f>IF($R2046=0,0,(IF($Q2046=1,MedO,MedE+Ticket)+Training)/12)</f>
        <v/>
      </c>
    </row>
    <row r="2047">
      <c r="I2047" s="35" t="n"/>
      <c r="J2047" s="35" t="n"/>
      <c r="K2047" s="35" t="n"/>
      <c r="L2047" s="36" t="n"/>
      <c r="M2047" s="36" t="n"/>
      <c r="P2047" s="37" t="n"/>
      <c r="Q2047" s="38">
        <f>IF($C2047="",0,IF(OR(LOWER(TRIM($G2047))="omani",LOWER(TRIM($G2047))="oman",LOWER(TRIM($G2047))="om",LOWER(TRIM($G2047))="local"),1,0))</f>
        <v/>
      </c>
      <c r="R2047" s="38">
        <f>IF($C2047="",0,IF(OR(ISNUMBER(SEARCH("resign",$N2047)),ISNUMBER(SEARCH("terminat",$N2047)),ISNUMBER(SEARCH("inactive",$N2047)),ISNUMBER(SEARCH("vacan",$N2047)),ISNUMBER(SEARCH("deceased",$N2047)),ISNUMBER(SEARCH("separated",$N2047))),0,1))</f>
        <v/>
      </c>
      <c r="S2047">
        <f>IF(OR($R2047=0,NOT(ISNUMBER($I2047))),"",IFERROR(DATEDIF($I2047,DATE(FY,1,1),"y"),""))</f>
        <v/>
      </c>
      <c r="T2047">
        <f>IF(OR($R2047=0,NOT(ISNUMBER($J2047))),"",IFERROR(DATEDIF($J2047,DATE(FY,1,1),"y"),0))</f>
        <v/>
      </c>
      <c r="U2047" s="38">
        <f>IF(OR($R2047=0,NOT(ISNUMBER($I2047))),0,IF(YEAR($I2047)+IF($Q2047=1,RetAgeO,RetAgeE)=FY,MONTH($I2047),IF(YEAR($I2047)+IF($Q2047=1,RetAgeO,RetAgeE)&lt;FY,1,0)))</f>
        <v/>
      </c>
      <c r="V2047" s="38">
        <f>IF(OR($R2047=0,NOT(ISNUMBER($K2047))),0,IF(YEAR($K2047)=FY,MONTH($K2047),IF(YEAR($K2047)&lt;FY,1,0)))</f>
        <v/>
      </c>
      <c r="W2047" s="38">
        <f>IF($R2047=0,0,MIN(12,IF(AND(ISNUMBER($O2047),$O2047&gt;=1,$O2047&lt;=12),INT($O2047),12),IF(AND(RetireExit="Yes",$U2047&gt;0),$U2047,12),IF(AND(ContractExit="Yes",$V2047&gt;0),$V2047,12)))</f>
        <v/>
      </c>
      <c r="X2047" s="37">
        <f>IF(ISNUMBER($P2047),$P2047,IncPct)</f>
        <v/>
      </c>
      <c r="Y2047" s="39">
        <f>IF($W2047=0,0,MAX(0,MIN($W2047,IncMonth-1))+MAX(0,$W2047-IncMonth+1)*(1+$X2047))</f>
        <v/>
      </c>
      <c r="Z2047" s="40">
        <f>IF($C2047="",0,IFERROR(INDEX(Departments!$B$5:$B$54,MATCH($C2047,Departments!$A$5:$A$54,0)),0))</f>
        <v/>
      </c>
      <c r="AA2047" s="41">
        <f>N($L2047)*$Y2047</f>
        <v/>
      </c>
      <c r="AB2047" s="41">
        <f>N($M2047)*$Y2047</f>
        <v/>
      </c>
      <c r="AC2047" s="41">
        <f>$AA2047*$Z2047</f>
        <v/>
      </c>
      <c r="AD2047" s="41">
        <f>$AA2047*BonusMonths/12</f>
        <v/>
      </c>
      <c r="AE2047" s="41">
        <f>($AA2047+SI_Gross*$AB2047)*IF($Q2047=1,SI_O,SI_E)</f>
        <v/>
      </c>
      <c r="AF2047" s="41">
        <f>IF($Q2047=1,0,$AA2047*EOSB)</f>
        <v/>
      </c>
      <c r="AG2047" s="41">
        <f>$AN2047*$W2047</f>
        <v/>
      </c>
      <c r="AH2047" s="41">
        <f>SUM($AA2047:$AG2047)</f>
        <v/>
      </c>
      <c r="AI2047" s="41">
        <f>12*($AM2047+$AN2047)</f>
        <v/>
      </c>
      <c r="AJ2047" s="41">
        <f>$AM2047*((IncMonth-1)+(13-IncMonth)*(1+$X2047))+12*$AN2047</f>
        <v/>
      </c>
      <c r="AK2047" s="41">
        <f>IF($R2047=1,N($L2047)+N($M2047),0)</f>
        <v/>
      </c>
      <c r="AL2047">
        <f>IF($C2047="","",IF(N($L2047)&lt;=0,"Basic salary missing",IF(ISNA(MATCH($C2047,Departments!$A$5:$A$54,0)),"Department not on Departments sheet",IF(AND($I2047&lt;&gt;"",NOT(ISNUMBER($I2047))),"Date of birth is text, not a date",IF(AND($K2047&lt;&gt;"",NOT(ISNUMBER($K2047))),"Contract end is text, not a date","")))))</f>
        <v/>
      </c>
      <c r="AM2047" s="41">
        <f>IF($R2047=0,0,N($L2047)*(1+$Z2047+BonusMonths/12+IF($Q2047=1,0,EOSB))+N($M2047)+(N($L2047)+SI_Gross*N($M2047))*IF($Q2047=1,SI_O,SI_E))</f>
        <v/>
      </c>
      <c r="AN2047" s="41">
        <f>IF($R2047=0,0,(IF($Q2047=1,MedO,MedE+Ticket)+Training)/12)</f>
        <v/>
      </c>
    </row>
    <row r="2048">
      <c r="I2048" s="35" t="n"/>
      <c r="J2048" s="35" t="n"/>
      <c r="K2048" s="35" t="n"/>
      <c r="L2048" s="36" t="n"/>
      <c r="M2048" s="36" t="n"/>
      <c r="P2048" s="37" t="n"/>
      <c r="Q2048" s="38">
        <f>IF($C2048="",0,IF(OR(LOWER(TRIM($G2048))="omani",LOWER(TRIM($G2048))="oman",LOWER(TRIM($G2048))="om",LOWER(TRIM($G2048))="local"),1,0))</f>
        <v/>
      </c>
      <c r="R2048" s="38">
        <f>IF($C2048="",0,IF(OR(ISNUMBER(SEARCH("resign",$N2048)),ISNUMBER(SEARCH("terminat",$N2048)),ISNUMBER(SEARCH("inactive",$N2048)),ISNUMBER(SEARCH("vacan",$N2048)),ISNUMBER(SEARCH("deceased",$N2048)),ISNUMBER(SEARCH("separated",$N2048))),0,1))</f>
        <v/>
      </c>
      <c r="S2048">
        <f>IF(OR($R2048=0,NOT(ISNUMBER($I2048))),"",IFERROR(DATEDIF($I2048,DATE(FY,1,1),"y"),""))</f>
        <v/>
      </c>
      <c r="T2048">
        <f>IF(OR($R2048=0,NOT(ISNUMBER($J2048))),"",IFERROR(DATEDIF($J2048,DATE(FY,1,1),"y"),0))</f>
        <v/>
      </c>
      <c r="U2048" s="38">
        <f>IF(OR($R2048=0,NOT(ISNUMBER($I2048))),0,IF(YEAR($I2048)+IF($Q2048=1,RetAgeO,RetAgeE)=FY,MONTH($I2048),IF(YEAR($I2048)+IF($Q2048=1,RetAgeO,RetAgeE)&lt;FY,1,0)))</f>
        <v/>
      </c>
      <c r="V2048" s="38">
        <f>IF(OR($R2048=0,NOT(ISNUMBER($K2048))),0,IF(YEAR($K2048)=FY,MONTH($K2048),IF(YEAR($K2048)&lt;FY,1,0)))</f>
        <v/>
      </c>
      <c r="W2048" s="38">
        <f>IF($R2048=0,0,MIN(12,IF(AND(ISNUMBER($O2048),$O2048&gt;=1,$O2048&lt;=12),INT($O2048),12),IF(AND(RetireExit="Yes",$U2048&gt;0),$U2048,12),IF(AND(ContractExit="Yes",$V2048&gt;0),$V2048,12)))</f>
        <v/>
      </c>
      <c r="X2048" s="37">
        <f>IF(ISNUMBER($P2048),$P2048,IncPct)</f>
        <v/>
      </c>
      <c r="Y2048" s="39">
        <f>IF($W2048=0,0,MAX(0,MIN($W2048,IncMonth-1))+MAX(0,$W2048-IncMonth+1)*(1+$X2048))</f>
        <v/>
      </c>
      <c r="Z2048" s="40">
        <f>IF($C2048="",0,IFERROR(INDEX(Departments!$B$5:$B$54,MATCH($C2048,Departments!$A$5:$A$54,0)),0))</f>
        <v/>
      </c>
      <c r="AA2048" s="41">
        <f>N($L2048)*$Y2048</f>
        <v/>
      </c>
      <c r="AB2048" s="41">
        <f>N($M2048)*$Y2048</f>
        <v/>
      </c>
      <c r="AC2048" s="41">
        <f>$AA2048*$Z2048</f>
        <v/>
      </c>
      <c r="AD2048" s="41">
        <f>$AA2048*BonusMonths/12</f>
        <v/>
      </c>
      <c r="AE2048" s="41">
        <f>($AA2048+SI_Gross*$AB2048)*IF($Q2048=1,SI_O,SI_E)</f>
        <v/>
      </c>
      <c r="AF2048" s="41">
        <f>IF($Q2048=1,0,$AA2048*EOSB)</f>
        <v/>
      </c>
      <c r="AG2048" s="41">
        <f>$AN2048*$W2048</f>
        <v/>
      </c>
      <c r="AH2048" s="41">
        <f>SUM($AA2048:$AG2048)</f>
        <v/>
      </c>
      <c r="AI2048" s="41">
        <f>12*($AM2048+$AN2048)</f>
        <v/>
      </c>
      <c r="AJ2048" s="41">
        <f>$AM2048*((IncMonth-1)+(13-IncMonth)*(1+$X2048))+12*$AN2048</f>
        <v/>
      </c>
      <c r="AK2048" s="41">
        <f>IF($R2048=1,N($L2048)+N($M2048),0)</f>
        <v/>
      </c>
      <c r="AL2048">
        <f>IF($C2048="","",IF(N($L2048)&lt;=0,"Basic salary missing",IF(ISNA(MATCH($C2048,Departments!$A$5:$A$54,0)),"Department not on Departments sheet",IF(AND($I2048&lt;&gt;"",NOT(ISNUMBER($I2048))),"Date of birth is text, not a date",IF(AND($K2048&lt;&gt;"",NOT(ISNUMBER($K2048))),"Contract end is text, not a date","")))))</f>
        <v/>
      </c>
      <c r="AM2048" s="41">
        <f>IF($R2048=0,0,N($L2048)*(1+$Z2048+BonusMonths/12+IF($Q2048=1,0,EOSB))+N($M2048)+(N($L2048)+SI_Gross*N($M2048))*IF($Q2048=1,SI_O,SI_E))</f>
        <v/>
      </c>
      <c r="AN2048" s="41">
        <f>IF($R2048=0,0,(IF($Q2048=1,MedO,MedE+Ticket)+Training)/12)</f>
        <v/>
      </c>
    </row>
    <row r="2049">
      <c r="I2049" s="35" t="n"/>
      <c r="J2049" s="35" t="n"/>
      <c r="K2049" s="35" t="n"/>
      <c r="L2049" s="36" t="n"/>
      <c r="M2049" s="36" t="n"/>
      <c r="P2049" s="37" t="n"/>
      <c r="Q2049" s="38">
        <f>IF($C2049="",0,IF(OR(LOWER(TRIM($G2049))="omani",LOWER(TRIM($G2049))="oman",LOWER(TRIM($G2049))="om",LOWER(TRIM($G2049))="local"),1,0))</f>
        <v/>
      </c>
      <c r="R2049" s="38">
        <f>IF($C2049="",0,IF(OR(ISNUMBER(SEARCH("resign",$N2049)),ISNUMBER(SEARCH("terminat",$N2049)),ISNUMBER(SEARCH("inactive",$N2049)),ISNUMBER(SEARCH("vacan",$N2049)),ISNUMBER(SEARCH("deceased",$N2049)),ISNUMBER(SEARCH("separated",$N2049))),0,1))</f>
        <v/>
      </c>
      <c r="S2049">
        <f>IF(OR($R2049=0,NOT(ISNUMBER($I2049))),"",IFERROR(DATEDIF($I2049,DATE(FY,1,1),"y"),""))</f>
        <v/>
      </c>
      <c r="T2049">
        <f>IF(OR($R2049=0,NOT(ISNUMBER($J2049))),"",IFERROR(DATEDIF($J2049,DATE(FY,1,1),"y"),0))</f>
        <v/>
      </c>
      <c r="U2049" s="38">
        <f>IF(OR($R2049=0,NOT(ISNUMBER($I2049))),0,IF(YEAR($I2049)+IF($Q2049=1,RetAgeO,RetAgeE)=FY,MONTH($I2049),IF(YEAR($I2049)+IF($Q2049=1,RetAgeO,RetAgeE)&lt;FY,1,0)))</f>
        <v/>
      </c>
      <c r="V2049" s="38">
        <f>IF(OR($R2049=0,NOT(ISNUMBER($K2049))),0,IF(YEAR($K2049)=FY,MONTH($K2049),IF(YEAR($K2049)&lt;FY,1,0)))</f>
        <v/>
      </c>
      <c r="W2049" s="38">
        <f>IF($R2049=0,0,MIN(12,IF(AND(ISNUMBER($O2049),$O2049&gt;=1,$O2049&lt;=12),INT($O2049),12),IF(AND(RetireExit="Yes",$U2049&gt;0),$U2049,12),IF(AND(ContractExit="Yes",$V2049&gt;0),$V2049,12)))</f>
        <v/>
      </c>
      <c r="X2049" s="37">
        <f>IF(ISNUMBER($P2049),$P2049,IncPct)</f>
        <v/>
      </c>
      <c r="Y2049" s="39">
        <f>IF($W2049=0,0,MAX(0,MIN($W2049,IncMonth-1))+MAX(0,$W2049-IncMonth+1)*(1+$X2049))</f>
        <v/>
      </c>
      <c r="Z2049" s="40">
        <f>IF($C2049="",0,IFERROR(INDEX(Departments!$B$5:$B$54,MATCH($C2049,Departments!$A$5:$A$54,0)),0))</f>
        <v/>
      </c>
      <c r="AA2049" s="41">
        <f>N($L2049)*$Y2049</f>
        <v/>
      </c>
      <c r="AB2049" s="41">
        <f>N($M2049)*$Y2049</f>
        <v/>
      </c>
      <c r="AC2049" s="41">
        <f>$AA2049*$Z2049</f>
        <v/>
      </c>
      <c r="AD2049" s="41">
        <f>$AA2049*BonusMonths/12</f>
        <v/>
      </c>
      <c r="AE2049" s="41">
        <f>($AA2049+SI_Gross*$AB2049)*IF($Q2049=1,SI_O,SI_E)</f>
        <v/>
      </c>
      <c r="AF2049" s="41">
        <f>IF($Q2049=1,0,$AA2049*EOSB)</f>
        <v/>
      </c>
      <c r="AG2049" s="41">
        <f>$AN2049*$W2049</f>
        <v/>
      </c>
      <c r="AH2049" s="41">
        <f>SUM($AA2049:$AG2049)</f>
        <v/>
      </c>
      <c r="AI2049" s="41">
        <f>12*($AM2049+$AN2049)</f>
        <v/>
      </c>
      <c r="AJ2049" s="41">
        <f>$AM2049*((IncMonth-1)+(13-IncMonth)*(1+$X2049))+12*$AN2049</f>
        <v/>
      </c>
      <c r="AK2049" s="41">
        <f>IF($R2049=1,N($L2049)+N($M2049),0)</f>
        <v/>
      </c>
      <c r="AL2049">
        <f>IF($C2049="","",IF(N($L2049)&lt;=0,"Basic salary missing",IF(ISNA(MATCH($C2049,Departments!$A$5:$A$54,0)),"Department not on Departments sheet",IF(AND($I2049&lt;&gt;"",NOT(ISNUMBER($I2049))),"Date of birth is text, not a date",IF(AND($K2049&lt;&gt;"",NOT(ISNUMBER($K2049))),"Contract end is text, not a date","")))))</f>
        <v/>
      </c>
      <c r="AM2049" s="41">
        <f>IF($R2049=0,0,N($L2049)*(1+$Z2049+BonusMonths/12+IF($Q2049=1,0,EOSB))+N($M2049)+(N($L2049)+SI_Gross*N($M2049))*IF($Q2049=1,SI_O,SI_E))</f>
        <v/>
      </c>
      <c r="AN2049" s="41">
        <f>IF($R2049=0,0,(IF($Q2049=1,MedO,MedE+Ticket)+Training)/12)</f>
        <v/>
      </c>
    </row>
    <row r="2050">
      <c r="I2050" s="35" t="n"/>
      <c r="J2050" s="35" t="n"/>
      <c r="K2050" s="35" t="n"/>
      <c r="L2050" s="36" t="n"/>
      <c r="M2050" s="36" t="n"/>
      <c r="P2050" s="37" t="n"/>
      <c r="Q2050" s="38">
        <f>IF($C2050="",0,IF(OR(LOWER(TRIM($G2050))="omani",LOWER(TRIM($G2050))="oman",LOWER(TRIM($G2050))="om",LOWER(TRIM($G2050))="local"),1,0))</f>
        <v/>
      </c>
      <c r="R2050" s="38">
        <f>IF($C2050="",0,IF(OR(ISNUMBER(SEARCH("resign",$N2050)),ISNUMBER(SEARCH("terminat",$N2050)),ISNUMBER(SEARCH("inactive",$N2050)),ISNUMBER(SEARCH("vacan",$N2050)),ISNUMBER(SEARCH("deceased",$N2050)),ISNUMBER(SEARCH("separated",$N2050))),0,1))</f>
        <v/>
      </c>
      <c r="S2050">
        <f>IF(OR($R2050=0,NOT(ISNUMBER($I2050))),"",IFERROR(DATEDIF($I2050,DATE(FY,1,1),"y"),""))</f>
        <v/>
      </c>
      <c r="T2050">
        <f>IF(OR($R2050=0,NOT(ISNUMBER($J2050))),"",IFERROR(DATEDIF($J2050,DATE(FY,1,1),"y"),0))</f>
        <v/>
      </c>
      <c r="U2050" s="38">
        <f>IF(OR($R2050=0,NOT(ISNUMBER($I2050))),0,IF(YEAR($I2050)+IF($Q2050=1,RetAgeO,RetAgeE)=FY,MONTH($I2050),IF(YEAR($I2050)+IF($Q2050=1,RetAgeO,RetAgeE)&lt;FY,1,0)))</f>
        <v/>
      </c>
      <c r="V2050" s="38">
        <f>IF(OR($R2050=0,NOT(ISNUMBER($K2050))),0,IF(YEAR($K2050)=FY,MONTH($K2050),IF(YEAR($K2050)&lt;FY,1,0)))</f>
        <v/>
      </c>
      <c r="W2050" s="38">
        <f>IF($R2050=0,0,MIN(12,IF(AND(ISNUMBER($O2050),$O2050&gt;=1,$O2050&lt;=12),INT($O2050),12),IF(AND(RetireExit="Yes",$U2050&gt;0),$U2050,12),IF(AND(ContractExit="Yes",$V2050&gt;0),$V2050,12)))</f>
        <v/>
      </c>
      <c r="X2050" s="37">
        <f>IF(ISNUMBER($P2050),$P2050,IncPct)</f>
        <v/>
      </c>
      <c r="Y2050" s="39">
        <f>IF($W2050=0,0,MAX(0,MIN($W2050,IncMonth-1))+MAX(0,$W2050-IncMonth+1)*(1+$X2050))</f>
        <v/>
      </c>
      <c r="Z2050" s="40">
        <f>IF($C2050="",0,IFERROR(INDEX(Departments!$B$5:$B$54,MATCH($C2050,Departments!$A$5:$A$54,0)),0))</f>
        <v/>
      </c>
      <c r="AA2050" s="41">
        <f>N($L2050)*$Y2050</f>
        <v/>
      </c>
      <c r="AB2050" s="41">
        <f>N($M2050)*$Y2050</f>
        <v/>
      </c>
      <c r="AC2050" s="41">
        <f>$AA2050*$Z2050</f>
        <v/>
      </c>
      <c r="AD2050" s="41">
        <f>$AA2050*BonusMonths/12</f>
        <v/>
      </c>
      <c r="AE2050" s="41">
        <f>($AA2050+SI_Gross*$AB2050)*IF($Q2050=1,SI_O,SI_E)</f>
        <v/>
      </c>
      <c r="AF2050" s="41">
        <f>IF($Q2050=1,0,$AA2050*EOSB)</f>
        <v/>
      </c>
      <c r="AG2050" s="41">
        <f>$AN2050*$W2050</f>
        <v/>
      </c>
      <c r="AH2050" s="41">
        <f>SUM($AA2050:$AG2050)</f>
        <v/>
      </c>
      <c r="AI2050" s="41">
        <f>12*($AM2050+$AN2050)</f>
        <v/>
      </c>
      <c r="AJ2050" s="41">
        <f>$AM2050*((IncMonth-1)+(13-IncMonth)*(1+$X2050))+12*$AN2050</f>
        <v/>
      </c>
      <c r="AK2050" s="41">
        <f>IF($R2050=1,N($L2050)+N($M2050),0)</f>
        <v/>
      </c>
      <c r="AL2050">
        <f>IF($C2050="","",IF(N($L2050)&lt;=0,"Basic salary missing",IF(ISNA(MATCH($C2050,Departments!$A$5:$A$54,0)),"Department not on Departments sheet",IF(AND($I2050&lt;&gt;"",NOT(ISNUMBER($I2050))),"Date of birth is text, not a date",IF(AND($K2050&lt;&gt;"",NOT(ISNUMBER($K2050))),"Contract end is text, not a date","")))))</f>
        <v/>
      </c>
      <c r="AM2050" s="41">
        <f>IF($R2050=0,0,N($L2050)*(1+$Z2050+BonusMonths/12+IF($Q2050=1,0,EOSB))+N($M2050)+(N($L2050)+SI_Gross*N($M2050))*IF($Q2050=1,SI_O,SI_E))</f>
        <v/>
      </c>
      <c r="AN2050" s="41">
        <f>IF($R2050=0,0,(IF($Q2050=1,MedO,MedE+Ticket)+Training)/12)</f>
        <v/>
      </c>
    </row>
    <row r="2051">
      <c r="I2051" s="35" t="n"/>
      <c r="J2051" s="35" t="n"/>
      <c r="K2051" s="35" t="n"/>
      <c r="L2051" s="36" t="n"/>
      <c r="M2051" s="36" t="n"/>
      <c r="P2051" s="37" t="n"/>
      <c r="Q2051" s="38">
        <f>IF($C2051="",0,IF(OR(LOWER(TRIM($G2051))="omani",LOWER(TRIM($G2051))="oman",LOWER(TRIM($G2051))="om",LOWER(TRIM($G2051))="local"),1,0))</f>
        <v/>
      </c>
      <c r="R2051" s="38">
        <f>IF($C2051="",0,IF(OR(ISNUMBER(SEARCH("resign",$N2051)),ISNUMBER(SEARCH("terminat",$N2051)),ISNUMBER(SEARCH("inactive",$N2051)),ISNUMBER(SEARCH("vacan",$N2051)),ISNUMBER(SEARCH("deceased",$N2051)),ISNUMBER(SEARCH("separated",$N2051))),0,1))</f>
        <v/>
      </c>
      <c r="S2051">
        <f>IF(OR($R2051=0,NOT(ISNUMBER($I2051))),"",IFERROR(DATEDIF($I2051,DATE(FY,1,1),"y"),""))</f>
        <v/>
      </c>
      <c r="T2051">
        <f>IF(OR($R2051=0,NOT(ISNUMBER($J2051))),"",IFERROR(DATEDIF($J2051,DATE(FY,1,1),"y"),0))</f>
        <v/>
      </c>
      <c r="U2051" s="38">
        <f>IF(OR($R2051=0,NOT(ISNUMBER($I2051))),0,IF(YEAR($I2051)+IF($Q2051=1,RetAgeO,RetAgeE)=FY,MONTH($I2051),IF(YEAR($I2051)+IF($Q2051=1,RetAgeO,RetAgeE)&lt;FY,1,0)))</f>
        <v/>
      </c>
      <c r="V2051" s="38">
        <f>IF(OR($R2051=0,NOT(ISNUMBER($K2051))),0,IF(YEAR($K2051)=FY,MONTH($K2051),IF(YEAR($K2051)&lt;FY,1,0)))</f>
        <v/>
      </c>
      <c r="W2051" s="38">
        <f>IF($R2051=0,0,MIN(12,IF(AND(ISNUMBER($O2051),$O2051&gt;=1,$O2051&lt;=12),INT($O2051),12),IF(AND(RetireExit="Yes",$U2051&gt;0),$U2051,12),IF(AND(ContractExit="Yes",$V2051&gt;0),$V2051,12)))</f>
        <v/>
      </c>
      <c r="X2051" s="37">
        <f>IF(ISNUMBER($P2051),$P2051,IncPct)</f>
        <v/>
      </c>
      <c r="Y2051" s="39">
        <f>IF($W2051=0,0,MAX(0,MIN($W2051,IncMonth-1))+MAX(0,$W2051-IncMonth+1)*(1+$X2051))</f>
        <v/>
      </c>
      <c r="Z2051" s="40">
        <f>IF($C2051="",0,IFERROR(INDEX(Departments!$B$5:$B$54,MATCH($C2051,Departments!$A$5:$A$54,0)),0))</f>
        <v/>
      </c>
      <c r="AA2051" s="41">
        <f>N($L2051)*$Y2051</f>
        <v/>
      </c>
      <c r="AB2051" s="41">
        <f>N($M2051)*$Y2051</f>
        <v/>
      </c>
      <c r="AC2051" s="41">
        <f>$AA2051*$Z2051</f>
        <v/>
      </c>
      <c r="AD2051" s="41">
        <f>$AA2051*BonusMonths/12</f>
        <v/>
      </c>
      <c r="AE2051" s="41">
        <f>($AA2051+SI_Gross*$AB2051)*IF($Q2051=1,SI_O,SI_E)</f>
        <v/>
      </c>
      <c r="AF2051" s="41">
        <f>IF($Q2051=1,0,$AA2051*EOSB)</f>
        <v/>
      </c>
      <c r="AG2051" s="41">
        <f>$AN2051*$W2051</f>
        <v/>
      </c>
      <c r="AH2051" s="41">
        <f>SUM($AA2051:$AG2051)</f>
        <v/>
      </c>
      <c r="AI2051" s="41">
        <f>12*($AM2051+$AN2051)</f>
        <v/>
      </c>
      <c r="AJ2051" s="41">
        <f>$AM2051*((IncMonth-1)+(13-IncMonth)*(1+$X2051))+12*$AN2051</f>
        <v/>
      </c>
      <c r="AK2051" s="41">
        <f>IF($R2051=1,N($L2051)+N($M2051),0)</f>
        <v/>
      </c>
      <c r="AL2051">
        <f>IF($C2051="","",IF(N($L2051)&lt;=0,"Basic salary missing",IF(ISNA(MATCH($C2051,Departments!$A$5:$A$54,0)),"Department not on Departments sheet",IF(AND($I2051&lt;&gt;"",NOT(ISNUMBER($I2051))),"Date of birth is text, not a date",IF(AND($K2051&lt;&gt;"",NOT(ISNUMBER($K2051))),"Contract end is text, not a date","")))))</f>
        <v/>
      </c>
      <c r="AM2051" s="41">
        <f>IF($R2051=0,0,N($L2051)*(1+$Z2051+BonusMonths/12+IF($Q2051=1,0,EOSB))+N($M2051)+(N($L2051)+SI_Gross*N($M2051))*IF($Q2051=1,SI_O,SI_E))</f>
        <v/>
      </c>
      <c r="AN2051" s="41">
        <f>IF($R2051=0,0,(IF($Q2051=1,MedO,MedE+Ticket)+Training)/12)</f>
        <v/>
      </c>
    </row>
    <row r="2052">
      <c r="I2052" s="35" t="n"/>
      <c r="J2052" s="35" t="n"/>
      <c r="K2052" s="35" t="n"/>
      <c r="L2052" s="36" t="n"/>
      <c r="M2052" s="36" t="n"/>
      <c r="P2052" s="37" t="n"/>
      <c r="Q2052" s="38">
        <f>IF($C2052="",0,IF(OR(LOWER(TRIM($G2052))="omani",LOWER(TRIM($G2052))="oman",LOWER(TRIM($G2052))="om",LOWER(TRIM($G2052))="local"),1,0))</f>
        <v/>
      </c>
      <c r="R2052" s="38">
        <f>IF($C2052="",0,IF(OR(ISNUMBER(SEARCH("resign",$N2052)),ISNUMBER(SEARCH("terminat",$N2052)),ISNUMBER(SEARCH("inactive",$N2052)),ISNUMBER(SEARCH("vacan",$N2052)),ISNUMBER(SEARCH("deceased",$N2052)),ISNUMBER(SEARCH("separated",$N2052))),0,1))</f>
        <v/>
      </c>
      <c r="S2052">
        <f>IF(OR($R2052=0,NOT(ISNUMBER($I2052))),"",IFERROR(DATEDIF($I2052,DATE(FY,1,1),"y"),""))</f>
        <v/>
      </c>
      <c r="T2052">
        <f>IF(OR($R2052=0,NOT(ISNUMBER($J2052))),"",IFERROR(DATEDIF($J2052,DATE(FY,1,1),"y"),0))</f>
        <v/>
      </c>
      <c r="U2052" s="38">
        <f>IF(OR($R2052=0,NOT(ISNUMBER($I2052))),0,IF(YEAR($I2052)+IF($Q2052=1,RetAgeO,RetAgeE)=FY,MONTH($I2052),IF(YEAR($I2052)+IF($Q2052=1,RetAgeO,RetAgeE)&lt;FY,1,0)))</f>
        <v/>
      </c>
      <c r="V2052" s="38">
        <f>IF(OR($R2052=0,NOT(ISNUMBER($K2052))),0,IF(YEAR($K2052)=FY,MONTH($K2052),IF(YEAR($K2052)&lt;FY,1,0)))</f>
        <v/>
      </c>
      <c r="W2052" s="38">
        <f>IF($R2052=0,0,MIN(12,IF(AND(ISNUMBER($O2052),$O2052&gt;=1,$O2052&lt;=12),INT($O2052),12),IF(AND(RetireExit="Yes",$U2052&gt;0),$U2052,12),IF(AND(ContractExit="Yes",$V2052&gt;0),$V2052,12)))</f>
        <v/>
      </c>
      <c r="X2052" s="37">
        <f>IF(ISNUMBER($P2052),$P2052,IncPct)</f>
        <v/>
      </c>
      <c r="Y2052" s="39">
        <f>IF($W2052=0,0,MAX(0,MIN($W2052,IncMonth-1))+MAX(0,$W2052-IncMonth+1)*(1+$X2052))</f>
        <v/>
      </c>
      <c r="Z2052" s="40">
        <f>IF($C2052="",0,IFERROR(INDEX(Departments!$B$5:$B$54,MATCH($C2052,Departments!$A$5:$A$54,0)),0))</f>
        <v/>
      </c>
      <c r="AA2052" s="41">
        <f>N($L2052)*$Y2052</f>
        <v/>
      </c>
      <c r="AB2052" s="41">
        <f>N($M2052)*$Y2052</f>
        <v/>
      </c>
      <c r="AC2052" s="41">
        <f>$AA2052*$Z2052</f>
        <v/>
      </c>
      <c r="AD2052" s="41">
        <f>$AA2052*BonusMonths/12</f>
        <v/>
      </c>
      <c r="AE2052" s="41">
        <f>($AA2052+SI_Gross*$AB2052)*IF($Q2052=1,SI_O,SI_E)</f>
        <v/>
      </c>
      <c r="AF2052" s="41">
        <f>IF($Q2052=1,0,$AA2052*EOSB)</f>
        <v/>
      </c>
      <c r="AG2052" s="41">
        <f>$AN2052*$W2052</f>
        <v/>
      </c>
      <c r="AH2052" s="41">
        <f>SUM($AA2052:$AG2052)</f>
        <v/>
      </c>
      <c r="AI2052" s="41">
        <f>12*($AM2052+$AN2052)</f>
        <v/>
      </c>
      <c r="AJ2052" s="41">
        <f>$AM2052*((IncMonth-1)+(13-IncMonth)*(1+$X2052))+12*$AN2052</f>
        <v/>
      </c>
      <c r="AK2052" s="41">
        <f>IF($R2052=1,N($L2052)+N($M2052),0)</f>
        <v/>
      </c>
      <c r="AL2052">
        <f>IF($C2052="","",IF(N($L2052)&lt;=0,"Basic salary missing",IF(ISNA(MATCH($C2052,Departments!$A$5:$A$54,0)),"Department not on Departments sheet",IF(AND($I2052&lt;&gt;"",NOT(ISNUMBER($I2052))),"Date of birth is text, not a date",IF(AND($K2052&lt;&gt;"",NOT(ISNUMBER($K2052))),"Contract end is text, not a date","")))))</f>
        <v/>
      </c>
      <c r="AM2052" s="41">
        <f>IF($R2052=0,0,N($L2052)*(1+$Z2052+BonusMonths/12+IF($Q2052=1,0,EOSB))+N($M2052)+(N($L2052)+SI_Gross*N($M2052))*IF($Q2052=1,SI_O,SI_E))</f>
        <v/>
      </c>
      <c r="AN2052" s="41">
        <f>IF($R2052=0,0,(IF($Q2052=1,MedO,MedE+Ticket)+Training)/12)</f>
        <v/>
      </c>
    </row>
    <row r="2053">
      <c r="I2053" s="35" t="n"/>
      <c r="J2053" s="35" t="n"/>
      <c r="K2053" s="35" t="n"/>
      <c r="L2053" s="36" t="n"/>
      <c r="M2053" s="36" t="n"/>
      <c r="P2053" s="37" t="n"/>
      <c r="Q2053" s="38">
        <f>IF($C2053="",0,IF(OR(LOWER(TRIM($G2053))="omani",LOWER(TRIM($G2053))="oman",LOWER(TRIM($G2053))="om",LOWER(TRIM($G2053))="local"),1,0))</f>
        <v/>
      </c>
      <c r="R2053" s="38">
        <f>IF($C2053="",0,IF(OR(ISNUMBER(SEARCH("resign",$N2053)),ISNUMBER(SEARCH("terminat",$N2053)),ISNUMBER(SEARCH("inactive",$N2053)),ISNUMBER(SEARCH("vacan",$N2053)),ISNUMBER(SEARCH("deceased",$N2053)),ISNUMBER(SEARCH("separated",$N2053))),0,1))</f>
        <v/>
      </c>
      <c r="S2053">
        <f>IF(OR($R2053=0,NOT(ISNUMBER($I2053))),"",IFERROR(DATEDIF($I2053,DATE(FY,1,1),"y"),""))</f>
        <v/>
      </c>
      <c r="T2053">
        <f>IF(OR($R2053=0,NOT(ISNUMBER($J2053))),"",IFERROR(DATEDIF($J2053,DATE(FY,1,1),"y"),0))</f>
        <v/>
      </c>
      <c r="U2053" s="38">
        <f>IF(OR($R2053=0,NOT(ISNUMBER($I2053))),0,IF(YEAR($I2053)+IF($Q2053=1,RetAgeO,RetAgeE)=FY,MONTH($I2053),IF(YEAR($I2053)+IF($Q2053=1,RetAgeO,RetAgeE)&lt;FY,1,0)))</f>
        <v/>
      </c>
      <c r="V2053" s="38">
        <f>IF(OR($R2053=0,NOT(ISNUMBER($K2053))),0,IF(YEAR($K2053)=FY,MONTH($K2053),IF(YEAR($K2053)&lt;FY,1,0)))</f>
        <v/>
      </c>
      <c r="W2053" s="38">
        <f>IF($R2053=0,0,MIN(12,IF(AND(ISNUMBER($O2053),$O2053&gt;=1,$O2053&lt;=12),INT($O2053),12),IF(AND(RetireExit="Yes",$U2053&gt;0),$U2053,12),IF(AND(ContractExit="Yes",$V2053&gt;0),$V2053,12)))</f>
        <v/>
      </c>
      <c r="X2053" s="37">
        <f>IF(ISNUMBER($P2053),$P2053,IncPct)</f>
        <v/>
      </c>
      <c r="Y2053" s="39">
        <f>IF($W2053=0,0,MAX(0,MIN($W2053,IncMonth-1))+MAX(0,$W2053-IncMonth+1)*(1+$X2053))</f>
        <v/>
      </c>
      <c r="Z2053" s="40">
        <f>IF($C2053="",0,IFERROR(INDEX(Departments!$B$5:$B$54,MATCH($C2053,Departments!$A$5:$A$54,0)),0))</f>
        <v/>
      </c>
      <c r="AA2053" s="41">
        <f>N($L2053)*$Y2053</f>
        <v/>
      </c>
      <c r="AB2053" s="41">
        <f>N($M2053)*$Y2053</f>
        <v/>
      </c>
      <c r="AC2053" s="41">
        <f>$AA2053*$Z2053</f>
        <v/>
      </c>
      <c r="AD2053" s="41">
        <f>$AA2053*BonusMonths/12</f>
        <v/>
      </c>
      <c r="AE2053" s="41">
        <f>($AA2053+SI_Gross*$AB2053)*IF($Q2053=1,SI_O,SI_E)</f>
        <v/>
      </c>
      <c r="AF2053" s="41">
        <f>IF($Q2053=1,0,$AA2053*EOSB)</f>
        <v/>
      </c>
      <c r="AG2053" s="41">
        <f>$AN2053*$W2053</f>
        <v/>
      </c>
      <c r="AH2053" s="41">
        <f>SUM($AA2053:$AG2053)</f>
        <v/>
      </c>
      <c r="AI2053" s="41">
        <f>12*($AM2053+$AN2053)</f>
        <v/>
      </c>
      <c r="AJ2053" s="41">
        <f>$AM2053*((IncMonth-1)+(13-IncMonth)*(1+$X2053))+12*$AN2053</f>
        <v/>
      </c>
      <c r="AK2053" s="41">
        <f>IF($R2053=1,N($L2053)+N($M2053),0)</f>
        <v/>
      </c>
      <c r="AL2053">
        <f>IF($C2053="","",IF(N($L2053)&lt;=0,"Basic salary missing",IF(ISNA(MATCH($C2053,Departments!$A$5:$A$54,0)),"Department not on Departments sheet",IF(AND($I2053&lt;&gt;"",NOT(ISNUMBER($I2053))),"Date of birth is text, not a date",IF(AND($K2053&lt;&gt;"",NOT(ISNUMBER($K2053))),"Contract end is text, not a date","")))))</f>
        <v/>
      </c>
      <c r="AM2053" s="41">
        <f>IF($R2053=0,0,N($L2053)*(1+$Z2053+BonusMonths/12+IF($Q2053=1,0,EOSB))+N($M2053)+(N($L2053)+SI_Gross*N($M2053))*IF($Q2053=1,SI_O,SI_E))</f>
        <v/>
      </c>
      <c r="AN2053" s="41">
        <f>IF($R2053=0,0,(IF($Q2053=1,MedO,MedE+Ticket)+Training)/12)</f>
        <v/>
      </c>
    </row>
    <row r="2054">
      <c r="I2054" s="35" t="n"/>
      <c r="J2054" s="35" t="n"/>
      <c r="K2054" s="35" t="n"/>
      <c r="L2054" s="36" t="n"/>
      <c r="M2054" s="36" t="n"/>
      <c r="P2054" s="37" t="n"/>
      <c r="Q2054" s="38">
        <f>IF($C2054="",0,IF(OR(LOWER(TRIM($G2054))="omani",LOWER(TRIM($G2054))="oman",LOWER(TRIM($G2054))="om",LOWER(TRIM($G2054))="local"),1,0))</f>
        <v/>
      </c>
      <c r="R2054" s="38">
        <f>IF($C2054="",0,IF(OR(ISNUMBER(SEARCH("resign",$N2054)),ISNUMBER(SEARCH("terminat",$N2054)),ISNUMBER(SEARCH("inactive",$N2054)),ISNUMBER(SEARCH("vacan",$N2054)),ISNUMBER(SEARCH("deceased",$N2054)),ISNUMBER(SEARCH("separated",$N2054))),0,1))</f>
        <v/>
      </c>
      <c r="S2054">
        <f>IF(OR($R2054=0,NOT(ISNUMBER($I2054))),"",IFERROR(DATEDIF($I2054,DATE(FY,1,1),"y"),""))</f>
        <v/>
      </c>
      <c r="T2054">
        <f>IF(OR($R2054=0,NOT(ISNUMBER($J2054))),"",IFERROR(DATEDIF($J2054,DATE(FY,1,1),"y"),0))</f>
        <v/>
      </c>
      <c r="U2054" s="38">
        <f>IF(OR($R2054=0,NOT(ISNUMBER($I2054))),0,IF(YEAR($I2054)+IF($Q2054=1,RetAgeO,RetAgeE)=FY,MONTH($I2054),IF(YEAR($I2054)+IF($Q2054=1,RetAgeO,RetAgeE)&lt;FY,1,0)))</f>
        <v/>
      </c>
      <c r="V2054" s="38">
        <f>IF(OR($R2054=0,NOT(ISNUMBER($K2054))),0,IF(YEAR($K2054)=FY,MONTH($K2054),IF(YEAR($K2054)&lt;FY,1,0)))</f>
        <v/>
      </c>
      <c r="W2054" s="38">
        <f>IF($R2054=0,0,MIN(12,IF(AND(ISNUMBER($O2054),$O2054&gt;=1,$O2054&lt;=12),INT($O2054),12),IF(AND(RetireExit="Yes",$U2054&gt;0),$U2054,12),IF(AND(ContractExit="Yes",$V2054&gt;0),$V2054,12)))</f>
        <v/>
      </c>
      <c r="X2054" s="37">
        <f>IF(ISNUMBER($P2054),$P2054,IncPct)</f>
        <v/>
      </c>
      <c r="Y2054" s="39">
        <f>IF($W2054=0,0,MAX(0,MIN($W2054,IncMonth-1))+MAX(0,$W2054-IncMonth+1)*(1+$X2054))</f>
        <v/>
      </c>
      <c r="Z2054" s="40">
        <f>IF($C2054="",0,IFERROR(INDEX(Departments!$B$5:$B$54,MATCH($C2054,Departments!$A$5:$A$54,0)),0))</f>
        <v/>
      </c>
      <c r="AA2054" s="41">
        <f>N($L2054)*$Y2054</f>
        <v/>
      </c>
      <c r="AB2054" s="41">
        <f>N($M2054)*$Y2054</f>
        <v/>
      </c>
      <c r="AC2054" s="41">
        <f>$AA2054*$Z2054</f>
        <v/>
      </c>
      <c r="AD2054" s="41">
        <f>$AA2054*BonusMonths/12</f>
        <v/>
      </c>
      <c r="AE2054" s="41">
        <f>($AA2054+SI_Gross*$AB2054)*IF($Q2054=1,SI_O,SI_E)</f>
        <v/>
      </c>
      <c r="AF2054" s="41">
        <f>IF($Q2054=1,0,$AA2054*EOSB)</f>
        <v/>
      </c>
      <c r="AG2054" s="41">
        <f>$AN2054*$W2054</f>
        <v/>
      </c>
      <c r="AH2054" s="41">
        <f>SUM($AA2054:$AG2054)</f>
        <v/>
      </c>
      <c r="AI2054" s="41">
        <f>12*($AM2054+$AN2054)</f>
        <v/>
      </c>
      <c r="AJ2054" s="41">
        <f>$AM2054*((IncMonth-1)+(13-IncMonth)*(1+$X2054))+12*$AN2054</f>
        <v/>
      </c>
      <c r="AK2054" s="41">
        <f>IF($R2054=1,N($L2054)+N($M2054),0)</f>
        <v/>
      </c>
      <c r="AL2054">
        <f>IF($C2054="","",IF(N($L2054)&lt;=0,"Basic salary missing",IF(ISNA(MATCH($C2054,Departments!$A$5:$A$54,0)),"Department not on Departments sheet",IF(AND($I2054&lt;&gt;"",NOT(ISNUMBER($I2054))),"Date of birth is text, not a date",IF(AND($K2054&lt;&gt;"",NOT(ISNUMBER($K2054))),"Contract end is text, not a date","")))))</f>
        <v/>
      </c>
      <c r="AM2054" s="41">
        <f>IF($R2054=0,0,N($L2054)*(1+$Z2054+BonusMonths/12+IF($Q2054=1,0,EOSB))+N($M2054)+(N($L2054)+SI_Gross*N($M2054))*IF($Q2054=1,SI_O,SI_E))</f>
        <v/>
      </c>
      <c r="AN2054" s="41">
        <f>IF($R2054=0,0,(IF($Q2054=1,MedO,MedE+Ticket)+Training)/12)</f>
        <v/>
      </c>
    </row>
    <row r="2055">
      <c r="I2055" s="35" t="n"/>
      <c r="J2055" s="35" t="n"/>
      <c r="K2055" s="35" t="n"/>
      <c r="L2055" s="36" t="n"/>
      <c r="M2055" s="36" t="n"/>
      <c r="P2055" s="37" t="n"/>
      <c r="Q2055" s="38">
        <f>IF($C2055="",0,IF(OR(LOWER(TRIM($G2055))="omani",LOWER(TRIM($G2055))="oman",LOWER(TRIM($G2055))="om",LOWER(TRIM($G2055))="local"),1,0))</f>
        <v/>
      </c>
      <c r="R2055" s="38">
        <f>IF($C2055="",0,IF(OR(ISNUMBER(SEARCH("resign",$N2055)),ISNUMBER(SEARCH("terminat",$N2055)),ISNUMBER(SEARCH("inactive",$N2055)),ISNUMBER(SEARCH("vacan",$N2055)),ISNUMBER(SEARCH("deceased",$N2055)),ISNUMBER(SEARCH("separated",$N2055))),0,1))</f>
        <v/>
      </c>
      <c r="S2055">
        <f>IF(OR($R2055=0,NOT(ISNUMBER($I2055))),"",IFERROR(DATEDIF($I2055,DATE(FY,1,1),"y"),""))</f>
        <v/>
      </c>
      <c r="T2055">
        <f>IF(OR($R2055=0,NOT(ISNUMBER($J2055))),"",IFERROR(DATEDIF($J2055,DATE(FY,1,1),"y"),0))</f>
        <v/>
      </c>
      <c r="U2055" s="38">
        <f>IF(OR($R2055=0,NOT(ISNUMBER($I2055))),0,IF(YEAR($I2055)+IF($Q2055=1,RetAgeO,RetAgeE)=FY,MONTH($I2055),IF(YEAR($I2055)+IF($Q2055=1,RetAgeO,RetAgeE)&lt;FY,1,0)))</f>
        <v/>
      </c>
      <c r="V2055" s="38">
        <f>IF(OR($R2055=0,NOT(ISNUMBER($K2055))),0,IF(YEAR($K2055)=FY,MONTH($K2055),IF(YEAR($K2055)&lt;FY,1,0)))</f>
        <v/>
      </c>
      <c r="W2055" s="38">
        <f>IF($R2055=0,0,MIN(12,IF(AND(ISNUMBER($O2055),$O2055&gt;=1,$O2055&lt;=12),INT($O2055),12),IF(AND(RetireExit="Yes",$U2055&gt;0),$U2055,12),IF(AND(ContractExit="Yes",$V2055&gt;0),$V2055,12)))</f>
        <v/>
      </c>
      <c r="X2055" s="37">
        <f>IF(ISNUMBER($P2055),$P2055,IncPct)</f>
        <v/>
      </c>
      <c r="Y2055" s="39">
        <f>IF($W2055=0,0,MAX(0,MIN($W2055,IncMonth-1))+MAX(0,$W2055-IncMonth+1)*(1+$X2055))</f>
        <v/>
      </c>
      <c r="Z2055" s="40">
        <f>IF($C2055="",0,IFERROR(INDEX(Departments!$B$5:$B$54,MATCH($C2055,Departments!$A$5:$A$54,0)),0))</f>
        <v/>
      </c>
      <c r="AA2055" s="41">
        <f>N($L2055)*$Y2055</f>
        <v/>
      </c>
      <c r="AB2055" s="41">
        <f>N($M2055)*$Y2055</f>
        <v/>
      </c>
      <c r="AC2055" s="41">
        <f>$AA2055*$Z2055</f>
        <v/>
      </c>
      <c r="AD2055" s="41">
        <f>$AA2055*BonusMonths/12</f>
        <v/>
      </c>
      <c r="AE2055" s="41">
        <f>($AA2055+SI_Gross*$AB2055)*IF($Q2055=1,SI_O,SI_E)</f>
        <v/>
      </c>
      <c r="AF2055" s="41">
        <f>IF($Q2055=1,0,$AA2055*EOSB)</f>
        <v/>
      </c>
      <c r="AG2055" s="41">
        <f>$AN2055*$W2055</f>
        <v/>
      </c>
      <c r="AH2055" s="41">
        <f>SUM($AA2055:$AG2055)</f>
        <v/>
      </c>
      <c r="AI2055" s="41">
        <f>12*($AM2055+$AN2055)</f>
        <v/>
      </c>
      <c r="AJ2055" s="41">
        <f>$AM2055*((IncMonth-1)+(13-IncMonth)*(1+$X2055))+12*$AN2055</f>
        <v/>
      </c>
      <c r="AK2055" s="41">
        <f>IF($R2055=1,N($L2055)+N($M2055),0)</f>
        <v/>
      </c>
      <c r="AL2055">
        <f>IF($C2055="","",IF(N($L2055)&lt;=0,"Basic salary missing",IF(ISNA(MATCH($C2055,Departments!$A$5:$A$54,0)),"Department not on Departments sheet",IF(AND($I2055&lt;&gt;"",NOT(ISNUMBER($I2055))),"Date of birth is text, not a date",IF(AND($K2055&lt;&gt;"",NOT(ISNUMBER($K2055))),"Contract end is text, not a date","")))))</f>
        <v/>
      </c>
      <c r="AM2055" s="41">
        <f>IF($R2055=0,0,N($L2055)*(1+$Z2055+BonusMonths/12+IF($Q2055=1,0,EOSB))+N($M2055)+(N($L2055)+SI_Gross*N($M2055))*IF($Q2055=1,SI_O,SI_E))</f>
        <v/>
      </c>
      <c r="AN2055" s="41">
        <f>IF($R2055=0,0,(IF($Q2055=1,MedO,MedE+Ticket)+Training)/12)</f>
        <v/>
      </c>
    </row>
    <row r="2056">
      <c r="I2056" s="35" t="n"/>
      <c r="J2056" s="35" t="n"/>
      <c r="K2056" s="35" t="n"/>
      <c r="L2056" s="36" t="n"/>
      <c r="M2056" s="36" t="n"/>
      <c r="P2056" s="37" t="n"/>
      <c r="Q2056" s="38">
        <f>IF($C2056="",0,IF(OR(LOWER(TRIM($G2056))="omani",LOWER(TRIM($G2056))="oman",LOWER(TRIM($G2056))="om",LOWER(TRIM($G2056))="local"),1,0))</f>
        <v/>
      </c>
      <c r="R2056" s="38">
        <f>IF($C2056="",0,IF(OR(ISNUMBER(SEARCH("resign",$N2056)),ISNUMBER(SEARCH("terminat",$N2056)),ISNUMBER(SEARCH("inactive",$N2056)),ISNUMBER(SEARCH("vacan",$N2056)),ISNUMBER(SEARCH("deceased",$N2056)),ISNUMBER(SEARCH("separated",$N2056))),0,1))</f>
        <v/>
      </c>
      <c r="S2056">
        <f>IF(OR($R2056=0,NOT(ISNUMBER($I2056))),"",IFERROR(DATEDIF($I2056,DATE(FY,1,1),"y"),""))</f>
        <v/>
      </c>
      <c r="T2056">
        <f>IF(OR($R2056=0,NOT(ISNUMBER($J2056))),"",IFERROR(DATEDIF($J2056,DATE(FY,1,1),"y"),0))</f>
        <v/>
      </c>
      <c r="U2056" s="38">
        <f>IF(OR($R2056=0,NOT(ISNUMBER($I2056))),0,IF(YEAR($I2056)+IF($Q2056=1,RetAgeO,RetAgeE)=FY,MONTH($I2056),IF(YEAR($I2056)+IF($Q2056=1,RetAgeO,RetAgeE)&lt;FY,1,0)))</f>
        <v/>
      </c>
      <c r="V2056" s="38">
        <f>IF(OR($R2056=0,NOT(ISNUMBER($K2056))),0,IF(YEAR($K2056)=FY,MONTH($K2056),IF(YEAR($K2056)&lt;FY,1,0)))</f>
        <v/>
      </c>
      <c r="W2056" s="38">
        <f>IF($R2056=0,0,MIN(12,IF(AND(ISNUMBER($O2056),$O2056&gt;=1,$O2056&lt;=12),INT($O2056),12),IF(AND(RetireExit="Yes",$U2056&gt;0),$U2056,12),IF(AND(ContractExit="Yes",$V2056&gt;0),$V2056,12)))</f>
        <v/>
      </c>
      <c r="X2056" s="37">
        <f>IF(ISNUMBER($P2056),$P2056,IncPct)</f>
        <v/>
      </c>
      <c r="Y2056" s="39">
        <f>IF($W2056=0,0,MAX(0,MIN($W2056,IncMonth-1))+MAX(0,$W2056-IncMonth+1)*(1+$X2056))</f>
        <v/>
      </c>
      <c r="Z2056" s="40">
        <f>IF($C2056="",0,IFERROR(INDEX(Departments!$B$5:$B$54,MATCH($C2056,Departments!$A$5:$A$54,0)),0))</f>
        <v/>
      </c>
      <c r="AA2056" s="41">
        <f>N($L2056)*$Y2056</f>
        <v/>
      </c>
      <c r="AB2056" s="41">
        <f>N($M2056)*$Y2056</f>
        <v/>
      </c>
      <c r="AC2056" s="41">
        <f>$AA2056*$Z2056</f>
        <v/>
      </c>
      <c r="AD2056" s="41">
        <f>$AA2056*BonusMonths/12</f>
        <v/>
      </c>
      <c r="AE2056" s="41">
        <f>($AA2056+SI_Gross*$AB2056)*IF($Q2056=1,SI_O,SI_E)</f>
        <v/>
      </c>
      <c r="AF2056" s="41">
        <f>IF($Q2056=1,0,$AA2056*EOSB)</f>
        <v/>
      </c>
      <c r="AG2056" s="41">
        <f>$AN2056*$W2056</f>
        <v/>
      </c>
      <c r="AH2056" s="41">
        <f>SUM($AA2056:$AG2056)</f>
        <v/>
      </c>
      <c r="AI2056" s="41">
        <f>12*($AM2056+$AN2056)</f>
        <v/>
      </c>
      <c r="AJ2056" s="41">
        <f>$AM2056*((IncMonth-1)+(13-IncMonth)*(1+$X2056))+12*$AN2056</f>
        <v/>
      </c>
      <c r="AK2056" s="41">
        <f>IF($R2056=1,N($L2056)+N($M2056),0)</f>
        <v/>
      </c>
      <c r="AL2056">
        <f>IF($C2056="","",IF(N($L2056)&lt;=0,"Basic salary missing",IF(ISNA(MATCH($C2056,Departments!$A$5:$A$54,0)),"Department not on Departments sheet",IF(AND($I2056&lt;&gt;"",NOT(ISNUMBER($I2056))),"Date of birth is text, not a date",IF(AND($K2056&lt;&gt;"",NOT(ISNUMBER($K2056))),"Contract end is text, not a date","")))))</f>
        <v/>
      </c>
      <c r="AM2056" s="41">
        <f>IF($R2056=0,0,N($L2056)*(1+$Z2056+BonusMonths/12+IF($Q2056=1,0,EOSB))+N($M2056)+(N($L2056)+SI_Gross*N($M2056))*IF($Q2056=1,SI_O,SI_E))</f>
        <v/>
      </c>
      <c r="AN2056" s="41">
        <f>IF($R2056=0,0,(IF($Q2056=1,MedO,MedE+Ticket)+Training)/12)</f>
        <v/>
      </c>
    </row>
    <row r="2057">
      <c r="I2057" s="35" t="n"/>
      <c r="J2057" s="35" t="n"/>
      <c r="K2057" s="35" t="n"/>
      <c r="L2057" s="36" t="n"/>
      <c r="M2057" s="36" t="n"/>
      <c r="P2057" s="37" t="n"/>
      <c r="Q2057" s="38">
        <f>IF($C2057="",0,IF(OR(LOWER(TRIM($G2057))="omani",LOWER(TRIM($G2057))="oman",LOWER(TRIM($G2057))="om",LOWER(TRIM($G2057))="local"),1,0))</f>
        <v/>
      </c>
      <c r="R2057" s="38">
        <f>IF($C2057="",0,IF(OR(ISNUMBER(SEARCH("resign",$N2057)),ISNUMBER(SEARCH("terminat",$N2057)),ISNUMBER(SEARCH("inactive",$N2057)),ISNUMBER(SEARCH("vacan",$N2057)),ISNUMBER(SEARCH("deceased",$N2057)),ISNUMBER(SEARCH("separated",$N2057))),0,1))</f>
        <v/>
      </c>
      <c r="S2057">
        <f>IF(OR($R2057=0,NOT(ISNUMBER($I2057))),"",IFERROR(DATEDIF($I2057,DATE(FY,1,1),"y"),""))</f>
        <v/>
      </c>
      <c r="T2057">
        <f>IF(OR($R2057=0,NOT(ISNUMBER($J2057))),"",IFERROR(DATEDIF($J2057,DATE(FY,1,1),"y"),0))</f>
        <v/>
      </c>
      <c r="U2057" s="38">
        <f>IF(OR($R2057=0,NOT(ISNUMBER($I2057))),0,IF(YEAR($I2057)+IF($Q2057=1,RetAgeO,RetAgeE)=FY,MONTH($I2057),IF(YEAR($I2057)+IF($Q2057=1,RetAgeO,RetAgeE)&lt;FY,1,0)))</f>
        <v/>
      </c>
      <c r="V2057" s="38">
        <f>IF(OR($R2057=0,NOT(ISNUMBER($K2057))),0,IF(YEAR($K2057)=FY,MONTH($K2057),IF(YEAR($K2057)&lt;FY,1,0)))</f>
        <v/>
      </c>
      <c r="W2057" s="38">
        <f>IF($R2057=0,0,MIN(12,IF(AND(ISNUMBER($O2057),$O2057&gt;=1,$O2057&lt;=12),INT($O2057),12),IF(AND(RetireExit="Yes",$U2057&gt;0),$U2057,12),IF(AND(ContractExit="Yes",$V2057&gt;0),$V2057,12)))</f>
        <v/>
      </c>
      <c r="X2057" s="37">
        <f>IF(ISNUMBER($P2057),$P2057,IncPct)</f>
        <v/>
      </c>
      <c r="Y2057" s="39">
        <f>IF($W2057=0,0,MAX(0,MIN($W2057,IncMonth-1))+MAX(0,$W2057-IncMonth+1)*(1+$X2057))</f>
        <v/>
      </c>
      <c r="Z2057" s="40">
        <f>IF($C2057="",0,IFERROR(INDEX(Departments!$B$5:$B$54,MATCH($C2057,Departments!$A$5:$A$54,0)),0))</f>
        <v/>
      </c>
      <c r="AA2057" s="41">
        <f>N($L2057)*$Y2057</f>
        <v/>
      </c>
      <c r="AB2057" s="41">
        <f>N($M2057)*$Y2057</f>
        <v/>
      </c>
      <c r="AC2057" s="41">
        <f>$AA2057*$Z2057</f>
        <v/>
      </c>
      <c r="AD2057" s="41">
        <f>$AA2057*BonusMonths/12</f>
        <v/>
      </c>
      <c r="AE2057" s="41">
        <f>($AA2057+SI_Gross*$AB2057)*IF($Q2057=1,SI_O,SI_E)</f>
        <v/>
      </c>
      <c r="AF2057" s="41">
        <f>IF($Q2057=1,0,$AA2057*EOSB)</f>
        <v/>
      </c>
      <c r="AG2057" s="41">
        <f>$AN2057*$W2057</f>
        <v/>
      </c>
      <c r="AH2057" s="41">
        <f>SUM($AA2057:$AG2057)</f>
        <v/>
      </c>
      <c r="AI2057" s="41">
        <f>12*($AM2057+$AN2057)</f>
        <v/>
      </c>
      <c r="AJ2057" s="41">
        <f>$AM2057*((IncMonth-1)+(13-IncMonth)*(1+$X2057))+12*$AN2057</f>
        <v/>
      </c>
      <c r="AK2057" s="41">
        <f>IF($R2057=1,N($L2057)+N($M2057),0)</f>
        <v/>
      </c>
      <c r="AL2057">
        <f>IF($C2057="","",IF(N($L2057)&lt;=0,"Basic salary missing",IF(ISNA(MATCH($C2057,Departments!$A$5:$A$54,0)),"Department not on Departments sheet",IF(AND($I2057&lt;&gt;"",NOT(ISNUMBER($I2057))),"Date of birth is text, not a date",IF(AND($K2057&lt;&gt;"",NOT(ISNUMBER($K2057))),"Contract end is text, not a date","")))))</f>
        <v/>
      </c>
      <c r="AM2057" s="41">
        <f>IF($R2057=0,0,N($L2057)*(1+$Z2057+BonusMonths/12+IF($Q2057=1,0,EOSB))+N($M2057)+(N($L2057)+SI_Gross*N($M2057))*IF($Q2057=1,SI_O,SI_E))</f>
        <v/>
      </c>
      <c r="AN2057" s="41">
        <f>IF($R2057=0,0,(IF($Q2057=1,MedO,MedE+Ticket)+Training)/12)</f>
        <v/>
      </c>
    </row>
    <row r="2058">
      <c r="I2058" s="35" t="n"/>
      <c r="J2058" s="35" t="n"/>
      <c r="K2058" s="35" t="n"/>
      <c r="L2058" s="36" t="n"/>
      <c r="M2058" s="36" t="n"/>
      <c r="P2058" s="37" t="n"/>
      <c r="Q2058" s="38">
        <f>IF($C2058="",0,IF(OR(LOWER(TRIM($G2058))="omani",LOWER(TRIM($G2058))="oman",LOWER(TRIM($G2058))="om",LOWER(TRIM($G2058))="local"),1,0))</f>
        <v/>
      </c>
      <c r="R2058" s="38">
        <f>IF($C2058="",0,IF(OR(ISNUMBER(SEARCH("resign",$N2058)),ISNUMBER(SEARCH("terminat",$N2058)),ISNUMBER(SEARCH("inactive",$N2058)),ISNUMBER(SEARCH("vacan",$N2058)),ISNUMBER(SEARCH("deceased",$N2058)),ISNUMBER(SEARCH("separated",$N2058))),0,1))</f>
        <v/>
      </c>
      <c r="S2058">
        <f>IF(OR($R2058=0,NOT(ISNUMBER($I2058))),"",IFERROR(DATEDIF($I2058,DATE(FY,1,1),"y"),""))</f>
        <v/>
      </c>
      <c r="T2058">
        <f>IF(OR($R2058=0,NOT(ISNUMBER($J2058))),"",IFERROR(DATEDIF($J2058,DATE(FY,1,1),"y"),0))</f>
        <v/>
      </c>
      <c r="U2058" s="38">
        <f>IF(OR($R2058=0,NOT(ISNUMBER($I2058))),0,IF(YEAR($I2058)+IF($Q2058=1,RetAgeO,RetAgeE)=FY,MONTH($I2058),IF(YEAR($I2058)+IF($Q2058=1,RetAgeO,RetAgeE)&lt;FY,1,0)))</f>
        <v/>
      </c>
      <c r="V2058" s="38">
        <f>IF(OR($R2058=0,NOT(ISNUMBER($K2058))),0,IF(YEAR($K2058)=FY,MONTH($K2058),IF(YEAR($K2058)&lt;FY,1,0)))</f>
        <v/>
      </c>
      <c r="W2058" s="38">
        <f>IF($R2058=0,0,MIN(12,IF(AND(ISNUMBER($O2058),$O2058&gt;=1,$O2058&lt;=12),INT($O2058),12),IF(AND(RetireExit="Yes",$U2058&gt;0),$U2058,12),IF(AND(ContractExit="Yes",$V2058&gt;0),$V2058,12)))</f>
        <v/>
      </c>
      <c r="X2058" s="37">
        <f>IF(ISNUMBER($P2058),$P2058,IncPct)</f>
        <v/>
      </c>
      <c r="Y2058" s="39">
        <f>IF($W2058=0,0,MAX(0,MIN($W2058,IncMonth-1))+MAX(0,$W2058-IncMonth+1)*(1+$X2058))</f>
        <v/>
      </c>
      <c r="Z2058" s="40">
        <f>IF($C2058="",0,IFERROR(INDEX(Departments!$B$5:$B$54,MATCH($C2058,Departments!$A$5:$A$54,0)),0))</f>
        <v/>
      </c>
      <c r="AA2058" s="41">
        <f>N($L2058)*$Y2058</f>
        <v/>
      </c>
      <c r="AB2058" s="41">
        <f>N($M2058)*$Y2058</f>
        <v/>
      </c>
      <c r="AC2058" s="41">
        <f>$AA2058*$Z2058</f>
        <v/>
      </c>
      <c r="AD2058" s="41">
        <f>$AA2058*BonusMonths/12</f>
        <v/>
      </c>
      <c r="AE2058" s="41">
        <f>($AA2058+SI_Gross*$AB2058)*IF($Q2058=1,SI_O,SI_E)</f>
        <v/>
      </c>
      <c r="AF2058" s="41">
        <f>IF($Q2058=1,0,$AA2058*EOSB)</f>
        <v/>
      </c>
      <c r="AG2058" s="41">
        <f>$AN2058*$W2058</f>
        <v/>
      </c>
      <c r="AH2058" s="41">
        <f>SUM($AA2058:$AG2058)</f>
        <v/>
      </c>
      <c r="AI2058" s="41">
        <f>12*($AM2058+$AN2058)</f>
        <v/>
      </c>
      <c r="AJ2058" s="41">
        <f>$AM2058*((IncMonth-1)+(13-IncMonth)*(1+$X2058))+12*$AN2058</f>
        <v/>
      </c>
      <c r="AK2058" s="41">
        <f>IF($R2058=1,N($L2058)+N($M2058),0)</f>
        <v/>
      </c>
      <c r="AL2058">
        <f>IF($C2058="","",IF(N($L2058)&lt;=0,"Basic salary missing",IF(ISNA(MATCH($C2058,Departments!$A$5:$A$54,0)),"Department not on Departments sheet",IF(AND($I2058&lt;&gt;"",NOT(ISNUMBER($I2058))),"Date of birth is text, not a date",IF(AND($K2058&lt;&gt;"",NOT(ISNUMBER($K2058))),"Contract end is text, not a date","")))))</f>
        <v/>
      </c>
      <c r="AM2058" s="41">
        <f>IF($R2058=0,0,N($L2058)*(1+$Z2058+BonusMonths/12+IF($Q2058=1,0,EOSB))+N($M2058)+(N($L2058)+SI_Gross*N($M2058))*IF($Q2058=1,SI_O,SI_E))</f>
        <v/>
      </c>
      <c r="AN2058" s="41">
        <f>IF($R2058=0,0,(IF($Q2058=1,MedO,MedE+Ticket)+Training)/12)</f>
        <v/>
      </c>
    </row>
    <row r="2059">
      <c r="I2059" s="35" t="n"/>
      <c r="J2059" s="35" t="n"/>
      <c r="K2059" s="35" t="n"/>
      <c r="L2059" s="36" t="n"/>
      <c r="M2059" s="36" t="n"/>
      <c r="P2059" s="37" t="n"/>
      <c r="Q2059" s="38">
        <f>IF($C2059="",0,IF(OR(LOWER(TRIM($G2059))="omani",LOWER(TRIM($G2059))="oman",LOWER(TRIM($G2059))="om",LOWER(TRIM($G2059))="local"),1,0))</f>
        <v/>
      </c>
      <c r="R2059" s="38">
        <f>IF($C2059="",0,IF(OR(ISNUMBER(SEARCH("resign",$N2059)),ISNUMBER(SEARCH("terminat",$N2059)),ISNUMBER(SEARCH("inactive",$N2059)),ISNUMBER(SEARCH("vacan",$N2059)),ISNUMBER(SEARCH("deceased",$N2059)),ISNUMBER(SEARCH("separated",$N2059))),0,1))</f>
        <v/>
      </c>
      <c r="S2059">
        <f>IF(OR($R2059=0,NOT(ISNUMBER($I2059))),"",IFERROR(DATEDIF($I2059,DATE(FY,1,1),"y"),""))</f>
        <v/>
      </c>
      <c r="T2059">
        <f>IF(OR($R2059=0,NOT(ISNUMBER($J2059))),"",IFERROR(DATEDIF($J2059,DATE(FY,1,1),"y"),0))</f>
        <v/>
      </c>
      <c r="U2059" s="38">
        <f>IF(OR($R2059=0,NOT(ISNUMBER($I2059))),0,IF(YEAR($I2059)+IF($Q2059=1,RetAgeO,RetAgeE)=FY,MONTH($I2059),IF(YEAR($I2059)+IF($Q2059=1,RetAgeO,RetAgeE)&lt;FY,1,0)))</f>
        <v/>
      </c>
      <c r="V2059" s="38">
        <f>IF(OR($R2059=0,NOT(ISNUMBER($K2059))),0,IF(YEAR($K2059)=FY,MONTH($K2059),IF(YEAR($K2059)&lt;FY,1,0)))</f>
        <v/>
      </c>
      <c r="W2059" s="38">
        <f>IF($R2059=0,0,MIN(12,IF(AND(ISNUMBER($O2059),$O2059&gt;=1,$O2059&lt;=12),INT($O2059),12),IF(AND(RetireExit="Yes",$U2059&gt;0),$U2059,12),IF(AND(ContractExit="Yes",$V2059&gt;0),$V2059,12)))</f>
        <v/>
      </c>
      <c r="X2059" s="37">
        <f>IF(ISNUMBER($P2059),$P2059,IncPct)</f>
        <v/>
      </c>
      <c r="Y2059" s="39">
        <f>IF($W2059=0,0,MAX(0,MIN($W2059,IncMonth-1))+MAX(0,$W2059-IncMonth+1)*(1+$X2059))</f>
        <v/>
      </c>
      <c r="Z2059" s="40">
        <f>IF($C2059="",0,IFERROR(INDEX(Departments!$B$5:$B$54,MATCH($C2059,Departments!$A$5:$A$54,0)),0))</f>
        <v/>
      </c>
      <c r="AA2059" s="41">
        <f>N($L2059)*$Y2059</f>
        <v/>
      </c>
      <c r="AB2059" s="41">
        <f>N($M2059)*$Y2059</f>
        <v/>
      </c>
      <c r="AC2059" s="41">
        <f>$AA2059*$Z2059</f>
        <v/>
      </c>
      <c r="AD2059" s="41">
        <f>$AA2059*BonusMonths/12</f>
        <v/>
      </c>
      <c r="AE2059" s="41">
        <f>($AA2059+SI_Gross*$AB2059)*IF($Q2059=1,SI_O,SI_E)</f>
        <v/>
      </c>
      <c r="AF2059" s="41">
        <f>IF($Q2059=1,0,$AA2059*EOSB)</f>
        <v/>
      </c>
      <c r="AG2059" s="41">
        <f>$AN2059*$W2059</f>
        <v/>
      </c>
      <c r="AH2059" s="41">
        <f>SUM($AA2059:$AG2059)</f>
        <v/>
      </c>
      <c r="AI2059" s="41">
        <f>12*($AM2059+$AN2059)</f>
        <v/>
      </c>
      <c r="AJ2059" s="41">
        <f>$AM2059*((IncMonth-1)+(13-IncMonth)*(1+$X2059))+12*$AN2059</f>
        <v/>
      </c>
      <c r="AK2059" s="41">
        <f>IF($R2059=1,N($L2059)+N($M2059),0)</f>
        <v/>
      </c>
      <c r="AL2059">
        <f>IF($C2059="","",IF(N($L2059)&lt;=0,"Basic salary missing",IF(ISNA(MATCH($C2059,Departments!$A$5:$A$54,0)),"Department not on Departments sheet",IF(AND($I2059&lt;&gt;"",NOT(ISNUMBER($I2059))),"Date of birth is text, not a date",IF(AND($K2059&lt;&gt;"",NOT(ISNUMBER($K2059))),"Contract end is text, not a date","")))))</f>
        <v/>
      </c>
      <c r="AM2059" s="41">
        <f>IF($R2059=0,0,N($L2059)*(1+$Z2059+BonusMonths/12+IF($Q2059=1,0,EOSB))+N($M2059)+(N($L2059)+SI_Gross*N($M2059))*IF($Q2059=1,SI_O,SI_E))</f>
        <v/>
      </c>
      <c r="AN2059" s="41">
        <f>IF($R2059=0,0,(IF($Q2059=1,MedO,MedE+Ticket)+Training)/12)</f>
        <v/>
      </c>
    </row>
    <row r="2060">
      <c r="I2060" s="35" t="n"/>
      <c r="J2060" s="35" t="n"/>
      <c r="K2060" s="35" t="n"/>
      <c r="L2060" s="36" t="n"/>
      <c r="M2060" s="36" t="n"/>
      <c r="P2060" s="37" t="n"/>
      <c r="Q2060" s="38">
        <f>IF($C2060="",0,IF(OR(LOWER(TRIM($G2060))="omani",LOWER(TRIM($G2060))="oman",LOWER(TRIM($G2060))="om",LOWER(TRIM($G2060))="local"),1,0))</f>
        <v/>
      </c>
      <c r="R2060" s="38">
        <f>IF($C2060="",0,IF(OR(ISNUMBER(SEARCH("resign",$N2060)),ISNUMBER(SEARCH("terminat",$N2060)),ISNUMBER(SEARCH("inactive",$N2060)),ISNUMBER(SEARCH("vacan",$N2060)),ISNUMBER(SEARCH("deceased",$N2060)),ISNUMBER(SEARCH("separated",$N2060))),0,1))</f>
        <v/>
      </c>
      <c r="S2060">
        <f>IF(OR($R2060=0,NOT(ISNUMBER($I2060))),"",IFERROR(DATEDIF($I2060,DATE(FY,1,1),"y"),""))</f>
        <v/>
      </c>
      <c r="T2060">
        <f>IF(OR($R2060=0,NOT(ISNUMBER($J2060))),"",IFERROR(DATEDIF($J2060,DATE(FY,1,1),"y"),0))</f>
        <v/>
      </c>
      <c r="U2060" s="38">
        <f>IF(OR($R2060=0,NOT(ISNUMBER($I2060))),0,IF(YEAR($I2060)+IF($Q2060=1,RetAgeO,RetAgeE)=FY,MONTH($I2060),IF(YEAR($I2060)+IF($Q2060=1,RetAgeO,RetAgeE)&lt;FY,1,0)))</f>
        <v/>
      </c>
      <c r="V2060" s="38">
        <f>IF(OR($R2060=0,NOT(ISNUMBER($K2060))),0,IF(YEAR($K2060)=FY,MONTH($K2060),IF(YEAR($K2060)&lt;FY,1,0)))</f>
        <v/>
      </c>
      <c r="W2060" s="38">
        <f>IF($R2060=0,0,MIN(12,IF(AND(ISNUMBER($O2060),$O2060&gt;=1,$O2060&lt;=12),INT($O2060),12),IF(AND(RetireExit="Yes",$U2060&gt;0),$U2060,12),IF(AND(ContractExit="Yes",$V2060&gt;0),$V2060,12)))</f>
        <v/>
      </c>
      <c r="X2060" s="37">
        <f>IF(ISNUMBER($P2060),$P2060,IncPct)</f>
        <v/>
      </c>
      <c r="Y2060" s="39">
        <f>IF($W2060=0,0,MAX(0,MIN($W2060,IncMonth-1))+MAX(0,$W2060-IncMonth+1)*(1+$X2060))</f>
        <v/>
      </c>
      <c r="Z2060" s="40">
        <f>IF($C2060="",0,IFERROR(INDEX(Departments!$B$5:$B$54,MATCH($C2060,Departments!$A$5:$A$54,0)),0))</f>
        <v/>
      </c>
      <c r="AA2060" s="41">
        <f>N($L2060)*$Y2060</f>
        <v/>
      </c>
      <c r="AB2060" s="41">
        <f>N($M2060)*$Y2060</f>
        <v/>
      </c>
      <c r="AC2060" s="41">
        <f>$AA2060*$Z2060</f>
        <v/>
      </c>
      <c r="AD2060" s="41">
        <f>$AA2060*BonusMonths/12</f>
        <v/>
      </c>
      <c r="AE2060" s="41">
        <f>($AA2060+SI_Gross*$AB2060)*IF($Q2060=1,SI_O,SI_E)</f>
        <v/>
      </c>
      <c r="AF2060" s="41">
        <f>IF($Q2060=1,0,$AA2060*EOSB)</f>
        <v/>
      </c>
      <c r="AG2060" s="41">
        <f>$AN2060*$W2060</f>
        <v/>
      </c>
      <c r="AH2060" s="41">
        <f>SUM($AA2060:$AG2060)</f>
        <v/>
      </c>
      <c r="AI2060" s="41">
        <f>12*($AM2060+$AN2060)</f>
        <v/>
      </c>
      <c r="AJ2060" s="41">
        <f>$AM2060*((IncMonth-1)+(13-IncMonth)*(1+$X2060))+12*$AN2060</f>
        <v/>
      </c>
      <c r="AK2060" s="41">
        <f>IF($R2060=1,N($L2060)+N($M2060),0)</f>
        <v/>
      </c>
      <c r="AL2060">
        <f>IF($C2060="","",IF(N($L2060)&lt;=0,"Basic salary missing",IF(ISNA(MATCH($C2060,Departments!$A$5:$A$54,0)),"Department not on Departments sheet",IF(AND($I2060&lt;&gt;"",NOT(ISNUMBER($I2060))),"Date of birth is text, not a date",IF(AND($K2060&lt;&gt;"",NOT(ISNUMBER($K2060))),"Contract end is text, not a date","")))))</f>
        <v/>
      </c>
      <c r="AM2060" s="41">
        <f>IF($R2060=0,0,N($L2060)*(1+$Z2060+BonusMonths/12+IF($Q2060=1,0,EOSB))+N($M2060)+(N($L2060)+SI_Gross*N($M2060))*IF($Q2060=1,SI_O,SI_E))</f>
        <v/>
      </c>
      <c r="AN2060" s="41">
        <f>IF($R2060=0,0,(IF($Q2060=1,MedO,MedE+Ticket)+Training)/12)</f>
        <v/>
      </c>
    </row>
    <row r="2061">
      <c r="I2061" s="35" t="n"/>
      <c r="J2061" s="35" t="n"/>
      <c r="K2061" s="35" t="n"/>
      <c r="L2061" s="36" t="n"/>
      <c r="M2061" s="36" t="n"/>
      <c r="P2061" s="37" t="n"/>
      <c r="Q2061" s="38">
        <f>IF($C2061="",0,IF(OR(LOWER(TRIM($G2061))="omani",LOWER(TRIM($G2061))="oman",LOWER(TRIM($G2061))="om",LOWER(TRIM($G2061))="local"),1,0))</f>
        <v/>
      </c>
      <c r="R2061" s="38">
        <f>IF($C2061="",0,IF(OR(ISNUMBER(SEARCH("resign",$N2061)),ISNUMBER(SEARCH("terminat",$N2061)),ISNUMBER(SEARCH("inactive",$N2061)),ISNUMBER(SEARCH("vacan",$N2061)),ISNUMBER(SEARCH("deceased",$N2061)),ISNUMBER(SEARCH("separated",$N2061))),0,1))</f>
        <v/>
      </c>
      <c r="S2061">
        <f>IF(OR($R2061=0,NOT(ISNUMBER($I2061))),"",IFERROR(DATEDIF($I2061,DATE(FY,1,1),"y"),""))</f>
        <v/>
      </c>
      <c r="T2061">
        <f>IF(OR($R2061=0,NOT(ISNUMBER($J2061))),"",IFERROR(DATEDIF($J2061,DATE(FY,1,1),"y"),0))</f>
        <v/>
      </c>
      <c r="U2061" s="38">
        <f>IF(OR($R2061=0,NOT(ISNUMBER($I2061))),0,IF(YEAR($I2061)+IF($Q2061=1,RetAgeO,RetAgeE)=FY,MONTH($I2061),IF(YEAR($I2061)+IF($Q2061=1,RetAgeO,RetAgeE)&lt;FY,1,0)))</f>
        <v/>
      </c>
      <c r="V2061" s="38">
        <f>IF(OR($R2061=0,NOT(ISNUMBER($K2061))),0,IF(YEAR($K2061)=FY,MONTH($K2061),IF(YEAR($K2061)&lt;FY,1,0)))</f>
        <v/>
      </c>
      <c r="W2061" s="38">
        <f>IF($R2061=0,0,MIN(12,IF(AND(ISNUMBER($O2061),$O2061&gt;=1,$O2061&lt;=12),INT($O2061),12),IF(AND(RetireExit="Yes",$U2061&gt;0),$U2061,12),IF(AND(ContractExit="Yes",$V2061&gt;0),$V2061,12)))</f>
        <v/>
      </c>
      <c r="X2061" s="37">
        <f>IF(ISNUMBER($P2061),$P2061,IncPct)</f>
        <v/>
      </c>
      <c r="Y2061" s="39">
        <f>IF($W2061=0,0,MAX(0,MIN($W2061,IncMonth-1))+MAX(0,$W2061-IncMonth+1)*(1+$X2061))</f>
        <v/>
      </c>
      <c r="Z2061" s="40">
        <f>IF($C2061="",0,IFERROR(INDEX(Departments!$B$5:$B$54,MATCH($C2061,Departments!$A$5:$A$54,0)),0))</f>
        <v/>
      </c>
      <c r="AA2061" s="41">
        <f>N($L2061)*$Y2061</f>
        <v/>
      </c>
      <c r="AB2061" s="41">
        <f>N($M2061)*$Y2061</f>
        <v/>
      </c>
      <c r="AC2061" s="41">
        <f>$AA2061*$Z2061</f>
        <v/>
      </c>
      <c r="AD2061" s="41">
        <f>$AA2061*BonusMonths/12</f>
        <v/>
      </c>
      <c r="AE2061" s="41">
        <f>($AA2061+SI_Gross*$AB2061)*IF($Q2061=1,SI_O,SI_E)</f>
        <v/>
      </c>
      <c r="AF2061" s="41">
        <f>IF($Q2061=1,0,$AA2061*EOSB)</f>
        <v/>
      </c>
      <c r="AG2061" s="41">
        <f>$AN2061*$W2061</f>
        <v/>
      </c>
      <c r="AH2061" s="41">
        <f>SUM($AA2061:$AG2061)</f>
        <v/>
      </c>
      <c r="AI2061" s="41">
        <f>12*($AM2061+$AN2061)</f>
        <v/>
      </c>
      <c r="AJ2061" s="41">
        <f>$AM2061*((IncMonth-1)+(13-IncMonth)*(1+$X2061))+12*$AN2061</f>
        <v/>
      </c>
      <c r="AK2061" s="41">
        <f>IF($R2061=1,N($L2061)+N($M2061),0)</f>
        <v/>
      </c>
      <c r="AL2061">
        <f>IF($C2061="","",IF(N($L2061)&lt;=0,"Basic salary missing",IF(ISNA(MATCH($C2061,Departments!$A$5:$A$54,0)),"Department not on Departments sheet",IF(AND($I2061&lt;&gt;"",NOT(ISNUMBER($I2061))),"Date of birth is text, not a date",IF(AND($K2061&lt;&gt;"",NOT(ISNUMBER($K2061))),"Contract end is text, not a date","")))))</f>
        <v/>
      </c>
      <c r="AM2061" s="41">
        <f>IF($R2061=0,0,N($L2061)*(1+$Z2061+BonusMonths/12+IF($Q2061=1,0,EOSB))+N($M2061)+(N($L2061)+SI_Gross*N($M2061))*IF($Q2061=1,SI_O,SI_E))</f>
        <v/>
      </c>
      <c r="AN2061" s="41">
        <f>IF($R2061=0,0,(IF($Q2061=1,MedO,MedE+Ticket)+Training)/12)</f>
        <v/>
      </c>
    </row>
    <row r="2062">
      <c r="I2062" s="35" t="n"/>
      <c r="J2062" s="35" t="n"/>
      <c r="K2062" s="35" t="n"/>
      <c r="L2062" s="36" t="n"/>
      <c r="M2062" s="36" t="n"/>
      <c r="P2062" s="37" t="n"/>
      <c r="Q2062" s="38">
        <f>IF($C2062="",0,IF(OR(LOWER(TRIM($G2062))="omani",LOWER(TRIM($G2062))="oman",LOWER(TRIM($G2062))="om",LOWER(TRIM($G2062))="local"),1,0))</f>
        <v/>
      </c>
      <c r="R2062" s="38">
        <f>IF($C2062="",0,IF(OR(ISNUMBER(SEARCH("resign",$N2062)),ISNUMBER(SEARCH("terminat",$N2062)),ISNUMBER(SEARCH("inactive",$N2062)),ISNUMBER(SEARCH("vacan",$N2062)),ISNUMBER(SEARCH("deceased",$N2062)),ISNUMBER(SEARCH("separated",$N2062))),0,1))</f>
        <v/>
      </c>
      <c r="S2062">
        <f>IF(OR($R2062=0,NOT(ISNUMBER($I2062))),"",IFERROR(DATEDIF($I2062,DATE(FY,1,1),"y"),""))</f>
        <v/>
      </c>
      <c r="T2062">
        <f>IF(OR($R2062=0,NOT(ISNUMBER($J2062))),"",IFERROR(DATEDIF($J2062,DATE(FY,1,1),"y"),0))</f>
        <v/>
      </c>
      <c r="U2062" s="38">
        <f>IF(OR($R2062=0,NOT(ISNUMBER($I2062))),0,IF(YEAR($I2062)+IF($Q2062=1,RetAgeO,RetAgeE)=FY,MONTH($I2062),IF(YEAR($I2062)+IF($Q2062=1,RetAgeO,RetAgeE)&lt;FY,1,0)))</f>
        <v/>
      </c>
      <c r="V2062" s="38">
        <f>IF(OR($R2062=0,NOT(ISNUMBER($K2062))),0,IF(YEAR($K2062)=FY,MONTH($K2062),IF(YEAR($K2062)&lt;FY,1,0)))</f>
        <v/>
      </c>
      <c r="W2062" s="38">
        <f>IF($R2062=0,0,MIN(12,IF(AND(ISNUMBER($O2062),$O2062&gt;=1,$O2062&lt;=12),INT($O2062),12),IF(AND(RetireExit="Yes",$U2062&gt;0),$U2062,12),IF(AND(ContractExit="Yes",$V2062&gt;0),$V2062,12)))</f>
        <v/>
      </c>
      <c r="X2062" s="37">
        <f>IF(ISNUMBER($P2062),$P2062,IncPct)</f>
        <v/>
      </c>
      <c r="Y2062" s="39">
        <f>IF($W2062=0,0,MAX(0,MIN($W2062,IncMonth-1))+MAX(0,$W2062-IncMonth+1)*(1+$X2062))</f>
        <v/>
      </c>
      <c r="Z2062" s="40">
        <f>IF($C2062="",0,IFERROR(INDEX(Departments!$B$5:$B$54,MATCH($C2062,Departments!$A$5:$A$54,0)),0))</f>
        <v/>
      </c>
      <c r="AA2062" s="41">
        <f>N($L2062)*$Y2062</f>
        <v/>
      </c>
      <c r="AB2062" s="41">
        <f>N($M2062)*$Y2062</f>
        <v/>
      </c>
      <c r="AC2062" s="41">
        <f>$AA2062*$Z2062</f>
        <v/>
      </c>
      <c r="AD2062" s="41">
        <f>$AA2062*BonusMonths/12</f>
        <v/>
      </c>
      <c r="AE2062" s="41">
        <f>($AA2062+SI_Gross*$AB2062)*IF($Q2062=1,SI_O,SI_E)</f>
        <v/>
      </c>
      <c r="AF2062" s="41">
        <f>IF($Q2062=1,0,$AA2062*EOSB)</f>
        <v/>
      </c>
      <c r="AG2062" s="41">
        <f>$AN2062*$W2062</f>
        <v/>
      </c>
      <c r="AH2062" s="41">
        <f>SUM($AA2062:$AG2062)</f>
        <v/>
      </c>
      <c r="AI2062" s="41">
        <f>12*($AM2062+$AN2062)</f>
        <v/>
      </c>
      <c r="AJ2062" s="41">
        <f>$AM2062*((IncMonth-1)+(13-IncMonth)*(1+$X2062))+12*$AN2062</f>
        <v/>
      </c>
      <c r="AK2062" s="41">
        <f>IF($R2062=1,N($L2062)+N($M2062),0)</f>
        <v/>
      </c>
      <c r="AL2062">
        <f>IF($C2062="","",IF(N($L2062)&lt;=0,"Basic salary missing",IF(ISNA(MATCH($C2062,Departments!$A$5:$A$54,0)),"Department not on Departments sheet",IF(AND($I2062&lt;&gt;"",NOT(ISNUMBER($I2062))),"Date of birth is text, not a date",IF(AND($K2062&lt;&gt;"",NOT(ISNUMBER($K2062))),"Contract end is text, not a date","")))))</f>
        <v/>
      </c>
      <c r="AM2062" s="41">
        <f>IF($R2062=0,0,N($L2062)*(1+$Z2062+BonusMonths/12+IF($Q2062=1,0,EOSB))+N($M2062)+(N($L2062)+SI_Gross*N($M2062))*IF($Q2062=1,SI_O,SI_E))</f>
        <v/>
      </c>
      <c r="AN2062" s="41">
        <f>IF($R2062=0,0,(IF($Q2062=1,MedO,MedE+Ticket)+Training)/12)</f>
        <v/>
      </c>
    </row>
    <row r="2063">
      <c r="I2063" s="35" t="n"/>
      <c r="J2063" s="35" t="n"/>
      <c r="K2063" s="35" t="n"/>
      <c r="L2063" s="36" t="n"/>
      <c r="M2063" s="36" t="n"/>
      <c r="P2063" s="37" t="n"/>
      <c r="Q2063" s="38">
        <f>IF($C2063="",0,IF(OR(LOWER(TRIM($G2063))="omani",LOWER(TRIM($G2063))="oman",LOWER(TRIM($G2063))="om",LOWER(TRIM($G2063))="local"),1,0))</f>
        <v/>
      </c>
      <c r="R2063" s="38">
        <f>IF($C2063="",0,IF(OR(ISNUMBER(SEARCH("resign",$N2063)),ISNUMBER(SEARCH("terminat",$N2063)),ISNUMBER(SEARCH("inactive",$N2063)),ISNUMBER(SEARCH("vacan",$N2063)),ISNUMBER(SEARCH("deceased",$N2063)),ISNUMBER(SEARCH("separated",$N2063))),0,1))</f>
        <v/>
      </c>
      <c r="S2063">
        <f>IF(OR($R2063=0,NOT(ISNUMBER($I2063))),"",IFERROR(DATEDIF($I2063,DATE(FY,1,1),"y"),""))</f>
        <v/>
      </c>
      <c r="T2063">
        <f>IF(OR($R2063=0,NOT(ISNUMBER($J2063))),"",IFERROR(DATEDIF($J2063,DATE(FY,1,1),"y"),0))</f>
        <v/>
      </c>
      <c r="U2063" s="38">
        <f>IF(OR($R2063=0,NOT(ISNUMBER($I2063))),0,IF(YEAR($I2063)+IF($Q2063=1,RetAgeO,RetAgeE)=FY,MONTH($I2063),IF(YEAR($I2063)+IF($Q2063=1,RetAgeO,RetAgeE)&lt;FY,1,0)))</f>
        <v/>
      </c>
      <c r="V2063" s="38">
        <f>IF(OR($R2063=0,NOT(ISNUMBER($K2063))),0,IF(YEAR($K2063)=FY,MONTH($K2063),IF(YEAR($K2063)&lt;FY,1,0)))</f>
        <v/>
      </c>
      <c r="W2063" s="38">
        <f>IF($R2063=0,0,MIN(12,IF(AND(ISNUMBER($O2063),$O2063&gt;=1,$O2063&lt;=12),INT($O2063),12),IF(AND(RetireExit="Yes",$U2063&gt;0),$U2063,12),IF(AND(ContractExit="Yes",$V2063&gt;0),$V2063,12)))</f>
        <v/>
      </c>
      <c r="X2063" s="37">
        <f>IF(ISNUMBER($P2063),$P2063,IncPct)</f>
        <v/>
      </c>
      <c r="Y2063" s="39">
        <f>IF($W2063=0,0,MAX(0,MIN($W2063,IncMonth-1))+MAX(0,$W2063-IncMonth+1)*(1+$X2063))</f>
        <v/>
      </c>
      <c r="Z2063" s="40">
        <f>IF($C2063="",0,IFERROR(INDEX(Departments!$B$5:$B$54,MATCH($C2063,Departments!$A$5:$A$54,0)),0))</f>
        <v/>
      </c>
      <c r="AA2063" s="41">
        <f>N($L2063)*$Y2063</f>
        <v/>
      </c>
      <c r="AB2063" s="41">
        <f>N($M2063)*$Y2063</f>
        <v/>
      </c>
      <c r="AC2063" s="41">
        <f>$AA2063*$Z2063</f>
        <v/>
      </c>
      <c r="AD2063" s="41">
        <f>$AA2063*BonusMonths/12</f>
        <v/>
      </c>
      <c r="AE2063" s="41">
        <f>($AA2063+SI_Gross*$AB2063)*IF($Q2063=1,SI_O,SI_E)</f>
        <v/>
      </c>
      <c r="AF2063" s="41">
        <f>IF($Q2063=1,0,$AA2063*EOSB)</f>
        <v/>
      </c>
      <c r="AG2063" s="41">
        <f>$AN2063*$W2063</f>
        <v/>
      </c>
      <c r="AH2063" s="41">
        <f>SUM($AA2063:$AG2063)</f>
        <v/>
      </c>
      <c r="AI2063" s="41">
        <f>12*($AM2063+$AN2063)</f>
        <v/>
      </c>
      <c r="AJ2063" s="41">
        <f>$AM2063*((IncMonth-1)+(13-IncMonth)*(1+$X2063))+12*$AN2063</f>
        <v/>
      </c>
      <c r="AK2063" s="41">
        <f>IF($R2063=1,N($L2063)+N($M2063),0)</f>
        <v/>
      </c>
      <c r="AL2063">
        <f>IF($C2063="","",IF(N($L2063)&lt;=0,"Basic salary missing",IF(ISNA(MATCH($C2063,Departments!$A$5:$A$54,0)),"Department not on Departments sheet",IF(AND($I2063&lt;&gt;"",NOT(ISNUMBER($I2063))),"Date of birth is text, not a date",IF(AND($K2063&lt;&gt;"",NOT(ISNUMBER($K2063))),"Contract end is text, not a date","")))))</f>
        <v/>
      </c>
      <c r="AM2063" s="41">
        <f>IF($R2063=0,0,N($L2063)*(1+$Z2063+BonusMonths/12+IF($Q2063=1,0,EOSB))+N($M2063)+(N($L2063)+SI_Gross*N($M2063))*IF($Q2063=1,SI_O,SI_E))</f>
        <v/>
      </c>
      <c r="AN2063" s="41">
        <f>IF($R2063=0,0,(IF($Q2063=1,MedO,MedE+Ticket)+Training)/12)</f>
        <v/>
      </c>
    </row>
    <row r="2064">
      <c r="I2064" s="35" t="n"/>
      <c r="J2064" s="35" t="n"/>
      <c r="K2064" s="35" t="n"/>
      <c r="L2064" s="36" t="n"/>
      <c r="M2064" s="36" t="n"/>
      <c r="P2064" s="37" t="n"/>
      <c r="Q2064" s="38">
        <f>IF($C2064="",0,IF(OR(LOWER(TRIM($G2064))="omani",LOWER(TRIM($G2064))="oman",LOWER(TRIM($G2064))="om",LOWER(TRIM($G2064))="local"),1,0))</f>
        <v/>
      </c>
      <c r="R2064" s="38">
        <f>IF($C2064="",0,IF(OR(ISNUMBER(SEARCH("resign",$N2064)),ISNUMBER(SEARCH("terminat",$N2064)),ISNUMBER(SEARCH("inactive",$N2064)),ISNUMBER(SEARCH("vacan",$N2064)),ISNUMBER(SEARCH("deceased",$N2064)),ISNUMBER(SEARCH("separated",$N2064))),0,1))</f>
        <v/>
      </c>
      <c r="S2064">
        <f>IF(OR($R2064=0,NOT(ISNUMBER($I2064))),"",IFERROR(DATEDIF($I2064,DATE(FY,1,1),"y"),""))</f>
        <v/>
      </c>
      <c r="T2064">
        <f>IF(OR($R2064=0,NOT(ISNUMBER($J2064))),"",IFERROR(DATEDIF($J2064,DATE(FY,1,1),"y"),0))</f>
        <v/>
      </c>
      <c r="U2064" s="38">
        <f>IF(OR($R2064=0,NOT(ISNUMBER($I2064))),0,IF(YEAR($I2064)+IF($Q2064=1,RetAgeO,RetAgeE)=FY,MONTH($I2064),IF(YEAR($I2064)+IF($Q2064=1,RetAgeO,RetAgeE)&lt;FY,1,0)))</f>
        <v/>
      </c>
      <c r="V2064" s="38">
        <f>IF(OR($R2064=0,NOT(ISNUMBER($K2064))),0,IF(YEAR($K2064)=FY,MONTH($K2064),IF(YEAR($K2064)&lt;FY,1,0)))</f>
        <v/>
      </c>
      <c r="W2064" s="38">
        <f>IF($R2064=0,0,MIN(12,IF(AND(ISNUMBER($O2064),$O2064&gt;=1,$O2064&lt;=12),INT($O2064),12),IF(AND(RetireExit="Yes",$U2064&gt;0),$U2064,12),IF(AND(ContractExit="Yes",$V2064&gt;0),$V2064,12)))</f>
        <v/>
      </c>
      <c r="X2064" s="37">
        <f>IF(ISNUMBER($P2064),$P2064,IncPct)</f>
        <v/>
      </c>
      <c r="Y2064" s="39">
        <f>IF($W2064=0,0,MAX(0,MIN($W2064,IncMonth-1))+MAX(0,$W2064-IncMonth+1)*(1+$X2064))</f>
        <v/>
      </c>
      <c r="Z2064" s="40">
        <f>IF($C2064="",0,IFERROR(INDEX(Departments!$B$5:$B$54,MATCH($C2064,Departments!$A$5:$A$54,0)),0))</f>
        <v/>
      </c>
      <c r="AA2064" s="41">
        <f>N($L2064)*$Y2064</f>
        <v/>
      </c>
      <c r="AB2064" s="41">
        <f>N($M2064)*$Y2064</f>
        <v/>
      </c>
      <c r="AC2064" s="41">
        <f>$AA2064*$Z2064</f>
        <v/>
      </c>
      <c r="AD2064" s="41">
        <f>$AA2064*BonusMonths/12</f>
        <v/>
      </c>
      <c r="AE2064" s="41">
        <f>($AA2064+SI_Gross*$AB2064)*IF($Q2064=1,SI_O,SI_E)</f>
        <v/>
      </c>
      <c r="AF2064" s="41">
        <f>IF($Q2064=1,0,$AA2064*EOSB)</f>
        <v/>
      </c>
      <c r="AG2064" s="41">
        <f>$AN2064*$W2064</f>
        <v/>
      </c>
      <c r="AH2064" s="41">
        <f>SUM($AA2064:$AG2064)</f>
        <v/>
      </c>
      <c r="AI2064" s="41">
        <f>12*($AM2064+$AN2064)</f>
        <v/>
      </c>
      <c r="AJ2064" s="41">
        <f>$AM2064*((IncMonth-1)+(13-IncMonth)*(1+$X2064))+12*$AN2064</f>
        <v/>
      </c>
      <c r="AK2064" s="41">
        <f>IF($R2064=1,N($L2064)+N($M2064),0)</f>
        <v/>
      </c>
      <c r="AL2064">
        <f>IF($C2064="","",IF(N($L2064)&lt;=0,"Basic salary missing",IF(ISNA(MATCH($C2064,Departments!$A$5:$A$54,0)),"Department not on Departments sheet",IF(AND($I2064&lt;&gt;"",NOT(ISNUMBER($I2064))),"Date of birth is text, not a date",IF(AND($K2064&lt;&gt;"",NOT(ISNUMBER($K2064))),"Contract end is text, not a date","")))))</f>
        <v/>
      </c>
      <c r="AM2064" s="41">
        <f>IF($R2064=0,0,N($L2064)*(1+$Z2064+BonusMonths/12+IF($Q2064=1,0,EOSB))+N($M2064)+(N($L2064)+SI_Gross*N($M2064))*IF($Q2064=1,SI_O,SI_E))</f>
        <v/>
      </c>
      <c r="AN2064" s="41">
        <f>IF($R2064=0,0,(IF($Q2064=1,MedO,MedE+Ticket)+Training)/12)</f>
        <v/>
      </c>
    </row>
    <row r="2065">
      <c r="I2065" s="35" t="n"/>
      <c r="J2065" s="35" t="n"/>
      <c r="K2065" s="35" t="n"/>
      <c r="L2065" s="36" t="n"/>
      <c r="M2065" s="36" t="n"/>
      <c r="P2065" s="37" t="n"/>
      <c r="Q2065" s="38">
        <f>IF($C2065="",0,IF(OR(LOWER(TRIM($G2065))="omani",LOWER(TRIM($G2065))="oman",LOWER(TRIM($G2065))="om",LOWER(TRIM($G2065))="local"),1,0))</f>
        <v/>
      </c>
      <c r="R2065" s="38">
        <f>IF($C2065="",0,IF(OR(ISNUMBER(SEARCH("resign",$N2065)),ISNUMBER(SEARCH("terminat",$N2065)),ISNUMBER(SEARCH("inactive",$N2065)),ISNUMBER(SEARCH("vacan",$N2065)),ISNUMBER(SEARCH("deceased",$N2065)),ISNUMBER(SEARCH("separated",$N2065))),0,1))</f>
        <v/>
      </c>
      <c r="S2065">
        <f>IF(OR($R2065=0,NOT(ISNUMBER($I2065))),"",IFERROR(DATEDIF($I2065,DATE(FY,1,1),"y"),""))</f>
        <v/>
      </c>
      <c r="T2065">
        <f>IF(OR($R2065=0,NOT(ISNUMBER($J2065))),"",IFERROR(DATEDIF($J2065,DATE(FY,1,1),"y"),0))</f>
        <v/>
      </c>
      <c r="U2065" s="38">
        <f>IF(OR($R2065=0,NOT(ISNUMBER($I2065))),0,IF(YEAR($I2065)+IF($Q2065=1,RetAgeO,RetAgeE)=FY,MONTH($I2065),IF(YEAR($I2065)+IF($Q2065=1,RetAgeO,RetAgeE)&lt;FY,1,0)))</f>
        <v/>
      </c>
      <c r="V2065" s="38">
        <f>IF(OR($R2065=0,NOT(ISNUMBER($K2065))),0,IF(YEAR($K2065)=FY,MONTH($K2065),IF(YEAR($K2065)&lt;FY,1,0)))</f>
        <v/>
      </c>
      <c r="W2065" s="38">
        <f>IF($R2065=0,0,MIN(12,IF(AND(ISNUMBER($O2065),$O2065&gt;=1,$O2065&lt;=12),INT($O2065),12),IF(AND(RetireExit="Yes",$U2065&gt;0),$U2065,12),IF(AND(ContractExit="Yes",$V2065&gt;0),$V2065,12)))</f>
        <v/>
      </c>
      <c r="X2065" s="37">
        <f>IF(ISNUMBER($P2065),$P2065,IncPct)</f>
        <v/>
      </c>
      <c r="Y2065" s="39">
        <f>IF($W2065=0,0,MAX(0,MIN($W2065,IncMonth-1))+MAX(0,$W2065-IncMonth+1)*(1+$X2065))</f>
        <v/>
      </c>
      <c r="Z2065" s="40">
        <f>IF($C2065="",0,IFERROR(INDEX(Departments!$B$5:$B$54,MATCH($C2065,Departments!$A$5:$A$54,0)),0))</f>
        <v/>
      </c>
      <c r="AA2065" s="41">
        <f>N($L2065)*$Y2065</f>
        <v/>
      </c>
      <c r="AB2065" s="41">
        <f>N($M2065)*$Y2065</f>
        <v/>
      </c>
      <c r="AC2065" s="41">
        <f>$AA2065*$Z2065</f>
        <v/>
      </c>
      <c r="AD2065" s="41">
        <f>$AA2065*BonusMonths/12</f>
        <v/>
      </c>
      <c r="AE2065" s="41">
        <f>($AA2065+SI_Gross*$AB2065)*IF($Q2065=1,SI_O,SI_E)</f>
        <v/>
      </c>
      <c r="AF2065" s="41">
        <f>IF($Q2065=1,0,$AA2065*EOSB)</f>
        <v/>
      </c>
      <c r="AG2065" s="41">
        <f>$AN2065*$W2065</f>
        <v/>
      </c>
      <c r="AH2065" s="41">
        <f>SUM($AA2065:$AG2065)</f>
        <v/>
      </c>
      <c r="AI2065" s="41">
        <f>12*($AM2065+$AN2065)</f>
        <v/>
      </c>
      <c r="AJ2065" s="41">
        <f>$AM2065*((IncMonth-1)+(13-IncMonth)*(1+$X2065))+12*$AN2065</f>
        <v/>
      </c>
      <c r="AK2065" s="41">
        <f>IF($R2065=1,N($L2065)+N($M2065),0)</f>
        <v/>
      </c>
      <c r="AL2065">
        <f>IF($C2065="","",IF(N($L2065)&lt;=0,"Basic salary missing",IF(ISNA(MATCH($C2065,Departments!$A$5:$A$54,0)),"Department not on Departments sheet",IF(AND($I2065&lt;&gt;"",NOT(ISNUMBER($I2065))),"Date of birth is text, not a date",IF(AND($K2065&lt;&gt;"",NOT(ISNUMBER($K2065))),"Contract end is text, not a date","")))))</f>
        <v/>
      </c>
      <c r="AM2065" s="41">
        <f>IF($R2065=0,0,N($L2065)*(1+$Z2065+BonusMonths/12+IF($Q2065=1,0,EOSB))+N($M2065)+(N($L2065)+SI_Gross*N($M2065))*IF($Q2065=1,SI_O,SI_E))</f>
        <v/>
      </c>
      <c r="AN2065" s="41">
        <f>IF($R2065=0,0,(IF($Q2065=1,MedO,MedE+Ticket)+Training)/12)</f>
        <v/>
      </c>
    </row>
    <row r="2066">
      <c r="I2066" s="35" t="n"/>
      <c r="J2066" s="35" t="n"/>
      <c r="K2066" s="35" t="n"/>
      <c r="L2066" s="36" t="n"/>
      <c r="M2066" s="36" t="n"/>
      <c r="P2066" s="37" t="n"/>
      <c r="Q2066" s="38">
        <f>IF($C2066="",0,IF(OR(LOWER(TRIM($G2066))="omani",LOWER(TRIM($G2066))="oman",LOWER(TRIM($G2066))="om",LOWER(TRIM($G2066))="local"),1,0))</f>
        <v/>
      </c>
      <c r="R2066" s="38">
        <f>IF($C2066="",0,IF(OR(ISNUMBER(SEARCH("resign",$N2066)),ISNUMBER(SEARCH("terminat",$N2066)),ISNUMBER(SEARCH("inactive",$N2066)),ISNUMBER(SEARCH("vacan",$N2066)),ISNUMBER(SEARCH("deceased",$N2066)),ISNUMBER(SEARCH("separated",$N2066))),0,1))</f>
        <v/>
      </c>
      <c r="S2066">
        <f>IF(OR($R2066=0,NOT(ISNUMBER($I2066))),"",IFERROR(DATEDIF($I2066,DATE(FY,1,1),"y"),""))</f>
        <v/>
      </c>
      <c r="T2066">
        <f>IF(OR($R2066=0,NOT(ISNUMBER($J2066))),"",IFERROR(DATEDIF($J2066,DATE(FY,1,1),"y"),0))</f>
        <v/>
      </c>
      <c r="U2066" s="38">
        <f>IF(OR($R2066=0,NOT(ISNUMBER($I2066))),0,IF(YEAR($I2066)+IF($Q2066=1,RetAgeO,RetAgeE)=FY,MONTH($I2066),IF(YEAR($I2066)+IF($Q2066=1,RetAgeO,RetAgeE)&lt;FY,1,0)))</f>
        <v/>
      </c>
      <c r="V2066" s="38">
        <f>IF(OR($R2066=0,NOT(ISNUMBER($K2066))),0,IF(YEAR($K2066)=FY,MONTH($K2066),IF(YEAR($K2066)&lt;FY,1,0)))</f>
        <v/>
      </c>
      <c r="W2066" s="38">
        <f>IF($R2066=0,0,MIN(12,IF(AND(ISNUMBER($O2066),$O2066&gt;=1,$O2066&lt;=12),INT($O2066),12),IF(AND(RetireExit="Yes",$U2066&gt;0),$U2066,12),IF(AND(ContractExit="Yes",$V2066&gt;0),$V2066,12)))</f>
        <v/>
      </c>
      <c r="X2066" s="37">
        <f>IF(ISNUMBER($P2066),$P2066,IncPct)</f>
        <v/>
      </c>
      <c r="Y2066" s="39">
        <f>IF($W2066=0,0,MAX(0,MIN($W2066,IncMonth-1))+MAX(0,$W2066-IncMonth+1)*(1+$X2066))</f>
        <v/>
      </c>
      <c r="Z2066" s="40">
        <f>IF($C2066="",0,IFERROR(INDEX(Departments!$B$5:$B$54,MATCH($C2066,Departments!$A$5:$A$54,0)),0))</f>
        <v/>
      </c>
      <c r="AA2066" s="41">
        <f>N($L2066)*$Y2066</f>
        <v/>
      </c>
      <c r="AB2066" s="41">
        <f>N($M2066)*$Y2066</f>
        <v/>
      </c>
      <c r="AC2066" s="41">
        <f>$AA2066*$Z2066</f>
        <v/>
      </c>
      <c r="AD2066" s="41">
        <f>$AA2066*BonusMonths/12</f>
        <v/>
      </c>
      <c r="AE2066" s="41">
        <f>($AA2066+SI_Gross*$AB2066)*IF($Q2066=1,SI_O,SI_E)</f>
        <v/>
      </c>
      <c r="AF2066" s="41">
        <f>IF($Q2066=1,0,$AA2066*EOSB)</f>
        <v/>
      </c>
      <c r="AG2066" s="41">
        <f>$AN2066*$W2066</f>
        <v/>
      </c>
      <c r="AH2066" s="41">
        <f>SUM($AA2066:$AG2066)</f>
        <v/>
      </c>
      <c r="AI2066" s="41">
        <f>12*($AM2066+$AN2066)</f>
        <v/>
      </c>
      <c r="AJ2066" s="41">
        <f>$AM2066*((IncMonth-1)+(13-IncMonth)*(1+$X2066))+12*$AN2066</f>
        <v/>
      </c>
      <c r="AK2066" s="41">
        <f>IF($R2066=1,N($L2066)+N($M2066),0)</f>
        <v/>
      </c>
      <c r="AL2066">
        <f>IF($C2066="","",IF(N($L2066)&lt;=0,"Basic salary missing",IF(ISNA(MATCH($C2066,Departments!$A$5:$A$54,0)),"Department not on Departments sheet",IF(AND($I2066&lt;&gt;"",NOT(ISNUMBER($I2066))),"Date of birth is text, not a date",IF(AND($K2066&lt;&gt;"",NOT(ISNUMBER($K2066))),"Contract end is text, not a date","")))))</f>
        <v/>
      </c>
      <c r="AM2066" s="41">
        <f>IF($R2066=0,0,N($L2066)*(1+$Z2066+BonusMonths/12+IF($Q2066=1,0,EOSB))+N($M2066)+(N($L2066)+SI_Gross*N($M2066))*IF($Q2066=1,SI_O,SI_E))</f>
        <v/>
      </c>
      <c r="AN2066" s="41">
        <f>IF($R2066=0,0,(IF($Q2066=1,MedO,MedE+Ticket)+Training)/12)</f>
        <v/>
      </c>
    </row>
    <row r="2067">
      <c r="I2067" s="35" t="n"/>
      <c r="J2067" s="35" t="n"/>
      <c r="K2067" s="35" t="n"/>
      <c r="L2067" s="36" t="n"/>
      <c r="M2067" s="36" t="n"/>
      <c r="P2067" s="37" t="n"/>
      <c r="Q2067" s="38">
        <f>IF($C2067="",0,IF(OR(LOWER(TRIM($G2067))="omani",LOWER(TRIM($G2067))="oman",LOWER(TRIM($G2067))="om",LOWER(TRIM($G2067))="local"),1,0))</f>
        <v/>
      </c>
      <c r="R2067" s="38">
        <f>IF($C2067="",0,IF(OR(ISNUMBER(SEARCH("resign",$N2067)),ISNUMBER(SEARCH("terminat",$N2067)),ISNUMBER(SEARCH("inactive",$N2067)),ISNUMBER(SEARCH("vacan",$N2067)),ISNUMBER(SEARCH("deceased",$N2067)),ISNUMBER(SEARCH("separated",$N2067))),0,1))</f>
        <v/>
      </c>
      <c r="S2067">
        <f>IF(OR($R2067=0,NOT(ISNUMBER($I2067))),"",IFERROR(DATEDIF($I2067,DATE(FY,1,1),"y"),""))</f>
        <v/>
      </c>
      <c r="T2067">
        <f>IF(OR($R2067=0,NOT(ISNUMBER($J2067))),"",IFERROR(DATEDIF($J2067,DATE(FY,1,1),"y"),0))</f>
        <v/>
      </c>
      <c r="U2067" s="38">
        <f>IF(OR($R2067=0,NOT(ISNUMBER($I2067))),0,IF(YEAR($I2067)+IF($Q2067=1,RetAgeO,RetAgeE)=FY,MONTH($I2067),IF(YEAR($I2067)+IF($Q2067=1,RetAgeO,RetAgeE)&lt;FY,1,0)))</f>
        <v/>
      </c>
      <c r="V2067" s="38">
        <f>IF(OR($R2067=0,NOT(ISNUMBER($K2067))),0,IF(YEAR($K2067)=FY,MONTH($K2067),IF(YEAR($K2067)&lt;FY,1,0)))</f>
        <v/>
      </c>
      <c r="W2067" s="38">
        <f>IF($R2067=0,0,MIN(12,IF(AND(ISNUMBER($O2067),$O2067&gt;=1,$O2067&lt;=12),INT($O2067),12),IF(AND(RetireExit="Yes",$U2067&gt;0),$U2067,12),IF(AND(ContractExit="Yes",$V2067&gt;0),$V2067,12)))</f>
        <v/>
      </c>
      <c r="X2067" s="37">
        <f>IF(ISNUMBER($P2067),$P2067,IncPct)</f>
        <v/>
      </c>
      <c r="Y2067" s="39">
        <f>IF($W2067=0,0,MAX(0,MIN($W2067,IncMonth-1))+MAX(0,$W2067-IncMonth+1)*(1+$X2067))</f>
        <v/>
      </c>
      <c r="Z2067" s="40">
        <f>IF($C2067="",0,IFERROR(INDEX(Departments!$B$5:$B$54,MATCH($C2067,Departments!$A$5:$A$54,0)),0))</f>
        <v/>
      </c>
      <c r="AA2067" s="41">
        <f>N($L2067)*$Y2067</f>
        <v/>
      </c>
      <c r="AB2067" s="41">
        <f>N($M2067)*$Y2067</f>
        <v/>
      </c>
      <c r="AC2067" s="41">
        <f>$AA2067*$Z2067</f>
        <v/>
      </c>
      <c r="AD2067" s="41">
        <f>$AA2067*BonusMonths/12</f>
        <v/>
      </c>
      <c r="AE2067" s="41">
        <f>($AA2067+SI_Gross*$AB2067)*IF($Q2067=1,SI_O,SI_E)</f>
        <v/>
      </c>
      <c r="AF2067" s="41">
        <f>IF($Q2067=1,0,$AA2067*EOSB)</f>
        <v/>
      </c>
      <c r="AG2067" s="41">
        <f>$AN2067*$W2067</f>
        <v/>
      </c>
      <c r="AH2067" s="41">
        <f>SUM($AA2067:$AG2067)</f>
        <v/>
      </c>
      <c r="AI2067" s="41">
        <f>12*($AM2067+$AN2067)</f>
        <v/>
      </c>
      <c r="AJ2067" s="41">
        <f>$AM2067*((IncMonth-1)+(13-IncMonth)*(1+$X2067))+12*$AN2067</f>
        <v/>
      </c>
      <c r="AK2067" s="41">
        <f>IF($R2067=1,N($L2067)+N($M2067),0)</f>
        <v/>
      </c>
      <c r="AL2067">
        <f>IF($C2067="","",IF(N($L2067)&lt;=0,"Basic salary missing",IF(ISNA(MATCH($C2067,Departments!$A$5:$A$54,0)),"Department not on Departments sheet",IF(AND($I2067&lt;&gt;"",NOT(ISNUMBER($I2067))),"Date of birth is text, not a date",IF(AND($K2067&lt;&gt;"",NOT(ISNUMBER($K2067))),"Contract end is text, not a date","")))))</f>
        <v/>
      </c>
      <c r="AM2067" s="41">
        <f>IF($R2067=0,0,N($L2067)*(1+$Z2067+BonusMonths/12+IF($Q2067=1,0,EOSB))+N($M2067)+(N($L2067)+SI_Gross*N($M2067))*IF($Q2067=1,SI_O,SI_E))</f>
        <v/>
      </c>
      <c r="AN2067" s="41">
        <f>IF($R2067=0,0,(IF($Q2067=1,MedO,MedE+Ticket)+Training)/12)</f>
        <v/>
      </c>
    </row>
    <row r="2068">
      <c r="I2068" s="35" t="n"/>
      <c r="J2068" s="35" t="n"/>
      <c r="K2068" s="35" t="n"/>
      <c r="L2068" s="36" t="n"/>
      <c r="M2068" s="36" t="n"/>
      <c r="P2068" s="37" t="n"/>
      <c r="Q2068" s="38">
        <f>IF($C2068="",0,IF(OR(LOWER(TRIM($G2068))="omani",LOWER(TRIM($G2068))="oman",LOWER(TRIM($G2068))="om",LOWER(TRIM($G2068))="local"),1,0))</f>
        <v/>
      </c>
      <c r="R2068" s="38">
        <f>IF($C2068="",0,IF(OR(ISNUMBER(SEARCH("resign",$N2068)),ISNUMBER(SEARCH("terminat",$N2068)),ISNUMBER(SEARCH("inactive",$N2068)),ISNUMBER(SEARCH("vacan",$N2068)),ISNUMBER(SEARCH("deceased",$N2068)),ISNUMBER(SEARCH("separated",$N2068))),0,1))</f>
        <v/>
      </c>
      <c r="S2068">
        <f>IF(OR($R2068=0,NOT(ISNUMBER($I2068))),"",IFERROR(DATEDIF($I2068,DATE(FY,1,1),"y"),""))</f>
        <v/>
      </c>
      <c r="T2068">
        <f>IF(OR($R2068=0,NOT(ISNUMBER($J2068))),"",IFERROR(DATEDIF($J2068,DATE(FY,1,1),"y"),0))</f>
        <v/>
      </c>
      <c r="U2068" s="38">
        <f>IF(OR($R2068=0,NOT(ISNUMBER($I2068))),0,IF(YEAR($I2068)+IF($Q2068=1,RetAgeO,RetAgeE)=FY,MONTH($I2068),IF(YEAR($I2068)+IF($Q2068=1,RetAgeO,RetAgeE)&lt;FY,1,0)))</f>
        <v/>
      </c>
      <c r="V2068" s="38">
        <f>IF(OR($R2068=0,NOT(ISNUMBER($K2068))),0,IF(YEAR($K2068)=FY,MONTH($K2068),IF(YEAR($K2068)&lt;FY,1,0)))</f>
        <v/>
      </c>
      <c r="W2068" s="38">
        <f>IF($R2068=0,0,MIN(12,IF(AND(ISNUMBER($O2068),$O2068&gt;=1,$O2068&lt;=12),INT($O2068),12),IF(AND(RetireExit="Yes",$U2068&gt;0),$U2068,12),IF(AND(ContractExit="Yes",$V2068&gt;0),$V2068,12)))</f>
        <v/>
      </c>
      <c r="X2068" s="37">
        <f>IF(ISNUMBER($P2068),$P2068,IncPct)</f>
        <v/>
      </c>
      <c r="Y2068" s="39">
        <f>IF($W2068=0,0,MAX(0,MIN($W2068,IncMonth-1))+MAX(0,$W2068-IncMonth+1)*(1+$X2068))</f>
        <v/>
      </c>
      <c r="Z2068" s="40">
        <f>IF($C2068="",0,IFERROR(INDEX(Departments!$B$5:$B$54,MATCH($C2068,Departments!$A$5:$A$54,0)),0))</f>
        <v/>
      </c>
      <c r="AA2068" s="41">
        <f>N($L2068)*$Y2068</f>
        <v/>
      </c>
      <c r="AB2068" s="41">
        <f>N($M2068)*$Y2068</f>
        <v/>
      </c>
      <c r="AC2068" s="41">
        <f>$AA2068*$Z2068</f>
        <v/>
      </c>
      <c r="AD2068" s="41">
        <f>$AA2068*BonusMonths/12</f>
        <v/>
      </c>
      <c r="AE2068" s="41">
        <f>($AA2068+SI_Gross*$AB2068)*IF($Q2068=1,SI_O,SI_E)</f>
        <v/>
      </c>
      <c r="AF2068" s="41">
        <f>IF($Q2068=1,0,$AA2068*EOSB)</f>
        <v/>
      </c>
      <c r="AG2068" s="41">
        <f>$AN2068*$W2068</f>
        <v/>
      </c>
      <c r="AH2068" s="41">
        <f>SUM($AA2068:$AG2068)</f>
        <v/>
      </c>
      <c r="AI2068" s="41">
        <f>12*($AM2068+$AN2068)</f>
        <v/>
      </c>
      <c r="AJ2068" s="41">
        <f>$AM2068*((IncMonth-1)+(13-IncMonth)*(1+$X2068))+12*$AN2068</f>
        <v/>
      </c>
      <c r="AK2068" s="41">
        <f>IF($R2068=1,N($L2068)+N($M2068),0)</f>
        <v/>
      </c>
      <c r="AL2068">
        <f>IF($C2068="","",IF(N($L2068)&lt;=0,"Basic salary missing",IF(ISNA(MATCH($C2068,Departments!$A$5:$A$54,0)),"Department not on Departments sheet",IF(AND($I2068&lt;&gt;"",NOT(ISNUMBER($I2068))),"Date of birth is text, not a date",IF(AND($K2068&lt;&gt;"",NOT(ISNUMBER($K2068))),"Contract end is text, not a date","")))))</f>
        <v/>
      </c>
      <c r="AM2068" s="41">
        <f>IF($R2068=0,0,N($L2068)*(1+$Z2068+BonusMonths/12+IF($Q2068=1,0,EOSB))+N($M2068)+(N($L2068)+SI_Gross*N($M2068))*IF($Q2068=1,SI_O,SI_E))</f>
        <v/>
      </c>
      <c r="AN2068" s="41">
        <f>IF($R2068=0,0,(IF($Q2068=1,MedO,MedE+Ticket)+Training)/12)</f>
        <v/>
      </c>
    </row>
    <row r="2069">
      <c r="I2069" s="35" t="n"/>
      <c r="J2069" s="35" t="n"/>
      <c r="K2069" s="35" t="n"/>
      <c r="L2069" s="36" t="n"/>
      <c r="M2069" s="36" t="n"/>
      <c r="P2069" s="37" t="n"/>
      <c r="Q2069" s="38">
        <f>IF($C2069="",0,IF(OR(LOWER(TRIM($G2069))="omani",LOWER(TRIM($G2069))="oman",LOWER(TRIM($G2069))="om",LOWER(TRIM($G2069))="local"),1,0))</f>
        <v/>
      </c>
      <c r="R2069" s="38">
        <f>IF($C2069="",0,IF(OR(ISNUMBER(SEARCH("resign",$N2069)),ISNUMBER(SEARCH("terminat",$N2069)),ISNUMBER(SEARCH("inactive",$N2069)),ISNUMBER(SEARCH("vacan",$N2069)),ISNUMBER(SEARCH("deceased",$N2069)),ISNUMBER(SEARCH("separated",$N2069))),0,1))</f>
        <v/>
      </c>
      <c r="S2069">
        <f>IF(OR($R2069=0,NOT(ISNUMBER($I2069))),"",IFERROR(DATEDIF($I2069,DATE(FY,1,1),"y"),""))</f>
        <v/>
      </c>
      <c r="T2069">
        <f>IF(OR($R2069=0,NOT(ISNUMBER($J2069))),"",IFERROR(DATEDIF($J2069,DATE(FY,1,1),"y"),0))</f>
        <v/>
      </c>
      <c r="U2069" s="38">
        <f>IF(OR($R2069=0,NOT(ISNUMBER($I2069))),0,IF(YEAR($I2069)+IF($Q2069=1,RetAgeO,RetAgeE)=FY,MONTH($I2069),IF(YEAR($I2069)+IF($Q2069=1,RetAgeO,RetAgeE)&lt;FY,1,0)))</f>
        <v/>
      </c>
      <c r="V2069" s="38">
        <f>IF(OR($R2069=0,NOT(ISNUMBER($K2069))),0,IF(YEAR($K2069)=FY,MONTH($K2069),IF(YEAR($K2069)&lt;FY,1,0)))</f>
        <v/>
      </c>
      <c r="W2069" s="38">
        <f>IF($R2069=0,0,MIN(12,IF(AND(ISNUMBER($O2069),$O2069&gt;=1,$O2069&lt;=12),INT($O2069),12),IF(AND(RetireExit="Yes",$U2069&gt;0),$U2069,12),IF(AND(ContractExit="Yes",$V2069&gt;0),$V2069,12)))</f>
        <v/>
      </c>
      <c r="X2069" s="37">
        <f>IF(ISNUMBER($P2069),$P2069,IncPct)</f>
        <v/>
      </c>
      <c r="Y2069" s="39">
        <f>IF($W2069=0,0,MAX(0,MIN($W2069,IncMonth-1))+MAX(0,$W2069-IncMonth+1)*(1+$X2069))</f>
        <v/>
      </c>
      <c r="Z2069" s="40">
        <f>IF($C2069="",0,IFERROR(INDEX(Departments!$B$5:$B$54,MATCH($C2069,Departments!$A$5:$A$54,0)),0))</f>
        <v/>
      </c>
      <c r="AA2069" s="41">
        <f>N($L2069)*$Y2069</f>
        <v/>
      </c>
      <c r="AB2069" s="41">
        <f>N($M2069)*$Y2069</f>
        <v/>
      </c>
      <c r="AC2069" s="41">
        <f>$AA2069*$Z2069</f>
        <v/>
      </c>
      <c r="AD2069" s="41">
        <f>$AA2069*BonusMonths/12</f>
        <v/>
      </c>
      <c r="AE2069" s="41">
        <f>($AA2069+SI_Gross*$AB2069)*IF($Q2069=1,SI_O,SI_E)</f>
        <v/>
      </c>
      <c r="AF2069" s="41">
        <f>IF($Q2069=1,0,$AA2069*EOSB)</f>
        <v/>
      </c>
      <c r="AG2069" s="41">
        <f>$AN2069*$W2069</f>
        <v/>
      </c>
      <c r="AH2069" s="41">
        <f>SUM($AA2069:$AG2069)</f>
        <v/>
      </c>
      <c r="AI2069" s="41">
        <f>12*($AM2069+$AN2069)</f>
        <v/>
      </c>
      <c r="AJ2069" s="41">
        <f>$AM2069*((IncMonth-1)+(13-IncMonth)*(1+$X2069))+12*$AN2069</f>
        <v/>
      </c>
      <c r="AK2069" s="41">
        <f>IF($R2069=1,N($L2069)+N($M2069),0)</f>
        <v/>
      </c>
      <c r="AL2069">
        <f>IF($C2069="","",IF(N($L2069)&lt;=0,"Basic salary missing",IF(ISNA(MATCH($C2069,Departments!$A$5:$A$54,0)),"Department not on Departments sheet",IF(AND($I2069&lt;&gt;"",NOT(ISNUMBER($I2069))),"Date of birth is text, not a date",IF(AND($K2069&lt;&gt;"",NOT(ISNUMBER($K2069))),"Contract end is text, not a date","")))))</f>
        <v/>
      </c>
      <c r="AM2069" s="41">
        <f>IF($R2069=0,0,N($L2069)*(1+$Z2069+BonusMonths/12+IF($Q2069=1,0,EOSB))+N($M2069)+(N($L2069)+SI_Gross*N($M2069))*IF($Q2069=1,SI_O,SI_E))</f>
        <v/>
      </c>
      <c r="AN2069" s="41">
        <f>IF($R2069=0,0,(IF($Q2069=1,MedO,MedE+Ticket)+Training)/12)</f>
        <v/>
      </c>
    </row>
    <row r="2070">
      <c r="I2070" s="35" t="n"/>
      <c r="J2070" s="35" t="n"/>
      <c r="K2070" s="35" t="n"/>
      <c r="L2070" s="36" t="n"/>
      <c r="M2070" s="36" t="n"/>
      <c r="P2070" s="37" t="n"/>
      <c r="Q2070" s="38">
        <f>IF($C2070="",0,IF(OR(LOWER(TRIM($G2070))="omani",LOWER(TRIM($G2070))="oman",LOWER(TRIM($G2070))="om",LOWER(TRIM($G2070))="local"),1,0))</f>
        <v/>
      </c>
      <c r="R2070" s="38">
        <f>IF($C2070="",0,IF(OR(ISNUMBER(SEARCH("resign",$N2070)),ISNUMBER(SEARCH("terminat",$N2070)),ISNUMBER(SEARCH("inactive",$N2070)),ISNUMBER(SEARCH("vacan",$N2070)),ISNUMBER(SEARCH("deceased",$N2070)),ISNUMBER(SEARCH("separated",$N2070))),0,1))</f>
        <v/>
      </c>
      <c r="S2070">
        <f>IF(OR($R2070=0,NOT(ISNUMBER($I2070))),"",IFERROR(DATEDIF($I2070,DATE(FY,1,1),"y"),""))</f>
        <v/>
      </c>
      <c r="T2070">
        <f>IF(OR($R2070=0,NOT(ISNUMBER($J2070))),"",IFERROR(DATEDIF($J2070,DATE(FY,1,1),"y"),0))</f>
        <v/>
      </c>
      <c r="U2070" s="38">
        <f>IF(OR($R2070=0,NOT(ISNUMBER($I2070))),0,IF(YEAR($I2070)+IF($Q2070=1,RetAgeO,RetAgeE)=FY,MONTH($I2070),IF(YEAR($I2070)+IF($Q2070=1,RetAgeO,RetAgeE)&lt;FY,1,0)))</f>
        <v/>
      </c>
      <c r="V2070" s="38">
        <f>IF(OR($R2070=0,NOT(ISNUMBER($K2070))),0,IF(YEAR($K2070)=FY,MONTH($K2070),IF(YEAR($K2070)&lt;FY,1,0)))</f>
        <v/>
      </c>
      <c r="W2070" s="38">
        <f>IF($R2070=0,0,MIN(12,IF(AND(ISNUMBER($O2070),$O2070&gt;=1,$O2070&lt;=12),INT($O2070),12),IF(AND(RetireExit="Yes",$U2070&gt;0),$U2070,12),IF(AND(ContractExit="Yes",$V2070&gt;0),$V2070,12)))</f>
        <v/>
      </c>
      <c r="X2070" s="37">
        <f>IF(ISNUMBER($P2070),$P2070,IncPct)</f>
        <v/>
      </c>
      <c r="Y2070" s="39">
        <f>IF($W2070=0,0,MAX(0,MIN($W2070,IncMonth-1))+MAX(0,$W2070-IncMonth+1)*(1+$X2070))</f>
        <v/>
      </c>
      <c r="Z2070" s="40">
        <f>IF($C2070="",0,IFERROR(INDEX(Departments!$B$5:$B$54,MATCH($C2070,Departments!$A$5:$A$54,0)),0))</f>
        <v/>
      </c>
      <c r="AA2070" s="41">
        <f>N($L2070)*$Y2070</f>
        <v/>
      </c>
      <c r="AB2070" s="41">
        <f>N($M2070)*$Y2070</f>
        <v/>
      </c>
      <c r="AC2070" s="41">
        <f>$AA2070*$Z2070</f>
        <v/>
      </c>
      <c r="AD2070" s="41">
        <f>$AA2070*BonusMonths/12</f>
        <v/>
      </c>
      <c r="AE2070" s="41">
        <f>($AA2070+SI_Gross*$AB2070)*IF($Q2070=1,SI_O,SI_E)</f>
        <v/>
      </c>
      <c r="AF2070" s="41">
        <f>IF($Q2070=1,0,$AA2070*EOSB)</f>
        <v/>
      </c>
      <c r="AG2070" s="41">
        <f>$AN2070*$W2070</f>
        <v/>
      </c>
      <c r="AH2070" s="41">
        <f>SUM($AA2070:$AG2070)</f>
        <v/>
      </c>
      <c r="AI2070" s="41">
        <f>12*($AM2070+$AN2070)</f>
        <v/>
      </c>
      <c r="AJ2070" s="41">
        <f>$AM2070*((IncMonth-1)+(13-IncMonth)*(1+$X2070))+12*$AN2070</f>
        <v/>
      </c>
      <c r="AK2070" s="41">
        <f>IF($R2070=1,N($L2070)+N($M2070),0)</f>
        <v/>
      </c>
      <c r="AL2070">
        <f>IF($C2070="","",IF(N($L2070)&lt;=0,"Basic salary missing",IF(ISNA(MATCH($C2070,Departments!$A$5:$A$54,0)),"Department not on Departments sheet",IF(AND($I2070&lt;&gt;"",NOT(ISNUMBER($I2070))),"Date of birth is text, not a date",IF(AND($K2070&lt;&gt;"",NOT(ISNUMBER($K2070))),"Contract end is text, not a date","")))))</f>
        <v/>
      </c>
      <c r="AM2070" s="41">
        <f>IF($R2070=0,0,N($L2070)*(1+$Z2070+BonusMonths/12+IF($Q2070=1,0,EOSB))+N($M2070)+(N($L2070)+SI_Gross*N($M2070))*IF($Q2070=1,SI_O,SI_E))</f>
        <v/>
      </c>
      <c r="AN2070" s="41">
        <f>IF($R2070=0,0,(IF($Q2070=1,MedO,MedE+Ticket)+Training)/12)</f>
        <v/>
      </c>
    </row>
    <row r="2071">
      <c r="I2071" s="35" t="n"/>
      <c r="J2071" s="35" t="n"/>
      <c r="K2071" s="35" t="n"/>
      <c r="L2071" s="36" t="n"/>
      <c r="M2071" s="36" t="n"/>
      <c r="P2071" s="37" t="n"/>
      <c r="Q2071" s="38">
        <f>IF($C2071="",0,IF(OR(LOWER(TRIM($G2071))="omani",LOWER(TRIM($G2071))="oman",LOWER(TRIM($G2071))="om",LOWER(TRIM($G2071))="local"),1,0))</f>
        <v/>
      </c>
      <c r="R2071" s="38">
        <f>IF($C2071="",0,IF(OR(ISNUMBER(SEARCH("resign",$N2071)),ISNUMBER(SEARCH("terminat",$N2071)),ISNUMBER(SEARCH("inactive",$N2071)),ISNUMBER(SEARCH("vacan",$N2071)),ISNUMBER(SEARCH("deceased",$N2071)),ISNUMBER(SEARCH("separated",$N2071))),0,1))</f>
        <v/>
      </c>
      <c r="S2071">
        <f>IF(OR($R2071=0,NOT(ISNUMBER($I2071))),"",IFERROR(DATEDIF($I2071,DATE(FY,1,1),"y"),""))</f>
        <v/>
      </c>
      <c r="T2071">
        <f>IF(OR($R2071=0,NOT(ISNUMBER($J2071))),"",IFERROR(DATEDIF($J2071,DATE(FY,1,1),"y"),0))</f>
        <v/>
      </c>
      <c r="U2071" s="38">
        <f>IF(OR($R2071=0,NOT(ISNUMBER($I2071))),0,IF(YEAR($I2071)+IF($Q2071=1,RetAgeO,RetAgeE)=FY,MONTH($I2071),IF(YEAR($I2071)+IF($Q2071=1,RetAgeO,RetAgeE)&lt;FY,1,0)))</f>
        <v/>
      </c>
      <c r="V2071" s="38">
        <f>IF(OR($R2071=0,NOT(ISNUMBER($K2071))),0,IF(YEAR($K2071)=FY,MONTH($K2071),IF(YEAR($K2071)&lt;FY,1,0)))</f>
        <v/>
      </c>
      <c r="W2071" s="38">
        <f>IF($R2071=0,0,MIN(12,IF(AND(ISNUMBER($O2071),$O2071&gt;=1,$O2071&lt;=12),INT($O2071),12),IF(AND(RetireExit="Yes",$U2071&gt;0),$U2071,12),IF(AND(ContractExit="Yes",$V2071&gt;0),$V2071,12)))</f>
        <v/>
      </c>
      <c r="X2071" s="37">
        <f>IF(ISNUMBER($P2071),$P2071,IncPct)</f>
        <v/>
      </c>
      <c r="Y2071" s="39">
        <f>IF($W2071=0,0,MAX(0,MIN($W2071,IncMonth-1))+MAX(0,$W2071-IncMonth+1)*(1+$X2071))</f>
        <v/>
      </c>
      <c r="Z2071" s="40">
        <f>IF($C2071="",0,IFERROR(INDEX(Departments!$B$5:$B$54,MATCH($C2071,Departments!$A$5:$A$54,0)),0))</f>
        <v/>
      </c>
      <c r="AA2071" s="41">
        <f>N($L2071)*$Y2071</f>
        <v/>
      </c>
      <c r="AB2071" s="41">
        <f>N($M2071)*$Y2071</f>
        <v/>
      </c>
      <c r="AC2071" s="41">
        <f>$AA2071*$Z2071</f>
        <v/>
      </c>
      <c r="AD2071" s="41">
        <f>$AA2071*BonusMonths/12</f>
        <v/>
      </c>
      <c r="AE2071" s="41">
        <f>($AA2071+SI_Gross*$AB2071)*IF($Q2071=1,SI_O,SI_E)</f>
        <v/>
      </c>
      <c r="AF2071" s="41">
        <f>IF($Q2071=1,0,$AA2071*EOSB)</f>
        <v/>
      </c>
      <c r="AG2071" s="41">
        <f>$AN2071*$W2071</f>
        <v/>
      </c>
      <c r="AH2071" s="41">
        <f>SUM($AA2071:$AG2071)</f>
        <v/>
      </c>
      <c r="AI2071" s="41">
        <f>12*($AM2071+$AN2071)</f>
        <v/>
      </c>
      <c r="AJ2071" s="41">
        <f>$AM2071*((IncMonth-1)+(13-IncMonth)*(1+$X2071))+12*$AN2071</f>
        <v/>
      </c>
      <c r="AK2071" s="41">
        <f>IF($R2071=1,N($L2071)+N($M2071),0)</f>
        <v/>
      </c>
      <c r="AL2071">
        <f>IF($C2071="","",IF(N($L2071)&lt;=0,"Basic salary missing",IF(ISNA(MATCH($C2071,Departments!$A$5:$A$54,0)),"Department not on Departments sheet",IF(AND($I2071&lt;&gt;"",NOT(ISNUMBER($I2071))),"Date of birth is text, not a date",IF(AND($K2071&lt;&gt;"",NOT(ISNUMBER($K2071))),"Contract end is text, not a date","")))))</f>
        <v/>
      </c>
      <c r="AM2071" s="41">
        <f>IF($R2071=0,0,N($L2071)*(1+$Z2071+BonusMonths/12+IF($Q2071=1,0,EOSB))+N($M2071)+(N($L2071)+SI_Gross*N($M2071))*IF($Q2071=1,SI_O,SI_E))</f>
        <v/>
      </c>
      <c r="AN2071" s="41">
        <f>IF($R2071=0,0,(IF($Q2071=1,MedO,MedE+Ticket)+Training)/12)</f>
        <v/>
      </c>
    </row>
    <row r="2072">
      <c r="I2072" s="35" t="n"/>
      <c r="J2072" s="35" t="n"/>
      <c r="K2072" s="35" t="n"/>
      <c r="L2072" s="36" t="n"/>
      <c r="M2072" s="36" t="n"/>
      <c r="P2072" s="37" t="n"/>
      <c r="Q2072" s="38">
        <f>IF($C2072="",0,IF(OR(LOWER(TRIM($G2072))="omani",LOWER(TRIM($G2072))="oman",LOWER(TRIM($G2072))="om",LOWER(TRIM($G2072))="local"),1,0))</f>
        <v/>
      </c>
      <c r="R2072" s="38">
        <f>IF($C2072="",0,IF(OR(ISNUMBER(SEARCH("resign",$N2072)),ISNUMBER(SEARCH("terminat",$N2072)),ISNUMBER(SEARCH("inactive",$N2072)),ISNUMBER(SEARCH("vacan",$N2072)),ISNUMBER(SEARCH("deceased",$N2072)),ISNUMBER(SEARCH("separated",$N2072))),0,1))</f>
        <v/>
      </c>
      <c r="S2072">
        <f>IF(OR($R2072=0,NOT(ISNUMBER($I2072))),"",IFERROR(DATEDIF($I2072,DATE(FY,1,1),"y"),""))</f>
        <v/>
      </c>
      <c r="T2072">
        <f>IF(OR($R2072=0,NOT(ISNUMBER($J2072))),"",IFERROR(DATEDIF($J2072,DATE(FY,1,1),"y"),0))</f>
        <v/>
      </c>
      <c r="U2072" s="38">
        <f>IF(OR($R2072=0,NOT(ISNUMBER($I2072))),0,IF(YEAR($I2072)+IF($Q2072=1,RetAgeO,RetAgeE)=FY,MONTH($I2072),IF(YEAR($I2072)+IF($Q2072=1,RetAgeO,RetAgeE)&lt;FY,1,0)))</f>
        <v/>
      </c>
      <c r="V2072" s="38">
        <f>IF(OR($R2072=0,NOT(ISNUMBER($K2072))),0,IF(YEAR($K2072)=FY,MONTH($K2072),IF(YEAR($K2072)&lt;FY,1,0)))</f>
        <v/>
      </c>
      <c r="W2072" s="38">
        <f>IF($R2072=0,0,MIN(12,IF(AND(ISNUMBER($O2072),$O2072&gt;=1,$O2072&lt;=12),INT($O2072),12),IF(AND(RetireExit="Yes",$U2072&gt;0),$U2072,12),IF(AND(ContractExit="Yes",$V2072&gt;0),$V2072,12)))</f>
        <v/>
      </c>
      <c r="X2072" s="37">
        <f>IF(ISNUMBER($P2072),$P2072,IncPct)</f>
        <v/>
      </c>
      <c r="Y2072" s="39">
        <f>IF($W2072=0,0,MAX(0,MIN($W2072,IncMonth-1))+MAX(0,$W2072-IncMonth+1)*(1+$X2072))</f>
        <v/>
      </c>
      <c r="Z2072" s="40">
        <f>IF($C2072="",0,IFERROR(INDEX(Departments!$B$5:$B$54,MATCH($C2072,Departments!$A$5:$A$54,0)),0))</f>
        <v/>
      </c>
      <c r="AA2072" s="41">
        <f>N($L2072)*$Y2072</f>
        <v/>
      </c>
      <c r="AB2072" s="41">
        <f>N($M2072)*$Y2072</f>
        <v/>
      </c>
      <c r="AC2072" s="41">
        <f>$AA2072*$Z2072</f>
        <v/>
      </c>
      <c r="AD2072" s="41">
        <f>$AA2072*BonusMonths/12</f>
        <v/>
      </c>
      <c r="AE2072" s="41">
        <f>($AA2072+SI_Gross*$AB2072)*IF($Q2072=1,SI_O,SI_E)</f>
        <v/>
      </c>
      <c r="AF2072" s="41">
        <f>IF($Q2072=1,0,$AA2072*EOSB)</f>
        <v/>
      </c>
      <c r="AG2072" s="41">
        <f>$AN2072*$W2072</f>
        <v/>
      </c>
      <c r="AH2072" s="41">
        <f>SUM($AA2072:$AG2072)</f>
        <v/>
      </c>
      <c r="AI2072" s="41">
        <f>12*($AM2072+$AN2072)</f>
        <v/>
      </c>
      <c r="AJ2072" s="41">
        <f>$AM2072*((IncMonth-1)+(13-IncMonth)*(1+$X2072))+12*$AN2072</f>
        <v/>
      </c>
      <c r="AK2072" s="41">
        <f>IF($R2072=1,N($L2072)+N($M2072),0)</f>
        <v/>
      </c>
      <c r="AL2072">
        <f>IF($C2072="","",IF(N($L2072)&lt;=0,"Basic salary missing",IF(ISNA(MATCH($C2072,Departments!$A$5:$A$54,0)),"Department not on Departments sheet",IF(AND($I2072&lt;&gt;"",NOT(ISNUMBER($I2072))),"Date of birth is text, not a date",IF(AND($K2072&lt;&gt;"",NOT(ISNUMBER($K2072))),"Contract end is text, not a date","")))))</f>
        <v/>
      </c>
      <c r="AM2072" s="41">
        <f>IF($R2072=0,0,N($L2072)*(1+$Z2072+BonusMonths/12+IF($Q2072=1,0,EOSB))+N($M2072)+(N($L2072)+SI_Gross*N($M2072))*IF($Q2072=1,SI_O,SI_E))</f>
        <v/>
      </c>
      <c r="AN2072" s="41">
        <f>IF($R2072=0,0,(IF($Q2072=1,MedO,MedE+Ticket)+Training)/12)</f>
        <v/>
      </c>
    </row>
    <row r="2073">
      <c r="I2073" s="35" t="n"/>
      <c r="J2073" s="35" t="n"/>
      <c r="K2073" s="35" t="n"/>
      <c r="L2073" s="36" t="n"/>
      <c r="M2073" s="36" t="n"/>
      <c r="P2073" s="37" t="n"/>
      <c r="Q2073" s="38">
        <f>IF($C2073="",0,IF(OR(LOWER(TRIM($G2073))="omani",LOWER(TRIM($G2073))="oman",LOWER(TRIM($G2073))="om",LOWER(TRIM($G2073))="local"),1,0))</f>
        <v/>
      </c>
      <c r="R2073" s="38">
        <f>IF($C2073="",0,IF(OR(ISNUMBER(SEARCH("resign",$N2073)),ISNUMBER(SEARCH("terminat",$N2073)),ISNUMBER(SEARCH("inactive",$N2073)),ISNUMBER(SEARCH("vacan",$N2073)),ISNUMBER(SEARCH("deceased",$N2073)),ISNUMBER(SEARCH("separated",$N2073))),0,1))</f>
        <v/>
      </c>
      <c r="S2073">
        <f>IF(OR($R2073=0,NOT(ISNUMBER($I2073))),"",IFERROR(DATEDIF($I2073,DATE(FY,1,1),"y"),""))</f>
        <v/>
      </c>
      <c r="T2073">
        <f>IF(OR($R2073=0,NOT(ISNUMBER($J2073))),"",IFERROR(DATEDIF($J2073,DATE(FY,1,1),"y"),0))</f>
        <v/>
      </c>
      <c r="U2073" s="38">
        <f>IF(OR($R2073=0,NOT(ISNUMBER($I2073))),0,IF(YEAR($I2073)+IF($Q2073=1,RetAgeO,RetAgeE)=FY,MONTH($I2073),IF(YEAR($I2073)+IF($Q2073=1,RetAgeO,RetAgeE)&lt;FY,1,0)))</f>
        <v/>
      </c>
      <c r="V2073" s="38">
        <f>IF(OR($R2073=0,NOT(ISNUMBER($K2073))),0,IF(YEAR($K2073)=FY,MONTH($K2073),IF(YEAR($K2073)&lt;FY,1,0)))</f>
        <v/>
      </c>
      <c r="W2073" s="38">
        <f>IF($R2073=0,0,MIN(12,IF(AND(ISNUMBER($O2073),$O2073&gt;=1,$O2073&lt;=12),INT($O2073),12),IF(AND(RetireExit="Yes",$U2073&gt;0),$U2073,12),IF(AND(ContractExit="Yes",$V2073&gt;0),$V2073,12)))</f>
        <v/>
      </c>
      <c r="X2073" s="37">
        <f>IF(ISNUMBER($P2073),$P2073,IncPct)</f>
        <v/>
      </c>
      <c r="Y2073" s="39">
        <f>IF($W2073=0,0,MAX(0,MIN($W2073,IncMonth-1))+MAX(0,$W2073-IncMonth+1)*(1+$X2073))</f>
        <v/>
      </c>
      <c r="Z2073" s="40">
        <f>IF($C2073="",0,IFERROR(INDEX(Departments!$B$5:$B$54,MATCH($C2073,Departments!$A$5:$A$54,0)),0))</f>
        <v/>
      </c>
      <c r="AA2073" s="41">
        <f>N($L2073)*$Y2073</f>
        <v/>
      </c>
      <c r="AB2073" s="41">
        <f>N($M2073)*$Y2073</f>
        <v/>
      </c>
      <c r="AC2073" s="41">
        <f>$AA2073*$Z2073</f>
        <v/>
      </c>
      <c r="AD2073" s="41">
        <f>$AA2073*BonusMonths/12</f>
        <v/>
      </c>
      <c r="AE2073" s="41">
        <f>($AA2073+SI_Gross*$AB2073)*IF($Q2073=1,SI_O,SI_E)</f>
        <v/>
      </c>
      <c r="AF2073" s="41">
        <f>IF($Q2073=1,0,$AA2073*EOSB)</f>
        <v/>
      </c>
      <c r="AG2073" s="41">
        <f>$AN2073*$W2073</f>
        <v/>
      </c>
      <c r="AH2073" s="41">
        <f>SUM($AA2073:$AG2073)</f>
        <v/>
      </c>
      <c r="AI2073" s="41">
        <f>12*($AM2073+$AN2073)</f>
        <v/>
      </c>
      <c r="AJ2073" s="41">
        <f>$AM2073*((IncMonth-1)+(13-IncMonth)*(1+$X2073))+12*$AN2073</f>
        <v/>
      </c>
      <c r="AK2073" s="41">
        <f>IF($R2073=1,N($L2073)+N($M2073),0)</f>
        <v/>
      </c>
      <c r="AL2073">
        <f>IF($C2073="","",IF(N($L2073)&lt;=0,"Basic salary missing",IF(ISNA(MATCH($C2073,Departments!$A$5:$A$54,0)),"Department not on Departments sheet",IF(AND($I2073&lt;&gt;"",NOT(ISNUMBER($I2073))),"Date of birth is text, not a date",IF(AND($K2073&lt;&gt;"",NOT(ISNUMBER($K2073))),"Contract end is text, not a date","")))))</f>
        <v/>
      </c>
      <c r="AM2073" s="41">
        <f>IF($R2073=0,0,N($L2073)*(1+$Z2073+BonusMonths/12+IF($Q2073=1,0,EOSB))+N($M2073)+(N($L2073)+SI_Gross*N($M2073))*IF($Q2073=1,SI_O,SI_E))</f>
        <v/>
      </c>
      <c r="AN2073" s="41">
        <f>IF($R2073=0,0,(IF($Q2073=1,MedO,MedE+Ticket)+Training)/12)</f>
        <v/>
      </c>
    </row>
    <row r="2074">
      <c r="I2074" s="35" t="n"/>
      <c r="J2074" s="35" t="n"/>
      <c r="K2074" s="35" t="n"/>
      <c r="L2074" s="36" t="n"/>
      <c r="M2074" s="36" t="n"/>
      <c r="P2074" s="37" t="n"/>
      <c r="Q2074" s="38">
        <f>IF($C2074="",0,IF(OR(LOWER(TRIM($G2074))="omani",LOWER(TRIM($G2074))="oman",LOWER(TRIM($G2074))="om",LOWER(TRIM($G2074))="local"),1,0))</f>
        <v/>
      </c>
      <c r="R2074" s="38">
        <f>IF($C2074="",0,IF(OR(ISNUMBER(SEARCH("resign",$N2074)),ISNUMBER(SEARCH("terminat",$N2074)),ISNUMBER(SEARCH("inactive",$N2074)),ISNUMBER(SEARCH("vacan",$N2074)),ISNUMBER(SEARCH("deceased",$N2074)),ISNUMBER(SEARCH("separated",$N2074))),0,1))</f>
        <v/>
      </c>
      <c r="S2074">
        <f>IF(OR($R2074=0,NOT(ISNUMBER($I2074))),"",IFERROR(DATEDIF($I2074,DATE(FY,1,1),"y"),""))</f>
        <v/>
      </c>
      <c r="T2074">
        <f>IF(OR($R2074=0,NOT(ISNUMBER($J2074))),"",IFERROR(DATEDIF($J2074,DATE(FY,1,1),"y"),0))</f>
        <v/>
      </c>
      <c r="U2074" s="38">
        <f>IF(OR($R2074=0,NOT(ISNUMBER($I2074))),0,IF(YEAR($I2074)+IF($Q2074=1,RetAgeO,RetAgeE)=FY,MONTH($I2074),IF(YEAR($I2074)+IF($Q2074=1,RetAgeO,RetAgeE)&lt;FY,1,0)))</f>
        <v/>
      </c>
      <c r="V2074" s="38">
        <f>IF(OR($R2074=0,NOT(ISNUMBER($K2074))),0,IF(YEAR($K2074)=FY,MONTH($K2074),IF(YEAR($K2074)&lt;FY,1,0)))</f>
        <v/>
      </c>
      <c r="W2074" s="38">
        <f>IF($R2074=0,0,MIN(12,IF(AND(ISNUMBER($O2074),$O2074&gt;=1,$O2074&lt;=12),INT($O2074),12),IF(AND(RetireExit="Yes",$U2074&gt;0),$U2074,12),IF(AND(ContractExit="Yes",$V2074&gt;0),$V2074,12)))</f>
        <v/>
      </c>
      <c r="X2074" s="37">
        <f>IF(ISNUMBER($P2074),$P2074,IncPct)</f>
        <v/>
      </c>
      <c r="Y2074" s="39">
        <f>IF($W2074=0,0,MAX(0,MIN($W2074,IncMonth-1))+MAX(0,$W2074-IncMonth+1)*(1+$X2074))</f>
        <v/>
      </c>
      <c r="Z2074" s="40">
        <f>IF($C2074="",0,IFERROR(INDEX(Departments!$B$5:$B$54,MATCH($C2074,Departments!$A$5:$A$54,0)),0))</f>
        <v/>
      </c>
      <c r="AA2074" s="41">
        <f>N($L2074)*$Y2074</f>
        <v/>
      </c>
      <c r="AB2074" s="41">
        <f>N($M2074)*$Y2074</f>
        <v/>
      </c>
      <c r="AC2074" s="41">
        <f>$AA2074*$Z2074</f>
        <v/>
      </c>
      <c r="AD2074" s="41">
        <f>$AA2074*BonusMonths/12</f>
        <v/>
      </c>
      <c r="AE2074" s="41">
        <f>($AA2074+SI_Gross*$AB2074)*IF($Q2074=1,SI_O,SI_E)</f>
        <v/>
      </c>
      <c r="AF2074" s="41">
        <f>IF($Q2074=1,0,$AA2074*EOSB)</f>
        <v/>
      </c>
      <c r="AG2074" s="41">
        <f>$AN2074*$W2074</f>
        <v/>
      </c>
      <c r="AH2074" s="41">
        <f>SUM($AA2074:$AG2074)</f>
        <v/>
      </c>
      <c r="AI2074" s="41">
        <f>12*($AM2074+$AN2074)</f>
        <v/>
      </c>
      <c r="AJ2074" s="41">
        <f>$AM2074*((IncMonth-1)+(13-IncMonth)*(1+$X2074))+12*$AN2074</f>
        <v/>
      </c>
      <c r="AK2074" s="41">
        <f>IF($R2074=1,N($L2074)+N($M2074),0)</f>
        <v/>
      </c>
      <c r="AL2074">
        <f>IF($C2074="","",IF(N($L2074)&lt;=0,"Basic salary missing",IF(ISNA(MATCH($C2074,Departments!$A$5:$A$54,0)),"Department not on Departments sheet",IF(AND($I2074&lt;&gt;"",NOT(ISNUMBER($I2074))),"Date of birth is text, not a date",IF(AND($K2074&lt;&gt;"",NOT(ISNUMBER($K2074))),"Contract end is text, not a date","")))))</f>
        <v/>
      </c>
      <c r="AM2074" s="41">
        <f>IF($R2074=0,0,N($L2074)*(1+$Z2074+BonusMonths/12+IF($Q2074=1,0,EOSB))+N($M2074)+(N($L2074)+SI_Gross*N($M2074))*IF($Q2074=1,SI_O,SI_E))</f>
        <v/>
      </c>
      <c r="AN2074" s="41">
        <f>IF($R2074=0,0,(IF($Q2074=1,MedO,MedE+Ticket)+Training)/12)</f>
        <v/>
      </c>
    </row>
    <row r="2075">
      <c r="I2075" s="35" t="n"/>
      <c r="J2075" s="35" t="n"/>
      <c r="K2075" s="35" t="n"/>
      <c r="L2075" s="36" t="n"/>
      <c r="M2075" s="36" t="n"/>
      <c r="P2075" s="37" t="n"/>
      <c r="Q2075" s="38">
        <f>IF($C2075="",0,IF(OR(LOWER(TRIM($G2075))="omani",LOWER(TRIM($G2075))="oman",LOWER(TRIM($G2075))="om",LOWER(TRIM($G2075))="local"),1,0))</f>
        <v/>
      </c>
      <c r="R2075" s="38">
        <f>IF($C2075="",0,IF(OR(ISNUMBER(SEARCH("resign",$N2075)),ISNUMBER(SEARCH("terminat",$N2075)),ISNUMBER(SEARCH("inactive",$N2075)),ISNUMBER(SEARCH("vacan",$N2075)),ISNUMBER(SEARCH("deceased",$N2075)),ISNUMBER(SEARCH("separated",$N2075))),0,1))</f>
        <v/>
      </c>
      <c r="S2075">
        <f>IF(OR($R2075=0,NOT(ISNUMBER($I2075))),"",IFERROR(DATEDIF($I2075,DATE(FY,1,1),"y"),""))</f>
        <v/>
      </c>
      <c r="T2075">
        <f>IF(OR($R2075=0,NOT(ISNUMBER($J2075))),"",IFERROR(DATEDIF($J2075,DATE(FY,1,1),"y"),0))</f>
        <v/>
      </c>
      <c r="U2075" s="38">
        <f>IF(OR($R2075=0,NOT(ISNUMBER($I2075))),0,IF(YEAR($I2075)+IF($Q2075=1,RetAgeO,RetAgeE)=FY,MONTH($I2075),IF(YEAR($I2075)+IF($Q2075=1,RetAgeO,RetAgeE)&lt;FY,1,0)))</f>
        <v/>
      </c>
      <c r="V2075" s="38">
        <f>IF(OR($R2075=0,NOT(ISNUMBER($K2075))),0,IF(YEAR($K2075)=FY,MONTH($K2075),IF(YEAR($K2075)&lt;FY,1,0)))</f>
        <v/>
      </c>
      <c r="W2075" s="38">
        <f>IF($R2075=0,0,MIN(12,IF(AND(ISNUMBER($O2075),$O2075&gt;=1,$O2075&lt;=12),INT($O2075),12),IF(AND(RetireExit="Yes",$U2075&gt;0),$U2075,12),IF(AND(ContractExit="Yes",$V2075&gt;0),$V2075,12)))</f>
        <v/>
      </c>
      <c r="X2075" s="37">
        <f>IF(ISNUMBER($P2075),$P2075,IncPct)</f>
        <v/>
      </c>
      <c r="Y2075" s="39">
        <f>IF($W2075=0,0,MAX(0,MIN($W2075,IncMonth-1))+MAX(0,$W2075-IncMonth+1)*(1+$X2075))</f>
        <v/>
      </c>
      <c r="Z2075" s="40">
        <f>IF($C2075="",0,IFERROR(INDEX(Departments!$B$5:$B$54,MATCH($C2075,Departments!$A$5:$A$54,0)),0))</f>
        <v/>
      </c>
      <c r="AA2075" s="41">
        <f>N($L2075)*$Y2075</f>
        <v/>
      </c>
      <c r="AB2075" s="41">
        <f>N($M2075)*$Y2075</f>
        <v/>
      </c>
      <c r="AC2075" s="41">
        <f>$AA2075*$Z2075</f>
        <v/>
      </c>
      <c r="AD2075" s="41">
        <f>$AA2075*BonusMonths/12</f>
        <v/>
      </c>
      <c r="AE2075" s="41">
        <f>($AA2075+SI_Gross*$AB2075)*IF($Q2075=1,SI_O,SI_E)</f>
        <v/>
      </c>
      <c r="AF2075" s="41">
        <f>IF($Q2075=1,0,$AA2075*EOSB)</f>
        <v/>
      </c>
      <c r="AG2075" s="41">
        <f>$AN2075*$W2075</f>
        <v/>
      </c>
      <c r="AH2075" s="41">
        <f>SUM($AA2075:$AG2075)</f>
        <v/>
      </c>
      <c r="AI2075" s="41">
        <f>12*($AM2075+$AN2075)</f>
        <v/>
      </c>
      <c r="AJ2075" s="41">
        <f>$AM2075*((IncMonth-1)+(13-IncMonth)*(1+$X2075))+12*$AN2075</f>
        <v/>
      </c>
      <c r="AK2075" s="41">
        <f>IF($R2075=1,N($L2075)+N($M2075),0)</f>
        <v/>
      </c>
      <c r="AL2075">
        <f>IF($C2075="","",IF(N($L2075)&lt;=0,"Basic salary missing",IF(ISNA(MATCH($C2075,Departments!$A$5:$A$54,0)),"Department not on Departments sheet",IF(AND($I2075&lt;&gt;"",NOT(ISNUMBER($I2075))),"Date of birth is text, not a date",IF(AND($K2075&lt;&gt;"",NOT(ISNUMBER($K2075))),"Contract end is text, not a date","")))))</f>
        <v/>
      </c>
      <c r="AM2075" s="41">
        <f>IF($R2075=0,0,N($L2075)*(1+$Z2075+BonusMonths/12+IF($Q2075=1,0,EOSB))+N($M2075)+(N($L2075)+SI_Gross*N($M2075))*IF($Q2075=1,SI_O,SI_E))</f>
        <v/>
      </c>
      <c r="AN2075" s="41">
        <f>IF($R2075=0,0,(IF($Q2075=1,MedO,MedE+Ticket)+Training)/12)</f>
        <v/>
      </c>
    </row>
    <row r="2076">
      <c r="I2076" s="35" t="n"/>
      <c r="J2076" s="35" t="n"/>
      <c r="K2076" s="35" t="n"/>
      <c r="L2076" s="36" t="n"/>
      <c r="M2076" s="36" t="n"/>
      <c r="P2076" s="37" t="n"/>
      <c r="Q2076" s="38">
        <f>IF($C2076="",0,IF(OR(LOWER(TRIM($G2076))="omani",LOWER(TRIM($G2076))="oman",LOWER(TRIM($G2076))="om",LOWER(TRIM($G2076))="local"),1,0))</f>
        <v/>
      </c>
      <c r="R2076" s="38">
        <f>IF($C2076="",0,IF(OR(ISNUMBER(SEARCH("resign",$N2076)),ISNUMBER(SEARCH("terminat",$N2076)),ISNUMBER(SEARCH("inactive",$N2076)),ISNUMBER(SEARCH("vacan",$N2076)),ISNUMBER(SEARCH("deceased",$N2076)),ISNUMBER(SEARCH("separated",$N2076))),0,1))</f>
        <v/>
      </c>
      <c r="S2076">
        <f>IF(OR($R2076=0,NOT(ISNUMBER($I2076))),"",IFERROR(DATEDIF($I2076,DATE(FY,1,1),"y"),""))</f>
        <v/>
      </c>
      <c r="T2076">
        <f>IF(OR($R2076=0,NOT(ISNUMBER($J2076))),"",IFERROR(DATEDIF($J2076,DATE(FY,1,1),"y"),0))</f>
        <v/>
      </c>
      <c r="U2076" s="38">
        <f>IF(OR($R2076=0,NOT(ISNUMBER($I2076))),0,IF(YEAR($I2076)+IF($Q2076=1,RetAgeO,RetAgeE)=FY,MONTH($I2076),IF(YEAR($I2076)+IF($Q2076=1,RetAgeO,RetAgeE)&lt;FY,1,0)))</f>
        <v/>
      </c>
      <c r="V2076" s="38">
        <f>IF(OR($R2076=0,NOT(ISNUMBER($K2076))),0,IF(YEAR($K2076)=FY,MONTH($K2076),IF(YEAR($K2076)&lt;FY,1,0)))</f>
        <v/>
      </c>
      <c r="W2076" s="38">
        <f>IF($R2076=0,0,MIN(12,IF(AND(ISNUMBER($O2076),$O2076&gt;=1,$O2076&lt;=12),INT($O2076),12),IF(AND(RetireExit="Yes",$U2076&gt;0),$U2076,12),IF(AND(ContractExit="Yes",$V2076&gt;0),$V2076,12)))</f>
        <v/>
      </c>
      <c r="X2076" s="37">
        <f>IF(ISNUMBER($P2076),$P2076,IncPct)</f>
        <v/>
      </c>
      <c r="Y2076" s="39">
        <f>IF($W2076=0,0,MAX(0,MIN($W2076,IncMonth-1))+MAX(0,$W2076-IncMonth+1)*(1+$X2076))</f>
        <v/>
      </c>
      <c r="Z2076" s="40">
        <f>IF($C2076="",0,IFERROR(INDEX(Departments!$B$5:$B$54,MATCH($C2076,Departments!$A$5:$A$54,0)),0))</f>
        <v/>
      </c>
      <c r="AA2076" s="41">
        <f>N($L2076)*$Y2076</f>
        <v/>
      </c>
      <c r="AB2076" s="41">
        <f>N($M2076)*$Y2076</f>
        <v/>
      </c>
      <c r="AC2076" s="41">
        <f>$AA2076*$Z2076</f>
        <v/>
      </c>
      <c r="AD2076" s="41">
        <f>$AA2076*BonusMonths/12</f>
        <v/>
      </c>
      <c r="AE2076" s="41">
        <f>($AA2076+SI_Gross*$AB2076)*IF($Q2076=1,SI_O,SI_E)</f>
        <v/>
      </c>
      <c r="AF2076" s="41">
        <f>IF($Q2076=1,0,$AA2076*EOSB)</f>
        <v/>
      </c>
      <c r="AG2076" s="41">
        <f>$AN2076*$W2076</f>
        <v/>
      </c>
      <c r="AH2076" s="41">
        <f>SUM($AA2076:$AG2076)</f>
        <v/>
      </c>
      <c r="AI2076" s="41">
        <f>12*($AM2076+$AN2076)</f>
        <v/>
      </c>
      <c r="AJ2076" s="41">
        <f>$AM2076*((IncMonth-1)+(13-IncMonth)*(1+$X2076))+12*$AN2076</f>
        <v/>
      </c>
      <c r="AK2076" s="41">
        <f>IF($R2076=1,N($L2076)+N($M2076),0)</f>
        <v/>
      </c>
      <c r="AL2076">
        <f>IF($C2076="","",IF(N($L2076)&lt;=0,"Basic salary missing",IF(ISNA(MATCH($C2076,Departments!$A$5:$A$54,0)),"Department not on Departments sheet",IF(AND($I2076&lt;&gt;"",NOT(ISNUMBER($I2076))),"Date of birth is text, not a date",IF(AND($K2076&lt;&gt;"",NOT(ISNUMBER($K2076))),"Contract end is text, not a date","")))))</f>
        <v/>
      </c>
      <c r="AM2076" s="41">
        <f>IF($R2076=0,0,N($L2076)*(1+$Z2076+BonusMonths/12+IF($Q2076=1,0,EOSB))+N($M2076)+(N($L2076)+SI_Gross*N($M2076))*IF($Q2076=1,SI_O,SI_E))</f>
        <v/>
      </c>
      <c r="AN2076" s="41">
        <f>IF($R2076=0,0,(IF($Q2076=1,MedO,MedE+Ticket)+Training)/12)</f>
        <v/>
      </c>
    </row>
    <row r="2077">
      <c r="I2077" s="35" t="n"/>
      <c r="J2077" s="35" t="n"/>
      <c r="K2077" s="35" t="n"/>
      <c r="L2077" s="36" t="n"/>
      <c r="M2077" s="36" t="n"/>
      <c r="P2077" s="37" t="n"/>
      <c r="Q2077" s="38">
        <f>IF($C2077="",0,IF(OR(LOWER(TRIM($G2077))="omani",LOWER(TRIM($G2077))="oman",LOWER(TRIM($G2077))="om",LOWER(TRIM($G2077))="local"),1,0))</f>
        <v/>
      </c>
      <c r="R2077" s="38">
        <f>IF($C2077="",0,IF(OR(ISNUMBER(SEARCH("resign",$N2077)),ISNUMBER(SEARCH("terminat",$N2077)),ISNUMBER(SEARCH("inactive",$N2077)),ISNUMBER(SEARCH("vacan",$N2077)),ISNUMBER(SEARCH("deceased",$N2077)),ISNUMBER(SEARCH("separated",$N2077))),0,1))</f>
        <v/>
      </c>
      <c r="S2077">
        <f>IF(OR($R2077=0,NOT(ISNUMBER($I2077))),"",IFERROR(DATEDIF($I2077,DATE(FY,1,1),"y"),""))</f>
        <v/>
      </c>
      <c r="T2077">
        <f>IF(OR($R2077=0,NOT(ISNUMBER($J2077))),"",IFERROR(DATEDIF($J2077,DATE(FY,1,1),"y"),0))</f>
        <v/>
      </c>
      <c r="U2077" s="38">
        <f>IF(OR($R2077=0,NOT(ISNUMBER($I2077))),0,IF(YEAR($I2077)+IF($Q2077=1,RetAgeO,RetAgeE)=FY,MONTH($I2077),IF(YEAR($I2077)+IF($Q2077=1,RetAgeO,RetAgeE)&lt;FY,1,0)))</f>
        <v/>
      </c>
      <c r="V2077" s="38">
        <f>IF(OR($R2077=0,NOT(ISNUMBER($K2077))),0,IF(YEAR($K2077)=FY,MONTH($K2077),IF(YEAR($K2077)&lt;FY,1,0)))</f>
        <v/>
      </c>
      <c r="W2077" s="38">
        <f>IF($R2077=0,0,MIN(12,IF(AND(ISNUMBER($O2077),$O2077&gt;=1,$O2077&lt;=12),INT($O2077),12),IF(AND(RetireExit="Yes",$U2077&gt;0),$U2077,12),IF(AND(ContractExit="Yes",$V2077&gt;0),$V2077,12)))</f>
        <v/>
      </c>
      <c r="X2077" s="37">
        <f>IF(ISNUMBER($P2077),$P2077,IncPct)</f>
        <v/>
      </c>
      <c r="Y2077" s="39">
        <f>IF($W2077=0,0,MAX(0,MIN($W2077,IncMonth-1))+MAX(0,$W2077-IncMonth+1)*(1+$X2077))</f>
        <v/>
      </c>
      <c r="Z2077" s="40">
        <f>IF($C2077="",0,IFERROR(INDEX(Departments!$B$5:$B$54,MATCH($C2077,Departments!$A$5:$A$54,0)),0))</f>
        <v/>
      </c>
      <c r="AA2077" s="41">
        <f>N($L2077)*$Y2077</f>
        <v/>
      </c>
      <c r="AB2077" s="41">
        <f>N($M2077)*$Y2077</f>
        <v/>
      </c>
      <c r="AC2077" s="41">
        <f>$AA2077*$Z2077</f>
        <v/>
      </c>
      <c r="AD2077" s="41">
        <f>$AA2077*BonusMonths/12</f>
        <v/>
      </c>
      <c r="AE2077" s="41">
        <f>($AA2077+SI_Gross*$AB2077)*IF($Q2077=1,SI_O,SI_E)</f>
        <v/>
      </c>
      <c r="AF2077" s="41">
        <f>IF($Q2077=1,0,$AA2077*EOSB)</f>
        <v/>
      </c>
      <c r="AG2077" s="41">
        <f>$AN2077*$W2077</f>
        <v/>
      </c>
      <c r="AH2077" s="41">
        <f>SUM($AA2077:$AG2077)</f>
        <v/>
      </c>
      <c r="AI2077" s="41">
        <f>12*($AM2077+$AN2077)</f>
        <v/>
      </c>
      <c r="AJ2077" s="41">
        <f>$AM2077*((IncMonth-1)+(13-IncMonth)*(1+$X2077))+12*$AN2077</f>
        <v/>
      </c>
      <c r="AK2077" s="41">
        <f>IF($R2077=1,N($L2077)+N($M2077),0)</f>
        <v/>
      </c>
      <c r="AL2077">
        <f>IF($C2077="","",IF(N($L2077)&lt;=0,"Basic salary missing",IF(ISNA(MATCH($C2077,Departments!$A$5:$A$54,0)),"Department not on Departments sheet",IF(AND($I2077&lt;&gt;"",NOT(ISNUMBER($I2077))),"Date of birth is text, not a date",IF(AND($K2077&lt;&gt;"",NOT(ISNUMBER($K2077))),"Contract end is text, not a date","")))))</f>
        <v/>
      </c>
      <c r="AM2077" s="41">
        <f>IF($R2077=0,0,N($L2077)*(1+$Z2077+BonusMonths/12+IF($Q2077=1,0,EOSB))+N($M2077)+(N($L2077)+SI_Gross*N($M2077))*IF($Q2077=1,SI_O,SI_E))</f>
        <v/>
      </c>
      <c r="AN2077" s="41">
        <f>IF($R2077=0,0,(IF($Q2077=1,MedO,MedE+Ticket)+Training)/12)</f>
        <v/>
      </c>
    </row>
    <row r="2078">
      <c r="I2078" s="35" t="n"/>
      <c r="J2078" s="35" t="n"/>
      <c r="K2078" s="35" t="n"/>
      <c r="L2078" s="36" t="n"/>
      <c r="M2078" s="36" t="n"/>
      <c r="P2078" s="37" t="n"/>
      <c r="Q2078" s="38">
        <f>IF($C2078="",0,IF(OR(LOWER(TRIM($G2078))="omani",LOWER(TRIM($G2078))="oman",LOWER(TRIM($G2078))="om",LOWER(TRIM($G2078))="local"),1,0))</f>
        <v/>
      </c>
      <c r="R2078" s="38">
        <f>IF($C2078="",0,IF(OR(ISNUMBER(SEARCH("resign",$N2078)),ISNUMBER(SEARCH("terminat",$N2078)),ISNUMBER(SEARCH("inactive",$N2078)),ISNUMBER(SEARCH("vacan",$N2078)),ISNUMBER(SEARCH("deceased",$N2078)),ISNUMBER(SEARCH("separated",$N2078))),0,1))</f>
        <v/>
      </c>
      <c r="S2078">
        <f>IF(OR($R2078=0,NOT(ISNUMBER($I2078))),"",IFERROR(DATEDIF($I2078,DATE(FY,1,1),"y"),""))</f>
        <v/>
      </c>
      <c r="T2078">
        <f>IF(OR($R2078=0,NOT(ISNUMBER($J2078))),"",IFERROR(DATEDIF($J2078,DATE(FY,1,1),"y"),0))</f>
        <v/>
      </c>
      <c r="U2078" s="38">
        <f>IF(OR($R2078=0,NOT(ISNUMBER($I2078))),0,IF(YEAR($I2078)+IF($Q2078=1,RetAgeO,RetAgeE)=FY,MONTH($I2078),IF(YEAR($I2078)+IF($Q2078=1,RetAgeO,RetAgeE)&lt;FY,1,0)))</f>
        <v/>
      </c>
      <c r="V2078" s="38">
        <f>IF(OR($R2078=0,NOT(ISNUMBER($K2078))),0,IF(YEAR($K2078)=FY,MONTH($K2078),IF(YEAR($K2078)&lt;FY,1,0)))</f>
        <v/>
      </c>
      <c r="W2078" s="38">
        <f>IF($R2078=0,0,MIN(12,IF(AND(ISNUMBER($O2078),$O2078&gt;=1,$O2078&lt;=12),INT($O2078),12),IF(AND(RetireExit="Yes",$U2078&gt;0),$U2078,12),IF(AND(ContractExit="Yes",$V2078&gt;0),$V2078,12)))</f>
        <v/>
      </c>
      <c r="X2078" s="37">
        <f>IF(ISNUMBER($P2078),$P2078,IncPct)</f>
        <v/>
      </c>
      <c r="Y2078" s="39">
        <f>IF($W2078=0,0,MAX(0,MIN($W2078,IncMonth-1))+MAX(0,$W2078-IncMonth+1)*(1+$X2078))</f>
        <v/>
      </c>
      <c r="Z2078" s="40">
        <f>IF($C2078="",0,IFERROR(INDEX(Departments!$B$5:$B$54,MATCH($C2078,Departments!$A$5:$A$54,0)),0))</f>
        <v/>
      </c>
      <c r="AA2078" s="41">
        <f>N($L2078)*$Y2078</f>
        <v/>
      </c>
      <c r="AB2078" s="41">
        <f>N($M2078)*$Y2078</f>
        <v/>
      </c>
      <c r="AC2078" s="41">
        <f>$AA2078*$Z2078</f>
        <v/>
      </c>
      <c r="AD2078" s="41">
        <f>$AA2078*BonusMonths/12</f>
        <v/>
      </c>
      <c r="AE2078" s="41">
        <f>($AA2078+SI_Gross*$AB2078)*IF($Q2078=1,SI_O,SI_E)</f>
        <v/>
      </c>
      <c r="AF2078" s="41">
        <f>IF($Q2078=1,0,$AA2078*EOSB)</f>
        <v/>
      </c>
      <c r="AG2078" s="41">
        <f>$AN2078*$W2078</f>
        <v/>
      </c>
      <c r="AH2078" s="41">
        <f>SUM($AA2078:$AG2078)</f>
        <v/>
      </c>
      <c r="AI2078" s="41">
        <f>12*($AM2078+$AN2078)</f>
        <v/>
      </c>
      <c r="AJ2078" s="41">
        <f>$AM2078*((IncMonth-1)+(13-IncMonth)*(1+$X2078))+12*$AN2078</f>
        <v/>
      </c>
      <c r="AK2078" s="41">
        <f>IF($R2078=1,N($L2078)+N($M2078),0)</f>
        <v/>
      </c>
      <c r="AL2078">
        <f>IF($C2078="","",IF(N($L2078)&lt;=0,"Basic salary missing",IF(ISNA(MATCH($C2078,Departments!$A$5:$A$54,0)),"Department not on Departments sheet",IF(AND($I2078&lt;&gt;"",NOT(ISNUMBER($I2078))),"Date of birth is text, not a date",IF(AND($K2078&lt;&gt;"",NOT(ISNUMBER($K2078))),"Contract end is text, not a date","")))))</f>
        <v/>
      </c>
      <c r="AM2078" s="41">
        <f>IF($R2078=0,0,N($L2078)*(1+$Z2078+BonusMonths/12+IF($Q2078=1,0,EOSB))+N($M2078)+(N($L2078)+SI_Gross*N($M2078))*IF($Q2078=1,SI_O,SI_E))</f>
        <v/>
      </c>
      <c r="AN2078" s="41">
        <f>IF($R2078=0,0,(IF($Q2078=1,MedO,MedE+Ticket)+Training)/12)</f>
        <v/>
      </c>
    </row>
    <row r="2079">
      <c r="I2079" s="35" t="n"/>
      <c r="J2079" s="35" t="n"/>
      <c r="K2079" s="35" t="n"/>
      <c r="L2079" s="36" t="n"/>
      <c r="M2079" s="36" t="n"/>
      <c r="P2079" s="37" t="n"/>
      <c r="Q2079" s="38">
        <f>IF($C2079="",0,IF(OR(LOWER(TRIM($G2079))="omani",LOWER(TRIM($G2079))="oman",LOWER(TRIM($G2079))="om",LOWER(TRIM($G2079))="local"),1,0))</f>
        <v/>
      </c>
      <c r="R2079" s="38">
        <f>IF($C2079="",0,IF(OR(ISNUMBER(SEARCH("resign",$N2079)),ISNUMBER(SEARCH("terminat",$N2079)),ISNUMBER(SEARCH("inactive",$N2079)),ISNUMBER(SEARCH("vacan",$N2079)),ISNUMBER(SEARCH("deceased",$N2079)),ISNUMBER(SEARCH("separated",$N2079))),0,1))</f>
        <v/>
      </c>
      <c r="S2079">
        <f>IF(OR($R2079=0,NOT(ISNUMBER($I2079))),"",IFERROR(DATEDIF($I2079,DATE(FY,1,1),"y"),""))</f>
        <v/>
      </c>
      <c r="T2079">
        <f>IF(OR($R2079=0,NOT(ISNUMBER($J2079))),"",IFERROR(DATEDIF($J2079,DATE(FY,1,1),"y"),0))</f>
        <v/>
      </c>
      <c r="U2079" s="38">
        <f>IF(OR($R2079=0,NOT(ISNUMBER($I2079))),0,IF(YEAR($I2079)+IF($Q2079=1,RetAgeO,RetAgeE)=FY,MONTH($I2079),IF(YEAR($I2079)+IF($Q2079=1,RetAgeO,RetAgeE)&lt;FY,1,0)))</f>
        <v/>
      </c>
      <c r="V2079" s="38">
        <f>IF(OR($R2079=0,NOT(ISNUMBER($K2079))),0,IF(YEAR($K2079)=FY,MONTH($K2079),IF(YEAR($K2079)&lt;FY,1,0)))</f>
        <v/>
      </c>
      <c r="W2079" s="38">
        <f>IF($R2079=0,0,MIN(12,IF(AND(ISNUMBER($O2079),$O2079&gt;=1,$O2079&lt;=12),INT($O2079),12),IF(AND(RetireExit="Yes",$U2079&gt;0),$U2079,12),IF(AND(ContractExit="Yes",$V2079&gt;0),$V2079,12)))</f>
        <v/>
      </c>
      <c r="X2079" s="37">
        <f>IF(ISNUMBER($P2079),$P2079,IncPct)</f>
        <v/>
      </c>
      <c r="Y2079" s="39">
        <f>IF($W2079=0,0,MAX(0,MIN($W2079,IncMonth-1))+MAX(0,$W2079-IncMonth+1)*(1+$X2079))</f>
        <v/>
      </c>
      <c r="Z2079" s="40">
        <f>IF($C2079="",0,IFERROR(INDEX(Departments!$B$5:$B$54,MATCH($C2079,Departments!$A$5:$A$54,0)),0))</f>
        <v/>
      </c>
      <c r="AA2079" s="41">
        <f>N($L2079)*$Y2079</f>
        <v/>
      </c>
      <c r="AB2079" s="41">
        <f>N($M2079)*$Y2079</f>
        <v/>
      </c>
      <c r="AC2079" s="41">
        <f>$AA2079*$Z2079</f>
        <v/>
      </c>
      <c r="AD2079" s="41">
        <f>$AA2079*BonusMonths/12</f>
        <v/>
      </c>
      <c r="AE2079" s="41">
        <f>($AA2079+SI_Gross*$AB2079)*IF($Q2079=1,SI_O,SI_E)</f>
        <v/>
      </c>
      <c r="AF2079" s="41">
        <f>IF($Q2079=1,0,$AA2079*EOSB)</f>
        <v/>
      </c>
      <c r="AG2079" s="41">
        <f>$AN2079*$W2079</f>
        <v/>
      </c>
      <c r="AH2079" s="41">
        <f>SUM($AA2079:$AG2079)</f>
        <v/>
      </c>
      <c r="AI2079" s="41">
        <f>12*($AM2079+$AN2079)</f>
        <v/>
      </c>
      <c r="AJ2079" s="41">
        <f>$AM2079*((IncMonth-1)+(13-IncMonth)*(1+$X2079))+12*$AN2079</f>
        <v/>
      </c>
      <c r="AK2079" s="41">
        <f>IF($R2079=1,N($L2079)+N($M2079),0)</f>
        <v/>
      </c>
      <c r="AL2079">
        <f>IF($C2079="","",IF(N($L2079)&lt;=0,"Basic salary missing",IF(ISNA(MATCH($C2079,Departments!$A$5:$A$54,0)),"Department not on Departments sheet",IF(AND($I2079&lt;&gt;"",NOT(ISNUMBER($I2079))),"Date of birth is text, not a date",IF(AND($K2079&lt;&gt;"",NOT(ISNUMBER($K2079))),"Contract end is text, not a date","")))))</f>
        <v/>
      </c>
      <c r="AM2079" s="41">
        <f>IF($R2079=0,0,N($L2079)*(1+$Z2079+BonusMonths/12+IF($Q2079=1,0,EOSB))+N($M2079)+(N($L2079)+SI_Gross*N($M2079))*IF($Q2079=1,SI_O,SI_E))</f>
        <v/>
      </c>
      <c r="AN2079" s="41">
        <f>IF($R2079=0,0,(IF($Q2079=1,MedO,MedE+Ticket)+Training)/12)</f>
        <v/>
      </c>
    </row>
    <row r="2080">
      <c r="I2080" s="35" t="n"/>
      <c r="J2080" s="35" t="n"/>
      <c r="K2080" s="35" t="n"/>
      <c r="L2080" s="36" t="n"/>
      <c r="M2080" s="36" t="n"/>
      <c r="P2080" s="37" t="n"/>
      <c r="Q2080" s="38">
        <f>IF($C2080="",0,IF(OR(LOWER(TRIM($G2080))="omani",LOWER(TRIM($G2080))="oman",LOWER(TRIM($G2080))="om",LOWER(TRIM($G2080))="local"),1,0))</f>
        <v/>
      </c>
      <c r="R2080" s="38">
        <f>IF($C2080="",0,IF(OR(ISNUMBER(SEARCH("resign",$N2080)),ISNUMBER(SEARCH("terminat",$N2080)),ISNUMBER(SEARCH("inactive",$N2080)),ISNUMBER(SEARCH("vacan",$N2080)),ISNUMBER(SEARCH("deceased",$N2080)),ISNUMBER(SEARCH("separated",$N2080))),0,1))</f>
        <v/>
      </c>
      <c r="S2080">
        <f>IF(OR($R2080=0,NOT(ISNUMBER($I2080))),"",IFERROR(DATEDIF($I2080,DATE(FY,1,1),"y"),""))</f>
        <v/>
      </c>
      <c r="T2080">
        <f>IF(OR($R2080=0,NOT(ISNUMBER($J2080))),"",IFERROR(DATEDIF($J2080,DATE(FY,1,1),"y"),0))</f>
        <v/>
      </c>
      <c r="U2080" s="38">
        <f>IF(OR($R2080=0,NOT(ISNUMBER($I2080))),0,IF(YEAR($I2080)+IF($Q2080=1,RetAgeO,RetAgeE)=FY,MONTH($I2080),IF(YEAR($I2080)+IF($Q2080=1,RetAgeO,RetAgeE)&lt;FY,1,0)))</f>
        <v/>
      </c>
      <c r="V2080" s="38">
        <f>IF(OR($R2080=0,NOT(ISNUMBER($K2080))),0,IF(YEAR($K2080)=FY,MONTH($K2080),IF(YEAR($K2080)&lt;FY,1,0)))</f>
        <v/>
      </c>
      <c r="W2080" s="38">
        <f>IF($R2080=0,0,MIN(12,IF(AND(ISNUMBER($O2080),$O2080&gt;=1,$O2080&lt;=12),INT($O2080),12),IF(AND(RetireExit="Yes",$U2080&gt;0),$U2080,12),IF(AND(ContractExit="Yes",$V2080&gt;0),$V2080,12)))</f>
        <v/>
      </c>
      <c r="X2080" s="37">
        <f>IF(ISNUMBER($P2080),$P2080,IncPct)</f>
        <v/>
      </c>
      <c r="Y2080" s="39">
        <f>IF($W2080=0,0,MAX(0,MIN($W2080,IncMonth-1))+MAX(0,$W2080-IncMonth+1)*(1+$X2080))</f>
        <v/>
      </c>
      <c r="Z2080" s="40">
        <f>IF($C2080="",0,IFERROR(INDEX(Departments!$B$5:$B$54,MATCH($C2080,Departments!$A$5:$A$54,0)),0))</f>
        <v/>
      </c>
      <c r="AA2080" s="41">
        <f>N($L2080)*$Y2080</f>
        <v/>
      </c>
      <c r="AB2080" s="41">
        <f>N($M2080)*$Y2080</f>
        <v/>
      </c>
      <c r="AC2080" s="41">
        <f>$AA2080*$Z2080</f>
        <v/>
      </c>
      <c r="AD2080" s="41">
        <f>$AA2080*BonusMonths/12</f>
        <v/>
      </c>
      <c r="AE2080" s="41">
        <f>($AA2080+SI_Gross*$AB2080)*IF($Q2080=1,SI_O,SI_E)</f>
        <v/>
      </c>
      <c r="AF2080" s="41">
        <f>IF($Q2080=1,0,$AA2080*EOSB)</f>
        <v/>
      </c>
      <c r="AG2080" s="41">
        <f>$AN2080*$W2080</f>
        <v/>
      </c>
      <c r="AH2080" s="41">
        <f>SUM($AA2080:$AG2080)</f>
        <v/>
      </c>
      <c r="AI2080" s="41">
        <f>12*($AM2080+$AN2080)</f>
        <v/>
      </c>
      <c r="AJ2080" s="41">
        <f>$AM2080*((IncMonth-1)+(13-IncMonth)*(1+$X2080))+12*$AN2080</f>
        <v/>
      </c>
      <c r="AK2080" s="41">
        <f>IF($R2080=1,N($L2080)+N($M2080),0)</f>
        <v/>
      </c>
      <c r="AL2080">
        <f>IF($C2080="","",IF(N($L2080)&lt;=0,"Basic salary missing",IF(ISNA(MATCH($C2080,Departments!$A$5:$A$54,0)),"Department not on Departments sheet",IF(AND($I2080&lt;&gt;"",NOT(ISNUMBER($I2080))),"Date of birth is text, not a date",IF(AND($K2080&lt;&gt;"",NOT(ISNUMBER($K2080))),"Contract end is text, not a date","")))))</f>
        <v/>
      </c>
      <c r="AM2080" s="41">
        <f>IF($R2080=0,0,N($L2080)*(1+$Z2080+BonusMonths/12+IF($Q2080=1,0,EOSB))+N($M2080)+(N($L2080)+SI_Gross*N($M2080))*IF($Q2080=1,SI_O,SI_E))</f>
        <v/>
      </c>
      <c r="AN2080" s="41">
        <f>IF($R2080=0,0,(IF($Q2080=1,MedO,MedE+Ticket)+Training)/12)</f>
        <v/>
      </c>
    </row>
    <row r="2081">
      <c r="I2081" s="35" t="n"/>
      <c r="J2081" s="35" t="n"/>
      <c r="K2081" s="35" t="n"/>
      <c r="L2081" s="36" t="n"/>
      <c r="M2081" s="36" t="n"/>
      <c r="P2081" s="37" t="n"/>
      <c r="Q2081" s="38">
        <f>IF($C2081="",0,IF(OR(LOWER(TRIM($G2081))="omani",LOWER(TRIM($G2081))="oman",LOWER(TRIM($G2081))="om",LOWER(TRIM($G2081))="local"),1,0))</f>
        <v/>
      </c>
      <c r="R2081" s="38">
        <f>IF($C2081="",0,IF(OR(ISNUMBER(SEARCH("resign",$N2081)),ISNUMBER(SEARCH("terminat",$N2081)),ISNUMBER(SEARCH("inactive",$N2081)),ISNUMBER(SEARCH("vacan",$N2081)),ISNUMBER(SEARCH("deceased",$N2081)),ISNUMBER(SEARCH("separated",$N2081))),0,1))</f>
        <v/>
      </c>
      <c r="S2081">
        <f>IF(OR($R2081=0,NOT(ISNUMBER($I2081))),"",IFERROR(DATEDIF($I2081,DATE(FY,1,1),"y"),""))</f>
        <v/>
      </c>
      <c r="T2081">
        <f>IF(OR($R2081=0,NOT(ISNUMBER($J2081))),"",IFERROR(DATEDIF($J2081,DATE(FY,1,1),"y"),0))</f>
        <v/>
      </c>
      <c r="U2081" s="38">
        <f>IF(OR($R2081=0,NOT(ISNUMBER($I2081))),0,IF(YEAR($I2081)+IF($Q2081=1,RetAgeO,RetAgeE)=FY,MONTH($I2081),IF(YEAR($I2081)+IF($Q2081=1,RetAgeO,RetAgeE)&lt;FY,1,0)))</f>
        <v/>
      </c>
      <c r="V2081" s="38">
        <f>IF(OR($R2081=0,NOT(ISNUMBER($K2081))),0,IF(YEAR($K2081)=FY,MONTH($K2081),IF(YEAR($K2081)&lt;FY,1,0)))</f>
        <v/>
      </c>
      <c r="W2081" s="38">
        <f>IF($R2081=0,0,MIN(12,IF(AND(ISNUMBER($O2081),$O2081&gt;=1,$O2081&lt;=12),INT($O2081),12),IF(AND(RetireExit="Yes",$U2081&gt;0),$U2081,12),IF(AND(ContractExit="Yes",$V2081&gt;0),$V2081,12)))</f>
        <v/>
      </c>
      <c r="X2081" s="37">
        <f>IF(ISNUMBER($P2081),$P2081,IncPct)</f>
        <v/>
      </c>
      <c r="Y2081" s="39">
        <f>IF($W2081=0,0,MAX(0,MIN($W2081,IncMonth-1))+MAX(0,$W2081-IncMonth+1)*(1+$X2081))</f>
        <v/>
      </c>
      <c r="Z2081" s="40">
        <f>IF($C2081="",0,IFERROR(INDEX(Departments!$B$5:$B$54,MATCH($C2081,Departments!$A$5:$A$54,0)),0))</f>
        <v/>
      </c>
      <c r="AA2081" s="41">
        <f>N($L2081)*$Y2081</f>
        <v/>
      </c>
      <c r="AB2081" s="41">
        <f>N($M2081)*$Y2081</f>
        <v/>
      </c>
      <c r="AC2081" s="41">
        <f>$AA2081*$Z2081</f>
        <v/>
      </c>
      <c r="AD2081" s="41">
        <f>$AA2081*BonusMonths/12</f>
        <v/>
      </c>
      <c r="AE2081" s="41">
        <f>($AA2081+SI_Gross*$AB2081)*IF($Q2081=1,SI_O,SI_E)</f>
        <v/>
      </c>
      <c r="AF2081" s="41">
        <f>IF($Q2081=1,0,$AA2081*EOSB)</f>
        <v/>
      </c>
      <c r="AG2081" s="41">
        <f>$AN2081*$W2081</f>
        <v/>
      </c>
      <c r="AH2081" s="41">
        <f>SUM($AA2081:$AG2081)</f>
        <v/>
      </c>
      <c r="AI2081" s="41">
        <f>12*($AM2081+$AN2081)</f>
        <v/>
      </c>
      <c r="AJ2081" s="41">
        <f>$AM2081*((IncMonth-1)+(13-IncMonth)*(1+$X2081))+12*$AN2081</f>
        <v/>
      </c>
      <c r="AK2081" s="41">
        <f>IF($R2081=1,N($L2081)+N($M2081),0)</f>
        <v/>
      </c>
      <c r="AL2081">
        <f>IF($C2081="","",IF(N($L2081)&lt;=0,"Basic salary missing",IF(ISNA(MATCH($C2081,Departments!$A$5:$A$54,0)),"Department not on Departments sheet",IF(AND($I2081&lt;&gt;"",NOT(ISNUMBER($I2081))),"Date of birth is text, not a date",IF(AND($K2081&lt;&gt;"",NOT(ISNUMBER($K2081))),"Contract end is text, not a date","")))))</f>
        <v/>
      </c>
      <c r="AM2081" s="41">
        <f>IF($R2081=0,0,N($L2081)*(1+$Z2081+BonusMonths/12+IF($Q2081=1,0,EOSB))+N($M2081)+(N($L2081)+SI_Gross*N($M2081))*IF($Q2081=1,SI_O,SI_E))</f>
        <v/>
      </c>
      <c r="AN2081" s="41">
        <f>IF($R2081=0,0,(IF($Q2081=1,MedO,MedE+Ticket)+Training)/12)</f>
        <v/>
      </c>
    </row>
    <row r="2082">
      <c r="I2082" s="35" t="n"/>
      <c r="J2082" s="35" t="n"/>
      <c r="K2082" s="35" t="n"/>
      <c r="L2082" s="36" t="n"/>
      <c r="M2082" s="36" t="n"/>
      <c r="P2082" s="37" t="n"/>
      <c r="Q2082" s="38">
        <f>IF($C2082="",0,IF(OR(LOWER(TRIM($G2082))="omani",LOWER(TRIM($G2082))="oman",LOWER(TRIM($G2082))="om",LOWER(TRIM($G2082))="local"),1,0))</f>
        <v/>
      </c>
      <c r="R2082" s="38">
        <f>IF($C2082="",0,IF(OR(ISNUMBER(SEARCH("resign",$N2082)),ISNUMBER(SEARCH("terminat",$N2082)),ISNUMBER(SEARCH("inactive",$N2082)),ISNUMBER(SEARCH("vacan",$N2082)),ISNUMBER(SEARCH("deceased",$N2082)),ISNUMBER(SEARCH("separated",$N2082))),0,1))</f>
        <v/>
      </c>
      <c r="S2082">
        <f>IF(OR($R2082=0,NOT(ISNUMBER($I2082))),"",IFERROR(DATEDIF($I2082,DATE(FY,1,1),"y"),""))</f>
        <v/>
      </c>
      <c r="T2082">
        <f>IF(OR($R2082=0,NOT(ISNUMBER($J2082))),"",IFERROR(DATEDIF($J2082,DATE(FY,1,1),"y"),0))</f>
        <v/>
      </c>
      <c r="U2082" s="38">
        <f>IF(OR($R2082=0,NOT(ISNUMBER($I2082))),0,IF(YEAR($I2082)+IF($Q2082=1,RetAgeO,RetAgeE)=FY,MONTH($I2082),IF(YEAR($I2082)+IF($Q2082=1,RetAgeO,RetAgeE)&lt;FY,1,0)))</f>
        <v/>
      </c>
      <c r="V2082" s="38">
        <f>IF(OR($R2082=0,NOT(ISNUMBER($K2082))),0,IF(YEAR($K2082)=FY,MONTH($K2082),IF(YEAR($K2082)&lt;FY,1,0)))</f>
        <v/>
      </c>
      <c r="W2082" s="38">
        <f>IF($R2082=0,0,MIN(12,IF(AND(ISNUMBER($O2082),$O2082&gt;=1,$O2082&lt;=12),INT($O2082),12),IF(AND(RetireExit="Yes",$U2082&gt;0),$U2082,12),IF(AND(ContractExit="Yes",$V2082&gt;0),$V2082,12)))</f>
        <v/>
      </c>
      <c r="X2082" s="37">
        <f>IF(ISNUMBER($P2082),$P2082,IncPct)</f>
        <v/>
      </c>
      <c r="Y2082" s="39">
        <f>IF($W2082=0,0,MAX(0,MIN($W2082,IncMonth-1))+MAX(0,$W2082-IncMonth+1)*(1+$X2082))</f>
        <v/>
      </c>
      <c r="Z2082" s="40">
        <f>IF($C2082="",0,IFERROR(INDEX(Departments!$B$5:$B$54,MATCH($C2082,Departments!$A$5:$A$54,0)),0))</f>
        <v/>
      </c>
      <c r="AA2082" s="41">
        <f>N($L2082)*$Y2082</f>
        <v/>
      </c>
      <c r="AB2082" s="41">
        <f>N($M2082)*$Y2082</f>
        <v/>
      </c>
      <c r="AC2082" s="41">
        <f>$AA2082*$Z2082</f>
        <v/>
      </c>
      <c r="AD2082" s="41">
        <f>$AA2082*BonusMonths/12</f>
        <v/>
      </c>
      <c r="AE2082" s="41">
        <f>($AA2082+SI_Gross*$AB2082)*IF($Q2082=1,SI_O,SI_E)</f>
        <v/>
      </c>
      <c r="AF2082" s="41">
        <f>IF($Q2082=1,0,$AA2082*EOSB)</f>
        <v/>
      </c>
      <c r="AG2082" s="41">
        <f>$AN2082*$W2082</f>
        <v/>
      </c>
      <c r="AH2082" s="41">
        <f>SUM($AA2082:$AG2082)</f>
        <v/>
      </c>
      <c r="AI2082" s="41">
        <f>12*($AM2082+$AN2082)</f>
        <v/>
      </c>
      <c r="AJ2082" s="41">
        <f>$AM2082*((IncMonth-1)+(13-IncMonth)*(1+$X2082))+12*$AN2082</f>
        <v/>
      </c>
      <c r="AK2082" s="41">
        <f>IF($R2082=1,N($L2082)+N($M2082),0)</f>
        <v/>
      </c>
      <c r="AL2082">
        <f>IF($C2082="","",IF(N($L2082)&lt;=0,"Basic salary missing",IF(ISNA(MATCH($C2082,Departments!$A$5:$A$54,0)),"Department not on Departments sheet",IF(AND($I2082&lt;&gt;"",NOT(ISNUMBER($I2082))),"Date of birth is text, not a date",IF(AND($K2082&lt;&gt;"",NOT(ISNUMBER($K2082))),"Contract end is text, not a date","")))))</f>
        <v/>
      </c>
      <c r="AM2082" s="41">
        <f>IF($R2082=0,0,N($L2082)*(1+$Z2082+BonusMonths/12+IF($Q2082=1,0,EOSB))+N($M2082)+(N($L2082)+SI_Gross*N($M2082))*IF($Q2082=1,SI_O,SI_E))</f>
        <v/>
      </c>
      <c r="AN2082" s="41">
        <f>IF($R2082=0,0,(IF($Q2082=1,MedO,MedE+Ticket)+Training)/12)</f>
        <v/>
      </c>
    </row>
    <row r="2083">
      <c r="I2083" s="35" t="n"/>
      <c r="J2083" s="35" t="n"/>
      <c r="K2083" s="35" t="n"/>
      <c r="L2083" s="36" t="n"/>
      <c r="M2083" s="36" t="n"/>
      <c r="P2083" s="37" t="n"/>
      <c r="Q2083" s="38">
        <f>IF($C2083="",0,IF(OR(LOWER(TRIM($G2083))="omani",LOWER(TRIM($G2083))="oman",LOWER(TRIM($G2083))="om",LOWER(TRIM($G2083))="local"),1,0))</f>
        <v/>
      </c>
      <c r="R2083" s="38">
        <f>IF($C2083="",0,IF(OR(ISNUMBER(SEARCH("resign",$N2083)),ISNUMBER(SEARCH("terminat",$N2083)),ISNUMBER(SEARCH("inactive",$N2083)),ISNUMBER(SEARCH("vacan",$N2083)),ISNUMBER(SEARCH("deceased",$N2083)),ISNUMBER(SEARCH("separated",$N2083))),0,1))</f>
        <v/>
      </c>
      <c r="S2083">
        <f>IF(OR($R2083=0,NOT(ISNUMBER($I2083))),"",IFERROR(DATEDIF($I2083,DATE(FY,1,1),"y"),""))</f>
        <v/>
      </c>
      <c r="T2083">
        <f>IF(OR($R2083=0,NOT(ISNUMBER($J2083))),"",IFERROR(DATEDIF($J2083,DATE(FY,1,1),"y"),0))</f>
        <v/>
      </c>
      <c r="U2083" s="38">
        <f>IF(OR($R2083=0,NOT(ISNUMBER($I2083))),0,IF(YEAR($I2083)+IF($Q2083=1,RetAgeO,RetAgeE)=FY,MONTH($I2083),IF(YEAR($I2083)+IF($Q2083=1,RetAgeO,RetAgeE)&lt;FY,1,0)))</f>
        <v/>
      </c>
      <c r="V2083" s="38">
        <f>IF(OR($R2083=0,NOT(ISNUMBER($K2083))),0,IF(YEAR($K2083)=FY,MONTH($K2083),IF(YEAR($K2083)&lt;FY,1,0)))</f>
        <v/>
      </c>
      <c r="W2083" s="38">
        <f>IF($R2083=0,0,MIN(12,IF(AND(ISNUMBER($O2083),$O2083&gt;=1,$O2083&lt;=12),INT($O2083),12),IF(AND(RetireExit="Yes",$U2083&gt;0),$U2083,12),IF(AND(ContractExit="Yes",$V2083&gt;0),$V2083,12)))</f>
        <v/>
      </c>
      <c r="X2083" s="37">
        <f>IF(ISNUMBER($P2083),$P2083,IncPct)</f>
        <v/>
      </c>
      <c r="Y2083" s="39">
        <f>IF($W2083=0,0,MAX(0,MIN($W2083,IncMonth-1))+MAX(0,$W2083-IncMonth+1)*(1+$X2083))</f>
        <v/>
      </c>
      <c r="Z2083" s="40">
        <f>IF($C2083="",0,IFERROR(INDEX(Departments!$B$5:$B$54,MATCH($C2083,Departments!$A$5:$A$54,0)),0))</f>
        <v/>
      </c>
      <c r="AA2083" s="41">
        <f>N($L2083)*$Y2083</f>
        <v/>
      </c>
      <c r="AB2083" s="41">
        <f>N($M2083)*$Y2083</f>
        <v/>
      </c>
      <c r="AC2083" s="41">
        <f>$AA2083*$Z2083</f>
        <v/>
      </c>
      <c r="AD2083" s="41">
        <f>$AA2083*BonusMonths/12</f>
        <v/>
      </c>
      <c r="AE2083" s="41">
        <f>($AA2083+SI_Gross*$AB2083)*IF($Q2083=1,SI_O,SI_E)</f>
        <v/>
      </c>
      <c r="AF2083" s="41">
        <f>IF($Q2083=1,0,$AA2083*EOSB)</f>
        <v/>
      </c>
      <c r="AG2083" s="41">
        <f>$AN2083*$W2083</f>
        <v/>
      </c>
      <c r="AH2083" s="41">
        <f>SUM($AA2083:$AG2083)</f>
        <v/>
      </c>
      <c r="AI2083" s="41">
        <f>12*($AM2083+$AN2083)</f>
        <v/>
      </c>
      <c r="AJ2083" s="41">
        <f>$AM2083*((IncMonth-1)+(13-IncMonth)*(1+$X2083))+12*$AN2083</f>
        <v/>
      </c>
      <c r="AK2083" s="41">
        <f>IF($R2083=1,N($L2083)+N($M2083),0)</f>
        <v/>
      </c>
      <c r="AL2083">
        <f>IF($C2083="","",IF(N($L2083)&lt;=0,"Basic salary missing",IF(ISNA(MATCH($C2083,Departments!$A$5:$A$54,0)),"Department not on Departments sheet",IF(AND($I2083&lt;&gt;"",NOT(ISNUMBER($I2083))),"Date of birth is text, not a date",IF(AND($K2083&lt;&gt;"",NOT(ISNUMBER($K2083))),"Contract end is text, not a date","")))))</f>
        <v/>
      </c>
      <c r="AM2083" s="41">
        <f>IF($R2083=0,0,N($L2083)*(1+$Z2083+BonusMonths/12+IF($Q2083=1,0,EOSB))+N($M2083)+(N($L2083)+SI_Gross*N($M2083))*IF($Q2083=1,SI_O,SI_E))</f>
        <v/>
      </c>
      <c r="AN2083" s="41">
        <f>IF($R2083=0,0,(IF($Q2083=1,MedO,MedE+Ticket)+Training)/12)</f>
        <v/>
      </c>
    </row>
    <row r="2084">
      <c r="I2084" s="35" t="n"/>
      <c r="J2084" s="35" t="n"/>
      <c r="K2084" s="35" t="n"/>
      <c r="L2084" s="36" t="n"/>
      <c r="M2084" s="36" t="n"/>
      <c r="P2084" s="37" t="n"/>
      <c r="Q2084" s="38">
        <f>IF($C2084="",0,IF(OR(LOWER(TRIM($G2084))="omani",LOWER(TRIM($G2084))="oman",LOWER(TRIM($G2084))="om",LOWER(TRIM($G2084))="local"),1,0))</f>
        <v/>
      </c>
      <c r="R2084" s="38">
        <f>IF($C2084="",0,IF(OR(ISNUMBER(SEARCH("resign",$N2084)),ISNUMBER(SEARCH("terminat",$N2084)),ISNUMBER(SEARCH("inactive",$N2084)),ISNUMBER(SEARCH("vacan",$N2084)),ISNUMBER(SEARCH("deceased",$N2084)),ISNUMBER(SEARCH("separated",$N2084))),0,1))</f>
        <v/>
      </c>
      <c r="S2084">
        <f>IF(OR($R2084=0,NOT(ISNUMBER($I2084))),"",IFERROR(DATEDIF($I2084,DATE(FY,1,1),"y"),""))</f>
        <v/>
      </c>
      <c r="T2084">
        <f>IF(OR($R2084=0,NOT(ISNUMBER($J2084))),"",IFERROR(DATEDIF($J2084,DATE(FY,1,1),"y"),0))</f>
        <v/>
      </c>
      <c r="U2084" s="38">
        <f>IF(OR($R2084=0,NOT(ISNUMBER($I2084))),0,IF(YEAR($I2084)+IF($Q2084=1,RetAgeO,RetAgeE)=FY,MONTH($I2084),IF(YEAR($I2084)+IF($Q2084=1,RetAgeO,RetAgeE)&lt;FY,1,0)))</f>
        <v/>
      </c>
      <c r="V2084" s="38">
        <f>IF(OR($R2084=0,NOT(ISNUMBER($K2084))),0,IF(YEAR($K2084)=FY,MONTH($K2084),IF(YEAR($K2084)&lt;FY,1,0)))</f>
        <v/>
      </c>
      <c r="W2084" s="38">
        <f>IF($R2084=0,0,MIN(12,IF(AND(ISNUMBER($O2084),$O2084&gt;=1,$O2084&lt;=12),INT($O2084),12),IF(AND(RetireExit="Yes",$U2084&gt;0),$U2084,12),IF(AND(ContractExit="Yes",$V2084&gt;0),$V2084,12)))</f>
        <v/>
      </c>
      <c r="X2084" s="37">
        <f>IF(ISNUMBER($P2084),$P2084,IncPct)</f>
        <v/>
      </c>
      <c r="Y2084" s="39">
        <f>IF($W2084=0,0,MAX(0,MIN($W2084,IncMonth-1))+MAX(0,$W2084-IncMonth+1)*(1+$X2084))</f>
        <v/>
      </c>
      <c r="Z2084" s="40">
        <f>IF($C2084="",0,IFERROR(INDEX(Departments!$B$5:$B$54,MATCH($C2084,Departments!$A$5:$A$54,0)),0))</f>
        <v/>
      </c>
      <c r="AA2084" s="41">
        <f>N($L2084)*$Y2084</f>
        <v/>
      </c>
      <c r="AB2084" s="41">
        <f>N($M2084)*$Y2084</f>
        <v/>
      </c>
      <c r="AC2084" s="41">
        <f>$AA2084*$Z2084</f>
        <v/>
      </c>
      <c r="AD2084" s="41">
        <f>$AA2084*BonusMonths/12</f>
        <v/>
      </c>
      <c r="AE2084" s="41">
        <f>($AA2084+SI_Gross*$AB2084)*IF($Q2084=1,SI_O,SI_E)</f>
        <v/>
      </c>
      <c r="AF2084" s="41">
        <f>IF($Q2084=1,0,$AA2084*EOSB)</f>
        <v/>
      </c>
      <c r="AG2084" s="41">
        <f>$AN2084*$W2084</f>
        <v/>
      </c>
      <c r="AH2084" s="41">
        <f>SUM($AA2084:$AG2084)</f>
        <v/>
      </c>
      <c r="AI2084" s="41">
        <f>12*($AM2084+$AN2084)</f>
        <v/>
      </c>
      <c r="AJ2084" s="41">
        <f>$AM2084*((IncMonth-1)+(13-IncMonth)*(1+$X2084))+12*$AN2084</f>
        <v/>
      </c>
      <c r="AK2084" s="41">
        <f>IF($R2084=1,N($L2084)+N($M2084),0)</f>
        <v/>
      </c>
      <c r="AL2084">
        <f>IF($C2084="","",IF(N($L2084)&lt;=0,"Basic salary missing",IF(ISNA(MATCH($C2084,Departments!$A$5:$A$54,0)),"Department not on Departments sheet",IF(AND($I2084&lt;&gt;"",NOT(ISNUMBER($I2084))),"Date of birth is text, not a date",IF(AND($K2084&lt;&gt;"",NOT(ISNUMBER($K2084))),"Contract end is text, not a date","")))))</f>
        <v/>
      </c>
      <c r="AM2084" s="41">
        <f>IF($R2084=0,0,N($L2084)*(1+$Z2084+BonusMonths/12+IF($Q2084=1,0,EOSB))+N($M2084)+(N($L2084)+SI_Gross*N($M2084))*IF($Q2084=1,SI_O,SI_E))</f>
        <v/>
      </c>
      <c r="AN2084" s="41">
        <f>IF($R2084=0,0,(IF($Q2084=1,MedO,MedE+Ticket)+Training)/12)</f>
        <v/>
      </c>
    </row>
    <row r="2085">
      <c r="I2085" s="35" t="n"/>
      <c r="J2085" s="35" t="n"/>
      <c r="K2085" s="35" t="n"/>
      <c r="L2085" s="36" t="n"/>
      <c r="M2085" s="36" t="n"/>
      <c r="P2085" s="37" t="n"/>
      <c r="Q2085" s="38">
        <f>IF($C2085="",0,IF(OR(LOWER(TRIM($G2085))="omani",LOWER(TRIM($G2085))="oman",LOWER(TRIM($G2085))="om",LOWER(TRIM($G2085))="local"),1,0))</f>
        <v/>
      </c>
      <c r="R2085" s="38">
        <f>IF($C2085="",0,IF(OR(ISNUMBER(SEARCH("resign",$N2085)),ISNUMBER(SEARCH("terminat",$N2085)),ISNUMBER(SEARCH("inactive",$N2085)),ISNUMBER(SEARCH("vacan",$N2085)),ISNUMBER(SEARCH("deceased",$N2085)),ISNUMBER(SEARCH("separated",$N2085))),0,1))</f>
        <v/>
      </c>
      <c r="S2085">
        <f>IF(OR($R2085=0,NOT(ISNUMBER($I2085))),"",IFERROR(DATEDIF($I2085,DATE(FY,1,1),"y"),""))</f>
        <v/>
      </c>
      <c r="T2085">
        <f>IF(OR($R2085=0,NOT(ISNUMBER($J2085))),"",IFERROR(DATEDIF($J2085,DATE(FY,1,1),"y"),0))</f>
        <v/>
      </c>
      <c r="U2085" s="38">
        <f>IF(OR($R2085=0,NOT(ISNUMBER($I2085))),0,IF(YEAR($I2085)+IF($Q2085=1,RetAgeO,RetAgeE)=FY,MONTH($I2085),IF(YEAR($I2085)+IF($Q2085=1,RetAgeO,RetAgeE)&lt;FY,1,0)))</f>
        <v/>
      </c>
      <c r="V2085" s="38">
        <f>IF(OR($R2085=0,NOT(ISNUMBER($K2085))),0,IF(YEAR($K2085)=FY,MONTH($K2085),IF(YEAR($K2085)&lt;FY,1,0)))</f>
        <v/>
      </c>
      <c r="W2085" s="38">
        <f>IF($R2085=0,0,MIN(12,IF(AND(ISNUMBER($O2085),$O2085&gt;=1,$O2085&lt;=12),INT($O2085),12),IF(AND(RetireExit="Yes",$U2085&gt;0),$U2085,12),IF(AND(ContractExit="Yes",$V2085&gt;0),$V2085,12)))</f>
        <v/>
      </c>
      <c r="X2085" s="37">
        <f>IF(ISNUMBER($P2085),$P2085,IncPct)</f>
        <v/>
      </c>
      <c r="Y2085" s="39">
        <f>IF($W2085=0,0,MAX(0,MIN($W2085,IncMonth-1))+MAX(0,$W2085-IncMonth+1)*(1+$X2085))</f>
        <v/>
      </c>
      <c r="Z2085" s="40">
        <f>IF($C2085="",0,IFERROR(INDEX(Departments!$B$5:$B$54,MATCH($C2085,Departments!$A$5:$A$54,0)),0))</f>
        <v/>
      </c>
      <c r="AA2085" s="41">
        <f>N($L2085)*$Y2085</f>
        <v/>
      </c>
      <c r="AB2085" s="41">
        <f>N($M2085)*$Y2085</f>
        <v/>
      </c>
      <c r="AC2085" s="41">
        <f>$AA2085*$Z2085</f>
        <v/>
      </c>
      <c r="AD2085" s="41">
        <f>$AA2085*BonusMonths/12</f>
        <v/>
      </c>
      <c r="AE2085" s="41">
        <f>($AA2085+SI_Gross*$AB2085)*IF($Q2085=1,SI_O,SI_E)</f>
        <v/>
      </c>
      <c r="AF2085" s="41">
        <f>IF($Q2085=1,0,$AA2085*EOSB)</f>
        <v/>
      </c>
      <c r="AG2085" s="41">
        <f>$AN2085*$W2085</f>
        <v/>
      </c>
      <c r="AH2085" s="41">
        <f>SUM($AA2085:$AG2085)</f>
        <v/>
      </c>
      <c r="AI2085" s="41">
        <f>12*($AM2085+$AN2085)</f>
        <v/>
      </c>
      <c r="AJ2085" s="41">
        <f>$AM2085*((IncMonth-1)+(13-IncMonth)*(1+$X2085))+12*$AN2085</f>
        <v/>
      </c>
      <c r="AK2085" s="41">
        <f>IF($R2085=1,N($L2085)+N($M2085),0)</f>
        <v/>
      </c>
      <c r="AL2085">
        <f>IF($C2085="","",IF(N($L2085)&lt;=0,"Basic salary missing",IF(ISNA(MATCH($C2085,Departments!$A$5:$A$54,0)),"Department not on Departments sheet",IF(AND($I2085&lt;&gt;"",NOT(ISNUMBER($I2085))),"Date of birth is text, not a date",IF(AND($K2085&lt;&gt;"",NOT(ISNUMBER($K2085))),"Contract end is text, not a date","")))))</f>
        <v/>
      </c>
      <c r="AM2085" s="41">
        <f>IF($R2085=0,0,N($L2085)*(1+$Z2085+BonusMonths/12+IF($Q2085=1,0,EOSB))+N($M2085)+(N($L2085)+SI_Gross*N($M2085))*IF($Q2085=1,SI_O,SI_E))</f>
        <v/>
      </c>
      <c r="AN2085" s="41">
        <f>IF($R2085=0,0,(IF($Q2085=1,MedO,MedE+Ticket)+Training)/12)</f>
        <v/>
      </c>
    </row>
    <row r="2086">
      <c r="I2086" s="35" t="n"/>
      <c r="J2086" s="35" t="n"/>
      <c r="K2086" s="35" t="n"/>
      <c r="L2086" s="36" t="n"/>
      <c r="M2086" s="36" t="n"/>
      <c r="P2086" s="37" t="n"/>
      <c r="Q2086" s="38">
        <f>IF($C2086="",0,IF(OR(LOWER(TRIM($G2086))="omani",LOWER(TRIM($G2086))="oman",LOWER(TRIM($G2086))="om",LOWER(TRIM($G2086))="local"),1,0))</f>
        <v/>
      </c>
      <c r="R2086" s="38">
        <f>IF($C2086="",0,IF(OR(ISNUMBER(SEARCH("resign",$N2086)),ISNUMBER(SEARCH("terminat",$N2086)),ISNUMBER(SEARCH("inactive",$N2086)),ISNUMBER(SEARCH("vacan",$N2086)),ISNUMBER(SEARCH("deceased",$N2086)),ISNUMBER(SEARCH("separated",$N2086))),0,1))</f>
        <v/>
      </c>
      <c r="S2086">
        <f>IF(OR($R2086=0,NOT(ISNUMBER($I2086))),"",IFERROR(DATEDIF($I2086,DATE(FY,1,1),"y"),""))</f>
        <v/>
      </c>
      <c r="T2086">
        <f>IF(OR($R2086=0,NOT(ISNUMBER($J2086))),"",IFERROR(DATEDIF($J2086,DATE(FY,1,1),"y"),0))</f>
        <v/>
      </c>
      <c r="U2086" s="38">
        <f>IF(OR($R2086=0,NOT(ISNUMBER($I2086))),0,IF(YEAR($I2086)+IF($Q2086=1,RetAgeO,RetAgeE)=FY,MONTH($I2086),IF(YEAR($I2086)+IF($Q2086=1,RetAgeO,RetAgeE)&lt;FY,1,0)))</f>
        <v/>
      </c>
      <c r="V2086" s="38">
        <f>IF(OR($R2086=0,NOT(ISNUMBER($K2086))),0,IF(YEAR($K2086)=FY,MONTH($K2086),IF(YEAR($K2086)&lt;FY,1,0)))</f>
        <v/>
      </c>
      <c r="W2086" s="38">
        <f>IF($R2086=0,0,MIN(12,IF(AND(ISNUMBER($O2086),$O2086&gt;=1,$O2086&lt;=12),INT($O2086),12),IF(AND(RetireExit="Yes",$U2086&gt;0),$U2086,12),IF(AND(ContractExit="Yes",$V2086&gt;0),$V2086,12)))</f>
        <v/>
      </c>
      <c r="X2086" s="37">
        <f>IF(ISNUMBER($P2086),$P2086,IncPct)</f>
        <v/>
      </c>
      <c r="Y2086" s="39">
        <f>IF($W2086=0,0,MAX(0,MIN($W2086,IncMonth-1))+MAX(0,$W2086-IncMonth+1)*(1+$X2086))</f>
        <v/>
      </c>
      <c r="Z2086" s="40">
        <f>IF($C2086="",0,IFERROR(INDEX(Departments!$B$5:$B$54,MATCH($C2086,Departments!$A$5:$A$54,0)),0))</f>
        <v/>
      </c>
      <c r="AA2086" s="41">
        <f>N($L2086)*$Y2086</f>
        <v/>
      </c>
      <c r="AB2086" s="41">
        <f>N($M2086)*$Y2086</f>
        <v/>
      </c>
      <c r="AC2086" s="41">
        <f>$AA2086*$Z2086</f>
        <v/>
      </c>
      <c r="AD2086" s="41">
        <f>$AA2086*BonusMonths/12</f>
        <v/>
      </c>
      <c r="AE2086" s="41">
        <f>($AA2086+SI_Gross*$AB2086)*IF($Q2086=1,SI_O,SI_E)</f>
        <v/>
      </c>
      <c r="AF2086" s="41">
        <f>IF($Q2086=1,0,$AA2086*EOSB)</f>
        <v/>
      </c>
      <c r="AG2086" s="41">
        <f>$AN2086*$W2086</f>
        <v/>
      </c>
      <c r="AH2086" s="41">
        <f>SUM($AA2086:$AG2086)</f>
        <v/>
      </c>
      <c r="AI2086" s="41">
        <f>12*($AM2086+$AN2086)</f>
        <v/>
      </c>
      <c r="AJ2086" s="41">
        <f>$AM2086*((IncMonth-1)+(13-IncMonth)*(1+$X2086))+12*$AN2086</f>
        <v/>
      </c>
      <c r="AK2086" s="41">
        <f>IF($R2086=1,N($L2086)+N($M2086),0)</f>
        <v/>
      </c>
      <c r="AL2086">
        <f>IF($C2086="","",IF(N($L2086)&lt;=0,"Basic salary missing",IF(ISNA(MATCH($C2086,Departments!$A$5:$A$54,0)),"Department not on Departments sheet",IF(AND($I2086&lt;&gt;"",NOT(ISNUMBER($I2086))),"Date of birth is text, not a date",IF(AND($K2086&lt;&gt;"",NOT(ISNUMBER($K2086))),"Contract end is text, not a date","")))))</f>
        <v/>
      </c>
      <c r="AM2086" s="41">
        <f>IF($R2086=0,0,N($L2086)*(1+$Z2086+BonusMonths/12+IF($Q2086=1,0,EOSB))+N($M2086)+(N($L2086)+SI_Gross*N($M2086))*IF($Q2086=1,SI_O,SI_E))</f>
        <v/>
      </c>
      <c r="AN2086" s="41">
        <f>IF($R2086=0,0,(IF($Q2086=1,MedO,MedE+Ticket)+Training)/12)</f>
        <v/>
      </c>
    </row>
    <row r="2087">
      <c r="I2087" s="35" t="n"/>
      <c r="J2087" s="35" t="n"/>
      <c r="K2087" s="35" t="n"/>
      <c r="L2087" s="36" t="n"/>
      <c r="M2087" s="36" t="n"/>
      <c r="P2087" s="37" t="n"/>
      <c r="Q2087" s="38">
        <f>IF($C2087="",0,IF(OR(LOWER(TRIM($G2087))="omani",LOWER(TRIM($G2087))="oman",LOWER(TRIM($G2087))="om",LOWER(TRIM($G2087))="local"),1,0))</f>
        <v/>
      </c>
      <c r="R2087" s="38">
        <f>IF($C2087="",0,IF(OR(ISNUMBER(SEARCH("resign",$N2087)),ISNUMBER(SEARCH("terminat",$N2087)),ISNUMBER(SEARCH("inactive",$N2087)),ISNUMBER(SEARCH("vacan",$N2087)),ISNUMBER(SEARCH("deceased",$N2087)),ISNUMBER(SEARCH("separated",$N2087))),0,1))</f>
        <v/>
      </c>
      <c r="S2087">
        <f>IF(OR($R2087=0,NOT(ISNUMBER($I2087))),"",IFERROR(DATEDIF($I2087,DATE(FY,1,1),"y"),""))</f>
        <v/>
      </c>
      <c r="T2087">
        <f>IF(OR($R2087=0,NOT(ISNUMBER($J2087))),"",IFERROR(DATEDIF($J2087,DATE(FY,1,1),"y"),0))</f>
        <v/>
      </c>
      <c r="U2087" s="38">
        <f>IF(OR($R2087=0,NOT(ISNUMBER($I2087))),0,IF(YEAR($I2087)+IF($Q2087=1,RetAgeO,RetAgeE)=FY,MONTH($I2087),IF(YEAR($I2087)+IF($Q2087=1,RetAgeO,RetAgeE)&lt;FY,1,0)))</f>
        <v/>
      </c>
      <c r="V2087" s="38">
        <f>IF(OR($R2087=0,NOT(ISNUMBER($K2087))),0,IF(YEAR($K2087)=FY,MONTH($K2087),IF(YEAR($K2087)&lt;FY,1,0)))</f>
        <v/>
      </c>
      <c r="W2087" s="38">
        <f>IF($R2087=0,0,MIN(12,IF(AND(ISNUMBER($O2087),$O2087&gt;=1,$O2087&lt;=12),INT($O2087),12),IF(AND(RetireExit="Yes",$U2087&gt;0),$U2087,12),IF(AND(ContractExit="Yes",$V2087&gt;0),$V2087,12)))</f>
        <v/>
      </c>
      <c r="X2087" s="37">
        <f>IF(ISNUMBER($P2087),$P2087,IncPct)</f>
        <v/>
      </c>
      <c r="Y2087" s="39">
        <f>IF($W2087=0,0,MAX(0,MIN($W2087,IncMonth-1))+MAX(0,$W2087-IncMonth+1)*(1+$X2087))</f>
        <v/>
      </c>
      <c r="Z2087" s="40">
        <f>IF($C2087="",0,IFERROR(INDEX(Departments!$B$5:$B$54,MATCH($C2087,Departments!$A$5:$A$54,0)),0))</f>
        <v/>
      </c>
      <c r="AA2087" s="41">
        <f>N($L2087)*$Y2087</f>
        <v/>
      </c>
      <c r="AB2087" s="41">
        <f>N($M2087)*$Y2087</f>
        <v/>
      </c>
      <c r="AC2087" s="41">
        <f>$AA2087*$Z2087</f>
        <v/>
      </c>
      <c r="AD2087" s="41">
        <f>$AA2087*BonusMonths/12</f>
        <v/>
      </c>
      <c r="AE2087" s="41">
        <f>($AA2087+SI_Gross*$AB2087)*IF($Q2087=1,SI_O,SI_E)</f>
        <v/>
      </c>
      <c r="AF2087" s="41">
        <f>IF($Q2087=1,0,$AA2087*EOSB)</f>
        <v/>
      </c>
      <c r="AG2087" s="41">
        <f>$AN2087*$W2087</f>
        <v/>
      </c>
      <c r="AH2087" s="41">
        <f>SUM($AA2087:$AG2087)</f>
        <v/>
      </c>
      <c r="AI2087" s="41">
        <f>12*($AM2087+$AN2087)</f>
        <v/>
      </c>
      <c r="AJ2087" s="41">
        <f>$AM2087*((IncMonth-1)+(13-IncMonth)*(1+$X2087))+12*$AN2087</f>
        <v/>
      </c>
      <c r="AK2087" s="41">
        <f>IF($R2087=1,N($L2087)+N($M2087),0)</f>
        <v/>
      </c>
      <c r="AL2087">
        <f>IF($C2087="","",IF(N($L2087)&lt;=0,"Basic salary missing",IF(ISNA(MATCH($C2087,Departments!$A$5:$A$54,0)),"Department not on Departments sheet",IF(AND($I2087&lt;&gt;"",NOT(ISNUMBER($I2087))),"Date of birth is text, not a date",IF(AND($K2087&lt;&gt;"",NOT(ISNUMBER($K2087))),"Contract end is text, not a date","")))))</f>
        <v/>
      </c>
      <c r="AM2087" s="41">
        <f>IF($R2087=0,0,N($L2087)*(1+$Z2087+BonusMonths/12+IF($Q2087=1,0,EOSB))+N($M2087)+(N($L2087)+SI_Gross*N($M2087))*IF($Q2087=1,SI_O,SI_E))</f>
        <v/>
      </c>
      <c r="AN2087" s="41">
        <f>IF($R2087=0,0,(IF($Q2087=1,MedO,MedE+Ticket)+Training)/12)</f>
        <v/>
      </c>
    </row>
    <row r="2088">
      <c r="I2088" s="35" t="n"/>
      <c r="J2088" s="35" t="n"/>
      <c r="K2088" s="35" t="n"/>
      <c r="L2088" s="36" t="n"/>
      <c r="M2088" s="36" t="n"/>
      <c r="P2088" s="37" t="n"/>
      <c r="Q2088" s="38">
        <f>IF($C2088="",0,IF(OR(LOWER(TRIM($G2088))="omani",LOWER(TRIM($G2088))="oman",LOWER(TRIM($G2088))="om",LOWER(TRIM($G2088))="local"),1,0))</f>
        <v/>
      </c>
      <c r="R2088" s="38">
        <f>IF($C2088="",0,IF(OR(ISNUMBER(SEARCH("resign",$N2088)),ISNUMBER(SEARCH("terminat",$N2088)),ISNUMBER(SEARCH("inactive",$N2088)),ISNUMBER(SEARCH("vacan",$N2088)),ISNUMBER(SEARCH("deceased",$N2088)),ISNUMBER(SEARCH("separated",$N2088))),0,1))</f>
        <v/>
      </c>
      <c r="S2088">
        <f>IF(OR($R2088=0,NOT(ISNUMBER($I2088))),"",IFERROR(DATEDIF($I2088,DATE(FY,1,1),"y"),""))</f>
        <v/>
      </c>
      <c r="T2088">
        <f>IF(OR($R2088=0,NOT(ISNUMBER($J2088))),"",IFERROR(DATEDIF($J2088,DATE(FY,1,1),"y"),0))</f>
        <v/>
      </c>
      <c r="U2088" s="38">
        <f>IF(OR($R2088=0,NOT(ISNUMBER($I2088))),0,IF(YEAR($I2088)+IF($Q2088=1,RetAgeO,RetAgeE)=FY,MONTH($I2088),IF(YEAR($I2088)+IF($Q2088=1,RetAgeO,RetAgeE)&lt;FY,1,0)))</f>
        <v/>
      </c>
      <c r="V2088" s="38">
        <f>IF(OR($R2088=0,NOT(ISNUMBER($K2088))),0,IF(YEAR($K2088)=FY,MONTH($K2088),IF(YEAR($K2088)&lt;FY,1,0)))</f>
        <v/>
      </c>
      <c r="W2088" s="38">
        <f>IF($R2088=0,0,MIN(12,IF(AND(ISNUMBER($O2088),$O2088&gt;=1,$O2088&lt;=12),INT($O2088),12),IF(AND(RetireExit="Yes",$U2088&gt;0),$U2088,12),IF(AND(ContractExit="Yes",$V2088&gt;0),$V2088,12)))</f>
        <v/>
      </c>
      <c r="X2088" s="37">
        <f>IF(ISNUMBER($P2088),$P2088,IncPct)</f>
        <v/>
      </c>
      <c r="Y2088" s="39">
        <f>IF($W2088=0,0,MAX(0,MIN($W2088,IncMonth-1))+MAX(0,$W2088-IncMonth+1)*(1+$X2088))</f>
        <v/>
      </c>
      <c r="Z2088" s="40">
        <f>IF($C2088="",0,IFERROR(INDEX(Departments!$B$5:$B$54,MATCH($C2088,Departments!$A$5:$A$54,0)),0))</f>
        <v/>
      </c>
      <c r="AA2088" s="41">
        <f>N($L2088)*$Y2088</f>
        <v/>
      </c>
      <c r="AB2088" s="41">
        <f>N($M2088)*$Y2088</f>
        <v/>
      </c>
      <c r="AC2088" s="41">
        <f>$AA2088*$Z2088</f>
        <v/>
      </c>
      <c r="AD2088" s="41">
        <f>$AA2088*BonusMonths/12</f>
        <v/>
      </c>
      <c r="AE2088" s="41">
        <f>($AA2088+SI_Gross*$AB2088)*IF($Q2088=1,SI_O,SI_E)</f>
        <v/>
      </c>
      <c r="AF2088" s="41">
        <f>IF($Q2088=1,0,$AA2088*EOSB)</f>
        <v/>
      </c>
      <c r="AG2088" s="41">
        <f>$AN2088*$W2088</f>
        <v/>
      </c>
      <c r="AH2088" s="41">
        <f>SUM($AA2088:$AG2088)</f>
        <v/>
      </c>
      <c r="AI2088" s="41">
        <f>12*($AM2088+$AN2088)</f>
        <v/>
      </c>
      <c r="AJ2088" s="41">
        <f>$AM2088*((IncMonth-1)+(13-IncMonth)*(1+$X2088))+12*$AN2088</f>
        <v/>
      </c>
      <c r="AK2088" s="41">
        <f>IF($R2088=1,N($L2088)+N($M2088),0)</f>
        <v/>
      </c>
      <c r="AL2088">
        <f>IF($C2088="","",IF(N($L2088)&lt;=0,"Basic salary missing",IF(ISNA(MATCH($C2088,Departments!$A$5:$A$54,0)),"Department not on Departments sheet",IF(AND($I2088&lt;&gt;"",NOT(ISNUMBER($I2088))),"Date of birth is text, not a date",IF(AND($K2088&lt;&gt;"",NOT(ISNUMBER($K2088))),"Contract end is text, not a date","")))))</f>
        <v/>
      </c>
      <c r="AM2088" s="41">
        <f>IF($R2088=0,0,N($L2088)*(1+$Z2088+BonusMonths/12+IF($Q2088=1,0,EOSB))+N($M2088)+(N($L2088)+SI_Gross*N($M2088))*IF($Q2088=1,SI_O,SI_E))</f>
        <v/>
      </c>
      <c r="AN2088" s="41">
        <f>IF($R2088=0,0,(IF($Q2088=1,MedO,MedE+Ticket)+Training)/12)</f>
        <v/>
      </c>
    </row>
    <row r="2089">
      <c r="I2089" s="35" t="n"/>
      <c r="J2089" s="35" t="n"/>
      <c r="K2089" s="35" t="n"/>
      <c r="L2089" s="36" t="n"/>
      <c r="M2089" s="36" t="n"/>
      <c r="P2089" s="37" t="n"/>
      <c r="Q2089" s="38">
        <f>IF($C2089="",0,IF(OR(LOWER(TRIM($G2089))="omani",LOWER(TRIM($G2089))="oman",LOWER(TRIM($G2089))="om",LOWER(TRIM($G2089))="local"),1,0))</f>
        <v/>
      </c>
      <c r="R2089" s="38">
        <f>IF($C2089="",0,IF(OR(ISNUMBER(SEARCH("resign",$N2089)),ISNUMBER(SEARCH("terminat",$N2089)),ISNUMBER(SEARCH("inactive",$N2089)),ISNUMBER(SEARCH("vacan",$N2089)),ISNUMBER(SEARCH("deceased",$N2089)),ISNUMBER(SEARCH("separated",$N2089))),0,1))</f>
        <v/>
      </c>
      <c r="S2089">
        <f>IF(OR($R2089=0,NOT(ISNUMBER($I2089))),"",IFERROR(DATEDIF($I2089,DATE(FY,1,1),"y"),""))</f>
        <v/>
      </c>
      <c r="T2089">
        <f>IF(OR($R2089=0,NOT(ISNUMBER($J2089))),"",IFERROR(DATEDIF($J2089,DATE(FY,1,1),"y"),0))</f>
        <v/>
      </c>
      <c r="U2089" s="38">
        <f>IF(OR($R2089=0,NOT(ISNUMBER($I2089))),0,IF(YEAR($I2089)+IF($Q2089=1,RetAgeO,RetAgeE)=FY,MONTH($I2089),IF(YEAR($I2089)+IF($Q2089=1,RetAgeO,RetAgeE)&lt;FY,1,0)))</f>
        <v/>
      </c>
      <c r="V2089" s="38">
        <f>IF(OR($R2089=0,NOT(ISNUMBER($K2089))),0,IF(YEAR($K2089)=FY,MONTH($K2089),IF(YEAR($K2089)&lt;FY,1,0)))</f>
        <v/>
      </c>
      <c r="W2089" s="38">
        <f>IF($R2089=0,0,MIN(12,IF(AND(ISNUMBER($O2089),$O2089&gt;=1,$O2089&lt;=12),INT($O2089),12),IF(AND(RetireExit="Yes",$U2089&gt;0),$U2089,12),IF(AND(ContractExit="Yes",$V2089&gt;0),$V2089,12)))</f>
        <v/>
      </c>
      <c r="X2089" s="37">
        <f>IF(ISNUMBER($P2089),$P2089,IncPct)</f>
        <v/>
      </c>
      <c r="Y2089" s="39">
        <f>IF($W2089=0,0,MAX(0,MIN($W2089,IncMonth-1))+MAX(0,$W2089-IncMonth+1)*(1+$X2089))</f>
        <v/>
      </c>
      <c r="Z2089" s="40">
        <f>IF($C2089="",0,IFERROR(INDEX(Departments!$B$5:$B$54,MATCH($C2089,Departments!$A$5:$A$54,0)),0))</f>
        <v/>
      </c>
      <c r="AA2089" s="41">
        <f>N($L2089)*$Y2089</f>
        <v/>
      </c>
      <c r="AB2089" s="41">
        <f>N($M2089)*$Y2089</f>
        <v/>
      </c>
      <c r="AC2089" s="41">
        <f>$AA2089*$Z2089</f>
        <v/>
      </c>
      <c r="AD2089" s="41">
        <f>$AA2089*BonusMonths/12</f>
        <v/>
      </c>
      <c r="AE2089" s="41">
        <f>($AA2089+SI_Gross*$AB2089)*IF($Q2089=1,SI_O,SI_E)</f>
        <v/>
      </c>
      <c r="AF2089" s="41">
        <f>IF($Q2089=1,0,$AA2089*EOSB)</f>
        <v/>
      </c>
      <c r="AG2089" s="41">
        <f>$AN2089*$W2089</f>
        <v/>
      </c>
      <c r="AH2089" s="41">
        <f>SUM($AA2089:$AG2089)</f>
        <v/>
      </c>
      <c r="AI2089" s="41">
        <f>12*($AM2089+$AN2089)</f>
        <v/>
      </c>
      <c r="AJ2089" s="41">
        <f>$AM2089*((IncMonth-1)+(13-IncMonth)*(1+$X2089))+12*$AN2089</f>
        <v/>
      </c>
      <c r="AK2089" s="41">
        <f>IF($R2089=1,N($L2089)+N($M2089),0)</f>
        <v/>
      </c>
      <c r="AL2089">
        <f>IF($C2089="","",IF(N($L2089)&lt;=0,"Basic salary missing",IF(ISNA(MATCH($C2089,Departments!$A$5:$A$54,0)),"Department not on Departments sheet",IF(AND($I2089&lt;&gt;"",NOT(ISNUMBER($I2089))),"Date of birth is text, not a date",IF(AND($K2089&lt;&gt;"",NOT(ISNUMBER($K2089))),"Contract end is text, not a date","")))))</f>
        <v/>
      </c>
      <c r="AM2089" s="41">
        <f>IF($R2089=0,0,N($L2089)*(1+$Z2089+BonusMonths/12+IF($Q2089=1,0,EOSB))+N($M2089)+(N($L2089)+SI_Gross*N($M2089))*IF($Q2089=1,SI_O,SI_E))</f>
        <v/>
      </c>
      <c r="AN2089" s="41">
        <f>IF($R2089=0,0,(IF($Q2089=1,MedO,MedE+Ticket)+Training)/12)</f>
        <v/>
      </c>
    </row>
    <row r="2090">
      <c r="I2090" s="35" t="n"/>
      <c r="J2090" s="35" t="n"/>
      <c r="K2090" s="35" t="n"/>
      <c r="L2090" s="36" t="n"/>
      <c r="M2090" s="36" t="n"/>
      <c r="P2090" s="37" t="n"/>
      <c r="Q2090" s="38">
        <f>IF($C2090="",0,IF(OR(LOWER(TRIM($G2090))="omani",LOWER(TRIM($G2090))="oman",LOWER(TRIM($G2090))="om",LOWER(TRIM($G2090))="local"),1,0))</f>
        <v/>
      </c>
      <c r="R2090" s="38">
        <f>IF($C2090="",0,IF(OR(ISNUMBER(SEARCH("resign",$N2090)),ISNUMBER(SEARCH("terminat",$N2090)),ISNUMBER(SEARCH("inactive",$N2090)),ISNUMBER(SEARCH("vacan",$N2090)),ISNUMBER(SEARCH("deceased",$N2090)),ISNUMBER(SEARCH("separated",$N2090))),0,1))</f>
        <v/>
      </c>
      <c r="S2090">
        <f>IF(OR($R2090=0,NOT(ISNUMBER($I2090))),"",IFERROR(DATEDIF($I2090,DATE(FY,1,1),"y"),""))</f>
        <v/>
      </c>
      <c r="T2090">
        <f>IF(OR($R2090=0,NOT(ISNUMBER($J2090))),"",IFERROR(DATEDIF($J2090,DATE(FY,1,1),"y"),0))</f>
        <v/>
      </c>
      <c r="U2090" s="38">
        <f>IF(OR($R2090=0,NOT(ISNUMBER($I2090))),0,IF(YEAR($I2090)+IF($Q2090=1,RetAgeO,RetAgeE)=FY,MONTH($I2090),IF(YEAR($I2090)+IF($Q2090=1,RetAgeO,RetAgeE)&lt;FY,1,0)))</f>
        <v/>
      </c>
      <c r="V2090" s="38">
        <f>IF(OR($R2090=0,NOT(ISNUMBER($K2090))),0,IF(YEAR($K2090)=FY,MONTH($K2090),IF(YEAR($K2090)&lt;FY,1,0)))</f>
        <v/>
      </c>
      <c r="W2090" s="38">
        <f>IF($R2090=0,0,MIN(12,IF(AND(ISNUMBER($O2090),$O2090&gt;=1,$O2090&lt;=12),INT($O2090),12),IF(AND(RetireExit="Yes",$U2090&gt;0),$U2090,12),IF(AND(ContractExit="Yes",$V2090&gt;0),$V2090,12)))</f>
        <v/>
      </c>
      <c r="X2090" s="37">
        <f>IF(ISNUMBER($P2090),$P2090,IncPct)</f>
        <v/>
      </c>
      <c r="Y2090" s="39">
        <f>IF($W2090=0,0,MAX(0,MIN($W2090,IncMonth-1))+MAX(0,$W2090-IncMonth+1)*(1+$X2090))</f>
        <v/>
      </c>
      <c r="Z2090" s="40">
        <f>IF($C2090="",0,IFERROR(INDEX(Departments!$B$5:$B$54,MATCH($C2090,Departments!$A$5:$A$54,0)),0))</f>
        <v/>
      </c>
      <c r="AA2090" s="41">
        <f>N($L2090)*$Y2090</f>
        <v/>
      </c>
      <c r="AB2090" s="41">
        <f>N($M2090)*$Y2090</f>
        <v/>
      </c>
      <c r="AC2090" s="41">
        <f>$AA2090*$Z2090</f>
        <v/>
      </c>
      <c r="AD2090" s="41">
        <f>$AA2090*BonusMonths/12</f>
        <v/>
      </c>
      <c r="AE2090" s="41">
        <f>($AA2090+SI_Gross*$AB2090)*IF($Q2090=1,SI_O,SI_E)</f>
        <v/>
      </c>
      <c r="AF2090" s="41">
        <f>IF($Q2090=1,0,$AA2090*EOSB)</f>
        <v/>
      </c>
      <c r="AG2090" s="41">
        <f>$AN2090*$W2090</f>
        <v/>
      </c>
      <c r="AH2090" s="41">
        <f>SUM($AA2090:$AG2090)</f>
        <v/>
      </c>
      <c r="AI2090" s="41">
        <f>12*($AM2090+$AN2090)</f>
        <v/>
      </c>
      <c r="AJ2090" s="41">
        <f>$AM2090*((IncMonth-1)+(13-IncMonth)*(1+$X2090))+12*$AN2090</f>
        <v/>
      </c>
      <c r="AK2090" s="41">
        <f>IF($R2090=1,N($L2090)+N($M2090),0)</f>
        <v/>
      </c>
      <c r="AL2090">
        <f>IF($C2090="","",IF(N($L2090)&lt;=0,"Basic salary missing",IF(ISNA(MATCH($C2090,Departments!$A$5:$A$54,0)),"Department not on Departments sheet",IF(AND($I2090&lt;&gt;"",NOT(ISNUMBER($I2090))),"Date of birth is text, not a date",IF(AND($K2090&lt;&gt;"",NOT(ISNUMBER($K2090))),"Contract end is text, not a date","")))))</f>
        <v/>
      </c>
      <c r="AM2090" s="41">
        <f>IF($R2090=0,0,N($L2090)*(1+$Z2090+BonusMonths/12+IF($Q2090=1,0,EOSB))+N($M2090)+(N($L2090)+SI_Gross*N($M2090))*IF($Q2090=1,SI_O,SI_E))</f>
        <v/>
      </c>
      <c r="AN2090" s="41">
        <f>IF($R2090=0,0,(IF($Q2090=1,MedO,MedE+Ticket)+Training)/12)</f>
        <v/>
      </c>
    </row>
    <row r="2091">
      <c r="I2091" s="35" t="n"/>
      <c r="J2091" s="35" t="n"/>
      <c r="K2091" s="35" t="n"/>
      <c r="L2091" s="36" t="n"/>
      <c r="M2091" s="36" t="n"/>
      <c r="P2091" s="37" t="n"/>
      <c r="Q2091" s="38">
        <f>IF($C2091="",0,IF(OR(LOWER(TRIM($G2091))="omani",LOWER(TRIM($G2091))="oman",LOWER(TRIM($G2091))="om",LOWER(TRIM($G2091))="local"),1,0))</f>
        <v/>
      </c>
      <c r="R2091" s="38">
        <f>IF($C2091="",0,IF(OR(ISNUMBER(SEARCH("resign",$N2091)),ISNUMBER(SEARCH("terminat",$N2091)),ISNUMBER(SEARCH("inactive",$N2091)),ISNUMBER(SEARCH("vacan",$N2091)),ISNUMBER(SEARCH("deceased",$N2091)),ISNUMBER(SEARCH("separated",$N2091))),0,1))</f>
        <v/>
      </c>
      <c r="S2091">
        <f>IF(OR($R2091=0,NOT(ISNUMBER($I2091))),"",IFERROR(DATEDIF($I2091,DATE(FY,1,1),"y"),""))</f>
        <v/>
      </c>
      <c r="T2091">
        <f>IF(OR($R2091=0,NOT(ISNUMBER($J2091))),"",IFERROR(DATEDIF($J2091,DATE(FY,1,1),"y"),0))</f>
        <v/>
      </c>
      <c r="U2091" s="38">
        <f>IF(OR($R2091=0,NOT(ISNUMBER($I2091))),0,IF(YEAR($I2091)+IF($Q2091=1,RetAgeO,RetAgeE)=FY,MONTH($I2091),IF(YEAR($I2091)+IF($Q2091=1,RetAgeO,RetAgeE)&lt;FY,1,0)))</f>
        <v/>
      </c>
      <c r="V2091" s="38">
        <f>IF(OR($R2091=0,NOT(ISNUMBER($K2091))),0,IF(YEAR($K2091)=FY,MONTH($K2091),IF(YEAR($K2091)&lt;FY,1,0)))</f>
        <v/>
      </c>
      <c r="W2091" s="38">
        <f>IF($R2091=0,0,MIN(12,IF(AND(ISNUMBER($O2091),$O2091&gt;=1,$O2091&lt;=12),INT($O2091),12),IF(AND(RetireExit="Yes",$U2091&gt;0),$U2091,12),IF(AND(ContractExit="Yes",$V2091&gt;0),$V2091,12)))</f>
        <v/>
      </c>
      <c r="X2091" s="37">
        <f>IF(ISNUMBER($P2091),$P2091,IncPct)</f>
        <v/>
      </c>
      <c r="Y2091" s="39">
        <f>IF($W2091=0,0,MAX(0,MIN($W2091,IncMonth-1))+MAX(0,$W2091-IncMonth+1)*(1+$X2091))</f>
        <v/>
      </c>
      <c r="Z2091" s="40">
        <f>IF($C2091="",0,IFERROR(INDEX(Departments!$B$5:$B$54,MATCH($C2091,Departments!$A$5:$A$54,0)),0))</f>
        <v/>
      </c>
      <c r="AA2091" s="41">
        <f>N($L2091)*$Y2091</f>
        <v/>
      </c>
      <c r="AB2091" s="41">
        <f>N($M2091)*$Y2091</f>
        <v/>
      </c>
      <c r="AC2091" s="41">
        <f>$AA2091*$Z2091</f>
        <v/>
      </c>
      <c r="AD2091" s="41">
        <f>$AA2091*BonusMonths/12</f>
        <v/>
      </c>
      <c r="AE2091" s="41">
        <f>($AA2091+SI_Gross*$AB2091)*IF($Q2091=1,SI_O,SI_E)</f>
        <v/>
      </c>
      <c r="AF2091" s="41">
        <f>IF($Q2091=1,0,$AA2091*EOSB)</f>
        <v/>
      </c>
      <c r="AG2091" s="41">
        <f>$AN2091*$W2091</f>
        <v/>
      </c>
      <c r="AH2091" s="41">
        <f>SUM($AA2091:$AG2091)</f>
        <v/>
      </c>
      <c r="AI2091" s="41">
        <f>12*($AM2091+$AN2091)</f>
        <v/>
      </c>
      <c r="AJ2091" s="41">
        <f>$AM2091*((IncMonth-1)+(13-IncMonth)*(1+$X2091))+12*$AN2091</f>
        <v/>
      </c>
      <c r="AK2091" s="41">
        <f>IF($R2091=1,N($L2091)+N($M2091),0)</f>
        <v/>
      </c>
      <c r="AL2091">
        <f>IF($C2091="","",IF(N($L2091)&lt;=0,"Basic salary missing",IF(ISNA(MATCH($C2091,Departments!$A$5:$A$54,0)),"Department not on Departments sheet",IF(AND($I2091&lt;&gt;"",NOT(ISNUMBER($I2091))),"Date of birth is text, not a date",IF(AND($K2091&lt;&gt;"",NOT(ISNUMBER($K2091))),"Contract end is text, not a date","")))))</f>
        <v/>
      </c>
      <c r="AM2091" s="41">
        <f>IF($R2091=0,0,N($L2091)*(1+$Z2091+BonusMonths/12+IF($Q2091=1,0,EOSB))+N($M2091)+(N($L2091)+SI_Gross*N($M2091))*IF($Q2091=1,SI_O,SI_E))</f>
        <v/>
      </c>
      <c r="AN2091" s="41">
        <f>IF($R2091=0,0,(IF($Q2091=1,MedO,MedE+Ticket)+Training)/12)</f>
        <v/>
      </c>
    </row>
    <row r="2092">
      <c r="I2092" s="35" t="n"/>
      <c r="J2092" s="35" t="n"/>
      <c r="K2092" s="35" t="n"/>
      <c r="L2092" s="36" t="n"/>
      <c r="M2092" s="36" t="n"/>
      <c r="P2092" s="37" t="n"/>
      <c r="Q2092" s="38">
        <f>IF($C2092="",0,IF(OR(LOWER(TRIM($G2092))="omani",LOWER(TRIM($G2092))="oman",LOWER(TRIM($G2092))="om",LOWER(TRIM($G2092))="local"),1,0))</f>
        <v/>
      </c>
      <c r="R2092" s="38">
        <f>IF($C2092="",0,IF(OR(ISNUMBER(SEARCH("resign",$N2092)),ISNUMBER(SEARCH("terminat",$N2092)),ISNUMBER(SEARCH("inactive",$N2092)),ISNUMBER(SEARCH("vacan",$N2092)),ISNUMBER(SEARCH("deceased",$N2092)),ISNUMBER(SEARCH("separated",$N2092))),0,1))</f>
        <v/>
      </c>
      <c r="S2092">
        <f>IF(OR($R2092=0,NOT(ISNUMBER($I2092))),"",IFERROR(DATEDIF($I2092,DATE(FY,1,1),"y"),""))</f>
        <v/>
      </c>
      <c r="T2092">
        <f>IF(OR($R2092=0,NOT(ISNUMBER($J2092))),"",IFERROR(DATEDIF($J2092,DATE(FY,1,1),"y"),0))</f>
        <v/>
      </c>
      <c r="U2092" s="38">
        <f>IF(OR($R2092=0,NOT(ISNUMBER($I2092))),0,IF(YEAR($I2092)+IF($Q2092=1,RetAgeO,RetAgeE)=FY,MONTH($I2092),IF(YEAR($I2092)+IF($Q2092=1,RetAgeO,RetAgeE)&lt;FY,1,0)))</f>
        <v/>
      </c>
      <c r="V2092" s="38">
        <f>IF(OR($R2092=0,NOT(ISNUMBER($K2092))),0,IF(YEAR($K2092)=FY,MONTH($K2092),IF(YEAR($K2092)&lt;FY,1,0)))</f>
        <v/>
      </c>
      <c r="W2092" s="38">
        <f>IF($R2092=0,0,MIN(12,IF(AND(ISNUMBER($O2092),$O2092&gt;=1,$O2092&lt;=12),INT($O2092),12),IF(AND(RetireExit="Yes",$U2092&gt;0),$U2092,12),IF(AND(ContractExit="Yes",$V2092&gt;0),$V2092,12)))</f>
        <v/>
      </c>
      <c r="X2092" s="37">
        <f>IF(ISNUMBER($P2092),$P2092,IncPct)</f>
        <v/>
      </c>
      <c r="Y2092" s="39">
        <f>IF($W2092=0,0,MAX(0,MIN($W2092,IncMonth-1))+MAX(0,$W2092-IncMonth+1)*(1+$X2092))</f>
        <v/>
      </c>
      <c r="Z2092" s="40">
        <f>IF($C2092="",0,IFERROR(INDEX(Departments!$B$5:$B$54,MATCH($C2092,Departments!$A$5:$A$54,0)),0))</f>
        <v/>
      </c>
      <c r="AA2092" s="41">
        <f>N($L2092)*$Y2092</f>
        <v/>
      </c>
      <c r="AB2092" s="41">
        <f>N($M2092)*$Y2092</f>
        <v/>
      </c>
      <c r="AC2092" s="41">
        <f>$AA2092*$Z2092</f>
        <v/>
      </c>
      <c r="AD2092" s="41">
        <f>$AA2092*BonusMonths/12</f>
        <v/>
      </c>
      <c r="AE2092" s="41">
        <f>($AA2092+SI_Gross*$AB2092)*IF($Q2092=1,SI_O,SI_E)</f>
        <v/>
      </c>
      <c r="AF2092" s="41">
        <f>IF($Q2092=1,0,$AA2092*EOSB)</f>
        <v/>
      </c>
      <c r="AG2092" s="41">
        <f>$AN2092*$W2092</f>
        <v/>
      </c>
      <c r="AH2092" s="41">
        <f>SUM($AA2092:$AG2092)</f>
        <v/>
      </c>
      <c r="AI2092" s="41">
        <f>12*($AM2092+$AN2092)</f>
        <v/>
      </c>
      <c r="AJ2092" s="41">
        <f>$AM2092*((IncMonth-1)+(13-IncMonth)*(1+$X2092))+12*$AN2092</f>
        <v/>
      </c>
      <c r="AK2092" s="41">
        <f>IF($R2092=1,N($L2092)+N($M2092),0)</f>
        <v/>
      </c>
      <c r="AL2092">
        <f>IF($C2092="","",IF(N($L2092)&lt;=0,"Basic salary missing",IF(ISNA(MATCH($C2092,Departments!$A$5:$A$54,0)),"Department not on Departments sheet",IF(AND($I2092&lt;&gt;"",NOT(ISNUMBER($I2092))),"Date of birth is text, not a date",IF(AND($K2092&lt;&gt;"",NOT(ISNUMBER($K2092))),"Contract end is text, not a date","")))))</f>
        <v/>
      </c>
      <c r="AM2092" s="41">
        <f>IF($R2092=0,0,N($L2092)*(1+$Z2092+BonusMonths/12+IF($Q2092=1,0,EOSB))+N($M2092)+(N($L2092)+SI_Gross*N($M2092))*IF($Q2092=1,SI_O,SI_E))</f>
        <v/>
      </c>
      <c r="AN2092" s="41">
        <f>IF($R2092=0,0,(IF($Q2092=1,MedO,MedE+Ticket)+Training)/12)</f>
        <v/>
      </c>
    </row>
    <row r="2093">
      <c r="I2093" s="35" t="n"/>
      <c r="J2093" s="35" t="n"/>
      <c r="K2093" s="35" t="n"/>
      <c r="L2093" s="36" t="n"/>
      <c r="M2093" s="36" t="n"/>
      <c r="P2093" s="37" t="n"/>
      <c r="Q2093" s="38">
        <f>IF($C2093="",0,IF(OR(LOWER(TRIM($G2093))="omani",LOWER(TRIM($G2093))="oman",LOWER(TRIM($G2093))="om",LOWER(TRIM($G2093))="local"),1,0))</f>
        <v/>
      </c>
      <c r="R2093" s="38">
        <f>IF($C2093="",0,IF(OR(ISNUMBER(SEARCH("resign",$N2093)),ISNUMBER(SEARCH("terminat",$N2093)),ISNUMBER(SEARCH("inactive",$N2093)),ISNUMBER(SEARCH("vacan",$N2093)),ISNUMBER(SEARCH("deceased",$N2093)),ISNUMBER(SEARCH("separated",$N2093))),0,1))</f>
        <v/>
      </c>
      <c r="S2093">
        <f>IF(OR($R2093=0,NOT(ISNUMBER($I2093))),"",IFERROR(DATEDIF($I2093,DATE(FY,1,1),"y"),""))</f>
        <v/>
      </c>
      <c r="T2093">
        <f>IF(OR($R2093=0,NOT(ISNUMBER($J2093))),"",IFERROR(DATEDIF($J2093,DATE(FY,1,1),"y"),0))</f>
        <v/>
      </c>
      <c r="U2093" s="38">
        <f>IF(OR($R2093=0,NOT(ISNUMBER($I2093))),0,IF(YEAR($I2093)+IF($Q2093=1,RetAgeO,RetAgeE)=FY,MONTH($I2093),IF(YEAR($I2093)+IF($Q2093=1,RetAgeO,RetAgeE)&lt;FY,1,0)))</f>
        <v/>
      </c>
      <c r="V2093" s="38">
        <f>IF(OR($R2093=0,NOT(ISNUMBER($K2093))),0,IF(YEAR($K2093)=FY,MONTH($K2093),IF(YEAR($K2093)&lt;FY,1,0)))</f>
        <v/>
      </c>
      <c r="W2093" s="38">
        <f>IF($R2093=0,0,MIN(12,IF(AND(ISNUMBER($O2093),$O2093&gt;=1,$O2093&lt;=12),INT($O2093),12),IF(AND(RetireExit="Yes",$U2093&gt;0),$U2093,12),IF(AND(ContractExit="Yes",$V2093&gt;0),$V2093,12)))</f>
        <v/>
      </c>
      <c r="X2093" s="37">
        <f>IF(ISNUMBER($P2093),$P2093,IncPct)</f>
        <v/>
      </c>
      <c r="Y2093" s="39">
        <f>IF($W2093=0,0,MAX(0,MIN($W2093,IncMonth-1))+MAX(0,$W2093-IncMonth+1)*(1+$X2093))</f>
        <v/>
      </c>
      <c r="Z2093" s="40">
        <f>IF($C2093="",0,IFERROR(INDEX(Departments!$B$5:$B$54,MATCH($C2093,Departments!$A$5:$A$54,0)),0))</f>
        <v/>
      </c>
      <c r="AA2093" s="41">
        <f>N($L2093)*$Y2093</f>
        <v/>
      </c>
      <c r="AB2093" s="41">
        <f>N($M2093)*$Y2093</f>
        <v/>
      </c>
      <c r="AC2093" s="41">
        <f>$AA2093*$Z2093</f>
        <v/>
      </c>
      <c r="AD2093" s="41">
        <f>$AA2093*BonusMonths/12</f>
        <v/>
      </c>
      <c r="AE2093" s="41">
        <f>($AA2093+SI_Gross*$AB2093)*IF($Q2093=1,SI_O,SI_E)</f>
        <v/>
      </c>
      <c r="AF2093" s="41">
        <f>IF($Q2093=1,0,$AA2093*EOSB)</f>
        <v/>
      </c>
      <c r="AG2093" s="41">
        <f>$AN2093*$W2093</f>
        <v/>
      </c>
      <c r="AH2093" s="41">
        <f>SUM($AA2093:$AG2093)</f>
        <v/>
      </c>
      <c r="AI2093" s="41">
        <f>12*($AM2093+$AN2093)</f>
        <v/>
      </c>
      <c r="AJ2093" s="41">
        <f>$AM2093*((IncMonth-1)+(13-IncMonth)*(1+$X2093))+12*$AN2093</f>
        <v/>
      </c>
      <c r="AK2093" s="41">
        <f>IF($R2093=1,N($L2093)+N($M2093),0)</f>
        <v/>
      </c>
      <c r="AL2093">
        <f>IF($C2093="","",IF(N($L2093)&lt;=0,"Basic salary missing",IF(ISNA(MATCH($C2093,Departments!$A$5:$A$54,0)),"Department not on Departments sheet",IF(AND($I2093&lt;&gt;"",NOT(ISNUMBER($I2093))),"Date of birth is text, not a date",IF(AND($K2093&lt;&gt;"",NOT(ISNUMBER($K2093))),"Contract end is text, not a date","")))))</f>
        <v/>
      </c>
      <c r="AM2093" s="41">
        <f>IF($R2093=0,0,N($L2093)*(1+$Z2093+BonusMonths/12+IF($Q2093=1,0,EOSB))+N($M2093)+(N($L2093)+SI_Gross*N($M2093))*IF($Q2093=1,SI_O,SI_E))</f>
        <v/>
      </c>
      <c r="AN2093" s="41">
        <f>IF($R2093=0,0,(IF($Q2093=1,MedO,MedE+Ticket)+Training)/12)</f>
        <v/>
      </c>
    </row>
    <row r="2094">
      <c r="I2094" s="35" t="n"/>
      <c r="J2094" s="35" t="n"/>
      <c r="K2094" s="35" t="n"/>
      <c r="L2094" s="36" t="n"/>
      <c r="M2094" s="36" t="n"/>
      <c r="P2094" s="37" t="n"/>
      <c r="Q2094" s="38">
        <f>IF($C2094="",0,IF(OR(LOWER(TRIM($G2094))="omani",LOWER(TRIM($G2094))="oman",LOWER(TRIM($G2094))="om",LOWER(TRIM($G2094))="local"),1,0))</f>
        <v/>
      </c>
      <c r="R2094" s="38">
        <f>IF($C2094="",0,IF(OR(ISNUMBER(SEARCH("resign",$N2094)),ISNUMBER(SEARCH("terminat",$N2094)),ISNUMBER(SEARCH("inactive",$N2094)),ISNUMBER(SEARCH("vacan",$N2094)),ISNUMBER(SEARCH("deceased",$N2094)),ISNUMBER(SEARCH("separated",$N2094))),0,1))</f>
        <v/>
      </c>
      <c r="S2094">
        <f>IF(OR($R2094=0,NOT(ISNUMBER($I2094))),"",IFERROR(DATEDIF($I2094,DATE(FY,1,1),"y"),""))</f>
        <v/>
      </c>
      <c r="T2094">
        <f>IF(OR($R2094=0,NOT(ISNUMBER($J2094))),"",IFERROR(DATEDIF($J2094,DATE(FY,1,1),"y"),0))</f>
        <v/>
      </c>
      <c r="U2094" s="38">
        <f>IF(OR($R2094=0,NOT(ISNUMBER($I2094))),0,IF(YEAR($I2094)+IF($Q2094=1,RetAgeO,RetAgeE)=FY,MONTH($I2094),IF(YEAR($I2094)+IF($Q2094=1,RetAgeO,RetAgeE)&lt;FY,1,0)))</f>
        <v/>
      </c>
      <c r="V2094" s="38">
        <f>IF(OR($R2094=0,NOT(ISNUMBER($K2094))),0,IF(YEAR($K2094)=FY,MONTH($K2094),IF(YEAR($K2094)&lt;FY,1,0)))</f>
        <v/>
      </c>
      <c r="W2094" s="38">
        <f>IF($R2094=0,0,MIN(12,IF(AND(ISNUMBER($O2094),$O2094&gt;=1,$O2094&lt;=12),INT($O2094),12),IF(AND(RetireExit="Yes",$U2094&gt;0),$U2094,12),IF(AND(ContractExit="Yes",$V2094&gt;0),$V2094,12)))</f>
        <v/>
      </c>
      <c r="X2094" s="37">
        <f>IF(ISNUMBER($P2094),$P2094,IncPct)</f>
        <v/>
      </c>
      <c r="Y2094" s="39">
        <f>IF($W2094=0,0,MAX(0,MIN($W2094,IncMonth-1))+MAX(0,$W2094-IncMonth+1)*(1+$X2094))</f>
        <v/>
      </c>
      <c r="Z2094" s="40">
        <f>IF($C2094="",0,IFERROR(INDEX(Departments!$B$5:$B$54,MATCH($C2094,Departments!$A$5:$A$54,0)),0))</f>
        <v/>
      </c>
      <c r="AA2094" s="41">
        <f>N($L2094)*$Y2094</f>
        <v/>
      </c>
      <c r="AB2094" s="41">
        <f>N($M2094)*$Y2094</f>
        <v/>
      </c>
      <c r="AC2094" s="41">
        <f>$AA2094*$Z2094</f>
        <v/>
      </c>
      <c r="AD2094" s="41">
        <f>$AA2094*BonusMonths/12</f>
        <v/>
      </c>
      <c r="AE2094" s="41">
        <f>($AA2094+SI_Gross*$AB2094)*IF($Q2094=1,SI_O,SI_E)</f>
        <v/>
      </c>
      <c r="AF2094" s="41">
        <f>IF($Q2094=1,0,$AA2094*EOSB)</f>
        <v/>
      </c>
      <c r="AG2094" s="41">
        <f>$AN2094*$W2094</f>
        <v/>
      </c>
      <c r="AH2094" s="41">
        <f>SUM($AA2094:$AG2094)</f>
        <v/>
      </c>
      <c r="AI2094" s="41">
        <f>12*($AM2094+$AN2094)</f>
        <v/>
      </c>
      <c r="AJ2094" s="41">
        <f>$AM2094*((IncMonth-1)+(13-IncMonth)*(1+$X2094))+12*$AN2094</f>
        <v/>
      </c>
      <c r="AK2094" s="41">
        <f>IF($R2094=1,N($L2094)+N($M2094),0)</f>
        <v/>
      </c>
      <c r="AL2094">
        <f>IF($C2094="","",IF(N($L2094)&lt;=0,"Basic salary missing",IF(ISNA(MATCH($C2094,Departments!$A$5:$A$54,0)),"Department not on Departments sheet",IF(AND($I2094&lt;&gt;"",NOT(ISNUMBER($I2094))),"Date of birth is text, not a date",IF(AND($K2094&lt;&gt;"",NOT(ISNUMBER($K2094))),"Contract end is text, not a date","")))))</f>
        <v/>
      </c>
      <c r="AM2094" s="41">
        <f>IF($R2094=0,0,N($L2094)*(1+$Z2094+BonusMonths/12+IF($Q2094=1,0,EOSB))+N($M2094)+(N($L2094)+SI_Gross*N($M2094))*IF($Q2094=1,SI_O,SI_E))</f>
        <v/>
      </c>
      <c r="AN2094" s="41">
        <f>IF($R2094=0,0,(IF($Q2094=1,MedO,MedE+Ticket)+Training)/12)</f>
        <v/>
      </c>
    </row>
    <row r="2095">
      <c r="I2095" s="35" t="n"/>
      <c r="J2095" s="35" t="n"/>
      <c r="K2095" s="35" t="n"/>
      <c r="L2095" s="36" t="n"/>
      <c r="M2095" s="36" t="n"/>
      <c r="P2095" s="37" t="n"/>
      <c r="Q2095" s="38">
        <f>IF($C2095="",0,IF(OR(LOWER(TRIM($G2095))="omani",LOWER(TRIM($G2095))="oman",LOWER(TRIM($G2095))="om",LOWER(TRIM($G2095))="local"),1,0))</f>
        <v/>
      </c>
      <c r="R2095" s="38">
        <f>IF($C2095="",0,IF(OR(ISNUMBER(SEARCH("resign",$N2095)),ISNUMBER(SEARCH("terminat",$N2095)),ISNUMBER(SEARCH("inactive",$N2095)),ISNUMBER(SEARCH("vacan",$N2095)),ISNUMBER(SEARCH("deceased",$N2095)),ISNUMBER(SEARCH("separated",$N2095))),0,1))</f>
        <v/>
      </c>
      <c r="S2095">
        <f>IF(OR($R2095=0,NOT(ISNUMBER($I2095))),"",IFERROR(DATEDIF($I2095,DATE(FY,1,1),"y"),""))</f>
        <v/>
      </c>
      <c r="T2095">
        <f>IF(OR($R2095=0,NOT(ISNUMBER($J2095))),"",IFERROR(DATEDIF($J2095,DATE(FY,1,1),"y"),0))</f>
        <v/>
      </c>
      <c r="U2095" s="38">
        <f>IF(OR($R2095=0,NOT(ISNUMBER($I2095))),0,IF(YEAR($I2095)+IF($Q2095=1,RetAgeO,RetAgeE)=FY,MONTH($I2095),IF(YEAR($I2095)+IF($Q2095=1,RetAgeO,RetAgeE)&lt;FY,1,0)))</f>
        <v/>
      </c>
      <c r="V2095" s="38">
        <f>IF(OR($R2095=0,NOT(ISNUMBER($K2095))),0,IF(YEAR($K2095)=FY,MONTH($K2095),IF(YEAR($K2095)&lt;FY,1,0)))</f>
        <v/>
      </c>
      <c r="W2095" s="38">
        <f>IF($R2095=0,0,MIN(12,IF(AND(ISNUMBER($O2095),$O2095&gt;=1,$O2095&lt;=12),INT($O2095),12),IF(AND(RetireExit="Yes",$U2095&gt;0),$U2095,12),IF(AND(ContractExit="Yes",$V2095&gt;0),$V2095,12)))</f>
        <v/>
      </c>
      <c r="X2095" s="37">
        <f>IF(ISNUMBER($P2095),$P2095,IncPct)</f>
        <v/>
      </c>
      <c r="Y2095" s="39">
        <f>IF($W2095=0,0,MAX(0,MIN($W2095,IncMonth-1))+MAX(0,$W2095-IncMonth+1)*(1+$X2095))</f>
        <v/>
      </c>
      <c r="Z2095" s="40">
        <f>IF($C2095="",0,IFERROR(INDEX(Departments!$B$5:$B$54,MATCH($C2095,Departments!$A$5:$A$54,0)),0))</f>
        <v/>
      </c>
      <c r="AA2095" s="41">
        <f>N($L2095)*$Y2095</f>
        <v/>
      </c>
      <c r="AB2095" s="41">
        <f>N($M2095)*$Y2095</f>
        <v/>
      </c>
      <c r="AC2095" s="41">
        <f>$AA2095*$Z2095</f>
        <v/>
      </c>
      <c r="AD2095" s="41">
        <f>$AA2095*BonusMonths/12</f>
        <v/>
      </c>
      <c r="AE2095" s="41">
        <f>($AA2095+SI_Gross*$AB2095)*IF($Q2095=1,SI_O,SI_E)</f>
        <v/>
      </c>
      <c r="AF2095" s="41">
        <f>IF($Q2095=1,0,$AA2095*EOSB)</f>
        <v/>
      </c>
      <c r="AG2095" s="41">
        <f>$AN2095*$W2095</f>
        <v/>
      </c>
      <c r="AH2095" s="41">
        <f>SUM($AA2095:$AG2095)</f>
        <v/>
      </c>
      <c r="AI2095" s="41">
        <f>12*($AM2095+$AN2095)</f>
        <v/>
      </c>
      <c r="AJ2095" s="41">
        <f>$AM2095*((IncMonth-1)+(13-IncMonth)*(1+$X2095))+12*$AN2095</f>
        <v/>
      </c>
      <c r="AK2095" s="41">
        <f>IF($R2095=1,N($L2095)+N($M2095),0)</f>
        <v/>
      </c>
      <c r="AL2095">
        <f>IF($C2095="","",IF(N($L2095)&lt;=0,"Basic salary missing",IF(ISNA(MATCH($C2095,Departments!$A$5:$A$54,0)),"Department not on Departments sheet",IF(AND($I2095&lt;&gt;"",NOT(ISNUMBER($I2095))),"Date of birth is text, not a date",IF(AND($K2095&lt;&gt;"",NOT(ISNUMBER($K2095))),"Contract end is text, not a date","")))))</f>
        <v/>
      </c>
      <c r="AM2095" s="41">
        <f>IF($R2095=0,0,N($L2095)*(1+$Z2095+BonusMonths/12+IF($Q2095=1,0,EOSB))+N($M2095)+(N($L2095)+SI_Gross*N($M2095))*IF($Q2095=1,SI_O,SI_E))</f>
        <v/>
      </c>
      <c r="AN2095" s="41">
        <f>IF($R2095=0,0,(IF($Q2095=1,MedO,MedE+Ticket)+Training)/12)</f>
        <v/>
      </c>
    </row>
    <row r="2096">
      <c r="I2096" s="35" t="n"/>
      <c r="J2096" s="35" t="n"/>
      <c r="K2096" s="35" t="n"/>
      <c r="L2096" s="36" t="n"/>
      <c r="M2096" s="36" t="n"/>
      <c r="P2096" s="37" t="n"/>
      <c r="Q2096" s="38">
        <f>IF($C2096="",0,IF(OR(LOWER(TRIM($G2096))="omani",LOWER(TRIM($G2096))="oman",LOWER(TRIM($G2096))="om",LOWER(TRIM($G2096))="local"),1,0))</f>
        <v/>
      </c>
      <c r="R2096" s="38">
        <f>IF($C2096="",0,IF(OR(ISNUMBER(SEARCH("resign",$N2096)),ISNUMBER(SEARCH("terminat",$N2096)),ISNUMBER(SEARCH("inactive",$N2096)),ISNUMBER(SEARCH("vacan",$N2096)),ISNUMBER(SEARCH("deceased",$N2096)),ISNUMBER(SEARCH("separated",$N2096))),0,1))</f>
        <v/>
      </c>
      <c r="S2096">
        <f>IF(OR($R2096=0,NOT(ISNUMBER($I2096))),"",IFERROR(DATEDIF($I2096,DATE(FY,1,1),"y"),""))</f>
        <v/>
      </c>
      <c r="T2096">
        <f>IF(OR($R2096=0,NOT(ISNUMBER($J2096))),"",IFERROR(DATEDIF($J2096,DATE(FY,1,1),"y"),0))</f>
        <v/>
      </c>
      <c r="U2096" s="38">
        <f>IF(OR($R2096=0,NOT(ISNUMBER($I2096))),0,IF(YEAR($I2096)+IF($Q2096=1,RetAgeO,RetAgeE)=FY,MONTH($I2096),IF(YEAR($I2096)+IF($Q2096=1,RetAgeO,RetAgeE)&lt;FY,1,0)))</f>
        <v/>
      </c>
      <c r="V2096" s="38">
        <f>IF(OR($R2096=0,NOT(ISNUMBER($K2096))),0,IF(YEAR($K2096)=FY,MONTH($K2096),IF(YEAR($K2096)&lt;FY,1,0)))</f>
        <v/>
      </c>
      <c r="W2096" s="38">
        <f>IF($R2096=0,0,MIN(12,IF(AND(ISNUMBER($O2096),$O2096&gt;=1,$O2096&lt;=12),INT($O2096),12),IF(AND(RetireExit="Yes",$U2096&gt;0),$U2096,12),IF(AND(ContractExit="Yes",$V2096&gt;0),$V2096,12)))</f>
        <v/>
      </c>
      <c r="X2096" s="37">
        <f>IF(ISNUMBER($P2096),$P2096,IncPct)</f>
        <v/>
      </c>
      <c r="Y2096" s="39">
        <f>IF($W2096=0,0,MAX(0,MIN($W2096,IncMonth-1))+MAX(0,$W2096-IncMonth+1)*(1+$X2096))</f>
        <v/>
      </c>
      <c r="Z2096" s="40">
        <f>IF($C2096="",0,IFERROR(INDEX(Departments!$B$5:$B$54,MATCH($C2096,Departments!$A$5:$A$54,0)),0))</f>
        <v/>
      </c>
      <c r="AA2096" s="41">
        <f>N($L2096)*$Y2096</f>
        <v/>
      </c>
      <c r="AB2096" s="41">
        <f>N($M2096)*$Y2096</f>
        <v/>
      </c>
      <c r="AC2096" s="41">
        <f>$AA2096*$Z2096</f>
        <v/>
      </c>
      <c r="AD2096" s="41">
        <f>$AA2096*BonusMonths/12</f>
        <v/>
      </c>
      <c r="AE2096" s="41">
        <f>($AA2096+SI_Gross*$AB2096)*IF($Q2096=1,SI_O,SI_E)</f>
        <v/>
      </c>
      <c r="AF2096" s="41">
        <f>IF($Q2096=1,0,$AA2096*EOSB)</f>
        <v/>
      </c>
      <c r="AG2096" s="41">
        <f>$AN2096*$W2096</f>
        <v/>
      </c>
      <c r="AH2096" s="41">
        <f>SUM($AA2096:$AG2096)</f>
        <v/>
      </c>
      <c r="AI2096" s="41">
        <f>12*($AM2096+$AN2096)</f>
        <v/>
      </c>
      <c r="AJ2096" s="41">
        <f>$AM2096*((IncMonth-1)+(13-IncMonth)*(1+$X2096))+12*$AN2096</f>
        <v/>
      </c>
      <c r="AK2096" s="41">
        <f>IF($R2096=1,N($L2096)+N($M2096),0)</f>
        <v/>
      </c>
      <c r="AL2096">
        <f>IF($C2096="","",IF(N($L2096)&lt;=0,"Basic salary missing",IF(ISNA(MATCH($C2096,Departments!$A$5:$A$54,0)),"Department not on Departments sheet",IF(AND($I2096&lt;&gt;"",NOT(ISNUMBER($I2096))),"Date of birth is text, not a date",IF(AND($K2096&lt;&gt;"",NOT(ISNUMBER($K2096))),"Contract end is text, not a date","")))))</f>
        <v/>
      </c>
      <c r="AM2096" s="41">
        <f>IF($R2096=0,0,N($L2096)*(1+$Z2096+BonusMonths/12+IF($Q2096=1,0,EOSB))+N($M2096)+(N($L2096)+SI_Gross*N($M2096))*IF($Q2096=1,SI_O,SI_E))</f>
        <v/>
      </c>
      <c r="AN2096" s="41">
        <f>IF($R2096=0,0,(IF($Q2096=1,MedO,MedE+Ticket)+Training)/12)</f>
        <v/>
      </c>
    </row>
    <row r="2097">
      <c r="I2097" s="35" t="n"/>
      <c r="J2097" s="35" t="n"/>
      <c r="K2097" s="35" t="n"/>
      <c r="L2097" s="36" t="n"/>
      <c r="M2097" s="36" t="n"/>
      <c r="P2097" s="37" t="n"/>
      <c r="Q2097" s="38">
        <f>IF($C2097="",0,IF(OR(LOWER(TRIM($G2097))="omani",LOWER(TRIM($G2097))="oman",LOWER(TRIM($G2097))="om",LOWER(TRIM($G2097))="local"),1,0))</f>
        <v/>
      </c>
      <c r="R2097" s="38">
        <f>IF($C2097="",0,IF(OR(ISNUMBER(SEARCH("resign",$N2097)),ISNUMBER(SEARCH("terminat",$N2097)),ISNUMBER(SEARCH("inactive",$N2097)),ISNUMBER(SEARCH("vacan",$N2097)),ISNUMBER(SEARCH("deceased",$N2097)),ISNUMBER(SEARCH("separated",$N2097))),0,1))</f>
        <v/>
      </c>
      <c r="S2097">
        <f>IF(OR($R2097=0,NOT(ISNUMBER($I2097))),"",IFERROR(DATEDIF($I2097,DATE(FY,1,1),"y"),""))</f>
        <v/>
      </c>
      <c r="T2097">
        <f>IF(OR($R2097=0,NOT(ISNUMBER($J2097))),"",IFERROR(DATEDIF($J2097,DATE(FY,1,1),"y"),0))</f>
        <v/>
      </c>
      <c r="U2097" s="38">
        <f>IF(OR($R2097=0,NOT(ISNUMBER($I2097))),0,IF(YEAR($I2097)+IF($Q2097=1,RetAgeO,RetAgeE)=FY,MONTH($I2097),IF(YEAR($I2097)+IF($Q2097=1,RetAgeO,RetAgeE)&lt;FY,1,0)))</f>
        <v/>
      </c>
      <c r="V2097" s="38">
        <f>IF(OR($R2097=0,NOT(ISNUMBER($K2097))),0,IF(YEAR($K2097)=FY,MONTH($K2097),IF(YEAR($K2097)&lt;FY,1,0)))</f>
        <v/>
      </c>
      <c r="W2097" s="38">
        <f>IF($R2097=0,0,MIN(12,IF(AND(ISNUMBER($O2097),$O2097&gt;=1,$O2097&lt;=12),INT($O2097),12),IF(AND(RetireExit="Yes",$U2097&gt;0),$U2097,12),IF(AND(ContractExit="Yes",$V2097&gt;0),$V2097,12)))</f>
        <v/>
      </c>
      <c r="X2097" s="37">
        <f>IF(ISNUMBER($P2097),$P2097,IncPct)</f>
        <v/>
      </c>
      <c r="Y2097" s="39">
        <f>IF($W2097=0,0,MAX(0,MIN($W2097,IncMonth-1))+MAX(0,$W2097-IncMonth+1)*(1+$X2097))</f>
        <v/>
      </c>
      <c r="Z2097" s="40">
        <f>IF($C2097="",0,IFERROR(INDEX(Departments!$B$5:$B$54,MATCH($C2097,Departments!$A$5:$A$54,0)),0))</f>
        <v/>
      </c>
      <c r="AA2097" s="41">
        <f>N($L2097)*$Y2097</f>
        <v/>
      </c>
      <c r="AB2097" s="41">
        <f>N($M2097)*$Y2097</f>
        <v/>
      </c>
      <c r="AC2097" s="41">
        <f>$AA2097*$Z2097</f>
        <v/>
      </c>
      <c r="AD2097" s="41">
        <f>$AA2097*BonusMonths/12</f>
        <v/>
      </c>
      <c r="AE2097" s="41">
        <f>($AA2097+SI_Gross*$AB2097)*IF($Q2097=1,SI_O,SI_E)</f>
        <v/>
      </c>
      <c r="AF2097" s="41">
        <f>IF($Q2097=1,0,$AA2097*EOSB)</f>
        <v/>
      </c>
      <c r="AG2097" s="41">
        <f>$AN2097*$W2097</f>
        <v/>
      </c>
      <c r="AH2097" s="41">
        <f>SUM($AA2097:$AG2097)</f>
        <v/>
      </c>
      <c r="AI2097" s="41">
        <f>12*($AM2097+$AN2097)</f>
        <v/>
      </c>
      <c r="AJ2097" s="41">
        <f>$AM2097*((IncMonth-1)+(13-IncMonth)*(1+$X2097))+12*$AN2097</f>
        <v/>
      </c>
      <c r="AK2097" s="41">
        <f>IF($R2097=1,N($L2097)+N($M2097),0)</f>
        <v/>
      </c>
      <c r="AL2097">
        <f>IF($C2097="","",IF(N($L2097)&lt;=0,"Basic salary missing",IF(ISNA(MATCH($C2097,Departments!$A$5:$A$54,0)),"Department not on Departments sheet",IF(AND($I2097&lt;&gt;"",NOT(ISNUMBER($I2097))),"Date of birth is text, not a date",IF(AND($K2097&lt;&gt;"",NOT(ISNUMBER($K2097))),"Contract end is text, not a date","")))))</f>
        <v/>
      </c>
      <c r="AM2097" s="41">
        <f>IF($R2097=0,0,N($L2097)*(1+$Z2097+BonusMonths/12+IF($Q2097=1,0,EOSB))+N($M2097)+(N($L2097)+SI_Gross*N($M2097))*IF($Q2097=1,SI_O,SI_E))</f>
        <v/>
      </c>
      <c r="AN2097" s="41">
        <f>IF($R2097=0,0,(IF($Q2097=1,MedO,MedE+Ticket)+Training)/12)</f>
        <v/>
      </c>
    </row>
    <row r="2098">
      <c r="I2098" s="35" t="n"/>
      <c r="J2098" s="35" t="n"/>
      <c r="K2098" s="35" t="n"/>
      <c r="L2098" s="36" t="n"/>
      <c r="M2098" s="36" t="n"/>
      <c r="P2098" s="37" t="n"/>
      <c r="Q2098" s="38">
        <f>IF($C2098="",0,IF(OR(LOWER(TRIM($G2098))="omani",LOWER(TRIM($G2098))="oman",LOWER(TRIM($G2098))="om",LOWER(TRIM($G2098))="local"),1,0))</f>
        <v/>
      </c>
      <c r="R2098" s="38">
        <f>IF($C2098="",0,IF(OR(ISNUMBER(SEARCH("resign",$N2098)),ISNUMBER(SEARCH("terminat",$N2098)),ISNUMBER(SEARCH("inactive",$N2098)),ISNUMBER(SEARCH("vacan",$N2098)),ISNUMBER(SEARCH("deceased",$N2098)),ISNUMBER(SEARCH("separated",$N2098))),0,1))</f>
        <v/>
      </c>
      <c r="S2098">
        <f>IF(OR($R2098=0,NOT(ISNUMBER($I2098))),"",IFERROR(DATEDIF($I2098,DATE(FY,1,1),"y"),""))</f>
        <v/>
      </c>
      <c r="T2098">
        <f>IF(OR($R2098=0,NOT(ISNUMBER($J2098))),"",IFERROR(DATEDIF($J2098,DATE(FY,1,1),"y"),0))</f>
        <v/>
      </c>
      <c r="U2098" s="38">
        <f>IF(OR($R2098=0,NOT(ISNUMBER($I2098))),0,IF(YEAR($I2098)+IF($Q2098=1,RetAgeO,RetAgeE)=FY,MONTH($I2098),IF(YEAR($I2098)+IF($Q2098=1,RetAgeO,RetAgeE)&lt;FY,1,0)))</f>
        <v/>
      </c>
      <c r="V2098" s="38">
        <f>IF(OR($R2098=0,NOT(ISNUMBER($K2098))),0,IF(YEAR($K2098)=FY,MONTH($K2098),IF(YEAR($K2098)&lt;FY,1,0)))</f>
        <v/>
      </c>
      <c r="W2098" s="38">
        <f>IF($R2098=0,0,MIN(12,IF(AND(ISNUMBER($O2098),$O2098&gt;=1,$O2098&lt;=12),INT($O2098),12),IF(AND(RetireExit="Yes",$U2098&gt;0),$U2098,12),IF(AND(ContractExit="Yes",$V2098&gt;0),$V2098,12)))</f>
        <v/>
      </c>
      <c r="X2098" s="37">
        <f>IF(ISNUMBER($P2098),$P2098,IncPct)</f>
        <v/>
      </c>
      <c r="Y2098" s="39">
        <f>IF($W2098=0,0,MAX(0,MIN($W2098,IncMonth-1))+MAX(0,$W2098-IncMonth+1)*(1+$X2098))</f>
        <v/>
      </c>
      <c r="Z2098" s="40">
        <f>IF($C2098="",0,IFERROR(INDEX(Departments!$B$5:$B$54,MATCH($C2098,Departments!$A$5:$A$54,0)),0))</f>
        <v/>
      </c>
      <c r="AA2098" s="41">
        <f>N($L2098)*$Y2098</f>
        <v/>
      </c>
      <c r="AB2098" s="41">
        <f>N($M2098)*$Y2098</f>
        <v/>
      </c>
      <c r="AC2098" s="41">
        <f>$AA2098*$Z2098</f>
        <v/>
      </c>
      <c r="AD2098" s="41">
        <f>$AA2098*BonusMonths/12</f>
        <v/>
      </c>
      <c r="AE2098" s="41">
        <f>($AA2098+SI_Gross*$AB2098)*IF($Q2098=1,SI_O,SI_E)</f>
        <v/>
      </c>
      <c r="AF2098" s="41">
        <f>IF($Q2098=1,0,$AA2098*EOSB)</f>
        <v/>
      </c>
      <c r="AG2098" s="41">
        <f>$AN2098*$W2098</f>
        <v/>
      </c>
      <c r="AH2098" s="41">
        <f>SUM($AA2098:$AG2098)</f>
        <v/>
      </c>
      <c r="AI2098" s="41">
        <f>12*($AM2098+$AN2098)</f>
        <v/>
      </c>
      <c r="AJ2098" s="41">
        <f>$AM2098*((IncMonth-1)+(13-IncMonth)*(1+$X2098))+12*$AN2098</f>
        <v/>
      </c>
      <c r="AK2098" s="41">
        <f>IF($R2098=1,N($L2098)+N($M2098),0)</f>
        <v/>
      </c>
      <c r="AL2098">
        <f>IF($C2098="","",IF(N($L2098)&lt;=0,"Basic salary missing",IF(ISNA(MATCH($C2098,Departments!$A$5:$A$54,0)),"Department not on Departments sheet",IF(AND($I2098&lt;&gt;"",NOT(ISNUMBER($I2098))),"Date of birth is text, not a date",IF(AND($K2098&lt;&gt;"",NOT(ISNUMBER($K2098))),"Contract end is text, not a date","")))))</f>
        <v/>
      </c>
      <c r="AM2098" s="41">
        <f>IF($R2098=0,0,N($L2098)*(1+$Z2098+BonusMonths/12+IF($Q2098=1,0,EOSB))+N($M2098)+(N($L2098)+SI_Gross*N($M2098))*IF($Q2098=1,SI_O,SI_E))</f>
        <v/>
      </c>
      <c r="AN2098" s="41">
        <f>IF($R2098=0,0,(IF($Q2098=1,MedO,MedE+Ticket)+Training)/12)</f>
        <v/>
      </c>
    </row>
    <row r="2099">
      <c r="I2099" s="35" t="n"/>
      <c r="J2099" s="35" t="n"/>
      <c r="K2099" s="35" t="n"/>
      <c r="L2099" s="36" t="n"/>
      <c r="M2099" s="36" t="n"/>
      <c r="P2099" s="37" t="n"/>
      <c r="Q2099" s="38">
        <f>IF($C2099="",0,IF(OR(LOWER(TRIM($G2099))="omani",LOWER(TRIM($G2099))="oman",LOWER(TRIM($G2099))="om",LOWER(TRIM($G2099))="local"),1,0))</f>
        <v/>
      </c>
      <c r="R2099" s="38">
        <f>IF($C2099="",0,IF(OR(ISNUMBER(SEARCH("resign",$N2099)),ISNUMBER(SEARCH("terminat",$N2099)),ISNUMBER(SEARCH("inactive",$N2099)),ISNUMBER(SEARCH("vacan",$N2099)),ISNUMBER(SEARCH("deceased",$N2099)),ISNUMBER(SEARCH("separated",$N2099))),0,1))</f>
        <v/>
      </c>
      <c r="S2099">
        <f>IF(OR($R2099=0,NOT(ISNUMBER($I2099))),"",IFERROR(DATEDIF($I2099,DATE(FY,1,1),"y"),""))</f>
        <v/>
      </c>
      <c r="T2099">
        <f>IF(OR($R2099=0,NOT(ISNUMBER($J2099))),"",IFERROR(DATEDIF($J2099,DATE(FY,1,1),"y"),0))</f>
        <v/>
      </c>
      <c r="U2099" s="38">
        <f>IF(OR($R2099=0,NOT(ISNUMBER($I2099))),0,IF(YEAR($I2099)+IF($Q2099=1,RetAgeO,RetAgeE)=FY,MONTH($I2099),IF(YEAR($I2099)+IF($Q2099=1,RetAgeO,RetAgeE)&lt;FY,1,0)))</f>
        <v/>
      </c>
      <c r="V2099" s="38">
        <f>IF(OR($R2099=0,NOT(ISNUMBER($K2099))),0,IF(YEAR($K2099)=FY,MONTH($K2099),IF(YEAR($K2099)&lt;FY,1,0)))</f>
        <v/>
      </c>
      <c r="W2099" s="38">
        <f>IF($R2099=0,0,MIN(12,IF(AND(ISNUMBER($O2099),$O2099&gt;=1,$O2099&lt;=12),INT($O2099),12),IF(AND(RetireExit="Yes",$U2099&gt;0),$U2099,12),IF(AND(ContractExit="Yes",$V2099&gt;0),$V2099,12)))</f>
        <v/>
      </c>
      <c r="X2099" s="37">
        <f>IF(ISNUMBER($P2099),$P2099,IncPct)</f>
        <v/>
      </c>
      <c r="Y2099" s="39">
        <f>IF($W2099=0,0,MAX(0,MIN($W2099,IncMonth-1))+MAX(0,$W2099-IncMonth+1)*(1+$X2099))</f>
        <v/>
      </c>
      <c r="Z2099" s="40">
        <f>IF($C2099="",0,IFERROR(INDEX(Departments!$B$5:$B$54,MATCH($C2099,Departments!$A$5:$A$54,0)),0))</f>
        <v/>
      </c>
      <c r="AA2099" s="41">
        <f>N($L2099)*$Y2099</f>
        <v/>
      </c>
      <c r="AB2099" s="41">
        <f>N($M2099)*$Y2099</f>
        <v/>
      </c>
      <c r="AC2099" s="41">
        <f>$AA2099*$Z2099</f>
        <v/>
      </c>
      <c r="AD2099" s="41">
        <f>$AA2099*BonusMonths/12</f>
        <v/>
      </c>
      <c r="AE2099" s="41">
        <f>($AA2099+SI_Gross*$AB2099)*IF($Q2099=1,SI_O,SI_E)</f>
        <v/>
      </c>
      <c r="AF2099" s="41">
        <f>IF($Q2099=1,0,$AA2099*EOSB)</f>
        <v/>
      </c>
      <c r="AG2099" s="41">
        <f>$AN2099*$W2099</f>
        <v/>
      </c>
      <c r="AH2099" s="41">
        <f>SUM($AA2099:$AG2099)</f>
        <v/>
      </c>
      <c r="AI2099" s="41">
        <f>12*($AM2099+$AN2099)</f>
        <v/>
      </c>
      <c r="AJ2099" s="41">
        <f>$AM2099*((IncMonth-1)+(13-IncMonth)*(1+$X2099))+12*$AN2099</f>
        <v/>
      </c>
      <c r="AK2099" s="41">
        <f>IF($R2099=1,N($L2099)+N($M2099),0)</f>
        <v/>
      </c>
      <c r="AL2099">
        <f>IF($C2099="","",IF(N($L2099)&lt;=0,"Basic salary missing",IF(ISNA(MATCH($C2099,Departments!$A$5:$A$54,0)),"Department not on Departments sheet",IF(AND($I2099&lt;&gt;"",NOT(ISNUMBER($I2099))),"Date of birth is text, not a date",IF(AND($K2099&lt;&gt;"",NOT(ISNUMBER($K2099))),"Contract end is text, not a date","")))))</f>
        <v/>
      </c>
      <c r="AM2099" s="41">
        <f>IF($R2099=0,0,N($L2099)*(1+$Z2099+BonusMonths/12+IF($Q2099=1,0,EOSB))+N($M2099)+(N($L2099)+SI_Gross*N($M2099))*IF($Q2099=1,SI_O,SI_E))</f>
        <v/>
      </c>
      <c r="AN2099" s="41">
        <f>IF($R2099=0,0,(IF($Q2099=1,MedO,MedE+Ticket)+Training)/12)</f>
        <v/>
      </c>
    </row>
    <row r="2100">
      <c r="I2100" s="35" t="n"/>
      <c r="J2100" s="35" t="n"/>
      <c r="K2100" s="35" t="n"/>
      <c r="L2100" s="36" t="n"/>
      <c r="M2100" s="36" t="n"/>
      <c r="P2100" s="37" t="n"/>
      <c r="Q2100" s="38">
        <f>IF($C2100="",0,IF(OR(LOWER(TRIM($G2100))="omani",LOWER(TRIM($G2100))="oman",LOWER(TRIM($G2100))="om",LOWER(TRIM($G2100))="local"),1,0))</f>
        <v/>
      </c>
      <c r="R2100" s="38">
        <f>IF($C2100="",0,IF(OR(ISNUMBER(SEARCH("resign",$N2100)),ISNUMBER(SEARCH("terminat",$N2100)),ISNUMBER(SEARCH("inactive",$N2100)),ISNUMBER(SEARCH("vacan",$N2100)),ISNUMBER(SEARCH("deceased",$N2100)),ISNUMBER(SEARCH("separated",$N2100))),0,1))</f>
        <v/>
      </c>
      <c r="S2100">
        <f>IF(OR($R2100=0,NOT(ISNUMBER($I2100))),"",IFERROR(DATEDIF($I2100,DATE(FY,1,1),"y"),""))</f>
        <v/>
      </c>
      <c r="T2100">
        <f>IF(OR($R2100=0,NOT(ISNUMBER($J2100))),"",IFERROR(DATEDIF($J2100,DATE(FY,1,1),"y"),0))</f>
        <v/>
      </c>
      <c r="U2100" s="38">
        <f>IF(OR($R2100=0,NOT(ISNUMBER($I2100))),0,IF(YEAR($I2100)+IF($Q2100=1,RetAgeO,RetAgeE)=FY,MONTH($I2100),IF(YEAR($I2100)+IF($Q2100=1,RetAgeO,RetAgeE)&lt;FY,1,0)))</f>
        <v/>
      </c>
      <c r="V2100" s="38">
        <f>IF(OR($R2100=0,NOT(ISNUMBER($K2100))),0,IF(YEAR($K2100)=FY,MONTH($K2100),IF(YEAR($K2100)&lt;FY,1,0)))</f>
        <v/>
      </c>
      <c r="W2100" s="38">
        <f>IF($R2100=0,0,MIN(12,IF(AND(ISNUMBER($O2100),$O2100&gt;=1,$O2100&lt;=12),INT($O2100),12),IF(AND(RetireExit="Yes",$U2100&gt;0),$U2100,12),IF(AND(ContractExit="Yes",$V2100&gt;0),$V2100,12)))</f>
        <v/>
      </c>
      <c r="X2100" s="37">
        <f>IF(ISNUMBER($P2100),$P2100,IncPct)</f>
        <v/>
      </c>
      <c r="Y2100" s="39">
        <f>IF($W2100=0,0,MAX(0,MIN($W2100,IncMonth-1))+MAX(0,$W2100-IncMonth+1)*(1+$X2100))</f>
        <v/>
      </c>
      <c r="Z2100" s="40">
        <f>IF($C2100="",0,IFERROR(INDEX(Departments!$B$5:$B$54,MATCH($C2100,Departments!$A$5:$A$54,0)),0))</f>
        <v/>
      </c>
      <c r="AA2100" s="41">
        <f>N($L2100)*$Y2100</f>
        <v/>
      </c>
      <c r="AB2100" s="41">
        <f>N($M2100)*$Y2100</f>
        <v/>
      </c>
      <c r="AC2100" s="41">
        <f>$AA2100*$Z2100</f>
        <v/>
      </c>
      <c r="AD2100" s="41">
        <f>$AA2100*BonusMonths/12</f>
        <v/>
      </c>
      <c r="AE2100" s="41">
        <f>($AA2100+SI_Gross*$AB2100)*IF($Q2100=1,SI_O,SI_E)</f>
        <v/>
      </c>
      <c r="AF2100" s="41">
        <f>IF($Q2100=1,0,$AA2100*EOSB)</f>
        <v/>
      </c>
      <c r="AG2100" s="41">
        <f>$AN2100*$W2100</f>
        <v/>
      </c>
      <c r="AH2100" s="41">
        <f>SUM($AA2100:$AG2100)</f>
        <v/>
      </c>
      <c r="AI2100" s="41">
        <f>12*($AM2100+$AN2100)</f>
        <v/>
      </c>
      <c r="AJ2100" s="41">
        <f>$AM2100*((IncMonth-1)+(13-IncMonth)*(1+$X2100))+12*$AN2100</f>
        <v/>
      </c>
      <c r="AK2100" s="41">
        <f>IF($R2100=1,N($L2100)+N($M2100),0)</f>
        <v/>
      </c>
      <c r="AL2100">
        <f>IF($C2100="","",IF(N($L2100)&lt;=0,"Basic salary missing",IF(ISNA(MATCH($C2100,Departments!$A$5:$A$54,0)),"Department not on Departments sheet",IF(AND($I2100&lt;&gt;"",NOT(ISNUMBER($I2100))),"Date of birth is text, not a date",IF(AND($K2100&lt;&gt;"",NOT(ISNUMBER($K2100))),"Contract end is text, not a date","")))))</f>
        <v/>
      </c>
      <c r="AM2100" s="41">
        <f>IF($R2100=0,0,N($L2100)*(1+$Z2100+BonusMonths/12+IF($Q2100=1,0,EOSB))+N($M2100)+(N($L2100)+SI_Gross*N($M2100))*IF($Q2100=1,SI_O,SI_E))</f>
        <v/>
      </c>
      <c r="AN2100" s="41">
        <f>IF($R2100=0,0,(IF($Q2100=1,MedO,MedE+Ticket)+Training)/12)</f>
        <v/>
      </c>
    </row>
    <row r="2101">
      <c r="I2101" s="35" t="n"/>
      <c r="J2101" s="35" t="n"/>
      <c r="K2101" s="35" t="n"/>
      <c r="L2101" s="36" t="n"/>
      <c r="M2101" s="36" t="n"/>
      <c r="P2101" s="37" t="n"/>
      <c r="Q2101" s="38">
        <f>IF($C2101="",0,IF(OR(LOWER(TRIM($G2101))="omani",LOWER(TRIM($G2101))="oman",LOWER(TRIM($G2101))="om",LOWER(TRIM($G2101))="local"),1,0))</f>
        <v/>
      </c>
      <c r="R2101" s="38">
        <f>IF($C2101="",0,IF(OR(ISNUMBER(SEARCH("resign",$N2101)),ISNUMBER(SEARCH("terminat",$N2101)),ISNUMBER(SEARCH("inactive",$N2101)),ISNUMBER(SEARCH("vacan",$N2101)),ISNUMBER(SEARCH("deceased",$N2101)),ISNUMBER(SEARCH("separated",$N2101))),0,1))</f>
        <v/>
      </c>
      <c r="S2101">
        <f>IF(OR($R2101=0,NOT(ISNUMBER($I2101))),"",IFERROR(DATEDIF($I2101,DATE(FY,1,1),"y"),""))</f>
        <v/>
      </c>
      <c r="T2101">
        <f>IF(OR($R2101=0,NOT(ISNUMBER($J2101))),"",IFERROR(DATEDIF($J2101,DATE(FY,1,1),"y"),0))</f>
        <v/>
      </c>
      <c r="U2101" s="38">
        <f>IF(OR($R2101=0,NOT(ISNUMBER($I2101))),0,IF(YEAR($I2101)+IF($Q2101=1,RetAgeO,RetAgeE)=FY,MONTH($I2101),IF(YEAR($I2101)+IF($Q2101=1,RetAgeO,RetAgeE)&lt;FY,1,0)))</f>
        <v/>
      </c>
      <c r="V2101" s="38">
        <f>IF(OR($R2101=0,NOT(ISNUMBER($K2101))),0,IF(YEAR($K2101)=FY,MONTH($K2101),IF(YEAR($K2101)&lt;FY,1,0)))</f>
        <v/>
      </c>
      <c r="W2101" s="38">
        <f>IF($R2101=0,0,MIN(12,IF(AND(ISNUMBER($O2101),$O2101&gt;=1,$O2101&lt;=12),INT($O2101),12),IF(AND(RetireExit="Yes",$U2101&gt;0),$U2101,12),IF(AND(ContractExit="Yes",$V2101&gt;0),$V2101,12)))</f>
        <v/>
      </c>
      <c r="X2101" s="37">
        <f>IF(ISNUMBER($P2101),$P2101,IncPct)</f>
        <v/>
      </c>
      <c r="Y2101" s="39">
        <f>IF($W2101=0,0,MAX(0,MIN($W2101,IncMonth-1))+MAX(0,$W2101-IncMonth+1)*(1+$X2101))</f>
        <v/>
      </c>
      <c r="Z2101" s="40">
        <f>IF($C2101="",0,IFERROR(INDEX(Departments!$B$5:$B$54,MATCH($C2101,Departments!$A$5:$A$54,0)),0))</f>
        <v/>
      </c>
      <c r="AA2101" s="41">
        <f>N($L2101)*$Y2101</f>
        <v/>
      </c>
      <c r="AB2101" s="41">
        <f>N($M2101)*$Y2101</f>
        <v/>
      </c>
      <c r="AC2101" s="41">
        <f>$AA2101*$Z2101</f>
        <v/>
      </c>
      <c r="AD2101" s="41">
        <f>$AA2101*BonusMonths/12</f>
        <v/>
      </c>
      <c r="AE2101" s="41">
        <f>($AA2101+SI_Gross*$AB2101)*IF($Q2101=1,SI_O,SI_E)</f>
        <v/>
      </c>
      <c r="AF2101" s="41">
        <f>IF($Q2101=1,0,$AA2101*EOSB)</f>
        <v/>
      </c>
      <c r="AG2101" s="41">
        <f>$AN2101*$W2101</f>
        <v/>
      </c>
      <c r="AH2101" s="41">
        <f>SUM($AA2101:$AG2101)</f>
        <v/>
      </c>
      <c r="AI2101" s="41">
        <f>12*($AM2101+$AN2101)</f>
        <v/>
      </c>
      <c r="AJ2101" s="41">
        <f>$AM2101*((IncMonth-1)+(13-IncMonth)*(1+$X2101))+12*$AN2101</f>
        <v/>
      </c>
      <c r="AK2101" s="41">
        <f>IF($R2101=1,N($L2101)+N($M2101),0)</f>
        <v/>
      </c>
      <c r="AL2101">
        <f>IF($C2101="","",IF(N($L2101)&lt;=0,"Basic salary missing",IF(ISNA(MATCH($C2101,Departments!$A$5:$A$54,0)),"Department not on Departments sheet",IF(AND($I2101&lt;&gt;"",NOT(ISNUMBER($I2101))),"Date of birth is text, not a date",IF(AND($K2101&lt;&gt;"",NOT(ISNUMBER($K2101))),"Contract end is text, not a date","")))))</f>
        <v/>
      </c>
      <c r="AM2101" s="41">
        <f>IF($R2101=0,0,N($L2101)*(1+$Z2101+BonusMonths/12+IF($Q2101=1,0,EOSB))+N($M2101)+(N($L2101)+SI_Gross*N($M2101))*IF($Q2101=1,SI_O,SI_E))</f>
        <v/>
      </c>
      <c r="AN2101" s="41">
        <f>IF($R2101=0,0,(IF($Q2101=1,MedO,MedE+Ticket)+Training)/12)</f>
        <v/>
      </c>
    </row>
    <row r="2102">
      <c r="I2102" s="35" t="n"/>
      <c r="J2102" s="35" t="n"/>
      <c r="K2102" s="35" t="n"/>
      <c r="L2102" s="36" t="n"/>
      <c r="M2102" s="36" t="n"/>
      <c r="P2102" s="37" t="n"/>
      <c r="Q2102" s="38">
        <f>IF($C2102="",0,IF(OR(LOWER(TRIM($G2102))="omani",LOWER(TRIM($G2102))="oman",LOWER(TRIM($G2102))="om",LOWER(TRIM($G2102))="local"),1,0))</f>
        <v/>
      </c>
      <c r="R2102" s="38">
        <f>IF($C2102="",0,IF(OR(ISNUMBER(SEARCH("resign",$N2102)),ISNUMBER(SEARCH("terminat",$N2102)),ISNUMBER(SEARCH("inactive",$N2102)),ISNUMBER(SEARCH("vacan",$N2102)),ISNUMBER(SEARCH("deceased",$N2102)),ISNUMBER(SEARCH("separated",$N2102))),0,1))</f>
        <v/>
      </c>
      <c r="S2102">
        <f>IF(OR($R2102=0,NOT(ISNUMBER($I2102))),"",IFERROR(DATEDIF($I2102,DATE(FY,1,1),"y"),""))</f>
        <v/>
      </c>
      <c r="T2102">
        <f>IF(OR($R2102=0,NOT(ISNUMBER($J2102))),"",IFERROR(DATEDIF($J2102,DATE(FY,1,1),"y"),0))</f>
        <v/>
      </c>
      <c r="U2102" s="38">
        <f>IF(OR($R2102=0,NOT(ISNUMBER($I2102))),0,IF(YEAR($I2102)+IF($Q2102=1,RetAgeO,RetAgeE)=FY,MONTH($I2102),IF(YEAR($I2102)+IF($Q2102=1,RetAgeO,RetAgeE)&lt;FY,1,0)))</f>
        <v/>
      </c>
      <c r="V2102" s="38">
        <f>IF(OR($R2102=0,NOT(ISNUMBER($K2102))),0,IF(YEAR($K2102)=FY,MONTH($K2102),IF(YEAR($K2102)&lt;FY,1,0)))</f>
        <v/>
      </c>
      <c r="W2102" s="38">
        <f>IF($R2102=0,0,MIN(12,IF(AND(ISNUMBER($O2102),$O2102&gt;=1,$O2102&lt;=12),INT($O2102),12),IF(AND(RetireExit="Yes",$U2102&gt;0),$U2102,12),IF(AND(ContractExit="Yes",$V2102&gt;0),$V2102,12)))</f>
        <v/>
      </c>
      <c r="X2102" s="37">
        <f>IF(ISNUMBER($P2102),$P2102,IncPct)</f>
        <v/>
      </c>
      <c r="Y2102" s="39">
        <f>IF($W2102=0,0,MAX(0,MIN($W2102,IncMonth-1))+MAX(0,$W2102-IncMonth+1)*(1+$X2102))</f>
        <v/>
      </c>
      <c r="Z2102" s="40">
        <f>IF($C2102="",0,IFERROR(INDEX(Departments!$B$5:$B$54,MATCH($C2102,Departments!$A$5:$A$54,0)),0))</f>
        <v/>
      </c>
      <c r="AA2102" s="41">
        <f>N($L2102)*$Y2102</f>
        <v/>
      </c>
      <c r="AB2102" s="41">
        <f>N($M2102)*$Y2102</f>
        <v/>
      </c>
      <c r="AC2102" s="41">
        <f>$AA2102*$Z2102</f>
        <v/>
      </c>
      <c r="AD2102" s="41">
        <f>$AA2102*BonusMonths/12</f>
        <v/>
      </c>
      <c r="AE2102" s="41">
        <f>($AA2102+SI_Gross*$AB2102)*IF($Q2102=1,SI_O,SI_E)</f>
        <v/>
      </c>
      <c r="AF2102" s="41">
        <f>IF($Q2102=1,0,$AA2102*EOSB)</f>
        <v/>
      </c>
      <c r="AG2102" s="41">
        <f>$AN2102*$W2102</f>
        <v/>
      </c>
      <c r="AH2102" s="41">
        <f>SUM($AA2102:$AG2102)</f>
        <v/>
      </c>
      <c r="AI2102" s="41">
        <f>12*($AM2102+$AN2102)</f>
        <v/>
      </c>
      <c r="AJ2102" s="41">
        <f>$AM2102*((IncMonth-1)+(13-IncMonth)*(1+$X2102))+12*$AN2102</f>
        <v/>
      </c>
      <c r="AK2102" s="41">
        <f>IF($R2102=1,N($L2102)+N($M2102),0)</f>
        <v/>
      </c>
      <c r="AL2102">
        <f>IF($C2102="","",IF(N($L2102)&lt;=0,"Basic salary missing",IF(ISNA(MATCH($C2102,Departments!$A$5:$A$54,0)),"Department not on Departments sheet",IF(AND($I2102&lt;&gt;"",NOT(ISNUMBER($I2102))),"Date of birth is text, not a date",IF(AND($K2102&lt;&gt;"",NOT(ISNUMBER($K2102))),"Contract end is text, not a date","")))))</f>
        <v/>
      </c>
      <c r="AM2102" s="41">
        <f>IF($R2102=0,0,N($L2102)*(1+$Z2102+BonusMonths/12+IF($Q2102=1,0,EOSB))+N($M2102)+(N($L2102)+SI_Gross*N($M2102))*IF($Q2102=1,SI_O,SI_E))</f>
        <v/>
      </c>
      <c r="AN2102" s="41">
        <f>IF($R2102=0,0,(IF($Q2102=1,MedO,MedE+Ticket)+Training)/12)</f>
        <v/>
      </c>
    </row>
    <row r="2103">
      <c r="I2103" s="35" t="n"/>
      <c r="J2103" s="35" t="n"/>
      <c r="K2103" s="35" t="n"/>
      <c r="L2103" s="36" t="n"/>
      <c r="M2103" s="36" t="n"/>
      <c r="P2103" s="37" t="n"/>
      <c r="Q2103" s="38">
        <f>IF($C2103="",0,IF(OR(LOWER(TRIM($G2103))="omani",LOWER(TRIM($G2103))="oman",LOWER(TRIM($G2103))="om",LOWER(TRIM($G2103))="local"),1,0))</f>
        <v/>
      </c>
      <c r="R2103" s="38">
        <f>IF($C2103="",0,IF(OR(ISNUMBER(SEARCH("resign",$N2103)),ISNUMBER(SEARCH("terminat",$N2103)),ISNUMBER(SEARCH("inactive",$N2103)),ISNUMBER(SEARCH("vacan",$N2103)),ISNUMBER(SEARCH("deceased",$N2103)),ISNUMBER(SEARCH("separated",$N2103))),0,1))</f>
        <v/>
      </c>
      <c r="S2103">
        <f>IF(OR($R2103=0,NOT(ISNUMBER($I2103))),"",IFERROR(DATEDIF($I2103,DATE(FY,1,1),"y"),""))</f>
        <v/>
      </c>
      <c r="T2103">
        <f>IF(OR($R2103=0,NOT(ISNUMBER($J2103))),"",IFERROR(DATEDIF($J2103,DATE(FY,1,1),"y"),0))</f>
        <v/>
      </c>
      <c r="U2103" s="38">
        <f>IF(OR($R2103=0,NOT(ISNUMBER($I2103))),0,IF(YEAR($I2103)+IF($Q2103=1,RetAgeO,RetAgeE)=FY,MONTH($I2103),IF(YEAR($I2103)+IF($Q2103=1,RetAgeO,RetAgeE)&lt;FY,1,0)))</f>
        <v/>
      </c>
      <c r="V2103" s="38">
        <f>IF(OR($R2103=0,NOT(ISNUMBER($K2103))),0,IF(YEAR($K2103)=FY,MONTH($K2103),IF(YEAR($K2103)&lt;FY,1,0)))</f>
        <v/>
      </c>
      <c r="W2103" s="38">
        <f>IF($R2103=0,0,MIN(12,IF(AND(ISNUMBER($O2103),$O2103&gt;=1,$O2103&lt;=12),INT($O2103),12),IF(AND(RetireExit="Yes",$U2103&gt;0),$U2103,12),IF(AND(ContractExit="Yes",$V2103&gt;0),$V2103,12)))</f>
        <v/>
      </c>
      <c r="X2103" s="37">
        <f>IF(ISNUMBER($P2103),$P2103,IncPct)</f>
        <v/>
      </c>
      <c r="Y2103" s="39">
        <f>IF($W2103=0,0,MAX(0,MIN($W2103,IncMonth-1))+MAX(0,$W2103-IncMonth+1)*(1+$X2103))</f>
        <v/>
      </c>
      <c r="Z2103" s="40">
        <f>IF($C2103="",0,IFERROR(INDEX(Departments!$B$5:$B$54,MATCH($C2103,Departments!$A$5:$A$54,0)),0))</f>
        <v/>
      </c>
      <c r="AA2103" s="41">
        <f>N($L2103)*$Y2103</f>
        <v/>
      </c>
      <c r="AB2103" s="41">
        <f>N($M2103)*$Y2103</f>
        <v/>
      </c>
      <c r="AC2103" s="41">
        <f>$AA2103*$Z2103</f>
        <v/>
      </c>
      <c r="AD2103" s="41">
        <f>$AA2103*BonusMonths/12</f>
        <v/>
      </c>
      <c r="AE2103" s="41">
        <f>($AA2103+SI_Gross*$AB2103)*IF($Q2103=1,SI_O,SI_E)</f>
        <v/>
      </c>
      <c r="AF2103" s="41">
        <f>IF($Q2103=1,0,$AA2103*EOSB)</f>
        <v/>
      </c>
      <c r="AG2103" s="41">
        <f>$AN2103*$W2103</f>
        <v/>
      </c>
      <c r="AH2103" s="41">
        <f>SUM($AA2103:$AG2103)</f>
        <v/>
      </c>
      <c r="AI2103" s="41">
        <f>12*($AM2103+$AN2103)</f>
        <v/>
      </c>
      <c r="AJ2103" s="41">
        <f>$AM2103*((IncMonth-1)+(13-IncMonth)*(1+$X2103))+12*$AN2103</f>
        <v/>
      </c>
      <c r="AK2103" s="41">
        <f>IF($R2103=1,N($L2103)+N($M2103),0)</f>
        <v/>
      </c>
      <c r="AL2103">
        <f>IF($C2103="","",IF(N($L2103)&lt;=0,"Basic salary missing",IF(ISNA(MATCH($C2103,Departments!$A$5:$A$54,0)),"Department not on Departments sheet",IF(AND($I2103&lt;&gt;"",NOT(ISNUMBER($I2103))),"Date of birth is text, not a date",IF(AND($K2103&lt;&gt;"",NOT(ISNUMBER($K2103))),"Contract end is text, not a date","")))))</f>
        <v/>
      </c>
      <c r="AM2103" s="41">
        <f>IF($R2103=0,0,N($L2103)*(1+$Z2103+BonusMonths/12+IF($Q2103=1,0,EOSB))+N($M2103)+(N($L2103)+SI_Gross*N($M2103))*IF($Q2103=1,SI_O,SI_E))</f>
        <v/>
      </c>
      <c r="AN2103" s="41">
        <f>IF($R2103=0,0,(IF($Q2103=1,MedO,MedE+Ticket)+Training)/12)</f>
        <v/>
      </c>
    </row>
    <row r="2104">
      <c r="I2104" s="35" t="n"/>
      <c r="J2104" s="35" t="n"/>
      <c r="K2104" s="35" t="n"/>
      <c r="L2104" s="36" t="n"/>
      <c r="M2104" s="36" t="n"/>
      <c r="P2104" s="37" t="n"/>
      <c r="Q2104" s="38">
        <f>IF($C2104="",0,IF(OR(LOWER(TRIM($G2104))="omani",LOWER(TRIM($G2104))="oman",LOWER(TRIM($G2104))="om",LOWER(TRIM($G2104))="local"),1,0))</f>
        <v/>
      </c>
      <c r="R2104" s="38">
        <f>IF($C2104="",0,IF(OR(ISNUMBER(SEARCH("resign",$N2104)),ISNUMBER(SEARCH("terminat",$N2104)),ISNUMBER(SEARCH("inactive",$N2104)),ISNUMBER(SEARCH("vacan",$N2104)),ISNUMBER(SEARCH("deceased",$N2104)),ISNUMBER(SEARCH("separated",$N2104))),0,1))</f>
        <v/>
      </c>
      <c r="S2104">
        <f>IF(OR($R2104=0,NOT(ISNUMBER($I2104))),"",IFERROR(DATEDIF($I2104,DATE(FY,1,1),"y"),""))</f>
        <v/>
      </c>
      <c r="T2104">
        <f>IF(OR($R2104=0,NOT(ISNUMBER($J2104))),"",IFERROR(DATEDIF($J2104,DATE(FY,1,1),"y"),0))</f>
        <v/>
      </c>
      <c r="U2104" s="38">
        <f>IF(OR($R2104=0,NOT(ISNUMBER($I2104))),0,IF(YEAR($I2104)+IF($Q2104=1,RetAgeO,RetAgeE)=FY,MONTH($I2104),IF(YEAR($I2104)+IF($Q2104=1,RetAgeO,RetAgeE)&lt;FY,1,0)))</f>
        <v/>
      </c>
      <c r="V2104" s="38">
        <f>IF(OR($R2104=0,NOT(ISNUMBER($K2104))),0,IF(YEAR($K2104)=FY,MONTH($K2104),IF(YEAR($K2104)&lt;FY,1,0)))</f>
        <v/>
      </c>
      <c r="W2104" s="38">
        <f>IF($R2104=0,0,MIN(12,IF(AND(ISNUMBER($O2104),$O2104&gt;=1,$O2104&lt;=12),INT($O2104),12),IF(AND(RetireExit="Yes",$U2104&gt;0),$U2104,12),IF(AND(ContractExit="Yes",$V2104&gt;0),$V2104,12)))</f>
        <v/>
      </c>
      <c r="X2104" s="37">
        <f>IF(ISNUMBER($P2104),$P2104,IncPct)</f>
        <v/>
      </c>
      <c r="Y2104" s="39">
        <f>IF($W2104=0,0,MAX(0,MIN($W2104,IncMonth-1))+MAX(0,$W2104-IncMonth+1)*(1+$X2104))</f>
        <v/>
      </c>
      <c r="Z2104" s="40">
        <f>IF($C2104="",0,IFERROR(INDEX(Departments!$B$5:$B$54,MATCH($C2104,Departments!$A$5:$A$54,0)),0))</f>
        <v/>
      </c>
      <c r="AA2104" s="41">
        <f>N($L2104)*$Y2104</f>
        <v/>
      </c>
      <c r="AB2104" s="41">
        <f>N($M2104)*$Y2104</f>
        <v/>
      </c>
      <c r="AC2104" s="41">
        <f>$AA2104*$Z2104</f>
        <v/>
      </c>
      <c r="AD2104" s="41">
        <f>$AA2104*BonusMonths/12</f>
        <v/>
      </c>
      <c r="AE2104" s="41">
        <f>($AA2104+SI_Gross*$AB2104)*IF($Q2104=1,SI_O,SI_E)</f>
        <v/>
      </c>
      <c r="AF2104" s="41">
        <f>IF($Q2104=1,0,$AA2104*EOSB)</f>
        <v/>
      </c>
      <c r="AG2104" s="41">
        <f>$AN2104*$W2104</f>
        <v/>
      </c>
      <c r="AH2104" s="41">
        <f>SUM($AA2104:$AG2104)</f>
        <v/>
      </c>
      <c r="AI2104" s="41">
        <f>12*($AM2104+$AN2104)</f>
        <v/>
      </c>
      <c r="AJ2104" s="41">
        <f>$AM2104*((IncMonth-1)+(13-IncMonth)*(1+$X2104))+12*$AN2104</f>
        <v/>
      </c>
      <c r="AK2104" s="41">
        <f>IF($R2104=1,N($L2104)+N($M2104),0)</f>
        <v/>
      </c>
      <c r="AL2104">
        <f>IF($C2104="","",IF(N($L2104)&lt;=0,"Basic salary missing",IF(ISNA(MATCH($C2104,Departments!$A$5:$A$54,0)),"Department not on Departments sheet",IF(AND($I2104&lt;&gt;"",NOT(ISNUMBER($I2104))),"Date of birth is text, not a date",IF(AND($K2104&lt;&gt;"",NOT(ISNUMBER($K2104))),"Contract end is text, not a date","")))))</f>
        <v/>
      </c>
      <c r="AM2104" s="41">
        <f>IF($R2104=0,0,N($L2104)*(1+$Z2104+BonusMonths/12+IF($Q2104=1,0,EOSB))+N($M2104)+(N($L2104)+SI_Gross*N($M2104))*IF($Q2104=1,SI_O,SI_E))</f>
        <v/>
      </c>
      <c r="AN2104" s="41">
        <f>IF($R2104=0,0,(IF($Q2104=1,MedO,MedE+Ticket)+Training)/12)</f>
        <v/>
      </c>
    </row>
    <row r="2105">
      <c r="I2105" s="35" t="n"/>
      <c r="J2105" s="35" t="n"/>
      <c r="K2105" s="35" t="n"/>
      <c r="L2105" s="36" t="n"/>
      <c r="M2105" s="36" t="n"/>
      <c r="P2105" s="37" t="n"/>
      <c r="Q2105" s="38">
        <f>IF($C2105="",0,IF(OR(LOWER(TRIM($G2105))="omani",LOWER(TRIM($G2105))="oman",LOWER(TRIM($G2105))="om",LOWER(TRIM($G2105))="local"),1,0))</f>
        <v/>
      </c>
      <c r="R2105" s="38">
        <f>IF($C2105="",0,IF(OR(ISNUMBER(SEARCH("resign",$N2105)),ISNUMBER(SEARCH("terminat",$N2105)),ISNUMBER(SEARCH("inactive",$N2105)),ISNUMBER(SEARCH("vacan",$N2105)),ISNUMBER(SEARCH("deceased",$N2105)),ISNUMBER(SEARCH("separated",$N2105))),0,1))</f>
        <v/>
      </c>
      <c r="S2105">
        <f>IF(OR($R2105=0,NOT(ISNUMBER($I2105))),"",IFERROR(DATEDIF($I2105,DATE(FY,1,1),"y"),""))</f>
        <v/>
      </c>
      <c r="T2105">
        <f>IF(OR($R2105=0,NOT(ISNUMBER($J2105))),"",IFERROR(DATEDIF($J2105,DATE(FY,1,1),"y"),0))</f>
        <v/>
      </c>
      <c r="U2105" s="38">
        <f>IF(OR($R2105=0,NOT(ISNUMBER($I2105))),0,IF(YEAR($I2105)+IF($Q2105=1,RetAgeO,RetAgeE)=FY,MONTH($I2105),IF(YEAR($I2105)+IF($Q2105=1,RetAgeO,RetAgeE)&lt;FY,1,0)))</f>
        <v/>
      </c>
      <c r="V2105" s="38">
        <f>IF(OR($R2105=0,NOT(ISNUMBER($K2105))),0,IF(YEAR($K2105)=FY,MONTH($K2105),IF(YEAR($K2105)&lt;FY,1,0)))</f>
        <v/>
      </c>
      <c r="W2105" s="38">
        <f>IF($R2105=0,0,MIN(12,IF(AND(ISNUMBER($O2105),$O2105&gt;=1,$O2105&lt;=12),INT($O2105),12),IF(AND(RetireExit="Yes",$U2105&gt;0),$U2105,12),IF(AND(ContractExit="Yes",$V2105&gt;0),$V2105,12)))</f>
        <v/>
      </c>
      <c r="X2105" s="37">
        <f>IF(ISNUMBER($P2105),$P2105,IncPct)</f>
        <v/>
      </c>
      <c r="Y2105" s="39">
        <f>IF($W2105=0,0,MAX(0,MIN($W2105,IncMonth-1))+MAX(0,$W2105-IncMonth+1)*(1+$X2105))</f>
        <v/>
      </c>
      <c r="Z2105" s="40">
        <f>IF($C2105="",0,IFERROR(INDEX(Departments!$B$5:$B$54,MATCH($C2105,Departments!$A$5:$A$54,0)),0))</f>
        <v/>
      </c>
      <c r="AA2105" s="41">
        <f>N($L2105)*$Y2105</f>
        <v/>
      </c>
      <c r="AB2105" s="41">
        <f>N($M2105)*$Y2105</f>
        <v/>
      </c>
      <c r="AC2105" s="41">
        <f>$AA2105*$Z2105</f>
        <v/>
      </c>
      <c r="AD2105" s="41">
        <f>$AA2105*BonusMonths/12</f>
        <v/>
      </c>
      <c r="AE2105" s="41">
        <f>($AA2105+SI_Gross*$AB2105)*IF($Q2105=1,SI_O,SI_E)</f>
        <v/>
      </c>
      <c r="AF2105" s="41">
        <f>IF($Q2105=1,0,$AA2105*EOSB)</f>
        <v/>
      </c>
      <c r="AG2105" s="41">
        <f>$AN2105*$W2105</f>
        <v/>
      </c>
      <c r="AH2105" s="41">
        <f>SUM($AA2105:$AG2105)</f>
        <v/>
      </c>
      <c r="AI2105" s="41">
        <f>12*($AM2105+$AN2105)</f>
        <v/>
      </c>
      <c r="AJ2105" s="41">
        <f>$AM2105*((IncMonth-1)+(13-IncMonth)*(1+$X2105))+12*$AN2105</f>
        <v/>
      </c>
      <c r="AK2105" s="41">
        <f>IF($R2105=1,N($L2105)+N($M2105),0)</f>
        <v/>
      </c>
      <c r="AL2105">
        <f>IF($C2105="","",IF(N($L2105)&lt;=0,"Basic salary missing",IF(ISNA(MATCH($C2105,Departments!$A$5:$A$54,0)),"Department not on Departments sheet",IF(AND($I2105&lt;&gt;"",NOT(ISNUMBER($I2105))),"Date of birth is text, not a date",IF(AND($K2105&lt;&gt;"",NOT(ISNUMBER($K2105))),"Contract end is text, not a date","")))))</f>
        <v/>
      </c>
      <c r="AM2105" s="41">
        <f>IF($R2105=0,0,N($L2105)*(1+$Z2105+BonusMonths/12+IF($Q2105=1,0,EOSB))+N($M2105)+(N($L2105)+SI_Gross*N($M2105))*IF($Q2105=1,SI_O,SI_E))</f>
        <v/>
      </c>
      <c r="AN2105" s="41">
        <f>IF($R2105=0,0,(IF($Q2105=1,MedO,MedE+Ticket)+Training)/12)</f>
        <v/>
      </c>
    </row>
    <row r="2106">
      <c r="I2106" s="35" t="n"/>
      <c r="J2106" s="35" t="n"/>
      <c r="K2106" s="35" t="n"/>
      <c r="L2106" s="36" t="n"/>
      <c r="M2106" s="36" t="n"/>
      <c r="P2106" s="37" t="n"/>
      <c r="Q2106" s="38">
        <f>IF($C2106="",0,IF(OR(LOWER(TRIM($G2106))="omani",LOWER(TRIM($G2106))="oman",LOWER(TRIM($G2106))="om",LOWER(TRIM($G2106))="local"),1,0))</f>
        <v/>
      </c>
      <c r="R2106" s="38">
        <f>IF($C2106="",0,IF(OR(ISNUMBER(SEARCH("resign",$N2106)),ISNUMBER(SEARCH("terminat",$N2106)),ISNUMBER(SEARCH("inactive",$N2106)),ISNUMBER(SEARCH("vacan",$N2106)),ISNUMBER(SEARCH("deceased",$N2106)),ISNUMBER(SEARCH("separated",$N2106))),0,1))</f>
        <v/>
      </c>
      <c r="S2106">
        <f>IF(OR($R2106=0,NOT(ISNUMBER($I2106))),"",IFERROR(DATEDIF($I2106,DATE(FY,1,1),"y"),""))</f>
        <v/>
      </c>
      <c r="T2106">
        <f>IF(OR($R2106=0,NOT(ISNUMBER($J2106))),"",IFERROR(DATEDIF($J2106,DATE(FY,1,1),"y"),0))</f>
        <v/>
      </c>
      <c r="U2106" s="38">
        <f>IF(OR($R2106=0,NOT(ISNUMBER($I2106))),0,IF(YEAR($I2106)+IF($Q2106=1,RetAgeO,RetAgeE)=FY,MONTH($I2106),IF(YEAR($I2106)+IF($Q2106=1,RetAgeO,RetAgeE)&lt;FY,1,0)))</f>
        <v/>
      </c>
      <c r="V2106" s="38">
        <f>IF(OR($R2106=0,NOT(ISNUMBER($K2106))),0,IF(YEAR($K2106)=FY,MONTH($K2106),IF(YEAR($K2106)&lt;FY,1,0)))</f>
        <v/>
      </c>
      <c r="W2106" s="38">
        <f>IF($R2106=0,0,MIN(12,IF(AND(ISNUMBER($O2106),$O2106&gt;=1,$O2106&lt;=12),INT($O2106),12),IF(AND(RetireExit="Yes",$U2106&gt;0),$U2106,12),IF(AND(ContractExit="Yes",$V2106&gt;0),$V2106,12)))</f>
        <v/>
      </c>
      <c r="X2106" s="37">
        <f>IF(ISNUMBER($P2106),$P2106,IncPct)</f>
        <v/>
      </c>
      <c r="Y2106" s="39">
        <f>IF($W2106=0,0,MAX(0,MIN($W2106,IncMonth-1))+MAX(0,$W2106-IncMonth+1)*(1+$X2106))</f>
        <v/>
      </c>
      <c r="Z2106" s="40">
        <f>IF($C2106="",0,IFERROR(INDEX(Departments!$B$5:$B$54,MATCH($C2106,Departments!$A$5:$A$54,0)),0))</f>
        <v/>
      </c>
      <c r="AA2106" s="41">
        <f>N($L2106)*$Y2106</f>
        <v/>
      </c>
      <c r="AB2106" s="41">
        <f>N($M2106)*$Y2106</f>
        <v/>
      </c>
      <c r="AC2106" s="41">
        <f>$AA2106*$Z2106</f>
        <v/>
      </c>
      <c r="AD2106" s="41">
        <f>$AA2106*BonusMonths/12</f>
        <v/>
      </c>
      <c r="AE2106" s="41">
        <f>($AA2106+SI_Gross*$AB2106)*IF($Q2106=1,SI_O,SI_E)</f>
        <v/>
      </c>
      <c r="AF2106" s="41">
        <f>IF($Q2106=1,0,$AA2106*EOSB)</f>
        <v/>
      </c>
      <c r="AG2106" s="41">
        <f>$AN2106*$W2106</f>
        <v/>
      </c>
      <c r="AH2106" s="41">
        <f>SUM($AA2106:$AG2106)</f>
        <v/>
      </c>
      <c r="AI2106" s="41">
        <f>12*($AM2106+$AN2106)</f>
        <v/>
      </c>
      <c r="AJ2106" s="41">
        <f>$AM2106*((IncMonth-1)+(13-IncMonth)*(1+$X2106))+12*$AN2106</f>
        <v/>
      </c>
      <c r="AK2106" s="41">
        <f>IF($R2106=1,N($L2106)+N($M2106),0)</f>
        <v/>
      </c>
      <c r="AL2106">
        <f>IF($C2106="","",IF(N($L2106)&lt;=0,"Basic salary missing",IF(ISNA(MATCH($C2106,Departments!$A$5:$A$54,0)),"Department not on Departments sheet",IF(AND($I2106&lt;&gt;"",NOT(ISNUMBER($I2106))),"Date of birth is text, not a date",IF(AND($K2106&lt;&gt;"",NOT(ISNUMBER($K2106))),"Contract end is text, not a date","")))))</f>
        <v/>
      </c>
      <c r="AM2106" s="41">
        <f>IF($R2106=0,0,N($L2106)*(1+$Z2106+BonusMonths/12+IF($Q2106=1,0,EOSB))+N($M2106)+(N($L2106)+SI_Gross*N($M2106))*IF($Q2106=1,SI_O,SI_E))</f>
        <v/>
      </c>
      <c r="AN2106" s="41">
        <f>IF($R2106=0,0,(IF($Q2106=1,MedO,MedE+Ticket)+Training)/12)</f>
        <v/>
      </c>
    </row>
    <row r="2107">
      <c r="I2107" s="35" t="n"/>
      <c r="J2107" s="35" t="n"/>
      <c r="K2107" s="35" t="n"/>
      <c r="L2107" s="36" t="n"/>
      <c r="M2107" s="36" t="n"/>
      <c r="P2107" s="37" t="n"/>
      <c r="Q2107" s="38">
        <f>IF($C2107="",0,IF(OR(LOWER(TRIM($G2107))="omani",LOWER(TRIM($G2107))="oman",LOWER(TRIM($G2107))="om",LOWER(TRIM($G2107))="local"),1,0))</f>
        <v/>
      </c>
      <c r="R2107" s="38">
        <f>IF($C2107="",0,IF(OR(ISNUMBER(SEARCH("resign",$N2107)),ISNUMBER(SEARCH("terminat",$N2107)),ISNUMBER(SEARCH("inactive",$N2107)),ISNUMBER(SEARCH("vacan",$N2107)),ISNUMBER(SEARCH("deceased",$N2107)),ISNUMBER(SEARCH("separated",$N2107))),0,1))</f>
        <v/>
      </c>
      <c r="S2107">
        <f>IF(OR($R2107=0,NOT(ISNUMBER($I2107))),"",IFERROR(DATEDIF($I2107,DATE(FY,1,1),"y"),""))</f>
        <v/>
      </c>
      <c r="T2107">
        <f>IF(OR($R2107=0,NOT(ISNUMBER($J2107))),"",IFERROR(DATEDIF($J2107,DATE(FY,1,1),"y"),0))</f>
        <v/>
      </c>
      <c r="U2107" s="38">
        <f>IF(OR($R2107=0,NOT(ISNUMBER($I2107))),0,IF(YEAR($I2107)+IF($Q2107=1,RetAgeO,RetAgeE)=FY,MONTH($I2107),IF(YEAR($I2107)+IF($Q2107=1,RetAgeO,RetAgeE)&lt;FY,1,0)))</f>
        <v/>
      </c>
      <c r="V2107" s="38">
        <f>IF(OR($R2107=0,NOT(ISNUMBER($K2107))),0,IF(YEAR($K2107)=FY,MONTH($K2107),IF(YEAR($K2107)&lt;FY,1,0)))</f>
        <v/>
      </c>
      <c r="W2107" s="38">
        <f>IF($R2107=0,0,MIN(12,IF(AND(ISNUMBER($O2107),$O2107&gt;=1,$O2107&lt;=12),INT($O2107),12),IF(AND(RetireExit="Yes",$U2107&gt;0),$U2107,12),IF(AND(ContractExit="Yes",$V2107&gt;0),$V2107,12)))</f>
        <v/>
      </c>
      <c r="X2107" s="37">
        <f>IF(ISNUMBER($P2107),$P2107,IncPct)</f>
        <v/>
      </c>
      <c r="Y2107" s="39">
        <f>IF($W2107=0,0,MAX(0,MIN($W2107,IncMonth-1))+MAX(0,$W2107-IncMonth+1)*(1+$X2107))</f>
        <v/>
      </c>
      <c r="Z2107" s="40">
        <f>IF($C2107="",0,IFERROR(INDEX(Departments!$B$5:$B$54,MATCH($C2107,Departments!$A$5:$A$54,0)),0))</f>
        <v/>
      </c>
      <c r="AA2107" s="41">
        <f>N($L2107)*$Y2107</f>
        <v/>
      </c>
      <c r="AB2107" s="41">
        <f>N($M2107)*$Y2107</f>
        <v/>
      </c>
      <c r="AC2107" s="41">
        <f>$AA2107*$Z2107</f>
        <v/>
      </c>
      <c r="AD2107" s="41">
        <f>$AA2107*BonusMonths/12</f>
        <v/>
      </c>
      <c r="AE2107" s="41">
        <f>($AA2107+SI_Gross*$AB2107)*IF($Q2107=1,SI_O,SI_E)</f>
        <v/>
      </c>
      <c r="AF2107" s="41">
        <f>IF($Q2107=1,0,$AA2107*EOSB)</f>
        <v/>
      </c>
      <c r="AG2107" s="41">
        <f>$AN2107*$W2107</f>
        <v/>
      </c>
      <c r="AH2107" s="41">
        <f>SUM($AA2107:$AG2107)</f>
        <v/>
      </c>
      <c r="AI2107" s="41">
        <f>12*($AM2107+$AN2107)</f>
        <v/>
      </c>
      <c r="AJ2107" s="41">
        <f>$AM2107*((IncMonth-1)+(13-IncMonth)*(1+$X2107))+12*$AN2107</f>
        <v/>
      </c>
      <c r="AK2107" s="41">
        <f>IF($R2107=1,N($L2107)+N($M2107),0)</f>
        <v/>
      </c>
      <c r="AL2107">
        <f>IF($C2107="","",IF(N($L2107)&lt;=0,"Basic salary missing",IF(ISNA(MATCH($C2107,Departments!$A$5:$A$54,0)),"Department not on Departments sheet",IF(AND($I2107&lt;&gt;"",NOT(ISNUMBER($I2107))),"Date of birth is text, not a date",IF(AND($K2107&lt;&gt;"",NOT(ISNUMBER($K2107))),"Contract end is text, not a date","")))))</f>
        <v/>
      </c>
      <c r="AM2107" s="41">
        <f>IF($R2107=0,0,N($L2107)*(1+$Z2107+BonusMonths/12+IF($Q2107=1,0,EOSB))+N($M2107)+(N($L2107)+SI_Gross*N($M2107))*IF($Q2107=1,SI_O,SI_E))</f>
        <v/>
      </c>
      <c r="AN2107" s="41">
        <f>IF($R2107=0,0,(IF($Q2107=1,MedO,MedE+Ticket)+Training)/12)</f>
        <v/>
      </c>
    </row>
    <row r="2108">
      <c r="I2108" s="35" t="n"/>
      <c r="J2108" s="35" t="n"/>
      <c r="K2108" s="35" t="n"/>
      <c r="L2108" s="36" t="n"/>
      <c r="M2108" s="36" t="n"/>
      <c r="P2108" s="37" t="n"/>
      <c r="Q2108" s="38">
        <f>IF($C2108="",0,IF(OR(LOWER(TRIM($G2108))="omani",LOWER(TRIM($G2108))="oman",LOWER(TRIM($G2108))="om",LOWER(TRIM($G2108))="local"),1,0))</f>
        <v/>
      </c>
      <c r="R2108" s="38">
        <f>IF($C2108="",0,IF(OR(ISNUMBER(SEARCH("resign",$N2108)),ISNUMBER(SEARCH("terminat",$N2108)),ISNUMBER(SEARCH("inactive",$N2108)),ISNUMBER(SEARCH("vacan",$N2108)),ISNUMBER(SEARCH("deceased",$N2108)),ISNUMBER(SEARCH("separated",$N2108))),0,1))</f>
        <v/>
      </c>
      <c r="S2108">
        <f>IF(OR($R2108=0,NOT(ISNUMBER($I2108))),"",IFERROR(DATEDIF($I2108,DATE(FY,1,1),"y"),""))</f>
        <v/>
      </c>
      <c r="T2108">
        <f>IF(OR($R2108=0,NOT(ISNUMBER($J2108))),"",IFERROR(DATEDIF($J2108,DATE(FY,1,1),"y"),0))</f>
        <v/>
      </c>
      <c r="U2108" s="38">
        <f>IF(OR($R2108=0,NOT(ISNUMBER($I2108))),0,IF(YEAR($I2108)+IF($Q2108=1,RetAgeO,RetAgeE)=FY,MONTH($I2108),IF(YEAR($I2108)+IF($Q2108=1,RetAgeO,RetAgeE)&lt;FY,1,0)))</f>
        <v/>
      </c>
      <c r="V2108" s="38">
        <f>IF(OR($R2108=0,NOT(ISNUMBER($K2108))),0,IF(YEAR($K2108)=FY,MONTH($K2108),IF(YEAR($K2108)&lt;FY,1,0)))</f>
        <v/>
      </c>
      <c r="W2108" s="38">
        <f>IF($R2108=0,0,MIN(12,IF(AND(ISNUMBER($O2108),$O2108&gt;=1,$O2108&lt;=12),INT($O2108),12),IF(AND(RetireExit="Yes",$U2108&gt;0),$U2108,12),IF(AND(ContractExit="Yes",$V2108&gt;0),$V2108,12)))</f>
        <v/>
      </c>
      <c r="X2108" s="37">
        <f>IF(ISNUMBER($P2108),$P2108,IncPct)</f>
        <v/>
      </c>
      <c r="Y2108" s="39">
        <f>IF($W2108=0,0,MAX(0,MIN($W2108,IncMonth-1))+MAX(0,$W2108-IncMonth+1)*(1+$X2108))</f>
        <v/>
      </c>
      <c r="Z2108" s="40">
        <f>IF($C2108="",0,IFERROR(INDEX(Departments!$B$5:$B$54,MATCH($C2108,Departments!$A$5:$A$54,0)),0))</f>
        <v/>
      </c>
      <c r="AA2108" s="41">
        <f>N($L2108)*$Y2108</f>
        <v/>
      </c>
      <c r="AB2108" s="41">
        <f>N($M2108)*$Y2108</f>
        <v/>
      </c>
      <c r="AC2108" s="41">
        <f>$AA2108*$Z2108</f>
        <v/>
      </c>
      <c r="AD2108" s="41">
        <f>$AA2108*BonusMonths/12</f>
        <v/>
      </c>
      <c r="AE2108" s="41">
        <f>($AA2108+SI_Gross*$AB2108)*IF($Q2108=1,SI_O,SI_E)</f>
        <v/>
      </c>
      <c r="AF2108" s="41">
        <f>IF($Q2108=1,0,$AA2108*EOSB)</f>
        <v/>
      </c>
      <c r="AG2108" s="41">
        <f>$AN2108*$W2108</f>
        <v/>
      </c>
      <c r="AH2108" s="41">
        <f>SUM($AA2108:$AG2108)</f>
        <v/>
      </c>
      <c r="AI2108" s="41">
        <f>12*($AM2108+$AN2108)</f>
        <v/>
      </c>
      <c r="AJ2108" s="41">
        <f>$AM2108*((IncMonth-1)+(13-IncMonth)*(1+$X2108))+12*$AN2108</f>
        <v/>
      </c>
      <c r="AK2108" s="41">
        <f>IF($R2108=1,N($L2108)+N($M2108),0)</f>
        <v/>
      </c>
      <c r="AL2108">
        <f>IF($C2108="","",IF(N($L2108)&lt;=0,"Basic salary missing",IF(ISNA(MATCH($C2108,Departments!$A$5:$A$54,0)),"Department not on Departments sheet",IF(AND($I2108&lt;&gt;"",NOT(ISNUMBER($I2108))),"Date of birth is text, not a date",IF(AND($K2108&lt;&gt;"",NOT(ISNUMBER($K2108))),"Contract end is text, not a date","")))))</f>
        <v/>
      </c>
      <c r="AM2108" s="41">
        <f>IF($R2108=0,0,N($L2108)*(1+$Z2108+BonusMonths/12+IF($Q2108=1,0,EOSB))+N($M2108)+(N($L2108)+SI_Gross*N($M2108))*IF($Q2108=1,SI_O,SI_E))</f>
        <v/>
      </c>
      <c r="AN2108" s="41">
        <f>IF($R2108=0,0,(IF($Q2108=1,MedO,MedE+Ticket)+Training)/12)</f>
        <v/>
      </c>
    </row>
    <row r="2109">
      <c r="I2109" s="35" t="n"/>
      <c r="J2109" s="35" t="n"/>
      <c r="K2109" s="35" t="n"/>
      <c r="L2109" s="36" t="n"/>
      <c r="M2109" s="36" t="n"/>
      <c r="P2109" s="37" t="n"/>
      <c r="Q2109" s="38">
        <f>IF($C2109="",0,IF(OR(LOWER(TRIM($G2109))="omani",LOWER(TRIM($G2109))="oman",LOWER(TRIM($G2109))="om",LOWER(TRIM($G2109))="local"),1,0))</f>
        <v/>
      </c>
      <c r="R2109" s="38">
        <f>IF($C2109="",0,IF(OR(ISNUMBER(SEARCH("resign",$N2109)),ISNUMBER(SEARCH("terminat",$N2109)),ISNUMBER(SEARCH("inactive",$N2109)),ISNUMBER(SEARCH("vacan",$N2109)),ISNUMBER(SEARCH("deceased",$N2109)),ISNUMBER(SEARCH("separated",$N2109))),0,1))</f>
        <v/>
      </c>
      <c r="S2109">
        <f>IF(OR($R2109=0,NOT(ISNUMBER($I2109))),"",IFERROR(DATEDIF($I2109,DATE(FY,1,1),"y"),""))</f>
        <v/>
      </c>
      <c r="T2109">
        <f>IF(OR($R2109=0,NOT(ISNUMBER($J2109))),"",IFERROR(DATEDIF($J2109,DATE(FY,1,1),"y"),0))</f>
        <v/>
      </c>
      <c r="U2109" s="38">
        <f>IF(OR($R2109=0,NOT(ISNUMBER($I2109))),0,IF(YEAR($I2109)+IF($Q2109=1,RetAgeO,RetAgeE)=FY,MONTH($I2109),IF(YEAR($I2109)+IF($Q2109=1,RetAgeO,RetAgeE)&lt;FY,1,0)))</f>
        <v/>
      </c>
      <c r="V2109" s="38">
        <f>IF(OR($R2109=0,NOT(ISNUMBER($K2109))),0,IF(YEAR($K2109)=FY,MONTH($K2109),IF(YEAR($K2109)&lt;FY,1,0)))</f>
        <v/>
      </c>
      <c r="W2109" s="38">
        <f>IF($R2109=0,0,MIN(12,IF(AND(ISNUMBER($O2109),$O2109&gt;=1,$O2109&lt;=12),INT($O2109),12),IF(AND(RetireExit="Yes",$U2109&gt;0),$U2109,12),IF(AND(ContractExit="Yes",$V2109&gt;0),$V2109,12)))</f>
        <v/>
      </c>
      <c r="X2109" s="37">
        <f>IF(ISNUMBER($P2109),$P2109,IncPct)</f>
        <v/>
      </c>
      <c r="Y2109" s="39">
        <f>IF($W2109=0,0,MAX(0,MIN($W2109,IncMonth-1))+MAX(0,$W2109-IncMonth+1)*(1+$X2109))</f>
        <v/>
      </c>
      <c r="Z2109" s="40">
        <f>IF($C2109="",0,IFERROR(INDEX(Departments!$B$5:$B$54,MATCH($C2109,Departments!$A$5:$A$54,0)),0))</f>
        <v/>
      </c>
      <c r="AA2109" s="41">
        <f>N($L2109)*$Y2109</f>
        <v/>
      </c>
      <c r="AB2109" s="41">
        <f>N($M2109)*$Y2109</f>
        <v/>
      </c>
      <c r="AC2109" s="41">
        <f>$AA2109*$Z2109</f>
        <v/>
      </c>
      <c r="AD2109" s="41">
        <f>$AA2109*BonusMonths/12</f>
        <v/>
      </c>
      <c r="AE2109" s="41">
        <f>($AA2109+SI_Gross*$AB2109)*IF($Q2109=1,SI_O,SI_E)</f>
        <v/>
      </c>
      <c r="AF2109" s="41">
        <f>IF($Q2109=1,0,$AA2109*EOSB)</f>
        <v/>
      </c>
      <c r="AG2109" s="41">
        <f>$AN2109*$W2109</f>
        <v/>
      </c>
      <c r="AH2109" s="41">
        <f>SUM($AA2109:$AG2109)</f>
        <v/>
      </c>
      <c r="AI2109" s="41">
        <f>12*($AM2109+$AN2109)</f>
        <v/>
      </c>
      <c r="AJ2109" s="41">
        <f>$AM2109*((IncMonth-1)+(13-IncMonth)*(1+$X2109))+12*$AN2109</f>
        <v/>
      </c>
      <c r="AK2109" s="41">
        <f>IF($R2109=1,N($L2109)+N($M2109),0)</f>
        <v/>
      </c>
      <c r="AL2109">
        <f>IF($C2109="","",IF(N($L2109)&lt;=0,"Basic salary missing",IF(ISNA(MATCH($C2109,Departments!$A$5:$A$54,0)),"Department not on Departments sheet",IF(AND($I2109&lt;&gt;"",NOT(ISNUMBER($I2109))),"Date of birth is text, not a date",IF(AND($K2109&lt;&gt;"",NOT(ISNUMBER($K2109))),"Contract end is text, not a date","")))))</f>
        <v/>
      </c>
      <c r="AM2109" s="41">
        <f>IF($R2109=0,0,N($L2109)*(1+$Z2109+BonusMonths/12+IF($Q2109=1,0,EOSB))+N($M2109)+(N($L2109)+SI_Gross*N($M2109))*IF($Q2109=1,SI_O,SI_E))</f>
        <v/>
      </c>
      <c r="AN2109" s="41">
        <f>IF($R2109=0,0,(IF($Q2109=1,MedO,MedE+Ticket)+Training)/12)</f>
        <v/>
      </c>
    </row>
    <row r="2110">
      <c r="I2110" s="35" t="n"/>
      <c r="J2110" s="35" t="n"/>
      <c r="K2110" s="35" t="n"/>
      <c r="L2110" s="36" t="n"/>
      <c r="M2110" s="36" t="n"/>
      <c r="P2110" s="37" t="n"/>
      <c r="Q2110" s="38">
        <f>IF($C2110="",0,IF(OR(LOWER(TRIM($G2110))="omani",LOWER(TRIM($G2110))="oman",LOWER(TRIM($G2110))="om",LOWER(TRIM($G2110))="local"),1,0))</f>
        <v/>
      </c>
      <c r="R2110" s="38">
        <f>IF($C2110="",0,IF(OR(ISNUMBER(SEARCH("resign",$N2110)),ISNUMBER(SEARCH("terminat",$N2110)),ISNUMBER(SEARCH("inactive",$N2110)),ISNUMBER(SEARCH("vacan",$N2110)),ISNUMBER(SEARCH("deceased",$N2110)),ISNUMBER(SEARCH("separated",$N2110))),0,1))</f>
        <v/>
      </c>
      <c r="S2110">
        <f>IF(OR($R2110=0,NOT(ISNUMBER($I2110))),"",IFERROR(DATEDIF($I2110,DATE(FY,1,1),"y"),""))</f>
        <v/>
      </c>
      <c r="T2110">
        <f>IF(OR($R2110=0,NOT(ISNUMBER($J2110))),"",IFERROR(DATEDIF($J2110,DATE(FY,1,1),"y"),0))</f>
        <v/>
      </c>
      <c r="U2110" s="38">
        <f>IF(OR($R2110=0,NOT(ISNUMBER($I2110))),0,IF(YEAR($I2110)+IF($Q2110=1,RetAgeO,RetAgeE)=FY,MONTH($I2110),IF(YEAR($I2110)+IF($Q2110=1,RetAgeO,RetAgeE)&lt;FY,1,0)))</f>
        <v/>
      </c>
      <c r="V2110" s="38">
        <f>IF(OR($R2110=0,NOT(ISNUMBER($K2110))),0,IF(YEAR($K2110)=FY,MONTH($K2110),IF(YEAR($K2110)&lt;FY,1,0)))</f>
        <v/>
      </c>
      <c r="W2110" s="38">
        <f>IF($R2110=0,0,MIN(12,IF(AND(ISNUMBER($O2110),$O2110&gt;=1,$O2110&lt;=12),INT($O2110),12),IF(AND(RetireExit="Yes",$U2110&gt;0),$U2110,12),IF(AND(ContractExit="Yes",$V2110&gt;0),$V2110,12)))</f>
        <v/>
      </c>
      <c r="X2110" s="37">
        <f>IF(ISNUMBER($P2110),$P2110,IncPct)</f>
        <v/>
      </c>
      <c r="Y2110" s="39">
        <f>IF($W2110=0,0,MAX(0,MIN($W2110,IncMonth-1))+MAX(0,$W2110-IncMonth+1)*(1+$X2110))</f>
        <v/>
      </c>
      <c r="Z2110" s="40">
        <f>IF($C2110="",0,IFERROR(INDEX(Departments!$B$5:$B$54,MATCH($C2110,Departments!$A$5:$A$54,0)),0))</f>
        <v/>
      </c>
      <c r="AA2110" s="41">
        <f>N($L2110)*$Y2110</f>
        <v/>
      </c>
      <c r="AB2110" s="41">
        <f>N($M2110)*$Y2110</f>
        <v/>
      </c>
      <c r="AC2110" s="41">
        <f>$AA2110*$Z2110</f>
        <v/>
      </c>
      <c r="AD2110" s="41">
        <f>$AA2110*BonusMonths/12</f>
        <v/>
      </c>
      <c r="AE2110" s="41">
        <f>($AA2110+SI_Gross*$AB2110)*IF($Q2110=1,SI_O,SI_E)</f>
        <v/>
      </c>
      <c r="AF2110" s="41">
        <f>IF($Q2110=1,0,$AA2110*EOSB)</f>
        <v/>
      </c>
      <c r="AG2110" s="41">
        <f>$AN2110*$W2110</f>
        <v/>
      </c>
      <c r="AH2110" s="41">
        <f>SUM($AA2110:$AG2110)</f>
        <v/>
      </c>
      <c r="AI2110" s="41">
        <f>12*($AM2110+$AN2110)</f>
        <v/>
      </c>
      <c r="AJ2110" s="41">
        <f>$AM2110*((IncMonth-1)+(13-IncMonth)*(1+$X2110))+12*$AN2110</f>
        <v/>
      </c>
      <c r="AK2110" s="41">
        <f>IF($R2110=1,N($L2110)+N($M2110),0)</f>
        <v/>
      </c>
      <c r="AL2110">
        <f>IF($C2110="","",IF(N($L2110)&lt;=0,"Basic salary missing",IF(ISNA(MATCH($C2110,Departments!$A$5:$A$54,0)),"Department not on Departments sheet",IF(AND($I2110&lt;&gt;"",NOT(ISNUMBER($I2110))),"Date of birth is text, not a date",IF(AND($K2110&lt;&gt;"",NOT(ISNUMBER($K2110))),"Contract end is text, not a date","")))))</f>
        <v/>
      </c>
      <c r="AM2110" s="41">
        <f>IF($R2110=0,0,N($L2110)*(1+$Z2110+BonusMonths/12+IF($Q2110=1,0,EOSB))+N($M2110)+(N($L2110)+SI_Gross*N($M2110))*IF($Q2110=1,SI_O,SI_E))</f>
        <v/>
      </c>
      <c r="AN2110" s="41">
        <f>IF($R2110=0,0,(IF($Q2110=1,MedO,MedE+Ticket)+Training)/12)</f>
        <v/>
      </c>
    </row>
    <row r="2111">
      <c r="I2111" s="35" t="n"/>
      <c r="J2111" s="35" t="n"/>
      <c r="K2111" s="35" t="n"/>
      <c r="L2111" s="36" t="n"/>
      <c r="M2111" s="36" t="n"/>
      <c r="P2111" s="37" t="n"/>
      <c r="Q2111" s="38">
        <f>IF($C2111="",0,IF(OR(LOWER(TRIM($G2111))="omani",LOWER(TRIM($G2111))="oman",LOWER(TRIM($G2111))="om",LOWER(TRIM($G2111))="local"),1,0))</f>
        <v/>
      </c>
      <c r="R2111" s="38">
        <f>IF($C2111="",0,IF(OR(ISNUMBER(SEARCH("resign",$N2111)),ISNUMBER(SEARCH("terminat",$N2111)),ISNUMBER(SEARCH("inactive",$N2111)),ISNUMBER(SEARCH("vacan",$N2111)),ISNUMBER(SEARCH("deceased",$N2111)),ISNUMBER(SEARCH("separated",$N2111))),0,1))</f>
        <v/>
      </c>
      <c r="S2111">
        <f>IF(OR($R2111=0,NOT(ISNUMBER($I2111))),"",IFERROR(DATEDIF($I2111,DATE(FY,1,1),"y"),""))</f>
        <v/>
      </c>
      <c r="T2111">
        <f>IF(OR($R2111=0,NOT(ISNUMBER($J2111))),"",IFERROR(DATEDIF($J2111,DATE(FY,1,1),"y"),0))</f>
        <v/>
      </c>
      <c r="U2111" s="38">
        <f>IF(OR($R2111=0,NOT(ISNUMBER($I2111))),0,IF(YEAR($I2111)+IF($Q2111=1,RetAgeO,RetAgeE)=FY,MONTH($I2111),IF(YEAR($I2111)+IF($Q2111=1,RetAgeO,RetAgeE)&lt;FY,1,0)))</f>
        <v/>
      </c>
      <c r="V2111" s="38">
        <f>IF(OR($R2111=0,NOT(ISNUMBER($K2111))),0,IF(YEAR($K2111)=FY,MONTH($K2111),IF(YEAR($K2111)&lt;FY,1,0)))</f>
        <v/>
      </c>
      <c r="W2111" s="38">
        <f>IF($R2111=0,0,MIN(12,IF(AND(ISNUMBER($O2111),$O2111&gt;=1,$O2111&lt;=12),INT($O2111),12),IF(AND(RetireExit="Yes",$U2111&gt;0),$U2111,12),IF(AND(ContractExit="Yes",$V2111&gt;0),$V2111,12)))</f>
        <v/>
      </c>
      <c r="X2111" s="37">
        <f>IF(ISNUMBER($P2111),$P2111,IncPct)</f>
        <v/>
      </c>
      <c r="Y2111" s="39">
        <f>IF($W2111=0,0,MAX(0,MIN($W2111,IncMonth-1))+MAX(0,$W2111-IncMonth+1)*(1+$X2111))</f>
        <v/>
      </c>
      <c r="Z2111" s="40">
        <f>IF($C2111="",0,IFERROR(INDEX(Departments!$B$5:$B$54,MATCH($C2111,Departments!$A$5:$A$54,0)),0))</f>
        <v/>
      </c>
      <c r="AA2111" s="41">
        <f>N($L2111)*$Y2111</f>
        <v/>
      </c>
      <c r="AB2111" s="41">
        <f>N($M2111)*$Y2111</f>
        <v/>
      </c>
      <c r="AC2111" s="41">
        <f>$AA2111*$Z2111</f>
        <v/>
      </c>
      <c r="AD2111" s="41">
        <f>$AA2111*BonusMonths/12</f>
        <v/>
      </c>
      <c r="AE2111" s="41">
        <f>($AA2111+SI_Gross*$AB2111)*IF($Q2111=1,SI_O,SI_E)</f>
        <v/>
      </c>
      <c r="AF2111" s="41">
        <f>IF($Q2111=1,0,$AA2111*EOSB)</f>
        <v/>
      </c>
      <c r="AG2111" s="41">
        <f>$AN2111*$W2111</f>
        <v/>
      </c>
      <c r="AH2111" s="41">
        <f>SUM($AA2111:$AG2111)</f>
        <v/>
      </c>
      <c r="AI2111" s="41">
        <f>12*($AM2111+$AN2111)</f>
        <v/>
      </c>
      <c r="AJ2111" s="41">
        <f>$AM2111*((IncMonth-1)+(13-IncMonth)*(1+$X2111))+12*$AN2111</f>
        <v/>
      </c>
      <c r="AK2111" s="41">
        <f>IF($R2111=1,N($L2111)+N($M2111),0)</f>
        <v/>
      </c>
      <c r="AL2111">
        <f>IF($C2111="","",IF(N($L2111)&lt;=0,"Basic salary missing",IF(ISNA(MATCH($C2111,Departments!$A$5:$A$54,0)),"Department not on Departments sheet",IF(AND($I2111&lt;&gt;"",NOT(ISNUMBER($I2111))),"Date of birth is text, not a date",IF(AND($K2111&lt;&gt;"",NOT(ISNUMBER($K2111))),"Contract end is text, not a date","")))))</f>
        <v/>
      </c>
      <c r="AM2111" s="41">
        <f>IF($R2111=0,0,N($L2111)*(1+$Z2111+BonusMonths/12+IF($Q2111=1,0,EOSB))+N($M2111)+(N($L2111)+SI_Gross*N($M2111))*IF($Q2111=1,SI_O,SI_E))</f>
        <v/>
      </c>
      <c r="AN2111" s="41">
        <f>IF($R2111=0,0,(IF($Q2111=1,MedO,MedE+Ticket)+Training)/12)</f>
        <v/>
      </c>
    </row>
    <row r="2112">
      <c r="I2112" s="35" t="n"/>
      <c r="J2112" s="35" t="n"/>
      <c r="K2112" s="35" t="n"/>
      <c r="L2112" s="36" t="n"/>
      <c r="M2112" s="36" t="n"/>
      <c r="P2112" s="37" t="n"/>
      <c r="Q2112" s="38">
        <f>IF($C2112="",0,IF(OR(LOWER(TRIM($G2112))="omani",LOWER(TRIM($G2112))="oman",LOWER(TRIM($G2112))="om",LOWER(TRIM($G2112))="local"),1,0))</f>
        <v/>
      </c>
      <c r="R2112" s="38">
        <f>IF($C2112="",0,IF(OR(ISNUMBER(SEARCH("resign",$N2112)),ISNUMBER(SEARCH("terminat",$N2112)),ISNUMBER(SEARCH("inactive",$N2112)),ISNUMBER(SEARCH("vacan",$N2112)),ISNUMBER(SEARCH("deceased",$N2112)),ISNUMBER(SEARCH("separated",$N2112))),0,1))</f>
        <v/>
      </c>
      <c r="S2112">
        <f>IF(OR($R2112=0,NOT(ISNUMBER($I2112))),"",IFERROR(DATEDIF($I2112,DATE(FY,1,1),"y"),""))</f>
        <v/>
      </c>
      <c r="T2112">
        <f>IF(OR($R2112=0,NOT(ISNUMBER($J2112))),"",IFERROR(DATEDIF($J2112,DATE(FY,1,1),"y"),0))</f>
        <v/>
      </c>
      <c r="U2112" s="38">
        <f>IF(OR($R2112=0,NOT(ISNUMBER($I2112))),0,IF(YEAR($I2112)+IF($Q2112=1,RetAgeO,RetAgeE)=FY,MONTH($I2112),IF(YEAR($I2112)+IF($Q2112=1,RetAgeO,RetAgeE)&lt;FY,1,0)))</f>
        <v/>
      </c>
      <c r="V2112" s="38">
        <f>IF(OR($R2112=0,NOT(ISNUMBER($K2112))),0,IF(YEAR($K2112)=FY,MONTH($K2112),IF(YEAR($K2112)&lt;FY,1,0)))</f>
        <v/>
      </c>
      <c r="W2112" s="38">
        <f>IF($R2112=0,0,MIN(12,IF(AND(ISNUMBER($O2112),$O2112&gt;=1,$O2112&lt;=12),INT($O2112),12),IF(AND(RetireExit="Yes",$U2112&gt;0),$U2112,12),IF(AND(ContractExit="Yes",$V2112&gt;0),$V2112,12)))</f>
        <v/>
      </c>
      <c r="X2112" s="37">
        <f>IF(ISNUMBER($P2112),$P2112,IncPct)</f>
        <v/>
      </c>
      <c r="Y2112" s="39">
        <f>IF($W2112=0,0,MAX(0,MIN($W2112,IncMonth-1))+MAX(0,$W2112-IncMonth+1)*(1+$X2112))</f>
        <v/>
      </c>
      <c r="Z2112" s="40">
        <f>IF($C2112="",0,IFERROR(INDEX(Departments!$B$5:$B$54,MATCH($C2112,Departments!$A$5:$A$54,0)),0))</f>
        <v/>
      </c>
      <c r="AA2112" s="41">
        <f>N($L2112)*$Y2112</f>
        <v/>
      </c>
      <c r="AB2112" s="41">
        <f>N($M2112)*$Y2112</f>
        <v/>
      </c>
      <c r="AC2112" s="41">
        <f>$AA2112*$Z2112</f>
        <v/>
      </c>
      <c r="AD2112" s="41">
        <f>$AA2112*BonusMonths/12</f>
        <v/>
      </c>
      <c r="AE2112" s="41">
        <f>($AA2112+SI_Gross*$AB2112)*IF($Q2112=1,SI_O,SI_E)</f>
        <v/>
      </c>
      <c r="AF2112" s="41">
        <f>IF($Q2112=1,0,$AA2112*EOSB)</f>
        <v/>
      </c>
      <c r="AG2112" s="41">
        <f>$AN2112*$W2112</f>
        <v/>
      </c>
      <c r="AH2112" s="41">
        <f>SUM($AA2112:$AG2112)</f>
        <v/>
      </c>
      <c r="AI2112" s="41">
        <f>12*($AM2112+$AN2112)</f>
        <v/>
      </c>
      <c r="AJ2112" s="41">
        <f>$AM2112*((IncMonth-1)+(13-IncMonth)*(1+$X2112))+12*$AN2112</f>
        <v/>
      </c>
      <c r="AK2112" s="41">
        <f>IF($R2112=1,N($L2112)+N($M2112),0)</f>
        <v/>
      </c>
      <c r="AL2112">
        <f>IF($C2112="","",IF(N($L2112)&lt;=0,"Basic salary missing",IF(ISNA(MATCH($C2112,Departments!$A$5:$A$54,0)),"Department not on Departments sheet",IF(AND($I2112&lt;&gt;"",NOT(ISNUMBER($I2112))),"Date of birth is text, not a date",IF(AND($K2112&lt;&gt;"",NOT(ISNUMBER($K2112))),"Contract end is text, not a date","")))))</f>
        <v/>
      </c>
      <c r="AM2112" s="41">
        <f>IF($R2112=0,0,N($L2112)*(1+$Z2112+BonusMonths/12+IF($Q2112=1,0,EOSB))+N($M2112)+(N($L2112)+SI_Gross*N($M2112))*IF($Q2112=1,SI_O,SI_E))</f>
        <v/>
      </c>
      <c r="AN2112" s="41">
        <f>IF($R2112=0,0,(IF($Q2112=1,MedO,MedE+Ticket)+Training)/12)</f>
        <v/>
      </c>
    </row>
    <row r="2113">
      <c r="I2113" s="35" t="n"/>
      <c r="J2113" s="35" t="n"/>
      <c r="K2113" s="35" t="n"/>
      <c r="L2113" s="36" t="n"/>
      <c r="M2113" s="36" t="n"/>
      <c r="P2113" s="37" t="n"/>
      <c r="Q2113" s="38">
        <f>IF($C2113="",0,IF(OR(LOWER(TRIM($G2113))="omani",LOWER(TRIM($G2113))="oman",LOWER(TRIM($G2113))="om",LOWER(TRIM($G2113))="local"),1,0))</f>
        <v/>
      </c>
      <c r="R2113" s="38">
        <f>IF($C2113="",0,IF(OR(ISNUMBER(SEARCH("resign",$N2113)),ISNUMBER(SEARCH("terminat",$N2113)),ISNUMBER(SEARCH("inactive",$N2113)),ISNUMBER(SEARCH("vacan",$N2113)),ISNUMBER(SEARCH("deceased",$N2113)),ISNUMBER(SEARCH("separated",$N2113))),0,1))</f>
        <v/>
      </c>
      <c r="S2113">
        <f>IF(OR($R2113=0,NOT(ISNUMBER($I2113))),"",IFERROR(DATEDIF($I2113,DATE(FY,1,1),"y"),""))</f>
        <v/>
      </c>
      <c r="T2113">
        <f>IF(OR($R2113=0,NOT(ISNUMBER($J2113))),"",IFERROR(DATEDIF($J2113,DATE(FY,1,1),"y"),0))</f>
        <v/>
      </c>
      <c r="U2113" s="38">
        <f>IF(OR($R2113=0,NOT(ISNUMBER($I2113))),0,IF(YEAR($I2113)+IF($Q2113=1,RetAgeO,RetAgeE)=FY,MONTH($I2113),IF(YEAR($I2113)+IF($Q2113=1,RetAgeO,RetAgeE)&lt;FY,1,0)))</f>
        <v/>
      </c>
      <c r="V2113" s="38">
        <f>IF(OR($R2113=0,NOT(ISNUMBER($K2113))),0,IF(YEAR($K2113)=FY,MONTH($K2113),IF(YEAR($K2113)&lt;FY,1,0)))</f>
        <v/>
      </c>
      <c r="W2113" s="38">
        <f>IF($R2113=0,0,MIN(12,IF(AND(ISNUMBER($O2113),$O2113&gt;=1,$O2113&lt;=12),INT($O2113),12),IF(AND(RetireExit="Yes",$U2113&gt;0),$U2113,12),IF(AND(ContractExit="Yes",$V2113&gt;0),$V2113,12)))</f>
        <v/>
      </c>
      <c r="X2113" s="37">
        <f>IF(ISNUMBER($P2113),$P2113,IncPct)</f>
        <v/>
      </c>
      <c r="Y2113" s="39">
        <f>IF($W2113=0,0,MAX(0,MIN($W2113,IncMonth-1))+MAX(0,$W2113-IncMonth+1)*(1+$X2113))</f>
        <v/>
      </c>
      <c r="Z2113" s="40">
        <f>IF($C2113="",0,IFERROR(INDEX(Departments!$B$5:$B$54,MATCH($C2113,Departments!$A$5:$A$54,0)),0))</f>
        <v/>
      </c>
      <c r="AA2113" s="41">
        <f>N($L2113)*$Y2113</f>
        <v/>
      </c>
      <c r="AB2113" s="41">
        <f>N($M2113)*$Y2113</f>
        <v/>
      </c>
      <c r="AC2113" s="41">
        <f>$AA2113*$Z2113</f>
        <v/>
      </c>
      <c r="AD2113" s="41">
        <f>$AA2113*BonusMonths/12</f>
        <v/>
      </c>
      <c r="AE2113" s="41">
        <f>($AA2113+SI_Gross*$AB2113)*IF($Q2113=1,SI_O,SI_E)</f>
        <v/>
      </c>
      <c r="AF2113" s="41">
        <f>IF($Q2113=1,0,$AA2113*EOSB)</f>
        <v/>
      </c>
      <c r="AG2113" s="41">
        <f>$AN2113*$W2113</f>
        <v/>
      </c>
      <c r="AH2113" s="41">
        <f>SUM($AA2113:$AG2113)</f>
        <v/>
      </c>
      <c r="AI2113" s="41">
        <f>12*($AM2113+$AN2113)</f>
        <v/>
      </c>
      <c r="AJ2113" s="41">
        <f>$AM2113*((IncMonth-1)+(13-IncMonth)*(1+$X2113))+12*$AN2113</f>
        <v/>
      </c>
      <c r="AK2113" s="41">
        <f>IF($R2113=1,N($L2113)+N($M2113),0)</f>
        <v/>
      </c>
      <c r="AL2113">
        <f>IF($C2113="","",IF(N($L2113)&lt;=0,"Basic salary missing",IF(ISNA(MATCH($C2113,Departments!$A$5:$A$54,0)),"Department not on Departments sheet",IF(AND($I2113&lt;&gt;"",NOT(ISNUMBER($I2113))),"Date of birth is text, not a date",IF(AND($K2113&lt;&gt;"",NOT(ISNUMBER($K2113))),"Contract end is text, not a date","")))))</f>
        <v/>
      </c>
      <c r="AM2113" s="41">
        <f>IF($R2113=0,0,N($L2113)*(1+$Z2113+BonusMonths/12+IF($Q2113=1,0,EOSB))+N($M2113)+(N($L2113)+SI_Gross*N($M2113))*IF($Q2113=1,SI_O,SI_E))</f>
        <v/>
      </c>
      <c r="AN2113" s="41">
        <f>IF($R2113=0,0,(IF($Q2113=1,MedO,MedE+Ticket)+Training)/12)</f>
        <v/>
      </c>
    </row>
    <row r="2114">
      <c r="I2114" s="35" t="n"/>
      <c r="J2114" s="35" t="n"/>
      <c r="K2114" s="35" t="n"/>
      <c r="L2114" s="36" t="n"/>
      <c r="M2114" s="36" t="n"/>
      <c r="P2114" s="37" t="n"/>
      <c r="Q2114" s="38">
        <f>IF($C2114="",0,IF(OR(LOWER(TRIM($G2114))="omani",LOWER(TRIM($G2114))="oman",LOWER(TRIM($G2114))="om",LOWER(TRIM($G2114))="local"),1,0))</f>
        <v/>
      </c>
      <c r="R2114" s="38">
        <f>IF($C2114="",0,IF(OR(ISNUMBER(SEARCH("resign",$N2114)),ISNUMBER(SEARCH("terminat",$N2114)),ISNUMBER(SEARCH("inactive",$N2114)),ISNUMBER(SEARCH("vacan",$N2114)),ISNUMBER(SEARCH("deceased",$N2114)),ISNUMBER(SEARCH("separated",$N2114))),0,1))</f>
        <v/>
      </c>
      <c r="S2114">
        <f>IF(OR($R2114=0,NOT(ISNUMBER($I2114))),"",IFERROR(DATEDIF($I2114,DATE(FY,1,1),"y"),""))</f>
        <v/>
      </c>
      <c r="T2114">
        <f>IF(OR($R2114=0,NOT(ISNUMBER($J2114))),"",IFERROR(DATEDIF($J2114,DATE(FY,1,1),"y"),0))</f>
        <v/>
      </c>
      <c r="U2114" s="38">
        <f>IF(OR($R2114=0,NOT(ISNUMBER($I2114))),0,IF(YEAR($I2114)+IF($Q2114=1,RetAgeO,RetAgeE)=FY,MONTH($I2114),IF(YEAR($I2114)+IF($Q2114=1,RetAgeO,RetAgeE)&lt;FY,1,0)))</f>
        <v/>
      </c>
      <c r="V2114" s="38">
        <f>IF(OR($R2114=0,NOT(ISNUMBER($K2114))),0,IF(YEAR($K2114)=FY,MONTH($K2114),IF(YEAR($K2114)&lt;FY,1,0)))</f>
        <v/>
      </c>
      <c r="W2114" s="38">
        <f>IF($R2114=0,0,MIN(12,IF(AND(ISNUMBER($O2114),$O2114&gt;=1,$O2114&lt;=12),INT($O2114),12),IF(AND(RetireExit="Yes",$U2114&gt;0),$U2114,12),IF(AND(ContractExit="Yes",$V2114&gt;0),$V2114,12)))</f>
        <v/>
      </c>
      <c r="X2114" s="37">
        <f>IF(ISNUMBER($P2114),$P2114,IncPct)</f>
        <v/>
      </c>
      <c r="Y2114" s="39">
        <f>IF($W2114=0,0,MAX(0,MIN($W2114,IncMonth-1))+MAX(0,$W2114-IncMonth+1)*(1+$X2114))</f>
        <v/>
      </c>
      <c r="Z2114" s="40">
        <f>IF($C2114="",0,IFERROR(INDEX(Departments!$B$5:$B$54,MATCH($C2114,Departments!$A$5:$A$54,0)),0))</f>
        <v/>
      </c>
      <c r="AA2114" s="41">
        <f>N($L2114)*$Y2114</f>
        <v/>
      </c>
      <c r="AB2114" s="41">
        <f>N($M2114)*$Y2114</f>
        <v/>
      </c>
      <c r="AC2114" s="41">
        <f>$AA2114*$Z2114</f>
        <v/>
      </c>
      <c r="AD2114" s="41">
        <f>$AA2114*BonusMonths/12</f>
        <v/>
      </c>
      <c r="AE2114" s="41">
        <f>($AA2114+SI_Gross*$AB2114)*IF($Q2114=1,SI_O,SI_E)</f>
        <v/>
      </c>
      <c r="AF2114" s="41">
        <f>IF($Q2114=1,0,$AA2114*EOSB)</f>
        <v/>
      </c>
      <c r="AG2114" s="41">
        <f>$AN2114*$W2114</f>
        <v/>
      </c>
      <c r="AH2114" s="41">
        <f>SUM($AA2114:$AG2114)</f>
        <v/>
      </c>
      <c r="AI2114" s="41">
        <f>12*($AM2114+$AN2114)</f>
        <v/>
      </c>
      <c r="AJ2114" s="41">
        <f>$AM2114*((IncMonth-1)+(13-IncMonth)*(1+$X2114))+12*$AN2114</f>
        <v/>
      </c>
      <c r="AK2114" s="41">
        <f>IF($R2114=1,N($L2114)+N($M2114),0)</f>
        <v/>
      </c>
      <c r="AL2114">
        <f>IF($C2114="","",IF(N($L2114)&lt;=0,"Basic salary missing",IF(ISNA(MATCH($C2114,Departments!$A$5:$A$54,0)),"Department not on Departments sheet",IF(AND($I2114&lt;&gt;"",NOT(ISNUMBER($I2114))),"Date of birth is text, not a date",IF(AND($K2114&lt;&gt;"",NOT(ISNUMBER($K2114))),"Contract end is text, not a date","")))))</f>
        <v/>
      </c>
      <c r="AM2114" s="41">
        <f>IF($R2114=0,0,N($L2114)*(1+$Z2114+BonusMonths/12+IF($Q2114=1,0,EOSB))+N($M2114)+(N($L2114)+SI_Gross*N($M2114))*IF($Q2114=1,SI_O,SI_E))</f>
        <v/>
      </c>
      <c r="AN2114" s="41">
        <f>IF($R2114=0,0,(IF($Q2114=1,MedO,MedE+Ticket)+Training)/12)</f>
        <v/>
      </c>
    </row>
    <row r="2115">
      <c r="I2115" s="35" t="n"/>
      <c r="J2115" s="35" t="n"/>
      <c r="K2115" s="35" t="n"/>
      <c r="L2115" s="36" t="n"/>
      <c r="M2115" s="36" t="n"/>
      <c r="P2115" s="37" t="n"/>
      <c r="Q2115" s="38">
        <f>IF($C2115="",0,IF(OR(LOWER(TRIM($G2115))="omani",LOWER(TRIM($G2115))="oman",LOWER(TRIM($G2115))="om",LOWER(TRIM($G2115))="local"),1,0))</f>
        <v/>
      </c>
      <c r="R2115" s="38">
        <f>IF($C2115="",0,IF(OR(ISNUMBER(SEARCH("resign",$N2115)),ISNUMBER(SEARCH("terminat",$N2115)),ISNUMBER(SEARCH("inactive",$N2115)),ISNUMBER(SEARCH("vacan",$N2115)),ISNUMBER(SEARCH("deceased",$N2115)),ISNUMBER(SEARCH("separated",$N2115))),0,1))</f>
        <v/>
      </c>
      <c r="S2115">
        <f>IF(OR($R2115=0,NOT(ISNUMBER($I2115))),"",IFERROR(DATEDIF($I2115,DATE(FY,1,1),"y"),""))</f>
        <v/>
      </c>
      <c r="T2115">
        <f>IF(OR($R2115=0,NOT(ISNUMBER($J2115))),"",IFERROR(DATEDIF($J2115,DATE(FY,1,1),"y"),0))</f>
        <v/>
      </c>
      <c r="U2115" s="38">
        <f>IF(OR($R2115=0,NOT(ISNUMBER($I2115))),0,IF(YEAR($I2115)+IF($Q2115=1,RetAgeO,RetAgeE)=FY,MONTH($I2115),IF(YEAR($I2115)+IF($Q2115=1,RetAgeO,RetAgeE)&lt;FY,1,0)))</f>
        <v/>
      </c>
      <c r="V2115" s="38">
        <f>IF(OR($R2115=0,NOT(ISNUMBER($K2115))),0,IF(YEAR($K2115)=FY,MONTH($K2115),IF(YEAR($K2115)&lt;FY,1,0)))</f>
        <v/>
      </c>
      <c r="W2115" s="38">
        <f>IF($R2115=0,0,MIN(12,IF(AND(ISNUMBER($O2115),$O2115&gt;=1,$O2115&lt;=12),INT($O2115),12),IF(AND(RetireExit="Yes",$U2115&gt;0),$U2115,12),IF(AND(ContractExit="Yes",$V2115&gt;0),$V2115,12)))</f>
        <v/>
      </c>
      <c r="X2115" s="37">
        <f>IF(ISNUMBER($P2115),$P2115,IncPct)</f>
        <v/>
      </c>
      <c r="Y2115" s="39">
        <f>IF($W2115=0,0,MAX(0,MIN($W2115,IncMonth-1))+MAX(0,$W2115-IncMonth+1)*(1+$X2115))</f>
        <v/>
      </c>
      <c r="Z2115" s="40">
        <f>IF($C2115="",0,IFERROR(INDEX(Departments!$B$5:$B$54,MATCH($C2115,Departments!$A$5:$A$54,0)),0))</f>
        <v/>
      </c>
      <c r="AA2115" s="41">
        <f>N($L2115)*$Y2115</f>
        <v/>
      </c>
      <c r="AB2115" s="41">
        <f>N($M2115)*$Y2115</f>
        <v/>
      </c>
      <c r="AC2115" s="41">
        <f>$AA2115*$Z2115</f>
        <v/>
      </c>
      <c r="AD2115" s="41">
        <f>$AA2115*BonusMonths/12</f>
        <v/>
      </c>
      <c r="AE2115" s="41">
        <f>($AA2115+SI_Gross*$AB2115)*IF($Q2115=1,SI_O,SI_E)</f>
        <v/>
      </c>
      <c r="AF2115" s="41">
        <f>IF($Q2115=1,0,$AA2115*EOSB)</f>
        <v/>
      </c>
      <c r="AG2115" s="41">
        <f>$AN2115*$W2115</f>
        <v/>
      </c>
      <c r="AH2115" s="41">
        <f>SUM($AA2115:$AG2115)</f>
        <v/>
      </c>
      <c r="AI2115" s="41">
        <f>12*($AM2115+$AN2115)</f>
        <v/>
      </c>
      <c r="AJ2115" s="41">
        <f>$AM2115*((IncMonth-1)+(13-IncMonth)*(1+$X2115))+12*$AN2115</f>
        <v/>
      </c>
      <c r="AK2115" s="41">
        <f>IF($R2115=1,N($L2115)+N($M2115),0)</f>
        <v/>
      </c>
      <c r="AL2115">
        <f>IF($C2115="","",IF(N($L2115)&lt;=0,"Basic salary missing",IF(ISNA(MATCH($C2115,Departments!$A$5:$A$54,0)),"Department not on Departments sheet",IF(AND($I2115&lt;&gt;"",NOT(ISNUMBER($I2115))),"Date of birth is text, not a date",IF(AND($K2115&lt;&gt;"",NOT(ISNUMBER($K2115))),"Contract end is text, not a date","")))))</f>
        <v/>
      </c>
      <c r="AM2115" s="41">
        <f>IF($R2115=0,0,N($L2115)*(1+$Z2115+BonusMonths/12+IF($Q2115=1,0,EOSB))+N($M2115)+(N($L2115)+SI_Gross*N($M2115))*IF($Q2115=1,SI_O,SI_E))</f>
        <v/>
      </c>
      <c r="AN2115" s="41">
        <f>IF($R2115=0,0,(IF($Q2115=1,MedO,MedE+Ticket)+Training)/12)</f>
        <v/>
      </c>
    </row>
    <row r="2116">
      <c r="I2116" s="35" t="n"/>
      <c r="J2116" s="35" t="n"/>
      <c r="K2116" s="35" t="n"/>
      <c r="L2116" s="36" t="n"/>
      <c r="M2116" s="36" t="n"/>
      <c r="P2116" s="37" t="n"/>
      <c r="Q2116" s="38">
        <f>IF($C2116="",0,IF(OR(LOWER(TRIM($G2116))="omani",LOWER(TRIM($G2116))="oman",LOWER(TRIM($G2116))="om",LOWER(TRIM($G2116))="local"),1,0))</f>
        <v/>
      </c>
      <c r="R2116" s="38">
        <f>IF($C2116="",0,IF(OR(ISNUMBER(SEARCH("resign",$N2116)),ISNUMBER(SEARCH("terminat",$N2116)),ISNUMBER(SEARCH("inactive",$N2116)),ISNUMBER(SEARCH("vacan",$N2116)),ISNUMBER(SEARCH("deceased",$N2116)),ISNUMBER(SEARCH("separated",$N2116))),0,1))</f>
        <v/>
      </c>
      <c r="S2116">
        <f>IF(OR($R2116=0,NOT(ISNUMBER($I2116))),"",IFERROR(DATEDIF($I2116,DATE(FY,1,1),"y"),""))</f>
        <v/>
      </c>
      <c r="T2116">
        <f>IF(OR($R2116=0,NOT(ISNUMBER($J2116))),"",IFERROR(DATEDIF($J2116,DATE(FY,1,1),"y"),0))</f>
        <v/>
      </c>
      <c r="U2116" s="38">
        <f>IF(OR($R2116=0,NOT(ISNUMBER($I2116))),0,IF(YEAR($I2116)+IF($Q2116=1,RetAgeO,RetAgeE)=FY,MONTH($I2116),IF(YEAR($I2116)+IF($Q2116=1,RetAgeO,RetAgeE)&lt;FY,1,0)))</f>
        <v/>
      </c>
      <c r="V2116" s="38">
        <f>IF(OR($R2116=0,NOT(ISNUMBER($K2116))),0,IF(YEAR($K2116)=FY,MONTH($K2116),IF(YEAR($K2116)&lt;FY,1,0)))</f>
        <v/>
      </c>
      <c r="W2116" s="38">
        <f>IF($R2116=0,0,MIN(12,IF(AND(ISNUMBER($O2116),$O2116&gt;=1,$O2116&lt;=12),INT($O2116),12),IF(AND(RetireExit="Yes",$U2116&gt;0),$U2116,12),IF(AND(ContractExit="Yes",$V2116&gt;0),$V2116,12)))</f>
        <v/>
      </c>
      <c r="X2116" s="37">
        <f>IF(ISNUMBER($P2116),$P2116,IncPct)</f>
        <v/>
      </c>
      <c r="Y2116" s="39">
        <f>IF($W2116=0,0,MAX(0,MIN($W2116,IncMonth-1))+MAX(0,$W2116-IncMonth+1)*(1+$X2116))</f>
        <v/>
      </c>
      <c r="Z2116" s="40">
        <f>IF($C2116="",0,IFERROR(INDEX(Departments!$B$5:$B$54,MATCH($C2116,Departments!$A$5:$A$54,0)),0))</f>
        <v/>
      </c>
      <c r="AA2116" s="41">
        <f>N($L2116)*$Y2116</f>
        <v/>
      </c>
      <c r="AB2116" s="41">
        <f>N($M2116)*$Y2116</f>
        <v/>
      </c>
      <c r="AC2116" s="41">
        <f>$AA2116*$Z2116</f>
        <v/>
      </c>
      <c r="AD2116" s="41">
        <f>$AA2116*BonusMonths/12</f>
        <v/>
      </c>
      <c r="AE2116" s="41">
        <f>($AA2116+SI_Gross*$AB2116)*IF($Q2116=1,SI_O,SI_E)</f>
        <v/>
      </c>
      <c r="AF2116" s="41">
        <f>IF($Q2116=1,0,$AA2116*EOSB)</f>
        <v/>
      </c>
      <c r="AG2116" s="41">
        <f>$AN2116*$W2116</f>
        <v/>
      </c>
      <c r="AH2116" s="41">
        <f>SUM($AA2116:$AG2116)</f>
        <v/>
      </c>
      <c r="AI2116" s="41">
        <f>12*($AM2116+$AN2116)</f>
        <v/>
      </c>
      <c r="AJ2116" s="41">
        <f>$AM2116*((IncMonth-1)+(13-IncMonth)*(1+$X2116))+12*$AN2116</f>
        <v/>
      </c>
      <c r="AK2116" s="41">
        <f>IF($R2116=1,N($L2116)+N($M2116),0)</f>
        <v/>
      </c>
      <c r="AL2116">
        <f>IF($C2116="","",IF(N($L2116)&lt;=0,"Basic salary missing",IF(ISNA(MATCH($C2116,Departments!$A$5:$A$54,0)),"Department not on Departments sheet",IF(AND($I2116&lt;&gt;"",NOT(ISNUMBER($I2116))),"Date of birth is text, not a date",IF(AND($K2116&lt;&gt;"",NOT(ISNUMBER($K2116))),"Contract end is text, not a date","")))))</f>
        <v/>
      </c>
      <c r="AM2116" s="41">
        <f>IF($R2116=0,0,N($L2116)*(1+$Z2116+BonusMonths/12+IF($Q2116=1,0,EOSB))+N($M2116)+(N($L2116)+SI_Gross*N($M2116))*IF($Q2116=1,SI_O,SI_E))</f>
        <v/>
      </c>
      <c r="AN2116" s="41">
        <f>IF($R2116=0,0,(IF($Q2116=1,MedO,MedE+Ticket)+Training)/12)</f>
        <v/>
      </c>
    </row>
    <row r="2117">
      <c r="I2117" s="35" t="n"/>
      <c r="J2117" s="35" t="n"/>
      <c r="K2117" s="35" t="n"/>
      <c r="L2117" s="36" t="n"/>
      <c r="M2117" s="36" t="n"/>
      <c r="P2117" s="37" t="n"/>
      <c r="Q2117" s="38">
        <f>IF($C2117="",0,IF(OR(LOWER(TRIM($G2117))="omani",LOWER(TRIM($G2117))="oman",LOWER(TRIM($G2117))="om",LOWER(TRIM($G2117))="local"),1,0))</f>
        <v/>
      </c>
      <c r="R2117" s="38">
        <f>IF($C2117="",0,IF(OR(ISNUMBER(SEARCH("resign",$N2117)),ISNUMBER(SEARCH("terminat",$N2117)),ISNUMBER(SEARCH("inactive",$N2117)),ISNUMBER(SEARCH("vacan",$N2117)),ISNUMBER(SEARCH("deceased",$N2117)),ISNUMBER(SEARCH("separated",$N2117))),0,1))</f>
        <v/>
      </c>
      <c r="S2117">
        <f>IF(OR($R2117=0,NOT(ISNUMBER($I2117))),"",IFERROR(DATEDIF($I2117,DATE(FY,1,1),"y"),""))</f>
        <v/>
      </c>
      <c r="T2117">
        <f>IF(OR($R2117=0,NOT(ISNUMBER($J2117))),"",IFERROR(DATEDIF($J2117,DATE(FY,1,1),"y"),0))</f>
        <v/>
      </c>
      <c r="U2117" s="38">
        <f>IF(OR($R2117=0,NOT(ISNUMBER($I2117))),0,IF(YEAR($I2117)+IF($Q2117=1,RetAgeO,RetAgeE)=FY,MONTH($I2117),IF(YEAR($I2117)+IF($Q2117=1,RetAgeO,RetAgeE)&lt;FY,1,0)))</f>
        <v/>
      </c>
      <c r="V2117" s="38">
        <f>IF(OR($R2117=0,NOT(ISNUMBER($K2117))),0,IF(YEAR($K2117)=FY,MONTH($K2117),IF(YEAR($K2117)&lt;FY,1,0)))</f>
        <v/>
      </c>
      <c r="W2117" s="38">
        <f>IF($R2117=0,0,MIN(12,IF(AND(ISNUMBER($O2117),$O2117&gt;=1,$O2117&lt;=12),INT($O2117),12),IF(AND(RetireExit="Yes",$U2117&gt;0),$U2117,12),IF(AND(ContractExit="Yes",$V2117&gt;0),$V2117,12)))</f>
        <v/>
      </c>
      <c r="X2117" s="37">
        <f>IF(ISNUMBER($P2117),$P2117,IncPct)</f>
        <v/>
      </c>
      <c r="Y2117" s="39">
        <f>IF($W2117=0,0,MAX(0,MIN($W2117,IncMonth-1))+MAX(0,$W2117-IncMonth+1)*(1+$X2117))</f>
        <v/>
      </c>
      <c r="Z2117" s="40">
        <f>IF($C2117="",0,IFERROR(INDEX(Departments!$B$5:$B$54,MATCH($C2117,Departments!$A$5:$A$54,0)),0))</f>
        <v/>
      </c>
      <c r="AA2117" s="41">
        <f>N($L2117)*$Y2117</f>
        <v/>
      </c>
      <c r="AB2117" s="41">
        <f>N($M2117)*$Y2117</f>
        <v/>
      </c>
      <c r="AC2117" s="41">
        <f>$AA2117*$Z2117</f>
        <v/>
      </c>
      <c r="AD2117" s="41">
        <f>$AA2117*BonusMonths/12</f>
        <v/>
      </c>
      <c r="AE2117" s="41">
        <f>($AA2117+SI_Gross*$AB2117)*IF($Q2117=1,SI_O,SI_E)</f>
        <v/>
      </c>
      <c r="AF2117" s="41">
        <f>IF($Q2117=1,0,$AA2117*EOSB)</f>
        <v/>
      </c>
      <c r="AG2117" s="41">
        <f>$AN2117*$W2117</f>
        <v/>
      </c>
      <c r="AH2117" s="41">
        <f>SUM($AA2117:$AG2117)</f>
        <v/>
      </c>
      <c r="AI2117" s="41">
        <f>12*($AM2117+$AN2117)</f>
        <v/>
      </c>
      <c r="AJ2117" s="41">
        <f>$AM2117*((IncMonth-1)+(13-IncMonth)*(1+$X2117))+12*$AN2117</f>
        <v/>
      </c>
      <c r="AK2117" s="41">
        <f>IF($R2117=1,N($L2117)+N($M2117),0)</f>
        <v/>
      </c>
      <c r="AL2117">
        <f>IF($C2117="","",IF(N($L2117)&lt;=0,"Basic salary missing",IF(ISNA(MATCH($C2117,Departments!$A$5:$A$54,0)),"Department not on Departments sheet",IF(AND($I2117&lt;&gt;"",NOT(ISNUMBER($I2117))),"Date of birth is text, not a date",IF(AND($K2117&lt;&gt;"",NOT(ISNUMBER($K2117))),"Contract end is text, not a date","")))))</f>
        <v/>
      </c>
      <c r="AM2117" s="41">
        <f>IF($R2117=0,0,N($L2117)*(1+$Z2117+BonusMonths/12+IF($Q2117=1,0,EOSB))+N($M2117)+(N($L2117)+SI_Gross*N($M2117))*IF($Q2117=1,SI_O,SI_E))</f>
        <v/>
      </c>
      <c r="AN2117" s="41">
        <f>IF($R2117=0,0,(IF($Q2117=1,MedO,MedE+Ticket)+Training)/12)</f>
        <v/>
      </c>
    </row>
    <row r="2118">
      <c r="I2118" s="35" t="n"/>
      <c r="J2118" s="35" t="n"/>
      <c r="K2118" s="35" t="n"/>
      <c r="L2118" s="36" t="n"/>
      <c r="M2118" s="36" t="n"/>
      <c r="P2118" s="37" t="n"/>
      <c r="Q2118" s="38">
        <f>IF($C2118="",0,IF(OR(LOWER(TRIM($G2118))="omani",LOWER(TRIM($G2118))="oman",LOWER(TRIM($G2118))="om",LOWER(TRIM($G2118))="local"),1,0))</f>
        <v/>
      </c>
      <c r="R2118" s="38">
        <f>IF($C2118="",0,IF(OR(ISNUMBER(SEARCH("resign",$N2118)),ISNUMBER(SEARCH("terminat",$N2118)),ISNUMBER(SEARCH("inactive",$N2118)),ISNUMBER(SEARCH("vacan",$N2118)),ISNUMBER(SEARCH("deceased",$N2118)),ISNUMBER(SEARCH("separated",$N2118))),0,1))</f>
        <v/>
      </c>
      <c r="S2118">
        <f>IF(OR($R2118=0,NOT(ISNUMBER($I2118))),"",IFERROR(DATEDIF($I2118,DATE(FY,1,1),"y"),""))</f>
        <v/>
      </c>
      <c r="T2118">
        <f>IF(OR($R2118=0,NOT(ISNUMBER($J2118))),"",IFERROR(DATEDIF($J2118,DATE(FY,1,1),"y"),0))</f>
        <v/>
      </c>
      <c r="U2118" s="38">
        <f>IF(OR($R2118=0,NOT(ISNUMBER($I2118))),0,IF(YEAR($I2118)+IF($Q2118=1,RetAgeO,RetAgeE)=FY,MONTH($I2118),IF(YEAR($I2118)+IF($Q2118=1,RetAgeO,RetAgeE)&lt;FY,1,0)))</f>
        <v/>
      </c>
      <c r="V2118" s="38">
        <f>IF(OR($R2118=0,NOT(ISNUMBER($K2118))),0,IF(YEAR($K2118)=FY,MONTH($K2118),IF(YEAR($K2118)&lt;FY,1,0)))</f>
        <v/>
      </c>
      <c r="W2118" s="38">
        <f>IF($R2118=0,0,MIN(12,IF(AND(ISNUMBER($O2118),$O2118&gt;=1,$O2118&lt;=12),INT($O2118),12),IF(AND(RetireExit="Yes",$U2118&gt;0),$U2118,12),IF(AND(ContractExit="Yes",$V2118&gt;0),$V2118,12)))</f>
        <v/>
      </c>
      <c r="X2118" s="37">
        <f>IF(ISNUMBER($P2118),$P2118,IncPct)</f>
        <v/>
      </c>
      <c r="Y2118" s="39">
        <f>IF($W2118=0,0,MAX(0,MIN($W2118,IncMonth-1))+MAX(0,$W2118-IncMonth+1)*(1+$X2118))</f>
        <v/>
      </c>
      <c r="Z2118" s="40">
        <f>IF($C2118="",0,IFERROR(INDEX(Departments!$B$5:$B$54,MATCH($C2118,Departments!$A$5:$A$54,0)),0))</f>
        <v/>
      </c>
      <c r="AA2118" s="41">
        <f>N($L2118)*$Y2118</f>
        <v/>
      </c>
      <c r="AB2118" s="41">
        <f>N($M2118)*$Y2118</f>
        <v/>
      </c>
      <c r="AC2118" s="41">
        <f>$AA2118*$Z2118</f>
        <v/>
      </c>
      <c r="AD2118" s="41">
        <f>$AA2118*BonusMonths/12</f>
        <v/>
      </c>
      <c r="AE2118" s="41">
        <f>($AA2118+SI_Gross*$AB2118)*IF($Q2118=1,SI_O,SI_E)</f>
        <v/>
      </c>
      <c r="AF2118" s="41">
        <f>IF($Q2118=1,0,$AA2118*EOSB)</f>
        <v/>
      </c>
      <c r="AG2118" s="41">
        <f>$AN2118*$W2118</f>
        <v/>
      </c>
      <c r="AH2118" s="41">
        <f>SUM($AA2118:$AG2118)</f>
        <v/>
      </c>
      <c r="AI2118" s="41">
        <f>12*($AM2118+$AN2118)</f>
        <v/>
      </c>
      <c r="AJ2118" s="41">
        <f>$AM2118*((IncMonth-1)+(13-IncMonth)*(1+$X2118))+12*$AN2118</f>
        <v/>
      </c>
      <c r="AK2118" s="41">
        <f>IF($R2118=1,N($L2118)+N($M2118),0)</f>
        <v/>
      </c>
      <c r="AL2118">
        <f>IF($C2118="","",IF(N($L2118)&lt;=0,"Basic salary missing",IF(ISNA(MATCH($C2118,Departments!$A$5:$A$54,0)),"Department not on Departments sheet",IF(AND($I2118&lt;&gt;"",NOT(ISNUMBER($I2118))),"Date of birth is text, not a date",IF(AND($K2118&lt;&gt;"",NOT(ISNUMBER($K2118))),"Contract end is text, not a date","")))))</f>
        <v/>
      </c>
      <c r="AM2118" s="41">
        <f>IF($R2118=0,0,N($L2118)*(1+$Z2118+BonusMonths/12+IF($Q2118=1,0,EOSB))+N($M2118)+(N($L2118)+SI_Gross*N($M2118))*IF($Q2118=1,SI_O,SI_E))</f>
        <v/>
      </c>
      <c r="AN2118" s="41">
        <f>IF($R2118=0,0,(IF($Q2118=1,MedO,MedE+Ticket)+Training)/12)</f>
        <v/>
      </c>
    </row>
    <row r="2119">
      <c r="I2119" s="35" t="n"/>
      <c r="J2119" s="35" t="n"/>
      <c r="K2119" s="35" t="n"/>
      <c r="L2119" s="36" t="n"/>
      <c r="M2119" s="36" t="n"/>
      <c r="P2119" s="37" t="n"/>
      <c r="Q2119" s="38">
        <f>IF($C2119="",0,IF(OR(LOWER(TRIM($G2119))="omani",LOWER(TRIM($G2119))="oman",LOWER(TRIM($G2119))="om",LOWER(TRIM($G2119))="local"),1,0))</f>
        <v/>
      </c>
      <c r="R2119" s="38">
        <f>IF($C2119="",0,IF(OR(ISNUMBER(SEARCH("resign",$N2119)),ISNUMBER(SEARCH("terminat",$N2119)),ISNUMBER(SEARCH("inactive",$N2119)),ISNUMBER(SEARCH("vacan",$N2119)),ISNUMBER(SEARCH("deceased",$N2119)),ISNUMBER(SEARCH("separated",$N2119))),0,1))</f>
        <v/>
      </c>
      <c r="S2119">
        <f>IF(OR($R2119=0,NOT(ISNUMBER($I2119))),"",IFERROR(DATEDIF($I2119,DATE(FY,1,1),"y"),""))</f>
        <v/>
      </c>
      <c r="T2119">
        <f>IF(OR($R2119=0,NOT(ISNUMBER($J2119))),"",IFERROR(DATEDIF($J2119,DATE(FY,1,1),"y"),0))</f>
        <v/>
      </c>
      <c r="U2119" s="38">
        <f>IF(OR($R2119=0,NOT(ISNUMBER($I2119))),0,IF(YEAR($I2119)+IF($Q2119=1,RetAgeO,RetAgeE)=FY,MONTH($I2119),IF(YEAR($I2119)+IF($Q2119=1,RetAgeO,RetAgeE)&lt;FY,1,0)))</f>
        <v/>
      </c>
      <c r="V2119" s="38">
        <f>IF(OR($R2119=0,NOT(ISNUMBER($K2119))),0,IF(YEAR($K2119)=FY,MONTH($K2119),IF(YEAR($K2119)&lt;FY,1,0)))</f>
        <v/>
      </c>
      <c r="W2119" s="38">
        <f>IF($R2119=0,0,MIN(12,IF(AND(ISNUMBER($O2119),$O2119&gt;=1,$O2119&lt;=12),INT($O2119),12),IF(AND(RetireExit="Yes",$U2119&gt;0),$U2119,12),IF(AND(ContractExit="Yes",$V2119&gt;0),$V2119,12)))</f>
        <v/>
      </c>
      <c r="X2119" s="37">
        <f>IF(ISNUMBER($P2119),$P2119,IncPct)</f>
        <v/>
      </c>
      <c r="Y2119" s="39">
        <f>IF($W2119=0,0,MAX(0,MIN($W2119,IncMonth-1))+MAX(0,$W2119-IncMonth+1)*(1+$X2119))</f>
        <v/>
      </c>
      <c r="Z2119" s="40">
        <f>IF($C2119="",0,IFERROR(INDEX(Departments!$B$5:$B$54,MATCH($C2119,Departments!$A$5:$A$54,0)),0))</f>
        <v/>
      </c>
      <c r="AA2119" s="41">
        <f>N($L2119)*$Y2119</f>
        <v/>
      </c>
      <c r="AB2119" s="41">
        <f>N($M2119)*$Y2119</f>
        <v/>
      </c>
      <c r="AC2119" s="41">
        <f>$AA2119*$Z2119</f>
        <v/>
      </c>
      <c r="AD2119" s="41">
        <f>$AA2119*BonusMonths/12</f>
        <v/>
      </c>
      <c r="AE2119" s="41">
        <f>($AA2119+SI_Gross*$AB2119)*IF($Q2119=1,SI_O,SI_E)</f>
        <v/>
      </c>
      <c r="AF2119" s="41">
        <f>IF($Q2119=1,0,$AA2119*EOSB)</f>
        <v/>
      </c>
      <c r="AG2119" s="41">
        <f>$AN2119*$W2119</f>
        <v/>
      </c>
      <c r="AH2119" s="41">
        <f>SUM($AA2119:$AG2119)</f>
        <v/>
      </c>
      <c r="AI2119" s="41">
        <f>12*($AM2119+$AN2119)</f>
        <v/>
      </c>
      <c r="AJ2119" s="41">
        <f>$AM2119*((IncMonth-1)+(13-IncMonth)*(1+$X2119))+12*$AN2119</f>
        <v/>
      </c>
      <c r="AK2119" s="41">
        <f>IF($R2119=1,N($L2119)+N($M2119),0)</f>
        <v/>
      </c>
      <c r="AL2119">
        <f>IF($C2119="","",IF(N($L2119)&lt;=0,"Basic salary missing",IF(ISNA(MATCH($C2119,Departments!$A$5:$A$54,0)),"Department not on Departments sheet",IF(AND($I2119&lt;&gt;"",NOT(ISNUMBER($I2119))),"Date of birth is text, not a date",IF(AND($K2119&lt;&gt;"",NOT(ISNUMBER($K2119))),"Contract end is text, not a date","")))))</f>
        <v/>
      </c>
      <c r="AM2119" s="41">
        <f>IF($R2119=0,0,N($L2119)*(1+$Z2119+BonusMonths/12+IF($Q2119=1,0,EOSB))+N($M2119)+(N($L2119)+SI_Gross*N($M2119))*IF($Q2119=1,SI_O,SI_E))</f>
        <v/>
      </c>
      <c r="AN2119" s="41">
        <f>IF($R2119=0,0,(IF($Q2119=1,MedO,MedE+Ticket)+Training)/12)</f>
        <v/>
      </c>
    </row>
    <row r="2120">
      <c r="I2120" s="35" t="n"/>
      <c r="J2120" s="35" t="n"/>
      <c r="K2120" s="35" t="n"/>
      <c r="L2120" s="36" t="n"/>
      <c r="M2120" s="36" t="n"/>
      <c r="P2120" s="37" t="n"/>
      <c r="Q2120" s="38">
        <f>IF($C2120="",0,IF(OR(LOWER(TRIM($G2120))="omani",LOWER(TRIM($G2120))="oman",LOWER(TRIM($G2120))="om",LOWER(TRIM($G2120))="local"),1,0))</f>
        <v/>
      </c>
      <c r="R2120" s="38">
        <f>IF($C2120="",0,IF(OR(ISNUMBER(SEARCH("resign",$N2120)),ISNUMBER(SEARCH("terminat",$N2120)),ISNUMBER(SEARCH("inactive",$N2120)),ISNUMBER(SEARCH("vacan",$N2120)),ISNUMBER(SEARCH("deceased",$N2120)),ISNUMBER(SEARCH("separated",$N2120))),0,1))</f>
        <v/>
      </c>
      <c r="S2120">
        <f>IF(OR($R2120=0,NOT(ISNUMBER($I2120))),"",IFERROR(DATEDIF($I2120,DATE(FY,1,1),"y"),""))</f>
        <v/>
      </c>
      <c r="T2120">
        <f>IF(OR($R2120=0,NOT(ISNUMBER($J2120))),"",IFERROR(DATEDIF($J2120,DATE(FY,1,1),"y"),0))</f>
        <v/>
      </c>
      <c r="U2120" s="38">
        <f>IF(OR($R2120=0,NOT(ISNUMBER($I2120))),0,IF(YEAR($I2120)+IF($Q2120=1,RetAgeO,RetAgeE)=FY,MONTH($I2120),IF(YEAR($I2120)+IF($Q2120=1,RetAgeO,RetAgeE)&lt;FY,1,0)))</f>
        <v/>
      </c>
      <c r="V2120" s="38">
        <f>IF(OR($R2120=0,NOT(ISNUMBER($K2120))),0,IF(YEAR($K2120)=FY,MONTH($K2120),IF(YEAR($K2120)&lt;FY,1,0)))</f>
        <v/>
      </c>
      <c r="W2120" s="38">
        <f>IF($R2120=0,0,MIN(12,IF(AND(ISNUMBER($O2120),$O2120&gt;=1,$O2120&lt;=12),INT($O2120),12),IF(AND(RetireExit="Yes",$U2120&gt;0),$U2120,12),IF(AND(ContractExit="Yes",$V2120&gt;0),$V2120,12)))</f>
        <v/>
      </c>
      <c r="X2120" s="37">
        <f>IF(ISNUMBER($P2120),$P2120,IncPct)</f>
        <v/>
      </c>
      <c r="Y2120" s="39">
        <f>IF($W2120=0,0,MAX(0,MIN($W2120,IncMonth-1))+MAX(0,$W2120-IncMonth+1)*(1+$X2120))</f>
        <v/>
      </c>
      <c r="Z2120" s="40">
        <f>IF($C2120="",0,IFERROR(INDEX(Departments!$B$5:$B$54,MATCH($C2120,Departments!$A$5:$A$54,0)),0))</f>
        <v/>
      </c>
      <c r="AA2120" s="41">
        <f>N($L2120)*$Y2120</f>
        <v/>
      </c>
      <c r="AB2120" s="41">
        <f>N($M2120)*$Y2120</f>
        <v/>
      </c>
      <c r="AC2120" s="41">
        <f>$AA2120*$Z2120</f>
        <v/>
      </c>
      <c r="AD2120" s="41">
        <f>$AA2120*BonusMonths/12</f>
        <v/>
      </c>
      <c r="AE2120" s="41">
        <f>($AA2120+SI_Gross*$AB2120)*IF($Q2120=1,SI_O,SI_E)</f>
        <v/>
      </c>
      <c r="AF2120" s="41">
        <f>IF($Q2120=1,0,$AA2120*EOSB)</f>
        <v/>
      </c>
      <c r="AG2120" s="41">
        <f>$AN2120*$W2120</f>
        <v/>
      </c>
      <c r="AH2120" s="41">
        <f>SUM($AA2120:$AG2120)</f>
        <v/>
      </c>
      <c r="AI2120" s="41">
        <f>12*($AM2120+$AN2120)</f>
        <v/>
      </c>
      <c r="AJ2120" s="41">
        <f>$AM2120*((IncMonth-1)+(13-IncMonth)*(1+$X2120))+12*$AN2120</f>
        <v/>
      </c>
      <c r="AK2120" s="41">
        <f>IF($R2120=1,N($L2120)+N($M2120),0)</f>
        <v/>
      </c>
      <c r="AL2120">
        <f>IF($C2120="","",IF(N($L2120)&lt;=0,"Basic salary missing",IF(ISNA(MATCH($C2120,Departments!$A$5:$A$54,0)),"Department not on Departments sheet",IF(AND($I2120&lt;&gt;"",NOT(ISNUMBER($I2120))),"Date of birth is text, not a date",IF(AND($K2120&lt;&gt;"",NOT(ISNUMBER($K2120))),"Contract end is text, not a date","")))))</f>
        <v/>
      </c>
      <c r="AM2120" s="41">
        <f>IF($R2120=0,0,N($L2120)*(1+$Z2120+BonusMonths/12+IF($Q2120=1,0,EOSB))+N($M2120)+(N($L2120)+SI_Gross*N($M2120))*IF($Q2120=1,SI_O,SI_E))</f>
        <v/>
      </c>
      <c r="AN2120" s="41">
        <f>IF($R2120=0,0,(IF($Q2120=1,MedO,MedE+Ticket)+Training)/12)</f>
        <v/>
      </c>
    </row>
    <row r="2121">
      <c r="I2121" s="35" t="n"/>
      <c r="J2121" s="35" t="n"/>
      <c r="K2121" s="35" t="n"/>
      <c r="L2121" s="36" t="n"/>
      <c r="M2121" s="36" t="n"/>
      <c r="P2121" s="37" t="n"/>
      <c r="Q2121" s="38">
        <f>IF($C2121="",0,IF(OR(LOWER(TRIM($G2121))="omani",LOWER(TRIM($G2121))="oman",LOWER(TRIM($G2121))="om",LOWER(TRIM($G2121))="local"),1,0))</f>
        <v/>
      </c>
      <c r="R2121" s="38">
        <f>IF($C2121="",0,IF(OR(ISNUMBER(SEARCH("resign",$N2121)),ISNUMBER(SEARCH("terminat",$N2121)),ISNUMBER(SEARCH("inactive",$N2121)),ISNUMBER(SEARCH("vacan",$N2121)),ISNUMBER(SEARCH("deceased",$N2121)),ISNUMBER(SEARCH("separated",$N2121))),0,1))</f>
        <v/>
      </c>
      <c r="S2121">
        <f>IF(OR($R2121=0,NOT(ISNUMBER($I2121))),"",IFERROR(DATEDIF($I2121,DATE(FY,1,1),"y"),""))</f>
        <v/>
      </c>
      <c r="T2121">
        <f>IF(OR($R2121=0,NOT(ISNUMBER($J2121))),"",IFERROR(DATEDIF($J2121,DATE(FY,1,1),"y"),0))</f>
        <v/>
      </c>
      <c r="U2121" s="38">
        <f>IF(OR($R2121=0,NOT(ISNUMBER($I2121))),0,IF(YEAR($I2121)+IF($Q2121=1,RetAgeO,RetAgeE)=FY,MONTH($I2121),IF(YEAR($I2121)+IF($Q2121=1,RetAgeO,RetAgeE)&lt;FY,1,0)))</f>
        <v/>
      </c>
      <c r="V2121" s="38">
        <f>IF(OR($R2121=0,NOT(ISNUMBER($K2121))),0,IF(YEAR($K2121)=FY,MONTH($K2121),IF(YEAR($K2121)&lt;FY,1,0)))</f>
        <v/>
      </c>
      <c r="W2121" s="38">
        <f>IF($R2121=0,0,MIN(12,IF(AND(ISNUMBER($O2121),$O2121&gt;=1,$O2121&lt;=12),INT($O2121),12),IF(AND(RetireExit="Yes",$U2121&gt;0),$U2121,12),IF(AND(ContractExit="Yes",$V2121&gt;0),$V2121,12)))</f>
        <v/>
      </c>
      <c r="X2121" s="37">
        <f>IF(ISNUMBER($P2121),$P2121,IncPct)</f>
        <v/>
      </c>
      <c r="Y2121" s="39">
        <f>IF($W2121=0,0,MAX(0,MIN($W2121,IncMonth-1))+MAX(0,$W2121-IncMonth+1)*(1+$X2121))</f>
        <v/>
      </c>
      <c r="Z2121" s="40">
        <f>IF($C2121="",0,IFERROR(INDEX(Departments!$B$5:$B$54,MATCH($C2121,Departments!$A$5:$A$54,0)),0))</f>
        <v/>
      </c>
      <c r="AA2121" s="41">
        <f>N($L2121)*$Y2121</f>
        <v/>
      </c>
      <c r="AB2121" s="41">
        <f>N($M2121)*$Y2121</f>
        <v/>
      </c>
      <c r="AC2121" s="41">
        <f>$AA2121*$Z2121</f>
        <v/>
      </c>
      <c r="AD2121" s="41">
        <f>$AA2121*BonusMonths/12</f>
        <v/>
      </c>
      <c r="AE2121" s="41">
        <f>($AA2121+SI_Gross*$AB2121)*IF($Q2121=1,SI_O,SI_E)</f>
        <v/>
      </c>
      <c r="AF2121" s="41">
        <f>IF($Q2121=1,0,$AA2121*EOSB)</f>
        <v/>
      </c>
      <c r="AG2121" s="41">
        <f>$AN2121*$W2121</f>
        <v/>
      </c>
      <c r="AH2121" s="41">
        <f>SUM($AA2121:$AG2121)</f>
        <v/>
      </c>
      <c r="AI2121" s="41">
        <f>12*($AM2121+$AN2121)</f>
        <v/>
      </c>
      <c r="AJ2121" s="41">
        <f>$AM2121*((IncMonth-1)+(13-IncMonth)*(1+$X2121))+12*$AN2121</f>
        <v/>
      </c>
      <c r="AK2121" s="41">
        <f>IF($R2121=1,N($L2121)+N($M2121),0)</f>
        <v/>
      </c>
      <c r="AL2121">
        <f>IF($C2121="","",IF(N($L2121)&lt;=0,"Basic salary missing",IF(ISNA(MATCH($C2121,Departments!$A$5:$A$54,0)),"Department not on Departments sheet",IF(AND($I2121&lt;&gt;"",NOT(ISNUMBER($I2121))),"Date of birth is text, not a date",IF(AND($K2121&lt;&gt;"",NOT(ISNUMBER($K2121))),"Contract end is text, not a date","")))))</f>
        <v/>
      </c>
      <c r="AM2121" s="41">
        <f>IF($R2121=0,0,N($L2121)*(1+$Z2121+BonusMonths/12+IF($Q2121=1,0,EOSB))+N($M2121)+(N($L2121)+SI_Gross*N($M2121))*IF($Q2121=1,SI_O,SI_E))</f>
        <v/>
      </c>
      <c r="AN2121" s="41">
        <f>IF($R2121=0,0,(IF($Q2121=1,MedO,MedE+Ticket)+Training)/12)</f>
        <v/>
      </c>
    </row>
    <row r="2122">
      <c r="I2122" s="35" t="n"/>
      <c r="J2122" s="35" t="n"/>
      <c r="K2122" s="35" t="n"/>
      <c r="L2122" s="36" t="n"/>
      <c r="M2122" s="36" t="n"/>
      <c r="P2122" s="37" t="n"/>
      <c r="Q2122" s="38">
        <f>IF($C2122="",0,IF(OR(LOWER(TRIM($G2122))="omani",LOWER(TRIM($G2122))="oman",LOWER(TRIM($G2122))="om",LOWER(TRIM($G2122))="local"),1,0))</f>
        <v/>
      </c>
      <c r="R2122" s="38">
        <f>IF($C2122="",0,IF(OR(ISNUMBER(SEARCH("resign",$N2122)),ISNUMBER(SEARCH("terminat",$N2122)),ISNUMBER(SEARCH("inactive",$N2122)),ISNUMBER(SEARCH("vacan",$N2122)),ISNUMBER(SEARCH("deceased",$N2122)),ISNUMBER(SEARCH("separated",$N2122))),0,1))</f>
        <v/>
      </c>
      <c r="S2122">
        <f>IF(OR($R2122=0,NOT(ISNUMBER($I2122))),"",IFERROR(DATEDIF($I2122,DATE(FY,1,1),"y"),""))</f>
        <v/>
      </c>
      <c r="T2122">
        <f>IF(OR($R2122=0,NOT(ISNUMBER($J2122))),"",IFERROR(DATEDIF($J2122,DATE(FY,1,1),"y"),0))</f>
        <v/>
      </c>
      <c r="U2122" s="38">
        <f>IF(OR($R2122=0,NOT(ISNUMBER($I2122))),0,IF(YEAR($I2122)+IF($Q2122=1,RetAgeO,RetAgeE)=FY,MONTH($I2122),IF(YEAR($I2122)+IF($Q2122=1,RetAgeO,RetAgeE)&lt;FY,1,0)))</f>
        <v/>
      </c>
      <c r="V2122" s="38">
        <f>IF(OR($R2122=0,NOT(ISNUMBER($K2122))),0,IF(YEAR($K2122)=FY,MONTH($K2122),IF(YEAR($K2122)&lt;FY,1,0)))</f>
        <v/>
      </c>
      <c r="W2122" s="38">
        <f>IF($R2122=0,0,MIN(12,IF(AND(ISNUMBER($O2122),$O2122&gt;=1,$O2122&lt;=12),INT($O2122),12),IF(AND(RetireExit="Yes",$U2122&gt;0),$U2122,12),IF(AND(ContractExit="Yes",$V2122&gt;0),$V2122,12)))</f>
        <v/>
      </c>
      <c r="X2122" s="37">
        <f>IF(ISNUMBER($P2122),$P2122,IncPct)</f>
        <v/>
      </c>
      <c r="Y2122" s="39">
        <f>IF($W2122=0,0,MAX(0,MIN($W2122,IncMonth-1))+MAX(0,$W2122-IncMonth+1)*(1+$X2122))</f>
        <v/>
      </c>
      <c r="Z2122" s="40">
        <f>IF($C2122="",0,IFERROR(INDEX(Departments!$B$5:$B$54,MATCH($C2122,Departments!$A$5:$A$54,0)),0))</f>
        <v/>
      </c>
      <c r="AA2122" s="41">
        <f>N($L2122)*$Y2122</f>
        <v/>
      </c>
      <c r="AB2122" s="41">
        <f>N($M2122)*$Y2122</f>
        <v/>
      </c>
      <c r="AC2122" s="41">
        <f>$AA2122*$Z2122</f>
        <v/>
      </c>
      <c r="AD2122" s="41">
        <f>$AA2122*BonusMonths/12</f>
        <v/>
      </c>
      <c r="AE2122" s="41">
        <f>($AA2122+SI_Gross*$AB2122)*IF($Q2122=1,SI_O,SI_E)</f>
        <v/>
      </c>
      <c r="AF2122" s="41">
        <f>IF($Q2122=1,0,$AA2122*EOSB)</f>
        <v/>
      </c>
      <c r="AG2122" s="41">
        <f>$AN2122*$W2122</f>
        <v/>
      </c>
      <c r="AH2122" s="41">
        <f>SUM($AA2122:$AG2122)</f>
        <v/>
      </c>
      <c r="AI2122" s="41">
        <f>12*($AM2122+$AN2122)</f>
        <v/>
      </c>
      <c r="AJ2122" s="41">
        <f>$AM2122*((IncMonth-1)+(13-IncMonth)*(1+$X2122))+12*$AN2122</f>
        <v/>
      </c>
      <c r="AK2122" s="41">
        <f>IF($R2122=1,N($L2122)+N($M2122),0)</f>
        <v/>
      </c>
      <c r="AL2122">
        <f>IF($C2122="","",IF(N($L2122)&lt;=0,"Basic salary missing",IF(ISNA(MATCH($C2122,Departments!$A$5:$A$54,0)),"Department not on Departments sheet",IF(AND($I2122&lt;&gt;"",NOT(ISNUMBER($I2122))),"Date of birth is text, not a date",IF(AND($K2122&lt;&gt;"",NOT(ISNUMBER($K2122))),"Contract end is text, not a date","")))))</f>
        <v/>
      </c>
      <c r="AM2122" s="41">
        <f>IF($R2122=0,0,N($L2122)*(1+$Z2122+BonusMonths/12+IF($Q2122=1,0,EOSB))+N($M2122)+(N($L2122)+SI_Gross*N($M2122))*IF($Q2122=1,SI_O,SI_E))</f>
        <v/>
      </c>
      <c r="AN2122" s="41">
        <f>IF($R2122=0,0,(IF($Q2122=1,MedO,MedE+Ticket)+Training)/12)</f>
        <v/>
      </c>
    </row>
    <row r="2123">
      <c r="I2123" s="35" t="n"/>
      <c r="J2123" s="35" t="n"/>
      <c r="K2123" s="35" t="n"/>
      <c r="L2123" s="36" t="n"/>
      <c r="M2123" s="36" t="n"/>
      <c r="P2123" s="37" t="n"/>
      <c r="Q2123" s="38">
        <f>IF($C2123="",0,IF(OR(LOWER(TRIM($G2123))="omani",LOWER(TRIM($G2123))="oman",LOWER(TRIM($G2123))="om",LOWER(TRIM($G2123))="local"),1,0))</f>
        <v/>
      </c>
      <c r="R2123" s="38">
        <f>IF($C2123="",0,IF(OR(ISNUMBER(SEARCH("resign",$N2123)),ISNUMBER(SEARCH("terminat",$N2123)),ISNUMBER(SEARCH("inactive",$N2123)),ISNUMBER(SEARCH("vacan",$N2123)),ISNUMBER(SEARCH("deceased",$N2123)),ISNUMBER(SEARCH("separated",$N2123))),0,1))</f>
        <v/>
      </c>
      <c r="S2123">
        <f>IF(OR($R2123=0,NOT(ISNUMBER($I2123))),"",IFERROR(DATEDIF($I2123,DATE(FY,1,1),"y"),""))</f>
        <v/>
      </c>
      <c r="T2123">
        <f>IF(OR($R2123=0,NOT(ISNUMBER($J2123))),"",IFERROR(DATEDIF($J2123,DATE(FY,1,1),"y"),0))</f>
        <v/>
      </c>
      <c r="U2123" s="38">
        <f>IF(OR($R2123=0,NOT(ISNUMBER($I2123))),0,IF(YEAR($I2123)+IF($Q2123=1,RetAgeO,RetAgeE)=FY,MONTH($I2123),IF(YEAR($I2123)+IF($Q2123=1,RetAgeO,RetAgeE)&lt;FY,1,0)))</f>
        <v/>
      </c>
      <c r="V2123" s="38">
        <f>IF(OR($R2123=0,NOT(ISNUMBER($K2123))),0,IF(YEAR($K2123)=FY,MONTH($K2123),IF(YEAR($K2123)&lt;FY,1,0)))</f>
        <v/>
      </c>
      <c r="W2123" s="38">
        <f>IF($R2123=0,0,MIN(12,IF(AND(ISNUMBER($O2123),$O2123&gt;=1,$O2123&lt;=12),INT($O2123),12),IF(AND(RetireExit="Yes",$U2123&gt;0),$U2123,12),IF(AND(ContractExit="Yes",$V2123&gt;0),$V2123,12)))</f>
        <v/>
      </c>
      <c r="X2123" s="37">
        <f>IF(ISNUMBER($P2123),$P2123,IncPct)</f>
        <v/>
      </c>
      <c r="Y2123" s="39">
        <f>IF($W2123=0,0,MAX(0,MIN($W2123,IncMonth-1))+MAX(0,$W2123-IncMonth+1)*(1+$X2123))</f>
        <v/>
      </c>
      <c r="Z2123" s="40">
        <f>IF($C2123="",0,IFERROR(INDEX(Departments!$B$5:$B$54,MATCH($C2123,Departments!$A$5:$A$54,0)),0))</f>
        <v/>
      </c>
      <c r="AA2123" s="41">
        <f>N($L2123)*$Y2123</f>
        <v/>
      </c>
      <c r="AB2123" s="41">
        <f>N($M2123)*$Y2123</f>
        <v/>
      </c>
      <c r="AC2123" s="41">
        <f>$AA2123*$Z2123</f>
        <v/>
      </c>
      <c r="AD2123" s="41">
        <f>$AA2123*BonusMonths/12</f>
        <v/>
      </c>
      <c r="AE2123" s="41">
        <f>($AA2123+SI_Gross*$AB2123)*IF($Q2123=1,SI_O,SI_E)</f>
        <v/>
      </c>
      <c r="AF2123" s="41">
        <f>IF($Q2123=1,0,$AA2123*EOSB)</f>
        <v/>
      </c>
      <c r="AG2123" s="41">
        <f>$AN2123*$W2123</f>
        <v/>
      </c>
      <c r="AH2123" s="41">
        <f>SUM($AA2123:$AG2123)</f>
        <v/>
      </c>
      <c r="AI2123" s="41">
        <f>12*($AM2123+$AN2123)</f>
        <v/>
      </c>
      <c r="AJ2123" s="41">
        <f>$AM2123*((IncMonth-1)+(13-IncMonth)*(1+$X2123))+12*$AN2123</f>
        <v/>
      </c>
      <c r="AK2123" s="41">
        <f>IF($R2123=1,N($L2123)+N($M2123),0)</f>
        <v/>
      </c>
      <c r="AL2123">
        <f>IF($C2123="","",IF(N($L2123)&lt;=0,"Basic salary missing",IF(ISNA(MATCH($C2123,Departments!$A$5:$A$54,0)),"Department not on Departments sheet",IF(AND($I2123&lt;&gt;"",NOT(ISNUMBER($I2123))),"Date of birth is text, not a date",IF(AND($K2123&lt;&gt;"",NOT(ISNUMBER($K2123))),"Contract end is text, not a date","")))))</f>
        <v/>
      </c>
      <c r="AM2123" s="41">
        <f>IF($R2123=0,0,N($L2123)*(1+$Z2123+BonusMonths/12+IF($Q2123=1,0,EOSB))+N($M2123)+(N($L2123)+SI_Gross*N($M2123))*IF($Q2123=1,SI_O,SI_E))</f>
        <v/>
      </c>
      <c r="AN2123" s="41">
        <f>IF($R2123=0,0,(IF($Q2123=1,MedO,MedE+Ticket)+Training)/12)</f>
        <v/>
      </c>
    </row>
    <row r="2124">
      <c r="I2124" s="35" t="n"/>
      <c r="J2124" s="35" t="n"/>
      <c r="K2124" s="35" t="n"/>
      <c r="L2124" s="36" t="n"/>
      <c r="M2124" s="36" t="n"/>
      <c r="P2124" s="37" t="n"/>
      <c r="Q2124" s="38">
        <f>IF($C2124="",0,IF(OR(LOWER(TRIM($G2124))="omani",LOWER(TRIM($G2124))="oman",LOWER(TRIM($G2124))="om",LOWER(TRIM($G2124))="local"),1,0))</f>
        <v/>
      </c>
      <c r="R2124" s="38">
        <f>IF($C2124="",0,IF(OR(ISNUMBER(SEARCH("resign",$N2124)),ISNUMBER(SEARCH("terminat",$N2124)),ISNUMBER(SEARCH("inactive",$N2124)),ISNUMBER(SEARCH("vacan",$N2124)),ISNUMBER(SEARCH("deceased",$N2124)),ISNUMBER(SEARCH("separated",$N2124))),0,1))</f>
        <v/>
      </c>
      <c r="S2124">
        <f>IF(OR($R2124=0,NOT(ISNUMBER($I2124))),"",IFERROR(DATEDIF($I2124,DATE(FY,1,1),"y"),""))</f>
        <v/>
      </c>
      <c r="T2124">
        <f>IF(OR($R2124=0,NOT(ISNUMBER($J2124))),"",IFERROR(DATEDIF($J2124,DATE(FY,1,1),"y"),0))</f>
        <v/>
      </c>
      <c r="U2124" s="38">
        <f>IF(OR($R2124=0,NOT(ISNUMBER($I2124))),0,IF(YEAR($I2124)+IF($Q2124=1,RetAgeO,RetAgeE)=FY,MONTH($I2124),IF(YEAR($I2124)+IF($Q2124=1,RetAgeO,RetAgeE)&lt;FY,1,0)))</f>
        <v/>
      </c>
      <c r="V2124" s="38">
        <f>IF(OR($R2124=0,NOT(ISNUMBER($K2124))),0,IF(YEAR($K2124)=FY,MONTH($K2124),IF(YEAR($K2124)&lt;FY,1,0)))</f>
        <v/>
      </c>
      <c r="W2124" s="38">
        <f>IF($R2124=0,0,MIN(12,IF(AND(ISNUMBER($O2124),$O2124&gt;=1,$O2124&lt;=12),INT($O2124),12),IF(AND(RetireExit="Yes",$U2124&gt;0),$U2124,12),IF(AND(ContractExit="Yes",$V2124&gt;0),$V2124,12)))</f>
        <v/>
      </c>
      <c r="X2124" s="37">
        <f>IF(ISNUMBER($P2124),$P2124,IncPct)</f>
        <v/>
      </c>
      <c r="Y2124" s="39">
        <f>IF($W2124=0,0,MAX(0,MIN($W2124,IncMonth-1))+MAX(0,$W2124-IncMonth+1)*(1+$X2124))</f>
        <v/>
      </c>
      <c r="Z2124" s="40">
        <f>IF($C2124="",0,IFERROR(INDEX(Departments!$B$5:$B$54,MATCH($C2124,Departments!$A$5:$A$54,0)),0))</f>
        <v/>
      </c>
      <c r="AA2124" s="41">
        <f>N($L2124)*$Y2124</f>
        <v/>
      </c>
      <c r="AB2124" s="41">
        <f>N($M2124)*$Y2124</f>
        <v/>
      </c>
      <c r="AC2124" s="41">
        <f>$AA2124*$Z2124</f>
        <v/>
      </c>
      <c r="AD2124" s="41">
        <f>$AA2124*BonusMonths/12</f>
        <v/>
      </c>
      <c r="AE2124" s="41">
        <f>($AA2124+SI_Gross*$AB2124)*IF($Q2124=1,SI_O,SI_E)</f>
        <v/>
      </c>
      <c r="AF2124" s="41">
        <f>IF($Q2124=1,0,$AA2124*EOSB)</f>
        <v/>
      </c>
      <c r="AG2124" s="41">
        <f>$AN2124*$W2124</f>
        <v/>
      </c>
      <c r="AH2124" s="41">
        <f>SUM($AA2124:$AG2124)</f>
        <v/>
      </c>
      <c r="AI2124" s="41">
        <f>12*($AM2124+$AN2124)</f>
        <v/>
      </c>
      <c r="AJ2124" s="41">
        <f>$AM2124*((IncMonth-1)+(13-IncMonth)*(1+$X2124))+12*$AN2124</f>
        <v/>
      </c>
      <c r="AK2124" s="41">
        <f>IF($R2124=1,N($L2124)+N($M2124),0)</f>
        <v/>
      </c>
      <c r="AL2124">
        <f>IF($C2124="","",IF(N($L2124)&lt;=0,"Basic salary missing",IF(ISNA(MATCH($C2124,Departments!$A$5:$A$54,0)),"Department not on Departments sheet",IF(AND($I2124&lt;&gt;"",NOT(ISNUMBER($I2124))),"Date of birth is text, not a date",IF(AND($K2124&lt;&gt;"",NOT(ISNUMBER($K2124))),"Contract end is text, not a date","")))))</f>
        <v/>
      </c>
      <c r="AM2124" s="41">
        <f>IF($R2124=0,0,N($L2124)*(1+$Z2124+BonusMonths/12+IF($Q2124=1,0,EOSB))+N($M2124)+(N($L2124)+SI_Gross*N($M2124))*IF($Q2124=1,SI_O,SI_E))</f>
        <v/>
      </c>
      <c r="AN2124" s="41">
        <f>IF($R2124=0,0,(IF($Q2124=1,MedO,MedE+Ticket)+Training)/12)</f>
        <v/>
      </c>
    </row>
    <row r="2125">
      <c r="I2125" s="35" t="n"/>
      <c r="J2125" s="35" t="n"/>
      <c r="K2125" s="35" t="n"/>
      <c r="L2125" s="36" t="n"/>
      <c r="M2125" s="36" t="n"/>
      <c r="P2125" s="37" t="n"/>
      <c r="Q2125" s="38">
        <f>IF($C2125="",0,IF(OR(LOWER(TRIM($G2125))="omani",LOWER(TRIM($G2125))="oman",LOWER(TRIM($G2125))="om",LOWER(TRIM($G2125))="local"),1,0))</f>
        <v/>
      </c>
      <c r="R2125" s="38">
        <f>IF($C2125="",0,IF(OR(ISNUMBER(SEARCH("resign",$N2125)),ISNUMBER(SEARCH("terminat",$N2125)),ISNUMBER(SEARCH("inactive",$N2125)),ISNUMBER(SEARCH("vacan",$N2125)),ISNUMBER(SEARCH("deceased",$N2125)),ISNUMBER(SEARCH("separated",$N2125))),0,1))</f>
        <v/>
      </c>
      <c r="S2125">
        <f>IF(OR($R2125=0,NOT(ISNUMBER($I2125))),"",IFERROR(DATEDIF($I2125,DATE(FY,1,1),"y"),""))</f>
        <v/>
      </c>
      <c r="T2125">
        <f>IF(OR($R2125=0,NOT(ISNUMBER($J2125))),"",IFERROR(DATEDIF($J2125,DATE(FY,1,1),"y"),0))</f>
        <v/>
      </c>
      <c r="U2125" s="38">
        <f>IF(OR($R2125=0,NOT(ISNUMBER($I2125))),0,IF(YEAR($I2125)+IF($Q2125=1,RetAgeO,RetAgeE)=FY,MONTH($I2125),IF(YEAR($I2125)+IF($Q2125=1,RetAgeO,RetAgeE)&lt;FY,1,0)))</f>
        <v/>
      </c>
      <c r="V2125" s="38">
        <f>IF(OR($R2125=0,NOT(ISNUMBER($K2125))),0,IF(YEAR($K2125)=FY,MONTH($K2125),IF(YEAR($K2125)&lt;FY,1,0)))</f>
        <v/>
      </c>
      <c r="W2125" s="38">
        <f>IF($R2125=0,0,MIN(12,IF(AND(ISNUMBER($O2125),$O2125&gt;=1,$O2125&lt;=12),INT($O2125),12),IF(AND(RetireExit="Yes",$U2125&gt;0),$U2125,12),IF(AND(ContractExit="Yes",$V2125&gt;0),$V2125,12)))</f>
        <v/>
      </c>
      <c r="X2125" s="37">
        <f>IF(ISNUMBER($P2125),$P2125,IncPct)</f>
        <v/>
      </c>
      <c r="Y2125" s="39">
        <f>IF($W2125=0,0,MAX(0,MIN($W2125,IncMonth-1))+MAX(0,$W2125-IncMonth+1)*(1+$X2125))</f>
        <v/>
      </c>
      <c r="Z2125" s="40">
        <f>IF($C2125="",0,IFERROR(INDEX(Departments!$B$5:$B$54,MATCH($C2125,Departments!$A$5:$A$54,0)),0))</f>
        <v/>
      </c>
      <c r="AA2125" s="41">
        <f>N($L2125)*$Y2125</f>
        <v/>
      </c>
      <c r="AB2125" s="41">
        <f>N($M2125)*$Y2125</f>
        <v/>
      </c>
      <c r="AC2125" s="41">
        <f>$AA2125*$Z2125</f>
        <v/>
      </c>
      <c r="AD2125" s="41">
        <f>$AA2125*BonusMonths/12</f>
        <v/>
      </c>
      <c r="AE2125" s="41">
        <f>($AA2125+SI_Gross*$AB2125)*IF($Q2125=1,SI_O,SI_E)</f>
        <v/>
      </c>
      <c r="AF2125" s="41">
        <f>IF($Q2125=1,0,$AA2125*EOSB)</f>
        <v/>
      </c>
      <c r="AG2125" s="41">
        <f>$AN2125*$W2125</f>
        <v/>
      </c>
      <c r="AH2125" s="41">
        <f>SUM($AA2125:$AG2125)</f>
        <v/>
      </c>
      <c r="AI2125" s="41">
        <f>12*($AM2125+$AN2125)</f>
        <v/>
      </c>
      <c r="AJ2125" s="41">
        <f>$AM2125*((IncMonth-1)+(13-IncMonth)*(1+$X2125))+12*$AN2125</f>
        <v/>
      </c>
      <c r="AK2125" s="41">
        <f>IF($R2125=1,N($L2125)+N($M2125),0)</f>
        <v/>
      </c>
      <c r="AL2125">
        <f>IF($C2125="","",IF(N($L2125)&lt;=0,"Basic salary missing",IF(ISNA(MATCH($C2125,Departments!$A$5:$A$54,0)),"Department not on Departments sheet",IF(AND($I2125&lt;&gt;"",NOT(ISNUMBER($I2125))),"Date of birth is text, not a date",IF(AND($K2125&lt;&gt;"",NOT(ISNUMBER($K2125))),"Contract end is text, not a date","")))))</f>
        <v/>
      </c>
      <c r="AM2125" s="41">
        <f>IF($R2125=0,0,N($L2125)*(1+$Z2125+BonusMonths/12+IF($Q2125=1,0,EOSB))+N($M2125)+(N($L2125)+SI_Gross*N($M2125))*IF($Q2125=1,SI_O,SI_E))</f>
        <v/>
      </c>
      <c r="AN2125" s="41">
        <f>IF($R2125=0,0,(IF($Q2125=1,MedO,MedE+Ticket)+Training)/12)</f>
        <v/>
      </c>
    </row>
    <row r="2126">
      <c r="I2126" s="35" t="n"/>
      <c r="J2126" s="35" t="n"/>
      <c r="K2126" s="35" t="n"/>
      <c r="L2126" s="36" t="n"/>
      <c r="M2126" s="36" t="n"/>
      <c r="P2126" s="37" t="n"/>
      <c r="Q2126" s="38">
        <f>IF($C2126="",0,IF(OR(LOWER(TRIM($G2126))="omani",LOWER(TRIM($G2126))="oman",LOWER(TRIM($G2126))="om",LOWER(TRIM($G2126))="local"),1,0))</f>
        <v/>
      </c>
      <c r="R2126" s="38">
        <f>IF($C2126="",0,IF(OR(ISNUMBER(SEARCH("resign",$N2126)),ISNUMBER(SEARCH("terminat",$N2126)),ISNUMBER(SEARCH("inactive",$N2126)),ISNUMBER(SEARCH("vacan",$N2126)),ISNUMBER(SEARCH("deceased",$N2126)),ISNUMBER(SEARCH("separated",$N2126))),0,1))</f>
        <v/>
      </c>
      <c r="S2126">
        <f>IF(OR($R2126=0,NOT(ISNUMBER($I2126))),"",IFERROR(DATEDIF($I2126,DATE(FY,1,1),"y"),""))</f>
        <v/>
      </c>
      <c r="T2126">
        <f>IF(OR($R2126=0,NOT(ISNUMBER($J2126))),"",IFERROR(DATEDIF($J2126,DATE(FY,1,1),"y"),0))</f>
        <v/>
      </c>
      <c r="U2126" s="38">
        <f>IF(OR($R2126=0,NOT(ISNUMBER($I2126))),0,IF(YEAR($I2126)+IF($Q2126=1,RetAgeO,RetAgeE)=FY,MONTH($I2126),IF(YEAR($I2126)+IF($Q2126=1,RetAgeO,RetAgeE)&lt;FY,1,0)))</f>
        <v/>
      </c>
      <c r="V2126" s="38">
        <f>IF(OR($R2126=0,NOT(ISNUMBER($K2126))),0,IF(YEAR($K2126)=FY,MONTH($K2126),IF(YEAR($K2126)&lt;FY,1,0)))</f>
        <v/>
      </c>
      <c r="W2126" s="38">
        <f>IF($R2126=0,0,MIN(12,IF(AND(ISNUMBER($O2126),$O2126&gt;=1,$O2126&lt;=12),INT($O2126),12),IF(AND(RetireExit="Yes",$U2126&gt;0),$U2126,12),IF(AND(ContractExit="Yes",$V2126&gt;0),$V2126,12)))</f>
        <v/>
      </c>
      <c r="X2126" s="37">
        <f>IF(ISNUMBER($P2126),$P2126,IncPct)</f>
        <v/>
      </c>
      <c r="Y2126" s="39">
        <f>IF($W2126=0,0,MAX(0,MIN($W2126,IncMonth-1))+MAX(0,$W2126-IncMonth+1)*(1+$X2126))</f>
        <v/>
      </c>
      <c r="Z2126" s="40">
        <f>IF($C2126="",0,IFERROR(INDEX(Departments!$B$5:$B$54,MATCH($C2126,Departments!$A$5:$A$54,0)),0))</f>
        <v/>
      </c>
      <c r="AA2126" s="41">
        <f>N($L2126)*$Y2126</f>
        <v/>
      </c>
      <c r="AB2126" s="41">
        <f>N($M2126)*$Y2126</f>
        <v/>
      </c>
      <c r="AC2126" s="41">
        <f>$AA2126*$Z2126</f>
        <v/>
      </c>
      <c r="AD2126" s="41">
        <f>$AA2126*BonusMonths/12</f>
        <v/>
      </c>
      <c r="AE2126" s="41">
        <f>($AA2126+SI_Gross*$AB2126)*IF($Q2126=1,SI_O,SI_E)</f>
        <v/>
      </c>
      <c r="AF2126" s="41">
        <f>IF($Q2126=1,0,$AA2126*EOSB)</f>
        <v/>
      </c>
      <c r="AG2126" s="41">
        <f>$AN2126*$W2126</f>
        <v/>
      </c>
      <c r="AH2126" s="41">
        <f>SUM($AA2126:$AG2126)</f>
        <v/>
      </c>
      <c r="AI2126" s="41">
        <f>12*($AM2126+$AN2126)</f>
        <v/>
      </c>
      <c r="AJ2126" s="41">
        <f>$AM2126*((IncMonth-1)+(13-IncMonth)*(1+$X2126))+12*$AN2126</f>
        <v/>
      </c>
      <c r="AK2126" s="41">
        <f>IF($R2126=1,N($L2126)+N($M2126),0)</f>
        <v/>
      </c>
      <c r="AL2126">
        <f>IF($C2126="","",IF(N($L2126)&lt;=0,"Basic salary missing",IF(ISNA(MATCH($C2126,Departments!$A$5:$A$54,0)),"Department not on Departments sheet",IF(AND($I2126&lt;&gt;"",NOT(ISNUMBER($I2126))),"Date of birth is text, not a date",IF(AND($K2126&lt;&gt;"",NOT(ISNUMBER($K2126))),"Contract end is text, not a date","")))))</f>
        <v/>
      </c>
      <c r="AM2126" s="41">
        <f>IF($R2126=0,0,N($L2126)*(1+$Z2126+BonusMonths/12+IF($Q2126=1,0,EOSB))+N($M2126)+(N($L2126)+SI_Gross*N($M2126))*IF($Q2126=1,SI_O,SI_E))</f>
        <v/>
      </c>
      <c r="AN2126" s="41">
        <f>IF($R2126=0,0,(IF($Q2126=1,MedO,MedE+Ticket)+Training)/12)</f>
        <v/>
      </c>
    </row>
    <row r="2127">
      <c r="I2127" s="35" t="n"/>
      <c r="J2127" s="35" t="n"/>
      <c r="K2127" s="35" t="n"/>
      <c r="L2127" s="36" t="n"/>
      <c r="M2127" s="36" t="n"/>
      <c r="P2127" s="37" t="n"/>
      <c r="Q2127" s="38">
        <f>IF($C2127="",0,IF(OR(LOWER(TRIM($G2127))="omani",LOWER(TRIM($G2127))="oman",LOWER(TRIM($G2127))="om",LOWER(TRIM($G2127))="local"),1,0))</f>
        <v/>
      </c>
      <c r="R2127" s="38">
        <f>IF($C2127="",0,IF(OR(ISNUMBER(SEARCH("resign",$N2127)),ISNUMBER(SEARCH("terminat",$N2127)),ISNUMBER(SEARCH("inactive",$N2127)),ISNUMBER(SEARCH("vacan",$N2127)),ISNUMBER(SEARCH("deceased",$N2127)),ISNUMBER(SEARCH("separated",$N2127))),0,1))</f>
        <v/>
      </c>
      <c r="S2127">
        <f>IF(OR($R2127=0,NOT(ISNUMBER($I2127))),"",IFERROR(DATEDIF($I2127,DATE(FY,1,1),"y"),""))</f>
        <v/>
      </c>
      <c r="T2127">
        <f>IF(OR($R2127=0,NOT(ISNUMBER($J2127))),"",IFERROR(DATEDIF($J2127,DATE(FY,1,1),"y"),0))</f>
        <v/>
      </c>
      <c r="U2127" s="38">
        <f>IF(OR($R2127=0,NOT(ISNUMBER($I2127))),0,IF(YEAR($I2127)+IF($Q2127=1,RetAgeO,RetAgeE)=FY,MONTH($I2127),IF(YEAR($I2127)+IF($Q2127=1,RetAgeO,RetAgeE)&lt;FY,1,0)))</f>
        <v/>
      </c>
      <c r="V2127" s="38">
        <f>IF(OR($R2127=0,NOT(ISNUMBER($K2127))),0,IF(YEAR($K2127)=FY,MONTH($K2127),IF(YEAR($K2127)&lt;FY,1,0)))</f>
        <v/>
      </c>
      <c r="W2127" s="38">
        <f>IF($R2127=0,0,MIN(12,IF(AND(ISNUMBER($O2127),$O2127&gt;=1,$O2127&lt;=12),INT($O2127),12),IF(AND(RetireExit="Yes",$U2127&gt;0),$U2127,12),IF(AND(ContractExit="Yes",$V2127&gt;0),$V2127,12)))</f>
        <v/>
      </c>
      <c r="X2127" s="37">
        <f>IF(ISNUMBER($P2127),$P2127,IncPct)</f>
        <v/>
      </c>
      <c r="Y2127" s="39">
        <f>IF($W2127=0,0,MAX(0,MIN($W2127,IncMonth-1))+MAX(0,$W2127-IncMonth+1)*(1+$X2127))</f>
        <v/>
      </c>
      <c r="Z2127" s="40">
        <f>IF($C2127="",0,IFERROR(INDEX(Departments!$B$5:$B$54,MATCH($C2127,Departments!$A$5:$A$54,0)),0))</f>
        <v/>
      </c>
      <c r="AA2127" s="41">
        <f>N($L2127)*$Y2127</f>
        <v/>
      </c>
      <c r="AB2127" s="41">
        <f>N($M2127)*$Y2127</f>
        <v/>
      </c>
      <c r="AC2127" s="41">
        <f>$AA2127*$Z2127</f>
        <v/>
      </c>
      <c r="AD2127" s="41">
        <f>$AA2127*BonusMonths/12</f>
        <v/>
      </c>
      <c r="AE2127" s="41">
        <f>($AA2127+SI_Gross*$AB2127)*IF($Q2127=1,SI_O,SI_E)</f>
        <v/>
      </c>
      <c r="AF2127" s="41">
        <f>IF($Q2127=1,0,$AA2127*EOSB)</f>
        <v/>
      </c>
      <c r="AG2127" s="41">
        <f>$AN2127*$W2127</f>
        <v/>
      </c>
      <c r="AH2127" s="41">
        <f>SUM($AA2127:$AG2127)</f>
        <v/>
      </c>
      <c r="AI2127" s="41">
        <f>12*($AM2127+$AN2127)</f>
        <v/>
      </c>
      <c r="AJ2127" s="41">
        <f>$AM2127*((IncMonth-1)+(13-IncMonth)*(1+$X2127))+12*$AN2127</f>
        <v/>
      </c>
      <c r="AK2127" s="41">
        <f>IF($R2127=1,N($L2127)+N($M2127),0)</f>
        <v/>
      </c>
      <c r="AL2127">
        <f>IF($C2127="","",IF(N($L2127)&lt;=0,"Basic salary missing",IF(ISNA(MATCH($C2127,Departments!$A$5:$A$54,0)),"Department not on Departments sheet",IF(AND($I2127&lt;&gt;"",NOT(ISNUMBER($I2127))),"Date of birth is text, not a date",IF(AND($K2127&lt;&gt;"",NOT(ISNUMBER($K2127))),"Contract end is text, not a date","")))))</f>
        <v/>
      </c>
      <c r="AM2127" s="41">
        <f>IF($R2127=0,0,N($L2127)*(1+$Z2127+BonusMonths/12+IF($Q2127=1,0,EOSB))+N($M2127)+(N($L2127)+SI_Gross*N($M2127))*IF($Q2127=1,SI_O,SI_E))</f>
        <v/>
      </c>
      <c r="AN2127" s="41">
        <f>IF($R2127=0,0,(IF($Q2127=1,MedO,MedE+Ticket)+Training)/12)</f>
        <v/>
      </c>
    </row>
    <row r="2128">
      <c r="I2128" s="35" t="n"/>
      <c r="J2128" s="35" t="n"/>
      <c r="K2128" s="35" t="n"/>
      <c r="L2128" s="36" t="n"/>
      <c r="M2128" s="36" t="n"/>
      <c r="P2128" s="37" t="n"/>
      <c r="Q2128" s="38">
        <f>IF($C2128="",0,IF(OR(LOWER(TRIM($G2128))="omani",LOWER(TRIM($G2128))="oman",LOWER(TRIM($G2128))="om",LOWER(TRIM($G2128))="local"),1,0))</f>
        <v/>
      </c>
      <c r="R2128" s="38">
        <f>IF($C2128="",0,IF(OR(ISNUMBER(SEARCH("resign",$N2128)),ISNUMBER(SEARCH("terminat",$N2128)),ISNUMBER(SEARCH("inactive",$N2128)),ISNUMBER(SEARCH("vacan",$N2128)),ISNUMBER(SEARCH("deceased",$N2128)),ISNUMBER(SEARCH("separated",$N2128))),0,1))</f>
        <v/>
      </c>
      <c r="S2128">
        <f>IF(OR($R2128=0,NOT(ISNUMBER($I2128))),"",IFERROR(DATEDIF($I2128,DATE(FY,1,1),"y"),""))</f>
        <v/>
      </c>
      <c r="T2128">
        <f>IF(OR($R2128=0,NOT(ISNUMBER($J2128))),"",IFERROR(DATEDIF($J2128,DATE(FY,1,1),"y"),0))</f>
        <v/>
      </c>
      <c r="U2128" s="38">
        <f>IF(OR($R2128=0,NOT(ISNUMBER($I2128))),0,IF(YEAR($I2128)+IF($Q2128=1,RetAgeO,RetAgeE)=FY,MONTH($I2128),IF(YEAR($I2128)+IF($Q2128=1,RetAgeO,RetAgeE)&lt;FY,1,0)))</f>
        <v/>
      </c>
      <c r="V2128" s="38">
        <f>IF(OR($R2128=0,NOT(ISNUMBER($K2128))),0,IF(YEAR($K2128)=FY,MONTH($K2128),IF(YEAR($K2128)&lt;FY,1,0)))</f>
        <v/>
      </c>
      <c r="W2128" s="38">
        <f>IF($R2128=0,0,MIN(12,IF(AND(ISNUMBER($O2128),$O2128&gt;=1,$O2128&lt;=12),INT($O2128),12),IF(AND(RetireExit="Yes",$U2128&gt;0),$U2128,12),IF(AND(ContractExit="Yes",$V2128&gt;0),$V2128,12)))</f>
        <v/>
      </c>
      <c r="X2128" s="37">
        <f>IF(ISNUMBER($P2128),$P2128,IncPct)</f>
        <v/>
      </c>
      <c r="Y2128" s="39">
        <f>IF($W2128=0,0,MAX(0,MIN($W2128,IncMonth-1))+MAX(0,$W2128-IncMonth+1)*(1+$X2128))</f>
        <v/>
      </c>
      <c r="Z2128" s="40">
        <f>IF($C2128="",0,IFERROR(INDEX(Departments!$B$5:$B$54,MATCH($C2128,Departments!$A$5:$A$54,0)),0))</f>
        <v/>
      </c>
      <c r="AA2128" s="41">
        <f>N($L2128)*$Y2128</f>
        <v/>
      </c>
      <c r="AB2128" s="41">
        <f>N($M2128)*$Y2128</f>
        <v/>
      </c>
      <c r="AC2128" s="41">
        <f>$AA2128*$Z2128</f>
        <v/>
      </c>
      <c r="AD2128" s="41">
        <f>$AA2128*BonusMonths/12</f>
        <v/>
      </c>
      <c r="AE2128" s="41">
        <f>($AA2128+SI_Gross*$AB2128)*IF($Q2128=1,SI_O,SI_E)</f>
        <v/>
      </c>
      <c r="AF2128" s="41">
        <f>IF($Q2128=1,0,$AA2128*EOSB)</f>
        <v/>
      </c>
      <c r="AG2128" s="41">
        <f>$AN2128*$W2128</f>
        <v/>
      </c>
      <c r="AH2128" s="41">
        <f>SUM($AA2128:$AG2128)</f>
        <v/>
      </c>
      <c r="AI2128" s="41">
        <f>12*($AM2128+$AN2128)</f>
        <v/>
      </c>
      <c r="AJ2128" s="41">
        <f>$AM2128*((IncMonth-1)+(13-IncMonth)*(1+$X2128))+12*$AN2128</f>
        <v/>
      </c>
      <c r="AK2128" s="41">
        <f>IF($R2128=1,N($L2128)+N($M2128),0)</f>
        <v/>
      </c>
      <c r="AL2128">
        <f>IF($C2128="","",IF(N($L2128)&lt;=0,"Basic salary missing",IF(ISNA(MATCH($C2128,Departments!$A$5:$A$54,0)),"Department not on Departments sheet",IF(AND($I2128&lt;&gt;"",NOT(ISNUMBER($I2128))),"Date of birth is text, not a date",IF(AND($K2128&lt;&gt;"",NOT(ISNUMBER($K2128))),"Contract end is text, not a date","")))))</f>
        <v/>
      </c>
      <c r="AM2128" s="41">
        <f>IF($R2128=0,0,N($L2128)*(1+$Z2128+BonusMonths/12+IF($Q2128=1,0,EOSB))+N($M2128)+(N($L2128)+SI_Gross*N($M2128))*IF($Q2128=1,SI_O,SI_E))</f>
        <v/>
      </c>
      <c r="AN2128" s="41">
        <f>IF($R2128=0,0,(IF($Q2128=1,MedO,MedE+Ticket)+Training)/12)</f>
        <v/>
      </c>
    </row>
    <row r="2129">
      <c r="I2129" s="35" t="n"/>
      <c r="J2129" s="35" t="n"/>
      <c r="K2129" s="35" t="n"/>
      <c r="L2129" s="36" t="n"/>
      <c r="M2129" s="36" t="n"/>
      <c r="P2129" s="37" t="n"/>
      <c r="Q2129" s="38">
        <f>IF($C2129="",0,IF(OR(LOWER(TRIM($G2129))="omani",LOWER(TRIM($G2129))="oman",LOWER(TRIM($G2129))="om",LOWER(TRIM($G2129))="local"),1,0))</f>
        <v/>
      </c>
      <c r="R2129" s="38">
        <f>IF($C2129="",0,IF(OR(ISNUMBER(SEARCH("resign",$N2129)),ISNUMBER(SEARCH("terminat",$N2129)),ISNUMBER(SEARCH("inactive",$N2129)),ISNUMBER(SEARCH("vacan",$N2129)),ISNUMBER(SEARCH("deceased",$N2129)),ISNUMBER(SEARCH("separated",$N2129))),0,1))</f>
        <v/>
      </c>
      <c r="S2129">
        <f>IF(OR($R2129=0,NOT(ISNUMBER($I2129))),"",IFERROR(DATEDIF($I2129,DATE(FY,1,1),"y"),""))</f>
        <v/>
      </c>
      <c r="T2129">
        <f>IF(OR($R2129=0,NOT(ISNUMBER($J2129))),"",IFERROR(DATEDIF($J2129,DATE(FY,1,1),"y"),0))</f>
        <v/>
      </c>
      <c r="U2129" s="38">
        <f>IF(OR($R2129=0,NOT(ISNUMBER($I2129))),0,IF(YEAR($I2129)+IF($Q2129=1,RetAgeO,RetAgeE)=FY,MONTH($I2129),IF(YEAR($I2129)+IF($Q2129=1,RetAgeO,RetAgeE)&lt;FY,1,0)))</f>
        <v/>
      </c>
      <c r="V2129" s="38">
        <f>IF(OR($R2129=0,NOT(ISNUMBER($K2129))),0,IF(YEAR($K2129)=FY,MONTH($K2129),IF(YEAR($K2129)&lt;FY,1,0)))</f>
        <v/>
      </c>
      <c r="W2129" s="38">
        <f>IF($R2129=0,0,MIN(12,IF(AND(ISNUMBER($O2129),$O2129&gt;=1,$O2129&lt;=12),INT($O2129),12),IF(AND(RetireExit="Yes",$U2129&gt;0),$U2129,12),IF(AND(ContractExit="Yes",$V2129&gt;0),$V2129,12)))</f>
        <v/>
      </c>
      <c r="X2129" s="37">
        <f>IF(ISNUMBER($P2129),$P2129,IncPct)</f>
        <v/>
      </c>
      <c r="Y2129" s="39">
        <f>IF($W2129=0,0,MAX(0,MIN($W2129,IncMonth-1))+MAX(0,$W2129-IncMonth+1)*(1+$X2129))</f>
        <v/>
      </c>
      <c r="Z2129" s="40">
        <f>IF($C2129="",0,IFERROR(INDEX(Departments!$B$5:$B$54,MATCH($C2129,Departments!$A$5:$A$54,0)),0))</f>
        <v/>
      </c>
      <c r="AA2129" s="41">
        <f>N($L2129)*$Y2129</f>
        <v/>
      </c>
      <c r="AB2129" s="41">
        <f>N($M2129)*$Y2129</f>
        <v/>
      </c>
      <c r="AC2129" s="41">
        <f>$AA2129*$Z2129</f>
        <v/>
      </c>
      <c r="AD2129" s="41">
        <f>$AA2129*BonusMonths/12</f>
        <v/>
      </c>
      <c r="AE2129" s="41">
        <f>($AA2129+SI_Gross*$AB2129)*IF($Q2129=1,SI_O,SI_E)</f>
        <v/>
      </c>
      <c r="AF2129" s="41">
        <f>IF($Q2129=1,0,$AA2129*EOSB)</f>
        <v/>
      </c>
      <c r="AG2129" s="41">
        <f>$AN2129*$W2129</f>
        <v/>
      </c>
      <c r="AH2129" s="41">
        <f>SUM($AA2129:$AG2129)</f>
        <v/>
      </c>
      <c r="AI2129" s="41">
        <f>12*($AM2129+$AN2129)</f>
        <v/>
      </c>
      <c r="AJ2129" s="41">
        <f>$AM2129*((IncMonth-1)+(13-IncMonth)*(1+$X2129))+12*$AN2129</f>
        <v/>
      </c>
      <c r="AK2129" s="41">
        <f>IF($R2129=1,N($L2129)+N($M2129),0)</f>
        <v/>
      </c>
      <c r="AL2129">
        <f>IF($C2129="","",IF(N($L2129)&lt;=0,"Basic salary missing",IF(ISNA(MATCH($C2129,Departments!$A$5:$A$54,0)),"Department not on Departments sheet",IF(AND($I2129&lt;&gt;"",NOT(ISNUMBER($I2129))),"Date of birth is text, not a date",IF(AND($K2129&lt;&gt;"",NOT(ISNUMBER($K2129))),"Contract end is text, not a date","")))))</f>
        <v/>
      </c>
      <c r="AM2129" s="41">
        <f>IF($R2129=0,0,N($L2129)*(1+$Z2129+BonusMonths/12+IF($Q2129=1,0,EOSB))+N($M2129)+(N($L2129)+SI_Gross*N($M2129))*IF($Q2129=1,SI_O,SI_E))</f>
        <v/>
      </c>
      <c r="AN2129" s="41">
        <f>IF($R2129=0,0,(IF($Q2129=1,MedO,MedE+Ticket)+Training)/12)</f>
        <v/>
      </c>
    </row>
    <row r="2130">
      <c r="I2130" s="35" t="n"/>
      <c r="J2130" s="35" t="n"/>
      <c r="K2130" s="35" t="n"/>
      <c r="L2130" s="36" t="n"/>
      <c r="M2130" s="36" t="n"/>
      <c r="P2130" s="37" t="n"/>
      <c r="Q2130" s="38">
        <f>IF($C2130="",0,IF(OR(LOWER(TRIM($G2130))="omani",LOWER(TRIM($G2130))="oman",LOWER(TRIM($G2130))="om",LOWER(TRIM($G2130))="local"),1,0))</f>
        <v/>
      </c>
      <c r="R2130" s="38">
        <f>IF($C2130="",0,IF(OR(ISNUMBER(SEARCH("resign",$N2130)),ISNUMBER(SEARCH("terminat",$N2130)),ISNUMBER(SEARCH("inactive",$N2130)),ISNUMBER(SEARCH("vacan",$N2130)),ISNUMBER(SEARCH("deceased",$N2130)),ISNUMBER(SEARCH("separated",$N2130))),0,1))</f>
        <v/>
      </c>
      <c r="S2130">
        <f>IF(OR($R2130=0,NOT(ISNUMBER($I2130))),"",IFERROR(DATEDIF($I2130,DATE(FY,1,1),"y"),""))</f>
        <v/>
      </c>
      <c r="T2130">
        <f>IF(OR($R2130=0,NOT(ISNUMBER($J2130))),"",IFERROR(DATEDIF($J2130,DATE(FY,1,1),"y"),0))</f>
        <v/>
      </c>
      <c r="U2130" s="38">
        <f>IF(OR($R2130=0,NOT(ISNUMBER($I2130))),0,IF(YEAR($I2130)+IF($Q2130=1,RetAgeO,RetAgeE)=FY,MONTH($I2130),IF(YEAR($I2130)+IF($Q2130=1,RetAgeO,RetAgeE)&lt;FY,1,0)))</f>
        <v/>
      </c>
      <c r="V2130" s="38">
        <f>IF(OR($R2130=0,NOT(ISNUMBER($K2130))),0,IF(YEAR($K2130)=FY,MONTH($K2130),IF(YEAR($K2130)&lt;FY,1,0)))</f>
        <v/>
      </c>
      <c r="W2130" s="38">
        <f>IF($R2130=0,0,MIN(12,IF(AND(ISNUMBER($O2130),$O2130&gt;=1,$O2130&lt;=12),INT($O2130),12),IF(AND(RetireExit="Yes",$U2130&gt;0),$U2130,12),IF(AND(ContractExit="Yes",$V2130&gt;0),$V2130,12)))</f>
        <v/>
      </c>
      <c r="X2130" s="37">
        <f>IF(ISNUMBER($P2130),$P2130,IncPct)</f>
        <v/>
      </c>
      <c r="Y2130" s="39">
        <f>IF($W2130=0,0,MAX(0,MIN($W2130,IncMonth-1))+MAX(0,$W2130-IncMonth+1)*(1+$X2130))</f>
        <v/>
      </c>
      <c r="Z2130" s="40">
        <f>IF($C2130="",0,IFERROR(INDEX(Departments!$B$5:$B$54,MATCH($C2130,Departments!$A$5:$A$54,0)),0))</f>
        <v/>
      </c>
      <c r="AA2130" s="41">
        <f>N($L2130)*$Y2130</f>
        <v/>
      </c>
      <c r="AB2130" s="41">
        <f>N($M2130)*$Y2130</f>
        <v/>
      </c>
      <c r="AC2130" s="41">
        <f>$AA2130*$Z2130</f>
        <v/>
      </c>
      <c r="AD2130" s="41">
        <f>$AA2130*BonusMonths/12</f>
        <v/>
      </c>
      <c r="AE2130" s="41">
        <f>($AA2130+SI_Gross*$AB2130)*IF($Q2130=1,SI_O,SI_E)</f>
        <v/>
      </c>
      <c r="AF2130" s="41">
        <f>IF($Q2130=1,0,$AA2130*EOSB)</f>
        <v/>
      </c>
      <c r="AG2130" s="41">
        <f>$AN2130*$W2130</f>
        <v/>
      </c>
      <c r="AH2130" s="41">
        <f>SUM($AA2130:$AG2130)</f>
        <v/>
      </c>
      <c r="AI2130" s="41">
        <f>12*($AM2130+$AN2130)</f>
        <v/>
      </c>
      <c r="AJ2130" s="41">
        <f>$AM2130*((IncMonth-1)+(13-IncMonth)*(1+$X2130))+12*$AN2130</f>
        <v/>
      </c>
      <c r="AK2130" s="41">
        <f>IF($R2130=1,N($L2130)+N($M2130),0)</f>
        <v/>
      </c>
      <c r="AL2130">
        <f>IF($C2130="","",IF(N($L2130)&lt;=0,"Basic salary missing",IF(ISNA(MATCH($C2130,Departments!$A$5:$A$54,0)),"Department not on Departments sheet",IF(AND($I2130&lt;&gt;"",NOT(ISNUMBER($I2130))),"Date of birth is text, not a date",IF(AND($K2130&lt;&gt;"",NOT(ISNUMBER($K2130))),"Contract end is text, not a date","")))))</f>
        <v/>
      </c>
      <c r="AM2130" s="41">
        <f>IF($R2130=0,0,N($L2130)*(1+$Z2130+BonusMonths/12+IF($Q2130=1,0,EOSB))+N($M2130)+(N($L2130)+SI_Gross*N($M2130))*IF($Q2130=1,SI_O,SI_E))</f>
        <v/>
      </c>
      <c r="AN2130" s="41">
        <f>IF($R2130=0,0,(IF($Q2130=1,MedO,MedE+Ticket)+Training)/12)</f>
        <v/>
      </c>
    </row>
    <row r="2131">
      <c r="I2131" s="35" t="n"/>
      <c r="J2131" s="35" t="n"/>
      <c r="K2131" s="35" t="n"/>
      <c r="L2131" s="36" t="n"/>
      <c r="M2131" s="36" t="n"/>
      <c r="P2131" s="37" t="n"/>
      <c r="Q2131" s="38">
        <f>IF($C2131="",0,IF(OR(LOWER(TRIM($G2131))="omani",LOWER(TRIM($G2131))="oman",LOWER(TRIM($G2131))="om",LOWER(TRIM($G2131))="local"),1,0))</f>
        <v/>
      </c>
      <c r="R2131" s="38">
        <f>IF($C2131="",0,IF(OR(ISNUMBER(SEARCH("resign",$N2131)),ISNUMBER(SEARCH("terminat",$N2131)),ISNUMBER(SEARCH("inactive",$N2131)),ISNUMBER(SEARCH("vacan",$N2131)),ISNUMBER(SEARCH("deceased",$N2131)),ISNUMBER(SEARCH("separated",$N2131))),0,1))</f>
        <v/>
      </c>
      <c r="S2131">
        <f>IF(OR($R2131=0,NOT(ISNUMBER($I2131))),"",IFERROR(DATEDIF($I2131,DATE(FY,1,1),"y"),""))</f>
        <v/>
      </c>
      <c r="T2131">
        <f>IF(OR($R2131=0,NOT(ISNUMBER($J2131))),"",IFERROR(DATEDIF($J2131,DATE(FY,1,1),"y"),0))</f>
        <v/>
      </c>
      <c r="U2131" s="38">
        <f>IF(OR($R2131=0,NOT(ISNUMBER($I2131))),0,IF(YEAR($I2131)+IF($Q2131=1,RetAgeO,RetAgeE)=FY,MONTH($I2131),IF(YEAR($I2131)+IF($Q2131=1,RetAgeO,RetAgeE)&lt;FY,1,0)))</f>
        <v/>
      </c>
      <c r="V2131" s="38">
        <f>IF(OR($R2131=0,NOT(ISNUMBER($K2131))),0,IF(YEAR($K2131)=FY,MONTH($K2131),IF(YEAR($K2131)&lt;FY,1,0)))</f>
        <v/>
      </c>
      <c r="W2131" s="38">
        <f>IF($R2131=0,0,MIN(12,IF(AND(ISNUMBER($O2131),$O2131&gt;=1,$O2131&lt;=12),INT($O2131),12),IF(AND(RetireExit="Yes",$U2131&gt;0),$U2131,12),IF(AND(ContractExit="Yes",$V2131&gt;0),$V2131,12)))</f>
        <v/>
      </c>
      <c r="X2131" s="37">
        <f>IF(ISNUMBER($P2131),$P2131,IncPct)</f>
        <v/>
      </c>
      <c r="Y2131" s="39">
        <f>IF($W2131=0,0,MAX(0,MIN($W2131,IncMonth-1))+MAX(0,$W2131-IncMonth+1)*(1+$X2131))</f>
        <v/>
      </c>
      <c r="Z2131" s="40">
        <f>IF($C2131="",0,IFERROR(INDEX(Departments!$B$5:$B$54,MATCH($C2131,Departments!$A$5:$A$54,0)),0))</f>
        <v/>
      </c>
      <c r="AA2131" s="41">
        <f>N($L2131)*$Y2131</f>
        <v/>
      </c>
      <c r="AB2131" s="41">
        <f>N($M2131)*$Y2131</f>
        <v/>
      </c>
      <c r="AC2131" s="41">
        <f>$AA2131*$Z2131</f>
        <v/>
      </c>
      <c r="AD2131" s="41">
        <f>$AA2131*BonusMonths/12</f>
        <v/>
      </c>
      <c r="AE2131" s="41">
        <f>($AA2131+SI_Gross*$AB2131)*IF($Q2131=1,SI_O,SI_E)</f>
        <v/>
      </c>
      <c r="AF2131" s="41">
        <f>IF($Q2131=1,0,$AA2131*EOSB)</f>
        <v/>
      </c>
      <c r="AG2131" s="41">
        <f>$AN2131*$W2131</f>
        <v/>
      </c>
      <c r="AH2131" s="41">
        <f>SUM($AA2131:$AG2131)</f>
        <v/>
      </c>
      <c r="AI2131" s="41">
        <f>12*($AM2131+$AN2131)</f>
        <v/>
      </c>
      <c r="AJ2131" s="41">
        <f>$AM2131*((IncMonth-1)+(13-IncMonth)*(1+$X2131))+12*$AN2131</f>
        <v/>
      </c>
      <c r="AK2131" s="41">
        <f>IF($R2131=1,N($L2131)+N($M2131),0)</f>
        <v/>
      </c>
      <c r="AL2131">
        <f>IF($C2131="","",IF(N($L2131)&lt;=0,"Basic salary missing",IF(ISNA(MATCH($C2131,Departments!$A$5:$A$54,0)),"Department not on Departments sheet",IF(AND($I2131&lt;&gt;"",NOT(ISNUMBER($I2131))),"Date of birth is text, not a date",IF(AND($K2131&lt;&gt;"",NOT(ISNUMBER($K2131))),"Contract end is text, not a date","")))))</f>
        <v/>
      </c>
      <c r="AM2131" s="41">
        <f>IF($R2131=0,0,N($L2131)*(1+$Z2131+BonusMonths/12+IF($Q2131=1,0,EOSB))+N($M2131)+(N($L2131)+SI_Gross*N($M2131))*IF($Q2131=1,SI_O,SI_E))</f>
        <v/>
      </c>
      <c r="AN2131" s="41">
        <f>IF($R2131=0,0,(IF($Q2131=1,MedO,MedE+Ticket)+Training)/12)</f>
        <v/>
      </c>
    </row>
    <row r="2132">
      <c r="I2132" s="35" t="n"/>
      <c r="J2132" s="35" t="n"/>
      <c r="K2132" s="35" t="n"/>
      <c r="L2132" s="36" t="n"/>
      <c r="M2132" s="36" t="n"/>
      <c r="P2132" s="37" t="n"/>
      <c r="Q2132" s="38">
        <f>IF($C2132="",0,IF(OR(LOWER(TRIM($G2132))="omani",LOWER(TRIM($G2132))="oman",LOWER(TRIM($G2132))="om",LOWER(TRIM($G2132))="local"),1,0))</f>
        <v/>
      </c>
      <c r="R2132" s="38">
        <f>IF($C2132="",0,IF(OR(ISNUMBER(SEARCH("resign",$N2132)),ISNUMBER(SEARCH("terminat",$N2132)),ISNUMBER(SEARCH("inactive",$N2132)),ISNUMBER(SEARCH("vacan",$N2132)),ISNUMBER(SEARCH("deceased",$N2132)),ISNUMBER(SEARCH("separated",$N2132))),0,1))</f>
        <v/>
      </c>
      <c r="S2132">
        <f>IF(OR($R2132=0,NOT(ISNUMBER($I2132))),"",IFERROR(DATEDIF($I2132,DATE(FY,1,1),"y"),""))</f>
        <v/>
      </c>
      <c r="T2132">
        <f>IF(OR($R2132=0,NOT(ISNUMBER($J2132))),"",IFERROR(DATEDIF($J2132,DATE(FY,1,1),"y"),0))</f>
        <v/>
      </c>
      <c r="U2132" s="38">
        <f>IF(OR($R2132=0,NOT(ISNUMBER($I2132))),0,IF(YEAR($I2132)+IF($Q2132=1,RetAgeO,RetAgeE)=FY,MONTH($I2132),IF(YEAR($I2132)+IF($Q2132=1,RetAgeO,RetAgeE)&lt;FY,1,0)))</f>
        <v/>
      </c>
      <c r="V2132" s="38">
        <f>IF(OR($R2132=0,NOT(ISNUMBER($K2132))),0,IF(YEAR($K2132)=FY,MONTH($K2132),IF(YEAR($K2132)&lt;FY,1,0)))</f>
        <v/>
      </c>
      <c r="W2132" s="38">
        <f>IF($R2132=0,0,MIN(12,IF(AND(ISNUMBER($O2132),$O2132&gt;=1,$O2132&lt;=12),INT($O2132),12),IF(AND(RetireExit="Yes",$U2132&gt;0),$U2132,12),IF(AND(ContractExit="Yes",$V2132&gt;0),$V2132,12)))</f>
        <v/>
      </c>
      <c r="X2132" s="37">
        <f>IF(ISNUMBER($P2132),$P2132,IncPct)</f>
        <v/>
      </c>
      <c r="Y2132" s="39">
        <f>IF($W2132=0,0,MAX(0,MIN($W2132,IncMonth-1))+MAX(0,$W2132-IncMonth+1)*(1+$X2132))</f>
        <v/>
      </c>
      <c r="Z2132" s="40">
        <f>IF($C2132="",0,IFERROR(INDEX(Departments!$B$5:$B$54,MATCH($C2132,Departments!$A$5:$A$54,0)),0))</f>
        <v/>
      </c>
      <c r="AA2132" s="41">
        <f>N($L2132)*$Y2132</f>
        <v/>
      </c>
      <c r="AB2132" s="41">
        <f>N($M2132)*$Y2132</f>
        <v/>
      </c>
      <c r="AC2132" s="41">
        <f>$AA2132*$Z2132</f>
        <v/>
      </c>
      <c r="AD2132" s="41">
        <f>$AA2132*BonusMonths/12</f>
        <v/>
      </c>
      <c r="AE2132" s="41">
        <f>($AA2132+SI_Gross*$AB2132)*IF($Q2132=1,SI_O,SI_E)</f>
        <v/>
      </c>
      <c r="AF2132" s="41">
        <f>IF($Q2132=1,0,$AA2132*EOSB)</f>
        <v/>
      </c>
      <c r="AG2132" s="41">
        <f>$AN2132*$W2132</f>
        <v/>
      </c>
      <c r="AH2132" s="41">
        <f>SUM($AA2132:$AG2132)</f>
        <v/>
      </c>
      <c r="AI2132" s="41">
        <f>12*($AM2132+$AN2132)</f>
        <v/>
      </c>
      <c r="AJ2132" s="41">
        <f>$AM2132*((IncMonth-1)+(13-IncMonth)*(1+$X2132))+12*$AN2132</f>
        <v/>
      </c>
      <c r="AK2132" s="41">
        <f>IF($R2132=1,N($L2132)+N($M2132),0)</f>
        <v/>
      </c>
      <c r="AL2132">
        <f>IF($C2132="","",IF(N($L2132)&lt;=0,"Basic salary missing",IF(ISNA(MATCH($C2132,Departments!$A$5:$A$54,0)),"Department not on Departments sheet",IF(AND($I2132&lt;&gt;"",NOT(ISNUMBER($I2132))),"Date of birth is text, not a date",IF(AND($K2132&lt;&gt;"",NOT(ISNUMBER($K2132))),"Contract end is text, not a date","")))))</f>
        <v/>
      </c>
      <c r="AM2132" s="41">
        <f>IF($R2132=0,0,N($L2132)*(1+$Z2132+BonusMonths/12+IF($Q2132=1,0,EOSB))+N($M2132)+(N($L2132)+SI_Gross*N($M2132))*IF($Q2132=1,SI_O,SI_E))</f>
        <v/>
      </c>
      <c r="AN2132" s="41">
        <f>IF($R2132=0,0,(IF($Q2132=1,MedO,MedE+Ticket)+Training)/12)</f>
        <v/>
      </c>
    </row>
    <row r="2133">
      <c r="I2133" s="35" t="n"/>
      <c r="J2133" s="35" t="n"/>
      <c r="K2133" s="35" t="n"/>
      <c r="L2133" s="36" t="n"/>
      <c r="M2133" s="36" t="n"/>
      <c r="P2133" s="37" t="n"/>
      <c r="Q2133" s="38">
        <f>IF($C2133="",0,IF(OR(LOWER(TRIM($G2133))="omani",LOWER(TRIM($G2133))="oman",LOWER(TRIM($G2133))="om",LOWER(TRIM($G2133))="local"),1,0))</f>
        <v/>
      </c>
      <c r="R2133" s="38">
        <f>IF($C2133="",0,IF(OR(ISNUMBER(SEARCH("resign",$N2133)),ISNUMBER(SEARCH("terminat",$N2133)),ISNUMBER(SEARCH("inactive",$N2133)),ISNUMBER(SEARCH("vacan",$N2133)),ISNUMBER(SEARCH("deceased",$N2133)),ISNUMBER(SEARCH("separated",$N2133))),0,1))</f>
        <v/>
      </c>
      <c r="S2133">
        <f>IF(OR($R2133=0,NOT(ISNUMBER($I2133))),"",IFERROR(DATEDIF($I2133,DATE(FY,1,1),"y"),""))</f>
        <v/>
      </c>
      <c r="T2133">
        <f>IF(OR($R2133=0,NOT(ISNUMBER($J2133))),"",IFERROR(DATEDIF($J2133,DATE(FY,1,1),"y"),0))</f>
        <v/>
      </c>
      <c r="U2133" s="38">
        <f>IF(OR($R2133=0,NOT(ISNUMBER($I2133))),0,IF(YEAR($I2133)+IF($Q2133=1,RetAgeO,RetAgeE)=FY,MONTH($I2133),IF(YEAR($I2133)+IF($Q2133=1,RetAgeO,RetAgeE)&lt;FY,1,0)))</f>
        <v/>
      </c>
      <c r="V2133" s="38">
        <f>IF(OR($R2133=0,NOT(ISNUMBER($K2133))),0,IF(YEAR($K2133)=FY,MONTH($K2133),IF(YEAR($K2133)&lt;FY,1,0)))</f>
        <v/>
      </c>
      <c r="W2133" s="38">
        <f>IF($R2133=0,0,MIN(12,IF(AND(ISNUMBER($O2133),$O2133&gt;=1,$O2133&lt;=12),INT($O2133),12),IF(AND(RetireExit="Yes",$U2133&gt;0),$U2133,12),IF(AND(ContractExit="Yes",$V2133&gt;0),$V2133,12)))</f>
        <v/>
      </c>
      <c r="X2133" s="37">
        <f>IF(ISNUMBER($P2133),$P2133,IncPct)</f>
        <v/>
      </c>
      <c r="Y2133" s="39">
        <f>IF($W2133=0,0,MAX(0,MIN($W2133,IncMonth-1))+MAX(0,$W2133-IncMonth+1)*(1+$X2133))</f>
        <v/>
      </c>
      <c r="Z2133" s="40">
        <f>IF($C2133="",0,IFERROR(INDEX(Departments!$B$5:$B$54,MATCH($C2133,Departments!$A$5:$A$54,0)),0))</f>
        <v/>
      </c>
      <c r="AA2133" s="41">
        <f>N($L2133)*$Y2133</f>
        <v/>
      </c>
      <c r="AB2133" s="41">
        <f>N($M2133)*$Y2133</f>
        <v/>
      </c>
      <c r="AC2133" s="41">
        <f>$AA2133*$Z2133</f>
        <v/>
      </c>
      <c r="AD2133" s="41">
        <f>$AA2133*BonusMonths/12</f>
        <v/>
      </c>
      <c r="AE2133" s="41">
        <f>($AA2133+SI_Gross*$AB2133)*IF($Q2133=1,SI_O,SI_E)</f>
        <v/>
      </c>
      <c r="AF2133" s="41">
        <f>IF($Q2133=1,0,$AA2133*EOSB)</f>
        <v/>
      </c>
      <c r="AG2133" s="41">
        <f>$AN2133*$W2133</f>
        <v/>
      </c>
      <c r="AH2133" s="41">
        <f>SUM($AA2133:$AG2133)</f>
        <v/>
      </c>
      <c r="AI2133" s="41">
        <f>12*($AM2133+$AN2133)</f>
        <v/>
      </c>
      <c r="AJ2133" s="41">
        <f>$AM2133*((IncMonth-1)+(13-IncMonth)*(1+$X2133))+12*$AN2133</f>
        <v/>
      </c>
      <c r="AK2133" s="41">
        <f>IF($R2133=1,N($L2133)+N($M2133),0)</f>
        <v/>
      </c>
      <c r="AL2133">
        <f>IF($C2133="","",IF(N($L2133)&lt;=0,"Basic salary missing",IF(ISNA(MATCH($C2133,Departments!$A$5:$A$54,0)),"Department not on Departments sheet",IF(AND($I2133&lt;&gt;"",NOT(ISNUMBER($I2133))),"Date of birth is text, not a date",IF(AND($K2133&lt;&gt;"",NOT(ISNUMBER($K2133))),"Contract end is text, not a date","")))))</f>
        <v/>
      </c>
      <c r="AM2133" s="41">
        <f>IF($R2133=0,0,N($L2133)*(1+$Z2133+BonusMonths/12+IF($Q2133=1,0,EOSB))+N($M2133)+(N($L2133)+SI_Gross*N($M2133))*IF($Q2133=1,SI_O,SI_E))</f>
        <v/>
      </c>
      <c r="AN2133" s="41">
        <f>IF($R2133=0,0,(IF($Q2133=1,MedO,MedE+Ticket)+Training)/12)</f>
        <v/>
      </c>
    </row>
    <row r="2134">
      <c r="I2134" s="35" t="n"/>
      <c r="J2134" s="35" t="n"/>
      <c r="K2134" s="35" t="n"/>
      <c r="L2134" s="36" t="n"/>
      <c r="M2134" s="36" t="n"/>
      <c r="P2134" s="37" t="n"/>
      <c r="Q2134" s="38">
        <f>IF($C2134="",0,IF(OR(LOWER(TRIM($G2134))="omani",LOWER(TRIM($G2134))="oman",LOWER(TRIM($G2134))="om",LOWER(TRIM($G2134))="local"),1,0))</f>
        <v/>
      </c>
      <c r="R2134" s="38">
        <f>IF($C2134="",0,IF(OR(ISNUMBER(SEARCH("resign",$N2134)),ISNUMBER(SEARCH("terminat",$N2134)),ISNUMBER(SEARCH("inactive",$N2134)),ISNUMBER(SEARCH("vacan",$N2134)),ISNUMBER(SEARCH("deceased",$N2134)),ISNUMBER(SEARCH("separated",$N2134))),0,1))</f>
        <v/>
      </c>
      <c r="S2134">
        <f>IF(OR($R2134=0,NOT(ISNUMBER($I2134))),"",IFERROR(DATEDIF($I2134,DATE(FY,1,1),"y"),""))</f>
        <v/>
      </c>
      <c r="T2134">
        <f>IF(OR($R2134=0,NOT(ISNUMBER($J2134))),"",IFERROR(DATEDIF($J2134,DATE(FY,1,1),"y"),0))</f>
        <v/>
      </c>
      <c r="U2134" s="38">
        <f>IF(OR($R2134=0,NOT(ISNUMBER($I2134))),0,IF(YEAR($I2134)+IF($Q2134=1,RetAgeO,RetAgeE)=FY,MONTH($I2134),IF(YEAR($I2134)+IF($Q2134=1,RetAgeO,RetAgeE)&lt;FY,1,0)))</f>
        <v/>
      </c>
      <c r="V2134" s="38">
        <f>IF(OR($R2134=0,NOT(ISNUMBER($K2134))),0,IF(YEAR($K2134)=FY,MONTH($K2134),IF(YEAR($K2134)&lt;FY,1,0)))</f>
        <v/>
      </c>
      <c r="W2134" s="38">
        <f>IF($R2134=0,0,MIN(12,IF(AND(ISNUMBER($O2134),$O2134&gt;=1,$O2134&lt;=12),INT($O2134),12),IF(AND(RetireExit="Yes",$U2134&gt;0),$U2134,12),IF(AND(ContractExit="Yes",$V2134&gt;0),$V2134,12)))</f>
        <v/>
      </c>
      <c r="X2134" s="37">
        <f>IF(ISNUMBER($P2134),$P2134,IncPct)</f>
        <v/>
      </c>
      <c r="Y2134" s="39">
        <f>IF($W2134=0,0,MAX(0,MIN($W2134,IncMonth-1))+MAX(0,$W2134-IncMonth+1)*(1+$X2134))</f>
        <v/>
      </c>
      <c r="Z2134" s="40">
        <f>IF($C2134="",0,IFERROR(INDEX(Departments!$B$5:$B$54,MATCH($C2134,Departments!$A$5:$A$54,0)),0))</f>
        <v/>
      </c>
      <c r="AA2134" s="41">
        <f>N($L2134)*$Y2134</f>
        <v/>
      </c>
      <c r="AB2134" s="41">
        <f>N($M2134)*$Y2134</f>
        <v/>
      </c>
      <c r="AC2134" s="41">
        <f>$AA2134*$Z2134</f>
        <v/>
      </c>
      <c r="AD2134" s="41">
        <f>$AA2134*BonusMonths/12</f>
        <v/>
      </c>
      <c r="AE2134" s="41">
        <f>($AA2134+SI_Gross*$AB2134)*IF($Q2134=1,SI_O,SI_E)</f>
        <v/>
      </c>
      <c r="AF2134" s="41">
        <f>IF($Q2134=1,0,$AA2134*EOSB)</f>
        <v/>
      </c>
      <c r="AG2134" s="41">
        <f>$AN2134*$W2134</f>
        <v/>
      </c>
      <c r="AH2134" s="41">
        <f>SUM($AA2134:$AG2134)</f>
        <v/>
      </c>
      <c r="AI2134" s="41">
        <f>12*($AM2134+$AN2134)</f>
        <v/>
      </c>
      <c r="AJ2134" s="41">
        <f>$AM2134*((IncMonth-1)+(13-IncMonth)*(1+$X2134))+12*$AN2134</f>
        <v/>
      </c>
      <c r="AK2134" s="41">
        <f>IF($R2134=1,N($L2134)+N($M2134),0)</f>
        <v/>
      </c>
      <c r="AL2134">
        <f>IF($C2134="","",IF(N($L2134)&lt;=0,"Basic salary missing",IF(ISNA(MATCH($C2134,Departments!$A$5:$A$54,0)),"Department not on Departments sheet",IF(AND($I2134&lt;&gt;"",NOT(ISNUMBER($I2134))),"Date of birth is text, not a date",IF(AND($K2134&lt;&gt;"",NOT(ISNUMBER($K2134))),"Contract end is text, not a date","")))))</f>
        <v/>
      </c>
      <c r="AM2134" s="41">
        <f>IF($R2134=0,0,N($L2134)*(1+$Z2134+BonusMonths/12+IF($Q2134=1,0,EOSB))+N($M2134)+(N($L2134)+SI_Gross*N($M2134))*IF($Q2134=1,SI_O,SI_E))</f>
        <v/>
      </c>
      <c r="AN2134" s="41">
        <f>IF($R2134=0,0,(IF($Q2134=1,MedO,MedE+Ticket)+Training)/12)</f>
        <v/>
      </c>
    </row>
    <row r="2135">
      <c r="I2135" s="35" t="n"/>
      <c r="J2135" s="35" t="n"/>
      <c r="K2135" s="35" t="n"/>
      <c r="L2135" s="36" t="n"/>
      <c r="M2135" s="36" t="n"/>
      <c r="P2135" s="37" t="n"/>
      <c r="Q2135" s="38">
        <f>IF($C2135="",0,IF(OR(LOWER(TRIM($G2135))="omani",LOWER(TRIM($G2135))="oman",LOWER(TRIM($G2135))="om",LOWER(TRIM($G2135))="local"),1,0))</f>
        <v/>
      </c>
      <c r="R2135" s="38">
        <f>IF($C2135="",0,IF(OR(ISNUMBER(SEARCH("resign",$N2135)),ISNUMBER(SEARCH("terminat",$N2135)),ISNUMBER(SEARCH("inactive",$N2135)),ISNUMBER(SEARCH("vacan",$N2135)),ISNUMBER(SEARCH("deceased",$N2135)),ISNUMBER(SEARCH("separated",$N2135))),0,1))</f>
        <v/>
      </c>
      <c r="S2135">
        <f>IF(OR($R2135=0,NOT(ISNUMBER($I2135))),"",IFERROR(DATEDIF($I2135,DATE(FY,1,1),"y"),""))</f>
        <v/>
      </c>
      <c r="T2135">
        <f>IF(OR($R2135=0,NOT(ISNUMBER($J2135))),"",IFERROR(DATEDIF($J2135,DATE(FY,1,1),"y"),0))</f>
        <v/>
      </c>
      <c r="U2135" s="38">
        <f>IF(OR($R2135=0,NOT(ISNUMBER($I2135))),0,IF(YEAR($I2135)+IF($Q2135=1,RetAgeO,RetAgeE)=FY,MONTH($I2135),IF(YEAR($I2135)+IF($Q2135=1,RetAgeO,RetAgeE)&lt;FY,1,0)))</f>
        <v/>
      </c>
      <c r="V2135" s="38">
        <f>IF(OR($R2135=0,NOT(ISNUMBER($K2135))),0,IF(YEAR($K2135)=FY,MONTH($K2135),IF(YEAR($K2135)&lt;FY,1,0)))</f>
        <v/>
      </c>
      <c r="W2135" s="38">
        <f>IF($R2135=0,0,MIN(12,IF(AND(ISNUMBER($O2135),$O2135&gt;=1,$O2135&lt;=12),INT($O2135),12),IF(AND(RetireExit="Yes",$U2135&gt;0),$U2135,12),IF(AND(ContractExit="Yes",$V2135&gt;0),$V2135,12)))</f>
        <v/>
      </c>
      <c r="X2135" s="37">
        <f>IF(ISNUMBER($P2135),$P2135,IncPct)</f>
        <v/>
      </c>
      <c r="Y2135" s="39">
        <f>IF($W2135=0,0,MAX(0,MIN($W2135,IncMonth-1))+MAX(0,$W2135-IncMonth+1)*(1+$X2135))</f>
        <v/>
      </c>
      <c r="Z2135" s="40">
        <f>IF($C2135="",0,IFERROR(INDEX(Departments!$B$5:$B$54,MATCH($C2135,Departments!$A$5:$A$54,0)),0))</f>
        <v/>
      </c>
      <c r="AA2135" s="41">
        <f>N($L2135)*$Y2135</f>
        <v/>
      </c>
      <c r="AB2135" s="41">
        <f>N($M2135)*$Y2135</f>
        <v/>
      </c>
      <c r="AC2135" s="41">
        <f>$AA2135*$Z2135</f>
        <v/>
      </c>
      <c r="AD2135" s="41">
        <f>$AA2135*BonusMonths/12</f>
        <v/>
      </c>
      <c r="AE2135" s="41">
        <f>($AA2135+SI_Gross*$AB2135)*IF($Q2135=1,SI_O,SI_E)</f>
        <v/>
      </c>
      <c r="AF2135" s="41">
        <f>IF($Q2135=1,0,$AA2135*EOSB)</f>
        <v/>
      </c>
      <c r="AG2135" s="41">
        <f>$AN2135*$W2135</f>
        <v/>
      </c>
      <c r="AH2135" s="41">
        <f>SUM($AA2135:$AG2135)</f>
        <v/>
      </c>
      <c r="AI2135" s="41">
        <f>12*($AM2135+$AN2135)</f>
        <v/>
      </c>
      <c r="AJ2135" s="41">
        <f>$AM2135*((IncMonth-1)+(13-IncMonth)*(1+$X2135))+12*$AN2135</f>
        <v/>
      </c>
      <c r="AK2135" s="41">
        <f>IF($R2135=1,N($L2135)+N($M2135),0)</f>
        <v/>
      </c>
      <c r="AL2135">
        <f>IF($C2135="","",IF(N($L2135)&lt;=0,"Basic salary missing",IF(ISNA(MATCH($C2135,Departments!$A$5:$A$54,0)),"Department not on Departments sheet",IF(AND($I2135&lt;&gt;"",NOT(ISNUMBER($I2135))),"Date of birth is text, not a date",IF(AND($K2135&lt;&gt;"",NOT(ISNUMBER($K2135))),"Contract end is text, not a date","")))))</f>
        <v/>
      </c>
      <c r="AM2135" s="41">
        <f>IF($R2135=0,0,N($L2135)*(1+$Z2135+BonusMonths/12+IF($Q2135=1,0,EOSB))+N($M2135)+(N($L2135)+SI_Gross*N($M2135))*IF($Q2135=1,SI_O,SI_E))</f>
        <v/>
      </c>
      <c r="AN2135" s="41">
        <f>IF($R2135=0,0,(IF($Q2135=1,MedO,MedE+Ticket)+Training)/12)</f>
        <v/>
      </c>
    </row>
    <row r="2136">
      <c r="I2136" s="35" t="n"/>
      <c r="J2136" s="35" t="n"/>
      <c r="K2136" s="35" t="n"/>
      <c r="L2136" s="36" t="n"/>
      <c r="M2136" s="36" t="n"/>
      <c r="P2136" s="37" t="n"/>
      <c r="Q2136" s="38">
        <f>IF($C2136="",0,IF(OR(LOWER(TRIM($G2136))="omani",LOWER(TRIM($G2136))="oman",LOWER(TRIM($G2136))="om",LOWER(TRIM($G2136))="local"),1,0))</f>
        <v/>
      </c>
      <c r="R2136" s="38">
        <f>IF($C2136="",0,IF(OR(ISNUMBER(SEARCH("resign",$N2136)),ISNUMBER(SEARCH("terminat",$N2136)),ISNUMBER(SEARCH("inactive",$N2136)),ISNUMBER(SEARCH("vacan",$N2136)),ISNUMBER(SEARCH("deceased",$N2136)),ISNUMBER(SEARCH("separated",$N2136))),0,1))</f>
        <v/>
      </c>
      <c r="S2136">
        <f>IF(OR($R2136=0,NOT(ISNUMBER($I2136))),"",IFERROR(DATEDIF($I2136,DATE(FY,1,1),"y"),""))</f>
        <v/>
      </c>
      <c r="T2136">
        <f>IF(OR($R2136=0,NOT(ISNUMBER($J2136))),"",IFERROR(DATEDIF($J2136,DATE(FY,1,1),"y"),0))</f>
        <v/>
      </c>
      <c r="U2136" s="38">
        <f>IF(OR($R2136=0,NOT(ISNUMBER($I2136))),0,IF(YEAR($I2136)+IF($Q2136=1,RetAgeO,RetAgeE)=FY,MONTH($I2136),IF(YEAR($I2136)+IF($Q2136=1,RetAgeO,RetAgeE)&lt;FY,1,0)))</f>
        <v/>
      </c>
      <c r="V2136" s="38">
        <f>IF(OR($R2136=0,NOT(ISNUMBER($K2136))),0,IF(YEAR($K2136)=FY,MONTH($K2136),IF(YEAR($K2136)&lt;FY,1,0)))</f>
        <v/>
      </c>
      <c r="W2136" s="38">
        <f>IF($R2136=0,0,MIN(12,IF(AND(ISNUMBER($O2136),$O2136&gt;=1,$O2136&lt;=12),INT($O2136),12),IF(AND(RetireExit="Yes",$U2136&gt;0),$U2136,12),IF(AND(ContractExit="Yes",$V2136&gt;0),$V2136,12)))</f>
        <v/>
      </c>
      <c r="X2136" s="37">
        <f>IF(ISNUMBER($P2136),$P2136,IncPct)</f>
        <v/>
      </c>
      <c r="Y2136" s="39">
        <f>IF($W2136=0,0,MAX(0,MIN($W2136,IncMonth-1))+MAX(0,$W2136-IncMonth+1)*(1+$X2136))</f>
        <v/>
      </c>
      <c r="Z2136" s="40">
        <f>IF($C2136="",0,IFERROR(INDEX(Departments!$B$5:$B$54,MATCH($C2136,Departments!$A$5:$A$54,0)),0))</f>
        <v/>
      </c>
      <c r="AA2136" s="41">
        <f>N($L2136)*$Y2136</f>
        <v/>
      </c>
      <c r="AB2136" s="41">
        <f>N($M2136)*$Y2136</f>
        <v/>
      </c>
      <c r="AC2136" s="41">
        <f>$AA2136*$Z2136</f>
        <v/>
      </c>
      <c r="AD2136" s="41">
        <f>$AA2136*BonusMonths/12</f>
        <v/>
      </c>
      <c r="AE2136" s="41">
        <f>($AA2136+SI_Gross*$AB2136)*IF($Q2136=1,SI_O,SI_E)</f>
        <v/>
      </c>
      <c r="AF2136" s="41">
        <f>IF($Q2136=1,0,$AA2136*EOSB)</f>
        <v/>
      </c>
      <c r="AG2136" s="41">
        <f>$AN2136*$W2136</f>
        <v/>
      </c>
      <c r="AH2136" s="41">
        <f>SUM($AA2136:$AG2136)</f>
        <v/>
      </c>
      <c r="AI2136" s="41">
        <f>12*($AM2136+$AN2136)</f>
        <v/>
      </c>
      <c r="AJ2136" s="41">
        <f>$AM2136*((IncMonth-1)+(13-IncMonth)*(1+$X2136))+12*$AN2136</f>
        <v/>
      </c>
      <c r="AK2136" s="41">
        <f>IF($R2136=1,N($L2136)+N($M2136),0)</f>
        <v/>
      </c>
      <c r="AL2136">
        <f>IF($C2136="","",IF(N($L2136)&lt;=0,"Basic salary missing",IF(ISNA(MATCH($C2136,Departments!$A$5:$A$54,0)),"Department not on Departments sheet",IF(AND($I2136&lt;&gt;"",NOT(ISNUMBER($I2136))),"Date of birth is text, not a date",IF(AND($K2136&lt;&gt;"",NOT(ISNUMBER($K2136))),"Contract end is text, not a date","")))))</f>
        <v/>
      </c>
      <c r="AM2136" s="41">
        <f>IF($R2136=0,0,N($L2136)*(1+$Z2136+BonusMonths/12+IF($Q2136=1,0,EOSB))+N($M2136)+(N($L2136)+SI_Gross*N($M2136))*IF($Q2136=1,SI_O,SI_E))</f>
        <v/>
      </c>
      <c r="AN2136" s="41">
        <f>IF($R2136=0,0,(IF($Q2136=1,MedO,MedE+Ticket)+Training)/12)</f>
        <v/>
      </c>
    </row>
    <row r="2137">
      <c r="I2137" s="35" t="n"/>
      <c r="J2137" s="35" t="n"/>
      <c r="K2137" s="35" t="n"/>
      <c r="L2137" s="36" t="n"/>
      <c r="M2137" s="36" t="n"/>
      <c r="P2137" s="37" t="n"/>
      <c r="Q2137" s="38">
        <f>IF($C2137="",0,IF(OR(LOWER(TRIM($G2137))="omani",LOWER(TRIM($G2137))="oman",LOWER(TRIM($G2137))="om",LOWER(TRIM($G2137))="local"),1,0))</f>
        <v/>
      </c>
      <c r="R2137" s="38">
        <f>IF($C2137="",0,IF(OR(ISNUMBER(SEARCH("resign",$N2137)),ISNUMBER(SEARCH("terminat",$N2137)),ISNUMBER(SEARCH("inactive",$N2137)),ISNUMBER(SEARCH("vacan",$N2137)),ISNUMBER(SEARCH("deceased",$N2137)),ISNUMBER(SEARCH("separated",$N2137))),0,1))</f>
        <v/>
      </c>
      <c r="S2137">
        <f>IF(OR($R2137=0,NOT(ISNUMBER($I2137))),"",IFERROR(DATEDIF($I2137,DATE(FY,1,1),"y"),""))</f>
        <v/>
      </c>
      <c r="T2137">
        <f>IF(OR($R2137=0,NOT(ISNUMBER($J2137))),"",IFERROR(DATEDIF($J2137,DATE(FY,1,1),"y"),0))</f>
        <v/>
      </c>
      <c r="U2137" s="38">
        <f>IF(OR($R2137=0,NOT(ISNUMBER($I2137))),0,IF(YEAR($I2137)+IF($Q2137=1,RetAgeO,RetAgeE)=FY,MONTH($I2137),IF(YEAR($I2137)+IF($Q2137=1,RetAgeO,RetAgeE)&lt;FY,1,0)))</f>
        <v/>
      </c>
      <c r="V2137" s="38">
        <f>IF(OR($R2137=0,NOT(ISNUMBER($K2137))),0,IF(YEAR($K2137)=FY,MONTH($K2137),IF(YEAR($K2137)&lt;FY,1,0)))</f>
        <v/>
      </c>
      <c r="W2137" s="38">
        <f>IF($R2137=0,0,MIN(12,IF(AND(ISNUMBER($O2137),$O2137&gt;=1,$O2137&lt;=12),INT($O2137),12),IF(AND(RetireExit="Yes",$U2137&gt;0),$U2137,12),IF(AND(ContractExit="Yes",$V2137&gt;0),$V2137,12)))</f>
        <v/>
      </c>
      <c r="X2137" s="37">
        <f>IF(ISNUMBER($P2137),$P2137,IncPct)</f>
        <v/>
      </c>
      <c r="Y2137" s="39">
        <f>IF($W2137=0,0,MAX(0,MIN($W2137,IncMonth-1))+MAX(0,$W2137-IncMonth+1)*(1+$X2137))</f>
        <v/>
      </c>
      <c r="Z2137" s="40">
        <f>IF($C2137="",0,IFERROR(INDEX(Departments!$B$5:$B$54,MATCH($C2137,Departments!$A$5:$A$54,0)),0))</f>
        <v/>
      </c>
      <c r="AA2137" s="41">
        <f>N($L2137)*$Y2137</f>
        <v/>
      </c>
      <c r="AB2137" s="41">
        <f>N($M2137)*$Y2137</f>
        <v/>
      </c>
      <c r="AC2137" s="41">
        <f>$AA2137*$Z2137</f>
        <v/>
      </c>
      <c r="AD2137" s="41">
        <f>$AA2137*BonusMonths/12</f>
        <v/>
      </c>
      <c r="AE2137" s="41">
        <f>($AA2137+SI_Gross*$AB2137)*IF($Q2137=1,SI_O,SI_E)</f>
        <v/>
      </c>
      <c r="AF2137" s="41">
        <f>IF($Q2137=1,0,$AA2137*EOSB)</f>
        <v/>
      </c>
      <c r="AG2137" s="41">
        <f>$AN2137*$W2137</f>
        <v/>
      </c>
      <c r="AH2137" s="41">
        <f>SUM($AA2137:$AG2137)</f>
        <v/>
      </c>
      <c r="AI2137" s="41">
        <f>12*($AM2137+$AN2137)</f>
        <v/>
      </c>
      <c r="AJ2137" s="41">
        <f>$AM2137*((IncMonth-1)+(13-IncMonth)*(1+$X2137))+12*$AN2137</f>
        <v/>
      </c>
      <c r="AK2137" s="41">
        <f>IF($R2137=1,N($L2137)+N($M2137),0)</f>
        <v/>
      </c>
      <c r="AL2137">
        <f>IF($C2137="","",IF(N($L2137)&lt;=0,"Basic salary missing",IF(ISNA(MATCH($C2137,Departments!$A$5:$A$54,0)),"Department not on Departments sheet",IF(AND($I2137&lt;&gt;"",NOT(ISNUMBER($I2137))),"Date of birth is text, not a date",IF(AND($K2137&lt;&gt;"",NOT(ISNUMBER($K2137))),"Contract end is text, not a date","")))))</f>
        <v/>
      </c>
      <c r="AM2137" s="41">
        <f>IF($R2137=0,0,N($L2137)*(1+$Z2137+BonusMonths/12+IF($Q2137=1,0,EOSB))+N($M2137)+(N($L2137)+SI_Gross*N($M2137))*IF($Q2137=1,SI_O,SI_E))</f>
        <v/>
      </c>
      <c r="AN2137" s="41">
        <f>IF($R2137=0,0,(IF($Q2137=1,MedO,MedE+Ticket)+Training)/12)</f>
        <v/>
      </c>
    </row>
    <row r="2138">
      <c r="I2138" s="35" t="n"/>
      <c r="J2138" s="35" t="n"/>
      <c r="K2138" s="35" t="n"/>
      <c r="L2138" s="36" t="n"/>
      <c r="M2138" s="36" t="n"/>
      <c r="P2138" s="37" t="n"/>
      <c r="Q2138" s="38">
        <f>IF($C2138="",0,IF(OR(LOWER(TRIM($G2138))="omani",LOWER(TRIM($G2138))="oman",LOWER(TRIM($G2138))="om",LOWER(TRIM($G2138))="local"),1,0))</f>
        <v/>
      </c>
      <c r="R2138" s="38">
        <f>IF($C2138="",0,IF(OR(ISNUMBER(SEARCH("resign",$N2138)),ISNUMBER(SEARCH("terminat",$N2138)),ISNUMBER(SEARCH("inactive",$N2138)),ISNUMBER(SEARCH("vacan",$N2138)),ISNUMBER(SEARCH("deceased",$N2138)),ISNUMBER(SEARCH("separated",$N2138))),0,1))</f>
        <v/>
      </c>
      <c r="S2138">
        <f>IF(OR($R2138=0,NOT(ISNUMBER($I2138))),"",IFERROR(DATEDIF($I2138,DATE(FY,1,1),"y"),""))</f>
        <v/>
      </c>
      <c r="T2138">
        <f>IF(OR($R2138=0,NOT(ISNUMBER($J2138))),"",IFERROR(DATEDIF($J2138,DATE(FY,1,1),"y"),0))</f>
        <v/>
      </c>
      <c r="U2138" s="38">
        <f>IF(OR($R2138=0,NOT(ISNUMBER($I2138))),0,IF(YEAR($I2138)+IF($Q2138=1,RetAgeO,RetAgeE)=FY,MONTH($I2138),IF(YEAR($I2138)+IF($Q2138=1,RetAgeO,RetAgeE)&lt;FY,1,0)))</f>
        <v/>
      </c>
      <c r="V2138" s="38">
        <f>IF(OR($R2138=0,NOT(ISNUMBER($K2138))),0,IF(YEAR($K2138)=FY,MONTH($K2138),IF(YEAR($K2138)&lt;FY,1,0)))</f>
        <v/>
      </c>
      <c r="W2138" s="38">
        <f>IF($R2138=0,0,MIN(12,IF(AND(ISNUMBER($O2138),$O2138&gt;=1,$O2138&lt;=12),INT($O2138),12),IF(AND(RetireExit="Yes",$U2138&gt;0),$U2138,12),IF(AND(ContractExit="Yes",$V2138&gt;0),$V2138,12)))</f>
        <v/>
      </c>
      <c r="X2138" s="37">
        <f>IF(ISNUMBER($P2138),$P2138,IncPct)</f>
        <v/>
      </c>
      <c r="Y2138" s="39">
        <f>IF($W2138=0,0,MAX(0,MIN($W2138,IncMonth-1))+MAX(0,$W2138-IncMonth+1)*(1+$X2138))</f>
        <v/>
      </c>
      <c r="Z2138" s="40">
        <f>IF($C2138="",0,IFERROR(INDEX(Departments!$B$5:$B$54,MATCH($C2138,Departments!$A$5:$A$54,0)),0))</f>
        <v/>
      </c>
      <c r="AA2138" s="41">
        <f>N($L2138)*$Y2138</f>
        <v/>
      </c>
      <c r="AB2138" s="41">
        <f>N($M2138)*$Y2138</f>
        <v/>
      </c>
      <c r="AC2138" s="41">
        <f>$AA2138*$Z2138</f>
        <v/>
      </c>
      <c r="AD2138" s="41">
        <f>$AA2138*BonusMonths/12</f>
        <v/>
      </c>
      <c r="AE2138" s="41">
        <f>($AA2138+SI_Gross*$AB2138)*IF($Q2138=1,SI_O,SI_E)</f>
        <v/>
      </c>
      <c r="AF2138" s="41">
        <f>IF($Q2138=1,0,$AA2138*EOSB)</f>
        <v/>
      </c>
      <c r="AG2138" s="41">
        <f>$AN2138*$W2138</f>
        <v/>
      </c>
      <c r="AH2138" s="41">
        <f>SUM($AA2138:$AG2138)</f>
        <v/>
      </c>
      <c r="AI2138" s="41">
        <f>12*($AM2138+$AN2138)</f>
        <v/>
      </c>
      <c r="AJ2138" s="41">
        <f>$AM2138*((IncMonth-1)+(13-IncMonth)*(1+$X2138))+12*$AN2138</f>
        <v/>
      </c>
      <c r="AK2138" s="41">
        <f>IF($R2138=1,N($L2138)+N($M2138),0)</f>
        <v/>
      </c>
      <c r="AL2138">
        <f>IF($C2138="","",IF(N($L2138)&lt;=0,"Basic salary missing",IF(ISNA(MATCH($C2138,Departments!$A$5:$A$54,0)),"Department not on Departments sheet",IF(AND($I2138&lt;&gt;"",NOT(ISNUMBER($I2138))),"Date of birth is text, not a date",IF(AND($K2138&lt;&gt;"",NOT(ISNUMBER($K2138))),"Contract end is text, not a date","")))))</f>
        <v/>
      </c>
      <c r="AM2138" s="41">
        <f>IF($R2138=0,0,N($L2138)*(1+$Z2138+BonusMonths/12+IF($Q2138=1,0,EOSB))+N($M2138)+(N($L2138)+SI_Gross*N($M2138))*IF($Q2138=1,SI_O,SI_E))</f>
        <v/>
      </c>
      <c r="AN2138" s="41">
        <f>IF($R2138=0,0,(IF($Q2138=1,MedO,MedE+Ticket)+Training)/12)</f>
        <v/>
      </c>
    </row>
    <row r="2139">
      <c r="I2139" s="35" t="n"/>
      <c r="J2139" s="35" t="n"/>
      <c r="K2139" s="35" t="n"/>
      <c r="L2139" s="36" t="n"/>
      <c r="M2139" s="36" t="n"/>
      <c r="P2139" s="37" t="n"/>
      <c r="Q2139" s="38">
        <f>IF($C2139="",0,IF(OR(LOWER(TRIM($G2139))="omani",LOWER(TRIM($G2139))="oman",LOWER(TRIM($G2139))="om",LOWER(TRIM($G2139))="local"),1,0))</f>
        <v/>
      </c>
      <c r="R2139" s="38">
        <f>IF($C2139="",0,IF(OR(ISNUMBER(SEARCH("resign",$N2139)),ISNUMBER(SEARCH("terminat",$N2139)),ISNUMBER(SEARCH("inactive",$N2139)),ISNUMBER(SEARCH("vacan",$N2139)),ISNUMBER(SEARCH("deceased",$N2139)),ISNUMBER(SEARCH("separated",$N2139))),0,1))</f>
        <v/>
      </c>
      <c r="S2139">
        <f>IF(OR($R2139=0,NOT(ISNUMBER($I2139))),"",IFERROR(DATEDIF($I2139,DATE(FY,1,1),"y"),""))</f>
        <v/>
      </c>
      <c r="T2139">
        <f>IF(OR($R2139=0,NOT(ISNUMBER($J2139))),"",IFERROR(DATEDIF($J2139,DATE(FY,1,1),"y"),0))</f>
        <v/>
      </c>
      <c r="U2139" s="38">
        <f>IF(OR($R2139=0,NOT(ISNUMBER($I2139))),0,IF(YEAR($I2139)+IF($Q2139=1,RetAgeO,RetAgeE)=FY,MONTH($I2139),IF(YEAR($I2139)+IF($Q2139=1,RetAgeO,RetAgeE)&lt;FY,1,0)))</f>
        <v/>
      </c>
      <c r="V2139" s="38">
        <f>IF(OR($R2139=0,NOT(ISNUMBER($K2139))),0,IF(YEAR($K2139)=FY,MONTH($K2139),IF(YEAR($K2139)&lt;FY,1,0)))</f>
        <v/>
      </c>
      <c r="W2139" s="38">
        <f>IF($R2139=0,0,MIN(12,IF(AND(ISNUMBER($O2139),$O2139&gt;=1,$O2139&lt;=12),INT($O2139),12),IF(AND(RetireExit="Yes",$U2139&gt;0),$U2139,12),IF(AND(ContractExit="Yes",$V2139&gt;0),$V2139,12)))</f>
        <v/>
      </c>
      <c r="X2139" s="37">
        <f>IF(ISNUMBER($P2139),$P2139,IncPct)</f>
        <v/>
      </c>
      <c r="Y2139" s="39">
        <f>IF($W2139=0,0,MAX(0,MIN($W2139,IncMonth-1))+MAX(0,$W2139-IncMonth+1)*(1+$X2139))</f>
        <v/>
      </c>
      <c r="Z2139" s="40">
        <f>IF($C2139="",0,IFERROR(INDEX(Departments!$B$5:$B$54,MATCH($C2139,Departments!$A$5:$A$54,0)),0))</f>
        <v/>
      </c>
      <c r="AA2139" s="41">
        <f>N($L2139)*$Y2139</f>
        <v/>
      </c>
      <c r="AB2139" s="41">
        <f>N($M2139)*$Y2139</f>
        <v/>
      </c>
      <c r="AC2139" s="41">
        <f>$AA2139*$Z2139</f>
        <v/>
      </c>
      <c r="AD2139" s="41">
        <f>$AA2139*BonusMonths/12</f>
        <v/>
      </c>
      <c r="AE2139" s="41">
        <f>($AA2139+SI_Gross*$AB2139)*IF($Q2139=1,SI_O,SI_E)</f>
        <v/>
      </c>
      <c r="AF2139" s="41">
        <f>IF($Q2139=1,0,$AA2139*EOSB)</f>
        <v/>
      </c>
      <c r="AG2139" s="41">
        <f>$AN2139*$W2139</f>
        <v/>
      </c>
      <c r="AH2139" s="41">
        <f>SUM($AA2139:$AG2139)</f>
        <v/>
      </c>
      <c r="AI2139" s="41">
        <f>12*($AM2139+$AN2139)</f>
        <v/>
      </c>
      <c r="AJ2139" s="41">
        <f>$AM2139*((IncMonth-1)+(13-IncMonth)*(1+$X2139))+12*$AN2139</f>
        <v/>
      </c>
      <c r="AK2139" s="41">
        <f>IF($R2139=1,N($L2139)+N($M2139),0)</f>
        <v/>
      </c>
      <c r="AL2139">
        <f>IF($C2139="","",IF(N($L2139)&lt;=0,"Basic salary missing",IF(ISNA(MATCH($C2139,Departments!$A$5:$A$54,0)),"Department not on Departments sheet",IF(AND($I2139&lt;&gt;"",NOT(ISNUMBER($I2139))),"Date of birth is text, not a date",IF(AND($K2139&lt;&gt;"",NOT(ISNUMBER($K2139))),"Contract end is text, not a date","")))))</f>
        <v/>
      </c>
      <c r="AM2139" s="41">
        <f>IF($R2139=0,0,N($L2139)*(1+$Z2139+BonusMonths/12+IF($Q2139=1,0,EOSB))+N($M2139)+(N($L2139)+SI_Gross*N($M2139))*IF($Q2139=1,SI_O,SI_E))</f>
        <v/>
      </c>
      <c r="AN2139" s="41">
        <f>IF($R2139=0,0,(IF($Q2139=1,MedO,MedE+Ticket)+Training)/12)</f>
        <v/>
      </c>
    </row>
    <row r="2140">
      <c r="I2140" s="35" t="n"/>
      <c r="J2140" s="35" t="n"/>
      <c r="K2140" s="35" t="n"/>
      <c r="L2140" s="36" t="n"/>
      <c r="M2140" s="36" t="n"/>
      <c r="P2140" s="37" t="n"/>
      <c r="Q2140" s="38">
        <f>IF($C2140="",0,IF(OR(LOWER(TRIM($G2140))="omani",LOWER(TRIM($G2140))="oman",LOWER(TRIM($G2140))="om",LOWER(TRIM($G2140))="local"),1,0))</f>
        <v/>
      </c>
      <c r="R2140" s="38">
        <f>IF($C2140="",0,IF(OR(ISNUMBER(SEARCH("resign",$N2140)),ISNUMBER(SEARCH("terminat",$N2140)),ISNUMBER(SEARCH("inactive",$N2140)),ISNUMBER(SEARCH("vacan",$N2140)),ISNUMBER(SEARCH("deceased",$N2140)),ISNUMBER(SEARCH("separated",$N2140))),0,1))</f>
        <v/>
      </c>
      <c r="S2140">
        <f>IF(OR($R2140=0,NOT(ISNUMBER($I2140))),"",IFERROR(DATEDIF($I2140,DATE(FY,1,1),"y"),""))</f>
        <v/>
      </c>
      <c r="T2140">
        <f>IF(OR($R2140=0,NOT(ISNUMBER($J2140))),"",IFERROR(DATEDIF($J2140,DATE(FY,1,1),"y"),0))</f>
        <v/>
      </c>
      <c r="U2140" s="38">
        <f>IF(OR($R2140=0,NOT(ISNUMBER($I2140))),0,IF(YEAR($I2140)+IF($Q2140=1,RetAgeO,RetAgeE)=FY,MONTH($I2140),IF(YEAR($I2140)+IF($Q2140=1,RetAgeO,RetAgeE)&lt;FY,1,0)))</f>
        <v/>
      </c>
      <c r="V2140" s="38">
        <f>IF(OR($R2140=0,NOT(ISNUMBER($K2140))),0,IF(YEAR($K2140)=FY,MONTH($K2140),IF(YEAR($K2140)&lt;FY,1,0)))</f>
        <v/>
      </c>
      <c r="W2140" s="38">
        <f>IF($R2140=0,0,MIN(12,IF(AND(ISNUMBER($O2140),$O2140&gt;=1,$O2140&lt;=12),INT($O2140),12),IF(AND(RetireExit="Yes",$U2140&gt;0),$U2140,12),IF(AND(ContractExit="Yes",$V2140&gt;0),$V2140,12)))</f>
        <v/>
      </c>
      <c r="X2140" s="37">
        <f>IF(ISNUMBER($P2140),$P2140,IncPct)</f>
        <v/>
      </c>
      <c r="Y2140" s="39">
        <f>IF($W2140=0,0,MAX(0,MIN($W2140,IncMonth-1))+MAX(0,$W2140-IncMonth+1)*(1+$X2140))</f>
        <v/>
      </c>
      <c r="Z2140" s="40">
        <f>IF($C2140="",0,IFERROR(INDEX(Departments!$B$5:$B$54,MATCH($C2140,Departments!$A$5:$A$54,0)),0))</f>
        <v/>
      </c>
      <c r="AA2140" s="41">
        <f>N($L2140)*$Y2140</f>
        <v/>
      </c>
      <c r="AB2140" s="41">
        <f>N($M2140)*$Y2140</f>
        <v/>
      </c>
      <c r="AC2140" s="41">
        <f>$AA2140*$Z2140</f>
        <v/>
      </c>
      <c r="AD2140" s="41">
        <f>$AA2140*BonusMonths/12</f>
        <v/>
      </c>
      <c r="AE2140" s="41">
        <f>($AA2140+SI_Gross*$AB2140)*IF($Q2140=1,SI_O,SI_E)</f>
        <v/>
      </c>
      <c r="AF2140" s="41">
        <f>IF($Q2140=1,0,$AA2140*EOSB)</f>
        <v/>
      </c>
      <c r="AG2140" s="41">
        <f>$AN2140*$W2140</f>
        <v/>
      </c>
      <c r="AH2140" s="41">
        <f>SUM($AA2140:$AG2140)</f>
        <v/>
      </c>
      <c r="AI2140" s="41">
        <f>12*($AM2140+$AN2140)</f>
        <v/>
      </c>
      <c r="AJ2140" s="41">
        <f>$AM2140*((IncMonth-1)+(13-IncMonth)*(1+$X2140))+12*$AN2140</f>
        <v/>
      </c>
      <c r="AK2140" s="41">
        <f>IF($R2140=1,N($L2140)+N($M2140),0)</f>
        <v/>
      </c>
      <c r="AL2140">
        <f>IF($C2140="","",IF(N($L2140)&lt;=0,"Basic salary missing",IF(ISNA(MATCH($C2140,Departments!$A$5:$A$54,0)),"Department not on Departments sheet",IF(AND($I2140&lt;&gt;"",NOT(ISNUMBER($I2140))),"Date of birth is text, not a date",IF(AND($K2140&lt;&gt;"",NOT(ISNUMBER($K2140))),"Contract end is text, not a date","")))))</f>
        <v/>
      </c>
      <c r="AM2140" s="41">
        <f>IF($R2140=0,0,N($L2140)*(1+$Z2140+BonusMonths/12+IF($Q2140=1,0,EOSB))+N($M2140)+(N($L2140)+SI_Gross*N($M2140))*IF($Q2140=1,SI_O,SI_E))</f>
        <v/>
      </c>
      <c r="AN2140" s="41">
        <f>IF($R2140=0,0,(IF($Q2140=1,MedO,MedE+Ticket)+Training)/12)</f>
        <v/>
      </c>
    </row>
    <row r="2141">
      <c r="I2141" s="35" t="n"/>
      <c r="J2141" s="35" t="n"/>
      <c r="K2141" s="35" t="n"/>
      <c r="L2141" s="36" t="n"/>
      <c r="M2141" s="36" t="n"/>
      <c r="P2141" s="37" t="n"/>
      <c r="Q2141" s="38">
        <f>IF($C2141="",0,IF(OR(LOWER(TRIM($G2141))="omani",LOWER(TRIM($G2141))="oman",LOWER(TRIM($G2141))="om",LOWER(TRIM($G2141))="local"),1,0))</f>
        <v/>
      </c>
      <c r="R2141" s="38">
        <f>IF($C2141="",0,IF(OR(ISNUMBER(SEARCH("resign",$N2141)),ISNUMBER(SEARCH("terminat",$N2141)),ISNUMBER(SEARCH("inactive",$N2141)),ISNUMBER(SEARCH("vacan",$N2141)),ISNUMBER(SEARCH("deceased",$N2141)),ISNUMBER(SEARCH("separated",$N2141))),0,1))</f>
        <v/>
      </c>
      <c r="S2141">
        <f>IF(OR($R2141=0,NOT(ISNUMBER($I2141))),"",IFERROR(DATEDIF($I2141,DATE(FY,1,1),"y"),""))</f>
        <v/>
      </c>
      <c r="T2141">
        <f>IF(OR($R2141=0,NOT(ISNUMBER($J2141))),"",IFERROR(DATEDIF($J2141,DATE(FY,1,1),"y"),0))</f>
        <v/>
      </c>
      <c r="U2141" s="38">
        <f>IF(OR($R2141=0,NOT(ISNUMBER($I2141))),0,IF(YEAR($I2141)+IF($Q2141=1,RetAgeO,RetAgeE)=FY,MONTH($I2141),IF(YEAR($I2141)+IF($Q2141=1,RetAgeO,RetAgeE)&lt;FY,1,0)))</f>
        <v/>
      </c>
      <c r="V2141" s="38">
        <f>IF(OR($R2141=0,NOT(ISNUMBER($K2141))),0,IF(YEAR($K2141)=FY,MONTH($K2141),IF(YEAR($K2141)&lt;FY,1,0)))</f>
        <v/>
      </c>
      <c r="W2141" s="38">
        <f>IF($R2141=0,0,MIN(12,IF(AND(ISNUMBER($O2141),$O2141&gt;=1,$O2141&lt;=12),INT($O2141),12),IF(AND(RetireExit="Yes",$U2141&gt;0),$U2141,12),IF(AND(ContractExit="Yes",$V2141&gt;0),$V2141,12)))</f>
        <v/>
      </c>
      <c r="X2141" s="37">
        <f>IF(ISNUMBER($P2141),$P2141,IncPct)</f>
        <v/>
      </c>
      <c r="Y2141" s="39">
        <f>IF($W2141=0,0,MAX(0,MIN($W2141,IncMonth-1))+MAX(0,$W2141-IncMonth+1)*(1+$X2141))</f>
        <v/>
      </c>
      <c r="Z2141" s="40">
        <f>IF($C2141="",0,IFERROR(INDEX(Departments!$B$5:$B$54,MATCH($C2141,Departments!$A$5:$A$54,0)),0))</f>
        <v/>
      </c>
      <c r="AA2141" s="41">
        <f>N($L2141)*$Y2141</f>
        <v/>
      </c>
      <c r="AB2141" s="41">
        <f>N($M2141)*$Y2141</f>
        <v/>
      </c>
      <c r="AC2141" s="41">
        <f>$AA2141*$Z2141</f>
        <v/>
      </c>
      <c r="AD2141" s="41">
        <f>$AA2141*BonusMonths/12</f>
        <v/>
      </c>
      <c r="AE2141" s="41">
        <f>($AA2141+SI_Gross*$AB2141)*IF($Q2141=1,SI_O,SI_E)</f>
        <v/>
      </c>
      <c r="AF2141" s="41">
        <f>IF($Q2141=1,0,$AA2141*EOSB)</f>
        <v/>
      </c>
      <c r="AG2141" s="41">
        <f>$AN2141*$W2141</f>
        <v/>
      </c>
      <c r="AH2141" s="41">
        <f>SUM($AA2141:$AG2141)</f>
        <v/>
      </c>
      <c r="AI2141" s="41">
        <f>12*($AM2141+$AN2141)</f>
        <v/>
      </c>
      <c r="AJ2141" s="41">
        <f>$AM2141*((IncMonth-1)+(13-IncMonth)*(1+$X2141))+12*$AN2141</f>
        <v/>
      </c>
      <c r="AK2141" s="41">
        <f>IF($R2141=1,N($L2141)+N($M2141),0)</f>
        <v/>
      </c>
      <c r="AL2141">
        <f>IF($C2141="","",IF(N($L2141)&lt;=0,"Basic salary missing",IF(ISNA(MATCH($C2141,Departments!$A$5:$A$54,0)),"Department not on Departments sheet",IF(AND($I2141&lt;&gt;"",NOT(ISNUMBER($I2141))),"Date of birth is text, not a date",IF(AND($K2141&lt;&gt;"",NOT(ISNUMBER($K2141))),"Contract end is text, not a date","")))))</f>
        <v/>
      </c>
      <c r="AM2141" s="41">
        <f>IF($R2141=0,0,N($L2141)*(1+$Z2141+BonusMonths/12+IF($Q2141=1,0,EOSB))+N($M2141)+(N($L2141)+SI_Gross*N($M2141))*IF($Q2141=1,SI_O,SI_E))</f>
        <v/>
      </c>
      <c r="AN2141" s="41">
        <f>IF($R2141=0,0,(IF($Q2141=1,MedO,MedE+Ticket)+Training)/12)</f>
        <v/>
      </c>
    </row>
    <row r="2142">
      <c r="I2142" s="35" t="n"/>
      <c r="J2142" s="35" t="n"/>
      <c r="K2142" s="35" t="n"/>
      <c r="L2142" s="36" t="n"/>
      <c r="M2142" s="36" t="n"/>
      <c r="P2142" s="37" t="n"/>
      <c r="Q2142" s="38">
        <f>IF($C2142="",0,IF(OR(LOWER(TRIM($G2142))="omani",LOWER(TRIM($G2142))="oman",LOWER(TRIM($G2142))="om",LOWER(TRIM($G2142))="local"),1,0))</f>
        <v/>
      </c>
      <c r="R2142" s="38">
        <f>IF($C2142="",0,IF(OR(ISNUMBER(SEARCH("resign",$N2142)),ISNUMBER(SEARCH("terminat",$N2142)),ISNUMBER(SEARCH("inactive",$N2142)),ISNUMBER(SEARCH("vacan",$N2142)),ISNUMBER(SEARCH("deceased",$N2142)),ISNUMBER(SEARCH("separated",$N2142))),0,1))</f>
        <v/>
      </c>
      <c r="S2142">
        <f>IF(OR($R2142=0,NOT(ISNUMBER($I2142))),"",IFERROR(DATEDIF($I2142,DATE(FY,1,1),"y"),""))</f>
        <v/>
      </c>
      <c r="T2142">
        <f>IF(OR($R2142=0,NOT(ISNUMBER($J2142))),"",IFERROR(DATEDIF($J2142,DATE(FY,1,1),"y"),0))</f>
        <v/>
      </c>
      <c r="U2142" s="38">
        <f>IF(OR($R2142=0,NOT(ISNUMBER($I2142))),0,IF(YEAR($I2142)+IF($Q2142=1,RetAgeO,RetAgeE)=FY,MONTH($I2142),IF(YEAR($I2142)+IF($Q2142=1,RetAgeO,RetAgeE)&lt;FY,1,0)))</f>
        <v/>
      </c>
      <c r="V2142" s="38">
        <f>IF(OR($R2142=0,NOT(ISNUMBER($K2142))),0,IF(YEAR($K2142)=FY,MONTH($K2142),IF(YEAR($K2142)&lt;FY,1,0)))</f>
        <v/>
      </c>
      <c r="W2142" s="38">
        <f>IF($R2142=0,0,MIN(12,IF(AND(ISNUMBER($O2142),$O2142&gt;=1,$O2142&lt;=12),INT($O2142),12),IF(AND(RetireExit="Yes",$U2142&gt;0),$U2142,12),IF(AND(ContractExit="Yes",$V2142&gt;0),$V2142,12)))</f>
        <v/>
      </c>
      <c r="X2142" s="37">
        <f>IF(ISNUMBER($P2142),$P2142,IncPct)</f>
        <v/>
      </c>
      <c r="Y2142" s="39">
        <f>IF($W2142=0,0,MAX(0,MIN($W2142,IncMonth-1))+MAX(0,$W2142-IncMonth+1)*(1+$X2142))</f>
        <v/>
      </c>
      <c r="Z2142" s="40">
        <f>IF($C2142="",0,IFERROR(INDEX(Departments!$B$5:$B$54,MATCH($C2142,Departments!$A$5:$A$54,0)),0))</f>
        <v/>
      </c>
      <c r="AA2142" s="41">
        <f>N($L2142)*$Y2142</f>
        <v/>
      </c>
      <c r="AB2142" s="41">
        <f>N($M2142)*$Y2142</f>
        <v/>
      </c>
      <c r="AC2142" s="41">
        <f>$AA2142*$Z2142</f>
        <v/>
      </c>
      <c r="AD2142" s="41">
        <f>$AA2142*BonusMonths/12</f>
        <v/>
      </c>
      <c r="AE2142" s="41">
        <f>($AA2142+SI_Gross*$AB2142)*IF($Q2142=1,SI_O,SI_E)</f>
        <v/>
      </c>
      <c r="AF2142" s="41">
        <f>IF($Q2142=1,0,$AA2142*EOSB)</f>
        <v/>
      </c>
      <c r="AG2142" s="41">
        <f>$AN2142*$W2142</f>
        <v/>
      </c>
      <c r="AH2142" s="41">
        <f>SUM($AA2142:$AG2142)</f>
        <v/>
      </c>
      <c r="AI2142" s="41">
        <f>12*($AM2142+$AN2142)</f>
        <v/>
      </c>
      <c r="AJ2142" s="41">
        <f>$AM2142*((IncMonth-1)+(13-IncMonth)*(1+$X2142))+12*$AN2142</f>
        <v/>
      </c>
      <c r="AK2142" s="41">
        <f>IF($R2142=1,N($L2142)+N($M2142),0)</f>
        <v/>
      </c>
      <c r="AL2142">
        <f>IF($C2142="","",IF(N($L2142)&lt;=0,"Basic salary missing",IF(ISNA(MATCH($C2142,Departments!$A$5:$A$54,0)),"Department not on Departments sheet",IF(AND($I2142&lt;&gt;"",NOT(ISNUMBER($I2142))),"Date of birth is text, not a date",IF(AND($K2142&lt;&gt;"",NOT(ISNUMBER($K2142))),"Contract end is text, not a date","")))))</f>
        <v/>
      </c>
      <c r="AM2142" s="41">
        <f>IF($R2142=0,0,N($L2142)*(1+$Z2142+BonusMonths/12+IF($Q2142=1,0,EOSB))+N($M2142)+(N($L2142)+SI_Gross*N($M2142))*IF($Q2142=1,SI_O,SI_E))</f>
        <v/>
      </c>
      <c r="AN2142" s="41">
        <f>IF($R2142=0,0,(IF($Q2142=1,MedO,MedE+Ticket)+Training)/12)</f>
        <v/>
      </c>
    </row>
    <row r="2143">
      <c r="I2143" s="35" t="n"/>
      <c r="J2143" s="35" t="n"/>
      <c r="K2143" s="35" t="n"/>
      <c r="L2143" s="36" t="n"/>
      <c r="M2143" s="36" t="n"/>
      <c r="P2143" s="37" t="n"/>
      <c r="Q2143" s="38">
        <f>IF($C2143="",0,IF(OR(LOWER(TRIM($G2143))="omani",LOWER(TRIM($G2143))="oman",LOWER(TRIM($G2143))="om",LOWER(TRIM($G2143))="local"),1,0))</f>
        <v/>
      </c>
      <c r="R2143" s="38">
        <f>IF($C2143="",0,IF(OR(ISNUMBER(SEARCH("resign",$N2143)),ISNUMBER(SEARCH("terminat",$N2143)),ISNUMBER(SEARCH("inactive",$N2143)),ISNUMBER(SEARCH("vacan",$N2143)),ISNUMBER(SEARCH("deceased",$N2143)),ISNUMBER(SEARCH("separated",$N2143))),0,1))</f>
        <v/>
      </c>
      <c r="S2143">
        <f>IF(OR($R2143=0,NOT(ISNUMBER($I2143))),"",IFERROR(DATEDIF($I2143,DATE(FY,1,1),"y"),""))</f>
        <v/>
      </c>
      <c r="T2143">
        <f>IF(OR($R2143=0,NOT(ISNUMBER($J2143))),"",IFERROR(DATEDIF($J2143,DATE(FY,1,1),"y"),0))</f>
        <v/>
      </c>
      <c r="U2143" s="38">
        <f>IF(OR($R2143=0,NOT(ISNUMBER($I2143))),0,IF(YEAR($I2143)+IF($Q2143=1,RetAgeO,RetAgeE)=FY,MONTH($I2143),IF(YEAR($I2143)+IF($Q2143=1,RetAgeO,RetAgeE)&lt;FY,1,0)))</f>
        <v/>
      </c>
      <c r="V2143" s="38">
        <f>IF(OR($R2143=0,NOT(ISNUMBER($K2143))),0,IF(YEAR($K2143)=FY,MONTH($K2143),IF(YEAR($K2143)&lt;FY,1,0)))</f>
        <v/>
      </c>
      <c r="W2143" s="38">
        <f>IF($R2143=0,0,MIN(12,IF(AND(ISNUMBER($O2143),$O2143&gt;=1,$O2143&lt;=12),INT($O2143),12),IF(AND(RetireExit="Yes",$U2143&gt;0),$U2143,12),IF(AND(ContractExit="Yes",$V2143&gt;0),$V2143,12)))</f>
        <v/>
      </c>
      <c r="X2143" s="37">
        <f>IF(ISNUMBER($P2143),$P2143,IncPct)</f>
        <v/>
      </c>
      <c r="Y2143" s="39">
        <f>IF($W2143=0,0,MAX(0,MIN($W2143,IncMonth-1))+MAX(0,$W2143-IncMonth+1)*(1+$X2143))</f>
        <v/>
      </c>
      <c r="Z2143" s="40">
        <f>IF($C2143="",0,IFERROR(INDEX(Departments!$B$5:$B$54,MATCH($C2143,Departments!$A$5:$A$54,0)),0))</f>
        <v/>
      </c>
      <c r="AA2143" s="41">
        <f>N($L2143)*$Y2143</f>
        <v/>
      </c>
      <c r="AB2143" s="41">
        <f>N($M2143)*$Y2143</f>
        <v/>
      </c>
      <c r="AC2143" s="41">
        <f>$AA2143*$Z2143</f>
        <v/>
      </c>
      <c r="AD2143" s="41">
        <f>$AA2143*BonusMonths/12</f>
        <v/>
      </c>
      <c r="AE2143" s="41">
        <f>($AA2143+SI_Gross*$AB2143)*IF($Q2143=1,SI_O,SI_E)</f>
        <v/>
      </c>
      <c r="AF2143" s="41">
        <f>IF($Q2143=1,0,$AA2143*EOSB)</f>
        <v/>
      </c>
      <c r="AG2143" s="41">
        <f>$AN2143*$W2143</f>
        <v/>
      </c>
      <c r="AH2143" s="41">
        <f>SUM($AA2143:$AG2143)</f>
        <v/>
      </c>
      <c r="AI2143" s="41">
        <f>12*($AM2143+$AN2143)</f>
        <v/>
      </c>
      <c r="AJ2143" s="41">
        <f>$AM2143*((IncMonth-1)+(13-IncMonth)*(1+$X2143))+12*$AN2143</f>
        <v/>
      </c>
      <c r="AK2143" s="41">
        <f>IF($R2143=1,N($L2143)+N($M2143),0)</f>
        <v/>
      </c>
      <c r="AL2143">
        <f>IF($C2143="","",IF(N($L2143)&lt;=0,"Basic salary missing",IF(ISNA(MATCH($C2143,Departments!$A$5:$A$54,0)),"Department not on Departments sheet",IF(AND($I2143&lt;&gt;"",NOT(ISNUMBER($I2143))),"Date of birth is text, not a date",IF(AND($K2143&lt;&gt;"",NOT(ISNUMBER($K2143))),"Contract end is text, not a date","")))))</f>
        <v/>
      </c>
      <c r="AM2143" s="41">
        <f>IF($R2143=0,0,N($L2143)*(1+$Z2143+BonusMonths/12+IF($Q2143=1,0,EOSB))+N($M2143)+(N($L2143)+SI_Gross*N($M2143))*IF($Q2143=1,SI_O,SI_E))</f>
        <v/>
      </c>
      <c r="AN2143" s="41">
        <f>IF($R2143=0,0,(IF($Q2143=1,MedO,MedE+Ticket)+Training)/12)</f>
        <v/>
      </c>
    </row>
    <row r="2144">
      <c r="I2144" s="35" t="n"/>
      <c r="J2144" s="35" t="n"/>
      <c r="K2144" s="35" t="n"/>
      <c r="L2144" s="36" t="n"/>
      <c r="M2144" s="36" t="n"/>
      <c r="P2144" s="37" t="n"/>
      <c r="Q2144" s="38">
        <f>IF($C2144="",0,IF(OR(LOWER(TRIM($G2144))="omani",LOWER(TRIM($G2144))="oman",LOWER(TRIM($G2144))="om",LOWER(TRIM($G2144))="local"),1,0))</f>
        <v/>
      </c>
      <c r="R2144" s="38">
        <f>IF($C2144="",0,IF(OR(ISNUMBER(SEARCH("resign",$N2144)),ISNUMBER(SEARCH("terminat",$N2144)),ISNUMBER(SEARCH("inactive",$N2144)),ISNUMBER(SEARCH("vacan",$N2144)),ISNUMBER(SEARCH("deceased",$N2144)),ISNUMBER(SEARCH("separated",$N2144))),0,1))</f>
        <v/>
      </c>
      <c r="S2144">
        <f>IF(OR($R2144=0,NOT(ISNUMBER($I2144))),"",IFERROR(DATEDIF($I2144,DATE(FY,1,1),"y"),""))</f>
        <v/>
      </c>
      <c r="T2144">
        <f>IF(OR($R2144=0,NOT(ISNUMBER($J2144))),"",IFERROR(DATEDIF($J2144,DATE(FY,1,1),"y"),0))</f>
        <v/>
      </c>
      <c r="U2144" s="38">
        <f>IF(OR($R2144=0,NOT(ISNUMBER($I2144))),0,IF(YEAR($I2144)+IF($Q2144=1,RetAgeO,RetAgeE)=FY,MONTH($I2144),IF(YEAR($I2144)+IF($Q2144=1,RetAgeO,RetAgeE)&lt;FY,1,0)))</f>
        <v/>
      </c>
      <c r="V2144" s="38">
        <f>IF(OR($R2144=0,NOT(ISNUMBER($K2144))),0,IF(YEAR($K2144)=FY,MONTH($K2144),IF(YEAR($K2144)&lt;FY,1,0)))</f>
        <v/>
      </c>
      <c r="W2144" s="38">
        <f>IF($R2144=0,0,MIN(12,IF(AND(ISNUMBER($O2144),$O2144&gt;=1,$O2144&lt;=12),INT($O2144),12),IF(AND(RetireExit="Yes",$U2144&gt;0),$U2144,12),IF(AND(ContractExit="Yes",$V2144&gt;0),$V2144,12)))</f>
        <v/>
      </c>
      <c r="X2144" s="37">
        <f>IF(ISNUMBER($P2144),$P2144,IncPct)</f>
        <v/>
      </c>
      <c r="Y2144" s="39">
        <f>IF($W2144=0,0,MAX(0,MIN($W2144,IncMonth-1))+MAX(0,$W2144-IncMonth+1)*(1+$X2144))</f>
        <v/>
      </c>
      <c r="Z2144" s="40">
        <f>IF($C2144="",0,IFERROR(INDEX(Departments!$B$5:$B$54,MATCH($C2144,Departments!$A$5:$A$54,0)),0))</f>
        <v/>
      </c>
      <c r="AA2144" s="41">
        <f>N($L2144)*$Y2144</f>
        <v/>
      </c>
      <c r="AB2144" s="41">
        <f>N($M2144)*$Y2144</f>
        <v/>
      </c>
      <c r="AC2144" s="41">
        <f>$AA2144*$Z2144</f>
        <v/>
      </c>
      <c r="AD2144" s="41">
        <f>$AA2144*BonusMonths/12</f>
        <v/>
      </c>
      <c r="AE2144" s="41">
        <f>($AA2144+SI_Gross*$AB2144)*IF($Q2144=1,SI_O,SI_E)</f>
        <v/>
      </c>
      <c r="AF2144" s="41">
        <f>IF($Q2144=1,0,$AA2144*EOSB)</f>
        <v/>
      </c>
      <c r="AG2144" s="41">
        <f>$AN2144*$W2144</f>
        <v/>
      </c>
      <c r="AH2144" s="41">
        <f>SUM($AA2144:$AG2144)</f>
        <v/>
      </c>
      <c r="AI2144" s="41">
        <f>12*($AM2144+$AN2144)</f>
        <v/>
      </c>
      <c r="AJ2144" s="41">
        <f>$AM2144*((IncMonth-1)+(13-IncMonth)*(1+$X2144))+12*$AN2144</f>
        <v/>
      </c>
      <c r="AK2144" s="41">
        <f>IF($R2144=1,N($L2144)+N($M2144),0)</f>
        <v/>
      </c>
      <c r="AL2144">
        <f>IF($C2144="","",IF(N($L2144)&lt;=0,"Basic salary missing",IF(ISNA(MATCH($C2144,Departments!$A$5:$A$54,0)),"Department not on Departments sheet",IF(AND($I2144&lt;&gt;"",NOT(ISNUMBER($I2144))),"Date of birth is text, not a date",IF(AND($K2144&lt;&gt;"",NOT(ISNUMBER($K2144))),"Contract end is text, not a date","")))))</f>
        <v/>
      </c>
      <c r="AM2144" s="41">
        <f>IF($R2144=0,0,N($L2144)*(1+$Z2144+BonusMonths/12+IF($Q2144=1,0,EOSB))+N($M2144)+(N($L2144)+SI_Gross*N($M2144))*IF($Q2144=1,SI_O,SI_E))</f>
        <v/>
      </c>
      <c r="AN2144" s="41">
        <f>IF($R2144=0,0,(IF($Q2144=1,MedO,MedE+Ticket)+Training)/12)</f>
        <v/>
      </c>
    </row>
    <row r="2145">
      <c r="I2145" s="35" t="n"/>
      <c r="J2145" s="35" t="n"/>
      <c r="K2145" s="35" t="n"/>
      <c r="L2145" s="36" t="n"/>
      <c r="M2145" s="36" t="n"/>
      <c r="P2145" s="37" t="n"/>
      <c r="Q2145" s="38">
        <f>IF($C2145="",0,IF(OR(LOWER(TRIM($G2145))="omani",LOWER(TRIM($G2145))="oman",LOWER(TRIM($G2145))="om",LOWER(TRIM($G2145))="local"),1,0))</f>
        <v/>
      </c>
      <c r="R2145" s="38">
        <f>IF($C2145="",0,IF(OR(ISNUMBER(SEARCH("resign",$N2145)),ISNUMBER(SEARCH("terminat",$N2145)),ISNUMBER(SEARCH("inactive",$N2145)),ISNUMBER(SEARCH("vacan",$N2145)),ISNUMBER(SEARCH("deceased",$N2145)),ISNUMBER(SEARCH("separated",$N2145))),0,1))</f>
        <v/>
      </c>
      <c r="S2145">
        <f>IF(OR($R2145=0,NOT(ISNUMBER($I2145))),"",IFERROR(DATEDIF($I2145,DATE(FY,1,1),"y"),""))</f>
        <v/>
      </c>
      <c r="T2145">
        <f>IF(OR($R2145=0,NOT(ISNUMBER($J2145))),"",IFERROR(DATEDIF($J2145,DATE(FY,1,1),"y"),0))</f>
        <v/>
      </c>
      <c r="U2145" s="38">
        <f>IF(OR($R2145=0,NOT(ISNUMBER($I2145))),0,IF(YEAR($I2145)+IF($Q2145=1,RetAgeO,RetAgeE)=FY,MONTH($I2145),IF(YEAR($I2145)+IF($Q2145=1,RetAgeO,RetAgeE)&lt;FY,1,0)))</f>
        <v/>
      </c>
      <c r="V2145" s="38">
        <f>IF(OR($R2145=0,NOT(ISNUMBER($K2145))),0,IF(YEAR($K2145)=FY,MONTH($K2145),IF(YEAR($K2145)&lt;FY,1,0)))</f>
        <v/>
      </c>
      <c r="W2145" s="38">
        <f>IF($R2145=0,0,MIN(12,IF(AND(ISNUMBER($O2145),$O2145&gt;=1,$O2145&lt;=12),INT($O2145),12),IF(AND(RetireExit="Yes",$U2145&gt;0),$U2145,12),IF(AND(ContractExit="Yes",$V2145&gt;0),$V2145,12)))</f>
        <v/>
      </c>
      <c r="X2145" s="37">
        <f>IF(ISNUMBER($P2145),$P2145,IncPct)</f>
        <v/>
      </c>
      <c r="Y2145" s="39">
        <f>IF($W2145=0,0,MAX(0,MIN($W2145,IncMonth-1))+MAX(0,$W2145-IncMonth+1)*(1+$X2145))</f>
        <v/>
      </c>
      <c r="Z2145" s="40">
        <f>IF($C2145="",0,IFERROR(INDEX(Departments!$B$5:$B$54,MATCH($C2145,Departments!$A$5:$A$54,0)),0))</f>
        <v/>
      </c>
      <c r="AA2145" s="41">
        <f>N($L2145)*$Y2145</f>
        <v/>
      </c>
      <c r="AB2145" s="41">
        <f>N($M2145)*$Y2145</f>
        <v/>
      </c>
      <c r="AC2145" s="41">
        <f>$AA2145*$Z2145</f>
        <v/>
      </c>
      <c r="AD2145" s="41">
        <f>$AA2145*BonusMonths/12</f>
        <v/>
      </c>
      <c r="AE2145" s="41">
        <f>($AA2145+SI_Gross*$AB2145)*IF($Q2145=1,SI_O,SI_E)</f>
        <v/>
      </c>
      <c r="AF2145" s="41">
        <f>IF($Q2145=1,0,$AA2145*EOSB)</f>
        <v/>
      </c>
      <c r="AG2145" s="41">
        <f>$AN2145*$W2145</f>
        <v/>
      </c>
      <c r="AH2145" s="41">
        <f>SUM($AA2145:$AG2145)</f>
        <v/>
      </c>
      <c r="AI2145" s="41">
        <f>12*($AM2145+$AN2145)</f>
        <v/>
      </c>
      <c r="AJ2145" s="41">
        <f>$AM2145*((IncMonth-1)+(13-IncMonth)*(1+$X2145))+12*$AN2145</f>
        <v/>
      </c>
      <c r="AK2145" s="41">
        <f>IF($R2145=1,N($L2145)+N($M2145),0)</f>
        <v/>
      </c>
      <c r="AL2145">
        <f>IF($C2145="","",IF(N($L2145)&lt;=0,"Basic salary missing",IF(ISNA(MATCH($C2145,Departments!$A$5:$A$54,0)),"Department not on Departments sheet",IF(AND($I2145&lt;&gt;"",NOT(ISNUMBER($I2145))),"Date of birth is text, not a date",IF(AND($K2145&lt;&gt;"",NOT(ISNUMBER($K2145))),"Contract end is text, not a date","")))))</f>
        <v/>
      </c>
      <c r="AM2145" s="41">
        <f>IF($R2145=0,0,N($L2145)*(1+$Z2145+BonusMonths/12+IF($Q2145=1,0,EOSB))+N($M2145)+(N($L2145)+SI_Gross*N($M2145))*IF($Q2145=1,SI_O,SI_E))</f>
        <v/>
      </c>
      <c r="AN2145" s="41">
        <f>IF($R2145=0,0,(IF($Q2145=1,MedO,MedE+Ticket)+Training)/12)</f>
        <v/>
      </c>
    </row>
    <row r="2146">
      <c r="I2146" s="35" t="n"/>
      <c r="J2146" s="35" t="n"/>
      <c r="K2146" s="35" t="n"/>
      <c r="L2146" s="36" t="n"/>
      <c r="M2146" s="36" t="n"/>
      <c r="P2146" s="37" t="n"/>
      <c r="Q2146" s="38">
        <f>IF($C2146="",0,IF(OR(LOWER(TRIM($G2146))="omani",LOWER(TRIM($G2146))="oman",LOWER(TRIM($G2146))="om",LOWER(TRIM($G2146))="local"),1,0))</f>
        <v/>
      </c>
      <c r="R2146" s="38">
        <f>IF($C2146="",0,IF(OR(ISNUMBER(SEARCH("resign",$N2146)),ISNUMBER(SEARCH("terminat",$N2146)),ISNUMBER(SEARCH("inactive",$N2146)),ISNUMBER(SEARCH("vacan",$N2146)),ISNUMBER(SEARCH("deceased",$N2146)),ISNUMBER(SEARCH("separated",$N2146))),0,1))</f>
        <v/>
      </c>
      <c r="S2146">
        <f>IF(OR($R2146=0,NOT(ISNUMBER($I2146))),"",IFERROR(DATEDIF($I2146,DATE(FY,1,1),"y"),""))</f>
        <v/>
      </c>
      <c r="T2146">
        <f>IF(OR($R2146=0,NOT(ISNUMBER($J2146))),"",IFERROR(DATEDIF($J2146,DATE(FY,1,1),"y"),0))</f>
        <v/>
      </c>
      <c r="U2146" s="38">
        <f>IF(OR($R2146=0,NOT(ISNUMBER($I2146))),0,IF(YEAR($I2146)+IF($Q2146=1,RetAgeO,RetAgeE)=FY,MONTH($I2146),IF(YEAR($I2146)+IF($Q2146=1,RetAgeO,RetAgeE)&lt;FY,1,0)))</f>
        <v/>
      </c>
      <c r="V2146" s="38">
        <f>IF(OR($R2146=0,NOT(ISNUMBER($K2146))),0,IF(YEAR($K2146)=FY,MONTH($K2146),IF(YEAR($K2146)&lt;FY,1,0)))</f>
        <v/>
      </c>
      <c r="W2146" s="38">
        <f>IF($R2146=0,0,MIN(12,IF(AND(ISNUMBER($O2146),$O2146&gt;=1,$O2146&lt;=12),INT($O2146),12),IF(AND(RetireExit="Yes",$U2146&gt;0),$U2146,12),IF(AND(ContractExit="Yes",$V2146&gt;0),$V2146,12)))</f>
        <v/>
      </c>
      <c r="X2146" s="37">
        <f>IF(ISNUMBER($P2146),$P2146,IncPct)</f>
        <v/>
      </c>
      <c r="Y2146" s="39">
        <f>IF($W2146=0,0,MAX(0,MIN($W2146,IncMonth-1))+MAX(0,$W2146-IncMonth+1)*(1+$X2146))</f>
        <v/>
      </c>
      <c r="Z2146" s="40">
        <f>IF($C2146="",0,IFERROR(INDEX(Departments!$B$5:$B$54,MATCH($C2146,Departments!$A$5:$A$54,0)),0))</f>
        <v/>
      </c>
      <c r="AA2146" s="41">
        <f>N($L2146)*$Y2146</f>
        <v/>
      </c>
      <c r="AB2146" s="41">
        <f>N($M2146)*$Y2146</f>
        <v/>
      </c>
      <c r="AC2146" s="41">
        <f>$AA2146*$Z2146</f>
        <v/>
      </c>
      <c r="AD2146" s="41">
        <f>$AA2146*BonusMonths/12</f>
        <v/>
      </c>
      <c r="AE2146" s="41">
        <f>($AA2146+SI_Gross*$AB2146)*IF($Q2146=1,SI_O,SI_E)</f>
        <v/>
      </c>
      <c r="AF2146" s="41">
        <f>IF($Q2146=1,0,$AA2146*EOSB)</f>
        <v/>
      </c>
      <c r="AG2146" s="41">
        <f>$AN2146*$W2146</f>
        <v/>
      </c>
      <c r="AH2146" s="41">
        <f>SUM($AA2146:$AG2146)</f>
        <v/>
      </c>
      <c r="AI2146" s="41">
        <f>12*($AM2146+$AN2146)</f>
        <v/>
      </c>
      <c r="AJ2146" s="41">
        <f>$AM2146*((IncMonth-1)+(13-IncMonth)*(1+$X2146))+12*$AN2146</f>
        <v/>
      </c>
      <c r="AK2146" s="41">
        <f>IF($R2146=1,N($L2146)+N($M2146),0)</f>
        <v/>
      </c>
      <c r="AL2146">
        <f>IF($C2146="","",IF(N($L2146)&lt;=0,"Basic salary missing",IF(ISNA(MATCH($C2146,Departments!$A$5:$A$54,0)),"Department not on Departments sheet",IF(AND($I2146&lt;&gt;"",NOT(ISNUMBER($I2146))),"Date of birth is text, not a date",IF(AND($K2146&lt;&gt;"",NOT(ISNUMBER($K2146))),"Contract end is text, not a date","")))))</f>
        <v/>
      </c>
      <c r="AM2146" s="41">
        <f>IF($R2146=0,0,N($L2146)*(1+$Z2146+BonusMonths/12+IF($Q2146=1,0,EOSB))+N($M2146)+(N($L2146)+SI_Gross*N($M2146))*IF($Q2146=1,SI_O,SI_E))</f>
        <v/>
      </c>
      <c r="AN2146" s="41">
        <f>IF($R2146=0,0,(IF($Q2146=1,MedO,MedE+Ticket)+Training)/12)</f>
        <v/>
      </c>
    </row>
    <row r="2147">
      <c r="I2147" s="35" t="n"/>
      <c r="J2147" s="35" t="n"/>
      <c r="K2147" s="35" t="n"/>
      <c r="L2147" s="36" t="n"/>
      <c r="M2147" s="36" t="n"/>
      <c r="P2147" s="37" t="n"/>
      <c r="Q2147" s="38">
        <f>IF($C2147="",0,IF(OR(LOWER(TRIM($G2147))="omani",LOWER(TRIM($G2147))="oman",LOWER(TRIM($G2147))="om",LOWER(TRIM($G2147))="local"),1,0))</f>
        <v/>
      </c>
      <c r="R2147" s="38">
        <f>IF($C2147="",0,IF(OR(ISNUMBER(SEARCH("resign",$N2147)),ISNUMBER(SEARCH("terminat",$N2147)),ISNUMBER(SEARCH("inactive",$N2147)),ISNUMBER(SEARCH("vacan",$N2147)),ISNUMBER(SEARCH("deceased",$N2147)),ISNUMBER(SEARCH("separated",$N2147))),0,1))</f>
        <v/>
      </c>
      <c r="S2147">
        <f>IF(OR($R2147=0,NOT(ISNUMBER($I2147))),"",IFERROR(DATEDIF($I2147,DATE(FY,1,1),"y"),""))</f>
        <v/>
      </c>
      <c r="T2147">
        <f>IF(OR($R2147=0,NOT(ISNUMBER($J2147))),"",IFERROR(DATEDIF($J2147,DATE(FY,1,1),"y"),0))</f>
        <v/>
      </c>
      <c r="U2147" s="38">
        <f>IF(OR($R2147=0,NOT(ISNUMBER($I2147))),0,IF(YEAR($I2147)+IF($Q2147=1,RetAgeO,RetAgeE)=FY,MONTH($I2147),IF(YEAR($I2147)+IF($Q2147=1,RetAgeO,RetAgeE)&lt;FY,1,0)))</f>
        <v/>
      </c>
      <c r="V2147" s="38">
        <f>IF(OR($R2147=0,NOT(ISNUMBER($K2147))),0,IF(YEAR($K2147)=FY,MONTH($K2147),IF(YEAR($K2147)&lt;FY,1,0)))</f>
        <v/>
      </c>
      <c r="W2147" s="38">
        <f>IF($R2147=0,0,MIN(12,IF(AND(ISNUMBER($O2147),$O2147&gt;=1,$O2147&lt;=12),INT($O2147),12),IF(AND(RetireExit="Yes",$U2147&gt;0),$U2147,12),IF(AND(ContractExit="Yes",$V2147&gt;0),$V2147,12)))</f>
        <v/>
      </c>
      <c r="X2147" s="37">
        <f>IF(ISNUMBER($P2147),$P2147,IncPct)</f>
        <v/>
      </c>
      <c r="Y2147" s="39">
        <f>IF($W2147=0,0,MAX(0,MIN($W2147,IncMonth-1))+MAX(0,$W2147-IncMonth+1)*(1+$X2147))</f>
        <v/>
      </c>
      <c r="Z2147" s="40">
        <f>IF($C2147="",0,IFERROR(INDEX(Departments!$B$5:$B$54,MATCH($C2147,Departments!$A$5:$A$54,0)),0))</f>
        <v/>
      </c>
      <c r="AA2147" s="41">
        <f>N($L2147)*$Y2147</f>
        <v/>
      </c>
      <c r="AB2147" s="41">
        <f>N($M2147)*$Y2147</f>
        <v/>
      </c>
      <c r="AC2147" s="41">
        <f>$AA2147*$Z2147</f>
        <v/>
      </c>
      <c r="AD2147" s="41">
        <f>$AA2147*BonusMonths/12</f>
        <v/>
      </c>
      <c r="AE2147" s="41">
        <f>($AA2147+SI_Gross*$AB2147)*IF($Q2147=1,SI_O,SI_E)</f>
        <v/>
      </c>
      <c r="AF2147" s="41">
        <f>IF($Q2147=1,0,$AA2147*EOSB)</f>
        <v/>
      </c>
      <c r="AG2147" s="41">
        <f>$AN2147*$W2147</f>
        <v/>
      </c>
      <c r="AH2147" s="41">
        <f>SUM($AA2147:$AG2147)</f>
        <v/>
      </c>
      <c r="AI2147" s="41">
        <f>12*($AM2147+$AN2147)</f>
        <v/>
      </c>
      <c r="AJ2147" s="41">
        <f>$AM2147*((IncMonth-1)+(13-IncMonth)*(1+$X2147))+12*$AN2147</f>
        <v/>
      </c>
      <c r="AK2147" s="41">
        <f>IF($R2147=1,N($L2147)+N($M2147),0)</f>
        <v/>
      </c>
      <c r="AL2147">
        <f>IF($C2147="","",IF(N($L2147)&lt;=0,"Basic salary missing",IF(ISNA(MATCH($C2147,Departments!$A$5:$A$54,0)),"Department not on Departments sheet",IF(AND($I2147&lt;&gt;"",NOT(ISNUMBER($I2147))),"Date of birth is text, not a date",IF(AND($K2147&lt;&gt;"",NOT(ISNUMBER($K2147))),"Contract end is text, not a date","")))))</f>
        <v/>
      </c>
      <c r="AM2147" s="41">
        <f>IF($R2147=0,0,N($L2147)*(1+$Z2147+BonusMonths/12+IF($Q2147=1,0,EOSB))+N($M2147)+(N($L2147)+SI_Gross*N($M2147))*IF($Q2147=1,SI_O,SI_E))</f>
        <v/>
      </c>
      <c r="AN2147" s="41">
        <f>IF($R2147=0,0,(IF($Q2147=1,MedO,MedE+Ticket)+Training)/12)</f>
        <v/>
      </c>
    </row>
    <row r="2148">
      <c r="I2148" s="35" t="n"/>
      <c r="J2148" s="35" t="n"/>
      <c r="K2148" s="35" t="n"/>
      <c r="L2148" s="36" t="n"/>
      <c r="M2148" s="36" t="n"/>
      <c r="P2148" s="37" t="n"/>
      <c r="Q2148" s="38">
        <f>IF($C2148="",0,IF(OR(LOWER(TRIM($G2148))="omani",LOWER(TRIM($G2148))="oman",LOWER(TRIM($G2148))="om",LOWER(TRIM($G2148))="local"),1,0))</f>
        <v/>
      </c>
      <c r="R2148" s="38">
        <f>IF($C2148="",0,IF(OR(ISNUMBER(SEARCH("resign",$N2148)),ISNUMBER(SEARCH("terminat",$N2148)),ISNUMBER(SEARCH("inactive",$N2148)),ISNUMBER(SEARCH("vacan",$N2148)),ISNUMBER(SEARCH("deceased",$N2148)),ISNUMBER(SEARCH("separated",$N2148))),0,1))</f>
        <v/>
      </c>
      <c r="S2148">
        <f>IF(OR($R2148=0,NOT(ISNUMBER($I2148))),"",IFERROR(DATEDIF($I2148,DATE(FY,1,1),"y"),""))</f>
        <v/>
      </c>
      <c r="T2148">
        <f>IF(OR($R2148=0,NOT(ISNUMBER($J2148))),"",IFERROR(DATEDIF($J2148,DATE(FY,1,1),"y"),0))</f>
        <v/>
      </c>
      <c r="U2148" s="38">
        <f>IF(OR($R2148=0,NOT(ISNUMBER($I2148))),0,IF(YEAR($I2148)+IF($Q2148=1,RetAgeO,RetAgeE)=FY,MONTH($I2148),IF(YEAR($I2148)+IF($Q2148=1,RetAgeO,RetAgeE)&lt;FY,1,0)))</f>
        <v/>
      </c>
      <c r="V2148" s="38">
        <f>IF(OR($R2148=0,NOT(ISNUMBER($K2148))),0,IF(YEAR($K2148)=FY,MONTH($K2148),IF(YEAR($K2148)&lt;FY,1,0)))</f>
        <v/>
      </c>
      <c r="W2148" s="38">
        <f>IF($R2148=0,0,MIN(12,IF(AND(ISNUMBER($O2148),$O2148&gt;=1,$O2148&lt;=12),INT($O2148),12),IF(AND(RetireExit="Yes",$U2148&gt;0),$U2148,12),IF(AND(ContractExit="Yes",$V2148&gt;0),$V2148,12)))</f>
        <v/>
      </c>
      <c r="X2148" s="37">
        <f>IF(ISNUMBER($P2148),$P2148,IncPct)</f>
        <v/>
      </c>
      <c r="Y2148" s="39">
        <f>IF($W2148=0,0,MAX(0,MIN($W2148,IncMonth-1))+MAX(0,$W2148-IncMonth+1)*(1+$X2148))</f>
        <v/>
      </c>
      <c r="Z2148" s="40">
        <f>IF($C2148="",0,IFERROR(INDEX(Departments!$B$5:$B$54,MATCH($C2148,Departments!$A$5:$A$54,0)),0))</f>
        <v/>
      </c>
      <c r="AA2148" s="41">
        <f>N($L2148)*$Y2148</f>
        <v/>
      </c>
      <c r="AB2148" s="41">
        <f>N($M2148)*$Y2148</f>
        <v/>
      </c>
      <c r="AC2148" s="41">
        <f>$AA2148*$Z2148</f>
        <v/>
      </c>
      <c r="AD2148" s="41">
        <f>$AA2148*BonusMonths/12</f>
        <v/>
      </c>
      <c r="AE2148" s="41">
        <f>($AA2148+SI_Gross*$AB2148)*IF($Q2148=1,SI_O,SI_E)</f>
        <v/>
      </c>
      <c r="AF2148" s="41">
        <f>IF($Q2148=1,0,$AA2148*EOSB)</f>
        <v/>
      </c>
      <c r="AG2148" s="41">
        <f>$AN2148*$W2148</f>
        <v/>
      </c>
      <c r="AH2148" s="41">
        <f>SUM($AA2148:$AG2148)</f>
        <v/>
      </c>
      <c r="AI2148" s="41">
        <f>12*($AM2148+$AN2148)</f>
        <v/>
      </c>
      <c r="AJ2148" s="41">
        <f>$AM2148*((IncMonth-1)+(13-IncMonth)*(1+$X2148))+12*$AN2148</f>
        <v/>
      </c>
      <c r="AK2148" s="41">
        <f>IF($R2148=1,N($L2148)+N($M2148),0)</f>
        <v/>
      </c>
      <c r="AL2148">
        <f>IF($C2148="","",IF(N($L2148)&lt;=0,"Basic salary missing",IF(ISNA(MATCH($C2148,Departments!$A$5:$A$54,0)),"Department not on Departments sheet",IF(AND($I2148&lt;&gt;"",NOT(ISNUMBER($I2148))),"Date of birth is text, not a date",IF(AND($K2148&lt;&gt;"",NOT(ISNUMBER($K2148))),"Contract end is text, not a date","")))))</f>
        <v/>
      </c>
      <c r="AM2148" s="41">
        <f>IF($R2148=0,0,N($L2148)*(1+$Z2148+BonusMonths/12+IF($Q2148=1,0,EOSB))+N($M2148)+(N($L2148)+SI_Gross*N($M2148))*IF($Q2148=1,SI_O,SI_E))</f>
        <v/>
      </c>
      <c r="AN2148" s="41">
        <f>IF($R2148=0,0,(IF($Q2148=1,MedO,MedE+Ticket)+Training)/12)</f>
        <v/>
      </c>
    </row>
    <row r="2149">
      <c r="I2149" s="35" t="n"/>
      <c r="J2149" s="35" t="n"/>
      <c r="K2149" s="35" t="n"/>
      <c r="L2149" s="36" t="n"/>
      <c r="M2149" s="36" t="n"/>
      <c r="P2149" s="37" t="n"/>
      <c r="Q2149" s="38">
        <f>IF($C2149="",0,IF(OR(LOWER(TRIM($G2149))="omani",LOWER(TRIM($G2149))="oman",LOWER(TRIM($G2149))="om",LOWER(TRIM($G2149))="local"),1,0))</f>
        <v/>
      </c>
      <c r="R2149" s="38">
        <f>IF($C2149="",0,IF(OR(ISNUMBER(SEARCH("resign",$N2149)),ISNUMBER(SEARCH("terminat",$N2149)),ISNUMBER(SEARCH("inactive",$N2149)),ISNUMBER(SEARCH("vacan",$N2149)),ISNUMBER(SEARCH("deceased",$N2149)),ISNUMBER(SEARCH("separated",$N2149))),0,1))</f>
        <v/>
      </c>
      <c r="S2149">
        <f>IF(OR($R2149=0,NOT(ISNUMBER($I2149))),"",IFERROR(DATEDIF($I2149,DATE(FY,1,1),"y"),""))</f>
        <v/>
      </c>
      <c r="T2149">
        <f>IF(OR($R2149=0,NOT(ISNUMBER($J2149))),"",IFERROR(DATEDIF($J2149,DATE(FY,1,1),"y"),0))</f>
        <v/>
      </c>
      <c r="U2149" s="38">
        <f>IF(OR($R2149=0,NOT(ISNUMBER($I2149))),0,IF(YEAR($I2149)+IF($Q2149=1,RetAgeO,RetAgeE)=FY,MONTH($I2149),IF(YEAR($I2149)+IF($Q2149=1,RetAgeO,RetAgeE)&lt;FY,1,0)))</f>
        <v/>
      </c>
      <c r="V2149" s="38">
        <f>IF(OR($R2149=0,NOT(ISNUMBER($K2149))),0,IF(YEAR($K2149)=FY,MONTH($K2149),IF(YEAR($K2149)&lt;FY,1,0)))</f>
        <v/>
      </c>
      <c r="W2149" s="38">
        <f>IF($R2149=0,0,MIN(12,IF(AND(ISNUMBER($O2149),$O2149&gt;=1,$O2149&lt;=12),INT($O2149),12),IF(AND(RetireExit="Yes",$U2149&gt;0),$U2149,12),IF(AND(ContractExit="Yes",$V2149&gt;0),$V2149,12)))</f>
        <v/>
      </c>
      <c r="X2149" s="37">
        <f>IF(ISNUMBER($P2149),$P2149,IncPct)</f>
        <v/>
      </c>
      <c r="Y2149" s="39">
        <f>IF($W2149=0,0,MAX(0,MIN($W2149,IncMonth-1))+MAX(0,$W2149-IncMonth+1)*(1+$X2149))</f>
        <v/>
      </c>
      <c r="Z2149" s="40">
        <f>IF($C2149="",0,IFERROR(INDEX(Departments!$B$5:$B$54,MATCH($C2149,Departments!$A$5:$A$54,0)),0))</f>
        <v/>
      </c>
      <c r="AA2149" s="41">
        <f>N($L2149)*$Y2149</f>
        <v/>
      </c>
      <c r="AB2149" s="41">
        <f>N($M2149)*$Y2149</f>
        <v/>
      </c>
      <c r="AC2149" s="41">
        <f>$AA2149*$Z2149</f>
        <v/>
      </c>
      <c r="AD2149" s="41">
        <f>$AA2149*BonusMonths/12</f>
        <v/>
      </c>
      <c r="AE2149" s="41">
        <f>($AA2149+SI_Gross*$AB2149)*IF($Q2149=1,SI_O,SI_E)</f>
        <v/>
      </c>
      <c r="AF2149" s="41">
        <f>IF($Q2149=1,0,$AA2149*EOSB)</f>
        <v/>
      </c>
      <c r="AG2149" s="41">
        <f>$AN2149*$W2149</f>
        <v/>
      </c>
      <c r="AH2149" s="41">
        <f>SUM($AA2149:$AG2149)</f>
        <v/>
      </c>
      <c r="AI2149" s="41">
        <f>12*($AM2149+$AN2149)</f>
        <v/>
      </c>
      <c r="AJ2149" s="41">
        <f>$AM2149*((IncMonth-1)+(13-IncMonth)*(1+$X2149))+12*$AN2149</f>
        <v/>
      </c>
      <c r="AK2149" s="41">
        <f>IF($R2149=1,N($L2149)+N($M2149),0)</f>
        <v/>
      </c>
      <c r="AL2149">
        <f>IF($C2149="","",IF(N($L2149)&lt;=0,"Basic salary missing",IF(ISNA(MATCH($C2149,Departments!$A$5:$A$54,0)),"Department not on Departments sheet",IF(AND($I2149&lt;&gt;"",NOT(ISNUMBER($I2149))),"Date of birth is text, not a date",IF(AND($K2149&lt;&gt;"",NOT(ISNUMBER($K2149))),"Contract end is text, not a date","")))))</f>
        <v/>
      </c>
      <c r="AM2149" s="41">
        <f>IF($R2149=0,0,N($L2149)*(1+$Z2149+BonusMonths/12+IF($Q2149=1,0,EOSB))+N($M2149)+(N($L2149)+SI_Gross*N($M2149))*IF($Q2149=1,SI_O,SI_E))</f>
        <v/>
      </c>
      <c r="AN2149" s="41">
        <f>IF($R2149=0,0,(IF($Q2149=1,MedO,MedE+Ticket)+Training)/12)</f>
        <v/>
      </c>
    </row>
    <row r="2150">
      <c r="I2150" s="35" t="n"/>
      <c r="J2150" s="35" t="n"/>
      <c r="K2150" s="35" t="n"/>
      <c r="L2150" s="36" t="n"/>
      <c r="M2150" s="36" t="n"/>
      <c r="P2150" s="37" t="n"/>
      <c r="Q2150" s="38">
        <f>IF($C2150="",0,IF(OR(LOWER(TRIM($G2150))="omani",LOWER(TRIM($G2150))="oman",LOWER(TRIM($G2150))="om",LOWER(TRIM($G2150))="local"),1,0))</f>
        <v/>
      </c>
      <c r="R2150" s="38">
        <f>IF($C2150="",0,IF(OR(ISNUMBER(SEARCH("resign",$N2150)),ISNUMBER(SEARCH("terminat",$N2150)),ISNUMBER(SEARCH("inactive",$N2150)),ISNUMBER(SEARCH("vacan",$N2150)),ISNUMBER(SEARCH("deceased",$N2150)),ISNUMBER(SEARCH("separated",$N2150))),0,1))</f>
        <v/>
      </c>
      <c r="S2150">
        <f>IF(OR($R2150=0,NOT(ISNUMBER($I2150))),"",IFERROR(DATEDIF($I2150,DATE(FY,1,1),"y"),""))</f>
        <v/>
      </c>
      <c r="T2150">
        <f>IF(OR($R2150=0,NOT(ISNUMBER($J2150))),"",IFERROR(DATEDIF($J2150,DATE(FY,1,1),"y"),0))</f>
        <v/>
      </c>
      <c r="U2150" s="38">
        <f>IF(OR($R2150=0,NOT(ISNUMBER($I2150))),0,IF(YEAR($I2150)+IF($Q2150=1,RetAgeO,RetAgeE)=FY,MONTH($I2150),IF(YEAR($I2150)+IF($Q2150=1,RetAgeO,RetAgeE)&lt;FY,1,0)))</f>
        <v/>
      </c>
      <c r="V2150" s="38">
        <f>IF(OR($R2150=0,NOT(ISNUMBER($K2150))),0,IF(YEAR($K2150)=FY,MONTH($K2150),IF(YEAR($K2150)&lt;FY,1,0)))</f>
        <v/>
      </c>
      <c r="W2150" s="38">
        <f>IF($R2150=0,0,MIN(12,IF(AND(ISNUMBER($O2150),$O2150&gt;=1,$O2150&lt;=12),INT($O2150),12),IF(AND(RetireExit="Yes",$U2150&gt;0),$U2150,12),IF(AND(ContractExit="Yes",$V2150&gt;0),$V2150,12)))</f>
        <v/>
      </c>
      <c r="X2150" s="37">
        <f>IF(ISNUMBER($P2150),$P2150,IncPct)</f>
        <v/>
      </c>
      <c r="Y2150" s="39">
        <f>IF($W2150=0,0,MAX(0,MIN($W2150,IncMonth-1))+MAX(0,$W2150-IncMonth+1)*(1+$X2150))</f>
        <v/>
      </c>
      <c r="Z2150" s="40">
        <f>IF($C2150="",0,IFERROR(INDEX(Departments!$B$5:$B$54,MATCH($C2150,Departments!$A$5:$A$54,0)),0))</f>
        <v/>
      </c>
      <c r="AA2150" s="41">
        <f>N($L2150)*$Y2150</f>
        <v/>
      </c>
      <c r="AB2150" s="41">
        <f>N($M2150)*$Y2150</f>
        <v/>
      </c>
      <c r="AC2150" s="41">
        <f>$AA2150*$Z2150</f>
        <v/>
      </c>
      <c r="AD2150" s="41">
        <f>$AA2150*BonusMonths/12</f>
        <v/>
      </c>
      <c r="AE2150" s="41">
        <f>($AA2150+SI_Gross*$AB2150)*IF($Q2150=1,SI_O,SI_E)</f>
        <v/>
      </c>
      <c r="AF2150" s="41">
        <f>IF($Q2150=1,0,$AA2150*EOSB)</f>
        <v/>
      </c>
      <c r="AG2150" s="41">
        <f>$AN2150*$W2150</f>
        <v/>
      </c>
      <c r="AH2150" s="41">
        <f>SUM($AA2150:$AG2150)</f>
        <v/>
      </c>
      <c r="AI2150" s="41">
        <f>12*($AM2150+$AN2150)</f>
        <v/>
      </c>
      <c r="AJ2150" s="41">
        <f>$AM2150*((IncMonth-1)+(13-IncMonth)*(1+$X2150))+12*$AN2150</f>
        <v/>
      </c>
      <c r="AK2150" s="41">
        <f>IF($R2150=1,N($L2150)+N($M2150),0)</f>
        <v/>
      </c>
      <c r="AL2150">
        <f>IF($C2150="","",IF(N($L2150)&lt;=0,"Basic salary missing",IF(ISNA(MATCH($C2150,Departments!$A$5:$A$54,0)),"Department not on Departments sheet",IF(AND($I2150&lt;&gt;"",NOT(ISNUMBER($I2150))),"Date of birth is text, not a date",IF(AND($K2150&lt;&gt;"",NOT(ISNUMBER($K2150))),"Contract end is text, not a date","")))))</f>
        <v/>
      </c>
      <c r="AM2150" s="41">
        <f>IF($R2150=0,0,N($L2150)*(1+$Z2150+BonusMonths/12+IF($Q2150=1,0,EOSB))+N($M2150)+(N($L2150)+SI_Gross*N($M2150))*IF($Q2150=1,SI_O,SI_E))</f>
        <v/>
      </c>
      <c r="AN2150" s="41">
        <f>IF($R2150=0,0,(IF($Q2150=1,MedO,MedE+Ticket)+Training)/12)</f>
        <v/>
      </c>
    </row>
    <row r="2151">
      <c r="I2151" s="35" t="n"/>
      <c r="J2151" s="35" t="n"/>
      <c r="K2151" s="35" t="n"/>
      <c r="L2151" s="36" t="n"/>
      <c r="M2151" s="36" t="n"/>
      <c r="P2151" s="37" t="n"/>
      <c r="Q2151" s="38">
        <f>IF($C2151="",0,IF(OR(LOWER(TRIM($G2151))="omani",LOWER(TRIM($G2151))="oman",LOWER(TRIM($G2151))="om",LOWER(TRIM($G2151))="local"),1,0))</f>
        <v/>
      </c>
      <c r="R2151" s="38">
        <f>IF($C2151="",0,IF(OR(ISNUMBER(SEARCH("resign",$N2151)),ISNUMBER(SEARCH("terminat",$N2151)),ISNUMBER(SEARCH("inactive",$N2151)),ISNUMBER(SEARCH("vacan",$N2151)),ISNUMBER(SEARCH("deceased",$N2151)),ISNUMBER(SEARCH("separated",$N2151))),0,1))</f>
        <v/>
      </c>
      <c r="S2151">
        <f>IF(OR($R2151=0,NOT(ISNUMBER($I2151))),"",IFERROR(DATEDIF($I2151,DATE(FY,1,1),"y"),""))</f>
        <v/>
      </c>
      <c r="T2151">
        <f>IF(OR($R2151=0,NOT(ISNUMBER($J2151))),"",IFERROR(DATEDIF($J2151,DATE(FY,1,1),"y"),0))</f>
        <v/>
      </c>
      <c r="U2151" s="38">
        <f>IF(OR($R2151=0,NOT(ISNUMBER($I2151))),0,IF(YEAR($I2151)+IF($Q2151=1,RetAgeO,RetAgeE)=FY,MONTH($I2151),IF(YEAR($I2151)+IF($Q2151=1,RetAgeO,RetAgeE)&lt;FY,1,0)))</f>
        <v/>
      </c>
      <c r="V2151" s="38">
        <f>IF(OR($R2151=0,NOT(ISNUMBER($K2151))),0,IF(YEAR($K2151)=FY,MONTH($K2151),IF(YEAR($K2151)&lt;FY,1,0)))</f>
        <v/>
      </c>
      <c r="W2151" s="38">
        <f>IF($R2151=0,0,MIN(12,IF(AND(ISNUMBER($O2151),$O2151&gt;=1,$O2151&lt;=12),INT($O2151),12),IF(AND(RetireExit="Yes",$U2151&gt;0),$U2151,12),IF(AND(ContractExit="Yes",$V2151&gt;0),$V2151,12)))</f>
        <v/>
      </c>
      <c r="X2151" s="37">
        <f>IF(ISNUMBER($P2151),$P2151,IncPct)</f>
        <v/>
      </c>
      <c r="Y2151" s="39">
        <f>IF($W2151=0,0,MAX(0,MIN($W2151,IncMonth-1))+MAX(0,$W2151-IncMonth+1)*(1+$X2151))</f>
        <v/>
      </c>
      <c r="Z2151" s="40">
        <f>IF($C2151="",0,IFERROR(INDEX(Departments!$B$5:$B$54,MATCH($C2151,Departments!$A$5:$A$54,0)),0))</f>
        <v/>
      </c>
      <c r="AA2151" s="41">
        <f>N($L2151)*$Y2151</f>
        <v/>
      </c>
      <c r="AB2151" s="41">
        <f>N($M2151)*$Y2151</f>
        <v/>
      </c>
      <c r="AC2151" s="41">
        <f>$AA2151*$Z2151</f>
        <v/>
      </c>
      <c r="AD2151" s="41">
        <f>$AA2151*BonusMonths/12</f>
        <v/>
      </c>
      <c r="AE2151" s="41">
        <f>($AA2151+SI_Gross*$AB2151)*IF($Q2151=1,SI_O,SI_E)</f>
        <v/>
      </c>
      <c r="AF2151" s="41">
        <f>IF($Q2151=1,0,$AA2151*EOSB)</f>
        <v/>
      </c>
      <c r="AG2151" s="41">
        <f>$AN2151*$W2151</f>
        <v/>
      </c>
      <c r="AH2151" s="41">
        <f>SUM($AA2151:$AG2151)</f>
        <v/>
      </c>
      <c r="AI2151" s="41">
        <f>12*($AM2151+$AN2151)</f>
        <v/>
      </c>
      <c r="AJ2151" s="41">
        <f>$AM2151*((IncMonth-1)+(13-IncMonth)*(1+$X2151))+12*$AN2151</f>
        <v/>
      </c>
      <c r="AK2151" s="41">
        <f>IF($R2151=1,N($L2151)+N($M2151),0)</f>
        <v/>
      </c>
      <c r="AL2151">
        <f>IF($C2151="","",IF(N($L2151)&lt;=0,"Basic salary missing",IF(ISNA(MATCH($C2151,Departments!$A$5:$A$54,0)),"Department not on Departments sheet",IF(AND($I2151&lt;&gt;"",NOT(ISNUMBER($I2151))),"Date of birth is text, not a date",IF(AND($K2151&lt;&gt;"",NOT(ISNUMBER($K2151))),"Contract end is text, not a date","")))))</f>
        <v/>
      </c>
      <c r="AM2151" s="41">
        <f>IF($R2151=0,0,N($L2151)*(1+$Z2151+BonusMonths/12+IF($Q2151=1,0,EOSB))+N($M2151)+(N($L2151)+SI_Gross*N($M2151))*IF($Q2151=1,SI_O,SI_E))</f>
        <v/>
      </c>
      <c r="AN2151" s="41">
        <f>IF($R2151=0,0,(IF($Q2151=1,MedO,MedE+Ticket)+Training)/12)</f>
        <v/>
      </c>
    </row>
    <row r="2152">
      <c r="I2152" s="35" t="n"/>
      <c r="J2152" s="35" t="n"/>
      <c r="K2152" s="35" t="n"/>
      <c r="L2152" s="36" t="n"/>
      <c r="M2152" s="36" t="n"/>
      <c r="P2152" s="37" t="n"/>
      <c r="Q2152" s="38">
        <f>IF($C2152="",0,IF(OR(LOWER(TRIM($G2152))="omani",LOWER(TRIM($G2152))="oman",LOWER(TRIM($G2152))="om",LOWER(TRIM($G2152))="local"),1,0))</f>
        <v/>
      </c>
      <c r="R2152" s="38">
        <f>IF($C2152="",0,IF(OR(ISNUMBER(SEARCH("resign",$N2152)),ISNUMBER(SEARCH("terminat",$N2152)),ISNUMBER(SEARCH("inactive",$N2152)),ISNUMBER(SEARCH("vacan",$N2152)),ISNUMBER(SEARCH("deceased",$N2152)),ISNUMBER(SEARCH("separated",$N2152))),0,1))</f>
        <v/>
      </c>
      <c r="S2152">
        <f>IF(OR($R2152=0,NOT(ISNUMBER($I2152))),"",IFERROR(DATEDIF($I2152,DATE(FY,1,1),"y"),""))</f>
        <v/>
      </c>
      <c r="T2152">
        <f>IF(OR($R2152=0,NOT(ISNUMBER($J2152))),"",IFERROR(DATEDIF($J2152,DATE(FY,1,1),"y"),0))</f>
        <v/>
      </c>
      <c r="U2152" s="38">
        <f>IF(OR($R2152=0,NOT(ISNUMBER($I2152))),0,IF(YEAR($I2152)+IF($Q2152=1,RetAgeO,RetAgeE)=FY,MONTH($I2152),IF(YEAR($I2152)+IF($Q2152=1,RetAgeO,RetAgeE)&lt;FY,1,0)))</f>
        <v/>
      </c>
      <c r="V2152" s="38">
        <f>IF(OR($R2152=0,NOT(ISNUMBER($K2152))),0,IF(YEAR($K2152)=FY,MONTH($K2152),IF(YEAR($K2152)&lt;FY,1,0)))</f>
        <v/>
      </c>
      <c r="W2152" s="38">
        <f>IF($R2152=0,0,MIN(12,IF(AND(ISNUMBER($O2152),$O2152&gt;=1,$O2152&lt;=12),INT($O2152),12),IF(AND(RetireExit="Yes",$U2152&gt;0),$U2152,12),IF(AND(ContractExit="Yes",$V2152&gt;0),$V2152,12)))</f>
        <v/>
      </c>
      <c r="X2152" s="37">
        <f>IF(ISNUMBER($P2152),$P2152,IncPct)</f>
        <v/>
      </c>
      <c r="Y2152" s="39">
        <f>IF($W2152=0,0,MAX(0,MIN($W2152,IncMonth-1))+MAX(0,$W2152-IncMonth+1)*(1+$X2152))</f>
        <v/>
      </c>
      <c r="Z2152" s="40">
        <f>IF($C2152="",0,IFERROR(INDEX(Departments!$B$5:$B$54,MATCH($C2152,Departments!$A$5:$A$54,0)),0))</f>
        <v/>
      </c>
      <c r="AA2152" s="41">
        <f>N($L2152)*$Y2152</f>
        <v/>
      </c>
      <c r="AB2152" s="41">
        <f>N($M2152)*$Y2152</f>
        <v/>
      </c>
      <c r="AC2152" s="41">
        <f>$AA2152*$Z2152</f>
        <v/>
      </c>
      <c r="AD2152" s="41">
        <f>$AA2152*BonusMonths/12</f>
        <v/>
      </c>
      <c r="AE2152" s="41">
        <f>($AA2152+SI_Gross*$AB2152)*IF($Q2152=1,SI_O,SI_E)</f>
        <v/>
      </c>
      <c r="AF2152" s="41">
        <f>IF($Q2152=1,0,$AA2152*EOSB)</f>
        <v/>
      </c>
      <c r="AG2152" s="41">
        <f>$AN2152*$W2152</f>
        <v/>
      </c>
      <c r="AH2152" s="41">
        <f>SUM($AA2152:$AG2152)</f>
        <v/>
      </c>
      <c r="AI2152" s="41">
        <f>12*($AM2152+$AN2152)</f>
        <v/>
      </c>
      <c r="AJ2152" s="41">
        <f>$AM2152*((IncMonth-1)+(13-IncMonth)*(1+$X2152))+12*$AN2152</f>
        <v/>
      </c>
      <c r="AK2152" s="41">
        <f>IF($R2152=1,N($L2152)+N($M2152),0)</f>
        <v/>
      </c>
      <c r="AL2152">
        <f>IF($C2152="","",IF(N($L2152)&lt;=0,"Basic salary missing",IF(ISNA(MATCH($C2152,Departments!$A$5:$A$54,0)),"Department not on Departments sheet",IF(AND($I2152&lt;&gt;"",NOT(ISNUMBER($I2152))),"Date of birth is text, not a date",IF(AND($K2152&lt;&gt;"",NOT(ISNUMBER($K2152))),"Contract end is text, not a date","")))))</f>
        <v/>
      </c>
      <c r="AM2152" s="41">
        <f>IF($R2152=0,0,N($L2152)*(1+$Z2152+BonusMonths/12+IF($Q2152=1,0,EOSB))+N($M2152)+(N($L2152)+SI_Gross*N($M2152))*IF($Q2152=1,SI_O,SI_E))</f>
        <v/>
      </c>
      <c r="AN2152" s="41">
        <f>IF($R2152=0,0,(IF($Q2152=1,MedO,MedE+Ticket)+Training)/12)</f>
        <v/>
      </c>
    </row>
    <row r="2153">
      <c r="I2153" s="35" t="n"/>
      <c r="J2153" s="35" t="n"/>
      <c r="K2153" s="35" t="n"/>
      <c r="L2153" s="36" t="n"/>
      <c r="M2153" s="36" t="n"/>
      <c r="P2153" s="37" t="n"/>
      <c r="Q2153" s="38">
        <f>IF($C2153="",0,IF(OR(LOWER(TRIM($G2153))="omani",LOWER(TRIM($G2153))="oman",LOWER(TRIM($G2153))="om",LOWER(TRIM($G2153))="local"),1,0))</f>
        <v/>
      </c>
      <c r="R2153" s="38">
        <f>IF($C2153="",0,IF(OR(ISNUMBER(SEARCH("resign",$N2153)),ISNUMBER(SEARCH("terminat",$N2153)),ISNUMBER(SEARCH("inactive",$N2153)),ISNUMBER(SEARCH("vacan",$N2153)),ISNUMBER(SEARCH("deceased",$N2153)),ISNUMBER(SEARCH("separated",$N2153))),0,1))</f>
        <v/>
      </c>
      <c r="S2153">
        <f>IF(OR($R2153=0,NOT(ISNUMBER($I2153))),"",IFERROR(DATEDIF($I2153,DATE(FY,1,1),"y"),""))</f>
        <v/>
      </c>
      <c r="T2153">
        <f>IF(OR($R2153=0,NOT(ISNUMBER($J2153))),"",IFERROR(DATEDIF($J2153,DATE(FY,1,1),"y"),0))</f>
        <v/>
      </c>
      <c r="U2153" s="38">
        <f>IF(OR($R2153=0,NOT(ISNUMBER($I2153))),0,IF(YEAR($I2153)+IF($Q2153=1,RetAgeO,RetAgeE)=FY,MONTH($I2153),IF(YEAR($I2153)+IF($Q2153=1,RetAgeO,RetAgeE)&lt;FY,1,0)))</f>
        <v/>
      </c>
      <c r="V2153" s="38">
        <f>IF(OR($R2153=0,NOT(ISNUMBER($K2153))),0,IF(YEAR($K2153)=FY,MONTH($K2153),IF(YEAR($K2153)&lt;FY,1,0)))</f>
        <v/>
      </c>
      <c r="W2153" s="38">
        <f>IF($R2153=0,0,MIN(12,IF(AND(ISNUMBER($O2153),$O2153&gt;=1,$O2153&lt;=12),INT($O2153),12),IF(AND(RetireExit="Yes",$U2153&gt;0),$U2153,12),IF(AND(ContractExit="Yes",$V2153&gt;0),$V2153,12)))</f>
        <v/>
      </c>
      <c r="X2153" s="37">
        <f>IF(ISNUMBER($P2153),$P2153,IncPct)</f>
        <v/>
      </c>
      <c r="Y2153" s="39">
        <f>IF($W2153=0,0,MAX(0,MIN($W2153,IncMonth-1))+MAX(0,$W2153-IncMonth+1)*(1+$X2153))</f>
        <v/>
      </c>
      <c r="Z2153" s="40">
        <f>IF($C2153="",0,IFERROR(INDEX(Departments!$B$5:$B$54,MATCH($C2153,Departments!$A$5:$A$54,0)),0))</f>
        <v/>
      </c>
      <c r="AA2153" s="41">
        <f>N($L2153)*$Y2153</f>
        <v/>
      </c>
      <c r="AB2153" s="41">
        <f>N($M2153)*$Y2153</f>
        <v/>
      </c>
      <c r="AC2153" s="41">
        <f>$AA2153*$Z2153</f>
        <v/>
      </c>
      <c r="AD2153" s="41">
        <f>$AA2153*BonusMonths/12</f>
        <v/>
      </c>
      <c r="AE2153" s="41">
        <f>($AA2153+SI_Gross*$AB2153)*IF($Q2153=1,SI_O,SI_E)</f>
        <v/>
      </c>
      <c r="AF2153" s="41">
        <f>IF($Q2153=1,0,$AA2153*EOSB)</f>
        <v/>
      </c>
      <c r="AG2153" s="41">
        <f>$AN2153*$W2153</f>
        <v/>
      </c>
      <c r="AH2153" s="41">
        <f>SUM($AA2153:$AG2153)</f>
        <v/>
      </c>
      <c r="AI2153" s="41">
        <f>12*($AM2153+$AN2153)</f>
        <v/>
      </c>
      <c r="AJ2153" s="41">
        <f>$AM2153*((IncMonth-1)+(13-IncMonth)*(1+$X2153))+12*$AN2153</f>
        <v/>
      </c>
      <c r="AK2153" s="41">
        <f>IF($R2153=1,N($L2153)+N($M2153),0)</f>
        <v/>
      </c>
      <c r="AL2153">
        <f>IF($C2153="","",IF(N($L2153)&lt;=0,"Basic salary missing",IF(ISNA(MATCH($C2153,Departments!$A$5:$A$54,0)),"Department not on Departments sheet",IF(AND($I2153&lt;&gt;"",NOT(ISNUMBER($I2153))),"Date of birth is text, not a date",IF(AND($K2153&lt;&gt;"",NOT(ISNUMBER($K2153))),"Contract end is text, not a date","")))))</f>
        <v/>
      </c>
      <c r="AM2153" s="41">
        <f>IF($R2153=0,0,N($L2153)*(1+$Z2153+BonusMonths/12+IF($Q2153=1,0,EOSB))+N($M2153)+(N($L2153)+SI_Gross*N($M2153))*IF($Q2153=1,SI_O,SI_E))</f>
        <v/>
      </c>
      <c r="AN2153" s="41">
        <f>IF($R2153=0,0,(IF($Q2153=1,MedO,MedE+Ticket)+Training)/12)</f>
        <v/>
      </c>
    </row>
    <row r="2154">
      <c r="I2154" s="35" t="n"/>
      <c r="J2154" s="35" t="n"/>
      <c r="K2154" s="35" t="n"/>
      <c r="L2154" s="36" t="n"/>
      <c r="M2154" s="36" t="n"/>
      <c r="P2154" s="37" t="n"/>
      <c r="Q2154" s="38">
        <f>IF($C2154="",0,IF(OR(LOWER(TRIM($G2154))="omani",LOWER(TRIM($G2154))="oman",LOWER(TRIM($G2154))="om",LOWER(TRIM($G2154))="local"),1,0))</f>
        <v/>
      </c>
      <c r="R2154" s="38">
        <f>IF($C2154="",0,IF(OR(ISNUMBER(SEARCH("resign",$N2154)),ISNUMBER(SEARCH("terminat",$N2154)),ISNUMBER(SEARCH("inactive",$N2154)),ISNUMBER(SEARCH("vacan",$N2154)),ISNUMBER(SEARCH("deceased",$N2154)),ISNUMBER(SEARCH("separated",$N2154))),0,1))</f>
        <v/>
      </c>
      <c r="S2154">
        <f>IF(OR($R2154=0,NOT(ISNUMBER($I2154))),"",IFERROR(DATEDIF($I2154,DATE(FY,1,1),"y"),""))</f>
        <v/>
      </c>
      <c r="T2154">
        <f>IF(OR($R2154=0,NOT(ISNUMBER($J2154))),"",IFERROR(DATEDIF($J2154,DATE(FY,1,1),"y"),0))</f>
        <v/>
      </c>
      <c r="U2154" s="38">
        <f>IF(OR($R2154=0,NOT(ISNUMBER($I2154))),0,IF(YEAR($I2154)+IF($Q2154=1,RetAgeO,RetAgeE)=FY,MONTH($I2154),IF(YEAR($I2154)+IF($Q2154=1,RetAgeO,RetAgeE)&lt;FY,1,0)))</f>
        <v/>
      </c>
      <c r="V2154" s="38">
        <f>IF(OR($R2154=0,NOT(ISNUMBER($K2154))),0,IF(YEAR($K2154)=FY,MONTH($K2154),IF(YEAR($K2154)&lt;FY,1,0)))</f>
        <v/>
      </c>
      <c r="W2154" s="38">
        <f>IF($R2154=0,0,MIN(12,IF(AND(ISNUMBER($O2154),$O2154&gt;=1,$O2154&lt;=12),INT($O2154),12),IF(AND(RetireExit="Yes",$U2154&gt;0),$U2154,12),IF(AND(ContractExit="Yes",$V2154&gt;0),$V2154,12)))</f>
        <v/>
      </c>
      <c r="X2154" s="37">
        <f>IF(ISNUMBER($P2154),$P2154,IncPct)</f>
        <v/>
      </c>
      <c r="Y2154" s="39">
        <f>IF($W2154=0,0,MAX(0,MIN($W2154,IncMonth-1))+MAX(0,$W2154-IncMonth+1)*(1+$X2154))</f>
        <v/>
      </c>
      <c r="Z2154" s="40">
        <f>IF($C2154="",0,IFERROR(INDEX(Departments!$B$5:$B$54,MATCH($C2154,Departments!$A$5:$A$54,0)),0))</f>
        <v/>
      </c>
      <c r="AA2154" s="41">
        <f>N($L2154)*$Y2154</f>
        <v/>
      </c>
      <c r="AB2154" s="41">
        <f>N($M2154)*$Y2154</f>
        <v/>
      </c>
      <c r="AC2154" s="41">
        <f>$AA2154*$Z2154</f>
        <v/>
      </c>
      <c r="AD2154" s="41">
        <f>$AA2154*BonusMonths/12</f>
        <v/>
      </c>
      <c r="AE2154" s="41">
        <f>($AA2154+SI_Gross*$AB2154)*IF($Q2154=1,SI_O,SI_E)</f>
        <v/>
      </c>
      <c r="AF2154" s="41">
        <f>IF($Q2154=1,0,$AA2154*EOSB)</f>
        <v/>
      </c>
      <c r="AG2154" s="41">
        <f>$AN2154*$W2154</f>
        <v/>
      </c>
      <c r="AH2154" s="41">
        <f>SUM($AA2154:$AG2154)</f>
        <v/>
      </c>
      <c r="AI2154" s="41">
        <f>12*($AM2154+$AN2154)</f>
        <v/>
      </c>
      <c r="AJ2154" s="41">
        <f>$AM2154*((IncMonth-1)+(13-IncMonth)*(1+$X2154))+12*$AN2154</f>
        <v/>
      </c>
      <c r="AK2154" s="41">
        <f>IF($R2154=1,N($L2154)+N($M2154),0)</f>
        <v/>
      </c>
      <c r="AL2154">
        <f>IF($C2154="","",IF(N($L2154)&lt;=0,"Basic salary missing",IF(ISNA(MATCH($C2154,Departments!$A$5:$A$54,0)),"Department not on Departments sheet",IF(AND($I2154&lt;&gt;"",NOT(ISNUMBER($I2154))),"Date of birth is text, not a date",IF(AND($K2154&lt;&gt;"",NOT(ISNUMBER($K2154))),"Contract end is text, not a date","")))))</f>
        <v/>
      </c>
      <c r="AM2154" s="41">
        <f>IF($R2154=0,0,N($L2154)*(1+$Z2154+BonusMonths/12+IF($Q2154=1,0,EOSB))+N($M2154)+(N($L2154)+SI_Gross*N($M2154))*IF($Q2154=1,SI_O,SI_E))</f>
        <v/>
      </c>
      <c r="AN2154" s="41">
        <f>IF($R2154=0,0,(IF($Q2154=1,MedO,MedE+Ticket)+Training)/12)</f>
        <v/>
      </c>
    </row>
    <row r="2155">
      <c r="I2155" s="35" t="n"/>
      <c r="J2155" s="35" t="n"/>
      <c r="K2155" s="35" t="n"/>
      <c r="L2155" s="36" t="n"/>
      <c r="M2155" s="36" t="n"/>
      <c r="P2155" s="37" t="n"/>
      <c r="Q2155" s="38">
        <f>IF($C2155="",0,IF(OR(LOWER(TRIM($G2155))="omani",LOWER(TRIM($G2155))="oman",LOWER(TRIM($G2155))="om",LOWER(TRIM($G2155))="local"),1,0))</f>
        <v/>
      </c>
      <c r="R2155" s="38">
        <f>IF($C2155="",0,IF(OR(ISNUMBER(SEARCH("resign",$N2155)),ISNUMBER(SEARCH("terminat",$N2155)),ISNUMBER(SEARCH("inactive",$N2155)),ISNUMBER(SEARCH("vacan",$N2155)),ISNUMBER(SEARCH("deceased",$N2155)),ISNUMBER(SEARCH("separated",$N2155))),0,1))</f>
        <v/>
      </c>
      <c r="S2155">
        <f>IF(OR($R2155=0,NOT(ISNUMBER($I2155))),"",IFERROR(DATEDIF($I2155,DATE(FY,1,1),"y"),""))</f>
        <v/>
      </c>
      <c r="T2155">
        <f>IF(OR($R2155=0,NOT(ISNUMBER($J2155))),"",IFERROR(DATEDIF($J2155,DATE(FY,1,1),"y"),0))</f>
        <v/>
      </c>
      <c r="U2155" s="38">
        <f>IF(OR($R2155=0,NOT(ISNUMBER($I2155))),0,IF(YEAR($I2155)+IF($Q2155=1,RetAgeO,RetAgeE)=FY,MONTH($I2155),IF(YEAR($I2155)+IF($Q2155=1,RetAgeO,RetAgeE)&lt;FY,1,0)))</f>
        <v/>
      </c>
      <c r="V2155" s="38">
        <f>IF(OR($R2155=0,NOT(ISNUMBER($K2155))),0,IF(YEAR($K2155)=FY,MONTH($K2155),IF(YEAR($K2155)&lt;FY,1,0)))</f>
        <v/>
      </c>
      <c r="W2155" s="38">
        <f>IF($R2155=0,0,MIN(12,IF(AND(ISNUMBER($O2155),$O2155&gt;=1,$O2155&lt;=12),INT($O2155),12),IF(AND(RetireExit="Yes",$U2155&gt;0),$U2155,12),IF(AND(ContractExit="Yes",$V2155&gt;0),$V2155,12)))</f>
        <v/>
      </c>
      <c r="X2155" s="37">
        <f>IF(ISNUMBER($P2155),$P2155,IncPct)</f>
        <v/>
      </c>
      <c r="Y2155" s="39">
        <f>IF($W2155=0,0,MAX(0,MIN($W2155,IncMonth-1))+MAX(0,$W2155-IncMonth+1)*(1+$X2155))</f>
        <v/>
      </c>
      <c r="Z2155" s="40">
        <f>IF($C2155="",0,IFERROR(INDEX(Departments!$B$5:$B$54,MATCH($C2155,Departments!$A$5:$A$54,0)),0))</f>
        <v/>
      </c>
      <c r="AA2155" s="41">
        <f>N($L2155)*$Y2155</f>
        <v/>
      </c>
      <c r="AB2155" s="41">
        <f>N($M2155)*$Y2155</f>
        <v/>
      </c>
      <c r="AC2155" s="41">
        <f>$AA2155*$Z2155</f>
        <v/>
      </c>
      <c r="AD2155" s="41">
        <f>$AA2155*BonusMonths/12</f>
        <v/>
      </c>
      <c r="AE2155" s="41">
        <f>($AA2155+SI_Gross*$AB2155)*IF($Q2155=1,SI_O,SI_E)</f>
        <v/>
      </c>
      <c r="AF2155" s="41">
        <f>IF($Q2155=1,0,$AA2155*EOSB)</f>
        <v/>
      </c>
      <c r="AG2155" s="41">
        <f>$AN2155*$W2155</f>
        <v/>
      </c>
      <c r="AH2155" s="41">
        <f>SUM($AA2155:$AG2155)</f>
        <v/>
      </c>
      <c r="AI2155" s="41">
        <f>12*($AM2155+$AN2155)</f>
        <v/>
      </c>
      <c r="AJ2155" s="41">
        <f>$AM2155*((IncMonth-1)+(13-IncMonth)*(1+$X2155))+12*$AN2155</f>
        <v/>
      </c>
      <c r="AK2155" s="41">
        <f>IF($R2155=1,N($L2155)+N($M2155),0)</f>
        <v/>
      </c>
      <c r="AL2155">
        <f>IF($C2155="","",IF(N($L2155)&lt;=0,"Basic salary missing",IF(ISNA(MATCH($C2155,Departments!$A$5:$A$54,0)),"Department not on Departments sheet",IF(AND($I2155&lt;&gt;"",NOT(ISNUMBER($I2155))),"Date of birth is text, not a date",IF(AND($K2155&lt;&gt;"",NOT(ISNUMBER($K2155))),"Contract end is text, not a date","")))))</f>
        <v/>
      </c>
      <c r="AM2155" s="41">
        <f>IF($R2155=0,0,N($L2155)*(1+$Z2155+BonusMonths/12+IF($Q2155=1,0,EOSB))+N($M2155)+(N($L2155)+SI_Gross*N($M2155))*IF($Q2155=1,SI_O,SI_E))</f>
        <v/>
      </c>
      <c r="AN2155" s="41">
        <f>IF($R2155=0,0,(IF($Q2155=1,MedO,MedE+Ticket)+Training)/12)</f>
        <v/>
      </c>
    </row>
    <row r="2156">
      <c r="I2156" s="35" t="n"/>
      <c r="J2156" s="35" t="n"/>
      <c r="K2156" s="35" t="n"/>
      <c r="L2156" s="36" t="n"/>
      <c r="M2156" s="36" t="n"/>
      <c r="P2156" s="37" t="n"/>
      <c r="Q2156" s="38">
        <f>IF($C2156="",0,IF(OR(LOWER(TRIM($G2156))="omani",LOWER(TRIM($G2156))="oman",LOWER(TRIM($G2156))="om",LOWER(TRIM($G2156))="local"),1,0))</f>
        <v/>
      </c>
      <c r="R2156" s="38">
        <f>IF($C2156="",0,IF(OR(ISNUMBER(SEARCH("resign",$N2156)),ISNUMBER(SEARCH("terminat",$N2156)),ISNUMBER(SEARCH("inactive",$N2156)),ISNUMBER(SEARCH("vacan",$N2156)),ISNUMBER(SEARCH("deceased",$N2156)),ISNUMBER(SEARCH("separated",$N2156))),0,1))</f>
        <v/>
      </c>
      <c r="S2156">
        <f>IF(OR($R2156=0,NOT(ISNUMBER($I2156))),"",IFERROR(DATEDIF($I2156,DATE(FY,1,1),"y"),""))</f>
        <v/>
      </c>
      <c r="T2156">
        <f>IF(OR($R2156=0,NOT(ISNUMBER($J2156))),"",IFERROR(DATEDIF($J2156,DATE(FY,1,1),"y"),0))</f>
        <v/>
      </c>
      <c r="U2156" s="38">
        <f>IF(OR($R2156=0,NOT(ISNUMBER($I2156))),0,IF(YEAR($I2156)+IF($Q2156=1,RetAgeO,RetAgeE)=FY,MONTH($I2156),IF(YEAR($I2156)+IF($Q2156=1,RetAgeO,RetAgeE)&lt;FY,1,0)))</f>
        <v/>
      </c>
      <c r="V2156" s="38">
        <f>IF(OR($R2156=0,NOT(ISNUMBER($K2156))),0,IF(YEAR($K2156)=FY,MONTH($K2156),IF(YEAR($K2156)&lt;FY,1,0)))</f>
        <v/>
      </c>
      <c r="W2156" s="38">
        <f>IF($R2156=0,0,MIN(12,IF(AND(ISNUMBER($O2156),$O2156&gt;=1,$O2156&lt;=12),INT($O2156),12),IF(AND(RetireExit="Yes",$U2156&gt;0),$U2156,12),IF(AND(ContractExit="Yes",$V2156&gt;0),$V2156,12)))</f>
        <v/>
      </c>
      <c r="X2156" s="37">
        <f>IF(ISNUMBER($P2156),$P2156,IncPct)</f>
        <v/>
      </c>
      <c r="Y2156" s="39">
        <f>IF($W2156=0,0,MAX(0,MIN($W2156,IncMonth-1))+MAX(0,$W2156-IncMonth+1)*(1+$X2156))</f>
        <v/>
      </c>
      <c r="Z2156" s="40">
        <f>IF($C2156="",0,IFERROR(INDEX(Departments!$B$5:$B$54,MATCH($C2156,Departments!$A$5:$A$54,0)),0))</f>
        <v/>
      </c>
      <c r="AA2156" s="41">
        <f>N($L2156)*$Y2156</f>
        <v/>
      </c>
      <c r="AB2156" s="41">
        <f>N($M2156)*$Y2156</f>
        <v/>
      </c>
      <c r="AC2156" s="41">
        <f>$AA2156*$Z2156</f>
        <v/>
      </c>
      <c r="AD2156" s="41">
        <f>$AA2156*BonusMonths/12</f>
        <v/>
      </c>
      <c r="AE2156" s="41">
        <f>($AA2156+SI_Gross*$AB2156)*IF($Q2156=1,SI_O,SI_E)</f>
        <v/>
      </c>
      <c r="AF2156" s="41">
        <f>IF($Q2156=1,0,$AA2156*EOSB)</f>
        <v/>
      </c>
      <c r="AG2156" s="41">
        <f>$AN2156*$W2156</f>
        <v/>
      </c>
      <c r="AH2156" s="41">
        <f>SUM($AA2156:$AG2156)</f>
        <v/>
      </c>
      <c r="AI2156" s="41">
        <f>12*($AM2156+$AN2156)</f>
        <v/>
      </c>
      <c r="AJ2156" s="41">
        <f>$AM2156*((IncMonth-1)+(13-IncMonth)*(1+$X2156))+12*$AN2156</f>
        <v/>
      </c>
      <c r="AK2156" s="41">
        <f>IF($R2156=1,N($L2156)+N($M2156),0)</f>
        <v/>
      </c>
      <c r="AL2156">
        <f>IF($C2156="","",IF(N($L2156)&lt;=0,"Basic salary missing",IF(ISNA(MATCH($C2156,Departments!$A$5:$A$54,0)),"Department not on Departments sheet",IF(AND($I2156&lt;&gt;"",NOT(ISNUMBER($I2156))),"Date of birth is text, not a date",IF(AND($K2156&lt;&gt;"",NOT(ISNUMBER($K2156))),"Contract end is text, not a date","")))))</f>
        <v/>
      </c>
      <c r="AM2156" s="41">
        <f>IF($R2156=0,0,N($L2156)*(1+$Z2156+BonusMonths/12+IF($Q2156=1,0,EOSB))+N($M2156)+(N($L2156)+SI_Gross*N($M2156))*IF($Q2156=1,SI_O,SI_E))</f>
        <v/>
      </c>
      <c r="AN2156" s="41">
        <f>IF($R2156=0,0,(IF($Q2156=1,MedO,MedE+Ticket)+Training)/12)</f>
        <v/>
      </c>
    </row>
    <row r="2157">
      <c r="I2157" s="35" t="n"/>
      <c r="J2157" s="35" t="n"/>
      <c r="K2157" s="35" t="n"/>
      <c r="L2157" s="36" t="n"/>
      <c r="M2157" s="36" t="n"/>
      <c r="P2157" s="37" t="n"/>
      <c r="Q2157" s="38">
        <f>IF($C2157="",0,IF(OR(LOWER(TRIM($G2157))="omani",LOWER(TRIM($G2157))="oman",LOWER(TRIM($G2157))="om",LOWER(TRIM($G2157))="local"),1,0))</f>
        <v/>
      </c>
      <c r="R2157" s="38">
        <f>IF($C2157="",0,IF(OR(ISNUMBER(SEARCH("resign",$N2157)),ISNUMBER(SEARCH("terminat",$N2157)),ISNUMBER(SEARCH("inactive",$N2157)),ISNUMBER(SEARCH("vacan",$N2157)),ISNUMBER(SEARCH("deceased",$N2157)),ISNUMBER(SEARCH("separated",$N2157))),0,1))</f>
        <v/>
      </c>
      <c r="S2157">
        <f>IF(OR($R2157=0,NOT(ISNUMBER($I2157))),"",IFERROR(DATEDIF($I2157,DATE(FY,1,1),"y"),""))</f>
        <v/>
      </c>
      <c r="T2157">
        <f>IF(OR($R2157=0,NOT(ISNUMBER($J2157))),"",IFERROR(DATEDIF($J2157,DATE(FY,1,1),"y"),0))</f>
        <v/>
      </c>
      <c r="U2157" s="38">
        <f>IF(OR($R2157=0,NOT(ISNUMBER($I2157))),0,IF(YEAR($I2157)+IF($Q2157=1,RetAgeO,RetAgeE)=FY,MONTH($I2157),IF(YEAR($I2157)+IF($Q2157=1,RetAgeO,RetAgeE)&lt;FY,1,0)))</f>
        <v/>
      </c>
      <c r="V2157" s="38">
        <f>IF(OR($R2157=0,NOT(ISNUMBER($K2157))),0,IF(YEAR($K2157)=FY,MONTH($K2157),IF(YEAR($K2157)&lt;FY,1,0)))</f>
        <v/>
      </c>
      <c r="W2157" s="38">
        <f>IF($R2157=0,0,MIN(12,IF(AND(ISNUMBER($O2157),$O2157&gt;=1,$O2157&lt;=12),INT($O2157),12),IF(AND(RetireExit="Yes",$U2157&gt;0),$U2157,12),IF(AND(ContractExit="Yes",$V2157&gt;0),$V2157,12)))</f>
        <v/>
      </c>
      <c r="X2157" s="37">
        <f>IF(ISNUMBER($P2157),$P2157,IncPct)</f>
        <v/>
      </c>
      <c r="Y2157" s="39">
        <f>IF($W2157=0,0,MAX(0,MIN($W2157,IncMonth-1))+MAX(0,$W2157-IncMonth+1)*(1+$X2157))</f>
        <v/>
      </c>
      <c r="Z2157" s="40">
        <f>IF($C2157="",0,IFERROR(INDEX(Departments!$B$5:$B$54,MATCH($C2157,Departments!$A$5:$A$54,0)),0))</f>
        <v/>
      </c>
      <c r="AA2157" s="41">
        <f>N($L2157)*$Y2157</f>
        <v/>
      </c>
      <c r="AB2157" s="41">
        <f>N($M2157)*$Y2157</f>
        <v/>
      </c>
      <c r="AC2157" s="41">
        <f>$AA2157*$Z2157</f>
        <v/>
      </c>
      <c r="AD2157" s="41">
        <f>$AA2157*BonusMonths/12</f>
        <v/>
      </c>
      <c r="AE2157" s="41">
        <f>($AA2157+SI_Gross*$AB2157)*IF($Q2157=1,SI_O,SI_E)</f>
        <v/>
      </c>
      <c r="AF2157" s="41">
        <f>IF($Q2157=1,0,$AA2157*EOSB)</f>
        <v/>
      </c>
      <c r="AG2157" s="41">
        <f>$AN2157*$W2157</f>
        <v/>
      </c>
      <c r="AH2157" s="41">
        <f>SUM($AA2157:$AG2157)</f>
        <v/>
      </c>
      <c r="AI2157" s="41">
        <f>12*($AM2157+$AN2157)</f>
        <v/>
      </c>
      <c r="AJ2157" s="41">
        <f>$AM2157*((IncMonth-1)+(13-IncMonth)*(1+$X2157))+12*$AN2157</f>
        <v/>
      </c>
      <c r="AK2157" s="41">
        <f>IF($R2157=1,N($L2157)+N($M2157),0)</f>
        <v/>
      </c>
      <c r="AL2157">
        <f>IF($C2157="","",IF(N($L2157)&lt;=0,"Basic salary missing",IF(ISNA(MATCH($C2157,Departments!$A$5:$A$54,0)),"Department not on Departments sheet",IF(AND($I2157&lt;&gt;"",NOT(ISNUMBER($I2157))),"Date of birth is text, not a date",IF(AND($K2157&lt;&gt;"",NOT(ISNUMBER($K2157))),"Contract end is text, not a date","")))))</f>
        <v/>
      </c>
      <c r="AM2157" s="41">
        <f>IF($R2157=0,0,N($L2157)*(1+$Z2157+BonusMonths/12+IF($Q2157=1,0,EOSB))+N($M2157)+(N($L2157)+SI_Gross*N($M2157))*IF($Q2157=1,SI_O,SI_E))</f>
        <v/>
      </c>
      <c r="AN2157" s="41">
        <f>IF($R2157=0,0,(IF($Q2157=1,MedO,MedE+Ticket)+Training)/12)</f>
        <v/>
      </c>
    </row>
    <row r="2158">
      <c r="I2158" s="35" t="n"/>
      <c r="J2158" s="35" t="n"/>
      <c r="K2158" s="35" t="n"/>
      <c r="L2158" s="36" t="n"/>
      <c r="M2158" s="36" t="n"/>
      <c r="P2158" s="37" t="n"/>
      <c r="Q2158" s="38">
        <f>IF($C2158="",0,IF(OR(LOWER(TRIM($G2158))="omani",LOWER(TRIM($G2158))="oman",LOWER(TRIM($G2158))="om",LOWER(TRIM($G2158))="local"),1,0))</f>
        <v/>
      </c>
      <c r="R2158" s="38">
        <f>IF($C2158="",0,IF(OR(ISNUMBER(SEARCH("resign",$N2158)),ISNUMBER(SEARCH("terminat",$N2158)),ISNUMBER(SEARCH("inactive",$N2158)),ISNUMBER(SEARCH("vacan",$N2158)),ISNUMBER(SEARCH("deceased",$N2158)),ISNUMBER(SEARCH("separated",$N2158))),0,1))</f>
        <v/>
      </c>
      <c r="S2158">
        <f>IF(OR($R2158=0,NOT(ISNUMBER($I2158))),"",IFERROR(DATEDIF($I2158,DATE(FY,1,1),"y"),""))</f>
        <v/>
      </c>
      <c r="T2158">
        <f>IF(OR($R2158=0,NOT(ISNUMBER($J2158))),"",IFERROR(DATEDIF($J2158,DATE(FY,1,1),"y"),0))</f>
        <v/>
      </c>
      <c r="U2158" s="38">
        <f>IF(OR($R2158=0,NOT(ISNUMBER($I2158))),0,IF(YEAR($I2158)+IF($Q2158=1,RetAgeO,RetAgeE)=FY,MONTH($I2158),IF(YEAR($I2158)+IF($Q2158=1,RetAgeO,RetAgeE)&lt;FY,1,0)))</f>
        <v/>
      </c>
      <c r="V2158" s="38">
        <f>IF(OR($R2158=0,NOT(ISNUMBER($K2158))),0,IF(YEAR($K2158)=FY,MONTH($K2158),IF(YEAR($K2158)&lt;FY,1,0)))</f>
        <v/>
      </c>
      <c r="W2158" s="38">
        <f>IF($R2158=0,0,MIN(12,IF(AND(ISNUMBER($O2158),$O2158&gt;=1,$O2158&lt;=12),INT($O2158),12),IF(AND(RetireExit="Yes",$U2158&gt;0),$U2158,12),IF(AND(ContractExit="Yes",$V2158&gt;0),$V2158,12)))</f>
        <v/>
      </c>
      <c r="X2158" s="37">
        <f>IF(ISNUMBER($P2158),$P2158,IncPct)</f>
        <v/>
      </c>
      <c r="Y2158" s="39">
        <f>IF($W2158=0,0,MAX(0,MIN($W2158,IncMonth-1))+MAX(0,$W2158-IncMonth+1)*(1+$X2158))</f>
        <v/>
      </c>
      <c r="Z2158" s="40">
        <f>IF($C2158="",0,IFERROR(INDEX(Departments!$B$5:$B$54,MATCH($C2158,Departments!$A$5:$A$54,0)),0))</f>
        <v/>
      </c>
      <c r="AA2158" s="41">
        <f>N($L2158)*$Y2158</f>
        <v/>
      </c>
      <c r="AB2158" s="41">
        <f>N($M2158)*$Y2158</f>
        <v/>
      </c>
      <c r="AC2158" s="41">
        <f>$AA2158*$Z2158</f>
        <v/>
      </c>
      <c r="AD2158" s="41">
        <f>$AA2158*BonusMonths/12</f>
        <v/>
      </c>
      <c r="AE2158" s="41">
        <f>($AA2158+SI_Gross*$AB2158)*IF($Q2158=1,SI_O,SI_E)</f>
        <v/>
      </c>
      <c r="AF2158" s="41">
        <f>IF($Q2158=1,0,$AA2158*EOSB)</f>
        <v/>
      </c>
      <c r="AG2158" s="41">
        <f>$AN2158*$W2158</f>
        <v/>
      </c>
      <c r="AH2158" s="41">
        <f>SUM($AA2158:$AG2158)</f>
        <v/>
      </c>
      <c r="AI2158" s="41">
        <f>12*($AM2158+$AN2158)</f>
        <v/>
      </c>
      <c r="AJ2158" s="41">
        <f>$AM2158*((IncMonth-1)+(13-IncMonth)*(1+$X2158))+12*$AN2158</f>
        <v/>
      </c>
      <c r="AK2158" s="41">
        <f>IF($R2158=1,N($L2158)+N($M2158),0)</f>
        <v/>
      </c>
      <c r="AL2158">
        <f>IF($C2158="","",IF(N($L2158)&lt;=0,"Basic salary missing",IF(ISNA(MATCH($C2158,Departments!$A$5:$A$54,0)),"Department not on Departments sheet",IF(AND($I2158&lt;&gt;"",NOT(ISNUMBER($I2158))),"Date of birth is text, not a date",IF(AND($K2158&lt;&gt;"",NOT(ISNUMBER($K2158))),"Contract end is text, not a date","")))))</f>
        <v/>
      </c>
      <c r="AM2158" s="41">
        <f>IF($R2158=0,0,N($L2158)*(1+$Z2158+BonusMonths/12+IF($Q2158=1,0,EOSB))+N($M2158)+(N($L2158)+SI_Gross*N($M2158))*IF($Q2158=1,SI_O,SI_E))</f>
        <v/>
      </c>
      <c r="AN2158" s="41">
        <f>IF($R2158=0,0,(IF($Q2158=1,MedO,MedE+Ticket)+Training)/12)</f>
        <v/>
      </c>
    </row>
    <row r="2159">
      <c r="I2159" s="35" t="n"/>
      <c r="J2159" s="35" t="n"/>
      <c r="K2159" s="35" t="n"/>
      <c r="L2159" s="36" t="n"/>
      <c r="M2159" s="36" t="n"/>
      <c r="P2159" s="37" t="n"/>
      <c r="Q2159" s="38">
        <f>IF($C2159="",0,IF(OR(LOWER(TRIM($G2159))="omani",LOWER(TRIM($G2159))="oman",LOWER(TRIM($G2159))="om",LOWER(TRIM($G2159))="local"),1,0))</f>
        <v/>
      </c>
      <c r="R2159" s="38">
        <f>IF($C2159="",0,IF(OR(ISNUMBER(SEARCH("resign",$N2159)),ISNUMBER(SEARCH("terminat",$N2159)),ISNUMBER(SEARCH("inactive",$N2159)),ISNUMBER(SEARCH("vacan",$N2159)),ISNUMBER(SEARCH("deceased",$N2159)),ISNUMBER(SEARCH("separated",$N2159))),0,1))</f>
        <v/>
      </c>
      <c r="S2159">
        <f>IF(OR($R2159=0,NOT(ISNUMBER($I2159))),"",IFERROR(DATEDIF($I2159,DATE(FY,1,1),"y"),""))</f>
        <v/>
      </c>
      <c r="T2159">
        <f>IF(OR($R2159=0,NOT(ISNUMBER($J2159))),"",IFERROR(DATEDIF($J2159,DATE(FY,1,1),"y"),0))</f>
        <v/>
      </c>
      <c r="U2159" s="38">
        <f>IF(OR($R2159=0,NOT(ISNUMBER($I2159))),0,IF(YEAR($I2159)+IF($Q2159=1,RetAgeO,RetAgeE)=FY,MONTH($I2159),IF(YEAR($I2159)+IF($Q2159=1,RetAgeO,RetAgeE)&lt;FY,1,0)))</f>
        <v/>
      </c>
      <c r="V2159" s="38">
        <f>IF(OR($R2159=0,NOT(ISNUMBER($K2159))),0,IF(YEAR($K2159)=FY,MONTH($K2159),IF(YEAR($K2159)&lt;FY,1,0)))</f>
        <v/>
      </c>
      <c r="W2159" s="38">
        <f>IF($R2159=0,0,MIN(12,IF(AND(ISNUMBER($O2159),$O2159&gt;=1,$O2159&lt;=12),INT($O2159),12),IF(AND(RetireExit="Yes",$U2159&gt;0),$U2159,12),IF(AND(ContractExit="Yes",$V2159&gt;0),$V2159,12)))</f>
        <v/>
      </c>
      <c r="X2159" s="37">
        <f>IF(ISNUMBER($P2159),$P2159,IncPct)</f>
        <v/>
      </c>
      <c r="Y2159" s="39">
        <f>IF($W2159=0,0,MAX(0,MIN($W2159,IncMonth-1))+MAX(0,$W2159-IncMonth+1)*(1+$X2159))</f>
        <v/>
      </c>
      <c r="Z2159" s="40">
        <f>IF($C2159="",0,IFERROR(INDEX(Departments!$B$5:$B$54,MATCH($C2159,Departments!$A$5:$A$54,0)),0))</f>
        <v/>
      </c>
      <c r="AA2159" s="41">
        <f>N($L2159)*$Y2159</f>
        <v/>
      </c>
      <c r="AB2159" s="41">
        <f>N($M2159)*$Y2159</f>
        <v/>
      </c>
      <c r="AC2159" s="41">
        <f>$AA2159*$Z2159</f>
        <v/>
      </c>
      <c r="AD2159" s="41">
        <f>$AA2159*BonusMonths/12</f>
        <v/>
      </c>
      <c r="AE2159" s="41">
        <f>($AA2159+SI_Gross*$AB2159)*IF($Q2159=1,SI_O,SI_E)</f>
        <v/>
      </c>
      <c r="AF2159" s="41">
        <f>IF($Q2159=1,0,$AA2159*EOSB)</f>
        <v/>
      </c>
      <c r="AG2159" s="41">
        <f>$AN2159*$W2159</f>
        <v/>
      </c>
      <c r="AH2159" s="41">
        <f>SUM($AA2159:$AG2159)</f>
        <v/>
      </c>
      <c r="AI2159" s="41">
        <f>12*($AM2159+$AN2159)</f>
        <v/>
      </c>
      <c r="AJ2159" s="41">
        <f>$AM2159*((IncMonth-1)+(13-IncMonth)*(1+$X2159))+12*$AN2159</f>
        <v/>
      </c>
      <c r="AK2159" s="41">
        <f>IF($R2159=1,N($L2159)+N($M2159),0)</f>
        <v/>
      </c>
      <c r="AL2159">
        <f>IF($C2159="","",IF(N($L2159)&lt;=0,"Basic salary missing",IF(ISNA(MATCH($C2159,Departments!$A$5:$A$54,0)),"Department not on Departments sheet",IF(AND($I2159&lt;&gt;"",NOT(ISNUMBER($I2159))),"Date of birth is text, not a date",IF(AND($K2159&lt;&gt;"",NOT(ISNUMBER($K2159))),"Contract end is text, not a date","")))))</f>
        <v/>
      </c>
      <c r="AM2159" s="41">
        <f>IF($R2159=0,0,N($L2159)*(1+$Z2159+BonusMonths/12+IF($Q2159=1,0,EOSB))+N($M2159)+(N($L2159)+SI_Gross*N($M2159))*IF($Q2159=1,SI_O,SI_E))</f>
        <v/>
      </c>
      <c r="AN2159" s="41">
        <f>IF($R2159=0,0,(IF($Q2159=1,MedO,MedE+Ticket)+Training)/12)</f>
        <v/>
      </c>
    </row>
    <row r="2160">
      <c r="I2160" s="35" t="n"/>
      <c r="J2160" s="35" t="n"/>
      <c r="K2160" s="35" t="n"/>
      <c r="L2160" s="36" t="n"/>
      <c r="M2160" s="36" t="n"/>
      <c r="P2160" s="37" t="n"/>
      <c r="Q2160" s="38">
        <f>IF($C2160="",0,IF(OR(LOWER(TRIM($G2160))="omani",LOWER(TRIM($G2160))="oman",LOWER(TRIM($G2160))="om",LOWER(TRIM($G2160))="local"),1,0))</f>
        <v/>
      </c>
      <c r="R2160" s="38">
        <f>IF($C2160="",0,IF(OR(ISNUMBER(SEARCH("resign",$N2160)),ISNUMBER(SEARCH("terminat",$N2160)),ISNUMBER(SEARCH("inactive",$N2160)),ISNUMBER(SEARCH("vacan",$N2160)),ISNUMBER(SEARCH("deceased",$N2160)),ISNUMBER(SEARCH("separated",$N2160))),0,1))</f>
        <v/>
      </c>
      <c r="S2160">
        <f>IF(OR($R2160=0,NOT(ISNUMBER($I2160))),"",IFERROR(DATEDIF($I2160,DATE(FY,1,1),"y"),""))</f>
        <v/>
      </c>
      <c r="T2160">
        <f>IF(OR($R2160=0,NOT(ISNUMBER($J2160))),"",IFERROR(DATEDIF($J2160,DATE(FY,1,1),"y"),0))</f>
        <v/>
      </c>
      <c r="U2160" s="38">
        <f>IF(OR($R2160=0,NOT(ISNUMBER($I2160))),0,IF(YEAR($I2160)+IF($Q2160=1,RetAgeO,RetAgeE)=FY,MONTH($I2160),IF(YEAR($I2160)+IF($Q2160=1,RetAgeO,RetAgeE)&lt;FY,1,0)))</f>
        <v/>
      </c>
      <c r="V2160" s="38">
        <f>IF(OR($R2160=0,NOT(ISNUMBER($K2160))),0,IF(YEAR($K2160)=FY,MONTH($K2160),IF(YEAR($K2160)&lt;FY,1,0)))</f>
        <v/>
      </c>
      <c r="W2160" s="38">
        <f>IF($R2160=0,0,MIN(12,IF(AND(ISNUMBER($O2160),$O2160&gt;=1,$O2160&lt;=12),INT($O2160),12),IF(AND(RetireExit="Yes",$U2160&gt;0),$U2160,12),IF(AND(ContractExit="Yes",$V2160&gt;0),$V2160,12)))</f>
        <v/>
      </c>
      <c r="X2160" s="37">
        <f>IF(ISNUMBER($P2160),$P2160,IncPct)</f>
        <v/>
      </c>
      <c r="Y2160" s="39">
        <f>IF($W2160=0,0,MAX(0,MIN($W2160,IncMonth-1))+MAX(0,$W2160-IncMonth+1)*(1+$X2160))</f>
        <v/>
      </c>
      <c r="Z2160" s="40">
        <f>IF($C2160="",0,IFERROR(INDEX(Departments!$B$5:$B$54,MATCH($C2160,Departments!$A$5:$A$54,0)),0))</f>
        <v/>
      </c>
      <c r="AA2160" s="41">
        <f>N($L2160)*$Y2160</f>
        <v/>
      </c>
      <c r="AB2160" s="41">
        <f>N($M2160)*$Y2160</f>
        <v/>
      </c>
      <c r="AC2160" s="41">
        <f>$AA2160*$Z2160</f>
        <v/>
      </c>
      <c r="AD2160" s="41">
        <f>$AA2160*BonusMonths/12</f>
        <v/>
      </c>
      <c r="AE2160" s="41">
        <f>($AA2160+SI_Gross*$AB2160)*IF($Q2160=1,SI_O,SI_E)</f>
        <v/>
      </c>
      <c r="AF2160" s="41">
        <f>IF($Q2160=1,0,$AA2160*EOSB)</f>
        <v/>
      </c>
      <c r="AG2160" s="41">
        <f>$AN2160*$W2160</f>
        <v/>
      </c>
      <c r="AH2160" s="41">
        <f>SUM($AA2160:$AG2160)</f>
        <v/>
      </c>
      <c r="AI2160" s="41">
        <f>12*($AM2160+$AN2160)</f>
        <v/>
      </c>
      <c r="AJ2160" s="41">
        <f>$AM2160*((IncMonth-1)+(13-IncMonth)*(1+$X2160))+12*$AN2160</f>
        <v/>
      </c>
      <c r="AK2160" s="41">
        <f>IF($R2160=1,N($L2160)+N($M2160),0)</f>
        <v/>
      </c>
      <c r="AL2160">
        <f>IF($C2160="","",IF(N($L2160)&lt;=0,"Basic salary missing",IF(ISNA(MATCH($C2160,Departments!$A$5:$A$54,0)),"Department not on Departments sheet",IF(AND($I2160&lt;&gt;"",NOT(ISNUMBER($I2160))),"Date of birth is text, not a date",IF(AND($K2160&lt;&gt;"",NOT(ISNUMBER($K2160))),"Contract end is text, not a date","")))))</f>
        <v/>
      </c>
      <c r="AM2160" s="41">
        <f>IF($R2160=0,0,N($L2160)*(1+$Z2160+BonusMonths/12+IF($Q2160=1,0,EOSB))+N($M2160)+(N($L2160)+SI_Gross*N($M2160))*IF($Q2160=1,SI_O,SI_E))</f>
        <v/>
      </c>
      <c r="AN2160" s="41">
        <f>IF($R2160=0,0,(IF($Q2160=1,MedO,MedE+Ticket)+Training)/12)</f>
        <v/>
      </c>
    </row>
    <row r="2161">
      <c r="I2161" s="35" t="n"/>
      <c r="J2161" s="35" t="n"/>
      <c r="K2161" s="35" t="n"/>
      <c r="L2161" s="36" t="n"/>
      <c r="M2161" s="36" t="n"/>
      <c r="P2161" s="37" t="n"/>
      <c r="Q2161" s="38">
        <f>IF($C2161="",0,IF(OR(LOWER(TRIM($G2161))="omani",LOWER(TRIM($G2161))="oman",LOWER(TRIM($G2161))="om",LOWER(TRIM($G2161))="local"),1,0))</f>
        <v/>
      </c>
      <c r="R2161" s="38">
        <f>IF($C2161="",0,IF(OR(ISNUMBER(SEARCH("resign",$N2161)),ISNUMBER(SEARCH("terminat",$N2161)),ISNUMBER(SEARCH("inactive",$N2161)),ISNUMBER(SEARCH("vacan",$N2161)),ISNUMBER(SEARCH("deceased",$N2161)),ISNUMBER(SEARCH("separated",$N2161))),0,1))</f>
        <v/>
      </c>
      <c r="S2161">
        <f>IF(OR($R2161=0,NOT(ISNUMBER($I2161))),"",IFERROR(DATEDIF($I2161,DATE(FY,1,1),"y"),""))</f>
        <v/>
      </c>
      <c r="T2161">
        <f>IF(OR($R2161=0,NOT(ISNUMBER($J2161))),"",IFERROR(DATEDIF($J2161,DATE(FY,1,1),"y"),0))</f>
        <v/>
      </c>
      <c r="U2161" s="38">
        <f>IF(OR($R2161=0,NOT(ISNUMBER($I2161))),0,IF(YEAR($I2161)+IF($Q2161=1,RetAgeO,RetAgeE)=FY,MONTH($I2161),IF(YEAR($I2161)+IF($Q2161=1,RetAgeO,RetAgeE)&lt;FY,1,0)))</f>
        <v/>
      </c>
      <c r="V2161" s="38">
        <f>IF(OR($R2161=0,NOT(ISNUMBER($K2161))),0,IF(YEAR($K2161)=FY,MONTH($K2161),IF(YEAR($K2161)&lt;FY,1,0)))</f>
        <v/>
      </c>
      <c r="W2161" s="38">
        <f>IF($R2161=0,0,MIN(12,IF(AND(ISNUMBER($O2161),$O2161&gt;=1,$O2161&lt;=12),INT($O2161),12),IF(AND(RetireExit="Yes",$U2161&gt;0),$U2161,12),IF(AND(ContractExit="Yes",$V2161&gt;0),$V2161,12)))</f>
        <v/>
      </c>
      <c r="X2161" s="37">
        <f>IF(ISNUMBER($P2161),$P2161,IncPct)</f>
        <v/>
      </c>
      <c r="Y2161" s="39">
        <f>IF($W2161=0,0,MAX(0,MIN($W2161,IncMonth-1))+MAX(0,$W2161-IncMonth+1)*(1+$X2161))</f>
        <v/>
      </c>
      <c r="Z2161" s="40">
        <f>IF($C2161="",0,IFERROR(INDEX(Departments!$B$5:$B$54,MATCH($C2161,Departments!$A$5:$A$54,0)),0))</f>
        <v/>
      </c>
      <c r="AA2161" s="41">
        <f>N($L2161)*$Y2161</f>
        <v/>
      </c>
      <c r="AB2161" s="41">
        <f>N($M2161)*$Y2161</f>
        <v/>
      </c>
      <c r="AC2161" s="41">
        <f>$AA2161*$Z2161</f>
        <v/>
      </c>
      <c r="AD2161" s="41">
        <f>$AA2161*BonusMonths/12</f>
        <v/>
      </c>
      <c r="AE2161" s="41">
        <f>($AA2161+SI_Gross*$AB2161)*IF($Q2161=1,SI_O,SI_E)</f>
        <v/>
      </c>
      <c r="AF2161" s="41">
        <f>IF($Q2161=1,0,$AA2161*EOSB)</f>
        <v/>
      </c>
      <c r="AG2161" s="41">
        <f>$AN2161*$W2161</f>
        <v/>
      </c>
      <c r="AH2161" s="41">
        <f>SUM($AA2161:$AG2161)</f>
        <v/>
      </c>
      <c r="AI2161" s="41">
        <f>12*($AM2161+$AN2161)</f>
        <v/>
      </c>
      <c r="AJ2161" s="41">
        <f>$AM2161*((IncMonth-1)+(13-IncMonth)*(1+$X2161))+12*$AN2161</f>
        <v/>
      </c>
      <c r="AK2161" s="41">
        <f>IF($R2161=1,N($L2161)+N($M2161),0)</f>
        <v/>
      </c>
      <c r="AL2161">
        <f>IF($C2161="","",IF(N($L2161)&lt;=0,"Basic salary missing",IF(ISNA(MATCH($C2161,Departments!$A$5:$A$54,0)),"Department not on Departments sheet",IF(AND($I2161&lt;&gt;"",NOT(ISNUMBER($I2161))),"Date of birth is text, not a date",IF(AND($K2161&lt;&gt;"",NOT(ISNUMBER($K2161))),"Contract end is text, not a date","")))))</f>
        <v/>
      </c>
      <c r="AM2161" s="41">
        <f>IF($R2161=0,0,N($L2161)*(1+$Z2161+BonusMonths/12+IF($Q2161=1,0,EOSB))+N($M2161)+(N($L2161)+SI_Gross*N($M2161))*IF($Q2161=1,SI_O,SI_E))</f>
        <v/>
      </c>
      <c r="AN2161" s="41">
        <f>IF($R2161=0,0,(IF($Q2161=1,MedO,MedE+Ticket)+Training)/12)</f>
        <v/>
      </c>
    </row>
    <row r="2162">
      <c r="I2162" s="35" t="n"/>
      <c r="J2162" s="35" t="n"/>
      <c r="K2162" s="35" t="n"/>
      <c r="L2162" s="36" t="n"/>
      <c r="M2162" s="36" t="n"/>
      <c r="P2162" s="37" t="n"/>
      <c r="Q2162" s="38">
        <f>IF($C2162="",0,IF(OR(LOWER(TRIM($G2162))="omani",LOWER(TRIM($G2162))="oman",LOWER(TRIM($G2162))="om",LOWER(TRIM($G2162))="local"),1,0))</f>
        <v/>
      </c>
      <c r="R2162" s="38">
        <f>IF($C2162="",0,IF(OR(ISNUMBER(SEARCH("resign",$N2162)),ISNUMBER(SEARCH("terminat",$N2162)),ISNUMBER(SEARCH("inactive",$N2162)),ISNUMBER(SEARCH("vacan",$N2162)),ISNUMBER(SEARCH("deceased",$N2162)),ISNUMBER(SEARCH("separated",$N2162))),0,1))</f>
        <v/>
      </c>
      <c r="S2162">
        <f>IF(OR($R2162=0,NOT(ISNUMBER($I2162))),"",IFERROR(DATEDIF($I2162,DATE(FY,1,1),"y"),""))</f>
        <v/>
      </c>
      <c r="T2162">
        <f>IF(OR($R2162=0,NOT(ISNUMBER($J2162))),"",IFERROR(DATEDIF($J2162,DATE(FY,1,1),"y"),0))</f>
        <v/>
      </c>
      <c r="U2162" s="38">
        <f>IF(OR($R2162=0,NOT(ISNUMBER($I2162))),0,IF(YEAR($I2162)+IF($Q2162=1,RetAgeO,RetAgeE)=FY,MONTH($I2162),IF(YEAR($I2162)+IF($Q2162=1,RetAgeO,RetAgeE)&lt;FY,1,0)))</f>
        <v/>
      </c>
      <c r="V2162" s="38">
        <f>IF(OR($R2162=0,NOT(ISNUMBER($K2162))),0,IF(YEAR($K2162)=FY,MONTH($K2162),IF(YEAR($K2162)&lt;FY,1,0)))</f>
        <v/>
      </c>
      <c r="W2162" s="38">
        <f>IF($R2162=0,0,MIN(12,IF(AND(ISNUMBER($O2162),$O2162&gt;=1,$O2162&lt;=12),INT($O2162),12),IF(AND(RetireExit="Yes",$U2162&gt;0),$U2162,12),IF(AND(ContractExit="Yes",$V2162&gt;0),$V2162,12)))</f>
        <v/>
      </c>
      <c r="X2162" s="37">
        <f>IF(ISNUMBER($P2162),$P2162,IncPct)</f>
        <v/>
      </c>
      <c r="Y2162" s="39">
        <f>IF($W2162=0,0,MAX(0,MIN($W2162,IncMonth-1))+MAX(0,$W2162-IncMonth+1)*(1+$X2162))</f>
        <v/>
      </c>
      <c r="Z2162" s="40">
        <f>IF($C2162="",0,IFERROR(INDEX(Departments!$B$5:$B$54,MATCH($C2162,Departments!$A$5:$A$54,0)),0))</f>
        <v/>
      </c>
      <c r="AA2162" s="41">
        <f>N($L2162)*$Y2162</f>
        <v/>
      </c>
      <c r="AB2162" s="41">
        <f>N($M2162)*$Y2162</f>
        <v/>
      </c>
      <c r="AC2162" s="41">
        <f>$AA2162*$Z2162</f>
        <v/>
      </c>
      <c r="AD2162" s="41">
        <f>$AA2162*BonusMonths/12</f>
        <v/>
      </c>
      <c r="AE2162" s="41">
        <f>($AA2162+SI_Gross*$AB2162)*IF($Q2162=1,SI_O,SI_E)</f>
        <v/>
      </c>
      <c r="AF2162" s="41">
        <f>IF($Q2162=1,0,$AA2162*EOSB)</f>
        <v/>
      </c>
      <c r="AG2162" s="41">
        <f>$AN2162*$W2162</f>
        <v/>
      </c>
      <c r="AH2162" s="41">
        <f>SUM($AA2162:$AG2162)</f>
        <v/>
      </c>
      <c r="AI2162" s="41">
        <f>12*($AM2162+$AN2162)</f>
        <v/>
      </c>
      <c r="AJ2162" s="41">
        <f>$AM2162*((IncMonth-1)+(13-IncMonth)*(1+$X2162))+12*$AN2162</f>
        <v/>
      </c>
      <c r="AK2162" s="41">
        <f>IF($R2162=1,N($L2162)+N($M2162),0)</f>
        <v/>
      </c>
      <c r="AL2162">
        <f>IF($C2162="","",IF(N($L2162)&lt;=0,"Basic salary missing",IF(ISNA(MATCH($C2162,Departments!$A$5:$A$54,0)),"Department not on Departments sheet",IF(AND($I2162&lt;&gt;"",NOT(ISNUMBER($I2162))),"Date of birth is text, not a date",IF(AND($K2162&lt;&gt;"",NOT(ISNUMBER($K2162))),"Contract end is text, not a date","")))))</f>
        <v/>
      </c>
      <c r="AM2162" s="41">
        <f>IF($R2162=0,0,N($L2162)*(1+$Z2162+BonusMonths/12+IF($Q2162=1,0,EOSB))+N($M2162)+(N($L2162)+SI_Gross*N($M2162))*IF($Q2162=1,SI_O,SI_E))</f>
        <v/>
      </c>
      <c r="AN2162" s="41">
        <f>IF($R2162=0,0,(IF($Q2162=1,MedO,MedE+Ticket)+Training)/12)</f>
        <v/>
      </c>
    </row>
    <row r="2163">
      <c r="I2163" s="35" t="n"/>
      <c r="J2163" s="35" t="n"/>
      <c r="K2163" s="35" t="n"/>
      <c r="L2163" s="36" t="n"/>
      <c r="M2163" s="36" t="n"/>
      <c r="P2163" s="37" t="n"/>
      <c r="Q2163" s="38">
        <f>IF($C2163="",0,IF(OR(LOWER(TRIM($G2163))="omani",LOWER(TRIM($G2163))="oman",LOWER(TRIM($G2163))="om",LOWER(TRIM($G2163))="local"),1,0))</f>
        <v/>
      </c>
      <c r="R2163" s="38">
        <f>IF($C2163="",0,IF(OR(ISNUMBER(SEARCH("resign",$N2163)),ISNUMBER(SEARCH("terminat",$N2163)),ISNUMBER(SEARCH("inactive",$N2163)),ISNUMBER(SEARCH("vacan",$N2163)),ISNUMBER(SEARCH("deceased",$N2163)),ISNUMBER(SEARCH("separated",$N2163))),0,1))</f>
        <v/>
      </c>
      <c r="S2163">
        <f>IF(OR($R2163=0,NOT(ISNUMBER($I2163))),"",IFERROR(DATEDIF($I2163,DATE(FY,1,1),"y"),""))</f>
        <v/>
      </c>
      <c r="T2163">
        <f>IF(OR($R2163=0,NOT(ISNUMBER($J2163))),"",IFERROR(DATEDIF($J2163,DATE(FY,1,1),"y"),0))</f>
        <v/>
      </c>
      <c r="U2163" s="38">
        <f>IF(OR($R2163=0,NOT(ISNUMBER($I2163))),0,IF(YEAR($I2163)+IF($Q2163=1,RetAgeO,RetAgeE)=FY,MONTH($I2163),IF(YEAR($I2163)+IF($Q2163=1,RetAgeO,RetAgeE)&lt;FY,1,0)))</f>
        <v/>
      </c>
      <c r="V2163" s="38">
        <f>IF(OR($R2163=0,NOT(ISNUMBER($K2163))),0,IF(YEAR($K2163)=FY,MONTH($K2163),IF(YEAR($K2163)&lt;FY,1,0)))</f>
        <v/>
      </c>
      <c r="W2163" s="38">
        <f>IF($R2163=0,0,MIN(12,IF(AND(ISNUMBER($O2163),$O2163&gt;=1,$O2163&lt;=12),INT($O2163),12),IF(AND(RetireExit="Yes",$U2163&gt;0),$U2163,12),IF(AND(ContractExit="Yes",$V2163&gt;0),$V2163,12)))</f>
        <v/>
      </c>
      <c r="X2163" s="37">
        <f>IF(ISNUMBER($P2163),$P2163,IncPct)</f>
        <v/>
      </c>
      <c r="Y2163" s="39">
        <f>IF($W2163=0,0,MAX(0,MIN($W2163,IncMonth-1))+MAX(0,$W2163-IncMonth+1)*(1+$X2163))</f>
        <v/>
      </c>
      <c r="Z2163" s="40">
        <f>IF($C2163="",0,IFERROR(INDEX(Departments!$B$5:$B$54,MATCH($C2163,Departments!$A$5:$A$54,0)),0))</f>
        <v/>
      </c>
      <c r="AA2163" s="41">
        <f>N($L2163)*$Y2163</f>
        <v/>
      </c>
      <c r="AB2163" s="41">
        <f>N($M2163)*$Y2163</f>
        <v/>
      </c>
      <c r="AC2163" s="41">
        <f>$AA2163*$Z2163</f>
        <v/>
      </c>
      <c r="AD2163" s="41">
        <f>$AA2163*BonusMonths/12</f>
        <v/>
      </c>
      <c r="AE2163" s="41">
        <f>($AA2163+SI_Gross*$AB2163)*IF($Q2163=1,SI_O,SI_E)</f>
        <v/>
      </c>
      <c r="AF2163" s="41">
        <f>IF($Q2163=1,0,$AA2163*EOSB)</f>
        <v/>
      </c>
      <c r="AG2163" s="41">
        <f>$AN2163*$W2163</f>
        <v/>
      </c>
      <c r="AH2163" s="41">
        <f>SUM($AA2163:$AG2163)</f>
        <v/>
      </c>
      <c r="AI2163" s="41">
        <f>12*($AM2163+$AN2163)</f>
        <v/>
      </c>
      <c r="AJ2163" s="41">
        <f>$AM2163*((IncMonth-1)+(13-IncMonth)*(1+$X2163))+12*$AN2163</f>
        <v/>
      </c>
      <c r="AK2163" s="41">
        <f>IF($R2163=1,N($L2163)+N($M2163),0)</f>
        <v/>
      </c>
      <c r="AL2163">
        <f>IF($C2163="","",IF(N($L2163)&lt;=0,"Basic salary missing",IF(ISNA(MATCH($C2163,Departments!$A$5:$A$54,0)),"Department not on Departments sheet",IF(AND($I2163&lt;&gt;"",NOT(ISNUMBER($I2163))),"Date of birth is text, not a date",IF(AND($K2163&lt;&gt;"",NOT(ISNUMBER($K2163))),"Contract end is text, not a date","")))))</f>
        <v/>
      </c>
      <c r="AM2163" s="41">
        <f>IF($R2163=0,0,N($L2163)*(1+$Z2163+BonusMonths/12+IF($Q2163=1,0,EOSB))+N($M2163)+(N($L2163)+SI_Gross*N($M2163))*IF($Q2163=1,SI_O,SI_E))</f>
        <v/>
      </c>
      <c r="AN2163" s="41">
        <f>IF($R2163=0,0,(IF($Q2163=1,MedO,MedE+Ticket)+Training)/12)</f>
        <v/>
      </c>
    </row>
    <row r="2164">
      <c r="I2164" s="35" t="n"/>
      <c r="J2164" s="35" t="n"/>
      <c r="K2164" s="35" t="n"/>
      <c r="L2164" s="36" t="n"/>
      <c r="M2164" s="36" t="n"/>
      <c r="P2164" s="37" t="n"/>
      <c r="Q2164" s="38">
        <f>IF($C2164="",0,IF(OR(LOWER(TRIM($G2164))="omani",LOWER(TRIM($G2164))="oman",LOWER(TRIM($G2164))="om",LOWER(TRIM($G2164))="local"),1,0))</f>
        <v/>
      </c>
      <c r="R2164" s="38">
        <f>IF($C2164="",0,IF(OR(ISNUMBER(SEARCH("resign",$N2164)),ISNUMBER(SEARCH("terminat",$N2164)),ISNUMBER(SEARCH("inactive",$N2164)),ISNUMBER(SEARCH("vacan",$N2164)),ISNUMBER(SEARCH("deceased",$N2164)),ISNUMBER(SEARCH("separated",$N2164))),0,1))</f>
        <v/>
      </c>
      <c r="S2164">
        <f>IF(OR($R2164=0,NOT(ISNUMBER($I2164))),"",IFERROR(DATEDIF($I2164,DATE(FY,1,1),"y"),""))</f>
        <v/>
      </c>
      <c r="T2164">
        <f>IF(OR($R2164=0,NOT(ISNUMBER($J2164))),"",IFERROR(DATEDIF($J2164,DATE(FY,1,1),"y"),0))</f>
        <v/>
      </c>
      <c r="U2164" s="38">
        <f>IF(OR($R2164=0,NOT(ISNUMBER($I2164))),0,IF(YEAR($I2164)+IF($Q2164=1,RetAgeO,RetAgeE)=FY,MONTH($I2164),IF(YEAR($I2164)+IF($Q2164=1,RetAgeO,RetAgeE)&lt;FY,1,0)))</f>
        <v/>
      </c>
      <c r="V2164" s="38">
        <f>IF(OR($R2164=0,NOT(ISNUMBER($K2164))),0,IF(YEAR($K2164)=FY,MONTH($K2164),IF(YEAR($K2164)&lt;FY,1,0)))</f>
        <v/>
      </c>
      <c r="W2164" s="38">
        <f>IF($R2164=0,0,MIN(12,IF(AND(ISNUMBER($O2164),$O2164&gt;=1,$O2164&lt;=12),INT($O2164),12),IF(AND(RetireExit="Yes",$U2164&gt;0),$U2164,12),IF(AND(ContractExit="Yes",$V2164&gt;0),$V2164,12)))</f>
        <v/>
      </c>
      <c r="X2164" s="37">
        <f>IF(ISNUMBER($P2164),$P2164,IncPct)</f>
        <v/>
      </c>
      <c r="Y2164" s="39">
        <f>IF($W2164=0,0,MAX(0,MIN($W2164,IncMonth-1))+MAX(0,$W2164-IncMonth+1)*(1+$X2164))</f>
        <v/>
      </c>
      <c r="Z2164" s="40">
        <f>IF($C2164="",0,IFERROR(INDEX(Departments!$B$5:$B$54,MATCH($C2164,Departments!$A$5:$A$54,0)),0))</f>
        <v/>
      </c>
      <c r="AA2164" s="41">
        <f>N($L2164)*$Y2164</f>
        <v/>
      </c>
      <c r="AB2164" s="41">
        <f>N($M2164)*$Y2164</f>
        <v/>
      </c>
      <c r="AC2164" s="41">
        <f>$AA2164*$Z2164</f>
        <v/>
      </c>
      <c r="AD2164" s="41">
        <f>$AA2164*BonusMonths/12</f>
        <v/>
      </c>
      <c r="AE2164" s="41">
        <f>($AA2164+SI_Gross*$AB2164)*IF($Q2164=1,SI_O,SI_E)</f>
        <v/>
      </c>
      <c r="AF2164" s="41">
        <f>IF($Q2164=1,0,$AA2164*EOSB)</f>
        <v/>
      </c>
      <c r="AG2164" s="41">
        <f>$AN2164*$W2164</f>
        <v/>
      </c>
      <c r="AH2164" s="41">
        <f>SUM($AA2164:$AG2164)</f>
        <v/>
      </c>
      <c r="AI2164" s="41">
        <f>12*($AM2164+$AN2164)</f>
        <v/>
      </c>
      <c r="AJ2164" s="41">
        <f>$AM2164*((IncMonth-1)+(13-IncMonth)*(1+$X2164))+12*$AN2164</f>
        <v/>
      </c>
      <c r="AK2164" s="41">
        <f>IF($R2164=1,N($L2164)+N($M2164),0)</f>
        <v/>
      </c>
      <c r="AL2164">
        <f>IF($C2164="","",IF(N($L2164)&lt;=0,"Basic salary missing",IF(ISNA(MATCH($C2164,Departments!$A$5:$A$54,0)),"Department not on Departments sheet",IF(AND($I2164&lt;&gt;"",NOT(ISNUMBER($I2164))),"Date of birth is text, not a date",IF(AND($K2164&lt;&gt;"",NOT(ISNUMBER($K2164))),"Contract end is text, not a date","")))))</f>
        <v/>
      </c>
      <c r="AM2164" s="41">
        <f>IF($R2164=0,0,N($L2164)*(1+$Z2164+BonusMonths/12+IF($Q2164=1,0,EOSB))+N($M2164)+(N($L2164)+SI_Gross*N($M2164))*IF($Q2164=1,SI_O,SI_E))</f>
        <v/>
      </c>
      <c r="AN2164" s="41">
        <f>IF($R2164=0,0,(IF($Q2164=1,MedO,MedE+Ticket)+Training)/12)</f>
        <v/>
      </c>
    </row>
    <row r="2165">
      <c r="I2165" s="35" t="n"/>
      <c r="J2165" s="35" t="n"/>
      <c r="K2165" s="35" t="n"/>
      <c r="L2165" s="36" t="n"/>
      <c r="M2165" s="36" t="n"/>
      <c r="P2165" s="37" t="n"/>
      <c r="Q2165" s="38">
        <f>IF($C2165="",0,IF(OR(LOWER(TRIM($G2165))="omani",LOWER(TRIM($G2165))="oman",LOWER(TRIM($G2165))="om",LOWER(TRIM($G2165))="local"),1,0))</f>
        <v/>
      </c>
      <c r="R2165" s="38">
        <f>IF($C2165="",0,IF(OR(ISNUMBER(SEARCH("resign",$N2165)),ISNUMBER(SEARCH("terminat",$N2165)),ISNUMBER(SEARCH("inactive",$N2165)),ISNUMBER(SEARCH("vacan",$N2165)),ISNUMBER(SEARCH("deceased",$N2165)),ISNUMBER(SEARCH("separated",$N2165))),0,1))</f>
        <v/>
      </c>
      <c r="S2165">
        <f>IF(OR($R2165=0,NOT(ISNUMBER($I2165))),"",IFERROR(DATEDIF($I2165,DATE(FY,1,1),"y"),""))</f>
        <v/>
      </c>
      <c r="T2165">
        <f>IF(OR($R2165=0,NOT(ISNUMBER($J2165))),"",IFERROR(DATEDIF($J2165,DATE(FY,1,1),"y"),0))</f>
        <v/>
      </c>
      <c r="U2165" s="38">
        <f>IF(OR($R2165=0,NOT(ISNUMBER($I2165))),0,IF(YEAR($I2165)+IF($Q2165=1,RetAgeO,RetAgeE)=FY,MONTH($I2165),IF(YEAR($I2165)+IF($Q2165=1,RetAgeO,RetAgeE)&lt;FY,1,0)))</f>
        <v/>
      </c>
      <c r="V2165" s="38">
        <f>IF(OR($R2165=0,NOT(ISNUMBER($K2165))),0,IF(YEAR($K2165)=FY,MONTH($K2165),IF(YEAR($K2165)&lt;FY,1,0)))</f>
        <v/>
      </c>
      <c r="W2165" s="38">
        <f>IF($R2165=0,0,MIN(12,IF(AND(ISNUMBER($O2165),$O2165&gt;=1,$O2165&lt;=12),INT($O2165),12),IF(AND(RetireExit="Yes",$U2165&gt;0),$U2165,12),IF(AND(ContractExit="Yes",$V2165&gt;0),$V2165,12)))</f>
        <v/>
      </c>
      <c r="X2165" s="37">
        <f>IF(ISNUMBER($P2165),$P2165,IncPct)</f>
        <v/>
      </c>
      <c r="Y2165" s="39">
        <f>IF($W2165=0,0,MAX(0,MIN($W2165,IncMonth-1))+MAX(0,$W2165-IncMonth+1)*(1+$X2165))</f>
        <v/>
      </c>
      <c r="Z2165" s="40">
        <f>IF($C2165="",0,IFERROR(INDEX(Departments!$B$5:$B$54,MATCH($C2165,Departments!$A$5:$A$54,0)),0))</f>
        <v/>
      </c>
      <c r="AA2165" s="41">
        <f>N($L2165)*$Y2165</f>
        <v/>
      </c>
      <c r="AB2165" s="41">
        <f>N($M2165)*$Y2165</f>
        <v/>
      </c>
      <c r="AC2165" s="41">
        <f>$AA2165*$Z2165</f>
        <v/>
      </c>
      <c r="AD2165" s="41">
        <f>$AA2165*BonusMonths/12</f>
        <v/>
      </c>
      <c r="AE2165" s="41">
        <f>($AA2165+SI_Gross*$AB2165)*IF($Q2165=1,SI_O,SI_E)</f>
        <v/>
      </c>
      <c r="AF2165" s="41">
        <f>IF($Q2165=1,0,$AA2165*EOSB)</f>
        <v/>
      </c>
      <c r="AG2165" s="41">
        <f>$AN2165*$W2165</f>
        <v/>
      </c>
      <c r="AH2165" s="41">
        <f>SUM($AA2165:$AG2165)</f>
        <v/>
      </c>
      <c r="AI2165" s="41">
        <f>12*($AM2165+$AN2165)</f>
        <v/>
      </c>
      <c r="AJ2165" s="41">
        <f>$AM2165*((IncMonth-1)+(13-IncMonth)*(1+$X2165))+12*$AN2165</f>
        <v/>
      </c>
      <c r="AK2165" s="41">
        <f>IF($R2165=1,N($L2165)+N($M2165),0)</f>
        <v/>
      </c>
      <c r="AL2165">
        <f>IF($C2165="","",IF(N($L2165)&lt;=0,"Basic salary missing",IF(ISNA(MATCH($C2165,Departments!$A$5:$A$54,0)),"Department not on Departments sheet",IF(AND($I2165&lt;&gt;"",NOT(ISNUMBER($I2165))),"Date of birth is text, not a date",IF(AND($K2165&lt;&gt;"",NOT(ISNUMBER($K2165))),"Contract end is text, not a date","")))))</f>
        <v/>
      </c>
      <c r="AM2165" s="41">
        <f>IF($R2165=0,0,N($L2165)*(1+$Z2165+BonusMonths/12+IF($Q2165=1,0,EOSB))+N($M2165)+(N($L2165)+SI_Gross*N($M2165))*IF($Q2165=1,SI_O,SI_E))</f>
        <v/>
      </c>
      <c r="AN2165" s="41">
        <f>IF($R2165=0,0,(IF($Q2165=1,MedO,MedE+Ticket)+Training)/12)</f>
        <v/>
      </c>
    </row>
    <row r="2166">
      <c r="I2166" s="35" t="n"/>
      <c r="J2166" s="35" t="n"/>
      <c r="K2166" s="35" t="n"/>
      <c r="L2166" s="36" t="n"/>
      <c r="M2166" s="36" t="n"/>
      <c r="P2166" s="37" t="n"/>
      <c r="Q2166" s="38">
        <f>IF($C2166="",0,IF(OR(LOWER(TRIM($G2166))="omani",LOWER(TRIM($G2166))="oman",LOWER(TRIM($G2166))="om",LOWER(TRIM($G2166))="local"),1,0))</f>
        <v/>
      </c>
      <c r="R2166" s="38">
        <f>IF($C2166="",0,IF(OR(ISNUMBER(SEARCH("resign",$N2166)),ISNUMBER(SEARCH("terminat",$N2166)),ISNUMBER(SEARCH("inactive",$N2166)),ISNUMBER(SEARCH("vacan",$N2166)),ISNUMBER(SEARCH("deceased",$N2166)),ISNUMBER(SEARCH("separated",$N2166))),0,1))</f>
        <v/>
      </c>
      <c r="S2166">
        <f>IF(OR($R2166=0,NOT(ISNUMBER($I2166))),"",IFERROR(DATEDIF($I2166,DATE(FY,1,1),"y"),""))</f>
        <v/>
      </c>
      <c r="T2166">
        <f>IF(OR($R2166=0,NOT(ISNUMBER($J2166))),"",IFERROR(DATEDIF($J2166,DATE(FY,1,1),"y"),0))</f>
        <v/>
      </c>
      <c r="U2166" s="38">
        <f>IF(OR($R2166=0,NOT(ISNUMBER($I2166))),0,IF(YEAR($I2166)+IF($Q2166=1,RetAgeO,RetAgeE)=FY,MONTH($I2166),IF(YEAR($I2166)+IF($Q2166=1,RetAgeO,RetAgeE)&lt;FY,1,0)))</f>
        <v/>
      </c>
      <c r="V2166" s="38">
        <f>IF(OR($R2166=0,NOT(ISNUMBER($K2166))),0,IF(YEAR($K2166)=FY,MONTH($K2166),IF(YEAR($K2166)&lt;FY,1,0)))</f>
        <v/>
      </c>
      <c r="W2166" s="38">
        <f>IF($R2166=0,0,MIN(12,IF(AND(ISNUMBER($O2166),$O2166&gt;=1,$O2166&lt;=12),INT($O2166),12),IF(AND(RetireExit="Yes",$U2166&gt;0),$U2166,12),IF(AND(ContractExit="Yes",$V2166&gt;0),$V2166,12)))</f>
        <v/>
      </c>
      <c r="X2166" s="37">
        <f>IF(ISNUMBER($P2166),$P2166,IncPct)</f>
        <v/>
      </c>
      <c r="Y2166" s="39">
        <f>IF($W2166=0,0,MAX(0,MIN($W2166,IncMonth-1))+MAX(0,$W2166-IncMonth+1)*(1+$X2166))</f>
        <v/>
      </c>
      <c r="Z2166" s="40">
        <f>IF($C2166="",0,IFERROR(INDEX(Departments!$B$5:$B$54,MATCH($C2166,Departments!$A$5:$A$54,0)),0))</f>
        <v/>
      </c>
      <c r="AA2166" s="41">
        <f>N($L2166)*$Y2166</f>
        <v/>
      </c>
      <c r="AB2166" s="41">
        <f>N($M2166)*$Y2166</f>
        <v/>
      </c>
      <c r="AC2166" s="41">
        <f>$AA2166*$Z2166</f>
        <v/>
      </c>
      <c r="AD2166" s="41">
        <f>$AA2166*BonusMonths/12</f>
        <v/>
      </c>
      <c r="AE2166" s="41">
        <f>($AA2166+SI_Gross*$AB2166)*IF($Q2166=1,SI_O,SI_E)</f>
        <v/>
      </c>
      <c r="AF2166" s="41">
        <f>IF($Q2166=1,0,$AA2166*EOSB)</f>
        <v/>
      </c>
      <c r="AG2166" s="41">
        <f>$AN2166*$W2166</f>
        <v/>
      </c>
      <c r="AH2166" s="41">
        <f>SUM($AA2166:$AG2166)</f>
        <v/>
      </c>
      <c r="AI2166" s="41">
        <f>12*($AM2166+$AN2166)</f>
        <v/>
      </c>
      <c r="AJ2166" s="41">
        <f>$AM2166*((IncMonth-1)+(13-IncMonth)*(1+$X2166))+12*$AN2166</f>
        <v/>
      </c>
      <c r="AK2166" s="41">
        <f>IF($R2166=1,N($L2166)+N($M2166),0)</f>
        <v/>
      </c>
      <c r="AL2166">
        <f>IF($C2166="","",IF(N($L2166)&lt;=0,"Basic salary missing",IF(ISNA(MATCH($C2166,Departments!$A$5:$A$54,0)),"Department not on Departments sheet",IF(AND($I2166&lt;&gt;"",NOT(ISNUMBER($I2166))),"Date of birth is text, not a date",IF(AND($K2166&lt;&gt;"",NOT(ISNUMBER($K2166))),"Contract end is text, not a date","")))))</f>
        <v/>
      </c>
      <c r="AM2166" s="41">
        <f>IF($R2166=0,0,N($L2166)*(1+$Z2166+BonusMonths/12+IF($Q2166=1,0,EOSB))+N($M2166)+(N($L2166)+SI_Gross*N($M2166))*IF($Q2166=1,SI_O,SI_E))</f>
        <v/>
      </c>
      <c r="AN2166" s="41">
        <f>IF($R2166=0,0,(IF($Q2166=1,MedO,MedE+Ticket)+Training)/12)</f>
        <v/>
      </c>
    </row>
    <row r="2167">
      <c r="I2167" s="35" t="n"/>
      <c r="J2167" s="35" t="n"/>
      <c r="K2167" s="35" t="n"/>
      <c r="L2167" s="36" t="n"/>
      <c r="M2167" s="36" t="n"/>
      <c r="P2167" s="37" t="n"/>
      <c r="Q2167" s="38">
        <f>IF($C2167="",0,IF(OR(LOWER(TRIM($G2167))="omani",LOWER(TRIM($G2167))="oman",LOWER(TRIM($G2167))="om",LOWER(TRIM($G2167))="local"),1,0))</f>
        <v/>
      </c>
      <c r="R2167" s="38">
        <f>IF($C2167="",0,IF(OR(ISNUMBER(SEARCH("resign",$N2167)),ISNUMBER(SEARCH("terminat",$N2167)),ISNUMBER(SEARCH("inactive",$N2167)),ISNUMBER(SEARCH("vacan",$N2167)),ISNUMBER(SEARCH("deceased",$N2167)),ISNUMBER(SEARCH("separated",$N2167))),0,1))</f>
        <v/>
      </c>
      <c r="S2167">
        <f>IF(OR($R2167=0,NOT(ISNUMBER($I2167))),"",IFERROR(DATEDIF($I2167,DATE(FY,1,1),"y"),""))</f>
        <v/>
      </c>
      <c r="T2167">
        <f>IF(OR($R2167=0,NOT(ISNUMBER($J2167))),"",IFERROR(DATEDIF($J2167,DATE(FY,1,1),"y"),0))</f>
        <v/>
      </c>
      <c r="U2167" s="38">
        <f>IF(OR($R2167=0,NOT(ISNUMBER($I2167))),0,IF(YEAR($I2167)+IF($Q2167=1,RetAgeO,RetAgeE)=FY,MONTH($I2167),IF(YEAR($I2167)+IF($Q2167=1,RetAgeO,RetAgeE)&lt;FY,1,0)))</f>
        <v/>
      </c>
      <c r="V2167" s="38">
        <f>IF(OR($R2167=0,NOT(ISNUMBER($K2167))),0,IF(YEAR($K2167)=FY,MONTH($K2167),IF(YEAR($K2167)&lt;FY,1,0)))</f>
        <v/>
      </c>
      <c r="W2167" s="38">
        <f>IF($R2167=0,0,MIN(12,IF(AND(ISNUMBER($O2167),$O2167&gt;=1,$O2167&lt;=12),INT($O2167),12),IF(AND(RetireExit="Yes",$U2167&gt;0),$U2167,12),IF(AND(ContractExit="Yes",$V2167&gt;0),$V2167,12)))</f>
        <v/>
      </c>
      <c r="X2167" s="37">
        <f>IF(ISNUMBER($P2167),$P2167,IncPct)</f>
        <v/>
      </c>
      <c r="Y2167" s="39">
        <f>IF($W2167=0,0,MAX(0,MIN($W2167,IncMonth-1))+MAX(0,$W2167-IncMonth+1)*(1+$X2167))</f>
        <v/>
      </c>
      <c r="Z2167" s="40">
        <f>IF($C2167="",0,IFERROR(INDEX(Departments!$B$5:$B$54,MATCH($C2167,Departments!$A$5:$A$54,0)),0))</f>
        <v/>
      </c>
      <c r="AA2167" s="41">
        <f>N($L2167)*$Y2167</f>
        <v/>
      </c>
      <c r="AB2167" s="41">
        <f>N($M2167)*$Y2167</f>
        <v/>
      </c>
      <c r="AC2167" s="41">
        <f>$AA2167*$Z2167</f>
        <v/>
      </c>
      <c r="AD2167" s="41">
        <f>$AA2167*BonusMonths/12</f>
        <v/>
      </c>
      <c r="AE2167" s="41">
        <f>($AA2167+SI_Gross*$AB2167)*IF($Q2167=1,SI_O,SI_E)</f>
        <v/>
      </c>
      <c r="AF2167" s="41">
        <f>IF($Q2167=1,0,$AA2167*EOSB)</f>
        <v/>
      </c>
      <c r="AG2167" s="41">
        <f>$AN2167*$W2167</f>
        <v/>
      </c>
      <c r="AH2167" s="41">
        <f>SUM($AA2167:$AG2167)</f>
        <v/>
      </c>
      <c r="AI2167" s="41">
        <f>12*($AM2167+$AN2167)</f>
        <v/>
      </c>
      <c r="AJ2167" s="41">
        <f>$AM2167*((IncMonth-1)+(13-IncMonth)*(1+$X2167))+12*$AN2167</f>
        <v/>
      </c>
      <c r="AK2167" s="41">
        <f>IF($R2167=1,N($L2167)+N($M2167),0)</f>
        <v/>
      </c>
      <c r="AL2167">
        <f>IF($C2167="","",IF(N($L2167)&lt;=0,"Basic salary missing",IF(ISNA(MATCH($C2167,Departments!$A$5:$A$54,0)),"Department not on Departments sheet",IF(AND($I2167&lt;&gt;"",NOT(ISNUMBER($I2167))),"Date of birth is text, not a date",IF(AND($K2167&lt;&gt;"",NOT(ISNUMBER($K2167))),"Contract end is text, not a date","")))))</f>
        <v/>
      </c>
      <c r="AM2167" s="41">
        <f>IF($R2167=0,0,N($L2167)*(1+$Z2167+BonusMonths/12+IF($Q2167=1,0,EOSB))+N($M2167)+(N($L2167)+SI_Gross*N($M2167))*IF($Q2167=1,SI_O,SI_E))</f>
        <v/>
      </c>
      <c r="AN2167" s="41">
        <f>IF($R2167=0,0,(IF($Q2167=1,MedO,MedE+Ticket)+Training)/12)</f>
        <v/>
      </c>
    </row>
    <row r="2168">
      <c r="I2168" s="35" t="n"/>
      <c r="J2168" s="35" t="n"/>
      <c r="K2168" s="35" t="n"/>
      <c r="L2168" s="36" t="n"/>
      <c r="M2168" s="36" t="n"/>
      <c r="P2168" s="37" t="n"/>
      <c r="Q2168" s="38">
        <f>IF($C2168="",0,IF(OR(LOWER(TRIM($G2168))="omani",LOWER(TRIM($G2168))="oman",LOWER(TRIM($G2168))="om",LOWER(TRIM($G2168))="local"),1,0))</f>
        <v/>
      </c>
      <c r="R2168" s="38">
        <f>IF($C2168="",0,IF(OR(ISNUMBER(SEARCH("resign",$N2168)),ISNUMBER(SEARCH("terminat",$N2168)),ISNUMBER(SEARCH("inactive",$N2168)),ISNUMBER(SEARCH("vacan",$N2168)),ISNUMBER(SEARCH("deceased",$N2168)),ISNUMBER(SEARCH("separated",$N2168))),0,1))</f>
        <v/>
      </c>
      <c r="S2168">
        <f>IF(OR($R2168=0,NOT(ISNUMBER($I2168))),"",IFERROR(DATEDIF($I2168,DATE(FY,1,1),"y"),""))</f>
        <v/>
      </c>
      <c r="T2168">
        <f>IF(OR($R2168=0,NOT(ISNUMBER($J2168))),"",IFERROR(DATEDIF($J2168,DATE(FY,1,1),"y"),0))</f>
        <v/>
      </c>
      <c r="U2168" s="38">
        <f>IF(OR($R2168=0,NOT(ISNUMBER($I2168))),0,IF(YEAR($I2168)+IF($Q2168=1,RetAgeO,RetAgeE)=FY,MONTH($I2168),IF(YEAR($I2168)+IF($Q2168=1,RetAgeO,RetAgeE)&lt;FY,1,0)))</f>
        <v/>
      </c>
      <c r="V2168" s="38">
        <f>IF(OR($R2168=0,NOT(ISNUMBER($K2168))),0,IF(YEAR($K2168)=FY,MONTH($K2168),IF(YEAR($K2168)&lt;FY,1,0)))</f>
        <v/>
      </c>
      <c r="W2168" s="38">
        <f>IF($R2168=0,0,MIN(12,IF(AND(ISNUMBER($O2168),$O2168&gt;=1,$O2168&lt;=12),INT($O2168),12),IF(AND(RetireExit="Yes",$U2168&gt;0),$U2168,12),IF(AND(ContractExit="Yes",$V2168&gt;0),$V2168,12)))</f>
        <v/>
      </c>
      <c r="X2168" s="37">
        <f>IF(ISNUMBER($P2168),$P2168,IncPct)</f>
        <v/>
      </c>
      <c r="Y2168" s="39">
        <f>IF($W2168=0,0,MAX(0,MIN($W2168,IncMonth-1))+MAX(0,$W2168-IncMonth+1)*(1+$X2168))</f>
        <v/>
      </c>
      <c r="Z2168" s="40">
        <f>IF($C2168="",0,IFERROR(INDEX(Departments!$B$5:$B$54,MATCH($C2168,Departments!$A$5:$A$54,0)),0))</f>
        <v/>
      </c>
      <c r="AA2168" s="41">
        <f>N($L2168)*$Y2168</f>
        <v/>
      </c>
      <c r="AB2168" s="41">
        <f>N($M2168)*$Y2168</f>
        <v/>
      </c>
      <c r="AC2168" s="41">
        <f>$AA2168*$Z2168</f>
        <v/>
      </c>
      <c r="AD2168" s="41">
        <f>$AA2168*BonusMonths/12</f>
        <v/>
      </c>
      <c r="AE2168" s="41">
        <f>($AA2168+SI_Gross*$AB2168)*IF($Q2168=1,SI_O,SI_E)</f>
        <v/>
      </c>
      <c r="AF2168" s="41">
        <f>IF($Q2168=1,0,$AA2168*EOSB)</f>
        <v/>
      </c>
      <c r="AG2168" s="41">
        <f>$AN2168*$W2168</f>
        <v/>
      </c>
      <c r="AH2168" s="41">
        <f>SUM($AA2168:$AG2168)</f>
        <v/>
      </c>
      <c r="AI2168" s="41">
        <f>12*($AM2168+$AN2168)</f>
        <v/>
      </c>
      <c r="AJ2168" s="41">
        <f>$AM2168*((IncMonth-1)+(13-IncMonth)*(1+$X2168))+12*$AN2168</f>
        <v/>
      </c>
      <c r="AK2168" s="41">
        <f>IF($R2168=1,N($L2168)+N($M2168),0)</f>
        <v/>
      </c>
      <c r="AL2168">
        <f>IF($C2168="","",IF(N($L2168)&lt;=0,"Basic salary missing",IF(ISNA(MATCH($C2168,Departments!$A$5:$A$54,0)),"Department not on Departments sheet",IF(AND($I2168&lt;&gt;"",NOT(ISNUMBER($I2168))),"Date of birth is text, not a date",IF(AND($K2168&lt;&gt;"",NOT(ISNUMBER($K2168))),"Contract end is text, not a date","")))))</f>
        <v/>
      </c>
      <c r="AM2168" s="41">
        <f>IF($R2168=0,0,N($L2168)*(1+$Z2168+BonusMonths/12+IF($Q2168=1,0,EOSB))+N($M2168)+(N($L2168)+SI_Gross*N($M2168))*IF($Q2168=1,SI_O,SI_E))</f>
        <v/>
      </c>
      <c r="AN2168" s="41">
        <f>IF($R2168=0,0,(IF($Q2168=1,MedO,MedE+Ticket)+Training)/12)</f>
        <v/>
      </c>
    </row>
    <row r="2169">
      <c r="I2169" s="35" t="n"/>
      <c r="J2169" s="35" t="n"/>
      <c r="K2169" s="35" t="n"/>
      <c r="L2169" s="36" t="n"/>
      <c r="M2169" s="36" t="n"/>
      <c r="P2169" s="37" t="n"/>
      <c r="Q2169" s="38">
        <f>IF($C2169="",0,IF(OR(LOWER(TRIM($G2169))="omani",LOWER(TRIM($G2169))="oman",LOWER(TRIM($G2169))="om",LOWER(TRIM($G2169))="local"),1,0))</f>
        <v/>
      </c>
      <c r="R2169" s="38">
        <f>IF($C2169="",0,IF(OR(ISNUMBER(SEARCH("resign",$N2169)),ISNUMBER(SEARCH("terminat",$N2169)),ISNUMBER(SEARCH("inactive",$N2169)),ISNUMBER(SEARCH("vacan",$N2169)),ISNUMBER(SEARCH("deceased",$N2169)),ISNUMBER(SEARCH("separated",$N2169))),0,1))</f>
        <v/>
      </c>
      <c r="S2169">
        <f>IF(OR($R2169=0,NOT(ISNUMBER($I2169))),"",IFERROR(DATEDIF($I2169,DATE(FY,1,1),"y"),""))</f>
        <v/>
      </c>
      <c r="T2169">
        <f>IF(OR($R2169=0,NOT(ISNUMBER($J2169))),"",IFERROR(DATEDIF($J2169,DATE(FY,1,1),"y"),0))</f>
        <v/>
      </c>
      <c r="U2169" s="38">
        <f>IF(OR($R2169=0,NOT(ISNUMBER($I2169))),0,IF(YEAR($I2169)+IF($Q2169=1,RetAgeO,RetAgeE)=FY,MONTH($I2169),IF(YEAR($I2169)+IF($Q2169=1,RetAgeO,RetAgeE)&lt;FY,1,0)))</f>
        <v/>
      </c>
      <c r="V2169" s="38">
        <f>IF(OR($R2169=0,NOT(ISNUMBER($K2169))),0,IF(YEAR($K2169)=FY,MONTH($K2169),IF(YEAR($K2169)&lt;FY,1,0)))</f>
        <v/>
      </c>
      <c r="W2169" s="38">
        <f>IF($R2169=0,0,MIN(12,IF(AND(ISNUMBER($O2169),$O2169&gt;=1,$O2169&lt;=12),INT($O2169),12),IF(AND(RetireExit="Yes",$U2169&gt;0),$U2169,12),IF(AND(ContractExit="Yes",$V2169&gt;0),$V2169,12)))</f>
        <v/>
      </c>
      <c r="X2169" s="37">
        <f>IF(ISNUMBER($P2169),$P2169,IncPct)</f>
        <v/>
      </c>
      <c r="Y2169" s="39">
        <f>IF($W2169=0,0,MAX(0,MIN($W2169,IncMonth-1))+MAX(0,$W2169-IncMonth+1)*(1+$X2169))</f>
        <v/>
      </c>
      <c r="Z2169" s="40">
        <f>IF($C2169="",0,IFERROR(INDEX(Departments!$B$5:$B$54,MATCH($C2169,Departments!$A$5:$A$54,0)),0))</f>
        <v/>
      </c>
      <c r="AA2169" s="41">
        <f>N($L2169)*$Y2169</f>
        <v/>
      </c>
      <c r="AB2169" s="41">
        <f>N($M2169)*$Y2169</f>
        <v/>
      </c>
      <c r="AC2169" s="41">
        <f>$AA2169*$Z2169</f>
        <v/>
      </c>
      <c r="AD2169" s="41">
        <f>$AA2169*BonusMonths/12</f>
        <v/>
      </c>
      <c r="AE2169" s="41">
        <f>($AA2169+SI_Gross*$AB2169)*IF($Q2169=1,SI_O,SI_E)</f>
        <v/>
      </c>
      <c r="AF2169" s="41">
        <f>IF($Q2169=1,0,$AA2169*EOSB)</f>
        <v/>
      </c>
      <c r="AG2169" s="41">
        <f>$AN2169*$W2169</f>
        <v/>
      </c>
      <c r="AH2169" s="41">
        <f>SUM($AA2169:$AG2169)</f>
        <v/>
      </c>
      <c r="AI2169" s="41">
        <f>12*($AM2169+$AN2169)</f>
        <v/>
      </c>
      <c r="AJ2169" s="41">
        <f>$AM2169*((IncMonth-1)+(13-IncMonth)*(1+$X2169))+12*$AN2169</f>
        <v/>
      </c>
      <c r="AK2169" s="41">
        <f>IF($R2169=1,N($L2169)+N($M2169),0)</f>
        <v/>
      </c>
      <c r="AL2169">
        <f>IF($C2169="","",IF(N($L2169)&lt;=0,"Basic salary missing",IF(ISNA(MATCH($C2169,Departments!$A$5:$A$54,0)),"Department not on Departments sheet",IF(AND($I2169&lt;&gt;"",NOT(ISNUMBER($I2169))),"Date of birth is text, not a date",IF(AND($K2169&lt;&gt;"",NOT(ISNUMBER($K2169))),"Contract end is text, not a date","")))))</f>
        <v/>
      </c>
      <c r="AM2169" s="41">
        <f>IF($R2169=0,0,N($L2169)*(1+$Z2169+BonusMonths/12+IF($Q2169=1,0,EOSB))+N($M2169)+(N($L2169)+SI_Gross*N($M2169))*IF($Q2169=1,SI_O,SI_E))</f>
        <v/>
      </c>
      <c r="AN2169" s="41">
        <f>IF($R2169=0,0,(IF($Q2169=1,MedO,MedE+Ticket)+Training)/12)</f>
        <v/>
      </c>
    </row>
    <row r="2170">
      <c r="I2170" s="35" t="n"/>
      <c r="J2170" s="35" t="n"/>
      <c r="K2170" s="35" t="n"/>
      <c r="L2170" s="36" t="n"/>
      <c r="M2170" s="36" t="n"/>
      <c r="P2170" s="37" t="n"/>
      <c r="Q2170" s="38">
        <f>IF($C2170="",0,IF(OR(LOWER(TRIM($G2170))="omani",LOWER(TRIM($G2170))="oman",LOWER(TRIM($G2170))="om",LOWER(TRIM($G2170))="local"),1,0))</f>
        <v/>
      </c>
      <c r="R2170" s="38">
        <f>IF($C2170="",0,IF(OR(ISNUMBER(SEARCH("resign",$N2170)),ISNUMBER(SEARCH("terminat",$N2170)),ISNUMBER(SEARCH("inactive",$N2170)),ISNUMBER(SEARCH("vacan",$N2170)),ISNUMBER(SEARCH("deceased",$N2170)),ISNUMBER(SEARCH("separated",$N2170))),0,1))</f>
        <v/>
      </c>
      <c r="S2170">
        <f>IF(OR($R2170=0,NOT(ISNUMBER($I2170))),"",IFERROR(DATEDIF($I2170,DATE(FY,1,1),"y"),""))</f>
        <v/>
      </c>
      <c r="T2170">
        <f>IF(OR($R2170=0,NOT(ISNUMBER($J2170))),"",IFERROR(DATEDIF($J2170,DATE(FY,1,1),"y"),0))</f>
        <v/>
      </c>
      <c r="U2170" s="38">
        <f>IF(OR($R2170=0,NOT(ISNUMBER($I2170))),0,IF(YEAR($I2170)+IF($Q2170=1,RetAgeO,RetAgeE)=FY,MONTH($I2170),IF(YEAR($I2170)+IF($Q2170=1,RetAgeO,RetAgeE)&lt;FY,1,0)))</f>
        <v/>
      </c>
      <c r="V2170" s="38">
        <f>IF(OR($R2170=0,NOT(ISNUMBER($K2170))),0,IF(YEAR($K2170)=FY,MONTH($K2170),IF(YEAR($K2170)&lt;FY,1,0)))</f>
        <v/>
      </c>
      <c r="W2170" s="38">
        <f>IF($R2170=0,0,MIN(12,IF(AND(ISNUMBER($O2170),$O2170&gt;=1,$O2170&lt;=12),INT($O2170),12),IF(AND(RetireExit="Yes",$U2170&gt;0),$U2170,12),IF(AND(ContractExit="Yes",$V2170&gt;0),$V2170,12)))</f>
        <v/>
      </c>
      <c r="X2170" s="37">
        <f>IF(ISNUMBER($P2170),$P2170,IncPct)</f>
        <v/>
      </c>
      <c r="Y2170" s="39">
        <f>IF($W2170=0,0,MAX(0,MIN($W2170,IncMonth-1))+MAX(0,$W2170-IncMonth+1)*(1+$X2170))</f>
        <v/>
      </c>
      <c r="Z2170" s="40">
        <f>IF($C2170="",0,IFERROR(INDEX(Departments!$B$5:$B$54,MATCH($C2170,Departments!$A$5:$A$54,0)),0))</f>
        <v/>
      </c>
      <c r="AA2170" s="41">
        <f>N($L2170)*$Y2170</f>
        <v/>
      </c>
      <c r="AB2170" s="41">
        <f>N($M2170)*$Y2170</f>
        <v/>
      </c>
      <c r="AC2170" s="41">
        <f>$AA2170*$Z2170</f>
        <v/>
      </c>
      <c r="AD2170" s="41">
        <f>$AA2170*BonusMonths/12</f>
        <v/>
      </c>
      <c r="AE2170" s="41">
        <f>($AA2170+SI_Gross*$AB2170)*IF($Q2170=1,SI_O,SI_E)</f>
        <v/>
      </c>
      <c r="AF2170" s="41">
        <f>IF($Q2170=1,0,$AA2170*EOSB)</f>
        <v/>
      </c>
      <c r="AG2170" s="41">
        <f>$AN2170*$W2170</f>
        <v/>
      </c>
      <c r="AH2170" s="41">
        <f>SUM($AA2170:$AG2170)</f>
        <v/>
      </c>
      <c r="AI2170" s="41">
        <f>12*($AM2170+$AN2170)</f>
        <v/>
      </c>
      <c r="AJ2170" s="41">
        <f>$AM2170*((IncMonth-1)+(13-IncMonth)*(1+$X2170))+12*$AN2170</f>
        <v/>
      </c>
      <c r="AK2170" s="41">
        <f>IF($R2170=1,N($L2170)+N($M2170),0)</f>
        <v/>
      </c>
      <c r="AL2170">
        <f>IF($C2170="","",IF(N($L2170)&lt;=0,"Basic salary missing",IF(ISNA(MATCH($C2170,Departments!$A$5:$A$54,0)),"Department not on Departments sheet",IF(AND($I2170&lt;&gt;"",NOT(ISNUMBER($I2170))),"Date of birth is text, not a date",IF(AND($K2170&lt;&gt;"",NOT(ISNUMBER($K2170))),"Contract end is text, not a date","")))))</f>
        <v/>
      </c>
      <c r="AM2170" s="41">
        <f>IF($R2170=0,0,N($L2170)*(1+$Z2170+BonusMonths/12+IF($Q2170=1,0,EOSB))+N($M2170)+(N($L2170)+SI_Gross*N($M2170))*IF($Q2170=1,SI_O,SI_E))</f>
        <v/>
      </c>
      <c r="AN2170" s="41">
        <f>IF($R2170=0,0,(IF($Q2170=1,MedO,MedE+Ticket)+Training)/12)</f>
        <v/>
      </c>
    </row>
    <row r="2171">
      <c r="I2171" s="35" t="n"/>
      <c r="J2171" s="35" t="n"/>
      <c r="K2171" s="35" t="n"/>
      <c r="L2171" s="36" t="n"/>
      <c r="M2171" s="36" t="n"/>
      <c r="P2171" s="37" t="n"/>
      <c r="Q2171" s="38">
        <f>IF($C2171="",0,IF(OR(LOWER(TRIM($G2171))="omani",LOWER(TRIM($G2171))="oman",LOWER(TRIM($G2171))="om",LOWER(TRIM($G2171))="local"),1,0))</f>
        <v/>
      </c>
      <c r="R2171" s="38">
        <f>IF($C2171="",0,IF(OR(ISNUMBER(SEARCH("resign",$N2171)),ISNUMBER(SEARCH("terminat",$N2171)),ISNUMBER(SEARCH("inactive",$N2171)),ISNUMBER(SEARCH("vacan",$N2171)),ISNUMBER(SEARCH("deceased",$N2171)),ISNUMBER(SEARCH("separated",$N2171))),0,1))</f>
        <v/>
      </c>
      <c r="S2171">
        <f>IF(OR($R2171=0,NOT(ISNUMBER($I2171))),"",IFERROR(DATEDIF($I2171,DATE(FY,1,1),"y"),""))</f>
        <v/>
      </c>
      <c r="T2171">
        <f>IF(OR($R2171=0,NOT(ISNUMBER($J2171))),"",IFERROR(DATEDIF($J2171,DATE(FY,1,1),"y"),0))</f>
        <v/>
      </c>
      <c r="U2171" s="38">
        <f>IF(OR($R2171=0,NOT(ISNUMBER($I2171))),0,IF(YEAR($I2171)+IF($Q2171=1,RetAgeO,RetAgeE)=FY,MONTH($I2171),IF(YEAR($I2171)+IF($Q2171=1,RetAgeO,RetAgeE)&lt;FY,1,0)))</f>
        <v/>
      </c>
      <c r="V2171" s="38">
        <f>IF(OR($R2171=0,NOT(ISNUMBER($K2171))),0,IF(YEAR($K2171)=FY,MONTH($K2171),IF(YEAR($K2171)&lt;FY,1,0)))</f>
        <v/>
      </c>
      <c r="W2171" s="38">
        <f>IF($R2171=0,0,MIN(12,IF(AND(ISNUMBER($O2171),$O2171&gt;=1,$O2171&lt;=12),INT($O2171),12),IF(AND(RetireExit="Yes",$U2171&gt;0),$U2171,12),IF(AND(ContractExit="Yes",$V2171&gt;0),$V2171,12)))</f>
        <v/>
      </c>
      <c r="X2171" s="37">
        <f>IF(ISNUMBER($P2171),$P2171,IncPct)</f>
        <v/>
      </c>
      <c r="Y2171" s="39">
        <f>IF($W2171=0,0,MAX(0,MIN($W2171,IncMonth-1))+MAX(0,$W2171-IncMonth+1)*(1+$X2171))</f>
        <v/>
      </c>
      <c r="Z2171" s="40">
        <f>IF($C2171="",0,IFERROR(INDEX(Departments!$B$5:$B$54,MATCH($C2171,Departments!$A$5:$A$54,0)),0))</f>
        <v/>
      </c>
      <c r="AA2171" s="41">
        <f>N($L2171)*$Y2171</f>
        <v/>
      </c>
      <c r="AB2171" s="41">
        <f>N($M2171)*$Y2171</f>
        <v/>
      </c>
      <c r="AC2171" s="41">
        <f>$AA2171*$Z2171</f>
        <v/>
      </c>
      <c r="AD2171" s="41">
        <f>$AA2171*BonusMonths/12</f>
        <v/>
      </c>
      <c r="AE2171" s="41">
        <f>($AA2171+SI_Gross*$AB2171)*IF($Q2171=1,SI_O,SI_E)</f>
        <v/>
      </c>
      <c r="AF2171" s="41">
        <f>IF($Q2171=1,0,$AA2171*EOSB)</f>
        <v/>
      </c>
      <c r="AG2171" s="41">
        <f>$AN2171*$W2171</f>
        <v/>
      </c>
      <c r="AH2171" s="41">
        <f>SUM($AA2171:$AG2171)</f>
        <v/>
      </c>
      <c r="AI2171" s="41">
        <f>12*($AM2171+$AN2171)</f>
        <v/>
      </c>
      <c r="AJ2171" s="41">
        <f>$AM2171*((IncMonth-1)+(13-IncMonth)*(1+$X2171))+12*$AN2171</f>
        <v/>
      </c>
      <c r="AK2171" s="41">
        <f>IF($R2171=1,N($L2171)+N($M2171),0)</f>
        <v/>
      </c>
      <c r="AL2171">
        <f>IF($C2171="","",IF(N($L2171)&lt;=0,"Basic salary missing",IF(ISNA(MATCH($C2171,Departments!$A$5:$A$54,0)),"Department not on Departments sheet",IF(AND($I2171&lt;&gt;"",NOT(ISNUMBER($I2171))),"Date of birth is text, not a date",IF(AND($K2171&lt;&gt;"",NOT(ISNUMBER($K2171))),"Contract end is text, not a date","")))))</f>
        <v/>
      </c>
      <c r="AM2171" s="41">
        <f>IF($R2171=0,0,N($L2171)*(1+$Z2171+BonusMonths/12+IF($Q2171=1,0,EOSB))+N($M2171)+(N($L2171)+SI_Gross*N($M2171))*IF($Q2171=1,SI_O,SI_E))</f>
        <v/>
      </c>
      <c r="AN2171" s="41">
        <f>IF($R2171=0,0,(IF($Q2171=1,MedO,MedE+Ticket)+Training)/12)</f>
        <v/>
      </c>
    </row>
    <row r="2172">
      <c r="I2172" s="35" t="n"/>
      <c r="J2172" s="35" t="n"/>
      <c r="K2172" s="35" t="n"/>
      <c r="L2172" s="36" t="n"/>
      <c r="M2172" s="36" t="n"/>
      <c r="P2172" s="37" t="n"/>
      <c r="Q2172" s="38">
        <f>IF($C2172="",0,IF(OR(LOWER(TRIM($G2172))="omani",LOWER(TRIM($G2172))="oman",LOWER(TRIM($G2172))="om",LOWER(TRIM($G2172))="local"),1,0))</f>
        <v/>
      </c>
      <c r="R2172" s="38">
        <f>IF($C2172="",0,IF(OR(ISNUMBER(SEARCH("resign",$N2172)),ISNUMBER(SEARCH("terminat",$N2172)),ISNUMBER(SEARCH("inactive",$N2172)),ISNUMBER(SEARCH("vacan",$N2172)),ISNUMBER(SEARCH("deceased",$N2172)),ISNUMBER(SEARCH("separated",$N2172))),0,1))</f>
        <v/>
      </c>
      <c r="S2172">
        <f>IF(OR($R2172=0,NOT(ISNUMBER($I2172))),"",IFERROR(DATEDIF($I2172,DATE(FY,1,1),"y"),""))</f>
        <v/>
      </c>
      <c r="T2172">
        <f>IF(OR($R2172=0,NOT(ISNUMBER($J2172))),"",IFERROR(DATEDIF($J2172,DATE(FY,1,1),"y"),0))</f>
        <v/>
      </c>
      <c r="U2172" s="38">
        <f>IF(OR($R2172=0,NOT(ISNUMBER($I2172))),0,IF(YEAR($I2172)+IF($Q2172=1,RetAgeO,RetAgeE)=FY,MONTH($I2172),IF(YEAR($I2172)+IF($Q2172=1,RetAgeO,RetAgeE)&lt;FY,1,0)))</f>
        <v/>
      </c>
      <c r="V2172" s="38">
        <f>IF(OR($R2172=0,NOT(ISNUMBER($K2172))),0,IF(YEAR($K2172)=FY,MONTH($K2172),IF(YEAR($K2172)&lt;FY,1,0)))</f>
        <v/>
      </c>
      <c r="W2172" s="38">
        <f>IF($R2172=0,0,MIN(12,IF(AND(ISNUMBER($O2172),$O2172&gt;=1,$O2172&lt;=12),INT($O2172),12),IF(AND(RetireExit="Yes",$U2172&gt;0),$U2172,12),IF(AND(ContractExit="Yes",$V2172&gt;0),$V2172,12)))</f>
        <v/>
      </c>
      <c r="X2172" s="37">
        <f>IF(ISNUMBER($P2172),$P2172,IncPct)</f>
        <v/>
      </c>
      <c r="Y2172" s="39">
        <f>IF($W2172=0,0,MAX(0,MIN($W2172,IncMonth-1))+MAX(0,$W2172-IncMonth+1)*(1+$X2172))</f>
        <v/>
      </c>
      <c r="Z2172" s="40">
        <f>IF($C2172="",0,IFERROR(INDEX(Departments!$B$5:$B$54,MATCH($C2172,Departments!$A$5:$A$54,0)),0))</f>
        <v/>
      </c>
      <c r="AA2172" s="41">
        <f>N($L2172)*$Y2172</f>
        <v/>
      </c>
      <c r="AB2172" s="41">
        <f>N($M2172)*$Y2172</f>
        <v/>
      </c>
      <c r="AC2172" s="41">
        <f>$AA2172*$Z2172</f>
        <v/>
      </c>
      <c r="AD2172" s="41">
        <f>$AA2172*BonusMonths/12</f>
        <v/>
      </c>
      <c r="AE2172" s="41">
        <f>($AA2172+SI_Gross*$AB2172)*IF($Q2172=1,SI_O,SI_E)</f>
        <v/>
      </c>
      <c r="AF2172" s="41">
        <f>IF($Q2172=1,0,$AA2172*EOSB)</f>
        <v/>
      </c>
      <c r="AG2172" s="41">
        <f>$AN2172*$W2172</f>
        <v/>
      </c>
      <c r="AH2172" s="41">
        <f>SUM($AA2172:$AG2172)</f>
        <v/>
      </c>
      <c r="AI2172" s="41">
        <f>12*($AM2172+$AN2172)</f>
        <v/>
      </c>
      <c r="AJ2172" s="41">
        <f>$AM2172*((IncMonth-1)+(13-IncMonth)*(1+$X2172))+12*$AN2172</f>
        <v/>
      </c>
      <c r="AK2172" s="41">
        <f>IF($R2172=1,N($L2172)+N($M2172),0)</f>
        <v/>
      </c>
      <c r="AL2172">
        <f>IF($C2172="","",IF(N($L2172)&lt;=0,"Basic salary missing",IF(ISNA(MATCH($C2172,Departments!$A$5:$A$54,0)),"Department not on Departments sheet",IF(AND($I2172&lt;&gt;"",NOT(ISNUMBER($I2172))),"Date of birth is text, not a date",IF(AND($K2172&lt;&gt;"",NOT(ISNUMBER($K2172))),"Contract end is text, not a date","")))))</f>
        <v/>
      </c>
      <c r="AM2172" s="41">
        <f>IF($R2172=0,0,N($L2172)*(1+$Z2172+BonusMonths/12+IF($Q2172=1,0,EOSB))+N($M2172)+(N($L2172)+SI_Gross*N($M2172))*IF($Q2172=1,SI_O,SI_E))</f>
        <v/>
      </c>
      <c r="AN2172" s="41">
        <f>IF($R2172=0,0,(IF($Q2172=1,MedO,MedE+Ticket)+Training)/12)</f>
        <v/>
      </c>
    </row>
    <row r="2173">
      <c r="I2173" s="35" t="n"/>
      <c r="J2173" s="35" t="n"/>
      <c r="K2173" s="35" t="n"/>
      <c r="L2173" s="36" t="n"/>
      <c r="M2173" s="36" t="n"/>
      <c r="P2173" s="37" t="n"/>
      <c r="Q2173" s="38">
        <f>IF($C2173="",0,IF(OR(LOWER(TRIM($G2173))="omani",LOWER(TRIM($G2173))="oman",LOWER(TRIM($G2173))="om",LOWER(TRIM($G2173))="local"),1,0))</f>
        <v/>
      </c>
      <c r="R2173" s="38">
        <f>IF($C2173="",0,IF(OR(ISNUMBER(SEARCH("resign",$N2173)),ISNUMBER(SEARCH("terminat",$N2173)),ISNUMBER(SEARCH("inactive",$N2173)),ISNUMBER(SEARCH("vacan",$N2173)),ISNUMBER(SEARCH("deceased",$N2173)),ISNUMBER(SEARCH("separated",$N2173))),0,1))</f>
        <v/>
      </c>
      <c r="S2173">
        <f>IF(OR($R2173=0,NOT(ISNUMBER($I2173))),"",IFERROR(DATEDIF($I2173,DATE(FY,1,1),"y"),""))</f>
        <v/>
      </c>
      <c r="T2173">
        <f>IF(OR($R2173=0,NOT(ISNUMBER($J2173))),"",IFERROR(DATEDIF($J2173,DATE(FY,1,1),"y"),0))</f>
        <v/>
      </c>
      <c r="U2173" s="38">
        <f>IF(OR($R2173=0,NOT(ISNUMBER($I2173))),0,IF(YEAR($I2173)+IF($Q2173=1,RetAgeO,RetAgeE)=FY,MONTH($I2173),IF(YEAR($I2173)+IF($Q2173=1,RetAgeO,RetAgeE)&lt;FY,1,0)))</f>
        <v/>
      </c>
      <c r="V2173" s="38">
        <f>IF(OR($R2173=0,NOT(ISNUMBER($K2173))),0,IF(YEAR($K2173)=FY,MONTH($K2173),IF(YEAR($K2173)&lt;FY,1,0)))</f>
        <v/>
      </c>
      <c r="W2173" s="38">
        <f>IF($R2173=0,0,MIN(12,IF(AND(ISNUMBER($O2173),$O2173&gt;=1,$O2173&lt;=12),INT($O2173),12),IF(AND(RetireExit="Yes",$U2173&gt;0),$U2173,12),IF(AND(ContractExit="Yes",$V2173&gt;0),$V2173,12)))</f>
        <v/>
      </c>
      <c r="X2173" s="37">
        <f>IF(ISNUMBER($P2173),$P2173,IncPct)</f>
        <v/>
      </c>
      <c r="Y2173" s="39">
        <f>IF($W2173=0,0,MAX(0,MIN($W2173,IncMonth-1))+MAX(0,$W2173-IncMonth+1)*(1+$X2173))</f>
        <v/>
      </c>
      <c r="Z2173" s="40">
        <f>IF($C2173="",0,IFERROR(INDEX(Departments!$B$5:$B$54,MATCH($C2173,Departments!$A$5:$A$54,0)),0))</f>
        <v/>
      </c>
      <c r="AA2173" s="41">
        <f>N($L2173)*$Y2173</f>
        <v/>
      </c>
      <c r="AB2173" s="41">
        <f>N($M2173)*$Y2173</f>
        <v/>
      </c>
      <c r="AC2173" s="41">
        <f>$AA2173*$Z2173</f>
        <v/>
      </c>
      <c r="AD2173" s="41">
        <f>$AA2173*BonusMonths/12</f>
        <v/>
      </c>
      <c r="AE2173" s="41">
        <f>($AA2173+SI_Gross*$AB2173)*IF($Q2173=1,SI_O,SI_E)</f>
        <v/>
      </c>
      <c r="AF2173" s="41">
        <f>IF($Q2173=1,0,$AA2173*EOSB)</f>
        <v/>
      </c>
      <c r="AG2173" s="41">
        <f>$AN2173*$W2173</f>
        <v/>
      </c>
      <c r="AH2173" s="41">
        <f>SUM($AA2173:$AG2173)</f>
        <v/>
      </c>
      <c r="AI2173" s="41">
        <f>12*($AM2173+$AN2173)</f>
        <v/>
      </c>
      <c r="AJ2173" s="41">
        <f>$AM2173*((IncMonth-1)+(13-IncMonth)*(1+$X2173))+12*$AN2173</f>
        <v/>
      </c>
      <c r="AK2173" s="41">
        <f>IF($R2173=1,N($L2173)+N($M2173),0)</f>
        <v/>
      </c>
      <c r="AL2173">
        <f>IF($C2173="","",IF(N($L2173)&lt;=0,"Basic salary missing",IF(ISNA(MATCH($C2173,Departments!$A$5:$A$54,0)),"Department not on Departments sheet",IF(AND($I2173&lt;&gt;"",NOT(ISNUMBER($I2173))),"Date of birth is text, not a date",IF(AND($K2173&lt;&gt;"",NOT(ISNUMBER($K2173))),"Contract end is text, not a date","")))))</f>
        <v/>
      </c>
      <c r="AM2173" s="41">
        <f>IF($R2173=0,0,N($L2173)*(1+$Z2173+BonusMonths/12+IF($Q2173=1,0,EOSB))+N($M2173)+(N($L2173)+SI_Gross*N($M2173))*IF($Q2173=1,SI_O,SI_E))</f>
        <v/>
      </c>
      <c r="AN2173" s="41">
        <f>IF($R2173=0,0,(IF($Q2173=1,MedO,MedE+Ticket)+Training)/12)</f>
        <v/>
      </c>
    </row>
    <row r="2174">
      <c r="I2174" s="35" t="n"/>
      <c r="J2174" s="35" t="n"/>
      <c r="K2174" s="35" t="n"/>
      <c r="L2174" s="36" t="n"/>
      <c r="M2174" s="36" t="n"/>
      <c r="P2174" s="37" t="n"/>
      <c r="Q2174" s="38">
        <f>IF($C2174="",0,IF(OR(LOWER(TRIM($G2174))="omani",LOWER(TRIM($G2174))="oman",LOWER(TRIM($G2174))="om",LOWER(TRIM($G2174))="local"),1,0))</f>
        <v/>
      </c>
      <c r="R2174" s="38">
        <f>IF($C2174="",0,IF(OR(ISNUMBER(SEARCH("resign",$N2174)),ISNUMBER(SEARCH("terminat",$N2174)),ISNUMBER(SEARCH("inactive",$N2174)),ISNUMBER(SEARCH("vacan",$N2174)),ISNUMBER(SEARCH("deceased",$N2174)),ISNUMBER(SEARCH("separated",$N2174))),0,1))</f>
        <v/>
      </c>
      <c r="S2174">
        <f>IF(OR($R2174=0,NOT(ISNUMBER($I2174))),"",IFERROR(DATEDIF($I2174,DATE(FY,1,1),"y"),""))</f>
        <v/>
      </c>
      <c r="T2174">
        <f>IF(OR($R2174=0,NOT(ISNUMBER($J2174))),"",IFERROR(DATEDIF($J2174,DATE(FY,1,1),"y"),0))</f>
        <v/>
      </c>
      <c r="U2174" s="38">
        <f>IF(OR($R2174=0,NOT(ISNUMBER($I2174))),0,IF(YEAR($I2174)+IF($Q2174=1,RetAgeO,RetAgeE)=FY,MONTH($I2174),IF(YEAR($I2174)+IF($Q2174=1,RetAgeO,RetAgeE)&lt;FY,1,0)))</f>
        <v/>
      </c>
      <c r="V2174" s="38">
        <f>IF(OR($R2174=0,NOT(ISNUMBER($K2174))),0,IF(YEAR($K2174)=FY,MONTH($K2174),IF(YEAR($K2174)&lt;FY,1,0)))</f>
        <v/>
      </c>
      <c r="W2174" s="38">
        <f>IF($R2174=0,0,MIN(12,IF(AND(ISNUMBER($O2174),$O2174&gt;=1,$O2174&lt;=12),INT($O2174),12),IF(AND(RetireExit="Yes",$U2174&gt;0),$U2174,12),IF(AND(ContractExit="Yes",$V2174&gt;0),$V2174,12)))</f>
        <v/>
      </c>
      <c r="X2174" s="37">
        <f>IF(ISNUMBER($P2174),$P2174,IncPct)</f>
        <v/>
      </c>
      <c r="Y2174" s="39">
        <f>IF($W2174=0,0,MAX(0,MIN($W2174,IncMonth-1))+MAX(0,$W2174-IncMonth+1)*(1+$X2174))</f>
        <v/>
      </c>
      <c r="Z2174" s="40">
        <f>IF($C2174="",0,IFERROR(INDEX(Departments!$B$5:$B$54,MATCH($C2174,Departments!$A$5:$A$54,0)),0))</f>
        <v/>
      </c>
      <c r="AA2174" s="41">
        <f>N($L2174)*$Y2174</f>
        <v/>
      </c>
      <c r="AB2174" s="41">
        <f>N($M2174)*$Y2174</f>
        <v/>
      </c>
      <c r="AC2174" s="41">
        <f>$AA2174*$Z2174</f>
        <v/>
      </c>
      <c r="AD2174" s="41">
        <f>$AA2174*BonusMonths/12</f>
        <v/>
      </c>
      <c r="AE2174" s="41">
        <f>($AA2174+SI_Gross*$AB2174)*IF($Q2174=1,SI_O,SI_E)</f>
        <v/>
      </c>
      <c r="AF2174" s="41">
        <f>IF($Q2174=1,0,$AA2174*EOSB)</f>
        <v/>
      </c>
      <c r="AG2174" s="41">
        <f>$AN2174*$W2174</f>
        <v/>
      </c>
      <c r="AH2174" s="41">
        <f>SUM($AA2174:$AG2174)</f>
        <v/>
      </c>
      <c r="AI2174" s="41">
        <f>12*($AM2174+$AN2174)</f>
        <v/>
      </c>
      <c r="AJ2174" s="41">
        <f>$AM2174*((IncMonth-1)+(13-IncMonth)*(1+$X2174))+12*$AN2174</f>
        <v/>
      </c>
      <c r="AK2174" s="41">
        <f>IF($R2174=1,N($L2174)+N($M2174),0)</f>
        <v/>
      </c>
      <c r="AL2174">
        <f>IF($C2174="","",IF(N($L2174)&lt;=0,"Basic salary missing",IF(ISNA(MATCH($C2174,Departments!$A$5:$A$54,0)),"Department not on Departments sheet",IF(AND($I2174&lt;&gt;"",NOT(ISNUMBER($I2174))),"Date of birth is text, not a date",IF(AND($K2174&lt;&gt;"",NOT(ISNUMBER($K2174))),"Contract end is text, not a date","")))))</f>
        <v/>
      </c>
      <c r="AM2174" s="41">
        <f>IF($R2174=0,0,N($L2174)*(1+$Z2174+BonusMonths/12+IF($Q2174=1,0,EOSB))+N($M2174)+(N($L2174)+SI_Gross*N($M2174))*IF($Q2174=1,SI_O,SI_E))</f>
        <v/>
      </c>
      <c r="AN2174" s="41">
        <f>IF($R2174=0,0,(IF($Q2174=1,MedO,MedE+Ticket)+Training)/12)</f>
        <v/>
      </c>
    </row>
    <row r="2175">
      <c r="I2175" s="35" t="n"/>
      <c r="J2175" s="35" t="n"/>
      <c r="K2175" s="35" t="n"/>
      <c r="L2175" s="36" t="n"/>
      <c r="M2175" s="36" t="n"/>
      <c r="P2175" s="37" t="n"/>
      <c r="Q2175" s="38">
        <f>IF($C2175="",0,IF(OR(LOWER(TRIM($G2175))="omani",LOWER(TRIM($G2175))="oman",LOWER(TRIM($G2175))="om",LOWER(TRIM($G2175))="local"),1,0))</f>
        <v/>
      </c>
      <c r="R2175" s="38">
        <f>IF($C2175="",0,IF(OR(ISNUMBER(SEARCH("resign",$N2175)),ISNUMBER(SEARCH("terminat",$N2175)),ISNUMBER(SEARCH("inactive",$N2175)),ISNUMBER(SEARCH("vacan",$N2175)),ISNUMBER(SEARCH("deceased",$N2175)),ISNUMBER(SEARCH("separated",$N2175))),0,1))</f>
        <v/>
      </c>
      <c r="S2175">
        <f>IF(OR($R2175=0,NOT(ISNUMBER($I2175))),"",IFERROR(DATEDIF($I2175,DATE(FY,1,1),"y"),""))</f>
        <v/>
      </c>
      <c r="T2175">
        <f>IF(OR($R2175=0,NOT(ISNUMBER($J2175))),"",IFERROR(DATEDIF($J2175,DATE(FY,1,1),"y"),0))</f>
        <v/>
      </c>
      <c r="U2175" s="38">
        <f>IF(OR($R2175=0,NOT(ISNUMBER($I2175))),0,IF(YEAR($I2175)+IF($Q2175=1,RetAgeO,RetAgeE)=FY,MONTH($I2175),IF(YEAR($I2175)+IF($Q2175=1,RetAgeO,RetAgeE)&lt;FY,1,0)))</f>
        <v/>
      </c>
      <c r="V2175" s="38">
        <f>IF(OR($R2175=0,NOT(ISNUMBER($K2175))),0,IF(YEAR($K2175)=FY,MONTH($K2175),IF(YEAR($K2175)&lt;FY,1,0)))</f>
        <v/>
      </c>
      <c r="W2175" s="38">
        <f>IF($R2175=0,0,MIN(12,IF(AND(ISNUMBER($O2175),$O2175&gt;=1,$O2175&lt;=12),INT($O2175),12),IF(AND(RetireExit="Yes",$U2175&gt;0),$U2175,12),IF(AND(ContractExit="Yes",$V2175&gt;0),$V2175,12)))</f>
        <v/>
      </c>
      <c r="X2175" s="37">
        <f>IF(ISNUMBER($P2175),$P2175,IncPct)</f>
        <v/>
      </c>
      <c r="Y2175" s="39">
        <f>IF($W2175=0,0,MAX(0,MIN($W2175,IncMonth-1))+MAX(0,$W2175-IncMonth+1)*(1+$X2175))</f>
        <v/>
      </c>
      <c r="Z2175" s="40">
        <f>IF($C2175="",0,IFERROR(INDEX(Departments!$B$5:$B$54,MATCH($C2175,Departments!$A$5:$A$54,0)),0))</f>
        <v/>
      </c>
      <c r="AA2175" s="41">
        <f>N($L2175)*$Y2175</f>
        <v/>
      </c>
      <c r="AB2175" s="41">
        <f>N($M2175)*$Y2175</f>
        <v/>
      </c>
      <c r="AC2175" s="41">
        <f>$AA2175*$Z2175</f>
        <v/>
      </c>
      <c r="AD2175" s="41">
        <f>$AA2175*BonusMonths/12</f>
        <v/>
      </c>
      <c r="AE2175" s="41">
        <f>($AA2175+SI_Gross*$AB2175)*IF($Q2175=1,SI_O,SI_E)</f>
        <v/>
      </c>
      <c r="AF2175" s="41">
        <f>IF($Q2175=1,0,$AA2175*EOSB)</f>
        <v/>
      </c>
      <c r="AG2175" s="41">
        <f>$AN2175*$W2175</f>
        <v/>
      </c>
      <c r="AH2175" s="41">
        <f>SUM($AA2175:$AG2175)</f>
        <v/>
      </c>
      <c r="AI2175" s="41">
        <f>12*($AM2175+$AN2175)</f>
        <v/>
      </c>
      <c r="AJ2175" s="41">
        <f>$AM2175*((IncMonth-1)+(13-IncMonth)*(1+$X2175))+12*$AN2175</f>
        <v/>
      </c>
      <c r="AK2175" s="41">
        <f>IF($R2175=1,N($L2175)+N($M2175),0)</f>
        <v/>
      </c>
      <c r="AL2175">
        <f>IF($C2175="","",IF(N($L2175)&lt;=0,"Basic salary missing",IF(ISNA(MATCH($C2175,Departments!$A$5:$A$54,0)),"Department not on Departments sheet",IF(AND($I2175&lt;&gt;"",NOT(ISNUMBER($I2175))),"Date of birth is text, not a date",IF(AND($K2175&lt;&gt;"",NOT(ISNUMBER($K2175))),"Contract end is text, not a date","")))))</f>
        <v/>
      </c>
      <c r="AM2175" s="41">
        <f>IF($R2175=0,0,N($L2175)*(1+$Z2175+BonusMonths/12+IF($Q2175=1,0,EOSB))+N($M2175)+(N($L2175)+SI_Gross*N($M2175))*IF($Q2175=1,SI_O,SI_E))</f>
        <v/>
      </c>
      <c r="AN2175" s="41">
        <f>IF($R2175=0,0,(IF($Q2175=1,MedO,MedE+Ticket)+Training)/12)</f>
        <v/>
      </c>
    </row>
    <row r="2176">
      <c r="I2176" s="35" t="n"/>
      <c r="J2176" s="35" t="n"/>
      <c r="K2176" s="35" t="n"/>
      <c r="L2176" s="36" t="n"/>
      <c r="M2176" s="36" t="n"/>
      <c r="P2176" s="37" t="n"/>
      <c r="Q2176" s="38">
        <f>IF($C2176="",0,IF(OR(LOWER(TRIM($G2176))="omani",LOWER(TRIM($G2176))="oman",LOWER(TRIM($G2176))="om",LOWER(TRIM($G2176))="local"),1,0))</f>
        <v/>
      </c>
      <c r="R2176" s="38">
        <f>IF($C2176="",0,IF(OR(ISNUMBER(SEARCH("resign",$N2176)),ISNUMBER(SEARCH("terminat",$N2176)),ISNUMBER(SEARCH("inactive",$N2176)),ISNUMBER(SEARCH("vacan",$N2176)),ISNUMBER(SEARCH("deceased",$N2176)),ISNUMBER(SEARCH("separated",$N2176))),0,1))</f>
        <v/>
      </c>
      <c r="S2176">
        <f>IF(OR($R2176=0,NOT(ISNUMBER($I2176))),"",IFERROR(DATEDIF($I2176,DATE(FY,1,1),"y"),""))</f>
        <v/>
      </c>
      <c r="T2176">
        <f>IF(OR($R2176=0,NOT(ISNUMBER($J2176))),"",IFERROR(DATEDIF($J2176,DATE(FY,1,1),"y"),0))</f>
        <v/>
      </c>
      <c r="U2176" s="38">
        <f>IF(OR($R2176=0,NOT(ISNUMBER($I2176))),0,IF(YEAR($I2176)+IF($Q2176=1,RetAgeO,RetAgeE)=FY,MONTH($I2176),IF(YEAR($I2176)+IF($Q2176=1,RetAgeO,RetAgeE)&lt;FY,1,0)))</f>
        <v/>
      </c>
      <c r="V2176" s="38">
        <f>IF(OR($R2176=0,NOT(ISNUMBER($K2176))),0,IF(YEAR($K2176)=FY,MONTH($K2176),IF(YEAR($K2176)&lt;FY,1,0)))</f>
        <v/>
      </c>
      <c r="W2176" s="38">
        <f>IF($R2176=0,0,MIN(12,IF(AND(ISNUMBER($O2176),$O2176&gt;=1,$O2176&lt;=12),INT($O2176),12),IF(AND(RetireExit="Yes",$U2176&gt;0),$U2176,12),IF(AND(ContractExit="Yes",$V2176&gt;0),$V2176,12)))</f>
        <v/>
      </c>
      <c r="X2176" s="37">
        <f>IF(ISNUMBER($P2176),$P2176,IncPct)</f>
        <v/>
      </c>
      <c r="Y2176" s="39">
        <f>IF($W2176=0,0,MAX(0,MIN($W2176,IncMonth-1))+MAX(0,$W2176-IncMonth+1)*(1+$X2176))</f>
        <v/>
      </c>
      <c r="Z2176" s="40">
        <f>IF($C2176="",0,IFERROR(INDEX(Departments!$B$5:$B$54,MATCH($C2176,Departments!$A$5:$A$54,0)),0))</f>
        <v/>
      </c>
      <c r="AA2176" s="41">
        <f>N($L2176)*$Y2176</f>
        <v/>
      </c>
      <c r="AB2176" s="41">
        <f>N($M2176)*$Y2176</f>
        <v/>
      </c>
      <c r="AC2176" s="41">
        <f>$AA2176*$Z2176</f>
        <v/>
      </c>
      <c r="AD2176" s="41">
        <f>$AA2176*BonusMonths/12</f>
        <v/>
      </c>
      <c r="AE2176" s="41">
        <f>($AA2176+SI_Gross*$AB2176)*IF($Q2176=1,SI_O,SI_E)</f>
        <v/>
      </c>
      <c r="AF2176" s="41">
        <f>IF($Q2176=1,0,$AA2176*EOSB)</f>
        <v/>
      </c>
      <c r="AG2176" s="41">
        <f>$AN2176*$W2176</f>
        <v/>
      </c>
      <c r="AH2176" s="41">
        <f>SUM($AA2176:$AG2176)</f>
        <v/>
      </c>
      <c r="AI2176" s="41">
        <f>12*($AM2176+$AN2176)</f>
        <v/>
      </c>
      <c r="AJ2176" s="41">
        <f>$AM2176*((IncMonth-1)+(13-IncMonth)*(1+$X2176))+12*$AN2176</f>
        <v/>
      </c>
      <c r="AK2176" s="41">
        <f>IF($R2176=1,N($L2176)+N($M2176),0)</f>
        <v/>
      </c>
      <c r="AL2176">
        <f>IF($C2176="","",IF(N($L2176)&lt;=0,"Basic salary missing",IF(ISNA(MATCH($C2176,Departments!$A$5:$A$54,0)),"Department not on Departments sheet",IF(AND($I2176&lt;&gt;"",NOT(ISNUMBER($I2176))),"Date of birth is text, not a date",IF(AND($K2176&lt;&gt;"",NOT(ISNUMBER($K2176))),"Contract end is text, not a date","")))))</f>
        <v/>
      </c>
      <c r="AM2176" s="41">
        <f>IF($R2176=0,0,N($L2176)*(1+$Z2176+BonusMonths/12+IF($Q2176=1,0,EOSB))+N($M2176)+(N($L2176)+SI_Gross*N($M2176))*IF($Q2176=1,SI_O,SI_E))</f>
        <v/>
      </c>
      <c r="AN2176" s="41">
        <f>IF($R2176=0,0,(IF($Q2176=1,MedO,MedE+Ticket)+Training)/12)</f>
        <v/>
      </c>
    </row>
    <row r="2177">
      <c r="I2177" s="35" t="n"/>
      <c r="J2177" s="35" t="n"/>
      <c r="K2177" s="35" t="n"/>
      <c r="L2177" s="36" t="n"/>
      <c r="M2177" s="36" t="n"/>
      <c r="P2177" s="37" t="n"/>
      <c r="Q2177" s="38">
        <f>IF($C2177="",0,IF(OR(LOWER(TRIM($G2177))="omani",LOWER(TRIM($G2177))="oman",LOWER(TRIM($G2177))="om",LOWER(TRIM($G2177))="local"),1,0))</f>
        <v/>
      </c>
      <c r="R2177" s="38">
        <f>IF($C2177="",0,IF(OR(ISNUMBER(SEARCH("resign",$N2177)),ISNUMBER(SEARCH("terminat",$N2177)),ISNUMBER(SEARCH("inactive",$N2177)),ISNUMBER(SEARCH("vacan",$N2177)),ISNUMBER(SEARCH("deceased",$N2177)),ISNUMBER(SEARCH("separated",$N2177))),0,1))</f>
        <v/>
      </c>
      <c r="S2177">
        <f>IF(OR($R2177=0,NOT(ISNUMBER($I2177))),"",IFERROR(DATEDIF($I2177,DATE(FY,1,1),"y"),""))</f>
        <v/>
      </c>
      <c r="T2177">
        <f>IF(OR($R2177=0,NOT(ISNUMBER($J2177))),"",IFERROR(DATEDIF($J2177,DATE(FY,1,1),"y"),0))</f>
        <v/>
      </c>
      <c r="U2177" s="38">
        <f>IF(OR($R2177=0,NOT(ISNUMBER($I2177))),0,IF(YEAR($I2177)+IF($Q2177=1,RetAgeO,RetAgeE)=FY,MONTH($I2177),IF(YEAR($I2177)+IF($Q2177=1,RetAgeO,RetAgeE)&lt;FY,1,0)))</f>
        <v/>
      </c>
      <c r="V2177" s="38">
        <f>IF(OR($R2177=0,NOT(ISNUMBER($K2177))),0,IF(YEAR($K2177)=FY,MONTH($K2177),IF(YEAR($K2177)&lt;FY,1,0)))</f>
        <v/>
      </c>
      <c r="W2177" s="38">
        <f>IF($R2177=0,0,MIN(12,IF(AND(ISNUMBER($O2177),$O2177&gt;=1,$O2177&lt;=12),INT($O2177),12),IF(AND(RetireExit="Yes",$U2177&gt;0),$U2177,12),IF(AND(ContractExit="Yes",$V2177&gt;0),$V2177,12)))</f>
        <v/>
      </c>
      <c r="X2177" s="37">
        <f>IF(ISNUMBER($P2177),$P2177,IncPct)</f>
        <v/>
      </c>
      <c r="Y2177" s="39">
        <f>IF($W2177=0,0,MAX(0,MIN($W2177,IncMonth-1))+MAX(0,$W2177-IncMonth+1)*(1+$X2177))</f>
        <v/>
      </c>
      <c r="Z2177" s="40">
        <f>IF($C2177="",0,IFERROR(INDEX(Departments!$B$5:$B$54,MATCH($C2177,Departments!$A$5:$A$54,0)),0))</f>
        <v/>
      </c>
      <c r="AA2177" s="41">
        <f>N($L2177)*$Y2177</f>
        <v/>
      </c>
      <c r="AB2177" s="41">
        <f>N($M2177)*$Y2177</f>
        <v/>
      </c>
      <c r="AC2177" s="41">
        <f>$AA2177*$Z2177</f>
        <v/>
      </c>
      <c r="AD2177" s="41">
        <f>$AA2177*BonusMonths/12</f>
        <v/>
      </c>
      <c r="AE2177" s="41">
        <f>($AA2177+SI_Gross*$AB2177)*IF($Q2177=1,SI_O,SI_E)</f>
        <v/>
      </c>
      <c r="AF2177" s="41">
        <f>IF($Q2177=1,0,$AA2177*EOSB)</f>
        <v/>
      </c>
      <c r="AG2177" s="41">
        <f>$AN2177*$W2177</f>
        <v/>
      </c>
      <c r="AH2177" s="41">
        <f>SUM($AA2177:$AG2177)</f>
        <v/>
      </c>
      <c r="AI2177" s="41">
        <f>12*($AM2177+$AN2177)</f>
        <v/>
      </c>
      <c r="AJ2177" s="41">
        <f>$AM2177*((IncMonth-1)+(13-IncMonth)*(1+$X2177))+12*$AN2177</f>
        <v/>
      </c>
      <c r="AK2177" s="41">
        <f>IF($R2177=1,N($L2177)+N($M2177),0)</f>
        <v/>
      </c>
      <c r="AL2177">
        <f>IF($C2177="","",IF(N($L2177)&lt;=0,"Basic salary missing",IF(ISNA(MATCH($C2177,Departments!$A$5:$A$54,0)),"Department not on Departments sheet",IF(AND($I2177&lt;&gt;"",NOT(ISNUMBER($I2177))),"Date of birth is text, not a date",IF(AND($K2177&lt;&gt;"",NOT(ISNUMBER($K2177))),"Contract end is text, not a date","")))))</f>
        <v/>
      </c>
      <c r="AM2177" s="41">
        <f>IF($R2177=0,0,N($L2177)*(1+$Z2177+BonusMonths/12+IF($Q2177=1,0,EOSB))+N($M2177)+(N($L2177)+SI_Gross*N($M2177))*IF($Q2177=1,SI_O,SI_E))</f>
        <v/>
      </c>
      <c r="AN2177" s="41">
        <f>IF($R2177=0,0,(IF($Q2177=1,MedO,MedE+Ticket)+Training)/12)</f>
        <v/>
      </c>
    </row>
    <row r="2178">
      <c r="I2178" s="35" t="n"/>
      <c r="J2178" s="35" t="n"/>
      <c r="K2178" s="35" t="n"/>
      <c r="L2178" s="36" t="n"/>
      <c r="M2178" s="36" t="n"/>
      <c r="P2178" s="37" t="n"/>
      <c r="Q2178" s="38">
        <f>IF($C2178="",0,IF(OR(LOWER(TRIM($G2178))="omani",LOWER(TRIM($G2178))="oman",LOWER(TRIM($G2178))="om",LOWER(TRIM($G2178))="local"),1,0))</f>
        <v/>
      </c>
      <c r="R2178" s="38">
        <f>IF($C2178="",0,IF(OR(ISNUMBER(SEARCH("resign",$N2178)),ISNUMBER(SEARCH("terminat",$N2178)),ISNUMBER(SEARCH("inactive",$N2178)),ISNUMBER(SEARCH("vacan",$N2178)),ISNUMBER(SEARCH("deceased",$N2178)),ISNUMBER(SEARCH("separated",$N2178))),0,1))</f>
        <v/>
      </c>
      <c r="S2178">
        <f>IF(OR($R2178=0,NOT(ISNUMBER($I2178))),"",IFERROR(DATEDIF($I2178,DATE(FY,1,1),"y"),""))</f>
        <v/>
      </c>
      <c r="T2178">
        <f>IF(OR($R2178=0,NOT(ISNUMBER($J2178))),"",IFERROR(DATEDIF($J2178,DATE(FY,1,1),"y"),0))</f>
        <v/>
      </c>
      <c r="U2178" s="38">
        <f>IF(OR($R2178=0,NOT(ISNUMBER($I2178))),0,IF(YEAR($I2178)+IF($Q2178=1,RetAgeO,RetAgeE)=FY,MONTH($I2178),IF(YEAR($I2178)+IF($Q2178=1,RetAgeO,RetAgeE)&lt;FY,1,0)))</f>
        <v/>
      </c>
      <c r="V2178" s="38">
        <f>IF(OR($R2178=0,NOT(ISNUMBER($K2178))),0,IF(YEAR($K2178)=FY,MONTH($K2178),IF(YEAR($K2178)&lt;FY,1,0)))</f>
        <v/>
      </c>
      <c r="W2178" s="38">
        <f>IF($R2178=0,0,MIN(12,IF(AND(ISNUMBER($O2178),$O2178&gt;=1,$O2178&lt;=12),INT($O2178),12),IF(AND(RetireExit="Yes",$U2178&gt;0),$U2178,12),IF(AND(ContractExit="Yes",$V2178&gt;0),$V2178,12)))</f>
        <v/>
      </c>
      <c r="X2178" s="37">
        <f>IF(ISNUMBER($P2178),$P2178,IncPct)</f>
        <v/>
      </c>
      <c r="Y2178" s="39">
        <f>IF($W2178=0,0,MAX(0,MIN($W2178,IncMonth-1))+MAX(0,$W2178-IncMonth+1)*(1+$X2178))</f>
        <v/>
      </c>
      <c r="Z2178" s="40">
        <f>IF($C2178="",0,IFERROR(INDEX(Departments!$B$5:$B$54,MATCH($C2178,Departments!$A$5:$A$54,0)),0))</f>
        <v/>
      </c>
      <c r="AA2178" s="41">
        <f>N($L2178)*$Y2178</f>
        <v/>
      </c>
      <c r="AB2178" s="41">
        <f>N($M2178)*$Y2178</f>
        <v/>
      </c>
      <c r="AC2178" s="41">
        <f>$AA2178*$Z2178</f>
        <v/>
      </c>
      <c r="AD2178" s="41">
        <f>$AA2178*BonusMonths/12</f>
        <v/>
      </c>
      <c r="AE2178" s="41">
        <f>($AA2178+SI_Gross*$AB2178)*IF($Q2178=1,SI_O,SI_E)</f>
        <v/>
      </c>
      <c r="AF2178" s="41">
        <f>IF($Q2178=1,0,$AA2178*EOSB)</f>
        <v/>
      </c>
      <c r="AG2178" s="41">
        <f>$AN2178*$W2178</f>
        <v/>
      </c>
      <c r="AH2178" s="41">
        <f>SUM($AA2178:$AG2178)</f>
        <v/>
      </c>
      <c r="AI2178" s="41">
        <f>12*($AM2178+$AN2178)</f>
        <v/>
      </c>
      <c r="AJ2178" s="41">
        <f>$AM2178*((IncMonth-1)+(13-IncMonth)*(1+$X2178))+12*$AN2178</f>
        <v/>
      </c>
      <c r="AK2178" s="41">
        <f>IF($R2178=1,N($L2178)+N($M2178),0)</f>
        <v/>
      </c>
      <c r="AL2178">
        <f>IF($C2178="","",IF(N($L2178)&lt;=0,"Basic salary missing",IF(ISNA(MATCH($C2178,Departments!$A$5:$A$54,0)),"Department not on Departments sheet",IF(AND($I2178&lt;&gt;"",NOT(ISNUMBER($I2178))),"Date of birth is text, not a date",IF(AND($K2178&lt;&gt;"",NOT(ISNUMBER($K2178))),"Contract end is text, not a date","")))))</f>
        <v/>
      </c>
      <c r="AM2178" s="41">
        <f>IF($R2178=0,0,N($L2178)*(1+$Z2178+BonusMonths/12+IF($Q2178=1,0,EOSB))+N($M2178)+(N($L2178)+SI_Gross*N($M2178))*IF($Q2178=1,SI_O,SI_E))</f>
        <v/>
      </c>
      <c r="AN2178" s="41">
        <f>IF($R2178=0,0,(IF($Q2178=1,MedO,MedE+Ticket)+Training)/12)</f>
        <v/>
      </c>
    </row>
    <row r="2179">
      <c r="I2179" s="35" t="n"/>
      <c r="J2179" s="35" t="n"/>
      <c r="K2179" s="35" t="n"/>
      <c r="L2179" s="36" t="n"/>
      <c r="M2179" s="36" t="n"/>
      <c r="P2179" s="37" t="n"/>
      <c r="Q2179" s="38">
        <f>IF($C2179="",0,IF(OR(LOWER(TRIM($G2179))="omani",LOWER(TRIM($G2179))="oman",LOWER(TRIM($G2179))="om",LOWER(TRIM($G2179))="local"),1,0))</f>
        <v/>
      </c>
      <c r="R2179" s="38">
        <f>IF($C2179="",0,IF(OR(ISNUMBER(SEARCH("resign",$N2179)),ISNUMBER(SEARCH("terminat",$N2179)),ISNUMBER(SEARCH("inactive",$N2179)),ISNUMBER(SEARCH("vacan",$N2179)),ISNUMBER(SEARCH("deceased",$N2179)),ISNUMBER(SEARCH("separated",$N2179))),0,1))</f>
        <v/>
      </c>
      <c r="S2179">
        <f>IF(OR($R2179=0,NOT(ISNUMBER($I2179))),"",IFERROR(DATEDIF($I2179,DATE(FY,1,1),"y"),""))</f>
        <v/>
      </c>
      <c r="T2179">
        <f>IF(OR($R2179=0,NOT(ISNUMBER($J2179))),"",IFERROR(DATEDIF($J2179,DATE(FY,1,1),"y"),0))</f>
        <v/>
      </c>
      <c r="U2179" s="38">
        <f>IF(OR($R2179=0,NOT(ISNUMBER($I2179))),0,IF(YEAR($I2179)+IF($Q2179=1,RetAgeO,RetAgeE)=FY,MONTH($I2179),IF(YEAR($I2179)+IF($Q2179=1,RetAgeO,RetAgeE)&lt;FY,1,0)))</f>
        <v/>
      </c>
      <c r="V2179" s="38">
        <f>IF(OR($R2179=0,NOT(ISNUMBER($K2179))),0,IF(YEAR($K2179)=FY,MONTH($K2179),IF(YEAR($K2179)&lt;FY,1,0)))</f>
        <v/>
      </c>
      <c r="W2179" s="38">
        <f>IF($R2179=0,0,MIN(12,IF(AND(ISNUMBER($O2179),$O2179&gt;=1,$O2179&lt;=12),INT($O2179),12),IF(AND(RetireExit="Yes",$U2179&gt;0),$U2179,12),IF(AND(ContractExit="Yes",$V2179&gt;0),$V2179,12)))</f>
        <v/>
      </c>
      <c r="X2179" s="37">
        <f>IF(ISNUMBER($P2179),$P2179,IncPct)</f>
        <v/>
      </c>
      <c r="Y2179" s="39">
        <f>IF($W2179=0,0,MAX(0,MIN($W2179,IncMonth-1))+MAX(0,$W2179-IncMonth+1)*(1+$X2179))</f>
        <v/>
      </c>
      <c r="Z2179" s="40">
        <f>IF($C2179="",0,IFERROR(INDEX(Departments!$B$5:$B$54,MATCH($C2179,Departments!$A$5:$A$54,0)),0))</f>
        <v/>
      </c>
      <c r="AA2179" s="41">
        <f>N($L2179)*$Y2179</f>
        <v/>
      </c>
      <c r="AB2179" s="41">
        <f>N($M2179)*$Y2179</f>
        <v/>
      </c>
      <c r="AC2179" s="41">
        <f>$AA2179*$Z2179</f>
        <v/>
      </c>
      <c r="AD2179" s="41">
        <f>$AA2179*BonusMonths/12</f>
        <v/>
      </c>
      <c r="AE2179" s="41">
        <f>($AA2179+SI_Gross*$AB2179)*IF($Q2179=1,SI_O,SI_E)</f>
        <v/>
      </c>
      <c r="AF2179" s="41">
        <f>IF($Q2179=1,0,$AA2179*EOSB)</f>
        <v/>
      </c>
      <c r="AG2179" s="41">
        <f>$AN2179*$W2179</f>
        <v/>
      </c>
      <c r="AH2179" s="41">
        <f>SUM($AA2179:$AG2179)</f>
        <v/>
      </c>
      <c r="AI2179" s="41">
        <f>12*($AM2179+$AN2179)</f>
        <v/>
      </c>
      <c r="AJ2179" s="41">
        <f>$AM2179*((IncMonth-1)+(13-IncMonth)*(1+$X2179))+12*$AN2179</f>
        <v/>
      </c>
      <c r="AK2179" s="41">
        <f>IF($R2179=1,N($L2179)+N($M2179),0)</f>
        <v/>
      </c>
      <c r="AL2179">
        <f>IF($C2179="","",IF(N($L2179)&lt;=0,"Basic salary missing",IF(ISNA(MATCH($C2179,Departments!$A$5:$A$54,0)),"Department not on Departments sheet",IF(AND($I2179&lt;&gt;"",NOT(ISNUMBER($I2179))),"Date of birth is text, not a date",IF(AND($K2179&lt;&gt;"",NOT(ISNUMBER($K2179))),"Contract end is text, not a date","")))))</f>
        <v/>
      </c>
      <c r="AM2179" s="41">
        <f>IF($R2179=0,0,N($L2179)*(1+$Z2179+BonusMonths/12+IF($Q2179=1,0,EOSB))+N($M2179)+(N($L2179)+SI_Gross*N($M2179))*IF($Q2179=1,SI_O,SI_E))</f>
        <v/>
      </c>
      <c r="AN2179" s="41">
        <f>IF($R2179=0,0,(IF($Q2179=1,MedO,MedE+Ticket)+Training)/12)</f>
        <v/>
      </c>
    </row>
    <row r="2180">
      <c r="I2180" s="35" t="n"/>
      <c r="J2180" s="35" t="n"/>
      <c r="K2180" s="35" t="n"/>
      <c r="L2180" s="36" t="n"/>
      <c r="M2180" s="36" t="n"/>
      <c r="P2180" s="37" t="n"/>
      <c r="Q2180" s="38">
        <f>IF($C2180="",0,IF(OR(LOWER(TRIM($G2180))="omani",LOWER(TRIM($G2180))="oman",LOWER(TRIM($G2180))="om",LOWER(TRIM($G2180))="local"),1,0))</f>
        <v/>
      </c>
      <c r="R2180" s="38">
        <f>IF($C2180="",0,IF(OR(ISNUMBER(SEARCH("resign",$N2180)),ISNUMBER(SEARCH("terminat",$N2180)),ISNUMBER(SEARCH("inactive",$N2180)),ISNUMBER(SEARCH("vacan",$N2180)),ISNUMBER(SEARCH("deceased",$N2180)),ISNUMBER(SEARCH("separated",$N2180))),0,1))</f>
        <v/>
      </c>
      <c r="S2180">
        <f>IF(OR($R2180=0,NOT(ISNUMBER($I2180))),"",IFERROR(DATEDIF($I2180,DATE(FY,1,1),"y"),""))</f>
        <v/>
      </c>
      <c r="T2180">
        <f>IF(OR($R2180=0,NOT(ISNUMBER($J2180))),"",IFERROR(DATEDIF($J2180,DATE(FY,1,1),"y"),0))</f>
        <v/>
      </c>
      <c r="U2180" s="38">
        <f>IF(OR($R2180=0,NOT(ISNUMBER($I2180))),0,IF(YEAR($I2180)+IF($Q2180=1,RetAgeO,RetAgeE)=FY,MONTH($I2180),IF(YEAR($I2180)+IF($Q2180=1,RetAgeO,RetAgeE)&lt;FY,1,0)))</f>
        <v/>
      </c>
      <c r="V2180" s="38">
        <f>IF(OR($R2180=0,NOT(ISNUMBER($K2180))),0,IF(YEAR($K2180)=FY,MONTH($K2180),IF(YEAR($K2180)&lt;FY,1,0)))</f>
        <v/>
      </c>
      <c r="W2180" s="38">
        <f>IF($R2180=0,0,MIN(12,IF(AND(ISNUMBER($O2180),$O2180&gt;=1,$O2180&lt;=12),INT($O2180),12),IF(AND(RetireExit="Yes",$U2180&gt;0),$U2180,12),IF(AND(ContractExit="Yes",$V2180&gt;0),$V2180,12)))</f>
        <v/>
      </c>
      <c r="X2180" s="37">
        <f>IF(ISNUMBER($P2180),$P2180,IncPct)</f>
        <v/>
      </c>
      <c r="Y2180" s="39">
        <f>IF($W2180=0,0,MAX(0,MIN($W2180,IncMonth-1))+MAX(0,$W2180-IncMonth+1)*(1+$X2180))</f>
        <v/>
      </c>
      <c r="Z2180" s="40">
        <f>IF($C2180="",0,IFERROR(INDEX(Departments!$B$5:$B$54,MATCH($C2180,Departments!$A$5:$A$54,0)),0))</f>
        <v/>
      </c>
      <c r="AA2180" s="41">
        <f>N($L2180)*$Y2180</f>
        <v/>
      </c>
      <c r="AB2180" s="41">
        <f>N($M2180)*$Y2180</f>
        <v/>
      </c>
      <c r="AC2180" s="41">
        <f>$AA2180*$Z2180</f>
        <v/>
      </c>
      <c r="AD2180" s="41">
        <f>$AA2180*BonusMonths/12</f>
        <v/>
      </c>
      <c r="AE2180" s="41">
        <f>($AA2180+SI_Gross*$AB2180)*IF($Q2180=1,SI_O,SI_E)</f>
        <v/>
      </c>
      <c r="AF2180" s="41">
        <f>IF($Q2180=1,0,$AA2180*EOSB)</f>
        <v/>
      </c>
      <c r="AG2180" s="41">
        <f>$AN2180*$W2180</f>
        <v/>
      </c>
      <c r="AH2180" s="41">
        <f>SUM($AA2180:$AG2180)</f>
        <v/>
      </c>
      <c r="AI2180" s="41">
        <f>12*($AM2180+$AN2180)</f>
        <v/>
      </c>
      <c r="AJ2180" s="41">
        <f>$AM2180*((IncMonth-1)+(13-IncMonth)*(1+$X2180))+12*$AN2180</f>
        <v/>
      </c>
      <c r="AK2180" s="41">
        <f>IF($R2180=1,N($L2180)+N($M2180),0)</f>
        <v/>
      </c>
      <c r="AL2180">
        <f>IF($C2180="","",IF(N($L2180)&lt;=0,"Basic salary missing",IF(ISNA(MATCH($C2180,Departments!$A$5:$A$54,0)),"Department not on Departments sheet",IF(AND($I2180&lt;&gt;"",NOT(ISNUMBER($I2180))),"Date of birth is text, not a date",IF(AND($K2180&lt;&gt;"",NOT(ISNUMBER($K2180))),"Contract end is text, not a date","")))))</f>
        <v/>
      </c>
      <c r="AM2180" s="41">
        <f>IF($R2180=0,0,N($L2180)*(1+$Z2180+BonusMonths/12+IF($Q2180=1,0,EOSB))+N($M2180)+(N($L2180)+SI_Gross*N($M2180))*IF($Q2180=1,SI_O,SI_E))</f>
        <v/>
      </c>
      <c r="AN2180" s="41">
        <f>IF($R2180=0,0,(IF($Q2180=1,MedO,MedE+Ticket)+Training)/12)</f>
        <v/>
      </c>
    </row>
    <row r="2181">
      <c r="I2181" s="35" t="n"/>
      <c r="J2181" s="35" t="n"/>
      <c r="K2181" s="35" t="n"/>
      <c r="L2181" s="36" t="n"/>
      <c r="M2181" s="36" t="n"/>
      <c r="P2181" s="37" t="n"/>
      <c r="Q2181" s="38">
        <f>IF($C2181="",0,IF(OR(LOWER(TRIM($G2181))="omani",LOWER(TRIM($G2181))="oman",LOWER(TRIM($G2181))="om",LOWER(TRIM($G2181))="local"),1,0))</f>
        <v/>
      </c>
      <c r="R2181" s="38">
        <f>IF($C2181="",0,IF(OR(ISNUMBER(SEARCH("resign",$N2181)),ISNUMBER(SEARCH("terminat",$N2181)),ISNUMBER(SEARCH("inactive",$N2181)),ISNUMBER(SEARCH("vacan",$N2181)),ISNUMBER(SEARCH("deceased",$N2181)),ISNUMBER(SEARCH("separated",$N2181))),0,1))</f>
        <v/>
      </c>
      <c r="S2181">
        <f>IF(OR($R2181=0,NOT(ISNUMBER($I2181))),"",IFERROR(DATEDIF($I2181,DATE(FY,1,1),"y"),""))</f>
        <v/>
      </c>
      <c r="T2181">
        <f>IF(OR($R2181=0,NOT(ISNUMBER($J2181))),"",IFERROR(DATEDIF($J2181,DATE(FY,1,1),"y"),0))</f>
        <v/>
      </c>
      <c r="U2181" s="38">
        <f>IF(OR($R2181=0,NOT(ISNUMBER($I2181))),0,IF(YEAR($I2181)+IF($Q2181=1,RetAgeO,RetAgeE)=FY,MONTH($I2181),IF(YEAR($I2181)+IF($Q2181=1,RetAgeO,RetAgeE)&lt;FY,1,0)))</f>
        <v/>
      </c>
      <c r="V2181" s="38">
        <f>IF(OR($R2181=0,NOT(ISNUMBER($K2181))),0,IF(YEAR($K2181)=FY,MONTH($K2181),IF(YEAR($K2181)&lt;FY,1,0)))</f>
        <v/>
      </c>
      <c r="W2181" s="38">
        <f>IF($R2181=0,0,MIN(12,IF(AND(ISNUMBER($O2181),$O2181&gt;=1,$O2181&lt;=12),INT($O2181),12),IF(AND(RetireExit="Yes",$U2181&gt;0),$U2181,12),IF(AND(ContractExit="Yes",$V2181&gt;0),$V2181,12)))</f>
        <v/>
      </c>
      <c r="X2181" s="37">
        <f>IF(ISNUMBER($P2181),$P2181,IncPct)</f>
        <v/>
      </c>
      <c r="Y2181" s="39">
        <f>IF($W2181=0,0,MAX(0,MIN($W2181,IncMonth-1))+MAX(0,$W2181-IncMonth+1)*(1+$X2181))</f>
        <v/>
      </c>
      <c r="Z2181" s="40">
        <f>IF($C2181="",0,IFERROR(INDEX(Departments!$B$5:$B$54,MATCH($C2181,Departments!$A$5:$A$54,0)),0))</f>
        <v/>
      </c>
      <c r="AA2181" s="41">
        <f>N($L2181)*$Y2181</f>
        <v/>
      </c>
      <c r="AB2181" s="41">
        <f>N($M2181)*$Y2181</f>
        <v/>
      </c>
      <c r="AC2181" s="41">
        <f>$AA2181*$Z2181</f>
        <v/>
      </c>
      <c r="AD2181" s="41">
        <f>$AA2181*BonusMonths/12</f>
        <v/>
      </c>
      <c r="AE2181" s="41">
        <f>($AA2181+SI_Gross*$AB2181)*IF($Q2181=1,SI_O,SI_E)</f>
        <v/>
      </c>
      <c r="AF2181" s="41">
        <f>IF($Q2181=1,0,$AA2181*EOSB)</f>
        <v/>
      </c>
      <c r="AG2181" s="41">
        <f>$AN2181*$W2181</f>
        <v/>
      </c>
      <c r="AH2181" s="41">
        <f>SUM($AA2181:$AG2181)</f>
        <v/>
      </c>
      <c r="AI2181" s="41">
        <f>12*($AM2181+$AN2181)</f>
        <v/>
      </c>
      <c r="AJ2181" s="41">
        <f>$AM2181*((IncMonth-1)+(13-IncMonth)*(1+$X2181))+12*$AN2181</f>
        <v/>
      </c>
      <c r="AK2181" s="41">
        <f>IF($R2181=1,N($L2181)+N($M2181),0)</f>
        <v/>
      </c>
      <c r="AL2181">
        <f>IF($C2181="","",IF(N($L2181)&lt;=0,"Basic salary missing",IF(ISNA(MATCH($C2181,Departments!$A$5:$A$54,0)),"Department not on Departments sheet",IF(AND($I2181&lt;&gt;"",NOT(ISNUMBER($I2181))),"Date of birth is text, not a date",IF(AND($K2181&lt;&gt;"",NOT(ISNUMBER($K2181))),"Contract end is text, not a date","")))))</f>
        <v/>
      </c>
      <c r="AM2181" s="41">
        <f>IF($R2181=0,0,N($L2181)*(1+$Z2181+BonusMonths/12+IF($Q2181=1,0,EOSB))+N($M2181)+(N($L2181)+SI_Gross*N($M2181))*IF($Q2181=1,SI_O,SI_E))</f>
        <v/>
      </c>
      <c r="AN2181" s="41">
        <f>IF($R2181=0,0,(IF($Q2181=1,MedO,MedE+Ticket)+Training)/12)</f>
        <v/>
      </c>
    </row>
    <row r="2182">
      <c r="I2182" s="35" t="n"/>
      <c r="J2182" s="35" t="n"/>
      <c r="K2182" s="35" t="n"/>
      <c r="L2182" s="36" t="n"/>
      <c r="M2182" s="36" t="n"/>
      <c r="P2182" s="37" t="n"/>
      <c r="Q2182" s="38">
        <f>IF($C2182="",0,IF(OR(LOWER(TRIM($G2182))="omani",LOWER(TRIM($G2182))="oman",LOWER(TRIM($G2182))="om",LOWER(TRIM($G2182))="local"),1,0))</f>
        <v/>
      </c>
      <c r="R2182" s="38">
        <f>IF($C2182="",0,IF(OR(ISNUMBER(SEARCH("resign",$N2182)),ISNUMBER(SEARCH("terminat",$N2182)),ISNUMBER(SEARCH("inactive",$N2182)),ISNUMBER(SEARCH("vacan",$N2182)),ISNUMBER(SEARCH("deceased",$N2182)),ISNUMBER(SEARCH("separated",$N2182))),0,1))</f>
        <v/>
      </c>
      <c r="S2182">
        <f>IF(OR($R2182=0,NOT(ISNUMBER($I2182))),"",IFERROR(DATEDIF($I2182,DATE(FY,1,1),"y"),""))</f>
        <v/>
      </c>
      <c r="T2182">
        <f>IF(OR($R2182=0,NOT(ISNUMBER($J2182))),"",IFERROR(DATEDIF($J2182,DATE(FY,1,1),"y"),0))</f>
        <v/>
      </c>
      <c r="U2182" s="38">
        <f>IF(OR($R2182=0,NOT(ISNUMBER($I2182))),0,IF(YEAR($I2182)+IF($Q2182=1,RetAgeO,RetAgeE)=FY,MONTH($I2182),IF(YEAR($I2182)+IF($Q2182=1,RetAgeO,RetAgeE)&lt;FY,1,0)))</f>
        <v/>
      </c>
      <c r="V2182" s="38">
        <f>IF(OR($R2182=0,NOT(ISNUMBER($K2182))),0,IF(YEAR($K2182)=FY,MONTH($K2182),IF(YEAR($K2182)&lt;FY,1,0)))</f>
        <v/>
      </c>
      <c r="W2182" s="38">
        <f>IF($R2182=0,0,MIN(12,IF(AND(ISNUMBER($O2182),$O2182&gt;=1,$O2182&lt;=12),INT($O2182),12),IF(AND(RetireExit="Yes",$U2182&gt;0),$U2182,12),IF(AND(ContractExit="Yes",$V2182&gt;0),$V2182,12)))</f>
        <v/>
      </c>
      <c r="X2182" s="37">
        <f>IF(ISNUMBER($P2182),$P2182,IncPct)</f>
        <v/>
      </c>
      <c r="Y2182" s="39">
        <f>IF($W2182=0,0,MAX(0,MIN($W2182,IncMonth-1))+MAX(0,$W2182-IncMonth+1)*(1+$X2182))</f>
        <v/>
      </c>
      <c r="Z2182" s="40">
        <f>IF($C2182="",0,IFERROR(INDEX(Departments!$B$5:$B$54,MATCH($C2182,Departments!$A$5:$A$54,0)),0))</f>
        <v/>
      </c>
      <c r="AA2182" s="41">
        <f>N($L2182)*$Y2182</f>
        <v/>
      </c>
      <c r="AB2182" s="41">
        <f>N($M2182)*$Y2182</f>
        <v/>
      </c>
      <c r="AC2182" s="41">
        <f>$AA2182*$Z2182</f>
        <v/>
      </c>
      <c r="AD2182" s="41">
        <f>$AA2182*BonusMonths/12</f>
        <v/>
      </c>
      <c r="AE2182" s="41">
        <f>($AA2182+SI_Gross*$AB2182)*IF($Q2182=1,SI_O,SI_E)</f>
        <v/>
      </c>
      <c r="AF2182" s="41">
        <f>IF($Q2182=1,0,$AA2182*EOSB)</f>
        <v/>
      </c>
      <c r="AG2182" s="41">
        <f>$AN2182*$W2182</f>
        <v/>
      </c>
      <c r="AH2182" s="41">
        <f>SUM($AA2182:$AG2182)</f>
        <v/>
      </c>
      <c r="AI2182" s="41">
        <f>12*($AM2182+$AN2182)</f>
        <v/>
      </c>
      <c r="AJ2182" s="41">
        <f>$AM2182*((IncMonth-1)+(13-IncMonth)*(1+$X2182))+12*$AN2182</f>
        <v/>
      </c>
      <c r="AK2182" s="41">
        <f>IF($R2182=1,N($L2182)+N($M2182),0)</f>
        <v/>
      </c>
      <c r="AL2182">
        <f>IF($C2182="","",IF(N($L2182)&lt;=0,"Basic salary missing",IF(ISNA(MATCH($C2182,Departments!$A$5:$A$54,0)),"Department not on Departments sheet",IF(AND($I2182&lt;&gt;"",NOT(ISNUMBER($I2182))),"Date of birth is text, not a date",IF(AND($K2182&lt;&gt;"",NOT(ISNUMBER($K2182))),"Contract end is text, not a date","")))))</f>
        <v/>
      </c>
      <c r="AM2182" s="41">
        <f>IF($R2182=0,0,N($L2182)*(1+$Z2182+BonusMonths/12+IF($Q2182=1,0,EOSB))+N($M2182)+(N($L2182)+SI_Gross*N($M2182))*IF($Q2182=1,SI_O,SI_E))</f>
        <v/>
      </c>
      <c r="AN2182" s="41">
        <f>IF($R2182=0,0,(IF($Q2182=1,MedO,MedE+Ticket)+Training)/12)</f>
        <v/>
      </c>
    </row>
    <row r="2183">
      <c r="I2183" s="35" t="n"/>
      <c r="J2183" s="35" t="n"/>
      <c r="K2183" s="35" t="n"/>
      <c r="L2183" s="36" t="n"/>
      <c r="M2183" s="36" t="n"/>
      <c r="P2183" s="37" t="n"/>
      <c r="Q2183" s="38">
        <f>IF($C2183="",0,IF(OR(LOWER(TRIM($G2183))="omani",LOWER(TRIM($G2183))="oman",LOWER(TRIM($G2183))="om",LOWER(TRIM($G2183))="local"),1,0))</f>
        <v/>
      </c>
      <c r="R2183" s="38">
        <f>IF($C2183="",0,IF(OR(ISNUMBER(SEARCH("resign",$N2183)),ISNUMBER(SEARCH("terminat",$N2183)),ISNUMBER(SEARCH("inactive",$N2183)),ISNUMBER(SEARCH("vacan",$N2183)),ISNUMBER(SEARCH("deceased",$N2183)),ISNUMBER(SEARCH("separated",$N2183))),0,1))</f>
        <v/>
      </c>
      <c r="S2183">
        <f>IF(OR($R2183=0,NOT(ISNUMBER($I2183))),"",IFERROR(DATEDIF($I2183,DATE(FY,1,1),"y"),""))</f>
        <v/>
      </c>
      <c r="T2183">
        <f>IF(OR($R2183=0,NOT(ISNUMBER($J2183))),"",IFERROR(DATEDIF($J2183,DATE(FY,1,1),"y"),0))</f>
        <v/>
      </c>
      <c r="U2183" s="38">
        <f>IF(OR($R2183=0,NOT(ISNUMBER($I2183))),0,IF(YEAR($I2183)+IF($Q2183=1,RetAgeO,RetAgeE)=FY,MONTH($I2183),IF(YEAR($I2183)+IF($Q2183=1,RetAgeO,RetAgeE)&lt;FY,1,0)))</f>
        <v/>
      </c>
      <c r="V2183" s="38">
        <f>IF(OR($R2183=0,NOT(ISNUMBER($K2183))),0,IF(YEAR($K2183)=FY,MONTH($K2183),IF(YEAR($K2183)&lt;FY,1,0)))</f>
        <v/>
      </c>
      <c r="W2183" s="38">
        <f>IF($R2183=0,0,MIN(12,IF(AND(ISNUMBER($O2183),$O2183&gt;=1,$O2183&lt;=12),INT($O2183),12),IF(AND(RetireExit="Yes",$U2183&gt;0),$U2183,12),IF(AND(ContractExit="Yes",$V2183&gt;0),$V2183,12)))</f>
        <v/>
      </c>
      <c r="X2183" s="37">
        <f>IF(ISNUMBER($P2183),$P2183,IncPct)</f>
        <v/>
      </c>
      <c r="Y2183" s="39">
        <f>IF($W2183=0,0,MAX(0,MIN($W2183,IncMonth-1))+MAX(0,$W2183-IncMonth+1)*(1+$X2183))</f>
        <v/>
      </c>
      <c r="Z2183" s="40">
        <f>IF($C2183="",0,IFERROR(INDEX(Departments!$B$5:$B$54,MATCH($C2183,Departments!$A$5:$A$54,0)),0))</f>
        <v/>
      </c>
      <c r="AA2183" s="41">
        <f>N($L2183)*$Y2183</f>
        <v/>
      </c>
      <c r="AB2183" s="41">
        <f>N($M2183)*$Y2183</f>
        <v/>
      </c>
      <c r="AC2183" s="41">
        <f>$AA2183*$Z2183</f>
        <v/>
      </c>
      <c r="AD2183" s="41">
        <f>$AA2183*BonusMonths/12</f>
        <v/>
      </c>
      <c r="AE2183" s="41">
        <f>($AA2183+SI_Gross*$AB2183)*IF($Q2183=1,SI_O,SI_E)</f>
        <v/>
      </c>
      <c r="AF2183" s="41">
        <f>IF($Q2183=1,0,$AA2183*EOSB)</f>
        <v/>
      </c>
      <c r="AG2183" s="41">
        <f>$AN2183*$W2183</f>
        <v/>
      </c>
      <c r="AH2183" s="41">
        <f>SUM($AA2183:$AG2183)</f>
        <v/>
      </c>
      <c r="AI2183" s="41">
        <f>12*($AM2183+$AN2183)</f>
        <v/>
      </c>
      <c r="AJ2183" s="41">
        <f>$AM2183*((IncMonth-1)+(13-IncMonth)*(1+$X2183))+12*$AN2183</f>
        <v/>
      </c>
      <c r="AK2183" s="41">
        <f>IF($R2183=1,N($L2183)+N($M2183),0)</f>
        <v/>
      </c>
      <c r="AL2183">
        <f>IF($C2183="","",IF(N($L2183)&lt;=0,"Basic salary missing",IF(ISNA(MATCH($C2183,Departments!$A$5:$A$54,0)),"Department not on Departments sheet",IF(AND($I2183&lt;&gt;"",NOT(ISNUMBER($I2183))),"Date of birth is text, not a date",IF(AND($K2183&lt;&gt;"",NOT(ISNUMBER($K2183))),"Contract end is text, not a date","")))))</f>
        <v/>
      </c>
      <c r="AM2183" s="41">
        <f>IF($R2183=0,0,N($L2183)*(1+$Z2183+BonusMonths/12+IF($Q2183=1,0,EOSB))+N($M2183)+(N($L2183)+SI_Gross*N($M2183))*IF($Q2183=1,SI_O,SI_E))</f>
        <v/>
      </c>
      <c r="AN2183" s="41">
        <f>IF($R2183=0,0,(IF($Q2183=1,MedO,MedE+Ticket)+Training)/12)</f>
        <v/>
      </c>
    </row>
    <row r="2184">
      <c r="I2184" s="35" t="n"/>
      <c r="J2184" s="35" t="n"/>
      <c r="K2184" s="35" t="n"/>
      <c r="L2184" s="36" t="n"/>
      <c r="M2184" s="36" t="n"/>
      <c r="P2184" s="37" t="n"/>
      <c r="Q2184" s="38">
        <f>IF($C2184="",0,IF(OR(LOWER(TRIM($G2184))="omani",LOWER(TRIM($G2184))="oman",LOWER(TRIM($G2184))="om",LOWER(TRIM($G2184))="local"),1,0))</f>
        <v/>
      </c>
      <c r="R2184" s="38">
        <f>IF($C2184="",0,IF(OR(ISNUMBER(SEARCH("resign",$N2184)),ISNUMBER(SEARCH("terminat",$N2184)),ISNUMBER(SEARCH("inactive",$N2184)),ISNUMBER(SEARCH("vacan",$N2184)),ISNUMBER(SEARCH("deceased",$N2184)),ISNUMBER(SEARCH("separated",$N2184))),0,1))</f>
        <v/>
      </c>
      <c r="S2184">
        <f>IF(OR($R2184=0,NOT(ISNUMBER($I2184))),"",IFERROR(DATEDIF($I2184,DATE(FY,1,1),"y"),""))</f>
        <v/>
      </c>
      <c r="T2184">
        <f>IF(OR($R2184=0,NOT(ISNUMBER($J2184))),"",IFERROR(DATEDIF($J2184,DATE(FY,1,1),"y"),0))</f>
        <v/>
      </c>
      <c r="U2184" s="38">
        <f>IF(OR($R2184=0,NOT(ISNUMBER($I2184))),0,IF(YEAR($I2184)+IF($Q2184=1,RetAgeO,RetAgeE)=FY,MONTH($I2184),IF(YEAR($I2184)+IF($Q2184=1,RetAgeO,RetAgeE)&lt;FY,1,0)))</f>
        <v/>
      </c>
      <c r="V2184" s="38">
        <f>IF(OR($R2184=0,NOT(ISNUMBER($K2184))),0,IF(YEAR($K2184)=FY,MONTH($K2184),IF(YEAR($K2184)&lt;FY,1,0)))</f>
        <v/>
      </c>
      <c r="W2184" s="38">
        <f>IF($R2184=0,0,MIN(12,IF(AND(ISNUMBER($O2184),$O2184&gt;=1,$O2184&lt;=12),INT($O2184),12),IF(AND(RetireExit="Yes",$U2184&gt;0),$U2184,12),IF(AND(ContractExit="Yes",$V2184&gt;0),$V2184,12)))</f>
        <v/>
      </c>
      <c r="X2184" s="37">
        <f>IF(ISNUMBER($P2184),$P2184,IncPct)</f>
        <v/>
      </c>
      <c r="Y2184" s="39">
        <f>IF($W2184=0,0,MAX(0,MIN($W2184,IncMonth-1))+MAX(0,$W2184-IncMonth+1)*(1+$X2184))</f>
        <v/>
      </c>
      <c r="Z2184" s="40">
        <f>IF($C2184="",0,IFERROR(INDEX(Departments!$B$5:$B$54,MATCH($C2184,Departments!$A$5:$A$54,0)),0))</f>
        <v/>
      </c>
      <c r="AA2184" s="41">
        <f>N($L2184)*$Y2184</f>
        <v/>
      </c>
      <c r="AB2184" s="41">
        <f>N($M2184)*$Y2184</f>
        <v/>
      </c>
      <c r="AC2184" s="41">
        <f>$AA2184*$Z2184</f>
        <v/>
      </c>
      <c r="AD2184" s="41">
        <f>$AA2184*BonusMonths/12</f>
        <v/>
      </c>
      <c r="AE2184" s="41">
        <f>($AA2184+SI_Gross*$AB2184)*IF($Q2184=1,SI_O,SI_E)</f>
        <v/>
      </c>
      <c r="AF2184" s="41">
        <f>IF($Q2184=1,0,$AA2184*EOSB)</f>
        <v/>
      </c>
      <c r="AG2184" s="41">
        <f>$AN2184*$W2184</f>
        <v/>
      </c>
      <c r="AH2184" s="41">
        <f>SUM($AA2184:$AG2184)</f>
        <v/>
      </c>
      <c r="AI2184" s="41">
        <f>12*($AM2184+$AN2184)</f>
        <v/>
      </c>
      <c r="AJ2184" s="41">
        <f>$AM2184*((IncMonth-1)+(13-IncMonth)*(1+$X2184))+12*$AN2184</f>
        <v/>
      </c>
      <c r="AK2184" s="41">
        <f>IF($R2184=1,N($L2184)+N($M2184),0)</f>
        <v/>
      </c>
      <c r="AL2184">
        <f>IF($C2184="","",IF(N($L2184)&lt;=0,"Basic salary missing",IF(ISNA(MATCH($C2184,Departments!$A$5:$A$54,0)),"Department not on Departments sheet",IF(AND($I2184&lt;&gt;"",NOT(ISNUMBER($I2184))),"Date of birth is text, not a date",IF(AND($K2184&lt;&gt;"",NOT(ISNUMBER($K2184))),"Contract end is text, not a date","")))))</f>
        <v/>
      </c>
      <c r="AM2184" s="41">
        <f>IF($R2184=0,0,N($L2184)*(1+$Z2184+BonusMonths/12+IF($Q2184=1,0,EOSB))+N($M2184)+(N($L2184)+SI_Gross*N($M2184))*IF($Q2184=1,SI_O,SI_E))</f>
        <v/>
      </c>
      <c r="AN2184" s="41">
        <f>IF($R2184=0,0,(IF($Q2184=1,MedO,MedE+Ticket)+Training)/12)</f>
        <v/>
      </c>
    </row>
    <row r="2185">
      <c r="I2185" s="35" t="n"/>
      <c r="J2185" s="35" t="n"/>
      <c r="K2185" s="35" t="n"/>
      <c r="L2185" s="36" t="n"/>
      <c r="M2185" s="36" t="n"/>
      <c r="P2185" s="37" t="n"/>
      <c r="Q2185" s="38">
        <f>IF($C2185="",0,IF(OR(LOWER(TRIM($G2185))="omani",LOWER(TRIM($G2185))="oman",LOWER(TRIM($G2185))="om",LOWER(TRIM($G2185))="local"),1,0))</f>
        <v/>
      </c>
      <c r="R2185" s="38">
        <f>IF($C2185="",0,IF(OR(ISNUMBER(SEARCH("resign",$N2185)),ISNUMBER(SEARCH("terminat",$N2185)),ISNUMBER(SEARCH("inactive",$N2185)),ISNUMBER(SEARCH("vacan",$N2185)),ISNUMBER(SEARCH("deceased",$N2185)),ISNUMBER(SEARCH("separated",$N2185))),0,1))</f>
        <v/>
      </c>
      <c r="S2185">
        <f>IF(OR($R2185=0,NOT(ISNUMBER($I2185))),"",IFERROR(DATEDIF($I2185,DATE(FY,1,1),"y"),""))</f>
        <v/>
      </c>
      <c r="T2185">
        <f>IF(OR($R2185=0,NOT(ISNUMBER($J2185))),"",IFERROR(DATEDIF($J2185,DATE(FY,1,1),"y"),0))</f>
        <v/>
      </c>
      <c r="U2185" s="38">
        <f>IF(OR($R2185=0,NOT(ISNUMBER($I2185))),0,IF(YEAR($I2185)+IF($Q2185=1,RetAgeO,RetAgeE)=FY,MONTH($I2185),IF(YEAR($I2185)+IF($Q2185=1,RetAgeO,RetAgeE)&lt;FY,1,0)))</f>
        <v/>
      </c>
      <c r="V2185" s="38">
        <f>IF(OR($R2185=0,NOT(ISNUMBER($K2185))),0,IF(YEAR($K2185)=FY,MONTH($K2185),IF(YEAR($K2185)&lt;FY,1,0)))</f>
        <v/>
      </c>
      <c r="W2185" s="38">
        <f>IF($R2185=0,0,MIN(12,IF(AND(ISNUMBER($O2185),$O2185&gt;=1,$O2185&lt;=12),INT($O2185),12),IF(AND(RetireExit="Yes",$U2185&gt;0),$U2185,12),IF(AND(ContractExit="Yes",$V2185&gt;0),$V2185,12)))</f>
        <v/>
      </c>
      <c r="X2185" s="37">
        <f>IF(ISNUMBER($P2185),$P2185,IncPct)</f>
        <v/>
      </c>
      <c r="Y2185" s="39">
        <f>IF($W2185=0,0,MAX(0,MIN($W2185,IncMonth-1))+MAX(0,$W2185-IncMonth+1)*(1+$X2185))</f>
        <v/>
      </c>
      <c r="Z2185" s="40">
        <f>IF($C2185="",0,IFERROR(INDEX(Departments!$B$5:$B$54,MATCH($C2185,Departments!$A$5:$A$54,0)),0))</f>
        <v/>
      </c>
      <c r="AA2185" s="41">
        <f>N($L2185)*$Y2185</f>
        <v/>
      </c>
      <c r="AB2185" s="41">
        <f>N($M2185)*$Y2185</f>
        <v/>
      </c>
      <c r="AC2185" s="41">
        <f>$AA2185*$Z2185</f>
        <v/>
      </c>
      <c r="AD2185" s="41">
        <f>$AA2185*BonusMonths/12</f>
        <v/>
      </c>
      <c r="AE2185" s="41">
        <f>($AA2185+SI_Gross*$AB2185)*IF($Q2185=1,SI_O,SI_E)</f>
        <v/>
      </c>
      <c r="AF2185" s="41">
        <f>IF($Q2185=1,0,$AA2185*EOSB)</f>
        <v/>
      </c>
      <c r="AG2185" s="41">
        <f>$AN2185*$W2185</f>
        <v/>
      </c>
      <c r="AH2185" s="41">
        <f>SUM($AA2185:$AG2185)</f>
        <v/>
      </c>
      <c r="AI2185" s="41">
        <f>12*($AM2185+$AN2185)</f>
        <v/>
      </c>
      <c r="AJ2185" s="41">
        <f>$AM2185*((IncMonth-1)+(13-IncMonth)*(1+$X2185))+12*$AN2185</f>
        <v/>
      </c>
      <c r="AK2185" s="41">
        <f>IF($R2185=1,N($L2185)+N($M2185),0)</f>
        <v/>
      </c>
      <c r="AL2185">
        <f>IF($C2185="","",IF(N($L2185)&lt;=0,"Basic salary missing",IF(ISNA(MATCH($C2185,Departments!$A$5:$A$54,0)),"Department not on Departments sheet",IF(AND($I2185&lt;&gt;"",NOT(ISNUMBER($I2185))),"Date of birth is text, not a date",IF(AND($K2185&lt;&gt;"",NOT(ISNUMBER($K2185))),"Contract end is text, not a date","")))))</f>
        <v/>
      </c>
      <c r="AM2185" s="41">
        <f>IF($R2185=0,0,N($L2185)*(1+$Z2185+BonusMonths/12+IF($Q2185=1,0,EOSB))+N($M2185)+(N($L2185)+SI_Gross*N($M2185))*IF($Q2185=1,SI_O,SI_E))</f>
        <v/>
      </c>
      <c r="AN2185" s="41">
        <f>IF($R2185=0,0,(IF($Q2185=1,MedO,MedE+Ticket)+Training)/12)</f>
        <v/>
      </c>
    </row>
    <row r="2186">
      <c r="I2186" s="35" t="n"/>
      <c r="J2186" s="35" t="n"/>
      <c r="K2186" s="35" t="n"/>
      <c r="L2186" s="36" t="n"/>
      <c r="M2186" s="36" t="n"/>
      <c r="P2186" s="37" t="n"/>
      <c r="Q2186" s="38">
        <f>IF($C2186="",0,IF(OR(LOWER(TRIM($G2186))="omani",LOWER(TRIM($G2186))="oman",LOWER(TRIM($G2186))="om",LOWER(TRIM($G2186))="local"),1,0))</f>
        <v/>
      </c>
      <c r="R2186" s="38">
        <f>IF($C2186="",0,IF(OR(ISNUMBER(SEARCH("resign",$N2186)),ISNUMBER(SEARCH("terminat",$N2186)),ISNUMBER(SEARCH("inactive",$N2186)),ISNUMBER(SEARCH("vacan",$N2186)),ISNUMBER(SEARCH("deceased",$N2186)),ISNUMBER(SEARCH("separated",$N2186))),0,1))</f>
        <v/>
      </c>
      <c r="S2186">
        <f>IF(OR($R2186=0,NOT(ISNUMBER($I2186))),"",IFERROR(DATEDIF($I2186,DATE(FY,1,1),"y"),""))</f>
        <v/>
      </c>
      <c r="T2186">
        <f>IF(OR($R2186=0,NOT(ISNUMBER($J2186))),"",IFERROR(DATEDIF($J2186,DATE(FY,1,1),"y"),0))</f>
        <v/>
      </c>
      <c r="U2186" s="38">
        <f>IF(OR($R2186=0,NOT(ISNUMBER($I2186))),0,IF(YEAR($I2186)+IF($Q2186=1,RetAgeO,RetAgeE)=FY,MONTH($I2186),IF(YEAR($I2186)+IF($Q2186=1,RetAgeO,RetAgeE)&lt;FY,1,0)))</f>
        <v/>
      </c>
      <c r="V2186" s="38">
        <f>IF(OR($R2186=0,NOT(ISNUMBER($K2186))),0,IF(YEAR($K2186)=FY,MONTH($K2186),IF(YEAR($K2186)&lt;FY,1,0)))</f>
        <v/>
      </c>
      <c r="W2186" s="38">
        <f>IF($R2186=0,0,MIN(12,IF(AND(ISNUMBER($O2186),$O2186&gt;=1,$O2186&lt;=12),INT($O2186),12),IF(AND(RetireExit="Yes",$U2186&gt;0),$U2186,12),IF(AND(ContractExit="Yes",$V2186&gt;0),$V2186,12)))</f>
        <v/>
      </c>
      <c r="X2186" s="37">
        <f>IF(ISNUMBER($P2186),$P2186,IncPct)</f>
        <v/>
      </c>
      <c r="Y2186" s="39">
        <f>IF($W2186=0,0,MAX(0,MIN($W2186,IncMonth-1))+MAX(0,$W2186-IncMonth+1)*(1+$X2186))</f>
        <v/>
      </c>
      <c r="Z2186" s="40">
        <f>IF($C2186="",0,IFERROR(INDEX(Departments!$B$5:$B$54,MATCH($C2186,Departments!$A$5:$A$54,0)),0))</f>
        <v/>
      </c>
      <c r="AA2186" s="41">
        <f>N($L2186)*$Y2186</f>
        <v/>
      </c>
      <c r="AB2186" s="41">
        <f>N($M2186)*$Y2186</f>
        <v/>
      </c>
      <c r="AC2186" s="41">
        <f>$AA2186*$Z2186</f>
        <v/>
      </c>
      <c r="AD2186" s="41">
        <f>$AA2186*BonusMonths/12</f>
        <v/>
      </c>
      <c r="AE2186" s="41">
        <f>($AA2186+SI_Gross*$AB2186)*IF($Q2186=1,SI_O,SI_E)</f>
        <v/>
      </c>
      <c r="AF2186" s="41">
        <f>IF($Q2186=1,0,$AA2186*EOSB)</f>
        <v/>
      </c>
      <c r="AG2186" s="41">
        <f>$AN2186*$W2186</f>
        <v/>
      </c>
      <c r="AH2186" s="41">
        <f>SUM($AA2186:$AG2186)</f>
        <v/>
      </c>
      <c r="AI2186" s="41">
        <f>12*($AM2186+$AN2186)</f>
        <v/>
      </c>
      <c r="AJ2186" s="41">
        <f>$AM2186*((IncMonth-1)+(13-IncMonth)*(1+$X2186))+12*$AN2186</f>
        <v/>
      </c>
      <c r="AK2186" s="41">
        <f>IF($R2186=1,N($L2186)+N($M2186),0)</f>
        <v/>
      </c>
      <c r="AL2186">
        <f>IF($C2186="","",IF(N($L2186)&lt;=0,"Basic salary missing",IF(ISNA(MATCH($C2186,Departments!$A$5:$A$54,0)),"Department not on Departments sheet",IF(AND($I2186&lt;&gt;"",NOT(ISNUMBER($I2186))),"Date of birth is text, not a date",IF(AND($K2186&lt;&gt;"",NOT(ISNUMBER($K2186))),"Contract end is text, not a date","")))))</f>
        <v/>
      </c>
      <c r="AM2186" s="41">
        <f>IF($R2186=0,0,N($L2186)*(1+$Z2186+BonusMonths/12+IF($Q2186=1,0,EOSB))+N($M2186)+(N($L2186)+SI_Gross*N($M2186))*IF($Q2186=1,SI_O,SI_E))</f>
        <v/>
      </c>
      <c r="AN2186" s="41">
        <f>IF($R2186=0,0,(IF($Q2186=1,MedO,MedE+Ticket)+Training)/12)</f>
        <v/>
      </c>
    </row>
    <row r="2187">
      <c r="I2187" s="35" t="n"/>
      <c r="J2187" s="35" t="n"/>
      <c r="K2187" s="35" t="n"/>
      <c r="L2187" s="36" t="n"/>
      <c r="M2187" s="36" t="n"/>
      <c r="P2187" s="37" t="n"/>
      <c r="Q2187" s="38">
        <f>IF($C2187="",0,IF(OR(LOWER(TRIM($G2187))="omani",LOWER(TRIM($G2187))="oman",LOWER(TRIM($G2187))="om",LOWER(TRIM($G2187))="local"),1,0))</f>
        <v/>
      </c>
      <c r="R2187" s="38">
        <f>IF($C2187="",0,IF(OR(ISNUMBER(SEARCH("resign",$N2187)),ISNUMBER(SEARCH("terminat",$N2187)),ISNUMBER(SEARCH("inactive",$N2187)),ISNUMBER(SEARCH("vacan",$N2187)),ISNUMBER(SEARCH("deceased",$N2187)),ISNUMBER(SEARCH("separated",$N2187))),0,1))</f>
        <v/>
      </c>
      <c r="S2187">
        <f>IF(OR($R2187=0,NOT(ISNUMBER($I2187))),"",IFERROR(DATEDIF($I2187,DATE(FY,1,1),"y"),""))</f>
        <v/>
      </c>
      <c r="T2187">
        <f>IF(OR($R2187=0,NOT(ISNUMBER($J2187))),"",IFERROR(DATEDIF($J2187,DATE(FY,1,1),"y"),0))</f>
        <v/>
      </c>
      <c r="U2187" s="38">
        <f>IF(OR($R2187=0,NOT(ISNUMBER($I2187))),0,IF(YEAR($I2187)+IF($Q2187=1,RetAgeO,RetAgeE)=FY,MONTH($I2187),IF(YEAR($I2187)+IF($Q2187=1,RetAgeO,RetAgeE)&lt;FY,1,0)))</f>
        <v/>
      </c>
      <c r="V2187" s="38">
        <f>IF(OR($R2187=0,NOT(ISNUMBER($K2187))),0,IF(YEAR($K2187)=FY,MONTH($K2187),IF(YEAR($K2187)&lt;FY,1,0)))</f>
        <v/>
      </c>
      <c r="W2187" s="38">
        <f>IF($R2187=0,0,MIN(12,IF(AND(ISNUMBER($O2187),$O2187&gt;=1,$O2187&lt;=12),INT($O2187),12),IF(AND(RetireExit="Yes",$U2187&gt;0),$U2187,12),IF(AND(ContractExit="Yes",$V2187&gt;0),$V2187,12)))</f>
        <v/>
      </c>
      <c r="X2187" s="37">
        <f>IF(ISNUMBER($P2187),$P2187,IncPct)</f>
        <v/>
      </c>
      <c r="Y2187" s="39">
        <f>IF($W2187=0,0,MAX(0,MIN($W2187,IncMonth-1))+MAX(0,$W2187-IncMonth+1)*(1+$X2187))</f>
        <v/>
      </c>
      <c r="Z2187" s="40">
        <f>IF($C2187="",0,IFERROR(INDEX(Departments!$B$5:$B$54,MATCH($C2187,Departments!$A$5:$A$54,0)),0))</f>
        <v/>
      </c>
      <c r="AA2187" s="41">
        <f>N($L2187)*$Y2187</f>
        <v/>
      </c>
      <c r="AB2187" s="41">
        <f>N($M2187)*$Y2187</f>
        <v/>
      </c>
      <c r="AC2187" s="41">
        <f>$AA2187*$Z2187</f>
        <v/>
      </c>
      <c r="AD2187" s="41">
        <f>$AA2187*BonusMonths/12</f>
        <v/>
      </c>
      <c r="AE2187" s="41">
        <f>($AA2187+SI_Gross*$AB2187)*IF($Q2187=1,SI_O,SI_E)</f>
        <v/>
      </c>
      <c r="AF2187" s="41">
        <f>IF($Q2187=1,0,$AA2187*EOSB)</f>
        <v/>
      </c>
      <c r="AG2187" s="41">
        <f>$AN2187*$W2187</f>
        <v/>
      </c>
      <c r="AH2187" s="41">
        <f>SUM($AA2187:$AG2187)</f>
        <v/>
      </c>
      <c r="AI2187" s="41">
        <f>12*($AM2187+$AN2187)</f>
        <v/>
      </c>
      <c r="AJ2187" s="41">
        <f>$AM2187*((IncMonth-1)+(13-IncMonth)*(1+$X2187))+12*$AN2187</f>
        <v/>
      </c>
      <c r="AK2187" s="41">
        <f>IF($R2187=1,N($L2187)+N($M2187),0)</f>
        <v/>
      </c>
      <c r="AL2187">
        <f>IF($C2187="","",IF(N($L2187)&lt;=0,"Basic salary missing",IF(ISNA(MATCH($C2187,Departments!$A$5:$A$54,0)),"Department not on Departments sheet",IF(AND($I2187&lt;&gt;"",NOT(ISNUMBER($I2187))),"Date of birth is text, not a date",IF(AND($K2187&lt;&gt;"",NOT(ISNUMBER($K2187))),"Contract end is text, not a date","")))))</f>
        <v/>
      </c>
      <c r="AM2187" s="41">
        <f>IF($R2187=0,0,N($L2187)*(1+$Z2187+BonusMonths/12+IF($Q2187=1,0,EOSB))+N($M2187)+(N($L2187)+SI_Gross*N($M2187))*IF($Q2187=1,SI_O,SI_E))</f>
        <v/>
      </c>
      <c r="AN2187" s="41">
        <f>IF($R2187=0,0,(IF($Q2187=1,MedO,MedE+Ticket)+Training)/12)</f>
        <v/>
      </c>
    </row>
    <row r="2188">
      <c r="I2188" s="35" t="n"/>
      <c r="J2188" s="35" t="n"/>
      <c r="K2188" s="35" t="n"/>
      <c r="L2188" s="36" t="n"/>
      <c r="M2188" s="36" t="n"/>
      <c r="P2188" s="37" t="n"/>
      <c r="Q2188" s="38">
        <f>IF($C2188="",0,IF(OR(LOWER(TRIM($G2188))="omani",LOWER(TRIM($G2188))="oman",LOWER(TRIM($G2188))="om",LOWER(TRIM($G2188))="local"),1,0))</f>
        <v/>
      </c>
      <c r="R2188" s="38">
        <f>IF($C2188="",0,IF(OR(ISNUMBER(SEARCH("resign",$N2188)),ISNUMBER(SEARCH("terminat",$N2188)),ISNUMBER(SEARCH("inactive",$N2188)),ISNUMBER(SEARCH("vacan",$N2188)),ISNUMBER(SEARCH("deceased",$N2188)),ISNUMBER(SEARCH("separated",$N2188))),0,1))</f>
        <v/>
      </c>
      <c r="S2188">
        <f>IF(OR($R2188=0,NOT(ISNUMBER($I2188))),"",IFERROR(DATEDIF($I2188,DATE(FY,1,1),"y"),""))</f>
        <v/>
      </c>
      <c r="T2188">
        <f>IF(OR($R2188=0,NOT(ISNUMBER($J2188))),"",IFERROR(DATEDIF($J2188,DATE(FY,1,1),"y"),0))</f>
        <v/>
      </c>
      <c r="U2188" s="38">
        <f>IF(OR($R2188=0,NOT(ISNUMBER($I2188))),0,IF(YEAR($I2188)+IF($Q2188=1,RetAgeO,RetAgeE)=FY,MONTH($I2188),IF(YEAR($I2188)+IF($Q2188=1,RetAgeO,RetAgeE)&lt;FY,1,0)))</f>
        <v/>
      </c>
      <c r="V2188" s="38">
        <f>IF(OR($R2188=0,NOT(ISNUMBER($K2188))),0,IF(YEAR($K2188)=FY,MONTH($K2188),IF(YEAR($K2188)&lt;FY,1,0)))</f>
        <v/>
      </c>
      <c r="W2188" s="38">
        <f>IF($R2188=0,0,MIN(12,IF(AND(ISNUMBER($O2188),$O2188&gt;=1,$O2188&lt;=12),INT($O2188),12),IF(AND(RetireExit="Yes",$U2188&gt;0),$U2188,12),IF(AND(ContractExit="Yes",$V2188&gt;0),$V2188,12)))</f>
        <v/>
      </c>
      <c r="X2188" s="37">
        <f>IF(ISNUMBER($P2188),$P2188,IncPct)</f>
        <v/>
      </c>
      <c r="Y2188" s="39">
        <f>IF($W2188=0,0,MAX(0,MIN($W2188,IncMonth-1))+MAX(0,$W2188-IncMonth+1)*(1+$X2188))</f>
        <v/>
      </c>
      <c r="Z2188" s="40">
        <f>IF($C2188="",0,IFERROR(INDEX(Departments!$B$5:$B$54,MATCH($C2188,Departments!$A$5:$A$54,0)),0))</f>
        <v/>
      </c>
      <c r="AA2188" s="41">
        <f>N($L2188)*$Y2188</f>
        <v/>
      </c>
      <c r="AB2188" s="41">
        <f>N($M2188)*$Y2188</f>
        <v/>
      </c>
      <c r="AC2188" s="41">
        <f>$AA2188*$Z2188</f>
        <v/>
      </c>
      <c r="AD2188" s="41">
        <f>$AA2188*BonusMonths/12</f>
        <v/>
      </c>
      <c r="AE2188" s="41">
        <f>($AA2188+SI_Gross*$AB2188)*IF($Q2188=1,SI_O,SI_E)</f>
        <v/>
      </c>
      <c r="AF2188" s="41">
        <f>IF($Q2188=1,0,$AA2188*EOSB)</f>
        <v/>
      </c>
      <c r="AG2188" s="41">
        <f>$AN2188*$W2188</f>
        <v/>
      </c>
      <c r="AH2188" s="41">
        <f>SUM($AA2188:$AG2188)</f>
        <v/>
      </c>
      <c r="AI2188" s="41">
        <f>12*($AM2188+$AN2188)</f>
        <v/>
      </c>
      <c r="AJ2188" s="41">
        <f>$AM2188*((IncMonth-1)+(13-IncMonth)*(1+$X2188))+12*$AN2188</f>
        <v/>
      </c>
      <c r="AK2188" s="41">
        <f>IF($R2188=1,N($L2188)+N($M2188),0)</f>
        <v/>
      </c>
      <c r="AL2188">
        <f>IF($C2188="","",IF(N($L2188)&lt;=0,"Basic salary missing",IF(ISNA(MATCH($C2188,Departments!$A$5:$A$54,0)),"Department not on Departments sheet",IF(AND($I2188&lt;&gt;"",NOT(ISNUMBER($I2188))),"Date of birth is text, not a date",IF(AND($K2188&lt;&gt;"",NOT(ISNUMBER($K2188))),"Contract end is text, not a date","")))))</f>
        <v/>
      </c>
      <c r="AM2188" s="41">
        <f>IF($R2188=0,0,N($L2188)*(1+$Z2188+BonusMonths/12+IF($Q2188=1,0,EOSB))+N($M2188)+(N($L2188)+SI_Gross*N($M2188))*IF($Q2188=1,SI_O,SI_E))</f>
        <v/>
      </c>
      <c r="AN2188" s="41">
        <f>IF($R2188=0,0,(IF($Q2188=1,MedO,MedE+Ticket)+Training)/12)</f>
        <v/>
      </c>
    </row>
    <row r="2189">
      <c r="I2189" s="35" t="n"/>
      <c r="J2189" s="35" t="n"/>
      <c r="K2189" s="35" t="n"/>
      <c r="L2189" s="36" t="n"/>
      <c r="M2189" s="36" t="n"/>
      <c r="P2189" s="37" t="n"/>
      <c r="Q2189" s="38">
        <f>IF($C2189="",0,IF(OR(LOWER(TRIM($G2189))="omani",LOWER(TRIM($G2189))="oman",LOWER(TRIM($G2189))="om",LOWER(TRIM($G2189))="local"),1,0))</f>
        <v/>
      </c>
      <c r="R2189" s="38">
        <f>IF($C2189="",0,IF(OR(ISNUMBER(SEARCH("resign",$N2189)),ISNUMBER(SEARCH("terminat",$N2189)),ISNUMBER(SEARCH("inactive",$N2189)),ISNUMBER(SEARCH("vacan",$N2189)),ISNUMBER(SEARCH("deceased",$N2189)),ISNUMBER(SEARCH("separated",$N2189))),0,1))</f>
        <v/>
      </c>
      <c r="S2189">
        <f>IF(OR($R2189=0,NOT(ISNUMBER($I2189))),"",IFERROR(DATEDIF($I2189,DATE(FY,1,1),"y"),""))</f>
        <v/>
      </c>
      <c r="T2189">
        <f>IF(OR($R2189=0,NOT(ISNUMBER($J2189))),"",IFERROR(DATEDIF($J2189,DATE(FY,1,1),"y"),0))</f>
        <v/>
      </c>
      <c r="U2189" s="38">
        <f>IF(OR($R2189=0,NOT(ISNUMBER($I2189))),0,IF(YEAR($I2189)+IF($Q2189=1,RetAgeO,RetAgeE)=FY,MONTH($I2189),IF(YEAR($I2189)+IF($Q2189=1,RetAgeO,RetAgeE)&lt;FY,1,0)))</f>
        <v/>
      </c>
      <c r="V2189" s="38">
        <f>IF(OR($R2189=0,NOT(ISNUMBER($K2189))),0,IF(YEAR($K2189)=FY,MONTH($K2189),IF(YEAR($K2189)&lt;FY,1,0)))</f>
        <v/>
      </c>
      <c r="W2189" s="38">
        <f>IF($R2189=0,0,MIN(12,IF(AND(ISNUMBER($O2189),$O2189&gt;=1,$O2189&lt;=12),INT($O2189),12),IF(AND(RetireExit="Yes",$U2189&gt;0),$U2189,12),IF(AND(ContractExit="Yes",$V2189&gt;0),$V2189,12)))</f>
        <v/>
      </c>
      <c r="X2189" s="37">
        <f>IF(ISNUMBER($P2189),$P2189,IncPct)</f>
        <v/>
      </c>
      <c r="Y2189" s="39">
        <f>IF($W2189=0,0,MAX(0,MIN($W2189,IncMonth-1))+MAX(0,$W2189-IncMonth+1)*(1+$X2189))</f>
        <v/>
      </c>
      <c r="Z2189" s="40">
        <f>IF($C2189="",0,IFERROR(INDEX(Departments!$B$5:$B$54,MATCH($C2189,Departments!$A$5:$A$54,0)),0))</f>
        <v/>
      </c>
      <c r="AA2189" s="41">
        <f>N($L2189)*$Y2189</f>
        <v/>
      </c>
      <c r="AB2189" s="41">
        <f>N($M2189)*$Y2189</f>
        <v/>
      </c>
      <c r="AC2189" s="41">
        <f>$AA2189*$Z2189</f>
        <v/>
      </c>
      <c r="AD2189" s="41">
        <f>$AA2189*BonusMonths/12</f>
        <v/>
      </c>
      <c r="AE2189" s="41">
        <f>($AA2189+SI_Gross*$AB2189)*IF($Q2189=1,SI_O,SI_E)</f>
        <v/>
      </c>
      <c r="AF2189" s="41">
        <f>IF($Q2189=1,0,$AA2189*EOSB)</f>
        <v/>
      </c>
      <c r="AG2189" s="41">
        <f>$AN2189*$W2189</f>
        <v/>
      </c>
      <c r="AH2189" s="41">
        <f>SUM($AA2189:$AG2189)</f>
        <v/>
      </c>
      <c r="AI2189" s="41">
        <f>12*($AM2189+$AN2189)</f>
        <v/>
      </c>
      <c r="AJ2189" s="41">
        <f>$AM2189*((IncMonth-1)+(13-IncMonth)*(1+$X2189))+12*$AN2189</f>
        <v/>
      </c>
      <c r="AK2189" s="41">
        <f>IF($R2189=1,N($L2189)+N($M2189),0)</f>
        <v/>
      </c>
      <c r="AL2189">
        <f>IF($C2189="","",IF(N($L2189)&lt;=0,"Basic salary missing",IF(ISNA(MATCH($C2189,Departments!$A$5:$A$54,0)),"Department not on Departments sheet",IF(AND($I2189&lt;&gt;"",NOT(ISNUMBER($I2189))),"Date of birth is text, not a date",IF(AND($K2189&lt;&gt;"",NOT(ISNUMBER($K2189))),"Contract end is text, not a date","")))))</f>
        <v/>
      </c>
      <c r="AM2189" s="41">
        <f>IF($R2189=0,0,N($L2189)*(1+$Z2189+BonusMonths/12+IF($Q2189=1,0,EOSB))+N($M2189)+(N($L2189)+SI_Gross*N($M2189))*IF($Q2189=1,SI_O,SI_E))</f>
        <v/>
      </c>
      <c r="AN2189" s="41">
        <f>IF($R2189=0,0,(IF($Q2189=1,MedO,MedE+Ticket)+Training)/12)</f>
        <v/>
      </c>
    </row>
    <row r="2190">
      <c r="I2190" s="35" t="n"/>
      <c r="J2190" s="35" t="n"/>
      <c r="K2190" s="35" t="n"/>
      <c r="L2190" s="36" t="n"/>
      <c r="M2190" s="36" t="n"/>
      <c r="P2190" s="37" t="n"/>
      <c r="Q2190" s="38">
        <f>IF($C2190="",0,IF(OR(LOWER(TRIM($G2190))="omani",LOWER(TRIM($G2190))="oman",LOWER(TRIM($G2190))="om",LOWER(TRIM($G2190))="local"),1,0))</f>
        <v/>
      </c>
      <c r="R2190" s="38">
        <f>IF($C2190="",0,IF(OR(ISNUMBER(SEARCH("resign",$N2190)),ISNUMBER(SEARCH("terminat",$N2190)),ISNUMBER(SEARCH("inactive",$N2190)),ISNUMBER(SEARCH("vacan",$N2190)),ISNUMBER(SEARCH("deceased",$N2190)),ISNUMBER(SEARCH("separated",$N2190))),0,1))</f>
        <v/>
      </c>
      <c r="S2190">
        <f>IF(OR($R2190=0,NOT(ISNUMBER($I2190))),"",IFERROR(DATEDIF($I2190,DATE(FY,1,1),"y"),""))</f>
        <v/>
      </c>
      <c r="T2190">
        <f>IF(OR($R2190=0,NOT(ISNUMBER($J2190))),"",IFERROR(DATEDIF($J2190,DATE(FY,1,1),"y"),0))</f>
        <v/>
      </c>
      <c r="U2190" s="38">
        <f>IF(OR($R2190=0,NOT(ISNUMBER($I2190))),0,IF(YEAR($I2190)+IF($Q2190=1,RetAgeO,RetAgeE)=FY,MONTH($I2190),IF(YEAR($I2190)+IF($Q2190=1,RetAgeO,RetAgeE)&lt;FY,1,0)))</f>
        <v/>
      </c>
      <c r="V2190" s="38">
        <f>IF(OR($R2190=0,NOT(ISNUMBER($K2190))),0,IF(YEAR($K2190)=FY,MONTH($K2190),IF(YEAR($K2190)&lt;FY,1,0)))</f>
        <v/>
      </c>
      <c r="W2190" s="38">
        <f>IF($R2190=0,0,MIN(12,IF(AND(ISNUMBER($O2190),$O2190&gt;=1,$O2190&lt;=12),INT($O2190),12),IF(AND(RetireExit="Yes",$U2190&gt;0),$U2190,12),IF(AND(ContractExit="Yes",$V2190&gt;0),$V2190,12)))</f>
        <v/>
      </c>
      <c r="X2190" s="37">
        <f>IF(ISNUMBER($P2190),$P2190,IncPct)</f>
        <v/>
      </c>
      <c r="Y2190" s="39">
        <f>IF($W2190=0,0,MAX(0,MIN($W2190,IncMonth-1))+MAX(0,$W2190-IncMonth+1)*(1+$X2190))</f>
        <v/>
      </c>
      <c r="Z2190" s="40">
        <f>IF($C2190="",0,IFERROR(INDEX(Departments!$B$5:$B$54,MATCH($C2190,Departments!$A$5:$A$54,0)),0))</f>
        <v/>
      </c>
      <c r="AA2190" s="41">
        <f>N($L2190)*$Y2190</f>
        <v/>
      </c>
      <c r="AB2190" s="41">
        <f>N($M2190)*$Y2190</f>
        <v/>
      </c>
      <c r="AC2190" s="41">
        <f>$AA2190*$Z2190</f>
        <v/>
      </c>
      <c r="AD2190" s="41">
        <f>$AA2190*BonusMonths/12</f>
        <v/>
      </c>
      <c r="AE2190" s="41">
        <f>($AA2190+SI_Gross*$AB2190)*IF($Q2190=1,SI_O,SI_E)</f>
        <v/>
      </c>
      <c r="AF2190" s="41">
        <f>IF($Q2190=1,0,$AA2190*EOSB)</f>
        <v/>
      </c>
      <c r="AG2190" s="41">
        <f>$AN2190*$W2190</f>
        <v/>
      </c>
      <c r="AH2190" s="41">
        <f>SUM($AA2190:$AG2190)</f>
        <v/>
      </c>
      <c r="AI2190" s="41">
        <f>12*($AM2190+$AN2190)</f>
        <v/>
      </c>
      <c r="AJ2190" s="41">
        <f>$AM2190*((IncMonth-1)+(13-IncMonth)*(1+$X2190))+12*$AN2190</f>
        <v/>
      </c>
      <c r="AK2190" s="41">
        <f>IF($R2190=1,N($L2190)+N($M2190),0)</f>
        <v/>
      </c>
      <c r="AL2190">
        <f>IF($C2190="","",IF(N($L2190)&lt;=0,"Basic salary missing",IF(ISNA(MATCH($C2190,Departments!$A$5:$A$54,0)),"Department not on Departments sheet",IF(AND($I2190&lt;&gt;"",NOT(ISNUMBER($I2190))),"Date of birth is text, not a date",IF(AND($K2190&lt;&gt;"",NOT(ISNUMBER($K2190))),"Contract end is text, not a date","")))))</f>
        <v/>
      </c>
      <c r="AM2190" s="41">
        <f>IF($R2190=0,0,N($L2190)*(1+$Z2190+BonusMonths/12+IF($Q2190=1,0,EOSB))+N($M2190)+(N($L2190)+SI_Gross*N($M2190))*IF($Q2190=1,SI_O,SI_E))</f>
        <v/>
      </c>
      <c r="AN2190" s="41">
        <f>IF($R2190=0,0,(IF($Q2190=1,MedO,MedE+Ticket)+Training)/12)</f>
        <v/>
      </c>
    </row>
    <row r="2191">
      <c r="I2191" s="35" t="n"/>
      <c r="J2191" s="35" t="n"/>
      <c r="K2191" s="35" t="n"/>
      <c r="L2191" s="36" t="n"/>
      <c r="M2191" s="36" t="n"/>
      <c r="P2191" s="37" t="n"/>
      <c r="Q2191" s="38">
        <f>IF($C2191="",0,IF(OR(LOWER(TRIM($G2191))="omani",LOWER(TRIM($G2191))="oman",LOWER(TRIM($G2191))="om",LOWER(TRIM($G2191))="local"),1,0))</f>
        <v/>
      </c>
      <c r="R2191" s="38">
        <f>IF($C2191="",0,IF(OR(ISNUMBER(SEARCH("resign",$N2191)),ISNUMBER(SEARCH("terminat",$N2191)),ISNUMBER(SEARCH("inactive",$N2191)),ISNUMBER(SEARCH("vacan",$N2191)),ISNUMBER(SEARCH("deceased",$N2191)),ISNUMBER(SEARCH("separated",$N2191))),0,1))</f>
        <v/>
      </c>
      <c r="S2191">
        <f>IF(OR($R2191=0,NOT(ISNUMBER($I2191))),"",IFERROR(DATEDIF($I2191,DATE(FY,1,1),"y"),""))</f>
        <v/>
      </c>
      <c r="T2191">
        <f>IF(OR($R2191=0,NOT(ISNUMBER($J2191))),"",IFERROR(DATEDIF($J2191,DATE(FY,1,1),"y"),0))</f>
        <v/>
      </c>
      <c r="U2191" s="38">
        <f>IF(OR($R2191=0,NOT(ISNUMBER($I2191))),0,IF(YEAR($I2191)+IF($Q2191=1,RetAgeO,RetAgeE)=FY,MONTH($I2191),IF(YEAR($I2191)+IF($Q2191=1,RetAgeO,RetAgeE)&lt;FY,1,0)))</f>
        <v/>
      </c>
      <c r="V2191" s="38">
        <f>IF(OR($R2191=0,NOT(ISNUMBER($K2191))),0,IF(YEAR($K2191)=FY,MONTH($K2191),IF(YEAR($K2191)&lt;FY,1,0)))</f>
        <v/>
      </c>
      <c r="W2191" s="38">
        <f>IF($R2191=0,0,MIN(12,IF(AND(ISNUMBER($O2191),$O2191&gt;=1,$O2191&lt;=12),INT($O2191),12),IF(AND(RetireExit="Yes",$U2191&gt;0),$U2191,12),IF(AND(ContractExit="Yes",$V2191&gt;0),$V2191,12)))</f>
        <v/>
      </c>
      <c r="X2191" s="37">
        <f>IF(ISNUMBER($P2191),$P2191,IncPct)</f>
        <v/>
      </c>
      <c r="Y2191" s="39">
        <f>IF($W2191=0,0,MAX(0,MIN($W2191,IncMonth-1))+MAX(0,$W2191-IncMonth+1)*(1+$X2191))</f>
        <v/>
      </c>
      <c r="Z2191" s="40">
        <f>IF($C2191="",0,IFERROR(INDEX(Departments!$B$5:$B$54,MATCH($C2191,Departments!$A$5:$A$54,0)),0))</f>
        <v/>
      </c>
      <c r="AA2191" s="41">
        <f>N($L2191)*$Y2191</f>
        <v/>
      </c>
      <c r="AB2191" s="41">
        <f>N($M2191)*$Y2191</f>
        <v/>
      </c>
      <c r="AC2191" s="41">
        <f>$AA2191*$Z2191</f>
        <v/>
      </c>
      <c r="AD2191" s="41">
        <f>$AA2191*BonusMonths/12</f>
        <v/>
      </c>
      <c r="AE2191" s="41">
        <f>($AA2191+SI_Gross*$AB2191)*IF($Q2191=1,SI_O,SI_E)</f>
        <v/>
      </c>
      <c r="AF2191" s="41">
        <f>IF($Q2191=1,0,$AA2191*EOSB)</f>
        <v/>
      </c>
      <c r="AG2191" s="41">
        <f>$AN2191*$W2191</f>
        <v/>
      </c>
      <c r="AH2191" s="41">
        <f>SUM($AA2191:$AG2191)</f>
        <v/>
      </c>
      <c r="AI2191" s="41">
        <f>12*($AM2191+$AN2191)</f>
        <v/>
      </c>
      <c r="AJ2191" s="41">
        <f>$AM2191*((IncMonth-1)+(13-IncMonth)*(1+$X2191))+12*$AN2191</f>
        <v/>
      </c>
      <c r="AK2191" s="41">
        <f>IF($R2191=1,N($L2191)+N($M2191),0)</f>
        <v/>
      </c>
      <c r="AL2191">
        <f>IF($C2191="","",IF(N($L2191)&lt;=0,"Basic salary missing",IF(ISNA(MATCH($C2191,Departments!$A$5:$A$54,0)),"Department not on Departments sheet",IF(AND($I2191&lt;&gt;"",NOT(ISNUMBER($I2191))),"Date of birth is text, not a date",IF(AND($K2191&lt;&gt;"",NOT(ISNUMBER($K2191))),"Contract end is text, not a date","")))))</f>
        <v/>
      </c>
      <c r="AM2191" s="41">
        <f>IF($R2191=0,0,N($L2191)*(1+$Z2191+BonusMonths/12+IF($Q2191=1,0,EOSB))+N($M2191)+(N($L2191)+SI_Gross*N($M2191))*IF($Q2191=1,SI_O,SI_E))</f>
        <v/>
      </c>
      <c r="AN2191" s="41">
        <f>IF($R2191=0,0,(IF($Q2191=1,MedO,MedE+Ticket)+Training)/12)</f>
        <v/>
      </c>
    </row>
    <row r="2192">
      <c r="I2192" s="35" t="n"/>
      <c r="J2192" s="35" t="n"/>
      <c r="K2192" s="35" t="n"/>
      <c r="L2192" s="36" t="n"/>
      <c r="M2192" s="36" t="n"/>
      <c r="P2192" s="37" t="n"/>
      <c r="Q2192" s="38">
        <f>IF($C2192="",0,IF(OR(LOWER(TRIM($G2192))="omani",LOWER(TRIM($G2192))="oman",LOWER(TRIM($G2192))="om",LOWER(TRIM($G2192))="local"),1,0))</f>
        <v/>
      </c>
      <c r="R2192" s="38">
        <f>IF($C2192="",0,IF(OR(ISNUMBER(SEARCH("resign",$N2192)),ISNUMBER(SEARCH("terminat",$N2192)),ISNUMBER(SEARCH("inactive",$N2192)),ISNUMBER(SEARCH("vacan",$N2192)),ISNUMBER(SEARCH("deceased",$N2192)),ISNUMBER(SEARCH("separated",$N2192))),0,1))</f>
        <v/>
      </c>
      <c r="S2192">
        <f>IF(OR($R2192=0,NOT(ISNUMBER($I2192))),"",IFERROR(DATEDIF($I2192,DATE(FY,1,1),"y"),""))</f>
        <v/>
      </c>
      <c r="T2192">
        <f>IF(OR($R2192=0,NOT(ISNUMBER($J2192))),"",IFERROR(DATEDIF($J2192,DATE(FY,1,1),"y"),0))</f>
        <v/>
      </c>
      <c r="U2192" s="38">
        <f>IF(OR($R2192=0,NOT(ISNUMBER($I2192))),0,IF(YEAR($I2192)+IF($Q2192=1,RetAgeO,RetAgeE)=FY,MONTH($I2192),IF(YEAR($I2192)+IF($Q2192=1,RetAgeO,RetAgeE)&lt;FY,1,0)))</f>
        <v/>
      </c>
      <c r="V2192" s="38">
        <f>IF(OR($R2192=0,NOT(ISNUMBER($K2192))),0,IF(YEAR($K2192)=FY,MONTH($K2192),IF(YEAR($K2192)&lt;FY,1,0)))</f>
        <v/>
      </c>
      <c r="W2192" s="38">
        <f>IF($R2192=0,0,MIN(12,IF(AND(ISNUMBER($O2192),$O2192&gt;=1,$O2192&lt;=12),INT($O2192),12),IF(AND(RetireExit="Yes",$U2192&gt;0),$U2192,12),IF(AND(ContractExit="Yes",$V2192&gt;0),$V2192,12)))</f>
        <v/>
      </c>
      <c r="X2192" s="37">
        <f>IF(ISNUMBER($P2192),$P2192,IncPct)</f>
        <v/>
      </c>
      <c r="Y2192" s="39">
        <f>IF($W2192=0,0,MAX(0,MIN($W2192,IncMonth-1))+MAX(0,$W2192-IncMonth+1)*(1+$X2192))</f>
        <v/>
      </c>
      <c r="Z2192" s="40">
        <f>IF($C2192="",0,IFERROR(INDEX(Departments!$B$5:$B$54,MATCH($C2192,Departments!$A$5:$A$54,0)),0))</f>
        <v/>
      </c>
      <c r="AA2192" s="41">
        <f>N($L2192)*$Y2192</f>
        <v/>
      </c>
      <c r="AB2192" s="41">
        <f>N($M2192)*$Y2192</f>
        <v/>
      </c>
      <c r="AC2192" s="41">
        <f>$AA2192*$Z2192</f>
        <v/>
      </c>
      <c r="AD2192" s="41">
        <f>$AA2192*BonusMonths/12</f>
        <v/>
      </c>
      <c r="AE2192" s="41">
        <f>($AA2192+SI_Gross*$AB2192)*IF($Q2192=1,SI_O,SI_E)</f>
        <v/>
      </c>
      <c r="AF2192" s="41">
        <f>IF($Q2192=1,0,$AA2192*EOSB)</f>
        <v/>
      </c>
      <c r="AG2192" s="41">
        <f>$AN2192*$W2192</f>
        <v/>
      </c>
      <c r="AH2192" s="41">
        <f>SUM($AA2192:$AG2192)</f>
        <v/>
      </c>
      <c r="AI2192" s="41">
        <f>12*($AM2192+$AN2192)</f>
        <v/>
      </c>
      <c r="AJ2192" s="41">
        <f>$AM2192*((IncMonth-1)+(13-IncMonth)*(1+$X2192))+12*$AN2192</f>
        <v/>
      </c>
      <c r="AK2192" s="41">
        <f>IF($R2192=1,N($L2192)+N($M2192),0)</f>
        <v/>
      </c>
      <c r="AL2192">
        <f>IF($C2192="","",IF(N($L2192)&lt;=0,"Basic salary missing",IF(ISNA(MATCH($C2192,Departments!$A$5:$A$54,0)),"Department not on Departments sheet",IF(AND($I2192&lt;&gt;"",NOT(ISNUMBER($I2192))),"Date of birth is text, not a date",IF(AND($K2192&lt;&gt;"",NOT(ISNUMBER($K2192))),"Contract end is text, not a date","")))))</f>
        <v/>
      </c>
      <c r="AM2192" s="41">
        <f>IF($R2192=0,0,N($L2192)*(1+$Z2192+BonusMonths/12+IF($Q2192=1,0,EOSB))+N($M2192)+(N($L2192)+SI_Gross*N($M2192))*IF($Q2192=1,SI_O,SI_E))</f>
        <v/>
      </c>
      <c r="AN2192" s="41">
        <f>IF($R2192=0,0,(IF($Q2192=1,MedO,MedE+Ticket)+Training)/12)</f>
        <v/>
      </c>
    </row>
    <row r="2193">
      <c r="I2193" s="35" t="n"/>
      <c r="J2193" s="35" t="n"/>
      <c r="K2193" s="35" t="n"/>
      <c r="L2193" s="36" t="n"/>
      <c r="M2193" s="36" t="n"/>
      <c r="P2193" s="37" t="n"/>
      <c r="Q2193" s="38">
        <f>IF($C2193="",0,IF(OR(LOWER(TRIM($G2193))="omani",LOWER(TRIM($G2193))="oman",LOWER(TRIM($G2193))="om",LOWER(TRIM($G2193))="local"),1,0))</f>
        <v/>
      </c>
      <c r="R2193" s="38">
        <f>IF($C2193="",0,IF(OR(ISNUMBER(SEARCH("resign",$N2193)),ISNUMBER(SEARCH("terminat",$N2193)),ISNUMBER(SEARCH("inactive",$N2193)),ISNUMBER(SEARCH("vacan",$N2193)),ISNUMBER(SEARCH("deceased",$N2193)),ISNUMBER(SEARCH("separated",$N2193))),0,1))</f>
        <v/>
      </c>
      <c r="S2193">
        <f>IF(OR($R2193=0,NOT(ISNUMBER($I2193))),"",IFERROR(DATEDIF($I2193,DATE(FY,1,1),"y"),""))</f>
        <v/>
      </c>
      <c r="T2193">
        <f>IF(OR($R2193=0,NOT(ISNUMBER($J2193))),"",IFERROR(DATEDIF($J2193,DATE(FY,1,1),"y"),0))</f>
        <v/>
      </c>
      <c r="U2193" s="38">
        <f>IF(OR($R2193=0,NOT(ISNUMBER($I2193))),0,IF(YEAR($I2193)+IF($Q2193=1,RetAgeO,RetAgeE)=FY,MONTH($I2193),IF(YEAR($I2193)+IF($Q2193=1,RetAgeO,RetAgeE)&lt;FY,1,0)))</f>
        <v/>
      </c>
      <c r="V2193" s="38">
        <f>IF(OR($R2193=0,NOT(ISNUMBER($K2193))),0,IF(YEAR($K2193)=FY,MONTH($K2193),IF(YEAR($K2193)&lt;FY,1,0)))</f>
        <v/>
      </c>
      <c r="W2193" s="38">
        <f>IF($R2193=0,0,MIN(12,IF(AND(ISNUMBER($O2193),$O2193&gt;=1,$O2193&lt;=12),INT($O2193),12),IF(AND(RetireExit="Yes",$U2193&gt;0),$U2193,12),IF(AND(ContractExit="Yes",$V2193&gt;0),$V2193,12)))</f>
        <v/>
      </c>
      <c r="X2193" s="37">
        <f>IF(ISNUMBER($P2193),$P2193,IncPct)</f>
        <v/>
      </c>
      <c r="Y2193" s="39">
        <f>IF($W2193=0,0,MAX(0,MIN($W2193,IncMonth-1))+MAX(0,$W2193-IncMonth+1)*(1+$X2193))</f>
        <v/>
      </c>
      <c r="Z2193" s="40">
        <f>IF($C2193="",0,IFERROR(INDEX(Departments!$B$5:$B$54,MATCH($C2193,Departments!$A$5:$A$54,0)),0))</f>
        <v/>
      </c>
      <c r="AA2193" s="41">
        <f>N($L2193)*$Y2193</f>
        <v/>
      </c>
      <c r="AB2193" s="41">
        <f>N($M2193)*$Y2193</f>
        <v/>
      </c>
      <c r="AC2193" s="41">
        <f>$AA2193*$Z2193</f>
        <v/>
      </c>
      <c r="AD2193" s="41">
        <f>$AA2193*BonusMonths/12</f>
        <v/>
      </c>
      <c r="AE2193" s="41">
        <f>($AA2193+SI_Gross*$AB2193)*IF($Q2193=1,SI_O,SI_E)</f>
        <v/>
      </c>
      <c r="AF2193" s="41">
        <f>IF($Q2193=1,0,$AA2193*EOSB)</f>
        <v/>
      </c>
      <c r="AG2193" s="41">
        <f>$AN2193*$W2193</f>
        <v/>
      </c>
      <c r="AH2193" s="41">
        <f>SUM($AA2193:$AG2193)</f>
        <v/>
      </c>
      <c r="AI2193" s="41">
        <f>12*($AM2193+$AN2193)</f>
        <v/>
      </c>
      <c r="AJ2193" s="41">
        <f>$AM2193*((IncMonth-1)+(13-IncMonth)*(1+$X2193))+12*$AN2193</f>
        <v/>
      </c>
      <c r="AK2193" s="41">
        <f>IF($R2193=1,N($L2193)+N($M2193),0)</f>
        <v/>
      </c>
      <c r="AL2193">
        <f>IF($C2193="","",IF(N($L2193)&lt;=0,"Basic salary missing",IF(ISNA(MATCH($C2193,Departments!$A$5:$A$54,0)),"Department not on Departments sheet",IF(AND($I2193&lt;&gt;"",NOT(ISNUMBER($I2193))),"Date of birth is text, not a date",IF(AND($K2193&lt;&gt;"",NOT(ISNUMBER($K2193))),"Contract end is text, not a date","")))))</f>
        <v/>
      </c>
      <c r="AM2193" s="41">
        <f>IF($R2193=0,0,N($L2193)*(1+$Z2193+BonusMonths/12+IF($Q2193=1,0,EOSB))+N($M2193)+(N($L2193)+SI_Gross*N($M2193))*IF($Q2193=1,SI_O,SI_E))</f>
        <v/>
      </c>
      <c r="AN2193" s="41">
        <f>IF($R2193=0,0,(IF($Q2193=1,MedO,MedE+Ticket)+Training)/12)</f>
        <v/>
      </c>
    </row>
    <row r="2194">
      <c r="I2194" s="35" t="n"/>
      <c r="J2194" s="35" t="n"/>
      <c r="K2194" s="35" t="n"/>
      <c r="L2194" s="36" t="n"/>
      <c r="M2194" s="36" t="n"/>
      <c r="P2194" s="37" t="n"/>
      <c r="Q2194" s="38">
        <f>IF($C2194="",0,IF(OR(LOWER(TRIM($G2194))="omani",LOWER(TRIM($G2194))="oman",LOWER(TRIM($G2194))="om",LOWER(TRIM($G2194))="local"),1,0))</f>
        <v/>
      </c>
      <c r="R2194" s="38">
        <f>IF($C2194="",0,IF(OR(ISNUMBER(SEARCH("resign",$N2194)),ISNUMBER(SEARCH("terminat",$N2194)),ISNUMBER(SEARCH("inactive",$N2194)),ISNUMBER(SEARCH("vacan",$N2194)),ISNUMBER(SEARCH("deceased",$N2194)),ISNUMBER(SEARCH("separated",$N2194))),0,1))</f>
        <v/>
      </c>
      <c r="S2194">
        <f>IF(OR($R2194=0,NOT(ISNUMBER($I2194))),"",IFERROR(DATEDIF($I2194,DATE(FY,1,1),"y"),""))</f>
        <v/>
      </c>
      <c r="T2194">
        <f>IF(OR($R2194=0,NOT(ISNUMBER($J2194))),"",IFERROR(DATEDIF($J2194,DATE(FY,1,1),"y"),0))</f>
        <v/>
      </c>
      <c r="U2194" s="38">
        <f>IF(OR($R2194=0,NOT(ISNUMBER($I2194))),0,IF(YEAR($I2194)+IF($Q2194=1,RetAgeO,RetAgeE)=FY,MONTH($I2194),IF(YEAR($I2194)+IF($Q2194=1,RetAgeO,RetAgeE)&lt;FY,1,0)))</f>
        <v/>
      </c>
      <c r="V2194" s="38">
        <f>IF(OR($R2194=0,NOT(ISNUMBER($K2194))),0,IF(YEAR($K2194)=FY,MONTH($K2194),IF(YEAR($K2194)&lt;FY,1,0)))</f>
        <v/>
      </c>
      <c r="W2194" s="38">
        <f>IF($R2194=0,0,MIN(12,IF(AND(ISNUMBER($O2194),$O2194&gt;=1,$O2194&lt;=12),INT($O2194),12),IF(AND(RetireExit="Yes",$U2194&gt;0),$U2194,12),IF(AND(ContractExit="Yes",$V2194&gt;0),$V2194,12)))</f>
        <v/>
      </c>
      <c r="X2194" s="37">
        <f>IF(ISNUMBER($P2194),$P2194,IncPct)</f>
        <v/>
      </c>
      <c r="Y2194" s="39">
        <f>IF($W2194=0,0,MAX(0,MIN($W2194,IncMonth-1))+MAX(0,$W2194-IncMonth+1)*(1+$X2194))</f>
        <v/>
      </c>
      <c r="Z2194" s="40">
        <f>IF($C2194="",0,IFERROR(INDEX(Departments!$B$5:$B$54,MATCH($C2194,Departments!$A$5:$A$54,0)),0))</f>
        <v/>
      </c>
      <c r="AA2194" s="41">
        <f>N($L2194)*$Y2194</f>
        <v/>
      </c>
      <c r="AB2194" s="41">
        <f>N($M2194)*$Y2194</f>
        <v/>
      </c>
      <c r="AC2194" s="41">
        <f>$AA2194*$Z2194</f>
        <v/>
      </c>
      <c r="AD2194" s="41">
        <f>$AA2194*BonusMonths/12</f>
        <v/>
      </c>
      <c r="AE2194" s="41">
        <f>($AA2194+SI_Gross*$AB2194)*IF($Q2194=1,SI_O,SI_E)</f>
        <v/>
      </c>
      <c r="AF2194" s="41">
        <f>IF($Q2194=1,0,$AA2194*EOSB)</f>
        <v/>
      </c>
      <c r="AG2194" s="41">
        <f>$AN2194*$W2194</f>
        <v/>
      </c>
      <c r="AH2194" s="41">
        <f>SUM($AA2194:$AG2194)</f>
        <v/>
      </c>
      <c r="AI2194" s="41">
        <f>12*($AM2194+$AN2194)</f>
        <v/>
      </c>
      <c r="AJ2194" s="41">
        <f>$AM2194*((IncMonth-1)+(13-IncMonth)*(1+$X2194))+12*$AN2194</f>
        <v/>
      </c>
      <c r="AK2194" s="41">
        <f>IF($R2194=1,N($L2194)+N($M2194),0)</f>
        <v/>
      </c>
      <c r="AL2194">
        <f>IF($C2194="","",IF(N($L2194)&lt;=0,"Basic salary missing",IF(ISNA(MATCH($C2194,Departments!$A$5:$A$54,0)),"Department not on Departments sheet",IF(AND($I2194&lt;&gt;"",NOT(ISNUMBER($I2194))),"Date of birth is text, not a date",IF(AND($K2194&lt;&gt;"",NOT(ISNUMBER($K2194))),"Contract end is text, not a date","")))))</f>
        <v/>
      </c>
      <c r="AM2194" s="41">
        <f>IF($R2194=0,0,N($L2194)*(1+$Z2194+BonusMonths/12+IF($Q2194=1,0,EOSB))+N($M2194)+(N($L2194)+SI_Gross*N($M2194))*IF($Q2194=1,SI_O,SI_E))</f>
        <v/>
      </c>
      <c r="AN2194" s="41">
        <f>IF($R2194=0,0,(IF($Q2194=1,MedO,MedE+Ticket)+Training)/12)</f>
        <v/>
      </c>
    </row>
    <row r="2195">
      <c r="I2195" s="35" t="n"/>
      <c r="J2195" s="35" t="n"/>
      <c r="K2195" s="35" t="n"/>
      <c r="L2195" s="36" t="n"/>
      <c r="M2195" s="36" t="n"/>
      <c r="P2195" s="37" t="n"/>
      <c r="Q2195" s="38">
        <f>IF($C2195="",0,IF(OR(LOWER(TRIM($G2195))="omani",LOWER(TRIM($G2195))="oman",LOWER(TRIM($G2195))="om",LOWER(TRIM($G2195))="local"),1,0))</f>
        <v/>
      </c>
      <c r="R2195" s="38">
        <f>IF($C2195="",0,IF(OR(ISNUMBER(SEARCH("resign",$N2195)),ISNUMBER(SEARCH("terminat",$N2195)),ISNUMBER(SEARCH("inactive",$N2195)),ISNUMBER(SEARCH("vacan",$N2195)),ISNUMBER(SEARCH("deceased",$N2195)),ISNUMBER(SEARCH("separated",$N2195))),0,1))</f>
        <v/>
      </c>
      <c r="S2195">
        <f>IF(OR($R2195=0,NOT(ISNUMBER($I2195))),"",IFERROR(DATEDIF($I2195,DATE(FY,1,1),"y"),""))</f>
        <v/>
      </c>
      <c r="T2195">
        <f>IF(OR($R2195=0,NOT(ISNUMBER($J2195))),"",IFERROR(DATEDIF($J2195,DATE(FY,1,1),"y"),0))</f>
        <v/>
      </c>
      <c r="U2195" s="38">
        <f>IF(OR($R2195=0,NOT(ISNUMBER($I2195))),0,IF(YEAR($I2195)+IF($Q2195=1,RetAgeO,RetAgeE)=FY,MONTH($I2195),IF(YEAR($I2195)+IF($Q2195=1,RetAgeO,RetAgeE)&lt;FY,1,0)))</f>
        <v/>
      </c>
      <c r="V2195" s="38">
        <f>IF(OR($R2195=0,NOT(ISNUMBER($K2195))),0,IF(YEAR($K2195)=FY,MONTH($K2195),IF(YEAR($K2195)&lt;FY,1,0)))</f>
        <v/>
      </c>
      <c r="W2195" s="38">
        <f>IF($R2195=0,0,MIN(12,IF(AND(ISNUMBER($O2195),$O2195&gt;=1,$O2195&lt;=12),INT($O2195),12),IF(AND(RetireExit="Yes",$U2195&gt;0),$U2195,12),IF(AND(ContractExit="Yes",$V2195&gt;0),$V2195,12)))</f>
        <v/>
      </c>
      <c r="X2195" s="37">
        <f>IF(ISNUMBER($P2195),$P2195,IncPct)</f>
        <v/>
      </c>
      <c r="Y2195" s="39">
        <f>IF($W2195=0,0,MAX(0,MIN($W2195,IncMonth-1))+MAX(0,$W2195-IncMonth+1)*(1+$X2195))</f>
        <v/>
      </c>
      <c r="Z2195" s="40">
        <f>IF($C2195="",0,IFERROR(INDEX(Departments!$B$5:$B$54,MATCH($C2195,Departments!$A$5:$A$54,0)),0))</f>
        <v/>
      </c>
      <c r="AA2195" s="41">
        <f>N($L2195)*$Y2195</f>
        <v/>
      </c>
      <c r="AB2195" s="41">
        <f>N($M2195)*$Y2195</f>
        <v/>
      </c>
      <c r="AC2195" s="41">
        <f>$AA2195*$Z2195</f>
        <v/>
      </c>
      <c r="AD2195" s="41">
        <f>$AA2195*BonusMonths/12</f>
        <v/>
      </c>
      <c r="AE2195" s="41">
        <f>($AA2195+SI_Gross*$AB2195)*IF($Q2195=1,SI_O,SI_E)</f>
        <v/>
      </c>
      <c r="AF2195" s="41">
        <f>IF($Q2195=1,0,$AA2195*EOSB)</f>
        <v/>
      </c>
      <c r="AG2195" s="41">
        <f>$AN2195*$W2195</f>
        <v/>
      </c>
      <c r="AH2195" s="41">
        <f>SUM($AA2195:$AG2195)</f>
        <v/>
      </c>
      <c r="AI2195" s="41">
        <f>12*($AM2195+$AN2195)</f>
        <v/>
      </c>
      <c r="AJ2195" s="41">
        <f>$AM2195*((IncMonth-1)+(13-IncMonth)*(1+$X2195))+12*$AN2195</f>
        <v/>
      </c>
      <c r="AK2195" s="41">
        <f>IF($R2195=1,N($L2195)+N($M2195),0)</f>
        <v/>
      </c>
      <c r="AL2195">
        <f>IF($C2195="","",IF(N($L2195)&lt;=0,"Basic salary missing",IF(ISNA(MATCH($C2195,Departments!$A$5:$A$54,0)),"Department not on Departments sheet",IF(AND($I2195&lt;&gt;"",NOT(ISNUMBER($I2195))),"Date of birth is text, not a date",IF(AND($K2195&lt;&gt;"",NOT(ISNUMBER($K2195))),"Contract end is text, not a date","")))))</f>
        <v/>
      </c>
      <c r="AM2195" s="41">
        <f>IF($R2195=0,0,N($L2195)*(1+$Z2195+BonusMonths/12+IF($Q2195=1,0,EOSB))+N($M2195)+(N($L2195)+SI_Gross*N($M2195))*IF($Q2195=1,SI_O,SI_E))</f>
        <v/>
      </c>
      <c r="AN2195" s="41">
        <f>IF($R2195=0,0,(IF($Q2195=1,MedO,MedE+Ticket)+Training)/12)</f>
        <v/>
      </c>
    </row>
    <row r="2196">
      <c r="I2196" s="35" t="n"/>
      <c r="J2196" s="35" t="n"/>
      <c r="K2196" s="35" t="n"/>
      <c r="L2196" s="36" t="n"/>
      <c r="M2196" s="36" t="n"/>
      <c r="P2196" s="37" t="n"/>
      <c r="Q2196" s="38">
        <f>IF($C2196="",0,IF(OR(LOWER(TRIM($G2196))="omani",LOWER(TRIM($G2196))="oman",LOWER(TRIM($G2196))="om",LOWER(TRIM($G2196))="local"),1,0))</f>
        <v/>
      </c>
      <c r="R2196" s="38">
        <f>IF($C2196="",0,IF(OR(ISNUMBER(SEARCH("resign",$N2196)),ISNUMBER(SEARCH("terminat",$N2196)),ISNUMBER(SEARCH("inactive",$N2196)),ISNUMBER(SEARCH("vacan",$N2196)),ISNUMBER(SEARCH("deceased",$N2196)),ISNUMBER(SEARCH("separated",$N2196))),0,1))</f>
        <v/>
      </c>
      <c r="S2196">
        <f>IF(OR($R2196=0,NOT(ISNUMBER($I2196))),"",IFERROR(DATEDIF($I2196,DATE(FY,1,1),"y"),""))</f>
        <v/>
      </c>
      <c r="T2196">
        <f>IF(OR($R2196=0,NOT(ISNUMBER($J2196))),"",IFERROR(DATEDIF($J2196,DATE(FY,1,1),"y"),0))</f>
        <v/>
      </c>
      <c r="U2196" s="38">
        <f>IF(OR($R2196=0,NOT(ISNUMBER($I2196))),0,IF(YEAR($I2196)+IF($Q2196=1,RetAgeO,RetAgeE)=FY,MONTH($I2196),IF(YEAR($I2196)+IF($Q2196=1,RetAgeO,RetAgeE)&lt;FY,1,0)))</f>
        <v/>
      </c>
      <c r="V2196" s="38">
        <f>IF(OR($R2196=0,NOT(ISNUMBER($K2196))),0,IF(YEAR($K2196)=FY,MONTH($K2196),IF(YEAR($K2196)&lt;FY,1,0)))</f>
        <v/>
      </c>
      <c r="W2196" s="38">
        <f>IF($R2196=0,0,MIN(12,IF(AND(ISNUMBER($O2196),$O2196&gt;=1,$O2196&lt;=12),INT($O2196),12),IF(AND(RetireExit="Yes",$U2196&gt;0),$U2196,12),IF(AND(ContractExit="Yes",$V2196&gt;0),$V2196,12)))</f>
        <v/>
      </c>
      <c r="X2196" s="37">
        <f>IF(ISNUMBER($P2196),$P2196,IncPct)</f>
        <v/>
      </c>
      <c r="Y2196" s="39">
        <f>IF($W2196=0,0,MAX(0,MIN($W2196,IncMonth-1))+MAX(0,$W2196-IncMonth+1)*(1+$X2196))</f>
        <v/>
      </c>
      <c r="Z2196" s="40">
        <f>IF($C2196="",0,IFERROR(INDEX(Departments!$B$5:$B$54,MATCH($C2196,Departments!$A$5:$A$54,0)),0))</f>
        <v/>
      </c>
      <c r="AA2196" s="41">
        <f>N($L2196)*$Y2196</f>
        <v/>
      </c>
      <c r="AB2196" s="41">
        <f>N($M2196)*$Y2196</f>
        <v/>
      </c>
      <c r="AC2196" s="41">
        <f>$AA2196*$Z2196</f>
        <v/>
      </c>
      <c r="AD2196" s="41">
        <f>$AA2196*BonusMonths/12</f>
        <v/>
      </c>
      <c r="AE2196" s="41">
        <f>($AA2196+SI_Gross*$AB2196)*IF($Q2196=1,SI_O,SI_E)</f>
        <v/>
      </c>
      <c r="AF2196" s="41">
        <f>IF($Q2196=1,0,$AA2196*EOSB)</f>
        <v/>
      </c>
      <c r="AG2196" s="41">
        <f>$AN2196*$W2196</f>
        <v/>
      </c>
      <c r="AH2196" s="41">
        <f>SUM($AA2196:$AG2196)</f>
        <v/>
      </c>
      <c r="AI2196" s="41">
        <f>12*($AM2196+$AN2196)</f>
        <v/>
      </c>
      <c r="AJ2196" s="41">
        <f>$AM2196*((IncMonth-1)+(13-IncMonth)*(1+$X2196))+12*$AN2196</f>
        <v/>
      </c>
      <c r="AK2196" s="41">
        <f>IF($R2196=1,N($L2196)+N($M2196),0)</f>
        <v/>
      </c>
      <c r="AL2196">
        <f>IF($C2196="","",IF(N($L2196)&lt;=0,"Basic salary missing",IF(ISNA(MATCH($C2196,Departments!$A$5:$A$54,0)),"Department not on Departments sheet",IF(AND($I2196&lt;&gt;"",NOT(ISNUMBER($I2196))),"Date of birth is text, not a date",IF(AND($K2196&lt;&gt;"",NOT(ISNUMBER($K2196))),"Contract end is text, not a date","")))))</f>
        <v/>
      </c>
      <c r="AM2196" s="41">
        <f>IF($R2196=0,0,N($L2196)*(1+$Z2196+BonusMonths/12+IF($Q2196=1,0,EOSB))+N($M2196)+(N($L2196)+SI_Gross*N($M2196))*IF($Q2196=1,SI_O,SI_E))</f>
        <v/>
      </c>
      <c r="AN2196" s="41">
        <f>IF($R2196=0,0,(IF($Q2196=1,MedO,MedE+Ticket)+Training)/12)</f>
        <v/>
      </c>
    </row>
    <row r="2197">
      <c r="I2197" s="35" t="n"/>
      <c r="J2197" s="35" t="n"/>
      <c r="K2197" s="35" t="n"/>
      <c r="L2197" s="36" t="n"/>
      <c r="M2197" s="36" t="n"/>
      <c r="P2197" s="37" t="n"/>
      <c r="Q2197" s="38">
        <f>IF($C2197="",0,IF(OR(LOWER(TRIM($G2197))="omani",LOWER(TRIM($G2197))="oman",LOWER(TRIM($G2197))="om",LOWER(TRIM($G2197))="local"),1,0))</f>
        <v/>
      </c>
      <c r="R2197" s="38">
        <f>IF($C2197="",0,IF(OR(ISNUMBER(SEARCH("resign",$N2197)),ISNUMBER(SEARCH("terminat",$N2197)),ISNUMBER(SEARCH("inactive",$N2197)),ISNUMBER(SEARCH("vacan",$N2197)),ISNUMBER(SEARCH("deceased",$N2197)),ISNUMBER(SEARCH("separated",$N2197))),0,1))</f>
        <v/>
      </c>
      <c r="S2197">
        <f>IF(OR($R2197=0,NOT(ISNUMBER($I2197))),"",IFERROR(DATEDIF($I2197,DATE(FY,1,1),"y"),""))</f>
        <v/>
      </c>
      <c r="T2197">
        <f>IF(OR($R2197=0,NOT(ISNUMBER($J2197))),"",IFERROR(DATEDIF($J2197,DATE(FY,1,1),"y"),0))</f>
        <v/>
      </c>
      <c r="U2197" s="38">
        <f>IF(OR($R2197=0,NOT(ISNUMBER($I2197))),0,IF(YEAR($I2197)+IF($Q2197=1,RetAgeO,RetAgeE)=FY,MONTH($I2197),IF(YEAR($I2197)+IF($Q2197=1,RetAgeO,RetAgeE)&lt;FY,1,0)))</f>
        <v/>
      </c>
      <c r="V2197" s="38">
        <f>IF(OR($R2197=0,NOT(ISNUMBER($K2197))),0,IF(YEAR($K2197)=FY,MONTH($K2197),IF(YEAR($K2197)&lt;FY,1,0)))</f>
        <v/>
      </c>
      <c r="W2197" s="38">
        <f>IF($R2197=0,0,MIN(12,IF(AND(ISNUMBER($O2197),$O2197&gt;=1,$O2197&lt;=12),INT($O2197),12),IF(AND(RetireExit="Yes",$U2197&gt;0),$U2197,12),IF(AND(ContractExit="Yes",$V2197&gt;0),$V2197,12)))</f>
        <v/>
      </c>
      <c r="X2197" s="37">
        <f>IF(ISNUMBER($P2197),$P2197,IncPct)</f>
        <v/>
      </c>
      <c r="Y2197" s="39">
        <f>IF($W2197=0,0,MAX(0,MIN($W2197,IncMonth-1))+MAX(0,$W2197-IncMonth+1)*(1+$X2197))</f>
        <v/>
      </c>
      <c r="Z2197" s="40">
        <f>IF($C2197="",0,IFERROR(INDEX(Departments!$B$5:$B$54,MATCH($C2197,Departments!$A$5:$A$54,0)),0))</f>
        <v/>
      </c>
      <c r="AA2197" s="41">
        <f>N($L2197)*$Y2197</f>
        <v/>
      </c>
      <c r="AB2197" s="41">
        <f>N($M2197)*$Y2197</f>
        <v/>
      </c>
      <c r="AC2197" s="41">
        <f>$AA2197*$Z2197</f>
        <v/>
      </c>
      <c r="AD2197" s="41">
        <f>$AA2197*BonusMonths/12</f>
        <v/>
      </c>
      <c r="AE2197" s="41">
        <f>($AA2197+SI_Gross*$AB2197)*IF($Q2197=1,SI_O,SI_E)</f>
        <v/>
      </c>
      <c r="AF2197" s="41">
        <f>IF($Q2197=1,0,$AA2197*EOSB)</f>
        <v/>
      </c>
      <c r="AG2197" s="41">
        <f>$AN2197*$W2197</f>
        <v/>
      </c>
      <c r="AH2197" s="41">
        <f>SUM($AA2197:$AG2197)</f>
        <v/>
      </c>
      <c r="AI2197" s="41">
        <f>12*($AM2197+$AN2197)</f>
        <v/>
      </c>
      <c r="AJ2197" s="41">
        <f>$AM2197*((IncMonth-1)+(13-IncMonth)*(1+$X2197))+12*$AN2197</f>
        <v/>
      </c>
      <c r="AK2197" s="41">
        <f>IF($R2197=1,N($L2197)+N($M2197),0)</f>
        <v/>
      </c>
      <c r="AL2197">
        <f>IF($C2197="","",IF(N($L2197)&lt;=0,"Basic salary missing",IF(ISNA(MATCH($C2197,Departments!$A$5:$A$54,0)),"Department not on Departments sheet",IF(AND($I2197&lt;&gt;"",NOT(ISNUMBER($I2197))),"Date of birth is text, not a date",IF(AND($K2197&lt;&gt;"",NOT(ISNUMBER($K2197))),"Contract end is text, not a date","")))))</f>
        <v/>
      </c>
      <c r="AM2197" s="41">
        <f>IF($R2197=0,0,N($L2197)*(1+$Z2197+BonusMonths/12+IF($Q2197=1,0,EOSB))+N($M2197)+(N($L2197)+SI_Gross*N($M2197))*IF($Q2197=1,SI_O,SI_E))</f>
        <v/>
      </c>
      <c r="AN2197" s="41">
        <f>IF($R2197=0,0,(IF($Q2197=1,MedO,MedE+Ticket)+Training)/12)</f>
        <v/>
      </c>
    </row>
    <row r="2198">
      <c r="I2198" s="35" t="n"/>
      <c r="J2198" s="35" t="n"/>
      <c r="K2198" s="35" t="n"/>
      <c r="L2198" s="36" t="n"/>
      <c r="M2198" s="36" t="n"/>
      <c r="P2198" s="37" t="n"/>
      <c r="Q2198" s="38">
        <f>IF($C2198="",0,IF(OR(LOWER(TRIM($G2198))="omani",LOWER(TRIM($G2198))="oman",LOWER(TRIM($G2198))="om",LOWER(TRIM($G2198))="local"),1,0))</f>
        <v/>
      </c>
      <c r="R2198" s="38">
        <f>IF($C2198="",0,IF(OR(ISNUMBER(SEARCH("resign",$N2198)),ISNUMBER(SEARCH("terminat",$N2198)),ISNUMBER(SEARCH("inactive",$N2198)),ISNUMBER(SEARCH("vacan",$N2198)),ISNUMBER(SEARCH("deceased",$N2198)),ISNUMBER(SEARCH("separated",$N2198))),0,1))</f>
        <v/>
      </c>
      <c r="S2198">
        <f>IF(OR($R2198=0,NOT(ISNUMBER($I2198))),"",IFERROR(DATEDIF($I2198,DATE(FY,1,1),"y"),""))</f>
        <v/>
      </c>
      <c r="T2198">
        <f>IF(OR($R2198=0,NOT(ISNUMBER($J2198))),"",IFERROR(DATEDIF($J2198,DATE(FY,1,1),"y"),0))</f>
        <v/>
      </c>
      <c r="U2198" s="38">
        <f>IF(OR($R2198=0,NOT(ISNUMBER($I2198))),0,IF(YEAR($I2198)+IF($Q2198=1,RetAgeO,RetAgeE)=FY,MONTH($I2198),IF(YEAR($I2198)+IF($Q2198=1,RetAgeO,RetAgeE)&lt;FY,1,0)))</f>
        <v/>
      </c>
      <c r="V2198" s="38">
        <f>IF(OR($R2198=0,NOT(ISNUMBER($K2198))),0,IF(YEAR($K2198)=FY,MONTH($K2198),IF(YEAR($K2198)&lt;FY,1,0)))</f>
        <v/>
      </c>
      <c r="W2198" s="38">
        <f>IF($R2198=0,0,MIN(12,IF(AND(ISNUMBER($O2198),$O2198&gt;=1,$O2198&lt;=12),INT($O2198),12),IF(AND(RetireExit="Yes",$U2198&gt;0),$U2198,12),IF(AND(ContractExit="Yes",$V2198&gt;0),$V2198,12)))</f>
        <v/>
      </c>
      <c r="X2198" s="37">
        <f>IF(ISNUMBER($P2198),$P2198,IncPct)</f>
        <v/>
      </c>
      <c r="Y2198" s="39">
        <f>IF($W2198=0,0,MAX(0,MIN($W2198,IncMonth-1))+MAX(0,$W2198-IncMonth+1)*(1+$X2198))</f>
        <v/>
      </c>
      <c r="Z2198" s="40">
        <f>IF($C2198="",0,IFERROR(INDEX(Departments!$B$5:$B$54,MATCH($C2198,Departments!$A$5:$A$54,0)),0))</f>
        <v/>
      </c>
      <c r="AA2198" s="41">
        <f>N($L2198)*$Y2198</f>
        <v/>
      </c>
      <c r="AB2198" s="41">
        <f>N($M2198)*$Y2198</f>
        <v/>
      </c>
      <c r="AC2198" s="41">
        <f>$AA2198*$Z2198</f>
        <v/>
      </c>
      <c r="AD2198" s="41">
        <f>$AA2198*BonusMonths/12</f>
        <v/>
      </c>
      <c r="AE2198" s="41">
        <f>($AA2198+SI_Gross*$AB2198)*IF($Q2198=1,SI_O,SI_E)</f>
        <v/>
      </c>
      <c r="AF2198" s="41">
        <f>IF($Q2198=1,0,$AA2198*EOSB)</f>
        <v/>
      </c>
      <c r="AG2198" s="41">
        <f>$AN2198*$W2198</f>
        <v/>
      </c>
      <c r="AH2198" s="41">
        <f>SUM($AA2198:$AG2198)</f>
        <v/>
      </c>
      <c r="AI2198" s="41">
        <f>12*($AM2198+$AN2198)</f>
        <v/>
      </c>
      <c r="AJ2198" s="41">
        <f>$AM2198*((IncMonth-1)+(13-IncMonth)*(1+$X2198))+12*$AN2198</f>
        <v/>
      </c>
      <c r="AK2198" s="41">
        <f>IF($R2198=1,N($L2198)+N($M2198),0)</f>
        <v/>
      </c>
      <c r="AL2198">
        <f>IF($C2198="","",IF(N($L2198)&lt;=0,"Basic salary missing",IF(ISNA(MATCH($C2198,Departments!$A$5:$A$54,0)),"Department not on Departments sheet",IF(AND($I2198&lt;&gt;"",NOT(ISNUMBER($I2198))),"Date of birth is text, not a date",IF(AND($K2198&lt;&gt;"",NOT(ISNUMBER($K2198))),"Contract end is text, not a date","")))))</f>
        <v/>
      </c>
      <c r="AM2198" s="41">
        <f>IF($R2198=0,0,N($L2198)*(1+$Z2198+BonusMonths/12+IF($Q2198=1,0,EOSB))+N($M2198)+(N($L2198)+SI_Gross*N($M2198))*IF($Q2198=1,SI_O,SI_E))</f>
        <v/>
      </c>
      <c r="AN2198" s="41">
        <f>IF($R2198=0,0,(IF($Q2198=1,MedO,MedE+Ticket)+Training)/12)</f>
        <v/>
      </c>
    </row>
    <row r="2199">
      <c r="I2199" s="35" t="n"/>
      <c r="J2199" s="35" t="n"/>
      <c r="K2199" s="35" t="n"/>
      <c r="L2199" s="36" t="n"/>
      <c r="M2199" s="36" t="n"/>
      <c r="P2199" s="37" t="n"/>
      <c r="Q2199" s="38">
        <f>IF($C2199="",0,IF(OR(LOWER(TRIM($G2199))="omani",LOWER(TRIM($G2199))="oman",LOWER(TRIM($G2199))="om",LOWER(TRIM($G2199))="local"),1,0))</f>
        <v/>
      </c>
      <c r="R2199" s="38">
        <f>IF($C2199="",0,IF(OR(ISNUMBER(SEARCH("resign",$N2199)),ISNUMBER(SEARCH("terminat",$N2199)),ISNUMBER(SEARCH("inactive",$N2199)),ISNUMBER(SEARCH("vacan",$N2199)),ISNUMBER(SEARCH("deceased",$N2199)),ISNUMBER(SEARCH("separated",$N2199))),0,1))</f>
        <v/>
      </c>
      <c r="S2199">
        <f>IF(OR($R2199=0,NOT(ISNUMBER($I2199))),"",IFERROR(DATEDIF($I2199,DATE(FY,1,1),"y"),""))</f>
        <v/>
      </c>
      <c r="T2199">
        <f>IF(OR($R2199=0,NOT(ISNUMBER($J2199))),"",IFERROR(DATEDIF($J2199,DATE(FY,1,1),"y"),0))</f>
        <v/>
      </c>
      <c r="U2199" s="38">
        <f>IF(OR($R2199=0,NOT(ISNUMBER($I2199))),0,IF(YEAR($I2199)+IF($Q2199=1,RetAgeO,RetAgeE)=FY,MONTH($I2199),IF(YEAR($I2199)+IF($Q2199=1,RetAgeO,RetAgeE)&lt;FY,1,0)))</f>
        <v/>
      </c>
      <c r="V2199" s="38">
        <f>IF(OR($R2199=0,NOT(ISNUMBER($K2199))),0,IF(YEAR($K2199)=FY,MONTH($K2199),IF(YEAR($K2199)&lt;FY,1,0)))</f>
        <v/>
      </c>
      <c r="W2199" s="38">
        <f>IF($R2199=0,0,MIN(12,IF(AND(ISNUMBER($O2199),$O2199&gt;=1,$O2199&lt;=12),INT($O2199),12),IF(AND(RetireExit="Yes",$U2199&gt;0),$U2199,12),IF(AND(ContractExit="Yes",$V2199&gt;0),$V2199,12)))</f>
        <v/>
      </c>
      <c r="X2199" s="37">
        <f>IF(ISNUMBER($P2199),$P2199,IncPct)</f>
        <v/>
      </c>
      <c r="Y2199" s="39">
        <f>IF($W2199=0,0,MAX(0,MIN($W2199,IncMonth-1))+MAX(0,$W2199-IncMonth+1)*(1+$X2199))</f>
        <v/>
      </c>
      <c r="Z2199" s="40">
        <f>IF($C2199="",0,IFERROR(INDEX(Departments!$B$5:$B$54,MATCH($C2199,Departments!$A$5:$A$54,0)),0))</f>
        <v/>
      </c>
      <c r="AA2199" s="41">
        <f>N($L2199)*$Y2199</f>
        <v/>
      </c>
      <c r="AB2199" s="41">
        <f>N($M2199)*$Y2199</f>
        <v/>
      </c>
      <c r="AC2199" s="41">
        <f>$AA2199*$Z2199</f>
        <v/>
      </c>
      <c r="AD2199" s="41">
        <f>$AA2199*BonusMonths/12</f>
        <v/>
      </c>
      <c r="AE2199" s="41">
        <f>($AA2199+SI_Gross*$AB2199)*IF($Q2199=1,SI_O,SI_E)</f>
        <v/>
      </c>
      <c r="AF2199" s="41">
        <f>IF($Q2199=1,0,$AA2199*EOSB)</f>
        <v/>
      </c>
      <c r="AG2199" s="41">
        <f>$AN2199*$W2199</f>
        <v/>
      </c>
      <c r="AH2199" s="41">
        <f>SUM($AA2199:$AG2199)</f>
        <v/>
      </c>
      <c r="AI2199" s="41">
        <f>12*($AM2199+$AN2199)</f>
        <v/>
      </c>
      <c r="AJ2199" s="41">
        <f>$AM2199*((IncMonth-1)+(13-IncMonth)*(1+$X2199))+12*$AN2199</f>
        <v/>
      </c>
      <c r="AK2199" s="41">
        <f>IF($R2199=1,N($L2199)+N($M2199),0)</f>
        <v/>
      </c>
      <c r="AL2199">
        <f>IF($C2199="","",IF(N($L2199)&lt;=0,"Basic salary missing",IF(ISNA(MATCH($C2199,Departments!$A$5:$A$54,0)),"Department not on Departments sheet",IF(AND($I2199&lt;&gt;"",NOT(ISNUMBER($I2199))),"Date of birth is text, not a date",IF(AND($K2199&lt;&gt;"",NOT(ISNUMBER($K2199))),"Contract end is text, not a date","")))))</f>
        <v/>
      </c>
      <c r="AM2199" s="41">
        <f>IF($R2199=0,0,N($L2199)*(1+$Z2199+BonusMonths/12+IF($Q2199=1,0,EOSB))+N($M2199)+(N($L2199)+SI_Gross*N($M2199))*IF($Q2199=1,SI_O,SI_E))</f>
        <v/>
      </c>
      <c r="AN2199" s="41">
        <f>IF($R2199=0,0,(IF($Q2199=1,MedO,MedE+Ticket)+Training)/12)</f>
        <v/>
      </c>
    </row>
    <row r="2200">
      <c r="I2200" s="35" t="n"/>
      <c r="J2200" s="35" t="n"/>
      <c r="K2200" s="35" t="n"/>
      <c r="L2200" s="36" t="n"/>
      <c r="M2200" s="36" t="n"/>
      <c r="P2200" s="37" t="n"/>
      <c r="Q2200" s="38">
        <f>IF($C2200="",0,IF(OR(LOWER(TRIM($G2200))="omani",LOWER(TRIM($G2200))="oman",LOWER(TRIM($G2200))="om",LOWER(TRIM($G2200))="local"),1,0))</f>
        <v/>
      </c>
      <c r="R2200" s="38">
        <f>IF($C2200="",0,IF(OR(ISNUMBER(SEARCH("resign",$N2200)),ISNUMBER(SEARCH("terminat",$N2200)),ISNUMBER(SEARCH("inactive",$N2200)),ISNUMBER(SEARCH("vacan",$N2200)),ISNUMBER(SEARCH("deceased",$N2200)),ISNUMBER(SEARCH("separated",$N2200))),0,1))</f>
        <v/>
      </c>
      <c r="S2200">
        <f>IF(OR($R2200=0,NOT(ISNUMBER($I2200))),"",IFERROR(DATEDIF($I2200,DATE(FY,1,1),"y"),""))</f>
        <v/>
      </c>
      <c r="T2200">
        <f>IF(OR($R2200=0,NOT(ISNUMBER($J2200))),"",IFERROR(DATEDIF($J2200,DATE(FY,1,1),"y"),0))</f>
        <v/>
      </c>
      <c r="U2200" s="38">
        <f>IF(OR($R2200=0,NOT(ISNUMBER($I2200))),0,IF(YEAR($I2200)+IF($Q2200=1,RetAgeO,RetAgeE)=FY,MONTH($I2200),IF(YEAR($I2200)+IF($Q2200=1,RetAgeO,RetAgeE)&lt;FY,1,0)))</f>
        <v/>
      </c>
      <c r="V2200" s="38">
        <f>IF(OR($R2200=0,NOT(ISNUMBER($K2200))),0,IF(YEAR($K2200)=FY,MONTH($K2200),IF(YEAR($K2200)&lt;FY,1,0)))</f>
        <v/>
      </c>
      <c r="W2200" s="38">
        <f>IF($R2200=0,0,MIN(12,IF(AND(ISNUMBER($O2200),$O2200&gt;=1,$O2200&lt;=12),INT($O2200),12),IF(AND(RetireExit="Yes",$U2200&gt;0),$U2200,12),IF(AND(ContractExit="Yes",$V2200&gt;0),$V2200,12)))</f>
        <v/>
      </c>
      <c r="X2200" s="37">
        <f>IF(ISNUMBER($P2200),$P2200,IncPct)</f>
        <v/>
      </c>
      <c r="Y2200" s="39">
        <f>IF($W2200=0,0,MAX(0,MIN($W2200,IncMonth-1))+MAX(0,$W2200-IncMonth+1)*(1+$X2200))</f>
        <v/>
      </c>
      <c r="Z2200" s="40">
        <f>IF($C2200="",0,IFERROR(INDEX(Departments!$B$5:$B$54,MATCH($C2200,Departments!$A$5:$A$54,0)),0))</f>
        <v/>
      </c>
      <c r="AA2200" s="41">
        <f>N($L2200)*$Y2200</f>
        <v/>
      </c>
      <c r="AB2200" s="41">
        <f>N($M2200)*$Y2200</f>
        <v/>
      </c>
      <c r="AC2200" s="41">
        <f>$AA2200*$Z2200</f>
        <v/>
      </c>
      <c r="AD2200" s="41">
        <f>$AA2200*BonusMonths/12</f>
        <v/>
      </c>
      <c r="AE2200" s="41">
        <f>($AA2200+SI_Gross*$AB2200)*IF($Q2200=1,SI_O,SI_E)</f>
        <v/>
      </c>
      <c r="AF2200" s="41">
        <f>IF($Q2200=1,0,$AA2200*EOSB)</f>
        <v/>
      </c>
      <c r="AG2200" s="41">
        <f>$AN2200*$W2200</f>
        <v/>
      </c>
      <c r="AH2200" s="41">
        <f>SUM($AA2200:$AG2200)</f>
        <v/>
      </c>
      <c r="AI2200" s="41">
        <f>12*($AM2200+$AN2200)</f>
        <v/>
      </c>
      <c r="AJ2200" s="41">
        <f>$AM2200*((IncMonth-1)+(13-IncMonth)*(1+$X2200))+12*$AN2200</f>
        <v/>
      </c>
      <c r="AK2200" s="41">
        <f>IF($R2200=1,N($L2200)+N($M2200),0)</f>
        <v/>
      </c>
      <c r="AL2200">
        <f>IF($C2200="","",IF(N($L2200)&lt;=0,"Basic salary missing",IF(ISNA(MATCH($C2200,Departments!$A$5:$A$54,0)),"Department not on Departments sheet",IF(AND($I2200&lt;&gt;"",NOT(ISNUMBER($I2200))),"Date of birth is text, not a date",IF(AND($K2200&lt;&gt;"",NOT(ISNUMBER($K2200))),"Contract end is text, not a date","")))))</f>
        <v/>
      </c>
      <c r="AM2200" s="41">
        <f>IF($R2200=0,0,N($L2200)*(1+$Z2200+BonusMonths/12+IF($Q2200=1,0,EOSB))+N($M2200)+(N($L2200)+SI_Gross*N($M2200))*IF($Q2200=1,SI_O,SI_E))</f>
        <v/>
      </c>
      <c r="AN2200" s="41">
        <f>IF($R2200=0,0,(IF($Q2200=1,MedO,MedE+Ticket)+Training)/12)</f>
        <v/>
      </c>
    </row>
    <row r="2201">
      <c r="I2201" s="35" t="n"/>
      <c r="J2201" s="35" t="n"/>
      <c r="K2201" s="35" t="n"/>
      <c r="L2201" s="36" t="n"/>
      <c r="M2201" s="36" t="n"/>
      <c r="P2201" s="37" t="n"/>
      <c r="Q2201" s="38">
        <f>IF($C2201="",0,IF(OR(LOWER(TRIM($G2201))="omani",LOWER(TRIM($G2201))="oman",LOWER(TRIM($G2201))="om",LOWER(TRIM($G2201))="local"),1,0))</f>
        <v/>
      </c>
      <c r="R2201" s="38">
        <f>IF($C2201="",0,IF(OR(ISNUMBER(SEARCH("resign",$N2201)),ISNUMBER(SEARCH("terminat",$N2201)),ISNUMBER(SEARCH("inactive",$N2201)),ISNUMBER(SEARCH("vacan",$N2201)),ISNUMBER(SEARCH("deceased",$N2201)),ISNUMBER(SEARCH("separated",$N2201))),0,1))</f>
        <v/>
      </c>
      <c r="S2201">
        <f>IF(OR($R2201=0,NOT(ISNUMBER($I2201))),"",IFERROR(DATEDIF($I2201,DATE(FY,1,1),"y"),""))</f>
        <v/>
      </c>
      <c r="T2201">
        <f>IF(OR($R2201=0,NOT(ISNUMBER($J2201))),"",IFERROR(DATEDIF($J2201,DATE(FY,1,1),"y"),0))</f>
        <v/>
      </c>
      <c r="U2201" s="38">
        <f>IF(OR($R2201=0,NOT(ISNUMBER($I2201))),0,IF(YEAR($I2201)+IF($Q2201=1,RetAgeO,RetAgeE)=FY,MONTH($I2201),IF(YEAR($I2201)+IF($Q2201=1,RetAgeO,RetAgeE)&lt;FY,1,0)))</f>
        <v/>
      </c>
      <c r="V2201" s="38">
        <f>IF(OR($R2201=0,NOT(ISNUMBER($K2201))),0,IF(YEAR($K2201)=FY,MONTH($K2201),IF(YEAR($K2201)&lt;FY,1,0)))</f>
        <v/>
      </c>
      <c r="W2201" s="38">
        <f>IF($R2201=0,0,MIN(12,IF(AND(ISNUMBER($O2201),$O2201&gt;=1,$O2201&lt;=12),INT($O2201),12),IF(AND(RetireExit="Yes",$U2201&gt;0),$U2201,12),IF(AND(ContractExit="Yes",$V2201&gt;0),$V2201,12)))</f>
        <v/>
      </c>
      <c r="X2201" s="37">
        <f>IF(ISNUMBER($P2201),$P2201,IncPct)</f>
        <v/>
      </c>
      <c r="Y2201" s="39">
        <f>IF($W2201=0,0,MAX(0,MIN($W2201,IncMonth-1))+MAX(0,$W2201-IncMonth+1)*(1+$X2201))</f>
        <v/>
      </c>
      <c r="Z2201" s="40">
        <f>IF($C2201="",0,IFERROR(INDEX(Departments!$B$5:$B$54,MATCH($C2201,Departments!$A$5:$A$54,0)),0))</f>
        <v/>
      </c>
      <c r="AA2201" s="41">
        <f>N($L2201)*$Y2201</f>
        <v/>
      </c>
      <c r="AB2201" s="41">
        <f>N($M2201)*$Y2201</f>
        <v/>
      </c>
      <c r="AC2201" s="41">
        <f>$AA2201*$Z2201</f>
        <v/>
      </c>
      <c r="AD2201" s="41">
        <f>$AA2201*BonusMonths/12</f>
        <v/>
      </c>
      <c r="AE2201" s="41">
        <f>($AA2201+SI_Gross*$AB2201)*IF($Q2201=1,SI_O,SI_E)</f>
        <v/>
      </c>
      <c r="AF2201" s="41">
        <f>IF($Q2201=1,0,$AA2201*EOSB)</f>
        <v/>
      </c>
      <c r="AG2201" s="41">
        <f>$AN2201*$W2201</f>
        <v/>
      </c>
      <c r="AH2201" s="41">
        <f>SUM($AA2201:$AG2201)</f>
        <v/>
      </c>
      <c r="AI2201" s="41">
        <f>12*($AM2201+$AN2201)</f>
        <v/>
      </c>
      <c r="AJ2201" s="41">
        <f>$AM2201*((IncMonth-1)+(13-IncMonth)*(1+$X2201))+12*$AN2201</f>
        <v/>
      </c>
      <c r="AK2201" s="41">
        <f>IF($R2201=1,N($L2201)+N($M2201),0)</f>
        <v/>
      </c>
      <c r="AL2201">
        <f>IF($C2201="","",IF(N($L2201)&lt;=0,"Basic salary missing",IF(ISNA(MATCH($C2201,Departments!$A$5:$A$54,0)),"Department not on Departments sheet",IF(AND($I2201&lt;&gt;"",NOT(ISNUMBER($I2201))),"Date of birth is text, not a date",IF(AND($K2201&lt;&gt;"",NOT(ISNUMBER($K2201))),"Contract end is text, not a date","")))))</f>
        <v/>
      </c>
      <c r="AM2201" s="41">
        <f>IF($R2201=0,0,N($L2201)*(1+$Z2201+BonusMonths/12+IF($Q2201=1,0,EOSB))+N($M2201)+(N($L2201)+SI_Gross*N($M2201))*IF($Q2201=1,SI_O,SI_E))</f>
        <v/>
      </c>
      <c r="AN2201" s="41">
        <f>IF($R2201=0,0,(IF($Q2201=1,MedO,MedE+Ticket)+Training)/12)</f>
        <v/>
      </c>
    </row>
    <row r="2202">
      <c r="I2202" s="35" t="n"/>
      <c r="J2202" s="35" t="n"/>
      <c r="K2202" s="35" t="n"/>
      <c r="L2202" s="36" t="n"/>
      <c r="M2202" s="36" t="n"/>
      <c r="P2202" s="37" t="n"/>
      <c r="Q2202" s="38">
        <f>IF($C2202="",0,IF(OR(LOWER(TRIM($G2202))="omani",LOWER(TRIM($G2202))="oman",LOWER(TRIM($G2202))="om",LOWER(TRIM($G2202))="local"),1,0))</f>
        <v/>
      </c>
      <c r="R2202" s="38">
        <f>IF($C2202="",0,IF(OR(ISNUMBER(SEARCH("resign",$N2202)),ISNUMBER(SEARCH("terminat",$N2202)),ISNUMBER(SEARCH("inactive",$N2202)),ISNUMBER(SEARCH("vacan",$N2202)),ISNUMBER(SEARCH("deceased",$N2202)),ISNUMBER(SEARCH("separated",$N2202))),0,1))</f>
        <v/>
      </c>
      <c r="S2202">
        <f>IF(OR($R2202=0,NOT(ISNUMBER($I2202))),"",IFERROR(DATEDIF($I2202,DATE(FY,1,1),"y"),""))</f>
        <v/>
      </c>
      <c r="T2202">
        <f>IF(OR($R2202=0,NOT(ISNUMBER($J2202))),"",IFERROR(DATEDIF($J2202,DATE(FY,1,1),"y"),0))</f>
        <v/>
      </c>
      <c r="U2202" s="38">
        <f>IF(OR($R2202=0,NOT(ISNUMBER($I2202))),0,IF(YEAR($I2202)+IF($Q2202=1,RetAgeO,RetAgeE)=FY,MONTH($I2202),IF(YEAR($I2202)+IF($Q2202=1,RetAgeO,RetAgeE)&lt;FY,1,0)))</f>
        <v/>
      </c>
      <c r="V2202" s="38">
        <f>IF(OR($R2202=0,NOT(ISNUMBER($K2202))),0,IF(YEAR($K2202)=FY,MONTH($K2202),IF(YEAR($K2202)&lt;FY,1,0)))</f>
        <v/>
      </c>
      <c r="W2202" s="38">
        <f>IF($R2202=0,0,MIN(12,IF(AND(ISNUMBER($O2202),$O2202&gt;=1,$O2202&lt;=12),INT($O2202),12),IF(AND(RetireExit="Yes",$U2202&gt;0),$U2202,12),IF(AND(ContractExit="Yes",$V2202&gt;0),$V2202,12)))</f>
        <v/>
      </c>
      <c r="X2202" s="37">
        <f>IF(ISNUMBER($P2202),$P2202,IncPct)</f>
        <v/>
      </c>
      <c r="Y2202" s="39">
        <f>IF($W2202=0,0,MAX(0,MIN($W2202,IncMonth-1))+MAX(0,$W2202-IncMonth+1)*(1+$X2202))</f>
        <v/>
      </c>
      <c r="Z2202" s="40">
        <f>IF($C2202="",0,IFERROR(INDEX(Departments!$B$5:$B$54,MATCH($C2202,Departments!$A$5:$A$54,0)),0))</f>
        <v/>
      </c>
      <c r="AA2202" s="41">
        <f>N($L2202)*$Y2202</f>
        <v/>
      </c>
      <c r="AB2202" s="41">
        <f>N($M2202)*$Y2202</f>
        <v/>
      </c>
      <c r="AC2202" s="41">
        <f>$AA2202*$Z2202</f>
        <v/>
      </c>
      <c r="AD2202" s="41">
        <f>$AA2202*BonusMonths/12</f>
        <v/>
      </c>
      <c r="AE2202" s="41">
        <f>($AA2202+SI_Gross*$AB2202)*IF($Q2202=1,SI_O,SI_E)</f>
        <v/>
      </c>
      <c r="AF2202" s="41">
        <f>IF($Q2202=1,0,$AA2202*EOSB)</f>
        <v/>
      </c>
      <c r="AG2202" s="41">
        <f>$AN2202*$W2202</f>
        <v/>
      </c>
      <c r="AH2202" s="41">
        <f>SUM($AA2202:$AG2202)</f>
        <v/>
      </c>
      <c r="AI2202" s="41">
        <f>12*($AM2202+$AN2202)</f>
        <v/>
      </c>
      <c r="AJ2202" s="41">
        <f>$AM2202*((IncMonth-1)+(13-IncMonth)*(1+$X2202))+12*$AN2202</f>
        <v/>
      </c>
      <c r="AK2202" s="41">
        <f>IF($R2202=1,N($L2202)+N($M2202),0)</f>
        <v/>
      </c>
      <c r="AL2202">
        <f>IF($C2202="","",IF(N($L2202)&lt;=0,"Basic salary missing",IF(ISNA(MATCH($C2202,Departments!$A$5:$A$54,0)),"Department not on Departments sheet",IF(AND($I2202&lt;&gt;"",NOT(ISNUMBER($I2202))),"Date of birth is text, not a date",IF(AND($K2202&lt;&gt;"",NOT(ISNUMBER($K2202))),"Contract end is text, not a date","")))))</f>
        <v/>
      </c>
      <c r="AM2202" s="41">
        <f>IF($R2202=0,0,N($L2202)*(1+$Z2202+BonusMonths/12+IF($Q2202=1,0,EOSB))+N($M2202)+(N($L2202)+SI_Gross*N($M2202))*IF($Q2202=1,SI_O,SI_E))</f>
        <v/>
      </c>
      <c r="AN2202" s="41">
        <f>IF($R2202=0,0,(IF($Q2202=1,MedO,MedE+Ticket)+Training)/12)</f>
        <v/>
      </c>
    </row>
    <row r="2203">
      <c r="I2203" s="35" t="n"/>
      <c r="J2203" s="35" t="n"/>
      <c r="K2203" s="35" t="n"/>
      <c r="L2203" s="36" t="n"/>
      <c r="M2203" s="36" t="n"/>
      <c r="P2203" s="37" t="n"/>
      <c r="Q2203" s="38">
        <f>IF($C2203="",0,IF(OR(LOWER(TRIM($G2203))="omani",LOWER(TRIM($G2203))="oman",LOWER(TRIM($G2203))="om",LOWER(TRIM($G2203))="local"),1,0))</f>
        <v/>
      </c>
      <c r="R2203" s="38">
        <f>IF($C2203="",0,IF(OR(ISNUMBER(SEARCH("resign",$N2203)),ISNUMBER(SEARCH("terminat",$N2203)),ISNUMBER(SEARCH("inactive",$N2203)),ISNUMBER(SEARCH("vacan",$N2203)),ISNUMBER(SEARCH("deceased",$N2203)),ISNUMBER(SEARCH("separated",$N2203))),0,1))</f>
        <v/>
      </c>
      <c r="S2203">
        <f>IF(OR($R2203=0,NOT(ISNUMBER($I2203))),"",IFERROR(DATEDIF($I2203,DATE(FY,1,1),"y"),""))</f>
        <v/>
      </c>
      <c r="T2203">
        <f>IF(OR($R2203=0,NOT(ISNUMBER($J2203))),"",IFERROR(DATEDIF($J2203,DATE(FY,1,1),"y"),0))</f>
        <v/>
      </c>
      <c r="U2203" s="38">
        <f>IF(OR($R2203=0,NOT(ISNUMBER($I2203))),0,IF(YEAR($I2203)+IF($Q2203=1,RetAgeO,RetAgeE)=FY,MONTH($I2203),IF(YEAR($I2203)+IF($Q2203=1,RetAgeO,RetAgeE)&lt;FY,1,0)))</f>
        <v/>
      </c>
      <c r="V2203" s="38">
        <f>IF(OR($R2203=0,NOT(ISNUMBER($K2203))),0,IF(YEAR($K2203)=FY,MONTH($K2203),IF(YEAR($K2203)&lt;FY,1,0)))</f>
        <v/>
      </c>
      <c r="W2203" s="38">
        <f>IF($R2203=0,0,MIN(12,IF(AND(ISNUMBER($O2203),$O2203&gt;=1,$O2203&lt;=12),INT($O2203),12),IF(AND(RetireExit="Yes",$U2203&gt;0),$U2203,12),IF(AND(ContractExit="Yes",$V2203&gt;0),$V2203,12)))</f>
        <v/>
      </c>
      <c r="X2203" s="37">
        <f>IF(ISNUMBER($P2203),$P2203,IncPct)</f>
        <v/>
      </c>
      <c r="Y2203" s="39">
        <f>IF($W2203=0,0,MAX(0,MIN($W2203,IncMonth-1))+MAX(0,$W2203-IncMonth+1)*(1+$X2203))</f>
        <v/>
      </c>
      <c r="Z2203" s="40">
        <f>IF($C2203="",0,IFERROR(INDEX(Departments!$B$5:$B$54,MATCH($C2203,Departments!$A$5:$A$54,0)),0))</f>
        <v/>
      </c>
      <c r="AA2203" s="41">
        <f>N($L2203)*$Y2203</f>
        <v/>
      </c>
      <c r="AB2203" s="41">
        <f>N($M2203)*$Y2203</f>
        <v/>
      </c>
      <c r="AC2203" s="41">
        <f>$AA2203*$Z2203</f>
        <v/>
      </c>
      <c r="AD2203" s="41">
        <f>$AA2203*BonusMonths/12</f>
        <v/>
      </c>
      <c r="AE2203" s="41">
        <f>($AA2203+SI_Gross*$AB2203)*IF($Q2203=1,SI_O,SI_E)</f>
        <v/>
      </c>
      <c r="AF2203" s="41">
        <f>IF($Q2203=1,0,$AA2203*EOSB)</f>
        <v/>
      </c>
      <c r="AG2203" s="41">
        <f>$AN2203*$W2203</f>
        <v/>
      </c>
      <c r="AH2203" s="41">
        <f>SUM($AA2203:$AG2203)</f>
        <v/>
      </c>
      <c r="AI2203" s="41">
        <f>12*($AM2203+$AN2203)</f>
        <v/>
      </c>
      <c r="AJ2203" s="41">
        <f>$AM2203*((IncMonth-1)+(13-IncMonth)*(1+$X2203))+12*$AN2203</f>
        <v/>
      </c>
      <c r="AK2203" s="41">
        <f>IF($R2203=1,N($L2203)+N($M2203),0)</f>
        <v/>
      </c>
      <c r="AL2203">
        <f>IF($C2203="","",IF(N($L2203)&lt;=0,"Basic salary missing",IF(ISNA(MATCH($C2203,Departments!$A$5:$A$54,0)),"Department not on Departments sheet",IF(AND($I2203&lt;&gt;"",NOT(ISNUMBER($I2203))),"Date of birth is text, not a date",IF(AND($K2203&lt;&gt;"",NOT(ISNUMBER($K2203))),"Contract end is text, not a date","")))))</f>
        <v/>
      </c>
      <c r="AM2203" s="41">
        <f>IF($R2203=0,0,N($L2203)*(1+$Z2203+BonusMonths/12+IF($Q2203=1,0,EOSB))+N($M2203)+(N($L2203)+SI_Gross*N($M2203))*IF($Q2203=1,SI_O,SI_E))</f>
        <v/>
      </c>
      <c r="AN2203" s="41">
        <f>IF($R2203=0,0,(IF($Q2203=1,MedO,MedE+Ticket)+Training)/12)</f>
        <v/>
      </c>
    </row>
    <row r="2204">
      <c r="I2204" s="35" t="n"/>
      <c r="J2204" s="35" t="n"/>
      <c r="K2204" s="35" t="n"/>
      <c r="L2204" s="36" t="n"/>
      <c r="M2204" s="36" t="n"/>
      <c r="P2204" s="37" t="n"/>
      <c r="Q2204" s="38">
        <f>IF($C2204="",0,IF(OR(LOWER(TRIM($G2204))="omani",LOWER(TRIM($G2204))="oman",LOWER(TRIM($G2204))="om",LOWER(TRIM($G2204))="local"),1,0))</f>
        <v/>
      </c>
      <c r="R2204" s="38">
        <f>IF($C2204="",0,IF(OR(ISNUMBER(SEARCH("resign",$N2204)),ISNUMBER(SEARCH("terminat",$N2204)),ISNUMBER(SEARCH("inactive",$N2204)),ISNUMBER(SEARCH("vacan",$N2204)),ISNUMBER(SEARCH("deceased",$N2204)),ISNUMBER(SEARCH("separated",$N2204))),0,1))</f>
        <v/>
      </c>
      <c r="S2204">
        <f>IF(OR($R2204=0,NOT(ISNUMBER($I2204))),"",IFERROR(DATEDIF($I2204,DATE(FY,1,1),"y"),""))</f>
        <v/>
      </c>
      <c r="T2204">
        <f>IF(OR($R2204=0,NOT(ISNUMBER($J2204))),"",IFERROR(DATEDIF($J2204,DATE(FY,1,1),"y"),0))</f>
        <v/>
      </c>
      <c r="U2204" s="38">
        <f>IF(OR($R2204=0,NOT(ISNUMBER($I2204))),0,IF(YEAR($I2204)+IF($Q2204=1,RetAgeO,RetAgeE)=FY,MONTH($I2204),IF(YEAR($I2204)+IF($Q2204=1,RetAgeO,RetAgeE)&lt;FY,1,0)))</f>
        <v/>
      </c>
      <c r="V2204" s="38">
        <f>IF(OR($R2204=0,NOT(ISNUMBER($K2204))),0,IF(YEAR($K2204)=FY,MONTH($K2204),IF(YEAR($K2204)&lt;FY,1,0)))</f>
        <v/>
      </c>
      <c r="W2204" s="38">
        <f>IF($R2204=0,0,MIN(12,IF(AND(ISNUMBER($O2204),$O2204&gt;=1,$O2204&lt;=12),INT($O2204),12),IF(AND(RetireExit="Yes",$U2204&gt;0),$U2204,12),IF(AND(ContractExit="Yes",$V2204&gt;0),$V2204,12)))</f>
        <v/>
      </c>
      <c r="X2204" s="37">
        <f>IF(ISNUMBER($P2204),$P2204,IncPct)</f>
        <v/>
      </c>
      <c r="Y2204" s="39">
        <f>IF($W2204=0,0,MAX(0,MIN($W2204,IncMonth-1))+MAX(0,$W2204-IncMonth+1)*(1+$X2204))</f>
        <v/>
      </c>
      <c r="Z2204" s="40">
        <f>IF($C2204="",0,IFERROR(INDEX(Departments!$B$5:$B$54,MATCH($C2204,Departments!$A$5:$A$54,0)),0))</f>
        <v/>
      </c>
      <c r="AA2204" s="41">
        <f>N($L2204)*$Y2204</f>
        <v/>
      </c>
      <c r="AB2204" s="41">
        <f>N($M2204)*$Y2204</f>
        <v/>
      </c>
      <c r="AC2204" s="41">
        <f>$AA2204*$Z2204</f>
        <v/>
      </c>
      <c r="AD2204" s="41">
        <f>$AA2204*BonusMonths/12</f>
        <v/>
      </c>
      <c r="AE2204" s="41">
        <f>($AA2204+SI_Gross*$AB2204)*IF($Q2204=1,SI_O,SI_E)</f>
        <v/>
      </c>
      <c r="AF2204" s="41">
        <f>IF($Q2204=1,0,$AA2204*EOSB)</f>
        <v/>
      </c>
      <c r="AG2204" s="41">
        <f>$AN2204*$W2204</f>
        <v/>
      </c>
      <c r="AH2204" s="41">
        <f>SUM($AA2204:$AG2204)</f>
        <v/>
      </c>
      <c r="AI2204" s="41">
        <f>12*($AM2204+$AN2204)</f>
        <v/>
      </c>
      <c r="AJ2204" s="41">
        <f>$AM2204*((IncMonth-1)+(13-IncMonth)*(1+$X2204))+12*$AN2204</f>
        <v/>
      </c>
      <c r="AK2204" s="41">
        <f>IF($R2204=1,N($L2204)+N($M2204),0)</f>
        <v/>
      </c>
      <c r="AL2204">
        <f>IF($C2204="","",IF(N($L2204)&lt;=0,"Basic salary missing",IF(ISNA(MATCH($C2204,Departments!$A$5:$A$54,0)),"Department not on Departments sheet",IF(AND($I2204&lt;&gt;"",NOT(ISNUMBER($I2204))),"Date of birth is text, not a date",IF(AND($K2204&lt;&gt;"",NOT(ISNUMBER($K2204))),"Contract end is text, not a date","")))))</f>
        <v/>
      </c>
      <c r="AM2204" s="41">
        <f>IF($R2204=0,0,N($L2204)*(1+$Z2204+BonusMonths/12+IF($Q2204=1,0,EOSB))+N($M2204)+(N($L2204)+SI_Gross*N($M2204))*IF($Q2204=1,SI_O,SI_E))</f>
        <v/>
      </c>
      <c r="AN2204" s="41">
        <f>IF($R2204=0,0,(IF($Q2204=1,MedO,MedE+Ticket)+Training)/12)</f>
        <v/>
      </c>
    </row>
    <row r="2205">
      <c r="I2205" s="35" t="n"/>
      <c r="J2205" s="35" t="n"/>
      <c r="K2205" s="35" t="n"/>
      <c r="L2205" s="36" t="n"/>
      <c r="M2205" s="36" t="n"/>
      <c r="P2205" s="37" t="n"/>
      <c r="Q2205" s="38">
        <f>IF($C2205="",0,IF(OR(LOWER(TRIM($G2205))="omani",LOWER(TRIM($G2205))="oman",LOWER(TRIM($G2205))="om",LOWER(TRIM($G2205))="local"),1,0))</f>
        <v/>
      </c>
      <c r="R2205" s="38">
        <f>IF($C2205="",0,IF(OR(ISNUMBER(SEARCH("resign",$N2205)),ISNUMBER(SEARCH("terminat",$N2205)),ISNUMBER(SEARCH("inactive",$N2205)),ISNUMBER(SEARCH("vacan",$N2205)),ISNUMBER(SEARCH("deceased",$N2205)),ISNUMBER(SEARCH("separated",$N2205))),0,1))</f>
        <v/>
      </c>
      <c r="S2205">
        <f>IF(OR($R2205=0,NOT(ISNUMBER($I2205))),"",IFERROR(DATEDIF($I2205,DATE(FY,1,1),"y"),""))</f>
        <v/>
      </c>
      <c r="T2205">
        <f>IF(OR($R2205=0,NOT(ISNUMBER($J2205))),"",IFERROR(DATEDIF($J2205,DATE(FY,1,1),"y"),0))</f>
        <v/>
      </c>
      <c r="U2205" s="38">
        <f>IF(OR($R2205=0,NOT(ISNUMBER($I2205))),0,IF(YEAR($I2205)+IF($Q2205=1,RetAgeO,RetAgeE)=FY,MONTH($I2205),IF(YEAR($I2205)+IF($Q2205=1,RetAgeO,RetAgeE)&lt;FY,1,0)))</f>
        <v/>
      </c>
      <c r="V2205" s="38">
        <f>IF(OR($R2205=0,NOT(ISNUMBER($K2205))),0,IF(YEAR($K2205)=FY,MONTH($K2205),IF(YEAR($K2205)&lt;FY,1,0)))</f>
        <v/>
      </c>
      <c r="W2205" s="38">
        <f>IF($R2205=0,0,MIN(12,IF(AND(ISNUMBER($O2205),$O2205&gt;=1,$O2205&lt;=12),INT($O2205),12),IF(AND(RetireExit="Yes",$U2205&gt;0),$U2205,12),IF(AND(ContractExit="Yes",$V2205&gt;0),$V2205,12)))</f>
        <v/>
      </c>
      <c r="X2205" s="37">
        <f>IF(ISNUMBER($P2205),$P2205,IncPct)</f>
        <v/>
      </c>
      <c r="Y2205" s="39">
        <f>IF($W2205=0,0,MAX(0,MIN($W2205,IncMonth-1))+MAX(0,$W2205-IncMonth+1)*(1+$X2205))</f>
        <v/>
      </c>
      <c r="Z2205" s="40">
        <f>IF($C2205="",0,IFERROR(INDEX(Departments!$B$5:$B$54,MATCH($C2205,Departments!$A$5:$A$54,0)),0))</f>
        <v/>
      </c>
      <c r="AA2205" s="41">
        <f>N($L2205)*$Y2205</f>
        <v/>
      </c>
      <c r="AB2205" s="41">
        <f>N($M2205)*$Y2205</f>
        <v/>
      </c>
      <c r="AC2205" s="41">
        <f>$AA2205*$Z2205</f>
        <v/>
      </c>
      <c r="AD2205" s="41">
        <f>$AA2205*BonusMonths/12</f>
        <v/>
      </c>
      <c r="AE2205" s="41">
        <f>($AA2205+SI_Gross*$AB2205)*IF($Q2205=1,SI_O,SI_E)</f>
        <v/>
      </c>
      <c r="AF2205" s="41">
        <f>IF($Q2205=1,0,$AA2205*EOSB)</f>
        <v/>
      </c>
      <c r="AG2205" s="41">
        <f>$AN2205*$W2205</f>
        <v/>
      </c>
      <c r="AH2205" s="41">
        <f>SUM($AA2205:$AG2205)</f>
        <v/>
      </c>
      <c r="AI2205" s="41">
        <f>12*($AM2205+$AN2205)</f>
        <v/>
      </c>
      <c r="AJ2205" s="41">
        <f>$AM2205*((IncMonth-1)+(13-IncMonth)*(1+$X2205))+12*$AN2205</f>
        <v/>
      </c>
      <c r="AK2205" s="41">
        <f>IF($R2205=1,N($L2205)+N($M2205),0)</f>
        <v/>
      </c>
      <c r="AL2205">
        <f>IF($C2205="","",IF(N($L2205)&lt;=0,"Basic salary missing",IF(ISNA(MATCH($C2205,Departments!$A$5:$A$54,0)),"Department not on Departments sheet",IF(AND($I2205&lt;&gt;"",NOT(ISNUMBER($I2205))),"Date of birth is text, not a date",IF(AND($K2205&lt;&gt;"",NOT(ISNUMBER($K2205))),"Contract end is text, not a date","")))))</f>
        <v/>
      </c>
      <c r="AM2205" s="41">
        <f>IF($R2205=0,0,N($L2205)*(1+$Z2205+BonusMonths/12+IF($Q2205=1,0,EOSB))+N($M2205)+(N($L2205)+SI_Gross*N($M2205))*IF($Q2205=1,SI_O,SI_E))</f>
        <v/>
      </c>
      <c r="AN2205" s="41">
        <f>IF($R2205=0,0,(IF($Q2205=1,MedO,MedE+Ticket)+Training)/12)</f>
        <v/>
      </c>
    </row>
    <row r="2206">
      <c r="I2206" s="35" t="n"/>
      <c r="J2206" s="35" t="n"/>
      <c r="K2206" s="35" t="n"/>
      <c r="L2206" s="36" t="n"/>
      <c r="M2206" s="36" t="n"/>
      <c r="P2206" s="37" t="n"/>
      <c r="Q2206" s="38">
        <f>IF($C2206="",0,IF(OR(LOWER(TRIM($G2206))="omani",LOWER(TRIM($G2206))="oman",LOWER(TRIM($G2206))="om",LOWER(TRIM($G2206))="local"),1,0))</f>
        <v/>
      </c>
      <c r="R2206" s="38">
        <f>IF($C2206="",0,IF(OR(ISNUMBER(SEARCH("resign",$N2206)),ISNUMBER(SEARCH("terminat",$N2206)),ISNUMBER(SEARCH("inactive",$N2206)),ISNUMBER(SEARCH("vacan",$N2206)),ISNUMBER(SEARCH("deceased",$N2206)),ISNUMBER(SEARCH("separated",$N2206))),0,1))</f>
        <v/>
      </c>
      <c r="S2206">
        <f>IF(OR($R2206=0,NOT(ISNUMBER($I2206))),"",IFERROR(DATEDIF($I2206,DATE(FY,1,1),"y"),""))</f>
        <v/>
      </c>
      <c r="T2206">
        <f>IF(OR($R2206=0,NOT(ISNUMBER($J2206))),"",IFERROR(DATEDIF($J2206,DATE(FY,1,1),"y"),0))</f>
        <v/>
      </c>
      <c r="U2206" s="38">
        <f>IF(OR($R2206=0,NOT(ISNUMBER($I2206))),0,IF(YEAR($I2206)+IF($Q2206=1,RetAgeO,RetAgeE)=FY,MONTH($I2206),IF(YEAR($I2206)+IF($Q2206=1,RetAgeO,RetAgeE)&lt;FY,1,0)))</f>
        <v/>
      </c>
      <c r="V2206" s="38">
        <f>IF(OR($R2206=0,NOT(ISNUMBER($K2206))),0,IF(YEAR($K2206)=FY,MONTH($K2206),IF(YEAR($K2206)&lt;FY,1,0)))</f>
        <v/>
      </c>
      <c r="W2206" s="38">
        <f>IF($R2206=0,0,MIN(12,IF(AND(ISNUMBER($O2206),$O2206&gt;=1,$O2206&lt;=12),INT($O2206),12),IF(AND(RetireExit="Yes",$U2206&gt;0),$U2206,12),IF(AND(ContractExit="Yes",$V2206&gt;0),$V2206,12)))</f>
        <v/>
      </c>
      <c r="X2206" s="37">
        <f>IF(ISNUMBER($P2206),$P2206,IncPct)</f>
        <v/>
      </c>
      <c r="Y2206" s="39">
        <f>IF($W2206=0,0,MAX(0,MIN($W2206,IncMonth-1))+MAX(0,$W2206-IncMonth+1)*(1+$X2206))</f>
        <v/>
      </c>
      <c r="Z2206" s="40">
        <f>IF($C2206="",0,IFERROR(INDEX(Departments!$B$5:$B$54,MATCH($C2206,Departments!$A$5:$A$54,0)),0))</f>
        <v/>
      </c>
      <c r="AA2206" s="41">
        <f>N($L2206)*$Y2206</f>
        <v/>
      </c>
      <c r="AB2206" s="41">
        <f>N($M2206)*$Y2206</f>
        <v/>
      </c>
      <c r="AC2206" s="41">
        <f>$AA2206*$Z2206</f>
        <v/>
      </c>
      <c r="AD2206" s="41">
        <f>$AA2206*BonusMonths/12</f>
        <v/>
      </c>
      <c r="AE2206" s="41">
        <f>($AA2206+SI_Gross*$AB2206)*IF($Q2206=1,SI_O,SI_E)</f>
        <v/>
      </c>
      <c r="AF2206" s="41">
        <f>IF($Q2206=1,0,$AA2206*EOSB)</f>
        <v/>
      </c>
      <c r="AG2206" s="41">
        <f>$AN2206*$W2206</f>
        <v/>
      </c>
      <c r="AH2206" s="41">
        <f>SUM($AA2206:$AG2206)</f>
        <v/>
      </c>
      <c r="AI2206" s="41">
        <f>12*($AM2206+$AN2206)</f>
        <v/>
      </c>
      <c r="AJ2206" s="41">
        <f>$AM2206*((IncMonth-1)+(13-IncMonth)*(1+$X2206))+12*$AN2206</f>
        <v/>
      </c>
      <c r="AK2206" s="41">
        <f>IF($R2206=1,N($L2206)+N($M2206),0)</f>
        <v/>
      </c>
      <c r="AL2206">
        <f>IF($C2206="","",IF(N($L2206)&lt;=0,"Basic salary missing",IF(ISNA(MATCH($C2206,Departments!$A$5:$A$54,0)),"Department not on Departments sheet",IF(AND($I2206&lt;&gt;"",NOT(ISNUMBER($I2206))),"Date of birth is text, not a date",IF(AND($K2206&lt;&gt;"",NOT(ISNUMBER($K2206))),"Contract end is text, not a date","")))))</f>
        <v/>
      </c>
      <c r="AM2206" s="41">
        <f>IF($R2206=0,0,N($L2206)*(1+$Z2206+BonusMonths/12+IF($Q2206=1,0,EOSB))+N($M2206)+(N($L2206)+SI_Gross*N($M2206))*IF($Q2206=1,SI_O,SI_E))</f>
        <v/>
      </c>
      <c r="AN2206" s="41">
        <f>IF($R2206=0,0,(IF($Q2206=1,MedO,MedE+Ticket)+Training)/12)</f>
        <v/>
      </c>
    </row>
    <row r="2207">
      <c r="I2207" s="35" t="n"/>
      <c r="J2207" s="35" t="n"/>
      <c r="K2207" s="35" t="n"/>
      <c r="L2207" s="36" t="n"/>
      <c r="M2207" s="36" t="n"/>
      <c r="P2207" s="37" t="n"/>
      <c r="Q2207" s="38">
        <f>IF($C2207="",0,IF(OR(LOWER(TRIM($G2207))="omani",LOWER(TRIM($G2207))="oman",LOWER(TRIM($G2207))="om",LOWER(TRIM($G2207))="local"),1,0))</f>
        <v/>
      </c>
      <c r="R2207" s="38">
        <f>IF($C2207="",0,IF(OR(ISNUMBER(SEARCH("resign",$N2207)),ISNUMBER(SEARCH("terminat",$N2207)),ISNUMBER(SEARCH("inactive",$N2207)),ISNUMBER(SEARCH("vacan",$N2207)),ISNUMBER(SEARCH("deceased",$N2207)),ISNUMBER(SEARCH("separated",$N2207))),0,1))</f>
        <v/>
      </c>
      <c r="S2207">
        <f>IF(OR($R2207=0,NOT(ISNUMBER($I2207))),"",IFERROR(DATEDIF($I2207,DATE(FY,1,1),"y"),""))</f>
        <v/>
      </c>
      <c r="T2207">
        <f>IF(OR($R2207=0,NOT(ISNUMBER($J2207))),"",IFERROR(DATEDIF($J2207,DATE(FY,1,1),"y"),0))</f>
        <v/>
      </c>
      <c r="U2207" s="38">
        <f>IF(OR($R2207=0,NOT(ISNUMBER($I2207))),0,IF(YEAR($I2207)+IF($Q2207=1,RetAgeO,RetAgeE)=FY,MONTH($I2207),IF(YEAR($I2207)+IF($Q2207=1,RetAgeO,RetAgeE)&lt;FY,1,0)))</f>
        <v/>
      </c>
      <c r="V2207" s="38">
        <f>IF(OR($R2207=0,NOT(ISNUMBER($K2207))),0,IF(YEAR($K2207)=FY,MONTH($K2207),IF(YEAR($K2207)&lt;FY,1,0)))</f>
        <v/>
      </c>
      <c r="W2207" s="38">
        <f>IF($R2207=0,0,MIN(12,IF(AND(ISNUMBER($O2207),$O2207&gt;=1,$O2207&lt;=12),INT($O2207),12),IF(AND(RetireExit="Yes",$U2207&gt;0),$U2207,12),IF(AND(ContractExit="Yes",$V2207&gt;0),$V2207,12)))</f>
        <v/>
      </c>
      <c r="X2207" s="37">
        <f>IF(ISNUMBER($P2207),$P2207,IncPct)</f>
        <v/>
      </c>
      <c r="Y2207" s="39">
        <f>IF($W2207=0,0,MAX(0,MIN($W2207,IncMonth-1))+MAX(0,$W2207-IncMonth+1)*(1+$X2207))</f>
        <v/>
      </c>
      <c r="Z2207" s="40">
        <f>IF($C2207="",0,IFERROR(INDEX(Departments!$B$5:$B$54,MATCH($C2207,Departments!$A$5:$A$54,0)),0))</f>
        <v/>
      </c>
      <c r="AA2207" s="41">
        <f>N($L2207)*$Y2207</f>
        <v/>
      </c>
      <c r="AB2207" s="41">
        <f>N($M2207)*$Y2207</f>
        <v/>
      </c>
      <c r="AC2207" s="41">
        <f>$AA2207*$Z2207</f>
        <v/>
      </c>
      <c r="AD2207" s="41">
        <f>$AA2207*BonusMonths/12</f>
        <v/>
      </c>
      <c r="AE2207" s="41">
        <f>($AA2207+SI_Gross*$AB2207)*IF($Q2207=1,SI_O,SI_E)</f>
        <v/>
      </c>
      <c r="AF2207" s="41">
        <f>IF($Q2207=1,0,$AA2207*EOSB)</f>
        <v/>
      </c>
      <c r="AG2207" s="41">
        <f>$AN2207*$W2207</f>
        <v/>
      </c>
      <c r="AH2207" s="41">
        <f>SUM($AA2207:$AG2207)</f>
        <v/>
      </c>
      <c r="AI2207" s="41">
        <f>12*($AM2207+$AN2207)</f>
        <v/>
      </c>
      <c r="AJ2207" s="41">
        <f>$AM2207*((IncMonth-1)+(13-IncMonth)*(1+$X2207))+12*$AN2207</f>
        <v/>
      </c>
      <c r="AK2207" s="41">
        <f>IF($R2207=1,N($L2207)+N($M2207),0)</f>
        <v/>
      </c>
      <c r="AL2207">
        <f>IF($C2207="","",IF(N($L2207)&lt;=0,"Basic salary missing",IF(ISNA(MATCH($C2207,Departments!$A$5:$A$54,0)),"Department not on Departments sheet",IF(AND($I2207&lt;&gt;"",NOT(ISNUMBER($I2207))),"Date of birth is text, not a date",IF(AND($K2207&lt;&gt;"",NOT(ISNUMBER($K2207))),"Contract end is text, not a date","")))))</f>
        <v/>
      </c>
      <c r="AM2207" s="41">
        <f>IF($R2207=0,0,N($L2207)*(1+$Z2207+BonusMonths/12+IF($Q2207=1,0,EOSB))+N($M2207)+(N($L2207)+SI_Gross*N($M2207))*IF($Q2207=1,SI_O,SI_E))</f>
        <v/>
      </c>
      <c r="AN2207" s="41">
        <f>IF($R2207=0,0,(IF($Q2207=1,MedO,MedE+Ticket)+Training)/12)</f>
        <v/>
      </c>
    </row>
    <row r="2208">
      <c r="I2208" s="35" t="n"/>
      <c r="J2208" s="35" t="n"/>
      <c r="K2208" s="35" t="n"/>
      <c r="L2208" s="36" t="n"/>
      <c r="M2208" s="36" t="n"/>
      <c r="P2208" s="37" t="n"/>
      <c r="Q2208" s="38">
        <f>IF($C2208="",0,IF(OR(LOWER(TRIM($G2208))="omani",LOWER(TRIM($G2208))="oman",LOWER(TRIM($G2208))="om",LOWER(TRIM($G2208))="local"),1,0))</f>
        <v/>
      </c>
      <c r="R2208" s="38">
        <f>IF($C2208="",0,IF(OR(ISNUMBER(SEARCH("resign",$N2208)),ISNUMBER(SEARCH("terminat",$N2208)),ISNUMBER(SEARCH("inactive",$N2208)),ISNUMBER(SEARCH("vacan",$N2208)),ISNUMBER(SEARCH("deceased",$N2208)),ISNUMBER(SEARCH("separated",$N2208))),0,1))</f>
        <v/>
      </c>
      <c r="S2208">
        <f>IF(OR($R2208=0,NOT(ISNUMBER($I2208))),"",IFERROR(DATEDIF($I2208,DATE(FY,1,1),"y"),""))</f>
        <v/>
      </c>
      <c r="T2208">
        <f>IF(OR($R2208=0,NOT(ISNUMBER($J2208))),"",IFERROR(DATEDIF($J2208,DATE(FY,1,1),"y"),0))</f>
        <v/>
      </c>
      <c r="U2208" s="38">
        <f>IF(OR($R2208=0,NOT(ISNUMBER($I2208))),0,IF(YEAR($I2208)+IF($Q2208=1,RetAgeO,RetAgeE)=FY,MONTH($I2208),IF(YEAR($I2208)+IF($Q2208=1,RetAgeO,RetAgeE)&lt;FY,1,0)))</f>
        <v/>
      </c>
      <c r="V2208" s="38">
        <f>IF(OR($R2208=0,NOT(ISNUMBER($K2208))),0,IF(YEAR($K2208)=FY,MONTH($K2208),IF(YEAR($K2208)&lt;FY,1,0)))</f>
        <v/>
      </c>
      <c r="W2208" s="38">
        <f>IF($R2208=0,0,MIN(12,IF(AND(ISNUMBER($O2208),$O2208&gt;=1,$O2208&lt;=12),INT($O2208),12),IF(AND(RetireExit="Yes",$U2208&gt;0),$U2208,12),IF(AND(ContractExit="Yes",$V2208&gt;0),$V2208,12)))</f>
        <v/>
      </c>
      <c r="X2208" s="37">
        <f>IF(ISNUMBER($P2208),$P2208,IncPct)</f>
        <v/>
      </c>
      <c r="Y2208" s="39">
        <f>IF($W2208=0,0,MAX(0,MIN($W2208,IncMonth-1))+MAX(0,$W2208-IncMonth+1)*(1+$X2208))</f>
        <v/>
      </c>
      <c r="Z2208" s="40">
        <f>IF($C2208="",0,IFERROR(INDEX(Departments!$B$5:$B$54,MATCH($C2208,Departments!$A$5:$A$54,0)),0))</f>
        <v/>
      </c>
      <c r="AA2208" s="41">
        <f>N($L2208)*$Y2208</f>
        <v/>
      </c>
      <c r="AB2208" s="41">
        <f>N($M2208)*$Y2208</f>
        <v/>
      </c>
      <c r="AC2208" s="41">
        <f>$AA2208*$Z2208</f>
        <v/>
      </c>
      <c r="AD2208" s="41">
        <f>$AA2208*BonusMonths/12</f>
        <v/>
      </c>
      <c r="AE2208" s="41">
        <f>($AA2208+SI_Gross*$AB2208)*IF($Q2208=1,SI_O,SI_E)</f>
        <v/>
      </c>
      <c r="AF2208" s="41">
        <f>IF($Q2208=1,0,$AA2208*EOSB)</f>
        <v/>
      </c>
      <c r="AG2208" s="41">
        <f>$AN2208*$W2208</f>
        <v/>
      </c>
      <c r="AH2208" s="41">
        <f>SUM($AA2208:$AG2208)</f>
        <v/>
      </c>
      <c r="AI2208" s="41">
        <f>12*($AM2208+$AN2208)</f>
        <v/>
      </c>
      <c r="AJ2208" s="41">
        <f>$AM2208*((IncMonth-1)+(13-IncMonth)*(1+$X2208))+12*$AN2208</f>
        <v/>
      </c>
      <c r="AK2208" s="41">
        <f>IF($R2208=1,N($L2208)+N($M2208),0)</f>
        <v/>
      </c>
      <c r="AL2208">
        <f>IF($C2208="","",IF(N($L2208)&lt;=0,"Basic salary missing",IF(ISNA(MATCH($C2208,Departments!$A$5:$A$54,0)),"Department not on Departments sheet",IF(AND($I2208&lt;&gt;"",NOT(ISNUMBER($I2208))),"Date of birth is text, not a date",IF(AND($K2208&lt;&gt;"",NOT(ISNUMBER($K2208))),"Contract end is text, not a date","")))))</f>
        <v/>
      </c>
      <c r="AM2208" s="41">
        <f>IF($R2208=0,0,N($L2208)*(1+$Z2208+BonusMonths/12+IF($Q2208=1,0,EOSB))+N($M2208)+(N($L2208)+SI_Gross*N($M2208))*IF($Q2208=1,SI_O,SI_E))</f>
        <v/>
      </c>
      <c r="AN2208" s="41">
        <f>IF($R2208=0,0,(IF($Q2208=1,MedO,MedE+Ticket)+Training)/12)</f>
        <v/>
      </c>
    </row>
    <row r="2209">
      <c r="I2209" s="35" t="n"/>
      <c r="J2209" s="35" t="n"/>
      <c r="K2209" s="35" t="n"/>
      <c r="L2209" s="36" t="n"/>
      <c r="M2209" s="36" t="n"/>
      <c r="P2209" s="37" t="n"/>
      <c r="Q2209" s="38">
        <f>IF($C2209="",0,IF(OR(LOWER(TRIM($G2209))="omani",LOWER(TRIM($G2209))="oman",LOWER(TRIM($G2209))="om",LOWER(TRIM($G2209))="local"),1,0))</f>
        <v/>
      </c>
      <c r="R2209" s="38">
        <f>IF($C2209="",0,IF(OR(ISNUMBER(SEARCH("resign",$N2209)),ISNUMBER(SEARCH("terminat",$N2209)),ISNUMBER(SEARCH("inactive",$N2209)),ISNUMBER(SEARCH("vacan",$N2209)),ISNUMBER(SEARCH("deceased",$N2209)),ISNUMBER(SEARCH("separated",$N2209))),0,1))</f>
        <v/>
      </c>
      <c r="S2209">
        <f>IF(OR($R2209=0,NOT(ISNUMBER($I2209))),"",IFERROR(DATEDIF($I2209,DATE(FY,1,1),"y"),""))</f>
        <v/>
      </c>
      <c r="T2209">
        <f>IF(OR($R2209=0,NOT(ISNUMBER($J2209))),"",IFERROR(DATEDIF($J2209,DATE(FY,1,1),"y"),0))</f>
        <v/>
      </c>
      <c r="U2209" s="38">
        <f>IF(OR($R2209=0,NOT(ISNUMBER($I2209))),0,IF(YEAR($I2209)+IF($Q2209=1,RetAgeO,RetAgeE)=FY,MONTH($I2209),IF(YEAR($I2209)+IF($Q2209=1,RetAgeO,RetAgeE)&lt;FY,1,0)))</f>
        <v/>
      </c>
      <c r="V2209" s="38">
        <f>IF(OR($R2209=0,NOT(ISNUMBER($K2209))),0,IF(YEAR($K2209)=FY,MONTH($K2209),IF(YEAR($K2209)&lt;FY,1,0)))</f>
        <v/>
      </c>
      <c r="W2209" s="38">
        <f>IF($R2209=0,0,MIN(12,IF(AND(ISNUMBER($O2209),$O2209&gt;=1,$O2209&lt;=12),INT($O2209),12),IF(AND(RetireExit="Yes",$U2209&gt;0),$U2209,12),IF(AND(ContractExit="Yes",$V2209&gt;0),$V2209,12)))</f>
        <v/>
      </c>
      <c r="X2209" s="37">
        <f>IF(ISNUMBER($P2209),$P2209,IncPct)</f>
        <v/>
      </c>
      <c r="Y2209" s="39">
        <f>IF($W2209=0,0,MAX(0,MIN($W2209,IncMonth-1))+MAX(0,$W2209-IncMonth+1)*(1+$X2209))</f>
        <v/>
      </c>
      <c r="Z2209" s="40">
        <f>IF($C2209="",0,IFERROR(INDEX(Departments!$B$5:$B$54,MATCH($C2209,Departments!$A$5:$A$54,0)),0))</f>
        <v/>
      </c>
      <c r="AA2209" s="41">
        <f>N($L2209)*$Y2209</f>
        <v/>
      </c>
      <c r="AB2209" s="41">
        <f>N($M2209)*$Y2209</f>
        <v/>
      </c>
      <c r="AC2209" s="41">
        <f>$AA2209*$Z2209</f>
        <v/>
      </c>
      <c r="AD2209" s="41">
        <f>$AA2209*BonusMonths/12</f>
        <v/>
      </c>
      <c r="AE2209" s="41">
        <f>($AA2209+SI_Gross*$AB2209)*IF($Q2209=1,SI_O,SI_E)</f>
        <v/>
      </c>
      <c r="AF2209" s="41">
        <f>IF($Q2209=1,0,$AA2209*EOSB)</f>
        <v/>
      </c>
      <c r="AG2209" s="41">
        <f>$AN2209*$W2209</f>
        <v/>
      </c>
      <c r="AH2209" s="41">
        <f>SUM($AA2209:$AG2209)</f>
        <v/>
      </c>
      <c r="AI2209" s="41">
        <f>12*($AM2209+$AN2209)</f>
        <v/>
      </c>
      <c r="AJ2209" s="41">
        <f>$AM2209*((IncMonth-1)+(13-IncMonth)*(1+$X2209))+12*$AN2209</f>
        <v/>
      </c>
      <c r="AK2209" s="41">
        <f>IF($R2209=1,N($L2209)+N($M2209),0)</f>
        <v/>
      </c>
      <c r="AL2209">
        <f>IF($C2209="","",IF(N($L2209)&lt;=0,"Basic salary missing",IF(ISNA(MATCH($C2209,Departments!$A$5:$A$54,0)),"Department not on Departments sheet",IF(AND($I2209&lt;&gt;"",NOT(ISNUMBER($I2209))),"Date of birth is text, not a date",IF(AND($K2209&lt;&gt;"",NOT(ISNUMBER($K2209))),"Contract end is text, not a date","")))))</f>
        <v/>
      </c>
      <c r="AM2209" s="41">
        <f>IF($R2209=0,0,N($L2209)*(1+$Z2209+BonusMonths/12+IF($Q2209=1,0,EOSB))+N($M2209)+(N($L2209)+SI_Gross*N($M2209))*IF($Q2209=1,SI_O,SI_E))</f>
        <v/>
      </c>
      <c r="AN2209" s="41">
        <f>IF($R2209=0,0,(IF($Q2209=1,MedO,MedE+Ticket)+Training)/12)</f>
        <v/>
      </c>
    </row>
    <row r="2210">
      <c r="I2210" s="35" t="n"/>
      <c r="J2210" s="35" t="n"/>
      <c r="K2210" s="35" t="n"/>
      <c r="L2210" s="36" t="n"/>
      <c r="M2210" s="36" t="n"/>
      <c r="P2210" s="37" t="n"/>
      <c r="Q2210" s="38">
        <f>IF($C2210="",0,IF(OR(LOWER(TRIM($G2210))="omani",LOWER(TRIM($G2210))="oman",LOWER(TRIM($G2210))="om",LOWER(TRIM($G2210))="local"),1,0))</f>
        <v/>
      </c>
      <c r="R2210" s="38">
        <f>IF($C2210="",0,IF(OR(ISNUMBER(SEARCH("resign",$N2210)),ISNUMBER(SEARCH("terminat",$N2210)),ISNUMBER(SEARCH("inactive",$N2210)),ISNUMBER(SEARCH("vacan",$N2210)),ISNUMBER(SEARCH("deceased",$N2210)),ISNUMBER(SEARCH("separated",$N2210))),0,1))</f>
        <v/>
      </c>
      <c r="S2210">
        <f>IF(OR($R2210=0,NOT(ISNUMBER($I2210))),"",IFERROR(DATEDIF($I2210,DATE(FY,1,1),"y"),""))</f>
        <v/>
      </c>
      <c r="T2210">
        <f>IF(OR($R2210=0,NOT(ISNUMBER($J2210))),"",IFERROR(DATEDIF($J2210,DATE(FY,1,1),"y"),0))</f>
        <v/>
      </c>
      <c r="U2210" s="38">
        <f>IF(OR($R2210=0,NOT(ISNUMBER($I2210))),0,IF(YEAR($I2210)+IF($Q2210=1,RetAgeO,RetAgeE)=FY,MONTH($I2210),IF(YEAR($I2210)+IF($Q2210=1,RetAgeO,RetAgeE)&lt;FY,1,0)))</f>
        <v/>
      </c>
      <c r="V2210" s="38">
        <f>IF(OR($R2210=0,NOT(ISNUMBER($K2210))),0,IF(YEAR($K2210)=FY,MONTH($K2210),IF(YEAR($K2210)&lt;FY,1,0)))</f>
        <v/>
      </c>
      <c r="W2210" s="38">
        <f>IF($R2210=0,0,MIN(12,IF(AND(ISNUMBER($O2210),$O2210&gt;=1,$O2210&lt;=12),INT($O2210),12),IF(AND(RetireExit="Yes",$U2210&gt;0),$U2210,12),IF(AND(ContractExit="Yes",$V2210&gt;0),$V2210,12)))</f>
        <v/>
      </c>
      <c r="X2210" s="37">
        <f>IF(ISNUMBER($P2210),$P2210,IncPct)</f>
        <v/>
      </c>
      <c r="Y2210" s="39">
        <f>IF($W2210=0,0,MAX(0,MIN($W2210,IncMonth-1))+MAX(0,$W2210-IncMonth+1)*(1+$X2210))</f>
        <v/>
      </c>
      <c r="Z2210" s="40">
        <f>IF($C2210="",0,IFERROR(INDEX(Departments!$B$5:$B$54,MATCH($C2210,Departments!$A$5:$A$54,0)),0))</f>
        <v/>
      </c>
      <c r="AA2210" s="41">
        <f>N($L2210)*$Y2210</f>
        <v/>
      </c>
      <c r="AB2210" s="41">
        <f>N($M2210)*$Y2210</f>
        <v/>
      </c>
      <c r="AC2210" s="41">
        <f>$AA2210*$Z2210</f>
        <v/>
      </c>
      <c r="AD2210" s="41">
        <f>$AA2210*BonusMonths/12</f>
        <v/>
      </c>
      <c r="AE2210" s="41">
        <f>($AA2210+SI_Gross*$AB2210)*IF($Q2210=1,SI_O,SI_E)</f>
        <v/>
      </c>
      <c r="AF2210" s="41">
        <f>IF($Q2210=1,0,$AA2210*EOSB)</f>
        <v/>
      </c>
      <c r="AG2210" s="41">
        <f>$AN2210*$W2210</f>
        <v/>
      </c>
      <c r="AH2210" s="41">
        <f>SUM($AA2210:$AG2210)</f>
        <v/>
      </c>
      <c r="AI2210" s="41">
        <f>12*($AM2210+$AN2210)</f>
        <v/>
      </c>
      <c r="AJ2210" s="41">
        <f>$AM2210*((IncMonth-1)+(13-IncMonth)*(1+$X2210))+12*$AN2210</f>
        <v/>
      </c>
      <c r="AK2210" s="41">
        <f>IF($R2210=1,N($L2210)+N($M2210),0)</f>
        <v/>
      </c>
      <c r="AL2210">
        <f>IF($C2210="","",IF(N($L2210)&lt;=0,"Basic salary missing",IF(ISNA(MATCH($C2210,Departments!$A$5:$A$54,0)),"Department not on Departments sheet",IF(AND($I2210&lt;&gt;"",NOT(ISNUMBER($I2210))),"Date of birth is text, not a date",IF(AND($K2210&lt;&gt;"",NOT(ISNUMBER($K2210))),"Contract end is text, not a date","")))))</f>
        <v/>
      </c>
      <c r="AM2210" s="41">
        <f>IF($R2210=0,0,N($L2210)*(1+$Z2210+BonusMonths/12+IF($Q2210=1,0,EOSB))+N($M2210)+(N($L2210)+SI_Gross*N($M2210))*IF($Q2210=1,SI_O,SI_E))</f>
        <v/>
      </c>
      <c r="AN2210" s="41">
        <f>IF($R2210=0,0,(IF($Q2210=1,MedO,MedE+Ticket)+Training)/12)</f>
        <v/>
      </c>
    </row>
    <row r="2211">
      <c r="I2211" s="35" t="n"/>
      <c r="J2211" s="35" t="n"/>
      <c r="K2211" s="35" t="n"/>
      <c r="L2211" s="36" t="n"/>
      <c r="M2211" s="36" t="n"/>
      <c r="P2211" s="37" t="n"/>
      <c r="Q2211" s="38">
        <f>IF($C2211="",0,IF(OR(LOWER(TRIM($G2211))="omani",LOWER(TRIM($G2211))="oman",LOWER(TRIM($G2211))="om",LOWER(TRIM($G2211))="local"),1,0))</f>
        <v/>
      </c>
      <c r="R2211" s="38">
        <f>IF($C2211="",0,IF(OR(ISNUMBER(SEARCH("resign",$N2211)),ISNUMBER(SEARCH("terminat",$N2211)),ISNUMBER(SEARCH("inactive",$N2211)),ISNUMBER(SEARCH("vacan",$N2211)),ISNUMBER(SEARCH("deceased",$N2211)),ISNUMBER(SEARCH("separated",$N2211))),0,1))</f>
        <v/>
      </c>
      <c r="S2211">
        <f>IF(OR($R2211=0,NOT(ISNUMBER($I2211))),"",IFERROR(DATEDIF($I2211,DATE(FY,1,1),"y"),""))</f>
        <v/>
      </c>
      <c r="T2211">
        <f>IF(OR($R2211=0,NOT(ISNUMBER($J2211))),"",IFERROR(DATEDIF($J2211,DATE(FY,1,1),"y"),0))</f>
        <v/>
      </c>
      <c r="U2211" s="38">
        <f>IF(OR($R2211=0,NOT(ISNUMBER($I2211))),0,IF(YEAR($I2211)+IF($Q2211=1,RetAgeO,RetAgeE)=FY,MONTH($I2211),IF(YEAR($I2211)+IF($Q2211=1,RetAgeO,RetAgeE)&lt;FY,1,0)))</f>
        <v/>
      </c>
      <c r="V2211" s="38">
        <f>IF(OR($R2211=0,NOT(ISNUMBER($K2211))),0,IF(YEAR($K2211)=FY,MONTH($K2211),IF(YEAR($K2211)&lt;FY,1,0)))</f>
        <v/>
      </c>
      <c r="W2211" s="38">
        <f>IF($R2211=0,0,MIN(12,IF(AND(ISNUMBER($O2211),$O2211&gt;=1,$O2211&lt;=12),INT($O2211),12),IF(AND(RetireExit="Yes",$U2211&gt;0),$U2211,12),IF(AND(ContractExit="Yes",$V2211&gt;0),$V2211,12)))</f>
        <v/>
      </c>
      <c r="X2211" s="37">
        <f>IF(ISNUMBER($P2211),$P2211,IncPct)</f>
        <v/>
      </c>
      <c r="Y2211" s="39">
        <f>IF($W2211=0,0,MAX(0,MIN($W2211,IncMonth-1))+MAX(0,$W2211-IncMonth+1)*(1+$X2211))</f>
        <v/>
      </c>
      <c r="Z2211" s="40">
        <f>IF($C2211="",0,IFERROR(INDEX(Departments!$B$5:$B$54,MATCH($C2211,Departments!$A$5:$A$54,0)),0))</f>
        <v/>
      </c>
      <c r="AA2211" s="41">
        <f>N($L2211)*$Y2211</f>
        <v/>
      </c>
      <c r="AB2211" s="41">
        <f>N($M2211)*$Y2211</f>
        <v/>
      </c>
      <c r="AC2211" s="41">
        <f>$AA2211*$Z2211</f>
        <v/>
      </c>
      <c r="AD2211" s="41">
        <f>$AA2211*BonusMonths/12</f>
        <v/>
      </c>
      <c r="AE2211" s="41">
        <f>($AA2211+SI_Gross*$AB2211)*IF($Q2211=1,SI_O,SI_E)</f>
        <v/>
      </c>
      <c r="AF2211" s="41">
        <f>IF($Q2211=1,0,$AA2211*EOSB)</f>
        <v/>
      </c>
      <c r="AG2211" s="41">
        <f>$AN2211*$W2211</f>
        <v/>
      </c>
      <c r="AH2211" s="41">
        <f>SUM($AA2211:$AG2211)</f>
        <v/>
      </c>
      <c r="AI2211" s="41">
        <f>12*($AM2211+$AN2211)</f>
        <v/>
      </c>
      <c r="AJ2211" s="41">
        <f>$AM2211*((IncMonth-1)+(13-IncMonth)*(1+$X2211))+12*$AN2211</f>
        <v/>
      </c>
      <c r="AK2211" s="41">
        <f>IF($R2211=1,N($L2211)+N($M2211),0)</f>
        <v/>
      </c>
      <c r="AL2211">
        <f>IF($C2211="","",IF(N($L2211)&lt;=0,"Basic salary missing",IF(ISNA(MATCH($C2211,Departments!$A$5:$A$54,0)),"Department not on Departments sheet",IF(AND($I2211&lt;&gt;"",NOT(ISNUMBER($I2211))),"Date of birth is text, not a date",IF(AND($K2211&lt;&gt;"",NOT(ISNUMBER($K2211))),"Contract end is text, not a date","")))))</f>
        <v/>
      </c>
      <c r="AM2211" s="41">
        <f>IF($R2211=0,0,N($L2211)*(1+$Z2211+BonusMonths/12+IF($Q2211=1,0,EOSB))+N($M2211)+(N($L2211)+SI_Gross*N($M2211))*IF($Q2211=1,SI_O,SI_E))</f>
        <v/>
      </c>
      <c r="AN2211" s="41">
        <f>IF($R2211=0,0,(IF($Q2211=1,MedO,MedE+Ticket)+Training)/12)</f>
        <v/>
      </c>
    </row>
    <row r="2212">
      <c r="I2212" s="35" t="n"/>
      <c r="J2212" s="35" t="n"/>
      <c r="K2212" s="35" t="n"/>
      <c r="L2212" s="36" t="n"/>
      <c r="M2212" s="36" t="n"/>
      <c r="P2212" s="37" t="n"/>
      <c r="Q2212" s="38">
        <f>IF($C2212="",0,IF(OR(LOWER(TRIM($G2212))="omani",LOWER(TRIM($G2212))="oman",LOWER(TRIM($G2212))="om",LOWER(TRIM($G2212))="local"),1,0))</f>
        <v/>
      </c>
      <c r="R2212" s="38">
        <f>IF($C2212="",0,IF(OR(ISNUMBER(SEARCH("resign",$N2212)),ISNUMBER(SEARCH("terminat",$N2212)),ISNUMBER(SEARCH("inactive",$N2212)),ISNUMBER(SEARCH("vacan",$N2212)),ISNUMBER(SEARCH("deceased",$N2212)),ISNUMBER(SEARCH("separated",$N2212))),0,1))</f>
        <v/>
      </c>
      <c r="S2212">
        <f>IF(OR($R2212=0,NOT(ISNUMBER($I2212))),"",IFERROR(DATEDIF($I2212,DATE(FY,1,1),"y"),""))</f>
        <v/>
      </c>
      <c r="T2212">
        <f>IF(OR($R2212=0,NOT(ISNUMBER($J2212))),"",IFERROR(DATEDIF($J2212,DATE(FY,1,1),"y"),0))</f>
        <v/>
      </c>
      <c r="U2212" s="38">
        <f>IF(OR($R2212=0,NOT(ISNUMBER($I2212))),0,IF(YEAR($I2212)+IF($Q2212=1,RetAgeO,RetAgeE)=FY,MONTH($I2212),IF(YEAR($I2212)+IF($Q2212=1,RetAgeO,RetAgeE)&lt;FY,1,0)))</f>
        <v/>
      </c>
      <c r="V2212" s="38">
        <f>IF(OR($R2212=0,NOT(ISNUMBER($K2212))),0,IF(YEAR($K2212)=FY,MONTH($K2212),IF(YEAR($K2212)&lt;FY,1,0)))</f>
        <v/>
      </c>
      <c r="W2212" s="38">
        <f>IF($R2212=0,0,MIN(12,IF(AND(ISNUMBER($O2212),$O2212&gt;=1,$O2212&lt;=12),INT($O2212),12),IF(AND(RetireExit="Yes",$U2212&gt;0),$U2212,12),IF(AND(ContractExit="Yes",$V2212&gt;0),$V2212,12)))</f>
        <v/>
      </c>
      <c r="X2212" s="37">
        <f>IF(ISNUMBER($P2212),$P2212,IncPct)</f>
        <v/>
      </c>
      <c r="Y2212" s="39">
        <f>IF($W2212=0,0,MAX(0,MIN($W2212,IncMonth-1))+MAX(0,$W2212-IncMonth+1)*(1+$X2212))</f>
        <v/>
      </c>
      <c r="Z2212" s="40">
        <f>IF($C2212="",0,IFERROR(INDEX(Departments!$B$5:$B$54,MATCH($C2212,Departments!$A$5:$A$54,0)),0))</f>
        <v/>
      </c>
      <c r="AA2212" s="41">
        <f>N($L2212)*$Y2212</f>
        <v/>
      </c>
      <c r="AB2212" s="41">
        <f>N($M2212)*$Y2212</f>
        <v/>
      </c>
      <c r="AC2212" s="41">
        <f>$AA2212*$Z2212</f>
        <v/>
      </c>
      <c r="AD2212" s="41">
        <f>$AA2212*BonusMonths/12</f>
        <v/>
      </c>
      <c r="AE2212" s="41">
        <f>($AA2212+SI_Gross*$AB2212)*IF($Q2212=1,SI_O,SI_E)</f>
        <v/>
      </c>
      <c r="AF2212" s="41">
        <f>IF($Q2212=1,0,$AA2212*EOSB)</f>
        <v/>
      </c>
      <c r="AG2212" s="41">
        <f>$AN2212*$W2212</f>
        <v/>
      </c>
      <c r="AH2212" s="41">
        <f>SUM($AA2212:$AG2212)</f>
        <v/>
      </c>
      <c r="AI2212" s="41">
        <f>12*($AM2212+$AN2212)</f>
        <v/>
      </c>
      <c r="AJ2212" s="41">
        <f>$AM2212*((IncMonth-1)+(13-IncMonth)*(1+$X2212))+12*$AN2212</f>
        <v/>
      </c>
      <c r="AK2212" s="41">
        <f>IF($R2212=1,N($L2212)+N($M2212),0)</f>
        <v/>
      </c>
      <c r="AL2212">
        <f>IF($C2212="","",IF(N($L2212)&lt;=0,"Basic salary missing",IF(ISNA(MATCH($C2212,Departments!$A$5:$A$54,0)),"Department not on Departments sheet",IF(AND($I2212&lt;&gt;"",NOT(ISNUMBER($I2212))),"Date of birth is text, not a date",IF(AND($K2212&lt;&gt;"",NOT(ISNUMBER($K2212))),"Contract end is text, not a date","")))))</f>
        <v/>
      </c>
      <c r="AM2212" s="41">
        <f>IF($R2212=0,0,N($L2212)*(1+$Z2212+BonusMonths/12+IF($Q2212=1,0,EOSB))+N($M2212)+(N($L2212)+SI_Gross*N($M2212))*IF($Q2212=1,SI_O,SI_E))</f>
        <v/>
      </c>
      <c r="AN2212" s="41">
        <f>IF($R2212=0,0,(IF($Q2212=1,MedO,MedE+Ticket)+Training)/12)</f>
        <v/>
      </c>
    </row>
    <row r="2213">
      <c r="I2213" s="35" t="n"/>
      <c r="J2213" s="35" t="n"/>
      <c r="K2213" s="35" t="n"/>
      <c r="L2213" s="36" t="n"/>
      <c r="M2213" s="36" t="n"/>
      <c r="P2213" s="37" t="n"/>
      <c r="Q2213" s="38">
        <f>IF($C2213="",0,IF(OR(LOWER(TRIM($G2213))="omani",LOWER(TRIM($G2213))="oman",LOWER(TRIM($G2213))="om",LOWER(TRIM($G2213))="local"),1,0))</f>
        <v/>
      </c>
      <c r="R2213" s="38">
        <f>IF($C2213="",0,IF(OR(ISNUMBER(SEARCH("resign",$N2213)),ISNUMBER(SEARCH("terminat",$N2213)),ISNUMBER(SEARCH("inactive",$N2213)),ISNUMBER(SEARCH("vacan",$N2213)),ISNUMBER(SEARCH("deceased",$N2213)),ISNUMBER(SEARCH("separated",$N2213))),0,1))</f>
        <v/>
      </c>
      <c r="S2213">
        <f>IF(OR($R2213=0,NOT(ISNUMBER($I2213))),"",IFERROR(DATEDIF($I2213,DATE(FY,1,1),"y"),""))</f>
        <v/>
      </c>
      <c r="T2213">
        <f>IF(OR($R2213=0,NOT(ISNUMBER($J2213))),"",IFERROR(DATEDIF($J2213,DATE(FY,1,1),"y"),0))</f>
        <v/>
      </c>
      <c r="U2213" s="38">
        <f>IF(OR($R2213=0,NOT(ISNUMBER($I2213))),0,IF(YEAR($I2213)+IF($Q2213=1,RetAgeO,RetAgeE)=FY,MONTH($I2213),IF(YEAR($I2213)+IF($Q2213=1,RetAgeO,RetAgeE)&lt;FY,1,0)))</f>
        <v/>
      </c>
      <c r="V2213" s="38">
        <f>IF(OR($R2213=0,NOT(ISNUMBER($K2213))),0,IF(YEAR($K2213)=FY,MONTH($K2213),IF(YEAR($K2213)&lt;FY,1,0)))</f>
        <v/>
      </c>
      <c r="W2213" s="38">
        <f>IF($R2213=0,0,MIN(12,IF(AND(ISNUMBER($O2213),$O2213&gt;=1,$O2213&lt;=12),INT($O2213),12),IF(AND(RetireExit="Yes",$U2213&gt;0),$U2213,12),IF(AND(ContractExit="Yes",$V2213&gt;0),$V2213,12)))</f>
        <v/>
      </c>
      <c r="X2213" s="37">
        <f>IF(ISNUMBER($P2213),$P2213,IncPct)</f>
        <v/>
      </c>
      <c r="Y2213" s="39">
        <f>IF($W2213=0,0,MAX(0,MIN($W2213,IncMonth-1))+MAX(0,$W2213-IncMonth+1)*(1+$X2213))</f>
        <v/>
      </c>
      <c r="Z2213" s="40">
        <f>IF($C2213="",0,IFERROR(INDEX(Departments!$B$5:$B$54,MATCH($C2213,Departments!$A$5:$A$54,0)),0))</f>
        <v/>
      </c>
      <c r="AA2213" s="41">
        <f>N($L2213)*$Y2213</f>
        <v/>
      </c>
      <c r="AB2213" s="41">
        <f>N($M2213)*$Y2213</f>
        <v/>
      </c>
      <c r="AC2213" s="41">
        <f>$AA2213*$Z2213</f>
        <v/>
      </c>
      <c r="AD2213" s="41">
        <f>$AA2213*BonusMonths/12</f>
        <v/>
      </c>
      <c r="AE2213" s="41">
        <f>($AA2213+SI_Gross*$AB2213)*IF($Q2213=1,SI_O,SI_E)</f>
        <v/>
      </c>
      <c r="AF2213" s="41">
        <f>IF($Q2213=1,0,$AA2213*EOSB)</f>
        <v/>
      </c>
      <c r="AG2213" s="41">
        <f>$AN2213*$W2213</f>
        <v/>
      </c>
      <c r="AH2213" s="41">
        <f>SUM($AA2213:$AG2213)</f>
        <v/>
      </c>
      <c r="AI2213" s="41">
        <f>12*($AM2213+$AN2213)</f>
        <v/>
      </c>
      <c r="AJ2213" s="41">
        <f>$AM2213*((IncMonth-1)+(13-IncMonth)*(1+$X2213))+12*$AN2213</f>
        <v/>
      </c>
      <c r="AK2213" s="41">
        <f>IF($R2213=1,N($L2213)+N($M2213),0)</f>
        <v/>
      </c>
      <c r="AL2213">
        <f>IF($C2213="","",IF(N($L2213)&lt;=0,"Basic salary missing",IF(ISNA(MATCH($C2213,Departments!$A$5:$A$54,0)),"Department not on Departments sheet",IF(AND($I2213&lt;&gt;"",NOT(ISNUMBER($I2213))),"Date of birth is text, not a date",IF(AND($K2213&lt;&gt;"",NOT(ISNUMBER($K2213))),"Contract end is text, not a date","")))))</f>
        <v/>
      </c>
      <c r="AM2213" s="41">
        <f>IF($R2213=0,0,N($L2213)*(1+$Z2213+BonusMonths/12+IF($Q2213=1,0,EOSB))+N($M2213)+(N($L2213)+SI_Gross*N($M2213))*IF($Q2213=1,SI_O,SI_E))</f>
        <v/>
      </c>
      <c r="AN2213" s="41">
        <f>IF($R2213=0,0,(IF($Q2213=1,MedO,MedE+Ticket)+Training)/12)</f>
        <v/>
      </c>
    </row>
    <row r="2214">
      <c r="I2214" s="35" t="n"/>
      <c r="J2214" s="35" t="n"/>
      <c r="K2214" s="35" t="n"/>
      <c r="L2214" s="36" t="n"/>
      <c r="M2214" s="36" t="n"/>
      <c r="P2214" s="37" t="n"/>
      <c r="Q2214" s="38">
        <f>IF($C2214="",0,IF(OR(LOWER(TRIM($G2214))="omani",LOWER(TRIM($G2214))="oman",LOWER(TRIM($G2214))="om",LOWER(TRIM($G2214))="local"),1,0))</f>
        <v/>
      </c>
      <c r="R2214" s="38">
        <f>IF($C2214="",0,IF(OR(ISNUMBER(SEARCH("resign",$N2214)),ISNUMBER(SEARCH("terminat",$N2214)),ISNUMBER(SEARCH("inactive",$N2214)),ISNUMBER(SEARCH("vacan",$N2214)),ISNUMBER(SEARCH("deceased",$N2214)),ISNUMBER(SEARCH("separated",$N2214))),0,1))</f>
        <v/>
      </c>
      <c r="S2214">
        <f>IF(OR($R2214=0,NOT(ISNUMBER($I2214))),"",IFERROR(DATEDIF($I2214,DATE(FY,1,1),"y"),""))</f>
        <v/>
      </c>
      <c r="T2214">
        <f>IF(OR($R2214=0,NOT(ISNUMBER($J2214))),"",IFERROR(DATEDIF($J2214,DATE(FY,1,1),"y"),0))</f>
        <v/>
      </c>
      <c r="U2214" s="38">
        <f>IF(OR($R2214=0,NOT(ISNUMBER($I2214))),0,IF(YEAR($I2214)+IF($Q2214=1,RetAgeO,RetAgeE)=FY,MONTH($I2214),IF(YEAR($I2214)+IF($Q2214=1,RetAgeO,RetAgeE)&lt;FY,1,0)))</f>
        <v/>
      </c>
      <c r="V2214" s="38">
        <f>IF(OR($R2214=0,NOT(ISNUMBER($K2214))),0,IF(YEAR($K2214)=FY,MONTH($K2214),IF(YEAR($K2214)&lt;FY,1,0)))</f>
        <v/>
      </c>
      <c r="W2214" s="38">
        <f>IF($R2214=0,0,MIN(12,IF(AND(ISNUMBER($O2214),$O2214&gt;=1,$O2214&lt;=12),INT($O2214),12),IF(AND(RetireExit="Yes",$U2214&gt;0),$U2214,12),IF(AND(ContractExit="Yes",$V2214&gt;0),$V2214,12)))</f>
        <v/>
      </c>
      <c r="X2214" s="37">
        <f>IF(ISNUMBER($P2214),$P2214,IncPct)</f>
        <v/>
      </c>
      <c r="Y2214" s="39">
        <f>IF($W2214=0,0,MAX(0,MIN($W2214,IncMonth-1))+MAX(0,$W2214-IncMonth+1)*(1+$X2214))</f>
        <v/>
      </c>
      <c r="Z2214" s="40">
        <f>IF($C2214="",0,IFERROR(INDEX(Departments!$B$5:$B$54,MATCH($C2214,Departments!$A$5:$A$54,0)),0))</f>
        <v/>
      </c>
      <c r="AA2214" s="41">
        <f>N($L2214)*$Y2214</f>
        <v/>
      </c>
      <c r="AB2214" s="41">
        <f>N($M2214)*$Y2214</f>
        <v/>
      </c>
      <c r="AC2214" s="41">
        <f>$AA2214*$Z2214</f>
        <v/>
      </c>
      <c r="AD2214" s="41">
        <f>$AA2214*BonusMonths/12</f>
        <v/>
      </c>
      <c r="AE2214" s="41">
        <f>($AA2214+SI_Gross*$AB2214)*IF($Q2214=1,SI_O,SI_E)</f>
        <v/>
      </c>
      <c r="AF2214" s="41">
        <f>IF($Q2214=1,0,$AA2214*EOSB)</f>
        <v/>
      </c>
      <c r="AG2214" s="41">
        <f>$AN2214*$W2214</f>
        <v/>
      </c>
      <c r="AH2214" s="41">
        <f>SUM($AA2214:$AG2214)</f>
        <v/>
      </c>
      <c r="AI2214" s="41">
        <f>12*($AM2214+$AN2214)</f>
        <v/>
      </c>
      <c r="AJ2214" s="41">
        <f>$AM2214*((IncMonth-1)+(13-IncMonth)*(1+$X2214))+12*$AN2214</f>
        <v/>
      </c>
      <c r="AK2214" s="41">
        <f>IF($R2214=1,N($L2214)+N($M2214),0)</f>
        <v/>
      </c>
      <c r="AL2214">
        <f>IF($C2214="","",IF(N($L2214)&lt;=0,"Basic salary missing",IF(ISNA(MATCH($C2214,Departments!$A$5:$A$54,0)),"Department not on Departments sheet",IF(AND($I2214&lt;&gt;"",NOT(ISNUMBER($I2214))),"Date of birth is text, not a date",IF(AND($K2214&lt;&gt;"",NOT(ISNUMBER($K2214))),"Contract end is text, not a date","")))))</f>
        <v/>
      </c>
      <c r="AM2214" s="41">
        <f>IF($R2214=0,0,N($L2214)*(1+$Z2214+BonusMonths/12+IF($Q2214=1,0,EOSB))+N($M2214)+(N($L2214)+SI_Gross*N($M2214))*IF($Q2214=1,SI_O,SI_E))</f>
        <v/>
      </c>
      <c r="AN2214" s="41">
        <f>IF($R2214=0,0,(IF($Q2214=1,MedO,MedE+Ticket)+Training)/12)</f>
        <v/>
      </c>
    </row>
    <row r="2215">
      <c r="I2215" s="35" t="n"/>
      <c r="J2215" s="35" t="n"/>
      <c r="K2215" s="35" t="n"/>
      <c r="L2215" s="36" t="n"/>
      <c r="M2215" s="36" t="n"/>
      <c r="P2215" s="37" t="n"/>
      <c r="Q2215" s="38">
        <f>IF($C2215="",0,IF(OR(LOWER(TRIM($G2215))="omani",LOWER(TRIM($G2215))="oman",LOWER(TRIM($G2215))="om",LOWER(TRIM($G2215))="local"),1,0))</f>
        <v/>
      </c>
      <c r="R2215" s="38">
        <f>IF($C2215="",0,IF(OR(ISNUMBER(SEARCH("resign",$N2215)),ISNUMBER(SEARCH("terminat",$N2215)),ISNUMBER(SEARCH("inactive",$N2215)),ISNUMBER(SEARCH("vacan",$N2215)),ISNUMBER(SEARCH("deceased",$N2215)),ISNUMBER(SEARCH("separated",$N2215))),0,1))</f>
        <v/>
      </c>
      <c r="S2215">
        <f>IF(OR($R2215=0,NOT(ISNUMBER($I2215))),"",IFERROR(DATEDIF($I2215,DATE(FY,1,1),"y"),""))</f>
        <v/>
      </c>
      <c r="T2215">
        <f>IF(OR($R2215=0,NOT(ISNUMBER($J2215))),"",IFERROR(DATEDIF($J2215,DATE(FY,1,1),"y"),0))</f>
        <v/>
      </c>
      <c r="U2215" s="38">
        <f>IF(OR($R2215=0,NOT(ISNUMBER($I2215))),0,IF(YEAR($I2215)+IF($Q2215=1,RetAgeO,RetAgeE)=FY,MONTH($I2215),IF(YEAR($I2215)+IF($Q2215=1,RetAgeO,RetAgeE)&lt;FY,1,0)))</f>
        <v/>
      </c>
      <c r="V2215" s="38">
        <f>IF(OR($R2215=0,NOT(ISNUMBER($K2215))),0,IF(YEAR($K2215)=FY,MONTH($K2215),IF(YEAR($K2215)&lt;FY,1,0)))</f>
        <v/>
      </c>
      <c r="W2215" s="38">
        <f>IF($R2215=0,0,MIN(12,IF(AND(ISNUMBER($O2215),$O2215&gt;=1,$O2215&lt;=12),INT($O2215),12),IF(AND(RetireExit="Yes",$U2215&gt;0),$U2215,12),IF(AND(ContractExit="Yes",$V2215&gt;0),$V2215,12)))</f>
        <v/>
      </c>
      <c r="X2215" s="37">
        <f>IF(ISNUMBER($P2215),$P2215,IncPct)</f>
        <v/>
      </c>
      <c r="Y2215" s="39">
        <f>IF($W2215=0,0,MAX(0,MIN($W2215,IncMonth-1))+MAX(0,$W2215-IncMonth+1)*(1+$X2215))</f>
        <v/>
      </c>
      <c r="Z2215" s="40">
        <f>IF($C2215="",0,IFERROR(INDEX(Departments!$B$5:$B$54,MATCH($C2215,Departments!$A$5:$A$54,0)),0))</f>
        <v/>
      </c>
      <c r="AA2215" s="41">
        <f>N($L2215)*$Y2215</f>
        <v/>
      </c>
      <c r="AB2215" s="41">
        <f>N($M2215)*$Y2215</f>
        <v/>
      </c>
      <c r="AC2215" s="41">
        <f>$AA2215*$Z2215</f>
        <v/>
      </c>
      <c r="AD2215" s="41">
        <f>$AA2215*BonusMonths/12</f>
        <v/>
      </c>
      <c r="AE2215" s="41">
        <f>($AA2215+SI_Gross*$AB2215)*IF($Q2215=1,SI_O,SI_E)</f>
        <v/>
      </c>
      <c r="AF2215" s="41">
        <f>IF($Q2215=1,0,$AA2215*EOSB)</f>
        <v/>
      </c>
      <c r="AG2215" s="41">
        <f>$AN2215*$W2215</f>
        <v/>
      </c>
      <c r="AH2215" s="41">
        <f>SUM($AA2215:$AG2215)</f>
        <v/>
      </c>
      <c r="AI2215" s="41">
        <f>12*($AM2215+$AN2215)</f>
        <v/>
      </c>
      <c r="AJ2215" s="41">
        <f>$AM2215*((IncMonth-1)+(13-IncMonth)*(1+$X2215))+12*$AN2215</f>
        <v/>
      </c>
      <c r="AK2215" s="41">
        <f>IF($R2215=1,N($L2215)+N($M2215),0)</f>
        <v/>
      </c>
      <c r="AL2215">
        <f>IF($C2215="","",IF(N($L2215)&lt;=0,"Basic salary missing",IF(ISNA(MATCH($C2215,Departments!$A$5:$A$54,0)),"Department not on Departments sheet",IF(AND($I2215&lt;&gt;"",NOT(ISNUMBER($I2215))),"Date of birth is text, not a date",IF(AND($K2215&lt;&gt;"",NOT(ISNUMBER($K2215))),"Contract end is text, not a date","")))))</f>
        <v/>
      </c>
      <c r="AM2215" s="41">
        <f>IF($R2215=0,0,N($L2215)*(1+$Z2215+BonusMonths/12+IF($Q2215=1,0,EOSB))+N($M2215)+(N($L2215)+SI_Gross*N($M2215))*IF($Q2215=1,SI_O,SI_E))</f>
        <v/>
      </c>
      <c r="AN2215" s="41">
        <f>IF($R2215=0,0,(IF($Q2215=1,MedO,MedE+Ticket)+Training)/12)</f>
        <v/>
      </c>
    </row>
    <row r="2216">
      <c r="I2216" s="35" t="n"/>
      <c r="J2216" s="35" t="n"/>
      <c r="K2216" s="35" t="n"/>
      <c r="L2216" s="36" t="n"/>
      <c r="M2216" s="36" t="n"/>
      <c r="P2216" s="37" t="n"/>
      <c r="Q2216" s="38">
        <f>IF($C2216="",0,IF(OR(LOWER(TRIM($G2216))="omani",LOWER(TRIM($G2216))="oman",LOWER(TRIM($G2216))="om",LOWER(TRIM($G2216))="local"),1,0))</f>
        <v/>
      </c>
      <c r="R2216" s="38">
        <f>IF($C2216="",0,IF(OR(ISNUMBER(SEARCH("resign",$N2216)),ISNUMBER(SEARCH("terminat",$N2216)),ISNUMBER(SEARCH("inactive",$N2216)),ISNUMBER(SEARCH("vacan",$N2216)),ISNUMBER(SEARCH("deceased",$N2216)),ISNUMBER(SEARCH("separated",$N2216))),0,1))</f>
        <v/>
      </c>
      <c r="S2216">
        <f>IF(OR($R2216=0,NOT(ISNUMBER($I2216))),"",IFERROR(DATEDIF($I2216,DATE(FY,1,1),"y"),""))</f>
        <v/>
      </c>
      <c r="T2216">
        <f>IF(OR($R2216=0,NOT(ISNUMBER($J2216))),"",IFERROR(DATEDIF($J2216,DATE(FY,1,1),"y"),0))</f>
        <v/>
      </c>
      <c r="U2216" s="38">
        <f>IF(OR($R2216=0,NOT(ISNUMBER($I2216))),0,IF(YEAR($I2216)+IF($Q2216=1,RetAgeO,RetAgeE)=FY,MONTH($I2216),IF(YEAR($I2216)+IF($Q2216=1,RetAgeO,RetAgeE)&lt;FY,1,0)))</f>
        <v/>
      </c>
      <c r="V2216" s="38">
        <f>IF(OR($R2216=0,NOT(ISNUMBER($K2216))),0,IF(YEAR($K2216)=FY,MONTH($K2216),IF(YEAR($K2216)&lt;FY,1,0)))</f>
        <v/>
      </c>
      <c r="W2216" s="38">
        <f>IF($R2216=0,0,MIN(12,IF(AND(ISNUMBER($O2216),$O2216&gt;=1,$O2216&lt;=12),INT($O2216),12),IF(AND(RetireExit="Yes",$U2216&gt;0),$U2216,12),IF(AND(ContractExit="Yes",$V2216&gt;0),$V2216,12)))</f>
        <v/>
      </c>
      <c r="X2216" s="37">
        <f>IF(ISNUMBER($P2216),$P2216,IncPct)</f>
        <v/>
      </c>
      <c r="Y2216" s="39">
        <f>IF($W2216=0,0,MAX(0,MIN($W2216,IncMonth-1))+MAX(0,$W2216-IncMonth+1)*(1+$X2216))</f>
        <v/>
      </c>
      <c r="Z2216" s="40">
        <f>IF($C2216="",0,IFERROR(INDEX(Departments!$B$5:$B$54,MATCH($C2216,Departments!$A$5:$A$54,0)),0))</f>
        <v/>
      </c>
      <c r="AA2216" s="41">
        <f>N($L2216)*$Y2216</f>
        <v/>
      </c>
      <c r="AB2216" s="41">
        <f>N($M2216)*$Y2216</f>
        <v/>
      </c>
      <c r="AC2216" s="41">
        <f>$AA2216*$Z2216</f>
        <v/>
      </c>
      <c r="AD2216" s="41">
        <f>$AA2216*BonusMonths/12</f>
        <v/>
      </c>
      <c r="AE2216" s="41">
        <f>($AA2216+SI_Gross*$AB2216)*IF($Q2216=1,SI_O,SI_E)</f>
        <v/>
      </c>
      <c r="AF2216" s="41">
        <f>IF($Q2216=1,0,$AA2216*EOSB)</f>
        <v/>
      </c>
      <c r="AG2216" s="41">
        <f>$AN2216*$W2216</f>
        <v/>
      </c>
      <c r="AH2216" s="41">
        <f>SUM($AA2216:$AG2216)</f>
        <v/>
      </c>
      <c r="AI2216" s="41">
        <f>12*($AM2216+$AN2216)</f>
        <v/>
      </c>
      <c r="AJ2216" s="41">
        <f>$AM2216*((IncMonth-1)+(13-IncMonth)*(1+$X2216))+12*$AN2216</f>
        <v/>
      </c>
      <c r="AK2216" s="41">
        <f>IF($R2216=1,N($L2216)+N($M2216),0)</f>
        <v/>
      </c>
      <c r="AL2216">
        <f>IF($C2216="","",IF(N($L2216)&lt;=0,"Basic salary missing",IF(ISNA(MATCH($C2216,Departments!$A$5:$A$54,0)),"Department not on Departments sheet",IF(AND($I2216&lt;&gt;"",NOT(ISNUMBER($I2216))),"Date of birth is text, not a date",IF(AND($K2216&lt;&gt;"",NOT(ISNUMBER($K2216))),"Contract end is text, not a date","")))))</f>
        <v/>
      </c>
      <c r="AM2216" s="41">
        <f>IF($R2216=0,0,N($L2216)*(1+$Z2216+BonusMonths/12+IF($Q2216=1,0,EOSB))+N($M2216)+(N($L2216)+SI_Gross*N($M2216))*IF($Q2216=1,SI_O,SI_E))</f>
        <v/>
      </c>
      <c r="AN2216" s="41">
        <f>IF($R2216=0,0,(IF($Q2216=1,MedO,MedE+Ticket)+Training)/12)</f>
        <v/>
      </c>
    </row>
    <row r="2217">
      <c r="I2217" s="35" t="n"/>
      <c r="J2217" s="35" t="n"/>
      <c r="K2217" s="35" t="n"/>
      <c r="L2217" s="36" t="n"/>
      <c r="M2217" s="36" t="n"/>
      <c r="P2217" s="37" t="n"/>
      <c r="Q2217" s="38">
        <f>IF($C2217="",0,IF(OR(LOWER(TRIM($G2217))="omani",LOWER(TRIM($G2217))="oman",LOWER(TRIM($G2217))="om",LOWER(TRIM($G2217))="local"),1,0))</f>
        <v/>
      </c>
      <c r="R2217" s="38">
        <f>IF($C2217="",0,IF(OR(ISNUMBER(SEARCH("resign",$N2217)),ISNUMBER(SEARCH("terminat",$N2217)),ISNUMBER(SEARCH("inactive",$N2217)),ISNUMBER(SEARCH("vacan",$N2217)),ISNUMBER(SEARCH("deceased",$N2217)),ISNUMBER(SEARCH("separated",$N2217))),0,1))</f>
        <v/>
      </c>
      <c r="S2217">
        <f>IF(OR($R2217=0,NOT(ISNUMBER($I2217))),"",IFERROR(DATEDIF($I2217,DATE(FY,1,1),"y"),""))</f>
        <v/>
      </c>
      <c r="T2217">
        <f>IF(OR($R2217=0,NOT(ISNUMBER($J2217))),"",IFERROR(DATEDIF($J2217,DATE(FY,1,1),"y"),0))</f>
        <v/>
      </c>
      <c r="U2217" s="38">
        <f>IF(OR($R2217=0,NOT(ISNUMBER($I2217))),0,IF(YEAR($I2217)+IF($Q2217=1,RetAgeO,RetAgeE)=FY,MONTH($I2217),IF(YEAR($I2217)+IF($Q2217=1,RetAgeO,RetAgeE)&lt;FY,1,0)))</f>
        <v/>
      </c>
      <c r="V2217" s="38">
        <f>IF(OR($R2217=0,NOT(ISNUMBER($K2217))),0,IF(YEAR($K2217)=FY,MONTH($K2217),IF(YEAR($K2217)&lt;FY,1,0)))</f>
        <v/>
      </c>
      <c r="W2217" s="38">
        <f>IF($R2217=0,0,MIN(12,IF(AND(ISNUMBER($O2217),$O2217&gt;=1,$O2217&lt;=12),INT($O2217),12),IF(AND(RetireExit="Yes",$U2217&gt;0),$U2217,12),IF(AND(ContractExit="Yes",$V2217&gt;0),$V2217,12)))</f>
        <v/>
      </c>
      <c r="X2217" s="37">
        <f>IF(ISNUMBER($P2217),$P2217,IncPct)</f>
        <v/>
      </c>
      <c r="Y2217" s="39">
        <f>IF($W2217=0,0,MAX(0,MIN($W2217,IncMonth-1))+MAX(0,$W2217-IncMonth+1)*(1+$X2217))</f>
        <v/>
      </c>
      <c r="Z2217" s="40">
        <f>IF($C2217="",0,IFERROR(INDEX(Departments!$B$5:$B$54,MATCH($C2217,Departments!$A$5:$A$54,0)),0))</f>
        <v/>
      </c>
      <c r="AA2217" s="41">
        <f>N($L2217)*$Y2217</f>
        <v/>
      </c>
      <c r="AB2217" s="41">
        <f>N($M2217)*$Y2217</f>
        <v/>
      </c>
      <c r="AC2217" s="41">
        <f>$AA2217*$Z2217</f>
        <v/>
      </c>
      <c r="AD2217" s="41">
        <f>$AA2217*BonusMonths/12</f>
        <v/>
      </c>
      <c r="AE2217" s="41">
        <f>($AA2217+SI_Gross*$AB2217)*IF($Q2217=1,SI_O,SI_E)</f>
        <v/>
      </c>
      <c r="AF2217" s="41">
        <f>IF($Q2217=1,0,$AA2217*EOSB)</f>
        <v/>
      </c>
      <c r="AG2217" s="41">
        <f>$AN2217*$W2217</f>
        <v/>
      </c>
      <c r="AH2217" s="41">
        <f>SUM($AA2217:$AG2217)</f>
        <v/>
      </c>
      <c r="AI2217" s="41">
        <f>12*($AM2217+$AN2217)</f>
        <v/>
      </c>
      <c r="AJ2217" s="41">
        <f>$AM2217*((IncMonth-1)+(13-IncMonth)*(1+$X2217))+12*$AN2217</f>
        <v/>
      </c>
      <c r="AK2217" s="41">
        <f>IF($R2217=1,N($L2217)+N($M2217),0)</f>
        <v/>
      </c>
      <c r="AL2217">
        <f>IF($C2217="","",IF(N($L2217)&lt;=0,"Basic salary missing",IF(ISNA(MATCH($C2217,Departments!$A$5:$A$54,0)),"Department not on Departments sheet",IF(AND($I2217&lt;&gt;"",NOT(ISNUMBER($I2217))),"Date of birth is text, not a date",IF(AND($K2217&lt;&gt;"",NOT(ISNUMBER($K2217))),"Contract end is text, not a date","")))))</f>
        <v/>
      </c>
      <c r="AM2217" s="41">
        <f>IF($R2217=0,0,N($L2217)*(1+$Z2217+BonusMonths/12+IF($Q2217=1,0,EOSB))+N($M2217)+(N($L2217)+SI_Gross*N($M2217))*IF($Q2217=1,SI_O,SI_E))</f>
        <v/>
      </c>
      <c r="AN2217" s="41">
        <f>IF($R2217=0,0,(IF($Q2217=1,MedO,MedE+Ticket)+Training)/12)</f>
        <v/>
      </c>
    </row>
    <row r="2218">
      <c r="I2218" s="35" t="n"/>
      <c r="J2218" s="35" t="n"/>
      <c r="K2218" s="35" t="n"/>
      <c r="L2218" s="36" t="n"/>
      <c r="M2218" s="36" t="n"/>
      <c r="P2218" s="37" t="n"/>
      <c r="Q2218" s="38">
        <f>IF($C2218="",0,IF(OR(LOWER(TRIM($G2218))="omani",LOWER(TRIM($G2218))="oman",LOWER(TRIM($G2218))="om",LOWER(TRIM($G2218))="local"),1,0))</f>
        <v/>
      </c>
      <c r="R2218" s="38">
        <f>IF($C2218="",0,IF(OR(ISNUMBER(SEARCH("resign",$N2218)),ISNUMBER(SEARCH("terminat",$N2218)),ISNUMBER(SEARCH("inactive",$N2218)),ISNUMBER(SEARCH("vacan",$N2218)),ISNUMBER(SEARCH("deceased",$N2218)),ISNUMBER(SEARCH("separated",$N2218))),0,1))</f>
        <v/>
      </c>
      <c r="S2218">
        <f>IF(OR($R2218=0,NOT(ISNUMBER($I2218))),"",IFERROR(DATEDIF($I2218,DATE(FY,1,1),"y"),""))</f>
        <v/>
      </c>
      <c r="T2218">
        <f>IF(OR($R2218=0,NOT(ISNUMBER($J2218))),"",IFERROR(DATEDIF($J2218,DATE(FY,1,1),"y"),0))</f>
        <v/>
      </c>
      <c r="U2218" s="38">
        <f>IF(OR($R2218=0,NOT(ISNUMBER($I2218))),0,IF(YEAR($I2218)+IF($Q2218=1,RetAgeO,RetAgeE)=FY,MONTH($I2218),IF(YEAR($I2218)+IF($Q2218=1,RetAgeO,RetAgeE)&lt;FY,1,0)))</f>
        <v/>
      </c>
      <c r="V2218" s="38">
        <f>IF(OR($R2218=0,NOT(ISNUMBER($K2218))),0,IF(YEAR($K2218)=FY,MONTH($K2218),IF(YEAR($K2218)&lt;FY,1,0)))</f>
        <v/>
      </c>
      <c r="W2218" s="38">
        <f>IF($R2218=0,0,MIN(12,IF(AND(ISNUMBER($O2218),$O2218&gt;=1,$O2218&lt;=12),INT($O2218),12),IF(AND(RetireExit="Yes",$U2218&gt;0),$U2218,12),IF(AND(ContractExit="Yes",$V2218&gt;0),$V2218,12)))</f>
        <v/>
      </c>
      <c r="X2218" s="37">
        <f>IF(ISNUMBER($P2218),$P2218,IncPct)</f>
        <v/>
      </c>
      <c r="Y2218" s="39">
        <f>IF($W2218=0,0,MAX(0,MIN($W2218,IncMonth-1))+MAX(0,$W2218-IncMonth+1)*(1+$X2218))</f>
        <v/>
      </c>
      <c r="Z2218" s="40">
        <f>IF($C2218="",0,IFERROR(INDEX(Departments!$B$5:$B$54,MATCH($C2218,Departments!$A$5:$A$54,0)),0))</f>
        <v/>
      </c>
      <c r="AA2218" s="41">
        <f>N($L2218)*$Y2218</f>
        <v/>
      </c>
      <c r="AB2218" s="41">
        <f>N($M2218)*$Y2218</f>
        <v/>
      </c>
      <c r="AC2218" s="41">
        <f>$AA2218*$Z2218</f>
        <v/>
      </c>
      <c r="AD2218" s="41">
        <f>$AA2218*BonusMonths/12</f>
        <v/>
      </c>
      <c r="AE2218" s="41">
        <f>($AA2218+SI_Gross*$AB2218)*IF($Q2218=1,SI_O,SI_E)</f>
        <v/>
      </c>
      <c r="AF2218" s="41">
        <f>IF($Q2218=1,0,$AA2218*EOSB)</f>
        <v/>
      </c>
      <c r="AG2218" s="41">
        <f>$AN2218*$W2218</f>
        <v/>
      </c>
      <c r="AH2218" s="41">
        <f>SUM($AA2218:$AG2218)</f>
        <v/>
      </c>
      <c r="AI2218" s="41">
        <f>12*($AM2218+$AN2218)</f>
        <v/>
      </c>
      <c r="AJ2218" s="41">
        <f>$AM2218*((IncMonth-1)+(13-IncMonth)*(1+$X2218))+12*$AN2218</f>
        <v/>
      </c>
      <c r="AK2218" s="41">
        <f>IF($R2218=1,N($L2218)+N($M2218),0)</f>
        <v/>
      </c>
      <c r="AL2218">
        <f>IF($C2218="","",IF(N($L2218)&lt;=0,"Basic salary missing",IF(ISNA(MATCH($C2218,Departments!$A$5:$A$54,0)),"Department not on Departments sheet",IF(AND($I2218&lt;&gt;"",NOT(ISNUMBER($I2218))),"Date of birth is text, not a date",IF(AND($K2218&lt;&gt;"",NOT(ISNUMBER($K2218))),"Contract end is text, not a date","")))))</f>
        <v/>
      </c>
      <c r="AM2218" s="41">
        <f>IF($R2218=0,0,N($L2218)*(1+$Z2218+BonusMonths/12+IF($Q2218=1,0,EOSB))+N($M2218)+(N($L2218)+SI_Gross*N($M2218))*IF($Q2218=1,SI_O,SI_E))</f>
        <v/>
      </c>
      <c r="AN2218" s="41">
        <f>IF($R2218=0,0,(IF($Q2218=1,MedO,MedE+Ticket)+Training)/12)</f>
        <v/>
      </c>
    </row>
    <row r="2219">
      <c r="I2219" s="35" t="n"/>
      <c r="J2219" s="35" t="n"/>
      <c r="K2219" s="35" t="n"/>
      <c r="L2219" s="36" t="n"/>
      <c r="M2219" s="36" t="n"/>
      <c r="P2219" s="37" t="n"/>
      <c r="Q2219" s="38">
        <f>IF($C2219="",0,IF(OR(LOWER(TRIM($G2219))="omani",LOWER(TRIM($G2219))="oman",LOWER(TRIM($G2219))="om",LOWER(TRIM($G2219))="local"),1,0))</f>
        <v/>
      </c>
      <c r="R2219" s="38">
        <f>IF($C2219="",0,IF(OR(ISNUMBER(SEARCH("resign",$N2219)),ISNUMBER(SEARCH("terminat",$N2219)),ISNUMBER(SEARCH("inactive",$N2219)),ISNUMBER(SEARCH("vacan",$N2219)),ISNUMBER(SEARCH("deceased",$N2219)),ISNUMBER(SEARCH("separated",$N2219))),0,1))</f>
        <v/>
      </c>
      <c r="S2219">
        <f>IF(OR($R2219=0,NOT(ISNUMBER($I2219))),"",IFERROR(DATEDIF($I2219,DATE(FY,1,1),"y"),""))</f>
        <v/>
      </c>
      <c r="T2219">
        <f>IF(OR($R2219=0,NOT(ISNUMBER($J2219))),"",IFERROR(DATEDIF($J2219,DATE(FY,1,1),"y"),0))</f>
        <v/>
      </c>
      <c r="U2219" s="38">
        <f>IF(OR($R2219=0,NOT(ISNUMBER($I2219))),0,IF(YEAR($I2219)+IF($Q2219=1,RetAgeO,RetAgeE)=FY,MONTH($I2219),IF(YEAR($I2219)+IF($Q2219=1,RetAgeO,RetAgeE)&lt;FY,1,0)))</f>
        <v/>
      </c>
      <c r="V2219" s="38">
        <f>IF(OR($R2219=0,NOT(ISNUMBER($K2219))),0,IF(YEAR($K2219)=FY,MONTH($K2219),IF(YEAR($K2219)&lt;FY,1,0)))</f>
        <v/>
      </c>
      <c r="W2219" s="38">
        <f>IF($R2219=0,0,MIN(12,IF(AND(ISNUMBER($O2219),$O2219&gt;=1,$O2219&lt;=12),INT($O2219),12),IF(AND(RetireExit="Yes",$U2219&gt;0),$U2219,12),IF(AND(ContractExit="Yes",$V2219&gt;0),$V2219,12)))</f>
        <v/>
      </c>
      <c r="X2219" s="37">
        <f>IF(ISNUMBER($P2219),$P2219,IncPct)</f>
        <v/>
      </c>
      <c r="Y2219" s="39">
        <f>IF($W2219=0,0,MAX(0,MIN($W2219,IncMonth-1))+MAX(0,$W2219-IncMonth+1)*(1+$X2219))</f>
        <v/>
      </c>
      <c r="Z2219" s="40">
        <f>IF($C2219="",0,IFERROR(INDEX(Departments!$B$5:$B$54,MATCH($C2219,Departments!$A$5:$A$54,0)),0))</f>
        <v/>
      </c>
      <c r="AA2219" s="41">
        <f>N($L2219)*$Y2219</f>
        <v/>
      </c>
      <c r="AB2219" s="41">
        <f>N($M2219)*$Y2219</f>
        <v/>
      </c>
      <c r="AC2219" s="41">
        <f>$AA2219*$Z2219</f>
        <v/>
      </c>
      <c r="AD2219" s="41">
        <f>$AA2219*BonusMonths/12</f>
        <v/>
      </c>
      <c r="AE2219" s="41">
        <f>($AA2219+SI_Gross*$AB2219)*IF($Q2219=1,SI_O,SI_E)</f>
        <v/>
      </c>
      <c r="AF2219" s="41">
        <f>IF($Q2219=1,0,$AA2219*EOSB)</f>
        <v/>
      </c>
      <c r="AG2219" s="41">
        <f>$AN2219*$W2219</f>
        <v/>
      </c>
      <c r="AH2219" s="41">
        <f>SUM($AA2219:$AG2219)</f>
        <v/>
      </c>
      <c r="AI2219" s="41">
        <f>12*($AM2219+$AN2219)</f>
        <v/>
      </c>
      <c r="AJ2219" s="41">
        <f>$AM2219*((IncMonth-1)+(13-IncMonth)*(1+$X2219))+12*$AN2219</f>
        <v/>
      </c>
      <c r="AK2219" s="41">
        <f>IF($R2219=1,N($L2219)+N($M2219),0)</f>
        <v/>
      </c>
      <c r="AL2219">
        <f>IF($C2219="","",IF(N($L2219)&lt;=0,"Basic salary missing",IF(ISNA(MATCH($C2219,Departments!$A$5:$A$54,0)),"Department not on Departments sheet",IF(AND($I2219&lt;&gt;"",NOT(ISNUMBER($I2219))),"Date of birth is text, not a date",IF(AND($K2219&lt;&gt;"",NOT(ISNUMBER($K2219))),"Contract end is text, not a date","")))))</f>
        <v/>
      </c>
      <c r="AM2219" s="41">
        <f>IF($R2219=0,0,N($L2219)*(1+$Z2219+BonusMonths/12+IF($Q2219=1,0,EOSB))+N($M2219)+(N($L2219)+SI_Gross*N($M2219))*IF($Q2219=1,SI_O,SI_E))</f>
        <v/>
      </c>
      <c r="AN2219" s="41">
        <f>IF($R2219=0,0,(IF($Q2219=1,MedO,MedE+Ticket)+Training)/12)</f>
        <v/>
      </c>
    </row>
    <row r="2220">
      <c r="I2220" s="35" t="n"/>
      <c r="J2220" s="35" t="n"/>
      <c r="K2220" s="35" t="n"/>
      <c r="L2220" s="36" t="n"/>
      <c r="M2220" s="36" t="n"/>
      <c r="P2220" s="37" t="n"/>
      <c r="Q2220" s="38">
        <f>IF($C2220="",0,IF(OR(LOWER(TRIM($G2220))="omani",LOWER(TRIM($G2220))="oman",LOWER(TRIM($G2220))="om",LOWER(TRIM($G2220))="local"),1,0))</f>
        <v/>
      </c>
      <c r="R2220" s="38">
        <f>IF($C2220="",0,IF(OR(ISNUMBER(SEARCH("resign",$N2220)),ISNUMBER(SEARCH("terminat",$N2220)),ISNUMBER(SEARCH("inactive",$N2220)),ISNUMBER(SEARCH("vacan",$N2220)),ISNUMBER(SEARCH("deceased",$N2220)),ISNUMBER(SEARCH("separated",$N2220))),0,1))</f>
        <v/>
      </c>
      <c r="S2220">
        <f>IF(OR($R2220=0,NOT(ISNUMBER($I2220))),"",IFERROR(DATEDIF($I2220,DATE(FY,1,1),"y"),""))</f>
        <v/>
      </c>
      <c r="T2220">
        <f>IF(OR($R2220=0,NOT(ISNUMBER($J2220))),"",IFERROR(DATEDIF($J2220,DATE(FY,1,1),"y"),0))</f>
        <v/>
      </c>
      <c r="U2220" s="38">
        <f>IF(OR($R2220=0,NOT(ISNUMBER($I2220))),0,IF(YEAR($I2220)+IF($Q2220=1,RetAgeO,RetAgeE)=FY,MONTH($I2220),IF(YEAR($I2220)+IF($Q2220=1,RetAgeO,RetAgeE)&lt;FY,1,0)))</f>
        <v/>
      </c>
      <c r="V2220" s="38">
        <f>IF(OR($R2220=0,NOT(ISNUMBER($K2220))),0,IF(YEAR($K2220)=FY,MONTH($K2220),IF(YEAR($K2220)&lt;FY,1,0)))</f>
        <v/>
      </c>
      <c r="W2220" s="38">
        <f>IF($R2220=0,0,MIN(12,IF(AND(ISNUMBER($O2220),$O2220&gt;=1,$O2220&lt;=12),INT($O2220),12),IF(AND(RetireExit="Yes",$U2220&gt;0),$U2220,12),IF(AND(ContractExit="Yes",$V2220&gt;0),$V2220,12)))</f>
        <v/>
      </c>
      <c r="X2220" s="37">
        <f>IF(ISNUMBER($P2220),$P2220,IncPct)</f>
        <v/>
      </c>
      <c r="Y2220" s="39">
        <f>IF($W2220=0,0,MAX(0,MIN($W2220,IncMonth-1))+MAX(0,$W2220-IncMonth+1)*(1+$X2220))</f>
        <v/>
      </c>
      <c r="Z2220" s="40">
        <f>IF($C2220="",0,IFERROR(INDEX(Departments!$B$5:$B$54,MATCH($C2220,Departments!$A$5:$A$54,0)),0))</f>
        <v/>
      </c>
      <c r="AA2220" s="41">
        <f>N($L2220)*$Y2220</f>
        <v/>
      </c>
      <c r="AB2220" s="41">
        <f>N($M2220)*$Y2220</f>
        <v/>
      </c>
      <c r="AC2220" s="41">
        <f>$AA2220*$Z2220</f>
        <v/>
      </c>
      <c r="AD2220" s="41">
        <f>$AA2220*BonusMonths/12</f>
        <v/>
      </c>
      <c r="AE2220" s="41">
        <f>($AA2220+SI_Gross*$AB2220)*IF($Q2220=1,SI_O,SI_E)</f>
        <v/>
      </c>
      <c r="AF2220" s="41">
        <f>IF($Q2220=1,0,$AA2220*EOSB)</f>
        <v/>
      </c>
      <c r="AG2220" s="41">
        <f>$AN2220*$W2220</f>
        <v/>
      </c>
      <c r="AH2220" s="41">
        <f>SUM($AA2220:$AG2220)</f>
        <v/>
      </c>
      <c r="AI2220" s="41">
        <f>12*($AM2220+$AN2220)</f>
        <v/>
      </c>
      <c r="AJ2220" s="41">
        <f>$AM2220*((IncMonth-1)+(13-IncMonth)*(1+$X2220))+12*$AN2220</f>
        <v/>
      </c>
      <c r="AK2220" s="41">
        <f>IF($R2220=1,N($L2220)+N($M2220),0)</f>
        <v/>
      </c>
      <c r="AL2220">
        <f>IF($C2220="","",IF(N($L2220)&lt;=0,"Basic salary missing",IF(ISNA(MATCH($C2220,Departments!$A$5:$A$54,0)),"Department not on Departments sheet",IF(AND($I2220&lt;&gt;"",NOT(ISNUMBER($I2220))),"Date of birth is text, not a date",IF(AND($K2220&lt;&gt;"",NOT(ISNUMBER($K2220))),"Contract end is text, not a date","")))))</f>
        <v/>
      </c>
      <c r="AM2220" s="41">
        <f>IF($R2220=0,0,N($L2220)*(1+$Z2220+BonusMonths/12+IF($Q2220=1,0,EOSB))+N($M2220)+(N($L2220)+SI_Gross*N($M2220))*IF($Q2220=1,SI_O,SI_E))</f>
        <v/>
      </c>
      <c r="AN2220" s="41">
        <f>IF($R2220=0,0,(IF($Q2220=1,MedO,MedE+Ticket)+Training)/12)</f>
        <v/>
      </c>
    </row>
    <row r="2221">
      <c r="I2221" s="35" t="n"/>
      <c r="J2221" s="35" t="n"/>
      <c r="K2221" s="35" t="n"/>
      <c r="L2221" s="36" t="n"/>
      <c r="M2221" s="36" t="n"/>
      <c r="P2221" s="37" t="n"/>
      <c r="Q2221" s="38">
        <f>IF($C2221="",0,IF(OR(LOWER(TRIM($G2221))="omani",LOWER(TRIM($G2221))="oman",LOWER(TRIM($G2221))="om",LOWER(TRIM($G2221))="local"),1,0))</f>
        <v/>
      </c>
      <c r="R2221" s="38">
        <f>IF($C2221="",0,IF(OR(ISNUMBER(SEARCH("resign",$N2221)),ISNUMBER(SEARCH("terminat",$N2221)),ISNUMBER(SEARCH("inactive",$N2221)),ISNUMBER(SEARCH("vacan",$N2221)),ISNUMBER(SEARCH("deceased",$N2221)),ISNUMBER(SEARCH("separated",$N2221))),0,1))</f>
        <v/>
      </c>
      <c r="S2221">
        <f>IF(OR($R2221=0,NOT(ISNUMBER($I2221))),"",IFERROR(DATEDIF($I2221,DATE(FY,1,1),"y"),""))</f>
        <v/>
      </c>
      <c r="T2221">
        <f>IF(OR($R2221=0,NOT(ISNUMBER($J2221))),"",IFERROR(DATEDIF($J2221,DATE(FY,1,1),"y"),0))</f>
        <v/>
      </c>
      <c r="U2221" s="38">
        <f>IF(OR($R2221=0,NOT(ISNUMBER($I2221))),0,IF(YEAR($I2221)+IF($Q2221=1,RetAgeO,RetAgeE)=FY,MONTH($I2221),IF(YEAR($I2221)+IF($Q2221=1,RetAgeO,RetAgeE)&lt;FY,1,0)))</f>
        <v/>
      </c>
      <c r="V2221" s="38">
        <f>IF(OR($R2221=0,NOT(ISNUMBER($K2221))),0,IF(YEAR($K2221)=FY,MONTH($K2221),IF(YEAR($K2221)&lt;FY,1,0)))</f>
        <v/>
      </c>
      <c r="W2221" s="38">
        <f>IF($R2221=0,0,MIN(12,IF(AND(ISNUMBER($O2221),$O2221&gt;=1,$O2221&lt;=12),INT($O2221),12),IF(AND(RetireExit="Yes",$U2221&gt;0),$U2221,12),IF(AND(ContractExit="Yes",$V2221&gt;0),$V2221,12)))</f>
        <v/>
      </c>
      <c r="X2221" s="37">
        <f>IF(ISNUMBER($P2221),$P2221,IncPct)</f>
        <v/>
      </c>
      <c r="Y2221" s="39">
        <f>IF($W2221=0,0,MAX(0,MIN($W2221,IncMonth-1))+MAX(0,$W2221-IncMonth+1)*(1+$X2221))</f>
        <v/>
      </c>
      <c r="Z2221" s="40">
        <f>IF($C2221="",0,IFERROR(INDEX(Departments!$B$5:$B$54,MATCH($C2221,Departments!$A$5:$A$54,0)),0))</f>
        <v/>
      </c>
      <c r="AA2221" s="41">
        <f>N($L2221)*$Y2221</f>
        <v/>
      </c>
      <c r="AB2221" s="41">
        <f>N($M2221)*$Y2221</f>
        <v/>
      </c>
      <c r="AC2221" s="41">
        <f>$AA2221*$Z2221</f>
        <v/>
      </c>
      <c r="AD2221" s="41">
        <f>$AA2221*BonusMonths/12</f>
        <v/>
      </c>
      <c r="AE2221" s="41">
        <f>($AA2221+SI_Gross*$AB2221)*IF($Q2221=1,SI_O,SI_E)</f>
        <v/>
      </c>
      <c r="AF2221" s="41">
        <f>IF($Q2221=1,0,$AA2221*EOSB)</f>
        <v/>
      </c>
      <c r="AG2221" s="41">
        <f>$AN2221*$W2221</f>
        <v/>
      </c>
      <c r="AH2221" s="41">
        <f>SUM($AA2221:$AG2221)</f>
        <v/>
      </c>
      <c r="AI2221" s="41">
        <f>12*($AM2221+$AN2221)</f>
        <v/>
      </c>
      <c r="AJ2221" s="41">
        <f>$AM2221*((IncMonth-1)+(13-IncMonth)*(1+$X2221))+12*$AN2221</f>
        <v/>
      </c>
      <c r="AK2221" s="41">
        <f>IF($R2221=1,N($L2221)+N($M2221),0)</f>
        <v/>
      </c>
      <c r="AL2221">
        <f>IF($C2221="","",IF(N($L2221)&lt;=0,"Basic salary missing",IF(ISNA(MATCH($C2221,Departments!$A$5:$A$54,0)),"Department not on Departments sheet",IF(AND($I2221&lt;&gt;"",NOT(ISNUMBER($I2221))),"Date of birth is text, not a date",IF(AND($K2221&lt;&gt;"",NOT(ISNUMBER($K2221))),"Contract end is text, not a date","")))))</f>
        <v/>
      </c>
      <c r="AM2221" s="41">
        <f>IF($R2221=0,0,N($L2221)*(1+$Z2221+BonusMonths/12+IF($Q2221=1,0,EOSB))+N($M2221)+(N($L2221)+SI_Gross*N($M2221))*IF($Q2221=1,SI_O,SI_E))</f>
        <v/>
      </c>
      <c r="AN2221" s="41">
        <f>IF($R2221=0,0,(IF($Q2221=1,MedO,MedE+Ticket)+Training)/12)</f>
        <v/>
      </c>
    </row>
    <row r="2222">
      <c r="I2222" s="35" t="n"/>
      <c r="J2222" s="35" t="n"/>
      <c r="K2222" s="35" t="n"/>
      <c r="L2222" s="36" t="n"/>
      <c r="M2222" s="36" t="n"/>
      <c r="P2222" s="37" t="n"/>
      <c r="Q2222" s="38">
        <f>IF($C2222="",0,IF(OR(LOWER(TRIM($G2222))="omani",LOWER(TRIM($G2222))="oman",LOWER(TRIM($G2222))="om",LOWER(TRIM($G2222))="local"),1,0))</f>
        <v/>
      </c>
      <c r="R2222" s="38">
        <f>IF($C2222="",0,IF(OR(ISNUMBER(SEARCH("resign",$N2222)),ISNUMBER(SEARCH("terminat",$N2222)),ISNUMBER(SEARCH("inactive",$N2222)),ISNUMBER(SEARCH("vacan",$N2222)),ISNUMBER(SEARCH("deceased",$N2222)),ISNUMBER(SEARCH("separated",$N2222))),0,1))</f>
        <v/>
      </c>
      <c r="S2222">
        <f>IF(OR($R2222=0,NOT(ISNUMBER($I2222))),"",IFERROR(DATEDIF($I2222,DATE(FY,1,1),"y"),""))</f>
        <v/>
      </c>
      <c r="T2222">
        <f>IF(OR($R2222=0,NOT(ISNUMBER($J2222))),"",IFERROR(DATEDIF($J2222,DATE(FY,1,1),"y"),0))</f>
        <v/>
      </c>
      <c r="U2222" s="38">
        <f>IF(OR($R2222=0,NOT(ISNUMBER($I2222))),0,IF(YEAR($I2222)+IF($Q2222=1,RetAgeO,RetAgeE)=FY,MONTH($I2222),IF(YEAR($I2222)+IF($Q2222=1,RetAgeO,RetAgeE)&lt;FY,1,0)))</f>
        <v/>
      </c>
      <c r="V2222" s="38">
        <f>IF(OR($R2222=0,NOT(ISNUMBER($K2222))),0,IF(YEAR($K2222)=FY,MONTH($K2222),IF(YEAR($K2222)&lt;FY,1,0)))</f>
        <v/>
      </c>
      <c r="W2222" s="38">
        <f>IF($R2222=0,0,MIN(12,IF(AND(ISNUMBER($O2222),$O2222&gt;=1,$O2222&lt;=12),INT($O2222),12),IF(AND(RetireExit="Yes",$U2222&gt;0),$U2222,12),IF(AND(ContractExit="Yes",$V2222&gt;0),$V2222,12)))</f>
        <v/>
      </c>
      <c r="X2222" s="37">
        <f>IF(ISNUMBER($P2222),$P2222,IncPct)</f>
        <v/>
      </c>
      <c r="Y2222" s="39">
        <f>IF($W2222=0,0,MAX(0,MIN($W2222,IncMonth-1))+MAX(0,$W2222-IncMonth+1)*(1+$X2222))</f>
        <v/>
      </c>
      <c r="Z2222" s="40">
        <f>IF($C2222="",0,IFERROR(INDEX(Departments!$B$5:$B$54,MATCH($C2222,Departments!$A$5:$A$54,0)),0))</f>
        <v/>
      </c>
      <c r="AA2222" s="41">
        <f>N($L2222)*$Y2222</f>
        <v/>
      </c>
      <c r="AB2222" s="41">
        <f>N($M2222)*$Y2222</f>
        <v/>
      </c>
      <c r="AC2222" s="41">
        <f>$AA2222*$Z2222</f>
        <v/>
      </c>
      <c r="AD2222" s="41">
        <f>$AA2222*BonusMonths/12</f>
        <v/>
      </c>
      <c r="AE2222" s="41">
        <f>($AA2222+SI_Gross*$AB2222)*IF($Q2222=1,SI_O,SI_E)</f>
        <v/>
      </c>
      <c r="AF2222" s="41">
        <f>IF($Q2222=1,0,$AA2222*EOSB)</f>
        <v/>
      </c>
      <c r="AG2222" s="41">
        <f>$AN2222*$W2222</f>
        <v/>
      </c>
      <c r="AH2222" s="41">
        <f>SUM($AA2222:$AG2222)</f>
        <v/>
      </c>
      <c r="AI2222" s="41">
        <f>12*($AM2222+$AN2222)</f>
        <v/>
      </c>
      <c r="AJ2222" s="41">
        <f>$AM2222*((IncMonth-1)+(13-IncMonth)*(1+$X2222))+12*$AN2222</f>
        <v/>
      </c>
      <c r="AK2222" s="41">
        <f>IF($R2222=1,N($L2222)+N($M2222),0)</f>
        <v/>
      </c>
      <c r="AL2222">
        <f>IF($C2222="","",IF(N($L2222)&lt;=0,"Basic salary missing",IF(ISNA(MATCH($C2222,Departments!$A$5:$A$54,0)),"Department not on Departments sheet",IF(AND($I2222&lt;&gt;"",NOT(ISNUMBER($I2222))),"Date of birth is text, not a date",IF(AND($K2222&lt;&gt;"",NOT(ISNUMBER($K2222))),"Contract end is text, not a date","")))))</f>
        <v/>
      </c>
      <c r="AM2222" s="41">
        <f>IF($R2222=0,0,N($L2222)*(1+$Z2222+BonusMonths/12+IF($Q2222=1,0,EOSB))+N($M2222)+(N($L2222)+SI_Gross*N($M2222))*IF($Q2222=1,SI_O,SI_E))</f>
        <v/>
      </c>
      <c r="AN2222" s="41">
        <f>IF($R2222=0,0,(IF($Q2222=1,MedO,MedE+Ticket)+Training)/12)</f>
        <v/>
      </c>
    </row>
    <row r="2223">
      <c r="I2223" s="35" t="n"/>
      <c r="J2223" s="35" t="n"/>
      <c r="K2223" s="35" t="n"/>
      <c r="L2223" s="36" t="n"/>
      <c r="M2223" s="36" t="n"/>
      <c r="P2223" s="37" t="n"/>
      <c r="Q2223" s="38">
        <f>IF($C2223="",0,IF(OR(LOWER(TRIM($G2223))="omani",LOWER(TRIM($G2223))="oman",LOWER(TRIM($G2223))="om",LOWER(TRIM($G2223))="local"),1,0))</f>
        <v/>
      </c>
      <c r="R2223" s="38">
        <f>IF($C2223="",0,IF(OR(ISNUMBER(SEARCH("resign",$N2223)),ISNUMBER(SEARCH("terminat",$N2223)),ISNUMBER(SEARCH("inactive",$N2223)),ISNUMBER(SEARCH("vacan",$N2223)),ISNUMBER(SEARCH("deceased",$N2223)),ISNUMBER(SEARCH("separated",$N2223))),0,1))</f>
        <v/>
      </c>
      <c r="S2223">
        <f>IF(OR($R2223=0,NOT(ISNUMBER($I2223))),"",IFERROR(DATEDIF($I2223,DATE(FY,1,1),"y"),""))</f>
        <v/>
      </c>
      <c r="T2223">
        <f>IF(OR($R2223=0,NOT(ISNUMBER($J2223))),"",IFERROR(DATEDIF($J2223,DATE(FY,1,1),"y"),0))</f>
        <v/>
      </c>
      <c r="U2223" s="38">
        <f>IF(OR($R2223=0,NOT(ISNUMBER($I2223))),0,IF(YEAR($I2223)+IF($Q2223=1,RetAgeO,RetAgeE)=FY,MONTH($I2223),IF(YEAR($I2223)+IF($Q2223=1,RetAgeO,RetAgeE)&lt;FY,1,0)))</f>
        <v/>
      </c>
      <c r="V2223" s="38">
        <f>IF(OR($R2223=0,NOT(ISNUMBER($K2223))),0,IF(YEAR($K2223)=FY,MONTH($K2223),IF(YEAR($K2223)&lt;FY,1,0)))</f>
        <v/>
      </c>
      <c r="W2223" s="38">
        <f>IF($R2223=0,0,MIN(12,IF(AND(ISNUMBER($O2223),$O2223&gt;=1,$O2223&lt;=12),INT($O2223),12),IF(AND(RetireExit="Yes",$U2223&gt;0),$U2223,12),IF(AND(ContractExit="Yes",$V2223&gt;0),$V2223,12)))</f>
        <v/>
      </c>
      <c r="X2223" s="37">
        <f>IF(ISNUMBER($P2223),$P2223,IncPct)</f>
        <v/>
      </c>
      <c r="Y2223" s="39">
        <f>IF($W2223=0,0,MAX(0,MIN($W2223,IncMonth-1))+MAX(0,$W2223-IncMonth+1)*(1+$X2223))</f>
        <v/>
      </c>
      <c r="Z2223" s="40">
        <f>IF($C2223="",0,IFERROR(INDEX(Departments!$B$5:$B$54,MATCH($C2223,Departments!$A$5:$A$54,0)),0))</f>
        <v/>
      </c>
      <c r="AA2223" s="41">
        <f>N($L2223)*$Y2223</f>
        <v/>
      </c>
      <c r="AB2223" s="41">
        <f>N($M2223)*$Y2223</f>
        <v/>
      </c>
      <c r="AC2223" s="41">
        <f>$AA2223*$Z2223</f>
        <v/>
      </c>
      <c r="AD2223" s="41">
        <f>$AA2223*BonusMonths/12</f>
        <v/>
      </c>
      <c r="AE2223" s="41">
        <f>($AA2223+SI_Gross*$AB2223)*IF($Q2223=1,SI_O,SI_E)</f>
        <v/>
      </c>
      <c r="AF2223" s="41">
        <f>IF($Q2223=1,0,$AA2223*EOSB)</f>
        <v/>
      </c>
      <c r="AG2223" s="41">
        <f>$AN2223*$W2223</f>
        <v/>
      </c>
      <c r="AH2223" s="41">
        <f>SUM($AA2223:$AG2223)</f>
        <v/>
      </c>
      <c r="AI2223" s="41">
        <f>12*($AM2223+$AN2223)</f>
        <v/>
      </c>
      <c r="AJ2223" s="41">
        <f>$AM2223*((IncMonth-1)+(13-IncMonth)*(1+$X2223))+12*$AN2223</f>
        <v/>
      </c>
      <c r="AK2223" s="41">
        <f>IF($R2223=1,N($L2223)+N($M2223),0)</f>
        <v/>
      </c>
      <c r="AL2223">
        <f>IF($C2223="","",IF(N($L2223)&lt;=0,"Basic salary missing",IF(ISNA(MATCH($C2223,Departments!$A$5:$A$54,0)),"Department not on Departments sheet",IF(AND($I2223&lt;&gt;"",NOT(ISNUMBER($I2223))),"Date of birth is text, not a date",IF(AND($K2223&lt;&gt;"",NOT(ISNUMBER($K2223))),"Contract end is text, not a date","")))))</f>
        <v/>
      </c>
      <c r="AM2223" s="41">
        <f>IF($R2223=0,0,N($L2223)*(1+$Z2223+BonusMonths/12+IF($Q2223=1,0,EOSB))+N($M2223)+(N($L2223)+SI_Gross*N($M2223))*IF($Q2223=1,SI_O,SI_E))</f>
        <v/>
      </c>
      <c r="AN2223" s="41">
        <f>IF($R2223=0,0,(IF($Q2223=1,MedO,MedE+Ticket)+Training)/12)</f>
        <v/>
      </c>
    </row>
    <row r="2224">
      <c r="I2224" s="35" t="n"/>
      <c r="J2224" s="35" t="n"/>
      <c r="K2224" s="35" t="n"/>
      <c r="L2224" s="36" t="n"/>
      <c r="M2224" s="36" t="n"/>
      <c r="P2224" s="37" t="n"/>
      <c r="Q2224" s="38">
        <f>IF($C2224="",0,IF(OR(LOWER(TRIM($G2224))="omani",LOWER(TRIM($G2224))="oman",LOWER(TRIM($G2224))="om",LOWER(TRIM($G2224))="local"),1,0))</f>
        <v/>
      </c>
      <c r="R2224" s="38">
        <f>IF($C2224="",0,IF(OR(ISNUMBER(SEARCH("resign",$N2224)),ISNUMBER(SEARCH("terminat",$N2224)),ISNUMBER(SEARCH("inactive",$N2224)),ISNUMBER(SEARCH("vacan",$N2224)),ISNUMBER(SEARCH("deceased",$N2224)),ISNUMBER(SEARCH("separated",$N2224))),0,1))</f>
        <v/>
      </c>
      <c r="S2224">
        <f>IF(OR($R2224=0,NOT(ISNUMBER($I2224))),"",IFERROR(DATEDIF($I2224,DATE(FY,1,1),"y"),""))</f>
        <v/>
      </c>
      <c r="T2224">
        <f>IF(OR($R2224=0,NOT(ISNUMBER($J2224))),"",IFERROR(DATEDIF($J2224,DATE(FY,1,1),"y"),0))</f>
        <v/>
      </c>
      <c r="U2224" s="38">
        <f>IF(OR($R2224=0,NOT(ISNUMBER($I2224))),0,IF(YEAR($I2224)+IF($Q2224=1,RetAgeO,RetAgeE)=FY,MONTH($I2224),IF(YEAR($I2224)+IF($Q2224=1,RetAgeO,RetAgeE)&lt;FY,1,0)))</f>
        <v/>
      </c>
      <c r="V2224" s="38">
        <f>IF(OR($R2224=0,NOT(ISNUMBER($K2224))),0,IF(YEAR($K2224)=FY,MONTH($K2224),IF(YEAR($K2224)&lt;FY,1,0)))</f>
        <v/>
      </c>
      <c r="W2224" s="38">
        <f>IF($R2224=0,0,MIN(12,IF(AND(ISNUMBER($O2224),$O2224&gt;=1,$O2224&lt;=12),INT($O2224),12),IF(AND(RetireExit="Yes",$U2224&gt;0),$U2224,12),IF(AND(ContractExit="Yes",$V2224&gt;0),$V2224,12)))</f>
        <v/>
      </c>
      <c r="X2224" s="37">
        <f>IF(ISNUMBER($P2224),$P2224,IncPct)</f>
        <v/>
      </c>
      <c r="Y2224" s="39">
        <f>IF($W2224=0,0,MAX(0,MIN($W2224,IncMonth-1))+MAX(0,$W2224-IncMonth+1)*(1+$X2224))</f>
        <v/>
      </c>
      <c r="Z2224" s="40">
        <f>IF($C2224="",0,IFERROR(INDEX(Departments!$B$5:$B$54,MATCH($C2224,Departments!$A$5:$A$54,0)),0))</f>
        <v/>
      </c>
      <c r="AA2224" s="41">
        <f>N($L2224)*$Y2224</f>
        <v/>
      </c>
      <c r="AB2224" s="41">
        <f>N($M2224)*$Y2224</f>
        <v/>
      </c>
      <c r="AC2224" s="41">
        <f>$AA2224*$Z2224</f>
        <v/>
      </c>
      <c r="AD2224" s="41">
        <f>$AA2224*BonusMonths/12</f>
        <v/>
      </c>
      <c r="AE2224" s="41">
        <f>($AA2224+SI_Gross*$AB2224)*IF($Q2224=1,SI_O,SI_E)</f>
        <v/>
      </c>
      <c r="AF2224" s="41">
        <f>IF($Q2224=1,0,$AA2224*EOSB)</f>
        <v/>
      </c>
      <c r="AG2224" s="41">
        <f>$AN2224*$W2224</f>
        <v/>
      </c>
      <c r="AH2224" s="41">
        <f>SUM($AA2224:$AG2224)</f>
        <v/>
      </c>
      <c r="AI2224" s="41">
        <f>12*($AM2224+$AN2224)</f>
        <v/>
      </c>
      <c r="AJ2224" s="41">
        <f>$AM2224*((IncMonth-1)+(13-IncMonth)*(1+$X2224))+12*$AN2224</f>
        <v/>
      </c>
      <c r="AK2224" s="41">
        <f>IF($R2224=1,N($L2224)+N($M2224),0)</f>
        <v/>
      </c>
      <c r="AL2224">
        <f>IF($C2224="","",IF(N($L2224)&lt;=0,"Basic salary missing",IF(ISNA(MATCH($C2224,Departments!$A$5:$A$54,0)),"Department not on Departments sheet",IF(AND($I2224&lt;&gt;"",NOT(ISNUMBER($I2224))),"Date of birth is text, not a date",IF(AND($K2224&lt;&gt;"",NOT(ISNUMBER($K2224))),"Contract end is text, not a date","")))))</f>
        <v/>
      </c>
      <c r="AM2224" s="41">
        <f>IF($R2224=0,0,N($L2224)*(1+$Z2224+BonusMonths/12+IF($Q2224=1,0,EOSB))+N($M2224)+(N($L2224)+SI_Gross*N($M2224))*IF($Q2224=1,SI_O,SI_E))</f>
        <v/>
      </c>
      <c r="AN2224" s="41">
        <f>IF($R2224=0,0,(IF($Q2224=1,MedO,MedE+Ticket)+Training)/12)</f>
        <v/>
      </c>
    </row>
    <row r="2225">
      <c r="I2225" s="35" t="n"/>
      <c r="J2225" s="35" t="n"/>
      <c r="K2225" s="35" t="n"/>
      <c r="L2225" s="36" t="n"/>
      <c r="M2225" s="36" t="n"/>
      <c r="P2225" s="37" t="n"/>
      <c r="Q2225" s="38">
        <f>IF($C2225="",0,IF(OR(LOWER(TRIM($G2225))="omani",LOWER(TRIM($G2225))="oman",LOWER(TRIM($G2225))="om",LOWER(TRIM($G2225))="local"),1,0))</f>
        <v/>
      </c>
      <c r="R2225" s="38">
        <f>IF($C2225="",0,IF(OR(ISNUMBER(SEARCH("resign",$N2225)),ISNUMBER(SEARCH("terminat",$N2225)),ISNUMBER(SEARCH("inactive",$N2225)),ISNUMBER(SEARCH("vacan",$N2225)),ISNUMBER(SEARCH("deceased",$N2225)),ISNUMBER(SEARCH("separated",$N2225))),0,1))</f>
        <v/>
      </c>
      <c r="S2225">
        <f>IF(OR($R2225=0,NOT(ISNUMBER($I2225))),"",IFERROR(DATEDIF($I2225,DATE(FY,1,1),"y"),""))</f>
        <v/>
      </c>
      <c r="T2225">
        <f>IF(OR($R2225=0,NOT(ISNUMBER($J2225))),"",IFERROR(DATEDIF($J2225,DATE(FY,1,1),"y"),0))</f>
        <v/>
      </c>
      <c r="U2225" s="38">
        <f>IF(OR($R2225=0,NOT(ISNUMBER($I2225))),0,IF(YEAR($I2225)+IF($Q2225=1,RetAgeO,RetAgeE)=FY,MONTH($I2225),IF(YEAR($I2225)+IF($Q2225=1,RetAgeO,RetAgeE)&lt;FY,1,0)))</f>
        <v/>
      </c>
      <c r="V2225" s="38">
        <f>IF(OR($R2225=0,NOT(ISNUMBER($K2225))),0,IF(YEAR($K2225)=FY,MONTH($K2225),IF(YEAR($K2225)&lt;FY,1,0)))</f>
        <v/>
      </c>
      <c r="W2225" s="38">
        <f>IF($R2225=0,0,MIN(12,IF(AND(ISNUMBER($O2225),$O2225&gt;=1,$O2225&lt;=12),INT($O2225),12),IF(AND(RetireExit="Yes",$U2225&gt;0),$U2225,12),IF(AND(ContractExit="Yes",$V2225&gt;0),$V2225,12)))</f>
        <v/>
      </c>
      <c r="X2225" s="37">
        <f>IF(ISNUMBER($P2225),$P2225,IncPct)</f>
        <v/>
      </c>
      <c r="Y2225" s="39">
        <f>IF($W2225=0,0,MAX(0,MIN($W2225,IncMonth-1))+MAX(0,$W2225-IncMonth+1)*(1+$X2225))</f>
        <v/>
      </c>
      <c r="Z2225" s="40">
        <f>IF($C2225="",0,IFERROR(INDEX(Departments!$B$5:$B$54,MATCH($C2225,Departments!$A$5:$A$54,0)),0))</f>
        <v/>
      </c>
      <c r="AA2225" s="41">
        <f>N($L2225)*$Y2225</f>
        <v/>
      </c>
      <c r="AB2225" s="41">
        <f>N($M2225)*$Y2225</f>
        <v/>
      </c>
      <c r="AC2225" s="41">
        <f>$AA2225*$Z2225</f>
        <v/>
      </c>
      <c r="AD2225" s="41">
        <f>$AA2225*BonusMonths/12</f>
        <v/>
      </c>
      <c r="AE2225" s="41">
        <f>($AA2225+SI_Gross*$AB2225)*IF($Q2225=1,SI_O,SI_E)</f>
        <v/>
      </c>
      <c r="AF2225" s="41">
        <f>IF($Q2225=1,0,$AA2225*EOSB)</f>
        <v/>
      </c>
      <c r="AG2225" s="41">
        <f>$AN2225*$W2225</f>
        <v/>
      </c>
      <c r="AH2225" s="41">
        <f>SUM($AA2225:$AG2225)</f>
        <v/>
      </c>
      <c r="AI2225" s="41">
        <f>12*($AM2225+$AN2225)</f>
        <v/>
      </c>
      <c r="AJ2225" s="41">
        <f>$AM2225*((IncMonth-1)+(13-IncMonth)*(1+$X2225))+12*$AN2225</f>
        <v/>
      </c>
      <c r="AK2225" s="41">
        <f>IF($R2225=1,N($L2225)+N($M2225),0)</f>
        <v/>
      </c>
      <c r="AL2225">
        <f>IF($C2225="","",IF(N($L2225)&lt;=0,"Basic salary missing",IF(ISNA(MATCH($C2225,Departments!$A$5:$A$54,0)),"Department not on Departments sheet",IF(AND($I2225&lt;&gt;"",NOT(ISNUMBER($I2225))),"Date of birth is text, not a date",IF(AND($K2225&lt;&gt;"",NOT(ISNUMBER($K2225))),"Contract end is text, not a date","")))))</f>
        <v/>
      </c>
      <c r="AM2225" s="41">
        <f>IF($R2225=0,0,N($L2225)*(1+$Z2225+BonusMonths/12+IF($Q2225=1,0,EOSB))+N($M2225)+(N($L2225)+SI_Gross*N($M2225))*IF($Q2225=1,SI_O,SI_E))</f>
        <v/>
      </c>
      <c r="AN2225" s="41">
        <f>IF($R2225=0,0,(IF($Q2225=1,MedO,MedE+Ticket)+Training)/12)</f>
        <v/>
      </c>
    </row>
    <row r="2226">
      <c r="I2226" s="35" t="n"/>
      <c r="J2226" s="35" t="n"/>
      <c r="K2226" s="35" t="n"/>
      <c r="L2226" s="36" t="n"/>
      <c r="M2226" s="36" t="n"/>
      <c r="P2226" s="37" t="n"/>
      <c r="Q2226" s="38">
        <f>IF($C2226="",0,IF(OR(LOWER(TRIM($G2226))="omani",LOWER(TRIM($G2226))="oman",LOWER(TRIM($G2226))="om",LOWER(TRIM($G2226))="local"),1,0))</f>
        <v/>
      </c>
      <c r="R2226" s="38">
        <f>IF($C2226="",0,IF(OR(ISNUMBER(SEARCH("resign",$N2226)),ISNUMBER(SEARCH("terminat",$N2226)),ISNUMBER(SEARCH("inactive",$N2226)),ISNUMBER(SEARCH("vacan",$N2226)),ISNUMBER(SEARCH("deceased",$N2226)),ISNUMBER(SEARCH("separated",$N2226))),0,1))</f>
        <v/>
      </c>
      <c r="S2226">
        <f>IF(OR($R2226=0,NOT(ISNUMBER($I2226))),"",IFERROR(DATEDIF($I2226,DATE(FY,1,1),"y"),""))</f>
        <v/>
      </c>
      <c r="T2226">
        <f>IF(OR($R2226=0,NOT(ISNUMBER($J2226))),"",IFERROR(DATEDIF($J2226,DATE(FY,1,1),"y"),0))</f>
        <v/>
      </c>
      <c r="U2226" s="38">
        <f>IF(OR($R2226=0,NOT(ISNUMBER($I2226))),0,IF(YEAR($I2226)+IF($Q2226=1,RetAgeO,RetAgeE)=FY,MONTH($I2226),IF(YEAR($I2226)+IF($Q2226=1,RetAgeO,RetAgeE)&lt;FY,1,0)))</f>
        <v/>
      </c>
      <c r="V2226" s="38">
        <f>IF(OR($R2226=0,NOT(ISNUMBER($K2226))),0,IF(YEAR($K2226)=FY,MONTH($K2226),IF(YEAR($K2226)&lt;FY,1,0)))</f>
        <v/>
      </c>
      <c r="W2226" s="38">
        <f>IF($R2226=0,0,MIN(12,IF(AND(ISNUMBER($O2226),$O2226&gt;=1,$O2226&lt;=12),INT($O2226),12),IF(AND(RetireExit="Yes",$U2226&gt;0),$U2226,12),IF(AND(ContractExit="Yes",$V2226&gt;0),$V2226,12)))</f>
        <v/>
      </c>
      <c r="X2226" s="37">
        <f>IF(ISNUMBER($P2226),$P2226,IncPct)</f>
        <v/>
      </c>
      <c r="Y2226" s="39">
        <f>IF($W2226=0,0,MAX(0,MIN($W2226,IncMonth-1))+MAX(0,$W2226-IncMonth+1)*(1+$X2226))</f>
        <v/>
      </c>
      <c r="Z2226" s="40">
        <f>IF($C2226="",0,IFERROR(INDEX(Departments!$B$5:$B$54,MATCH($C2226,Departments!$A$5:$A$54,0)),0))</f>
        <v/>
      </c>
      <c r="AA2226" s="41">
        <f>N($L2226)*$Y2226</f>
        <v/>
      </c>
      <c r="AB2226" s="41">
        <f>N($M2226)*$Y2226</f>
        <v/>
      </c>
      <c r="AC2226" s="41">
        <f>$AA2226*$Z2226</f>
        <v/>
      </c>
      <c r="AD2226" s="41">
        <f>$AA2226*BonusMonths/12</f>
        <v/>
      </c>
      <c r="AE2226" s="41">
        <f>($AA2226+SI_Gross*$AB2226)*IF($Q2226=1,SI_O,SI_E)</f>
        <v/>
      </c>
      <c r="AF2226" s="41">
        <f>IF($Q2226=1,0,$AA2226*EOSB)</f>
        <v/>
      </c>
      <c r="AG2226" s="41">
        <f>$AN2226*$W2226</f>
        <v/>
      </c>
      <c r="AH2226" s="41">
        <f>SUM($AA2226:$AG2226)</f>
        <v/>
      </c>
      <c r="AI2226" s="41">
        <f>12*($AM2226+$AN2226)</f>
        <v/>
      </c>
      <c r="AJ2226" s="41">
        <f>$AM2226*((IncMonth-1)+(13-IncMonth)*(1+$X2226))+12*$AN2226</f>
        <v/>
      </c>
      <c r="AK2226" s="41">
        <f>IF($R2226=1,N($L2226)+N($M2226),0)</f>
        <v/>
      </c>
      <c r="AL2226">
        <f>IF($C2226="","",IF(N($L2226)&lt;=0,"Basic salary missing",IF(ISNA(MATCH($C2226,Departments!$A$5:$A$54,0)),"Department not on Departments sheet",IF(AND($I2226&lt;&gt;"",NOT(ISNUMBER($I2226))),"Date of birth is text, not a date",IF(AND($K2226&lt;&gt;"",NOT(ISNUMBER($K2226))),"Contract end is text, not a date","")))))</f>
        <v/>
      </c>
      <c r="AM2226" s="41">
        <f>IF($R2226=0,0,N($L2226)*(1+$Z2226+BonusMonths/12+IF($Q2226=1,0,EOSB))+N($M2226)+(N($L2226)+SI_Gross*N($M2226))*IF($Q2226=1,SI_O,SI_E))</f>
        <v/>
      </c>
      <c r="AN2226" s="41">
        <f>IF($R2226=0,0,(IF($Q2226=1,MedO,MedE+Ticket)+Training)/12)</f>
        <v/>
      </c>
    </row>
    <row r="2227">
      <c r="I2227" s="35" t="n"/>
      <c r="J2227" s="35" t="n"/>
      <c r="K2227" s="35" t="n"/>
      <c r="L2227" s="36" t="n"/>
      <c r="M2227" s="36" t="n"/>
      <c r="P2227" s="37" t="n"/>
      <c r="Q2227" s="38">
        <f>IF($C2227="",0,IF(OR(LOWER(TRIM($G2227))="omani",LOWER(TRIM($G2227))="oman",LOWER(TRIM($G2227))="om",LOWER(TRIM($G2227))="local"),1,0))</f>
        <v/>
      </c>
      <c r="R2227" s="38">
        <f>IF($C2227="",0,IF(OR(ISNUMBER(SEARCH("resign",$N2227)),ISNUMBER(SEARCH("terminat",$N2227)),ISNUMBER(SEARCH("inactive",$N2227)),ISNUMBER(SEARCH("vacan",$N2227)),ISNUMBER(SEARCH("deceased",$N2227)),ISNUMBER(SEARCH("separated",$N2227))),0,1))</f>
        <v/>
      </c>
      <c r="S2227">
        <f>IF(OR($R2227=0,NOT(ISNUMBER($I2227))),"",IFERROR(DATEDIF($I2227,DATE(FY,1,1),"y"),""))</f>
        <v/>
      </c>
      <c r="T2227">
        <f>IF(OR($R2227=0,NOT(ISNUMBER($J2227))),"",IFERROR(DATEDIF($J2227,DATE(FY,1,1),"y"),0))</f>
        <v/>
      </c>
      <c r="U2227" s="38">
        <f>IF(OR($R2227=0,NOT(ISNUMBER($I2227))),0,IF(YEAR($I2227)+IF($Q2227=1,RetAgeO,RetAgeE)=FY,MONTH($I2227),IF(YEAR($I2227)+IF($Q2227=1,RetAgeO,RetAgeE)&lt;FY,1,0)))</f>
        <v/>
      </c>
      <c r="V2227" s="38">
        <f>IF(OR($R2227=0,NOT(ISNUMBER($K2227))),0,IF(YEAR($K2227)=FY,MONTH($K2227),IF(YEAR($K2227)&lt;FY,1,0)))</f>
        <v/>
      </c>
      <c r="W2227" s="38">
        <f>IF($R2227=0,0,MIN(12,IF(AND(ISNUMBER($O2227),$O2227&gt;=1,$O2227&lt;=12),INT($O2227),12),IF(AND(RetireExit="Yes",$U2227&gt;0),$U2227,12),IF(AND(ContractExit="Yes",$V2227&gt;0),$V2227,12)))</f>
        <v/>
      </c>
      <c r="X2227" s="37">
        <f>IF(ISNUMBER($P2227),$P2227,IncPct)</f>
        <v/>
      </c>
      <c r="Y2227" s="39">
        <f>IF($W2227=0,0,MAX(0,MIN($W2227,IncMonth-1))+MAX(0,$W2227-IncMonth+1)*(1+$X2227))</f>
        <v/>
      </c>
      <c r="Z2227" s="40">
        <f>IF($C2227="",0,IFERROR(INDEX(Departments!$B$5:$B$54,MATCH($C2227,Departments!$A$5:$A$54,0)),0))</f>
        <v/>
      </c>
      <c r="AA2227" s="41">
        <f>N($L2227)*$Y2227</f>
        <v/>
      </c>
      <c r="AB2227" s="41">
        <f>N($M2227)*$Y2227</f>
        <v/>
      </c>
      <c r="AC2227" s="41">
        <f>$AA2227*$Z2227</f>
        <v/>
      </c>
      <c r="AD2227" s="41">
        <f>$AA2227*BonusMonths/12</f>
        <v/>
      </c>
      <c r="AE2227" s="41">
        <f>($AA2227+SI_Gross*$AB2227)*IF($Q2227=1,SI_O,SI_E)</f>
        <v/>
      </c>
      <c r="AF2227" s="41">
        <f>IF($Q2227=1,0,$AA2227*EOSB)</f>
        <v/>
      </c>
      <c r="AG2227" s="41">
        <f>$AN2227*$W2227</f>
        <v/>
      </c>
      <c r="AH2227" s="41">
        <f>SUM($AA2227:$AG2227)</f>
        <v/>
      </c>
      <c r="AI2227" s="41">
        <f>12*($AM2227+$AN2227)</f>
        <v/>
      </c>
      <c r="AJ2227" s="41">
        <f>$AM2227*((IncMonth-1)+(13-IncMonth)*(1+$X2227))+12*$AN2227</f>
        <v/>
      </c>
      <c r="AK2227" s="41">
        <f>IF($R2227=1,N($L2227)+N($M2227),0)</f>
        <v/>
      </c>
      <c r="AL2227">
        <f>IF($C2227="","",IF(N($L2227)&lt;=0,"Basic salary missing",IF(ISNA(MATCH($C2227,Departments!$A$5:$A$54,0)),"Department not on Departments sheet",IF(AND($I2227&lt;&gt;"",NOT(ISNUMBER($I2227))),"Date of birth is text, not a date",IF(AND($K2227&lt;&gt;"",NOT(ISNUMBER($K2227))),"Contract end is text, not a date","")))))</f>
        <v/>
      </c>
      <c r="AM2227" s="41">
        <f>IF($R2227=0,0,N($L2227)*(1+$Z2227+BonusMonths/12+IF($Q2227=1,0,EOSB))+N($M2227)+(N($L2227)+SI_Gross*N($M2227))*IF($Q2227=1,SI_O,SI_E))</f>
        <v/>
      </c>
      <c r="AN2227" s="41">
        <f>IF($R2227=0,0,(IF($Q2227=1,MedO,MedE+Ticket)+Training)/12)</f>
        <v/>
      </c>
    </row>
    <row r="2228">
      <c r="I2228" s="35" t="n"/>
      <c r="J2228" s="35" t="n"/>
      <c r="K2228" s="35" t="n"/>
      <c r="L2228" s="36" t="n"/>
      <c r="M2228" s="36" t="n"/>
      <c r="P2228" s="37" t="n"/>
      <c r="Q2228" s="38">
        <f>IF($C2228="",0,IF(OR(LOWER(TRIM($G2228))="omani",LOWER(TRIM($G2228))="oman",LOWER(TRIM($G2228))="om",LOWER(TRIM($G2228))="local"),1,0))</f>
        <v/>
      </c>
      <c r="R2228" s="38">
        <f>IF($C2228="",0,IF(OR(ISNUMBER(SEARCH("resign",$N2228)),ISNUMBER(SEARCH("terminat",$N2228)),ISNUMBER(SEARCH("inactive",$N2228)),ISNUMBER(SEARCH("vacan",$N2228)),ISNUMBER(SEARCH("deceased",$N2228)),ISNUMBER(SEARCH("separated",$N2228))),0,1))</f>
        <v/>
      </c>
      <c r="S2228">
        <f>IF(OR($R2228=0,NOT(ISNUMBER($I2228))),"",IFERROR(DATEDIF($I2228,DATE(FY,1,1),"y"),""))</f>
        <v/>
      </c>
      <c r="T2228">
        <f>IF(OR($R2228=0,NOT(ISNUMBER($J2228))),"",IFERROR(DATEDIF($J2228,DATE(FY,1,1),"y"),0))</f>
        <v/>
      </c>
      <c r="U2228" s="38">
        <f>IF(OR($R2228=0,NOT(ISNUMBER($I2228))),0,IF(YEAR($I2228)+IF($Q2228=1,RetAgeO,RetAgeE)=FY,MONTH($I2228),IF(YEAR($I2228)+IF($Q2228=1,RetAgeO,RetAgeE)&lt;FY,1,0)))</f>
        <v/>
      </c>
      <c r="V2228" s="38">
        <f>IF(OR($R2228=0,NOT(ISNUMBER($K2228))),0,IF(YEAR($K2228)=FY,MONTH($K2228),IF(YEAR($K2228)&lt;FY,1,0)))</f>
        <v/>
      </c>
      <c r="W2228" s="38">
        <f>IF($R2228=0,0,MIN(12,IF(AND(ISNUMBER($O2228),$O2228&gt;=1,$O2228&lt;=12),INT($O2228),12),IF(AND(RetireExit="Yes",$U2228&gt;0),$U2228,12),IF(AND(ContractExit="Yes",$V2228&gt;0),$V2228,12)))</f>
        <v/>
      </c>
      <c r="X2228" s="37">
        <f>IF(ISNUMBER($P2228),$P2228,IncPct)</f>
        <v/>
      </c>
      <c r="Y2228" s="39">
        <f>IF($W2228=0,0,MAX(0,MIN($W2228,IncMonth-1))+MAX(0,$W2228-IncMonth+1)*(1+$X2228))</f>
        <v/>
      </c>
      <c r="Z2228" s="40">
        <f>IF($C2228="",0,IFERROR(INDEX(Departments!$B$5:$B$54,MATCH($C2228,Departments!$A$5:$A$54,0)),0))</f>
        <v/>
      </c>
      <c r="AA2228" s="41">
        <f>N($L2228)*$Y2228</f>
        <v/>
      </c>
      <c r="AB2228" s="41">
        <f>N($M2228)*$Y2228</f>
        <v/>
      </c>
      <c r="AC2228" s="41">
        <f>$AA2228*$Z2228</f>
        <v/>
      </c>
      <c r="AD2228" s="41">
        <f>$AA2228*BonusMonths/12</f>
        <v/>
      </c>
      <c r="AE2228" s="41">
        <f>($AA2228+SI_Gross*$AB2228)*IF($Q2228=1,SI_O,SI_E)</f>
        <v/>
      </c>
      <c r="AF2228" s="41">
        <f>IF($Q2228=1,0,$AA2228*EOSB)</f>
        <v/>
      </c>
      <c r="AG2228" s="41">
        <f>$AN2228*$W2228</f>
        <v/>
      </c>
      <c r="AH2228" s="41">
        <f>SUM($AA2228:$AG2228)</f>
        <v/>
      </c>
      <c r="AI2228" s="41">
        <f>12*($AM2228+$AN2228)</f>
        <v/>
      </c>
      <c r="AJ2228" s="41">
        <f>$AM2228*((IncMonth-1)+(13-IncMonth)*(1+$X2228))+12*$AN2228</f>
        <v/>
      </c>
      <c r="AK2228" s="41">
        <f>IF($R2228=1,N($L2228)+N($M2228),0)</f>
        <v/>
      </c>
      <c r="AL2228">
        <f>IF($C2228="","",IF(N($L2228)&lt;=0,"Basic salary missing",IF(ISNA(MATCH($C2228,Departments!$A$5:$A$54,0)),"Department not on Departments sheet",IF(AND($I2228&lt;&gt;"",NOT(ISNUMBER($I2228))),"Date of birth is text, not a date",IF(AND($K2228&lt;&gt;"",NOT(ISNUMBER($K2228))),"Contract end is text, not a date","")))))</f>
        <v/>
      </c>
      <c r="AM2228" s="41">
        <f>IF($R2228=0,0,N($L2228)*(1+$Z2228+BonusMonths/12+IF($Q2228=1,0,EOSB))+N($M2228)+(N($L2228)+SI_Gross*N($M2228))*IF($Q2228=1,SI_O,SI_E))</f>
        <v/>
      </c>
      <c r="AN2228" s="41">
        <f>IF($R2228=0,0,(IF($Q2228=1,MedO,MedE+Ticket)+Training)/12)</f>
        <v/>
      </c>
    </row>
    <row r="2229">
      <c r="I2229" s="35" t="n"/>
      <c r="J2229" s="35" t="n"/>
      <c r="K2229" s="35" t="n"/>
      <c r="L2229" s="36" t="n"/>
      <c r="M2229" s="36" t="n"/>
      <c r="P2229" s="37" t="n"/>
      <c r="Q2229" s="38">
        <f>IF($C2229="",0,IF(OR(LOWER(TRIM($G2229))="omani",LOWER(TRIM($G2229))="oman",LOWER(TRIM($G2229))="om",LOWER(TRIM($G2229))="local"),1,0))</f>
        <v/>
      </c>
      <c r="R2229" s="38">
        <f>IF($C2229="",0,IF(OR(ISNUMBER(SEARCH("resign",$N2229)),ISNUMBER(SEARCH("terminat",$N2229)),ISNUMBER(SEARCH("inactive",$N2229)),ISNUMBER(SEARCH("vacan",$N2229)),ISNUMBER(SEARCH("deceased",$N2229)),ISNUMBER(SEARCH("separated",$N2229))),0,1))</f>
        <v/>
      </c>
      <c r="S2229">
        <f>IF(OR($R2229=0,NOT(ISNUMBER($I2229))),"",IFERROR(DATEDIF($I2229,DATE(FY,1,1),"y"),""))</f>
        <v/>
      </c>
      <c r="T2229">
        <f>IF(OR($R2229=0,NOT(ISNUMBER($J2229))),"",IFERROR(DATEDIF($J2229,DATE(FY,1,1),"y"),0))</f>
        <v/>
      </c>
      <c r="U2229" s="38">
        <f>IF(OR($R2229=0,NOT(ISNUMBER($I2229))),0,IF(YEAR($I2229)+IF($Q2229=1,RetAgeO,RetAgeE)=FY,MONTH($I2229),IF(YEAR($I2229)+IF($Q2229=1,RetAgeO,RetAgeE)&lt;FY,1,0)))</f>
        <v/>
      </c>
      <c r="V2229" s="38">
        <f>IF(OR($R2229=0,NOT(ISNUMBER($K2229))),0,IF(YEAR($K2229)=FY,MONTH($K2229),IF(YEAR($K2229)&lt;FY,1,0)))</f>
        <v/>
      </c>
      <c r="W2229" s="38">
        <f>IF($R2229=0,0,MIN(12,IF(AND(ISNUMBER($O2229),$O2229&gt;=1,$O2229&lt;=12),INT($O2229),12),IF(AND(RetireExit="Yes",$U2229&gt;0),$U2229,12),IF(AND(ContractExit="Yes",$V2229&gt;0),$V2229,12)))</f>
        <v/>
      </c>
      <c r="X2229" s="37">
        <f>IF(ISNUMBER($P2229),$P2229,IncPct)</f>
        <v/>
      </c>
      <c r="Y2229" s="39">
        <f>IF($W2229=0,0,MAX(0,MIN($W2229,IncMonth-1))+MAX(0,$W2229-IncMonth+1)*(1+$X2229))</f>
        <v/>
      </c>
      <c r="Z2229" s="40">
        <f>IF($C2229="",0,IFERROR(INDEX(Departments!$B$5:$B$54,MATCH($C2229,Departments!$A$5:$A$54,0)),0))</f>
        <v/>
      </c>
      <c r="AA2229" s="41">
        <f>N($L2229)*$Y2229</f>
        <v/>
      </c>
      <c r="AB2229" s="41">
        <f>N($M2229)*$Y2229</f>
        <v/>
      </c>
      <c r="AC2229" s="41">
        <f>$AA2229*$Z2229</f>
        <v/>
      </c>
      <c r="AD2229" s="41">
        <f>$AA2229*BonusMonths/12</f>
        <v/>
      </c>
      <c r="AE2229" s="41">
        <f>($AA2229+SI_Gross*$AB2229)*IF($Q2229=1,SI_O,SI_E)</f>
        <v/>
      </c>
      <c r="AF2229" s="41">
        <f>IF($Q2229=1,0,$AA2229*EOSB)</f>
        <v/>
      </c>
      <c r="AG2229" s="41">
        <f>$AN2229*$W2229</f>
        <v/>
      </c>
      <c r="AH2229" s="41">
        <f>SUM($AA2229:$AG2229)</f>
        <v/>
      </c>
      <c r="AI2229" s="41">
        <f>12*($AM2229+$AN2229)</f>
        <v/>
      </c>
      <c r="AJ2229" s="41">
        <f>$AM2229*((IncMonth-1)+(13-IncMonth)*(1+$X2229))+12*$AN2229</f>
        <v/>
      </c>
      <c r="AK2229" s="41">
        <f>IF($R2229=1,N($L2229)+N($M2229),0)</f>
        <v/>
      </c>
      <c r="AL2229">
        <f>IF($C2229="","",IF(N($L2229)&lt;=0,"Basic salary missing",IF(ISNA(MATCH($C2229,Departments!$A$5:$A$54,0)),"Department not on Departments sheet",IF(AND($I2229&lt;&gt;"",NOT(ISNUMBER($I2229))),"Date of birth is text, not a date",IF(AND($K2229&lt;&gt;"",NOT(ISNUMBER($K2229))),"Contract end is text, not a date","")))))</f>
        <v/>
      </c>
      <c r="AM2229" s="41">
        <f>IF($R2229=0,0,N($L2229)*(1+$Z2229+BonusMonths/12+IF($Q2229=1,0,EOSB))+N($M2229)+(N($L2229)+SI_Gross*N($M2229))*IF($Q2229=1,SI_O,SI_E))</f>
        <v/>
      </c>
      <c r="AN2229" s="41">
        <f>IF($R2229=0,0,(IF($Q2229=1,MedO,MedE+Ticket)+Training)/12)</f>
        <v/>
      </c>
    </row>
    <row r="2230">
      <c r="I2230" s="35" t="n"/>
      <c r="J2230" s="35" t="n"/>
      <c r="K2230" s="35" t="n"/>
      <c r="L2230" s="36" t="n"/>
      <c r="M2230" s="36" t="n"/>
      <c r="P2230" s="37" t="n"/>
      <c r="Q2230" s="38">
        <f>IF($C2230="",0,IF(OR(LOWER(TRIM($G2230))="omani",LOWER(TRIM($G2230))="oman",LOWER(TRIM($G2230))="om",LOWER(TRIM($G2230))="local"),1,0))</f>
        <v/>
      </c>
      <c r="R2230" s="38">
        <f>IF($C2230="",0,IF(OR(ISNUMBER(SEARCH("resign",$N2230)),ISNUMBER(SEARCH("terminat",$N2230)),ISNUMBER(SEARCH("inactive",$N2230)),ISNUMBER(SEARCH("vacan",$N2230)),ISNUMBER(SEARCH("deceased",$N2230)),ISNUMBER(SEARCH("separated",$N2230))),0,1))</f>
        <v/>
      </c>
      <c r="S2230">
        <f>IF(OR($R2230=0,NOT(ISNUMBER($I2230))),"",IFERROR(DATEDIF($I2230,DATE(FY,1,1),"y"),""))</f>
        <v/>
      </c>
      <c r="T2230">
        <f>IF(OR($R2230=0,NOT(ISNUMBER($J2230))),"",IFERROR(DATEDIF($J2230,DATE(FY,1,1),"y"),0))</f>
        <v/>
      </c>
      <c r="U2230" s="38">
        <f>IF(OR($R2230=0,NOT(ISNUMBER($I2230))),0,IF(YEAR($I2230)+IF($Q2230=1,RetAgeO,RetAgeE)=FY,MONTH($I2230),IF(YEAR($I2230)+IF($Q2230=1,RetAgeO,RetAgeE)&lt;FY,1,0)))</f>
        <v/>
      </c>
      <c r="V2230" s="38">
        <f>IF(OR($R2230=0,NOT(ISNUMBER($K2230))),0,IF(YEAR($K2230)=FY,MONTH($K2230),IF(YEAR($K2230)&lt;FY,1,0)))</f>
        <v/>
      </c>
      <c r="W2230" s="38">
        <f>IF($R2230=0,0,MIN(12,IF(AND(ISNUMBER($O2230),$O2230&gt;=1,$O2230&lt;=12),INT($O2230),12),IF(AND(RetireExit="Yes",$U2230&gt;0),$U2230,12),IF(AND(ContractExit="Yes",$V2230&gt;0),$V2230,12)))</f>
        <v/>
      </c>
      <c r="X2230" s="37">
        <f>IF(ISNUMBER($P2230),$P2230,IncPct)</f>
        <v/>
      </c>
      <c r="Y2230" s="39">
        <f>IF($W2230=0,0,MAX(0,MIN($W2230,IncMonth-1))+MAX(0,$W2230-IncMonth+1)*(1+$X2230))</f>
        <v/>
      </c>
      <c r="Z2230" s="40">
        <f>IF($C2230="",0,IFERROR(INDEX(Departments!$B$5:$B$54,MATCH($C2230,Departments!$A$5:$A$54,0)),0))</f>
        <v/>
      </c>
      <c r="AA2230" s="41">
        <f>N($L2230)*$Y2230</f>
        <v/>
      </c>
      <c r="AB2230" s="41">
        <f>N($M2230)*$Y2230</f>
        <v/>
      </c>
      <c r="AC2230" s="41">
        <f>$AA2230*$Z2230</f>
        <v/>
      </c>
      <c r="AD2230" s="41">
        <f>$AA2230*BonusMonths/12</f>
        <v/>
      </c>
      <c r="AE2230" s="41">
        <f>($AA2230+SI_Gross*$AB2230)*IF($Q2230=1,SI_O,SI_E)</f>
        <v/>
      </c>
      <c r="AF2230" s="41">
        <f>IF($Q2230=1,0,$AA2230*EOSB)</f>
        <v/>
      </c>
      <c r="AG2230" s="41">
        <f>$AN2230*$W2230</f>
        <v/>
      </c>
      <c r="AH2230" s="41">
        <f>SUM($AA2230:$AG2230)</f>
        <v/>
      </c>
      <c r="AI2230" s="41">
        <f>12*($AM2230+$AN2230)</f>
        <v/>
      </c>
      <c r="AJ2230" s="41">
        <f>$AM2230*((IncMonth-1)+(13-IncMonth)*(1+$X2230))+12*$AN2230</f>
        <v/>
      </c>
      <c r="AK2230" s="41">
        <f>IF($R2230=1,N($L2230)+N($M2230),0)</f>
        <v/>
      </c>
      <c r="AL2230">
        <f>IF($C2230="","",IF(N($L2230)&lt;=0,"Basic salary missing",IF(ISNA(MATCH($C2230,Departments!$A$5:$A$54,0)),"Department not on Departments sheet",IF(AND($I2230&lt;&gt;"",NOT(ISNUMBER($I2230))),"Date of birth is text, not a date",IF(AND($K2230&lt;&gt;"",NOT(ISNUMBER($K2230))),"Contract end is text, not a date","")))))</f>
        <v/>
      </c>
      <c r="AM2230" s="41">
        <f>IF($R2230=0,0,N($L2230)*(1+$Z2230+BonusMonths/12+IF($Q2230=1,0,EOSB))+N($M2230)+(N($L2230)+SI_Gross*N($M2230))*IF($Q2230=1,SI_O,SI_E))</f>
        <v/>
      </c>
      <c r="AN2230" s="41">
        <f>IF($R2230=0,0,(IF($Q2230=1,MedO,MedE+Ticket)+Training)/12)</f>
        <v/>
      </c>
    </row>
    <row r="2231">
      <c r="I2231" s="35" t="n"/>
      <c r="J2231" s="35" t="n"/>
      <c r="K2231" s="35" t="n"/>
      <c r="L2231" s="36" t="n"/>
      <c r="M2231" s="36" t="n"/>
      <c r="P2231" s="37" t="n"/>
      <c r="Q2231" s="38">
        <f>IF($C2231="",0,IF(OR(LOWER(TRIM($G2231))="omani",LOWER(TRIM($G2231))="oman",LOWER(TRIM($G2231))="om",LOWER(TRIM($G2231))="local"),1,0))</f>
        <v/>
      </c>
      <c r="R2231" s="38">
        <f>IF($C2231="",0,IF(OR(ISNUMBER(SEARCH("resign",$N2231)),ISNUMBER(SEARCH("terminat",$N2231)),ISNUMBER(SEARCH("inactive",$N2231)),ISNUMBER(SEARCH("vacan",$N2231)),ISNUMBER(SEARCH("deceased",$N2231)),ISNUMBER(SEARCH("separated",$N2231))),0,1))</f>
        <v/>
      </c>
      <c r="S2231">
        <f>IF(OR($R2231=0,NOT(ISNUMBER($I2231))),"",IFERROR(DATEDIF($I2231,DATE(FY,1,1),"y"),""))</f>
        <v/>
      </c>
      <c r="T2231">
        <f>IF(OR($R2231=0,NOT(ISNUMBER($J2231))),"",IFERROR(DATEDIF($J2231,DATE(FY,1,1),"y"),0))</f>
        <v/>
      </c>
      <c r="U2231" s="38">
        <f>IF(OR($R2231=0,NOT(ISNUMBER($I2231))),0,IF(YEAR($I2231)+IF($Q2231=1,RetAgeO,RetAgeE)=FY,MONTH($I2231),IF(YEAR($I2231)+IF($Q2231=1,RetAgeO,RetAgeE)&lt;FY,1,0)))</f>
        <v/>
      </c>
      <c r="V2231" s="38">
        <f>IF(OR($R2231=0,NOT(ISNUMBER($K2231))),0,IF(YEAR($K2231)=FY,MONTH($K2231),IF(YEAR($K2231)&lt;FY,1,0)))</f>
        <v/>
      </c>
      <c r="W2231" s="38">
        <f>IF($R2231=0,0,MIN(12,IF(AND(ISNUMBER($O2231),$O2231&gt;=1,$O2231&lt;=12),INT($O2231),12),IF(AND(RetireExit="Yes",$U2231&gt;0),$U2231,12),IF(AND(ContractExit="Yes",$V2231&gt;0),$V2231,12)))</f>
        <v/>
      </c>
      <c r="X2231" s="37">
        <f>IF(ISNUMBER($P2231),$P2231,IncPct)</f>
        <v/>
      </c>
      <c r="Y2231" s="39">
        <f>IF($W2231=0,0,MAX(0,MIN($W2231,IncMonth-1))+MAX(0,$W2231-IncMonth+1)*(1+$X2231))</f>
        <v/>
      </c>
      <c r="Z2231" s="40">
        <f>IF($C2231="",0,IFERROR(INDEX(Departments!$B$5:$B$54,MATCH($C2231,Departments!$A$5:$A$54,0)),0))</f>
        <v/>
      </c>
      <c r="AA2231" s="41">
        <f>N($L2231)*$Y2231</f>
        <v/>
      </c>
      <c r="AB2231" s="41">
        <f>N($M2231)*$Y2231</f>
        <v/>
      </c>
      <c r="AC2231" s="41">
        <f>$AA2231*$Z2231</f>
        <v/>
      </c>
      <c r="AD2231" s="41">
        <f>$AA2231*BonusMonths/12</f>
        <v/>
      </c>
      <c r="AE2231" s="41">
        <f>($AA2231+SI_Gross*$AB2231)*IF($Q2231=1,SI_O,SI_E)</f>
        <v/>
      </c>
      <c r="AF2231" s="41">
        <f>IF($Q2231=1,0,$AA2231*EOSB)</f>
        <v/>
      </c>
      <c r="AG2231" s="41">
        <f>$AN2231*$W2231</f>
        <v/>
      </c>
      <c r="AH2231" s="41">
        <f>SUM($AA2231:$AG2231)</f>
        <v/>
      </c>
      <c r="AI2231" s="41">
        <f>12*($AM2231+$AN2231)</f>
        <v/>
      </c>
      <c r="AJ2231" s="41">
        <f>$AM2231*((IncMonth-1)+(13-IncMonth)*(1+$X2231))+12*$AN2231</f>
        <v/>
      </c>
      <c r="AK2231" s="41">
        <f>IF($R2231=1,N($L2231)+N($M2231),0)</f>
        <v/>
      </c>
      <c r="AL2231">
        <f>IF($C2231="","",IF(N($L2231)&lt;=0,"Basic salary missing",IF(ISNA(MATCH($C2231,Departments!$A$5:$A$54,0)),"Department not on Departments sheet",IF(AND($I2231&lt;&gt;"",NOT(ISNUMBER($I2231))),"Date of birth is text, not a date",IF(AND($K2231&lt;&gt;"",NOT(ISNUMBER($K2231))),"Contract end is text, not a date","")))))</f>
        <v/>
      </c>
      <c r="AM2231" s="41">
        <f>IF($R2231=0,0,N($L2231)*(1+$Z2231+BonusMonths/12+IF($Q2231=1,0,EOSB))+N($M2231)+(N($L2231)+SI_Gross*N($M2231))*IF($Q2231=1,SI_O,SI_E))</f>
        <v/>
      </c>
      <c r="AN2231" s="41">
        <f>IF($R2231=0,0,(IF($Q2231=1,MedO,MedE+Ticket)+Training)/12)</f>
        <v/>
      </c>
    </row>
    <row r="2232">
      <c r="I2232" s="35" t="n"/>
      <c r="J2232" s="35" t="n"/>
      <c r="K2232" s="35" t="n"/>
      <c r="L2232" s="36" t="n"/>
      <c r="M2232" s="36" t="n"/>
      <c r="P2232" s="37" t="n"/>
      <c r="Q2232" s="38">
        <f>IF($C2232="",0,IF(OR(LOWER(TRIM($G2232))="omani",LOWER(TRIM($G2232))="oman",LOWER(TRIM($G2232))="om",LOWER(TRIM($G2232))="local"),1,0))</f>
        <v/>
      </c>
      <c r="R2232" s="38">
        <f>IF($C2232="",0,IF(OR(ISNUMBER(SEARCH("resign",$N2232)),ISNUMBER(SEARCH("terminat",$N2232)),ISNUMBER(SEARCH("inactive",$N2232)),ISNUMBER(SEARCH("vacan",$N2232)),ISNUMBER(SEARCH("deceased",$N2232)),ISNUMBER(SEARCH("separated",$N2232))),0,1))</f>
        <v/>
      </c>
      <c r="S2232">
        <f>IF(OR($R2232=0,NOT(ISNUMBER($I2232))),"",IFERROR(DATEDIF($I2232,DATE(FY,1,1),"y"),""))</f>
        <v/>
      </c>
      <c r="T2232">
        <f>IF(OR($R2232=0,NOT(ISNUMBER($J2232))),"",IFERROR(DATEDIF($J2232,DATE(FY,1,1),"y"),0))</f>
        <v/>
      </c>
      <c r="U2232" s="38">
        <f>IF(OR($R2232=0,NOT(ISNUMBER($I2232))),0,IF(YEAR($I2232)+IF($Q2232=1,RetAgeO,RetAgeE)=FY,MONTH($I2232),IF(YEAR($I2232)+IF($Q2232=1,RetAgeO,RetAgeE)&lt;FY,1,0)))</f>
        <v/>
      </c>
      <c r="V2232" s="38">
        <f>IF(OR($R2232=0,NOT(ISNUMBER($K2232))),0,IF(YEAR($K2232)=FY,MONTH($K2232),IF(YEAR($K2232)&lt;FY,1,0)))</f>
        <v/>
      </c>
      <c r="W2232" s="38">
        <f>IF($R2232=0,0,MIN(12,IF(AND(ISNUMBER($O2232),$O2232&gt;=1,$O2232&lt;=12),INT($O2232),12),IF(AND(RetireExit="Yes",$U2232&gt;0),$U2232,12),IF(AND(ContractExit="Yes",$V2232&gt;0),$V2232,12)))</f>
        <v/>
      </c>
      <c r="X2232" s="37">
        <f>IF(ISNUMBER($P2232),$P2232,IncPct)</f>
        <v/>
      </c>
      <c r="Y2232" s="39">
        <f>IF($W2232=0,0,MAX(0,MIN($W2232,IncMonth-1))+MAX(0,$W2232-IncMonth+1)*(1+$X2232))</f>
        <v/>
      </c>
      <c r="Z2232" s="40">
        <f>IF($C2232="",0,IFERROR(INDEX(Departments!$B$5:$B$54,MATCH($C2232,Departments!$A$5:$A$54,0)),0))</f>
        <v/>
      </c>
      <c r="AA2232" s="41">
        <f>N($L2232)*$Y2232</f>
        <v/>
      </c>
      <c r="AB2232" s="41">
        <f>N($M2232)*$Y2232</f>
        <v/>
      </c>
      <c r="AC2232" s="41">
        <f>$AA2232*$Z2232</f>
        <v/>
      </c>
      <c r="AD2232" s="41">
        <f>$AA2232*BonusMonths/12</f>
        <v/>
      </c>
      <c r="AE2232" s="41">
        <f>($AA2232+SI_Gross*$AB2232)*IF($Q2232=1,SI_O,SI_E)</f>
        <v/>
      </c>
      <c r="AF2232" s="41">
        <f>IF($Q2232=1,0,$AA2232*EOSB)</f>
        <v/>
      </c>
      <c r="AG2232" s="41">
        <f>$AN2232*$W2232</f>
        <v/>
      </c>
      <c r="AH2232" s="41">
        <f>SUM($AA2232:$AG2232)</f>
        <v/>
      </c>
      <c r="AI2232" s="41">
        <f>12*($AM2232+$AN2232)</f>
        <v/>
      </c>
      <c r="AJ2232" s="41">
        <f>$AM2232*((IncMonth-1)+(13-IncMonth)*(1+$X2232))+12*$AN2232</f>
        <v/>
      </c>
      <c r="AK2232" s="41">
        <f>IF($R2232=1,N($L2232)+N($M2232),0)</f>
        <v/>
      </c>
      <c r="AL2232">
        <f>IF($C2232="","",IF(N($L2232)&lt;=0,"Basic salary missing",IF(ISNA(MATCH($C2232,Departments!$A$5:$A$54,0)),"Department not on Departments sheet",IF(AND($I2232&lt;&gt;"",NOT(ISNUMBER($I2232))),"Date of birth is text, not a date",IF(AND($K2232&lt;&gt;"",NOT(ISNUMBER($K2232))),"Contract end is text, not a date","")))))</f>
        <v/>
      </c>
      <c r="AM2232" s="41">
        <f>IF($R2232=0,0,N($L2232)*(1+$Z2232+BonusMonths/12+IF($Q2232=1,0,EOSB))+N($M2232)+(N($L2232)+SI_Gross*N($M2232))*IF($Q2232=1,SI_O,SI_E))</f>
        <v/>
      </c>
      <c r="AN2232" s="41">
        <f>IF($R2232=0,0,(IF($Q2232=1,MedO,MedE+Ticket)+Training)/12)</f>
        <v/>
      </c>
    </row>
    <row r="2233">
      <c r="I2233" s="35" t="n"/>
      <c r="J2233" s="35" t="n"/>
      <c r="K2233" s="35" t="n"/>
      <c r="L2233" s="36" t="n"/>
      <c r="M2233" s="36" t="n"/>
      <c r="P2233" s="37" t="n"/>
      <c r="Q2233" s="38">
        <f>IF($C2233="",0,IF(OR(LOWER(TRIM($G2233))="omani",LOWER(TRIM($G2233))="oman",LOWER(TRIM($G2233))="om",LOWER(TRIM($G2233))="local"),1,0))</f>
        <v/>
      </c>
      <c r="R2233" s="38">
        <f>IF($C2233="",0,IF(OR(ISNUMBER(SEARCH("resign",$N2233)),ISNUMBER(SEARCH("terminat",$N2233)),ISNUMBER(SEARCH("inactive",$N2233)),ISNUMBER(SEARCH("vacan",$N2233)),ISNUMBER(SEARCH("deceased",$N2233)),ISNUMBER(SEARCH("separated",$N2233))),0,1))</f>
        <v/>
      </c>
      <c r="S2233">
        <f>IF(OR($R2233=0,NOT(ISNUMBER($I2233))),"",IFERROR(DATEDIF($I2233,DATE(FY,1,1),"y"),""))</f>
        <v/>
      </c>
      <c r="T2233">
        <f>IF(OR($R2233=0,NOT(ISNUMBER($J2233))),"",IFERROR(DATEDIF($J2233,DATE(FY,1,1),"y"),0))</f>
        <v/>
      </c>
      <c r="U2233" s="38">
        <f>IF(OR($R2233=0,NOT(ISNUMBER($I2233))),0,IF(YEAR($I2233)+IF($Q2233=1,RetAgeO,RetAgeE)=FY,MONTH($I2233),IF(YEAR($I2233)+IF($Q2233=1,RetAgeO,RetAgeE)&lt;FY,1,0)))</f>
        <v/>
      </c>
      <c r="V2233" s="38">
        <f>IF(OR($R2233=0,NOT(ISNUMBER($K2233))),0,IF(YEAR($K2233)=FY,MONTH($K2233),IF(YEAR($K2233)&lt;FY,1,0)))</f>
        <v/>
      </c>
      <c r="W2233" s="38">
        <f>IF($R2233=0,0,MIN(12,IF(AND(ISNUMBER($O2233),$O2233&gt;=1,$O2233&lt;=12),INT($O2233),12),IF(AND(RetireExit="Yes",$U2233&gt;0),$U2233,12),IF(AND(ContractExit="Yes",$V2233&gt;0),$V2233,12)))</f>
        <v/>
      </c>
      <c r="X2233" s="37">
        <f>IF(ISNUMBER($P2233),$P2233,IncPct)</f>
        <v/>
      </c>
      <c r="Y2233" s="39">
        <f>IF($W2233=0,0,MAX(0,MIN($W2233,IncMonth-1))+MAX(0,$W2233-IncMonth+1)*(1+$X2233))</f>
        <v/>
      </c>
      <c r="Z2233" s="40">
        <f>IF($C2233="",0,IFERROR(INDEX(Departments!$B$5:$B$54,MATCH($C2233,Departments!$A$5:$A$54,0)),0))</f>
        <v/>
      </c>
      <c r="AA2233" s="41">
        <f>N($L2233)*$Y2233</f>
        <v/>
      </c>
      <c r="AB2233" s="41">
        <f>N($M2233)*$Y2233</f>
        <v/>
      </c>
      <c r="AC2233" s="41">
        <f>$AA2233*$Z2233</f>
        <v/>
      </c>
      <c r="AD2233" s="41">
        <f>$AA2233*BonusMonths/12</f>
        <v/>
      </c>
      <c r="AE2233" s="41">
        <f>($AA2233+SI_Gross*$AB2233)*IF($Q2233=1,SI_O,SI_E)</f>
        <v/>
      </c>
      <c r="AF2233" s="41">
        <f>IF($Q2233=1,0,$AA2233*EOSB)</f>
        <v/>
      </c>
      <c r="AG2233" s="41">
        <f>$AN2233*$W2233</f>
        <v/>
      </c>
      <c r="AH2233" s="41">
        <f>SUM($AA2233:$AG2233)</f>
        <v/>
      </c>
      <c r="AI2233" s="41">
        <f>12*($AM2233+$AN2233)</f>
        <v/>
      </c>
      <c r="AJ2233" s="41">
        <f>$AM2233*((IncMonth-1)+(13-IncMonth)*(1+$X2233))+12*$AN2233</f>
        <v/>
      </c>
      <c r="AK2233" s="41">
        <f>IF($R2233=1,N($L2233)+N($M2233),0)</f>
        <v/>
      </c>
      <c r="AL2233">
        <f>IF($C2233="","",IF(N($L2233)&lt;=0,"Basic salary missing",IF(ISNA(MATCH($C2233,Departments!$A$5:$A$54,0)),"Department not on Departments sheet",IF(AND($I2233&lt;&gt;"",NOT(ISNUMBER($I2233))),"Date of birth is text, not a date",IF(AND($K2233&lt;&gt;"",NOT(ISNUMBER($K2233))),"Contract end is text, not a date","")))))</f>
        <v/>
      </c>
      <c r="AM2233" s="41">
        <f>IF($R2233=0,0,N($L2233)*(1+$Z2233+BonusMonths/12+IF($Q2233=1,0,EOSB))+N($M2233)+(N($L2233)+SI_Gross*N($M2233))*IF($Q2233=1,SI_O,SI_E))</f>
        <v/>
      </c>
      <c r="AN2233" s="41">
        <f>IF($R2233=0,0,(IF($Q2233=1,MedO,MedE+Ticket)+Training)/12)</f>
        <v/>
      </c>
    </row>
    <row r="2234">
      <c r="I2234" s="35" t="n"/>
      <c r="J2234" s="35" t="n"/>
      <c r="K2234" s="35" t="n"/>
      <c r="L2234" s="36" t="n"/>
      <c r="M2234" s="36" t="n"/>
      <c r="P2234" s="37" t="n"/>
      <c r="Q2234" s="38">
        <f>IF($C2234="",0,IF(OR(LOWER(TRIM($G2234))="omani",LOWER(TRIM($G2234))="oman",LOWER(TRIM($G2234))="om",LOWER(TRIM($G2234))="local"),1,0))</f>
        <v/>
      </c>
      <c r="R2234" s="38">
        <f>IF($C2234="",0,IF(OR(ISNUMBER(SEARCH("resign",$N2234)),ISNUMBER(SEARCH("terminat",$N2234)),ISNUMBER(SEARCH("inactive",$N2234)),ISNUMBER(SEARCH("vacan",$N2234)),ISNUMBER(SEARCH("deceased",$N2234)),ISNUMBER(SEARCH("separated",$N2234))),0,1))</f>
        <v/>
      </c>
      <c r="S2234">
        <f>IF(OR($R2234=0,NOT(ISNUMBER($I2234))),"",IFERROR(DATEDIF($I2234,DATE(FY,1,1),"y"),""))</f>
        <v/>
      </c>
      <c r="T2234">
        <f>IF(OR($R2234=0,NOT(ISNUMBER($J2234))),"",IFERROR(DATEDIF($J2234,DATE(FY,1,1),"y"),0))</f>
        <v/>
      </c>
      <c r="U2234" s="38">
        <f>IF(OR($R2234=0,NOT(ISNUMBER($I2234))),0,IF(YEAR($I2234)+IF($Q2234=1,RetAgeO,RetAgeE)=FY,MONTH($I2234),IF(YEAR($I2234)+IF($Q2234=1,RetAgeO,RetAgeE)&lt;FY,1,0)))</f>
        <v/>
      </c>
      <c r="V2234" s="38">
        <f>IF(OR($R2234=0,NOT(ISNUMBER($K2234))),0,IF(YEAR($K2234)=FY,MONTH($K2234),IF(YEAR($K2234)&lt;FY,1,0)))</f>
        <v/>
      </c>
      <c r="W2234" s="38">
        <f>IF($R2234=0,0,MIN(12,IF(AND(ISNUMBER($O2234),$O2234&gt;=1,$O2234&lt;=12),INT($O2234),12),IF(AND(RetireExit="Yes",$U2234&gt;0),$U2234,12),IF(AND(ContractExit="Yes",$V2234&gt;0),$V2234,12)))</f>
        <v/>
      </c>
      <c r="X2234" s="37">
        <f>IF(ISNUMBER($P2234),$P2234,IncPct)</f>
        <v/>
      </c>
      <c r="Y2234" s="39">
        <f>IF($W2234=0,0,MAX(0,MIN($W2234,IncMonth-1))+MAX(0,$W2234-IncMonth+1)*(1+$X2234))</f>
        <v/>
      </c>
      <c r="Z2234" s="40">
        <f>IF($C2234="",0,IFERROR(INDEX(Departments!$B$5:$B$54,MATCH($C2234,Departments!$A$5:$A$54,0)),0))</f>
        <v/>
      </c>
      <c r="AA2234" s="41">
        <f>N($L2234)*$Y2234</f>
        <v/>
      </c>
      <c r="AB2234" s="41">
        <f>N($M2234)*$Y2234</f>
        <v/>
      </c>
      <c r="AC2234" s="41">
        <f>$AA2234*$Z2234</f>
        <v/>
      </c>
      <c r="AD2234" s="41">
        <f>$AA2234*BonusMonths/12</f>
        <v/>
      </c>
      <c r="AE2234" s="41">
        <f>($AA2234+SI_Gross*$AB2234)*IF($Q2234=1,SI_O,SI_E)</f>
        <v/>
      </c>
      <c r="AF2234" s="41">
        <f>IF($Q2234=1,0,$AA2234*EOSB)</f>
        <v/>
      </c>
      <c r="AG2234" s="41">
        <f>$AN2234*$W2234</f>
        <v/>
      </c>
      <c r="AH2234" s="41">
        <f>SUM($AA2234:$AG2234)</f>
        <v/>
      </c>
      <c r="AI2234" s="41">
        <f>12*($AM2234+$AN2234)</f>
        <v/>
      </c>
      <c r="AJ2234" s="41">
        <f>$AM2234*((IncMonth-1)+(13-IncMonth)*(1+$X2234))+12*$AN2234</f>
        <v/>
      </c>
      <c r="AK2234" s="41">
        <f>IF($R2234=1,N($L2234)+N($M2234),0)</f>
        <v/>
      </c>
      <c r="AL2234">
        <f>IF($C2234="","",IF(N($L2234)&lt;=0,"Basic salary missing",IF(ISNA(MATCH($C2234,Departments!$A$5:$A$54,0)),"Department not on Departments sheet",IF(AND($I2234&lt;&gt;"",NOT(ISNUMBER($I2234))),"Date of birth is text, not a date",IF(AND($K2234&lt;&gt;"",NOT(ISNUMBER($K2234))),"Contract end is text, not a date","")))))</f>
        <v/>
      </c>
      <c r="AM2234" s="41">
        <f>IF($R2234=0,0,N($L2234)*(1+$Z2234+BonusMonths/12+IF($Q2234=1,0,EOSB))+N($M2234)+(N($L2234)+SI_Gross*N($M2234))*IF($Q2234=1,SI_O,SI_E))</f>
        <v/>
      </c>
      <c r="AN2234" s="41">
        <f>IF($R2234=0,0,(IF($Q2234=1,MedO,MedE+Ticket)+Training)/12)</f>
        <v/>
      </c>
    </row>
    <row r="2235">
      <c r="I2235" s="35" t="n"/>
      <c r="J2235" s="35" t="n"/>
      <c r="K2235" s="35" t="n"/>
      <c r="L2235" s="36" t="n"/>
      <c r="M2235" s="36" t="n"/>
      <c r="P2235" s="37" t="n"/>
      <c r="Q2235" s="38">
        <f>IF($C2235="",0,IF(OR(LOWER(TRIM($G2235))="omani",LOWER(TRIM($G2235))="oman",LOWER(TRIM($G2235))="om",LOWER(TRIM($G2235))="local"),1,0))</f>
        <v/>
      </c>
      <c r="R2235" s="38">
        <f>IF($C2235="",0,IF(OR(ISNUMBER(SEARCH("resign",$N2235)),ISNUMBER(SEARCH("terminat",$N2235)),ISNUMBER(SEARCH("inactive",$N2235)),ISNUMBER(SEARCH("vacan",$N2235)),ISNUMBER(SEARCH("deceased",$N2235)),ISNUMBER(SEARCH("separated",$N2235))),0,1))</f>
        <v/>
      </c>
      <c r="S2235">
        <f>IF(OR($R2235=0,NOT(ISNUMBER($I2235))),"",IFERROR(DATEDIF($I2235,DATE(FY,1,1),"y"),""))</f>
        <v/>
      </c>
      <c r="T2235">
        <f>IF(OR($R2235=0,NOT(ISNUMBER($J2235))),"",IFERROR(DATEDIF($J2235,DATE(FY,1,1),"y"),0))</f>
        <v/>
      </c>
      <c r="U2235" s="38">
        <f>IF(OR($R2235=0,NOT(ISNUMBER($I2235))),0,IF(YEAR($I2235)+IF($Q2235=1,RetAgeO,RetAgeE)=FY,MONTH($I2235),IF(YEAR($I2235)+IF($Q2235=1,RetAgeO,RetAgeE)&lt;FY,1,0)))</f>
        <v/>
      </c>
      <c r="V2235" s="38">
        <f>IF(OR($R2235=0,NOT(ISNUMBER($K2235))),0,IF(YEAR($K2235)=FY,MONTH($K2235),IF(YEAR($K2235)&lt;FY,1,0)))</f>
        <v/>
      </c>
      <c r="W2235" s="38">
        <f>IF($R2235=0,0,MIN(12,IF(AND(ISNUMBER($O2235),$O2235&gt;=1,$O2235&lt;=12),INT($O2235),12),IF(AND(RetireExit="Yes",$U2235&gt;0),$U2235,12),IF(AND(ContractExit="Yes",$V2235&gt;0),$V2235,12)))</f>
        <v/>
      </c>
      <c r="X2235" s="37">
        <f>IF(ISNUMBER($P2235),$P2235,IncPct)</f>
        <v/>
      </c>
      <c r="Y2235" s="39">
        <f>IF($W2235=0,0,MAX(0,MIN($W2235,IncMonth-1))+MAX(0,$W2235-IncMonth+1)*(1+$X2235))</f>
        <v/>
      </c>
      <c r="Z2235" s="40">
        <f>IF($C2235="",0,IFERROR(INDEX(Departments!$B$5:$B$54,MATCH($C2235,Departments!$A$5:$A$54,0)),0))</f>
        <v/>
      </c>
      <c r="AA2235" s="41">
        <f>N($L2235)*$Y2235</f>
        <v/>
      </c>
      <c r="AB2235" s="41">
        <f>N($M2235)*$Y2235</f>
        <v/>
      </c>
      <c r="AC2235" s="41">
        <f>$AA2235*$Z2235</f>
        <v/>
      </c>
      <c r="AD2235" s="41">
        <f>$AA2235*BonusMonths/12</f>
        <v/>
      </c>
      <c r="AE2235" s="41">
        <f>($AA2235+SI_Gross*$AB2235)*IF($Q2235=1,SI_O,SI_E)</f>
        <v/>
      </c>
      <c r="AF2235" s="41">
        <f>IF($Q2235=1,0,$AA2235*EOSB)</f>
        <v/>
      </c>
      <c r="AG2235" s="41">
        <f>$AN2235*$W2235</f>
        <v/>
      </c>
      <c r="AH2235" s="41">
        <f>SUM($AA2235:$AG2235)</f>
        <v/>
      </c>
      <c r="AI2235" s="41">
        <f>12*($AM2235+$AN2235)</f>
        <v/>
      </c>
      <c r="AJ2235" s="41">
        <f>$AM2235*((IncMonth-1)+(13-IncMonth)*(1+$X2235))+12*$AN2235</f>
        <v/>
      </c>
      <c r="AK2235" s="41">
        <f>IF($R2235=1,N($L2235)+N($M2235),0)</f>
        <v/>
      </c>
      <c r="AL2235">
        <f>IF($C2235="","",IF(N($L2235)&lt;=0,"Basic salary missing",IF(ISNA(MATCH($C2235,Departments!$A$5:$A$54,0)),"Department not on Departments sheet",IF(AND($I2235&lt;&gt;"",NOT(ISNUMBER($I2235))),"Date of birth is text, not a date",IF(AND($K2235&lt;&gt;"",NOT(ISNUMBER($K2235))),"Contract end is text, not a date","")))))</f>
        <v/>
      </c>
      <c r="AM2235" s="41">
        <f>IF($R2235=0,0,N($L2235)*(1+$Z2235+BonusMonths/12+IF($Q2235=1,0,EOSB))+N($M2235)+(N($L2235)+SI_Gross*N($M2235))*IF($Q2235=1,SI_O,SI_E))</f>
        <v/>
      </c>
      <c r="AN2235" s="41">
        <f>IF($R2235=0,0,(IF($Q2235=1,MedO,MedE+Ticket)+Training)/12)</f>
        <v/>
      </c>
    </row>
    <row r="2236">
      <c r="I2236" s="35" t="n"/>
      <c r="J2236" s="35" t="n"/>
      <c r="K2236" s="35" t="n"/>
      <c r="L2236" s="36" t="n"/>
      <c r="M2236" s="36" t="n"/>
      <c r="P2236" s="37" t="n"/>
      <c r="Q2236" s="38">
        <f>IF($C2236="",0,IF(OR(LOWER(TRIM($G2236))="omani",LOWER(TRIM($G2236))="oman",LOWER(TRIM($G2236))="om",LOWER(TRIM($G2236))="local"),1,0))</f>
        <v/>
      </c>
      <c r="R2236" s="38">
        <f>IF($C2236="",0,IF(OR(ISNUMBER(SEARCH("resign",$N2236)),ISNUMBER(SEARCH("terminat",$N2236)),ISNUMBER(SEARCH("inactive",$N2236)),ISNUMBER(SEARCH("vacan",$N2236)),ISNUMBER(SEARCH("deceased",$N2236)),ISNUMBER(SEARCH("separated",$N2236))),0,1))</f>
        <v/>
      </c>
      <c r="S2236">
        <f>IF(OR($R2236=0,NOT(ISNUMBER($I2236))),"",IFERROR(DATEDIF($I2236,DATE(FY,1,1),"y"),""))</f>
        <v/>
      </c>
      <c r="T2236">
        <f>IF(OR($R2236=0,NOT(ISNUMBER($J2236))),"",IFERROR(DATEDIF($J2236,DATE(FY,1,1),"y"),0))</f>
        <v/>
      </c>
      <c r="U2236" s="38">
        <f>IF(OR($R2236=0,NOT(ISNUMBER($I2236))),0,IF(YEAR($I2236)+IF($Q2236=1,RetAgeO,RetAgeE)=FY,MONTH($I2236),IF(YEAR($I2236)+IF($Q2236=1,RetAgeO,RetAgeE)&lt;FY,1,0)))</f>
        <v/>
      </c>
      <c r="V2236" s="38">
        <f>IF(OR($R2236=0,NOT(ISNUMBER($K2236))),0,IF(YEAR($K2236)=FY,MONTH($K2236),IF(YEAR($K2236)&lt;FY,1,0)))</f>
        <v/>
      </c>
      <c r="W2236" s="38">
        <f>IF($R2236=0,0,MIN(12,IF(AND(ISNUMBER($O2236),$O2236&gt;=1,$O2236&lt;=12),INT($O2236),12),IF(AND(RetireExit="Yes",$U2236&gt;0),$U2236,12),IF(AND(ContractExit="Yes",$V2236&gt;0),$V2236,12)))</f>
        <v/>
      </c>
      <c r="X2236" s="37">
        <f>IF(ISNUMBER($P2236),$P2236,IncPct)</f>
        <v/>
      </c>
      <c r="Y2236" s="39">
        <f>IF($W2236=0,0,MAX(0,MIN($W2236,IncMonth-1))+MAX(0,$W2236-IncMonth+1)*(1+$X2236))</f>
        <v/>
      </c>
      <c r="Z2236" s="40">
        <f>IF($C2236="",0,IFERROR(INDEX(Departments!$B$5:$B$54,MATCH($C2236,Departments!$A$5:$A$54,0)),0))</f>
        <v/>
      </c>
      <c r="AA2236" s="41">
        <f>N($L2236)*$Y2236</f>
        <v/>
      </c>
      <c r="AB2236" s="41">
        <f>N($M2236)*$Y2236</f>
        <v/>
      </c>
      <c r="AC2236" s="41">
        <f>$AA2236*$Z2236</f>
        <v/>
      </c>
      <c r="AD2236" s="41">
        <f>$AA2236*BonusMonths/12</f>
        <v/>
      </c>
      <c r="AE2236" s="41">
        <f>($AA2236+SI_Gross*$AB2236)*IF($Q2236=1,SI_O,SI_E)</f>
        <v/>
      </c>
      <c r="AF2236" s="41">
        <f>IF($Q2236=1,0,$AA2236*EOSB)</f>
        <v/>
      </c>
      <c r="AG2236" s="41">
        <f>$AN2236*$W2236</f>
        <v/>
      </c>
      <c r="AH2236" s="41">
        <f>SUM($AA2236:$AG2236)</f>
        <v/>
      </c>
      <c r="AI2236" s="41">
        <f>12*($AM2236+$AN2236)</f>
        <v/>
      </c>
      <c r="AJ2236" s="41">
        <f>$AM2236*((IncMonth-1)+(13-IncMonth)*(1+$X2236))+12*$AN2236</f>
        <v/>
      </c>
      <c r="AK2236" s="41">
        <f>IF($R2236=1,N($L2236)+N($M2236),0)</f>
        <v/>
      </c>
      <c r="AL2236">
        <f>IF($C2236="","",IF(N($L2236)&lt;=0,"Basic salary missing",IF(ISNA(MATCH($C2236,Departments!$A$5:$A$54,0)),"Department not on Departments sheet",IF(AND($I2236&lt;&gt;"",NOT(ISNUMBER($I2236))),"Date of birth is text, not a date",IF(AND($K2236&lt;&gt;"",NOT(ISNUMBER($K2236))),"Contract end is text, not a date","")))))</f>
        <v/>
      </c>
      <c r="AM2236" s="41">
        <f>IF($R2236=0,0,N($L2236)*(1+$Z2236+BonusMonths/12+IF($Q2236=1,0,EOSB))+N($M2236)+(N($L2236)+SI_Gross*N($M2236))*IF($Q2236=1,SI_O,SI_E))</f>
        <v/>
      </c>
      <c r="AN2236" s="41">
        <f>IF($R2236=0,0,(IF($Q2236=1,MedO,MedE+Ticket)+Training)/12)</f>
        <v/>
      </c>
    </row>
    <row r="2237">
      <c r="I2237" s="35" t="n"/>
      <c r="J2237" s="35" t="n"/>
      <c r="K2237" s="35" t="n"/>
      <c r="L2237" s="36" t="n"/>
      <c r="M2237" s="36" t="n"/>
      <c r="P2237" s="37" t="n"/>
      <c r="Q2237" s="38">
        <f>IF($C2237="",0,IF(OR(LOWER(TRIM($G2237))="omani",LOWER(TRIM($G2237))="oman",LOWER(TRIM($G2237))="om",LOWER(TRIM($G2237))="local"),1,0))</f>
        <v/>
      </c>
      <c r="R2237" s="38">
        <f>IF($C2237="",0,IF(OR(ISNUMBER(SEARCH("resign",$N2237)),ISNUMBER(SEARCH("terminat",$N2237)),ISNUMBER(SEARCH("inactive",$N2237)),ISNUMBER(SEARCH("vacan",$N2237)),ISNUMBER(SEARCH("deceased",$N2237)),ISNUMBER(SEARCH("separated",$N2237))),0,1))</f>
        <v/>
      </c>
      <c r="S2237">
        <f>IF(OR($R2237=0,NOT(ISNUMBER($I2237))),"",IFERROR(DATEDIF($I2237,DATE(FY,1,1),"y"),""))</f>
        <v/>
      </c>
      <c r="T2237">
        <f>IF(OR($R2237=0,NOT(ISNUMBER($J2237))),"",IFERROR(DATEDIF($J2237,DATE(FY,1,1),"y"),0))</f>
        <v/>
      </c>
      <c r="U2237" s="38">
        <f>IF(OR($R2237=0,NOT(ISNUMBER($I2237))),0,IF(YEAR($I2237)+IF($Q2237=1,RetAgeO,RetAgeE)=FY,MONTH($I2237),IF(YEAR($I2237)+IF($Q2237=1,RetAgeO,RetAgeE)&lt;FY,1,0)))</f>
        <v/>
      </c>
      <c r="V2237" s="38">
        <f>IF(OR($R2237=0,NOT(ISNUMBER($K2237))),0,IF(YEAR($K2237)=FY,MONTH($K2237),IF(YEAR($K2237)&lt;FY,1,0)))</f>
        <v/>
      </c>
      <c r="W2237" s="38">
        <f>IF($R2237=0,0,MIN(12,IF(AND(ISNUMBER($O2237),$O2237&gt;=1,$O2237&lt;=12),INT($O2237),12),IF(AND(RetireExit="Yes",$U2237&gt;0),$U2237,12),IF(AND(ContractExit="Yes",$V2237&gt;0),$V2237,12)))</f>
        <v/>
      </c>
      <c r="X2237" s="37">
        <f>IF(ISNUMBER($P2237),$P2237,IncPct)</f>
        <v/>
      </c>
      <c r="Y2237" s="39">
        <f>IF($W2237=0,0,MAX(0,MIN($W2237,IncMonth-1))+MAX(0,$W2237-IncMonth+1)*(1+$X2237))</f>
        <v/>
      </c>
      <c r="Z2237" s="40">
        <f>IF($C2237="",0,IFERROR(INDEX(Departments!$B$5:$B$54,MATCH($C2237,Departments!$A$5:$A$54,0)),0))</f>
        <v/>
      </c>
      <c r="AA2237" s="41">
        <f>N($L2237)*$Y2237</f>
        <v/>
      </c>
      <c r="AB2237" s="41">
        <f>N($M2237)*$Y2237</f>
        <v/>
      </c>
      <c r="AC2237" s="41">
        <f>$AA2237*$Z2237</f>
        <v/>
      </c>
      <c r="AD2237" s="41">
        <f>$AA2237*BonusMonths/12</f>
        <v/>
      </c>
      <c r="AE2237" s="41">
        <f>($AA2237+SI_Gross*$AB2237)*IF($Q2237=1,SI_O,SI_E)</f>
        <v/>
      </c>
      <c r="AF2237" s="41">
        <f>IF($Q2237=1,0,$AA2237*EOSB)</f>
        <v/>
      </c>
      <c r="AG2237" s="41">
        <f>$AN2237*$W2237</f>
        <v/>
      </c>
      <c r="AH2237" s="41">
        <f>SUM($AA2237:$AG2237)</f>
        <v/>
      </c>
      <c r="AI2237" s="41">
        <f>12*($AM2237+$AN2237)</f>
        <v/>
      </c>
      <c r="AJ2237" s="41">
        <f>$AM2237*((IncMonth-1)+(13-IncMonth)*(1+$X2237))+12*$AN2237</f>
        <v/>
      </c>
      <c r="AK2237" s="41">
        <f>IF($R2237=1,N($L2237)+N($M2237),0)</f>
        <v/>
      </c>
      <c r="AL2237">
        <f>IF($C2237="","",IF(N($L2237)&lt;=0,"Basic salary missing",IF(ISNA(MATCH($C2237,Departments!$A$5:$A$54,0)),"Department not on Departments sheet",IF(AND($I2237&lt;&gt;"",NOT(ISNUMBER($I2237))),"Date of birth is text, not a date",IF(AND($K2237&lt;&gt;"",NOT(ISNUMBER($K2237))),"Contract end is text, not a date","")))))</f>
        <v/>
      </c>
      <c r="AM2237" s="41">
        <f>IF($R2237=0,0,N($L2237)*(1+$Z2237+BonusMonths/12+IF($Q2237=1,0,EOSB))+N($M2237)+(N($L2237)+SI_Gross*N($M2237))*IF($Q2237=1,SI_O,SI_E))</f>
        <v/>
      </c>
      <c r="AN2237" s="41">
        <f>IF($R2237=0,0,(IF($Q2237=1,MedO,MedE+Ticket)+Training)/12)</f>
        <v/>
      </c>
    </row>
    <row r="2238">
      <c r="I2238" s="35" t="n"/>
      <c r="J2238" s="35" t="n"/>
      <c r="K2238" s="35" t="n"/>
      <c r="L2238" s="36" t="n"/>
      <c r="M2238" s="36" t="n"/>
      <c r="P2238" s="37" t="n"/>
      <c r="Q2238" s="38">
        <f>IF($C2238="",0,IF(OR(LOWER(TRIM($G2238))="omani",LOWER(TRIM($G2238))="oman",LOWER(TRIM($G2238))="om",LOWER(TRIM($G2238))="local"),1,0))</f>
        <v/>
      </c>
      <c r="R2238" s="38">
        <f>IF($C2238="",0,IF(OR(ISNUMBER(SEARCH("resign",$N2238)),ISNUMBER(SEARCH("terminat",$N2238)),ISNUMBER(SEARCH("inactive",$N2238)),ISNUMBER(SEARCH("vacan",$N2238)),ISNUMBER(SEARCH("deceased",$N2238)),ISNUMBER(SEARCH("separated",$N2238))),0,1))</f>
        <v/>
      </c>
      <c r="S2238">
        <f>IF(OR($R2238=0,NOT(ISNUMBER($I2238))),"",IFERROR(DATEDIF($I2238,DATE(FY,1,1),"y"),""))</f>
        <v/>
      </c>
      <c r="T2238">
        <f>IF(OR($R2238=0,NOT(ISNUMBER($J2238))),"",IFERROR(DATEDIF($J2238,DATE(FY,1,1),"y"),0))</f>
        <v/>
      </c>
      <c r="U2238" s="38">
        <f>IF(OR($R2238=0,NOT(ISNUMBER($I2238))),0,IF(YEAR($I2238)+IF($Q2238=1,RetAgeO,RetAgeE)=FY,MONTH($I2238),IF(YEAR($I2238)+IF($Q2238=1,RetAgeO,RetAgeE)&lt;FY,1,0)))</f>
        <v/>
      </c>
      <c r="V2238" s="38">
        <f>IF(OR($R2238=0,NOT(ISNUMBER($K2238))),0,IF(YEAR($K2238)=FY,MONTH($K2238),IF(YEAR($K2238)&lt;FY,1,0)))</f>
        <v/>
      </c>
      <c r="W2238" s="38">
        <f>IF($R2238=0,0,MIN(12,IF(AND(ISNUMBER($O2238),$O2238&gt;=1,$O2238&lt;=12),INT($O2238),12),IF(AND(RetireExit="Yes",$U2238&gt;0),$U2238,12),IF(AND(ContractExit="Yes",$V2238&gt;0),$V2238,12)))</f>
        <v/>
      </c>
      <c r="X2238" s="37">
        <f>IF(ISNUMBER($P2238),$P2238,IncPct)</f>
        <v/>
      </c>
      <c r="Y2238" s="39">
        <f>IF($W2238=0,0,MAX(0,MIN($W2238,IncMonth-1))+MAX(0,$W2238-IncMonth+1)*(1+$X2238))</f>
        <v/>
      </c>
      <c r="Z2238" s="40">
        <f>IF($C2238="",0,IFERROR(INDEX(Departments!$B$5:$B$54,MATCH($C2238,Departments!$A$5:$A$54,0)),0))</f>
        <v/>
      </c>
      <c r="AA2238" s="41">
        <f>N($L2238)*$Y2238</f>
        <v/>
      </c>
      <c r="AB2238" s="41">
        <f>N($M2238)*$Y2238</f>
        <v/>
      </c>
      <c r="AC2238" s="41">
        <f>$AA2238*$Z2238</f>
        <v/>
      </c>
      <c r="AD2238" s="41">
        <f>$AA2238*BonusMonths/12</f>
        <v/>
      </c>
      <c r="AE2238" s="41">
        <f>($AA2238+SI_Gross*$AB2238)*IF($Q2238=1,SI_O,SI_E)</f>
        <v/>
      </c>
      <c r="AF2238" s="41">
        <f>IF($Q2238=1,0,$AA2238*EOSB)</f>
        <v/>
      </c>
      <c r="AG2238" s="41">
        <f>$AN2238*$W2238</f>
        <v/>
      </c>
      <c r="AH2238" s="41">
        <f>SUM($AA2238:$AG2238)</f>
        <v/>
      </c>
      <c r="AI2238" s="41">
        <f>12*($AM2238+$AN2238)</f>
        <v/>
      </c>
      <c r="AJ2238" s="41">
        <f>$AM2238*((IncMonth-1)+(13-IncMonth)*(1+$X2238))+12*$AN2238</f>
        <v/>
      </c>
      <c r="AK2238" s="41">
        <f>IF($R2238=1,N($L2238)+N($M2238),0)</f>
        <v/>
      </c>
      <c r="AL2238">
        <f>IF($C2238="","",IF(N($L2238)&lt;=0,"Basic salary missing",IF(ISNA(MATCH($C2238,Departments!$A$5:$A$54,0)),"Department not on Departments sheet",IF(AND($I2238&lt;&gt;"",NOT(ISNUMBER($I2238))),"Date of birth is text, not a date",IF(AND($K2238&lt;&gt;"",NOT(ISNUMBER($K2238))),"Contract end is text, not a date","")))))</f>
        <v/>
      </c>
      <c r="AM2238" s="41">
        <f>IF($R2238=0,0,N($L2238)*(1+$Z2238+BonusMonths/12+IF($Q2238=1,0,EOSB))+N($M2238)+(N($L2238)+SI_Gross*N($M2238))*IF($Q2238=1,SI_O,SI_E))</f>
        <v/>
      </c>
      <c r="AN2238" s="41">
        <f>IF($R2238=0,0,(IF($Q2238=1,MedO,MedE+Ticket)+Training)/12)</f>
        <v/>
      </c>
    </row>
    <row r="2239">
      <c r="I2239" s="35" t="n"/>
      <c r="J2239" s="35" t="n"/>
      <c r="K2239" s="35" t="n"/>
      <c r="L2239" s="36" t="n"/>
      <c r="M2239" s="36" t="n"/>
      <c r="P2239" s="37" t="n"/>
      <c r="Q2239" s="38">
        <f>IF($C2239="",0,IF(OR(LOWER(TRIM($G2239))="omani",LOWER(TRIM($G2239))="oman",LOWER(TRIM($G2239))="om",LOWER(TRIM($G2239))="local"),1,0))</f>
        <v/>
      </c>
      <c r="R2239" s="38">
        <f>IF($C2239="",0,IF(OR(ISNUMBER(SEARCH("resign",$N2239)),ISNUMBER(SEARCH("terminat",$N2239)),ISNUMBER(SEARCH("inactive",$N2239)),ISNUMBER(SEARCH("vacan",$N2239)),ISNUMBER(SEARCH("deceased",$N2239)),ISNUMBER(SEARCH("separated",$N2239))),0,1))</f>
        <v/>
      </c>
      <c r="S2239">
        <f>IF(OR($R2239=0,NOT(ISNUMBER($I2239))),"",IFERROR(DATEDIF($I2239,DATE(FY,1,1),"y"),""))</f>
        <v/>
      </c>
      <c r="T2239">
        <f>IF(OR($R2239=0,NOT(ISNUMBER($J2239))),"",IFERROR(DATEDIF($J2239,DATE(FY,1,1),"y"),0))</f>
        <v/>
      </c>
      <c r="U2239" s="38">
        <f>IF(OR($R2239=0,NOT(ISNUMBER($I2239))),0,IF(YEAR($I2239)+IF($Q2239=1,RetAgeO,RetAgeE)=FY,MONTH($I2239),IF(YEAR($I2239)+IF($Q2239=1,RetAgeO,RetAgeE)&lt;FY,1,0)))</f>
        <v/>
      </c>
      <c r="V2239" s="38">
        <f>IF(OR($R2239=0,NOT(ISNUMBER($K2239))),0,IF(YEAR($K2239)=FY,MONTH($K2239),IF(YEAR($K2239)&lt;FY,1,0)))</f>
        <v/>
      </c>
      <c r="W2239" s="38">
        <f>IF($R2239=0,0,MIN(12,IF(AND(ISNUMBER($O2239),$O2239&gt;=1,$O2239&lt;=12),INT($O2239),12),IF(AND(RetireExit="Yes",$U2239&gt;0),$U2239,12),IF(AND(ContractExit="Yes",$V2239&gt;0),$V2239,12)))</f>
        <v/>
      </c>
      <c r="X2239" s="37">
        <f>IF(ISNUMBER($P2239),$P2239,IncPct)</f>
        <v/>
      </c>
      <c r="Y2239" s="39">
        <f>IF($W2239=0,0,MAX(0,MIN($W2239,IncMonth-1))+MAX(0,$W2239-IncMonth+1)*(1+$X2239))</f>
        <v/>
      </c>
      <c r="Z2239" s="40">
        <f>IF($C2239="",0,IFERROR(INDEX(Departments!$B$5:$B$54,MATCH($C2239,Departments!$A$5:$A$54,0)),0))</f>
        <v/>
      </c>
      <c r="AA2239" s="41">
        <f>N($L2239)*$Y2239</f>
        <v/>
      </c>
      <c r="AB2239" s="41">
        <f>N($M2239)*$Y2239</f>
        <v/>
      </c>
      <c r="AC2239" s="41">
        <f>$AA2239*$Z2239</f>
        <v/>
      </c>
      <c r="AD2239" s="41">
        <f>$AA2239*BonusMonths/12</f>
        <v/>
      </c>
      <c r="AE2239" s="41">
        <f>($AA2239+SI_Gross*$AB2239)*IF($Q2239=1,SI_O,SI_E)</f>
        <v/>
      </c>
      <c r="AF2239" s="41">
        <f>IF($Q2239=1,0,$AA2239*EOSB)</f>
        <v/>
      </c>
      <c r="AG2239" s="41">
        <f>$AN2239*$W2239</f>
        <v/>
      </c>
      <c r="AH2239" s="41">
        <f>SUM($AA2239:$AG2239)</f>
        <v/>
      </c>
      <c r="AI2239" s="41">
        <f>12*($AM2239+$AN2239)</f>
        <v/>
      </c>
      <c r="AJ2239" s="41">
        <f>$AM2239*((IncMonth-1)+(13-IncMonth)*(1+$X2239))+12*$AN2239</f>
        <v/>
      </c>
      <c r="AK2239" s="41">
        <f>IF($R2239=1,N($L2239)+N($M2239),0)</f>
        <v/>
      </c>
      <c r="AL2239">
        <f>IF($C2239="","",IF(N($L2239)&lt;=0,"Basic salary missing",IF(ISNA(MATCH($C2239,Departments!$A$5:$A$54,0)),"Department not on Departments sheet",IF(AND($I2239&lt;&gt;"",NOT(ISNUMBER($I2239))),"Date of birth is text, not a date",IF(AND($K2239&lt;&gt;"",NOT(ISNUMBER($K2239))),"Contract end is text, not a date","")))))</f>
        <v/>
      </c>
      <c r="AM2239" s="41">
        <f>IF($R2239=0,0,N($L2239)*(1+$Z2239+BonusMonths/12+IF($Q2239=1,0,EOSB))+N($M2239)+(N($L2239)+SI_Gross*N($M2239))*IF($Q2239=1,SI_O,SI_E))</f>
        <v/>
      </c>
      <c r="AN2239" s="41">
        <f>IF($R2239=0,0,(IF($Q2239=1,MedO,MedE+Ticket)+Training)/12)</f>
        <v/>
      </c>
    </row>
    <row r="2240">
      <c r="I2240" s="35" t="n"/>
      <c r="J2240" s="35" t="n"/>
      <c r="K2240" s="35" t="n"/>
      <c r="L2240" s="36" t="n"/>
      <c r="M2240" s="36" t="n"/>
      <c r="P2240" s="37" t="n"/>
      <c r="Q2240" s="38">
        <f>IF($C2240="",0,IF(OR(LOWER(TRIM($G2240))="omani",LOWER(TRIM($G2240))="oman",LOWER(TRIM($G2240))="om",LOWER(TRIM($G2240))="local"),1,0))</f>
        <v/>
      </c>
      <c r="R2240" s="38">
        <f>IF($C2240="",0,IF(OR(ISNUMBER(SEARCH("resign",$N2240)),ISNUMBER(SEARCH("terminat",$N2240)),ISNUMBER(SEARCH("inactive",$N2240)),ISNUMBER(SEARCH("vacan",$N2240)),ISNUMBER(SEARCH("deceased",$N2240)),ISNUMBER(SEARCH("separated",$N2240))),0,1))</f>
        <v/>
      </c>
      <c r="S2240">
        <f>IF(OR($R2240=0,NOT(ISNUMBER($I2240))),"",IFERROR(DATEDIF($I2240,DATE(FY,1,1),"y"),""))</f>
        <v/>
      </c>
      <c r="T2240">
        <f>IF(OR($R2240=0,NOT(ISNUMBER($J2240))),"",IFERROR(DATEDIF($J2240,DATE(FY,1,1),"y"),0))</f>
        <v/>
      </c>
      <c r="U2240" s="38">
        <f>IF(OR($R2240=0,NOT(ISNUMBER($I2240))),0,IF(YEAR($I2240)+IF($Q2240=1,RetAgeO,RetAgeE)=FY,MONTH($I2240),IF(YEAR($I2240)+IF($Q2240=1,RetAgeO,RetAgeE)&lt;FY,1,0)))</f>
        <v/>
      </c>
      <c r="V2240" s="38">
        <f>IF(OR($R2240=0,NOT(ISNUMBER($K2240))),0,IF(YEAR($K2240)=FY,MONTH($K2240),IF(YEAR($K2240)&lt;FY,1,0)))</f>
        <v/>
      </c>
      <c r="W2240" s="38">
        <f>IF($R2240=0,0,MIN(12,IF(AND(ISNUMBER($O2240),$O2240&gt;=1,$O2240&lt;=12),INT($O2240),12),IF(AND(RetireExit="Yes",$U2240&gt;0),$U2240,12),IF(AND(ContractExit="Yes",$V2240&gt;0),$V2240,12)))</f>
        <v/>
      </c>
      <c r="X2240" s="37">
        <f>IF(ISNUMBER($P2240),$P2240,IncPct)</f>
        <v/>
      </c>
      <c r="Y2240" s="39">
        <f>IF($W2240=0,0,MAX(0,MIN($W2240,IncMonth-1))+MAX(0,$W2240-IncMonth+1)*(1+$X2240))</f>
        <v/>
      </c>
      <c r="Z2240" s="40">
        <f>IF($C2240="",0,IFERROR(INDEX(Departments!$B$5:$B$54,MATCH($C2240,Departments!$A$5:$A$54,0)),0))</f>
        <v/>
      </c>
      <c r="AA2240" s="41">
        <f>N($L2240)*$Y2240</f>
        <v/>
      </c>
      <c r="AB2240" s="41">
        <f>N($M2240)*$Y2240</f>
        <v/>
      </c>
      <c r="AC2240" s="41">
        <f>$AA2240*$Z2240</f>
        <v/>
      </c>
      <c r="AD2240" s="41">
        <f>$AA2240*BonusMonths/12</f>
        <v/>
      </c>
      <c r="AE2240" s="41">
        <f>($AA2240+SI_Gross*$AB2240)*IF($Q2240=1,SI_O,SI_E)</f>
        <v/>
      </c>
      <c r="AF2240" s="41">
        <f>IF($Q2240=1,0,$AA2240*EOSB)</f>
        <v/>
      </c>
      <c r="AG2240" s="41">
        <f>$AN2240*$W2240</f>
        <v/>
      </c>
      <c r="AH2240" s="41">
        <f>SUM($AA2240:$AG2240)</f>
        <v/>
      </c>
      <c r="AI2240" s="41">
        <f>12*($AM2240+$AN2240)</f>
        <v/>
      </c>
      <c r="AJ2240" s="41">
        <f>$AM2240*((IncMonth-1)+(13-IncMonth)*(1+$X2240))+12*$AN2240</f>
        <v/>
      </c>
      <c r="AK2240" s="41">
        <f>IF($R2240=1,N($L2240)+N($M2240),0)</f>
        <v/>
      </c>
      <c r="AL2240">
        <f>IF($C2240="","",IF(N($L2240)&lt;=0,"Basic salary missing",IF(ISNA(MATCH($C2240,Departments!$A$5:$A$54,0)),"Department not on Departments sheet",IF(AND($I2240&lt;&gt;"",NOT(ISNUMBER($I2240))),"Date of birth is text, not a date",IF(AND($K2240&lt;&gt;"",NOT(ISNUMBER($K2240))),"Contract end is text, not a date","")))))</f>
        <v/>
      </c>
      <c r="AM2240" s="41">
        <f>IF($R2240=0,0,N($L2240)*(1+$Z2240+BonusMonths/12+IF($Q2240=1,0,EOSB))+N($M2240)+(N($L2240)+SI_Gross*N($M2240))*IF($Q2240=1,SI_O,SI_E))</f>
        <v/>
      </c>
      <c r="AN2240" s="41">
        <f>IF($R2240=0,0,(IF($Q2240=1,MedO,MedE+Ticket)+Training)/12)</f>
        <v/>
      </c>
    </row>
    <row r="2241">
      <c r="I2241" s="35" t="n"/>
      <c r="J2241" s="35" t="n"/>
      <c r="K2241" s="35" t="n"/>
      <c r="L2241" s="36" t="n"/>
      <c r="M2241" s="36" t="n"/>
      <c r="P2241" s="37" t="n"/>
      <c r="Q2241" s="38">
        <f>IF($C2241="",0,IF(OR(LOWER(TRIM($G2241))="omani",LOWER(TRIM($G2241))="oman",LOWER(TRIM($G2241))="om",LOWER(TRIM($G2241))="local"),1,0))</f>
        <v/>
      </c>
      <c r="R2241" s="38">
        <f>IF($C2241="",0,IF(OR(ISNUMBER(SEARCH("resign",$N2241)),ISNUMBER(SEARCH("terminat",$N2241)),ISNUMBER(SEARCH("inactive",$N2241)),ISNUMBER(SEARCH("vacan",$N2241)),ISNUMBER(SEARCH("deceased",$N2241)),ISNUMBER(SEARCH("separated",$N2241))),0,1))</f>
        <v/>
      </c>
      <c r="S2241">
        <f>IF(OR($R2241=0,NOT(ISNUMBER($I2241))),"",IFERROR(DATEDIF($I2241,DATE(FY,1,1),"y"),""))</f>
        <v/>
      </c>
      <c r="T2241">
        <f>IF(OR($R2241=0,NOT(ISNUMBER($J2241))),"",IFERROR(DATEDIF($J2241,DATE(FY,1,1),"y"),0))</f>
        <v/>
      </c>
      <c r="U2241" s="38">
        <f>IF(OR($R2241=0,NOT(ISNUMBER($I2241))),0,IF(YEAR($I2241)+IF($Q2241=1,RetAgeO,RetAgeE)=FY,MONTH($I2241),IF(YEAR($I2241)+IF($Q2241=1,RetAgeO,RetAgeE)&lt;FY,1,0)))</f>
        <v/>
      </c>
      <c r="V2241" s="38">
        <f>IF(OR($R2241=0,NOT(ISNUMBER($K2241))),0,IF(YEAR($K2241)=FY,MONTH($K2241),IF(YEAR($K2241)&lt;FY,1,0)))</f>
        <v/>
      </c>
      <c r="W2241" s="38">
        <f>IF($R2241=0,0,MIN(12,IF(AND(ISNUMBER($O2241),$O2241&gt;=1,$O2241&lt;=12),INT($O2241),12),IF(AND(RetireExit="Yes",$U2241&gt;0),$U2241,12),IF(AND(ContractExit="Yes",$V2241&gt;0),$V2241,12)))</f>
        <v/>
      </c>
      <c r="X2241" s="37">
        <f>IF(ISNUMBER($P2241),$P2241,IncPct)</f>
        <v/>
      </c>
      <c r="Y2241" s="39">
        <f>IF($W2241=0,0,MAX(0,MIN($W2241,IncMonth-1))+MAX(0,$W2241-IncMonth+1)*(1+$X2241))</f>
        <v/>
      </c>
      <c r="Z2241" s="40">
        <f>IF($C2241="",0,IFERROR(INDEX(Departments!$B$5:$B$54,MATCH($C2241,Departments!$A$5:$A$54,0)),0))</f>
        <v/>
      </c>
      <c r="AA2241" s="41">
        <f>N($L2241)*$Y2241</f>
        <v/>
      </c>
      <c r="AB2241" s="41">
        <f>N($M2241)*$Y2241</f>
        <v/>
      </c>
      <c r="AC2241" s="41">
        <f>$AA2241*$Z2241</f>
        <v/>
      </c>
      <c r="AD2241" s="41">
        <f>$AA2241*BonusMonths/12</f>
        <v/>
      </c>
      <c r="AE2241" s="41">
        <f>($AA2241+SI_Gross*$AB2241)*IF($Q2241=1,SI_O,SI_E)</f>
        <v/>
      </c>
      <c r="AF2241" s="41">
        <f>IF($Q2241=1,0,$AA2241*EOSB)</f>
        <v/>
      </c>
      <c r="AG2241" s="41">
        <f>$AN2241*$W2241</f>
        <v/>
      </c>
      <c r="AH2241" s="41">
        <f>SUM($AA2241:$AG2241)</f>
        <v/>
      </c>
      <c r="AI2241" s="41">
        <f>12*($AM2241+$AN2241)</f>
        <v/>
      </c>
      <c r="AJ2241" s="41">
        <f>$AM2241*((IncMonth-1)+(13-IncMonth)*(1+$X2241))+12*$AN2241</f>
        <v/>
      </c>
      <c r="AK2241" s="41">
        <f>IF($R2241=1,N($L2241)+N($M2241),0)</f>
        <v/>
      </c>
      <c r="AL2241">
        <f>IF($C2241="","",IF(N($L2241)&lt;=0,"Basic salary missing",IF(ISNA(MATCH($C2241,Departments!$A$5:$A$54,0)),"Department not on Departments sheet",IF(AND($I2241&lt;&gt;"",NOT(ISNUMBER($I2241))),"Date of birth is text, not a date",IF(AND($K2241&lt;&gt;"",NOT(ISNUMBER($K2241))),"Contract end is text, not a date","")))))</f>
        <v/>
      </c>
      <c r="AM2241" s="41">
        <f>IF($R2241=0,0,N($L2241)*(1+$Z2241+BonusMonths/12+IF($Q2241=1,0,EOSB))+N($M2241)+(N($L2241)+SI_Gross*N($M2241))*IF($Q2241=1,SI_O,SI_E))</f>
        <v/>
      </c>
      <c r="AN2241" s="41">
        <f>IF($R2241=0,0,(IF($Q2241=1,MedO,MedE+Ticket)+Training)/12)</f>
        <v/>
      </c>
    </row>
    <row r="2242">
      <c r="I2242" s="35" t="n"/>
      <c r="J2242" s="35" t="n"/>
      <c r="K2242" s="35" t="n"/>
      <c r="L2242" s="36" t="n"/>
      <c r="M2242" s="36" t="n"/>
      <c r="P2242" s="37" t="n"/>
      <c r="Q2242" s="38">
        <f>IF($C2242="",0,IF(OR(LOWER(TRIM($G2242))="omani",LOWER(TRIM($G2242))="oman",LOWER(TRIM($G2242))="om",LOWER(TRIM($G2242))="local"),1,0))</f>
        <v/>
      </c>
      <c r="R2242" s="38">
        <f>IF($C2242="",0,IF(OR(ISNUMBER(SEARCH("resign",$N2242)),ISNUMBER(SEARCH("terminat",$N2242)),ISNUMBER(SEARCH("inactive",$N2242)),ISNUMBER(SEARCH("vacan",$N2242)),ISNUMBER(SEARCH("deceased",$N2242)),ISNUMBER(SEARCH("separated",$N2242))),0,1))</f>
        <v/>
      </c>
      <c r="S2242">
        <f>IF(OR($R2242=0,NOT(ISNUMBER($I2242))),"",IFERROR(DATEDIF($I2242,DATE(FY,1,1),"y"),""))</f>
        <v/>
      </c>
      <c r="T2242">
        <f>IF(OR($R2242=0,NOT(ISNUMBER($J2242))),"",IFERROR(DATEDIF($J2242,DATE(FY,1,1),"y"),0))</f>
        <v/>
      </c>
      <c r="U2242" s="38">
        <f>IF(OR($R2242=0,NOT(ISNUMBER($I2242))),0,IF(YEAR($I2242)+IF($Q2242=1,RetAgeO,RetAgeE)=FY,MONTH($I2242),IF(YEAR($I2242)+IF($Q2242=1,RetAgeO,RetAgeE)&lt;FY,1,0)))</f>
        <v/>
      </c>
      <c r="V2242" s="38">
        <f>IF(OR($R2242=0,NOT(ISNUMBER($K2242))),0,IF(YEAR($K2242)=FY,MONTH($K2242),IF(YEAR($K2242)&lt;FY,1,0)))</f>
        <v/>
      </c>
      <c r="W2242" s="38">
        <f>IF($R2242=0,0,MIN(12,IF(AND(ISNUMBER($O2242),$O2242&gt;=1,$O2242&lt;=12),INT($O2242),12),IF(AND(RetireExit="Yes",$U2242&gt;0),$U2242,12),IF(AND(ContractExit="Yes",$V2242&gt;0),$V2242,12)))</f>
        <v/>
      </c>
      <c r="X2242" s="37">
        <f>IF(ISNUMBER($P2242),$P2242,IncPct)</f>
        <v/>
      </c>
      <c r="Y2242" s="39">
        <f>IF($W2242=0,0,MAX(0,MIN($W2242,IncMonth-1))+MAX(0,$W2242-IncMonth+1)*(1+$X2242))</f>
        <v/>
      </c>
      <c r="Z2242" s="40">
        <f>IF($C2242="",0,IFERROR(INDEX(Departments!$B$5:$B$54,MATCH($C2242,Departments!$A$5:$A$54,0)),0))</f>
        <v/>
      </c>
      <c r="AA2242" s="41">
        <f>N($L2242)*$Y2242</f>
        <v/>
      </c>
      <c r="AB2242" s="41">
        <f>N($M2242)*$Y2242</f>
        <v/>
      </c>
      <c r="AC2242" s="41">
        <f>$AA2242*$Z2242</f>
        <v/>
      </c>
      <c r="AD2242" s="41">
        <f>$AA2242*BonusMonths/12</f>
        <v/>
      </c>
      <c r="AE2242" s="41">
        <f>($AA2242+SI_Gross*$AB2242)*IF($Q2242=1,SI_O,SI_E)</f>
        <v/>
      </c>
      <c r="AF2242" s="41">
        <f>IF($Q2242=1,0,$AA2242*EOSB)</f>
        <v/>
      </c>
      <c r="AG2242" s="41">
        <f>$AN2242*$W2242</f>
        <v/>
      </c>
      <c r="AH2242" s="41">
        <f>SUM($AA2242:$AG2242)</f>
        <v/>
      </c>
      <c r="AI2242" s="41">
        <f>12*($AM2242+$AN2242)</f>
        <v/>
      </c>
      <c r="AJ2242" s="41">
        <f>$AM2242*((IncMonth-1)+(13-IncMonth)*(1+$X2242))+12*$AN2242</f>
        <v/>
      </c>
      <c r="AK2242" s="41">
        <f>IF($R2242=1,N($L2242)+N($M2242),0)</f>
        <v/>
      </c>
      <c r="AL2242">
        <f>IF($C2242="","",IF(N($L2242)&lt;=0,"Basic salary missing",IF(ISNA(MATCH($C2242,Departments!$A$5:$A$54,0)),"Department not on Departments sheet",IF(AND($I2242&lt;&gt;"",NOT(ISNUMBER($I2242))),"Date of birth is text, not a date",IF(AND($K2242&lt;&gt;"",NOT(ISNUMBER($K2242))),"Contract end is text, not a date","")))))</f>
        <v/>
      </c>
      <c r="AM2242" s="41">
        <f>IF($R2242=0,0,N($L2242)*(1+$Z2242+BonusMonths/12+IF($Q2242=1,0,EOSB))+N($M2242)+(N($L2242)+SI_Gross*N($M2242))*IF($Q2242=1,SI_O,SI_E))</f>
        <v/>
      </c>
      <c r="AN2242" s="41">
        <f>IF($R2242=0,0,(IF($Q2242=1,MedO,MedE+Ticket)+Training)/12)</f>
        <v/>
      </c>
    </row>
    <row r="2243">
      <c r="I2243" s="35" t="n"/>
      <c r="J2243" s="35" t="n"/>
      <c r="K2243" s="35" t="n"/>
      <c r="L2243" s="36" t="n"/>
      <c r="M2243" s="36" t="n"/>
      <c r="P2243" s="37" t="n"/>
      <c r="Q2243" s="38">
        <f>IF($C2243="",0,IF(OR(LOWER(TRIM($G2243))="omani",LOWER(TRIM($G2243))="oman",LOWER(TRIM($G2243))="om",LOWER(TRIM($G2243))="local"),1,0))</f>
        <v/>
      </c>
      <c r="R2243" s="38">
        <f>IF($C2243="",0,IF(OR(ISNUMBER(SEARCH("resign",$N2243)),ISNUMBER(SEARCH("terminat",$N2243)),ISNUMBER(SEARCH("inactive",$N2243)),ISNUMBER(SEARCH("vacan",$N2243)),ISNUMBER(SEARCH("deceased",$N2243)),ISNUMBER(SEARCH("separated",$N2243))),0,1))</f>
        <v/>
      </c>
      <c r="S2243">
        <f>IF(OR($R2243=0,NOT(ISNUMBER($I2243))),"",IFERROR(DATEDIF($I2243,DATE(FY,1,1),"y"),""))</f>
        <v/>
      </c>
      <c r="T2243">
        <f>IF(OR($R2243=0,NOT(ISNUMBER($J2243))),"",IFERROR(DATEDIF($J2243,DATE(FY,1,1),"y"),0))</f>
        <v/>
      </c>
      <c r="U2243" s="38">
        <f>IF(OR($R2243=0,NOT(ISNUMBER($I2243))),0,IF(YEAR($I2243)+IF($Q2243=1,RetAgeO,RetAgeE)=FY,MONTH($I2243),IF(YEAR($I2243)+IF($Q2243=1,RetAgeO,RetAgeE)&lt;FY,1,0)))</f>
        <v/>
      </c>
      <c r="V2243" s="38">
        <f>IF(OR($R2243=0,NOT(ISNUMBER($K2243))),0,IF(YEAR($K2243)=FY,MONTH($K2243),IF(YEAR($K2243)&lt;FY,1,0)))</f>
        <v/>
      </c>
      <c r="W2243" s="38">
        <f>IF($R2243=0,0,MIN(12,IF(AND(ISNUMBER($O2243),$O2243&gt;=1,$O2243&lt;=12),INT($O2243),12),IF(AND(RetireExit="Yes",$U2243&gt;0),$U2243,12),IF(AND(ContractExit="Yes",$V2243&gt;0),$V2243,12)))</f>
        <v/>
      </c>
      <c r="X2243" s="37">
        <f>IF(ISNUMBER($P2243),$P2243,IncPct)</f>
        <v/>
      </c>
      <c r="Y2243" s="39">
        <f>IF($W2243=0,0,MAX(0,MIN($W2243,IncMonth-1))+MAX(0,$W2243-IncMonth+1)*(1+$X2243))</f>
        <v/>
      </c>
      <c r="Z2243" s="40">
        <f>IF($C2243="",0,IFERROR(INDEX(Departments!$B$5:$B$54,MATCH($C2243,Departments!$A$5:$A$54,0)),0))</f>
        <v/>
      </c>
      <c r="AA2243" s="41">
        <f>N($L2243)*$Y2243</f>
        <v/>
      </c>
      <c r="AB2243" s="41">
        <f>N($M2243)*$Y2243</f>
        <v/>
      </c>
      <c r="AC2243" s="41">
        <f>$AA2243*$Z2243</f>
        <v/>
      </c>
      <c r="AD2243" s="41">
        <f>$AA2243*BonusMonths/12</f>
        <v/>
      </c>
      <c r="AE2243" s="41">
        <f>($AA2243+SI_Gross*$AB2243)*IF($Q2243=1,SI_O,SI_E)</f>
        <v/>
      </c>
      <c r="AF2243" s="41">
        <f>IF($Q2243=1,0,$AA2243*EOSB)</f>
        <v/>
      </c>
      <c r="AG2243" s="41">
        <f>$AN2243*$W2243</f>
        <v/>
      </c>
      <c r="AH2243" s="41">
        <f>SUM($AA2243:$AG2243)</f>
        <v/>
      </c>
      <c r="AI2243" s="41">
        <f>12*($AM2243+$AN2243)</f>
        <v/>
      </c>
      <c r="AJ2243" s="41">
        <f>$AM2243*((IncMonth-1)+(13-IncMonth)*(1+$X2243))+12*$AN2243</f>
        <v/>
      </c>
      <c r="AK2243" s="41">
        <f>IF($R2243=1,N($L2243)+N($M2243),0)</f>
        <v/>
      </c>
      <c r="AL2243">
        <f>IF($C2243="","",IF(N($L2243)&lt;=0,"Basic salary missing",IF(ISNA(MATCH($C2243,Departments!$A$5:$A$54,0)),"Department not on Departments sheet",IF(AND($I2243&lt;&gt;"",NOT(ISNUMBER($I2243))),"Date of birth is text, not a date",IF(AND($K2243&lt;&gt;"",NOT(ISNUMBER($K2243))),"Contract end is text, not a date","")))))</f>
        <v/>
      </c>
      <c r="AM2243" s="41">
        <f>IF($R2243=0,0,N($L2243)*(1+$Z2243+BonusMonths/12+IF($Q2243=1,0,EOSB))+N($M2243)+(N($L2243)+SI_Gross*N($M2243))*IF($Q2243=1,SI_O,SI_E))</f>
        <v/>
      </c>
      <c r="AN2243" s="41">
        <f>IF($R2243=0,0,(IF($Q2243=1,MedO,MedE+Ticket)+Training)/12)</f>
        <v/>
      </c>
    </row>
    <row r="2244">
      <c r="I2244" s="35" t="n"/>
      <c r="J2244" s="35" t="n"/>
      <c r="K2244" s="35" t="n"/>
      <c r="L2244" s="36" t="n"/>
      <c r="M2244" s="36" t="n"/>
      <c r="P2244" s="37" t="n"/>
      <c r="Q2244" s="38">
        <f>IF($C2244="",0,IF(OR(LOWER(TRIM($G2244))="omani",LOWER(TRIM($G2244))="oman",LOWER(TRIM($G2244))="om",LOWER(TRIM($G2244))="local"),1,0))</f>
        <v/>
      </c>
      <c r="R2244" s="38">
        <f>IF($C2244="",0,IF(OR(ISNUMBER(SEARCH("resign",$N2244)),ISNUMBER(SEARCH("terminat",$N2244)),ISNUMBER(SEARCH("inactive",$N2244)),ISNUMBER(SEARCH("vacan",$N2244)),ISNUMBER(SEARCH("deceased",$N2244)),ISNUMBER(SEARCH("separated",$N2244))),0,1))</f>
        <v/>
      </c>
      <c r="S2244">
        <f>IF(OR($R2244=0,NOT(ISNUMBER($I2244))),"",IFERROR(DATEDIF($I2244,DATE(FY,1,1),"y"),""))</f>
        <v/>
      </c>
      <c r="T2244">
        <f>IF(OR($R2244=0,NOT(ISNUMBER($J2244))),"",IFERROR(DATEDIF($J2244,DATE(FY,1,1),"y"),0))</f>
        <v/>
      </c>
      <c r="U2244" s="38">
        <f>IF(OR($R2244=0,NOT(ISNUMBER($I2244))),0,IF(YEAR($I2244)+IF($Q2244=1,RetAgeO,RetAgeE)=FY,MONTH($I2244),IF(YEAR($I2244)+IF($Q2244=1,RetAgeO,RetAgeE)&lt;FY,1,0)))</f>
        <v/>
      </c>
      <c r="V2244" s="38">
        <f>IF(OR($R2244=0,NOT(ISNUMBER($K2244))),0,IF(YEAR($K2244)=FY,MONTH($K2244),IF(YEAR($K2244)&lt;FY,1,0)))</f>
        <v/>
      </c>
      <c r="W2244" s="38">
        <f>IF($R2244=0,0,MIN(12,IF(AND(ISNUMBER($O2244),$O2244&gt;=1,$O2244&lt;=12),INT($O2244),12),IF(AND(RetireExit="Yes",$U2244&gt;0),$U2244,12),IF(AND(ContractExit="Yes",$V2244&gt;0),$V2244,12)))</f>
        <v/>
      </c>
      <c r="X2244" s="37">
        <f>IF(ISNUMBER($P2244),$P2244,IncPct)</f>
        <v/>
      </c>
      <c r="Y2244" s="39">
        <f>IF($W2244=0,0,MAX(0,MIN($W2244,IncMonth-1))+MAX(0,$W2244-IncMonth+1)*(1+$X2244))</f>
        <v/>
      </c>
      <c r="Z2244" s="40">
        <f>IF($C2244="",0,IFERROR(INDEX(Departments!$B$5:$B$54,MATCH($C2244,Departments!$A$5:$A$54,0)),0))</f>
        <v/>
      </c>
      <c r="AA2244" s="41">
        <f>N($L2244)*$Y2244</f>
        <v/>
      </c>
      <c r="AB2244" s="41">
        <f>N($M2244)*$Y2244</f>
        <v/>
      </c>
      <c r="AC2244" s="41">
        <f>$AA2244*$Z2244</f>
        <v/>
      </c>
      <c r="AD2244" s="41">
        <f>$AA2244*BonusMonths/12</f>
        <v/>
      </c>
      <c r="AE2244" s="41">
        <f>($AA2244+SI_Gross*$AB2244)*IF($Q2244=1,SI_O,SI_E)</f>
        <v/>
      </c>
      <c r="AF2244" s="41">
        <f>IF($Q2244=1,0,$AA2244*EOSB)</f>
        <v/>
      </c>
      <c r="AG2244" s="41">
        <f>$AN2244*$W2244</f>
        <v/>
      </c>
      <c r="AH2244" s="41">
        <f>SUM($AA2244:$AG2244)</f>
        <v/>
      </c>
      <c r="AI2244" s="41">
        <f>12*($AM2244+$AN2244)</f>
        <v/>
      </c>
      <c r="AJ2244" s="41">
        <f>$AM2244*((IncMonth-1)+(13-IncMonth)*(1+$X2244))+12*$AN2244</f>
        <v/>
      </c>
      <c r="AK2244" s="41">
        <f>IF($R2244=1,N($L2244)+N($M2244),0)</f>
        <v/>
      </c>
      <c r="AL2244">
        <f>IF($C2244="","",IF(N($L2244)&lt;=0,"Basic salary missing",IF(ISNA(MATCH($C2244,Departments!$A$5:$A$54,0)),"Department not on Departments sheet",IF(AND($I2244&lt;&gt;"",NOT(ISNUMBER($I2244))),"Date of birth is text, not a date",IF(AND($K2244&lt;&gt;"",NOT(ISNUMBER($K2244))),"Contract end is text, not a date","")))))</f>
        <v/>
      </c>
      <c r="AM2244" s="41">
        <f>IF($R2244=0,0,N($L2244)*(1+$Z2244+BonusMonths/12+IF($Q2244=1,0,EOSB))+N($M2244)+(N($L2244)+SI_Gross*N($M2244))*IF($Q2244=1,SI_O,SI_E))</f>
        <v/>
      </c>
      <c r="AN2244" s="41">
        <f>IF($R2244=0,0,(IF($Q2244=1,MedO,MedE+Ticket)+Training)/12)</f>
        <v/>
      </c>
    </row>
    <row r="2245">
      <c r="I2245" s="35" t="n"/>
      <c r="J2245" s="35" t="n"/>
      <c r="K2245" s="35" t="n"/>
      <c r="L2245" s="36" t="n"/>
      <c r="M2245" s="36" t="n"/>
      <c r="P2245" s="37" t="n"/>
      <c r="Q2245" s="38">
        <f>IF($C2245="",0,IF(OR(LOWER(TRIM($G2245))="omani",LOWER(TRIM($G2245))="oman",LOWER(TRIM($G2245))="om",LOWER(TRIM($G2245))="local"),1,0))</f>
        <v/>
      </c>
      <c r="R2245" s="38">
        <f>IF($C2245="",0,IF(OR(ISNUMBER(SEARCH("resign",$N2245)),ISNUMBER(SEARCH("terminat",$N2245)),ISNUMBER(SEARCH("inactive",$N2245)),ISNUMBER(SEARCH("vacan",$N2245)),ISNUMBER(SEARCH("deceased",$N2245)),ISNUMBER(SEARCH("separated",$N2245))),0,1))</f>
        <v/>
      </c>
      <c r="S2245">
        <f>IF(OR($R2245=0,NOT(ISNUMBER($I2245))),"",IFERROR(DATEDIF($I2245,DATE(FY,1,1),"y"),""))</f>
        <v/>
      </c>
      <c r="T2245">
        <f>IF(OR($R2245=0,NOT(ISNUMBER($J2245))),"",IFERROR(DATEDIF($J2245,DATE(FY,1,1),"y"),0))</f>
        <v/>
      </c>
      <c r="U2245" s="38">
        <f>IF(OR($R2245=0,NOT(ISNUMBER($I2245))),0,IF(YEAR($I2245)+IF($Q2245=1,RetAgeO,RetAgeE)=FY,MONTH($I2245),IF(YEAR($I2245)+IF($Q2245=1,RetAgeO,RetAgeE)&lt;FY,1,0)))</f>
        <v/>
      </c>
      <c r="V2245" s="38">
        <f>IF(OR($R2245=0,NOT(ISNUMBER($K2245))),0,IF(YEAR($K2245)=FY,MONTH($K2245),IF(YEAR($K2245)&lt;FY,1,0)))</f>
        <v/>
      </c>
      <c r="W2245" s="38">
        <f>IF($R2245=0,0,MIN(12,IF(AND(ISNUMBER($O2245),$O2245&gt;=1,$O2245&lt;=12),INT($O2245),12),IF(AND(RetireExit="Yes",$U2245&gt;0),$U2245,12),IF(AND(ContractExit="Yes",$V2245&gt;0),$V2245,12)))</f>
        <v/>
      </c>
      <c r="X2245" s="37">
        <f>IF(ISNUMBER($P2245),$P2245,IncPct)</f>
        <v/>
      </c>
      <c r="Y2245" s="39">
        <f>IF($W2245=0,0,MAX(0,MIN($W2245,IncMonth-1))+MAX(0,$W2245-IncMonth+1)*(1+$X2245))</f>
        <v/>
      </c>
      <c r="Z2245" s="40">
        <f>IF($C2245="",0,IFERROR(INDEX(Departments!$B$5:$B$54,MATCH($C2245,Departments!$A$5:$A$54,0)),0))</f>
        <v/>
      </c>
      <c r="AA2245" s="41">
        <f>N($L2245)*$Y2245</f>
        <v/>
      </c>
      <c r="AB2245" s="41">
        <f>N($M2245)*$Y2245</f>
        <v/>
      </c>
      <c r="AC2245" s="41">
        <f>$AA2245*$Z2245</f>
        <v/>
      </c>
      <c r="AD2245" s="41">
        <f>$AA2245*BonusMonths/12</f>
        <v/>
      </c>
      <c r="AE2245" s="41">
        <f>($AA2245+SI_Gross*$AB2245)*IF($Q2245=1,SI_O,SI_E)</f>
        <v/>
      </c>
      <c r="AF2245" s="41">
        <f>IF($Q2245=1,0,$AA2245*EOSB)</f>
        <v/>
      </c>
      <c r="AG2245" s="41">
        <f>$AN2245*$W2245</f>
        <v/>
      </c>
      <c r="AH2245" s="41">
        <f>SUM($AA2245:$AG2245)</f>
        <v/>
      </c>
      <c r="AI2245" s="41">
        <f>12*($AM2245+$AN2245)</f>
        <v/>
      </c>
      <c r="AJ2245" s="41">
        <f>$AM2245*((IncMonth-1)+(13-IncMonth)*(1+$X2245))+12*$AN2245</f>
        <v/>
      </c>
      <c r="AK2245" s="41">
        <f>IF($R2245=1,N($L2245)+N($M2245),0)</f>
        <v/>
      </c>
      <c r="AL2245">
        <f>IF($C2245="","",IF(N($L2245)&lt;=0,"Basic salary missing",IF(ISNA(MATCH($C2245,Departments!$A$5:$A$54,0)),"Department not on Departments sheet",IF(AND($I2245&lt;&gt;"",NOT(ISNUMBER($I2245))),"Date of birth is text, not a date",IF(AND($K2245&lt;&gt;"",NOT(ISNUMBER($K2245))),"Contract end is text, not a date","")))))</f>
        <v/>
      </c>
      <c r="AM2245" s="41">
        <f>IF($R2245=0,0,N($L2245)*(1+$Z2245+BonusMonths/12+IF($Q2245=1,0,EOSB))+N($M2245)+(N($L2245)+SI_Gross*N($M2245))*IF($Q2245=1,SI_O,SI_E))</f>
        <v/>
      </c>
      <c r="AN2245" s="41">
        <f>IF($R2245=0,0,(IF($Q2245=1,MedO,MedE+Ticket)+Training)/12)</f>
        <v/>
      </c>
    </row>
    <row r="2246">
      <c r="I2246" s="35" t="n"/>
      <c r="J2246" s="35" t="n"/>
      <c r="K2246" s="35" t="n"/>
      <c r="L2246" s="36" t="n"/>
      <c r="M2246" s="36" t="n"/>
      <c r="P2246" s="37" t="n"/>
      <c r="Q2246" s="38">
        <f>IF($C2246="",0,IF(OR(LOWER(TRIM($G2246))="omani",LOWER(TRIM($G2246))="oman",LOWER(TRIM($G2246))="om",LOWER(TRIM($G2246))="local"),1,0))</f>
        <v/>
      </c>
      <c r="R2246" s="38">
        <f>IF($C2246="",0,IF(OR(ISNUMBER(SEARCH("resign",$N2246)),ISNUMBER(SEARCH("terminat",$N2246)),ISNUMBER(SEARCH("inactive",$N2246)),ISNUMBER(SEARCH("vacan",$N2246)),ISNUMBER(SEARCH("deceased",$N2246)),ISNUMBER(SEARCH("separated",$N2246))),0,1))</f>
        <v/>
      </c>
      <c r="S2246">
        <f>IF(OR($R2246=0,NOT(ISNUMBER($I2246))),"",IFERROR(DATEDIF($I2246,DATE(FY,1,1),"y"),""))</f>
        <v/>
      </c>
      <c r="T2246">
        <f>IF(OR($R2246=0,NOT(ISNUMBER($J2246))),"",IFERROR(DATEDIF($J2246,DATE(FY,1,1),"y"),0))</f>
        <v/>
      </c>
      <c r="U2246" s="38">
        <f>IF(OR($R2246=0,NOT(ISNUMBER($I2246))),0,IF(YEAR($I2246)+IF($Q2246=1,RetAgeO,RetAgeE)=FY,MONTH($I2246),IF(YEAR($I2246)+IF($Q2246=1,RetAgeO,RetAgeE)&lt;FY,1,0)))</f>
        <v/>
      </c>
      <c r="V2246" s="38">
        <f>IF(OR($R2246=0,NOT(ISNUMBER($K2246))),0,IF(YEAR($K2246)=FY,MONTH($K2246),IF(YEAR($K2246)&lt;FY,1,0)))</f>
        <v/>
      </c>
      <c r="W2246" s="38">
        <f>IF($R2246=0,0,MIN(12,IF(AND(ISNUMBER($O2246),$O2246&gt;=1,$O2246&lt;=12),INT($O2246),12),IF(AND(RetireExit="Yes",$U2246&gt;0),$U2246,12),IF(AND(ContractExit="Yes",$V2246&gt;0),$V2246,12)))</f>
        <v/>
      </c>
      <c r="X2246" s="37">
        <f>IF(ISNUMBER($P2246),$P2246,IncPct)</f>
        <v/>
      </c>
      <c r="Y2246" s="39">
        <f>IF($W2246=0,0,MAX(0,MIN($W2246,IncMonth-1))+MAX(0,$W2246-IncMonth+1)*(1+$X2246))</f>
        <v/>
      </c>
      <c r="Z2246" s="40">
        <f>IF($C2246="",0,IFERROR(INDEX(Departments!$B$5:$B$54,MATCH($C2246,Departments!$A$5:$A$54,0)),0))</f>
        <v/>
      </c>
      <c r="AA2246" s="41">
        <f>N($L2246)*$Y2246</f>
        <v/>
      </c>
      <c r="AB2246" s="41">
        <f>N($M2246)*$Y2246</f>
        <v/>
      </c>
      <c r="AC2246" s="41">
        <f>$AA2246*$Z2246</f>
        <v/>
      </c>
      <c r="AD2246" s="41">
        <f>$AA2246*BonusMonths/12</f>
        <v/>
      </c>
      <c r="AE2246" s="41">
        <f>($AA2246+SI_Gross*$AB2246)*IF($Q2246=1,SI_O,SI_E)</f>
        <v/>
      </c>
      <c r="AF2246" s="41">
        <f>IF($Q2246=1,0,$AA2246*EOSB)</f>
        <v/>
      </c>
      <c r="AG2246" s="41">
        <f>$AN2246*$W2246</f>
        <v/>
      </c>
      <c r="AH2246" s="41">
        <f>SUM($AA2246:$AG2246)</f>
        <v/>
      </c>
      <c r="AI2246" s="41">
        <f>12*($AM2246+$AN2246)</f>
        <v/>
      </c>
      <c r="AJ2246" s="41">
        <f>$AM2246*((IncMonth-1)+(13-IncMonth)*(1+$X2246))+12*$AN2246</f>
        <v/>
      </c>
      <c r="AK2246" s="41">
        <f>IF($R2246=1,N($L2246)+N($M2246),0)</f>
        <v/>
      </c>
      <c r="AL2246">
        <f>IF($C2246="","",IF(N($L2246)&lt;=0,"Basic salary missing",IF(ISNA(MATCH($C2246,Departments!$A$5:$A$54,0)),"Department not on Departments sheet",IF(AND($I2246&lt;&gt;"",NOT(ISNUMBER($I2246))),"Date of birth is text, not a date",IF(AND($K2246&lt;&gt;"",NOT(ISNUMBER($K2246))),"Contract end is text, not a date","")))))</f>
        <v/>
      </c>
      <c r="AM2246" s="41">
        <f>IF($R2246=0,0,N($L2246)*(1+$Z2246+BonusMonths/12+IF($Q2246=1,0,EOSB))+N($M2246)+(N($L2246)+SI_Gross*N($M2246))*IF($Q2246=1,SI_O,SI_E))</f>
        <v/>
      </c>
      <c r="AN2246" s="41">
        <f>IF($R2246=0,0,(IF($Q2246=1,MedO,MedE+Ticket)+Training)/12)</f>
        <v/>
      </c>
    </row>
    <row r="2247">
      <c r="I2247" s="35" t="n"/>
      <c r="J2247" s="35" t="n"/>
      <c r="K2247" s="35" t="n"/>
      <c r="L2247" s="36" t="n"/>
      <c r="M2247" s="36" t="n"/>
      <c r="P2247" s="37" t="n"/>
      <c r="Q2247" s="38">
        <f>IF($C2247="",0,IF(OR(LOWER(TRIM($G2247))="omani",LOWER(TRIM($G2247))="oman",LOWER(TRIM($G2247))="om",LOWER(TRIM($G2247))="local"),1,0))</f>
        <v/>
      </c>
      <c r="R2247" s="38">
        <f>IF($C2247="",0,IF(OR(ISNUMBER(SEARCH("resign",$N2247)),ISNUMBER(SEARCH("terminat",$N2247)),ISNUMBER(SEARCH("inactive",$N2247)),ISNUMBER(SEARCH("vacan",$N2247)),ISNUMBER(SEARCH("deceased",$N2247)),ISNUMBER(SEARCH("separated",$N2247))),0,1))</f>
        <v/>
      </c>
      <c r="S2247">
        <f>IF(OR($R2247=0,NOT(ISNUMBER($I2247))),"",IFERROR(DATEDIF($I2247,DATE(FY,1,1),"y"),""))</f>
        <v/>
      </c>
      <c r="T2247">
        <f>IF(OR($R2247=0,NOT(ISNUMBER($J2247))),"",IFERROR(DATEDIF($J2247,DATE(FY,1,1),"y"),0))</f>
        <v/>
      </c>
      <c r="U2247" s="38">
        <f>IF(OR($R2247=0,NOT(ISNUMBER($I2247))),0,IF(YEAR($I2247)+IF($Q2247=1,RetAgeO,RetAgeE)=FY,MONTH($I2247),IF(YEAR($I2247)+IF($Q2247=1,RetAgeO,RetAgeE)&lt;FY,1,0)))</f>
        <v/>
      </c>
      <c r="V2247" s="38">
        <f>IF(OR($R2247=0,NOT(ISNUMBER($K2247))),0,IF(YEAR($K2247)=FY,MONTH($K2247),IF(YEAR($K2247)&lt;FY,1,0)))</f>
        <v/>
      </c>
      <c r="W2247" s="38">
        <f>IF($R2247=0,0,MIN(12,IF(AND(ISNUMBER($O2247),$O2247&gt;=1,$O2247&lt;=12),INT($O2247),12),IF(AND(RetireExit="Yes",$U2247&gt;0),$U2247,12),IF(AND(ContractExit="Yes",$V2247&gt;0),$V2247,12)))</f>
        <v/>
      </c>
      <c r="X2247" s="37">
        <f>IF(ISNUMBER($P2247),$P2247,IncPct)</f>
        <v/>
      </c>
      <c r="Y2247" s="39">
        <f>IF($W2247=0,0,MAX(0,MIN($W2247,IncMonth-1))+MAX(0,$W2247-IncMonth+1)*(1+$X2247))</f>
        <v/>
      </c>
      <c r="Z2247" s="40">
        <f>IF($C2247="",0,IFERROR(INDEX(Departments!$B$5:$B$54,MATCH($C2247,Departments!$A$5:$A$54,0)),0))</f>
        <v/>
      </c>
      <c r="AA2247" s="41">
        <f>N($L2247)*$Y2247</f>
        <v/>
      </c>
      <c r="AB2247" s="41">
        <f>N($M2247)*$Y2247</f>
        <v/>
      </c>
      <c r="AC2247" s="41">
        <f>$AA2247*$Z2247</f>
        <v/>
      </c>
      <c r="AD2247" s="41">
        <f>$AA2247*BonusMonths/12</f>
        <v/>
      </c>
      <c r="AE2247" s="41">
        <f>($AA2247+SI_Gross*$AB2247)*IF($Q2247=1,SI_O,SI_E)</f>
        <v/>
      </c>
      <c r="AF2247" s="41">
        <f>IF($Q2247=1,0,$AA2247*EOSB)</f>
        <v/>
      </c>
      <c r="AG2247" s="41">
        <f>$AN2247*$W2247</f>
        <v/>
      </c>
      <c r="AH2247" s="41">
        <f>SUM($AA2247:$AG2247)</f>
        <v/>
      </c>
      <c r="AI2247" s="41">
        <f>12*($AM2247+$AN2247)</f>
        <v/>
      </c>
      <c r="AJ2247" s="41">
        <f>$AM2247*((IncMonth-1)+(13-IncMonth)*(1+$X2247))+12*$AN2247</f>
        <v/>
      </c>
      <c r="AK2247" s="41">
        <f>IF($R2247=1,N($L2247)+N($M2247),0)</f>
        <v/>
      </c>
      <c r="AL2247">
        <f>IF($C2247="","",IF(N($L2247)&lt;=0,"Basic salary missing",IF(ISNA(MATCH($C2247,Departments!$A$5:$A$54,0)),"Department not on Departments sheet",IF(AND($I2247&lt;&gt;"",NOT(ISNUMBER($I2247))),"Date of birth is text, not a date",IF(AND($K2247&lt;&gt;"",NOT(ISNUMBER($K2247))),"Contract end is text, not a date","")))))</f>
        <v/>
      </c>
      <c r="AM2247" s="41">
        <f>IF($R2247=0,0,N($L2247)*(1+$Z2247+BonusMonths/12+IF($Q2247=1,0,EOSB))+N($M2247)+(N($L2247)+SI_Gross*N($M2247))*IF($Q2247=1,SI_O,SI_E))</f>
        <v/>
      </c>
      <c r="AN2247" s="41">
        <f>IF($R2247=0,0,(IF($Q2247=1,MedO,MedE+Ticket)+Training)/12)</f>
        <v/>
      </c>
    </row>
    <row r="2248">
      <c r="I2248" s="35" t="n"/>
      <c r="J2248" s="35" t="n"/>
      <c r="K2248" s="35" t="n"/>
      <c r="L2248" s="36" t="n"/>
      <c r="M2248" s="36" t="n"/>
      <c r="P2248" s="37" t="n"/>
      <c r="Q2248" s="38">
        <f>IF($C2248="",0,IF(OR(LOWER(TRIM($G2248))="omani",LOWER(TRIM($G2248))="oman",LOWER(TRIM($G2248))="om",LOWER(TRIM($G2248))="local"),1,0))</f>
        <v/>
      </c>
      <c r="R2248" s="38">
        <f>IF($C2248="",0,IF(OR(ISNUMBER(SEARCH("resign",$N2248)),ISNUMBER(SEARCH("terminat",$N2248)),ISNUMBER(SEARCH("inactive",$N2248)),ISNUMBER(SEARCH("vacan",$N2248)),ISNUMBER(SEARCH("deceased",$N2248)),ISNUMBER(SEARCH("separated",$N2248))),0,1))</f>
        <v/>
      </c>
      <c r="S2248">
        <f>IF(OR($R2248=0,NOT(ISNUMBER($I2248))),"",IFERROR(DATEDIF($I2248,DATE(FY,1,1),"y"),""))</f>
        <v/>
      </c>
      <c r="T2248">
        <f>IF(OR($R2248=0,NOT(ISNUMBER($J2248))),"",IFERROR(DATEDIF($J2248,DATE(FY,1,1),"y"),0))</f>
        <v/>
      </c>
      <c r="U2248" s="38">
        <f>IF(OR($R2248=0,NOT(ISNUMBER($I2248))),0,IF(YEAR($I2248)+IF($Q2248=1,RetAgeO,RetAgeE)=FY,MONTH($I2248),IF(YEAR($I2248)+IF($Q2248=1,RetAgeO,RetAgeE)&lt;FY,1,0)))</f>
        <v/>
      </c>
      <c r="V2248" s="38">
        <f>IF(OR($R2248=0,NOT(ISNUMBER($K2248))),0,IF(YEAR($K2248)=FY,MONTH($K2248),IF(YEAR($K2248)&lt;FY,1,0)))</f>
        <v/>
      </c>
      <c r="W2248" s="38">
        <f>IF($R2248=0,0,MIN(12,IF(AND(ISNUMBER($O2248),$O2248&gt;=1,$O2248&lt;=12),INT($O2248),12),IF(AND(RetireExit="Yes",$U2248&gt;0),$U2248,12),IF(AND(ContractExit="Yes",$V2248&gt;0),$V2248,12)))</f>
        <v/>
      </c>
      <c r="X2248" s="37">
        <f>IF(ISNUMBER($P2248),$P2248,IncPct)</f>
        <v/>
      </c>
      <c r="Y2248" s="39">
        <f>IF($W2248=0,0,MAX(0,MIN($W2248,IncMonth-1))+MAX(0,$W2248-IncMonth+1)*(1+$X2248))</f>
        <v/>
      </c>
      <c r="Z2248" s="40">
        <f>IF($C2248="",0,IFERROR(INDEX(Departments!$B$5:$B$54,MATCH($C2248,Departments!$A$5:$A$54,0)),0))</f>
        <v/>
      </c>
      <c r="AA2248" s="41">
        <f>N($L2248)*$Y2248</f>
        <v/>
      </c>
      <c r="AB2248" s="41">
        <f>N($M2248)*$Y2248</f>
        <v/>
      </c>
      <c r="AC2248" s="41">
        <f>$AA2248*$Z2248</f>
        <v/>
      </c>
      <c r="AD2248" s="41">
        <f>$AA2248*BonusMonths/12</f>
        <v/>
      </c>
      <c r="AE2248" s="41">
        <f>($AA2248+SI_Gross*$AB2248)*IF($Q2248=1,SI_O,SI_E)</f>
        <v/>
      </c>
      <c r="AF2248" s="41">
        <f>IF($Q2248=1,0,$AA2248*EOSB)</f>
        <v/>
      </c>
      <c r="AG2248" s="41">
        <f>$AN2248*$W2248</f>
        <v/>
      </c>
      <c r="AH2248" s="41">
        <f>SUM($AA2248:$AG2248)</f>
        <v/>
      </c>
      <c r="AI2248" s="41">
        <f>12*($AM2248+$AN2248)</f>
        <v/>
      </c>
      <c r="AJ2248" s="41">
        <f>$AM2248*((IncMonth-1)+(13-IncMonth)*(1+$X2248))+12*$AN2248</f>
        <v/>
      </c>
      <c r="AK2248" s="41">
        <f>IF($R2248=1,N($L2248)+N($M2248),0)</f>
        <v/>
      </c>
      <c r="AL2248">
        <f>IF($C2248="","",IF(N($L2248)&lt;=0,"Basic salary missing",IF(ISNA(MATCH($C2248,Departments!$A$5:$A$54,0)),"Department not on Departments sheet",IF(AND($I2248&lt;&gt;"",NOT(ISNUMBER($I2248))),"Date of birth is text, not a date",IF(AND($K2248&lt;&gt;"",NOT(ISNUMBER($K2248))),"Contract end is text, not a date","")))))</f>
        <v/>
      </c>
      <c r="AM2248" s="41">
        <f>IF($R2248=0,0,N($L2248)*(1+$Z2248+BonusMonths/12+IF($Q2248=1,0,EOSB))+N($M2248)+(N($L2248)+SI_Gross*N($M2248))*IF($Q2248=1,SI_O,SI_E))</f>
        <v/>
      </c>
      <c r="AN2248" s="41">
        <f>IF($R2248=0,0,(IF($Q2248=1,MedO,MedE+Ticket)+Training)/12)</f>
        <v/>
      </c>
    </row>
    <row r="2249">
      <c r="I2249" s="35" t="n"/>
      <c r="J2249" s="35" t="n"/>
      <c r="K2249" s="35" t="n"/>
      <c r="L2249" s="36" t="n"/>
      <c r="M2249" s="36" t="n"/>
      <c r="P2249" s="37" t="n"/>
      <c r="Q2249" s="38">
        <f>IF($C2249="",0,IF(OR(LOWER(TRIM($G2249))="omani",LOWER(TRIM($G2249))="oman",LOWER(TRIM($G2249))="om",LOWER(TRIM($G2249))="local"),1,0))</f>
        <v/>
      </c>
      <c r="R2249" s="38">
        <f>IF($C2249="",0,IF(OR(ISNUMBER(SEARCH("resign",$N2249)),ISNUMBER(SEARCH("terminat",$N2249)),ISNUMBER(SEARCH("inactive",$N2249)),ISNUMBER(SEARCH("vacan",$N2249)),ISNUMBER(SEARCH("deceased",$N2249)),ISNUMBER(SEARCH("separated",$N2249))),0,1))</f>
        <v/>
      </c>
      <c r="S2249">
        <f>IF(OR($R2249=0,NOT(ISNUMBER($I2249))),"",IFERROR(DATEDIF($I2249,DATE(FY,1,1),"y"),""))</f>
        <v/>
      </c>
      <c r="T2249">
        <f>IF(OR($R2249=0,NOT(ISNUMBER($J2249))),"",IFERROR(DATEDIF($J2249,DATE(FY,1,1),"y"),0))</f>
        <v/>
      </c>
      <c r="U2249" s="38">
        <f>IF(OR($R2249=0,NOT(ISNUMBER($I2249))),0,IF(YEAR($I2249)+IF($Q2249=1,RetAgeO,RetAgeE)=FY,MONTH($I2249),IF(YEAR($I2249)+IF($Q2249=1,RetAgeO,RetAgeE)&lt;FY,1,0)))</f>
        <v/>
      </c>
      <c r="V2249" s="38">
        <f>IF(OR($R2249=0,NOT(ISNUMBER($K2249))),0,IF(YEAR($K2249)=FY,MONTH($K2249),IF(YEAR($K2249)&lt;FY,1,0)))</f>
        <v/>
      </c>
      <c r="W2249" s="38">
        <f>IF($R2249=0,0,MIN(12,IF(AND(ISNUMBER($O2249),$O2249&gt;=1,$O2249&lt;=12),INT($O2249),12),IF(AND(RetireExit="Yes",$U2249&gt;0),$U2249,12),IF(AND(ContractExit="Yes",$V2249&gt;0),$V2249,12)))</f>
        <v/>
      </c>
      <c r="X2249" s="37">
        <f>IF(ISNUMBER($P2249),$P2249,IncPct)</f>
        <v/>
      </c>
      <c r="Y2249" s="39">
        <f>IF($W2249=0,0,MAX(0,MIN($W2249,IncMonth-1))+MAX(0,$W2249-IncMonth+1)*(1+$X2249))</f>
        <v/>
      </c>
      <c r="Z2249" s="40">
        <f>IF($C2249="",0,IFERROR(INDEX(Departments!$B$5:$B$54,MATCH($C2249,Departments!$A$5:$A$54,0)),0))</f>
        <v/>
      </c>
      <c r="AA2249" s="41">
        <f>N($L2249)*$Y2249</f>
        <v/>
      </c>
      <c r="AB2249" s="41">
        <f>N($M2249)*$Y2249</f>
        <v/>
      </c>
      <c r="AC2249" s="41">
        <f>$AA2249*$Z2249</f>
        <v/>
      </c>
      <c r="AD2249" s="41">
        <f>$AA2249*BonusMonths/12</f>
        <v/>
      </c>
      <c r="AE2249" s="41">
        <f>($AA2249+SI_Gross*$AB2249)*IF($Q2249=1,SI_O,SI_E)</f>
        <v/>
      </c>
      <c r="AF2249" s="41">
        <f>IF($Q2249=1,0,$AA2249*EOSB)</f>
        <v/>
      </c>
      <c r="AG2249" s="41">
        <f>$AN2249*$W2249</f>
        <v/>
      </c>
      <c r="AH2249" s="41">
        <f>SUM($AA2249:$AG2249)</f>
        <v/>
      </c>
      <c r="AI2249" s="41">
        <f>12*($AM2249+$AN2249)</f>
        <v/>
      </c>
      <c r="AJ2249" s="41">
        <f>$AM2249*((IncMonth-1)+(13-IncMonth)*(1+$X2249))+12*$AN2249</f>
        <v/>
      </c>
      <c r="AK2249" s="41">
        <f>IF($R2249=1,N($L2249)+N($M2249),0)</f>
        <v/>
      </c>
      <c r="AL2249">
        <f>IF($C2249="","",IF(N($L2249)&lt;=0,"Basic salary missing",IF(ISNA(MATCH($C2249,Departments!$A$5:$A$54,0)),"Department not on Departments sheet",IF(AND($I2249&lt;&gt;"",NOT(ISNUMBER($I2249))),"Date of birth is text, not a date",IF(AND($K2249&lt;&gt;"",NOT(ISNUMBER($K2249))),"Contract end is text, not a date","")))))</f>
        <v/>
      </c>
      <c r="AM2249" s="41">
        <f>IF($R2249=0,0,N($L2249)*(1+$Z2249+BonusMonths/12+IF($Q2249=1,0,EOSB))+N($M2249)+(N($L2249)+SI_Gross*N($M2249))*IF($Q2249=1,SI_O,SI_E))</f>
        <v/>
      </c>
      <c r="AN2249" s="41">
        <f>IF($R2249=0,0,(IF($Q2249=1,MedO,MedE+Ticket)+Training)/12)</f>
        <v/>
      </c>
    </row>
    <row r="2250">
      <c r="I2250" s="35" t="n"/>
      <c r="J2250" s="35" t="n"/>
      <c r="K2250" s="35" t="n"/>
      <c r="L2250" s="36" t="n"/>
      <c r="M2250" s="36" t="n"/>
      <c r="P2250" s="37" t="n"/>
      <c r="Q2250" s="38">
        <f>IF($C2250="",0,IF(OR(LOWER(TRIM($G2250))="omani",LOWER(TRIM($G2250))="oman",LOWER(TRIM($G2250))="om",LOWER(TRIM($G2250))="local"),1,0))</f>
        <v/>
      </c>
      <c r="R2250" s="38">
        <f>IF($C2250="",0,IF(OR(ISNUMBER(SEARCH("resign",$N2250)),ISNUMBER(SEARCH("terminat",$N2250)),ISNUMBER(SEARCH("inactive",$N2250)),ISNUMBER(SEARCH("vacan",$N2250)),ISNUMBER(SEARCH("deceased",$N2250)),ISNUMBER(SEARCH("separated",$N2250))),0,1))</f>
        <v/>
      </c>
      <c r="S2250">
        <f>IF(OR($R2250=0,NOT(ISNUMBER($I2250))),"",IFERROR(DATEDIF($I2250,DATE(FY,1,1),"y"),""))</f>
        <v/>
      </c>
      <c r="T2250">
        <f>IF(OR($R2250=0,NOT(ISNUMBER($J2250))),"",IFERROR(DATEDIF($J2250,DATE(FY,1,1),"y"),0))</f>
        <v/>
      </c>
      <c r="U2250" s="38">
        <f>IF(OR($R2250=0,NOT(ISNUMBER($I2250))),0,IF(YEAR($I2250)+IF($Q2250=1,RetAgeO,RetAgeE)=FY,MONTH($I2250),IF(YEAR($I2250)+IF($Q2250=1,RetAgeO,RetAgeE)&lt;FY,1,0)))</f>
        <v/>
      </c>
      <c r="V2250" s="38">
        <f>IF(OR($R2250=0,NOT(ISNUMBER($K2250))),0,IF(YEAR($K2250)=FY,MONTH($K2250),IF(YEAR($K2250)&lt;FY,1,0)))</f>
        <v/>
      </c>
      <c r="W2250" s="38">
        <f>IF($R2250=0,0,MIN(12,IF(AND(ISNUMBER($O2250),$O2250&gt;=1,$O2250&lt;=12),INT($O2250),12),IF(AND(RetireExit="Yes",$U2250&gt;0),$U2250,12),IF(AND(ContractExit="Yes",$V2250&gt;0),$V2250,12)))</f>
        <v/>
      </c>
      <c r="X2250" s="37">
        <f>IF(ISNUMBER($P2250),$P2250,IncPct)</f>
        <v/>
      </c>
      <c r="Y2250" s="39">
        <f>IF($W2250=0,0,MAX(0,MIN($W2250,IncMonth-1))+MAX(0,$W2250-IncMonth+1)*(1+$X2250))</f>
        <v/>
      </c>
      <c r="Z2250" s="40">
        <f>IF($C2250="",0,IFERROR(INDEX(Departments!$B$5:$B$54,MATCH($C2250,Departments!$A$5:$A$54,0)),0))</f>
        <v/>
      </c>
      <c r="AA2250" s="41">
        <f>N($L2250)*$Y2250</f>
        <v/>
      </c>
      <c r="AB2250" s="41">
        <f>N($M2250)*$Y2250</f>
        <v/>
      </c>
      <c r="AC2250" s="41">
        <f>$AA2250*$Z2250</f>
        <v/>
      </c>
      <c r="AD2250" s="41">
        <f>$AA2250*BonusMonths/12</f>
        <v/>
      </c>
      <c r="AE2250" s="41">
        <f>($AA2250+SI_Gross*$AB2250)*IF($Q2250=1,SI_O,SI_E)</f>
        <v/>
      </c>
      <c r="AF2250" s="41">
        <f>IF($Q2250=1,0,$AA2250*EOSB)</f>
        <v/>
      </c>
      <c r="AG2250" s="41">
        <f>$AN2250*$W2250</f>
        <v/>
      </c>
      <c r="AH2250" s="41">
        <f>SUM($AA2250:$AG2250)</f>
        <v/>
      </c>
      <c r="AI2250" s="41">
        <f>12*($AM2250+$AN2250)</f>
        <v/>
      </c>
      <c r="AJ2250" s="41">
        <f>$AM2250*((IncMonth-1)+(13-IncMonth)*(1+$X2250))+12*$AN2250</f>
        <v/>
      </c>
      <c r="AK2250" s="41">
        <f>IF($R2250=1,N($L2250)+N($M2250),0)</f>
        <v/>
      </c>
      <c r="AL2250">
        <f>IF($C2250="","",IF(N($L2250)&lt;=0,"Basic salary missing",IF(ISNA(MATCH($C2250,Departments!$A$5:$A$54,0)),"Department not on Departments sheet",IF(AND($I2250&lt;&gt;"",NOT(ISNUMBER($I2250))),"Date of birth is text, not a date",IF(AND($K2250&lt;&gt;"",NOT(ISNUMBER($K2250))),"Contract end is text, not a date","")))))</f>
        <v/>
      </c>
      <c r="AM2250" s="41">
        <f>IF($R2250=0,0,N($L2250)*(1+$Z2250+BonusMonths/12+IF($Q2250=1,0,EOSB))+N($M2250)+(N($L2250)+SI_Gross*N($M2250))*IF($Q2250=1,SI_O,SI_E))</f>
        <v/>
      </c>
      <c r="AN2250" s="41">
        <f>IF($R2250=0,0,(IF($Q2250=1,MedO,MedE+Ticket)+Training)/12)</f>
        <v/>
      </c>
    </row>
    <row r="2251">
      <c r="I2251" s="35" t="n"/>
      <c r="J2251" s="35" t="n"/>
      <c r="K2251" s="35" t="n"/>
      <c r="L2251" s="36" t="n"/>
      <c r="M2251" s="36" t="n"/>
      <c r="P2251" s="37" t="n"/>
      <c r="Q2251" s="38">
        <f>IF($C2251="",0,IF(OR(LOWER(TRIM($G2251))="omani",LOWER(TRIM($G2251))="oman",LOWER(TRIM($G2251))="om",LOWER(TRIM($G2251))="local"),1,0))</f>
        <v/>
      </c>
      <c r="R2251" s="38">
        <f>IF($C2251="",0,IF(OR(ISNUMBER(SEARCH("resign",$N2251)),ISNUMBER(SEARCH("terminat",$N2251)),ISNUMBER(SEARCH("inactive",$N2251)),ISNUMBER(SEARCH("vacan",$N2251)),ISNUMBER(SEARCH("deceased",$N2251)),ISNUMBER(SEARCH("separated",$N2251))),0,1))</f>
        <v/>
      </c>
      <c r="S2251">
        <f>IF(OR($R2251=0,NOT(ISNUMBER($I2251))),"",IFERROR(DATEDIF($I2251,DATE(FY,1,1),"y"),""))</f>
        <v/>
      </c>
      <c r="T2251">
        <f>IF(OR($R2251=0,NOT(ISNUMBER($J2251))),"",IFERROR(DATEDIF($J2251,DATE(FY,1,1),"y"),0))</f>
        <v/>
      </c>
      <c r="U2251" s="38">
        <f>IF(OR($R2251=0,NOT(ISNUMBER($I2251))),0,IF(YEAR($I2251)+IF($Q2251=1,RetAgeO,RetAgeE)=FY,MONTH($I2251),IF(YEAR($I2251)+IF($Q2251=1,RetAgeO,RetAgeE)&lt;FY,1,0)))</f>
        <v/>
      </c>
      <c r="V2251" s="38">
        <f>IF(OR($R2251=0,NOT(ISNUMBER($K2251))),0,IF(YEAR($K2251)=FY,MONTH($K2251),IF(YEAR($K2251)&lt;FY,1,0)))</f>
        <v/>
      </c>
      <c r="W2251" s="38">
        <f>IF($R2251=0,0,MIN(12,IF(AND(ISNUMBER($O2251),$O2251&gt;=1,$O2251&lt;=12),INT($O2251),12),IF(AND(RetireExit="Yes",$U2251&gt;0),$U2251,12),IF(AND(ContractExit="Yes",$V2251&gt;0),$V2251,12)))</f>
        <v/>
      </c>
      <c r="X2251" s="37">
        <f>IF(ISNUMBER($P2251),$P2251,IncPct)</f>
        <v/>
      </c>
      <c r="Y2251" s="39">
        <f>IF($W2251=0,0,MAX(0,MIN($W2251,IncMonth-1))+MAX(0,$W2251-IncMonth+1)*(1+$X2251))</f>
        <v/>
      </c>
      <c r="Z2251" s="40">
        <f>IF($C2251="",0,IFERROR(INDEX(Departments!$B$5:$B$54,MATCH($C2251,Departments!$A$5:$A$54,0)),0))</f>
        <v/>
      </c>
      <c r="AA2251" s="41">
        <f>N($L2251)*$Y2251</f>
        <v/>
      </c>
      <c r="AB2251" s="41">
        <f>N($M2251)*$Y2251</f>
        <v/>
      </c>
      <c r="AC2251" s="41">
        <f>$AA2251*$Z2251</f>
        <v/>
      </c>
      <c r="AD2251" s="41">
        <f>$AA2251*BonusMonths/12</f>
        <v/>
      </c>
      <c r="AE2251" s="41">
        <f>($AA2251+SI_Gross*$AB2251)*IF($Q2251=1,SI_O,SI_E)</f>
        <v/>
      </c>
      <c r="AF2251" s="41">
        <f>IF($Q2251=1,0,$AA2251*EOSB)</f>
        <v/>
      </c>
      <c r="AG2251" s="41">
        <f>$AN2251*$W2251</f>
        <v/>
      </c>
      <c r="AH2251" s="41">
        <f>SUM($AA2251:$AG2251)</f>
        <v/>
      </c>
      <c r="AI2251" s="41">
        <f>12*($AM2251+$AN2251)</f>
        <v/>
      </c>
      <c r="AJ2251" s="41">
        <f>$AM2251*((IncMonth-1)+(13-IncMonth)*(1+$X2251))+12*$AN2251</f>
        <v/>
      </c>
      <c r="AK2251" s="41">
        <f>IF($R2251=1,N($L2251)+N($M2251),0)</f>
        <v/>
      </c>
      <c r="AL2251">
        <f>IF($C2251="","",IF(N($L2251)&lt;=0,"Basic salary missing",IF(ISNA(MATCH($C2251,Departments!$A$5:$A$54,0)),"Department not on Departments sheet",IF(AND($I2251&lt;&gt;"",NOT(ISNUMBER($I2251))),"Date of birth is text, not a date",IF(AND($K2251&lt;&gt;"",NOT(ISNUMBER($K2251))),"Contract end is text, not a date","")))))</f>
        <v/>
      </c>
      <c r="AM2251" s="41">
        <f>IF($R2251=0,0,N($L2251)*(1+$Z2251+BonusMonths/12+IF($Q2251=1,0,EOSB))+N($M2251)+(N($L2251)+SI_Gross*N($M2251))*IF($Q2251=1,SI_O,SI_E))</f>
        <v/>
      </c>
      <c r="AN2251" s="41">
        <f>IF($R2251=0,0,(IF($Q2251=1,MedO,MedE+Ticket)+Training)/12)</f>
        <v/>
      </c>
    </row>
    <row r="2252">
      <c r="I2252" s="35" t="n"/>
      <c r="J2252" s="35" t="n"/>
      <c r="K2252" s="35" t="n"/>
      <c r="L2252" s="36" t="n"/>
      <c r="M2252" s="36" t="n"/>
      <c r="P2252" s="37" t="n"/>
      <c r="Q2252" s="38">
        <f>IF($C2252="",0,IF(OR(LOWER(TRIM($G2252))="omani",LOWER(TRIM($G2252))="oman",LOWER(TRIM($G2252))="om",LOWER(TRIM($G2252))="local"),1,0))</f>
        <v/>
      </c>
      <c r="R2252" s="38">
        <f>IF($C2252="",0,IF(OR(ISNUMBER(SEARCH("resign",$N2252)),ISNUMBER(SEARCH("terminat",$N2252)),ISNUMBER(SEARCH("inactive",$N2252)),ISNUMBER(SEARCH("vacan",$N2252)),ISNUMBER(SEARCH("deceased",$N2252)),ISNUMBER(SEARCH("separated",$N2252))),0,1))</f>
        <v/>
      </c>
      <c r="S2252">
        <f>IF(OR($R2252=0,NOT(ISNUMBER($I2252))),"",IFERROR(DATEDIF($I2252,DATE(FY,1,1),"y"),""))</f>
        <v/>
      </c>
      <c r="T2252">
        <f>IF(OR($R2252=0,NOT(ISNUMBER($J2252))),"",IFERROR(DATEDIF($J2252,DATE(FY,1,1),"y"),0))</f>
        <v/>
      </c>
      <c r="U2252" s="38">
        <f>IF(OR($R2252=0,NOT(ISNUMBER($I2252))),0,IF(YEAR($I2252)+IF($Q2252=1,RetAgeO,RetAgeE)=FY,MONTH($I2252),IF(YEAR($I2252)+IF($Q2252=1,RetAgeO,RetAgeE)&lt;FY,1,0)))</f>
        <v/>
      </c>
      <c r="V2252" s="38">
        <f>IF(OR($R2252=0,NOT(ISNUMBER($K2252))),0,IF(YEAR($K2252)=FY,MONTH($K2252),IF(YEAR($K2252)&lt;FY,1,0)))</f>
        <v/>
      </c>
      <c r="W2252" s="38">
        <f>IF($R2252=0,0,MIN(12,IF(AND(ISNUMBER($O2252),$O2252&gt;=1,$O2252&lt;=12),INT($O2252),12),IF(AND(RetireExit="Yes",$U2252&gt;0),$U2252,12),IF(AND(ContractExit="Yes",$V2252&gt;0),$V2252,12)))</f>
        <v/>
      </c>
      <c r="X2252" s="37">
        <f>IF(ISNUMBER($P2252),$P2252,IncPct)</f>
        <v/>
      </c>
      <c r="Y2252" s="39">
        <f>IF($W2252=0,0,MAX(0,MIN($W2252,IncMonth-1))+MAX(0,$W2252-IncMonth+1)*(1+$X2252))</f>
        <v/>
      </c>
      <c r="Z2252" s="40">
        <f>IF($C2252="",0,IFERROR(INDEX(Departments!$B$5:$B$54,MATCH($C2252,Departments!$A$5:$A$54,0)),0))</f>
        <v/>
      </c>
      <c r="AA2252" s="41">
        <f>N($L2252)*$Y2252</f>
        <v/>
      </c>
      <c r="AB2252" s="41">
        <f>N($M2252)*$Y2252</f>
        <v/>
      </c>
      <c r="AC2252" s="41">
        <f>$AA2252*$Z2252</f>
        <v/>
      </c>
      <c r="AD2252" s="41">
        <f>$AA2252*BonusMonths/12</f>
        <v/>
      </c>
      <c r="AE2252" s="41">
        <f>($AA2252+SI_Gross*$AB2252)*IF($Q2252=1,SI_O,SI_E)</f>
        <v/>
      </c>
      <c r="AF2252" s="41">
        <f>IF($Q2252=1,0,$AA2252*EOSB)</f>
        <v/>
      </c>
      <c r="AG2252" s="41">
        <f>$AN2252*$W2252</f>
        <v/>
      </c>
      <c r="AH2252" s="41">
        <f>SUM($AA2252:$AG2252)</f>
        <v/>
      </c>
      <c r="AI2252" s="41">
        <f>12*($AM2252+$AN2252)</f>
        <v/>
      </c>
      <c r="AJ2252" s="41">
        <f>$AM2252*((IncMonth-1)+(13-IncMonth)*(1+$X2252))+12*$AN2252</f>
        <v/>
      </c>
      <c r="AK2252" s="41">
        <f>IF($R2252=1,N($L2252)+N($M2252),0)</f>
        <v/>
      </c>
      <c r="AL2252">
        <f>IF($C2252="","",IF(N($L2252)&lt;=0,"Basic salary missing",IF(ISNA(MATCH($C2252,Departments!$A$5:$A$54,0)),"Department not on Departments sheet",IF(AND($I2252&lt;&gt;"",NOT(ISNUMBER($I2252))),"Date of birth is text, not a date",IF(AND($K2252&lt;&gt;"",NOT(ISNUMBER($K2252))),"Contract end is text, not a date","")))))</f>
        <v/>
      </c>
      <c r="AM2252" s="41">
        <f>IF($R2252=0,0,N($L2252)*(1+$Z2252+BonusMonths/12+IF($Q2252=1,0,EOSB))+N($M2252)+(N($L2252)+SI_Gross*N($M2252))*IF($Q2252=1,SI_O,SI_E))</f>
        <v/>
      </c>
      <c r="AN2252" s="41">
        <f>IF($R2252=0,0,(IF($Q2252=1,MedO,MedE+Ticket)+Training)/12)</f>
        <v/>
      </c>
    </row>
    <row r="2253">
      <c r="I2253" s="35" t="n"/>
      <c r="J2253" s="35" t="n"/>
      <c r="K2253" s="35" t="n"/>
      <c r="L2253" s="36" t="n"/>
      <c r="M2253" s="36" t="n"/>
      <c r="P2253" s="37" t="n"/>
      <c r="Q2253" s="38">
        <f>IF($C2253="",0,IF(OR(LOWER(TRIM($G2253))="omani",LOWER(TRIM($G2253))="oman",LOWER(TRIM($G2253))="om",LOWER(TRIM($G2253))="local"),1,0))</f>
        <v/>
      </c>
      <c r="R2253" s="38">
        <f>IF($C2253="",0,IF(OR(ISNUMBER(SEARCH("resign",$N2253)),ISNUMBER(SEARCH("terminat",$N2253)),ISNUMBER(SEARCH("inactive",$N2253)),ISNUMBER(SEARCH("vacan",$N2253)),ISNUMBER(SEARCH("deceased",$N2253)),ISNUMBER(SEARCH("separated",$N2253))),0,1))</f>
        <v/>
      </c>
      <c r="S2253">
        <f>IF(OR($R2253=0,NOT(ISNUMBER($I2253))),"",IFERROR(DATEDIF($I2253,DATE(FY,1,1),"y"),""))</f>
        <v/>
      </c>
      <c r="T2253">
        <f>IF(OR($R2253=0,NOT(ISNUMBER($J2253))),"",IFERROR(DATEDIF($J2253,DATE(FY,1,1),"y"),0))</f>
        <v/>
      </c>
      <c r="U2253" s="38">
        <f>IF(OR($R2253=0,NOT(ISNUMBER($I2253))),0,IF(YEAR($I2253)+IF($Q2253=1,RetAgeO,RetAgeE)=FY,MONTH($I2253),IF(YEAR($I2253)+IF($Q2253=1,RetAgeO,RetAgeE)&lt;FY,1,0)))</f>
        <v/>
      </c>
      <c r="V2253" s="38">
        <f>IF(OR($R2253=0,NOT(ISNUMBER($K2253))),0,IF(YEAR($K2253)=FY,MONTH($K2253),IF(YEAR($K2253)&lt;FY,1,0)))</f>
        <v/>
      </c>
      <c r="W2253" s="38">
        <f>IF($R2253=0,0,MIN(12,IF(AND(ISNUMBER($O2253),$O2253&gt;=1,$O2253&lt;=12),INT($O2253),12),IF(AND(RetireExit="Yes",$U2253&gt;0),$U2253,12),IF(AND(ContractExit="Yes",$V2253&gt;0),$V2253,12)))</f>
        <v/>
      </c>
      <c r="X2253" s="37">
        <f>IF(ISNUMBER($P2253),$P2253,IncPct)</f>
        <v/>
      </c>
      <c r="Y2253" s="39">
        <f>IF($W2253=0,0,MAX(0,MIN($W2253,IncMonth-1))+MAX(0,$W2253-IncMonth+1)*(1+$X2253))</f>
        <v/>
      </c>
      <c r="Z2253" s="40">
        <f>IF($C2253="",0,IFERROR(INDEX(Departments!$B$5:$B$54,MATCH($C2253,Departments!$A$5:$A$54,0)),0))</f>
        <v/>
      </c>
      <c r="AA2253" s="41">
        <f>N($L2253)*$Y2253</f>
        <v/>
      </c>
      <c r="AB2253" s="41">
        <f>N($M2253)*$Y2253</f>
        <v/>
      </c>
      <c r="AC2253" s="41">
        <f>$AA2253*$Z2253</f>
        <v/>
      </c>
      <c r="AD2253" s="41">
        <f>$AA2253*BonusMonths/12</f>
        <v/>
      </c>
      <c r="AE2253" s="41">
        <f>($AA2253+SI_Gross*$AB2253)*IF($Q2253=1,SI_O,SI_E)</f>
        <v/>
      </c>
      <c r="AF2253" s="41">
        <f>IF($Q2253=1,0,$AA2253*EOSB)</f>
        <v/>
      </c>
      <c r="AG2253" s="41">
        <f>$AN2253*$W2253</f>
        <v/>
      </c>
      <c r="AH2253" s="41">
        <f>SUM($AA2253:$AG2253)</f>
        <v/>
      </c>
      <c r="AI2253" s="41">
        <f>12*($AM2253+$AN2253)</f>
        <v/>
      </c>
      <c r="AJ2253" s="41">
        <f>$AM2253*((IncMonth-1)+(13-IncMonth)*(1+$X2253))+12*$AN2253</f>
        <v/>
      </c>
      <c r="AK2253" s="41">
        <f>IF($R2253=1,N($L2253)+N($M2253),0)</f>
        <v/>
      </c>
      <c r="AL2253">
        <f>IF($C2253="","",IF(N($L2253)&lt;=0,"Basic salary missing",IF(ISNA(MATCH($C2253,Departments!$A$5:$A$54,0)),"Department not on Departments sheet",IF(AND($I2253&lt;&gt;"",NOT(ISNUMBER($I2253))),"Date of birth is text, not a date",IF(AND($K2253&lt;&gt;"",NOT(ISNUMBER($K2253))),"Contract end is text, not a date","")))))</f>
        <v/>
      </c>
      <c r="AM2253" s="41">
        <f>IF($R2253=0,0,N($L2253)*(1+$Z2253+BonusMonths/12+IF($Q2253=1,0,EOSB))+N($M2253)+(N($L2253)+SI_Gross*N($M2253))*IF($Q2253=1,SI_O,SI_E))</f>
        <v/>
      </c>
      <c r="AN2253" s="41">
        <f>IF($R2253=0,0,(IF($Q2253=1,MedO,MedE+Ticket)+Training)/12)</f>
        <v/>
      </c>
    </row>
    <row r="2254">
      <c r="I2254" s="35" t="n"/>
      <c r="J2254" s="35" t="n"/>
      <c r="K2254" s="35" t="n"/>
      <c r="L2254" s="36" t="n"/>
      <c r="M2254" s="36" t="n"/>
      <c r="P2254" s="37" t="n"/>
      <c r="Q2254" s="38">
        <f>IF($C2254="",0,IF(OR(LOWER(TRIM($G2254))="omani",LOWER(TRIM($G2254))="oman",LOWER(TRIM($G2254))="om",LOWER(TRIM($G2254))="local"),1,0))</f>
        <v/>
      </c>
      <c r="R2254" s="38">
        <f>IF($C2254="",0,IF(OR(ISNUMBER(SEARCH("resign",$N2254)),ISNUMBER(SEARCH("terminat",$N2254)),ISNUMBER(SEARCH("inactive",$N2254)),ISNUMBER(SEARCH("vacan",$N2254)),ISNUMBER(SEARCH("deceased",$N2254)),ISNUMBER(SEARCH("separated",$N2254))),0,1))</f>
        <v/>
      </c>
      <c r="S2254">
        <f>IF(OR($R2254=0,NOT(ISNUMBER($I2254))),"",IFERROR(DATEDIF($I2254,DATE(FY,1,1),"y"),""))</f>
        <v/>
      </c>
      <c r="T2254">
        <f>IF(OR($R2254=0,NOT(ISNUMBER($J2254))),"",IFERROR(DATEDIF($J2254,DATE(FY,1,1),"y"),0))</f>
        <v/>
      </c>
      <c r="U2254" s="38">
        <f>IF(OR($R2254=0,NOT(ISNUMBER($I2254))),0,IF(YEAR($I2254)+IF($Q2254=1,RetAgeO,RetAgeE)=FY,MONTH($I2254),IF(YEAR($I2254)+IF($Q2254=1,RetAgeO,RetAgeE)&lt;FY,1,0)))</f>
        <v/>
      </c>
      <c r="V2254" s="38">
        <f>IF(OR($R2254=0,NOT(ISNUMBER($K2254))),0,IF(YEAR($K2254)=FY,MONTH($K2254),IF(YEAR($K2254)&lt;FY,1,0)))</f>
        <v/>
      </c>
      <c r="W2254" s="38">
        <f>IF($R2254=0,0,MIN(12,IF(AND(ISNUMBER($O2254),$O2254&gt;=1,$O2254&lt;=12),INT($O2254),12),IF(AND(RetireExit="Yes",$U2254&gt;0),$U2254,12),IF(AND(ContractExit="Yes",$V2254&gt;0),$V2254,12)))</f>
        <v/>
      </c>
      <c r="X2254" s="37">
        <f>IF(ISNUMBER($P2254),$P2254,IncPct)</f>
        <v/>
      </c>
      <c r="Y2254" s="39">
        <f>IF($W2254=0,0,MAX(0,MIN($W2254,IncMonth-1))+MAX(0,$W2254-IncMonth+1)*(1+$X2254))</f>
        <v/>
      </c>
      <c r="Z2254" s="40">
        <f>IF($C2254="",0,IFERROR(INDEX(Departments!$B$5:$B$54,MATCH($C2254,Departments!$A$5:$A$54,0)),0))</f>
        <v/>
      </c>
      <c r="AA2254" s="41">
        <f>N($L2254)*$Y2254</f>
        <v/>
      </c>
      <c r="AB2254" s="41">
        <f>N($M2254)*$Y2254</f>
        <v/>
      </c>
      <c r="AC2254" s="41">
        <f>$AA2254*$Z2254</f>
        <v/>
      </c>
      <c r="AD2254" s="41">
        <f>$AA2254*BonusMonths/12</f>
        <v/>
      </c>
      <c r="AE2254" s="41">
        <f>($AA2254+SI_Gross*$AB2254)*IF($Q2254=1,SI_O,SI_E)</f>
        <v/>
      </c>
      <c r="AF2254" s="41">
        <f>IF($Q2254=1,0,$AA2254*EOSB)</f>
        <v/>
      </c>
      <c r="AG2254" s="41">
        <f>$AN2254*$W2254</f>
        <v/>
      </c>
      <c r="AH2254" s="41">
        <f>SUM($AA2254:$AG2254)</f>
        <v/>
      </c>
      <c r="AI2254" s="41">
        <f>12*($AM2254+$AN2254)</f>
        <v/>
      </c>
      <c r="AJ2254" s="41">
        <f>$AM2254*((IncMonth-1)+(13-IncMonth)*(1+$X2254))+12*$AN2254</f>
        <v/>
      </c>
      <c r="AK2254" s="41">
        <f>IF($R2254=1,N($L2254)+N($M2254),0)</f>
        <v/>
      </c>
      <c r="AL2254">
        <f>IF($C2254="","",IF(N($L2254)&lt;=0,"Basic salary missing",IF(ISNA(MATCH($C2254,Departments!$A$5:$A$54,0)),"Department not on Departments sheet",IF(AND($I2254&lt;&gt;"",NOT(ISNUMBER($I2254))),"Date of birth is text, not a date",IF(AND($K2254&lt;&gt;"",NOT(ISNUMBER($K2254))),"Contract end is text, not a date","")))))</f>
        <v/>
      </c>
      <c r="AM2254" s="41">
        <f>IF($R2254=0,0,N($L2254)*(1+$Z2254+BonusMonths/12+IF($Q2254=1,0,EOSB))+N($M2254)+(N($L2254)+SI_Gross*N($M2254))*IF($Q2254=1,SI_O,SI_E))</f>
        <v/>
      </c>
      <c r="AN2254" s="41">
        <f>IF($R2254=0,0,(IF($Q2254=1,MedO,MedE+Ticket)+Training)/12)</f>
        <v/>
      </c>
    </row>
    <row r="2255">
      <c r="I2255" s="35" t="n"/>
      <c r="J2255" s="35" t="n"/>
      <c r="K2255" s="35" t="n"/>
      <c r="L2255" s="36" t="n"/>
      <c r="M2255" s="36" t="n"/>
      <c r="P2255" s="37" t="n"/>
      <c r="Q2255" s="38">
        <f>IF($C2255="",0,IF(OR(LOWER(TRIM($G2255))="omani",LOWER(TRIM($G2255))="oman",LOWER(TRIM($G2255))="om",LOWER(TRIM($G2255))="local"),1,0))</f>
        <v/>
      </c>
      <c r="R2255" s="38">
        <f>IF($C2255="",0,IF(OR(ISNUMBER(SEARCH("resign",$N2255)),ISNUMBER(SEARCH("terminat",$N2255)),ISNUMBER(SEARCH("inactive",$N2255)),ISNUMBER(SEARCH("vacan",$N2255)),ISNUMBER(SEARCH("deceased",$N2255)),ISNUMBER(SEARCH("separated",$N2255))),0,1))</f>
        <v/>
      </c>
      <c r="S2255">
        <f>IF(OR($R2255=0,NOT(ISNUMBER($I2255))),"",IFERROR(DATEDIF($I2255,DATE(FY,1,1),"y"),""))</f>
        <v/>
      </c>
      <c r="T2255">
        <f>IF(OR($R2255=0,NOT(ISNUMBER($J2255))),"",IFERROR(DATEDIF($J2255,DATE(FY,1,1),"y"),0))</f>
        <v/>
      </c>
      <c r="U2255" s="38">
        <f>IF(OR($R2255=0,NOT(ISNUMBER($I2255))),0,IF(YEAR($I2255)+IF($Q2255=1,RetAgeO,RetAgeE)=FY,MONTH($I2255),IF(YEAR($I2255)+IF($Q2255=1,RetAgeO,RetAgeE)&lt;FY,1,0)))</f>
        <v/>
      </c>
      <c r="V2255" s="38">
        <f>IF(OR($R2255=0,NOT(ISNUMBER($K2255))),0,IF(YEAR($K2255)=FY,MONTH($K2255),IF(YEAR($K2255)&lt;FY,1,0)))</f>
        <v/>
      </c>
      <c r="W2255" s="38">
        <f>IF($R2255=0,0,MIN(12,IF(AND(ISNUMBER($O2255),$O2255&gt;=1,$O2255&lt;=12),INT($O2255),12),IF(AND(RetireExit="Yes",$U2255&gt;0),$U2255,12),IF(AND(ContractExit="Yes",$V2255&gt;0),$V2255,12)))</f>
        <v/>
      </c>
      <c r="X2255" s="37">
        <f>IF(ISNUMBER($P2255),$P2255,IncPct)</f>
        <v/>
      </c>
      <c r="Y2255" s="39">
        <f>IF($W2255=0,0,MAX(0,MIN($W2255,IncMonth-1))+MAX(0,$W2255-IncMonth+1)*(1+$X2255))</f>
        <v/>
      </c>
      <c r="Z2255" s="40">
        <f>IF($C2255="",0,IFERROR(INDEX(Departments!$B$5:$B$54,MATCH($C2255,Departments!$A$5:$A$54,0)),0))</f>
        <v/>
      </c>
      <c r="AA2255" s="41">
        <f>N($L2255)*$Y2255</f>
        <v/>
      </c>
      <c r="AB2255" s="41">
        <f>N($M2255)*$Y2255</f>
        <v/>
      </c>
      <c r="AC2255" s="41">
        <f>$AA2255*$Z2255</f>
        <v/>
      </c>
      <c r="AD2255" s="41">
        <f>$AA2255*BonusMonths/12</f>
        <v/>
      </c>
      <c r="AE2255" s="41">
        <f>($AA2255+SI_Gross*$AB2255)*IF($Q2255=1,SI_O,SI_E)</f>
        <v/>
      </c>
      <c r="AF2255" s="41">
        <f>IF($Q2255=1,0,$AA2255*EOSB)</f>
        <v/>
      </c>
      <c r="AG2255" s="41">
        <f>$AN2255*$W2255</f>
        <v/>
      </c>
      <c r="AH2255" s="41">
        <f>SUM($AA2255:$AG2255)</f>
        <v/>
      </c>
      <c r="AI2255" s="41">
        <f>12*($AM2255+$AN2255)</f>
        <v/>
      </c>
      <c r="AJ2255" s="41">
        <f>$AM2255*((IncMonth-1)+(13-IncMonth)*(1+$X2255))+12*$AN2255</f>
        <v/>
      </c>
      <c r="AK2255" s="41">
        <f>IF($R2255=1,N($L2255)+N($M2255),0)</f>
        <v/>
      </c>
      <c r="AL2255">
        <f>IF($C2255="","",IF(N($L2255)&lt;=0,"Basic salary missing",IF(ISNA(MATCH($C2255,Departments!$A$5:$A$54,0)),"Department not on Departments sheet",IF(AND($I2255&lt;&gt;"",NOT(ISNUMBER($I2255))),"Date of birth is text, not a date",IF(AND($K2255&lt;&gt;"",NOT(ISNUMBER($K2255))),"Contract end is text, not a date","")))))</f>
        <v/>
      </c>
      <c r="AM2255" s="41">
        <f>IF($R2255=0,0,N($L2255)*(1+$Z2255+BonusMonths/12+IF($Q2255=1,0,EOSB))+N($M2255)+(N($L2255)+SI_Gross*N($M2255))*IF($Q2255=1,SI_O,SI_E))</f>
        <v/>
      </c>
      <c r="AN2255" s="41">
        <f>IF($R2255=0,0,(IF($Q2255=1,MedO,MedE+Ticket)+Training)/12)</f>
        <v/>
      </c>
    </row>
    <row r="2256">
      <c r="I2256" s="35" t="n"/>
      <c r="J2256" s="35" t="n"/>
      <c r="K2256" s="35" t="n"/>
      <c r="L2256" s="36" t="n"/>
      <c r="M2256" s="36" t="n"/>
      <c r="P2256" s="37" t="n"/>
      <c r="Q2256" s="38">
        <f>IF($C2256="",0,IF(OR(LOWER(TRIM($G2256))="omani",LOWER(TRIM($G2256))="oman",LOWER(TRIM($G2256))="om",LOWER(TRIM($G2256))="local"),1,0))</f>
        <v/>
      </c>
      <c r="R2256" s="38">
        <f>IF($C2256="",0,IF(OR(ISNUMBER(SEARCH("resign",$N2256)),ISNUMBER(SEARCH("terminat",$N2256)),ISNUMBER(SEARCH("inactive",$N2256)),ISNUMBER(SEARCH("vacan",$N2256)),ISNUMBER(SEARCH("deceased",$N2256)),ISNUMBER(SEARCH("separated",$N2256))),0,1))</f>
        <v/>
      </c>
      <c r="S2256">
        <f>IF(OR($R2256=0,NOT(ISNUMBER($I2256))),"",IFERROR(DATEDIF($I2256,DATE(FY,1,1),"y"),""))</f>
        <v/>
      </c>
      <c r="T2256">
        <f>IF(OR($R2256=0,NOT(ISNUMBER($J2256))),"",IFERROR(DATEDIF($J2256,DATE(FY,1,1),"y"),0))</f>
        <v/>
      </c>
      <c r="U2256" s="38">
        <f>IF(OR($R2256=0,NOT(ISNUMBER($I2256))),0,IF(YEAR($I2256)+IF($Q2256=1,RetAgeO,RetAgeE)=FY,MONTH($I2256),IF(YEAR($I2256)+IF($Q2256=1,RetAgeO,RetAgeE)&lt;FY,1,0)))</f>
        <v/>
      </c>
      <c r="V2256" s="38">
        <f>IF(OR($R2256=0,NOT(ISNUMBER($K2256))),0,IF(YEAR($K2256)=FY,MONTH($K2256),IF(YEAR($K2256)&lt;FY,1,0)))</f>
        <v/>
      </c>
      <c r="W2256" s="38">
        <f>IF($R2256=0,0,MIN(12,IF(AND(ISNUMBER($O2256),$O2256&gt;=1,$O2256&lt;=12),INT($O2256),12),IF(AND(RetireExit="Yes",$U2256&gt;0),$U2256,12),IF(AND(ContractExit="Yes",$V2256&gt;0),$V2256,12)))</f>
        <v/>
      </c>
      <c r="X2256" s="37">
        <f>IF(ISNUMBER($P2256),$P2256,IncPct)</f>
        <v/>
      </c>
      <c r="Y2256" s="39">
        <f>IF($W2256=0,0,MAX(0,MIN($W2256,IncMonth-1))+MAX(0,$W2256-IncMonth+1)*(1+$X2256))</f>
        <v/>
      </c>
      <c r="Z2256" s="40">
        <f>IF($C2256="",0,IFERROR(INDEX(Departments!$B$5:$B$54,MATCH($C2256,Departments!$A$5:$A$54,0)),0))</f>
        <v/>
      </c>
      <c r="AA2256" s="41">
        <f>N($L2256)*$Y2256</f>
        <v/>
      </c>
      <c r="AB2256" s="41">
        <f>N($M2256)*$Y2256</f>
        <v/>
      </c>
      <c r="AC2256" s="41">
        <f>$AA2256*$Z2256</f>
        <v/>
      </c>
      <c r="AD2256" s="41">
        <f>$AA2256*BonusMonths/12</f>
        <v/>
      </c>
      <c r="AE2256" s="41">
        <f>($AA2256+SI_Gross*$AB2256)*IF($Q2256=1,SI_O,SI_E)</f>
        <v/>
      </c>
      <c r="AF2256" s="41">
        <f>IF($Q2256=1,0,$AA2256*EOSB)</f>
        <v/>
      </c>
      <c r="AG2256" s="41">
        <f>$AN2256*$W2256</f>
        <v/>
      </c>
      <c r="AH2256" s="41">
        <f>SUM($AA2256:$AG2256)</f>
        <v/>
      </c>
      <c r="AI2256" s="41">
        <f>12*($AM2256+$AN2256)</f>
        <v/>
      </c>
      <c r="AJ2256" s="41">
        <f>$AM2256*((IncMonth-1)+(13-IncMonth)*(1+$X2256))+12*$AN2256</f>
        <v/>
      </c>
      <c r="AK2256" s="41">
        <f>IF($R2256=1,N($L2256)+N($M2256),0)</f>
        <v/>
      </c>
      <c r="AL2256">
        <f>IF($C2256="","",IF(N($L2256)&lt;=0,"Basic salary missing",IF(ISNA(MATCH($C2256,Departments!$A$5:$A$54,0)),"Department not on Departments sheet",IF(AND($I2256&lt;&gt;"",NOT(ISNUMBER($I2256))),"Date of birth is text, not a date",IF(AND($K2256&lt;&gt;"",NOT(ISNUMBER($K2256))),"Contract end is text, not a date","")))))</f>
        <v/>
      </c>
      <c r="AM2256" s="41">
        <f>IF($R2256=0,0,N($L2256)*(1+$Z2256+BonusMonths/12+IF($Q2256=1,0,EOSB))+N($M2256)+(N($L2256)+SI_Gross*N($M2256))*IF($Q2256=1,SI_O,SI_E))</f>
        <v/>
      </c>
      <c r="AN2256" s="41">
        <f>IF($R2256=0,0,(IF($Q2256=1,MedO,MedE+Ticket)+Training)/12)</f>
        <v/>
      </c>
    </row>
    <row r="2257">
      <c r="I2257" s="35" t="n"/>
      <c r="J2257" s="35" t="n"/>
      <c r="K2257" s="35" t="n"/>
      <c r="L2257" s="36" t="n"/>
      <c r="M2257" s="36" t="n"/>
      <c r="P2257" s="37" t="n"/>
      <c r="Q2257" s="38">
        <f>IF($C2257="",0,IF(OR(LOWER(TRIM($G2257))="omani",LOWER(TRIM($G2257))="oman",LOWER(TRIM($G2257))="om",LOWER(TRIM($G2257))="local"),1,0))</f>
        <v/>
      </c>
      <c r="R2257" s="38">
        <f>IF($C2257="",0,IF(OR(ISNUMBER(SEARCH("resign",$N2257)),ISNUMBER(SEARCH("terminat",$N2257)),ISNUMBER(SEARCH("inactive",$N2257)),ISNUMBER(SEARCH("vacan",$N2257)),ISNUMBER(SEARCH("deceased",$N2257)),ISNUMBER(SEARCH("separated",$N2257))),0,1))</f>
        <v/>
      </c>
      <c r="S2257">
        <f>IF(OR($R2257=0,NOT(ISNUMBER($I2257))),"",IFERROR(DATEDIF($I2257,DATE(FY,1,1),"y"),""))</f>
        <v/>
      </c>
      <c r="T2257">
        <f>IF(OR($R2257=0,NOT(ISNUMBER($J2257))),"",IFERROR(DATEDIF($J2257,DATE(FY,1,1),"y"),0))</f>
        <v/>
      </c>
      <c r="U2257" s="38">
        <f>IF(OR($R2257=0,NOT(ISNUMBER($I2257))),0,IF(YEAR($I2257)+IF($Q2257=1,RetAgeO,RetAgeE)=FY,MONTH($I2257),IF(YEAR($I2257)+IF($Q2257=1,RetAgeO,RetAgeE)&lt;FY,1,0)))</f>
        <v/>
      </c>
      <c r="V2257" s="38">
        <f>IF(OR($R2257=0,NOT(ISNUMBER($K2257))),0,IF(YEAR($K2257)=FY,MONTH($K2257),IF(YEAR($K2257)&lt;FY,1,0)))</f>
        <v/>
      </c>
      <c r="W2257" s="38">
        <f>IF($R2257=0,0,MIN(12,IF(AND(ISNUMBER($O2257),$O2257&gt;=1,$O2257&lt;=12),INT($O2257),12),IF(AND(RetireExit="Yes",$U2257&gt;0),$U2257,12),IF(AND(ContractExit="Yes",$V2257&gt;0),$V2257,12)))</f>
        <v/>
      </c>
      <c r="X2257" s="37">
        <f>IF(ISNUMBER($P2257),$P2257,IncPct)</f>
        <v/>
      </c>
      <c r="Y2257" s="39">
        <f>IF($W2257=0,0,MAX(0,MIN($W2257,IncMonth-1))+MAX(0,$W2257-IncMonth+1)*(1+$X2257))</f>
        <v/>
      </c>
      <c r="Z2257" s="40">
        <f>IF($C2257="",0,IFERROR(INDEX(Departments!$B$5:$B$54,MATCH($C2257,Departments!$A$5:$A$54,0)),0))</f>
        <v/>
      </c>
      <c r="AA2257" s="41">
        <f>N($L2257)*$Y2257</f>
        <v/>
      </c>
      <c r="AB2257" s="41">
        <f>N($M2257)*$Y2257</f>
        <v/>
      </c>
      <c r="AC2257" s="41">
        <f>$AA2257*$Z2257</f>
        <v/>
      </c>
      <c r="AD2257" s="41">
        <f>$AA2257*BonusMonths/12</f>
        <v/>
      </c>
      <c r="AE2257" s="41">
        <f>($AA2257+SI_Gross*$AB2257)*IF($Q2257=1,SI_O,SI_E)</f>
        <v/>
      </c>
      <c r="AF2257" s="41">
        <f>IF($Q2257=1,0,$AA2257*EOSB)</f>
        <v/>
      </c>
      <c r="AG2257" s="41">
        <f>$AN2257*$W2257</f>
        <v/>
      </c>
      <c r="AH2257" s="41">
        <f>SUM($AA2257:$AG2257)</f>
        <v/>
      </c>
      <c r="AI2257" s="41">
        <f>12*($AM2257+$AN2257)</f>
        <v/>
      </c>
      <c r="AJ2257" s="41">
        <f>$AM2257*((IncMonth-1)+(13-IncMonth)*(1+$X2257))+12*$AN2257</f>
        <v/>
      </c>
      <c r="AK2257" s="41">
        <f>IF($R2257=1,N($L2257)+N($M2257),0)</f>
        <v/>
      </c>
      <c r="AL2257">
        <f>IF($C2257="","",IF(N($L2257)&lt;=0,"Basic salary missing",IF(ISNA(MATCH($C2257,Departments!$A$5:$A$54,0)),"Department not on Departments sheet",IF(AND($I2257&lt;&gt;"",NOT(ISNUMBER($I2257))),"Date of birth is text, not a date",IF(AND($K2257&lt;&gt;"",NOT(ISNUMBER($K2257))),"Contract end is text, not a date","")))))</f>
        <v/>
      </c>
      <c r="AM2257" s="41">
        <f>IF($R2257=0,0,N($L2257)*(1+$Z2257+BonusMonths/12+IF($Q2257=1,0,EOSB))+N($M2257)+(N($L2257)+SI_Gross*N($M2257))*IF($Q2257=1,SI_O,SI_E))</f>
        <v/>
      </c>
      <c r="AN2257" s="41">
        <f>IF($R2257=0,0,(IF($Q2257=1,MedO,MedE+Ticket)+Training)/12)</f>
        <v/>
      </c>
    </row>
    <row r="2258">
      <c r="I2258" s="35" t="n"/>
      <c r="J2258" s="35" t="n"/>
      <c r="K2258" s="35" t="n"/>
      <c r="L2258" s="36" t="n"/>
      <c r="M2258" s="36" t="n"/>
      <c r="P2258" s="37" t="n"/>
      <c r="Q2258" s="38">
        <f>IF($C2258="",0,IF(OR(LOWER(TRIM($G2258))="omani",LOWER(TRIM($G2258))="oman",LOWER(TRIM($G2258))="om",LOWER(TRIM($G2258))="local"),1,0))</f>
        <v/>
      </c>
      <c r="R2258" s="38">
        <f>IF($C2258="",0,IF(OR(ISNUMBER(SEARCH("resign",$N2258)),ISNUMBER(SEARCH("terminat",$N2258)),ISNUMBER(SEARCH("inactive",$N2258)),ISNUMBER(SEARCH("vacan",$N2258)),ISNUMBER(SEARCH("deceased",$N2258)),ISNUMBER(SEARCH("separated",$N2258))),0,1))</f>
        <v/>
      </c>
      <c r="S2258">
        <f>IF(OR($R2258=0,NOT(ISNUMBER($I2258))),"",IFERROR(DATEDIF($I2258,DATE(FY,1,1),"y"),""))</f>
        <v/>
      </c>
      <c r="T2258">
        <f>IF(OR($R2258=0,NOT(ISNUMBER($J2258))),"",IFERROR(DATEDIF($J2258,DATE(FY,1,1),"y"),0))</f>
        <v/>
      </c>
      <c r="U2258" s="38">
        <f>IF(OR($R2258=0,NOT(ISNUMBER($I2258))),0,IF(YEAR($I2258)+IF($Q2258=1,RetAgeO,RetAgeE)=FY,MONTH($I2258),IF(YEAR($I2258)+IF($Q2258=1,RetAgeO,RetAgeE)&lt;FY,1,0)))</f>
        <v/>
      </c>
      <c r="V2258" s="38">
        <f>IF(OR($R2258=0,NOT(ISNUMBER($K2258))),0,IF(YEAR($K2258)=FY,MONTH($K2258),IF(YEAR($K2258)&lt;FY,1,0)))</f>
        <v/>
      </c>
      <c r="W2258" s="38">
        <f>IF($R2258=0,0,MIN(12,IF(AND(ISNUMBER($O2258),$O2258&gt;=1,$O2258&lt;=12),INT($O2258),12),IF(AND(RetireExit="Yes",$U2258&gt;0),$U2258,12),IF(AND(ContractExit="Yes",$V2258&gt;0),$V2258,12)))</f>
        <v/>
      </c>
      <c r="X2258" s="37">
        <f>IF(ISNUMBER($P2258),$P2258,IncPct)</f>
        <v/>
      </c>
      <c r="Y2258" s="39">
        <f>IF($W2258=0,0,MAX(0,MIN($W2258,IncMonth-1))+MAX(0,$W2258-IncMonth+1)*(1+$X2258))</f>
        <v/>
      </c>
      <c r="Z2258" s="40">
        <f>IF($C2258="",0,IFERROR(INDEX(Departments!$B$5:$B$54,MATCH($C2258,Departments!$A$5:$A$54,0)),0))</f>
        <v/>
      </c>
      <c r="AA2258" s="41">
        <f>N($L2258)*$Y2258</f>
        <v/>
      </c>
      <c r="AB2258" s="41">
        <f>N($M2258)*$Y2258</f>
        <v/>
      </c>
      <c r="AC2258" s="41">
        <f>$AA2258*$Z2258</f>
        <v/>
      </c>
      <c r="AD2258" s="41">
        <f>$AA2258*BonusMonths/12</f>
        <v/>
      </c>
      <c r="AE2258" s="41">
        <f>($AA2258+SI_Gross*$AB2258)*IF($Q2258=1,SI_O,SI_E)</f>
        <v/>
      </c>
      <c r="AF2258" s="41">
        <f>IF($Q2258=1,0,$AA2258*EOSB)</f>
        <v/>
      </c>
      <c r="AG2258" s="41">
        <f>$AN2258*$W2258</f>
        <v/>
      </c>
      <c r="AH2258" s="41">
        <f>SUM($AA2258:$AG2258)</f>
        <v/>
      </c>
      <c r="AI2258" s="41">
        <f>12*($AM2258+$AN2258)</f>
        <v/>
      </c>
      <c r="AJ2258" s="41">
        <f>$AM2258*((IncMonth-1)+(13-IncMonth)*(1+$X2258))+12*$AN2258</f>
        <v/>
      </c>
      <c r="AK2258" s="41">
        <f>IF($R2258=1,N($L2258)+N($M2258),0)</f>
        <v/>
      </c>
      <c r="AL2258">
        <f>IF($C2258="","",IF(N($L2258)&lt;=0,"Basic salary missing",IF(ISNA(MATCH($C2258,Departments!$A$5:$A$54,0)),"Department not on Departments sheet",IF(AND($I2258&lt;&gt;"",NOT(ISNUMBER($I2258))),"Date of birth is text, not a date",IF(AND($K2258&lt;&gt;"",NOT(ISNUMBER($K2258))),"Contract end is text, not a date","")))))</f>
        <v/>
      </c>
      <c r="AM2258" s="41">
        <f>IF($R2258=0,0,N($L2258)*(1+$Z2258+BonusMonths/12+IF($Q2258=1,0,EOSB))+N($M2258)+(N($L2258)+SI_Gross*N($M2258))*IF($Q2258=1,SI_O,SI_E))</f>
        <v/>
      </c>
      <c r="AN2258" s="41">
        <f>IF($R2258=0,0,(IF($Q2258=1,MedO,MedE+Ticket)+Training)/12)</f>
        <v/>
      </c>
    </row>
    <row r="2259">
      <c r="I2259" s="35" t="n"/>
      <c r="J2259" s="35" t="n"/>
      <c r="K2259" s="35" t="n"/>
      <c r="L2259" s="36" t="n"/>
      <c r="M2259" s="36" t="n"/>
      <c r="P2259" s="37" t="n"/>
      <c r="Q2259" s="38">
        <f>IF($C2259="",0,IF(OR(LOWER(TRIM($G2259))="omani",LOWER(TRIM($G2259))="oman",LOWER(TRIM($G2259))="om",LOWER(TRIM($G2259))="local"),1,0))</f>
        <v/>
      </c>
      <c r="R2259" s="38">
        <f>IF($C2259="",0,IF(OR(ISNUMBER(SEARCH("resign",$N2259)),ISNUMBER(SEARCH("terminat",$N2259)),ISNUMBER(SEARCH("inactive",$N2259)),ISNUMBER(SEARCH("vacan",$N2259)),ISNUMBER(SEARCH("deceased",$N2259)),ISNUMBER(SEARCH("separated",$N2259))),0,1))</f>
        <v/>
      </c>
      <c r="S2259">
        <f>IF(OR($R2259=0,NOT(ISNUMBER($I2259))),"",IFERROR(DATEDIF($I2259,DATE(FY,1,1),"y"),""))</f>
        <v/>
      </c>
      <c r="T2259">
        <f>IF(OR($R2259=0,NOT(ISNUMBER($J2259))),"",IFERROR(DATEDIF($J2259,DATE(FY,1,1),"y"),0))</f>
        <v/>
      </c>
      <c r="U2259" s="38">
        <f>IF(OR($R2259=0,NOT(ISNUMBER($I2259))),0,IF(YEAR($I2259)+IF($Q2259=1,RetAgeO,RetAgeE)=FY,MONTH($I2259),IF(YEAR($I2259)+IF($Q2259=1,RetAgeO,RetAgeE)&lt;FY,1,0)))</f>
        <v/>
      </c>
      <c r="V2259" s="38">
        <f>IF(OR($R2259=0,NOT(ISNUMBER($K2259))),0,IF(YEAR($K2259)=FY,MONTH($K2259),IF(YEAR($K2259)&lt;FY,1,0)))</f>
        <v/>
      </c>
      <c r="W2259" s="38">
        <f>IF($R2259=0,0,MIN(12,IF(AND(ISNUMBER($O2259),$O2259&gt;=1,$O2259&lt;=12),INT($O2259),12),IF(AND(RetireExit="Yes",$U2259&gt;0),$U2259,12),IF(AND(ContractExit="Yes",$V2259&gt;0),$V2259,12)))</f>
        <v/>
      </c>
      <c r="X2259" s="37">
        <f>IF(ISNUMBER($P2259),$P2259,IncPct)</f>
        <v/>
      </c>
      <c r="Y2259" s="39">
        <f>IF($W2259=0,0,MAX(0,MIN($W2259,IncMonth-1))+MAX(0,$W2259-IncMonth+1)*(1+$X2259))</f>
        <v/>
      </c>
      <c r="Z2259" s="40">
        <f>IF($C2259="",0,IFERROR(INDEX(Departments!$B$5:$B$54,MATCH($C2259,Departments!$A$5:$A$54,0)),0))</f>
        <v/>
      </c>
      <c r="AA2259" s="41">
        <f>N($L2259)*$Y2259</f>
        <v/>
      </c>
      <c r="AB2259" s="41">
        <f>N($M2259)*$Y2259</f>
        <v/>
      </c>
      <c r="AC2259" s="41">
        <f>$AA2259*$Z2259</f>
        <v/>
      </c>
      <c r="AD2259" s="41">
        <f>$AA2259*BonusMonths/12</f>
        <v/>
      </c>
      <c r="AE2259" s="41">
        <f>($AA2259+SI_Gross*$AB2259)*IF($Q2259=1,SI_O,SI_E)</f>
        <v/>
      </c>
      <c r="AF2259" s="41">
        <f>IF($Q2259=1,0,$AA2259*EOSB)</f>
        <v/>
      </c>
      <c r="AG2259" s="41">
        <f>$AN2259*$W2259</f>
        <v/>
      </c>
      <c r="AH2259" s="41">
        <f>SUM($AA2259:$AG2259)</f>
        <v/>
      </c>
      <c r="AI2259" s="41">
        <f>12*($AM2259+$AN2259)</f>
        <v/>
      </c>
      <c r="AJ2259" s="41">
        <f>$AM2259*((IncMonth-1)+(13-IncMonth)*(1+$X2259))+12*$AN2259</f>
        <v/>
      </c>
      <c r="AK2259" s="41">
        <f>IF($R2259=1,N($L2259)+N($M2259),0)</f>
        <v/>
      </c>
      <c r="AL2259">
        <f>IF($C2259="","",IF(N($L2259)&lt;=0,"Basic salary missing",IF(ISNA(MATCH($C2259,Departments!$A$5:$A$54,0)),"Department not on Departments sheet",IF(AND($I2259&lt;&gt;"",NOT(ISNUMBER($I2259))),"Date of birth is text, not a date",IF(AND($K2259&lt;&gt;"",NOT(ISNUMBER($K2259))),"Contract end is text, not a date","")))))</f>
        <v/>
      </c>
      <c r="AM2259" s="41">
        <f>IF($R2259=0,0,N($L2259)*(1+$Z2259+BonusMonths/12+IF($Q2259=1,0,EOSB))+N($M2259)+(N($L2259)+SI_Gross*N($M2259))*IF($Q2259=1,SI_O,SI_E))</f>
        <v/>
      </c>
      <c r="AN2259" s="41">
        <f>IF($R2259=0,0,(IF($Q2259=1,MedO,MedE+Ticket)+Training)/12)</f>
        <v/>
      </c>
    </row>
    <row r="2260">
      <c r="I2260" s="35" t="n"/>
      <c r="J2260" s="35" t="n"/>
      <c r="K2260" s="35" t="n"/>
      <c r="L2260" s="36" t="n"/>
      <c r="M2260" s="36" t="n"/>
      <c r="P2260" s="37" t="n"/>
      <c r="Q2260" s="38">
        <f>IF($C2260="",0,IF(OR(LOWER(TRIM($G2260))="omani",LOWER(TRIM($G2260))="oman",LOWER(TRIM($G2260))="om",LOWER(TRIM($G2260))="local"),1,0))</f>
        <v/>
      </c>
      <c r="R2260" s="38">
        <f>IF($C2260="",0,IF(OR(ISNUMBER(SEARCH("resign",$N2260)),ISNUMBER(SEARCH("terminat",$N2260)),ISNUMBER(SEARCH("inactive",$N2260)),ISNUMBER(SEARCH("vacan",$N2260)),ISNUMBER(SEARCH("deceased",$N2260)),ISNUMBER(SEARCH("separated",$N2260))),0,1))</f>
        <v/>
      </c>
      <c r="S2260">
        <f>IF(OR($R2260=0,NOT(ISNUMBER($I2260))),"",IFERROR(DATEDIF($I2260,DATE(FY,1,1),"y"),""))</f>
        <v/>
      </c>
      <c r="T2260">
        <f>IF(OR($R2260=0,NOT(ISNUMBER($J2260))),"",IFERROR(DATEDIF($J2260,DATE(FY,1,1),"y"),0))</f>
        <v/>
      </c>
      <c r="U2260" s="38">
        <f>IF(OR($R2260=0,NOT(ISNUMBER($I2260))),0,IF(YEAR($I2260)+IF($Q2260=1,RetAgeO,RetAgeE)=FY,MONTH($I2260),IF(YEAR($I2260)+IF($Q2260=1,RetAgeO,RetAgeE)&lt;FY,1,0)))</f>
        <v/>
      </c>
      <c r="V2260" s="38">
        <f>IF(OR($R2260=0,NOT(ISNUMBER($K2260))),0,IF(YEAR($K2260)=FY,MONTH($K2260),IF(YEAR($K2260)&lt;FY,1,0)))</f>
        <v/>
      </c>
      <c r="W2260" s="38">
        <f>IF($R2260=0,0,MIN(12,IF(AND(ISNUMBER($O2260),$O2260&gt;=1,$O2260&lt;=12),INT($O2260),12),IF(AND(RetireExit="Yes",$U2260&gt;0),$U2260,12),IF(AND(ContractExit="Yes",$V2260&gt;0),$V2260,12)))</f>
        <v/>
      </c>
      <c r="X2260" s="37">
        <f>IF(ISNUMBER($P2260),$P2260,IncPct)</f>
        <v/>
      </c>
      <c r="Y2260" s="39">
        <f>IF($W2260=0,0,MAX(0,MIN($W2260,IncMonth-1))+MAX(0,$W2260-IncMonth+1)*(1+$X2260))</f>
        <v/>
      </c>
      <c r="Z2260" s="40">
        <f>IF($C2260="",0,IFERROR(INDEX(Departments!$B$5:$B$54,MATCH($C2260,Departments!$A$5:$A$54,0)),0))</f>
        <v/>
      </c>
      <c r="AA2260" s="41">
        <f>N($L2260)*$Y2260</f>
        <v/>
      </c>
      <c r="AB2260" s="41">
        <f>N($M2260)*$Y2260</f>
        <v/>
      </c>
      <c r="AC2260" s="41">
        <f>$AA2260*$Z2260</f>
        <v/>
      </c>
      <c r="AD2260" s="41">
        <f>$AA2260*BonusMonths/12</f>
        <v/>
      </c>
      <c r="AE2260" s="41">
        <f>($AA2260+SI_Gross*$AB2260)*IF($Q2260=1,SI_O,SI_E)</f>
        <v/>
      </c>
      <c r="AF2260" s="41">
        <f>IF($Q2260=1,0,$AA2260*EOSB)</f>
        <v/>
      </c>
      <c r="AG2260" s="41">
        <f>$AN2260*$W2260</f>
        <v/>
      </c>
      <c r="AH2260" s="41">
        <f>SUM($AA2260:$AG2260)</f>
        <v/>
      </c>
      <c r="AI2260" s="41">
        <f>12*($AM2260+$AN2260)</f>
        <v/>
      </c>
      <c r="AJ2260" s="41">
        <f>$AM2260*((IncMonth-1)+(13-IncMonth)*(1+$X2260))+12*$AN2260</f>
        <v/>
      </c>
      <c r="AK2260" s="41">
        <f>IF($R2260=1,N($L2260)+N($M2260),0)</f>
        <v/>
      </c>
      <c r="AL2260">
        <f>IF($C2260="","",IF(N($L2260)&lt;=0,"Basic salary missing",IF(ISNA(MATCH($C2260,Departments!$A$5:$A$54,0)),"Department not on Departments sheet",IF(AND($I2260&lt;&gt;"",NOT(ISNUMBER($I2260))),"Date of birth is text, not a date",IF(AND($K2260&lt;&gt;"",NOT(ISNUMBER($K2260))),"Contract end is text, not a date","")))))</f>
        <v/>
      </c>
      <c r="AM2260" s="41">
        <f>IF($R2260=0,0,N($L2260)*(1+$Z2260+BonusMonths/12+IF($Q2260=1,0,EOSB))+N($M2260)+(N($L2260)+SI_Gross*N($M2260))*IF($Q2260=1,SI_O,SI_E))</f>
        <v/>
      </c>
      <c r="AN2260" s="41">
        <f>IF($R2260=0,0,(IF($Q2260=1,MedO,MedE+Ticket)+Training)/12)</f>
        <v/>
      </c>
    </row>
    <row r="2261">
      <c r="I2261" s="35" t="n"/>
      <c r="J2261" s="35" t="n"/>
      <c r="K2261" s="35" t="n"/>
      <c r="L2261" s="36" t="n"/>
      <c r="M2261" s="36" t="n"/>
      <c r="P2261" s="37" t="n"/>
      <c r="Q2261" s="38">
        <f>IF($C2261="",0,IF(OR(LOWER(TRIM($G2261))="omani",LOWER(TRIM($G2261))="oman",LOWER(TRIM($G2261))="om",LOWER(TRIM($G2261))="local"),1,0))</f>
        <v/>
      </c>
      <c r="R2261" s="38">
        <f>IF($C2261="",0,IF(OR(ISNUMBER(SEARCH("resign",$N2261)),ISNUMBER(SEARCH("terminat",$N2261)),ISNUMBER(SEARCH("inactive",$N2261)),ISNUMBER(SEARCH("vacan",$N2261)),ISNUMBER(SEARCH("deceased",$N2261)),ISNUMBER(SEARCH("separated",$N2261))),0,1))</f>
        <v/>
      </c>
      <c r="S2261">
        <f>IF(OR($R2261=0,NOT(ISNUMBER($I2261))),"",IFERROR(DATEDIF($I2261,DATE(FY,1,1),"y"),""))</f>
        <v/>
      </c>
      <c r="T2261">
        <f>IF(OR($R2261=0,NOT(ISNUMBER($J2261))),"",IFERROR(DATEDIF($J2261,DATE(FY,1,1),"y"),0))</f>
        <v/>
      </c>
      <c r="U2261" s="38">
        <f>IF(OR($R2261=0,NOT(ISNUMBER($I2261))),0,IF(YEAR($I2261)+IF($Q2261=1,RetAgeO,RetAgeE)=FY,MONTH($I2261),IF(YEAR($I2261)+IF($Q2261=1,RetAgeO,RetAgeE)&lt;FY,1,0)))</f>
        <v/>
      </c>
      <c r="V2261" s="38">
        <f>IF(OR($R2261=0,NOT(ISNUMBER($K2261))),0,IF(YEAR($K2261)=FY,MONTH($K2261),IF(YEAR($K2261)&lt;FY,1,0)))</f>
        <v/>
      </c>
      <c r="W2261" s="38">
        <f>IF($R2261=0,0,MIN(12,IF(AND(ISNUMBER($O2261),$O2261&gt;=1,$O2261&lt;=12),INT($O2261),12),IF(AND(RetireExit="Yes",$U2261&gt;0),$U2261,12),IF(AND(ContractExit="Yes",$V2261&gt;0),$V2261,12)))</f>
        <v/>
      </c>
      <c r="X2261" s="37">
        <f>IF(ISNUMBER($P2261),$P2261,IncPct)</f>
        <v/>
      </c>
      <c r="Y2261" s="39">
        <f>IF($W2261=0,0,MAX(0,MIN($W2261,IncMonth-1))+MAX(0,$W2261-IncMonth+1)*(1+$X2261))</f>
        <v/>
      </c>
      <c r="Z2261" s="40">
        <f>IF($C2261="",0,IFERROR(INDEX(Departments!$B$5:$B$54,MATCH($C2261,Departments!$A$5:$A$54,0)),0))</f>
        <v/>
      </c>
      <c r="AA2261" s="41">
        <f>N($L2261)*$Y2261</f>
        <v/>
      </c>
      <c r="AB2261" s="41">
        <f>N($M2261)*$Y2261</f>
        <v/>
      </c>
      <c r="AC2261" s="41">
        <f>$AA2261*$Z2261</f>
        <v/>
      </c>
      <c r="AD2261" s="41">
        <f>$AA2261*BonusMonths/12</f>
        <v/>
      </c>
      <c r="AE2261" s="41">
        <f>($AA2261+SI_Gross*$AB2261)*IF($Q2261=1,SI_O,SI_E)</f>
        <v/>
      </c>
      <c r="AF2261" s="41">
        <f>IF($Q2261=1,0,$AA2261*EOSB)</f>
        <v/>
      </c>
      <c r="AG2261" s="41">
        <f>$AN2261*$W2261</f>
        <v/>
      </c>
      <c r="AH2261" s="41">
        <f>SUM($AA2261:$AG2261)</f>
        <v/>
      </c>
      <c r="AI2261" s="41">
        <f>12*($AM2261+$AN2261)</f>
        <v/>
      </c>
      <c r="AJ2261" s="41">
        <f>$AM2261*((IncMonth-1)+(13-IncMonth)*(1+$X2261))+12*$AN2261</f>
        <v/>
      </c>
      <c r="AK2261" s="41">
        <f>IF($R2261=1,N($L2261)+N($M2261),0)</f>
        <v/>
      </c>
      <c r="AL2261">
        <f>IF($C2261="","",IF(N($L2261)&lt;=0,"Basic salary missing",IF(ISNA(MATCH($C2261,Departments!$A$5:$A$54,0)),"Department not on Departments sheet",IF(AND($I2261&lt;&gt;"",NOT(ISNUMBER($I2261))),"Date of birth is text, not a date",IF(AND($K2261&lt;&gt;"",NOT(ISNUMBER($K2261))),"Contract end is text, not a date","")))))</f>
        <v/>
      </c>
      <c r="AM2261" s="41">
        <f>IF($R2261=0,0,N($L2261)*(1+$Z2261+BonusMonths/12+IF($Q2261=1,0,EOSB))+N($M2261)+(N($L2261)+SI_Gross*N($M2261))*IF($Q2261=1,SI_O,SI_E))</f>
        <v/>
      </c>
      <c r="AN2261" s="41">
        <f>IF($R2261=0,0,(IF($Q2261=1,MedO,MedE+Ticket)+Training)/12)</f>
        <v/>
      </c>
    </row>
    <row r="2262">
      <c r="I2262" s="35" t="n"/>
      <c r="J2262" s="35" t="n"/>
      <c r="K2262" s="35" t="n"/>
      <c r="L2262" s="36" t="n"/>
      <c r="M2262" s="36" t="n"/>
      <c r="P2262" s="37" t="n"/>
      <c r="Q2262" s="38">
        <f>IF($C2262="",0,IF(OR(LOWER(TRIM($G2262))="omani",LOWER(TRIM($G2262))="oman",LOWER(TRIM($G2262))="om",LOWER(TRIM($G2262))="local"),1,0))</f>
        <v/>
      </c>
      <c r="R2262" s="38">
        <f>IF($C2262="",0,IF(OR(ISNUMBER(SEARCH("resign",$N2262)),ISNUMBER(SEARCH("terminat",$N2262)),ISNUMBER(SEARCH("inactive",$N2262)),ISNUMBER(SEARCH("vacan",$N2262)),ISNUMBER(SEARCH("deceased",$N2262)),ISNUMBER(SEARCH("separated",$N2262))),0,1))</f>
        <v/>
      </c>
      <c r="S2262">
        <f>IF(OR($R2262=0,NOT(ISNUMBER($I2262))),"",IFERROR(DATEDIF($I2262,DATE(FY,1,1),"y"),""))</f>
        <v/>
      </c>
      <c r="T2262">
        <f>IF(OR($R2262=0,NOT(ISNUMBER($J2262))),"",IFERROR(DATEDIF($J2262,DATE(FY,1,1),"y"),0))</f>
        <v/>
      </c>
      <c r="U2262" s="38">
        <f>IF(OR($R2262=0,NOT(ISNUMBER($I2262))),0,IF(YEAR($I2262)+IF($Q2262=1,RetAgeO,RetAgeE)=FY,MONTH($I2262),IF(YEAR($I2262)+IF($Q2262=1,RetAgeO,RetAgeE)&lt;FY,1,0)))</f>
        <v/>
      </c>
      <c r="V2262" s="38">
        <f>IF(OR($R2262=0,NOT(ISNUMBER($K2262))),0,IF(YEAR($K2262)=FY,MONTH($K2262),IF(YEAR($K2262)&lt;FY,1,0)))</f>
        <v/>
      </c>
      <c r="W2262" s="38">
        <f>IF($R2262=0,0,MIN(12,IF(AND(ISNUMBER($O2262),$O2262&gt;=1,$O2262&lt;=12),INT($O2262),12),IF(AND(RetireExit="Yes",$U2262&gt;0),$U2262,12),IF(AND(ContractExit="Yes",$V2262&gt;0),$V2262,12)))</f>
        <v/>
      </c>
      <c r="X2262" s="37">
        <f>IF(ISNUMBER($P2262),$P2262,IncPct)</f>
        <v/>
      </c>
      <c r="Y2262" s="39">
        <f>IF($W2262=0,0,MAX(0,MIN($W2262,IncMonth-1))+MAX(0,$W2262-IncMonth+1)*(1+$X2262))</f>
        <v/>
      </c>
      <c r="Z2262" s="40">
        <f>IF($C2262="",0,IFERROR(INDEX(Departments!$B$5:$B$54,MATCH($C2262,Departments!$A$5:$A$54,0)),0))</f>
        <v/>
      </c>
      <c r="AA2262" s="41">
        <f>N($L2262)*$Y2262</f>
        <v/>
      </c>
      <c r="AB2262" s="41">
        <f>N($M2262)*$Y2262</f>
        <v/>
      </c>
      <c r="AC2262" s="41">
        <f>$AA2262*$Z2262</f>
        <v/>
      </c>
      <c r="AD2262" s="41">
        <f>$AA2262*BonusMonths/12</f>
        <v/>
      </c>
      <c r="AE2262" s="41">
        <f>($AA2262+SI_Gross*$AB2262)*IF($Q2262=1,SI_O,SI_E)</f>
        <v/>
      </c>
      <c r="AF2262" s="41">
        <f>IF($Q2262=1,0,$AA2262*EOSB)</f>
        <v/>
      </c>
      <c r="AG2262" s="41">
        <f>$AN2262*$W2262</f>
        <v/>
      </c>
      <c r="AH2262" s="41">
        <f>SUM($AA2262:$AG2262)</f>
        <v/>
      </c>
      <c r="AI2262" s="41">
        <f>12*($AM2262+$AN2262)</f>
        <v/>
      </c>
      <c r="AJ2262" s="41">
        <f>$AM2262*((IncMonth-1)+(13-IncMonth)*(1+$X2262))+12*$AN2262</f>
        <v/>
      </c>
      <c r="AK2262" s="41">
        <f>IF($R2262=1,N($L2262)+N($M2262),0)</f>
        <v/>
      </c>
      <c r="AL2262">
        <f>IF($C2262="","",IF(N($L2262)&lt;=0,"Basic salary missing",IF(ISNA(MATCH($C2262,Departments!$A$5:$A$54,0)),"Department not on Departments sheet",IF(AND($I2262&lt;&gt;"",NOT(ISNUMBER($I2262))),"Date of birth is text, not a date",IF(AND($K2262&lt;&gt;"",NOT(ISNUMBER($K2262))),"Contract end is text, not a date","")))))</f>
        <v/>
      </c>
      <c r="AM2262" s="41">
        <f>IF($R2262=0,0,N($L2262)*(1+$Z2262+BonusMonths/12+IF($Q2262=1,0,EOSB))+N($M2262)+(N($L2262)+SI_Gross*N($M2262))*IF($Q2262=1,SI_O,SI_E))</f>
        <v/>
      </c>
      <c r="AN2262" s="41">
        <f>IF($R2262=0,0,(IF($Q2262=1,MedO,MedE+Ticket)+Training)/12)</f>
        <v/>
      </c>
    </row>
    <row r="2263">
      <c r="I2263" s="35" t="n"/>
      <c r="J2263" s="35" t="n"/>
      <c r="K2263" s="35" t="n"/>
      <c r="L2263" s="36" t="n"/>
      <c r="M2263" s="36" t="n"/>
      <c r="P2263" s="37" t="n"/>
      <c r="Q2263" s="38">
        <f>IF($C2263="",0,IF(OR(LOWER(TRIM($G2263))="omani",LOWER(TRIM($G2263))="oman",LOWER(TRIM($G2263))="om",LOWER(TRIM($G2263))="local"),1,0))</f>
        <v/>
      </c>
      <c r="R2263" s="38">
        <f>IF($C2263="",0,IF(OR(ISNUMBER(SEARCH("resign",$N2263)),ISNUMBER(SEARCH("terminat",$N2263)),ISNUMBER(SEARCH("inactive",$N2263)),ISNUMBER(SEARCH("vacan",$N2263)),ISNUMBER(SEARCH("deceased",$N2263)),ISNUMBER(SEARCH("separated",$N2263))),0,1))</f>
        <v/>
      </c>
      <c r="S2263">
        <f>IF(OR($R2263=0,NOT(ISNUMBER($I2263))),"",IFERROR(DATEDIF($I2263,DATE(FY,1,1),"y"),""))</f>
        <v/>
      </c>
      <c r="T2263">
        <f>IF(OR($R2263=0,NOT(ISNUMBER($J2263))),"",IFERROR(DATEDIF($J2263,DATE(FY,1,1),"y"),0))</f>
        <v/>
      </c>
      <c r="U2263" s="38">
        <f>IF(OR($R2263=0,NOT(ISNUMBER($I2263))),0,IF(YEAR($I2263)+IF($Q2263=1,RetAgeO,RetAgeE)=FY,MONTH($I2263),IF(YEAR($I2263)+IF($Q2263=1,RetAgeO,RetAgeE)&lt;FY,1,0)))</f>
        <v/>
      </c>
      <c r="V2263" s="38">
        <f>IF(OR($R2263=0,NOT(ISNUMBER($K2263))),0,IF(YEAR($K2263)=FY,MONTH($K2263),IF(YEAR($K2263)&lt;FY,1,0)))</f>
        <v/>
      </c>
      <c r="W2263" s="38">
        <f>IF($R2263=0,0,MIN(12,IF(AND(ISNUMBER($O2263),$O2263&gt;=1,$O2263&lt;=12),INT($O2263),12),IF(AND(RetireExit="Yes",$U2263&gt;0),$U2263,12),IF(AND(ContractExit="Yes",$V2263&gt;0),$V2263,12)))</f>
        <v/>
      </c>
      <c r="X2263" s="37">
        <f>IF(ISNUMBER($P2263),$P2263,IncPct)</f>
        <v/>
      </c>
      <c r="Y2263" s="39">
        <f>IF($W2263=0,0,MAX(0,MIN($W2263,IncMonth-1))+MAX(0,$W2263-IncMonth+1)*(1+$X2263))</f>
        <v/>
      </c>
      <c r="Z2263" s="40">
        <f>IF($C2263="",0,IFERROR(INDEX(Departments!$B$5:$B$54,MATCH($C2263,Departments!$A$5:$A$54,0)),0))</f>
        <v/>
      </c>
      <c r="AA2263" s="41">
        <f>N($L2263)*$Y2263</f>
        <v/>
      </c>
      <c r="AB2263" s="41">
        <f>N($M2263)*$Y2263</f>
        <v/>
      </c>
      <c r="AC2263" s="41">
        <f>$AA2263*$Z2263</f>
        <v/>
      </c>
      <c r="AD2263" s="41">
        <f>$AA2263*BonusMonths/12</f>
        <v/>
      </c>
      <c r="AE2263" s="41">
        <f>($AA2263+SI_Gross*$AB2263)*IF($Q2263=1,SI_O,SI_E)</f>
        <v/>
      </c>
      <c r="AF2263" s="41">
        <f>IF($Q2263=1,0,$AA2263*EOSB)</f>
        <v/>
      </c>
      <c r="AG2263" s="41">
        <f>$AN2263*$W2263</f>
        <v/>
      </c>
      <c r="AH2263" s="41">
        <f>SUM($AA2263:$AG2263)</f>
        <v/>
      </c>
      <c r="AI2263" s="41">
        <f>12*($AM2263+$AN2263)</f>
        <v/>
      </c>
      <c r="AJ2263" s="41">
        <f>$AM2263*((IncMonth-1)+(13-IncMonth)*(1+$X2263))+12*$AN2263</f>
        <v/>
      </c>
      <c r="AK2263" s="41">
        <f>IF($R2263=1,N($L2263)+N($M2263),0)</f>
        <v/>
      </c>
      <c r="AL2263">
        <f>IF($C2263="","",IF(N($L2263)&lt;=0,"Basic salary missing",IF(ISNA(MATCH($C2263,Departments!$A$5:$A$54,0)),"Department not on Departments sheet",IF(AND($I2263&lt;&gt;"",NOT(ISNUMBER($I2263))),"Date of birth is text, not a date",IF(AND($K2263&lt;&gt;"",NOT(ISNUMBER($K2263))),"Contract end is text, not a date","")))))</f>
        <v/>
      </c>
      <c r="AM2263" s="41">
        <f>IF($R2263=0,0,N($L2263)*(1+$Z2263+BonusMonths/12+IF($Q2263=1,0,EOSB))+N($M2263)+(N($L2263)+SI_Gross*N($M2263))*IF($Q2263=1,SI_O,SI_E))</f>
        <v/>
      </c>
      <c r="AN2263" s="41">
        <f>IF($R2263=0,0,(IF($Q2263=1,MedO,MedE+Ticket)+Training)/12)</f>
        <v/>
      </c>
    </row>
    <row r="2264">
      <c r="I2264" s="35" t="n"/>
      <c r="J2264" s="35" t="n"/>
      <c r="K2264" s="35" t="n"/>
      <c r="L2264" s="36" t="n"/>
      <c r="M2264" s="36" t="n"/>
      <c r="P2264" s="37" t="n"/>
      <c r="Q2264" s="38">
        <f>IF($C2264="",0,IF(OR(LOWER(TRIM($G2264))="omani",LOWER(TRIM($G2264))="oman",LOWER(TRIM($G2264))="om",LOWER(TRIM($G2264))="local"),1,0))</f>
        <v/>
      </c>
      <c r="R2264" s="38">
        <f>IF($C2264="",0,IF(OR(ISNUMBER(SEARCH("resign",$N2264)),ISNUMBER(SEARCH("terminat",$N2264)),ISNUMBER(SEARCH("inactive",$N2264)),ISNUMBER(SEARCH("vacan",$N2264)),ISNUMBER(SEARCH("deceased",$N2264)),ISNUMBER(SEARCH("separated",$N2264))),0,1))</f>
        <v/>
      </c>
      <c r="S2264">
        <f>IF(OR($R2264=0,NOT(ISNUMBER($I2264))),"",IFERROR(DATEDIF($I2264,DATE(FY,1,1),"y"),""))</f>
        <v/>
      </c>
      <c r="T2264">
        <f>IF(OR($R2264=0,NOT(ISNUMBER($J2264))),"",IFERROR(DATEDIF($J2264,DATE(FY,1,1),"y"),0))</f>
        <v/>
      </c>
      <c r="U2264" s="38">
        <f>IF(OR($R2264=0,NOT(ISNUMBER($I2264))),0,IF(YEAR($I2264)+IF($Q2264=1,RetAgeO,RetAgeE)=FY,MONTH($I2264),IF(YEAR($I2264)+IF($Q2264=1,RetAgeO,RetAgeE)&lt;FY,1,0)))</f>
        <v/>
      </c>
      <c r="V2264" s="38">
        <f>IF(OR($R2264=0,NOT(ISNUMBER($K2264))),0,IF(YEAR($K2264)=FY,MONTH($K2264),IF(YEAR($K2264)&lt;FY,1,0)))</f>
        <v/>
      </c>
      <c r="W2264" s="38">
        <f>IF($R2264=0,0,MIN(12,IF(AND(ISNUMBER($O2264),$O2264&gt;=1,$O2264&lt;=12),INT($O2264),12),IF(AND(RetireExit="Yes",$U2264&gt;0),$U2264,12),IF(AND(ContractExit="Yes",$V2264&gt;0),$V2264,12)))</f>
        <v/>
      </c>
      <c r="X2264" s="37">
        <f>IF(ISNUMBER($P2264),$P2264,IncPct)</f>
        <v/>
      </c>
      <c r="Y2264" s="39">
        <f>IF($W2264=0,0,MAX(0,MIN($W2264,IncMonth-1))+MAX(0,$W2264-IncMonth+1)*(1+$X2264))</f>
        <v/>
      </c>
      <c r="Z2264" s="40">
        <f>IF($C2264="",0,IFERROR(INDEX(Departments!$B$5:$B$54,MATCH($C2264,Departments!$A$5:$A$54,0)),0))</f>
        <v/>
      </c>
      <c r="AA2264" s="41">
        <f>N($L2264)*$Y2264</f>
        <v/>
      </c>
      <c r="AB2264" s="41">
        <f>N($M2264)*$Y2264</f>
        <v/>
      </c>
      <c r="AC2264" s="41">
        <f>$AA2264*$Z2264</f>
        <v/>
      </c>
      <c r="AD2264" s="41">
        <f>$AA2264*BonusMonths/12</f>
        <v/>
      </c>
      <c r="AE2264" s="41">
        <f>($AA2264+SI_Gross*$AB2264)*IF($Q2264=1,SI_O,SI_E)</f>
        <v/>
      </c>
      <c r="AF2264" s="41">
        <f>IF($Q2264=1,0,$AA2264*EOSB)</f>
        <v/>
      </c>
      <c r="AG2264" s="41">
        <f>$AN2264*$W2264</f>
        <v/>
      </c>
      <c r="AH2264" s="41">
        <f>SUM($AA2264:$AG2264)</f>
        <v/>
      </c>
      <c r="AI2264" s="41">
        <f>12*($AM2264+$AN2264)</f>
        <v/>
      </c>
      <c r="AJ2264" s="41">
        <f>$AM2264*((IncMonth-1)+(13-IncMonth)*(1+$X2264))+12*$AN2264</f>
        <v/>
      </c>
      <c r="AK2264" s="41">
        <f>IF($R2264=1,N($L2264)+N($M2264),0)</f>
        <v/>
      </c>
      <c r="AL2264">
        <f>IF($C2264="","",IF(N($L2264)&lt;=0,"Basic salary missing",IF(ISNA(MATCH($C2264,Departments!$A$5:$A$54,0)),"Department not on Departments sheet",IF(AND($I2264&lt;&gt;"",NOT(ISNUMBER($I2264))),"Date of birth is text, not a date",IF(AND($K2264&lt;&gt;"",NOT(ISNUMBER($K2264))),"Contract end is text, not a date","")))))</f>
        <v/>
      </c>
      <c r="AM2264" s="41">
        <f>IF($R2264=0,0,N($L2264)*(1+$Z2264+BonusMonths/12+IF($Q2264=1,0,EOSB))+N($M2264)+(N($L2264)+SI_Gross*N($M2264))*IF($Q2264=1,SI_O,SI_E))</f>
        <v/>
      </c>
      <c r="AN2264" s="41">
        <f>IF($R2264=0,0,(IF($Q2264=1,MedO,MedE+Ticket)+Training)/12)</f>
        <v/>
      </c>
    </row>
    <row r="2265">
      <c r="I2265" s="35" t="n"/>
      <c r="J2265" s="35" t="n"/>
      <c r="K2265" s="35" t="n"/>
      <c r="L2265" s="36" t="n"/>
      <c r="M2265" s="36" t="n"/>
      <c r="P2265" s="37" t="n"/>
      <c r="Q2265" s="38">
        <f>IF($C2265="",0,IF(OR(LOWER(TRIM($G2265))="omani",LOWER(TRIM($G2265))="oman",LOWER(TRIM($G2265))="om",LOWER(TRIM($G2265))="local"),1,0))</f>
        <v/>
      </c>
      <c r="R2265" s="38">
        <f>IF($C2265="",0,IF(OR(ISNUMBER(SEARCH("resign",$N2265)),ISNUMBER(SEARCH("terminat",$N2265)),ISNUMBER(SEARCH("inactive",$N2265)),ISNUMBER(SEARCH("vacan",$N2265)),ISNUMBER(SEARCH("deceased",$N2265)),ISNUMBER(SEARCH("separated",$N2265))),0,1))</f>
        <v/>
      </c>
      <c r="S2265">
        <f>IF(OR($R2265=0,NOT(ISNUMBER($I2265))),"",IFERROR(DATEDIF($I2265,DATE(FY,1,1),"y"),""))</f>
        <v/>
      </c>
      <c r="T2265">
        <f>IF(OR($R2265=0,NOT(ISNUMBER($J2265))),"",IFERROR(DATEDIF($J2265,DATE(FY,1,1),"y"),0))</f>
        <v/>
      </c>
      <c r="U2265" s="38">
        <f>IF(OR($R2265=0,NOT(ISNUMBER($I2265))),0,IF(YEAR($I2265)+IF($Q2265=1,RetAgeO,RetAgeE)=FY,MONTH($I2265),IF(YEAR($I2265)+IF($Q2265=1,RetAgeO,RetAgeE)&lt;FY,1,0)))</f>
        <v/>
      </c>
      <c r="V2265" s="38">
        <f>IF(OR($R2265=0,NOT(ISNUMBER($K2265))),0,IF(YEAR($K2265)=FY,MONTH($K2265),IF(YEAR($K2265)&lt;FY,1,0)))</f>
        <v/>
      </c>
      <c r="W2265" s="38">
        <f>IF($R2265=0,0,MIN(12,IF(AND(ISNUMBER($O2265),$O2265&gt;=1,$O2265&lt;=12),INT($O2265),12),IF(AND(RetireExit="Yes",$U2265&gt;0),$U2265,12),IF(AND(ContractExit="Yes",$V2265&gt;0),$V2265,12)))</f>
        <v/>
      </c>
      <c r="X2265" s="37">
        <f>IF(ISNUMBER($P2265),$P2265,IncPct)</f>
        <v/>
      </c>
      <c r="Y2265" s="39">
        <f>IF($W2265=0,0,MAX(0,MIN($W2265,IncMonth-1))+MAX(0,$W2265-IncMonth+1)*(1+$X2265))</f>
        <v/>
      </c>
      <c r="Z2265" s="40">
        <f>IF($C2265="",0,IFERROR(INDEX(Departments!$B$5:$B$54,MATCH($C2265,Departments!$A$5:$A$54,0)),0))</f>
        <v/>
      </c>
      <c r="AA2265" s="41">
        <f>N($L2265)*$Y2265</f>
        <v/>
      </c>
      <c r="AB2265" s="41">
        <f>N($M2265)*$Y2265</f>
        <v/>
      </c>
      <c r="AC2265" s="41">
        <f>$AA2265*$Z2265</f>
        <v/>
      </c>
      <c r="AD2265" s="41">
        <f>$AA2265*BonusMonths/12</f>
        <v/>
      </c>
      <c r="AE2265" s="41">
        <f>($AA2265+SI_Gross*$AB2265)*IF($Q2265=1,SI_O,SI_E)</f>
        <v/>
      </c>
      <c r="AF2265" s="41">
        <f>IF($Q2265=1,0,$AA2265*EOSB)</f>
        <v/>
      </c>
      <c r="AG2265" s="41">
        <f>$AN2265*$W2265</f>
        <v/>
      </c>
      <c r="AH2265" s="41">
        <f>SUM($AA2265:$AG2265)</f>
        <v/>
      </c>
      <c r="AI2265" s="41">
        <f>12*($AM2265+$AN2265)</f>
        <v/>
      </c>
      <c r="AJ2265" s="41">
        <f>$AM2265*((IncMonth-1)+(13-IncMonth)*(1+$X2265))+12*$AN2265</f>
        <v/>
      </c>
      <c r="AK2265" s="41">
        <f>IF($R2265=1,N($L2265)+N($M2265),0)</f>
        <v/>
      </c>
      <c r="AL2265">
        <f>IF($C2265="","",IF(N($L2265)&lt;=0,"Basic salary missing",IF(ISNA(MATCH($C2265,Departments!$A$5:$A$54,0)),"Department not on Departments sheet",IF(AND($I2265&lt;&gt;"",NOT(ISNUMBER($I2265))),"Date of birth is text, not a date",IF(AND($K2265&lt;&gt;"",NOT(ISNUMBER($K2265))),"Contract end is text, not a date","")))))</f>
        <v/>
      </c>
      <c r="AM2265" s="41">
        <f>IF($R2265=0,0,N($L2265)*(1+$Z2265+BonusMonths/12+IF($Q2265=1,0,EOSB))+N($M2265)+(N($L2265)+SI_Gross*N($M2265))*IF($Q2265=1,SI_O,SI_E))</f>
        <v/>
      </c>
      <c r="AN2265" s="41">
        <f>IF($R2265=0,0,(IF($Q2265=1,MedO,MedE+Ticket)+Training)/12)</f>
        <v/>
      </c>
    </row>
    <row r="2266">
      <c r="I2266" s="35" t="n"/>
      <c r="J2266" s="35" t="n"/>
      <c r="K2266" s="35" t="n"/>
      <c r="L2266" s="36" t="n"/>
      <c r="M2266" s="36" t="n"/>
      <c r="P2266" s="37" t="n"/>
      <c r="Q2266" s="38">
        <f>IF($C2266="",0,IF(OR(LOWER(TRIM($G2266))="omani",LOWER(TRIM($G2266))="oman",LOWER(TRIM($G2266))="om",LOWER(TRIM($G2266))="local"),1,0))</f>
        <v/>
      </c>
      <c r="R2266" s="38">
        <f>IF($C2266="",0,IF(OR(ISNUMBER(SEARCH("resign",$N2266)),ISNUMBER(SEARCH("terminat",$N2266)),ISNUMBER(SEARCH("inactive",$N2266)),ISNUMBER(SEARCH("vacan",$N2266)),ISNUMBER(SEARCH("deceased",$N2266)),ISNUMBER(SEARCH("separated",$N2266))),0,1))</f>
        <v/>
      </c>
      <c r="S2266">
        <f>IF(OR($R2266=0,NOT(ISNUMBER($I2266))),"",IFERROR(DATEDIF($I2266,DATE(FY,1,1),"y"),""))</f>
        <v/>
      </c>
      <c r="T2266">
        <f>IF(OR($R2266=0,NOT(ISNUMBER($J2266))),"",IFERROR(DATEDIF($J2266,DATE(FY,1,1),"y"),0))</f>
        <v/>
      </c>
      <c r="U2266" s="38">
        <f>IF(OR($R2266=0,NOT(ISNUMBER($I2266))),0,IF(YEAR($I2266)+IF($Q2266=1,RetAgeO,RetAgeE)=FY,MONTH($I2266),IF(YEAR($I2266)+IF($Q2266=1,RetAgeO,RetAgeE)&lt;FY,1,0)))</f>
        <v/>
      </c>
      <c r="V2266" s="38">
        <f>IF(OR($R2266=0,NOT(ISNUMBER($K2266))),0,IF(YEAR($K2266)=FY,MONTH($K2266),IF(YEAR($K2266)&lt;FY,1,0)))</f>
        <v/>
      </c>
      <c r="W2266" s="38">
        <f>IF($R2266=0,0,MIN(12,IF(AND(ISNUMBER($O2266),$O2266&gt;=1,$O2266&lt;=12),INT($O2266),12),IF(AND(RetireExit="Yes",$U2266&gt;0),$U2266,12),IF(AND(ContractExit="Yes",$V2266&gt;0),$V2266,12)))</f>
        <v/>
      </c>
      <c r="X2266" s="37">
        <f>IF(ISNUMBER($P2266),$P2266,IncPct)</f>
        <v/>
      </c>
      <c r="Y2266" s="39">
        <f>IF($W2266=0,0,MAX(0,MIN($W2266,IncMonth-1))+MAX(0,$W2266-IncMonth+1)*(1+$X2266))</f>
        <v/>
      </c>
      <c r="Z2266" s="40">
        <f>IF($C2266="",0,IFERROR(INDEX(Departments!$B$5:$B$54,MATCH($C2266,Departments!$A$5:$A$54,0)),0))</f>
        <v/>
      </c>
      <c r="AA2266" s="41">
        <f>N($L2266)*$Y2266</f>
        <v/>
      </c>
      <c r="AB2266" s="41">
        <f>N($M2266)*$Y2266</f>
        <v/>
      </c>
      <c r="AC2266" s="41">
        <f>$AA2266*$Z2266</f>
        <v/>
      </c>
      <c r="AD2266" s="41">
        <f>$AA2266*BonusMonths/12</f>
        <v/>
      </c>
      <c r="AE2266" s="41">
        <f>($AA2266+SI_Gross*$AB2266)*IF($Q2266=1,SI_O,SI_E)</f>
        <v/>
      </c>
      <c r="AF2266" s="41">
        <f>IF($Q2266=1,0,$AA2266*EOSB)</f>
        <v/>
      </c>
      <c r="AG2266" s="41">
        <f>$AN2266*$W2266</f>
        <v/>
      </c>
      <c r="AH2266" s="41">
        <f>SUM($AA2266:$AG2266)</f>
        <v/>
      </c>
      <c r="AI2266" s="41">
        <f>12*($AM2266+$AN2266)</f>
        <v/>
      </c>
      <c r="AJ2266" s="41">
        <f>$AM2266*((IncMonth-1)+(13-IncMonth)*(1+$X2266))+12*$AN2266</f>
        <v/>
      </c>
      <c r="AK2266" s="41">
        <f>IF($R2266=1,N($L2266)+N($M2266),0)</f>
        <v/>
      </c>
      <c r="AL2266">
        <f>IF($C2266="","",IF(N($L2266)&lt;=0,"Basic salary missing",IF(ISNA(MATCH($C2266,Departments!$A$5:$A$54,0)),"Department not on Departments sheet",IF(AND($I2266&lt;&gt;"",NOT(ISNUMBER($I2266))),"Date of birth is text, not a date",IF(AND($K2266&lt;&gt;"",NOT(ISNUMBER($K2266))),"Contract end is text, not a date","")))))</f>
        <v/>
      </c>
      <c r="AM2266" s="41">
        <f>IF($R2266=0,0,N($L2266)*(1+$Z2266+BonusMonths/12+IF($Q2266=1,0,EOSB))+N($M2266)+(N($L2266)+SI_Gross*N($M2266))*IF($Q2266=1,SI_O,SI_E))</f>
        <v/>
      </c>
      <c r="AN2266" s="41">
        <f>IF($R2266=0,0,(IF($Q2266=1,MedO,MedE+Ticket)+Training)/12)</f>
        <v/>
      </c>
    </row>
    <row r="2267">
      <c r="I2267" s="35" t="n"/>
      <c r="J2267" s="35" t="n"/>
      <c r="K2267" s="35" t="n"/>
      <c r="L2267" s="36" t="n"/>
      <c r="M2267" s="36" t="n"/>
      <c r="P2267" s="37" t="n"/>
      <c r="Q2267" s="38">
        <f>IF($C2267="",0,IF(OR(LOWER(TRIM($G2267))="omani",LOWER(TRIM($G2267))="oman",LOWER(TRIM($G2267))="om",LOWER(TRIM($G2267))="local"),1,0))</f>
        <v/>
      </c>
      <c r="R2267" s="38">
        <f>IF($C2267="",0,IF(OR(ISNUMBER(SEARCH("resign",$N2267)),ISNUMBER(SEARCH("terminat",$N2267)),ISNUMBER(SEARCH("inactive",$N2267)),ISNUMBER(SEARCH("vacan",$N2267)),ISNUMBER(SEARCH("deceased",$N2267)),ISNUMBER(SEARCH("separated",$N2267))),0,1))</f>
        <v/>
      </c>
      <c r="S2267">
        <f>IF(OR($R2267=0,NOT(ISNUMBER($I2267))),"",IFERROR(DATEDIF($I2267,DATE(FY,1,1),"y"),""))</f>
        <v/>
      </c>
      <c r="T2267">
        <f>IF(OR($R2267=0,NOT(ISNUMBER($J2267))),"",IFERROR(DATEDIF($J2267,DATE(FY,1,1),"y"),0))</f>
        <v/>
      </c>
      <c r="U2267" s="38">
        <f>IF(OR($R2267=0,NOT(ISNUMBER($I2267))),0,IF(YEAR($I2267)+IF($Q2267=1,RetAgeO,RetAgeE)=FY,MONTH($I2267),IF(YEAR($I2267)+IF($Q2267=1,RetAgeO,RetAgeE)&lt;FY,1,0)))</f>
        <v/>
      </c>
      <c r="V2267" s="38">
        <f>IF(OR($R2267=0,NOT(ISNUMBER($K2267))),0,IF(YEAR($K2267)=FY,MONTH($K2267),IF(YEAR($K2267)&lt;FY,1,0)))</f>
        <v/>
      </c>
      <c r="W2267" s="38">
        <f>IF($R2267=0,0,MIN(12,IF(AND(ISNUMBER($O2267),$O2267&gt;=1,$O2267&lt;=12),INT($O2267),12),IF(AND(RetireExit="Yes",$U2267&gt;0),$U2267,12),IF(AND(ContractExit="Yes",$V2267&gt;0),$V2267,12)))</f>
        <v/>
      </c>
      <c r="X2267" s="37">
        <f>IF(ISNUMBER($P2267),$P2267,IncPct)</f>
        <v/>
      </c>
      <c r="Y2267" s="39">
        <f>IF($W2267=0,0,MAX(0,MIN($W2267,IncMonth-1))+MAX(0,$W2267-IncMonth+1)*(1+$X2267))</f>
        <v/>
      </c>
      <c r="Z2267" s="40">
        <f>IF($C2267="",0,IFERROR(INDEX(Departments!$B$5:$B$54,MATCH($C2267,Departments!$A$5:$A$54,0)),0))</f>
        <v/>
      </c>
      <c r="AA2267" s="41">
        <f>N($L2267)*$Y2267</f>
        <v/>
      </c>
      <c r="AB2267" s="41">
        <f>N($M2267)*$Y2267</f>
        <v/>
      </c>
      <c r="AC2267" s="41">
        <f>$AA2267*$Z2267</f>
        <v/>
      </c>
      <c r="AD2267" s="41">
        <f>$AA2267*BonusMonths/12</f>
        <v/>
      </c>
      <c r="AE2267" s="41">
        <f>($AA2267+SI_Gross*$AB2267)*IF($Q2267=1,SI_O,SI_E)</f>
        <v/>
      </c>
      <c r="AF2267" s="41">
        <f>IF($Q2267=1,0,$AA2267*EOSB)</f>
        <v/>
      </c>
      <c r="AG2267" s="41">
        <f>$AN2267*$W2267</f>
        <v/>
      </c>
      <c r="AH2267" s="41">
        <f>SUM($AA2267:$AG2267)</f>
        <v/>
      </c>
      <c r="AI2267" s="41">
        <f>12*($AM2267+$AN2267)</f>
        <v/>
      </c>
      <c r="AJ2267" s="41">
        <f>$AM2267*((IncMonth-1)+(13-IncMonth)*(1+$X2267))+12*$AN2267</f>
        <v/>
      </c>
      <c r="AK2267" s="41">
        <f>IF($R2267=1,N($L2267)+N($M2267),0)</f>
        <v/>
      </c>
      <c r="AL2267">
        <f>IF($C2267="","",IF(N($L2267)&lt;=0,"Basic salary missing",IF(ISNA(MATCH($C2267,Departments!$A$5:$A$54,0)),"Department not on Departments sheet",IF(AND($I2267&lt;&gt;"",NOT(ISNUMBER($I2267))),"Date of birth is text, not a date",IF(AND($K2267&lt;&gt;"",NOT(ISNUMBER($K2267))),"Contract end is text, not a date","")))))</f>
        <v/>
      </c>
      <c r="AM2267" s="41">
        <f>IF($R2267=0,0,N($L2267)*(1+$Z2267+BonusMonths/12+IF($Q2267=1,0,EOSB))+N($M2267)+(N($L2267)+SI_Gross*N($M2267))*IF($Q2267=1,SI_O,SI_E))</f>
        <v/>
      </c>
      <c r="AN2267" s="41">
        <f>IF($R2267=0,0,(IF($Q2267=1,MedO,MedE+Ticket)+Training)/12)</f>
        <v/>
      </c>
    </row>
    <row r="2268">
      <c r="I2268" s="35" t="n"/>
      <c r="J2268" s="35" t="n"/>
      <c r="K2268" s="35" t="n"/>
      <c r="L2268" s="36" t="n"/>
      <c r="M2268" s="36" t="n"/>
      <c r="P2268" s="37" t="n"/>
      <c r="Q2268" s="38">
        <f>IF($C2268="",0,IF(OR(LOWER(TRIM($G2268))="omani",LOWER(TRIM($G2268))="oman",LOWER(TRIM($G2268))="om",LOWER(TRIM($G2268))="local"),1,0))</f>
        <v/>
      </c>
      <c r="R2268" s="38">
        <f>IF($C2268="",0,IF(OR(ISNUMBER(SEARCH("resign",$N2268)),ISNUMBER(SEARCH("terminat",$N2268)),ISNUMBER(SEARCH("inactive",$N2268)),ISNUMBER(SEARCH("vacan",$N2268)),ISNUMBER(SEARCH("deceased",$N2268)),ISNUMBER(SEARCH("separated",$N2268))),0,1))</f>
        <v/>
      </c>
      <c r="S2268">
        <f>IF(OR($R2268=0,NOT(ISNUMBER($I2268))),"",IFERROR(DATEDIF($I2268,DATE(FY,1,1),"y"),""))</f>
        <v/>
      </c>
      <c r="T2268">
        <f>IF(OR($R2268=0,NOT(ISNUMBER($J2268))),"",IFERROR(DATEDIF($J2268,DATE(FY,1,1),"y"),0))</f>
        <v/>
      </c>
      <c r="U2268" s="38">
        <f>IF(OR($R2268=0,NOT(ISNUMBER($I2268))),0,IF(YEAR($I2268)+IF($Q2268=1,RetAgeO,RetAgeE)=FY,MONTH($I2268),IF(YEAR($I2268)+IF($Q2268=1,RetAgeO,RetAgeE)&lt;FY,1,0)))</f>
        <v/>
      </c>
      <c r="V2268" s="38">
        <f>IF(OR($R2268=0,NOT(ISNUMBER($K2268))),0,IF(YEAR($K2268)=FY,MONTH($K2268),IF(YEAR($K2268)&lt;FY,1,0)))</f>
        <v/>
      </c>
      <c r="W2268" s="38">
        <f>IF($R2268=0,0,MIN(12,IF(AND(ISNUMBER($O2268),$O2268&gt;=1,$O2268&lt;=12),INT($O2268),12),IF(AND(RetireExit="Yes",$U2268&gt;0),$U2268,12),IF(AND(ContractExit="Yes",$V2268&gt;0),$V2268,12)))</f>
        <v/>
      </c>
      <c r="X2268" s="37">
        <f>IF(ISNUMBER($P2268),$P2268,IncPct)</f>
        <v/>
      </c>
      <c r="Y2268" s="39">
        <f>IF($W2268=0,0,MAX(0,MIN($W2268,IncMonth-1))+MAX(0,$W2268-IncMonth+1)*(1+$X2268))</f>
        <v/>
      </c>
      <c r="Z2268" s="40">
        <f>IF($C2268="",0,IFERROR(INDEX(Departments!$B$5:$B$54,MATCH($C2268,Departments!$A$5:$A$54,0)),0))</f>
        <v/>
      </c>
      <c r="AA2268" s="41">
        <f>N($L2268)*$Y2268</f>
        <v/>
      </c>
      <c r="AB2268" s="41">
        <f>N($M2268)*$Y2268</f>
        <v/>
      </c>
      <c r="AC2268" s="41">
        <f>$AA2268*$Z2268</f>
        <v/>
      </c>
      <c r="AD2268" s="41">
        <f>$AA2268*BonusMonths/12</f>
        <v/>
      </c>
      <c r="AE2268" s="41">
        <f>($AA2268+SI_Gross*$AB2268)*IF($Q2268=1,SI_O,SI_E)</f>
        <v/>
      </c>
      <c r="AF2268" s="41">
        <f>IF($Q2268=1,0,$AA2268*EOSB)</f>
        <v/>
      </c>
      <c r="AG2268" s="41">
        <f>$AN2268*$W2268</f>
        <v/>
      </c>
      <c r="AH2268" s="41">
        <f>SUM($AA2268:$AG2268)</f>
        <v/>
      </c>
      <c r="AI2268" s="41">
        <f>12*($AM2268+$AN2268)</f>
        <v/>
      </c>
      <c r="AJ2268" s="41">
        <f>$AM2268*((IncMonth-1)+(13-IncMonth)*(1+$X2268))+12*$AN2268</f>
        <v/>
      </c>
      <c r="AK2268" s="41">
        <f>IF($R2268=1,N($L2268)+N($M2268),0)</f>
        <v/>
      </c>
      <c r="AL2268">
        <f>IF($C2268="","",IF(N($L2268)&lt;=0,"Basic salary missing",IF(ISNA(MATCH($C2268,Departments!$A$5:$A$54,0)),"Department not on Departments sheet",IF(AND($I2268&lt;&gt;"",NOT(ISNUMBER($I2268))),"Date of birth is text, not a date",IF(AND($K2268&lt;&gt;"",NOT(ISNUMBER($K2268))),"Contract end is text, not a date","")))))</f>
        <v/>
      </c>
      <c r="AM2268" s="41">
        <f>IF($R2268=0,0,N($L2268)*(1+$Z2268+BonusMonths/12+IF($Q2268=1,0,EOSB))+N($M2268)+(N($L2268)+SI_Gross*N($M2268))*IF($Q2268=1,SI_O,SI_E))</f>
        <v/>
      </c>
      <c r="AN2268" s="41">
        <f>IF($R2268=0,0,(IF($Q2268=1,MedO,MedE+Ticket)+Training)/12)</f>
        <v/>
      </c>
    </row>
    <row r="2269">
      <c r="I2269" s="35" t="n"/>
      <c r="J2269" s="35" t="n"/>
      <c r="K2269" s="35" t="n"/>
      <c r="L2269" s="36" t="n"/>
      <c r="M2269" s="36" t="n"/>
      <c r="P2269" s="37" t="n"/>
      <c r="Q2269" s="38">
        <f>IF($C2269="",0,IF(OR(LOWER(TRIM($G2269))="omani",LOWER(TRIM($G2269))="oman",LOWER(TRIM($G2269))="om",LOWER(TRIM($G2269))="local"),1,0))</f>
        <v/>
      </c>
      <c r="R2269" s="38">
        <f>IF($C2269="",0,IF(OR(ISNUMBER(SEARCH("resign",$N2269)),ISNUMBER(SEARCH("terminat",$N2269)),ISNUMBER(SEARCH("inactive",$N2269)),ISNUMBER(SEARCH("vacan",$N2269)),ISNUMBER(SEARCH("deceased",$N2269)),ISNUMBER(SEARCH("separated",$N2269))),0,1))</f>
        <v/>
      </c>
      <c r="S2269">
        <f>IF(OR($R2269=0,NOT(ISNUMBER($I2269))),"",IFERROR(DATEDIF($I2269,DATE(FY,1,1),"y"),""))</f>
        <v/>
      </c>
      <c r="T2269">
        <f>IF(OR($R2269=0,NOT(ISNUMBER($J2269))),"",IFERROR(DATEDIF($J2269,DATE(FY,1,1),"y"),0))</f>
        <v/>
      </c>
      <c r="U2269" s="38">
        <f>IF(OR($R2269=0,NOT(ISNUMBER($I2269))),0,IF(YEAR($I2269)+IF($Q2269=1,RetAgeO,RetAgeE)=FY,MONTH($I2269),IF(YEAR($I2269)+IF($Q2269=1,RetAgeO,RetAgeE)&lt;FY,1,0)))</f>
        <v/>
      </c>
      <c r="V2269" s="38">
        <f>IF(OR($R2269=0,NOT(ISNUMBER($K2269))),0,IF(YEAR($K2269)=FY,MONTH($K2269),IF(YEAR($K2269)&lt;FY,1,0)))</f>
        <v/>
      </c>
      <c r="W2269" s="38">
        <f>IF($R2269=0,0,MIN(12,IF(AND(ISNUMBER($O2269),$O2269&gt;=1,$O2269&lt;=12),INT($O2269),12),IF(AND(RetireExit="Yes",$U2269&gt;0),$U2269,12),IF(AND(ContractExit="Yes",$V2269&gt;0),$V2269,12)))</f>
        <v/>
      </c>
      <c r="X2269" s="37">
        <f>IF(ISNUMBER($P2269),$P2269,IncPct)</f>
        <v/>
      </c>
      <c r="Y2269" s="39">
        <f>IF($W2269=0,0,MAX(0,MIN($W2269,IncMonth-1))+MAX(0,$W2269-IncMonth+1)*(1+$X2269))</f>
        <v/>
      </c>
      <c r="Z2269" s="40">
        <f>IF($C2269="",0,IFERROR(INDEX(Departments!$B$5:$B$54,MATCH($C2269,Departments!$A$5:$A$54,0)),0))</f>
        <v/>
      </c>
      <c r="AA2269" s="41">
        <f>N($L2269)*$Y2269</f>
        <v/>
      </c>
      <c r="AB2269" s="41">
        <f>N($M2269)*$Y2269</f>
        <v/>
      </c>
      <c r="AC2269" s="41">
        <f>$AA2269*$Z2269</f>
        <v/>
      </c>
      <c r="AD2269" s="41">
        <f>$AA2269*BonusMonths/12</f>
        <v/>
      </c>
      <c r="AE2269" s="41">
        <f>($AA2269+SI_Gross*$AB2269)*IF($Q2269=1,SI_O,SI_E)</f>
        <v/>
      </c>
      <c r="AF2269" s="41">
        <f>IF($Q2269=1,0,$AA2269*EOSB)</f>
        <v/>
      </c>
      <c r="AG2269" s="41">
        <f>$AN2269*$W2269</f>
        <v/>
      </c>
      <c r="AH2269" s="41">
        <f>SUM($AA2269:$AG2269)</f>
        <v/>
      </c>
      <c r="AI2269" s="41">
        <f>12*($AM2269+$AN2269)</f>
        <v/>
      </c>
      <c r="AJ2269" s="41">
        <f>$AM2269*((IncMonth-1)+(13-IncMonth)*(1+$X2269))+12*$AN2269</f>
        <v/>
      </c>
      <c r="AK2269" s="41">
        <f>IF($R2269=1,N($L2269)+N($M2269),0)</f>
        <v/>
      </c>
      <c r="AL2269">
        <f>IF($C2269="","",IF(N($L2269)&lt;=0,"Basic salary missing",IF(ISNA(MATCH($C2269,Departments!$A$5:$A$54,0)),"Department not on Departments sheet",IF(AND($I2269&lt;&gt;"",NOT(ISNUMBER($I2269))),"Date of birth is text, not a date",IF(AND($K2269&lt;&gt;"",NOT(ISNUMBER($K2269))),"Contract end is text, not a date","")))))</f>
        <v/>
      </c>
      <c r="AM2269" s="41">
        <f>IF($R2269=0,0,N($L2269)*(1+$Z2269+BonusMonths/12+IF($Q2269=1,0,EOSB))+N($M2269)+(N($L2269)+SI_Gross*N($M2269))*IF($Q2269=1,SI_O,SI_E))</f>
        <v/>
      </c>
      <c r="AN2269" s="41">
        <f>IF($R2269=0,0,(IF($Q2269=1,MedO,MedE+Ticket)+Training)/12)</f>
        <v/>
      </c>
    </row>
    <row r="2270">
      <c r="I2270" s="35" t="n"/>
      <c r="J2270" s="35" t="n"/>
      <c r="K2270" s="35" t="n"/>
      <c r="L2270" s="36" t="n"/>
      <c r="M2270" s="36" t="n"/>
      <c r="P2270" s="37" t="n"/>
      <c r="Q2270" s="38">
        <f>IF($C2270="",0,IF(OR(LOWER(TRIM($G2270))="omani",LOWER(TRIM($G2270))="oman",LOWER(TRIM($G2270))="om",LOWER(TRIM($G2270))="local"),1,0))</f>
        <v/>
      </c>
      <c r="R2270" s="38">
        <f>IF($C2270="",0,IF(OR(ISNUMBER(SEARCH("resign",$N2270)),ISNUMBER(SEARCH("terminat",$N2270)),ISNUMBER(SEARCH("inactive",$N2270)),ISNUMBER(SEARCH("vacan",$N2270)),ISNUMBER(SEARCH("deceased",$N2270)),ISNUMBER(SEARCH("separated",$N2270))),0,1))</f>
        <v/>
      </c>
      <c r="S2270">
        <f>IF(OR($R2270=0,NOT(ISNUMBER($I2270))),"",IFERROR(DATEDIF($I2270,DATE(FY,1,1),"y"),""))</f>
        <v/>
      </c>
      <c r="T2270">
        <f>IF(OR($R2270=0,NOT(ISNUMBER($J2270))),"",IFERROR(DATEDIF($J2270,DATE(FY,1,1),"y"),0))</f>
        <v/>
      </c>
      <c r="U2270" s="38">
        <f>IF(OR($R2270=0,NOT(ISNUMBER($I2270))),0,IF(YEAR($I2270)+IF($Q2270=1,RetAgeO,RetAgeE)=FY,MONTH($I2270),IF(YEAR($I2270)+IF($Q2270=1,RetAgeO,RetAgeE)&lt;FY,1,0)))</f>
        <v/>
      </c>
      <c r="V2270" s="38">
        <f>IF(OR($R2270=0,NOT(ISNUMBER($K2270))),0,IF(YEAR($K2270)=FY,MONTH($K2270),IF(YEAR($K2270)&lt;FY,1,0)))</f>
        <v/>
      </c>
      <c r="W2270" s="38">
        <f>IF($R2270=0,0,MIN(12,IF(AND(ISNUMBER($O2270),$O2270&gt;=1,$O2270&lt;=12),INT($O2270),12),IF(AND(RetireExit="Yes",$U2270&gt;0),$U2270,12),IF(AND(ContractExit="Yes",$V2270&gt;0),$V2270,12)))</f>
        <v/>
      </c>
      <c r="X2270" s="37">
        <f>IF(ISNUMBER($P2270),$P2270,IncPct)</f>
        <v/>
      </c>
      <c r="Y2270" s="39">
        <f>IF($W2270=0,0,MAX(0,MIN($W2270,IncMonth-1))+MAX(0,$W2270-IncMonth+1)*(1+$X2270))</f>
        <v/>
      </c>
      <c r="Z2270" s="40">
        <f>IF($C2270="",0,IFERROR(INDEX(Departments!$B$5:$B$54,MATCH($C2270,Departments!$A$5:$A$54,0)),0))</f>
        <v/>
      </c>
      <c r="AA2270" s="41">
        <f>N($L2270)*$Y2270</f>
        <v/>
      </c>
      <c r="AB2270" s="41">
        <f>N($M2270)*$Y2270</f>
        <v/>
      </c>
      <c r="AC2270" s="41">
        <f>$AA2270*$Z2270</f>
        <v/>
      </c>
      <c r="AD2270" s="41">
        <f>$AA2270*BonusMonths/12</f>
        <v/>
      </c>
      <c r="AE2270" s="41">
        <f>($AA2270+SI_Gross*$AB2270)*IF($Q2270=1,SI_O,SI_E)</f>
        <v/>
      </c>
      <c r="AF2270" s="41">
        <f>IF($Q2270=1,0,$AA2270*EOSB)</f>
        <v/>
      </c>
      <c r="AG2270" s="41">
        <f>$AN2270*$W2270</f>
        <v/>
      </c>
      <c r="AH2270" s="41">
        <f>SUM($AA2270:$AG2270)</f>
        <v/>
      </c>
      <c r="AI2270" s="41">
        <f>12*($AM2270+$AN2270)</f>
        <v/>
      </c>
      <c r="AJ2270" s="41">
        <f>$AM2270*((IncMonth-1)+(13-IncMonth)*(1+$X2270))+12*$AN2270</f>
        <v/>
      </c>
      <c r="AK2270" s="41">
        <f>IF($R2270=1,N($L2270)+N($M2270),0)</f>
        <v/>
      </c>
      <c r="AL2270">
        <f>IF($C2270="","",IF(N($L2270)&lt;=0,"Basic salary missing",IF(ISNA(MATCH($C2270,Departments!$A$5:$A$54,0)),"Department not on Departments sheet",IF(AND($I2270&lt;&gt;"",NOT(ISNUMBER($I2270))),"Date of birth is text, not a date",IF(AND($K2270&lt;&gt;"",NOT(ISNUMBER($K2270))),"Contract end is text, not a date","")))))</f>
        <v/>
      </c>
      <c r="AM2270" s="41">
        <f>IF($R2270=0,0,N($L2270)*(1+$Z2270+BonusMonths/12+IF($Q2270=1,0,EOSB))+N($M2270)+(N($L2270)+SI_Gross*N($M2270))*IF($Q2270=1,SI_O,SI_E))</f>
        <v/>
      </c>
      <c r="AN2270" s="41">
        <f>IF($R2270=0,0,(IF($Q2270=1,MedO,MedE+Ticket)+Training)/12)</f>
        <v/>
      </c>
    </row>
    <row r="2271">
      <c r="I2271" s="35" t="n"/>
      <c r="J2271" s="35" t="n"/>
      <c r="K2271" s="35" t="n"/>
      <c r="L2271" s="36" t="n"/>
      <c r="M2271" s="36" t="n"/>
      <c r="P2271" s="37" t="n"/>
      <c r="Q2271" s="38">
        <f>IF($C2271="",0,IF(OR(LOWER(TRIM($G2271))="omani",LOWER(TRIM($G2271))="oman",LOWER(TRIM($G2271))="om",LOWER(TRIM($G2271))="local"),1,0))</f>
        <v/>
      </c>
      <c r="R2271" s="38">
        <f>IF($C2271="",0,IF(OR(ISNUMBER(SEARCH("resign",$N2271)),ISNUMBER(SEARCH("terminat",$N2271)),ISNUMBER(SEARCH("inactive",$N2271)),ISNUMBER(SEARCH("vacan",$N2271)),ISNUMBER(SEARCH("deceased",$N2271)),ISNUMBER(SEARCH("separated",$N2271))),0,1))</f>
        <v/>
      </c>
      <c r="S2271">
        <f>IF(OR($R2271=0,NOT(ISNUMBER($I2271))),"",IFERROR(DATEDIF($I2271,DATE(FY,1,1),"y"),""))</f>
        <v/>
      </c>
      <c r="T2271">
        <f>IF(OR($R2271=0,NOT(ISNUMBER($J2271))),"",IFERROR(DATEDIF($J2271,DATE(FY,1,1),"y"),0))</f>
        <v/>
      </c>
      <c r="U2271" s="38">
        <f>IF(OR($R2271=0,NOT(ISNUMBER($I2271))),0,IF(YEAR($I2271)+IF($Q2271=1,RetAgeO,RetAgeE)=FY,MONTH($I2271),IF(YEAR($I2271)+IF($Q2271=1,RetAgeO,RetAgeE)&lt;FY,1,0)))</f>
        <v/>
      </c>
      <c r="V2271" s="38">
        <f>IF(OR($R2271=0,NOT(ISNUMBER($K2271))),0,IF(YEAR($K2271)=FY,MONTH($K2271),IF(YEAR($K2271)&lt;FY,1,0)))</f>
        <v/>
      </c>
      <c r="W2271" s="38">
        <f>IF($R2271=0,0,MIN(12,IF(AND(ISNUMBER($O2271),$O2271&gt;=1,$O2271&lt;=12),INT($O2271),12),IF(AND(RetireExit="Yes",$U2271&gt;0),$U2271,12),IF(AND(ContractExit="Yes",$V2271&gt;0),$V2271,12)))</f>
        <v/>
      </c>
      <c r="X2271" s="37">
        <f>IF(ISNUMBER($P2271),$P2271,IncPct)</f>
        <v/>
      </c>
      <c r="Y2271" s="39">
        <f>IF($W2271=0,0,MAX(0,MIN($W2271,IncMonth-1))+MAX(0,$W2271-IncMonth+1)*(1+$X2271))</f>
        <v/>
      </c>
      <c r="Z2271" s="40">
        <f>IF($C2271="",0,IFERROR(INDEX(Departments!$B$5:$B$54,MATCH($C2271,Departments!$A$5:$A$54,0)),0))</f>
        <v/>
      </c>
      <c r="AA2271" s="41">
        <f>N($L2271)*$Y2271</f>
        <v/>
      </c>
      <c r="AB2271" s="41">
        <f>N($M2271)*$Y2271</f>
        <v/>
      </c>
      <c r="AC2271" s="41">
        <f>$AA2271*$Z2271</f>
        <v/>
      </c>
      <c r="AD2271" s="41">
        <f>$AA2271*BonusMonths/12</f>
        <v/>
      </c>
      <c r="AE2271" s="41">
        <f>($AA2271+SI_Gross*$AB2271)*IF($Q2271=1,SI_O,SI_E)</f>
        <v/>
      </c>
      <c r="AF2271" s="41">
        <f>IF($Q2271=1,0,$AA2271*EOSB)</f>
        <v/>
      </c>
      <c r="AG2271" s="41">
        <f>$AN2271*$W2271</f>
        <v/>
      </c>
      <c r="AH2271" s="41">
        <f>SUM($AA2271:$AG2271)</f>
        <v/>
      </c>
      <c r="AI2271" s="41">
        <f>12*($AM2271+$AN2271)</f>
        <v/>
      </c>
      <c r="AJ2271" s="41">
        <f>$AM2271*((IncMonth-1)+(13-IncMonth)*(1+$X2271))+12*$AN2271</f>
        <v/>
      </c>
      <c r="AK2271" s="41">
        <f>IF($R2271=1,N($L2271)+N($M2271),0)</f>
        <v/>
      </c>
      <c r="AL2271">
        <f>IF($C2271="","",IF(N($L2271)&lt;=0,"Basic salary missing",IF(ISNA(MATCH($C2271,Departments!$A$5:$A$54,0)),"Department not on Departments sheet",IF(AND($I2271&lt;&gt;"",NOT(ISNUMBER($I2271))),"Date of birth is text, not a date",IF(AND($K2271&lt;&gt;"",NOT(ISNUMBER($K2271))),"Contract end is text, not a date","")))))</f>
        <v/>
      </c>
      <c r="AM2271" s="41">
        <f>IF($R2271=0,0,N($L2271)*(1+$Z2271+BonusMonths/12+IF($Q2271=1,0,EOSB))+N($M2271)+(N($L2271)+SI_Gross*N($M2271))*IF($Q2271=1,SI_O,SI_E))</f>
        <v/>
      </c>
      <c r="AN2271" s="41">
        <f>IF($R2271=0,0,(IF($Q2271=1,MedO,MedE+Ticket)+Training)/12)</f>
        <v/>
      </c>
    </row>
    <row r="2272">
      <c r="I2272" s="35" t="n"/>
      <c r="J2272" s="35" t="n"/>
      <c r="K2272" s="35" t="n"/>
      <c r="L2272" s="36" t="n"/>
      <c r="M2272" s="36" t="n"/>
      <c r="P2272" s="37" t="n"/>
      <c r="Q2272" s="38">
        <f>IF($C2272="",0,IF(OR(LOWER(TRIM($G2272))="omani",LOWER(TRIM($G2272))="oman",LOWER(TRIM($G2272))="om",LOWER(TRIM($G2272))="local"),1,0))</f>
        <v/>
      </c>
      <c r="R2272" s="38">
        <f>IF($C2272="",0,IF(OR(ISNUMBER(SEARCH("resign",$N2272)),ISNUMBER(SEARCH("terminat",$N2272)),ISNUMBER(SEARCH("inactive",$N2272)),ISNUMBER(SEARCH("vacan",$N2272)),ISNUMBER(SEARCH("deceased",$N2272)),ISNUMBER(SEARCH("separated",$N2272))),0,1))</f>
        <v/>
      </c>
      <c r="S2272">
        <f>IF(OR($R2272=0,NOT(ISNUMBER($I2272))),"",IFERROR(DATEDIF($I2272,DATE(FY,1,1),"y"),""))</f>
        <v/>
      </c>
      <c r="T2272">
        <f>IF(OR($R2272=0,NOT(ISNUMBER($J2272))),"",IFERROR(DATEDIF($J2272,DATE(FY,1,1),"y"),0))</f>
        <v/>
      </c>
      <c r="U2272" s="38">
        <f>IF(OR($R2272=0,NOT(ISNUMBER($I2272))),0,IF(YEAR($I2272)+IF($Q2272=1,RetAgeO,RetAgeE)=FY,MONTH($I2272),IF(YEAR($I2272)+IF($Q2272=1,RetAgeO,RetAgeE)&lt;FY,1,0)))</f>
        <v/>
      </c>
      <c r="V2272" s="38">
        <f>IF(OR($R2272=0,NOT(ISNUMBER($K2272))),0,IF(YEAR($K2272)=FY,MONTH($K2272),IF(YEAR($K2272)&lt;FY,1,0)))</f>
        <v/>
      </c>
      <c r="W2272" s="38">
        <f>IF($R2272=0,0,MIN(12,IF(AND(ISNUMBER($O2272),$O2272&gt;=1,$O2272&lt;=12),INT($O2272),12),IF(AND(RetireExit="Yes",$U2272&gt;0),$U2272,12),IF(AND(ContractExit="Yes",$V2272&gt;0),$V2272,12)))</f>
        <v/>
      </c>
      <c r="X2272" s="37">
        <f>IF(ISNUMBER($P2272),$P2272,IncPct)</f>
        <v/>
      </c>
      <c r="Y2272" s="39">
        <f>IF($W2272=0,0,MAX(0,MIN($W2272,IncMonth-1))+MAX(0,$W2272-IncMonth+1)*(1+$X2272))</f>
        <v/>
      </c>
      <c r="Z2272" s="40">
        <f>IF($C2272="",0,IFERROR(INDEX(Departments!$B$5:$B$54,MATCH($C2272,Departments!$A$5:$A$54,0)),0))</f>
        <v/>
      </c>
      <c r="AA2272" s="41">
        <f>N($L2272)*$Y2272</f>
        <v/>
      </c>
      <c r="AB2272" s="41">
        <f>N($M2272)*$Y2272</f>
        <v/>
      </c>
      <c r="AC2272" s="41">
        <f>$AA2272*$Z2272</f>
        <v/>
      </c>
      <c r="AD2272" s="41">
        <f>$AA2272*BonusMonths/12</f>
        <v/>
      </c>
      <c r="AE2272" s="41">
        <f>($AA2272+SI_Gross*$AB2272)*IF($Q2272=1,SI_O,SI_E)</f>
        <v/>
      </c>
      <c r="AF2272" s="41">
        <f>IF($Q2272=1,0,$AA2272*EOSB)</f>
        <v/>
      </c>
      <c r="AG2272" s="41">
        <f>$AN2272*$W2272</f>
        <v/>
      </c>
      <c r="AH2272" s="41">
        <f>SUM($AA2272:$AG2272)</f>
        <v/>
      </c>
      <c r="AI2272" s="41">
        <f>12*($AM2272+$AN2272)</f>
        <v/>
      </c>
      <c r="AJ2272" s="41">
        <f>$AM2272*((IncMonth-1)+(13-IncMonth)*(1+$X2272))+12*$AN2272</f>
        <v/>
      </c>
      <c r="AK2272" s="41">
        <f>IF($R2272=1,N($L2272)+N($M2272),0)</f>
        <v/>
      </c>
      <c r="AL2272">
        <f>IF($C2272="","",IF(N($L2272)&lt;=0,"Basic salary missing",IF(ISNA(MATCH($C2272,Departments!$A$5:$A$54,0)),"Department not on Departments sheet",IF(AND($I2272&lt;&gt;"",NOT(ISNUMBER($I2272))),"Date of birth is text, not a date",IF(AND($K2272&lt;&gt;"",NOT(ISNUMBER($K2272))),"Contract end is text, not a date","")))))</f>
        <v/>
      </c>
      <c r="AM2272" s="41">
        <f>IF($R2272=0,0,N($L2272)*(1+$Z2272+BonusMonths/12+IF($Q2272=1,0,EOSB))+N($M2272)+(N($L2272)+SI_Gross*N($M2272))*IF($Q2272=1,SI_O,SI_E))</f>
        <v/>
      </c>
      <c r="AN2272" s="41">
        <f>IF($R2272=0,0,(IF($Q2272=1,MedO,MedE+Ticket)+Training)/12)</f>
        <v/>
      </c>
    </row>
    <row r="2273">
      <c r="I2273" s="35" t="n"/>
      <c r="J2273" s="35" t="n"/>
      <c r="K2273" s="35" t="n"/>
      <c r="L2273" s="36" t="n"/>
      <c r="M2273" s="36" t="n"/>
      <c r="P2273" s="37" t="n"/>
      <c r="Q2273" s="38">
        <f>IF($C2273="",0,IF(OR(LOWER(TRIM($G2273))="omani",LOWER(TRIM($G2273))="oman",LOWER(TRIM($G2273))="om",LOWER(TRIM($G2273))="local"),1,0))</f>
        <v/>
      </c>
      <c r="R2273" s="38">
        <f>IF($C2273="",0,IF(OR(ISNUMBER(SEARCH("resign",$N2273)),ISNUMBER(SEARCH("terminat",$N2273)),ISNUMBER(SEARCH("inactive",$N2273)),ISNUMBER(SEARCH("vacan",$N2273)),ISNUMBER(SEARCH("deceased",$N2273)),ISNUMBER(SEARCH("separated",$N2273))),0,1))</f>
        <v/>
      </c>
      <c r="S2273">
        <f>IF(OR($R2273=0,NOT(ISNUMBER($I2273))),"",IFERROR(DATEDIF($I2273,DATE(FY,1,1),"y"),""))</f>
        <v/>
      </c>
      <c r="T2273">
        <f>IF(OR($R2273=0,NOT(ISNUMBER($J2273))),"",IFERROR(DATEDIF($J2273,DATE(FY,1,1),"y"),0))</f>
        <v/>
      </c>
      <c r="U2273" s="38">
        <f>IF(OR($R2273=0,NOT(ISNUMBER($I2273))),0,IF(YEAR($I2273)+IF($Q2273=1,RetAgeO,RetAgeE)=FY,MONTH($I2273),IF(YEAR($I2273)+IF($Q2273=1,RetAgeO,RetAgeE)&lt;FY,1,0)))</f>
        <v/>
      </c>
      <c r="V2273" s="38">
        <f>IF(OR($R2273=0,NOT(ISNUMBER($K2273))),0,IF(YEAR($K2273)=FY,MONTH($K2273),IF(YEAR($K2273)&lt;FY,1,0)))</f>
        <v/>
      </c>
      <c r="W2273" s="38">
        <f>IF($R2273=0,0,MIN(12,IF(AND(ISNUMBER($O2273),$O2273&gt;=1,$O2273&lt;=12),INT($O2273),12),IF(AND(RetireExit="Yes",$U2273&gt;0),$U2273,12),IF(AND(ContractExit="Yes",$V2273&gt;0),$V2273,12)))</f>
        <v/>
      </c>
      <c r="X2273" s="37">
        <f>IF(ISNUMBER($P2273),$P2273,IncPct)</f>
        <v/>
      </c>
      <c r="Y2273" s="39">
        <f>IF($W2273=0,0,MAX(0,MIN($W2273,IncMonth-1))+MAX(0,$W2273-IncMonth+1)*(1+$X2273))</f>
        <v/>
      </c>
      <c r="Z2273" s="40">
        <f>IF($C2273="",0,IFERROR(INDEX(Departments!$B$5:$B$54,MATCH($C2273,Departments!$A$5:$A$54,0)),0))</f>
        <v/>
      </c>
      <c r="AA2273" s="41">
        <f>N($L2273)*$Y2273</f>
        <v/>
      </c>
      <c r="AB2273" s="41">
        <f>N($M2273)*$Y2273</f>
        <v/>
      </c>
      <c r="AC2273" s="41">
        <f>$AA2273*$Z2273</f>
        <v/>
      </c>
      <c r="AD2273" s="41">
        <f>$AA2273*BonusMonths/12</f>
        <v/>
      </c>
      <c r="AE2273" s="41">
        <f>($AA2273+SI_Gross*$AB2273)*IF($Q2273=1,SI_O,SI_E)</f>
        <v/>
      </c>
      <c r="AF2273" s="41">
        <f>IF($Q2273=1,0,$AA2273*EOSB)</f>
        <v/>
      </c>
      <c r="AG2273" s="41">
        <f>$AN2273*$W2273</f>
        <v/>
      </c>
      <c r="AH2273" s="41">
        <f>SUM($AA2273:$AG2273)</f>
        <v/>
      </c>
      <c r="AI2273" s="41">
        <f>12*($AM2273+$AN2273)</f>
        <v/>
      </c>
      <c r="AJ2273" s="41">
        <f>$AM2273*((IncMonth-1)+(13-IncMonth)*(1+$X2273))+12*$AN2273</f>
        <v/>
      </c>
      <c r="AK2273" s="41">
        <f>IF($R2273=1,N($L2273)+N($M2273),0)</f>
        <v/>
      </c>
      <c r="AL2273">
        <f>IF($C2273="","",IF(N($L2273)&lt;=0,"Basic salary missing",IF(ISNA(MATCH($C2273,Departments!$A$5:$A$54,0)),"Department not on Departments sheet",IF(AND($I2273&lt;&gt;"",NOT(ISNUMBER($I2273))),"Date of birth is text, not a date",IF(AND($K2273&lt;&gt;"",NOT(ISNUMBER($K2273))),"Contract end is text, not a date","")))))</f>
        <v/>
      </c>
      <c r="AM2273" s="41">
        <f>IF($R2273=0,0,N($L2273)*(1+$Z2273+BonusMonths/12+IF($Q2273=1,0,EOSB))+N($M2273)+(N($L2273)+SI_Gross*N($M2273))*IF($Q2273=1,SI_O,SI_E))</f>
        <v/>
      </c>
      <c r="AN2273" s="41">
        <f>IF($R2273=0,0,(IF($Q2273=1,MedO,MedE+Ticket)+Training)/12)</f>
        <v/>
      </c>
    </row>
    <row r="2274">
      <c r="I2274" s="35" t="n"/>
      <c r="J2274" s="35" t="n"/>
      <c r="K2274" s="35" t="n"/>
      <c r="L2274" s="36" t="n"/>
      <c r="M2274" s="36" t="n"/>
      <c r="P2274" s="37" t="n"/>
      <c r="Q2274" s="38">
        <f>IF($C2274="",0,IF(OR(LOWER(TRIM($G2274))="omani",LOWER(TRIM($G2274))="oman",LOWER(TRIM($G2274))="om",LOWER(TRIM($G2274))="local"),1,0))</f>
        <v/>
      </c>
      <c r="R2274" s="38">
        <f>IF($C2274="",0,IF(OR(ISNUMBER(SEARCH("resign",$N2274)),ISNUMBER(SEARCH("terminat",$N2274)),ISNUMBER(SEARCH("inactive",$N2274)),ISNUMBER(SEARCH("vacan",$N2274)),ISNUMBER(SEARCH("deceased",$N2274)),ISNUMBER(SEARCH("separated",$N2274))),0,1))</f>
        <v/>
      </c>
      <c r="S2274">
        <f>IF(OR($R2274=0,NOT(ISNUMBER($I2274))),"",IFERROR(DATEDIF($I2274,DATE(FY,1,1),"y"),""))</f>
        <v/>
      </c>
      <c r="T2274">
        <f>IF(OR($R2274=0,NOT(ISNUMBER($J2274))),"",IFERROR(DATEDIF($J2274,DATE(FY,1,1),"y"),0))</f>
        <v/>
      </c>
      <c r="U2274" s="38">
        <f>IF(OR($R2274=0,NOT(ISNUMBER($I2274))),0,IF(YEAR($I2274)+IF($Q2274=1,RetAgeO,RetAgeE)=FY,MONTH($I2274),IF(YEAR($I2274)+IF($Q2274=1,RetAgeO,RetAgeE)&lt;FY,1,0)))</f>
        <v/>
      </c>
      <c r="V2274" s="38">
        <f>IF(OR($R2274=0,NOT(ISNUMBER($K2274))),0,IF(YEAR($K2274)=FY,MONTH($K2274),IF(YEAR($K2274)&lt;FY,1,0)))</f>
        <v/>
      </c>
      <c r="W2274" s="38">
        <f>IF($R2274=0,0,MIN(12,IF(AND(ISNUMBER($O2274),$O2274&gt;=1,$O2274&lt;=12),INT($O2274),12),IF(AND(RetireExit="Yes",$U2274&gt;0),$U2274,12),IF(AND(ContractExit="Yes",$V2274&gt;0),$V2274,12)))</f>
        <v/>
      </c>
      <c r="X2274" s="37">
        <f>IF(ISNUMBER($P2274),$P2274,IncPct)</f>
        <v/>
      </c>
      <c r="Y2274" s="39">
        <f>IF($W2274=0,0,MAX(0,MIN($W2274,IncMonth-1))+MAX(0,$W2274-IncMonth+1)*(1+$X2274))</f>
        <v/>
      </c>
      <c r="Z2274" s="40">
        <f>IF($C2274="",0,IFERROR(INDEX(Departments!$B$5:$B$54,MATCH($C2274,Departments!$A$5:$A$54,0)),0))</f>
        <v/>
      </c>
      <c r="AA2274" s="41">
        <f>N($L2274)*$Y2274</f>
        <v/>
      </c>
      <c r="AB2274" s="41">
        <f>N($M2274)*$Y2274</f>
        <v/>
      </c>
      <c r="AC2274" s="41">
        <f>$AA2274*$Z2274</f>
        <v/>
      </c>
      <c r="AD2274" s="41">
        <f>$AA2274*BonusMonths/12</f>
        <v/>
      </c>
      <c r="AE2274" s="41">
        <f>($AA2274+SI_Gross*$AB2274)*IF($Q2274=1,SI_O,SI_E)</f>
        <v/>
      </c>
      <c r="AF2274" s="41">
        <f>IF($Q2274=1,0,$AA2274*EOSB)</f>
        <v/>
      </c>
      <c r="AG2274" s="41">
        <f>$AN2274*$W2274</f>
        <v/>
      </c>
      <c r="AH2274" s="41">
        <f>SUM($AA2274:$AG2274)</f>
        <v/>
      </c>
      <c r="AI2274" s="41">
        <f>12*($AM2274+$AN2274)</f>
        <v/>
      </c>
      <c r="AJ2274" s="41">
        <f>$AM2274*((IncMonth-1)+(13-IncMonth)*(1+$X2274))+12*$AN2274</f>
        <v/>
      </c>
      <c r="AK2274" s="41">
        <f>IF($R2274=1,N($L2274)+N($M2274),0)</f>
        <v/>
      </c>
      <c r="AL2274">
        <f>IF($C2274="","",IF(N($L2274)&lt;=0,"Basic salary missing",IF(ISNA(MATCH($C2274,Departments!$A$5:$A$54,0)),"Department not on Departments sheet",IF(AND($I2274&lt;&gt;"",NOT(ISNUMBER($I2274))),"Date of birth is text, not a date",IF(AND($K2274&lt;&gt;"",NOT(ISNUMBER($K2274))),"Contract end is text, not a date","")))))</f>
        <v/>
      </c>
      <c r="AM2274" s="41">
        <f>IF($R2274=0,0,N($L2274)*(1+$Z2274+BonusMonths/12+IF($Q2274=1,0,EOSB))+N($M2274)+(N($L2274)+SI_Gross*N($M2274))*IF($Q2274=1,SI_O,SI_E))</f>
        <v/>
      </c>
      <c r="AN2274" s="41">
        <f>IF($R2274=0,0,(IF($Q2274=1,MedO,MedE+Ticket)+Training)/12)</f>
        <v/>
      </c>
    </row>
    <row r="2275">
      <c r="I2275" s="35" t="n"/>
      <c r="J2275" s="35" t="n"/>
      <c r="K2275" s="35" t="n"/>
      <c r="L2275" s="36" t="n"/>
      <c r="M2275" s="36" t="n"/>
      <c r="P2275" s="37" t="n"/>
      <c r="Q2275" s="38">
        <f>IF($C2275="",0,IF(OR(LOWER(TRIM($G2275))="omani",LOWER(TRIM($G2275))="oman",LOWER(TRIM($G2275))="om",LOWER(TRIM($G2275))="local"),1,0))</f>
        <v/>
      </c>
      <c r="R2275" s="38">
        <f>IF($C2275="",0,IF(OR(ISNUMBER(SEARCH("resign",$N2275)),ISNUMBER(SEARCH("terminat",$N2275)),ISNUMBER(SEARCH("inactive",$N2275)),ISNUMBER(SEARCH("vacan",$N2275)),ISNUMBER(SEARCH("deceased",$N2275)),ISNUMBER(SEARCH("separated",$N2275))),0,1))</f>
        <v/>
      </c>
      <c r="S2275">
        <f>IF(OR($R2275=0,NOT(ISNUMBER($I2275))),"",IFERROR(DATEDIF($I2275,DATE(FY,1,1),"y"),""))</f>
        <v/>
      </c>
      <c r="T2275">
        <f>IF(OR($R2275=0,NOT(ISNUMBER($J2275))),"",IFERROR(DATEDIF($J2275,DATE(FY,1,1),"y"),0))</f>
        <v/>
      </c>
      <c r="U2275" s="38">
        <f>IF(OR($R2275=0,NOT(ISNUMBER($I2275))),0,IF(YEAR($I2275)+IF($Q2275=1,RetAgeO,RetAgeE)=FY,MONTH($I2275),IF(YEAR($I2275)+IF($Q2275=1,RetAgeO,RetAgeE)&lt;FY,1,0)))</f>
        <v/>
      </c>
      <c r="V2275" s="38">
        <f>IF(OR($R2275=0,NOT(ISNUMBER($K2275))),0,IF(YEAR($K2275)=FY,MONTH($K2275),IF(YEAR($K2275)&lt;FY,1,0)))</f>
        <v/>
      </c>
      <c r="W2275" s="38">
        <f>IF($R2275=0,0,MIN(12,IF(AND(ISNUMBER($O2275),$O2275&gt;=1,$O2275&lt;=12),INT($O2275),12),IF(AND(RetireExit="Yes",$U2275&gt;0),$U2275,12),IF(AND(ContractExit="Yes",$V2275&gt;0),$V2275,12)))</f>
        <v/>
      </c>
      <c r="X2275" s="37">
        <f>IF(ISNUMBER($P2275),$P2275,IncPct)</f>
        <v/>
      </c>
      <c r="Y2275" s="39">
        <f>IF($W2275=0,0,MAX(0,MIN($W2275,IncMonth-1))+MAX(0,$W2275-IncMonth+1)*(1+$X2275))</f>
        <v/>
      </c>
      <c r="Z2275" s="40">
        <f>IF($C2275="",0,IFERROR(INDEX(Departments!$B$5:$B$54,MATCH($C2275,Departments!$A$5:$A$54,0)),0))</f>
        <v/>
      </c>
      <c r="AA2275" s="41">
        <f>N($L2275)*$Y2275</f>
        <v/>
      </c>
      <c r="AB2275" s="41">
        <f>N($M2275)*$Y2275</f>
        <v/>
      </c>
      <c r="AC2275" s="41">
        <f>$AA2275*$Z2275</f>
        <v/>
      </c>
      <c r="AD2275" s="41">
        <f>$AA2275*BonusMonths/12</f>
        <v/>
      </c>
      <c r="AE2275" s="41">
        <f>($AA2275+SI_Gross*$AB2275)*IF($Q2275=1,SI_O,SI_E)</f>
        <v/>
      </c>
      <c r="AF2275" s="41">
        <f>IF($Q2275=1,0,$AA2275*EOSB)</f>
        <v/>
      </c>
      <c r="AG2275" s="41">
        <f>$AN2275*$W2275</f>
        <v/>
      </c>
      <c r="AH2275" s="41">
        <f>SUM($AA2275:$AG2275)</f>
        <v/>
      </c>
      <c r="AI2275" s="41">
        <f>12*($AM2275+$AN2275)</f>
        <v/>
      </c>
      <c r="AJ2275" s="41">
        <f>$AM2275*((IncMonth-1)+(13-IncMonth)*(1+$X2275))+12*$AN2275</f>
        <v/>
      </c>
      <c r="AK2275" s="41">
        <f>IF($R2275=1,N($L2275)+N($M2275),0)</f>
        <v/>
      </c>
      <c r="AL2275">
        <f>IF($C2275="","",IF(N($L2275)&lt;=0,"Basic salary missing",IF(ISNA(MATCH($C2275,Departments!$A$5:$A$54,0)),"Department not on Departments sheet",IF(AND($I2275&lt;&gt;"",NOT(ISNUMBER($I2275))),"Date of birth is text, not a date",IF(AND($K2275&lt;&gt;"",NOT(ISNUMBER($K2275))),"Contract end is text, not a date","")))))</f>
        <v/>
      </c>
      <c r="AM2275" s="41">
        <f>IF($R2275=0,0,N($L2275)*(1+$Z2275+BonusMonths/12+IF($Q2275=1,0,EOSB))+N($M2275)+(N($L2275)+SI_Gross*N($M2275))*IF($Q2275=1,SI_O,SI_E))</f>
        <v/>
      </c>
      <c r="AN2275" s="41">
        <f>IF($R2275=0,0,(IF($Q2275=1,MedO,MedE+Ticket)+Training)/12)</f>
        <v/>
      </c>
    </row>
    <row r="2276">
      <c r="I2276" s="35" t="n"/>
      <c r="J2276" s="35" t="n"/>
      <c r="K2276" s="35" t="n"/>
      <c r="L2276" s="36" t="n"/>
      <c r="M2276" s="36" t="n"/>
      <c r="P2276" s="37" t="n"/>
      <c r="Q2276" s="38">
        <f>IF($C2276="",0,IF(OR(LOWER(TRIM($G2276))="omani",LOWER(TRIM($G2276))="oman",LOWER(TRIM($G2276))="om",LOWER(TRIM($G2276))="local"),1,0))</f>
        <v/>
      </c>
      <c r="R2276" s="38">
        <f>IF($C2276="",0,IF(OR(ISNUMBER(SEARCH("resign",$N2276)),ISNUMBER(SEARCH("terminat",$N2276)),ISNUMBER(SEARCH("inactive",$N2276)),ISNUMBER(SEARCH("vacan",$N2276)),ISNUMBER(SEARCH("deceased",$N2276)),ISNUMBER(SEARCH("separated",$N2276))),0,1))</f>
        <v/>
      </c>
      <c r="S2276">
        <f>IF(OR($R2276=0,NOT(ISNUMBER($I2276))),"",IFERROR(DATEDIF($I2276,DATE(FY,1,1),"y"),""))</f>
        <v/>
      </c>
      <c r="T2276">
        <f>IF(OR($R2276=0,NOT(ISNUMBER($J2276))),"",IFERROR(DATEDIF($J2276,DATE(FY,1,1),"y"),0))</f>
        <v/>
      </c>
      <c r="U2276" s="38">
        <f>IF(OR($R2276=0,NOT(ISNUMBER($I2276))),0,IF(YEAR($I2276)+IF($Q2276=1,RetAgeO,RetAgeE)=FY,MONTH($I2276),IF(YEAR($I2276)+IF($Q2276=1,RetAgeO,RetAgeE)&lt;FY,1,0)))</f>
        <v/>
      </c>
      <c r="V2276" s="38">
        <f>IF(OR($R2276=0,NOT(ISNUMBER($K2276))),0,IF(YEAR($K2276)=FY,MONTH($K2276),IF(YEAR($K2276)&lt;FY,1,0)))</f>
        <v/>
      </c>
      <c r="W2276" s="38">
        <f>IF($R2276=0,0,MIN(12,IF(AND(ISNUMBER($O2276),$O2276&gt;=1,$O2276&lt;=12),INT($O2276),12),IF(AND(RetireExit="Yes",$U2276&gt;0),$U2276,12),IF(AND(ContractExit="Yes",$V2276&gt;0),$V2276,12)))</f>
        <v/>
      </c>
      <c r="X2276" s="37">
        <f>IF(ISNUMBER($P2276),$P2276,IncPct)</f>
        <v/>
      </c>
      <c r="Y2276" s="39">
        <f>IF($W2276=0,0,MAX(0,MIN($W2276,IncMonth-1))+MAX(0,$W2276-IncMonth+1)*(1+$X2276))</f>
        <v/>
      </c>
      <c r="Z2276" s="40">
        <f>IF($C2276="",0,IFERROR(INDEX(Departments!$B$5:$B$54,MATCH($C2276,Departments!$A$5:$A$54,0)),0))</f>
        <v/>
      </c>
      <c r="AA2276" s="41">
        <f>N($L2276)*$Y2276</f>
        <v/>
      </c>
      <c r="AB2276" s="41">
        <f>N($M2276)*$Y2276</f>
        <v/>
      </c>
      <c r="AC2276" s="41">
        <f>$AA2276*$Z2276</f>
        <v/>
      </c>
      <c r="AD2276" s="41">
        <f>$AA2276*BonusMonths/12</f>
        <v/>
      </c>
      <c r="AE2276" s="41">
        <f>($AA2276+SI_Gross*$AB2276)*IF($Q2276=1,SI_O,SI_E)</f>
        <v/>
      </c>
      <c r="AF2276" s="41">
        <f>IF($Q2276=1,0,$AA2276*EOSB)</f>
        <v/>
      </c>
      <c r="AG2276" s="41">
        <f>$AN2276*$W2276</f>
        <v/>
      </c>
      <c r="AH2276" s="41">
        <f>SUM($AA2276:$AG2276)</f>
        <v/>
      </c>
      <c r="AI2276" s="41">
        <f>12*($AM2276+$AN2276)</f>
        <v/>
      </c>
      <c r="AJ2276" s="41">
        <f>$AM2276*((IncMonth-1)+(13-IncMonth)*(1+$X2276))+12*$AN2276</f>
        <v/>
      </c>
      <c r="AK2276" s="41">
        <f>IF($R2276=1,N($L2276)+N($M2276),0)</f>
        <v/>
      </c>
      <c r="AL2276">
        <f>IF($C2276="","",IF(N($L2276)&lt;=0,"Basic salary missing",IF(ISNA(MATCH($C2276,Departments!$A$5:$A$54,0)),"Department not on Departments sheet",IF(AND($I2276&lt;&gt;"",NOT(ISNUMBER($I2276))),"Date of birth is text, not a date",IF(AND($K2276&lt;&gt;"",NOT(ISNUMBER($K2276))),"Contract end is text, not a date","")))))</f>
        <v/>
      </c>
      <c r="AM2276" s="41">
        <f>IF($R2276=0,0,N($L2276)*(1+$Z2276+BonusMonths/12+IF($Q2276=1,0,EOSB))+N($M2276)+(N($L2276)+SI_Gross*N($M2276))*IF($Q2276=1,SI_O,SI_E))</f>
        <v/>
      </c>
      <c r="AN2276" s="41">
        <f>IF($R2276=0,0,(IF($Q2276=1,MedO,MedE+Ticket)+Training)/12)</f>
        <v/>
      </c>
    </row>
    <row r="2277">
      <c r="I2277" s="35" t="n"/>
      <c r="J2277" s="35" t="n"/>
      <c r="K2277" s="35" t="n"/>
      <c r="L2277" s="36" t="n"/>
      <c r="M2277" s="36" t="n"/>
      <c r="P2277" s="37" t="n"/>
      <c r="Q2277" s="38">
        <f>IF($C2277="",0,IF(OR(LOWER(TRIM($G2277))="omani",LOWER(TRIM($G2277))="oman",LOWER(TRIM($G2277))="om",LOWER(TRIM($G2277))="local"),1,0))</f>
        <v/>
      </c>
      <c r="R2277" s="38">
        <f>IF($C2277="",0,IF(OR(ISNUMBER(SEARCH("resign",$N2277)),ISNUMBER(SEARCH("terminat",$N2277)),ISNUMBER(SEARCH("inactive",$N2277)),ISNUMBER(SEARCH("vacan",$N2277)),ISNUMBER(SEARCH("deceased",$N2277)),ISNUMBER(SEARCH("separated",$N2277))),0,1))</f>
        <v/>
      </c>
      <c r="S2277">
        <f>IF(OR($R2277=0,NOT(ISNUMBER($I2277))),"",IFERROR(DATEDIF($I2277,DATE(FY,1,1),"y"),""))</f>
        <v/>
      </c>
      <c r="T2277">
        <f>IF(OR($R2277=0,NOT(ISNUMBER($J2277))),"",IFERROR(DATEDIF($J2277,DATE(FY,1,1),"y"),0))</f>
        <v/>
      </c>
      <c r="U2277" s="38">
        <f>IF(OR($R2277=0,NOT(ISNUMBER($I2277))),0,IF(YEAR($I2277)+IF($Q2277=1,RetAgeO,RetAgeE)=FY,MONTH($I2277),IF(YEAR($I2277)+IF($Q2277=1,RetAgeO,RetAgeE)&lt;FY,1,0)))</f>
        <v/>
      </c>
      <c r="V2277" s="38">
        <f>IF(OR($R2277=0,NOT(ISNUMBER($K2277))),0,IF(YEAR($K2277)=FY,MONTH($K2277),IF(YEAR($K2277)&lt;FY,1,0)))</f>
        <v/>
      </c>
      <c r="W2277" s="38">
        <f>IF($R2277=0,0,MIN(12,IF(AND(ISNUMBER($O2277),$O2277&gt;=1,$O2277&lt;=12),INT($O2277),12),IF(AND(RetireExit="Yes",$U2277&gt;0),$U2277,12),IF(AND(ContractExit="Yes",$V2277&gt;0),$V2277,12)))</f>
        <v/>
      </c>
      <c r="X2277" s="37">
        <f>IF(ISNUMBER($P2277),$P2277,IncPct)</f>
        <v/>
      </c>
      <c r="Y2277" s="39">
        <f>IF($W2277=0,0,MAX(0,MIN($W2277,IncMonth-1))+MAX(0,$W2277-IncMonth+1)*(1+$X2277))</f>
        <v/>
      </c>
      <c r="Z2277" s="40">
        <f>IF($C2277="",0,IFERROR(INDEX(Departments!$B$5:$B$54,MATCH($C2277,Departments!$A$5:$A$54,0)),0))</f>
        <v/>
      </c>
      <c r="AA2277" s="41">
        <f>N($L2277)*$Y2277</f>
        <v/>
      </c>
      <c r="AB2277" s="41">
        <f>N($M2277)*$Y2277</f>
        <v/>
      </c>
      <c r="AC2277" s="41">
        <f>$AA2277*$Z2277</f>
        <v/>
      </c>
      <c r="AD2277" s="41">
        <f>$AA2277*BonusMonths/12</f>
        <v/>
      </c>
      <c r="AE2277" s="41">
        <f>($AA2277+SI_Gross*$AB2277)*IF($Q2277=1,SI_O,SI_E)</f>
        <v/>
      </c>
      <c r="AF2277" s="41">
        <f>IF($Q2277=1,0,$AA2277*EOSB)</f>
        <v/>
      </c>
      <c r="AG2277" s="41">
        <f>$AN2277*$W2277</f>
        <v/>
      </c>
      <c r="AH2277" s="41">
        <f>SUM($AA2277:$AG2277)</f>
        <v/>
      </c>
      <c r="AI2277" s="41">
        <f>12*($AM2277+$AN2277)</f>
        <v/>
      </c>
      <c r="AJ2277" s="41">
        <f>$AM2277*((IncMonth-1)+(13-IncMonth)*(1+$X2277))+12*$AN2277</f>
        <v/>
      </c>
      <c r="AK2277" s="41">
        <f>IF($R2277=1,N($L2277)+N($M2277),0)</f>
        <v/>
      </c>
      <c r="AL2277">
        <f>IF($C2277="","",IF(N($L2277)&lt;=0,"Basic salary missing",IF(ISNA(MATCH($C2277,Departments!$A$5:$A$54,0)),"Department not on Departments sheet",IF(AND($I2277&lt;&gt;"",NOT(ISNUMBER($I2277))),"Date of birth is text, not a date",IF(AND($K2277&lt;&gt;"",NOT(ISNUMBER($K2277))),"Contract end is text, not a date","")))))</f>
        <v/>
      </c>
      <c r="AM2277" s="41">
        <f>IF($R2277=0,0,N($L2277)*(1+$Z2277+BonusMonths/12+IF($Q2277=1,0,EOSB))+N($M2277)+(N($L2277)+SI_Gross*N($M2277))*IF($Q2277=1,SI_O,SI_E))</f>
        <v/>
      </c>
      <c r="AN2277" s="41">
        <f>IF($R2277=0,0,(IF($Q2277=1,MedO,MedE+Ticket)+Training)/12)</f>
        <v/>
      </c>
    </row>
    <row r="2278">
      <c r="I2278" s="35" t="n"/>
      <c r="J2278" s="35" t="n"/>
      <c r="K2278" s="35" t="n"/>
      <c r="L2278" s="36" t="n"/>
      <c r="M2278" s="36" t="n"/>
      <c r="P2278" s="37" t="n"/>
      <c r="Q2278" s="38">
        <f>IF($C2278="",0,IF(OR(LOWER(TRIM($G2278))="omani",LOWER(TRIM($G2278))="oman",LOWER(TRIM($G2278))="om",LOWER(TRIM($G2278))="local"),1,0))</f>
        <v/>
      </c>
      <c r="R2278" s="38">
        <f>IF($C2278="",0,IF(OR(ISNUMBER(SEARCH("resign",$N2278)),ISNUMBER(SEARCH("terminat",$N2278)),ISNUMBER(SEARCH("inactive",$N2278)),ISNUMBER(SEARCH("vacan",$N2278)),ISNUMBER(SEARCH("deceased",$N2278)),ISNUMBER(SEARCH("separated",$N2278))),0,1))</f>
        <v/>
      </c>
      <c r="S2278">
        <f>IF(OR($R2278=0,NOT(ISNUMBER($I2278))),"",IFERROR(DATEDIF($I2278,DATE(FY,1,1),"y"),""))</f>
        <v/>
      </c>
      <c r="T2278">
        <f>IF(OR($R2278=0,NOT(ISNUMBER($J2278))),"",IFERROR(DATEDIF($J2278,DATE(FY,1,1),"y"),0))</f>
        <v/>
      </c>
      <c r="U2278" s="38">
        <f>IF(OR($R2278=0,NOT(ISNUMBER($I2278))),0,IF(YEAR($I2278)+IF($Q2278=1,RetAgeO,RetAgeE)=FY,MONTH($I2278),IF(YEAR($I2278)+IF($Q2278=1,RetAgeO,RetAgeE)&lt;FY,1,0)))</f>
        <v/>
      </c>
      <c r="V2278" s="38">
        <f>IF(OR($R2278=0,NOT(ISNUMBER($K2278))),0,IF(YEAR($K2278)=FY,MONTH($K2278),IF(YEAR($K2278)&lt;FY,1,0)))</f>
        <v/>
      </c>
      <c r="W2278" s="38">
        <f>IF($R2278=0,0,MIN(12,IF(AND(ISNUMBER($O2278),$O2278&gt;=1,$O2278&lt;=12),INT($O2278),12),IF(AND(RetireExit="Yes",$U2278&gt;0),$U2278,12),IF(AND(ContractExit="Yes",$V2278&gt;0),$V2278,12)))</f>
        <v/>
      </c>
      <c r="X2278" s="37">
        <f>IF(ISNUMBER($P2278),$P2278,IncPct)</f>
        <v/>
      </c>
      <c r="Y2278" s="39">
        <f>IF($W2278=0,0,MAX(0,MIN($W2278,IncMonth-1))+MAX(0,$W2278-IncMonth+1)*(1+$X2278))</f>
        <v/>
      </c>
      <c r="Z2278" s="40">
        <f>IF($C2278="",0,IFERROR(INDEX(Departments!$B$5:$B$54,MATCH($C2278,Departments!$A$5:$A$54,0)),0))</f>
        <v/>
      </c>
      <c r="AA2278" s="41">
        <f>N($L2278)*$Y2278</f>
        <v/>
      </c>
      <c r="AB2278" s="41">
        <f>N($M2278)*$Y2278</f>
        <v/>
      </c>
      <c r="AC2278" s="41">
        <f>$AA2278*$Z2278</f>
        <v/>
      </c>
      <c r="AD2278" s="41">
        <f>$AA2278*BonusMonths/12</f>
        <v/>
      </c>
      <c r="AE2278" s="41">
        <f>($AA2278+SI_Gross*$AB2278)*IF($Q2278=1,SI_O,SI_E)</f>
        <v/>
      </c>
      <c r="AF2278" s="41">
        <f>IF($Q2278=1,0,$AA2278*EOSB)</f>
        <v/>
      </c>
      <c r="AG2278" s="41">
        <f>$AN2278*$W2278</f>
        <v/>
      </c>
      <c r="AH2278" s="41">
        <f>SUM($AA2278:$AG2278)</f>
        <v/>
      </c>
      <c r="AI2278" s="41">
        <f>12*($AM2278+$AN2278)</f>
        <v/>
      </c>
      <c r="AJ2278" s="41">
        <f>$AM2278*((IncMonth-1)+(13-IncMonth)*(1+$X2278))+12*$AN2278</f>
        <v/>
      </c>
      <c r="AK2278" s="41">
        <f>IF($R2278=1,N($L2278)+N($M2278),0)</f>
        <v/>
      </c>
      <c r="AL2278">
        <f>IF($C2278="","",IF(N($L2278)&lt;=0,"Basic salary missing",IF(ISNA(MATCH($C2278,Departments!$A$5:$A$54,0)),"Department not on Departments sheet",IF(AND($I2278&lt;&gt;"",NOT(ISNUMBER($I2278))),"Date of birth is text, not a date",IF(AND($K2278&lt;&gt;"",NOT(ISNUMBER($K2278))),"Contract end is text, not a date","")))))</f>
        <v/>
      </c>
      <c r="AM2278" s="41">
        <f>IF($R2278=0,0,N($L2278)*(1+$Z2278+BonusMonths/12+IF($Q2278=1,0,EOSB))+N($M2278)+(N($L2278)+SI_Gross*N($M2278))*IF($Q2278=1,SI_O,SI_E))</f>
        <v/>
      </c>
      <c r="AN2278" s="41">
        <f>IF($R2278=0,0,(IF($Q2278=1,MedO,MedE+Ticket)+Training)/12)</f>
        <v/>
      </c>
    </row>
    <row r="2279">
      <c r="I2279" s="35" t="n"/>
      <c r="J2279" s="35" t="n"/>
      <c r="K2279" s="35" t="n"/>
      <c r="L2279" s="36" t="n"/>
      <c r="M2279" s="36" t="n"/>
      <c r="P2279" s="37" t="n"/>
      <c r="Q2279" s="38">
        <f>IF($C2279="",0,IF(OR(LOWER(TRIM($G2279))="omani",LOWER(TRIM($G2279))="oman",LOWER(TRIM($G2279))="om",LOWER(TRIM($G2279))="local"),1,0))</f>
        <v/>
      </c>
      <c r="R2279" s="38">
        <f>IF($C2279="",0,IF(OR(ISNUMBER(SEARCH("resign",$N2279)),ISNUMBER(SEARCH("terminat",$N2279)),ISNUMBER(SEARCH("inactive",$N2279)),ISNUMBER(SEARCH("vacan",$N2279)),ISNUMBER(SEARCH("deceased",$N2279)),ISNUMBER(SEARCH("separated",$N2279))),0,1))</f>
        <v/>
      </c>
      <c r="S2279">
        <f>IF(OR($R2279=0,NOT(ISNUMBER($I2279))),"",IFERROR(DATEDIF($I2279,DATE(FY,1,1),"y"),""))</f>
        <v/>
      </c>
      <c r="T2279">
        <f>IF(OR($R2279=0,NOT(ISNUMBER($J2279))),"",IFERROR(DATEDIF($J2279,DATE(FY,1,1),"y"),0))</f>
        <v/>
      </c>
      <c r="U2279" s="38">
        <f>IF(OR($R2279=0,NOT(ISNUMBER($I2279))),0,IF(YEAR($I2279)+IF($Q2279=1,RetAgeO,RetAgeE)=FY,MONTH($I2279),IF(YEAR($I2279)+IF($Q2279=1,RetAgeO,RetAgeE)&lt;FY,1,0)))</f>
        <v/>
      </c>
      <c r="V2279" s="38">
        <f>IF(OR($R2279=0,NOT(ISNUMBER($K2279))),0,IF(YEAR($K2279)=FY,MONTH($K2279),IF(YEAR($K2279)&lt;FY,1,0)))</f>
        <v/>
      </c>
      <c r="W2279" s="38">
        <f>IF($R2279=0,0,MIN(12,IF(AND(ISNUMBER($O2279),$O2279&gt;=1,$O2279&lt;=12),INT($O2279),12),IF(AND(RetireExit="Yes",$U2279&gt;0),$U2279,12),IF(AND(ContractExit="Yes",$V2279&gt;0),$V2279,12)))</f>
        <v/>
      </c>
      <c r="X2279" s="37">
        <f>IF(ISNUMBER($P2279),$P2279,IncPct)</f>
        <v/>
      </c>
      <c r="Y2279" s="39">
        <f>IF($W2279=0,0,MAX(0,MIN($W2279,IncMonth-1))+MAX(0,$W2279-IncMonth+1)*(1+$X2279))</f>
        <v/>
      </c>
      <c r="Z2279" s="40">
        <f>IF($C2279="",0,IFERROR(INDEX(Departments!$B$5:$B$54,MATCH($C2279,Departments!$A$5:$A$54,0)),0))</f>
        <v/>
      </c>
      <c r="AA2279" s="41">
        <f>N($L2279)*$Y2279</f>
        <v/>
      </c>
      <c r="AB2279" s="41">
        <f>N($M2279)*$Y2279</f>
        <v/>
      </c>
      <c r="AC2279" s="41">
        <f>$AA2279*$Z2279</f>
        <v/>
      </c>
      <c r="AD2279" s="41">
        <f>$AA2279*BonusMonths/12</f>
        <v/>
      </c>
      <c r="AE2279" s="41">
        <f>($AA2279+SI_Gross*$AB2279)*IF($Q2279=1,SI_O,SI_E)</f>
        <v/>
      </c>
      <c r="AF2279" s="41">
        <f>IF($Q2279=1,0,$AA2279*EOSB)</f>
        <v/>
      </c>
      <c r="AG2279" s="41">
        <f>$AN2279*$W2279</f>
        <v/>
      </c>
      <c r="AH2279" s="41">
        <f>SUM($AA2279:$AG2279)</f>
        <v/>
      </c>
      <c r="AI2279" s="41">
        <f>12*($AM2279+$AN2279)</f>
        <v/>
      </c>
      <c r="AJ2279" s="41">
        <f>$AM2279*((IncMonth-1)+(13-IncMonth)*(1+$X2279))+12*$AN2279</f>
        <v/>
      </c>
      <c r="AK2279" s="41">
        <f>IF($R2279=1,N($L2279)+N($M2279),0)</f>
        <v/>
      </c>
      <c r="AL2279">
        <f>IF($C2279="","",IF(N($L2279)&lt;=0,"Basic salary missing",IF(ISNA(MATCH($C2279,Departments!$A$5:$A$54,0)),"Department not on Departments sheet",IF(AND($I2279&lt;&gt;"",NOT(ISNUMBER($I2279))),"Date of birth is text, not a date",IF(AND($K2279&lt;&gt;"",NOT(ISNUMBER($K2279))),"Contract end is text, not a date","")))))</f>
        <v/>
      </c>
      <c r="AM2279" s="41">
        <f>IF($R2279=0,0,N($L2279)*(1+$Z2279+BonusMonths/12+IF($Q2279=1,0,EOSB))+N($M2279)+(N($L2279)+SI_Gross*N($M2279))*IF($Q2279=1,SI_O,SI_E))</f>
        <v/>
      </c>
      <c r="AN2279" s="41">
        <f>IF($R2279=0,0,(IF($Q2279=1,MedO,MedE+Ticket)+Training)/12)</f>
        <v/>
      </c>
    </row>
    <row r="2280">
      <c r="I2280" s="35" t="n"/>
      <c r="J2280" s="35" t="n"/>
      <c r="K2280" s="35" t="n"/>
      <c r="L2280" s="36" t="n"/>
      <c r="M2280" s="36" t="n"/>
      <c r="P2280" s="37" t="n"/>
      <c r="Q2280" s="38">
        <f>IF($C2280="",0,IF(OR(LOWER(TRIM($G2280))="omani",LOWER(TRIM($G2280))="oman",LOWER(TRIM($G2280))="om",LOWER(TRIM($G2280))="local"),1,0))</f>
        <v/>
      </c>
      <c r="R2280" s="38">
        <f>IF($C2280="",0,IF(OR(ISNUMBER(SEARCH("resign",$N2280)),ISNUMBER(SEARCH("terminat",$N2280)),ISNUMBER(SEARCH("inactive",$N2280)),ISNUMBER(SEARCH("vacan",$N2280)),ISNUMBER(SEARCH("deceased",$N2280)),ISNUMBER(SEARCH("separated",$N2280))),0,1))</f>
        <v/>
      </c>
      <c r="S2280">
        <f>IF(OR($R2280=0,NOT(ISNUMBER($I2280))),"",IFERROR(DATEDIF($I2280,DATE(FY,1,1),"y"),""))</f>
        <v/>
      </c>
      <c r="T2280">
        <f>IF(OR($R2280=0,NOT(ISNUMBER($J2280))),"",IFERROR(DATEDIF($J2280,DATE(FY,1,1),"y"),0))</f>
        <v/>
      </c>
      <c r="U2280" s="38">
        <f>IF(OR($R2280=0,NOT(ISNUMBER($I2280))),0,IF(YEAR($I2280)+IF($Q2280=1,RetAgeO,RetAgeE)=FY,MONTH($I2280),IF(YEAR($I2280)+IF($Q2280=1,RetAgeO,RetAgeE)&lt;FY,1,0)))</f>
        <v/>
      </c>
      <c r="V2280" s="38">
        <f>IF(OR($R2280=0,NOT(ISNUMBER($K2280))),0,IF(YEAR($K2280)=FY,MONTH($K2280),IF(YEAR($K2280)&lt;FY,1,0)))</f>
        <v/>
      </c>
      <c r="W2280" s="38">
        <f>IF($R2280=0,0,MIN(12,IF(AND(ISNUMBER($O2280),$O2280&gt;=1,$O2280&lt;=12),INT($O2280),12),IF(AND(RetireExit="Yes",$U2280&gt;0),$U2280,12),IF(AND(ContractExit="Yes",$V2280&gt;0),$V2280,12)))</f>
        <v/>
      </c>
      <c r="X2280" s="37">
        <f>IF(ISNUMBER($P2280),$P2280,IncPct)</f>
        <v/>
      </c>
      <c r="Y2280" s="39">
        <f>IF($W2280=0,0,MAX(0,MIN($W2280,IncMonth-1))+MAX(0,$W2280-IncMonth+1)*(1+$X2280))</f>
        <v/>
      </c>
      <c r="Z2280" s="40">
        <f>IF($C2280="",0,IFERROR(INDEX(Departments!$B$5:$B$54,MATCH($C2280,Departments!$A$5:$A$54,0)),0))</f>
        <v/>
      </c>
      <c r="AA2280" s="41">
        <f>N($L2280)*$Y2280</f>
        <v/>
      </c>
      <c r="AB2280" s="41">
        <f>N($M2280)*$Y2280</f>
        <v/>
      </c>
      <c r="AC2280" s="41">
        <f>$AA2280*$Z2280</f>
        <v/>
      </c>
      <c r="AD2280" s="41">
        <f>$AA2280*BonusMonths/12</f>
        <v/>
      </c>
      <c r="AE2280" s="41">
        <f>($AA2280+SI_Gross*$AB2280)*IF($Q2280=1,SI_O,SI_E)</f>
        <v/>
      </c>
      <c r="AF2280" s="41">
        <f>IF($Q2280=1,0,$AA2280*EOSB)</f>
        <v/>
      </c>
      <c r="AG2280" s="41">
        <f>$AN2280*$W2280</f>
        <v/>
      </c>
      <c r="AH2280" s="41">
        <f>SUM($AA2280:$AG2280)</f>
        <v/>
      </c>
      <c r="AI2280" s="41">
        <f>12*($AM2280+$AN2280)</f>
        <v/>
      </c>
      <c r="AJ2280" s="41">
        <f>$AM2280*((IncMonth-1)+(13-IncMonth)*(1+$X2280))+12*$AN2280</f>
        <v/>
      </c>
      <c r="AK2280" s="41">
        <f>IF($R2280=1,N($L2280)+N($M2280),0)</f>
        <v/>
      </c>
      <c r="AL2280">
        <f>IF($C2280="","",IF(N($L2280)&lt;=0,"Basic salary missing",IF(ISNA(MATCH($C2280,Departments!$A$5:$A$54,0)),"Department not on Departments sheet",IF(AND($I2280&lt;&gt;"",NOT(ISNUMBER($I2280))),"Date of birth is text, not a date",IF(AND($K2280&lt;&gt;"",NOT(ISNUMBER($K2280))),"Contract end is text, not a date","")))))</f>
        <v/>
      </c>
      <c r="AM2280" s="41">
        <f>IF($R2280=0,0,N($L2280)*(1+$Z2280+BonusMonths/12+IF($Q2280=1,0,EOSB))+N($M2280)+(N($L2280)+SI_Gross*N($M2280))*IF($Q2280=1,SI_O,SI_E))</f>
        <v/>
      </c>
      <c r="AN2280" s="41">
        <f>IF($R2280=0,0,(IF($Q2280=1,MedO,MedE+Ticket)+Training)/12)</f>
        <v/>
      </c>
    </row>
    <row r="2281">
      <c r="I2281" s="35" t="n"/>
      <c r="J2281" s="35" t="n"/>
      <c r="K2281" s="35" t="n"/>
      <c r="L2281" s="36" t="n"/>
      <c r="M2281" s="36" t="n"/>
      <c r="P2281" s="37" t="n"/>
      <c r="Q2281" s="38">
        <f>IF($C2281="",0,IF(OR(LOWER(TRIM($G2281))="omani",LOWER(TRIM($G2281))="oman",LOWER(TRIM($G2281))="om",LOWER(TRIM($G2281))="local"),1,0))</f>
        <v/>
      </c>
      <c r="R2281" s="38">
        <f>IF($C2281="",0,IF(OR(ISNUMBER(SEARCH("resign",$N2281)),ISNUMBER(SEARCH("terminat",$N2281)),ISNUMBER(SEARCH("inactive",$N2281)),ISNUMBER(SEARCH("vacan",$N2281)),ISNUMBER(SEARCH("deceased",$N2281)),ISNUMBER(SEARCH("separated",$N2281))),0,1))</f>
        <v/>
      </c>
      <c r="S2281">
        <f>IF(OR($R2281=0,NOT(ISNUMBER($I2281))),"",IFERROR(DATEDIF($I2281,DATE(FY,1,1),"y"),""))</f>
        <v/>
      </c>
      <c r="T2281">
        <f>IF(OR($R2281=0,NOT(ISNUMBER($J2281))),"",IFERROR(DATEDIF($J2281,DATE(FY,1,1),"y"),0))</f>
        <v/>
      </c>
      <c r="U2281" s="38">
        <f>IF(OR($R2281=0,NOT(ISNUMBER($I2281))),0,IF(YEAR($I2281)+IF($Q2281=1,RetAgeO,RetAgeE)=FY,MONTH($I2281),IF(YEAR($I2281)+IF($Q2281=1,RetAgeO,RetAgeE)&lt;FY,1,0)))</f>
        <v/>
      </c>
      <c r="V2281" s="38">
        <f>IF(OR($R2281=0,NOT(ISNUMBER($K2281))),0,IF(YEAR($K2281)=FY,MONTH($K2281),IF(YEAR($K2281)&lt;FY,1,0)))</f>
        <v/>
      </c>
      <c r="W2281" s="38">
        <f>IF($R2281=0,0,MIN(12,IF(AND(ISNUMBER($O2281),$O2281&gt;=1,$O2281&lt;=12),INT($O2281),12),IF(AND(RetireExit="Yes",$U2281&gt;0),$U2281,12),IF(AND(ContractExit="Yes",$V2281&gt;0),$V2281,12)))</f>
        <v/>
      </c>
      <c r="X2281" s="37">
        <f>IF(ISNUMBER($P2281),$P2281,IncPct)</f>
        <v/>
      </c>
      <c r="Y2281" s="39">
        <f>IF($W2281=0,0,MAX(0,MIN($W2281,IncMonth-1))+MAX(0,$W2281-IncMonth+1)*(1+$X2281))</f>
        <v/>
      </c>
      <c r="Z2281" s="40">
        <f>IF($C2281="",0,IFERROR(INDEX(Departments!$B$5:$B$54,MATCH($C2281,Departments!$A$5:$A$54,0)),0))</f>
        <v/>
      </c>
      <c r="AA2281" s="41">
        <f>N($L2281)*$Y2281</f>
        <v/>
      </c>
      <c r="AB2281" s="41">
        <f>N($M2281)*$Y2281</f>
        <v/>
      </c>
      <c r="AC2281" s="41">
        <f>$AA2281*$Z2281</f>
        <v/>
      </c>
      <c r="AD2281" s="41">
        <f>$AA2281*BonusMonths/12</f>
        <v/>
      </c>
      <c r="AE2281" s="41">
        <f>($AA2281+SI_Gross*$AB2281)*IF($Q2281=1,SI_O,SI_E)</f>
        <v/>
      </c>
      <c r="AF2281" s="41">
        <f>IF($Q2281=1,0,$AA2281*EOSB)</f>
        <v/>
      </c>
      <c r="AG2281" s="41">
        <f>$AN2281*$W2281</f>
        <v/>
      </c>
      <c r="AH2281" s="41">
        <f>SUM($AA2281:$AG2281)</f>
        <v/>
      </c>
      <c r="AI2281" s="41">
        <f>12*($AM2281+$AN2281)</f>
        <v/>
      </c>
      <c r="AJ2281" s="41">
        <f>$AM2281*((IncMonth-1)+(13-IncMonth)*(1+$X2281))+12*$AN2281</f>
        <v/>
      </c>
      <c r="AK2281" s="41">
        <f>IF($R2281=1,N($L2281)+N($M2281),0)</f>
        <v/>
      </c>
      <c r="AL2281">
        <f>IF($C2281="","",IF(N($L2281)&lt;=0,"Basic salary missing",IF(ISNA(MATCH($C2281,Departments!$A$5:$A$54,0)),"Department not on Departments sheet",IF(AND($I2281&lt;&gt;"",NOT(ISNUMBER($I2281))),"Date of birth is text, not a date",IF(AND($K2281&lt;&gt;"",NOT(ISNUMBER($K2281))),"Contract end is text, not a date","")))))</f>
        <v/>
      </c>
      <c r="AM2281" s="41">
        <f>IF($R2281=0,0,N($L2281)*(1+$Z2281+BonusMonths/12+IF($Q2281=1,0,EOSB))+N($M2281)+(N($L2281)+SI_Gross*N($M2281))*IF($Q2281=1,SI_O,SI_E))</f>
        <v/>
      </c>
      <c r="AN2281" s="41">
        <f>IF($R2281=0,0,(IF($Q2281=1,MedO,MedE+Ticket)+Training)/12)</f>
        <v/>
      </c>
    </row>
    <row r="2282">
      <c r="I2282" s="35" t="n"/>
      <c r="J2282" s="35" t="n"/>
      <c r="K2282" s="35" t="n"/>
      <c r="L2282" s="36" t="n"/>
      <c r="M2282" s="36" t="n"/>
      <c r="P2282" s="37" t="n"/>
      <c r="Q2282" s="38">
        <f>IF($C2282="",0,IF(OR(LOWER(TRIM($G2282))="omani",LOWER(TRIM($G2282))="oman",LOWER(TRIM($G2282))="om",LOWER(TRIM($G2282))="local"),1,0))</f>
        <v/>
      </c>
      <c r="R2282" s="38">
        <f>IF($C2282="",0,IF(OR(ISNUMBER(SEARCH("resign",$N2282)),ISNUMBER(SEARCH("terminat",$N2282)),ISNUMBER(SEARCH("inactive",$N2282)),ISNUMBER(SEARCH("vacan",$N2282)),ISNUMBER(SEARCH("deceased",$N2282)),ISNUMBER(SEARCH("separated",$N2282))),0,1))</f>
        <v/>
      </c>
      <c r="S2282">
        <f>IF(OR($R2282=0,NOT(ISNUMBER($I2282))),"",IFERROR(DATEDIF($I2282,DATE(FY,1,1),"y"),""))</f>
        <v/>
      </c>
      <c r="T2282">
        <f>IF(OR($R2282=0,NOT(ISNUMBER($J2282))),"",IFERROR(DATEDIF($J2282,DATE(FY,1,1),"y"),0))</f>
        <v/>
      </c>
      <c r="U2282" s="38">
        <f>IF(OR($R2282=0,NOT(ISNUMBER($I2282))),0,IF(YEAR($I2282)+IF($Q2282=1,RetAgeO,RetAgeE)=FY,MONTH($I2282),IF(YEAR($I2282)+IF($Q2282=1,RetAgeO,RetAgeE)&lt;FY,1,0)))</f>
        <v/>
      </c>
      <c r="V2282" s="38">
        <f>IF(OR($R2282=0,NOT(ISNUMBER($K2282))),0,IF(YEAR($K2282)=FY,MONTH($K2282),IF(YEAR($K2282)&lt;FY,1,0)))</f>
        <v/>
      </c>
      <c r="W2282" s="38">
        <f>IF($R2282=0,0,MIN(12,IF(AND(ISNUMBER($O2282),$O2282&gt;=1,$O2282&lt;=12),INT($O2282),12),IF(AND(RetireExit="Yes",$U2282&gt;0),$U2282,12),IF(AND(ContractExit="Yes",$V2282&gt;0),$V2282,12)))</f>
        <v/>
      </c>
      <c r="X2282" s="37">
        <f>IF(ISNUMBER($P2282),$P2282,IncPct)</f>
        <v/>
      </c>
      <c r="Y2282" s="39">
        <f>IF($W2282=0,0,MAX(0,MIN($W2282,IncMonth-1))+MAX(0,$W2282-IncMonth+1)*(1+$X2282))</f>
        <v/>
      </c>
      <c r="Z2282" s="40">
        <f>IF($C2282="",0,IFERROR(INDEX(Departments!$B$5:$B$54,MATCH($C2282,Departments!$A$5:$A$54,0)),0))</f>
        <v/>
      </c>
      <c r="AA2282" s="41">
        <f>N($L2282)*$Y2282</f>
        <v/>
      </c>
      <c r="AB2282" s="41">
        <f>N($M2282)*$Y2282</f>
        <v/>
      </c>
      <c r="AC2282" s="41">
        <f>$AA2282*$Z2282</f>
        <v/>
      </c>
      <c r="AD2282" s="41">
        <f>$AA2282*BonusMonths/12</f>
        <v/>
      </c>
      <c r="AE2282" s="41">
        <f>($AA2282+SI_Gross*$AB2282)*IF($Q2282=1,SI_O,SI_E)</f>
        <v/>
      </c>
      <c r="AF2282" s="41">
        <f>IF($Q2282=1,0,$AA2282*EOSB)</f>
        <v/>
      </c>
      <c r="AG2282" s="41">
        <f>$AN2282*$W2282</f>
        <v/>
      </c>
      <c r="AH2282" s="41">
        <f>SUM($AA2282:$AG2282)</f>
        <v/>
      </c>
      <c r="AI2282" s="41">
        <f>12*($AM2282+$AN2282)</f>
        <v/>
      </c>
      <c r="AJ2282" s="41">
        <f>$AM2282*((IncMonth-1)+(13-IncMonth)*(1+$X2282))+12*$AN2282</f>
        <v/>
      </c>
      <c r="AK2282" s="41">
        <f>IF($R2282=1,N($L2282)+N($M2282),0)</f>
        <v/>
      </c>
      <c r="AL2282">
        <f>IF($C2282="","",IF(N($L2282)&lt;=0,"Basic salary missing",IF(ISNA(MATCH($C2282,Departments!$A$5:$A$54,0)),"Department not on Departments sheet",IF(AND($I2282&lt;&gt;"",NOT(ISNUMBER($I2282))),"Date of birth is text, not a date",IF(AND($K2282&lt;&gt;"",NOT(ISNUMBER($K2282))),"Contract end is text, not a date","")))))</f>
        <v/>
      </c>
      <c r="AM2282" s="41">
        <f>IF($R2282=0,0,N($L2282)*(1+$Z2282+BonusMonths/12+IF($Q2282=1,0,EOSB))+N($M2282)+(N($L2282)+SI_Gross*N($M2282))*IF($Q2282=1,SI_O,SI_E))</f>
        <v/>
      </c>
      <c r="AN2282" s="41">
        <f>IF($R2282=0,0,(IF($Q2282=1,MedO,MedE+Ticket)+Training)/12)</f>
        <v/>
      </c>
    </row>
    <row r="2283">
      <c r="I2283" s="35" t="n"/>
      <c r="J2283" s="35" t="n"/>
      <c r="K2283" s="35" t="n"/>
      <c r="L2283" s="36" t="n"/>
      <c r="M2283" s="36" t="n"/>
      <c r="P2283" s="37" t="n"/>
      <c r="Q2283" s="38">
        <f>IF($C2283="",0,IF(OR(LOWER(TRIM($G2283))="omani",LOWER(TRIM($G2283))="oman",LOWER(TRIM($G2283))="om",LOWER(TRIM($G2283))="local"),1,0))</f>
        <v/>
      </c>
      <c r="R2283" s="38">
        <f>IF($C2283="",0,IF(OR(ISNUMBER(SEARCH("resign",$N2283)),ISNUMBER(SEARCH("terminat",$N2283)),ISNUMBER(SEARCH("inactive",$N2283)),ISNUMBER(SEARCH("vacan",$N2283)),ISNUMBER(SEARCH("deceased",$N2283)),ISNUMBER(SEARCH("separated",$N2283))),0,1))</f>
        <v/>
      </c>
      <c r="S2283">
        <f>IF(OR($R2283=0,NOT(ISNUMBER($I2283))),"",IFERROR(DATEDIF($I2283,DATE(FY,1,1),"y"),""))</f>
        <v/>
      </c>
      <c r="T2283">
        <f>IF(OR($R2283=0,NOT(ISNUMBER($J2283))),"",IFERROR(DATEDIF($J2283,DATE(FY,1,1),"y"),0))</f>
        <v/>
      </c>
      <c r="U2283" s="38">
        <f>IF(OR($R2283=0,NOT(ISNUMBER($I2283))),0,IF(YEAR($I2283)+IF($Q2283=1,RetAgeO,RetAgeE)=FY,MONTH($I2283),IF(YEAR($I2283)+IF($Q2283=1,RetAgeO,RetAgeE)&lt;FY,1,0)))</f>
        <v/>
      </c>
      <c r="V2283" s="38">
        <f>IF(OR($R2283=0,NOT(ISNUMBER($K2283))),0,IF(YEAR($K2283)=FY,MONTH($K2283),IF(YEAR($K2283)&lt;FY,1,0)))</f>
        <v/>
      </c>
      <c r="W2283" s="38">
        <f>IF($R2283=0,0,MIN(12,IF(AND(ISNUMBER($O2283),$O2283&gt;=1,$O2283&lt;=12),INT($O2283),12),IF(AND(RetireExit="Yes",$U2283&gt;0),$U2283,12),IF(AND(ContractExit="Yes",$V2283&gt;0),$V2283,12)))</f>
        <v/>
      </c>
      <c r="X2283" s="37">
        <f>IF(ISNUMBER($P2283),$P2283,IncPct)</f>
        <v/>
      </c>
      <c r="Y2283" s="39">
        <f>IF($W2283=0,0,MAX(0,MIN($W2283,IncMonth-1))+MAX(0,$W2283-IncMonth+1)*(1+$X2283))</f>
        <v/>
      </c>
      <c r="Z2283" s="40">
        <f>IF($C2283="",0,IFERROR(INDEX(Departments!$B$5:$B$54,MATCH($C2283,Departments!$A$5:$A$54,0)),0))</f>
        <v/>
      </c>
      <c r="AA2283" s="41">
        <f>N($L2283)*$Y2283</f>
        <v/>
      </c>
      <c r="AB2283" s="41">
        <f>N($M2283)*$Y2283</f>
        <v/>
      </c>
      <c r="AC2283" s="41">
        <f>$AA2283*$Z2283</f>
        <v/>
      </c>
      <c r="AD2283" s="41">
        <f>$AA2283*BonusMonths/12</f>
        <v/>
      </c>
      <c r="AE2283" s="41">
        <f>($AA2283+SI_Gross*$AB2283)*IF($Q2283=1,SI_O,SI_E)</f>
        <v/>
      </c>
      <c r="AF2283" s="41">
        <f>IF($Q2283=1,0,$AA2283*EOSB)</f>
        <v/>
      </c>
      <c r="AG2283" s="41">
        <f>$AN2283*$W2283</f>
        <v/>
      </c>
      <c r="AH2283" s="41">
        <f>SUM($AA2283:$AG2283)</f>
        <v/>
      </c>
      <c r="AI2283" s="41">
        <f>12*($AM2283+$AN2283)</f>
        <v/>
      </c>
      <c r="AJ2283" s="41">
        <f>$AM2283*((IncMonth-1)+(13-IncMonth)*(1+$X2283))+12*$AN2283</f>
        <v/>
      </c>
      <c r="AK2283" s="41">
        <f>IF($R2283=1,N($L2283)+N($M2283),0)</f>
        <v/>
      </c>
      <c r="AL2283">
        <f>IF($C2283="","",IF(N($L2283)&lt;=0,"Basic salary missing",IF(ISNA(MATCH($C2283,Departments!$A$5:$A$54,0)),"Department not on Departments sheet",IF(AND($I2283&lt;&gt;"",NOT(ISNUMBER($I2283))),"Date of birth is text, not a date",IF(AND($K2283&lt;&gt;"",NOT(ISNUMBER($K2283))),"Contract end is text, not a date","")))))</f>
        <v/>
      </c>
      <c r="AM2283" s="41">
        <f>IF($R2283=0,0,N($L2283)*(1+$Z2283+BonusMonths/12+IF($Q2283=1,0,EOSB))+N($M2283)+(N($L2283)+SI_Gross*N($M2283))*IF($Q2283=1,SI_O,SI_E))</f>
        <v/>
      </c>
      <c r="AN2283" s="41">
        <f>IF($R2283=0,0,(IF($Q2283=1,MedO,MedE+Ticket)+Training)/12)</f>
        <v/>
      </c>
    </row>
    <row r="2284">
      <c r="I2284" s="35" t="n"/>
      <c r="J2284" s="35" t="n"/>
      <c r="K2284" s="35" t="n"/>
      <c r="L2284" s="36" t="n"/>
      <c r="M2284" s="36" t="n"/>
      <c r="P2284" s="37" t="n"/>
      <c r="Q2284" s="38">
        <f>IF($C2284="",0,IF(OR(LOWER(TRIM($G2284))="omani",LOWER(TRIM($G2284))="oman",LOWER(TRIM($G2284))="om",LOWER(TRIM($G2284))="local"),1,0))</f>
        <v/>
      </c>
      <c r="R2284" s="38">
        <f>IF($C2284="",0,IF(OR(ISNUMBER(SEARCH("resign",$N2284)),ISNUMBER(SEARCH("terminat",$N2284)),ISNUMBER(SEARCH("inactive",$N2284)),ISNUMBER(SEARCH("vacan",$N2284)),ISNUMBER(SEARCH("deceased",$N2284)),ISNUMBER(SEARCH("separated",$N2284))),0,1))</f>
        <v/>
      </c>
      <c r="S2284">
        <f>IF(OR($R2284=0,NOT(ISNUMBER($I2284))),"",IFERROR(DATEDIF($I2284,DATE(FY,1,1),"y"),""))</f>
        <v/>
      </c>
      <c r="T2284">
        <f>IF(OR($R2284=0,NOT(ISNUMBER($J2284))),"",IFERROR(DATEDIF($J2284,DATE(FY,1,1),"y"),0))</f>
        <v/>
      </c>
      <c r="U2284" s="38">
        <f>IF(OR($R2284=0,NOT(ISNUMBER($I2284))),0,IF(YEAR($I2284)+IF($Q2284=1,RetAgeO,RetAgeE)=FY,MONTH($I2284),IF(YEAR($I2284)+IF($Q2284=1,RetAgeO,RetAgeE)&lt;FY,1,0)))</f>
        <v/>
      </c>
      <c r="V2284" s="38">
        <f>IF(OR($R2284=0,NOT(ISNUMBER($K2284))),0,IF(YEAR($K2284)=FY,MONTH($K2284),IF(YEAR($K2284)&lt;FY,1,0)))</f>
        <v/>
      </c>
      <c r="W2284" s="38">
        <f>IF($R2284=0,0,MIN(12,IF(AND(ISNUMBER($O2284),$O2284&gt;=1,$O2284&lt;=12),INT($O2284),12),IF(AND(RetireExit="Yes",$U2284&gt;0),$U2284,12),IF(AND(ContractExit="Yes",$V2284&gt;0),$V2284,12)))</f>
        <v/>
      </c>
      <c r="X2284" s="37">
        <f>IF(ISNUMBER($P2284),$P2284,IncPct)</f>
        <v/>
      </c>
      <c r="Y2284" s="39">
        <f>IF($W2284=0,0,MAX(0,MIN($W2284,IncMonth-1))+MAX(0,$W2284-IncMonth+1)*(1+$X2284))</f>
        <v/>
      </c>
      <c r="Z2284" s="40">
        <f>IF($C2284="",0,IFERROR(INDEX(Departments!$B$5:$B$54,MATCH($C2284,Departments!$A$5:$A$54,0)),0))</f>
        <v/>
      </c>
      <c r="AA2284" s="41">
        <f>N($L2284)*$Y2284</f>
        <v/>
      </c>
      <c r="AB2284" s="41">
        <f>N($M2284)*$Y2284</f>
        <v/>
      </c>
      <c r="AC2284" s="41">
        <f>$AA2284*$Z2284</f>
        <v/>
      </c>
      <c r="AD2284" s="41">
        <f>$AA2284*BonusMonths/12</f>
        <v/>
      </c>
      <c r="AE2284" s="41">
        <f>($AA2284+SI_Gross*$AB2284)*IF($Q2284=1,SI_O,SI_E)</f>
        <v/>
      </c>
      <c r="AF2284" s="41">
        <f>IF($Q2284=1,0,$AA2284*EOSB)</f>
        <v/>
      </c>
      <c r="AG2284" s="41">
        <f>$AN2284*$W2284</f>
        <v/>
      </c>
      <c r="AH2284" s="41">
        <f>SUM($AA2284:$AG2284)</f>
        <v/>
      </c>
      <c r="AI2284" s="41">
        <f>12*($AM2284+$AN2284)</f>
        <v/>
      </c>
      <c r="AJ2284" s="41">
        <f>$AM2284*((IncMonth-1)+(13-IncMonth)*(1+$X2284))+12*$AN2284</f>
        <v/>
      </c>
      <c r="AK2284" s="41">
        <f>IF($R2284=1,N($L2284)+N($M2284),0)</f>
        <v/>
      </c>
      <c r="AL2284">
        <f>IF($C2284="","",IF(N($L2284)&lt;=0,"Basic salary missing",IF(ISNA(MATCH($C2284,Departments!$A$5:$A$54,0)),"Department not on Departments sheet",IF(AND($I2284&lt;&gt;"",NOT(ISNUMBER($I2284))),"Date of birth is text, not a date",IF(AND($K2284&lt;&gt;"",NOT(ISNUMBER($K2284))),"Contract end is text, not a date","")))))</f>
        <v/>
      </c>
      <c r="AM2284" s="41">
        <f>IF($R2284=0,0,N($L2284)*(1+$Z2284+BonusMonths/12+IF($Q2284=1,0,EOSB))+N($M2284)+(N($L2284)+SI_Gross*N($M2284))*IF($Q2284=1,SI_O,SI_E))</f>
        <v/>
      </c>
      <c r="AN2284" s="41">
        <f>IF($R2284=0,0,(IF($Q2284=1,MedO,MedE+Ticket)+Training)/12)</f>
        <v/>
      </c>
    </row>
    <row r="2285">
      <c r="I2285" s="35" t="n"/>
      <c r="J2285" s="35" t="n"/>
      <c r="K2285" s="35" t="n"/>
      <c r="L2285" s="36" t="n"/>
      <c r="M2285" s="36" t="n"/>
      <c r="P2285" s="37" t="n"/>
      <c r="Q2285" s="38">
        <f>IF($C2285="",0,IF(OR(LOWER(TRIM($G2285))="omani",LOWER(TRIM($G2285))="oman",LOWER(TRIM($G2285))="om",LOWER(TRIM($G2285))="local"),1,0))</f>
        <v/>
      </c>
      <c r="R2285" s="38">
        <f>IF($C2285="",0,IF(OR(ISNUMBER(SEARCH("resign",$N2285)),ISNUMBER(SEARCH("terminat",$N2285)),ISNUMBER(SEARCH("inactive",$N2285)),ISNUMBER(SEARCH("vacan",$N2285)),ISNUMBER(SEARCH("deceased",$N2285)),ISNUMBER(SEARCH("separated",$N2285))),0,1))</f>
        <v/>
      </c>
      <c r="S2285">
        <f>IF(OR($R2285=0,NOT(ISNUMBER($I2285))),"",IFERROR(DATEDIF($I2285,DATE(FY,1,1),"y"),""))</f>
        <v/>
      </c>
      <c r="T2285">
        <f>IF(OR($R2285=0,NOT(ISNUMBER($J2285))),"",IFERROR(DATEDIF($J2285,DATE(FY,1,1),"y"),0))</f>
        <v/>
      </c>
      <c r="U2285" s="38">
        <f>IF(OR($R2285=0,NOT(ISNUMBER($I2285))),0,IF(YEAR($I2285)+IF($Q2285=1,RetAgeO,RetAgeE)=FY,MONTH($I2285),IF(YEAR($I2285)+IF($Q2285=1,RetAgeO,RetAgeE)&lt;FY,1,0)))</f>
        <v/>
      </c>
      <c r="V2285" s="38">
        <f>IF(OR($R2285=0,NOT(ISNUMBER($K2285))),0,IF(YEAR($K2285)=FY,MONTH($K2285),IF(YEAR($K2285)&lt;FY,1,0)))</f>
        <v/>
      </c>
      <c r="W2285" s="38">
        <f>IF($R2285=0,0,MIN(12,IF(AND(ISNUMBER($O2285),$O2285&gt;=1,$O2285&lt;=12),INT($O2285),12),IF(AND(RetireExit="Yes",$U2285&gt;0),$U2285,12),IF(AND(ContractExit="Yes",$V2285&gt;0),$V2285,12)))</f>
        <v/>
      </c>
      <c r="X2285" s="37">
        <f>IF(ISNUMBER($P2285),$P2285,IncPct)</f>
        <v/>
      </c>
      <c r="Y2285" s="39">
        <f>IF($W2285=0,0,MAX(0,MIN($W2285,IncMonth-1))+MAX(0,$W2285-IncMonth+1)*(1+$X2285))</f>
        <v/>
      </c>
      <c r="Z2285" s="40">
        <f>IF($C2285="",0,IFERROR(INDEX(Departments!$B$5:$B$54,MATCH($C2285,Departments!$A$5:$A$54,0)),0))</f>
        <v/>
      </c>
      <c r="AA2285" s="41">
        <f>N($L2285)*$Y2285</f>
        <v/>
      </c>
      <c r="AB2285" s="41">
        <f>N($M2285)*$Y2285</f>
        <v/>
      </c>
      <c r="AC2285" s="41">
        <f>$AA2285*$Z2285</f>
        <v/>
      </c>
      <c r="AD2285" s="41">
        <f>$AA2285*BonusMonths/12</f>
        <v/>
      </c>
      <c r="AE2285" s="41">
        <f>($AA2285+SI_Gross*$AB2285)*IF($Q2285=1,SI_O,SI_E)</f>
        <v/>
      </c>
      <c r="AF2285" s="41">
        <f>IF($Q2285=1,0,$AA2285*EOSB)</f>
        <v/>
      </c>
      <c r="AG2285" s="41">
        <f>$AN2285*$W2285</f>
        <v/>
      </c>
      <c r="AH2285" s="41">
        <f>SUM($AA2285:$AG2285)</f>
        <v/>
      </c>
      <c r="AI2285" s="41">
        <f>12*($AM2285+$AN2285)</f>
        <v/>
      </c>
      <c r="AJ2285" s="41">
        <f>$AM2285*((IncMonth-1)+(13-IncMonth)*(1+$X2285))+12*$AN2285</f>
        <v/>
      </c>
      <c r="AK2285" s="41">
        <f>IF($R2285=1,N($L2285)+N($M2285),0)</f>
        <v/>
      </c>
      <c r="AL2285">
        <f>IF($C2285="","",IF(N($L2285)&lt;=0,"Basic salary missing",IF(ISNA(MATCH($C2285,Departments!$A$5:$A$54,0)),"Department not on Departments sheet",IF(AND($I2285&lt;&gt;"",NOT(ISNUMBER($I2285))),"Date of birth is text, not a date",IF(AND($K2285&lt;&gt;"",NOT(ISNUMBER($K2285))),"Contract end is text, not a date","")))))</f>
        <v/>
      </c>
      <c r="AM2285" s="41">
        <f>IF($R2285=0,0,N($L2285)*(1+$Z2285+BonusMonths/12+IF($Q2285=1,0,EOSB))+N($M2285)+(N($L2285)+SI_Gross*N($M2285))*IF($Q2285=1,SI_O,SI_E))</f>
        <v/>
      </c>
      <c r="AN2285" s="41">
        <f>IF($R2285=0,0,(IF($Q2285=1,MedO,MedE+Ticket)+Training)/12)</f>
        <v/>
      </c>
    </row>
    <row r="2286">
      <c r="I2286" s="35" t="n"/>
      <c r="J2286" s="35" t="n"/>
      <c r="K2286" s="35" t="n"/>
      <c r="L2286" s="36" t="n"/>
      <c r="M2286" s="36" t="n"/>
      <c r="P2286" s="37" t="n"/>
      <c r="Q2286" s="38">
        <f>IF($C2286="",0,IF(OR(LOWER(TRIM($G2286))="omani",LOWER(TRIM($G2286))="oman",LOWER(TRIM($G2286))="om",LOWER(TRIM($G2286))="local"),1,0))</f>
        <v/>
      </c>
      <c r="R2286" s="38">
        <f>IF($C2286="",0,IF(OR(ISNUMBER(SEARCH("resign",$N2286)),ISNUMBER(SEARCH("terminat",$N2286)),ISNUMBER(SEARCH("inactive",$N2286)),ISNUMBER(SEARCH("vacan",$N2286)),ISNUMBER(SEARCH("deceased",$N2286)),ISNUMBER(SEARCH("separated",$N2286))),0,1))</f>
        <v/>
      </c>
      <c r="S2286">
        <f>IF(OR($R2286=0,NOT(ISNUMBER($I2286))),"",IFERROR(DATEDIF($I2286,DATE(FY,1,1),"y"),""))</f>
        <v/>
      </c>
      <c r="T2286">
        <f>IF(OR($R2286=0,NOT(ISNUMBER($J2286))),"",IFERROR(DATEDIF($J2286,DATE(FY,1,1),"y"),0))</f>
        <v/>
      </c>
      <c r="U2286" s="38">
        <f>IF(OR($R2286=0,NOT(ISNUMBER($I2286))),0,IF(YEAR($I2286)+IF($Q2286=1,RetAgeO,RetAgeE)=FY,MONTH($I2286),IF(YEAR($I2286)+IF($Q2286=1,RetAgeO,RetAgeE)&lt;FY,1,0)))</f>
        <v/>
      </c>
      <c r="V2286" s="38">
        <f>IF(OR($R2286=0,NOT(ISNUMBER($K2286))),0,IF(YEAR($K2286)=FY,MONTH($K2286),IF(YEAR($K2286)&lt;FY,1,0)))</f>
        <v/>
      </c>
      <c r="W2286" s="38">
        <f>IF($R2286=0,0,MIN(12,IF(AND(ISNUMBER($O2286),$O2286&gt;=1,$O2286&lt;=12),INT($O2286),12),IF(AND(RetireExit="Yes",$U2286&gt;0),$U2286,12),IF(AND(ContractExit="Yes",$V2286&gt;0),$V2286,12)))</f>
        <v/>
      </c>
      <c r="X2286" s="37">
        <f>IF(ISNUMBER($P2286),$P2286,IncPct)</f>
        <v/>
      </c>
      <c r="Y2286" s="39">
        <f>IF($W2286=0,0,MAX(0,MIN($W2286,IncMonth-1))+MAX(0,$W2286-IncMonth+1)*(1+$X2286))</f>
        <v/>
      </c>
      <c r="Z2286" s="40">
        <f>IF($C2286="",0,IFERROR(INDEX(Departments!$B$5:$B$54,MATCH($C2286,Departments!$A$5:$A$54,0)),0))</f>
        <v/>
      </c>
      <c r="AA2286" s="41">
        <f>N($L2286)*$Y2286</f>
        <v/>
      </c>
      <c r="AB2286" s="41">
        <f>N($M2286)*$Y2286</f>
        <v/>
      </c>
      <c r="AC2286" s="41">
        <f>$AA2286*$Z2286</f>
        <v/>
      </c>
      <c r="AD2286" s="41">
        <f>$AA2286*BonusMonths/12</f>
        <v/>
      </c>
      <c r="AE2286" s="41">
        <f>($AA2286+SI_Gross*$AB2286)*IF($Q2286=1,SI_O,SI_E)</f>
        <v/>
      </c>
      <c r="AF2286" s="41">
        <f>IF($Q2286=1,0,$AA2286*EOSB)</f>
        <v/>
      </c>
      <c r="AG2286" s="41">
        <f>$AN2286*$W2286</f>
        <v/>
      </c>
      <c r="AH2286" s="41">
        <f>SUM($AA2286:$AG2286)</f>
        <v/>
      </c>
      <c r="AI2286" s="41">
        <f>12*($AM2286+$AN2286)</f>
        <v/>
      </c>
      <c r="AJ2286" s="41">
        <f>$AM2286*((IncMonth-1)+(13-IncMonth)*(1+$X2286))+12*$AN2286</f>
        <v/>
      </c>
      <c r="AK2286" s="41">
        <f>IF($R2286=1,N($L2286)+N($M2286),0)</f>
        <v/>
      </c>
      <c r="AL2286">
        <f>IF($C2286="","",IF(N($L2286)&lt;=0,"Basic salary missing",IF(ISNA(MATCH($C2286,Departments!$A$5:$A$54,0)),"Department not on Departments sheet",IF(AND($I2286&lt;&gt;"",NOT(ISNUMBER($I2286))),"Date of birth is text, not a date",IF(AND($K2286&lt;&gt;"",NOT(ISNUMBER($K2286))),"Contract end is text, not a date","")))))</f>
        <v/>
      </c>
      <c r="AM2286" s="41">
        <f>IF($R2286=0,0,N($L2286)*(1+$Z2286+BonusMonths/12+IF($Q2286=1,0,EOSB))+N($M2286)+(N($L2286)+SI_Gross*N($M2286))*IF($Q2286=1,SI_O,SI_E))</f>
        <v/>
      </c>
      <c r="AN2286" s="41">
        <f>IF($R2286=0,0,(IF($Q2286=1,MedO,MedE+Ticket)+Training)/12)</f>
        <v/>
      </c>
    </row>
    <row r="2287">
      <c r="I2287" s="35" t="n"/>
      <c r="J2287" s="35" t="n"/>
      <c r="K2287" s="35" t="n"/>
      <c r="L2287" s="36" t="n"/>
      <c r="M2287" s="36" t="n"/>
      <c r="P2287" s="37" t="n"/>
      <c r="Q2287" s="38">
        <f>IF($C2287="",0,IF(OR(LOWER(TRIM($G2287))="omani",LOWER(TRIM($G2287))="oman",LOWER(TRIM($G2287))="om",LOWER(TRIM($G2287))="local"),1,0))</f>
        <v/>
      </c>
      <c r="R2287" s="38">
        <f>IF($C2287="",0,IF(OR(ISNUMBER(SEARCH("resign",$N2287)),ISNUMBER(SEARCH("terminat",$N2287)),ISNUMBER(SEARCH("inactive",$N2287)),ISNUMBER(SEARCH("vacan",$N2287)),ISNUMBER(SEARCH("deceased",$N2287)),ISNUMBER(SEARCH("separated",$N2287))),0,1))</f>
        <v/>
      </c>
      <c r="S2287">
        <f>IF(OR($R2287=0,NOT(ISNUMBER($I2287))),"",IFERROR(DATEDIF($I2287,DATE(FY,1,1),"y"),""))</f>
        <v/>
      </c>
      <c r="T2287">
        <f>IF(OR($R2287=0,NOT(ISNUMBER($J2287))),"",IFERROR(DATEDIF($J2287,DATE(FY,1,1),"y"),0))</f>
        <v/>
      </c>
      <c r="U2287" s="38">
        <f>IF(OR($R2287=0,NOT(ISNUMBER($I2287))),0,IF(YEAR($I2287)+IF($Q2287=1,RetAgeO,RetAgeE)=FY,MONTH($I2287),IF(YEAR($I2287)+IF($Q2287=1,RetAgeO,RetAgeE)&lt;FY,1,0)))</f>
        <v/>
      </c>
      <c r="V2287" s="38">
        <f>IF(OR($R2287=0,NOT(ISNUMBER($K2287))),0,IF(YEAR($K2287)=FY,MONTH($K2287),IF(YEAR($K2287)&lt;FY,1,0)))</f>
        <v/>
      </c>
      <c r="W2287" s="38">
        <f>IF($R2287=0,0,MIN(12,IF(AND(ISNUMBER($O2287),$O2287&gt;=1,$O2287&lt;=12),INT($O2287),12),IF(AND(RetireExit="Yes",$U2287&gt;0),$U2287,12),IF(AND(ContractExit="Yes",$V2287&gt;0),$V2287,12)))</f>
        <v/>
      </c>
      <c r="X2287" s="37">
        <f>IF(ISNUMBER($P2287),$P2287,IncPct)</f>
        <v/>
      </c>
      <c r="Y2287" s="39">
        <f>IF($W2287=0,0,MAX(0,MIN($W2287,IncMonth-1))+MAX(0,$W2287-IncMonth+1)*(1+$X2287))</f>
        <v/>
      </c>
      <c r="Z2287" s="40">
        <f>IF($C2287="",0,IFERROR(INDEX(Departments!$B$5:$B$54,MATCH($C2287,Departments!$A$5:$A$54,0)),0))</f>
        <v/>
      </c>
      <c r="AA2287" s="41">
        <f>N($L2287)*$Y2287</f>
        <v/>
      </c>
      <c r="AB2287" s="41">
        <f>N($M2287)*$Y2287</f>
        <v/>
      </c>
      <c r="AC2287" s="41">
        <f>$AA2287*$Z2287</f>
        <v/>
      </c>
      <c r="AD2287" s="41">
        <f>$AA2287*BonusMonths/12</f>
        <v/>
      </c>
      <c r="AE2287" s="41">
        <f>($AA2287+SI_Gross*$AB2287)*IF($Q2287=1,SI_O,SI_E)</f>
        <v/>
      </c>
      <c r="AF2287" s="41">
        <f>IF($Q2287=1,0,$AA2287*EOSB)</f>
        <v/>
      </c>
      <c r="AG2287" s="41">
        <f>$AN2287*$W2287</f>
        <v/>
      </c>
      <c r="AH2287" s="41">
        <f>SUM($AA2287:$AG2287)</f>
        <v/>
      </c>
      <c r="AI2287" s="41">
        <f>12*($AM2287+$AN2287)</f>
        <v/>
      </c>
      <c r="AJ2287" s="41">
        <f>$AM2287*((IncMonth-1)+(13-IncMonth)*(1+$X2287))+12*$AN2287</f>
        <v/>
      </c>
      <c r="AK2287" s="41">
        <f>IF($R2287=1,N($L2287)+N($M2287),0)</f>
        <v/>
      </c>
      <c r="AL2287">
        <f>IF($C2287="","",IF(N($L2287)&lt;=0,"Basic salary missing",IF(ISNA(MATCH($C2287,Departments!$A$5:$A$54,0)),"Department not on Departments sheet",IF(AND($I2287&lt;&gt;"",NOT(ISNUMBER($I2287))),"Date of birth is text, not a date",IF(AND($K2287&lt;&gt;"",NOT(ISNUMBER($K2287))),"Contract end is text, not a date","")))))</f>
        <v/>
      </c>
      <c r="AM2287" s="41">
        <f>IF($R2287=0,0,N($L2287)*(1+$Z2287+BonusMonths/12+IF($Q2287=1,0,EOSB))+N($M2287)+(N($L2287)+SI_Gross*N($M2287))*IF($Q2287=1,SI_O,SI_E))</f>
        <v/>
      </c>
      <c r="AN2287" s="41">
        <f>IF($R2287=0,0,(IF($Q2287=1,MedO,MedE+Ticket)+Training)/12)</f>
        <v/>
      </c>
    </row>
    <row r="2288">
      <c r="I2288" s="35" t="n"/>
      <c r="J2288" s="35" t="n"/>
      <c r="K2288" s="35" t="n"/>
      <c r="L2288" s="36" t="n"/>
      <c r="M2288" s="36" t="n"/>
      <c r="P2288" s="37" t="n"/>
      <c r="Q2288" s="38">
        <f>IF($C2288="",0,IF(OR(LOWER(TRIM($G2288))="omani",LOWER(TRIM($G2288))="oman",LOWER(TRIM($G2288))="om",LOWER(TRIM($G2288))="local"),1,0))</f>
        <v/>
      </c>
      <c r="R2288" s="38">
        <f>IF($C2288="",0,IF(OR(ISNUMBER(SEARCH("resign",$N2288)),ISNUMBER(SEARCH("terminat",$N2288)),ISNUMBER(SEARCH("inactive",$N2288)),ISNUMBER(SEARCH("vacan",$N2288)),ISNUMBER(SEARCH("deceased",$N2288)),ISNUMBER(SEARCH("separated",$N2288))),0,1))</f>
        <v/>
      </c>
      <c r="S2288">
        <f>IF(OR($R2288=0,NOT(ISNUMBER($I2288))),"",IFERROR(DATEDIF($I2288,DATE(FY,1,1),"y"),""))</f>
        <v/>
      </c>
      <c r="T2288">
        <f>IF(OR($R2288=0,NOT(ISNUMBER($J2288))),"",IFERROR(DATEDIF($J2288,DATE(FY,1,1),"y"),0))</f>
        <v/>
      </c>
      <c r="U2288" s="38">
        <f>IF(OR($R2288=0,NOT(ISNUMBER($I2288))),0,IF(YEAR($I2288)+IF($Q2288=1,RetAgeO,RetAgeE)=FY,MONTH($I2288),IF(YEAR($I2288)+IF($Q2288=1,RetAgeO,RetAgeE)&lt;FY,1,0)))</f>
        <v/>
      </c>
      <c r="V2288" s="38">
        <f>IF(OR($R2288=0,NOT(ISNUMBER($K2288))),0,IF(YEAR($K2288)=FY,MONTH($K2288),IF(YEAR($K2288)&lt;FY,1,0)))</f>
        <v/>
      </c>
      <c r="W2288" s="38">
        <f>IF($R2288=0,0,MIN(12,IF(AND(ISNUMBER($O2288),$O2288&gt;=1,$O2288&lt;=12),INT($O2288),12),IF(AND(RetireExit="Yes",$U2288&gt;0),$U2288,12),IF(AND(ContractExit="Yes",$V2288&gt;0),$V2288,12)))</f>
        <v/>
      </c>
      <c r="X2288" s="37">
        <f>IF(ISNUMBER($P2288),$P2288,IncPct)</f>
        <v/>
      </c>
      <c r="Y2288" s="39">
        <f>IF($W2288=0,0,MAX(0,MIN($W2288,IncMonth-1))+MAX(0,$W2288-IncMonth+1)*(1+$X2288))</f>
        <v/>
      </c>
      <c r="Z2288" s="40">
        <f>IF($C2288="",0,IFERROR(INDEX(Departments!$B$5:$B$54,MATCH($C2288,Departments!$A$5:$A$54,0)),0))</f>
        <v/>
      </c>
      <c r="AA2288" s="41">
        <f>N($L2288)*$Y2288</f>
        <v/>
      </c>
      <c r="AB2288" s="41">
        <f>N($M2288)*$Y2288</f>
        <v/>
      </c>
      <c r="AC2288" s="41">
        <f>$AA2288*$Z2288</f>
        <v/>
      </c>
      <c r="AD2288" s="41">
        <f>$AA2288*BonusMonths/12</f>
        <v/>
      </c>
      <c r="AE2288" s="41">
        <f>($AA2288+SI_Gross*$AB2288)*IF($Q2288=1,SI_O,SI_E)</f>
        <v/>
      </c>
      <c r="AF2288" s="41">
        <f>IF($Q2288=1,0,$AA2288*EOSB)</f>
        <v/>
      </c>
      <c r="AG2288" s="41">
        <f>$AN2288*$W2288</f>
        <v/>
      </c>
      <c r="AH2288" s="41">
        <f>SUM($AA2288:$AG2288)</f>
        <v/>
      </c>
      <c r="AI2288" s="41">
        <f>12*($AM2288+$AN2288)</f>
        <v/>
      </c>
      <c r="AJ2288" s="41">
        <f>$AM2288*((IncMonth-1)+(13-IncMonth)*(1+$X2288))+12*$AN2288</f>
        <v/>
      </c>
      <c r="AK2288" s="41">
        <f>IF($R2288=1,N($L2288)+N($M2288),0)</f>
        <v/>
      </c>
      <c r="AL2288">
        <f>IF($C2288="","",IF(N($L2288)&lt;=0,"Basic salary missing",IF(ISNA(MATCH($C2288,Departments!$A$5:$A$54,0)),"Department not on Departments sheet",IF(AND($I2288&lt;&gt;"",NOT(ISNUMBER($I2288))),"Date of birth is text, not a date",IF(AND($K2288&lt;&gt;"",NOT(ISNUMBER($K2288))),"Contract end is text, not a date","")))))</f>
        <v/>
      </c>
      <c r="AM2288" s="41">
        <f>IF($R2288=0,0,N($L2288)*(1+$Z2288+BonusMonths/12+IF($Q2288=1,0,EOSB))+N($M2288)+(N($L2288)+SI_Gross*N($M2288))*IF($Q2288=1,SI_O,SI_E))</f>
        <v/>
      </c>
      <c r="AN2288" s="41">
        <f>IF($R2288=0,0,(IF($Q2288=1,MedO,MedE+Ticket)+Training)/12)</f>
        <v/>
      </c>
    </row>
    <row r="2289">
      <c r="I2289" s="35" t="n"/>
      <c r="J2289" s="35" t="n"/>
      <c r="K2289" s="35" t="n"/>
      <c r="L2289" s="36" t="n"/>
      <c r="M2289" s="36" t="n"/>
      <c r="P2289" s="37" t="n"/>
      <c r="Q2289" s="38">
        <f>IF($C2289="",0,IF(OR(LOWER(TRIM($G2289))="omani",LOWER(TRIM($G2289))="oman",LOWER(TRIM($G2289))="om",LOWER(TRIM($G2289))="local"),1,0))</f>
        <v/>
      </c>
      <c r="R2289" s="38">
        <f>IF($C2289="",0,IF(OR(ISNUMBER(SEARCH("resign",$N2289)),ISNUMBER(SEARCH("terminat",$N2289)),ISNUMBER(SEARCH("inactive",$N2289)),ISNUMBER(SEARCH("vacan",$N2289)),ISNUMBER(SEARCH("deceased",$N2289)),ISNUMBER(SEARCH("separated",$N2289))),0,1))</f>
        <v/>
      </c>
      <c r="S2289">
        <f>IF(OR($R2289=0,NOT(ISNUMBER($I2289))),"",IFERROR(DATEDIF($I2289,DATE(FY,1,1),"y"),""))</f>
        <v/>
      </c>
      <c r="T2289">
        <f>IF(OR($R2289=0,NOT(ISNUMBER($J2289))),"",IFERROR(DATEDIF($J2289,DATE(FY,1,1),"y"),0))</f>
        <v/>
      </c>
      <c r="U2289" s="38">
        <f>IF(OR($R2289=0,NOT(ISNUMBER($I2289))),0,IF(YEAR($I2289)+IF($Q2289=1,RetAgeO,RetAgeE)=FY,MONTH($I2289),IF(YEAR($I2289)+IF($Q2289=1,RetAgeO,RetAgeE)&lt;FY,1,0)))</f>
        <v/>
      </c>
      <c r="V2289" s="38">
        <f>IF(OR($R2289=0,NOT(ISNUMBER($K2289))),0,IF(YEAR($K2289)=FY,MONTH($K2289),IF(YEAR($K2289)&lt;FY,1,0)))</f>
        <v/>
      </c>
      <c r="W2289" s="38">
        <f>IF($R2289=0,0,MIN(12,IF(AND(ISNUMBER($O2289),$O2289&gt;=1,$O2289&lt;=12),INT($O2289),12),IF(AND(RetireExit="Yes",$U2289&gt;0),$U2289,12),IF(AND(ContractExit="Yes",$V2289&gt;0),$V2289,12)))</f>
        <v/>
      </c>
      <c r="X2289" s="37">
        <f>IF(ISNUMBER($P2289),$P2289,IncPct)</f>
        <v/>
      </c>
      <c r="Y2289" s="39">
        <f>IF($W2289=0,0,MAX(0,MIN($W2289,IncMonth-1))+MAX(0,$W2289-IncMonth+1)*(1+$X2289))</f>
        <v/>
      </c>
      <c r="Z2289" s="40">
        <f>IF($C2289="",0,IFERROR(INDEX(Departments!$B$5:$B$54,MATCH($C2289,Departments!$A$5:$A$54,0)),0))</f>
        <v/>
      </c>
      <c r="AA2289" s="41">
        <f>N($L2289)*$Y2289</f>
        <v/>
      </c>
      <c r="AB2289" s="41">
        <f>N($M2289)*$Y2289</f>
        <v/>
      </c>
      <c r="AC2289" s="41">
        <f>$AA2289*$Z2289</f>
        <v/>
      </c>
      <c r="AD2289" s="41">
        <f>$AA2289*BonusMonths/12</f>
        <v/>
      </c>
      <c r="AE2289" s="41">
        <f>($AA2289+SI_Gross*$AB2289)*IF($Q2289=1,SI_O,SI_E)</f>
        <v/>
      </c>
      <c r="AF2289" s="41">
        <f>IF($Q2289=1,0,$AA2289*EOSB)</f>
        <v/>
      </c>
      <c r="AG2289" s="41">
        <f>$AN2289*$W2289</f>
        <v/>
      </c>
      <c r="AH2289" s="41">
        <f>SUM($AA2289:$AG2289)</f>
        <v/>
      </c>
      <c r="AI2289" s="41">
        <f>12*($AM2289+$AN2289)</f>
        <v/>
      </c>
      <c r="AJ2289" s="41">
        <f>$AM2289*((IncMonth-1)+(13-IncMonth)*(1+$X2289))+12*$AN2289</f>
        <v/>
      </c>
      <c r="AK2289" s="41">
        <f>IF($R2289=1,N($L2289)+N($M2289),0)</f>
        <v/>
      </c>
      <c r="AL2289">
        <f>IF($C2289="","",IF(N($L2289)&lt;=0,"Basic salary missing",IF(ISNA(MATCH($C2289,Departments!$A$5:$A$54,0)),"Department not on Departments sheet",IF(AND($I2289&lt;&gt;"",NOT(ISNUMBER($I2289))),"Date of birth is text, not a date",IF(AND($K2289&lt;&gt;"",NOT(ISNUMBER($K2289))),"Contract end is text, not a date","")))))</f>
        <v/>
      </c>
      <c r="AM2289" s="41">
        <f>IF($R2289=0,0,N($L2289)*(1+$Z2289+BonusMonths/12+IF($Q2289=1,0,EOSB))+N($M2289)+(N($L2289)+SI_Gross*N($M2289))*IF($Q2289=1,SI_O,SI_E))</f>
        <v/>
      </c>
      <c r="AN2289" s="41">
        <f>IF($R2289=0,0,(IF($Q2289=1,MedO,MedE+Ticket)+Training)/12)</f>
        <v/>
      </c>
    </row>
    <row r="2290">
      <c r="I2290" s="35" t="n"/>
      <c r="J2290" s="35" t="n"/>
      <c r="K2290" s="35" t="n"/>
      <c r="L2290" s="36" t="n"/>
      <c r="M2290" s="36" t="n"/>
      <c r="P2290" s="37" t="n"/>
      <c r="Q2290" s="38">
        <f>IF($C2290="",0,IF(OR(LOWER(TRIM($G2290))="omani",LOWER(TRIM($G2290))="oman",LOWER(TRIM($G2290))="om",LOWER(TRIM($G2290))="local"),1,0))</f>
        <v/>
      </c>
      <c r="R2290" s="38">
        <f>IF($C2290="",0,IF(OR(ISNUMBER(SEARCH("resign",$N2290)),ISNUMBER(SEARCH("terminat",$N2290)),ISNUMBER(SEARCH("inactive",$N2290)),ISNUMBER(SEARCH("vacan",$N2290)),ISNUMBER(SEARCH("deceased",$N2290)),ISNUMBER(SEARCH("separated",$N2290))),0,1))</f>
        <v/>
      </c>
      <c r="S2290">
        <f>IF(OR($R2290=0,NOT(ISNUMBER($I2290))),"",IFERROR(DATEDIF($I2290,DATE(FY,1,1),"y"),""))</f>
        <v/>
      </c>
      <c r="T2290">
        <f>IF(OR($R2290=0,NOT(ISNUMBER($J2290))),"",IFERROR(DATEDIF($J2290,DATE(FY,1,1),"y"),0))</f>
        <v/>
      </c>
      <c r="U2290" s="38">
        <f>IF(OR($R2290=0,NOT(ISNUMBER($I2290))),0,IF(YEAR($I2290)+IF($Q2290=1,RetAgeO,RetAgeE)=FY,MONTH($I2290),IF(YEAR($I2290)+IF($Q2290=1,RetAgeO,RetAgeE)&lt;FY,1,0)))</f>
        <v/>
      </c>
      <c r="V2290" s="38">
        <f>IF(OR($R2290=0,NOT(ISNUMBER($K2290))),0,IF(YEAR($K2290)=FY,MONTH($K2290),IF(YEAR($K2290)&lt;FY,1,0)))</f>
        <v/>
      </c>
      <c r="W2290" s="38">
        <f>IF($R2290=0,0,MIN(12,IF(AND(ISNUMBER($O2290),$O2290&gt;=1,$O2290&lt;=12),INT($O2290),12),IF(AND(RetireExit="Yes",$U2290&gt;0),$U2290,12),IF(AND(ContractExit="Yes",$V2290&gt;0),$V2290,12)))</f>
        <v/>
      </c>
      <c r="X2290" s="37">
        <f>IF(ISNUMBER($P2290),$P2290,IncPct)</f>
        <v/>
      </c>
      <c r="Y2290" s="39">
        <f>IF($W2290=0,0,MAX(0,MIN($W2290,IncMonth-1))+MAX(0,$W2290-IncMonth+1)*(1+$X2290))</f>
        <v/>
      </c>
      <c r="Z2290" s="40">
        <f>IF($C2290="",0,IFERROR(INDEX(Departments!$B$5:$B$54,MATCH($C2290,Departments!$A$5:$A$54,0)),0))</f>
        <v/>
      </c>
      <c r="AA2290" s="41">
        <f>N($L2290)*$Y2290</f>
        <v/>
      </c>
      <c r="AB2290" s="41">
        <f>N($M2290)*$Y2290</f>
        <v/>
      </c>
      <c r="AC2290" s="41">
        <f>$AA2290*$Z2290</f>
        <v/>
      </c>
      <c r="AD2290" s="41">
        <f>$AA2290*BonusMonths/12</f>
        <v/>
      </c>
      <c r="AE2290" s="41">
        <f>($AA2290+SI_Gross*$AB2290)*IF($Q2290=1,SI_O,SI_E)</f>
        <v/>
      </c>
      <c r="AF2290" s="41">
        <f>IF($Q2290=1,0,$AA2290*EOSB)</f>
        <v/>
      </c>
      <c r="AG2290" s="41">
        <f>$AN2290*$W2290</f>
        <v/>
      </c>
      <c r="AH2290" s="41">
        <f>SUM($AA2290:$AG2290)</f>
        <v/>
      </c>
      <c r="AI2290" s="41">
        <f>12*($AM2290+$AN2290)</f>
        <v/>
      </c>
      <c r="AJ2290" s="41">
        <f>$AM2290*((IncMonth-1)+(13-IncMonth)*(1+$X2290))+12*$AN2290</f>
        <v/>
      </c>
      <c r="AK2290" s="41">
        <f>IF($R2290=1,N($L2290)+N($M2290),0)</f>
        <v/>
      </c>
      <c r="AL2290">
        <f>IF($C2290="","",IF(N($L2290)&lt;=0,"Basic salary missing",IF(ISNA(MATCH($C2290,Departments!$A$5:$A$54,0)),"Department not on Departments sheet",IF(AND($I2290&lt;&gt;"",NOT(ISNUMBER($I2290))),"Date of birth is text, not a date",IF(AND($K2290&lt;&gt;"",NOT(ISNUMBER($K2290))),"Contract end is text, not a date","")))))</f>
        <v/>
      </c>
      <c r="AM2290" s="41">
        <f>IF($R2290=0,0,N($L2290)*(1+$Z2290+BonusMonths/12+IF($Q2290=1,0,EOSB))+N($M2290)+(N($L2290)+SI_Gross*N($M2290))*IF($Q2290=1,SI_O,SI_E))</f>
        <v/>
      </c>
      <c r="AN2290" s="41">
        <f>IF($R2290=0,0,(IF($Q2290=1,MedO,MedE+Ticket)+Training)/12)</f>
        <v/>
      </c>
    </row>
    <row r="2291">
      <c r="I2291" s="35" t="n"/>
      <c r="J2291" s="35" t="n"/>
      <c r="K2291" s="35" t="n"/>
      <c r="L2291" s="36" t="n"/>
      <c r="M2291" s="36" t="n"/>
      <c r="P2291" s="37" t="n"/>
      <c r="Q2291" s="38">
        <f>IF($C2291="",0,IF(OR(LOWER(TRIM($G2291))="omani",LOWER(TRIM($G2291))="oman",LOWER(TRIM($G2291))="om",LOWER(TRIM($G2291))="local"),1,0))</f>
        <v/>
      </c>
      <c r="R2291" s="38">
        <f>IF($C2291="",0,IF(OR(ISNUMBER(SEARCH("resign",$N2291)),ISNUMBER(SEARCH("terminat",$N2291)),ISNUMBER(SEARCH("inactive",$N2291)),ISNUMBER(SEARCH("vacan",$N2291)),ISNUMBER(SEARCH("deceased",$N2291)),ISNUMBER(SEARCH("separated",$N2291))),0,1))</f>
        <v/>
      </c>
      <c r="S2291">
        <f>IF(OR($R2291=0,NOT(ISNUMBER($I2291))),"",IFERROR(DATEDIF($I2291,DATE(FY,1,1),"y"),""))</f>
        <v/>
      </c>
      <c r="T2291">
        <f>IF(OR($R2291=0,NOT(ISNUMBER($J2291))),"",IFERROR(DATEDIF($J2291,DATE(FY,1,1),"y"),0))</f>
        <v/>
      </c>
      <c r="U2291" s="38">
        <f>IF(OR($R2291=0,NOT(ISNUMBER($I2291))),0,IF(YEAR($I2291)+IF($Q2291=1,RetAgeO,RetAgeE)=FY,MONTH($I2291),IF(YEAR($I2291)+IF($Q2291=1,RetAgeO,RetAgeE)&lt;FY,1,0)))</f>
        <v/>
      </c>
      <c r="V2291" s="38">
        <f>IF(OR($R2291=0,NOT(ISNUMBER($K2291))),0,IF(YEAR($K2291)=FY,MONTH($K2291),IF(YEAR($K2291)&lt;FY,1,0)))</f>
        <v/>
      </c>
      <c r="W2291" s="38">
        <f>IF($R2291=0,0,MIN(12,IF(AND(ISNUMBER($O2291),$O2291&gt;=1,$O2291&lt;=12),INT($O2291),12),IF(AND(RetireExit="Yes",$U2291&gt;0),$U2291,12),IF(AND(ContractExit="Yes",$V2291&gt;0),$V2291,12)))</f>
        <v/>
      </c>
      <c r="X2291" s="37">
        <f>IF(ISNUMBER($P2291),$P2291,IncPct)</f>
        <v/>
      </c>
      <c r="Y2291" s="39">
        <f>IF($W2291=0,0,MAX(0,MIN($W2291,IncMonth-1))+MAX(0,$W2291-IncMonth+1)*(1+$X2291))</f>
        <v/>
      </c>
      <c r="Z2291" s="40">
        <f>IF($C2291="",0,IFERROR(INDEX(Departments!$B$5:$B$54,MATCH($C2291,Departments!$A$5:$A$54,0)),0))</f>
        <v/>
      </c>
      <c r="AA2291" s="41">
        <f>N($L2291)*$Y2291</f>
        <v/>
      </c>
      <c r="AB2291" s="41">
        <f>N($M2291)*$Y2291</f>
        <v/>
      </c>
      <c r="AC2291" s="41">
        <f>$AA2291*$Z2291</f>
        <v/>
      </c>
      <c r="AD2291" s="41">
        <f>$AA2291*BonusMonths/12</f>
        <v/>
      </c>
      <c r="AE2291" s="41">
        <f>($AA2291+SI_Gross*$AB2291)*IF($Q2291=1,SI_O,SI_E)</f>
        <v/>
      </c>
      <c r="AF2291" s="41">
        <f>IF($Q2291=1,0,$AA2291*EOSB)</f>
        <v/>
      </c>
      <c r="AG2291" s="41">
        <f>$AN2291*$W2291</f>
        <v/>
      </c>
      <c r="AH2291" s="41">
        <f>SUM($AA2291:$AG2291)</f>
        <v/>
      </c>
      <c r="AI2291" s="41">
        <f>12*($AM2291+$AN2291)</f>
        <v/>
      </c>
      <c r="AJ2291" s="41">
        <f>$AM2291*((IncMonth-1)+(13-IncMonth)*(1+$X2291))+12*$AN2291</f>
        <v/>
      </c>
      <c r="AK2291" s="41">
        <f>IF($R2291=1,N($L2291)+N($M2291),0)</f>
        <v/>
      </c>
      <c r="AL2291">
        <f>IF($C2291="","",IF(N($L2291)&lt;=0,"Basic salary missing",IF(ISNA(MATCH($C2291,Departments!$A$5:$A$54,0)),"Department not on Departments sheet",IF(AND($I2291&lt;&gt;"",NOT(ISNUMBER($I2291))),"Date of birth is text, not a date",IF(AND($K2291&lt;&gt;"",NOT(ISNUMBER($K2291))),"Contract end is text, not a date","")))))</f>
        <v/>
      </c>
      <c r="AM2291" s="41">
        <f>IF($R2291=0,0,N($L2291)*(1+$Z2291+BonusMonths/12+IF($Q2291=1,0,EOSB))+N($M2291)+(N($L2291)+SI_Gross*N($M2291))*IF($Q2291=1,SI_O,SI_E))</f>
        <v/>
      </c>
      <c r="AN2291" s="41">
        <f>IF($R2291=0,0,(IF($Q2291=1,MedO,MedE+Ticket)+Training)/12)</f>
        <v/>
      </c>
    </row>
    <row r="2292">
      <c r="I2292" s="35" t="n"/>
      <c r="J2292" s="35" t="n"/>
      <c r="K2292" s="35" t="n"/>
      <c r="L2292" s="36" t="n"/>
      <c r="M2292" s="36" t="n"/>
      <c r="P2292" s="37" t="n"/>
      <c r="Q2292" s="38">
        <f>IF($C2292="",0,IF(OR(LOWER(TRIM($G2292))="omani",LOWER(TRIM($G2292))="oman",LOWER(TRIM($G2292))="om",LOWER(TRIM($G2292))="local"),1,0))</f>
        <v/>
      </c>
      <c r="R2292" s="38">
        <f>IF($C2292="",0,IF(OR(ISNUMBER(SEARCH("resign",$N2292)),ISNUMBER(SEARCH("terminat",$N2292)),ISNUMBER(SEARCH("inactive",$N2292)),ISNUMBER(SEARCH("vacan",$N2292)),ISNUMBER(SEARCH("deceased",$N2292)),ISNUMBER(SEARCH("separated",$N2292))),0,1))</f>
        <v/>
      </c>
      <c r="S2292">
        <f>IF(OR($R2292=0,NOT(ISNUMBER($I2292))),"",IFERROR(DATEDIF($I2292,DATE(FY,1,1),"y"),""))</f>
        <v/>
      </c>
      <c r="T2292">
        <f>IF(OR($R2292=0,NOT(ISNUMBER($J2292))),"",IFERROR(DATEDIF($J2292,DATE(FY,1,1),"y"),0))</f>
        <v/>
      </c>
      <c r="U2292" s="38">
        <f>IF(OR($R2292=0,NOT(ISNUMBER($I2292))),0,IF(YEAR($I2292)+IF($Q2292=1,RetAgeO,RetAgeE)=FY,MONTH($I2292),IF(YEAR($I2292)+IF($Q2292=1,RetAgeO,RetAgeE)&lt;FY,1,0)))</f>
        <v/>
      </c>
      <c r="V2292" s="38">
        <f>IF(OR($R2292=0,NOT(ISNUMBER($K2292))),0,IF(YEAR($K2292)=FY,MONTH($K2292),IF(YEAR($K2292)&lt;FY,1,0)))</f>
        <v/>
      </c>
      <c r="W2292" s="38">
        <f>IF($R2292=0,0,MIN(12,IF(AND(ISNUMBER($O2292),$O2292&gt;=1,$O2292&lt;=12),INT($O2292),12),IF(AND(RetireExit="Yes",$U2292&gt;0),$U2292,12),IF(AND(ContractExit="Yes",$V2292&gt;0),$V2292,12)))</f>
        <v/>
      </c>
      <c r="X2292" s="37">
        <f>IF(ISNUMBER($P2292),$P2292,IncPct)</f>
        <v/>
      </c>
      <c r="Y2292" s="39">
        <f>IF($W2292=0,0,MAX(0,MIN($W2292,IncMonth-1))+MAX(0,$W2292-IncMonth+1)*(1+$X2292))</f>
        <v/>
      </c>
      <c r="Z2292" s="40">
        <f>IF($C2292="",0,IFERROR(INDEX(Departments!$B$5:$B$54,MATCH($C2292,Departments!$A$5:$A$54,0)),0))</f>
        <v/>
      </c>
      <c r="AA2292" s="41">
        <f>N($L2292)*$Y2292</f>
        <v/>
      </c>
      <c r="AB2292" s="41">
        <f>N($M2292)*$Y2292</f>
        <v/>
      </c>
      <c r="AC2292" s="41">
        <f>$AA2292*$Z2292</f>
        <v/>
      </c>
      <c r="AD2292" s="41">
        <f>$AA2292*BonusMonths/12</f>
        <v/>
      </c>
      <c r="AE2292" s="41">
        <f>($AA2292+SI_Gross*$AB2292)*IF($Q2292=1,SI_O,SI_E)</f>
        <v/>
      </c>
      <c r="AF2292" s="41">
        <f>IF($Q2292=1,0,$AA2292*EOSB)</f>
        <v/>
      </c>
      <c r="AG2292" s="41">
        <f>$AN2292*$W2292</f>
        <v/>
      </c>
      <c r="AH2292" s="41">
        <f>SUM($AA2292:$AG2292)</f>
        <v/>
      </c>
      <c r="AI2292" s="41">
        <f>12*($AM2292+$AN2292)</f>
        <v/>
      </c>
      <c r="AJ2292" s="41">
        <f>$AM2292*((IncMonth-1)+(13-IncMonth)*(1+$X2292))+12*$AN2292</f>
        <v/>
      </c>
      <c r="AK2292" s="41">
        <f>IF($R2292=1,N($L2292)+N($M2292),0)</f>
        <v/>
      </c>
      <c r="AL2292">
        <f>IF($C2292="","",IF(N($L2292)&lt;=0,"Basic salary missing",IF(ISNA(MATCH($C2292,Departments!$A$5:$A$54,0)),"Department not on Departments sheet",IF(AND($I2292&lt;&gt;"",NOT(ISNUMBER($I2292))),"Date of birth is text, not a date",IF(AND($K2292&lt;&gt;"",NOT(ISNUMBER($K2292))),"Contract end is text, not a date","")))))</f>
        <v/>
      </c>
      <c r="AM2292" s="41">
        <f>IF($R2292=0,0,N($L2292)*(1+$Z2292+BonusMonths/12+IF($Q2292=1,0,EOSB))+N($M2292)+(N($L2292)+SI_Gross*N($M2292))*IF($Q2292=1,SI_O,SI_E))</f>
        <v/>
      </c>
      <c r="AN2292" s="41">
        <f>IF($R2292=0,0,(IF($Q2292=1,MedO,MedE+Ticket)+Training)/12)</f>
        <v/>
      </c>
    </row>
    <row r="2293">
      <c r="I2293" s="35" t="n"/>
      <c r="J2293" s="35" t="n"/>
      <c r="K2293" s="35" t="n"/>
      <c r="L2293" s="36" t="n"/>
      <c r="M2293" s="36" t="n"/>
      <c r="P2293" s="37" t="n"/>
      <c r="Q2293" s="38">
        <f>IF($C2293="",0,IF(OR(LOWER(TRIM($G2293))="omani",LOWER(TRIM($G2293))="oman",LOWER(TRIM($G2293))="om",LOWER(TRIM($G2293))="local"),1,0))</f>
        <v/>
      </c>
      <c r="R2293" s="38">
        <f>IF($C2293="",0,IF(OR(ISNUMBER(SEARCH("resign",$N2293)),ISNUMBER(SEARCH("terminat",$N2293)),ISNUMBER(SEARCH("inactive",$N2293)),ISNUMBER(SEARCH("vacan",$N2293)),ISNUMBER(SEARCH("deceased",$N2293)),ISNUMBER(SEARCH("separated",$N2293))),0,1))</f>
        <v/>
      </c>
      <c r="S2293">
        <f>IF(OR($R2293=0,NOT(ISNUMBER($I2293))),"",IFERROR(DATEDIF($I2293,DATE(FY,1,1),"y"),""))</f>
        <v/>
      </c>
      <c r="T2293">
        <f>IF(OR($R2293=0,NOT(ISNUMBER($J2293))),"",IFERROR(DATEDIF($J2293,DATE(FY,1,1),"y"),0))</f>
        <v/>
      </c>
      <c r="U2293" s="38">
        <f>IF(OR($R2293=0,NOT(ISNUMBER($I2293))),0,IF(YEAR($I2293)+IF($Q2293=1,RetAgeO,RetAgeE)=FY,MONTH($I2293),IF(YEAR($I2293)+IF($Q2293=1,RetAgeO,RetAgeE)&lt;FY,1,0)))</f>
        <v/>
      </c>
      <c r="V2293" s="38">
        <f>IF(OR($R2293=0,NOT(ISNUMBER($K2293))),0,IF(YEAR($K2293)=FY,MONTH($K2293),IF(YEAR($K2293)&lt;FY,1,0)))</f>
        <v/>
      </c>
      <c r="W2293" s="38">
        <f>IF($R2293=0,0,MIN(12,IF(AND(ISNUMBER($O2293),$O2293&gt;=1,$O2293&lt;=12),INT($O2293),12),IF(AND(RetireExit="Yes",$U2293&gt;0),$U2293,12),IF(AND(ContractExit="Yes",$V2293&gt;0),$V2293,12)))</f>
        <v/>
      </c>
      <c r="X2293" s="37">
        <f>IF(ISNUMBER($P2293),$P2293,IncPct)</f>
        <v/>
      </c>
      <c r="Y2293" s="39">
        <f>IF($W2293=0,0,MAX(0,MIN($W2293,IncMonth-1))+MAX(0,$W2293-IncMonth+1)*(1+$X2293))</f>
        <v/>
      </c>
      <c r="Z2293" s="40">
        <f>IF($C2293="",0,IFERROR(INDEX(Departments!$B$5:$B$54,MATCH($C2293,Departments!$A$5:$A$54,0)),0))</f>
        <v/>
      </c>
      <c r="AA2293" s="41">
        <f>N($L2293)*$Y2293</f>
        <v/>
      </c>
      <c r="AB2293" s="41">
        <f>N($M2293)*$Y2293</f>
        <v/>
      </c>
      <c r="AC2293" s="41">
        <f>$AA2293*$Z2293</f>
        <v/>
      </c>
      <c r="AD2293" s="41">
        <f>$AA2293*BonusMonths/12</f>
        <v/>
      </c>
      <c r="AE2293" s="41">
        <f>($AA2293+SI_Gross*$AB2293)*IF($Q2293=1,SI_O,SI_E)</f>
        <v/>
      </c>
      <c r="AF2293" s="41">
        <f>IF($Q2293=1,0,$AA2293*EOSB)</f>
        <v/>
      </c>
      <c r="AG2293" s="41">
        <f>$AN2293*$W2293</f>
        <v/>
      </c>
      <c r="AH2293" s="41">
        <f>SUM($AA2293:$AG2293)</f>
        <v/>
      </c>
      <c r="AI2293" s="41">
        <f>12*($AM2293+$AN2293)</f>
        <v/>
      </c>
      <c r="AJ2293" s="41">
        <f>$AM2293*((IncMonth-1)+(13-IncMonth)*(1+$X2293))+12*$AN2293</f>
        <v/>
      </c>
      <c r="AK2293" s="41">
        <f>IF($R2293=1,N($L2293)+N($M2293),0)</f>
        <v/>
      </c>
      <c r="AL2293">
        <f>IF($C2293="","",IF(N($L2293)&lt;=0,"Basic salary missing",IF(ISNA(MATCH($C2293,Departments!$A$5:$A$54,0)),"Department not on Departments sheet",IF(AND($I2293&lt;&gt;"",NOT(ISNUMBER($I2293))),"Date of birth is text, not a date",IF(AND($K2293&lt;&gt;"",NOT(ISNUMBER($K2293))),"Contract end is text, not a date","")))))</f>
        <v/>
      </c>
      <c r="AM2293" s="41">
        <f>IF($R2293=0,0,N($L2293)*(1+$Z2293+BonusMonths/12+IF($Q2293=1,0,EOSB))+N($M2293)+(N($L2293)+SI_Gross*N($M2293))*IF($Q2293=1,SI_O,SI_E))</f>
        <v/>
      </c>
      <c r="AN2293" s="41">
        <f>IF($R2293=0,0,(IF($Q2293=1,MedO,MedE+Ticket)+Training)/12)</f>
        <v/>
      </c>
    </row>
    <row r="2294">
      <c r="I2294" s="35" t="n"/>
      <c r="J2294" s="35" t="n"/>
      <c r="K2294" s="35" t="n"/>
      <c r="L2294" s="36" t="n"/>
      <c r="M2294" s="36" t="n"/>
      <c r="P2294" s="37" t="n"/>
      <c r="Q2294" s="38">
        <f>IF($C2294="",0,IF(OR(LOWER(TRIM($G2294))="omani",LOWER(TRIM($G2294))="oman",LOWER(TRIM($G2294))="om",LOWER(TRIM($G2294))="local"),1,0))</f>
        <v/>
      </c>
      <c r="R2294" s="38">
        <f>IF($C2294="",0,IF(OR(ISNUMBER(SEARCH("resign",$N2294)),ISNUMBER(SEARCH("terminat",$N2294)),ISNUMBER(SEARCH("inactive",$N2294)),ISNUMBER(SEARCH("vacan",$N2294)),ISNUMBER(SEARCH("deceased",$N2294)),ISNUMBER(SEARCH("separated",$N2294))),0,1))</f>
        <v/>
      </c>
      <c r="S2294">
        <f>IF(OR($R2294=0,NOT(ISNUMBER($I2294))),"",IFERROR(DATEDIF($I2294,DATE(FY,1,1),"y"),""))</f>
        <v/>
      </c>
      <c r="T2294">
        <f>IF(OR($R2294=0,NOT(ISNUMBER($J2294))),"",IFERROR(DATEDIF($J2294,DATE(FY,1,1),"y"),0))</f>
        <v/>
      </c>
      <c r="U2294" s="38">
        <f>IF(OR($R2294=0,NOT(ISNUMBER($I2294))),0,IF(YEAR($I2294)+IF($Q2294=1,RetAgeO,RetAgeE)=FY,MONTH($I2294),IF(YEAR($I2294)+IF($Q2294=1,RetAgeO,RetAgeE)&lt;FY,1,0)))</f>
        <v/>
      </c>
      <c r="V2294" s="38">
        <f>IF(OR($R2294=0,NOT(ISNUMBER($K2294))),0,IF(YEAR($K2294)=FY,MONTH($K2294),IF(YEAR($K2294)&lt;FY,1,0)))</f>
        <v/>
      </c>
      <c r="W2294" s="38">
        <f>IF($R2294=0,0,MIN(12,IF(AND(ISNUMBER($O2294),$O2294&gt;=1,$O2294&lt;=12),INT($O2294),12),IF(AND(RetireExit="Yes",$U2294&gt;0),$U2294,12),IF(AND(ContractExit="Yes",$V2294&gt;0),$V2294,12)))</f>
        <v/>
      </c>
      <c r="X2294" s="37">
        <f>IF(ISNUMBER($P2294),$P2294,IncPct)</f>
        <v/>
      </c>
      <c r="Y2294" s="39">
        <f>IF($W2294=0,0,MAX(0,MIN($W2294,IncMonth-1))+MAX(0,$W2294-IncMonth+1)*(1+$X2294))</f>
        <v/>
      </c>
      <c r="Z2294" s="40">
        <f>IF($C2294="",0,IFERROR(INDEX(Departments!$B$5:$B$54,MATCH($C2294,Departments!$A$5:$A$54,0)),0))</f>
        <v/>
      </c>
      <c r="AA2294" s="41">
        <f>N($L2294)*$Y2294</f>
        <v/>
      </c>
      <c r="AB2294" s="41">
        <f>N($M2294)*$Y2294</f>
        <v/>
      </c>
      <c r="AC2294" s="41">
        <f>$AA2294*$Z2294</f>
        <v/>
      </c>
      <c r="AD2294" s="41">
        <f>$AA2294*BonusMonths/12</f>
        <v/>
      </c>
      <c r="AE2294" s="41">
        <f>($AA2294+SI_Gross*$AB2294)*IF($Q2294=1,SI_O,SI_E)</f>
        <v/>
      </c>
      <c r="AF2294" s="41">
        <f>IF($Q2294=1,0,$AA2294*EOSB)</f>
        <v/>
      </c>
      <c r="AG2294" s="41">
        <f>$AN2294*$W2294</f>
        <v/>
      </c>
      <c r="AH2294" s="41">
        <f>SUM($AA2294:$AG2294)</f>
        <v/>
      </c>
      <c r="AI2294" s="41">
        <f>12*($AM2294+$AN2294)</f>
        <v/>
      </c>
      <c r="AJ2294" s="41">
        <f>$AM2294*((IncMonth-1)+(13-IncMonth)*(1+$X2294))+12*$AN2294</f>
        <v/>
      </c>
      <c r="AK2294" s="41">
        <f>IF($R2294=1,N($L2294)+N($M2294),0)</f>
        <v/>
      </c>
      <c r="AL2294">
        <f>IF($C2294="","",IF(N($L2294)&lt;=0,"Basic salary missing",IF(ISNA(MATCH($C2294,Departments!$A$5:$A$54,0)),"Department not on Departments sheet",IF(AND($I2294&lt;&gt;"",NOT(ISNUMBER($I2294))),"Date of birth is text, not a date",IF(AND($K2294&lt;&gt;"",NOT(ISNUMBER($K2294))),"Contract end is text, not a date","")))))</f>
        <v/>
      </c>
      <c r="AM2294" s="41">
        <f>IF($R2294=0,0,N($L2294)*(1+$Z2294+BonusMonths/12+IF($Q2294=1,0,EOSB))+N($M2294)+(N($L2294)+SI_Gross*N($M2294))*IF($Q2294=1,SI_O,SI_E))</f>
        <v/>
      </c>
      <c r="AN2294" s="41">
        <f>IF($R2294=0,0,(IF($Q2294=1,MedO,MedE+Ticket)+Training)/12)</f>
        <v/>
      </c>
    </row>
    <row r="2295">
      <c r="I2295" s="35" t="n"/>
      <c r="J2295" s="35" t="n"/>
      <c r="K2295" s="35" t="n"/>
      <c r="L2295" s="36" t="n"/>
      <c r="M2295" s="36" t="n"/>
      <c r="P2295" s="37" t="n"/>
      <c r="Q2295" s="38">
        <f>IF($C2295="",0,IF(OR(LOWER(TRIM($G2295))="omani",LOWER(TRIM($G2295))="oman",LOWER(TRIM($G2295))="om",LOWER(TRIM($G2295))="local"),1,0))</f>
        <v/>
      </c>
      <c r="R2295" s="38">
        <f>IF($C2295="",0,IF(OR(ISNUMBER(SEARCH("resign",$N2295)),ISNUMBER(SEARCH("terminat",$N2295)),ISNUMBER(SEARCH("inactive",$N2295)),ISNUMBER(SEARCH("vacan",$N2295)),ISNUMBER(SEARCH("deceased",$N2295)),ISNUMBER(SEARCH("separated",$N2295))),0,1))</f>
        <v/>
      </c>
      <c r="S2295">
        <f>IF(OR($R2295=0,NOT(ISNUMBER($I2295))),"",IFERROR(DATEDIF($I2295,DATE(FY,1,1),"y"),""))</f>
        <v/>
      </c>
      <c r="T2295">
        <f>IF(OR($R2295=0,NOT(ISNUMBER($J2295))),"",IFERROR(DATEDIF($J2295,DATE(FY,1,1),"y"),0))</f>
        <v/>
      </c>
      <c r="U2295" s="38">
        <f>IF(OR($R2295=0,NOT(ISNUMBER($I2295))),0,IF(YEAR($I2295)+IF($Q2295=1,RetAgeO,RetAgeE)=FY,MONTH($I2295),IF(YEAR($I2295)+IF($Q2295=1,RetAgeO,RetAgeE)&lt;FY,1,0)))</f>
        <v/>
      </c>
      <c r="V2295" s="38">
        <f>IF(OR($R2295=0,NOT(ISNUMBER($K2295))),0,IF(YEAR($K2295)=FY,MONTH($K2295),IF(YEAR($K2295)&lt;FY,1,0)))</f>
        <v/>
      </c>
      <c r="W2295" s="38">
        <f>IF($R2295=0,0,MIN(12,IF(AND(ISNUMBER($O2295),$O2295&gt;=1,$O2295&lt;=12),INT($O2295),12),IF(AND(RetireExit="Yes",$U2295&gt;0),$U2295,12),IF(AND(ContractExit="Yes",$V2295&gt;0),$V2295,12)))</f>
        <v/>
      </c>
      <c r="X2295" s="37">
        <f>IF(ISNUMBER($P2295),$P2295,IncPct)</f>
        <v/>
      </c>
      <c r="Y2295" s="39">
        <f>IF($W2295=0,0,MAX(0,MIN($W2295,IncMonth-1))+MAX(0,$W2295-IncMonth+1)*(1+$X2295))</f>
        <v/>
      </c>
      <c r="Z2295" s="40">
        <f>IF($C2295="",0,IFERROR(INDEX(Departments!$B$5:$B$54,MATCH($C2295,Departments!$A$5:$A$54,0)),0))</f>
        <v/>
      </c>
      <c r="AA2295" s="41">
        <f>N($L2295)*$Y2295</f>
        <v/>
      </c>
      <c r="AB2295" s="41">
        <f>N($M2295)*$Y2295</f>
        <v/>
      </c>
      <c r="AC2295" s="41">
        <f>$AA2295*$Z2295</f>
        <v/>
      </c>
      <c r="AD2295" s="41">
        <f>$AA2295*BonusMonths/12</f>
        <v/>
      </c>
      <c r="AE2295" s="41">
        <f>($AA2295+SI_Gross*$AB2295)*IF($Q2295=1,SI_O,SI_E)</f>
        <v/>
      </c>
      <c r="AF2295" s="41">
        <f>IF($Q2295=1,0,$AA2295*EOSB)</f>
        <v/>
      </c>
      <c r="AG2295" s="41">
        <f>$AN2295*$W2295</f>
        <v/>
      </c>
      <c r="AH2295" s="41">
        <f>SUM($AA2295:$AG2295)</f>
        <v/>
      </c>
      <c r="AI2295" s="41">
        <f>12*($AM2295+$AN2295)</f>
        <v/>
      </c>
      <c r="AJ2295" s="41">
        <f>$AM2295*((IncMonth-1)+(13-IncMonth)*(1+$X2295))+12*$AN2295</f>
        <v/>
      </c>
      <c r="AK2295" s="41">
        <f>IF($R2295=1,N($L2295)+N($M2295),0)</f>
        <v/>
      </c>
      <c r="AL2295">
        <f>IF($C2295="","",IF(N($L2295)&lt;=0,"Basic salary missing",IF(ISNA(MATCH($C2295,Departments!$A$5:$A$54,0)),"Department not on Departments sheet",IF(AND($I2295&lt;&gt;"",NOT(ISNUMBER($I2295))),"Date of birth is text, not a date",IF(AND($K2295&lt;&gt;"",NOT(ISNUMBER($K2295))),"Contract end is text, not a date","")))))</f>
        <v/>
      </c>
      <c r="AM2295" s="41">
        <f>IF($R2295=0,0,N($L2295)*(1+$Z2295+BonusMonths/12+IF($Q2295=1,0,EOSB))+N($M2295)+(N($L2295)+SI_Gross*N($M2295))*IF($Q2295=1,SI_O,SI_E))</f>
        <v/>
      </c>
      <c r="AN2295" s="41">
        <f>IF($R2295=0,0,(IF($Q2295=1,MedO,MedE+Ticket)+Training)/12)</f>
        <v/>
      </c>
    </row>
    <row r="2296">
      <c r="I2296" s="35" t="n"/>
      <c r="J2296" s="35" t="n"/>
      <c r="K2296" s="35" t="n"/>
      <c r="L2296" s="36" t="n"/>
      <c r="M2296" s="36" t="n"/>
      <c r="P2296" s="37" t="n"/>
      <c r="Q2296" s="38">
        <f>IF($C2296="",0,IF(OR(LOWER(TRIM($G2296))="omani",LOWER(TRIM($G2296))="oman",LOWER(TRIM($G2296))="om",LOWER(TRIM($G2296))="local"),1,0))</f>
        <v/>
      </c>
      <c r="R2296" s="38">
        <f>IF($C2296="",0,IF(OR(ISNUMBER(SEARCH("resign",$N2296)),ISNUMBER(SEARCH("terminat",$N2296)),ISNUMBER(SEARCH("inactive",$N2296)),ISNUMBER(SEARCH("vacan",$N2296)),ISNUMBER(SEARCH("deceased",$N2296)),ISNUMBER(SEARCH("separated",$N2296))),0,1))</f>
        <v/>
      </c>
      <c r="S2296">
        <f>IF(OR($R2296=0,NOT(ISNUMBER($I2296))),"",IFERROR(DATEDIF($I2296,DATE(FY,1,1),"y"),""))</f>
        <v/>
      </c>
      <c r="T2296">
        <f>IF(OR($R2296=0,NOT(ISNUMBER($J2296))),"",IFERROR(DATEDIF($J2296,DATE(FY,1,1),"y"),0))</f>
        <v/>
      </c>
      <c r="U2296" s="38">
        <f>IF(OR($R2296=0,NOT(ISNUMBER($I2296))),0,IF(YEAR($I2296)+IF($Q2296=1,RetAgeO,RetAgeE)=FY,MONTH($I2296),IF(YEAR($I2296)+IF($Q2296=1,RetAgeO,RetAgeE)&lt;FY,1,0)))</f>
        <v/>
      </c>
      <c r="V2296" s="38">
        <f>IF(OR($R2296=0,NOT(ISNUMBER($K2296))),0,IF(YEAR($K2296)=FY,MONTH($K2296),IF(YEAR($K2296)&lt;FY,1,0)))</f>
        <v/>
      </c>
      <c r="W2296" s="38">
        <f>IF($R2296=0,0,MIN(12,IF(AND(ISNUMBER($O2296),$O2296&gt;=1,$O2296&lt;=12),INT($O2296),12),IF(AND(RetireExit="Yes",$U2296&gt;0),$U2296,12),IF(AND(ContractExit="Yes",$V2296&gt;0),$V2296,12)))</f>
        <v/>
      </c>
      <c r="X2296" s="37">
        <f>IF(ISNUMBER($P2296),$P2296,IncPct)</f>
        <v/>
      </c>
      <c r="Y2296" s="39">
        <f>IF($W2296=0,0,MAX(0,MIN($W2296,IncMonth-1))+MAX(0,$W2296-IncMonth+1)*(1+$X2296))</f>
        <v/>
      </c>
      <c r="Z2296" s="40">
        <f>IF($C2296="",0,IFERROR(INDEX(Departments!$B$5:$B$54,MATCH($C2296,Departments!$A$5:$A$54,0)),0))</f>
        <v/>
      </c>
      <c r="AA2296" s="41">
        <f>N($L2296)*$Y2296</f>
        <v/>
      </c>
      <c r="AB2296" s="41">
        <f>N($M2296)*$Y2296</f>
        <v/>
      </c>
      <c r="AC2296" s="41">
        <f>$AA2296*$Z2296</f>
        <v/>
      </c>
      <c r="AD2296" s="41">
        <f>$AA2296*BonusMonths/12</f>
        <v/>
      </c>
      <c r="AE2296" s="41">
        <f>($AA2296+SI_Gross*$AB2296)*IF($Q2296=1,SI_O,SI_E)</f>
        <v/>
      </c>
      <c r="AF2296" s="41">
        <f>IF($Q2296=1,0,$AA2296*EOSB)</f>
        <v/>
      </c>
      <c r="AG2296" s="41">
        <f>$AN2296*$W2296</f>
        <v/>
      </c>
      <c r="AH2296" s="41">
        <f>SUM($AA2296:$AG2296)</f>
        <v/>
      </c>
      <c r="AI2296" s="41">
        <f>12*($AM2296+$AN2296)</f>
        <v/>
      </c>
      <c r="AJ2296" s="41">
        <f>$AM2296*((IncMonth-1)+(13-IncMonth)*(1+$X2296))+12*$AN2296</f>
        <v/>
      </c>
      <c r="AK2296" s="41">
        <f>IF($R2296=1,N($L2296)+N($M2296),0)</f>
        <v/>
      </c>
      <c r="AL2296">
        <f>IF($C2296="","",IF(N($L2296)&lt;=0,"Basic salary missing",IF(ISNA(MATCH($C2296,Departments!$A$5:$A$54,0)),"Department not on Departments sheet",IF(AND($I2296&lt;&gt;"",NOT(ISNUMBER($I2296))),"Date of birth is text, not a date",IF(AND($K2296&lt;&gt;"",NOT(ISNUMBER($K2296))),"Contract end is text, not a date","")))))</f>
        <v/>
      </c>
      <c r="AM2296" s="41">
        <f>IF($R2296=0,0,N($L2296)*(1+$Z2296+BonusMonths/12+IF($Q2296=1,0,EOSB))+N($M2296)+(N($L2296)+SI_Gross*N($M2296))*IF($Q2296=1,SI_O,SI_E))</f>
        <v/>
      </c>
      <c r="AN2296" s="41">
        <f>IF($R2296=0,0,(IF($Q2296=1,MedO,MedE+Ticket)+Training)/12)</f>
        <v/>
      </c>
    </row>
    <row r="2297">
      <c r="I2297" s="35" t="n"/>
      <c r="J2297" s="35" t="n"/>
      <c r="K2297" s="35" t="n"/>
      <c r="L2297" s="36" t="n"/>
      <c r="M2297" s="36" t="n"/>
      <c r="P2297" s="37" t="n"/>
      <c r="Q2297" s="38">
        <f>IF($C2297="",0,IF(OR(LOWER(TRIM($G2297))="omani",LOWER(TRIM($G2297))="oman",LOWER(TRIM($G2297))="om",LOWER(TRIM($G2297))="local"),1,0))</f>
        <v/>
      </c>
      <c r="R2297" s="38">
        <f>IF($C2297="",0,IF(OR(ISNUMBER(SEARCH("resign",$N2297)),ISNUMBER(SEARCH("terminat",$N2297)),ISNUMBER(SEARCH("inactive",$N2297)),ISNUMBER(SEARCH("vacan",$N2297)),ISNUMBER(SEARCH("deceased",$N2297)),ISNUMBER(SEARCH("separated",$N2297))),0,1))</f>
        <v/>
      </c>
      <c r="S2297">
        <f>IF(OR($R2297=0,NOT(ISNUMBER($I2297))),"",IFERROR(DATEDIF($I2297,DATE(FY,1,1),"y"),""))</f>
        <v/>
      </c>
      <c r="T2297">
        <f>IF(OR($R2297=0,NOT(ISNUMBER($J2297))),"",IFERROR(DATEDIF($J2297,DATE(FY,1,1),"y"),0))</f>
        <v/>
      </c>
      <c r="U2297" s="38">
        <f>IF(OR($R2297=0,NOT(ISNUMBER($I2297))),0,IF(YEAR($I2297)+IF($Q2297=1,RetAgeO,RetAgeE)=FY,MONTH($I2297),IF(YEAR($I2297)+IF($Q2297=1,RetAgeO,RetAgeE)&lt;FY,1,0)))</f>
        <v/>
      </c>
      <c r="V2297" s="38">
        <f>IF(OR($R2297=0,NOT(ISNUMBER($K2297))),0,IF(YEAR($K2297)=FY,MONTH($K2297),IF(YEAR($K2297)&lt;FY,1,0)))</f>
        <v/>
      </c>
      <c r="W2297" s="38">
        <f>IF($R2297=0,0,MIN(12,IF(AND(ISNUMBER($O2297),$O2297&gt;=1,$O2297&lt;=12),INT($O2297),12),IF(AND(RetireExit="Yes",$U2297&gt;0),$U2297,12),IF(AND(ContractExit="Yes",$V2297&gt;0),$V2297,12)))</f>
        <v/>
      </c>
      <c r="X2297" s="37">
        <f>IF(ISNUMBER($P2297),$P2297,IncPct)</f>
        <v/>
      </c>
      <c r="Y2297" s="39">
        <f>IF($W2297=0,0,MAX(0,MIN($W2297,IncMonth-1))+MAX(0,$W2297-IncMonth+1)*(1+$X2297))</f>
        <v/>
      </c>
      <c r="Z2297" s="40">
        <f>IF($C2297="",0,IFERROR(INDEX(Departments!$B$5:$B$54,MATCH($C2297,Departments!$A$5:$A$54,0)),0))</f>
        <v/>
      </c>
      <c r="AA2297" s="41">
        <f>N($L2297)*$Y2297</f>
        <v/>
      </c>
      <c r="AB2297" s="41">
        <f>N($M2297)*$Y2297</f>
        <v/>
      </c>
      <c r="AC2297" s="41">
        <f>$AA2297*$Z2297</f>
        <v/>
      </c>
      <c r="AD2297" s="41">
        <f>$AA2297*BonusMonths/12</f>
        <v/>
      </c>
      <c r="AE2297" s="41">
        <f>($AA2297+SI_Gross*$AB2297)*IF($Q2297=1,SI_O,SI_E)</f>
        <v/>
      </c>
      <c r="AF2297" s="41">
        <f>IF($Q2297=1,0,$AA2297*EOSB)</f>
        <v/>
      </c>
      <c r="AG2297" s="41">
        <f>$AN2297*$W2297</f>
        <v/>
      </c>
      <c r="AH2297" s="41">
        <f>SUM($AA2297:$AG2297)</f>
        <v/>
      </c>
      <c r="AI2297" s="41">
        <f>12*($AM2297+$AN2297)</f>
        <v/>
      </c>
      <c r="AJ2297" s="41">
        <f>$AM2297*((IncMonth-1)+(13-IncMonth)*(1+$X2297))+12*$AN2297</f>
        <v/>
      </c>
      <c r="AK2297" s="41">
        <f>IF($R2297=1,N($L2297)+N($M2297),0)</f>
        <v/>
      </c>
      <c r="AL2297">
        <f>IF($C2297="","",IF(N($L2297)&lt;=0,"Basic salary missing",IF(ISNA(MATCH($C2297,Departments!$A$5:$A$54,0)),"Department not on Departments sheet",IF(AND($I2297&lt;&gt;"",NOT(ISNUMBER($I2297))),"Date of birth is text, not a date",IF(AND($K2297&lt;&gt;"",NOT(ISNUMBER($K2297))),"Contract end is text, not a date","")))))</f>
        <v/>
      </c>
      <c r="AM2297" s="41">
        <f>IF($R2297=0,0,N($L2297)*(1+$Z2297+BonusMonths/12+IF($Q2297=1,0,EOSB))+N($M2297)+(N($L2297)+SI_Gross*N($M2297))*IF($Q2297=1,SI_O,SI_E))</f>
        <v/>
      </c>
      <c r="AN2297" s="41">
        <f>IF($R2297=0,0,(IF($Q2297=1,MedO,MedE+Ticket)+Training)/12)</f>
        <v/>
      </c>
    </row>
    <row r="2298">
      <c r="I2298" s="35" t="n"/>
      <c r="J2298" s="35" t="n"/>
      <c r="K2298" s="35" t="n"/>
      <c r="L2298" s="36" t="n"/>
      <c r="M2298" s="36" t="n"/>
      <c r="P2298" s="37" t="n"/>
      <c r="Q2298" s="38">
        <f>IF($C2298="",0,IF(OR(LOWER(TRIM($G2298))="omani",LOWER(TRIM($G2298))="oman",LOWER(TRIM($G2298))="om",LOWER(TRIM($G2298))="local"),1,0))</f>
        <v/>
      </c>
      <c r="R2298" s="38">
        <f>IF($C2298="",0,IF(OR(ISNUMBER(SEARCH("resign",$N2298)),ISNUMBER(SEARCH("terminat",$N2298)),ISNUMBER(SEARCH("inactive",$N2298)),ISNUMBER(SEARCH("vacan",$N2298)),ISNUMBER(SEARCH("deceased",$N2298)),ISNUMBER(SEARCH("separated",$N2298))),0,1))</f>
        <v/>
      </c>
      <c r="S2298">
        <f>IF(OR($R2298=0,NOT(ISNUMBER($I2298))),"",IFERROR(DATEDIF($I2298,DATE(FY,1,1),"y"),""))</f>
        <v/>
      </c>
      <c r="T2298">
        <f>IF(OR($R2298=0,NOT(ISNUMBER($J2298))),"",IFERROR(DATEDIF($J2298,DATE(FY,1,1),"y"),0))</f>
        <v/>
      </c>
      <c r="U2298" s="38">
        <f>IF(OR($R2298=0,NOT(ISNUMBER($I2298))),0,IF(YEAR($I2298)+IF($Q2298=1,RetAgeO,RetAgeE)=FY,MONTH($I2298),IF(YEAR($I2298)+IF($Q2298=1,RetAgeO,RetAgeE)&lt;FY,1,0)))</f>
        <v/>
      </c>
      <c r="V2298" s="38">
        <f>IF(OR($R2298=0,NOT(ISNUMBER($K2298))),0,IF(YEAR($K2298)=FY,MONTH($K2298),IF(YEAR($K2298)&lt;FY,1,0)))</f>
        <v/>
      </c>
      <c r="W2298" s="38">
        <f>IF($R2298=0,0,MIN(12,IF(AND(ISNUMBER($O2298),$O2298&gt;=1,$O2298&lt;=12),INT($O2298),12),IF(AND(RetireExit="Yes",$U2298&gt;0),$U2298,12),IF(AND(ContractExit="Yes",$V2298&gt;0),$V2298,12)))</f>
        <v/>
      </c>
      <c r="X2298" s="37">
        <f>IF(ISNUMBER($P2298),$P2298,IncPct)</f>
        <v/>
      </c>
      <c r="Y2298" s="39">
        <f>IF($W2298=0,0,MAX(0,MIN($W2298,IncMonth-1))+MAX(0,$W2298-IncMonth+1)*(1+$X2298))</f>
        <v/>
      </c>
      <c r="Z2298" s="40">
        <f>IF($C2298="",0,IFERROR(INDEX(Departments!$B$5:$B$54,MATCH($C2298,Departments!$A$5:$A$54,0)),0))</f>
        <v/>
      </c>
      <c r="AA2298" s="41">
        <f>N($L2298)*$Y2298</f>
        <v/>
      </c>
      <c r="AB2298" s="41">
        <f>N($M2298)*$Y2298</f>
        <v/>
      </c>
      <c r="AC2298" s="41">
        <f>$AA2298*$Z2298</f>
        <v/>
      </c>
      <c r="AD2298" s="41">
        <f>$AA2298*BonusMonths/12</f>
        <v/>
      </c>
      <c r="AE2298" s="41">
        <f>($AA2298+SI_Gross*$AB2298)*IF($Q2298=1,SI_O,SI_E)</f>
        <v/>
      </c>
      <c r="AF2298" s="41">
        <f>IF($Q2298=1,0,$AA2298*EOSB)</f>
        <v/>
      </c>
      <c r="AG2298" s="41">
        <f>$AN2298*$W2298</f>
        <v/>
      </c>
      <c r="AH2298" s="41">
        <f>SUM($AA2298:$AG2298)</f>
        <v/>
      </c>
      <c r="AI2298" s="41">
        <f>12*($AM2298+$AN2298)</f>
        <v/>
      </c>
      <c r="AJ2298" s="41">
        <f>$AM2298*((IncMonth-1)+(13-IncMonth)*(1+$X2298))+12*$AN2298</f>
        <v/>
      </c>
      <c r="AK2298" s="41">
        <f>IF($R2298=1,N($L2298)+N($M2298),0)</f>
        <v/>
      </c>
      <c r="AL2298">
        <f>IF($C2298="","",IF(N($L2298)&lt;=0,"Basic salary missing",IF(ISNA(MATCH($C2298,Departments!$A$5:$A$54,0)),"Department not on Departments sheet",IF(AND($I2298&lt;&gt;"",NOT(ISNUMBER($I2298))),"Date of birth is text, not a date",IF(AND($K2298&lt;&gt;"",NOT(ISNUMBER($K2298))),"Contract end is text, not a date","")))))</f>
        <v/>
      </c>
      <c r="AM2298" s="41">
        <f>IF($R2298=0,0,N($L2298)*(1+$Z2298+BonusMonths/12+IF($Q2298=1,0,EOSB))+N($M2298)+(N($L2298)+SI_Gross*N($M2298))*IF($Q2298=1,SI_O,SI_E))</f>
        <v/>
      </c>
      <c r="AN2298" s="41">
        <f>IF($R2298=0,0,(IF($Q2298=1,MedO,MedE+Ticket)+Training)/12)</f>
        <v/>
      </c>
    </row>
    <row r="2299">
      <c r="I2299" s="35" t="n"/>
      <c r="J2299" s="35" t="n"/>
      <c r="K2299" s="35" t="n"/>
      <c r="L2299" s="36" t="n"/>
      <c r="M2299" s="36" t="n"/>
      <c r="P2299" s="37" t="n"/>
      <c r="Q2299" s="38">
        <f>IF($C2299="",0,IF(OR(LOWER(TRIM($G2299))="omani",LOWER(TRIM($G2299))="oman",LOWER(TRIM($G2299))="om",LOWER(TRIM($G2299))="local"),1,0))</f>
        <v/>
      </c>
      <c r="R2299" s="38">
        <f>IF($C2299="",0,IF(OR(ISNUMBER(SEARCH("resign",$N2299)),ISNUMBER(SEARCH("terminat",$N2299)),ISNUMBER(SEARCH("inactive",$N2299)),ISNUMBER(SEARCH("vacan",$N2299)),ISNUMBER(SEARCH("deceased",$N2299)),ISNUMBER(SEARCH("separated",$N2299))),0,1))</f>
        <v/>
      </c>
      <c r="S2299">
        <f>IF(OR($R2299=0,NOT(ISNUMBER($I2299))),"",IFERROR(DATEDIF($I2299,DATE(FY,1,1),"y"),""))</f>
        <v/>
      </c>
      <c r="T2299">
        <f>IF(OR($R2299=0,NOT(ISNUMBER($J2299))),"",IFERROR(DATEDIF($J2299,DATE(FY,1,1),"y"),0))</f>
        <v/>
      </c>
      <c r="U2299" s="38">
        <f>IF(OR($R2299=0,NOT(ISNUMBER($I2299))),0,IF(YEAR($I2299)+IF($Q2299=1,RetAgeO,RetAgeE)=FY,MONTH($I2299),IF(YEAR($I2299)+IF($Q2299=1,RetAgeO,RetAgeE)&lt;FY,1,0)))</f>
        <v/>
      </c>
      <c r="V2299" s="38">
        <f>IF(OR($R2299=0,NOT(ISNUMBER($K2299))),0,IF(YEAR($K2299)=FY,MONTH($K2299),IF(YEAR($K2299)&lt;FY,1,0)))</f>
        <v/>
      </c>
      <c r="W2299" s="38">
        <f>IF($R2299=0,0,MIN(12,IF(AND(ISNUMBER($O2299),$O2299&gt;=1,$O2299&lt;=12),INT($O2299),12),IF(AND(RetireExit="Yes",$U2299&gt;0),$U2299,12),IF(AND(ContractExit="Yes",$V2299&gt;0),$V2299,12)))</f>
        <v/>
      </c>
      <c r="X2299" s="37">
        <f>IF(ISNUMBER($P2299),$P2299,IncPct)</f>
        <v/>
      </c>
      <c r="Y2299" s="39">
        <f>IF($W2299=0,0,MAX(0,MIN($W2299,IncMonth-1))+MAX(0,$W2299-IncMonth+1)*(1+$X2299))</f>
        <v/>
      </c>
      <c r="Z2299" s="40">
        <f>IF($C2299="",0,IFERROR(INDEX(Departments!$B$5:$B$54,MATCH($C2299,Departments!$A$5:$A$54,0)),0))</f>
        <v/>
      </c>
      <c r="AA2299" s="41">
        <f>N($L2299)*$Y2299</f>
        <v/>
      </c>
      <c r="AB2299" s="41">
        <f>N($M2299)*$Y2299</f>
        <v/>
      </c>
      <c r="AC2299" s="41">
        <f>$AA2299*$Z2299</f>
        <v/>
      </c>
      <c r="AD2299" s="41">
        <f>$AA2299*BonusMonths/12</f>
        <v/>
      </c>
      <c r="AE2299" s="41">
        <f>($AA2299+SI_Gross*$AB2299)*IF($Q2299=1,SI_O,SI_E)</f>
        <v/>
      </c>
      <c r="AF2299" s="41">
        <f>IF($Q2299=1,0,$AA2299*EOSB)</f>
        <v/>
      </c>
      <c r="AG2299" s="41">
        <f>$AN2299*$W2299</f>
        <v/>
      </c>
      <c r="AH2299" s="41">
        <f>SUM($AA2299:$AG2299)</f>
        <v/>
      </c>
      <c r="AI2299" s="41">
        <f>12*($AM2299+$AN2299)</f>
        <v/>
      </c>
      <c r="AJ2299" s="41">
        <f>$AM2299*((IncMonth-1)+(13-IncMonth)*(1+$X2299))+12*$AN2299</f>
        <v/>
      </c>
      <c r="AK2299" s="41">
        <f>IF($R2299=1,N($L2299)+N($M2299),0)</f>
        <v/>
      </c>
      <c r="AL2299">
        <f>IF($C2299="","",IF(N($L2299)&lt;=0,"Basic salary missing",IF(ISNA(MATCH($C2299,Departments!$A$5:$A$54,0)),"Department not on Departments sheet",IF(AND($I2299&lt;&gt;"",NOT(ISNUMBER($I2299))),"Date of birth is text, not a date",IF(AND($K2299&lt;&gt;"",NOT(ISNUMBER($K2299))),"Contract end is text, not a date","")))))</f>
        <v/>
      </c>
      <c r="AM2299" s="41">
        <f>IF($R2299=0,0,N($L2299)*(1+$Z2299+BonusMonths/12+IF($Q2299=1,0,EOSB))+N($M2299)+(N($L2299)+SI_Gross*N($M2299))*IF($Q2299=1,SI_O,SI_E))</f>
        <v/>
      </c>
      <c r="AN2299" s="41">
        <f>IF($R2299=0,0,(IF($Q2299=1,MedO,MedE+Ticket)+Training)/12)</f>
        <v/>
      </c>
    </row>
    <row r="2300">
      <c r="I2300" s="35" t="n"/>
      <c r="J2300" s="35" t="n"/>
      <c r="K2300" s="35" t="n"/>
      <c r="L2300" s="36" t="n"/>
      <c r="M2300" s="36" t="n"/>
      <c r="P2300" s="37" t="n"/>
      <c r="Q2300" s="38">
        <f>IF($C2300="",0,IF(OR(LOWER(TRIM($G2300))="omani",LOWER(TRIM($G2300))="oman",LOWER(TRIM($G2300))="om",LOWER(TRIM($G2300))="local"),1,0))</f>
        <v/>
      </c>
      <c r="R2300" s="38">
        <f>IF($C2300="",0,IF(OR(ISNUMBER(SEARCH("resign",$N2300)),ISNUMBER(SEARCH("terminat",$N2300)),ISNUMBER(SEARCH("inactive",$N2300)),ISNUMBER(SEARCH("vacan",$N2300)),ISNUMBER(SEARCH("deceased",$N2300)),ISNUMBER(SEARCH("separated",$N2300))),0,1))</f>
        <v/>
      </c>
      <c r="S2300">
        <f>IF(OR($R2300=0,NOT(ISNUMBER($I2300))),"",IFERROR(DATEDIF($I2300,DATE(FY,1,1),"y"),""))</f>
        <v/>
      </c>
      <c r="T2300">
        <f>IF(OR($R2300=0,NOT(ISNUMBER($J2300))),"",IFERROR(DATEDIF($J2300,DATE(FY,1,1),"y"),0))</f>
        <v/>
      </c>
      <c r="U2300" s="38">
        <f>IF(OR($R2300=0,NOT(ISNUMBER($I2300))),0,IF(YEAR($I2300)+IF($Q2300=1,RetAgeO,RetAgeE)=FY,MONTH($I2300),IF(YEAR($I2300)+IF($Q2300=1,RetAgeO,RetAgeE)&lt;FY,1,0)))</f>
        <v/>
      </c>
      <c r="V2300" s="38">
        <f>IF(OR($R2300=0,NOT(ISNUMBER($K2300))),0,IF(YEAR($K2300)=FY,MONTH($K2300),IF(YEAR($K2300)&lt;FY,1,0)))</f>
        <v/>
      </c>
      <c r="W2300" s="38">
        <f>IF($R2300=0,0,MIN(12,IF(AND(ISNUMBER($O2300),$O2300&gt;=1,$O2300&lt;=12),INT($O2300),12),IF(AND(RetireExit="Yes",$U2300&gt;0),$U2300,12),IF(AND(ContractExit="Yes",$V2300&gt;0),$V2300,12)))</f>
        <v/>
      </c>
      <c r="X2300" s="37">
        <f>IF(ISNUMBER($P2300),$P2300,IncPct)</f>
        <v/>
      </c>
      <c r="Y2300" s="39">
        <f>IF($W2300=0,0,MAX(0,MIN($W2300,IncMonth-1))+MAX(0,$W2300-IncMonth+1)*(1+$X2300))</f>
        <v/>
      </c>
      <c r="Z2300" s="40">
        <f>IF($C2300="",0,IFERROR(INDEX(Departments!$B$5:$B$54,MATCH($C2300,Departments!$A$5:$A$54,0)),0))</f>
        <v/>
      </c>
      <c r="AA2300" s="41">
        <f>N($L2300)*$Y2300</f>
        <v/>
      </c>
      <c r="AB2300" s="41">
        <f>N($M2300)*$Y2300</f>
        <v/>
      </c>
      <c r="AC2300" s="41">
        <f>$AA2300*$Z2300</f>
        <v/>
      </c>
      <c r="AD2300" s="41">
        <f>$AA2300*BonusMonths/12</f>
        <v/>
      </c>
      <c r="AE2300" s="41">
        <f>($AA2300+SI_Gross*$AB2300)*IF($Q2300=1,SI_O,SI_E)</f>
        <v/>
      </c>
      <c r="AF2300" s="41">
        <f>IF($Q2300=1,0,$AA2300*EOSB)</f>
        <v/>
      </c>
      <c r="AG2300" s="41">
        <f>$AN2300*$W2300</f>
        <v/>
      </c>
      <c r="AH2300" s="41">
        <f>SUM($AA2300:$AG2300)</f>
        <v/>
      </c>
      <c r="AI2300" s="41">
        <f>12*($AM2300+$AN2300)</f>
        <v/>
      </c>
      <c r="AJ2300" s="41">
        <f>$AM2300*((IncMonth-1)+(13-IncMonth)*(1+$X2300))+12*$AN2300</f>
        <v/>
      </c>
      <c r="AK2300" s="41">
        <f>IF($R2300=1,N($L2300)+N($M2300),0)</f>
        <v/>
      </c>
      <c r="AL2300">
        <f>IF($C2300="","",IF(N($L2300)&lt;=0,"Basic salary missing",IF(ISNA(MATCH($C2300,Departments!$A$5:$A$54,0)),"Department not on Departments sheet",IF(AND($I2300&lt;&gt;"",NOT(ISNUMBER($I2300))),"Date of birth is text, not a date",IF(AND($K2300&lt;&gt;"",NOT(ISNUMBER($K2300))),"Contract end is text, not a date","")))))</f>
        <v/>
      </c>
      <c r="AM2300" s="41">
        <f>IF($R2300=0,0,N($L2300)*(1+$Z2300+BonusMonths/12+IF($Q2300=1,0,EOSB))+N($M2300)+(N($L2300)+SI_Gross*N($M2300))*IF($Q2300=1,SI_O,SI_E))</f>
        <v/>
      </c>
      <c r="AN2300" s="41">
        <f>IF($R2300=0,0,(IF($Q2300=1,MedO,MedE+Ticket)+Training)/12)</f>
        <v/>
      </c>
    </row>
    <row r="2301">
      <c r="I2301" s="35" t="n"/>
      <c r="J2301" s="35" t="n"/>
      <c r="K2301" s="35" t="n"/>
      <c r="L2301" s="36" t="n"/>
      <c r="M2301" s="36" t="n"/>
      <c r="P2301" s="37" t="n"/>
      <c r="Q2301" s="38">
        <f>IF($C2301="",0,IF(OR(LOWER(TRIM($G2301))="omani",LOWER(TRIM($G2301))="oman",LOWER(TRIM($G2301))="om",LOWER(TRIM($G2301))="local"),1,0))</f>
        <v/>
      </c>
      <c r="R2301" s="38">
        <f>IF($C2301="",0,IF(OR(ISNUMBER(SEARCH("resign",$N2301)),ISNUMBER(SEARCH("terminat",$N2301)),ISNUMBER(SEARCH("inactive",$N2301)),ISNUMBER(SEARCH("vacan",$N2301)),ISNUMBER(SEARCH("deceased",$N2301)),ISNUMBER(SEARCH("separated",$N2301))),0,1))</f>
        <v/>
      </c>
      <c r="S2301">
        <f>IF(OR($R2301=0,NOT(ISNUMBER($I2301))),"",IFERROR(DATEDIF($I2301,DATE(FY,1,1),"y"),""))</f>
        <v/>
      </c>
      <c r="T2301">
        <f>IF(OR($R2301=0,NOT(ISNUMBER($J2301))),"",IFERROR(DATEDIF($J2301,DATE(FY,1,1),"y"),0))</f>
        <v/>
      </c>
      <c r="U2301" s="38">
        <f>IF(OR($R2301=0,NOT(ISNUMBER($I2301))),0,IF(YEAR($I2301)+IF($Q2301=1,RetAgeO,RetAgeE)=FY,MONTH($I2301),IF(YEAR($I2301)+IF($Q2301=1,RetAgeO,RetAgeE)&lt;FY,1,0)))</f>
        <v/>
      </c>
      <c r="V2301" s="38">
        <f>IF(OR($R2301=0,NOT(ISNUMBER($K2301))),0,IF(YEAR($K2301)=FY,MONTH($K2301),IF(YEAR($K2301)&lt;FY,1,0)))</f>
        <v/>
      </c>
      <c r="W2301" s="38">
        <f>IF($R2301=0,0,MIN(12,IF(AND(ISNUMBER($O2301),$O2301&gt;=1,$O2301&lt;=12),INT($O2301),12),IF(AND(RetireExit="Yes",$U2301&gt;0),$U2301,12),IF(AND(ContractExit="Yes",$V2301&gt;0),$V2301,12)))</f>
        <v/>
      </c>
      <c r="X2301" s="37">
        <f>IF(ISNUMBER($P2301),$P2301,IncPct)</f>
        <v/>
      </c>
      <c r="Y2301" s="39">
        <f>IF($W2301=0,0,MAX(0,MIN($W2301,IncMonth-1))+MAX(0,$W2301-IncMonth+1)*(1+$X2301))</f>
        <v/>
      </c>
      <c r="Z2301" s="40">
        <f>IF($C2301="",0,IFERROR(INDEX(Departments!$B$5:$B$54,MATCH($C2301,Departments!$A$5:$A$54,0)),0))</f>
        <v/>
      </c>
      <c r="AA2301" s="41">
        <f>N($L2301)*$Y2301</f>
        <v/>
      </c>
      <c r="AB2301" s="41">
        <f>N($M2301)*$Y2301</f>
        <v/>
      </c>
      <c r="AC2301" s="41">
        <f>$AA2301*$Z2301</f>
        <v/>
      </c>
      <c r="AD2301" s="41">
        <f>$AA2301*BonusMonths/12</f>
        <v/>
      </c>
      <c r="AE2301" s="41">
        <f>($AA2301+SI_Gross*$AB2301)*IF($Q2301=1,SI_O,SI_E)</f>
        <v/>
      </c>
      <c r="AF2301" s="41">
        <f>IF($Q2301=1,0,$AA2301*EOSB)</f>
        <v/>
      </c>
      <c r="AG2301" s="41">
        <f>$AN2301*$W2301</f>
        <v/>
      </c>
      <c r="AH2301" s="41">
        <f>SUM($AA2301:$AG2301)</f>
        <v/>
      </c>
      <c r="AI2301" s="41">
        <f>12*($AM2301+$AN2301)</f>
        <v/>
      </c>
      <c r="AJ2301" s="41">
        <f>$AM2301*((IncMonth-1)+(13-IncMonth)*(1+$X2301))+12*$AN2301</f>
        <v/>
      </c>
      <c r="AK2301" s="41">
        <f>IF($R2301=1,N($L2301)+N($M2301),0)</f>
        <v/>
      </c>
      <c r="AL2301">
        <f>IF($C2301="","",IF(N($L2301)&lt;=0,"Basic salary missing",IF(ISNA(MATCH($C2301,Departments!$A$5:$A$54,0)),"Department not on Departments sheet",IF(AND($I2301&lt;&gt;"",NOT(ISNUMBER($I2301))),"Date of birth is text, not a date",IF(AND($K2301&lt;&gt;"",NOT(ISNUMBER($K2301))),"Contract end is text, not a date","")))))</f>
        <v/>
      </c>
      <c r="AM2301" s="41">
        <f>IF($R2301=0,0,N($L2301)*(1+$Z2301+BonusMonths/12+IF($Q2301=1,0,EOSB))+N($M2301)+(N($L2301)+SI_Gross*N($M2301))*IF($Q2301=1,SI_O,SI_E))</f>
        <v/>
      </c>
      <c r="AN2301" s="41">
        <f>IF($R2301=0,0,(IF($Q2301=1,MedO,MedE+Ticket)+Training)/12)</f>
        <v/>
      </c>
    </row>
    <row r="2302">
      <c r="I2302" s="35" t="n"/>
      <c r="J2302" s="35" t="n"/>
      <c r="K2302" s="35" t="n"/>
      <c r="L2302" s="36" t="n"/>
      <c r="M2302" s="36" t="n"/>
      <c r="P2302" s="37" t="n"/>
      <c r="Q2302" s="38">
        <f>IF($C2302="",0,IF(OR(LOWER(TRIM($G2302))="omani",LOWER(TRIM($G2302))="oman",LOWER(TRIM($G2302))="om",LOWER(TRIM($G2302))="local"),1,0))</f>
        <v/>
      </c>
      <c r="R2302" s="38">
        <f>IF($C2302="",0,IF(OR(ISNUMBER(SEARCH("resign",$N2302)),ISNUMBER(SEARCH("terminat",$N2302)),ISNUMBER(SEARCH("inactive",$N2302)),ISNUMBER(SEARCH("vacan",$N2302)),ISNUMBER(SEARCH("deceased",$N2302)),ISNUMBER(SEARCH("separated",$N2302))),0,1))</f>
        <v/>
      </c>
      <c r="S2302">
        <f>IF(OR($R2302=0,NOT(ISNUMBER($I2302))),"",IFERROR(DATEDIF($I2302,DATE(FY,1,1),"y"),""))</f>
        <v/>
      </c>
      <c r="T2302">
        <f>IF(OR($R2302=0,NOT(ISNUMBER($J2302))),"",IFERROR(DATEDIF($J2302,DATE(FY,1,1),"y"),0))</f>
        <v/>
      </c>
      <c r="U2302" s="38">
        <f>IF(OR($R2302=0,NOT(ISNUMBER($I2302))),0,IF(YEAR($I2302)+IF($Q2302=1,RetAgeO,RetAgeE)=FY,MONTH($I2302),IF(YEAR($I2302)+IF($Q2302=1,RetAgeO,RetAgeE)&lt;FY,1,0)))</f>
        <v/>
      </c>
      <c r="V2302" s="38">
        <f>IF(OR($R2302=0,NOT(ISNUMBER($K2302))),0,IF(YEAR($K2302)=FY,MONTH($K2302),IF(YEAR($K2302)&lt;FY,1,0)))</f>
        <v/>
      </c>
      <c r="W2302" s="38">
        <f>IF($R2302=0,0,MIN(12,IF(AND(ISNUMBER($O2302),$O2302&gt;=1,$O2302&lt;=12),INT($O2302),12),IF(AND(RetireExit="Yes",$U2302&gt;0),$U2302,12),IF(AND(ContractExit="Yes",$V2302&gt;0),$V2302,12)))</f>
        <v/>
      </c>
      <c r="X2302" s="37">
        <f>IF(ISNUMBER($P2302),$P2302,IncPct)</f>
        <v/>
      </c>
      <c r="Y2302" s="39">
        <f>IF($W2302=0,0,MAX(0,MIN($W2302,IncMonth-1))+MAX(0,$W2302-IncMonth+1)*(1+$X2302))</f>
        <v/>
      </c>
      <c r="Z2302" s="40">
        <f>IF($C2302="",0,IFERROR(INDEX(Departments!$B$5:$B$54,MATCH($C2302,Departments!$A$5:$A$54,0)),0))</f>
        <v/>
      </c>
      <c r="AA2302" s="41">
        <f>N($L2302)*$Y2302</f>
        <v/>
      </c>
      <c r="AB2302" s="41">
        <f>N($M2302)*$Y2302</f>
        <v/>
      </c>
      <c r="AC2302" s="41">
        <f>$AA2302*$Z2302</f>
        <v/>
      </c>
      <c r="AD2302" s="41">
        <f>$AA2302*BonusMonths/12</f>
        <v/>
      </c>
      <c r="AE2302" s="41">
        <f>($AA2302+SI_Gross*$AB2302)*IF($Q2302=1,SI_O,SI_E)</f>
        <v/>
      </c>
      <c r="AF2302" s="41">
        <f>IF($Q2302=1,0,$AA2302*EOSB)</f>
        <v/>
      </c>
      <c r="AG2302" s="41">
        <f>$AN2302*$W2302</f>
        <v/>
      </c>
      <c r="AH2302" s="41">
        <f>SUM($AA2302:$AG2302)</f>
        <v/>
      </c>
      <c r="AI2302" s="41">
        <f>12*($AM2302+$AN2302)</f>
        <v/>
      </c>
      <c r="AJ2302" s="41">
        <f>$AM2302*((IncMonth-1)+(13-IncMonth)*(1+$X2302))+12*$AN2302</f>
        <v/>
      </c>
      <c r="AK2302" s="41">
        <f>IF($R2302=1,N($L2302)+N($M2302),0)</f>
        <v/>
      </c>
      <c r="AL2302">
        <f>IF($C2302="","",IF(N($L2302)&lt;=0,"Basic salary missing",IF(ISNA(MATCH($C2302,Departments!$A$5:$A$54,0)),"Department not on Departments sheet",IF(AND($I2302&lt;&gt;"",NOT(ISNUMBER($I2302))),"Date of birth is text, not a date",IF(AND($K2302&lt;&gt;"",NOT(ISNUMBER($K2302))),"Contract end is text, not a date","")))))</f>
        <v/>
      </c>
      <c r="AM2302" s="41">
        <f>IF($R2302=0,0,N($L2302)*(1+$Z2302+BonusMonths/12+IF($Q2302=1,0,EOSB))+N($M2302)+(N($L2302)+SI_Gross*N($M2302))*IF($Q2302=1,SI_O,SI_E))</f>
        <v/>
      </c>
      <c r="AN2302" s="41">
        <f>IF($R2302=0,0,(IF($Q2302=1,MedO,MedE+Ticket)+Training)/12)</f>
        <v/>
      </c>
    </row>
    <row r="2303">
      <c r="I2303" s="35" t="n"/>
      <c r="J2303" s="35" t="n"/>
      <c r="K2303" s="35" t="n"/>
      <c r="L2303" s="36" t="n"/>
      <c r="M2303" s="36" t="n"/>
      <c r="P2303" s="37" t="n"/>
      <c r="Q2303" s="38">
        <f>IF($C2303="",0,IF(OR(LOWER(TRIM($G2303))="omani",LOWER(TRIM($G2303))="oman",LOWER(TRIM($G2303))="om",LOWER(TRIM($G2303))="local"),1,0))</f>
        <v/>
      </c>
      <c r="R2303" s="38">
        <f>IF($C2303="",0,IF(OR(ISNUMBER(SEARCH("resign",$N2303)),ISNUMBER(SEARCH("terminat",$N2303)),ISNUMBER(SEARCH("inactive",$N2303)),ISNUMBER(SEARCH("vacan",$N2303)),ISNUMBER(SEARCH("deceased",$N2303)),ISNUMBER(SEARCH("separated",$N2303))),0,1))</f>
        <v/>
      </c>
      <c r="S2303">
        <f>IF(OR($R2303=0,NOT(ISNUMBER($I2303))),"",IFERROR(DATEDIF($I2303,DATE(FY,1,1),"y"),""))</f>
        <v/>
      </c>
      <c r="T2303">
        <f>IF(OR($R2303=0,NOT(ISNUMBER($J2303))),"",IFERROR(DATEDIF($J2303,DATE(FY,1,1),"y"),0))</f>
        <v/>
      </c>
      <c r="U2303" s="38">
        <f>IF(OR($R2303=0,NOT(ISNUMBER($I2303))),0,IF(YEAR($I2303)+IF($Q2303=1,RetAgeO,RetAgeE)=FY,MONTH($I2303),IF(YEAR($I2303)+IF($Q2303=1,RetAgeO,RetAgeE)&lt;FY,1,0)))</f>
        <v/>
      </c>
      <c r="V2303" s="38">
        <f>IF(OR($R2303=0,NOT(ISNUMBER($K2303))),0,IF(YEAR($K2303)=FY,MONTH($K2303),IF(YEAR($K2303)&lt;FY,1,0)))</f>
        <v/>
      </c>
      <c r="W2303" s="38">
        <f>IF($R2303=0,0,MIN(12,IF(AND(ISNUMBER($O2303),$O2303&gt;=1,$O2303&lt;=12),INT($O2303),12),IF(AND(RetireExit="Yes",$U2303&gt;0),$U2303,12),IF(AND(ContractExit="Yes",$V2303&gt;0),$V2303,12)))</f>
        <v/>
      </c>
      <c r="X2303" s="37">
        <f>IF(ISNUMBER($P2303),$P2303,IncPct)</f>
        <v/>
      </c>
      <c r="Y2303" s="39">
        <f>IF($W2303=0,0,MAX(0,MIN($W2303,IncMonth-1))+MAX(0,$W2303-IncMonth+1)*(1+$X2303))</f>
        <v/>
      </c>
      <c r="Z2303" s="40">
        <f>IF($C2303="",0,IFERROR(INDEX(Departments!$B$5:$B$54,MATCH($C2303,Departments!$A$5:$A$54,0)),0))</f>
        <v/>
      </c>
      <c r="AA2303" s="41">
        <f>N($L2303)*$Y2303</f>
        <v/>
      </c>
      <c r="AB2303" s="41">
        <f>N($M2303)*$Y2303</f>
        <v/>
      </c>
      <c r="AC2303" s="41">
        <f>$AA2303*$Z2303</f>
        <v/>
      </c>
      <c r="AD2303" s="41">
        <f>$AA2303*BonusMonths/12</f>
        <v/>
      </c>
      <c r="AE2303" s="41">
        <f>($AA2303+SI_Gross*$AB2303)*IF($Q2303=1,SI_O,SI_E)</f>
        <v/>
      </c>
      <c r="AF2303" s="41">
        <f>IF($Q2303=1,0,$AA2303*EOSB)</f>
        <v/>
      </c>
      <c r="AG2303" s="41">
        <f>$AN2303*$W2303</f>
        <v/>
      </c>
      <c r="AH2303" s="41">
        <f>SUM($AA2303:$AG2303)</f>
        <v/>
      </c>
      <c r="AI2303" s="41">
        <f>12*($AM2303+$AN2303)</f>
        <v/>
      </c>
      <c r="AJ2303" s="41">
        <f>$AM2303*((IncMonth-1)+(13-IncMonth)*(1+$X2303))+12*$AN2303</f>
        <v/>
      </c>
      <c r="AK2303" s="41">
        <f>IF($R2303=1,N($L2303)+N($M2303),0)</f>
        <v/>
      </c>
      <c r="AL2303">
        <f>IF($C2303="","",IF(N($L2303)&lt;=0,"Basic salary missing",IF(ISNA(MATCH($C2303,Departments!$A$5:$A$54,0)),"Department not on Departments sheet",IF(AND($I2303&lt;&gt;"",NOT(ISNUMBER($I2303))),"Date of birth is text, not a date",IF(AND($K2303&lt;&gt;"",NOT(ISNUMBER($K2303))),"Contract end is text, not a date","")))))</f>
        <v/>
      </c>
      <c r="AM2303" s="41">
        <f>IF($R2303=0,0,N($L2303)*(1+$Z2303+BonusMonths/12+IF($Q2303=1,0,EOSB))+N($M2303)+(N($L2303)+SI_Gross*N($M2303))*IF($Q2303=1,SI_O,SI_E))</f>
        <v/>
      </c>
      <c r="AN2303" s="41">
        <f>IF($R2303=0,0,(IF($Q2303=1,MedO,MedE+Ticket)+Training)/12)</f>
        <v/>
      </c>
    </row>
    <row r="2304">
      <c r="I2304" s="35" t="n"/>
      <c r="J2304" s="35" t="n"/>
      <c r="K2304" s="35" t="n"/>
      <c r="L2304" s="36" t="n"/>
      <c r="M2304" s="36" t="n"/>
      <c r="P2304" s="37" t="n"/>
      <c r="Q2304" s="38">
        <f>IF($C2304="",0,IF(OR(LOWER(TRIM($G2304))="omani",LOWER(TRIM($G2304))="oman",LOWER(TRIM($G2304))="om",LOWER(TRIM($G2304))="local"),1,0))</f>
        <v/>
      </c>
      <c r="R2304" s="38">
        <f>IF($C2304="",0,IF(OR(ISNUMBER(SEARCH("resign",$N2304)),ISNUMBER(SEARCH("terminat",$N2304)),ISNUMBER(SEARCH("inactive",$N2304)),ISNUMBER(SEARCH("vacan",$N2304)),ISNUMBER(SEARCH("deceased",$N2304)),ISNUMBER(SEARCH("separated",$N2304))),0,1))</f>
        <v/>
      </c>
      <c r="S2304">
        <f>IF(OR($R2304=0,NOT(ISNUMBER($I2304))),"",IFERROR(DATEDIF($I2304,DATE(FY,1,1),"y"),""))</f>
        <v/>
      </c>
      <c r="T2304">
        <f>IF(OR($R2304=0,NOT(ISNUMBER($J2304))),"",IFERROR(DATEDIF($J2304,DATE(FY,1,1),"y"),0))</f>
        <v/>
      </c>
      <c r="U2304" s="38">
        <f>IF(OR($R2304=0,NOT(ISNUMBER($I2304))),0,IF(YEAR($I2304)+IF($Q2304=1,RetAgeO,RetAgeE)=FY,MONTH($I2304),IF(YEAR($I2304)+IF($Q2304=1,RetAgeO,RetAgeE)&lt;FY,1,0)))</f>
        <v/>
      </c>
      <c r="V2304" s="38">
        <f>IF(OR($R2304=0,NOT(ISNUMBER($K2304))),0,IF(YEAR($K2304)=FY,MONTH($K2304),IF(YEAR($K2304)&lt;FY,1,0)))</f>
        <v/>
      </c>
      <c r="W2304" s="38">
        <f>IF($R2304=0,0,MIN(12,IF(AND(ISNUMBER($O2304),$O2304&gt;=1,$O2304&lt;=12),INT($O2304),12),IF(AND(RetireExit="Yes",$U2304&gt;0),$U2304,12),IF(AND(ContractExit="Yes",$V2304&gt;0),$V2304,12)))</f>
        <v/>
      </c>
      <c r="X2304" s="37">
        <f>IF(ISNUMBER($P2304),$P2304,IncPct)</f>
        <v/>
      </c>
      <c r="Y2304" s="39">
        <f>IF($W2304=0,0,MAX(0,MIN($W2304,IncMonth-1))+MAX(0,$W2304-IncMonth+1)*(1+$X2304))</f>
        <v/>
      </c>
      <c r="Z2304" s="40">
        <f>IF($C2304="",0,IFERROR(INDEX(Departments!$B$5:$B$54,MATCH($C2304,Departments!$A$5:$A$54,0)),0))</f>
        <v/>
      </c>
      <c r="AA2304" s="41">
        <f>N($L2304)*$Y2304</f>
        <v/>
      </c>
      <c r="AB2304" s="41">
        <f>N($M2304)*$Y2304</f>
        <v/>
      </c>
      <c r="AC2304" s="41">
        <f>$AA2304*$Z2304</f>
        <v/>
      </c>
      <c r="AD2304" s="41">
        <f>$AA2304*BonusMonths/12</f>
        <v/>
      </c>
      <c r="AE2304" s="41">
        <f>($AA2304+SI_Gross*$AB2304)*IF($Q2304=1,SI_O,SI_E)</f>
        <v/>
      </c>
      <c r="AF2304" s="41">
        <f>IF($Q2304=1,0,$AA2304*EOSB)</f>
        <v/>
      </c>
      <c r="AG2304" s="41">
        <f>$AN2304*$W2304</f>
        <v/>
      </c>
      <c r="AH2304" s="41">
        <f>SUM($AA2304:$AG2304)</f>
        <v/>
      </c>
      <c r="AI2304" s="41">
        <f>12*($AM2304+$AN2304)</f>
        <v/>
      </c>
      <c r="AJ2304" s="41">
        <f>$AM2304*((IncMonth-1)+(13-IncMonth)*(1+$X2304))+12*$AN2304</f>
        <v/>
      </c>
      <c r="AK2304" s="41">
        <f>IF($R2304=1,N($L2304)+N($M2304),0)</f>
        <v/>
      </c>
      <c r="AL2304">
        <f>IF($C2304="","",IF(N($L2304)&lt;=0,"Basic salary missing",IF(ISNA(MATCH($C2304,Departments!$A$5:$A$54,0)),"Department not on Departments sheet",IF(AND($I2304&lt;&gt;"",NOT(ISNUMBER($I2304))),"Date of birth is text, not a date",IF(AND($K2304&lt;&gt;"",NOT(ISNUMBER($K2304))),"Contract end is text, not a date","")))))</f>
        <v/>
      </c>
      <c r="AM2304" s="41">
        <f>IF($R2304=0,0,N($L2304)*(1+$Z2304+BonusMonths/12+IF($Q2304=1,0,EOSB))+N($M2304)+(N($L2304)+SI_Gross*N($M2304))*IF($Q2304=1,SI_O,SI_E))</f>
        <v/>
      </c>
      <c r="AN2304" s="41">
        <f>IF($R2304=0,0,(IF($Q2304=1,MedO,MedE+Ticket)+Training)/12)</f>
        <v/>
      </c>
    </row>
    <row r="2305">
      <c r="I2305" s="35" t="n"/>
      <c r="J2305" s="35" t="n"/>
      <c r="K2305" s="35" t="n"/>
      <c r="L2305" s="36" t="n"/>
      <c r="M2305" s="36" t="n"/>
      <c r="P2305" s="37" t="n"/>
      <c r="Q2305" s="38">
        <f>IF($C2305="",0,IF(OR(LOWER(TRIM($G2305))="omani",LOWER(TRIM($G2305))="oman",LOWER(TRIM($G2305))="om",LOWER(TRIM($G2305))="local"),1,0))</f>
        <v/>
      </c>
      <c r="R2305" s="38">
        <f>IF($C2305="",0,IF(OR(ISNUMBER(SEARCH("resign",$N2305)),ISNUMBER(SEARCH("terminat",$N2305)),ISNUMBER(SEARCH("inactive",$N2305)),ISNUMBER(SEARCH("vacan",$N2305)),ISNUMBER(SEARCH("deceased",$N2305)),ISNUMBER(SEARCH("separated",$N2305))),0,1))</f>
        <v/>
      </c>
      <c r="S2305">
        <f>IF(OR($R2305=0,NOT(ISNUMBER($I2305))),"",IFERROR(DATEDIF($I2305,DATE(FY,1,1),"y"),""))</f>
        <v/>
      </c>
      <c r="T2305">
        <f>IF(OR($R2305=0,NOT(ISNUMBER($J2305))),"",IFERROR(DATEDIF($J2305,DATE(FY,1,1),"y"),0))</f>
        <v/>
      </c>
      <c r="U2305" s="38">
        <f>IF(OR($R2305=0,NOT(ISNUMBER($I2305))),0,IF(YEAR($I2305)+IF($Q2305=1,RetAgeO,RetAgeE)=FY,MONTH($I2305),IF(YEAR($I2305)+IF($Q2305=1,RetAgeO,RetAgeE)&lt;FY,1,0)))</f>
        <v/>
      </c>
      <c r="V2305" s="38">
        <f>IF(OR($R2305=0,NOT(ISNUMBER($K2305))),0,IF(YEAR($K2305)=FY,MONTH($K2305),IF(YEAR($K2305)&lt;FY,1,0)))</f>
        <v/>
      </c>
      <c r="W2305" s="38">
        <f>IF($R2305=0,0,MIN(12,IF(AND(ISNUMBER($O2305),$O2305&gt;=1,$O2305&lt;=12),INT($O2305),12),IF(AND(RetireExit="Yes",$U2305&gt;0),$U2305,12),IF(AND(ContractExit="Yes",$V2305&gt;0),$V2305,12)))</f>
        <v/>
      </c>
      <c r="X2305" s="37">
        <f>IF(ISNUMBER($P2305),$P2305,IncPct)</f>
        <v/>
      </c>
      <c r="Y2305" s="39">
        <f>IF($W2305=0,0,MAX(0,MIN($W2305,IncMonth-1))+MAX(0,$W2305-IncMonth+1)*(1+$X2305))</f>
        <v/>
      </c>
      <c r="Z2305" s="40">
        <f>IF($C2305="",0,IFERROR(INDEX(Departments!$B$5:$B$54,MATCH($C2305,Departments!$A$5:$A$54,0)),0))</f>
        <v/>
      </c>
      <c r="AA2305" s="41">
        <f>N($L2305)*$Y2305</f>
        <v/>
      </c>
      <c r="AB2305" s="41">
        <f>N($M2305)*$Y2305</f>
        <v/>
      </c>
      <c r="AC2305" s="41">
        <f>$AA2305*$Z2305</f>
        <v/>
      </c>
      <c r="AD2305" s="41">
        <f>$AA2305*BonusMonths/12</f>
        <v/>
      </c>
      <c r="AE2305" s="41">
        <f>($AA2305+SI_Gross*$AB2305)*IF($Q2305=1,SI_O,SI_E)</f>
        <v/>
      </c>
      <c r="AF2305" s="41">
        <f>IF($Q2305=1,0,$AA2305*EOSB)</f>
        <v/>
      </c>
      <c r="AG2305" s="41">
        <f>$AN2305*$W2305</f>
        <v/>
      </c>
      <c r="AH2305" s="41">
        <f>SUM($AA2305:$AG2305)</f>
        <v/>
      </c>
      <c r="AI2305" s="41">
        <f>12*($AM2305+$AN2305)</f>
        <v/>
      </c>
      <c r="AJ2305" s="41">
        <f>$AM2305*((IncMonth-1)+(13-IncMonth)*(1+$X2305))+12*$AN2305</f>
        <v/>
      </c>
      <c r="AK2305" s="41">
        <f>IF($R2305=1,N($L2305)+N($M2305),0)</f>
        <v/>
      </c>
      <c r="AL2305">
        <f>IF($C2305="","",IF(N($L2305)&lt;=0,"Basic salary missing",IF(ISNA(MATCH($C2305,Departments!$A$5:$A$54,0)),"Department not on Departments sheet",IF(AND($I2305&lt;&gt;"",NOT(ISNUMBER($I2305))),"Date of birth is text, not a date",IF(AND($K2305&lt;&gt;"",NOT(ISNUMBER($K2305))),"Contract end is text, not a date","")))))</f>
        <v/>
      </c>
      <c r="AM2305" s="41">
        <f>IF($R2305=0,0,N($L2305)*(1+$Z2305+BonusMonths/12+IF($Q2305=1,0,EOSB))+N($M2305)+(N($L2305)+SI_Gross*N($M2305))*IF($Q2305=1,SI_O,SI_E))</f>
        <v/>
      </c>
      <c r="AN2305" s="41">
        <f>IF($R2305=0,0,(IF($Q2305=1,MedO,MedE+Ticket)+Training)/12)</f>
        <v/>
      </c>
    </row>
    <row r="2306">
      <c r="I2306" s="35" t="n"/>
      <c r="J2306" s="35" t="n"/>
      <c r="K2306" s="35" t="n"/>
      <c r="L2306" s="36" t="n"/>
      <c r="M2306" s="36" t="n"/>
      <c r="P2306" s="37" t="n"/>
      <c r="Q2306" s="38">
        <f>IF($C2306="",0,IF(OR(LOWER(TRIM($G2306))="omani",LOWER(TRIM($G2306))="oman",LOWER(TRIM($G2306))="om",LOWER(TRIM($G2306))="local"),1,0))</f>
        <v/>
      </c>
      <c r="R2306" s="38">
        <f>IF($C2306="",0,IF(OR(ISNUMBER(SEARCH("resign",$N2306)),ISNUMBER(SEARCH("terminat",$N2306)),ISNUMBER(SEARCH("inactive",$N2306)),ISNUMBER(SEARCH("vacan",$N2306)),ISNUMBER(SEARCH("deceased",$N2306)),ISNUMBER(SEARCH("separated",$N2306))),0,1))</f>
        <v/>
      </c>
      <c r="S2306">
        <f>IF(OR($R2306=0,NOT(ISNUMBER($I2306))),"",IFERROR(DATEDIF($I2306,DATE(FY,1,1),"y"),""))</f>
        <v/>
      </c>
      <c r="T2306">
        <f>IF(OR($R2306=0,NOT(ISNUMBER($J2306))),"",IFERROR(DATEDIF($J2306,DATE(FY,1,1),"y"),0))</f>
        <v/>
      </c>
      <c r="U2306" s="38">
        <f>IF(OR($R2306=0,NOT(ISNUMBER($I2306))),0,IF(YEAR($I2306)+IF($Q2306=1,RetAgeO,RetAgeE)=FY,MONTH($I2306),IF(YEAR($I2306)+IF($Q2306=1,RetAgeO,RetAgeE)&lt;FY,1,0)))</f>
        <v/>
      </c>
      <c r="V2306" s="38">
        <f>IF(OR($R2306=0,NOT(ISNUMBER($K2306))),0,IF(YEAR($K2306)=FY,MONTH($K2306),IF(YEAR($K2306)&lt;FY,1,0)))</f>
        <v/>
      </c>
      <c r="W2306" s="38">
        <f>IF($R2306=0,0,MIN(12,IF(AND(ISNUMBER($O2306),$O2306&gt;=1,$O2306&lt;=12),INT($O2306),12),IF(AND(RetireExit="Yes",$U2306&gt;0),$U2306,12),IF(AND(ContractExit="Yes",$V2306&gt;0),$V2306,12)))</f>
        <v/>
      </c>
      <c r="X2306" s="37">
        <f>IF(ISNUMBER($P2306),$P2306,IncPct)</f>
        <v/>
      </c>
      <c r="Y2306" s="39">
        <f>IF($W2306=0,0,MAX(0,MIN($W2306,IncMonth-1))+MAX(0,$W2306-IncMonth+1)*(1+$X2306))</f>
        <v/>
      </c>
      <c r="Z2306" s="40">
        <f>IF($C2306="",0,IFERROR(INDEX(Departments!$B$5:$B$54,MATCH($C2306,Departments!$A$5:$A$54,0)),0))</f>
        <v/>
      </c>
      <c r="AA2306" s="41">
        <f>N($L2306)*$Y2306</f>
        <v/>
      </c>
      <c r="AB2306" s="41">
        <f>N($M2306)*$Y2306</f>
        <v/>
      </c>
      <c r="AC2306" s="41">
        <f>$AA2306*$Z2306</f>
        <v/>
      </c>
      <c r="AD2306" s="41">
        <f>$AA2306*BonusMonths/12</f>
        <v/>
      </c>
      <c r="AE2306" s="41">
        <f>($AA2306+SI_Gross*$AB2306)*IF($Q2306=1,SI_O,SI_E)</f>
        <v/>
      </c>
      <c r="AF2306" s="41">
        <f>IF($Q2306=1,0,$AA2306*EOSB)</f>
        <v/>
      </c>
      <c r="AG2306" s="41">
        <f>$AN2306*$W2306</f>
        <v/>
      </c>
      <c r="AH2306" s="41">
        <f>SUM($AA2306:$AG2306)</f>
        <v/>
      </c>
      <c r="AI2306" s="41">
        <f>12*($AM2306+$AN2306)</f>
        <v/>
      </c>
      <c r="AJ2306" s="41">
        <f>$AM2306*((IncMonth-1)+(13-IncMonth)*(1+$X2306))+12*$AN2306</f>
        <v/>
      </c>
      <c r="AK2306" s="41">
        <f>IF($R2306=1,N($L2306)+N($M2306),0)</f>
        <v/>
      </c>
      <c r="AL2306">
        <f>IF($C2306="","",IF(N($L2306)&lt;=0,"Basic salary missing",IF(ISNA(MATCH($C2306,Departments!$A$5:$A$54,0)),"Department not on Departments sheet",IF(AND($I2306&lt;&gt;"",NOT(ISNUMBER($I2306))),"Date of birth is text, not a date",IF(AND($K2306&lt;&gt;"",NOT(ISNUMBER($K2306))),"Contract end is text, not a date","")))))</f>
        <v/>
      </c>
      <c r="AM2306" s="41">
        <f>IF($R2306=0,0,N($L2306)*(1+$Z2306+BonusMonths/12+IF($Q2306=1,0,EOSB))+N($M2306)+(N($L2306)+SI_Gross*N($M2306))*IF($Q2306=1,SI_O,SI_E))</f>
        <v/>
      </c>
      <c r="AN2306" s="41">
        <f>IF($R2306=0,0,(IF($Q2306=1,MedO,MedE+Ticket)+Training)/12)</f>
        <v/>
      </c>
    </row>
    <row r="2307">
      <c r="I2307" s="35" t="n"/>
      <c r="J2307" s="35" t="n"/>
      <c r="K2307" s="35" t="n"/>
      <c r="L2307" s="36" t="n"/>
      <c r="M2307" s="36" t="n"/>
      <c r="P2307" s="37" t="n"/>
      <c r="Q2307" s="38">
        <f>IF($C2307="",0,IF(OR(LOWER(TRIM($G2307))="omani",LOWER(TRIM($G2307))="oman",LOWER(TRIM($G2307))="om",LOWER(TRIM($G2307))="local"),1,0))</f>
        <v/>
      </c>
      <c r="R2307" s="38">
        <f>IF($C2307="",0,IF(OR(ISNUMBER(SEARCH("resign",$N2307)),ISNUMBER(SEARCH("terminat",$N2307)),ISNUMBER(SEARCH("inactive",$N2307)),ISNUMBER(SEARCH("vacan",$N2307)),ISNUMBER(SEARCH("deceased",$N2307)),ISNUMBER(SEARCH("separated",$N2307))),0,1))</f>
        <v/>
      </c>
      <c r="S2307">
        <f>IF(OR($R2307=0,NOT(ISNUMBER($I2307))),"",IFERROR(DATEDIF($I2307,DATE(FY,1,1),"y"),""))</f>
        <v/>
      </c>
      <c r="T2307">
        <f>IF(OR($R2307=0,NOT(ISNUMBER($J2307))),"",IFERROR(DATEDIF($J2307,DATE(FY,1,1),"y"),0))</f>
        <v/>
      </c>
      <c r="U2307" s="38">
        <f>IF(OR($R2307=0,NOT(ISNUMBER($I2307))),0,IF(YEAR($I2307)+IF($Q2307=1,RetAgeO,RetAgeE)=FY,MONTH($I2307),IF(YEAR($I2307)+IF($Q2307=1,RetAgeO,RetAgeE)&lt;FY,1,0)))</f>
        <v/>
      </c>
      <c r="V2307" s="38">
        <f>IF(OR($R2307=0,NOT(ISNUMBER($K2307))),0,IF(YEAR($K2307)=FY,MONTH($K2307),IF(YEAR($K2307)&lt;FY,1,0)))</f>
        <v/>
      </c>
      <c r="W2307" s="38">
        <f>IF($R2307=0,0,MIN(12,IF(AND(ISNUMBER($O2307),$O2307&gt;=1,$O2307&lt;=12),INT($O2307),12),IF(AND(RetireExit="Yes",$U2307&gt;0),$U2307,12),IF(AND(ContractExit="Yes",$V2307&gt;0),$V2307,12)))</f>
        <v/>
      </c>
      <c r="X2307" s="37">
        <f>IF(ISNUMBER($P2307),$P2307,IncPct)</f>
        <v/>
      </c>
      <c r="Y2307" s="39">
        <f>IF($W2307=0,0,MAX(0,MIN($W2307,IncMonth-1))+MAX(0,$W2307-IncMonth+1)*(1+$X2307))</f>
        <v/>
      </c>
      <c r="Z2307" s="40">
        <f>IF($C2307="",0,IFERROR(INDEX(Departments!$B$5:$B$54,MATCH($C2307,Departments!$A$5:$A$54,0)),0))</f>
        <v/>
      </c>
      <c r="AA2307" s="41">
        <f>N($L2307)*$Y2307</f>
        <v/>
      </c>
      <c r="AB2307" s="41">
        <f>N($M2307)*$Y2307</f>
        <v/>
      </c>
      <c r="AC2307" s="41">
        <f>$AA2307*$Z2307</f>
        <v/>
      </c>
      <c r="AD2307" s="41">
        <f>$AA2307*BonusMonths/12</f>
        <v/>
      </c>
      <c r="AE2307" s="41">
        <f>($AA2307+SI_Gross*$AB2307)*IF($Q2307=1,SI_O,SI_E)</f>
        <v/>
      </c>
      <c r="AF2307" s="41">
        <f>IF($Q2307=1,0,$AA2307*EOSB)</f>
        <v/>
      </c>
      <c r="AG2307" s="41">
        <f>$AN2307*$W2307</f>
        <v/>
      </c>
      <c r="AH2307" s="41">
        <f>SUM($AA2307:$AG2307)</f>
        <v/>
      </c>
      <c r="AI2307" s="41">
        <f>12*($AM2307+$AN2307)</f>
        <v/>
      </c>
      <c r="AJ2307" s="41">
        <f>$AM2307*((IncMonth-1)+(13-IncMonth)*(1+$X2307))+12*$AN2307</f>
        <v/>
      </c>
      <c r="AK2307" s="41">
        <f>IF($R2307=1,N($L2307)+N($M2307),0)</f>
        <v/>
      </c>
      <c r="AL2307">
        <f>IF($C2307="","",IF(N($L2307)&lt;=0,"Basic salary missing",IF(ISNA(MATCH($C2307,Departments!$A$5:$A$54,0)),"Department not on Departments sheet",IF(AND($I2307&lt;&gt;"",NOT(ISNUMBER($I2307))),"Date of birth is text, not a date",IF(AND($K2307&lt;&gt;"",NOT(ISNUMBER($K2307))),"Contract end is text, not a date","")))))</f>
        <v/>
      </c>
      <c r="AM2307" s="41">
        <f>IF($R2307=0,0,N($L2307)*(1+$Z2307+BonusMonths/12+IF($Q2307=1,0,EOSB))+N($M2307)+(N($L2307)+SI_Gross*N($M2307))*IF($Q2307=1,SI_O,SI_E))</f>
        <v/>
      </c>
      <c r="AN2307" s="41">
        <f>IF($R2307=0,0,(IF($Q2307=1,MedO,MedE+Ticket)+Training)/12)</f>
        <v/>
      </c>
    </row>
    <row r="2308">
      <c r="I2308" s="35" t="n"/>
      <c r="J2308" s="35" t="n"/>
      <c r="K2308" s="35" t="n"/>
      <c r="L2308" s="36" t="n"/>
      <c r="M2308" s="36" t="n"/>
      <c r="P2308" s="37" t="n"/>
      <c r="Q2308" s="38">
        <f>IF($C2308="",0,IF(OR(LOWER(TRIM($G2308))="omani",LOWER(TRIM($G2308))="oman",LOWER(TRIM($G2308))="om",LOWER(TRIM($G2308))="local"),1,0))</f>
        <v/>
      </c>
      <c r="R2308" s="38">
        <f>IF($C2308="",0,IF(OR(ISNUMBER(SEARCH("resign",$N2308)),ISNUMBER(SEARCH("terminat",$N2308)),ISNUMBER(SEARCH("inactive",$N2308)),ISNUMBER(SEARCH("vacan",$N2308)),ISNUMBER(SEARCH("deceased",$N2308)),ISNUMBER(SEARCH("separated",$N2308))),0,1))</f>
        <v/>
      </c>
      <c r="S2308">
        <f>IF(OR($R2308=0,NOT(ISNUMBER($I2308))),"",IFERROR(DATEDIF($I2308,DATE(FY,1,1),"y"),""))</f>
        <v/>
      </c>
      <c r="T2308">
        <f>IF(OR($R2308=0,NOT(ISNUMBER($J2308))),"",IFERROR(DATEDIF($J2308,DATE(FY,1,1),"y"),0))</f>
        <v/>
      </c>
      <c r="U2308" s="38">
        <f>IF(OR($R2308=0,NOT(ISNUMBER($I2308))),0,IF(YEAR($I2308)+IF($Q2308=1,RetAgeO,RetAgeE)=FY,MONTH($I2308),IF(YEAR($I2308)+IF($Q2308=1,RetAgeO,RetAgeE)&lt;FY,1,0)))</f>
        <v/>
      </c>
      <c r="V2308" s="38">
        <f>IF(OR($R2308=0,NOT(ISNUMBER($K2308))),0,IF(YEAR($K2308)=FY,MONTH($K2308),IF(YEAR($K2308)&lt;FY,1,0)))</f>
        <v/>
      </c>
      <c r="W2308" s="38">
        <f>IF($R2308=0,0,MIN(12,IF(AND(ISNUMBER($O2308),$O2308&gt;=1,$O2308&lt;=12),INT($O2308),12),IF(AND(RetireExit="Yes",$U2308&gt;0),$U2308,12),IF(AND(ContractExit="Yes",$V2308&gt;0),$V2308,12)))</f>
        <v/>
      </c>
      <c r="X2308" s="37">
        <f>IF(ISNUMBER($P2308),$P2308,IncPct)</f>
        <v/>
      </c>
      <c r="Y2308" s="39">
        <f>IF($W2308=0,0,MAX(0,MIN($W2308,IncMonth-1))+MAX(0,$W2308-IncMonth+1)*(1+$X2308))</f>
        <v/>
      </c>
      <c r="Z2308" s="40">
        <f>IF($C2308="",0,IFERROR(INDEX(Departments!$B$5:$B$54,MATCH($C2308,Departments!$A$5:$A$54,0)),0))</f>
        <v/>
      </c>
      <c r="AA2308" s="41">
        <f>N($L2308)*$Y2308</f>
        <v/>
      </c>
      <c r="AB2308" s="41">
        <f>N($M2308)*$Y2308</f>
        <v/>
      </c>
      <c r="AC2308" s="41">
        <f>$AA2308*$Z2308</f>
        <v/>
      </c>
      <c r="AD2308" s="41">
        <f>$AA2308*BonusMonths/12</f>
        <v/>
      </c>
      <c r="AE2308" s="41">
        <f>($AA2308+SI_Gross*$AB2308)*IF($Q2308=1,SI_O,SI_E)</f>
        <v/>
      </c>
      <c r="AF2308" s="41">
        <f>IF($Q2308=1,0,$AA2308*EOSB)</f>
        <v/>
      </c>
      <c r="AG2308" s="41">
        <f>$AN2308*$W2308</f>
        <v/>
      </c>
      <c r="AH2308" s="41">
        <f>SUM($AA2308:$AG2308)</f>
        <v/>
      </c>
      <c r="AI2308" s="41">
        <f>12*($AM2308+$AN2308)</f>
        <v/>
      </c>
      <c r="AJ2308" s="41">
        <f>$AM2308*((IncMonth-1)+(13-IncMonth)*(1+$X2308))+12*$AN2308</f>
        <v/>
      </c>
      <c r="AK2308" s="41">
        <f>IF($R2308=1,N($L2308)+N($M2308),0)</f>
        <v/>
      </c>
      <c r="AL2308">
        <f>IF($C2308="","",IF(N($L2308)&lt;=0,"Basic salary missing",IF(ISNA(MATCH($C2308,Departments!$A$5:$A$54,0)),"Department not on Departments sheet",IF(AND($I2308&lt;&gt;"",NOT(ISNUMBER($I2308))),"Date of birth is text, not a date",IF(AND($K2308&lt;&gt;"",NOT(ISNUMBER($K2308))),"Contract end is text, not a date","")))))</f>
        <v/>
      </c>
      <c r="AM2308" s="41">
        <f>IF($R2308=0,0,N($L2308)*(1+$Z2308+BonusMonths/12+IF($Q2308=1,0,EOSB))+N($M2308)+(N($L2308)+SI_Gross*N($M2308))*IF($Q2308=1,SI_O,SI_E))</f>
        <v/>
      </c>
      <c r="AN2308" s="41">
        <f>IF($R2308=0,0,(IF($Q2308=1,MedO,MedE+Ticket)+Training)/12)</f>
        <v/>
      </c>
    </row>
    <row r="2309">
      <c r="I2309" s="35" t="n"/>
      <c r="J2309" s="35" t="n"/>
      <c r="K2309" s="35" t="n"/>
      <c r="L2309" s="36" t="n"/>
      <c r="M2309" s="36" t="n"/>
      <c r="P2309" s="37" t="n"/>
      <c r="Q2309" s="38">
        <f>IF($C2309="",0,IF(OR(LOWER(TRIM($G2309))="omani",LOWER(TRIM($G2309))="oman",LOWER(TRIM($G2309))="om",LOWER(TRIM($G2309))="local"),1,0))</f>
        <v/>
      </c>
      <c r="R2309" s="38">
        <f>IF($C2309="",0,IF(OR(ISNUMBER(SEARCH("resign",$N2309)),ISNUMBER(SEARCH("terminat",$N2309)),ISNUMBER(SEARCH("inactive",$N2309)),ISNUMBER(SEARCH("vacan",$N2309)),ISNUMBER(SEARCH("deceased",$N2309)),ISNUMBER(SEARCH("separated",$N2309))),0,1))</f>
        <v/>
      </c>
      <c r="S2309">
        <f>IF(OR($R2309=0,NOT(ISNUMBER($I2309))),"",IFERROR(DATEDIF($I2309,DATE(FY,1,1),"y"),""))</f>
        <v/>
      </c>
      <c r="T2309">
        <f>IF(OR($R2309=0,NOT(ISNUMBER($J2309))),"",IFERROR(DATEDIF($J2309,DATE(FY,1,1),"y"),0))</f>
        <v/>
      </c>
      <c r="U2309" s="38">
        <f>IF(OR($R2309=0,NOT(ISNUMBER($I2309))),0,IF(YEAR($I2309)+IF($Q2309=1,RetAgeO,RetAgeE)=FY,MONTH($I2309),IF(YEAR($I2309)+IF($Q2309=1,RetAgeO,RetAgeE)&lt;FY,1,0)))</f>
        <v/>
      </c>
      <c r="V2309" s="38">
        <f>IF(OR($R2309=0,NOT(ISNUMBER($K2309))),0,IF(YEAR($K2309)=FY,MONTH($K2309),IF(YEAR($K2309)&lt;FY,1,0)))</f>
        <v/>
      </c>
      <c r="W2309" s="38">
        <f>IF($R2309=0,0,MIN(12,IF(AND(ISNUMBER($O2309),$O2309&gt;=1,$O2309&lt;=12),INT($O2309),12),IF(AND(RetireExit="Yes",$U2309&gt;0),$U2309,12),IF(AND(ContractExit="Yes",$V2309&gt;0),$V2309,12)))</f>
        <v/>
      </c>
      <c r="X2309" s="37">
        <f>IF(ISNUMBER($P2309),$P2309,IncPct)</f>
        <v/>
      </c>
      <c r="Y2309" s="39">
        <f>IF($W2309=0,0,MAX(0,MIN($W2309,IncMonth-1))+MAX(0,$W2309-IncMonth+1)*(1+$X2309))</f>
        <v/>
      </c>
      <c r="Z2309" s="40">
        <f>IF($C2309="",0,IFERROR(INDEX(Departments!$B$5:$B$54,MATCH($C2309,Departments!$A$5:$A$54,0)),0))</f>
        <v/>
      </c>
      <c r="AA2309" s="41">
        <f>N($L2309)*$Y2309</f>
        <v/>
      </c>
      <c r="AB2309" s="41">
        <f>N($M2309)*$Y2309</f>
        <v/>
      </c>
      <c r="AC2309" s="41">
        <f>$AA2309*$Z2309</f>
        <v/>
      </c>
      <c r="AD2309" s="41">
        <f>$AA2309*BonusMonths/12</f>
        <v/>
      </c>
      <c r="AE2309" s="41">
        <f>($AA2309+SI_Gross*$AB2309)*IF($Q2309=1,SI_O,SI_E)</f>
        <v/>
      </c>
      <c r="AF2309" s="41">
        <f>IF($Q2309=1,0,$AA2309*EOSB)</f>
        <v/>
      </c>
      <c r="AG2309" s="41">
        <f>$AN2309*$W2309</f>
        <v/>
      </c>
      <c r="AH2309" s="41">
        <f>SUM($AA2309:$AG2309)</f>
        <v/>
      </c>
      <c r="AI2309" s="41">
        <f>12*($AM2309+$AN2309)</f>
        <v/>
      </c>
      <c r="AJ2309" s="41">
        <f>$AM2309*((IncMonth-1)+(13-IncMonth)*(1+$X2309))+12*$AN2309</f>
        <v/>
      </c>
      <c r="AK2309" s="41">
        <f>IF($R2309=1,N($L2309)+N($M2309),0)</f>
        <v/>
      </c>
      <c r="AL2309">
        <f>IF($C2309="","",IF(N($L2309)&lt;=0,"Basic salary missing",IF(ISNA(MATCH($C2309,Departments!$A$5:$A$54,0)),"Department not on Departments sheet",IF(AND($I2309&lt;&gt;"",NOT(ISNUMBER($I2309))),"Date of birth is text, not a date",IF(AND($K2309&lt;&gt;"",NOT(ISNUMBER($K2309))),"Contract end is text, not a date","")))))</f>
        <v/>
      </c>
      <c r="AM2309" s="41">
        <f>IF($R2309=0,0,N($L2309)*(1+$Z2309+BonusMonths/12+IF($Q2309=1,0,EOSB))+N($M2309)+(N($L2309)+SI_Gross*N($M2309))*IF($Q2309=1,SI_O,SI_E))</f>
        <v/>
      </c>
      <c r="AN2309" s="41">
        <f>IF($R2309=0,0,(IF($Q2309=1,MedO,MedE+Ticket)+Training)/12)</f>
        <v/>
      </c>
    </row>
    <row r="2310">
      <c r="I2310" s="35" t="n"/>
      <c r="J2310" s="35" t="n"/>
      <c r="K2310" s="35" t="n"/>
      <c r="L2310" s="36" t="n"/>
      <c r="M2310" s="36" t="n"/>
      <c r="P2310" s="37" t="n"/>
      <c r="Q2310" s="38">
        <f>IF($C2310="",0,IF(OR(LOWER(TRIM($G2310))="omani",LOWER(TRIM($G2310))="oman",LOWER(TRIM($G2310))="om",LOWER(TRIM($G2310))="local"),1,0))</f>
        <v/>
      </c>
      <c r="R2310" s="38">
        <f>IF($C2310="",0,IF(OR(ISNUMBER(SEARCH("resign",$N2310)),ISNUMBER(SEARCH("terminat",$N2310)),ISNUMBER(SEARCH("inactive",$N2310)),ISNUMBER(SEARCH("vacan",$N2310)),ISNUMBER(SEARCH("deceased",$N2310)),ISNUMBER(SEARCH("separated",$N2310))),0,1))</f>
        <v/>
      </c>
      <c r="S2310">
        <f>IF(OR($R2310=0,NOT(ISNUMBER($I2310))),"",IFERROR(DATEDIF($I2310,DATE(FY,1,1),"y"),""))</f>
        <v/>
      </c>
      <c r="T2310">
        <f>IF(OR($R2310=0,NOT(ISNUMBER($J2310))),"",IFERROR(DATEDIF($J2310,DATE(FY,1,1),"y"),0))</f>
        <v/>
      </c>
      <c r="U2310" s="38">
        <f>IF(OR($R2310=0,NOT(ISNUMBER($I2310))),0,IF(YEAR($I2310)+IF($Q2310=1,RetAgeO,RetAgeE)=FY,MONTH($I2310),IF(YEAR($I2310)+IF($Q2310=1,RetAgeO,RetAgeE)&lt;FY,1,0)))</f>
        <v/>
      </c>
      <c r="V2310" s="38">
        <f>IF(OR($R2310=0,NOT(ISNUMBER($K2310))),0,IF(YEAR($K2310)=FY,MONTH($K2310),IF(YEAR($K2310)&lt;FY,1,0)))</f>
        <v/>
      </c>
      <c r="W2310" s="38">
        <f>IF($R2310=0,0,MIN(12,IF(AND(ISNUMBER($O2310),$O2310&gt;=1,$O2310&lt;=12),INT($O2310),12),IF(AND(RetireExit="Yes",$U2310&gt;0),$U2310,12),IF(AND(ContractExit="Yes",$V2310&gt;0),$V2310,12)))</f>
        <v/>
      </c>
      <c r="X2310" s="37">
        <f>IF(ISNUMBER($P2310),$P2310,IncPct)</f>
        <v/>
      </c>
      <c r="Y2310" s="39">
        <f>IF($W2310=0,0,MAX(0,MIN($W2310,IncMonth-1))+MAX(0,$W2310-IncMonth+1)*(1+$X2310))</f>
        <v/>
      </c>
      <c r="Z2310" s="40">
        <f>IF($C2310="",0,IFERROR(INDEX(Departments!$B$5:$B$54,MATCH($C2310,Departments!$A$5:$A$54,0)),0))</f>
        <v/>
      </c>
      <c r="AA2310" s="41">
        <f>N($L2310)*$Y2310</f>
        <v/>
      </c>
      <c r="AB2310" s="41">
        <f>N($M2310)*$Y2310</f>
        <v/>
      </c>
      <c r="AC2310" s="41">
        <f>$AA2310*$Z2310</f>
        <v/>
      </c>
      <c r="AD2310" s="41">
        <f>$AA2310*BonusMonths/12</f>
        <v/>
      </c>
      <c r="AE2310" s="41">
        <f>($AA2310+SI_Gross*$AB2310)*IF($Q2310=1,SI_O,SI_E)</f>
        <v/>
      </c>
      <c r="AF2310" s="41">
        <f>IF($Q2310=1,0,$AA2310*EOSB)</f>
        <v/>
      </c>
      <c r="AG2310" s="41">
        <f>$AN2310*$W2310</f>
        <v/>
      </c>
      <c r="AH2310" s="41">
        <f>SUM($AA2310:$AG2310)</f>
        <v/>
      </c>
      <c r="AI2310" s="41">
        <f>12*($AM2310+$AN2310)</f>
        <v/>
      </c>
      <c r="AJ2310" s="41">
        <f>$AM2310*((IncMonth-1)+(13-IncMonth)*(1+$X2310))+12*$AN2310</f>
        <v/>
      </c>
      <c r="AK2310" s="41">
        <f>IF($R2310=1,N($L2310)+N($M2310),0)</f>
        <v/>
      </c>
      <c r="AL2310">
        <f>IF($C2310="","",IF(N($L2310)&lt;=0,"Basic salary missing",IF(ISNA(MATCH($C2310,Departments!$A$5:$A$54,0)),"Department not on Departments sheet",IF(AND($I2310&lt;&gt;"",NOT(ISNUMBER($I2310))),"Date of birth is text, not a date",IF(AND($K2310&lt;&gt;"",NOT(ISNUMBER($K2310))),"Contract end is text, not a date","")))))</f>
        <v/>
      </c>
      <c r="AM2310" s="41">
        <f>IF($R2310=0,0,N($L2310)*(1+$Z2310+BonusMonths/12+IF($Q2310=1,0,EOSB))+N($M2310)+(N($L2310)+SI_Gross*N($M2310))*IF($Q2310=1,SI_O,SI_E))</f>
        <v/>
      </c>
      <c r="AN2310" s="41">
        <f>IF($R2310=0,0,(IF($Q2310=1,MedO,MedE+Ticket)+Training)/12)</f>
        <v/>
      </c>
    </row>
    <row r="2311">
      <c r="I2311" s="35" t="n"/>
      <c r="J2311" s="35" t="n"/>
      <c r="K2311" s="35" t="n"/>
      <c r="L2311" s="36" t="n"/>
      <c r="M2311" s="36" t="n"/>
      <c r="P2311" s="37" t="n"/>
      <c r="Q2311" s="38">
        <f>IF($C2311="",0,IF(OR(LOWER(TRIM($G2311))="omani",LOWER(TRIM($G2311))="oman",LOWER(TRIM($G2311))="om",LOWER(TRIM($G2311))="local"),1,0))</f>
        <v/>
      </c>
      <c r="R2311" s="38">
        <f>IF($C2311="",0,IF(OR(ISNUMBER(SEARCH("resign",$N2311)),ISNUMBER(SEARCH("terminat",$N2311)),ISNUMBER(SEARCH("inactive",$N2311)),ISNUMBER(SEARCH("vacan",$N2311)),ISNUMBER(SEARCH("deceased",$N2311)),ISNUMBER(SEARCH("separated",$N2311))),0,1))</f>
        <v/>
      </c>
      <c r="S2311">
        <f>IF(OR($R2311=0,NOT(ISNUMBER($I2311))),"",IFERROR(DATEDIF($I2311,DATE(FY,1,1),"y"),""))</f>
        <v/>
      </c>
      <c r="T2311">
        <f>IF(OR($R2311=0,NOT(ISNUMBER($J2311))),"",IFERROR(DATEDIF($J2311,DATE(FY,1,1),"y"),0))</f>
        <v/>
      </c>
      <c r="U2311" s="38">
        <f>IF(OR($R2311=0,NOT(ISNUMBER($I2311))),0,IF(YEAR($I2311)+IF($Q2311=1,RetAgeO,RetAgeE)=FY,MONTH($I2311),IF(YEAR($I2311)+IF($Q2311=1,RetAgeO,RetAgeE)&lt;FY,1,0)))</f>
        <v/>
      </c>
      <c r="V2311" s="38">
        <f>IF(OR($R2311=0,NOT(ISNUMBER($K2311))),0,IF(YEAR($K2311)=FY,MONTH($K2311),IF(YEAR($K2311)&lt;FY,1,0)))</f>
        <v/>
      </c>
      <c r="W2311" s="38">
        <f>IF($R2311=0,0,MIN(12,IF(AND(ISNUMBER($O2311),$O2311&gt;=1,$O2311&lt;=12),INT($O2311),12),IF(AND(RetireExit="Yes",$U2311&gt;0),$U2311,12),IF(AND(ContractExit="Yes",$V2311&gt;0),$V2311,12)))</f>
        <v/>
      </c>
      <c r="X2311" s="37">
        <f>IF(ISNUMBER($P2311),$P2311,IncPct)</f>
        <v/>
      </c>
      <c r="Y2311" s="39">
        <f>IF($W2311=0,0,MAX(0,MIN($W2311,IncMonth-1))+MAX(0,$W2311-IncMonth+1)*(1+$X2311))</f>
        <v/>
      </c>
      <c r="Z2311" s="40">
        <f>IF($C2311="",0,IFERROR(INDEX(Departments!$B$5:$B$54,MATCH($C2311,Departments!$A$5:$A$54,0)),0))</f>
        <v/>
      </c>
      <c r="AA2311" s="41">
        <f>N($L2311)*$Y2311</f>
        <v/>
      </c>
      <c r="AB2311" s="41">
        <f>N($M2311)*$Y2311</f>
        <v/>
      </c>
      <c r="AC2311" s="41">
        <f>$AA2311*$Z2311</f>
        <v/>
      </c>
      <c r="AD2311" s="41">
        <f>$AA2311*BonusMonths/12</f>
        <v/>
      </c>
      <c r="AE2311" s="41">
        <f>($AA2311+SI_Gross*$AB2311)*IF($Q2311=1,SI_O,SI_E)</f>
        <v/>
      </c>
      <c r="AF2311" s="41">
        <f>IF($Q2311=1,0,$AA2311*EOSB)</f>
        <v/>
      </c>
      <c r="AG2311" s="41">
        <f>$AN2311*$W2311</f>
        <v/>
      </c>
      <c r="AH2311" s="41">
        <f>SUM($AA2311:$AG2311)</f>
        <v/>
      </c>
      <c r="AI2311" s="41">
        <f>12*($AM2311+$AN2311)</f>
        <v/>
      </c>
      <c r="AJ2311" s="41">
        <f>$AM2311*((IncMonth-1)+(13-IncMonth)*(1+$X2311))+12*$AN2311</f>
        <v/>
      </c>
      <c r="AK2311" s="41">
        <f>IF($R2311=1,N($L2311)+N($M2311),0)</f>
        <v/>
      </c>
      <c r="AL2311">
        <f>IF($C2311="","",IF(N($L2311)&lt;=0,"Basic salary missing",IF(ISNA(MATCH($C2311,Departments!$A$5:$A$54,0)),"Department not on Departments sheet",IF(AND($I2311&lt;&gt;"",NOT(ISNUMBER($I2311))),"Date of birth is text, not a date",IF(AND($K2311&lt;&gt;"",NOT(ISNUMBER($K2311))),"Contract end is text, not a date","")))))</f>
        <v/>
      </c>
      <c r="AM2311" s="41">
        <f>IF($R2311=0,0,N($L2311)*(1+$Z2311+BonusMonths/12+IF($Q2311=1,0,EOSB))+N($M2311)+(N($L2311)+SI_Gross*N($M2311))*IF($Q2311=1,SI_O,SI_E))</f>
        <v/>
      </c>
      <c r="AN2311" s="41">
        <f>IF($R2311=0,0,(IF($Q2311=1,MedO,MedE+Ticket)+Training)/12)</f>
        <v/>
      </c>
    </row>
    <row r="2312">
      <c r="I2312" s="35" t="n"/>
      <c r="J2312" s="35" t="n"/>
      <c r="K2312" s="35" t="n"/>
      <c r="L2312" s="36" t="n"/>
      <c r="M2312" s="36" t="n"/>
      <c r="P2312" s="37" t="n"/>
      <c r="Q2312" s="38">
        <f>IF($C2312="",0,IF(OR(LOWER(TRIM($G2312))="omani",LOWER(TRIM($G2312))="oman",LOWER(TRIM($G2312))="om",LOWER(TRIM($G2312))="local"),1,0))</f>
        <v/>
      </c>
      <c r="R2312" s="38">
        <f>IF($C2312="",0,IF(OR(ISNUMBER(SEARCH("resign",$N2312)),ISNUMBER(SEARCH("terminat",$N2312)),ISNUMBER(SEARCH("inactive",$N2312)),ISNUMBER(SEARCH("vacan",$N2312)),ISNUMBER(SEARCH("deceased",$N2312)),ISNUMBER(SEARCH("separated",$N2312))),0,1))</f>
        <v/>
      </c>
      <c r="S2312">
        <f>IF(OR($R2312=0,NOT(ISNUMBER($I2312))),"",IFERROR(DATEDIF($I2312,DATE(FY,1,1),"y"),""))</f>
        <v/>
      </c>
      <c r="T2312">
        <f>IF(OR($R2312=0,NOT(ISNUMBER($J2312))),"",IFERROR(DATEDIF($J2312,DATE(FY,1,1),"y"),0))</f>
        <v/>
      </c>
      <c r="U2312" s="38">
        <f>IF(OR($R2312=0,NOT(ISNUMBER($I2312))),0,IF(YEAR($I2312)+IF($Q2312=1,RetAgeO,RetAgeE)=FY,MONTH($I2312),IF(YEAR($I2312)+IF($Q2312=1,RetAgeO,RetAgeE)&lt;FY,1,0)))</f>
        <v/>
      </c>
      <c r="V2312" s="38">
        <f>IF(OR($R2312=0,NOT(ISNUMBER($K2312))),0,IF(YEAR($K2312)=FY,MONTH($K2312),IF(YEAR($K2312)&lt;FY,1,0)))</f>
        <v/>
      </c>
      <c r="W2312" s="38">
        <f>IF($R2312=0,0,MIN(12,IF(AND(ISNUMBER($O2312),$O2312&gt;=1,$O2312&lt;=12),INT($O2312),12),IF(AND(RetireExit="Yes",$U2312&gt;0),$U2312,12),IF(AND(ContractExit="Yes",$V2312&gt;0),$V2312,12)))</f>
        <v/>
      </c>
      <c r="X2312" s="37">
        <f>IF(ISNUMBER($P2312),$P2312,IncPct)</f>
        <v/>
      </c>
      <c r="Y2312" s="39">
        <f>IF($W2312=0,0,MAX(0,MIN($W2312,IncMonth-1))+MAX(0,$W2312-IncMonth+1)*(1+$X2312))</f>
        <v/>
      </c>
      <c r="Z2312" s="40">
        <f>IF($C2312="",0,IFERROR(INDEX(Departments!$B$5:$B$54,MATCH($C2312,Departments!$A$5:$A$54,0)),0))</f>
        <v/>
      </c>
      <c r="AA2312" s="41">
        <f>N($L2312)*$Y2312</f>
        <v/>
      </c>
      <c r="AB2312" s="41">
        <f>N($M2312)*$Y2312</f>
        <v/>
      </c>
      <c r="AC2312" s="41">
        <f>$AA2312*$Z2312</f>
        <v/>
      </c>
      <c r="AD2312" s="41">
        <f>$AA2312*BonusMonths/12</f>
        <v/>
      </c>
      <c r="AE2312" s="41">
        <f>($AA2312+SI_Gross*$AB2312)*IF($Q2312=1,SI_O,SI_E)</f>
        <v/>
      </c>
      <c r="AF2312" s="41">
        <f>IF($Q2312=1,0,$AA2312*EOSB)</f>
        <v/>
      </c>
      <c r="AG2312" s="41">
        <f>$AN2312*$W2312</f>
        <v/>
      </c>
      <c r="AH2312" s="41">
        <f>SUM($AA2312:$AG2312)</f>
        <v/>
      </c>
      <c r="AI2312" s="41">
        <f>12*($AM2312+$AN2312)</f>
        <v/>
      </c>
      <c r="AJ2312" s="41">
        <f>$AM2312*((IncMonth-1)+(13-IncMonth)*(1+$X2312))+12*$AN2312</f>
        <v/>
      </c>
      <c r="AK2312" s="41">
        <f>IF($R2312=1,N($L2312)+N($M2312),0)</f>
        <v/>
      </c>
      <c r="AL2312">
        <f>IF($C2312="","",IF(N($L2312)&lt;=0,"Basic salary missing",IF(ISNA(MATCH($C2312,Departments!$A$5:$A$54,0)),"Department not on Departments sheet",IF(AND($I2312&lt;&gt;"",NOT(ISNUMBER($I2312))),"Date of birth is text, not a date",IF(AND($K2312&lt;&gt;"",NOT(ISNUMBER($K2312))),"Contract end is text, not a date","")))))</f>
        <v/>
      </c>
      <c r="AM2312" s="41">
        <f>IF($R2312=0,0,N($L2312)*(1+$Z2312+BonusMonths/12+IF($Q2312=1,0,EOSB))+N($M2312)+(N($L2312)+SI_Gross*N($M2312))*IF($Q2312=1,SI_O,SI_E))</f>
        <v/>
      </c>
      <c r="AN2312" s="41">
        <f>IF($R2312=0,0,(IF($Q2312=1,MedO,MedE+Ticket)+Training)/12)</f>
        <v/>
      </c>
    </row>
    <row r="2313">
      <c r="I2313" s="35" t="n"/>
      <c r="J2313" s="35" t="n"/>
      <c r="K2313" s="35" t="n"/>
      <c r="L2313" s="36" t="n"/>
      <c r="M2313" s="36" t="n"/>
      <c r="P2313" s="37" t="n"/>
      <c r="Q2313" s="38">
        <f>IF($C2313="",0,IF(OR(LOWER(TRIM($G2313))="omani",LOWER(TRIM($G2313))="oman",LOWER(TRIM($G2313))="om",LOWER(TRIM($G2313))="local"),1,0))</f>
        <v/>
      </c>
      <c r="R2313" s="38">
        <f>IF($C2313="",0,IF(OR(ISNUMBER(SEARCH("resign",$N2313)),ISNUMBER(SEARCH("terminat",$N2313)),ISNUMBER(SEARCH("inactive",$N2313)),ISNUMBER(SEARCH("vacan",$N2313)),ISNUMBER(SEARCH("deceased",$N2313)),ISNUMBER(SEARCH("separated",$N2313))),0,1))</f>
        <v/>
      </c>
      <c r="S2313">
        <f>IF(OR($R2313=0,NOT(ISNUMBER($I2313))),"",IFERROR(DATEDIF($I2313,DATE(FY,1,1),"y"),""))</f>
        <v/>
      </c>
      <c r="T2313">
        <f>IF(OR($R2313=0,NOT(ISNUMBER($J2313))),"",IFERROR(DATEDIF($J2313,DATE(FY,1,1),"y"),0))</f>
        <v/>
      </c>
      <c r="U2313" s="38">
        <f>IF(OR($R2313=0,NOT(ISNUMBER($I2313))),0,IF(YEAR($I2313)+IF($Q2313=1,RetAgeO,RetAgeE)=FY,MONTH($I2313),IF(YEAR($I2313)+IF($Q2313=1,RetAgeO,RetAgeE)&lt;FY,1,0)))</f>
        <v/>
      </c>
      <c r="V2313" s="38">
        <f>IF(OR($R2313=0,NOT(ISNUMBER($K2313))),0,IF(YEAR($K2313)=FY,MONTH($K2313),IF(YEAR($K2313)&lt;FY,1,0)))</f>
        <v/>
      </c>
      <c r="W2313" s="38">
        <f>IF($R2313=0,0,MIN(12,IF(AND(ISNUMBER($O2313),$O2313&gt;=1,$O2313&lt;=12),INT($O2313),12),IF(AND(RetireExit="Yes",$U2313&gt;0),$U2313,12),IF(AND(ContractExit="Yes",$V2313&gt;0),$V2313,12)))</f>
        <v/>
      </c>
      <c r="X2313" s="37">
        <f>IF(ISNUMBER($P2313),$P2313,IncPct)</f>
        <v/>
      </c>
      <c r="Y2313" s="39">
        <f>IF($W2313=0,0,MAX(0,MIN($W2313,IncMonth-1))+MAX(0,$W2313-IncMonth+1)*(1+$X2313))</f>
        <v/>
      </c>
      <c r="Z2313" s="40">
        <f>IF($C2313="",0,IFERROR(INDEX(Departments!$B$5:$B$54,MATCH($C2313,Departments!$A$5:$A$54,0)),0))</f>
        <v/>
      </c>
      <c r="AA2313" s="41">
        <f>N($L2313)*$Y2313</f>
        <v/>
      </c>
      <c r="AB2313" s="41">
        <f>N($M2313)*$Y2313</f>
        <v/>
      </c>
      <c r="AC2313" s="41">
        <f>$AA2313*$Z2313</f>
        <v/>
      </c>
      <c r="AD2313" s="41">
        <f>$AA2313*BonusMonths/12</f>
        <v/>
      </c>
      <c r="AE2313" s="41">
        <f>($AA2313+SI_Gross*$AB2313)*IF($Q2313=1,SI_O,SI_E)</f>
        <v/>
      </c>
      <c r="AF2313" s="41">
        <f>IF($Q2313=1,0,$AA2313*EOSB)</f>
        <v/>
      </c>
      <c r="AG2313" s="41">
        <f>$AN2313*$W2313</f>
        <v/>
      </c>
      <c r="AH2313" s="41">
        <f>SUM($AA2313:$AG2313)</f>
        <v/>
      </c>
      <c r="AI2313" s="41">
        <f>12*($AM2313+$AN2313)</f>
        <v/>
      </c>
      <c r="AJ2313" s="41">
        <f>$AM2313*((IncMonth-1)+(13-IncMonth)*(1+$X2313))+12*$AN2313</f>
        <v/>
      </c>
      <c r="AK2313" s="41">
        <f>IF($R2313=1,N($L2313)+N($M2313),0)</f>
        <v/>
      </c>
      <c r="AL2313">
        <f>IF($C2313="","",IF(N($L2313)&lt;=0,"Basic salary missing",IF(ISNA(MATCH($C2313,Departments!$A$5:$A$54,0)),"Department not on Departments sheet",IF(AND($I2313&lt;&gt;"",NOT(ISNUMBER($I2313))),"Date of birth is text, not a date",IF(AND($K2313&lt;&gt;"",NOT(ISNUMBER($K2313))),"Contract end is text, not a date","")))))</f>
        <v/>
      </c>
      <c r="AM2313" s="41">
        <f>IF($R2313=0,0,N($L2313)*(1+$Z2313+BonusMonths/12+IF($Q2313=1,0,EOSB))+N($M2313)+(N($L2313)+SI_Gross*N($M2313))*IF($Q2313=1,SI_O,SI_E))</f>
        <v/>
      </c>
      <c r="AN2313" s="41">
        <f>IF($R2313=0,0,(IF($Q2313=1,MedO,MedE+Ticket)+Training)/12)</f>
        <v/>
      </c>
    </row>
    <row r="2314">
      <c r="I2314" s="35" t="n"/>
      <c r="J2314" s="35" t="n"/>
      <c r="K2314" s="35" t="n"/>
      <c r="L2314" s="36" t="n"/>
      <c r="M2314" s="36" t="n"/>
      <c r="P2314" s="37" t="n"/>
      <c r="Q2314" s="38">
        <f>IF($C2314="",0,IF(OR(LOWER(TRIM($G2314))="omani",LOWER(TRIM($G2314))="oman",LOWER(TRIM($G2314))="om",LOWER(TRIM($G2314))="local"),1,0))</f>
        <v/>
      </c>
      <c r="R2314" s="38">
        <f>IF($C2314="",0,IF(OR(ISNUMBER(SEARCH("resign",$N2314)),ISNUMBER(SEARCH("terminat",$N2314)),ISNUMBER(SEARCH("inactive",$N2314)),ISNUMBER(SEARCH("vacan",$N2314)),ISNUMBER(SEARCH("deceased",$N2314)),ISNUMBER(SEARCH("separated",$N2314))),0,1))</f>
        <v/>
      </c>
      <c r="S2314">
        <f>IF(OR($R2314=0,NOT(ISNUMBER($I2314))),"",IFERROR(DATEDIF($I2314,DATE(FY,1,1),"y"),""))</f>
        <v/>
      </c>
      <c r="T2314">
        <f>IF(OR($R2314=0,NOT(ISNUMBER($J2314))),"",IFERROR(DATEDIF($J2314,DATE(FY,1,1),"y"),0))</f>
        <v/>
      </c>
      <c r="U2314" s="38">
        <f>IF(OR($R2314=0,NOT(ISNUMBER($I2314))),0,IF(YEAR($I2314)+IF($Q2314=1,RetAgeO,RetAgeE)=FY,MONTH($I2314),IF(YEAR($I2314)+IF($Q2314=1,RetAgeO,RetAgeE)&lt;FY,1,0)))</f>
        <v/>
      </c>
      <c r="V2314" s="38">
        <f>IF(OR($R2314=0,NOT(ISNUMBER($K2314))),0,IF(YEAR($K2314)=FY,MONTH($K2314),IF(YEAR($K2314)&lt;FY,1,0)))</f>
        <v/>
      </c>
      <c r="W2314" s="38">
        <f>IF($R2314=0,0,MIN(12,IF(AND(ISNUMBER($O2314),$O2314&gt;=1,$O2314&lt;=12),INT($O2314),12),IF(AND(RetireExit="Yes",$U2314&gt;0),$U2314,12),IF(AND(ContractExit="Yes",$V2314&gt;0),$V2314,12)))</f>
        <v/>
      </c>
      <c r="X2314" s="37">
        <f>IF(ISNUMBER($P2314),$P2314,IncPct)</f>
        <v/>
      </c>
      <c r="Y2314" s="39">
        <f>IF($W2314=0,0,MAX(0,MIN($W2314,IncMonth-1))+MAX(0,$W2314-IncMonth+1)*(1+$X2314))</f>
        <v/>
      </c>
      <c r="Z2314" s="40">
        <f>IF($C2314="",0,IFERROR(INDEX(Departments!$B$5:$B$54,MATCH($C2314,Departments!$A$5:$A$54,0)),0))</f>
        <v/>
      </c>
      <c r="AA2314" s="41">
        <f>N($L2314)*$Y2314</f>
        <v/>
      </c>
      <c r="AB2314" s="41">
        <f>N($M2314)*$Y2314</f>
        <v/>
      </c>
      <c r="AC2314" s="41">
        <f>$AA2314*$Z2314</f>
        <v/>
      </c>
      <c r="AD2314" s="41">
        <f>$AA2314*BonusMonths/12</f>
        <v/>
      </c>
      <c r="AE2314" s="41">
        <f>($AA2314+SI_Gross*$AB2314)*IF($Q2314=1,SI_O,SI_E)</f>
        <v/>
      </c>
      <c r="AF2314" s="41">
        <f>IF($Q2314=1,0,$AA2314*EOSB)</f>
        <v/>
      </c>
      <c r="AG2314" s="41">
        <f>$AN2314*$W2314</f>
        <v/>
      </c>
      <c r="AH2314" s="41">
        <f>SUM($AA2314:$AG2314)</f>
        <v/>
      </c>
      <c r="AI2314" s="41">
        <f>12*($AM2314+$AN2314)</f>
        <v/>
      </c>
      <c r="AJ2314" s="41">
        <f>$AM2314*((IncMonth-1)+(13-IncMonth)*(1+$X2314))+12*$AN2314</f>
        <v/>
      </c>
      <c r="AK2314" s="41">
        <f>IF($R2314=1,N($L2314)+N($M2314),0)</f>
        <v/>
      </c>
      <c r="AL2314">
        <f>IF($C2314="","",IF(N($L2314)&lt;=0,"Basic salary missing",IF(ISNA(MATCH($C2314,Departments!$A$5:$A$54,0)),"Department not on Departments sheet",IF(AND($I2314&lt;&gt;"",NOT(ISNUMBER($I2314))),"Date of birth is text, not a date",IF(AND($K2314&lt;&gt;"",NOT(ISNUMBER($K2314))),"Contract end is text, not a date","")))))</f>
        <v/>
      </c>
      <c r="AM2314" s="41">
        <f>IF($R2314=0,0,N($L2314)*(1+$Z2314+BonusMonths/12+IF($Q2314=1,0,EOSB))+N($M2314)+(N($L2314)+SI_Gross*N($M2314))*IF($Q2314=1,SI_O,SI_E))</f>
        <v/>
      </c>
      <c r="AN2314" s="41">
        <f>IF($R2314=0,0,(IF($Q2314=1,MedO,MedE+Ticket)+Training)/12)</f>
        <v/>
      </c>
    </row>
    <row r="2315">
      <c r="I2315" s="35" t="n"/>
      <c r="J2315" s="35" t="n"/>
      <c r="K2315" s="35" t="n"/>
      <c r="L2315" s="36" t="n"/>
      <c r="M2315" s="36" t="n"/>
      <c r="P2315" s="37" t="n"/>
      <c r="Q2315" s="38">
        <f>IF($C2315="",0,IF(OR(LOWER(TRIM($G2315))="omani",LOWER(TRIM($G2315))="oman",LOWER(TRIM($G2315))="om",LOWER(TRIM($G2315))="local"),1,0))</f>
        <v/>
      </c>
      <c r="R2315" s="38">
        <f>IF($C2315="",0,IF(OR(ISNUMBER(SEARCH("resign",$N2315)),ISNUMBER(SEARCH("terminat",$N2315)),ISNUMBER(SEARCH("inactive",$N2315)),ISNUMBER(SEARCH("vacan",$N2315)),ISNUMBER(SEARCH("deceased",$N2315)),ISNUMBER(SEARCH("separated",$N2315))),0,1))</f>
        <v/>
      </c>
      <c r="S2315">
        <f>IF(OR($R2315=0,NOT(ISNUMBER($I2315))),"",IFERROR(DATEDIF($I2315,DATE(FY,1,1),"y"),""))</f>
        <v/>
      </c>
      <c r="T2315">
        <f>IF(OR($R2315=0,NOT(ISNUMBER($J2315))),"",IFERROR(DATEDIF($J2315,DATE(FY,1,1),"y"),0))</f>
        <v/>
      </c>
      <c r="U2315" s="38">
        <f>IF(OR($R2315=0,NOT(ISNUMBER($I2315))),0,IF(YEAR($I2315)+IF($Q2315=1,RetAgeO,RetAgeE)=FY,MONTH($I2315),IF(YEAR($I2315)+IF($Q2315=1,RetAgeO,RetAgeE)&lt;FY,1,0)))</f>
        <v/>
      </c>
      <c r="V2315" s="38">
        <f>IF(OR($R2315=0,NOT(ISNUMBER($K2315))),0,IF(YEAR($K2315)=FY,MONTH($K2315),IF(YEAR($K2315)&lt;FY,1,0)))</f>
        <v/>
      </c>
      <c r="W2315" s="38">
        <f>IF($R2315=0,0,MIN(12,IF(AND(ISNUMBER($O2315),$O2315&gt;=1,$O2315&lt;=12),INT($O2315),12),IF(AND(RetireExit="Yes",$U2315&gt;0),$U2315,12),IF(AND(ContractExit="Yes",$V2315&gt;0),$V2315,12)))</f>
        <v/>
      </c>
      <c r="X2315" s="37">
        <f>IF(ISNUMBER($P2315),$P2315,IncPct)</f>
        <v/>
      </c>
      <c r="Y2315" s="39">
        <f>IF($W2315=0,0,MAX(0,MIN($W2315,IncMonth-1))+MAX(0,$W2315-IncMonth+1)*(1+$X2315))</f>
        <v/>
      </c>
      <c r="Z2315" s="40">
        <f>IF($C2315="",0,IFERROR(INDEX(Departments!$B$5:$B$54,MATCH($C2315,Departments!$A$5:$A$54,0)),0))</f>
        <v/>
      </c>
      <c r="AA2315" s="41">
        <f>N($L2315)*$Y2315</f>
        <v/>
      </c>
      <c r="AB2315" s="41">
        <f>N($M2315)*$Y2315</f>
        <v/>
      </c>
      <c r="AC2315" s="41">
        <f>$AA2315*$Z2315</f>
        <v/>
      </c>
      <c r="AD2315" s="41">
        <f>$AA2315*BonusMonths/12</f>
        <v/>
      </c>
      <c r="AE2315" s="41">
        <f>($AA2315+SI_Gross*$AB2315)*IF($Q2315=1,SI_O,SI_E)</f>
        <v/>
      </c>
      <c r="AF2315" s="41">
        <f>IF($Q2315=1,0,$AA2315*EOSB)</f>
        <v/>
      </c>
      <c r="AG2315" s="41">
        <f>$AN2315*$W2315</f>
        <v/>
      </c>
      <c r="AH2315" s="41">
        <f>SUM($AA2315:$AG2315)</f>
        <v/>
      </c>
      <c r="AI2315" s="41">
        <f>12*($AM2315+$AN2315)</f>
        <v/>
      </c>
      <c r="AJ2315" s="41">
        <f>$AM2315*((IncMonth-1)+(13-IncMonth)*(1+$X2315))+12*$AN2315</f>
        <v/>
      </c>
      <c r="AK2315" s="41">
        <f>IF($R2315=1,N($L2315)+N($M2315),0)</f>
        <v/>
      </c>
      <c r="AL2315">
        <f>IF($C2315="","",IF(N($L2315)&lt;=0,"Basic salary missing",IF(ISNA(MATCH($C2315,Departments!$A$5:$A$54,0)),"Department not on Departments sheet",IF(AND($I2315&lt;&gt;"",NOT(ISNUMBER($I2315))),"Date of birth is text, not a date",IF(AND($K2315&lt;&gt;"",NOT(ISNUMBER($K2315))),"Contract end is text, not a date","")))))</f>
        <v/>
      </c>
      <c r="AM2315" s="41">
        <f>IF($R2315=0,0,N($L2315)*(1+$Z2315+BonusMonths/12+IF($Q2315=1,0,EOSB))+N($M2315)+(N($L2315)+SI_Gross*N($M2315))*IF($Q2315=1,SI_O,SI_E))</f>
        <v/>
      </c>
      <c r="AN2315" s="41">
        <f>IF($R2315=0,0,(IF($Q2315=1,MedO,MedE+Ticket)+Training)/12)</f>
        <v/>
      </c>
    </row>
    <row r="2316">
      <c r="I2316" s="35" t="n"/>
      <c r="J2316" s="35" t="n"/>
      <c r="K2316" s="35" t="n"/>
      <c r="L2316" s="36" t="n"/>
      <c r="M2316" s="36" t="n"/>
      <c r="P2316" s="37" t="n"/>
      <c r="Q2316" s="38">
        <f>IF($C2316="",0,IF(OR(LOWER(TRIM($G2316))="omani",LOWER(TRIM($G2316))="oman",LOWER(TRIM($G2316))="om",LOWER(TRIM($G2316))="local"),1,0))</f>
        <v/>
      </c>
      <c r="R2316" s="38">
        <f>IF($C2316="",0,IF(OR(ISNUMBER(SEARCH("resign",$N2316)),ISNUMBER(SEARCH("terminat",$N2316)),ISNUMBER(SEARCH("inactive",$N2316)),ISNUMBER(SEARCH("vacan",$N2316)),ISNUMBER(SEARCH("deceased",$N2316)),ISNUMBER(SEARCH("separated",$N2316))),0,1))</f>
        <v/>
      </c>
      <c r="S2316">
        <f>IF(OR($R2316=0,NOT(ISNUMBER($I2316))),"",IFERROR(DATEDIF($I2316,DATE(FY,1,1),"y"),""))</f>
        <v/>
      </c>
      <c r="T2316">
        <f>IF(OR($R2316=0,NOT(ISNUMBER($J2316))),"",IFERROR(DATEDIF($J2316,DATE(FY,1,1),"y"),0))</f>
        <v/>
      </c>
      <c r="U2316" s="38">
        <f>IF(OR($R2316=0,NOT(ISNUMBER($I2316))),0,IF(YEAR($I2316)+IF($Q2316=1,RetAgeO,RetAgeE)=FY,MONTH($I2316),IF(YEAR($I2316)+IF($Q2316=1,RetAgeO,RetAgeE)&lt;FY,1,0)))</f>
        <v/>
      </c>
      <c r="V2316" s="38">
        <f>IF(OR($R2316=0,NOT(ISNUMBER($K2316))),0,IF(YEAR($K2316)=FY,MONTH($K2316),IF(YEAR($K2316)&lt;FY,1,0)))</f>
        <v/>
      </c>
      <c r="W2316" s="38">
        <f>IF($R2316=0,0,MIN(12,IF(AND(ISNUMBER($O2316),$O2316&gt;=1,$O2316&lt;=12),INT($O2316),12),IF(AND(RetireExit="Yes",$U2316&gt;0),$U2316,12),IF(AND(ContractExit="Yes",$V2316&gt;0),$V2316,12)))</f>
        <v/>
      </c>
      <c r="X2316" s="37">
        <f>IF(ISNUMBER($P2316),$P2316,IncPct)</f>
        <v/>
      </c>
      <c r="Y2316" s="39">
        <f>IF($W2316=0,0,MAX(0,MIN($W2316,IncMonth-1))+MAX(0,$W2316-IncMonth+1)*(1+$X2316))</f>
        <v/>
      </c>
      <c r="Z2316" s="40">
        <f>IF($C2316="",0,IFERROR(INDEX(Departments!$B$5:$B$54,MATCH($C2316,Departments!$A$5:$A$54,0)),0))</f>
        <v/>
      </c>
      <c r="AA2316" s="41">
        <f>N($L2316)*$Y2316</f>
        <v/>
      </c>
      <c r="AB2316" s="41">
        <f>N($M2316)*$Y2316</f>
        <v/>
      </c>
      <c r="AC2316" s="41">
        <f>$AA2316*$Z2316</f>
        <v/>
      </c>
      <c r="AD2316" s="41">
        <f>$AA2316*BonusMonths/12</f>
        <v/>
      </c>
      <c r="AE2316" s="41">
        <f>($AA2316+SI_Gross*$AB2316)*IF($Q2316=1,SI_O,SI_E)</f>
        <v/>
      </c>
      <c r="AF2316" s="41">
        <f>IF($Q2316=1,0,$AA2316*EOSB)</f>
        <v/>
      </c>
      <c r="AG2316" s="41">
        <f>$AN2316*$W2316</f>
        <v/>
      </c>
      <c r="AH2316" s="41">
        <f>SUM($AA2316:$AG2316)</f>
        <v/>
      </c>
      <c r="AI2316" s="41">
        <f>12*($AM2316+$AN2316)</f>
        <v/>
      </c>
      <c r="AJ2316" s="41">
        <f>$AM2316*((IncMonth-1)+(13-IncMonth)*(1+$X2316))+12*$AN2316</f>
        <v/>
      </c>
      <c r="AK2316" s="41">
        <f>IF($R2316=1,N($L2316)+N($M2316),0)</f>
        <v/>
      </c>
      <c r="AL2316">
        <f>IF($C2316="","",IF(N($L2316)&lt;=0,"Basic salary missing",IF(ISNA(MATCH($C2316,Departments!$A$5:$A$54,0)),"Department not on Departments sheet",IF(AND($I2316&lt;&gt;"",NOT(ISNUMBER($I2316))),"Date of birth is text, not a date",IF(AND($K2316&lt;&gt;"",NOT(ISNUMBER($K2316))),"Contract end is text, not a date","")))))</f>
        <v/>
      </c>
      <c r="AM2316" s="41">
        <f>IF($R2316=0,0,N($L2316)*(1+$Z2316+BonusMonths/12+IF($Q2316=1,0,EOSB))+N($M2316)+(N($L2316)+SI_Gross*N($M2316))*IF($Q2316=1,SI_O,SI_E))</f>
        <v/>
      </c>
      <c r="AN2316" s="41">
        <f>IF($R2316=0,0,(IF($Q2316=1,MedO,MedE+Ticket)+Training)/12)</f>
        <v/>
      </c>
    </row>
    <row r="2317">
      <c r="I2317" s="35" t="n"/>
      <c r="J2317" s="35" t="n"/>
      <c r="K2317" s="35" t="n"/>
      <c r="L2317" s="36" t="n"/>
      <c r="M2317" s="36" t="n"/>
      <c r="P2317" s="37" t="n"/>
      <c r="Q2317" s="38">
        <f>IF($C2317="",0,IF(OR(LOWER(TRIM($G2317))="omani",LOWER(TRIM($G2317))="oman",LOWER(TRIM($G2317))="om",LOWER(TRIM($G2317))="local"),1,0))</f>
        <v/>
      </c>
      <c r="R2317" s="38">
        <f>IF($C2317="",0,IF(OR(ISNUMBER(SEARCH("resign",$N2317)),ISNUMBER(SEARCH("terminat",$N2317)),ISNUMBER(SEARCH("inactive",$N2317)),ISNUMBER(SEARCH("vacan",$N2317)),ISNUMBER(SEARCH("deceased",$N2317)),ISNUMBER(SEARCH("separated",$N2317))),0,1))</f>
        <v/>
      </c>
      <c r="S2317">
        <f>IF(OR($R2317=0,NOT(ISNUMBER($I2317))),"",IFERROR(DATEDIF($I2317,DATE(FY,1,1),"y"),""))</f>
        <v/>
      </c>
      <c r="T2317">
        <f>IF(OR($R2317=0,NOT(ISNUMBER($J2317))),"",IFERROR(DATEDIF($J2317,DATE(FY,1,1),"y"),0))</f>
        <v/>
      </c>
      <c r="U2317" s="38">
        <f>IF(OR($R2317=0,NOT(ISNUMBER($I2317))),0,IF(YEAR($I2317)+IF($Q2317=1,RetAgeO,RetAgeE)=FY,MONTH($I2317),IF(YEAR($I2317)+IF($Q2317=1,RetAgeO,RetAgeE)&lt;FY,1,0)))</f>
        <v/>
      </c>
      <c r="V2317" s="38">
        <f>IF(OR($R2317=0,NOT(ISNUMBER($K2317))),0,IF(YEAR($K2317)=FY,MONTH($K2317),IF(YEAR($K2317)&lt;FY,1,0)))</f>
        <v/>
      </c>
      <c r="W2317" s="38">
        <f>IF($R2317=0,0,MIN(12,IF(AND(ISNUMBER($O2317),$O2317&gt;=1,$O2317&lt;=12),INT($O2317),12),IF(AND(RetireExit="Yes",$U2317&gt;0),$U2317,12),IF(AND(ContractExit="Yes",$V2317&gt;0),$V2317,12)))</f>
        <v/>
      </c>
      <c r="X2317" s="37">
        <f>IF(ISNUMBER($P2317),$P2317,IncPct)</f>
        <v/>
      </c>
      <c r="Y2317" s="39">
        <f>IF($W2317=0,0,MAX(0,MIN($W2317,IncMonth-1))+MAX(0,$W2317-IncMonth+1)*(1+$X2317))</f>
        <v/>
      </c>
      <c r="Z2317" s="40">
        <f>IF($C2317="",0,IFERROR(INDEX(Departments!$B$5:$B$54,MATCH($C2317,Departments!$A$5:$A$54,0)),0))</f>
        <v/>
      </c>
      <c r="AA2317" s="41">
        <f>N($L2317)*$Y2317</f>
        <v/>
      </c>
      <c r="AB2317" s="41">
        <f>N($M2317)*$Y2317</f>
        <v/>
      </c>
      <c r="AC2317" s="41">
        <f>$AA2317*$Z2317</f>
        <v/>
      </c>
      <c r="AD2317" s="41">
        <f>$AA2317*BonusMonths/12</f>
        <v/>
      </c>
      <c r="AE2317" s="41">
        <f>($AA2317+SI_Gross*$AB2317)*IF($Q2317=1,SI_O,SI_E)</f>
        <v/>
      </c>
      <c r="AF2317" s="41">
        <f>IF($Q2317=1,0,$AA2317*EOSB)</f>
        <v/>
      </c>
      <c r="AG2317" s="41">
        <f>$AN2317*$W2317</f>
        <v/>
      </c>
      <c r="AH2317" s="41">
        <f>SUM($AA2317:$AG2317)</f>
        <v/>
      </c>
      <c r="AI2317" s="41">
        <f>12*($AM2317+$AN2317)</f>
        <v/>
      </c>
      <c r="AJ2317" s="41">
        <f>$AM2317*((IncMonth-1)+(13-IncMonth)*(1+$X2317))+12*$AN2317</f>
        <v/>
      </c>
      <c r="AK2317" s="41">
        <f>IF($R2317=1,N($L2317)+N($M2317),0)</f>
        <v/>
      </c>
      <c r="AL2317">
        <f>IF($C2317="","",IF(N($L2317)&lt;=0,"Basic salary missing",IF(ISNA(MATCH($C2317,Departments!$A$5:$A$54,0)),"Department not on Departments sheet",IF(AND($I2317&lt;&gt;"",NOT(ISNUMBER($I2317))),"Date of birth is text, not a date",IF(AND($K2317&lt;&gt;"",NOT(ISNUMBER($K2317))),"Contract end is text, not a date","")))))</f>
        <v/>
      </c>
      <c r="AM2317" s="41">
        <f>IF($R2317=0,0,N($L2317)*(1+$Z2317+BonusMonths/12+IF($Q2317=1,0,EOSB))+N($M2317)+(N($L2317)+SI_Gross*N($M2317))*IF($Q2317=1,SI_O,SI_E))</f>
        <v/>
      </c>
      <c r="AN2317" s="41">
        <f>IF($R2317=0,0,(IF($Q2317=1,MedO,MedE+Ticket)+Training)/12)</f>
        <v/>
      </c>
    </row>
    <row r="2318">
      <c r="I2318" s="35" t="n"/>
      <c r="J2318" s="35" t="n"/>
      <c r="K2318" s="35" t="n"/>
      <c r="L2318" s="36" t="n"/>
      <c r="M2318" s="36" t="n"/>
      <c r="P2318" s="37" t="n"/>
      <c r="Q2318" s="38">
        <f>IF($C2318="",0,IF(OR(LOWER(TRIM($G2318))="omani",LOWER(TRIM($G2318))="oman",LOWER(TRIM($G2318))="om",LOWER(TRIM($G2318))="local"),1,0))</f>
        <v/>
      </c>
      <c r="R2318" s="38">
        <f>IF($C2318="",0,IF(OR(ISNUMBER(SEARCH("resign",$N2318)),ISNUMBER(SEARCH("terminat",$N2318)),ISNUMBER(SEARCH("inactive",$N2318)),ISNUMBER(SEARCH("vacan",$N2318)),ISNUMBER(SEARCH("deceased",$N2318)),ISNUMBER(SEARCH("separated",$N2318))),0,1))</f>
        <v/>
      </c>
      <c r="S2318">
        <f>IF(OR($R2318=0,NOT(ISNUMBER($I2318))),"",IFERROR(DATEDIF($I2318,DATE(FY,1,1),"y"),""))</f>
        <v/>
      </c>
      <c r="T2318">
        <f>IF(OR($R2318=0,NOT(ISNUMBER($J2318))),"",IFERROR(DATEDIF($J2318,DATE(FY,1,1),"y"),0))</f>
        <v/>
      </c>
      <c r="U2318" s="38">
        <f>IF(OR($R2318=0,NOT(ISNUMBER($I2318))),0,IF(YEAR($I2318)+IF($Q2318=1,RetAgeO,RetAgeE)=FY,MONTH($I2318),IF(YEAR($I2318)+IF($Q2318=1,RetAgeO,RetAgeE)&lt;FY,1,0)))</f>
        <v/>
      </c>
      <c r="V2318" s="38">
        <f>IF(OR($R2318=0,NOT(ISNUMBER($K2318))),0,IF(YEAR($K2318)=FY,MONTH($K2318),IF(YEAR($K2318)&lt;FY,1,0)))</f>
        <v/>
      </c>
      <c r="W2318" s="38">
        <f>IF($R2318=0,0,MIN(12,IF(AND(ISNUMBER($O2318),$O2318&gt;=1,$O2318&lt;=12),INT($O2318),12),IF(AND(RetireExit="Yes",$U2318&gt;0),$U2318,12),IF(AND(ContractExit="Yes",$V2318&gt;0),$V2318,12)))</f>
        <v/>
      </c>
      <c r="X2318" s="37">
        <f>IF(ISNUMBER($P2318),$P2318,IncPct)</f>
        <v/>
      </c>
      <c r="Y2318" s="39">
        <f>IF($W2318=0,0,MAX(0,MIN($W2318,IncMonth-1))+MAX(0,$W2318-IncMonth+1)*(1+$X2318))</f>
        <v/>
      </c>
      <c r="Z2318" s="40">
        <f>IF($C2318="",0,IFERROR(INDEX(Departments!$B$5:$B$54,MATCH($C2318,Departments!$A$5:$A$54,0)),0))</f>
        <v/>
      </c>
      <c r="AA2318" s="41">
        <f>N($L2318)*$Y2318</f>
        <v/>
      </c>
      <c r="AB2318" s="41">
        <f>N($M2318)*$Y2318</f>
        <v/>
      </c>
      <c r="AC2318" s="41">
        <f>$AA2318*$Z2318</f>
        <v/>
      </c>
      <c r="AD2318" s="41">
        <f>$AA2318*BonusMonths/12</f>
        <v/>
      </c>
      <c r="AE2318" s="41">
        <f>($AA2318+SI_Gross*$AB2318)*IF($Q2318=1,SI_O,SI_E)</f>
        <v/>
      </c>
      <c r="AF2318" s="41">
        <f>IF($Q2318=1,0,$AA2318*EOSB)</f>
        <v/>
      </c>
      <c r="AG2318" s="41">
        <f>$AN2318*$W2318</f>
        <v/>
      </c>
      <c r="AH2318" s="41">
        <f>SUM($AA2318:$AG2318)</f>
        <v/>
      </c>
      <c r="AI2318" s="41">
        <f>12*($AM2318+$AN2318)</f>
        <v/>
      </c>
      <c r="AJ2318" s="41">
        <f>$AM2318*((IncMonth-1)+(13-IncMonth)*(1+$X2318))+12*$AN2318</f>
        <v/>
      </c>
      <c r="AK2318" s="41">
        <f>IF($R2318=1,N($L2318)+N($M2318),0)</f>
        <v/>
      </c>
      <c r="AL2318">
        <f>IF($C2318="","",IF(N($L2318)&lt;=0,"Basic salary missing",IF(ISNA(MATCH($C2318,Departments!$A$5:$A$54,0)),"Department not on Departments sheet",IF(AND($I2318&lt;&gt;"",NOT(ISNUMBER($I2318))),"Date of birth is text, not a date",IF(AND($K2318&lt;&gt;"",NOT(ISNUMBER($K2318))),"Contract end is text, not a date","")))))</f>
        <v/>
      </c>
      <c r="AM2318" s="41">
        <f>IF($R2318=0,0,N($L2318)*(1+$Z2318+BonusMonths/12+IF($Q2318=1,0,EOSB))+N($M2318)+(N($L2318)+SI_Gross*N($M2318))*IF($Q2318=1,SI_O,SI_E))</f>
        <v/>
      </c>
      <c r="AN2318" s="41">
        <f>IF($R2318=0,0,(IF($Q2318=1,MedO,MedE+Ticket)+Training)/12)</f>
        <v/>
      </c>
    </row>
    <row r="2319">
      <c r="I2319" s="35" t="n"/>
      <c r="J2319" s="35" t="n"/>
      <c r="K2319" s="35" t="n"/>
      <c r="L2319" s="36" t="n"/>
      <c r="M2319" s="36" t="n"/>
      <c r="P2319" s="37" t="n"/>
      <c r="Q2319" s="38">
        <f>IF($C2319="",0,IF(OR(LOWER(TRIM($G2319))="omani",LOWER(TRIM($G2319))="oman",LOWER(TRIM($G2319))="om",LOWER(TRIM($G2319))="local"),1,0))</f>
        <v/>
      </c>
      <c r="R2319" s="38">
        <f>IF($C2319="",0,IF(OR(ISNUMBER(SEARCH("resign",$N2319)),ISNUMBER(SEARCH("terminat",$N2319)),ISNUMBER(SEARCH("inactive",$N2319)),ISNUMBER(SEARCH("vacan",$N2319)),ISNUMBER(SEARCH("deceased",$N2319)),ISNUMBER(SEARCH("separated",$N2319))),0,1))</f>
        <v/>
      </c>
      <c r="S2319">
        <f>IF(OR($R2319=0,NOT(ISNUMBER($I2319))),"",IFERROR(DATEDIF($I2319,DATE(FY,1,1),"y"),""))</f>
        <v/>
      </c>
      <c r="T2319">
        <f>IF(OR($R2319=0,NOT(ISNUMBER($J2319))),"",IFERROR(DATEDIF($J2319,DATE(FY,1,1),"y"),0))</f>
        <v/>
      </c>
      <c r="U2319" s="38">
        <f>IF(OR($R2319=0,NOT(ISNUMBER($I2319))),0,IF(YEAR($I2319)+IF($Q2319=1,RetAgeO,RetAgeE)=FY,MONTH($I2319),IF(YEAR($I2319)+IF($Q2319=1,RetAgeO,RetAgeE)&lt;FY,1,0)))</f>
        <v/>
      </c>
      <c r="V2319" s="38">
        <f>IF(OR($R2319=0,NOT(ISNUMBER($K2319))),0,IF(YEAR($K2319)=FY,MONTH($K2319),IF(YEAR($K2319)&lt;FY,1,0)))</f>
        <v/>
      </c>
      <c r="W2319" s="38">
        <f>IF($R2319=0,0,MIN(12,IF(AND(ISNUMBER($O2319),$O2319&gt;=1,$O2319&lt;=12),INT($O2319),12),IF(AND(RetireExit="Yes",$U2319&gt;0),$U2319,12),IF(AND(ContractExit="Yes",$V2319&gt;0),$V2319,12)))</f>
        <v/>
      </c>
      <c r="X2319" s="37">
        <f>IF(ISNUMBER($P2319),$P2319,IncPct)</f>
        <v/>
      </c>
      <c r="Y2319" s="39">
        <f>IF($W2319=0,0,MAX(0,MIN($W2319,IncMonth-1))+MAX(0,$W2319-IncMonth+1)*(1+$X2319))</f>
        <v/>
      </c>
      <c r="Z2319" s="40">
        <f>IF($C2319="",0,IFERROR(INDEX(Departments!$B$5:$B$54,MATCH($C2319,Departments!$A$5:$A$54,0)),0))</f>
        <v/>
      </c>
      <c r="AA2319" s="41">
        <f>N($L2319)*$Y2319</f>
        <v/>
      </c>
      <c r="AB2319" s="41">
        <f>N($M2319)*$Y2319</f>
        <v/>
      </c>
      <c r="AC2319" s="41">
        <f>$AA2319*$Z2319</f>
        <v/>
      </c>
      <c r="AD2319" s="41">
        <f>$AA2319*BonusMonths/12</f>
        <v/>
      </c>
      <c r="AE2319" s="41">
        <f>($AA2319+SI_Gross*$AB2319)*IF($Q2319=1,SI_O,SI_E)</f>
        <v/>
      </c>
      <c r="AF2319" s="41">
        <f>IF($Q2319=1,0,$AA2319*EOSB)</f>
        <v/>
      </c>
      <c r="AG2319" s="41">
        <f>$AN2319*$W2319</f>
        <v/>
      </c>
      <c r="AH2319" s="41">
        <f>SUM($AA2319:$AG2319)</f>
        <v/>
      </c>
      <c r="AI2319" s="41">
        <f>12*($AM2319+$AN2319)</f>
        <v/>
      </c>
      <c r="AJ2319" s="41">
        <f>$AM2319*((IncMonth-1)+(13-IncMonth)*(1+$X2319))+12*$AN2319</f>
        <v/>
      </c>
      <c r="AK2319" s="41">
        <f>IF($R2319=1,N($L2319)+N($M2319),0)</f>
        <v/>
      </c>
      <c r="AL2319">
        <f>IF($C2319="","",IF(N($L2319)&lt;=0,"Basic salary missing",IF(ISNA(MATCH($C2319,Departments!$A$5:$A$54,0)),"Department not on Departments sheet",IF(AND($I2319&lt;&gt;"",NOT(ISNUMBER($I2319))),"Date of birth is text, not a date",IF(AND($K2319&lt;&gt;"",NOT(ISNUMBER($K2319))),"Contract end is text, not a date","")))))</f>
        <v/>
      </c>
      <c r="AM2319" s="41">
        <f>IF($R2319=0,0,N($L2319)*(1+$Z2319+BonusMonths/12+IF($Q2319=1,0,EOSB))+N($M2319)+(N($L2319)+SI_Gross*N($M2319))*IF($Q2319=1,SI_O,SI_E))</f>
        <v/>
      </c>
      <c r="AN2319" s="41">
        <f>IF($R2319=0,0,(IF($Q2319=1,MedO,MedE+Ticket)+Training)/12)</f>
        <v/>
      </c>
    </row>
    <row r="2320">
      <c r="I2320" s="35" t="n"/>
      <c r="J2320" s="35" t="n"/>
      <c r="K2320" s="35" t="n"/>
      <c r="L2320" s="36" t="n"/>
      <c r="M2320" s="36" t="n"/>
      <c r="P2320" s="37" t="n"/>
      <c r="Q2320" s="38">
        <f>IF($C2320="",0,IF(OR(LOWER(TRIM($G2320))="omani",LOWER(TRIM($G2320))="oman",LOWER(TRIM($G2320))="om",LOWER(TRIM($G2320))="local"),1,0))</f>
        <v/>
      </c>
      <c r="R2320" s="38">
        <f>IF($C2320="",0,IF(OR(ISNUMBER(SEARCH("resign",$N2320)),ISNUMBER(SEARCH("terminat",$N2320)),ISNUMBER(SEARCH("inactive",$N2320)),ISNUMBER(SEARCH("vacan",$N2320)),ISNUMBER(SEARCH("deceased",$N2320)),ISNUMBER(SEARCH("separated",$N2320))),0,1))</f>
        <v/>
      </c>
      <c r="S2320">
        <f>IF(OR($R2320=0,NOT(ISNUMBER($I2320))),"",IFERROR(DATEDIF($I2320,DATE(FY,1,1),"y"),""))</f>
        <v/>
      </c>
      <c r="T2320">
        <f>IF(OR($R2320=0,NOT(ISNUMBER($J2320))),"",IFERROR(DATEDIF($J2320,DATE(FY,1,1),"y"),0))</f>
        <v/>
      </c>
      <c r="U2320" s="38">
        <f>IF(OR($R2320=0,NOT(ISNUMBER($I2320))),0,IF(YEAR($I2320)+IF($Q2320=1,RetAgeO,RetAgeE)=FY,MONTH($I2320),IF(YEAR($I2320)+IF($Q2320=1,RetAgeO,RetAgeE)&lt;FY,1,0)))</f>
        <v/>
      </c>
      <c r="V2320" s="38">
        <f>IF(OR($R2320=0,NOT(ISNUMBER($K2320))),0,IF(YEAR($K2320)=FY,MONTH($K2320),IF(YEAR($K2320)&lt;FY,1,0)))</f>
        <v/>
      </c>
      <c r="W2320" s="38">
        <f>IF($R2320=0,0,MIN(12,IF(AND(ISNUMBER($O2320),$O2320&gt;=1,$O2320&lt;=12),INT($O2320),12),IF(AND(RetireExit="Yes",$U2320&gt;0),$U2320,12),IF(AND(ContractExit="Yes",$V2320&gt;0),$V2320,12)))</f>
        <v/>
      </c>
      <c r="X2320" s="37">
        <f>IF(ISNUMBER($P2320),$P2320,IncPct)</f>
        <v/>
      </c>
      <c r="Y2320" s="39">
        <f>IF($W2320=0,0,MAX(0,MIN($W2320,IncMonth-1))+MAX(0,$W2320-IncMonth+1)*(1+$X2320))</f>
        <v/>
      </c>
      <c r="Z2320" s="40">
        <f>IF($C2320="",0,IFERROR(INDEX(Departments!$B$5:$B$54,MATCH($C2320,Departments!$A$5:$A$54,0)),0))</f>
        <v/>
      </c>
      <c r="AA2320" s="41">
        <f>N($L2320)*$Y2320</f>
        <v/>
      </c>
      <c r="AB2320" s="41">
        <f>N($M2320)*$Y2320</f>
        <v/>
      </c>
      <c r="AC2320" s="41">
        <f>$AA2320*$Z2320</f>
        <v/>
      </c>
      <c r="AD2320" s="41">
        <f>$AA2320*BonusMonths/12</f>
        <v/>
      </c>
      <c r="AE2320" s="41">
        <f>($AA2320+SI_Gross*$AB2320)*IF($Q2320=1,SI_O,SI_E)</f>
        <v/>
      </c>
      <c r="AF2320" s="41">
        <f>IF($Q2320=1,0,$AA2320*EOSB)</f>
        <v/>
      </c>
      <c r="AG2320" s="41">
        <f>$AN2320*$W2320</f>
        <v/>
      </c>
      <c r="AH2320" s="41">
        <f>SUM($AA2320:$AG2320)</f>
        <v/>
      </c>
      <c r="AI2320" s="41">
        <f>12*($AM2320+$AN2320)</f>
        <v/>
      </c>
      <c r="AJ2320" s="41">
        <f>$AM2320*((IncMonth-1)+(13-IncMonth)*(1+$X2320))+12*$AN2320</f>
        <v/>
      </c>
      <c r="AK2320" s="41">
        <f>IF($R2320=1,N($L2320)+N($M2320),0)</f>
        <v/>
      </c>
      <c r="AL2320">
        <f>IF($C2320="","",IF(N($L2320)&lt;=0,"Basic salary missing",IF(ISNA(MATCH($C2320,Departments!$A$5:$A$54,0)),"Department not on Departments sheet",IF(AND($I2320&lt;&gt;"",NOT(ISNUMBER($I2320))),"Date of birth is text, not a date",IF(AND($K2320&lt;&gt;"",NOT(ISNUMBER($K2320))),"Contract end is text, not a date","")))))</f>
        <v/>
      </c>
      <c r="AM2320" s="41">
        <f>IF($R2320=0,0,N($L2320)*(1+$Z2320+BonusMonths/12+IF($Q2320=1,0,EOSB))+N($M2320)+(N($L2320)+SI_Gross*N($M2320))*IF($Q2320=1,SI_O,SI_E))</f>
        <v/>
      </c>
      <c r="AN2320" s="41">
        <f>IF($R2320=0,0,(IF($Q2320=1,MedO,MedE+Ticket)+Training)/12)</f>
        <v/>
      </c>
    </row>
    <row r="2321">
      <c r="I2321" s="35" t="n"/>
      <c r="J2321" s="35" t="n"/>
      <c r="K2321" s="35" t="n"/>
      <c r="L2321" s="36" t="n"/>
      <c r="M2321" s="36" t="n"/>
      <c r="P2321" s="37" t="n"/>
      <c r="Q2321" s="38">
        <f>IF($C2321="",0,IF(OR(LOWER(TRIM($G2321))="omani",LOWER(TRIM($G2321))="oman",LOWER(TRIM($G2321))="om",LOWER(TRIM($G2321))="local"),1,0))</f>
        <v/>
      </c>
      <c r="R2321" s="38">
        <f>IF($C2321="",0,IF(OR(ISNUMBER(SEARCH("resign",$N2321)),ISNUMBER(SEARCH("terminat",$N2321)),ISNUMBER(SEARCH("inactive",$N2321)),ISNUMBER(SEARCH("vacan",$N2321)),ISNUMBER(SEARCH("deceased",$N2321)),ISNUMBER(SEARCH("separated",$N2321))),0,1))</f>
        <v/>
      </c>
      <c r="S2321">
        <f>IF(OR($R2321=0,NOT(ISNUMBER($I2321))),"",IFERROR(DATEDIF($I2321,DATE(FY,1,1),"y"),""))</f>
        <v/>
      </c>
      <c r="T2321">
        <f>IF(OR($R2321=0,NOT(ISNUMBER($J2321))),"",IFERROR(DATEDIF($J2321,DATE(FY,1,1),"y"),0))</f>
        <v/>
      </c>
      <c r="U2321" s="38">
        <f>IF(OR($R2321=0,NOT(ISNUMBER($I2321))),0,IF(YEAR($I2321)+IF($Q2321=1,RetAgeO,RetAgeE)=FY,MONTH($I2321),IF(YEAR($I2321)+IF($Q2321=1,RetAgeO,RetAgeE)&lt;FY,1,0)))</f>
        <v/>
      </c>
      <c r="V2321" s="38">
        <f>IF(OR($R2321=0,NOT(ISNUMBER($K2321))),0,IF(YEAR($K2321)=FY,MONTH($K2321),IF(YEAR($K2321)&lt;FY,1,0)))</f>
        <v/>
      </c>
      <c r="W2321" s="38">
        <f>IF($R2321=0,0,MIN(12,IF(AND(ISNUMBER($O2321),$O2321&gt;=1,$O2321&lt;=12),INT($O2321),12),IF(AND(RetireExit="Yes",$U2321&gt;0),$U2321,12),IF(AND(ContractExit="Yes",$V2321&gt;0),$V2321,12)))</f>
        <v/>
      </c>
      <c r="X2321" s="37">
        <f>IF(ISNUMBER($P2321),$P2321,IncPct)</f>
        <v/>
      </c>
      <c r="Y2321" s="39">
        <f>IF($W2321=0,0,MAX(0,MIN($W2321,IncMonth-1))+MAX(0,$W2321-IncMonth+1)*(1+$X2321))</f>
        <v/>
      </c>
      <c r="Z2321" s="40">
        <f>IF($C2321="",0,IFERROR(INDEX(Departments!$B$5:$B$54,MATCH($C2321,Departments!$A$5:$A$54,0)),0))</f>
        <v/>
      </c>
      <c r="AA2321" s="41">
        <f>N($L2321)*$Y2321</f>
        <v/>
      </c>
      <c r="AB2321" s="41">
        <f>N($M2321)*$Y2321</f>
        <v/>
      </c>
      <c r="AC2321" s="41">
        <f>$AA2321*$Z2321</f>
        <v/>
      </c>
      <c r="AD2321" s="41">
        <f>$AA2321*BonusMonths/12</f>
        <v/>
      </c>
      <c r="AE2321" s="41">
        <f>($AA2321+SI_Gross*$AB2321)*IF($Q2321=1,SI_O,SI_E)</f>
        <v/>
      </c>
      <c r="AF2321" s="41">
        <f>IF($Q2321=1,0,$AA2321*EOSB)</f>
        <v/>
      </c>
      <c r="AG2321" s="41">
        <f>$AN2321*$W2321</f>
        <v/>
      </c>
      <c r="AH2321" s="41">
        <f>SUM($AA2321:$AG2321)</f>
        <v/>
      </c>
      <c r="AI2321" s="41">
        <f>12*($AM2321+$AN2321)</f>
        <v/>
      </c>
      <c r="AJ2321" s="41">
        <f>$AM2321*((IncMonth-1)+(13-IncMonth)*(1+$X2321))+12*$AN2321</f>
        <v/>
      </c>
      <c r="AK2321" s="41">
        <f>IF($R2321=1,N($L2321)+N($M2321),0)</f>
        <v/>
      </c>
      <c r="AL2321">
        <f>IF($C2321="","",IF(N($L2321)&lt;=0,"Basic salary missing",IF(ISNA(MATCH($C2321,Departments!$A$5:$A$54,0)),"Department not on Departments sheet",IF(AND($I2321&lt;&gt;"",NOT(ISNUMBER($I2321))),"Date of birth is text, not a date",IF(AND($K2321&lt;&gt;"",NOT(ISNUMBER($K2321))),"Contract end is text, not a date","")))))</f>
        <v/>
      </c>
      <c r="AM2321" s="41">
        <f>IF($R2321=0,0,N($L2321)*(1+$Z2321+BonusMonths/12+IF($Q2321=1,0,EOSB))+N($M2321)+(N($L2321)+SI_Gross*N($M2321))*IF($Q2321=1,SI_O,SI_E))</f>
        <v/>
      </c>
      <c r="AN2321" s="41">
        <f>IF($R2321=0,0,(IF($Q2321=1,MedO,MedE+Ticket)+Training)/12)</f>
        <v/>
      </c>
    </row>
    <row r="2322">
      <c r="I2322" s="35" t="n"/>
      <c r="J2322" s="35" t="n"/>
      <c r="K2322" s="35" t="n"/>
      <c r="L2322" s="36" t="n"/>
      <c r="M2322" s="36" t="n"/>
      <c r="P2322" s="37" t="n"/>
      <c r="Q2322" s="38">
        <f>IF($C2322="",0,IF(OR(LOWER(TRIM($G2322))="omani",LOWER(TRIM($G2322))="oman",LOWER(TRIM($G2322))="om",LOWER(TRIM($G2322))="local"),1,0))</f>
        <v/>
      </c>
      <c r="R2322" s="38">
        <f>IF($C2322="",0,IF(OR(ISNUMBER(SEARCH("resign",$N2322)),ISNUMBER(SEARCH("terminat",$N2322)),ISNUMBER(SEARCH("inactive",$N2322)),ISNUMBER(SEARCH("vacan",$N2322)),ISNUMBER(SEARCH("deceased",$N2322)),ISNUMBER(SEARCH("separated",$N2322))),0,1))</f>
        <v/>
      </c>
      <c r="S2322">
        <f>IF(OR($R2322=0,NOT(ISNUMBER($I2322))),"",IFERROR(DATEDIF($I2322,DATE(FY,1,1),"y"),""))</f>
        <v/>
      </c>
      <c r="T2322">
        <f>IF(OR($R2322=0,NOT(ISNUMBER($J2322))),"",IFERROR(DATEDIF($J2322,DATE(FY,1,1),"y"),0))</f>
        <v/>
      </c>
      <c r="U2322" s="38">
        <f>IF(OR($R2322=0,NOT(ISNUMBER($I2322))),0,IF(YEAR($I2322)+IF($Q2322=1,RetAgeO,RetAgeE)=FY,MONTH($I2322),IF(YEAR($I2322)+IF($Q2322=1,RetAgeO,RetAgeE)&lt;FY,1,0)))</f>
        <v/>
      </c>
      <c r="V2322" s="38">
        <f>IF(OR($R2322=0,NOT(ISNUMBER($K2322))),0,IF(YEAR($K2322)=FY,MONTH($K2322),IF(YEAR($K2322)&lt;FY,1,0)))</f>
        <v/>
      </c>
      <c r="W2322" s="38">
        <f>IF($R2322=0,0,MIN(12,IF(AND(ISNUMBER($O2322),$O2322&gt;=1,$O2322&lt;=12),INT($O2322),12),IF(AND(RetireExit="Yes",$U2322&gt;0),$U2322,12),IF(AND(ContractExit="Yes",$V2322&gt;0),$V2322,12)))</f>
        <v/>
      </c>
      <c r="X2322" s="37">
        <f>IF(ISNUMBER($P2322),$P2322,IncPct)</f>
        <v/>
      </c>
      <c r="Y2322" s="39">
        <f>IF($W2322=0,0,MAX(0,MIN($W2322,IncMonth-1))+MAX(0,$W2322-IncMonth+1)*(1+$X2322))</f>
        <v/>
      </c>
      <c r="Z2322" s="40">
        <f>IF($C2322="",0,IFERROR(INDEX(Departments!$B$5:$B$54,MATCH($C2322,Departments!$A$5:$A$54,0)),0))</f>
        <v/>
      </c>
      <c r="AA2322" s="41">
        <f>N($L2322)*$Y2322</f>
        <v/>
      </c>
      <c r="AB2322" s="41">
        <f>N($M2322)*$Y2322</f>
        <v/>
      </c>
      <c r="AC2322" s="41">
        <f>$AA2322*$Z2322</f>
        <v/>
      </c>
      <c r="AD2322" s="41">
        <f>$AA2322*BonusMonths/12</f>
        <v/>
      </c>
      <c r="AE2322" s="41">
        <f>($AA2322+SI_Gross*$AB2322)*IF($Q2322=1,SI_O,SI_E)</f>
        <v/>
      </c>
      <c r="AF2322" s="41">
        <f>IF($Q2322=1,0,$AA2322*EOSB)</f>
        <v/>
      </c>
      <c r="AG2322" s="41">
        <f>$AN2322*$W2322</f>
        <v/>
      </c>
      <c r="AH2322" s="41">
        <f>SUM($AA2322:$AG2322)</f>
        <v/>
      </c>
      <c r="AI2322" s="41">
        <f>12*($AM2322+$AN2322)</f>
        <v/>
      </c>
      <c r="AJ2322" s="41">
        <f>$AM2322*((IncMonth-1)+(13-IncMonth)*(1+$X2322))+12*$AN2322</f>
        <v/>
      </c>
      <c r="AK2322" s="41">
        <f>IF($R2322=1,N($L2322)+N($M2322),0)</f>
        <v/>
      </c>
      <c r="AL2322">
        <f>IF($C2322="","",IF(N($L2322)&lt;=0,"Basic salary missing",IF(ISNA(MATCH($C2322,Departments!$A$5:$A$54,0)),"Department not on Departments sheet",IF(AND($I2322&lt;&gt;"",NOT(ISNUMBER($I2322))),"Date of birth is text, not a date",IF(AND($K2322&lt;&gt;"",NOT(ISNUMBER($K2322))),"Contract end is text, not a date","")))))</f>
        <v/>
      </c>
      <c r="AM2322" s="41">
        <f>IF($R2322=0,0,N($L2322)*(1+$Z2322+BonusMonths/12+IF($Q2322=1,0,EOSB))+N($M2322)+(N($L2322)+SI_Gross*N($M2322))*IF($Q2322=1,SI_O,SI_E))</f>
        <v/>
      </c>
      <c r="AN2322" s="41">
        <f>IF($R2322=0,0,(IF($Q2322=1,MedO,MedE+Ticket)+Training)/12)</f>
        <v/>
      </c>
    </row>
    <row r="2323">
      <c r="I2323" s="35" t="n"/>
      <c r="J2323" s="35" t="n"/>
      <c r="K2323" s="35" t="n"/>
      <c r="L2323" s="36" t="n"/>
      <c r="M2323" s="36" t="n"/>
      <c r="P2323" s="37" t="n"/>
      <c r="Q2323" s="38">
        <f>IF($C2323="",0,IF(OR(LOWER(TRIM($G2323))="omani",LOWER(TRIM($G2323))="oman",LOWER(TRIM($G2323))="om",LOWER(TRIM($G2323))="local"),1,0))</f>
        <v/>
      </c>
      <c r="R2323" s="38">
        <f>IF($C2323="",0,IF(OR(ISNUMBER(SEARCH("resign",$N2323)),ISNUMBER(SEARCH("terminat",$N2323)),ISNUMBER(SEARCH("inactive",$N2323)),ISNUMBER(SEARCH("vacan",$N2323)),ISNUMBER(SEARCH("deceased",$N2323)),ISNUMBER(SEARCH("separated",$N2323))),0,1))</f>
        <v/>
      </c>
      <c r="S2323">
        <f>IF(OR($R2323=0,NOT(ISNUMBER($I2323))),"",IFERROR(DATEDIF($I2323,DATE(FY,1,1),"y"),""))</f>
        <v/>
      </c>
      <c r="T2323">
        <f>IF(OR($R2323=0,NOT(ISNUMBER($J2323))),"",IFERROR(DATEDIF($J2323,DATE(FY,1,1),"y"),0))</f>
        <v/>
      </c>
      <c r="U2323" s="38">
        <f>IF(OR($R2323=0,NOT(ISNUMBER($I2323))),0,IF(YEAR($I2323)+IF($Q2323=1,RetAgeO,RetAgeE)=FY,MONTH($I2323),IF(YEAR($I2323)+IF($Q2323=1,RetAgeO,RetAgeE)&lt;FY,1,0)))</f>
        <v/>
      </c>
      <c r="V2323" s="38">
        <f>IF(OR($R2323=0,NOT(ISNUMBER($K2323))),0,IF(YEAR($K2323)=FY,MONTH($K2323),IF(YEAR($K2323)&lt;FY,1,0)))</f>
        <v/>
      </c>
      <c r="W2323" s="38">
        <f>IF($R2323=0,0,MIN(12,IF(AND(ISNUMBER($O2323),$O2323&gt;=1,$O2323&lt;=12),INT($O2323),12),IF(AND(RetireExit="Yes",$U2323&gt;0),$U2323,12),IF(AND(ContractExit="Yes",$V2323&gt;0),$V2323,12)))</f>
        <v/>
      </c>
      <c r="X2323" s="37">
        <f>IF(ISNUMBER($P2323),$P2323,IncPct)</f>
        <v/>
      </c>
      <c r="Y2323" s="39">
        <f>IF($W2323=0,0,MAX(0,MIN($W2323,IncMonth-1))+MAX(0,$W2323-IncMonth+1)*(1+$X2323))</f>
        <v/>
      </c>
      <c r="Z2323" s="40">
        <f>IF($C2323="",0,IFERROR(INDEX(Departments!$B$5:$B$54,MATCH($C2323,Departments!$A$5:$A$54,0)),0))</f>
        <v/>
      </c>
      <c r="AA2323" s="41">
        <f>N($L2323)*$Y2323</f>
        <v/>
      </c>
      <c r="AB2323" s="41">
        <f>N($M2323)*$Y2323</f>
        <v/>
      </c>
      <c r="AC2323" s="41">
        <f>$AA2323*$Z2323</f>
        <v/>
      </c>
      <c r="AD2323" s="41">
        <f>$AA2323*BonusMonths/12</f>
        <v/>
      </c>
      <c r="AE2323" s="41">
        <f>($AA2323+SI_Gross*$AB2323)*IF($Q2323=1,SI_O,SI_E)</f>
        <v/>
      </c>
      <c r="AF2323" s="41">
        <f>IF($Q2323=1,0,$AA2323*EOSB)</f>
        <v/>
      </c>
      <c r="AG2323" s="41">
        <f>$AN2323*$W2323</f>
        <v/>
      </c>
      <c r="AH2323" s="41">
        <f>SUM($AA2323:$AG2323)</f>
        <v/>
      </c>
      <c r="AI2323" s="41">
        <f>12*($AM2323+$AN2323)</f>
        <v/>
      </c>
      <c r="AJ2323" s="41">
        <f>$AM2323*((IncMonth-1)+(13-IncMonth)*(1+$X2323))+12*$AN2323</f>
        <v/>
      </c>
      <c r="AK2323" s="41">
        <f>IF($R2323=1,N($L2323)+N($M2323),0)</f>
        <v/>
      </c>
      <c r="AL2323">
        <f>IF($C2323="","",IF(N($L2323)&lt;=0,"Basic salary missing",IF(ISNA(MATCH($C2323,Departments!$A$5:$A$54,0)),"Department not on Departments sheet",IF(AND($I2323&lt;&gt;"",NOT(ISNUMBER($I2323))),"Date of birth is text, not a date",IF(AND($K2323&lt;&gt;"",NOT(ISNUMBER($K2323))),"Contract end is text, not a date","")))))</f>
        <v/>
      </c>
      <c r="AM2323" s="41">
        <f>IF($R2323=0,0,N($L2323)*(1+$Z2323+BonusMonths/12+IF($Q2323=1,0,EOSB))+N($M2323)+(N($L2323)+SI_Gross*N($M2323))*IF($Q2323=1,SI_O,SI_E))</f>
        <v/>
      </c>
      <c r="AN2323" s="41">
        <f>IF($R2323=0,0,(IF($Q2323=1,MedO,MedE+Ticket)+Training)/12)</f>
        <v/>
      </c>
    </row>
    <row r="2324">
      <c r="I2324" s="35" t="n"/>
      <c r="J2324" s="35" t="n"/>
      <c r="K2324" s="35" t="n"/>
      <c r="L2324" s="36" t="n"/>
      <c r="M2324" s="36" t="n"/>
      <c r="P2324" s="37" t="n"/>
      <c r="Q2324" s="38">
        <f>IF($C2324="",0,IF(OR(LOWER(TRIM($G2324))="omani",LOWER(TRIM($G2324))="oman",LOWER(TRIM($G2324))="om",LOWER(TRIM($G2324))="local"),1,0))</f>
        <v/>
      </c>
      <c r="R2324" s="38">
        <f>IF($C2324="",0,IF(OR(ISNUMBER(SEARCH("resign",$N2324)),ISNUMBER(SEARCH("terminat",$N2324)),ISNUMBER(SEARCH("inactive",$N2324)),ISNUMBER(SEARCH("vacan",$N2324)),ISNUMBER(SEARCH("deceased",$N2324)),ISNUMBER(SEARCH("separated",$N2324))),0,1))</f>
        <v/>
      </c>
      <c r="S2324">
        <f>IF(OR($R2324=0,NOT(ISNUMBER($I2324))),"",IFERROR(DATEDIF($I2324,DATE(FY,1,1),"y"),""))</f>
        <v/>
      </c>
      <c r="T2324">
        <f>IF(OR($R2324=0,NOT(ISNUMBER($J2324))),"",IFERROR(DATEDIF($J2324,DATE(FY,1,1),"y"),0))</f>
        <v/>
      </c>
      <c r="U2324" s="38">
        <f>IF(OR($R2324=0,NOT(ISNUMBER($I2324))),0,IF(YEAR($I2324)+IF($Q2324=1,RetAgeO,RetAgeE)=FY,MONTH($I2324),IF(YEAR($I2324)+IF($Q2324=1,RetAgeO,RetAgeE)&lt;FY,1,0)))</f>
        <v/>
      </c>
      <c r="V2324" s="38">
        <f>IF(OR($R2324=0,NOT(ISNUMBER($K2324))),0,IF(YEAR($K2324)=FY,MONTH($K2324),IF(YEAR($K2324)&lt;FY,1,0)))</f>
        <v/>
      </c>
      <c r="W2324" s="38">
        <f>IF($R2324=0,0,MIN(12,IF(AND(ISNUMBER($O2324),$O2324&gt;=1,$O2324&lt;=12),INT($O2324),12),IF(AND(RetireExit="Yes",$U2324&gt;0),$U2324,12),IF(AND(ContractExit="Yes",$V2324&gt;0),$V2324,12)))</f>
        <v/>
      </c>
      <c r="X2324" s="37">
        <f>IF(ISNUMBER($P2324),$P2324,IncPct)</f>
        <v/>
      </c>
      <c r="Y2324" s="39">
        <f>IF($W2324=0,0,MAX(0,MIN($W2324,IncMonth-1))+MAX(0,$W2324-IncMonth+1)*(1+$X2324))</f>
        <v/>
      </c>
      <c r="Z2324" s="40">
        <f>IF($C2324="",0,IFERROR(INDEX(Departments!$B$5:$B$54,MATCH($C2324,Departments!$A$5:$A$54,0)),0))</f>
        <v/>
      </c>
      <c r="AA2324" s="41">
        <f>N($L2324)*$Y2324</f>
        <v/>
      </c>
      <c r="AB2324" s="41">
        <f>N($M2324)*$Y2324</f>
        <v/>
      </c>
      <c r="AC2324" s="41">
        <f>$AA2324*$Z2324</f>
        <v/>
      </c>
      <c r="AD2324" s="41">
        <f>$AA2324*BonusMonths/12</f>
        <v/>
      </c>
      <c r="AE2324" s="41">
        <f>($AA2324+SI_Gross*$AB2324)*IF($Q2324=1,SI_O,SI_E)</f>
        <v/>
      </c>
      <c r="AF2324" s="41">
        <f>IF($Q2324=1,0,$AA2324*EOSB)</f>
        <v/>
      </c>
      <c r="AG2324" s="41">
        <f>$AN2324*$W2324</f>
        <v/>
      </c>
      <c r="AH2324" s="41">
        <f>SUM($AA2324:$AG2324)</f>
        <v/>
      </c>
      <c r="AI2324" s="41">
        <f>12*($AM2324+$AN2324)</f>
        <v/>
      </c>
      <c r="AJ2324" s="41">
        <f>$AM2324*((IncMonth-1)+(13-IncMonth)*(1+$X2324))+12*$AN2324</f>
        <v/>
      </c>
      <c r="AK2324" s="41">
        <f>IF($R2324=1,N($L2324)+N($M2324),0)</f>
        <v/>
      </c>
      <c r="AL2324">
        <f>IF($C2324="","",IF(N($L2324)&lt;=0,"Basic salary missing",IF(ISNA(MATCH($C2324,Departments!$A$5:$A$54,0)),"Department not on Departments sheet",IF(AND($I2324&lt;&gt;"",NOT(ISNUMBER($I2324))),"Date of birth is text, not a date",IF(AND($K2324&lt;&gt;"",NOT(ISNUMBER($K2324))),"Contract end is text, not a date","")))))</f>
        <v/>
      </c>
      <c r="AM2324" s="41">
        <f>IF($R2324=0,0,N($L2324)*(1+$Z2324+BonusMonths/12+IF($Q2324=1,0,EOSB))+N($M2324)+(N($L2324)+SI_Gross*N($M2324))*IF($Q2324=1,SI_O,SI_E))</f>
        <v/>
      </c>
      <c r="AN2324" s="41">
        <f>IF($R2324=0,0,(IF($Q2324=1,MedO,MedE+Ticket)+Training)/12)</f>
        <v/>
      </c>
    </row>
    <row r="2325">
      <c r="I2325" s="35" t="n"/>
      <c r="J2325" s="35" t="n"/>
      <c r="K2325" s="35" t="n"/>
      <c r="L2325" s="36" t="n"/>
      <c r="M2325" s="36" t="n"/>
      <c r="P2325" s="37" t="n"/>
      <c r="Q2325" s="38">
        <f>IF($C2325="",0,IF(OR(LOWER(TRIM($G2325))="omani",LOWER(TRIM($G2325))="oman",LOWER(TRIM($G2325))="om",LOWER(TRIM($G2325))="local"),1,0))</f>
        <v/>
      </c>
      <c r="R2325" s="38">
        <f>IF($C2325="",0,IF(OR(ISNUMBER(SEARCH("resign",$N2325)),ISNUMBER(SEARCH("terminat",$N2325)),ISNUMBER(SEARCH("inactive",$N2325)),ISNUMBER(SEARCH("vacan",$N2325)),ISNUMBER(SEARCH("deceased",$N2325)),ISNUMBER(SEARCH("separated",$N2325))),0,1))</f>
        <v/>
      </c>
      <c r="S2325">
        <f>IF(OR($R2325=0,NOT(ISNUMBER($I2325))),"",IFERROR(DATEDIF($I2325,DATE(FY,1,1),"y"),""))</f>
        <v/>
      </c>
      <c r="T2325">
        <f>IF(OR($R2325=0,NOT(ISNUMBER($J2325))),"",IFERROR(DATEDIF($J2325,DATE(FY,1,1),"y"),0))</f>
        <v/>
      </c>
      <c r="U2325" s="38">
        <f>IF(OR($R2325=0,NOT(ISNUMBER($I2325))),0,IF(YEAR($I2325)+IF($Q2325=1,RetAgeO,RetAgeE)=FY,MONTH($I2325),IF(YEAR($I2325)+IF($Q2325=1,RetAgeO,RetAgeE)&lt;FY,1,0)))</f>
        <v/>
      </c>
      <c r="V2325" s="38">
        <f>IF(OR($R2325=0,NOT(ISNUMBER($K2325))),0,IF(YEAR($K2325)=FY,MONTH($K2325),IF(YEAR($K2325)&lt;FY,1,0)))</f>
        <v/>
      </c>
      <c r="W2325" s="38">
        <f>IF($R2325=0,0,MIN(12,IF(AND(ISNUMBER($O2325),$O2325&gt;=1,$O2325&lt;=12),INT($O2325),12),IF(AND(RetireExit="Yes",$U2325&gt;0),$U2325,12),IF(AND(ContractExit="Yes",$V2325&gt;0),$V2325,12)))</f>
        <v/>
      </c>
      <c r="X2325" s="37">
        <f>IF(ISNUMBER($P2325),$P2325,IncPct)</f>
        <v/>
      </c>
      <c r="Y2325" s="39">
        <f>IF($W2325=0,0,MAX(0,MIN($W2325,IncMonth-1))+MAX(0,$W2325-IncMonth+1)*(1+$X2325))</f>
        <v/>
      </c>
      <c r="Z2325" s="40">
        <f>IF($C2325="",0,IFERROR(INDEX(Departments!$B$5:$B$54,MATCH($C2325,Departments!$A$5:$A$54,0)),0))</f>
        <v/>
      </c>
      <c r="AA2325" s="41">
        <f>N($L2325)*$Y2325</f>
        <v/>
      </c>
      <c r="AB2325" s="41">
        <f>N($M2325)*$Y2325</f>
        <v/>
      </c>
      <c r="AC2325" s="41">
        <f>$AA2325*$Z2325</f>
        <v/>
      </c>
      <c r="AD2325" s="41">
        <f>$AA2325*BonusMonths/12</f>
        <v/>
      </c>
      <c r="AE2325" s="41">
        <f>($AA2325+SI_Gross*$AB2325)*IF($Q2325=1,SI_O,SI_E)</f>
        <v/>
      </c>
      <c r="AF2325" s="41">
        <f>IF($Q2325=1,0,$AA2325*EOSB)</f>
        <v/>
      </c>
      <c r="AG2325" s="41">
        <f>$AN2325*$W2325</f>
        <v/>
      </c>
      <c r="AH2325" s="41">
        <f>SUM($AA2325:$AG2325)</f>
        <v/>
      </c>
      <c r="AI2325" s="41">
        <f>12*($AM2325+$AN2325)</f>
        <v/>
      </c>
      <c r="AJ2325" s="41">
        <f>$AM2325*((IncMonth-1)+(13-IncMonth)*(1+$X2325))+12*$AN2325</f>
        <v/>
      </c>
      <c r="AK2325" s="41">
        <f>IF($R2325=1,N($L2325)+N($M2325),0)</f>
        <v/>
      </c>
      <c r="AL2325">
        <f>IF($C2325="","",IF(N($L2325)&lt;=0,"Basic salary missing",IF(ISNA(MATCH($C2325,Departments!$A$5:$A$54,0)),"Department not on Departments sheet",IF(AND($I2325&lt;&gt;"",NOT(ISNUMBER($I2325))),"Date of birth is text, not a date",IF(AND($K2325&lt;&gt;"",NOT(ISNUMBER($K2325))),"Contract end is text, not a date","")))))</f>
        <v/>
      </c>
      <c r="AM2325" s="41">
        <f>IF($R2325=0,0,N($L2325)*(1+$Z2325+BonusMonths/12+IF($Q2325=1,0,EOSB))+N($M2325)+(N($L2325)+SI_Gross*N($M2325))*IF($Q2325=1,SI_O,SI_E))</f>
        <v/>
      </c>
      <c r="AN2325" s="41">
        <f>IF($R2325=0,0,(IF($Q2325=1,MedO,MedE+Ticket)+Training)/12)</f>
        <v/>
      </c>
    </row>
    <row r="2326">
      <c r="I2326" s="35" t="n"/>
      <c r="J2326" s="35" t="n"/>
      <c r="K2326" s="35" t="n"/>
      <c r="L2326" s="36" t="n"/>
      <c r="M2326" s="36" t="n"/>
      <c r="P2326" s="37" t="n"/>
      <c r="Q2326" s="38">
        <f>IF($C2326="",0,IF(OR(LOWER(TRIM($G2326))="omani",LOWER(TRIM($G2326))="oman",LOWER(TRIM($G2326))="om",LOWER(TRIM($G2326))="local"),1,0))</f>
        <v/>
      </c>
      <c r="R2326" s="38">
        <f>IF($C2326="",0,IF(OR(ISNUMBER(SEARCH("resign",$N2326)),ISNUMBER(SEARCH("terminat",$N2326)),ISNUMBER(SEARCH("inactive",$N2326)),ISNUMBER(SEARCH("vacan",$N2326)),ISNUMBER(SEARCH("deceased",$N2326)),ISNUMBER(SEARCH("separated",$N2326))),0,1))</f>
        <v/>
      </c>
      <c r="S2326">
        <f>IF(OR($R2326=0,NOT(ISNUMBER($I2326))),"",IFERROR(DATEDIF($I2326,DATE(FY,1,1),"y"),""))</f>
        <v/>
      </c>
      <c r="T2326">
        <f>IF(OR($R2326=0,NOT(ISNUMBER($J2326))),"",IFERROR(DATEDIF($J2326,DATE(FY,1,1),"y"),0))</f>
        <v/>
      </c>
      <c r="U2326" s="38">
        <f>IF(OR($R2326=0,NOT(ISNUMBER($I2326))),0,IF(YEAR($I2326)+IF($Q2326=1,RetAgeO,RetAgeE)=FY,MONTH($I2326),IF(YEAR($I2326)+IF($Q2326=1,RetAgeO,RetAgeE)&lt;FY,1,0)))</f>
        <v/>
      </c>
      <c r="V2326" s="38">
        <f>IF(OR($R2326=0,NOT(ISNUMBER($K2326))),0,IF(YEAR($K2326)=FY,MONTH($K2326),IF(YEAR($K2326)&lt;FY,1,0)))</f>
        <v/>
      </c>
      <c r="W2326" s="38">
        <f>IF($R2326=0,0,MIN(12,IF(AND(ISNUMBER($O2326),$O2326&gt;=1,$O2326&lt;=12),INT($O2326),12),IF(AND(RetireExit="Yes",$U2326&gt;0),$U2326,12),IF(AND(ContractExit="Yes",$V2326&gt;0),$V2326,12)))</f>
        <v/>
      </c>
      <c r="X2326" s="37">
        <f>IF(ISNUMBER($P2326),$P2326,IncPct)</f>
        <v/>
      </c>
      <c r="Y2326" s="39">
        <f>IF($W2326=0,0,MAX(0,MIN($W2326,IncMonth-1))+MAX(0,$W2326-IncMonth+1)*(1+$X2326))</f>
        <v/>
      </c>
      <c r="Z2326" s="40">
        <f>IF($C2326="",0,IFERROR(INDEX(Departments!$B$5:$B$54,MATCH($C2326,Departments!$A$5:$A$54,0)),0))</f>
        <v/>
      </c>
      <c r="AA2326" s="41">
        <f>N($L2326)*$Y2326</f>
        <v/>
      </c>
      <c r="AB2326" s="41">
        <f>N($M2326)*$Y2326</f>
        <v/>
      </c>
      <c r="AC2326" s="41">
        <f>$AA2326*$Z2326</f>
        <v/>
      </c>
      <c r="AD2326" s="41">
        <f>$AA2326*BonusMonths/12</f>
        <v/>
      </c>
      <c r="AE2326" s="41">
        <f>($AA2326+SI_Gross*$AB2326)*IF($Q2326=1,SI_O,SI_E)</f>
        <v/>
      </c>
      <c r="AF2326" s="41">
        <f>IF($Q2326=1,0,$AA2326*EOSB)</f>
        <v/>
      </c>
      <c r="AG2326" s="41">
        <f>$AN2326*$W2326</f>
        <v/>
      </c>
      <c r="AH2326" s="41">
        <f>SUM($AA2326:$AG2326)</f>
        <v/>
      </c>
      <c r="AI2326" s="41">
        <f>12*($AM2326+$AN2326)</f>
        <v/>
      </c>
      <c r="AJ2326" s="41">
        <f>$AM2326*((IncMonth-1)+(13-IncMonth)*(1+$X2326))+12*$AN2326</f>
        <v/>
      </c>
      <c r="AK2326" s="41">
        <f>IF($R2326=1,N($L2326)+N($M2326),0)</f>
        <v/>
      </c>
      <c r="AL2326">
        <f>IF($C2326="","",IF(N($L2326)&lt;=0,"Basic salary missing",IF(ISNA(MATCH($C2326,Departments!$A$5:$A$54,0)),"Department not on Departments sheet",IF(AND($I2326&lt;&gt;"",NOT(ISNUMBER($I2326))),"Date of birth is text, not a date",IF(AND($K2326&lt;&gt;"",NOT(ISNUMBER($K2326))),"Contract end is text, not a date","")))))</f>
        <v/>
      </c>
      <c r="AM2326" s="41">
        <f>IF($R2326=0,0,N($L2326)*(1+$Z2326+BonusMonths/12+IF($Q2326=1,0,EOSB))+N($M2326)+(N($L2326)+SI_Gross*N($M2326))*IF($Q2326=1,SI_O,SI_E))</f>
        <v/>
      </c>
      <c r="AN2326" s="41">
        <f>IF($R2326=0,0,(IF($Q2326=1,MedO,MedE+Ticket)+Training)/12)</f>
        <v/>
      </c>
    </row>
    <row r="2327">
      <c r="I2327" s="35" t="n"/>
      <c r="J2327" s="35" t="n"/>
      <c r="K2327" s="35" t="n"/>
      <c r="L2327" s="36" t="n"/>
      <c r="M2327" s="36" t="n"/>
      <c r="P2327" s="37" t="n"/>
      <c r="Q2327" s="38">
        <f>IF($C2327="",0,IF(OR(LOWER(TRIM($G2327))="omani",LOWER(TRIM($G2327))="oman",LOWER(TRIM($G2327))="om",LOWER(TRIM($G2327))="local"),1,0))</f>
        <v/>
      </c>
      <c r="R2327" s="38">
        <f>IF($C2327="",0,IF(OR(ISNUMBER(SEARCH("resign",$N2327)),ISNUMBER(SEARCH("terminat",$N2327)),ISNUMBER(SEARCH("inactive",$N2327)),ISNUMBER(SEARCH("vacan",$N2327)),ISNUMBER(SEARCH("deceased",$N2327)),ISNUMBER(SEARCH("separated",$N2327))),0,1))</f>
        <v/>
      </c>
      <c r="S2327">
        <f>IF(OR($R2327=0,NOT(ISNUMBER($I2327))),"",IFERROR(DATEDIF($I2327,DATE(FY,1,1),"y"),""))</f>
        <v/>
      </c>
      <c r="T2327">
        <f>IF(OR($R2327=0,NOT(ISNUMBER($J2327))),"",IFERROR(DATEDIF($J2327,DATE(FY,1,1),"y"),0))</f>
        <v/>
      </c>
      <c r="U2327" s="38">
        <f>IF(OR($R2327=0,NOT(ISNUMBER($I2327))),0,IF(YEAR($I2327)+IF($Q2327=1,RetAgeO,RetAgeE)=FY,MONTH($I2327),IF(YEAR($I2327)+IF($Q2327=1,RetAgeO,RetAgeE)&lt;FY,1,0)))</f>
        <v/>
      </c>
      <c r="V2327" s="38">
        <f>IF(OR($R2327=0,NOT(ISNUMBER($K2327))),0,IF(YEAR($K2327)=FY,MONTH($K2327),IF(YEAR($K2327)&lt;FY,1,0)))</f>
        <v/>
      </c>
      <c r="W2327" s="38">
        <f>IF($R2327=0,0,MIN(12,IF(AND(ISNUMBER($O2327),$O2327&gt;=1,$O2327&lt;=12),INT($O2327),12),IF(AND(RetireExit="Yes",$U2327&gt;0),$U2327,12),IF(AND(ContractExit="Yes",$V2327&gt;0),$V2327,12)))</f>
        <v/>
      </c>
      <c r="X2327" s="37">
        <f>IF(ISNUMBER($P2327),$P2327,IncPct)</f>
        <v/>
      </c>
      <c r="Y2327" s="39">
        <f>IF($W2327=0,0,MAX(0,MIN($W2327,IncMonth-1))+MAX(0,$W2327-IncMonth+1)*(1+$X2327))</f>
        <v/>
      </c>
      <c r="Z2327" s="40">
        <f>IF($C2327="",0,IFERROR(INDEX(Departments!$B$5:$B$54,MATCH($C2327,Departments!$A$5:$A$54,0)),0))</f>
        <v/>
      </c>
      <c r="AA2327" s="41">
        <f>N($L2327)*$Y2327</f>
        <v/>
      </c>
      <c r="AB2327" s="41">
        <f>N($M2327)*$Y2327</f>
        <v/>
      </c>
      <c r="AC2327" s="41">
        <f>$AA2327*$Z2327</f>
        <v/>
      </c>
      <c r="AD2327" s="41">
        <f>$AA2327*BonusMonths/12</f>
        <v/>
      </c>
      <c r="AE2327" s="41">
        <f>($AA2327+SI_Gross*$AB2327)*IF($Q2327=1,SI_O,SI_E)</f>
        <v/>
      </c>
      <c r="AF2327" s="41">
        <f>IF($Q2327=1,0,$AA2327*EOSB)</f>
        <v/>
      </c>
      <c r="AG2327" s="41">
        <f>$AN2327*$W2327</f>
        <v/>
      </c>
      <c r="AH2327" s="41">
        <f>SUM($AA2327:$AG2327)</f>
        <v/>
      </c>
      <c r="AI2327" s="41">
        <f>12*($AM2327+$AN2327)</f>
        <v/>
      </c>
      <c r="AJ2327" s="41">
        <f>$AM2327*((IncMonth-1)+(13-IncMonth)*(1+$X2327))+12*$AN2327</f>
        <v/>
      </c>
      <c r="AK2327" s="41">
        <f>IF($R2327=1,N($L2327)+N($M2327),0)</f>
        <v/>
      </c>
      <c r="AL2327">
        <f>IF($C2327="","",IF(N($L2327)&lt;=0,"Basic salary missing",IF(ISNA(MATCH($C2327,Departments!$A$5:$A$54,0)),"Department not on Departments sheet",IF(AND($I2327&lt;&gt;"",NOT(ISNUMBER($I2327))),"Date of birth is text, not a date",IF(AND($K2327&lt;&gt;"",NOT(ISNUMBER($K2327))),"Contract end is text, not a date","")))))</f>
        <v/>
      </c>
      <c r="AM2327" s="41">
        <f>IF($R2327=0,0,N($L2327)*(1+$Z2327+BonusMonths/12+IF($Q2327=1,0,EOSB))+N($M2327)+(N($L2327)+SI_Gross*N($M2327))*IF($Q2327=1,SI_O,SI_E))</f>
        <v/>
      </c>
      <c r="AN2327" s="41">
        <f>IF($R2327=0,0,(IF($Q2327=1,MedO,MedE+Ticket)+Training)/12)</f>
        <v/>
      </c>
    </row>
    <row r="2328">
      <c r="I2328" s="35" t="n"/>
      <c r="J2328" s="35" t="n"/>
      <c r="K2328" s="35" t="n"/>
      <c r="L2328" s="36" t="n"/>
      <c r="M2328" s="36" t="n"/>
      <c r="P2328" s="37" t="n"/>
      <c r="Q2328" s="38">
        <f>IF($C2328="",0,IF(OR(LOWER(TRIM($G2328))="omani",LOWER(TRIM($G2328))="oman",LOWER(TRIM($G2328))="om",LOWER(TRIM($G2328))="local"),1,0))</f>
        <v/>
      </c>
      <c r="R2328" s="38">
        <f>IF($C2328="",0,IF(OR(ISNUMBER(SEARCH("resign",$N2328)),ISNUMBER(SEARCH("terminat",$N2328)),ISNUMBER(SEARCH("inactive",$N2328)),ISNUMBER(SEARCH("vacan",$N2328)),ISNUMBER(SEARCH("deceased",$N2328)),ISNUMBER(SEARCH("separated",$N2328))),0,1))</f>
        <v/>
      </c>
      <c r="S2328">
        <f>IF(OR($R2328=0,NOT(ISNUMBER($I2328))),"",IFERROR(DATEDIF($I2328,DATE(FY,1,1),"y"),""))</f>
        <v/>
      </c>
      <c r="T2328">
        <f>IF(OR($R2328=0,NOT(ISNUMBER($J2328))),"",IFERROR(DATEDIF($J2328,DATE(FY,1,1),"y"),0))</f>
        <v/>
      </c>
      <c r="U2328" s="38">
        <f>IF(OR($R2328=0,NOT(ISNUMBER($I2328))),0,IF(YEAR($I2328)+IF($Q2328=1,RetAgeO,RetAgeE)=FY,MONTH($I2328),IF(YEAR($I2328)+IF($Q2328=1,RetAgeO,RetAgeE)&lt;FY,1,0)))</f>
        <v/>
      </c>
      <c r="V2328" s="38">
        <f>IF(OR($R2328=0,NOT(ISNUMBER($K2328))),0,IF(YEAR($K2328)=FY,MONTH($K2328),IF(YEAR($K2328)&lt;FY,1,0)))</f>
        <v/>
      </c>
      <c r="W2328" s="38">
        <f>IF($R2328=0,0,MIN(12,IF(AND(ISNUMBER($O2328),$O2328&gt;=1,$O2328&lt;=12),INT($O2328),12),IF(AND(RetireExit="Yes",$U2328&gt;0),$U2328,12),IF(AND(ContractExit="Yes",$V2328&gt;0),$V2328,12)))</f>
        <v/>
      </c>
      <c r="X2328" s="37">
        <f>IF(ISNUMBER($P2328),$P2328,IncPct)</f>
        <v/>
      </c>
      <c r="Y2328" s="39">
        <f>IF($W2328=0,0,MAX(0,MIN($W2328,IncMonth-1))+MAX(0,$W2328-IncMonth+1)*(1+$X2328))</f>
        <v/>
      </c>
      <c r="Z2328" s="40">
        <f>IF($C2328="",0,IFERROR(INDEX(Departments!$B$5:$B$54,MATCH($C2328,Departments!$A$5:$A$54,0)),0))</f>
        <v/>
      </c>
      <c r="AA2328" s="41">
        <f>N($L2328)*$Y2328</f>
        <v/>
      </c>
      <c r="AB2328" s="41">
        <f>N($M2328)*$Y2328</f>
        <v/>
      </c>
      <c r="AC2328" s="41">
        <f>$AA2328*$Z2328</f>
        <v/>
      </c>
      <c r="AD2328" s="41">
        <f>$AA2328*BonusMonths/12</f>
        <v/>
      </c>
      <c r="AE2328" s="41">
        <f>($AA2328+SI_Gross*$AB2328)*IF($Q2328=1,SI_O,SI_E)</f>
        <v/>
      </c>
      <c r="AF2328" s="41">
        <f>IF($Q2328=1,0,$AA2328*EOSB)</f>
        <v/>
      </c>
      <c r="AG2328" s="41">
        <f>$AN2328*$W2328</f>
        <v/>
      </c>
      <c r="AH2328" s="41">
        <f>SUM($AA2328:$AG2328)</f>
        <v/>
      </c>
      <c r="AI2328" s="41">
        <f>12*($AM2328+$AN2328)</f>
        <v/>
      </c>
      <c r="AJ2328" s="41">
        <f>$AM2328*((IncMonth-1)+(13-IncMonth)*(1+$X2328))+12*$AN2328</f>
        <v/>
      </c>
      <c r="AK2328" s="41">
        <f>IF($R2328=1,N($L2328)+N($M2328),0)</f>
        <v/>
      </c>
      <c r="AL2328">
        <f>IF($C2328="","",IF(N($L2328)&lt;=0,"Basic salary missing",IF(ISNA(MATCH($C2328,Departments!$A$5:$A$54,0)),"Department not on Departments sheet",IF(AND($I2328&lt;&gt;"",NOT(ISNUMBER($I2328))),"Date of birth is text, not a date",IF(AND($K2328&lt;&gt;"",NOT(ISNUMBER($K2328))),"Contract end is text, not a date","")))))</f>
        <v/>
      </c>
      <c r="AM2328" s="41">
        <f>IF($R2328=0,0,N($L2328)*(1+$Z2328+BonusMonths/12+IF($Q2328=1,0,EOSB))+N($M2328)+(N($L2328)+SI_Gross*N($M2328))*IF($Q2328=1,SI_O,SI_E))</f>
        <v/>
      </c>
      <c r="AN2328" s="41">
        <f>IF($R2328=0,0,(IF($Q2328=1,MedO,MedE+Ticket)+Training)/12)</f>
        <v/>
      </c>
    </row>
    <row r="2329">
      <c r="I2329" s="35" t="n"/>
      <c r="J2329" s="35" t="n"/>
      <c r="K2329" s="35" t="n"/>
      <c r="L2329" s="36" t="n"/>
      <c r="M2329" s="36" t="n"/>
      <c r="P2329" s="37" t="n"/>
      <c r="Q2329" s="38">
        <f>IF($C2329="",0,IF(OR(LOWER(TRIM($G2329))="omani",LOWER(TRIM($G2329))="oman",LOWER(TRIM($G2329))="om",LOWER(TRIM($G2329))="local"),1,0))</f>
        <v/>
      </c>
      <c r="R2329" s="38">
        <f>IF($C2329="",0,IF(OR(ISNUMBER(SEARCH("resign",$N2329)),ISNUMBER(SEARCH("terminat",$N2329)),ISNUMBER(SEARCH("inactive",$N2329)),ISNUMBER(SEARCH("vacan",$N2329)),ISNUMBER(SEARCH("deceased",$N2329)),ISNUMBER(SEARCH("separated",$N2329))),0,1))</f>
        <v/>
      </c>
      <c r="S2329">
        <f>IF(OR($R2329=0,NOT(ISNUMBER($I2329))),"",IFERROR(DATEDIF($I2329,DATE(FY,1,1),"y"),""))</f>
        <v/>
      </c>
      <c r="T2329">
        <f>IF(OR($R2329=0,NOT(ISNUMBER($J2329))),"",IFERROR(DATEDIF($J2329,DATE(FY,1,1),"y"),0))</f>
        <v/>
      </c>
      <c r="U2329" s="38">
        <f>IF(OR($R2329=0,NOT(ISNUMBER($I2329))),0,IF(YEAR($I2329)+IF($Q2329=1,RetAgeO,RetAgeE)=FY,MONTH($I2329),IF(YEAR($I2329)+IF($Q2329=1,RetAgeO,RetAgeE)&lt;FY,1,0)))</f>
        <v/>
      </c>
      <c r="V2329" s="38">
        <f>IF(OR($R2329=0,NOT(ISNUMBER($K2329))),0,IF(YEAR($K2329)=FY,MONTH($K2329),IF(YEAR($K2329)&lt;FY,1,0)))</f>
        <v/>
      </c>
      <c r="W2329" s="38">
        <f>IF($R2329=0,0,MIN(12,IF(AND(ISNUMBER($O2329),$O2329&gt;=1,$O2329&lt;=12),INT($O2329),12),IF(AND(RetireExit="Yes",$U2329&gt;0),$U2329,12),IF(AND(ContractExit="Yes",$V2329&gt;0),$V2329,12)))</f>
        <v/>
      </c>
      <c r="X2329" s="37">
        <f>IF(ISNUMBER($P2329),$P2329,IncPct)</f>
        <v/>
      </c>
      <c r="Y2329" s="39">
        <f>IF($W2329=0,0,MAX(0,MIN($W2329,IncMonth-1))+MAX(0,$W2329-IncMonth+1)*(1+$X2329))</f>
        <v/>
      </c>
      <c r="Z2329" s="40">
        <f>IF($C2329="",0,IFERROR(INDEX(Departments!$B$5:$B$54,MATCH($C2329,Departments!$A$5:$A$54,0)),0))</f>
        <v/>
      </c>
      <c r="AA2329" s="41">
        <f>N($L2329)*$Y2329</f>
        <v/>
      </c>
      <c r="AB2329" s="41">
        <f>N($M2329)*$Y2329</f>
        <v/>
      </c>
      <c r="AC2329" s="41">
        <f>$AA2329*$Z2329</f>
        <v/>
      </c>
      <c r="AD2329" s="41">
        <f>$AA2329*BonusMonths/12</f>
        <v/>
      </c>
      <c r="AE2329" s="41">
        <f>($AA2329+SI_Gross*$AB2329)*IF($Q2329=1,SI_O,SI_E)</f>
        <v/>
      </c>
      <c r="AF2329" s="41">
        <f>IF($Q2329=1,0,$AA2329*EOSB)</f>
        <v/>
      </c>
      <c r="AG2329" s="41">
        <f>$AN2329*$W2329</f>
        <v/>
      </c>
      <c r="AH2329" s="41">
        <f>SUM($AA2329:$AG2329)</f>
        <v/>
      </c>
      <c r="AI2329" s="41">
        <f>12*($AM2329+$AN2329)</f>
        <v/>
      </c>
      <c r="AJ2329" s="41">
        <f>$AM2329*((IncMonth-1)+(13-IncMonth)*(1+$X2329))+12*$AN2329</f>
        <v/>
      </c>
      <c r="AK2329" s="41">
        <f>IF($R2329=1,N($L2329)+N($M2329),0)</f>
        <v/>
      </c>
      <c r="AL2329">
        <f>IF($C2329="","",IF(N($L2329)&lt;=0,"Basic salary missing",IF(ISNA(MATCH($C2329,Departments!$A$5:$A$54,0)),"Department not on Departments sheet",IF(AND($I2329&lt;&gt;"",NOT(ISNUMBER($I2329))),"Date of birth is text, not a date",IF(AND($K2329&lt;&gt;"",NOT(ISNUMBER($K2329))),"Contract end is text, not a date","")))))</f>
        <v/>
      </c>
      <c r="AM2329" s="41">
        <f>IF($R2329=0,0,N($L2329)*(1+$Z2329+BonusMonths/12+IF($Q2329=1,0,EOSB))+N($M2329)+(N($L2329)+SI_Gross*N($M2329))*IF($Q2329=1,SI_O,SI_E))</f>
        <v/>
      </c>
      <c r="AN2329" s="41">
        <f>IF($R2329=0,0,(IF($Q2329=1,MedO,MedE+Ticket)+Training)/12)</f>
        <v/>
      </c>
    </row>
    <row r="2330">
      <c r="I2330" s="35" t="n"/>
      <c r="J2330" s="35" t="n"/>
      <c r="K2330" s="35" t="n"/>
      <c r="L2330" s="36" t="n"/>
      <c r="M2330" s="36" t="n"/>
      <c r="P2330" s="37" t="n"/>
      <c r="Q2330" s="38">
        <f>IF($C2330="",0,IF(OR(LOWER(TRIM($G2330))="omani",LOWER(TRIM($G2330))="oman",LOWER(TRIM($G2330))="om",LOWER(TRIM($G2330))="local"),1,0))</f>
        <v/>
      </c>
      <c r="R2330" s="38">
        <f>IF($C2330="",0,IF(OR(ISNUMBER(SEARCH("resign",$N2330)),ISNUMBER(SEARCH("terminat",$N2330)),ISNUMBER(SEARCH("inactive",$N2330)),ISNUMBER(SEARCH("vacan",$N2330)),ISNUMBER(SEARCH("deceased",$N2330)),ISNUMBER(SEARCH("separated",$N2330))),0,1))</f>
        <v/>
      </c>
      <c r="S2330">
        <f>IF(OR($R2330=0,NOT(ISNUMBER($I2330))),"",IFERROR(DATEDIF($I2330,DATE(FY,1,1),"y"),""))</f>
        <v/>
      </c>
      <c r="T2330">
        <f>IF(OR($R2330=0,NOT(ISNUMBER($J2330))),"",IFERROR(DATEDIF($J2330,DATE(FY,1,1),"y"),0))</f>
        <v/>
      </c>
      <c r="U2330" s="38">
        <f>IF(OR($R2330=0,NOT(ISNUMBER($I2330))),0,IF(YEAR($I2330)+IF($Q2330=1,RetAgeO,RetAgeE)=FY,MONTH($I2330),IF(YEAR($I2330)+IF($Q2330=1,RetAgeO,RetAgeE)&lt;FY,1,0)))</f>
        <v/>
      </c>
      <c r="V2330" s="38">
        <f>IF(OR($R2330=0,NOT(ISNUMBER($K2330))),0,IF(YEAR($K2330)=FY,MONTH($K2330),IF(YEAR($K2330)&lt;FY,1,0)))</f>
        <v/>
      </c>
      <c r="W2330" s="38">
        <f>IF($R2330=0,0,MIN(12,IF(AND(ISNUMBER($O2330),$O2330&gt;=1,$O2330&lt;=12),INT($O2330),12),IF(AND(RetireExit="Yes",$U2330&gt;0),$U2330,12),IF(AND(ContractExit="Yes",$V2330&gt;0),$V2330,12)))</f>
        <v/>
      </c>
      <c r="X2330" s="37">
        <f>IF(ISNUMBER($P2330),$P2330,IncPct)</f>
        <v/>
      </c>
      <c r="Y2330" s="39">
        <f>IF($W2330=0,0,MAX(0,MIN($W2330,IncMonth-1))+MAX(0,$W2330-IncMonth+1)*(1+$X2330))</f>
        <v/>
      </c>
      <c r="Z2330" s="40">
        <f>IF($C2330="",0,IFERROR(INDEX(Departments!$B$5:$B$54,MATCH($C2330,Departments!$A$5:$A$54,0)),0))</f>
        <v/>
      </c>
      <c r="AA2330" s="41">
        <f>N($L2330)*$Y2330</f>
        <v/>
      </c>
      <c r="AB2330" s="41">
        <f>N($M2330)*$Y2330</f>
        <v/>
      </c>
      <c r="AC2330" s="41">
        <f>$AA2330*$Z2330</f>
        <v/>
      </c>
      <c r="AD2330" s="41">
        <f>$AA2330*BonusMonths/12</f>
        <v/>
      </c>
      <c r="AE2330" s="41">
        <f>($AA2330+SI_Gross*$AB2330)*IF($Q2330=1,SI_O,SI_E)</f>
        <v/>
      </c>
      <c r="AF2330" s="41">
        <f>IF($Q2330=1,0,$AA2330*EOSB)</f>
        <v/>
      </c>
      <c r="AG2330" s="41">
        <f>$AN2330*$W2330</f>
        <v/>
      </c>
      <c r="AH2330" s="41">
        <f>SUM($AA2330:$AG2330)</f>
        <v/>
      </c>
      <c r="AI2330" s="41">
        <f>12*($AM2330+$AN2330)</f>
        <v/>
      </c>
      <c r="AJ2330" s="41">
        <f>$AM2330*((IncMonth-1)+(13-IncMonth)*(1+$X2330))+12*$AN2330</f>
        <v/>
      </c>
      <c r="AK2330" s="41">
        <f>IF($R2330=1,N($L2330)+N($M2330),0)</f>
        <v/>
      </c>
      <c r="AL2330">
        <f>IF($C2330="","",IF(N($L2330)&lt;=0,"Basic salary missing",IF(ISNA(MATCH($C2330,Departments!$A$5:$A$54,0)),"Department not on Departments sheet",IF(AND($I2330&lt;&gt;"",NOT(ISNUMBER($I2330))),"Date of birth is text, not a date",IF(AND($K2330&lt;&gt;"",NOT(ISNUMBER($K2330))),"Contract end is text, not a date","")))))</f>
        <v/>
      </c>
      <c r="AM2330" s="41">
        <f>IF($R2330=0,0,N($L2330)*(1+$Z2330+BonusMonths/12+IF($Q2330=1,0,EOSB))+N($M2330)+(N($L2330)+SI_Gross*N($M2330))*IF($Q2330=1,SI_O,SI_E))</f>
        <v/>
      </c>
      <c r="AN2330" s="41">
        <f>IF($R2330=0,0,(IF($Q2330=1,MedO,MedE+Ticket)+Training)/12)</f>
        <v/>
      </c>
    </row>
    <row r="2331">
      <c r="I2331" s="35" t="n"/>
      <c r="J2331" s="35" t="n"/>
      <c r="K2331" s="35" t="n"/>
      <c r="L2331" s="36" t="n"/>
      <c r="M2331" s="36" t="n"/>
      <c r="P2331" s="37" t="n"/>
      <c r="Q2331" s="38">
        <f>IF($C2331="",0,IF(OR(LOWER(TRIM($G2331))="omani",LOWER(TRIM($G2331))="oman",LOWER(TRIM($G2331))="om",LOWER(TRIM($G2331))="local"),1,0))</f>
        <v/>
      </c>
      <c r="R2331" s="38">
        <f>IF($C2331="",0,IF(OR(ISNUMBER(SEARCH("resign",$N2331)),ISNUMBER(SEARCH("terminat",$N2331)),ISNUMBER(SEARCH("inactive",$N2331)),ISNUMBER(SEARCH("vacan",$N2331)),ISNUMBER(SEARCH("deceased",$N2331)),ISNUMBER(SEARCH("separated",$N2331))),0,1))</f>
        <v/>
      </c>
      <c r="S2331">
        <f>IF(OR($R2331=0,NOT(ISNUMBER($I2331))),"",IFERROR(DATEDIF($I2331,DATE(FY,1,1),"y"),""))</f>
        <v/>
      </c>
      <c r="T2331">
        <f>IF(OR($R2331=0,NOT(ISNUMBER($J2331))),"",IFERROR(DATEDIF($J2331,DATE(FY,1,1),"y"),0))</f>
        <v/>
      </c>
      <c r="U2331" s="38">
        <f>IF(OR($R2331=0,NOT(ISNUMBER($I2331))),0,IF(YEAR($I2331)+IF($Q2331=1,RetAgeO,RetAgeE)=FY,MONTH($I2331),IF(YEAR($I2331)+IF($Q2331=1,RetAgeO,RetAgeE)&lt;FY,1,0)))</f>
        <v/>
      </c>
      <c r="V2331" s="38">
        <f>IF(OR($R2331=0,NOT(ISNUMBER($K2331))),0,IF(YEAR($K2331)=FY,MONTH($K2331),IF(YEAR($K2331)&lt;FY,1,0)))</f>
        <v/>
      </c>
      <c r="W2331" s="38">
        <f>IF($R2331=0,0,MIN(12,IF(AND(ISNUMBER($O2331),$O2331&gt;=1,$O2331&lt;=12),INT($O2331),12),IF(AND(RetireExit="Yes",$U2331&gt;0),$U2331,12),IF(AND(ContractExit="Yes",$V2331&gt;0),$V2331,12)))</f>
        <v/>
      </c>
      <c r="X2331" s="37">
        <f>IF(ISNUMBER($P2331),$P2331,IncPct)</f>
        <v/>
      </c>
      <c r="Y2331" s="39">
        <f>IF($W2331=0,0,MAX(0,MIN($W2331,IncMonth-1))+MAX(0,$W2331-IncMonth+1)*(1+$X2331))</f>
        <v/>
      </c>
      <c r="Z2331" s="40">
        <f>IF($C2331="",0,IFERROR(INDEX(Departments!$B$5:$B$54,MATCH($C2331,Departments!$A$5:$A$54,0)),0))</f>
        <v/>
      </c>
      <c r="AA2331" s="41">
        <f>N($L2331)*$Y2331</f>
        <v/>
      </c>
      <c r="AB2331" s="41">
        <f>N($M2331)*$Y2331</f>
        <v/>
      </c>
      <c r="AC2331" s="41">
        <f>$AA2331*$Z2331</f>
        <v/>
      </c>
      <c r="AD2331" s="41">
        <f>$AA2331*BonusMonths/12</f>
        <v/>
      </c>
      <c r="AE2331" s="41">
        <f>($AA2331+SI_Gross*$AB2331)*IF($Q2331=1,SI_O,SI_E)</f>
        <v/>
      </c>
      <c r="AF2331" s="41">
        <f>IF($Q2331=1,0,$AA2331*EOSB)</f>
        <v/>
      </c>
      <c r="AG2331" s="41">
        <f>$AN2331*$W2331</f>
        <v/>
      </c>
      <c r="AH2331" s="41">
        <f>SUM($AA2331:$AG2331)</f>
        <v/>
      </c>
      <c r="AI2331" s="41">
        <f>12*($AM2331+$AN2331)</f>
        <v/>
      </c>
      <c r="AJ2331" s="41">
        <f>$AM2331*((IncMonth-1)+(13-IncMonth)*(1+$X2331))+12*$AN2331</f>
        <v/>
      </c>
      <c r="AK2331" s="41">
        <f>IF($R2331=1,N($L2331)+N($M2331),0)</f>
        <v/>
      </c>
      <c r="AL2331">
        <f>IF($C2331="","",IF(N($L2331)&lt;=0,"Basic salary missing",IF(ISNA(MATCH($C2331,Departments!$A$5:$A$54,0)),"Department not on Departments sheet",IF(AND($I2331&lt;&gt;"",NOT(ISNUMBER($I2331))),"Date of birth is text, not a date",IF(AND($K2331&lt;&gt;"",NOT(ISNUMBER($K2331))),"Contract end is text, not a date","")))))</f>
        <v/>
      </c>
      <c r="AM2331" s="41">
        <f>IF($R2331=0,0,N($L2331)*(1+$Z2331+BonusMonths/12+IF($Q2331=1,0,EOSB))+N($M2331)+(N($L2331)+SI_Gross*N($M2331))*IF($Q2331=1,SI_O,SI_E))</f>
        <v/>
      </c>
      <c r="AN2331" s="41">
        <f>IF($R2331=0,0,(IF($Q2331=1,MedO,MedE+Ticket)+Training)/12)</f>
        <v/>
      </c>
    </row>
    <row r="2332">
      <c r="I2332" s="35" t="n"/>
      <c r="J2332" s="35" t="n"/>
      <c r="K2332" s="35" t="n"/>
      <c r="L2332" s="36" t="n"/>
      <c r="M2332" s="36" t="n"/>
      <c r="P2332" s="37" t="n"/>
      <c r="Q2332" s="38">
        <f>IF($C2332="",0,IF(OR(LOWER(TRIM($G2332))="omani",LOWER(TRIM($G2332))="oman",LOWER(TRIM($G2332))="om",LOWER(TRIM($G2332))="local"),1,0))</f>
        <v/>
      </c>
      <c r="R2332" s="38">
        <f>IF($C2332="",0,IF(OR(ISNUMBER(SEARCH("resign",$N2332)),ISNUMBER(SEARCH("terminat",$N2332)),ISNUMBER(SEARCH("inactive",$N2332)),ISNUMBER(SEARCH("vacan",$N2332)),ISNUMBER(SEARCH("deceased",$N2332)),ISNUMBER(SEARCH("separated",$N2332))),0,1))</f>
        <v/>
      </c>
      <c r="S2332">
        <f>IF(OR($R2332=0,NOT(ISNUMBER($I2332))),"",IFERROR(DATEDIF($I2332,DATE(FY,1,1),"y"),""))</f>
        <v/>
      </c>
      <c r="T2332">
        <f>IF(OR($R2332=0,NOT(ISNUMBER($J2332))),"",IFERROR(DATEDIF($J2332,DATE(FY,1,1),"y"),0))</f>
        <v/>
      </c>
      <c r="U2332" s="38">
        <f>IF(OR($R2332=0,NOT(ISNUMBER($I2332))),0,IF(YEAR($I2332)+IF($Q2332=1,RetAgeO,RetAgeE)=FY,MONTH($I2332),IF(YEAR($I2332)+IF($Q2332=1,RetAgeO,RetAgeE)&lt;FY,1,0)))</f>
        <v/>
      </c>
      <c r="V2332" s="38">
        <f>IF(OR($R2332=0,NOT(ISNUMBER($K2332))),0,IF(YEAR($K2332)=FY,MONTH($K2332),IF(YEAR($K2332)&lt;FY,1,0)))</f>
        <v/>
      </c>
      <c r="W2332" s="38">
        <f>IF($R2332=0,0,MIN(12,IF(AND(ISNUMBER($O2332),$O2332&gt;=1,$O2332&lt;=12),INT($O2332),12),IF(AND(RetireExit="Yes",$U2332&gt;0),$U2332,12),IF(AND(ContractExit="Yes",$V2332&gt;0),$V2332,12)))</f>
        <v/>
      </c>
      <c r="X2332" s="37">
        <f>IF(ISNUMBER($P2332),$P2332,IncPct)</f>
        <v/>
      </c>
      <c r="Y2332" s="39">
        <f>IF($W2332=0,0,MAX(0,MIN($W2332,IncMonth-1))+MAX(0,$W2332-IncMonth+1)*(1+$X2332))</f>
        <v/>
      </c>
      <c r="Z2332" s="40">
        <f>IF($C2332="",0,IFERROR(INDEX(Departments!$B$5:$B$54,MATCH($C2332,Departments!$A$5:$A$54,0)),0))</f>
        <v/>
      </c>
      <c r="AA2332" s="41">
        <f>N($L2332)*$Y2332</f>
        <v/>
      </c>
      <c r="AB2332" s="41">
        <f>N($M2332)*$Y2332</f>
        <v/>
      </c>
      <c r="AC2332" s="41">
        <f>$AA2332*$Z2332</f>
        <v/>
      </c>
      <c r="AD2332" s="41">
        <f>$AA2332*BonusMonths/12</f>
        <v/>
      </c>
      <c r="AE2332" s="41">
        <f>($AA2332+SI_Gross*$AB2332)*IF($Q2332=1,SI_O,SI_E)</f>
        <v/>
      </c>
      <c r="AF2332" s="41">
        <f>IF($Q2332=1,0,$AA2332*EOSB)</f>
        <v/>
      </c>
      <c r="AG2332" s="41">
        <f>$AN2332*$W2332</f>
        <v/>
      </c>
      <c r="AH2332" s="41">
        <f>SUM($AA2332:$AG2332)</f>
        <v/>
      </c>
      <c r="AI2332" s="41">
        <f>12*($AM2332+$AN2332)</f>
        <v/>
      </c>
      <c r="AJ2332" s="41">
        <f>$AM2332*((IncMonth-1)+(13-IncMonth)*(1+$X2332))+12*$AN2332</f>
        <v/>
      </c>
      <c r="AK2332" s="41">
        <f>IF($R2332=1,N($L2332)+N($M2332),0)</f>
        <v/>
      </c>
      <c r="AL2332">
        <f>IF($C2332="","",IF(N($L2332)&lt;=0,"Basic salary missing",IF(ISNA(MATCH($C2332,Departments!$A$5:$A$54,0)),"Department not on Departments sheet",IF(AND($I2332&lt;&gt;"",NOT(ISNUMBER($I2332))),"Date of birth is text, not a date",IF(AND($K2332&lt;&gt;"",NOT(ISNUMBER($K2332))),"Contract end is text, not a date","")))))</f>
        <v/>
      </c>
      <c r="AM2332" s="41">
        <f>IF($R2332=0,0,N($L2332)*(1+$Z2332+BonusMonths/12+IF($Q2332=1,0,EOSB))+N($M2332)+(N($L2332)+SI_Gross*N($M2332))*IF($Q2332=1,SI_O,SI_E))</f>
        <v/>
      </c>
      <c r="AN2332" s="41">
        <f>IF($R2332=0,0,(IF($Q2332=1,MedO,MedE+Ticket)+Training)/12)</f>
        <v/>
      </c>
    </row>
    <row r="2333">
      <c r="I2333" s="35" t="n"/>
      <c r="J2333" s="35" t="n"/>
      <c r="K2333" s="35" t="n"/>
      <c r="L2333" s="36" t="n"/>
      <c r="M2333" s="36" t="n"/>
      <c r="P2333" s="37" t="n"/>
      <c r="Q2333" s="38">
        <f>IF($C2333="",0,IF(OR(LOWER(TRIM($G2333))="omani",LOWER(TRIM($G2333))="oman",LOWER(TRIM($G2333))="om",LOWER(TRIM($G2333))="local"),1,0))</f>
        <v/>
      </c>
      <c r="R2333" s="38">
        <f>IF($C2333="",0,IF(OR(ISNUMBER(SEARCH("resign",$N2333)),ISNUMBER(SEARCH("terminat",$N2333)),ISNUMBER(SEARCH("inactive",$N2333)),ISNUMBER(SEARCH("vacan",$N2333)),ISNUMBER(SEARCH("deceased",$N2333)),ISNUMBER(SEARCH("separated",$N2333))),0,1))</f>
        <v/>
      </c>
      <c r="S2333">
        <f>IF(OR($R2333=0,NOT(ISNUMBER($I2333))),"",IFERROR(DATEDIF($I2333,DATE(FY,1,1),"y"),""))</f>
        <v/>
      </c>
      <c r="T2333">
        <f>IF(OR($R2333=0,NOT(ISNUMBER($J2333))),"",IFERROR(DATEDIF($J2333,DATE(FY,1,1),"y"),0))</f>
        <v/>
      </c>
      <c r="U2333" s="38">
        <f>IF(OR($R2333=0,NOT(ISNUMBER($I2333))),0,IF(YEAR($I2333)+IF($Q2333=1,RetAgeO,RetAgeE)=FY,MONTH($I2333),IF(YEAR($I2333)+IF($Q2333=1,RetAgeO,RetAgeE)&lt;FY,1,0)))</f>
        <v/>
      </c>
      <c r="V2333" s="38">
        <f>IF(OR($R2333=0,NOT(ISNUMBER($K2333))),0,IF(YEAR($K2333)=FY,MONTH($K2333),IF(YEAR($K2333)&lt;FY,1,0)))</f>
        <v/>
      </c>
      <c r="W2333" s="38">
        <f>IF($R2333=0,0,MIN(12,IF(AND(ISNUMBER($O2333),$O2333&gt;=1,$O2333&lt;=12),INT($O2333),12),IF(AND(RetireExit="Yes",$U2333&gt;0),$U2333,12),IF(AND(ContractExit="Yes",$V2333&gt;0),$V2333,12)))</f>
        <v/>
      </c>
      <c r="X2333" s="37">
        <f>IF(ISNUMBER($P2333),$P2333,IncPct)</f>
        <v/>
      </c>
      <c r="Y2333" s="39">
        <f>IF($W2333=0,0,MAX(0,MIN($W2333,IncMonth-1))+MAX(0,$W2333-IncMonth+1)*(1+$X2333))</f>
        <v/>
      </c>
      <c r="Z2333" s="40">
        <f>IF($C2333="",0,IFERROR(INDEX(Departments!$B$5:$B$54,MATCH($C2333,Departments!$A$5:$A$54,0)),0))</f>
        <v/>
      </c>
      <c r="AA2333" s="41">
        <f>N($L2333)*$Y2333</f>
        <v/>
      </c>
      <c r="AB2333" s="41">
        <f>N($M2333)*$Y2333</f>
        <v/>
      </c>
      <c r="AC2333" s="41">
        <f>$AA2333*$Z2333</f>
        <v/>
      </c>
      <c r="AD2333" s="41">
        <f>$AA2333*BonusMonths/12</f>
        <v/>
      </c>
      <c r="AE2333" s="41">
        <f>($AA2333+SI_Gross*$AB2333)*IF($Q2333=1,SI_O,SI_E)</f>
        <v/>
      </c>
      <c r="AF2333" s="41">
        <f>IF($Q2333=1,0,$AA2333*EOSB)</f>
        <v/>
      </c>
      <c r="AG2333" s="41">
        <f>$AN2333*$W2333</f>
        <v/>
      </c>
      <c r="AH2333" s="41">
        <f>SUM($AA2333:$AG2333)</f>
        <v/>
      </c>
      <c r="AI2333" s="41">
        <f>12*($AM2333+$AN2333)</f>
        <v/>
      </c>
      <c r="AJ2333" s="41">
        <f>$AM2333*((IncMonth-1)+(13-IncMonth)*(1+$X2333))+12*$AN2333</f>
        <v/>
      </c>
      <c r="AK2333" s="41">
        <f>IF($R2333=1,N($L2333)+N($M2333),0)</f>
        <v/>
      </c>
      <c r="AL2333">
        <f>IF($C2333="","",IF(N($L2333)&lt;=0,"Basic salary missing",IF(ISNA(MATCH($C2333,Departments!$A$5:$A$54,0)),"Department not on Departments sheet",IF(AND($I2333&lt;&gt;"",NOT(ISNUMBER($I2333))),"Date of birth is text, not a date",IF(AND($K2333&lt;&gt;"",NOT(ISNUMBER($K2333))),"Contract end is text, not a date","")))))</f>
        <v/>
      </c>
      <c r="AM2333" s="41">
        <f>IF($R2333=0,0,N($L2333)*(1+$Z2333+BonusMonths/12+IF($Q2333=1,0,EOSB))+N($M2333)+(N($L2333)+SI_Gross*N($M2333))*IF($Q2333=1,SI_O,SI_E))</f>
        <v/>
      </c>
      <c r="AN2333" s="41">
        <f>IF($R2333=0,0,(IF($Q2333=1,MedO,MedE+Ticket)+Training)/12)</f>
        <v/>
      </c>
    </row>
    <row r="2334">
      <c r="I2334" s="35" t="n"/>
      <c r="J2334" s="35" t="n"/>
      <c r="K2334" s="35" t="n"/>
      <c r="L2334" s="36" t="n"/>
      <c r="M2334" s="36" t="n"/>
      <c r="P2334" s="37" t="n"/>
      <c r="Q2334" s="38">
        <f>IF($C2334="",0,IF(OR(LOWER(TRIM($G2334))="omani",LOWER(TRIM($G2334))="oman",LOWER(TRIM($G2334))="om",LOWER(TRIM($G2334))="local"),1,0))</f>
        <v/>
      </c>
      <c r="R2334" s="38">
        <f>IF($C2334="",0,IF(OR(ISNUMBER(SEARCH("resign",$N2334)),ISNUMBER(SEARCH("terminat",$N2334)),ISNUMBER(SEARCH("inactive",$N2334)),ISNUMBER(SEARCH("vacan",$N2334)),ISNUMBER(SEARCH("deceased",$N2334)),ISNUMBER(SEARCH("separated",$N2334))),0,1))</f>
        <v/>
      </c>
      <c r="S2334">
        <f>IF(OR($R2334=0,NOT(ISNUMBER($I2334))),"",IFERROR(DATEDIF($I2334,DATE(FY,1,1),"y"),""))</f>
        <v/>
      </c>
      <c r="T2334">
        <f>IF(OR($R2334=0,NOT(ISNUMBER($J2334))),"",IFERROR(DATEDIF($J2334,DATE(FY,1,1),"y"),0))</f>
        <v/>
      </c>
      <c r="U2334" s="38">
        <f>IF(OR($R2334=0,NOT(ISNUMBER($I2334))),0,IF(YEAR($I2334)+IF($Q2334=1,RetAgeO,RetAgeE)=FY,MONTH($I2334),IF(YEAR($I2334)+IF($Q2334=1,RetAgeO,RetAgeE)&lt;FY,1,0)))</f>
        <v/>
      </c>
      <c r="V2334" s="38">
        <f>IF(OR($R2334=0,NOT(ISNUMBER($K2334))),0,IF(YEAR($K2334)=FY,MONTH($K2334),IF(YEAR($K2334)&lt;FY,1,0)))</f>
        <v/>
      </c>
      <c r="W2334" s="38">
        <f>IF($R2334=0,0,MIN(12,IF(AND(ISNUMBER($O2334),$O2334&gt;=1,$O2334&lt;=12),INT($O2334),12),IF(AND(RetireExit="Yes",$U2334&gt;0),$U2334,12),IF(AND(ContractExit="Yes",$V2334&gt;0),$V2334,12)))</f>
        <v/>
      </c>
      <c r="X2334" s="37">
        <f>IF(ISNUMBER($P2334),$P2334,IncPct)</f>
        <v/>
      </c>
      <c r="Y2334" s="39">
        <f>IF($W2334=0,0,MAX(0,MIN($W2334,IncMonth-1))+MAX(0,$W2334-IncMonth+1)*(1+$X2334))</f>
        <v/>
      </c>
      <c r="Z2334" s="40">
        <f>IF($C2334="",0,IFERROR(INDEX(Departments!$B$5:$B$54,MATCH($C2334,Departments!$A$5:$A$54,0)),0))</f>
        <v/>
      </c>
      <c r="AA2334" s="41">
        <f>N($L2334)*$Y2334</f>
        <v/>
      </c>
      <c r="AB2334" s="41">
        <f>N($M2334)*$Y2334</f>
        <v/>
      </c>
      <c r="AC2334" s="41">
        <f>$AA2334*$Z2334</f>
        <v/>
      </c>
      <c r="AD2334" s="41">
        <f>$AA2334*BonusMonths/12</f>
        <v/>
      </c>
      <c r="AE2334" s="41">
        <f>($AA2334+SI_Gross*$AB2334)*IF($Q2334=1,SI_O,SI_E)</f>
        <v/>
      </c>
      <c r="AF2334" s="41">
        <f>IF($Q2334=1,0,$AA2334*EOSB)</f>
        <v/>
      </c>
      <c r="AG2334" s="41">
        <f>$AN2334*$W2334</f>
        <v/>
      </c>
      <c r="AH2334" s="41">
        <f>SUM($AA2334:$AG2334)</f>
        <v/>
      </c>
      <c r="AI2334" s="41">
        <f>12*($AM2334+$AN2334)</f>
        <v/>
      </c>
      <c r="AJ2334" s="41">
        <f>$AM2334*((IncMonth-1)+(13-IncMonth)*(1+$X2334))+12*$AN2334</f>
        <v/>
      </c>
      <c r="AK2334" s="41">
        <f>IF($R2334=1,N($L2334)+N($M2334),0)</f>
        <v/>
      </c>
      <c r="AL2334">
        <f>IF($C2334="","",IF(N($L2334)&lt;=0,"Basic salary missing",IF(ISNA(MATCH($C2334,Departments!$A$5:$A$54,0)),"Department not on Departments sheet",IF(AND($I2334&lt;&gt;"",NOT(ISNUMBER($I2334))),"Date of birth is text, not a date",IF(AND($K2334&lt;&gt;"",NOT(ISNUMBER($K2334))),"Contract end is text, not a date","")))))</f>
        <v/>
      </c>
      <c r="AM2334" s="41">
        <f>IF($R2334=0,0,N($L2334)*(1+$Z2334+BonusMonths/12+IF($Q2334=1,0,EOSB))+N($M2334)+(N($L2334)+SI_Gross*N($M2334))*IF($Q2334=1,SI_O,SI_E))</f>
        <v/>
      </c>
      <c r="AN2334" s="41">
        <f>IF($R2334=0,0,(IF($Q2334=1,MedO,MedE+Ticket)+Training)/12)</f>
        <v/>
      </c>
    </row>
    <row r="2335">
      <c r="I2335" s="35" t="n"/>
      <c r="J2335" s="35" t="n"/>
      <c r="K2335" s="35" t="n"/>
      <c r="L2335" s="36" t="n"/>
      <c r="M2335" s="36" t="n"/>
      <c r="P2335" s="37" t="n"/>
      <c r="Q2335" s="38">
        <f>IF($C2335="",0,IF(OR(LOWER(TRIM($G2335))="omani",LOWER(TRIM($G2335))="oman",LOWER(TRIM($G2335))="om",LOWER(TRIM($G2335))="local"),1,0))</f>
        <v/>
      </c>
      <c r="R2335" s="38">
        <f>IF($C2335="",0,IF(OR(ISNUMBER(SEARCH("resign",$N2335)),ISNUMBER(SEARCH("terminat",$N2335)),ISNUMBER(SEARCH("inactive",$N2335)),ISNUMBER(SEARCH("vacan",$N2335)),ISNUMBER(SEARCH("deceased",$N2335)),ISNUMBER(SEARCH("separated",$N2335))),0,1))</f>
        <v/>
      </c>
      <c r="S2335">
        <f>IF(OR($R2335=0,NOT(ISNUMBER($I2335))),"",IFERROR(DATEDIF($I2335,DATE(FY,1,1),"y"),""))</f>
        <v/>
      </c>
      <c r="T2335">
        <f>IF(OR($R2335=0,NOT(ISNUMBER($J2335))),"",IFERROR(DATEDIF($J2335,DATE(FY,1,1),"y"),0))</f>
        <v/>
      </c>
      <c r="U2335" s="38">
        <f>IF(OR($R2335=0,NOT(ISNUMBER($I2335))),0,IF(YEAR($I2335)+IF($Q2335=1,RetAgeO,RetAgeE)=FY,MONTH($I2335),IF(YEAR($I2335)+IF($Q2335=1,RetAgeO,RetAgeE)&lt;FY,1,0)))</f>
        <v/>
      </c>
      <c r="V2335" s="38">
        <f>IF(OR($R2335=0,NOT(ISNUMBER($K2335))),0,IF(YEAR($K2335)=FY,MONTH($K2335),IF(YEAR($K2335)&lt;FY,1,0)))</f>
        <v/>
      </c>
      <c r="W2335" s="38">
        <f>IF($R2335=0,0,MIN(12,IF(AND(ISNUMBER($O2335),$O2335&gt;=1,$O2335&lt;=12),INT($O2335),12),IF(AND(RetireExit="Yes",$U2335&gt;0),$U2335,12),IF(AND(ContractExit="Yes",$V2335&gt;0),$V2335,12)))</f>
        <v/>
      </c>
      <c r="X2335" s="37">
        <f>IF(ISNUMBER($P2335),$P2335,IncPct)</f>
        <v/>
      </c>
      <c r="Y2335" s="39">
        <f>IF($W2335=0,0,MAX(0,MIN($W2335,IncMonth-1))+MAX(0,$W2335-IncMonth+1)*(1+$X2335))</f>
        <v/>
      </c>
      <c r="Z2335" s="40">
        <f>IF($C2335="",0,IFERROR(INDEX(Departments!$B$5:$B$54,MATCH($C2335,Departments!$A$5:$A$54,0)),0))</f>
        <v/>
      </c>
      <c r="AA2335" s="41">
        <f>N($L2335)*$Y2335</f>
        <v/>
      </c>
      <c r="AB2335" s="41">
        <f>N($M2335)*$Y2335</f>
        <v/>
      </c>
      <c r="AC2335" s="41">
        <f>$AA2335*$Z2335</f>
        <v/>
      </c>
      <c r="AD2335" s="41">
        <f>$AA2335*BonusMonths/12</f>
        <v/>
      </c>
      <c r="AE2335" s="41">
        <f>($AA2335+SI_Gross*$AB2335)*IF($Q2335=1,SI_O,SI_E)</f>
        <v/>
      </c>
      <c r="AF2335" s="41">
        <f>IF($Q2335=1,0,$AA2335*EOSB)</f>
        <v/>
      </c>
      <c r="AG2335" s="41">
        <f>$AN2335*$W2335</f>
        <v/>
      </c>
      <c r="AH2335" s="41">
        <f>SUM($AA2335:$AG2335)</f>
        <v/>
      </c>
      <c r="AI2335" s="41">
        <f>12*($AM2335+$AN2335)</f>
        <v/>
      </c>
      <c r="AJ2335" s="41">
        <f>$AM2335*((IncMonth-1)+(13-IncMonth)*(1+$X2335))+12*$AN2335</f>
        <v/>
      </c>
      <c r="AK2335" s="41">
        <f>IF($R2335=1,N($L2335)+N($M2335),0)</f>
        <v/>
      </c>
      <c r="AL2335">
        <f>IF($C2335="","",IF(N($L2335)&lt;=0,"Basic salary missing",IF(ISNA(MATCH($C2335,Departments!$A$5:$A$54,0)),"Department not on Departments sheet",IF(AND($I2335&lt;&gt;"",NOT(ISNUMBER($I2335))),"Date of birth is text, not a date",IF(AND($K2335&lt;&gt;"",NOT(ISNUMBER($K2335))),"Contract end is text, not a date","")))))</f>
        <v/>
      </c>
      <c r="AM2335" s="41">
        <f>IF($R2335=0,0,N($L2335)*(1+$Z2335+BonusMonths/12+IF($Q2335=1,0,EOSB))+N($M2335)+(N($L2335)+SI_Gross*N($M2335))*IF($Q2335=1,SI_O,SI_E))</f>
        <v/>
      </c>
      <c r="AN2335" s="41">
        <f>IF($R2335=0,0,(IF($Q2335=1,MedO,MedE+Ticket)+Training)/12)</f>
        <v/>
      </c>
    </row>
    <row r="2336">
      <c r="I2336" s="35" t="n"/>
      <c r="J2336" s="35" t="n"/>
      <c r="K2336" s="35" t="n"/>
      <c r="L2336" s="36" t="n"/>
      <c r="M2336" s="36" t="n"/>
      <c r="P2336" s="37" t="n"/>
      <c r="Q2336" s="38">
        <f>IF($C2336="",0,IF(OR(LOWER(TRIM($G2336))="omani",LOWER(TRIM($G2336))="oman",LOWER(TRIM($G2336))="om",LOWER(TRIM($G2336))="local"),1,0))</f>
        <v/>
      </c>
      <c r="R2336" s="38">
        <f>IF($C2336="",0,IF(OR(ISNUMBER(SEARCH("resign",$N2336)),ISNUMBER(SEARCH("terminat",$N2336)),ISNUMBER(SEARCH("inactive",$N2336)),ISNUMBER(SEARCH("vacan",$N2336)),ISNUMBER(SEARCH("deceased",$N2336)),ISNUMBER(SEARCH("separated",$N2336))),0,1))</f>
        <v/>
      </c>
      <c r="S2336">
        <f>IF(OR($R2336=0,NOT(ISNUMBER($I2336))),"",IFERROR(DATEDIF($I2336,DATE(FY,1,1),"y"),""))</f>
        <v/>
      </c>
      <c r="T2336">
        <f>IF(OR($R2336=0,NOT(ISNUMBER($J2336))),"",IFERROR(DATEDIF($J2336,DATE(FY,1,1),"y"),0))</f>
        <v/>
      </c>
      <c r="U2336" s="38">
        <f>IF(OR($R2336=0,NOT(ISNUMBER($I2336))),0,IF(YEAR($I2336)+IF($Q2336=1,RetAgeO,RetAgeE)=FY,MONTH($I2336),IF(YEAR($I2336)+IF($Q2336=1,RetAgeO,RetAgeE)&lt;FY,1,0)))</f>
        <v/>
      </c>
      <c r="V2336" s="38">
        <f>IF(OR($R2336=0,NOT(ISNUMBER($K2336))),0,IF(YEAR($K2336)=FY,MONTH($K2336),IF(YEAR($K2336)&lt;FY,1,0)))</f>
        <v/>
      </c>
      <c r="W2336" s="38">
        <f>IF($R2336=0,0,MIN(12,IF(AND(ISNUMBER($O2336),$O2336&gt;=1,$O2336&lt;=12),INT($O2336),12),IF(AND(RetireExit="Yes",$U2336&gt;0),$U2336,12),IF(AND(ContractExit="Yes",$V2336&gt;0),$V2336,12)))</f>
        <v/>
      </c>
      <c r="X2336" s="37">
        <f>IF(ISNUMBER($P2336),$P2336,IncPct)</f>
        <v/>
      </c>
      <c r="Y2336" s="39">
        <f>IF($W2336=0,0,MAX(0,MIN($W2336,IncMonth-1))+MAX(0,$W2336-IncMonth+1)*(1+$X2336))</f>
        <v/>
      </c>
      <c r="Z2336" s="40">
        <f>IF($C2336="",0,IFERROR(INDEX(Departments!$B$5:$B$54,MATCH($C2336,Departments!$A$5:$A$54,0)),0))</f>
        <v/>
      </c>
      <c r="AA2336" s="41">
        <f>N($L2336)*$Y2336</f>
        <v/>
      </c>
      <c r="AB2336" s="41">
        <f>N($M2336)*$Y2336</f>
        <v/>
      </c>
      <c r="AC2336" s="41">
        <f>$AA2336*$Z2336</f>
        <v/>
      </c>
      <c r="AD2336" s="41">
        <f>$AA2336*BonusMonths/12</f>
        <v/>
      </c>
      <c r="AE2336" s="41">
        <f>($AA2336+SI_Gross*$AB2336)*IF($Q2336=1,SI_O,SI_E)</f>
        <v/>
      </c>
      <c r="AF2336" s="41">
        <f>IF($Q2336=1,0,$AA2336*EOSB)</f>
        <v/>
      </c>
      <c r="AG2336" s="41">
        <f>$AN2336*$W2336</f>
        <v/>
      </c>
      <c r="AH2336" s="41">
        <f>SUM($AA2336:$AG2336)</f>
        <v/>
      </c>
      <c r="AI2336" s="41">
        <f>12*($AM2336+$AN2336)</f>
        <v/>
      </c>
      <c r="AJ2336" s="41">
        <f>$AM2336*((IncMonth-1)+(13-IncMonth)*(1+$X2336))+12*$AN2336</f>
        <v/>
      </c>
      <c r="AK2336" s="41">
        <f>IF($R2336=1,N($L2336)+N($M2336),0)</f>
        <v/>
      </c>
      <c r="AL2336">
        <f>IF($C2336="","",IF(N($L2336)&lt;=0,"Basic salary missing",IF(ISNA(MATCH($C2336,Departments!$A$5:$A$54,0)),"Department not on Departments sheet",IF(AND($I2336&lt;&gt;"",NOT(ISNUMBER($I2336))),"Date of birth is text, not a date",IF(AND($K2336&lt;&gt;"",NOT(ISNUMBER($K2336))),"Contract end is text, not a date","")))))</f>
        <v/>
      </c>
      <c r="AM2336" s="41">
        <f>IF($R2336=0,0,N($L2336)*(1+$Z2336+BonusMonths/12+IF($Q2336=1,0,EOSB))+N($M2336)+(N($L2336)+SI_Gross*N($M2336))*IF($Q2336=1,SI_O,SI_E))</f>
        <v/>
      </c>
      <c r="AN2336" s="41">
        <f>IF($R2336=0,0,(IF($Q2336=1,MedO,MedE+Ticket)+Training)/12)</f>
        <v/>
      </c>
    </row>
    <row r="2337">
      <c r="I2337" s="35" t="n"/>
      <c r="J2337" s="35" t="n"/>
      <c r="K2337" s="35" t="n"/>
      <c r="L2337" s="36" t="n"/>
      <c r="M2337" s="36" t="n"/>
      <c r="P2337" s="37" t="n"/>
      <c r="Q2337" s="38">
        <f>IF($C2337="",0,IF(OR(LOWER(TRIM($G2337))="omani",LOWER(TRIM($G2337))="oman",LOWER(TRIM($G2337))="om",LOWER(TRIM($G2337))="local"),1,0))</f>
        <v/>
      </c>
      <c r="R2337" s="38">
        <f>IF($C2337="",0,IF(OR(ISNUMBER(SEARCH("resign",$N2337)),ISNUMBER(SEARCH("terminat",$N2337)),ISNUMBER(SEARCH("inactive",$N2337)),ISNUMBER(SEARCH("vacan",$N2337)),ISNUMBER(SEARCH("deceased",$N2337)),ISNUMBER(SEARCH("separated",$N2337))),0,1))</f>
        <v/>
      </c>
      <c r="S2337">
        <f>IF(OR($R2337=0,NOT(ISNUMBER($I2337))),"",IFERROR(DATEDIF($I2337,DATE(FY,1,1),"y"),""))</f>
        <v/>
      </c>
      <c r="T2337">
        <f>IF(OR($R2337=0,NOT(ISNUMBER($J2337))),"",IFERROR(DATEDIF($J2337,DATE(FY,1,1),"y"),0))</f>
        <v/>
      </c>
      <c r="U2337" s="38">
        <f>IF(OR($R2337=0,NOT(ISNUMBER($I2337))),0,IF(YEAR($I2337)+IF($Q2337=1,RetAgeO,RetAgeE)=FY,MONTH($I2337),IF(YEAR($I2337)+IF($Q2337=1,RetAgeO,RetAgeE)&lt;FY,1,0)))</f>
        <v/>
      </c>
      <c r="V2337" s="38">
        <f>IF(OR($R2337=0,NOT(ISNUMBER($K2337))),0,IF(YEAR($K2337)=FY,MONTH($K2337),IF(YEAR($K2337)&lt;FY,1,0)))</f>
        <v/>
      </c>
      <c r="W2337" s="38">
        <f>IF($R2337=0,0,MIN(12,IF(AND(ISNUMBER($O2337),$O2337&gt;=1,$O2337&lt;=12),INT($O2337),12),IF(AND(RetireExit="Yes",$U2337&gt;0),$U2337,12),IF(AND(ContractExit="Yes",$V2337&gt;0),$V2337,12)))</f>
        <v/>
      </c>
      <c r="X2337" s="37">
        <f>IF(ISNUMBER($P2337),$P2337,IncPct)</f>
        <v/>
      </c>
      <c r="Y2337" s="39">
        <f>IF($W2337=0,0,MAX(0,MIN($W2337,IncMonth-1))+MAX(0,$W2337-IncMonth+1)*(1+$X2337))</f>
        <v/>
      </c>
      <c r="Z2337" s="40">
        <f>IF($C2337="",0,IFERROR(INDEX(Departments!$B$5:$B$54,MATCH($C2337,Departments!$A$5:$A$54,0)),0))</f>
        <v/>
      </c>
      <c r="AA2337" s="41">
        <f>N($L2337)*$Y2337</f>
        <v/>
      </c>
      <c r="AB2337" s="41">
        <f>N($M2337)*$Y2337</f>
        <v/>
      </c>
      <c r="AC2337" s="41">
        <f>$AA2337*$Z2337</f>
        <v/>
      </c>
      <c r="AD2337" s="41">
        <f>$AA2337*BonusMonths/12</f>
        <v/>
      </c>
      <c r="AE2337" s="41">
        <f>($AA2337+SI_Gross*$AB2337)*IF($Q2337=1,SI_O,SI_E)</f>
        <v/>
      </c>
      <c r="AF2337" s="41">
        <f>IF($Q2337=1,0,$AA2337*EOSB)</f>
        <v/>
      </c>
      <c r="AG2337" s="41">
        <f>$AN2337*$W2337</f>
        <v/>
      </c>
      <c r="AH2337" s="41">
        <f>SUM($AA2337:$AG2337)</f>
        <v/>
      </c>
      <c r="AI2337" s="41">
        <f>12*($AM2337+$AN2337)</f>
        <v/>
      </c>
      <c r="AJ2337" s="41">
        <f>$AM2337*((IncMonth-1)+(13-IncMonth)*(1+$X2337))+12*$AN2337</f>
        <v/>
      </c>
      <c r="AK2337" s="41">
        <f>IF($R2337=1,N($L2337)+N($M2337),0)</f>
        <v/>
      </c>
      <c r="AL2337">
        <f>IF($C2337="","",IF(N($L2337)&lt;=0,"Basic salary missing",IF(ISNA(MATCH($C2337,Departments!$A$5:$A$54,0)),"Department not on Departments sheet",IF(AND($I2337&lt;&gt;"",NOT(ISNUMBER($I2337))),"Date of birth is text, not a date",IF(AND($K2337&lt;&gt;"",NOT(ISNUMBER($K2337))),"Contract end is text, not a date","")))))</f>
        <v/>
      </c>
      <c r="AM2337" s="41">
        <f>IF($R2337=0,0,N($L2337)*(1+$Z2337+BonusMonths/12+IF($Q2337=1,0,EOSB))+N($M2337)+(N($L2337)+SI_Gross*N($M2337))*IF($Q2337=1,SI_O,SI_E))</f>
        <v/>
      </c>
      <c r="AN2337" s="41">
        <f>IF($R2337=0,0,(IF($Q2337=1,MedO,MedE+Ticket)+Training)/12)</f>
        <v/>
      </c>
    </row>
    <row r="2338">
      <c r="I2338" s="35" t="n"/>
      <c r="J2338" s="35" t="n"/>
      <c r="K2338" s="35" t="n"/>
      <c r="L2338" s="36" t="n"/>
      <c r="M2338" s="36" t="n"/>
      <c r="P2338" s="37" t="n"/>
      <c r="Q2338" s="38">
        <f>IF($C2338="",0,IF(OR(LOWER(TRIM($G2338))="omani",LOWER(TRIM($G2338))="oman",LOWER(TRIM($G2338))="om",LOWER(TRIM($G2338))="local"),1,0))</f>
        <v/>
      </c>
      <c r="R2338" s="38">
        <f>IF($C2338="",0,IF(OR(ISNUMBER(SEARCH("resign",$N2338)),ISNUMBER(SEARCH("terminat",$N2338)),ISNUMBER(SEARCH("inactive",$N2338)),ISNUMBER(SEARCH("vacan",$N2338)),ISNUMBER(SEARCH("deceased",$N2338)),ISNUMBER(SEARCH("separated",$N2338))),0,1))</f>
        <v/>
      </c>
      <c r="S2338">
        <f>IF(OR($R2338=0,NOT(ISNUMBER($I2338))),"",IFERROR(DATEDIF($I2338,DATE(FY,1,1),"y"),""))</f>
        <v/>
      </c>
      <c r="T2338">
        <f>IF(OR($R2338=0,NOT(ISNUMBER($J2338))),"",IFERROR(DATEDIF($J2338,DATE(FY,1,1),"y"),0))</f>
        <v/>
      </c>
      <c r="U2338" s="38">
        <f>IF(OR($R2338=0,NOT(ISNUMBER($I2338))),0,IF(YEAR($I2338)+IF($Q2338=1,RetAgeO,RetAgeE)=FY,MONTH($I2338),IF(YEAR($I2338)+IF($Q2338=1,RetAgeO,RetAgeE)&lt;FY,1,0)))</f>
        <v/>
      </c>
      <c r="V2338" s="38">
        <f>IF(OR($R2338=0,NOT(ISNUMBER($K2338))),0,IF(YEAR($K2338)=FY,MONTH($K2338),IF(YEAR($K2338)&lt;FY,1,0)))</f>
        <v/>
      </c>
      <c r="W2338" s="38">
        <f>IF($R2338=0,0,MIN(12,IF(AND(ISNUMBER($O2338),$O2338&gt;=1,$O2338&lt;=12),INT($O2338),12),IF(AND(RetireExit="Yes",$U2338&gt;0),$U2338,12),IF(AND(ContractExit="Yes",$V2338&gt;0),$V2338,12)))</f>
        <v/>
      </c>
      <c r="X2338" s="37">
        <f>IF(ISNUMBER($P2338),$P2338,IncPct)</f>
        <v/>
      </c>
      <c r="Y2338" s="39">
        <f>IF($W2338=0,0,MAX(0,MIN($W2338,IncMonth-1))+MAX(0,$W2338-IncMonth+1)*(1+$X2338))</f>
        <v/>
      </c>
      <c r="Z2338" s="40">
        <f>IF($C2338="",0,IFERROR(INDEX(Departments!$B$5:$B$54,MATCH($C2338,Departments!$A$5:$A$54,0)),0))</f>
        <v/>
      </c>
      <c r="AA2338" s="41">
        <f>N($L2338)*$Y2338</f>
        <v/>
      </c>
      <c r="AB2338" s="41">
        <f>N($M2338)*$Y2338</f>
        <v/>
      </c>
      <c r="AC2338" s="41">
        <f>$AA2338*$Z2338</f>
        <v/>
      </c>
      <c r="AD2338" s="41">
        <f>$AA2338*BonusMonths/12</f>
        <v/>
      </c>
      <c r="AE2338" s="41">
        <f>($AA2338+SI_Gross*$AB2338)*IF($Q2338=1,SI_O,SI_E)</f>
        <v/>
      </c>
      <c r="AF2338" s="41">
        <f>IF($Q2338=1,0,$AA2338*EOSB)</f>
        <v/>
      </c>
      <c r="AG2338" s="41">
        <f>$AN2338*$W2338</f>
        <v/>
      </c>
      <c r="AH2338" s="41">
        <f>SUM($AA2338:$AG2338)</f>
        <v/>
      </c>
      <c r="AI2338" s="41">
        <f>12*($AM2338+$AN2338)</f>
        <v/>
      </c>
      <c r="AJ2338" s="41">
        <f>$AM2338*((IncMonth-1)+(13-IncMonth)*(1+$X2338))+12*$AN2338</f>
        <v/>
      </c>
      <c r="AK2338" s="41">
        <f>IF($R2338=1,N($L2338)+N($M2338),0)</f>
        <v/>
      </c>
      <c r="AL2338">
        <f>IF($C2338="","",IF(N($L2338)&lt;=0,"Basic salary missing",IF(ISNA(MATCH($C2338,Departments!$A$5:$A$54,0)),"Department not on Departments sheet",IF(AND($I2338&lt;&gt;"",NOT(ISNUMBER($I2338))),"Date of birth is text, not a date",IF(AND($K2338&lt;&gt;"",NOT(ISNUMBER($K2338))),"Contract end is text, not a date","")))))</f>
        <v/>
      </c>
      <c r="AM2338" s="41">
        <f>IF($R2338=0,0,N($L2338)*(1+$Z2338+BonusMonths/12+IF($Q2338=1,0,EOSB))+N($M2338)+(N($L2338)+SI_Gross*N($M2338))*IF($Q2338=1,SI_O,SI_E))</f>
        <v/>
      </c>
      <c r="AN2338" s="41">
        <f>IF($R2338=0,0,(IF($Q2338=1,MedO,MedE+Ticket)+Training)/12)</f>
        <v/>
      </c>
    </row>
    <row r="2339">
      <c r="I2339" s="35" t="n"/>
      <c r="J2339" s="35" t="n"/>
      <c r="K2339" s="35" t="n"/>
      <c r="L2339" s="36" t="n"/>
      <c r="M2339" s="36" t="n"/>
      <c r="P2339" s="37" t="n"/>
      <c r="Q2339" s="38">
        <f>IF($C2339="",0,IF(OR(LOWER(TRIM($G2339))="omani",LOWER(TRIM($G2339))="oman",LOWER(TRIM($G2339))="om",LOWER(TRIM($G2339))="local"),1,0))</f>
        <v/>
      </c>
      <c r="R2339" s="38">
        <f>IF($C2339="",0,IF(OR(ISNUMBER(SEARCH("resign",$N2339)),ISNUMBER(SEARCH("terminat",$N2339)),ISNUMBER(SEARCH("inactive",$N2339)),ISNUMBER(SEARCH("vacan",$N2339)),ISNUMBER(SEARCH("deceased",$N2339)),ISNUMBER(SEARCH("separated",$N2339))),0,1))</f>
        <v/>
      </c>
      <c r="S2339">
        <f>IF(OR($R2339=0,NOT(ISNUMBER($I2339))),"",IFERROR(DATEDIF($I2339,DATE(FY,1,1),"y"),""))</f>
        <v/>
      </c>
      <c r="T2339">
        <f>IF(OR($R2339=0,NOT(ISNUMBER($J2339))),"",IFERROR(DATEDIF($J2339,DATE(FY,1,1),"y"),0))</f>
        <v/>
      </c>
      <c r="U2339" s="38">
        <f>IF(OR($R2339=0,NOT(ISNUMBER($I2339))),0,IF(YEAR($I2339)+IF($Q2339=1,RetAgeO,RetAgeE)=FY,MONTH($I2339),IF(YEAR($I2339)+IF($Q2339=1,RetAgeO,RetAgeE)&lt;FY,1,0)))</f>
        <v/>
      </c>
      <c r="V2339" s="38">
        <f>IF(OR($R2339=0,NOT(ISNUMBER($K2339))),0,IF(YEAR($K2339)=FY,MONTH($K2339),IF(YEAR($K2339)&lt;FY,1,0)))</f>
        <v/>
      </c>
      <c r="W2339" s="38">
        <f>IF($R2339=0,0,MIN(12,IF(AND(ISNUMBER($O2339),$O2339&gt;=1,$O2339&lt;=12),INT($O2339),12),IF(AND(RetireExit="Yes",$U2339&gt;0),$U2339,12),IF(AND(ContractExit="Yes",$V2339&gt;0),$V2339,12)))</f>
        <v/>
      </c>
      <c r="X2339" s="37">
        <f>IF(ISNUMBER($P2339),$P2339,IncPct)</f>
        <v/>
      </c>
      <c r="Y2339" s="39">
        <f>IF($W2339=0,0,MAX(0,MIN($W2339,IncMonth-1))+MAX(0,$W2339-IncMonth+1)*(1+$X2339))</f>
        <v/>
      </c>
      <c r="Z2339" s="40">
        <f>IF($C2339="",0,IFERROR(INDEX(Departments!$B$5:$B$54,MATCH($C2339,Departments!$A$5:$A$54,0)),0))</f>
        <v/>
      </c>
      <c r="AA2339" s="41">
        <f>N($L2339)*$Y2339</f>
        <v/>
      </c>
      <c r="AB2339" s="41">
        <f>N($M2339)*$Y2339</f>
        <v/>
      </c>
      <c r="AC2339" s="41">
        <f>$AA2339*$Z2339</f>
        <v/>
      </c>
      <c r="AD2339" s="41">
        <f>$AA2339*BonusMonths/12</f>
        <v/>
      </c>
      <c r="AE2339" s="41">
        <f>($AA2339+SI_Gross*$AB2339)*IF($Q2339=1,SI_O,SI_E)</f>
        <v/>
      </c>
      <c r="AF2339" s="41">
        <f>IF($Q2339=1,0,$AA2339*EOSB)</f>
        <v/>
      </c>
      <c r="AG2339" s="41">
        <f>$AN2339*$W2339</f>
        <v/>
      </c>
      <c r="AH2339" s="41">
        <f>SUM($AA2339:$AG2339)</f>
        <v/>
      </c>
      <c r="AI2339" s="41">
        <f>12*($AM2339+$AN2339)</f>
        <v/>
      </c>
      <c r="AJ2339" s="41">
        <f>$AM2339*((IncMonth-1)+(13-IncMonth)*(1+$X2339))+12*$AN2339</f>
        <v/>
      </c>
      <c r="AK2339" s="41">
        <f>IF($R2339=1,N($L2339)+N($M2339),0)</f>
        <v/>
      </c>
      <c r="AL2339">
        <f>IF($C2339="","",IF(N($L2339)&lt;=0,"Basic salary missing",IF(ISNA(MATCH($C2339,Departments!$A$5:$A$54,0)),"Department not on Departments sheet",IF(AND($I2339&lt;&gt;"",NOT(ISNUMBER($I2339))),"Date of birth is text, not a date",IF(AND($K2339&lt;&gt;"",NOT(ISNUMBER($K2339))),"Contract end is text, not a date","")))))</f>
        <v/>
      </c>
      <c r="AM2339" s="41">
        <f>IF($R2339=0,0,N($L2339)*(1+$Z2339+BonusMonths/12+IF($Q2339=1,0,EOSB))+N($M2339)+(N($L2339)+SI_Gross*N($M2339))*IF($Q2339=1,SI_O,SI_E))</f>
        <v/>
      </c>
      <c r="AN2339" s="41">
        <f>IF($R2339=0,0,(IF($Q2339=1,MedO,MedE+Ticket)+Training)/12)</f>
        <v/>
      </c>
    </row>
    <row r="2340">
      <c r="I2340" s="35" t="n"/>
      <c r="J2340" s="35" t="n"/>
      <c r="K2340" s="35" t="n"/>
      <c r="L2340" s="36" t="n"/>
      <c r="M2340" s="36" t="n"/>
      <c r="P2340" s="37" t="n"/>
      <c r="Q2340" s="38">
        <f>IF($C2340="",0,IF(OR(LOWER(TRIM($G2340))="omani",LOWER(TRIM($G2340))="oman",LOWER(TRIM($G2340))="om",LOWER(TRIM($G2340))="local"),1,0))</f>
        <v/>
      </c>
      <c r="R2340" s="38">
        <f>IF($C2340="",0,IF(OR(ISNUMBER(SEARCH("resign",$N2340)),ISNUMBER(SEARCH("terminat",$N2340)),ISNUMBER(SEARCH("inactive",$N2340)),ISNUMBER(SEARCH("vacan",$N2340)),ISNUMBER(SEARCH("deceased",$N2340)),ISNUMBER(SEARCH("separated",$N2340))),0,1))</f>
        <v/>
      </c>
      <c r="S2340">
        <f>IF(OR($R2340=0,NOT(ISNUMBER($I2340))),"",IFERROR(DATEDIF($I2340,DATE(FY,1,1),"y"),""))</f>
        <v/>
      </c>
      <c r="T2340">
        <f>IF(OR($R2340=0,NOT(ISNUMBER($J2340))),"",IFERROR(DATEDIF($J2340,DATE(FY,1,1),"y"),0))</f>
        <v/>
      </c>
      <c r="U2340" s="38">
        <f>IF(OR($R2340=0,NOT(ISNUMBER($I2340))),0,IF(YEAR($I2340)+IF($Q2340=1,RetAgeO,RetAgeE)=FY,MONTH($I2340),IF(YEAR($I2340)+IF($Q2340=1,RetAgeO,RetAgeE)&lt;FY,1,0)))</f>
        <v/>
      </c>
      <c r="V2340" s="38">
        <f>IF(OR($R2340=0,NOT(ISNUMBER($K2340))),0,IF(YEAR($K2340)=FY,MONTH($K2340),IF(YEAR($K2340)&lt;FY,1,0)))</f>
        <v/>
      </c>
      <c r="W2340" s="38">
        <f>IF($R2340=0,0,MIN(12,IF(AND(ISNUMBER($O2340),$O2340&gt;=1,$O2340&lt;=12),INT($O2340),12),IF(AND(RetireExit="Yes",$U2340&gt;0),$U2340,12),IF(AND(ContractExit="Yes",$V2340&gt;0),$V2340,12)))</f>
        <v/>
      </c>
      <c r="X2340" s="37">
        <f>IF(ISNUMBER($P2340),$P2340,IncPct)</f>
        <v/>
      </c>
      <c r="Y2340" s="39">
        <f>IF($W2340=0,0,MAX(0,MIN($W2340,IncMonth-1))+MAX(0,$W2340-IncMonth+1)*(1+$X2340))</f>
        <v/>
      </c>
      <c r="Z2340" s="40">
        <f>IF($C2340="",0,IFERROR(INDEX(Departments!$B$5:$B$54,MATCH($C2340,Departments!$A$5:$A$54,0)),0))</f>
        <v/>
      </c>
      <c r="AA2340" s="41">
        <f>N($L2340)*$Y2340</f>
        <v/>
      </c>
      <c r="AB2340" s="41">
        <f>N($M2340)*$Y2340</f>
        <v/>
      </c>
      <c r="AC2340" s="41">
        <f>$AA2340*$Z2340</f>
        <v/>
      </c>
      <c r="AD2340" s="41">
        <f>$AA2340*BonusMonths/12</f>
        <v/>
      </c>
      <c r="AE2340" s="41">
        <f>($AA2340+SI_Gross*$AB2340)*IF($Q2340=1,SI_O,SI_E)</f>
        <v/>
      </c>
      <c r="AF2340" s="41">
        <f>IF($Q2340=1,0,$AA2340*EOSB)</f>
        <v/>
      </c>
      <c r="AG2340" s="41">
        <f>$AN2340*$W2340</f>
        <v/>
      </c>
      <c r="AH2340" s="41">
        <f>SUM($AA2340:$AG2340)</f>
        <v/>
      </c>
      <c r="AI2340" s="41">
        <f>12*($AM2340+$AN2340)</f>
        <v/>
      </c>
      <c r="AJ2340" s="41">
        <f>$AM2340*((IncMonth-1)+(13-IncMonth)*(1+$X2340))+12*$AN2340</f>
        <v/>
      </c>
      <c r="AK2340" s="41">
        <f>IF($R2340=1,N($L2340)+N($M2340),0)</f>
        <v/>
      </c>
      <c r="AL2340">
        <f>IF($C2340="","",IF(N($L2340)&lt;=0,"Basic salary missing",IF(ISNA(MATCH($C2340,Departments!$A$5:$A$54,0)),"Department not on Departments sheet",IF(AND($I2340&lt;&gt;"",NOT(ISNUMBER($I2340))),"Date of birth is text, not a date",IF(AND($K2340&lt;&gt;"",NOT(ISNUMBER($K2340))),"Contract end is text, not a date","")))))</f>
        <v/>
      </c>
      <c r="AM2340" s="41">
        <f>IF($R2340=0,0,N($L2340)*(1+$Z2340+BonusMonths/12+IF($Q2340=1,0,EOSB))+N($M2340)+(N($L2340)+SI_Gross*N($M2340))*IF($Q2340=1,SI_O,SI_E))</f>
        <v/>
      </c>
      <c r="AN2340" s="41">
        <f>IF($R2340=0,0,(IF($Q2340=1,MedO,MedE+Ticket)+Training)/12)</f>
        <v/>
      </c>
    </row>
    <row r="2341">
      <c r="I2341" s="35" t="n"/>
      <c r="J2341" s="35" t="n"/>
      <c r="K2341" s="35" t="n"/>
      <c r="L2341" s="36" t="n"/>
      <c r="M2341" s="36" t="n"/>
      <c r="P2341" s="37" t="n"/>
      <c r="Q2341" s="38">
        <f>IF($C2341="",0,IF(OR(LOWER(TRIM($G2341))="omani",LOWER(TRIM($G2341))="oman",LOWER(TRIM($G2341))="om",LOWER(TRIM($G2341))="local"),1,0))</f>
        <v/>
      </c>
      <c r="R2341" s="38">
        <f>IF($C2341="",0,IF(OR(ISNUMBER(SEARCH("resign",$N2341)),ISNUMBER(SEARCH("terminat",$N2341)),ISNUMBER(SEARCH("inactive",$N2341)),ISNUMBER(SEARCH("vacan",$N2341)),ISNUMBER(SEARCH("deceased",$N2341)),ISNUMBER(SEARCH("separated",$N2341))),0,1))</f>
        <v/>
      </c>
      <c r="S2341">
        <f>IF(OR($R2341=0,NOT(ISNUMBER($I2341))),"",IFERROR(DATEDIF($I2341,DATE(FY,1,1),"y"),""))</f>
        <v/>
      </c>
      <c r="T2341">
        <f>IF(OR($R2341=0,NOT(ISNUMBER($J2341))),"",IFERROR(DATEDIF($J2341,DATE(FY,1,1),"y"),0))</f>
        <v/>
      </c>
      <c r="U2341" s="38">
        <f>IF(OR($R2341=0,NOT(ISNUMBER($I2341))),0,IF(YEAR($I2341)+IF($Q2341=1,RetAgeO,RetAgeE)=FY,MONTH($I2341),IF(YEAR($I2341)+IF($Q2341=1,RetAgeO,RetAgeE)&lt;FY,1,0)))</f>
        <v/>
      </c>
      <c r="V2341" s="38">
        <f>IF(OR($R2341=0,NOT(ISNUMBER($K2341))),0,IF(YEAR($K2341)=FY,MONTH($K2341),IF(YEAR($K2341)&lt;FY,1,0)))</f>
        <v/>
      </c>
      <c r="W2341" s="38">
        <f>IF($R2341=0,0,MIN(12,IF(AND(ISNUMBER($O2341),$O2341&gt;=1,$O2341&lt;=12),INT($O2341),12),IF(AND(RetireExit="Yes",$U2341&gt;0),$U2341,12),IF(AND(ContractExit="Yes",$V2341&gt;0),$V2341,12)))</f>
        <v/>
      </c>
      <c r="X2341" s="37">
        <f>IF(ISNUMBER($P2341),$P2341,IncPct)</f>
        <v/>
      </c>
      <c r="Y2341" s="39">
        <f>IF($W2341=0,0,MAX(0,MIN($W2341,IncMonth-1))+MAX(0,$W2341-IncMonth+1)*(1+$X2341))</f>
        <v/>
      </c>
      <c r="Z2341" s="40">
        <f>IF($C2341="",0,IFERROR(INDEX(Departments!$B$5:$B$54,MATCH($C2341,Departments!$A$5:$A$54,0)),0))</f>
        <v/>
      </c>
      <c r="AA2341" s="41">
        <f>N($L2341)*$Y2341</f>
        <v/>
      </c>
      <c r="AB2341" s="41">
        <f>N($M2341)*$Y2341</f>
        <v/>
      </c>
      <c r="AC2341" s="41">
        <f>$AA2341*$Z2341</f>
        <v/>
      </c>
      <c r="AD2341" s="41">
        <f>$AA2341*BonusMonths/12</f>
        <v/>
      </c>
      <c r="AE2341" s="41">
        <f>($AA2341+SI_Gross*$AB2341)*IF($Q2341=1,SI_O,SI_E)</f>
        <v/>
      </c>
      <c r="AF2341" s="41">
        <f>IF($Q2341=1,0,$AA2341*EOSB)</f>
        <v/>
      </c>
      <c r="AG2341" s="41">
        <f>$AN2341*$W2341</f>
        <v/>
      </c>
      <c r="AH2341" s="41">
        <f>SUM($AA2341:$AG2341)</f>
        <v/>
      </c>
      <c r="AI2341" s="41">
        <f>12*($AM2341+$AN2341)</f>
        <v/>
      </c>
      <c r="AJ2341" s="41">
        <f>$AM2341*((IncMonth-1)+(13-IncMonth)*(1+$X2341))+12*$AN2341</f>
        <v/>
      </c>
      <c r="AK2341" s="41">
        <f>IF($R2341=1,N($L2341)+N($M2341),0)</f>
        <v/>
      </c>
      <c r="AL2341">
        <f>IF($C2341="","",IF(N($L2341)&lt;=0,"Basic salary missing",IF(ISNA(MATCH($C2341,Departments!$A$5:$A$54,0)),"Department not on Departments sheet",IF(AND($I2341&lt;&gt;"",NOT(ISNUMBER($I2341))),"Date of birth is text, not a date",IF(AND($K2341&lt;&gt;"",NOT(ISNUMBER($K2341))),"Contract end is text, not a date","")))))</f>
        <v/>
      </c>
      <c r="AM2341" s="41">
        <f>IF($R2341=0,0,N($L2341)*(1+$Z2341+BonusMonths/12+IF($Q2341=1,0,EOSB))+N($M2341)+(N($L2341)+SI_Gross*N($M2341))*IF($Q2341=1,SI_O,SI_E))</f>
        <v/>
      </c>
      <c r="AN2341" s="41">
        <f>IF($R2341=0,0,(IF($Q2341=1,MedO,MedE+Ticket)+Training)/12)</f>
        <v/>
      </c>
    </row>
    <row r="2342">
      <c r="I2342" s="35" t="n"/>
      <c r="J2342" s="35" t="n"/>
      <c r="K2342" s="35" t="n"/>
      <c r="L2342" s="36" t="n"/>
      <c r="M2342" s="36" t="n"/>
      <c r="P2342" s="37" t="n"/>
      <c r="Q2342" s="38">
        <f>IF($C2342="",0,IF(OR(LOWER(TRIM($G2342))="omani",LOWER(TRIM($G2342))="oman",LOWER(TRIM($G2342))="om",LOWER(TRIM($G2342))="local"),1,0))</f>
        <v/>
      </c>
      <c r="R2342" s="38">
        <f>IF($C2342="",0,IF(OR(ISNUMBER(SEARCH("resign",$N2342)),ISNUMBER(SEARCH("terminat",$N2342)),ISNUMBER(SEARCH("inactive",$N2342)),ISNUMBER(SEARCH("vacan",$N2342)),ISNUMBER(SEARCH("deceased",$N2342)),ISNUMBER(SEARCH("separated",$N2342))),0,1))</f>
        <v/>
      </c>
      <c r="S2342">
        <f>IF(OR($R2342=0,NOT(ISNUMBER($I2342))),"",IFERROR(DATEDIF($I2342,DATE(FY,1,1),"y"),""))</f>
        <v/>
      </c>
      <c r="T2342">
        <f>IF(OR($R2342=0,NOT(ISNUMBER($J2342))),"",IFERROR(DATEDIF($J2342,DATE(FY,1,1),"y"),0))</f>
        <v/>
      </c>
      <c r="U2342" s="38">
        <f>IF(OR($R2342=0,NOT(ISNUMBER($I2342))),0,IF(YEAR($I2342)+IF($Q2342=1,RetAgeO,RetAgeE)=FY,MONTH($I2342),IF(YEAR($I2342)+IF($Q2342=1,RetAgeO,RetAgeE)&lt;FY,1,0)))</f>
        <v/>
      </c>
      <c r="V2342" s="38">
        <f>IF(OR($R2342=0,NOT(ISNUMBER($K2342))),0,IF(YEAR($K2342)=FY,MONTH($K2342),IF(YEAR($K2342)&lt;FY,1,0)))</f>
        <v/>
      </c>
      <c r="W2342" s="38">
        <f>IF($R2342=0,0,MIN(12,IF(AND(ISNUMBER($O2342),$O2342&gt;=1,$O2342&lt;=12),INT($O2342),12),IF(AND(RetireExit="Yes",$U2342&gt;0),$U2342,12),IF(AND(ContractExit="Yes",$V2342&gt;0),$V2342,12)))</f>
        <v/>
      </c>
      <c r="X2342" s="37">
        <f>IF(ISNUMBER($P2342),$P2342,IncPct)</f>
        <v/>
      </c>
      <c r="Y2342" s="39">
        <f>IF($W2342=0,0,MAX(0,MIN($W2342,IncMonth-1))+MAX(0,$W2342-IncMonth+1)*(1+$X2342))</f>
        <v/>
      </c>
      <c r="Z2342" s="40">
        <f>IF($C2342="",0,IFERROR(INDEX(Departments!$B$5:$B$54,MATCH($C2342,Departments!$A$5:$A$54,0)),0))</f>
        <v/>
      </c>
      <c r="AA2342" s="41">
        <f>N($L2342)*$Y2342</f>
        <v/>
      </c>
      <c r="AB2342" s="41">
        <f>N($M2342)*$Y2342</f>
        <v/>
      </c>
      <c r="AC2342" s="41">
        <f>$AA2342*$Z2342</f>
        <v/>
      </c>
      <c r="AD2342" s="41">
        <f>$AA2342*BonusMonths/12</f>
        <v/>
      </c>
      <c r="AE2342" s="41">
        <f>($AA2342+SI_Gross*$AB2342)*IF($Q2342=1,SI_O,SI_E)</f>
        <v/>
      </c>
      <c r="AF2342" s="41">
        <f>IF($Q2342=1,0,$AA2342*EOSB)</f>
        <v/>
      </c>
      <c r="AG2342" s="41">
        <f>$AN2342*$W2342</f>
        <v/>
      </c>
      <c r="AH2342" s="41">
        <f>SUM($AA2342:$AG2342)</f>
        <v/>
      </c>
      <c r="AI2342" s="41">
        <f>12*($AM2342+$AN2342)</f>
        <v/>
      </c>
      <c r="AJ2342" s="41">
        <f>$AM2342*((IncMonth-1)+(13-IncMonth)*(1+$X2342))+12*$AN2342</f>
        <v/>
      </c>
      <c r="AK2342" s="41">
        <f>IF($R2342=1,N($L2342)+N($M2342),0)</f>
        <v/>
      </c>
      <c r="AL2342">
        <f>IF($C2342="","",IF(N($L2342)&lt;=0,"Basic salary missing",IF(ISNA(MATCH($C2342,Departments!$A$5:$A$54,0)),"Department not on Departments sheet",IF(AND($I2342&lt;&gt;"",NOT(ISNUMBER($I2342))),"Date of birth is text, not a date",IF(AND($K2342&lt;&gt;"",NOT(ISNUMBER($K2342))),"Contract end is text, not a date","")))))</f>
        <v/>
      </c>
      <c r="AM2342" s="41">
        <f>IF($R2342=0,0,N($L2342)*(1+$Z2342+BonusMonths/12+IF($Q2342=1,0,EOSB))+N($M2342)+(N($L2342)+SI_Gross*N($M2342))*IF($Q2342=1,SI_O,SI_E))</f>
        <v/>
      </c>
      <c r="AN2342" s="41">
        <f>IF($R2342=0,0,(IF($Q2342=1,MedO,MedE+Ticket)+Training)/12)</f>
        <v/>
      </c>
    </row>
    <row r="2343">
      <c r="I2343" s="35" t="n"/>
      <c r="J2343" s="35" t="n"/>
      <c r="K2343" s="35" t="n"/>
      <c r="L2343" s="36" t="n"/>
      <c r="M2343" s="36" t="n"/>
      <c r="P2343" s="37" t="n"/>
      <c r="Q2343" s="38">
        <f>IF($C2343="",0,IF(OR(LOWER(TRIM($G2343))="omani",LOWER(TRIM($G2343))="oman",LOWER(TRIM($G2343))="om",LOWER(TRIM($G2343))="local"),1,0))</f>
        <v/>
      </c>
      <c r="R2343" s="38">
        <f>IF($C2343="",0,IF(OR(ISNUMBER(SEARCH("resign",$N2343)),ISNUMBER(SEARCH("terminat",$N2343)),ISNUMBER(SEARCH("inactive",$N2343)),ISNUMBER(SEARCH("vacan",$N2343)),ISNUMBER(SEARCH("deceased",$N2343)),ISNUMBER(SEARCH("separated",$N2343))),0,1))</f>
        <v/>
      </c>
      <c r="S2343">
        <f>IF(OR($R2343=0,NOT(ISNUMBER($I2343))),"",IFERROR(DATEDIF($I2343,DATE(FY,1,1),"y"),""))</f>
        <v/>
      </c>
      <c r="T2343">
        <f>IF(OR($R2343=0,NOT(ISNUMBER($J2343))),"",IFERROR(DATEDIF($J2343,DATE(FY,1,1),"y"),0))</f>
        <v/>
      </c>
      <c r="U2343" s="38">
        <f>IF(OR($R2343=0,NOT(ISNUMBER($I2343))),0,IF(YEAR($I2343)+IF($Q2343=1,RetAgeO,RetAgeE)=FY,MONTH($I2343),IF(YEAR($I2343)+IF($Q2343=1,RetAgeO,RetAgeE)&lt;FY,1,0)))</f>
        <v/>
      </c>
      <c r="V2343" s="38">
        <f>IF(OR($R2343=0,NOT(ISNUMBER($K2343))),0,IF(YEAR($K2343)=FY,MONTH($K2343),IF(YEAR($K2343)&lt;FY,1,0)))</f>
        <v/>
      </c>
      <c r="W2343" s="38">
        <f>IF($R2343=0,0,MIN(12,IF(AND(ISNUMBER($O2343),$O2343&gt;=1,$O2343&lt;=12),INT($O2343),12),IF(AND(RetireExit="Yes",$U2343&gt;0),$U2343,12),IF(AND(ContractExit="Yes",$V2343&gt;0),$V2343,12)))</f>
        <v/>
      </c>
      <c r="X2343" s="37">
        <f>IF(ISNUMBER($P2343),$P2343,IncPct)</f>
        <v/>
      </c>
      <c r="Y2343" s="39">
        <f>IF($W2343=0,0,MAX(0,MIN($W2343,IncMonth-1))+MAX(0,$W2343-IncMonth+1)*(1+$X2343))</f>
        <v/>
      </c>
      <c r="Z2343" s="40">
        <f>IF($C2343="",0,IFERROR(INDEX(Departments!$B$5:$B$54,MATCH($C2343,Departments!$A$5:$A$54,0)),0))</f>
        <v/>
      </c>
      <c r="AA2343" s="41">
        <f>N($L2343)*$Y2343</f>
        <v/>
      </c>
      <c r="AB2343" s="41">
        <f>N($M2343)*$Y2343</f>
        <v/>
      </c>
      <c r="AC2343" s="41">
        <f>$AA2343*$Z2343</f>
        <v/>
      </c>
      <c r="AD2343" s="41">
        <f>$AA2343*BonusMonths/12</f>
        <v/>
      </c>
      <c r="AE2343" s="41">
        <f>($AA2343+SI_Gross*$AB2343)*IF($Q2343=1,SI_O,SI_E)</f>
        <v/>
      </c>
      <c r="AF2343" s="41">
        <f>IF($Q2343=1,0,$AA2343*EOSB)</f>
        <v/>
      </c>
      <c r="AG2343" s="41">
        <f>$AN2343*$W2343</f>
        <v/>
      </c>
      <c r="AH2343" s="41">
        <f>SUM($AA2343:$AG2343)</f>
        <v/>
      </c>
      <c r="AI2343" s="41">
        <f>12*($AM2343+$AN2343)</f>
        <v/>
      </c>
      <c r="AJ2343" s="41">
        <f>$AM2343*((IncMonth-1)+(13-IncMonth)*(1+$X2343))+12*$AN2343</f>
        <v/>
      </c>
      <c r="AK2343" s="41">
        <f>IF($R2343=1,N($L2343)+N($M2343),0)</f>
        <v/>
      </c>
      <c r="AL2343">
        <f>IF($C2343="","",IF(N($L2343)&lt;=0,"Basic salary missing",IF(ISNA(MATCH($C2343,Departments!$A$5:$A$54,0)),"Department not on Departments sheet",IF(AND($I2343&lt;&gt;"",NOT(ISNUMBER($I2343))),"Date of birth is text, not a date",IF(AND($K2343&lt;&gt;"",NOT(ISNUMBER($K2343))),"Contract end is text, not a date","")))))</f>
        <v/>
      </c>
      <c r="AM2343" s="41">
        <f>IF($R2343=0,0,N($L2343)*(1+$Z2343+BonusMonths/12+IF($Q2343=1,0,EOSB))+N($M2343)+(N($L2343)+SI_Gross*N($M2343))*IF($Q2343=1,SI_O,SI_E))</f>
        <v/>
      </c>
      <c r="AN2343" s="41">
        <f>IF($R2343=0,0,(IF($Q2343=1,MedO,MedE+Ticket)+Training)/12)</f>
        <v/>
      </c>
    </row>
    <row r="2344">
      <c r="I2344" s="35" t="n"/>
      <c r="J2344" s="35" t="n"/>
      <c r="K2344" s="35" t="n"/>
      <c r="L2344" s="36" t="n"/>
      <c r="M2344" s="36" t="n"/>
      <c r="P2344" s="37" t="n"/>
      <c r="Q2344" s="38">
        <f>IF($C2344="",0,IF(OR(LOWER(TRIM($G2344))="omani",LOWER(TRIM($G2344))="oman",LOWER(TRIM($G2344))="om",LOWER(TRIM($G2344))="local"),1,0))</f>
        <v/>
      </c>
      <c r="R2344" s="38">
        <f>IF($C2344="",0,IF(OR(ISNUMBER(SEARCH("resign",$N2344)),ISNUMBER(SEARCH("terminat",$N2344)),ISNUMBER(SEARCH("inactive",$N2344)),ISNUMBER(SEARCH("vacan",$N2344)),ISNUMBER(SEARCH("deceased",$N2344)),ISNUMBER(SEARCH("separated",$N2344))),0,1))</f>
        <v/>
      </c>
      <c r="S2344">
        <f>IF(OR($R2344=0,NOT(ISNUMBER($I2344))),"",IFERROR(DATEDIF($I2344,DATE(FY,1,1),"y"),""))</f>
        <v/>
      </c>
      <c r="T2344">
        <f>IF(OR($R2344=0,NOT(ISNUMBER($J2344))),"",IFERROR(DATEDIF($J2344,DATE(FY,1,1),"y"),0))</f>
        <v/>
      </c>
      <c r="U2344" s="38">
        <f>IF(OR($R2344=0,NOT(ISNUMBER($I2344))),0,IF(YEAR($I2344)+IF($Q2344=1,RetAgeO,RetAgeE)=FY,MONTH($I2344),IF(YEAR($I2344)+IF($Q2344=1,RetAgeO,RetAgeE)&lt;FY,1,0)))</f>
        <v/>
      </c>
      <c r="V2344" s="38">
        <f>IF(OR($R2344=0,NOT(ISNUMBER($K2344))),0,IF(YEAR($K2344)=FY,MONTH($K2344),IF(YEAR($K2344)&lt;FY,1,0)))</f>
        <v/>
      </c>
      <c r="W2344" s="38">
        <f>IF($R2344=0,0,MIN(12,IF(AND(ISNUMBER($O2344),$O2344&gt;=1,$O2344&lt;=12),INT($O2344),12),IF(AND(RetireExit="Yes",$U2344&gt;0),$U2344,12),IF(AND(ContractExit="Yes",$V2344&gt;0),$V2344,12)))</f>
        <v/>
      </c>
      <c r="X2344" s="37">
        <f>IF(ISNUMBER($P2344),$P2344,IncPct)</f>
        <v/>
      </c>
      <c r="Y2344" s="39">
        <f>IF($W2344=0,0,MAX(0,MIN($W2344,IncMonth-1))+MAX(0,$W2344-IncMonth+1)*(1+$X2344))</f>
        <v/>
      </c>
      <c r="Z2344" s="40">
        <f>IF($C2344="",0,IFERROR(INDEX(Departments!$B$5:$B$54,MATCH($C2344,Departments!$A$5:$A$54,0)),0))</f>
        <v/>
      </c>
      <c r="AA2344" s="41">
        <f>N($L2344)*$Y2344</f>
        <v/>
      </c>
      <c r="AB2344" s="41">
        <f>N($M2344)*$Y2344</f>
        <v/>
      </c>
      <c r="AC2344" s="41">
        <f>$AA2344*$Z2344</f>
        <v/>
      </c>
      <c r="AD2344" s="41">
        <f>$AA2344*BonusMonths/12</f>
        <v/>
      </c>
      <c r="AE2344" s="41">
        <f>($AA2344+SI_Gross*$AB2344)*IF($Q2344=1,SI_O,SI_E)</f>
        <v/>
      </c>
      <c r="AF2344" s="41">
        <f>IF($Q2344=1,0,$AA2344*EOSB)</f>
        <v/>
      </c>
      <c r="AG2344" s="41">
        <f>$AN2344*$W2344</f>
        <v/>
      </c>
      <c r="AH2344" s="41">
        <f>SUM($AA2344:$AG2344)</f>
        <v/>
      </c>
      <c r="AI2344" s="41">
        <f>12*($AM2344+$AN2344)</f>
        <v/>
      </c>
      <c r="AJ2344" s="41">
        <f>$AM2344*((IncMonth-1)+(13-IncMonth)*(1+$X2344))+12*$AN2344</f>
        <v/>
      </c>
      <c r="AK2344" s="41">
        <f>IF($R2344=1,N($L2344)+N($M2344),0)</f>
        <v/>
      </c>
      <c r="AL2344">
        <f>IF($C2344="","",IF(N($L2344)&lt;=0,"Basic salary missing",IF(ISNA(MATCH($C2344,Departments!$A$5:$A$54,0)),"Department not on Departments sheet",IF(AND($I2344&lt;&gt;"",NOT(ISNUMBER($I2344))),"Date of birth is text, not a date",IF(AND($K2344&lt;&gt;"",NOT(ISNUMBER($K2344))),"Contract end is text, not a date","")))))</f>
        <v/>
      </c>
      <c r="AM2344" s="41">
        <f>IF($R2344=0,0,N($L2344)*(1+$Z2344+BonusMonths/12+IF($Q2344=1,0,EOSB))+N($M2344)+(N($L2344)+SI_Gross*N($M2344))*IF($Q2344=1,SI_O,SI_E))</f>
        <v/>
      </c>
      <c r="AN2344" s="41">
        <f>IF($R2344=0,0,(IF($Q2344=1,MedO,MedE+Ticket)+Training)/12)</f>
        <v/>
      </c>
    </row>
    <row r="2345">
      <c r="I2345" s="35" t="n"/>
      <c r="J2345" s="35" t="n"/>
      <c r="K2345" s="35" t="n"/>
      <c r="L2345" s="36" t="n"/>
      <c r="M2345" s="36" t="n"/>
      <c r="P2345" s="37" t="n"/>
      <c r="Q2345" s="38">
        <f>IF($C2345="",0,IF(OR(LOWER(TRIM($G2345))="omani",LOWER(TRIM($G2345))="oman",LOWER(TRIM($G2345))="om",LOWER(TRIM($G2345))="local"),1,0))</f>
        <v/>
      </c>
      <c r="R2345" s="38">
        <f>IF($C2345="",0,IF(OR(ISNUMBER(SEARCH("resign",$N2345)),ISNUMBER(SEARCH("terminat",$N2345)),ISNUMBER(SEARCH("inactive",$N2345)),ISNUMBER(SEARCH("vacan",$N2345)),ISNUMBER(SEARCH("deceased",$N2345)),ISNUMBER(SEARCH("separated",$N2345))),0,1))</f>
        <v/>
      </c>
      <c r="S2345">
        <f>IF(OR($R2345=0,NOT(ISNUMBER($I2345))),"",IFERROR(DATEDIF($I2345,DATE(FY,1,1),"y"),""))</f>
        <v/>
      </c>
      <c r="T2345">
        <f>IF(OR($R2345=0,NOT(ISNUMBER($J2345))),"",IFERROR(DATEDIF($J2345,DATE(FY,1,1),"y"),0))</f>
        <v/>
      </c>
      <c r="U2345" s="38">
        <f>IF(OR($R2345=0,NOT(ISNUMBER($I2345))),0,IF(YEAR($I2345)+IF($Q2345=1,RetAgeO,RetAgeE)=FY,MONTH($I2345),IF(YEAR($I2345)+IF($Q2345=1,RetAgeO,RetAgeE)&lt;FY,1,0)))</f>
        <v/>
      </c>
      <c r="V2345" s="38">
        <f>IF(OR($R2345=0,NOT(ISNUMBER($K2345))),0,IF(YEAR($K2345)=FY,MONTH($K2345),IF(YEAR($K2345)&lt;FY,1,0)))</f>
        <v/>
      </c>
      <c r="W2345" s="38">
        <f>IF($R2345=0,0,MIN(12,IF(AND(ISNUMBER($O2345),$O2345&gt;=1,$O2345&lt;=12),INT($O2345),12),IF(AND(RetireExit="Yes",$U2345&gt;0),$U2345,12),IF(AND(ContractExit="Yes",$V2345&gt;0),$V2345,12)))</f>
        <v/>
      </c>
      <c r="X2345" s="37">
        <f>IF(ISNUMBER($P2345),$P2345,IncPct)</f>
        <v/>
      </c>
      <c r="Y2345" s="39">
        <f>IF($W2345=0,0,MAX(0,MIN($W2345,IncMonth-1))+MAX(0,$W2345-IncMonth+1)*(1+$X2345))</f>
        <v/>
      </c>
      <c r="Z2345" s="40">
        <f>IF($C2345="",0,IFERROR(INDEX(Departments!$B$5:$B$54,MATCH($C2345,Departments!$A$5:$A$54,0)),0))</f>
        <v/>
      </c>
      <c r="AA2345" s="41">
        <f>N($L2345)*$Y2345</f>
        <v/>
      </c>
      <c r="AB2345" s="41">
        <f>N($M2345)*$Y2345</f>
        <v/>
      </c>
      <c r="AC2345" s="41">
        <f>$AA2345*$Z2345</f>
        <v/>
      </c>
      <c r="AD2345" s="41">
        <f>$AA2345*BonusMonths/12</f>
        <v/>
      </c>
      <c r="AE2345" s="41">
        <f>($AA2345+SI_Gross*$AB2345)*IF($Q2345=1,SI_O,SI_E)</f>
        <v/>
      </c>
      <c r="AF2345" s="41">
        <f>IF($Q2345=1,0,$AA2345*EOSB)</f>
        <v/>
      </c>
      <c r="AG2345" s="41">
        <f>$AN2345*$W2345</f>
        <v/>
      </c>
      <c r="AH2345" s="41">
        <f>SUM($AA2345:$AG2345)</f>
        <v/>
      </c>
      <c r="AI2345" s="41">
        <f>12*($AM2345+$AN2345)</f>
        <v/>
      </c>
      <c r="AJ2345" s="41">
        <f>$AM2345*((IncMonth-1)+(13-IncMonth)*(1+$X2345))+12*$AN2345</f>
        <v/>
      </c>
      <c r="AK2345" s="41">
        <f>IF($R2345=1,N($L2345)+N($M2345),0)</f>
        <v/>
      </c>
      <c r="AL2345">
        <f>IF($C2345="","",IF(N($L2345)&lt;=0,"Basic salary missing",IF(ISNA(MATCH($C2345,Departments!$A$5:$A$54,0)),"Department not on Departments sheet",IF(AND($I2345&lt;&gt;"",NOT(ISNUMBER($I2345))),"Date of birth is text, not a date",IF(AND($K2345&lt;&gt;"",NOT(ISNUMBER($K2345))),"Contract end is text, not a date","")))))</f>
        <v/>
      </c>
      <c r="AM2345" s="41">
        <f>IF($R2345=0,0,N($L2345)*(1+$Z2345+BonusMonths/12+IF($Q2345=1,0,EOSB))+N($M2345)+(N($L2345)+SI_Gross*N($M2345))*IF($Q2345=1,SI_O,SI_E))</f>
        <v/>
      </c>
      <c r="AN2345" s="41">
        <f>IF($R2345=0,0,(IF($Q2345=1,MedO,MedE+Ticket)+Training)/12)</f>
        <v/>
      </c>
    </row>
    <row r="2346">
      <c r="I2346" s="35" t="n"/>
      <c r="J2346" s="35" t="n"/>
      <c r="K2346" s="35" t="n"/>
      <c r="L2346" s="36" t="n"/>
      <c r="M2346" s="36" t="n"/>
      <c r="P2346" s="37" t="n"/>
      <c r="Q2346" s="38">
        <f>IF($C2346="",0,IF(OR(LOWER(TRIM($G2346))="omani",LOWER(TRIM($G2346))="oman",LOWER(TRIM($G2346))="om",LOWER(TRIM($G2346))="local"),1,0))</f>
        <v/>
      </c>
      <c r="R2346" s="38">
        <f>IF($C2346="",0,IF(OR(ISNUMBER(SEARCH("resign",$N2346)),ISNUMBER(SEARCH("terminat",$N2346)),ISNUMBER(SEARCH("inactive",$N2346)),ISNUMBER(SEARCH("vacan",$N2346)),ISNUMBER(SEARCH("deceased",$N2346)),ISNUMBER(SEARCH("separated",$N2346))),0,1))</f>
        <v/>
      </c>
      <c r="S2346">
        <f>IF(OR($R2346=0,NOT(ISNUMBER($I2346))),"",IFERROR(DATEDIF($I2346,DATE(FY,1,1),"y"),""))</f>
        <v/>
      </c>
      <c r="T2346">
        <f>IF(OR($R2346=0,NOT(ISNUMBER($J2346))),"",IFERROR(DATEDIF($J2346,DATE(FY,1,1),"y"),0))</f>
        <v/>
      </c>
      <c r="U2346" s="38">
        <f>IF(OR($R2346=0,NOT(ISNUMBER($I2346))),0,IF(YEAR($I2346)+IF($Q2346=1,RetAgeO,RetAgeE)=FY,MONTH($I2346),IF(YEAR($I2346)+IF($Q2346=1,RetAgeO,RetAgeE)&lt;FY,1,0)))</f>
        <v/>
      </c>
      <c r="V2346" s="38">
        <f>IF(OR($R2346=0,NOT(ISNUMBER($K2346))),0,IF(YEAR($K2346)=FY,MONTH($K2346),IF(YEAR($K2346)&lt;FY,1,0)))</f>
        <v/>
      </c>
      <c r="W2346" s="38">
        <f>IF($R2346=0,0,MIN(12,IF(AND(ISNUMBER($O2346),$O2346&gt;=1,$O2346&lt;=12),INT($O2346),12),IF(AND(RetireExit="Yes",$U2346&gt;0),$U2346,12),IF(AND(ContractExit="Yes",$V2346&gt;0),$V2346,12)))</f>
        <v/>
      </c>
      <c r="X2346" s="37">
        <f>IF(ISNUMBER($P2346),$P2346,IncPct)</f>
        <v/>
      </c>
      <c r="Y2346" s="39">
        <f>IF($W2346=0,0,MAX(0,MIN($W2346,IncMonth-1))+MAX(0,$W2346-IncMonth+1)*(1+$X2346))</f>
        <v/>
      </c>
      <c r="Z2346" s="40">
        <f>IF($C2346="",0,IFERROR(INDEX(Departments!$B$5:$B$54,MATCH($C2346,Departments!$A$5:$A$54,0)),0))</f>
        <v/>
      </c>
      <c r="AA2346" s="41">
        <f>N($L2346)*$Y2346</f>
        <v/>
      </c>
      <c r="AB2346" s="41">
        <f>N($M2346)*$Y2346</f>
        <v/>
      </c>
      <c r="AC2346" s="41">
        <f>$AA2346*$Z2346</f>
        <v/>
      </c>
      <c r="AD2346" s="41">
        <f>$AA2346*BonusMonths/12</f>
        <v/>
      </c>
      <c r="AE2346" s="41">
        <f>($AA2346+SI_Gross*$AB2346)*IF($Q2346=1,SI_O,SI_E)</f>
        <v/>
      </c>
      <c r="AF2346" s="41">
        <f>IF($Q2346=1,0,$AA2346*EOSB)</f>
        <v/>
      </c>
      <c r="AG2346" s="41">
        <f>$AN2346*$W2346</f>
        <v/>
      </c>
      <c r="AH2346" s="41">
        <f>SUM($AA2346:$AG2346)</f>
        <v/>
      </c>
      <c r="AI2346" s="41">
        <f>12*($AM2346+$AN2346)</f>
        <v/>
      </c>
      <c r="AJ2346" s="41">
        <f>$AM2346*((IncMonth-1)+(13-IncMonth)*(1+$X2346))+12*$AN2346</f>
        <v/>
      </c>
      <c r="AK2346" s="41">
        <f>IF($R2346=1,N($L2346)+N($M2346),0)</f>
        <v/>
      </c>
      <c r="AL2346">
        <f>IF($C2346="","",IF(N($L2346)&lt;=0,"Basic salary missing",IF(ISNA(MATCH($C2346,Departments!$A$5:$A$54,0)),"Department not on Departments sheet",IF(AND($I2346&lt;&gt;"",NOT(ISNUMBER($I2346))),"Date of birth is text, not a date",IF(AND($K2346&lt;&gt;"",NOT(ISNUMBER($K2346))),"Contract end is text, not a date","")))))</f>
        <v/>
      </c>
      <c r="AM2346" s="41">
        <f>IF($R2346=0,0,N($L2346)*(1+$Z2346+BonusMonths/12+IF($Q2346=1,0,EOSB))+N($M2346)+(N($L2346)+SI_Gross*N($M2346))*IF($Q2346=1,SI_O,SI_E))</f>
        <v/>
      </c>
      <c r="AN2346" s="41">
        <f>IF($R2346=0,0,(IF($Q2346=1,MedO,MedE+Ticket)+Training)/12)</f>
        <v/>
      </c>
    </row>
    <row r="2347">
      <c r="I2347" s="35" t="n"/>
      <c r="J2347" s="35" t="n"/>
      <c r="K2347" s="35" t="n"/>
      <c r="L2347" s="36" t="n"/>
      <c r="M2347" s="36" t="n"/>
      <c r="P2347" s="37" t="n"/>
      <c r="Q2347" s="38">
        <f>IF($C2347="",0,IF(OR(LOWER(TRIM($G2347))="omani",LOWER(TRIM($G2347))="oman",LOWER(TRIM($G2347))="om",LOWER(TRIM($G2347))="local"),1,0))</f>
        <v/>
      </c>
      <c r="R2347" s="38">
        <f>IF($C2347="",0,IF(OR(ISNUMBER(SEARCH("resign",$N2347)),ISNUMBER(SEARCH("terminat",$N2347)),ISNUMBER(SEARCH("inactive",$N2347)),ISNUMBER(SEARCH("vacan",$N2347)),ISNUMBER(SEARCH("deceased",$N2347)),ISNUMBER(SEARCH("separated",$N2347))),0,1))</f>
        <v/>
      </c>
      <c r="S2347">
        <f>IF(OR($R2347=0,NOT(ISNUMBER($I2347))),"",IFERROR(DATEDIF($I2347,DATE(FY,1,1),"y"),""))</f>
        <v/>
      </c>
      <c r="T2347">
        <f>IF(OR($R2347=0,NOT(ISNUMBER($J2347))),"",IFERROR(DATEDIF($J2347,DATE(FY,1,1),"y"),0))</f>
        <v/>
      </c>
      <c r="U2347" s="38">
        <f>IF(OR($R2347=0,NOT(ISNUMBER($I2347))),0,IF(YEAR($I2347)+IF($Q2347=1,RetAgeO,RetAgeE)=FY,MONTH($I2347),IF(YEAR($I2347)+IF($Q2347=1,RetAgeO,RetAgeE)&lt;FY,1,0)))</f>
        <v/>
      </c>
      <c r="V2347" s="38">
        <f>IF(OR($R2347=0,NOT(ISNUMBER($K2347))),0,IF(YEAR($K2347)=FY,MONTH($K2347),IF(YEAR($K2347)&lt;FY,1,0)))</f>
        <v/>
      </c>
      <c r="W2347" s="38">
        <f>IF($R2347=0,0,MIN(12,IF(AND(ISNUMBER($O2347),$O2347&gt;=1,$O2347&lt;=12),INT($O2347),12),IF(AND(RetireExit="Yes",$U2347&gt;0),$U2347,12),IF(AND(ContractExit="Yes",$V2347&gt;0),$V2347,12)))</f>
        <v/>
      </c>
      <c r="X2347" s="37">
        <f>IF(ISNUMBER($P2347),$P2347,IncPct)</f>
        <v/>
      </c>
      <c r="Y2347" s="39">
        <f>IF($W2347=0,0,MAX(0,MIN($W2347,IncMonth-1))+MAX(0,$W2347-IncMonth+1)*(1+$X2347))</f>
        <v/>
      </c>
      <c r="Z2347" s="40">
        <f>IF($C2347="",0,IFERROR(INDEX(Departments!$B$5:$B$54,MATCH($C2347,Departments!$A$5:$A$54,0)),0))</f>
        <v/>
      </c>
      <c r="AA2347" s="41">
        <f>N($L2347)*$Y2347</f>
        <v/>
      </c>
      <c r="AB2347" s="41">
        <f>N($M2347)*$Y2347</f>
        <v/>
      </c>
      <c r="AC2347" s="41">
        <f>$AA2347*$Z2347</f>
        <v/>
      </c>
      <c r="AD2347" s="41">
        <f>$AA2347*BonusMonths/12</f>
        <v/>
      </c>
      <c r="AE2347" s="41">
        <f>($AA2347+SI_Gross*$AB2347)*IF($Q2347=1,SI_O,SI_E)</f>
        <v/>
      </c>
      <c r="AF2347" s="41">
        <f>IF($Q2347=1,0,$AA2347*EOSB)</f>
        <v/>
      </c>
      <c r="AG2347" s="41">
        <f>$AN2347*$W2347</f>
        <v/>
      </c>
      <c r="AH2347" s="41">
        <f>SUM($AA2347:$AG2347)</f>
        <v/>
      </c>
      <c r="AI2347" s="41">
        <f>12*($AM2347+$AN2347)</f>
        <v/>
      </c>
      <c r="AJ2347" s="41">
        <f>$AM2347*((IncMonth-1)+(13-IncMonth)*(1+$X2347))+12*$AN2347</f>
        <v/>
      </c>
      <c r="AK2347" s="41">
        <f>IF($R2347=1,N($L2347)+N($M2347),0)</f>
        <v/>
      </c>
      <c r="AL2347">
        <f>IF($C2347="","",IF(N($L2347)&lt;=0,"Basic salary missing",IF(ISNA(MATCH($C2347,Departments!$A$5:$A$54,0)),"Department not on Departments sheet",IF(AND($I2347&lt;&gt;"",NOT(ISNUMBER($I2347))),"Date of birth is text, not a date",IF(AND($K2347&lt;&gt;"",NOT(ISNUMBER($K2347))),"Contract end is text, not a date","")))))</f>
        <v/>
      </c>
      <c r="AM2347" s="41">
        <f>IF($R2347=0,0,N($L2347)*(1+$Z2347+BonusMonths/12+IF($Q2347=1,0,EOSB))+N($M2347)+(N($L2347)+SI_Gross*N($M2347))*IF($Q2347=1,SI_O,SI_E))</f>
        <v/>
      </c>
      <c r="AN2347" s="41">
        <f>IF($R2347=0,0,(IF($Q2347=1,MedO,MedE+Ticket)+Training)/12)</f>
        <v/>
      </c>
    </row>
    <row r="2348">
      <c r="I2348" s="35" t="n"/>
      <c r="J2348" s="35" t="n"/>
      <c r="K2348" s="35" t="n"/>
      <c r="L2348" s="36" t="n"/>
      <c r="M2348" s="36" t="n"/>
      <c r="P2348" s="37" t="n"/>
      <c r="Q2348" s="38">
        <f>IF($C2348="",0,IF(OR(LOWER(TRIM($G2348))="omani",LOWER(TRIM($G2348))="oman",LOWER(TRIM($G2348))="om",LOWER(TRIM($G2348))="local"),1,0))</f>
        <v/>
      </c>
      <c r="R2348" s="38">
        <f>IF($C2348="",0,IF(OR(ISNUMBER(SEARCH("resign",$N2348)),ISNUMBER(SEARCH("terminat",$N2348)),ISNUMBER(SEARCH("inactive",$N2348)),ISNUMBER(SEARCH("vacan",$N2348)),ISNUMBER(SEARCH("deceased",$N2348)),ISNUMBER(SEARCH("separated",$N2348))),0,1))</f>
        <v/>
      </c>
      <c r="S2348">
        <f>IF(OR($R2348=0,NOT(ISNUMBER($I2348))),"",IFERROR(DATEDIF($I2348,DATE(FY,1,1),"y"),""))</f>
        <v/>
      </c>
      <c r="T2348">
        <f>IF(OR($R2348=0,NOT(ISNUMBER($J2348))),"",IFERROR(DATEDIF($J2348,DATE(FY,1,1),"y"),0))</f>
        <v/>
      </c>
      <c r="U2348" s="38">
        <f>IF(OR($R2348=0,NOT(ISNUMBER($I2348))),0,IF(YEAR($I2348)+IF($Q2348=1,RetAgeO,RetAgeE)=FY,MONTH($I2348),IF(YEAR($I2348)+IF($Q2348=1,RetAgeO,RetAgeE)&lt;FY,1,0)))</f>
        <v/>
      </c>
      <c r="V2348" s="38">
        <f>IF(OR($R2348=0,NOT(ISNUMBER($K2348))),0,IF(YEAR($K2348)=FY,MONTH($K2348),IF(YEAR($K2348)&lt;FY,1,0)))</f>
        <v/>
      </c>
      <c r="W2348" s="38">
        <f>IF($R2348=0,0,MIN(12,IF(AND(ISNUMBER($O2348),$O2348&gt;=1,$O2348&lt;=12),INT($O2348),12),IF(AND(RetireExit="Yes",$U2348&gt;0),$U2348,12),IF(AND(ContractExit="Yes",$V2348&gt;0),$V2348,12)))</f>
        <v/>
      </c>
      <c r="X2348" s="37">
        <f>IF(ISNUMBER($P2348),$P2348,IncPct)</f>
        <v/>
      </c>
      <c r="Y2348" s="39">
        <f>IF($W2348=0,0,MAX(0,MIN($W2348,IncMonth-1))+MAX(0,$W2348-IncMonth+1)*(1+$X2348))</f>
        <v/>
      </c>
      <c r="Z2348" s="40">
        <f>IF($C2348="",0,IFERROR(INDEX(Departments!$B$5:$B$54,MATCH($C2348,Departments!$A$5:$A$54,0)),0))</f>
        <v/>
      </c>
      <c r="AA2348" s="41">
        <f>N($L2348)*$Y2348</f>
        <v/>
      </c>
      <c r="AB2348" s="41">
        <f>N($M2348)*$Y2348</f>
        <v/>
      </c>
      <c r="AC2348" s="41">
        <f>$AA2348*$Z2348</f>
        <v/>
      </c>
      <c r="AD2348" s="41">
        <f>$AA2348*BonusMonths/12</f>
        <v/>
      </c>
      <c r="AE2348" s="41">
        <f>($AA2348+SI_Gross*$AB2348)*IF($Q2348=1,SI_O,SI_E)</f>
        <v/>
      </c>
      <c r="AF2348" s="41">
        <f>IF($Q2348=1,0,$AA2348*EOSB)</f>
        <v/>
      </c>
      <c r="AG2348" s="41">
        <f>$AN2348*$W2348</f>
        <v/>
      </c>
      <c r="AH2348" s="41">
        <f>SUM($AA2348:$AG2348)</f>
        <v/>
      </c>
      <c r="AI2348" s="41">
        <f>12*($AM2348+$AN2348)</f>
        <v/>
      </c>
      <c r="AJ2348" s="41">
        <f>$AM2348*((IncMonth-1)+(13-IncMonth)*(1+$X2348))+12*$AN2348</f>
        <v/>
      </c>
      <c r="AK2348" s="41">
        <f>IF($R2348=1,N($L2348)+N($M2348),0)</f>
        <v/>
      </c>
      <c r="AL2348">
        <f>IF($C2348="","",IF(N($L2348)&lt;=0,"Basic salary missing",IF(ISNA(MATCH($C2348,Departments!$A$5:$A$54,0)),"Department not on Departments sheet",IF(AND($I2348&lt;&gt;"",NOT(ISNUMBER($I2348))),"Date of birth is text, not a date",IF(AND($K2348&lt;&gt;"",NOT(ISNUMBER($K2348))),"Contract end is text, not a date","")))))</f>
        <v/>
      </c>
      <c r="AM2348" s="41">
        <f>IF($R2348=0,0,N($L2348)*(1+$Z2348+BonusMonths/12+IF($Q2348=1,0,EOSB))+N($M2348)+(N($L2348)+SI_Gross*N($M2348))*IF($Q2348=1,SI_O,SI_E))</f>
        <v/>
      </c>
      <c r="AN2348" s="41">
        <f>IF($R2348=0,0,(IF($Q2348=1,MedO,MedE+Ticket)+Training)/12)</f>
        <v/>
      </c>
    </row>
    <row r="2349">
      <c r="I2349" s="35" t="n"/>
      <c r="J2349" s="35" t="n"/>
      <c r="K2349" s="35" t="n"/>
      <c r="L2349" s="36" t="n"/>
      <c r="M2349" s="36" t="n"/>
      <c r="P2349" s="37" t="n"/>
      <c r="Q2349" s="38">
        <f>IF($C2349="",0,IF(OR(LOWER(TRIM($G2349))="omani",LOWER(TRIM($G2349))="oman",LOWER(TRIM($G2349))="om",LOWER(TRIM($G2349))="local"),1,0))</f>
        <v/>
      </c>
      <c r="R2349" s="38">
        <f>IF($C2349="",0,IF(OR(ISNUMBER(SEARCH("resign",$N2349)),ISNUMBER(SEARCH("terminat",$N2349)),ISNUMBER(SEARCH("inactive",$N2349)),ISNUMBER(SEARCH("vacan",$N2349)),ISNUMBER(SEARCH("deceased",$N2349)),ISNUMBER(SEARCH("separated",$N2349))),0,1))</f>
        <v/>
      </c>
      <c r="S2349">
        <f>IF(OR($R2349=0,NOT(ISNUMBER($I2349))),"",IFERROR(DATEDIF($I2349,DATE(FY,1,1),"y"),""))</f>
        <v/>
      </c>
      <c r="T2349">
        <f>IF(OR($R2349=0,NOT(ISNUMBER($J2349))),"",IFERROR(DATEDIF($J2349,DATE(FY,1,1),"y"),0))</f>
        <v/>
      </c>
      <c r="U2349" s="38">
        <f>IF(OR($R2349=0,NOT(ISNUMBER($I2349))),0,IF(YEAR($I2349)+IF($Q2349=1,RetAgeO,RetAgeE)=FY,MONTH($I2349),IF(YEAR($I2349)+IF($Q2349=1,RetAgeO,RetAgeE)&lt;FY,1,0)))</f>
        <v/>
      </c>
      <c r="V2349" s="38">
        <f>IF(OR($R2349=0,NOT(ISNUMBER($K2349))),0,IF(YEAR($K2349)=FY,MONTH($K2349),IF(YEAR($K2349)&lt;FY,1,0)))</f>
        <v/>
      </c>
      <c r="W2349" s="38">
        <f>IF($R2349=0,0,MIN(12,IF(AND(ISNUMBER($O2349),$O2349&gt;=1,$O2349&lt;=12),INT($O2349),12),IF(AND(RetireExit="Yes",$U2349&gt;0),$U2349,12),IF(AND(ContractExit="Yes",$V2349&gt;0),$V2349,12)))</f>
        <v/>
      </c>
      <c r="X2349" s="37">
        <f>IF(ISNUMBER($P2349),$P2349,IncPct)</f>
        <v/>
      </c>
      <c r="Y2349" s="39">
        <f>IF($W2349=0,0,MAX(0,MIN($W2349,IncMonth-1))+MAX(0,$W2349-IncMonth+1)*(1+$X2349))</f>
        <v/>
      </c>
      <c r="Z2349" s="40">
        <f>IF($C2349="",0,IFERROR(INDEX(Departments!$B$5:$B$54,MATCH($C2349,Departments!$A$5:$A$54,0)),0))</f>
        <v/>
      </c>
      <c r="AA2349" s="41">
        <f>N($L2349)*$Y2349</f>
        <v/>
      </c>
      <c r="AB2349" s="41">
        <f>N($M2349)*$Y2349</f>
        <v/>
      </c>
      <c r="AC2349" s="41">
        <f>$AA2349*$Z2349</f>
        <v/>
      </c>
      <c r="AD2349" s="41">
        <f>$AA2349*BonusMonths/12</f>
        <v/>
      </c>
      <c r="AE2349" s="41">
        <f>($AA2349+SI_Gross*$AB2349)*IF($Q2349=1,SI_O,SI_E)</f>
        <v/>
      </c>
      <c r="AF2349" s="41">
        <f>IF($Q2349=1,0,$AA2349*EOSB)</f>
        <v/>
      </c>
      <c r="AG2349" s="41">
        <f>$AN2349*$W2349</f>
        <v/>
      </c>
      <c r="AH2349" s="41">
        <f>SUM($AA2349:$AG2349)</f>
        <v/>
      </c>
      <c r="AI2349" s="41">
        <f>12*($AM2349+$AN2349)</f>
        <v/>
      </c>
      <c r="AJ2349" s="41">
        <f>$AM2349*((IncMonth-1)+(13-IncMonth)*(1+$X2349))+12*$AN2349</f>
        <v/>
      </c>
      <c r="AK2349" s="41">
        <f>IF($R2349=1,N($L2349)+N($M2349),0)</f>
        <v/>
      </c>
      <c r="AL2349">
        <f>IF($C2349="","",IF(N($L2349)&lt;=0,"Basic salary missing",IF(ISNA(MATCH($C2349,Departments!$A$5:$A$54,0)),"Department not on Departments sheet",IF(AND($I2349&lt;&gt;"",NOT(ISNUMBER($I2349))),"Date of birth is text, not a date",IF(AND($K2349&lt;&gt;"",NOT(ISNUMBER($K2349))),"Contract end is text, not a date","")))))</f>
        <v/>
      </c>
      <c r="AM2349" s="41">
        <f>IF($R2349=0,0,N($L2349)*(1+$Z2349+BonusMonths/12+IF($Q2349=1,0,EOSB))+N($M2349)+(N($L2349)+SI_Gross*N($M2349))*IF($Q2349=1,SI_O,SI_E))</f>
        <v/>
      </c>
      <c r="AN2349" s="41">
        <f>IF($R2349=0,0,(IF($Q2349=1,MedO,MedE+Ticket)+Training)/12)</f>
        <v/>
      </c>
    </row>
    <row r="2350">
      <c r="I2350" s="35" t="n"/>
      <c r="J2350" s="35" t="n"/>
      <c r="K2350" s="35" t="n"/>
      <c r="L2350" s="36" t="n"/>
      <c r="M2350" s="36" t="n"/>
      <c r="P2350" s="37" t="n"/>
      <c r="Q2350" s="38">
        <f>IF($C2350="",0,IF(OR(LOWER(TRIM($G2350))="omani",LOWER(TRIM($G2350))="oman",LOWER(TRIM($G2350))="om",LOWER(TRIM($G2350))="local"),1,0))</f>
        <v/>
      </c>
      <c r="R2350" s="38">
        <f>IF($C2350="",0,IF(OR(ISNUMBER(SEARCH("resign",$N2350)),ISNUMBER(SEARCH("terminat",$N2350)),ISNUMBER(SEARCH("inactive",$N2350)),ISNUMBER(SEARCH("vacan",$N2350)),ISNUMBER(SEARCH("deceased",$N2350)),ISNUMBER(SEARCH("separated",$N2350))),0,1))</f>
        <v/>
      </c>
      <c r="S2350">
        <f>IF(OR($R2350=0,NOT(ISNUMBER($I2350))),"",IFERROR(DATEDIF($I2350,DATE(FY,1,1),"y"),""))</f>
        <v/>
      </c>
      <c r="T2350">
        <f>IF(OR($R2350=0,NOT(ISNUMBER($J2350))),"",IFERROR(DATEDIF($J2350,DATE(FY,1,1),"y"),0))</f>
        <v/>
      </c>
      <c r="U2350" s="38">
        <f>IF(OR($R2350=0,NOT(ISNUMBER($I2350))),0,IF(YEAR($I2350)+IF($Q2350=1,RetAgeO,RetAgeE)=FY,MONTH($I2350),IF(YEAR($I2350)+IF($Q2350=1,RetAgeO,RetAgeE)&lt;FY,1,0)))</f>
        <v/>
      </c>
      <c r="V2350" s="38">
        <f>IF(OR($R2350=0,NOT(ISNUMBER($K2350))),0,IF(YEAR($K2350)=FY,MONTH($K2350),IF(YEAR($K2350)&lt;FY,1,0)))</f>
        <v/>
      </c>
      <c r="W2350" s="38">
        <f>IF($R2350=0,0,MIN(12,IF(AND(ISNUMBER($O2350),$O2350&gt;=1,$O2350&lt;=12),INT($O2350),12),IF(AND(RetireExit="Yes",$U2350&gt;0),$U2350,12),IF(AND(ContractExit="Yes",$V2350&gt;0),$V2350,12)))</f>
        <v/>
      </c>
      <c r="X2350" s="37">
        <f>IF(ISNUMBER($P2350),$P2350,IncPct)</f>
        <v/>
      </c>
      <c r="Y2350" s="39">
        <f>IF($W2350=0,0,MAX(0,MIN($W2350,IncMonth-1))+MAX(0,$W2350-IncMonth+1)*(1+$X2350))</f>
        <v/>
      </c>
      <c r="Z2350" s="40">
        <f>IF($C2350="",0,IFERROR(INDEX(Departments!$B$5:$B$54,MATCH($C2350,Departments!$A$5:$A$54,0)),0))</f>
        <v/>
      </c>
      <c r="AA2350" s="41">
        <f>N($L2350)*$Y2350</f>
        <v/>
      </c>
      <c r="AB2350" s="41">
        <f>N($M2350)*$Y2350</f>
        <v/>
      </c>
      <c r="AC2350" s="41">
        <f>$AA2350*$Z2350</f>
        <v/>
      </c>
      <c r="AD2350" s="41">
        <f>$AA2350*BonusMonths/12</f>
        <v/>
      </c>
      <c r="AE2350" s="41">
        <f>($AA2350+SI_Gross*$AB2350)*IF($Q2350=1,SI_O,SI_E)</f>
        <v/>
      </c>
      <c r="AF2350" s="41">
        <f>IF($Q2350=1,0,$AA2350*EOSB)</f>
        <v/>
      </c>
      <c r="AG2350" s="41">
        <f>$AN2350*$W2350</f>
        <v/>
      </c>
      <c r="AH2350" s="41">
        <f>SUM($AA2350:$AG2350)</f>
        <v/>
      </c>
      <c r="AI2350" s="41">
        <f>12*($AM2350+$AN2350)</f>
        <v/>
      </c>
      <c r="AJ2350" s="41">
        <f>$AM2350*((IncMonth-1)+(13-IncMonth)*(1+$X2350))+12*$AN2350</f>
        <v/>
      </c>
      <c r="AK2350" s="41">
        <f>IF($R2350=1,N($L2350)+N($M2350),0)</f>
        <v/>
      </c>
      <c r="AL2350">
        <f>IF($C2350="","",IF(N($L2350)&lt;=0,"Basic salary missing",IF(ISNA(MATCH($C2350,Departments!$A$5:$A$54,0)),"Department not on Departments sheet",IF(AND($I2350&lt;&gt;"",NOT(ISNUMBER($I2350))),"Date of birth is text, not a date",IF(AND($K2350&lt;&gt;"",NOT(ISNUMBER($K2350))),"Contract end is text, not a date","")))))</f>
        <v/>
      </c>
      <c r="AM2350" s="41">
        <f>IF($R2350=0,0,N($L2350)*(1+$Z2350+BonusMonths/12+IF($Q2350=1,0,EOSB))+N($M2350)+(N($L2350)+SI_Gross*N($M2350))*IF($Q2350=1,SI_O,SI_E))</f>
        <v/>
      </c>
      <c r="AN2350" s="41">
        <f>IF($R2350=0,0,(IF($Q2350=1,MedO,MedE+Ticket)+Training)/12)</f>
        <v/>
      </c>
    </row>
    <row r="2351">
      <c r="I2351" s="35" t="n"/>
      <c r="J2351" s="35" t="n"/>
      <c r="K2351" s="35" t="n"/>
      <c r="L2351" s="36" t="n"/>
      <c r="M2351" s="36" t="n"/>
      <c r="P2351" s="37" t="n"/>
      <c r="Q2351" s="38">
        <f>IF($C2351="",0,IF(OR(LOWER(TRIM($G2351))="omani",LOWER(TRIM($G2351))="oman",LOWER(TRIM($G2351))="om",LOWER(TRIM($G2351))="local"),1,0))</f>
        <v/>
      </c>
      <c r="R2351" s="38">
        <f>IF($C2351="",0,IF(OR(ISNUMBER(SEARCH("resign",$N2351)),ISNUMBER(SEARCH("terminat",$N2351)),ISNUMBER(SEARCH("inactive",$N2351)),ISNUMBER(SEARCH("vacan",$N2351)),ISNUMBER(SEARCH("deceased",$N2351)),ISNUMBER(SEARCH("separated",$N2351))),0,1))</f>
        <v/>
      </c>
      <c r="S2351">
        <f>IF(OR($R2351=0,NOT(ISNUMBER($I2351))),"",IFERROR(DATEDIF($I2351,DATE(FY,1,1),"y"),""))</f>
        <v/>
      </c>
      <c r="T2351">
        <f>IF(OR($R2351=0,NOT(ISNUMBER($J2351))),"",IFERROR(DATEDIF($J2351,DATE(FY,1,1),"y"),0))</f>
        <v/>
      </c>
      <c r="U2351" s="38">
        <f>IF(OR($R2351=0,NOT(ISNUMBER($I2351))),0,IF(YEAR($I2351)+IF($Q2351=1,RetAgeO,RetAgeE)=FY,MONTH($I2351),IF(YEAR($I2351)+IF($Q2351=1,RetAgeO,RetAgeE)&lt;FY,1,0)))</f>
        <v/>
      </c>
      <c r="V2351" s="38">
        <f>IF(OR($R2351=0,NOT(ISNUMBER($K2351))),0,IF(YEAR($K2351)=FY,MONTH($K2351),IF(YEAR($K2351)&lt;FY,1,0)))</f>
        <v/>
      </c>
      <c r="W2351" s="38">
        <f>IF($R2351=0,0,MIN(12,IF(AND(ISNUMBER($O2351),$O2351&gt;=1,$O2351&lt;=12),INT($O2351),12),IF(AND(RetireExit="Yes",$U2351&gt;0),$U2351,12),IF(AND(ContractExit="Yes",$V2351&gt;0),$V2351,12)))</f>
        <v/>
      </c>
      <c r="X2351" s="37">
        <f>IF(ISNUMBER($P2351),$P2351,IncPct)</f>
        <v/>
      </c>
      <c r="Y2351" s="39">
        <f>IF($W2351=0,0,MAX(0,MIN($W2351,IncMonth-1))+MAX(0,$W2351-IncMonth+1)*(1+$X2351))</f>
        <v/>
      </c>
      <c r="Z2351" s="40">
        <f>IF($C2351="",0,IFERROR(INDEX(Departments!$B$5:$B$54,MATCH($C2351,Departments!$A$5:$A$54,0)),0))</f>
        <v/>
      </c>
      <c r="AA2351" s="41">
        <f>N($L2351)*$Y2351</f>
        <v/>
      </c>
      <c r="AB2351" s="41">
        <f>N($M2351)*$Y2351</f>
        <v/>
      </c>
      <c r="AC2351" s="41">
        <f>$AA2351*$Z2351</f>
        <v/>
      </c>
      <c r="AD2351" s="41">
        <f>$AA2351*BonusMonths/12</f>
        <v/>
      </c>
      <c r="AE2351" s="41">
        <f>($AA2351+SI_Gross*$AB2351)*IF($Q2351=1,SI_O,SI_E)</f>
        <v/>
      </c>
      <c r="AF2351" s="41">
        <f>IF($Q2351=1,0,$AA2351*EOSB)</f>
        <v/>
      </c>
      <c r="AG2351" s="41">
        <f>$AN2351*$W2351</f>
        <v/>
      </c>
      <c r="AH2351" s="41">
        <f>SUM($AA2351:$AG2351)</f>
        <v/>
      </c>
      <c r="AI2351" s="41">
        <f>12*($AM2351+$AN2351)</f>
        <v/>
      </c>
      <c r="AJ2351" s="41">
        <f>$AM2351*((IncMonth-1)+(13-IncMonth)*(1+$X2351))+12*$AN2351</f>
        <v/>
      </c>
      <c r="AK2351" s="41">
        <f>IF($R2351=1,N($L2351)+N($M2351),0)</f>
        <v/>
      </c>
      <c r="AL2351">
        <f>IF($C2351="","",IF(N($L2351)&lt;=0,"Basic salary missing",IF(ISNA(MATCH($C2351,Departments!$A$5:$A$54,0)),"Department not on Departments sheet",IF(AND($I2351&lt;&gt;"",NOT(ISNUMBER($I2351))),"Date of birth is text, not a date",IF(AND($K2351&lt;&gt;"",NOT(ISNUMBER($K2351))),"Contract end is text, not a date","")))))</f>
        <v/>
      </c>
      <c r="AM2351" s="41">
        <f>IF($R2351=0,0,N($L2351)*(1+$Z2351+BonusMonths/12+IF($Q2351=1,0,EOSB))+N($M2351)+(N($L2351)+SI_Gross*N($M2351))*IF($Q2351=1,SI_O,SI_E))</f>
        <v/>
      </c>
      <c r="AN2351" s="41">
        <f>IF($R2351=0,0,(IF($Q2351=1,MedO,MedE+Ticket)+Training)/12)</f>
        <v/>
      </c>
    </row>
    <row r="2352">
      <c r="I2352" s="35" t="n"/>
      <c r="J2352" s="35" t="n"/>
      <c r="K2352" s="35" t="n"/>
      <c r="L2352" s="36" t="n"/>
      <c r="M2352" s="36" t="n"/>
      <c r="P2352" s="37" t="n"/>
      <c r="Q2352" s="38">
        <f>IF($C2352="",0,IF(OR(LOWER(TRIM($G2352))="omani",LOWER(TRIM($G2352))="oman",LOWER(TRIM($G2352))="om",LOWER(TRIM($G2352))="local"),1,0))</f>
        <v/>
      </c>
      <c r="R2352" s="38">
        <f>IF($C2352="",0,IF(OR(ISNUMBER(SEARCH("resign",$N2352)),ISNUMBER(SEARCH("terminat",$N2352)),ISNUMBER(SEARCH("inactive",$N2352)),ISNUMBER(SEARCH("vacan",$N2352)),ISNUMBER(SEARCH("deceased",$N2352)),ISNUMBER(SEARCH("separated",$N2352))),0,1))</f>
        <v/>
      </c>
      <c r="S2352">
        <f>IF(OR($R2352=0,NOT(ISNUMBER($I2352))),"",IFERROR(DATEDIF($I2352,DATE(FY,1,1),"y"),""))</f>
        <v/>
      </c>
      <c r="T2352">
        <f>IF(OR($R2352=0,NOT(ISNUMBER($J2352))),"",IFERROR(DATEDIF($J2352,DATE(FY,1,1),"y"),0))</f>
        <v/>
      </c>
      <c r="U2352" s="38">
        <f>IF(OR($R2352=0,NOT(ISNUMBER($I2352))),0,IF(YEAR($I2352)+IF($Q2352=1,RetAgeO,RetAgeE)=FY,MONTH($I2352),IF(YEAR($I2352)+IF($Q2352=1,RetAgeO,RetAgeE)&lt;FY,1,0)))</f>
        <v/>
      </c>
      <c r="V2352" s="38">
        <f>IF(OR($R2352=0,NOT(ISNUMBER($K2352))),0,IF(YEAR($K2352)=FY,MONTH($K2352),IF(YEAR($K2352)&lt;FY,1,0)))</f>
        <v/>
      </c>
      <c r="W2352" s="38">
        <f>IF($R2352=0,0,MIN(12,IF(AND(ISNUMBER($O2352),$O2352&gt;=1,$O2352&lt;=12),INT($O2352),12),IF(AND(RetireExit="Yes",$U2352&gt;0),$U2352,12),IF(AND(ContractExit="Yes",$V2352&gt;0),$V2352,12)))</f>
        <v/>
      </c>
      <c r="X2352" s="37">
        <f>IF(ISNUMBER($P2352),$P2352,IncPct)</f>
        <v/>
      </c>
      <c r="Y2352" s="39">
        <f>IF($W2352=0,0,MAX(0,MIN($W2352,IncMonth-1))+MAX(0,$W2352-IncMonth+1)*(1+$X2352))</f>
        <v/>
      </c>
      <c r="Z2352" s="40">
        <f>IF($C2352="",0,IFERROR(INDEX(Departments!$B$5:$B$54,MATCH($C2352,Departments!$A$5:$A$54,0)),0))</f>
        <v/>
      </c>
      <c r="AA2352" s="41">
        <f>N($L2352)*$Y2352</f>
        <v/>
      </c>
      <c r="AB2352" s="41">
        <f>N($M2352)*$Y2352</f>
        <v/>
      </c>
      <c r="AC2352" s="41">
        <f>$AA2352*$Z2352</f>
        <v/>
      </c>
      <c r="AD2352" s="41">
        <f>$AA2352*BonusMonths/12</f>
        <v/>
      </c>
      <c r="AE2352" s="41">
        <f>($AA2352+SI_Gross*$AB2352)*IF($Q2352=1,SI_O,SI_E)</f>
        <v/>
      </c>
      <c r="AF2352" s="41">
        <f>IF($Q2352=1,0,$AA2352*EOSB)</f>
        <v/>
      </c>
      <c r="AG2352" s="41">
        <f>$AN2352*$W2352</f>
        <v/>
      </c>
      <c r="AH2352" s="41">
        <f>SUM($AA2352:$AG2352)</f>
        <v/>
      </c>
      <c r="AI2352" s="41">
        <f>12*($AM2352+$AN2352)</f>
        <v/>
      </c>
      <c r="AJ2352" s="41">
        <f>$AM2352*((IncMonth-1)+(13-IncMonth)*(1+$X2352))+12*$AN2352</f>
        <v/>
      </c>
      <c r="AK2352" s="41">
        <f>IF($R2352=1,N($L2352)+N($M2352),0)</f>
        <v/>
      </c>
      <c r="AL2352">
        <f>IF($C2352="","",IF(N($L2352)&lt;=0,"Basic salary missing",IF(ISNA(MATCH($C2352,Departments!$A$5:$A$54,0)),"Department not on Departments sheet",IF(AND($I2352&lt;&gt;"",NOT(ISNUMBER($I2352))),"Date of birth is text, not a date",IF(AND($K2352&lt;&gt;"",NOT(ISNUMBER($K2352))),"Contract end is text, not a date","")))))</f>
        <v/>
      </c>
      <c r="AM2352" s="41">
        <f>IF($R2352=0,0,N($L2352)*(1+$Z2352+BonusMonths/12+IF($Q2352=1,0,EOSB))+N($M2352)+(N($L2352)+SI_Gross*N($M2352))*IF($Q2352=1,SI_O,SI_E))</f>
        <v/>
      </c>
      <c r="AN2352" s="41">
        <f>IF($R2352=0,0,(IF($Q2352=1,MedO,MedE+Ticket)+Training)/12)</f>
        <v/>
      </c>
    </row>
    <row r="2353">
      <c r="I2353" s="35" t="n"/>
      <c r="J2353" s="35" t="n"/>
      <c r="K2353" s="35" t="n"/>
      <c r="L2353" s="36" t="n"/>
      <c r="M2353" s="36" t="n"/>
      <c r="P2353" s="37" t="n"/>
      <c r="Q2353" s="38">
        <f>IF($C2353="",0,IF(OR(LOWER(TRIM($G2353))="omani",LOWER(TRIM($G2353))="oman",LOWER(TRIM($G2353))="om",LOWER(TRIM($G2353))="local"),1,0))</f>
        <v/>
      </c>
      <c r="R2353" s="38">
        <f>IF($C2353="",0,IF(OR(ISNUMBER(SEARCH("resign",$N2353)),ISNUMBER(SEARCH("terminat",$N2353)),ISNUMBER(SEARCH("inactive",$N2353)),ISNUMBER(SEARCH("vacan",$N2353)),ISNUMBER(SEARCH("deceased",$N2353)),ISNUMBER(SEARCH("separated",$N2353))),0,1))</f>
        <v/>
      </c>
      <c r="S2353">
        <f>IF(OR($R2353=0,NOT(ISNUMBER($I2353))),"",IFERROR(DATEDIF($I2353,DATE(FY,1,1),"y"),""))</f>
        <v/>
      </c>
      <c r="T2353">
        <f>IF(OR($R2353=0,NOT(ISNUMBER($J2353))),"",IFERROR(DATEDIF($J2353,DATE(FY,1,1),"y"),0))</f>
        <v/>
      </c>
      <c r="U2353" s="38">
        <f>IF(OR($R2353=0,NOT(ISNUMBER($I2353))),0,IF(YEAR($I2353)+IF($Q2353=1,RetAgeO,RetAgeE)=FY,MONTH($I2353),IF(YEAR($I2353)+IF($Q2353=1,RetAgeO,RetAgeE)&lt;FY,1,0)))</f>
        <v/>
      </c>
      <c r="V2353" s="38">
        <f>IF(OR($R2353=0,NOT(ISNUMBER($K2353))),0,IF(YEAR($K2353)=FY,MONTH($K2353),IF(YEAR($K2353)&lt;FY,1,0)))</f>
        <v/>
      </c>
      <c r="W2353" s="38">
        <f>IF($R2353=0,0,MIN(12,IF(AND(ISNUMBER($O2353),$O2353&gt;=1,$O2353&lt;=12),INT($O2353),12),IF(AND(RetireExit="Yes",$U2353&gt;0),$U2353,12),IF(AND(ContractExit="Yes",$V2353&gt;0),$V2353,12)))</f>
        <v/>
      </c>
      <c r="X2353" s="37">
        <f>IF(ISNUMBER($P2353),$P2353,IncPct)</f>
        <v/>
      </c>
      <c r="Y2353" s="39">
        <f>IF($W2353=0,0,MAX(0,MIN($W2353,IncMonth-1))+MAX(0,$W2353-IncMonth+1)*(1+$X2353))</f>
        <v/>
      </c>
      <c r="Z2353" s="40">
        <f>IF($C2353="",0,IFERROR(INDEX(Departments!$B$5:$B$54,MATCH($C2353,Departments!$A$5:$A$54,0)),0))</f>
        <v/>
      </c>
      <c r="AA2353" s="41">
        <f>N($L2353)*$Y2353</f>
        <v/>
      </c>
      <c r="AB2353" s="41">
        <f>N($M2353)*$Y2353</f>
        <v/>
      </c>
      <c r="AC2353" s="41">
        <f>$AA2353*$Z2353</f>
        <v/>
      </c>
      <c r="AD2353" s="41">
        <f>$AA2353*BonusMonths/12</f>
        <v/>
      </c>
      <c r="AE2353" s="41">
        <f>($AA2353+SI_Gross*$AB2353)*IF($Q2353=1,SI_O,SI_E)</f>
        <v/>
      </c>
      <c r="AF2353" s="41">
        <f>IF($Q2353=1,0,$AA2353*EOSB)</f>
        <v/>
      </c>
      <c r="AG2353" s="41">
        <f>$AN2353*$W2353</f>
        <v/>
      </c>
      <c r="AH2353" s="41">
        <f>SUM($AA2353:$AG2353)</f>
        <v/>
      </c>
      <c r="AI2353" s="41">
        <f>12*($AM2353+$AN2353)</f>
        <v/>
      </c>
      <c r="AJ2353" s="41">
        <f>$AM2353*((IncMonth-1)+(13-IncMonth)*(1+$X2353))+12*$AN2353</f>
        <v/>
      </c>
      <c r="AK2353" s="41">
        <f>IF($R2353=1,N($L2353)+N($M2353),0)</f>
        <v/>
      </c>
      <c r="AL2353">
        <f>IF($C2353="","",IF(N($L2353)&lt;=0,"Basic salary missing",IF(ISNA(MATCH($C2353,Departments!$A$5:$A$54,0)),"Department not on Departments sheet",IF(AND($I2353&lt;&gt;"",NOT(ISNUMBER($I2353))),"Date of birth is text, not a date",IF(AND($K2353&lt;&gt;"",NOT(ISNUMBER($K2353))),"Contract end is text, not a date","")))))</f>
        <v/>
      </c>
      <c r="AM2353" s="41">
        <f>IF($R2353=0,0,N($L2353)*(1+$Z2353+BonusMonths/12+IF($Q2353=1,0,EOSB))+N($M2353)+(N($L2353)+SI_Gross*N($M2353))*IF($Q2353=1,SI_O,SI_E))</f>
        <v/>
      </c>
      <c r="AN2353" s="41">
        <f>IF($R2353=0,0,(IF($Q2353=1,MedO,MedE+Ticket)+Training)/12)</f>
        <v/>
      </c>
    </row>
    <row r="2354">
      <c r="I2354" s="35" t="n"/>
      <c r="J2354" s="35" t="n"/>
      <c r="K2354" s="35" t="n"/>
      <c r="L2354" s="36" t="n"/>
      <c r="M2354" s="36" t="n"/>
      <c r="P2354" s="37" t="n"/>
      <c r="Q2354" s="38">
        <f>IF($C2354="",0,IF(OR(LOWER(TRIM($G2354))="omani",LOWER(TRIM($G2354))="oman",LOWER(TRIM($G2354))="om",LOWER(TRIM($G2354))="local"),1,0))</f>
        <v/>
      </c>
      <c r="R2354" s="38">
        <f>IF($C2354="",0,IF(OR(ISNUMBER(SEARCH("resign",$N2354)),ISNUMBER(SEARCH("terminat",$N2354)),ISNUMBER(SEARCH("inactive",$N2354)),ISNUMBER(SEARCH("vacan",$N2354)),ISNUMBER(SEARCH("deceased",$N2354)),ISNUMBER(SEARCH("separated",$N2354))),0,1))</f>
        <v/>
      </c>
      <c r="S2354">
        <f>IF(OR($R2354=0,NOT(ISNUMBER($I2354))),"",IFERROR(DATEDIF($I2354,DATE(FY,1,1),"y"),""))</f>
        <v/>
      </c>
      <c r="T2354">
        <f>IF(OR($R2354=0,NOT(ISNUMBER($J2354))),"",IFERROR(DATEDIF($J2354,DATE(FY,1,1),"y"),0))</f>
        <v/>
      </c>
      <c r="U2354" s="38">
        <f>IF(OR($R2354=0,NOT(ISNUMBER($I2354))),0,IF(YEAR($I2354)+IF($Q2354=1,RetAgeO,RetAgeE)=FY,MONTH($I2354),IF(YEAR($I2354)+IF($Q2354=1,RetAgeO,RetAgeE)&lt;FY,1,0)))</f>
        <v/>
      </c>
      <c r="V2354" s="38">
        <f>IF(OR($R2354=0,NOT(ISNUMBER($K2354))),0,IF(YEAR($K2354)=FY,MONTH($K2354),IF(YEAR($K2354)&lt;FY,1,0)))</f>
        <v/>
      </c>
      <c r="W2354" s="38">
        <f>IF($R2354=0,0,MIN(12,IF(AND(ISNUMBER($O2354),$O2354&gt;=1,$O2354&lt;=12),INT($O2354),12),IF(AND(RetireExit="Yes",$U2354&gt;0),$U2354,12),IF(AND(ContractExit="Yes",$V2354&gt;0),$V2354,12)))</f>
        <v/>
      </c>
      <c r="X2354" s="37">
        <f>IF(ISNUMBER($P2354),$P2354,IncPct)</f>
        <v/>
      </c>
      <c r="Y2354" s="39">
        <f>IF($W2354=0,0,MAX(0,MIN($W2354,IncMonth-1))+MAX(0,$W2354-IncMonth+1)*(1+$X2354))</f>
        <v/>
      </c>
      <c r="Z2354" s="40">
        <f>IF($C2354="",0,IFERROR(INDEX(Departments!$B$5:$B$54,MATCH($C2354,Departments!$A$5:$A$54,0)),0))</f>
        <v/>
      </c>
      <c r="AA2354" s="41">
        <f>N($L2354)*$Y2354</f>
        <v/>
      </c>
      <c r="AB2354" s="41">
        <f>N($M2354)*$Y2354</f>
        <v/>
      </c>
      <c r="AC2354" s="41">
        <f>$AA2354*$Z2354</f>
        <v/>
      </c>
      <c r="AD2354" s="41">
        <f>$AA2354*BonusMonths/12</f>
        <v/>
      </c>
      <c r="AE2354" s="41">
        <f>($AA2354+SI_Gross*$AB2354)*IF($Q2354=1,SI_O,SI_E)</f>
        <v/>
      </c>
      <c r="AF2354" s="41">
        <f>IF($Q2354=1,0,$AA2354*EOSB)</f>
        <v/>
      </c>
      <c r="AG2354" s="41">
        <f>$AN2354*$W2354</f>
        <v/>
      </c>
      <c r="AH2354" s="41">
        <f>SUM($AA2354:$AG2354)</f>
        <v/>
      </c>
      <c r="AI2354" s="41">
        <f>12*($AM2354+$AN2354)</f>
        <v/>
      </c>
      <c r="AJ2354" s="41">
        <f>$AM2354*((IncMonth-1)+(13-IncMonth)*(1+$X2354))+12*$AN2354</f>
        <v/>
      </c>
      <c r="AK2354" s="41">
        <f>IF($R2354=1,N($L2354)+N($M2354),0)</f>
        <v/>
      </c>
      <c r="AL2354">
        <f>IF($C2354="","",IF(N($L2354)&lt;=0,"Basic salary missing",IF(ISNA(MATCH($C2354,Departments!$A$5:$A$54,0)),"Department not on Departments sheet",IF(AND($I2354&lt;&gt;"",NOT(ISNUMBER($I2354))),"Date of birth is text, not a date",IF(AND($K2354&lt;&gt;"",NOT(ISNUMBER($K2354))),"Contract end is text, not a date","")))))</f>
        <v/>
      </c>
      <c r="AM2354" s="41">
        <f>IF($R2354=0,0,N($L2354)*(1+$Z2354+BonusMonths/12+IF($Q2354=1,0,EOSB))+N($M2354)+(N($L2354)+SI_Gross*N($M2354))*IF($Q2354=1,SI_O,SI_E))</f>
        <v/>
      </c>
      <c r="AN2354" s="41">
        <f>IF($R2354=0,0,(IF($Q2354=1,MedO,MedE+Ticket)+Training)/12)</f>
        <v/>
      </c>
    </row>
    <row r="2355">
      <c r="I2355" s="35" t="n"/>
      <c r="J2355" s="35" t="n"/>
      <c r="K2355" s="35" t="n"/>
      <c r="L2355" s="36" t="n"/>
      <c r="M2355" s="36" t="n"/>
      <c r="P2355" s="37" t="n"/>
      <c r="Q2355" s="38">
        <f>IF($C2355="",0,IF(OR(LOWER(TRIM($G2355))="omani",LOWER(TRIM($G2355))="oman",LOWER(TRIM($G2355))="om",LOWER(TRIM($G2355))="local"),1,0))</f>
        <v/>
      </c>
      <c r="R2355" s="38">
        <f>IF($C2355="",0,IF(OR(ISNUMBER(SEARCH("resign",$N2355)),ISNUMBER(SEARCH("terminat",$N2355)),ISNUMBER(SEARCH("inactive",$N2355)),ISNUMBER(SEARCH("vacan",$N2355)),ISNUMBER(SEARCH("deceased",$N2355)),ISNUMBER(SEARCH("separated",$N2355))),0,1))</f>
        <v/>
      </c>
      <c r="S2355">
        <f>IF(OR($R2355=0,NOT(ISNUMBER($I2355))),"",IFERROR(DATEDIF($I2355,DATE(FY,1,1),"y"),""))</f>
        <v/>
      </c>
      <c r="T2355">
        <f>IF(OR($R2355=0,NOT(ISNUMBER($J2355))),"",IFERROR(DATEDIF($J2355,DATE(FY,1,1),"y"),0))</f>
        <v/>
      </c>
      <c r="U2355" s="38">
        <f>IF(OR($R2355=0,NOT(ISNUMBER($I2355))),0,IF(YEAR($I2355)+IF($Q2355=1,RetAgeO,RetAgeE)=FY,MONTH($I2355),IF(YEAR($I2355)+IF($Q2355=1,RetAgeO,RetAgeE)&lt;FY,1,0)))</f>
        <v/>
      </c>
      <c r="V2355" s="38">
        <f>IF(OR($R2355=0,NOT(ISNUMBER($K2355))),0,IF(YEAR($K2355)=FY,MONTH($K2355),IF(YEAR($K2355)&lt;FY,1,0)))</f>
        <v/>
      </c>
      <c r="W2355" s="38">
        <f>IF($R2355=0,0,MIN(12,IF(AND(ISNUMBER($O2355),$O2355&gt;=1,$O2355&lt;=12),INT($O2355),12),IF(AND(RetireExit="Yes",$U2355&gt;0),$U2355,12),IF(AND(ContractExit="Yes",$V2355&gt;0),$V2355,12)))</f>
        <v/>
      </c>
      <c r="X2355" s="37">
        <f>IF(ISNUMBER($P2355),$P2355,IncPct)</f>
        <v/>
      </c>
      <c r="Y2355" s="39">
        <f>IF($W2355=0,0,MAX(0,MIN($W2355,IncMonth-1))+MAX(0,$W2355-IncMonth+1)*(1+$X2355))</f>
        <v/>
      </c>
      <c r="Z2355" s="40">
        <f>IF($C2355="",0,IFERROR(INDEX(Departments!$B$5:$B$54,MATCH($C2355,Departments!$A$5:$A$54,0)),0))</f>
        <v/>
      </c>
      <c r="AA2355" s="41">
        <f>N($L2355)*$Y2355</f>
        <v/>
      </c>
      <c r="AB2355" s="41">
        <f>N($M2355)*$Y2355</f>
        <v/>
      </c>
      <c r="AC2355" s="41">
        <f>$AA2355*$Z2355</f>
        <v/>
      </c>
      <c r="AD2355" s="41">
        <f>$AA2355*BonusMonths/12</f>
        <v/>
      </c>
      <c r="AE2355" s="41">
        <f>($AA2355+SI_Gross*$AB2355)*IF($Q2355=1,SI_O,SI_E)</f>
        <v/>
      </c>
      <c r="AF2355" s="41">
        <f>IF($Q2355=1,0,$AA2355*EOSB)</f>
        <v/>
      </c>
      <c r="AG2355" s="41">
        <f>$AN2355*$W2355</f>
        <v/>
      </c>
      <c r="AH2355" s="41">
        <f>SUM($AA2355:$AG2355)</f>
        <v/>
      </c>
      <c r="AI2355" s="41">
        <f>12*($AM2355+$AN2355)</f>
        <v/>
      </c>
      <c r="AJ2355" s="41">
        <f>$AM2355*((IncMonth-1)+(13-IncMonth)*(1+$X2355))+12*$AN2355</f>
        <v/>
      </c>
      <c r="AK2355" s="41">
        <f>IF($R2355=1,N($L2355)+N($M2355),0)</f>
        <v/>
      </c>
      <c r="AL2355">
        <f>IF($C2355="","",IF(N($L2355)&lt;=0,"Basic salary missing",IF(ISNA(MATCH($C2355,Departments!$A$5:$A$54,0)),"Department not on Departments sheet",IF(AND($I2355&lt;&gt;"",NOT(ISNUMBER($I2355))),"Date of birth is text, not a date",IF(AND($K2355&lt;&gt;"",NOT(ISNUMBER($K2355))),"Contract end is text, not a date","")))))</f>
        <v/>
      </c>
      <c r="AM2355" s="41">
        <f>IF($R2355=0,0,N($L2355)*(1+$Z2355+BonusMonths/12+IF($Q2355=1,0,EOSB))+N($M2355)+(N($L2355)+SI_Gross*N($M2355))*IF($Q2355=1,SI_O,SI_E))</f>
        <v/>
      </c>
      <c r="AN2355" s="41">
        <f>IF($R2355=0,0,(IF($Q2355=1,MedO,MedE+Ticket)+Training)/12)</f>
        <v/>
      </c>
    </row>
    <row r="2356">
      <c r="I2356" s="35" t="n"/>
      <c r="J2356" s="35" t="n"/>
      <c r="K2356" s="35" t="n"/>
      <c r="L2356" s="36" t="n"/>
      <c r="M2356" s="36" t="n"/>
      <c r="P2356" s="37" t="n"/>
      <c r="Q2356" s="38">
        <f>IF($C2356="",0,IF(OR(LOWER(TRIM($G2356))="omani",LOWER(TRIM($G2356))="oman",LOWER(TRIM($G2356))="om",LOWER(TRIM($G2356))="local"),1,0))</f>
        <v/>
      </c>
      <c r="R2356" s="38">
        <f>IF($C2356="",0,IF(OR(ISNUMBER(SEARCH("resign",$N2356)),ISNUMBER(SEARCH("terminat",$N2356)),ISNUMBER(SEARCH("inactive",$N2356)),ISNUMBER(SEARCH("vacan",$N2356)),ISNUMBER(SEARCH("deceased",$N2356)),ISNUMBER(SEARCH("separated",$N2356))),0,1))</f>
        <v/>
      </c>
      <c r="S2356">
        <f>IF(OR($R2356=0,NOT(ISNUMBER($I2356))),"",IFERROR(DATEDIF($I2356,DATE(FY,1,1),"y"),""))</f>
        <v/>
      </c>
      <c r="T2356">
        <f>IF(OR($R2356=0,NOT(ISNUMBER($J2356))),"",IFERROR(DATEDIF($J2356,DATE(FY,1,1),"y"),0))</f>
        <v/>
      </c>
      <c r="U2356" s="38">
        <f>IF(OR($R2356=0,NOT(ISNUMBER($I2356))),0,IF(YEAR($I2356)+IF($Q2356=1,RetAgeO,RetAgeE)=FY,MONTH($I2356),IF(YEAR($I2356)+IF($Q2356=1,RetAgeO,RetAgeE)&lt;FY,1,0)))</f>
        <v/>
      </c>
      <c r="V2356" s="38">
        <f>IF(OR($R2356=0,NOT(ISNUMBER($K2356))),0,IF(YEAR($K2356)=FY,MONTH($K2356),IF(YEAR($K2356)&lt;FY,1,0)))</f>
        <v/>
      </c>
      <c r="W2356" s="38">
        <f>IF($R2356=0,0,MIN(12,IF(AND(ISNUMBER($O2356),$O2356&gt;=1,$O2356&lt;=12),INT($O2356),12),IF(AND(RetireExit="Yes",$U2356&gt;0),$U2356,12),IF(AND(ContractExit="Yes",$V2356&gt;0),$V2356,12)))</f>
        <v/>
      </c>
      <c r="X2356" s="37">
        <f>IF(ISNUMBER($P2356),$P2356,IncPct)</f>
        <v/>
      </c>
      <c r="Y2356" s="39">
        <f>IF($W2356=0,0,MAX(0,MIN($W2356,IncMonth-1))+MAX(0,$W2356-IncMonth+1)*(1+$X2356))</f>
        <v/>
      </c>
      <c r="Z2356" s="40">
        <f>IF($C2356="",0,IFERROR(INDEX(Departments!$B$5:$B$54,MATCH($C2356,Departments!$A$5:$A$54,0)),0))</f>
        <v/>
      </c>
      <c r="AA2356" s="41">
        <f>N($L2356)*$Y2356</f>
        <v/>
      </c>
      <c r="AB2356" s="41">
        <f>N($M2356)*$Y2356</f>
        <v/>
      </c>
      <c r="AC2356" s="41">
        <f>$AA2356*$Z2356</f>
        <v/>
      </c>
      <c r="AD2356" s="41">
        <f>$AA2356*BonusMonths/12</f>
        <v/>
      </c>
      <c r="AE2356" s="41">
        <f>($AA2356+SI_Gross*$AB2356)*IF($Q2356=1,SI_O,SI_E)</f>
        <v/>
      </c>
      <c r="AF2356" s="41">
        <f>IF($Q2356=1,0,$AA2356*EOSB)</f>
        <v/>
      </c>
      <c r="AG2356" s="41">
        <f>$AN2356*$W2356</f>
        <v/>
      </c>
      <c r="AH2356" s="41">
        <f>SUM($AA2356:$AG2356)</f>
        <v/>
      </c>
      <c r="AI2356" s="41">
        <f>12*($AM2356+$AN2356)</f>
        <v/>
      </c>
      <c r="AJ2356" s="41">
        <f>$AM2356*((IncMonth-1)+(13-IncMonth)*(1+$X2356))+12*$AN2356</f>
        <v/>
      </c>
      <c r="AK2356" s="41">
        <f>IF($R2356=1,N($L2356)+N($M2356),0)</f>
        <v/>
      </c>
      <c r="AL2356">
        <f>IF($C2356="","",IF(N($L2356)&lt;=0,"Basic salary missing",IF(ISNA(MATCH($C2356,Departments!$A$5:$A$54,0)),"Department not on Departments sheet",IF(AND($I2356&lt;&gt;"",NOT(ISNUMBER($I2356))),"Date of birth is text, not a date",IF(AND($K2356&lt;&gt;"",NOT(ISNUMBER($K2356))),"Contract end is text, not a date","")))))</f>
        <v/>
      </c>
      <c r="AM2356" s="41">
        <f>IF($R2356=0,0,N($L2356)*(1+$Z2356+BonusMonths/12+IF($Q2356=1,0,EOSB))+N($M2356)+(N($L2356)+SI_Gross*N($M2356))*IF($Q2356=1,SI_O,SI_E))</f>
        <v/>
      </c>
      <c r="AN2356" s="41">
        <f>IF($R2356=0,0,(IF($Q2356=1,MedO,MedE+Ticket)+Training)/12)</f>
        <v/>
      </c>
    </row>
    <row r="2357">
      <c r="I2357" s="35" t="n"/>
      <c r="J2357" s="35" t="n"/>
      <c r="K2357" s="35" t="n"/>
      <c r="L2357" s="36" t="n"/>
      <c r="M2357" s="36" t="n"/>
      <c r="P2357" s="37" t="n"/>
      <c r="Q2357" s="38">
        <f>IF($C2357="",0,IF(OR(LOWER(TRIM($G2357))="omani",LOWER(TRIM($G2357))="oman",LOWER(TRIM($G2357))="om",LOWER(TRIM($G2357))="local"),1,0))</f>
        <v/>
      </c>
      <c r="R2357" s="38">
        <f>IF($C2357="",0,IF(OR(ISNUMBER(SEARCH("resign",$N2357)),ISNUMBER(SEARCH("terminat",$N2357)),ISNUMBER(SEARCH("inactive",$N2357)),ISNUMBER(SEARCH("vacan",$N2357)),ISNUMBER(SEARCH("deceased",$N2357)),ISNUMBER(SEARCH("separated",$N2357))),0,1))</f>
        <v/>
      </c>
      <c r="S2357">
        <f>IF(OR($R2357=0,NOT(ISNUMBER($I2357))),"",IFERROR(DATEDIF($I2357,DATE(FY,1,1),"y"),""))</f>
        <v/>
      </c>
      <c r="T2357">
        <f>IF(OR($R2357=0,NOT(ISNUMBER($J2357))),"",IFERROR(DATEDIF($J2357,DATE(FY,1,1),"y"),0))</f>
        <v/>
      </c>
      <c r="U2357" s="38">
        <f>IF(OR($R2357=0,NOT(ISNUMBER($I2357))),0,IF(YEAR($I2357)+IF($Q2357=1,RetAgeO,RetAgeE)=FY,MONTH($I2357),IF(YEAR($I2357)+IF($Q2357=1,RetAgeO,RetAgeE)&lt;FY,1,0)))</f>
        <v/>
      </c>
      <c r="V2357" s="38">
        <f>IF(OR($R2357=0,NOT(ISNUMBER($K2357))),0,IF(YEAR($K2357)=FY,MONTH($K2357),IF(YEAR($K2357)&lt;FY,1,0)))</f>
        <v/>
      </c>
      <c r="W2357" s="38">
        <f>IF($R2357=0,0,MIN(12,IF(AND(ISNUMBER($O2357),$O2357&gt;=1,$O2357&lt;=12),INT($O2357),12),IF(AND(RetireExit="Yes",$U2357&gt;0),$U2357,12),IF(AND(ContractExit="Yes",$V2357&gt;0),$V2357,12)))</f>
        <v/>
      </c>
      <c r="X2357" s="37">
        <f>IF(ISNUMBER($P2357),$P2357,IncPct)</f>
        <v/>
      </c>
      <c r="Y2357" s="39">
        <f>IF($W2357=0,0,MAX(0,MIN($W2357,IncMonth-1))+MAX(0,$W2357-IncMonth+1)*(1+$X2357))</f>
        <v/>
      </c>
      <c r="Z2357" s="40">
        <f>IF($C2357="",0,IFERROR(INDEX(Departments!$B$5:$B$54,MATCH($C2357,Departments!$A$5:$A$54,0)),0))</f>
        <v/>
      </c>
      <c r="AA2357" s="41">
        <f>N($L2357)*$Y2357</f>
        <v/>
      </c>
      <c r="AB2357" s="41">
        <f>N($M2357)*$Y2357</f>
        <v/>
      </c>
      <c r="AC2357" s="41">
        <f>$AA2357*$Z2357</f>
        <v/>
      </c>
      <c r="AD2357" s="41">
        <f>$AA2357*BonusMonths/12</f>
        <v/>
      </c>
      <c r="AE2357" s="41">
        <f>($AA2357+SI_Gross*$AB2357)*IF($Q2357=1,SI_O,SI_E)</f>
        <v/>
      </c>
      <c r="AF2357" s="41">
        <f>IF($Q2357=1,0,$AA2357*EOSB)</f>
        <v/>
      </c>
      <c r="AG2357" s="41">
        <f>$AN2357*$W2357</f>
        <v/>
      </c>
      <c r="AH2357" s="41">
        <f>SUM($AA2357:$AG2357)</f>
        <v/>
      </c>
      <c r="AI2357" s="41">
        <f>12*($AM2357+$AN2357)</f>
        <v/>
      </c>
      <c r="AJ2357" s="41">
        <f>$AM2357*((IncMonth-1)+(13-IncMonth)*(1+$X2357))+12*$AN2357</f>
        <v/>
      </c>
      <c r="AK2357" s="41">
        <f>IF($R2357=1,N($L2357)+N($M2357),0)</f>
        <v/>
      </c>
      <c r="AL2357">
        <f>IF($C2357="","",IF(N($L2357)&lt;=0,"Basic salary missing",IF(ISNA(MATCH($C2357,Departments!$A$5:$A$54,0)),"Department not on Departments sheet",IF(AND($I2357&lt;&gt;"",NOT(ISNUMBER($I2357))),"Date of birth is text, not a date",IF(AND($K2357&lt;&gt;"",NOT(ISNUMBER($K2357))),"Contract end is text, not a date","")))))</f>
        <v/>
      </c>
      <c r="AM2357" s="41">
        <f>IF($R2357=0,0,N($L2357)*(1+$Z2357+BonusMonths/12+IF($Q2357=1,0,EOSB))+N($M2357)+(N($L2357)+SI_Gross*N($M2357))*IF($Q2357=1,SI_O,SI_E))</f>
        <v/>
      </c>
      <c r="AN2357" s="41">
        <f>IF($R2357=0,0,(IF($Q2357=1,MedO,MedE+Ticket)+Training)/12)</f>
        <v/>
      </c>
    </row>
    <row r="2358">
      <c r="I2358" s="35" t="n"/>
      <c r="J2358" s="35" t="n"/>
      <c r="K2358" s="35" t="n"/>
      <c r="L2358" s="36" t="n"/>
      <c r="M2358" s="36" t="n"/>
      <c r="P2358" s="37" t="n"/>
      <c r="Q2358" s="38">
        <f>IF($C2358="",0,IF(OR(LOWER(TRIM($G2358))="omani",LOWER(TRIM($G2358))="oman",LOWER(TRIM($G2358))="om",LOWER(TRIM($G2358))="local"),1,0))</f>
        <v/>
      </c>
      <c r="R2358" s="38">
        <f>IF($C2358="",0,IF(OR(ISNUMBER(SEARCH("resign",$N2358)),ISNUMBER(SEARCH("terminat",$N2358)),ISNUMBER(SEARCH("inactive",$N2358)),ISNUMBER(SEARCH("vacan",$N2358)),ISNUMBER(SEARCH("deceased",$N2358)),ISNUMBER(SEARCH("separated",$N2358))),0,1))</f>
        <v/>
      </c>
      <c r="S2358">
        <f>IF(OR($R2358=0,NOT(ISNUMBER($I2358))),"",IFERROR(DATEDIF($I2358,DATE(FY,1,1),"y"),""))</f>
        <v/>
      </c>
      <c r="T2358">
        <f>IF(OR($R2358=0,NOT(ISNUMBER($J2358))),"",IFERROR(DATEDIF($J2358,DATE(FY,1,1),"y"),0))</f>
        <v/>
      </c>
      <c r="U2358" s="38">
        <f>IF(OR($R2358=0,NOT(ISNUMBER($I2358))),0,IF(YEAR($I2358)+IF($Q2358=1,RetAgeO,RetAgeE)=FY,MONTH($I2358),IF(YEAR($I2358)+IF($Q2358=1,RetAgeO,RetAgeE)&lt;FY,1,0)))</f>
        <v/>
      </c>
      <c r="V2358" s="38">
        <f>IF(OR($R2358=0,NOT(ISNUMBER($K2358))),0,IF(YEAR($K2358)=FY,MONTH($K2358),IF(YEAR($K2358)&lt;FY,1,0)))</f>
        <v/>
      </c>
      <c r="W2358" s="38">
        <f>IF($R2358=0,0,MIN(12,IF(AND(ISNUMBER($O2358),$O2358&gt;=1,$O2358&lt;=12),INT($O2358),12),IF(AND(RetireExit="Yes",$U2358&gt;0),$U2358,12),IF(AND(ContractExit="Yes",$V2358&gt;0),$V2358,12)))</f>
        <v/>
      </c>
      <c r="X2358" s="37">
        <f>IF(ISNUMBER($P2358),$P2358,IncPct)</f>
        <v/>
      </c>
      <c r="Y2358" s="39">
        <f>IF($W2358=0,0,MAX(0,MIN($W2358,IncMonth-1))+MAX(0,$W2358-IncMonth+1)*(1+$X2358))</f>
        <v/>
      </c>
      <c r="Z2358" s="40">
        <f>IF($C2358="",0,IFERROR(INDEX(Departments!$B$5:$B$54,MATCH($C2358,Departments!$A$5:$A$54,0)),0))</f>
        <v/>
      </c>
      <c r="AA2358" s="41">
        <f>N($L2358)*$Y2358</f>
        <v/>
      </c>
      <c r="AB2358" s="41">
        <f>N($M2358)*$Y2358</f>
        <v/>
      </c>
      <c r="AC2358" s="41">
        <f>$AA2358*$Z2358</f>
        <v/>
      </c>
      <c r="AD2358" s="41">
        <f>$AA2358*BonusMonths/12</f>
        <v/>
      </c>
      <c r="AE2358" s="41">
        <f>($AA2358+SI_Gross*$AB2358)*IF($Q2358=1,SI_O,SI_E)</f>
        <v/>
      </c>
      <c r="AF2358" s="41">
        <f>IF($Q2358=1,0,$AA2358*EOSB)</f>
        <v/>
      </c>
      <c r="AG2358" s="41">
        <f>$AN2358*$W2358</f>
        <v/>
      </c>
      <c r="AH2358" s="41">
        <f>SUM($AA2358:$AG2358)</f>
        <v/>
      </c>
      <c r="AI2358" s="41">
        <f>12*($AM2358+$AN2358)</f>
        <v/>
      </c>
      <c r="AJ2358" s="41">
        <f>$AM2358*((IncMonth-1)+(13-IncMonth)*(1+$X2358))+12*$AN2358</f>
        <v/>
      </c>
      <c r="AK2358" s="41">
        <f>IF($R2358=1,N($L2358)+N($M2358),0)</f>
        <v/>
      </c>
      <c r="AL2358">
        <f>IF($C2358="","",IF(N($L2358)&lt;=0,"Basic salary missing",IF(ISNA(MATCH($C2358,Departments!$A$5:$A$54,0)),"Department not on Departments sheet",IF(AND($I2358&lt;&gt;"",NOT(ISNUMBER($I2358))),"Date of birth is text, not a date",IF(AND($K2358&lt;&gt;"",NOT(ISNUMBER($K2358))),"Contract end is text, not a date","")))))</f>
        <v/>
      </c>
      <c r="AM2358" s="41">
        <f>IF($R2358=0,0,N($L2358)*(1+$Z2358+BonusMonths/12+IF($Q2358=1,0,EOSB))+N($M2358)+(N($L2358)+SI_Gross*N($M2358))*IF($Q2358=1,SI_O,SI_E))</f>
        <v/>
      </c>
      <c r="AN2358" s="41">
        <f>IF($R2358=0,0,(IF($Q2358=1,MedO,MedE+Ticket)+Training)/12)</f>
        <v/>
      </c>
    </row>
    <row r="2359">
      <c r="I2359" s="35" t="n"/>
      <c r="J2359" s="35" t="n"/>
      <c r="K2359" s="35" t="n"/>
      <c r="L2359" s="36" t="n"/>
      <c r="M2359" s="36" t="n"/>
      <c r="P2359" s="37" t="n"/>
      <c r="Q2359" s="38">
        <f>IF($C2359="",0,IF(OR(LOWER(TRIM($G2359))="omani",LOWER(TRIM($G2359))="oman",LOWER(TRIM($G2359))="om",LOWER(TRIM($G2359))="local"),1,0))</f>
        <v/>
      </c>
      <c r="R2359" s="38">
        <f>IF($C2359="",0,IF(OR(ISNUMBER(SEARCH("resign",$N2359)),ISNUMBER(SEARCH("terminat",$N2359)),ISNUMBER(SEARCH("inactive",$N2359)),ISNUMBER(SEARCH("vacan",$N2359)),ISNUMBER(SEARCH("deceased",$N2359)),ISNUMBER(SEARCH("separated",$N2359))),0,1))</f>
        <v/>
      </c>
      <c r="S2359">
        <f>IF(OR($R2359=0,NOT(ISNUMBER($I2359))),"",IFERROR(DATEDIF($I2359,DATE(FY,1,1),"y"),""))</f>
        <v/>
      </c>
      <c r="T2359">
        <f>IF(OR($R2359=0,NOT(ISNUMBER($J2359))),"",IFERROR(DATEDIF($J2359,DATE(FY,1,1),"y"),0))</f>
        <v/>
      </c>
      <c r="U2359" s="38">
        <f>IF(OR($R2359=0,NOT(ISNUMBER($I2359))),0,IF(YEAR($I2359)+IF($Q2359=1,RetAgeO,RetAgeE)=FY,MONTH($I2359),IF(YEAR($I2359)+IF($Q2359=1,RetAgeO,RetAgeE)&lt;FY,1,0)))</f>
        <v/>
      </c>
      <c r="V2359" s="38">
        <f>IF(OR($R2359=0,NOT(ISNUMBER($K2359))),0,IF(YEAR($K2359)=FY,MONTH($K2359),IF(YEAR($K2359)&lt;FY,1,0)))</f>
        <v/>
      </c>
      <c r="W2359" s="38">
        <f>IF($R2359=0,0,MIN(12,IF(AND(ISNUMBER($O2359),$O2359&gt;=1,$O2359&lt;=12),INT($O2359),12),IF(AND(RetireExit="Yes",$U2359&gt;0),$U2359,12),IF(AND(ContractExit="Yes",$V2359&gt;0),$V2359,12)))</f>
        <v/>
      </c>
      <c r="X2359" s="37">
        <f>IF(ISNUMBER($P2359),$P2359,IncPct)</f>
        <v/>
      </c>
      <c r="Y2359" s="39">
        <f>IF($W2359=0,0,MAX(0,MIN($W2359,IncMonth-1))+MAX(0,$W2359-IncMonth+1)*(1+$X2359))</f>
        <v/>
      </c>
      <c r="Z2359" s="40">
        <f>IF($C2359="",0,IFERROR(INDEX(Departments!$B$5:$B$54,MATCH($C2359,Departments!$A$5:$A$54,0)),0))</f>
        <v/>
      </c>
      <c r="AA2359" s="41">
        <f>N($L2359)*$Y2359</f>
        <v/>
      </c>
      <c r="AB2359" s="41">
        <f>N($M2359)*$Y2359</f>
        <v/>
      </c>
      <c r="AC2359" s="41">
        <f>$AA2359*$Z2359</f>
        <v/>
      </c>
      <c r="AD2359" s="41">
        <f>$AA2359*BonusMonths/12</f>
        <v/>
      </c>
      <c r="AE2359" s="41">
        <f>($AA2359+SI_Gross*$AB2359)*IF($Q2359=1,SI_O,SI_E)</f>
        <v/>
      </c>
      <c r="AF2359" s="41">
        <f>IF($Q2359=1,0,$AA2359*EOSB)</f>
        <v/>
      </c>
      <c r="AG2359" s="41">
        <f>$AN2359*$W2359</f>
        <v/>
      </c>
      <c r="AH2359" s="41">
        <f>SUM($AA2359:$AG2359)</f>
        <v/>
      </c>
      <c r="AI2359" s="41">
        <f>12*($AM2359+$AN2359)</f>
        <v/>
      </c>
      <c r="AJ2359" s="41">
        <f>$AM2359*((IncMonth-1)+(13-IncMonth)*(1+$X2359))+12*$AN2359</f>
        <v/>
      </c>
      <c r="AK2359" s="41">
        <f>IF($R2359=1,N($L2359)+N($M2359),0)</f>
        <v/>
      </c>
      <c r="AL2359">
        <f>IF($C2359="","",IF(N($L2359)&lt;=0,"Basic salary missing",IF(ISNA(MATCH($C2359,Departments!$A$5:$A$54,0)),"Department not on Departments sheet",IF(AND($I2359&lt;&gt;"",NOT(ISNUMBER($I2359))),"Date of birth is text, not a date",IF(AND($K2359&lt;&gt;"",NOT(ISNUMBER($K2359))),"Contract end is text, not a date","")))))</f>
        <v/>
      </c>
      <c r="AM2359" s="41">
        <f>IF($R2359=0,0,N($L2359)*(1+$Z2359+BonusMonths/12+IF($Q2359=1,0,EOSB))+N($M2359)+(N($L2359)+SI_Gross*N($M2359))*IF($Q2359=1,SI_O,SI_E))</f>
        <v/>
      </c>
      <c r="AN2359" s="41">
        <f>IF($R2359=0,0,(IF($Q2359=1,MedO,MedE+Ticket)+Training)/12)</f>
        <v/>
      </c>
    </row>
    <row r="2360">
      <c r="I2360" s="35" t="n"/>
      <c r="J2360" s="35" t="n"/>
      <c r="K2360" s="35" t="n"/>
      <c r="L2360" s="36" t="n"/>
      <c r="M2360" s="36" t="n"/>
      <c r="P2360" s="37" t="n"/>
      <c r="Q2360" s="38">
        <f>IF($C2360="",0,IF(OR(LOWER(TRIM($G2360))="omani",LOWER(TRIM($G2360))="oman",LOWER(TRIM($G2360))="om",LOWER(TRIM($G2360))="local"),1,0))</f>
        <v/>
      </c>
      <c r="R2360" s="38">
        <f>IF($C2360="",0,IF(OR(ISNUMBER(SEARCH("resign",$N2360)),ISNUMBER(SEARCH("terminat",$N2360)),ISNUMBER(SEARCH("inactive",$N2360)),ISNUMBER(SEARCH("vacan",$N2360)),ISNUMBER(SEARCH("deceased",$N2360)),ISNUMBER(SEARCH("separated",$N2360))),0,1))</f>
        <v/>
      </c>
      <c r="S2360">
        <f>IF(OR($R2360=0,NOT(ISNUMBER($I2360))),"",IFERROR(DATEDIF($I2360,DATE(FY,1,1),"y"),""))</f>
        <v/>
      </c>
      <c r="T2360">
        <f>IF(OR($R2360=0,NOT(ISNUMBER($J2360))),"",IFERROR(DATEDIF($J2360,DATE(FY,1,1),"y"),0))</f>
        <v/>
      </c>
      <c r="U2360" s="38">
        <f>IF(OR($R2360=0,NOT(ISNUMBER($I2360))),0,IF(YEAR($I2360)+IF($Q2360=1,RetAgeO,RetAgeE)=FY,MONTH($I2360),IF(YEAR($I2360)+IF($Q2360=1,RetAgeO,RetAgeE)&lt;FY,1,0)))</f>
        <v/>
      </c>
      <c r="V2360" s="38">
        <f>IF(OR($R2360=0,NOT(ISNUMBER($K2360))),0,IF(YEAR($K2360)=FY,MONTH($K2360),IF(YEAR($K2360)&lt;FY,1,0)))</f>
        <v/>
      </c>
      <c r="W2360" s="38">
        <f>IF($R2360=0,0,MIN(12,IF(AND(ISNUMBER($O2360),$O2360&gt;=1,$O2360&lt;=12),INT($O2360),12),IF(AND(RetireExit="Yes",$U2360&gt;0),$U2360,12),IF(AND(ContractExit="Yes",$V2360&gt;0),$V2360,12)))</f>
        <v/>
      </c>
      <c r="X2360" s="37">
        <f>IF(ISNUMBER($P2360),$P2360,IncPct)</f>
        <v/>
      </c>
      <c r="Y2360" s="39">
        <f>IF($W2360=0,0,MAX(0,MIN($W2360,IncMonth-1))+MAX(0,$W2360-IncMonth+1)*(1+$X2360))</f>
        <v/>
      </c>
      <c r="Z2360" s="40">
        <f>IF($C2360="",0,IFERROR(INDEX(Departments!$B$5:$B$54,MATCH($C2360,Departments!$A$5:$A$54,0)),0))</f>
        <v/>
      </c>
      <c r="AA2360" s="41">
        <f>N($L2360)*$Y2360</f>
        <v/>
      </c>
      <c r="AB2360" s="41">
        <f>N($M2360)*$Y2360</f>
        <v/>
      </c>
      <c r="AC2360" s="41">
        <f>$AA2360*$Z2360</f>
        <v/>
      </c>
      <c r="AD2360" s="41">
        <f>$AA2360*BonusMonths/12</f>
        <v/>
      </c>
      <c r="AE2360" s="41">
        <f>($AA2360+SI_Gross*$AB2360)*IF($Q2360=1,SI_O,SI_E)</f>
        <v/>
      </c>
      <c r="AF2360" s="41">
        <f>IF($Q2360=1,0,$AA2360*EOSB)</f>
        <v/>
      </c>
      <c r="AG2360" s="41">
        <f>$AN2360*$W2360</f>
        <v/>
      </c>
      <c r="AH2360" s="41">
        <f>SUM($AA2360:$AG2360)</f>
        <v/>
      </c>
      <c r="AI2360" s="41">
        <f>12*($AM2360+$AN2360)</f>
        <v/>
      </c>
      <c r="AJ2360" s="41">
        <f>$AM2360*((IncMonth-1)+(13-IncMonth)*(1+$X2360))+12*$AN2360</f>
        <v/>
      </c>
      <c r="AK2360" s="41">
        <f>IF($R2360=1,N($L2360)+N($M2360),0)</f>
        <v/>
      </c>
      <c r="AL2360">
        <f>IF($C2360="","",IF(N($L2360)&lt;=0,"Basic salary missing",IF(ISNA(MATCH($C2360,Departments!$A$5:$A$54,0)),"Department not on Departments sheet",IF(AND($I2360&lt;&gt;"",NOT(ISNUMBER($I2360))),"Date of birth is text, not a date",IF(AND($K2360&lt;&gt;"",NOT(ISNUMBER($K2360))),"Contract end is text, not a date","")))))</f>
        <v/>
      </c>
      <c r="AM2360" s="41">
        <f>IF($R2360=0,0,N($L2360)*(1+$Z2360+BonusMonths/12+IF($Q2360=1,0,EOSB))+N($M2360)+(N($L2360)+SI_Gross*N($M2360))*IF($Q2360=1,SI_O,SI_E))</f>
        <v/>
      </c>
      <c r="AN2360" s="41">
        <f>IF($R2360=0,0,(IF($Q2360=1,MedO,MedE+Ticket)+Training)/12)</f>
        <v/>
      </c>
    </row>
    <row r="2361">
      <c r="I2361" s="35" t="n"/>
      <c r="J2361" s="35" t="n"/>
      <c r="K2361" s="35" t="n"/>
      <c r="L2361" s="36" t="n"/>
      <c r="M2361" s="36" t="n"/>
      <c r="P2361" s="37" t="n"/>
      <c r="Q2361" s="38">
        <f>IF($C2361="",0,IF(OR(LOWER(TRIM($G2361))="omani",LOWER(TRIM($G2361))="oman",LOWER(TRIM($G2361))="om",LOWER(TRIM($G2361))="local"),1,0))</f>
        <v/>
      </c>
      <c r="R2361" s="38">
        <f>IF($C2361="",0,IF(OR(ISNUMBER(SEARCH("resign",$N2361)),ISNUMBER(SEARCH("terminat",$N2361)),ISNUMBER(SEARCH("inactive",$N2361)),ISNUMBER(SEARCH("vacan",$N2361)),ISNUMBER(SEARCH("deceased",$N2361)),ISNUMBER(SEARCH("separated",$N2361))),0,1))</f>
        <v/>
      </c>
      <c r="S2361">
        <f>IF(OR($R2361=0,NOT(ISNUMBER($I2361))),"",IFERROR(DATEDIF($I2361,DATE(FY,1,1),"y"),""))</f>
        <v/>
      </c>
      <c r="T2361">
        <f>IF(OR($R2361=0,NOT(ISNUMBER($J2361))),"",IFERROR(DATEDIF($J2361,DATE(FY,1,1),"y"),0))</f>
        <v/>
      </c>
      <c r="U2361" s="38">
        <f>IF(OR($R2361=0,NOT(ISNUMBER($I2361))),0,IF(YEAR($I2361)+IF($Q2361=1,RetAgeO,RetAgeE)=FY,MONTH($I2361),IF(YEAR($I2361)+IF($Q2361=1,RetAgeO,RetAgeE)&lt;FY,1,0)))</f>
        <v/>
      </c>
      <c r="V2361" s="38">
        <f>IF(OR($R2361=0,NOT(ISNUMBER($K2361))),0,IF(YEAR($K2361)=FY,MONTH($K2361),IF(YEAR($K2361)&lt;FY,1,0)))</f>
        <v/>
      </c>
      <c r="W2361" s="38">
        <f>IF($R2361=0,0,MIN(12,IF(AND(ISNUMBER($O2361),$O2361&gt;=1,$O2361&lt;=12),INT($O2361),12),IF(AND(RetireExit="Yes",$U2361&gt;0),$U2361,12),IF(AND(ContractExit="Yes",$V2361&gt;0),$V2361,12)))</f>
        <v/>
      </c>
      <c r="X2361" s="37">
        <f>IF(ISNUMBER($P2361),$P2361,IncPct)</f>
        <v/>
      </c>
      <c r="Y2361" s="39">
        <f>IF($W2361=0,0,MAX(0,MIN($W2361,IncMonth-1))+MAX(0,$W2361-IncMonth+1)*(1+$X2361))</f>
        <v/>
      </c>
      <c r="Z2361" s="40">
        <f>IF($C2361="",0,IFERROR(INDEX(Departments!$B$5:$B$54,MATCH($C2361,Departments!$A$5:$A$54,0)),0))</f>
        <v/>
      </c>
      <c r="AA2361" s="41">
        <f>N($L2361)*$Y2361</f>
        <v/>
      </c>
      <c r="AB2361" s="41">
        <f>N($M2361)*$Y2361</f>
        <v/>
      </c>
      <c r="AC2361" s="41">
        <f>$AA2361*$Z2361</f>
        <v/>
      </c>
      <c r="AD2361" s="41">
        <f>$AA2361*BonusMonths/12</f>
        <v/>
      </c>
      <c r="AE2361" s="41">
        <f>($AA2361+SI_Gross*$AB2361)*IF($Q2361=1,SI_O,SI_E)</f>
        <v/>
      </c>
      <c r="AF2361" s="41">
        <f>IF($Q2361=1,0,$AA2361*EOSB)</f>
        <v/>
      </c>
      <c r="AG2361" s="41">
        <f>$AN2361*$W2361</f>
        <v/>
      </c>
      <c r="AH2361" s="41">
        <f>SUM($AA2361:$AG2361)</f>
        <v/>
      </c>
      <c r="AI2361" s="41">
        <f>12*($AM2361+$AN2361)</f>
        <v/>
      </c>
      <c r="AJ2361" s="41">
        <f>$AM2361*((IncMonth-1)+(13-IncMonth)*(1+$X2361))+12*$AN2361</f>
        <v/>
      </c>
      <c r="AK2361" s="41">
        <f>IF($R2361=1,N($L2361)+N($M2361),0)</f>
        <v/>
      </c>
      <c r="AL2361">
        <f>IF($C2361="","",IF(N($L2361)&lt;=0,"Basic salary missing",IF(ISNA(MATCH($C2361,Departments!$A$5:$A$54,0)),"Department not on Departments sheet",IF(AND($I2361&lt;&gt;"",NOT(ISNUMBER($I2361))),"Date of birth is text, not a date",IF(AND($K2361&lt;&gt;"",NOT(ISNUMBER($K2361))),"Contract end is text, not a date","")))))</f>
        <v/>
      </c>
      <c r="AM2361" s="41">
        <f>IF($R2361=0,0,N($L2361)*(1+$Z2361+BonusMonths/12+IF($Q2361=1,0,EOSB))+N($M2361)+(N($L2361)+SI_Gross*N($M2361))*IF($Q2361=1,SI_O,SI_E))</f>
        <v/>
      </c>
      <c r="AN2361" s="41">
        <f>IF($R2361=0,0,(IF($Q2361=1,MedO,MedE+Ticket)+Training)/12)</f>
        <v/>
      </c>
    </row>
    <row r="2362">
      <c r="I2362" s="35" t="n"/>
      <c r="J2362" s="35" t="n"/>
      <c r="K2362" s="35" t="n"/>
      <c r="L2362" s="36" t="n"/>
      <c r="M2362" s="36" t="n"/>
      <c r="P2362" s="37" t="n"/>
      <c r="Q2362" s="38">
        <f>IF($C2362="",0,IF(OR(LOWER(TRIM($G2362))="omani",LOWER(TRIM($G2362))="oman",LOWER(TRIM($G2362))="om",LOWER(TRIM($G2362))="local"),1,0))</f>
        <v/>
      </c>
      <c r="R2362" s="38">
        <f>IF($C2362="",0,IF(OR(ISNUMBER(SEARCH("resign",$N2362)),ISNUMBER(SEARCH("terminat",$N2362)),ISNUMBER(SEARCH("inactive",$N2362)),ISNUMBER(SEARCH("vacan",$N2362)),ISNUMBER(SEARCH("deceased",$N2362)),ISNUMBER(SEARCH("separated",$N2362))),0,1))</f>
        <v/>
      </c>
      <c r="S2362">
        <f>IF(OR($R2362=0,NOT(ISNUMBER($I2362))),"",IFERROR(DATEDIF($I2362,DATE(FY,1,1),"y"),""))</f>
        <v/>
      </c>
      <c r="T2362">
        <f>IF(OR($R2362=0,NOT(ISNUMBER($J2362))),"",IFERROR(DATEDIF($J2362,DATE(FY,1,1),"y"),0))</f>
        <v/>
      </c>
      <c r="U2362" s="38">
        <f>IF(OR($R2362=0,NOT(ISNUMBER($I2362))),0,IF(YEAR($I2362)+IF($Q2362=1,RetAgeO,RetAgeE)=FY,MONTH($I2362),IF(YEAR($I2362)+IF($Q2362=1,RetAgeO,RetAgeE)&lt;FY,1,0)))</f>
        <v/>
      </c>
      <c r="V2362" s="38">
        <f>IF(OR($R2362=0,NOT(ISNUMBER($K2362))),0,IF(YEAR($K2362)=FY,MONTH($K2362),IF(YEAR($K2362)&lt;FY,1,0)))</f>
        <v/>
      </c>
      <c r="W2362" s="38">
        <f>IF($R2362=0,0,MIN(12,IF(AND(ISNUMBER($O2362),$O2362&gt;=1,$O2362&lt;=12),INT($O2362),12),IF(AND(RetireExit="Yes",$U2362&gt;0),$U2362,12),IF(AND(ContractExit="Yes",$V2362&gt;0),$V2362,12)))</f>
        <v/>
      </c>
      <c r="X2362" s="37">
        <f>IF(ISNUMBER($P2362),$P2362,IncPct)</f>
        <v/>
      </c>
      <c r="Y2362" s="39">
        <f>IF($W2362=0,0,MAX(0,MIN($W2362,IncMonth-1))+MAX(0,$W2362-IncMonth+1)*(1+$X2362))</f>
        <v/>
      </c>
      <c r="Z2362" s="40">
        <f>IF($C2362="",0,IFERROR(INDEX(Departments!$B$5:$B$54,MATCH($C2362,Departments!$A$5:$A$54,0)),0))</f>
        <v/>
      </c>
      <c r="AA2362" s="41">
        <f>N($L2362)*$Y2362</f>
        <v/>
      </c>
      <c r="AB2362" s="41">
        <f>N($M2362)*$Y2362</f>
        <v/>
      </c>
      <c r="AC2362" s="41">
        <f>$AA2362*$Z2362</f>
        <v/>
      </c>
      <c r="AD2362" s="41">
        <f>$AA2362*BonusMonths/12</f>
        <v/>
      </c>
      <c r="AE2362" s="41">
        <f>($AA2362+SI_Gross*$AB2362)*IF($Q2362=1,SI_O,SI_E)</f>
        <v/>
      </c>
      <c r="AF2362" s="41">
        <f>IF($Q2362=1,0,$AA2362*EOSB)</f>
        <v/>
      </c>
      <c r="AG2362" s="41">
        <f>$AN2362*$W2362</f>
        <v/>
      </c>
      <c r="AH2362" s="41">
        <f>SUM($AA2362:$AG2362)</f>
        <v/>
      </c>
      <c r="AI2362" s="41">
        <f>12*($AM2362+$AN2362)</f>
        <v/>
      </c>
      <c r="AJ2362" s="41">
        <f>$AM2362*((IncMonth-1)+(13-IncMonth)*(1+$X2362))+12*$AN2362</f>
        <v/>
      </c>
      <c r="AK2362" s="41">
        <f>IF($R2362=1,N($L2362)+N($M2362),0)</f>
        <v/>
      </c>
      <c r="AL2362">
        <f>IF($C2362="","",IF(N($L2362)&lt;=0,"Basic salary missing",IF(ISNA(MATCH($C2362,Departments!$A$5:$A$54,0)),"Department not on Departments sheet",IF(AND($I2362&lt;&gt;"",NOT(ISNUMBER($I2362))),"Date of birth is text, not a date",IF(AND($K2362&lt;&gt;"",NOT(ISNUMBER($K2362))),"Contract end is text, not a date","")))))</f>
        <v/>
      </c>
      <c r="AM2362" s="41">
        <f>IF($R2362=0,0,N($L2362)*(1+$Z2362+BonusMonths/12+IF($Q2362=1,0,EOSB))+N($M2362)+(N($L2362)+SI_Gross*N($M2362))*IF($Q2362=1,SI_O,SI_E))</f>
        <v/>
      </c>
      <c r="AN2362" s="41">
        <f>IF($R2362=0,0,(IF($Q2362=1,MedO,MedE+Ticket)+Training)/12)</f>
        <v/>
      </c>
    </row>
    <row r="2363">
      <c r="I2363" s="35" t="n"/>
      <c r="J2363" s="35" t="n"/>
      <c r="K2363" s="35" t="n"/>
      <c r="L2363" s="36" t="n"/>
      <c r="M2363" s="36" t="n"/>
      <c r="P2363" s="37" t="n"/>
      <c r="Q2363" s="38">
        <f>IF($C2363="",0,IF(OR(LOWER(TRIM($G2363))="omani",LOWER(TRIM($G2363))="oman",LOWER(TRIM($G2363))="om",LOWER(TRIM($G2363))="local"),1,0))</f>
        <v/>
      </c>
      <c r="R2363" s="38">
        <f>IF($C2363="",0,IF(OR(ISNUMBER(SEARCH("resign",$N2363)),ISNUMBER(SEARCH("terminat",$N2363)),ISNUMBER(SEARCH("inactive",$N2363)),ISNUMBER(SEARCH("vacan",$N2363)),ISNUMBER(SEARCH("deceased",$N2363)),ISNUMBER(SEARCH("separated",$N2363))),0,1))</f>
        <v/>
      </c>
      <c r="S2363">
        <f>IF(OR($R2363=0,NOT(ISNUMBER($I2363))),"",IFERROR(DATEDIF($I2363,DATE(FY,1,1),"y"),""))</f>
        <v/>
      </c>
      <c r="T2363">
        <f>IF(OR($R2363=0,NOT(ISNUMBER($J2363))),"",IFERROR(DATEDIF($J2363,DATE(FY,1,1),"y"),0))</f>
        <v/>
      </c>
      <c r="U2363" s="38">
        <f>IF(OR($R2363=0,NOT(ISNUMBER($I2363))),0,IF(YEAR($I2363)+IF($Q2363=1,RetAgeO,RetAgeE)=FY,MONTH($I2363),IF(YEAR($I2363)+IF($Q2363=1,RetAgeO,RetAgeE)&lt;FY,1,0)))</f>
        <v/>
      </c>
      <c r="V2363" s="38">
        <f>IF(OR($R2363=0,NOT(ISNUMBER($K2363))),0,IF(YEAR($K2363)=FY,MONTH($K2363),IF(YEAR($K2363)&lt;FY,1,0)))</f>
        <v/>
      </c>
      <c r="W2363" s="38">
        <f>IF($R2363=0,0,MIN(12,IF(AND(ISNUMBER($O2363),$O2363&gt;=1,$O2363&lt;=12),INT($O2363),12),IF(AND(RetireExit="Yes",$U2363&gt;0),$U2363,12),IF(AND(ContractExit="Yes",$V2363&gt;0),$V2363,12)))</f>
        <v/>
      </c>
      <c r="X2363" s="37">
        <f>IF(ISNUMBER($P2363),$P2363,IncPct)</f>
        <v/>
      </c>
      <c r="Y2363" s="39">
        <f>IF($W2363=0,0,MAX(0,MIN($W2363,IncMonth-1))+MAX(0,$W2363-IncMonth+1)*(1+$X2363))</f>
        <v/>
      </c>
      <c r="Z2363" s="40">
        <f>IF($C2363="",0,IFERROR(INDEX(Departments!$B$5:$B$54,MATCH($C2363,Departments!$A$5:$A$54,0)),0))</f>
        <v/>
      </c>
      <c r="AA2363" s="41">
        <f>N($L2363)*$Y2363</f>
        <v/>
      </c>
      <c r="AB2363" s="41">
        <f>N($M2363)*$Y2363</f>
        <v/>
      </c>
      <c r="AC2363" s="41">
        <f>$AA2363*$Z2363</f>
        <v/>
      </c>
      <c r="AD2363" s="41">
        <f>$AA2363*BonusMonths/12</f>
        <v/>
      </c>
      <c r="AE2363" s="41">
        <f>($AA2363+SI_Gross*$AB2363)*IF($Q2363=1,SI_O,SI_E)</f>
        <v/>
      </c>
      <c r="AF2363" s="41">
        <f>IF($Q2363=1,0,$AA2363*EOSB)</f>
        <v/>
      </c>
      <c r="AG2363" s="41">
        <f>$AN2363*$W2363</f>
        <v/>
      </c>
      <c r="AH2363" s="41">
        <f>SUM($AA2363:$AG2363)</f>
        <v/>
      </c>
      <c r="AI2363" s="41">
        <f>12*($AM2363+$AN2363)</f>
        <v/>
      </c>
      <c r="AJ2363" s="41">
        <f>$AM2363*((IncMonth-1)+(13-IncMonth)*(1+$X2363))+12*$AN2363</f>
        <v/>
      </c>
      <c r="AK2363" s="41">
        <f>IF($R2363=1,N($L2363)+N($M2363),0)</f>
        <v/>
      </c>
      <c r="AL2363">
        <f>IF($C2363="","",IF(N($L2363)&lt;=0,"Basic salary missing",IF(ISNA(MATCH($C2363,Departments!$A$5:$A$54,0)),"Department not on Departments sheet",IF(AND($I2363&lt;&gt;"",NOT(ISNUMBER($I2363))),"Date of birth is text, not a date",IF(AND($K2363&lt;&gt;"",NOT(ISNUMBER($K2363))),"Contract end is text, not a date","")))))</f>
        <v/>
      </c>
      <c r="AM2363" s="41">
        <f>IF($R2363=0,0,N($L2363)*(1+$Z2363+BonusMonths/12+IF($Q2363=1,0,EOSB))+N($M2363)+(N($L2363)+SI_Gross*N($M2363))*IF($Q2363=1,SI_O,SI_E))</f>
        <v/>
      </c>
      <c r="AN2363" s="41">
        <f>IF($R2363=0,0,(IF($Q2363=1,MedO,MedE+Ticket)+Training)/12)</f>
        <v/>
      </c>
    </row>
    <row r="2364">
      <c r="I2364" s="35" t="n"/>
      <c r="J2364" s="35" t="n"/>
      <c r="K2364" s="35" t="n"/>
      <c r="L2364" s="36" t="n"/>
      <c r="M2364" s="36" t="n"/>
      <c r="P2364" s="37" t="n"/>
      <c r="Q2364" s="38">
        <f>IF($C2364="",0,IF(OR(LOWER(TRIM($G2364))="omani",LOWER(TRIM($G2364))="oman",LOWER(TRIM($G2364))="om",LOWER(TRIM($G2364))="local"),1,0))</f>
        <v/>
      </c>
      <c r="R2364" s="38">
        <f>IF($C2364="",0,IF(OR(ISNUMBER(SEARCH("resign",$N2364)),ISNUMBER(SEARCH("terminat",$N2364)),ISNUMBER(SEARCH("inactive",$N2364)),ISNUMBER(SEARCH("vacan",$N2364)),ISNUMBER(SEARCH("deceased",$N2364)),ISNUMBER(SEARCH("separated",$N2364))),0,1))</f>
        <v/>
      </c>
      <c r="S2364">
        <f>IF(OR($R2364=0,NOT(ISNUMBER($I2364))),"",IFERROR(DATEDIF($I2364,DATE(FY,1,1),"y"),""))</f>
        <v/>
      </c>
      <c r="T2364">
        <f>IF(OR($R2364=0,NOT(ISNUMBER($J2364))),"",IFERROR(DATEDIF($J2364,DATE(FY,1,1),"y"),0))</f>
        <v/>
      </c>
      <c r="U2364" s="38">
        <f>IF(OR($R2364=0,NOT(ISNUMBER($I2364))),0,IF(YEAR($I2364)+IF($Q2364=1,RetAgeO,RetAgeE)=FY,MONTH($I2364),IF(YEAR($I2364)+IF($Q2364=1,RetAgeO,RetAgeE)&lt;FY,1,0)))</f>
        <v/>
      </c>
      <c r="V2364" s="38">
        <f>IF(OR($R2364=0,NOT(ISNUMBER($K2364))),0,IF(YEAR($K2364)=FY,MONTH($K2364),IF(YEAR($K2364)&lt;FY,1,0)))</f>
        <v/>
      </c>
      <c r="W2364" s="38">
        <f>IF($R2364=0,0,MIN(12,IF(AND(ISNUMBER($O2364),$O2364&gt;=1,$O2364&lt;=12),INT($O2364),12),IF(AND(RetireExit="Yes",$U2364&gt;0),$U2364,12),IF(AND(ContractExit="Yes",$V2364&gt;0),$V2364,12)))</f>
        <v/>
      </c>
      <c r="X2364" s="37">
        <f>IF(ISNUMBER($P2364),$P2364,IncPct)</f>
        <v/>
      </c>
      <c r="Y2364" s="39">
        <f>IF($W2364=0,0,MAX(0,MIN($W2364,IncMonth-1))+MAX(0,$W2364-IncMonth+1)*(1+$X2364))</f>
        <v/>
      </c>
      <c r="Z2364" s="40">
        <f>IF($C2364="",0,IFERROR(INDEX(Departments!$B$5:$B$54,MATCH($C2364,Departments!$A$5:$A$54,0)),0))</f>
        <v/>
      </c>
      <c r="AA2364" s="41">
        <f>N($L2364)*$Y2364</f>
        <v/>
      </c>
      <c r="AB2364" s="41">
        <f>N($M2364)*$Y2364</f>
        <v/>
      </c>
      <c r="AC2364" s="41">
        <f>$AA2364*$Z2364</f>
        <v/>
      </c>
      <c r="AD2364" s="41">
        <f>$AA2364*BonusMonths/12</f>
        <v/>
      </c>
      <c r="AE2364" s="41">
        <f>($AA2364+SI_Gross*$AB2364)*IF($Q2364=1,SI_O,SI_E)</f>
        <v/>
      </c>
      <c r="AF2364" s="41">
        <f>IF($Q2364=1,0,$AA2364*EOSB)</f>
        <v/>
      </c>
      <c r="AG2364" s="41">
        <f>$AN2364*$W2364</f>
        <v/>
      </c>
      <c r="AH2364" s="41">
        <f>SUM($AA2364:$AG2364)</f>
        <v/>
      </c>
      <c r="AI2364" s="41">
        <f>12*($AM2364+$AN2364)</f>
        <v/>
      </c>
      <c r="AJ2364" s="41">
        <f>$AM2364*((IncMonth-1)+(13-IncMonth)*(1+$X2364))+12*$AN2364</f>
        <v/>
      </c>
      <c r="AK2364" s="41">
        <f>IF($R2364=1,N($L2364)+N($M2364),0)</f>
        <v/>
      </c>
      <c r="AL2364">
        <f>IF($C2364="","",IF(N($L2364)&lt;=0,"Basic salary missing",IF(ISNA(MATCH($C2364,Departments!$A$5:$A$54,0)),"Department not on Departments sheet",IF(AND($I2364&lt;&gt;"",NOT(ISNUMBER($I2364))),"Date of birth is text, not a date",IF(AND($K2364&lt;&gt;"",NOT(ISNUMBER($K2364))),"Contract end is text, not a date","")))))</f>
        <v/>
      </c>
      <c r="AM2364" s="41">
        <f>IF($R2364=0,0,N($L2364)*(1+$Z2364+BonusMonths/12+IF($Q2364=1,0,EOSB))+N($M2364)+(N($L2364)+SI_Gross*N($M2364))*IF($Q2364=1,SI_O,SI_E))</f>
        <v/>
      </c>
      <c r="AN2364" s="41">
        <f>IF($R2364=0,0,(IF($Q2364=1,MedO,MedE+Ticket)+Training)/12)</f>
        <v/>
      </c>
    </row>
    <row r="2365">
      <c r="I2365" s="35" t="n"/>
      <c r="J2365" s="35" t="n"/>
      <c r="K2365" s="35" t="n"/>
      <c r="L2365" s="36" t="n"/>
      <c r="M2365" s="36" t="n"/>
      <c r="P2365" s="37" t="n"/>
      <c r="Q2365" s="38">
        <f>IF($C2365="",0,IF(OR(LOWER(TRIM($G2365))="omani",LOWER(TRIM($G2365))="oman",LOWER(TRIM($G2365))="om",LOWER(TRIM($G2365))="local"),1,0))</f>
        <v/>
      </c>
      <c r="R2365" s="38">
        <f>IF($C2365="",0,IF(OR(ISNUMBER(SEARCH("resign",$N2365)),ISNUMBER(SEARCH("terminat",$N2365)),ISNUMBER(SEARCH("inactive",$N2365)),ISNUMBER(SEARCH("vacan",$N2365)),ISNUMBER(SEARCH("deceased",$N2365)),ISNUMBER(SEARCH("separated",$N2365))),0,1))</f>
        <v/>
      </c>
      <c r="S2365">
        <f>IF(OR($R2365=0,NOT(ISNUMBER($I2365))),"",IFERROR(DATEDIF($I2365,DATE(FY,1,1),"y"),""))</f>
        <v/>
      </c>
      <c r="T2365">
        <f>IF(OR($R2365=0,NOT(ISNUMBER($J2365))),"",IFERROR(DATEDIF($J2365,DATE(FY,1,1),"y"),0))</f>
        <v/>
      </c>
      <c r="U2365" s="38">
        <f>IF(OR($R2365=0,NOT(ISNUMBER($I2365))),0,IF(YEAR($I2365)+IF($Q2365=1,RetAgeO,RetAgeE)=FY,MONTH($I2365),IF(YEAR($I2365)+IF($Q2365=1,RetAgeO,RetAgeE)&lt;FY,1,0)))</f>
        <v/>
      </c>
      <c r="V2365" s="38">
        <f>IF(OR($R2365=0,NOT(ISNUMBER($K2365))),0,IF(YEAR($K2365)=FY,MONTH($K2365),IF(YEAR($K2365)&lt;FY,1,0)))</f>
        <v/>
      </c>
      <c r="W2365" s="38">
        <f>IF($R2365=0,0,MIN(12,IF(AND(ISNUMBER($O2365),$O2365&gt;=1,$O2365&lt;=12),INT($O2365),12),IF(AND(RetireExit="Yes",$U2365&gt;0),$U2365,12),IF(AND(ContractExit="Yes",$V2365&gt;0),$V2365,12)))</f>
        <v/>
      </c>
      <c r="X2365" s="37">
        <f>IF(ISNUMBER($P2365),$P2365,IncPct)</f>
        <v/>
      </c>
      <c r="Y2365" s="39">
        <f>IF($W2365=0,0,MAX(0,MIN($W2365,IncMonth-1))+MAX(0,$W2365-IncMonth+1)*(1+$X2365))</f>
        <v/>
      </c>
      <c r="Z2365" s="40">
        <f>IF($C2365="",0,IFERROR(INDEX(Departments!$B$5:$B$54,MATCH($C2365,Departments!$A$5:$A$54,0)),0))</f>
        <v/>
      </c>
      <c r="AA2365" s="41">
        <f>N($L2365)*$Y2365</f>
        <v/>
      </c>
      <c r="AB2365" s="41">
        <f>N($M2365)*$Y2365</f>
        <v/>
      </c>
      <c r="AC2365" s="41">
        <f>$AA2365*$Z2365</f>
        <v/>
      </c>
      <c r="AD2365" s="41">
        <f>$AA2365*BonusMonths/12</f>
        <v/>
      </c>
      <c r="AE2365" s="41">
        <f>($AA2365+SI_Gross*$AB2365)*IF($Q2365=1,SI_O,SI_E)</f>
        <v/>
      </c>
      <c r="AF2365" s="41">
        <f>IF($Q2365=1,0,$AA2365*EOSB)</f>
        <v/>
      </c>
      <c r="AG2365" s="41">
        <f>$AN2365*$W2365</f>
        <v/>
      </c>
      <c r="AH2365" s="41">
        <f>SUM($AA2365:$AG2365)</f>
        <v/>
      </c>
      <c r="AI2365" s="41">
        <f>12*($AM2365+$AN2365)</f>
        <v/>
      </c>
      <c r="AJ2365" s="41">
        <f>$AM2365*((IncMonth-1)+(13-IncMonth)*(1+$X2365))+12*$AN2365</f>
        <v/>
      </c>
      <c r="AK2365" s="41">
        <f>IF($R2365=1,N($L2365)+N($M2365),0)</f>
        <v/>
      </c>
      <c r="AL2365">
        <f>IF($C2365="","",IF(N($L2365)&lt;=0,"Basic salary missing",IF(ISNA(MATCH($C2365,Departments!$A$5:$A$54,0)),"Department not on Departments sheet",IF(AND($I2365&lt;&gt;"",NOT(ISNUMBER($I2365))),"Date of birth is text, not a date",IF(AND($K2365&lt;&gt;"",NOT(ISNUMBER($K2365))),"Contract end is text, not a date","")))))</f>
        <v/>
      </c>
      <c r="AM2365" s="41">
        <f>IF($R2365=0,0,N($L2365)*(1+$Z2365+BonusMonths/12+IF($Q2365=1,0,EOSB))+N($M2365)+(N($L2365)+SI_Gross*N($M2365))*IF($Q2365=1,SI_O,SI_E))</f>
        <v/>
      </c>
      <c r="AN2365" s="41">
        <f>IF($R2365=0,0,(IF($Q2365=1,MedO,MedE+Ticket)+Training)/12)</f>
        <v/>
      </c>
    </row>
    <row r="2366">
      <c r="I2366" s="35" t="n"/>
      <c r="J2366" s="35" t="n"/>
      <c r="K2366" s="35" t="n"/>
      <c r="L2366" s="36" t="n"/>
      <c r="M2366" s="36" t="n"/>
      <c r="P2366" s="37" t="n"/>
      <c r="Q2366" s="38">
        <f>IF($C2366="",0,IF(OR(LOWER(TRIM($G2366))="omani",LOWER(TRIM($G2366))="oman",LOWER(TRIM($G2366))="om",LOWER(TRIM($G2366))="local"),1,0))</f>
        <v/>
      </c>
      <c r="R2366" s="38">
        <f>IF($C2366="",0,IF(OR(ISNUMBER(SEARCH("resign",$N2366)),ISNUMBER(SEARCH("terminat",$N2366)),ISNUMBER(SEARCH("inactive",$N2366)),ISNUMBER(SEARCH("vacan",$N2366)),ISNUMBER(SEARCH("deceased",$N2366)),ISNUMBER(SEARCH("separated",$N2366))),0,1))</f>
        <v/>
      </c>
      <c r="S2366">
        <f>IF(OR($R2366=0,NOT(ISNUMBER($I2366))),"",IFERROR(DATEDIF($I2366,DATE(FY,1,1),"y"),""))</f>
        <v/>
      </c>
      <c r="T2366">
        <f>IF(OR($R2366=0,NOT(ISNUMBER($J2366))),"",IFERROR(DATEDIF($J2366,DATE(FY,1,1),"y"),0))</f>
        <v/>
      </c>
      <c r="U2366" s="38">
        <f>IF(OR($R2366=0,NOT(ISNUMBER($I2366))),0,IF(YEAR($I2366)+IF($Q2366=1,RetAgeO,RetAgeE)=FY,MONTH($I2366),IF(YEAR($I2366)+IF($Q2366=1,RetAgeO,RetAgeE)&lt;FY,1,0)))</f>
        <v/>
      </c>
      <c r="V2366" s="38">
        <f>IF(OR($R2366=0,NOT(ISNUMBER($K2366))),0,IF(YEAR($K2366)=FY,MONTH($K2366),IF(YEAR($K2366)&lt;FY,1,0)))</f>
        <v/>
      </c>
      <c r="W2366" s="38">
        <f>IF($R2366=0,0,MIN(12,IF(AND(ISNUMBER($O2366),$O2366&gt;=1,$O2366&lt;=12),INT($O2366),12),IF(AND(RetireExit="Yes",$U2366&gt;0),$U2366,12),IF(AND(ContractExit="Yes",$V2366&gt;0),$V2366,12)))</f>
        <v/>
      </c>
      <c r="X2366" s="37">
        <f>IF(ISNUMBER($P2366),$P2366,IncPct)</f>
        <v/>
      </c>
      <c r="Y2366" s="39">
        <f>IF($W2366=0,0,MAX(0,MIN($W2366,IncMonth-1))+MAX(0,$W2366-IncMonth+1)*(1+$X2366))</f>
        <v/>
      </c>
      <c r="Z2366" s="40">
        <f>IF($C2366="",0,IFERROR(INDEX(Departments!$B$5:$B$54,MATCH($C2366,Departments!$A$5:$A$54,0)),0))</f>
        <v/>
      </c>
      <c r="AA2366" s="41">
        <f>N($L2366)*$Y2366</f>
        <v/>
      </c>
      <c r="AB2366" s="41">
        <f>N($M2366)*$Y2366</f>
        <v/>
      </c>
      <c r="AC2366" s="41">
        <f>$AA2366*$Z2366</f>
        <v/>
      </c>
      <c r="AD2366" s="41">
        <f>$AA2366*BonusMonths/12</f>
        <v/>
      </c>
      <c r="AE2366" s="41">
        <f>($AA2366+SI_Gross*$AB2366)*IF($Q2366=1,SI_O,SI_E)</f>
        <v/>
      </c>
      <c r="AF2366" s="41">
        <f>IF($Q2366=1,0,$AA2366*EOSB)</f>
        <v/>
      </c>
      <c r="AG2366" s="41">
        <f>$AN2366*$W2366</f>
        <v/>
      </c>
      <c r="AH2366" s="41">
        <f>SUM($AA2366:$AG2366)</f>
        <v/>
      </c>
      <c r="AI2366" s="41">
        <f>12*($AM2366+$AN2366)</f>
        <v/>
      </c>
      <c r="AJ2366" s="41">
        <f>$AM2366*((IncMonth-1)+(13-IncMonth)*(1+$X2366))+12*$AN2366</f>
        <v/>
      </c>
      <c r="AK2366" s="41">
        <f>IF($R2366=1,N($L2366)+N($M2366),0)</f>
        <v/>
      </c>
      <c r="AL2366">
        <f>IF($C2366="","",IF(N($L2366)&lt;=0,"Basic salary missing",IF(ISNA(MATCH($C2366,Departments!$A$5:$A$54,0)),"Department not on Departments sheet",IF(AND($I2366&lt;&gt;"",NOT(ISNUMBER($I2366))),"Date of birth is text, not a date",IF(AND($K2366&lt;&gt;"",NOT(ISNUMBER($K2366))),"Contract end is text, not a date","")))))</f>
        <v/>
      </c>
      <c r="AM2366" s="41">
        <f>IF($R2366=0,0,N($L2366)*(1+$Z2366+BonusMonths/12+IF($Q2366=1,0,EOSB))+N($M2366)+(N($L2366)+SI_Gross*N($M2366))*IF($Q2366=1,SI_O,SI_E))</f>
        <v/>
      </c>
      <c r="AN2366" s="41">
        <f>IF($R2366=0,0,(IF($Q2366=1,MedO,MedE+Ticket)+Training)/12)</f>
        <v/>
      </c>
    </row>
    <row r="2367">
      <c r="I2367" s="35" t="n"/>
      <c r="J2367" s="35" t="n"/>
      <c r="K2367" s="35" t="n"/>
      <c r="L2367" s="36" t="n"/>
      <c r="M2367" s="36" t="n"/>
      <c r="P2367" s="37" t="n"/>
      <c r="Q2367" s="38">
        <f>IF($C2367="",0,IF(OR(LOWER(TRIM($G2367))="omani",LOWER(TRIM($G2367))="oman",LOWER(TRIM($G2367))="om",LOWER(TRIM($G2367))="local"),1,0))</f>
        <v/>
      </c>
      <c r="R2367" s="38">
        <f>IF($C2367="",0,IF(OR(ISNUMBER(SEARCH("resign",$N2367)),ISNUMBER(SEARCH("terminat",$N2367)),ISNUMBER(SEARCH("inactive",$N2367)),ISNUMBER(SEARCH("vacan",$N2367)),ISNUMBER(SEARCH("deceased",$N2367)),ISNUMBER(SEARCH("separated",$N2367))),0,1))</f>
        <v/>
      </c>
      <c r="S2367">
        <f>IF(OR($R2367=0,NOT(ISNUMBER($I2367))),"",IFERROR(DATEDIF($I2367,DATE(FY,1,1),"y"),""))</f>
        <v/>
      </c>
      <c r="T2367">
        <f>IF(OR($R2367=0,NOT(ISNUMBER($J2367))),"",IFERROR(DATEDIF($J2367,DATE(FY,1,1),"y"),0))</f>
        <v/>
      </c>
      <c r="U2367" s="38">
        <f>IF(OR($R2367=0,NOT(ISNUMBER($I2367))),0,IF(YEAR($I2367)+IF($Q2367=1,RetAgeO,RetAgeE)=FY,MONTH($I2367),IF(YEAR($I2367)+IF($Q2367=1,RetAgeO,RetAgeE)&lt;FY,1,0)))</f>
        <v/>
      </c>
      <c r="V2367" s="38">
        <f>IF(OR($R2367=0,NOT(ISNUMBER($K2367))),0,IF(YEAR($K2367)=FY,MONTH($K2367),IF(YEAR($K2367)&lt;FY,1,0)))</f>
        <v/>
      </c>
      <c r="W2367" s="38">
        <f>IF($R2367=0,0,MIN(12,IF(AND(ISNUMBER($O2367),$O2367&gt;=1,$O2367&lt;=12),INT($O2367),12),IF(AND(RetireExit="Yes",$U2367&gt;0),$U2367,12),IF(AND(ContractExit="Yes",$V2367&gt;0),$V2367,12)))</f>
        <v/>
      </c>
      <c r="X2367" s="37">
        <f>IF(ISNUMBER($P2367),$P2367,IncPct)</f>
        <v/>
      </c>
      <c r="Y2367" s="39">
        <f>IF($W2367=0,0,MAX(0,MIN($W2367,IncMonth-1))+MAX(0,$W2367-IncMonth+1)*(1+$X2367))</f>
        <v/>
      </c>
      <c r="Z2367" s="40">
        <f>IF($C2367="",0,IFERROR(INDEX(Departments!$B$5:$B$54,MATCH($C2367,Departments!$A$5:$A$54,0)),0))</f>
        <v/>
      </c>
      <c r="AA2367" s="41">
        <f>N($L2367)*$Y2367</f>
        <v/>
      </c>
      <c r="AB2367" s="41">
        <f>N($M2367)*$Y2367</f>
        <v/>
      </c>
      <c r="AC2367" s="41">
        <f>$AA2367*$Z2367</f>
        <v/>
      </c>
      <c r="AD2367" s="41">
        <f>$AA2367*BonusMonths/12</f>
        <v/>
      </c>
      <c r="AE2367" s="41">
        <f>($AA2367+SI_Gross*$AB2367)*IF($Q2367=1,SI_O,SI_E)</f>
        <v/>
      </c>
      <c r="AF2367" s="41">
        <f>IF($Q2367=1,0,$AA2367*EOSB)</f>
        <v/>
      </c>
      <c r="AG2367" s="41">
        <f>$AN2367*$W2367</f>
        <v/>
      </c>
      <c r="AH2367" s="41">
        <f>SUM($AA2367:$AG2367)</f>
        <v/>
      </c>
      <c r="AI2367" s="41">
        <f>12*($AM2367+$AN2367)</f>
        <v/>
      </c>
      <c r="AJ2367" s="41">
        <f>$AM2367*((IncMonth-1)+(13-IncMonth)*(1+$X2367))+12*$AN2367</f>
        <v/>
      </c>
      <c r="AK2367" s="41">
        <f>IF($R2367=1,N($L2367)+N($M2367),0)</f>
        <v/>
      </c>
      <c r="AL2367">
        <f>IF($C2367="","",IF(N($L2367)&lt;=0,"Basic salary missing",IF(ISNA(MATCH($C2367,Departments!$A$5:$A$54,0)),"Department not on Departments sheet",IF(AND($I2367&lt;&gt;"",NOT(ISNUMBER($I2367))),"Date of birth is text, not a date",IF(AND($K2367&lt;&gt;"",NOT(ISNUMBER($K2367))),"Contract end is text, not a date","")))))</f>
        <v/>
      </c>
      <c r="AM2367" s="41">
        <f>IF($R2367=0,0,N($L2367)*(1+$Z2367+BonusMonths/12+IF($Q2367=1,0,EOSB))+N($M2367)+(N($L2367)+SI_Gross*N($M2367))*IF($Q2367=1,SI_O,SI_E))</f>
        <v/>
      </c>
      <c r="AN2367" s="41">
        <f>IF($R2367=0,0,(IF($Q2367=1,MedO,MedE+Ticket)+Training)/12)</f>
        <v/>
      </c>
    </row>
    <row r="2368">
      <c r="I2368" s="35" t="n"/>
      <c r="J2368" s="35" t="n"/>
      <c r="K2368" s="35" t="n"/>
      <c r="L2368" s="36" t="n"/>
      <c r="M2368" s="36" t="n"/>
      <c r="P2368" s="37" t="n"/>
      <c r="Q2368" s="38">
        <f>IF($C2368="",0,IF(OR(LOWER(TRIM($G2368))="omani",LOWER(TRIM($G2368))="oman",LOWER(TRIM($G2368))="om",LOWER(TRIM($G2368))="local"),1,0))</f>
        <v/>
      </c>
      <c r="R2368" s="38">
        <f>IF($C2368="",0,IF(OR(ISNUMBER(SEARCH("resign",$N2368)),ISNUMBER(SEARCH("terminat",$N2368)),ISNUMBER(SEARCH("inactive",$N2368)),ISNUMBER(SEARCH("vacan",$N2368)),ISNUMBER(SEARCH("deceased",$N2368)),ISNUMBER(SEARCH("separated",$N2368))),0,1))</f>
        <v/>
      </c>
      <c r="S2368">
        <f>IF(OR($R2368=0,NOT(ISNUMBER($I2368))),"",IFERROR(DATEDIF($I2368,DATE(FY,1,1),"y"),""))</f>
        <v/>
      </c>
      <c r="T2368">
        <f>IF(OR($R2368=0,NOT(ISNUMBER($J2368))),"",IFERROR(DATEDIF($J2368,DATE(FY,1,1),"y"),0))</f>
        <v/>
      </c>
      <c r="U2368" s="38">
        <f>IF(OR($R2368=0,NOT(ISNUMBER($I2368))),0,IF(YEAR($I2368)+IF($Q2368=1,RetAgeO,RetAgeE)=FY,MONTH($I2368),IF(YEAR($I2368)+IF($Q2368=1,RetAgeO,RetAgeE)&lt;FY,1,0)))</f>
        <v/>
      </c>
      <c r="V2368" s="38">
        <f>IF(OR($R2368=0,NOT(ISNUMBER($K2368))),0,IF(YEAR($K2368)=FY,MONTH($K2368),IF(YEAR($K2368)&lt;FY,1,0)))</f>
        <v/>
      </c>
      <c r="W2368" s="38">
        <f>IF($R2368=0,0,MIN(12,IF(AND(ISNUMBER($O2368),$O2368&gt;=1,$O2368&lt;=12),INT($O2368),12),IF(AND(RetireExit="Yes",$U2368&gt;0),$U2368,12),IF(AND(ContractExit="Yes",$V2368&gt;0),$V2368,12)))</f>
        <v/>
      </c>
      <c r="X2368" s="37">
        <f>IF(ISNUMBER($P2368),$P2368,IncPct)</f>
        <v/>
      </c>
      <c r="Y2368" s="39">
        <f>IF($W2368=0,0,MAX(0,MIN($W2368,IncMonth-1))+MAX(0,$W2368-IncMonth+1)*(1+$X2368))</f>
        <v/>
      </c>
      <c r="Z2368" s="40">
        <f>IF($C2368="",0,IFERROR(INDEX(Departments!$B$5:$B$54,MATCH($C2368,Departments!$A$5:$A$54,0)),0))</f>
        <v/>
      </c>
      <c r="AA2368" s="41">
        <f>N($L2368)*$Y2368</f>
        <v/>
      </c>
      <c r="AB2368" s="41">
        <f>N($M2368)*$Y2368</f>
        <v/>
      </c>
      <c r="AC2368" s="41">
        <f>$AA2368*$Z2368</f>
        <v/>
      </c>
      <c r="AD2368" s="41">
        <f>$AA2368*BonusMonths/12</f>
        <v/>
      </c>
      <c r="AE2368" s="41">
        <f>($AA2368+SI_Gross*$AB2368)*IF($Q2368=1,SI_O,SI_E)</f>
        <v/>
      </c>
      <c r="AF2368" s="41">
        <f>IF($Q2368=1,0,$AA2368*EOSB)</f>
        <v/>
      </c>
      <c r="AG2368" s="41">
        <f>$AN2368*$W2368</f>
        <v/>
      </c>
      <c r="AH2368" s="41">
        <f>SUM($AA2368:$AG2368)</f>
        <v/>
      </c>
      <c r="AI2368" s="41">
        <f>12*($AM2368+$AN2368)</f>
        <v/>
      </c>
      <c r="AJ2368" s="41">
        <f>$AM2368*((IncMonth-1)+(13-IncMonth)*(1+$X2368))+12*$AN2368</f>
        <v/>
      </c>
      <c r="AK2368" s="41">
        <f>IF($R2368=1,N($L2368)+N($M2368),0)</f>
        <v/>
      </c>
      <c r="AL2368">
        <f>IF($C2368="","",IF(N($L2368)&lt;=0,"Basic salary missing",IF(ISNA(MATCH($C2368,Departments!$A$5:$A$54,0)),"Department not on Departments sheet",IF(AND($I2368&lt;&gt;"",NOT(ISNUMBER($I2368))),"Date of birth is text, not a date",IF(AND($K2368&lt;&gt;"",NOT(ISNUMBER($K2368))),"Contract end is text, not a date","")))))</f>
        <v/>
      </c>
      <c r="AM2368" s="41">
        <f>IF($R2368=0,0,N($L2368)*(1+$Z2368+BonusMonths/12+IF($Q2368=1,0,EOSB))+N($M2368)+(N($L2368)+SI_Gross*N($M2368))*IF($Q2368=1,SI_O,SI_E))</f>
        <v/>
      </c>
      <c r="AN2368" s="41">
        <f>IF($R2368=0,0,(IF($Q2368=1,MedO,MedE+Ticket)+Training)/12)</f>
        <v/>
      </c>
    </row>
    <row r="2369">
      <c r="I2369" s="35" t="n"/>
      <c r="J2369" s="35" t="n"/>
      <c r="K2369" s="35" t="n"/>
      <c r="L2369" s="36" t="n"/>
      <c r="M2369" s="36" t="n"/>
      <c r="P2369" s="37" t="n"/>
      <c r="Q2369" s="38">
        <f>IF($C2369="",0,IF(OR(LOWER(TRIM($G2369))="omani",LOWER(TRIM($G2369))="oman",LOWER(TRIM($G2369))="om",LOWER(TRIM($G2369))="local"),1,0))</f>
        <v/>
      </c>
      <c r="R2369" s="38">
        <f>IF($C2369="",0,IF(OR(ISNUMBER(SEARCH("resign",$N2369)),ISNUMBER(SEARCH("terminat",$N2369)),ISNUMBER(SEARCH("inactive",$N2369)),ISNUMBER(SEARCH("vacan",$N2369)),ISNUMBER(SEARCH("deceased",$N2369)),ISNUMBER(SEARCH("separated",$N2369))),0,1))</f>
        <v/>
      </c>
      <c r="S2369">
        <f>IF(OR($R2369=0,NOT(ISNUMBER($I2369))),"",IFERROR(DATEDIF($I2369,DATE(FY,1,1),"y"),""))</f>
        <v/>
      </c>
      <c r="T2369">
        <f>IF(OR($R2369=0,NOT(ISNUMBER($J2369))),"",IFERROR(DATEDIF($J2369,DATE(FY,1,1),"y"),0))</f>
        <v/>
      </c>
      <c r="U2369" s="38">
        <f>IF(OR($R2369=0,NOT(ISNUMBER($I2369))),0,IF(YEAR($I2369)+IF($Q2369=1,RetAgeO,RetAgeE)=FY,MONTH($I2369),IF(YEAR($I2369)+IF($Q2369=1,RetAgeO,RetAgeE)&lt;FY,1,0)))</f>
        <v/>
      </c>
      <c r="V2369" s="38">
        <f>IF(OR($R2369=0,NOT(ISNUMBER($K2369))),0,IF(YEAR($K2369)=FY,MONTH($K2369),IF(YEAR($K2369)&lt;FY,1,0)))</f>
        <v/>
      </c>
      <c r="W2369" s="38">
        <f>IF($R2369=0,0,MIN(12,IF(AND(ISNUMBER($O2369),$O2369&gt;=1,$O2369&lt;=12),INT($O2369),12),IF(AND(RetireExit="Yes",$U2369&gt;0),$U2369,12),IF(AND(ContractExit="Yes",$V2369&gt;0),$V2369,12)))</f>
        <v/>
      </c>
      <c r="X2369" s="37">
        <f>IF(ISNUMBER($P2369),$P2369,IncPct)</f>
        <v/>
      </c>
      <c r="Y2369" s="39">
        <f>IF($W2369=0,0,MAX(0,MIN($W2369,IncMonth-1))+MAX(0,$W2369-IncMonth+1)*(1+$X2369))</f>
        <v/>
      </c>
      <c r="Z2369" s="40">
        <f>IF($C2369="",0,IFERROR(INDEX(Departments!$B$5:$B$54,MATCH($C2369,Departments!$A$5:$A$54,0)),0))</f>
        <v/>
      </c>
      <c r="AA2369" s="41">
        <f>N($L2369)*$Y2369</f>
        <v/>
      </c>
      <c r="AB2369" s="41">
        <f>N($M2369)*$Y2369</f>
        <v/>
      </c>
      <c r="AC2369" s="41">
        <f>$AA2369*$Z2369</f>
        <v/>
      </c>
      <c r="AD2369" s="41">
        <f>$AA2369*BonusMonths/12</f>
        <v/>
      </c>
      <c r="AE2369" s="41">
        <f>($AA2369+SI_Gross*$AB2369)*IF($Q2369=1,SI_O,SI_E)</f>
        <v/>
      </c>
      <c r="AF2369" s="41">
        <f>IF($Q2369=1,0,$AA2369*EOSB)</f>
        <v/>
      </c>
      <c r="AG2369" s="41">
        <f>$AN2369*$W2369</f>
        <v/>
      </c>
      <c r="AH2369" s="41">
        <f>SUM($AA2369:$AG2369)</f>
        <v/>
      </c>
      <c r="AI2369" s="41">
        <f>12*($AM2369+$AN2369)</f>
        <v/>
      </c>
      <c r="AJ2369" s="41">
        <f>$AM2369*((IncMonth-1)+(13-IncMonth)*(1+$X2369))+12*$AN2369</f>
        <v/>
      </c>
      <c r="AK2369" s="41">
        <f>IF($R2369=1,N($L2369)+N($M2369),0)</f>
        <v/>
      </c>
      <c r="AL2369">
        <f>IF($C2369="","",IF(N($L2369)&lt;=0,"Basic salary missing",IF(ISNA(MATCH($C2369,Departments!$A$5:$A$54,0)),"Department not on Departments sheet",IF(AND($I2369&lt;&gt;"",NOT(ISNUMBER($I2369))),"Date of birth is text, not a date",IF(AND($K2369&lt;&gt;"",NOT(ISNUMBER($K2369))),"Contract end is text, not a date","")))))</f>
        <v/>
      </c>
      <c r="AM2369" s="41">
        <f>IF($R2369=0,0,N($L2369)*(1+$Z2369+BonusMonths/12+IF($Q2369=1,0,EOSB))+N($M2369)+(N($L2369)+SI_Gross*N($M2369))*IF($Q2369=1,SI_O,SI_E))</f>
        <v/>
      </c>
      <c r="AN2369" s="41">
        <f>IF($R2369=0,0,(IF($Q2369=1,MedO,MedE+Ticket)+Training)/12)</f>
        <v/>
      </c>
    </row>
    <row r="2370">
      <c r="I2370" s="35" t="n"/>
      <c r="J2370" s="35" t="n"/>
      <c r="K2370" s="35" t="n"/>
      <c r="L2370" s="36" t="n"/>
      <c r="M2370" s="36" t="n"/>
      <c r="P2370" s="37" t="n"/>
      <c r="Q2370" s="38">
        <f>IF($C2370="",0,IF(OR(LOWER(TRIM($G2370))="omani",LOWER(TRIM($G2370))="oman",LOWER(TRIM($G2370))="om",LOWER(TRIM($G2370))="local"),1,0))</f>
        <v/>
      </c>
      <c r="R2370" s="38">
        <f>IF($C2370="",0,IF(OR(ISNUMBER(SEARCH("resign",$N2370)),ISNUMBER(SEARCH("terminat",$N2370)),ISNUMBER(SEARCH("inactive",$N2370)),ISNUMBER(SEARCH("vacan",$N2370)),ISNUMBER(SEARCH("deceased",$N2370)),ISNUMBER(SEARCH("separated",$N2370))),0,1))</f>
        <v/>
      </c>
      <c r="S2370">
        <f>IF(OR($R2370=0,NOT(ISNUMBER($I2370))),"",IFERROR(DATEDIF($I2370,DATE(FY,1,1),"y"),""))</f>
        <v/>
      </c>
      <c r="T2370">
        <f>IF(OR($R2370=0,NOT(ISNUMBER($J2370))),"",IFERROR(DATEDIF($J2370,DATE(FY,1,1),"y"),0))</f>
        <v/>
      </c>
      <c r="U2370" s="38">
        <f>IF(OR($R2370=0,NOT(ISNUMBER($I2370))),0,IF(YEAR($I2370)+IF($Q2370=1,RetAgeO,RetAgeE)=FY,MONTH($I2370),IF(YEAR($I2370)+IF($Q2370=1,RetAgeO,RetAgeE)&lt;FY,1,0)))</f>
        <v/>
      </c>
      <c r="V2370" s="38">
        <f>IF(OR($R2370=0,NOT(ISNUMBER($K2370))),0,IF(YEAR($K2370)=FY,MONTH($K2370),IF(YEAR($K2370)&lt;FY,1,0)))</f>
        <v/>
      </c>
      <c r="W2370" s="38">
        <f>IF($R2370=0,0,MIN(12,IF(AND(ISNUMBER($O2370),$O2370&gt;=1,$O2370&lt;=12),INT($O2370),12),IF(AND(RetireExit="Yes",$U2370&gt;0),$U2370,12),IF(AND(ContractExit="Yes",$V2370&gt;0),$V2370,12)))</f>
        <v/>
      </c>
      <c r="X2370" s="37">
        <f>IF(ISNUMBER($P2370),$P2370,IncPct)</f>
        <v/>
      </c>
      <c r="Y2370" s="39">
        <f>IF($W2370=0,0,MAX(0,MIN($W2370,IncMonth-1))+MAX(0,$W2370-IncMonth+1)*(1+$X2370))</f>
        <v/>
      </c>
      <c r="Z2370" s="40">
        <f>IF($C2370="",0,IFERROR(INDEX(Departments!$B$5:$B$54,MATCH($C2370,Departments!$A$5:$A$54,0)),0))</f>
        <v/>
      </c>
      <c r="AA2370" s="41">
        <f>N($L2370)*$Y2370</f>
        <v/>
      </c>
      <c r="AB2370" s="41">
        <f>N($M2370)*$Y2370</f>
        <v/>
      </c>
      <c r="AC2370" s="41">
        <f>$AA2370*$Z2370</f>
        <v/>
      </c>
      <c r="AD2370" s="41">
        <f>$AA2370*BonusMonths/12</f>
        <v/>
      </c>
      <c r="AE2370" s="41">
        <f>($AA2370+SI_Gross*$AB2370)*IF($Q2370=1,SI_O,SI_E)</f>
        <v/>
      </c>
      <c r="AF2370" s="41">
        <f>IF($Q2370=1,0,$AA2370*EOSB)</f>
        <v/>
      </c>
      <c r="AG2370" s="41">
        <f>$AN2370*$W2370</f>
        <v/>
      </c>
      <c r="AH2370" s="41">
        <f>SUM($AA2370:$AG2370)</f>
        <v/>
      </c>
      <c r="AI2370" s="41">
        <f>12*($AM2370+$AN2370)</f>
        <v/>
      </c>
      <c r="AJ2370" s="41">
        <f>$AM2370*((IncMonth-1)+(13-IncMonth)*(1+$X2370))+12*$AN2370</f>
        <v/>
      </c>
      <c r="AK2370" s="41">
        <f>IF($R2370=1,N($L2370)+N($M2370),0)</f>
        <v/>
      </c>
      <c r="AL2370">
        <f>IF($C2370="","",IF(N($L2370)&lt;=0,"Basic salary missing",IF(ISNA(MATCH($C2370,Departments!$A$5:$A$54,0)),"Department not on Departments sheet",IF(AND($I2370&lt;&gt;"",NOT(ISNUMBER($I2370))),"Date of birth is text, not a date",IF(AND($K2370&lt;&gt;"",NOT(ISNUMBER($K2370))),"Contract end is text, not a date","")))))</f>
        <v/>
      </c>
      <c r="AM2370" s="41">
        <f>IF($R2370=0,0,N($L2370)*(1+$Z2370+BonusMonths/12+IF($Q2370=1,0,EOSB))+N($M2370)+(N($L2370)+SI_Gross*N($M2370))*IF($Q2370=1,SI_O,SI_E))</f>
        <v/>
      </c>
      <c r="AN2370" s="41">
        <f>IF($R2370=0,0,(IF($Q2370=1,MedO,MedE+Ticket)+Training)/12)</f>
        <v/>
      </c>
    </row>
    <row r="2371">
      <c r="I2371" s="35" t="n"/>
      <c r="J2371" s="35" t="n"/>
      <c r="K2371" s="35" t="n"/>
      <c r="L2371" s="36" t="n"/>
      <c r="M2371" s="36" t="n"/>
      <c r="P2371" s="37" t="n"/>
      <c r="Q2371" s="38">
        <f>IF($C2371="",0,IF(OR(LOWER(TRIM($G2371))="omani",LOWER(TRIM($G2371))="oman",LOWER(TRIM($G2371))="om",LOWER(TRIM($G2371))="local"),1,0))</f>
        <v/>
      </c>
      <c r="R2371" s="38">
        <f>IF($C2371="",0,IF(OR(ISNUMBER(SEARCH("resign",$N2371)),ISNUMBER(SEARCH("terminat",$N2371)),ISNUMBER(SEARCH("inactive",$N2371)),ISNUMBER(SEARCH("vacan",$N2371)),ISNUMBER(SEARCH("deceased",$N2371)),ISNUMBER(SEARCH("separated",$N2371))),0,1))</f>
        <v/>
      </c>
      <c r="S2371">
        <f>IF(OR($R2371=0,NOT(ISNUMBER($I2371))),"",IFERROR(DATEDIF($I2371,DATE(FY,1,1),"y"),""))</f>
        <v/>
      </c>
      <c r="T2371">
        <f>IF(OR($R2371=0,NOT(ISNUMBER($J2371))),"",IFERROR(DATEDIF($J2371,DATE(FY,1,1),"y"),0))</f>
        <v/>
      </c>
      <c r="U2371" s="38">
        <f>IF(OR($R2371=0,NOT(ISNUMBER($I2371))),0,IF(YEAR($I2371)+IF($Q2371=1,RetAgeO,RetAgeE)=FY,MONTH($I2371),IF(YEAR($I2371)+IF($Q2371=1,RetAgeO,RetAgeE)&lt;FY,1,0)))</f>
        <v/>
      </c>
      <c r="V2371" s="38">
        <f>IF(OR($R2371=0,NOT(ISNUMBER($K2371))),0,IF(YEAR($K2371)=FY,MONTH($K2371),IF(YEAR($K2371)&lt;FY,1,0)))</f>
        <v/>
      </c>
      <c r="W2371" s="38">
        <f>IF($R2371=0,0,MIN(12,IF(AND(ISNUMBER($O2371),$O2371&gt;=1,$O2371&lt;=12),INT($O2371),12),IF(AND(RetireExit="Yes",$U2371&gt;0),$U2371,12),IF(AND(ContractExit="Yes",$V2371&gt;0),$V2371,12)))</f>
        <v/>
      </c>
      <c r="X2371" s="37">
        <f>IF(ISNUMBER($P2371),$P2371,IncPct)</f>
        <v/>
      </c>
      <c r="Y2371" s="39">
        <f>IF($W2371=0,0,MAX(0,MIN($W2371,IncMonth-1))+MAX(0,$W2371-IncMonth+1)*(1+$X2371))</f>
        <v/>
      </c>
      <c r="Z2371" s="40">
        <f>IF($C2371="",0,IFERROR(INDEX(Departments!$B$5:$B$54,MATCH($C2371,Departments!$A$5:$A$54,0)),0))</f>
        <v/>
      </c>
      <c r="AA2371" s="41">
        <f>N($L2371)*$Y2371</f>
        <v/>
      </c>
      <c r="AB2371" s="41">
        <f>N($M2371)*$Y2371</f>
        <v/>
      </c>
      <c r="AC2371" s="41">
        <f>$AA2371*$Z2371</f>
        <v/>
      </c>
      <c r="AD2371" s="41">
        <f>$AA2371*BonusMonths/12</f>
        <v/>
      </c>
      <c r="AE2371" s="41">
        <f>($AA2371+SI_Gross*$AB2371)*IF($Q2371=1,SI_O,SI_E)</f>
        <v/>
      </c>
      <c r="AF2371" s="41">
        <f>IF($Q2371=1,0,$AA2371*EOSB)</f>
        <v/>
      </c>
      <c r="AG2371" s="41">
        <f>$AN2371*$W2371</f>
        <v/>
      </c>
      <c r="AH2371" s="41">
        <f>SUM($AA2371:$AG2371)</f>
        <v/>
      </c>
      <c r="AI2371" s="41">
        <f>12*($AM2371+$AN2371)</f>
        <v/>
      </c>
      <c r="AJ2371" s="41">
        <f>$AM2371*((IncMonth-1)+(13-IncMonth)*(1+$X2371))+12*$AN2371</f>
        <v/>
      </c>
      <c r="AK2371" s="41">
        <f>IF($R2371=1,N($L2371)+N($M2371),0)</f>
        <v/>
      </c>
      <c r="AL2371">
        <f>IF($C2371="","",IF(N($L2371)&lt;=0,"Basic salary missing",IF(ISNA(MATCH($C2371,Departments!$A$5:$A$54,0)),"Department not on Departments sheet",IF(AND($I2371&lt;&gt;"",NOT(ISNUMBER($I2371))),"Date of birth is text, not a date",IF(AND($K2371&lt;&gt;"",NOT(ISNUMBER($K2371))),"Contract end is text, not a date","")))))</f>
        <v/>
      </c>
      <c r="AM2371" s="41">
        <f>IF($R2371=0,0,N($L2371)*(1+$Z2371+BonusMonths/12+IF($Q2371=1,0,EOSB))+N($M2371)+(N($L2371)+SI_Gross*N($M2371))*IF($Q2371=1,SI_O,SI_E))</f>
        <v/>
      </c>
      <c r="AN2371" s="41">
        <f>IF($R2371=0,0,(IF($Q2371=1,MedO,MedE+Ticket)+Training)/12)</f>
        <v/>
      </c>
    </row>
    <row r="2372">
      <c r="I2372" s="35" t="n"/>
      <c r="J2372" s="35" t="n"/>
      <c r="K2372" s="35" t="n"/>
      <c r="L2372" s="36" t="n"/>
      <c r="M2372" s="36" t="n"/>
      <c r="P2372" s="37" t="n"/>
      <c r="Q2372" s="38">
        <f>IF($C2372="",0,IF(OR(LOWER(TRIM($G2372))="omani",LOWER(TRIM($G2372))="oman",LOWER(TRIM($G2372))="om",LOWER(TRIM($G2372))="local"),1,0))</f>
        <v/>
      </c>
      <c r="R2372" s="38">
        <f>IF($C2372="",0,IF(OR(ISNUMBER(SEARCH("resign",$N2372)),ISNUMBER(SEARCH("terminat",$N2372)),ISNUMBER(SEARCH("inactive",$N2372)),ISNUMBER(SEARCH("vacan",$N2372)),ISNUMBER(SEARCH("deceased",$N2372)),ISNUMBER(SEARCH("separated",$N2372))),0,1))</f>
        <v/>
      </c>
      <c r="S2372">
        <f>IF(OR($R2372=0,NOT(ISNUMBER($I2372))),"",IFERROR(DATEDIF($I2372,DATE(FY,1,1),"y"),""))</f>
        <v/>
      </c>
      <c r="T2372">
        <f>IF(OR($R2372=0,NOT(ISNUMBER($J2372))),"",IFERROR(DATEDIF($J2372,DATE(FY,1,1),"y"),0))</f>
        <v/>
      </c>
      <c r="U2372" s="38">
        <f>IF(OR($R2372=0,NOT(ISNUMBER($I2372))),0,IF(YEAR($I2372)+IF($Q2372=1,RetAgeO,RetAgeE)=FY,MONTH($I2372),IF(YEAR($I2372)+IF($Q2372=1,RetAgeO,RetAgeE)&lt;FY,1,0)))</f>
        <v/>
      </c>
      <c r="V2372" s="38">
        <f>IF(OR($R2372=0,NOT(ISNUMBER($K2372))),0,IF(YEAR($K2372)=FY,MONTH($K2372),IF(YEAR($K2372)&lt;FY,1,0)))</f>
        <v/>
      </c>
      <c r="W2372" s="38">
        <f>IF($R2372=0,0,MIN(12,IF(AND(ISNUMBER($O2372),$O2372&gt;=1,$O2372&lt;=12),INT($O2372),12),IF(AND(RetireExit="Yes",$U2372&gt;0),$U2372,12),IF(AND(ContractExit="Yes",$V2372&gt;0),$V2372,12)))</f>
        <v/>
      </c>
      <c r="X2372" s="37">
        <f>IF(ISNUMBER($P2372),$P2372,IncPct)</f>
        <v/>
      </c>
      <c r="Y2372" s="39">
        <f>IF($W2372=0,0,MAX(0,MIN($W2372,IncMonth-1))+MAX(0,$W2372-IncMonth+1)*(1+$X2372))</f>
        <v/>
      </c>
      <c r="Z2372" s="40">
        <f>IF($C2372="",0,IFERROR(INDEX(Departments!$B$5:$B$54,MATCH($C2372,Departments!$A$5:$A$54,0)),0))</f>
        <v/>
      </c>
      <c r="AA2372" s="41">
        <f>N($L2372)*$Y2372</f>
        <v/>
      </c>
      <c r="AB2372" s="41">
        <f>N($M2372)*$Y2372</f>
        <v/>
      </c>
      <c r="AC2372" s="41">
        <f>$AA2372*$Z2372</f>
        <v/>
      </c>
      <c r="AD2372" s="41">
        <f>$AA2372*BonusMonths/12</f>
        <v/>
      </c>
      <c r="AE2372" s="41">
        <f>($AA2372+SI_Gross*$AB2372)*IF($Q2372=1,SI_O,SI_E)</f>
        <v/>
      </c>
      <c r="AF2372" s="41">
        <f>IF($Q2372=1,0,$AA2372*EOSB)</f>
        <v/>
      </c>
      <c r="AG2372" s="41">
        <f>$AN2372*$W2372</f>
        <v/>
      </c>
      <c r="AH2372" s="41">
        <f>SUM($AA2372:$AG2372)</f>
        <v/>
      </c>
      <c r="AI2372" s="41">
        <f>12*($AM2372+$AN2372)</f>
        <v/>
      </c>
      <c r="AJ2372" s="41">
        <f>$AM2372*((IncMonth-1)+(13-IncMonth)*(1+$X2372))+12*$AN2372</f>
        <v/>
      </c>
      <c r="AK2372" s="41">
        <f>IF($R2372=1,N($L2372)+N($M2372),0)</f>
        <v/>
      </c>
      <c r="AL2372">
        <f>IF($C2372="","",IF(N($L2372)&lt;=0,"Basic salary missing",IF(ISNA(MATCH($C2372,Departments!$A$5:$A$54,0)),"Department not on Departments sheet",IF(AND($I2372&lt;&gt;"",NOT(ISNUMBER($I2372))),"Date of birth is text, not a date",IF(AND($K2372&lt;&gt;"",NOT(ISNUMBER($K2372))),"Contract end is text, not a date","")))))</f>
        <v/>
      </c>
      <c r="AM2372" s="41">
        <f>IF($R2372=0,0,N($L2372)*(1+$Z2372+BonusMonths/12+IF($Q2372=1,0,EOSB))+N($M2372)+(N($L2372)+SI_Gross*N($M2372))*IF($Q2372=1,SI_O,SI_E))</f>
        <v/>
      </c>
      <c r="AN2372" s="41">
        <f>IF($R2372=0,0,(IF($Q2372=1,MedO,MedE+Ticket)+Training)/12)</f>
        <v/>
      </c>
    </row>
    <row r="2373">
      <c r="I2373" s="35" t="n"/>
      <c r="J2373" s="35" t="n"/>
      <c r="K2373" s="35" t="n"/>
      <c r="L2373" s="36" t="n"/>
      <c r="M2373" s="36" t="n"/>
      <c r="P2373" s="37" t="n"/>
      <c r="Q2373" s="38">
        <f>IF($C2373="",0,IF(OR(LOWER(TRIM($G2373))="omani",LOWER(TRIM($G2373))="oman",LOWER(TRIM($G2373))="om",LOWER(TRIM($G2373))="local"),1,0))</f>
        <v/>
      </c>
      <c r="R2373" s="38">
        <f>IF($C2373="",0,IF(OR(ISNUMBER(SEARCH("resign",$N2373)),ISNUMBER(SEARCH("terminat",$N2373)),ISNUMBER(SEARCH("inactive",$N2373)),ISNUMBER(SEARCH("vacan",$N2373)),ISNUMBER(SEARCH("deceased",$N2373)),ISNUMBER(SEARCH("separated",$N2373))),0,1))</f>
        <v/>
      </c>
      <c r="S2373">
        <f>IF(OR($R2373=0,NOT(ISNUMBER($I2373))),"",IFERROR(DATEDIF($I2373,DATE(FY,1,1),"y"),""))</f>
        <v/>
      </c>
      <c r="T2373">
        <f>IF(OR($R2373=0,NOT(ISNUMBER($J2373))),"",IFERROR(DATEDIF($J2373,DATE(FY,1,1),"y"),0))</f>
        <v/>
      </c>
      <c r="U2373" s="38">
        <f>IF(OR($R2373=0,NOT(ISNUMBER($I2373))),0,IF(YEAR($I2373)+IF($Q2373=1,RetAgeO,RetAgeE)=FY,MONTH($I2373),IF(YEAR($I2373)+IF($Q2373=1,RetAgeO,RetAgeE)&lt;FY,1,0)))</f>
        <v/>
      </c>
      <c r="V2373" s="38">
        <f>IF(OR($R2373=0,NOT(ISNUMBER($K2373))),0,IF(YEAR($K2373)=FY,MONTH($K2373),IF(YEAR($K2373)&lt;FY,1,0)))</f>
        <v/>
      </c>
      <c r="W2373" s="38">
        <f>IF($R2373=0,0,MIN(12,IF(AND(ISNUMBER($O2373),$O2373&gt;=1,$O2373&lt;=12),INT($O2373),12),IF(AND(RetireExit="Yes",$U2373&gt;0),$U2373,12),IF(AND(ContractExit="Yes",$V2373&gt;0),$V2373,12)))</f>
        <v/>
      </c>
      <c r="X2373" s="37">
        <f>IF(ISNUMBER($P2373),$P2373,IncPct)</f>
        <v/>
      </c>
      <c r="Y2373" s="39">
        <f>IF($W2373=0,0,MAX(0,MIN($W2373,IncMonth-1))+MAX(0,$W2373-IncMonth+1)*(1+$X2373))</f>
        <v/>
      </c>
      <c r="Z2373" s="40">
        <f>IF($C2373="",0,IFERROR(INDEX(Departments!$B$5:$B$54,MATCH($C2373,Departments!$A$5:$A$54,0)),0))</f>
        <v/>
      </c>
      <c r="AA2373" s="41">
        <f>N($L2373)*$Y2373</f>
        <v/>
      </c>
      <c r="AB2373" s="41">
        <f>N($M2373)*$Y2373</f>
        <v/>
      </c>
      <c r="AC2373" s="41">
        <f>$AA2373*$Z2373</f>
        <v/>
      </c>
      <c r="AD2373" s="41">
        <f>$AA2373*BonusMonths/12</f>
        <v/>
      </c>
      <c r="AE2373" s="41">
        <f>($AA2373+SI_Gross*$AB2373)*IF($Q2373=1,SI_O,SI_E)</f>
        <v/>
      </c>
      <c r="AF2373" s="41">
        <f>IF($Q2373=1,0,$AA2373*EOSB)</f>
        <v/>
      </c>
      <c r="AG2373" s="41">
        <f>$AN2373*$W2373</f>
        <v/>
      </c>
      <c r="AH2373" s="41">
        <f>SUM($AA2373:$AG2373)</f>
        <v/>
      </c>
      <c r="AI2373" s="41">
        <f>12*($AM2373+$AN2373)</f>
        <v/>
      </c>
      <c r="AJ2373" s="41">
        <f>$AM2373*((IncMonth-1)+(13-IncMonth)*(1+$X2373))+12*$AN2373</f>
        <v/>
      </c>
      <c r="AK2373" s="41">
        <f>IF($R2373=1,N($L2373)+N($M2373),0)</f>
        <v/>
      </c>
      <c r="AL2373">
        <f>IF($C2373="","",IF(N($L2373)&lt;=0,"Basic salary missing",IF(ISNA(MATCH($C2373,Departments!$A$5:$A$54,0)),"Department not on Departments sheet",IF(AND($I2373&lt;&gt;"",NOT(ISNUMBER($I2373))),"Date of birth is text, not a date",IF(AND($K2373&lt;&gt;"",NOT(ISNUMBER($K2373))),"Contract end is text, not a date","")))))</f>
        <v/>
      </c>
      <c r="AM2373" s="41">
        <f>IF($R2373=0,0,N($L2373)*(1+$Z2373+BonusMonths/12+IF($Q2373=1,0,EOSB))+N($M2373)+(N($L2373)+SI_Gross*N($M2373))*IF($Q2373=1,SI_O,SI_E))</f>
        <v/>
      </c>
      <c r="AN2373" s="41">
        <f>IF($R2373=0,0,(IF($Q2373=1,MedO,MedE+Ticket)+Training)/12)</f>
        <v/>
      </c>
    </row>
    <row r="2374">
      <c r="I2374" s="35" t="n"/>
      <c r="J2374" s="35" t="n"/>
      <c r="K2374" s="35" t="n"/>
      <c r="L2374" s="36" t="n"/>
      <c r="M2374" s="36" t="n"/>
      <c r="P2374" s="37" t="n"/>
      <c r="Q2374" s="38">
        <f>IF($C2374="",0,IF(OR(LOWER(TRIM($G2374))="omani",LOWER(TRIM($G2374))="oman",LOWER(TRIM($G2374))="om",LOWER(TRIM($G2374))="local"),1,0))</f>
        <v/>
      </c>
      <c r="R2374" s="38">
        <f>IF($C2374="",0,IF(OR(ISNUMBER(SEARCH("resign",$N2374)),ISNUMBER(SEARCH("terminat",$N2374)),ISNUMBER(SEARCH("inactive",$N2374)),ISNUMBER(SEARCH("vacan",$N2374)),ISNUMBER(SEARCH("deceased",$N2374)),ISNUMBER(SEARCH("separated",$N2374))),0,1))</f>
        <v/>
      </c>
      <c r="S2374">
        <f>IF(OR($R2374=0,NOT(ISNUMBER($I2374))),"",IFERROR(DATEDIF($I2374,DATE(FY,1,1),"y"),""))</f>
        <v/>
      </c>
      <c r="T2374">
        <f>IF(OR($R2374=0,NOT(ISNUMBER($J2374))),"",IFERROR(DATEDIF($J2374,DATE(FY,1,1),"y"),0))</f>
        <v/>
      </c>
      <c r="U2374" s="38">
        <f>IF(OR($R2374=0,NOT(ISNUMBER($I2374))),0,IF(YEAR($I2374)+IF($Q2374=1,RetAgeO,RetAgeE)=FY,MONTH($I2374),IF(YEAR($I2374)+IF($Q2374=1,RetAgeO,RetAgeE)&lt;FY,1,0)))</f>
        <v/>
      </c>
      <c r="V2374" s="38">
        <f>IF(OR($R2374=0,NOT(ISNUMBER($K2374))),0,IF(YEAR($K2374)=FY,MONTH($K2374),IF(YEAR($K2374)&lt;FY,1,0)))</f>
        <v/>
      </c>
      <c r="W2374" s="38">
        <f>IF($R2374=0,0,MIN(12,IF(AND(ISNUMBER($O2374),$O2374&gt;=1,$O2374&lt;=12),INT($O2374),12),IF(AND(RetireExit="Yes",$U2374&gt;0),$U2374,12),IF(AND(ContractExit="Yes",$V2374&gt;0),$V2374,12)))</f>
        <v/>
      </c>
      <c r="X2374" s="37">
        <f>IF(ISNUMBER($P2374),$P2374,IncPct)</f>
        <v/>
      </c>
      <c r="Y2374" s="39">
        <f>IF($W2374=0,0,MAX(0,MIN($W2374,IncMonth-1))+MAX(0,$W2374-IncMonth+1)*(1+$X2374))</f>
        <v/>
      </c>
      <c r="Z2374" s="40">
        <f>IF($C2374="",0,IFERROR(INDEX(Departments!$B$5:$B$54,MATCH($C2374,Departments!$A$5:$A$54,0)),0))</f>
        <v/>
      </c>
      <c r="AA2374" s="41">
        <f>N($L2374)*$Y2374</f>
        <v/>
      </c>
      <c r="AB2374" s="41">
        <f>N($M2374)*$Y2374</f>
        <v/>
      </c>
      <c r="AC2374" s="41">
        <f>$AA2374*$Z2374</f>
        <v/>
      </c>
      <c r="AD2374" s="41">
        <f>$AA2374*BonusMonths/12</f>
        <v/>
      </c>
      <c r="AE2374" s="41">
        <f>($AA2374+SI_Gross*$AB2374)*IF($Q2374=1,SI_O,SI_E)</f>
        <v/>
      </c>
      <c r="AF2374" s="41">
        <f>IF($Q2374=1,0,$AA2374*EOSB)</f>
        <v/>
      </c>
      <c r="AG2374" s="41">
        <f>$AN2374*$W2374</f>
        <v/>
      </c>
      <c r="AH2374" s="41">
        <f>SUM($AA2374:$AG2374)</f>
        <v/>
      </c>
      <c r="AI2374" s="41">
        <f>12*($AM2374+$AN2374)</f>
        <v/>
      </c>
      <c r="AJ2374" s="41">
        <f>$AM2374*((IncMonth-1)+(13-IncMonth)*(1+$X2374))+12*$AN2374</f>
        <v/>
      </c>
      <c r="AK2374" s="41">
        <f>IF($R2374=1,N($L2374)+N($M2374),0)</f>
        <v/>
      </c>
      <c r="AL2374">
        <f>IF($C2374="","",IF(N($L2374)&lt;=0,"Basic salary missing",IF(ISNA(MATCH($C2374,Departments!$A$5:$A$54,0)),"Department not on Departments sheet",IF(AND($I2374&lt;&gt;"",NOT(ISNUMBER($I2374))),"Date of birth is text, not a date",IF(AND($K2374&lt;&gt;"",NOT(ISNUMBER($K2374))),"Contract end is text, not a date","")))))</f>
        <v/>
      </c>
      <c r="AM2374" s="41">
        <f>IF($R2374=0,0,N($L2374)*(1+$Z2374+BonusMonths/12+IF($Q2374=1,0,EOSB))+N($M2374)+(N($L2374)+SI_Gross*N($M2374))*IF($Q2374=1,SI_O,SI_E))</f>
        <v/>
      </c>
      <c r="AN2374" s="41">
        <f>IF($R2374=0,0,(IF($Q2374=1,MedO,MedE+Ticket)+Training)/12)</f>
        <v/>
      </c>
    </row>
    <row r="2375">
      <c r="I2375" s="35" t="n"/>
      <c r="J2375" s="35" t="n"/>
      <c r="K2375" s="35" t="n"/>
      <c r="L2375" s="36" t="n"/>
      <c r="M2375" s="36" t="n"/>
      <c r="P2375" s="37" t="n"/>
      <c r="Q2375" s="38">
        <f>IF($C2375="",0,IF(OR(LOWER(TRIM($G2375))="omani",LOWER(TRIM($G2375))="oman",LOWER(TRIM($G2375))="om",LOWER(TRIM($G2375))="local"),1,0))</f>
        <v/>
      </c>
      <c r="R2375" s="38">
        <f>IF($C2375="",0,IF(OR(ISNUMBER(SEARCH("resign",$N2375)),ISNUMBER(SEARCH("terminat",$N2375)),ISNUMBER(SEARCH("inactive",$N2375)),ISNUMBER(SEARCH("vacan",$N2375)),ISNUMBER(SEARCH("deceased",$N2375)),ISNUMBER(SEARCH("separated",$N2375))),0,1))</f>
        <v/>
      </c>
      <c r="S2375">
        <f>IF(OR($R2375=0,NOT(ISNUMBER($I2375))),"",IFERROR(DATEDIF($I2375,DATE(FY,1,1),"y"),""))</f>
        <v/>
      </c>
      <c r="T2375">
        <f>IF(OR($R2375=0,NOT(ISNUMBER($J2375))),"",IFERROR(DATEDIF($J2375,DATE(FY,1,1),"y"),0))</f>
        <v/>
      </c>
      <c r="U2375" s="38">
        <f>IF(OR($R2375=0,NOT(ISNUMBER($I2375))),0,IF(YEAR($I2375)+IF($Q2375=1,RetAgeO,RetAgeE)=FY,MONTH($I2375),IF(YEAR($I2375)+IF($Q2375=1,RetAgeO,RetAgeE)&lt;FY,1,0)))</f>
        <v/>
      </c>
      <c r="V2375" s="38">
        <f>IF(OR($R2375=0,NOT(ISNUMBER($K2375))),0,IF(YEAR($K2375)=FY,MONTH($K2375),IF(YEAR($K2375)&lt;FY,1,0)))</f>
        <v/>
      </c>
      <c r="W2375" s="38">
        <f>IF($R2375=0,0,MIN(12,IF(AND(ISNUMBER($O2375),$O2375&gt;=1,$O2375&lt;=12),INT($O2375),12),IF(AND(RetireExit="Yes",$U2375&gt;0),$U2375,12),IF(AND(ContractExit="Yes",$V2375&gt;0),$V2375,12)))</f>
        <v/>
      </c>
      <c r="X2375" s="37">
        <f>IF(ISNUMBER($P2375),$P2375,IncPct)</f>
        <v/>
      </c>
      <c r="Y2375" s="39">
        <f>IF($W2375=0,0,MAX(0,MIN($W2375,IncMonth-1))+MAX(0,$W2375-IncMonth+1)*(1+$X2375))</f>
        <v/>
      </c>
      <c r="Z2375" s="40">
        <f>IF($C2375="",0,IFERROR(INDEX(Departments!$B$5:$B$54,MATCH($C2375,Departments!$A$5:$A$54,0)),0))</f>
        <v/>
      </c>
      <c r="AA2375" s="41">
        <f>N($L2375)*$Y2375</f>
        <v/>
      </c>
      <c r="AB2375" s="41">
        <f>N($M2375)*$Y2375</f>
        <v/>
      </c>
      <c r="AC2375" s="41">
        <f>$AA2375*$Z2375</f>
        <v/>
      </c>
      <c r="AD2375" s="41">
        <f>$AA2375*BonusMonths/12</f>
        <v/>
      </c>
      <c r="AE2375" s="41">
        <f>($AA2375+SI_Gross*$AB2375)*IF($Q2375=1,SI_O,SI_E)</f>
        <v/>
      </c>
      <c r="AF2375" s="41">
        <f>IF($Q2375=1,0,$AA2375*EOSB)</f>
        <v/>
      </c>
      <c r="AG2375" s="41">
        <f>$AN2375*$W2375</f>
        <v/>
      </c>
      <c r="AH2375" s="41">
        <f>SUM($AA2375:$AG2375)</f>
        <v/>
      </c>
      <c r="AI2375" s="41">
        <f>12*($AM2375+$AN2375)</f>
        <v/>
      </c>
      <c r="AJ2375" s="41">
        <f>$AM2375*((IncMonth-1)+(13-IncMonth)*(1+$X2375))+12*$AN2375</f>
        <v/>
      </c>
      <c r="AK2375" s="41">
        <f>IF($R2375=1,N($L2375)+N($M2375),0)</f>
        <v/>
      </c>
      <c r="AL2375">
        <f>IF($C2375="","",IF(N($L2375)&lt;=0,"Basic salary missing",IF(ISNA(MATCH($C2375,Departments!$A$5:$A$54,0)),"Department not on Departments sheet",IF(AND($I2375&lt;&gt;"",NOT(ISNUMBER($I2375))),"Date of birth is text, not a date",IF(AND($K2375&lt;&gt;"",NOT(ISNUMBER($K2375))),"Contract end is text, not a date","")))))</f>
        <v/>
      </c>
      <c r="AM2375" s="41">
        <f>IF($R2375=0,0,N($L2375)*(1+$Z2375+BonusMonths/12+IF($Q2375=1,0,EOSB))+N($M2375)+(N($L2375)+SI_Gross*N($M2375))*IF($Q2375=1,SI_O,SI_E))</f>
        <v/>
      </c>
      <c r="AN2375" s="41">
        <f>IF($R2375=0,0,(IF($Q2375=1,MedO,MedE+Ticket)+Training)/12)</f>
        <v/>
      </c>
    </row>
    <row r="2376">
      <c r="I2376" s="35" t="n"/>
      <c r="J2376" s="35" t="n"/>
      <c r="K2376" s="35" t="n"/>
      <c r="L2376" s="36" t="n"/>
      <c r="M2376" s="36" t="n"/>
      <c r="P2376" s="37" t="n"/>
      <c r="Q2376" s="38">
        <f>IF($C2376="",0,IF(OR(LOWER(TRIM($G2376))="omani",LOWER(TRIM($G2376))="oman",LOWER(TRIM($G2376))="om",LOWER(TRIM($G2376))="local"),1,0))</f>
        <v/>
      </c>
      <c r="R2376" s="38">
        <f>IF($C2376="",0,IF(OR(ISNUMBER(SEARCH("resign",$N2376)),ISNUMBER(SEARCH("terminat",$N2376)),ISNUMBER(SEARCH("inactive",$N2376)),ISNUMBER(SEARCH("vacan",$N2376)),ISNUMBER(SEARCH("deceased",$N2376)),ISNUMBER(SEARCH("separated",$N2376))),0,1))</f>
        <v/>
      </c>
      <c r="S2376">
        <f>IF(OR($R2376=0,NOT(ISNUMBER($I2376))),"",IFERROR(DATEDIF($I2376,DATE(FY,1,1),"y"),""))</f>
        <v/>
      </c>
      <c r="T2376">
        <f>IF(OR($R2376=0,NOT(ISNUMBER($J2376))),"",IFERROR(DATEDIF($J2376,DATE(FY,1,1),"y"),0))</f>
        <v/>
      </c>
      <c r="U2376" s="38">
        <f>IF(OR($R2376=0,NOT(ISNUMBER($I2376))),0,IF(YEAR($I2376)+IF($Q2376=1,RetAgeO,RetAgeE)=FY,MONTH($I2376),IF(YEAR($I2376)+IF($Q2376=1,RetAgeO,RetAgeE)&lt;FY,1,0)))</f>
        <v/>
      </c>
      <c r="V2376" s="38">
        <f>IF(OR($R2376=0,NOT(ISNUMBER($K2376))),0,IF(YEAR($K2376)=FY,MONTH($K2376),IF(YEAR($K2376)&lt;FY,1,0)))</f>
        <v/>
      </c>
      <c r="W2376" s="38">
        <f>IF($R2376=0,0,MIN(12,IF(AND(ISNUMBER($O2376),$O2376&gt;=1,$O2376&lt;=12),INT($O2376),12),IF(AND(RetireExit="Yes",$U2376&gt;0),$U2376,12),IF(AND(ContractExit="Yes",$V2376&gt;0),$V2376,12)))</f>
        <v/>
      </c>
      <c r="X2376" s="37">
        <f>IF(ISNUMBER($P2376),$P2376,IncPct)</f>
        <v/>
      </c>
      <c r="Y2376" s="39">
        <f>IF($W2376=0,0,MAX(0,MIN($W2376,IncMonth-1))+MAX(0,$W2376-IncMonth+1)*(1+$X2376))</f>
        <v/>
      </c>
      <c r="Z2376" s="40">
        <f>IF($C2376="",0,IFERROR(INDEX(Departments!$B$5:$B$54,MATCH($C2376,Departments!$A$5:$A$54,0)),0))</f>
        <v/>
      </c>
      <c r="AA2376" s="41">
        <f>N($L2376)*$Y2376</f>
        <v/>
      </c>
      <c r="AB2376" s="41">
        <f>N($M2376)*$Y2376</f>
        <v/>
      </c>
      <c r="AC2376" s="41">
        <f>$AA2376*$Z2376</f>
        <v/>
      </c>
      <c r="AD2376" s="41">
        <f>$AA2376*BonusMonths/12</f>
        <v/>
      </c>
      <c r="AE2376" s="41">
        <f>($AA2376+SI_Gross*$AB2376)*IF($Q2376=1,SI_O,SI_E)</f>
        <v/>
      </c>
      <c r="AF2376" s="41">
        <f>IF($Q2376=1,0,$AA2376*EOSB)</f>
        <v/>
      </c>
      <c r="AG2376" s="41">
        <f>$AN2376*$W2376</f>
        <v/>
      </c>
      <c r="AH2376" s="41">
        <f>SUM($AA2376:$AG2376)</f>
        <v/>
      </c>
      <c r="AI2376" s="41">
        <f>12*($AM2376+$AN2376)</f>
        <v/>
      </c>
      <c r="AJ2376" s="41">
        <f>$AM2376*((IncMonth-1)+(13-IncMonth)*(1+$X2376))+12*$AN2376</f>
        <v/>
      </c>
      <c r="AK2376" s="41">
        <f>IF($R2376=1,N($L2376)+N($M2376),0)</f>
        <v/>
      </c>
      <c r="AL2376">
        <f>IF($C2376="","",IF(N($L2376)&lt;=0,"Basic salary missing",IF(ISNA(MATCH($C2376,Departments!$A$5:$A$54,0)),"Department not on Departments sheet",IF(AND($I2376&lt;&gt;"",NOT(ISNUMBER($I2376))),"Date of birth is text, not a date",IF(AND($K2376&lt;&gt;"",NOT(ISNUMBER($K2376))),"Contract end is text, not a date","")))))</f>
        <v/>
      </c>
      <c r="AM2376" s="41">
        <f>IF($R2376=0,0,N($L2376)*(1+$Z2376+BonusMonths/12+IF($Q2376=1,0,EOSB))+N($M2376)+(N($L2376)+SI_Gross*N($M2376))*IF($Q2376=1,SI_O,SI_E))</f>
        <v/>
      </c>
      <c r="AN2376" s="41">
        <f>IF($R2376=0,0,(IF($Q2376=1,MedO,MedE+Ticket)+Training)/12)</f>
        <v/>
      </c>
    </row>
    <row r="2377">
      <c r="I2377" s="35" t="n"/>
      <c r="J2377" s="35" t="n"/>
      <c r="K2377" s="35" t="n"/>
      <c r="L2377" s="36" t="n"/>
      <c r="M2377" s="36" t="n"/>
      <c r="P2377" s="37" t="n"/>
      <c r="Q2377" s="38">
        <f>IF($C2377="",0,IF(OR(LOWER(TRIM($G2377))="omani",LOWER(TRIM($G2377))="oman",LOWER(TRIM($G2377))="om",LOWER(TRIM($G2377))="local"),1,0))</f>
        <v/>
      </c>
      <c r="R2377" s="38">
        <f>IF($C2377="",0,IF(OR(ISNUMBER(SEARCH("resign",$N2377)),ISNUMBER(SEARCH("terminat",$N2377)),ISNUMBER(SEARCH("inactive",$N2377)),ISNUMBER(SEARCH("vacan",$N2377)),ISNUMBER(SEARCH("deceased",$N2377)),ISNUMBER(SEARCH("separated",$N2377))),0,1))</f>
        <v/>
      </c>
      <c r="S2377">
        <f>IF(OR($R2377=0,NOT(ISNUMBER($I2377))),"",IFERROR(DATEDIF($I2377,DATE(FY,1,1),"y"),""))</f>
        <v/>
      </c>
      <c r="T2377">
        <f>IF(OR($R2377=0,NOT(ISNUMBER($J2377))),"",IFERROR(DATEDIF($J2377,DATE(FY,1,1),"y"),0))</f>
        <v/>
      </c>
      <c r="U2377" s="38">
        <f>IF(OR($R2377=0,NOT(ISNUMBER($I2377))),0,IF(YEAR($I2377)+IF($Q2377=1,RetAgeO,RetAgeE)=FY,MONTH($I2377),IF(YEAR($I2377)+IF($Q2377=1,RetAgeO,RetAgeE)&lt;FY,1,0)))</f>
        <v/>
      </c>
      <c r="V2377" s="38">
        <f>IF(OR($R2377=0,NOT(ISNUMBER($K2377))),0,IF(YEAR($K2377)=FY,MONTH($K2377),IF(YEAR($K2377)&lt;FY,1,0)))</f>
        <v/>
      </c>
      <c r="W2377" s="38">
        <f>IF($R2377=0,0,MIN(12,IF(AND(ISNUMBER($O2377),$O2377&gt;=1,$O2377&lt;=12),INT($O2377),12),IF(AND(RetireExit="Yes",$U2377&gt;0),$U2377,12),IF(AND(ContractExit="Yes",$V2377&gt;0),$V2377,12)))</f>
        <v/>
      </c>
      <c r="X2377" s="37">
        <f>IF(ISNUMBER($P2377),$P2377,IncPct)</f>
        <v/>
      </c>
      <c r="Y2377" s="39">
        <f>IF($W2377=0,0,MAX(0,MIN($W2377,IncMonth-1))+MAX(0,$W2377-IncMonth+1)*(1+$X2377))</f>
        <v/>
      </c>
      <c r="Z2377" s="40">
        <f>IF($C2377="",0,IFERROR(INDEX(Departments!$B$5:$B$54,MATCH($C2377,Departments!$A$5:$A$54,0)),0))</f>
        <v/>
      </c>
      <c r="AA2377" s="41">
        <f>N($L2377)*$Y2377</f>
        <v/>
      </c>
      <c r="AB2377" s="41">
        <f>N($M2377)*$Y2377</f>
        <v/>
      </c>
      <c r="AC2377" s="41">
        <f>$AA2377*$Z2377</f>
        <v/>
      </c>
      <c r="AD2377" s="41">
        <f>$AA2377*BonusMonths/12</f>
        <v/>
      </c>
      <c r="AE2377" s="41">
        <f>($AA2377+SI_Gross*$AB2377)*IF($Q2377=1,SI_O,SI_E)</f>
        <v/>
      </c>
      <c r="AF2377" s="41">
        <f>IF($Q2377=1,0,$AA2377*EOSB)</f>
        <v/>
      </c>
      <c r="AG2377" s="41">
        <f>$AN2377*$W2377</f>
        <v/>
      </c>
      <c r="AH2377" s="41">
        <f>SUM($AA2377:$AG2377)</f>
        <v/>
      </c>
      <c r="AI2377" s="41">
        <f>12*($AM2377+$AN2377)</f>
        <v/>
      </c>
      <c r="AJ2377" s="41">
        <f>$AM2377*((IncMonth-1)+(13-IncMonth)*(1+$X2377))+12*$AN2377</f>
        <v/>
      </c>
      <c r="AK2377" s="41">
        <f>IF($R2377=1,N($L2377)+N($M2377),0)</f>
        <v/>
      </c>
      <c r="AL2377">
        <f>IF($C2377="","",IF(N($L2377)&lt;=0,"Basic salary missing",IF(ISNA(MATCH($C2377,Departments!$A$5:$A$54,0)),"Department not on Departments sheet",IF(AND($I2377&lt;&gt;"",NOT(ISNUMBER($I2377))),"Date of birth is text, not a date",IF(AND($K2377&lt;&gt;"",NOT(ISNUMBER($K2377))),"Contract end is text, not a date","")))))</f>
        <v/>
      </c>
      <c r="AM2377" s="41">
        <f>IF($R2377=0,0,N($L2377)*(1+$Z2377+BonusMonths/12+IF($Q2377=1,0,EOSB))+N($M2377)+(N($L2377)+SI_Gross*N($M2377))*IF($Q2377=1,SI_O,SI_E))</f>
        <v/>
      </c>
      <c r="AN2377" s="41">
        <f>IF($R2377=0,0,(IF($Q2377=1,MedO,MedE+Ticket)+Training)/12)</f>
        <v/>
      </c>
    </row>
    <row r="2378">
      <c r="I2378" s="35" t="n"/>
      <c r="J2378" s="35" t="n"/>
      <c r="K2378" s="35" t="n"/>
      <c r="L2378" s="36" t="n"/>
      <c r="M2378" s="36" t="n"/>
      <c r="P2378" s="37" t="n"/>
      <c r="Q2378" s="38">
        <f>IF($C2378="",0,IF(OR(LOWER(TRIM($G2378))="omani",LOWER(TRIM($G2378))="oman",LOWER(TRIM($G2378))="om",LOWER(TRIM($G2378))="local"),1,0))</f>
        <v/>
      </c>
      <c r="R2378" s="38">
        <f>IF($C2378="",0,IF(OR(ISNUMBER(SEARCH("resign",$N2378)),ISNUMBER(SEARCH("terminat",$N2378)),ISNUMBER(SEARCH("inactive",$N2378)),ISNUMBER(SEARCH("vacan",$N2378)),ISNUMBER(SEARCH("deceased",$N2378)),ISNUMBER(SEARCH("separated",$N2378))),0,1))</f>
        <v/>
      </c>
      <c r="S2378">
        <f>IF(OR($R2378=0,NOT(ISNUMBER($I2378))),"",IFERROR(DATEDIF($I2378,DATE(FY,1,1),"y"),""))</f>
        <v/>
      </c>
      <c r="T2378">
        <f>IF(OR($R2378=0,NOT(ISNUMBER($J2378))),"",IFERROR(DATEDIF($J2378,DATE(FY,1,1),"y"),0))</f>
        <v/>
      </c>
      <c r="U2378" s="38">
        <f>IF(OR($R2378=0,NOT(ISNUMBER($I2378))),0,IF(YEAR($I2378)+IF($Q2378=1,RetAgeO,RetAgeE)=FY,MONTH($I2378),IF(YEAR($I2378)+IF($Q2378=1,RetAgeO,RetAgeE)&lt;FY,1,0)))</f>
        <v/>
      </c>
      <c r="V2378" s="38">
        <f>IF(OR($R2378=0,NOT(ISNUMBER($K2378))),0,IF(YEAR($K2378)=FY,MONTH($K2378),IF(YEAR($K2378)&lt;FY,1,0)))</f>
        <v/>
      </c>
      <c r="W2378" s="38">
        <f>IF($R2378=0,0,MIN(12,IF(AND(ISNUMBER($O2378),$O2378&gt;=1,$O2378&lt;=12),INT($O2378),12),IF(AND(RetireExit="Yes",$U2378&gt;0),$U2378,12),IF(AND(ContractExit="Yes",$V2378&gt;0),$V2378,12)))</f>
        <v/>
      </c>
      <c r="X2378" s="37">
        <f>IF(ISNUMBER($P2378),$P2378,IncPct)</f>
        <v/>
      </c>
      <c r="Y2378" s="39">
        <f>IF($W2378=0,0,MAX(0,MIN($W2378,IncMonth-1))+MAX(0,$W2378-IncMonth+1)*(1+$X2378))</f>
        <v/>
      </c>
      <c r="Z2378" s="40">
        <f>IF($C2378="",0,IFERROR(INDEX(Departments!$B$5:$B$54,MATCH($C2378,Departments!$A$5:$A$54,0)),0))</f>
        <v/>
      </c>
      <c r="AA2378" s="41">
        <f>N($L2378)*$Y2378</f>
        <v/>
      </c>
      <c r="AB2378" s="41">
        <f>N($M2378)*$Y2378</f>
        <v/>
      </c>
      <c r="AC2378" s="41">
        <f>$AA2378*$Z2378</f>
        <v/>
      </c>
      <c r="AD2378" s="41">
        <f>$AA2378*BonusMonths/12</f>
        <v/>
      </c>
      <c r="AE2378" s="41">
        <f>($AA2378+SI_Gross*$AB2378)*IF($Q2378=1,SI_O,SI_E)</f>
        <v/>
      </c>
      <c r="AF2378" s="41">
        <f>IF($Q2378=1,0,$AA2378*EOSB)</f>
        <v/>
      </c>
      <c r="AG2378" s="41">
        <f>$AN2378*$W2378</f>
        <v/>
      </c>
      <c r="AH2378" s="41">
        <f>SUM($AA2378:$AG2378)</f>
        <v/>
      </c>
      <c r="AI2378" s="41">
        <f>12*($AM2378+$AN2378)</f>
        <v/>
      </c>
      <c r="AJ2378" s="41">
        <f>$AM2378*((IncMonth-1)+(13-IncMonth)*(1+$X2378))+12*$AN2378</f>
        <v/>
      </c>
      <c r="AK2378" s="41">
        <f>IF($R2378=1,N($L2378)+N($M2378),0)</f>
        <v/>
      </c>
      <c r="AL2378">
        <f>IF($C2378="","",IF(N($L2378)&lt;=0,"Basic salary missing",IF(ISNA(MATCH($C2378,Departments!$A$5:$A$54,0)),"Department not on Departments sheet",IF(AND($I2378&lt;&gt;"",NOT(ISNUMBER($I2378))),"Date of birth is text, not a date",IF(AND($K2378&lt;&gt;"",NOT(ISNUMBER($K2378))),"Contract end is text, not a date","")))))</f>
        <v/>
      </c>
      <c r="AM2378" s="41">
        <f>IF($R2378=0,0,N($L2378)*(1+$Z2378+BonusMonths/12+IF($Q2378=1,0,EOSB))+N($M2378)+(N($L2378)+SI_Gross*N($M2378))*IF($Q2378=1,SI_O,SI_E))</f>
        <v/>
      </c>
      <c r="AN2378" s="41">
        <f>IF($R2378=0,0,(IF($Q2378=1,MedO,MedE+Ticket)+Training)/12)</f>
        <v/>
      </c>
    </row>
    <row r="2379">
      <c r="I2379" s="35" t="n"/>
      <c r="J2379" s="35" t="n"/>
      <c r="K2379" s="35" t="n"/>
      <c r="L2379" s="36" t="n"/>
      <c r="M2379" s="36" t="n"/>
      <c r="P2379" s="37" t="n"/>
      <c r="Q2379" s="38">
        <f>IF($C2379="",0,IF(OR(LOWER(TRIM($G2379))="omani",LOWER(TRIM($G2379))="oman",LOWER(TRIM($G2379))="om",LOWER(TRIM($G2379))="local"),1,0))</f>
        <v/>
      </c>
      <c r="R2379" s="38">
        <f>IF($C2379="",0,IF(OR(ISNUMBER(SEARCH("resign",$N2379)),ISNUMBER(SEARCH("terminat",$N2379)),ISNUMBER(SEARCH("inactive",$N2379)),ISNUMBER(SEARCH("vacan",$N2379)),ISNUMBER(SEARCH("deceased",$N2379)),ISNUMBER(SEARCH("separated",$N2379))),0,1))</f>
        <v/>
      </c>
      <c r="S2379">
        <f>IF(OR($R2379=0,NOT(ISNUMBER($I2379))),"",IFERROR(DATEDIF($I2379,DATE(FY,1,1),"y"),""))</f>
        <v/>
      </c>
      <c r="T2379">
        <f>IF(OR($R2379=0,NOT(ISNUMBER($J2379))),"",IFERROR(DATEDIF($J2379,DATE(FY,1,1),"y"),0))</f>
        <v/>
      </c>
      <c r="U2379" s="38">
        <f>IF(OR($R2379=0,NOT(ISNUMBER($I2379))),0,IF(YEAR($I2379)+IF($Q2379=1,RetAgeO,RetAgeE)=FY,MONTH($I2379),IF(YEAR($I2379)+IF($Q2379=1,RetAgeO,RetAgeE)&lt;FY,1,0)))</f>
        <v/>
      </c>
      <c r="V2379" s="38">
        <f>IF(OR($R2379=0,NOT(ISNUMBER($K2379))),0,IF(YEAR($K2379)=FY,MONTH($K2379),IF(YEAR($K2379)&lt;FY,1,0)))</f>
        <v/>
      </c>
      <c r="W2379" s="38">
        <f>IF($R2379=0,0,MIN(12,IF(AND(ISNUMBER($O2379),$O2379&gt;=1,$O2379&lt;=12),INT($O2379),12),IF(AND(RetireExit="Yes",$U2379&gt;0),$U2379,12),IF(AND(ContractExit="Yes",$V2379&gt;0),$V2379,12)))</f>
        <v/>
      </c>
      <c r="X2379" s="37">
        <f>IF(ISNUMBER($P2379),$P2379,IncPct)</f>
        <v/>
      </c>
      <c r="Y2379" s="39">
        <f>IF($W2379=0,0,MAX(0,MIN($W2379,IncMonth-1))+MAX(0,$W2379-IncMonth+1)*(1+$X2379))</f>
        <v/>
      </c>
      <c r="Z2379" s="40">
        <f>IF($C2379="",0,IFERROR(INDEX(Departments!$B$5:$B$54,MATCH($C2379,Departments!$A$5:$A$54,0)),0))</f>
        <v/>
      </c>
      <c r="AA2379" s="41">
        <f>N($L2379)*$Y2379</f>
        <v/>
      </c>
      <c r="AB2379" s="41">
        <f>N($M2379)*$Y2379</f>
        <v/>
      </c>
      <c r="AC2379" s="41">
        <f>$AA2379*$Z2379</f>
        <v/>
      </c>
      <c r="AD2379" s="41">
        <f>$AA2379*BonusMonths/12</f>
        <v/>
      </c>
      <c r="AE2379" s="41">
        <f>($AA2379+SI_Gross*$AB2379)*IF($Q2379=1,SI_O,SI_E)</f>
        <v/>
      </c>
      <c r="AF2379" s="41">
        <f>IF($Q2379=1,0,$AA2379*EOSB)</f>
        <v/>
      </c>
      <c r="AG2379" s="41">
        <f>$AN2379*$W2379</f>
        <v/>
      </c>
      <c r="AH2379" s="41">
        <f>SUM($AA2379:$AG2379)</f>
        <v/>
      </c>
      <c r="AI2379" s="41">
        <f>12*($AM2379+$AN2379)</f>
        <v/>
      </c>
      <c r="AJ2379" s="41">
        <f>$AM2379*((IncMonth-1)+(13-IncMonth)*(1+$X2379))+12*$AN2379</f>
        <v/>
      </c>
      <c r="AK2379" s="41">
        <f>IF($R2379=1,N($L2379)+N($M2379),0)</f>
        <v/>
      </c>
      <c r="AL2379">
        <f>IF($C2379="","",IF(N($L2379)&lt;=0,"Basic salary missing",IF(ISNA(MATCH($C2379,Departments!$A$5:$A$54,0)),"Department not on Departments sheet",IF(AND($I2379&lt;&gt;"",NOT(ISNUMBER($I2379))),"Date of birth is text, not a date",IF(AND($K2379&lt;&gt;"",NOT(ISNUMBER($K2379))),"Contract end is text, not a date","")))))</f>
        <v/>
      </c>
      <c r="AM2379" s="41">
        <f>IF($R2379=0,0,N($L2379)*(1+$Z2379+BonusMonths/12+IF($Q2379=1,0,EOSB))+N($M2379)+(N($L2379)+SI_Gross*N($M2379))*IF($Q2379=1,SI_O,SI_E))</f>
        <v/>
      </c>
      <c r="AN2379" s="41">
        <f>IF($R2379=0,0,(IF($Q2379=1,MedO,MedE+Ticket)+Training)/12)</f>
        <v/>
      </c>
    </row>
    <row r="2380">
      <c r="I2380" s="35" t="n"/>
      <c r="J2380" s="35" t="n"/>
      <c r="K2380" s="35" t="n"/>
      <c r="L2380" s="36" t="n"/>
      <c r="M2380" s="36" t="n"/>
      <c r="P2380" s="37" t="n"/>
      <c r="Q2380" s="38">
        <f>IF($C2380="",0,IF(OR(LOWER(TRIM($G2380))="omani",LOWER(TRIM($G2380))="oman",LOWER(TRIM($G2380))="om",LOWER(TRIM($G2380))="local"),1,0))</f>
        <v/>
      </c>
      <c r="R2380" s="38">
        <f>IF($C2380="",0,IF(OR(ISNUMBER(SEARCH("resign",$N2380)),ISNUMBER(SEARCH("terminat",$N2380)),ISNUMBER(SEARCH("inactive",$N2380)),ISNUMBER(SEARCH("vacan",$N2380)),ISNUMBER(SEARCH("deceased",$N2380)),ISNUMBER(SEARCH("separated",$N2380))),0,1))</f>
        <v/>
      </c>
      <c r="S2380">
        <f>IF(OR($R2380=0,NOT(ISNUMBER($I2380))),"",IFERROR(DATEDIF($I2380,DATE(FY,1,1),"y"),""))</f>
        <v/>
      </c>
      <c r="T2380">
        <f>IF(OR($R2380=0,NOT(ISNUMBER($J2380))),"",IFERROR(DATEDIF($J2380,DATE(FY,1,1),"y"),0))</f>
        <v/>
      </c>
      <c r="U2380" s="38">
        <f>IF(OR($R2380=0,NOT(ISNUMBER($I2380))),0,IF(YEAR($I2380)+IF($Q2380=1,RetAgeO,RetAgeE)=FY,MONTH($I2380),IF(YEAR($I2380)+IF($Q2380=1,RetAgeO,RetAgeE)&lt;FY,1,0)))</f>
        <v/>
      </c>
      <c r="V2380" s="38">
        <f>IF(OR($R2380=0,NOT(ISNUMBER($K2380))),0,IF(YEAR($K2380)=FY,MONTH($K2380),IF(YEAR($K2380)&lt;FY,1,0)))</f>
        <v/>
      </c>
      <c r="W2380" s="38">
        <f>IF($R2380=0,0,MIN(12,IF(AND(ISNUMBER($O2380),$O2380&gt;=1,$O2380&lt;=12),INT($O2380),12),IF(AND(RetireExit="Yes",$U2380&gt;0),$U2380,12),IF(AND(ContractExit="Yes",$V2380&gt;0),$V2380,12)))</f>
        <v/>
      </c>
      <c r="X2380" s="37">
        <f>IF(ISNUMBER($P2380),$P2380,IncPct)</f>
        <v/>
      </c>
      <c r="Y2380" s="39">
        <f>IF($W2380=0,0,MAX(0,MIN($W2380,IncMonth-1))+MAX(0,$W2380-IncMonth+1)*(1+$X2380))</f>
        <v/>
      </c>
      <c r="Z2380" s="40">
        <f>IF($C2380="",0,IFERROR(INDEX(Departments!$B$5:$B$54,MATCH($C2380,Departments!$A$5:$A$54,0)),0))</f>
        <v/>
      </c>
      <c r="AA2380" s="41">
        <f>N($L2380)*$Y2380</f>
        <v/>
      </c>
      <c r="AB2380" s="41">
        <f>N($M2380)*$Y2380</f>
        <v/>
      </c>
      <c r="AC2380" s="41">
        <f>$AA2380*$Z2380</f>
        <v/>
      </c>
      <c r="AD2380" s="41">
        <f>$AA2380*BonusMonths/12</f>
        <v/>
      </c>
      <c r="AE2380" s="41">
        <f>($AA2380+SI_Gross*$AB2380)*IF($Q2380=1,SI_O,SI_E)</f>
        <v/>
      </c>
      <c r="AF2380" s="41">
        <f>IF($Q2380=1,0,$AA2380*EOSB)</f>
        <v/>
      </c>
      <c r="AG2380" s="41">
        <f>$AN2380*$W2380</f>
        <v/>
      </c>
      <c r="AH2380" s="41">
        <f>SUM($AA2380:$AG2380)</f>
        <v/>
      </c>
      <c r="AI2380" s="41">
        <f>12*($AM2380+$AN2380)</f>
        <v/>
      </c>
      <c r="AJ2380" s="41">
        <f>$AM2380*((IncMonth-1)+(13-IncMonth)*(1+$X2380))+12*$AN2380</f>
        <v/>
      </c>
      <c r="AK2380" s="41">
        <f>IF($R2380=1,N($L2380)+N($M2380),0)</f>
        <v/>
      </c>
      <c r="AL2380">
        <f>IF($C2380="","",IF(N($L2380)&lt;=0,"Basic salary missing",IF(ISNA(MATCH($C2380,Departments!$A$5:$A$54,0)),"Department not on Departments sheet",IF(AND($I2380&lt;&gt;"",NOT(ISNUMBER($I2380))),"Date of birth is text, not a date",IF(AND($K2380&lt;&gt;"",NOT(ISNUMBER($K2380))),"Contract end is text, not a date","")))))</f>
        <v/>
      </c>
      <c r="AM2380" s="41">
        <f>IF($R2380=0,0,N($L2380)*(1+$Z2380+BonusMonths/12+IF($Q2380=1,0,EOSB))+N($M2380)+(N($L2380)+SI_Gross*N($M2380))*IF($Q2380=1,SI_O,SI_E))</f>
        <v/>
      </c>
      <c r="AN2380" s="41">
        <f>IF($R2380=0,0,(IF($Q2380=1,MedO,MedE+Ticket)+Training)/12)</f>
        <v/>
      </c>
    </row>
    <row r="2381">
      <c r="I2381" s="35" t="n"/>
      <c r="J2381" s="35" t="n"/>
      <c r="K2381" s="35" t="n"/>
      <c r="L2381" s="36" t="n"/>
      <c r="M2381" s="36" t="n"/>
      <c r="P2381" s="37" t="n"/>
      <c r="Q2381" s="38">
        <f>IF($C2381="",0,IF(OR(LOWER(TRIM($G2381))="omani",LOWER(TRIM($G2381))="oman",LOWER(TRIM($G2381))="om",LOWER(TRIM($G2381))="local"),1,0))</f>
        <v/>
      </c>
      <c r="R2381" s="38">
        <f>IF($C2381="",0,IF(OR(ISNUMBER(SEARCH("resign",$N2381)),ISNUMBER(SEARCH("terminat",$N2381)),ISNUMBER(SEARCH("inactive",$N2381)),ISNUMBER(SEARCH("vacan",$N2381)),ISNUMBER(SEARCH("deceased",$N2381)),ISNUMBER(SEARCH("separated",$N2381))),0,1))</f>
        <v/>
      </c>
      <c r="S2381">
        <f>IF(OR($R2381=0,NOT(ISNUMBER($I2381))),"",IFERROR(DATEDIF($I2381,DATE(FY,1,1),"y"),""))</f>
        <v/>
      </c>
      <c r="T2381">
        <f>IF(OR($R2381=0,NOT(ISNUMBER($J2381))),"",IFERROR(DATEDIF($J2381,DATE(FY,1,1),"y"),0))</f>
        <v/>
      </c>
      <c r="U2381" s="38">
        <f>IF(OR($R2381=0,NOT(ISNUMBER($I2381))),0,IF(YEAR($I2381)+IF($Q2381=1,RetAgeO,RetAgeE)=FY,MONTH($I2381),IF(YEAR($I2381)+IF($Q2381=1,RetAgeO,RetAgeE)&lt;FY,1,0)))</f>
        <v/>
      </c>
      <c r="V2381" s="38">
        <f>IF(OR($R2381=0,NOT(ISNUMBER($K2381))),0,IF(YEAR($K2381)=FY,MONTH($K2381),IF(YEAR($K2381)&lt;FY,1,0)))</f>
        <v/>
      </c>
      <c r="W2381" s="38">
        <f>IF($R2381=0,0,MIN(12,IF(AND(ISNUMBER($O2381),$O2381&gt;=1,$O2381&lt;=12),INT($O2381),12),IF(AND(RetireExit="Yes",$U2381&gt;0),$U2381,12),IF(AND(ContractExit="Yes",$V2381&gt;0),$V2381,12)))</f>
        <v/>
      </c>
      <c r="X2381" s="37">
        <f>IF(ISNUMBER($P2381),$P2381,IncPct)</f>
        <v/>
      </c>
      <c r="Y2381" s="39">
        <f>IF($W2381=0,0,MAX(0,MIN($W2381,IncMonth-1))+MAX(0,$W2381-IncMonth+1)*(1+$X2381))</f>
        <v/>
      </c>
      <c r="Z2381" s="40">
        <f>IF($C2381="",0,IFERROR(INDEX(Departments!$B$5:$B$54,MATCH($C2381,Departments!$A$5:$A$54,0)),0))</f>
        <v/>
      </c>
      <c r="AA2381" s="41">
        <f>N($L2381)*$Y2381</f>
        <v/>
      </c>
      <c r="AB2381" s="41">
        <f>N($M2381)*$Y2381</f>
        <v/>
      </c>
      <c r="AC2381" s="41">
        <f>$AA2381*$Z2381</f>
        <v/>
      </c>
      <c r="AD2381" s="41">
        <f>$AA2381*BonusMonths/12</f>
        <v/>
      </c>
      <c r="AE2381" s="41">
        <f>($AA2381+SI_Gross*$AB2381)*IF($Q2381=1,SI_O,SI_E)</f>
        <v/>
      </c>
      <c r="AF2381" s="41">
        <f>IF($Q2381=1,0,$AA2381*EOSB)</f>
        <v/>
      </c>
      <c r="AG2381" s="41">
        <f>$AN2381*$W2381</f>
        <v/>
      </c>
      <c r="AH2381" s="41">
        <f>SUM($AA2381:$AG2381)</f>
        <v/>
      </c>
      <c r="AI2381" s="41">
        <f>12*($AM2381+$AN2381)</f>
        <v/>
      </c>
      <c r="AJ2381" s="41">
        <f>$AM2381*((IncMonth-1)+(13-IncMonth)*(1+$X2381))+12*$AN2381</f>
        <v/>
      </c>
      <c r="AK2381" s="41">
        <f>IF($R2381=1,N($L2381)+N($M2381),0)</f>
        <v/>
      </c>
      <c r="AL2381">
        <f>IF($C2381="","",IF(N($L2381)&lt;=0,"Basic salary missing",IF(ISNA(MATCH($C2381,Departments!$A$5:$A$54,0)),"Department not on Departments sheet",IF(AND($I2381&lt;&gt;"",NOT(ISNUMBER($I2381))),"Date of birth is text, not a date",IF(AND($K2381&lt;&gt;"",NOT(ISNUMBER($K2381))),"Contract end is text, not a date","")))))</f>
        <v/>
      </c>
      <c r="AM2381" s="41">
        <f>IF($R2381=0,0,N($L2381)*(1+$Z2381+BonusMonths/12+IF($Q2381=1,0,EOSB))+N($M2381)+(N($L2381)+SI_Gross*N($M2381))*IF($Q2381=1,SI_O,SI_E))</f>
        <v/>
      </c>
      <c r="AN2381" s="41">
        <f>IF($R2381=0,0,(IF($Q2381=1,MedO,MedE+Ticket)+Training)/12)</f>
        <v/>
      </c>
    </row>
    <row r="2382">
      <c r="I2382" s="35" t="n"/>
      <c r="J2382" s="35" t="n"/>
      <c r="K2382" s="35" t="n"/>
      <c r="L2382" s="36" t="n"/>
      <c r="M2382" s="36" t="n"/>
      <c r="P2382" s="37" t="n"/>
      <c r="Q2382" s="38">
        <f>IF($C2382="",0,IF(OR(LOWER(TRIM($G2382))="omani",LOWER(TRIM($G2382))="oman",LOWER(TRIM($G2382))="om",LOWER(TRIM($G2382))="local"),1,0))</f>
        <v/>
      </c>
      <c r="R2382" s="38">
        <f>IF($C2382="",0,IF(OR(ISNUMBER(SEARCH("resign",$N2382)),ISNUMBER(SEARCH("terminat",$N2382)),ISNUMBER(SEARCH("inactive",$N2382)),ISNUMBER(SEARCH("vacan",$N2382)),ISNUMBER(SEARCH("deceased",$N2382)),ISNUMBER(SEARCH("separated",$N2382))),0,1))</f>
        <v/>
      </c>
      <c r="S2382">
        <f>IF(OR($R2382=0,NOT(ISNUMBER($I2382))),"",IFERROR(DATEDIF($I2382,DATE(FY,1,1),"y"),""))</f>
        <v/>
      </c>
      <c r="T2382">
        <f>IF(OR($R2382=0,NOT(ISNUMBER($J2382))),"",IFERROR(DATEDIF($J2382,DATE(FY,1,1),"y"),0))</f>
        <v/>
      </c>
      <c r="U2382" s="38">
        <f>IF(OR($R2382=0,NOT(ISNUMBER($I2382))),0,IF(YEAR($I2382)+IF($Q2382=1,RetAgeO,RetAgeE)=FY,MONTH($I2382),IF(YEAR($I2382)+IF($Q2382=1,RetAgeO,RetAgeE)&lt;FY,1,0)))</f>
        <v/>
      </c>
      <c r="V2382" s="38">
        <f>IF(OR($R2382=0,NOT(ISNUMBER($K2382))),0,IF(YEAR($K2382)=FY,MONTH($K2382),IF(YEAR($K2382)&lt;FY,1,0)))</f>
        <v/>
      </c>
      <c r="W2382" s="38">
        <f>IF($R2382=0,0,MIN(12,IF(AND(ISNUMBER($O2382),$O2382&gt;=1,$O2382&lt;=12),INT($O2382),12),IF(AND(RetireExit="Yes",$U2382&gt;0),$U2382,12),IF(AND(ContractExit="Yes",$V2382&gt;0),$V2382,12)))</f>
        <v/>
      </c>
      <c r="X2382" s="37">
        <f>IF(ISNUMBER($P2382),$P2382,IncPct)</f>
        <v/>
      </c>
      <c r="Y2382" s="39">
        <f>IF($W2382=0,0,MAX(0,MIN($W2382,IncMonth-1))+MAX(0,$W2382-IncMonth+1)*(1+$X2382))</f>
        <v/>
      </c>
      <c r="Z2382" s="40">
        <f>IF($C2382="",0,IFERROR(INDEX(Departments!$B$5:$B$54,MATCH($C2382,Departments!$A$5:$A$54,0)),0))</f>
        <v/>
      </c>
      <c r="AA2382" s="41">
        <f>N($L2382)*$Y2382</f>
        <v/>
      </c>
      <c r="AB2382" s="41">
        <f>N($M2382)*$Y2382</f>
        <v/>
      </c>
      <c r="AC2382" s="41">
        <f>$AA2382*$Z2382</f>
        <v/>
      </c>
      <c r="AD2382" s="41">
        <f>$AA2382*BonusMonths/12</f>
        <v/>
      </c>
      <c r="AE2382" s="41">
        <f>($AA2382+SI_Gross*$AB2382)*IF($Q2382=1,SI_O,SI_E)</f>
        <v/>
      </c>
      <c r="AF2382" s="41">
        <f>IF($Q2382=1,0,$AA2382*EOSB)</f>
        <v/>
      </c>
      <c r="AG2382" s="41">
        <f>$AN2382*$W2382</f>
        <v/>
      </c>
      <c r="AH2382" s="41">
        <f>SUM($AA2382:$AG2382)</f>
        <v/>
      </c>
      <c r="AI2382" s="41">
        <f>12*($AM2382+$AN2382)</f>
        <v/>
      </c>
      <c r="AJ2382" s="41">
        <f>$AM2382*((IncMonth-1)+(13-IncMonth)*(1+$X2382))+12*$AN2382</f>
        <v/>
      </c>
      <c r="AK2382" s="41">
        <f>IF($R2382=1,N($L2382)+N($M2382),0)</f>
        <v/>
      </c>
      <c r="AL2382">
        <f>IF($C2382="","",IF(N($L2382)&lt;=0,"Basic salary missing",IF(ISNA(MATCH($C2382,Departments!$A$5:$A$54,0)),"Department not on Departments sheet",IF(AND($I2382&lt;&gt;"",NOT(ISNUMBER($I2382))),"Date of birth is text, not a date",IF(AND($K2382&lt;&gt;"",NOT(ISNUMBER($K2382))),"Contract end is text, not a date","")))))</f>
        <v/>
      </c>
      <c r="AM2382" s="41">
        <f>IF($R2382=0,0,N($L2382)*(1+$Z2382+BonusMonths/12+IF($Q2382=1,0,EOSB))+N($M2382)+(N($L2382)+SI_Gross*N($M2382))*IF($Q2382=1,SI_O,SI_E))</f>
        <v/>
      </c>
      <c r="AN2382" s="41">
        <f>IF($R2382=0,0,(IF($Q2382=1,MedO,MedE+Ticket)+Training)/12)</f>
        <v/>
      </c>
    </row>
    <row r="2383">
      <c r="I2383" s="35" t="n"/>
      <c r="J2383" s="35" t="n"/>
      <c r="K2383" s="35" t="n"/>
      <c r="L2383" s="36" t="n"/>
      <c r="M2383" s="36" t="n"/>
      <c r="P2383" s="37" t="n"/>
      <c r="Q2383" s="38">
        <f>IF($C2383="",0,IF(OR(LOWER(TRIM($G2383))="omani",LOWER(TRIM($G2383))="oman",LOWER(TRIM($G2383))="om",LOWER(TRIM($G2383))="local"),1,0))</f>
        <v/>
      </c>
      <c r="R2383" s="38">
        <f>IF($C2383="",0,IF(OR(ISNUMBER(SEARCH("resign",$N2383)),ISNUMBER(SEARCH("terminat",$N2383)),ISNUMBER(SEARCH("inactive",$N2383)),ISNUMBER(SEARCH("vacan",$N2383)),ISNUMBER(SEARCH("deceased",$N2383)),ISNUMBER(SEARCH("separated",$N2383))),0,1))</f>
        <v/>
      </c>
      <c r="S2383">
        <f>IF(OR($R2383=0,NOT(ISNUMBER($I2383))),"",IFERROR(DATEDIF($I2383,DATE(FY,1,1),"y"),""))</f>
        <v/>
      </c>
      <c r="T2383">
        <f>IF(OR($R2383=0,NOT(ISNUMBER($J2383))),"",IFERROR(DATEDIF($J2383,DATE(FY,1,1),"y"),0))</f>
        <v/>
      </c>
      <c r="U2383" s="38">
        <f>IF(OR($R2383=0,NOT(ISNUMBER($I2383))),0,IF(YEAR($I2383)+IF($Q2383=1,RetAgeO,RetAgeE)=FY,MONTH($I2383),IF(YEAR($I2383)+IF($Q2383=1,RetAgeO,RetAgeE)&lt;FY,1,0)))</f>
        <v/>
      </c>
      <c r="V2383" s="38">
        <f>IF(OR($R2383=0,NOT(ISNUMBER($K2383))),0,IF(YEAR($K2383)=FY,MONTH($K2383),IF(YEAR($K2383)&lt;FY,1,0)))</f>
        <v/>
      </c>
      <c r="W2383" s="38">
        <f>IF($R2383=0,0,MIN(12,IF(AND(ISNUMBER($O2383),$O2383&gt;=1,$O2383&lt;=12),INT($O2383),12),IF(AND(RetireExit="Yes",$U2383&gt;0),$U2383,12),IF(AND(ContractExit="Yes",$V2383&gt;0),$V2383,12)))</f>
        <v/>
      </c>
      <c r="X2383" s="37">
        <f>IF(ISNUMBER($P2383),$P2383,IncPct)</f>
        <v/>
      </c>
      <c r="Y2383" s="39">
        <f>IF($W2383=0,0,MAX(0,MIN($W2383,IncMonth-1))+MAX(0,$W2383-IncMonth+1)*(1+$X2383))</f>
        <v/>
      </c>
      <c r="Z2383" s="40">
        <f>IF($C2383="",0,IFERROR(INDEX(Departments!$B$5:$B$54,MATCH($C2383,Departments!$A$5:$A$54,0)),0))</f>
        <v/>
      </c>
      <c r="AA2383" s="41">
        <f>N($L2383)*$Y2383</f>
        <v/>
      </c>
      <c r="AB2383" s="41">
        <f>N($M2383)*$Y2383</f>
        <v/>
      </c>
      <c r="AC2383" s="41">
        <f>$AA2383*$Z2383</f>
        <v/>
      </c>
      <c r="AD2383" s="41">
        <f>$AA2383*BonusMonths/12</f>
        <v/>
      </c>
      <c r="AE2383" s="41">
        <f>($AA2383+SI_Gross*$AB2383)*IF($Q2383=1,SI_O,SI_E)</f>
        <v/>
      </c>
      <c r="AF2383" s="41">
        <f>IF($Q2383=1,0,$AA2383*EOSB)</f>
        <v/>
      </c>
      <c r="AG2383" s="41">
        <f>$AN2383*$W2383</f>
        <v/>
      </c>
      <c r="AH2383" s="41">
        <f>SUM($AA2383:$AG2383)</f>
        <v/>
      </c>
      <c r="AI2383" s="41">
        <f>12*($AM2383+$AN2383)</f>
        <v/>
      </c>
      <c r="AJ2383" s="41">
        <f>$AM2383*((IncMonth-1)+(13-IncMonth)*(1+$X2383))+12*$AN2383</f>
        <v/>
      </c>
      <c r="AK2383" s="41">
        <f>IF($R2383=1,N($L2383)+N($M2383),0)</f>
        <v/>
      </c>
      <c r="AL2383">
        <f>IF($C2383="","",IF(N($L2383)&lt;=0,"Basic salary missing",IF(ISNA(MATCH($C2383,Departments!$A$5:$A$54,0)),"Department not on Departments sheet",IF(AND($I2383&lt;&gt;"",NOT(ISNUMBER($I2383))),"Date of birth is text, not a date",IF(AND($K2383&lt;&gt;"",NOT(ISNUMBER($K2383))),"Contract end is text, not a date","")))))</f>
        <v/>
      </c>
      <c r="AM2383" s="41">
        <f>IF($R2383=0,0,N($L2383)*(1+$Z2383+BonusMonths/12+IF($Q2383=1,0,EOSB))+N($M2383)+(N($L2383)+SI_Gross*N($M2383))*IF($Q2383=1,SI_O,SI_E))</f>
        <v/>
      </c>
      <c r="AN2383" s="41">
        <f>IF($R2383=0,0,(IF($Q2383=1,MedO,MedE+Ticket)+Training)/12)</f>
        <v/>
      </c>
    </row>
    <row r="2384">
      <c r="I2384" s="35" t="n"/>
      <c r="J2384" s="35" t="n"/>
      <c r="K2384" s="35" t="n"/>
      <c r="L2384" s="36" t="n"/>
      <c r="M2384" s="36" t="n"/>
      <c r="P2384" s="37" t="n"/>
      <c r="Q2384" s="38">
        <f>IF($C2384="",0,IF(OR(LOWER(TRIM($G2384))="omani",LOWER(TRIM($G2384))="oman",LOWER(TRIM($G2384))="om",LOWER(TRIM($G2384))="local"),1,0))</f>
        <v/>
      </c>
      <c r="R2384" s="38">
        <f>IF($C2384="",0,IF(OR(ISNUMBER(SEARCH("resign",$N2384)),ISNUMBER(SEARCH("terminat",$N2384)),ISNUMBER(SEARCH("inactive",$N2384)),ISNUMBER(SEARCH("vacan",$N2384)),ISNUMBER(SEARCH("deceased",$N2384)),ISNUMBER(SEARCH("separated",$N2384))),0,1))</f>
        <v/>
      </c>
      <c r="S2384">
        <f>IF(OR($R2384=0,NOT(ISNUMBER($I2384))),"",IFERROR(DATEDIF($I2384,DATE(FY,1,1),"y"),""))</f>
        <v/>
      </c>
      <c r="T2384">
        <f>IF(OR($R2384=0,NOT(ISNUMBER($J2384))),"",IFERROR(DATEDIF($J2384,DATE(FY,1,1),"y"),0))</f>
        <v/>
      </c>
      <c r="U2384" s="38">
        <f>IF(OR($R2384=0,NOT(ISNUMBER($I2384))),0,IF(YEAR($I2384)+IF($Q2384=1,RetAgeO,RetAgeE)=FY,MONTH($I2384),IF(YEAR($I2384)+IF($Q2384=1,RetAgeO,RetAgeE)&lt;FY,1,0)))</f>
        <v/>
      </c>
      <c r="V2384" s="38">
        <f>IF(OR($R2384=0,NOT(ISNUMBER($K2384))),0,IF(YEAR($K2384)=FY,MONTH($K2384),IF(YEAR($K2384)&lt;FY,1,0)))</f>
        <v/>
      </c>
      <c r="W2384" s="38">
        <f>IF($R2384=0,0,MIN(12,IF(AND(ISNUMBER($O2384),$O2384&gt;=1,$O2384&lt;=12),INT($O2384),12),IF(AND(RetireExit="Yes",$U2384&gt;0),$U2384,12),IF(AND(ContractExit="Yes",$V2384&gt;0),$V2384,12)))</f>
        <v/>
      </c>
      <c r="X2384" s="37">
        <f>IF(ISNUMBER($P2384),$P2384,IncPct)</f>
        <v/>
      </c>
      <c r="Y2384" s="39">
        <f>IF($W2384=0,0,MAX(0,MIN($W2384,IncMonth-1))+MAX(0,$W2384-IncMonth+1)*(1+$X2384))</f>
        <v/>
      </c>
      <c r="Z2384" s="40">
        <f>IF($C2384="",0,IFERROR(INDEX(Departments!$B$5:$B$54,MATCH($C2384,Departments!$A$5:$A$54,0)),0))</f>
        <v/>
      </c>
      <c r="AA2384" s="41">
        <f>N($L2384)*$Y2384</f>
        <v/>
      </c>
      <c r="AB2384" s="41">
        <f>N($M2384)*$Y2384</f>
        <v/>
      </c>
      <c r="AC2384" s="41">
        <f>$AA2384*$Z2384</f>
        <v/>
      </c>
      <c r="AD2384" s="41">
        <f>$AA2384*BonusMonths/12</f>
        <v/>
      </c>
      <c r="AE2384" s="41">
        <f>($AA2384+SI_Gross*$AB2384)*IF($Q2384=1,SI_O,SI_E)</f>
        <v/>
      </c>
      <c r="AF2384" s="41">
        <f>IF($Q2384=1,0,$AA2384*EOSB)</f>
        <v/>
      </c>
      <c r="AG2384" s="41">
        <f>$AN2384*$W2384</f>
        <v/>
      </c>
      <c r="AH2384" s="41">
        <f>SUM($AA2384:$AG2384)</f>
        <v/>
      </c>
      <c r="AI2384" s="41">
        <f>12*($AM2384+$AN2384)</f>
        <v/>
      </c>
      <c r="AJ2384" s="41">
        <f>$AM2384*((IncMonth-1)+(13-IncMonth)*(1+$X2384))+12*$AN2384</f>
        <v/>
      </c>
      <c r="AK2384" s="41">
        <f>IF($R2384=1,N($L2384)+N($M2384),0)</f>
        <v/>
      </c>
      <c r="AL2384">
        <f>IF($C2384="","",IF(N($L2384)&lt;=0,"Basic salary missing",IF(ISNA(MATCH($C2384,Departments!$A$5:$A$54,0)),"Department not on Departments sheet",IF(AND($I2384&lt;&gt;"",NOT(ISNUMBER($I2384))),"Date of birth is text, not a date",IF(AND($K2384&lt;&gt;"",NOT(ISNUMBER($K2384))),"Contract end is text, not a date","")))))</f>
        <v/>
      </c>
      <c r="AM2384" s="41">
        <f>IF($R2384=0,0,N($L2384)*(1+$Z2384+BonusMonths/12+IF($Q2384=1,0,EOSB))+N($M2384)+(N($L2384)+SI_Gross*N($M2384))*IF($Q2384=1,SI_O,SI_E))</f>
        <v/>
      </c>
      <c r="AN2384" s="41">
        <f>IF($R2384=0,0,(IF($Q2384=1,MedO,MedE+Ticket)+Training)/12)</f>
        <v/>
      </c>
    </row>
    <row r="2385">
      <c r="I2385" s="35" t="n"/>
      <c r="J2385" s="35" t="n"/>
      <c r="K2385" s="35" t="n"/>
      <c r="L2385" s="36" t="n"/>
      <c r="M2385" s="36" t="n"/>
      <c r="P2385" s="37" t="n"/>
      <c r="Q2385" s="38">
        <f>IF($C2385="",0,IF(OR(LOWER(TRIM($G2385))="omani",LOWER(TRIM($G2385))="oman",LOWER(TRIM($G2385))="om",LOWER(TRIM($G2385))="local"),1,0))</f>
        <v/>
      </c>
      <c r="R2385" s="38">
        <f>IF($C2385="",0,IF(OR(ISNUMBER(SEARCH("resign",$N2385)),ISNUMBER(SEARCH("terminat",$N2385)),ISNUMBER(SEARCH("inactive",$N2385)),ISNUMBER(SEARCH("vacan",$N2385)),ISNUMBER(SEARCH("deceased",$N2385)),ISNUMBER(SEARCH("separated",$N2385))),0,1))</f>
        <v/>
      </c>
      <c r="S2385">
        <f>IF(OR($R2385=0,NOT(ISNUMBER($I2385))),"",IFERROR(DATEDIF($I2385,DATE(FY,1,1),"y"),""))</f>
        <v/>
      </c>
      <c r="T2385">
        <f>IF(OR($R2385=0,NOT(ISNUMBER($J2385))),"",IFERROR(DATEDIF($J2385,DATE(FY,1,1),"y"),0))</f>
        <v/>
      </c>
      <c r="U2385" s="38">
        <f>IF(OR($R2385=0,NOT(ISNUMBER($I2385))),0,IF(YEAR($I2385)+IF($Q2385=1,RetAgeO,RetAgeE)=FY,MONTH($I2385),IF(YEAR($I2385)+IF($Q2385=1,RetAgeO,RetAgeE)&lt;FY,1,0)))</f>
        <v/>
      </c>
      <c r="V2385" s="38">
        <f>IF(OR($R2385=0,NOT(ISNUMBER($K2385))),0,IF(YEAR($K2385)=FY,MONTH($K2385),IF(YEAR($K2385)&lt;FY,1,0)))</f>
        <v/>
      </c>
      <c r="W2385" s="38">
        <f>IF($R2385=0,0,MIN(12,IF(AND(ISNUMBER($O2385),$O2385&gt;=1,$O2385&lt;=12),INT($O2385),12),IF(AND(RetireExit="Yes",$U2385&gt;0),$U2385,12),IF(AND(ContractExit="Yes",$V2385&gt;0),$V2385,12)))</f>
        <v/>
      </c>
      <c r="X2385" s="37">
        <f>IF(ISNUMBER($P2385),$P2385,IncPct)</f>
        <v/>
      </c>
      <c r="Y2385" s="39">
        <f>IF($W2385=0,0,MAX(0,MIN($W2385,IncMonth-1))+MAX(0,$W2385-IncMonth+1)*(1+$X2385))</f>
        <v/>
      </c>
      <c r="Z2385" s="40">
        <f>IF($C2385="",0,IFERROR(INDEX(Departments!$B$5:$B$54,MATCH($C2385,Departments!$A$5:$A$54,0)),0))</f>
        <v/>
      </c>
      <c r="AA2385" s="41">
        <f>N($L2385)*$Y2385</f>
        <v/>
      </c>
      <c r="AB2385" s="41">
        <f>N($M2385)*$Y2385</f>
        <v/>
      </c>
      <c r="AC2385" s="41">
        <f>$AA2385*$Z2385</f>
        <v/>
      </c>
      <c r="AD2385" s="41">
        <f>$AA2385*BonusMonths/12</f>
        <v/>
      </c>
      <c r="AE2385" s="41">
        <f>($AA2385+SI_Gross*$AB2385)*IF($Q2385=1,SI_O,SI_E)</f>
        <v/>
      </c>
      <c r="AF2385" s="41">
        <f>IF($Q2385=1,0,$AA2385*EOSB)</f>
        <v/>
      </c>
      <c r="AG2385" s="41">
        <f>$AN2385*$W2385</f>
        <v/>
      </c>
      <c r="AH2385" s="41">
        <f>SUM($AA2385:$AG2385)</f>
        <v/>
      </c>
      <c r="AI2385" s="41">
        <f>12*($AM2385+$AN2385)</f>
        <v/>
      </c>
      <c r="AJ2385" s="41">
        <f>$AM2385*((IncMonth-1)+(13-IncMonth)*(1+$X2385))+12*$AN2385</f>
        <v/>
      </c>
      <c r="AK2385" s="41">
        <f>IF($R2385=1,N($L2385)+N($M2385),0)</f>
        <v/>
      </c>
      <c r="AL2385">
        <f>IF($C2385="","",IF(N($L2385)&lt;=0,"Basic salary missing",IF(ISNA(MATCH($C2385,Departments!$A$5:$A$54,0)),"Department not on Departments sheet",IF(AND($I2385&lt;&gt;"",NOT(ISNUMBER($I2385))),"Date of birth is text, not a date",IF(AND($K2385&lt;&gt;"",NOT(ISNUMBER($K2385))),"Contract end is text, not a date","")))))</f>
        <v/>
      </c>
      <c r="AM2385" s="41">
        <f>IF($R2385=0,0,N($L2385)*(1+$Z2385+BonusMonths/12+IF($Q2385=1,0,EOSB))+N($M2385)+(N($L2385)+SI_Gross*N($M2385))*IF($Q2385=1,SI_O,SI_E))</f>
        <v/>
      </c>
      <c r="AN2385" s="41">
        <f>IF($R2385=0,0,(IF($Q2385=1,MedO,MedE+Ticket)+Training)/12)</f>
        <v/>
      </c>
    </row>
    <row r="2386">
      <c r="I2386" s="35" t="n"/>
      <c r="J2386" s="35" t="n"/>
      <c r="K2386" s="35" t="n"/>
      <c r="L2386" s="36" t="n"/>
      <c r="M2386" s="36" t="n"/>
      <c r="P2386" s="37" t="n"/>
      <c r="Q2386" s="38">
        <f>IF($C2386="",0,IF(OR(LOWER(TRIM($G2386))="omani",LOWER(TRIM($G2386))="oman",LOWER(TRIM($G2386))="om",LOWER(TRIM($G2386))="local"),1,0))</f>
        <v/>
      </c>
      <c r="R2386" s="38">
        <f>IF($C2386="",0,IF(OR(ISNUMBER(SEARCH("resign",$N2386)),ISNUMBER(SEARCH("terminat",$N2386)),ISNUMBER(SEARCH("inactive",$N2386)),ISNUMBER(SEARCH("vacan",$N2386)),ISNUMBER(SEARCH("deceased",$N2386)),ISNUMBER(SEARCH("separated",$N2386))),0,1))</f>
        <v/>
      </c>
      <c r="S2386">
        <f>IF(OR($R2386=0,NOT(ISNUMBER($I2386))),"",IFERROR(DATEDIF($I2386,DATE(FY,1,1),"y"),""))</f>
        <v/>
      </c>
      <c r="T2386">
        <f>IF(OR($R2386=0,NOT(ISNUMBER($J2386))),"",IFERROR(DATEDIF($J2386,DATE(FY,1,1),"y"),0))</f>
        <v/>
      </c>
      <c r="U2386" s="38">
        <f>IF(OR($R2386=0,NOT(ISNUMBER($I2386))),0,IF(YEAR($I2386)+IF($Q2386=1,RetAgeO,RetAgeE)=FY,MONTH($I2386),IF(YEAR($I2386)+IF($Q2386=1,RetAgeO,RetAgeE)&lt;FY,1,0)))</f>
        <v/>
      </c>
      <c r="V2386" s="38">
        <f>IF(OR($R2386=0,NOT(ISNUMBER($K2386))),0,IF(YEAR($K2386)=FY,MONTH($K2386),IF(YEAR($K2386)&lt;FY,1,0)))</f>
        <v/>
      </c>
      <c r="W2386" s="38">
        <f>IF($R2386=0,0,MIN(12,IF(AND(ISNUMBER($O2386),$O2386&gt;=1,$O2386&lt;=12),INT($O2386),12),IF(AND(RetireExit="Yes",$U2386&gt;0),$U2386,12),IF(AND(ContractExit="Yes",$V2386&gt;0),$V2386,12)))</f>
        <v/>
      </c>
      <c r="X2386" s="37">
        <f>IF(ISNUMBER($P2386),$P2386,IncPct)</f>
        <v/>
      </c>
      <c r="Y2386" s="39">
        <f>IF($W2386=0,0,MAX(0,MIN($W2386,IncMonth-1))+MAX(0,$W2386-IncMonth+1)*(1+$X2386))</f>
        <v/>
      </c>
      <c r="Z2386" s="40">
        <f>IF($C2386="",0,IFERROR(INDEX(Departments!$B$5:$B$54,MATCH($C2386,Departments!$A$5:$A$54,0)),0))</f>
        <v/>
      </c>
      <c r="AA2386" s="41">
        <f>N($L2386)*$Y2386</f>
        <v/>
      </c>
      <c r="AB2386" s="41">
        <f>N($M2386)*$Y2386</f>
        <v/>
      </c>
      <c r="AC2386" s="41">
        <f>$AA2386*$Z2386</f>
        <v/>
      </c>
      <c r="AD2386" s="41">
        <f>$AA2386*BonusMonths/12</f>
        <v/>
      </c>
      <c r="AE2386" s="41">
        <f>($AA2386+SI_Gross*$AB2386)*IF($Q2386=1,SI_O,SI_E)</f>
        <v/>
      </c>
      <c r="AF2386" s="41">
        <f>IF($Q2386=1,0,$AA2386*EOSB)</f>
        <v/>
      </c>
      <c r="AG2386" s="41">
        <f>$AN2386*$W2386</f>
        <v/>
      </c>
      <c r="AH2386" s="41">
        <f>SUM($AA2386:$AG2386)</f>
        <v/>
      </c>
      <c r="AI2386" s="41">
        <f>12*($AM2386+$AN2386)</f>
        <v/>
      </c>
      <c r="AJ2386" s="41">
        <f>$AM2386*((IncMonth-1)+(13-IncMonth)*(1+$X2386))+12*$AN2386</f>
        <v/>
      </c>
      <c r="AK2386" s="41">
        <f>IF($R2386=1,N($L2386)+N($M2386),0)</f>
        <v/>
      </c>
      <c r="AL2386">
        <f>IF($C2386="","",IF(N($L2386)&lt;=0,"Basic salary missing",IF(ISNA(MATCH($C2386,Departments!$A$5:$A$54,0)),"Department not on Departments sheet",IF(AND($I2386&lt;&gt;"",NOT(ISNUMBER($I2386))),"Date of birth is text, not a date",IF(AND($K2386&lt;&gt;"",NOT(ISNUMBER($K2386))),"Contract end is text, not a date","")))))</f>
        <v/>
      </c>
      <c r="AM2386" s="41">
        <f>IF($R2386=0,0,N($L2386)*(1+$Z2386+BonusMonths/12+IF($Q2386=1,0,EOSB))+N($M2386)+(N($L2386)+SI_Gross*N($M2386))*IF($Q2386=1,SI_O,SI_E))</f>
        <v/>
      </c>
      <c r="AN2386" s="41">
        <f>IF($R2386=0,0,(IF($Q2386=1,MedO,MedE+Ticket)+Training)/12)</f>
        <v/>
      </c>
    </row>
    <row r="2387">
      <c r="I2387" s="35" t="n"/>
      <c r="J2387" s="35" t="n"/>
      <c r="K2387" s="35" t="n"/>
      <c r="L2387" s="36" t="n"/>
      <c r="M2387" s="36" t="n"/>
      <c r="P2387" s="37" t="n"/>
      <c r="Q2387" s="38">
        <f>IF($C2387="",0,IF(OR(LOWER(TRIM($G2387))="omani",LOWER(TRIM($G2387))="oman",LOWER(TRIM($G2387))="om",LOWER(TRIM($G2387))="local"),1,0))</f>
        <v/>
      </c>
      <c r="R2387" s="38">
        <f>IF($C2387="",0,IF(OR(ISNUMBER(SEARCH("resign",$N2387)),ISNUMBER(SEARCH("terminat",$N2387)),ISNUMBER(SEARCH("inactive",$N2387)),ISNUMBER(SEARCH("vacan",$N2387)),ISNUMBER(SEARCH("deceased",$N2387)),ISNUMBER(SEARCH("separated",$N2387))),0,1))</f>
        <v/>
      </c>
      <c r="S2387">
        <f>IF(OR($R2387=0,NOT(ISNUMBER($I2387))),"",IFERROR(DATEDIF($I2387,DATE(FY,1,1),"y"),""))</f>
        <v/>
      </c>
      <c r="T2387">
        <f>IF(OR($R2387=0,NOT(ISNUMBER($J2387))),"",IFERROR(DATEDIF($J2387,DATE(FY,1,1),"y"),0))</f>
        <v/>
      </c>
      <c r="U2387" s="38">
        <f>IF(OR($R2387=0,NOT(ISNUMBER($I2387))),0,IF(YEAR($I2387)+IF($Q2387=1,RetAgeO,RetAgeE)=FY,MONTH($I2387),IF(YEAR($I2387)+IF($Q2387=1,RetAgeO,RetAgeE)&lt;FY,1,0)))</f>
        <v/>
      </c>
      <c r="V2387" s="38">
        <f>IF(OR($R2387=0,NOT(ISNUMBER($K2387))),0,IF(YEAR($K2387)=FY,MONTH($K2387),IF(YEAR($K2387)&lt;FY,1,0)))</f>
        <v/>
      </c>
      <c r="W2387" s="38">
        <f>IF($R2387=0,0,MIN(12,IF(AND(ISNUMBER($O2387),$O2387&gt;=1,$O2387&lt;=12),INT($O2387),12),IF(AND(RetireExit="Yes",$U2387&gt;0),$U2387,12),IF(AND(ContractExit="Yes",$V2387&gt;0),$V2387,12)))</f>
        <v/>
      </c>
      <c r="X2387" s="37">
        <f>IF(ISNUMBER($P2387),$P2387,IncPct)</f>
        <v/>
      </c>
      <c r="Y2387" s="39">
        <f>IF($W2387=0,0,MAX(0,MIN($W2387,IncMonth-1))+MAX(0,$W2387-IncMonth+1)*(1+$X2387))</f>
        <v/>
      </c>
      <c r="Z2387" s="40">
        <f>IF($C2387="",0,IFERROR(INDEX(Departments!$B$5:$B$54,MATCH($C2387,Departments!$A$5:$A$54,0)),0))</f>
        <v/>
      </c>
      <c r="AA2387" s="41">
        <f>N($L2387)*$Y2387</f>
        <v/>
      </c>
      <c r="AB2387" s="41">
        <f>N($M2387)*$Y2387</f>
        <v/>
      </c>
      <c r="AC2387" s="41">
        <f>$AA2387*$Z2387</f>
        <v/>
      </c>
      <c r="AD2387" s="41">
        <f>$AA2387*BonusMonths/12</f>
        <v/>
      </c>
      <c r="AE2387" s="41">
        <f>($AA2387+SI_Gross*$AB2387)*IF($Q2387=1,SI_O,SI_E)</f>
        <v/>
      </c>
      <c r="AF2387" s="41">
        <f>IF($Q2387=1,0,$AA2387*EOSB)</f>
        <v/>
      </c>
      <c r="AG2387" s="41">
        <f>$AN2387*$W2387</f>
        <v/>
      </c>
      <c r="AH2387" s="41">
        <f>SUM($AA2387:$AG2387)</f>
        <v/>
      </c>
      <c r="AI2387" s="41">
        <f>12*($AM2387+$AN2387)</f>
        <v/>
      </c>
      <c r="AJ2387" s="41">
        <f>$AM2387*((IncMonth-1)+(13-IncMonth)*(1+$X2387))+12*$AN2387</f>
        <v/>
      </c>
      <c r="AK2387" s="41">
        <f>IF($R2387=1,N($L2387)+N($M2387),0)</f>
        <v/>
      </c>
      <c r="AL2387">
        <f>IF($C2387="","",IF(N($L2387)&lt;=0,"Basic salary missing",IF(ISNA(MATCH($C2387,Departments!$A$5:$A$54,0)),"Department not on Departments sheet",IF(AND($I2387&lt;&gt;"",NOT(ISNUMBER($I2387))),"Date of birth is text, not a date",IF(AND($K2387&lt;&gt;"",NOT(ISNUMBER($K2387))),"Contract end is text, not a date","")))))</f>
        <v/>
      </c>
      <c r="AM2387" s="41">
        <f>IF($R2387=0,0,N($L2387)*(1+$Z2387+BonusMonths/12+IF($Q2387=1,0,EOSB))+N($M2387)+(N($L2387)+SI_Gross*N($M2387))*IF($Q2387=1,SI_O,SI_E))</f>
        <v/>
      </c>
      <c r="AN2387" s="41">
        <f>IF($R2387=0,0,(IF($Q2387=1,MedO,MedE+Ticket)+Training)/12)</f>
        <v/>
      </c>
    </row>
    <row r="2388">
      <c r="I2388" s="35" t="n"/>
      <c r="J2388" s="35" t="n"/>
      <c r="K2388" s="35" t="n"/>
      <c r="L2388" s="36" t="n"/>
      <c r="M2388" s="36" t="n"/>
      <c r="P2388" s="37" t="n"/>
      <c r="Q2388" s="38">
        <f>IF($C2388="",0,IF(OR(LOWER(TRIM($G2388))="omani",LOWER(TRIM($G2388))="oman",LOWER(TRIM($G2388))="om",LOWER(TRIM($G2388))="local"),1,0))</f>
        <v/>
      </c>
      <c r="R2388" s="38">
        <f>IF($C2388="",0,IF(OR(ISNUMBER(SEARCH("resign",$N2388)),ISNUMBER(SEARCH("terminat",$N2388)),ISNUMBER(SEARCH("inactive",$N2388)),ISNUMBER(SEARCH("vacan",$N2388)),ISNUMBER(SEARCH("deceased",$N2388)),ISNUMBER(SEARCH("separated",$N2388))),0,1))</f>
        <v/>
      </c>
      <c r="S2388">
        <f>IF(OR($R2388=0,NOT(ISNUMBER($I2388))),"",IFERROR(DATEDIF($I2388,DATE(FY,1,1),"y"),""))</f>
        <v/>
      </c>
      <c r="T2388">
        <f>IF(OR($R2388=0,NOT(ISNUMBER($J2388))),"",IFERROR(DATEDIF($J2388,DATE(FY,1,1),"y"),0))</f>
        <v/>
      </c>
      <c r="U2388" s="38">
        <f>IF(OR($R2388=0,NOT(ISNUMBER($I2388))),0,IF(YEAR($I2388)+IF($Q2388=1,RetAgeO,RetAgeE)=FY,MONTH($I2388),IF(YEAR($I2388)+IF($Q2388=1,RetAgeO,RetAgeE)&lt;FY,1,0)))</f>
        <v/>
      </c>
      <c r="V2388" s="38">
        <f>IF(OR($R2388=0,NOT(ISNUMBER($K2388))),0,IF(YEAR($K2388)=FY,MONTH($K2388),IF(YEAR($K2388)&lt;FY,1,0)))</f>
        <v/>
      </c>
      <c r="W2388" s="38">
        <f>IF($R2388=0,0,MIN(12,IF(AND(ISNUMBER($O2388),$O2388&gt;=1,$O2388&lt;=12),INT($O2388),12),IF(AND(RetireExit="Yes",$U2388&gt;0),$U2388,12),IF(AND(ContractExit="Yes",$V2388&gt;0),$V2388,12)))</f>
        <v/>
      </c>
      <c r="X2388" s="37">
        <f>IF(ISNUMBER($P2388),$P2388,IncPct)</f>
        <v/>
      </c>
      <c r="Y2388" s="39">
        <f>IF($W2388=0,0,MAX(0,MIN($W2388,IncMonth-1))+MAX(0,$W2388-IncMonth+1)*(1+$X2388))</f>
        <v/>
      </c>
      <c r="Z2388" s="40">
        <f>IF($C2388="",0,IFERROR(INDEX(Departments!$B$5:$B$54,MATCH($C2388,Departments!$A$5:$A$54,0)),0))</f>
        <v/>
      </c>
      <c r="AA2388" s="41">
        <f>N($L2388)*$Y2388</f>
        <v/>
      </c>
      <c r="AB2388" s="41">
        <f>N($M2388)*$Y2388</f>
        <v/>
      </c>
      <c r="AC2388" s="41">
        <f>$AA2388*$Z2388</f>
        <v/>
      </c>
      <c r="AD2388" s="41">
        <f>$AA2388*BonusMonths/12</f>
        <v/>
      </c>
      <c r="AE2388" s="41">
        <f>($AA2388+SI_Gross*$AB2388)*IF($Q2388=1,SI_O,SI_E)</f>
        <v/>
      </c>
      <c r="AF2388" s="41">
        <f>IF($Q2388=1,0,$AA2388*EOSB)</f>
        <v/>
      </c>
      <c r="AG2388" s="41">
        <f>$AN2388*$W2388</f>
        <v/>
      </c>
      <c r="AH2388" s="41">
        <f>SUM($AA2388:$AG2388)</f>
        <v/>
      </c>
      <c r="AI2388" s="41">
        <f>12*($AM2388+$AN2388)</f>
        <v/>
      </c>
      <c r="AJ2388" s="41">
        <f>$AM2388*((IncMonth-1)+(13-IncMonth)*(1+$X2388))+12*$AN2388</f>
        <v/>
      </c>
      <c r="AK2388" s="41">
        <f>IF($R2388=1,N($L2388)+N($M2388),0)</f>
        <v/>
      </c>
      <c r="AL2388">
        <f>IF($C2388="","",IF(N($L2388)&lt;=0,"Basic salary missing",IF(ISNA(MATCH($C2388,Departments!$A$5:$A$54,0)),"Department not on Departments sheet",IF(AND($I2388&lt;&gt;"",NOT(ISNUMBER($I2388))),"Date of birth is text, not a date",IF(AND($K2388&lt;&gt;"",NOT(ISNUMBER($K2388))),"Contract end is text, not a date","")))))</f>
        <v/>
      </c>
      <c r="AM2388" s="41">
        <f>IF($R2388=0,0,N($L2388)*(1+$Z2388+BonusMonths/12+IF($Q2388=1,0,EOSB))+N($M2388)+(N($L2388)+SI_Gross*N($M2388))*IF($Q2388=1,SI_O,SI_E))</f>
        <v/>
      </c>
      <c r="AN2388" s="41">
        <f>IF($R2388=0,0,(IF($Q2388=1,MedO,MedE+Ticket)+Training)/12)</f>
        <v/>
      </c>
    </row>
    <row r="2389">
      <c r="I2389" s="35" t="n"/>
      <c r="J2389" s="35" t="n"/>
      <c r="K2389" s="35" t="n"/>
      <c r="L2389" s="36" t="n"/>
      <c r="M2389" s="36" t="n"/>
      <c r="P2389" s="37" t="n"/>
      <c r="Q2389" s="38">
        <f>IF($C2389="",0,IF(OR(LOWER(TRIM($G2389))="omani",LOWER(TRIM($G2389))="oman",LOWER(TRIM($G2389))="om",LOWER(TRIM($G2389))="local"),1,0))</f>
        <v/>
      </c>
      <c r="R2389" s="38">
        <f>IF($C2389="",0,IF(OR(ISNUMBER(SEARCH("resign",$N2389)),ISNUMBER(SEARCH("terminat",$N2389)),ISNUMBER(SEARCH("inactive",$N2389)),ISNUMBER(SEARCH("vacan",$N2389)),ISNUMBER(SEARCH("deceased",$N2389)),ISNUMBER(SEARCH("separated",$N2389))),0,1))</f>
        <v/>
      </c>
      <c r="S2389">
        <f>IF(OR($R2389=0,NOT(ISNUMBER($I2389))),"",IFERROR(DATEDIF($I2389,DATE(FY,1,1),"y"),""))</f>
        <v/>
      </c>
      <c r="T2389">
        <f>IF(OR($R2389=0,NOT(ISNUMBER($J2389))),"",IFERROR(DATEDIF($J2389,DATE(FY,1,1),"y"),0))</f>
        <v/>
      </c>
      <c r="U2389" s="38">
        <f>IF(OR($R2389=0,NOT(ISNUMBER($I2389))),0,IF(YEAR($I2389)+IF($Q2389=1,RetAgeO,RetAgeE)=FY,MONTH($I2389),IF(YEAR($I2389)+IF($Q2389=1,RetAgeO,RetAgeE)&lt;FY,1,0)))</f>
        <v/>
      </c>
      <c r="V2389" s="38">
        <f>IF(OR($R2389=0,NOT(ISNUMBER($K2389))),0,IF(YEAR($K2389)=FY,MONTH($K2389),IF(YEAR($K2389)&lt;FY,1,0)))</f>
        <v/>
      </c>
      <c r="W2389" s="38">
        <f>IF($R2389=0,0,MIN(12,IF(AND(ISNUMBER($O2389),$O2389&gt;=1,$O2389&lt;=12),INT($O2389),12),IF(AND(RetireExit="Yes",$U2389&gt;0),$U2389,12),IF(AND(ContractExit="Yes",$V2389&gt;0),$V2389,12)))</f>
        <v/>
      </c>
      <c r="X2389" s="37">
        <f>IF(ISNUMBER($P2389),$P2389,IncPct)</f>
        <v/>
      </c>
      <c r="Y2389" s="39">
        <f>IF($W2389=0,0,MAX(0,MIN($W2389,IncMonth-1))+MAX(0,$W2389-IncMonth+1)*(1+$X2389))</f>
        <v/>
      </c>
      <c r="Z2389" s="40">
        <f>IF($C2389="",0,IFERROR(INDEX(Departments!$B$5:$B$54,MATCH($C2389,Departments!$A$5:$A$54,0)),0))</f>
        <v/>
      </c>
      <c r="AA2389" s="41">
        <f>N($L2389)*$Y2389</f>
        <v/>
      </c>
      <c r="AB2389" s="41">
        <f>N($M2389)*$Y2389</f>
        <v/>
      </c>
      <c r="AC2389" s="41">
        <f>$AA2389*$Z2389</f>
        <v/>
      </c>
      <c r="AD2389" s="41">
        <f>$AA2389*BonusMonths/12</f>
        <v/>
      </c>
      <c r="AE2389" s="41">
        <f>($AA2389+SI_Gross*$AB2389)*IF($Q2389=1,SI_O,SI_E)</f>
        <v/>
      </c>
      <c r="AF2389" s="41">
        <f>IF($Q2389=1,0,$AA2389*EOSB)</f>
        <v/>
      </c>
      <c r="AG2389" s="41">
        <f>$AN2389*$W2389</f>
        <v/>
      </c>
      <c r="AH2389" s="41">
        <f>SUM($AA2389:$AG2389)</f>
        <v/>
      </c>
      <c r="AI2389" s="41">
        <f>12*($AM2389+$AN2389)</f>
        <v/>
      </c>
      <c r="AJ2389" s="41">
        <f>$AM2389*((IncMonth-1)+(13-IncMonth)*(1+$X2389))+12*$AN2389</f>
        <v/>
      </c>
      <c r="AK2389" s="41">
        <f>IF($R2389=1,N($L2389)+N($M2389),0)</f>
        <v/>
      </c>
      <c r="AL2389">
        <f>IF($C2389="","",IF(N($L2389)&lt;=0,"Basic salary missing",IF(ISNA(MATCH($C2389,Departments!$A$5:$A$54,0)),"Department not on Departments sheet",IF(AND($I2389&lt;&gt;"",NOT(ISNUMBER($I2389))),"Date of birth is text, not a date",IF(AND($K2389&lt;&gt;"",NOT(ISNUMBER($K2389))),"Contract end is text, not a date","")))))</f>
        <v/>
      </c>
      <c r="AM2389" s="41">
        <f>IF($R2389=0,0,N($L2389)*(1+$Z2389+BonusMonths/12+IF($Q2389=1,0,EOSB))+N($M2389)+(N($L2389)+SI_Gross*N($M2389))*IF($Q2389=1,SI_O,SI_E))</f>
        <v/>
      </c>
      <c r="AN2389" s="41">
        <f>IF($R2389=0,0,(IF($Q2389=1,MedO,MedE+Ticket)+Training)/12)</f>
        <v/>
      </c>
    </row>
    <row r="2390">
      <c r="I2390" s="35" t="n"/>
      <c r="J2390" s="35" t="n"/>
      <c r="K2390" s="35" t="n"/>
      <c r="L2390" s="36" t="n"/>
      <c r="M2390" s="36" t="n"/>
      <c r="P2390" s="37" t="n"/>
      <c r="Q2390" s="38">
        <f>IF($C2390="",0,IF(OR(LOWER(TRIM($G2390))="omani",LOWER(TRIM($G2390))="oman",LOWER(TRIM($G2390))="om",LOWER(TRIM($G2390))="local"),1,0))</f>
        <v/>
      </c>
      <c r="R2390" s="38">
        <f>IF($C2390="",0,IF(OR(ISNUMBER(SEARCH("resign",$N2390)),ISNUMBER(SEARCH("terminat",$N2390)),ISNUMBER(SEARCH("inactive",$N2390)),ISNUMBER(SEARCH("vacan",$N2390)),ISNUMBER(SEARCH("deceased",$N2390)),ISNUMBER(SEARCH("separated",$N2390))),0,1))</f>
        <v/>
      </c>
      <c r="S2390">
        <f>IF(OR($R2390=0,NOT(ISNUMBER($I2390))),"",IFERROR(DATEDIF($I2390,DATE(FY,1,1),"y"),""))</f>
        <v/>
      </c>
      <c r="T2390">
        <f>IF(OR($R2390=0,NOT(ISNUMBER($J2390))),"",IFERROR(DATEDIF($J2390,DATE(FY,1,1),"y"),0))</f>
        <v/>
      </c>
      <c r="U2390" s="38">
        <f>IF(OR($R2390=0,NOT(ISNUMBER($I2390))),0,IF(YEAR($I2390)+IF($Q2390=1,RetAgeO,RetAgeE)=FY,MONTH($I2390),IF(YEAR($I2390)+IF($Q2390=1,RetAgeO,RetAgeE)&lt;FY,1,0)))</f>
        <v/>
      </c>
      <c r="V2390" s="38">
        <f>IF(OR($R2390=0,NOT(ISNUMBER($K2390))),0,IF(YEAR($K2390)=FY,MONTH($K2390),IF(YEAR($K2390)&lt;FY,1,0)))</f>
        <v/>
      </c>
      <c r="W2390" s="38">
        <f>IF($R2390=0,0,MIN(12,IF(AND(ISNUMBER($O2390),$O2390&gt;=1,$O2390&lt;=12),INT($O2390),12),IF(AND(RetireExit="Yes",$U2390&gt;0),$U2390,12),IF(AND(ContractExit="Yes",$V2390&gt;0),$V2390,12)))</f>
        <v/>
      </c>
      <c r="X2390" s="37">
        <f>IF(ISNUMBER($P2390),$P2390,IncPct)</f>
        <v/>
      </c>
      <c r="Y2390" s="39">
        <f>IF($W2390=0,0,MAX(0,MIN($W2390,IncMonth-1))+MAX(0,$W2390-IncMonth+1)*(1+$X2390))</f>
        <v/>
      </c>
      <c r="Z2390" s="40">
        <f>IF($C2390="",0,IFERROR(INDEX(Departments!$B$5:$B$54,MATCH($C2390,Departments!$A$5:$A$54,0)),0))</f>
        <v/>
      </c>
      <c r="AA2390" s="41">
        <f>N($L2390)*$Y2390</f>
        <v/>
      </c>
      <c r="AB2390" s="41">
        <f>N($M2390)*$Y2390</f>
        <v/>
      </c>
      <c r="AC2390" s="41">
        <f>$AA2390*$Z2390</f>
        <v/>
      </c>
      <c r="AD2390" s="41">
        <f>$AA2390*BonusMonths/12</f>
        <v/>
      </c>
      <c r="AE2390" s="41">
        <f>($AA2390+SI_Gross*$AB2390)*IF($Q2390=1,SI_O,SI_E)</f>
        <v/>
      </c>
      <c r="AF2390" s="41">
        <f>IF($Q2390=1,0,$AA2390*EOSB)</f>
        <v/>
      </c>
      <c r="AG2390" s="41">
        <f>$AN2390*$W2390</f>
        <v/>
      </c>
      <c r="AH2390" s="41">
        <f>SUM($AA2390:$AG2390)</f>
        <v/>
      </c>
      <c r="AI2390" s="41">
        <f>12*($AM2390+$AN2390)</f>
        <v/>
      </c>
      <c r="AJ2390" s="41">
        <f>$AM2390*((IncMonth-1)+(13-IncMonth)*(1+$X2390))+12*$AN2390</f>
        <v/>
      </c>
      <c r="AK2390" s="41">
        <f>IF($R2390=1,N($L2390)+N($M2390),0)</f>
        <v/>
      </c>
      <c r="AL2390">
        <f>IF($C2390="","",IF(N($L2390)&lt;=0,"Basic salary missing",IF(ISNA(MATCH($C2390,Departments!$A$5:$A$54,0)),"Department not on Departments sheet",IF(AND($I2390&lt;&gt;"",NOT(ISNUMBER($I2390))),"Date of birth is text, not a date",IF(AND($K2390&lt;&gt;"",NOT(ISNUMBER($K2390))),"Contract end is text, not a date","")))))</f>
        <v/>
      </c>
      <c r="AM2390" s="41">
        <f>IF($R2390=0,0,N($L2390)*(1+$Z2390+BonusMonths/12+IF($Q2390=1,0,EOSB))+N($M2390)+(N($L2390)+SI_Gross*N($M2390))*IF($Q2390=1,SI_O,SI_E))</f>
        <v/>
      </c>
      <c r="AN2390" s="41">
        <f>IF($R2390=0,0,(IF($Q2390=1,MedO,MedE+Ticket)+Training)/12)</f>
        <v/>
      </c>
    </row>
    <row r="2391">
      <c r="I2391" s="35" t="n"/>
      <c r="J2391" s="35" t="n"/>
      <c r="K2391" s="35" t="n"/>
      <c r="L2391" s="36" t="n"/>
      <c r="M2391" s="36" t="n"/>
      <c r="P2391" s="37" t="n"/>
      <c r="Q2391" s="38">
        <f>IF($C2391="",0,IF(OR(LOWER(TRIM($G2391))="omani",LOWER(TRIM($G2391))="oman",LOWER(TRIM($G2391))="om",LOWER(TRIM($G2391))="local"),1,0))</f>
        <v/>
      </c>
      <c r="R2391" s="38">
        <f>IF($C2391="",0,IF(OR(ISNUMBER(SEARCH("resign",$N2391)),ISNUMBER(SEARCH("terminat",$N2391)),ISNUMBER(SEARCH("inactive",$N2391)),ISNUMBER(SEARCH("vacan",$N2391)),ISNUMBER(SEARCH("deceased",$N2391)),ISNUMBER(SEARCH("separated",$N2391))),0,1))</f>
        <v/>
      </c>
      <c r="S2391">
        <f>IF(OR($R2391=0,NOT(ISNUMBER($I2391))),"",IFERROR(DATEDIF($I2391,DATE(FY,1,1),"y"),""))</f>
        <v/>
      </c>
      <c r="T2391">
        <f>IF(OR($R2391=0,NOT(ISNUMBER($J2391))),"",IFERROR(DATEDIF($J2391,DATE(FY,1,1),"y"),0))</f>
        <v/>
      </c>
      <c r="U2391" s="38">
        <f>IF(OR($R2391=0,NOT(ISNUMBER($I2391))),0,IF(YEAR($I2391)+IF($Q2391=1,RetAgeO,RetAgeE)=FY,MONTH($I2391),IF(YEAR($I2391)+IF($Q2391=1,RetAgeO,RetAgeE)&lt;FY,1,0)))</f>
        <v/>
      </c>
      <c r="V2391" s="38">
        <f>IF(OR($R2391=0,NOT(ISNUMBER($K2391))),0,IF(YEAR($K2391)=FY,MONTH($K2391),IF(YEAR($K2391)&lt;FY,1,0)))</f>
        <v/>
      </c>
      <c r="W2391" s="38">
        <f>IF($R2391=0,0,MIN(12,IF(AND(ISNUMBER($O2391),$O2391&gt;=1,$O2391&lt;=12),INT($O2391),12),IF(AND(RetireExit="Yes",$U2391&gt;0),$U2391,12),IF(AND(ContractExit="Yes",$V2391&gt;0),$V2391,12)))</f>
        <v/>
      </c>
      <c r="X2391" s="37">
        <f>IF(ISNUMBER($P2391),$P2391,IncPct)</f>
        <v/>
      </c>
      <c r="Y2391" s="39">
        <f>IF($W2391=0,0,MAX(0,MIN($W2391,IncMonth-1))+MAX(0,$W2391-IncMonth+1)*(1+$X2391))</f>
        <v/>
      </c>
      <c r="Z2391" s="40">
        <f>IF($C2391="",0,IFERROR(INDEX(Departments!$B$5:$B$54,MATCH($C2391,Departments!$A$5:$A$54,0)),0))</f>
        <v/>
      </c>
      <c r="AA2391" s="41">
        <f>N($L2391)*$Y2391</f>
        <v/>
      </c>
      <c r="AB2391" s="41">
        <f>N($M2391)*$Y2391</f>
        <v/>
      </c>
      <c r="AC2391" s="41">
        <f>$AA2391*$Z2391</f>
        <v/>
      </c>
      <c r="AD2391" s="41">
        <f>$AA2391*BonusMonths/12</f>
        <v/>
      </c>
      <c r="AE2391" s="41">
        <f>($AA2391+SI_Gross*$AB2391)*IF($Q2391=1,SI_O,SI_E)</f>
        <v/>
      </c>
      <c r="AF2391" s="41">
        <f>IF($Q2391=1,0,$AA2391*EOSB)</f>
        <v/>
      </c>
      <c r="AG2391" s="41">
        <f>$AN2391*$W2391</f>
        <v/>
      </c>
      <c r="AH2391" s="41">
        <f>SUM($AA2391:$AG2391)</f>
        <v/>
      </c>
      <c r="AI2391" s="41">
        <f>12*($AM2391+$AN2391)</f>
        <v/>
      </c>
      <c r="AJ2391" s="41">
        <f>$AM2391*((IncMonth-1)+(13-IncMonth)*(1+$X2391))+12*$AN2391</f>
        <v/>
      </c>
      <c r="AK2391" s="41">
        <f>IF($R2391=1,N($L2391)+N($M2391),0)</f>
        <v/>
      </c>
      <c r="AL2391">
        <f>IF($C2391="","",IF(N($L2391)&lt;=0,"Basic salary missing",IF(ISNA(MATCH($C2391,Departments!$A$5:$A$54,0)),"Department not on Departments sheet",IF(AND($I2391&lt;&gt;"",NOT(ISNUMBER($I2391))),"Date of birth is text, not a date",IF(AND($K2391&lt;&gt;"",NOT(ISNUMBER($K2391))),"Contract end is text, not a date","")))))</f>
        <v/>
      </c>
      <c r="AM2391" s="41">
        <f>IF($R2391=0,0,N($L2391)*(1+$Z2391+BonusMonths/12+IF($Q2391=1,0,EOSB))+N($M2391)+(N($L2391)+SI_Gross*N($M2391))*IF($Q2391=1,SI_O,SI_E))</f>
        <v/>
      </c>
      <c r="AN2391" s="41">
        <f>IF($R2391=0,0,(IF($Q2391=1,MedO,MedE+Ticket)+Training)/12)</f>
        <v/>
      </c>
    </row>
    <row r="2392">
      <c r="I2392" s="35" t="n"/>
      <c r="J2392" s="35" t="n"/>
      <c r="K2392" s="35" t="n"/>
      <c r="L2392" s="36" t="n"/>
      <c r="M2392" s="36" t="n"/>
      <c r="P2392" s="37" t="n"/>
      <c r="Q2392" s="38">
        <f>IF($C2392="",0,IF(OR(LOWER(TRIM($G2392))="omani",LOWER(TRIM($G2392))="oman",LOWER(TRIM($G2392))="om",LOWER(TRIM($G2392))="local"),1,0))</f>
        <v/>
      </c>
      <c r="R2392" s="38">
        <f>IF($C2392="",0,IF(OR(ISNUMBER(SEARCH("resign",$N2392)),ISNUMBER(SEARCH("terminat",$N2392)),ISNUMBER(SEARCH("inactive",$N2392)),ISNUMBER(SEARCH("vacan",$N2392)),ISNUMBER(SEARCH("deceased",$N2392)),ISNUMBER(SEARCH("separated",$N2392))),0,1))</f>
        <v/>
      </c>
      <c r="S2392">
        <f>IF(OR($R2392=0,NOT(ISNUMBER($I2392))),"",IFERROR(DATEDIF($I2392,DATE(FY,1,1),"y"),""))</f>
        <v/>
      </c>
      <c r="T2392">
        <f>IF(OR($R2392=0,NOT(ISNUMBER($J2392))),"",IFERROR(DATEDIF($J2392,DATE(FY,1,1),"y"),0))</f>
        <v/>
      </c>
      <c r="U2392" s="38">
        <f>IF(OR($R2392=0,NOT(ISNUMBER($I2392))),0,IF(YEAR($I2392)+IF($Q2392=1,RetAgeO,RetAgeE)=FY,MONTH($I2392),IF(YEAR($I2392)+IF($Q2392=1,RetAgeO,RetAgeE)&lt;FY,1,0)))</f>
        <v/>
      </c>
      <c r="V2392" s="38">
        <f>IF(OR($R2392=0,NOT(ISNUMBER($K2392))),0,IF(YEAR($K2392)=FY,MONTH($K2392),IF(YEAR($K2392)&lt;FY,1,0)))</f>
        <v/>
      </c>
      <c r="W2392" s="38">
        <f>IF($R2392=0,0,MIN(12,IF(AND(ISNUMBER($O2392),$O2392&gt;=1,$O2392&lt;=12),INT($O2392),12),IF(AND(RetireExit="Yes",$U2392&gt;0),$U2392,12),IF(AND(ContractExit="Yes",$V2392&gt;0),$V2392,12)))</f>
        <v/>
      </c>
      <c r="X2392" s="37">
        <f>IF(ISNUMBER($P2392),$P2392,IncPct)</f>
        <v/>
      </c>
      <c r="Y2392" s="39">
        <f>IF($W2392=0,0,MAX(0,MIN($W2392,IncMonth-1))+MAX(0,$W2392-IncMonth+1)*(1+$X2392))</f>
        <v/>
      </c>
      <c r="Z2392" s="40">
        <f>IF($C2392="",0,IFERROR(INDEX(Departments!$B$5:$B$54,MATCH($C2392,Departments!$A$5:$A$54,0)),0))</f>
        <v/>
      </c>
      <c r="AA2392" s="41">
        <f>N($L2392)*$Y2392</f>
        <v/>
      </c>
      <c r="AB2392" s="41">
        <f>N($M2392)*$Y2392</f>
        <v/>
      </c>
      <c r="AC2392" s="41">
        <f>$AA2392*$Z2392</f>
        <v/>
      </c>
      <c r="AD2392" s="41">
        <f>$AA2392*BonusMonths/12</f>
        <v/>
      </c>
      <c r="AE2392" s="41">
        <f>($AA2392+SI_Gross*$AB2392)*IF($Q2392=1,SI_O,SI_E)</f>
        <v/>
      </c>
      <c r="AF2392" s="41">
        <f>IF($Q2392=1,0,$AA2392*EOSB)</f>
        <v/>
      </c>
      <c r="AG2392" s="41">
        <f>$AN2392*$W2392</f>
        <v/>
      </c>
      <c r="AH2392" s="41">
        <f>SUM($AA2392:$AG2392)</f>
        <v/>
      </c>
      <c r="AI2392" s="41">
        <f>12*($AM2392+$AN2392)</f>
        <v/>
      </c>
      <c r="AJ2392" s="41">
        <f>$AM2392*((IncMonth-1)+(13-IncMonth)*(1+$X2392))+12*$AN2392</f>
        <v/>
      </c>
      <c r="AK2392" s="41">
        <f>IF($R2392=1,N($L2392)+N($M2392),0)</f>
        <v/>
      </c>
      <c r="AL2392">
        <f>IF($C2392="","",IF(N($L2392)&lt;=0,"Basic salary missing",IF(ISNA(MATCH($C2392,Departments!$A$5:$A$54,0)),"Department not on Departments sheet",IF(AND($I2392&lt;&gt;"",NOT(ISNUMBER($I2392))),"Date of birth is text, not a date",IF(AND($K2392&lt;&gt;"",NOT(ISNUMBER($K2392))),"Contract end is text, not a date","")))))</f>
        <v/>
      </c>
      <c r="AM2392" s="41">
        <f>IF($R2392=0,0,N($L2392)*(1+$Z2392+BonusMonths/12+IF($Q2392=1,0,EOSB))+N($M2392)+(N($L2392)+SI_Gross*N($M2392))*IF($Q2392=1,SI_O,SI_E))</f>
        <v/>
      </c>
      <c r="AN2392" s="41">
        <f>IF($R2392=0,0,(IF($Q2392=1,MedO,MedE+Ticket)+Training)/12)</f>
        <v/>
      </c>
    </row>
    <row r="2393">
      <c r="I2393" s="35" t="n"/>
      <c r="J2393" s="35" t="n"/>
      <c r="K2393" s="35" t="n"/>
      <c r="L2393" s="36" t="n"/>
      <c r="M2393" s="36" t="n"/>
      <c r="P2393" s="37" t="n"/>
      <c r="Q2393" s="38">
        <f>IF($C2393="",0,IF(OR(LOWER(TRIM($G2393))="omani",LOWER(TRIM($G2393))="oman",LOWER(TRIM($G2393))="om",LOWER(TRIM($G2393))="local"),1,0))</f>
        <v/>
      </c>
      <c r="R2393" s="38">
        <f>IF($C2393="",0,IF(OR(ISNUMBER(SEARCH("resign",$N2393)),ISNUMBER(SEARCH("terminat",$N2393)),ISNUMBER(SEARCH("inactive",$N2393)),ISNUMBER(SEARCH("vacan",$N2393)),ISNUMBER(SEARCH("deceased",$N2393)),ISNUMBER(SEARCH("separated",$N2393))),0,1))</f>
        <v/>
      </c>
      <c r="S2393">
        <f>IF(OR($R2393=0,NOT(ISNUMBER($I2393))),"",IFERROR(DATEDIF($I2393,DATE(FY,1,1),"y"),""))</f>
        <v/>
      </c>
      <c r="T2393">
        <f>IF(OR($R2393=0,NOT(ISNUMBER($J2393))),"",IFERROR(DATEDIF($J2393,DATE(FY,1,1),"y"),0))</f>
        <v/>
      </c>
      <c r="U2393" s="38">
        <f>IF(OR($R2393=0,NOT(ISNUMBER($I2393))),0,IF(YEAR($I2393)+IF($Q2393=1,RetAgeO,RetAgeE)=FY,MONTH($I2393),IF(YEAR($I2393)+IF($Q2393=1,RetAgeO,RetAgeE)&lt;FY,1,0)))</f>
        <v/>
      </c>
      <c r="V2393" s="38">
        <f>IF(OR($R2393=0,NOT(ISNUMBER($K2393))),0,IF(YEAR($K2393)=FY,MONTH($K2393),IF(YEAR($K2393)&lt;FY,1,0)))</f>
        <v/>
      </c>
      <c r="W2393" s="38">
        <f>IF($R2393=0,0,MIN(12,IF(AND(ISNUMBER($O2393),$O2393&gt;=1,$O2393&lt;=12),INT($O2393),12),IF(AND(RetireExit="Yes",$U2393&gt;0),$U2393,12),IF(AND(ContractExit="Yes",$V2393&gt;0),$V2393,12)))</f>
        <v/>
      </c>
      <c r="X2393" s="37">
        <f>IF(ISNUMBER($P2393),$P2393,IncPct)</f>
        <v/>
      </c>
      <c r="Y2393" s="39">
        <f>IF($W2393=0,0,MAX(0,MIN($W2393,IncMonth-1))+MAX(0,$W2393-IncMonth+1)*(1+$X2393))</f>
        <v/>
      </c>
      <c r="Z2393" s="40">
        <f>IF($C2393="",0,IFERROR(INDEX(Departments!$B$5:$B$54,MATCH($C2393,Departments!$A$5:$A$54,0)),0))</f>
        <v/>
      </c>
      <c r="AA2393" s="41">
        <f>N($L2393)*$Y2393</f>
        <v/>
      </c>
      <c r="AB2393" s="41">
        <f>N($M2393)*$Y2393</f>
        <v/>
      </c>
      <c r="AC2393" s="41">
        <f>$AA2393*$Z2393</f>
        <v/>
      </c>
      <c r="AD2393" s="41">
        <f>$AA2393*BonusMonths/12</f>
        <v/>
      </c>
      <c r="AE2393" s="41">
        <f>($AA2393+SI_Gross*$AB2393)*IF($Q2393=1,SI_O,SI_E)</f>
        <v/>
      </c>
      <c r="AF2393" s="41">
        <f>IF($Q2393=1,0,$AA2393*EOSB)</f>
        <v/>
      </c>
      <c r="AG2393" s="41">
        <f>$AN2393*$W2393</f>
        <v/>
      </c>
      <c r="AH2393" s="41">
        <f>SUM($AA2393:$AG2393)</f>
        <v/>
      </c>
      <c r="AI2393" s="41">
        <f>12*($AM2393+$AN2393)</f>
        <v/>
      </c>
      <c r="AJ2393" s="41">
        <f>$AM2393*((IncMonth-1)+(13-IncMonth)*(1+$X2393))+12*$AN2393</f>
        <v/>
      </c>
      <c r="AK2393" s="41">
        <f>IF($R2393=1,N($L2393)+N($M2393),0)</f>
        <v/>
      </c>
      <c r="AL2393">
        <f>IF($C2393="","",IF(N($L2393)&lt;=0,"Basic salary missing",IF(ISNA(MATCH($C2393,Departments!$A$5:$A$54,0)),"Department not on Departments sheet",IF(AND($I2393&lt;&gt;"",NOT(ISNUMBER($I2393))),"Date of birth is text, not a date",IF(AND($K2393&lt;&gt;"",NOT(ISNUMBER($K2393))),"Contract end is text, not a date","")))))</f>
        <v/>
      </c>
      <c r="AM2393" s="41">
        <f>IF($R2393=0,0,N($L2393)*(1+$Z2393+BonusMonths/12+IF($Q2393=1,0,EOSB))+N($M2393)+(N($L2393)+SI_Gross*N($M2393))*IF($Q2393=1,SI_O,SI_E))</f>
        <v/>
      </c>
      <c r="AN2393" s="41">
        <f>IF($R2393=0,0,(IF($Q2393=1,MedO,MedE+Ticket)+Training)/12)</f>
        <v/>
      </c>
    </row>
    <row r="2394">
      <c r="I2394" s="35" t="n"/>
      <c r="J2394" s="35" t="n"/>
      <c r="K2394" s="35" t="n"/>
      <c r="L2394" s="36" t="n"/>
      <c r="M2394" s="36" t="n"/>
      <c r="P2394" s="37" t="n"/>
      <c r="Q2394" s="38">
        <f>IF($C2394="",0,IF(OR(LOWER(TRIM($G2394))="omani",LOWER(TRIM($G2394))="oman",LOWER(TRIM($G2394))="om",LOWER(TRIM($G2394))="local"),1,0))</f>
        <v/>
      </c>
      <c r="R2394" s="38">
        <f>IF($C2394="",0,IF(OR(ISNUMBER(SEARCH("resign",$N2394)),ISNUMBER(SEARCH("terminat",$N2394)),ISNUMBER(SEARCH("inactive",$N2394)),ISNUMBER(SEARCH("vacan",$N2394)),ISNUMBER(SEARCH("deceased",$N2394)),ISNUMBER(SEARCH("separated",$N2394))),0,1))</f>
        <v/>
      </c>
      <c r="S2394">
        <f>IF(OR($R2394=0,NOT(ISNUMBER($I2394))),"",IFERROR(DATEDIF($I2394,DATE(FY,1,1),"y"),""))</f>
        <v/>
      </c>
      <c r="T2394">
        <f>IF(OR($R2394=0,NOT(ISNUMBER($J2394))),"",IFERROR(DATEDIF($J2394,DATE(FY,1,1),"y"),0))</f>
        <v/>
      </c>
      <c r="U2394" s="38">
        <f>IF(OR($R2394=0,NOT(ISNUMBER($I2394))),0,IF(YEAR($I2394)+IF($Q2394=1,RetAgeO,RetAgeE)=FY,MONTH($I2394),IF(YEAR($I2394)+IF($Q2394=1,RetAgeO,RetAgeE)&lt;FY,1,0)))</f>
        <v/>
      </c>
      <c r="V2394" s="38">
        <f>IF(OR($R2394=0,NOT(ISNUMBER($K2394))),0,IF(YEAR($K2394)=FY,MONTH($K2394),IF(YEAR($K2394)&lt;FY,1,0)))</f>
        <v/>
      </c>
      <c r="W2394" s="38">
        <f>IF($R2394=0,0,MIN(12,IF(AND(ISNUMBER($O2394),$O2394&gt;=1,$O2394&lt;=12),INT($O2394),12),IF(AND(RetireExit="Yes",$U2394&gt;0),$U2394,12),IF(AND(ContractExit="Yes",$V2394&gt;0),$V2394,12)))</f>
        <v/>
      </c>
      <c r="X2394" s="37">
        <f>IF(ISNUMBER($P2394),$P2394,IncPct)</f>
        <v/>
      </c>
      <c r="Y2394" s="39">
        <f>IF($W2394=0,0,MAX(0,MIN($W2394,IncMonth-1))+MAX(0,$W2394-IncMonth+1)*(1+$X2394))</f>
        <v/>
      </c>
      <c r="Z2394" s="40">
        <f>IF($C2394="",0,IFERROR(INDEX(Departments!$B$5:$B$54,MATCH($C2394,Departments!$A$5:$A$54,0)),0))</f>
        <v/>
      </c>
      <c r="AA2394" s="41">
        <f>N($L2394)*$Y2394</f>
        <v/>
      </c>
      <c r="AB2394" s="41">
        <f>N($M2394)*$Y2394</f>
        <v/>
      </c>
      <c r="AC2394" s="41">
        <f>$AA2394*$Z2394</f>
        <v/>
      </c>
      <c r="AD2394" s="41">
        <f>$AA2394*BonusMonths/12</f>
        <v/>
      </c>
      <c r="AE2394" s="41">
        <f>($AA2394+SI_Gross*$AB2394)*IF($Q2394=1,SI_O,SI_E)</f>
        <v/>
      </c>
      <c r="AF2394" s="41">
        <f>IF($Q2394=1,0,$AA2394*EOSB)</f>
        <v/>
      </c>
      <c r="AG2394" s="41">
        <f>$AN2394*$W2394</f>
        <v/>
      </c>
      <c r="AH2394" s="41">
        <f>SUM($AA2394:$AG2394)</f>
        <v/>
      </c>
      <c r="AI2394" s="41">
        <f>12*($AM2394+$AN2394)</f>
        <v/>
      </c>
      <c r="AJ2394" s="41">
        <f>$AM2394*((IncMonth-1)+(13-IncMonth)*(1+$X2394))+12*$AN2394</f>
        <v/>
      </c>
      <c r="AK2394" s="41">
        <f>IF($R2394=1,N($L2394)+N($M2394),0)</f>
        <v/>
      </c>
      <c r="AL2394">
        <f>IF($C2394="","",IF(N($L2394)&lt;=0,"Basic salary missing",IF(ISNA(MATCH($C2394,Departments!$A$5:$A$54,0)),"Department not on Departments sheet",IF(AND($I2394&lt;&gt;"",NOT(ISNUMBER($I2394))),"Date of birth is text, not a date",IF(AND($K2394&lt;&gt;"",NOT(ISNUMBER($K2394))),"Contract end is text, not a date","")))))</f>
        <v/>
      </c>
      <c r="AM2394" s="41">
        <f>IF($R2394=0,0,N($L2394)*(1+$Z2394+BonusMonths/12+IF($Q2394=1,0,EOSB))+N($M2394)+(N($L2394)+SI_Gross*N($M2394))*IF($Q2394=1,SI_O,SI_E))</f>
        <v/>
      </c>
      <c r="AN2394" s="41">
        <f>IF($R2394=0,0,(IF($Q2394=1,MedO,MedE+Ticket)+Training)/12)</f>
        <v/>
      </c>
    </row>
    <row r="2395">
      <c r="I2395" s="35" t="n"/>
      <c r="J2395" s="35" t="n"/>
      <c r="K2395" s="35" t="n"/>
      <c r="L2395" s="36" t="n"/>
      <c r="M2395" s="36" t="n"/>
      <c r="P2395" s="37" t="n"/>
      <c r="Q2395" s="38">
        <f>IF($C2395="",0,IF(OR(LOWER(TRIM($G2395))="omani",LOWER(TRIM($G2395))="oman",LOWER(TRIM($G2395))="om",LOWER(TRIM($G2395))="local"),1,0))</f>
        <v/>
      </c>
      <c r="R2395" s="38">
        <f>IF($C2395="",0,IF(OR(ISNUMBER(SEARCH("resign",$N2395)),ISNUMBER(SEARCH("terminat",$N2395)),ISNUMBER(SEARCH("inactive",$N2395)),ISNUMBER(SEARCH("vacan",$N2395)),ISNUMBER(SEARCH("deceased",$N2395)),ISNUMBER(SEARCH("separated",$N2395))),0,1))</f>
        <v/>
      </c>
      <c r="S2395">
        <f>IF(OR($R2395=0,NOT(ISNUMBER($I2395))),"",IFERROR(DATEDIF($I2395,DATE(FY,1,1),"y"),""))</f>
        <v/>
      </c>
      <c r="T2395">
        <f>IF(OR($R2395=0,NOT(ISNUMBER($J2395))),"",IFERROR(DATEDIF($J2395,DATE(FY,1,1),"y"),0))</f>
        <v/>
      </c>
      <c r="U2395" s="38">
        <f>IF(OR($R2395=0,NOT(ISNUMBER($I2395))),0,IF(YEAR($I2395)+IF($Q2395=1,RetAgeO,RetAgeE)=FY,MONTH($I2395),IF(YEAR($I2395)+IF($Q2395=1,RetAgeO,RetAgeE)&lt;FY,1,0)))</f>
        <v/>
      </c>
      <c r="V2395" s="38">
        <f>IF(OR($R2395=0,NOT(ISNUMBER($K2395))),0,IF(YEAR($K2395)=FY,MONTH($K2395),IF(YEAR($K2395)&lt;FY,1,0)))</f>
        <v/>
      </c>
      <c r="W2395" s="38">
        <f>IF($R2395=0,0,MIN(12,IF(AND(ISNUMBER($O2395),$O2395&gt;=1,$O2395&lt;=12),INT($O2395),12),IF(AND(RetireExit="Yes",$U2395&gt;0),$U2395,12),IF(AND(ContractExit="Yes",$V2395&gt;0),$V2395,12)))</f>
        <v/>
      </c>
      <c r="X2395" s="37">
        <f>IF(ISNUMBER($P2395),$P2395,IncPct)</f>
        <v/>
      </c>
      <c r="Y2395" s="39">
        <f>IF($W2395=0,0,MAX(0,MIN($W2395,IncMonth-1))+MAX(0,$W2395-IncMonth+1)*(1+$X2395))</f>
        <v/>
      </c>
      <c r="Z2395" s="40">
        <f>IF($C2395="",0,IFERROR(INDEX(Departments!$B$5:$B$54,MATCH($C2395,Departments!$A$5:$A$54,0)),0))</f>
        <v/>
      </c>
      <c r="AA2395" s="41">
        <f>N($L2395)*$Y2395</f>
        <v/>
      </c>
      <c r="AB2395" s="41">
        <f>N($M2395)*$Y2395</f>
        <v/>
      </c>
      <c r="AC2395" s="41">
        <f>$AA2395*$Z2395</f>
        <v/>
      </c>
      <c r="AD2395" s="41">
        <f>$AA2395*BonusMonths/12</f>
        <v/>
      </c>
      <c r="AE2395" s="41">
        <f>($AA2395+SI_Gross*$AB2395)*IF($Q2395=1,SI_O,SI_E)</f>
        <v/>
      </c>
      <c r="AF2395" s="41">
        <f>IF($Q2395=1,0,$AA2395*EOSB)</f>
        <v/>
      </c>
      <c r="AG2395" s="41">
        <f>$AN2395*$W2395</f>
        <v/>
      </c>
      <c r="AH2395" s="41">
        <f>SUM($AA2395:$AG2395)</f>
        <v/>
      </c>
      <c r="AI2395" s="41">
        <f>12*($AM2395+$AN2395)</f>
        <v/>
      </c>
      <c r="AJ2395" s="41">
        <f>$AM2395*((IncMonth-1)+(13-IncMonth)*(1+$X2395))+12*$AN2395</f>
        <v/>
      </c>
      <c r="AK2395" s="41">
        <f>IF($R2395=1,N($L2395)+N($M2395),0)</f>
        <v/>
      </c>
      <c r="AL2395">
        <f>IF($C2395="","",IF(N($L2395)&lt;=0,"Basic salary missing",IF(ISNA(MATCH($C2395,Departments!$A$5:$A$54,0)),"Department not on Departments sheet",IF(AND($I2395&lt;&gt;"",NOT(ISNUMBER($I2395))),"Date of birth is text, not a date",IF(AND($K2395&lt;&gt;"",NOT(ISNUMBER($K2395))),"Contract end is text, not a date","")))))</f>
        <v/>
      </c>
      <c r="AM2395" s="41">
        <f>IF($R2395=0,0,N($L2395)*(1+$Z2395+BonusMonths/12+IF($Q2395=1,0,EOSB))+N($M2395)+(N($L2395)+SI_Gross*N($M2395))*IF($Q2395=1,SI_O,SI_E))</f>
        <v/>
      </c>
      <c r="AN2395" s="41">
        <f>IF($R2395=0,0,(IF($Q2395=1,MedO,MedE+Ticket)+Training)/12)</f>
        <v/>
      </c>
    </row>
    <row r="2396">
      <c r="I2396" s="35" t="n"/>
      <c r="J2396" s="35" t="n"/>
      <c r="K2396" s="35" t="n"/>
      <c r="L2396" s="36" t="n"/>
      <c r="M2396" s="36" t="n"/>
      <c r="P2396" s="37" t="n"/>
      <c r="Q2396" s="38">
        <f>IF($C2396="",0,IF(OR(LOWER(TRIM($G2396))="omani",LOWER(TRIM($G2396))="oman",LOWER(TRIM($G2396))="om",LOWER(TRIM($G2396))="local"),1,0))</f>
        <v/>
      </c>
      <c r="R2396" s="38">
        <f>IF($C2396="",0,IF(OR(ISNUMBER(SEARCH("resign",$N2396)),ISNUMBER(SEARCH("terminat",$N2396)),ISNUMBER(SEARCH("inactive",$N2396)),ISNUMBER(SEARCH("vacan",$N2396)),ISNUMBER(SEARCH("deceased",$N2396)),ISNUMBER(SEARCH("separated",$N2396))),0,1))</f>
        <v/>
      </c>
      <c r="S2396">
        <f>IF(OR($R2396=0,NOT(ISNUMBER($I2396))),"",IFERROR(DATEDIF($I2396,DATE(FY,1,1),"y"),""))</f>
        <v/>
      </c>
      <c r="T2396">
        <f>IF(OR($R2396=0,NOT(ISNUMBER($J2396))),"",IFERROR(DATEDIF($J2396,DATE(FY,1,1),"y"),0))</f>
        <v/>
      </c>
      <c r="U2396" s="38">
        <f>IF(OR($R2396=0,NOT(ISNUMBER($I2396))),0,IF(YEAR($I2396)+IF($Q2396=1,RetAgeO,RetAgeE)=FY,MONTH($I2396),IF(YEAR($I2396)+IF($Q2396=1,RetAgeO,RetAgeE)&lt;FY,1,0)))</f>
        <v/>
      </c>
      <c r="V2396" s="38">
        <f>IF(OR($R2396=0,NOT(ISNUMBER($K2396))),0,IF(YEAR($K2396)=FY,MONTH($K2396),IF(YEAR($K2396)&lt;FY,1,0)))</f>
        <v/>
      </c>
      <c r="W2396" s="38">
        <f>IF($R2396=0,0,MIN(12,IF(AND(ISNUMBER($O2396),$O2396&gt;=1,$O2396&lt;=12),INT($O2396),12),IF(AND(RetireExit="Yes",$U2396&gt;0),$U2396,12),IF(AND(ContractExit="Yes",$V2396&gt;0),$V2396,12)))</f>
        <v/>
      </c>
      <c r="X2396" s="37">
        <f>IF(ISNUMBER($P2396),$P2396,IncPct)</f>
        <v/>
      </c>
      <c r="Y2396" s="39">
        <f>IF($W2396=0,0,MAX(0,MIN($W2396,IncMonth-1))+MAX(0,$W2396-IncMonth+1)*(1+$X2396))</f>
        <v/>
      </c>
      <c r="Z2396" s="40">
        <f>IF($C2396="",0,IFERROR(INDEX(Departments!$B$5:$B$54,MATCH($C2396,Departments!$A$5:$A$54,0)),0))</f>
        <v/>
      </c>
      <c r="AA2396" s="41">
        <f>N($L2396)*$Y2396</f>
        <v/>
      </c>
      <c r="AB2396" s="41">
        <f>N($M2396)*$Y2396</f>
        <v/>
      </c>
      <c r="AC2396" s="41">
        <f>$AA2396*$Z2396</f>
        <v/>
      </c>
      <c r="AD2396" s="41">
        <f>$AA2396*BonusMonths/12</f>
        <v/>
      </c>
      <c r="AE2396" s="41">
        <f>($AA2396+SI_Gross*$AB2396)*IF($Q2396=1,SI_O,SI_E)</f>
        <v/>
      </c>
      <c r="AF2396" s="41">
        <f>IF($Q2396=1,0,$AA2396*EOSB)</f>
        <v/>
      </c>
      <c r="AG2396" s="41">
        <f>$AN2396*$W2396</f>
        <v/>
      </c>
      <c r="AH2396" s="41">
        <f>SUM($AA2396:$AG2396)</f>
        <v/>
      </c>
      <c r="AI2396" s="41">
        <f>12*($AM2396+$AN2396)</f>
        <v/>
      </c>
      <c r="AJ2396" s="41">
        <f>$AM2396*((IncMonth-1)+(13-IncMonth)*(1+$X2396))+12*$AN2396</f>
        <v/>
      </c>
      <c r="AK2396" s="41">
        <f>IF($R2396=1,N($L2396)+N($M2396),0)</f>
        <v/>
      </c>
      <c r="AL2396">
        <f>IF($C2396="","",IF(N($L2396)&lt;=0,"Basic salary missing",IF(ISNA(MATCH($C2396,Departments!$A$5:$A$54,0)),"Department not on Departments sheet",IF(AND($I2396&lt;&gt;"",NOT(ISNUMBER($I2396))),"Date of birth is text, not a date",IF(AND($K2396&lt;&gt;"",NOT(ISNUMBER($K2396))),"Contract end is text, not a date","")))))</f>
        <v/>
      </c>
      <c r="AM2396" s="41">
        <f>IF($R2396=0,0,N($L2396)*(1+$Z2396+BonusMonths/12+IF($Q2396=1,0,EOSB))+N($M2396)+(N($L2396)+SI_Gross*N($M2396))*IF($Q2396=1,SI_O,SI_E))</f>
        <v/>
      </c>
      <c r="AN2396" s="41">
        <f>IF($R2396=0,0,(IF($Q2396=1,MedO,MedE+Ticket)+Training)/12)</f>
        <v/>
      </c>
    </row>
    <row r="2397">
      <c r="I2397" s="35" t="n"/>
      <c r="J2397" s="35" t="n"/>
      <c r="K2397" s="35" t="n"/>
      <c r="L2397" s="36" t="n"/>
      <c r="M2397" s="36" t="n"/>
      <c r="P2397" s="37" t="n"/>
      <c r="Q2397" s="38">
        <f>IF($C2397="",0,IF(OR(LOWER(TRIM($G2397))="omani",LOWER(TRIM($G2397))="oman",LOWER(TRIM($G2397))="om",LOWER(TRIM($G2397))="local"),1,0))</f>
        <v/>
      </c>
      <c r="R2397" s="38">
        <f>IF($C2397="",0,IF(OR(ISNUMBER(SEARCH("resign",$N2397)),ISNUMBER(SEARCH("terminat",$N2397)),ISNUMBER(SEARCH("inactive",$N2397)),ISNUMBER(SEARCH("vacan",$N2397)),ISNUMBER(SEARCH("deceased",$N2397)),ISNUMBER(SEARCH("separated",$N2397))),0,1))</f>
        <v/>
      </c>
      <c r="S2397">
        <f>IF(OR($R2397=0,NOT(ISNUMBER($I2397))),"",IFERROR(DATEDIF($I2397,DATE(FY,1,1),"y"),""))</f>
        <v/>
      </c>
      <c r="T2397">
        <f>IF(OR($R2397=0,NOT(ISNUMBER($J2397))),"",IFERROR(DATEDIF($J2397,DATE(FY,1,1),"y"),0))</f>
        <v/>
      </c>
      <c r="U2397" s="38">
        <f>IF(OR($R2397=0,NOT(ISNUMBER($I2397))),0,IF(YEAR($I2397)+IF($Q2397=1,RetAgeO,RetAgeE)=FY,MONTH($I2397),IF(YEAR($I2397)+IF($Q2397=1,RetAgeO,RetAgeE)&lt;FY,1,0)))</f>
        <v/>
      </c>
      <c r="V2397" s="38">
        <f>IF(OR($R2397=0,NOT(ISNUMBER($K2397))),0,IF(YEAR($K2397)=FY,MONTH($K2397),IF(YEAR($K2397)&lt;FY,1,0)))</f>
        <v/>
      </c>
      <c r="W2397" s="38">
        <f>IF($R2397=0,0,MIN(12,IF(AND(ISNUMBER($O2397),$O2397&gt;=1,$O2397&lt;=12),INT($O2397),12),IF(AND(RetireExit="Yes",$U2397&gt;0),$U2397,12),IF(AND(ContractExit="Yes",$V2397&gt;0),$V2397,12)))</f>
        <v/>
      </c>
      <c r="X2397" s="37">
        <f>IF(ISNUMBER($P2397),$P2397,IncPct)</f>
        <v/>
      </c>
      <c r="Y2397" s="39">
        <f>IF($W2397=0,0,MAX(0,MIN($W2397,IncMonth-1))+MAX(0,$W2397-IncMonth+1)*(1+$X2397))</f>
        <v/>
      </c>
      <c r="Z2397" s="40">
        <f>IF($C2397="",0,IFERROR(INDEX(Departments!$B$5:$B$54,MATCH($C2397,Departments!$A$5:$A$54,0)),0))</f>
        <v/>
      </c>
      <c r="AA2397" s="41">
        <f>N($L2397)*$Y2397</f>
        <v/>
      </c>
      <c r="AB2397" s="41">
        <f>N($M2397)*$Y2397</f>
        <v/>
      </c>
      <c r="AC2397" s="41">
        <f>$AA2397*$Z2397</f>
        <v/>
      </c>
      <c r="AD2397" s="41">
        <f>$AA2397*BonusMonths/12</f>
        <v/>
      </c>
      <c r="AE2397" s="41">
        <f>($AA2397+SI_Gross*$AB2397)*IF($Q2397=1,SI_O,SI_E)</f>
        <v/>
      </c>
      <c r="AF2397" s="41">
        <f>IF($Q2397=1,0,$AA2397*EOSB)</f>
        <v/>
      </c>
      <c r="AG2397" s="41">
        <f>$AN2397*$W2397</f>
        <v/>
      </c>
      <c r="AH2397" s="41">
        <f>SUM($AA2397:$AG2397)</f>
        <v/>
      </c>
      <c r="AI2397" s="41">
        <f>12*($AM2397+$AN2397)</f>
        <v/>
      </c>
      <c r="AJ2397" s="41">
        <f>$AM2397*((IncMonth-1)+(13-IncMonth)*(1+$X2397))+12*$AN2397</f>
        <v/>
      </c>
      <c r="AK2397" s="41">
        <f>IF($R2397=1,N($L2397)+N($M2397),0)</f>
        <v/>
      </c>
      <c r="AL2397">
        <f>IF($C2397="","",IF(N($L2397)&lt;=0,"Basic salary missing",IF(ISNA(MATCH($C2397,Departments!$A$5:$A$54,0)),"Department not on Departments sheet",IF(AND($I2397&lt;&gt;"",NOT(ISNUMBER($I2397))),"Date of birth is text, not a date",IF(AND($K2397&lt;&gt;"",NOT(ISNUMBER($K2397))),"Contract end is text, not a date","")))))</f>
        <v/>
      </c>
      <c r="AM2397" s="41">
        <f>IF($R2397=0,0,N($L2397)*(1+$Z2397+BonusMonths/12+IF($Q2397=1,0,EOSB))+N($M2397)+(N($L2397)+SI_Gross*N($M2397))*IF($Q2397=1,SI_O,SI_E))</f>
        <v/>
      </c>
      <c r="AN2397" s="41">
        <f>IF($R2397=0,0,(IF($Q2397=1,MedO,MedE+Ticket)+Training)/12)</f>
        <v/>
      </c>
    </row>
    <row r="2398">
      <c r="I2398" s="35" t="n"/>
      <c r="J2398" s="35" t="n"/>
      <c r="K2398" s="35" t="n"/>
      <c r="L2398" s="36" t="n"/>
      <c r="M2398" s="36" t="n"/>
      <c r="P2398" s="37" t="n"/>
      <c r="Q2398" s="38">
        <f>IF($C2398="",0,IF(OR(LOWER(TRIM($G2398))="omani",LOWER(TRIM($G2398))="oman",LOWER(TRIM($G2398))="om",LOWER(TRIM($G2398))="local"),1,0))</f>
        <v/>
      </c>
      <c r="R2398" s="38">
        <f>IF($C2398="",0,IF(OR(ISNUMBER(SEARCH("resign",$N2398)),ISNUMBER(SEARCH("terminat",$N2398)),ISNUMBER(SEARCH("inactive",$N2398)),ISNUMBER(SEARCH("vacan",$N2398)),ISNUMBER(SEARCH("deceased",$N2398)),ISNUMBER(SEARCH("separated",$N2398))),0,1))</f>
        <v/>
      </c>
      <c r="S2398">
        <f>IF(OR($R2398=0,NOT(ISNUMBER($I2398))),"",IFERROR(DATEDIF($I2398,DATE(FY,1,1),"y"),""))</f>
        <v/>
      </c>
      <c r="T2398">
        <f>IF(OR($R2398=0,NOT(ISNUMBER($J2398))),"",IFERROR(DATEDIF($J2398,DATE(FY,1,1),"y"),0))</f>
        <v/>
      </c>
      <c r="U2398" s="38">
        <f>IF(OR($R2398=0,NOT(ISNUMBER($I2398))),0,IF(YEAR($I2398)+IF($Q2398=1,RetAgeO,RetAgeE)=FY,MONTH($I2398),IF(YEAR($I2398)+IF($Q2398=1,RetAgeO,RetAgeE)&lt;FY,1,0)))</f>
        <v/>
      </c>
      <c r="V2398" s="38">
        <f>IF(OR($R2398=0,NOT(ISNUMBER($K2398))),0,IF(YEAR($K2398)=FY,MONTH($K2398),IF(YEAR($K2398)&lt;FY,1,0)))</f>
        <v/>
      </c>
      <c r="W2398" s="38">
        <f>IF($R2398=0,0,MIN(12,IF(AND(ISNUMBER($O2398),$O2398&gt;=1,$O2398&lt;=12),INT($O2398),12),IF(AND(RetireExit="Yes",$U2398&gt;0),$U2398,12),IF(AND(ContractExit="Yes",$V2398&gt;0),$V2398,12)))</f>
        <v/>
      </c>
      <c r="X2398" s="37">
        <f>IF(ISNUMBER($P2398),$P2398,IncPct)</f>
        <v/>
      </c>
      <c r="Y2398" s="39">
        <f>IF($W2398=0,0,MAX(0,MIN($W2398,IncMonth-1))+MAX(0,$W2398-IncMonth+1)*(1+$X2398))</f>
        <v/>
      </c>
      <c r="Z2398" s="40">
        <f>IF($C2398="",0,IFERROR(INDEX(Departments!$B$5:$B$54,MATCH($C2398,Departments!$A$5:$A$54,0)),0))</f>
        <v/>
      </c>
      <c r="AA2398" s="41">
        <f>N($L2398)*$Y2398</f>
        <v/>
      </c>
      <c r="AB2398" s="41">
        <f>N($M2398)*$Y2398</f>
        <v/>
      </c>
      <c r="AC2398" s="41">
        <f>$AA2398*$Z2398</f>
        <v/>
      </c>
      <c r="AD2398" s="41">
        <f>$AA2398*BonusMonths/12</f>
        <v/>
      </c>
      <c r="AE2398" s="41">
        <f>($AA2398+SI_Gross*$AB2398)*IF($Q2398=1,SI_O,SI_E)</f>
        <v/>
      </c>
      <c r="AF2398" s="41">
        <f>IF($Q2398=1,0,$AA2398*EOSB)</f>
        <v/>
      </c>
      <c r="AG2398" s="41">
        <f>$AN2398*$W2398</f>
        <v/>
      </c>
      <c r="AH2398" s="41">
        <f>SUM($AA2398:$AG2398)</f>
        <v/>
      </c>
      <c r="AI2398" s="41">
        <f>12*($AM2398+$AN2398)</f>
        <v/>
      </c>
      <c r="AJ2398" s="41">
        <f>$AM2398*((IncMonth-1)+(13-IncMonth)*(1+$X2398))+12*$AN2398</f>
        <v/>
      </c>
      <c r="AK2398" s="41">
        <f>IF($R2398=1,N($L2398)+N($M2398),0)</f>
        <v/>
      </c>
      <c r="AL2398">
        <f>IF($C2398="","",IF(N($L2398)&lt;=0,"Basic salary missing",IF(ISNA(MATCH($C2398,Departments!$A$5:$A$54,0)),"Department not on Departments sheet",IF(AND($I2398&lt;&gt;"",NOT(ISNUMBER($I2398))),"Date of birth is text, not a date",IF(AND($K2398&lt;&gt;"",NOT(ISNUMBER($K2398))),"Contract end is text, not a date","")))))</f>
        <v/>
      </c>
      <c r="AM2398" s="41">
        <f>IF($R2398=0,0,N($L2398)*(1+$Z2398+BonusMonths/12+IF($Q2398=1,0,EOSB))+N($M2398)+(N($L2398)+SI_Gross*N($M2398))*IF($Q2398=1,SI_O,SI_E))</f>
        <v/>
      </c>
      <c r="AN2398" s="41">
        <f>IF($R2398=0,0,(IF($Q2398=1,MedO,MedE+Ticket)+Training)/12)</f>
        <v/>
      </c>
    </row>
    <row r="2399">
      <c r="I2399" s="35" t="n"/>
      <c r="J2399" s="35" t="n"/>
      <c r="K2399" s="35" t="n"/>
      <c r="L2399" s="36" t="n"/>
      <c r="M2399" s="36" t="n"/>
      <c r="P2399" s="37" t="n"/>
      <c r="Q2399" s="38">
        <f>IF($C2399="",0,IF(OR(LOWER(TRIM($G2399))="omani",LOWER(TRIM($G2399))="oman",LOWER(TRIM($G2399))="om",LOWER(TRIM($G2399))="local"),1,0))</f>
        <v/>
      </c>
      <c r="R2399" s="38">
        <f>IF($C2399="",0,IF(OR(ISNUMBER(SEARCH("resign",$N2399)),ISNUMBER(SEARCH("terminat",$N2399)),ISNUMBER(SEARCH("inactive",$N2399)),ISNUMBER(SEARCH("vacan",$N2399)),ISNUMBER(SEARCH("deceased",$N2399)),ISNUMBER(SEARCH("separated",$N2399))),0,1))</f>
        <v/>
      </c>
      <c r="S2399">
        <f>IF(OR($R2399=0,NOT(ISNUMBER($I2399))),"",IFERROR(DATEDIF($I2399,DATE(FY,1,1),"y"),""))</f>
        <v/>
      </c>
      <c r="T2399">
        <f>IF(OR($R2399=0,NOT(ISNUMBER($J2399))),"",IFERROR(DATEDIF($J2399,DATE(FY,1,1),"y"),0))</f>
        <v/>
      </c>
      <c r="U2399" s="38">
        <f>IF(OR($R2399=0,NOT(ISNUMBER($I2399))),0,IF(YEAR($I2399)+IF($Q2399=1,RetAgeO,RetAgeE)=FY,MONTH($I2399),IF(YEAR($I2399)+IF($Q2399=1,RetAgeO,RetAgeE)&lt;FY,1,0)))</f>
        <v/>
      </c>
      <c r="V2399" s="38">
        <f>IF(OR($R2399=0,NOT(ISNUMBER($K2399))),0,IF(YEAR($K2399)=FY,MONTH($K2399),IF(YEAR($K2399)&lt;FY,1,0)))</f>
        <v/>
      </c>
      <c r="W2399" s="38">
        <f>IF($R2399=0,0,MIN(12,IF(AND(ISNUMBER($O2399),$O2399&gt;=1,$O2399&lt;=12),INT($O2399),12),IF(AND(RetireExit="Yes",$U2399&gt;0),$U2399,12),IF(AND(ContractExit="Yes",$V2399&gt;0),$V2399,12)))</f>
        <v/>
      </c>
      <c r="X2399" s="37">
        <f>IF(ISNUMBER($P2399),$P2399,IncPct)</f>
        <v/>
      </c>
      <c r="Y2399" s="39">
        <f>IF($W2399=0,0,MAX(0,MIN($W2399,IncMonth-1))+MAX(0,$W2399-IncMonth+1)*(1+$X2399))</f>
        <v/>
      </c>
      <c r="Z2399" s="40">
        <f>IF($C2399="",0,IFERROR(INDEX(Departments!$B$5:$B$54,MATCH($C2399,Departments!$A$5:$A$54,0)),0))</f>
        <v/>
      </c>
      <c r="AA2399" s="41">
        <f>N($L2399)*$Y2399</f>
        <v/>
      </c>
      <c r="AB2399" s="41">
        <f>N($M2399)*$Y2399</f>
        <v/>
      </c>
      <c r="AC2399" s="41">
        <f>$AA2399*$Z2399</f>
        <v/>
      </c>
      <c r="AD2399" s="41">
        <f>$AA2399*BonusMonths/12</f>
        <v/>
      </c>
      <c r="AE2399" s="41">
        <f>($AA2399+SI_Gross*$AB2399)*IF($Q2399=1,SI_O,SI_E)</f>
        <v/>
      </c>
      <c r="AF2399" s="41">
        <f>IF($Q2399=1,0,$AA2399*EOSB)</f>
        <v/>
      </c>
      <c r="AG2399" s="41">
        <f>$AN2399*$W2399</f>
        <v/>
      </c>
      <c r="AH2399" s="41">
        <f>SUM($AA2399:$AG2399)</f>
        <v/>
      </c>
      <c r="AI2399" s="41">
        <f>12*($AM2399+$AN2399)</f>
        <v/>
      </c>
      <c r="AJ2399" s="41">
        <f>$AM2399*((IncMonth-1)+(13-IncMonth)*(1+$X2399))+12*$AN2399</f>
        <v/>
      </c>
      <c r="AK2399" s="41">
        <f>IF($R2399=1,N($L2399)+N($M2399),0)</f>
        <v/>
      </c>
      <c r="AL2399">
        <f>IF($C2399="","",IF(N($L2399)&lt;=0,"Basic salary missing",IF(ISNA(MATCH($C2399,Departments!$A$5:$A$54,0)),"Department not on Departments sheet",IF(AND($I2399&lt;&gt;"",NOT(ISNUMBER($I2399))),"Date of birth is text, not a date",IF(AND($K2399&lt;&gt;"",NOT(ISNUMBER($K2399))),"Contract end is text, not a date","")))))</f>
        <v/>
      </c>
      <c r="AM2399" s="41">
        <f>IF($R2399=0,0,N($L2399)*(1+$Z2399+BonusMonths/12+IF($Q2399=1,0,EOSB))+N($M2399)+(N($L2399)+SI_Gross*N($M2399))*IF($Q2399=1,SI_O,SI_E))</f>
        <v/>
      </c>
      <c r="AN2399" s="41">
        <f>IF($R2399=0,0,(IF($Q2399=1,MedO,MedE+Ticket)+Training)/12)</f>
        <v/>
      </c>
    </row>
    <row r="2400">
      <c r="I2400" s="35" t="n"/>
      <c r="J2400" s="35" t="n"/>
      <c r="K2400" s="35" t="n"/>
      <c r="L2400" s="36" t="n"/>
      <c r="M2400" s="36" t="n"/>
      <c r="P2400" s="37" t="n"/>
      <c r="Q2400" s="38">
        <f>IF($C2400="",0,IF(OR(LOWER(TRIM($G2400))="omani",LOWER(TRIM($G2400))="oman",LOWER(TRIM($G2400))="om",LOWER(TRIM($G2400))="local"),1,0))</f>
        <v/>
      </c>
      <c r="R2400" s="38">
        <f>IF($C2400="",0,IF(OR(ISNUMBER(SEARCH("resign",$N2400)),ISNUMBER(SEARCH("terminat",$N2400)),ISNUMBER(SEARCH("inactive",$N2400)),ISNUMBER(SEARCH("vacan",$N2400)),ISNUMBER(SEARCH("deceased",$N2400)),ISNUMBER(SEARCH("separated",$N2400))),0,1))</f>
        <v/>
      </c>
      <c r="S2400">
        <f>IF(OR($R2400=0,NOT(ISNUMBER($I2400))),"",IFERROR(DATEDIF($I2400,DATE(FY,1,1),"y"),""))</f>
        <v/>
      </c>
      <c r="T2400">
        <f>IF(OR($R2400=0,NOT(ISNUMBER($J2400))),"",IFERROR(DATEDIF($J2400,DATE(FY,1,1),"y"),0))</f>
        <v/>
      </c>
      <c r="U2400" s="38">
        <f>IF(OR($R2400=0,NOT(ISNUMBER($I2400))),0,IF(YEAR($I2400)+IF($Q2400=1,RetAgeO,RetAgeE)=FY,MONTH($I2400),IF(YEAR($I2400)+IF($Q2400=1,RetAgeO,RetAgeE)&lt;FY,1,0)))</f>
        <v/>
      </c>
      <c r="V2400" s="38">
        <f>IF(OR($R2400=0,NOT(ISNUMBER($K2400))),0,IF(YEAR($K2400)=FY,MONTH($K2400),IF(YEAR($K2400)&lt;FY,1,0)))</f>
        <v/>
      </c>
      <c r="W2400" s="38">
        <f>IF($R2400=0,0,MIN(12,IF(AND(ISNUMBER($O2400),$O2400&gt;=1,$O2400&lt;=12),INT($O2400),12),IF(AND(RetireExit="Yes",$U2400&gt;0),$U2400,12),IF(AND(ContractExit="Yes",$V2400&gt;0),$V2400,12)))</f>
        <v/>
      </c>
      <c r="X2400" s="37">
        <f>IF(ISNUMBER($P2400),$P2400,IncPct)</f>
        <v/>
      </c>
      <c r="Y2400" s="39">
        <f>IF($W2400=0,0,MAX(0,MIN($W2400,IncMonth-1))+MAX(0,$W2400-IncMonth+1)*(1+$X2400))</f>
        <v/>
      </c>
      <c r="Z2400" s="40">
        <f>IF($C2400="",0,IFERROR(INDEX(Departments!$B$5:$B$54,MATCH($C2400,Departments!$A$5:$A$54,0)),0))</f>
        <v/>
      </c>
      <c r="AA2400" s="41">
        <f>N($L2400)*$Y2400</f>
        <v/>
      </c>
      <c r="AB2400" s="41">
        <f>N($M2400)*$Y2400</f>
        <v/>
      </c>
      <c r="AC2400" s="41">
        <f>$AA2400*$Z2400</f>
        <v/>
      </c>
      <c r="AD2400" s="41">
        <f>$AA2400*BonusMonths/12</f>
        <v/>
      </c>
      <c r="AE2400" s="41">
        <f>($AA2400+SI_Gross*$AB2400)*IF($Q2400=1,SI_O,SI_E)</f>
        <v/>
      </c>
      <c r="AF2400" s="41">
        <f>IF($Q2400=1,0,$AA2400*EOSB)</f>
        <v/>
      </c>
      <c r="AG2400" s="41">
        <f>$AN2400*$W2400</f>
        <v/>
      </c>
      <c r="AH2400" s="41">
        <f>SUM($AA2400:$AG2400)</f>
        <v/>
      </c>
      <c r="AI2400" s="41">
        <f>12*($AM2400+$AN2400)</f>
        <v/>
      </c>
      <c r="AJ2400" s="41">
        <f>$AM2400*((IncMonth-1)+(13-IncMonth)*(1+$X2400))+12*$AN2400</f>
        <v/>
      </c>
      <c r="AK2400" s="41">
        <f>IF($R2400=1,N($L2400)+N($M2400),0)</f>
        <v/>
      </c>
      <c r="AL2400">
        <f>IF($C2400="","",IF(N($L2400)&lt;=0,"Basic salary missing",IF(ISNA(MATCH($C2400,Departments!$A$5:$A$54,0)),"Department not on Departments sheet",IF(AND($I2400&lt;&gt;"",NOT(ISNUMBER($I2400))),"Date of birth is text, not a date",IF(AND($K2400&lt;&gt;"",NOT(ISNUMBER($K2400))),"Contract end is text, not a date","")))))</f>
        <v/>
      </c>
      <c r="AM2400" s="41">
        <f>IF($R2400=0,0,N($L2400)*(1+$Z2400+BonusMonths/12+IF($Q2400=1,0,EOSB))+N($M2400)+(N($L2400)+SI_Gross*N($M2400))*IF($Q2400=1,SI_O,SI_E))</f>
        <v/>
      </c>
      <c r="AN2400" s="41">
        <f>IF($R2400=0,0,(IF($Q2400=1,MedO,MedE+Ticket)+Training)/12)</f>
        <v/>
      </c>
    </row>
    <row r="2401">
      <c r="I2401" s="35" t="n"/>
      <c r="J2401" s="35" t="n"/>
      <c r="K2401" s="35" t="n"/>
      <c r="L2401" s="36" t="n"/>
      <c r="M2401" s="36" t="n"/>
      <c r="P2401" s="37" t="n"/>
      <c r="Q2401" s="38">
        <f>IF($C2401="",0,IF(OR(LOWER(TRIM($G2401))="omani",LOWER(TRIM($G2401))="oman",LOWER(TRIM($G2401))="om",LOWER(TRIM($G2401))="local"),1,0))</f>
        <v/>
      </c>
      <c r="R2401" s="38">
        <f>IF($C2401="",0,IF(OR(ISNUMBER(SEARCH("resign",$N2401)),ISNUMBER(SEARCH("terminat",$N2401)),ISNUMBER(SEARCH("inactive",$N2401)),ISNUMBER(SEARCH("vacan",$N2401)),ISNUMBER(SEARCH("deceased",$N2401)),ISNUMBER(SEARCH("separated",$N2401))),0,1))</f>
        <v/>
      </c>
      <c r="S2401">
        <f>IF(OR($R2401=0,NOT(ISNUMBER($I2401))),"",IFERROR(DATEDIF($I2401,DATE(FY,1,1),"y"),""))</f>
        <v/>
      </c>
      <c r="T2401">
        <f>IF(OR($R2401=0,NOT(ISNUMBER($J2401))),"",IFERROR(DATEDIF($J2401,DATE(FY,1,1),"y"),0))</f>
        <v/>
      </c>
      <c r="U2401" s="38">
        <f>IF(OR($R2401=0,NOT(ISNUMBER($I2401))),0,IF(YEAR($I2401)+IF($Q2401=1,RetAgeO,RetAgeE)=FY,MONTH($I2401),IF(YEAR($I2401)+IF($Q2401=1,RetAgeO,RetAgeE)&lt;FY,1,0)))</f>
        <v/>
      </c>
      <c r="V2401" s="38">
        <f>IF(OR($R2401=0,NOT(ISNUMBER($K2401))),0,IF(YEAR($K2401)=FY,MONTH($K2401),IF(YEAR($K2401)&lt;FY,1,0)))</f>
        <v/>
      </c>
      <c r="W2401" s="38">
        <f>IF($R2401=0,0,MIN(12,IF(AND(ISNUMBER($O2401),$O2401&gt;=1,$O2401&lt;=12),INT($O2401),12),IF(AND(RetireExit="Yes",$U2401&gt;0),$U2401,12),IF(AND(ContractExit="Yes",$V2401&gt;0),$V2401,12)))</f>
        <v/>
      </c>
      <c r="X2401" s="37">
        <f>IF(ISNUMBER($P2401),$P2401,IncPct)</f>
        <v/>
      </c>
      <c r="Y2401" s="39">
        <f>IF($W2401=0,0,MAX(0,MIN($W2401,IncMonth-1))+MAX(0,$W2401-IncMonth+1)*(1+$X2401))</f>
        <v/>
      </c>
      <c r="Z2401" s="40">
        <f>IF($C2401="",0,IFERROR(INDEX(Departments!$B$5:$B$54,MATCH($C2401,Departments!$A$5:$A$54,0)),0))</f>
        <v/>
      </c>
      <c r="AA2401" s="41">
        <f>N($L2401)*$Y2401</f>
        <v/>
      </c>
      <c r="AB2401" s="41">
        <f>N($M2401)*$Y2401</f>
        <v/>
      </c>
      <c r="AC2401" s="41">
        <f>$AA2401*$Z2401</f>
        <v/>
      </c>
      <c r="AD2401" s="41">
        <f>$AA2401*BonusMonths/12</f>
        <v/>
      </c>
      <c r="AE2401" s="41">
        <f>($AA2401+SI_Gross*$AB2401)*IF($Q2401=1,SI_O,SI_E)</f>
        <v/>
      </c>
      <c r="AF2401" s="41">
        <f>IF($Q2401=1,0,$AA2401*EOSB)</f>
        <v/>
      </c>
      <c r="AG2401" s="41">
        <f>$AN2401*$W2401</f>
        <v/>
      </c>
      <c r="AH2401" s="41">
        <f>SUM($AA2401:$AG2401)</f>
        <v/>
      </c>
      <c r="AI2401" s="41">
        <f>12*($AM2401+$AN2401)</f>
        <v/>
      </c>
      <c r="AJ2401" s="41">
        <f>$AM2401*((IncMonth-1)+(13-IncMonth)*(1+$X2401))+12*$AN2401</f>
        <v/>
      </c>
      <c r="AK2401" s="41">
        <f>IF($R2401=1,N($L2401)+N($M2401),0)</f>
        <v/>
      </c>
      <c r="AL2401">
        <f>IF($C2401="","",IF(N($L2401)&lt;=0,"Basic salary missing",IF(ISNA(MATCH($C2401,Departments!$A$5:$A$54,0)),"Department not on Departments sheet",IF(AND($I2401&lt;&gt;"",NOT(ISNUMBER($I2401))),"Date of birth is text, not a date",IF(AND($K2401&lt;&gt;"",NOT(ISNUMBER($K2401))),"Contract end is text, not a date","")))))</f>
        <v/>
      </c>
      <c r="AM2401" s="41">
        <f>IF($R2401=0,0,N($L2401)*(1+$Z2401+BonusMonths/12+IF($Q2401=1,0,EOSB))+N($M2401)+(N($L2401)+SI_Gross*N($M2401))*IF($Q2401=1,SI_O,SI_E))</f>
        <v/>
      </c>
      <c r="AN2401" s="41">
        <f>IF($R2401=0,0,(IF($Q2401=1,MedO,MedE+Ticket)+Training)/12)</f>
        <v/>
      </c>
    </row>
    <row r="2402">
      <c r="I2402" s="35" t="n"/>
      <c r="J2402" s="35" t="n"/>
      <c r="K2402" s="35" t="n"/>
      <c r="L2402" s="36" t="n"/>
      <c r="M2402" s="36" t="n"/>
      <c r="P2402" s="37" t="n"/>
      <c r="Q2402" s="38">
        <f>IF($C2402="",0,IF(OR(LOWER(TRIM($G2402))="omani",LOWER(TRIM($G2402))="oman",LOWER(TRIM($G2402))="om",LOWER(TRIM($G2402))="local"),1,0))</f>
        <v/>
      </c>
      <c r="R2402" s="38">
        <f>IF($C2402="",0,IF(OR(ISNUMBER(SEARCH("resign",$N2402)),ISNUMBER(SEARCH("terminat",$N2402)),ISNUMBER(SEARCH("inactive",$N2402)),ISNUMBER(SEARCH("vacan",$N2402)),ISNUMBER(SEARCH("deceased",$N2402)),ISNUMBER(SEARCH("separated",$N2402))),0,1))</f>
        <v/>
      </c>
      <c r="S2402">
        <f>IF(OR($R2402=0,NOT(ISNUMBER($I2402))),"",IFERROR(DATEDIF($I2402,DATE(FY,1,1),"y"),""))</f>
        <v/>
      </c>
      <c r="T2402">
        <f>IF(OR($R2402=0,NOT(ISNUMBER($J2402))),"",IFERROR(DATEDIF($J2402,DATE(FY,1,1),"y"),0))</f>
        <v/>
      </c>
      <c r="U2402" s="38">
        <f>IF(OR($R2402=0,NOT(ISNUMBER($I2402))),0,IF(YEAR($I2402)+IF($Q2402=1,RetAgeO,RetAgeE)=FY,MONTH($I2402),IF(YEAR($I2402)+IF($Q2402=1,RetAgeO,RetAgeE)&lt;FY,1,0)))</f>
        <v/>
      </c>
      <c r="V2402" s="38">
        <f>IF(OR($R2402=0,NOT(ISNUMBER($K2402))),0,IF(YEAR($K2402)=FY,MONTH($K2402),IF(YEAR($K2402)&lt;FY,1,0)))</f>
        <v/>
      </c>
      <c r="W2402" s="38">
        <f>IF($R2402=0,0,MIN(12,IF(AND(ISNUMBER($O2402),$O2402&gt;=1,$O2402&lt;=12),INT($O2402),12),IF(AND(RetireExit="Yes",$U2402&gt;0),$U2402,12),IF(AND(ContractExit="Yes",$V2402&gt;0),$V2402,12)))</f>
        <v/>
      </c>
      <c r="X2402" s="37">
        <f>IF(ISNUMBER($P2402),$P2402,IncPct)</f>
        <v/>
      </c>
      <c r="Y2402" s="39">
        <f>IF($W2402=0,0,MAX(0,MIN($W2402,IncMonth-1))+MAX(0,$W2402-IncMonth+1)*(1+$X2402))</f>
        <v/>
      </c>
      <c r="Z2402" s="40">
        <f>IF($C2402="",0,IFERROR(INDEX(Departments!$B$5:$B$54,MATCH($C2402,Departments!$A$5:$A$54,0)),0))</f>
        <v/>
      </c>
      <c r="AA2402" s="41">
        <f>N($L2402)*$Y2402</f>
        <v/>
      </c>
      <c r="AB2402" s="41">
        <f>N($M2402)*$Y2402</f>
        <v/>
      </c>
      <c r="AC2402" s="41">
        <f>$AA2402*$Z2402</f>
        <v/>
      </c>
      <c r="AD2402" s="41">
        <f>$AA2402*BonusMonths/12</f>
        <v/>
      </c>
      <c r="AE2402" s="41">
        <f>($AA2402+SI_Gross*$AB2402)*IF($Q2402=1,SI_O,SI_E)</f>
        <v/>
      </c>
      <c r="AF2402" s="41">
        <f>IF($Q2402=1,0,$AA2402*EOSB)</f>
        <v/>
      </c>
      <c r="AG2402" s="41">
        <f>$AN2402*$W2402</f>
        <v/>
      </c>
      <c r="AH2402" s="41">
        <f>SUM($AA2402:$AG2402)</f>
        <v/>
      </c>
      <c r="AI2402" s="41">
        <f>12*($AM2402+$AN2402)</f>
        <v/>
      </c>
      <c r="AJ2402" s="41">
        <f>$AM2402*((IncMonth-1)+(13-IncMonth)*(1+$X2402))+12*$AN2402</f>
        <v/>
      </c>
      <c r="AK2402" s="41">
        <f>IF($R2402=1,N($L2402)+N($M2402),0)</f>
        <v/>
      </c>
      <c r="AL2402">
        <f>IF($C2402="","",IF(N($L2402)&lt;=0,"Basic salary missing",IF(ISNA(MATCH($C2402,Departments!$A$5:$A$54,0)),"Department not on Departments sheet",IF(AND($I2402&lt;&gt;"",NOT(ISNUMBER($I2402))),"Date of birth is text, not a date",IF(AND($K2402&lt;&gt;"",NOT(ISNUMBER($K2402))),"Contract end is text, not a date","")))))</f>
        <v/>
      </c>
      <c r="AM2402" s="41">
        <f>IF($R2402=0,0,N($L2402)*(1+$Z2402+BonusMonths/12+IF($Q2402=1,0,EOSB))+N($M2402)+(N($L2402)+SI_Gross*N($M2402))*IF($Q2402=1,SI_O,SI_E))</f>
        <v/>
      </c>
      <c r="AN2402" s="41">
        <f>IF($R2402=0,0,(IF($Q2402=1,MedO,MedE+Ticket)+Training)/12)</f>
        <v/>
      </c>
    </row>
    <row r="2403">
      <c r="I2403" s="35" t="n"/>
      <c r="J2403" s="35" t="n"/>
      <c r="K2403" s="35" t="n"/>
      <c r="L2403" s="36" t="n"/>
      <c r="M2403" s="36" t="n"/>
      <c r="P2403" s="37" t="n"/>
      <c r="Q2403" s="38">
        <f>IF($C2403="",0,IF(OR(LOWER(TRIM($G2403))="omani",LOWER(TRIM($G2403))="oman",LOWER(TRIM($G2403))="om",LOWER(TRIM($G2403))="local"),1,0))</f>
        <v/>
      </c>
      <c r="R2403" s="38">
        <f>IF($C2403="",0,IF(OR(ISNUMBER(SEARCH("resign",$N2403)),ISNUMBER(SEARCH("terminat",$N2403)),ISNUMBER(SEARCH("inactive",$N2403)),ISNUMBER(SEARCH("vacan",$N2403)),ISNUMBER(SEARCH("deceased",$N2403)),ISNUMBER(SEARCH("separated",$N2403))),0,1))</f>
        <v/>
      </c>
      <c r="S2403">
        <f>IF(OR($R2403=0,NOT(ISNUMBER($I2403))),"",IFERROR(DATEDIF($I2403,DATE(FY,1,1),"y"),""))</f>
        <v/>
      </c>
      <c r="T2403">
        <f>IF(OR($R2403=0,NOT(ISNUMBER($J2403))),"",IFERROR(DATEDIF($J2403,DATE(FY,1,1),"y"),0))</f>
        <v/>
      </c>
      <c r="U2403" s="38">
        <f>IF(OR($R2403=0,NOT(ISNUMBER($I2403))),0,IF(YEAR($I2403)+IF($Q2403=1,RetAgeO,RetAgeE)=FY,MONTH($I2403),IF(YEAR($I2403)+IF($Q2403=1,RetAgeO,RetAgeE)&lt;FY,1,0)))</f>
        <v/>
      </c>
      <c r="V2403" s="38">
        <f>IF(OR($R2403=0,NOT(ISNUMBER($K2403))),0,IF(YEAR($K2403)=FY,MONTH($K2403),IF(YEAR($K2403)&lt;FY,1,0)))</f>
        <v/>
      </c>
      <c r="W2403" s="38">
        <f>IF($R2403=0,0,MIN(12,IF(AND(ISNUMBER($O2403),$O2403&gt;=1,$O2403&lt;=12),INT($O2403),12),IF(AND(RetireExit="Yes",$U2403&gt;0),$U2403,12),IF(AND(ContractExit="Yes",$V2403&gt;0),$V2403,12)))</f>
        <v/>
      </c>
      <c r="X2403" s="37">
        <f>IF(ISNUMBER($P2403),$P2403,IncPct)</f>
        <v/>
      </c>
      <c r="Y2403" s="39">
        <f>IF($W2403=0,0,MAX(0,MIN($W2403,IncMonth-1))+MAX(0,$W2403-IncMonth+1)*(1+$X2403))</f>
        <v/>
      </c>
      <c r="Z2403" s="40">
        <f>IF($C2403="",0,IFERROR(INDEX(Departments!$B$5:$B$54,MATCH($C2403,Departments!$A$5:$A$54,0)),0))</f>
        <v/>
      </c>
      <c r="AA2403" s="41">
        <f>N($L2403)*$Y2403</f>
        <v/>
      </c>
      <c r="AB2403" s="41">
        <f>N($M2403)*$Y2403</f>
        <v/>
      </c>
      <c r="AC2403" s="41">
        <f>$AA2403*$Z2403</f>
        <v/>
      </c>
      <c r="AD2403" s="41">
        <f>$AA2403*BonusMonths/12</f>
        <v/>
      </c>
      <c r="AE2403" s="41">
        <f>($AA2403+SI_Gross*$AB2403)*IF($Q2403=1,SI_O,SI_E)</f>
        <v/>
      </c>
      <c r="AF2403" s="41">
        <f>IF($Q2403=1,0,$AA2403*EOSB)</f>
        <v/>
      </c>
      <c r="AG2403" s="41">
        <f>$AN2403*$W2403</f>
        <v/>
      </c>
      <c r="AH2403" s="41">
        <f>SUM($AA2403:$AG2403)</f>
        <v/>
      </c>
      <c r="AI2403" s="41">
        <f>12*($AM2403+$AN2403)</f>
        <v/>
      </c>
      <c r="AJ2403" s="41">
        <f>$AM2403*((IncMonth-1)+(13-IncMonth)*(1+$X2403))+12*$AN2403</f>
        <v/>
      </c>
      <c r="AK2403" s="41">
        <f>IF($R2403=1,N($L2403)+N($M2403),0)</f>
        <v/>
      </c>
      <c r="AL2403">
        <f>IF($C2403="","",IF(N($L2403)&lt;=0,"Basic salary missing",IF(ISNA(MATCH($C2403,Departments!$A$5:$A$54,0)),"Department not on Departments sheet",IF(AND($I2403&lt;&gt;"",NOT(ISNUMBER($I2403))),"Date of birth is text, not a date",IF(AND($K2403&lt;&gt;"",NOT(ISNUMBER($K2403))),"Contract end is text, not a date","")))))</f>
        <v/>
      </c>
      <c r="AM2403" s="41">
        <f>IF($R2403=0,0,N($L2403)*(1+$Z2403+BonusMonths/12+IF($Q2403=1,0,EOSB))+N($M2403)+(N($L2403)+SI_Gross*N($M2403))*IF($Q2403=1,SI_O,SI_E))</f>
        <v/>
      </c>
      <c r="AN2403" s="41">
        <f>IF($R2403=0,0,(IF($Q2403=1,MedO,MedE+Ticket)+Training)/12)</f>
        <v/>
      </c>
    </row>
    <row r="2404">
      <c r="I2404" s="35" t="n"/>
      <c r="J2404" s="35" t="n"/>
      <c r="K2404" s="35" t="n"/>
      <c r="L2404" s="36" t="n"/>
      <c r="M2404" s="36" t="n"/>
      <c r="P2404" s="37" t="n"/>
      <c r="Q2404" s="38">
        <f>IF($C2404="",0,IF(OR(LOWER(TRIM($G2404))="omani",LOWER(TRIM($G2404))="oman",LOWER(TRIM($G2404))="om",LOWER(TRIM($G2404))="local"),1,0))</f>
        <v/>
      </c>
      <c r="R2404" s="38">
        <f>IF($C2404="",0,IF(OR(ISNUMBER(SEARCH("resign",$N2404)),ISNUMBER(SEARCH("terminat",$N2404)),ISNUMBER(SEARCH("inactive",$N2404)),ISNUMBER(SEARCH("vacan",$N2404)),ISNUMBER(SEARCH("deceased",$N2404)),ISNUMBER(SEARCH("separated",$N2404))),0,1))</f>
        <v/>
      </c>
      <c r="S2404">
        <f>IF(OR($R2404=0,NOT(ISNUMBER($I2404))),"",IFERROR(DATEDIF($I2404,DATE(FY,1,1),"y"),""))</f>
        <v/>
      </c>
      <c r="T2404">
        <f>IF(OR($R2404=0,NOT(ISNUMBER($J2404))),"",IFERROR(DATEDIF($J2404,DATE(FY,1,1),"y"),0))</f>
        <v/>
      </c>
      <c r="U2404" s="38">
        <f>IF(OR($R2404=0,NOT(ISNUMBER($I2404))),0,IF(YEAR($I2404)+IF($Q2404=1,RetAgeO,RetAgeE)=FY,MONTH($I2404),IF(YEAR($I2404)+IF($Q2404=1,RetAgeO,RetAgeE)&lt;FY,1,0)))</f>
        <v/>
      </c>
      <c r="V2404" s="38">
        <f>IF(OR($R2404=0,NOT(ISNUMBER($K2404))),0,IF(YEAR($K2404)=FY,MONTH($K2404),IF(YEAR($K2404)&lt;FY,1,0)))</f>
        <v/>
      </c>
      <c r="W2404" s="38">
        <f>IF($R2404=0,0,MIN(12,IF(AND(ISNUMBER($O2404),$O2404&gt;=1,$O2404&lt;=12),INT($O2404),12),IF(AND(RetireExit="Yes",$U2404&gt;0),$U2404,12),IF(AND(ContractExit="Yes",$V2404&gt;0),$V2404,12)))</f>
        <v/>
      </c>
      <c r="X2404" s="37">
        <f>IF(ISNUMBER($P2404),$P2404,IncPct)</f>
        <v/>
      </c>
      <c r="Y2404" s="39">
        <f>IF($W2404=0,0,MAX(0,MIN($W2404,IncMonth-1))+MAX(0,$W2404-IncMonth+1)*(1+$X2404))</f>
        <v/>
      </c>
      <c r="Z2404" s="40">
        <f>IF($C2404="",0,IFERROR(INDEX(Departments!$B$5:$B$54,MATCH($C2404,Departments!$A$5:$A$54,0)),0))</f>
        <v/>
      </c>
      <c r="AA2404" s="41">
        <f>N($L2404)*$Y2404</f>
        <v/>
      </c>
      <c r="AB2404" s="41">
        <f>N($M2404)*$Y2404</f>
        <v/>
      </c>
      <c r="AC2404" s="41">
        <f>$AA2404*$Z2404</f>
        <v/>
      </c>
      <c r="AD2404" s="41">
        <f>$AA2404*BonusMonths/12</f>
        <v/>
      </c>
      <c r="AE2404" s="41">
        <f>($AA2404+SI_Gross*$AB2404)*IF($Q2404=1,SI_O,SI_E)</f>
        <v/>
      </c>
      <c r="AF2404" s="41">
        <f>IF($Q2404=1,0,$AA2404*EOSB)</f>
        <v/>
      </c>
      <c r="AG2404" s="41">
        <f>$AN2404*$W2404</f>
        <v/>
      </c>
      <c r="AH2404" s="41">
        <f>SUM($AA2404:$AG2404)</f>
        <v/>
      </c>
      <c r="AI2404" s="41">
        <f>12*($AM2404+$AN2404)</f>
        <v/>
      </c>
      <c r="AJ2404" s="41">
        <f>$AM2404*((IncMonth-1)+(13-IncMonth)*(1+$X2404))+12*$AN2404</f>
        <v/>
      </c>
      <c r="AK2404" s="41">
        <f>IF($R2404=1,N($L2404)+N($M2404),0)</f>
        <v/>
      </c>
      <c r="AL2404">
        <f>IF($C2404="","",IF(N($L2404)&lt;=0,"Basic salary missing",IF(ISNA(MATCH($C2404,Departments!$A$5:$A$54,0)),"Department not on Departments sheet",IF(AND($I2404&lt;&gt;"",NOT(ISNUMBER($I2404))),"Date of birth is text, not a date",IF(AND($K2404&lt;&gt;"",NOT(ISNUMBER($K2404))),"Contract end is text, not a date","")))))</f>
        <v/>
      </c>
      <c r="AM2404" s="41">
        <f>IF($R2404=0,0,N($L2404)*(1+$Z2404+BonusMonths/12+IF($Q2404=1,0,EOSB))+N($M2404)+(N($L2404)+SI_Gross*N($M2404))*IF($Q2404=1,SI_O,SI_E))</f>
        <v/>
      </c>
      <c r="AN2404" s="41">
        <f>IF($R2404=0,0,(IF($Q2404=1,MedO,MedE+Ticket)+Training)/12)</f>
        <v/>
      </c>
    </row>
    <row r="2405">
      <c r="I2405" s="35" t="n"/>
      <c r="J2405" s="35" t="n"/>
      <c r="K2405" s="35" t="n"/>
      <c r="L2405" s="36" t="n"/>
      <c r="M2405" s="36" t="n"/>
      <c r="P2405" s="37" t="n"/>
      <c r="Q2405" s="38">
        <f>IF($C2405="",0,IF(OR(LOWER(TRIM($G2405))="omani",LOWER(TRIM($G2405))="oman",LOWER(TRIM($G2405))="om",LOWER(TRIM($G2405))="local"),1,0))</f>
        <v/>
      </c>
      <c r="R2405" s="38">
        <f>IF($C2405="",0,IF(OR(ISNUMBER(SEARCH("resign",$N2405)),ISNUMBER(SEARCH("terminat",$N2405)),ISNUMBER(SEARCH("inactive",$N2405)),ISNUMBER(SEARCH("vacan",$N2405)),ISNUMBER(SEARCH("deceased",$N2405)),ISNUMBER(SEARCH("separated",$N2405))),0,1))</f>
        <v/>
      </c>
      <c r="S2405">
        <f>IF(OR($R2405=0,NOT(ISNUMBER($I2405))),"",IFERROR(DATEDIF($I2405,DATE(FY,1,1),"y"),""))</f>
        <v/>
      </c>
      <c r="T2405">
        <f>IF(OR($R2405=0,NOT(ISNUMBER($J2405))),"",IFERROR(DATEDIF($J2405,DATE(FY,1,1),"y"),0))</f>
        <v/>
      </c>
      <c r="U2405" s="38">
        <f>IF(OR($R2405=0,NOT(ISNUMBER($I2405))),0,IF(YEAR($I2405)+IF($Q2405=1,RetAgeO,RetAgeE)=FY,MONTH($I2405),IF(YEAR($I2405)+IF($Q2405=1,RetAgeO,RetAgeE)&lt;FY,1,0)))</f>
        <v/>
      </c>
      <c r="V2405" s="38">
        <f>IF(OR($R2405=0,NOT(ISNUMBER($K2405))),0,IF(YEAR($K2405)=FY,MONTH($K2405),IF(YEAR($K2405)&lt;FY,1,0)))</f>
        <v/>
      </c>
      <c r="W2405" s="38">
        <f>IF($R2405=0,0,MIN(12,IF(AND(ISNUMBER($O2405),$O2405&gt;=1,$O2405&lt;=12),INT($O2405),12),IF(AND(RetireExit="Yes",$U2405&gt;0),$U2405,12),IF(AND(ContractExit="Yes",$V2405&gt;0),$V2405,12)))</f>
        <v/>
      </c>
      <c r="X2405" s="37">
        <f>IF(ISNUMBER($P2405),$P2405,IncPct)</f>
        <v/>
      </c>
      <c r="Y2405" s="39">
        <f>IF($W2405=0,0,MAX(0,MIN($W2405,IncMonth-1))+MAX(0,$W2405-IncMonth+1)*(1+$X2405))</f>
        <v/>
      </c>
      <c r="Z2405" s="40">
        <f>IF($C2405="",0,IFERROR(INDEX(Departments!$B$5:$B$54,MATCH($C2405,Departments!$A$5:$A$54,0)),0))</f>
        <v/>
      </c>
      <c r="AA2405" s="41">
        <f>N($L2405)*$Y2405</f>
        <v/>
      </c>
      <c r="AB2405" s="41">
        <f>N($M2405)*$Y2405</f>
        <v/>
      </c>
      <c r="AC2405" s="41">
        <f>$AA2405*$Z2405</f>
        <v/>
      </c>
      <c r="AD2405" s="41">
        <f>$AA2405*BonusMonths/12</f>
        <v/>
      </c>
      <c r="AE2405" s="41">
        <f>($AA2405+SI_Gross*$AB2405)*IF($Q2405=1,SI_O,SI_E)</f>
        <v/>
      </c>
      <c r="AF2405" s="41">
        <f>IF($Q2405=1,0,$AA2405*EOSB)</f>
        <v/>
      </c>
      <c r="AG2405" s="41">
        <f>$AN2405*$W2405</f>
        <v/>
      </c>
      <c r="AH2405" s="41">
        <f>SUM($AA2405:$AG2405)</f>
        <v/>
      </c>
      <c r="AI2405" s="41">
        <f>12*($AM2405+$AN2405)</f>
        <v/>
      </c>
      <c r="AJ2405" s="41">
        <f>$AM2405*((IncMonth-1)+(13-IncMonth)*(1+$X2405))+12*$AN2405</f>
        <v/>
      </c>
      <c r="AK2405" s="41">
        <f>IF($R2405=1,N($L2405)+N($M2405),0)</f>
        <v/>
      </c>
      <c r="AL2405">
        <f>IF($C2405="","",IF(N($L2405)&lt;=0,"Basic salary missing",IF(ISNA(MATCH($C2405,Departments!$A$5:$A$54,0)),"Department not on Departments sheet",IF(AND($I2405&lt;&gt;"",NOT(ISNUMBER($I2405))),"Date of birth is text, not a date",IF(AND($K2405&lt;&gt;"",NOT(ISNUMBER($K2405))),"Contract end is text, not a date","")))))</f>
        <v/>
      </c>
      <c r="AM2405" s="41">
        <f>IF($R2405=0,0,N($L2405)*(1+$Z2405+BonusMonths/12+IF($Q2405=1,0,EOSB))+N($M2405)+(N($L2405)+SI_Gross*N($M2405))*IF($Q2405=1,SI_O,SI_E))</f>
        <v/>
      </c>
      <c r="AN2405" s="41">
        <f>IF($R2405=0,0,(IF($Q2405=1,MedO,MedE+Ticket)+Training)/12)</f>
        <v/>
      </c>
    </row>
    <row r="2406">
      <c r="I2406" s="35" t="n"/>
      <c r="J2406" s="35" t="n"/>
      <c r="K2406" s="35" t="n"/>
      <c r="L2406" s="36" t="n"/>
      <c r="M2406" s="36" t="n"/>
      <c r="P2406" s="37" t="n"/>
      <c r="Q2406" s="38">
        <f>IF($C2406="",0,IF(OR(LOWER(TRIM($G2406))="omani",LOWER(TRIM($G2406))="oman",LOWER(TRIM($G2406))="om",LOWER(TRIM($G2406))="local"),1,0))</f>
        <v/>
      </c>
      <c r="R2406" s="38">
        <f>IF($C2406="",0,IF(OR(ISNUMBER(SEARCH("resign",$N2406)),ISNUMBER(SEARCH("terminat",$N2406)),ISNUMBER(SEARCH("inactive",$N2406)),ISNUMBER(SEARCH("vacan",$N2406)),ISNUMBER(SEARCH("deceased",$N2406)),ISNUMBER(SEARCH("separated",$N2406))),0,1))</f>
        <v/>
      </c>
      <c r="S2406">
        <f>IF(OR($R2406=0,NOT(ISNUMBER($I2406))),"",IFERROR(DATEDIF($I2406,DATE(FY,1,1),"y"),""))</f>
        <v/>
      </c>
      <c r="T2406">
        <f>IF(OR($R2406=0,NOT(ISNUMBER($J2406))),"",IFERROR(DATEDIF($J2406,DATE(FY,1,1),"y"),0))</f>
        <v/>
      </c>
      <c r="U2406" s="38">
        <f>IF(OR($R2406=0,NOT(ISNUMBER($I2406))),0,IF(YEAR($I2406)+IF($Q2406=1,RetAgeO,RetAgeE)=FY,MONTH($I2406),IF(YEAR($I2406)+IF($Q2406=1,RetAgeO,RetAgeE)&lt;FY,1,0)))</f>
        <v/>
      </c>
      <c r="V2406" s="38">
        <f>IF(OR($R2406=0,NOT(ISNUMBER($K2406))),0,IF(YEAR($K2406)=FY,MONTH($K2406),IF(YEAR($K2406)&lt;FY,1,0)))</f>
        <v/>
      </c>
      <c r="W2406" s="38">
        <f>IF($R2406=0,0,MIN(12,IF(AND(ISNUMBER($O2406),$O2406&gt;=1,$O2406&lt;=12),INT($O2406),12),IF(AND(RetireExit="Yes",$U2406&gt;0),$U2406,12),IF(AND(ContractExit="Yes",$V2406&gt;0),$V2406,12)))</f>
        <v/>
      </c>
      <c r="X2406" s="37">
        <f>IF(ISNUMBER($P2406),$P2406,IncPct)</f>
        <v/>
      </c>
      <c r="Y2406" s="39">
        <f>IF($W2406=0,0,MAX(0,MIN($W2406,IncMonth-1))+MAX(0,$W2406-IncMonth+1)*(1+$X2406))</f>
        <v/>
      </c>
      <c r="Z2406" s="40">
        <f>IF($C2406="",0,IFERROR(INDEX(Departments!$B$5:$B$54,MATCH($C2406,Departments!$A$5:$A$54,0)),0))</f>
        <v/>
      </c>
      <c r="AA2406" s="41">
        <f>N($L2406)*$Y2406</f>
        <v/>
      </c>
      <c r="AB2406" s="41">
        <f>N($M2406)*$Y2406</f>
        <v/>
      </c>
      <c r="AC2406" s="41">
        <f>$AA2406*$Z2406</f>
        <v/>
      </c>
      <c r="AD2406" s="41">
        <f>$AA2406*BonusMonths/12</f>
        <v/>
      </c>
      <c r="AE2406" s="41">
        <f>($AA2406+SI_Gross*$AB2406)*IF($Q2406=1,SI_O,SI_E)</f>
        <v/>
      </c>
      <c r="AF2406" s="41">
        <f>IF($Q2406=1,0,$AA2406*EOSB)</f>
        <v/>
      </c>
      <c r="AG2406" s="41">
        <f>$AN2406*$W2406</f>
        <v/>
      </c>
      <c r="AH2406" s="41">
        <f>SUM($AA2406:$AG2406)</f>
        <v/>
      </c>
      <c r="AI2406" s="41">
        <f>12*($AM2406+$AN2406)</f>
        <v/>
      </c>
      <c r="AJ2406" s="41">
        <f>$AM2406*((IncMonth-1)+(13-IncMonth)*(1+$X2406))+12*$AN2406</f>
        <v/>
      </c>
      <c r="AK2406" s="41">
        <f>IF($R2406=1,N($L2406)+N($M2406),0)</f>
        <v/>
      </c>
      <c r="AL2406">
        <f>IF($C2406="","",IF(N($L2406)&lt;=0,"Basic salary missing",IF(ISNA(MATCH($C2406,Departments!$A$5:$A$54,0)),"Department not on Departments sheet",IF(AND($I2406&lt;&gt;"",NOT(ISNUMBER($I2406))),"Date of birth is text, not a date",IF(AND($K2406&lt;&gt;"",NOT(ISNUMBER($K2406))),"Contract end is text, not a date","")))))</f>
        <v/>
      </c>
      <c r="AM2406" s="41">
        <f>IF($R2406=0,0,N($L2406)*(1+$Z2406+BonusMonths/12+IF($Q2406=1,0,EOSB))+N($M2406)+(N($L2406)+SI_Gross*N($M2406))*IF($Q2406=1,SI_O,SI_E))</f>
        <v/>
      </c>
      <c r="AN2406" s="41">
        <f>IF($R2406=0,0,(IF($Q2406=1,MedO,MedE+Ticket)+Training)/12)</f>
        <v/>
      </c>
    </row>
    <row r="2407">
      <c r="I2407" s="35" t="n"/>
      <c r="J2407" s="35" t="n"/>
      <c r="K2407" s="35" t="n"/>
      <c r="L2407" s="36" t="n"/>
      <c r="M2407" s="36" t="n"/>
      <c r="P2407" s="37" t="n"/>
      <c r="Q2407" s="38">
        <f>IF($C2407="",0,IF(OR(LOWER(TRIM($G2407))="omani",LOWER(TRIM($G2407))="oman",LOWER(TRIM($G2407))="om",LOWER(TRIM($G2407))="local"),1,0))</f>
        <v/>
      </c>
      <c r="R2407" s="38">
        <f>IF($C2407="",0,IF(OR(ISNUMBER(SEARCH("resign",$N2407)),ISNUMBER(SEARCH("terminat",$N2407)),ISNUMBER(SEARCH("inactive",$N2407)),ISNUMBER(SEARCH("vacan",$N2407)),ISNUMBER(SEARCH("deceased",$N2407)),ISNUMBER(SEARCH("separated",$N2407))),0,1))</f>
        <v/>
      </c>
      <c r="S2407">
        <f>IF(OR($R2407=0,NOT(ISNUMBER($I2407))),"",IFERROR(DATEDIF($I2407,DATE(FY,1,1),"y"),""))</f>
        <v/>
      </c>
      <c r="T2407">
        <f>IF(OR($R2407=0,NOT(ISNUMBER($J2407))),"",IFERROR(DATEDIF($J2407,DATE(FY,1,1),"y"),0))</f>
        <v/>
      </c>
      <c r="U2407" s="38">
        <f>IF(OR($R2407=0,NOT(ISNUMBER($I2407))),0,IF(YEAR($I2407)+IF($Q2407=1,RetAgeO,RetAgeE)=FY,MONTH($I2407),IF(YEAR($I2407)+IF($Q2407=1,RetAgeO,RetAgeE)&lt;FY,1,0)))</f>
        <v/>
      </c>
      <c r="V2407" s="38">
        <f>IF(OR($R2407=0,NOT(ISNUMBER($K2407))),0,IF(YEAR($K2407)=FY,MONTH($K2407),IF(YEAR($K2407)&lt;FY,1,0)))</f>
        <v/>
      </c>
      <c r="W2407" s="38">
        <f>IF($R2407=0,0,MIN(12,IF(AND(ISNUMBER($O2407),$O2407&gt;=1,$O2407&lt;=12),INT($O2407),12),IF(AND(RetireExit="Yes",$U2407&gt;0),$U2407,12),IF(AND(ContractExit="Yes",$V2407&gt;0),$V2407,12)))</f>
        <v/>
      </c>
      <c r="X2407" s="37">
        <f>IF(ISNUMBER($P2407),$P2407,IncPct)</f>
        <v/>
      </c>
      <c r="Y2407" s="39">
        <f>IF($W2407=0,0,MAX(0,MIN($W2407,IncMonth-1))+MAX(0,$W2407-IncMonth+1)*(1+$X2407))</f>
        <v/>
      </c>
      <c r="Z2407" s="40">
        <f>IF($C2407="",0,IFERROR(INDEX(Departments!$B$5:$B$54,MATCH($C2407,Departments!$A$5:$A$54,0)),0))</f>
        <v/>
      </c>
      <c r="AA2407" s="41">
        <f>N($L2407)*$Y2407</f>
        <v/>
      </c>
      <c r="AB2407" s="41">
        <f>N($M2407)*$Y2407</f>
        <v/>
      </c>
      <c r="AC2407" s="41">
        <f>$AA2407*$Z2407</f>
        <v/>
      </c>
      <c r="AD2407" s="41">
        <f>$AA2407*BonusMonths/12</f>
        <v/>
      </c>
      <c r="AE2407" s="41">
        <f>($AA2407+SI_Gross*$AB2407)*IF($Q2407=1,SI_O,SI_E)</f>
        <v/>
      </c>
      <c r="AF2407" s="41">
        <f>IF($Q2407=1,0,$AA2407*EOSB)</f>
        <v/>
      </c>
      <c r="AG2407" s="41">
        <f>$AN2407*$W2407</f>
        <v/>
      </c>
      <c r="AH2407" s="41">
        <f>SUM($AA2407:$AG2407)</f>
        <v/>
      </c>
      <c r="AI2407" s="41">
        <f>12*($AM2407+$AN2407)</f>
        <v/>
      </c>
      <c r="AJ2407" s="41">
        <f>$AM2407*((IncMonth-1)+(13-IncMonth)*(1+$X2407))+12*$AN2407</f>
        <v/>
      </c>
      <c r="AK2407" s="41">
        <f>IF($R2407=1,N($L2407)+N($M2407),0)</f>
        <v/>
      </c>
      <c r="AL2407">
        <f>IF($C2407="","",IF(N($L2407)&lt;=0,"Basic salary missing",IF(ISNA(MATCH($C2407,Departments!$A$5:$A$54,0)),"Department not on Departments sheet",IF(AND($I2407&lt;&gt;"",NOT(ISNUMBER($I2407))),"Date of birth is text, not a date",IF(AND($K2407&lt;&gt;"",NOT(ISNUMBER($K2407))),"Contract end is text, not a date","")))))</f>
        <v/>
      </c>
      <c r="AM2407" s="41">
        <f>IF($R2407=0,0,N($L2407)*(1+$Z2407+BonusMonths/12+IF($Q2407=1,0,EOSB))+N($M2407)+(N($L2407)+SI_Gross*N($M2407))*IF($Q2407=1,SI_O,SI_E))</f>
        <v/>
      </c>
      <c r="AN2407" s="41">
        <f>IF($R2407=0,0,(IF($Q2407=1,MedO,MedE+Ticket)+Training)/12)</f>
        <v/>
      </c>
    </row>
    <row r="2408">
      <c r="I2408" s="35" t="n"/>
      <c r="J2408" s="35" t="n"/>
      <c r="K2408" s="35" t="n"/>
      <c r="L2408" s="36" t="n"/>
      <c r="M2408" s="36" t="n"/>
      <c r="P2408" s="37" t="n"/>
      <c r="Q2408" s="38">
        <f>IF($C2408="",0,IF(OR(LOWER(TRIM($G2408))="omani",LOWER(TRIM($G2408))="oman",LOWER(TRIM($G2408))="om",LOWER(TRIM($G2408))="local"),1,0))</f>
        <v/>
      </c>
      <c r="R2408" s="38">
        <f>IF($C2408="",0,IF(OR(ISNUMBER(SEARCH("resign",$N2408)),ISNUMBER(SEARCH("terminat",$N2408)),ISNUMBER(SEARCH("inactive",$N2408)),ISNUMBER(SEARCH("vacan",$N2408)),ISNUMBER(SEARCH("deceased",$N2408)),ISNUMBER(SEARCH("separated",$N2408))),0,1))</f>
        <v/>
      </c>
      <c r="S2408">
        <f>IF(OR($R2408=0,NOT(ISNUMBER($I2408))),"",IFERROR(DATEDIF($I2408,DATE(FY,1,1),"y"),""))</f>
        <v/>
      </c>
      <c r="T2408">
        <f>IF(OR($R2408=0,NOT(ISNUMBER($J2408))),"",IFERROR(DATEDIF($J2408,DATE(FY,1,1),"y"),0))</f>
        <v/>
      </c>
      <c r="U2408" s="38">
        <f>IF(OR($R2408=0,NOT(ISNUMBER($I2408))),0,IF(YEAR($I2408)+IF($Q2408=1,RetAgeO,RetAgeE)=FY,MONTH($I2408),IF(YEAR($I2408)+IF($Q2408=1,RetAgeO,RetAgeE)&lt;FY,1,0)))</f>
        <v/>
      </c>
      <c r="V2408" s="38">
        <f>IF(OR($R2408=0,NOT(ISNUMBER($K2408))),0,IF(YEAR($K2408)=FY,MONTH($K2408),IF(YEAR($K2408)&lt;FY,1,0)))</f>
        <v/>
      </c>
      <c r="W2408" s="38">
        <f>IF($R2408=0,0,MIN(12,IF(AND(ISNUMBER($O2408),$O2408&gt;=1,$O2408&lt;=12),INT($O2408),12),IF(AND(RetireExit="Yes",$U2408&gt;0),$U2408,12),IF(AND(ContractExit="Yes",$V2408&gt;0),$V2408,12)))</f>
        <v/>
      </c>
      <c r="X2408" s="37">
        <f>IF(ISNUMBER($P2408),$P2408,IncPct)</f>
        <v/>
      </c>
      <c r="Y2408" s="39">
        <f>IF($W2408=0,0,MAX(0,MIN($W2408,IncMonth-1))+MAX(0,$W2408-IncMonth+1)*(1+$X2408))</f>
        <v/>
      </c>
      <c r="Z2408" s="40">
        <f>IF($C2408="",0,IFERROR(INDEX(Departments!$B$5:$B$54,MATCH($C2408,Departments!$A$5:$A$54,0)),0))</f>
        <v/>
      </c>
      <c r="AA2408" s="41">
        <f>N($L2408)*$Y2408</f>
        <v/>
      </c>
      <c r="AB2408" s="41">
        <f>N($M2408)*$Y2408</f>
        <v/>
      </c>
      <c r="AC2408" s="41">
        <f>$AA2408*$Z2408</f>
        <v/>
      </c>
      <c r="AD2408" s="41">
        <f>$AA2408*BonusMonths/12</f>
        <v/>
      </c>
      <c r="AE2408" s="41">
        <f>($AA2408+SI_Gross*$AB2408)*IF($Q2408=1,SI_O,SI_E)</f>
        <v/>
      </c>
      <c r="AF2408" s="41">
        <f>IF($Q2408=1,0,$AA2408*EOSB)</f>
        <v/>
      </c>
      <c r="AG2408" s="41">
        <f>$AN2408*$W2408</f>
        <v/>
      </c>
      <c r="AH2408" s="41">
        <f>SUM($AA2408:$AG2408)</f>
        <v/>
      </c>
      <c r="AI2408" s="41">
        <f>12*($AM2408+$AN2408)</f>
        <v/>
      </c>
      <c r="AJ2408" s="41">
        <f>$AM2408*((IncMonth-1)+(13-IncMonth)*(1+$X2408))+12*$AN2408</f>
        <v/>
      </c>
      <c r="AK2408" s="41">
        <f>IF($R2408=1,N($L2408)+N($M2408),0)</f>
        <v/>
      </c>
      <c r="AL2408">
        <f>IF($C2408="","",IF(N($L2408)&lt;=0,"Basic salary missing",IF(ISNA(MATCH($C2408,Departments!$A$5:$A$54,0)),"Department not on Departments sheet",IF(AND($I2408&lt;&gt;"",NOT(ISNUMBER($I2408))),"Date of birth is text, not a date",IF(AND($K2408&lt;&gt;"",NOT(ISNUMBER($K2408))),"Contract end is text, not a date","")))))</f>
        <v/>
      </c>
      <c r="AM2408" s="41">
        <f>IF($R2408=0,0,N($L2408)*(1+$Z2408+BonusMonths/12+IF($Q2408=1,0,EOSB))+N($M2408)+(N($L2408)+SI_Gross*N($M2408))*IF($Q2408=1,SI_O,SI_E))</f>
        <v/>
      </c>
      <c r="AN2408" s="41">
        <f>IF($R2408=0,0,(IF($Q2408=1,MedO,MedE+Ticket)+Training)/12)</f>
        <v/>
      </c>
    </row>
    <row r="2409">
      <c r="I2409" s="35" t="n"/>
      <c r="J2409" s="35" t="n"/>
      <c r="K2409" s="35" t="n"/>
      <c r="L2409" s="36" t="n"/>
      <c r="M2409" s="36" t="n"/>
      <c r="P2409" s="37" t="n"/>
      <c r="Q2409" s="38">
        <f>IF($C2409="",0,IF(OR(LOWER(TRIM($G2409))="omani",LOWER(TRIM($G2409))="oman",LOWER(TRIM($G2409))="om",LOWER(TRIM($G2409))="local"),1,0))</f>
        <v/>
      </c>
      <c r="R2409" s="38">
        <f>IF($C2409="",0,IF(OR(ISNUMBER(SEARCH("resign",$N2409)),ISNUMBER(SEARCH("terminat",$N2409)),ISNUMBER(SEARCH("inactive",$N2409)),ISNUMBER(SEARCH("vacan",$N2409)),ISNUMBER(SEARCH("deceased",$N2409)),ISNUMBER(SEARCH("separated",$N2409))),0,1))</f>
        <v/>
      </c>
      <c r="S2409">
        <f>IF(OR($R2409=0,NOT(ISNUMBER($I2409))),"",IFERROR(DATEDIF($I2409,DATE(FY,1,1),"y"),""))</f>
        <v/>
      </c>
      <c r="T2409">
        <f>IF(OR($R2409=0,NOT(ISNUMBER($J2409))),"",IFERROR(DATEDIF($J2409,DATE(FY,1,1),"y"),0))</f>
        <v/>
      </c>
      <c r="U2409" s="38">
        <f>IF(OR($R2409=0,NOT(ISNUMBER($I2409))),0,IF(YEAR($I2409)+IF($Q2409=1,RetAgeO,RetAgeE)=FY,MONTH($I2409),IF(YEAR($I2409)+IF($Q2409=1,RetAgeO,RetAgeE)&lt;FY,1,0)))</f>
        <v/>
      </c>
      <c r="V2409" s="38">
        <f>IF(OR($R2409=0,NOT(ISNUMBER($K2409))),0,IF(YEAR($K2409)=FY,MONTH($K2409),IF(YEAR($K2409)&lt;FY,1,0)))</f>
        <v/>
      </c>
      <c r="W2409" s="38">
        <f>IF($R2409=0,0,MIN(12,IF(AND(ISNUMBER($O2409),$O2409&gt;=1,$O2409&lt;=12),INT($O2409),12),IF(AND(RetireExit="Yes",$U2409&gt;0),$U2409,12),IF(AND(ContractExit="Yes",$V2409&gt;0),$V2409,12)))</f>
        <v/>
      </c>
      <c r="X2409" s="37">
        <f>IF(ISNUMBER($P2409),$P2409,IncPct)</f>
        <v/>
      </c>
      <c r="Y2409" s="39">
        <f>IF($W2409=0,0,MAX(0,MIN($W2409,IncMonth-1))+MAX(0,$W2409-IncMonth+1)*(1+$X2409))</f>
        <v/>
      </c>
      <c r="Z2409" s="40">
        <f>IF($C2409="",0,IFERROR(INDEX(Departments!$B$5:$B$54,MATCH($C2409,Departments!$A$5:$A$54,0)),0))</f>
        <v/>
      </c>
      <c r="AA2409" s="41">
        <f>N($L2409)*$Y2409</f>
        <v/>
      </c>
      <c r="AB2409" s="41">
        <f>N($M2409)*$Y2409</f>
        <v/>
      </c>
      <c r="AC2409" s="41">
        <f>$AA2409*$Z2409</f>
        <v/>
      </c>
      <c r="AD2409" s="41">
        <f>$AA2409*BonusMonths/12</f>
        <v/>
      </c>
      <c r="AE2409" s="41">
        <f>($AA2409+SI_Gross*$AB2409)*IF($Q2409=1,SI_O,SI_E)</f>
        <v/>
      </c>
      <c r="AF2409" s="41">
        <f>IF($Q2409=1,0,$AA2409*EOSB)</f>
        <v/>
      </c>
      <c r="AG2409" s="41">
        <f>$AN2409*$W2409</f>
        <v/>
      </c>
      <c r="AH2409" s="41">
        <f>SUM($AA2409:$AG2409)</f>
        <v/>
      </c>
      <c r="AI2409" s="41">
        <f>12*($AM2409+$AN2409)</f>
        <v/>
      </c>
      <c r="AJ2409" s="41">
        <f>$AM2409*((IncMonth-1)+(13-IncMonth)*(1+$X2409))+12*$AN2409</f>
        <v/>
      </c>
      <c r="AK2409" s="41">
        <f>IF($R2409=1,N($L2409)+N($M2409),0)</f>
        <v/>
      </c>
      <c r="AL2409">
        <f>IF($C2409="","",IF(N($L2409)&lt;=0,"Basic salary missing",IF(ISNA(MATCH($C2409,Departments!$A$5:$A$54,0)),"Department not on Departments sheet",IF(AND($I2409&lt;&gt;"",NOT(ISNUMBER($I2409))),"Date of birth is text, not a date",IF(AND($K2409&lt;&gt;"",NOT(ISNUMBER($K2409))),"Contract end is text, not a date","")))))</f>
        <v/>
      </c>
      <c r="AM2409" s="41">
        <f>IF($R2409=0,0,N($L2409)*(1+$Z2409+BonusMonths/12+IF($Q2409=1,0,EOSB))+N($M2409)+(N($L2409)+SI_Gross*N($M2409))*IF($Q2409=1,SI_O,SI_E))</f>
        <v/>
      </c>
      <c r="AN2409" s="41">
        <f>IF($R2409=0,0,(IF($Q2409=1,MedO,MedE+Ticket)+Training)/12)</f>
        <v/>
      </c>
    </row>
    <row r="2410">
      <c r="I2410" s="35" t="n"/>
      <c r="J2410" s="35" t="n"/>
      <c r="K2410" s="35" t="n"/>
      <c r="L2410" s="36" t="n"/>
      <c r="M2410" s="36" t="n"/>
      <c r="P2410" s="37" t="n"/>
      <c r="Q2410" s="38">
        <f>IF($C2410="",0,IF(OR(LOWER(TRIM($G2410))="omani",LOWER(TRIM($G2410))="oman",LOWER(TRIM($G2410))="om",LOWER(TRIM($G2410))="local"),1,0))</f>
        <v/>
      </c>
      <c r="R2410" s="38">
        <f>IF($C2410="",0,IF(OR(ISNUMBER(SEARCH("resign",$N2410)),ISNUMBER(SEARCH("terminat",$N2410)),ISNUMBER(SEARCH("inactive",$N2410)),ISNUMBER(SEARCH("vacan",$N2410)),ISNUMBER(SEARCH("deceased",$N2410)),ISNUMBER(SEARCH("separated",$N2410))),0,1))</f>
        <v/>
      </c>
      <c r="S2410">
        <f>IF(OR($R2410=0,NOT(ISNUMBER($I2410))),"",IFERROR(DATEDIF($I2410,DATE(FY,1,1),"y"),""))</f>
        <v/>
      </c>
      <c r="T2410">
        <f>IF(OR($R2410=0,NOT(ISNUMBER($J2410))),"",IFERROR(DATEDIF($J2410,DATE(FY,1,1),"y"),0))</f>
        <v/>
      </c>
      <c r="U2410" s="38">
        <f>IF(OR($R2410=0,NOT(ISNUMBER($I2410))),0,IF(YEAR($I2410)+IF($Q2410=1,RetAgeO,RetAgeE)=FY,MONTH($I2410),IF(YEAR($I2410)+IF($Q2410=1,RetAgeO,RetAgeE)&lt;FY,1,0)))</f>
        <v/>
      </c>
      <c r="V2410" s="38">
        <f>IF(OR($R2410=0,NOT(ISNUMBER($K2410))),0,IF(YEAR($K2410)=FY,MONTH($K2410),IF(YEAR($K2410)&lt;FY,1,0)))</f>
        <v/>
      </c>
      <c r="W2410" s="38">
        <f>IF($R2410=0,0,MIN(12,IF(AND(ISNUMBER($O2410),$O2410&gt;=1,$O2410&lt;=12),INT($O2410),12),IF(AND(RetireExit="Yes",$U2410&gt;0),$U2410,12),IF(AND(ContractExit="Yes",$V2410&gt;0),$V2410,12)))</f>
        <v/>
      </c>
      <c r="X2410" s="37">
        <f>IF(ISNUMBER($P2410),$P2410,IncPct)</f>
        <v/>
      </c>
      <c r="Y2410" s="39">
        <f>IF($W2410=0,0,MAX(0,MIN($W2410,IncMonth-1))+MAX(0,$W2410-IncMonth+1)*(1+$X2410))</f>
        <v/>
      </c>
      <c r="Z2410" s="40">
        <f>IF($C2410="",0,IFERROR(INDEX(Departments!$B$5:$B$54,MATCH($C2410,Departments!$A$5:$A$54,0)),0))</f>
        <v/>
      </c>
      <c r="AA2410" s="41">
        <f>N($L2410)*$Y2410</f>
        <v/>
      </c>
      <c r="AB2410" s="41">
        <f>N($M2410)*$Y2410</f>
        <v/>
      </c>
      <c r="AC2410" s="41">
        <f>$AA2410*$Z2410</f>
        <v/>
      </c>
      <c r="AD2410" s="41">
        <f>$AA2410*BonusMonths/12</f>
        <v/>
      </c>
      <c r="AE2410" s="41">
        <f>($AA2410+SI_Gross*$AB2410)*IF($Q2410=1,SI_O,SI_E)</f>
        <v/>
      </c>
      <c r="AF2410" s="41">
        <f>IF($Q2410=1,0,$AA2410*EOSB)</f>
        <v/>
      </c>
      <c r="AG2410" s="41">
        <f>$AN2410*$W2410</f>
        <v/>
      </c>
      <c r="AH2410" s="41">
        <f>SUM($AA2410:$AG2410)</f>
        <v/>
      </c>
      <c r="AI2410" s="41">
        <f>12*($AM2410+$AN2410)</f>
        <v/>
      </c>
      <c r="AJ2410" s="41">
        <f>$AM2410*((IncMonth-1)+(13-IncMonth)*(1+$X2410))+12*$AN2410</f>
        <v/>
      </c>
      <c r="AK2410" s="41">
        <f>IF($R2410=1,N($L2410)+N($M2410),0)</f>
        <v/>
      </c>
      <c r="AL2410">
        <f>IF($C2410="","",IF(N($L2410)&lt;=0,"Basic salary missing",IF(ISNA(MATCH($C2410,Departments!$A$5:$A$54,0)),"Department not on Departments sheet",IF(AND($I2410&lt;&gt;"",NOT(ISNUMBER($I2410))),"Date of birth is text, not a date",IF(AND($K2410&lt;&gt;"",NOT(ISNUMBER($K2410))),"Contract end is text, not a date","")))))</f>
        <v/>
      </c>
      <c r="AM2410" s="41">
        <f>IF($R2410=0,0,N($L2410)*(1+$Z2410+BonusMonths/12+IF($Q2410=1,0,EOSB))+N($M2410)+(N($L2410)+SI_Gross*N($M2410))*IF($Q2410=1,SI_O,SI_E))</f>
        <v/>
      </c>
      <c r="AN2410" s="41">
        <f>IF($R2410=0,0,(IF($Q2410=1,MedO,MedE+Ticket)+Training)/12)</f>
        <v/>
      </c>
    </row>
    <row r="2411">
      <c r="I2411" s="35" t="n"/>
      <c r="J2411" s="35" t="n"/>
      <c r="K2411" s="35" t="n"/>
      <c r="L2411" s="36" t="n"/>
      <c r="M2411" s="36" t="n"/>
      <c r="P2411" s="37" t="n"/>
      <c r="Q2411" s="38">
        <f>IF($C2411="",0,IF(OR(LOWER(TRIM($G2411))="omani",LOWER(TRIM($G2411))="oman",LOWER(TRIM($G2411))="om",LOWER(TRIM($G2411))="local"),1,0))</f>
        <v/>
      </c>
      <c r="R2411" s="38">
        <f>IF($C2411="",0,IF(OR(ISNUMBER(SEARCH("resign",$N2411)),ISNUMBER(SEARCH("terminat",$N2411)),ISNUMBER(SEARCH("inactive",$N2411)),ISNUMBER(SEARCH("vacan",$N2411)),ISNUMBER(SEARCH("deceased",$N2411)),ISNUMBER(SEARCH("separated",$N2411))),0,1))</f>
        <v/>
      </c>
      <c r="S2411">
        <f>IF(OR($R2411=0,NOT(ISNUMBER($I2411))),"",IFERROR(DATEDIF($I2411,DATE(FY,1,1),"y"),""))</f>
        <v/>
      </c>
      <c r="T2411">
        <f>IF(OR($R2411=0,NOT(ISNUMBER($J2411))),"",IFERROR(DATEDIF($J2411,DATE(FY,1,1),"y"),0))</f>
        <v/>
      </c>
      <c r="U2411" s="38">
        <f>IF(OR($R2411=0,NOT(ISNUMBER($I2411))),0,IF(YEAR($I2411)+IF($Q2411=1,RetAgeO,RetAgeE)=FY,MONTH($I2411),IF(YEAR($I2411)+IF($Q2411=1,RetAgeO,RetAgeE)&lt;FY,1,0)))</f>
        <v/>
      </c>
      <c r="V2411" s="38">
        <f>IF(OR($R2411=0,NOT(ISNUMBER($K2411))),0,IF(YEAR($K2411)=FY,MONTH($K2411),IF(YEAR($K2411)&lt;FY,1,0)))</f>
        <v/>
      </c>
      <c r="W2411" s="38">
        <f>IF($R2411=0,0,MIN(12,IF(AND(ISNUMBER($O2411),$O2411&gt;=1,$O2411&lt;=12),INT($O2411),12),IF(AND(RetireExit="Yes",$U2411&gt;0),$U2411,12),IF(AND(ContractExit="Yes",$V2411&gt;0),$V2411,12)))</f>
        <v/>
      </c>
      <c r="X2411" s="37">
        <f>IF(ISNUMBER($P2411),$P2411,IncPct)</f>
        <v/>
      </c>
      <c r="Y2411" s="39">
        <f>IF($W2411=0,0,MAX(0,MIN($W2411,IncMonth-1))+MAX(0,$W2411-IncMonth+1)*(1+$X2411))</f>
        <v/>
      </c>
      <c r="Z2411" s="40">
        <f>IF($C2411="",0,IFERROR(INDEX(Departments!$B$5:$B$54,MATCH($C2411,Departments!$A$5:$A$54,0)),0))</f>
        <v/>
      </c>
      <c r="AA2411" s="41">
        <f>N($L2411)*$Y2411</f>
        <v/>
      </c>
      <c r="AB2411" s="41">
        <f>N($M2411)*$Y2411</f>
        <v/>
      </c>
      <c r="AC2411" s="41">
        <f>$AA2411*$Z2411</f>
        <v/>
      </c>
      <c r="AD2411" s="41">
        <f>$AA2411*BonusMonths/12</f>
        <v/>
      </c>
      <c r="AE2411" s="41">
        <f>($AA2411+SI_Gross*$AB2411)*IF($Q2411=1,SI_O,SI_E)</f>
        <v/>
      </c>
      <c r="AF2411" s="41">
        <f>IF($Q2411=1,0,$AA2411*EOSB)</f>
        <v/>
      </c>
      <c r="AG2411" s="41">
        <f>$AN2411*$W2411</f>
        <v/>
      </c>
      <c r="AH2411" s="41">
        <f>SUM($AA2411:$AG2411)</f>
        <v/>
      </c>
      <c r="AI2411" s="41">
        <f>12*($AM2411+$AN2411)</f>
        <v/>
      </c>
      <c r="AJ2411" s="41">
        <f>$AM2411*((IncMonth-1)+(13-IncMonth)*(1+$X2411))+12*$AN2411</f>
        <v/>
      </c>
      <c r="AK2411" s="41">
        <f>IF($R2411=1,N($L2411)+N($M2411),0)</f>
        <v/>
      </c>
      <c r="AL2411">
        <f>IF($C2411="","",IF(N($L2411)&lt;=0,"Basic salary missing",IF(ISNA(MATCH($C2411,Departments!$A$5:$A$54,0)),"Department not on Departments sheet",IF(AND($I2411&lt;&gt;"",NOT(ISNUMBER($I2411))),"Date of birth is text, not a date",IF(AND($K2411&lt;&gt;"",NOT(ISNUMBER($K2411))),"Contract end is text, not a date","")))))</f>
        <v/>
      </c>
      <c r="AM2411" s="41">
        <f>IF($R2411=0,0,N($L2411)*(1+$Z2411+BonusMonths/12+IF($Q2411=1,0,EOSB))+N($M2411)+(N($L2411)+SI_Gross*N($M2411))*IF($Q2411=1,SI_O,SI_E))</f>
        <v/>
      </c>
      <c r="AN2411" s="41">
        <f>IF($R2411=0,0,(IF($Q2411=1,MedO,MedE+Ticket)+Training)/12)</f>
        <v/>
      </c>
    </row>
    <row r="2412">
      <c r="I2412" s="35" t="n"/>
      <c r="J2412" s="35" t="n"/>
      <c r="K2412" s="35" t="n"/>
      <c r="L2412" s="36" t="n"/>
      <c r="M2412" s="36" t="n"/>
      <c r="P2412" s="37" t="n"/>
      <c r="Q2412" s="38">
        <f>IF($C2412="",0,IF(OR(LOWER(TRIM($G2412))="omani",LOWER(TRIM($G2412))="oman",LOWER(TRIM($G2412))="om",LOWER(TRIM($G2412))="local"),1,0))</f>
        <v/>
      </c>
      <c r="R2412" s="38">
        <f>IF($C2412="",0,IF(OR(ISNUMBER(SEARCH("resign",$N2412)),ISNUMBER(SEARCH("terminat",$N2412)),ISNUMBER(SEARCH("inactive",$N2412)),ISNUMBER(SEARCH("vacan",$N2412)),ISNUMBER(SEARCH("deceased",$N2412)),ISNUMBER(SEARCH("separated",$N2412))),0,1))</f>
        <v/>
      </c>
      <c r="S2412">
        <f>IF(OR($R2412=0,NOT(ISNUMBER($I2412))),"",IFERROR(DATEDIF($I2412,DATE(FY,1,1),"y"),""))</f>
        <v/>
      </c>
      <c r="T2412">
        <f>IF(OR($R2412=0,NOT(ISNUMBER($J2412))),"",IFERROR(DATEDIF($J2412,DATE(FY,1,1),"y"),0))</f>
        <v/>
      </c>
      <c r="U2412" s="38">
        <f>IF(OR($R2412=0,NOT(ISNUMBER($I2412))),0,IF(YEAR($I2412)+IF($Q2412=1,RetAgeO,RetAgeE)=FY,MONTH($I2412),IF(YEAR($I2412)+IF($Q2412=1,RetAgeO,RetAgeE)&lt;FY,1,0)))</f>
        <v/>
      </c>
      <c r="V2412" s="38">
        <f>IF(OR($R2412=0,NOT(ISNUMBER($K2412))),0,IF(YEAR($K2412)=FY,MONTH($K2412),IF(YEAR($K2412)&lt;FY,1,0)))</f>
        <v/>
      </c>
      <c r="W2412" s="38">
        <f>IF($R2412=0,0,MIN(12,IF(AND(ISNUMBER($O2412),$O2412&gt;=1,$O2412&lt;=12),INT($O2412),12),IF(AND(RetireExit="Yes",$U2412&gt;0),$U2412,12),IF(AND(ContractExit="Yes",$V2412&gt;0),$V2412,12)))</f>
        <v/>
      </c>
      <c r="X2412" s="37">
        <f>IF(ISNUMBER($P2412),$P2412,IncPct)</f>
        <v/>
      </c>
      <c r="Y2412" s="39">
        <f>IF($W2412=0,0,MAX(0,MIN($W2412,IncMonth-1))+MAX(0,$W2412-IncMonth+1)*(1+$X2412))</f>
        <v/>
      </c>
      <c r="Z2412" s="40">
        <f>IF($C2412="",0,IFERROR(INDEX(Departments!$B$5:$B$54,MATCH($C2412,Departments!$A$5:$A$54,0)),0))</f>
        <v/>
      </c>
      <c r="AA2412" s="41">
        <f>N($L2412)*$Y2412</f>
        <v/>
      </c>
      <c r="AB2412" s="41">
        <f>N($M2412)*$Y2412</f>
        <v/>
      </c>
      <c r="AC2412" s="41">
        <f>$AA2412*$Z2412</f>
        <v/>
      </c>
      <c r="AD2412" s="41">
        <f>$AA2412*BonusMonths/12</f>
        <v/>
      </c>
      <c r="AE2412" s="41">
        <f>($AA2412+SI_Gross*$AB2412)*IF($Q2412=1,SI_O,SI_E)</f>
        <v/>
      </c>
      <c r="AF2412" s="41">
        <f>IF($Q2412=1,0,$AA2412*EOSB)</f>
        <v/>
      </c>
      <c r="AG2412" s="41">
        <f>$AN2412*$W2412</f>
        <v/>
      </c>
      <c r="AH2412" s="41">
        <f>SUM($AA2412:$AG2412)</f>
        <v/>
      </c>
      <c r="AI2412" s="41">
        <f>12*($AM2412+$AN2412)</f>
        <v/>
      </c>
      <c r="AJ2412" s="41">
        <f>$AM2412*((IncMonth-1)+(13-IncMonth)*(1+$X2412))+12*$AN2412</f>
        <v/>
      </c>
      <c r="AK2412" s="41">
        <f>IF($R2412=1,N($L2412)+N($M2412),0)</f>
        <v/>
      </c>
      <c r="AL2412">
        <f>IF($C2412="","",IF(N($L2412)&lt;=0,"Basic salary missing",IF(ISNA(MATCH($C2412,Departments!$A$5:$A$54,0)),"Department not on Departments sheet",IF(AND($I2412&lt;&gt;"",NOT(ISNUMBER($I2412))),"Date of birth is text, not a date",IF(AND($K2412&lt;&gt;"",NOT(ISNUMBER($K2412))),"Contract end is text, not a date","")))))</f>
        <v/>
      </c>
      <c r="AM2412" s="41">
        <f>IF($R2412=0,0,N($L2412)*(1+$Z2412+BonusMonths/12+IF($Q2412=1,0,EOSB))+N($M2412)+(N($L2412)+SI_Gross*N($M2412))*IF($Q2412=1,SI_O,SI_E))</f>
        <v/>
      </c>
      <c r="AN2412" s="41">
        <f>IF($R2412=0,0,(IF($Q2412=1,MedO,MedE+Ticket)+Training)/12)</f>
        <v/>
      </c>
    </row>
    <row r="2413">
      <c r="I2413" s="35" t="n"/>
      <c r="J2413" s="35" t="n"/>
      <c r="K2413" s="35" t="n"/>
      <c r="L2413" s="36" t="n"/>
      <c r="M2413" s="36" t="n"/>
      <c r="P2413" s="37" t="n"/>
      <c r="Q2413" s="38">
        <f>IF($C2413="",0,IF(OR(LOWER(TRIM($G2413))="omani",LOWER(TRIM($G2413))="oman",LOWER(TRIM($G2413))="om",LOWER(TRIM($G2413))="local"),1,0))</f>
        <v/>
      </c>
      <c r="R2413" s="38">
        <f>IF($C2413="",0,IF(OR(ISNUMBER(SEARCH("resign",$N2413)),ISNUMBER(SEARCH("terminat",$N2413)),ISNUMBER(SEARCH("inactive",$N2413)),ISNUMBER(SEARCH("vacan",$N2413)),ISNUMBER(SEARCH("deceased",$N2413)),ISNUMBER(SEARCH("separated",$N2413))),0,1))</f>
        <v/>
      </c>
      <c r="S2413">
        <f>IF(OR($R2413=0,NOT(ISNUMBER($I2413))),"",IFERROR(DATEDIF($I2413,DATE(FY,1,1),"y"),""))</f>
        <v/>
      </c>
      <c r="T2413">
        <f>IF(OR($R2413=0,NOT(ISNUMBER($J2413))),"",IFERROR(DATEDIF($J2413,DATE(FY,1,1),"y"),0))</f>
        <v/>
      </c>
      <c r="U2413" s="38">
        <f>IF(OR($R2413=0,NOT(ISNUMBER($I2413))),0,IF(YEAR($I2413)+IF($Q2413=1,RetAgeO,RetAgeE)=FY,MONTH($I2413),IF(YEAR($I2413)+IF($Q2413=1,RetAgeO,RetAgeE)&lt;FY,1,0)))</f>
        <v/>
      </c>
      <c r="V2413" s="38">
        <f>IF(OR($R2413=0,NOT(ISNUMBER($K2413))),0,IF(YEAR($K2413)=FY,MONTH($K2413),IF(YEAR($K2413)&lt;FY,1,0)))</f>
        <v/>
      </c>
      <c r="W2413" s="38">
        <f>IF($R2413=0,0,MIN(12,IF(AND(ISNUMBER($O2413),$O2413&gt;=1,$O2413&lt;=12),INT($O2413),12),IF(AND(RetireExit="Yes",$U2413&gt;0),$U2413,12),IF(AND(ContractExit="Yes",$V2413&gt;0),$V2413,12)))</f>
        <v/>
      </c>
      <c r="X2413" s="37">
        <f>IF(ISNUMBER($P2413),$P2413,IncPct)</f>
        <v/>
      </c>
      <c r="Y2413" s="39">
        <f>IF($W2413=0,0,MAX(0,MIN($W2413,IncMonth-1))+MAX(0,$W2413-IncMonth+1)*(1+$X2413))</f>
        <v/>
      </c>
      <c r="Z2413" s="40">
        <f>IF($C2413="",0,IFERROR(INDEX(Departments!$B$5:$B$54,MATCH($C2413,Departments!$A$5:$A$54,0)),0))</f>
        <v/>
      </c>
      <c r="AA2413" s="41">
        <f>N($L2413)*$Y2413</f>
        <v/>
      </c>
      <c r="AB2413" s="41">
        <f>N($M2413)*$Y2413</f>
        <v/>
      </c>
      <c r="AC2413" s="41">
        <f>$AA2413*$Z2413</f>
        <v/>
      </c>
      <c r="AD2413" s="41">
        <f>$AA2413*BonusMonths/12</f>
        <v/>
      </c>
      <c r="AE2413" s="41">
        <f>($AA2413+SI_Gross*$AB2413)*IF($Q2413=1,SI_O,SI_E)</f>
        <v/>
      </c>
      <c r="AF2413" s="41">
        <f>IF($Q2413=1,0,$AA2413*EOSB)</f>
        <v/>
      </c>
      <c r="AG2413" s="41">
        <f>$AN2413*$W2413</f>
        <v/>
      </c>
      <c r="AH2413" s="41">
        <f>SUM($AA2413:$AG2413)</f>
        <v/>
      </c>
      <c r="AI2413" s="41">
        <f>12*($AM2413+$AN2413)</f>
        <v/>
      </c>
      <c r="AJ2413" s="41">
        <f>$AM2413*((IncMonth-1)+(13-IncMonth)*(1+$X2413))+12*$AN2413</f>
        <v/>
      </c>
      <c r="AK2413" s="41">
        <f>IF($R2413=1,N($L2413)+N($M2413),0)</f>
        <v/>
      </c>
      <c r="AL2413">
        <f>IF($C2413="","",IF(N($L2413)&lt;=0,"Basic salary missing",IF(ISNA(MATCH($C2413,Departments!$A$5:$A$54,0)),"Department not on Departments sheet",IF(AND($I2413&lt;&gt;"",NOT(ISNUMBER($I2413))),"Date of birth is text, not a date",IF(AND($K2413&lt;&gt;"",NOT(ISNUMBER($K2413))),"Contract end is text, not a date","")))))</f>
        <v/>
      </c>
      <c r="AM2413" s="41">
        <f>IF($R2413=0,0,N($L2413)*(1+$Z2413+BonusMonths/12+IF($Q2413=1,0,EOSB))+N($M2413)+(N($L2413)+SI_Gross*N($M2413))*IF($Q2413=1,SI_O,SI_E))</f>
        <v/>
      </c>
      <c r="AN2413" s="41">
        <f>IF($R2413=0,0,(IF($Q2413=1,MedO,MedE+Ticket)+Training)/12)</f>
        <v/>
      </c>
    </row>
    <row r="2414">
      <c r="I2414" s="35" t="n"/>
      <c r="J2414" s="35" t="n"/>
      <c r="K2414" s="35" t="n"/>
      <c r="L2414" s="36" t="n"/>
      <c r="M2414" s="36" t="n"/>
      <c r="P2414" s="37" t="n"/>
      <c r="Q2414" s="38">
        <f>IF($C2414="",0,IF(OR(LOWER(TRIM($G2414))="omani",LOWER(TRIM($G2414))="oman",LOWER(TRIM($G2414))="om",LOWER(TRIM($G2414))="local"),1,0))</f>
        <v/>
      </c>
      <c r="R2414" s="38">
        <f>IF($C2414="",0,IF(OR(ISNUMBER(SEARCH("resign",$N2414)),ISNUMBER(SEARCH("terminat",$N2414)),ISNUMBER(SEARCH("inactive",$N2414)),ISNUMBER(SEARCH("vacan",$N2414)),ISNUMBER(SEARCH("deceased",$N2414)),ISNUMBER(SEARCH("separated",$N2414))),0,1))</f>
        <v/>
      </c>
      <c r="S2414">
        <f>IF(OR($R2414=0,NOT(ISNUMBER($I2414))),"",IFERROR(DATEDIF($I2414,DATE(FY,1,1),"y"),""))</f>
        <v/>
      </c>
      <c r="T2414">
        <f>IF(OR($R2414=0,NOT(ISNUMBER($J2414))),"",IFERROR(DATEDIF($J2414,DATE(FY,1,1),"y"),0))</f>
        <v/>
      </c>
      <c r="U2414" s="38">
        <f>IF(OR($R2414=0,NOT(ISNUMBER($I2414))),0,IF(YEAR($I2414)+IF($Q2414=1,RetAgeO,RetAgeE)=FY,MONTH($I2414),IF(YEAR($I2414)+IF($Q2414=1,RetAgeO,RetAgeE)&lt;FY,1,0)))</f>
        <v/>
      </c>
      <c r="V2414" s="38">
        <f>IF(OR($R2414=0,NOT(ISNUMBER($K2414))),0,IF(YEAR($K2414)=FY,MONTH($K2414),IF(YEAR($K2414)&lt;FY,1,0)))</f>
        <v/>
      </c>
      <c r="W2414" s="38">
        <f>IF($R2414=0,0,MIN(12,IF(AND(ISNUMBER($O2414),$O2414&gt;=1,$O2414&lt;=12),INT($O2414),12),IF(AND(RetireExit="Yes",$U2414&gt;0),$U2414,12),IF(AND(ContractExit="Yes",$V2414&gt;0),$V2414,12)))</f>
        <v/>
      </c>
      <c r="X2414" s="37">
        <f>IF(ISNUMBER($P2414),$P2414,IncPct)</f>
        <v/>
      </c>
      <c r="Y2414" s="39">
        <f>IF($W2414=0,0,MAX(0,MIN($W2414,IncMonth-1))+MAX(0,$W2414-IncMonth+1)*(1+$X2414))</f>
        <v/>
      </c>
      <c r="Z2414" s="40">
        <f>IF($C2414="",0,IFERROR(INDEX(Departments!$B$5:$B$54,MATCH($C2414,Departments!$A$5:$A$54,0)),0))</f>
        <v/>
      </c>
      <c r="AA2414" s="41">
        <f>N($L2414)*$Y2414</f>
        <v/>
      </c>
      <c r="AB2414" s="41">
        <f>N($M2414)*$Y2414</f>
        <v/>
      </c>
      <c r="AC2414" s="41">
        <f>$AA2414*$Z2414</f>
        <v/>
      </c>
      <c r="AD2414" s="41">
        <f>$AA2414*BonusMonths/12</f>
        <v/>
      </c>
      <c r="AE2414" s="41">
        <f>($AA2414+SI_Gross*$AB2414)*IF($Q2414=1,SI_O,SI_E)</f>
        <v/>
      </c>
      <c r="AF2414" s="41">
        <f>IF($Q2414=1,0,$AA2414*EOSB)</f>
        <v/>
      </c>
      <c r="AG2414" s="41">
        <f>$AN2414*$W2414</f>
        <v/>
      </c>
      <c r="AH2414" s="41">
        <f>SUM($AA2414:$AG2414)</f>
        <v/>
      </c>
      <c r="AI2414" s="41">
        <f>12*($AM2414+$AN2414)</f>
        <v/>
      </c>
      <c r="AJ2414" s="41">
        <f>$AM2414*((IncMonth-1)+(13-IncMonth)*(1+$X2414))+12*$AN2414</f>
        <v/>
      </c>
      <c r="AK2414" s="41">
        <f>IF($R2414=1,N($L2414)+N($M2414),0)</f>
        <v/>
      </c>
      <c r="AL2414">
        <f>IF($C2414="","",IF(N($L2414)&lt;=0,"Basic salary missing",IF(ISNA(MATCH($C2414,Departments!$A$5:$A$54,0)),"Department not on Departments sheet",IF(AND($I2414&lt;&gt;"",NOT(ISNUMBER($I2414))),"Date of birth is text, not a date",IF(AND($K2414&lt;&gt;"",NOT(ISNUMBER($K2414))),"Contract end is text, not a date","")))))</f>
        <v/>
      </c>
      <c r="AM2414" s="41">
        <f>IF($R2414=0,0,N($L2414)*(1+$Z2414+BonusMonths/12+IF($Q2414=1,0,EOSB))+N($M2414)+(N($L2414)+SI_Gross*N($M2414))*IF($Q2414=1,SI_O,SI_E))</f>
        <v/>
      </c>
      <c r="AN2414" s="41">
        <f>IF($R2414=0,0,(IF($Q2414=1,MedO,MedE+Ticket)+Training)/12)</f>
        <v/>
      </c>
    </row>
    <row r="2415">
      <c r="I2415" s="35" t="n"/>
      <c r="J2415" s="35" t="n"/>
      <c r="K2415" s="35" t="n"/>
      <c r="L2415" s="36" t="n"/>
      <c r="M2415" s="36" t="n"/>
      <c r="P2415" s="37" t="n"/>
      <c r="Q2415" s="38">
        <f>IF($C2415="",0,IF(OR(LOWER(TRIM($G2415))="omani",LOWER(TRIM($G2415))="oman",LOWER(TRIM($G2415))="om",LOWER(TRIM($G2415))="local"),1,0))</f>
        <v/>
      </c>
      <c r="R2415" s="38">
        <f>IF($C2415="",0,IF(OR(ISNUMBER(SEARCH("resign",$N2415)),ISNUMBER(SEARCH("terminat",$N2415)),ISNUMBER(SEARCH("inactive",$N2415)),ISNUMBER(SEARCH("vacan",$N2415)),ISNUMBER(SEARCH("deceased",$N2415)),ISNUMBER(SEARCH("separated",$N2415))),0,1))</f>
        <v/>
      </c>
      <c r="S2415">
        <f>IF(OR($R2415=0,NOT(ISNUMBER($I2415))),"",IFERROR(DATEDIF($I2415,DATE(FY,1,1),"y"),""))</f>
        <v/>
      </c>
      <c r="T2415">
        <f>IF(OR($R2415=0,NOT(ISNUMBER($J2415))),"",IFERROR(DATEDIF($J2415,DATE(FY,1,1),"y"),0))</f>
        <v/>
      </c>
      <c r="U2415" s="38">
        <f>IF(OR($R2415=0,NOT(ISNUMBER($I2415))),0,IF(YEAR($I2415)+IF($Q2415=1,RetAgeO,RetAgeE)=FY,MONTH($I2415),IF(YEAR($I2415)+IF($Q2415=1,RetAgeO,RetAgeE)&lt;FY,1,0)))</f>
        <v/>
      </c>
      <c r="V2415" s="38">
        <f>IF(OR($R2415=0,NOT(ISNUMBER($K2415))),0,IF(YEAR($K2415)=FY,MONTH($K2415),IF(YEAR($K2415)&lt;FY,1,0)))</f>
        <v/>
      </c>
      <c r="W2415" s="38">
        <f>IF($R2415=0,0,MIN(12,IF(AND(ISNUMBER($O2415),$O2415&gt;=1,$O2415&lt;=12),INT($O2415),12),IF(AND(RetireExit="Yes",$U2415&gt;0),$U2415,12),IF(AND(ContractExit="Yes",$V2415&gt;0),$V2415,12)))</f>
        <v/>
      </c>
      <c r="X2415" s="37">
        <f>IF(ISNUMBER($P2415),$P2415,IncPct)</f>
        <v/>
      </c>
      <c r="Y2415" s="39">
        <f>IF($W2415=0,0,MAX(0,MIN($W2415,IncMonth-1))+MAX(0,$W2415-IncMonth+1)*(1+$X2415))</f>
        <v/>
      </c>
      <c r="Z2415" s="40">
        <f>IF($C2415="",0,IFERROR(INDEX(Departments!$B$5:$B$54,MATCH($C2415,Departments!$A$5:$A$54,0)),0))</f>
        <v/>
      </c>
      <c r="AA2415" s="41">
        <f>N($L2415)*$Y2415</f>
        <v/>
      </c>
      <c r="AB2415" s="41">
        <f>N($M2415)*$Y2415</f>
        <v/>
      </c>
      <c r="AC2415" s="41">
        <f>$AA2415*$Z2415</f>
        <v/>
      </c>
      <c r="AD2415" s="41">
        <f>$AA2415*BonusMonths/12</f>
        <v/>
      </c>
      <c r="AE2415" s="41">
        <f>($AA2415+SI_Gross*$AB2415)*IF($Q2415=1,SI_O,SI_E)</f>
        <v/>
      </c>
      <c r="AF2415" s="41">
        <f>IF($Q2415=1,0,$AA2415*EOSB)</f>
        <v/>
      </c>
      <c r="AG2415" s="41">
        <f>$AN2415*$W2415</f>
        <v/>
      </c>
      <c r="AH2415" s="41">
        <f>SUM($AA2415:$AG2415)</f>
        <v/>
      </c>
      <c r="AI2415" s="41">
        <f>12*($AM2415+$AN2415)</f>
        <v/>
      </c>
      <c r="AJ2415" s="41">
        <f>$AM2415*((IncMonth-1)+(13-IncMonth)*(1+$X2415))+12*$AN2415</f>
        <v/>
      </c>
      <c r="AK2415" s="41">
        <f>IF($R2415=1,N($L2415)+N($M2415),0)</f>
        <v/>
      </c>
      <c r="AL2415">
        <f>IF($C2415="","",IF(N($L2415)&lt;=0,"Basic salary missing",IF(ISNA(MATCH($C2415,Departments!$A$5:$A$54,0)),"Department not on Departments sheet",IF(AND($I2415&lt;&gt;"",NOT(ISNUMBER($I2415))),"Date of birth is text, not a date",IF(AND($K2415&lt;&gt;"",NOT(ISNUMBER($K2415))),"Contract end is text, not a date","")))))</f>
        <v/>
      </c>
      <c r="AM2415" s="41">
        <f>IF($R2415=0,0,N($L2415)*(1+$Z2415+BonusMonths/12+IF($Q2415=1,0,EOSB))+N($M2415)+(N($L2415)+SI_Gross*N($M2415))*IF($Q2415=1,SI_O,SI_E))</f>
        <v/>
      </c>
      <c r="AN2415" s="41">
        <f>IF($R2415=0,0,(IF($Q2415=1,MedO,MedE+Ticket)+Training)/12)</f>
        <v/>
      </c>
    </row>
    <row r="2416">
      <c r="I2416" s="35" t="n"/>
      <c r="J2416" s="35" t="n"/>
      <c r="K2416" s="35" t="n"/>
      <c r="L2416" s="36" t="n"/>
      <c r="M2416" s="36" t="n"/>
      <c r="P2416" s="37" t="n"/>
      <c r="Q2416" s="38">
        <f>IF($C2416="",0,IF(OR(LOWER(TRIM($G2416))="omani",LOWER(TRIM($G2416))="oman",LOWER(TRIM($G2416))="om",LOWER(TRIM($G2416))="local"),1,0))</f>
        <v/>
      </c>
      <c r="R2416" s="38">
        <f>IF($C2416="",0,IF(OR(ISNUMBER(SEARCH("resign",$N2416)),ISNUMBER(SEARCH("terminat",$N2416)),ISNUMBER(SEARCH("inactive",$N2416)),ISNUMBER(SEARCH("vacan",$N2416)),ISNUMBER(SEARCH("deceased",$N2416)),ISNUMBER(SEARCH("separated",$N2416))),0,1))</f>
        <v/>
      </c>
      <c r="S2416">
        <f>IF(OR($R2416=0,NOT(ISNUMBER($I2416))),"",IFERROR(DATEDIF($I2416,DATE(FY,1,1),"y"),""))</f>
        <v/>
      </c>
      <c r="T2416">
        <f>IF(OR($R2416=0,NOT(ISNUMBER($J2416))),"",IFERROR(DATEDIF($J2416,DATE(FY,1,1),"y"),0))</f>
        <v/>
      </c>
      <c r="U2416" s="38">
        <f>IF(OR($R2416=0,NOT(ISNUMBER($I2416))),0,IF(YEAR($I2416)+IF($Q2416=1,RetAgeO,RetAgeE)=FY,MONTH($I2416),IF(YEAR($I2416)+IF($Q2416=1,RetAgeO,RetAgeE)&lt;FY,1,0)))</f>
        <v/>
      </c>
      <c r="V2416" s="38">
        <f>IF(OR($R2416=0,NOT(ISNUMBER($K2416))),0,IF(YEAR($K2416)=FY,MONTH($K2416),IF(YEAR($K2416)&lt;FY,1,0)))</f>
        <v/>
      </c>
      <c r="W2416" s="38">
        <f>IF($R2416=0,0,MIN(12,IF(AND(ISNUMBER($O2416),$O2416&gt;=1,$O2416&lt;=12),INT($O2416),12),IF(AND(RetireExit="Yes",$U2416&gt;0),$U2416,12),IF(AND(ContractExit="Yes",$V2416&gt;0),$V2416,12)))</f>
        <v/>
      </c>
      <c r="X2416" s="37">
        <f>IF(ISNUMBER($P2416),$P2416,IncPct)</f>
        <v/>
      </c>
      <c r="Y2416" s="39">
        <f>IF($W2416=0,0,MAX(0,MIN($W2416,IncMonth-1))+MAX(0,$W2416-IncMonth+1)*(1+$X2416))</f>
        <v/>
      </c>
      <c r="Z2416" s="40">
        <f>IF($C2416="",0,IFERROR(INDEX(Departments!$B$5:$B$54,MATCH($C2416,Departments!$A$5:$A$54,0)),0))</f>
        <v/>
      </c>
      <c r="AA2416" s="41">
        <f>N($L2416)*$Y2416</f>
        <v/>
      </c>
      <c r="AB2416" s="41">
        <f>N($M2416)*$Y2416</f>
        <v/>
      </c>
      <c r="AC2416" s="41">
        <f>$AA2416*$Z2416</f>
        <v/>
      </c>
      <c r="AD2416" s="41">
        <f>$AA2416*BonusMonths/12</f>
        <v/>
      </c>
      <c r="AE2416" s="41">
        <f>($AA2416+SI_Gross*$AB2416)*IF($Q2416=1,SI_O,SI_E)</f>
        <v/>
      </c>
      <c r="AF2416" s="41">
        <f>IF($Q2416=1,0,$AA2416*EOSB)</f>
        <v/>
      </c>
      <c r="AG2416" s="41">
        <f>$AN2416*$W2416</f>
        <v/>
      </c>
      <c r="AH2416" s="41">
        <f>SUM($AA2416:$AG2416)</f>
        <v/>
      </c>
      <c r="AI2416" s="41">
        <f>12*($AM2416+$AN2416)</f>
        <v/>
      </c>
      <c r="AJ2416" s="41">
        <f>$AM2416*((IncMonth-1)+(13-IncMonth)*(1+$X2416))+12*$AN2416</f>
        <v/>
      </c>
      <c r="AK2416" s="41">
        <f>IF($R2416=1,N($L2416)+N($M2416),0)</f>
        <v/>
      </c>
      <c r="AL2416">
        <f>IF($C2416="","",IF(N($L2416)&lt;=0,"Basic salary missing",IF(ISNA(MATCH($C2416,Departments!$A$5:$A$54,0)),"Department not on Departments sheet",IF(AND($I2416&lt;&gt;"",NOT(ISNUMBER($I2416))),"Date of birth is text, not a date",IF(AND($K2416&lt;&gt;"",NOT(ISNUMBER($K2416))),"Contract end is text, not a date","")))))</f>
        <v/>
      </c>
      <c r="AM2416" s="41">
        <f>IF($R2416=0,0,N($L2416)*(1+$Z2416+BonusMonths/12+IF($Q2416=1,0,EOSB))+N($M2416)+(N($L2416)+SI_Gross*N($M2416))*IF($Q2416=1,SI_O,SI_E))</f>
        <v/>
      </c>
      <c r="AN2416" s="41">
        <f>IF($R2416=0,0,(IF($Q2416=1,MedO,MedE+Ticket)+Training)/12)</f>
        <v/>
      </c>
    </row>
    <row r="2417">
      <c r="I2417" s="35" t="n"/>
      <c r="J2417" s="35" t="n"/>
      <c r="K2417" s="35" t="n"/>
      <c r="L2417" s="36" t="n"/>
      <c r="M2417" s="36" t="n"/>
      <c r="P2417" s="37" t="n"/>
      <c r="Q2417" s="38">
        <f>IF($C2417="",0,IF(OR(LOWER(TRIM($G2417))="omani",LOWER(TRIM($G2417))="oman",LOWER(TRIM($G2417))="om",LOWER(TRIM($G2417))="local"),1,0))</f>
        <v/>
      </c>
      <c r="R2417" s="38">
        <f>IF($C2417="",0,IF(OR(ISNUMBER(SEARCH("resign",$N2417)),ISNUMBER(SEARCH("terminat",$N2417)),ISNUMBER(SEARCH("inactive",$N2417)),ISNUMBER(SEARCH("vacan",$N2417)),ISNUMBER(SEARCH("deceased",$N2417)),ISNUMBER(SEARCH("separated",$N2417))),0,1))</f>
        <v/>
      </c>
      <c r="S2417">
        <f>IF(OR($R2417=0,NOT(ISNUMBER($I2417))),"",IFERROR(DATEDIF($I2417,DATE(FY,1,1),"y"),""))</f>
        <v/>
      </c>
      <c r="T2417">
        <f>IF(OR($R2417=0,NOT(ISNUMBER($J2417))),"",IFERROR(DATEDIF($J2417,DATE(FY,1,1),"y"),0))</f>
        <v/>
      </c>
      <c r="U2417" s="38">
        <f>IF(OR($R2417=0,NOT(ISNUMBER($I2417))),0,IF(YEAR($I2417)+IF($Q2417=1,RetAgeO,RetAgeE)=FY,MONTH($I2417),IF(YEAR($I2417)+IF($Q2417=1,RetAgeO,RetAgeE)&lt;FY,1,0)))</f>
        <v/>
      </c>
      <c r="V2417" s="38">
        <f>IF(OR($R2417=0,NOT(ISNUMBER($K2417))),0,IF(YEAR($K2417)=FY,MONTH($K2417),IF(YEAR($K2417)&lt;FY,1,0)))</f>
        <v/>
      </c>
      <c r="W2417" s="38">
        <f>IF($R2417=0,0,MIN(12,IF(AND(ISNUMBER($O2417),$O2417&gt;=1,$O2417&lt;=12),INT($O2417),12),IF(AND(RetireExit="Yes",$U2417&gt;0),$U2417,12),IF(AND(ContractExit="Yes",$V2417&gt;0),$V2417,12)))</f>
        <v/>
      </c>
      <c r="X2417" s="37">
        <f>IF(ISNUMBER($P2417),$P2417,IncPct)</f>
        <v/>
      </c>
      <c r="Y2417" s="39">
        <f>IF($W2417=0,0,MAX(0,MIN($W2417,IncMonth-1))+MAX(0,$W2417-IncMonth+1)*(1+$X2417))</f>
        <v/>
      </c>
      <c r="Z2417" s="40">
        <f>IF($C2417="",0,IFERROR(INDEX(Departments!$B$5:$B$54,MATCH($C2417,Departments!$A$5:$A$54,0)),0))</f>
        <v/>
      </c>
      <c r="AA2417" s="41">
        <f>N($L2417)*$Y2417</f>
        <v/>
      </c>
      <c r="AB2417" s="41">
        <f>N($M2417)*$Y2417</f>
        <v/>
      </c>
      <c r="AC2417" s="41">
        <f>$AA2417*$Z2417</f>
        <v/>
      </c>
      <c r="AD2417" s="41">
        <f>$AA2417*BonusMonths/12</f>
        <v/>
      </c>
      <c r="AE2417" s="41">
        <f>($AA2417+SI_Gross*$AB2417)*IF($Q2417=1,SI_O,SI_E)</f>
        <v/>
      </c>
      <c r="AF2417" s="41">
        <f>IF($Q2417=1,0,$AA2417*EOSB)</f>
        <v/>
      </c>
      <c r="AG2417" s="41">
        <f>$AN2417*$W2417</f>
        <v/>
      </c>
      <c r="AH2417" s="41">
        <f>SUM($AA2417:$AG2417)</f>
        <v/>
      </c>
      <c r="AI2417" s="41">
        <f>12*($AM2417+$AN2417)</f>
        <v/>
      </c>
      <c r="AJ2417" s="41">
        <f>$AM2417*((IncMonth-1)+(13-IncMonth)*(1+$X2417))+12*$AN2417</f>
        <v/>
      </c>
      <c r="AK2417" s="41">
        <f>IF($R2417=1,N($L2417)+N($M2417),0)</f>
        <v/>
      </c>
      <c r="AL2417">
        <f>IF($C2417="","",IF(N($L2417)&lt;=0,"Basic salary missing",IF(ISNA(MATCH($C2417,Departments!$A$5:$A$54,0)),"Department not on Departments sheet",IF(AND($I2417&lt;&gt;"",NOT(ISNUMBER($I2417))),"Date of birth is text, not a date",IF(AND($K2417&lt;&gt;"",NOT(ISNUMBER($K2417))),"Contract end is text, not a date","")))))</f>
        <v/>
      </c>
      <c r="AM2417" s="41">
        <f>IF($R2417=0,0,N($L2417)*(1+$Z2417+BonusMonths/12+IF($Q2417=1,0,EOSB))+N($M2417)+(N($L2417)+SI_Gross*N($M2417))*IF($Q2417=1,SI_O,SI_E))</f>
        <v/>
      </c>
      <c r="AN2417" s="41">
        <f>IF($R2417=0,0,(IF($Q2417=1,MedO,MedE+Ticket)+Training)/12)</f>
        <v/>
      </c>
    </row>
    <row r="2418">
      <c r="I2418" s="35" t="n"/>
      <c r="J2418" s="35" t="n"/>
      <c r="K2418" s="35" t="n"/>
      <c r="L2418" s="36" t="n"/>
      <c r="M2418" s="36" t="n"/>
      <c r="P2418" s="37" t="n"/>
      <c r="Q2418" s="38">
        <f>IF($C2418="",0,IF(OR(LOWER(TRIM($G2418))="omani",LOWER(TRIM($G2418))="oman",LOWER(TRIM($G2418))="om",LOWER(TRIM($G2418))="local"),1,0))</f>
        <v/>
      </c>
      <c r="R2418" s="38">
        <f>IF($C2418="",0,IF(OR(ISNUMBER(SEARCH("resign",$N2418)),ISNUMBER(SEARCH("terminat",$N2418)),ISNUMBER(SEARCH("inactive",$N2418)),ISNUMBER(SEARCH("vacan",$N2418)),ISNUMBER(SEARCH("deceased",$N2418)),ISNUMBER(SEARCH("separated",$N2418))),0,1))</f>
        <v/>
      </c>
      <c r="S2418">
        <f>IF(OR($R2418=0,NOT(ISNUMBER($I2418))),"",IFERROR(DATEDIF($I2418,DATE(FY,1,1),"y"),""))</f>
        <v/>
      </c>
      <c r="T2418">
        <f>IF(OR($R2418=0,NOT(ISNUMBER($J2418))),"",IFERROR(DATEDIF($J2418,DATE(FY,1,1),"y"),0))</f>
        <v/>
      </c>
      <c r="U2418" s="38">
        <f>IF(OR($R2418=0,NOT(ISNUMBER($I2418))),0,IF(YEAR($I2418)+IF($Q2418=1,RetAgeO,RetAgeE)=FY,MONTH($I2418),IF(YEAR($I2418)+IF($Q2418=1,RetAgeO,RetAgeE)&lt;FY,1,0)))</f>
        <v/>
      </c>
      <c r="V2418" s="38">
        <f>IF(OR($R2418=0,NOT(ISNUMBER($K2418))),0,IF(YEAR($K2418)=FY,MONTH($K2418),IF(YEAR($K2418)&lt;FY,1,0)))</f>
        <v/>
      </c>
      <c r="W2418" s="38">
        <f>IF($R2418=0,0,MIN(12,IF(AND(ISNUMBER($O2418),$O2418&gt;=1,$O2418&lt;=12),INT($O2418),12),IF(AND(RetireExit="Yes",$U2418&gt;0),$U2418,12),IF(AND(ContractExit="Yes",$V2418&gt;0),$V2418,12)))</f>
        <v/>
      </c>
      <c r="X2418" s="37">
        <f>IF(ISNUMBER($P2418),$P2418,IncPct)</f>
        <v/>
      </c>
      <c r="Y2418" s="39">
        <f>IF($W2418=0,0,MAX(0,MIN($W2418,IncMonth-1))+MAX(0,$W2418-IncMonth+1)*(1+$X2418))</f>
        <v/>
      </c>
      <c r="Z2418" s="40">
        <f>IF($C2418="",0,IFERROR(INDEX(Departments!$B$5:$B$54,MATCH($C2418,Departments!$A$5:$A$54,0)),0))</f>
        <v/>
      </c>
      <c r="AA2418" s="41">
        <f>N($L2418)*$Y2418</f>
        <v/>
      </c>
      <c r="AB2418" s="41">
        <f>N($M2418)*$Y2418</f>
        <v/>
      </c>
      <c r="AC2418" s="41">
        <f>$AA2418*$Z2418</f>
        <v/>
      </c>
      <c r="AD2418" s="41">
        <f>$AA2418*BonusMonths/12</f>
        <v/>
      </c>
      <c r="AE2418" s="41">
        <f>($AA2418+SI_Gross*$AB2418)*IF($Q2418=1,SI_O,SI_E)</f>
        <v/>
      </c>
      <c r="AF2418" s="41">
        <f>IF($Q2418=1,0,$AA2418*EOSB)</f>
        <v/>
      </c>
      <c r="AG2418" s="41">
        <f>$AN2418*$W2418</f>
        <v/>
      </c>
      <c r="AH2418" s="41">
        <f>SUM($AA2418:$AG2418)</f>
        <v/>
      </c>
      <c r="AI2418" s="41">
        <f>12*($AM2418+$AN2418)</f>
        <v/>
      </c>
      <c r="AJ2418" s="41">
        <f>$AM2418*((IncMonth-1)+(13-IncMonth)*(1+$X2418))+12*$AN2418</f>
        <v/>
      </c>
      <c r="AK2418" s="41">
        <f>IF($R2418=1,N($L2418)+N($M2418),0)</f>
        <v/>
      </c>
      <c r="AL2418">
        <f>IF($C2418="","",IF(N($L2418)&lt;=0,"Basic salary missing",IF(ISNA(MATCH($C2418,Departments!$A$5:$A$54,0)),"Department not on Departments sheet",IF(AND($I2418&lt;&gt;"",NOT(ISNUMBER($I2418))),"Date of birth is text, not a date",IF(AND($K2418&lt;&gt;"",NOT(ISNUMBER($K2418))),"Contract end is text, not a date","")))))</f>
        <v/>
      </c>
      <c r="AM2418" s="41">
        <f>IF($R2418=0,0,N($L2418)*(1+$Z2418+BonusMonths/12+IF($Q2418=1,0,EOSB))+N($M2418)+(N($L2418)+SI_Gross*N($M2418))*IF($Q2418=1,SI_O,SI_E))</f>
        <v/>
      </c>
      <c r="AN2418" s="41">
        <f>IF($R2418=0,0,(IF($Q2418=1,MedO,MedE+Ticket)+Training)/12)</f>
        <v/>
      </c>
    </row>
    <row r="2419">
      <c r="I2419" s="35" t="n"/>
      <c r="J2419" s="35" t="n"/>
      <c r="K2419" s="35" t="n"/>
      <c r="L2419" s="36" t="n"/>
      <c r="M2419" s="36" t="n"/>
      <c r="P2419" s="37" t="n"/>
      <c r="Q2419" s="38">
        <f>IF($C2419="",0,IF(OR(LOWER(TRIM($G2419))="omani",LOWER(TRIM($G2419))="oman",LOWER(TRIM($G2419))="om",LOWER(TRIM($G2419))="local"),1,0))</f>
        <v/>
      </c>
      <c r="R2419" s="38">
        <f>IF($C2419="",0,IF(OR(ISNUMBER(SEARCH("resign",$N2419)),ISNUMBER(SEARCH("terminat",$N2419)),ISNUMBER(SEARCH("inactive",$N2419)),ISNUMBER(SEARCH("vacan",$N2419)),ISNUMBER(SEARCH("deceased",$N2419)),ISNUMBER(SEARCH("separated",$N2419))),0,1))</f>
        <v/>
      </c>
      <c r="S2419">
        <f>IF(OR($R2419=0,NOT(ISNUMBER($I2419))),"",IFERROR(DATEDIF($I2419,DATE(FY,1,1),"y"),""))</f>
        <v/>
      </c>
      <c r="T2419">
        <f>IF(OR($R2419=0,NOT(ISNUMBER($J2419))),"",IFERROR(DATEDIF($J2419,DATE(FY,1,1),"y"),0))</f>
        <v/>
      </c>
      <c r="U2419" s="38">
        <f>IF(OR($R2419=0,NOT(ISNUMBER($I2419))),0,IF(YEAR($I2419)+IF($Q2419=1,RetAgeO,RetAgeE)=FY,MONTH($I2419),IF(YEAR($I2419)+IF($Q2419=1,RetAgeO,RetAgeE)&lt;FY,1,0)))</f>
        <v/>
      </c>
      <c r="V2419" s="38">
        <f>IF(OR($R2419=0,NOT(ISNUMBER($K2419))),0,IF(YEAR($K2419)=FY,MONTH($K2419),IF(YEAR($K2419)&lt;FY,1,0)))</f>
        <v/>
      </c>
      <c r="W2419" s="38">
        <f>IF($R2419=0,0,MIN(12,IF(AND(ISNUMBER($O2419),$O2419&gt;=1,$O2419&lt;=12),INT($O2419),12),IF(AND(RetireExit="Yes",$U2419&gt;0),$U2419,12),IF(AND(ContractExit="Yes",$V2419&gt;0),$V2419,12)))</f>
        <v/>
      </c>
      <c r="X2419" s="37">
        <f>IF(ISNUMBER($P2419),$P2419,IncPct)</f>
        <v/>
      </c>
      <c r="Y2419" s="39">
        <f>IF($W2419=0,0,MAX(0,MIN($W2419,IncMonth-1))+MAX(0,$W2419-IncMonth+1)*(1+$X2419))</f>
        <v/>
      </c>
      <c r="Z2419" s="40">
        <f>IF($C2419="",0,IFERROR(INDEX(Departments!$B$5:$B$54,MATCH($C2419,Departments!$A$5:$A$54,0)),0))</f>
        <v/>
      </c>
      <c r="AA2419" s="41">
        <f>N($L2419)*$Y2419</f>
        <v/>
      </c>
      <c r="AB2419" s="41">
        <f>N($M2419)*$Y2419</f>
        <v/>
      </c>
      <c r="AC2419" s="41">
        <f>$AA2419*$Z2419</f>
        <v/>
      </c>
      <c r="AD2419" s="41">
        <f>$AA2419*BonusMonths/12</f>
        <v/>
      </c>
      <c r="AE2419" s="41">
        <f>($AA2419+SI_Gross*$AB2419)*IF($Q2419=1,SI_O,SI_E)</f>
        <v/>
      </c>
      <c r="AF2419" s="41">
        <f>IF($Q2419=1,0,$AA2419*EOSB)</f>
        <v/>
      </c>
      <c r="AG2419" s="41">
        <f>$AN2419*$W2419</f>
        <v/>
      </c>
      <c r="AH2419" s="41">
        <f>SUM($AA2419:$AG2419)</f>
        <v/>
      </c>
      <c r="AI2419" s="41">
        <f>12*($AM2419+$AN2419)</f>
        <v/>
      </c>
      <c r="AJ2419" s="41">
        <f>$AM2419*((IncMonth-1)+(13-IncMonth)*(1+$X2419))+12*$AN2419</f>
        <v/>
      </c>
      <c r="AK2419" s="41">
        <f>IF($R2419=1,N($L2419)+N($M2419),0)</f>
        <v/>
      </c>
      <c r="AL2419">
        <f>IF($C2419="","",IF(N($L2419)&lt;=0,"Basic salary missing",IF(ISNA(MATCH($C2419,Departments!$A$5:$A$54,0)),"Department not on Departments sheet",IF(AND($I2419&lt;&gt;"",NOT(ISNUMBER($I2419))),"Date of birth is text, not a date",IF(AND($K2419&lt;&gt;"",NOT(ISNUMBER($K2419))),"Contract end is text, not a date","")))))</f>
        <v/>
      </c>
      <c r="AM2419" s="41">
        <f>IF($R2419=0,0,N($L2419)*(1+$Z2419+BonusMonths/12+IF($Q2419=1,0,EOSB))+N($M2419)+(N($L2419)+SI_Gross*N($M2419))*IF($Q2419=1,SI_O,SI_E))</f>
        <v/>
      </c>
      <c r="AN2419" s="41">
        <f>IF($R2419=0,0,(IF($Q2419=1,MedO,MedE+Ticket)+Training)/12)</f>
        <v/>
      </c>
    </row>
    <row r="2420">
      <c r="I2420" s="35" t="n"/>
      <c r="J2420" s="35" t="n"/>
      <c r="K2420" s="35" t="n"/>
      <c r="L2420" s="36" t="n"/>
      <c r="M2420" s="36" t="n"/>
      <c r="P2420" s="37" t="n"/>
      <c r="Q2420" s="38">
        <f>IF($C2420="",0,IF(OR(LOWER(TRIM($G2420))="omani",LOWER(TRIM($G2420))="oman",LOWER(TRIM($G2420))="om",LOWER(TRIM($G2420))="local"),1,0))</f>
        <v/>
      </c>
      <c r="R2420" s="38">
        <f>IF($C2420="",0,IF(OR(ISNUMBER(SEARCH("resign",$N2420)),ISNUMBER(SEARCH("terminat",$N2420)),ISNUMBER(SEARCH("inactive",$N2420)),ISNUMBER(SEARCH("vacan",$N2420)),ISNUMBER(SEARCH("deceased",$N2420)),ISNUMBER(SEARCH("separated",$N2420))),0,1))</f>
        <v/>
      </c>
      <c r="S2420">
        <f>IF(OR($R2420=0,NOT(ISNUMBER($I2420))),"",IFERROR(DATEDIF($I2420,DATE(FY,1,1),"y"),""))</f>
        <v/>
      </c>
      <c r="T2420">
        <f>IF(OR($R2420=0,NOT(ISNUMBER($J2420))),"",IFERROR(DATEDIF($J2420,DATE(FY,1,1),"y"),0))</f>
        <v/>
      </c>
      <c r="U2420" s="38">
        <f>IF(OR($R2420=0,NOT(ISNUMBER($I2420))),0,IF(YEAR($I2420)+IF($Q2420=1,RetAgeO,RetAgeE)=FY,MONTH($I2420),IF(YEAR($I2420)+IF($Q2420=1,RetAgeO,RetAgeE)&lt;FY,1,0)))</f>
        <v/>
      </c>
      <c r="V2420" s="38">
        <f>IF(OR($R2420=0,NOT(ISNUMBER($K2420))),0,IF(YEAR($K2420)=FY,MONTH($K2420),IF(YEAR($K2420)&lt;FY,1,0)))</f>
        <v/>
      </c>
      <c r="W2420" s="38">
        <f>IF($R2420=0,0,MIN(12,IF(AND(ISNUMBER($O2420),$O2420&gt;=1,$O2420&lt;=12),INT($O2420),12),IF(AND(RetireExit="Yes",$U2420&gt;0),$U2420,12),IF(AND(ContractExit="Yes",$V2420&gt;0),$V2420,12)))</f>
        <v/>
      </c>
      <c r="X2420" s="37">
        <f>IF(ISNUMBER($P2420),$P2420,IncPct)</f>
        <v/>
      </c>
      <c r="Y2420" s="39">
        <f>IF($W2420=0,0,MAX(0,MIN($W2420,IncMonth-1))+MAX(0,$W2420-IncMonth+1)*(1+$X2420))</f>
        <v/>
      </c>
      <c r="Z2420" s="40">
        <f>IF($C2420="",0,IFERROR(INDEX(Departments!$B$5:$B$54,MATCH($C2420,Departments!$A$5:$A$54,0)),0))</f>
        <v/>
      </c>
      <c r="AA2420" s="41">
        <f>N($L2420)*$Y2420</f>
        <v/>
      </c>
      <c r="AB2420" s="41">
        <f>N($M2420)*$Y2420</f>
        <v/>
      </c>
      <c r="AC2420" s="41">
        <f>$AA2420*$Z2420</f>
        <v/>
      </c>
      <c r="AD2420" s="41">
        <f>$AA2420*BonusMonths/12</f>
        <v/>
      </c>
      <c r="AE2420" s="41">
        <f>($AA2420+SI_Gross*$AB2420)*IF($Q2420=1,SI_O,SI_E)</f>
        <v/>
      </c>
      <c r="AF2420" s="41">
        <f>IF($Q2420=1,0,$AA2420*EOSB)</f>
        <v/>
      </c>
      <c r="AG2420" s="41">
        <f>$AN2420*$W2420</f>
        <v/>
      </c>
      <c r="AH2420" s="41">
        <f>SUM($AA2420:$AG2420)</f>
        <v/>
      </c>
      <c r="AI2420" s="41">
        <f>12*($AM2420+$AN2420)</f>
        <v/>
      </c>
      <c r="AJ2420" s="41">
        <f>$AM2420*((IncMonth-1)+(13-IncMonth)*(1+$X2420))+12*$AN2420</f>
        <v/>
      </c>
      <c r="AK2420" s="41">
        <f>IF($R2420=1,N($L2420)+N($M2420),0)</f>
        <v/>
      </c>
      <c r="AL2420">
        <f>IF($C2420="","",IF(N($L2420)&lt;=0,"Basic salary missing",IF(ISNA(MATCH($C2420,Departments!$A$5:$A$54,0)),"Department not on Departments sheet",IF(AND($I2420&lt;&gt;"",NOT(ISNUMBER($I2420))),"Date of birth is text, not a date",IF(AND($K2420&lt;&gt;"",NOT(ISNUMBER($K2420))),"Contract end is text, not a date","")))))</f>
        <v/>
      </c>
      <c r="AM2420" s="41">
        <f>IF($R2420=0,0,N($L2420)*(1+$Z2420+BonusMonths/12+IF($Q2420=1,0,EOSB))+N($M2420)+(N($L2420)+SI_Gross*N($M2420))*IF($Q2420=1,SI_O,SI_E))</f>
        <v/>
      </c>
      <c r="AN2420" s="41">
        <f>IF($R2420=0,0,(IF($Q2420=1,MedO,MedE+Ticket)+Training)/12)</f>
        <v/>
      </c>
    </row>
    <row r="2421">
      <c r="I2421" s="35" t="n"/>
      <c r="J2421" s="35" t="n"/>
      <c r="K2421" s="35" t="n"/>
      <c r="L2421" s="36" t="n"/>
      <c r="M2421" s="36" t="n"/>
      <c r="P2421" s="37" t="n"/>
      <c r="Q2421" s="38">
        <f>IF($C2421="",0,IF(OR(LOWER(TRIM($G2421))="omani",LOWER(TRIM($G2421))="oman",LOWER(TRIM($G2421))="om",LOWER(TRIM($G2421))="local"),1,0))</f>
        <v/>
      </c>
      <c r="R2421" s="38">
        <f>IF($C2421="",0,IF(OR(ISNUMBER(SEARCH("resign",$N2421)),ISNUMBER(SEARCH("terminat",$N2421)),ISNUMBER(SEARCH("inactive",$N2421)),ISNUMBER(SEARCH("vacan",$N2421)),ISNUMBER(SEARCH("deceased",$N2421)),ISNUMBER(SEARCH("separated",$N2421))),0,1))</f>
        <v/>
      </c>
      <c r="S2421">
        <f>IF(OR($R2421=0,NOT(ISNUMBER($I2421))),"",IFERROR(DATEDIF($I2421,DATE(FY,1,1),"y"),""))</f>
        <v/>
      </c>
      <c r="T2421">
        <f>IF(OR($R2421=0,NOT(ISNUMBER($J2421))),"",IFERROR(DATEDIF($J2421,DATE(FY,1,1),"y"),0))</f>
        <v/>
      </c>
      <c r="U2421" s="38">
        <f>IF(OR($R2421=0,NOT(ISNUMBER($I2421))),0,IF(YEAR($I2421)+IF($Q2421=1,RetAgeO,RetAgeE)=FY,MONTH($I2421),IF(YEAR($I2421)+IF($Q2421=1,RetAgeO,RetAgeE)&lt;FY,1,0)))</f>
        <v/>
      </c>
      <c r="V2421" s="38">
        <f>IF(OR($R2421=0,NOT(ISNUMBER($K2421))),0,IF(YEAR($K2421)=FY,MONTH($K2421),IF(YEAR($K2421)&lt;FY,1,0)))</f>
        <v/>
      </c>
      <c r="W2421" s="38">
        <f>IF($R2421=0,0,MIN(12,IF(AND(ISNUMBER($O2421),$O2421&gt;=1,$O2421&lt;=12),INT($O2421),12),IF(AND(RetireExit="Yes",$U2421&gt;0),$U2421,12),IF(AND(ContractExit="Yes",$V2421&gt;0),$V2421,12)))</f>
        <v/>
      </c>
      <c r="X2421" s="37">
        <f>IF(ISNUMBER($P2421),$P2421,IncPct)</f>
        <v/>
      </c>
      <c r="Y2421" s="39">
        <f>IF($W2421=0,0,MAX(0,MIN($W2421,IncMonth-1))+MAX(0,$W2421-IncMonth+1)*(1+$X2421))</f>
        <v/>
      </c>
      <c r="Z2421" s="40">
        <f>IF($C2421="",0,IFERROR(INDEX(Departments!$B$5:$B$54,MATCH($C2421,Departments!$A$5:$A$54,0)),0))</f>
        <v/>
      </c>
      <c r="AA2421" s="41">
        <f>N($L2421)*$Y2421</f>
        <v/>
      </c>
      <c r="AB2421" s="41">
        <f>N($M2421)*$Y2421</f>
        <v/>
      </c>
      <c r="AC2421" s="41">
        <f>$AA2421*$Z2421</f>
        <v/>
      </c>
      <c r="AD2421" s="41">
        <f>$AA2421*BonusMonths/12</f>
        <v/>
      </c>
      <c r="AE2421" s="41">
        <f>($AA2421+SI_Gross*$AB2421)*IF($Q2421=1,SI_O,SI_E)</f>
        <v/>
      </c>
      <c r="AF2421" s="41">
        <f>IF($Q2421=1,0,$AA2421*EOSB)</f>
        <v/>
      </c>
      <c r="AG2421" s="41">
        <f>$AN2421*$W2421</f>
        <v/>
      </c>
      <c r="AH2421" s="41">
        <f>SUM($AA2421:$AG2421)</f>
        <v/>
      </c>
      <c r="AI2421" s="41">
        <f>12*($AM2421+$AN2421)</f>
        <v/>
      </c>
      <c r="AJ2421" s="41">
        <f>$AM2421*((IncMonth-1)+(13-IncMonth)*(1+$X2421))+12*$AN2421</f>
        <v/>
      </c>
      <c r="AK2421" s="41">
        <f>IF($R2421=1,N($L2421)+N($M2421),0)</f>
        <v/>
      </c>
      <c r="AL2421">
        <f>IF($C2421="","",IF(N($L2421)&lt;=0,"Basic salary missing",IF(ISNA(MATCH($C2421,Departments!$A$5:$A$54,0)),"Department not on Departments sheet",IF(AND($I2421&lt;&gt;"",NOT(ISNUMBER($I2421))),"Date of birth is text, not a date",IF(AND($K2421&lt;&gt;"",NOT(ISNUMBER($K2421))),"Contract end is text, not a date","")))))</f>
        <v/>
      </c>
      <c r="AM2421" s="41">
        <f>IF($R2421=0,0,N($L2421)*(1+$Z2421+BonusMonths/12+IF($Q2421=1,0,EOSB))+N($M2421)+(N($L2421)+SI_Gross*N($M2421))*IF($Q2421=1,SI_O,SI_E))</f>
        <v/>
      </c>
      <c r="AN2421" s="41">
        <f>IF($R2421=0,0,(IF($Q2421=1,MedO,MedE+Ticket)+Training)/12)</f>
        <v/>
      </c>
    </row>
    <row r="2422">
      <c r="I2422" s="35" t="n"/>
      <c r="J2422" s="35" t="n"/>
      <c r="K2422" s="35" t="n"/>
      <c r="L2422" s="36" t="n"/>
      <c r="M2422" s="36" t="n"/>
      <c r="P2422" s="37" t="n"/>
      <c r="Q2422" s="38">
        <f>IF($C2422="",0,IF(OR(LOWER(TRIM($G2422))="omani",LOWER(TRIM($G2422))="oman",LOWER(TRIM($G2422))="om",LOWER(TRIM($G2422))="local"),1,0))</f>
        <v/>
      </c>
      <c r="R2422" s="38">
        <f>IF($C2422="",0,IF(OR(ISNUMBER(SEARCH("resign",$N2422)),ISNUMBER(SEARCH("terminat",$N2422)),ISNUMBER(SEARCH("inactive",$N2422)),ISNUMBER(SEARCH("vacan",$N2422)),ISNUMBER(SEARCH("deceased",$N2422)),ISNUMBER(SEARCH("separated",$N2422))),0,1))</f>
        <v/>
      </c>
      <c r="S2422">
        <f>IF(OR($R2422=0,NOT(ISNUMBER($I2422))),"",IFERROR(DATEDIF($I2422,DATE(FY,1,1),"y"),""))</f>
        <v/>
      </c>
      <c r="T2422">
        <f>IF(OR($R2422=0,NOT(ISNUMBER($J2422))),"",IFERROR(DATEDIF($J2422,DATE(FY,1,1),"y"),0))</f>
        <v/>
      </c>
      <c r="U2422" s="38">
        <f>IF(OR($R2422=0,NOT(ISNUMBER($I2422))),0,IF(YEAR($I2422)+IF($Q2422=1,RetAgeO,RetAgeE)=FY,MONTH($I2422),IF(YEAR($I2422)+IF($Q2422=1,RetAgeO,RetAgeE)&lt;FY,1,0)))</f>
        <v/>
      </c>
      <c r="V2422" s="38">
        <f>IF(OR($R2422=0,NOT(ISNUMBER($K2422))),0,IF(YEAR($K2422)=FY,MONTH($K2422),IF(YEAR($K2422)&lt;FY,1,0)))</f>
        <v/>
      </c>
      <c r="W2422" s="38">
        <f>IF($R2422=0,0,MIN(12,IF(AND(ISNUMBER($O2422),$O2422&gt;=1,$O2422&lt;=12),INT($O2422),12),IF(AND(RetireExit="Yes",$U2422&gt;0),$U2422,12),IF(AND(ContractExit="Yes",$V2422&gt;0),$V2422,12)))</f>
        <v/>
      </c>
      <c r="X2422" s="37">
        <f>IF(ISNUMBER($P2422),$P2422,IncPct)</f>
        <v/>
      </c>
      <c r="Y2422" s="39">
        <f>IF($W2422=0,0,MAX(0,MIN($W2422,IncMonth-1))+MAX(0,$W2422-IncMonth+1)*(1+$X2422))</f>
        <v/>
      </c>
      <c r="Z2422" s="40">
        <f>IF($C2422="",0,IFERROR(INDEX(Departments!$B$5:$B$54,MATCH($C2422,Departments!$A$5:$A$54,0)),0))</f>
        <v/>
      </c>
      <c r="AA2422" s="41">
        <f>N($L2422)*$Y2422</f>
        <v/>
      </c>
      <c r="AB2422" s="41">
        <f>N($M2422)*$Y2422</f>
        <v/>
      </c>
      <c r="AC2422" s="41">
        <f>$AA2422*$Z2422</f>
        <v/>
      </c>
      <c r="AD2422" s="41">
        <f>$AA2422*BonusMonths/12</f>
        <v/>
      </c>
      <c r="AE2422" s="41">
        <f>($AA2422+SI_Gross*$AB2422)*IF($Q2422=1,SI_O,SI_E)</f>
        <v/>
      </c>
      <c r="AF2422" s="41">
        <f>IF($Q2422=1,0,$AA2422*EOSB)</f>
        <v/>
      </c>
      <c r="AG2422" s="41">
        <f>$AN2422*$W2422</f>
        <v/>
      </c>
      <c r="AH2422" s="41">
        <f>SUM($AA2422:$AG2422)</f>
        <v/>
      </c>
      <c r="AI2422" s="41">
        <f>12*($AM2422+$AN2422)</f>
        <v/>
      </c>
      <c r="AJ2422" s="41">
        <f>$AM2422*((IncMonth-1)+(13-IncMonth)*(1+$X2422))+12*$AN2422</f>
        <v/>
      </c>
      <c r="AK2422" s="41">
        <f>IF($R2422=1,N($L2422)+N($M2422),0)</f>
        <v/>
      </c>
      <c r="AL2422">
        <f>IF($C2422="","",IF(N($L2422)&lt;=0,"Basic salary missing",IF(ISNA(MATCH($C2422,Departments!$A$5:$A$54,0)),"Department not on Departments sheet",IF(AND($I2422&lt;&gt;"",NOT(ISNUMBER($I2422))),"Date of birth is text, not a date",IF(AND($K2422&lt;&gt;"",NOT(ISNUMBER($K2422))),"Contract end is text, not a date","")))))</f>
        <v/>
      </c>
      <c r="AM2422" s="41">
        <f>IF($R2422=0,0,N($L2422)*(1+$Z2422+BonusMonths/12+IF($Q2422=1,0,EOSB))+N($M2422)+(N($L2422)+SI_Gross*N($M2422))*IF($Q2422=1,SI_O,SI_E))</f>
        <v/>
      </c>
      <c r="AN2422" s="41">
        <f>IF($R2422=0,0,(IF($Q2422=1,MedO,MedE+Ticket)+Training)/12)</f>
        <v/>
      </c>
    </row>
    <row r="2423">
      <c r="I2423" s="35" t="n"/>
      <c r="J2423" s="35" t="n"/>
      <c r="K2423" s="35" t="n"/>
      <c r="L2423" s="36" t="n"/>
      <c r="M2423" s="36" t="n"/>
      <c r="P2423" s="37" t="n"/>
      <c r="Q2423" s="38">
        <f>IF($C2423="",0,IF(OR(LOWER(TRIM($G2423))="omani",LOWER(TRIM($G2423))="oman",LOWER(TRIM($G2423))="om",LOWER(TRIM($G2423))="local"),1,0))</f>
        <v/>
      </c>
      <c r="R2423" s="38">
        <f>IF($C2423="",0,IF(OR(ISNUMBER(SEARCH("resign",$N2423)),ISNUMBER(SEARCH("terminat",$N2423)),ISNUMBER(SEARCH("inactive",$N2423)),ISNUMBER(SEARCH("vacan",$N2423)),ISNUMBER(SEARCH("deceased",$N2423)),ISNUMBER(SEARCH("separated",$N2423))),0,1))</f>
        <v/>
      </c>
      <c r="S2423">
        <f>IF(OR($R2423=0,NOT(ISNUMBER($I2423))),"",IFERROR(DATEDIF($I2423,DATE(FY,1,1),"y"),""))</f>
        <v/>
      </c>
      <c r="T2423">
        <f>IF(OR($R2423=0,NOT(ISNUMBER($J2423))),"",IFERROR(DATEDIF($J2423,DATE(FY,1,1),"y"),0))</f>
        <v/>
      </c>
      <c r="U2423" s="38">
        <f>IF(OR($R2423=0,NOT(ISNUMBER($I2423))),0,IF(YEAR($I2423)+IF($Q2423=1,RetAgeO,RetAgeE)=FY,MONTH($I2423),IF(YEAR($I2423)+IF($Q2423=1,RetAgeO,RetAgeE)&lt;FY,1,0)))</f>
        <v/>
      </c>
      <c r="V2423" s="38">
        <f>IF(OR($R2423=0,NOT(ISNUMBER($K2423))),0,IF(YEAR($K2423)=FY,MONTH($K2423),IF(YEAR($K2423)&lt;FY,1,0)))</f>
        <v/>
      </c>
      <c r="W2423" s="38">
        <f>IF($R2423=0,0,MIN(12,IF(AND(ISNUMBER($O2423),$O2423&gt;=1,$O2423&lt;=12),INT($O2423),12),IF(AND(RetireExit="Yes",$U2423&gt;0),$U2423,12),IF(AND(ContractExit="Yes",$V2423&gt;0),$V2423,12)))</f>
        <v/>
      </c>
      <c r="X2423" s="37">
        <f>IF(ISNUMBER($P2423),$P2423,IncPct)</f>
        <v/>
      </c>
      <c r="Y2423" s="39">
        <f>IF($W2423=0,0,MAX(0,MIN($W2423,IncMonth-1))+MAX(0,$W2423-IncMonth+1)*(1+$X2423))</f>
        <v/>
      </c>
      <c r="Z2423" s="40">
        <f>IF($C2423="",0,IFERROR(INDEX(Departments!$B$5:$B$54,MATCH($C2423,Departments!$A$5:$A$54,0)),0))</f>
        <v/>
      </c>
      <c r="AA2423" s="41">
        <f>N($L2423)*$Y2423</f>
        <v/>
      </c>
      <c r="AB2423" s="41">
        <f>N($M2423)*$Y2423</f>
        <v/>
      </c>
      <c r="AC2423" s="41">
        <f>$AA2423*$Z2423</f>
        <v/>
      </c>
      <c r="AD2423" s="41">
        <f>$AA2423*BonusMonths/12</f>
        <v/>
      </c>
      <c r="AE2423" s="41">
        <f>($AA2423+SI_Gross*$AB2423)*IF($Q2423=1,SI_O,SI_E)</f>
        <v/>
      </c>
      <c r="AF2423" s="41">
        <f>IF($Q2423=1,0,$AA2423*EOSB)</f>
        <v/>
      </c>
      <c r="AG2423" s="41">
        <f>$AN2423*$W2423</f>
        <v/>
      </c>
      <c r="AH2423" s="41">
        <f>SUM($AA2423:$AG2423)</f>
        <v/>
      </c>
      <c r="AI2423" s="41">
        <f>12*($AM2423+$AN2423)</f>
        <v/>
      </c>
      <c r="AJ2423" s="41">
        <f>$AM2423*((IncMonth-1)+(13-IncMonth)*(1+$X2423))+12*$AN2423</f>
        <v/>
      </c>
      <c r="AK2423" s="41">
        <f>IF($R2423=1,N($L2423)+N($M2423),0)</f>
        <v/>
      </c>
      <c r="AL2423">
        <f>IF($C2423="","",IF(N($L2423)&lt;=0,"Basic salary missing",IF(ISNA(MATCH($C2423,Departments!$A$5:$A$54,0)),"Department not on Departments sheet",IF(AND($I2423&lt;&gt;"",NOT(ISNUMBER($I2423))),"Date of birth is text, not a date",IF(AND($K2423&lt;&gt;"",NOT(ISNUMBER($K2423))),"Contract end is text, not a date","")))))</f>
        <v/>
      </c>
      <c r="AM2423" s="41">
        <f>IF($R2423=0,0,N($L2423)*(1+$Z2423+BonusMonths/12+IF($Q2423=1,0,EOSB))+N($M2423)+(N($L2423)+SI_Gross*N($M2423))*IF($Q2423=1,SI_O,SI_E))</f>
        <v/>
      </c>
      <c r="AN2423" s="41">
        <f>IF($R2423=0,0,(IF($Q2423=1,MedO,MedE+Ticket)+Training)/12)</f>
        <v/>
      </c>
    </row>
    <row r="2424">
      <c r="I2424" s="35" t="n"/>
      <c r="J2424" s="35" t="n"/>
      <c r="K2424" s="35" t="n"/>
      <c r="L2424" s="36" t="n"/>
      <c r="M2424" s="36" t="n"/>
      <c r="P2424" s="37" t="n"/>
      <c r="Q2424" s="38">
        <f>IF($C2424="",0,IF(OR(LOWER(TRIM($G2424))="omani",LOWER(TRIM($G2424))="oman",LOWER(TRIM($G2424))="om",LOWER(TRIM($G2424))="local"),1,0))</f>
        <v/>
      </c>
      <c r="R2424" s="38">
        <f>IF($C2424="",0,IF(OR(ISNUMBER(SEARCH("resign",$N2424)),ISNUMBER(SEARCH("terminat",$N2424)),ISNUMBER(SEARCH("inactive",$N2424)),ISNUMBER(SEARCH("vacan",$N2424)),ISNUMBER(SEARCH("deceased",$N2424)),ISNUMBER(SEARCH("separated",$N2424))),0,1))</f>
        <v/>
      </c>
      <c r="S2424">
        <f>IF(OR($R2424=0,NOT(ISNUMBER($I2424))),"",IFERROR(DATEDIF($I2424,DATE(FY,1,1),"y"),""))</f>
        <v/>
      </c>
      <c r="T2424">
        <f>IF(OR($R2424=0,NOT(ISNUMBER($J2424))),"",IFERROR(DATEDIF($J2424,DATE(FY,1,1),"y"),0))</f>
        <v/>
      </c>
      <c r="U2424" s="38">
        <f>IF(OR($R2424=0,NOT(ISNUMBER($I2424))),0,IF(YEAR($I2424)+IF($Q2424=1,RetAgeO,RetAgeE)=FY,MONTH($I2424),IF(YEAR($I2424)+IF($Q2424=1,RetAgeO,RetAgeE)&lt;FY,1,0)))</f>
        <v/>
      </c>
      <c r="V2424" s="38">
        <f>IF(OR($R2424=0,NOT(ISNUMBER($K2424))),0,IF(YEAR($K2424)=FY,MONTH($K2424),IF(YEAR($K2424)&lt;FY,1,0)))</f>
        <v/>
      </c>
      <c r="W2424" s="38">
        <f>IF($R2424=0,0,MIN(12,IF(AND(ISNUMBER($O2424),$O2424&gt;=1,$O2424&lt;=12),INT($O2424),12),IF(AND(RetireExit="Yes",$U2424&gt;0),$U2424,12),IF(AND(ContractExit="Yes",$V2424&gt;0),$V2424,12)))</f>
        <v/>
      </c>
      <c r="X2424" s="37">
        <f>IF(ISNUMBER($P2424),$P2424,IncPct)</f>
        <v/>
      </c>
      <c r="Y2424" s="39">
        <f>IF($W2424=0,0,MAX(0,MIN($W2424,IncMonth-1))+MAX(0,$W2424-IncMonth+1)*(1+$X2424))</f>
        <v/>
      </c>
      <c r="Z2424" s="40">
        <f>IF($C2424="",0,IFERROR(INDEX(Departments!$B$5:$B$54,MATCH($C2424,Departments!$A$5:$A$54,0)),0))</f>
        <v/>
      </c>
      <c r="AA2424" s="41">
        <f>N($L2424)*$Y2424</f>
        <v/>
      </c>
      <c r="AB2424" s="41">
        <f>N($M2424)*$Y2424</f>
        <v/>
      </c>
      <c r="AC2424" s="41">
        <f>$AA2424*$Z2424</f>
        <v/>
      </c>
      <c r="AD2424" s="41">
        <f>$AA2424*BonusMonths/12</f>
        <v/>
      </c>
      <c r="AE2424" s="41">
        <f>($AA2424+SI_Gross*$AB2424)*IF($Q2424=1,SI_O,SI_E)</f>
        <v/>
      </c>
      <c r="AF2424" s="41">
        <f>IF($Q2424=1,0,$AA2424*EOSB)</f>
        <v/>
      </c>
      <c r="AG2424" s="41">
        <f>$AN2424*$W2424</f>
        <v/>
      </c>
      <c r="AH2424" s="41">
        <f>SUM($AA2424:$AG2424)</f>
        <v/>
      </c>
      <c r="AI2424" s="41">
        <f>12*($AM2424+$AN2424)</f>
        <v/>
      </c>
      <c r="AJ2424" s="41">
        <f>$AM2424*((IncMonth-1)+(13-IncMonth)*(1+$X2424))+12*$AN2424</f>
        <v/>
      </c>
      <c r="AK2424" s="41">
        <f>IF($R2424=1,N($L2424)+N($M2424),0)</f>
        <v/>
      </c>
      <c r="AL2424">
        <f>IF($C2424="","",IF(N($L2424)&lt;=0,"Basic salary missing",IF(ISNA(MATCH($C2424,Departments!$A$5:$A$54,0)),"Department not on Departments sheet",IF(AND($I2424&lt;&gt;"",NOT(ISNUMBER($I2424))),"Date of birth is text, not a date",IF(AND($K2424&lt;&gt;"",NOT(ISNUMBER($K2424))),"Contract end is text, not a date","")))))</f>
        <v/>
      </c>
      <c r="AM2424" s="41">
        <f>IF($R2424=0,0,N($L2424)*(1+$Z2424+BonusMonths/12+IF($Q2424=1,0,EOSB))+N($M2424)+(N($L2424)+SI_Gross*N($M2424))*IF($Q2424=1,SI_O,SI_E))</f>
        <v/>
      </c>
      <c r="AN2424" s="41">
        <f>IF($R2424=0,0,(IF($Q2424=1,MedO,MedE+Ticket)+Training)/12)</f>
        <v/>
      </c>
    </row>
    <row r="2425">
      <c r="I2425" s="35" t="n"/>
      <c r="J2425" s="35" t="n"/>
      <c r="K2425" s="35" t="n"/>
      <c r="L2425" s="36" t="n"/>
      <c r="M2425" s="36" t="n"/>
      <c r="P2425" s="37" t="n"/>
      <c r="Q2425" s="38">
        <f>IF($C2425="",0,IF(OR(LOWER(TRIM($G2425))="omani",LOWER(TRIM($G2425))="oman",LOWER(TRIM($G2425))="om",LOWER(TRIM($G2425))="local"),1,0))</f>
        <v/>
      </c>
      <c r="R2425" s="38">
        <f>IF($C2425="",0,IF(OR(ISNUMBER(SEARCH("resign",$N2425)),ISNUMBER(SEARCH("terminat",$N2425)),ISNUMBER(SEARCH("inactive",$N2425)),ISNUMBER(SEARCH("vacan",$N2425)),ISNUMBER(SEARCH("deceased",$N2425)),ISNUMBER(SEARCH("separated",$N2425))),0,1))</f>
        <v/>
      </c>
      <c r="S2425">
        <f>IF(OR($R2425=0,NOT(ISNUMBER($I2425))),"",IFERROR(DATEDIF($I2425,DATE(FY,1,1),"y"),""))</f>
        <v/>
      </c>
      <c r="T2425">
        <f>IF(OR($R2425=0,NOT(ISNUMBER($J2425))),"",IFERROR(DATEDIF($J2425,DATE(FY,1,1),"y"),0))</f>
        <v/>
      </c>
      <c r="U2425" s="38">
        <f>IF(OR($R2425=0,NOT(ISNUMBER($I2425))),0,IF(YEAR($I2425)+IF($Q2425=1,RetAgeO,RetAgeE)=FY,MONTH($I2425),IF(YEAR($I2425)+IF($Q2425=1,RetAgeO,RetAgeE)&lt;FY,1,0)))</f>
        <v/>
      </c>
      <c r="V2425" s="38">
        <f>IF(OR($R2425=0,NOT(ISNUMBER($K2425))),0,IF(YEAR($K2425)=FY,MONTH($K2425),IF(YEAR($K2425)&lt;FY,1,0)))</f>
        <v/>
      </c>
      <c r="W2425" s="38">
        <f>IF($R2425=0,0,MIN(12,IF(AND(ISNUMBER($O2425),$O2425&gt;=1,$O2425&lt;=12),INT($O2425),12),IF(AND(RetireExit="Yes",$U2425&gt;0),$U2425,12),IF(AND(ContractExit="Yes",$V2425&gt;0),$V2425,12)))</f>
        <v/>
      </c>
      <c r="X2425" s="37">
        <f>IF(ISNUMBER($P2425),$P2425,IncPct)</f>
        <v/>
      </c>
      <c r="Y2425" s="39">
        <f>IF($W2425=0,0,MAX(0,MIN($W2425,IncMonth-1))+MAX(0,$W2425-IncMonth+1)*(1+$X2425))</f>
        <v/>
      </c>
      <c r="Z2425" s="40">
        <f>IF($C2425="",0,IFERROR(INDEX(Departments!$B$5:$B$54,MATCH($C2425,Departments!$A$5:$A$54,0)),0))</f>
        <v/>
      </c>
      <c r="AA2425" s="41">
        <f>N($L2425)*$Y2425</f>
        <v/>
      </c>
      <c r="AB2425" s="41">
        <f>N($M2425)*$Y2425</f>
        <v/>
      </c>
      <c r="AC2425" s="41">
        <f>$AA2425*$Z2425</f>
        <v/>
      </c>
      <c r="AD2425" s="41">
        <f>$AA2425*BonusMonths/12</f>
        <v/>
      </c>
      <c r="AE2425" s="41">
        <f>($AA2425+SI_Gross*$AB2425)*IF($Q2425=1,SI_O,SI_E)</f>
        <v/>
      </c>
      <c r="AF2425" s="41">
        <f>IF($Q2425=1,0,$AA2425*EOSB)</f>
        <v/>
      </c>
      <c r="AG2425" s="41">
        <f>$AN2425*$W2425</f>
        <v/>
      </c>
      <c r="AH2425" s="41">
        <f>SUM($AA2425:$AG2425)</f>
        <v/>
      </c>
      <c r="AI2425" s="41">
        <f>12*($AM2425+$AN2425)</f>
        <v/>
      </c>
      <c r="AJ2425" s="41">
        <f>$AM2425*((IncMonth-1)+(13-IncMonth)*(1+$X2425))+12*$AN2425</f>
        <v/>
      </c>
      <c r="AK2425" s="41">
        <f>IF($R2425=1,N($L2425)+N($M2425),0)</f>
        <v/>
      </c>
      <c r="AL2425">
        <f>IF($C2425="","",IF(N($L2425)&lt;=0,"Basic salary missing",IF(ISNA(MATCH($C2425,Departments!$A$5:$A$54,0)),"Department not on Departments sheet",IF(AND($I2425&lt;&gt;"",NOT(ISNUMBER($I2425))),"Date of birth is text, not a date",IF(AND($K2425&lt;&gt;"",NOT(ISNUMBER($K2425))),"Contract end is text, not a date","")))))</f>
        <v/>
      </c>
      <c r="AM2425" s="41">
        <f>IF($R2425=0,0,N($L2425)*(1+$Z2425+BonusMonths/12+IF($Q2425=1,0,EOSB))+N($M2425)+(N($L2425)+SI_Gross*N($M2425))*IF($Q2425=1,SI_O,SI_E))</f>
        <v/>
      </c>
      <c r="AN2425" s="41">
        <f>IF($R2425=0,0,(IF($Q2425=1,MedO,MedE+Ticket)+Training)/12)</f>
        <v/>
      </c>
    </row>
    <row r="2426">
      <c r="I2426" s="35" t="n"/>
      <c r="J2426" s="35" t="n"/>
      <c r="K2426" s="35" t="n"/>
      <c r="L2426" s="36" t="n"/>
      <c r="M2426" s="36" t="n"/>
      <c r="P2426" s="37" t="n"/>
      <c r="Q2426" s="38">
        <f>IF($C2426="",0,IF(OR(LOWER(TRIM($G2426))="omani",LOWER(TRIM($G2426))="oman",LOWER(TRIM($G2426))="om",LOWER(TRIM($G2426))="local"),1,0))</f>
        <v/>
      </c>
      <c r="R2426" s="38">
        <f>IF($C2426="",0,IF(OR(ISNUMBER(SEARCH("resign",$N2426)),ISNUMBER(SEARCH("terminat",$N2426)),ISNUMBER(SEARCH("inactive",$N2426)),ISNUMBER(SEARCH("vacan",$N2426)),ISNUMBER(SEARCH("deceased",$N2426)),ISNUMBER(SEARCH("separated",$N2426))),0,1))</f>
        <v/>
      </c>
      <c r="S2426">
        <f>IF(OR($R2426=0,NOT(ISNUMBER($I2426))),"",IFERROR(DATEDIF($I2426,DATE(FY,1,1),"y"),""))</f>
        <v/>
      </c>
      <c r="T2426">
        <f>IF(OR($R2426=0,NOT(ISNUMBER($J2426))),"",IFERROR(DATEDIF($J2426,DATE(FY,1,1),"y"),0))</f>
        <v/>
      </c>
      <c r="U2426" s="38">
        <f>IF(OR($R2426=0,NOT(ISNUMBER($I2426))),0,IF(YEAR($I2426)+IF($Q2426=1,RetAgeO,RetAgeE)=FY,MONTH($I2426),IF(YEAR($I2426)+IF($Q2426=1,RetAgeO,RetAgeE)&lt;FY,1,0)))</f>
        <v/>
      </c>
      <c r="V2426" s="38">
        <f>IF(OR($R2426=0,NOT(ISNUMBER($K2426))),0,IF(YEAR($K2426)=FY,MONTH($K2426),IF(YEAR($K2426)&lt;FY,1,0)))</f>
        <v/>
      </c>
      <c r="W2426" s="38">
        <f>IF($R2426=0,0,MIN(12,IF(AND(ISNUMBER($O2426),$O2426&gt;=1,$O2426&lt;=12),INT($O2426),12),IF(AND(RetireExit="Yes",$U2426&gt;0),$U2426,12),IF(AND(ContractExit="Yes",$V2426&gt;0),$V2426,12)))</f>
        <v/>
      </c>
      <c r="X2426" s="37">
        <f>IF(ISNUMBER($P2426),$P2426,IncPct)</f>
        <v/>
      </c>
      <c r="Y2426" s="39">
        <f>IF($W2426=0,0,MAX(0,MIN($W2426,IncMonth-1))+MAX(0,$W2426-IncMonth+1)*(1+$X2426))</f>
        <v/>
      </c>
      <c r="Z2426" s="40">
        <f>IF($C2426="",0,IFERROR(INDEX(Departments!$B$5:$B$54,MATCH($C2426,Departments!$A$5:$A$54,0)),0))</f>
        <v/>
      </c>
      <c r="AA2426" s="41">
        <f>N($L2426)*$Y2426</f>
        <v/>
      </c>
      <c r="AB2426" s="41">
        <f>N($M2426)*$Y2426</f>
        <v/>
      </c>
      <c r="AC2426" s="41">
        <f>$AA2426*$Z2426</f>
        <v/>
      </c>
      <c r="AD2426" s="41">
        <f>$AA2426*BonusMonths/12</f>
        <v/>
      </c>
      <c r="AE2426" s="41">
        <f>($AA2426+SI_Gross*$AB2426)*IF($Q2426=1,SI_O,SI_E)</f>
        <v/>
      </c>
      <c r="AF2426" s="41">
        <f>IF($Q2426=1,0,$AA2426*EOSB)</f>
        <v/>
      </c>
      <c r="AG2426" s="41">
        <f>$AN2426*$W2426</f>
        <v/>
      </c>
      <c r="AH2426" s="41">
        <f>SUM($AA2426:$AG2426)</f>
        <v/>
      </c>
      <c r="AI2426" s="41">
        <f>12*($AM2426+$AN2426)</f>
        <v/>
      </c>
      <c r="AJ2426" s="41">
        <f>$AM2426*((IncMonth-1)+(13-IncMonth)*(1+$X2426))+12*$AN2426</f>
        <v/>
      </c>
      <c r="AK2426" s="41">
        <f>IF($R2426=1,N($L2426)+N($M2426),0)</f>
        <v/>
      </c>
      <c r="AL2426">
        <f>IF($C2426="","",IF(N($L2426)&lt;=0,"Basic salary missing",IF(ISNA(MATCH($C2426,Departments!$A$5:$A$54,0)),"Department not on Departments sheet",IF(AND($I2426&lt;&gt;"",NOT(ISNUMBER($I2426))),"Date of birth is text, not a date",IF(AND($K2426&lt;&gt;"",NOT(ISNUMBER($K2426))),"Contract end is text, not a date","")))))</f>
        <v/>
      </c>
      <c r="AM2426" s="41">
        <f>IF($R2426=0,0,N($L2426)*(1+$Z2426+BonusMonths/12+IF($Q2426=1,0,EOSB))+N($M2426)+(N($L2426)+SI_Gross*N($M2426))*IF($Q2426=1,SI_O,SI_E))</f>
        <v/>
      </c>
      <c r="AN2426" s="41">
        <f>IF($R2426=0,0,(IF($Q2426=1,MedO,MedE+Ticket)+Training)/12)</f>
        <v/>
      </c>
    </row>
    <row r="2427">
      <c r="I2427" s="35" t="n"/>
      <c r="J2427" s="35" t="n"/>
      <c r="K2427" s="35" t="n"/>
      <c r="L2427" s="36" t="n"/>
      <c r="M2427" s="36" t="n"/>
      <c r="P2427" s="37" t="n"/>
      <c r="Q2427" s="38">
        <f>IF($C2427="",0,IF(OR(LOWER(TRIM($G2427))="omani",LOWER(TRIM($G2427))="oman",LOWER(TRIM($G2427))="om",LOWER(TRIM($G2427))="local"),1,0))</f>
        <v/>
      </c>
      <c r="R2427" s="38">
        <f>IF($C2427="",0,IF(OR(ISNUMBER(SEARCH("resign",$N2427)),ISNUMBER(SEARCH("terminat",$N2427)),ISNUMBER(SEARCH("inactive",$N2427)),ISNUMBER(SEARCH("vacan",$N2427)),ISNUMBER(SEARCH("deceased",$N2427)),ISNUMBER(SEARCH("separated",$N2427))),0,1))</f>
        <v/>
      </c>
      <c r="S2427">
        <f>IF(OR($R2427=0,NOT(ISNUMBER($I2427))),"",IFERROR(DATEDIF($I2427,DATE(FY,1,1),"y"),""))</f>
        <v/>
      </c>
      <c r="T2427">
        <f>IF(OR($R2427=0,NOT(ISNUMBER($J2427))),"",IFERROR(DATEDIF($J2427,DATE(FY,1,1),"y"),0))</f>
        <v/>
      </c>
      <c r="U2427" s="38">
        <f>IF(OR($R2427=0,NOT(ISNUMBER($I2427))),0,IF(YEAR($I2427)+IF($Q2427=1,RetAgeO,RetAgeE)=FY,MONTH($I2427),IF(YEAR($I2427)+IF($Q2427=1,RetAgeO,RetAgeE)&lt;FY,1,0)))</f>
        <v/>
      </c>
      <c r="V2427" s="38">
        <f>IF(OR($R2427=0,NOT(ISNUMBER($K2427))),0,IF(YEAR($K2427)=FY,MONTH($K2427),IF(YEAR($K2427)&lt;FY,1,0)))</f>
        <v/>
      </c>
      <c r="W2427" s="38">
        <f>IF($R2427=0,0,MIN(12,IF(AND(ISNUMBER($O2427),$O2427&gt;=1,$O2427&lt;=12),INT($O2427),12),IF(AND(RetireExit="Yes",$U2427&gt;0),$U2427,12),IF(AND(ContractExit="Yes",$V2427&gt;0),$V2427,12)))</f>
        <v/>
      </c>
      <c r="X2427" s="37">
        <f>IF(ISNUMBER($P2427),$P2427,IncPct)</f>
        <v/>
      </c>
      <c r="Y2427" s="39">
        <f>IF($W2427=0,0,MAX(0,MIN($W2427,IncMonth-1))+MAX(0,$W2427-IncMonth+1)*(1+$X2427))</f>
        <v/>
      </c>
      <c r="Z2427" s="40">
        <f>IF($C2427="",0,IFERROR(INDEX(Departments!$B$5:$B$54,MATCH($C2427,Departments!$A$5:$A$54,0)),0))</f>
        <v/>
      </c>
      <c r="AA2427" s="41">
        <f>N($L2427)*$Y2427</f>
        <v/>
      </c>
      <c r="AB2427" s="41">
        <f>N($M2427)*$Y2427</f>
        <v/>
      </c>
      <c r="AC2427" s="41">
        <f>$AA2427*$Z2427</f>
        <v/>
      </c>
      <c r="AD2427" s="41">
        <f>$AA2427*BonusMonths/12</f>
        <v/>
      </c>
      <c r="AE2427" s="41">
        <f>($AA2427+SI_Gross*$AB2427)*IF($Q2427=1,SI_O,SI_E)</f>
        <v/>
      </c>
      <c r="AF2427" s="41">
        <f>IF($Q2427=1,0,$AA2427*EOSB)</f>
        <v/>
      </c>
      <c r="AG2427" s="41">
        <f>$AN2427*$W2427</f>
        <v/>
      </c>
      <c r="AH2427" s="41">
        <f>SUM($AA2427:$AG2427)</f>
        <v/>
      </c>
      <c r="AI2427" s="41">
        <f>12*($AM2427+$AN2427)</f>
        <v/>
      </c>
      <c r="AJ2427" s="41">
        <f>$AM2427*((IncMonth-1)+(13-IncMonth)*(1+$X2427))+12*$AN2427</f>
        <v/>
      </c>
      <c r="AK2427" s="41">
        <f>IF($R2427=1,N($L2427)+N($M2427),0)</f>
        <v/>
      </c>
      <c r="AL2427">
        <f>IF($C2427="","",IF(N($L2427)&lt;=0,"Basic salary missing",IF(ISNA(MATCH($C2427,Departments!$A$5:$A$54,0)),"Department not on Departments sheet",IF(AND($I2427&lt;&gt;"",NOT(ISNUMBER($I2427))),"Date of birth is text, not a date",IF(AND($K2427&lt;&gt;"",NOT(ISNUMBER($K2427))),"Contract end is text, not a date","")))))</f>
        <v/>
      </c>
      <c r="AM2427" s="41">
        <f>IF($R2427=0,0,N($L2427)*(1+$Z2427+BonusMonths/12+IF($Q2427=1,0,EOSB))+N($M2427)+(N($L2427)+SI_Gross*N($M2427))*IF($Q2427=1,SI_O,SI_E))</f>
        <v/>
      </c>
      <c r="AN2427" s="41">
        <f>IF($R2427=0,0,(IF($Q2427=1,MedO,MedE+Ticket)+Training)/12)</f>
        <v/>
      </c>
    </row>
    <row r="2428">
      <c r="I2428" s="35" t="n"/>
      <c r="J2428" s="35" t="n"/>
      <c r="K2428" s="35" t="n"/>
      <c r="L2428" s="36" t="n"/>
      <c r="M2428" s="36" t="n"/>
      <c r="P2428" s="37" t="n"/>
      <c r="Q2428" s="38">
        <f>IF($C2428="",0,IF(OR(LOWER(TRIM($G2428))="omani",LOWER(TRIM($G2428))="oman",LOWER(TRIM($G2428))="om",LOWER(TRIM($G2428))="local"),1,0))</f>
        <v/>
      </c>
      <c r="R2428" s="38">
        <f>IF($C2428="",0,IF(OR(ISNUMBER(SEARCH("resign",$N2428)),ISNUMBER(SEARCH("terminat",$N2428)),ISNUMBER(SEARCH("inactive",$N2428)),ISNUMBER(SEARCH("vacan",$N2428)),ISNUMBER(SEARCH("deceased",$N2428)),ISNUMBER(SEARCH("separated",$N2428))),0,1))</f>
        <v/>
      </c>
      <c r="S2428">
        <f>IF(OR($R2428=0,NOT(ISNUMBER($I2428))),"",IFERROR(DATEDIF($I2428,DATE(FY,1,1),"y"),""))</f>
        <v/>
      </c>
      <c r="T2428">
        <f>IF(OR($R2428=0,NOT(ISNUMBER($J2428))),"",IFERROR(DATEDIF($J2428,DATE(FY,1,1),"y"),0))</f>
        <v/>
      </c>
      <c r="U2428" s="38">
        <f>IF(OR($R2428=0,NOT(ISNUMBER($I2428))),0,IF(YEAR($I2428)+IF($Q2428=1,RetAgeO,RetAgeE)=FY,MONTH($I2428),IF(YEAR($I2428)+IF($Q2428=1,RetAgeO,RetAgeE)&lt;FY,1,0)))</f>
        <v/>
      </c>
      <c r="V2428" s="38">
        <f>IF(OR($R2428=0,NOT(ISNUMBER($K2428))),0,IF(YEAR($K2428)=FY,MONTH($K2428),IF(YEAR($K2428)&lt;FY,1,0)))</f>
        <v/>
      </c>
      <c r="W2428" s="38">
        <f>IF($R2428=0,0,MIN(12,IF(AND(ISNUMBER($O2428),$O2428&gt;=1,$O2428&lt;=12),INT($O2428),12),IF(AND(RetireExit="Yes",$U2428&gt;0),$U2428,12),IF(AND(ContractExit="Yes",$V2428&gt;0),$V2428,12)))</f>
        <v/>
      </c>
      <c r="X2428" s="37">
        <f>IF(ISNUMBER($P2428),$P2428,IncPct)</f>
        <v/>
      </c>
      <c r="Y2428" s="39">
        <f>IF($W2428=0,0,MAX(0,MIN($W2428,IncMonth-1))+MAX(0,$W2428-IncMonth+1)*(1+$X2428))</f>
        <v/>
      </c>
      <c r="Z2428" s="40">
        <f>IF($C2428="",0,IFERROR(INDEX(Departments!$B$5:$B$54,MATCH($C2428,Departments!$A$5:$A$54,0)),0))</f>
        <v/>
      </c>
      <c r="AA2428" s="41">
        <f>N($L2428)*$Y2428</f>
        <v/>
      </c>
      <c r="AB2428" s="41">
        <f>N($M2428)*$Y2428</f>
        <v/>
      </c>
      <c r="AC2428" s="41">
        <f>$AA2428*$Z2428</f>
        <v/>
      </c>
      <c r="AD2428" s="41">
        <f>$AA2428*BonusMonths/12</f>
        <v/>
      </c>
      <c r="AE2428" s="41">
        <f>($AA2428+SI_Gross*$AB2428)*IF($Q2428=1,SI_O,SI_E)</f>
        <v/>
      </c>
      <c r="AF2428" s="41">
        <f>IF($Q2428=1,0,$AA2428*EOSB)</f>
        <v/>
      </c>
      <c r="AG2428" s="41">
        <f>$AN2428*$W2428</f>
        <v/>
      </c>
      <c r="AH2428" s="41">
        <f>SUM($AA2428:$AG2428)</f>
        <v/>
      </c>
      <c r="AI2428" s="41">
        <f>12*($AM2428+$AN2428)</f>
        <v/>
      </c>
      <c r="AJ2428" s="41">
        <f>$AM2428*((IncMonth-1)+(13-IncMonth)*(1+$X2428))+12*$AN2428</f>
        <v/>
      </c>
      <c r="AK2428" s="41">
        <f>IF($R2428=1,N($L2428)+N($M2428),0)</f>
        <v/>
      </c>
      <c r="AL2428">
        <f>IF($C2428="","",IF(N($L2428)&lt;=0,"Basic salary missing",IF(ISNA(MATCH($C2428,Departments!$A$5:$A$54,0)),"Department not on Departments sheet",IF(AND($I2428&lt;&gt;"",NOT(ISNUMBER($I2428))),"Date of birth is text, not a date",IF(AND($K2428&lt;&gt;"",NOT(ISNUMBER($K2428))),"Contract end is text, not a date","")))))</f>
        <v/>
      </c>
      <c r="AM2428" s="41">
        <f>IF($R2428=0,0,N($L2428)*(1+$Z2428+BonusMonths/12+IF($Q2428=1,0,EOSB))+N($M2428)+(N($L2428)+SI_Gross*N($M2428))*IF($Q2428=1,SI_O,SI_E))</f>
        <v/>
      </c>
      <c r="AN2428" s="41">
        <f>IF($R2428=0,0,(IF($Q2428=1,MedO,MedE+Ticket)+Training)/12)</f>
        <v/>
      </c>
    </row>
    <row r="2429">
      <c r="I2429" s="35" t="n"/>
      <c r="J2429" s="35" t="n"/>
      <c r="K2429" s="35" t="n"/>
      <c r="L2429" s="36" t="n"/>
      <c r="M2429" s="36" t="n"/>
      <c r="P2429" s="37" t="n"/>
      <c r="Q2429" s="38">
        <f>IF($C2429="",0,IF(OR(LOWER(TRIM($G2429))="omani",LOWER(TRIM($G2429))="oman",LOWER(TRIM($G2429))="om",LOWER(TRIM($G2429))="local"),1,0))</f>
        <v/>
      </c>
      <c r="R2429" s="38">
        <f>IF($C2429="",0,IF(OR(ISNUMBER(SEARCH("resign",$N2429)),ISNUMBER(SEARCH("terminat",$N2429)),ISNUMBER(SEARCH("inactive",$N2429)),ISNUMBER(SEARCH("vacan",$N2429)),ISNUMBER(SEARCH("deceased",$N2429)),ISNUMBER(SEARCH("separated",$N2429))),0,1))</f>
        <v/>
      </c>
      <c r="S2429">
        <f>IF(OR($R2429=0,NOT(ISNUMBER($I2429))),"",IFERROR(DATEDIF($I2429,DATE(FY,1,1),"y"),""))</f>
        <v/>
      </c>
      <c r="T2429">
        <f>IF(OR($R2429=0,NOT(ISNUMBER($J2429))),"",IFERROR(DATEDIF($J2429,DATE(FY,1,1),"y"),0))</f>
        <v/>
      </c>
      <c r="U2429" s="38">
        <f>IF(OR($R2429=0,NOT(ISNUMBER($I2429))),0,IF(YEAR($I2429)+IF($Q2429=1,RetAgeO,RetAgeE)=FY,MONTH($I2429),IF(YEAR($I2429)+IF($Q2429=1,RetAgeO,RetAgeE)&lt;FY,1,0)))</f>
        <v/>
      </c>
      <c r="V2429" s="38">
        <f>IF(OR($R2429=0,NOT(ISNUMBER($K2429))),0,IF(YEAR($K2429)=FY,MONTH($K2429),IF(YEAR($K2429)&lt;FY,1,0)))</f>
        <v/>
      </c>
      <c r="W2429" s="38">
        <f>IF($R2429=0,0,MIN(12,IF(AND(ISNUMBER($O2429),$O2429&gt;=1,$O2429&lt;=12),INT($O2429),12),IF(AND(RetireExit="Yes",$U2429&gt;0),$U2429,12),IF(AND(ContractExit="Yes",$V2429&gt;0),$V2429,12)))</f>
        <v/>
      </c>
      <c r="X2429" s="37">
        <f>IF(ISNUMBER($P2429),$P2429,IncPct)</f>
        <v/>
      </c>
      <c r="Y2429" s="39">
        <f>IF($W2429=0,0,MAX(0,MIN($W2429,IncMonth-1))+MAX(0,$W2429-IncMonth+1)*(1+$X2429))</f>
        <v/>
      </c>
      <c r="Z2429" s="40">
        <f>IF($C2429="",0,IFERROR(INDEX(Departments!$B$5:$B$54,MATCH($C2429,Departments!$A$5:$A$54,0)),0))</f>
        <v/>
      </c>
      <c r="AA2429" s="41">
        <f>N($L2429)*$Y2429</f>
        <v/>
      </c>
      <c r="AB2429" s="41">
        <f>N($M2429)*$Y2429</f>
        <v/>
      </c>
      <c r="AC2429" s="41">
        <f>$AA2429*$Z2429</f>
        <v/>
      </c>
      <c r="AD2429" s="41">
        <f>$AA2429*BonusMonths/12</f>
        <v/>
      </c>
      <c r="AE2429" s="41">
        <f>($AA2429+SI_Gross*$AB2429)*IF($Q2429=1,SI_O,SI_E)</f>
        <v/>
      </c>
      <c r="AF2429" s="41">
        <f>IF($Q2429=1,0,$AA2429*EOSB)</f>
        <v/>
      </c>
      <c r="AG2429" s="41">
        <f>$AN2429*$W2429</f>
        <v/>
      </c>
      <c r="AH2429" s="41">
        <f>SUM($AA2429:$AG2429)</f>
        <v/>
      </c>
      <c r="AI2429" s="41">
        <f>12*($AM2429+$AN2429)</f>
        <v/>
      </c>
      <c r="AJ2429" s="41">
        <f>$AM2429*((IncMonth-1)+(13-IncMonth)*(1+$X2429))+12*$AN2429</f>
        <v/>
      </c>
      <c r="AK2429" s="41">
        <f>IF($R2429=1,N($L2429)+N($M2429),0)</f>
        <v/>
      </c>
      <c r="AL2429">
        <f>IF($C2429="","",IF(N($L2429)&lt;=0,"Basic salary missing",IF(ISNA(MATCH($C2429,Departments!$A$5:$A$54,0)),"Department not on Departments sheet",IF(AND($I2429&lt;&gt;"",NOT(ISNUMBER($I2429))),"Date of birth is text, not a date",IF(AND($K2429&lt;&gt;"",NOT(ISNUMBER($K2429))),"Contract end is text, not a date","")))))</f>
        <v/>
      </c>
      <c r="AM2429" s="41">
        <f>IF($R2429=0,0,N($L2429)*(1+$Z2429+BonusMonths/12+IF($Q2429=1,0,EOSB))+N($M2429)+(N($L2429)+SI_Gross*N($M2429))*IF($Q2429=1,SI_O,SI_E))</f>
        <v/>
      </c>
      <c r="AN2429" s="41">
        <f>IF($R2429=0,0,(IF($Q2429=1,MedO,MedE+Ticket)+Training)/12)</f>
        <v/>
      </c>
    </row>
    <row r="2430">
      <c r="I2430" s="35" t="n"/>
      <c r="J2430" s="35" t="n"/>
      <c r="K2430" s="35" t="n"/>
      <c r="L2430" s="36" t="n"/>
      <c r="M2430" s="36" t="n"/>
      <c r="P2430" s="37" t="n"/>
      <c r="Q2430" s="38">
        <f>IF($C2430="",0,IF(OR(LOWER(TRIM($G2430))="omani",LOWER(TRIM($G2430))="oman",LOWER(TRIM($G2430))="om",LOWER(TRIM($G2430))="local"),1,0))</f>
        <v/>
      </c>
      <c r="R2430" s="38">
        <f>IF($C2430="",0,IF(OR(ISNUMBER(SEARCH("resign",$N2430)),ISNUMBER(SEARCH("terminat",$N2430)),ISNUMBER(SEARCH("inactive",$N2430)),ISNUMBER(SEARCH("vacan",$N2430)),ISNUMBER(SEARCH("deceased",$N2430)),ISNUMBER(SEARCH("separated",$N2430))),0,1))</f>
        <v/>
      </c>
      <c r="S2430">
        <f>IF(OR($R2430=0,NOT(ISNUMBER($I2430))),"",IFERROR(DATEDIF($I2430,DATE(FY,1,1),"y"),""))</f>
        <v/>
      </c>
      <c r="T2430">
        <f>IF(OR($R2430=0,NOT(ISNUMBER($J2430))),"",IFERROR(DATEDIF($J2430,DATE(FY,1,1),"y"),0))</f>
        <v/>
      </c>
      <c r="U2430" s="38">
        <f>IF(OR($R2430=0,NOT(ISNUMBER($I2430))),0,IF(YEAR($I2430)+IF($Q2430=1,RetAgeO,RetAgeE)=FY,MONTH($I2430),IF(YEAR($I2430)+IF($Q2430=1,RetAgeO,RetAgeE)&lt;FY,1,0)))</f>
        <v/>
      </c>
      <c r="V2430" s="38">
        <f>IF(OR($R2430=0,NOT(ISNUMBER($K2430))),0,IF(YEAR($K2430)=FY,MONTH($K2430),IF(YEAR($K2430)&lt;FY,1,0)))</f>
        <v/>
      </c>
      <c r="W2430" s="38">
        <f>IF($R2430=0,0,MIN(12,IF(AND(ISNUMBER($O2430),$O2430&gt;=1,$O2430&lt;=12),INT($O2430),12),IF(AND(RetireExit="Yes",$U2430&gt;0),$U2430,12),IF(AND(ContractExit="Yes",$V2430&gt;0),$V2430,12)))</f>
        <v/>
      </c>
      <c r="X2430" s="37">
        <f>IF(ISNUMBER($P2430),$P2430,IncPct)</f>
        <v/>
      </c>
      <c r="Y2430" s="39">
        <f>IF($W2430=0,0,MAX(0,MIN($W2430,IncMonth-1))+MAX(0,$W2430-IncMonth+1)*(1+$X2430))</f>
        <v/>
      </c>
      <c r="Z2430" s="40">
        <f>IF($C2430="",0,IFERROR(INDEX(Departments!$B$5:$B$54,MATCH($C2430,Departments!$A$5:$A$54,0)),0))</f>
        <v/>
      </c>
      <c r="AA2430" s="41">
        <f>N($L2430)*$Y2430</f>
        <v/>
      </c>
      <c r="AB2430" s="41">
        <f>N($M2430)*$Y2430</f>
        <v/>
      </c>
      <c r="AC2430" s="41">
        <f>$AA2430*$Z2430</f>
        <v/>
      </c>
      <c r="AD2430" s="41">
        <f>$AA2430*BonusMonths/12</f>
        <v/>
      </c>
      <c r="AE2430" s="41">
        <f>($AA2430+SI_Gross*$AB2430)*IF($Q2430=1,SI_O,SI_E)</f>
        <v/>
      </c>
      <c r="AF2430" s="41">
        <f>IF($Q2430=1,0,$AA2430*EOSB)</f>
        <v/>
      </c>
      <c r="AG2430" s="41">
        <f>$AN2430*$W2430</f>
        <v/>
      </c>
      <c r="AH2430" s="41">
        <f>SUM($AA2430:$AG2430)</f>
        <v/>
      </c>
      <c r="AI2430" s="41">
        <f>12*($AM2430+$AN2430)</f>
        <v/>
      </c>
      <c r="AJ2430" s="41">
        <f>$AM2430*((IncMonth-1)+(13-IncMonth)*(1+$X2430))+12*$AN2430</f>
        <v/>
      </c>
      <c r="AK2430" s="41">
        <f>IF($R2430=1,N($L2430)+N($M2430),0)</f>
        <v/>
      </c>
      <c r="AL2430">
        <f>IF($C2430="","",IF(N($L2430)&lt;=0,"Basic salary missing",IF(ISNA(MATCH($C2430,Departments!$A$5:$A$54,0)),"Department not on Departments sheet",IF(AND($I2430&lt;&gt;"",NOT(ISNUMBER($I2430))),"Date of birth is text, not a date",IF(AND($K2430&lt;&gt;"",NOT(ISNUMBER($K2430))),"Contract end is text, not a date","")))))</f>
        <v/>
      </c>
      <c r="AM2430" s="41">
        <f>IF($R2430=0,0,N($L2430)*(1+$Z2430+BonusMonths/12+IF($Q2430=1,0,EOSB))+N($M2430)+(N($L2430)+SI_Gross*N($M2430))*IF($Q2430=1,SI_O,SI_E))</f>
        <v/>
      </c>
      <c r="AN2430" s="41">
        <f>IF($R2430=0,0,(IF($Q2430=1,MedO,MedE+Ticket)+Training)/12)</f>
        <v/>
      </c>
    </row>
    <row r="2431">
      <c r="I2431" s="35" t="n"/>
      <c r="J2431" s="35" t="n"/>
      <c r="K2431" s="35" t="n"/>
      <c r="L2431" s="36" t="n"/>
      <c r="M2431" s="36" t="n"/>
      <c r="P2431" s="37" t="n"/>
      <c r="Q2431" s="38">
        <f>IF($C2431="",0,IF(OR(LOWER(TRIM($G2431))="omani",LOWER(TRIM($G2431))="oman",LOWER(TRIM($G2431))="om",LOWER(TRIM($G2431))="local"),1,0))</f>
        <v/>
      </c>
      <c r="R2431" s="38">
        <f>IF($C2431="",0,IF(OR(ISNUMBER(SEARCH("resign",$N2431)),ISNUMBER(SEARCH("terminat",$N2431)),ISNUMBER(SEARCH("inactive",$N2431)),ISNUMBER(SEARCH("vacan",$N2431)),ISNUMBER(SEARCH("deceased",$N2431)),ISNUMBER(SEARCH("separated",$N2431))),0,1))</f>
        <v/>
      </c>
      <c r="S2431">
        <f>IF(OR($R2431=0,NOT(ISNUMBER($I2431))),"",IFERROR(DATEDIF($I2431,DATE(FY,1,1),"y"),""))</f>
        <v/>
      </c>
      <c r="T2431">
        <f>IF(OR($R2431=0,NOT(ISNUMBER($J2431))),"",IFERROR(DATEDIF($J2431,DATE(FY,1,1),"y"),0))</f>
        <v/>
      </c>
      <c r="U2431" s="38">
        <f>IF(OR($R2431=0,NOT(ISNUMBER($I2431))),0,IF(YEAR($I2431)+IF($Q2431=1,RetAgeO,RetAgeE)=FY,MONTH($I2431),IF(YEAR($I2431)+IF($Q2431=1,RetAgeO,RetAgeE)&lt;FY,1,0)))</f>
        <v/>
      </c>
      <c r="V2431" s="38">
        <f>IF(OR($R2431=0,NOT(ISNUMBER($K2431))),0,IF(YEAR($K2431)=FY,MONTH($K2431),IF(YEAR($K2431)&lt;FY,1,0)))</f>
        <v/>
      </c>
      <c r="W2431" s="38">
        <f>IF($R2431=0,0,MIN(12,IF(AND(ISNUMBER($O2431),$O2431&gt;=1,$O2431&lt;=12),INT($O2431),12),IF(AND(RetireExit="Yes",$U2431&gt;0),$U2431,12),IF(AND(ContractExit="Yes",$V2431&gt;0),$V2431,12)))</f>
        <v/>
      </c>
      <c r="X2431" s="37">
        <f>IF(ISNUMBER($P2431),$P2431,IncPct)</f>
        <v/>
      </c>
      <c r="Y2431" s="39">
        <f>IF($W2431=0,0,MAX(0,MIN($W2431,IncMonth-1))+MAX(0,$W2431-IncMonth+1)*(1+$X2431))</f>
        <v/>
      </c>
      <c r="Z2431" s="40">
        <f>IF($C2431="",0,IFERROR(INDEX(Departments!$B$5:$B$54,MATCH($C2431,Departments!$A$5:$A$54,0)),0))</f>
        <v/>
      </c>
      <c r="AA2431" s="41">
        <f>N($L2431)*$Y2431</f>
        <v/>
      </c>
      <c r="AB2431" s="41">
        <f>N($M2431)*$Y2431</f>
        <v/>
      </c>
      <c r="AC2431" s="41">
        <f>$AA2431*$Z2431</f>
        <v/>
      </c>
      <c r="AD2431" s="41">
        <f>$AA2431*BonusMonths/12</f>
        <v/>
      </c>
      <c r="AE2431" s="41">
        <f>($AA2431+SI_Gross*$AB2431)*IF($Q2431=1,SI_O,SI_E)</f>
        <v/>
      </c>
      <c r="AF2431" s="41">
        <f>IF($Q2431=1,0,$AA2431*EOSB)</f>
        <v/>
      </c>
      <c r="AG2431" s="41">
        <f>$AN2431*$W2431</f>
        <v/>
      </c>
      <c r="AH2431" s="41">
        <f>SUM($AA2431:$AG2431)</f>
        <v/>
      </c>
      <c r="AI2431" s="41">
        <f>12*($AM2431+$AN2431)</f>
        <v/>
      </c>
      <c r="AJ2431" s="41">
        <f>$AM2431*((IncMonth-1)+(13-IncMonth)*(1+$X2431))+12*$AN2431</f>
        <v/>
      </c>
      <c r="AK2431" s="41">
        <f>IF($R2431=1,N($L2431)+N($M2431),0)</f>
        <v/>
      </c>
      <c r="AL2431">
        <f>IF($C2431="","",IF(N($L2431)&lt;=0,"Basic salary missing",IF(ISNA(MATCH($C2431,Departments!$A$5:$A$54,0)),"Department not on Departments sheet",IF(AND($I2431&lt;&gt;"",NOT(ISNUMBER($I2431))),"Date of birth is text, not a date",IF(AND($K2431&lt;&gt;"",NOT(ISNUMBER($K2431))),"Contract end is text, not a date","")))))</f>
        <v/>
      </c>
      <c r="AM2431" s="41">
        <f>IF($R2431=0,0,N($L2431)*(1+$Z2431+BonusMonths/12+IF($Q2431=1,0,EOSB))+N($M2431)+(N($L2431)+SI_Gross*N($M2431))*IF($Q2431=1,SI_O,SI_E))</f>
        <v/>
      </c>
      <c r="AN2431" s="41">
        <f>IF($R2431=0,0,(IF($Q2431=1,MedO,MedE+Ticket)+Training)/12)</f>
        <v/>
      </c>
    </row>
    <row r="2432">
      <c r="I2432" s="35" t="n"/>
      <c r="J2432" s="35" t="n"/>
      <c r="K2432" s="35" t="n"/>
      <c r="L2432" s="36" t="n"/>
      <c r="M2432" s="36" t="n"/>
      <c r="P2432" s="37" t="n"/>
      <c r="Q2432" s="38">
        <f>IF($C2432="",0,IF(OR(LOWER(TRIM($G2432))="omani",LOWER(TRIM($G2432))="oman",LOWER(TRIM($G2432))="om",LOWER(TRIM($G2432))="local"),1,0))</f>
        <v/>
      </c>
      <c r="R2432" s="38">
        <f>IF($C2432="",0,IF(OR(ISNUMBER(SEARCH("resign",$N2432)),ISNUMBER(SEARCH("terminat",$N2432)),ISNUMBER(SEARCH("inactive",$N2432)),ISNUMBER(SEARCH("vacan",$N2432)),ISNUMBER(SEARCH("deceased",$N2432)),ISNUMBER(SEARCH("separated",$N2432))),0,1))</f>
        <v/>
      </c>
      <c r="S2432">
        <f>IF(OR($R2432=0,NOT(ISNUMBER($I2432))),"",IFERROR(DATEDIF($I2432,DATE(FY,1,1),"y"),""))</f>
        <v/>
      </c>
      <c r="T2432">
        <f>IF(OR($R2432=0,NOT(ISNUMBER($J2432))),"",IFERROR(DATEDIF($J2432,DATE(FY,1,1),"y"),0))</f>
        <v/>
      </c>
      <c r="U2432" s="38">
        <f>IF(OR($R2432=0,NOT(ISNUMBER($I2432))),0,IF(YEAR($I2432)+IF($Q2432=1,RetAgeO,RetAgeE)=FY,MONTH($I2432),IF(YEAR($I2432)+IF($Q2432=1,RetAgeO,RetAgeE)&lt;FY,1,0)))</f>
        <v/>
      </c>
      <c r="V2432" s="38">
        <f>IF(OR($R2432=0,NOT(ISNUMBER($K2432))),0,IF(YEAR($K2432)=FY,MONTH($K2432),IF(YEAR($K2432)&lt;FY,1,0)))</f>
        <v/>
      </c>
      <c r="W2432" s="38">
        <f>IF($R2432=0,0,MIN(12,IF(AND(ISNUMBER($O2432),$O2432&gt;=1,$O2432&lt;=12),INT($O2432),12),IF(AND(RetireExit="Yes",$U2432&gt;0),$U2432,12),IF(AND(ContractExit="Yes",$V2432&gt;0),$V2432,12)))</f>
        <v/>
      </c>
      <c r="X2432" s="37">
        <f>IF(ISNUMBER($P2432),$P2432,IncPct)</f>
        <v/>
      </c>
      <c r="Y2432" s="39">
        <f>IF($W2432=0,0,MAX(0,MIN($W2432,IncMonth-1))+MAX(0,$W2432-IncMonth+1)*(1+$X2432))</f>
        <v/>
      </c>
      <c r="Z2432" s="40">
        <f>IF($C2432="",0,IFERROR(INDEX(Departments!$B$5:$B$54,MATCH($C2432,Departments!$A$5:$A$54,0)),0))</f>
        <v/>
      </c>
      <c r="AA2432" s="41">
        <f>N($L2432)*$Y2432</f>
        <v/>
      </c>
      <c r="AB2432" s="41">
        <f>N($M2432)*$Y2432</f>
        <v/>
      </c>
      <c r="AC2432" s="41">
        <f>$AA2432*$Z2432</f>
        <v/>
      </c>
      <c r="AD2432" s="41">
        <f>$AA2432*BonusMonths/12</f>
        <v/>
      </c>
      <c r="AE2432" s="41">
        <f>($AA2432+SI_Gross*$AB2432)*IF($Q2432=1,SI_O,SI_E)</f>
        <v/>
      </c>
      <c r="AF2432" s="41">
        <f>IF($Q2432=1,0,$AA2432*EOSB)</f>
        <v/>
      </c>
      <c r="AG2432" s="41">
        <f>$AN2432*$W2432</f>
        <v/>
      </c>
      <c r="AH2432" s="41">
        <f>SUM($AA2432:$AG2432)</f>
        <v/>
      </c>
      <c r="AI2432" s="41">
        <f>12*($AM2432+$AN2432)</f>
        <v/>
      </c>
      <c r="AJ2432" s="41">
        <f>$AM2432*((IncMonth-1)+(13-IncMonth)*(1+$X2432))+12*$AN2432</f>
        <v/>
      </c>
      <c r="AK2432" s="41">
        <f>IF($R2432=1,N($L2432)+N($M2432),0)</f>
        <v/>
      </c>
      <c r="AL2432">
        <f>IF($C2432="","",IF(N($L2432)&lt;=0,"Basic salary missing",IF(ISNA(MATCH($C2432,Departments!$A$5:$A$54,0)),"Department not on Departments sheet",IF(AND($I2432&lt;&gt;"",NOT(ISNUMBER($I2432))),"Date of birth is text, not a date",IF(AND($K2432&lt;&gt;"",NOT(ISNUMBER($K2432))),"Contract end is text, not a date","")))))</f>
        <v/>
      </c>
      <c r="AM2432" s="41">
        <f>IF($R2432=0,0,N($L2432)*(1+$Z2432+BonusMonths/12+IF($Q2432=1,0,EOSB))+N($M2432)+(N($L2432)+SI_Gross*N($M2432))*IF($Q2432=1,SI_O,SI_E))</f>
        <v/>
      </c>
      <c r="AN2432" s="41">
        <f>IF($R2432=0,0,(IF($Q2432=1,MedO,MedE+Ticket)+Training)/12)</f>
        <v/>
      </c>
    </row>
    <row r="2433">
      <c r="I2433" s="35" t="n"/>
      <c r="J2433" s="35" t="n"/>
      <c r="K2433" s="35" t="n"/>
      <c r="L2433" s="36" t="n"/>
      <c r="M2433" s="36" t="n"/>
      <c r="P2433" s="37" t="n"/>
      <c r="Q2433" s="38">
        <f>IF($C2433="",0,IF(OR(LOWER(TRIM($G2433))="omani",LOWER(TRIM($G2433))="oman",LOWER(TRIM($G2433))="om",LOWER(TRIM($G2433))="local"),1,0))</f>
        <v/>
      </c>
      <c r="R2433" s="38">
        <f>IF($C2433="",0,IF(OR(ISNUMBER(SEARCH("resign",$N2433)),ISNUMBER(SEARCH("terminat",$N2433)),ISNUMBER(SEARCH("inactive",$N2433)),ISNUMBER(SEARCH("vacan",$N2433)),ISNUMBER(SEARCH("deceased",$N2433)),ISNUMBER(SEARCH("separated",$N2433))),0,1))</f>
        <v/>
      </c>
      <c r="S2433">
        <f>IF(OR($R2433=0,NOT(ISNUMBER($I2433))),"",IFERROR(DATEDIF($I2433,DATE(FY,1,1),"y"),""))</f>
        <v/>
      </c>
      <c r="T2433">
        <f>IF(OR($R2433=0,NOT(ISNUMBER($J2433))),"",IFERROR(DATEDIF($J2433,DATE(FY,1,1),"y"),0))</f>
        <v/>
      </c>
      <c r="U2433" s="38">
        <f>IF(OR($R2433=0,NOT(ISNUMBER($I2433))),0,IF(YEAR($I2433)+IF($Q2433=1,RetAgeO,RetAgeE)=FY,MONTH($I2433),IF(YEAR($I2433)+IF($Q2433=1,RetAgeO,RetAgeE)&lt;FY,1,0)))</f>
        <v/>
      </c>
      <c r="V2433" s="38">
        <f>IF(OR($R2433=0,NOT(ISNUMBER($K2433))),0,IF(YEAR($K2433)=FY,MONTH($K2433),IF(YEAR($K2433)&lt;FY,1,0)))</f>
        <v/>
      </c>
      <c r="W2433" s="38">
        <f>IF($R2433=0,0,MIN(12,IF(AND(ISNUMBER($O2433),$O2433&gt;=1,$O2433&lt;=12),INT($O2433),12),IF(AND(RetireExit="Yes",$U2433&gt;0),$U2433,12),IF(AND(ContractExit="Yes",$V2433&gt;0),$V2433,12)))</f>
        <v/>
      </c>
      <c r="X2433" s="37">
        <f>IF(ISNUMBER($P2433),$P2433,IncPct)</f>
        <v/>
      </c>
      <c r="Y2433" s="39">
        <f>IF($W2433=0,0,MAX(0,MIN($W2433,IncMonth-1))+MAX(0,$W2433-IncMonth+1)*(1+$X2433))</f>
        <v/>
      </c>
      <c r="Z2433" s="40">
        <f>IF($C2433="",0,IFERROR(INDEX(Departments!$B$5:$B$54,MATCH($C2433,Departments!$A$5:$A$54,0)),0))</f>
        <v/>
      </c>
      <c r="AA2433" s="41">
        <f>N($L2433)*$Y2433</f>
        <v/>
      </c>
      <c r="AB2433" s="41">
        <f>N($M2433)*$Y2433</f>
        <v/>
      </c>
      <c r="AC2433" s="41">
        <f>$AA2433*$Z2433</f>
        <v/>
      </c>
      <c r="AD2433" s="41">
        <f>$AA2433*BonusMonths/12</f>
        <v/>
      </c>
      <c r="AE2433" s="41">
        <f>($AA2433+SI_Gross*$AB2433)*IF($Q2433=1,SI_O,SI_E)</f>
        <v/>
      </c>
      <c r="AF2433" s="41">
        <f>IF($Q2433=1,0,$AA2433*EOSB)</f>
        <v/>
      </c>
      <c r="AG2433" s="41">
        <f>$AN2433*$W2433</f>
        <v/>
      </c>
      <c r="AH2433" s="41">
        <f>SUM($AA2433:$AG2433)</f>
        <v/>
      </c>
      <c r="AI2433" s="41">
        <f>12*($AM2433+$AN2433)</f>
        <v/>
      </c>
      <c r="AJ2433" s="41">
        <f>$AM2433*((IncMonth-1)+(13-IncMonth)*(1+$X2433))+12*$AN2433</f>
        <v/>
      </c>
      <c r="AK2433" s="41">
        <f>IF($R2433=1,N($L2433)+N($M2433),0)</f>
        <v/>
      </c>
      <c r="AL2433">
        <f>IF($C2433="","",IF(N($L2433)&lt;=0,"Basic salary missing",IF(ISNA(MATCH($C2433,Departments!$A$5:$A$54,0)),"Department not on Departments sheet",IF(AND($I2433&lt;&gt;"",NOT(ISNUMBER($I2433))),"Date of birth is text, not a date",IF(AND($K2433&lt;&gt;"",NOT(ISNUMBER($K2433))),"Contract end is text, not a date","")))))</f>
        <v/>
      </c>
      <c r="AM2433" s="41">
        <f>IF($R2433=0,0,N($L2433)*(1+$Z2433+BonusMonths/12+IF($Q2433=1,0,EOSB))+N($M2433)+(N($L2433)+SI_Gross*N($M2433))*IF($Q2433=1,SI_O,SI_E))</f>
        <v/>
      </c>
      <c r="AN2433" s="41">
        <f>IF($R2433=0,0,(IF($Q2433=1,MedO,MedE+Ticket)+Training)/12)</f>
        <v/>
      </c>
    </row>
    <row r="2434">
      <c r="I2434" s="35" t="n"/>
      <c r="J2434" s="35" t="n"/>
      <c r="K2434" s="35" t="n"/>
      <c r="L2434" s="36" t="n"/>
      <c r="M2434" s="36" t="n"/>
      <c r="P2434" s="37" t="n"/>
      <c r="Q2434" s="38">
        <f>IF($C2434="",0,IF(OR(LOWER(TRIM($G2434))="omani",LOWER(TRIM($G2434))="oman",LOWER(TRIM($G2434))="om",LOWER(TRIM($G2434))="local"),1,0))</f>
        <v/>
      </c>
      <c r="R2434" s="38">
        <f>IF($C2434="",0,IF(OR(ISNUMBER(SEARCH("resign",$N2434)),ISNUMBER(SEARCH("terminat",$N2434)),ISNUMBER(SEARCH("inactive",$N2434)),ISNUMBER(SEARCH("vacan",$N2434)),ISNUMBER(SEARCH("deceased",$N2434)),ISNUMBER(SEARCH("separated",$N2434))),0,1))</f>
        <v/>
      </c>
      <c r="S2434">
        <f>IF(OR($R2434=0,NOT(ISNUMBER($I2434))),"",IFERROR(DATEDIF($I2434,DATE(FY,1,1),"y"),""))</f>
        <v/>
      </c>
      <c r="T2434">
        <f>IF(OR($R2434=0,NOT(ISNUMBER($J2434))),"",IFERROR(DATEDIF($J2434,DATE(FY,1,1),"y"),0))</f>
        <v/>
      </c>
      <c r="U2434" s="38">
        <f>IF(OR($R2434=0,NOT(ISNUMBER($I2434))),0,IF(YEAR($I2434)+IF($Q2434=1,RetAgeO,RetAgeE)=FY,MONTH($I2434),IF(YEAR($I2434)+IF($Q2434=1,RetAgeO,RetAgeE)&lt;FY,1,0)))</f>
        <v/>
      </c>
      <c r="V2434" s="38">
        <f>IF(OR($R2434=0,NOT(ISNUMBER($K2434))),0,IF(YEAR($K2434)=FY,MONTH($K2434),IF(YEAR($K2434)&lt;FY,1,0)))</f>
        <v/>
      </c>
      <c r="W2434" s="38">
        <f>IF($R2434=0,0,MIN(12,IF(AND(ISNUMBER($O2434),$O2434&gt;=1,$O2434&lt;=12),INT($O2434),12),IF(AND(RetireExit="Yes",$U2434&gt;0),$U2434,12),IF(AND(ContractExit="Yes",$V2434&gt;0),$V2434,12)))</f>
        <v/>
      </c>
      <c r="X2434" s="37">
        <f>IF(ISNUMBER($P2434),$P2434,IncPct)</f>
        <v/>
      </c>
      <c r="Y2434" s="39">
        <f>IF($W2434=0,0,MAX(0,MIN($W2434,IncMonth-1))+MAX(0,$W2434-IncMonth+1)*(1+$X2434))</f>
        <v/>
      </c>
      <c r="Z2434" s="40">
        <f>IF($C2434="",0,IFERROR(INDEX(Departments!$B$5:$B$54,MATCH($C2434,Departments!$A$5:$A$54,0)),0))</f>
        <v/>
      </c>
      <c r="AA2434" s="41">
        <f>N($L2434)*$Y2434</f>
        <v/>
      </c>
      <c r="AB2434" s="41">
        <f>N($M2434)*$Y2434</f>
        <v/>
      </c>
      <c r="AC2434" s="41">
        <f>$AA2434*$Z2434</f>
        <v/>
      </c>
      <c r="AD2434" s="41">
        <f>$AA2434*BonusMonths/12</f>
        <v/>
      </c>
      <c r="AE2434" s="41">
        <f>($AA2434+SI_Gross*$AB2434)*IF($Q2434=1,SI_O,SI_E)</f>
        <v/>
      </c>
      <c r="AF2434" s="41">
        <f>IF($Q2434=1,0,$AA2434*EOSB)</f>
        <v/>
      </c>
      <c r="AG2434" s="41">
        <f>$AN2434*$W2434</f>
        <v/>
      </c>
      <c r="AH2434" s="41">
        <f>SUM($AA2434:$AG2434)</f>
        <v/>
      </c>
      <c r="AI2434" s="41">
        <f>12*($AM2434+$AN2434)</f>
        <v/>
      </c>
      <c r="AJ2434" s="41">
        <f>$AM2434*((IncMonth-1)+(13-IncMonth)*(1+$X2434))+12*$AN2434</f>
        <v/>
      </c>
      <c r="AK2434" s="41">
        <f>IF($R2434=1,N($L2434)+N($M2434),0)</f>
        <v/>
      </c>
      <c r="AL2434">
        <f>IF($C2434="","",IF(N($L2434)&lt;=0,"Basic salary missing",IF(ISNA(MATCH($C2434,Departments!$A$5:$A$54,0)),"Department not on Departments sheet",IF(AND($I2434&lt;&gt;"",NOT(ISNUMBER($I2434))),"Date of birth is text, not a date",IF(AND($K2434&lt;&gt;"",NOT(ISNUMBER($K2434))),"Contract end is text, not a date","")))))</f>
        <v/>
      </c>
      <c r="AM2434" s="41">
        <f>IF($R2434=0,0,N($L2434)*(1+$Z2434+BonusMonths/12+IF($Q2434=1,0,EOSB))+N($M2434)+(N($L2434)+SI_Gross*N($M2434))*IF($Q2434=1,SI_O,SI_E))</f>
        <v/>
      </c>
      <c r="AN2434" s="41">
        <f>IF($R2434=0,0,(IF($Q2434=1,MedO,MedE+Ticket)+Training)/12)</f>
        <v/>
      </c>
    </row>
    <row r="2435">
      <c r="I2435" s="35" t="n"/>
      <c r="J2435" s="35" t="n"/>
      <c r="K2435" s="35" t="n"/>
      <c r="L2435" s="36" t="n"/>
      <c r="M2435" s="36" t="n"/>
      <c r="P2435" s="37" t="n"/>
      <c r="Q2435" s="38">
        <f>IF($C2435="",0,IF(OR(LOWER(TRIM($G2435))="omani",LOWER(TRIM($G2435))="oman",LOWER(TRIM($G2435))="om",LOWER(TRIM($G2435))="local"),1,0))</f>
        <v/>
      </c>
      <c r="R2435" s="38">
        <f>IF($C2435="",0,IF(OR(ISNUMBER(SEARCH("resign",$N2435)),ISNUMBER(SEARCH("terminat",$N2435)),ISNUMBER(SEARCH("inactive",$N2435)),ISNUMBER(SEARCH("vacan",$N2435)),ISNUMBER(SEARCH("deceased",$N2435)),ISNUMBER(SEARCH("separated",$N2435))),0,1))</f>
        <v/>
      </c>
      <c r="S2435">
        <f>IF(OR($R2435=0,NOT(ISNUMBER($I2435))),"",IFERROR(DATEDIF($I2435,DATE(FY,1,1),"y"),""))</f>
        <v/>
      </c>
      <c r="T2435">
        <f>IF(OR($R2435=0,NOT(ISNUMBER($J2435))),"",IFERROR(DATEDIF($J2435,DATE(FY,1,1),"y"),0))</f>
        <v/>
      </c>
      <c r="U2435" s="38">
        <f>IF(OR($R2435=0,NOT(ISNUMBER($I2435))),0,IF(YEAR($I2435)+IF($Q2435=1,RetAgeO,RetAgeE)=FY,MONTH($I2435),IF(YEAR($I2435)+IF($Q2435=1,RetAgeO,RetAgeE)&lt;FY,1,0)))</f>
        <v/>
      </c>
      <c r="V2435" s="38">
        <f>IF(OR($R2435=0,NOT(ISNUMBER($K2435))),0,IF(YEAR($K2435)=FY,MONTH($K2435),IF(YEAR($K2435)&lt;FY,1,0)))</f>
        <v/>
      </c>
      <c r="W2435" s="38">
        <f>IF($R2435=0,0,MIN(12,IF(AND(ISNUMBER($O2435),$O2435&gt;=1,$O2435&lt;=12),INT($O2435),12),IF(AND(RetireExit="Yes",$U2435&gt;0),$U2435,12),IF(AND(ContractExit="Yes",$V2435&gt;0),$V2435,12)))</f>
        <v/>
      </c>
      <c r="X2435" s="37">
        <f>IF(ISNUMBER($P2435),$P2435,IncPct)</f>
        <v/>
      </c>
      <c r="Y2435" s="39">
        <f>IF($W2435=0,0,MAX(0,MIN($W2435,IncMonth-1))+MAX(0,$W2435-IncMonth+1)*(1+$X2435))</f>
        <v/>
      </c>
      <c r="Z2435" s="40">
        <f>IF($C2435="",0,IFERROR(INDEX(Departments!$B$5:$B$54,MATCH($C2435,Departments!$A$5:$A$54,0)),0))</f>
        <v/>
      </c>
      <c r="AA2435" s="41">
        <f>N($L2435)*$Y2435</f>
        <v/>
      </c>
      <c r="AB2435" s="41">
        <f>N($M2435)*$Y2435</f>
        <v/>
      </c>
      <c r="AC2435" s="41">
        <f>$AA2435*$Z2435</f>
        <v/>
      </c>
      <c r="AD2435" s="41">
        <f>$AA2435*BonusMonths/12</f>
        <v/>
      </c>
      <c r="AE2435" s="41">
        <f>($AA2435+SI_Gross*$AB2435)*IF($Q2435=1,SI_O,SI_E)</f>
        <v/>
      </c>
      <c r="AF2435" s="41">
        <f>IF($Q2435=1,0,$AA2435*EOSB)</f>
        <v/>
      </c>
      <c r="AG2435" s="41">
        <f>$AN2435*$W2435</f>
        <v/>
      </c>
      <c r="AH2435" s="41">
        <f>SUM($AA2435:$AG2435)</f>
        <v/>
      </c>
      <c r="AI2435" s="41">
        <f>12*($AM2435+$AN2435)</f>
        <v/>
      </c>
      <c r="AJ2435" s="41">
        <f>$AM2435*((IncMonth-1)+(13-IncMonth)*(1+$X2435))+12*$AN2435</f>
        <v/>
      </c>
      <c r="AK2435" s="41">
        <f>IF($R2435=1,N($L2435)+N($M2435),0)</f>
        <v/>
      </c>
      <c r="AL2435">
        <f>IF($C2435="","",IF(N($L2435)&lt;=0,"Basic salary missing",IF(ISNA(MATCH($C2435,Departments!$A$5:$A$54,0)),"Department not on Departments sheet",IF(AND($I2435&lt;&gt;"",NOT(ISNUMBER($I2435))),"Date of birth is text, not a date",IF(AND($K2435&lt;&gt;"",NOT(ISNUMBER($K2435))),"Contract end is text, not a date","")))))</f>
        <v/>
      </c>
      <c r="AM2435" s="41">
        <f>IF($R2435=0,0,N($L2435)*(1+$Z2435+BonusMonths/12+IF($Q2435=1,0,EOSB))+N($M2435)+(N($L2435)+SI_Gross*N($M2435))*IF($Q2435=1,SI_O,SI_E))</f>
        <v/>
      </c>
      <c r="AN2435" s="41">
        <f>IF($R2435=0,0,(IF($Q2435=1,MedO,MedE+Ticket)+Training)/12)</f>
        <v/>
      </c>
    </row>
    <row r="2436">
      <c r="I2436" s="35" t="n"/>
      <c r="J2436" s="35" t="n"/>
      <c r="K2436" s="35" t="n"/>
      <c r="L2436" s="36" t="n"/>
      <c r="M2436" s="36" t="n"/>
      <c r="P2436" s="37" t="n"/>
      <c r="Q2436" s="38">
        <f>IF($C2436="",0,IF(OR(LOWER(TRIM($G2436))="omani",LOWER(TRIM($G2436))="oman",LOWER(TRIM($G2436))="om",LOWER(TRIM($G2436))="local"),1,0))</f>
        <v/>
      </c>
      <c r="R2436" s="38">
        <f>IF($C2436="",0,IF(OR(ISNUMBER(SEARCH("resign",$N2436)),ISNUMBER(SEARCH("terminat",$N2436)),ISNUMBER(SEARCH("inactive",$N2436)),ISNUMBER(SEARCH("vacan",$N2436)),ISNUMBER(SEARCH("deceased",$N2436)),ISNUMBER(SEARCH("separated",$N2436))),0,1))</f>
        <v/>
      </c>
      <c r="S2436">
        <f>IF(OR($R2436=0,NOT(ISNUMBER($I2436))),"",IFERROR(DATEDIF($I2436,DATE(FY,1,1),"y"),""))</f>
        <v/>
      </c>
      <c r="T2436">
        <f>IF(OR($R2436=0,NOT(ISNUMBER($J2436))),"",IFERROR(DATEDIF($J2436,DATE(FY,1,1),"y"),0))</f>
        <v/>
      </c>
      <c r="U2436" s="38">
        <f>IF(OR($R2436=0,NOT(ISNUMBER($I2436))),0,IF(YEAR($I2436)+IF($Q2436=1,RetAgeO,RetAgeE)=FY,MONTH($I2436),IF(YEAR($I2436)+IF($Q2436=1,RetAgeO,RetAgeE)&lt;FY,1,0)))</f>
        <v/>
      </c>
      <c r="V2436" s="38">
        <f>IF(OR($R2436=0,NOT(ISNUMBER($K2436))),0,IF(YEAR($K2436)=FY,MONTH($K2436),IF(YEAR($K2436)&lt;FY,1,0)))</f>
        <v/>
      </c>
      <c r="W2436" s="38">
        <f>IF($R2436=0,0,MIN(12,IF(AND(ISNUMBER($O2436),$O2436&gt;=1,$O2436&lt;=12),INT($O2436),12),IF(AND(RetireExit="Yes",$U2436&gt;0),$U2436,12),IF(AND(ContractExit="Yes",$V2436&gt;0),$V2436,12)))</f>
        <v/>
      </c>
      <c r="X2436" s="37">
        <f>IF(ISNUMBER($P2436),$P2436,IncPct)</f>
        <v/>
      </c>
      <c r="Y2436" s="39">
        <f>IF($W2436=0,0,MAX(0,MIN($W2436,IncMonth-1))+MAX(0,$W2436-IncMonth+1)*(1+$X2436))</f>
        <v/>
      </c>
      <c r="Z2436" s="40">
        <f>IF($C2436="",0,IFERROR(INDEX(Departments!$B$5:$B$54,MATCH($C2436,Departments!$A$5:$A$54,0)),0))</f>
        <v/>
      </c>
      <c r="AA2436" s="41">
        <f>N($L2436)*$Y2436</f>
        <v/>
      </c>
      <c r="AB2436" s="41">
        <f>N($M2436)*$Y2436</f>
        <v/>
      </c>
      <c r="AC2436" s="41">
        <f>$AA2436*$Z2436</f>
        <v/>
      </c>
      <c r="AD2436" s="41">
        <f>$AA2436*BonusMonths/12</f>
        <v/>
      </c>
      <c r="AE2436" s="41">
        <f>($AA2436+SI_Gross*$AB2436)*IF($Q2436=1,SI_O,SI_E)</f>
        <v/>
      </c>
      <c r="AF2436" s="41">
        <f>IF($Q2436=1,0,$AA2436*EOSB)</f>
        <v/>
      </c>
      <c r="AG2436" s="41">
        <f>$AN2436*$W2436</f>
        <v/>
      </c>
      <c r="AH2436" s="41">
        <f>SUM($AA2436:$AG2436)</f>
        <v/>
      </c>
      <c r="AI2436" s="41">
        <f>12*($AM2436+$AN2436)</f>
        <v/>
      </c>
      <c r="AJ2436" s="41">
        <f>$AM2436*((IncMonth-1)+(13-IncMonth)*(1+$X2436))+12*$AN2436</f>
        <v/>
      </c>
      <c r="AK2436" s="41">
        <f>IF($R2436=1,N($L2436)+N($M2436),0)</f>
        <v/>
      </c>
      <c r="AL2436">
        <f>IF($C2436="","",IF(N($L2436)&lt;=0,"Basic salary missing",IF(ISNA(MATCH($C2436,Departments!$A$5:$A$54,0)),"Department not on Departments sheet",IF(AND($I2436&lt;&gt;"",NOT(ISNUMBER($I2436))),"Date of birth is text, not a date",IF(AND($K2436&lt;&gt;"",NOT(ISNUMBER($K2436))),"Contract end is text, not a date","")))))</f>
        <v/>
      </c>
      <c r="AM2436" s="41">
        <f>IF($R2436=0,0,N($L2436)*(1+$Z2436+BonusMonths/12+IF($Q2436=1,0,EOSB))+N($M2436)+(N($L2436)+SI_Gross*N($M2436))*IF($Q2436=1,SI_O,SI_E))</f>
        <v/>
      </c>
      <c r="AN2436" s="41">
        <f>IF($R2436=0,0,(IF($Q2436=1,MedO,MedE+Ticket)+Training)/12)</f>
        <v/>
      </c>
    </row>
    <row r="2437">
      <c r="I2437" s="35" t="n"/>
      <c r="J2437" s="35" t="n"/>
      <c r="K2437" s="35" t="n"/>
      <c r="L2437" s="36" t="n"/>
      <c r="M2437" s="36" t="n"/>
      <c r="P2437" s="37" t="n"/>
      <c r="Q2437" s="38">
        <f>IF($C2437="",0,IF(OR(LOWER(TRIM($G2437))="omani",LOWER(TRIM($G2437))="oman",LOWER(TRIM($G2437))="om",LOWER(TRIM($G2437))="local"),1,0))</f>
        <v/>
      </c>
      <c r="R2437" s="38">
        <f>IF($C2437="",0,IF(OR(ISNUMBER(SEARCH("resign",$N2437)),ISNUMBER(SEARCH("terminat",$N2437)),ISNUMBER(SEARCH("inactive",$N2437)),ISNUMBER(SEARCH("vacan",$N2437)),ISNUMBER(SEARCH("deceased",$N2437)),ISNUMBER(SEARCH("separated",$N2437))),0,1))</f>
        <v/>
      </c>
      <c r="S2437">
        <f>IF(OR($R2437=0,NOT(ISNUMBER($I2437))),"",IFERROR(DATEDIF($I2437,DATE(FY,1,1),"y"),""))</f>
        <v/>
      </c>
      <c r="T2437">
        <f>IF(OR($R2437=0,NOT(ISNUMBER($J2437))),"",IFERROR(DATEDIF($J2437,DATE(FY,1,1),"y"),0))</f>
        <v/>
      </c>
      <c r="U2437" s="38">
        <f>IF(OR($R2437=0,NOT(ISNUMBER($I2437))),0,IF(YEAR($I2437)+IF($Q2437=1,RetAgeO,RetAgeE)=FY,MONTH($I2437),IF(YEAR($I2437)+IF($Q2437=1,RetAgeO,RetAgeE)&lt;FY,1,0)))</f>
        <v/>
      </c>
      <c r="V2437" s="38">
        <f>IF(OR($R2437=0,NOT(ISNUMBER($K2437))),0,IF(YEAR($K2437)=FY,MONTH($K2437),IF(YEAR($K2437)&lt;FY,1,0)))</f>
        <v/>
      </c>
      <c r="W2437" s="38">
        <f>IF($R2437=0,0,MIN(12,IF(AND(ISNUMBER($O2437),$O2437&gt;=1,$O2437&lt;=12),INT($O2437),12),IF(AND(RetireExit="Yes",$U2437&gt;0),$U2437,12),IF(AND(ContractExit="Yes",$V2437&gt;0),$V2437,12)))</f>
        <v/>
      </c>
      <c r="X2437" s="37">
        <f>IF(ISNUMBER($P2437),$P2437,IncPct)</f>
        <v/>
      </c>
      <c r="Y2437" s="39">
        <f>IF($W2437=0,0,MAX(0,MIN($W2437,IncMonth-1))+MAX(0,$W2437-IncMonth+1)*(1+$X2437))</f>
        <v/>
      </c>
      <c r="Z2437" s="40">
        <f>IF($C2437="",0,IFERROR(INDEX(Departments!$B$5:$B$54,MATCH($C2437,Departments!$A$5:$A$54,0)),0))</f>
        <v/>
      </c>
      <c r="AA2437" s="41">
        <f>N($L2437)*$Y2437</f>
        <v/>
      </c>
      <c r="AB2437" s="41">
        <f>N($M2437)*$Y2437</f>
        <v/>
      </c>
      <c r="AC2437" s="41">
        <f>$AA2437*$Z2437</f>
        <v/>
      </c>
      <c r="AD2437" s="41">
        <f>$AA2437*BonusMonths/12</f>
        <v/>
      </c>
      <c r="AE2437" s="41">
        <f>($AA2437+SI_Gross*$AB2437)*IF($Q2437=1,SI_O,SI_E)</f>
        <v/>
      </c>
      <c r="AF2437" s="41">
        <f>IF($Q2437=1,0,$AA2437*EOSB)</f>
        <v/>
      </c>
      <c r="AG2437" s="41">
        <f>$AN2437*$W2437</f>
        <v/>
      </c>
      <c r="AH2437" s="41">
        <f>SUM($AA2437:$AG2437)</f>
        <v/>
      </c>
      <c r="AI2437" s="41">
        <f>12*($AM2437+$AN2437)</f>
        <v/>
      </c>
      <c r="AJ2437" s="41">
        <f>$AM2437*((IncMonth-1)+(13-IncMonth)*(1+$X2437))+12*$AN2437</f>
        <v/>
      </c>
      <c r="AK2437" s="41">
        <f>IF($R2437=1,N($L2437)+N($M2437),0)</f>
        <v/>
      </c>
      <c r="AL2437">
        <f>IF($C2437="","",IF(N($L2437)&lt;=0,"Basic salary missing",IF(ISNA(MATCH($C2437,Departments!$A$5:$A$54,0)),"Department not on Departments sheet",IF(AND($I2437&lt;&gt;"",NOT(ISNUMBER($I2437))),"Date of birth is text, not a date",IF(AND($K2437&lt;&gt;"",NOT(ISNUMBER($K2437))),"Contract end is text, not a date","")))))</f>
        <v/>
      </c>
      <c r="AM2437" s="41">
        <f>IF($R2437=0,0,N($L2437)*(1+$Z2437+BonusMonths/12+IF($Q2437=1,0,EOSB))+N($M2437)+(N($L2437)+SI_Gross*N($M2437))*IF($Q2437=1,SI_O,SI_E))</f>
        <v/>
      </c>
      <c r="AN2437" s="41">
        <f>IF($R2437=0,0,(IF($Q2437=1,MedO,MedE+Ticket)+Training)/12)</f>
        <v/>
      </c>
    </row>
    <row r="2438">
      <c r="I2438" s="35" t="n"/>
      <c r="J2438" s="35" t="n"/>
      <c r="K2438" s="35" t="n"/>
      <c r="L2438" s="36" t="n"/>
      <c r="M2438" s="36" t="n"/>
      <c r="P2438" s="37" t="n"/>
      <c r="Q2438" s="38">
        <f>IF($C2438="",0,IF(OR(LOWER(TRIM($G2438))="omani",LOWER(TRIM($G2438))="oman",LOWER(TRIM($G2438))="om",LOWER(TRIM($G2438))="local"),1,0))</f>
        <v/>
      </c>
      <c r="R2438" s="38">
        <f>IF($C2438="",0,IF(OR(ISNUMBER(SEARCH("resign",$N2438)),ISNUMBER(SEARCH("terminat",$N2438)),ISNUMBER(SEARCH("inactive",$N2438)),ISNUMBER(SEARCH("vacan",$N2438)),ISNUMBER(SEARCH("deceased",$N2438)),ISNUMBER(SEARCH("separated",$N2438))),0,1))</f>
        <v/>
      </c>
      <c r="S2438">
        <f>IF(OR($R2438=0,NOT(ISNUMBER($I2438))),"",IFERROR(DATEDIF($I2438,DATE(FY,1,1),"y"),""))</f>
        <v/>
      </c>
      <c r="T2438">
        <f>IF(OR($R2438=0,NOT(ISNUMBER($J2438))),"",IFERROR(DATEDIF($J2438,DATE(FY,1,1),"y"),0))</f>
        <v/>
      </c>
      <c r="U2438" s="38">
        <f>IF(OR($R2438=0,NOT(ISNUMBER($I2438))),0,IF(YEAR($I2438)+IF($Q2438=1,RetAgeO,RetAgeE)=FY,MONTH($I2438),IF(YEAR($I2438)+IF($Q2438=1,RetAgeO,RetAgeE)&lt;FY,1,0)))</f>
        <v/>
      </c>
      <c r="V2438" s="38">
        <f>IF(OR($R2438=0,NOT(ISNUMBER($K2438))),0,IF(YEAR($K2438)=FY,MONTH($K2438),IF(YEAR($K2438)&lt;FY,1,0)))</f>
        <v/>
      </c>
      <c r="W2438" s="38">
        <f>IF($R2438=0,0,MIN(12,IF(AND(ISNUMBER($O2438),$O2438&gt;=1,$O2438&lt;=12),INT($O2438),12),IF(AND(RetireExit="Yes",$U2438&gt;0),$U2438,12),IF(AND(ContractExit="Yes",$V2438&gt;0),$V2438,12)))</f>
        <v/>
      </c>
      <c r="X2438" s="37">
        <f>IF(ISNUMBER($P2438),$P2438,IncPct)</f>
        <v/>
      </c>
      <c r="Y2438" s="39">
        <f>IF($W2438=0,0,MAX(0,MIN($W2438,IncMonth-1))+MAX(0,$W2438-IncMonth+1)*(1+$X2438))</f>
        <v/>
      </c>
      <c r="Z2438" s="40">
        <f>IF($C2438="",0,IFERROR(INDEX(Departments!$B$5:$B$54,MATCH($C2438,Departments!$A$5:$A$54,0)),0))</f>
        <v/>
      </c>
      <c r="AA2438" s="41">
        <f>N($L2438)*$Y2438</f>
        <v/>
      </c>
      <c r="AB2438" s="41">
        <f>N($M2438)*$Y2438</f>
        <v/>
      </c>
      <c r="AC2438" s="41">
        <f>$AA2438*$Z2438</f>
        <v/>
      </c>
      <c r="AD2438" s="41">
        <f>$AA2438*BonusMonths/12</f>
        <v/>
      </c>
      <c r="AE2438" s="41">
        <f>($AA2438+SI_Gross*$AB2438)*IF($Q2438=1,SI_O,SI_E)</f>
        <v/>
      </c>
      <c r="AF2438" s="41">
        <f>IF($Q2438=1,0,$AA2438*EOSB)</f>
        <v/>
      </c>
      <c r="AG2438" s="41">
        <f>$AN2438*$W2438</f>
        <v/>
      </c>
      <c r="AH2438" s="41">
        <f>SUM($AA2438:$AG2438)</f>
        <v/>
      </c>
      <c r="AI2438" s="41">
        <f>12*($AM2438+$AN2438)</f>
        <v/>
      </c>
      <c r="AJ2438" s="41">
        <f>$AM2438*((IncMonth-1)+(13-IncMonth)*(1+$X2438))+12*$AN2438</f>
        <v/>
      </c>
      <c r="AK2438" s="41">
        <f>IF($R2438=1,N($L2438)+N($M2438),0)</f>
        <v/>
      </c>
      <c r="AL2438">
        <f>IF($C2438="","",IF(N($L2438)&lt;=0,"Basic salary missing",IF(ISNA(MATCH($C2438,Departments!$A$5:$A$54,0)),"Department not on Departments sheet",IF(AND($I2438&lt;&gt;"",NOT(ISNUMBER($I2438))),"Date of birth is text, not a date",IF(AND($K2438&lt;&gt;"",NOT(ISNUMBER($K2438))),"Contract end is text, not a date","")))))</f>
        <v/>
      </c>
      <c r="AM2438" s="41">
        <f>IF($R2438=0,0,N($L2438)*(1+$Z2438+BonusMonths/12+IF($Q2438=1,0,EOSB))+N($M2438)+(N($L2438)+SI_Gross*N($M2438))*IF($Q2438=1,SI_O,SI_E))</f>
        <v/>
      </c>
      <c r="AN2438" s="41">
        <f>IF($R2438=0,0,(IF($Q2438=1,MedO,MedE+Ticket)+Training)/12)</f>
        <v/>
      </c>
    </row>
    <row r="2439">
      <c r="I2439" s="35" t="n"/>
      <c r="J2439" s="35" t="n"/>
      <c r="K2439" s="35" t="n"/>
      <c r="L2439" s="36" t="n"/>
      <c r="M2439" s="36" t="n"/>
      <c r="P2439" s="37" t="n"/>
      <c r="Q2439" s="38">
        <f>IF($C2439="",0,IF(OR(LOWER(TRIM($G2439))="omani",LOWER(TRIM($G2439))="oman",LOWER(TRIM($G2439))="om",LOWER(TRIM($G2439))="local"),1,0))</f>
        <v/>
      </c>
      <c r="R2439" s="38">
        <f>IF($C2439="",0,IF(OR(ISNUMBER(SEARCH("resign",$N2439)),ISNUMBER(SEARCH("terminat",$N2439)),ISNUMBER(SEARCH("inactive",$N2439)),ISNUMBER(SEARCH("vacan",$N2439)),ISNUMBER(SEARCH("deceased",$N2439)),ISNUMBER(SEARCH("separated",$N2439))),0,1))</f>
        <v/>
      </c>
      <c r="S2439">
        <f>IF(OR($R2439=0,NOT(ISNUMBER($I2439))),"",IFERROR(DATEDIF($I2439,DATE(FY,1,1),"y"),""))</f>
        <v/>
      </c>
      <c r="T2439">
        <f>IF(OR($R2439=0,NOT(ISNUMBER($J2439))),"",IFERROR(DATEDIF($J2439,DATE(FY,1,1),"y"),0))</f>
        <v/>
      </c>
      <c r="U2439" s="38">
        <f>IF(OR($R2439=0,NOT(ISNUMBER($I2439))),0,IF(YEAR($I2439)+IF($Q2439=1,RetAgeO,RetAgeE)=FY,MONTH($I2439),IF(YEAR($I2439)+IF($Q2439=1,RetAgeO,RetAgeE)&lt;FY,1,0)))</f>
        <v/>
      </c>
      <c r="V2439" s="38">
        <f>IF(OR($R2439=0,NOT(ISNUMBER($K2439))),0,IF(YEAR($K2439)=FY,MONTH($K2439),IF(YEAR($K2439)&lt;FY,1,0)))</f>
        <v/>
      </c>
      <c r="W2439" s="38">
        <f>IF($R2439=0,0,MIN(12,IF(AND(ISNUMBER($O2439),$O2439&gt;=1,$O2439&lt;=12),INT($O2439),12),IF(AND(RetireExit="Yes",$U2439&gt;0),$U2439,12),IF(AND(ContractExit="Yes",$V2439&gt;0),$V2439,12)))</f>
        <v/>
      </c>
      <c r="X2439" s="37">
        <f>IF(ISNUMBER($P2439),$P2439,IncPct)</f>
        <v/>
      </c>
      <c r="Y2439" s="39">
        <f>IF($W2439=0,0,MAX(0,MIN($W2439,IncMonth-1))+MAX(0,$W2439-IncMonth+1)*(1+$X2439))</f>
        <v/>
      </c>
      <c r="Z2439" s="40">
        <f>IF($C2439="",0,IFERROR(INDEX(Departments!$B$5:$B$54,MATCH($C2439,Departments!$A$5:$A$54,0)),0))</f>
        <v/>
      </c>
      <c r="AA2439" s="41">
        <f>N($L2439)*$Y2439</f>
        <v/>
      </c>
      <c r="AB2439" s="41">
        <f>N($M2439)*$Y2439</f>
        <v/>
      </c>
      <c r="AC2439" s="41">
        <f>$AA2439*$Z2439</f>
        <v/>
      </c>
      <c r="AD2439" s="41">
        <f>$AA2439*BonusMonths/12</f>
        <v/>
      </c>
      <c r="AE2439" s="41">
        <f>($AA2439+SI_Gross*$AB2439)*IF($Q2439=1,SI_O,SI_E)</f>
        <v/>
      </c>
      <c r="AF2439" s="41">
        <f>IF($Q2439=1,0,$AA2439*EOSB)</f>
        <v/>
      </c>
      <c r="AG2439" s="41">
        <f>$AN2439*$W2439</f>
        <v/>
      </c>
      <c r="AH2439" s="41">
        <f>SUM($AA2439:$AG2439)</f>
        <v/>
      </c>
      <c r="AI2439" s="41">
        <f>12*($AM2439+$AN2439)</f>
        <v/>
      </c>
      <c r="AJ2439" s="41">
        <f>$AM2439*((IncMonth-1)+(13-IncMonth)*(1+$X2439))+12*$AN2439</f>
        <v/>
      </c>
      <c r="AK2439" s="41">
        <f>IF($R2439=1,N($L2439)+N($M2439),0)</f>
        <v/>
      </c>
      <c r="AL2439">
        <f>IF($C2439="","",IF(N($L2439)&lt;=0,"Basic salary missing",IF(ISNA(MATCH($C2439,Departments!$A$5:$A$54,0)),"Department not on Departments sheet",IF(AND($I2439&lt;&gt;"",NOT(ISNUMBER($I2439))),"Date of birth is text, not a date",IF(AND($K2439&lt;&gt;"",NOT(ISNUMBER($K2439))),"Contract end is text, not a date","")))))</f>
        <v/>
      </c>
      <c r="AM2439" s="41">
        <f>IF($R2439=0,0,N($L2439)*(1+$Z2439+BonusMonths/12+IF($Q2439=1,0,EOSB))+N($M2439)+(N($L2439)+SI_Gross*N($M2439))*IF($Q2439=1,SI_O,SI_E))</f>
        <v/>
      </c>
      <c r="AN2439" s="41">
        <f>IF($R2439=0,0,(IF($Q2439=1,MedO,MedE+Ticket)+Training)/12)</f>
        <v/>
      </c>
    </row>
    <row r="2440">
      <c r="I2440" s="35" t="n"/>
      <c r="J2440" s="35" t="n"/>
      <c r="K2440" s="35" t="n"/>
      <c r="L2440" s="36" t="n"/>
      <c r="M2440" s="36" t="n"/>
      <c r="P2440" s="37" t="n"/>
      <c r="Q2440" s="38">
        <f>IF($C2440="",0,IF(OR(LOWER(TRIM($G2440))="omani",LOWER(TRIM($G2440))="oman",LOWER(TRIM($G2440))="om",LOWER(TRIM($G2440))="local"),1,0))</f>
        <v/>
      </c>
      <c r="R2440" s="38">
        <f>IF($C2440="",0,IF(OR(ISNUMBER(SEARCH("resign",$N2440)),ISNUMBER(SEARCH("terminat",$N2440)),ISNUMBER(SEARCH("inactive",$N2440)),ISNUMBER(SEARCH("vacan",$N2440)),ISNUMBER(SEARCH("deceased",$N2440)),ISNUMBER(SEARCH("separated",$N2440))),0,1))</f>
        <v/>
      </c>
      <c r="S2440">
        <f>IF(OR($R2440=0,NOT(ISNUMBER($I2440))),"",IFERROR(DATEDIF($I2440,DATE(FY,1,1),"y"),""))</f>
        <v/>
      </c>
      <c r="T2440">
        <f>IF(OR($R2440=0,NOT(ISNUMBER($J2440))),"",IFERROR(DATEDIF($J2440,DATE(FY,1,1),"y"),0))</f>
        <v/>
      </c>
      <c r="U2440" s="38">
        <f>IF(OR($R2440=0,NOT(ISNUMBER($I2440))),0,IF(YEAR($I2440)+IF($Q2440=1,RetAgeO,RetAgeE)=FY,MONTH($I2440),IF(YEAR($I2440)+IF($Q2440=1,RetAgeO,RetAgeE)&lt;FY,1,0)))</f>
        <v/>
      </c>
      <c r="V2440" s="38">
        <f>IF(OR($R2440=0,NOT(ISNUMBER($K2440))),0,IF(YEAR($K2440)=FY,MONTH($K2440),IF(YEAR($K2440)&lt;FY,1,0)))</f>
        <v/>
      </c>
      <c r="W2440" s="38">
        <f>IF($R2440=0,0,MIN(12,IF(AND(ISNUMBER($O2440),$O2440&gt;=1,$O2440&lt;=12),INT($O2440),12),IF(AND(RetireExit="Yes",$U2440&gt;0),$U2440,12),IF(AND(ContractExit="Yes",$V2440&gt;0),$V2440,12)))</f>
        <v/>
      </c>
      <c r="X2440" s="37">
        <f>IF(ISNUMBER($P2440),$P2440,IncPct)</f>
        <v/>
      </c>
      <c r="Y2440" s="39">
        <f>IF($W2440=0,0,MAX(0,MIN($W2440,IncMonth-1))+MAX(0,$W2440-IncMonth+1)*(1+$X2440))</f>
        <v/>
      </c>
      <c r="Z2440" s="40">
        <f>IF($C2440="",0,IFERROR(INDEX(Departments!$B$5:$B$54,MATCH($C2440,Departments!$A$5:$A$54,0)),0))</f>
        <v/>
      </c>
      <c r="AA2440" s="41">
        <f>N($L2440)*$Y2440</f>
        <v/>
      </c>
      <c r="AB2440" s="41">
        <f>N($M2440)*$Y2440</f>
        <v/>
      </c>
      <c r="AC2440" s="41">
        <f>$AA2440*$Z2440</f>
        <v/>
      </c>
      <c r="AD2440" s="41">
        <f>$AA2440*BonusMonths/12</f>
        <v/>
      </c>
      <c r="AE2440" s="41">
        <f>($AA2440+SI_Gross*$AB2440)*IF($Q2440=1,SI_O,SI_E)</f>
        <v/>
      </c>
      <c r="AF2440" s="41">
        <f>IF($Q2440=1,0,$AA2440*EOSB)</f>
        <v/>
      </c>
      <c r="AG2440" s="41">
        <f>$AN2440*$W2440</f>
        <v/>
      </c>
      <c r="AH2440" s="41">
        <f>SUM($AA2440:$AG2440)</f>
        <v/>
      </c>
      <c r="AI2440" s="41">
        <f>12*($AM2440+$AN2440)</f>
        <v/>
      </c>
      <c r="AJ2440" s="41">
        <f>$AM2440*((IncMonth-1)+(13-IncMonth)*(1+$X2440))+12*$AN2440</f>
        <v/>
      </c>
      <c r="AK2440" s="41">
        <f>IF($R2440=1,N($L2440)+N($M2440),0)</f>
        <v/>
      </c>
      <c r="AL2440">
        <f>IF($C2440="","",IF(N($L2440)&lt;=0,"Basic salary missing",IF(ISNA(MATCH($C2440,Departments!$A$5:$A$54,0)),"Department not on Departments sheet",IF(AND($I2440&lt;&gt;"",NOT(ISNUMBER($I2440))),"Date of birth is text, not a date",IF(AND($K2440&lt;&gt;"",NOT(ISNUMBER($K2440))),"Contract end is text, not a date","")))))</f>
        <v/>
      </c>
      <c r="AM2440" s="41">
        <f>IF($R2440=0,0,N($L2440)*(1+$Z2440+BonusMonths/12+IF($Q2440=1,0,EOSB))+N($M2440)+(N($L2440)+SI_Gross*N($M2440))*IF($Q2440=1,SI_O,SI_E))</f>
        <v/>
      </c>
      <c r="AN2440" s="41">
        <f>IF($R2440=0,0,(IF($Q2440=1,MedO,MedE+Ticket)+Training)/12)</f>
        <v/>
      </c>
    </row>
    <row r="2441">
      <c r="I2441" s="35" t="n"/>
      <c r="J2441" s="35" t="n"/>
      <c r="K2441" s="35" t="n"/>
      <c r="L2441" s="36" t="n"/>
      <c r="M2441" s="36" t="n"/>
      <c r="P2441" s="37" t="n"/>
      <c r="Q2441" s="38">
        <f>IF($C2441="",0,IF(OR(LOWER(TRIM($G2441))="omani",LOWER(TRIM($G2441))="oman",LOWER(TRIM($G2441))="om",LOWER(TRIM($G2441))="local"),1,0))</f>
        <v/>
      </c>
      <c r="R2441" s="38">
        <f>IF($C2441="",0,IF(OR(ISNUMBER(SEARCH("resign",$N2441)),ISNUMBER(SEARCH("terminat",$N2441)),ISNUMBER(SEARCH("inactive",$N2441)),ISNUMBER(SEARCH("vacan",$N2441)),ISNUMBER(SEARCH("deceased",$N2441)),ISNUMBER(SEARCH("separated",$N2441))),0,1))</f>
        <v/>
      </c>
      <c r="S2441">
        <f>IF(OR($R2441=0,NOT(ISNUMBER($I2441))),"",IFERROR(DATEDIF($I2441,DATE(FY,1,1),"y"),""))</f>
        <v/>
      </c>
      <c r="T2441">
        <f>IF(OR($R2441=0,NOT(ISNUMBER($J2441))),"",IFERROR(DATEDIF($J2441,DATE(FY,1,1),"y"),0))</f>
        <v/>
      </c>
      <c r="U2441" s="38">
        <f>IF(OR($R2441=0,NOT(ISNUMBER($I2441))),0,IF(YEAR($I2441)+IF($Q2441=1,RetAgeO,RetAgeE)=FY,MONTH($I2441),IF(YEAR($I2441)+IF($Q2441=1,RetAgeO,RetAgeE)&lt;FY,1,0)))</f>
        <v/>
      </c>
      <c r="V2441" s="38">
        <f>IF(OR($R2441=0,NOT(ISNUMBER($K2441))),0,IF(YEAR($K2441)=FY,MONTH($K2441),IF(YEAR($K2441)&lt;FY,1,0)))</f>
        <v/>
      </c>
      <c r="W2441" s="38">
        <f>IF($R2441=0,0,MIN(12,IF(AND(ISNUMBER($O2441),$O2441&gt;=1,$O2441&lt;=12),INT($O2441),12),IF(AND(RetireExit="Yes",$U2441&gt;0),$U2441,12),IF(AND(ContractExit="Yes",$V2441&gt;0),$V2441,12)))</f>
        <v/>
      </c>
      <c r="X2441" s="37">
        <f>IF(ISNUMBER($P2441),$P2441,IncPct)</f>
        <v/>
      </c>
      <c r="Y2441" s="39">
        <f>IF($W2441=0,0,MAX(0,MIN($W2441,IncMonth-1))+MAX(0,$W2441-IncMonth+1)*(1+$X2441))</f>
        <v/>
      </c>
      <c r="Z2441" s="40">
        <f>IF($C2441="",0,IFERROR(INDEX(Departments!$B$5:$B$54,MATCH($C2441,Departments!$A$5:$A$54,0)),0))</f>
        <v/>
      </c>
      <c r="AA2441" s="41">
        <f>N($L2441)*$Y2441</f>
        <v/>
      </c>
      <c r="AB2441" s="41">
        <f>N($M2441)*$Y2441</f>
        <v/>
      </c>
      <c r="AC2441" s="41">
        <f>$AA2441*$Z2441</f>
        <v/>
      </c>
      <c r="AD2441" s="41">
        <f>$AA2441*BonusMonths/12</f>
        <v/>
      </c>
      <c r="AE2441" s="41">
        <f>($AA2441+SI_Gross*$AB2441)*IF($Q2441=1,SI_O,SI_E)</f>
        <v/>
      </c>
      <c r="AF2441" s="41">
        <f>IF($Q2441=1,0,$AA2441*EOSB)</f>
        <v/>
      </c>
      <c r="AG2441" s="41">
        <f>$AN2441*$W2441</f>
        <v/>
      </c>
      <c r="AH2441" s="41">
        <f>SUM($AA2441:$AG2441)</f>
        <v/>
      </c>
      <c r="AI2441" s="41">
        <f>12*($AM2441+$AN2441)</f>
        <v/>
      </c>
      <c r="AJ2441" s="41">
        <f>$AM2441*((IncMonth-1)+(13-IncMonth)*(1+$X2441))+12*$AN2441</f>
        <v/>
      </c>
      <c r="AK2441" s="41">
        <f>IF($R2441=1,N($L2441)+N($M2441),0)</f>
        <v/>
      </c>
      <c r="AL2441">
        <f>IF($C2441="","",IF(N($L2441)&lt;=0,"Basic salary missing",IF(ISNA(MATCH($C2441,Departments!$A$5:$A$54,0)),"Department not on Departments sheet",IF(AND($I2441&lt;&gt;"",NOT(ISNUMBER($I2441))),"Date of birth is text, not a date",IF(AND($K2441&lt;&gt;"",NOT(ISNUMBER($K2441))),"Contract end is text, not a date","")))))</f>
        <v/>
      </c>
      <c r="AM2441" s="41">
        <f>IF($R2441=0,0,N($L2441)*(1+$Z2441+BonusMonths/12+IF($Q2441=1,0,EOSB))+N($M2441)+(N($L2441)+SI_Gross*N($M2441))*IF($Q2441=1,SI_O,SI_E))</f>
        <v/>
      </c>
      <c r="AN2441" s="41">
        <f>IF($R2441=0,0,(IF($Q2441=1,MedO,MedE+Ticket)+Training)/12)</f>
        <v/>
      </c>
    </row>
    <row r="2442">
      <c r="I2442" s="35" t="n"/>
      <c r="J2442" s="35" t="n"/>
      <c r="K2442" s="35" t="n"/>
      <c r="L2442" s="36" t="n"/>
      <c r="M2442" s="36" t="n"/>
      <c r="P2442" s="37" t="n"/>
      <c r="Q2442" s="38">
        <f>IF($C2442="",0,IF(OR(LOWER(TRIM($G2442))="omani",LOWER(TRIM($G2442))="oman",LOWER(TRIM($G2442))="om",LOWER(TRIM($G2442))="local"),1,0))</f>
        <v/>
      </c>
      <c r="R2442" s="38">
        <f>IF($C2442="",0,IF(OR(ISNUMBER(SEARCH("resign",$N2442)),ISNUMBER(SEARCH("terminat",$N2442)),ISNUMBER(SEARCH("inactive",$N2442)),ISNUMBER(SEARCH("vacan",$N2442)),ISNUMBER(SEARCH("deceased",$N2442)),ISNUMBER(SEARCH("separated",$N2442))),0,1))</f>
        <v/>
      </c>
      <c r="S2442">
        <f>IF(OR($R2442=0,NOT(ISNUMBER($I2442))),"",IFERROR(DATEDIF($I2442,DATE(FY,1,1),"y"),""))</f>
        <v/>
      </c>
      <c r="T2442">
        <f>IF(OR($R2442=0,NOT(ISNUMBER($J2442))),"",IFERROR(DATEDIF($J2442,DATE(FY,1,1),"y"),0))</f>
        <v/>
      </c>
      <c r="U2442" s="38">
        <f>IF(OR($R2442=0,NOT(ISNUMBER($I2442))),0,IF(YEAR($I2442)+IF($Q2442=1,RetAgeO,RetAgeE)=FY,MONTH($I2442),IF(YEAR($I2442)+IF($Q2442=1,RetAgeO,RetAgeE)&lt;FY,1,0)))</f>
        <v/>
      </c>
      <c r="V2442" s="38">
        <f>IF(OR($R2442=0,NOT(ISNUMBER($K2442))),0,IF(YEAR($K2442)=FY,MONTH($K2442),IF(YEAR($K2442)&lt;FY,1,0)))</f>
        <v/>
      </c>
      <c r="W2442" s="38">
        <f>IF($R2442=0,0,MIN(12,IF(AND(ISNUMBER($O2442),$O2442&gt;=1,$O2442&lt;=12),INT($O2442),12),IF(AND(RetireExit="Yes",$U2442&gt;0),$U2442,12),IF(AND(ContractExit="Yes",$V2442&gt;0),$V2442,12)))</f>
        <v/>
      </c>
      <c r="X2442" s="37">
        <f>IF(ISNUMBER($P2442),$P2442,IncPct)</f>
        <v/>
      </c>
      <c r="Y2442" s="39">
        <f>IF($W2442=0,0,MAX(0,MIN($W2442,IncMonth-1))+MAX(0,$W2442-IncMonth+1)*(1+$X2442))</f>
        <v/>
      </c>
      <c r="Z2442" s="40">
        <f>IF($C2442="",0,IFERROR(INDEX(Departments!$B$5:$B$54,MATCH($C2442,Departments!$A$5:$A$54,0)),0))</f>
        <v/>
      </c>
      <c r="AA2442" s="41">
        <f>N($L2442)*$Y2442</f>
        <v/>
      </c>
      <c r="AB2442" s="41">
        <f>N($M2442)*$Y2442</f>
        <v/>
      </c>
      <c r="AC2442" s="41">
        <f>$AA2442*$Z2442</f>
        <v/>
      </c>
      <c r="AD2442" s="41">
        <f>$AA2442*BonusMonths/12</f>
        <v/>
      </c>
      <c r="AE2442" s="41">
        <f>($AA2442+SI_Gross*$AB2442)*IF($Q2442=1,SI_O,SI_E)</f>
        <v/>
      </c>
      <c r="AF2442" s="41">
        <f>IF($Q2442=1,0,$AA2442*EOSB)</f>
        <v/>
      </c>
      <c r="AG2442" s="41">
        <f>$AN2442*$W2442</f>
        <v/>
      </c>
      <c r="AH2442" s="41">
        <f>SUM($AA2442:$AG2442)</f>
        <v/>
      </c>
      <c r="AI2442" s="41">
        <f>12*($AM2442+$AN2442)</f>
        <v/>
      </c>
      <c r="AJ2442" s="41">
        <f>$AM2442*((IncMonth-1)+(13-IncMonth)*(1+$X2442))+12*$AN2442</f>
        <v/>
      </c>
      <c r="AK2442" s="41">
        <f>IF($R2442=1,N($L2442)+N($M2442),0)</f>
        <v/>
      </c>
      <c r="AL2442">
        <f>IF($C2442="","",IF(N($L2442)&lt;=0,"Basic salary missing",IF(ISNA(MATCH($C2442,Departments!$A$5:$A$54,0)),"Department not on Departments sheet",IF(AND($I2442&lt;&gt;"",NOT(ISNUMBER($I2442))),"Date of birth is text, not a date",IF(AND($K2442&lt;&gt;"",NOT(ISNUMBER($K2442))),"Contract end is text, not a date","")))))</f>
        <v/>
      </c>
      <c r="AM2442" s="41">
        <f>IF($R2442=0,0,N($L2442)*(1+$Z2442+BonusMonths/12+IF($Q2442=1,0,EOSB))+N($M2442)+(N($L2442)+SI_Gross*N($M2442))*IF($Q2442=1,SI_O,SI_E))</f>
        <v/>
      </c>
      <c r="AN2442" s="41">
        <f>IF($R2442=0,0,(IF($Q2442=1,MedO,MedE+Ticket)+Training)/12)</f>
        <v/>
      </c>
    </row>
    <row r="2443">
      <c r="I2443" s="35" t="n"/>
      <c r="J2443" s="35" t="n"/>
      <c r="K2443" s="35" t="n"/>
      <c r="L2443" s="36" t="n"/>
      <c r="M2443" s="36" t="n"/>
      <c r="P2443" s="37" t="n"/>
      <c r="Q2443" s="38">
        <f>IF($C2443="",0,IF(OR(LOWER(TRIM($G2443))="omani",LOWER(TRIM($G2443))="oman",LOWER(TRIM($G2443))="om",LOWER(TRIM($G2443))="local"),1,0))</f>
        <v/>
      </c>
      <c r="R2443" s="38">
        <f>IF($C2443="",0,IF(OR(ISNUMBER(SEARCH("resign",$N2443)),ISNUMBER(SEARCH("terminat",$N2443)),ISNUMBER(SEARCH("inactive",$N2443)),ISNUMBER(SEARCH("vacan",$N2443)),ISNUMBER(SEARCH("deceased",$N2443)),ISNUMBER(SEARCH("separated",$N2443))),0,1))</f>
        <v/>
      </c>
      <c r="S2443">
        <f>IF(OR($R2443=0,NOT(ISNUMBER($I2443))),"",IFERROR(DATEDIF($I2443,DATE(FY,1,1),"y"),""))</f>
        <v/>
      </c>
      <c r="T2443">
        <f>IF(OR($R2443=0,NOT(ISNUMBER($J2443))),"",IFERROR(DATEDIF($J2443,DATE(FY,1,1),"y"),0))</f>
        <v/>
      </c>
      <c r="U2443" s="38">
        <f>IF(OR($R2443=0,NOT(ISNUMBER($I2443))),0,IF(YEAR($I2443)+IF($Q2443=1,RetAgeO,RetAgeE)=FY,MONTH($I2443),IF(YEAR($I2443)+IF($Q2443=1,RetAgeO,RetAgeE)&lt;FY,1,0)))</f>
        <v/>
      </c>
      <c r="V2443" s="38">
        <f>IF(OR($R2443=0,NOT(ISNUMBER($K2443))),0,IF(YEAR($K2443)=FY,MONTH($K2443),IF(YEAR($K2443)&lt;FY,1,0)))</f>
        <v/>
      </c>
      <c r="W2443" s="38">
        <f>IF($R2443=0,0,MIN(12,IF(AND(ISNUMBER($O2443),$O2443&gt;=1,$O2443&lt;=12),INT($O2443),12),IF(AND(RetireExit="Yes",$U2443&gt;0),$U2443,12),IF(AND(ContractExit="Yes",$V2443&gt;0),$V2443,12)))</f>
        <v/>
      </c>
      <c r="X2443" s="37">
        <f>IF(ISNUMBER($P2443),$P2443,IncPct)</f>
        <v/>
      </c>
      <c r="Y2443" s="39">
        <f>IF($W2443=0,0,MAX(0,MIN($W2443,IncMonth-1))+MAX(0,$W2443-IncMonth+1)*(1+$X2443))</f>
        <v/>
      </c>
      <c r="Z2443" s="40">
        <f>IF($C2443="",0,IFERROR(INDEX(Departments!$B$5:$B$54,MATCH($C2443,Departments!$A$5:$A$54,0)),0))</f>
        <v/>
      </c>
      <c r="AA2443" s="41">
        <f>N($L2443)*$Y2443</f>
        <v/>
      </c>
      <c r="AB2443" s="41">
        <f>N($M2443)*$Y2443</f>
        <v/>
      </c>
      <c r="AC2443" s="41">
        <f>$AA2443*$Z2443</f>
        <v/>
      </c>
      <c r="AD2443" s="41">
        <f>$AA2443*BonusMonths/12</f>
        <v/>
      </c>
      <c r="AE2443" s="41">
        <f>($AA2443+SI_Gross*$AB2443)*IF($Q2443=1,SI_O,SI_E)</f>
        <v/>
      </c>
      <c r="AF2443" s="41">
        <f>IF($Q2443=1,0,$AA2443*EOSB)</f>
        <v/>
      </c>
      <c r="AG2443" s="41">
        <f>$AN2443*$W2443</f>
        <v/>
      </c>
      <c r="AH2443" s="41">
        <f>SUM($AA2443:$AG2443)</f>
        <v/>
      </c>
      <c r="AI2443" s="41">
        <f>12*($AM2443+$AN2443)</f>
        <v/>
      </c>
      <c r="AJ2443" s="41">
        <f>$AM2443*((IncMonth-1)+(13-IncMonth)*(1+$X2443))+12*$AN2443</f>
        <v/>
      </c>
      <c r="AK2443" s="41">
        <f>IF($R2443=1,N($L2443)+N($M2443),0)</f>
        <v/>
      </c>
      <c r="AL2443">
        <f>IF($C2443="","",IF(N($L2443)&lt;=0,"Basic salary missing",IF(ISNA(MATCH($C2443,Departments!$A$5:$A$54,0)),"Department not on Departments sheet",IF(AND($I2443&lt;&gt;"",NOT(ISNUMBER($I2443))),"Date of birth is text, not a date",IF(AND($K2443&lt;&gt;"",NOT(ISNUMBER($K2443))),"Contract end is text, not a date","")))))</f>
        <v/>
      </c>
      <c r="AM2443" s="41">
        <f>IF($R2443=0,0,N($L2443)*(1+$Z2443+BonusMonths/12+IF($Q2443=1,0,EOSB))+N($M2443)+(N($L2443)+SI_Gross*N($M2443))*IF($Q2443=1,SI_O,SI_E))</f>
        <v/>
      </c>
      <c r="AN2443" s="41">
        <f>IF($R2443=0,0,(IF($Q2443=1,MedO,MedE+Ticket)+Training)/12)</f>
        <v/>
      </c>
    </row>
    <row r="2444">
      <c r="I2444" s="35" t="n"/>
      <c r="J2444" s="35" t="n"/>
      <c r="K2444" s="35" t="n"/>
      <c r="L2444" s="36" t="n"/>
      <c r="M2444" s="36" t="n"/>
      <c r="P2444" s="37" t="n"/>
      <c r="Q2444" s="38">
        <f>IF($C2444="",0,IF(OR(LOWER(TRIM($G2444))="omani",LOWER(TRIM($G2444))="oman",LOWER(TRIM($G2444))="om",LOWER(TRIM($G2444))="local"),1,0))</f>
        <v/>
      </c>
      <c r="R2444" s="38">
        <f>IF($C2444="",0,IF(OR(ISNUMBER(SEARCH("resign",$N2444)),ISNUMBER(SEARCH("terminat",$N2444)),ISNUMBER(SEARCH("inactive",$N2444)),ISNUMBER(SEARCH("vacan",$N2444)),ISNUMBER(SEARCH("deceased",$N2444)),ISNUMBER(SEARCH("separated",$N2444))),0,1))</f>
        <v/>
      </c>
      <c r="S2444">
        <f>IF(OR($R2444=0,NOT(ISNUMBER($I2444))),"",IFERROR(DATEDIF($I2444,DATE(FY,1,1),"y"),""))</f>
        <v/>
      </c>
      <c r="T2444">
        <f>IF(OR($R2444=0,NOT(ISNUMBER($J2444))),"",IFERROR(DATEDIF($J2444,DATE(FY,1,1),"y"),0))</f>
        <v/>
      </c>
      <c r="U2444" s="38">
        <f>IF(OR($R2444=0,NOT(ISNUMBER($I2444))),0,IF(YEAR($I2444)+IF($Q2444=1,RetAgeO,RetAgeE)=FY,MONTH($I2444),IF(YEAR($I2444)+IF($Q2444=1,RetAgeO,RetAgeE)&lt;FY,1,0)))</f>
        <v/>
      </c>
      <c r="V2444" s="38">
        <f>IF(OR($R2444=0,NOT(ISNUMBER($K2444))),0,IF(YEAR($K2444)=FY,MONTH($K2444),IF(YEAR($K2444)&lt;FY,1,0)))</f>
        <v/>
      </c>
      <c r="W2444" s="38">
        <f>IF($R2444=0,0,MIN(12,IF(AND(ISNUMBER($O2444),$O2444&gt;=1,$O2444&lt;=12),INT($O2444),12),IF(AND(RetireExit="Yes",$U2444&gt;0),$U2444,12),IF(AND(ContractExit="Yes",$V2444&gt;0),$V2444,12)))</f>
        <v/>
      </c>
      <c r="X2444" s="37">
        <f>IF(ISNUMBER($P2444),$P2444,IncPct)</f>
        <v/>
      </c>
      <c r="Y2444" s="39">
        <f>IF($W2444=0,0,MAX(0,MIN($W2444,IncMonth-1))+MAX(0,$W2444-IncMonth+1)*(1+$X2444))</f>
        <v/>
      </c>
      <c r="Z2444" s="40">
        <f>IF($C2444="",0,IFERROR(INDEX(Departments!$B$5:$B$54,MATCH($C2444,Departments!$A$5:$A$54,0)),0))</f>
        <v/>
      </c>
      <c r="AA2444" s="41">
        <f>N($L2444)*$Y2444</f>
        <v/>
      </c>
      <c r="AB2444" s="41">
        <f>N($M2444)*$Y2444</f>
        <v/>
      </c>
      <c r="AC2444" s="41">
        <f>$AA2444*$Z2444</f>
        <v/>
      </c>
      <c r="AD2444" s="41">
        <f>$AA2444*BonusMonths/12</f>
        <v/>
      </c>
      <c r="AE2444" s="41">
        <f>($AA2444+SI_Gross*$AB2444)*IF($Q2444=1,SI_O,SI_E)</f>
        <v/>
      </c>
      <c r="AF2444" s="41">
        <f>IF($Q2444=1,0,$AA2444*EOSB)</f>
        <v/>
      </c>
      <c r="AG2444" s="41">
        <f>$AN2444*$W2444</f>
        <v/>
      </c>
      <c r="AH2444" s="41">
        <f>SUM($AA2444:$AG2444)</f>
        <v/>
      </c>
      <c r="AI2444" s="41">
        <f>12*($AM2444+$AN2444)</f>
        <v/>
      </c>
      <c r="AJ2444" s="41">
        <f>$AM2444*((IncMonth-1)+(13-IncMonth)*(1+$X2444))+12*$AN2444</f>
        <v/>
      </c>
      <c r="AK2444" s="41">
        <f>IF($R2444=1,N($L2444)+N($M2444),0)</f>
        <v/>
      </c>
      <c r="AL2444">
        <f>IF($C2444="","",IF(N($L2444)&lt;=0,"Basic salary missing",IF(ISNA(MATCH($C2444,Departments!$A$5:$A$54,0)),"Department not on Departments sheet",IF(AND($I2444&lt;&gt;"",NOT(ISNUMBER($I2444))),"Date of birth is text, not a date",IF(AND($K2444&lt;&gt;"",NOT(ISNUMBER($K2444))),"Contract end is text, not a date","")))))</f>
        <v/>
      </c>
      <c r="AM2444" s="41">
        <f>IF($R2444=0,0,N($L2444)*(1+$Z2444+BonusMonths/12+IF($Q2444=1,0,EOSB))+N($M2444)+(N($L2444)+SI_Gross*N($M2444))*IF($Q2444=1,SI_O,SI_E))</f>
        <v/>
      </c>
      <c r="AN2444" s="41">
        <f>IF($R2444=0,0,(IF($Q2444=1,MedO,MedE+Ticket)+Training)/12)</f>
        <v/>
      </c>
    </row>
    <row r="2445">
      <c r="I2445" s="35" t="n"/>
      <c r="J2445" s="35" t="n"/>
      <c r="K2445" s="35" t="n"/>
      <c r="L2445" s="36" t="n"/>
      <c r="M2445" s="36" t="n"/>
      <c r="P2445" s="37" t="n"/>
      <c r="Q2445" s="38">
        <f>IF($C2445="",0,IF(OR(LOWER(TRIM($G2445))="omani",LOWER(TRIM($G2445))="oman",LOWER(TRIM($G2445))="om",LOWER(TRIM($G2445))="local"),1,0))</f>
        <v/>
      </c>
      <c r="R2445" s="38">
        <f>IF($C2445="",0,IF(OR(ISNUMBER(SEARCH("resign",$N2445)),ISNUMBER(SEARCH("terminat",$N2445)),ISNUMBER(SEARCH("inactive",$N2445)),ISNUMBER(SEARCH("vacan",$N2445)),ISNUMBER(SEARCH("deceased",$N2445)),ISNUMBER(SEARCH("separated",$N2445))),0,1))</f>
        <v/>
      </c>
      <c r="S2445">
        <f>IF(OR($R2445=0,NOT(ISNUMBER($I2445))),"",IFERROR(DATEDIF($I2445,DATE(FY,1,1),"y"),""))</f>
        <v/>
      </c>
      <c r="T2445">
        <f>IF(OR($R2445=0,NOT(ISNUMBER($J2445))),"",IFERROR(DATEDIF($J2445,DATE(FY,1,1),"y"),0))</f>
        <v/>
      </c>
      <c r="U2445" s="38">
        <f>IF(OR($R2445=0,NOT(ISNUMBER($I2445))),0,IF(YEAR($I2445)+IF($Q2445=1,RetAgeO,RetAgeE)=FY,MONTH($I2445),IF(YEAR($I2445)+IF($Q2445=1,RetAgeO,RetAgeE)&lt;FY,1,0)))</f>
        <v/>
      </c>
      <c r="V2445" s="38">
        <f>IF(OR($R2445=0,NOT(ISNUMBER($K2445))),0,IF(YEAR($K2445)=FY,MONTH($K2445),IF(YEAR($K2445)&lt;FY,1,0)))</f>
        <v/>
      </c>
      <c r="W2445" s="38">
        <f>IF($R2445=0,0,MIN(12,IF(AND(ISNUMBER($O2445),$O2445&gt;=1,$O2445&lt;=12),INT($O2445),12),IF(AND(RetireExit="Yes",$U2445&gt;0),$U2445,12),IF(AND(ContractExit="Yes",$V2445&gt;0),$V2445,12)))</f>
        <v/>
      </c>
      <c r="X2445" s="37">
        <f>IF(ISNUMBER($P2445),$P2445,IncPct)</f>
        <v/>
      </c>
      <c r="Y2445" s="39">
        <f>IF($W2445=0,0,MAX(0,MIN($W2445,IncMonth-1))+MAX(0,$W2445-IncMonth+1)*(1+$X2445))</f>
        <v/>
      </c>
      <c r="Z2445" s="40">
        <f>IF($C2445="",0,IFERROR(INDEX(Departments!$B$5:$B$54,MATCH($C2445,Departments!$A$5:$A$54,0)),0))</f>
        <v/>
      </c>
      <c r="AA2445" s="41">
        <f>N($L2445)*$Y2445</f>
        <v/>
      </c>
      <c r="AB2445" s="41">
        <f>N($M2445)*$Y2445</f>
        <v/>
      </c>
      <c r="AC2445" s="41">
        <f>$AA2445*$Z2445</f>
        <v/>
      </c>
      <c r="AD2445" s="41">
        <f>$AA2445*BonusMonths/12</f>
        <v/>
      </c>
      <c r="AE2445" s="41">
        <f>($AA2445+SI_Gross*$AB2445)*IF($Q2445=1,SI_O,SI_E)</f>
        <v/>
      </c>
      <c r="AF2445" s="41">
        <f>IF($Q2445=1,0,$AA2445*EOSB)</f>
        <v/>
      </c>
      <c r="AG2445" s="41">
        <f>$AN2445*$W2445</f>
        <v/>
      </c>
      <c r="AH2445" s="41">
        <f>SUM($AA2445:$AG2445)</f>
        <v/>
      </c>
      <c r="AI2445" s="41">
        <f>12*($AM2445+$AN2445)</f>
        <v/>
      </c>
      <c r="AJ2445" s="41">
        <f>$AM2445*((IncMonth-1)+(13-IncMonth)*(1+$X2445))+12*$AN2445</f>
        <v/>
      </c>
      <c r="AK2445" s="41">
        <f>IF($R2445=1,N($L2445)+N($M2445),0)</f>
        <v/>
      </c>
      <c r="AL2445">
        <f>IF($C2445="","",IF(N($L2445)&lt;=0,"Basic salary missing",IF(ISNA(MATCH($C2445,Departments!$A$5:$A$54,0)),"Department not on Departments sheet",IF(AND($I2445&lt;&gt;"",NOT(ISNUMBER($I2445))),"Date of birth is text, not a date",IF(AND($K2445&lt;&gt;"",NOT(ISNUMBER($K2445))),"Contract end is text, not a date","")))))</f>
        <v/>
      </c>
      <c r="AM2445" s="41">
        <f>IF($R2445=0,0,N($L2445)*(1+$Z2445+BonusMonths/12+IF($Q2445=1,0,EOSB))+N($M2445)+(N($L2445)+SI_Gross*N($M2445))*IF($Q2445=1,SI_O,SI_E))</f>
        <v/>
      </c>
      <c r="AN2445" s="41">
        <f>IF($R2445=0,0,(IF($Q2445=1,MedO,MedE+Ticket)+Training)/12)</f>
        <v/>
      </c>
    </row>
    <row r="2446">
      <c r="I2446" s="35" t="n"/>
      <c r="J2446" s="35" t="n"/>
      <c r="K2446" s="35" t="n"/>
      <c r="L2446" s="36" t="n"/>
      <c r="M2446" s="36" t="n"/>
      <c r="P2446" s="37" t="n"/>
      <c r="Q2446" s="38">
        <f>IF($C2446="",0,IF(OR(LOWER(TRIM($G2446))="omani",LOWER(TRIM($G2446))="oman",LOWER(TRIM($G2446))="om",LOWER(TRIM($G2446))="local"),1,0))</f>
        <v/>
      </c>
      <c r="R2446" s="38">
        <f>IF($C2446="",0,IF(OR(ISNUMBER(SEARCH("resign",$N2446)),ISNUMBER(SEARCH("terminat",$N2446)),ISNUMBER(SEARCH("inactive",$N2446)),ISNUMBER(SEARCH("vacan",$N2446)),ISNUMBER(SEARCH("deceased",$N2446)),ISNUMBER(SEARCH("separated",$N2446))),0,1))</f>
        <v/>
      </c>
      <c r="S2446">
        <f>IF(OR($R2446=0,NOT(ISNUMBER($I2446))),"",IFERROR(DATEDIF($I2446,DATE(FY,1,1),"y"),""))</f>
        <v/>
      </c>
      <c r="T2446">
        <f>IF(OR($R2446=0,NOT(ISNUMBER($J2446))),"",IFERROR(DATEDIF($J2446,DATE(FY,1,1),"y"),0))</f>
        <v/>
      </c>
      <c r="U2446" s="38">
        <f>IF(OR($R2446=0,NOT(ISNUMBER($I2446))),0,IF(YEAR($I2446)+IF($Q2446=1,RetAgeO,RetAgeE)=FY,MONTH($I2446),IF(YEAR($I2446)+IF($Q2446=1,RetAgeO,RetAgeE)&lt;FY,1,0)))</f>
        <v/>
      </c>
      <c r="V2446" s="38">
        <f>IF(OR($R2446=0,NOT(ISNUMBER($K2446))),0,IF(YEAR($K2446)=FY,MONTH($K2446),IF(YEAR($K2446)&lt;FY,1,0)))</f>
        <v/>
      </c>
      <c r="W2446" s="38">
        <f>IF($R2446=0,0,MIN(12,IF(AND(ISNUMBER($O2446),$O2446&gt;=1,$O2446&lt;=12),INT($O2446),12),IF(AND(RetireExit="Yes",$U2446&gt;0),$U2446,12),IF(AND(ContractExit="Yes",$V2446&gt;0),$V2446,12)))</f>
        <v/>
      </c>
      <c r="X2446" s="37">
        <f>IF(ISNUMBER($P2446),$P2446,IncPct)</f>
        <v/>
      </c>
      <c r="Y2446" s="39">
        <f>IF($W2446=0,0,MAX(0,MIN($W2446,IncMonth-1))+MAX(0,$W2446-IncMonth+1)*(1+$X2446))</f>
        <v/>
      </c>
      <c r="Z2446" s="40">
        <f>IF($C2446="",0,IFERROR(INDEX(Departments!$B$5:$B$54,MATCH($C2446,Departments!$A$5:$A$54,0)),0))</f>
        <v/>
      </c>
      <c r="AA2446" s="41">
        <f>N($L2446)*$Y2446</f>
        <v/>
      </c>
      <c r="AB2446" s="41">
        <f>N($M2446)*$Y2446</f>
        <v/>
      </c>
      <c r="AC2446" s="41">
        <f>$AA2446*$Z2446</f>
        <v/>
      </c>
      <c r="AD2446" s="41">
        <f>$AA2446*BonusMonths/12</f>
        <v/>
      </c>
      <c r="AE2446" s="41">
        <f>($AA2446+SI_Gross*$AB2446)*IF($Q2446=1,SI_O,SI_E)</f>
        <v/>
      </c>
      <c r="AF2446" s="41">
        <f>IF($Q2446=1,0,$AA2446*EOSB)</f>
        <v/>
      </c>
      <c r="AG2446" s="41">
        <f>$AN2446*$W2446</f>
        <v/>
      </c>
      <c r="AH2446" s="41">
        <f>SUM($AA2446:$AG2446)</f>
        <v/>
      </c>
      <c r="AI2446" s="41">
        <f>12*($AM2446+$AN2446)</f>
        <v/>
      </c>
      <c r="AJ2446" s="41">
        <f>$AM2446*((IncMonth-1)+(13-IncMonth)*(1+$X2446))+12*$AN2446</f>
        <v/>
      </c>
      <c r="AK2446" s="41">
        <f>IF($R2446=1,N($L2446)+N($M2446),0)</f>
        <v/>
      </c>
      <c r="AL2446">
        <f>IF($C2446="","",IF(N($L2446)&lt;=0,"Basic salary missing",IF(ISNA(MATCH($C2446,Departments!$A$5:$A$54,0)),"Department not on Departments sheet",IF(AND($I2446&lt;&gt;"",NOT(ISNUMBER($I2446))),"Date of birth is text, not a date",IF(AND($K2446&lt;&gt;"",NOT(ISNUMBER($K2446))),"Contract end is text, not a date","")))))</f>
        <v/>
      </c>
      <c r="AM2446" s="41">
        <f>IF($R2446=0,0,N($L2446)*(1+$Z2446+BonusMonths/12+IF($Q2446=1,0,EOSB))+N($M2446)+(N($L2446)+SI_Gross*N($M2446))*IF($Q2446=1,SI_O,SI_E))</f>
        <v/>
      </c>
      <c r="AN2446" s="41">
        <f>IF($R2446=0,0,(IF($Q2446=1,MedO,MedE+Ticket)+Training)/12)</f>
        <v/>
      </c>
    </row>
    <row r="2447">
      <c r="I2447" s="35" t="n"/>
      <c r="J2447" s="35" t="n"/>
      <c r="K2447" s="35" t="n"/>
      <c r="L2447" s="36" t="n"/>
      <c r="M2447" s="36" t="n"/>
      <c r="P2447" s="37" t="n"/>
      <c r="Q2447" s="38">
        <f>IF($C2447="",0,IF(OR(LOWER(TRIM($G2447))="omani",LOWER(TRIM($G2447))="oman",LOWER(TRIM($G2447))="om",LOWER(TRIM($G2447))="local"),1,0))</f>
        <v/>
      </c>
      <c r="R2447" s="38">
        <f>IF($C2447="",0,IF(OR(ISNUMBER(SEARCH("resign",$N2447)),ISNUMBER(SEARCH("terminat",$N2447)),ISNUMBER(SEARCH("inactive",$N2447)),ISNUMBER(SEARCH("vacan",$N2447)),ISNUMBER(SEARCH("deceased",$N2447)),ISNUMBER(SEARCH("separated",$N2447))),0,1))</f>
        <v/>
      </c>
      <c r="S2447">
        <f>IF(OR($R2447=0,NOT(ISNUMBER($I2447))),"",IFERROR(DATEDIF($I2447,DATE(FY,1,1),"y"),""))</f>
        <v/>
      </c>
      <c r="T2447">
        <f>IF(OR($R2447=0,NOT(ISNUMBER($J2447))),"",IFERROR(DATEDIF($J2447,DATE(FY,1,1),"y"),0))</f>
        <v/>
      </c>
      <c r="U2447" s="38">
        <f>IF(OR($R2447=0,NOT(ISNUMBER($I2447))),0,IF(YEAR($I2447)+IF($Q2447=1,RetAgeO,RetAgeE)=FY,MONTH($I2447),IF(YEAR($I2447)+IF($Q2447=1,RetAgeO,RetAgeE)&lt;FY,1,0)))</f>
        <v/>
      </c>
      <c r="V2447" s="38">
        <f>IF(OR($R2447=0,NOT(ISNUMBER($K2447))),0,IF(YEAR($K2447)=FY,MONTH($K2447),IF(YEAR($K2447)&lt;FY,1,0)))</f>
        <v/>
      </c>
      <c r="W2447" s="38">
        <f>IF($R2447=0,0,MIN(12,IF(AND(ISNUMBER($O2447),$O2447&gt;=1,$O2447&lt;=12),INT($O2447),12),IF(AND(RetireExit="Yes",$U2447&gt;0),$U2447,12),IF(AND(ContractExit="Yes",$V2447&gt;0),$V2447,12)))</f>
        <v/>
      </c>
      <c r="X2447" s="37">
        <f>IF(ISNUMBER($P2447),$P2447,IncPct)</f>
        <v/>
      </c>
      <c r="Y2447" s="39">
        <f>IF($W2447=0,0,MAX(0,MIN($W2447,IncMonth-1))+MAX(0,$W2447-IncMonth+1)*(1+$X2447))</f>
        <v/>
      </c>
      <c r="Z2447" s="40">
        <f>IF($C2447="",0,IFERROR(INDEX(Departments!$B$5:$B$54,MATCH($C2447,Departments!$A$5:$A$54,0)),0))</f>
        <v/>
      </c>
      <c r="AA2447" s="41">
        <f>N($L2447)*$Y2447</f>
        <v/>
      </c>
      <c r="AB2447" s="41">
        <f>N($M2447)*$Y2447</f>
        <v/>
      </c>
      <c r="AC2447" s="41">
        <f>$AA2447*$Z2447</f>
        <v/>
      </c>
      <c r="AD2447" s="41">
        <f>$AA2447*BonusMonths/12</f>
        <v/>
      </c>
      <c r="AE2447" s="41">
        <f>($AA2447+SI_Gross*$AB2447)*IF($Q2447=1,SI_O,SI_E)</f>
        <v/>
      </c>
      <c r="AF2447" s="41">
        <f>IF($Q2447=1,0,$AA2447*EOSB)</f>
        <v/>
      </c>
      <c r="AG2447" s="41">
        <f>$AN2447*$W2447</f>
        <v/>
      </c>
      <c r="AH2447" s="41">
        <f>SUM($AA2447:$AG2447)</f>
        <v/>
      </c>
      <c r="AI2447" s="41">
        <f>12*($AM2447+$AN2447)</f>
        <v/>
      </c>
      <c r="AJ2447" s="41">
        <f>$AM2447*((IncMonth-1)+(13-IncMonth)*(1+$X2447))+12*$AN2447</f>
        <v/>
      </c>
      <c r="AK2447" s="41">
        <f>IF($R2447=1,N($L2447)+N($M2447),0)</f>
        <v/>
      </c>
      <c r="AL2447">
        <f>IF($C2447="","",IF(N($L2447)&lt;=0,"Basic salary missing",IF(ISNA(MATCH($C2447,Departments!$A$5:$A$54,0)),"Department not on Departments sheet",IF(AND($I2447&lt;&gt;"",NOT(ISNUMBER($I2447))),"Date of birth is text, not a date",IF(AND($K2447&lt;&gt;"",NOT(ISNUMBER($K2447))),"Contract end is text, not a date","")))))</f>
        <v/>
      </c>
      <c r="AM2447" s="41">
        <f>IF($R2447=0,0,N($L2447)*(1+$Z2447+BonusMonths/12+IF($Q2447=1,0,EOSB))+N($M2447)+(N($L2447)+SI_Gross*N($M2447))*IF($Q2447=1,SI_O,SI_E))</f>
        <v/>
      </c>
      <c r="AN2447" s="41">
        <f>IF($R2447=0,0,(IF($Q2447=1,MedO,MedE+Ticket)+Training)/12)</f>
        <v/>
      </c>
    </row>
    <row r="2448">
      <c r="I2448" s="35" t="n"/>
      <c r="J2448" s="35" t="n"/>
      <c r="K2448" s="35" t="n"/>
      <c r="L2448" s="36" t="n"/>
      <c r="M2448" s="36" t="n"/>
      <c r="P2448" s="37" t="n"/>
      <c r="Q2448" s="38">
        <f>IF($C2448="",0,IF(OR(LOWER(TRIM($G2448))="omani",LOWER(TRIM($G2448))="oman",LOWER(TRIM($G2448))="om",LOWER(TRIM($G2448))="local"),1,0))</f>
        <v/>
      </c>
      <c r="R2448" s="38">
        <f>IF($C2448="",0,IF(OR(ISNUMBER(SEARCH("resign",$N2448)),ISNUMBER(SEARCH("terminat",$N2448)),ISNUMBER(SEARCH("inactive",$N2448)),ISNUMBER(SEARCH("vacan",$N2448)),ISNUMBER(SEARCH("deceased",$N2448)),ISNUMBER(SEARCH("separated",$N2448))),0,1))</f>
        <v/>
      </c>
      <c r="S2448">
        <f>IF(OR($R2448=0,NOT(ISNUMBER($I2448))),"",IFERROR(DATEDIF($I2448,DATE(FY,1,1),"y"),""))</f>
        <v/>
      </c>
      <c r="T2448">
        <f>IF(OR($R2448=0,NOT(ISNUMBER($J2448))),"",IFERROR(DATEDIF($J2448,DATE(FY,1,1),"y"),0))</f>
        <v/>
      </c>
      <c r="U2448" s="38">
        <f>IF(OR($R2448=0,NOT(ISNUMBER($I2448))),0,IF(YEAR($I2448)+IF($Q2448=1,RetAgeO,RetAgeE)=FY,MONTH($I2448),IF(YEAR($I2448)+IF($Q2448=1,RetAgeO,RetAgeE)&lt;FY,1,0)))</f>
        <v/>
      </c>
      <c r="V2448" s="38">
        <f>IF(OR($R2448=0,NOT(ISNUMBER($K2448))),0,IF(YEAR($K2448)=FY,MONTH($K2448),IF(YEAR($K2448)&lt;FY,1,0)))</f>
        <v/>
      </c>
      <c r="W2448" s="38">
        <f>IF($R2448=0,0,MIN(12,IF(AND(ISNUMBER($O2448),$O2448&gt;=1,$O2448&lt;=12),INT($O2448),12),IF(AND(RetireExit="Yes",$U2448&gt;0),$U2448,12),IF(AND(ContractExit="Yes",$V2448&gt;0),$V2448,12)))</f>
        <v/>
      </c>
      <c r="X2448" s="37">
        <f>IF(ISNUMBER($P2448),$P2448,IncPct)</f>
        <v/>
      </c>
      <c r="Y2448" s="39">
        <f>IF($W2448=0,0,MAX(0,MIN($W2448,IncMonth-1))+MAX(0,$W2448-IncMonth+1)*(1+$X2448))</f>
        <v/>
      </c>
      <c r="Z2448" s="40">
        <f>IF($C2448="",0,IFERROR(INDEX(Departments!$B$5:$B$54,MATCH($C2448,Departments!$A$5:$A$54,0)),0))</f>
        <v/>
      </c>
      <c r="AA2448" s="41">
        <f>N($L2448)*$Y2448</f>
        <v/>
      </c>
      <c r="AB2448" s="41">
        <f>N($M2448)*$Y2448</f>
        <v/>
      </c>
      <c r="AC2448" s="41">
        <f>$AA2448*$Z2448</f>
        <v/>
      </c>
      <c r="AD2448" s="41">
        <f>$AA2448*BonusMonths/12</f>
        <v/>
      </c>
      <c r="AE2448" s="41">
        <f>($AA2448+SI_Gross*$AB2448)*IF($Q2448=1,SI_O,SI_E)</f>
        <v/>
      </c>
      <c r="AF2448" s="41">
        <f>IF($Q2448=1,0,$AA2448*EOSB)</f>
        <v/>
      </c>
      <c r="AG2448" s="41">
        <f>$AN2448*$W2448</f>
        <v/>
      </c>
      <c r="AH2448" s="41">
        <f>SUM($AA2448:$AG2448)</f>
        <v/>
      </c>
      <c r="AI2448" s="41">
        <f>12*($AM2448+$AN2448)</f>
        <v/>
      </c>
      <c r="AJ2448" s="41">
        <f>$AM2448*((IncMonth-1)+(13-IncMonth)*(1+$X2448))+12*$AN2448</f>
        <v/>
      </c>
      <c r="AK2448" s="41">
        <f>IF($R2448=1,N($L2448)+N($M2448),0)</f>
        <v/>
      </c>
      <c r="AL2448">
        <f>IF($C2448="","",IF(N($L2448)&lt;=0,"Basic salary missing",IF(ISNA(MATCH($C2448,Departments!$A$5:$A$54,0)),"Department not on Departments sheet",IF(AND($I2448&lt;&gt;"",NOT(ISNUMBER($I2448))),"Date of birth is text, not a date",IF(AND($K2448&lt;&gt;"",NOT(ISNUMBER($K2448))),"Contract end is text, not a date","")))))</f>
        <v/>
      </c>
      <c r="AM2448" s="41">
        <f>IF($R2448=0,0,N($L2448)*(1+$Z2448+BonusMonths/12+IF($Q2448=1,0,EOSB))+N($M2448)+(N($L2448)+SI_Gross*N($M2448))*IF($Q2448=1,SI_O,SI_E))</f>
        <v/>
      </c>
      <c r="AN2448" s="41">
        <f>IF($R2448=0,0,(IF($Q2448=1,MedO,MedE+Ticket)+Training)/12)</f>
        <v/>
      </c>
    </row>
    <row r="2449">
      <c r="I2449" s="35" t="n"/>
      <c r="J2449" s="35" t="n"/>
      <c r="K2449" s="35" t="n"/>
      <c r="L2449" s="36" t="n"/>
      <c r="M2449" s="36" t="n"/>
      <c r="P2449" s="37" t="n"/>
      <c r="Q2449" s="38">
        <f>IF($C2449="",0,IF(OR(LOWER(TRIM($G2449))="omani",LOWER(TRIM($G2449))="oman",LOWER(TRIM($G2449))="om",LOWER(TRIM($G2449))="local"),1,0))</f>
        <v/>
      </c>
      <c r="R2449" s="38">
        <f>IF($C2449="",0,IF(OR(ISNUMBER(SEARCH("resign",$N2449)),ISNUMBER(SEARCH("terminat",$N2449)),ISNUMBER(SEARCH("inactive",$N2449)),ISNUMBER(SEARCH("vacan",$N2449)),ISNUMBER(SEARCH("deceased",$N2449)),ISNUMBER(SEARCH("separated",$N2449))),0,1))</f>
        <v/>
      </c>
      <c r="S2449">
        <f>IF(OR($R2449=0,NOT(ISNUMBER($I2449))),"",IFERROR(DATEDIF($I2449,DATE(FY,1,1),"y"),""))</f>
        <v/>
      </c>
      <c r="T2449">
        <f>IF(OR($R2449=0,NOT(ISNUMBER($J2449))),"",IFERROR(DATEDIF($J2449,DATE(FY,1,1),"y"),0))</f>
        <v/>
      </c>
      <c r="U2449" s="38">
        <f>IF(OR($R2449=0,NOT(ISNUMBER($I2449))),0,IF(YEAR($I2449)+IF($Q2449=1,RetAgeO,RetAgeE)=FY,MONTH($I2449),IF(YEAR($I2449)+IF($Q2449=1,RetAgeO,RetAgeE)&lt;FY,1,0)))</f>
        <v/>
      </c>
      <c r="V2449" s="38">
        <f>IF(OR($R2449=0,NOT(ISNUMBER($K2449))),0,IF(YEAR($K2449)=FY,MONTH($K2449),IF(YEAR($K2449)&lt;FY,1,0)))</f>
        <v/>
      </c>
      <c r="W2449" s="38">
        <f>IF($R2449=0,0,MIN(12,IF(AND(ISNUMBER($O2449),$O2449&gt;=1,$O2449&lt;=12),INT($O2449),12),IF(AND(RetireExit="Yes",$U2449&gt;0),$U2449,12),IF(AND(ContractExit="Yes",$V2449&gt;0),$V2449,12)))</f>
        <v/>
      </c>
      <c r="X2449" s="37">
        <f>IF(ISNUMBER($P2449),$P2449,IncPct)</f>
        <v/>
      </c>
      <c r="Y2449" s="39">
        <f>IF($W2449=0,0,MAX(0,MIN($W2449,IncMonth-1))+MAX(0,$W2449-IncMonth+1)*(1+$X2449))</f>
        <v/>
      </c>
      <c r="Z2449" s="40">
        <f>IF($C2449="",0,IFERROR(INDEX(Departments!$B$5:$B$54,MATCH($C2449,Departments!$A$5:$A$54,0)),0))</f>
        <v/>
      </c>
      <c r="AA2449" s="41">
        <f>N($L2449)*$Y2449</f>
        <v/>
      </c>
      <c r="AB2449" s="41">
        <f>N($M2449)*$Y2449</f>
        <v/>
      </c>
      <c r="AC2449" s="41">
        <f>$AA2449*$Z2449</f>
        <v/>
      </c>
      <c r="AD2449" s="41">
        <f>$AA2449*BonusMonths/12</f>
        <v/>
      </c>
      <c r="AE2449" s="41">
        <f>($AA2449+SI_Gross*$AB2449)*IF($Q2449=1,SI_O,SI_E)</f>
        <v/>
      </c>
      <c r="AF2449" s="41">
        <f>IF($Q2449=1,0,$AA2449*EOSB)</f>
        <v/>
      </c>
      <c r="AG2449" s="41">
        <f>$AN2449*$W2449</f>
        <v/>
      </c>
      <c r="AH2449" s="41">
        <f>SUM($AA2449:$AG2449)</f>
        <v/>
      </c>
      <c r="AI2449" s="41">
        <f>12*($AM2449+$AN2449)</f>
        <v/>
      </c>
      <c r="AJ2449" s="41">
        <f>$AM2449*((IncMonth-1)+(13-IncMonth)*(1+$X2449))+12*$AN2449</f>
        <v/>
      </c>
      <c r="AK2449" s="41">
        <f>IF($R2449=1,N($L2449)+N($M2449),0)</f>
        <v/>
      </c>
      <c r="AL2449">
        <f>IF($C2449="","",IF(N($L2449)&lt;=0,"Basic salary missing",IF(ISNA(MATCH($C2449,Departments!$A$5:$A$54,0)),"Department not on Departments sheet",IF(AND($I2449&lt;&gt;"",NOT(ISNUMBER($I2449))),"Date of birth is text, not a date",IF(AND($K2449&lt;&gt;"",NOT(ISNUMBER($K2449))),"Contract end is text, not a date","")))))</f>
        <v/>
      </c>
      <c r="AM2449" s="41">
        <f>IF($R2449=0,0,N($L2449)*(1+$Z2449+BonusMonths/12+IF($Q2449=1,0,EOSB))+N($M2449)+(N($L2449)+SI_Gross*N($M2449))*IF($Q2449=1,SI_O,SI_E))</f>
        <v/>
      </c>
      <c r="AN2449" s="41">
        <f>IF($R2449=0,0,(IF($Q2449=1,MedO,MedE+Ticket)+Training)/12)</f>
        <v/>
      </c>
    </row>
    <row r="2450">
      <c r="I2450" s="35" t="n"/>
      <c r="J2450" s="35" t="n"/>
      <c r="K2450" s="35" t="n"/>
      <c r="L2450" s="36" t="n"/>
      <c r="M2450" s="36" t="n"/>
      <c r="P2450" s="37" t="n"/>
      <c r="Q2450" s="38">
        <f>IF($C2450="",0,IF(OR(LOWER(TRIM($G2450))="omani",LOWER(TRIM($G2450))="oman",LOWER(TRIM($G2450))="om",LOWER(TRIM($G2450))="local"),1,0))</f>
        <v/>
      </c>
      <c r="R2450" s="38">
        <f>IF($C2450="",0,IF(OR(ISNUMBER(SEARCH("resign",$N2450)),ISNUMBER(SEARCH("terminat",$N2450)),ISNUMBER(SEARCH("inactive",$N2450)),ISNUMBER(SEARCH("vacan",$N2450)),ISNUMBER(SEARCH("deceased",$N2450)),ISNUMBER(SEARCH("separated",$N2450))),0,1))</f>
        <v/>
      </c>
      <c r="S2450">
        <f>IF(OR($R2450=0,NOT(ISNUMBER($I2450))),"",IFERROR(DATEDIF($I2450,DATE(FY,1,1),"y"),""))</f>
        <v/>
      </c>
      <c r="T2450">
        <f>IF(OR($R2450=0,NOT(ISNUMBER($J2450))),"",IFERROR(DATEDIF($J2450,DATE(FY,1,1),"y"),0))</f>
        <v/>
      </c>
      <c r="U2450" s="38">
        <f>IF(OR($R2450=0,NOT(ISNUMBER($I2450))),0,IF(YEAR($I2450)+IF($Q2450=1,RetAgeO,RetAgeE)=FY,MONTH($I2450),IF(YEAR($I2450)+IF($Q2450=1,RetAgeO,RetAgeE)&lt;FY,1,0)))</f>
        <v/>
      </c>
      <c r="V2450" s="38">
        <f>IF(OR($R2450=0,NOT(ISNUMBER($K2450))),0,IF(YEAR($K2450)=FY,MONTH($K2450),IF(YEAR($K2450)&lt;FY,1,0)))</f>
        <v/>
      </c>
      <c r="W2450" s="38">
        <f>IF($R2450=0,0,MIN(12,IF(AND(ISNUMBER($O2450),$O2450&gt;=1,$O2450&lt;=12),INT($O2450),12),IF(AND(RetireExit="Yes",$U2450&gt;0),$U2450,12),IF(AND(ContractExit="Yes",$V2450&gt;0),$V2450,12)))</f>
        <v/>
      </c>
      <c r="X2450" s="37">
        <f>IF(ISNUMBER($P2450),$P2450,IncPct)</f>
        <v/>
      </c>
      <c r="Y2450" s="39">
        <f>IF($W2450=0,0,MAX(0,MIN($W2450,IncMonth-1))+MAX(0,$W2450-IncMonth+1)*(1+$X2450))</f>
        <v/>
      </c>
      <c r="Z2450" s="40">
        <f>IF($C2450="",0,IFERROR(INDEX(Departments!$B$5:$B$54,MATCH($C2450,Departments!$A$5:$A$54,0)),0))</f>
        <v/>
      </c>
      <c r="AA2450" s="41">
        <f>N($L2450)*$Y2450</f>
        <v/>
      </c>
      <c r="AB2450" s="41">
        <f>N($M2450)*$Y2450</f>
        <v/>
      </c>
      <c r="AC2450" s="41">
        <f>$AA2450*$Z2450</f>
        <v/>
      </c>
      <c r="AD2450" s="41">
        <f>$AA2450*BonusMonths/12</f>
        <v/>
      </c>
      <c r="AE2450" s="41">
        <f>($AA2450+SI_Gross*$AB2450)*IF($Q2450=1,SI_O,SI_E)</f>
        <v/>
      </c>
      <c r="AF2450" s="41">
        <f>IF($Q2450=1,0,$AA2450*EOSB)</f>
        <v/>
      </c>
      <c r="AG2450" s="41">
        <f>$AN2450*$W2450</f>
        <v/>
      </c>
      <c r="AH2450" s="41">
        <f>SUM($AA2450:$AG2450)</f>
        <v/>
      </c>
      <c r="AI2450" s="41">
        <f>12*($AM2450+$AN2450)</f>
        <v/>
      </c>
      <c r="AJ2450" s="41">
        <f>$AM2450*((IncMonth-1)+(13-IncMonth)*(1+$X2450))+12*$AN2450</f>
        <v/>
      </c>
      <c r="AK2450" s="41">
        <f>IF($R2450=1,N($L2450)+N($M2450),0)</f>
        <v/>
      </c>
      <c r="AL2450">
        <f>IF($C2450="","",IF(N($L2450)&lt;=0,"Basic salary missing",IF(ISNA(MATCH($C2450,Departments!$A$5:$A$54,0)),"Department not on Departments sheet",IF(AND($I2450&lt;&gt;"",NOT(ISNUMBER($I2450))),"Date of birth is text, not a date",IF(AND($K2450&lt;&gt;"",NOT(ISNUMBER($K2450))),"Contract end is text, not a date","")))))</f>
        <v/>
      </c>
      <c r="AM2450" s="41">
        <f>IF($R2450=0,0,N($L2450)*(1+$Z2450+BonusMonths/12+IF($Q2450=1,0,EOSB))+N($M2450)+(N($L2450)+SI_Gross*N($M2450))*IF($Q2450=1,SI_O,SI_E))</f>
        <v/>
      </c>
      <c r="AN2450" s="41">
        <f>IF($R2450=0,0,(IF($Q2450=1,MedO,MedE+Ticket)+Training)/12)</f>
        <v/>
      </c>
    </row>
    <row r="2451">
      <c r="I2451" s="35" t="n"/>
      <c r="J2451" s="35" t="n"/>
      <c r="K2451" s="35" t="n"/>
      <c r="L2451" s="36" t="n"/>
      <c r="M2451" s="36" t="n"/>
      <c r="P2451" s="37" t="n"/>
      <c r="Q2451" s="38">
        <f>IF($C2451="",0,IF(OR(LOWER(TRIM($G2451))="omani",LOWER(TRIM($G2451))="oman",LOWER(TRIM($G2451))="om",LOWER(TRIM($G2451))="local"),1,0))</f>
        <v/>
      </c>
      <c r="R2451" s="38">
        <f>IF($C2451="",0,IF(OR(ISNUMBER(SEARCH("resign",$N2451)),ISNUMBER(SEARCH("terminat",$N2451)),ISNUMBER(SEARCH("inactive",$N2451)),ISNUMBER(SEARCH("vacan",$N2451)),ISNUMBER(SEARCH("deceased",$N2451)),ISNUMBER(SEARCH("separated",$N2451))),0,1))</f>
        <v/>
      </c>
      <c r="S2451">
        <f>IF(OR($R2451=0,NOT(ISNUMBER($I2451))),"",IFERROR(DATEDIF($I2451,DATE(FY,1,1),"y"),""))</f>
        <v/>
      </c>
      <c r="T2451">
        <f>IF(OR($R2451=0,NOT(ISNUMBER($J2451))),"",IFERROR(DATEDIF($J2451,DATE(FY,1,1),"y"),0))</f>
        <v/>
      </c>
      <c r="U2451" s="38">
        <f>IF(OR($R2451=0,NOT(ISNUMBER($I2451))),0,IF(YEAR($I2451)+IF($Q2451=1,RetAgeO,RetAgeE)=FY,MONTH($I2451),IF(YEAR($I2451)+IF($Q2451=1,RetAgeO,RetAgeE)&lt;FY,1,0)))</f>
        <v/>
      </c>
      <c r="V2451" s="38">
        <f>IF(OR($R2451=0,NOT(ISNUMBER($K2451))),0,IF(YEAR($K2451)=FY,MONTH($K2451),IF(YEAR($K2451)&lt;FY,1,0)))</f>
        <v/>
      </c>
      <c r="W2451" s="38">
        <f>IF($R2451=0,0,MIN(12,IF(AND(ISNUMBER($O2451),$O2451&gt;=1,$O2451&lt;=12),INT($O2451),12),IF(AND(RetireExit="Yes",$U2451&gt;0),$U2451,12),IF(AND(ContractExit="Yes",$V2451&gt;0),$V2451,12)))</f>
        <v/>
      </c>
      <c r="X2451" s="37">
        <f>IF(ISNUMBER($P2451),$P2451,IncPct)</f>
        <v/>
      </c>
      <c r="Y2451" s="39">
        <f>IF($W2451=0,0,MAX(0,MIN($W2451,IncMonth-1))+MAX(0,$W2451-IncMonth+1)*(1+$X2451))</f>
        <v/>
      </c>
      <c r="Z2451" s="40">
        <f>IF($C2451="",0,IFERROR(INDEX(Departments!$B$5:$B$54,MATCH($C2451,Departments!$A$5:$A$54,0)),0))</f>
        <v/>
      </c>
      <c r="AA2451" s="41">
        <f>N($L2451)*$Y2451</f>
        <v/>
      </c>
      <c r="AB2451" s="41">
        <f>N($M2451)*$Y2451</f>
        <v/>
      </c>
      <c r="AC2451" s="41">
        <f>$AA2451*$Z2451</f>
        <v/>
      </c>
      <c r="AD2451" s="41">
        <f>$AA2451*BonusMonths/12</f>
        <v/>
      </c>
      <c r="AE2451" s="41">
        <f>($AA2451+SI_Gross*$AB2451)*IF($Q2451=1,SI_O,SI_E)</f>
        <v/>
      </c>
      <c r="AF2451" s="41">
        <f>IF($Q2451=1,0,$AA2451*EOSB)</f>
        <v/>
      </c>
      <c r="AG2451" s="41">
        <f>$AN2451*$W2451</f>
        <v/>
      </c>
      <c r="AH2451" s="41">
        <f>SUM($AA2451:$AG2451)</f>
        <v/>
      </c>
      <c r="AI2451" s="41">
        <f>12*($AM2451+$AN2451)</f>
        <v/>
      </c>
      <c r="AJ2451" s="41">
        <f>$AM2451*((IncMonth-1)+(13-IncMonth)*(1+$X2451))+12*$AN2451</f>
        <v/>
      </c>
      <c r="AK2451" s="41">
        <f>IF($R2451=1,N($L2451)+N($M2451),0)</f>
        <v/>
      </c>
      <c r="AL2451">
        <f>IF($C2451="","",IF(N($L2451)&lt;=0,"Basic salary missing",IF(ISNA(MATCH($C2451,Departments!$A$5:$A$54,0)),"Department not on Departments sheet",IF(AND($I2451&lt;&gt;"",NOT(ISNUMBER($I2451))),"Date of birth is text, not a date",IF(AND($K2451&lt;&gt;"",NOT(ISNUMBER($K2451))),"Contract end is text, not a date","")))))</f>
        <v/>
      </c>
      <c r="AM2451" s="41">
        <f>IF($R2451=0,0,N($L2451)*(1+$Z2451+BonusMonths/12+IF($Q2451=1,0,EOSB))+N($M2451)+(N($L2451)+SI_Gross*N($M2451))*IF($Q2451=1,SI_O,SI_E))</f>
        <v/>
      </c>
      <c r="AN2451" s="41">
        <f>IF($R2451=0,0,(IF($Q2451=1,MedO,MedE+Ticket)+Training)/12)</f>
        <v/>
      </c>
    </row>
    <row r="2452">
      <c r="I2452" s="35" t="n"/>
      <c r="J2452" s="35" t="n"/>
      <c r="K2452" s="35" t="n"/>
      <c r="L2452" s="36" t="n"/>
      <c r="M2452" s="36" t="n"/>
      <c r="P2452" s="37" t="n"/>
      <c r="Q2452" s="38">
        <f>IF($C2452="",0,IF(OR(LOWER(TRIM($G2452))="omani",LOWER(TRIM($G2452))="oman",LOWER(TRIM($G2452))="om",LOWER(TRIM($G2452))="local"),1,0))</f>
        <v/>
      </c>
      <c r="R2452" s="38">
        <f>IF($C2452="",0,IF(OR(ISNUMBER(SEARCH("resign",$N2452)),ISNUMBER(SEARCH("terminat",$N2452)),ISNUMBER(SEARCH("inactive",$N2452)),ISNUMBER(SEARCH("vacan",$N2452)),ISNUMBER(SEARCH("deceased",$N2452)),ISNUMBER(SEARCH("separated",$N2452))),0,1))</f>
        <v/>
      </c>
      <c r="S2452">
        <f>IF(OR($R2452=0,NOT(ISNUMBER($I2452))),"",IFERROR(DATEDIF($I2452,DATE(FY,1,1),"y"),""))</f>
        <v/>
      </c>
      <c r="T2452">
        <f>IF(OR($R2452=0,NOT(ISNUMBER($J2452))),"",IFERROR(DATEDIF($J2452,DATE(FY,1,1),"y"),0))</f>
        <v/>
      </c>
      <c r="U2452" s="38">
        <f>IF(OR($R2452=0,NOT(ISNUMBER($I2452))),0,IF(YEAR($I2452)+IF($Q2452=1,RetAgeO,RetAgeE)=FY,MONTH($I2452),IF(YEAR($I2452)+IF($Q2452=1,RetAgeO,RetAgeE)&lt;FY,1,0)))</f>
        <v/>
      </c>
      <c r="V2452" s="38">
        <f>IF(OR($R2452=0,NOT(ISNUMBER($K2452))),0,IF(YEAR($K2452)=FY,MONTH($K2452),IF(YEAR($K2452)&lt;FY,1,0)))</f>
        <v/>
      </c>
      <c r="W2452" s="38">
        <f>IF($R2452=0,0,MIN(12,IF(AND(ISNUMBER($O2452),$O2452&gt;=1,$O2452&lt;=12),INT($O2452),12),IF(AND(RetireExit="Yes",$U2452&gt;0),$U2452,12),IF(AND(ContractExit="Yes",$V2452&gt;0),$V2452,12)))</f>
        <v/>
      </c>
      <c r="X2452" s="37">
        <f>IF(ISNUMBER($P2452),$P2452,IncPct)</f>
        <v/>
      </c>
      <c r="Y2452" s="39">
        <f>IF($W2452=0,0,MAX(0,MIN($W2452,IncMonth-1))+MAX(0,$W2452-IncMonth+1)*(1+$X2452))</f>
        <v/>
      </c>
      <c r="Z2452" s="40">
        <f>IF($C2452="",0,IFERROR(INDEX(Departments!$B$5:$B$54,MATCH($C2452,Departments!$A$5:$A$54,0)),0))</f>
        <v/>
      </c>
      <c r="AA2452" s="41">
        <f>N($L2452)*$Y2452</f>
        <v/>
      </c>
      <c r="AB2452" s="41">
        <f>N($M2452)*$Y2452</f>
        <v/>
      </c>
      <c r="AC2452" s="41">
        <f>$AA2452*$Z2452</f>
        <v/>
      </c>
      <c r="AD2452" s="41">
        <f>$AA2452*BonusMonths/12</f>
        <v/>
      </c>
      <c r="AE2452" s="41">
        <f>($AA2452+SI_Gross*$AB2452)*IF($Q2452=1,SI_O,SI_E)</f>
        <v/>
      </c>
      <c r="AF2452" s="41">
        <f>IF($Q2452=1,0,$AA2452*EOSB)</f>
        <v/>
      </c>
      <c r="AG2452" s="41">
        <f>$AN2452*$W2452</f>
        <v/>
      </c>
      <c r="AH2452" s="41">
        <f>SUM($AA2452:$AG2452)</f>
        <v/>
      </c>
      <c r="AI2452" s="41">
        <f>12*($AM2452+$AN2452)</f>
        <v/>
      </c>
      <c r="AJ2452" s="41">
        <f>$AM2452*((IncMonth-1)+(13-IncMonth)*(1+$X2452))+12*$AN2452</f>
        <v/>
      </c>
      <c r="AK2452" s="41">
        <f>IF($R2452=1,N($L2452)+N($M2452),0)</f>
        <v/>
      </c>
      <c r="AL2452">
        <f>IF($C2452="","",IF(N($L2452)&lt;=0,"Basic salary missing",IF(ISNA(MATCH($C2452,Departments!$A$5:$A$54,0)),"Department not on Departments sheet",IF(AND($I2452&lt;&gt;"",NOT(ISNUMBER($I2452))),"Date of birth is text, not a date",IF(AND($K2452&lt;&gt;"",NOT(ISNUMBER($K2452))),"Contract end is text, not a date","")))))</f>
        <v/>
      </c>
      <c r="AM2452" s="41">
        <f>IF($R2452=0,0,N($L2452)*(1+$Z2452+BonusMonths/12+IF($Q2452=1,0,EOSB))+N($M2452)+(N($L2452)+SI_Gross*N($M2452))*IF($Q2452=1,SI_O,SI_E))</f>
        <v/>
      </c>
      <c r="AN2452" s="41">
        <f>IF($R2452=0,0,(IF($Q2452=1,MedO,MedE+Ticket)+Training)/12)</f>
        <v/>
      </c>
    </row>
    <row r="2453">
      <c r="I2453" s="35" t="n"/>
      <c r="J2453" s="35" t="n"/>
      <c r="K2453" s="35" t="n"/>
      <c r="L2453" s="36" t="n"/>
      <c r="M2453" s="36" t="n"/>
      <c r="P2453" s="37" t="n"/>
      <c r="Q2453" s="38">
        <f>IF($C2453="",0,IF(OR(LOWER(TRIM($G2453))="omani",LOWER(TRIM($G2453))="oman",LOWER(TRIM($G2453))="om",LOWER(TRIM($G2453))="local"),1,0))</f>
        <v/>
      </c>
      <c r="R2453" s="38">
        <f>IF($C2453="",0,IF(OR(ISNUMBER(SEARCH("resign",$N2453)),ISNUMBER(SEARCH("terminat",$N2453)),ISNUMBER(SEARCH("inactive",$N2453)),ISNUMBER(SEARCH("vacan",$N2453)),ISNUMBER(SEARCH("deceased",$N2453)),ISNUMBER(SEARCH("separated",$N2453))),0,1))</f>
        <v/>
      </c>
      <c r="S2453">
        <f>IF(OR($R2453=0,NOT(ISNUMBER($I2453))),"",IFERROR(DATEDIF($I2453,DATE(FY,1,1),"y"),""))</f>
        <v/>
      </c>
      <c r="T2453">
        <f>IF(OR($R2453=0,NOT(ISNUMBER($J2453))),"",IFERROR(DATEDIF($J2453,DATE(FY,1,1),"y"),0))</f>
        <v/>
      </c>
      <c r="U2453" s="38">
        <f>IF(OR($R2453=0,NOT(ISNUMBER($I2453))),0,IF(YEAR($I2453)+IF($Q2453=1,RetAgeO,RetAgeE)=FY,MONTH($I2453),IF(YEAR($I2453)+IF($Q2453=1,RetAgeO,RetAgeE)&lt;FY,1,0)))</f>
        <v/>
      </c>
      <c r="V2453" s="38">
        <f>IF(OR($R2453=0,NOT(ISNUMBER($K2453))),0,IF(YEAR($K2453)=FY,MONTH($K2453),IF(YEAR($K2453)&lt;FY,1,0)))</f>
        <v/>
      </c>
      <c r="W2453" s="38">
        <f>IF($R2453=0,0,MIN(12,IF(AND(ISNUMBER($O2453),$O2453&gt;=1,$O2453&lt;=12),INT($O2453),12),IF(AND(RetireExit="Yes",$U2453&gt;0),$U2453,12),IF(AND(ContractExit="Yes",$V2453&gt;0),$V2453,12)))</f>
        <v/>
      </c>
      <c r="X2453" s="37">
        <f>IF(ISNUMBER($P2453),$P2453,IncPct)</f>
        <v/>
      </c>
      <c r="Y2453" s="39">
        <f>IF($W2453=0,0,MAX(0,MIN($W2453,IncMonth-1))+MAX(0,$W2453-IncMonth+1)*(1+$X2453))</f>
        <v/>
      </c>
      <c r="Z2453" s="40">
        <f>IF($C2453="",0,IFERROR(INDEX(Departments!$B$5:$B$54,MATCH($C2453,Departments!$A$5:$A$54,0)),0))</f>
        <v/>
      </c>
      <c r="AA2453" s="41">
        <f>N($L2453)*$Y2453</f>
        <v/>
      </c>
      <c r="AB2453" s="41">
        <f>N($M2453)*$Y2453</f>
        <v/>
      </c>
      <c r="AC2453" s="41">
        <f>$AA2453*$Z2453</f>
        <v/>
      </c>
      <c r="AD2453" s="41">
        <f>$AA2453*BonusMonths/12</f>
        <v/>
      </c>
      <c r="AE2453" s="41">
        <f>($AA2453+SI_Gross*$AB2453)*IF($Q2453=1,SI_O,SI_E)</f>
        <v/>
      </c>
      <c r="AF2453" s="41">
        <f>IF($Q2453=1,0,$AA2453*EOSB)</f>
        <v/>
      </c>
      <c r="AG2453" s="41">
        <f>$AN2453*$W2453</f>
        <v/>
      </c>
      <c r="AH2453" s="41">
        <f>SUM($AA2453:$AG2453)</f>
        <v/>
      </c>
      <c r="AI2453" s="41">
        <f>12*($AM2453+$AN2453)</f>
        <v/>
      </c>
      <c r="AJ2453" s="41">
        <f>$AM2453*((IncMonth-1)+(13-IncMonth)*(1+$X2453))+12*$AN2453</f>
        <v/>
      </c>
      <c r="AK2453" s="41">
        <f>IF($R2453=1,N($L2453)+N($M2453),0)</f>
        <v/>
      </c>
      <c r="AL2453">
        <f>IF($C2453="","",IF(N($L2453)&lt;=0,"Basic salary missing",IF(ISNA(MATCH($C2453,Departments!$A$5:$A$54,0)),"Department not on Departments sheet",IF(AND($I2453&lt;&gt;"",NOT(ISNUMBER($I2453))),"Date of birth is text, not a date",IF(AND($K2453&lt;&gt;"",NOT(ISNUMBER($K2453))),"Contract end is text, not a date","")))))</f>
        <v/>
      </c>
      <c r="AM2453" s="41">
        <f>IF($R2453=0,0,N($L2453)*(1+$Z2453+BonusMonths/12+IF($Q2453=1,0,EOSB))+N($M2453)+(N($L2453)+SI_Gross*N($M2453))*IF($Q2453=1,SI_O,SI_E))</f>
        <v/>
      </c>
      <c r="AN2453" s="41">
        <f>IF($R2453=0,0,(IF($Q2453=1,MedO,MedE+Ticket)+Training)/12)</f>
        <v/>
      </c>
    </row>
    <row r="2454">
      <c r="I2454" s="35" t="n"/>
      <c r="J2454" s="35" t="n"/>
      <c r="K2454" s="35" t="n"/>
      <c r="L2454" s="36" t="n"/>
      <c r="M2454" s="36" t="n"/>
      <c r="P2454" s="37" t="n"/>
      <c r="Q2454" s="38">
        <f>IF($C2454="",0,IF(OR(LOWER(TRIM($G2454))="omani",LOWER(TRIM($G2454))="oman",LOWER(TRIM($G2454))="om",LOWER(TRIM($G2454))="local"),1,0))</f>
        <v/>
      </c>
      <c r="R2454" s="38">
        <f>IF($C2454="",0,IF(OR(ISNUMBER(SEARCH("resign",$N2454)),ISNUMBER(SEARCH("terminat",$N2454)),ISNUMBER(SEARCH("inactive",$N2454)),ISNUMBER(SEARCH("vacan",$N2454)),ISNUMBER(SEARCH("deceased",$N2454)),ISNUMBER(SEARCH("separated",$N2454))),0,1))</f>
        <v/>
      </c>
      <c r="S2454">
        <f>IF(OR($R2454=0,NOT(ISNUMBER($I2454))),"",IFERROR(DATEDIF($I2454,DATE(FY,1,1),"y"),""))</f>
        <v/>
      </c>
      <c r="T2454">
        <f>IF(OR($R2454=0,NOT(ISNUMBER($J2454))),"",IFERROR(DATEDIF($J2454,DATE(FY,1,1),"y"),0))</f>
        <v/>
      </c>
      <c r="U2454" s="38">
        <f>IF(OR($R2454=0,NOT(ISNUMBER($I2454))),0,IF(YEAR($I2454)+IF($Q2454=1,RetAgeO,RetAgeE)=FY,MONTH($I2454),IF(YEAR($I2454)+IF($Q2454=1,RetAgeO,RetAgeE)&lt;FY,1,0)))</f>
        <v/>
      </c>
      <c r="V2454" s="38">
        <f>IF(OR($R2454=0,NOT(ISNUMBER($K2454))),0,IF(YEAR($K2454)=FY,MONTH($K2454),IF(YEAR($K2454)&lt;FY,1,0)))</f>
        <v/>
      </c>
      <c r="W2454" s="38">
        <f>IF($R2454=0,0,MIN(12,IF(AND(ISNUMBER($O2454),$O2454&gt;=1,$O2454&lt;=12),INT($O2454),12),IF(AND(RetireExit="Yes",$U2454&gt;0),$U2454,12),IF(AND(ContractExit="Yes",$V2454&gt;0),$V2454,12)))</f>
        <v/>
      </c>
      <c r="X2454" s="37">
        <f>IF(ISNUMBER($P2454),$P2454,IncPct)</f>
        <v/>
      </c>
      <c r="Y2454" s="39">
        <f>IF($W2454=0,0,MAX(0,MIN($W2454,IncMonth-1))+MAX(0,$W2454-IncMonth+1)*(1+$X2454))</f>
        <v/>
      </c>
      <c r="Z2454" s="40">
        <f>IF($C2454="",0,IFERROR(INDEX(Departments!$B$5:$B$54,MATCH($C2454,Departments!$A$5:$A$54,0)),0))</f>
        <v/>
      </c>
      <c r="AA2454" s="41">
        <f>N($L2454)*$Y2454</f>
        <v/>
      </c>
      <c r="AB2454" s="41">
        <f>N($M2454)*$Y2454</f>
        <v/>
      </c>
      <c r="AC2454" s="41">
        <f>$AA2454*$Z2454</f>
        <v/>
      </c>
      <c r="AD2454" s="41">
        <f>$AA2454*BonusMonths/12</f>
        <v/>
      </c>
      <c r="AE2454" s="41">
        <f>($AA2454+SI_Gross*$AB2454)*IF($Q2454=1,SI_O,SI_E)</f>
        <v/>
      </c>
      <c r="AF2454" s="41">
        <f>IF($Q2454=1,0,$AA2454*EOSB)</f>
        <v/>
      </c>
      <c r="AG2454" s="41">
        <f>$AN2454*$W2454</f>
        <v/>
      </c>
      <c r="AH2454" s="41">
        <f>SUM($AA2454:$AG2454)</f>
        <v/>
      </c>
      <c r="AI2454" s="41">
        <f>12*($AM2454+$AN2454)</f>
        <v/>
      </c>
      <c r="AJ2454" s="41">
        <f>$AM2454*((IncMonth-1)+(13-IncMonth)*(1+$X2454))+12*$AN2454</f>
        <v/>
      </c>
      <c r="AK2454" s="41">
        <f>IF($R2454=1,N($L2454)+N($M2454),0)</f>
        <v/>
      </c>
      <c r="AL2454">
        <f>IF($C2454="","",IF(N($L2454)&lt;=0,"Basic salary missing",IF(ISNA(MATCH($C2454,Departments!$A$5:$A$54,0)),"Department not on Departments sheet",IF(AND($I2454&lt;&gt;"",NOT(ISNUMBER($I2454))),"Date of birth is text, not a date",IF(AND($K2454&lt;&gt;"",NOT(ISNUMBER($K2454))),"Contract end is text, not a date","")))))</f>
        <v/>
      </c>
      <c r="AM2454" s="41">
        <f>IF($R2454=0,0,N($L2454)*(1+$Z2454+BonusMonths/12+IF($Q2454=1,0,EOSB))+N($M2454)+(N($L2454)+SI_Gross*N($M2454))*IF($Q2454=1,SI_O,SI_E))</f>
        <v/>
      </c>
      <c r="AN2454" s="41">
        <f>IF($R2454=0,0,(IF($Q2454=1,MedO,MedE+Ticket)+Training)/12)</f>
        <v/>
      </c>
    </row>
    <row r="2455">
      <c r="I2455" s="35" t="n"/>
      <c r="J2455" s="35" t="n"/>
      <c r="K2455" s="35" t="n"/>
      <c r="L2455" s="36" t="n"/>
      <c r="M2455" s="36" t="n"/>
      <c r="P2455" s="37" t="n"/>
      <c r="Q2455" s="38">
        <f>IF($C2455="",0,IF(OR(LOWER(TRIM($G2455))="omani",LOWER(TRIM($G2455))="oman",LOWER(TRIM($G2455))="om",LOWER(TRIM($G2455))="local"),1,0))</f>
        <v/>
      </c>
      <c r="R2455" s="38">
        <f>IF($C2455="",0,IF(OR(ISNUMBER(SEARCH("resign",$N2455)),ISNUMBER(SEARCH("terminat",$N2455)),ISNUMBER(SEARCH("inactive",$N2455)),ISNUMBER(SEARCH("vacan",$N2455)),ISNUMBER(SEARCH("deceased",$N2455)),ISNUMBER(SEARCH("separated",$N2455))),0,1))</f>
        <v/>
      </c>
      <c r="S2455">
        <f>IF(OR($R2455=0,NOT(ISNUMBER($I2455))),"",IFERROR(DATEDIF($I2455,DATE(FY,1,1),"y"),""))</f>
        <v/>
      </c>
      <c r="T2455">
        <f>IF(OR($R2455=0,NOT(ISNUMBER($J2455))),"",IFERROR(DATEDIF($J2455,DATE(FY,1,1),"y"),0))</f>
        <v/>
      </c>
      <c r="U2455" s="38">
        <f>IF(OR($R2455=0,NOT(ISNUMBER($I2455))),0,IF(YEAR($I2455)+IF($Q2455=1,RetAgeO,RetAgeE)=FY,MONTH($I2455),IF(YEAR($I2455)+IF($Q2455=1,RetAgeO,RetAgeE)&lt;FY,1,0)))</f>
        <v/>
      </c>
      <c r="V2455" s="38">
        <f>IF(OR($R2455=0,NOT(ISNUMBER($K2455))),0,IF(YEAR($K2455)=FY,MONTH($K2455),IF(YEAR($K2455)&lt;FY,1,0)))</f>
        <v/>
      </c>
      <c r="W2455" s="38">
        <f>IF($R2455=0,0,MIN(12,IF(AND(ISNUMBER($O2455),$O2455&gt;=1,$O2455&lt;=12),INT($O2455),12),IF(AND(RetireExit="Yes",$U2455&gt;0),$U2455,12),IF(AND(ContractExit="Yes",$V2455&gt;0),$V2455,12)))</f>
        <v/>
      </c>
      <c r="X2455" s="37">
        <f>IF(ISNUMBER($P2455),$P2455,IncPct)</f>
        <v/>
      </c>
      <c r="Y2455" s="39">
        <f>IF($W2455=0,0,MAX(0,MIN($W2455,IncMonth-1))+MAX(0,$W2455-IncMonth+1)*(1+$X2455))</f>
        <v/>
      </c>
      <c r="Z2455" s="40">
        <f>IF($C2455="",0,IFERROR(INDEX(Departments!$B$5:$B$54,MATCH($C2455,Departments!$A$5:$A$54,0)),0))</f>
        <v/>
      </c>
      <c r="AA2455" s="41">
        <f>N($L2455)*$Y2455</f>
        <v/>
      </c>
      <c r="AB2455" s="41">
        <f>N($M2455)*$Y2455</f>
        <v/>
      </c>
      <c r="AC2455" s="41">
        <f>$AA2455*$Z2455</f>
        <v/>
      </c>
      <c r="AD2455" s="41">
        <f>$AA2455*BonusMonths/12</f>
        <v/>
      </c>
      <c r="AE2455" s="41">
        <f>($AA2455+SI_Gross*$AB2455)*IF($Q2455=1,SI_O,SI_E)</f>
        <v/>
      </c>
      <c r="AF2455" s="41">
        <f>IF($Q2455=1,0,$AA2455*EOSB)</f>
        <v/>
      </c>
      <c r="AG2455" s="41">
        <f>$AN2455*$W2455</f>
        <v/>
      </c>
      <c r="AH2455" s="41">
        <f>SUM($AA2455:$AG2455)</f>
        <v/>
      </c>
      <c r="AI2455" s="41">
        <f>12*($AM2455+$AN2455)</f>
        <v/>
      </c>
      <c r="AJ2455" s="41">
        <f>$AM2455*((IncMonth-1)+(13-IncMonth)*(1+$X2455))+12*$AN2455</f>
        <v/>
      </c>
      <c r="AK2455" s="41">
        <f>IF($R2455=1,N($L2455)+N($M2455),0)</f>
        <v/>
      </c>
      <c r="AL2455">
        <f>IF($C2455="","",IF(N($L2455)&lt;=0,"Basic salary missing",IF(ISNA(MATCH($C2455,Departments!$A$5:$A$54,0)),"Department not on Departments sheet",IF(AND($I2455&lt;&gt;"",NOT(ISNUMBER($I2455))),"Date of birth is text, not a date",IF(AND($K2455&lt;&gt;"",NOT(ISNUMBER($K2455))),"Contract end is text, not a date","")))))</f>
        <v/>
      </c>
      <c r="AM2455" s="41">
        <f>IF($R2455=0,0,N($L2455)*(1+$Z2455+BonusMonths/12+IF($Q2455=1,0,EOSB))+N($M2455)+(N($L2455)+SI_Gross*N($M2455))*IF($Q2455=1,SI_O,SI_E))</f>
        <v/>
      </c>
      <c r="AN2455" s="41">
        <f>IF($R2455=0,0,(IF($Q2455=1,MedO,MedE+Ticket)+Training)/12)</f>
        <v/>
      </c>
    </row>
    <row r="2456">
      <c r="I2456" s="35" t="n"/>
      <c r="J2456" s="35" t="n"/>
      <c r="K2456" s="35" t="n"/>
      <c r="L2456" s="36" t="n"/>
      <c r="M2456" s="36" t="n"/>
      <c r="P2456" s="37" t="n"/>
      <c r="Q2456" s="38">
        <f>IF($C2456="",0,IF(OR(LOWER(TRIM($G2456))="omani",LOWER(TRIM($G2456))="oman",LOWER(TRIM($G2456))="om",LOWER(TRIM($G2456))="local"),1,0))</f>
        <v/>
      </c>
      <c r="R2456" s="38">
        <f>IF($C2456="",0,IF(OR(ISNUMBER(SEARCH("resign",$N2456)),ISNUMBER(SEARCH("terminat",$N2456)),ISNUMBER(SEARCH("inactive",$N2456)),ISNUMBER(SEARCH("vacan",$N2456)),ISNUMBER(SEARCH("deceased",$N2456)),ISNUMBER(SEARCH("separated",$N2456))),0,1))</f>
        <v/>
      </c>
      <c r="S2456">
        <f>IF(OR($R2456=0,NOT(ISNUMBER($I2456))),"",IFERROR(DATEDIF($I2456,DATE(FY,1,1),"y"),""))</f>
        <v/>
      </c>
      <c r="T2456">
        <f>IF(OR($R2456=0,NOT(ISNUMBER($J2456))),"",IFERROR(DATEDIF($J2456,DATE(FY,1,1),"y"),0))</f>
        <v/>
      </c>
      <c r="U2456" s="38">
        <f>IF(OR($R2456=0,NOT(ISNUMBER($I2456))),0,IF(YEAR($I2456)+IF($Q2456=1,RetAgeO,RetAgeE)=FY,MONTH($I2456),IF(YEAR($I2456)+IF($Q2456=1,RetAgeO,RetAgeE)&lt;FY,1,0)))</f>
        <v/>
      </c>
      <c r="V2456" s="38">
        <f>IF(OR($R2456=0,NOT(ISNUMBER($K2456))),0,IF(YEAR($K2456)=FY,MONTH($K2456),IF(YEAR($K2456)&lt;FY,1,0)))</f>
        <v/>
      </c>
      <c r="W2456" s="38">
        <f>IF($R2456=0,0,MIN(12,IF(AND(ISNUMBER($O2456),$O2456&gt;=1,$O2456&lt;=12),INT($O2456),12),IF(AND(RetireExit="Yes",$U2456&gt;0),$U2456,12),IF(AND(ContractExit="Yes",$V2456&gt;0),$V2456,12)))</f>
        <v/>
      </c>
      <c r="X2456" s="37">
        <f>IF(ISNUMBER($P2456),$P2456,IncPct)</f>
        <v/>
      </c>
      <c r="Y2456" s="39">
        <f>IF($W2456=0,0,MAX(0,MIN($W2456,IncMonth-1))+MAX(0,$W2456-IncMonth+1)*(1+$X2456))</f>
        <v/>
      </c>
      <c r="Z2456" s="40">
        <f>IF($C2456="",0,IFERROR(INDEX(Departments!$B$5:$B$54,MATCH($C2456,Departments!$A$5:$A$54,0)),0))</f>
        <v/>
      </c>
      <c r="AA2456" s="41">
        <f>N($L2456)*$Y2456</f>
        <v/>
      </c>
      <c r="AB2456" s="41">
        <f>N($M2456)*$Y2456</f>
        <v/>
      </c>
      <c r="AC2456" s="41">
        <f>$AA2456*$Z2456</f>
        <v/>
      </c>
      <c r="AD2456" s="41">
        <f>$AA2456*BonusMonths/12</f>
        <v/>
      </c>
      <c r="AE2456" s="41">
        <f>($AA2456+SI_Gross*$AB2456)*IF($Q2456=1,SI_O,SI_E)</f>
        <v/>
      </c>
      <c r="AF2456" s="41">
        <f>IF($Q2456=1,0,$AA2456*EOSB)</f>
        <v/>
      </c>
      <c r="AG2456" s="41">
        <f>$AN2456*$W2456</f>
        <v/>
      </c>
      <c r="AH2456" s="41">
        <f>SUM($AA2456:$AG2456)</f>
        <v/>
      </c>
      <c r="AI2456" s="41">
        <f>12*($AM2456+$AN2456)</f>
        <v/>
      </c>
      <c r="AJ2456" s="41">
        <f>$AM2456*((IncMonth-1)+(13-IncMonth)*(1+$X2456))+12*$AN2456</f>
        <v/>
      </c>
      <c r="AK2456" s="41">
        <f>IF($R2456=1,N($L2456)+N($M2456),0)</f>
        <v/>
      </c>
      <c r="AL2456">
        <f>IF($C2456="","",IF(N($L2456)&lt;=0,"Basic salary missing",IF(ISNA(MATCH($C2456,Departments!$A$5:$A$54,0)),"Department not on Departments sheet",IF(AND($I2456&lt;&gt;"",NOT(ISNUMBER($I2456))),"Date of birth is text, not a date",IF(AND($K2456&lt;&gt;"",NOT(ISNUMBER($K2456))),"Contract end is text, not a date","")))))</f>
        <v/>
      </c>
      <c r="AM2456" s="41">
        <f>IF($R2456=0,0,N($L2456)*(1+$Z2456+BonusMonths/12+IF($Q2456=1,0,EOSB))+N($M2456)+(N($L2456)+SI_Gross*N($M2456))*IF($Q2456=1,SI_O,SI_E))</f>
        <v/>
      </c>
      <c r="AN2456" s="41">
        <f>IF($R2456=0,0,(IF($Q2456=1,MedO,MedE+Ticket)+Training)/12)</f>
        <v/>
      </c>
    </row>
    <row r="2457">
      <c r="I2457" s="35" t="n"/>
      <c r="J2457" s="35" t="n"/>
      <c r="K2457" s="35" t="n"/>
      <c r="L2457" s="36" t="n"/>
      <c r="M2457" s="36" t="n"/>
      <c r="P2457" s="37" t="n"/>
      <c r="Q2457" s="38">
        <f>IF($C2457="",0,IF(OR(LOWER(TRIM($G2457))="omani",LOWER(TRIM($G2457))="oman",LOWER(TRIM($G2457))="om",LOWER(TRIM($G2457))="local"),1,0))</f>
        <v/>
      </c>
      <c r="R2457" s="38">
        <f>IF($C2457="",0,IF(OR(ISNUMBER(SEARCH("resign",$N2457)),ISNUMBER(SEARCH("terminat",$N2457)),ISNUMBER(SEARCH("inactive",$N2457)),ISNUMBER(SEARCH("vacan",$N2457)),ISNUMBER(SEARCH("deceased",$N2457)),ISNUMBER(SEARCH("separated",$N2457))),0,1))</f>
        <v/>
      </c>
      <c r="S2457">
        <f>IF(OR($R2457=0,NOT(ISNUMBER($I2457))),"",IFERROR(DATEDIF($I2457,DATE(FY,1,1),"y"),""))</f>
        <v/>
      </c>
      <c r="T2457">
        <f>IF(OR($R2457=0,NOT(ISNUMBER($J2457))),"",IFERROR(DATEDIF($J2457,DATE(FY,1,1),"y"),0))</f>
        <v/>
      </c>
      <c r="U2457" s="38">
        <f>IF(OR($R2457=0,NOT(ISNUMBER($I2457))),0,IF(YEAR($I2457)+IF($Q2457=1,RetAgeO,RetAgeE)=FY,MONTH($I2457),IF(YEAR($I2457)+IF($Q2457=1,RetAgeO,RetAgeE)&lt;FY,1,0)))</f>
        <v/>
      </c>
      <c r="V2457" s="38">
        <f>IF(OR($R2457=0,NOT(ISNUMBER($K2457))),0,IF(YEAR($K2457)=FY,MONTH($K2457),IF(YEAR($K2457)&lt;FY,1,0)))</f>
        <v/>
      </c>
      <c r="W2457" s="38">
        <f>IF($R2457=0,0,MIN(12,IF(AND(ISNUMBER($O2457),$O2457&gt;=1,$O2457&lt;=12),INT($O2457),12),IF(AND(RetireExit="Yes",$U2457&gt;0),$U2457,12),IF(AND(ContractExit="Yes",$V2457&gt;0),$V2457,12)))</f>
        <v/>
      </c>
      <c r="X2457" s="37">
        <f>IF(ISNUMBER($P2457),$P2457,IncPct)</f>
        <v/>
      </c>
      <c r="Y2457" s="39">
        <f>IF($W2457=0,0,MAX(0,MIN($W2457,IncMonth-1))+MAX(0,$W2457-IncMonth+1)*(1+$X2457))</f>
        <v/>
      </c>
      <c r="Z2457" s="40">
        <f>IF($C2457="",0,IFERROR(INDEX(Departments!$B$5:$B$54,MATCH($C2457,Departments!$A$5:$A$54,0)),0))</f>
        <v/>
      </c>
      <c r="AA2457" s="41">
        <f>N($L2457)*$Y2457</f>
        <v/>
      </c>
      <c r="AB2457" s="41">
        <f>N($M2457)*$Y2457</f>
        <v/>
      </c>
      <c r="AC2457" s="41">
        <f>$AA2457*$Z2457</f>
        <v/>
      </c>
      <c r="AD2457" s="41">
        <f>$AA2457*BonusMonths/12</f>
        <v/>
      </c>
      <c r="AE2457" s="41">
        <f>($AA2457+SI_Gross*$AB2457)*IF($Q2457=1,SI_O,SI_E)</f>
        <v/>
      </c>
      <c r="AF2457" s="41">
        <f>IF($Q2457=1,0,$AA2457*EOSB)</f>
        <v/>
      </c>
      <c r="AG2457" s="41">
        <f>$AN2457*$W2457</f>
        <v/>
      </c>
      <c r="AH2457" s="41">
        <f>SUM($AA2457:$AG2457)</f>
        <v/>
      </c>
      <c r="AI2457" s="41">
        <f>12*($AM2457+$AN2457)</f>
        <v/>
      </c>
      <c r="AJ2457" s="41">
        <f>$AM2457*((IncMonth-1)+(13-IncMonth)*(1+$X2457))+12*$AN2457</f>
        <v/>
      </c>
      <c r="AK2457" s="41">
        <f>IF($R2457=1,N($L2457)+N($M2457),0)</f>
        <v/>
      </c>
      <c r="AL2457">
        <f>IF($C2457="","",IF(N($L2457)&lt;=0,"Basic salary missing",IF(ISNA(MATCH($C2457,Departments!$A$5:$A$54,0)),"Department not on Departments sheet",IF(AND($I2457&lt;&gt;"",NOT(ISNUMBER($I2457))),"Date of birth is text, not a date",IF(AND($K2457&lt;&gt;"",NOT(ISNUMBER($K2457))),"Contract end is text, not a date","")))))</f>
        <v/>
      </c>
      <c r="AM2457" s="41">
        <f>IF($R2457=0,0,N($L2457)*(1+$Z2457+BonusMonths/12+IF($Q2457=1,0,EOSB))+N($M2457)+(N($L2457)+SI_Gross*N($M2457))*IF($Q2457=1,SI_O,SI_E))</f>
        <v/>
      </c>
      <c r="AN2457" s="41">
        <f>IF($R2457=0,0,(IF($Q2457=1,MedO,MedE+Ticket)+Training)/12)</f>
        <v/>
      </c>
    </row>
    <row r="2458">
      <c r="I2458" s="35" t="n"/>
      <c r="J2458" s="35" t="n"/>
      <c r="K2458" s="35" t="n"/>
      <c r="L2458" s="36" t="n"/>
      <c r="M2458" s="36" t="n"/>
      <c r="P2458" s="37" t="n"/>
      <c r="Q2458" s="38">
        <f>IF($C2458="",0,IF(OR(LOWER(TRIM($G2458))="omani",LOWER(TRIM($G2458))="oman",LOWER(TRIM($G2458))="om",LOWER(TRIM($G2458))="local"),1,0))</f>
        <v/>
      </c>
      <c r="R2458" s="38">
        <f>IF($C2458="",0,IF(OR(ISNUMBER(SEARCH("resign",$N2458)),ISNUMBER(SEARCH("terminat",$N2458)),ISNUMBER(SEARCH("inactive",$N2458)),ISNUMBER(SEARCH("vacan",$N2458)),ISNUMBER(SEARCH("deceased",$N2458)),ISNUMBER(SEARCH("separated",$N2458))),0,1))</f>
        <v/>
      </c>
      <c r="S2458">
        <f>IF(OR($R2458=0,NOT(ISNUMBER($I2458))),"",IFERROR(DATEDIF($I2458,DATE(FY,1,1),"y"),""))</f>
        <v/>
      </c>
      <c r="T2458">
        <f>IF(OR($R2458=0,NOT(ISNUMBER($J2458))),"",IFERROR(DATEDIF($J2458,DATE(FY,1,1),"y"),0))</f>
        <v/>
      </c>
      <c r="U2458" s="38">
        <f>IF(OR($R2458=0,NOT(ISNUMBER($I2458))),0,IF(YEAR($I2458)+IF($Q2458=1,RetAgeO,RetAgeE)=FY,MONTH($I2458),IF(YEAR($I2458)+IF($Q2458=1,RetAgeO,RetAgeE)&lt;FY,1,0)))</f>
        <v/>
      </c>
      <c r="V2458" s="38">
        <f>IF(OR($R2458=0,NOT(ISNUMBER($K2458))),0,IF(YEAR($K2458)=FY,MONTH($K2458),IF(YEAR($K2458)&lt;FY,1,0)))</f>
        <v/>
      </c>
      <c r="W2458" s="38">
        <f>IF($R2458=0,0,MIN(12,IF(AND(ISNUMBER($O2458),$O2458&gt;=1,$O2458&lt;=12),INT($O2458),12),IF(AND(RetireExit="Yes",$U2458&gt;0),$U2458,12),IF(AND(ContractExit="Yes",$V2458&gt;0),$V2458,12)))</f>
        <v/>
      </c>
      <c r="X2458" s="37">
        <f>IF(ISNUMBER($P2458),$P2458,IncPct)</f>
        <v/>
      </c>
      <c r="Y2458" s="39">
        <f>IF($W2458=0,0,MAX(0,MIN($W2458,IncMonth-1))+MAX(0,$W2458-IncMonth+1)*(1+$X2458))</f>
        <v/>
      </c>
      <c r="Z2458" s="40">
        <f>IF($C2458="",0,IFERROR(INDEX(Departments!$B$5:$B$54,MATCH($C2458,Departments!$A$5:$A$54,0)),0))</f>
        <v/>
      </c>
      <c r="AA2458" s="41">
        <f>N($L2458)*$Y2458</f>
        <v/>
      </c>
      <c r="AB2458" s="41">
        <f>N($M2458)*$Y2458</f>
        <v/>
      </c>
      <c r="AC2458" s="41">
        <f>$AA2458*$Z2458</f>
        <v/>
      </c>
      <c r="AD2458" s="41">
        <f>$AA2458*BonusMonths/12</f>
        <v/>
      </c>
      <c r="AE2458" s="41">
        <f>($AA2458+SI_Gross*$AB2458)*IF($Q2458=1,SI_O,SI_E)</f>
        <v/>
      </c>
      <c r="AF2458" s="41">
        <f>IF($Q2458=1,0,$AA2458*EOSB)</f>
        <v/>
      </c>
      <c r="AG2458" s="41">
        <f>$AN2458*$W2458</f>
        <v/>
      </c>
      <c r="AH2458" s="41">
        <f>SUM($AA2458:$AG2458)</f>
        <v/>
      </c>
      <c r="AI2458" s="41">
        <f>12*($AM2458+$AN2458)</f>
        <v/>
      </c>
      <c r="AJ2458" s="41">
        <f>$AM2458*((IncMonth-1)+(13-IncMonth)*(1+$X2458))+12*$AN2458</f>
        <v/>
      </c>
      <c r="AK2458" s="41">
        <f>IF($R2458=1,N($L2458)+N($M2458),0)</f>
        <v/>
      </c>
      <c r="AL2458">
        <f>IF($C2458="","",IF(N($L2458)&lt;=0,"Basic salary missing",IF(ISNA(MATCH($C2458,Departments!$A$5:$A$54,0)),"Department not on Departments sheet",IF(AND($I2458&lt;&gt;"",NOT(ISNUMBER($I2458))),"Date of birth is text, not a date",IF(AND($K2458&lt;&gt;"",NOT(ISNUMBER($K2458))),"Contract end is text, not a date","")))))</f>
        <v/>
      </c>
      <c r="AM2458" s="41">
        <f>IF($R2458=0,0,N($L2458)*(1+$Z2458+BonusMonths/12+IF($Q2458=1,0,EOSB))+N($M2458)+(N($L2458)+SI_Gross*N($M2458))*IF($Q2458=1,SI_O,SI_E))</f>
        <v/>
      </c>
      <c r="AN2458" s="41">
        <f>IF($R2458=0,0,(IF($Q2458=1,MedO,MedE+Ticket)+Training)/12)</f>
        <v/>
      </c>
    </row>
    <row r="2459">
      <c r="I2459" s="35" t="n"/>
      <c r="J2459" s="35" t="n"/>
      <c r="K2459" s="35" t="n"/>
      <c r="L2459" s="36" t="n"/>
      <c r="M2459" s="36" t="n"/>
      <c r="P2459" s="37" t="n"/>
      <c r="Q2459" s="38">
        <f>IF($C2459="",0,IF(OR(LOWER(TRIM($G2459))="omani",LOWER(TRIM($G2459))="oman",LOWER(TRIM($G2459))="om",LOWER(TRIM($G2459))="local"),1,0))</f>
        <v/>
      </c>
      <c r="R2459" s="38">
        <f>IF($C2459="",0,IF(OR(ISNUMBER(SEARCH("resign",$N2459)),ISNUMBER(SEARCH("terminat",$N2459)),ISNUMBER(SEARCH("inactive",$N2459)),ISNUMBER(SEARCH("vacan",$N2459)),ISNUMBER(SEARCH("deceased",$N2459)),ISNUMBER(SEARCH("separated",$N2459))),0,1))</f>
        <v/>
      </c>
      <c r="S2459">
        <f>IF(OR($R2459=0,NOT(ISNUMBER($I2459))),"",IFERROR(DATEDIF($I2459,DATE(FY,1,1),"y"),""))</f>
        <v/>
      </c>
      <c r="T2459">
        <f>IF(OR($R2459=0,NOT(ISNUMBER($J2459))),"",IFERROR(DATEDIF($J2459,DATE(FY,1,1),"y"),0))</f>
        <v/>
      </c>
      <c r="U2459" s="38">
        <f>IF(OR($R2459=0,NOT(ISNUMBER($I2459))),0,IF(YEAR($I2459)+IF($Q2459=1,RetAgeO,RetAgeE)=FY,MONTH($I2459),IF(YEAR($I2459)+IF($Q2459=1,RetAgeO,RetAgeE)&lt;FY,1,0)))</f>
        <v/>
      </c>
      <c r="V2459" s="38">
        <f>IF(OR($R2459=0,NOT(ISNUMBER($K2459))),0,IF(YEAR($K2459)=FY,MONTH($K2459),IF(YEAR($K2459)&lt;FY,1,0)))</f>
        <v/>
      </c>
      <c r="W2459" s="38">
        <f>IF($R2459=0,0,MIN(12,IF(AND(ISNUMBER($O2459),$O2459&gt;=1,$O2459&lt;=12),INT($O2459),12),IF(AND(RetireExit="Yes",$U2459&gt;0),$U2459,12),IF(AND(ContractExit="Yes",$V2459&gt;0),$V2459,12)))</f>
        <v/>
      </c>
      <c r="X2459" s="37">
        <f>IF(ISNUMBER($P2459),$P2459,IncPct)</f>
        <v/>
      </c>
      <c r="Y2459" s="39">
        <f>IF($W2459=0,0,MAX(0,MIN($W2459,IncMonth-1))+MAX(0,$W2459-IncMonth+1)*(1+$X2459))</f>
        <v/>
      </c>
      <c r="Z2459" s="40">
        <f>IF($C2459="",0,IFERROR(INDEX(Departments!$B$5:$B$54,MATCH($C2459,Departments!$A$5:$A$54,0)),0))</f>
        <v/>
      </c>
      <c r="AA2459" s="41">
        <f>N($L2459)*$Y2459</f>
        <v/>
      </c>
      <c r="AB2459" s="41">
        <f>N($M2459)*$Y2459</f>
        <v/>
      </c>
      <c r="AC2459" s="41">
        <f>$AA2459*$Z2459</f>
        <v/>
      </c>
      <c r="AD2459" s="41">
        <f>$AA2459*BonusMonths/12</f>
        <v/>
      </c>
      <c r="AE2459" s="41">
        <f>($AA2459+SI_Gross*$AB2459)*IF($Q2459=1,SI_O,SI_E)</f>
        <v/>
      </c>
      <c r="AF2459" s="41">
        <f>IF($Q2459=1,0,$AA2459*EOSB)</f>
        <v/>
      </c>
      <c r="AG2459" s="41">
        <f>$AN2459*$W2459</f>
        <v/>
      </c>
      <c r="AH2459" s="41">
        <f>SUM($AA2459:$AG2459)</f>
        <v/>
      </c>
      <c r="AI2459" s="41">
        <f>12*($AM2459+$AN2459)</f>
        <v/>
      </c>
      <c r="AJ2459" s="41">
        <f>$AM2459*((IncMonth-1)+(13-IncMonth)*(1+$X2459))+12*$AN2459</f>
        <v/>
      </c>
      <c r="AK2459" s="41">
        <f>IF($R2459=1,N($L2459)+N($M2459),0)</f>
        <v/>
      </c>
      <c r="AL2459">
        <f>IF($C2459="","",IF(N($L2459)&lt;=0,"Basic salary missing",IF(ISNA(MATCH($C2459,Departments!$A$5:$A$54,0)),"Department not on Departments sheet",IF(AND($I2459&lt;&gt;"",NOT(ISNUMBER($I2459))),"Date of birth is text, not a date",IF(AND($K2459&lt;&gt;"",NOT(ISNUMBER($K2459))),"Contract end is text, not a date","")))))</f>
        <v/>
      </c>
      <c r="AM2459" s="41">
        <f>IF($R2459=0,0,N($L2459)*(1+$Z2459+BonusMonths/12+IF($Q2459=1,0,EOSB))+N($M2459)+(N($L2459)+SI_Gross*N($M2459))*IF($Q2459=1,SI_O,SI_E))</f>
        <v/>
      </c>
      <c r="AN2459" s="41">
        <f>IF($R2459=0,0,(IF($Q2459=1,MedO,MedE+Ticket)+Training)/12)</f>
        <v/>
      </c>
    </row>
    <row r="2460">
      <c r="I2460" s="35" t="n"/>
      <c r="J2460" s="35" t="n"/>
      <c r="K2460" s="35" t="n"/>
      <c r="L2460" s="36" t="n"/>
      <c r="M2460" s="36" t="n"/>
      <c r="P2460" s="37" t="n"/>
      <c r="Q2460" s="38">
        <f>IF($C2460="",0,IF(OR(LOWER(TRIM($G2460))="omani",LOWER(TRIM($G2460))="oman",LOWER(TRIM($G2460))="om",LOWER(TRIM($G2460))="local"),1,0))</f>
        <v/>
      </c>
      <c r="R2460" s="38">
        <f>IF($C2460="",0,IF(OR(ISNUMBER(SEARCH("resign",$N2460)),ISNUMBER(SEARCH("terminat",$N2460)),ISNUMBER(SEARCH("inactive",$N2460)),ISNUMBER(SEARCH("vacan",$N2460)),ISNUMBER(SEARCH("deceased",$N2460)),ISNUMBER(SEARCH("separated",$N2460))),0,1))</f>
        <v/>
      </c>
      <c r="S2460">
        <f>IF(OR($R2460=0,NOT(ISNUMBER($I2460))),"",IFERROR(DATEDIF($I2460,DATE(FY,1,1),"y"),""))</f>
        <v/>
      </c>
      <c r="T2460">
        <f>IF(OR($R2460=0,NOT(ISNUMBER($J2460))),"",IFERROR(DATEDIF($J2460,DATE(FY,1,1),"y"),0))</f>
        <v/>
      </c>
      <c r="U2460" s="38">
        <f>IF(OR($R2460=0,NOT(ISNUMBER($I2460))),0,IF(YEAR($I2460)+IF($Q2460=1,RetAgeO,RetAgeE)=FY,MONTH($I2460),IF(YEAR($I2460)+IF($Q2460=1,RetAgeO,RetAgeE)&lt;FY,1,0)))</f>
        <v/>
      </c>
      <c r="V2460" s="38">
        <f>IF(OR($R2460=0,NOT(ISNUMBER($K2460))),0,IF(YEAR($K2460)=FY,MONTH($K2460),IF(YEAR($K2460)&lt;FY,1,0)))</f>
        <v/>
      </c>
      <c r="W2460" s="38">
        <f>IF($R2460=0,0,MIN(12,IF(AND(ISNUMBER($O2460),$O2460&gt;=1,$O2460&lt;=12),INT($O2460),12),IF(AND(RetireExit="Yes",$U2460&gt;0),$U2460,12),IF(AND(ContractExit="Yes",$V2460&gt;0),$V2460,12)))</f>
        <v/>
      </c>
      <c r="X2460" s="37">
        <f>IF(ISNUMBER($P2460),$P2460,IncPct)</f>
        <v/>
      </c>
      <c r="Y2460" s="39">
        <f>IF($W2460=0,0,MAX(0,MIN($W2460,IncMonth-1))+MAX(0,$W2460-IncMonth+1)*(1+$X2460))</f>
        <v/>
      </c>
      <c r="Z2460" s="40">
        <f>IF($C2460="",0,IFERROR(INDEX(Departments!$B$5:$B$54,MATCH($C2460,Departments!$A$5:$A$54,0)),0))</f>
        <v/>
      </c>
      <c r="AA2460" s="41">
        <f>N($L2460)*$Y2460</f>
        <v/>
      </c>
      <c r="AB2460" s="41">
        <f>N($M2460)*$Y2460</f>
        <v/>
      </c>
      <c r="AC2460" s="41">
        <f>$AA2460*$Z2460</f>
        <v/>
      </c>
      <c r="AD2460" s="41">
        <f>$AA2460*BonusMonths/12</f>
        <v/>
      </c>
      <c r="AE2460" s="41">
        <f>($AA2460+SI_Gross*$AB2460)*IF($Q2460=1,SI_O,SI_E)</f>
        <v/>
      </c>
      <c r="AF2460" s="41">
        <f>IF($Q2460=1,0,$AA2460*EOSB)</f>
        <v/>
      </c>
      <c r="AG2460" s="41">
        <f>$AN2460*$W2460</f>
        <v/>
      </c>
      <c r="AH2460" s="41">
        <f>SUM($AA2460:$AG2460)</f>
        <v/>
      </c>
      <c r="AI2460" s="41">
        <f>12*($AM2460+$AN2460)</f>
        <v/>
      </c>
      <c r="AJ2460" s="41">
        <f>$AM2460*((IncMonth-1)+(13-IncMonth)*(1+$X2460))+12*$AN2460</f>
        <v/>
      </c>
      <c r="AK2460" s="41">
        <f>IF($R2460=1,N($L2460)+N($M2460),0)</f>
        <v/>
      </c>
      <c r="AL2460">
        <f>IF($C2460="","",IF(N($L2460)&lt;=0,"Basic salary missing",IF(ISNA(MATCH($C2460,Departments!$A$5:$A$54,0)),"Department not on Departments sheet",IF(AND($I2460&lt;&gt;"",NOT(ISNUMBER($I2460))),"Date of birth is text, not a date",IF(AND($K2460&lt;&gt;"",NOT(ISNUMBER($K2460))),"Contract end is text, not a date","")))))</f>
        <v/>
      </c>
      <c r="AM2460" s="41">
        <f>IF($R2460=0,0,N($L2460)*(1+$Z2460+BonusMonths/12+IF($Q2460=1,0,EOSB))+N($M2460)+(N($L2460)+SI_Gross*N($M2460))*IF($Q2460=1,SI_O,SI_E))</f>
        <v/>
      </c>
      <c r="AN2460" s="41">
        <f>IF($R2460=0,0,(IF($Q2460=1,MedO,MedE+Ticket)+Training)/12)</f>
        <v/>
      </c>
    </row>
    <row r="2461">
      <c r="I2461" s="35" t="n"/>
      <c r="J2461" s="35" t="n"/>
      <c r="K2461" s="35" t="n"/>
      <c r="L2461" s="36" t="n"/>
      <c r="M2461" s="36" t="n"/>
      <c r="P2461" s="37" t="n"/>
      <c r="Q2461" s="38">
        <f>IF($C2461="",0,IF(OR(LOWER(TRIM($G2461))="omani",LOWER(TRIM($G2461))="oman",LOWER(TRIM($G2461))="om",LOWER(TRIM($G2461))="local"),1,0))</f>
        <v/>
      </c>
      <c r="R2461" s="38">
        <f>IF($C2461="",0,IF(OR(ISNUMBER(SEARCH("resign",$N2461)),ISNUMBER(SEARCH("terminat",$N2461)),ISNUMBER(SEARCH("inactive",$N2461)),ISNUMBER(SEARCH("vacan",$N2461)),ISNUMBER(SEARCH("deceased",$N2461)),ISNUMBER(SEARCH("separated",$N2461))),0,1))</f>
        <v/>
      </c>
      <c r="S2461">
        <f>IF(OR($R2461=0,NOT(ISNUMBER($I2461))),"",IFERROR(DATEDIF($I2461,DATE(FY,1,1),"y"),""))</f>
        <v/>
      </c>
      <c r="T2461">
        <f>IF(OR($R2461=0,NOT(ISNUMBER($J2461))),"",IFERROR(DATEDIF($J2461,DATE(FY,1,1),"y"),0))</f>
        <v/>
      </c>
      <c r="U2461" s="38">
        <f>IF(OR($R2461=0,NOT(ISNUMBER($I2461))),0,IF(YEAR($I2461)+IF($Q2461=1,RetAgeO,RetAgeE)=FY,MONTH($I2461),IF(YEAR($I2461)+IF($Q2461=1,RetAgeO,RetAgeE)&lt;FY,1,0)))</f>
        <v/>
      </c>
      <c r="V2461" s="38">
        <f>IF(OR($R2461=0,NOT(ISNUMBER($K2461))),0,IF(YEAR($K2461)=FY,MONTH($K2461),IF(YEAR($K2461)&lt;FY,1,0)))</f>
        <v/>
      </c>
      <c r="W2461" s="38">
        <f>IF($R2461=0,0,MIN(12,IF(AND(ISNUMBER($O2461),$O2461&gt;=1,$O2461&lt;=12),INT($O2461),12),IF(AND(RetireExit="Yes",$U2461&gt;0),$U2461,12),IF(AND(ContractExit="Yes",$V2461&gt;0),$V2461,12)))</f>
        <v/>
      </c>
      <c r="X2461" s="37">
        <f>IF(ISNUMBER($P2461),$P2461,IncPct)</f>
        <v/>
      </c>
      <c r="Y2461" s="39">
        <f>IF($W2461=0,0,MAX(0,MIN($W2461,IncMonth-1))+MAX(0,$W2461-IncMonth+1)*(1+$X2461))</f>
        <v/>
      </c>
      <c r="Z2461" s="40">
        <f>IF($C2461="",0,IFERROR(INDEX(Departments!$B$5:$B$54,MATCH($C2461,Departments!$A$5:$A$54,0)),0))</f>
        <v/>
      </c>
      <c r="AA2461" s="41">
        <f>N($L2461)*$Y2461</f>
        <v/>
      </c>
      <c r="AB2461" s="41">
        <f>N($M2461)*$Y2461</f>
        <v/>
      </c>
      <c r="AC2461" s="41">
        <f>$AA2461*$Z2461</f>
        <v/>
      </c>
      <c r="AD2461" s="41">
        <f>$AA2461*BonusMonths/12</f>
        <v/>
      </c>
      <c r="AE2461" s="41">
        <f>($AA2461+SI_Gross*$AB2461)*IF($Q2461=1,SI_O,SI_E)</f>
        <v/>
      </c>
      <c r="AF2461" s="41">
        <f>IF($Q2461=1,0,$AA2461*EOSB)</f>
        <v/>
      </c>
      <c r="AG2461" s="41">
        <f>$AN2461*$W2461</f>
        <v/>
      </c>
      <c r="AH2461" s="41">
        <f>SUM($AA2461:$AG2461)</f>
        <v/>
      </c>
      <c r="AI2461" s="41">
        <f>12*($AM2461+$AN2461)</f>
        <v/>
      </c>
      <c r="AJ2461" s="41">
        <f>$AM2461*((IncMonth-1)+(13-IncMonth)*(1+$X2461))+12*$AN2461</f>
        <v/>
      </c>
      <c r="AK2461" s="41">
        <f>IF($R2461=1,N($L2461)+N($M2461),0)</f>
        <v/>
      </c>
      <c r="AL2461">
        <f>IF($C2461="","",IF(N($L2461)&lt;=0,"Basic salary missing",IF(ISNA(MATCH($C2461,Departments!$A$5:$A$54,0)),"Department not on Departments sheet",IF(AND($I2461&lt;&gt;"",NOT(ISNUMBER($I2461))),"Date of birth is text, not a date",IF(AND($K2461&lt;&gt;"",NOT(ISNUMBER($K2461))),"Contract end is text, not a date","")))))</f>
        <v/>
      </c>
      <c r="AM2461" s="41">
        <f>IF($R2461=0,0,N($L2461)*(1+$Z2461+BonusMonths/12+IF($Q2461=1,0,EOSB))+N($M2461)+(N($L2461)+SI_Gross*N($M2461))*IF($Q2461=1,SI_O,SI_E))</f>
        <v/>
      </c>
      <c r="AN2461" s="41">
        <f>IF($R2461=0,0,(IF($Q2461=1,MedO,MedE+Ticket)+Training)/12)</f>
        <v/>
      </c>
    </row>
    <row r="2462">
      <c r="I2462" s="35" t="n"/>
      <c r="J2462" s="35" t="n"/>
      <c r="K2462" s="35" t="n"/>
      <c r="L2462" s="36" t="n"/>
      <c r="M2462" s="36" t="n"/>
      <c r="P2462" s="37" t="n"/>
      <c r="Q2462" s="38">
        <f>IF($C2462="",0,IF(OR(LOWER(TRIM($G2462))="omani",LOWER(TRIM($G2462))="oman",LOWER(TRIM($G2462))="om",LOWER(TRIM($G2462))="local"),1,0))</f>
        <v/>
      </c>
      <c r="R2462" s="38">
        <f>IF($C2462="",0,IF(OR(ISNUMBER(SEARCH("resign",$N2462)),ISNUMBER(SEARCH("terminat",$N2462)),ISNUMBER(SEARCH("inactive",$N2462)),ISNUMBER(SEARCH("vacan",$N2462)),ISNUMBER(SEARCH("deceased",$N2462)),ISNUMBER(SEARCH("separated",$N2462))),0,1))</f>
        <v/>
      </c>
      <c r="S2462">
        <f>IF(OR($R2462=0,NOT(ISNUMBER($I2462))),"",IFERROR(DATEDIF($I2462,DATE(FY,1,1),"y"),""))</f>
        <v/>
      </c>
      <c r="T2462">
        <f>IF(OR($R2462=0,NOT(ISNUMBER($J2462))),"",IFERROR(DATEDIF($J2462,DATE(FY,1,1),"y"),0))</f>
        <v/>
      </c>
      <c r="U2462" s="38">
        <f>IF(OR($R2462=0,NOT(ISNUMBER($I2462))),0,IF(YEAR($I2462)+IF($Q2462=1,RetAgeO,RetAgeE)=FY,MONTH($I2462),IF(YEAR($I2462)+IF($Q2462=1,RetAgeO,RetAgeE)&lt;FY,1,0)))</f>
        <v/>
      </c>
      <c r="V2462" s="38">
        <f>IF(OR($R2462=0,NOT(ISNUMBER($K2462))),0,IF(YEAR($K2462)=FY,MONTH($K2462),IF(YEAR($K2462)&lt;FY,1,0)))</f>
        <v/>
      </c>
      <c r="W2462" s="38">
        <f>IF($R2462=0,0,MIN(12,IF(AND(ISNUMBER($O2462),$O2462&gt;=1,$O2462&lt;=12),INT($O2462),12),IF(AND(RetireExit="Yes",$U2462&gt;0),$U2462,12),IF(AND(ContractExit="Yes",$V2462&gt;0),$V2462,12)))</f>
        <v/>
      </c>
      <c r="X2462" s="37">
        <f>IF(ISNUMBER($P2462),$P2462,IncPct)</f>
        <v/>
      </c>
      <c r="Y2462" s="39">
        <f>IF($W2462=0,0,MAX(0,MIN($W2462,IncMonth-1))+MAX(0,$W2462-IncMonth+1)*(1+$X2462))</f>
        <v/>
      </c>
      <c r="Z2462" s="40">
        <f>IF($C2462="",0,IFERROR(INDEX(Departments!$B$5:$B$54,MATCH($C2462,Departments!$A$5:$A$54,0)),0))</f>
        <v/>
      </c>
      <c r="AA2462" s="41">
        <f>N($L2462)*$Y2462</f>
        <v/>
      </c>
      <c r="AB2462" s="41">
        <f>N($M2462)*$Y2462</f>
        <v/>
      </c>
      <c r="AC2462" s="41">
        <f>$AA2462*$Z2462</f>
        <v/>
      </c>
      <c r="AD2462" s="41">
        <f>$AA2462*BonusMonths/12</f>
        <v/>
      </c>
      <c r="AE2462" s="41">
        <f>($AA2462+SI_Gross*$AB2462)*IF($Q2462=1,SI_O,SI_E)</f>
        <v/>
      </c>
      <c r="AF2462" s="41">
        <f>IF($Q2462=1,0,$AA2462*EOSB)</f>
        <v/>
      </c>
      <c r="AG2462" s="41">
        <f>$AN2462*$W2462</f>
        <v/>
      </c>
      <c r="AH2462" s="41">
        <f>SUM($AA2462:$AG2462)</f>
        <v/>
      </c>
      <c r="AI2462" s="41">
        <f>12*($AM2462+$AN2462)</f>
        <v/>
      </c>
      <c r="AJ2462" s="41">
        <f>$AM2462*((IncMonth-1)+(13-IncMonth)*(1+$X2462))+12*$AN2462</f>
        <v/>
      </c>
      <c r="AK2462" s="41">
        <f>IF($R2462=1,N($L2462)+N($M2462),0)</f>
        <v/>
      </c>
      <c r="AL2462">
        <f>IF($C2462="","",IF(N($L2462)&lt;=0,"Basic salary missing",IF(ISNA(MATCH($C2462,Departments!$A$5:$A$54,0)),"Department not on Departments sheet",IF(AND($I2462&lt;&gt;"",NOT(ISNUMBER($I2462))),"Date of birth is text, not a date",IF(AND($K2462&lt;&gt;"",NOT(ISNUMBER($K2462))),"Contract end is text, not a date","")))))</f>
        <v/>
      </c>
      <c r="AM2462" s="41">
        <f>IF($R2462=0,0,N($L2462)*(1+$Z2462+BonusMonths/12+IF($Q2462=1,0,EOSB))+N($M2462)+(N($L2462)+SI_Gross*N($M2462))*IF($Q2462=1,SI_O,SI_E))</f>
        <v/>
      </c>
      <c r="AN2462" s="41">
        <f>IF($R2462=0,0,(IF($Q2462=1,MedO,MedE+Ticket)+Training)/12)</f>
        <v/>
      </c>
    </row>
    <row r="2463">
      <c r="I2463" s="35" t="n"/>
      <c r="J2463" s="35" t="n"/>
      <c r="K2463" s="35" t="n"/>
      <c r="L2463" s="36" t="n"/>
      <c r="M2463" s="36" t="n"/>
      <c r="P2463" s="37" t="n"/>
      <c r="Q2463" s="38">
        <f>IF($C2463="",0,IF(OR(LOWER(TRIM($G2463))="omani",LOWER(TRIM($G2463))="oman",LOWER(TRIM($G2463))="om",LOWER(TRIM($G2463))="local"),1,0))</f>
        <v/>
      </c>
      <c r="R2463" s="38">
        <f>IF($C2463="",0,IF(OR(ISNUMBER(SEARCH("resign",$N2463)),ISNUMBER(SEARCH("terminat",$N2463)),ISNUMBER(SEARCH("inactive",$N2463)),ISNUMBER(SEARCH("vacan",$N2463)),ISNUMBER(SEARCH("deceased",$N2463)),ISNUMBER(SEARCH("separated",$N2463))),0,1))</f>
        <v/>
      </c>
      <c r="S2463">
        <f>IF(OR($R2463=0,NOT(ISNUMBER($I2463))),"",IFERROR(DATEDIF($I2463,DATE(FY,1,1),"y"),""))</f>
        <v/>
      </c>
      <c r="T2463">
        <f>IF(OR($R2463=0,NOT(ISNUMBER($J2463))),"",IFERROR(DATEDIF($J2463,DATE(FY,1,1),"y"),0))</f>
        <v/>
      </c>
      <c r="U2463" s="38">
        <f>IF(OR($R2463=0,NOT(ISNUMBER($I2463))),0,IF(YEAR($I2463)+IF($Q2463=1,RetAgeO,RetAgeE)=FY,MONTH($I2463),IF(YEAR($I2463)+IF($Q2463=1,RetAgeO,RetAgeE)&lt;FY,1,0)))</f>
        <v/>
      </c>
      <c r="V2463" s="38">
        <f>IF(OR($R2463=0,NOT(ISNUMBER($K2463))),0,IF(YEAR($K2463)=FY,MONTH($K2463),IF(YEAR($K2463)&lt;FY,1,0)))</f>
        <v/>
      </c>
      <c r="W2463" s="38">
        <f>IF($R2463=0,0,MIN(12,IF(AND(ISNUMBER($O2463),$O2463&gt;=1,$O2463&lt;=12),INT($O2463),12),IF(AND(RetireExit="Yes",$U2463&gt;0),$U2463,12),IF(AND(ContractExit="Yes",$V2463&gt;0),$V2463,12)))</f>
        <v/>
      </c>
      <c r="X2463" s="37">
        <f>IF(ISNUMBER($P2463),$P2463,IncPct)</f>
        <v/>
      </c>
      <c r="Y2463" s="39">
        <f>IF($W2463=0,0,MAX(0,MIN($W2463,IncMonth-1))+MAX(0,$W2463-IncMonth+1)*(1+$X2463))</f>
        <v/>
      </c>
      <c r="Z2463" s="40">
        <f>IF($C2463="",0,IFERROR(INDEX(Departments!$B$5:$B$54,MATCH($C2463,Departments!$A$5:$A$54,0)),0))</f>
        <v/>
      </c>
      <c r="AA2463" s="41">
        <f>N($L2463)*$Y2463</f>
        <v/>
      </c>
      <c r="AB2463" s="41">
        <f>N($M2463)*$Y2463</f>
        <v/>
      </c>
      <c r="AC2463" s="41">
        <f>$AA2463*$Z2463</f>
        <v/>
      </c>
      <c r="AD2463" s="41">
        <f>$AA2463*BonusMonths/12</f>
        <v/>
      </c>
      <c r="AE2463" s="41">
        <f>($AA2463+SI_Gross*$AB2463)*IF($Q2463=1,SI_O,SI_E)</f>
        <v/>
      </c>
      <c r="AF2463" s="41">
        <f>IF($Q2463=1,0,$AA2463*EOSB)</f>
        <v/>
      </c>
      <c r="AG2463" s="41">
        <f>$AN2463*$W2463</f>
        <v/>
      </c>
      <c r="AH2463" s="41">
        <f>SUM($AA2463:$AG2463)</f>
        <v/>
      </c>
      <c r="AI2463" s="41">
        <f>12*($AM2463+$AN2463)</f>
        <v/>
      </c>
      <c r="AJ2463" s="41">
        <f>$AM2463*((IncMonth-1)+(13-IncMonth)*(1+$X2463))+12*$AN2463</f>
        <v/>
      </c>
      <c r="AK2463" s="41">
        <f>IF($R2463=1,N($L2463)+N($M2463),0)</f>
        <v/>
      </c>
      <c r="AL2463">
        <f>IF($C2463="","",IF(N($L2463)&lt;=0,"Basic salary missing",IF(ISNA(MATCH($C2463,Departments!$A$5:$A$54,0)),"Department not on Departments sheet",IF(AND($I2463&lt;&gt;"",NOT(ISNUMBER($I2463))),"Date of birth is text, not a date",IF(AND($K2463&lt;&gt;"",NOT(ISNUMBER($K2463))),"Contract end is text, not a date","")))))</f>
        <v/>
      </c>
      <c r="AM2463" s="41">
        <f>IF($R2463=0,0,N($L2463)*(1+$Z2463+BonusMonths/12+IF($Q2463=1,0,EOSB))+N($M2463)+(N($L2463)+SI_Gross*N($M2463))*IF($Q2463=1,SI_O,SI_E))</f>
        <v/>
      </c>
      <c r="AN2463" s="41">
        <f>IF($R2463=0,0,(IF($Q2463=1,MedO,MedE+Ticket)+Training)/12)</f>
        <v/>
      </c>
    </row>
    <row r="2464">
      <c r="I2464" s="35" t="n"/>
      <c r="J2464" s="35" t="n"/>
      <c r="K2464" s="35" t="n"/>
      <c r="L2464" s="36" t="n"/>
      <c r="M2464" s="36" t="n"/>
      <c r="P2464" s="37" t="n"/>
      <c r="Q2464" s="38">
        <f>IF($C2464="",0,IF(OR(LOWER(TRIM($G2464))="omani",LOWER(TRIM($G2464))="oman",LOWER(TRIM($G2464))="om",LOWER(TRIM($G2464))="local"),1,0))</f>
        <v/>
      </c>
      <c r="R2464" s="38">
        <f>IF($C2464="",0,IF(OR(ISNUMBER(SEARCH("resign",$N2464)),ISNUMBER(SEARCH("terminat",$N2464)),ISNUMBER(SEARCH("inactive",$N2464)),ISNUMBER(SEARCH("vacan",$N2464)),ISNUMBER(SEARCH("deceased",$N2464)),ISNUMBER(SEARCH("separated",$N2464))),0,1))</f>
        <v/>
      </c>
      <c r="S2464">
        <f>IF(OR($R2464=0,NOT(ISNUMBER($I2464))),"",IFERROR(DATEDIF($I2464,DATE(FY,1,1),"y"),""))</f>
        <v/>
      </c>
      <c r="T2464">
        <f>IF(OR($R2464=0,NOT(ISNUMBER($J2464))),"",IFERROR(DATEDIF($J2464,DATE(FY,1,1),"y"),0))</f>
        <v/>
      </c>
      <c r="U2464" s="38">
        <f>IF(OR($R2464=0,NOT(ISNUMBER($I2464))),0,IF(YEAR($I2464)+IF($Q2464=1,RetAgeO,RetAgeE)=FY,MONTH($I2464),IF(YEAR($I2464)+IF($Q2464=1,RetAgeO,RetAgeE)&lt;FY,1,0)))</f>
        <v/>
      </c>
      <c r="V2464" s="38">
        <f>IF(OR($R2464=0,NOT(ISNUMBER($K2464))),0,IF(YEAR($K2464)=FY,MONTH($K2464),IF(YEAR($K2464)&lt;FY,1,0)))</f>
        <v/>
      </c>
      <c r="W2464" s="38">
        <f>IF($R2464=0,0,MIN(12,IF(AND(ISNUMBER($O2464),$O2464&gt;=1,$O2464&lt;=12),INT($O2464),12),IF(AND(RetireExit="Yes",$U2464&gt;0),$U2464,12),IF(AND(ContractExit="Yes",$V2464&gt;0),$V2464,12)))</f>
        <v/>
      </c>
      <c r="X2464" s="37">
        <f>IF(ISNUMBER($P2464),$P2464,IncPct)</f>
        <v/>
      </c>
      <c r="Y2464" s="39">
        <f>IF($W2464=0,0,MAX(0,MIN($W2464,IncMonth-1))+MAX(0,$W2464-IncMonth+1)*(1+$X2464))</f>
        <v/>
      </c>
      <c r="Z2464" s="40">
        <f>IF($C2464="",0,IFERROR(INDEX(Departments!$B$5:$B$54,MATCH($C2464,Departments!$A$5:$A$54,0)),0))</f>
        <v/>
      </c>
      <c r="AA2464" s="41">
        <f>N($L2464)*$Y2464</f>
        <v/>
      </c>
      <c r="AB2464" s="41">
        <f>N($M2464)*$Y2464</f>
        <v/>
      </c>
      <c r="AC2464" s="41">
        <f>$AA2464*$Z2464</f>
        <v/>
      </c>
      <c r="AD2464" s="41">
        <f>$AA2464*BonusMonths/12</f>
        <v/>
      </c>
      <c r="AE2464" s="41">
        <f>($AA2464+SI_Gross*$AB2464)*IF($Q2464=1,SI_O,SI_E)</f>
        <v/>
      </c>
      <c r="AF2464" s="41">
        <f>IF($Q2464=1,0,$AA2464*EOSB)</f>
        <v/>
      </c>
      <c r="AG2464" s="41">
        <f>$AN2464*$W2464</f>
        <v/>
      </c>
      <c r="AH2464" s="41">
        <f>SUM($AA2464:$AG2464)</f>
        <v/>
      </c>
      <c r="AI2464" s="41">
        <f>12*($AM2464+$AN2464)</f>
        <v/>
      </c>
      <c r="AJ2464" s="41">
        <f>$AM2464*((IncMonth-1)+(13-IncMonth)*(1+$X2464))+12*$AN2464</f>
        <v/>
      </c>
      <c r="AK2464" s="41">
        <f>IF($R2464=1,N($L2464)+N($M2464),0)</f>
        <v/>
      </c>
      <c r="AL2464">
        <f>IF($C2464="","",IF(N($L2464)&lt;=0,"Basic salary missing",IF(ISNA(MATCH($C2464,Departments!$A$5:$A$54,0)),"Department not on Departments sheet",IF(AND($I2464&lt;&gt;"",NOT(ISNUMBER($I2464))),"Date of birth is text, not a date",IF(AND($K2464&lt;&gt;"",NOT(ISNUMBER($K2464))),"Contract end is text, not a date","")))))</f>
        <v/>
      </c>
      <c r="AM2464" s="41">
        <f>IF($R2464=0,0,N($L2464)*(1+$Z2464+BonusMonths/12+IF($Q2464=1,0,EOSB))+N($M2464)+(N($L2464)+SI_Gross*N($M2464))*IF($Q2464=1,SI_O,SI_E))</f>
        <v/>
      </c>
      <c r="AN2464" s="41">
        <f>IF($R2464=0,0,(IF($Q2464=1,MedO,MedE+Ticket)+Training)/12)</f>
        <v/>
      </c>
    </row>
    <row r="2465">
      <c r="I2465" s="35" t="n"/>
      <c r="J2465" s="35" t="n"/>
      <c r="K2465" s="35" t="n"/>
      <c r="L2465" s="36" t="n"/>
      <c r="M2465" s="36" t="n"/>
      <c r="P2465" s="37" t="n"/>
      <c r="Q2465" s="38">
        <f>IF($C2465="",0,IF(OR(LOWER(TRIM($G2465))="omani",LOWER(TRIM($G2465))="oman",LOWER(TRIM($G2465))="om",LOWER(TRIM($G2465))="local"),1,0))</f>
        <v/>
      </c>
      <c r="R2465" s="38">
        <f>IF($C2465="",0,IF(OR(ISNUMBER(SEARCH("resign",$N2465)),ISNUMBER(SEARCH("terminat",$N2465)),ISNUMBER(SEARCH("inactive",$N2465)),ISNUMBER(SEARCH("vacan",$N2465)),ISNUMBER(SEARCH("deceased",$N2465)),ISNUMBER(SEARCH("separated",$N2465))),0,1))</f>
        <v/>
      </c>
      <c r="S2465">
        <f>IF(OR($R2465=0,NOT(ISNUMBER($I2465))),"",IFERROR(DATEDIF($I2465,DATE(FY,1,1),"y"),""))</f>
        <v/>
      </c>
      <c r="T2465">
        <f>IF(OR($R2465=0,NOT(ISNUMBER($J2465))),"",IFERROR(DATEDIF($J2465,DATE(FY,1,1),"y"),0))</f>
        <v/>
      </c>
      <c r="U2465" s="38">
        <f>IF(OR($R2465=0,NOT(ISNUMBER($I2465))),0,IF(YEAR($I2465)+IF($Q2465=1,RetAgeO,RetAgeE)=FY,MONTH($I2465),IF(YEAR($I2465)+IF($Q2465=1,RetAgeO,RetAgeE)&lt;FY,1,0)))</f>
        <v/>
      </c>
      <c r="V2465" s="38">
        <f>IF(OR($R2465=0,NOT(ISNUMBER($K2465))),0,IF(YEAR($K2465)=FY,MONTH($K2465),IF(YEAR($K2465)&lt;FY,1,0)))</f>
        <v/>
      </c>
      <c r="W2465" s="38">
        <f>IF($R2465=0,0,MIN(12,IF(AND(ISNUMBER($O2465),$O2465&gt;=1,$O2465&lt;=12),INT($O2465),12),IF(AND(RetireExit="Yes",$U2465&gt;0),$U2465,12),IF(AND(ContractExit="Yes",$V2465&gt;0),$V2465,12)))</f>
        <v/>
      </c>
      <c r="X2465" s="37">
        <f>IF(ISNUMBER($P2465),$P2465,IncPct)</f>
        <v/>
      </c>
      <c r="Y2465" s="39">
        <f>IF($W2465=0,0,MAX(0,MIN($W2465,IncMonth-1))+MAX(0,$W2465-IncMonth+1)*(1+$X2465))</f>
        <v/>
      </c>
      <c r="Z2465" s="40">
        <f>IF($C2465="",0,IFERROR(INDEX(Departments!$B$5:$B$54,MATCH($C2465,Departments!$A$5:$A$54,0)),0))</f>
        <v/>
      </c>
      <c r="AA2465" s="41">
        <f>N($L2465)*$Y2465</f>
        <v/>
      </c>
      <c r="AB2465" s="41">
        <f>N($M2465)*$Y2465</f>
        <v/>
      </c>
      <c r="AC2465" s="41">
        <f>$AA2465*$Z2465</f>
        <v/>
      </c>
      <c r="AD2465" s="41">
        <f>$AA2465*BonusMonths/12</f>
        <v/>
      </c>
      <c r="AE2465" s="41">
        <f>($AA2465+SI_Gross*$AB2465)*IF($Q2465=1,SI_O,SI_E)</f>
        <v/>
      </c>
      <c r="AF2465" s="41">
        <f>IF($Q2465=1,0,$AA2465*EOSB)</f>
        <v/>
      </c>
      <c r="AG2465" s="41">
        <f>$AN2465*$W2465</f>
        <v/>
      </c>
      <c r="AH2465" s="41">
        <f>SUM($AA2465:$AG2465)</f>
        <v/>
      </c>
      <c r="AI2465" s="41">
        <f>12*($AM2465+$AN2465)</f>
        <v/>
      </c>
      <c r="AJ2465" s="41">
        <f>$AM2465*((IncMonth-1)+(13-IncMonth)*(1+$X2465))+12*$AN2465</f>
        <v/>
      </c>
      <c r="AK2465" s="41">
        <f>IF($R2465=1,N($L2465)+N($M2465),0)</f>
        <v/>
      </c>
      <c r="AL2465">
        <f>IF($C2465="","",IF(N($L2465)&lt;=0,"Basic salary missing",IF(ISNA(MATCH($C2465,Departments!$A$5:$A$54,0)),"Department not on Departments sheet",IF(AND($I2465&lt;&gt;"",NOT(ISNUMBER($I2465))),"Date of birth is text, not a date",IF(AND($K2465&lt;&gt;"",NOT(ISNUMBER($K2465))),"Contract end is text, not a date","")))))</f>
        <v/>
      </c>
      <c r="AM2465" s="41">
        <f>IF($R2465=0,0,N($L2465)*(1+$Z2465+BonusMonths/12+IF($Q2465=1,0,EOSB))+N($M2465)+(N($L2465)+SI_Gross*N($M2465))*IF($Q2465=1,SI_O,SI_E))</f>
        <v/>
      </c>
      <c r="AN2465" s="41">
        <f>IF($R2465=0,0,(IF($Q2465=1,MedO,MedE+Ticket)+Training)/12)</f>
        <v/>
      </c>
    </row>
    <row r="2466">
      <c r="I2466" s="35" t="n"/>
      <c r="J2466" s="35" t="n"/>
      <c r="K2466" s="35" t="n"/>
      <c r="L2466" s="36" t="n"/>
      <c r="M2466" s="36" t="n"/>
      <c r="P2466" s="37" t="n"/>
      <c r="Q2466" s="38">
        <f>IF($C2466="",0,IF(OR(LOWER(TRIM($G2466))="omani",LOWER(TRIM($G2466))="oman",LOWER(TRIM($G2466))="om",LOWER(TRIM($G2466))="local"),1,0))</f>
        <v/>
      </c>
      <c r="R2466" s="38">
        <f>IF($C2466="",0,IF(OR(ISNUMBER(SEARCH("resign",$N2466)),ISNUMBER(SEARCH("terminat",$N2466)),ISNUMBER(SEARCH("inactive",$N2466)),ISNUMBER(SEARCH("vacan",$N2466)),ISNUMBER(SEARCH("deceased",$N2466)),ISNUMBER(SEARCH("separated",$N2466))),0,1))</f>
        <v/>
      </c>
      <c r="S2466">
        <f>IF(OR($R2466=0,NOT(ISNUMBER($I2466))),"",IFERROR(DATEDIF($I2466,DATE(FY,1,1),"y"),""))</f>
        <v/>
      </c>
      <c r="T2466">
        <f>IF(OR($R2466=0,NOT(ISNUMBER($J2466))),"",IFERROR(DATEDIF($J2466,DATE(FY,1,1),"y"),0))</f>
        <v/>
      </c>
      <c r="U2466" s="38">
        <f>IF(OR($R2466=0,NOT(ISNUMBER($I2466))),0,IF(YEAR($I2466)+IF($Q2466=1,RetAgeO,RetAgeE)=FY,MONTH($I2466),IF(YEAR($I2466)+IF($Q2466=1,RetAgeO,RetAgeE)&lt;FY,1,0)))</f>
        <v/>
      </c>
      <c r="V2466" s="38">
        <f>IF(OR($R2466=0,NOT(ISNUMBER($K2466))),0,IF(YEAR($K2466)=FY,MONTH($K2466),IF(YEAR($K2466)&lt;FY,1,0)))</f>
        <v/>
      </c>
      <c r="W2466" s="38">
        <f>IF($R2466=0,0,MIN(12,IF(AND(ISNUMBER($O2466),$O2466&gt;=1,$O2466&lt;=12),INT($O2466),12),IF(AND(RetireExit="Yes",$U2466&gt;0),$U2466,12),IF(AND(ContractExit="Yes",$V2466&gt;0),$V2466,12)))</f>
        <v/>
      </c>
      <c r="X2466" s="37">
        <f>IF(ISNUMBER($P2466),$P2466,IncPct)</f>
        <v/>
      </c>
      <c r="Y2466" s="39">
        <f>IF($W2466=0,0,MAX(0,MIN($W2466,IncMonth-1))+MAX(0,$W2466-IncMonth+1)*(1+$X2466))</f>
        <v/>
      </c>
      <c r="Z2466" s="40">
        <f>IF($C2466="",0,IFERROR(INDEX(Departments!$B$5:$B$54,MATCH($C2466,Departments!$A$5:$A$54,0)),0))</f>
        <v/>
      </c>
      <c r="AA2466" s="41">
        <f>N($L2466)*$Y2466</f>
        <v/>
      </c>
      <c r="AB2466" s="41">
        <f>N($M2466)*$Y2466</f>
        <v/>
      </c>
      <c r="AC2466" s="41">
        <f>$AA2466*$Z2466</f>
        <v/>
      </c>
      <c r="AD2466" s="41">
        <f>$AA2466*BonusMonths/12</f>
        <v/>
      </c>
      <c r="AE2466" s="41">
        <f>($AA2466+SI_Gross*$AB2466)*IF($Q2466=1,SI_O,SI_E)</f>
        <v/>
      </c>
      <c r="AF2466" s="41">
        <f>IF($Q2466=1,0,$AA2466*EOSB)</f>
        <v/>
      </c>
      <c r="AG2466" s="41">
        <f>$AN2466*$W2466</f>
        <v/>
      </c>
      <c r="AH2466" s="41">
        <f>SUM($AA2466:$AG2466)</f>
        <v/>
      </c>
      <c r="AI2466" s="41">
        <f>12*($AM2466+$AN2466)</f>
        <v/>
      </c>
      <c r="AJ2466" s="41">
        <f>$AM2466*((IncMonth-1)+(13-IncMonth)*(1+$X2466))+12*$AN2466</f>
        <v/>
      </c>
      <c r="AK2466" s="41">
        <f>IF($R2466=1,N($L2466)+N($M2466),0)</f>
        <v/>
      </c>
      <c r="AL2466">
        <f>IF($C2466="","",IF(N($L2466)&lt;=0,"Basic salary missing",IF(ISNA(MATCH($C2466,Departments!$A$5:$A$54,0)),"Department not on Departments sheet",IF(AND($I2466&lt;&gt;"",NOT(ISNUMBER($I2466))),"Date of birth is text, not a date",IF(AND($K2466&lt;&gt;"",NOT(ISNUMBER($K2466))),"Contract end is text, not a date","")))))</f>
        <v/>
      </c>
      <c r="AM2466" s="41">
        <f>IF($R2466=0,0,N($L2466)*(1+$Z2466+BonusMonths/12+IF($Q2466=1,0,EOSB))+N($M2466)+(N($L2466)+SI_Gross*N($M2466))*IF($Q2466=1,SI_O,SI_E))</f>
        <v/>
      </c>
      <c r="AN2466" s="41">
        <f>IF($R2466=0,0,(IF($Q2466=1,MedO,MedE+Ticket)+Training)/12)</f>
        <v/>
      </c>
    </row>
    <row r="2467">
      <c r="I2467" s="35" t="n"/>
      <c r="J2467" s="35" t="n"/>
      <c r="K2467" s="35" t="n"/>
      <c r="L2467" s="36" t="n"/>
      <c r="M2467" s="36" t="n"/>
      <c r="P2467" s="37" t="n"/>
      <c r="Q2467" s="38">
        <f>IF($C2467="",0,IF(OR(LOWER(TRIM($G2467))="omani",LOWER(TRIM($G2467))="oman",LOWER(TRIM($G2467))="om",LOWER(TRIM($G2467))="local"),1,0))</f>
        <v/>
      </c>
      <c r="R2467" s="38">
        <f>IF($C2467="",0,IF(OR(ISNUMBER(SEARCH("resign",$N2467)),ISNUMBER(SEARCH("terminat",$N2467)),ISNUMBER(SEARCH("inactive",$N2467)),ISNUMBER(SEARCH("vacan",$N2467)),ISNUMBER(SEARCH("deceased",$N2467)),ISNUMBER(SEARCH("separated",$N2467))),0,1))</f>
        <v/>
      </c>
      <c r="S2467">
        <f>IF(OR($R2467=0,NOT(ISNUMBER($I2467))),"",IFERROR(DATEDIF($I2467,DATE(FY,1,1),"y"),""))</f>
        <v/>
      </c>
      <c r="T2467">
        <f>IF(OR($R2467=0,NOT(ISNUMBER($J2467))),"",IFERROR(DATEDIF($J2467,DATE(FY,1,1),"y"),0))</f>
        <v/>
      </c>
      <c r="U2467" s="38">
        <f>IF(OR($R2467=0,NOT(ISNUMBER($I2467))),0,IF(YEAR($I2467)+IF($Q2467=1,RetAgeO,RetAgeE)=FY,MONTH($I2467),IF(YEAR($I2467)+IF($Q2467=1,RetAgeO,RetAgeE)&lt;FY,1,0)))</f>
        <v/>
      </c>
      <c r="V2467" s="38">
        <f>IF(OR($R2467=0,NOT(ISNUMBER($K2467))),0,IF(YEAR($K2467)=FY,MONTH($K2467),IF(YEAR($K2467)&lt;FY,1,0)))</f>
        <v/>
      </c>
      <c r="W2467" s="38">
        <f>IF($R2467=0,0,MIN(12,IF(AND(ISNUMBER($O2467),$O2467&gt;=1,$O2467&lt;=12),INT($O2467),12),IF(AND(RetireExit="Yes",$U2467&gt;0),$U2467,12),IF(AND(ContractExit="Yes",$V2467&gt;0),$V2467,12)))</f>
        <v/>
      </c>
      <c r="X2467" s="37">
        <f>IF(ISNUMBER($P2467),$P2467,IncPct)</f>
        <v/>
      </c>
      <c r="Y2467" s="39">
        <f>IF($W2467=0,0,MAX(0,MIN($W2467,IncMonth-1))+MAX(0,$W2467-IncMonth+1)*(1+$X2467))</f>
        <v/>
      </c>
      <c r="Z2467" s="40">
        <f>IF($C2467="",0,IFERROR(INDEX(Departments!$B$5:$B$54,MATCH($C2467,Departments!$A$5:$A$54,0)),0))</f>
        <v/>
      </c>
      <c r="AA2467" s="41">
        <f>N($L2467)*$Y2467</f>
        <v/>
      </c>
      <c r="AB2467" s="41">
        <f>N($M2467)*$Y2467</f>
        <v/>
      </c>
      <c r="AC2467" s="41">
        <f>$AA2467*$Z2467</f>
        <v/>
      </c>
      <c r="AD2467" s="41">
        <f>$AA2467*BonusMonths/12</f>
        <v/>
      </c>
      <c r="AE2467" s="41">
        <f>($AA2467+SI_Gross*$AB2467)*IF($Q2467=1,SI_O,SI_E)</f>
        <v/>
      </c>
      <c r="AF2467" s="41">
        <f>IF($Q2467=1,0,$AA2467*EOSB)</f>
        <v/>
      </c>
      <c r="AG2467" s="41">
        <f>$AN2467*$W2467</f>
        <v/>
      </c>
      <c r="AH2467" s="41">
        <f>SUM($AA2467:$AG2467)</f>
        <v/>
      </c>
      <c r="AI2467" s="41">
        <f>12*($AM2467+$AN2467)</f>
        <v/>
      </c>
      <c r="AJ2467" s="41">
        <f>$AM2467*((IncMonth-1)+(13-IncMonth)*(1+$X2467))+12*$AN2467</f>
        <v/>
      </c>
      <c r="AK2467" s="41">
        <f>IF($R2467=1,N($L2467)+N($M2467),0)</f>
        <v/>
      </c>
      <c r="AL2467">
        <f>IF($C2467="","",IF(N($L2467)&lt;=0,"Basic salary missing",IF(ISNA(MATCH($C2467,Departments!$A$5:$A$54,0)),"Department not on Departments sheet",IF(AND($I2467&lt;&gt;"",NOT(ISNUMBER($I2467))),"Date of birth is text, not a date",IF(AND($K2467&lt;&gt;"",NOT(ISNUMBER($K2467))),"Contract end is text, not a date","")))))</f>
        <v/>
      </c>
      <c r="AM2467" s="41">
        <f>IF($R2467=0,0,N($L2467)*(1+$Z2467+BonusMonths/12+IF($Q2467=1,0,EOSB))+N($M2467)+(N($L2467)+SI_Gross*N($M2467))*IF($Q2467=1,SI_O,SI_E))</f>
        <v/>
      </c>
      <c r="AN2467" s="41">
        <f>IF($R2467=0,0,(IF($Q2467=1,MedO,MedE+Ticket)+Training)/12)</f>
        <v/>
      </c>
    </row>
    <row r="2468">
      <c r="I2468" s="35" t="n"/>
      <c r="J2468" s="35" t="n"/>
      <c r="K2468" s="35" t="n"/>
      <c r="L2468" s="36" t="n"/>
      <c r="M2468" s="36" t="n"/>
      <c r="P2468" s="37" t="n"/>
      <c r="Q2468" s="38">
        <f>IF($C2468="",0,IF(OR(LOWER(TRIM($G2468))="omani",LOWER(TRIM($G2468))="oman",LOWER(TRIM($G2468))="om",LOWER(TRIM($G2468))="local"),1,0))</f>
        <v/>
      </c>
      <c r="R2468" s="38">
        <f>IF($C2468="",0,IF(OR(ISNUMBER(SEARCH("resign",$N2468)),ISNUMBER(SEARCH("terminat",$N2468)),ISNUMBER(SEARCH("inactive",$N2468)),ISNUMBER(SEARCH("vacan",$N2468)),ISNUMBER(SEARCH("deceased",$N2468)),ISNUMBER(SEARCH("separated",$N2468))),0,1))</f>
        <v/>
      </c>
      <c r="S2468">
        <f>IF(OR($R2468=0,NOT(ISNUMBER($I2468))),"",IFERROR(DATEDIF($I2468,DATE(FY,1,1),"y"),""))</f>
        <v/>
      </c>
      <c r="T2468">
        <f>IF(OR($R2468=0,NOT(ISNUMBER($J2468))),"",IFERROR(DATEDIF($J2468,DATE(FY,1,1),"y"),0))</f>
        <v/>
      </c>
      <c r="U2468" s="38">
        <f>IF(OR($R2468=0,NOT(ISNUMBER($I2468))),0,IF(YEAR($I2468)+IF($Q2468=1,RetAgeO,RetAgeE)=FY,MONTH($I2468),IF(YEAR($I2468)+IF($Q2468=1,RetAgeO,RetAgeE)&lt;FY,1,0)))</f>
        <v/>
      </c>
      <c r="V2468" s="38">
        <f>IF(OR($R2468=0,NOT(ISNUMBER($K2468))),0,IF(YEAR($K2468)=FY,MONTH($K2468),IF(YEAR($K2468)&lt;FY,1,0)))</f>
        <v/>
      </c>
      <c r="W2468" s="38">
        <f>IF($R2468=0,0,MIN(12,IF(AND(ISNUMBER($O2468),$O2468&gt;=1,$O2468&lt;=12),INT($O2468),12),IF(AND(RetireExit="Yes",$U2468&gt;0),$U2468,12),IF(AND(ContractExit="Yes",$V2468&gt;0),$V2468,12)))</f>
        <v/>
      </c>
      <c r="X2468" s="37">
        <f>IF(ISNUMBER($P2468),$P2468,IncPct)</f>
        <v/>
      </c>
      <c r="Y2468" s="39">
        <f>IF($W2468=0,0,MAX(0,MIN($W2468,IncMonth-1))+MAX(0,$W2468-IncMonth+1)*(1+$X2468))</f>
        <v/>
      </c>
      <c r="Z2468" s="40">
        <f>IF($C2468="",0,IFERROR(INDEX(Departments!$B$5:$B$54,MATCH($C2468,Departments!$A$5:$A$54,0)),0))</f>
        <v/>
      </c>
      <c r="AA2468" s="41">
        <f>N($L2468)*$Y2468</f>
        <v/>
      </c>
      <c r="AB2468" s="41">
        <f>N($M2468)*$Y2468</f>
        <v/>
      </c>
      <c r="AC2468" s="41">
        <f>$AA2468*$Z2468</f>
        <v/>
      </c>
      <c r="AD2468" s="41">
        <f>$AA2468*BonusMonths/12</f>
        <v/>
      </c>
      <c r="AE2468" s="41">
        <f>($AA2468+SI_Gross*$AB2468)*IF($Q2468=1,SI_O,SI_E)</f>
        <v/>
      </c>
      <c r="AF2468" s="41">
        <f>IF($Q2468=1,0,$AA2468*EOSB)</f>
        <v/>
      </c>
      <c r="AG2468" s="41">
        <f>$AN2468*$W2468</f>
        <v/>
      </c>
      <c r="AH2468" s="41">
        <f>SUM($AA2468:$AG2468)</f>
        <v/>
      </c>
      <c r="AI2468" s="41">
        <f>12*($AM2468+$AN2468)</f>
        <v/>
      </c>
      <c r="AJ2468" s="41">
        <f>$AM2468*((IncMonth-1)+(13-IncMonth)*(1+$X2468))+12*$AN2468</f>
        <v/>
      </c>
      <c r="AK2468" s="41">
        <f>IF($R2468=1,N($L2468)+N($M2468),0)</f>
        <v/>
      </c>
      <c r="AL2468">
        <f>IF($C2468="","",IF(N($L2468)&lt;=0,"Basic salary missing",IF(ISNA(MATCH($C2468,Departments!$A$5:$A$54,0)),"Department not on Departments sheet",IF(AND($I2468&lt;&gt;"",NOT(ISNUMBER($I2468))),"Date of birth is text, not a date",IF(AND($K2468&lt;&gt;"",NOT(ISNUMBER($K2468))),"Contract end is text, not a date","")))))</f>
        <v/>
      </c>
      <c r="AM2468" s="41">
        <f>IF($R2468=0,0,N($L2468)*(1+$Z2468+BonusMonths/12+IF($Q2468=1,0,EOSB))+N($M2468)+(N($L2468)+SI_Gross*N($M2468))*IF($Q2468=1,SI_O,SI_E))</f>
        <v/>
      </c>
      <c r="AN2468" s="41">
        <f>IF($R2468=0,0,(IF($Q2468=1,MedO,MedE+Ticket)+Training)/12)</f>
        <v/>
      </c>
    </row>
    <row r="2469">
      <c r="I2469" s="35" t="n"/>
      <c r="J2469" s="35" t="n"/>
      <c r="K2469" s="35" t="n"/>
      <c r="L2469" s="36" t="n"/>
      <c r="M2469" s="36" t="n"/>
      <c r="P2469" s="37" t="n"/>
      <c r="Q2469" s="38">
        <f>IF($C2469="",0,IF(OR(LOWER(TRIM($G2469))="omani",LOWER(TRIM($G2469))="oman",LOWER(TRIM($G2469))="om",LOWER(TRIM($G2469))="local"),1,0))</f>
        <v/>
      </c>
      <c r="R2469" s="38">
        <f>IF($C2469="",0,IF(OR(ISNUMBER(SEARCH("resign",$N2469)),ISNUMBER(SEARCH("terminat",$N2469)),ISNUMBER(SEARCH("inactive",$N2469)),ISNUMBER(SEARCH("vacan",$N2469)),ISNUMBER(SEARCH("deceased",$N2469)),ISNUMBER(SEARCH("separated",$N2469))),0,1))</f>
        <v/>
      </c>
      <c r="S2469">
        <f>IF(OR($R2469=0,NOT(ISNUMBER($I2469))),"",IFERROR(DATEDIF($I2469,DATE(FY,1,1),"y"),""))</f>
        <v/>
      </c>
      <c r="T2469">
        <f>IF(OR($R2469=0,NOT(ISNUMBER($J2469))),"",IFERROR(DATEDIF($J2469,DATE(FY,1,1),"y"),0))</f>
        <v/>
      </c>
      <c r="U2469" s="38">
        <f>IF(OR($R2469=0,NOT(ISNUMBER($I2469))),0,IF(YEAR($I2469)+IF($Q2469=1,RetAgeO,RetAgeE)=FY,MONTH($I2469),IF(YEAR($I2469)+IF($Q2469=1,RetAgeO,RetAgeE)&lt;FY,1,0)))</f>
        <v/>
      </c>
      <c r="V2469" s="38">
        <f>IF(OR($R2469=0,NOT(ISNUMBER($K2469))),0,IF(YEAR($K2469)=FY,MONTH($K2469),IF(YEAR($K2469)&lt;FY,1,0)))</f>
        <v/>
      </c>
      <c r="W2469" s="38">
        <f>IF($R2469=0,0,MIN(12,IF(AND(ISNUMBER($O2469),$O2469&gt;=1,$O2469&lt;=12),INT($O2469),12),IF(AND(RetireExit="Yes",$U2469&gt;0),$U2469,12),IF(AND(ContractExit="Yes",$V2469&gt;0),$V2469,12)))</f>
        <v/>
      </c>
      <c r="X2469" s="37">
        <f>IF(ISNUMBER($P2469),$P2469,IncPct)</f>
        <v/>
      </c>
      <c r="Y2469" s="39">
        <f>IF($W2469=0,0,MAX(0,MIN($W2469,IncMonth-1))+MAX(0,$W2469-IncMonth+1)*(1+$X2469))</f>
        <v/>
      </c>
      <c r="Z2469" s="40">
        <f>IF($C2469="",0,IFERROR(INDEX(Departments!$B$5:$B$54,MATCH($C2469,Departments!$A$5:$A$54,0)),0))</f>
        <v/>
      </c>
      <c r="AA2469" s="41">
        <f>N($L2469)*$Y2469</f>
        <v/>
      </c>
      <c r="AB2469" s="41">
        <f>N($M2469)*$Y2469</f>
        <v/>
      </c>
      <c r="AC2469" s="41">
        <f>$AA2469*$Z2469</f>
        <v/>
      </c>
      <c r="AD2469" s="41">
        <f>$AA2469*BonusMonths/12</f>
        <v/>
      </c>
      <c r="AE2469" s="41">
        <f>($AA2469+SI_Gross*$AB2469)*IF($Q2469=1,SI_O,SI_E)</f>
        <v/>
      </c>
      <c r="AF2469" s="41">
        <f>IF($Q2469=1,0,$AA2469*EOSB)</f>
        <v/>
      </c>
      <c r="AG2469" s="41">
        <f>$AN2469*$W2469</f>
        <v/>
      </c>
      <c r="AH2469" s="41">
        <f>SUM($AA2469:$AG2469)</f>
        <v/>
      </c>
      <c r="AI2469" s="41">
        <f>12*($AM2469+$AN2469)</f>
        <v/>
      </c>
      <c r="AJ2469" s="41">
        <f>$AM2469*((IncMonth-1)+(13-IncMonth)*(1+$X2469))+12*$AN2469</f>
        <v/>
      </c>
      <c r="AK2469" s="41">
        <f>IF($R2469=1,N($L2469)+N($M2469),0)</f>
        <v/>
      </c>
      <c r="AL2469">
        <f>IF($C2469="","",IF(N($L2469)&lt;=0,"Basic salary missing",IF(ISNA(MATCH($C2469,Departments!$A$5:$A$54,0)),"Department not on Departments sheet",IF(AND($I2469&lt;&gt;"",NOT(ISNUMBER($I2469))),"Date of birth is text, not a date",IF(AND($K2469&lt;&gt;"",NOT(ISNUMBER($K2469))),"Contract end is text, not a date","")))))</f>
        <v/>
      </c>
      <c r="AM2469" s="41">
        <f>IF($R2469=0,0,N($L2469)*(1+$Z2469+BonusMonths/12+IF($Q2469=1,0,EOSB))+N($M2469)+(N($L2469)+SI_Gross*N($M2469))*IF($Q2469=1,SI_O,SI_E))</f>
        <v/>
      </c>
      <c r="AN2469" s="41">
        <f>IF($R2469=0,0,(IF($Q2469=1,MedO,MedE+Ticket)+Training)/12)</f>
        <v/>
      </c>
    </row>
    <row r="2470">
      <c r="I2470" s="35" t="n"/>
      <c r="J2470" s="35" t="n"/>
      <c r="K2470" s="35" t="n"/>
      <c r="L2470" s="36" t="n"/>
      <c r="M2470" s="36" t="n"/>
      <c r="P2470" s="37" t="n"/>
      <c r="Q2470" s="38">
        <f>IF($C2470="",0,IF(OR(LOWER(TRIM($G2470))="omani",LOWER(TRIM($G2470))="oman",LOWER(TRIM($G2470))="om",LOWER(TRIM($G2470))="local"),1,0))</f>
        <v/>
      </c>
      <c r="R2470" s="38">
        <f>IF($C2470="",0,IF(OR(ISNUMBER(SEARCH("resign",$N2470)),ISNUMBER(SEARCH("terminat",$N2470)),ISNUMBER(SEARCH("inactive",$N2470)),ISNUMBER(SEARCH("vacan",$N2470)),ISNUMBER(SEARCH("deceased",$N2470)),ISNUMBER(SEARCH("separated",$N2470))),0,1))</f>
        <v/>
      </c>
      <c r="S2470">
        <f>IF(OR($R2470=0,NOT(ISNUMBER($I2470))),"",IFERROR(DATEDIF($I2470,DATE(FY,1,1),"y"),""))</f>
        <v/>
      </c>
      <c r="T2470">
        <f>IF(OR($R2470=0,NOT(ISNUMBER($J2470))),"",IFERROR(DATEDIF($J2470,DATE(FY,1,1),"y"),0))</f>
        <v/>
      </c>
      <c r="U2470" s="38">
        <f>IF(OR($R2470=0,NOT(ISNUMBER($I2470))),0,IF(YEAR($I2470)+IF($Q2470=1,RetAgeO,RetAgeE)=FY,MONTH($I2470),IF(YEAR($I2470)+IF($Q2470=1,RetAgeO,RetAgeE)&lt;FY,1,0)))</f>
        <v/>
      </c>
      <c r="V2470" s="38">
        <f>IF(OR($R2470=0,NOT(ISNUMBER($K2470))),0,IF(YEAR($K2470)=FY,MONTH($K2470),IF(YEAR($K2470)&lt;FY,1,0)))</f>
        <v/>
      </c>
      <c r="W2470" s="38">
        <f>IF($R2470=0,0,MIN(12,IF(AND(ISNUMBER($O2470),$O2470&gt;=1,$O2470&lt;=12),INT($O2470),12),IF(AND(RetireExit="Yes",$U2470&gt;0),$U2470,12),IF(AND(ContractExit="Yes",$V2470&gt;0),$V2470,12)))</f>
        <v/>
      </c>
      <c r="X2470" s="37">
        <f>IF(ISNUMBER($P2470),$P2470,IncPct)</f>
        <v/>
      </c>
      <c r="Y2470" s="39">
        <f>IF($W2470=0,0,MAX(0,MIN($W2470,IncMonth-1))+MAX(0,$W2470-IncMonth+1)*(1+$X2470))</f>
        <v/>
      </c>
      <c r="Z2470" s="40">
        <f>IF($C2470="",0,IFERROR(INDEX(Departments!$B$5:$B$54,MATCH($C2470,Departments!$A$5:$A$54,0)),0))</f>
        <v/>
      </c>
      <c r="AA2470" s="41">
        <f>N($L2470)*$Y2470</f>
        <v/>
      </c>
      <c r="AB2470" s="41">
        <f>N($M2470)*$Y2470</f>
        <v/>
      </c>
      <c r="AC2470" s="41">
        <f>$AA2470*$Z2470</f>
        <v/>
      </c>
      <c r="AD2470" s="41">
        <f>$AA2470*BonusMonths/12</f>
        <v/>
      </c>
      <c r="AE2470" s="41">
        <f>($AA2470+SI_Gross*$AB2470)*IF($Q2470=1,SI_O,SI_E)</f>
        <v/>
      </c>
      <c r="AF2470" s="41">
        <f>IF($Q2470=1,0,$AA2470*EOSB)</f>
        <v/>
      </c>
      <c r="AG2470" s="41">
        <f>$AN2470*$W2470</f>
        <v/>
      </c>
      <c r="AH2470" s="41">
        <f>SUM($AA2470:$AG2470)</f>
        <v/>
      </c>
      <c r="AI2470" s="41">
        <f>12*($AM2470+$AN2470)</f>
        <v/>
      </c>
      <c r="AJ2470" s="41">
        <f>$AM2470*((IncMonth-1)+(13-IncMonth)*(1+$X2470))+12*$AN2470</f>
        <v/>
      </c>
      <c r="AK2470" s="41">
        <f>IF($R2470=1,N($L2470)+N($M2470),0)</f>
        <v/>
      </c>
      <c r="AL2470">
        <f>IF($C2470="","",IF(N($L2470)&lt;=0,"Basic salary missing",IF(ISNA(MATCH($C2470,Departments!$A$5:$A$54,0)),"Department not on Departments sheet",IF(AND($I2470&lt;&gt;"",NOT(ISNUMBER($I2470))),"Date of birth is text, not a date",IF(AND($K2470&lt;&gt;"",NOT(ISNUMBER($K2470))),"Contract end is text, not a date","")))))</f>
        <v/>
      </c>
      <c r="AM2470" s="41">
        <f>IF($R2470=0,0,N($L2470)*(1+$Z2470+BonusMonths/12+IF($Q2470=1,0,EOSB))+N($M2470)+(N($L2470)+SI_Gross*N($M2470))*IF($Q2470=1,SI_O,SI_E))</f>
        <v/>
      </c>
      <c r="AN2470" s="41">
        <f>IF($R2470=0,0,(IF($Q2470=1,MedO,MedE+Ticket)+Training)/12)</f>
        <v/>
      </c>
    </row>
    <row r="2471">
      <c r="I2471" s="35" t="n"/>
      <c r="J2471" s="35" t="n"/>
      <c r="K2471" s="35" t="n"/>
      <c r="L2471" s="36" t="n"/>
      <c r="M2471" s="36" t="n"/>
      <c r="P2471" s="37" t="n"/>
      <c r="Q2471" s="38">
        <f>IF($C2471="",0,IF(OR(LOWER(TRIM($G2471))="omani",LOWER(TRIM($G2471))="oman",LOWER(TRIM($G2471))="om",LOWER(TRIM($G2471))="local"),1,0))</f>
        <v/>
      </c>
      <c r="R2471" s="38">
        <f>IF($C2471="",0,IF(OR(ISNUMBER(SEARCH("resign",$N2471)),ISNUMBER(SEARCH("terminat",$N2471)),ISNUMBER(SEARCH("inactive",$N2471)),ISNUMBER(SEARCH("vacan",$N2471)),ISNUMBER(SEARCH("deceased",$N2471)),ISNUMBER(SEARCH("separated",$N2471))),0,1))</f>
        <v/>
      </c>
      <c r="S2471">
        <f>IF(OR($R2471=0,NOT(ISNUMBER($I2471))),"",IFERROR(DATEDIF($I2471,DATE(FY,1,1),"y"),""))</f>
        <v/>
      </c>
      <c r="T2471">
        <f>IF(OR($R2471=0,NOT(ISNUMBER($J2471))),"",IFERROR(DATEDIF($J2471,DATE(FY,1,1),"y"),0))</f>
        <v/>
      </c>
      <c r="U2471" s="38">
        <f>IF(OR($R2471=0,NOT(ISNUMBER($I2471))),0,IF(YEAR($I2471)+IF($Q2471=1,RetAgeO,RetAgeE)=FY,MONTH($I2471),IF(YEAR($I2471)+IF($Q2471=1,RetAgeO,RetAgeE)&lt;FY,1,0)))</f>
        <v/>
      </c>
      <c r="V2471" s="38">
        <f>IF(OR($R2471=0,NOT(ISNUMBER($K2471))),0,IF(YEAR($K2471)=FY,MONTH($K2471),IF(YEAR($K2471)&lt;FY,1,0)))</f>
        <v/>
      </c>
      <c r="W2471" s="38">
        <f>IF($R2471=0,0,MIN(12,IF(AND(ISNUMBER($O2471),$O2471&gt;=1,$O2471&lt;=12),INT($O2471),12),IF(AND(RetireExit="Yes",$U2471&gt;0),$U2471,12),IF(AND(ContractExit="Yes",$V2471&gt;0),$V2471,12)))</f>
        <v/>
      </c>
      <c r="X2471" s="37">
        <f>IF(ISNUMBER($P2471),$P2471,IncPct)</f>
        <v/>
      </c>
      <c r="Y2471" s="39">
        <f>IF($W2471=0,0,MAX(0,MIN($W2471,IncMonth-1))+MAX(0,$W2471-IncMonth+1)*(1+$X2471))</f>
        <v/>
      </c>
      <c r="Z2471" s="40">
        <f>IF($C2471="",0,IFERROR(INDEX(Departments!$B$5:$B$54,MATCH($C2471,Departments!$A$5:$A$54,0)),0))</f>
        <v/>
      </c>
      <c r="AA2471" s="41">
        <f>N($L2471)*$Y2471</f>
        <v/>
      </c>
      <c r="AB2471" s="41">
        <f>N($M2471)*$Y2471</f>
        <v/>
      </c>
      <c r="AC2471" s="41">
        <f>$AA2471*$Z2471</f>
        <v/>
      </c>
      <c r="AD2471" s="41">
        <f>$AA2471*BonusMonths/12</f>
        <v/>
      </c>
      <c r="AE2471" s="41">
        <f>($AA2471+SI_Gross*$AB2471)*IF($Q2471=1,SI_O,SI_E)</f>
        <v/>
      </c>
      <c r="AF2471" s="41">
        <f>IF($Q2471=1,0,$AA2471*EOSB)</f>
        <v/>
      </c>
      <c r="AG2471" s="41">
        <f>$AN2471*$W2471</f>
        <v/>
      </c>
      <c r="AH2471" s="41">
        <f>SUM($AA2471:$AG2471)</f>
        <v/>
      </c>
      <c r="AI2471" s="41">
        <f>12*($AM2471+$AN2471)</f>
        <v/>
      </c>
      <c r="AJ2471" s="41">
        <f>$AM2471*((IncMonth-1)+(13-IncMonth)*(1+$X2471))+12*$AN2471</f>
        <v/>
      </c>
      <c r="AK2471" s="41">
        <f>IF($R2471=1,N($L2471)+N($M2471),0)</f>
        <v/>
      </c>
      <c r="AL2471">
        <f>IF($C2471="","",IF(N($L2471)&lt;=0,"Basic salary missing",IF(ISNA(MATCH($C2471,Departments!$A$5:$A$54,0)),"Department not on Departments sheet",IF(AND($I2471&lt;&gt;"",NOT(ISNUMBER($I2471))),"Date of birth is text, not a date",IF(AND($K2471&lt;&gt;"",NOT(ISNUMBER($K2471))),"Contract end is text, not a date","")))))</f>
        <v/>
      </c>
      <c r="AM2471" s="41">
        <f>IF($R2471=0,0,N($L2471)*(1+$Z2471+BonusMonths/12+IF($Q2471=1,0,EOSB))+N($M2471)+(N($L2471)+SI_Gross*N($M2471))*IF($Q2471=1,SI_O,SI_E))</f>
        <v/>
      </c>
      <c r="AN2471" s="41">
        <f>IF($R2471=0,0,(IF($Q2471=1,MedO,MedE+Ticket)+Training)/12)</f>
        <v/>
      </c>
    </row>
    <row r="2472">
      <c r="I2472" s="35" t="n"/>
      <c r="J2472" s="35" t="n"/>
      <c r="K2472" s="35" t="n"/>
      <c r="L2472" s="36" t="n"/>
      <c r="M2472" s="36" t="n"/>
      <c r="P2472" s="37" t="n"/>
      <c r="Q2472" s="38">
        <f>IF($C2472="",0,IF(OR(LOWER(TRIM($G2472))="omani",LOWER(TRIM($G2472))="oman",LOWER(TRIM($G2472))="om",LOWER(TRIM($G2472))="local"),1,0))</f>
        <v/>
      </c>
      <c r="R2472" s="38">
        <f>IF($C2472="",0,IF(OR(ISNUMBER(SEARCH("resign",$N2472)),ISNUMBER(SEARCH("terminat",$N2472)),ISNUMBER(SEARCH("inactive",$N2472)),ISNUMBER(SEARCH("vacan",$N2472)),ISNUMBER(SEARCH("deceased",$N2472)),ISNUMBER(SEARCH("separated",$N2472))),0,1))</f>
        <v/>
      </c>
      <c r="S2472">
        <f>IF(OR($R2472=0,NOT(ISNUMBER($I2472))),"",IFERROR(DATEDIF($I2472,DATE(FY,1,1),"y"),""))</f>
        <v/>
      </c>
      <c r="T2472">
        <f>IF(OR($R2472=0,NOT(ISNUMBER($J2472))),"",IFERROR(DATEDIF($J2472,DATE(FY,1,1),"y"),0))</f>
        <v/>
      </c>
      <c r="U2472" s="38">
        <f>IF(OR($R2472=0,NOT(ISNUMBER($I2472))),0,IF(YEAR($I2472)+IF($Q2472=1,RetAgeO,RetAgeE)=FY,MONTH($I2472),IF(YEAR($I2472)+IF($Q2472=1,RetAgeO,RetAgeE)&lt;FY,1,0)))</f>
        <v/>
      </c>
      <c r="V2472" s="38">
        <f>IF(OR($R2472=0,NOT(ISNUMBER($K2472))),0,IF(YEAR($K2472)=FY,MONTH($K2472),IF(YEAR($K2472)&lt;FY,1,0)))</f>
        <v/>
      </c>
      <c r="W2472" s="38">
        <f>IF($R2472=0,0,MIN(12,IF(AND(ISNUMBER($O2472),$O2472&gt;=1,$O2472&lt;=12),INT($O2472),12),IF(AND(RetireExit="Yes",$U2472&gt;0),$U2472,12),IF(AND(ContractExit="Yes",$V2472&gt;0),$V2472,12)))</f>
        <v/>
      </c>
      <c r="X2472" s="37">
        <f>IF(ISNUMBER($P2472),$P2472,IncPct)</f>
        <v/>
      </c>
      <c r="Y2472" s="39">
        <f>IF($W2472=0,0,MAX(0,MIN($W2472,IncMonth-1))+MAX(0,$W2472-IncMonth+1)*(1+$X2472))</f>
        <v/>
      </c>
      <c r="Z2472" s="40">
        <f>IF($C2472="",0,IFERROR(INDEX(Departments!$B$5:$B$54,MATCH($C2472,Departments!$A$5:$A$54,0)),0))</f>
        <v/>
      </c>
      <c r="AA2472" s="41">
        <f>N($L2472)*$Y2472</f>
        <v/>
      </c>
      <c r="AB2472" s="41">
        <f>N($M2472)*$Y2472</f>
        <v/>
      </c>
      <c r="AC2472" s="41">
        <f>$AA2472*$Z2472</f>
        <v/>
      </c>
      <c r="AD2472" s="41">
        <f>$AA2472*BonusMonths/12</f>
        <v/>
      </c>
      <c r="AE2472" s="41">
        <f>($AA2472+SI_Gross*$AB2472)*IF($Q2472=1,SI_O,SI_E)</f>
        <v/>
      </c>
      <c r="AF2472" s="41">
        <f>IF($Q2472=1,0,$AA2472*EOSB)</f>
        <v/>
      </c>
      <c r="AG2472" s="41">
        <f>$AN2472*$W2472</f>
        <v/>
      </c>
      <c r="AH2472" s="41">
        <f>SUM($AA2472:$AG2472)</f>
        <v/>
      </c>
      <c r="AI2472" s="41">
        <f>12*($AM2472+$AN2472)</f>
        <v/>
      </c>
      <c r="AJ2472" s="41">
        <f>$AM2472*((IncMonth-1)+(13-IncMonth)*(1+$X2472))+12*$AN2472</f>
        <v/>
      </c>
      <c r="AK2472" s="41">
        <f>IF($R2472=1,N($L2472)+N($M2472),0)</f>
        <v/>
      </c>
      <c r="AL2472">
        <f>IF($C2472="","",IF(N($L2472)&lt;=0,"Basic salary missing",IF(ISNA(MATCH($C2472,Departments!$A$5:$A$54,0)),"Department not on Departments sheet",IF(AND($I2472&lt;&gt;"",NOT(ISNUMBER($I2472))),"Date of birth is text, not a date",IF(AND($K2472&lt;&gt;"",NOT(ISNUMBER($K2472))),"Contract end is text, not a date","")))))</f>
        <v/>
      </c>
      <c r="AM2472" s="41">
        <f>IF($R2472=0,0,N($L2472)*(1+$Z2472+BonusMonths/12+IF($Q2472=1,0,EOSB))+N($M2472)+(N($L2472)+SI_Gross*N($M2472))*IF($Q2472=1,SI_O,SI_E))</f>
        <v/>
      </c>
      <c r="AN2472" s="41">
        <f>IF($R2472=0,0,(IF($Q2472=1,MedO,MedE+Ticket)+Training)/12)</f>
        <v/>
      </c>
    </row>
    <row r="2473">
      <c r="I2473" s="35" t="n"/>
      <c r="J2473" s="35" t="n"/>
      <c r="K2473" s="35" t="n"/>
      <c r="L2473" s="36" t="n"/>
      <c r="M2473" s="36" t="n"/>
      <c r="P2473" s="37" t="n"/>
      <c r="Q2473" s="38">
        <f>IF($C2473="",0,IF(OR(LOWER(TRIM($G2473))="omani",LOWER(TRIM($G2473))="oman",LOWER(TRIM($G2473))="om",LOWER(TRIM($G2473))="local"),1,0))</f>
        <v/>
      </c>
      <c r="R2473" s="38">
        <f>IF($C2473="",0,IF(OR(ISNUMBER(SEARCH("resign",$N2473)),ISNUMBER(SEARCH("terminat",$N2473)),ISNUMBER(SEARCH("inactive",$N2473)),ISNUMBER(SEARCH("vacan",$N2473)),ISNUMBER(SEARCH("deceased",$N2473)),ISNUMBER(SEARCH("separated",$N2473))),0,1))</f>
        <v/>
      </c>
      <c r="S2473">
        <f>IF(OR($R2473=0,NOT(ISNUMBER($I2473))),"",IFERROR(DATEDIF($I2473,DATE(FY,1,1),"y"),""))</f>
        <v/>
      </c>
      <c r="T2473">
        <f>IF(OR($R2473=0,NOT(ISNUMBER($J2473))),"",IFERROR(DATEDIF($J2473,DATE(FY,1,1),"y"),0))</f>
        <v/>
      </c>
      <c r="U2473" s="38">
        <f>IF(OR($R2473=0,NOT(ISNUMBER($I2473))),0,IF(YEAR($I2473)+IF($Q2473=1,RetAgeO,RetAgeE)=FY,MONTH($I2473),IF(YEAR($I2473)+IF($Q2473=1,RetAgeO,RetAgeE)&lt;FY,1,0)))</f>
        <v/>
      </c>
      <c r="V2473" s="38">
        <f>IF(OR($R2473=0,NOT(ISNUMBER($K2473))),0,IF(YEAR($K2473)=FY,MONTH($K2473),IF(YEAR($K2473)&lt;FY,1,0)))</f>
        <v/>
      </c>
      <c r="W2473" s="38">
        <f>IF($R2473=0,0,MIN(12,IF(AND(ISNUMBER($O2473),$O2473&gt;=1,$O2473&lt;=12),INT($O2473),12),IF(AND(RetireExit="Yes",$U2473&gt;0),$U2473,12),IF(AND(ContractExit="Yes",$V2473&gt;0),$V2473,12)))</f>
        <v/>
      </c>
      <c r="X2473" s="37">
        <f>IF(ISNUMBER($P2473),$P2473,IncPct)</f>
        <v/>
      </c>
      <c r="Y2473" s="39">
        <f>IF($W2473=0,0,MAX(0,MIN($W2473,IncMonth-1))+MAX(0,$W2473-IncMonth+1)*(1+$X2473))</f>
        <v/>
      </c>
      <c r="Z2473" s="40">
        <f>IF($C2473="",0,IFERROR(INDEX(Departments!$B$5:$B$54,MATCH($C2473,Departments!$A$5:$A$54,0)),0))</f>
        <v/>
      </c>
      <c r="AA2473" s="41">
        <f>N($L2473)*$Y2473</f>
        <v/>
      </c>
      <c r="AB2473" s="41">
        <f>N($M2473)*$Y2473</f>
        <v/>
      </c>
      <c r="AC2473" s="41">
        <f>$AA2473*$Z2473</f>
        <v/>
      </c>
      <c r="AD2473" s="41">
        <f>$AA2473*BonusMonths/12</f>
        <v/>
      </c>
      <c r="AE2473" s="41">
        <f>($AA2473+SI_Gross*$AB2473)*IF($Q2473=1,SI_O,SI_E)</f>
        <v/>
      </c>
      <c r="AF2473" s="41">
        <f>IF($Q2473=1,0,$AA2473*EOSB)</f>
        <v/>
      </c>
      <c r="AG2473" s="41">
        <f>$AN2473*$W2473</f>
        <v/>
      </c>
      <c r="AH2473" s="41">
        <f>SUM($AA2473:$AG2473)</f>
        <v/>
      </c>
      <c r="AI2473" s="41">
        <f>12*($AM2473+$AN2473)</f>
        <v/>
      </c>
      <c r="AJ2473" s="41">
        <f>$AM2473*((IncMonth-1)+(13-IncMonth)*(1+$X2473))+12*$AN2473</f>
        <v/>
      </c>
      <c r="AK2473" s="41">
        <f>IF($R2473=1,N($L2473)+N($M2473),0)</f>
        <v/>
      </c>
      <c r="AL2473">
        <f>IF($C2473="","",IF(N($L2473)&lt;=0,"Basic salary missing",IF(ISNA(MATCH($C2473,Departments!$A$5:$A$54,0)),"Department not on Departments sheet",IF(AND($I2473&lt;&gt;"",NOT(ISNUMBER($I2473))),"Date of birth is text, not a date",IF(AND($K2473&lt;&gt;"",NOT(ISNUMBER($K2473))),"Contract end is text, not a date","")))))</f>
        <v/>
      </c>
      <c r="AM2473" s="41">
        <f>IF($R2473=0,0,N($L2473)*(1+$Z2473+BonusMonths/12+IF($Q2473=1,0,EOSB))+N($M2473)+(N($L2473)+SI_Gross*N($M2473))*IF($Q2473=1,SI_O,SI_E))</f>
        <v/>
      </c>
      <c r="AN2473" s="41">
        <f>IF($R2473=0,0,(IF($Q2473=1,MedO,MedE+Ticket)+Training)/12)</f>
        <v/>
      </c>
    </row>
    <row r="2474">
      <c r="I2474" s="35" t="n"/>
      <c r="J2474" s="35" t="n"/>
      <c r="K2474" s="35" t="n"/>
      <c r="L2474" s="36" t="n"/>
      <c r="M2474" s="36" t="n"/>
      <c r="P2474" s="37" t="n"/>
      <c r="Q2474" s="38">
        <f>IF($C2474="",0,IF(OR(LOWER(TRIM($G2474))="omani",LOWER(TRIM($G2474))="oman",LOWER(TRIM($G2474))="om",LOWER(TRIM($G2474))="local"),1,0))</f>
        <v/>
      </c>
      <c r="R2474" s="38">
        <f>IF($C2474="",0,IF(OR(ISNUMBER(SEARCH("resign",$N2474)),ISNUMBER(SEARCH("terminat",$N2474)),ISNUMBER(SEARCH("inactive",$N2474)),ISNUMBER(SEARCH("vacan",$N2474)),ISNUMBER(SEARCH("deceased",$N2474)),ISNUMBER(SEARCH("separated",$N2474))),0,1))</f>
        <v/>
      </c>
      <c r="S2474">
        <f>IF(OR($R2474=0,NOT(ISNUMBER($I2474))),"",IFERROR(DATEDIF($I2474,DATE(FY,1,1),"y"),""))</f>
        <v/>
      </c>
      <c r="T2474">
        <f>IF(OR($R2474=0,NOT(ISNUMBER($J2474))),"",IFERROR(DATEDIF($J2474,DATE(FY,1,1),"y"),0))</f>
        <v/>
      </c>
      <c r="U2474" s="38">
        <f>IF(OR($R2474=0,NOT(ISNUMBER($I2474))),0,IF(YEAR($I2474)+IF($Q2474=1,RetAgeO,RetAgeE)=FY,MONTH($I2474),IF(YEAR($I2474)+IF($Q2474=1,RetAgeO,RetAgeE)&lt;FY,1,0)))</f>
        <v/>
      </c>
      <c r="V2474" s="38">
        <f>IF(OR($R2474=0,NOT(ISNUMBER($K2474))),0,IF(YEAR($K2474)=FY,MONTH($K2474),IF(YEAR($K2474)&lt;FY,1,0)))</f>
        <v/>
      </c>
      <c r="W2474" s="38">
        <f>IF($R2474=0,0,MIN(12,IF(AND(ISNUMBER($O2474),$O2474&gt;=1,$O2474&lt;=12),INT($O2474),12),IF(AND(RetireExit="Yes",$U2474&gt;0),$U2474,12),IF(AND(ContractExit="Yes",$V2474&gt;0),$V2474,12)))</f>
        <v/>
      </c>
      <c r="X2474" s="37">
        <f>IF(ISNUMBER($P2474),$P2474,IncPct)</f>
        <v/>
      </c>
      <c r="Y2474" s="39">
        <f>IF($W2474=0,0,MAX(0,MIN($W2474,IncMonth-1))+MAX(0,$W2474-IncMonth+1)*(1+$X2474))</f>
        <v/>
      </c>
      <c r="Z2474" s="40">
        <f>IF($C2474="",0,IFERROR(INDEX(Departments!$B$5:$B$54,MATCH($C2474,Departments!$A$5:$A$54,0)),0))</f>
        <v/>
      </c>
      <c r="AA2474" s="41">
        <f>N($L2474)*$Y2474</f>
        <v/>
      </c>
      <c r="AB2474" s="41">
        <f>N($M2474)*$Y2474</f>
        <v/>
      </c>
      <c r="AC2474" s="41">
        <f>$AA2474*$Z2474</f>
        <v/>
      </c>
      <c r="AD2474" s="41">
        <f>$AA2474*BonusMonths/12</f>
        <v/>
      </c>
      <c r="AE2474" s="41">
        <f>($AA2474+SI_Gross*$AB2474)*IF($Q2474=1,SI_O,SI_E)</f>
        <v/>
      </c>
      <c r="AF2474" s="41">
        <f>IF($Q2474=1,0,$AA2474*EOSB)</f>
        <v/>
      </c>
      <c r="AG2474" s="41">
        <f>$AN2474*$W2474</f>
        <v/>
      </c>
      <c r="AH2474" s="41">
        <f>SUM($AA2474:$AG2474)</f>
        <v/>
      </c>
      <c r="AI2474" s="41">
        <f>12*($AM2474+$AN2474)</f>
        <v/>
      </c>
      <c r="AJ2474" s="41">
        <f>$AM2474*((IncMonth-1)+(13-IncMonth)*(1+$X2474))+12*$AN2474</f>
        <v/>
      </c>
      <c r="AK2474" s="41">
        <f>IF($R2474=1,N($L2474)+N($M2474),0)</f>
        <v/>
      </c>
      <c r="AL2474">
        <f>IF($C2474="","",IF(N($L2474)&lt;=0,"Basic salary missing",IF(ISNA(MATCH($C2474,Departments!$A$5:$A$54,0)),"Department not on Departments sheet",IF(AND($I2474&lt;&gt;"",NOT(ISNUMBER($I2474))),"Date of birth is text, not a date",IF(AND($K2474&lt;&gt;"",NOT(ISNUMBER($K2474))),"Contract end is text, not a date","")))))</f>
        <v/>
      </c>
      <c r="AM2474" s="41">
        <f>IF($R2474=0,0,N($L2474)*(1+$Z2474+BonusMonths/12+IF($Q2474=1,0,EOSB))+N($M2474)+(N($L2474)+SI_Gross*N($M2474))*IF($Q2474=1,SI_O,SI_E))</f>
        <v/>
      </c>
      <c r="AN2474" s="41">
        <f>IF($R2474=0,0,(IF($Q2474=1,MedO,MedE+Ticket)+Training)/12)</f>
        <v/>
      </c>
    </row>
    <row r="2475">
      <c r="I2475" s="35" t="n"/>
      <c r="J2475" s="35" t="n"/>
      <c r="K2475" s="35" t="n"/>
      <c r="L2475" s="36" t="n"/>
      <c r="M2475" s="36" t="n"/>
      <c r="P2475" s="37" t="n"/>
      <c r="Q2475" s="38">
        <f>IF($C2475="",0,IF(OR(LOWER(TRIM($G2475))="omani",LOWER(TRIM($G2475))="oman",LOWER(TRIM($G2475))="om",LOWER(TRIM($G2475))="local"),1,0))</f>
        <v/>
      </c>
      <c r="R2475" s="38">
        <f>IF($C2475="",0,IF(OR(ISNUMBER(SEARCH("resign",$N2475)),ISNUMBER(SEARCH("terminat",$N2475)),ISNUMBER(SEARCH("inactive",$N2475)),ISNUMBER(SEARCH("vacan",$N2475)),ISNUMBER(SEARCH("deceased",$N2475)),ISNUMBER(SEARCH("separated",$N2475))),0,1))</f>
        <v/>
      </c>
      <c r="S2475">
        <f>IF(OR($R2475=0,NOT(ISNUMBER($I2475))),"",IFERROR(DATEDIF($I2475,DATE(FY,1,1),"y"),""))</f>
        <v/>
      </c>
      <c r="T2475">
        <f>IF(OR($R2475=0,NOT(ISNUMBER($J2475))),"",IFERROR(DATEDIF($J2475,DATE(FY,1,1),"y"),0))</f>
        <v/>
      </c>
      <c r="U2475" s="38">
        <f>IF(OR($R2475=0,NOT(ISNUMBER($I2475))),0,IF(YEAR($I2475)+IF($Q2475=1,RetAgeO,RetAgeE)=FY,MONTH($I2475),IF(YEAR($I2475)+IF($Q2475=1,RetAgeO,RetAgeE)&lt;FY,1,0)))</f>
        <v/>
      </c>
      <c r="V2475" s="38">
        <f>IF(OR($R2475=0,NOT(ISNUMBER($K2475))),0,IF(YEAR($K2475)=FY,MONTH($K2475),IF(YEAR($K2475)&lt;FY,1,0)))</f>
        <v/>
      </c>
      <c r="W2475" s="38">
        <f>IF($R2475=0,0,MIN(12,IF(AND(ISNUMBER($O2475),$O2475&gt;=1,$O2475&lt;=12),INT($O2475),12),IF(AND(RetireExit="Yes",$U2475&gt;0),$U2475,12),IF(AND(ContractExit="Yes",$V2475&gt;0),$V2475,12)))</f>
        <v/>
      </c>
      <c r="X2475" s="37">
        <f>IF(ISNUMBER($P2475),$P2475,IncPct)</f>
        <v/>
      </c>
      <c r="Y2475" s="39">
        <f>IF($W2475=0,0,MAX(0,MIN($W2475,IncMonth-1))+MAX(0,$W2475-IncMonth+1)*(1+$X2475))</f>
        <v/>
      </c>
      <c r="Z2475" s="40">
        <f>IF($C2475="",0,IFERROR(INDEX(Departments!$B$5:$B$54,MATCH($C2475,Departments!$A$5:$A$54,0)),0))</f>
        <v/>
      </c>
      <c r="AA2475" s="41">
        <f>N($L2475)*$Y2475</f>
        <v/>
      </c>
      <c r="AB2475" s="41">
        <f>N($M2475)*$Y2475</f>
        <v/>
      </c>
      <c r="AC2475" s="41">
        <f>$AA2475*$Z2475</f>
        <v/>
      </c>
      <c r="AD2475" s="41">
        <f>$AA2475*BonusMonths/12</f>
        <v/>
      </c>
      <c r="AE2475" s="41">
        <f>($AA2475+SI_Gross*$AB2475)*IF($Q2475=1,SI_O,SI_E)</f>
        <v/>
      </c>
      <c r="AF2475" s="41">
        <f>IF($Q2475=1,0,$AA2475*EOSB)</f>
        <v/>
      </c>
      <c r="AG2475" s="41">
        <f>$AN2475*$W2475</f>
        <v/>
      </c>
      <c r="AH2475" s="41">
        <f>SUM($AA2475:$AG2475)</f>
        <v/>
      </c>
      <c r="AI2475" s="41">
        <f>12*($AM2475+$AN2475)</f>
        <v/>
      </c>
      <c r="AJ2475" s="41">
        <f>$AM2475*((IncMonth-1)+(13-IncMonth)*(1+$X2475))+12*$AN2475</f>
        <v/>
      </c>
      <c r="AK2475" s="41">
        <f>IF($R2475=1,N($L2475)+N($M2475),0)</f>
        <v/>
      </c>
      <c r="AL2475">
        <f>IF($C2475="","",IF(N($L2475)&lt;=0,"Basic salary missing",IF(ISNA(MATCH($C2475,Departments!$A$5:$A$54,0)),"Department not on Departments sheet",IF(AND($I2475&lt;&gt;"",NOT(ISNUMBER($I2475))),"Date of birth is text, not a date",IF(AND($K2475&lt;&gt;"",NOT(ISNUMBER($K2475))),"Contract end is text, not a date","")))))</f>
        <v/>
      </c>
      <c r="AM2475" s="41">
        <f>IF($R2475=0,0,N($L2475)*(1+$Z2475+BonusMonths/12+IF($Q2475=1,0,EOSB))+N($M2475)+(N($L2475)+SI_Gross*N($M2475))*IF($Q2475=1,SI_O,SI_E))</f>
        <v/>
      </c>
      <c r="AN2475" s="41">
        <f>IF($R2475=0,0,(IF($Q2475=1,MedO,MedE+Ticket)+Training)/12)</f>
        <v/>
      </c>
    </row>
    <row r="2476">
      <c r="I2476" s="35" t="n"/>
      <c r="J2476" s="35" t="n"/>
      <c r="K2476" s="35" t="n"/>
      <c r="L2476" s="36" t="n"/>
      <c r="M2476" s="36" t="n"/>
      <c r="P2476" s="37" t="n"/>
      <c r="Q2476" s="38">
        <f>IF($C2476="",0,IF(OR(LOWER(TRIM($G2476))="omani",LOWER(TRIM($G2476))="oman",LOWER(TRIM($G2476))="om",LOWER(TRIM($G2476))="local"),1,0))</f>
        <v/>
      </c>
      <c r="R2476" s="38">
        <f>IF($C2476="",0,IF(OR(ISNUMBER(SEARCH("resign",$N2476)),ISNUMBER(SEARCH("terminat",$N2476)),ISNUMBER(SEARCH("inactive",$N2476)),ISNUMBER(SEARCH("vacan",$N2476)),ISNUMBER(SEARCH("deceased",$N2476)),ISNUMBER(SEARCH("separated",$N2476))),0,1))</f>
        <v/>
      </c>
      <c r="S2476">
        <f>IF(OR($R2476=0,NOT(ISNUMBER($I2476))),"",IFERROR(DATEDIF($I2476,DATE(FY,1,1),"y"),""))</f>
        <v/>
      </c>
      <c r="T2476">
        <f>IF(OR($R2476=0,NOT(ISNUMBER($J2476))),"",IFERROR(DATEDIF($J2476,DATE(FY,1,1),"y"),0))</f>
        <v/>
      </c>
      <c r="U2476" s="38">
        <f>IF(OR($R2476=0,NOT(ISNUMBER($I2476))),0,IF(YEAR($I2476)+IF($Q2476=1,RetAgeO,RetAgeE)=FY,MONTH($I2476),IF(YEAR($I2476)+IF($Q2476=1,RetAgeO,RetAgeE)&lt;FY,1,0)))</f>
        <v/>
      </c>
      <c r="V2476" s="38">
        <f>IF(OR($R2476=0,NOT(ISNUMBER($K2476))),0,IF(YEAR($K2476)=FY,MONTH($K2476),IF(YEAR($K2476)&lt;FY,1,0)))</f>
        <v/>
      </c>
      <c r="W2476" s="38">
        <f>IF($R2476=0,0,MIN(12,IF(AND(ISNUMBER($O2476),$O2476&gt;=1,$O2476&lt;=12),INT($O2476),12),IF(AND(RetireExit="Yes",$U2476&gt;0),$U2476,12),IF(AND(ContractExit="Yes",$V2476&gt;0),$V2476,12)))</f>
        <v/>
      </c>
      <c r="X2476" s="37">
        <f>IF(ISNUMBER($P2476),$P2476,IncPct)</f>
        <v/>
      </c>
      <c r="Y2476" s="39">
        <f>IF($W2476=0,0,MAX(0,MIN($W2476,IncMonth-1))+MAX(0,$W2476-IncMonth+1)*(1+$X2476))</f>
        <v/>
      </c>
      <c r="Z2476" s="40">
        <f>IF($C2476="",0,IFERROR(INDEX(Departments!$B$5:$B$54,MATCH($C2476,Departments!$A$5:$A$54,0)),0))</f>
        <v/>
      </c>
      <c r="AA2476" s="41">
        <f>N($L2476)*$Y2476</f>
        <v/>
      </c>
      <c r="AB2476" s="41">
        <f>N($M2476)*$Y2476</f>
        <v/>
      </c>
      <c r="AC2476" s="41">
        <f>$AA2476*$Z2476</f>
        <v/>
      </c>
      <c r="AD2476" s="41">
        <f>$AA2476*BonusMonths/12</f>
        <v/>
      </c>
      <c r="AE2476" s="41">
        <f>($AA2476+SI_Gross*$AB2476)*IF($Q2476=1,SI_O,SI_E)</f>
        <v/>
      </c>
      <c r="AF2476" s="41">
        <f>IF($Q2476=1,0,$AA2476*EOSB)</f>
        <v/>
      </c>
      <c r="AG2476" s="41">
        <f>$AN2476*$W2476</f>
        <v/>
      </c>
      <c r="AH2476" s="41">
        <f>SUM($AA2476:$AG2476)</f>
        <v/>
      </c>
      <c r="AI2476" s="41">
        <f>12*($AM2476+$AN2476)</f>
        <v/>
      </c>
      <c r="AJ2476" s="41">
        <f>$AM2476*((IncMonth-1)+(13-IncMonth)*(1+$X2476))+12*$AN2476</f>
        <v/>
      </c>
      <c r="AK2476" s="41">
        <f>IF($R2476=1,N($L2476)+N($M2476),0)</f>
        <v/>
      </c>
      <c r="AL2476">
        <f>IF($C2476="","",IF(N($L2476)&lt;=0,"Basic salary missing",IF(ISNA(MATCH($C2476,Departments!$A$5:$A$54,0)),"Department not on Departments sheet",IF(AND($I2476&lt;&gt;"",NOT(ISNUMBER($I2476))),"Date of birth is text, not a date",IF(AND($K2476&lt;&gt;"",NOT(ISNUMBER($K2476))),"Contract end is text, not a date","")))))</f>
        <v/>
      </c>
      <c r="AM2476" s="41">
        <f>IF($R2476=0,0,N($L2476)*(1+$Z2476+BonusMonths/12+IF($Q2476=1,0,EOSB))+N($M2476)+(N($L2476)+SI_Gross*N($M2476))*IF($Q2476=1,SI_O,SI_E))</f>
        <v/>
      </c>
      <c r="AN2476" s="41">
        <f>IF($R2476=0,0,(IF($Q2476=1,MedO,MedE+Ticket)+Training)/12)</f>
        <v/>
      </c>
    </row>
    <row r="2477">
      <c r="I2477" s="35" t="n"/>
      <c r="J2477" s="35" t="n"/>
      <c r="K2477" s="35" t="n"/>
      <c r="L2477" s="36" t="n"/>
      <c r="M2477" s="36" t="n"/>
      <c r="P2477" s="37" t="n"/>
      <c r="Q2477" s="38">
        <f>IF($C2477="",0,IF(OR(LOWER(TRIM($G2477))="omani",LOWER(TRIM($G2477))="oman",LOWER(TRIM($G2477))="om",LOWER(TRIM($G2477))="local"),1,0))</f>
        <v/>
      </c>
      <c r="R2477" s="38">
        <f>IF($C2477="",0,IF(OR(ISNUMBER(SEARCH("resign",$N2477)),ISNUMBER(SEARCH("terminat",$N2477)),ISNUMBER(SEARCH("inactive",$N2477)),ISNUMBER(SEARCH("vacan",$N2477)),ISNUMBER(SEARCH("deceased",$N2477)),ISNUMBER(SEARCH("separated",$N2477))),0,1))</f>
        <v/>
      </c>
      <c r="S2477">
        <f>IF(OR($R2477=0,NOT(ISNUMBER($I2477))),"",IFERROR(DATEDIF($I2477,DATE(FY,1,1),"y"),""))</f>
        <v/>
      </c>
      <c r="T2477">
        <f>IF(OR($R2477=0,NOT(ISNUMBER($J2477))),"",IFERROR(DATEDIF($J2477,DATE(FY,1,1),"y"),0))</f>
        <v/>
      </c>
      <c r="U2477" s="38">
        <f>IF(OR($R2477=0,NOT(ISNUMBER($I2477))),0,IF(YEAR($I2477)+IF($Q2477=1,RetAgeO,RetAgeE)=FY,MONTH($I2477),IF(YEAR($I2477)+IF($Q2477=1,RetAgeO,RetAgeE)&lt;FY,1,0)))</f>
        <v/>
      </c>
      <c r="V2477" s="38">
        <f>IF(OR($R2477=0,NOT(ISNUMBER($K2477))),0,IF(YEAR($K2477)=FY,MONTH($K2477),IF(YEAR($K2477)&lt;FY,1,0)))</f>
        <v/>
      </c>
      <c r="W2477" s="38">
        <f>IF($R2477=0,0,MIN(12,IF(AND(ISNUMBER($O2477),$O2477&gt;=1,$O2477&lt;=12),INT($O2477),12),IF(AND(RetireExit="Yes",$U2477&gt;0),$U2477,12),IF(AND(ContractExit="Yes",$V2477&gt;0),$V2477,12)))</f>
        <v/>
      </c>
      <c r="X2477" s="37">
        <f>IF(ISNUMBER($P2477),$P2477,IncPct)</f>
        <v/>
      </c>
      <c r="Y2477" s="39">
        <f>IF($W2477=0,0,MAX(0,MIN($W2477,IncMonth-1))+MAX(0,$W2477-IncMonth+1)*(1+$X2477))</f>
        <v/>
      </c>
      <c r="Z2477" s="40">
        <f>IF($C2477="",0,IFERROR(INDEX(Departments!$B$5:$B$54,MATCH($C2477,Departments!$A$5:$A$54,0)),0))</f>
        <v/>
      </c>
      <c r="AA2477" s="41">
        <f>N($L2477)*$Y2477</f>
        <v/>
      </c>
      <c r="AB2477" s="41">
        <f>N($M2477)*$Y2477</f>
        <v/>
      </c>
      <c r="AC2477" s="41">
        <f>$AA2477*$Z2477</f>
        <v/>
      </c>
      <c r="AD2477" s="41">
        <f>$AA2477*BonusMonths/12</f>
        <v/>
      </c>
      <c r="AE2477" s="41">
        <f>($AA2477+SI_Gross*$AB2477)*IF($Q2477=1,SI_O,SI_E)</f>
        <v/>
      </c>
      <c r="AF2477" s="41">
        <f>IF($Q2477=1,0,$AA2477*EOSB)</f>
        <v/>
      </c>
      <c r="AG2477" s="41">
        <f>$AN2477*$W2477</f>
        <v/>
      </c>
      <c r="AH2477" s="41">
        <f>SUM($AA2477:$AG2477)</f>
        <v/>
      </c>
      <c r="AI2477" s="41">
        <f>12*($AM2477+$AN2477)</f>
        <v/>
      </c>
      <c r="AJ2477" s="41">
        <f>$AM2477*((IncMonth-1)+(13-IncMonth)*(1+$X2477))+12*$AN2477</f>
        <v/>
      </c>
      <c r="AK2477" s="41">
        <f>IF($R2477=1,N($L2477)+N($M2477),0)</f>
        <v/>
      </c>
      <c r="AL2477">
        <f>IF($C2477="","",IF(N($L2477)&lt;=0,"Basic salary missing",IF(ISNA(MATCH($C2477,Departments!$A$5:$A$54,0)),"Department not on Departments sheet",IF(AND($I2477&lt;&gt;"",NOT(ISNUMBER($I2477))),"Date of birth is text, not a date",IF(AND($K2477&lt;&gt;"",NOT(ISNUMBER($K2477))),"Contract end is text, not a date","")))))</f>
        <v/>
      </c>
      <c r="AM2477" s="41">
        <f>IF($R2477=0,0,N($L2477)*(1+$Z2477+BonusMonths/12+IF($Q2477=1,0,EOSB))+N($M2477)+(N($L2477)+SI_Gross*N($M2477))*IF($Q2477=1,SI_O,SI_E))</f>
        <v/>
      </c>
      <c r="AN2477" s="41">
        <f>IF($R2477=0,0,(IF($Q2477=1,MedO,MedE+Ticket)+Training)/12)</f>
        <v/>
      </c>
    </row>
    <row r="2478">
      <c r="I2478" s="35" t="n"/>
      <c r="J2478" s="35" t="n"/>
      <c r="K2478" s="35" t="n"/>
      <c r="L2478" s="36" t="n"/>
      <c r="M2478" s="36" t="n"/>
      <c r="P2478" s="37" t="n"/>
      <c r="Q2478" s="38">
        <f>IF($C2478="",0,IF(OR(LOWER(TRIM($G2478))="omani",LOWER(TRIM($G2478))="oman",LOWER(TRIM($G2478))="om",LOWER(TRIM($G2478))="local"),1,0))</f>
        <v/>
      </c>
      <c r="R2478" s="38">
        <f>IF($C2478="",0,IF(OR(ISNUMBER(SEARCH("resign",$N2478)),ISNUMBER(SEARCH("terminat",$N2478)),ISNUMBER(SEARCH("inactive",$N2478)),ISNUMBER(SEARCH("vacan",$N2478)),ISNUMBER(SEARCH("deceased",$N2478)),ISNUMBER(SEARCH("separated",$N2478))),0,1))</f>
        <v/>
      </c>
      <c r="S2478">
        <f>IF(OR($R2478=0,NOT(ISNUMBER($I2478))),"",IFERROR(DATEDIF($I2478,DATE(FY,1,1),"y"),""))</f>
        <v/>
      </c>
      <c r="T2478">
        <f>IF(OR($R2478=0,NOT(ISNUMBER($J2478))),"",IFERROR(DATEDIF($J2478,DATE(FY,1,1),"y"),0))</f>
        <v/>
      </c>
      <c r="U2478" s="38">
        <f>IF(OR($R2478=0,NOT(ISNUMBER($I2478))),0,IF(YEAR($I2478)+IF($Q2478=1,RetAgeO,RetAgeE)=FY,MONTH($I2478),IF(YEAR($I2478)+IF($Q2478=1,RetAgeO,RetAgeE)&lt;FY,1,0)))</f>
        <v/>
      </c>
      <c r="V2478" s="38">
        <f>IF(OR($R2478=0,NOT(ISNUMBER($K2478))),0,IF(YEAR($K2478)=FY,MONTH($K2478),IF(YEAR($K2478)&lt;FY,1,0)))</f>
        <v/>
      </c>
      <c r="W2478" s="38">
        <f>IF($R2478=0,0,MIN(12,IF(AND(ISNUMBER($O2478),$O2478&gt;=1,$O2478&lt;=12),INT($O2478),12),IF(AND(RetireExit="Yes",$U2478&gt;0),$U2478,12),IF(AND(ContractExit="Yes",$V2478&gt;0),$V2478,12)))</f>
        <v/>
      </c>
      <c r="X2478" s="37">
        <f>IF(ISNUMBER($P2478),$P2478,IncPct)</f>
        <v/>
      </c>
      <c r="Y2478" s="39">
        <f>IF($W2478=0,0,MAX(0,MIN($W2478,IncMonth-1))+MAX(0,$W2478-IncMonth+1)*(1+$X2478))</f>
        <v/>
      </c>
      <c r="Z2478" s="40">
        <f>IF($C2478="",0,IFERROR(INDEX(Departments!$B$5:$B$54,MATCH($C2478,Departments!$A$5:$A$54,0)),0))</f>
        <v/>
      </c>
      <c r="AA2478" s="41">
        <f>N($L2478)*$Y2478</f>
        <v/>
      </c>
      <c r="AB2478" s="41">
        <f>N($M2478)*$Y2478</f>
        <v/>
      </c>
      <c r="AC2478" s="41">
        <f>$AA2478*$Z2478</f>
        <v/>
      </c>
      <c r="AD2478" s="41">
        <f>$AA2478*BonusMonths/12</f>
        <v/>
      </c>
      <c r="AE2478" s="41">
        <f>($AA2478+SI_Gross*$AB2478)*IF($Q2478=1,SI_O,SI_E)</f>
        <v/>
      </c>
      <c r="AF2478" s="41">
        <f>IF($Q2478=1,0,$AA2478*EOSB)</f>
        <v/>
      </c>
      <c r="AG2478" s="41">
        <f>$AN2478*$W2478</f>
        <v/>
      </c>
      <c r="AH2478" s="41">
        <f>SUM($AA2478:$AG2478)</f>
        <v/>
      </c>
      <c r="AI2478" s="41">
        <f>12*($AM2478+$AN2478)</f>
        <v/>
      </c>
      <c r="AJ2478" s="41">
        <f>$AM2478*((IncMonth-1)+(13-IncMonth)*(1+$X2478))+12*$AN2478</f>
        <v/>
      </c>
      <c r="AK2478" s="41">
        <f>IF($R2478=1,N($L2478)+N($M2478),0)</f>
        <v/>
      </c>
      <c r="AL2478">
        <f>IF($C2478="","",IF(N($L2478)&lt;=0,"Basic salary missing",IF(ISNA(MATCH($C2478,Departments!$A$5:$A$54,0)),"Department not on Departments sheet",IF(AND($I2478&lt;&gt;"",NOT(ISNUMBER($I2478))),"Date of birth is text, not a date",IF(AND($K2478&lt;&gt;"",NOT(ISNUMBER($K2478))),"Contract end is text, not a date","")))))</f>
        <v/>
      </c>
      <c r="AM2478" s="41">
        <f>IF($R2478=0,0,N($L2478)*(1+$Z2478+BonusMonths/12+IF($Q2478=1,0,EOSB))+N($M2478)+(N($L2478)+SI_Gross*N($M2478))*IF($Q2478=1,SI_O,SI_E))</f>
        <v/>
      </c>
      <c r="AN2478" s="41">
        <f>IF($R2478=0,0,(IF($Q2478=1,MedO,MedE+Ticket)+Training)/12)</f>
        <v/>
      </c>
    </row>
    <row r="2479">
      <c r="I2479" s="35" t="n"/>
      <c r="J2479" s="35" t="n"/>
      <c r="K2479" s="35" t="n"/>
      <c r="L2479" s="36" t="n"/>
      <c r="M2479" s="36" t="n"/>
      <c r="P2479" s="37" t="n"/>
      <c r="Q2479" s="38">
        <f>IF($C2479="",0,IF(OR(LOWER(TRIM($G2479))="omani",LOWER(TRIM($G2479))="oman",LOWER(TRIM($G2479))="om",LOWER(TRIM($G2479))="local"),1,0))</f>
        <v/>
      </c>
      <c r="R2479" s="38">
        <f>IF($C2479="",0,IF(OR(ISNUMBER(SEARCH("resign",$N2479)),ISNUMBER(SEARCH("terminat",$N2479)),ISNUMBER(SEARCH("inactive",$N2479)),ISNUMBER(SEARCH("vacan",$N2479)),ISNUMBER(SEARCH("deceased",$N2479)),ISNUMBER(SEARCH("separated",$N2479))),0,1))</f>
        <v/>
      </c>
      <c r="S2479">
        <f>IF(OR($R2479=0,NOT(ISNUMBER($I2479))),"",IFERROR(DATEDIF($I2479,DATE(FY,1,1),"y"),""))</f>
        <v/>
      </c>
      <c r="T2479">
        <f>IF(OR($R2479=0,NOT(ISNUMBER($J2479))),"",IFERROR(DATEDIF($J2479,DATE(FY,1,1),"y"),0))</f>
        <v/>
      </c>
      <c r="U2479" s="38">
        <f>IF(OR($R2479=0,NOT(ISNUMBER($I2479))),0,IF(YEAR($I2479)+IF($Q2479=1,RetAgeO,RetAgeE)=FY,MONTH($I2479),IF(YEAR($I2479)+IF($Q2479=1,RetAgeO,RetAgeE)&lt;FY,1,0)))</f>
        <v/>
      </c>
      <c r="V2479" s="38">
        <f>IF(OR($R2479=0,NOT(ISNUMBER($K2479))),0,IF(YEAR($K2479)=FY,MONTH($K2479),IF(YEAR($K2479)&lt;FY,1,0)))</f>
        <v/>
      </c>
      <c r="W2479" s="38">
        <f>IF($R2479=0,0,MIN(12,IF(AND(ISNUMBER($O2479),$O2479&gt;=1,$O2479&lt;=12),INT($O2479),12),IF(AND(RetireExit="Yes",$U2479&gt;0),$U2479,12),IF(AND(ContractExit="Yes",$V2479&gt;0),$V2479,12)))</f>
        <v/>
      </c>
      <c r="X2479" s="37">
        <f>IF(ISNUMBER($P2479),$P2479,IncPct)</f>
        <v/>
      </c>
      <c r="Y2479" s="39">
        <f>IF($W2479=0,0,MAX(0,MIN($W2479,IncMonth-1))+MAX(0,$W2479-IncMonth+1)*(1+$X2479))</f>
        <v/>
      </c>
      <c r="Z2479" s="40">
        <f>IF($C2479="",0,IFERROR(INDEX(Departments!$B$5:$B$54,MATCH($C2479,Departments!$A$5:$A$54,0)),0))</f>
        <v/>
      </c>
      <c r="AA2479" s="41">
        <f>N($L2479)*$Y2479</f>
        <v/>
      </c>
      <c r="AB2479" s="41">
        <f>N($M2479)*$Y2479</f>
        <v/>
      </c>
      <c r="AC2479" s="41">
        <f>$AA2479*$Z2479</f>
        <v/>
      </c>
      <c r="AD2479" s="41">
        <f>$AA2479*BonusMonths/12</f>
        <v/>
      </c>
      <c r="AE2479" s="41">
        <f>($AA2479+SI_Gross*$AB2479)*IF($Q2479=1,SI_O,SI_E)</f>
        <v/>
      </c>
      <c r="AF2479" s="41">
        <f>IF($Q2479=1,0,$AA2479*EOSB)</f>
        <v/>
      </c>
      <c r="AG2479" s="41">
        <f>$AN2479*$W2479</f>
        <v/>
      </c>
      <c r="AH2479" s="41">
        <f>SUM($AA2479:$AG2479)</f>
        <v/>
      </c>
      <c r="AI2479" s="41">
        <f>12*($AM2479+$AN2479)</f>
        <v/>
      </c>
      <c r="AJ2479" s="41">
        <f>$AM2479*((IncMonth-1)+(13-IncMonth)*(1+$X2479))+12*$AN2479</f>
        <v/>
      </c>
      <c r="AK2479" s="41">
        <f>IF($R2479=1,N($L2479)+N($M2479),0)</f>
        <v/>
      </c>
      <c r="AL2479">
        <f>IF($C2479="","",IF(N($L2479)&lt;=0,"Basic salary missing",IF(ISNA(MATCH($C2479,Departments!$A$5:$A$54,0)),"Department not on Departments sheet",IF(AND($I2479&lt;&gt;"",NOT(ISNUMBER($I2479))),"Date of birth is text, not a date",IF(AND($K2479&lt;&gt;"",NOT(ISNUMBER($K2479))),"Contract end is text, not a date","")))))</f>
        <v/>
      </c>
      <c r="AM2479" s="41">
        <f>IF($R2479=0,0,N($L2479)*(1+$Z2479+BonusMonths/12+IF($Q2479=1,0,EOSB))+N($M2479)+(N($L2479)+SI_Gross*N($M2479))*IF($Q2479=1,SI_O,SI_E))</f>
        <v/>
      </c>
      <c r="AN2479" s="41">
        <f>IF($R2479=0,0,(IF($Q2479=1,MedO,MedE+Ticket)+Training)/12)</f>
        <v/>
      </c>
    </row>
    <row r="2480">
      <c r="I2480" s="35" t="n"/>
      <c r="J2480" s="35" t="n"/>
      <c r="K2480" s="35" t="n"/>
      <c r="L2480" s="36" t="n"/>
      <c r="M2480" s="36" t="n"/>
      <c r="P2480" s="37" t="n"/>
      <c r="Q2480" s="38">
        <f>IF($C2480="",0,IF(OR(LOWER(TRIM($G2480))="omani",LOWER(TRIM($G2480))="oman",LOWER(TRIM($G2480))="om",LOWER(TRIM($G2480))="local"),1,0))</f>
        <v/>
      </c>
      <c r="R2480" s="38">
        <f>IF($C2480="",0,IF(OR(ISNUMBER(SEARCH("resign",$N2480)),ISNUMBER(SEARCH("terminat",$N2480)),ISNUMBER(SEARCH("inactive",$N2480)),ISNUMBER(SEARCH("vacan",$N2480)),ISNUMBER(SEARCH("deceased",$N2480)),ISNUMBER(SEARCH("separated",$N2480))),0,1))</f>
        <v/>
      </c>
      <c r="S2480">
        <f>IF(OR($R2480=0,NOT(ISNUMBER($I2480))),"",IFERROR(DATEDIF($I2480,DATE(FY,1,1),"y"),""))</f>
        <v/>
      </c>
      <c r="T2480">
        <f>IF(OR($R2480=0,NOT(ISNUMBER($J2480))),"",IFERROR(DATEDIF($J2480,DATE(FY,1,1),"y"),0))</f>
        <v/>
      </c>
      <c r="U2480" s="38">
        <f>IF(OR($R2480=0,NOT(ISNUMBER($I2480))),0,IF(YEAR($I2480)+IF($Q2480=1,RetAgeO,RetAgeE)=FY,MONTH($I2480),IF(YEAR($I2480)+IF($Q2480=1,RetAgeO,RetAgeE)&lt;FY,1,0)))</f>
        <v/>
      </c>
      <c r="V2480" s="38">
        <f>IF(OR($R2480=0,NOT(ISNUMBER($K2480))),0,IF(YEAR($K2480)=FY,MONTH($K2480),IF(YEAR($K2480)&lt;FY,1,0)))</f>
        <v/>
      </c>
      <c r="W2480" s="38">
        <f>IF($R2480=0,0,MIN(12,IF(AND(ISNUMBER($O2480),$O2480&gt;=1,$O2480&lt;=12),INT($O2480),12),IF(AND(RetireExit="Yes",$U2480&gt;0),$U2480,12),IF(AND(ContractExit="Yes",$V2480&gt;0),$V2480,12)))</f>
        <v/>
      </c>
      <c r="X2480" s="37">
        <f>IF(ISNUMBER($P2480),$P2480,IncPct)</f>
        <v/>
      </c>
      <c r="Y2480" s="39">
        <f>IF($W2480=0,0,MAX(0,MIN($W2480,IncMonth-1))+MAX(0,$W2480-IncMonth+1)*(1+$X2480))</f>
        <v/>
      </c>
      <c r="Z2480" s="40">
        <f>IF($C2480="",0,IFERROR(INDEX(Departments!$B$5:$B$54,MATCH($C2480,Departments!$A$5:$A$54,0)),0))</f>
        <v/>
      </c>
      <c r="AA2480" s="41">
        <f>N($L2480)*$Y2480</f>
        <v/>
      </c>
      <c r="AB2480" s="41">
        <f>N($M2480)*$Y2480</f>
        <v/>
      </c>
      <c r="AC2480" s="41">
        <f>$AA2480*$Z2480</f>
        <v/>
      </c>
      <c r="AD2480" s="41">
        <f>$AA2480*BonusMonths/12</f>
        <v/>
      </c>
      <c r="AE2480" s="41">
        <f>($AA2480+SI_Gross*$AB2480)*IF($Q2480=1,SI_O,SI_E)</f>
        <v/>
      </c>
      <c r="AF2480" s="41">
        <f>IF($Q2480=1,0,$AA2480*EOSB)</f>
        <v/>
      </c>
      <c r="AG2480" s="41">
        <f>$AN2480*$W2480</f>
        <v/>
      </c>
      <c r="AH2480" s="41">
        <f>SUM($AA2480:$AG2480)</f>
        <v/>
      </c>
      <c r="AI2480" s="41">
        <f>12*($AM2480+$AN2480)</f>
        <v/>
      </c>
      <c r="AJ2480" s="41">
        <f>$AM2480*((IncMonth-1)+(13-IncMonth)*(1+$X2480))+12*$AN2480</f>
        <v/>
      </c>
      <c r="AK2480" s="41">
        <f>IF($R2480=1,N($L2480)+N($M2480),0)</f>
        <v/>
      </c>
      <c r="AL2480">
        <f>IF($C2480="","",IF(N($L2480)&lt;=0,"Basic salary missing",IF(ISNA(MATCH($C2480,Departments!$A$5:$A$54,0)),"Department not on Departments sheet",IF(AND($I2480&lt;&gt;"",NOT(ISNUMBER($I2480))),"Date of birth is text, not a date",IF(AND($K2480&lt;&gt;"",NOT(ISNUMBER($K2480))),"Contract end is text, not a date","")))))</f>
        <v/>
      </c>
      <c r="AM2480" s="41">
        <f>IF($R2480=0,0,N($L2480)*(1+$Z2480+BonusMonths/12+IF($Q2480=1,0,EOSB))+N($M2480)+(N($L2480)+SI_Gross*N($M2480))*IF($Q2480=1,SI_O,SI_E))</f>
        <v/>
      </c>
      <c r="AN2480" s="41">
        <f>IF($R2480=0,0,(IF($Q2480=1,MedO,MedE+Ticket)+Training)/12)</f>
        <v/>
      </c>
    </row>
    <row r="2481">
      <c r="I2481" s="35" t="n"/>
      <c r="J2481" s="35" t="n"/>
      <c r="K2481" s="35" t="n"/>
      <c r="L2481" s="36" t="n"/>
      <c r="M2481" s="36" t="n"/>
      <c r="P2481" s="37" t="n"/>
      <c r="Q2481" s="38">
        <f>IF($C2481="",0,IF(OR(LOWER(TRIM($G2481))="omani",LOWER(TRIM($G2481))="oman",LOWER(TRIM($G2481))="om",LOWER(TRIM($G2481))="local"),1,0))</f>
        <v/>
      </c>
      <c r="R2481" s="38">
        <f>IF($C2481="",0,IF(OR(ISNUMBER(SEARCH("resign",$N2481)),ISNUMBER(SEARCH("terminat",$N2481)),ISNUMBER(SEARCH("inactive",$N2481)),ISNUMBER(SEARCH("vacan",$N2481)),ISNUMBER(SEARCH("deceased",$N2481)),ISNUMBER(SEARCH("separated",$N2481))),0,1))</f>
        <v/>
      </c>
      <c r="S2481">
        <f>IF(OR($R2481=0,NOT(ISNUMBER($I2481))),"",IFERROR(DATEDIF($I2481,DATE(FY,1,1),"y"),""))</f>
        <v/>
      </c>
      <c r="T2481">
        <f>IF(OR($R2481=0,NOT(ISNUMBER($J2481))),"",IFERROR(DATEDIF($J2481,DATE(FY,1,1),"y"),0))</f>
        <v/>
      </c>
      <c r="U2481" s="38">
        <f>IF(OR($R2481=0,NOT(ISNUMBER($I2481))),0,IF(YEAR($I2481)+IF($Q2481=1,RetAgeO,RetAgeE)=FY,MONTH($I2481),IF(YEAR($I2481)+IF($Q2481=1,RetAgeO,RetAgeE)&lt;FY,1,0)))</f>
        <v/>
      </c>
      <c r="V2481" s="38">
        <f>IF(OR($R2481=0,NOT(ISNUMBER($K2481))),0,IF(YEAR($K2481)=FY,MONTH($K2481),IF(YEAR($K2481)&lt;FY,1,0)))</f>
        <v/>
      </c>
      <c r="W2481" s="38">
        <f>IF($R2481=0,0,MIN(12,IF(AND(ISNUMBER($O2481),$O2481&gt;=1,$O2481&lt;=12),INT($O2481),12),IF(AND(RetireExit="Yes",$U2481&gt;0),$U2481,12),IF(AND(ContractExit="Yes",$V2481&gt;0),$V2481,12)))</f>
        <v/>
      </c>
      <c r="X2481" s="37">
        <f>IF(ISNUMBER($P2481),$P2481,IncPct)</f>
        <v/>
      </c>
      <c r="Y2481" s="39">
        <f>IF($W2481=0,0,MAX(0,MIN($W2481,IncMonth-1))+MAX(0,$W2481-IncMonth+1)*(1+$X2481))</f>
        <v/>
      </c>
      <c r="Z2481" s="40">
        <f>IF($C2481="",0,IFERROR(INDEX(Departments!$B$5:$B$54,MATCH($C2481,Departments!$A$5:$A$54,0)),0))</f>
        <v/>
      </c>
      <c r="AA2481" s="41">
        <f>N($L2481)*$Y2481</f>
        <v/>
      </c>
      <c r="AB2481" s="41">
        <f>N($M2481)*$Y2481</f>
        <v/>
      </c>
      <c r="AC2481" s="41">
        <f>$AA2481*$Z2481</f>
        <v/>
      </c>
      <c r="AD2481" s="41">
        <f>$AA2481*BonusMonths/12</f>
        <v/>
      </c>
      <c r="AE2481" s="41">
        <f>($AA2481+SI_Gross*$AB2481)*IF($Q2481=1,SI_O,SI_E)</f>
        <v/>
      </c>
      <c r="AF2481" s="41">
        <f>IF($Q2481=1,0,$AA2481*EOSB)</f>
        <v/>
      </c>
      <c r="AG2481" s="41">
        <f>$AN2481*$W2481</f>
        <v/>
      </c>
      <c r="AH2481" s="41">
        <f>SUM($AA2481:$AG2481)</f>
        <v/>
      </c>
      <c r="AI2481" s="41">
        <f>12*($AM2481+$AN2481)</f>
        <v/>
      </c>
      <c r="AJ2481" s="41">
        <f>$AM2481*((IncMonth-1)+(13-IncMonth)*(1+$X2481))+12*$AN2481</f>
        <v/>
      </c>
      <c r="AK2481" s="41">
        <f>IF($R2481=1,N($L2481)+N($M2481),0)</f>
        <v/>
      </c>
      <c r="AL2481">
        <f>IF($C2481="","",IF(N($L2481)&lt;=0,"Basic salary missing",IF(ISNA(MATCH($C2481,Departments!$A$5:$A$54,0)),"Department not on Departments sheet",IF(AND($I2481&lt;&gt;"",NOT(ISNUMBER($I2481))),"Date of birth is text, not a date",IF(AND($K2481&lt;&gt;"",NOT(ISNUMBER($K2481))),"Contract end is text, not a date","")))))</f>
        <v/>
      </c>
      <c r="AM2481" s="41">
        <f>IF($R2481=0,0,N($L2481)*(1+$Z2481+BonusMonths/12+IF($Q2481=1,0,EOSB))+N($M2481)+(N($L2481)+SI_Gross*N($M2481))*IF($Q2481=1,SI_O,SI_E))</f>
        <v/>
      </c>
      <c r="AN2481" s="41">
        <f>IF($R2481=0,0,(IF($Q2481=1,MedO,MedE+Ticket)+Training)/12)</f>
        <v/>
      </c>
    </row>
    <row r="2482">
      <c r="I2482" s="35" t="n"/>
      <c r="J2482" s="35" t="n"/>
      <c r="K2482" s="35" t="n"/>
      <c r="L2482" s="36" t="n"/>
      <c r="M2482" s="36" t="n"/>
      <c r="P2482" s="37" t="n"/>
      <c r="Q2482" s="38">
        <f>IF($C2482="",0,IF(OR(LOWER(TRIM($G2482))="omani",LOWER(TRIM($G2482))="oman",LOWER(TRIM($G2482))="om",LOWER(TRIM($G2482))="local"),1,0))</f>
        <v/>
      </c>
      <c r="R2482" s="38">
        <f>IF($C2482="",0,IF(OR(ISNUMBER(SEARCH("resign",$N2482)),ISNUMBER(SEARCH("terminat",$N2482)),ISNUMBER(SEARCH("inactive",$N2482)),ISNUMBER(SEARCH("vacan",$N2482)),ISNUMBER(SEARCH("deceased",$N2482)),ISNUMBER(SEARCH("separated",$N2482))),0,1))</f>
        <v/>
      </c>
      <c r="S2482">
        <f>IF(OR($R2482=0,NOT(ISNUMBER($I2482))),"",IFERROR(DATEDIF($I2482,DATE(FY,1,1),"y"),""))</f>
        <v/>
      </c>
      <c r="T2482">
        <f>IF(OR($R2482=0,NOT(ISNUMBER($J2482))),"",IFERROR(DATEDIF($J2482,DATE(FY,1,1),"y"),0))</f>
        <v/>
      </c>
      <c r="U2482" s="38">
        <f>IF(OR($R2482=0,NOT(ISNUMBER($I2482))),0,IF(YEAR($I2482)+IF($Q2482=1,RetAgeO,RetAgeE)=FY,MONTH($I2482),IF(YEAR($I2482)+IF($Q2482=1,RetAgeO,RetAgeE)&lt;FY,1,0)))</f>
        <v/>
      </c>
      <c r="V2482" s="38">
        <f>IF(OR($R2482=0,NOT(ISNUMBER($K2482))),0,IF(YEAR($K2482)=FY,MONTH($K2482),IF(YEAR($K2482)&lt;FY,1,0)))</f>
        <v/>
      </c>
      <c r="W2482" s="38">
        <f>IF($R2482=0,0,MIN(12,IF(AND(ISNUMBER($O2482),$O2482&gt;=1,$O2482&lt;=12),INT($O2482),12),IF(AND(RetireExit="Yes",$U2482&gt;0),$U2482,12),IF(AND(ContractExit="Yes",$V2482&gt;0),$V2482,12)))</f>
        <v/>
      </c>
      <c r="X2482" s="37">
        <f>IF(ISNUMBER($P2482),$P2482,IncPct)</f>
        <v/>
      </c>
      <c r="Y2482" s="39">
        <f>IF($W2482=0,0,MAX(0,MIN($W2482,IncMonth-1))+MAX(0,$W2482-IncMonth+1)*(1+$X2482))</f>
        <v/>
      </c>
      <c r="Z2482" s="40">
        <f>IF($C2482="",0,IFERROR(INDEX(Departments!$B$5:$B$54,MATCH($C2482,Departments!$A$5:$A$54,0)),0))</f>
        <v/>
      </c>
      <c r="AA2482" s="41">
        <f>N($L2482)*$Y2482</f>
        <v/>
      </c>
      <c r="AB2482" s="41">
        <f>N($M2482)*$Y2482</f>
        <v/>
      </c>
      <c r="AC2482" s="41">
        <f>$AA2482*$Z2482</f>
        <v/>
      </c>
      <c r="AD2482" s="41">
        <f>$AA2482*BonusMonths/12</f>
        <v/>
      </c>
      <c r="AE2482" s="41">
        <f>($AA2482+SI_Gross*$AB2482)*IF($Q2482=1,SI_O,SI_E)</f>
        <v/>
      </c>
      <c r="AF2482" s="41">
        <f>IF($Q2482=1,0,$AA2482*EOSB)</f>
        <v/>
      </c>
      <c r="AG2482" s="41">
        <f>$AN2482*$W2482</f>
        <v/>
      </c>
      <c r="AH2482" s="41">
        <f>SUM($AA2482:$AG2482)</f>
        <v/>
      </c>
      <c r="AI2482" s="41">
        <f>12*($AM2482+$AN2482)</f>
        <v/>
      </c>
      <c r="AJ2482" s="41">
        <f>$AM2482*((IncMonth-1)+(13-IncMonth)*(1+$X2482))+12*$AN2482</f>
        <v/>
      </c>
      <c r="AK2482" s="41">
        <f>IF($R2482=1,N($L2482)+N($M2482),0)</f>
        <v/>
      </c>
      <c r="AL2482">
        <f>IF($C2482="","",IF(N($L2482)&lt;=0,"Basic salary missing",IF(ISNA(MATCH($C2482,Departments!$A$5:$A$54,0)),"Department not on Departments sheet",IF(AND($I2482&lt;&gt;"",NOT(ISNUMBER($I2482))),"Date of birth is text, not a date",IF(AND($K2482&lt;&gt;"",NOT(ISNUMBER($K2482))),"Contract end is text, not a date","")))))</f>
        <v/>
      </c>
      <c r="AM2482" s="41">
        <f>IF($R2482=0,0,N($L2482)*(1+$Z2482+BonusMonths/12+IF($Q2482=1,0,EOSB))+N($M2482)+(N($L2482)+SI_Gross*N($M2482))*IF($Q2482=1,SI_O,SI_E))</f>
        <v/>
      </c>
      <c r="AN2482" s="41">
        <f>IF($R2482=0,0,(IF($Q2482=1,MedO,MedE+Ticket)+Training)/12)</f>
        <v/>
      </c>
    </row>
    <row r="2483">
      <c r="I2483" s="35" t="n"/>
      <c r="J2483" s="35" t="n"/>
      <c r="K2483" s="35" t="n"/>
      <c r="L2483" s="36" t="n"/>
      <c r="M2483" s="36" t="n"/>
      <c r="P2483" s="37" t="n"/>
      <c r="Q2483" s="38">
        <f>IF($C2483="",0,IF(OR(LOWER(TRIM($G2483))="omani",LOWER(TRIM($G2483))="oman",LOWER(TRIM($G2483))="om",LOWER(TRIM($G2483))="local"),1,0))</f>
        <v/>
      </c>
      <c r="R2483" s="38">
        <f>IF($C2483="",0,IF(OR(ISNUMBER(SEARCH("resign",$N2483)),ISNUMBER(SEARCH("terminat",$N2483)),ISNUMBER(SEARCH("inactive",$N2483)),ISNUMBER(SEARCH("vacan",$N2483)),ISNUMBER(SEARCH("deceased",$N2483)),ISNUMBER(SEARCH("separated",$N2483))),0,1))</f>
        <v/>
      </c>
      <c r="S2483">
        <f>IF(OR($R2483=0,NOT(ISNUMBER($I2483))),"",IFERROR(DATEDIF($I2483,DATE(FY,1,1),"y"),""))</f>
        <v/>
      </c>
      <c r="T2483">
        <f>IF(OR($R2483=0,NOT(ISNUMBER($J2483))),"",IFERROR(DATEDIF($J2483,DATE(FY,1,1),"y"),0))</f>
        <v/>
      </c>
      <c r="U2483" s="38">
        <f>IF(OR($R2483=0,NOT(ISNUMBER($I2483))),0,IF(YEAR($I2483)+IF($Q2483=1,RetAgeO,RetAgeE)=FY,MONTH($I2483),IF(YEAR($I2483)+IF($Q2483=1,RetAgeO,RetAgeE)&lt;FY,1,0)))</f>
        <v/>
      </c>
      <c r="V2483" s="38">
        <f>IF(OR($R2483=0,NOT(ISNUMBER($K2483))),0,IF(YEAR($K2483)=FY,MONTH($K2483),IF(YEAR($K2483)&lt;FY,1,0)))</f>
        <v/>
      </c>
      <c r="W2483" s="38">
        <f>IF($R2483=0,0,MIN(12,IF(AND(ISNUMBER($O2483),$O2483&gt;=1,$O2483&lt;=12),INT($O2483),12),IF(AND(RetireExit="Yes",$U2483&gt;0),$U2483,12),IF(AND(ContractExit="Yes",$V2483&gt;0),$V2483,12)))</f>
        <v/>
      </c>
      <c r="X2483" s="37">
        <f>IF(ISNUMBER($P2483),$P2483,IncPct)</f>
        <v/>
      </c>
      <c r="Y2483" s="39">
        <f>IF($W2483=0,0,MAX(0,MIN($W2483,IncMonth-1))+MAX(0,$W2483-IncMonth+1)*(1+$X2483))</f>
        <v/>
      </c>
      <c r="Z2483" s="40">
        <f>IF($C2483="",0,IFERROR(INDEX(Departments!$B$5:$B$54,MATCH($C2483,Departments!$A$5:$A$54,0)),0))</f>
        <v/>
      </c>
      <c r="AA2483" s="41">
        <f>N($L2483)*$Y2483</f>
        <v/>
      </c>
      <c r="AB2483" s="41">
        <f>N($M2483)*$Y2483</f>
        <v/>
      </c>
      <c r="AC2483" s="41">
        <f>$AA2483*$Z2483</f>
        <v/>
      </c>
      <c r="AD2483" s="41">
        <f>$AA2483*BonusMonths/12</f>
        <v/>
      </c>
      <c r="AE2483" s="41">
        <f>($AA2483+SI_Gross*$AB2483)*IF($Q2483=1,SI_O,SI_E)</f>
        <v/>
      </c>
      <c r="AF2483" s="41">
        <f>IF($Q2483=1,0,$AA2483*EOSB)</f>
        <v/>
      </c>
      <c r="AG2483" s="41">
        <f>$AN2483*$W2483</f>
        <v/>
      </c>
      <c r="AH2483" s="41">
        <f>SUM($AA2483:$AG2483)</f>
        <v/>
      </c>
      <c r="AI2483" s="41">
        <f>12*($AM2483+$AN2483)</f>
        <v/>
      </c>
      <c r="AJ2483" s="41">
        <f>$AM2483*((IncMonth-1)+(13-IncMonth)*(1+$X2483))+12*$AN2483</f>
        <v/>
      </c>
      <c r="AK2483" s="41">
        <f>IF($R2483=1,N($L2483)+N($M2483),0)</f>
        <v/>
      </c>
      <c r="AL2483">
        <f>IF($C2483="","",IF(N($L2483)&lt;=0,"Basic salary missing",IF(ISNA(MATCH($C2483,Departments!$A$5:$A$54,0)),"Department not on Departments sheet",IF(AND($I2483&lt;&gt;"",NOT(ISNUMBER($I2483))),"Date of birth is text, not a date",IF(AND($K2483&lt;&gt;"",NOT(ISNUMBER($K2483))),"Contract end is text, not a date","")))))</f>
        <v/>
      </c>
      <c r="AM2483" s="41">
        <f>IF($R2483=0,0,N($L2483)*(1+$Z2483+BonusMonths/12+IF($Q2483=1,0,EOSB))+N($M2483)+(N($L2483)+SI_Gross*N($M2483))*IF($Q2483=1,SI_O,SI_E))</f>
        <v/>
      </c>
      <c r="AN2483" s="41">
        <f>IF($R2483=0,0,(IF($Q2483=1,MedO,MedE+Ticket)+Training)/12)</f>
        <v/>
      </c>
    </row>
    <row r="2484">
      <c r="I2484" s="35" t="n"/>
      <c r="J2484" s="35" t="n"/>
      <c r="K2484" s="35" t="n"/>
      <c r="L2484" s="36" t="n"/>
      <c r="M2484" s="36" t="n"/>
      <c r="P2484" s="37" t="n"/>
      <c r="Q2484" s="38">
        <f>IF($C2484="",0,IF(OR(LOWER(TRIM($G2484))="omani",LOWER(TRIM($G2484))="oman",LOWER(TRIM($G2484))="om",LOWER(TRIM($G2484))="local"),1,0))</f>
        <v/>
      </c>
      <c r="R2484" s="38">
        <f>IF($C2484="",0,IF(OR(ISNUMBER(SEARCH("resign",$N2484)),ISNUMBER(SEARCH("terminat",$N2484)),ISNUMBER(SEARCH("inactive",$N2484)),ISNUMBER(SEARCH("vacan",$N2484)),ISNUMBER(SEARCH("deceased",$N2484)),ISNUMBER(SEARCH("separated",$N2484))),0,1))</f>
        <v/>
      </c>
      <c r="S2484">
        <f>IF(OR($R2484=0,NOT(ISNUMBER($I2484))),"",IFERROR(DATEDIF($I2484,DATE(FY,1,1),"y"),""))</f>
        <v/>
      </c>
      <c r="T2484">
        <f>IF(OR($R2484=0,NOT(ISNUMBER($J2484))),"",IFERROR(DATEDIF($J2484,DATE(FY,1,1),"y"),0))</f>
        <v/>
      </c>
      <c r="U2484" s="38">
        <f>IF(OR($R2484=0,NOT(ISNUMBER($I2484))),0,IF(YEAR($I2484)+IF($Q2484=1,RetAgeO,RetAgeE)=FY,MONTH($I2484),IF(YEAR($I2484)+IF($Q2484=1,RetAgeO,RetAgeE)&lt;FY,1,0)))</f>
        <v/>
      </c>
      <c r="V2484" s="38">
        <f>IF(OR($R2484=0,NOT(ISNUMBER($K2484))),0,IF(YEAR($K2484)=FY,MONTH($K2484),IF(YEAR($K2484)&lt;FY,1,0)))</f>
        <v/>
      </c>
      <c r="W2484" s="38">
        <f>IF($R2484=0,0,MIN(12,IF(AND(ISNUMBER($O2484),$O2484&gt;=1,$O2484&lt;=12),INT($O2484),12),IF(AND(RetireExit="Yes",$U2484&gt;0),$U2484,12),IF(AND(ContractExit="Yes",$V2484&gt;0),$V2484,12)))</f>
        <v/>
      </c>
      <c r="X2484" s="37">
        <f>IF(ISNUMBER($P2484),$P2484,IncPct)</f>
        <v/>
      </c>
      <c r="Y2484" s="39">
        <f>IF($W2484=0,0,MAX(0,MIN($W2484,IncMonth-1))+MAX(0,$W2484-IncMonth+1)*(1+$X2484))</f>
        <v/>
      </c>
      <c r="Z2484" s="40">
        <f>IF($C2484="",0,IFERROR(INDEX(Departments!$B$5:$B$54,MATCH($C2484,Departments!$A$5:$A$54,0)),0))</f>
        <v/>
      </c>
      <c r="AA2484" s="41">
        <f>N($L2484)*$Y2484</f>
        <v/>
      </c>
      <c r="AB2484" s="41">
        <f>N($M2484)*$Y2484</f>
        <v/>
      </c>
      <c r="AC2484" s="41">
        <f>$AA2484*$Z2484</f>
        <v/>
      </c>
      <c r="AD2484" s="41">
        <f>$AA2484*BonusMonths/12</f>
        <v/>
      </c>
      <c r="AE2484" s="41">
        <f>($AA2484+SI_Gross*$AB2484)*IF($Q2484=1,SI_O,SI_E)</f>
        <v/>
      </c>
      <c r="AF2484" s="41">
        <f>IF($Q2484=1,0,$AA2484*EOSB)</f>
        <v/>
      </c>
      <c r="AG2484" s="41">
        <f>$AN2484*$W2484</f>
        <v/>
      </c>
      <c r="AH2484" s="41">
        <f>SUM($AA2484:$AG2484)</f>
        <v/>
      </c>
      <c r="AI2484" s="41">
        <f>12*($AM2484+$AN2484)</f>
        <v/>
      </c>
      <c r="AJ2484" s="41">
        <f>$AM2484*((IncMonth-1)+(13-IncMonth)*(1+$X2484))+12*$AN2484</f>
        <v/>
      </c>
      <c r="AK2484" s="41">
        <f>IF($R2484=1,N($L2484)+N($M2484),0)</f>
        <v/>
      </c>
      <c r="AL2484">
        <f>IF($C2484="","",IF(N($L2484)&lt;=0,"Basic salary missing",IF(ISNA(MATCH($C2484,Departments!$A$5:$A$54,0)),"Department not on Departments sheet",IF(AND($I2484&lt;&gt;"",NOT(ISNUMBER($I2484))),"Date of birth is text, not a date",IF(AND($K2484&lt;&gt;"",NOT(ISNUMBER($K2484))),"Contract end is text, not a date","")))))</f>
        <v/>
      </c>
      <c r="AM2484" s="41">
        <f>IF($R2484=0,0,N($L2484)*(1+$Z2484+BonusMonths/12+IF($Q2484=1,0,EOSB))+N($M2484)+(N($L2484)+SI_Gross*N($M2484))*IF($Q2484=1,SI_O,SI_E))</f>
        <v/>
      </c>
      <c r="AN2484" s="41">
        <f>IF($R2484=0,0,(IF($Q2484=1,MedO,MedE+Ticket)+Training)/12)</f>
        <v/>
      </c>
    </row>
    <row r="2485">
      <c r="I2485" s="35" t="n"/>
      <c r="J2485" s="35" t="n"/>
      <c r="K2485" s="35" t="n"/>
      <c r="L2485" s="36" t="n"/>
      <c r="M2485" s="36" t="n"/>
      <c r="P2485" s="37" t="n"/>
      <c r="Q2485" s="38">
        <f>IF($C2485="",0,IF(OR(LOWER(TRIM($G2485))="omani",LOWER(TRIM($G2485))="oman",LOWER(TRIM($G2485))="om",LOWER(TRIM($G2485))="local"),1,0))</f>
        <v/>
      </c>
      <c r="R2485" s="38">
        <f>IF($C2485="",0,IF(OR(ISNUMBER(SEARCH("resign",$N2485)),ISNUMBER(SEARCH("terminat",$N2485)),ISNUMBER(SEARCH("inactive",$N2485)),ISNUMBER(SEARCH("vacan",$N2485)),ISNUMBER(SEARCH("deceased",$N2485)),ISNUMBER(SEARCH("separated",$N2485))),0,1))</f>
        <v/>
      </c>
      <c r="S2485">
        <f>IF(OR($R2485=0,NOT(ISNUMBER($I2485))),"",IFERROR(DATEDIF($I2485,DATE(FY,1,1),"y"),""))</f>
        <v/>
      </c>
      <c r="T2485">
        <f>IF(OR($R2485=0,NOT(ISNUMBER($J2485))),"",IFERROR(DATEDIF($J2485,DATE(FY,1,1),"y"),0))</f>
        <v/>
      </c>
      <c r="U2485" s="38">
        <f>IF(OR($R2485=0,NOT(ISNUMBER($I2485))),0,IF(YEAR($I2485)+IF($Q2485=1,RetAgeO,RetAgeE)=FY,MONTH($I2485),IF(YEAR($I2485)+IF($Q2485=1,RetAgeO,RetAgeE)&lt;FY,1,0)))</f>
        <v/>
      </c>
      <c r="V2485" s="38">
        <f>IF(OR($R2485=0,NOT(ISNUMBER($K2485))),0,IF(YEAR($K2485)=FY,MONTH($K2485),IF(YEAR($K2485)&lt;FY,1,0)))</f>
        <v/>
      </c>
      <c r="W2485" s="38">
        <f>IF($R2485=0,0,MIN(12,IF(AND(ISNUMBER($O2485),$O2485&gt;=1,$O2485&lt;=12),INT($O2485),12),IF(AND(RetireExit="Yes",$U2485&gt;0),$U2485,12),IF(AND(ContractExit="Yes",$V2485&gt;0),$V2485,12)))</f>
        <v/>
      </c>
      <c r="X2485" s="37">
        <f>IF(ISNUMBER($P2485),$P2485,IncPct)</f>
        <v/>
      </c>
      <c r="Y2485" s="39">
        <f>IF($W2485=0,0,MAX(0,MIN($W2485,IncMonth-1))+MAX(0,$W2485-IncMonth+1)*(1+$X2485))</f>
        <v/>
      </c>
      <c r="Z2485" s="40">
        <f>IF($C2485="",0,IFERROR(INDEX(Departments!$B$5:$B$54,MATCH($C2485,Departments!$A$5:$A$54,0)),0))</f>
        <v/>
      </c>
      <c r="AA2485" s="41">
        <f>N($L2485)*$Y2485</f>
        <v/>
      </c>
      <c r="AB2485" s="41">
        <f>N($M2485)*$Y2485</f>
        <v/>
      </c>
      <c r="AC2485" s="41">
        <f>$AA2485*$Z2485</f>
        <v/>
      </c>
      <c r="AD2485" s="41">
        <f>$AA2485*BonusMonths/12</f>
        <v/>
      </c>
      <c r="AE2485" s="41">
        <f>($AA2485+SI_Gross*$AB2485)*IF($Q2485=1,SI_O,SI_E)</f>
        <v/>
      </c>
      <c r="AF2485" s="41">
        <f>IF($Q2485=1,0,$AA2485*EOSB)</f>
        <v/>
      </c>
      <c r="AG2485" s="41">
        <f>$AN2485*$W2485</f>
        <v/>
      </c>
      <c r="AH2485" s="41">
        <f>SUM($AA2485:$AG2485)</f>
        <v/>
      </c>
      <c r="AI2485" s="41">
        <f>12*($AM2485+$AN2485)</f>
        <v/>
      </c>
      <c r="AJ2485" s="41">
        <f>$AM2485*((IncMonth-1)+(13-IncMonth)*(1+$X2485))+12*$AN2485</f>
        <v/>
      </c>
      <c r="AK2485" s="41">
        <f>IF($R2485=1,N($L2485)+N($M2485),0)</f>
        <v/>
      </c>
      <c r="AL2485">
        <f>IF($C2485="","",IF(N($L2485)&lt;=0,"Basic salary missing",IF(ISNA(MATCH($C2485,Departments!$A$5:$A$54,0)),"Department not on Departments sheet",IF(AND($I2485&lt;&gt;"",NOT(ISNUMBER($I2485))),"Date of birth is text, not a date",IF(AND($K2485&lt;&gt;"",NOT(ISNUMBER($K2485))),"Contract end is text, not a date","")))))</f>
        <v/>
      </c>
      <c r="AM2485" s="41">
        <f>IF($R2485=0,0,N($L2485)*(1+$Z2485+BonusMonths/12+IF($Q2485=1,0,EOSB))+N($M2485)+(N($L2485)+SI_Gross*N($M2485))*IF($Q2485=1,SI_O,SI_E))</f>
        <v/>
      </c>
      <c r="AN2485" s="41">
        <f>IF($R2485=0,0,(IF($Q2485=1,MedO,MedE+Ticket)+Training)/12)</f>
        <v/>
      </c>
    </row>
    <row r="2486">
      <c r="I2486" s="35" t="n"/>
      <c r="J2486" s="35" t="n"/>
      <c r="K2486" s="35" t="n"/>
      <c r="L2486" s="36" t="n"/>
      <c r="M2486" s="36" t="n"/>
      <c r="P2486" s="37" t="n"/>
      <c r="Q2486" s="38">
        <f>IF($C2486="",0,IF(OR(LOWER(TRIM($G2486))="omani",LOWER(TRIM($G2486))="oman",LOWER(TRIM($G2486))="om",LOWER(TRIM($G2486))="local"),1,0))</f>
        <v/>
      </c>
      <c r="R2486" s="38">
        <f>IF($C2486="",0,IF(OR(ISNUMBER(SEARCH("resign",$N2486)),ISNUMBER(SEARCH("terminat",$N2486)),ISNUMBER(SEARCH("inactive",$N2486)),ISNUMBER(SEARCH("vacan",$N2486)),ISNUMBER(SEARCH("deceased",$N2486)),ISNUMBER(SEARCH("separated",$N2486))),0,1))</f>
        <v/>
      </c>
      <c r="S2486">
        <f>IF(OR($R2486=0,NOT(ISNUMBER($I2486))),"",IFERROR(DATEDIF($I2486,DATE(FY,1,1),"y"),""))</f>
        <v/>
      </c>
      <c r="T2486">
        <f>IF(OR($R2486=0,NOT(ISNUMBER($J2486))),"",IFERROR(DATEDIF($J2486,DATE(FY,1,1),"y"),0))</f>
        <v/>
      </c>
      <c r="U2486" s="38">
        <f>IF(OR($R2486=0,NOT(ISNUMBER($I2486))),0,IF(YEAR($I2486)+IF($Q2486=1,RetAgeO,RetAgeE)=FY,MONTH($I2486),IF(YEAR($I2486)+IF($Q2486=1,RetAgeO,RetAgeE)&lt;FY,1,0)))</f>
        <v/>
      </c>
      <c r="V2486" s="38">
        <f>IF(OR($R2486=0,NOT(ISNUMBER($K2486))),0,IF(YEAR($K2486)=FY,MONTH($K2486),IF(YEAR($K2486)&lt;FY,1,0)))</f>
        <v/>
      </c>
      <c r="W2486" s="38">
        <f>IF($R2486=0,0,MIN(12,IF(AND(ISNUMBER($O2486),$O2486&gt;=1,$O2486&lt;=12),INT($O2486),12),IF(AND(RetireExit="Yes",$U2486&gt;0),$U2486,12),IF(AND(ContractExit="Yes",$V2486&gt;0),$V2486,12)))</f>
        <v/>
      </c>
      <c r="X2486" s="37">
        <f>IF(ISNUMBER($P2486),$P2486,IncPct)</f>
        <v/>
      </c>
      <c r="Y2486" s="39">
        <f>IF($W2486=0,0,MAX(0,MIN($W2486,IncMonth-1))+MAX(0,$W2486-IncMonth+1)*(1+$X2486))</f>
        <v/>
      </c>
      <c r="Z2486" s="40">
        <f>IF($C2486="",0,IFERROR(INDEX(Departments!$B$5:$B$54,MATCH($C2486,Departments!$A$5:$A$54,0)),0))</f>
        <v/>
      </c>
      <c r="AA2486" s="41">
        <f>N($L2486)*$Y2486</f>
        <v/>
      </c>
      <c r="AB2486" s="41">
        <f>N($M2486)*$Y2486</f>
        <v/>
      </c>
      <c r="AC2486" s="41">
        <f>$AA2486*$Z2486</f>
        <v/>
      </c>
      <c r="AD2486" s="41">
        <f>$AA2486*BonusMonths/12</f>
        <v/>
      </c>
      <c r="AE2486" s="41">
        <f>($AA2486+SI_Gross*$AB2486)*IF($Q2486=1,SI_O,SI_E)</f>
        <v/>
      </c>
      <c r="AF2486" s="41">
        <f>IF($Q2486=1,0,$AA2486*EOSB)</f>
        <v/>
      </c>
      <c r="AG2486" s="41">
        <f>$AN2486*$W2486</f>
        <v/>
      </c>
      <c r="AH2486" s="41">
        <f>SUM($AA2486:$AG2486)</f>
        <v/>
      </c>
      <c r="AI2486" s="41">
        <f>12*($AM2486+$AN2486)</f>
        <v/>
      </c>
      <c r="AJ2486" s="41">
        <f>$AM2486*((IncMonth-1)+(13-IncMonth)*(1+$X2486))+12*$AN2486</f>
        <v/>
      </c>
      <c r="AK2486" s="41">
        <f>IF($R2486=1,N($L2486)+N($M2486),0)</f>
        <v/>
      </c>
      <c r="AL2486">
        <f>IF($C2486="","",IF(N($L2486)&lt;=0,"Basic salary missing",IF(ISNA(MATCH($C2486,Departments!$A$5:$A$54,0)),"Department not on Departments sheet",IF(AND($I2486&lt;&gt;"",NOT(ISNUMBER($I2486))),"Date of birth is text, not a date",IF(AND($K2486&lt;&gt;"",NOT(ISNUMBER($K2486))),"Contract end is text, not a date","")))))</f>
        <v/>
      </c>
      <c r="AM2486" s="41">
        <f>IF($R2486=0,0,N($L2486)*(1+$Z2486+BonusMonths/12+IF($Q2486=1,0,EOSB))+N($M2486)+(N($L2486)+SI_Gross*N($M2486))*IF($Q2486=1,SI_O,SI_E))</f>
        <v/>
      </c>
      <c r="AN2486" s="41">
        <f>IF($R2486=0,0,(IF($Q2486=1,MedO,MedE+Ticket)+Training)/12)</f>
        <v/>
      </c>
    </row>
    <row r="2487">
      <c r="I2487" s="35" t="n"/>
      <c r="J2487" s="35" t="n"/>
      <c r="K2487" s="35" t="n"/>
      <c r="L2487" s="36" t="n"/>
      <c r="M2487" s="36" t="n"/>
      <c r="P2487" s="37" t="n"/>
      <c r="Q2487" s="38">
        <f>IF($C2487="",0,IF(OR(LOWER(TRIM($G2487))="omani",LOWER(TRIM($G2487))="oman",LOWER(TRIM($G2487))="om",LOWER(TRIM($G2487))="local"),1,0))</f>
        <v/>
      </c>
      <c r="R2487" s="38">
        <f>IF($C2487="",0,IF(OR(ISNUMBER(SEARCH("resign",$N2487)),ISNUMBER(SEARCH("terminat",$N2487)),ISNUMBER(SEARCH("inactive",$N2487)),ISNUMBER(SEARCH("vacan",$N2487)),ISNUMBER(SEARCH("deceased",$N2487)),ISNUMBER(SEARCH("separated",$N2487))),0,1))</f>
        <v/>
      </c>
      <c r="S2487">
        <f>IF(OR($R2487=0,NOT(ISNUMBER($I2487))),"",IFERROR(DATEDIF($I2487,DATE(FY,1,1),"y"),""))</f>
        <v/>
      </c>
      <c r="T2487">
        <f>IF(OR($R2487=0,NOT(ISNUMBER($J2487))),"",IFERROR(DATEDIF($J2487,DATE(FY,1,1),"y"),0))</f>
        <v/>
      </c>
      <c r="U2487" s="38">
        <f>IF(OR($R2487=0,NOT(ISNUMBER($I2487))),0,IF(YEAR($I2487)+IF($Q2487=1,RetAgeO,RetAgeE)=FY,MONTH($I2487),IF(YEAR($I2487)+IF($Q2487=1,RetAgeO,RetAgeE)&lt;FY,1,0)))</f>
        <v/>
      </c>
      <c r="V2487" s="38">
        <f>IF(OR($R2487=0,NOT(ISNUMBER($K2487))),0,IF(YEAR($K2487)=FY,MONTH($K2487),IF(YEAR($K2487)&lt;FY,1,0)))</f>
        <v/>
      </c>
      <c r="W2487" s="38">
        <f>IF($R2487=0,0,MIN(12,IF(AND(ISNUMBER($O2487),$O2487&gt;=1,$O2487&lt;=12),INT($O2487),12),IF(AND(RetireExit="Yes",$U2487&gt;0),$U2487,12),IF(AND(ContractExit="Yes",$V2487&gt;0),$V2487,12)))</f>
        <v/>
      </c>
      <c r="X2487" s="37">
        <f>IF(ISNUMBER($P2487),$P2487,IncPct)</f>
        <v/>
      </c>
      <c r="Y2487" s="39">
        <f>IF($W2487=0,0,MAX(0,MIN($W2487,IncMonth-1))+MAX(0,$W2487-IncMonth+1)*(1+$X2487))</f>
        <v/>
      </c>
      <c r="Z2487" s="40">
        <f>IF($C2487="",0,IFERROR(INDEX(Departments!$B$5:$B$54,MATCH($C2487,Departments!$A$5:$A$54,0)),0))</f>
        <v/>
      </c>
      <c r="AA2487" s="41">
        <f>N($L2487)*$Y2487</f>
        <v/>
      </c>
      <c r="AB2487" s="41">
        <f>N($M2487)*$Y2487</f>
        <v/>
      </c>
      <c r="AC2487" s="41">
        <f>$AA2487*$Z2487</f>
        <v/>
      </c>
      <c r="AD2487" s="41">
        <f>$AA2487*BonusMonths/12</f>
        <v/>
      </c>
      <c r="AE2487" s="41">
        <f>($AA2487+SI_Gross*$AB2487)*IF($Q2487=1,SI_O,SI_E)</f>
        <v/>
      </c>
      <c r="AF2487" s="41">
        <f>IF($Q2487=1,0,$AA2487*EOSB)</f>
        <v/>
      </c>
      <c r="AG2487" s="41">
        <f>$AN2487*$W2487</f>
        <v/>
      </c>
      <c r="AH2487" s="41">
        <f>SUM($AA2487:$AG2487)</f>
        <v/>
      </c>
      <c r="AI2487" s="41">
        <f>12*($AM2487+$AN2487)</f>
        <v/>
      </c>
      <c r="AJ2487" s="41">
        <f>$AM2487*((IncMonth-1)+(13-IncMonth)*(1+$X2487))+12*$AN2487</f>
        <v/>
      </c>
      <c r="AK2487" s="41">
        <f>IF($R2487=1,N($L2487)+N($M2487),0)</f>
        <v/>
      </c>
      <c r="AL2487">
        <f>IF($C2487="","",IF(N($L2487)&lt;=0,"Basic salary missing",IF(ISNA(MATCH($C2487,Departments!$A$5:$A$54,0)),"Department not on Departments sheet",IF(AND($I2487&lt;&gt;"",NOT(ISNUMBER($I2487))),"Date of birth is text, not a date",IF(AND($K2487&lt;&gt;"",NOT(ISNUMBER($K2487))),"Contract end is text, not a date","")))))</f>
        <v/>
      </c>
      <c r="AM2487" s="41">
        <f>IF($R2487=0,0,N($L2487)*(1+$Z2487+BonusMonths/12+IF($Q2487=1,0,EOSB))+N($M2487)+(N($L2487)+SI_Gross*N($M2487))*IF($Q2487=1,SI_O,SI_E))</f>
        <v/>
      </c>
      <c r="AN2487" s="41">
        <f>IF($R2487=0,0,(IF($Q2487=1,MedO,MedE+Ticket)+Training)/12)</f>
        <v/>
      </c>
    </row>
    <row r="2488">
      <c r="I2488" s="35" t="n"/>
      <c r="J2488" s="35" t="n"/>
      <c r="K2488" s="35" t="n"/>
      <c r="L2488" s="36" t="n"/>
      <c r="M2488" s="36" t="n"/>
      <c r="P2488" s="37" t="n"/>
      <c r="Q2488" s="38">
        <f>IF($C2488="",0,IF(OR(LOWER(TRIM($G2488))="omani",LOWER(TRIM($G2488))="oman",LOWER(TRIM($G2488))="om",LOWER(TRIM($G2488))="local"),1,0))</f>
        <v/>
      </c>
      <c r="R2488" s="38">
        <f>IF($C2488="",0,IF(OR(ISNUMBER(SEARCH("resign",$N2488)),ISNUMBER(SEARCH("terminat",$N2488)),ISNUMBER(SEARCH("inactive",$N2488)),ISNUMBER(SEARCH("vacan",$N2488)),ISNUMBER(SEARCH("deceased",$N2488)),ISNUMBER(SEARCH("separated",$N2488))),0,1))</f>
        <v/>
      </c>
      <c r="S2488">
        <f>IF(OR($R2488=0,NOT(ISNUMBER($I2488))),"",IFERROR(DATEDIF($I2488,DATE(FY,1,1),"y"),""))</f>
        <v/>
      </c>
      <c r="T2488">
        <f>IF(OR($R2488=0,NOT(ISNUMBER($J2488))),"",IFERROR(DATEDIF($J2488,DATE(FY,1,1),"y"),0))</f>
        <v/>
      </c>
      <c r="U2488" s="38">
        <f>IF(OR($R2488=0,NOT(ISNUMBER($I2488))),0,IF(YEAR($I2488)+IF($Q2488=1,RetAgeO,RetAgeE)=FY,MONTH($I2488),IF(YEAR($I2488)+IF($Q2488=1,RetAgeO,RetAgeE)&lt;FY,1,0)))</f>
        <v/>
      </c>
      <c r="V2488" s="38">
        <f>IF(OR($R2488=0,NOT(ISNUMBER($K2488))),0,IF(YEAR($K2488)=FY,MONTH($K2488),IF(YEAR($K2488)&lt;FY,1,0)))</f>
        <v/>
      </c>
      <c r="W2488" s="38">
        <f>IF($R2488=0,0,MIN(12,IF(AND(ISNUMBER($O2488),$O2488&gt;=1,$O2488&lt;=12),INT($O2488),12),IF(AND(RetireExit="Yes",$U2488&gt;0),$U2488,12),IF(AND(ContractExit="Yes",$V2488&gt;0),$V2488,12)))</f>
        <v/>
      </c>
      <c r="X2488" s="37">
        <f>IF(ISNUMBER($P2488),$P2488,IncPct)</f>
        <v/>
      </c>
      <c r="Y2488" s="39">
        <f>IF($W2488=0,0,MAX(0,MIN($W2488,IncMonth-1))+MAX(0,$W2488-IncMonth+1)*(1+$X2488))</f>
        <v/>
      </c>
      <c r="Z2488" s="40">
        <f>IF($C2488="",0,IFERROR(INDEX(Departments!$B$5:$B$54,MATCH($C2488,Departments!$A$5:$A$54,0)),0))</f>
        <v/>
      </c>
      <c r="AA2488" s="41">
        <f>N($L2488)*$Y2488</f>
        <v/>
      </c>
      <c r="AB2488" s="41">
        <f>N($M2488)*$Y2488</f>
        <v/>
      </c>
      <c r="AC2488" s="41">
        <f>$AA2488*$Z2488</f>
        <v/>
      </c>
      <c r="AD2488" s="41">
        <f>$AA2488*BonusMonths/12</f>
        <v/>
      </c>
      <c r="AE2488" s="41">
        <f>($AA2488+SI_Gross*$AB2488)*IF($Q2488=1,SI_O,SI_E)</f>
        <v/>
      </c>
      <c r="AF2488" s="41">
        <f>IF($Q2488=1,0,$AA2488*EOSB)</f>
        <v/>
      </c>
      <c r="AG2488" s="41">
        <f>$AN2488*$W2488</f>
        <v/>
      </c>
      <c r="AH2488" s="41">
        <f>SUM($AA2488:$AG2488)</f>
        <v/>
      </c>
      <c r="AI2488" s="41">
        <f>12*($AM2488+$AN2488)</f>
        <v/>
      </c>
      <c r="AJ2488" s="41">
        <f>$AM2488*((IncMonth-1)+(13-IncMonth)*(1+$X2488))+12*$AN2488</f>
        <v/>
      </c>
      <c r="AK2488" s="41">
        <f>IF($R2488=1,N($L2488)+N($M2488),0)</f>
        <v/>
      </c>
      <c r="AL2488">
        <f>IF($C2488="","",IF(N($L2488)&lt;=0,"Basic salary missing",IF(ISNA(MATCH($C2488,Departments!$A$5:$A$54,0)),"Department not on Departments sheet",IF(AND($I2488&lt;&gt;"",NOT(ISNUMBER($I2488))),"Date of birth is text, not a date",IF(AND($K2488&lt;&gt;"",NOT(ISNUMBER($K2488))),"Contract end is text, not a date","")))))</f>
        <v/>
      </c>
      <c r="AM2488" s="41">
        <f>IF($R2488=0,0,N($L2488)*(1+$Z2488+BonusMonths/12+IF($Q2488=1,0,EOSB))+N($M2488)+(N($L2488)+SI_Gross*N($M2488))*IF($Q2488=1,SI_O,SI_E))</f>
        <v/>
      </c>
      <c r="AN2488" s="41">
        <f>IF($R2488=0,0,(IF($Q2488=1,MedO,MedE+Ticket)+Training)/12)</f>
        <v/>
      </c>
    </row>
    <row r="2489">
      <c r="I2489" s="35" t="n"/>
      <c r="J2489" s="35" t="n"/>
      <c r="K2489" s="35" t="n"/>
      <c r="L2489" s="36" t="n"/>
      <c r="M2489" s="36" t="n"/>
      <c r="P2489" s="37" t="n"/>
      <c r="Q2489" s="38">
        <f>IF($C2489="",0,IF(OR(LOWER(TRIM($G2489))="omani",LOWER(TRIM($G2489))="oman",LOWER(TRIM($G2489))="om",LOWER(TRIM($G2489))="local"),1,0))</f>
        <v/>
      </c>
      <c r="R2489" s="38">
        <f>IF($C2489="",0,IF(OR(ISNUMBER(SEARCH("resign",$N2489)),ISNUMBER(SEARCH("terminat",$N2489)),ISNUMBER(SEARCH("inactive",$N2489)),ISNUMBER(SEARCH("vacan",$N2489)),ISNUMBER(SEARCH("deceased",$N2489)),ISNUMBER(SEARCH("separated",$N2489))),0,1))</f>
        <v/>
      </c>
      <c r="S2489">
        <f>IF(OR($R2489=0,NOT(ISNUMBER($I2489))),"",IFERROR(DATEDIF($I2489,DATE(FY,1,1),"y"),""))</f>
        <v/>
      </c>
      <c r="T2489">
        <f>IF(OR($R2489=0,NOT(ISNUMBER($J2489))),"",IFERROR(DATEDIF($J2489,DATE(FY,1,1),"y"),0))</f>
        <v/>
      </c>
      <c r="U2489" s="38">
        <f>IF(OR($R2489=0,NOT(ISNUMBER($I2489))),0,IF(YEAR($I2489)+IF($Q2489=1,RetAgeO,RetAgeE)=FY,MONTH($I2489),IF(YEAR($I2489)+IF($Q2489=1,RetAgeO,RetAgeE)&lt;FY,1,0)))</f>
        <v/>
      </c>
      <c r="V2489" s="38">
        <f>IF(OR($R2489=0,NOT(ISNUMBER($K2489))),0,IF(YEAR($K2489)=FY,MONTH($K2489),IF(YEAR($K2489)&lt;FY,1,0)))</f>
        <v/>
      </c>
      <c r="W2489" s="38">
        <f>IF($R2489=0,0,MIN(12,IF(AND(ISNUMBER($O2489),$O2489&gt;=1,$O2489&lt;=12),INT($O2489),12),IF(AND(RetireExit="Yes",$U2489&gt;0),$U2489,12),IF(AND(ContractExit="Yes",$V2489&gt;0),$V2489,12)))</f>
        <v/>
      </c>
      <c r="X2489" s="37">
        <f>IF(ISNUMBER($P2489),$P2489,IncPct)</f>
        <v/>
      </c>
      <c r="Y2489" s="39">
        <f>IF($W2489=0,0,MAX(0,MIN($W2489,IncMonth-1))+MAX(0,$W2489-IncMonth+1)*(1+$X2489))</f>
        <v/>
      </c>
      <c r="Z2489" s="40">
        <f>IF($C2489="",0,IFERROR(INDEX(Departments!$B$5:$B$54,MATCH($C2489,Departments!$A$5:$A$54,0)),0))</f>
        <v/>
      </c>
      <c r="AA2489" s="41">
        <f>N($L2489)*$Y2489</f>
        <v/>
      </c>
      <c r="AB2489" s="41">
        <f>N($M2489)*$Y2489</f>
        <v/>
      </c>
      <c r="AC2489" s="41">
        <f>$AA2489*$Z2489</f>
        <v/>
      </c>
      <c r="AD2489" s="41">
        <f>$AA2489*BonusMonths/12</f>
        <v/>
      </c>
      <c r="AE2489" s="41">
        <f>($AA2489+SI_Gross*$AB2489)*IF($Q2489=1,SI_O,SI_E)</f>
        <v/>
      </c>
      <c r="AF2489" s="41">
        <f>IF($Q2489=1,0,$AA2489*EOSB)</f>
        <v/>
      </c>
      <c r="AG2489" s="41">
        <f>$AN2489*$W2489</f>
        <v/>
      </c>
      <c r="AH2489" s="41">
        <f>SUM($AA2489:$AG2489)</f>
        <v/>
      </c>
      <c r="AI2489" s="41">
        <f>12*($AM2489+$AN2489)</f>
        <v/>
      </c>
      <c r="AJ2489" s="41">
        <f>$AM2489*((IncMonth-1)+(13-IncMonth)*(1+$X2489))+12*$AN2489</f>
        <v/>
      </c>
      <c r="AK2489" s="41">
        <f>IF($R2489=1,N($L2489)+N($M2489),0)</f>
        <v/>
      </c>
      <c r="AL2489">
        <f>IF($C2489="","",IF(N($L2489)&lt;=0,"Basic salary missing",IF(ISNA(MATCH($C2489,Departments!$A$5:$A$54,0)),"Department not on Departments sheet",IF(AND($I2489&lt;&gt;"",NOT(ISNUMBER($I2489))),"Date of birth is text, not a date",IF(AND($K2489&lt;&gt;"",NOT(ISNUMBER($K2489))),"Contract end is text, not a date","")))))</f>
        <v/>
      </c>
      <c r="AM2489" s="41">
        <f>IF($R2489=0,0,N($L2489)*(1+$Z2489+BonusMonths/12+IF($Q2489=1,0,EOSB))+N($M2489)+(N($L2489)+SI_Gross*N($M2489))*IF($Q2489=1,SI_O,SI_E))</f>
        <v/>
      </c>
      <c r="AN2489" s="41">
        <f>IF($R2489=0,0,(IF($Q2489=1,MedO,MedE+Ticket)+Training)/12)</f>
        <v/>
      </c>
    </row>
    <row r="2490">
      <c r="I2490" s="35" t="n"/>
      <c r="J2490" s="35" t="n"/>
      <c r="K2490" s="35" t="n"/>
      <c r="L2490" s="36" t="n"/>
      <c r="M2490" s="36" t="n"/>
      <c r="P2490" s="37" t="n"/>
      <c r="Q2490" s="38">
        <f>IF($C2490="",0,IF(OR(LOWER(TRIM($G2490))="omani",LOWER(TRIM($G2490))="oman",LOWER(TRIM($G2490))="om",LOWER(TRIM($G2490))="local"),1,0))</f>
        <v/>
      </c>
      <c r="R2490" s="38">
        <f>IF($C2490="",0,IF(OR(ISNUMBER(SEARCH("resign",$N2490)),ISNUMBER(SEARCH("terminat",$N2490)),ISNUMBER(SEARCH("inactive",$N2490)),ISNUMBER(SEARCH("vacan",$N2490)),ISNUMBER(SEARCH("deceased",$N2490)),ISNUMBER(SEARCH("separated",$N2490))),0,1))</f>
        <v/>
      </c>
      <c r="S2490">
        <f>IF(OR($R2490=0,NOT(ISNUMBER($I2490))),"",IFERROR(DATEDIF($I2490,DATE(FY,1,1),"y"),""))</f>
        <v/>
      </c>
      <c r="T2490">
        <f>IF(OR($R2490=0,NOT(ISNUMBER($J2490))),"",IFERROR(DATEDIF($J2490,DATE(FY,1,1),"y"),0))</f>
        <v/>
      </c>
      <c r="U2490" s="38">
        <f>IF(OR($R2490=0,NOT(ISNUMBER($I2490))),0,IF(YEAR($I2490)+IF($Q2490=1,RetAgeO,RetAgeE)=FY,MONTH($I2490),IF(YEAR($I2490)+IF($Q2490=1,RetAgeO,RetAgeE)&lt;FY,1,0)))</f>
        <v/>
      </c>
      <c r="V2490" s="38">
        <f>IF(OR($R2490=0,NOT(ISNUMBER($K2490))),0,IF(YEAR($K2490)=FY,MONTH($K2490),IF(YEAR($K2490)&lt;FY,1,0)))</f>
        <v/>
      </c>
      <c r="W2490" s="38">
        <f>IF($R2490=0,0,MIN(12,IF(AND(ISNUMBER($O2490),$O2490&gt;=1,$O2490&lt;=12),INT($O2490),12),IF(AND(RetireExit="Yes",$U2490&gt;0),$U2490,12),IF(AND(ContractExit="Yes",$V2490&gt;0),$V2490,12)))</f>
        <v/>
      </c>
      <c r="X2490" s="37">
        <f>IF(ISNUMBER($P2490),$P2490,IncPct)</f>
        <v/>
      </c>
      <c r="Y2490" s="39">
        <f>IF($W2490=0,0,MAX(0,MIN($W2490,IncMonth-1))+MAX(0,$W2490-IncMonth+1)*(1+$X2490))</f>
        <v/>
      </c>
      <c r="Z2490" s="40">
        <f>IF($C2490="",0,IFERROR(INDEX(Departments!$B$5:$B$54,MATCH($C2490,Departments!$A$5:$A$54,0)),0))</f>
        <v/>
      </c>
      <c r="AA2490" s="41">
        <f>N($L2490)*$Y2490</f>
        <v/>
      </c>
      <c r="AB2490" s="41">
        <f>N($M2490)*$Y2490</f>
        <v/>
      </c>
      <c r="AC2490" s="41">
        <f>$AA2490*$Z2490</f>
        <v/>
      </c>
      <c r="AD2490" s="41">
        <f>$AA2490*BonusMonths/12</f>
        <v/>
      </c>
      <c r="AE2490" s="41">
        <f>($AA2490+SI_Gross*$AB2490)*IF($Q2490=1,SI_O,SI_E)</f>
        <v/>
      </c>
      <c r="AF2490" s="41">
        <f>IF($Q2490=1,0,$AA2490*EOSB)</f>
        <v/>
      </c>
      <c r="AG2490" s="41">
        <f>$AN2490*$W2490</f>
        <v/>
      </c>
      <c r="AH2490" s="41">
        <f>SUM($AA2490:$AG2490)</f>
        <v/>
      </c>
      <c r="AI2490" s="41">
        <f>12*($AM2490+$AN2490)</f>
        <v/>
      </c>
      <c r="AJ2490" s="41">
        <f>$AM2490*((IncMonth-1)+(13-IncMonth)*(1+$X2490))+12*$AN2490</f>
        <v/>
      </c>
      <c r="AK2490" s="41">
        <f>IF($R2490=1,N($L2490)+N($M2490),0)</f>
        <v/>
      </c>
      <c r="AL2490">
        <f>IF($C2490="","",IF(N($L2490)&lt;=0,"Basic salary missing",IF(ISNA(MATCH($C2490,Departments!$A$5:$A$54,0)),"Department not on Departments sheet",IF(AND($I2490&lt;&gt;"",NOT(ISNUMBER($I2490))),"Date of birth is text, not a date",IF(AND($K2490&lt;&gt;"",NOT(ISNUMBER($K2490))),"Contract end is text, not a date","")))))</f>
        <v/>
      </c>
      <c r="AM2490" s="41">
        <f>IF($R2490=0,0,N($L2490)*(1+$Z2490+BonusMonths/12+IF($Q2490=1,0,EOSB))+N($M2490)+(N($L2490)+SI_Gross*N($M2490))*IF($Q2490=1,SI_O,SI_E))</f>
        <v/>
      </c>
      <c r="AN2490" s="41">
        <f>IF($R2490=0,0,(IF($Q2490=1,MedO,MedE+Ticket)+Training)/12)</f>
        <v/>
      </c>
    </row>
    <row r="2491">
      <c r="I2491" s="35" t="n"/>
      <c r="J2491" s="35" t="n"/>
      <c r="K2491" s="35" t="n"/>
      <c r="L2491" s="36" t="n"/>
      <c r="M2491" s="36" t="n"/>
      <c r="P2491" s="37" t="n"/>
      <c r="Q2491" s="38">
        <f>IF($C2491="",0,IF(OR(LOWER(TRIM($G2491))="omani",LOWER(TRIM($G2491))="oman",LOWER(TRIM($G2491))="om",LOWER(TRIM($G2491))="local"),1,0))</f>
        <v/>
      </c>
      <c r="R2491" s="38">
        <f>IF($C2491="",0,IF(OR(ISNUMBER(SEARCH("resign",$N2491)),ISNUMBER(SEARCH("terminat",$N2491)),ISNUMBER(SEARCH("inactive",$N2491)),ISNUMBER(SEARCH("vacan",$N2491)),ISNUMBER(SEARCH("deceased",$N2491)),ISNUMBER(SEARCH("separated",$N2491))),0,1))</f>
        <v/>
      </c>
      <c r="S2491">
        <f>IF(OR($R2491=0,NOT(ISNUMBER($I2491))),"",IFERROR(DATEDIF($I2491,DATE(FY,1,1),"y"),""))</f>
        <v/>
      </c>
      <c r="T2491">
        <f>IF(OR($R2491=0,NOT(ISNUMBER($J2491))),"",IFERROR(DATEDIF($J2491,DATE(FY,1,1),"y"),0))</f>
        <v/>
      </c>
      <c r="U2491" s="38">
        <f>IF(OR($R2491=0,NOT(ISNUMBER($I2491))),0,IF(YEAR($I2491)+IF($Q2491=1,RetAgeO,RetAgeE)=FY,MONTH($I2491),IF(YEAR($I2491)+IF($Q2491=1,RetAgeO,RetAgeE)&lt;FY,1,0)))</f>
        <v/>
      </c>
      <c r="V2491" s="38">
        <f>IF(OR($R2491=0,NOT(ISNUMBER($K2491))),0,IF(YEAR($K2491)=FY,MONTH($K2491),IF(YEAR($K2491)&lt;FY,1,0)))</f>
        <v/>
      </c>
      <c r="W2491" s="38">
        <f>IF($R2491=0,0,MIN(12,IF(AND(ISNUMBER($O2491),$O2491&gt;=1,$O2491&lt;=12),INT($O2491),12),IF(AND(RetireExit="Yes",$U2491&gt;0),$U2491,12),IF(AND(ContractExit="Yes",$V2491&gt;0),$V2491,12)))</f>
        <v/>
      </c>
      <c r="X2491" s="37">
        <f>IF(ISNUMBER($P2491),$P2491,IncPct)</f>
        <v/>
      </c>
      <c r="Y2491" s="39">
        <f>IF($W2491=0,0,MAX(0,MIN($W2491,IncMonth-1))+MAX(0,$W2491-IncMonth+1)*(1+$X2491))</f>
        <v/>
      </c>
      <c r="Z2491" s="40">
        <f>IF($C2491="",0,IFERROR(INDEX(Departments!$B$5:$B$54,MATCH($C2491,Departments!$A$5:$A$54,0)),0))</f>
        <v/>
      </c>
      <c r="AA2491" s="41">
        <f>N($L2491)*$Y2491</f>
        <v/>
      </c>
      <c r="AB2491" s="41">
        <f>N($M2491)*$Y2491</f>
        <v/>
      </c>
      <c r="AC2491" s="41">
        <f>$AA2491*$Z2491</f>
        <v/>
      </c>
      <c r="AD2491" s="41">
        <f>$AA2491*BonusMonths/12</f>
        <v/>
      </c>
      <c r="AE2491" s="41">
        <f>($AA2491+SI_Gross*$AB2491)*IF($Q2491=1,SI_O,SI_E)</f>
        <v/>
      </c>
      <c r="AF2491" s="41">
        <f>IF($Q2491=1,0,$AA2491*EOSB)</f>
        <v/>
      </c>
      <c r="AG2491" s="41">
        <f>$AN2491*$W2491</f>
        <v/>
      </c>
      <c r="AH2491" s="41">
        <f>SUM($AA2491:$AG2491)</f>
        <v/>
      </c>
      <c r="AI2491" s="41">
        <f>12*($AM2491+$AN2491)</f>
        <v/>
      </c>
      <c r="AJ2491" s="41">
        <f>$AM2491*((IncMonth-1)+(13-IncMonth)*(1+$X2491))+12*$AN2491</f>
        <v/>
      </c>
      <c r="AK2491" s="41">
        <f>IF($R2491=1,N($L2491)+N($M2491),0)</f>
        <v/>
      </c>
      <c r="AL2491">
        <f>IF($C2491="","",IF(N($L2491)&lt;=0,"Basic salary missing",IF(ISNA(MATCH($C2491,Departments!$A$5:$A$54,0)),"Department not on Departments sheet",IF(AND($I2491&lt;&gt;"",NOT(ISNUMBER($I2491))),"Date of birth is text, not a date",IF(AND($K2491&lt;&gt;"",NOT(ISNUMBER($K2491))),"Contract end is text, not a date","")))))</f>
        <v/>
      </c>
      <c r="AM2491" s="41">
        <f>IF($R2491=0,0,N($L2491)*(1+$Z2491+BonusMonths/12+IF($Q2491=1,0,EOSB))+N($M2491)+(N($L2491)+SI_Gross*N($M2491))*IF($Q2491=1,SI_O,SI_E))</f>
        <v/>
      </c>
      <c r="AN2491" s="41">
        <f>IF($R2491=0,0,(IF($Q2491=1,MedO,MedE+Ticket)+Training)/12)</f>
        <v/>
      </c>
    </row>
    <row r="2492">
      <c r="I2492" s="35" t="n"/>
      <c r="J2492" s="35" t="n"/>
      <c r="K2492" s="35" t="n"/>
      <c r="L2492" s="36" t="n"/>
      <c r="M2492" s="36" t="n"/>
      <c r="P2492" s="37" t="n"/>
      <c r="Q2492" s="38">
        <f>IF($C2492="",0,IF(OR(LOWER(TRIM($G2492))="omani",LOWER(TRIM($G2492))="oman",LOWER(TRIM($G2492))="om",LOWER(TRIM($G2492))="local"),1,0))</f>
        <v/>
      </c>
      <c r="R2492" s="38">
        <f>IF($C2492="",0,IF(OR(ISNUMBER(SEARCH("resign",$N2492)),ISNUMBER(SEARCH("terminat",$N2492)),ISNUMBER(SEARCH("inactive",$N2492)),ISNUMBER(SEARCH("vacan",$N2492)),ISNUMBER(SEARCH("deceased",$N2492)),ISNUMBER(SEARCH("separated",$N2492))),0,1))</f>
        <v/>
      </c>
      <c r="S2492">
        <f>IF(OR($R2492=0,NOT(ISNUMBER($I2492))),"",IFERROR(DATEDIF($I2492,DATE(FY,1,1),"y"),""))</f>
        <v/>
      </c>
      <c r="T2492">
        <f>IF(OR($R2492=0,NOT(ISNUMBER($J2492))),"",IFERROR(DATEDIF($J2492,DATE(FY,1,1),"y"),0))</f>
        <v/>
      </c>
      <c r="U2492" s="38">
        <f>IF(OR($R2492=0,NOT(ISNUMBER($I2492))),0,IF(YEAR($I2492)+IF($Q2492=1,RetAgeO,RetAgeE)=FY,MONTH($I2492),IF(YEAR($I2492)+IF($Q2492=1,RetAgeO,RetAgeE)&lt;FY,1,0)))</f>
        <v/>
      </c>
      <c r="V2492" s="38">
        <f>IF(OR($R2492=0,NOT(ISNUMBER($K2492))),0,IF(YEAR($K2492)=FY,MONTH($K2492),IF(YEAR($K2492)&lt;FY,1,0)))</f>
        <v/>
      </c>
      <c r="W2492" s="38">
        <f>IF($R2492=0,0,MIN(12,IF(AND(ISNUMBER($O2492),$O2492&gt;=1,$O2492&lt;=12),INT($O2492),12),IF(AND(RetireExit="Yes",$U2492&gt;0),$U2492,12),IF(AND(ContractExit="Yes",$V2492&gt;0),$V2492,12)))</f>
        <v/>
      </c>
      <c r="X2492" s="37">
        <f>IF(ISNUMBER($P2492),$P2492,IncPct)</f>
        <v/>
      </c>
      <c r="Y2492" s="39">
        <f>IF($W2492=0,0,MAX(0,MIN($W2492,IncMonth-1))+MAX(0,$W2492-IncMonth+1)*(1+$X2492))</f>
        <v/>
      </c>
      <c r="Z2492" s="40">
        <f>IF($C2492="",0,IFERROR(INDEX(Departments!$B$5:$B$54,MATCH($C2492,Departments!$A$5:$A$54,0)),0))</f>
        <v/>
      </c>
      <c r="AA2492" s="41">
        <f>N($L2492)*$Y2492</f>
        <v/>
      </c>
      <c r="AB2492" s="41">
        <f>N($M2492)*$Y2492</f>
        <v/>
      </c>
      <c r="AC2492" s="41">
        <f>$AA2492*$Z2492</f>
        <v/>
      </c>
      <c r="AD2492" s="41">
        <f>$AA2492*BonusMonths/12</f>
        <v/>
      </c>
      <c r="AE2492" s="41">
        <f>($AA2492+SI_Gross*$AB2492)*IF($Q2492=1,SI_O,SI_E)</f>
        <v/>
      </c>
      <c r="AF2492" s="41">
        <f>IF($Q2492=1,0,$AA2492*EOSB)</f>
        <v/>
      </c>
      <c r="AG2492" s="41">
        <f>$AN2492*$W2492</f>
        <v/>
      </c>
      <c r="AH2492" s="41">
        <f>SUM($AA2492:$AG2492)</f>
        <v/>
      </c>
      <c r="AI2492" s="41">
        <f>12*($AM2492+$AN2492)</f>
        <v/>
      </c>
      <c r="AJ2492" s="41">
        <f>$AM2492*((IncMonth-1)+(13-IncMonth)*(1+$X2492))+12*$AN2492</f>
        <v/>
      </c>
      <c r="AK2492" s="41">
        <f>IF($R2492=1,N($L2492)+N($M2492),0)</f>
        <v/>
      </c>
      <c r="AL2492">
        <f>IF($C2492="","",IF(N($L2492)&lt;=0,"Basic salary missing",IF(ISNA(MATCH($C2492,Departments!$A$5:$A$54,0)),"Department not on Departments sheet",IF(AND($I2492&lt;&gt;"",NOT(ISNUMBER($I2492))),"Date of birth is text, not a date",IF(AND($K2492&lt;&gt;"",NOT(ISNUMBER($K2492))),"Contract end is text, not a date","")))))</f>
        <v/>
      </c>
      <c r="AM2492" s="41">
        <f>IF($R2492=0,0,N($L2492)*(1+$Z2492+BonusMonths/12+IF($Q2492=1,0,EOSB))+N($M2492)+(N($L2492)+SI_Gross*N($M2492))*IF($Q2492=1,SI_O,SI_E))</f>
        <v/>
      </c>
      <c r="AN2492" s="41">
        <f>IF($R2492=0,0,(IF($Q2492=1,MedO,MedE+Ticket)+Training)/12)</f>
        <v/>
      </c>
    </row>
    <row r="2493">
      <c r="I2493" s="35" t="n"/>
      <c r="J2493" s="35" t="n"/>
      <c r="K2493" s="35" t="n"/>
      <c r="L2493" s="36" t="n"/>
      <c r="M2493" s="36" t="n"/>
      <c r="P2493" s="37" t="n"/>
      <c r="Q2493" s="38">
        <f>IF($C2493="",0,IF(OR(LOWER(TRIM($G2493))="omani",LOWER(TRIM($G2493))="oman",LOWER(TRIM($G2493))="om",LOWER(TRIM($G2493))="local"),1,0))</f>
        <v/>
      </c>
      <c r="R2493" s="38">
        <f>IF($C2493="",0,IF(OR(ISNUMBER(SEARCH("resign",$N2493)),ISNUMBER(SEARCH("terminat",$N2493)),ISNUMBER(SEARCH("inactive",$N2493)),ISNUMBER(SEARCH("vacan",$N2493)),ISNUMBER(SEARCH("deceased",$N2493)),ISNUMBER(SEARCH("separated",$N2493))),0,1))</f>
        <v/>
      </c>
      <c r="S2493">
        <f>IF(OR($R2493=0,NOT(ISNUMBER($I2493))),"",IFERROR(DATEDIF($I2493,DATE(FY,1,1),"y"),""))</f>
        <v/>
      </c>
      <c r="T2493">
        <f>IF(OR($R2493=0,NOT(ISNUMBER($J2493))),"",IFERROR(DATEDIF($J2493,DATE(FY,1,1),"y"),0))</f>
        <v/>
      </c>
      <c r="U2493" s="38">
        <f>IF(OR($R2493=0,NOT(ISNUMBER($I2493))),0,IF(YEAR($I2493)+IF($Q2493=1,RetAgeO,RetAgeE)=FY,MONTH($I2493),IF(YEAR($I2493)+IF($Q2493=1,RetAgeO,RetAgeE)&lt;FY,1,0)))</f>
        <v/>
      </c>
      <c r="V2493" s="38">
        <f>IF(OR($R2493=0,NOT(ISNUMBER($K2493))),0,IF(YEAR($K2493)=FY,MONTH($K2493),IF(YEAR($K2493)&lt;FY,1,0)))</f>
        <v/>
      </c>
      <c r="W2493" s="38">
        <f>IF($R2493=0,0,MIN(12,IF(AND(ISNUMBER($O2493),$O2493&gt;=1,$O2493&lt;=12),INT($O2493),12),IF(AND(RetireExit="Yes",$U2493&gt;0),$U2493,12),IF(AND(ContractExit="Yes",$V2493&gt;0),$V2493,12)))</f>
        <v/>
      </c>
      <c r="X2493" s="37">
        <f>IF(ISNUMBER($P2493),$P2493,IncPct)</f>
        <v/>
      </c>
      <c r="Y2493" s="39">
        <f>IF($W2493=0,0,MAX(0,MIN($W2493,IncMonth-1))+MAX(0,$W2493-IncMonth+1)*(1+$X2493))</f>
        <v/>
      </c>
      <c r="Z2493" s="40">
        <f>IF($C2493="",0,IFERROR(INDEX(Departments!$B$5:$B$54,MATCH($C2493,Departments!$A$5:$A$54,0)),0))</f>
        <v/>
      </c>
      <c r="AA2493" s="41">
        <f>N($L2493)*$Y2493</f>
        <v/>
      </c>
      <c r="AB2493" s="41">
        <f>N($M2493)*$Y2493</f>
        <v/>
      </c>
      <c r="AC2493" s="41">
        <f>$AA2493*$Z2493</f>
        <v/>
      </c>
      <c r="AD2493" s="41">
        <f>$AA2493*BonusMonths/12</f>
        <v/>
      </c>
      <c r="AE2493" s="41">
        <f>($AA2493+SI_Gross*$AB2493)*IF($Q2493=1,SI_O,SI_E)</f>
        <v/>
      </c>
      <c r="AF2493" s="41">
        <f>IF($Q2493=1,0,$AA2493*EOSB)</f>
        <v/>
      </c>
      <c r="AG2493" s="41">
        <f>$AN2493*$W2493</f>
        <v/>
      </c>
      <c r="AH2493" s="41">
        <f>SUM($AA2493:$AG2493)</f>
        <v/>
      </c>
      <c r="AI2493" s="41">
        <f>12*($AM2493+$AN2493)</f>
        <v/>
      </c>
      <c r="AJ2493" s="41">
        <f>$AM2493*((IncMonth-1)+(13-IncMonth)*(1+$X2493))+12*$AN2493</f>
        <v/>
      </c>
      <c r="AK2493" s="41">
        <f>IF($R2493=1,N($L2493)+N($M2493),0)</f>
        <v/>
      </c>
      <c r="AL2493">
        <f>IF($C2493="","",IF(N($L2493)&lt;=0,"Basic salary missing",IF(ISNA(MATCH($C2493,Departments!$A$5:$A$54,0)),"Department not on Departments sheet",IF(AND($I2493&lt;&gt;"",NOT(ISNUMBER($I2493))),"Date of birth is text, not a date",IF(AND($K2493&lt;&gt;"",NOT(ISNUMBER($K2493))),"Contract end is text, not a date","")))))</f>
        <v/>
      </c>
      <c r="AM2493" s="41">
        <f>IF($R2493=0,0,N($L2493)*(1+$Z2493+BonusMonths/12+IF($Q2493=1,0,EOSB))+N($M2493)+(N($L2493)+SI_Gross*N($M2493))*IF($Q2493=1,SI_O,SI_E))</f>
        <v/>
      </c>
      <c r="AN2493" s="41">
        <f>IF($R2493=0,0,(IF($Q2493=1,MedO,MedE+Ticket)+Training)/12)</f>
        <v/>
      </c>
    </row>
    <row r="2494">
      <c r="I2494" s="35" t="n"/>
      <c r="J2494" s="35" t="n"/>
      <c r="K2494" s="35" t="n"/>
      <c r="L2494" s="36" t="n"/>
      <c r="M2494" s="36" t="n"/>
      <c r="P2494" s="37" t="n"/>
      <c r="Q2494" s="38">
        <f>IF($C2494="",0,IF(OR(LOWER(TRIM($G2494))="omani",LOWER(TRIM($G2494))="oman",LOWER(TRIM($G2494))="om",LOWER(TRIM($G2494))="local"),1,0))</f>
        <v/>
      </c>
      <c r="R2494" s="38">
        <f>IF($C2494="",0,IF(OR(ISNUMBER(SEARCH("resign",$N2494)),ISNUMBER(SEARCH("terminat",$N2494)),ISNUMBER(SEARCH("inactive",$N2494)),ISNUMBER(SEARCH("vacan",$N2494)),ISNUMBER(SEARCH("deceased",$N2494)),ISNUMBER(SEARCH("separated",$N2494))),0,1))</f>
        <v/>
      </c>
      <c r="S2494">
        <f>IF(OR($R2494=0,NOT(ISNUMBER($I2494))),"",IFERROR(DATEDIF($I2494,DATE(FY,1,1),"y"),""))</f>
        <v/>
      </c>
      <c r="T2494">
        <f>IF(OR($R2494=0,NOT(ISNUMBER($J2494))),"",IFERROR(DATEDIF($J2494,DATE(FY,1,1),"y"),0))</f>
        <v/>
      </c>
      <c r="U2494" s="38">
        <f>IF(OR($R2494=0,NOT(ISNUMBER($I2494))),0,IF(YEAR($I2494)+IF($Q2494=1,RetAgeO,RetAgeE)=FY,MONTH($I2494),IF(YEAR($I2494)+IF($Q2494=1,RetAgeO,RetAgeE)&lt;FY,1,0)))</f>
        <v/>
      </c>
      <c r="V2494" s="38">
        <f>IF(OR($R2494=0,NOT(ISNUMBER($K2494))),0,IF(YEAR($K2494)=FY,MONTH($K2494),IF(YEAR($K2494)&lt;FY,1,0)))</f>
        <v/>
      </c>
      <c r="W2494" s="38">
        <f>IF($R2494=0,0,MIN(12,IF(AND(ISNUMBER($O2494),$O2494&gt;=1,$O2494&lt;=12),INT($O2494),12),IF(AND(RetireExit="Yes",$U2494&gt;0),$U2494,12),IF(AND(ContractExit="Yes",$V2494&gt;0),$V2494,12)))</f>
        <v/>
      </c>
      <c r="X2494" s="37">
        <f>IF(ISNUMBER($P2494),$P2494,IncPct)</f>
        <v/>
      </c>
      <c r="Y2494" s="39">
        <f>IF($W2494=0,0,MAX(0,MIN($W2494,IncMonth-1))+MAX(0,$W2494-IncMonth+1)*(1+$X2494))</f>
        <v/>
      </c>
      <c r="Z2494" s="40">
        <f>IF($C2494="",0,IFERROR(INDEX(Departments!$B$5:$B$54,MATCH($C2494,Departments!$A$5:$A$54,0)),0))</f>
        <v/>
      </c>
      <c r="AA2494" s="41">
        <f>N($L2494)*$Y2494</f>
        <v/>
      </c>
      <c r="AB2494" s="41">
        <f>N($M2494)*$Y2494</f>
        <v/>
      </c>
      <c r="AC2494" s="41">
        <f>$AA2494*$Z2494</f>
        <v/>
      </c>
      <c r="AD2494" s="41">
        <f>$AA2494*BonusMonths/12</f>
        <v/>
      </c>
      <c r="AE2494" s="41">
        <f>($AA2494+SI_Gross*$AB2494)*IF($Q2494=1,SI_O,SI_E)</f>
        <v/>
      </c>
      <c r="AF2494" s="41">
        <f>IF($Q2494=1,0,$AA2494*EOSB)</f>
        <v/>
      </c>
      <c r="AG2494" s="41">
        <f>$AN2494*$W2494</f>
        <v/>
      </c>
      <c r="AH2494" s="41">
        <f>SUM($AA2494:$AG2494)</f>
        <v/>
      </c>
      <c r="AI2494" s="41">
        <f>12*($AM2494+$AN2494)</f>
        <v/>
      </c>
      <c r="AJ2494" s="41">
        <f>$AM2494*((IncMonth-1)+(13-IncMonth)*(1+$X2494))+12*$AN2494</f>
        <v/>
      </c>
      <c r="AK2494" s="41">
        <f>IF($R2494=1,N($L2494)+N($M2494),0)</f>
        <v/>
      </c>
      <c r="AL2494">
        <f>IF($C2494="","",IF(N($L2494)&lt;=0,"Basic salary missing",IF(ISNA(MATCH($C2494,Departments!$A$5:$A$54,0)),"Department not on Departments sheet",IF(AND($I2494&lt;&gt;"",NOT(ISNUMBER($I2494))),"Date of birth is text, not a date",IF(AND($K2494&lt;&gt;"",NOT(ISNUMBER($K2494))),"Contract end is text, not a date","")))))</f>
        <v/>
      </c>
      <c r="AM2494" s="41">
        <f>IF($R2494=0,0,N($L2494)*(1+$Z2494+BonusMonths/12+IF($Q2494=1,0,EOSB))+N($M2494)+(N($L2494)+SI_Gross*N($M2494))*IF($Q2494=1,SI_O,SI_E))</f>
        <v/>
      </c>
      <c r="AN2494" s="41">
        <f>IF($R2494=0,0,(IF($Q2494=1,MedO,MedE+Ticket)+Training)/12)</f>
        <v/>
      </c>
    </row>
    <row r="2495">
      <c r="I2495" s="35" t="n"/>
      <c r="J2495" s="35" t="n"/>
      <c r="K2495" s="35" t="n"/>
      <c r="L2495" s="36" t="n"/>
      <c r="M2495" s="36" t="n"/>
      <c r="P2495" s="37" t="n"/>
      <c r="Q2495" s="38">
        <f>IF($C2495="",0,IF(OR(LOWER(TRIM($G2495))="omani",LOWER(TRIM($G2495))="oman",LOWER(TRIM($G2495))="om",LOWER(TRIM($G2495))="local"),1,0))</f>
        <v/>
      </c>
      <c r="R2495" s="38">
        <f>IF($C2495="",0,IF(OR(ISNUMBER(SEARCH("resign",$N2495)),ISNUMBER(SEARCH("terminat",$N2495)),ISNUMBER(SEARCH("inactive",$N2495)),ISNUMBER(SEARCH("vacan",$N2495)),ISNUMBER(SEARCH("deceased",$N2495)),ISNUMBER(SEARCH("separated",$N2495))),0,1))</f>
        <v/>
      </c>
      <c r="S2495">
        <f>IF(OR($R2495=0,NOT(ISNUMBER($I2495))),"",IFERROR(DATEDIF($I2495,DATE(FY,1,1),"y"),""))</f>
        <v/>
      </c>
      <c r="T2495">
        <f>IF(OR($R2495=0,NOT(ISNUMBER($J2495))),"",IFERROR(DATEDIF($J2495,DATE(FY,1,1),"y"),0))</f>
        <v/>
      </c>
      <c r="U2495" s="38">
        <f>IF(OR($R2495=0,NOT(ISNUMBER($I2495))),0,IF(YEAR($I2495)+IF($Q2495=1,RetAgeO,RetAgeE)=FY,MONTH($I2495),IF(YEAR($I2495)+IF($Q2495=1,RetAgeO,RetAgeE)&lt;FY,1,0)))</f>
        <v/>
      </c>
      <c r="V2495" s="38">
        <f>IF(OR($R2495=0,NOT(ISNUMBER($K2495))),0,IF(YEAR($K2495)=FY,MONTH($K2495),IF(YEAR($K2495)&lt;FY,1,0)))</f>
        <v/>
      </c>
      <c r="W2495" s="38">
        <f>IF($R2495=0,0,MIN(12,IF(AND(ISNUMBER($O2495),$O2495&gt;=1,$O2495&lt;=12),INT($O2495),12),IF(AND(RetireExit="Yes",$U2495&gt;0),$U2495,12),IF(AND(ContractExit="Yes",$V2495&gt;0),$V2495,12)))</f>
        <v/>
      </c>
      <c r="X2495" s="37">
        <f>IF(ISNUMBER($P2495),$P2495,IncPct)</f>
        <v/>
      </c>
      <c r="Y2495" s="39">
        <f>IF($W2495=0,0,MAX(0,MIN($W2495,IncMonth-1))+MAX(0,$W2495-IncMonth+1)*(1+$X2495))</f>
        <v/>
      </c>
      <c r="Z2495" s="40">
        <f>IF($C2495="",0,IFERROR(INDEX(Departments!$B$5:$B$54,MATCH($C2495,Departments!$A$5:$A$54,0)),0))</f>
        <v/>
      </c>
      <c r="AA2495" s="41">
        <f>N($L2495)*$Y2495</f>
        <v/>
      </c>
      <c r="AB2495" s="41">
        <f>N($M2495)*$Y2495</f>
        <v/>
      </c>
      <c r="AC2495" s="41">
        <f>$AA2495*$Z2495</f>
        <v/>
      </c>
      <c r="AD2495" s="41">
        <f>$AA2495*BonusMonths/12</f>
        <v/>
      </c>
      <c r="AE2495" s="41">
        <f>($AA2495+SI_Gross*$AB2495)*IF($Q2495=1,SI_O,SI_E)</f>
        <v/>
      </c>
      <c r="AF2495" s="41">
        <f>IF($Q2495=1,0,$AA2495*EOSB)</f>
        <v/>
      </c>
      <c r="AG2495" s="41">
        <f>$AN2495*$W2495</f>
        <v/>
      </c>
      <c r="AH2495" s="41">
        <f>SUM($AA2495:$AG2495)</f>
        <v/>
      </c>
      <c r="AI2495" s="41">
        <f>12*($AM2495+$AN2495)</f>
        <v/>
      </c>
      <c r="AJ2495" s="41">
        <f>$AM2495*((IncMonth-1)+(13-IncMonth)*(1+$X2495))+12*$AN2495</f>
        <v/>
      </c>
      <c r="AK2495" s="41">
        <f>IF($R2495=1,N($L2495)+N($M2495),0)</f>
        <v/>
      </c>
      <c r="AL2495">
        <f>IF($C2495="","",IF(N($L2495)&lt;=0,"Basic salary missing",IF(ISNA(MATCH($C2495,Departments!$A$5:$A$54,0)),"Department not on Departments sheet",IF(AND($I2495&lt;&gt;"",NOT(ISNUMBER($I2495))),"Date of birth is text, not a date",IF(AND($K2495&lt;&gt;"",NOT(ISNUMBER($K2495))),"Contract end is text, not a date","")))))</f>
        <v/>
      </c>
      <c r="AM2495" s="41">
        <f>IF($R2495=0,0,N($L2495)*(1+$Z2495+BonusMonths/12+IF($Q2495=1,0,EOSB))+N($M2495)+(N($L2495)+SI_Gross*N($M2495))*IF($Q2495=1,SI_O,SI_E))</f>
        <v/>
      </c>
      <c r="AN2495" s="41">
        <f>IF($R2495=0,0,(IF($Q2495=1,MedO,MedE+Ticket)+Training)/12)</f>
        <v/>
      </c>
    </row>
    <row r="2496">
      <c r="I2496" s="35" t="n"/>
      <c r="J2496" s="35" t="n"/>
      <c r="K2496" s="35" t="n"/>
      <c r="L2496" s="36" t="n"/>
      <c r="M2496" s="36" t="n"/>
      <c r="P2496" s="37" t="n"/>
      <c r="Q2496" s="38">
        <f>IF($C2496="",0,IF(OR(LOWER(TRIM($G2496))="omani",LOWER(TRIM($G2496))="oman",LOWER(TRIM($G2496))="om",LOWER(TRIM($G2496))="local"),1,0))</f>
        <v/>
      </c>
      <c r="R2496" s="38">
        <f>IF($C2496="",0,IF(OR(ISNUMBER(SEARCH("resign",$N2496)),ISNUMBER(SEARCH("terminat",$N2496)),ISNUMBER(SEARCH("inactive",$N2496)),ISNUMBER(SEARCH("vacan",$N2496)),ISNUMBER(SEARCH("deceased",$N2496)),ISNUMBER(SEARCH("separated",$N2496))),0,1))</f>
        <v/>
      </c>
      <c r="S2496">
        <f>IF(OR($R2496=0,NOT(ISNUMBER($I2496))),"",IFERROR(DATEDIF($I2496,DATE(FY,1,1),"y"),""))</f>
        <v/>
      </c>
      <c r="T2496">
        <f>IF(OR($R2496=0,NOT(ISNUMBER($J2496))),"",IFERROR(DATEDIF($J2496,DATE(FY,1,1),"y"),0))</f>
        <v/>
      </c>
      <c r="U2496" s="38">
        <f>IF(OR($R2496=0,NOT(ISNUMBER($I2496))),0,IF(YEAR($I2496)+IF($Q2496=1,RetAgeO,RetAgeE)=FY,MONTH($I2496),IF(YEAR($I2496)+IF($Q2496=1,RetAgeO,RetAgeE)&lt;FY,1,0)))</f>
        <v/>
      </c>
      <c r="V2496" s="38">
        <f>IF(OR($R2496=0,NOT(ISNUMBER($K2496))),0,IF(YEAR($K2496)=FY,MONTH($K2496),IF(YEAR($K2496)&lt;FY,1,0)))</f>
        <v/>
      </c>
      <c r="W2496" s="38">
        <f>IF($R2496=0,0,MIN(12,IF(AND(ISNUMBER($O2496),$O2496&gt;=1,$O2496&lt;=12),INT($O2496),12),IF(AND(RetireExit="Yes",$U2496&gt;0),$U2496,12),IF(AND(ContractExit="Yes",$V2496&gt;0),$V2496,12)))</f>
        <v/>
      </c>
      <c r="X2496" s="37">
        <f>IF(ISNUMBER($P2496),$P2496,IncPct)</f>
        <v/>
      </c>
      <c r="Y2496" s="39">
        <f>IF($W2496=0,0,MAX(0,MIN($W2496,IncMonth-1))+MAX(0,$W2496-IncMonth+1)*(1+$X2496))</f>
        <v/>
      </c>
      <c r="Z2496" s="40">
        <f>IF($C2496="",0,IFERROR(INDEX(Departments!$B$5:$B$54,MATCH($C2496,Departments!$A$5:$A$54,0)),0))</f>
        <v/>
      </c>
      <c r="AA2496" s="41">
        <f>N($L2496)*$Y2496</f>
        <v/>
      </c>
      <c r="AB2496" s="41">
        <f>N($M2496)*$Y2496</f>
        <v/>
      </c>
      <c r="AC2496" s="41">
        <f>$AA2496*$Z2496</f>
        <v/>
      </c>
      <c r="AD2496" s="41">
        <f>$AA2496*BonusMonths/12</f>
        <v/>
      </c>
      <c r="AE2496" s="41">
        <f>($AA2496+SI_Gross*$AB2496)*IF($Q2496=1,SI_O,SI_E)</f>
        <v/>
      </c>
      <c r="AF2496" s="41">
        <f>IF($Q2496=1,0,$AA2496*EOSB)</f>
        <v/>
      </c>
      <c r="AG2496" s="41">
        <f>$AN2496*$W2496</f>
        <v/>
      </c>
      <c r="AH2496" s="41">
        <f>SUM($AA2496:$AG2496)</f>
        <v/>
      </c>
      <c r="AI2496" s="41">
        <f>12*($AM2496+$AN2496)</f>
        <v/>
      </c>
      <c r="AJ2496" s="41">
        <f>$AM2496*((IncMonth-1)+(13-IncMonth)*(1+$X2496))+12*$AN2496</f>
        <v/>
      </c>
      <c r="AK2496" s="41">
        <f>IF($R2496=1,N($L2496)+N($M2496),0)</f>
        <v/>
      </c>
      <c r="AL2496">
        <f>IF($C2496="","",IF(N($L2496)&lt;=0,"Basic salary missing",IF(ISNA(MATCH($C2496,Departments!$A$5:$A$54,0)),"Department not on Departments sheet",IF(AND($I2496&lt;&gt;"",NOT(ISNUMBER($I2496))),"Date of birth is text, not a date",IF(AND($K2496&lt;&gt;"",NOT(ISNUMBER($K2496))),"Contract end is text, not a date","")))))</f>
        <v/>
      </c>
      <c r="AM2496" s="41">
        <f>IF($R2496=0,0,N($L2496)*(1+$Z2496+BonusMonths/12+IF($Q2496=1,0,EOSB))+N($M2496)+(N($L2496)+SI_Gross*N($M2496))*IF($Q2496=1,SI_O,SI_E))</f>
        <v/>
      </c>
      <c r="AN2496" s="41">
        <f>IF($R2496=0,0,(IF($Q2496=1,MedO,MedE+Ticket)+Training)/12)</f>
        <v/>
      </c>
    </row>
    <row r="2497">
      <c r="I2497" s="35" t="n"/>
      <c r="J2497" s="35" t="n"/>
      <c r="K2497" s="35" t="n"/>
      <c r="L2497" s="36" t="n"/>
      <c r="M2497" s="36" t="n"/>
      <c r="P2497" s="37" t="n"/>
      <c r="Q2497" s="38">
        <f>IF($C2497="",0,IF(OR(LOWER(TRIM($G2497))="omani",LOWER(TRIM($G2497))="oman",LOWER(TRIM($G2497))="om",LOWER(TRIM($G2497))="local"),1,0))</f>
        <v/>
      </c>
      <c r="R2497" s="38">
        <f>IF($C2497="",0,IF(OR(ISNUMBER(SEARCH("resign",$N2497)),ISNUMBER(SEARCH("terminat",$N2497)),ISNUMBER(SEARCH("inactive",$N2497)),ISNUMBER(SEARCH("vacan",$N2497)),ISNUMBER(SEARCH("deceased",$N2497)),ISNUMBER(SEARCH("separated",$N2497))),0,1))</f>
        <v/>
      </c>
      <c r="S2497">
        <f>IF(OR($R2497=0,NOT(ISNUMBER($I2497))),"",IFERROR(DATEDIF($I2497,DATE(FY,1,1),"y"),""))</f>
        <v/>
      </c>
      <c r="T2497">
        <f>IF(OR($R2497=0,NOT(ISNUMBER($J2497))),"",IFERROR(DATEDIF($J2497,DATE(FY,1,1),"y"),0))</f>
        <v/>
      </c>
      <c r="U2497" s="38">
        <f>IF(OR($R2497=0,NOT(ISNUMBER($I2497))),0,IF(YEAR($I2497)+IF($Q2497=1,RetAgeO,RetAgeE)=FY,MONTH($I2497),IF(YEAR($I2497)+IF($Q2497=1,RetAgeO,RetAgeE)&lt;FY,1,0)))</f>
        <v/>
      </c>
      <c r="V2497" s="38">
        <f>IF(OR($R2497=0,NOT(ISNUMBER($K2497))),0,IF(YEAR($K2497)=FY,MONTH($K2497),IF(YEAR($K2497)&lt;FY,1,0)))</f>
        <v/>
      </c>
      <c r="W2497" s="38">
        <f>IF($R2497=0,0,MIN(12,IF(AND(ISNUMBER($O2497),$O2497&gt;=1,$O2497&lt;=12),INT($O2497),12),IF(AND(RetireExit="Yes",$U2497&gt;0),$U2497,12),IF(AND(ContractExit="Yes",$V2497&gt;0),$V2497,12)))</f>
        <v/>
      </c>
      <c r="X2497" s="37">
        <f>IF(ISNUMBER($P2497),$P2497,IncPct)</f>
        <v/>
      </c>
      <c r="Y2497" s="39">
        <f>IF($W2497=0,0,MAX(0,MIN($W2497,IncMonth-1))+MAX(0,$W2497-IncMonth+1)*(1+$X2497))</f>
        <v/>
      </c>
      <c r="Z2497" s="40">
        <f>IF($C2497="",0,IFERROR(INDEX(Departments!$B$5:$B$54,MATCH($C2497,Departments!$A$5:$A$54,0)),0))</f>
        <v/>
      </c>
      <c r="AA2497" s="41">
        <f>N($L2497)*$Y2497</f>
        <v/>
      </c>
      <c r="AB2497" s="41">
        <f>N($M2497)*$Y2497</f>
        <v/>
      </c>
      <c r="AC2497" s="41">
        <f>$AA2497*$Z2497</f>
        <v/>
      </c>
      <c r="AD2497" s="41">
        <f>$AA2497*BonusMonths/12</f>
        <v/>
      </c>
      <c r="AE2497" s="41">
        <f>($AA2497+SI_Gross*$AB2497)*IF($Q2497=1,SI_O,SI_E)</f>
        <v/>
      </c>
      <c r="AF2497" s="41">
        <f>IF($Q2497=1,0,$AA2497*EOSB)</f>
        <v/>
      </c>
      <c r="AG2497" s="41">
        <f>$AN2497*$W2497</f>
        <v/>
      </c>
      <c r="AH2497" s="41">
        <f>SUM($AA2497:$AG2497)</f>
        <v/>
      </c>
      <c r="AI2497" s="41">
        <f>12*($AM2497+$AN2497)</f>
        <v/>
      </c>
      <c r="AJ2497" s="41">
        <f>$AM2497*((IncMonth-1)+(13-IncMonth)*(1+$X2497))+12*$AN2497</f>
        <v/>
      </c>
      <c r="AK2497" s="41">
        <f>IF($R2497=1,N($L2497)+N($M2497),0)</f>
        <v/>
      </c>
      <c r="AL2497">
        <f>IF($C2497="","",IF(N($L2497)&lt;=0,"Basic salary missing",IF(ISNA(MATCH($C2497,Departments!$A$5:$A$54,0)),"Department not on Departments sheet",IF(AND($I2497&lt;&gt;"",NOT(ISNUMBER($I2497))),"Date of birth is text, not a date",IF(AND($K2497&lt;&gt;"",NOT(ISNUMBER($K2497))),"Contract end is text, not a date","")))))</f>
        <v/>
      </c>
      <c r="AM2497" s="41">
        <f>IF($R2497=0,0,N($L2497)*(1+$Z2497+BonusMonths/12+IF($Q2497=1,0,EOSB))+N($M2497)+(N($L2497)+SI_Gross*N($M2497))*IF($Q2497=1,SI_O,SI_E))</f>
        <v/>
      </c>
      <c r="AN2497" s="41">
        <f>IF($R2497=0,0,(IF($Q2497=1,MedO,MedE+Ticket)+Training)/12)</f>
        <v/>
      </c>
    </row>
    <row r="2498">
      <c r="I2498" s="35" t="n"/>
      <c r="J2498" s="35" t="n"/>
      <c r="K2498" s="35" t="n"/>
      <c r="L2498" s="36" t="n"/>
      <c r="M2498" s="36" t="n"/>
      <c r="P2498" s="37" t="n"/>
      <c r="Q2498" s="38">
        <f>IF($C2498="",0,IF(OR(LOWER(TRIM($G2498))="omani",LOWER(TRIM($G2498))="oman",LOWER(TRIM($G2498))="om",LOWER(TRIM($G2498))="local"),1,0))</f>
        <v/>
      </c>
      <c r="R2498" s="38">
        <f>IF($C2498="",0,IF(OR(ISNUMBER(SEARCH("resign",$N2498)),ISNUMBER(SEARCH("terminat",$N2498)),ISNUMBER(SEARCH("inactive",$N2498)),ISNUMBER(SEARCH("vacan",$N2498)),ISNUMBER(SEARCH("deceased",$N2498)),ISNUMBER(SEARCH("separated",$N2498))),0,1))</f>
        <v/>
      </c>
      <c r="S2498">
        <f>IF(OR($R2498=0,NOT(ISNUMBER($I2498))),"",IFERROR(DATEDIF($I2498,DATE(FY,1,1),"y"),""))</f>
        <v/>
      </c>
      <c r="T2498">
        <f>IF(OR($R2498=0,NOT(ISNUMBER($J2498))),"",IFERROR(DATEDIF($J2498,DATE(FY,1,1),"y"),0))</f>
        <v/>
      </c>
      <c r="U2498" s="38">
        <f>IF(OR($R2498=0,NOT(ISNUMBER($I2498))),0,IF(YEAR($I2498)+IF($Q2498=1,RetAgeO,RetAgeE)=FY,MONTH($I2498),IF(YEAR($I2498)+IF($Q2498=1,RetAgeO,RetAgeE)&lt;FY,1,0)))</f>
        <v/>
      </c>
      <c r="V2498" s="38">
        <f>IF(OR($R2498=0,NOT(ISNUMBER($K2498))),0,IF(YEAR($K2498)=FY,MONTH($K2498),IF(YEAR($K2498)&lt;FY,1,0)))</f>
        <v/>
      </c>
      <c r="W2498" s="38">
        <f>IF($R2498=0,0,MIN(12,IF(AND(ISNUMBER($O2498),$O2498&gt;=1,$O2498&lt;=12),INT($O2498),12),IF(AND(RetireExit="Yes",$U2498&gt;0),$U2498,12),IF(AND(ContractExit="Yes",$V2498&gt;0),$V2498,12)))</f>
        <v/>
      </c>
      <c r="X2498" s="37">
        <f>IF(ISNUMBER($P2498),$P2498,IncPct)</f>
        <v/>
      </c>
      <c r="Y2498" s="39">
        <f>IF($W2498=0,0,MAX(0,MIN($W2498,IncMonth-1))+MAX(0,$W2498-IncMonth+1)*(1+$X2498))</f>
        <v/>
      </c>
      <c r="Z2498" s="40">
        <f>IF($C2498="",0,IFERROR(INDEX(Departments!$B$5:$B$54,MATCH($C2498,Departments!$A$5:$A$54,0)),0))</f>
        <v/>
      </c>
      <c r="AA2498" s="41">
        <f>N($L2498)*$Y2498</f>
        <v/>
      </c>
      <c r="AB2498" s="41">
        <f>N($M2498)*$Y2498</f>
        <v/>
      </c>
      <c r="AC2498" s="41">
        <f>$AA2498*$Z2498</f>
        <v/>
      </c>
      <c r="AD2498" s="41">
        <f>$AA2498*BonusMonths/12</f>
        <v/>
      </c>
      <c r="AE2498" s="41">
        <f>($AA2498+SI_Gross*$AB2498)*IF($Q2498=1,SI_O,SI_E)</f>
        <v/>
      </c>
      <c r="AF2498" s="41">
        <f>IF($Q2498=1,0,$AA2498*EOSB)</f>
        <v/>
      </c>
      <c r="AG2498" s="41">
        <f>$AN2498*$W2498</f>
        <v/>
      </c>
      <c r="AH2498" s="41">
        <f>SUM($AA2498:$AG2498)</f>
        <v/>
      </c>
      <c r="AI2498" s="41">
        <f>12*($AM2498+$AN2498)</f>
        <v/>
      </c>
      <c r="AJ2498" s="41">
        <f>$AM2498*((IncMonth-1)+(13-IncMonth)*(1+$X2498))+12*$AN2498</f>
        <v/>
      </c>
      <c r="AK2498" s="41">
        <f>IF($R2498=1,N($L2498)+N($M2498),0)</f>
        <v/>
      </c>
      <c r="AL2498">
        <f>IF($C2498="","",IF(N($L2498)&lt;=0,"Basic salary missing",IF(ISNA(MATCH($C2498,Departments!$A$5:$A$54,0)),"Department not on Departments sheet",IF(AND($I2498&lt;&gt;"",NOT(ISNUMBER($I2498))),"Date of birth is text, not a date",IF(AND($K2498&lt;&gt;"",NOT(ISNUMBER($K2498))),"Contract end is text, not a date","")))))</f>
        <v/>
      </c>
      <c r="AM2498" s="41">
        <f>IF($R2498=0,0,N($L2498)*(1+$Z2498+BonusMonths/12+IF($Q2498=1,0,EOSB))+N($M2498)+(N($L2498)+SI_Gross*N($M2498))*IF($Q2498=1,SI_O,SI_E))</f>
        <v/>
      </c>
      <c r="AN2498" s="41">
        <f>IF($R2498=0,0,(IF($Q2498=1,MedO,MedE+Ticket)+Training)/12)</f>
        <v/>
      </c>
    </row>
    <row r="2499">
      <c r="I2499" s="35" t="n"/>
      <c r="J2499" s="35" t="n"/>
      <c r="K2499" s="35" t="n"/>
      <c r="L2499" s="36" t="n"/>
      <c r="M2499" s="36" t="n"/>
      <c r="P2499" s="37" t="n"/>
      <c r="Q2499" s="38">
        <f>IF($C2499="",0,IF(OR(LOWER(TRIM($G2499))="omani",LOWER(TRIM($G2499))="oman",LOWER(TRIM($G2499))="om",LOWER(TRIM($G2499))="local"),1,0))</f>
        <v/>
      </c>
      <c r="R2499" s="38">
        <f>IF($C2499="",0,IF(OR(ISNUMBER(SEARCH("resign",$N2499)),ISNUMBER(SEARCH("terminat",$N2499)),ISNUMBER(SEARCH("inactive",$N2499)),ISNUMBER(SEARCH("vacan",$N2499)),ISNUMBER(SEARCH("deceased",$N2499)),ISNUMBER(SEARCH("separated",$N2499))),0,1))</f>
        <v/>
      </c>
      <c r="S2499">
        <f>IF(OR($R2499=0,NOT(ISNUMBER($I2499))),"",IFERROR(DATEDIF($I2499,DATE(FY,1,1),"y"),""))</f>
        <v/>
      </c>
      <c r="T2499">
        <f>IF(OR($R2499=0,NOT(ISNUMBER($J2499))),"",IFERROR(DATEDIF($J2499,DATE(FY,1,1),"y"),0))</f>
        <v/>
      </c>
      <c r="U2499" s="38">
        <f>IF(OR($R2499=0,NOT(ISNUMBER($I2499))),0,IF(YEAR($I2499)+IF($Q2499=1,RetAgeO,RetAgeE)=FY,MONTH($I2499),IF(YEAR($I2499)+IF($Q2499=1,RetAgeO,RetAgeE)&lt;FY,1,0)))</f>
        <v/>
      </c>
      <c r="V2499" s="38">
        <f>IF(OR($R2499=0,NOT(ISNUMBER($K2499))),0,IF(YEAR($K2499)=FY,MONTH($K2499),IF(YEAR($K2499)&lt;FY,1,0)))</f>
        <v/>
      </c>
      <c r="W2499" s="38">
        <f>IF($R2499=0,0,MIN(12,IF(AND(ISNUMBER($O2499),$O2499&gt;=1,$O2499&lt;=12),INT($O2499),12),IF(AND(RetireExit="Yes",$U2499&gt;0),$U2499,12),IF(AND(ContractExit="Yes",$V2499&gt;0),$V2499,12)))</f>
        <v/>
      </c>
      <c r="X2499" s="37">
        <f>IF(ISNUMBER($P2499),$P2499,IncPct)</f>
        <v/>
      </c>
      <c r="Y2499" s="39">
        <f>IF($W2499=0,0,MAX(0,MIN($W2499,IncMonth-1))+MAX(0,$W2499-IncMonth+1)*(1+$X2499))</f>
        <v/>
      </c>
      <c r="Z2499" s="40">
        <f>IF($C2499="",0,IFERROR(INDEX(Departments!$B$5:$B$54,MATCH($C2499,Departments!$A$5:$A$54,0)),0))</f>
        <v/>
      </c>
      <c r="AA2499" s="41">
        <f>N($L2499)*$Y2499</f>
        <v/>
      </c>
      <c r="AB2499" s="41">
        <f>N($M2499)*$Y2499</f>
        <v/>
      </c>
      <c r="AC2499" s="41">
        <f>$AA2499*$Z2499</f>
        <v/>
      </c>
      <c r="AD2499" s="41">
        <f>$AA2499*BonusMonths/12</f>
        <v/>
      </c>
      <c r="AE2499" s="41">
        <f>($AA2499+SI_Gross*$AB2499)*IF($Q2499=1,SI_O,SI_E)</f>
        <v/>
      </c>
      <c r="AF2499" s="41">
        <f>IF($Q2499=1,0,$AA2499*EOSB)</f>
        <v/>
      </c>
      <c r="AG2499" s="41">
        <f>$AN2499*$W2499</f>
        <v/>
      </c>
      <c r="AH2499" s="41">
        <f>SUM($AA2499:$AG2499)</f>
        <v/>
      </c>
      <c r="AI2499" s="41">
        <f>12*($AM2499+$AN2499)</f>
        <v/>
      </c>
      <c r="AJ2499" s="41">
        <f>$AM2499*((IncMonth-1)+(13-IncMonth)*(1+$X2499))+12*$AN2499</f>
        <v/>
      </c>
      <c r="AK2499" s="41">
        <f>IF($R2499=1,N($L2499)+N($M2499),0)</f>
        <v/>
      </c>
      <c r="AL2499">
        <f>IF($C2499="","",IF(N($L2499)&lt;=0,"Basic salary missing",IF(ISNA(MATCH($C2499,Departments!$A$5:$A$54,0)),"Department not on Departments sheet",IF(AND($I2499&lt;&gt;"",NOT(ISNUMBER($I2499))),"Date of birth is text, not a date",IF(AND($K2499&lt;&gt;"",NOT(ISNUMBER($K2499))),"Contract end is text, not a date","")))))</f>
        <v/>
      </c>
      <c r="AM2499" s="41">
        <f>IF($R2499=0,0,N($L2499)*(1+$Z2499+BonusMonths/12+IF($Q2499=1,0,EOSB))+N($M2499)+(N($L2499)+SI_Gross*N($M2499))*IF($Q2499=1,SI_O,SI_E))</f>
        <v/>
      </c>
      <c r="AN2499" s="41">
        <f>IF($R2499=0,0,(IF($Q2499=1,MedO,MedE+Ticket)+Training)/12)</f>
        <v/>
      </c>
    </row>
    <row r="2500">
      <c r="I2500" s="35" t="n"/>
      <c r="J2500" s="35" t="n"/>
      <c r="K2500" s="35" t="n"/>
      <c r="L2500" s="36" t="n"/>
      <c r="M2500" s="36" t="n"/>
      <c r="P2500" s="37" t="n"/>
      <c r="Q2500" s="38">
        <f>IF($C2500="",0,IF(OR(LOWER(TRIM($G2500))="omani",LOWER(TRIM($G2500))="oman",LOWER(TRIM($G2500))="om",LOWER(TRIM($G2500))="local"),1,0))</f>
        <v/>
      </c>
      <c r="R2500" s="38">
        <f>IF($C2500="",0,IF(OR(ISNUMBER(SEARCH("resign",$N2500)),ISNUMBER(SEARCH("terminat",$N2500)),ISNUMBER(SEARCH("inactive",$N2500)),ISNUMBER(SEARCH("vacan",$N2500)),ISNUMBER(SEARCH("deceased",$N2500)),ISNUMBER(SEARCH("separated",$N2500))),0,1))</f>
        <v/>
      </c>
      <c r="S2500">
        <f>IF(OR($R2500=0,NOT(ISNUMBER($I2500))),"",IFERROR(DATEDIF($I2500,DATE(FY,1,1),"y"),""))</f>
        <v/>
      </c>
      <c r="T2500">
        <f>IF(OR($R2500=0,NOT(ISNUMBER($J2500))),"",IFERROR(DATEDIF($J2500,DATE(FY,1,1),"y"),0))</f>
        <v/>
      </c>
      <c r="U2500" s="38">
        <f>IF(OR($R2500=0,NOT(ISNUMBER($I2500))),0,IF(YEAR($I2500)+IF($Q2500=1,RetAgeO,RetAgeE)=FY,MONTH($I2500),IF(YEAR($I2500)+IF($Q2500=1,RetAgeO,RetAgeE)&lt;FY,1,0)))</f>
        <v/>
      </c>
      <c r="V2500" s="38">
        <f>IF(OR($R2500=0,NOT(ISNUMBER($K2500))),0,IF(YEAR($K2500)=FY,MONTH($K2500),IF(YEAR($K2500)&lt;FY,1,0)))</f>
        <v/>
      </c>
      <c r="W2500" s="38">
        <f>IF($R2500=0,0,MIN(12,IF(AND(ISNUMBER($O2500),$O2500&gt;=1,$O2500&lt;=12),INT($O2500),12),IF(AND(RetireExit="Yes",$U2500&gt;0),$U2500,12),IF(AND(ContractExit="Yes",$V2500&gt;0),$V2500,12)))</f>
        <v/>
      </c>
      <c r="X2500" s="37">
        <f>IF(ISNUMBER($P2500),$P2500,IncPct)</f>
        <v/>
      </c>
      <c r="Y2500" s="39">
        <f>IF($W2500=0,0,MAX(0,MIN($W2500,IncMonth-1))+MAX(0,$W2500-IncMonth+1)*(1+$X2500))</f>
        <v/>
      </c>
      <c r="Z2500" s="40">
        <f>IF($C2500="",0,IFERROR(INDEX(Departments!$B$5:$B$54,MATCH($C2500,Departments!$A$5:$A$54,0)),0))</f>
        <v/>
      </c>
      <c r="AA2500" s="41">
        <f>N($L2500)*$Y2500</f>
        <v/>
      </c>
      <c r="AB2500" s="41">
        <f>N($M2500)*$Y2500</f>
        <v/>
      </c>
      <c r="AC2500" s="41">
        <f>$AA2500*$Z2500</f>
        <v/>
      </c>
      <c r="AD2500" s="41">
        <f>$AA2500*BonusMonths/12</f>
        <v/>
      </c>
      <c r="AE2500" s="41">
        <f>($AA2500+SI_Gross*$AB2500)*IF($Q2500=1,SI_O,SI_E)</f>
        <v/>
      </c>
      <c r="AF2500" s="41">
        <f>IF($Q2500=1,0,$AA2500*EOSB)</f>
        <v/>
      </c>
      <c r="AG2500" s="41">
        <f>$AN2500*$W2500</f>
        <v/>
      </c>
      <c r="AH2500" s="41">
        <f>SUM($AA2500:$AG2500)</f>
        <v/>
      </c>
      <c r="AI2500" s="41">
        <f>12*($AM2500+$AN2500)</f>
        <v/>
      </c>
      <c r="AJ2500" s="41">
        <f>$AM2500*((IncMonth-1)+(13-IncMonth)*(1+$X2500))+12*$AN2500</f>
        <v/>
      </c>
      <c r="AK2500" s="41">
        <f>IF($R2500=1,N($L2500)+N($M2500),0)</f>
        <v/>
      </c>
      <c r="AL2500">
        <f>IF($C2500="","",IF(N($L2500)&lt;=0,"Basic salary missing",IF(ISNA(MATCH($C2500,Departments!$A$5:$A$54,0)),"Department not on Departments sheet",IF(AND($I2500&lt;&gt;"",NOT(ISNUMBER($I2500))),"Date of birth is text, not a date",IF(AND($K2500&lt;&gt;"",NOT(ISNUMBER($K2500))),"Contract end is text, not a date","")))))</f>
        <v/>
      </c>
      <c r="AM2500" s="41">
        <f>IF($R2500=0,0,N($L2500)*(1+$Z2500+BonusMonths/12+IF($Q2500=1,0,EOSB))+N($M2500)+(N($L2500)+SI_Gross*N($M2500))*IF($Q2500=1,SI_O,SI_E))</f>
        <v/>
      </c>
      <c r="AN2500" s="41">
        <f>IF($R2500=0,0,(IF($Q2500=1,MedO,MedE+Ticket)+Training)/12)</f>
        <v/>
      </c>
    </row>
    <row r="2501">
      <c r="I2501" s="35" t="n"/>
      <c r="J2501" s="35" t="n"/>
      <c r="K2501" s="35" t="n"/>
      <c r="L2501" s="36" t="n"/>
      <c r="M2501" s="36" t="n"/>
      <c r="P2501" s="37" t="n"/>
      <c r="Q2501" s="38">
        <f>IF($C2501="",0,IF(OR(LOWER(TRIM($G2501))="omani",LOWER(TRIM($G2501))="oman",LOWER(TRIM($G2501))="om",LOWER(TRIM($G2501))="local"),1,0))</f>
        <v/>
      </c>
      <c r="R2501" s="38">
        <f>IF($C2501="",0,IF(OR(ISNUMBER(SEARCH("resign",$N2501)),ISNUMBER(SEARCH("terminat",$N2501)),ISNUMBER(SEARCH("inactive",$N2501)),ISNUMBER(SEARCH("vacan",$N2501)),ISNUMBER(SEARCH("deceased",$N2501)),ISNUMBER(SEARCH("separated",$N2501))),0,1))</f>
        <v/>
      </c>
      <c r="S2501">
        <f>IF(OR($R2501=0,NOT(ISNUMBER($I2501))),"",IFERROR(DATEDIF($I2501,DATE(FY,1,1),"y"),""))</f>
        <v/>
      </c>
      <c r="T2501">
        <f>IF(OR($R2501=0,NOT(ISNUMBER($J2501))),"",IFERROR(DATEDIF($J2501,DATE(FY,1,1),"y"),0))</f>
        <v/>
      </c>
      <c r="U2501" s="38">
        <f>IF(OR($R2501=0,NOT(ISNUMBER($I2501))),0,IF(YEAR($I2501)+IF($Q2501=1,RetAgeO,RetAgeE)=FY,MONTH($I2501),IF(YEAR($I2501)+IF($Q2501=1,RetAgeO,RetAgeE)&lt;FY,1,0)))</f>
        <v/>
      </c>
      <c r="V2501" s="38">
        <f>IF(OR($R2501=0,NOT(ISNUMBER($K2501))),0,IF(YEAR($K2501)=FY,MONTH($K2501),IF(YEAR($K2501)&lt;FY,1,0)))</f>
        <v/>
      </c>
      <c r="W2501" s="38">
        <f>IF($R2501=0,0,MIN(12,IF(AND(ISNUMBER($O2501),$O2501&gt;=1,$O2501&lt;=12),INT($O2501),12),IF(AND(RetireExit="Yes",$U2501&gt;0),$U2501,12),IF(AND(ContractExit="Yes",$V2501&gt;0),$V2501,12)))</f>
        <v/>
      </c>
      <c r="X2501" s="37">
        <f>IF(ISNUMBER($P2501),$P2501,IncPct)</f>
        <v/>
      </c>
      <c r="Y2501" s="39">
        <f>IF($W2501=0,0,MAX(0,MIN($W2501,IncMonth-1))+MAX(0,$W2501-IncMonth+1)*(1+$X2501))</f>
        <v/>
      </c>
      <c r="Z2501" s="40">
        <f>IF($C2501="",0,IFERROR(INDEX(Departments!$B$5:$B$54,MATCH($C2501,Departments!$A$5:$A$54,0)),0))</f>
        <v/>
      </c>
      <c r="AA2501" s="41">
        <f>N($L2501)*$Y2501</f>
        <v/>
      </c>
      <c r="AB2501" s="41">
        <f>N($M2501)*$Y2501</f>
        <v/>
      </c>
      <c r="AC2501" s="41">
        <f>$AA2501*$Z2501</f>
        <v/>
      </c>
      <c r="AD2501" s="41">
        <f>$AA2501*BonusMonths/12</f>
        <v/>
      </c>
      <c r="AE2501" s="41">
        <f>($AA2501+SI_Gross*$AB2501)*IF($Q2501=1,SI_O,SI_E)</f>
        <v/>
      </c>
      <c r="AF2501" s="41">
        <f>IF($Q2501=1,0,$AA2501*EOSB)</f>
        <v/>
      </c>
      <c r="AG2501" s="41">
        <f>$AN2501*$W2501</f>
        <v/>
      </c>
      <c r="AH2501" s="41">
        <f>SUM($AA2501:$AG2501)</f>
        <v/>
      </c>
      <c r="AI2501" s="41">
        <f>12*($AM2501+$AN2501)</f>
        <v/>
      </c>
      <c r="AJ2501" s="41">
        <f>$AM2501*((IncMonth-1)+(13-IncMonth)*(1+$X2501))+12*$AN2501</f>
        <v/>
      </c>
      <c r="AK2501" s="41">
        <f>IF($R2501=1,N($L2501)+N($M2501),0)</f>
        <v/>
      </c>
      <c r="AL2501">
        <f>IF($C2501="","",IF(N($L2501)&lt;=0,"Basic salary missing",IF(ISNA(MATCH($C2501,Departments!$A$5:$A$54,0)),"Department not on Departments sheet",IF(AND($I2501&lt;&gt;"",NOT(ISNUMBER($I2501))),"Date of birth is text, not a date",IF(AND($K2501&lt;&gt;"",NOT(ISNUMBER($K2501))),"Contract end is text, not a date","")))))</f>
        <v/>
      </c>
      <c r="AM2501" s="41">
        <f>IF($R2501=0,0,N($L2501)*(1+$Z2501+BonusMonths/12+IF($Q2501=1,0,EOSB))+N($M2501)+(N($L2501)+SI_Gross*N($M2501))*IF($Q2501=1,SI_O,SI_E))</f>
        <v/>
      </c>
      <c r="AN2501" s="41">
        <f>IF($R2501=0,0,(IF($Q2501=1,MedO,MedE+Ticket)+Training)/12)</f>
        <v/>
      </c>
    </row>
    <row r="2502">
      <c r="I2502" s="35" t="n"/>
      <c r="J2502" s="35" t="n"/>
      <c r="K2502" s="35" t="n"/>
      <c r="L2502" s="36" t="n"/>
      <c r="M2502" s="36" t="n"/>
      <c r="P2502" s="37" t="n"/>
      <c r="Q2502" s="38">
        <f>IF($C2502="",0,IF(OR(LOWER(TRIM($G2502))="omani",LOWER(TRIM($G2502))="oman",LOWER(TRIM($G2502))="om",LOWER(TRIM($G2502))="local"),1,0))</f>
        <v/>
      </c>
      <c r="R2502" s="38">
        <f>IF($C2502="",0,IF(OR(ISNUMBER(SEARCH("resign",$N2502)),ISNUMBER(SEARCH("terminat",$N2502)),ISNUMBER(SEARCH("inactive",$N2502)),ISNUMBER(SEARCH("vacan",$N2502)),ISNUMBER(SEARCH("deceased",$N2502)),ISNUMBER(SEARCH("separated",$N2502))),0,1))</f>
        <v/>
      </c>
      <c r="S2502">
        <f>IF(OR($R2502=0,NOT(ISNUMBER($I2502))),"",IFERROR(DATEDIF($I2502,DATE(FY,1,1),"y"),""))</f>
        <v/>
      </c>
      <c r="T2502">
        <f>IF(OR($R2502=0,NOT(ISNUMBER($J2502))),"",IFERROR(DATEDIF($J2502,DATE(FY,1,1),"y"),0))</f>
        <v/>
      </c>
      <c r="U2502" s="38">
        <f>IF(OR($R2502=0,NOT(ISNUMBER($I2502))),0,IF(YEAR($I2502)+IF($Q2502=1,RetAgeO,RetAgeE)=FY,MONTH($I2502),IF(YEAR($I2502)+IF($Q2502=1,RetAgeO,RetAgeE)&lt;FY,1,0)))</f>
        <v/>
      </c>
      <c r="V2502" s="38">
        <f>IF(OR($R2502=0,NOT(ISNUMBER($K2502))),0,IF(YEAR($K2502)=FY,MONTH($K2502),IF(YEAR($K2502)&lt;FY,1,0)))</f>
        <v/>
      </c>
      <c r="W2502" s="38">
        <f>IF($R2502=0,0,MIN(12,IF(AND(ISNUMBER($O2502),$O2502&gt;=1,$O2502&lt;=12),INT($O2502),12),IF(AND(RetireExit="Yes",$U2502&gt;0),$U2502,12),IF(AND(ContractExit="Yes",$V2502&gt;0),$V2502,12)))</f>
        <v/>
      </c>
      <c r="X2502" s="37">
        <f>IF(ISNUMBER($P2502),$P2502,IncPct)</f>
        <v/>
      </c>
      <c r="Y2502" s="39">
        <f>IF($W2502=0,0,MAX(0,MIN($W2502,IncMonth-1))+MAX(0,$W2502-IncMonth+1)*(1+$X2502))</f>
        <v/>
      </c>
      <c r="Z2502" s="40">
        <f>IF($C2502="",0,IFERROR(INDEX(Departments!$B$5:$B$54,MATCH($C2502,Departments!$A$5:$A$54,0)),0))</f>
        <v/>
      </c>
      <c r="AA2502" s="41">
        <f>N($L2502)*$Y2502</f>
        <v/>
      </c>
      <c r="AB2502" s="41">
        <f>N($M2502)*$Y2502</f>
        <v/>
      </c>
      <c r="AC2502" s="41">
        <f>$AA2502*$Z2502</f>
        <v/>
      </c>
      <c r="AD2502" s="41">
        <f>$AA2502*BonusMonths/12</f>
        <v/>
      </c>
      <c r="AE2502" s="41">
        <f>($AA2502+SI_Gross*$AB2502)*IF($Q2502=1,SI_O,SI_E)</f>
        <v/>
      </c>
      <c r="AF2502" s="41">
        <f>IF($Q2502=1,0,$AA2502*EOSB)</f>
        <v/>
      </c>
      <c r="AG2502" s="41">
        <f>$AN2502*$W2502</f>
        <v/>
      </c>
      <c r="AH2502" s="41">
        <f>SUM($AA2502:$AG2502)</f>
        <v/>
      </c>
      <c r="AI2502" s="41">
        <f>12*($AM2502+$AN2502)</f>
        <v/>
      </c>
      <c r="AJ2502" s="41">
        <f>$AM2502*((IncMonth-1)+(13-IncMonth)*(1+$X2502))+12*$AN2502</f>
        <v/>
      </c>
      <c r="AK2502" s="41">
        <f>IF($R2502=1,N($L2502)+N($M2502),0)</f>
        <v/>
      </c>
      <c r="AL2502">
        <f>IF($C2502="","",IF(N($L2502)&lt;=0,"Basic salary missing",IF(ISNA(MATCH($C2502,Departments!$A$5:$A$54,0)),"Department not on Departments sheet",IF(AND($I2502&lt;&gt;"",NOT(ISNUMBER($I2502))),"Date of birth is text, not a date",IF(AND($K2502&lt;&gt;"",NOT(ISNUMBER($K2502))),"Contract end is text, not a date","")))))</f>
        <v/>
      </c>
      <c r="AM2502" s="41">
        <f>IF($R2502=0,0,N($L2502)*(1+$Z2502+BonusMonths/12+IF($Q2502=1,0,EOSB))+N($M2502)+(N($L2502)+SI_Gross*N($M2502))*IF($Q2502=1,SI_O,SI_E))</f>
        <v/>
      </c>
      <c r="AN2502" s="41">
        <f>IF($R2502=0,0,(IF($Q2502=1,MedO,MedE+Ticket)+Training)/12)</f>
        <v/>
      </c>
    </row>
    <row r="2503">
      <c r="I2503" s="35" t="n"/>
      <c r="J2503" s="35" t="n"/>
      <c r="K2503" s="35" t="n"/>
      <c r="L2503" s="36" t="n"/>
      <c r="M2503" s="36" t="n"/>
      <c r="P2503" s="37" t="n"/>
      <c r="Q2503" s="38">
        <f>IF($C2503="",0,IF(OR(LOWER(TRIM($G2503))="omani",LOWER(TRIM($G2503))="oman",LOWER(TRIM($G2503))="om",LOWER(TRIM($G2503))="local"),1,0))</f>
        <v/>
      </c>
      <c r="R2503" s="38">
        <f>IF($C2503="",0,IF(OR(ISNUMBER(SEARCH("resign",$N2503)),ISNUMBER(SEARCH("terminat",$N2503)),ISNUMBER(SEARCH("inactive",$N2503)),ISNUMBER(SEARCH("vacan",$N2503)),ISNUMBER(SEARCH("deceased",$N2503)),ISNUMBER(SEARCH("separated",$N2503))),0,1))</f>
        <v/>
      </c>
      <c r="S2503">
        <f>IF(OR($R2503=0,NOT(ISNUMBER($I2503))),"",IFERROR(DATEDIF($I2503,DATE(FY,1,1),"y"),""))</f>
        <v/>
      </c>
      <c r="T2503">
        <f>IF(OR($R2503=0,NOT(ISNUMBER($J2503))),"",IFERROR(DATEDIF($J2503,DATE(FY,1,1),"y"),0))</f>
        <v/>
      </c>
      <c r="U2503" s="38">
        <f>IF(OR($R2503=0,NOT(ISNUMBER($I2503))),0,IF(YEAR($I2503)+IF($Q2503=1,RetAgeO,RetAgeE)=FY,MONTH($I2503),IF(YEAR($I2503)+IF($Q2503=1,RetAgeO,RetAgeE)&lt;FY,1,0)))</f>
        <v/>
      </c>
      <c r="V2503" s="38">
        <f>IF(OR($R2503=0,NOT(ISNUMBER($K2503))),0,IF(YEAR($K2503)=FY,MONTH($K2503),IF(YEAR($K2503)&lt;FY,1,0)))</f>
        <v/>
      </c>
      <c r="W2503" s="38">
        <f>IF($R2503=0,0,MIN(12,IF(AND(ISNUMBER($O2503),$O2503&gt;=1,$O2503&lt;=12),INT($O2503),12),IF(AND(RetireExit="Yes",$U2503&gt;0),$U2503,12),IF(AND(ContractExit="Yes",$V2503&gt;0),$V2503,12)))</f>
        <v/>
      </c>
      <c r="X2503" s="37">
        <f>IF(ISNUMBER($P2503),$P2503,IncPct)</f>
        <v/>
      </c>
      <c r="Y2503" s="39">
        <f>IF($W2503=0,0,MAX(0,MIN($W2503,IncMonth-1))+MAX(0,$W2503-IncMonth+1)*(1+$X2503))</f>
        <v/>
      </c>
      <c r="Z2503" s="40">
        <f>IF($C2503="",0,IFERROR(INDEX(Departments!$B$5:$B$54,MATCH($C2503,Departments!$A$5:$A$54,0)),0))</f>
        <v/>
      </c>
      <c r="AA2503" s="41">
        <f>N($L2503)*$Y2503</f>
        <v/>
      </c>
      <c r="AB2503" s="41">
        <f>N($M2503)*$Y2503</f>
        <v/>
      </c>
      <c r="AC2503" s="41">
        <f>$AA2503*$Z2503</f>
        <v/>
      </c>
      <c r="AD2503" s="41">
        <f>$AA2503*BonusMonths/12</f>
        <v/>
      </c>
      <c r="AE2503" s="41">
        <f>($AA2503+SI_Gross*$AB2503)*IF($Q2503=1,SI_O,SI_E)</f>
        <v/>
      </c>
      <c r="AF2503" s="41">
        <f>IF($Q2503=1,0,$AA2503*EOSB)</f>
        <v/>
      </c>
      <c r="AG2503" s="41">
        <f>$AN2503*$W2503</f>
        <v/>
      </c>
      <c r="AH2503" s="41">
        <f>SUM($AA2503:$AG2503)</f>
        <v/>
      </c>
      <c r="AI2503" s="41">
        <f>12*($AM2503+$AN2503)</f>
        <v/>
      </c>
      <c r="AJ2503" s="41">
        <f>$AM2503*((IncMonth-1)+(13-IncMonth)*(1+$X2503))+12*$AN2503</f>
        <v/>
      </c>
      <c r="AK2503" s="41">
        <f>IF($R2503=1,N($L2503)+N($M2503),0)</f>
        <v/>
      </c>
      <c r="AL2503">
        <f>IF($C2503="","",IF(N($L2503)&lt;=0,"Basic salary missing",IF(ISNA(MATCH($C2503,Departments!$A$5:$A$54,0)),"Department not on Departments sheet",IF(AND($I2503&lt;&gt;"",NOT(ISNUMBER($I2503))),"Date of birth is text, not a date",IF(AND($K2503&lt;&gt;"",NOT(ISNUMBER($K2503))),"Contract end is text, not a date","")))))</f>
        <v/>
      </c>
      <c r="AM2503" s="41">
        <f>IF($R2503=0,0,N($L2503)*(1+$Z2503+BonusMonths/12+IF($Q2503=1,0,EOSB))+N($M2503)+(N($L2503)+SI_Gross*N($M2503))*IF($Q2503=1,SI_O,SI_E))</f>
        <v/>
      </c>
      <c r="AN2503" s="41">
        <f>IF($R2503=0,0,(IF($Q2503=1,MedO,MedE+Ticket)+Training)/12)</f>
        <v/>
      </c>
    </row>
    <row r="2504">
      <c r="I2504" s="35" t="n"/>
      <c r="J2504" s="35" t="n"/>
      <c r="K2504" s="35" t="n"/>
      <c r="L2504" s="36" t="n"/>
      <c r="M2504" s="36" t="n"/>
      <c r="P2504" s="37" t="n"/>
      <c r="Q2504" s="38">
        <f>IF($C2504="",0,IF(OR(LOWER(TRIM($G2504))="omani",LOWER(TRIM($G2504))="oman",LOWER(TRIM($G2504))="om",LOWER(TRIM($G2504))="local"),1,0))</f>
        <v/>
      </c>
      <c r="R2504" s="38">
        <f>IF($C2504="",0,IF(OR(ISNUMBER(SEARCH("resign",$N2504)),ISNUMBER(SEARCH("terminat",$N2504)),ISNUMBER(SEARCH("inactive",$N2504)),ISNUMBER(SEARCH("vacan",$N2504)),ISNUMBER(SEARCH("deceased",$N2504)),ISNUMBER(SEARCH("separated",$N2504))),0,1))</f>
        <v/>
      </c>
      <c r="S2504">
        <f>IF(OR($R2504=0,NOT(ISNUMBER($I2504))),"",IFERROR(DATEDIF($I2504,DATE(FY,1,1),"y"),""))</f>
        <v/>
      </c>
      <c r="T2504">
        <f>IF(OR($R2504=0,NOT(ISNUMBER($J2504))),"",IFERROR(DATEDIF($J2504,DATE(FY,1,1),"y"),0))</f>
        <v/>
      </c>
      <c r="U2504" s="38">
        <f>IF(OR($R2504=0,NOT(ISNUMBER($I2504))),0,IF(YEAR($I2504)+IF($Q2504=1,RetAgeO,RetAgeE)=FY,MONTH($I2504),IF(YEAR($I2504)+IF($Q2504=1,RetAgeO,RetAgeE)&lt;FY,1,0)))</f>
        <v/>
      </c>
      <c r="V2504" s="38">
        <f>IF(OR($R2504=0,NOT(ISNUMBER($K2504))),0,IF(YEAR($K2504)=FY,MONTH($K2504),IF(YEAR($K2504)&lt;FY,1,0)))</f>
        <v/>
      </c>
      <c r="W2504" s="38">
        <f>IF($R2504=0,0,MIN(12,IF(AND(ISNUMBER($O2504),$O2504&gt;=1,$O2504&lt;=12),INT($O2504),12),IF(AND(RetireExit="Yes",$U2504&gt;0),$U2504,12),IF(AND(ContractExit="Yes",$V2504&gt;0),$V2504,12)))</f>
        <v/>
      </c>
      <c r="X2504" s="37">
        <f>IF(ISNUMBER($P2504),$P2504,IncPct)</f>
        <v/>
      </c>
      <c r="Y2504" s="39">
        <f>IF($W2504=0,0,MAX(0,MIN($W2504,IncMonth-1))+MAX(0,$W2504-IncMonth+1)*(1+$X2504))</f>
        <v/>
      </c>
      <c r="Z2504" s="40">
        <f>IF($C2504="",0,IFERROR(INDEX(Departments!$B$5:$B$54,MATCH($C2504,Departments!$A$5:$A$54,0)),0))</f>
        <v/>
      </c>
      <c r="AA2504" s="41">
        <f>N($L2504)*$Y2504</f>
        <v/>
      </c>
      <c r="AB2504" s="41">
        <f>N($M2504)*$Y2504</f>
        <v/>
      </c>
      <c r="AC2504" s="41">
        <f>$AA2504*$Z2504</f>
        <v/>
      </c>
      <c r="AD2504" s="41">
        <f>$AA2504*BonusMonths/12</f>
        <v/>
      </c>
      <c r="AE2504" s="41">
        <f>($AA2504+SI_Gross*$AB2504)*IF($Q2504=1,SI_O,SI_E)</f>
        <v/>
      </c>
      <c r="AF2504" s="41">
        <f>IF($Q2504=1,0,$AA2504*EOSB)</f>
        <v/>
      </c>
      <c r="AG2504" s="41">
        <f>$AN2504*$W2504</f>
        <v/>
      </c>
      <c r="AH2504" s="41">
        <f>SUM($AA2504:$AG2504)</f>
        <v/>
      </c>
      <c r="AI2504" s="41">
        <f>12*($AM2504+$AN2504)</f>
        <v/>
      </c>
      <c r="AJ2504" s="41">
        <f>$AM2504*((IncMonth-1)+(13-IncMonth)*(1+$X2504))+12*$AN2504</f>
        <v/>
      </c>
      <c r="AK2504" s="41">
        <f>IF($R2504=1,N($L2504)+N($M2504),0)</f>
        <v/>
      </c>
      <c r="AL2504">
        <f>IF($C2504="","",IF(N($L2504)&lt;=0,"Basic salary missing",IF(ISNA(MATCH($C2504,Departments!$A$5:$A$54,0)),"Department not on Departments sheet",IF(AND($I2504&lt;&gt;"",NOT(ISNUMBER($I2504))),"Date of birth is text, not a date",IF(AND($K2504&lt;&gt;"",NOT(ISNUMBER($K2504))),"Contract end is text, not a date","")))))</f>
        <v/>
      </c>
      <c r="AM2504" s="41">
        <f>IF($R2504=0,0,N($L2504)*(1+$Z2504+BonusMonths/12+IF($Q2504=1,0,EOSB))+N($M2504)+(N($L2504)+SI_Gross*N($M2504))*IF($Q2504=1,SI_O,SI_E))</f>
        <v/>
      </c>
      <c r="AN2504" s="41">
        <f>IF($R2504=0,0,(IF($Q2504=1,MedO,MedE+Ticket)+Training)/12)</f>
        <v/>
      </c>
    </row>
    <row r="2505">
      <c r="I2505" s="35" t="n"/>
      <c r="J2505" s="35" t="n"/>
      <c r="K2505" s="35" t="n"/>
      <c r="L2505" s="36" t="n"/>
      <c r="M2505" s="36" t="n"/>
      <c r="P2505" s="37" t="n"/>
      <c r="Q2505" s="38">
        <f>IF($C2505="",0,IF(OR(LOWER(TRIM($G2505))="omani",LOWER(TRIM($G2505))="oman",LOWER(TRIM($G2505))="om",LOWER(TRIM($G2505))="local"),1,0))</f>
        <v/>
      </c>
      <c r="R2505" s="38">
        <f>IF($C2505="",0,IF(OR(ISNUMBER(SEARCH("resign",$N2505)),ISNUMBER(SEARCH("terminat",$N2505)),ISNUMBER(SEARCH("inactive",$N2505)),ISNUMBER(SEARCH("vacan",$N2505)),ISNUMBER(SEARCH("deceased",$N2505)),ISNUMBER(SEARCH("separated",$N2505))),0,1))</f>
        <v/>
      </c>
      <c r="S2505">
        <f>IF(OR($R2505=0,NOT(ISNUMBER($I2505))),"",IFERROR(DATEDIF($I2505,DATE(FY,1,1),"y"),""))</f>
        <v/>
      </c>
      <c r="T2505">
        <f>IF(OR($R2505=0,NOT(ISNUMBER($J2505))),"",IFERROR(DATEDIF($J2505,DATE(FY,1,1),"y"),0))</f>
        <v/>
      </c>
      <c r="U2505" s="38">
        <f>IF(OR($R2505=0,NOT(ISNUMBER($I2505))),0,IF(YEAR($I2505)+IF($Q2505=1,RetAgeO,RetAgeE)=FY,MONTH($I2505),IF(YEAR($I2505)+IF($Q2505=1,RetAgeO,RetAgeE)&lt;FY,1,0)))</f>
        <v/>
      </c>
      <c r="V2505" s="38">
        <f>IF(OR($R2505=0,NOT(ISNUMBER($K2505))),0,IF(YEAR($K2505)=FY,MONTH($K2505),IF(YEAR($K2505)&lt;FY,1,0)))</f>
        <v/>
      </c>
      <c r="W2505" s="38">
        <f>IF($R2505=0,0,MIN(12,IF(AND(ISNUMBER($O2505),$O2505&gt;=1,$O2505&lt;=12),INT($O2505),12),IF(AND(RetireExit="Yes",$U2505&gt;0),$U2505,12),IF(AND(ContractExit="Yes",$V2505&gt;0),$V2505,12)))</f>
        <v/>
      </c>
      <c r="X2505" s="37">
        <f>IF(ISNUMBER($P2505),$P2505,IncPct)</f>
        <v/>
      </c>
      <c r="Y2505" s="39">
        <f>IF($W2505=0,0,MAX(0,MIN($W2505,IncMonth-1))+MAX(0,$W2505-IncMonth+1)*(1+$X2505))</f>
        <v/>
      </c>
      <c r="Z2505" s="40">
        <f>IF($C2505="",0,IFERROR(INDEX(Departments!$B$5:$B$54,MATCH($C2505,Departments!$A$5:$A$54,0)),0))</f>
        <v/>
      </c>
      <c r="AA2505" s="41">
        <f>N($L2505)*$Y2505</f>
        <v/>
      </c>
      <c r="AB2505" s="41">
        <f>N($M2505)*$Y2505</f>
        <v/>
      </c>
      <c r="AC2505" s="41">
        <f>$AA2505*$Z2505</f>
        <v/>
      </c>
      <c r="AD2505" s="41">
        <f>$AA2505*BonusMonths/12</f>
        <v/>
      </c>
      <c r="AE2505" s="41">
        <f>($AA2505+SI_Gross*$AB2505)*IF($Q2505=1,SI_O,SI_E)</f>
        <v/>
      </c>
      <c r="AF2505" s="41">
        <f>IF($Q2505=1,0,$AA2505*EOSB)</f>
        <v/>
      </c>
      <c r="AG2505" s="41">
        <f>$AN2505*$W2505</f>
        <v/>
      </c>
      <c r="AH2505" s="41">
        <f>SUM($AA2505:$AG2505)</f>
        <v/>
      </c>
      <c r="AI2505" s="41">
        <f>12*($AM2505+$AN2505)</f>
        <v/>
      </c>
      <c r="AJ2505" s="41">
        <f>$AM2505*((IncMonth-1)+(13-IncMonth)*(1+$X2505))+12*$AN2505</f>
        <v/>
      </c>
      <c r="AK2505" s="41">
        <f>IF($R2505=1,N($L2505)+N($M2505),0)</f>
        <v/>
      </c>
      <c r="AL2505">
        <f>IF($C2505="","",IF(N($L2505)&lt;=0,"Basic salary missing",IF(ISNA(MATCH($C2505,Departments!$A$5:$A$54,0)),"Department not on Departments sheet",IF(AND($I2505&lt;&gt;"",NOT(ISNUMBER($I2505))),"Date of birth is text, not a date",IF(AND($K2505&lt;&gt;"",NOT(ISNUMBER($K2505))),"Contract end is text, not a date","")))))</f>
        <v/>
      </c>
      <c r="AM2505" s="41">
        <f>IF($R2505=0,0,N($L2505)*(1+$Z2505+BonusMonths/12+IF($Q2505=1,0,EOSB))+N($M2505)+(N($L2505)+SI_Gross*N($M2505))*IF($Q2505=1,SI_O,SI_E))</f>
        <v/>
      </c>
      <c r="AN2505" s="41">
        <f>IF($R2505=0,0,(IF($Q2505=1,MedO,MedE+Ticket)+Training)/12)</f>
        <v/>
      </c>
    </row>
    <row r="2506">
      <c r="I2506" s="35" t="n"/>
      <c r="J2506" s="35" t="n"/>
      <c r="K2506" s="35" t="n"/>
      <c r="L2506" s="36" t="n"/>
      <c r="M2506" s="36" t="n"/>
      <c r="P2506" s="37" t="n"/>
      <c r="Q2506" s="38">
        <f>IF($C2506="",0,IF(OR(LOWER(TRIM($G2506))="omani",LOWER(TRIM($G2506))="oman",LOWER(TRIM($G2506))="om",LOWER(TRIM($G2506))="local"),1,0))</f>
        <v/>
      </c>
      <c r="R2506" s="38">
        <f>IF($C2506="",0,IF(OR(ISNUMBER(SEARCH("resign",$N2506)),ISNUMBER(SEARCH("terminat",$N2506)),ISNUMBER(SEARCH("inactive",$N2506)),ISNUMBER(SEARCH("vacan",$N2506)),ISNUMBER(SEARCH("deceased",$N2506)),ISNUMBER(SEARCH("separated",$N2506))),0,1))</f>
        <v/>
      </c>
      <c r="S2506">
        <f>IF(OR($R2506=0,NOT(ISNUMBER($I2506))),"",IFERROR(DATEDIF($I2506,DATE(FY,1,1),"y"),""))</f>
        <v/>
      </c>
      <c r="T2506">
        <f>IF(OR($R2506=0,NOT(ISNUMBER($J2506))),"",IFERROR(DATEDIF($J2506,DATE(FY,1,1),"y"),0))</f>
        <v/>
      </c>
      <c r="U2506" s="38">
        <f>IF(OR($R2506=0,NOT(ISNUMBER($I2506))),0,IF(YEAR($I2506)+IF($Q2506=1,RetAgeO,RetAgeE)=FY,MONTH($I2506),IF(YEAR($I2506)+IF($Q2506=1,RetAgeO,RetAgeE)&lt;FY,1,0)))</f>
        <v/>
      </c>
      <c r="V2506" s="38">
        <f>IF(OR($R2506=0,NOT(ISNUMBER($K2506))),0,IF(YEAR($K2506)=FY,MONTH($K2506),IF(YEAR($K2506)&lt;FY,1,0)))</f>
        <v/>
      </c>
      <c r="W2506" s="38">
        <f>IF($R2506=0,0,MIN(12,IF(AND(ISNUMBER($O2506),$O2506&gt;=1,$O2506&lt;=12),INT($O2506),12),IF(AND(RetireExit="Yes",$U2506&gt;0),$U2506,12),IF(AND(ContractExit="Yes",$V2506&gt;0),$V2506,12)))</f>
        <v/>
      </c>
      <c r="X2506" s="37">
        <f>IF(ISNUMBER($P2506),$P2506,IncPct)</f>
        <v/>
      </c>
      <c r="Y2506" s="39">
        <f>IF($W2506=0,0,MAX(0,MIN($W2506,IncMonth-1))+MAX(0,$W2506-IncMonth+1)*(1+$X2506))</f>
        <v/>
      </c>
      <c r="Z2506" s="40">
        <f>IF($C2506="",0,IFERROR(INDEX(Departments!$B$5:$B$54,MATCH($C2506,Departments!$A$5:$A$54,0)),0))</f>
        <v/>
      </c>
      <c r="AA2506" s="41">
        <f>N($L2506)*$Y2506</f>
        <v/>
      </c>
      <c r="AB2506" s="41">
        <f>N($M2506)*$Y2506</f>
        <v/>
      </c>
      <c r="AC2506" s="41">
        <f>$AA2506*$Z2506</f>
        <v/>
      </c>
      <c r="AD2506" s="41">
        <f>$AA2506*BonusMonths/12</f>
        <v/>
      </c>
      <c r="AE2506" s="41">
        <f>($AA2506+SI_Gross*$AB2506)*IF($Q2506=1,SI_O,SI_E)</f>
        <v/>
      </c>
      <c r="AF2506" s="41">
        <f>IF($Q2506=1,0,$AA2506*EOSB)</f>
        <v/>
      </c>
      <c r="AG2506" s="41">
        <f>$AN2506*$W2506</f>
        <v/>
      </c>
      <c r="AH2506" s="41">
        <f>SUM($AA2506:$AG2506)</f>
        <v/>
      </c>
      <c r="AI2506" s="41">
        <f>12*($AM2506+$AN2506)</f>
        <v/>
      </c>
      <c r="AJ2506" s="41">
        <f>$AM2506*((IncMonth-1)+(13-IncMonth)*(1+$X2506))+12*$AN2506</f>
        <v/>
      </c>
      <c r="AK2506" s="41">
        <f>IF($R2506=1,N($L2506)+N($M2506),0)</f>
        <v/>
      </c>
      <c r="AL2506">
        <f>IF($C2506="","",IF(N($L2506)&lt;=0,"Basic salary missing",IF(ISNA(MATCH($C2506,Departments!$A$5:$A$54,0)),"Department not on Departments sheet",IF(AND($I2506&lt;&gt;"",NOT(ISNUMBER($I2506))),"Date of birth is text, not a date",IF(AND($K2506&lt;&gt;"",NOT(ISNUMBER($K2506))),"Contract end is text, not a date","")))))</f>
        <v/>
      </c>
      <c r="AM2506" s="41">
        <f>IF($R2506=0,0,N($L2506)*(1+$Z2506+BonusMonths/12+IF($Q2506=1,0,EOSB))+N($M2506)+(N($L2506)+SI_Gross*N($M2506))*IF($Q2506=1,SI_O,SI_E))</f>
        <v/>
      </c>
      <c r="AN2506" s="41">
        <f>IF($R2506=0,0,(IF($Q2506=1,MedO,MedE+Ticket)+Training)/12)</f>
        <v/>
      </c>
    </row>
    <row r="2507">
      <c r="I2507" s="35" t="n"/>
      <c r="J2507" s="35" t="n"/>
      <c r="K2507" s="35" t="n"/>
      <c r="L2507" s="36" t="n"/>
      <c r="M2507" s="36" t="n"/>
      <c r="P2507" s="37" t="n"/>
      <c r="Q2507" s="38">
        <f>IF($C2507="",0,IF(OR(LOWER(TRIM($G2507))="omani",LOWER(TRIM($G2507))="oman",LOWER(TRIM($G2507))="om",LOWER(TRIM($G2507))="local"),1,0))</f>
        <v/>
      </c>
      <c r="R2507" s="38">
        <f>IF($C2507="",0,IF(OR(ISNUMBER(SEARCH("resign",$N2507)),ISNUMBER(SEARCH("terminat",$N2507)),ISNUMBER(SEARCH("inactive",$N2507)),ISNUMBER(SEARCH("vacan",$N2507)),ISNUMBER(SEARCH("deceased",$N2507)),ISNUMBER(SEARCH("separated",$N2507))),0,1))</f>
        <v/>
      </c>
      <c r="S2507">
        <f>IF(OR($R2507=0,NOT(ISNUMBER($I2507))),"",IFERROR(DATEDIF($I2507,DATE(FY,1,1),"y"),""))</f>
        <v/>
      </c>
      <c r="T2507">
        <f>IF(OR($R2507=0,NOT(ISNUMBER($J2507))),"",IFERROR(DATEDIF($J2507,DATE(FY,1,1),"y"),0))</f>
        <v/>
      </c>
      <c r="U2507" s="38">
        <f>IF(OR($R2507=0,NOT(ISNUMBER($I2507))),0,IF(YEAR($I2507)+IF($Q2507=1,RetAgeO,RetAgeE)=FY,MONTH($I2507),IF(YEAR($I2507)+IF($Q2507=1,RetAgeO,RetAgeE)&lt;FY,1,0)))</f>
        <v/>
      </c>
      <c r="V2507" s="38">
        <f>IF(OR($R2507=0,NOT(ISNUMBER($K2507))),0,IF(YEAR($K2507)=FY,MONTH($K2507),IF(YEAR($K2507)&lt;FY,1,0)))</f>
        <v/>
      </c>
      <c r="W2507" s="38">
        <f>IF($R2507=0,0,MIN(12,IF(AND(ISNUMBER($O2507),$O2507&gt;=1,$O2507&lt;=12),INT($O2507),12),IF(AND(RetireExit="Yes",$U2507&gt;0),$U2507,12),IF(AND(ContractExit="Yes",$V2507&gt;0),$V2507,12)))</f>
        <v/>
      </c>
      <c r="X2507" s="37">
        <f>IF(ISNUMBER($P2507),$P2507,IncPct)</f>
        <v/>
      </c>
      <c r="Y2507" s="39">
        <f>IF($W2507=0,0,MAX(0,MIN($W2507,IncMonth-1))+MAX(0,$W2507-IncMonth+1)*(1+$X2507))</f>
        <v/>
      </c>
      <c r="Z2507" s="40">
        <f>IF($C2507="",0,IFERROR(INDEX(Departments!$B$5:$B$54,MATCH($C2507,Departments!$A$5:$A$54,0)),0))</f>
        <v/>
      </c>
      <c r="AA2507" s="41">
        <f>N($L2507)*$Y2507</f>
        <v/>
      </c>
      <c r="AB2507" s="41">
        <f>N($M2507)*$Y2507</f>
        <v/>
      </c>
      <c r="AC2507" s="41">
        <f>$AA2507*$Z2507</f>
        <v/>
      </c>
      <c r="AD2507" s="41">
        <f>$AA2507*BonusMonths/12</f>
        <v/>
      </c>
      <c r="AE2507" s="41">
        <f>($AA2507+SI_Gross*$AB2507)*IF($Q2507=1,SI_O,SI_E)</f>
        <v/>
      </c>
      <c r="AF2507" s="41">
        <f>IF($Q2507=1,0,$AA2507*EOSB)</f>
        <v/>
      </c>
      <c r="AG2507" s="41">
        <f>$AN2507*$W2507</f>
        <v/>
      </c>
      <c r="AH2507" s="41">
        <f>SUM($AA2507:$AG2507)</f>
        <v/>
      </c>
      <c r="AI2507" s="41">
        <f>12*($AM2507+$AN2507)</f>
        <v/>
      </c>
      <c r="AJ2507" s="41">
        <f>$AM2507*((IncMonth-1)+(13-IncMonth)*(1+$X2507))+12*$AN2507</f>
        <v/>
      </c>
      <c r="AK2507" s="41">
        <f>IF($R2507=1,N($L2507)+N($M2507),0)</f>
        <v/>
      </c>
      <c r="AL2507">
        <f>IF($C2507="","",IF(N($L2507)&lt;=0,"Basic salary missing",IF(ISNA(MATCH($C2507,Departments!$A$5:$A$54,0)),"Department not on Departments sheet",IF(AND($I2507&lt;&gt;"",NOT(ISNUMBER($I2507))),"Date of birth is text, not a date",IF(AND($K2507&lt;&gt;"",NOT(ISNUMBER($K2507))),"Contract end is text, not a date","")))))</f>
        <v/>
      </c>
      <c r="AM2507" s="41">
        <f>IF($R2507=0,0,N($L2507)*(1+$Z2507+BonusMonths/12+IF($Q2507=1,0,EOSB))+N($M2507)+(N($L2507)+SI_Gross*N($M2507))*IF($Q2507=1,SI_O,SI_E))</f>
        <v/>
      </c>
      <c r="AN2507" s="41">
        <f>IF($R2507=0,0,(IF($Q2507=1,MedO,MedE+Ticket)+Training)/12)</f>
        <v/>
      </c>
    </row>
    <row r="2508">
      <c r="I2508" s="35" t="n"/>
      <c r="J2508" s="35" t="n"/>
      <c r="K2508" s="35" t="n"/>
      <c r="L2508" s="36" t="n"/>
      <c r="M2508" s="36" t="n"/>
      <c r="P2508" s="37" t="n"/>
      <c r="Q2508" s="38">
        <f>IF($C2508="",0,IF(OR(LOWER(TRIM($G2508))="omani",LOWER(TRIM($G2508))="oman",LOWER(TRIM($G2508))="om",LOWER(TRIM($G2508))="local"),1,0))</f>
        <v/>
      </c>
      <c r="R2508" s="38">
        <f>IF($C2508="",0,IF(OR(ISNUMBER(SEARCH("resign",$N2508)),ISNUMBER(SEARCH("terminat",$N2508)),ISNUMBER(SEARCH("inactive",$N2508)),ISNUMBER(SEARCH("vacan",$N2508)),ISNUMBER(SEARCH("deceased",$N2508)),ISNUMBER(SEARCH("separated",$N2508))),0,1))</f>
        <v/>
      </c>
      <c r="S2508">
        <f>IF(OR($R2508=0,NOT(ISNUMBER($I2508))),"",IFERROR(DATEDIF($I2508,DATE(FY,1,1),"y"),""))</f>
        <v/>
      </c>
      <c r="T2508">
        <f>IF(OR($R2508=0,NOT(ISNUMBER($J2508))),"",IFERROR(DATEDIF($J2508,DATE(FY,1,1),"y"),0))</f>
        <v/>
      </c>
      <c r="U2508" s="38">
        <f>IF(OR($R2508=0,NOT(ISNUMBER($I2508))),0,IF(YEAR($I2508)+IF($Q2508=1,RetAgeO,RetAgeE)=FY,MONTH($I2508),IF(YEAR($I2508)+IF($Q2508=1,RetAgeO,RetAgeE)&lt;FY,1,0)))</f>
        <v/>
      </c>
      <c r="V2508" s="38">
        <f>IF(OR($R2508=0,NOT(ISNUMBER($K2508))),0,IF(YEAR($K2508)=FY,MONTH($K2508),IF(YEAR($K2508)&lt;FY,1,0)))</f>
        <v/>
      </c>
      <c r="W2508" s="38">
        <f>IF($R2508=0,0,MIN(12,IF(AND(ISNUMBER($O2508),$O2508&gt;=1,$O2508&lt;=12),INT($O2508),12),IF(AND(RetireExit="Yes",$U2508&gt;0),$U2508,12),IF(AND(ContractExit="Yes",$V2508&gt;0),$V2508,12)))</f>
        <v/>
      </c>
      <c r="X2508" s="37">
        <f>IF(ISNUMBER($P2508),$P2508,IncPct)</f>
        <v/>
      </c>
      <c r="Y2508" s="39">
        <f>IF($W2508=0,0,MAX(0,MIN($W2508,IncMonth-1))+MAX(0,$W2508-IncMonth+1)*(1+$X2508))</f>
        <v/>
      </c>
      <c r="Z2508" s="40">
        <f>IF($C2508="",0,IFERROR(INDEX(Departments!$B$5:$B$54,MATCH($C2508,Departments!$A$5:$A$54,0)),0))</f>
        <v/>
      </c>
      <c r="AA2508" s="41">
        <f>N($L2508)*$Y2508</f>
        <v/>
      </c>
      <c r="AB2508" s="41">
        <f>N($M2508)*$Y2508</f>
        <v/>
      </c>
      <c r="AC2508" s="41">
        <f>$AA2508*$Z2508</f>
        <v/>
      </c>
      <c r="AD2508" s="41">
        <f>$AA2508*BonusMonths/12</f>
        <v/>
      </c>
      <c r="AE2508" s="41">
        <f>($AA2508+SI_Gross*$AB2508)*IF($Q2508=1,SI_O,SI_E)</f>
        <v/>
      </c>
      <c r="AF2508" s="41">
        <f>IF($Q2508=1,0,$AA2508*EOSB)</f>
        <v/>
      </c>
      <c r="AG2508" s="41">
        <f>$AN2508*$W2508</f>
        <v/>
      </c>
      <c r="AH2508" s="41">
        <f>SUM($AA2508:$AG2508)</f>
        <v/>
      </c>
      <c r="AI2508" s="41">
        <f>12*($AM2508+$AN2508)</f>
        <v/>
      </c>
      <c r="AJ2508" s="41">
        <f>$AM2508*((IncMonth-1)+(13-IncMonth)*(1+$X2508))+12*$AN2508</f>
        <v/>
      </c>
      <c r="AK2508" s="41">
        <f>IF($R2508=1,N($L2508)+N($M2508),0)</f>
        <v/>
      </c>
      <c r="AL2508">
        <f>IF($C2508="","",IF(N($L2508)&lt;=0,"Basic salary missing",IF(ISNA(MATCH($C2508,Departments!$A$5:$A$54,0)),"Department not on Departments sheet",IF(AND($I2508&lt;&gt;"",NOT(ISNUMBER($I2508))),"Date of birth is text, not a date",IF(AND($K2508&lt;&gt;"",NOT(ISNUMBER($K2508))),"Contract end is text, not a date","")))))</f>
        <v/>
      </c>
      <c r="AM2508" s="41">
        <f>IF($R2508=0,0,N($L2508)*(1+$Z2508+BonusMonths/12+IF($Q2508=1,0,EOSB))+N($M2508)+(N($L2508)+SI_Gross*N($M2508))*IF($Q2508=1,SI_O,SI_E))</f>
        <v/>
      </c>
      <c r="AN2508" s="41">
        <f>IF($R2508=0,0,(IF($Q2508=1,MedO,MedE+Ticket)+Training)/12)</f>
        <v/>
      </c>
    </row>
    <row r="2509">
      <c r="I2509" s="35" t="n"/>
      <c r="J2509" s="35" t="n"/>
      <c r="K2509" s="35" t="n"/>
      <c r="L2509" s="36" t="n"/>
      <c r="M2509" s="36" t="n"/>
      <c r="P2509" s="37" t="n"/>
      <c r="Q2509" s="38">
        <f>IF($C2509="",0,IF(OR(LOWER(TRIM($G2509))="omani",LOWER(TRIM($G2509))="oman",LOWER(TRIM($G2509))="om",LOWER(TRIM($G2509))="local"),1,0))</f>
        <v/>
      </c>
      <c r="R2509" s="38">
        <f>IF($C2509="",0,IF(OR(ISNUMBER(SEARCH("resign",$N2509)),ISNUMBER(SEARCH("terminat",$N2509)),ISNUMBER(SEARCH("inactive",$N2509)),ISNUMBER(SEARCH("vacan",$N2509)),ISNUMBER(SEARCH("deceased",$N2509)),ISNUMBER(SEARCH("separated",$N2509))),0,1))</f>
        <v/>
      </c>
      <c r="S2509">
        <f>IF(OR($R2509=0,NOT(ISNUMBER($I2509))),"",IFERROR(DATEDIF($I2509,DATE(FY,1,1),"y"),""))</f>
        <v/>
      </c>
      <c r="T2509">
        <f>IF(OR($R2509=0,NOT(ISNUMBER($J2509))),"",IFERROR(DATEDIF($J2509,DATE(FY,1,1),"y"),0))</f>
        <v/>
      </c>
      <c r="U2509" s="38">
        <f>IF(OR($R2509=0,NOT(ISNUMBER($I2509))),0,IF(YEAR($I2509)+IF($Q2509=1,RetAgeO,RetAgeE)=FY,MONTH($I2509),IF(YEAR($I2509)+IF($Q2509=1,RetAgeO,RetAgeE)&lt;FY,1,0)))</f>
        <v/>
      </c>
      <c r="V2509" s="38">
        <f>IF(OR($R2509=0,NOT(ISNUMBER($K2509))),0,IF(YEAR($K2509)=FY,MONTH($K2509),IF(YEAR($K2509)&lt;FY,1,0)))</f>
        <v/>
      </c>
      <c r="W2509" s="38">
        <f>IF($R2509=0,0,MIN(12,IF(AND(ISNUMBER($O2509),$O2509&gt;=1,$O2509&lt;=12),INT($O2509),12),IF(AND(RetireExit="Yes",$U2509&gt;0),$U2509,12),IF(AND(ContractExit="Yes",$V2509&gt;0),$V2509,12)))</f>
        <v/>
      </c>
      <c r="X2509" s="37">
        <f>IF(ISNUMBER($P2509),$P2509,IncPct)</f>
        <v/>
      </c>
      <c r="Y2509" s="39">
        <f>IF($W2509=0,0,MAX(0,MIN($W2509,IncMonth-1))+MAX(0,$W2509-IncMonth+1)*(1+$X2509))</f>
        <v/>
      </c>
      <c r="Z2509" s="40">
        <f>IF($C2509="",0,IFERROR(INDEX(Departments!$B$5:$B$54,MATCH($C2509,Departments!$A$5:$A$54,0)),0))</f>
        <v/>
      </c>
      <c r="AA2509" s="41">
        <f>N($L2509)*$Y2509</f>
        <v/>
      </c>
      <c r="AB2509" s="41">
        <f>N($M2509)*$Y2509</f>
        <v/>
      </c>
      <c r="AC2509" s="41">
        <f>$AA2509*$Z2509</f>
        <v/>
      </c>
      <c r="AD2509" s="41">
        <f>$AA2509*BonusMonths/12</f>
        <v/>
      </c>
      <c r="AE2509" s="41">
        <f>($AA2509+SI_Gross*$AB2509)*IF($Q2509=1,SI_O,SI_E)</f>
        <v/>
      </c>
      <c r="AF2509" s="41">
        <f>IF($Q2509=1,0,$AA2509*EOSB)</f>
        <v/>
      </c>
      <c r="AG2509" s="41">
        <f>$AN2509*$W2509</f>
        <v/>
      </c>
      <c r="AH2509" s="41">
        <f>SUM($AA2509:$AG2509)</f>
        <v/>
      </c>
      <c r="AI2509" s="41">
        <f>12*($AM2509+$AN2509)</f>
        <v/>
      </c>
      <c r="AJ2509" s="41">
        <f>$AM2509*((IncMonth-1)+(13-IncMonth)*(1+$X2509))+12*$AN2509</f>
        <v/>
      </c>
      <c r="AK2509" s="41">
        <f>IF($R2509=1,N($L2509)+N($M2509),0)</f>
        <v/>
      </c>
      <c r="AL2509">
        <f>IF($C2509="","",IF(N($L2509)&lt;=0,"Basic salary missing",IF(ISNA(MATCH($C2509,Departments!$A$5:$A$54,0)),"Department not on Departments sheet",IF(AND($I2509&lt;&gt;"",NOT(ISNUMBER($I2509))),"Date of birth is text, not a date",IF(AND($K2509&lt;&gt;"",NOT(ISNUMBER($K2509))),"Contract end is text, not a date","")))))</f>
        <v/>
      </c>
      <c r="AM2509" s="41">
        <f>IF($R2509=0,0,N($L2509)*(1+$Z2509+BonusMonths/12+IF($Q2509=1,0,EOSB))+N($M2509)+(N($L2509)+SI_Gross*N($M2509))*IF($Q2509=1,SI_O,SI_E))</f>
        <v/>
      </c>
      <c r="AN2509" s="41">
        <f>IF($R2509=0,0,(IF($Q2509=1,MedO,MedE+Ticket)+Training)/12)</f>
        <v/>
      </c>
    </row>
    <row r="2510">
      <c r="I2510" s="35" t="n"/>
      <c r="J2510" s="35" t="n"/>
      <c r="K2510" s="35" t="n"/>
      <c r="L2510" s="36" t="n"/>
      <c r="M2510" s="36" t="n"/>
      <c r="P2510" s="37" t="n"/>
      <c r="Q2510" s="38">
        <f>IF($C2510="",0,IF(OR(LOWER(TRIM($G2510))="omani",LOWER(TRIM($G2510))="oman",LOWER(TRIM($G2510))="om",LOWER(TRIM($G2510))="local"),1,0))</f>
        <v/>
      </c>
      <c r="R2510" s="38">
        <f>IF($C2510="",0,IF(OR(ISNUMBER(SEARCH("resign",$N2510)),ISNUMBER(SEARCH("terminat",$N2510)),ISNUMBER(SEARCH("inactive",$N2510)),ISNUMBER(SEARCH("vacan",$N2510)),ISNUMBER(SEARCH("deceased",$N2510)),ISNUMBER(SEARCH("separated",$N2510))),0,1))</f>
        <v/>
      </c>
      <c r="S2510">
        <f>IF(OR($R2510=0,NOT(ISNUMBER($I2510))),"",IFERROR(DATEDIF($I2510,DATE(FY,1,1),"y"),""))</f>
        <v/>
      </c>
      <c r="T2510">
        <f>IF(OR($R2510=0,NOT(ISNUMBER($J2510))),"",IFERROR(DATEDIF($J2510,DATE(FY,1,1),"y"),0))</f>
        <v/>
      </c>
      <c r="U2510" s="38">
        <f>IF(OR($R2510=0,NOT(ISNUMBER($I2510))),0,IF(YEAR($I2510)+IF($Q2510=1,RetAgeO,RetAgeE)=FY,MONTH($I2510),IF(YEAR($I2510)+IF($Q2510=1,RetAgeO,RetAgeE)&lt;FY,1,0)))</f>
        <v/>
      </c>
      <c r="V2510" s="38">
        <f>IF(OR($R2510=0,NOT(ISNUMBER($K2510))),0,IF(YEAR($K2510)=FY,MONTH($K2510),IF(YEAR($K2510)&lt;FY,1,0)))</f>
        <v/>
      </c>
      <c r="W2510" s="38">
        <f>IF($R2510=0,0,MIN(12,IF(AND(ISNUMBER($O2510),$O2510&gt;=1,$O2510&lt;=12),INT($O2510),12),IF(AND(RetireExit="Yes",$U2510&gt;0),$U2510,12),IF(AND(ContractExit="Yes",$V2510&gt;0),$V2510,12)))</f>
        <v/>
      </c>
      <c r="X2510" s="37">
        <f>IF(ISNUMBER($P2510),$P2510,IncPct)</f>
        <v/>
      </c>
      <c r="Y2510" s="39">
        <f>IF($W2510=0,0,MAX(0,MIN($W2510,IncMonth-1))+MAX(0,$W2510-IncMonth+1)*(1+$X2510))</f>
        <v/>
      </c>
      <c r="Z2510" s="40">
        <f>IF($C2510="",0,IFERROR(INDEX(Departments!$B$5:$B$54,MATCH($C2510,Departments!$A$5:$A$54,0)),0))</f>
        <v/>
      </c>
      <c r="AA2510" s="41">
        <f>N($L2510)*$Y2510</f>
        <v/>
      </c>
      <c r="AB2510" s="41">
        <f>N($M2510)*$Y2510</f>
        <v/>
      </c>
      <c r="AC2510" s="41">
        <f>$AA2510*$Z2510</f>
        <v/>
      </c>
      <c r="AD2510" s="41">
        <f>$AA2510*BonusMonths/12</f>
        <v/>
      </c>
      <c r="AE2510" s="41">
        <f>($AA2510+SI_Gross*$AB2510)*IF($Q2510=1,SI_O,SI_E)</f>
        <v/>
      </c>
      <c r="AF2510" s="41">
        <f>IF($Q2510=1,0,$AA2510*EOSB)</f>
        <v/>
      </c>
      <c r="AG2510" s="41">
        <f>$AN2510*$W2510</f>
        <v/>
      </c>
      <c r="AH2510" s="41">
        <f>SUM($AA2510:$AG2510)</f>
        <v/>
      </c>
      <c r="AI2510" s="41">
        <f>12*($AM2510+$AN2510)</f>
        <v/>
      </c>
      <c r="AJ2510" s="41">
        <f>$AM2510*((IncMonth-1)+(13-IncMonth)*(1+$X2510))+12*$AN2510</f>
        <v/>
      </c>
      <c r="AK2510" s="41">
        <f>IF($R2510=1,N($L2510)+N($M2510),0)</f>
        <v/>
      </c>
      <c r="AL2510">
        <f>IF($C2510="","",IF(N($L2510)&lt;=0,"Basic salary missing",IF(ISNA(MATCH($C2510,Departments!$A$5:$A$54,0)),"Department not on Departments sheet",IF(AND($I2510&lt;&gt;"",NOT(ISNUMBER($I2510))),"Date of birth is text, not a date",IF(AND($K2510&lt;&gt;"",NOT(ISNUMBER($K2510))),"Contract end is text, not a date","")))))</f>
        <v/>
      </c>
      <c r="AM2510" s="41">
        <f>IF($R2510=0,0,N($L2510)*(1+$Z2510+BonusMonths/12+IF($Q2510=1,0,EOSB))+N($M2510)+(N($L2510)+SI_Gross*N($M2510))*IF($Q2510=1,SI_O,SI_E))</f>
        <v/>
      </c>
      <c r="AN2510" s="41">
        <f>IF($R2510=0,0,(IF($Q2510=1,MedO,MedE+Ticket)+Training)/12)</f>
        <v/>
      </c>
    </row>
    <row r="2511">
      <c r="I2511" s="35" t="n"/>
      <c r="J2511" s="35" t="n"/>
      <c r="K2511" s="35" t="n"/>
      <c r="L2511" s="36" t="n"/>
      <c r="M2511" s="36" t="n"/>
      <c r="P2511" s="37" t="n"/>
      <c r="Q2511" s="38">
        <f>IF($C2511="",0,IF(OR(LOWER(TRIM($G2511))="omani",LOWER(TRIM($G2511))="oman",LOWER(TRIM($G2511))="om",LOWER(TRIM($G2511))="local"),1,0))</f>
        <v/>
      </c>
      <c r="R2511" s="38">
        <f>IF($C2511="",0,IF(OR(ISNUMBER(SEARCH("resign",$N2511)),ISNUMBER(SEARCH("terminat",$N2511)),ISNUMBER(SEARCH("inactive",$N2511)),ISNUMBER(SEARCH("vacan",$N2511)),ISNUMBER(SEARCH("deceased",$N2511)),ISNUMBER(SEARCH("separated",$N2511))),0,1))</f>
        <v/>
      </c>
      <c r="S2511">
        <f>IF(OR($R2511=0,NOT(ISNUMBER($I2511))),"",IFERROR(DATEDIF($I2511,DATE(FY,1,1),"y"),""))</f>
        <v/>
      </c>
      <c r="T2511">
        <f>IF(OR($R2511=0,NOT(ISNUMBER($J2511))),"",IFERROR(DATEDIF($J2511,DATE(FY,1,1),"y"),0))</f>
        <v/>
      </c>
      <c r="U2511" s="38">
        <f>IF(OR($R2511=0,NOT(ISNUMBER($I2511))),0,IF(YEAR($I2511)+IF($Q2511=1,RetAgeO,RetAgeE)=FY,MONTH($I2511),IF(YEAR($I2511)+IF($Q2511=1,RetAgeO,RetAgeE)&lt;FY,1,0)))</f>
        <v/>
      </c>
      <c r="V2511" s="38">
        <f>IF(OR($R2511=0,NOT(ISNUMBER($K2511))),0,IF(YEAR($K2511)=FY,MONTH($K2511),IF(YEAR($K2511)&lt;FY,1,0)))</f>
        <v/>
      </c>
      <c r="W2511" s="38">
        <f>IF($R2511=0,0,MIN(12,IF(AND(ISNUMBER($O2511),$O2511&gt;=1,$O2511&lt;=12),INT($O2511),12),IF(AND(RetireExit="Yes",$U2511&gt;0),$U2511,12),IF(AND(ContractExit="Yes",$V2511&gt;0),$V2511,12)))</f>
        <v/>
      </c>
      <c r="X2511" s="37">
        <f>IF(ISNUMBER($P2511),$P2511,IncPct)</f>
        <v/>
      </c>
      <c r="Y2511" s="39">
        <f>IF($W2511=0,0,MAX(0,MIN($W2511,IncMonth-1))+MAX(0,$W2511-IncMonth+1)*(1+$X2511))</f>
        <v/>
      </c>
      <c r="Z2511" s="40">
        <f>IF($C2511="",0,IFERROR(INDEX(Departments!$B$5:$B$54,MATCH($C2511,Departments!$A$5:$A$54,0)),0))</f>
        <v/>
      </c>
      <c r="AA2511" s="41">
        <f>N($L2511)*$Y2511</f>
        <v/>
      </c>
      <c r="AB2511" s="41">
        <f>N($M2511)*$Y2511</f>
        <v/>
      </c>
      <c r="AC2511" s="41">
        <f>$AA2511*$Z2511</f>
        <v/>
      </c>
      <c r="AD2511" s="41">
        <f>$AA2511*BonusMonths/12</f>
        <v/>
      </c>
      <c r="AE2511" s="41">
        <f>($AA2511+SI_Gross*$AB2511)*IF($Q2511=1,SI_O,SI_E)</f>
        <v/>
      </c>
      <c r="AF2511" s="41">
        <f>IF($Q2511=1,0,$AA2511*EOSB)</f>
        <v/>
      </c>
      <c r="AG2511" s="41">
        <f>$AN2511*$W2511</f>
        <v/>
      </c>
      <c r="AH2511" s="41">
        <f>SUM($AA2511:$AG2511)</f>
        <v/>
      </c>
      <c r="AI2511" s="41">
        <f>12*($AM2511+$AN2511)</f>
        <v/>
      </c>
      <c r="AJ2511" s="41">
        <f>$AM2511*((IncMonth-1)+(13-IncMonth)*(1+$X2511))+12*$AN2511</f>
        <v/>
      </c>
      <c r="AK2511" s="41">
        <f>IF($R2511=1,N($L2511)+N($M2511),0)</f>
        <v/>
      </c>
      <c r="AL2511">
        <f>IF($C2511="","",IF(N($L2511)&lt;=0,"Basic salary missing",IF(ISNA(MATCH($C2511,Departments!$A$5:$A$54,0)),"Department not on Departments sheet",IF(AND($I2511&lt;&gt;"",NOT(ISNUMBER($I2511))),"Date of birth is text, not a date",IF(AND($K2511&lt;&gt;"",NOT(ISNUMBER($K2511))),"Contract end is text, not a date","")))))</f>
        <v/>
      </c>
      <c r="AM2511" s="41">
        <f>IF($R2511=0,0,N($L2511)*(1+$Z2511+BonusMonths/12+IF($Q2511=1,0,EOSB))+N($M2511)+(N($L2511)+SI_Gross*N($M2511))*IF($Q2511=1,SI_O,SI_E))</f>
        <v/>
      </c>
      <c r="AN2511" s="41">
        <f>IF($R2511=0,0,(IF($Q2511=1,MedO,MedE+Ticket)+Training)/12)</f>
        <v/>
      </c>
    </row>
    <row r="2512">
      <c r="I2512" s="35" t="n"/>
      <c r="J2512" s="35" t="n"/>
      <c r="K2512" s="35" t="n"/>
      <c r="L2512" s="36" t="n"/>
      <c r="M2512" s="36" t="n"/>
      <c r="P2512" s="37" t="n"/>
      <c r="Q2512" s="38">
        <f>IF($C2512="",0,IF(OR(LOWER(TRIM($G2512))="omani",LOWER(TRIM($G2512))="oman",LOWER(TRIM($G2512))="om",LOWER(TRIM($G2512))="local"),1,0))</f>
        <v/>
      </c>
      <c r="R2512" s="38">
        <f>IF($C2512="",0,IF(OR(ISNUMBER(SEARCH("resign",$N2512)),ISNUMBER(SEARCH("terminat",$N2512)),ISNUMBER(SEARCH("inactive",$N2512)),ISNUMBER(SEARCH("vacan",$N2512)),ISNUMBER(SEARCH("deceased",$N2512)),ISNUMBER(SEARCH("separated",$N2512))),0,1))</f>
        <v/>
      </c>
      <c r="S2512">
        <f>IF(OR($R2512=0,NOT(ISNUMBER($I2512))),"",IFERROR(DATEDIF($I2512,DATE(FY,1,1),"y"),""))</f>
        <v/>
      </c>
      <c r="T2512">
        <f>IF(OR($R2512=0,NOT(ISNUMBER($J2512))),"",IFERROR(DATEDIF($J2512,DATE(FY,1,1),"y"),0))</f>
        <v/>
      </c>
      <c r="U2512" s="38">
        <f>IF(OR($R2512=0,NOT(ISNUMBER($I2512))),0,IF(YEAR($I2512)+IF($Q2512=1,RetAgeO,RetAgeE)=FY,MONTH($I2512),IF(YEAR($I2512)+IF($Q2512=1,RetAgeO,RetAgeE)&lt;FY,1,0)))</f>
        <v/>
      </c>
      <c r="V2512" s="38">
        <f>IF(OR($R2512=0,NOT(ISNUMBER($K2512))),0,IF(YEAR($K2512)=FY,MONTH($K2512),IF(YEAR($K2512)&lt;FY,1,0)))</f>
        <v/>
      </c>
      <c r="W2512" s="38">
        <f>IF($R2512=0,0,MIN(12,IF(AND(ISNUMBER($O2512),$O2512&gt;=1,$O2512&lt;=12),INT($O2512),12),IF(AND(RetireExit="Yes",$U2512&gt;0),$U2512,12),IF(AND(ContractExit="Yes",$V2512&gt;0),$V2512,12)))</f>
        <v/>
      </c>
      <c r="X2512" s="37">
        <f>IF(ISNUMBER($P2512),$P2512,IncPct)</f>
        <v/>
      </c>
      <c r="Y2512" s="39">
        <f>IF($W2512=0,0,MAX(0,MIN($W2512,IncMonth-1))+MAX(0,$W2512-IncMonth+1)*(1+$X2512))</f>
        <v/>
      </c>
      <c r="Z2512" s="40">
        <f>IF($C2512="",0,IFERROR(INDEX(Departments!$B$5:$B$54,MATCH($C2512,Departments!$A$5:$A$54,0)),0))</f>
        <v/>
      </c>
      <c r="AA2512" s="41">
        <f>N($L2512)*$Y2512</f>
        <v/>
      </c>
      <c r="AB2512" s="41">
        <f>N($M2512)*$Y2512</f>
        <v/>
      </c>
      <c r="AC2512" s="41">
        <f>$AA2512*$Z2512</f>
        <v/>
      </c>
      <c r="AD2512" s="41">
        <f>$AA2512*BonusMonths/12</f>
        <v/>
      </c>
      <c r="AE2512" s="41">
        <f>($AA2512+SI_Gross*$AB2512)*IF($Q2512=1,SI_O,SI_E)</f>
        <v/>
      </c>
      <c r="AF2512" s="41">
        <f>IF($Q2512=1,0,$AA2512*EOSB)</f>
        <v/>
      </c>
      <c r="AG2512" s="41">
        <f>$AN2512*$W2512</f>
        <v/>
      </c>
      <c r="AH2512" s="41">
        <f>SUM($AA2512:$AG2512)</f>
        <v/>
      </c>
      <c r="AI2512" s="41">
        <f>12*($AM2512+$AN2512)</f>
        <v/>
      </c>
      <c r="AJ2512" s="41">
        <f>$AM2512*((IncMonth-1)+(13-IncMonth)*(1+$X2512))+12*$AN2512</f>
        <v/>
      </c>
      <c r="AK2512" s="41">
        <f>IF($R2512=1,N($L2512)+N($M2512),0)</f>
        <v/>
      </c>
      <c r="AL2512">
        <f>IF($C2512="","",IF(N($L2512)&lt;=0,"Basic salary missing",IF(ISNA(MATCH($C2512,Departments!$A$5:$A$54,0)),"Department not on Departments sheet",IF(AND($I2512&lt;&gt;"",NOT(ISNUMBER($I2512))),"Date of birth is text, not a date",IF(AND($K2512&lt;&gt;"",NOT(ISNUMBER($K2512))),"Contract end is text, not a date","")))))</f>
        <v/>
      </c>
      <c r="AM2512" s="41">
        <f>IF($R2512=0,0,N($L2512)*(1+$Z2512+BonusMonths/12+IF($Q2512=1,0,EOSB))+N($M2512)+(N($L2512)+SI_Gross*N($M2512))*IF($Q2512=1,SI_O,SI_E))</f>
        <v/>
      </c>
      <c r="AN2512" s="41">
        <f>IF($R2512=0,0,(IF($Q2512=1,MedO,MedE+Ticket)+Training)/12)</f>
        <v/>
      </c>
    </row>
    <row r="2513">
      <c r="I2513" s="35" t="n"/>
      <c r="J2513" s="35" t="n"/>
      <c r="K2513" s="35" t="n"/>
      <c r="L2513" s="36" t="n"/>
      <c r="M2513" s="36" t="n"/>
      <c r="P2513" s="37" t="n"/>
      <c r="Q2513" s="38">
        <f>IF($C2513="",0,IF(OR(LOWER(TRIM($G2513))="omani",LOWER(TRIM($G2513))="oman",LOWER(TRIM($G2513))="om",LOWER(TRIM($G2513))="local"),1,0))</f>
        <v/>
      </c>
      <c r="R2513" s="38">
        <f>IF($C2513="",0,IF(OR(ISNUMBER(SEARCH("resign",$N2513)),ISNUMBER(SEARCH("terminat",$N2513)),ISNUMBER(SEARCH("inactive",$N2513)),ISNUMBER(SEARCH("vacan",$N2513)),ISNUMBER(SEARCH("deceased",$N2513)),ISNUMBER(SEARCH("separated",$N2513))),0,1))</f>
        <v/>
      </c>
      <c r="S2513">
        <f>IF(OR($R2513=0,NOT(ISNUMBER($I2513))),"",IFERROR(DATEDIF($I2513,DATE(FY,1,1),"y"),""))</f>
        <v/>
      </c>
      <c r="T2513">
        <f>IF(OR($R2513=0,NOT(ISNUMBER($J2513))),"",IFERROR(DATEDIF($J2513,DATE(FY,1,1),"y"),0))</f>
        <v/>
      </c>
      <c r="U2513" s="38">
        <f>IF(OR($R2513=0,NOT(ISNUMBER($I2513))),0,IF(YEAR($I2513)+IF($Q2513=1,RetAgeO,RetAgeE)=FY,MONTH($I2513),IF(YEAR($I2513)+IF($Q2513=1,RetAgeO,RetAgeE)&lt;FY,1,0)))</f>
        <v/>
      </c>
      <c r="V2513" s="38">
        <f>IF(OR($R2513=0,NOT(ISNUMBER($K2513))),0,IF(YEAR($K2513)=FY,MONTH($K2513),IF(YEAR($K2513)&lt;FY,1,0)))</f>
        <v/>
      </c>
      <c r="W2513" s="38">
        <f>IF($R2513=0,0,MIN(12,IF(AND(ISNUMBER($O2513),$O2513&gt;=1,$O2513&lt;=12),INT($O2513),12),IF(AND(RetireExit="Yes",$U2513&gt;0),$U2513,12),IF(AND(ContractExit="Yes",$V2513&gt;0),$V2513,12)))</f>
        <v/>
      </c>
      <c r="X2513" s="37">
        <f>IF(ISNUMBER($P2513),$P2513,IncPct)</f>
        <v/>
      </c>
      <c r="Y2513" s="39">
        <f>IF($W2513=0,0,MAX(0,MIN($W2513,IncMonth-1))+MAX(0,$W2513-IncMonth+1)*(1+$X2513))</f>
        <v/>
      </c>
      <c r="Z2513" s="40">
        <f>IF($C2513="",0,IFERROR(INDEX(Departments!$B$5:$B$54,MATCH($C2513,Departments!$A$5:$A$54,0)),0))</f>
        <v/>
      </c>
      <c r="AA2513" s="41">
        <f>N($L2513)*$Y2513</f>
        <v/>
      </c>
      <c r="AB2513" s="41">
        <f>N($M2513)*$Y2513</f>
        <v/>
      </c>
      <c r="AC2513" s="41">
        <f>$AA2513*$Z2513</f>
        <v/>
      </c>
      <c r="AD2513" s="41">
        <f>$AA2513*BonusMonths/12</f>
        <v/>
      </c>
      <c r="AE2513" s="41">
        <f>($AA2513+SI_Gross*$AB2513)*IF($Q2513=1,SI_O,SI_E)</f>
        <v/>
      </c>
      <c r="AF2513" s="41">
        <f>IF($Q2513=1,0,$AA2513*EOSB)</f>
        <v/>
      </c>
      <c r="AG2513" s="41">
        <f>$AN2513*$W2513</f>
        <v/>
      </c>
      <c r="AH2513" s="41">
        <f>SUM($AA2513:$AG2513)</f>
        <v/>
      </c>
      <c r="AI2513" s="41">
        <f>12*($AM2513+$AN2513)</f>
        <v/>
      </c>
      <c r="AJ2513" s="41">
        <f>$AM2513*((IncMonth-1)+(13-IncMonth)*(1+$X2513))+12*$AN2513</f>
        <v/>
      </c>
      <c r="AK2513" s="41">
        <f>IF($R2513=1,N($L2513)+N($M2513),0)</f>
        <v/>
      </c>
      <c r="AL2513">
        <f>IF($C2513="","",IF(N($L2513)&lt;=0,"Basic salary missing",IF(ISNA(MATCH($C2513,Departments!$A$5:$A$54,0)),"Department not on Departments sheet",IF(AND($I2513&lt;&gt;"",NOT(ISNUMBER($I2513))),"Date of birth is text, not a date",IF(AND($K2513&lt;&gt;"",NOT(ISNUMBER($K2513))),"Contract end is text, not a date","")))))</f>
        <v/>
      </c>
      <c r="AM2513" s="41">
        <f>IF($R2513=0,0,N($L2513)*(1+$Z2513+BonusMonths/12+IF($Q2513=1,0,EOSB))+N($M2513)+(N($L2513)+SI_Gross*N($M2513))*IF($Q2513=1,SI_O,SI_E))</f>
        <v/>
      </c>
      <c r="AN2513" s="41">
        <f>IF($R2513=0,0,(IF($Q2513=1,MedO,MedE+Ticket)+Training)/12)</f>
        <v/>
      </c>
    </row>
    <row r="2514">
      <c r="I2514" s="35" t="n"/>
      <c r="J2514" s="35" t="n"/>
      <c r="K2514" s="35" t="n"/>
      <c r="L2514" s="36" t="n"/>
      <c r="M2514" s="36" t="n"/>
      <c r="P2514" s="37" t="n"/>
      <c r="Q2514" s="38">
        <f>IF($C2514="",0,IF(OR(LOWER(TRIM($G2514))="omani",LOWER(TRIM($G2514))="oman",LOWER(TRIM($G2514))="om",LOWER(TRIM($G2514))="local"),1,0))</f>
        <v/>
      </c>
      <c r="R2514" s="38">
        <f>IF($C2514="",0,IF(OR(ISNUMBER(SEARCH("resign",$N2514)),ISNUMBER(SEARCH("terminat",$N2514)),ISNUMBER(SEARCH("inactive",$N2514)),ISNUMBER(SEARCH("vacan",$N2514)),ISNUMBER(SEARCH("deceased",$N2514)),ISNUMBER(SEARCH("separated",$N2514))),0,1))</f>
        <v/>
      </c>
      <c r="S2514">
        <f>IF(OR($R2514=0,NOT(ISNUMBER($I2514))),"",IFERROR(DATEDIF($I2514,DATE(FY,1,1),"y"),""))</f>
        <v/>
      </c>
      <c r="T2514">
        <f>IF(OR($R2514=0,NOT(ISNUMBER($J2514))),"",IFERROR(DATEDIF($J2514,DATE(FY,1,1),"y"),0))</f>
        <v/>
      </c>
      <c r="U2514" s="38">
        <f>IF(OR($R2514=0,NOT(ISNUMBER($I2514))),0,IF(YEAR($I2514)+IF($Q2514=1,RetAgeO,RetAgeE)=FY,MONTH($I2514),IF(YEAR($I2514)+IF($Q2514=1,RetAgeO,RetAgeE)&lt;FY,1,0)))</f>
        <v/>
      </c>
      <c r="V2514" s="38">
        <f>IF(OR($R2514=0,NOT(ISNUMBER($K2514))),0,IF(YEAR($K2514)=FY,MONTH($K2514),IF(YEAR($K2514)&lt;FY,1,0)))</f>
        <v/>
      </c>
      <c r="W2514" s="38">
        <f>IF($R2514=0,0,MIN(12,IF(AND(ISNUMBER($O2514),$O2514&gt;=1,$O2514&lt;=12),INT($O2514),12),IF(AND(RetireExit="Yes",$U2514&gt;0),$U2514,12),IF(AND(ContractExit="Yes",$V2514&gt;0),$V2514,12)))</f>
        <v/>
      </c>
      <c r="X2514" s="37">
        <f>IF(ISNUMBER($P2514),$P2514,IncPct)</f>
        <v/>
      </c>
      <c r="Y2514" s="39">
        <f>IF($W2514=0,0,MAX(0,MIN($W2514,IncMonth-1))+MAX(0,$W2514-IncMonth+1)*(1+$X2514))</f>
        <v/>
      </c>
      <c r="Z2514" s="40">
        <f>IF($C2514="",0,IFERROR(INDEX(Departments!$B$5:$B$54,MATCH($C2514,Departments!$A$5:$A$54,0)),0))</f>
        <v/>
      </c>
      <c r="AA2514" s="41">
        <f>N($L2514)*$Y2514</f>
        <v/>
      </c>
      <c r="AB2514" s="41">
        <f>N($M2514)*$Y2514</f>
        <v/>
      </c>
      <c r="AC2514" s="41">
        <f>$AA2514*$Z2514</f>
        <v/>
      </c>
      <c r="AD2514" s="41">
        <f>$AA2514*BonusMonths/12</f>
        <v/>
      </c>
      <c r="AE2514" s="41">
        <f>($AA2514+SI_Gross*$AB2514)*IF($Q2514=1,SI_O,SI_E)</f>
        <v/>
      </c>
      <c r="AF2514" s="41">
        <f>IF($Q2514=1,0,$AA2514*EOSB)</f>
        <v/>
      </c>
      <c r="AG2514" s="41">
        <f>$AN2514*$W2514</f>
        <v/>
      </c>
      <c r="AH2514" s="41">
        <f>SUM($AA2514:$AG2514)</f>
        <v/>
      </c>
      <c r="AI2514" s="41">
        <f>12*($AM2514+$AN2514)</f>
        <v/>
      </c>
      <c r="AJ2514" s="41">
        <f>$AM2514*((IncMonth-1)+(13-IncMonth)*(1+$X2514))+12*$AN2514</f>
        <v/>
      </c>
      <c r="AK2514" s="41">
        <f>IF($R2514=1,N($L2514)+N($M2514),0)</f>
        <v/>
      </c>
      <c r="AL2514">
        <f>IF($C2514="","",IF(N($L2514)&lt;=0,"Basic salary missing",IF(ISNA(MATCH($C2514,Departments!$A$5:$A$54,0)),"Department not on Departments sheet",IF(AND($I2514&lt;&gt;"",NOT(ISNUMBER($I2514))),"Date of birth is text, not a date",IF(AND($K2514&lt;&gt;"",NOT(ISNUMBER($K2514))),"Contract end is text, not a date","")))))</f>
        <v/>
      </c>
      <c r="AM2514" s="41">
        <f>IF($R2514=0,0,N($L2514)*(1+$Z2514+BonusMonths/12+IF($Q2514=1,0,EOSB))+N($M2514)+(N($L2514)+SI_Gross*N($M2514))*IF($Q2514=1,SI_O,SI_E))</f>
        <v/>
      </c>
      <c r="AN2514" s="41">
        <f>IF($R2514=0,0,(IF($Q2514=1,MedO,MedE+Ticket)+Training)/12)</f>
        <v/>
      </c>
    </row>
    <row r="2515">
      <c r="I2515" s="35" t="n"/>
      <c r="J2515" s="35" t="n"/>
      <c r="K2515" s="35" t="n"/>
      <c r="L2515" s="36" t="n"/>
      <c r="M2515" s="36" t="n"/>
      <c r="P2515" s="37" t="n"/>
      <c r="Q2515" s="38">
        <f>IF($C2515="",0,IF(OR(LOWER(TRIM($G2515))="omani",LOWER(TRIM($G2515))="oman",LOWER(TRIM($G2515))="om",LOWER(TRIM($G2515))="local"),1,0))</f>
        <v/>
      </c>
      <c r="R2515" s="38">
        <f>IF($C2515="",0,IF(OR(ISNUMBER(SEARCH("resign",$N2515)),ISNUMBER(SEARCH("terminat",$N2515)),ISNUMBER(SEARCH("inactive",$N2515)),ISNUMBER(SEARCH("vacan",$N2515)),ISNUMBER(SEARCH("deceased",$N2515)),ISNUMBER(SEARCH("separated",$N2515))),0,1))</f>
        <v/>
      </c>
      <c r="S2515">
        <f>IF(OR($R2515=0,NOT(ISNUMBER($I2515))),"",IFERROR(DATEDIF($I2515,DATE(FY,1,1),"y"),""))</f>
        <v/>
      </c>
      <c r="T2515">
        <f>IF(OR($R2515=0,NOT(ISNUMBER($J2515))),"",IFERROR(DATEDIF($J2515,DATE(FY,1,1),"y"),0))</f>
        <v/>
      </c>
      <c r="U2515" s="38">
        <f>IF(OR($R2515=0,NOT(ISNUMBER($I2515))),0,IF(YEAR($I2515)+IF($Q2515=1,RetAgeO,RetAgeE)=FY,MONTH($I2515),IF(YEAR($I2515)+IF($Q2515=1,RetAgeO,RetAgeE)&lt;FY,1,0)))</f>
        <v/>
      </c>
      <c r="V2515" s="38">
        <f>IF(OR($R2515=0,NOT(ISNUMBER($K2515))),0,IF(YEAR($K2515)=FY,MONTH($K2515),IF(YEAR($K2515)&lt;FY,1,0)))</f>
        <v/>
      </c>
      <c r="W2515" s="38">
        <f>IF($R2515=0,0,MIN(12,IF(AND(ISNUMBER($O2515),$O2515&gt;=1,$O2515&lt;=12),INT($O2515),12),IF(AND(RetireExit="Yes",$U2515&gt;0),$U2515,12),IF(AND(ContractExit="Yes",$V2515&gt;0),$V2515,12)))</f>
        <v/>
      </c>
      <c r="X2515" s="37">
        <f>IF(ISNUMBER($P2515),$P2515,IncPct)</f>
        <v/>
      </c>
      <c r="Y2515" s="39">
        <f>IF($W2515=0,0,MAX(0,MIN($W2515,IncMonth-1))+MAX(0,$W2515-IncMonth+1)*(1+$X2515))</f>
        <v/>
      </c>
      <c r="Z2515" s="40">
        <f>IF($C2515="",0,IFERROR(INDEX(Departments!$B$5:$B$54,MATCH($C2515,Departments!$A$5:$A$54,0)),0))</f>
        <v/>
      </c>
      <c r="AA2515" s="41">
        <f>N($L2515)*$Y2515</f>
        <v/>
      </c>
      <c r="AB2515" s="41">
        <f>N($M2515)*$Y2515</f>
        <v/>
      </c>
      <c r="AC2515" s="41">
        <f>$AA2515*$Z2515</f>
        <v/>
      </c>
      <c r="AD2515" s="41">
        <f>$AA2515*BonusMonths/12</f>
        <v/>
      </c>
      <c r="AE2515" s="41">
        <f>($AA2515+SI_Gross*$AB2515)*IF($Q2515=1,SI_O,SI_E)</f>
        <v/>
      </c>
      <c r="AF2515" s="41">
        <f>IF($Q2515=1,0,$AA2515*EOSB)</f>
        <v/>
      </c>
      <c r="AG2515" s="41">
        <f>$AN2515*$W2515</f>
        <v/>
      </c>
      <c r="AH2515" s="41">
        <f>SUM($AA2515:$AG2515)</f>
        <v/>
      </c>
      <c r="AI2515" s="41">
        <f>12*($AM2515+$AN2515)</f>
        <v/>
      </c>
      <c r="AJ2515" s="41">
        <f>$AM2515*((IncMonth-1)+(13-IncMonth)*(1+$X2515))+12*$AN2515</f>
        <v/>
      </c>
      <c r="AK2515" s="41">
        <f>IF($R2515=1,N($L2515)+N($M2515),0)</f>
        <v/>
      </c>
      <c r="AL2515">
        <f>IF($C2515="","",IF(N($L2515)&lt;=0,"Basic salary missing",IF(ISNA(MATCH($C2515,Departments!$A$5:$A$54,0)),"Department not on Departments sheet",IF(AND($I2515&lt;&gt;"",NOT(ISNUMBER($I2515))),"Date of birth is text, not a date",IF(AND($K2515&lt;&gt;"",NOT(ISNUMBER($K2515))),"Contract end is text, not a date","")))))</f>
        <v/>
      </c>
      <c r="AM2515" s="41">
        <f>IF($R2515=0,0,N($L2515)*(1+$Z2515+BonusMonths/12+IF($Q2515=1,0,EOSB))+N($M2515)+(N($L2515)+SI_Gross*N($M2515))*IF($Q2515=1,SI_O,SI_E))</f>
        <v/>
      </c>
      <c r="AN2515" s="41">
        <f>IF($R2515=0,0,(IF($Q2515=1,MedO,MedE+Ticket)+Training)/12)</f>
        <v/>
      </c>
    </row>
    <row r="2516">
      <c r="I2516" s="35" t="n"/>
      <c r="J2516" s="35" t="n"/>
      <c r="K2516" s="35" t="n"/>
      <c r="L2516" s="36" t="n"/>
      <c r="M2516" s="36" t="n"/>
      <c r="P2516" s="37" t="n"/>
      <c r="Q2516" s="38">
        <f>IF($C2516="",0,IF(OR(LOWER(TRIM($G2516))="omani",LOWER(TRIM($G2516))="oman",LOWER(TRIM($G2516))="om",LOWER(TRIM($G2516))="local"),1,0))</f>
        <v/>
      </c>
      <c r="R2516" s="38">
        <f>IF($C2516="",0,IF(OR(ISNUMBER(SEARCH("resign",$N2516)),ISNUMBER(SEARCH("terminat",$N2516)),ISNUMBER(SEARCH("inactive",$N2516)),ISNUMBER(SEARCH("vacan",$N2516)),ISNUMBER(SEARCH("deceased",$N2516)),ISNUMBER(SEARCH("separated",$N2516))),0,1))</f>
        <v/>
      </c>
      <c r="S2516">
        <f>IF(OR($R2516=0,NOT(ISNUMBER($I2516))),"",IFERROR(DATEDIF($I2516,DATE(FY,1,1),"y"),""))</f>
        <v/>
      </c>
      <c r="T2516">
        <f>IF(OR($R2516=0,NOT(ISNUMBER($J2516))),"",IFERROR(DATEDIF($J2516,DATE(FY,1,1),"y"),0))</f>
        <v/>
      </c>
      <c r="U2516" s="38">
        <f>IF(OR($R2516=0,NOT(ISNUMBER($I2516))),0,IF(YEAR($I2516)+IF($Q2516=1,RetAgeO,RetAgeE)=FY,MONTH($I2516),IF(YEAR($I2516)+IF($Q2516=1,RetAgeO,RetAgeE)&lt;FY,1,0)))</f>
        <v/>
      </c>
      <c r="V2516" s="38">
        <f>IF(OR($R2516=0,NOT(ISNUMBER($K2516))),0,IF(YEAR($K2516)=FY,MONTH($K2516),IF(YEAR($K2516)&lt;FY,1,0)))</f>
        <v/>
      </c>
      <c r="W2516" s="38">
        <f>IF($R2516=0,0,MIN(12,IF(AND(ISNUMBER($O2516),$O2516&gt;=1,$O2516&lt;=12),INT($O2516),12),IF(AND(RetireExit="Yes",$U2516&gt;0),$U2516,12),IF(AND(ContractExit="Yes",$V2516&gt;0),$V2516,12)))</f>
        <v/>
      </c>
      <c r="X2516" s="37">
        <f>IF(ISNUMBER($P2516),$P2516,IncPct)</f>
        <v/>
      </c>
      <c r="Y2516" s="39">
        <f>IF($W2516=0,0,MAX(0,MIN($W2516,IncMonth-1))+MAX(0,$W2516-IncMonth+1)*(1+$X2516))</f>
        <v/>
      </c>
      <c r="Z2516" s="40">
        <f>IF($C2516="",0,IFERROR(INDEX(Departments!$B$5:$B$54,MATCH($C2516,Departments!$A$5:$A$54,0)),0))</f>
        <v/>
      </c>
      <c r="AA2516" s="41">
        <f>N($L2516)*$Y2516</f>
        <v/>
      </c>
      <c r="AB2516" s="41">
        <f>N($M2516)*$Y2516</f>
        <v/>
      </c>
      <c r="AC2516" s="41">
        <f>$AA2516*$Z2516</f>
        <v/>
      </c>
      <c r="AD2516" s="41">
        <f>$AA2516*BonusMonths/12</f>
        <v/>
      </c>
      <c r="AE2516" s="41">
        <f>($AA2516+SI_Gross*$AB2516)*IF($Q2516=1,SI_O,SI_E)</f>
        <v/>
      </c>
      <c r="AF2516" s="41">
        <f>IF($Q2516=1,0,$AA2516*EOSB)</f>
        <v/>
      </c>
      <c r="AG2516" s="41">
        <f>$AN2516*$W2516</f>
        <v/>
      </c>
      <c r="AH2516" s="41">
        <f>SUM($AA2516:$AG2516)</f>
        <v/>
      </c>
      <c r="AI2516" s="41">
        <f>12*($AM2516+$AN2516)</f>
        <v/>
      </c>
      <c r="AJ2516" s="41">
        <f>$AM2516*((IncMonth-1)+(13-IncMonth)*(1+$X2516))+12*$AN2516</f>
        <v/>
      </c>
      <c r="AK2516" s="41">
        <f>IF($R2516=1,N($L2516)+N($M2516),0)</f>
        <v/>
      </c>
      <c r="AL2516">
        <f>IF($C2516="","",IF(N($L2516)&lt;=0,"Basic salary missing",IF(ISNA(MATCH($C2516,Departments!$A$5:$A$54,0)),"Department not on Departments sheet",IF(AND($I2516&lt;&gt;"",NOT(ISNUMBER($I2516))),"Date of birth is text, not a date",IF(AND($K2516&lt;&gt;"",NOT(ISNUMBER($K2516))),"Contract end is text, not a date","")))))</f>
        <v/>
      </c>
      <c r="AM2516" s="41">
        <f>IF($R2516=0,0,N($L2516)*(1+$Z2516+BonusMonths/12+IF($Q2516=1,0,EOSB))+N($M2516)+(N($L2516)+SI_Gross*N($M2516))*IF($Q2516=1,SI_O,SI_E))</f>
        <v/>
      </c>
      <c r="AN2516" s="41">
        <f>IF($R2516=0,0,(IF($Q2516=1,MedO,MedE+Ticket)+Training)/12)</f>
        <v/>
      </c>
    </row>
    <row r="2517">
      <c r="I2517" s="35" t="n"/>
      <c r="J2517" s="35" t="n"/>
      <c r="K2517" s="35" t="n"/>
      <c r="L2517" s="36" t="n"/>
      <c r="M2517" s="36" t="n"/>
      <c r="P2517" s="37" t="n"/>
      <c r="Q2517" s="38">
        <f>IF($C2517="",0,IF(OR(LOWER(TRIM($G2517))="omani",LOWER(TRIM($G2517))="oman",LOWER(TRIM($G2517))="om",LOWER(TRIM($G2517))="local"),1,0))</f>
        <v/>
      </c>
      <c r="R2517" s="38">
        <f>IF($C2517="",0,IF(OR(ISNUMBER(SEARCH("resign",$N2517)),ISNUMBER(SEARCH("terminat",$N2517)),ISNUMBER(SEARCH("inactive",$N2517)),ISNUMBER(SEARCH("vacan",$N2517)),ISNUMBER(SEARCH("deceased",$N2517)),ISNUMBER(SEARCH("separated",$N2517))),0,1))</f>
        <v/>
      </c>
      <c r="S2517">
        <f>IF(OR($R2517=0,NOT(ISNUMBER($I2517))),"",IFERROR(DATEDIF($I2517,DATE(FY,1,1),"y"),""))</f>
        <v/>
      </c>
      <c r="T2517">
        <f>IF(OR($R2517=0,NOT(ISNUMBER($J2517))),"",IFERROR(DATEDIF($J2517,DATE(FY,1,1),"y"),0))</f>
        <v/>
      </c>
      <c r="U2517" s="38">
        <f>IF(OR($R2517=0,NOT(ISNUMBER($I2517))),0,IF(YEAR($I2517)+IF($Q2517=1,RetAgeO,RetAgeE)=FY,MONTH($I2517),IF(YEAR($I2517)+IF($Q2517=1,RetAgeO,RetAgeE)&lt;FY,1,0)))</f>
        <v/>
      </c>
      <c r="V2517" s="38">
        <f>IF(OR($R2517=0,NOT(ISNUMBER($K2517))),0,IF(YEAR($K2517)=FY,MONTH($K2517),IF(YEAR($K2517)&lt;FY,1,0)))</f>
        <v/>
      </c>
      <c r="W2517" s="38">
        <f>IF($R2517=0,0,MIN(12,IF(AND(ISNUMBER($O2517),$O2517&gt;=1,$O2517&lt;=12),INT($O2517),12),IF(AND(RetireExit="Yes",$U2517&gt;0),$U2517,12),IF(AND(ContractExit="Yes",$V2517&gt;0),$V2517,12)))</f>
        <v/>
      </c>
      <c r="X2517" s="37">
        <f>IF(ISNUMBER($P2517),$P2517,IncPct)</f>
        <v/>
      </c>
      <c r="Y2517" s="39">
        <f>IF($W2517=0,0,MAX(0,MIN($W2517,IncMonth-1))+MAX(0,$W2517-IncMonth+1)*(1+$X2517))</f>
        <v/>
      </c>
      <c r="Z2517" s="40">
        <f>IF($C2517="",0,IFERROR(INDEX(Departments!$B$5:$B$54,MATCH($C2517,Departments!$A$5:$A$54,0)),0))</f>
        <v/>
      </c>
      <c r="AA2517" s="41">
        <f>N($L2517)*$Y2517</f>
        <v/>
      </c>
      <c r="AB2517" s="41">
        <f>N($M2517)*$Y2517</f>
        <v/>
      </c>
      <c r="AC2517" s="41">
        <f>$AA2517*$Z2517</f>
        <v/>
      </c>
      <c r="AD2517" s="41">
        <f>$AA2517*BonusMonths/12</f>
        <v/>
      </c>
      <c r="AE2517" s="41">
        <f>($AA2517+SI_Gross*$AB2517)*IF($Q2517=1,SI_O,SI_E)</f>
        <v/>
      </c>
      <c r="AF2517" s="41">
        <f>IF($Q2517=1,0,$AA2517*EOSB)</f>
        <v/>
      </c>
      <c r="AG2517" s="41">
        <f>$AN2517*$W2517</f>
        <v/>
      </c>
      <c r="AH2517" s="41">
        <f>SUM($AA2517:$AG2517)</f>
        <v/>
      </c>
      <c r="AI2517" s="41">
        <f>12*($AM2517+$AN2517)</f>
        <v/>
      </c>
      <c r="AJ2517" s="41">
        <f>$AM2517*((IncMonth-1)+(13-IncMonth)*(1+$X2517))+12*$AN2517</f>
        <v/>
      </c>
      <c r="AK2517" s="41">
        <f>IF($R2517=1,N($L2517)+N($M2517),0)</f>
        <v/>
      </c>
      <c r="AL2517">
        <f>IF($C2517="","",IF(N($L2517)&lt;=0,"Basic salary missing",IF(ISNA(MATCH($C2517,Departments!$A$5:$A$54,0)),"Department not on Departments sheet",IF(AND($I2517&lt;&gt;"",NOT(ISNUMBER($I2517))),"Date of birth is text, not a date",IF(AND($K2517&lt;&gt;"",NOT(ISNUMBER($K2517))),"Contract end is text, not a date","")))))</f>
        <v/>
      </c>
      <c r="AM2517" s="41">
        <f>IF($R2517=0,0,N($L2517)*(1+$Z2517+BonusMonths/12+IF($Q2517=1,0,EOSB))+N($M2517)+(N($L2517)+SI_Gross*N($M2517))*IF($Q2517=1,SI_O,SI_E))</f>
        <v/>
      </c>
      <c r="AN2517" s="41">
        <f>IF($R2517=0,0,(IF($Q2517=1,MedO,MedE+Ticket)+Training)/12)</f>
        <v/>
      </c>
    </row>
    <row r="2518">
      <c r="I2518" s="35" t="n"/>
      <c r="J2518" s="35" t="n"/>
      <c r="K2518" s="35" t="n"/>
      <c r="L2518" s="36" t="n"/>
      <c r="M2518" s="36" t="n"/>
      <c r="P2518" s="37" t="n"/>
      <c r="Q2518" s="38">
        <f>IF($C2518="",0,IF(OR(LOWER(TRIM($G2518))="omani",LOWER(TRIM($G2518))="oman",LOWER(TRIM($G2518))="om",LOWER(TRIM($G2518))="local"),1,0))</f>
        <v/>
      </c>
      <c r="R2518" s="38">
        <f>IF($C2518="",0,IF(OR(ISNUMBER(SEARCH("resign",$N2518)),ISNUMBER(SEARCH("terminat",$N2518)),ISNUMBER(SEARCH("inactive",$N2518)),ISNUMBER(SEARCH("vacan",$N2518)),ISNUMBER(SEARCH("deceased",$N2518)),ISNUMBER(SEARCH("separated",$N2518))),0,1))</f>
        <v/>
      </c>
      <c r="S2518">
        <f>IF(OR($R2518=0,NOT(ISNUMBER($I2518))),"",IFERROR(DATEDIF($I2518,DATE(FY,1,1),"y"),""))</f>
        <v/>
      </c>
      <c r="T2518">
        <f>IF(OR($R2518=0,NOT(ISNUMBER($J2518))),"",IFERROR(DATEDIF($J2518,DATE(FY,1,1),"y"),0))</f>
        <v/>
      </c>
      <c r="U2518" s="38">
        <f>IF(OR($R2518=0,NOT(ISNUMBER($I2518))),0,IF(YEAR($I2518)+IF($Q2518=1,RetAgeO,RetAgeE)=FY,MONTH($I2518),IF(YEAR($I2518)+IF($Q2518=1,RetAgeO,RetAgeE)&lt;FY,1,0)))</f>
        <v/>
      </c>
      <c r="V2518" s="38">
        <f>IF(OR($R2518=0,NOT(ISNUMBER($K2518))),0,IF(YEAR($K2518)=FY,MONTH($K2518),IF(YEAR($K2518)&lt;FY,1,0)))</f>
        <v/>
      </c>
      <c r="W2518" s="38">
        <f>IF($R2518=0,0,MIN(12,IF(AND(ISNUMBER($O2518),$O2518&gt;=1,$O2518&lt;=12),INT($O2518),12),IF(AND(RetireExit="Yes",$U2518&gt;0),$U2518,12),IF(AND(ContractExit="Yes",$V2518&gt;0),$V2518,12)))</f>
        <v/>
      </c>
      <c r="X2518" s="37">
        <f>IF(ISNUMBER($P2518),$P2518,IncPct)</f>
        <v/>
      </c>
      <c r="Y2518" s="39">
        <f>IF($W2518=0,0,MAX(0,MIN($W2518,IncMonth-1))+MAX(0,$W2518-IncMonth+1)*(1+$X2518))</f>
        <v/>
      </c>
      <c r="Z2518" s="40">
        <f>IF($C2518="",0,IFERROR(INDEX(Departments!$B$5:$B$54,MATCH($C2518,Departments!$A$5:$A$54,0)),0))</f>
        <v/>
      </c>
      <c r="AA2518" s="41">
        <f>N($L2518)*$Y2518</f>
        <v/>
      </c>
      <c r="AB2518" s="41">
        <f>N($M2518)*$Y2518</f>
        <v/>
      </c>
      <c r="AC2518" s="41">
        <f>$AA2518*$Z2518</f>
        <v/>
      </c>
      <c r="AD2518" s="41">
        <f>$AA2518*BonusMonths/12</f>
        <v/>
      </c>
      <c r="AE2518" s="41">
        <f>($AA2518+SI_Gross*$AB2518)*IF($Q2518=1,SI_O,SI_E)</f>
        <v/>
      </c>
      <c r="AF2518" s="41">
        <f>IF($Q2518=1,0,$AA2518*EOSB)</f>
        <v/>
      </c>
      <c r="AG2518" s="41">
        <f>$AN2518*$W2518</f>
        <v/>
      </c>
      <c r="AH2518" s="41">
        <f>SUM($AA2518:$AG2518)</f>
        <v/>
      </c>
      <c r="AI2518" s="41">
        <f>12*($AM2518+$AN2518)</f>
        <v/>
      </c>
      <c r="AJ2518" s="41">
        <f>$AM2518*((IncMonth-1)+(13-IncMonth)*(1+$X2518))+12*$AN2518</f>
        <v/>
      </c>
      <c r="AK2518" s="41">
        <f>IF($R2518=1,N($L2518)+N($M2518),0)</f>
        <v/>
      </c>
      <c r="AL2518">
        <f>IF($C2518="","",IF(N($L2518)&lt;=0,"Basic salary missing",IF(ISNA(MATCH($C2518,Departments!$A$5:$A$54,0)),"Department not on Departments sheet",IF(AND($I2518&lt;&gt;"",NOT(ISNUMBER($I2518))),"Date of birth is text, not a date",IF(AND($K2518&lt;&gt;"",NOT(ISNUMBER($K2518))),"Contract end is text, not a date","")))))</f>
        <v/>
      </c>
      <c r="AM2518" s="41">
        <f>IF($R2518=0,0,N($L2518)*(1+$Z2518+BonusMonths/12+IF($Q2518=1,0,EOSB))+N($M2518)+(N($L2518)+SI_Gross*N($M2518))*IF($Q2518=1,SI_O,SI_E))</f>
        <v/>
      </c>
      <c r="AN2518" s="41">
        <f>IF($R2518=0,0,(IF($Q2518=1,MedO,MedE+Ticket)+Training)/12)</f>
        <v/>
      </c>
    </row>
    <row r="2519">
      <c r="I2519" s="35" t="n"/>
      <c r="J2519" s="35" t="n"/>
      <c r="K2519" s="35" t="n"/>
      <c r="L2519" s="36" t="n"/>
      <c r="M2519" s="36" t="n"/>
      <c r="P2519" s="37" t="n"/>
      <c r="Q2519" s="38">
        <f>IF($C2519="",0,IF(OR(LOWER(TRIM($G2519))="omani",LOWER(TRIM($G2519))="oman",LOWER(TRIM($G2519))="om",LOWER(TRIM($G2519))="local"),1,0))</f>
        <v/>
      </c>
      <c r="R2519" s="38">
        <f>IF($C2519="",0,IF(OR(ISNUMBER(SEARCH("resign",$N2519)),ISNUMBER(SEARCH("terminat",$N2519)),ISNUMBER(SEARCH("inactive",$N2519)),ISNUMBER(SEARCH("vacan",$N2519)),ISNUMBER(SEARCH("deceased",$N2519)),ISNUMBER(SEARCH("separated",$N2519))),0,1))</f>
        <v/>
      </c>
      <c r="S2519">
        <f>IF(OR($R2519=0,NOT(ISNUMBER($I2519))),"",IFERROR(DATEDIF($I2519,DATE(FY,1,1),"y"),""))</f>
        <v/>
      </c>
      <c r="T2519">
        <f>IF(OR($R2519=0,NOT(ISNUMBER($J2519))),"",IFERROR(DATEDIF($J2519,DATE(FY,1,1),"y"),0))</f>
        <v/>
      </c>
      <c r="U2519" s="38">
        <f>IF(OR($R2519=0,NOT(ISNUMBER($I2519))),0,IF(YEAR($I2519)+IF($Q2519=1,RetAgeO,RetAgeE)=FY,MONTH($I2519),IF(YEAR($I2519)+IF($Q2519=1,RetAgeO,RetAgeE)&lt;FY,1,0)))</f>
        <v/>
      </c>
      <c r="V2519" s="38">
        <f>IF(OR($R2519=0,NOT(ISNUMBER($K2519))),0,IF(YEAR($K2519)=FY,MONTH($K2519),IF(YEAR($K2519)&lt;FY,1,0)))</f>
        <v/>
      </c>
      <c r="W2519" s="38">
        <f>IF($R2519=0,0,MIN(12,IF(AND(ISNUMBER($O2519),$O2519&gt;=1,$O2519&lt;=12),INT($O2519),12),IF(AND(RetireExit="Yes",$U2519&gt;0),$U2519,12),IF(AND(ContractExit="Yes",$V2519&gt;0),$V2519,12)))</f>
        <v/>
      </c>
      <c r="X2519" s="37">
        <f>IF(ISNUMBER($P2519),$P2519,IncPct)</f>
        <v/>
      </c>
      <c r="Y2519" s="39">
        <f>IF($W2519=0,0,MAX(0,MIN($W2519,IncMonth-1))+MAX(0,$W2519-IncMonth+1)*(1+$X2519))</f>
        <v/>
      </c>
      <c r="Z2519" s="40">
        <f>IF($C2519="",0,IFERROR(INDEX(Departments!$B$5:$B$54,MATCH($C2519,Departments!$A$5:$A$54,0)),0))</f>
        <v/>
      </c>
      <c r="AA2519" s="41">
        <f>N($L2519)*$Y2519</f>
        <v/>
      </c>
      <c r="AB2519" s="41">
        <f>N($M2519)*$Y2519</f>
        <v/>
      </c>
      <c r="AC2519" s="41">
        <f>$AA2519*$Z2519</f>
        <v/>
      </c>
      <c r="AD2519" s="41">
        <f>$AA2519*BonusMonths/12</f>
        <v/>
      </c>
      <c r="AE2519" s="41">
        <f>($AA2519+SI_Gross*$AB2519)*IF($Q2519=1,SI_O,SI_E)</f>
        <v/>
      </c>
      <c r="AF2519" s="41">
        <f>IF($Q2519=1,0,$AA2519*EOSB)</f>
        <v/>
      </c>
      <c r="AG2519" s="41">
        <f>$AN2519*$W2519</f>
        <v/>
      </c>
      <c r="AH2519" s="41">
        <f>SUM($AA2519:$AG2519)</f>
        <v/>
      </c>
      <c r="AI2519" s="41">
        <f>12*($AM2519+$AN2519)</f>
        <v/>
      </c>
      <c r="AJ2519" s="41">
        <f>$AM2519*((IncMonth-1)+(13-IncMonth)*(1+$X2519))+12*$AN2519</f>
        <v/>
      </c>
      <c r="AK2519" s="41">
        <f>IF($R2519=1,N($L2519)+N($M2519),0)</f>
        <v/>
      </c>
      <c r="AL2519">
        <f>IF($C2519="","",IF(N($L2519)&lt;=0,"Basic salary missing",IF(ISNA(MATCH($C2519,Departments!$A$5:$A$54,0)),"Department not on Departments sheet",IF(AND($I2519&lt;&gt;"",NOT(ISNUMBER($I2519))),"Date of birth is text, not a date",IF(AND($K2519&lt;&gt;"",NOT(ISNUMBER($K2519))),"Contract end is text, not a date","")))))</f>
        <v/>
      </c>
      <c r="AM2519" s="41">
        <f>IF($R2519=0,0,N($L2519)*(1+$Z2519+BonusMonths/12+IF($Q2519=1,0,EOSB))+N($M2519)+(N($L2519)+SI_Gross*N($M2519))*IF($Q2519=1,SI_O,SI_E))</f>
        <v/>
      </c>
      <c r="AN2519" s="41">
        <f>IF($R2519=0,0,(IF($Q2519=1,MedO,MedE+Ticket)+Training)/12)</f>
        <v/>
      </c>
    </row>
    <row r="2520">
      <c r="I2520" s="35" t="n"/>
      <c r="J2520" s="35" t="n"/>
      <c r="K2520" s="35" t="n"/>
      <c r="L2520" s="36" t="n"/>
      <c r="M2520" s="36" t="n"/>
      <c r="P2520" s="37" t="n"/>
      <c r="Q2520" s="38">
        <f>IF($C2520="",0,IF(OR(LOWER(TRIM($G2520))="omani",LOWER(TRIM($G2520))="oman",LOWER(TRIM($G2520))="om",LOWER(TRIM($G2520))="local"),1,0))</f>
        <v/>
      </c>
      <c r="R2520" s="38">
        <f>IF($C2520="",0,IF(OR(ISNUMBER(SEARCH("resign",$N2520)),ISNUMBER(SEARCH("terminat",$N2520)),ISNUMBER(SEARCH("inactive",$N2520)),ISNUMBER(SEARCH("vacan",$N2520)),ISNUMBER(SEARCH("deceased",$N2520)),ISNUMBER(SEARCH("separated",$N2520))),0,1))</f>
        <v/>
      </c>
      <c r="S2520">
        <f>IF(OR($R2520=0,NOT(ISNUMBER($I2520))),"",IFERROR(DATEDIF($I2520,DATE(FY,1,1),"y"),""))</f>
        <v/>
      </c>
      <c r="T2520">
        <f>IF(OR($R2520=0,NOT(ISNUMBER($J2520))),"",IFERROR(DATEDIF($J2520,DATE(FY,1,1),"y"),0))</f>
        <v/>
      </c>
      <c r="U2520" s="38">
        <f>IF(OR($R2520=0,NOT(ISNUMBER($I2520))),0,IF(YEAR($I2520)+IF($Q2520=1,RetAgeO,RetAgeE)=FY,MONTH($I2520),IF(YEAR($I2520)+IF($Q2520=1,RetAgeO,RetAgeE)&lt;FY,1,0)))</f>
        <v/>
      </c>
      <c r="V2520" s="38">
        <f>IF(OR($R2520=0,NOT(ISNUMBER($K2520))),0,IF(YEAR($K2520)=FY,MONTH($K2520),IF(YEAR($K2520)&lt;FY,1,0)))</f>
        <v/>
      </c>
      <c r="W2520" s="38">
        <f>IF($R2520=0,0,MIN(12,IF(AND(ISNUMBER($O2520),$O2520&gt;=1,$O2520&lt;=12),INT($O2520),12),IF(AND(RetireExit="Yes",$U2520&gt;0),$U2520,12),IF(AND(ContractExit="Yes",$V2520&gt;0),$V2520,12)))</f>
        <v/>
      </c>
      <c r="X2520" s="37">
        <f>IF(ISNUMBER($P2520),$P2520,IncPct)</f>
        <v/>
      </c>
      <c r="Y2520" s="39">
        <f>IF($W2520=0,0,MAX(0,MIN($W2520,IncMonth-1))+MAX(0,$W2520-IncMonth+1)*(1+$X2520))</f>
        <v/>
      </c>
      <c r="Z2520" s="40">
        <f>IF($C2520="",0,IFERROR(INDEX(Departments!$B$5:$B$54,MATCH($C2520,Departments!$A$5:$A$54,0)),0))</f>
        <v/>
      </c>
      <c r="AA2520" s="41">
        <f>N($L2520)*$Y2520</f>
        <v/>
      </c>
      <c r="AB2520" s="41">
        <f>N($M2520)*$Y2520</f>
        <v/>
      </c>
      <c r="AC2520" s="41">
        <f>$AA2520*$Z2520</f>
        <v/>
      </c>
      <c r="AD2520" s="41">
        <f>$AA2520*BonusMonths/12</f>
        <v/>
      </c>
      <c r="AE2520" s="41">
        <f>($AA2520+SI_Gross*$AB2520)*IF($Q2520=1,SI_O,SI_E)</f>
        <v/>
      </c>
      <c r="AF2520" s="41">
        <f>IF($Q2520=1,0,$AA2520*EOSB)</f>
        <v/>
      </c>
      <c r="AG2520" s="41">
        <f>$AN2520*$W2520</f>
        <v/>
      </c>
      <c r="AH2520" s="41">
        <f>SUM($AA2520:$AG2520)</f>
        <v/>
      </c>
      <c r="AI2520" s="41">
        <f>12*($AM2520+$AN2520)</f>
        <v/>
      </c>
      <c r="AJ2520" s="41">
        <f>$AM2520*((IncMonth-1)+(13-IncMonth)*(1+$X2520))+12*$AN2520</f>
        <v/>
      </c>
      <c r="AK2520" s="41">
        <f>IF($R2520=1,N($L2520)+N($M2520),0)</f>
        <v/>
      </c>
      <c r="AL2520">
        <f>IF($C2520="","",IF(N($L2520)&lt;=0,"Basic salary missing",IF(ISNA(MATCH($C2520,Departments!$A$5:$A$54,0)),"Department not on Departments sheet",IF(AND($I2520&lt;&gt;"",NOT(ISNUMBER($I2520))),"Date of birth is text, not a date",IF(AND($K2520&lt;&gt;"",NOT(ISNUMBER($K2520))),"Contract end is text, not a date","")))))</f>
        <v/>
      </c>
      <c r="AM2520" s="41">
        <f>IF($R2520=0,0,N($L2520)*(1+$Z2520+BonusMonths/12+IF($Q2520=1,0,EOSB))+N($M2520)+(N($L2520)+SI_Gross*N($M2520))*IF($Q2520=1,SI_O,SI_E))</f>
        <v/>
      </c>
      <c r="AN2520" s="41">
        <f>IF($R2520=0,0,(IF($Q2520=1,MedO,MedE+Ticket)+Training)/12)</f>
        <v/>
      </c>
    </row>
    <row r="2521">
      <c r="I2521" s="35" t="n"/>
      <c r="J2521" s="35" t="n"/>
      <c r="K2521" s="35" t="n"/>
      <c r="L2521" s="36" t="n"/>
      <c r="M2521" s="36" t="n"/>
      <c r="P2521" s="37" t="n"/>
      <c r="Q2521" s="38">
        <f>IF($C2521="",0,IF(OR(LOWER(TRIM($G2521))="omani",LOWER(TRIM($G2521))="oman",LOWER(TRIM($G2521))="om",LOWER(TRIM($G2521))="local"),1,0))</f>
        <v/>
      </c>
      <c r="R2521" s="38">
        <f>IF($C2521="",0,IF(OR(ISNUMBER(SEARCH("resign",$N2521)),ISNUMBER(SEARCH("terminat",$N2521)),ISNUMBER(SEARCH("inactive",$N2521)),ISNUMBER(SEARCH("vacan",$N2521)),ISNUMBER(SEARCH("deceased",$N2521)),ISNUMBER(SEARCH("separated",$N2521))),0,1))</f>
        <v/>
      </c>
      <c r="S2521">
        <f>IF(OR($R2521=0,NOT(ISNUMBER($I2521))),"",IFERROR(DATEDIF($I2521,DATE(FY,1,1),"y"),""))</f>
        <v/>
      </c>
      <c r="T2521">
        <f>IF(OR($R2521=0,NOT(ISNUMBER($J2521))),"",IFERROR(DATEDIF($J2521,DATE(FY,1,1),"y"),0))</f>
        <v/>
      </c>
      <c r="U2521" s="38">
        <f>IF(OR($R2521=0,NOT(ISNUMBER($I2521))),0,IF(YEAR($I2521)+IF($Q2521=1,RetAgeO,RetAgeE)=FY,MONTH($I2521),IF(YEAR($I2521)+IF($Q2521=1,RetAgeO,RetAgeE)&lt;FY,1,0)))</f>
        <v/>
      </c>
      <c r="V2521" s="38">
        <f>IF(OR($R2521=0,NOT(ISNUMBER($K2521))),0,IF(YEAR($K2521)=FY,MONTH($K2521),IF(YEAR($K2521)&lt;FY,1,0)))</f>
        <v/>
      </c>
      <c r="W2521" s="38">
        <f>IF($R2521=0,0,MIN(12,IF(AND(ISNUMBER($O2521),$O2521&gt;=1,$O2521&lt;=12),INT($O2521),12),IF(AND(RetireExit="Yes",$U2521&gt;0),$U2521,12),IF(AND(ContractExit="Yes",$V2521&gt;0),$V2521,12)))</f>
        <v/>
      </c>
      <c r="X2521" s="37">
        <f>IF(ISNUMBER($P2521),$P2521,IncPct)</f>
        <v/>
      </c>
      <c r="Y2521" s="39">
        <f>IF($W2521=0,0,MAX(0,MIN($W2521,IncMonth-1))+MAX(0,$W2521-IncMonth+1)*(1+$X2521))</f>
        <v/>
      </c>
      <c r="Z2521" s="40">
        <f>IF($C2521="",0,IFERROR(INDEX(Departments!$B$5:$B$54,MATCH($C2521,Departments!$A$5:$A$54,0)),0))</f>
        <v/>
      </c>
      <c r="AA2521" s="41">
        <f>N($L2521)*$Y2521</f>
        <v/>
      </c>
      <c r="AB2521" s="41">
        <f>N($M2521)*$Y2521</f>
        <v/>
      </c>
      <c r="AC2521" s="41">
        <f>$AA2521*$Z2521</f>
        <v/>
      </c>
      <c r="AD2521" s="41">
        <f>$AA2521*BonusMonths/12</f>
        <v/>
      </c>
      <c r="AE2521" s="41">
        <f>($AA2521+SI_Gross*$AB2521)*IF($Q2521=1,SI_O,SI_E)</f>
        <v/>
      </c>
      <c r="AF2521" s="41">
        <f>IF($Q2521=1,0,$AA2521*EOSB)</f>
        <v/>
      </c>
      <c r="AG2521" s="41">
        <f>$AN2521*$W2521</f>
        <v/>
      </c>
      <c r="AH2521" s="41">
        <f>SUM($AA2521:$AG2521)</f>
        <v/>
      </c>
      <c r="AI2521" s="41">
        <f>12*($AM2521+$AN2521)</f>
        <v/>
      </c>
      <c r="AJ2521" s="41">
        <f>$AM2521*((IncMonth-1)+(13-IncMonth)*(1+$X2521))+12*$AN2521</f>
        <v/>
      </c>
      <c r="AK2521" s="41">
        <f>IF($R2521=1,N($L2521)+N($M2521),0)</f>
        <v/>
      </c>
      <c r="AL2521">
        <f>IF($C2521="","",IF(N($L2521)&lt;=0,"Basic salary missing",IF(ISNA(MATCH($C2521,Departments!$A$5:$A$54,0)),"Department not on Departments sheet",IF(AND($I2521&lt;&gt;"",NOT(ISNUMBER($I2521))),"Date of birth is text, not a date",IF(AND($K2521&lt;&gt;"",NOT(ISNUMBER($K2521))),"Contract end is text, not a date","")))))</f>
        <v/>
      </c>
      <c r="AM2521" s="41">
        <f>IF($R2521=0,0,N($L2521)*(1+$Z2521+BonusMonths/12+IF($Q2521=1,0,EOSB))+N($M2521)+(N($L2521)+SI_Gross*N($M2521))*IF($Q2521=1,SI_O,SI_E))</f>
        <v/>
      </c>
      <c r="AN2521" s="41">
        <f>IF($R2521=0,0,(IF($Q2521=1,MedO,MedE+Ticket)+Training)/12)</f>
        <v/>
      </c>
    </row>
    <row r="2522">
      <c r="I2522" s="35" t="n"/>
      <c r="J2522" s="35" t="n"/>
      <c r="K2522" s="35" t="n"/>
      <c r="L2522" s="36" t="n"/>
      <c r="M2522" s="36" t="n"/>
      <c r="P2522" s="37" t="n"/>
      <c r="Q2522" s="38">
        <f>IF($C2522="",0,IF(OR(LOWER(TRIM($G2522))="omani",LOWER(TRIM($G2522))="oman",LOWER(TRIM($G2522))="om",LOWER(TRIM($G2522))="local"),1,0))</f>
        <v/>
      </c>
      <c r="R2522" s="38">
        <f>IF($C2522="",0,IF(OR(ISNUMBER(SEARCH("resign",$N2522)),ISNUMBER(SEARCH("terminat",$N2522)),ISNUMBER(SEARCH("inactive",$N2522)),ISNUMBER(SEARCH("vacan",$N2522)),ISNUMBER(SEARCH("deceased",$N2522)),ISNUMBER(SEARCH("separated",$N2522))),0,1))</f>
        <v/>
      </c>
      <c r="S2522">
        <f>IF(OR($R2522=0,NOT(ISNUMBER($I2522))),"",IFERROR(DATEDIF($I2522,DATE(FY,1,1),"y"),""))</f>
        <v/>
      </c>
      <c r="T2522">
        <f>IF(OR($R2522=0,NOT(ISNUMBER($J2522))),"",IFERROR(DATEDIF($J2522,DATE(FY,1,1),"y"),0))</f>
        <v/>
      </c>
      <c r="U2522" s="38">
        <f>IF(OR($R2522=0,NOT(ISNUMBER($I2522))),0,IF(YEAR($I2522)+IF($Q2522=1,RetAgeO,RetAgeE)=FY,MONTH($I2522),IF(YEAR($I2522)+IF($Q2522=1,RetAgeO,RetAgeE)&lt;FY,1,0)))</f>
        <v/>
      </c>
      <c r="V2522" s="38">
        <f>IF(OR($R2522=0,NOT(ISNUMBER($K2522))),0,IF(YEAR($K2522)=FY,MONTH($K2522),IF(YEAR($K2522)&lt;FY,1,0)))</f>
        <v/>
      </c>
      <c r="W2522" s="38">
        <f>IF($R2522=0,0,MIN(12,IF(AND(ISNUMBER($O2522),$O2522&gt;=1,$O2522&lt;=12),INT($O2522),12),IF(AND(RetireExit="Yes",$U2522&gt;0),$U2522,12),IF(AND(ContractExit="Yes",$V2522&gt;0),$V2522,12)))</f>
        <v/>
      </c>
      <c r="X2522" s="37">
        <f>IF(ISNUMBER($P2522),$P2522,IncPct)</f>
        <v/>
      </c>
      <c r="Y2522" s="39">
        <f>IF($W2522=0,0,MAX(0,MIN($W2522,IncMonth-1))+MAX(0,$W2522-IncMonth+1)*(1+$X2522))</f>
        <v/>
      </c>
      <c r="Z2522" s="40">
        <f>IF($C2522="",0,IFERROR(INDEX(Departments!$B$5:$B$54,MATCH($C2522,Departments!$A$5:$A$54,0)),0))</f>
        <v/>
      </c>
      <c r="AA2522" s="41">
        <f>N($L2522)*$Y2522</f>
        <v/>
      </c>
      <c r="AB2522" s="41">
        <f>N($M2522)*$Y2522</f>
        <v/>
      </c>
      <c r="AC2522" s="41">
        <f>$AA2522*$Z2522</f>
        <v/>
      </c>
      <c r="AD2522" s="41">
        <f>$AA2522*BonusMonths/12</f>
        <v/>
      </c>
      <c r="AE2522" s="41">
        <f>($AA2522+SI_Gross*$AB2522)*IF($Q2522=1,SI_O,SI_E)</f>
        <v/>
      </c>
      <c r="AF2522" s="41">
        <f>IF($Q2522=1,0,$AA2522*EOSB)</f>
        <v/>
      </c>
      <c r="AG2522" s="41">
        <f>$AN2522*$W2522</f>
        <v/>
      </c>
      <c r="AH2522" s="41">
        <f>SUM($AA2522:$AG2522)</f>
        <v/>
      </c>
      <c r="AI2522" s="41">
        <f>12*($AM2522+$AN2522)</f>
        <v/>
      </c>
      <c r="AJ2522" s="41">
        <f>$AM2522*((IncMonth-1)+(13-IncMonth)*(1+$X2522))+12*$AN2522</f>
        <v/>
      </c>
      <c r="AK2522" s="41">
        <f>IF($R2522=1,N($L2522)+N($M2522),0)</f>
        <v/>
      </c>
      <c r="AL2522">
        <f>IF($C2522="","",IF(N($L2522)&lt;=0,"Basic salary missing",IF(ISNA(MATCH($C2522,Departments!$A$5:$A$54,0)),"Department not on Departments sheet",IF(AND($I2522&lt;&gt;"",NOT(ISNUMBER($I2522))),"Date of birth is text, not a date",IF(AND($K2522&lt;&gt;"",NOT(ISNUMBER($K2522))),"Contract end is text, not a date","")))))</f>
        <v/>
      </c>
      <c r="AM2522" s="41">
        <f>IF($R2522=0,0,N($L2522)*(1+$Z2522+BonusMonths/12+IF($Q2522=1,0,EOSB))+N($M2522)+(N($L2522)+SI_Gross*N($M2522))*IF($Q2522=1,SI_O,SI_E))</f>
        <v/>
      </c>
      <c r="AN2522" s="41">
        <f>IF($R2522=0,0,(IF($Q2522=1,MedO,MedE+Ticket)+Training)/12)</f>
        <v/>
      </c>
    </row>
    <row r="2523">
      <c r="I2523" s="35" t="n"/>
      <c r="J2523" s="35" t="n"/>
      <c r="K2523" s="35" t="n"/>
      <c r="L2523" s="36" t="n"/>
      <c r="M2523" s="36" t="n"/>
      <c r="P2523" s="37" t="n"/>
      <c r="Q2523" s="38">
        <f>IF($C2523="",0,IF(OR(LOWER(TRIM($G2523))="omani",LOWER(TRIM($G2523))="oman",LOWER(TRIM($G2523))="om",LOWER(TRIM($G2523))="local"),1,0))</f>
        <v/>
      </c>
      <c r="R2523" s="38">
        <f>IF($C2523="",0,IF(OR(ISNUMBER(SEARCH("resign",$N2523)),ISNUMBER(SEARCH("terminat",$N2523)),ISNUMBER(SEARCH("inactive",$N2523)),ISNUMBER(SEARCH("vacan",$N2523)),ISNUMBER(SEARCH("deceased",$N2523)),ISNUMBER(SEARCH("separated",$N2523))),0,1))</f>
        <v/>
      </c>
      <c r="S2523">
        <f>IF(OR($R2523=0,NOT(ISNUMBER($I2523))),"",IFERROR(DATEDIF($I2523,DATE(FY,1,1),"y"),""))</f>
        <v/>
      </c>
      <c r="T2523">
        <f>IF(OR($R2523=0,NOT(ISNUMBER($J2523))),"",IFERROR(DATEDIF($J2523,DATE(FY,1,1),"y"),0))</f>
        <v/>
      </c>
      <c r="U2523" s="38">
        <f>IF(OR($R2523=0,NOT(ISNUMBER($I2523))),0,IF(YEAR($I2523)+IF($Q2523=1,RetAgeO,RetAgeE)=FY,MONTH($I2523),IF(YEAR($I2523)+IF($Q2523=1,RetAgeO,RetAgeE)&lt;FY,1,0)))</f>
        <v/>
      </c>
      <c r="V2523" s="38">
        <f>IF(OR($R2523=0,NOT(ISNUMBER($K2523))),0,IF(YEAR($K2523)=FY,MONTH($K2523),IF(YEAR($K2523)&lt;FY,1,0)))</f>
        <v/>
      </c>
      <c r="W2523" s="38">
        <f>IF($R2523=0,0,MIN(12,IF(AND(ISNUMBER($O2523),$O2523&gt;=1,$O2523&lt;=12),INT($O2523),12),IF(AND(RetireExit="Yes",$U2523&gt;0),$U2523,12),IF(AND(ContractExit="Yes",$V2523&gt;0),$V2523,12)))</f>
        <v/>
      </c>
      <c r="X2523" s="37">
        <f>IF(ISNUMBER($P2523),$P2523,IncPct)</f>
        <v/>
      </c>
      <c r="Y2523" s="39">
        <f>IF($W2523=0,0,MAX(0,MIN($W2523,IncMonth-1))+MAX(0,$W2523-IncMonth+1)*(1+$X2523))</f>
        <v/>
      </c>
      <c r="Z2523" s="40">
        <f>IF($C2523="",0,IFERROR(INDEX(Departments!$B$5:$B$54,MATCH($C2523,Departments!$A$5:$A$54,0)),0))</f>
        <v/>
      </c>
      <c r="AA2523" s="41">
        <f>N($L2523)*$Y2523</f>
        <v/>
      </c>
      <c r="AB2523" s="41">
        <f>N($M2523)*$Y2523</f>
        <v/>
      </c>
      <c r="AC2523" s="41">
        <f>$AA2523*$Z2523</f>
        <v/>
      </c>
      <c r="AD2523" s="41">
        <f>$AA2523*BonusMonths/12</f>
        <v/>
      </c>
      <c r="AE2523" s="41">
        <f>($AA2523+SI_Gross*$AB2523)*IF($Q2523=1,SI_O,SI_E)</f>
        <v/>
      </c>
      <c r="AF2523" s="41">
        <f>IF($Q2523=1,0,$AA2523*EOSB)</f>
        <v/>
      </c>
      <c r="AG2523" s="41">
        <f>$AN2523*$W2523</f>
        <v/>
      </c>
      <c r="AH2523" s="41">
        <f>SUM($AA2523:$AG2523)</f>
        <v/>
      </c>
      <c r="AI2523" s="41">
        <f>12*($AM2523+$AN2523)</f>
        <v/>
      </c>
      <c r="AJ2523" s="41">
        <f>$AM2523*((IncMonth-1)+(13-IncMonth)*(1+$X2523))+12*$AN2523</f>
        <v/>
      </c>
      <c r="AK2523" s="41">
        <f>IF($R2523=1,N($L2523)+N($M2523),0)</f>
        <v/>
      </c>
      <c r="AL2523">
        <f>IF($C2523="","",IF(N($L2523)&lt;=0,"Basic salary missing",IF(ISNA(MATCH($C2523,Departments!$A$5:$A$54,0)),"Department not on Departments sheet",IF(AND($I2523&lt;&gt;"",NOT(ISNUMBER($I2523))),"Date of birth is text, not a date",IF(AND($K2523&lt;&gt;"",NOT(ISNUMBER($K2523))),"Contract end is text, not a date","")))))</f>
        <v/>
      </c>
      <c r="AM2523" s="41">
        <f>IF($R2523=0,0,N($L2523)*(1+$Z2523+BonusMonths/12+IF($Q2523=1,0,EOSB))+N($M2523)+(N($L2523)+SI_Gross*N($M2523))*IF($Q2523=1,SI_O,SI_E))</f>
        <v/>
      </c>
      <c r="AN2523" s="41">
        <f>IF($R2523=0,0,(IF($Q2523=1,MedO,MedE+Ticket)+Training)/12)</f>
        <v/>
      </c>
    </row>
    <row r="2524">
      <c r="I2524" s="35" t="n"/>
      <c r="J2524" s="35" t="n"/>
      <c r="K2524" s="35" t="n"/>
      <c r="L2524" s="36" t="n"/>
      <c r="M2524" s="36" t="n"/>
      <c r="P2524" s="37" t="n"/>
      <c r="Q2524" s="38">
        <f>IF($C2524="",0,IF(OR(LOWER(TRIM($G2524))="omani",LOWER(TRIM($G2524))="oman",LOWER(TRIM($G2524))="om",LOWER(TRIM($G2524))="local"),1,0))</f>
        <v/>
      </c>
      <c r="R2524" s="38">
        <f>IF($C2524="",0,IF(OR(ISNUMBER(SEARCH("resign",$N2524)),ISNUMBER(SEARCH("terminat",$N2524)),ISNUMBER(SEARCH("inactive",$N2524)),ISNUMBER(SEARCH("vacan",$N2524)),ISNUMBER(SEARCH("deceased",$N2524)),ISNUMBER(SEARCH("separated",$N2524))),0,1))</f>
        <v/>
      </c>
      <c r="S2524">
        <f>IF(OR($R2524=0,NOT(ISNUMBER($I2524))),"",IFERROR(DATEDIF($I2524,DATE(FY,1,1),"y"),""))</f>
        <v/>
      </c>
      <c r="T2524">
        <f>IF(OR($R2524=0,NOT(ISNUMBER($J2524))),"",IFERROR(DATEDIF($J2524,DATE(FY,1,1),"y"),0))</f>
        <v/>
      </c>
      <c r="U2524" s="38">
        <f>IF(OR($R2524=0,NOT(ISNUMBER($I2524))),0,IF(YEAR($I2524)+IF($Q2524=1,RetAgeO,RetAgeE)=FY,MONTH($I2524),IF(YEAR($I2524)+IF($Q2524=1,RetAgeO,RetAgeE)&lt;FY,1,0)))</f>
        <v/>
      </c>
      <c r="V2524" s="38">
        <f>IF(OR($R2524=0,NOT(ISNUMBER($K2524))),0,IF(YEAR($K2524)=FY,MONTH($K2524),IF(YEAR($K2524)&lt;FY,1,0)))</f>
        <v/>
      </c>
      <c r="W2524" s="38">
        <f>IF($R2524=0,0,MIN(12,IF(AND(ISNUMBER($O2524),$O2524&gt;=1,$O2524&lt;=12),INT($O2524),12),IF(AND(RetireExit="Yes",$U2524&gt;0),$U2524,12),IF(AND(ContractExit="Yes",$V2524&gt;0),$V2524,12)))</f>
        <v/>
      </c>
      <c r="X2524" s="37">
        <f>IF(ISNUMBER($P2524),$P2524,IncPct)</f>
        <v/>
      </c>
      <c r="Y2524" s="39">
        <f>IF($W2524=0,0,MAX(0,MIN($W2524,IncMonth-1))+MAX(0,$W2524-IncMonth+1)*(1+$X2524))</f>
        <v/>
      </c>
      <c r="Z2524" s="40">
        <f>IF($C2524="",0,IFERROR(INDEX(Departments!$B$5:$B$54,MATCH($C2524,Departments!$A$5:$A$54,0)),0))</f>
        <v/>
      </c>
      <c r="AA2524" s="41">
        <f>N($L2524)*$Y2524</f>
        <v/>
      </c>
      <c r="AB2524" s="41">
        <f>N($M2524)*$Y2524</f>
        <v/>
      </c>
      <c r="AC2524" s="41">
        <f>$AA2524*$Z2524</f>
        <v/>
      </c>
      <c r="AD2524" s="41">
        <f>$AA2524*BonusMonths/12</f>
        <v/>
      </c>
      <c r="AE2524" s="41">
        <f>($AA2524+SI_Gross*$AB2524)*IF($Q2524=1,SI_O,SI_E)</f>
        <v/>
      </c>
      <c r="AF2524" s="41">
        <f>IF($Q2524=1,0,$AA2524*EOSB)</f>
        <v/>
      </c>
      <c r="AG2524" s="41">
        <f>$AN2524*$W2524</f>
        <v/>
      </c>
      <c r="AH2524" s="41">
        <f>SUM($AA2524:$AG2524)</f>
        <v/>
      </c>
      <c r="AI2524" s="41">
        <f>12*($AM2524+$AN2524)</f>
        <v/>
      </c>
      <c r="AJ2524" s="41">
        <f>$AM2524*((IncMonth-1)+(13-IncMonth)*(1+$X2524))+12*$AN2524</f>
        <v/>
      </c>
      <c r="AK2524" s="41">
        <f>IF($R2524=1,N($L2524)+N($M2524),0)</f>
        <v/>
      </c>
      <c r="AL2524">
        <f>IF($C2524="","",IF(N($L2524)&lt;=0,"Basic salary missing",IF(ISNA(MATCH($C2524,Departments!$A$5:$A$54,0)),"Department not on Departments sheet",IF(AND($I2524&lt;&gt;"",NOT(ISNUMBER($I2524))),"Date of birth is text, not a date",IF(AND($K2524&lt;&gt;"",NOT(ISNUMBER($K2524))),"Contract end is text, not a date","")))))</f>
        <v/>
      </c>
      <c r="AM2524" s="41">
        <f>IF($R2524=0,0,N($L2524)*(1+$Z2524+BonusMonths/12+IF($Q2524=1,0,EOSB))+N($M2524)+(N($L2524)+SI_Gross*N($M2524))*IF($Q2524=1,SI_O,SI_E))</f>
        <v/>
      </c>
      <c r="AN2524" s="41">
        <f>IF($R2524=0,0,(IF($Q2524=1,MedO,MedE+Ticket)+Training)/12)</f>
        <v/>
      </c>
    </row>
    <row r="2525">
      <c r="I2525" s="35" t="n"/>
      <c r="J2525" s="35" t="n"/>
      <c r="K2525" s="35" t="n"/>
      <c r="L2525" s="36" t="n"/>
      <c r="M2525" s="36" t="n"/>
      <c r="P2525" s="37" t="n"/>
      <c r="Q2525" s="38">
        <f>IF($C2525="",0,IF(OR(LOWER(TRIM($G2525))="omani",LOWER(TRIM($G2525))="oman",LOWER(TRIM($G2525))="om",LOWER(TRIM($G2525))="local"),1,0))</f>
        <v/>
      </c>
      <c r="R2525" s="38">
        <f>IF($C2525="",0,IF(OR(ISNUMBER(SEARCH("resign",$N2525)),ISNUMBER(SEARCH("terminat",$N2525)),ISNUMBER(SEARCH("inactive",$N2525)),ISNUMBER(SEARCH("vacan",$N2525)),ISNUMBER(SEARCH("deceased",$N2525)),ISNUMBER(SEARCH("separated",$N2525))),0,1))</f>
        <v/>
      </c>
      <c r="S2525">
        <f>IF(OR($R2525=0,NOT(ISNUMBER($I2525))),"",IFERROR(DATEDIF($I2525,DATE(FY,1,1),"y"),""))</f>
        <v/>
      </c>
      <c r="T2525">
        <f>IF(OR($R2525=0,NOT(ISNUMBER($J2525))),"",IFERROR(DATEDIF($J2525,DATE(FY,1,1),"y"),0))</f>
        <v/>
      </c>
      <c r="U2525" s="38">
        <f>IF(OR($R2525=0,NOT(ISNUMBER($I2525))),0,IF(YEAR($I2525)+IF($Q2525=1,RetAgeO,RetAgeE)=FY,MONTH($I2525),IF(YEAR($I2525)+IF($Q2525=1,RetAgeO,RetAgeE)&lt;FY,1,0)))</f>
        <v/>
      </c>
      <c r="V2525" s="38">
        <f>IF(OR($R2525=0,NOT(ISNUMBER($K2525))),0,IF(YEAR($K2525)=FY,MONTH($K2525),IF(YEAR($K2525)&lt;FY,1,0)))</f>
        <v/>
      </c>
      <c r="W2525" s="38">
        <f>IF($R2525=0,0,MIN(12,IF(AND(ISNUMBER($O2525),$O2525&gt;=1,$O2525&lt;=12),INT($O2525),12),IF(AND(RetireExit="Yes",$U2525&gt;0),$U2525,12),IF(AND(ContractExit="Yes",$V2525&gt;0),$V2525,12)))</f>
        <v/>
      </c>
      <c r="X2525" s="37">
        <f>IF(ISNUMBER($P2525),$P2525,IncPct)</f>
        <v/>
      </c>
      <c r="Y2525" s="39">
        <f>IF($W2525=0,0,MAX(0,MIN($W2525,IncMonth-1))+MAX(0,$W2525-IncMonth+1)*(1+$X2525))</f>
        <v/>
      </c>
      <c r="Z2525" s="40">
        <f>IF($C2525="",0,IFERROR(INDEX(Departments!$B$5:$B$54,MATCH($C2525,Departments!$A$5:$A$54,0)),0))</f>
        <v/>
      </c>
      <c r="AA2525" s="41">
        <f>N($L2525)*$Y2525</f>
        <v/>
      </c>
      <c r="AB2525" s="41">
        <f>N($M2525)*$Y2525</f>
        <v/>
      </c>
      <c r="AC2525" s="41">
        <f>$AA2525*$Z2525</f>
        <v/>
      </c>
      <c r="AD2525" s="41">
        <f>$AA2525*BonusMonths/12</f>
        <v/>
      </c>
      <c r="AE2525" s="41">
        <f>($AA2525+SI_Gross*$AB2525)*IF($Q2525=1,SI_O,SI_E)</f>
        <v/>
      </c>
      <c r="AF2525" s="41">
        <f>IF($Q2525=1,0,$AA2525*EOSB)</f>
        <v/>
      </c>
      <c r="AG2525" s="41">
        <f>$AN2525*$W2525</f>
        <v/>
      </c>
      <c r="AH2525" s="41">
        <f>SUM($AA2525:$AG2525)</f>
        <v/>
      </c>
      <c r="AI2525" s="41">
        <f>12*($AM2525+$AN2525)</f>
        <v/>
      </c>
      <c r="AJ2525" s="41">
        <f>$AM2525*((IncMonth-1)+(13-IncMonth)*(1+$X2525))+12*$AN2525</f>
        <v/>
      </c>
      <c r="AK2525" s="41">
        <f>IF($R2525=1,N($L2525)+N($M2525),0)</f>
        <v/>
      </c>
      <c r="AL2525">
        <f>IF($C2525="","",IF(N($L2525)&lt;=0,"Basic salary missing",IF(ISNA(MATCH($C2525,Departments!$A$5:$A$54,0)),"Department not on Departments sheet",IF(AND($I2525&lt;&gt;"",NOT(ISNUMBER($I2525))),"Date of birth is text, not a date",IF(AND($K2525&lt;&gt;"",NOT(ISNUMBER($K2525))),"Contract end is text, not a date","")))))</f>
        <v/>
      </c>
      <c r="AM2525" s="41">
        <f>IF($R2525=0,0,N($L2525)*(1+$Z2525+BonusMonths/12+IF($Q2525=1,0,EOSB))+N($M2525)+(N($L2525)+SI_Gross*N($M2525))*IF($Q2525=1,SI_O,SI_E))</f>
        <v/>
      </c>
      <c r="AN2525" s="41">
        <f>IF($R2525=0,0,(IF($Q2525=1,MedO,MedE+Ticket)+Training)/12)</f>
        <v/>
      </c>
    </row>
    <row r="2526">
      <c r="I2526" s="35" t="n"/>
      <c r="J2526" s="35" t="n"/>
      <c r="K2526" s="35" t="n"/>
      <c r="L2526" s="36" t="n"/>
      <c r="M2526" s="36" t="n"/>
      <c r="P2526" s="37" t="n"/>
      <c r="Q2526" s="38">
        <f>IF($C2526="",0,IF(OR(LOWER(TRIM($G2526))="omani",LOWER(TRIM($G2526))="oman",LOWER(TRIM($G2526))="om",LOWER(TRIM($G2526))="local"),1,0))</f>
        <v/>
      </c>
      <c r="R2526" s="38">
        <f>IF($C2526="",0,IF(OR(ISNUMBER(SEARCH("resign",$N2526)),ISNUMBER(SEARCH("terminat",$N2526)),ISNUMBER(SEARCH("inactive",$N2526)),ISNUMBER(SEARCH("vacan",$N2526)),ISNUMBER(SEARCH("deceased",$N2526)),ISNUMBER(SEARCH("separated",$N2526))),0,1))</f>
        <v/>
      </c>
      <c r="S2526">
        <f>IF(OR($R2526=0,NOT(ISNUMBER($I2526))),"",IFERROR(DATEDIF($I2526,DATE(FY,1,1),"y"),""))</f>
        <v/>
      </c>
      <c r="T2526">
        <f>IF(OR($R2526=0,NOT(ISNUMBER($J2526))),"",IFERROR(DATEDIF($J2526,DATE(FY,1,1),"y"),0))</f>
        <v/>
      </c>
      <c r="U2526" s="38">
        <f>IF(OR($R2526=0,NOT(ISNUMBER($I2526))),0,IF(YEAR($I2526)+IF($Q2526=1,RetAgeO,RetAgeE)=FY,MONTH($I2526),IF(YEAR($I2526)+IF($Q2526=1,RetAgeO,RetAgeE)&lt;FY,1,0)))</f>
        <v/>
      </c>
      <c r="V2526" s="38">
        <f>IF(OR($R2526=0,NOT(ISNUMBER($K2526))),0,IF(YEAR($K2526)=FY,MONTH($K2526),IF(YEAR($K2526)&lt;FY,1,0)))</f>
        <v/>
      </c>
      <c r="W2526" s="38">
        <f>IF($R2526=0,0,MIN(12,IF(AND(ISNUMBER($O2526),$O2526&gt;=1,$O2526&lt;=12),INT($O2526),12),IF(AND(RetireExit="Yes",$U2526&gt;0),$U2526,12),IF(AND(ContractExit="Yes",$V2526&gt;0),$V2526,12)))</f>
        <v/>
      </c>
      <c r="X2526" s="37">
        <f>IF(ISNUMBER($P2526),$P2526,IncPct)</f>
        <v/>
      </c>
      <c r="Y2526" s="39">
        <f>IF($W2526=0,0,MAX(0,MIN($W2526,IncMonth-1))+MAX(0,$W2526-IncMonth+1)*(1+$X2526))</f>
        <v/>
      </c>
      <c r="Z2526" s="40">
        <f>IF($C2526="",0,IFERROR(INDEX(Departments!$B$5:$B$54,MATCH($C2526,Departments!$A$5:$A$54,0)),0))</f>
        <v/>
      </c>
      <c r="AA2526" s="41">
        <f>N($L2526)*$Y2526</f>
        <v/>
      </c>
      <c r="AB2526" s="41">
        <f>N($M2526)*$Y2526</f>
        <v/>
      </c>
      <c r="AC2526" s="41">
        <f>$AA2526*$Z2526</f>
        <v/>
      </c>
      <c r="AD2526" s="41">
        <f>$AA2526*BonusMonths/12</f>
        <v/>
      </c>
      <c r="AE2526" s="41">
        <f>($AA2526+SI_Gross*$AB2526)*IF($Q2526=1,SI_O,SI_E)</f>
        <v/>
      </c>
      <c r="AF2526" s="41">
        <f>IF($Q2526=1,0,$AA2526*EOSB)</f>
        <v/>
      </c>
      <c r="AG2526" s="41">
        <f>$AN2526*$W2526</f>
        <v/>
      </c>
      <c r="AH2526" s="41">
        <f>SUM($AA2526:$AG2526)</f>
        <v/>
      </c>
      <c r="AI2526" s="41">
        <f>12*($AM2526+$AN2526)</f>
        <v/>
      </c>
      <c r="AJ2526" s="41">
        <f>$AM2526*((IncMonth-1)+(13-IncMonth)*(1+$X2526))+12*$AN2526</f>
        <v/>
      </c>
      <c r="AK2526" s="41">
        <f>IF($R2526=1,N($L2526)+N($M2526),0)</f>
        <v/>
      </c>
      <c r="AL2526">
        <f>IF($C2526="","",IF(N($L2526)&lt;=0,"Basic salary missing",IF(ISNA(MATCH($C2526,Departments!$A$5:$A$54,0)),"Department not on Departments sheet",IF(AND($I2526&lt;&gt;"",NOT(ISNUMBER($I2526))),"Date of birth is text, not a date",IF(AND($K2526&lt;&gt;"",NOT(ISNUMBER($K2526))),"Contract end is text, not a date","")))))</f>
        <v/>
      </c>
      <c r="AM2526" s="41">
        <f>IF($R2526=0,0,N($L2526)*(1+$Z2526+BonusMonths/12+IF($Q2526=1,0,EOSB))+N($M2526)+(N($L2526)+SI_Gross*N($M2526))*IF($Q2526=1,SI_O,SI_E))</f>
        <v/>
      </c>
      <c r="AN2526" s="41">
        <f>IF($R2526=0,0,(IF($Q2526=1,MedO,MedE+Ticket)+Training)/12)</f>
        <v/>
      </c>
    </row>
    <row r="2527">
      <c r="I2527" s="35" t="n"/>
      <c r="J2527" s="35" t="n"/>
      <c r="K2527" s="35" t="n"/>
      <c r="L2527" s="36" t="n"/>
      <c r="M2527" s="36" t="n"/>
      <c r="P2527" s="37" t="n"/>
      <c r="Q2527" s="38">
        <f>IF($C2527="",0,IF(OR(LOWER(TRIM($G2527))="omani",LOWER(TRIM($G2527))="oman",LOWER(TRIM($G2527))="om",LOWER(TRIM($G2527))="local"),1,0))</f>
        <v/>
      </c>
      <c r="R2527" s="38">
        <f>IF($C2527="",0,IF(OR(ISNUMBER(SEARCH("resign",$N2527)),ISNUMBER(SEARCH("terminat",$N2527)),ISNUMBER(SEARCH("inactive",$N2527)),ISNUMBER(SEARCH("vacan",$N2527)),ISNUMBER(SEARCH("deceased",$N2527)),ISNUMBER(SEARCH("separated",$N2527))),0,1))</f>
        <v/>
      </c>
      <c r="S2527">
        <f>IF(OR($R2527=0,NOT(ISNUMBER($I2527))),"",IFERROR(DATEDIF($I2527,DATE(FY,1,1),"y"),""))</f>
        <v/>
      </c>
      <c r="T2527">
        <f>IF(OR($R2527=0,NOT(ISNUMBER($J2527))),"",IFERROR(DATEDIF($J2527,DATE(FY,1,1),"y"),0))</f>
        <v/>
      </c>
      <c r="U2527" s="38">
        <f>IF(OR($R2527=0,NOT(ISNUMBER($I2527))),0,IF(YEAR($I2527)+IF($Q2527=1,RetAgeO,RetAgeE)=FY,MONTH($I2527),IF(YEAR($I2527)+IF($Q2527=1,RetAgeO,RetAgeE)&lt;FY,1,0)))</f>
        <v/>
      </c>
      <c r="V2527" s="38">
        <f>IF(OR($R2527=0,NOT(ISNUMBER($K2527))),0,IF(YEAR($K2527)=FY,MONTH($K2527),IF(YEAR($K2527)&lt;FY,1,0)))</f>
        <v/>
      </c>
      <c r="W2527" s="38">
        <f>IF($R2527=0,0,MIN(12,IF(AND(ISNUMBER($O2527),$O2527&gt;=1,$O2527&lt;=12),INT($O2527),12),IF(AND(RetireExit="Yes",$U2527&gt;0),$U2527,12),IF(AND(ContractExit="Yes",$V2527&gt;0),$V2527,12)))</f>
        <v/>
      </c>
      <c r="X2527" s="37">
        <f>IF(ISNUMBER($P2527),$P2527,IncPct)</f>
        <v/>
      </c>
      <c r="Y2527" s="39">
        <f>IF($W2527=0,0,MAX(0,MIN($W2527,IncMonth-1))+MAX(0,$W2527-IncMonth+1)*(1+$X2527))</f>
        <v/>
      </c>
      <c r="Z2527" s="40">
        <f>IF($C2527="",0,IFERROR(INDEX(Departments!$B$5:$B$54,MATCH($C2527,Departments!$A$5:$A$54,0)),0))</f>
        <v/>
      </c>
      <c r="AA2527" s="41">
        <f>N($L2527)*$Y2527</f>
        <v/>
      </c>
      <c r="AB2527" s="41">
        <f>N($M2527)*$Y2527</f>
        <v/>
      </c>
      <c r="AC2527" s="41">
        <f>$AA2527*$Z2527</f>
        <v/>
      </c>
      <c r="AD2527" s="41">
        <f>$AA2527*BonusMonths/12</f>
        <v/>
      </c>
      <c r="AE2527" s="41">
        <f>($AA2527+SI_Gross*$AB2527)*IF($Q2527=1,SI_O,SI_E)</f>
        <v/>
      </c>
      <c r="AF2527" s="41">
        <f>IF($Q2527=1,0,$AA2527*EOSB)</f>
        <v/>
      </c>
      <c r="AG2527" s="41">
        <f>$AN2527*$W2527</f>
        <v/>
      </c>
      <c r="AH2527" s="41">
        <f>SUM($AA2527:$AG2527)</f>
        <v/>
      </c>
      <c r="AI2527" s="41">
        <f>12*($AM2527+$AN2527)</f>
        <v/>
      </c>
      <c r="AJ2527" s="41">
        <f>$AM2527*((IncMonth-1)+(13-IncMonth)*(1+$X2527))+12*$AN2527</f>
        <v/>
      </c>
      <c r="AK2527" s="41">
        <f>IF($R2527=1,N($L2527)+N($M2527),0)</f>
        <v/>
      </c>
      <c r="AL2527">
        <f>IF($C2527="","",IF(N($L2527)&lt;=0,"Basic salary missing",IF(ISNA(MATCH($C2527,Departments!$A$5:$A$54,0)),"Department not on Departments sheet",IF(AND($I2527&lt;&gt;"",NOT(ISNUMBER($I2527))),"Date of birth is text, not a date",IF(AND($K2527&lt;&gt;"",NOT(ISNUMBER($K2527))),"Contract end is text, not a date","")))))</f>
        <v/>
      </c>
      <c r="AM2527" s="41">
        <f>IF($R2527=0,0,N($L2527)*(1+$Z2527+BonusMonths/12+IF($Q2527=1,0,EOSB))+N($M2527)+(N($L2527)+SI_Gross*N($M2527))*IF($Q2527=1,SI_O,SI_E))</f>
        <v/>
      </c>
      <c r="AN2527" s="41">
        <f>IF($R2527=0,0,(IF($Q2527=1,MedO,MedE+Ticket)+Training)/12)</f>
        <v/>
      </c>
    </row>
    <row r="2528">
      <c r="I2528" s="35" t="n"/>
      <c r="J2528" s="35" t="n"/>
      <c r="K2528" s="35" t="n"/>
      <c r="L2528" s="36" t="n"/>
      <c r="M2528" s="36" t="n"/>
      <c r="P2528" s="37" t="n"/>
      <c r="Q2528" s="38">
        <f>IF($C2528="",0,IF(OR(LOWER(TRIM($G2528))="omani",LOWER(TRIM($G2528))="oman",LOWER(TRIM($G2528))="om",LOWER(TRIM($G2528))="local"),1,0))</f>
        <v/>
      </c>
      <c r="R2528" s="38">
        <f>IF($C2528="",0,IF(OR(ISNUMBER(SEARCH("resign",$N2528)),ISNUMBER(SEARCH("terminat",$N2528)),ISNUMBER(SEARCH("inactive",$N2528)),ISNUMBER(SEARCH("vacan",$N2528)),ISNUMBER(SEARCH("deceased",$N2528)),ISNUMBER(SEARCH("separated",$N2528))),0,1))</f>
        <v/>
      </c>
      <c r="S2528">
        <f>IF(OR($R2528=0,NOT(ISNUMBER($I2528))),"",IFERROR(DATEDIF($I2528,DATE(FY,1,1),"y"),""))</f>
        <v/>
      </c>
      <c r="T2528">
        <f>IF(OR($R2528=0,NOT(ISNUMBER($J2528))),"",IFERROR(DATEDIF($J2528,DATE(FY,1,1),"y"),0))</f>
        <v/>
      </c>
      <c r="U2528" s="38">
        <f>IF(OR($R2528=0,NOT(ISNUMBER($I2528))),0,IF(YEAR($I2528)+IF($Q2528=1,RetAgeO,RetAgeE)=FY,MONTH($I2528),IF(YEAR($I2528)+IF($Q2528=1,RetAgeO,RetAgeE)&lt;FY,1,0)))</f>
        <v/>
      </c>
      <c r="V2528" s="38">
        <f>IF(OR($R2528=0,NOT(ISNUMBER($K2528))),0,IF(YEAR($K2528)=FY,MONTH($K2528),IF(YEAR($K2528)&lt;FY,1,0)))</f>
        <v/>
      </c>
      <c r="W2528" s="38">
        <f>IF($R2528=0,0,MIN(12,IF(AND(ISNUMBER($O2528),$O2528&gt;=1,$O2528&lt;=12),INT($O2528),12),IF(AND(RetireExit="Yes",$U2528&gt;0),$U2528,12),IF(AND(ContractExit="Yes",$V2528&gt;0),$V2528,12)))</f>
        <v/>
      </c>
      <c r="X2528" s="37">
        <f>IF(ISNUMBER($P2528),$P2528,IncPct)</f>
        <v/>
      </c>
      <c r="Y2528" s="39">
        <f>IF($W2528=0,0,MAX(0,MIN($W2528,IncMonth-1))+MAX(0,$W2528-IncMonth+1)*(1+$X2528))</f>
        <v/>
      </c>
      <c r="Z2528" s="40">
        <f>IF($C2528="",0,IFERROR(INDEX(Departments!$B$5:$B$54,MATCH($C2528,Departments!$A$5:$A$54,0)),0))</f>
        <v/>
      </c>
      <c r="AA2528" s="41">
        <f>N($L2528)*$Y2528</f>
        <v/>
      </c>
      <c r="AB2528" s="41">
        <f>N($M2528)*$Y2528</f>
        <v/>
      </c>
      <c r="AC2528" s="41">
        <f>$AA2528*$Z2528</f>
        <v/>
      </c>
      <c r="AD2528" s="41">
        <f>$AA2528*BonusMonths/12</f>
        <v/>
      </c>
      <c r="AE2528" s="41">
        <f>($AA2528+SI_Gross*$AB2528)*IF($Q2528=1,SI_O,SI_E)</f>
        <v/>
      </c>
      <c r="AF2528" s="41">
        <f>IF($Q2528=1,0,$AA2528*EOSB)</f>
        <v/>
      </c>
      <c r="AG2528" s="41">
        <f>$AN2528*$W2528</f>
        <v/>
      </c>
      <c r="AH2528" s="41">
        <f>SUM($AA2528:$AG2528)</f>
        <v/>
      </c>
      <c r="AI2528" s="41">
        <f>12*($AM2528+$AN2528)</f>
        <v/>
      </c>
      <c r="AJ2528" s="41">
        <f>$AM2528*((IncMonth-1)+(13-IncMonth)*(1+$X2528))+12*$AN2528</f>
        <v/>
      </c>
      <c r="AK2528" s="41">
        <f>IF($R2528=1,N($L2528)+N($M2528),0)</f>
        <v/>
      </c>
      <c r="AL2528">
        <f>IF($C2528="","",IF(N($L2528)&lt;=0,"Basic salary missing",IF(ISNA(MATCH($C2528,Departments!$A$5:$A$54,0)),"Department not on Departments sheet",IF(AND($I2528&lt;&gt;"",NOT(ISNUMBER($I2528))),"Date of birth is text, not a date",IF(AND($K2528&lt;&gt;"",NOT(ISNUMBER($K2528))),"Contract end is text, not a date","")))))</f>
        <v/>
      </c>
      <c r="AM2528" s="41">
        <f>IF($R2528=0,0,N($L2528)*(1+$Z2528+BonusMonths/12+IF($Q2528=1,0,EOSB))+N($M2528)+(N($L2528)+SI_Gross*N($M2528))*IF($Q2528=1,SI_O,SI_E))</f>
        <v/>
      </c>
      <c r="AN2528" s="41">
        <f>IF($R2528=0,0,(IF($Q2528=1,MedO,MedE+Ticket)+Training)/12)</f>
        <v/>
      </c>
    </row>
    <row r="2529">
      <c r="I2529" s="35" t="n"/>
      <c r="J2529" s="35" t="n"/>
      <c r="K2529" s="35" t="n"/>
      <c r="L2529" s="36" t="n"/>
      <c r="M2529" s="36" t="n"/>
      <c r="P2529" s="37" t="n"/>
      <c r="Q2529" s="38">
        <f>IF($C2529="",0,IF(OR(LOWER(TRIM($G2529))="omani",LOWER(TRIM($G2529))="oman",LOWER(TRIM($G2529))="om",LOWER(TRIM($G2529))="local"),1,0))</f>
        <v/>
      </c>
      <c r="R2529" s="38">
        <f>IF($C2529="",0,IF(OR(ISNUMBER(SEARCH("resign",$N2529)),ISNUMBER(SEARCH("terminat",$N2529)),ISNUMBER(SEARCH("inactive",$N2529)),ISNUMBER(SEARCH("vacan",$N2529)),ISNUMBER(SEARCH("deceased",$N2529)),ISNUMBER(SEARCH("separated",$N2529))),0,1))</f>
        <v/>
      </c>
      <c r="S2529">
        <f>IF(OR($R2529=0,NOT(ISNUMBER($I2529))),"",IFERROR(DATEDIF($I2529,DATE(FY,1,1),"y"),""))</f>
        <v/>
      </c>
      <c r="T2529">
        <f>IF(OR($R2529=0,NOT(ISNUMBER($J2529))),"",IFERROR(DATEDIF($J2529,DATE(FY,1,1),"y"),0))</f>
        <v/>
      </c>
      <c r="U2529" s="38">
        <f>IF(OR($R2529=0,NOT(ISNUMBER($I2529))),0,IF(YEAR($I2529)+IF($Q2529=1,RetAgeO,RetAgeE)=FY,MONTH($I2529),IF(YEAR($I2529)+IF($Q2529=1,RetAgeO,RetAgeE)&lt;FY,1,0)))</f>
        <v/>
      </c>
      <c r="V2529" s="38">
        <f>IF(OR($R2529=0,NOT(ISNUMBER($K2529))),0,IF(YEAR($K2529)=FY,MONTH($K2529),IF(YEAR($K2529)&lt;FY,1,0)))</f>
        <v/>
      </c>
      <c r="W2529" s="38">
        <f>IF($R2529=0,0,MIN(12,IF(AND(ISNUMBER($O2529),$O2529&gt;=1,$O2529&lt;=12),INT($O2529),12),IF(AND(RetireExit="Yes",$U2529&gt;0),$U2529,12),IF(AND(ContractExit="Yes",$V2529&gt;0),$V2529,12)))</f>
        <v/>
      </c>
      <c r="X2529" s="37">
        <f>IF(ISNUMBER($P2529),$P2529,IncPct)</f>
        <v/>
      </c>
      <c r="Y2529" s="39">
        <f>IF($W2529=0,0,MAX(0,MIN($W2529,IncMonth-1))+MAX(0,$W2529-IncMonth+1)*(1+$X2529))</f>
        <v/>
      </c>
      <c r="Z2529" s="40">
        <f>IF($C2529="",0,IFERROR(INDEX(Departments!$B$5:$B$54,MATCH($C2529,Departments!$A$5:$A$54,0)),0))</f>
        <v/>
      </c>
      <c r="AA2529" s="41">
        <f>N($L2529)*$Y2529</f>
        <v/>
      </c>
      <c r="AB2529" s="41">
        <f>N($M2529)*$Y2529</f>
        <v/>
      </c>
      <c r="AC2529" s="41">
        <f>$AA2529*$Z2529</f>
        <v/>
      </c>
      <c r="AD2529" s="41">
        <f>$AA2529*BonusMonths/12</f>
        <v/>
      </c>
      <c r="AE2529" s="41">
        <f>($AA2529+SI_Gross*$AB2529)*IF($Q2529=1,SI_O,SI_E)</f>
        <v/>
      </c>
      <c r="AF2529" s="41">
        <f>IF($Q2529=1,0,$AA2529*EOSB)</f>
        <v/>
      </c>
      <c r="AG2529" s="41">
        <f>$AN2529*$W2529</f>
        <v/>
      </c>
      <c r="AH2529" s="41">
        <f>SUM($AA2529:$AG2529)</f>
        <v/>
      </c>
      <c r="AI2529" s="41">
        <f>12*($AM2529+$AN2529)</f>
        <v/>
      </c>
      <c r="AJ2529" s="41">
        <f>$AM2529*((IncMonth-1)+(13-IncMonth)*(1+$X2529))+12*$AN2529</f>
        <v/>
      </c>
      <c r="AK2529" s="41">
        <f>IF($R2529=1,N($L2529)+N($M2529),0)</f>
        <v/>
      </c>
      <c r="AL2529">
        <f>IF($C2529="","",IF(N($L2529)&lt;=0,"Basic salary missing",IF(ISNA(MATCH($C2529,Departments!$A$5:$A$54,0)),"Department not on Departments sheet",IF(AND($I2529&lt;&gt;"",NOT(ISNUMBER($I2529))),"Date of birth is text, not a date",IF(AND($K2529&lt;&gt;"",NOT(ISNUMBER($K2529))),"Contract end is text, not a date","")))))</f>
        <v/>
      </c>
      <c r="AM2529" s="41">
        <f>IF($R2529=0,0,N($L2529)*(1+$Z2529+BonusMonths/12+IF($Q2529=1,0,EOSB))+N($M2529)+(N($L2529)+SI_Gross*N($M2529))*IF($Q2529=1,SI_O,SI_E))</f>
        <v/>
      </c>
      <c r="AN2529" s="41">
        <f>IF($R2529=0,0,(IF($Q2529=1,MedO,MedE+Ticket)+Training)/12)</f>
        <v/>
      </c>
    </row>
    <row r="2530">
      <c r="I2530" s="35" t="n"/>
      <c r="J2530" s="35" t="n"/>
      <c r="K2530" s="35" t="n"/>
      <c r="L2530" s="36" t="n"/>
      <c r="M2530" s="36" t="n"/>
      <c r="P2530" s="37" t="n"/>
      <c r="Q2530" s="38">
        <f>IF($C2530="",0,IF(OR(LOWER(TRIM($G2530))="omani",LOWER(TRIM($G2530))="oman",LOWER(TRIM($G2530))="om",LOWER(TRIM($G2530))="local"),1,0))</f>
        <v/>
      </c>
      <c r="R2530" s="38">
        <f>IF($C2530="",0,IF(OR(ISNUMBER(SEARCH("resign",$N2530)),ISNUMBER(SEARCH("terminat",$N2530)),ISNUMBER(SEARCH("inactive",$N2530)),ISNUMBER(SEARCH("vacan",$N2530)),ISNUMBER(SEARCH("deceased",$N2530)),ISNUMBER(SEARCH("separated",$N2530))),0,1))</f>
        <v/>
      </c>
      <c r="S2530">
        <f>IF(OR($R2530=0,NOT(ISNUMBER($I2530))),"",IFERROR(DATEDIF($I2530,DATE(FY,1,1),"y"),""))</f>
        <v/>
      </c>
      <c r="T2530">
        <f>IF(OR($R2530=0,NOT(ISNUMBER($J2530))),"",IFERROR(DATEDIF($J2530,DATE(FY,1,1),"y"),0))</f>
        <v/>
      </c>
      <c r="U2530" s="38">
        <f>IF(OR($R2530=0,NOT(ISNUMBER($I2530))),0,IF(YEAR($I2530)+IF($Q2530=1,RetAgeO,RetAgeE)=FY,MONTH($I2530),IF(YEAR($I2530)+IF($Q2530=1,RetAgeO,RetAgeE)&lt;FY,1,0)))</f>
        <v/>
      </c>
      <c r="V2530" s="38">
        <f>IF(OR($R2530=0,NOT(ISNUMBER($K2530))),0,IF(YEAR($K2530)=FY,MONTH($K2530),IF(YEAR($K2530)&lt;FY,1,0)))</f>
        <v/>
      </c>
      <c r="W2530" s="38">
        <f>IF($R2530=0,0,MIN(12,IF(AND(ISNUMBER($O2530),$O2530&gt;=1,$O2530&lt;=12),INT($O2530),12),IF(AND(RetireExit="Yes",$U2530&gt;0),$U2530,12),IF(AND(ContractExit="Yes",$V2530&gt;0),$V2530,12)))</f>
        <v/>
      </c>
      <c r="X2530" s="37">
        <f>IF(ISNUMBER($P2530),$P2530,IncPct)</f>
        <v/>
      </c>
      <c r="Y2530" s="39">
        <f>IF($W2530=0,0,MAX(0,MIN($W2530,IncMonth-1))+MAX(0,$W2530-IncMonth+1)*(1+$X2530))</f>
        <v/>
      </c>
      <c r="Z2530" s="40">
        <f>IF($C2530="",0,IFERROR(INDEX(Departments!$B$5:$B$54,MATCH($C2530,Departments!$A$5:$A$54,0)),0))</f>
        <v/>
      </c>
      <c r="AA2530" s="41">
        <f>N($L2530)*$Y2530</f>
        <v/>
      </c>
      <c r="AB2530" s="41">
        <f>N($M2530)*$Y2530</f>
        <v/>
      </c>
      <c r="AC2530" s="41">
        <f>$AA2530*$Z2530</f>
        <v/>
      </c>
      <c r="AD2530" s="41">
        <f>$AA2530*BonusMonths/12</f>
        <v/>
      </c>
      <c r="AE2530" s="41">
        <f>($AA2530+SI_Gross*$AB2530)*IF($Q2530=1,SI_O,SI_E)</f>
        <v/>
      </c>
      <c r="AF2530" s="41">
        <f>IF($Q2530=1,0,$AA2530*EOSB)</f>
        <v/>
      </c>
      <c r="AG2530" s="41">
        <f>$AN2530*$W2530</f>
        <v/>
      </c>
      <c r="AH2530" s="41">
        <f>SUM($AA2530:$AG2530)</f>
        <v/>
      </c>
      <c r="AI2530" s="41">
        <f>12*($AM2530+$AN2530)</f>
        <v/>
      </c>
      <c r="AJ2530" s="41">
        <f>$AM2530*((IncMonth-1)+(13-IncMonth)*(1+$X2530))+12*$AN2530</f>
        <v/>
      </c>
      <c r="AK2530" s="41">
        <f>IF($R2530=1,N($L2530)+N($M2530),0)</f>
        <v/>
      </c>
      <c r="AL2530">
        <f>IF($C2530="","",IF(N($L2530)&lt;=0,"Basic salary missing",IF(ISNA(MATCH($C2530,Departments!$A$5:$A$54,0)),"Department not on Departments sheet",IF(AND($I2530&lt;&gt;"",NOT(ISNUMBER($I2530))),"Date of birth is text, not a date",IF(AND($K2530&lt;&gt;"",NOT(ISNUMBER($K2530))),"Contract end is text, not a date","")))))</f>
        <v/>
      </c>
      <c r="AM2530" s="41">
        <f>IF($R2530=0,0,N($L2530)*(1+$Z2530+BonusMonths/12+IF($Q2530=1,0,EOSB))+N($M2530)+(N($L2530)+SI_Gross*N($M2530))*IF($Q2530=1,SI_O,SI_E))</f>
        <v/>
      </c>
      <c r="AN2530" s="41">
        <f>IF($R2530=0,0,(IF($Q2530=1,MedO,MedE+Ticket)+Training)/12)</f>
        <v/>
      </c>
    </row>
    <row r="2531">
      <c r="I2531" s="35" t="n"/>
      <c r="J2531" s="35" t="n"/>
      <c r="K2531" s="35" t="n"/>
      <c r="L2531" s="36" t="n"/>
      <c r="M2531" s="36" t="n"/>
      <c r="P2531" s="37" t="n"/>
      <c r="Q2531" s="38">
        <f>IF($C2531="",0,IF(OR(LOWER(TRIM($G2531))="omani",LOWER(TRIM($G2531))="oman",LOWER(TRIM($G2531))="om",LOWER(TRIM($G2531))="local"),1,0))</f>
        <v/>
      </c>
      <c r="R2531" s="38">
        <f>IF($C2531="",0,IF(OR(ISNUMBER(SEARCH("resign",$N2531)),ISNUMBER(SEARCH("terminat",$N2531)),ISNUMBER(SEARCH("inactive",$N2531)),ISNUMBER(SEARCH("vacan",$N2531)),ISNUMBER(SEARCH("deceased",$N2531)),ISNUMBER(SEARCH("separated",$N2531))),0,1))</f>
        <v/>
      </c>
      <c r="S2531">
        <f>IF(OR($R2531=0,NOT(ISNUMBER($I2531))),"",IFERROR(DATEDIF($I2531,DATE(FY,1,1),"y"),""))</f>
        <v/>
      </c>
      <c r="T2531">
        <f>IF(OR($R2531=0,NOT(ISNUMBER($J2531))),"",IFERROR(DATEDIF($J2531,DATE(FY,1,1),"y"),0))</f>
        <v/>
      </c>
      <c r="U2531" s="38">
        <f>IF(OR($R2531=0,NOT(ISNUMBER($I2531))),0,IF(YEAR($I2531)+IF($Q2531=1,RetAgeO,RetAgeE)=FY,MONTH($I2531),IF(YEAR($I2531)+IF($Q2531=1,RetAgeO,RetAgeE)&lt;FY,1,0)))</f>
        <v/>
      </c>
      <c r="V2531" s="38">
        <f>IF(OR($R2531=0,NOT(ISNUMBER($K2531))),0,IF(YEAR($K2531)=FY,MONTH($K2531),IF(YEAR($K2531)&lt;FY,1,0)))</f>
        <v/>
      </c>
      <c r="W2531" s="38">
        <f>IF($R2531=0,0,MIN(12,IF(AND(ISNUMBER($O2531),$O2531&gt;=1,$O2531&lt;=12),INT($O2531),12),IF(AND(RetireExit="Yes",$U2531&gt;0),$U2531,12),IF(AND(ContractExit="Yes",$V2531&gt;0),$V2531,12)))</f>
        <v/>
      </c>
      <c r="X2531" s="37">
        <f>IF(ISNUMBER($P2531),$P2531,IncPct)</f>
        <v/>
      </c>
      <c r="Y2531" s="39">
        <f>IF($W2531=0,0,MAX(0,MIN($W2531,IncMonth-1))+MAX(0,$W2531-IncMonth+1)*(1+$X2531))</f>
        <v/>
      </c>
      <c r="Z2531" s="40">
        <f>IF($C2531="",0,IFERROR(INDEX(Departments!$B$5:$B$54,MATCH($C2531,Departments!$A$5:$A$54,0)),0))</f>
        <v/>
      </c>
      <c r="AA2531" s="41">
        <f>N($L2531)*$Y2531</f>
        <v/>
      </c>
      <c r="AB2531" s="41">
        <f>N($M2531)*$Y2531</f>
        <v/>
      </c>
      <c r="AC2531" s="41">
        <f>$AA2531*$Z2531</f>
        <v/>
      </c>
      <c r="AD2531" s="41">
        <f>$AA2531*BonusMonths/12</f>
        <v/>
      </c>
      <c r="AE2531" s="41">
        <f>($AA2531+SI_Gross*$AB2531)*IF($Q2531=1,SI_O,SI_E)</f>
        <v/>
      </c>
      <c r="AF2531" s="41">
        <f>IF($Q2531=1,0,$AA2531*EOSB)</f>
        <v/>
      </c>
      <c r="AG2531" s="41">
        <f>$AN2531*$W2531</f>
        <v/>
      </c>
      <c r="AH2531" s="41">
        <f>SUM($AA2531:$AG2531)</f>
        <v/>
      </c>
      <c r="AI2531" s="41">
        <f>12*($AM2531+$AN2531)</f>
        <v/>
      </c>
      <c r="AJ2531" s="41">
        <f>$AM2531*((IncMonth-1)+(13-IncMonth)*(1+$X2531))+12*$AN2531</f>
        <v/>
      </c>
      <c r="AK2531" s="41">
        <f>IF($R2531=1,N($L2531)+N($M2531),0)</f>
        <v/>
      </c>
      <c r="AL2531">
        <f>IF($C2531="","",IF(N($L2531)&lt;=0,"Basic salary missing",IF(ISNA(MATCH($C2531,Departments!$A$5:$A$54,0)),"Department not on Departments sheet",IF(AND($I2531&lt;&gt;"",NOT(ISNUMBER($I2531))),"Date of birth is text, not a date",IF(AND($K2531&lt;&gt;"",NOT(ISNUMBER($K2531))),"Contract end is text, not a date","")))))</f>
        <v/>
      </c>
      <c r="AM2531" s="41">
        <f>IF($R2531=0,0,N($L2531)*(1+$Z2531+BonusMonths/12+IF($Q2531=1,0,EOSB))+N($M2531)+(N($L2531)+SI_Gross*N($M2531))*IF($Q2531=1,SI_O,SI_E))</f>
        <v/>
      </c>
      <c r="AN2531" s="41">
        <f>IF($R2531=0,0,(IF($Q2531=1,MedO,MedE+Ticket)+Training)/12)</f>
        <v/>
      </c>
    </row>
    <row r="2532">
      <c r="I2532" s="35" t="n"/>
      <c r="J2532" s="35" t="n"/>
      <c r="K2532" s="35" t="n"/>
      <c r="L2532" s="36" t="n"/>
      <c r="M2532" s="36" t="n"/>
      <c r="P2532" s="37" t="n"/>
      <c r="Q2532" s="38">
        <f>IF($C2532="",0,IF(OR(LOWER(TRIM($G2532))="omani",LOWER(TRIM($G2532))="oman",LOWER(TRIM($G2532))="om",LOWER(TRIM($G2532))="local"),1,0))</f>
        <v/>
      </c>
      <c r="R2532" s="38">
        <f>IF($C2532="",0,IF(OR(ISNUMBER(SEARCH("resign",$N2532)),ISNUMBER(SEARCH("terminat",$N2532)),ISNUMBER(SEARCH("inactive",$N2532)),ISNUMBER(SEARCH("vacan",$N2532)),ISNUMBER(SEARCH("deceased",$N2532)),ISNUMBER(SEARCH("separated",$N2532))),0,1))</f>
        <v/>
      </c>
      <c r="S2532">
        <f>IF(OR($R2532=0,NOT(ISNUMBER($I2532))),"",IFERROR(DATEDIF($I2532,DATE(FY,1,1),"y"),""))</f>
        <v/>
      </c>
      <c r="T2532">
        <f>IF(OR($R2532=0,NOT(ISNUMBER($J2532))),"",IFERROR(DATEDIF($J2532,DATE(FY,1,1),"y"),0))</f>
        <v/>
      </c>
      <c r="U2532" s="38">
        <f>IF(OR($R2532=0,NOT(ISNUMBER($I2532))),0,IF(YEAR($I2532)+IF($Q2532=1,RetAgeO,RetAgeE)=FY,MONTH($I2532),IF(YEAR($I2532)+IF($Q2532=1,RetAgeO,RetAgeE)&lt;FY,1,0)))</f>
        <v/>
      </c>
      <c r="V2532" s="38">
        <f>IF(OR($R2532=0,NOT(ISNUMBER($K2532))),0,IF(YEAR($K2532)=FY,MONTH($K2532),IF(YEAR($K2532)&lt;FY,1,0)))</f>
        <v/>
      </c>
      <c r="W2532" s="38">
        <f>IF($R2532=0,0,MIN(12,IF(AND(ISNUMBER($O2532),$O2532&gt;=1,$O2532&lt;=12),INT($O2532),12),IF(AND(RetireExit="Yes",$U2532&gt;0),$U2532,12),IF(AND(ContractExit="Yes",$V2532&gt;0),$V2532,12)))</f>
        <v/>
      </c>
      <c r="X2532" s="37">
        <f>IF(ISNUMBER($P2532),$P2532,IncPct)</f>
        <v/>
      </c>
      <c r="Y2532" s="39">
        <f>IF($W2532=0,0,MAX(0,MIN($W2532,IncMonth-1))+MAX(0,$W2532-IncMonth+1)*(1+$X2532))</f>
        <v/>
      </c>
      <c r="Z2532" s="40">
        <f>IF($C2532="",0,IFERROR(INDEX(Departments!$B$5:$B$54,MATCH($C2532,Departments!$A$5:$A$54,0)),0))</f>
        <v/>
      </c>
      <c r="AA2532" s="41">
        <f>N($L2532)*$Y2532</f>
        <v/>
      </c>
      <c r="AB2532" s="41">
        <f>N($M2532)*$Y2532</f>
        <v/>
      </c>
      <c r="AC2532" s="41">
        <f>$AA2532*$Z2532</f>
        <v/>
      </c>
      <c r="AD2532" s="41">
        <f>$AA2532*BonusMonths/12</f>
        <v/>
      </c>
      <c r="AE2532" s="41">
        <f>($AA2532+SI_Gross*$AB2532)*IF($Q2532=1,SI_O,SI_E)</f>
        <v/>
      </c>
      <c r="AF2532" s="41">
        <f>IF($Q2532=1,0,$AA2532*EOSB)</f>
        <v/>
      </c>
      <c r="AG2532" s="41">
        <f>$AN2532*$W2532</f>
        <v/>
      </c>
      <c r="AH2532" s="41">
        <f>SUM($AA2532:$AG2532)</f>
        <v/>
      </c>
      <c r="AI2532" s="41">
        <f>12*($AM2532+$AN2532)</f>
        <v/>
      </c>
      <c r="AJ2532" s="41">
        <f>$AM2532*((IncMonth-1)+(13-IncMonth)*(1+$X2532))+12*$AN2532</f>
        <v/>
      </c>
      <c r="AK2532" s="41">
        <f>IF($R2532=1,N($L2532)+N($M2532),0)</f>
        <v/>
      </c>
      <c r="AL2532">
        <f>IF($C2532="","",IF(N($L2532)&lt;=0,"Basic salary missing",IF(ISNA(MATCH($C2532,Departments!$A$5:$A$54,0)),"Department not on Departments sheet",IF(AND($I2532&lt;&gt;"",NOT(ISNUMBER($I2532))),"Date of birth is text, not a date",IF(AND($K2532&lt;&gt;"",NOT(ISNUMBER($K2532))),"Contract end is text, not a date","")))))</f>
        <v/>
      </c>
      <c r="AM2532" s="41">
        <f>IF($R2532=0,0,N($L2532)*(1+$Z2532+BonusMonths/12+IF($Q2532=1,0,EOSB))+N($M2532)+(N($L2532)+SI_Gross*N($M2532))*IF($Q2532=1,SI_O,SI_E))</f>
        <v/>
      </c>
      <c r="AN2532" s="41">
        <f>IF($R2532=0,0,(IF($Q2532=1,MedO,MedE+Ticket)+Training)/12)</f>
        <v/>
      </c>
    </row>
    <row r="2533">
      <c r="I2533" s="35" t="n"/>
      <c r="J2533" s="35" t="n"/>
      <c r="K2533" s="35" t="n"/>
      <c r="L2533" s="36" t="n"/>
      <c r="M2533" s="36" t="n"/>
      <c r="P2533" s="37" t="n"/>
      <c r="Q2533" s="38">
        <f>IF($C2533="",0,IF(OR(LOWER(TRIM($G2533))="omani",LOWER(TRIM($G2533))="oman",LOWER(TRIM($G2533))="om",LOWER(TRIM($G2533))="local"),1,0))</f>
        <v/>
      </c>
      <c r="R2533" s="38">
        <f>IF($C2533="",0,IF(OR(ISNUMBER(SEARCH("resign",$N2533)),ISNUMBER(SEARCH("terminat",$N2533)),ISNUMBER(SEARCH("inactive",$N2533)),ISNUMBER(SEARCH("vacan",$N2533)),ISNUMBER(SEARCH("deceased",$N2533)),ISNUMBER(SEARCH("separated",$N2533))),0,1))</f>
        <v/>
      </c>
      <c r="S2533">
        <f>IF(OR($R2533=0,NOT(ISNUMBER($I2533))),"",IFERROR(DATEDIF($I2533,DATE(FY,1,1),"y"),""))</f>
        <v/>
      </c>
      <c r="T2533">
        <f>IF(OR($R2533=0,NOT(ISNUMBER($J2533))),"",IFERROR(DATEDIF($J2533,DATE(FY,1,1),"y"),0))</f>
        <v/>
      </c>
      <c r="U2533" s="38">
        <f>IF(OR($R2533=0,NOT(ISNUMBER($I2533))),0,IF(YEAR($I2533)+IF($Q2533=1,RetAgeO,RetAgeE)=FY,MONTH($I2533),IF(YEAR($I2533)+IF($Q2533=1,RetAgeO,RetAgeE)&lt;FY,1,0)))</f>
        <v/>
      </c>
      <c r="V2533" s="38">
        <f>IF(OR($R2533=0,NOT(ISNUMBER($K2533))),0,IF(YEAR($K2533)=FY,MONTH($K2533),IF(YEAR($K2533)&lt;FY,1,0)))</f>
        <v/>
      </c>
      <c r="W2533" s="38">
        <f>IF($R2533=0,0,MIN(12,IF(AND(ISNUMBER($O2533),$O2533&gt;=1,$O2533&lt;=12),INT($O2533),12),IF(AND(RetireExit="Yes",$U2533&gt;0),$U2533,12),IF(AND(ContractExit="Yes",$V2533&gt;0),$V2533,12)))</f>
        <v/>
      </c>
      <c r="X2533" s="37">
        <f>IF(ISNUMBER($P2533),$P2533,IncPct)</f>
        <v/>
      </c>
      <c r="Y2533" s="39">
        <f>IF($W2533=0,0,MAX(0,MIN($W2533,IncMonth-1))+MAX(0,$W2533-IncMonth+1)*(1+$X2533))</f>
        <v/>
      </c>
      <c r="Z2533" s="40">
        <f>IF($C2533="",0,IFERROR(INDEX(Departments!$B$5:$B$54,MATCH($C2533,Departments!$A$5:$A$54,0)),0))</f>
        <v/>
      </c>
      <c r="AA2533" s="41">
        <f>N($L2533)*$Y2533</f>
        <v/>
      </c>
      <c r="AB2533" s="41">
        <f>N($M2533)*$Y2533</f>
        <v/>
      </c>
      <c r="AC2533" s="41">
        <f>$AA2533*$Z2533</f>
        <v/>
      </c>
      <c r="AD2533" s="41">
        <f>$AA2533*BonusMonths/12</f>
        <v/>
      </c>
      <c r="AE2533" s="41">
        <f>($AA2533+SI_Gross*$AB2533)*IF($Q2533=1,SI_O,SI_E)</f>
        <v/>
      </c>
      <c r="AF2533" s="41">
        <f>IF($Q2533=1,0,$AA2533*EOSB)</f>
        <v/>
      </c>
      <c r="AG2533" s="41">
        <f>$AN2533*$W2533</f>
        <v/>
      </c>
      <c r="AH2533" s="41">
        <f>SUM($AA2533:$AG2533)</f>
        <v/>
      </c>
      <c r="AI2533" s="41">
        <f>12*($AM2533+$AN2533)</f>
        <v/>
      </c>
      <c r="AJ2533" s="41">
        <f>$AM2533*((IncMonth-1)+(13-IncMonth)*(1+$X2533))+12*$AN2533</f>
        <v/>
      </c>
      <c r="AK2533" s="41">
        <f>IF($R2533=1,N($L2533)+N($M2533),0)</f>
        <v/>
      </c>
      <c r="AL2533">
        <f>IF($C2533="","",IF(N($L2533)&lt;=0,"Basic salary missing",IF(ISNA(MATCH($C2533,Departments!$A$5:$A$54,0)),"Department not on Departments sheet",IF(AND($I2533&lt;&gt;"",NOT(ISNUMBER($I2533))),"Date of birth is text, not a date",IF(AND($K2533&lt;&gt;"",NOT(ISNUMBER($K2533))),"Contract end is text, not a date","")))))</f>
        <v/>
      </c>
      <c r="AM2533" s="41">
        <f>IF($R2533=0,0,N($L2533)*(1+$Z2533+BonusMonths/12+IF($Q2533=1,0,EOSB))+N($M2533)+(N($L2533)+SI_Gross*N($M2533))*IF($Q2533=1,SI_O,SI_E))</f>
        <v/>
      </c>
      <c r="AN2533" s="41">
        <f>IF($R2533=0,0,(IF($Q2533=1,MedO,MedE+Ticket)+Training)/12)</f>
        <v/>
      </c>
    </row>
    <row r="2534">
      <c r="I2534" s="35" t="n"/>
      <c r="J2534" s="35" t="n"/>
      <c r="K2534" s="35" t="n"/>
      <c r="L2534" s="36" t="n"/>
      <c r="M2534" s="36" t="n"/>
      <c r="P2534" s="37" t="n"/>
      <c r="Q2534" s="38">
        <f>IF($C2534="",0,IF(OR(LOWER(TRIM($G2534))="omani",LOWER(TRIM($G2534))="oman",LOWER(TRIM($G2534))="om",LOWER(TRIM($G2534))="local"),1,0))</f>
        <v/>
      </c>
      <c r="R2534" s="38">
        <f>IF($C2534="",0,IF(OR(ISNUMBER(SEARCH("resign",$N2534)),ISNUMBER(SEARCH("terminat",$N2534)),ISNUMBER(SEARCH("inactive",$N2534)),ISNUMBER(SEARCH("vacan",$N2534)),ISNUMBER(SEARCH("deceased",$N2534)),ISNUMBER(SEARCH("separated",$N2534))),0,1))</f>
        <v/>
      </c>
      <c r="S2534">
        <f>IF(OR($R2534=0,NOT(ISNUMBER($I2534))),"",IFERROR(DATEDIF($I2534,DATE(FY,1,1),"y"),""))</f>
        <v/>
      </c>
      <c r="T2534">
        <f>IF(OR($R2534=0,NOT(ISNUMBER($J2534))),"",IFERROR(DATEDIF($J2534,DATE(FY,1,1),"y"),0))</f>
        <v/>
      </c>
      <c r="U2534" s="38">
        <f>IF(OR($R2534=0,NOT(ISNUMBER($I2534))),0,IF(YEAR($I2534)+IF($Q2534=1,RetAgeO,RetAgeE)=FY,MONTH($I2534),IF(YEAR($I2534)+IF($Q2534=1,RetAgeO,RetAgeE)&lt;FY,1,0)))</f>
        <v/>
      </c>
      <c r="V2534" s="38">
        <f>IF(OR($R2534=0,NOT(ISNUMBER($K2534))),0,IF(YEAR($K2534)=FY,MONTH($K2534),IF(YEAR($K2534)&lt;FY,1,0)))</f>
        <v/>
      </c>
      <c r="W2534" s="38">
        <f>IF($R2534=0,0,MIN(12,IF(AND(ISNUMBER($O2534),$O2534&gt;=1,$O2534&lt;=12),INT($O2534),12),IF(AND(RetireExit="Yes",$U2534&gt;0),$U2534,12),IF(AND(ContractExit="Yes",$V2534&gt;0),$V2534,12)))</f>
        <v/>
      </c>
      <c r="X2534" s="37">
        <f>IF(ISNUMBER($P2534),$P2534,IncPct)</f>
        <v/>
      </c>
      <c r="Y2534" s="39">
        <f>IF($W2534=0,0,MAX(0,MIN($W2534,IncMonth-1))+MAX(0,$W2534-IncMonth+1)*(1+$X2534))</f>
        <v/>
      </c>
      <c r="Z2534" s="40">
        <f>IF($C2534="",0,IFERROR(INDEX(Departments!$B$5:$B$54,MATCH($C2534,Departments!$A$5:$A$54,0)),0))</f>
        <v/>
      </c>
      <c r="AA2534" s="41">
        <f>N($L2534)*$Y2534</f>
        <v/>
      </c>
      <c r="AB2534" s="41">
        <f>N($M2534)*$Y2534</f>
        <v/>
      </c>
      <c r="AC2534" s="41">
        <f>$AA2534*$Z2534</f>
        <v/>
      </c>
      <c r="AD2534" s="41">
        <f>$AA2534*BonusMonths/12</f>
        <v/>
      </c>
      <c r="AE2534" s="41">
        <f>($AA2534+SI_Gross*$AB2534)*IF($Q2534=1,SI_O,SI_E)</f>
        <v/>
      </c>
      <c r="AF2534" s="41">
        <f>IF($Q2534=1,0,$AA2534*EOSB)</f>
        <v/>
      </c>
      <c r="AG2534" s="41">
        <f>$AN2534*$W2534</f>
        <v/>
      </c>
      <c r="AH2534" s="41">
        <f>SUM($AA2534:$AG2534)</f>
        <v/>
      </c>
      <c r="AI2534" s="41">
        <f>12*($AM2534+$AN2534)</f>
        <v/>
      </c>
      <c r="AJ2534" s="41">
        <f>$AM2534*((IncMonth-1)+(13-IncMonth)*(1+$X2534))+12*$AN2534</f>
        <v/>
      </c>
      <c r="AK2534" s="41">
        <f>IF($R2534=1,N($L2534)+N($M2534),0)</f>
        <v/>
      </c>
      <c r="AL2534">
        <f>IF($C2534="","",IF(N($L2534)&lt;=0,"Basic salary missing",IF(ISNA(MATCH($C2534,Departments!$A$5:$A$54,0)),"Department not on Departments sheet",IF(AND($I2534&lt;&gt;"",NOT(ISNUMBER($I2534))),"Date of birth is text, not a date",IF(AND($K2534&lt;&gt;"",NOT(ISNUMBER($K2534))),"Contract end is text, not a date","")))))</f>
        <v/>
      </c>
      <c r="AM2534" s="41">
        <f>IF($R2534=0,0,N($L2534)*(1+$Z2534+BonusMonths/12+IF($Q2534=1,0,EOSB))+N($M2534)+(N($L2534)+SI_Gross*N($M2534))*IF($Q2534=1,SI_O,SI_E))</f>
        <v/>
      </c>
      <c r="AN2534" s="41">
        <f>IF($R2534=0,0,(IF($Q2534=1,MedO,MedE+Ticket)+Training)/12)</f>
        <v/>
      </c>
    </row>
    <row r="2535">
      <c r="I2535" s="35" t="n"/>
      <c r="J2535" s="35" t="n"/>
      <c r="K2535" s="35" t="n"/>
      <c r="L2535" s="36" t="n"/>
      <c r="M2535" s="36" t="n"/>
      <c r="P2535" s="37" t="n"/>
      <c r="Q2535" s="38">
        <f>IF($C2535="",0,IF(OR(LOWER(TRIM($G2535))="omani",LOWER(TRIM($G2535))="oman",LOWER(TRIM($G2535))="om",LOWER(TRIM($G2535))="local"),1,0))</f>
        <v/>
      </c>
      <c r="R2535" s="38">
        <f>IF($C2535="",0,IF(OR(ISNUMBER(SEARCH("resign",$N2535)),ISNUMBER(SEARCH("terminat",$N2535)),ISNUMBER(SEARCH("inactive",$N2535)),ISNUMBER(SEARCH("vacan",$N2535)),ISNUMBER(SEARCH("deceased",$N2535)),ISNUMBER(SEARCH("separated",$N2535))),0,1))</f>
        <v/>
      </c>
      <c r="S2535">
        <f>IF(OR($R2535=0,NOT(ISNUMBER($I2535))),"",IFERROR(DATEDIF($I2535,DATE(FY,1,1),"y"),""))</f>
        <v/>
      </c>
      <c r="T2535">
        <f>IF(OR($R2535=0,NOT(ISNUMBER($J2535))),"",IFERROR(DATEDIF($J2535,DATE(FY,1,1),"y"),0))</f>
        <v/>
      </c>
      <c r="U2535" s="38">
        <f>IF(OR($R2535=0,NOT(ISNUMBER($I2535))),0,IF(YEAR($I2535)+IF($Q2535=1,RetAgeO,RetAgeE)=FY,MONTH($I2535),IF(YEAR($I2535)+IF($Q2535=1,RetAgeO,RetAgeE)&lt;FY,1,0)))</f>
        <v/>
      </c>
      <c r="V2535" s="38">
        <f>IF(OR($R2535=0,NOT(ISNUMBER($K2535))),0,IF(YEAR($K2535)=FY,MONTH($K2535),IF(YEAR($K2535)&lt;FY,1,0)))</f>
        <v/>
      </c>
      <c r="W2535" s="38">
        <f>IF($R2535=0,0,MIN(12,IF(AND(ISNUMBER($O2535),$O2535&gt;=1,$O2535&lt;=12),INT($O2535),12),IF(AND(RetireExit="Yes",$U2535&gt;0),$U2535,12),IF(AND(ContractExit="Yes",$V2535&gt;0),$V2535,12)))</f>
        <v/>
      </c>
      <c r="X2535" s="37">
        <f>IF(ISNUMBER($P2535),$P2535,IncPct)</f>
        <v/>
      </c>
      <c r="Y2535" s="39">
        <f>IF($W2535=0,0,MAX(0,MIN($W2535,IncMonth-1))+MAX(0,$W2535-IncMonth+1)*(1+$X2535))</f>
        <v/>
      </c>
      <c r="Z2535" s="40">
        <f>IF($C2535="",0,IFERROR(INDEX(Departments!$B$5:$B$54,MATCH($C2535,Departments!$A$5:$A$54,0)),0))</f>
        <v/>
      </c>
      <c r="AA2535" s="41">
        <f>N($L2535)*$Y2535</f>
        <v/>
      </c>
      <c r="AB2535" s="41">
        <f>N($M2535)*$Y2535</f>
        <v/>
      </c>
      <c r="AC2535" s="41">
        <f>$AA2535*$Z2535</f>
        <v/>
      </c>
      <c r="AD2535" s="41">
        <f>$AA2535*BonusMonths/12</f>
        <v/>
      </c>
      <c r="AE2535" s="41">
        <f>($AA2535+SI_Gross*$AB2535)*IF($Q2535=1,SI_O,SI_E)</f>
        <v/>
      </c>
      <c r="AF2535" s="41">
        <f>IF($Q2535=1,0,$AA2535*EOSB)</f>
        <v/>
      </c>
      <c r="AG2535" s="41">
        <f>$AN2535*$W2535</f>
        <v/>
      </c>
      <c r="AH2535" s="41">
        <f>SUM($AA2535:$AG2535)</f>
        <v/>
      </c>
      <c r="AI2535" s="41">
        <f>12*($AM2535+$AN2535)</f>
        <v/>
      </c>
      <c r="AJ2535" s="41">
        <f>$AM2535*((IncMonth-1)+(13-IncMonth)*(1+$X2535))+12*$AN2535</f>
        <v/>
      </c>
      <c r="AK2535" s="41">
        <f>IF($R2535=1,N($L2535)+N($M2535),0)</f>
        <v/>
      </c>
      <c r="AL2535">
        <f>IF($C2535="","",IF(N($L2535)&lt;=0,"Basic salary missing",IF(ISNA(MATCH($C2535,Departments!$A$5:$A$54,0)),"Department not on Departments sheet",IF(AND($I2535&lt;&gt;"",NOT(ISNUMBER($I2535))),"Date of birth is text, not a date",IF(AND($K2535&lt;&gt;"",NOT(ISNUMBER($K2535))),"Contract end is text, not a date","")))))</f>
        <v/>
      </c>
      <c r="AM2535" s="41">
        <f>IF($R2535=0,0,N($L2535)*(1+$Z2535+BonusMonths/12+IF($Q2535=1,0,EOSB))+N($M2535)+(N($L2535)+SI_Gross*N($M2535))*IF($Q2535=1,SI_O,SI_E))</f>
        <v/>
      </c>
      <c r="AN2535" s="41">
        <f>IF($R2535=0,0,(IF($Q2535=1,MedO,MedE+Ticket)+Training)/12)</f>
        <v/>
      </c>
    </row>
    <row r="2536">
      <c r="I2536" s="35" t="n"/>
      <c r="J2536" s="35" t="n"/>
      <c r="K2536" s="35" t="n"/>
      <c r="L2536" s="36" t="n"/>
      <c r="M2536" s="36" t="n"/>
      <c r="P2536" s="37" t="n"/>
      <c r="Q2536" s="38">
        <f>IF($C2536="",0,IF(OR(LOWER(TRIM($G2536))="omani",LOWER(TRIM($G2536))="oman",LOWER(TRIM($G2536))="om",LOWER(TRIM($G2536))="local"),1,0))</f>
        <v/>
      </c>
      <c r="R2536" s="38">
        <f>IF($C2536="",0,IF(OR(ISNUMBER(SEARCH("resign",$N2536)),ISNUMBER(SEARCH("terminat",$N2536)),ISNUMBER(SEARCH("inactive",$N2536)),ISNUMBER(SEARCH("vacan",$N2536)),ISNUMBER(SEARCH("deceased",$N2536)),ISNUMBER(SEARCH("separated",$N2536))),0,1))</f>
        <v/>
      </c>
      <c r="S2536">
        <f>IF(OR($R2536=0,NOT(ISNUMBER($I2536))),"",IFERROR(DATEDIF($I2536,DATE(FY,1,1),"y"),""))</f>
        <v/>
      </c>
      <c r="T2536">
        <f>IF(OR($R2536=0,NOT(ISNUMBER($J2536))),"",IFERROR(DATEDIF($J2536,DATE(FY,1,1),"y"),0))</f>
        <v/>
      </c>
      <c r="U2536" s="38">
        <f>IF(OR($R2536=0,NOT(ISNUMBER($I2536))),0,IF(YEAR($I2536)+IF($Q2536=1,RetAgeO,RetAgeE)=FY,MONTH($I2536),IF(YEAR($I2536)+IF($Q2536=1,RetAgeO,RetAgeE)&lt;FY,1,0)))</f>
        <v/>
      </c>
      <c r="V2536" s="38">
        <f>IF(OR($R2536=0,NOT(ISNUMBER($K2536))),0,IF(YEAR($K2536)=FY,MONTH($K2536),IF(YEAR($K2536)&lt;FY,1,0)))</f>
        <v/>
      </c>
      <c r="W2536" s="38">
        <f>IF($R2536=0,0,MIN(12,IF(AND(ISNUMBER($O2536),$O2536&gt;=1,$O2536&lt;=12),INT($O2536),12),IF(AND(RetireExit="Yes",$U2536&gt;0),$U2536,12),IF(AND(ContractExit="Yes",$V2536&gt;0),$V2536,12)))</f>
        <v/>
      </c>
      <c r="X2536" s="37">
        <f>IF(ISNUMBER($P2536),$P2536,IncPct)</f>
        <v/>
      </c>
      <c r="Y2536" s="39">
        <f>IF($W2536=0,0,MAX(0,MIN($W2536,IncMonth-1))+MAX(0,$W2536-IncMonth+1)*(1+$X2536))</f>
        <v/>
      </c>
      <c r="Z2536" s="40">
        <f>IF($C2536="",0,IFERROR(INDEX(Departments!$B$5:$B$54,MATCH($C2536,Departments!$A$5:$A$54,0)),0))</f>
        <v/>
      </c>
      <c r="AA2536" s="41">
        <f>N($L2536)*$Y2536</f>
        <v/>
      </c>
      <c r="AB2536" s="41">
        <f>N($M2536)*$Y2536</f>
        <v/>
      </c>
      <c r="AC2536" s="41">
        <f>$AA2536*$Z2536</f>
        <v/>
      </c>
      <c r="AD2536" s="41">
        <f>$AA2536*BonusMonths/12</f>
        <v/>
      </c>
      <c r="AE2536" s="41">
        <f>($AA2536+SI_Gross*$AB2536)*IF($Q2536=1,SI_O,SI_E)</f>
        <v/>
      </c>
      <c r="AF2536" s="41">
        <f>IF($Q2536=1,0,$AA2536*EOSB)</f>
        <v/>
      </c>
      <c r="AG2536" s="41">
        <f>$AN2536*$W2536</f>
        <v/>
      </c>
      <c r="AH2536" s="41">
        <f>SUM($AA2536:$AG2536)</f>
        <v/>
      </c>
      <c r="AI2536" s="41">
        <f>12*($AM2536+$AN2536)</f>
        <v/>
      </c>
      <c r="AJ2536" s="41">
        <f>$AM2536*((IncMonth-1)+(13-IncMonth)*(1+$X2536))+12*$AN2536</f>
        <v/>
      </c>
      <c r="AK2536" s="41">
        <f>IF($R2536=1,N($L2536)+N($M2536),0)</f>
        <v/>
      </c>
      <c r="AL2536">
        <f>IF($C2536="","",IF(N($L2536)&lt;=0,"Basic salary missing",IF(ISNA(MATCH($C2536,Departments!$A$5:$A$54,0)),"Department not on Departments sheet",IF(AND($I2536&lt;&gt;"",NOT(ISNUMBER($I2536))),"Date of birth is text, not a date",IF(AND($K2536&lt;&gt;"",NOT(ISNUMBER($K2536))),"Contract end is text, not a date","")))))</f>
        <v/>
      </c>
      <c r="AM2536" s="41">
        <f>IF($R2536=0,0,N($L2536)*(1+$Z2536+BonusMonths/12+IF($Q2536=1,0,EOSB))+N($M2536)+(N($L2536)+SI_Gross*N($M2536))*IF($Q2536=1,SI_O,SI_E))</f>
        <v/>
      </c>
      <c r="AN2536" s="41">
        <f>IF($R2536=0,0,(IF($Q2536=1,MedO,MedE+Ticket)+Training)/12)</f>
        <v/>
      </c>
    </row>
    <row r="2537">
      <c r="I2537" s="35" t="n"/>
      <c r="J2537" s="35" t="n"/>
      <c r="K2537" s="35" t="n"/>
      <c r="L2537" s="36" t="n"/>
      <c r="M2537" s="36" t="n"/>
      <c r="P2537" s="37" t="n"/>
      <c r="Q2537" s="38">
        <f>IF($C2537="",0,IF(OR(LOWER(TRIM($G2537))="omani",LOWER(TRIM($G2537))="oman",LOWER(TRIM($G2537))="om",LOWER(TRIM($G2537))="local"),1,0))</f>
        <v/>
      </c>
      <c r="R2537" s="38">
        <f>IF($C2537="",0,IF(OR(ISNUMBER(SEARCH("resign",$N2537)),ISNUMBER(SEARCH("terminat",$N2537)),ISNUMBER(SEARCH("inactive",$N2537)),ISNUMBER(SEARCH("vacan",$N2537)),ISNUMBER(SEARCH("deceased",$N2537)),ISNUMBER(SEARCH("separated",$N2537))),0,1))</f>
        <v/>
      </c>
      <c r="S2537">
        <f>IF(OR($R2537=0,NOT(ISNUMBER($I2537))),"",IFERROR(DATEDIF($I2537,DATE(FY,1,1),"y"),""))</f>
        <v/>
      </c>
      <c r="T2537">
        <f>IF(OR($R2537=0,NOT(ISNUMBER($J2537))),"",IFERROR(DATEDIF($J2537,DATE(FY,1,1),"y"),0))</f>
        <v/>
      </c>
      <c r="U2537" s="38">
        <f>IF(OR($R2537=0,NOT(ISNUMBER($I2537))),0,IF(YEAR($I2537)+IF($Q2537=1,RetAgeO,RetAgeE)=FY,MONTH($I2537),IF(YEAR($I2537)+IF($Q2537=1,RetAgeO,RetAgeE)&lt;FY,1,0)))</f>
        <v/>
      </c>
      <c r="V2537" s="38">
        <f>IF(OR($R2537=0,NOT(ISNUMBER($K2537))),0,IF(YEAR($K2537)=FY,MONTH($K2537),IF(YEAR($K2537)&lt;FY,1,0)))</f>
        <v/>
      </c>
      <c r="W2537" s="38">
        <f>IF($R2537=0,0,MIN(12,IF(AND(ISNUMBER($O2537),$O2537&gt;=1,$O2537&lt;=12),INT($O2537),12),IF(AND(RetireExit="Yes",$U2537&gt;0),$U2537,12),IF(AND(ContractExit="Yes",$V2537&gt;0),$V2537,12)))</f>
        <v/>
      </c>
      <c r="X2537" s="37">
        <f>IF(ISNUMBER($P2537),$P2537,IncPct)</f>
        <v/>
      </c>
      <c r="Y2537" s="39">
        <f>IF($W2537=0,0,MAX(0,MIN($W2537,IncMonth-1))+MAX(0,$W2537-IncMonth+1)*(1+$X2537))</f>
        <v/>
      </c>
      <c r="Z2537" s="40">
        <f>IF($C2537="",0,IFERROR(INDEX(Departments!$B$5:$B$54,MATCH($C2537,Departments!$A$5:$A$54,0)),0))</f>
        <v/>
      </c>
      <c r="AA2537" s="41">
        <f>N($L2537)*$Y2537</f>
        <v/>
      </c>
      <c r="AB2537" s="41">
        <f>N($M2537)*$Y2537</f>
        <v/>
      </c>
      <c r="AC2537" s="41">
        <f>$AA2537*$Z2537</f>
        <v/>
      </c>
      <c r="AD2537" s="41">
        <f>$AA2537*BonusMonths/12</f>
        <v/>
      </c>
      <c r="AE2537" s="41">
        <f>($AA2537+SI_Gross*$AB2537)*IF($Q2537=1,SI_O,SI_E)</f>
        <v/>
      </c>
      <c r="AF2537" s="41">
        <f>IF($Q2537=1,0,$AA2537*EOSB)</f>
        <v/>
      </c>
      <c r="AG2537" s="41">
        <f>$AN2537*$W2537</f>
        <v/>
      </c>
      <c r="AH2537" s="41">
        <f>SUM($AA2537:$AG2537)</f>
        <v/>
      </c>
      <c r="AI2537" s="41">
        <f>12*($AM2537+$AN2537)</f>
        <v/>
      </c>
      <c r="AJ2537" s="41">
        <f>$AM2537*((IncMonth-1)+(13-IncMonth)*(1+$X2537))+12*$AN2537</f>
        <v/>
      </c>
      <c r="AK2537" s="41">
        <f>IF($R2537=1,N($L2537)+N($M2537),0)</f>
        <v/>
      </c>
      <c r="AL2537">
        <f>IF($C2537="","",IF(N($L2537)&lt;=0,"Basic salary missing",IF(ISNA(MATCH($C2537,Departments!$A$5:$A$54,0)),"Department not on Departments sheet",IF(AND($I2537&lt;&gt;"",NOT(ISNUMBER($I2537))),"Date of birth is text, not a date",IF(AND($K2537&lt;&gt;"",NOT(ISNUMBER($K2537))),"Contract end is text, not a date","")))))</f>
        <v/>
      </c>
      <c r="AM2537" s="41">
        <f>IF($R2537=0,0,N($L2537)*(1+$Z2537+BonusMonths/12+IF($Q2537=1,0,EOSB))+N($M2537)+(N($L2537)+SI_Gross*N($M2537))*IF($Q2537=1,SI_O,SI_E))</f>
        <v/>
      </c>
      <c r="AN2537" s="41">
        <f>IF($R2537=0,0,(IF($Q2537=1,MedO,MedE+Ticket)+Training)/12)</f>
        <v/>
      </c>
    </row>
    <row r="2538">
      <c r="I2538" s="35" t="n"/>
      <c r="J2538" s="35" t="n"/>
      <c r="K2538" s="35" t="n"/>
      <c r="L2538" s="36" t="n"/>
      <c r="M2538" s="36" t="n"/>
      <c r="P2538" s="37" t="n"/>
      <c r="Q2538" s="38">
        <f>IF($C2538="",0,IF(OR(LOWER(TRIM($G2538))="omani",LOWER(TRIM($G2538))="oman",LOWER(TRIM($G2538))="om",LOWER(TRIM($G2538))="local"),1,0))</f>
        <v/>
      </c>
      <c r="R2538" s="38">
        <f>IF($C2538="",0,IF(OR(ISNUMBER(SEARCH("resign",$N2538)),ISNUMBER(SEARCH("terminat",$N2538)),ISNUMBER(SEARCH("inactive",$N2538)),ISNUMBER(SEARCH("vacan",$N2538)),ISNUMBER(SEARCH("deceased",$N2538)),ISNUMBER(SEARCH("separated",$N2538))),0,1))</f>
        <v/>
      </c>
      <c r="S2538">
        <f>IF(OR($R2538=0,NOT(ISNUMBER($I2538))),"",IFERROR(DATEDIF($I2538,DATE(FY,1,1),"y"),""))</f>
        <v/>
      </c>
      <c r="T2538">
        <f>IF(OR($R2538=0,NOT(ISNUMBER($J2538))),"",IFERROR(DATEDIF($J2538,DATE(FY,1,1),"y"),0))</f>
        <v/>
      </c>
      <c r="U2538" s="38">
        <f>IF(OR($R2538=0,NOT(ISNUMBER($I2538))),0,IF(YEAR($I2538)+IF($Q2538=1,RetAgeO,RetAgeE)=FY,MONTH($I2538),IF(YEAR($I2538)+IF($Q2538=1,RetAgeO,RetAgeE)&lt;FY,1,0)))</f>
        <v/>
      </c>
      <c r="V2538" s="38">
        <f>IF(OR($R2538=0,NOT(ISNUMBER($K2538))),0,IF(YEAR($K2538)=FY,MONTH($K2538),IF(YEAR($K2538)&lt;FY,1,0)))</f>
        <v/>
      </c>
      <c r="W2538" s="38">
        <f>IF($R2538=0,0,MIN(12,IF(AND(ISNUMBER($O2538),$O2538&gt;=1,$O2538&lt;=12),INT($O2538),12),IF(AND(RetireExit="Yes",$U2538&gt;0),$U2538,12),IF(AND(ContractExit="Yes",$V2538&gt;0),$V2538,12)))</f>
        <v/>
      </c>
      <c r="X2538" s="37">
        <f>IF(ISNUMBER($P2538),$P2538,IncPct)</f>
        <v/>
      </c>
      <c r="Y2538" s="39">
        <f>IF($W2538=0,0,MAX(0,MIN($W2538,IncMonth-1))+MAX(0,$W2538-IncMonth+1)*(1+$X2538))</f>
        <v/>
      </c>
      <c r="Z2538" s="40">
        <f>IF($C2538="",0,IFERROR(INDEX(Departments!$B$5:$B$54,MATCH($C2538,Departments!$A$5:$A$54,0)),0))</f>
        <v/>
      </c>
      <c r="AA2538" s="41">
        <f>N($L2538)*$Y2538</f>
        <v/>
      </c>
      <c r="AB2538" s="41">
        <f>N($M2538)*$Y2538</f>
        <v/>
      </c>
      <c r="AC2538" s="41">
        <f>$AA2538*$Z2538</f>
        <v/>
      </c>
      <c r="AD2538" s="41">
        <f>$AA2538*BonusMonths/12</f>
        <v/>
      </c>
      <c r="AE2538" s="41">
        <f>($AA2538+SI_Gross*$AB2538)*IF($Q2538=1,SI_O,SI_E)</f>
        <v/>
      </c>
      <c r="AF2538" s="41">
        <f>IF($Q2538=1,0,$AA2538*EOSB)</f>
        <v/>
      </c>
      <c r="AG2538" s="41">
        <f>$AN2538*$W2538</f>
        <v/>
      </c>
      <c r="AH2538" s="41">
        <f>SUM($AA2538:$AG2538)</f>
        <v/>
      </c>
      <c r="AI2538" s="41">
        <f>12*($AM2538+$AN2538)</f>
        <v/>
      </c>
      <c r="AJ2538" s="41">
        <f>$AM2538*((IncMonth-1)+(13-IncMonth)*(1+$X2538))+12*$AN2538</f>
        <v/>
      </c>
      <c r="AK2538" s="41">
        <f>IF($R2538=1,N($L2538)+N($M2538),0)</f>
        <v/>
      </c>
      <c r="AL2538">
        <f>IF($C2538="","",IF(N($L2538)&lt;=0,"Basic salary missing",IF(ISNA(MATCH($C2538,Departments!$A$5:$A$54,0)),"Department not on Departments sheet",IF(AND($I2538&lt;&gt;"",NOT(ISNUMBER($I2538))),"Date of birth is text, not a date",IF(AND($K2538&lt;&gt;"",NOT(ISNUMBER($K2538))),"Contract end is text, not a date","")))))</f>
        <v/>
      </c>
      <c r="AM2538" s="41">
        <f>IF($R2538=0,0,N($L2538)*(1+$Z2538+BonusMonths/12+IF($Q2538=1,0,EOSB))+N($M2538)+(N($L2538)+SI_Gross*N($M2538))*IF($Q2538=1,SI_O,SI_E))</f>
        <v/>
      </c>
      <c r="AN2538" s="41">
        <f>IF($R2538=0,0,(IF($Q2538=1,MedO,MedE+Ticket)+Training)/12)</f>
        <v/>
      </c>
    </row>
    <row r="2539">
      <c r="I2539" s="35" t="n"/>
      <c r="J2539" s="35" t="n"/>
      <c r="K2539" s="35" t="n"/>
      <c r="L2539" s="36" t="n"/>
      <c r="M2539" s="36" t="n"/>
      <c r="P2539" s="37" t="n"/>
      <c r="Q2539" s="38">
        <f>IF($C2539="",0,IF(OR(LOWER(TRIM($G2539))="omani",LOWER(TRIM($G2539))="oman",LOWER(TRIM($G2539))="om",LOWER(TRIM($G2539))="local"),1,0))</f>
        <v/>
      </c>
      <c r="R2539" s="38">
        <f>IF($C2539="",0,IF(OR(ISNUMBER(SEARCH("resign",$N2539)),ISNUMBER(SEARCH("terminat",$N2539)),ISNUMBER(SEARCH("inactive",$N2539)),ISNUMBER(SEARCH("vacan",$N2539)),ISNUMBER(SEARCH("deceased",$N2539)),ISNUMBER(SEARCH("separated",$N2539))),0,1))</f>
        <v/>
      </c>
      <c r="S2539">
        <f>IF(OR($R2539=0,NOT(ISNUMBER($I2539))),"",IFERROR(DATEDIF($I2539,DATE(FY,1,1),"y"),""))</f>
        <v/>
      </c>
      <c r="T2539">
        <f>IF(OR($R2539=0,NOT(ISNUMBER($J2539))),"",IFERROR(DATEDIF($J2539,DATE(FY,1,1),"y"),0))</f>
        <v/>
      </c>
      <c r="U2539" s="38">
        <f>IF(OR($R2539=0,NOT(ISNUMBER($I2539))),0,IF(YEAR($I2539)+IF($Q2539=1,RetAgeO,RetAgeE)=FY,MONTH($I2539),IF(YEAR($I2539)+IF($Q2539=1,RetAgeO,RetAgeE)&lt;FY,1,0)))</f>
        <v/>
      </c>
      <c r="V2539" s="38">
        <f>IF(OR($R2539=0,NOT(ISNUMBER($K2539))),0,IF(YEAR($K2539)=FY,MONTH($K2539),IF(YEAR($K2539)&lt;FY,1,0)))</f>
        <v/>
      </c>
      <c r="W2539" s="38">
        <f>IF($R2539=0,0,MIN(12,IF(AND(ISNUMBER($O2539),$O2539&gt;=1,$O2539&lt;=12),INT($O2539),12),IF(AND(RetireExit="Yes",$U2539&gt;0),$U2539,12),IF(AND(ContractExit="Yes",$V2539&gt;0),$V2539,12)))</f>
        <v/>
      </c>
      <c r="X2539" s="37">
        <f>IF(ISNUMBER($P2539),$P2539,IncPct)</f>
        <v/>
      </c>
      <c r="Y2539" s="39">
        <f>IF($W2539=0,0,MAX(0,MIN($W2539,IncMonth-1))+MAX(0,$W2539-IncMonth+1)*(1+$X2539))</f>
        <v/>
      </c>
      <c r="Z2539" s="40">
        <f>IF($C2539="",0,IFERROR(INDEX(Departments!$B$5:$B$54,MATCH($C2539,Departments!$A$5:$A$54,0)),0))</f>
        <v/>
      </c>
      <c r="AA2539" s="41">
        <f>N($L2539)*$Y2539</f>
        <v/>
      </c>
      <c r="AB2539" s="41">
        <f>N($M2539)*$Y2539</f>
        <v/>
      </c>
      <c r="AC2539" s="41">
        <f>$AA2539*$Z2539</f>
        <v/>
      </c>
      <c r="AD2539" s="41">
        <f>$AA2539*BonusMonths/12</f>
        <v/>
      </c>
      <c r="AE2539" s="41">
        <f>($AA2539+SI_Gross*$AB2539)*IF($Q2539=1,SI_O,SI_E)</f>
        <v/>
      </c>
      <c r="AF2539" s="41">
        <f>IF($Q2539=1,0,$AA2539*EOSB)</f>
        <v/>
      </c>
      <c r="AG2539" s="41">
        <f>$AN2539*$W2539</f>
        <v/>
      </c>
      <c r="AH2539" s="41">
        <f>SUM($AA2539:$AG2539)</f>
        <v/>
      </c>
      <c r="AI2539" s="41">
        <f>12*($AM2539+$AN2539)</f>
        <v/>
      </c>
      <c r="AJ2539" s="41">
        <f>$AM2539*((IncMonth-1)+(13-IncMonth)*(1+$X2539))+12*$AN2539</f>
        <v/>
      </c>
      <c r="AK2539" s="41">
        <f>IF($R2539=1,N($L2539)+N($M2539),0)</f>
        <v/>
      </c>
      <c r="AL2539">
        <f>IF($C2539="","",IF(N($L2539)&lt;=0,"Basic salary missing",IF(ISNA(MATCH($C2539,Departments!$A$5:$A$54,0)),"Department not on Departments sheet",IF(AND($I2539&lt;&gt;"",NOT(ISNUMBER($I2539))),"Date of birth is text, not a date",IF(AND($K2539&lt;&gt;"",NOT(ISNUMBER($K2539))),"Contract end is text, not a date","")))))</f>
        <v/>
      </c>
      <c r="AM2539" s="41">
        <f>IF($R2539=0,0,N($L2539)*(1+$Z2539+BonusMonths/12+IF($Q2539=1,0,EOSB))+N($M2539)+(N($L2539)+SI_Gross*N($M2539))*IF($Q2539=1,SI_O,SI_E))</f>
        <v/>
      </c>
      <c r="AN2539" s="41">
        <f>IF($R2539=0,0,(IF($Q2539=1,MedO,MedE+Ticket)+Training)/12)</f>
        <v/>
      </c>
    </row>
    <row r="2540">
      <c r="I2540" s="35" t="n"/>
      <c r="J2540" s="35" t="n"/>
      <c r="K2540" s="35" t="n"/>
      <c r="L2540" s="36" t="n"/>
      <c r="M2540" s="36" t="n"/>
      <c r="P2540" s="37" t="n"/>
      <c r="Q2540" s="38">
        <f>IF($C2540="",0,IF(OR(LOWER(TRIM($G2540))="omani",LOWER(TRIM($G2540))="oman",LOWER(TRIM($G2540))="om",LOWER(TRIM($G2540))="local"),1,0))</f>
        <v/>
      </c>
      <c r="R2540" s="38">
        <f>IF($C2540="",0,IF(OR(ISNUMBER(SEARCH("resign",$N2540)),ISNUMBER(SEARCH("terminat",$N2540)),ISNUMBER(SEARCH("inactive",$N2540)),ISNUMBER(SEARCH("vacan",$N2540)),ISNUMBER(SEARCH("deceased",$N2540)),ISNUMBER(SEARCH("separated",$N2540))),0,1))</f>
        <v/>
      </c>
      <c r="S2540">
        <f>IF(OR($R2540=0,NOT(ISNUMBER($I2540))),"",IFERROR(DATEDIF($I2540,DATE(FY,1,1),"y"),""))</f>
        <v/>
      </c>
      <c r="T2540">
        <f>IF(OR($R2540=0,NOT(ISNUMBER($J2540))),"",IFERROR(DATEDIF($J2540,DATE(FY,1,1),"y"),0))</f>
        <v/>
      </c>
      <c r="U2540" s="38">
        <f>IF(OR($R2540=0,NOT(ISNUMBER($I2540))),0,IF(YEAR($I2540)+IF($Q2540=1,RetAgeO,RetAgeE)=FY,MONTH($I2540),IF(YEAR($I2540)+IF($Q2540=1,RetAgeO,RetAgeE)&lt;FY,1,0)))</f>
        <v/>
      </c>
      <c r="V2540" s="38">
        <f>IF(OR($R2540=0,NOT(ISNUMBER($K2540))),0,IF(YEAR($K2540)=FY,MONTH($K2540),IF(YEAR($K2540)&lt;FY,1,0)))</f>
        <v/>
      </c>
      <c r="W2540" s="38">
        <f>IF($R2540=0,0,MIN(12,IF(AND(ISNUMBER($O2540),$O2540&gt;=1,$O2540&lt;=12),INT($O2540),12),IF(AND(RetireExit="Yes",$U2540&gt;0),$U2540,12),IF(AND(ContractExit="Yes",$V2540&gt;0),$V2540,12)))</f>
        <v/>
      </c>
      <c r="X2540" s="37">
        <f>IF(ISNUMBER($P2540),$P2540,IncPct)</f>
        <v/>
      </c>
      <c r="Y2540" s="39">
        <f>IF($W2540=0,0,MAX(0,MIN($W2540,IncMonth-1))+MAX(0,$W2540-IncMonth+1)*(1+$X2540))</f>
        <v/>
      </c>
      <c r="Z2540" s="40">
        <f>IF($C2540="",0,IFERROR(INDEX(Departments!$B$5:$B$54,MATCH($C2540,Departments!$A$5:$A$54,0)),0))</f>
        <v/>
      </c>
      <c r="AA2540" s="41">
        <f>N($L2540)*$Y2540</f>
        <v/>
      </c>
      <c r="AB2540" s="41">
        <f>N($M2540)*$Y2540</f>
        <v/>
      </c>
      <c r="AC2540" s="41">
        <f>$AA2540*$Z2540</f>
        <v/>
      </c>
      <c r="AD2540" s="41">
        <f>$AA2540*BonusMonths/12</f>
        <v/>
      </c>
      <c r="AE2540" s="41">
        <f>($AA2540+SI_Gross*$AB2540)*IF($Q2540=1,SI_O,SI_E)</f>
        <v/>
      </c>
      <c r="AF2540" s="41">
        <f>IF($Q2540=1,0,$AA2540*EOSB)</f>
        <v/>
      </c>
      <c r="AG2540" s="41">
        <f>$AN2540*$W2540</f>
        <v/>
      </c>
      <c r="AH2540" s="41">
        <f>SUM($AA2540:$AG2540)</f>
        <v/>
      </c>
      <c r="AI2540" s="41">
        <f>12*($AM2540+$AN2540)</f>
        <v/>
      </c>
      <c r="AJ2540" s="41">
        <f>$AM2540*((IncMonth-1)+(13-IncMonth)*(1+$X2540))+12*$AN2540</f>
        <v/>
      </c>
      <c r="AK2540" s="41">
        <f>IF($R2540=1,N($L2540)+N($M2540),0)</f>
        <v/>
      </c>
      <c r="AL2540">
        <f>IF($C2540="","",IF(N($L2540)&lt;=0,"Basic salary missing",IF(ISNA(MATCH($C2540,Departments!$A$5:$A$54,0)),"Department not on Departments sheet",IF(AND($I2540&lt;&gt;"",NOT(ISNUMBER($I2540))),"Date of birth is text, not a date",IF(AND($K2540&lt;&gt;"",NOT(ISNUMBER($K2540))),"Contract end is text, not a date","")))))</f>
        <v/>
      </c>
      <c r="AM2540" s="41">
        <f>IF($R2540=0,0,N($L2540)*(1+$Z2540+BonusMonths/12+IF($Q2540=1,0,EOSB))+N($M2540)+(N($L2540)+SI_Gross*N($M2540))*IF($Q2540=1,SI_O,SI_E))</f>
        <v/>
      </c>
      <c r="AN2540" s="41">
        <f>IF($R2540=0,0,(IF($Q2540=1,MedO,MedE+Ticket)+Training)/12)</f>
        <v/>
      </c>
    </row>
    <row r="2541">
      <c r="I2541" s="35" t="n"/>
      <c r="J2541" s="35" t="n"/>
      <c r="K2541" s="35" t="n"/>
      <c r="L2541" s="36" t="n"/>
      <c r="M2541" s="36" t="n"/>
      <c r="P2541" s="37" t="n"/>
      <c r="Q2541" s="38">
        <f>IF($C2541="",0,IF(OR(LOWER(TRIM($G2541))="omani",LOWER(TRIM($G2541))="oman",LOWER(TRIM($G2541))="om",LOWER(TRIM($G2541))="local"),1,0))</f>
        <v/>
      </c>
      <c r="R2541" s="38">
        <f>IF($C2541="",0,IF(OR(ISNUMBER(SEARCH("resign",$N2541)),ISNUMBER(SEARCH("terminat",$N2541)),ISNUMBER(SEARCH("inactive",$N2541)),ISNUMBER(SEARCH("vacan",$N2541)),ISNUMBER(SEARCH("deceased",$N2541)),ISNUMBER(SEARCH("separated",$N2541))),0,1))</f>
        <v/>
      </c>
      <c r="S2541">
        <f>IF(OR($R2541=0,NOT(ISNUMBER($I2541))),"",IFERROR(DATEDIF($I2541,DATE(FY,1,1),"y"),""))</f>
        <v/>
      </c>
      <c r="T2541">
        <f>IF(OR($R2541=0,NOT(ISNUMBER($J2541))),"",IFERROR(DATEDIF($J2541,DATE(FY,1,1),"y"),0))</f>
        <v/>
      </c>
      <c r="U2541" s="38">
        <f>IF(OR($R2541=0,NOT(ISNUMBER($I2541))),0,IF(YEAR($I2541)+IF($Q2541=1,RetAgeO,RetAgeE)=FY,MONTH($I2541),IF(YEAR($I2541)+IF($Q2541=1,RetAgeO,RetAgeE)&lt;FY,1,0)))</f>
        <v/>
      </c>
      <c r="V2541" s="38">
        <f>IF(OR($R2541=0,NOT(ISNUMBER($K2541))),0,IF(YEAR($K2541)=FY,MONTH($K2541),IF(YEAR($K2541)&lt;FY,1,0)))</f>
        <v/>
      </c>
      <c r="W2541" s="38">
        <f>IF($R2541=0,0,MIN(12,IF(AND(ISNUMBER($O2541),$O2541&gt;=1,$O2541&lt;=12),INT($O2541),12),IF(AND(RetireExit="Yes",$U2541&gt;0),$U2541,12),IF(AND(ContractExit="Yes",$V2541&gt;0),$V2541,12)))</f>
        <v/>
      </c>
      <c r="X2541" s="37">
        <f>IF(ISNUMBER($P2541),$P2541,IncPct)</f>
        <v/>
      </c>
      <c r="Y2541" s="39">
        <f>IF($W2541=0,0,MAX(0,MIN($W2541,IncMonth-1))+MAX(0,$W2541-IncMonth+1)*(1+$X2541))</f>
        <v/>
      </c>
      <c r="Z2541" s="40">
        <f>IF($C2541="",0,IFERROR(INDEX(Departments!$B$5:$B$54,MATCH($C2541,Departments!$A$5:$A$54,0)),0))</f>
        <v/>
      </c>
      <c r="AA2541" s="41">
        <f>N($L2541)*$Y2541</f>
        <v/>
      </c>
      <c r="AB2541" s="41">
        <f>N($M2541)*$Y2541</f>
        <v/>
      </c>
      <c r="AC2541" s="41">
        <f>$AA2541*$Z2541</f>
        <v/>
      </c>
      <c r="AD2541" s="41">
        <f>$AA2541*BonusMonths/12</f>
        <v/>
      </c>
      <c r="AE2541" s="41">
        <f>($AA2541+SI_Gross*$AB2541)*IF($Q2541=1,SI_O,SI_E)</f>
        <v/>
      </c>
      <c r="AF2541" s="41">
        <f>IF($Q2541=1,0,$AA2541*EOSB)</f>
        <v/>
      </c>
      <c r="AG2541" s="41">
        <f>$AN2541*$W2541</f>
        <v/>
      </c>
      <c r="AH2541" s="41">
        <f>SUM($AA2541:$AG2541)</f>
        <v/>
      </c>
      <c r="AI2541" s="41">
        <f>12*($AM2541+$AN2541)</f>
        <v/>
      </c>
      <c r="AJ2541" s="41">
        <f>$AM2541*((IncMonth-1)+(13-IncMonth)*(1+$X2541))+12*$AN2541</f>
        <v/>
      </c>
      <c r="AK2541" s="41">
        <f>IF($R2541=1,N($L2541)+N($M2541),0)</f>
        <v/>
      </c>
      <c r="AL2541">
        <f>IF($C2541="","",IF(N($L2541)&lt;=0,"Basic salary missing",IF(ISNA(MATCH($C2541,Departments!$A$5:$A$54,0)),"Department not on Departments sheet",IF(AND($I2541&lt;&gt;"",NOT(ISNUMBER($I2541))),"Date of birth is text, not a date",IF(AND($K2541&lt;&gt;"",NOT(ISNUMBER($K2541))),"Contract end is text, not a date","")))))</f>
        <v/>
      </c>
      <c r="AM2541" s="41">
        <f>IF($R2541=0,0,N($L2541)*(1+$Z2541+BonusMonths/12+IF($Q2541=1,0,EOSB))+N($M2541)+(N($L2541)+SI_Gross*N($M2541))*IF($Q2541=1,SI_O,SI_E))</f>
        <v/>
      </c>
      <c r="AN2541" s="41">
        <f>IF($R2541=0,0,(IF($Q2541=1,MedO,MedE+Ticket)+Training)/12)</f>
        <v/>
      </c>
    </row>
    <row r="2542">
      <c r="I2542" s="35" t="n"/>
      <c r="J2542" s="35" t="n"/>
      <c r="K2542" s="35" t="n"/>
      <c r="L2542" s="36" t="n"/>
      <c r="M2542" s="36" t="n"/>
      <c r="P2542" s="37" t="n"/>
      <c r="Q2542" s="38">
        <f>IF($C2542="",0,IF(OR(LOWER(TRIM($G2542))="omani",LOWER(TRIM($G2542))="oman",LOWER(TRIM($G2542))="om",LOWER(TRIM($G2542))="local"),1,0))</f>
        <v/>
      </c>
      <c r="R2542" s="38">
        <f>IF($C2542="",0,IF(OR(ISNUMBER(SEARCH("resign",$N2542)),ISNUMBER(SEARCH("terminat",$N2542)),ISNUMBER(SEARCH("inactive",$N2542)),ISNUMBER(SEARCH("vacan",$N2542)),ISNUMBER(SEARCH("deceased",$N2542)),ISNUMBER(SEARCH("separated",$N2542))),0,1))</f>
        <v/>
      </c>
      <c r="S2542">
        <f>IF(OR($R2542=0,NOT(ISNUMBER($I2542))),"",IFERROR(DATEDIF($I2542,DATE(FY,1,1),"y"),""))</f>
        <v/>
      </c>
      <c r="T2542">
        <f>IF(OR($R2542=0,NOT(ISNUMBER($J2542))),"",IFERROR(DATEDIF($J2542,DATE(FY,1,1),"y"),0))</f>
        <v/>
      </c>
      <c r="U2542" s="38">
        <f>IF(OR($R2542=0,NOT(ISNUMBER($I2542))),0,IF(YEAR($I2542)+IF($Q2542=1,RetAgeO,RetAgeE)=FY,MONTH($I2542),IF(YEAR($I2542)+IF($Q2542=1,RetAgeO,RetAgeE)&lt;FY,1,0)))</f>
        <v/>
      </c>
      <c r="V2542" s="38">
        <f>IF(OR($R2542=0,NOT(ISNUMBER($K2542))),0,IF(YEAR($K2542)=FY,MONTH($K2542),IF(YEAR($K2542)&lt;FY,1,0)))</f>
        <v/>
      </c>
      <c r="W2542" s="38">
        <f>IF($R2542=0,0,MIN(12,IF(AND(ISNUMBER($O2542),$O2542&gt;=1,$O2542&lt;=12),INT($O2542),12),IF(AND(RetireExit="Yes",$U2542&gt;0),$U2542,12),IF(AND(ContractExit="Yes",$V2542&gt;0),$V2542,12)))</f>
        <v/>
      </c>
      <c r="X2542" s="37">
        <f>IF(ISNUMBER($P2542),$P2542,IncPct)</f>
        <v/>
      </c>
      <c r="Y2542" s="39">
        <f>IF($W2542=0,0,MAX(0,MIN($W2542,IncMonth-1))+MAX(0,$W2542-IncMonth+1)*(1+$X2542))</f>
        <v/>
      </c>
      <c r="Z2542" s="40">
        <f>IF($C2542="",0,IFERROR(INDEX(Departments!$B$5:$B$54,MATCH($C2542,Departments!$A$5:$A$54,0)),0))</f>
        <v/>
      </c>
      <c r="AA2542" s="41">
        <f>N($L2542)*$Y2542</f>
        <v/>
      </c>
      <c r="AB2542" s="41">
        <f>N($M2542)*$Y2542</f>
        <v/>
      </c>
      <c r="AC2542" s="41">
        <f>$AA2542*$Z2542</f>
        <v/>
      </c>
      <c r="AD2542" s="41">
        <f>$AA2542*BonusMonths/12</f>
        <v/>
      </c>
      <c r="AE2542" s="41">
        <f>($AA2542+SI_Gross*$AB2542)*IF($Q2542=1,SI_O,SI_E)</f>
        <v/>
      </c>
      <c r="AF2542" s="41">
        <f>IF($Q2542=1,0,$AA2542*EOSB)</f>
        <v/>
      </c>
      <c r="AG2542" s="41">
        <f>$AN2542*$W2542</f>
        <v/>
      </c>
      <c r="AH2542" s="41">
        <f>SUM($AA2542:$AG2542)</f>
        <v/>
      </c>
      <c r="AI2542" s="41">
        <f>12*($AM2542+$AN2542)</f>
        <v/>
      </c>
      <c r="AJ2542" s="41">
        <f>$AM2542*((IncMonth-1)+(13-IncMonth)*(1+$X2542))+12*$AN2542</f>
        <v/>
      </c>
      <c r="AK2542" s="41">
        <f>IF($R2542=1,N($L2542)+N($M2542),0)</f>
        <v/>
      </c>
      <c r="AL2542">
        <f>IF($C2542="","",IF(N($L2542)&lt;=0,"Basic salary missing",IF(ISNA(MATCH($C2542,Departments!$A$5:$A$54,0)),"Department not on Departments sheet",IF(AND($I2542&lt;&gt;"",NOT(ISNUMBER($I2542))),"Date of birth is text, not a date",IF(AND($K2542&lt;&gt;"",NOT(ISNUMBER($K2542))),"Contract end is text, not a date","")))))</f>
        <v/>
      </c>
      <c r="AM2542" s="41">
        <f>IF($R2542=0,0,N($L2542)*(1+$Z2542+BonusMonths/12+IF($Q2542=1,0,EOSB))+N($M2542)+(N($L2542)+SI_Gross*N($M2542))*IF($Q2542=1,SI_O,SI_E))</f>
        <v/>
      </c>
      <c r="AN2542" s="41">
        <f>IF($R2542=0,0,(IF($Q2542=1,MedO,MedE+Ticket)+Training)/12)</f>
        <v/>
      </c>
    </row>
    <row r="2543">
      <c r="I2543" s="35" t="n"/>
      <c r="J2543" s="35" t="n"/>
      <c r="K2543" s="35" t="n"/>
      <c r="L2543" s="36" t="n"/>
      <c r="M2543" s="36" t="n"/>
      <c r="P2543" s="37" t="n"/>
      <c r="Q2543" s="38">
        <f>IF($C2543="",0,IF(OR(LOWER(TRIM($G2543))="omani",LOWER(TRIM($G2543))="oman",LOWER(TRIM($G2543))="om",LOWER(TRIM($G2543))="local"),1,0))</f>
        <v/>
      </c>
      <c r="R2543" s="38">
        <f>IF($C2543="",0,IF(OR(ISNUMBER(SEARCH("resign",$N2543)),ISNUMBER(SEARCH("terminat",$N2543)),ISNUMBER(SEARCH("inactive",$N2543)),ISNUMBER(SEARCH("vacan",$N2543)),ISNUMBER(SEARCH("deceased",$N2543)),ISNUMBER(SEARCH("separated",$N2543))),0,1))</f>
        <v/>
      </c>
      <c r="S2543">
        <f>IF(OR($R2543=0,NOT(ISNUMBER($I2543))),"",IFERROR(DATEDIF($I2543,DATE(FY,1,1),"y"),""))</f>
        <v/>
      </c>
      <c r="T2543">
        <f>IF(OR($R2543=0,NOT(ISNUMBER($J2543))),"",IFERROR(DATEDIF($J2543,DATE(FY,1,1),"y"),0))</f>
        <v/>
      </c>
      <c r="U2543" s="38">
        <f>IF(OR($R2543=0,NOT(ISNUMBER($I2543))),0,IF(YEAR($I2543)+IF($Q2543=1,RetAgeO,RetAgeE)=FY,MONTH($I2543),IF(YEAR($I2543)+IF($Q2543=1,RetAgeO,RetAgeE)&lt;FY,1,0)))</f>
        <v/>
      </c>
      <c r="V2543" s="38">
        <f>IF(OR($R2543=0,NOT(ISNUMBER($K2543))),0,IF(YEAR($K2543)=FY,MONTH($K2543),IF(YEAR($K2543)&lt;FY,1,0)))</f>
        <v/>
      </c>
      <c r="W2543" s="38">
        <f>IF($R2543=0,0,MIN(12,IF(AND(ISNUMBER($O2543),$O2543&gt;=1,$O2543&lt;=12),INT($O2543),12),IF(AND(RetireExit="Yes",$U2543&gt;0),$U2543,12),IF(AND(ContractExit="Yes",$V2543&gt;0),$V2543,12)))</f>
        <v/>
      </c>
      <c r="X2543" s="37">
        <f>IF(ISNUMBER($P2543),$P2543,IncPct)</f>
        <v/>
      </c>
      <c r="Y2543" s="39">
        <f>IF($W2543=0,0,MAX(0,MIN($W2543,IncMonth-1))+MAX(0,$W2543-IncMonth+1)*(1+$X2543))</f>
        <v/>
      </c>
      <c r="Z2543" s="40">
        <f>IF($C2543="",0,IFERROR(INDEX(Departments!$B$5:$B$54,MATCH($C2543,Departments!$A$5:$A$54,0)),0))</f>
        <v/>
      </c>
      <c r="AA2543" s="41">
        <f>N($L2543)*$Y2543</f>
        <v/>
      </c>
      <c r="AB2543" s="41">
        <f>N($M2543)*$Y2543</f>
        <v/>
      </c>
      <c r="AC2543" s="41">
        <f>$AA2543*$Z2543</f>
        <v/>
      </c>
      <c r="AD2543" s="41">
        <f>$AA2543*BonusMonths/12</f>
        <v/>
      </c>
      <c r="AE2543" s="41">
        <f>($AA2543+SI_Gross*$AB2543)*IF($Q2543=1,SI_O,SI_E)</f>
        <v/>
      </c>
      <c r="AF2543" s="41">
        <f>IF($Q2543=1,0,$AA2543*EOSB)</f>
        <v/>
      </c>
      <c r="AG2543" s="41">
        <f>$AN2543*$W2543</f>
        <v/>
      </c>
      <c r="AH2543" s="41">
        <f>SUM($AA2543:$AG2543)</f>
        <v/>
      </c>
      <c r="AI2543" s="41">
        <f>12*($AM2543+$AN2543)</f>
        <v/>
      </c>
      <c r="AJ2543" s="41">
        <f>$AM2543*((IncMonth-1)+(13-IncMonth)*(1+$X2543))+12*$AN2543</f>
        <v/>
      </c>
      <c r="AK2543" s="41">
        <f>IF($R2543=1,N($L2543)+N($M2543),0)</f>
        <v/>
      </c>
      <c r="AL2543">
        <f>IF($C2543="","",IF(N($L2543)&lt;=0,"Basic salary missing",IF(ISNA(MATCH($C2543,Departments!$A$5:$A$54,0)),"Department not on Departments sheet",IF(AND($I2543&lt;&gt;"",NOT(ISNUMBER($I2543))),"Date of birth is text, not a date",IF(AND($K2543&lt;&gt;"",NOT(ISNUMBER($K2543))),"Contract end is text, not a date","")))))</f>
        <v/>
      </c>
      <c r="AM2543" s="41">
        <f>IF($R2543=0,0,N($L2543)*(1+$Z2543+BonusMonths/12+IF($Q2543=1,0,EOSB))+N($M2543)+(N($L2543)+SI_Gross*N($M2543))*IF($Q2543=1,SI_O,SI_E))</f>
        <v/>
      </c>
      <c r="AN2543" s="41">
        <f>IF($R2543=0,0,(IF($Q2543=1,MedO,MedE+Ticket)+Training)/12)</f>
        <v/>
      </c>
    </row>
    <row r="2544">
      <c r="I2544" s="35" t="n"/>
      <c r="J2544" s="35" t="n"/>
      <c r="K2544" s="35" t="n"/>
      <c r="L2544" s="36" t="n"/>
      <c r="M2544" s="36" t="n"/>
      <c r="P2544" s="37" t="n"/>
      <c r="Q2544" s="38">
        <f>IF($C2544="",0,IF(OR(LOWER(TRIM($G2544))="omani",LOWER(TRIM($G2544))="oman",LOWER(TRIM($G2544))="om",LOWER(TRIM($G2544))="local"),1,0))</f>
        <v/>
      </c>
      <c r="R2544" s="38">
        <f>IF($C2544="",0,IF(OR(ISNUMBER(SEARCH("resign",$N2544)),ISNUMBER(SEARCH("terminat",$N2544)),ISNUMBER(SEARCH("inactive",$N2544)),ISNUMBER(SEARCH("vacan",$N2544)),ISNUMBER(SEARCH("deceased",$N2544)),ISNUMBER(SEARCH("separated",$N2544))),0,1))</f>
        <v/>
      </c>
      <c r="S2544">
        <f>IF(OR($R2544=0,NOT(ISNUMBER($I2544))),"",IFERROR(DATEDIF($I2544,DATE(FY,1,1),"y"),""))</f>
        <v/>
      </c>
      <c r="T2544">
        <f>IF(OR($R2544=0,NOT(ISNUMBER($J2544))),"",IFERROR(DATEDIF($J2544,DATE(FY,1,1),"y"),0))</f>
        <v/>
      </c>
      <c r="U2544" s="38">
        <f>IF(OR($R2544=0,NOT(ISNUMBER($I2544))),0,IF(YEAR($I2544)+IF($Q2544=1,RetAgeO,RetAgeE)=FY,MONTH($I2544),IF(YEAR($I2544)+IF($Q2544=1,RetAgeO,RetAgeE)&lt;FY,1,0)))</f>
        <v/>
      </c>
      <c r="V2544" s="38">
        <f>IF(OR($R2544=0,NOT(ISNUMBER($K2544))),0,IF(YEAR($K2544)=FY,MONTH($K2544),IF(YEAR($K2544)&lt;FY,1,0)))</f>
        <v/>
      </c>
      <c r="W2544" s="38">
        <f>IF($R2544=0,0,MIN(12,IF(AND(ISNUMBER($O2544),$O2544&gt;=1,$O2544&lt;=12),INT($O2544),12),IF(AND(RetireExit="Yes",$U2544&gt;0),$U2544,12),IF(AND(ContractExit="Yes",$V2544&gt;0),$V2544,12)))</f>
        <v/>
      </c>
      <c r="X2544" s="37">
        <f>IF(ISNUMBER($P2544),$P2544,IncPct)</f>
        <v/>
      </c>
      <c r="Y2544" s="39">
        <f>IF($W2544=0,0,MAX(0,MIN($W2544,IncMonth-1))+MAX(0,$W2544-IncMonth+1)*(1+$X2544))</f>
        <v/>
      </c>
      <c r="Z2544" s="40">
        <f>IF($C2544="",0,IFERROR(INDEX(Departments!$B$5:$B$54,MATCH($C2544,Departments!$A$5:$A$54,0)),0))</f>
        <v/>
      </c>
      <c r="AA2544" s="41">
        <f>N($L2544)*$Y2544</f>
        <v/>
      </c>
      <c r="AB2544" s="41">
        <f>N($M2544)*$Y2544</f>
        <v/>
      </c>
      <c r="AC2544" s="41">
        <f>$AA2544*$Z2544</f>
        <v/>
      </c>
      <c r="AD2544" s="41">
        <f>$AA2544*BonusMonths/12</f>
        <v/>
      </c>
      <c r="AE2544" s="41">
        <f>($AA2544+SI_Gross*$AB2544)*IF($Q2544=1,SI_O,SI_E)</f>
        <v/>
      </c>
      <c r="AF2544" s="41">
        <f>IF($Q2544=1,0,$AA2544*EOSB)</f>
        <v/>
      </c>
      <c r="AG2544" s="41">
        <f>$AN2544*$W2544</f>
        <v/>
      </c>
      <c r="AH2544" s="41">
        <f>SUM($AA2544:$AG2544)</f>
        <v/>
      </c>
      <c r="AI2544" s="41">
        <f>12*($AM2544+$AN2544)</f>
        <v/>
      </c>
      <c r="AJ2544" s="41">
        <f>$AM2544*((IncMonth-1)+(13-IncMonth)*(1+$X2544))+12*$AN2544</f>
        <v/>
      </c>
      <c r="AK2544" s="41">
        <f>IF($R2544=1,N($L2544)+N($M2544),0)</f>
        <v/>
      </c>
      <c r="AL2544">
        <f>IF($C2544="","",IF(N($L2544)&lt;=0,"Basic salary missing",IF(ISNA(MATCH($C2544,Departments!$A$5:$A$54,0)),"Department not on Departments sheet",IF(AND($I2544&lt;&gt;"",NOT(ISNUMBER($I2544))),"Date of birth is text, not a date",IF(AND($K2544&lt;&gt;"",NOT(ISNUMBER($K2544))),"Contract end is text, not a date","")))))</f>
        <v/>
      </c>
      <c r="AM2544" s="41">
        <f>IF($R2544=0,0,N($L2544)*(1+$Z2544+BonusMonths/12+IF($Q2544=1,0,EOSB))+N($M2544)+(N($L2544)+SI_Gross*N($M2544))*IF($Q2544=1,SI_O,SI_E))</f>
        <v/>
      </c>
      <c r="AN2544" s="41">
        <f>IF($R2544=0,0,(IF($Q2544=1,MedO,MedE+Ticket)+Training)/12)</f>
        <v/>
      </c>
    </row>
    <row r="2545">
      <c r="I2545" s="35" t="n"/>
      <c r="J2545" s="35" t="n"/>
      <c r="K2545" s="35" t="n"/>
      <c r="L2545" s="36" t="n"/>
      <c r="M2545" s="36" t="n"/>
      <c r="P2545" s="37" t="n"/>
      <c r="Q2545" s="38">
        <f>IF($C2545="",0,IF(OR(LOWER(TRIM($G2545))="omani",LOWER(TRIM($G2545))="oman",LOWER(TRIM($G2545))="om",LOWER(TRIM($G2545))="local"),1,0))</f>
        <v/>
      </c>
      <c r="R2545" s="38">
        <f>IF($C2545="",0,IF(OR(ISNUMBER(SEARCH("resign",$N2545)),ISNUMBER(SEARCH("terminat",$N2545)),ISNUMBER(SEARCH("inactive",$N2545)),ISNUMBER(SEARCH("vacan",$N2545)),ISNUMBER(SEARCH("deceased",$N2545)),ISNUMBER(SEARCH("separated",$N2545))),0,1))</f>
        <v/>
      </c>
      <c r="S2545">
        <f>IF(OR($R2545=0,NOT(ISNUMBER($I2545))),"",IFERROR(DATEDIF($I2545,DATE(FY,1,1),"y"),""))</f>
        <v/>
      </c>
      <c r="T2545">
        <f>IF(OR($R2545=0,NOT(ISNUMBER($J2545))),"",IFERROR(DATEDIF($J2545,DATE(FY,1,1),"y"),0))</f>
        <v/>
      </c>
      <c r="U2545" s="38">
        <f>IF(OR($R2545=0,NOT(ISNUMBER($I2545))),0,IF(YEAR($I2545)+IF($Q2545=1,RetAgeO,RetAgeE)=FY,MONTH($I2545),IF(YEAR($I2545)+IF($Q2545=1,RetAgeO,RetAgeE)&lt;FY,1,0)))</f>
        <v/>
      </c>
      <c r="V2545" s="38">
        <f>IF(OR($R2545=0,NOT(ISNUMBER($K2545))),0,IF(YEAR($K2545)=FY,MONTH($K2545),IF(YEAR($K2545)&lt;FY,1,0)))</f>
        <v/>
      </c>
      <c r="W2545" s="38">
        <f>IF($R2545=0,0,MIN(12,IF(AND(ISNUMBER($O2545),$O2545&gt;=1,$O2545&lt;=12),INT($O2545),12),IF(AND(RetireExit="Yes",$U2545&gt;0),$U2545,12),IF(AND(ContractExit="Yes",$V2545&gt;0),$V2545,12)))</f>
        <v/>
      </c>
      <c r="X2545" s="37">
        <f>IF(ISNUMBER($P2545),$P2545,IncPct)</f>
        <v/>
      </c>
      <c r="Y2545" s="39">
        <f>IF($W2545=0,0,MAX(0,MIN($W2545,IncMonth-1))+MAX(0,$W2545-IncMonth+1)*(1+$X2545))</f>
        <v/>
      </c>
      <c r="Z2545" s="40">
        <f>IF($C2545="",0,IFERROR(INDEX(Departments!$B$5:$B$54,MATCH($C2545,Departments!$A$5:$A$54,0)),0))</f>
        <v/>
      </c>
      <c r="AA2545" s="41">
        <f>N($L2545)*$Y2545</f>
        <v/>
      </c>
      <c r="AB2545" s="41">
        <f>N($M2545)*$Y2545</f>
        <v/>
      </c>
      <c r="AC2545" s="41">
        <f>$AA2545*$Z2545</f>
        <v/>
      </c>
      <c r="AD2545" s="41">
        <f>$AA2545*BonusMonths/12</f>
        <v/>
      </c>
      <c r="AE2545" s="41">
        <f>($AA2545+SI_Gross*$AB2545)*IF($Q2545=1,SI_O,SI_E)</f>
        <v/>
      </c>
      <c r="AF2545" s="41">
        <f>IF($Q2545=1,0,$AA2545*EOSB)</f>
        <v/>
      </c>
      <c r="AG2545" s="41">
        <f>$AN2545*$W2545</f>
        <v/>
      </c>
      <c r="AH2545" s="41">
        <f>SUM($AA2545:$AG2545)</f>
        <v/>
      </c>
      <c r="AI2545" s="41">
        <f>12*($AM2545+$AN2545)</f>
        <v/>
      </c>
      <c r="AJ2545" s="41">
        <f>$AM2545*((IncMonth-1)+(13-IncMonth)*(1+$X2545))+12*$AN2545</f>
        <v/>
      </c>
      <c r="AK2545" s="41">
        <f>IF($R2545=1,N($L2545)+N($M2545),0)</f>
        <v/>
      </c>
      <c r="AL2545">
        <f>IF($C2545="","",IF(N($L2545)&lt;=0,"Basic salary missing",IF(ISNA(MATCH($C2545,Departments!$A$5:$A$54,0)),"Department not on Departments sheet",IF(AND($I2545&lt;&gt;"",NOT(ISNUMBER($I2545))),"Date of birth is text, not a date",IF(AND($K2545&lt;&gt;"",NOT(ISNUMBER($K2545))),"Contract end is text, not a date","")))))</f>
        <v/>
      </c>
      <c r="AM2545" s="41">
        <f>IF($R2545=0,0,N($L2545)*(1+$Z2545+BonusMonths/12+IF($Q2545=1,0,EOSB))+N($M2545)+(N($L2545)+SI_Gross*N($M2545))*IF($Q2545=1,SI_O,SI_E))</f>
        <v/>
      </c>
      <c r="AN2545" s="41">
        <f>IF($R2545=0,0,(IF($Q2545=1,MedO,MedE+Ticket)+Training)/12)</f>
        <v/>
      </c>
    </row>
    <row r="2546">
      <c r="I2546" s="35" t="n"/>
      <c r="J2546" s="35" t="n"/>
      <c r="K2546" s="35" t="n"/>
      <c r="L2546" s="36" t="n"/>
      <c r="M2546" s="36" t="n"/>
      <c r="P2546" s="37" t="n"/>
      <c r="Q2546" s="38">
        <f>IF($C2546="",0,IF(OR(LOWER(TRIM($G2546))="omani",LOWER(TRIM($G2546))="oman",LOWER(TRIM($G2546))="om",LOWER(TRIM($G2546))="local"),1,0))</f>
        <v/>
      </c>
      <c r="R2546" s="38">
        <f>IF($C2546="",0,IF(OR(ISNUMBER(SEARCH("resign",$N2546)),ISNUMBER(SEARCH("terminat",$N2546)),ISNUMBER(SEARCH("inactive",$N2546)),ISNUMBER(SEARCH("vacan",$N2546)),ISNUMBER(SEARCH("deceased",$N2546)),ISNUMBER(SEARCH("separated",$N2546))),0,1))</f>
        <v/>
      </c>
      <c r="S2546">
        <f>IF(OR($R2546=0,NOT(ISNUMBER($I2546))),"",IFERROR(DATEDIF($I2546,DATE(FY,1,1),"y"),""))</f>
        <v/>
      </c>
      <c r="T2546">
        <f>IF(OR($R2546=0,NOT(ISNUMBER($J2546))),"",IFERROR(DATEDIF($J2546,DATE(FY,1,1),"y"),0))</f>
        <v/>
      </c>
      <c r="U2546" s="38">
        <f>IF(OR($R2546=0,NOT(ISNUMBER($I2546))),0,IF(YEAR($I2546)+IF($Q2546=1,RetAgeO,RetAgeE)=FY,MONTH($I2546),IF(YEAR($I2546)+IF($Q2546=1,RetAgeO,RetAgeE)&lt;FY,1,0)))</f>
        <v/>
      </c>
      <c r="V2546" s="38">
        <f>IF(OR($R2546=0,NOT(ISNUMBER($K2546))),0,IF(YEAR($K2546)=FY,MONTH($K2546),IF(YEAR($K2546)&lt;FY,1,0)))</f>
        <v/>
      </c>
      <c r="W2546" s="38">
        <f>IF($R2546=0,0,MIN(12,IF(AND(ISNUMBER($O2546),$O2546&gt;=1,$O2546&lt;=12),INT($O2546),12),IF(AND(RetireExit="Yes",$U2546&gt;0),$U2546,12),IF(AND(ContractExit="Yes",$V2546&gt;0),$V2546,12)))</f>
        <v/>
      </c>
      <c r="X2546" s="37">
        <f>IF(ISNUMBER($P2546),$P2546,IncPct)</f>
        <v/>
      </c>
      <c r="Y2546" s="39">
        <f>IF($W2546=0,0,MAX(0,MIN($W2546,IncMonth-1))+MAX(0,$W2546-IncMonth+1)*(1+$X2546))</f>
        <v/>
      </c>
      <c r="Z2546" s="40">
        <f>IF($C2546="",0,IFERROR(INDEX(Departments!$B$5:$B$54,MATCH($C2546,Departments!$A$5:$A$54,0)),0))</f>
        <v/>
      </c>
      <c r="AA2546" s="41">
        <f>N($L2546)*$Y2546</f>
        <v/>
      </c>
      <c r="AB2546" s="41">
        <f>N($M2546)*$Y2546</f>
        <v/>
      </c>
      <c r="AC2546" s="41">
        <f>$AA2546*$Z2546</f>
        <v/>
      </c>
      <c r="AD2546" s="41">
        <f>$AA2546*BonusMonths/12</f>
        <v/>
      </c>
      <c r="AE2546" s="41">
        <f>($AA2546+SI_Gross*$AB2546)*IF($Q2546=1,SI_O,SI_E)</f>
        <v/>
      </c>
      <c r="AF2546" s="41">
        <f>IF($Q2546=1,0,$AA2546*EOSB)</f>
        <v/>
      </c>
      <c r="AG2546" s="41">
        <f>$AN2546*$W2546</f>
        <v/>
      </c>
      <c r="AH2546" s="41">
        <f>SUM($AA2546:$AG2546)</f>
        <v/>
      </c>
      <c r="AI2546" s="41">
        <f>12*($AM2546+$AN2546)</f>
        <v/>
      </c>
      <c r="AJ2546" s="41">
        <f>$AM2546*((IncMonth-1)+(13-IncMonth)*(1+$X2546))+12*$AN2546</f>
        <v/>
      </c>
      <c r="AK2546" s="41">
        <f>IF($R2546=1,N($L2546)+N($M2546),0)</f>
        <v/>
      </c>
      <c r="AL2546">
        <f>IF($C2546="","",IF(N($L2546)&lt;=0,"Basic salary missing",IF(ISNA(MATCH($C2546,Departments!$A$5:$A$54,0)),"Department not on Departments sheet",IF(AND($I2546&lt;&gt;"",NOT(ISNUMBER($I2546))),"Date of birth is text, not a date",IF(AND($K2546&lt;&gt;"",NOT(ISNUMBER($K2546))),"Contract end is text, not a date","")))))</f>
        <v/>
      </c>
      <c r="AM2546" s="41">
        <f>IF($R2546=0,0,N($L2546)*(1+$Z2546+BonusMonths/12+IF($Q2546=1,0,EOSB))+N($M2546)+(N($L2546)+SI_Gross*N($M2546))*IF($Q2546=1,SI_O,SI_E))</f>
        <v/>
      </c>
      <c r="AN2546" s="41">
        <f>IF($R2546=0,0,(IF($Q2546=1,MedO,MedE+Ticket)+Training)/12)</f>
        <v/>
      </c>
    </row>
    <row r="2547">
      <c r="I2547" s="35" t="n"/>
      <c r="J2547" s="35" t="n"/>
      <c r="K2547" s="35" t="n"/>
      <c r="L2547" s="36" t="n"/>
      <c r="M2547" s="36" t="n"/>
      <c r="P2547" s="37" t="n"/>
      <c r="Q2547" s="38">
        <f>IF($C2547="",0,IF(OR(LOWER(TRIM($G2547))="omani",LOWER(TRIM($G2547))="oman",LOWER(TRIM($G2547))="om",LOWER(TRIM($G2547))="local"),1,0))</f>
        <v/>
      </c>
      <c r="R2547" s="38">
        <f>IF($C2547="",0,IF(OR(ISNUMBER(SEARCH("resign",$N2547)),ISNUMBER(SEARCH("terminat",$N2547)),ISNUMBER(SEARCH("inactive",$N2547)),ISNUMBER(SEARCH("vacan",$N2547)),ISNUMBER(SEARCH("deceased",$N2547)),ISNUMBER(SEARCH("separated",$N2547))),0,1))</f>
        <v/>
      </c>
      <c r="S2547">
        <f>IF(OR($R2547=0,NOT(ISNUMBER($I2547))),"",IFERROR(DATEDIF($I2547,DATE(FY,1,1),"y"),""))</f>
        <v/>
      </c>
      <c r="T2547">
        <f>IF(OR($R2547=0,NOT(ISNUMBER($J2547))),"",IFERROR(DATEDIF($J2547,DATE(FY,1,1),"y"),0))</f>
        <v/>
      </c>
      <c r="U2547" s="38">
        <f>IF(OR($R2547=0,NOT(ISNUMBER($I2547))),0,IF(YEAR($I2547)+IF($Q2547=1,RetAgeO,RetAgeE)=FY,MONTH($I2547),IF(YEAR($I2547)+IF($Q2547=1,RetAgeO,RetAgeE)&lt;FY,1,0)))</f>
        <v/>
      </c>
      <c r="V2547" s="38">
        <f>IF(OR($R2547=0,NOT(ISNUMBER($K2547))),0,IF(YEAR($K2547)=FY,MONTH($K2547),IF(YEAR($K2547)&lt;FY,1,0)))</f>
        <v/>
      </c>
      <c r="W2547" s="38">
        <f>IF($R2547=0,0,MIN(12,IF(AND(ISNUMBER($O2547),$O2547&gt;=1,$O2547&lt;=12),INT($O2547),12),IF(AND(RetireExit="Yes",$U2547&gt;0),$U2547,12),IF(AND(ContractExit="Yes",$V2547&gt;0),$V2547,12)))</f>
        <v/>
      </c>
      <c r="X2547" s="37">
        <f>IF(ISNUMBER($P2547),$P2547,IncPct)</f>
        <v/>
      </c>
      <c r="Y2547" s="39">
        <f>IF($W2547=0,0,MAX(0,MIN($W2547,IncMonth-1))+MAX(0,$W2547-IncMonth+1)*(1+$X2547))</f>
        <v/>
      </c>
      <c r="Z2547" s="40">
        <f>IF($C2547="",0,IFERROR(INDEX(Departments!$B$5:$B$54,MATCH($C2547,Departments!$A$5:$A$54,0)),0))</f>
        <v/>
      </c>
      <c r="AA2547" s="41">
        <f>N($L2547)*$Y2547</f>
        <v/>
      </c>
      <c r="AB2547" s="41">
        <f>N($M2547)*$Y2547</f>
        <v/>
      </c>
      <c r="AC2547" s="41">
        <f>$AA2547*$Z2547</f>
        <v/>
      </c>
      <c r="AD2547" s="41">
        <f>$AA2547*BonusMonths/12</f>
        <v/>
      </c>
      <c r="AE2547" s="41">
        <f>($AA2547+SI_Gross*$AB2547)*IF($Q2547=1,SI_O,SI_E)</f>
        <v/>
      </c>
      <c r="AF2547" s="41">
        <f>IF($Q2547=1,0,$AA2547*EOSB)</f>
        <v/>
      </c>
      <c r="AG2547" s="41">
        <f>$AN2547*$W2547</f>
        <v/>
      </c>
      <c r="AH2547" s="41">
        <f>SUM($AA2547:$AG2547)</f>
        <v/>
      </c>
      <c r="AI2547" s="41">
        <f>12*($AM2547+$AN2547)</f>
        <v/>
      </c>
      <c r="AJ2547" s="41">
        <f>$AM2547*((IncMonth-1)+(13-IncMonth)*(1+$X2547))+12*$AN2547</f>
        <v/>
      </c>
      <c r="AK2547" s="41">
        <f>IF($R2547=1,N($L2547)+N($M2547),0)</f>
        <v/>
      </c>
      <c r="AL2547">
        <f>IF($C2547="","",IF(N($L2547)&lt;=0,"Basic salary missing",IF(ISNA(MATCH($C2547,Departments!$A$5:$A$54,0)),"Department not on Departments sheet",IF(AND($I2547&lt;&gt;"",NOT(ISNUMBER($I2547))),"Date of birth is text, not a date",IF(AND($K2547&lt;&gt;"",NOT(ISNUMBER($K2547))),"Contract end is text, not a date","")))))</f>
        <v/>
      </c>
      <c r="AM2547" s="41">
        <f>IF($R2547=0,0,N($L2547)*(1+$Z2547+BonusMonths/12+IF($Q2547=1,0,EOSB))+N($M2547)+(N($L2547)+SI_Gross*N($M2547))*IF($Q2547=1,SI_O,SI_E))</f>
        <v/>
      </c>
      <c r="AN2547" s="41">
        <f>IF($R2547=0,0,(IF($Q2547=1,MedO,MedE+Ticket)+Training)/12)</f>
        <v/>
      </c>
    </row>
    <row r="2548">
      <c r="I2548" s="35" t="n"/>
      <c r="J2548" s="35" t="n"/>
      <c r="K2548" s="35" t="n"/>
      <c r="L2548" s="36" t="n"/>
      <c r="M2548" s="36" t="n"/>
      <c r="P2548" s="37" t="n"/>
      <c r="Q2548" s="38">
        <f>IF($C2548="",0,IF(OR(LOWER(TRIM($G2548))="omani",LOWER(TRIM($G2548))="oman",LOWER(TRIM($G2548))="om",LOWER(TRIM($G2548))="local"),1,0))</f>
        <v/>
      </c>
      <c r="R2548" s="38">
        <f>IF($C2548="",0,IF(OR(ISNUMBER(SEARCH("resign",$N2548)),ISNUMBER(SEARCH("terminat",$N2548)),ISNUMBER(SEARCH("inactive",$N2548)),ISNUMBER(SEARCH("vacan",$N2548)),ISNUMBER(SEARCH("deceased",$N2548)),ISNUMBER(SEARCH("separated",$N2548))),0,1))</f>
        <v/>
      </c>
      <c r="S2548">
        <f>IF(OR($R2548=0,NOT(ISNUMBER($I2548))),"",IFERROR(DATEDIF($I2548,DATE(FY,1,1),"y"),""))</f>
        <v/>
      </c>
      <c r="T2548">
        <f>IF(OR($R2548=0,NOT(ISNUMBER($J2548))),"",IFERROR(DATEDIF($J2548,DATE(FY,1,1),"y"),0))</f>
        <v/>
      </c>
      <c r="U2548" s="38">
        <f>IF(OR($R2548=0,NOT(ISNUMBER($I2548))),0,IF(YEAR($I2548)+IF($Q2548=1,RetAgeO,RetAgeE)=FY,MONTH($I2548),IF(YEAR($I2548)+IF($Q2548=1,RetAgeO,RetAgeE)&lt;FY,1,0)))</f>
        <v/>
      </c>
      <c r="V2548" s="38">
        <f>IF(OR($R2548=0,NOT(ISNUMBER($K2548))),0,IF(YEAR($K2548)=FY,MONTH($K2548),IF(YEAR($K2548)&lt;FY,1,0)))</f>
        <v/>
      </c>
      <c r="W2548" s="38">
        <f>IF($R2548=0,0,MIN(12,IF(AND(ISNUMBER($O2548),$O2548&gt;=1,$O2548&lt;=12),INT($O2548),12),IF(AND(RetireExit="Yes",$U2548&gt;0),$U2548,12),IF(AND(ContractExit="Yes",$V2548&gt;0),$V2548,12)))</f>
        <v/>
      </c>
      <c r="X2548" s="37">
        <f>IF(ISNUMBER($P2548),$P2548,IncPct)</f>
        <v/>
      </c>
      <c r="Y2548" s="39">
        <f>IF($W2548=0,0,MAX(0,MIN($W2548,IncMonth-1))+MAX(0,$W2548-IncMonth+1)*(1+$X2548))</f>
        <v/>
      </c>
      <c r="Z2548" s="40">
        <f>IF($C2548="",0,IFERROR(INDEX(Departments!$B$5:$B$54,MATCH($C2548,Departments!$A$5:$A$54,0)),0))</f>
        <v/>
      </c>
      <c r="AA2548" s="41">
        <f>N($L2548)*$Y2548</f>
        <v/>
      </c>
      <c r="AB2548" s="41">
        <f>N($M2548)*$Y2548</f>
        <v/>
      </c>
      <c r="AC2548" s="41">
        <f>$AA2548*$Z2548</f>
        <v/>
      </c>
      <c r="AD2548" s="41">
        <f>$AA2548*BonusMonths/12</f>
        <v/>
      </c>
      <c r="AE2548" s="41">
        <f>($AA2548+SI_Gross*$AB2548)*IF($Q2548=1,SI_O,SI_E)</f>
        <v/>
      </c>
      <c r="AF2548" s="41">
        <f>IF($Q2548=1,0,$AA2548*EOSB)</f>
        <v/>
      </c>
      <c r="AG2548" s="41">
        <f>$AN2548*$W2548</f>
        <v/>
      </c>
      <c r="AH2548" s="41">
        <f>SUM($AA2548:$AG2548)</f>
        <v/>
      </c>
      <c r="AI2548" s="41">
        <f>12*($AM2548+$AN2548)</f>
        <v/>
      </c>
      <c r="AJ2548" s="41">
        <f>$AM2548*((IncMonth-1)+(13-IncMonth)*(1+$X2548))+12*$AN2548</f>
        <v/>
      </c>
      <c r="AK2548" s="41">
        <f>IF($R2548=1,N($L2548)+N($M2548),0)</f>
        <v/>
      </c>
      <c r="AL2548">
        <f>IF($C2548="","",IF(N($L2548)&lt;=0,"Basic salary missing",IF(ISNA(MATCH($C2548,Departments!$A$5:$A$54,0)),"Department not on Departments sheet",IF(AND($I2548&lt;&gt;"",NOT(ISNUMBER($I2548))),"Date of birth is text, not a date",IF(AND($K2548&lt;&gt;"",NOT(ISNUMBER($K2548))),"Contract end is text, not a date","")))))</f>
        <v/>
      </c>
      <c r="AM2548" s="41">
        <f>IF($R2548=0,0,N($L2548)*(1+$Z2548+BonusMonths/12+IF($Q2548=1,0,EOSB))+N($M2548)+(N($L2548)+SI_Gross*N($M2548))*IF($Q2548=1,SI_O,SI_E))</f>
        <v/>
      </c>
      <c r="AN2548" s="41">
        <f>IF($R2548=0,0,(IF($Q2548=1,MedO,MedE+Ticket)+Training)/12)</f>
        <v/>
      </c>
    </row>
    <row r="2549">
      <c r="I2549" s="35" t="n"/>
      <c r="J2549" s="35" t="n"/>
      <c r="K2549" s="35" t="n"/>
      <c r="L2549" s="36" t="n"/>
      <c r="M2549" s="36" t="n"/>
      <c r="P2549" s="37" t="n"/>
      <c r="Q2549" s="38">
        <f>IF($C2549="",0,IF(OR(LOWER(TRIM($G2549))="omani",LOWER(TRIM($G2549))="oman",LOWER(TRIM($G2549))="om",LOWER(TRIM($G2549))="local"),1,0))</f>
        <v/>
      </c>
      <c r="R2549" s="38">
        <f>IF($C2549="",0,IF(OR(ISNUMBER(SEARCH("resign",$N2549)),ISNUMBER(SEARCH("terminat",$N2549)),ISNUMBER(SEARCH("inactive",$N2549)),ISNUMBER(SEARCH("vacan",$N2549)),ISNUMBER(SEARCH("deceased",$N2549)),ISNUMBER(SEARCH("separated",$N2549))),0,1))</f>
        <v/>
      </c>
      <c r="S2549">
        <f>IF(OR($R2549=0,NOT(ISNUMBER($I2549))),"",IFERROR(DATEDIF($I2549,DATE(FY,1,1),"y"),""))</f>
        <v/>
      </c>
      <c r="T2549">
        <f>IF(OR($R2549=0,NOT(ISNUMBER($J2549))),"",IFERROR(DATEDIF($J2549,DATE(FY,1,1),"y"),0))</f>
        <v/>
      </c>
      <c r="U2549" s="38">
        <f>IF(OR($R2549=0,NOT(ISNUMBER($I2549))),0,IF(YEAR($I2549)+IF($Q2549=1,RetAgeO,RetAgeE)=FY,MONTH($I2549),IF(YEAR($I2549)+IF($Q2549=1,RetAgeO,RetAgeE)&lt;FY,1,0)))</f>
        <v/>
      </c>
      <c r="V2549" s="38">
        <f>IF(OR($R2549=0,NOT(ISNUMBER($K2549))),0,IF(YEAR($K2549)=FY,MONTH($K2549),IF(YEAR($K2549)&lt;FY,1,0)))</f>
        <v/>
      </c>
      <c r="W2549" s="38">
        <f>IF($R2549=0,0,MIN(12,IF(AND(ISNUMBER($O2549),$O2549&gt;=1,$O2549&lt;=12),INT($O2549),12),IF(AND(RetireExit="Yes",$U2549&gt;0),$U2549,12),IF(AND(ContractExit="Yes",$V2549&gt;0),$V2549,12)))</f>
        <v/>
      </c>
      <c r="X2549" s="37">
        <f>IF(ISNUMBER($P2549),$P2549,IncPct)</f>
        <v/>
      </c>
      <c r="Y2549" s="39">
        <f>IF($W2549=0,0,MAX(0,MIN($W2549,IncMonth-1))+MAX(0,$W2549-IncMonth+1)*(1+$X2549))</f>
        <v/>
      </c>
      <c r="Z2549" s="40">
        <f>IF($C2549="",0,IFERROR(INDEX(Departments!$B$5:$B$54,MATCH($C2549,Departments!$A$5:$A$54,0)),0))</f>
        <v/>
      </c>
      <c r="AA2549" s="41">
        <f>N($L2549)*$Y2549</f>
        <v/>
      </c>
      <c r="AB2549" s="41">
        <f>N($M2549)*$Y2549</f>
        <v/>
      </c>
      <c r="AC2549" s="41">
        <f>$AA2549*$Z2549</f>
        <v/>
      </c>
      <c r="AD2549" s="41">
        <f>$AA2549*BonusMonths/12</f>
        <v/>
      </c>
      <c r="AE2549" s="41">
        <f>($AA2549+SI_Gross*$AB2549)*IF($Q2549=1,SI_O,SI_E)</f>
        <v/>
      </c>
      <c r="AF2549" s="41">
        <f>IF($Q2549=1,0,$AA2549*EOSB)</f>
        <v/>
      </c>
      <c r="AG2549" s="41">
        <f>$AN2549*$W2549</f>
        <v/>
      </c>
      <c r="AH2549" s="41">
        <f>SUM($AA2549:$AG2549)</f>
        <v/>
      </c>
      <c r="AI2549" s="41">
        <f>12*($AM2549+$AN2549)</f>
        <v/>
      </c>
      <c r="AJ2549" s="41">
        <f>$AM2549*((IncMonth-1)+(13-IncMonth)*(1+$X2549))+12*$AN2549</f>
        <v/>
      </c>
      <c r="AK2549" s="41">
        <f>IF($R2549=1,N($L2549)+N($M2549),0)</f>
        <v/>
      </c>
      <c r="AL2549">
        <f>IF($C2549="","",IF(N($L2549)&lt;=0,"Basic salary missing",IF(ISNA(MATCH($C2549,Departments!$A$5:$A$54,0)),"Department not on Departments sheet",IF(AND($I2549&lt;&gt;"",NOT(ISNUMBER($I2549))),"Date of birth is text, not a date",IF(AND($K2549&lt;&gt;"",NOT(ISNUMBER($K2549))),"Contract end is text, not a date","")))))</f>
        <v/>
      </c>
      <c r="AM2549" s="41">
        <f>IF($R2549=0,0,N($L2549)*(1+$Z2549+BonusMonths/12+IF($Q2549=1,0,EOSB))+N($M2549)+(N($L2549)+SI_Gross*N($M2549))*IF($Q2549=1,SI_O,SI_E))</f>
        <v/>
      </c>
      <c r="AN2549" s="41">
        <f>IF($R2549=0,0,(IF($Q2549=1,MedO,MedE+Ticket)+Training)/12)</f>
        <v/>
      </c>
    </row>
    <row r="2550">
      <c r="I2550" s="35" t="n"/>
      <c r="J2550" s="35" t="n"/>
      <c r="K2550" s="35" t="n"/>
      <c r="L2550" s="36" t="n"/>
      <c r="M2550" s="36" t="n"/>
      <c r="P2550" s="37" t="n"/>
      <c r="Q2550" s="38">
        <f>IF($C2550="",0,IF(OR(LOWER(TRIM($G2550))="omani",LOWER(TRIM($G2550))="oman",LOWER(TRIM($G2550))="om",LOWER(TRIM($G2550))="local"),1,0))</f>
        <v/>
      </c>
      <c r="R2550" s="38">
        <f>IF($C2550="",0,IF(OR(ISNUMBER(SEARCH("resign",$N2550)),ISNUMBER(SEARCH("terminat",$N2550)),ISNUMBER(SEARCH("inactive",$N2550)),ISNUMBER(SEARCH("vacan",$N2550)),ISNUMBER(SEARCH("deceased",$N2550)),ISNUMBER(SEARCH("separated",$N2550))),0,1))</f>
        <v/>
      </c>
      <c r="S2550">
        <f>IF(OR($R2550=0,NOT(ISNUMBER($I2550))),"",IFERROR(DATEDIF($I2550,DATE(FY,1,1),"y"),""))</f>
        <v/>
      </c>
      <c r="T2550">
        <f>IF(OR($R2550=0,NOT(ISNUMBER($J2550))),"",IFERROR(DATEDIF($J2550,DATE(FY,1,1),"y"),0))</f>
        <v/>
      </c>
      <c r="U2550" s="38">
        <f>IF(OR($R2550=0,NOT(ISNUMBER($I2550))),0,IF(YEAR($I2550)+IF($Q2550=1,RetAgeO,RetAgeE)=FY,MONTH($I2550),IF(YEAR($I2550)+IF($Q2550=1,RetAgeO,RetAgeE)&lt;FY,1,0)))</f>
        <v/>
      </c>
      <c r="V2550" s="38">
        <f>IF(OR($R2550=0,NOT(ISNUMBER($K2550))),0,IF(YEAR($K2550)=FY,MONTH($K2550),IF(YEAR($K2550)&lt;FY,1,0)))</f>
        <v/>
      </c>
      <c r="W2550" s="38">
        <f>IF($R2550=0,0,MIN(12,IF(AND(ISNUMBER($O2550),$O2550&gt;=1,$O2550&lt;=12),INT($O2550),12),IF(AND(RetireExit="Yes",$U2550&gt;0),$U2550,12),IF(AND(ContractExit="Yes",$V2550&gt;0),$V2550,12)))</f>
        <v/>
      </c>
      <c r="X2550" s="37">
        <f>IF(ISNUMBER($P2550),$P2550,IncPct)</f>
        <v/>
      </c>
      <c r="Y2550" s="39">
        <f>IF($W2550=0,0,MAX(0,MIN($W2550,IncMonth-1))+MAX(0,$W2550-IncMonth+1)*(1+$X2550))</f>
        <v/>
      </c>
      <c r="Z2550" s="40">
        <f>IF($C2550="",0,IFERROR(INDEX(Departments!$B$5:$B$54,MATCH($C2550,Departments!$A$5:$A$54,0)),0))</f>
        <v/>
      </c>
      <c r="AA2550" s="41">
        <f>N($L2550)*$Y2550</f>
        <v/>
      </c>
      <c r="AB2550" s="41">
        <f>N($M2550)*$Y2550</f>
        <v/>
      </c>
      <c r="AC2550" s="41">
        <f>$AA2550*$Z2550</f>
        <v/>
      </c>
      <c r="AD2550" s="41">
        <f>$AA2550*BonusMonths/12</f>
        <v/>
      </c>
      <c r="AE2550" s="41">
        <f>($AA2550+SI_Gross*$AB2550)*IF($Q2550=1,SI_O,SI_E)</f>
        <v/>
      </c>
      <c r="AF2550" s="41">
        <f>IF($Q2550=1,0,$AA2550*EOSB)</f>
        <v/>
      </c>
      <c r="AG2550" s="41">
        <f>$AN2550*$W2550</f>
        <v/>
      </c>
      <c r="AH2550" s="41">
        <f>SUM($AA2550:$AG2550)</f>
        <v/>
      </c>
      <c r="AI2550" s="41">
        <f>12*($AM2550+$AN2550)</f>
        <v/>
      </c>
      <c r="AJ2550" s="41">
        <f>$AM2550*((IncMonth-1)+(13-IncMonth)*(1+$X2550))+12*$AN2550</f>
        <v/>
      </c>
      <c r="AK2550" s="41">
        <f>IF($R2550=1,N($L2550)+N($M2550),0)</f>
        <v/>
      </c>
      <c r="AL2550">
        <f>IF($C2550="","",IF(N($L2550)&lt;=0,"Basic salary missing",IF(ISNA(MATCH($C2550,Departments!$A$5:$A$54,0)),"Department not on Departments sheet",IF(AND($I2550&lt;&gt;"",NOT(ISNUMBER($I2550))),"Date of birth is text, not a date",IF(AND($K2550&lt;&gt;"",NOT(ISNUMBER($K2550))),"Contract end is text, not a date","")))))</f>
        <v/>
      </c>
      <c r="AM2550" s="41">
        <f>IF($R2550=0,0,N($L2550)*(1+$Z2550+BonusMonths/12+IF($Q2550=1,0,EOSB))+N($M2550)+(N($L2550)+SI_Gross*N($M2550))*IF($Q2550=1,SI_O,SI_E))</f>
        <v/>
      </c>
      <c r="AN2550" s="41">
        <f>IF($R2550=0,0,(IF($Q2550=1,MedO,MedE+Ticket)+Training)/12)</f>
        <v/>
      </c>
    </row>
    <row r="2551">
      <c r="I2551" s="35" t="n"/>
      <c r="J2551" s="35" t="n"/>
      <c r="K2551" s="35" t="n"/>
      <c r="L2551" s="36" t="n"/>
      <c r="M2551" s="36" t="n"/>
      <c r="P2551" s="37" t="n"/>
      <c r="Q2551" s="38">
        <f>IF($C2551="",0,IF(OR(LOWER(TRIM($G2551))="omani",LOWER(TRIM($G2551))="oman",LOWER(TRIM($G2551))="om",LOWER(TRIM($G2551))="local"),1,0))</f>
        <v/>
      </c>
      <c r="R2551" s="38">
        <f>IF($C2551="",0,IF(OR(ISNUMBER(SEARCH("resign",$N2551)),ISNUMBER(SEARCH("terminat",$N2551)),ISNUMBER(SEARCH("inactive",$N2551)),ISNUMBER(SEARCH("vacan",$N2551)),ISNUMBER(SEARCH("deceased",$N2551)),ISNUMBER(SEARCH("separated",$N2551))),0,1))</f>
        <v/>
      </c>
      <c r="S2551">
        <f>IF(OR($R2551=0,NOT(ISNUMBER($I2551))),"",IFERROR(DATEDIF($I2551,DATE(FY,1,1),"y"),""))</f>
        <v/>
      </c>
      <c r="T2551">
        <f>IF(OR($R2551=0,NOT(ISNUMBER($J2551))),"",IFERROR(DATEDIF($J2551,DATE(FY,1,1),"y"),0))</f>
        <v/>
      </c>
      <c r="U2551" s="38">
        <f>IF(OR($R2551=0,NOT(ISNUMBER($I2551))),0,IF(YEAR($I2551)+IF($Q2551=1,RetAgeO,RetAgeE)=FY,MONTH($I2551),IF(YEAR($I2551)+IF($Q2551=1,RetAgeO,RetAgeE)&lt;FY,1,0)))</f>
        <v/>
      </c>
      <c r="V2551" s="38">
        <f>IF(OR($R2551=0,NOT(ISNUMBER($K2551))),0,IF(YEAR($K2551)=FY,MONTH($K2551),IF(YEAR($K2551)&lt;FY,1,0)))</f>
        <v/>
      </c>
      <c r="W2551" s="38">
        <f>IF($R2551=0,0,MIN(12,IF(AND(ISNUMBER($O2551),$O2551&gt;=1,$O2551&lt;=12),INT($O2551),12),IF(AND(RetireExit="Yes",$U2551&gt;0),$U2551,12),IF(AND(ContractExit="Yes",$V2551&gt;0),$V2551,12)))</f>
        <v/>
      </c>
      <c r="X2551" s="37">
        <f>IF(ISNUMBER($P2551),$P2551,IncPct)</f>
        <v/>
      </c>
      <c r="Y2551" s="39">
        <f>IF($W2551=0,0,MAX(0,MIN($W2551,IncMonth-1))+MAX(0,$W2551-IncMonth+1)*(1+$X2551))</f>
        <v/>
      </c>
      <c r="Z2551" s="40">
        <f>IF($C2551="",0,IFERROR(INDEX(Departments!$B$5:$B$54,MATCH($C2551,Departments!$A$5:$A$54,0)),0))</f>
        <v/>
      </c>
      <c r="AA2551" s="41">
        <f>N($L2551)*$Y2551</f>
        <v/>
      </c>
      <c r="AB2551" s="41">
        <f>N($M2551)*$Y2551</f>
        <v/>
      </c>
      <c r="AC2551" s="41">
        <f>$AA2551*$Z2551</f>
        <v/>
      </c>
      <c r="AD2551" s="41">
        <f>$AA2551*BonusMonths/12</f>
        <v/>
      </c>
      <c r="AE2551" s="41">
        <f>($AA2551+SI_Gross*$AB2551)*IF($Q2551=1,SI_O,SI_E)</f>
        <v/>
      </c>
      <c r="AF2551" s="41">
        <f>IF($Q2551=1,0,$AA2551*EOSB)</f>
        <v/>
      </c>
      <c r="AG2551" s="41">
        <f>$AN2551*$W2551</f>
        <v/>
      </c>
      <c r="AH2551" s="41">
        <f>SUM($AA2551:$AG2551)</f>
        <v/>
      </c>
      <c r="AI2551" s="41">
        <f>12*($AM2551+$AN2551)</f>
        <v/>
      </c>
      <c r="AJ2551" s="41">
        <f>$AM2551*((IncMonth-1)+(13-IncMonth)*(1+$X2551))+12*$AN2551</f>
        <v/>
      </c>
      <c r="AK2551" s="41">
        <f>IF($R2551=1,N($L2551)+N($M2551),0)</f>
        <v/>
      </c>
      <c r="AL2551">
        <f>IF($C2551="","",IF(N($L2551)&lt;=0,"Basic salary missing",IF(ISNA(MATCH($C2551,Departments!$A$5:$A$54,0)),"Department not on Departments sheet",IF(AND($I2551&lt;&gt;"",NOT(ISNUMBER($I2551))),"Date of birth is text, not a date",IF(AND($K2551&lt;&gt;"",NOT(ISNUMBER($K2551))),"Contract end is text, not a date","")))))</f>
        <v/>
      </c>
      <c r="AM2551" s="41">
        <f>IF($R2551=0,0,N($L2551)*(1+$Z2551+BonusMonths/12+IF($Q2551=1,0,EOSB))+N($M2551)+(N($L2551)+SI_Gross*N($M2551))*IF($Q2551=1,SI_O,SI_E))</f>
        <v/>
      </c>
      <c r="AN2551" s="41">
        <f>IF($R2551=0,0,(IF($Q2551=1,MedO,MedE+Ticket)+Training)/12)</f>
        <v/>
      </c>
    </row>
    <row r="2552">
      <c r="I2552" s="35" t="n"/>
      <c r="J2552" s="35" t="n"/>
      <c r="K2552" s="35" t="n"/>
      <c r="L2552" s="36" t="n"/>
      <c r="M2552" s="36" t="n"/>
      <c r="P2552" s="37" t="n"/>
      <c r="Q2552" s="38">
        <f>IF($C2552="",0,IF(OR(LOWER(TRIM($G2552))="omani",LOWER(TRIM($G2552))="oman",LOWER(TRIM($G2552))="om",LOWER(TRIM($G2552))="local"),1,0))</f>
        <v/>
      </c>
      <c r="R2552" s="38">
        <f>IF($C2552="",0,IF(OR(ISNUMBER(SEARCH("resign",$N2552)),ISNUMBER(SEARCH("terminat",$N2552)),ISNUMBER(SEARCH("inactive",$N2552)),ISNUMBER(SEARCH("vacan",$N2552)),ISNUMBER(SEARCH("deceased",$N2552)),ISNUMBER(SEARCH("separated",$N2552))),0,1))</f>
        <v/>
      </c>
      <c r="S2552">
        <f>IF(OR($R2552=0,NOT(ISNUMBER($I2552))),"",IFERROR(DATEDIF($I2552,DATE(FY,1,1),"y"),""))</f>
        <v/>
      </c>
      <c r="T2552">
        <f>IF(OR($R2552=0,NOT(ISNUMBER($J2552))),"",IFERROR(DATEDIF($J2552,DATE(FY,1,1),"y"),0))</f>
        <v/>
      </c>
      <c r="U2552" s="38">
        <f>IF(OR($R2552=0,NOT(ISNUMBER($I2552))),0,IF(YEAR($I2552)+IF($Q2552=1,RetAgeO,RetAgeE)=FY,MONTH($I2552),IF(YEAR($I2552)+IF($Q2552=1,RetAgeO,RetAgeE)&lt;FY,1,0)))</f>
        <v/>
      </c>
      <c r="V2552" s="38">
        <f>IF(OR($R2552=0,NOT(ISNUMBER($K2552))),0,IF(YEAR($K2552)=FY,MONTH($K2552),IF(YEAR($K2552)&lt;FY,1,0)))</f>
        <v/>
      </c>
      <c r="W2552" s="38">
        <f>IF($R2552=0,0,MIN(12,IF(AND(ISNUMBER($O2552),$O2552&gt;=1,$O2552&lt;=12),INT($O2552),12),IF(AND(RetireExit="Yes",$U2552&gt;0),$U2552,12),IF(AND(ContractExit="Yes",$V2552&gt;0),$V2552,12)))</f>
        <v/>
      </c>
      <c r="X2552" s="37">
        <f>IF(ISNUMBER($P2552),$P2552,IncPct)</f>
        <v/>
      </c>
      <c r="Y2552" s="39">
        <f>IF($W2552=0,0,MAX(0,MIN($W2552,IncMonth-1))+MAX(0,$W2552-IncMonth+1)*(1+$X2552))</f>
        <v/>
      </c>
      <c r="Z2552" s="40">
        <f>IF($C2552="",0,IFERROR(INDEX(Departments!$B$5:$B$54,MATCH($C2552,Departments!$A$5:$A$54,0)),0))</f>
        <v/>
      </c>
      <c r="AA2552" s="41">
        <f>N($L2552)*$Y2552</f>
        <v/>
      </c>
      <c r="AB2552" s="41">
        <f>N($M2552)*$Y2552</f>
        <v/>
      </c>
      <c r="AC2552" s="41">
        <f>$AA2552*$Z2552</f>
        <v/>
      </c>
      <c r="AD2552" s="41">
        <f>$AA2552*BonusMonths/12</f>
        <v/>
      </c>
      <c r="AE2552" s="41">
        <f>($AA2552+SI_Gross*$AB2552)*IF($Q2552=1,SI_O,SI_E)</f>
        <v/>
      </c>
      <c r="AF2552" s="41">
        <f>IF($Q2552=1,0,$AA2552*EOSB)</f>
        <v/>
      </c>
      <c r="AG2552" s="41">
        <f>$AN2552*$W2552</f>
        <v/>
      </c>
      <c r="AH2552" s="41">
        <f>SUM($AA2552:$AG2552)</f>
        <v/>
      </c>
      <c r="AI2552" s="41">
        <f>12*($AM2552+$AN2552)</f>
        <v/>
      </c>
      <c r="AJ2552" s="41">
        <f>$AM2552*((IncMonth-1)+(13-IncMonth)*(1+$X2552))+12*$AN2552</f>
        <v/>
      </c>
      <c r="AK2552" s="41">
        <f>IF($R2552=1,N($L2552)+N($M2552),0)</f>
        <v/>
      </c>
      <c r="AL2552">
        <f>IF($C2552="","",IF(N($L2552)&lt;=0,"Basic salary missing",IF(ISNA(MATCH($C2552,Departments!$A$5:$A$54,0)),"Department not on Departments sheet",IF(AND($I2552&lt;&gt;"",NOT(ISNUMBER($I2552))),"Date of birth is text, not a date",IF(AND($K2552&lt;&gt;"",NOT(ISNUMBER($K2552))),"Contract end is text, not a date","")))))</f>
        <v/>
      </c>
      <c r="AM2552" s="41">
        <f>IF($R2552=0,0,N($L2552)*(1+$Z2552+BonusMonths/12+IF($Q2552=1,0,EOSB))+N($M2552)+(N($L2552)+SI_Gross*N($M2552))*IF($Q2552=1,SI_O,SI_E))</f>
        <v/>
      </c>
      <c r="AN2552" s="41">
        <f>IF($R2552=0,0,(IF($Q2552=1,MedO,MedE+Ticket)+Training)/12)</f>
        <v/>
      </c>
    </row>
    <row r="2553">
      <c r="I2553" s="35" t="n"/>
      <c r="J2553" s="35" t="n"/>
      <c r="K2553" s="35" t="n"/>
      <c r="L2553" s="36" t="n"/>
      <c r="M2553" s="36" t="n"/>
      <c r="P2553" s="37" t="n"/>
      <c r="Q2553" s="38">
        <f>IF($C2553="",0,IF(OR(LOWER(TRIM($G2553))="omani",LOWER(TRIM($G2553))="oman",LOWER(TRIM($G2553))="om",LOWER(TRIM($G2553))="local"),1,0))</f>
        <v/>
      </c>
      <c r="R2553" s="38">
        <f>IF($C2553="",0,IF(OR(ISNUMBER(SEARCH("resign",$N2553)),ISNUMBER(SEARCH("terminat",$N2553)),ISNUMBER(SEARCH("inactive",$N2553)),ISNUMBER(SEARCH("vacan",$N2553)),ISNUMBER(SEARCH("deceased",$N2553)),ISNUMBER(SEARCH("separated",$N2553))),0,1))</f>
        <v/>
      </c>
      <c r="S2553">
        <f>IF(OR($R2553=0,NOT(ISNUMBER($I2553))),"",IFERROR(DATEDIF($I2553,DATE(FY,1,1),"y"),""))</f>
        <v/>
      </c>
      <c r="T2553">
        <f>IF(OR($R2553=0,NOT(ISNUMBER($J2553))),"",IFERROR(DATEDIF($J2553,DATE(FY,1,1),"y"),0))</f>
        <v/>
      </c>
      <c r="U2553" s="38">
        <f>IF(OR($R2553=0,NOT(ISNUMBER($I2553))),0,IF(YEAR($I2553)+IF($Q2553=1,RetAgeO,RetAgeE)=FY,MONTH($I2553),IF(YEAR($I2553)+IF($Q2553=1,RetAgeO,RetAgeE)&lt;FY,1,0)))</f>
        <v/>
      </c>
      <c r="V2553" s="38">
        <f>IF(OR($R2553=0,NOT(ISNUMBER($K2553))),0,IF(YEAR($K2553)=FY,MONTH($K2553),IF(YEAR($K2553)&lt;FY,1,0)))</f>
        <v/>
      </c>
      <c r="W2553" s="38">
        <f>IF($R2553=0,0,MIN(12,IF(AND(ISNUMBER($O2553),$O2553&gt;=1,$O2553&lt;=12),INT($O2553),12),IF(AND(RetireExit="Yes",$U2553&gt;0),$U2553,12),IF(AND(ContractExit="Yes",$V2553&gt;0),$V2553,12)))</f>
        <v/>
      </c>
      <c r="X2553" s="37">
        <f>IF(ISNUMBER($P2553),$P2553,IncPct)</f>
        <v/>
      </c>
      <c r="Y2553" s="39">
        <f>IF($W2553=0,0,MAX(0,MIN($W2553,IncMonth-1))+MAX(0,$W2553-IncMonth+1)*(1+$X2553))</f>
        <v/>
      </c>
      <c r="Z2553" s="40">
        <f>IF($C2553="",0,IFERROR(INDEX(Departments!$B$5:$B$54,MATCH($C2553,Departments!$A$5:$A$54,0)),0))</f>
        <v/>
      </c>
      <c r="AA2553" s="41">
        <f>N($L2553)*$Y2553</f>
        <v/>
      </c>
      <c r="AB2553" s="41">
        <f>N($M2553)*$Y2553</f>
        <v/>
      </c>
      <c r="AC2553" s="41">
        <f>$AA2553*$Z2553</f>
        <v/>
      </c>
      <c r="AD2553" s="41">
        <f>$AA2553*BonusMonths/12</f>
        <v/>
      </c>
      <c r="AE2553" s="41">
        <f>($AA2553+SI_Gross*$AB2553)*IF($Q2553=1,SI_O,SI_E)</f>
        <v/>
      </c>
      <c r="AF2553" s="41">
        <f>IF($Q2553=1,0,$AA2553*EOSB)</f>
        <v/>
      </c>
      <c r="AG2553" s="41">
        <f>$AN2553*$W2553</f>
        <v/>
      </c>
      <c r="AH2553" s="41">
        <f>SUM($AA2553:$AG2553)</f>
        <v/>
      </c>
      <c r="AI2553" s="41">
        <f>12*($AM2553+$AN2553)</f>
        <v/>
      </c>
      <c r="AJ2553" s="41">
        <f>$AM2553*((IncMonth-1)+(13-IncMonth)*(1+$X2553))+12*$AN2553</f>
        <v/>
      </c>
      <c r="AK2553" s="41">
        <f>IF($R2553=1,N($L2553)+N($M2553),0)</f>
        <v/>
      </c>
      <c r="AL2553">
        <f>IF($C2553="","",IF(N($L2553)&lt;=0,"Basic salary missing",IF(ISNA(MATCH($C2553,Departments!$A$5:$A$54,0)),"Department not on Departments sheet",IF(AND($I2553&lt;&gt;"",NOT(ISNUMBER($I2553))),"Date of birth is text, not a date",IF(AND($K2553&lt;&gt;"",NOT(ISNUMBER($K2553))),"Contract end is text, not a date","")))))</f>
        <v/>
      </c>
      <c r="AM2553" s="41">
        <f>IF($R2553=0,0,N($L2553)*(1+$Z2553+BonusMonths/12+IF($Q2553=1,0,EOSB))+N($M2553)+(N($L2553)+SI_Gross*N($M2553))*IF($Q2553=1,SI_O,SI_E))</f>
        <v/>
      </c>
      <c r="AN2553" s="41">
        <f>IF($R2553=0,0,(IF($Q2553=1,MedO,MedE+Ticket)+Training)/12)</f>
        <v/>
      </c>
    </row>
    <row r="2554">
      <c r="I2554" s="35" t="n"/>
      <c r="J2554" s="35" t="n"/>
      <c r="K2554" s="35" t="n"/>
      <c r="L2554" s="36" t="n"/>
      <c r="M2554" s="36" t="n"/>
      <c r="P2554" s="37" t="n"/>
      <c r="Q2554" s="38">
        <f>IF($C2554="",0,IF(OR(LOWER(TRIM($G2554))="omani",LOWER(TRIM($G2554))="oman",LOWER(TRIM($G2554))="om",LOWER(TRIM($G2554))="local"),1,0))</f>
        <v/>
      </c>
      <c r="R2554" s="38">
        <f>IF($C2554="",0,IF(OR(ISNUMBER(SEARCH("resign",$N2554)),ISNUMBER(SEARCH("terminat",$N2554)),ISNUMBER(SEARCH("inactive",$N2554)),ISNUMBER(SEARCH("vacan",$N2554)),ISNUMBER(SEARCH("deceased",$N2554)),ISNUMBER(SEARCH("separated",$N2554))),0,1))</f>
        <v/>
      </c>
      <c r="S2554">
        <f>IF(OR($R2554=0,NOT(ISNUMBER($I2554))),"",IFERROR(DATEDIF($I2554,DATE(FY,1,1),"y"),""))</f>
        <v/>
      </c>
      <c r="T2554">
        <f>IF(OR($R2554=0,NOT(ISNUMBER($J2554))),"",IFERROR(DATEDIF($J2554,DATE(FY,1,1),"y"),0))</f>
        <v/>
      </c>
      <c r="U2554" s="38">
        <f>IF(OR($R2554=0,NOT(ISNUMBER($I2554))),0,IF(YEAR($I2554)+IF($Q2554=1,RetAgeO,RetAgeE)=FY,MONTH($I2554),IF(YEAR($I2554)+IF($Q2554=1,RetAgeO,RetAgeE)&lt;FY,1,0)))</f>
        <v/>
      </c>
      <c r="V2554" s="38">
        <f>IF(OR($R2554=0,NOT(ISNUMBER($K2554))),0,IF(YEAR($K2554)=FY,MONTH($K2554),IF(YEAR($K2554)&lt;FY,1,0)))</f>
        <v/>
      </c>
      <c r="W2554" s="38">
        <f>IF($R2554=0,0,MIN(12,IF(AND(ISNUMBER($O2554),$O2554&gt;=1,$O2554&lt;=12),INT($O2554),12),IF(AND(RetireExit="Yes",$U2554&gt;0),$U2554,12),IF(AND(ContractExit="Yes",$V2554&gt;0),$V2554,12)))</f>
        <v/>
      </c>
      <c r="X2554" s="37">
        <f>IF(ISNUMBER($P2554),$P2554,IncPct)</f>
        <v/>
      </c>
      <c r="Y2554" s="39">
        <f>IF($W2554=0,0,MAX(0,MIN($W2554,IncMonth-1))+MAX(0,$W2554-IncMonth+1)*(1+$X2554))</f>
        <v/>
      </c>
      <c r="Z2554" s="40">
        <f>IF($C2554="",0,IFERROR(INDEX(Departments!$B$5:$B$54,MATCH($C2554,Departments!$A$5:$A$54,0)),0))</f>
        <v/>
      </c>
      <c r="AA2554" s="41">
        <f>N($L2554)*$Y2554</f>
        <v/>
      </c>
      <c r="AB2554" s="41">
        <f>N($M2554)*$Y2554</f>
        <v/>
      </c>
      <c r="AC2554" s="41">
        <f>$AA2554*$Z2554</f>
        <v/>
      </c>
      <c r="AD2554" s="41">
        <f>$AA2554*BonusMonths/12</f>
        <v/>
      </c>
      <c r="AE2554" s="41">
        <f>($AA2554+SI_Gross*$AB2554)*IF($Q2554=1,SI_O,SI_E)</f>
        <v/>
      </c>
      <c r="AF2554" s="41">
        <f>IF($Q2554=1,0,$AA2554*EOSB)</f>
        <v/>
      </c>
      <c r="AG2554" s="41">
        <f>$AN2554*$W2554</f>
        <v/>
      </c>
      <c r="AH2554" s="41">
        <f>SUM($AA2554:$AG2554)</f>
        <v/>
      </c>
      <c r="AI2554" s="41">
        <f>12*($AM2554+$AN2554)</f>
        <v/>
      </c>
      <c r="AJ2554" s="41">
        <f>$AM2554*((IncMonth-1)+(13-IncMonth)*(1+$X2554))+12*$AN2554</f>
        <v/>
      </c>
      <c r="AK2554" s="41">
        <f>IF($R2554=1,N($L2554)+N($M2554),0)</f>
        <v/>
      </c>
      <c r="AL2554">
        <f>IF($C2554="","",IF(N($L2554)&lt;=0,"Basic salary missing",IF(ISNA(MATCH($C2554,Departments!$A$5:$A$54,0)),"Department not on Departments sheet",IF(AND($I2554&lt;&gt;"",NOT(ISNUMBER($I2554))),"Date of birth is text, not a date",IF(AND($K2554&lt;&gt;"",NOT(ISNUMBER($K2554))),"Contract end is text, not a date","")))))</f>
        <v/>
      </c>
      <c r="AM2554" s="41">
        <f>IF($R2554=0,0,N($L2554)*(1+$Z2554+BonusMonths/12+IF($Q2554=1,0,EOSB))+N($M2554)+(N($L2554)+SI_Gross*N($M2554))*IF($Q2554=1,SI_O,SI_E))</f>
        <v/>
      </c>
      <c r="AN2554" s="41">
        <f>IF($R2554=0,0,(IF($Q2554=1,MedO,MedE+Ticket)+Training)/12)</f>
        <v/>
      </c>
    </row>
    <row r="2555">
      <c r="I2555" s="35" t="n"/>
      <c r="J2555" s="35" t="n"/>
      <c r="K2555" s="35" t="n"/>
      <c r="L2555" s="36" t="n"/>
      <c r="M2555" s="36" t="n"/>
      <c r="P2555" s="37" t="n"/>
      <c r="Q2555" s="38">
        <f>IF($C2555="",0,IF(OR(LOWER(TRIM($G2555))="omani",LOWER(TRIM($G2555))="oman",LOWER(TRIM($G2555))="om",LOWER(TRIM($G2555))="local"),1,0))</f>
        <v/>
      </c>
      <c r="R2555" s="38">
        <f>IF($C2555="",0,IF(OR(ISNUMBER(SEARCH("resign",$N2555)),ISNUMBER(SEARCH("terminat",$N2555)),ISNUMBER(SEARCH("inactive",$N2555)),ISNUMBER(SEARCH("vacan",$N2555)),ISNUMBER(SEARCH("deceased",$N2555)),ISNUMBER(SEARCH("separated",$N2555))),0,1))</f>
        <v/>
      </c>
      <c r="S2555">
        <f>IF(OR($R2555=0,NOT(ISNUMBER($I2555))),"",IFERROR(DATEDIF($I2555,DATE(FY,1,1),"y"),""))</f>
        <v/>
      </c>
      <c r="T2555">
        <f>IF(OR($R2555=0,NOT(ISNUMBER($J2555))),"",IFERROR(DATEDIF($J2555,DATE(FY,1,1),"y"),0))</f>
        <v/>
      </c>
      <c r="U2555" s="38">
        <f>IF(OR($R2555=0,NOT(ISNUMBER($I2555))),0,IF(YEAR($I2555)+IF($Q2555=1,RetAgeO,RetAgeE)=FY,MONTH($I2555),IF(YEAR($I2555)+IF($Q2555=1,RetAgeO,RetAgeE)&lt;FY,1,0)))</f>
        <v/>
      </c>
      <c r="V2555" s="38">
        <f>IF(OR($R2555=0,NOT(ISNUMBER($K2555))),0,IF(YEAR($K2555)=FY,MONTH($K2555),IF(YEAR($K2555)&lt;FY,1,0)))</f>
        <v/>
      </c>
      <c r="W2555" s="38">
        <f>IF($R2555=0,0,MIN(12,IF(AND(ISNUMBER($O2555),$O2555&gt;=1,$O2555&lt;=12),INT($O2555),12),IF(AND(RetireExit="Yes",$U2555&gt;0),$U2555,12),IF(AND(ContractExit="Yes",$V2555&gt;0),$V2555,12)))</f>
        <v/>
      </c>
      <c r="X2555" s="37">
        <f>IF(ISNUMBER($P2555),$P2555,IncPct)</f>
        <v/>
      </c>
      <c r="Y2555" s="39">
        <f>IF($W2555=0,0,MAX(0,MIN($W2555,IncMonth-1))+MAX(0,$W2555-IncMonth+1)*(1+$X2555))</f>
        <v/>
      </c>
      <c r="Z2555" s="40">
        <f>IF($C2555="",0,IFERROR(INDEX(Departments!$B$5:$B$54,MATCH($C2555,Departments!$A$5:$A$54,0)),0))</f>
        <v/>
      </c>
      <c r="AA2555" s="41">
        <f>N($L2555)*$Y2555</f>
        <v/>
      </c>
      <c r="AB2555" s="41">
        <f>N($M2555)*$Y2555</f>
        <v/>
      </c>
      <c r="AC2555" s="41">
        <f>$AA2555*$Z2555</f>
        <v/>
      </c>
      <c r="AD2555" s="41">
        <f>$AA2555*BonusMonths/12</f>
        <v/>
      </c>
      <c r="AE2555" s="41">
        <f>($AA2555+SI_Gross*$AB2555)*IF($Q2555=1,SI_O,SI_E)</f>
        <v/>
      </c>
      <c r="AF2555" s="41">
        <f>IF($Q2555=1,0,$AA2555*EOSB)</f>
        <v/>
      </c>
      <c r="AG2555" s="41">
        <f>$AN2555*$W2555</f>
        <v/>
      </c>
      <c r="AH2555" s="41">
        <f>SUM($AA2555:$AG2555)</f>
        <v/>
      </c>
      <c r="AI2555" s="41">
        <f>12*($AM2555+$AN2555)</f>
        <v/>
      </c>
      <c r="AJ2555" s="41">
        <f>$AM2555*((IncMonth-1)+(13-IncMonth)*(1+$X2555))+12*$AN2555</f>
        <v/>
      </c>
      <c r="AK2555" s="41">
        <f>IF($R2555=1,N($L2555)+N($M2555),0)</f>
        <v/>
      </c>
      <c r="AL2555">
        <f>IF($C2555="","",IF(N($L2555)&lt;=0,"Basic salary missing",IF(ISNA(MATCH($C2555,Departments!$A$5:$A$54,0)),"Department not on Departments sheet",IF(AND($I2555&lt;&gt;"",NOT(ISNUMBER($I2555))),"Date of birth is text, not a date",IF(AND($K2555&lt;&gt;"",NOT(ISNUMBER($K2555))),"Contract end is text, not a date","")))))</f>
        <v/>
      </c>
      <c r="AM2555" s="41">
        <f>IF($R2555=0,0,N($L2555)*(1+$Z2555+BonusMonths/12+IF($Q2555=1,0,EOSB))+N($M2555)+(N($L2555)+SI_Gross*N($M2555))*IF($Q2555=1,SI_O,SI_E))</f>
        <v/>
      </c>
      <c r="AN2555" s="41">
        <f>IF($R2555=0,0,(IF($Q2555=1,MedO,MedE+Ticket)+Training)/12)</f>
        <v/>
      </c>
    </row>
    <row r="2556">
      <c r="I2556" s="35" t="n"/>
      <c r="J2556" s="35" t="n"/>
      <c r="K2556" s="35" t="n"/>
      <c r="L2556" s="36" t="n"/>
      <c r="M2556" s="36" t="n"/>
      <c r="P2556" s="37" t="n"/>
      <c r="Q2556" s="38">
        <f>IF($C2556="",0,IF(OR(LOWER(TRIM($G2556))="omani",LOWER(TRIM($G2556))="oman",LOWER(TRIM($G2556))="om",LOWER(TRIM($G2556))="local"),1,0))</f>
        <v/>
      </c>
      <c r="R2556" s="38">
        <f>IF($C2556="",0,IF(OR(ISNUMBER(SEARCH("resign",$N2556)),ISNUMBER(SEARCH("terminat",$N2556)),ISNUMBER(SEARCH("inactive",$N2556)),ISNUMBER(SEARCH("vacan",$N2556)),ISNUMBER(SEARCH("deceased",$N2556)),ISNUMBER(SEARCH("separated",$N2556))),0,1))</f>
        <v/>
      </c>
      <c r="S2556">
        <f>IF(OR($R2556=0,NOT(ISNUMBER($I2556))),"",IFERROR(DATEDIF($I2556,DATE(FY,1,1),"y"),""))</f>
        <v/>
      </c>
      <c r="T2556">
        <f>IF(OR($R2556=0,NOT(ISNUMBER($J2556))),"",IFERROR(DATEDIF($J2556,DATE(FY,1,1),"y"),0))</f>
        <v/>
      </c>
      <c r="U2556" s="38">
        <f>IF(OR($R2556=0,NOT(ISNUMBER($I2556))),0,IF(YEAR($I2556)+IF($Q2556=1,RetAgeO,RetAgeE)=FY,MONTH($I2556),IF(YEAR($I2556)+IF($Q2556=1,RetAgeO,RetAgeE)&lt;FY,1,0)))</f>
        <v/>
      </c>
      <c r="V2556" s="38">
        <f>IF(OR($R2556=0,NOT(ISNUMBER($K2556))),0,IF(YEAR($K2556)=FY,MONTH($K2556),IF(YEAR($K2556)&lt;FY,1,0)))</f>
        <v/>
      </c>
      <c r="W2556" s="38">
        <f>IF($R2556=0,0,MIN(12,IF(AND(ISNUMBER($O2556),$O2556&gt;=1,$O2556&lt;=12),INT($O2556),12),IF(AND(RetireExit="Yes",$U2556&gt;0),$U2556,12),IF(AND(ContractExit="Yes",$V2556&gt;0),$V2556,12)))</f>
        <v/>
      </c>
      <c r="X2556" s="37">
        <f>IF(ISNUMBER($P2556),$P2556,IncPct)</f>
        <v/>
      </c>
      <c r="Y2556" s="39">
        <f>IF($W2556=0,0,MAX(0,MIN($W2556,IncMonth-1))+MAX(0,$W2556-IncMonth+1)*(1+$X2556))</f>
        <v/>
      </c>
      <c r="Z2556" s="40">
        <f>IF($C2556="",0,IFERROR(INDEX(Departments!$B$5:$B$54,MATCH($C2556,Departments!$A$5:$A$54,0)),0))</f>
        <v/>
      </c>
      <c r="AA2556" s="41">
        <f>N($L2556)*$Y2556</f>
        <v/>
      </c>
      <c r="AB2556" s="41">
        <f>N($M2556)*$Y2556</f>
        <v/>
      </c>
      <c r="AC2556" s="41">
        <f>$AA2556*$Z2556</f>
        <v/>
      </c>
      <c r="AD2556" s="41">
        <f>$AA2556*BonusMonths/12</f>
        <v/>
      </c>
      <c r="AE2556" s="41">
        <f>($AA2556+SI_Gross*$AB2556)*IF($Q2556=1,SI_O,SI_E)</f>
        <v/>
      </c>
      <c r="AF2556" s="41">
        <f>IF($Q2556=1,0,$AA2556*EOSB)</f>
        <v/>
      </c>
      <c r="AG2556" s="41">
        <f>$AN2556*$W2556</f>
        <v/>
      </c>
      <c r="AH2556" s="41">
        <f>SUM($AA2556:$AG2556)</f>
        <v/>
      </c>
      <c r="AI2556" s="41">
        <f>12*($AM2556+$AN2556)</f>
        <v/>
      </c>
      <c r="AJ2556" s="41">
        <f>$AM2556*((IncMonth-1)+(13-IncMonth)*(1+$X2556))+12*$AN2556</f>
        <v/>
      </c>
      <c r="AK2556" s="41">
        <f>IF($R2556=1,N($L2556)+N($M2556),0)</f>
        <v/>
      </c>
      <c r="AL2556">
        <f>IF($C2556="","",IF(N($L2556)&lt;=0,"Basic salary missing",IF(ISNA(MATCH($C2556,Departments!$A$5:$A$54,0)),"Department not on Departments sheet",IF(AND($I2556&lt;&gt;"",NOT(ISNUMBER($I2556))),"Date of birth is text, not a date",IF(AND($K2556&lt;&gt;"",NOT(ISNUMBER($K2556))),"Contract end is text, not a date","")))))</f>
        <v/>
      </c>
      <c r="AM2556" s="41">
        <f>IF($R2556=0,0,N($L2556)*(1+$Z2556+BonusMonths/12+IF($Q2556=1,0,EOSB))+N($M2556)+(N($L2556)+SI_Gross*N($M2556))*IF($Q2556=1,SI_O,SI_E))</f>
        <v/>
      </c>
      <c r="AN2556" s="41">
        <f>IF($R2556=0,0,(IF($Q2556=1,MedO,MedE+Ticket)+Training)/12)</f>
        <v/>
      </c>
    </row>
    <row r="2557">
      <c r="I2557" s="35" t="n"/>
      <c r="J2557" s="35" t="n"/>
      <c r="K2557" s="35" t="n"/>
      <c r="L2557" s="36" t="n"/>
      <c r="M2557" s="36" t="n"/>
      <c r="P2557" s="37" t="n"/>
      <c r="Q2557" s="38">
        <f>IF($C2557="",0,IF(OR(LOWER(TRIM($G2557))="omani",LOWER(TRIM($G2557))="oman",LOWER(TRIM($G2557))="om",LOWER(TRIM($G2557))="local"),1,0))</f>
        <v/>
      </c>
      <c r="R2557" s="38">
        <f>IF($C2557="",0,IF(OR(ISNUMBER(SEARCH("resign",$N2557)),ISNUMBER(SEARCH("terminat",$N2557)),ISNUMBER(SEARCH("inactive",$N2557)),ISNUMBER(SEARCH("vacan",$N2557)),ISNUMBER(SEARCH("deceased",$N2557)),ISNUMBER(SEARCH("separated",$N2557))),0,1))</f>
        <v/>
      </c>
      <c r="S2557">
        <f>IF(OR($R2557=0,NOT(ISNUMBER($I2557))),"",IFERROR(DATEDIF($I2557,DATE(FY,1,1),"y"),""))</f>
        <v/>
      </c>
      <c r="T2557">
        <f>IF(OR($R2557=0,NOT(ISNUMBER($J2557))),"",IFERROR(DATEDIF($J2557,DATE(FY,1,1),"y"),0))</f>
        <v/>
      </c>
      <c r="U2557" s="38">
        <f>IF(OR($R2557=0,NOT(ISNUMBER($I2557))),0,IF(YEAR($I2557)+IF($Q2557=1,RetAgeO,RetAgeE)=FY,MONTH($I2557),IF(YEAR($I2557)+IF($Q2557=1,RetAgeO,RetAgeE)&lt;FY,1,0)))</f>
        <v/>
      </c>
      <c r="V2557" s="38">
        <f>IF(OR($R2557=0,NOT(ISNUMBER($K2557))),0,IF(YEAR($K2557)=FY,MONTH($K2557),IF(YEAR($K2557)&lt;FY,1,0)))</f>
        <v/>
      </c>
      <c r="W2557" s="38">
        <f>IF($R2557=0,0,MIN(12,IF(AND(ISNUMBER($O2557),$O2557&gt;=1,$O2557&lt;=12),INT($O2557),12),IF(AND(RetireExit="Yes",$U2557&gt;0),$U2557,12),IF(AND(ContractExit="Yes",$V2557&gt;0),$V2557,12)))</f>
        <v/>
      </c>
      <c r="X2557" s="37">
        <f>IF(ISNUMBER($P2557),$P2557,IncPct)</f>
        <v/>
      </c>
      <c r="Y2557" s="39">
        <f>IF($W2557=0,0,MAX(0,MIN($W2557,IncMonth-1))+MAX(0,$W2557-IncMonth+1)*(1+$X2557))</f>
        <v/>
      </c>
      <c r="Z2557" s="40">
        <f>IF($C2557="",0,IFERROR(INDEX(Departments!$B$5:$B$54,MATCH($C2557,Departments!$A$5:$A$54,0)),0))</f>
        <v/>
      </c>
      <c r="AA2557" s="41">
        <f>N($L2557)*$Y2557</f>
        <v/>
      </c>
      <c r="AB2557" s="41">
        <f>N($M2557)*$Y2557</f>
        <v/>
      </c>
      <c r="AC2557" s="41">
        <f>$AA2557*$Z2557</f>
        <v/>
      </c>
      <c r="AD2557" s="41">
        <f>$AA2557*BonusMonths/12</f>
        <v/>
      </c>
      <c r="AE2557" s="41">
        <f>($AA2557+SI_Gross*$AB2557)*IF($Q2557=1,SI_O,SI_E)</f>
        <v/>
      </c>
      <c r="AF2557" s="41">
        <f>IF($Q2557=1,0,$AA2557*EOSB)</f>
        <v/>
      </c>
      <c r="AG2557" s="41">
        <f>$AN2557*$W2557</f>
        <v/>
      </c>
      <c r="AH2557" s="41">
        <f>SUM($AA2557:$AG2557)</f>
        <v/>
      </c>
      <c r="AI2557" s="41">
        <f>12*($AM2557+$AN2557)</f>
        <v/>
      </c>
      <c r="AJ2557" s="41">
        <f>$AM2557*((IncMonth-1)+(13-IncMonth)*(1+$X2557))+12*$AN2557</f>
        <v/>
      </c>
      <c r="AK2557" s="41">
        <f>IF($R2557=1,N($L2557)+N($M2557),0)</f>
        <v/>
      </c>
      <c r="AL2557">
        <f>IF($C2557="","",IF(N($L2557)&lt;=0,"Basic salary missing",IF(ISNA(MATCH($C2557,Departments!$A$5:$A$54,0)),"Department not on Departments sheet",IF(AND($I2557&lt;&gt;"",NOT(ISNUMBER($I2557))),"Date of birth is text, not a date",IF(AND($K2557&lt;&gt;"",NOT(ISNUMBER($K2557))),"Contract end is text, not a date","")))))</f>
        <v/>
      </c>
      <c r="AM2557" s="41">
        <f>IF($R2557=0,0,N($L2557)*(1+$Z2557+BonusMonths/12+IF($Q2557=1,0,EOSB))+N($M2557)+(N($L2557)+SI_Gross*N($M2557))*IF($Q2557=1,SI_O,SI_E))</f>
        <v/>
      </c>
      <c r="AN2557" s="41">
        <f>IF($R2557=0,0,(IF($Q2557=1,MedO,MedE+Ticket)+Training)/12)</f>
        <v/>
      </c>
    </row>
    <row r="2558">
      <c r="I2558" s="35" t="n"/>
      <c r="J2558" s="35" t="n"/>
      <c r="K2558" s="35" t="n"/>
      <c r="L2558" s="36" t="n"/>
      <c r="M2558" s="36" t="n"/>
      <c r="P2558" s="37" t="n"/>
      <c r="Q2558" s="38">
        <f>IF($C2558="",0,IF(OR(LOWER(TRIM($G2558))="omani",LOWER(TRIM($G2558))="oman",LOWER(TRIM($G2558))="om",LOWER(TRIM($G2558))="local"),1,0))</f>
        <v/>
      </c>
      <c r="R2558" s="38">
        <f>IF($C2558="",0,IF(OR(ISNUMBER(SEARCH("resign",$N2558)),ISNUMBER(SEARCH("terminat",$N2558)),ISNUMBER(SEARCH("inactive",$N2558)),ISNUMBER(SEARCH("vacan",$N2558)),ISNUMBER(SEARCH("deceased",$N2558)),ISNUMBER(SEARCH("separated",$N2558))),0,1))</f>
        <v/>
      </c>
      <c r="S2558">
        <f>IF(OR($R2558=0,NOT(ISNUMBER($I2558))),"",IFERROR(DATEDIF($I2558,DATE(FY,1,1),"y"),""))</f>
        <v/>
      </c>
      <c r="T2558">
        <f>IF(OR($R2558=0,NOT(ISNUMBER($J2558))),"",IFERROR(DATEDIF($J2558,DATE(FY,1,1),"y"),0))</f>
        <v/>
      </c>
      <c r="U2558" s="38">
        <f>IF(OR($R2558=0,NOT(ISNUMBER($I2558))),0,IF(YEAR($I2558)+IF($Q2558=1,RetAgeO,RetAgeE)=FY,MONTH($I2558),IF(YEAR($I2558)+IF($Q2558=1,RetAgeO,RetAgeE)&lt;FY,1,0)))</f>
        <v/>
      </c>
      <c r="V2558" s="38">
        <f>IF(OR($R2558=0,NOT(ISNUMBER($K2558))),0,IF(YEAR($K2558)=FY,MONTH($K2558),IF(YEAR($K2558)&lt;FY,1,0)))</f>
        <v/>
      </c>
      <c r="W2558" s="38">
        <f>IF($R2558=0,0,MIN(12,IF(AND(ISNUMBER($O2558),$O2558&gt;=1,$O2558&lt;=12),INT($O2558),12),IF(AND(RetireExit="Yes",$U2558&gt;0),$U2558,12),IF(AND(ContractExit="Yes",$V2558&gt;0),$V2558,12)))</f>
        <v/>
      </c>
      <c r="X2558" s="37">
        <f>IF(ISNUMBER($P2558),$P2558,IncPct)</f>
        <v/>
      </c>
      <c r="Y2558" s="39">
        <f>IF($W2558=0,0,MAX(0,MIN($W2558,IncMonth-1))+MAX(0,$W2558-IncMonth+1)*(1+$X2558))</f>
        <v/>
      </c>
      <c r="Z2558" s="40">
        <f>IF($C2558="",0,IFERROR(INDEX(Departments!$B$5:$B$54,MATCH($C2558,Departments!$A$5:$A$54,0)),0))</f>
        <v/>
      </c>
      <c r="AA2558" s="41">
        <f>N($L2558)*$Y2558</f>
        <v/>
      </c>
      <c r="AB2558" s="41">
        <f>N($M2558)*$Y2558</f>
        <v/>
      </c>
      <c r="AC2558" s="41">
        <f>$AA2558*$Z2558</f>
        <v/>
      </c>
      <c r="AD2558" s="41">
        <f>$AA2558*BonusMonths/12</f>
        <v/>
      </c>
      <c r="AE2558" s="41">
        <f>($AA2558+SI_Gross*$AB2558)*IF($Q2558=1,SI_O,SI_E)</f>
        <v/>
      </c>
      <c r="AF2558" s="41">
        <f>IF($Q2558=1,0,$AA2558*EOSB)</f>
        <v/>
      </c>
      <c r="AG2558" s="41">
        <f>$AN2558*$W2558</f>
        <v/>
      </c>
      <c r="AH2558" s="41">
        <f>SUM($AA2558:$AG2558)</f>
        <v/>
      </c>
      <c r="AI2558" s="41">
        <f>12*($AM2558+$AN2558)</f>
        <v/>
      </c>
      <c r="AJ2558" s="41">
        <f>$AM2558*((IncMonth-1)+(13-IncMonth)*(1+$X2558))+12*$AN2558</f>
        <v/>
      </c>
      <c r="AK2558" s="41">
        <f>IF($R2558=1,N($L2558)+N($M2558),0)</f>
        <v/>
      </c>
      <c r="AL2558">
        <f>IF($C2558="","",IF(N($L2558)&lt;=0,"Basic salary missing",IF(ISNA(MATCH($C2558,Departments!$A$5:$A$54,0)),"Department not on Departments sheet",IF(AND($I2558&lt;&gt;"",NOT(ISNUMBER($I2558))),"Date of birth is text, not a date",IF(AND($K2558&lt;&gt;"",NOT(ISNUMBER($K2558))),"Contract end is text, not a date","")))))</f>
        <v/>
      </c>
      <c r="AM2558" s="41">
        <f>IF($R2558=0,0,N($L2558)*(1+$Z2558+BonusMonths/12+IF($Q2558=1,0,EOSB))+N($M2558)+(N($L2558)+SI_Gross*N($M2558))*IF($Q2558=1,SI_O,SI_E))</f>
        <v/>
      </c>
      <c r="AN2558" s="41">
        <f>IF($R2558=0,0,(IF($Q2558=1,MedO,MedE+Ticket)+Training)/12)</f>
        <v/>
      </c>
    </row>
    <row r="2559">
      <c r="I2559" s="35" t="n"/>
      <c r="J2559" s="35" t="n"/>
      <c r="K2559" s="35" t="n"/>
      <c r="L2559" s="36" t="n"/>
      <c r="M2559" s="36" t="n"/>
      <c r="P2559" s="37" t="n"/>
      <c r="Q2559" s="38">
        <f>IF($C2559="",0,IF(OR(LOWER(TRIM($G2559))="omani",LOWER(TRIM($G2559))="oman",LOWER(TRIM($G2559))="om",LOWER(TRIM($G2559))="local"),1,0))</f>
        <v/>
      </c>
      <c r="R2559" s="38">
        <f>IF($C2559="",0,IF(OR(ISNUMBER(SEARCH("resign",$N2559)),ISNUMBER(SEARCH("terminat",$N2559)),ISNUMBER(SEARCH("inactive",$N2559)),ISNUMBER(SEARCH("vacan",$N2559)),ISNUMBER(SEARCH("deceased",$N2559)),ISNUMBER(SEARCH("separated",$N2559))),0,1))</f>
        <v/>
      </c>
      <c r="S2559">
        <f>IF(OR($R2559=0,NOT(ISNUMBER($I2559))),"",IFERROR(DATEDIF($I2559,DATE(FY,1,1),"y"),""))</f>
        <v/>
      </c>
      <c r="T2559">
        <f>IF(OR($R2559=0,NOT(ISNUMBER($J2559))),"",IFERROR(DATEDIF($J2559,DATE(FY,1,1),"y"),0))</f>
        <v/>
      </c>
      <c r="U2559" s="38">
        <f>IF(OR($R2559=0,NOT(ISNUMBER($I2559))),0,IF(YEAR($I2559)+IF($Q2559=1,RetAgeO,RetAgeE)=FY,MONTH($I2559),IF(YEAR($I2559)+IF($Q2559=1,RetAgeO,RetAgeE)&lt;FY,1,0)))</f>
        <v/>
      </c>
      <c r="V2559" s="38">
        <f>IF(OR($R2559=0,NOT(ISNUMBER($K2559))),0,IF(YEAR($K2559)=FY,MONTH($K2559),IF(YEAR($K2559)&lt;FY,1,0)))</f>
        <v/>
      </c>
      <c r="W2559" s="38">
        <f>IF($R2559=0,0,MIN(12,IF(AND(ISNUMBER($O2559),$O2559&gt;=1,$O2559&lt;=12),INT($O2559),12),IF(AND(RetireExit="Yes",$U2559&gt;0),$U2559,12),IF(AND(ContractExit="Yes",$V2559&gt;0),$V2559,12)))</f>
        <v/>
      </c>
      <c r="X2559" s="37">
        <f>IF(ISNUMBER($P2559),$P2559,IncPct)</f>
        <v/>
      </c>
      <c r="Y2559" s="39">
        <f>IF($W2559=0,0,MAX(0,MIN($W2559,IncMonth-1))+MAX(0,$W2559-IncMonth+1)*(1+$X2559))</f>
        <v/>
      </c>
      <c r="Z2559" s="40">
        <f>IF($C2559="",0,IFERROR(INDEX(Departments!$B$5:$B$54,MATCH($C2559,Departments!$A$5:$A$54,0)),0))</f>
        <v/>
      </c>
      <c r="AA2559" s="41">
        <f>N($L2559)*$Y2559</f>
        <v/>
      </c>
      <c r="AB2559" s="41">
        <f>N($M2559)*$Y2559</f>
        <v/>
      </c>
      <c r="AC2559" s="41">
        <f>$AA2559*$Z2559</f>
        <v/>
      </c>
      <c r="AD2559" s="41">
        <f>$AA2559*BonusMonths/12</f>
        <v/>
      </c>
      <c r="AE2559" s="41">
        <f>($AA2559+SI_Gross*$AB2559)*IF($Q2559=1,SI_O,SI_E)</f>
        <v/>
      </c>
      <c r="AF2559" s="41">
        <f>IF($Q2559=1,0,$AA2559*EOSB)</f>
        <v/>
      </c>
      <c r="AG2559" s="41">
        <f>$AN2559*$W2559</f>
        <v/>
      </c>
      <c r="AH2559" s="41">
        <f>SUM($AA2559:$AG2559)</f>
        <v/>
      </c>
      <c r="AI2559" s="41">
        <f>12*($AM2559+$AN2559)</f>
        <v/>
      </c>
      <c r="AJ2559" s="41">
        <f>$AM2559*((IncMonth-1)+(13-IncMonth)*(1+$X2559))+12*$AN2559</f>
        <v/>
      </c>
      <c r="AK2559" s="41">
        <f>IF($R2559=1,N($L2559)+N($M2559),0)</f>
        <v/>
      </c>
      <c r="AL2559">
        <f>IF($C2559="","",IF(N($L2559)&lt;=0,"Basic salary missing",IF(ISNA(MATCH($C2559,Departments!$A$5:$A$54,0)),"Department not on Departments sheet",IF(AND($I2559&lt;&gt;"",NOT(ISNUMBER($I2559))),"Date of birth is text, not a date",IF(AND($K2559&lt;&gt;"",NOT(ISNUMBER($K2559))),"Contract end is text, not a date","")))))</f>
        <v/>
      </c>
      <c r="AM2559" s="41">
        <f>IF($R2559=0,0,N($L2559)*(1+$Z2559+BonusMonths/12+IF($Q2559=1,0,EOSB))+N($M2559)+(N($L2559)+SI_Gross*N($M2559))*IF($Q2559=1,SI_O,SI_E))</f>
        <v/>
      </c>
      <c r="AN2559" s="41">
        <f>IF($R2559=0,0,(IF($Q2559=1,MedO,MedE+Ticket)+Training)/12)</f>
        <v/>
      </c>
    </row>
    <row r="2560">
      <c r="I2560" s="35" t="n"/>
      <c r="J2560" s="35" t="n"/>
      <c r="K2560" s="35" t="n"/>
      <c r="L2560" s="36" t="n"/>
      <c r="M2560" s="36" t="n"/>
      <c r="P2560" s="37" t="n"/>
      <c r="Q2560" s="38">
        <f>IF($C2560="",0,IF(OR(LOWER(TRIM($G2560))="omani",LOWER(TRIM($G2560))="oman",LOWER(TRIM($G2560))="om",LOWER(TRIM($G2560))="local"),1,0))</f>
        <v/>
      </c>
      <c r="R2560" s="38">
        <f>IF($C2560="",0,IF(OR(ISNUMBER(SEARCH("resign",$N2560)),ISNUMBER(SEARCH("terminat",$N2560)),ISNUMBER(SEARCH("inactive",$N2560)),ISNUMBER(SEARCH("vacan",$N2560)),ISNUMBER(SEARCH("deceased",$N2560)),ISNUMBER(SEARCH("separated",$N2560))),0,1))</f>
        <v/>
      </c>
      <c r="S2560">
        <f>IF(OR($R2560=0,NOT(ISNUMBER($I2560))),"",IFERROR(DATEDIF($I2560,DATE(FY,1,1),"y"),""))</f>
        <v/>
      </c>
      <c r="T2560">
        <f>IF(OR($R2560=0,NOT(ISNUMBER($J2560))),"",IFERROR(DATEDIF($J2560,DATE(FY,1,1),"y"),0))</f>
        <v/>
      </c>
      <c r="U2560" s="38">
        <f>IF(OR($R2560=0,NOT(ISNUMBER($I2560))),0,IF(YEAR($I2560)+IF($Q2560=1,RetAgeO,RetAgeE)=FY,MONTH($I2560),IF(YEAR($I2560)+IF($Q2560=1,RetAgeO,RetAgeE)&lt;FY,1,0)))</f>
        <v/>
      </c>
      <c r="V2560" s="38">
        <f>IF(OR($R2560=0,NOT(ISNUMBER($K2560))),0,IF(YEAR($K2560)=FY,MONTH($K2560),IF(YEAR($K2560)&lt;FY,1,0)))</f>
        <v/>
      </c>
      <c r="W2560" s="38">
        <f>IF($R2560=0,0,MIN(12,IF(AND(ISNUMBER($O2560),$O2560&gt;=1,$O2560&lt;=12),INT($O2560),12),IF(AND(RetireExit="Yes",$U2560&gt;0),$U2560,12),IF(AND(ContractExit="Yes",$V2560&gt;0),$V2560,12)))</f>
        <v/>
      </c>
      <c r="X2560" s="37">
        <f>IF(ISNUMBER($P2560),$P2560,IncPct)</f>
        <v/>
      </c>
      <c r="Y2560" s="39">
        <f>IF($W2560=0,0,MAX(0,MIN($W2560,IncMonth-1))+MAX(0,$W2560-IncMonth+1)*(1+$X2560))</f>
        <v/>
      </c>
      <c r="Z2560" s="40">
        <f>IF($C2560="",0,IFERROR(INDEX(Departments!$B$5:$B$54,MATCH($C2560,Departments!$A$5:$A$54,0)),0))</f>
        <v/>
      </c>
      <c r="AA2560" s="41">
        <f>N($L2560)*$Y2560</f>
        <v/>
      </c>
      <c r="AB2560" s="41">
        <f>N($M2560)*$Y2560</f>
        <v/>
      </c>
      <c r="AC2560" s="41">
        <f>$AA2560*$Z2560</f>
        <v/>
      </c>
      <c r="AD2560" s="41">
        <f>$AA2560*BonusMonths/12</f>
        <v/>
      </c>
      <c r="AE2560" s="41">
        <f>($AA2560+SI_Gross*$AB2560)*IF($Q2560=1,SI_O,SI_E)</f>
        <v/>
      </c>
      <c r="AF2560" s="41">
        <f>IF($Q2560=1,0,$AA2560*EOSB)</f>
        <v/>
      </c>
      <c r="AG2560" s="41">
        <f>$AN2560*$W2560</f>
        <v/>
      </c>
      <c r="AH2560" s="41">
        <f>SUM($AA2560:$AG2560)</f>
        <v/>
      </c>
      <c r="AI2560" s="41">
        <f>12*($AM2560+$AN2560)</f>
        <v/>
      </c>
      <c r="AJ2560" s="41">
        <f>$AM2560*((IncMonth-1)+(13-IncMonth)*(1+$X2560))+12*$AN2560</f>
        <v/>
      </c>
      <c r="AK2560" s="41">
        <f>IF($R2560=1,N($L2560)+N($M2560),0)</f>
        <v/>
      </c>
      <c r="AL2560">
        <f>IF($C2560="","",IF(N($L2560)&lt;=0,"Basic salary missing",IF(ISNA(MATCH($C2560,Departments!$A$5:$A$54,0)),"Department not on Departments sheet",IF(AND($I2560&lt;&gt;"",NOT(ISNUMBER($I2560))),"Date of birth is text, not a date",IF(AND($K2560&lt;&gt;"",NOT(ISNUMBER($K2560))),"Contract end is text, not a date","")))))</f>
        <v/>
      </c>
      <c r="AM2560" s="41">
        <f>IF($R2560=0,0,N($L2560)*(1+$Z2560+BonusMonths/12+IF($Q2560=1,0,EOSB))+N($M2560)+(N($L2560)+SI_Gross*N($M2560))*IF($Q2560=1,SI_O,SI_E))</f>
        <v/>
      </c>
      <c r="AN2560" s="41">
        <f>IF($R2560=0,0,(IF($Q2560=1,MedO,MedE+Ticket)+Training)/12)</f>
        <v/>
      </c>
    </row>
    <row r="2561">
      <c r="I2561" s="35" t="n"/>
      <c r="J2561" s="35" t="n"/>
      <c r="K2561" s="35" t="n"/>
      <c r="L2561" s="36" t="n"/>
      <c r="M2561" s="36" t="n"/>
      <c r="P2561" s="37" t="n"/>
      <c r="Q2561" s="38">
        <f>IF($C2561="",0,IF(OR(LOWER(TRIM($G2561))="omani",LOWER(TRIM($G2561))="oman",LOWER(TRIM($G2561))="om",LOWER(TRIM($G2561))="local"),1,0))</f>
        <v/>
      </c>
      <c r="R2561" s="38">
        <f>IF($C2561="",0,IF(OR(ISNUMBER(SEARCH("resign",$N2561)),ISNUMBER(SEARCH("terminat",$N2561)),ISNUMBER(SEARCH("inactive",$N2561)),ISNUMBER(SEARCH("vacan",$N2561)),ISNUMBER(SEARCH("deceased",$N2561)),ISNUMBER(SEARCH("separated",$N2561))),0,1))</f>
        <v/>
      </c>
      <c r="S2561">
        <f>IF(OR($R2561=0,NOT(ISNUMBER($I2561))),"",IFERROR(DATEDIF($I2561,DATE(FY,1,1),"y"),""))</f>
        <v/>
      </c>
      <c r="T2561">
        <f>IF(OR($R2561=0,NOT(ISNUMBER($J2561))),"",IFERROR(DATEDIF($J2561,DATE(FY,1,1),"y"),0))</f>
        <v/>
      </c>
      <c r="U2561" s="38">
        <f>IF(OR($R2561=0,NOT(ISNUMBER($I2561))),0,IF(YEAR($I2561)+IF($Q2561=1,RetAgeO,RetAgeE)=FY,MONTH($I2561),IF(YEAR($I2561)+IF($Q2561=1,RetAgeO,RetAgeE)&lt;FY,1,0)))</f>
        <v/>
      </c>
      <c r="V2561" s="38">
        <f>IF(OR($R2561=0,NOT(ISNUMBER($K2561))),0,IF(YEAR($K2561)=FY,MONTH($K2561),IF(YEAR($K2561)&lt;FY,1,0)))</f>
        <v/>
      </c>
      <c r="W2561" s="38">
        <f>IF($R2561=0,0,MIN(12,IF(AND(ISNUMBER($O2561),$O2561&gt;=1,$O2561&lt;=12),INT($O2561),12),IF(AND(RetireExit="Yes",$U2561&gt;0),$U2561,12),IF(AND(ContractExit="Yes",$V2561&gt;0),$V2561,12)))</f>
        <v/>
      </c>
      <c r="X2561" s="37">
        <f>IF(ISNUMBER($P2561),$P2561,IncPct)</f>
        <v/>
      </c>
      <c r="Y2561" s="39">
        <f>IF($W2561=0,0,MAX(0,MIN($W2561,IncMonth-1))+MAX(0,$W2561-IncMonth+1)*(1+$X2561))</f>
        <v/>
      </c>
      <c r="Z2561" s="40">
        <f>IF($C2561="",0,IFERROR(INDEX(Departments!$B$5:$B$54,MATCH($C2561,Departments!$A$5:$A$54,0)),0))</f>
        <v/>
      </c>
      <c r="AA2561" s="41">
        <f>N($L2561)*$Y2561</f>
        <v/>
      </c>
      <c r="AB2561" s="41">
        <f>N($M2561)*$Y2561</f>
        <v/>
      </c>
      <c r="AC2561" s="41">
        <f>$AA2561*$Z2561</f>
        <v/>
      </c>
      <c r="AD2561" s="41">
        <f>$AA2561*BonusMonths/12</f>
        <v/>
      </c>
      <c r="AE2561" s="41">
        <f>($AA2561+SI_Gross*$AB2561)*IF($Q2561=1,SI_O,SI_E)</f>
        <v/>
      </c>
      <c r="AF2561" s="41">
        <f>IF($Q2561=1,0,$AA2561*EOSB)</f>
        <v/>
      </c>
      <c r="AG2561" s="41">
        <f>$AN2561*$W2561</f>
        <v/>
      </c>
      <c r="AH2561" s="41">
        <f>SUM($AA2561:$AG2561)</f>
        <v/>
      </c>
      <c r="AI2561" s="41">
        <f>12*($AM2561+$AN2561)</f>
        <v/>
      </c>
      <c r="AJ2561" s="41">
        <f>$AM2561*((IncMonth-1)+(13-IncMonth)*(1+$X2561))+12*$AN2561</f>
        <v/>
      </c>
      <c r="AK2561" s="41">
        <f>IF($R2561=1,N($L2561)+N($M2561),0)</f>
        <v/>
      </c>
      <c r="AL2561">
        <f>IF($C2561="","",IF(N($L2561)&lt;=0,"Basic salary missing",IF(ISNA(MATCH($C2561,Departments!$A$5:$A$54,0)),"Department not on Departments sheet",IF(AND($I2561&lt;&gt;"",NOT(ISNUMBER($I2561))),"Date of birth is text, not a date",IF(AND($K2561&lt;&gt;"",NOT(ISNUMBER($K2561))),"Contract end is text, not a date","")))))</f>
        <v/>
      </c>
      <c r="AM2561" s="41">
        <f>IF($R2561=0,0,N($L2561)*(1+$Z2561+BonusMonths/12+IF($Q2561=1,0,EOSB))+N($M2561)+(N($L2561)+SI_Gross*N($M2561))*IF($Q2561=1,SI_O,SI_E))</f>
        <v/>
      </c>
      <c r="AN2561" s="41">
        <f>IF($R2561=0,0,(IF($Q2561=1,MedO,MedE+Ticket)+Training)/12)</f>
        <v/>
      </c>
    </row>
    <row r="2562">
      <c r="I2562" s="35" t="n"/>
      <c r="J2562" s="35" t="n"/>
      <c r="K2562" s="35" t="n"/>
      <c r="L2562" s="36" t="n"/>
      <c r="M2562" s="36" t="n"/>
      <c r="P2562" s="37" t="n"/>
      <c r="Q2562" s="38">
        <f>IF($C2562="",0,IF(OR(LOWER(TRIM($G2562))="omani",LOWER(TRIM($G2562))="oman",LOWER(TRIM($G2562))="om",LOWER(TRIM($G2562))="local"),1,0))</f>
        <v/>
      </c>
      <c r="R2562" s="38">
        <f>IF($C2562="",0,IF(OR(ISNUMBER(SEARCH("resign",$N2562)),ISNUMBER(SEARCH("terminat",$N2562)),ISNUMBER(SEARCH("inactive",$N2562)),ISNUMBER(SEARCH("vacan",$N2562)),ISNUMBER(SEARCH("deceased",$N2562)),ISNUMBER(SEARCH("separated",$N2562))),0,1))</f>
        <v/>
      </c>
      <c r="S2562">
        <f>IF(OR($R2562=0,NOT(ISNUMBER($I2562))),"",IFERROR(DATEDIF($I2562,DATE(FY,1,1),"y"),""))</f>
        <v/>
      </c>
      <c r="T2562">
        <f>IF(OR($R2562=0,NOT(ISNUMBER($J2562))),"",IFERROR(DATEDIF($J2562,DATE(FY,1,1),"y"),0))</f>
        <v/>
      </c>
      <c r="U2562" s="38">
        <f>IF(OR($R2562=0,NOT(ISNUMBER($I2562))),0,IF(YEAR($I2562)+IF($Q2562=1,RetAgeO,RetAgeE)=FY,MONTH($I2562),IF(YEAR($I2562)+IF($Q2562=1,RetAgeO,RetAgeE)&lt;FY,1,0)))</f>
        <v/>
      </c>
      <c r="V2562" s="38">
        <f>IF(OR($R2562=0,NOT(ISNUMBER($K2562))),0,IF(YEAR($K2562)=FY,MONTH($K2562),IF(YEAR($K2562)&lt;FY,1,0)))</f>
        <v/>
      </c>
      <c r="W2562" s="38">
        <f>IF($R2562=0,0,MIN(12,IF(AND(ISNUMBER($O2562),$O2562&gt;=1,$O2562&lt;=12),INT($O2562),12),IF(AND(RetireExit="Yes",$U2562&gt;0),$U2562,12),IF(AND(ContractExit="Yes",$V2562&gt;0),$V2562,12)))</f>
        <v/>
      </c>
      <c r="X2562" s="37">
        <f>IF(ISNUMBER($P2562),$P2562,IncPct)</f>
        <v/>
      </c>
      <c r="Y2562" s="39">
        <f>IF($W2562=0,0,MAX(0,MIN($W2562,IncMonth-1))+MAX(0,$W2562-IncMonth+1)*(1+$X2562))</f>
        <v/>
      </c>
      <c r="Z2562" s="40">
        <f>IF($C2562="",0,IFERROR(INDEX(Departments!$B$5:$B$54,MATCH($C2562,Departments!$A$5:$A$54,0)),0))</f>
        <v/>
      </c>
      <c r="AA2562" s="41">
        <f>N($L2562)*$Y2562</f>
        <v/>
      </c>
      <c r="AB2562" s="41">
        <f>N($M2562)*$Y2562</f>
        <v/>
      </c>
      <c r="AC2562" s="41">
        <f>$AA2562*$Z2562</f>
        <v/>
      </c>
      <c r="AD2562" s="41">
        <f>$AA2562*BonusMonths/12</f>
        <v/>
      </c>
      <c r="AE2562" s="41">
        <f>($AA2562+SI_Gross*$AB2562)*IF($Q2562=1,SI_O,SI_E)</f>
        <v/>
      </c>
      <c r="AF2562" s="41">
        <f>IF($Q2562=1,0,$AA2562*EOSB)</f>
        <v/>
      </c>
      <c r="AG2562" s="41">
        <f>$AN2562*$W2562</f>
        <v/>
      </c>
      <c r="AH2562" s="41">
        <f>SUM($AA2562:$AG2562)</f>
        <v/>
      </c>
      <c r="AI2562" s="41">
        <f>12*($AM2562+$AN2562)</f>
        <v/>
      </c>
      <c r="AJ2562" s="41">
        <f>$AM2562*((IncMonth-1)+(13-IncMonth)*(1+$X2562))+12*$AN2562</f>
        <v/>
      </c>
      <c r="AK2562" s="41">
        <f>IF($R2562=1,N($L2562)+N($M2562),0)</f>
        <v/>
      </c>
      <c r="AL2562">
        <f>IF($C2562="","",IF(N($L2562)&lt;=0,"Basic salary missing",IF(ISNA(MATCH($C2562,Departments!$A$5:$A$54,0)),"Department not on Departments sheet",IF(AND($I2562&lt;&gt;"",NOT(ISNUMBER($I2562))),"Date of birth is text, not a date",IF(AND($K2562&lt;&gt;"",NOT(ISNUMBER($K2562))),"Contract end is text, not a date","")))))</f>
        <v/>
      </c>
      <c r="AM2562" s="41">
        <f>IF($R2562=0,0,N($L2562)*(1+$Z2562+BonusMonths/12+IF($Q2562=1,0,EOSB))+N($M2562)+(N($L2562)+SI_Gross*N($M2562))*IF($Q2562=1,SI_O,SI_E))</f>
        <v/>
      </c>
      <c r="AN2562" s="41">
        <f>IF($R2562=0,0,(IF($Q2562=1,MedO,MedE+Ticket)+Training)/12)</f>
        <v/>
      </c>
    </row>
    <row r="2563">
      <c r="I2563" s="35" t="n"/>
      <c r="J2563" s="35" t="n"/>
      <c r="K2563" s="35" t="n"/>
      <c r="L2563" s="36" t="n"/>
      <c r="M2563" s="36" t="n"/>
      <c r="P2563" s="37" t="n"/>
      <c r="Q2563" s="38">
        <f>IF($C2563="",0,IF(OR(LOWER(TRIM($G2563))="omani",LOWER(TRIM($G2563))="oman",LOWER(TRIM($G2563))="om",LOWER(TRIM($G2563))="local"),1,0))</f>
        <v/>
      </c>
      <c r="R2563" s="38">
        <f>IF($C2563="",0,IF(OR(ISNUMBER(SEARCH("resign",$N2563)),ISNUMBER(SEARCH("terminat",$N2563)),ISNUMBER(SEARCH("inactive",$N2563)),ISNUMBER(SEARCH("vacan",$N2563)),ISNUMBER(SEARCH("deceased",$N2563)),ISNUMBER(SEARCH("separated",$N2563))),0,1))</f>
        <v/>
      </c>
      <c r="S2563">
        <f>IF(OR($R2563=0,NOT(ISNUMBER($I2563))),"",IFERROR(DATEDIF($I2563,DATE(FY,1,1),"y"),""))</f>
        <v/>
      </c>
      <c r="T2563">
        <f>IF(OR($R2563=0,NOT(ISNUMBER($J2563))),"",IFERROR(DATEDIF($J2563,DATE(FY,1,1),"y"),0))</f>
        <v/>
      </c>
      <c r="U2563" s="38">
        <f>IF(OR($R2563=0,NOT(ISNUMBER($I2563))),0,IF(YEAR($I2563)+IF($Q2563=1,RetAgeO,RetAgeE)=FY,MONTH($I2563),IF(YEAR($I2563)+IF($Q2563=1,RetAgeO,RetAgeE)&lt;FY,1,0)))</f>
        <v/>
      </c>
      <c r="V2563" s="38">
        <f>IF(OR($R2563=0,NOT(ISNUMBER($K2563))),0,IF(YEAR($K2563)=FY,MONTH($K2563),IF(YEAR($K2563)&lt;FY,1,0)))</f>
        <v/>
      </c>
      <c r="W2563" s="38">
        <f>IF($R2563=0,0,MIN(12,IF(AND(ISNUMBER($O2563),$O2563&gt;=1,$O2563&lt;=12),INT($O2563),12),IF(AND(RetireExit="Yes",$U2563&gt;0),$U2563,12),IF(AND(ContractExit="Yes",$V2563&gt;0),$V2563,12)))</f>
        <v/>
      </c>
      <c r="X2563" s="37">
        <f>IF(ISNUMBER($P2563),$P2563,IncPct)</f>
        <v/>
      </c>
      <c r="Y2563" s="39">
        <f>IF($W2563=0,0,MAX(0,MIN($W2563,IncMonth-1))+MAX(0,$W2563-IncMonth+1)*(1+$X2563))</f>
        <v/>
      </c>
      <c r="Z2563" s="40">
        <f>IF($C2563="",0,IFERROR(INDEX(Departments!$B$5:$B$54,MATCH($C2563,Departments!$A$5:$A$54,0)),0))</f>
        <v/>
      </c>
      <c r="AA2563" s="41">
        <f>N($L2563)*$Y2563</f>
        <v/>
      </c>
      <c r="AB2563" s="41">
        <f>N($M2563)*$Y2563</f>
        <v/>
      </c>
      <c r="AC2563" s="41">
        <f>$AA2563*$Z2563</f>
        <v/>
      </c>
      <c r="AD2563" s="41">
        <f>$AA2563*BonusMonths/12</f>
        <v/>
      </c>
      <c r="AE2563" s="41">
        <f>($AA2563+SI_Gross*$AB2563)*IF($Q2563=1,SI_O,SI_E)</f>
        <v/>
      </c>
      <c r="AF2563" s="41">
        <f>IF($Q2563=1,0,$AA2563*EOSB)</f>
        <v/>
      </c>
      <c r="AG2563" s="41">
        <f>$AN2563*$W2563</f>
        <v/>
      </c>
      <c r="AH2563" s="41">
        <f>SUM($AA2563:$AG2563)</f>
        <v/>
      </c>
      <c r="AI2563" s="41">
        <f>12*($AM2563+$AN2563)</f>
        <v/>
      </c>
      <c r="AJ2563" s="41">
        <f>$AM2563*((IncMonth-1)+(13-IncMonth)*(1+$X2563))+12*$AN2563</f>
        <v/>
      </c>
      <c r="AK2563" s="41">
        <f>IF($R2563=1,N($L2563)+N($M2563),0)</f>
        <v/>
      </c>
      <c r="AL2563">
        <f>IF($C2563="","",IF(N($L2563)&lt;=0,"Basic salary missing",IF(ISNA(MATCH($C2563,Departments!$A$5:$A$54,0)),"Department not on Departments sheet",IF(AND($I2563&lt;&gt;"",NOT(ISNUMBER($I2563))),"Date of birth is text, not a date",IF(AND($K2563&lt;&gt;"",NOT(ISNUMBER($K2563))),"Contract end is text, not a date","")))))</f>
        <v/>
      </c>
      <c r="AM2563" s="41">
        <f>IF($R2563=0,0,N($L2563)*(1+$Z2563+BonusMonths/12+IF($Q2563=1,0,EOSB))+N($M2563)+(N($L2563)+SI_Gross*N($M2563))*IF($Q2563=1,SI_O,SI_E))</f>
        <v/>
      </c>
      <c r="AN2563" s="41">
        <f>IF($R2563=0,0,(IF($Q2563=1,MedO,MedE+Ticket)+Training)/12)</f>
        <v/>
      </c>
    </row>
    <row r="2564">
      <c r="I2564" s="35" t="n"/>
      <c r="J2564" s="35" t="n"/>
      <c r="K2564" s="35" t="n"/>
      <c r="L2564" s="36" t="n"/>
      <c r="M2564" s="36" t="n"/>
      <c r="P2564" s="37" t="n"/>
      <c r="Q2564" s="38">
        <f>IF($C2564="",0,IF(OR(LOWER(TRIM($G2564))="omani",LOWER(TRIM($G2564))="oman",LOWER(TRIM($G2564))="om",LOWER(TRIM($G2564))="local"),1,0))</f>
        <v/>
      </c>
      <c r="R2564" s="38">
        <f>IF($C2564="",0,IF(OR(ISNUMBER(SEARCH("resign",$N2564)),ISNUMBER(SEARCH("terminat",$N2564)),ISNUMBER(SEARCH("inactive",$N2564)),ISNUMBER(SEARCH("vacan",$N2564)),ISNUMBER(SEARCH("deceased",$N2564)),ISNUMBER(SEARCH("separated",$N2564))),0,1))</f>
        <v/>
      </c>
      <c r="S2564">
        <f>IF(OR($R2564=0,NOT(ISNUMBER($I2564))),"",IFERROR(DATEDIF($I2564,DATE(FY,1,1),"y"),""))</f>
        <v/>
      </c>
      <c r="T2564">
        <f>IF(OR($R2564=0,NOT(ISNUMBER($J2564))),"",IFERROR(DATEDIF($J2564,DATE(FY,1,1),"y"),0))</f>
        <v/>
      </c>
      <c r="U2564" s="38">
        <f>IF(OR($R2564=0,NOT(ISNUMBER($I2564))),0,IF(YEAR($I2564)+IF($Q2564=1,RetAgeO,RetAgeE)=FY,MONTH($I2564),IF(YEAR($I2564)+IF($Q2564=1,RetAgeO,RetAgeE)&lt;FY,1,0)))</f>
        <v/>
      </c>
      <c r="V2564" s="38">
        <f>IF(OR($R2564=0,NOT(ISNUMBER($K2564))),0,IF(YEAR($K2564)=FY,MONTH($K2564),IF(YEAR($K2564)&lt;FY,1,0)))</f>
        <v/>
      </c>
      <c r="W2564" s="38">
        <f>IF($R2564=0,0,MIN(12,IF(AND(ISNUMBER($O2564),$O2564&gt;=1,$O2564&lt;=12),INT($O2564),12),IF(AND(RetireExit="Yes",$U2564&gt;0),$U2564,12),IF(AND(ContractExit="Yes",$V2564&gt;0),$V2564,12)))</f>
        <v/>
      </c>
      <c r="X2564" s="37">
        <f>IF(ISNUMBER($P2564),$P2564,IncPct)</f>
        <v/>
      </c>
      <c r="Y2564" s="39">
        <f>IF($W2564=0,0,MAX(0,MIN($W2564,IncMonth-1))+MAX(0,$W2564-IncMonth+1)*(1+$X2564))</f>
        <v/>
      </c>
      <c r="Z2564" s="40">
        <f>IF($C2564="",0,IFERROR(INDEX(Departments!$B$5:$B$54,MATCH($C2564,Departments!$A$5:$A$54,0)),0))</f>
        <v/>
      </c>
      <c r="AA2564" s="41">
        <f>N($L2564)*$Y2564</f>
        <v/>
      </c>
      <c r="AB2564" s="41">
        <f>N($M2564)*$Y2564</f>
        <v/>
      </c>
      <c r="AC2564" s="41">
        <f>$AA2564*$Z2564</f>
        <v/>
      </c>
      <c r="AD2564" s="41">
        <f>$AA2564*BonusMonths/12</f>
        <v/>
      </c>
      <c r="AE2564" s="41">
        <f>($AA2564+SI_Gross*$AB2564)*IF($Q2564=1,SI_O,SI_E)</f>
        <v/>
      </c>
      <c r="AF2564" s="41">
        <f>IF($Q2564=1,0,$AA2564*EOSB)</f>
        <v/>
      </c>
      <c r="AG2564" s="41">
        <f>$AN2564*$W2564</f>
        <v/>
      </c>
      <c r="AH2564" s="41">
        <f>SUM($AA2564:$AG2564)</f>
        <v/>
      </c>
      <c r="AI2564" s="41">
        <f>12*($AM2564+$AN2564)</f>
        <v/>
      </c>
      <c r="AJ2564" s="41">
        <f>$AM2564*((IncMonth-1)+(13-IncMonth)*(1+$X2564))+12*$AN2564</f>
        <v/>
      </c>
      <c r="AK2564" s="41">
        <f>IF($R2564=1,N($L2564)+N($M2564),0)</f>
        <v/>
      </c>
      <c r="AL2564">
        <f>IF($C2564="","",IF(N($L2564)&lt;=0,"Basic salary missing",IF(ISNA(MATCH($C2564,Departments!$A$5:$A$54,0)),"Department not on Departments sheet",IF(AND($I2564&lt;&gt;"",NOT(ISNUMBER($I2564))),"Date of birth is text, not a date",IF(AND($K2564&lt;&gt;"",NOT(ISNUMBER($K2564))),"Contract end is text, not a date","")))))</f>
        <v/>
      </c>
      <c r="AM2564" s="41">
        <f>IF($R2564=0,0,N($L2564)*(1+$Z2564+BonusMonths/12+IF($Q2564=1,0,EOSB))+N($M2564)+(N($L2564)+SI_Gross*N($M2564))*IF($Q2564=1,SI_O,SI_E))</f>
        <v/>
      </c>
      <c r="AN2564" s="41">
        <f>IF($R2564=0,0,(IF($Q2564=1,MedO,MedE+Ticket)+Training)/12)</f>
        <v/>
      </c>
    </row>
    <row r="2565">
      <c r="I2565" s="35" t="n"/>
      <c r="J2565" s="35" t="n"/>
      <c r="K2565" s="35" t="n"/>
      <c r="L2565" s="36" t="n"/>
      <c r="M2565" s="36" t="n"/>
      <c r="P2565" s="37" t="n"/>
      <c r="Q2565" s="38">
        <f>IF($C2565="",0,IF(OR(LOWER(TRIM($G2565))="omani",LOWER(TRIM($G2565))="oman",LOWER(TRIM($G2565))="om",LOWER(TRIM($G2565))="local"),1,0))</f>
        <v/>
      </c>
      <c r="R2565" s="38">
        <f>IF($C2565="",0,IF(OR(ISNUMBER(SEARCH("resign",$N2565)),ISNUMBER(SEARCH("terminat",$N2565)),ISNUMBER(SEARCH("inactive",$N2565)),ISNUMBER(SEARCH("vacan",$N2565)),ISNUMBER(SEARCH("deceased",$N2565)),ISNUMBER(SEARCH("separated",$N2565))),0,1))</f>
        <v/>
      </c>
      <c r="S2565">
        <f>IF(OR($R2565=0,NOT(ISNUMBER($I2565))),"",IFERROR(DATEDIF($I2565,DATE(FY,1,1),"y"),""))</f>
        <v/>
      </c>
      <c r="T2565">
        <f>IF(OR($R2565=0,NOT(ISNUMBER($J2565))),"",IFERROR(DATEDIF($J2565,DATE(FY,1,1),"y"),0))</f>
        <v/>
      </c>
      <c r="U2565" s="38">
        <f>IF(OR($R2565=0,NOT(ISNUMBER($I2565))),0,IF(YEAR($I2565)+IF($Q2565=1,RetAgeO,RetAgeE)=FY,MONTH($I2565),IF(YEAR($I2565)+IF($Q2565=1,RetAgeO,RetAgeE)&lt;FY,1,0)))</f>
        <v/>
      </c>
      <c r="V2565" s="38">
        <f>IF(OR($R2565=0,NOT(ISNUMBER($K2565))),0,IF(YEAR($K2565)=FY,MONTH($K2565),IF(YEAR($K2565)&lt;FY,1,0)))</f>
        <v/>
      </c>
      <c r="W2565" s="38">
        <f>IF($R2565=0,0,MIN(12,IF(AND(ISNUMBER($O2565),$O2565&gt;=1,$O2565&lt;=12),INT($O2565),12),IF(AND(RetireExit="Yes",$U2565&gt;0),$U2565,12),IF(AND(ContractExit="Yes",$V2565&gt;0),$V2565,12)))</f>
        <v/>
      </c>
      <c r="X2565" s="37">
        <f>IF(ISNUMBER($P2565),$P2565,IncPct)</f>
        <v/>
      </c>
      <c r="Y2565" s="39">
        <f>IF($W2565=0,0,MAX(0,MIN($W2565,IncMonth-1))+MAX(0,$W2565-IncMonth+1)*(1+$X2565))</f>
        <v/>
      </c>
      <c r="Z2565" s="40">
        <f>IF($C2565="",0,IFERROR(INDEX(Departments!$B$5:$B$54,MATCH($C2565,Departments!$A$5:$A$54,0)),0))</f>
        <v/>
      </c>
      <c r="AA2565" s="41">
        <f>N($L2565)*$Y2565</f>
        <v/>
      </c>
      <c r="AB2565" s="41">
        <f>N($M2565)*$Y2565</f>
        <v/>
      </c>
      <c r="AC2565" s="41">
        <f>$AA2565*$Z2565</f>
        <v/>
      </c>
      <c r="AD2565" s="41">
        <f>$AA2565*BonusMonths/12</f>
        <v/>
      </c>
      <c r="AE2565" s="41">
        <f>($AA2565+SI_Gross*$AB2565)*IF($Q2565=1,SI_O,SI_E)</f>
        <v/>
      </c>
      <c r="AF2565" s="41">
        <f>IF($Q2565=1,0,$AA2565*EOSB)</f>
        <v/>
      </c>
      <c r="AG2565" s="41">
        <f>$AN2565*$W2565</f>
        <v/>
      </c>
      <c r="AH2565" s="41">
        <f>SUM($AA2565:$AG2565)</f>
        <v/>
      </c>
      <c r="AI2565" s="41">
        <f>12*($AM2565+$AN2565)</f>
        <v/>
      </c>
      <c r="AJ2565" s="41">
        <f>$AM2565*((IncMonth-1)+(13-IncMonth)*(1+$X2565))+12*$AN2565</f>
        <v/>
      </c>
      <c r="AK2565" s="41">
        <f>IF($R2565=1,N($L2565)+N($M2565),0)</f>
        <v/>
      </c>
      <c r="AL2565">
        <f>IF($C2565="","",IF(N($L2565)&lt;=0,"Basic salary missing",IF(ISNA(MATCH($C2565,Departments!$A$5:$A$54,0)),"Department not on Departments sheet",IF(AND($I2565&lt;&gt;"",NOT(ISNUMBER($I2565))),"Date of birth is text, not a date",IF(AND($K2565&lt;&gt;"",NOT(ISNUMBER($K2565))),"Contract end is text, not a date","")))))</f>
        <v/>
      </c>
      <c r="AM2565" s="41">
        <f>IF($R2565=0,0,N($L2565)*(1+$Z2565+BonusMonths/12+IF($Q2565=1,0,EOSB))+N($M2565)+(N($L2565)+SI_Gross*N($M2565))*IF($Q2565=1,SI_O,SI_E))</f>
        <v/>
      </c>
      <c r="AN2565" s="41">
        <f>IF($R2565=0,0,(IF($Q2565=1,MedO,MedE+Ticket)+Training)/12)</f>
        <v/>
      </c>
    </row>
    <row r="2566">
      <c r="I2566" s="35" t="n"/>
      <c r="J2566" s="35" t="n"/>
      <c r="K2566" s="35" t="n"/>
      <c r="L2566" s="36" t="n"/>
      <c r="M2566" s="36" t="n"/>
      <c r="P2566" s="37" t="n"/>
      <c r="Q2566" s="38">
        <f>IF($C2566="",0,IF(OR(LOWER(TRIM($G2566))="omani",LOWER(TRIM($G2566))="oman",LOWER(TRIM($G2566))="om",LOWER(TRIM($G2566))="local"),1,0))</f>
        <v/>
      </c>
      <c r="R2566" s="38">
        <f>IF($C2566="",0,IF(OR(ISNUMBER(SEARCH("resign",$N2566)),ISNUMBER(SEARCH("terminat",$N2566)),ISNUMBER(SEARCH("inactive",$N2566)),ISNUMBER(SEARCH("vacan",$N2566)),ISNUMBER(SEARCH("deceased",$N2566)),ISNUMBER(SEARCH("separated",$N2566))),0,1))</f>
        <v/>
      </c>
      <c r="S2566">
        <f>IF(OR($R2566=0,NOT(ISNUMBER($I2566))),"",IFERROR(DATEDIF($I2566,DATE(FY,1,1),"y"),""))</f>
        <v/>
      </c>
      <c r="T2566">
        <f>IF(OR($R2566=0,NOT(ISNUMBER($J2566))),"",IFERROR(DATEDIF($J2566,DATE(FY,1,1),"y"),0))</f>
        <v/>
      </c>
      <c r="U2566" s="38">
        <f>IF(OR($R2566=0,NOT(ISNUMBER($I2566))),0,IF(YEAR($I2566)+IF($Q2566=1,RetAgeO,RetAgeE)=FY,MONTH($I2566),IF(YEAR($I2566)+IF($Q2566=1,RetAgeO,RetAgeE)&lt;FY,1,0)))</f>
        <v/>
      </c>
      <c r="V2566" s="38">
        <f>IF(OR($R2566=0,NOT(ISNUMBER($K2566))),0,IF(YEAR($K2566)=FY,MONTH($K2566),IF(YEAR($K2566)&lt;FY,1,0)))</f>
        <v/>
      </c>
      <c r="W2566" s="38">
        <f>IF($R2566=0,0,MIN(12,IF(AND(ISNUMBER($O2566),$O2566&gt;=1,$O2566&lt;=12),INT($O2566),12),IF(AND(RetireExit="Yes",$U2566&gt;0),$U2566,12),IF(AND(ContractExit="Yes",$V2566&gt;0),$V2566,12)))</f>
        <v/>
      </c>
      <c r="X2566" s="37">
        <f>IF(ISNUMBER($P2566),$P2566,IncPct)</f>
        <v/>
      </c>
      <c r="Y2566" s="39">
        <f>IF($W2566=0,0,MAX(0,MIN($W2566,IncMonth-1))+MAX(0,$W2566-IncMonth+1)*(1+$X2566))</f>
        <v/>
      </c>
      <c r="Z2566" s="40">
        <f>IF($C2566="",0,IFERROR(INDEX(Departments!$B$5:$B$54,MATCH($C2566,Departments!$A$5:$A$54,0)),0))</f>
        <v/>
      </c>
      <c r="AA2566" s="41">
        <f>N($L2566)*$Y2566</f>
        <v/>
      </c>
      <c r="AB2566" s="41">
        <f>N($M2566)*$Y2566</f>
        <v/>
      </c>
      <c r="AC2566" s="41">
        <f>$AA2566*$Z2566</f>
        <v/>
      </c>
      <c r="AD2566" s="41">
        <f>$AA2566*BonusMonths/12</f>
        <v/>
      </c>
      <c r="AE2566" s="41">
        <f>($AA2566+SI_Gross*$AB2566)*IF($Q2566=1,SI_O,SI_E)</f>
        <v/>
      </c>
      <c r="AF2566" s="41">
        <f>IF($Q2566=1,0,$AA2566*EOSB)</f>
        <v/>
      </c>
      <c r="AG2566" s="41">
        <f>$AN2566*$W2566</f>
        <v/>
      </c>
      <c r="AH2566" s="41">
        <f>SUM($AA2566:$AG2566)</f>
        <v/>
      </c>
      <c r="AI2566" s="41">
        <f>12*($AM2566+$AN2566)</f>
        <v/>
      </c>
      <c r="AJ2566" s="41">
        <f>$AM2566*((IncMonth-1)+(13-IncMonth)*(1+$X2566))+12*$AN2566</f>
        <v/>
      </c>
      <c r="AK2566" s="41">
        <f>IF($R2566=1,N($L2566)+N($M2566),0)</f>
        <v/>
      </c>
      <c r="AL2566">
        <f>IF($C2566="","",IF(N($L2566)&lt;=0,"Basic salary missing",IF(ISNA(MATCH($C2566,Departments!$A$5:$A$54,0)),"Department not on Departments sheet",IF(AND($I2566&lt;&gt;"",NOT(ISNUMBER($I2566))),"Date of birth is text, not a date",IF(AND($K2566&lt;&gt;"",NOT(ISNUMBER($K2566))),"Contract end is text, not a date","")))))</f>
        <v/>
      </c>
      <c r="AM2566" s="41">
        <f>IF($R2566=0,0,N($L2566)*(1+$Z2566+BonusMonths/12+IF($Q2566=1,0,EOSB))+N($M2566)+(N($L2566)+SI_Gross*N($M2566))*IF($Q2566=1,SI_O,SI_E))</f>
        <v/>
      </c>
      <c r="AN2566" s="41">
        <f>IF($R2566=0,0,(IF($Q2566=1,MedO,MedE+Ticket)+Training)/12)</f>
        <v/>
      </c>
    </row>
    <row r="2567">
      <c r="I2567" s="35" t="n"/>
      <c r="J2567" s="35" t="n"/>
      <c r="K2567" s="35" t="n"/>
      <c r="L2567" s="36" t="n"/>
      <c r="M2567" s="36" t="n"/>
      <c r="P2567" s="37" t="n"/>
      <c r="Q2567" s="38">
        <f>IF($C2567="",0,IF(OR(LOWER(TRIM($G2567))="omani",LOWER(TRIM($G2567))="oman",LOWER(TRIM($G2567))="om",LOWER(TRIM($G2567))="local"),1,0))</f>
        <v/>
      </c>
      <c r="R2567" s="38">
        <f>IF($C2567="",0,IF(OR(ISNUMBER(SEARCH("resign",$N2567)),ISNUMBER(SEARCH("terminat",$N2567)),ISNUMBER(SEARCH("inactive",$N2567)),ISNUMBER(SEARCH("vacan",$N2567)),ISNUMBER(SEARCH("deceased",$N2567)),ISNUMBER(SEARCH("separated",$N2567))),0,1))</f>
        <v/>
      </c>
      <c r="S2567">
        <f>IF(OR($R2567=0,NOT(ISNUMBER($I2567))),"",IFERROR(DATEDIF($I2567,DATE(FY,1,1),"y"),""))</f>
        <v/>
      </c>
      <c r="T2567">
        <f>IF(OR($R2567=0,NOT(ISNUMBER($J2567))),"",IFERROR(DATEDIF($J2567,DATE(FY,1,1),"y"),0))</f>
        <v/>
      </c>
      <c r="U2567" s="38">
        <f>IF(OR($R2567=0,NOT(ISNUMBER($I2567))),0,IF(YEAR($I2567)+IF($Q2567=1,RetAgeO,RetAgeE)=FY,MONTH($I2567),IF(YEAR($I2567)+IF($Q2567=1,RetAgeO,RetAgeE)&lt;FY,1,0)))</f>
        <v/>
      </c>
      <c r="V2567" s="38">
        <f>IF(OR($R2567=0,NOT(ISNUMBER($K2567))),0,IF(YEAR($K2567)=FY,MONTH($K2567),IF(YEAR($K2567)&lt;FY,1,0)))</f>
        <v/>
      </c>
      <c r="W2567" s="38">
        <f>IF($R2567=0,0,MIN(12,IF(AND(ISNUMBER($O2567),$O2567&gt;=1,$O2567&lt;=12),INT($O2567),12),IF(AND(RetireExit="Yes",$U2567&gt;0),$U2567,12),IF(AND(ContractExit="Yes",$V2567&gt;0),$V2567,12)))</f>
        <v/>
      </c>
      <c r="X2567" s="37">
        <f>IF(ISNUMBER($P2567),$P2567,IncPct)</f>
        <v/>
      </c>
      <c r="Y2567" s="39">
        <f>IF($W2567=0,0,MAX(0,MIN($W2567,IncMonth-1))+MAX(0,$W2567-IncMonth+1)*(1+$X2567))</f>
        <v/>
      </c>
      <c r="Z2567" s="40">
        <f>IF($C2567="",0,IFERROR(INDEX(Departments!$B$5:$B$54,MATCH($C2567,Departments!$A$5:$A$54,0)),0))</f>
        <v/>
      </c>
      <c r="AA2567" s="41">
        <f>N($L2567)*$Y2567</f>
        <v/>
      </c>
      <c r="AB2567" s="41">
        <f>N($M2567)*$Y2567</f>
        <v/>
      </c>
      <c r="AC2567" s="41">
        <f>$AA2567*$Z2567</f>
        <v/>
      </c>
      <c r="AD2567" s="41">
        <f>$AA2567*BonusMonths/12</f>
        <v/>
      </c>
      <c r="AE2567" s="41">
        <f>($AA2567+SI_Gross*$AB2567)*IF($Q2567=1,SI_O,SI_E)</f>
        <v/>
      </c>
      <c r="AF2567" s="41">
        <f>IF($Q2567=1,0,$AA2567*EOSB)</f>
        <v/>
      </c>
      <c r="AG2567" s="41">
        <f>$AN2567*$W2567</f>
        <v/>
      </c>
      <c r="AH2567" s="41">
        <f>SUM($AA2567:$AG2567)</f>
        <v/>
      </c>
      <c r="AI2567" s="41">
        <f>12*($AM2567+$AN2567)</f>
        <v/>
      </c>
      <c r="AJ2567" s="41">
        <f>$AM2567*((IncMonth-1)+(13-IncMonth)*(1+$X2567))+12*$AN2567</f>
        <v/>
      </c>
      <c r="AK2567" s="41">
        <f>IF($R2567=1,N($L2567)+N($M2567),0)</f>
        <v/>
      </c>
      <c r="AL2567">
        <f>IF($C2567="","",IF(N($L2567)&lt;=0,"Basic salary missing",IF(ISNA(MATCH($C2567,Departments!$A$5:$A$54,0)),"Department not on Departments sheet",IF(AND($I2567&lt;&gt;"",NOT(ISNUMBER($I2567))),"Date of birth is text, not a date",IF(AND($K2567&lt;&gt;"",NOT(ISNUMBER($K2567))),"Contract end is text, not a date","")))))</f>
        <v/>
      </c>
      <c r="AM2567" s="41">
        <f>IF($R2567=0,0,N($L2567)*(1+$Z2567+BonusMonths/12+IF($Q2567=1,0,EOSB))+N($M2567)+(N($L2567)+SI_Gross*N($M2567))*IF($Q2567=1,SI_O,SI_E))</f>
        <v/>
      </c>
      <c r="AN2567" s="41">
        <f>IF($R2567=0,0,(IF($Q2567=1,MedO,MedE+Ticket)+Training)/12)</f>
        <v/>
      </c>
    </row>
    <row r="2568">
      <c r="I2568" s="35" t="n"/>
      <c r="J2568" s="35" t="n"/>
      <c r="K2568" s="35" t="n"/>
      <c r="L2568" s="36" t="n"/>
      <c r="M2568" s="36" t="n"/>
      <c r="P2568" s="37" t="n"/>
      <c r="Q2568" s="38">
        <f>IF($C2568="",0,IF(OR(LOWER(TRIM($G2568))="omani",LOWER(TRIM($G2568))="oman",LOWER(TRIM($G2568))="om",LOWER(TRIM($G2568))="local"),1,0))</f>
        <v/>
      </c>
      <c r="R2568" s="38">
        <f>IF($C2568="",0,IF(OR(ISNUMBER(SEARCH("resign",$N2568)),ISNUMBER(SEARCH("terminat",$N2568)),ISNUMBER(SEARCH("inactive",$N2568)),ISNUMBER(SEARCH("vacan",$N2568)),ISNUMBER(SEARCH("deceased",$N2568)),ISNUMBER(SEARCH("separated",$N2568))),0,1))</f>
        <v/>
      </c>
      <c r="S2568">
        <f>IF(OR($R2568=0,NOT(ISNUMBER($I2568))),"",IFERROR(DATEDIF($I2568,DATE(FY,1,1),"y"),""))</f>
        <v/>
      </c>
      <c r="T2568">
        <f>IF(OR($R2568=0,NOT(ISNUMBER($J2568))),"",IFERROR(DATEDIF($J2568,DATE(FY,1,1),"y"),0))</f>
        <v/>
      </c>
      <c r="U2568" s="38">
        <f>IF(OR($R2568=0,NOT(ISNUMBER($I2568))),0,IF(YEAR($I2568)+IF($Q2568=1,RetAgeO,RetAgeE)=FY,MONTH($I2568),IF(YEAR($I2568)+IF($Q2568=1,RetAgeO,RetAgeE)&lt;FY,1,0)))</f>
        <v/>
      </c>
      <c r="V2568" s="38">
        <f>IF(OR($R2568=0,NOT(ISNUMBER($K2568))),0,IF(YEAR($K2568)=FY,MONTH($K2568),IF(YEAR($K2568)&lt;FY,1,0)))</f>
        <v/>
      </c>
      <c r="W2568" s="38">
        <f>IF($R2568=0,0,MIN(12,IF(AND(ISNUMBER($O2568),$O2568&gt;=1,$O2568&lt;=12),INT($O2568),12),IF(AND(RetireExit="Yes",$U2568&gt;0),$U2568,12),IF(AND(ContractExit="Yes",$V2568&gt;0),$V2568,12)))</f>
        <v/>
      </c>
      <c r="X2568" s="37">
        <f>IF(ISNUMBER($P2568),$P2568,IncPct)</f>
        <v/>
      </c>
      <c r="Y2568" s="39">
        <f>IF($W2568=0,0,MAX(0,MIN($W2568,IncMonth-1))+MAX(0,$W2568-IncMonth+1)*(1+$X2568))</f>
        <v/>
      </c>
      <c r="Z2568" s="40">
        <f>IF($C2568="",0,IFERROR(INDEX(Departments!$B$5:$B$54,MATCH($C2568,Departments!$A$5:$A$54,0)),0))</f>
        <v/>
      </c>
      <c r="AA2568" s="41">
        <f>N($L2568)*$Y2568</f>
        <v/>
      </c>
      <c r="AB2568" s="41">
        <f>N($M2568)*$Y2568</f>
        <v/>
      </c>
      <c r="AC2568" s="41">
        <f>$AA2568*$Z2568</f>
        <v/>
      </c>
      <c r="AD2568" s="41">
        <f>$AA2568*BonusMonths/12</f>
        <v/>
      </c>
      <c r="AE2568" s="41">
        <f>($AA2568+SI_Gross*$AB2568)*IF($Q2568=1,SI_O,SI_E)</f>
        <v/>
      </c>
      <c r="AF2568" s="41">
        <f>IF($Q2568=1,0,$AA2568*EOSB)</f>
        <v/>
      </c>
      <c r="AG2568" s="41">
        <f>$AN2568*$W2568</f>
        <v/>
      </c>
      <c r="AH2568" s="41">
        <f>SUM($AA2568:$AG2568)</f>
        <v/>
      </c>
      <c r="AI2568" s="41">
        <f>12*($AM2568+$AN2568)</f>
        <v/>
      </c>
      <c r="AJ2568" s="41">
        <f>$AM2568*((IncMonth-1)+(13-IncMonth)*(1+$X2568))+12*$AN2568</f>
        <v/>
      </c>
      <c r="AK2568" s="41">
        <f>IF($R2568=1,N($L2568)+N($M2568),0)</f>
        <v/>
      </c>
      <c r="AL2568">
        <f>IF($C2568="","",IF(N($L2568)&lt;=0,"Basic salary missing",IF(ISNA(MATCH($C2568,Departments!$A$5:$A$54,0)),"Department not on Departments sheet",IF(AND($I2568&lt;&gt;"",NOT(ISNUMBER($I2568))),"Date of birth is text, not a date",IF(AND($K2568&lt;&gt;"",NOT(ISNUMBER($K2568))),"Contract end is text, not a date","")))))</f>
        <v/>
      </c>
      <c r="AM2568" s="41">
        <f>IF($R2568=0,0,N($L2568)*(1+$Z2568+BonusMonths/12+IF($Q2568=1,0,EOSB))+N($M2568)+(N($L2568)+SI_Gross*N($M2568))*IF($Q2568=1,SI_O,SI_E))</f>
        <v/>
      </c>
      <c r="AN2568" s="41">
        <f>IF($R2568=0,0,(IF($Q2568=1,MedO,MedE+Ticket)+Training)/12)</f>
        <v/>
      </c>
    </row>
    <row r="2569">
      <c r="I2569" s="35" t="n"/>
      <c r="J2569" s="35" t="n"/>
      <c r="K2569" s="35" t="n"/>
      <c r="L2569" s="36" t="n"/>
      <c r="M2569" s="36" t="n"/>
      <c r="P2569" s="37" t="n"/>
      <c r="Q2569" s="38">
        <f>IF($C2569="",0,IF(OR(LOWER(TRIM($G2569))="omani",LOWER(TRIM($G2569))="oman",LOWER(TRIM($G2569))="om",LOWER(TRIM($G2569))="local"),1,0))</f>
        <v/>
      </c>
      <c r="R2569" s="38">
        <f>IF($C2569="",0,IF(OR(ISNUMBER(SEARCH("resign",$N2569)),ISNUMBER(SEARCH("terminat",$N2569)),ISNUMBER(SEARCH("inactive",$N2569)),ISNUMBER(SEARCH("vacan",$N2569)),ISNUMBER(SEARCH("deceased",$N2569)),ISNUMBER(SEARCH("separated",$N2569))),0,1))</f>
        <v/>
      </c>
      <c r="S2569">
        <f>IF(OR($R2569=0,NOT(ISNUMBER($I2569))),"",IFERROR(DATEDIF($I2569,DATE(FY,1,1),"y"),""))</f>
        <v/>
      </c>
      <c r="T2569">
        <f>IF(OR($R2569=0,NOT(ISNUMBER($J2569))),"",IFERROR(DATEDIF($J2569,DATE(FY,1,1),"y"),0))</f>
        <v/>
      </c>
      <c r="U2569" s="38">
        <f>IF(OR($R2569=0,NOT(ISNUMBER($I2569))),0,IF(YEAR($I2569)+IF($Q2569=1,RetAgeO,RetAgeE)=FY,MONTH($I2569),IF(YEAR($I2569)+IF($Q2569=1,RetAgeO,RetAgeE)&lt;FY,1,0)))</f>
        <v/>
      </c>
      <c r="V2569" s="38">
        <f>IF(OR($R2569=0,NOT(ISNUMBER($K2569))),0,IF(YEAR($K2569)=FY,MONTH($K2569),IF(YEAR($K2569)&lt;FY,1,0)))</f>
        <v/>
      </c>
      <c r="W2569" s="38">
        <f>IF($R2569=0,0,MIN(12,IF(AND(ISNUMBER($O2569),$O2569&gt;=1,$O2569&lt;=12),INT($O2569),12),IF(AND(RetireExit="Yes",$U2569&gt;0),$U2569,12),IF(AND(ContractExit="Yes",$V2569&gt;0),$V2569,12)))</f>
        <v/>
      </c>
      <c r="X2569" s="37">
        <f>IF(ISNUMBER($P2569),$P2569,IncPct)</f>
        <v/>
      </c>
      <c r="Y2569" s="39">
        <f>IF($W2569=0,0,MAX(0,MIN($W2569,IncMonth-1))+MAX(0,$W2569-IncMonth+1)*(1+$X2569))</f>
        <v/>
      </c>
      <c r="Z2569" s="40">
        <f>IF($C2569="",0,IFERROR(INDEX(Departments!$B$5:$B$54,MATCH($C2569,Departments!$A$5:$A$54,0)),0))</f>
        <v/>
      </c>
      <c r="AA2569" s="41">
        <f>N($L2569)*$Y2569</f>
        <v/>
      </c>
      <c r="AB2569" s="41">
        <f>N($M2569)*$Y2569</f>
        <v/>
      </c>
      <c r="AC2569" s="41">
        <f>$AA2569*$Z2569</f>
        <v/>
      </c>
      <c r="AD2569" s="41">
        <f>$AA2569*BonusMonths/12</f>
        <v/>
      </c>
      <c r="AE2569" s="41">
        <f>($AA2569+SI_Gross*$AB2569)*IF($Q2569=1,SI_O,SI_E)</f>
        <v/>
      </c>
      <c r="AF2569" s="41">
        <f>IF($Q2569=1,0,$AA2569*EOSB)</f>
        <v/>
      </c>
      <c r="AG2569" s="41">
        <f>$AN2569*$W2569</f>
        <v/>
      </c>
      <c r="AH2569" s="41">
        <f>SUM($AA2569:$AG2569)</f>
        <v/>
      </c>
      <c r="AI2569" s="41">
        <f>12*($AM2569+$AN2569)</f>
        <v/>
      </c>
      <c r="AJ2569" s="41">
        <f>$AM2569*((IncMonth-1)+(13-IncMonth)*(1+$X2569))+12*$AN2569</f>
        <v/>
      </c>
      <c r="AK2569" s="41">
        <f>IF($R2569=1,N($L2569)+N($M2569),0)</f>
        <v/>
      </c>
      <c r="AL2569">
        <f>IF($C2569="","",IF(N($L2569)&lt;=0,"Basic salary missing",IF(ISNA(MATCH($C2569,Departments!$A$5:$A$54,0)),"Department not on Departments sheet",IF(AND($I2569&lt;&gt;"",NOT(ISNUMBER($I2569))),"Date of birth is text, not a date",IF(AND($K2569&lt;&gt;"",NOT(ISNUMBER($K2569))),"Contract end is text, not a date","")))))</f>
        <v/>
      </c>
      <c r="AM2569" s="41">
        <f>IF($R2569=0,0,N($L2569)*(1+$Z2569+BonusMonths/12+IF($Q2569=1,0,EOSB))+N($M2569)+(N($L2569)+SI_Gross*N($M2569))*IF($Q2569=1,SI_O,SI_E))</f>
        <v/>
      </c>
      <c r="AN2569" s="41">
        <f>IF($R2569=0,0,(IF($Q2569=1,MedO,MedE+Ticket)+Training)/12)</f>
        <v/>
      </c>
    </row>
    <row r="2570">
      <c r="I2570" s="35" t="n"/>
      <c r="J2570" s="35" t="n"/>
      <c r="K2570" s="35" t="n"/>
      <c r="L2570" s="36" t="n"/>
      <c r="M2570" s="36" t="n"/>
      <c r="P2570" s="37" t="n"/>
      <c r="Q2570" s="38">
        <f>IF($C2570="",0,IF(OR(LOWER(TRIM($G2570))="omani",LOWER(TRIM($G2570))="oman",LOWER(TRIM($G2570))="om",LOWER(TRIM($G2570))="local"),1,0))</f>
        <v/>
      </c>
      <c r="R2570" s="38">
        <f>IF($C2570="",0,IF(OR(ISNUMBER(SEARCH("resign",$N2570)),ISNUMBER(SEARCH("terminat",$N2570)),ISNUMBER(SEARCH("inactive",$N2570)),ISNUMBER(SEARCH("vacan",$N2570)),ISNUMBER(SEARCH("deceased",$N2570)),ISNUMBER(SEARCH("separated",$N2570))),0,1))</f>
        <v/>
      </c>
      <c r="S2570">
        <f>IF(OR($R2570=0,NOT(ISNUMBER($I2570))),"",IFERROR(DATEDIF($I2570,DATE(FY,1,1),"y"),""))</f>
        <v/>
      </c>
      <c r="T2570">
        <f>IF(OR($R2570=0,NOT(ISNUMBER($J2570))),"",IFERROR(DATEDIF($J2570,DATE(FY,1,1),"y"),0))</f>
        <v/>
      </c>
      <c r="U2570" s="38">
        <f>IF(OR($R2570=0,NOT(ISNUMBER($I2570))),0,IF(YEAR($I2570)+IF($Q2570=1,RetAgeO,RetAgeE)=FY,MONTH($I2570),IF(YEAR($I2570)+IF($Q2570=1,RetAgeO,RetAgeE)&lt;FY,1,0)))</f>
        <v/>
      </c>
      <c r="V2570" s="38">
        <f>IF(OR($R2570=0,NOT(ISNUMBER($K2570))),0,IF(YEAR($K2570)=FY,MONTH($K2570),IF(YEAR($K2570)&lt;FY,1,0)))</f>
        <v/>
      </c>
      <c r="W2570" s="38">
        <f>IF($R2570=0,0,MIN(12,IF(AND(ISNUMBER($O2570),$O2570&gt;=1,$O2570&lt;=12),INT($O2570),12),IF(AND(RetireExit="Yes",$U2570&gt;0),$U2570,12),IF(AND(ContractExit="Yes",$V2570&gt;0),$V2570,12)))</f>
        <v/>
      </c>
      <c r="X2570" s="37">
        <f>IF(ISNUMBER($P2570),$P2570,IncPct)</f>
        <v/>
      </c>
      <c r="Y2570" s="39">
        <f>IF($W2570=0,0,MAX(0,MIN($W2570,IncMonth-1))+MAX(0,$W2570-IncMonth+1)*(1+$X2570))</f>
        <v/>
      </c>
      <c r="Z2570" s="40">
        <f>IF($C2570="",0,IFERROR(INDEX(Departments!$B$5:$B$54,MATCH($C2570,Departments!$A$5:$A$54,0)),0))</f>
        <v/>
      </c>
      <c r="AA2570" s="41">
        <f>N($L2570)*$Y2570</f>
        <v/>
      </c>
      <c r="AB2570" s="41">
        <f>N($M2570)*$Y2570</f>
        <v/>
      </c>
      <c r="AC2570" s="41">
        <f>$AA2570*$Z2570</f>
        <v/>
      </c>
      <c r="AD2570" s="41">
        <f>$AA2570*BonusMonths/12</f>
        <v/>
      </c>
      <c r="AE2570" s="41">
        <f>($AA2570+SI_Gross*$AB2570)*IF($Q2570=1,SI_O,SI_E)</f>
        <v/>
      </c>
      <c r="AF2570" s="41">
        <f>IF($Q2570=1,0,$AA2570*EOSB)</f>
        <v/>
      </c>
      <c r="AG2570" s="41">
        <f>$AN2570*$W2570</f>
        <v/>
      </c>
      <c r="AH2570" s="41">
        <f>SUM($AA2570:$AG2570)</f>
        <v/>
      </c>
      <c r="AI2570" s="41">
        <f>12*($AM2570+$AN2570)</f>
        <v/>
      </c>
      <c r="AJ2570" s="41">
        <f>$AM2570*((IncMonth-1)+(13-IncMonth)*(1+$X2570))+12*$AN2570</f>
        <v/>
      </c>
      <c r="AK2570" s="41">
        <f>IF($R2570=1,N($L2570)+N($M2570),0)</f>
        <v/>
      </c>
      <c r="AL2570">
        <f>IF($C2570="","",IF(N($L2570)&lt;=0,"Basic salary missing",IF(ISNA(MATCH($C2570,Departments!$A$5:$A$54,0)),"Department not on Departments sheet",IF(AND($I2570&lt;&gt;"",NOT(ISNUMBER($I2570))),"Date of birth is text, not a date",IF(AND($K2570&lt;&gt;"",NOT(ISNUMBER($K2570))),"Contract end is text, not a date","")))))</f>
        <v/>
      </c>
      <c r="AM2570" s="41">
        <f>IF($R2570=0,0,N($L2570)*(1+$Z2570+BonusMonths/12+IF($Q2570=1,0,EOSB))+N($M2570)+(N($L2570)+SI_Gross*N($M2570))*IF($Q2570=1,SI_O,SI_E))</f>
        <v/>
      </c>
      <c r="AN2570" s="41">
        <f>IF($R2570=0,0,(IF($Q2570=1,MedO,MedE+Ticket)+Training)/12)</f>
        <v/>
      </c>
    </row>
    <row r="2571">
      <c r="I2571" s="35" t="n"/>
      <c r="J2571" s="35" t="n"/>
      <c r="K2571" s="35" t="n"/>
      <c r="L2571" s="36" t="n"/>
      <c r="M2571" s="36" t="n"/>
      <c r="P2571" s="37" t="n"/>
      <c r="Q2571" s="38">
        <f>IF($C2571="",0,IF(OR(LOWER(TRIM($G2571))="omani",LOWER(TRIM($G2571))="oman",LOWER(TRIM($G2571))="om",LOWER(TRIM($G2571))="local"),1,0))</f>
        <v/>
      </c>
      <c r="R2571" s="38">
        <f>IF($C2571="",0,IF(OR(ISNUMBER(SEARCH("resign",$N2571)),ISNUMBER(SEARCH("terminat",$N2571)),ISNUMBER(SEARCH("inactive",$N2571)),ISNUMBER(SEARCH("vacan",$N2571)),ISNUMBER(SEARCH("deceased",$N2571)),ISNUMBER(SEARCH("separated",$N2571))),0,1))</f>
        <v/>
      </c>
      <c r="S2571">
        <f>IF(OR($R2571=0,NOT(ISNUMBER($I2571))),"",IFERROR(DATEDIF($I2571,DATE(FY,1,1),"y"),""))</f>
        <v/>
      </c>
      <c r="T2571">
        <f>IF(OR($R2571=0,NOT(ISNUMBER($J2571))),"",IFERROR(DATEDIF($J2571,DATE(FY,1,1),"y"),0))</f>
        <v/>
      </c>
      <c r="U2571" s="38">
        <f>IF(OR($R2571=0,NOT(ISNUMBER($I2571))),0,IF(YEAR($I2571)+IF($Q2571=1,RetAgeO,RetAgeE)=FY,MONTH($I2571),IF(YEAR($I2571)+IF($Q2571=1,RetAgeO,RetAgeE)&lt;FY,1,0)))</f>
        <v/>
      </c>
      <c r="V2571" s="38">
        <f>IF(OR($R2571=0,NOT(ISNUMBER($K2571))),0,IF(YEAR($K2571)=FY,MONTH($K2571),IF(YEAR($K2571)&lt;FY,1,0)))</f>
        <v/>
      </c>
      <c r="W2571" s="38">
        <f>IF($R2571=0,0,MIN(12,IF(AND(ISNUMBER($O2571),$O2571&gt;=1,$O2571&lt;=12),INT($O2571),12),IF(AND(RetireExit="Yes",$U2571&gt;0),$U2571,12),IF(AND(ContractExit="Yes",$V2571&gt;0),$V2571,12)))</f>
        <v/>
      </c>
      <c r="X2571" s="37">
        <f>IF(ISNUMBER($P2571),$P2571,IncPct)</f>
        <v/>
      </c>
      <c r="Y2571" s="39">
        <f>IF($W2571=0,0,MAX(0,MIN($W2571,IncMonth-1))+MAX(0,$W2571-IncMonth+1)*(1+$X2571))</f>
        <v/>
      </c>
      <c r="Z2571" s="40">
        <f>IF($C2571="",0,IFERROR(INDEX(Departments!$B$5:$B$54,MATCH($C2571,Departments!$A$5:$A$54,0)),0))</f>
        <v/>
      </c>
      <c r="AA2571" s="41">
        <f>N($L2571)*$Y2571</f>
        <v/>
      </c>
      <c r="AB2571" s="41">
        <f>N($M2571)*$Y2571</f>
        <v/>
      </c>
      <c r="AC2571" s="41">
        <f>$AA2571*$Z2571</f>
        <v/>
      </c>
      <c r="AD2571" s="41">
        <f>$AA2571*BonusMonths/12</f>
        <v/>
      </c>
      <c r="AE2571" s="41">
        <f>($AA2571+SI_Gross*$AB2571)*IF($Q2571=1,SI_O,SI_E)</f>
        <v/>
      </c>
      <c r="AF2571" s="41">
        <f>IF($Q2571=1,0,$AA2571*EOSB)</f>
        <v/>
      </c>
      <c r="AG2571" s="41">
        <f>$AN2571*$W2571</f>
        <v/>
      </c>
      <c r="AH2571" s="41">
        <f>SUM($AA2571:$AG2571)</f>
        <v/>
      </c>
      <c r="AI2571" s="41">
        <f>12*($AM2571+$AN2571)</f>
        <v/>
      </c>
      <c r="AJ2571" s="41">
        <f>$AM2571*((IncMonth-1)+(13-IncMonth)*(1+$X2571))+12*$AN2571</f>
        <v/>
      </c>
      <c r="AK2571" s="41">
        <f>IF($R2571=1,N($L2571)+N($M2571),0)</f>
        <v/>
      </c>
      <c r="AL2571">
        <f>IF($C2571="","",IF(N($L2571)&lt;=0,"Basic salary missing",IF(ISNA(MATCH($C2571,Departments!$A$5:$A$54,0)),"Department not on Departments sheet",IF(AND($I2571&lt;&gt;"",NOT(ISNUMBER($I2571))),"Date of birth is text, not a date",IF(AND($K2571&lt;&gt;"",NOT(ISNUMBER($K2571))),"Contract end is text, not a date","")))))</f>
        <v/>
      </c>
      <c r="AM2571" s="41">
        <f>IF($R2571=0,0,N($L2571)*(1+$Z2571+BonusMonths/12+IF($Q2571=1,0,EOSB))+N($M2571)+(N($L2571)+SI_Gross*N($M2571))*IF($Q2571=1,SI_O,SI_E))</f>
        <v/>
      </c>
      <c r="AN2571" s="41">
        <f>IF($R2571=0,0,(IF($Q2571=1,MedO,MedE+Ticket)+Training)/12)</f>
        <v/>
      </c>
    </row>
    <row r="2572">
      <c r="I2572" s="35" t="n"/>
      <c r="J2572" s="35" t="n"/>
      <c r="K2572" s="35" t="n"/>
      <c r="L2572" s="36" t="n"/>
      <c r="M2572" s="36" t="n"/>
      <c r="P2572" s="37" t="n"/>
      <c r="Q2572" s="38">
        <f>IF($C2572="",0,IF(OR(LOWER(TRIM($G2572))="omani",LOWER(TRIM($G2572))="oman",LOWER(TRIM($G2572))="om",LOWER(TRIM($G2572))="local"),1,0))</f>
        <v/>
      </c>
      <c r="R2572" s="38">
        <f>IF($C2572="",0,IF(OR(ISNUMBER(SEARCH("resign",$N2572)),ISNUMBER(SEARCH("terminat",$N2572)),ISNUMBER(SEARCH("inactive",$N2572)),ISNUMBER(SEARCH("vacan",$N2572)),ISNUMBER(SEARCH("deceased",$N2572)),ISNUMBER(SEARCH("separated",$N2572))),0,1))</f>
        <v/>
      </c>
      <c r="S2572">
        <f>IF(OR($R2572=0,NOT(ISNUMBER($I2572))),"",IFERROR(DATEDIF($I2572,DATE(FY,1,1),"y"),""))</f>
        <v/>
      </c>
      <c r="T2572">
        <f>IF(OR($R2572=0,NOT(ISNUMBER($J2572))),"",IFERROR(DATEDIF($J2572,DATE(FY,1,1),"y"),0))</f>
        <v/>
      </c>
      <c r="U2572" s="38">
        <f>IF(OR($R2572=0,NOT(ISNUMBER($I2572))),0,IF(YEAR($I2572)+IF($Q2572=1,RetAgeO,RetAgeE)=FY,MONTH($I2572),IF(YEAR($I2572)+IF($Q2572=1,RetAgeO,RetAgeE)&lt;FY,1,0)))</f>
        <v/>
      </c>
      <c r="V2572" s="38">
        <f>IF(OR($R2572=0,NOT(ISNUMBER($K2572))),0,IF(YEAR($K2572)=FY,MONTH($K2572),IF(YEAR($K2572)&lt;FY,1,0)))</f>
        <v/>
      </c>
      <c r="W2572" s="38">
        <f>IF($R2572=0,0,MIN(12,IF(AND(ISNUMBER($O2572),$O2572&gt;=1,$O2572&lt;=12),INT($O2572),12),IF(AND(RetireExit="Yes",$U2572&gt;0),$U2572,12),IF(AND(ContractExit="Yes",$V2572&gt;0),$V2572,12)))</f>
        <v/>
      </c>
      <c r="X2572" s="37">
        <f>IF(ISNUMBER($P2572),$P2572,IncPct)</f>
        <v/>
      </c>
      <c r="Y2572" s="39">
        <f>IF($W2572=0,0,MAX(0,MIN($W2572,IncMonth-1))+MAX(0,$W2572-IncMonth+1)*(1+$X2572))</f>
        <v/>
      </c>
      <c r="Z2572" s="40">
        <f>IF($C2572="",0,IFERROR(INDEX(Departments!$B$5:$B$54,MATCH($C2572,Departments!$A$5:$A$54,0)),0))</f>
        <v/>
      </c>
      <c r="AA2572" s="41">
        <f>N($L2572)*$Y2572</f>
        <v/>
      </c>
      <c r="AB2572" s="41">
        <f>N($M2572)*$Y2572</f>
        <v/>
      </c>
      <c r="AC2572" s="41">
        <f>$AA2572*$Z2572</f>
        <v/>
      </c>
      <c r="AD2572" s="41">
        <f>$AA2572*BonusMonths/12</f>
        <v/>
      </c>
      <c r="AE2572" s="41">
        <f>($AA2572+SI_Gross*$AB2572)*IF($Q2572=1,SI_O,SI_E)</f>
        <v/>
      </c>
      <c r="AF2572" s="41">
        <f>IF($Q2572=1,0,$AA2572*EOSB)</f>
        <v/>
      </c>
      <c r="AG2572" s="41">
        <f>$AN2572*$W2572</f>
        <v/>
      </c>
      <c r="AH2572" s="41">
        <f>SUM($AA2572:$AG2572)</f>
        <v/>
      </c>
      <c r="AI2572" s="41">
        <f>12*($AM2572+$AN2572)</f>
        <v/>
      </c>
      <c r="AJ2572" s="41">
        <f>$AM2572*((IncMonth-1)+(13-IncMonth)*(1+$X2572))+12*$AN2572</f>
        <v/>
      </c>
      <c r="AK2572" s="41">
        <f>IF($R2572=1,N($L2572)+N($M2572),0)</f>
        <v/>
      </c>
      <c r="AL2572">
        <f>IF($C2572="","",IF(N($L2572)&lt;=0,"Basic salary missing",IF(ISNA(MATCH($C2572,Departments!$A$5:$A$54,0)),"Department not on Departments sheet",IF(AND($I2572&lt;&gt;"",NOT(ISNUMBER($I2572))),"Date of birth is text, not a date",IF(AND($K2572&lt;&gt;"",NOT(ISNUMBER($K2572))),"Contract end is text, not a date","")))))</f>
        <v/>
      </c>
      <c r="AM2572" s="41">
        <f>IF($R2572=0,0,N($L2572)*(1+$Z2572+BonusMonths/12+IF($Q2572=1,0,EOSB))+N($M2572)+(N($L2572)+SI_Gross*N($M2572))*IF($Q2572=1,SI_O,SI_E))</f>
        <v/>
      </c>
      <c r="AN2572" s="41">
        <f>IF($R2572=0,0,(IF($Q2572=1,MedO,MedE+Ticket)+Training)/12)</f>
        <v/>
      </c>
    </row>
    <row r="2573">
      <c r="I2573" s="35" t="n"/>
      <c r="J2573" s="35" t="n"/>
      <c r="K2573" s="35" t="n"/>
      <c r="L2573" s="36" t="n"/>
      <c r="M2573" s="36" t="n"/>
      <c r="P2573" s="37" t="n"/>
      <c r="Q2573" s="38">
        <f>IF($C2573="",0,IF(OR(LOWER(TRIM($G2573))="omani",LOWER(TRIM($G2573))="oman",LOWER(TRIM($G2573))="om",LOWER(TRIM($G2573))="local"),1,0))</f>
        <v/>
      </c>
      <c r="R2573" s="38">
        <f>IF($C2573="",0,IF(OR(ISNUMBER(SEARCH("resign",$N2573)),ISNUMBER(SEARCH("terminat",$N2573)),ISNUMBER(SEARCH("inactive",$N2573)),ISNUMBER(SEARCH("vacan",$N2573)),ISNUMBER(SEARCH("deceased",$N2573)),ISNUMBER(SEARCH("separated",$N2573))),0,1))</f>
        <v/>
      </c>
      <c r="S2573">
        <f>IF(OR($R2573=0,NOT(ISNUMBER($I2573))),"",IFERROR(DATEDIF($I2573,DATE(FY,1,1),"y"),""))</f>
        <v/>
      </c>
      <c r="T2573">
        <f>IF(OR($R2573=0,NOT(ISNUMBER($J2573))),"",IFERROR(DATEDIF($J2573,DATE(FY,1,1),"y"),0))</f>
        <v/>
      </c>
      <c r="U2573" s="38">
        <f>IF(OR($R2573=0,NOT(ISNUMBER($I2573))),0,IF(YEAR($I2573)+IF($Q2573=1,RetAgeO,RetAgeE)=FY,MONTH($I2573),IF(YEAR($I2573)+IF($Q2573=1,RetAgeO,RetAgeE)&lt;FY,1,0)))</f>
        <v/>
      </c>
      <c r="V2573" s="38">
        <f>IF(OR($R2573=0,NOT(ISNUMBER($K2573))),0,IF(YEAR($K2573)=FY,MONTH($K2573),IF(YEAR($K2573)&lt;FY,1,0)))</f>
        <v/>
      </c>
      <c r="W2573" s="38">
        <f>IF($R2573=0,0,MIN(12,IF(AND(ISNUMBER($O2573),$O2573&gt;=1,$O2573&lt;=12),INT($O2573),12),IF(AND(RetireExit="Yes",$U2573&gt;0),$U2573,12),IF(AND(ContractExit="Yes",$V2573&gt;0),$V2573,12)))</f>
        <v/>
      </c>
      <c r="X2573" s="37">
        <f>IF(ISNUMBER($P2573),$P2573,IncPct)</f>
        <v/>
      </c>
      <c r="Y2573" s="39">
        <f>IF($W2573=0,0,MAX(0,MIN($W2573,IncMonth-1))+MAX(0,$W2573-IncMonth+1)*(1+$X2573))</f>
        <v/>
      </c>
      <c r="Z2573" s="40">
        <f>IF($C2573="",0,IFERROR(INDEX(Departments!$B$5:$B$54,MATCH($C2573,Departments!$A$5:$A$54,0)),0))</f>
        <v/>
      </c>
      <c r="AA2573" s="41">
        <f>N($L2573)*$Y2573</f>
        <v/>
      </c>
      <c r="AB2573" s="41">
        <f>N($M2573)*$Y2573</f>
        <v/>
      </c>
      <c r="AC2573" s="41">
        <f>$AA2573*$Z2573</f>
        <v/>
      </c>
      <c r="AD2573" s="41">
        <f>$AA2573*BonusMonths/12</f>
        <v/>
      </c>
      <c r="AE2573" s="41">
        <f>($AA2573+SI_Gross*$AB2573)*IF($Q2573=1,SI_O,SI_E)</f>
        <v/>
      </c>
      <c r="AF2573" s="41">
        <f>IF($Q2573=1,0,$AA2573*EOSB)</f>
        <v/>
      </c>
      <c r="AG2573" s="41">
        <f>$AN2573*$W2573</f>
        <v/>
      </c>
      <c r="AH2573" s="41">
        <f>SUM($AA2573:$AG2573)</f>
        <v/>
      </c>
      <c r="AI2573" s="41">
        <f>12*($AM2573+$AN2573)</f>
        <v/>
      </c>
      <c r="AJ2573" s="41">
        <f>$AM2573*((IncMonth-1)+(13-IncMonth)*(1+$X2573))+12*$AN2573</f>
        <v/>
      </c>
      <c r="AK2573" s="41">
        <f>IF($R2573=1,N($L2573)+N($M2573),0)</f>
        <v/>
      </c>
      <c r="AL2573">
        <f>IF($C2573="","",IF(N($L2573)&lt;=0,"Basic salary missing",IF(ISNA(MATCH($C2573,Departments!$A$5:$A$54,0)),"Department not on Departments sheet",IF(AND($I2573&lt;&gt;"",NOT(ISNUMBER($I2573))),"Date of birth is text, not a date",IF(AND($K2573&lt;&gt;"",NOT(ISNUMBER($K2573))),"Contract end is text, not a date","")))))</f>
        <v/>
      </c>
      <c r="AM2573" s="41">
        <f>IF($R2573=0,0,N($L2573)*(1+$Z2573+BonusMonths/12+IF($Q2573=1,0,EOSB))+N($M2573)+(N($L2573)+SI_Gross*N($M2573))*IF($Q2573=1,SI_O,SI_E))</f>
        <v/>
      </c>
      <c r="AN2573" s="41">
        <f>IF($R2573=0,0,(IF($Q2573=1,MedO,MedE+Ticket)+Training)/12)</f>
        <v/>
      </c>
    </row>
    <row r="2574">
      <c r="I2574" s="35" t="n"/>
      <c r="J2574" s="35" t="n"/>
      <c r="K2574" s="35" t="n"/>
      <c r="L2574" s="36" t="n"/>
      <c r="M2574" s="36" t="n"/>
      <c r="P2574" s="37" t="n"/>
      <c r="Q2574" s="38">
        <f>IF($C2574="",0,IF(OR(LOWER(TRIM($G2574))="omani",LOWER(TRIM($G2574))="oman",LOWER(TRIM($G2574))="om",LOWER(TRIM($G2574))="local"),1,0))</f>
        <v/>
      </c>
      <c r="R2574" s="38">
        <f>IF($C2574="",0,IF(OR(ISNUMBER(SEARCH("resign",$N2574)),ISNUMBER(SEARCH("terminat",$N2574)),ISNUMBER(SEARCH("inactive",$N2574)),ISNUMBER(SEARCH("vacan",$N2574)),ISNUMBER(SEARCH("deceased",$N2574)),ISNUMBER(SEARCH("separated",$N2574))),0,1))</f>
        <v/>
      </c>
      <c r="S2574">
        <f>IF(OR($R2574=0,NOT(ISNUMBER($I2574))),"",IFERROR(DATEDIF($I2574,DATE(FY,1,1),"y"),""))</f>
        <v/>
      </c>
      <c r="T2574">
        <f>IF(OR($R2574=0,NOT(ISNUMBER($J2574))),"",IFERROR(DATEDIF($J2574,DATE(FY,1,1),"y"),0))</f>
        <v/>
      </c>
      <c r="U2574" s="38">
        <f>IF(OR($R2574=0,NOT(ISNUMBER($I2574))),0,IF(YEAR($I2574)+IF($Q2574=1,RetAgeO,RetAgeE)=FY,MONTH($I2574),IF(YEAR($I2574)+IF($Q2574=1,RetAgeO,RetAgeE)&lt;FY,1,0)))</f>
        <v/>
      </c>
      <c r="V2574" s="38">
        <f>IF(OR($R2574=0,NOT(ISNUMBER($K2574))),0,IF(YEAR($K2574)=FY,MONTH($K2574),IF(YEAR($K2574)&lt;FY,1,0)))</f>
        <v/>
      </c>
      <c r="W2574" s="38">
        <f>IF($R2574=0,0,MIN(12,IF(AND(ISNUMBER($O2574),$O2574&gt;=1,$O2574&lt;=12),INT($O2574),12),IF(AND(RetireExit="Yes",$U2574&gt;0),$U2574,12),IF(AND(ContractExit="Yes",$V2574&gt;0),$V2574,12)))</f>
        <v/>
      </c>
      <c r="X2574" s="37">
        <f>IF(ISNUMBER($P2574),$P2574,IncPct)</f>
        <v/>
      </c>
      <c r="Y2574" s="39">
        <f>IF($W2574=0,0,MAX(0,MIN($W2574,IncMonth-1))+MAX(0,$W2574-IncMonth+1)*(1+$X2574))</f>
        <v/>
      </c>
      <c r="Z2574" s="40">
        <f>IF($C2574="",0,IFERROR(INDEX(Departments!$B$5:$B$54,MATCH($C2574,Departments!$A$5:$A$54,0)),0))</f>
        <v/>
      </c>
      <c r="AA2574" s="41">
        <f>N($L2574)*$Y2574</f>
        <v/>
      </c>
      <c r="AB2574" s="41">
        <f>N($M2574)*$Y2574</f>
        <v/>
      </c>
      <c r="AC2574" s="41">
        <f>$AA2574*$Z2574</f>
        <v/>
      </c>
      <c r="AD2574" s="41">
        <f>$AA2574*BonusMonths/12</f>
        <v/>
      </c>
      <c r="AE2574" s="41">
        <f>($AA2574+SI_Gross*$AB2574)*IF($Q2574=1,SI_O,SI_E)</f>
        <v/>
      </c>
      <c r="AF2574" s="41">
        <f>IF($Q2574=1,0,$AA2574*EOSB)</f>
        <v/>
      </c>
      <c r="AG2574" s="41">
        <f>$AN2574*$W2574</f>
        <v/>
      </c>
      <c r="AH2574" s="41">
        <f>SUM($AA2574:$AG2574)</f>
        <v/>
      </c>
      <c r="AI2574" s="41">
        <f>12*($AM2574+$AN2574)</f>
        <v/>
      </c>
      <c r="AJ2574" s="41">
        <f>$AM2574*((IncMonth-1)+(13-IncMonth)*(1+$X2574))+12*$AN2574</f>
        <v/>
      </c>
      <c r="AK2574" s="41">
        <f>IF($R2574=1,N($L2574)+N($M2574),0)</f>
        <v/>
      </c>
      <c r="AL2574">
        <f>IF($C2574="","",IF(N($L2574)&lt;=0,"Basic salary missing",IF(ISNA(MATCH($C2574,Departments!$A$5:$A$54,0)),"Department not on Departments sheet",IF(AND($I2574&lt;&gt;"",NOT(ISNUMBER($I2574))),"Date of birth is text, not a date",IF(AND($K2574&lt;&gt;"",NOT(ISNUMBER($K2574))),"Contract end is text, not a date","")))))</f>
        <v/>
      </c>
      <c r="AM2574" s="41">
        <f>IF($R2574=0,0,N($L2574)*(1+$Z2574+BonusMonths/12+IF($Q2574=1,0,EOSB))+N($M2574)+(N($L2574)+SI_Gross*N($M2574))*IF($Q2574=1,SI_O,SI_E))</f>
        <v/>
      </c>
      <c r="AN2574" s="41">
        <f>IF($R2574=0,0,(IF($Q2574=1,MedO,MedE+Ticket)+Training)/12)</f>
        <v/>
      </c>
    </row>
    <row r="2575">
      <c r="I2575" s="35" t="n"/>
      <c r="J2575" s="35" t="n"/>
      <c r="K2575" s="35" t="n"/>
      <c r="L2575" s="36" t="n"/>
      <c r="M2575" s="36" t="n"/>
      <c r="P2575" s="37" t="n"/>
      <c r="Q2575" s="38">
        <f>IF($C2575="",0,IF(OR(LOWER(TRIM($G2575))="omani",LOWER(TRIM($G2575))="oman",LOWER(TRIM($G2575))="om",LOWER(TRIM($G2575))="local"),1,0))</f>
        <v/>
      </c>
      <c r="R2575" s="38">
        <f>IF($C2575="",0,IF(OR(ISNUMBER(SEARCH("resign",$N2575)),ISNUMBER(SEARCH("terminat",$N2575)),ISNUMBER(SEARCH("inactive",$N2575)),ISNUMBER(SEARCH("vacan",$N2575)),ISNUMBER(SEARCH("deceased",$N2575)),ISNUMBER(SEARCH("separated",$N2575))),0,1))</f>
        <v/>
      </c>
      <c r="S2575">
        <f>IF(OR($R2575=0,NOT(ISNUMBER($I2575))),"",IFERROR(DATEDIF($I2575,DATE(FY,1,1),"y"),""))</f>
        <v/>
      </c>
      <c r="T2575">
        <f>IF(OR($R2575=0,NOT(ISNUMBER($J2575))),"",IFERROR(DATEDIF($J2575,DATE(FY,1,1),"y"),0))</f>
        <v/>
      </c>
      <c r="U2575" s="38">
        <f>IF(OR($R2575=0,NOT(ISNUMBER($I2575))),0,IF(YEAR($I2575)+IF($Q2575=1,RetAgeO,RetAgeE)=FY,MONTH($I2575),IF(YEAR($I2575)+IF($Q2575=1,RetAgeO,RetAgeE)&lt;FY,1,0)))</f>
        <v/>
      </c>
      <c r="V2575" s="38">
        <f>IF(OR($R2575=0,NOT(ISNUMBER($K2575))),0,IF(YEAR($K2575)=FY,MONTH($K2575),IF(YEAR($K2575)&lt;FY,1,0)))</f>
        <v/>
      </c>
      <c r="W2575" s="38">
        <f>IF($R2575=0,0,MIN(12,IF(AND(ISNUMBER($O2575),$O2575&gt;=1,$O2575&lt;=12),INT($O2575),12),IF(AND(RetireExit="Yes",$U2575&gt;0),$U2575,12),IF(AND(ContractExit="Yes",$V2575&gt;0),$V2575,12)))</f>
        <v/>
      </c>
      <c r="X2575" s="37">
        <f>IF(ISNUMBER($P2575),$P2575,IncPct)</f>
        <v/>
      </c>
      <c r="Y2575" s="39">
        <f>IF($W2575=0,0,MAX(0,MIN($W2575,IncMonth-1))+MAX(0,$W2575-IncMonth+1)*(1+$X2575))</f>
        <v/>
      </c>
      <c r="Z2575" s="40">
        <f>IF($C2575="",0,IFERROR(INDEX(Departments!$B$5:$B$54,MATCH($C2575,Departments!$A$5:$A$54,0)),0))</f>
        <v/>
      </c>
      <c r="AA2575" s="41">
        <f>N($L2575)*$Y2575</f>
        <v/>
      </c>
      <c r="AB2575" s="41">
        <f>N($M2575)*$Y2575</f>
        <v/>
      </c>
      <c r="AC2575" s="41">
        <f>$AA2575*$Z2575</f>
        <v/>
      </c>
      <c r="AD2575" s="41">
        <f>$AA2575*BonusMonths/12</f>
        <v/>
      </c>
      <c r="AE2575" s="41">
        <f>($AA2575+SI_Gross*$AB2575)*IF($Q2575=1,SI_O,SI_E)</f>
        <v/>
      </c>
      <c r="AF2575" s="41">
        <f>IF($Q2575=1,0,$AA2575*EOSB)</f>
        <v/>
      </c>
      <c r="AG2575" s="41">
        <f>$AN2575*$W2575</f>
        <v/>
      </c>
      <c r="AH2575" s="41">
        <f>SUM($AA2575:$AG2575)</f>
        <v/>
      </c>
      <c r="AI2575" s="41">
        <f>12*($AM2575+$AN2575)</f>
        <v/>
      </c>
      <c r="AJ2575" s="41">
        <f>$AM2575*((IncMonth-1)+(13-IncMonth)*(1+$X2575))+12*$AN2575</f>
        <v/>
      </c>
      <c r="AK2575" s="41">
        <f>IF($R2575=1,N($L2575)+N($M2575),0)</f>
        <v/>
      </c>
      <c r="AL2575">
        <f>IF($C2575="","",IF(N($L2575)&lt;=0,"Basic salary missing",IF(ISNA(MATCH($C2575,Departments!$A$5:$A$54,0)),"Department not on Departments sheet",IF(AND($I2575&lt;&gt;"",NOT(ISNUMBER($I2575))),"Date of birth is text, not a date",IF(AND($K2575&lt;&gt;"",NOT(ISNUMBER($K2575))),"Contract end is text, not a date","")))))</f>
        <v/>
      </c>
      <c r="AM2575" s="41">
        <f>IF($R2575=0,0,N($L2575)*(1+$Z2575+BonusMonths/12+IF($Q2575=1,0,EOSB))+N($M2575)+(N($L2575)+SI_Gross*N($M2575))*IF($Q2575=1,SI_O,SI_E))</f>
        <v/>
      </c>
      <c r="AN2575" s="41">
        <f>IF($R2575=0,0,(IF($Q2575=1,MedO,MedE+Ticket)+Training)/12)</f>
        <v/>
      </c>
    </row>
    <row r="2576">
      <c r="I2576" s="35" t="n"/>
      <c r="J2576" s="35" t="n"/>
      <c r="K2576" s="35" t="n"/>
      <c r="L2576" s="36" t="n"/>
      <c r="M2576" s="36" t="n"/>
      <c r="P2576" s="37" t="n"/>
      <c r="Q2576" s="38">
        <f>IF($C2576="",0,IF(OR(LOWER(TRIM($G2576))="omani",LOWER(TRIM($G2576))="oman",LOWER(TRIM($G2576))="om",LOWER(TRIM($G2576))="local"),1,0))</f>
        <v/>
      </c>
      <c r="R2576" s="38">
        <f>IF($C2576="",0,IF(OR(ISNUMBER(SEARCH("resign",$N2576)),ISNUMBER(SEARCH("terminat",$N2576)),ISNUMBER(SEARCH("inactive",$N2576)),ISNUMBER(SEARCH("vacan",$N2576)),ISNUMBER(SEARCH("deceased",$N2576)),ISNUMBER(SEARCH("separated",$N2576))),0,1))</f>
        <v/>
      </c>
      <c r="S2576">
        <f>IF(OR($R2576=0,NOT(ISNUMBER($I2576))),"",IFERROR(DATEDIF($I2576,DATE(FY,1,1),"y"),""))</f>
        <v/>
      </c>
      <c r="T2576">
        <f>IF(OR($R2576=0,NOT(ISNUMBER($J2576))),"",IFERROR(DATEDIF($J2576,DATE(FY,1,1),"y"),0))</f>
        <v/>
      </c>
      <c r="U2576" s="38">
        <f>IF(OR($R2576=0,NOT(ISNUMBER($I2576))),0,IF(YEAR($I2576)+IF($Q2576=1,RetAgeO,RetAgeE)=FY,MONTH($I2576),IF(YEAR($I2576)+IF($Q2576=1,RetAgeO,RetAgeE)&lt;FY,1,0)))</f>
        <v/>
      </c>
      <c r="V2576" s="38">
        <f>IF(OR($R2576=0,NOT(ISNUMBER($K2576))),0,IF(YEAR($K2576)=FY,MONTH($K2576),IF(YEAR($K2576)&lt;FY,1,0)))</f>
        <v/>
      </c>
      <c r="W2576" s="38">
        <f>IF($R2576=0,0,MIN(12,IF(AND(ISNUMBER($O2576),$O2576&gt;=1,$O2576&lt;=12),INT($O2576),12),IF(AND(RetireExit="Yes",$U2576&gt;0),$U2576,12),IF(AND(ContractExit="Yes",$V2576&gt;0),$V2576,12)))</f>
        <v/>
      </c>
      <c r="X2576" s="37">
        <f>IF(ISNUMBER($P2576),$P2576,IncPct)</f>
        <v/>
      </c>
      <c r="Y2576" s="39">
        <f>IF($W2576=0,0,MAX(0,MIN($W2576,IncMonth-1))+MAX(0,$W2576-IncMonth+1)*(1+$X2576))</f>
        <v/>
      </c>
      <c r="Z2576" s="40">
        <f>IF($C2576="",0,IFERROR(INDEX(Departments!$B$5:$B$54,MATCH($C2576,Departments!$A$5:$A$54,0)),0))</f>
        <v/>
      </c>
      <c r="AA2576" s="41">
        <f>N($L2576)*$Y2576</f>
        <v/>
      </c>
      <c r="AB2576" s="41">
        <f>N($M2576)*$Y2576</f>
        <v/>
      </c>
      <c r="AC2576" s="41">
        <f>$AA2576*$Z2576</f>
        <v/>
      </c>
      <c r="AD2576" s="41">
        <f>$AA2576*BonusMonths/12</f>
        <v/>
      </c>
      <c r="AE2576" s="41">
        <f>($AA2576+SI_Gross*$AB2576)*IF($Q2576=1,SI_O,SI_E)</f>
        <v/>
      </c>
      <c r="AF2576" s="41">
        <f>IF($Q2576=1,0,$AA2576*EOSB)</f>
        <v/>
      </c>
      <c r="AG2576" s="41">
        <f>$AN2576*$W2576</f>
        <v/>
      </c>
      <c r="AH2576" s="41">
        <f>SUM($AA2576:$AG2576)</f>
        <v/>
      </c>
      <c r="AI2576" s="41">
        <f>12*($AM2576+$AN2576)</f>
        <v/>
      </c>
      <c r="AJ2576" s="41">
        <f>$AM2576*((IncMonth-1)+(13-IncMonth)*(1+$X2576))+12*$AN2576</f>
        <v/>
      </c>
      <c r="AK2576" s="41">
        <f>IF($R2576=1,N($L2576)+N($M2576),0)</f>
        <v/>
      </c>
      <c r="AL2576">
        <f>IF($C2576="","",IF(N($L2576)&lt;=0,"Basic salary missing",IF(ISNA(MATCH($C2576,Departments!$A$5:$A$54,0)),"Department not on Departments sheet",IF(AND($I2576&lt;&gt;"",NOT(ISNUMBER($I2576))),"Date of birth is text, not a date",IF(AND($K2576&lt;&gt;"",NOT(ISNUMBER($K2576))),"Contract end is text, not a date","")))))</f>
        <v/>
      </c>
      <c r="AM2576" s="41">
        <f>IF($R2576=0,0,N($L2576)*(1+$Z2576+BonusMonths/12+IF($Q2576=1,0,EOSB))+N($M2576)+(N($L2576)+SI_Gross*N($M2576))*IF($Q2576=1,SI_O,SI_E))</f>
        <v/>
      </c>
      <c r="AN2576" s="41">
        <f>IF($R2576=0,0,(IF($Q2576=1,MedO,MedE+Ticket)+Training)/12)</f>
        <v/>
      </c>
    </row>
    <row r="2577">
      <c r="I2577" s="35" t="n"/>
      <c r="J2577" s="35" t="n"/>
      <c r="K2577" s="35" t="n"/>
      <c r="L2577" s="36" t="n"/>
      <c r="M2577" s="36" t="n"/>
      <c r="P2577" s="37" t="n"/>
      <c r="Q2577" s="38">
        <f>IF($C2577="",0,IF(OR(LOWER(TRIM($G2577))="omani",LOWER(TRIM($G2577))="oman",LOWER(TRIM($G2577))="om",LOWER(TRIM($G2577))="local"),1,0))</f>
        <v/>
      </c>
      <c r="R2577" s="38">
        <f>IF($C2577="",0,IF(OR(ISNUMBER(SEARCH("resign",$N2577)),ISNUMBER(SEARCH("terminat",$N2577)),ISNUMBER(SEARCH("inactive",$N2577)),ISNUMBER(SEARCH("vacan",$N2577)),ISNUMBER(SEARCH("deceased",$N2577)),ISNUMBER(SEARCH("separated",$N2577))),0,1))</f>
        <v/>
      </c>
      <c r="S2577">
        <f>IF(OR($R2577=0,NOT(ISNUMBER($I2577))),"",IFERROR(DATEDIF($I2577,DATE(FY,1,1),"y"),""))</f>
        <v/>
      </c>
      <c r="T2577">
        <f>IF(OR($R2577=0,NOT(ISNUMBER($J2577))),"",IFERROR(DATEDIF($J2577,DATE(FY,1,1),"y"),0))</f>
        <v/>
      </c>
      <c r="U2577" s="38">
        <f>IF(OR($R2577=0,NOT(ISNUMBER($I2577))),0,IF(YEAR($I2577)+IF($Q2577=1,RetAgeO,RetAgeE)=FY,MONTH($I2577),IF(YEAR($I2577)+IF($Q2577=1,RetAgeO,RetAgeE)&lt;FY,1,0)))</f>
        <v/>
      </c>
      <c r="V2577" s="38">
        <f>IF(OR($R2577=0,NOT(ISNUMBER($K2577))),0,IF(YEAR($K2577)=FY,MONTH($K2577),IF(YEAR($K2577)&lt;FY,1,0)))</f>
        <v/>
      </c>
      <c r="W2577" s="38">
        <f>IF($R2577=0,0,MIN(12,IF(AND(ISNUMBER($O2577),$O2577&gt;=1,$O2577&lt;=12),INT($O2577),12),IF(AND(RetireExit="Yes",$U2577&gt;0),$U2577,12),IF(AND(ContractExit="Yes",$V2577&gt;0),$V2577,12)))</f>
        <v/>
      </c>
      <c r="X2577" s="37">
        <f>IF(ISNUMBER($P2577),$P2577,IncPct)</f>
        <v/>
      </c>
      <c r="Y2577" s="39">
        <f>IF($W2577=0,0,MAX(0,MIN($W2577,IncMonth-1))+MAX(0,$W2577-IncMonth+1)*(1+$X2577))</f>
        <v/>
      </c>
      <c r="Z2577" s="40">
        <f>IF($C2577="",0,IFERROR(INDEX(Departments!$B$5:$B$54,MATCH($C2577,Departments!$A$5:$A$54,0)),0))</f>
        <v/>
      </c>
      <c r="AA2577" s="41">
        <f>N($L2577)*$Y2577</f>
        <v/>
      </c>
      <c r="AB2577" s="41">
        <f>N($M2577)*$Y2577</f>
        <v/>
      </c>
      <c r="AC2577" s="41">
        <f>$AA2577*$Z2577</f>
        <v/>
      </c>
      <c r="AD2577" s="41">
        <f>$AA2577*BonusMonths/12</f>
        <v/>
      </c>
      <c r="AE2577" s="41">
        <f>($AA2577+SI_Gross*$AB2577)*IF($Q2577=1,SI_O,SI_E)</f>
        <v/>
      </c>
      <c r="AF2577" s="41">
        <f>IF($Q2577=1,0,$AA2577*EOSB)</f>
        <v/>
      </c>
      <c r="AG2577" s="41">
        <f>$AN2577*$W2577</f>
        <v/>
      </c>
      <c r="AH2577" s="41">
        <f>SUM($AA2577:$AG2577)</f>
        <v/>
      </c>
      <c r="AI2577" s="41">
        <f>12*($AM2577+$AN2577)</f>
        <v/>
      </c>
      <c r="AJ2577" s="41">
        <f>$AM2577*((IncMonth-1)+(13-IncMonth)*(1+$X2577))+12*$AN2577</f>
        <v/>
      </c>
      <c r="AK2577" s="41">
        <f>IF($R2577=1,N($L2577)+N($M2577),0)</f>
        <v/>
      </c>
      <c r="AL2577">
        <f>IF($C2577="","",IF(N($L2577)&lt;=0,"Basic salary missing",IF(ISNA(MATCH($C2577,Departments!$A$5:$A$54,0)),"Department not on Departments sheet",IF(AND($I2577&lt;&gt;"",NOT(ISNUMBER($I2577))),"Date of birth is text, not a date",IF(AND($K2577&lt;&gt;"",NOT(ISNUMBER($K2577))),"Contract end is text, not a date","")))))</f>
        <v/>
      </c>
      <c r="AM2577" s="41">
        <f>IF($R2577=0,0,N($L2577)*(1+$Z2577+BonusMonths/12+IF($Q2577=1,0,EOSB))+N($M2577)+(N($L2577)+SI_Gross*N($M2577))*IF($Q2577=1,SI_O,SI_E))</f>
        <v/>
      </c>
      <c r="AN2577" s="41">
        <f>IF($R2577=0,0,(IF($Q2577=1,MedO,MedE+Ticket)+Training)/12)</f>
        <v/>
      </c>
    </row>
    <row r="2578">
      <c r="I2578" s="35" t="n"/>
      <c r="J2578" s="35" t="n"/>
      <c r="K2578" s="35" t="n"/>
      <c r="L2578" s="36" t="n"/>
      <c r="M2578" s="36" t="n"/>
      <c r="P2578" s="37" t="n"/>
      <c r="Q2578" s="38">
        <f>IF($C2578="",0,IF(OR(LOWER(TRIM($G2578))="omani",LOWER(TRIM($G2578))="oman",LOWER(TRIM($G2578))="om",LOWER(TRIM($G2578))="local"),1,0))</f>
        <v/>
      </c>
      <c r="R2578" s="38">
        <f>IF($C2578="",0,IF(OR(ISNUMBER(SEARCH("resign",$N2578)),ISNUMBER(SEARCH("terminat",$N2578)),ISNUMBER(SEARCH("inactive",$N2578)),ISNUMBER(SEARCH("vacan",$N2578)),ISNUMBER(SEARCH("deceased",$N2578)),ISNUMBER(SEARCH("separated",$N2578))),0,1))</f>
        <v/>
      </c>
      <c r="S2578">
        <f>IF(OR($R2578=0,NOT(ISNUMBER($I2578))),"",IFERROR(DATEDIF($I2578,DATE(FY,1,1),"y"),""))</f>
        <v/>
      </c>
      <c r="T2578">
        <f>IF(OR($R2578=0,NOT(ISNUMBER($J2578))),"",IFERROR(DATEDIF($J2578,DATE(FY,1,1),"y"),0))</f>
        <v/>
      </c>
      <c r="U2578" s="38">
        <f>IF(OR($R2578=0,NOT(ISNUMBER($I2578))),0,IF(YEAR($I2578)+IF($Q2578=1,RetAgeO,RetAgeE)=FY,MONTH($I2578),IF(YEAR($I2578)+IF($Q2578=1,RetAgeO,RetAgeE)&lt;FY,1,0)))</f>
        <v/>
      </c>
      <c r="V2578" s="38">
        <f>IF(OR($R2578=0,NOT(ISNUMBER($K2578))),0,IF(YEAR($K2578)=FY,MONTH($K2578),IF(YEAR($K2578)&lt;FY,1,0)))</f>
        <v/>
      </c>
      <c r="W2578" s="38">
        <f>IF($R2578=0,0,MIN(12,IF(AND(ISNUMBER($O2578),$O2578&gt;=1,$O2578&lt;=12),INT($O2578),12),IF(AND(RetireExit="Yes",$U2578&gt;0),$U2578,12),IF(AND(ContractExit="Yes",$V2578&gt;0),$V2578,12)))</f>
        <v/>
      </c>
      <c r="X2578" s="37">
        <f>IF(ISNUMBER($P2578),$P2578,IncPct)</f>
        <v/>
      </c>
      <c r="Y2578" s="39">
        <f>IF($W2578=0,0,MAX(0,MIN($W2578,IncMonth-1))+MAX(0,$W2578-IncMonth+1)*(1+$X2578))</f>
        <v/>
      </c>
      <c r="Z2578" s="40">
        <f>IF($C2578="",0,IFERROR(INDEX(Departments!$B$5:$B$54,MATCH($C2578,Departments!$A$5:$A$54,0)),0))</f>
        <v/>
      </c>
      <c r="AA2578" s="41">
        <f>N($L2578)*$Y2578</f>
        <v/>
      </c>
      <c r="AB2578" s="41">
        <f>N($M2578)*$Y2578</f>
        <v/>
      </c>
      <c r="AC2578" s="41">
        <f>$AA2578*$Z2578</f>
        <v/>
      </c>
      <c r="AD2578" s="41">
        <f>$AA2578*BonusMonths/12</f>
        <v/>
      </c>
      <c r="AE2578" s="41">
        <f>($AA2578+SI_Gross*$AB2578)*IF($Q2578=1,SI_O,SI_E)</f>
        <v/>
      </c>
      <c r="AF2578" s="41">
        <f>IF($Q2578=1,0,$AA2578*EOSB)</f>
        <v/>
      </c>
      <c r="AG2578" s="41">
        <f>$AN2578*$W2578</f>
        <v/>
      </c>
      <c r="AH2578" s="41">
        <f>SUM($AA2578:$AG2578)</f>
        <v/>
      </c>
      <c r="AI2578" s="41">
        <f>12*($AM2578+$AN2578)</f>
        <v/>
      </c>
      <c r="AJ2578" s="41">
        <f>$AM2578*((IncMonth-1)+(13-IncMonth)*(1+$X2578))+12*$AN2578</f>
        <v/>
      </c>
      <c r="AK2578" s="41">
        <f>IF($R2578=1,N($L2578)+N($M2578),0)</f>
        <v/>
      </c>
      <c r="AL2578">
        <f>IF($C2578="","",IF(N($L2578)&lt;=0,"Basic salary missing",IF(ISNA(MATCH($C2578,Departments!$A$5:$A$54,0)),"Department not on Departments sheet",IF(AND($I2578&lt;&gt;"",NOT(ISNUMBER($I2578))),"Date of birth is text, not a date",IF(AND($K2578&lt;&gt;"",NOT(ISNUMBER($K2578))),"Contract end is text, not a date","")))))</f>
        <v/>
      </c>
      <c r="AM2578" s="41">
        <f>IF($R2578=0,0,N($L2578)*(1+$Z2578+BonusMonths/12+IF($Q2578=1,0,EOSB))+N($M2578)+(N($L2578)+SI_Gross*N($M2578))*IF($Q2578=1,SI_O,SI_E))</f>
        <v/>
      </c>
      <c r="AN2578" s="41">
        <f>IF($R2578=0,0,(IF($Q2578=1,MedO,MedE+Ticket)+Training)/12)</f>
        <v/>
      </c>
    </row>
    <row r="2579">
      <c r="I2579" s="35" t="n"/>
      <c r="J2579" s="35" t="n"/>
      <c r="K2579" s="35" t="n"/>
      <c r="L2579" s="36" t="n"/>
      <c r="M2579" s="36" t="n"/>
      <c r="P2579" s="37" t="n"/>
      <c r="Q2579" s="38">
        <f>IF($C2579="",0,IF(OR(LOWER(TRIM($G2579))="omani",LOWER(TRIM($G2579))="oman",LOWER(TRIM($G2579))="om",LOWER(TRIM($G2579))="local"),1,0))</f>
        <v/>
      </c>
      <c r="R2579" s="38">
        <f>IF($C2579="",0,IF(OR(ISNUMBER(SEARCH("resign",$N2579)),ISNUMBER(SEARCH("terminat",$N2579)),ISNUMBER(SEARCH("inactive",$N2579)),ISNUMBER(SEARCH("vacan",$N2579)),ISNUMBER(SEARCH("deceased",$N2579)),ISNUMBER(SEARCH("separated",$N2579))),0,1))</f>
        <v/>
      </c>
      <c r="S2579">
        <f>IF(OR($R2579=0,NOT(ISNUMBER($I2579))),"",IFERROR(DATEDIF($I2579,DATE(FY,1,1),"y"),""))</f>
        <v/>
      </c>
      <c r="T2579">
        <f>IF(OR($R2579=0,NOT(ISNUMBER($J2579))),"",IFERROR(DATEDIF($J2579,DATE(FY,1,1),"y"),0))</f>
        <v/>
      </c>
      <c r="U2579" s="38">
        <f>IF(OR($R2579=0,NOT(ISNUMBER($I2579))),0,IF(YEAR($I2579)+IF($Q2579=1,RetAgeO,RetAgeE)=FY,MONTH($I2579),IF(YEAR($I2579)+IF($Q2579=1,RetAgeO,RetAgeE)&lt;FY,1,0)))</f>
        <v/>
      </c>
      <c r="V2579" s="38">
        <f>IF(OR($R2579=0,NOT(ISNUMBER($K2579))),0,IF(YEAR($K2579)=FY,MONTH($K2579),IF(YEAR($K2579)&lt;FY,1,0)))</f>
        <v/>
      </c>
      <c r="W2579" s="38">
        <f>IF($R2579=0,0,MIN(12,IF(AND(ISNUMBER($O2579),$O2579&gt;=1,$O2579&lt;=12),INT($O2579),12),IF(AND(RetireExit="Yes",$U2579&gt;0),$U2579,12),IF(AND(ContractExit="Yes",$V2579&gt;0),$V2579,12)))</f>
        <v/>
      </c>
      <c r="X2579" s="37">
        <f>IF(ISNUMBER($P2579),$P2579,IncPct)</f>
        <v/>
      </c>
      <c r="Y2579" s="39">
        <f>IF($W2579=0,0,MAX(0,MIN($W2579,IncMonth-1))+MAX(0,$W2579-IncMonth+1)*(1+$X2579))</f>
        <v/>
      </c>
      <c r="Z2579" s="40">
        <f>IF($C2579="",0,IFERROR(INDEX(Departments!$B$5:$B$54,MATCH($C2579,Departments!$A$5:$A$54,0)),0))</f>
        <v/>
      </c>
      <c r="AA2579" s="41">
        <f>N($L2579)*$Y2579</f>
        <v/>
      </c>
      <c r="AB2579" s="41">
        <f>N($M2579)*$Y2579</f>
        <v/>
      </c>
      <c r="AC2579" s="41">
        <f>$AA2579*$Z2579</f>
        <v/>
      </c>
      <c r="AD2579" s="41">
        <f>$AA2579*BonusMonths/12</f>
        <v/>
      </c>
      <c r="AE2579" s="41">
        <f>($AA2579+SI_Gross*$AB2579)*IF($Q2579=1,SI_O,SI_E)</f>
        <v/>
      </c>
      <c r="AF2579" s="41">
        <f>IF($Q2579=1,0,$AA2579*EOSB)</f>
        <v/>
      </c>
      <c r="AG2579" s="41">
        <f>$AN2579*$W2579</f>
        <v/>
      </c>
      <c r="AH2579" s="41">
        <f>SUM($AA2579:$AG2579)</f>
        <v/>
      </c>
      <c r="AI2579" s="41">
        <f>12*($AM2579+$AN2579)</f>
        <v/>
      </c>
      <c r="AJ2579" s="41">
        <f>$AM2579*((IncMonth-1)+(13-IncMonth)*(1+$X2579))+12*$AN2579</f>
        <v/>
      </c>
      <c r="AK2579" s="41">
        <f>IF($R2579=1,N($L2579)+N($M2579),0)</f>
        <v/>
      </c>
      <c r="AL2579">
        <f>IF($C2579="","",IF(N($L2579)&lt;=0,"Basic salary missing",IF(ISNA(MATCH($C2579,Departments!$A$5:$A$54,0)),"Department not on Departments sheet",IF(AND($I2579&lt;&gt;"",NOT(ISNUMBER($I2579))),"Date of birth is text, not a date",IF(AND($K2579&lt;&gt;"",NOT(ISNUMBER($K2579))),"Contract end is text, not a date","")))))</f>
        <v/>
      </c>
      <c r="AM2579" s="41">
        <f>IF($R2579=0,0,N($L2579)*(1+$Z2579+BonusMonths/12+IF($Q2579=1,0,EOSB))+N($M2579)+(N($L2579)+SI_Gross*N($M2579))*IF($Q2579=1,SI_O,SI_E))</f>
        <v/>
      </c>
      <c r="AN2579" s="41">
        <f>IF($R2579=0,0,(IF($Q2579=1,MedO,MedE+Ticket)+Training)/12)</f>
        <v/>
      </c>
    </row>
    <row r="2580">
      <c r="I2580" s="35" t="n"/>
      <c r="J2580" s="35" t="n"/>
      <c r="K2580" s="35" t="n"/>
      <c r="L2580" s="36" t="n"/>
      <c r="M2580" s="36" t="n"/>
      <c r="P2580" s="37" t="n"/>
      <c r="Q2580" s="38">
        <f>IF($C2580="",0,IF(OR(LOWER(TRIM($G2580))="omani",LOWER(TRIM($G2580))="oman",LOWER(TRIM($G2580))="om",LOWER(TRIM($G2580))="local"),1,0))</f>
        <v/>
      </c>
      <c r="R2580" s="38">
        <f>IF($C2580="",0,IF(OR(ISNUMBER(SEARCH("resign",$N2580)),ISNUMBER(SEARCH("terminat",$N2580)),ISNUMBER(SEARCH("inactive",$N2580)),ISNUMBER(SEARCH("vacan",$N2580)),ISNUMBER(SEARCH("deceased",$N2580)),ISNUMBER(SEARCH("separated",$N2580))),0,1))</f>
        <v/>
      </c>
      <c r="S2580">
        <f>IF(OR($R2580=0,NOT(ISNUMBER($I2580))),"",IFERROR(DATEDIF($I2580,DATE(FY,1,1),"y"),""))</f>
        <v/>
      </c>
      <c r="T2580">
        <f>IF(OR($R2580=0,NOT(ISNUMBER($J2580))),"",IFERROR(DATEDIF($J2580,DATE(FY,1,1),"y"),0))</f>
        <v/>
      </c>
      <c r="U2580" s="38">
        <f>IF(OR($R2580=0,NOT(ISNUMBER($I2580))),0,IF(YEAR($I2580)+IF($Q2580=1,RetAgeO,RetAgeE)=FY,MONTH($I2580),IF(YEAR($I2580)+IF($Q2580=1,RetAgeO,RetAgeE)&lt;FY,1,0)))</f>
        <v/>
      </c>
      <c r="V2580" s="38">
        <f>IF(OR($R2580=0,NOT(ISNUMBER($K2580))),0,IF(YEAR($K2580)=FY,MONTH($K2580),IF(YEAR($K2580)&lt;FY,1,0)))</f>
        <v/>
      </c>
      <c r="W2580" s="38">
        <f>IF($R2580=0,0,MIN(12,IF(AND(ISNUMBER($O2580),$O2580&gt;=1,$O2580&lt;=12),INT($O2580),12),IF(AND(RetireExit="Yes",$U2580&gt;0),$U2580,12),IF(AND(ContractExit="Yes",$V2580&gt;0),$V2580,12)))</f>
        <v/>
      </c>
      <c r="X2580" s="37">
        <f>IF(ISNUMBER($P2580),$P2580,IncPct)</f>
        <v/>
      </c>
      <c r="Y2580" s="39">
        <f>IF($W2580=0,0,MAX(0,MIN($W2580,IncMonth-1))+MAX(0,$W2580-IncMonth+1)*(1+$X2580))</f>
        <v/>
      </c>
      <c r="Z2580" s="40">
        <f>IF($C2580="",0,IFERROR(INDEX(Departments!$B$5:$B$54,MATCH($C2580,Departments!$A$5:$A$54,0)),0))</f>
        <v/>
      </c>
      <c r="AA2580" s="41">
        <f>N($L2580)*$Y2580</f>
        <v/>
      </c>
      <c r="AB2580" s="41">
        <f>N($M2580)*$Y2580</f>
        <v/>
      </c>
      <c r="AC2580" s="41">
        <f>$AA2580*$Z2580</f>
        <v/>
      </c>
      <c r="AD2580" s="41">
        <f>$AA2580*BonusMonths/12</f>
        <v/>
      </c>
      <c r="AE2580" s="41">
        <f>($AA2580+SI_Gross*$AB2580)*IF($Q2580=1,SI_O,SI_E)</f>
        <v/>
      </c>
      <c r="AF2580" s="41">
        <f>IF($Q2580=1,0,$AA2580*EOSB)</f>
        <v/>
      </c>
      <c r="AG2580" s="41">
        <f>$AN2580*$W2580</f>
        <v/>
      </c>
      <c r="AH2580" s="41">
        <f>SUM($AA2580:$AG2580)</f>
        <v/>
      </c>
      <c r="AI2580" s="41">
        <f>12*($AM2580+$AN2580)</f>
        <v/>
      </c>
      <c r="AJ2580" s="41">
        <f>$AM2580*((IncMonth-1)+(13-IncMonth)*(1+$X2580))+12*$AN2580</f>
        <v/>
      </c>
      <c r="AK2580" s="41">
        <f>IF($R2580=1,N($L2580)+N($M2580),0)</f>
        <v/>
      </c>
      <c r="AL2580">
        <f>IF($C2580="","",IF(N($L2580)&lt;=0,"Basic salary missing",IF(ISNA(MATCH($C2580,Departments!$A$5:$A$54,0)),"Department not on Departments sheet",IF(AND($I2580&lt;&gt;"",NOT(ISNUMBER($I2580))),"Date of birth is text, not a date",IF(AND($K2580&lt;&gt;"",NOT(ISNUMBER($K2580))),"Contract end is text, not a date","")))))</f>
        <v/>
      </c>
      <c r="AM2580" s="41">
        <f>IF($R2580=0,0,N($L2580)*(1+$Z2580+BonusMonths/12+IF($Q2580=1,0,EOSB))+N($M2580)+(N($L2580)+SI_Gross*N($M2580))*IF($Q2580=1,SI_O,SI_E))</f>
        <v/>
      </c>
      <c r="AN2580" s="41">
        <f>IF($R2580=0,0,(IF($Q2580=1,MedO,MedE+Ticket)+Training)/12)</f>
        <v/>
      </c>
    </row>
    <row r="2581">
      <c r="I2581" s="35" t="n"/>
      <c r="J2581" s="35" t="n"/>
      <c r="K2581" s="35" t="n"/>
      <c r="L2581" s="36" t="n"/>
      <c r="M2581" s="36" t="n"/>
      <c r="P2581" s="37" t="n"/>
      <c r="Q2581" s="38">
        <f>IF($C2581="",0,IF(OR(LOWER(TRIM($G2581))="omani",LOWER(TRIM($G2581))="oman",LOWER(TRIM($G2581))="om",LOWER(TRIM($G2581))="local"),1,0))</f>
        <v/>
      </c>
      <c r="R2581" s="38">
        <f>IF($C2581="",0,IF(OR(ISNUMBER(SEARCH("resign",$N2581)),ISNUMBER(SEARCH("terminat",$N2581)),ISNUMBER(SEARCH("inactive",$N2581)),ISNUMBER(SEARCH("vacan",$N2581)),ISNUMBER(SEARCH("deceased",$N2581)),ISNUMBER(SEARCH("separated",$N2581))),0,1))</f>
        <v/>
      </c>
      <c r="S2581">
        <f>IF(OR($R2581=0,NOT(ISNUMBER($I2581))),"",IFERROR(DATEDIF($I2581,DATE(FY,1,1),"y"),""))</f>
        <v/>
      </c>
      <c r="T2581">
        <f>IF(OR($R2581=0,NOT(ISNUMBER($J2581))),"",IFERROR(DATEDIF($J2581,DATE(FY,1,1),"y"),0))</f>
        <v/>
      </c>
      <c r="U2581" s="38">
        <f>IF(OR($R2581=0,NOT(ISNUMBER($I2581))),0,IF(YEAR($I2581)+IF($Q2581=1,RetAgeO,RetAgeE)=FY,MONTH($I2581),IF(YEAR($I2581)+IF($Q2581=1,RetAgeO,RetAgeE)&lt;FY,1,0)))</f>
        <v/>
      </c>
      <c r="V2581" s="38">
        <f>IF(OR($R2581=0,NOT(ISNUMBER($K2581))),0,IF(YEAR($K2581)=FY,MONTH($K2581),IF(YEAR($K2581)&lt;FY,1,0)))</f>
        <v/>
      </c>
      <c r="W2581" s="38">
        <f>IF($R2581=0,0,MIN(12,IF(AND(ISNUMBER($O2581),$O2581&gt;=1,$O2581&lt;=12),INT($O2581),12),IF(AND(RetireExit="Yes",$U2581&gt;0),$U2581,12),IF(AND(ContractExit="Yes",$V2581&gt;0),$V2581,12)))</f>
        <v/>
      </c>
      <c r="X2581" s="37">
        <f>IF(ISNUMBER($P2581),$P2581,IncPct)</f>
        <v/>
      </c>
      <c r="Y2581" s="39">
        <f>IF($W2581=0,0,MAX(0,MIN($W2581,IncMonth-1))+MAX(0,$W2581-IncMonth+1)*(1+$X2581))</f>
        <v/>
      </c>
      <c r="Z2581" s="40">
        <f>IF($C2581="",0,IFERROR(INDEX(Departments!$B$5:$B$54,MATCH($C2581,Departments!$A$5:$A$54,0)),0))</f>
        <v/>
      </c>
      <c r="AA2581" s="41">
        <f>N($L2581)*$Y2581</f>
        <v/>
      </c>
      <c r="AB2581" s="41">
        <f>N($M2581)*$Y2581</f>
        <v/>
      </c>
      <c r="AC2581" s="41">
        <f>$AA2581*$Z2581</f>
        <v/>
      </c>
      <c r="AD2581" s="41">
        <f>$AA2581*BonusMonths/12</f>
        <v/>
      </c>
      <c r="AE2581" s="41">
        <f>($AA2581+SI_Gross*$AB2581)*IF($Q2581=1,SI_O,SI_E)</f>
        <v/>
      </c>
      <c r="AF2581" s="41">
        <f>IF($Q2581=1,0,$AA2581*EOSB)</f>
        <v/>
      </c>
      <c r="AG2581" s="41">
        <f>$AN2581*$W2581</f>
        <v/>
      </c>
      <c r="AH2581" s="41">
        <f>SUM($AA2581:$AG2581)</f>
        <v/>
      </c>
      <c r="AI2581" s="41">
        <f>12*($AM2581+$AN2581)</f>
        <v/>
      </c>
      <c r="AJ2581" s="41">
        <f>$AM2581*((IncMonth-1)+(13-IncMonth)*(1+$X2581))+12*$AN2581</f>
        <v/>
      </c>
      <c r="AK2581" s="41">
        <f>IF($R2581=1,N($L2581)+N($M2581),0)</f>
        <v/>
      </c>
      <c r="AL2581">
        <f>IF($C2581="","",IF(N($L2581)&lt;=0,"Basic salary missing",IF(ISNA(MATCH($C2581,Departments!$A$5:$A$54,0)),"Department not on Departments sheet",IF(AND($I2581&lt;&gt;"",NOT(ISNUMBER($I2581))),"Date of birth is text, not a date",IF(AND($K2581&lt;&gt;"",NOT(ISNUMBER($K2581))),"Contract end is text, not a date","")))))</f>
        <v/>
      </c>
      <c r="AM2581" s="41">
        <f>IF($R2581=0,0,N($L2581)*(1+$Z2581+BonusMonths/12+IF($Q2581=1,0,EOSB))+N($M2581)+(N($L2581)+SI_Gross*N($M2581))*IF($Q2581=1,SI_O,SI_E))</f>
        <v/>
      </c>
      <c r="AN2581" s="41">
        <f>IF($R2581=0,0,(IF($Q2581=1,MedO,MedE+Ticket)+Training)/12)</f>
        <v/>
      </c>
    </row>
    <row r="2582">
      <c r="I2582" s="35" t="n"/>
      <c r="J2582" s="35" t="n"/>
      <c r="K2582" s="35" t="n"/>
      <c r="L2582" s="36" t="n"/>
      <c r="M2582" s="36" t="n"/>
      <c r="P2582" s="37" t="n"/>
      <c r="Q2582" s="38">
        <f>IF($C2582="",0,IF(OR(LOWER(TRIM($G2582))="omani",LOWER(TRIM($G2582))="oman",LOWER(TRIM($G2582))="om",LOWER(TRIM($G2582))="local"),1,0))</f>
        <v/>
      </c>
      <c r="R2582" s="38">
        <f>IF($C2582="",0,IF(OR(ISNUMBER(SEARCH("resign",$N2582)),ISNUMBER(SEARCH("terminat",$N2582)),ISNUMBER(SEARCH("inactive",$N2582)),ISNUMBER(SEARCH("vacan",$N2582)),ISNUMBER(SEARCH("deceased",$N2582)),ISNUMBER(SEARCH("separated",$N2582))),0,1))</f>
        <v/>
      </c>
      <c r="S2582">
        <f>IF(OR($R2582=0,NOT(ISNUMBER($I2582))),"",IFERROR(DATEDIF($I2582,DATE(FY,1,1),"y"),""))</f>
        <v/>
      </c>
      <c r="T2582">
        <f>IF(OR($R2582=0,NOT(ISNUMBER($J2582))),"",IFERROR(DATEDIF($J2582,DATE(FY,1,1),"y"),0))</f>
        <v/>
      </c>
      <c r="U2582" s="38">
        <f>IF(OR($R2582=0,NOT(ISNUMBER($I2582))),0,IF(YEAR($I2582)+IF($Q2582=1,RetAgeO,RetAgeE)=FY,MONTH($I2582),IF(YEAR($I2582)+IF($Q2582=1,RetAgeO,RetAgeE)&lt;FY,1,0)))</f>
        <v/>
      </c>
      <c r="V2582" s="38">
        <f>IF(OR($R2582=0,NOT(ISNUMBER($K2582))),0,IF(YEAR($K2582)=FY,MONTH($K2582),IF(YEAR($K2582)&lt;FY,1,0)))</f>
        <v/>
      </c>
      <c r="W2582" s="38">
        <f>IF($R2582=0,0,MIN(12,IF(AND(ISNUMBER($O2582),$O2582&gt;=1,$O2582&lt;=12),INT($O2582),12),IF(AND(RetireExit="Yes",$U2582&gt;0),$U2582,12),IF(AND(ContractExit="Yes",$V2582&gt;0),$V2582,12)))</f>
        <v/>
      </c>
      <c r="X2582" s="37">
        <f>IF(ISNUMBER($P2582),$P2582,IncPct)</f>
        <v/>
      </c>
      <c r="Y2582" s="39">
        <f>IF($W2582=0,0,MAX(0,MIN($W2582,IncMonth-1))+MAX(0,$W2582-IncMonth+1)*(1+$X2582))</f>
        <v/>
      </c>
      <c r="Z2582" s="40">
        <f>IF($C2582="",0,IFERROR(INDEX(Departments!$B$5:$B$54,MATCH($C2582,Departments!$A$5:$A$54,0)),0))</f>
        <v/>
      </c>
      <c r="AA2582" s="41">
        <f>N($L2582)*$Y2582</f>
        <v/>
      </c>
      <c r="AB2582" s="41">
        <f>N($M2582)*$Y2582</f>
        <v/>
      </c>
      <c r="AC2582" s="41">
        <f>$AA2582*$Z2582</f>
        <v/>
      </c>
      <c r="AD2582" s="41">
        <f>$AA2582*BonusMonths/12</f>
        <v/>
      </c>
      <c r="AE2582" s="41">
        <f>($AA2582+SI_Gross*$AB2582)*IF($Q2582=1,SI_O,SI_E)</f>
        <v/>
      </c>
      <c r="AF2582" s="41">
        <f>IF($Q2582=1,0,$AA2582*EOSB)</f>
        <v/>
      </c>
      <c r="AG2582" s="41">
        <f>$AN2582*$W2582</f>
        <v/>
      </c>
      <c r="AH2582" s="41">
        <f>SUM($AA2582:$AG2582)</f>
        <v/>
      </c>
      <c r="AI2582" s="41">
        <f>12*($AM2582+$AN2582)</f>
        <v/>
      </c>
      <c r="AJ2582" s="41">
        <f>$AM2582*((IncMonth-1)+(13-IncMonth)*(1+$X2582))+12*$AN2582</f>
        <v/>
      </c>
      <c r="AK2582" s="41">
        <f>IF($R2582=1,N($L2582)+N($M2582),0)</f>
        <v/>
      </c>
      <c r="AL2582">
        <f>IF($C2582="","",IF(N($L2582)&lt;=0,"Basic salary missing",IF(ISNA(MATCH($C2582,Departments!$A$5:$A$54,0)),"Department not on Departments sheet",IF(AND($I2582&lt;&gt;"",NOT(ISNUMBER($I2582))),"Date of birth is text, not a date",IF(AND($K2582&lt;&gt;"",NOT(ISNUMBER($K2582))),"Contract end is text, not a date","")))))</f>
        <v/>
      </c>
      <c r="AM2582" s="41">
        <f>IF($R2582=0,0,N($L2582)*(1+$Z2582+BonusMonths/12+IF($Q2582=1,0,EOSB))+N($M2582)+(N($L2582)+SI_Gross*N($M2582))*IF($Q2582=1,SI_O,SI_E))</f>
        <v/>
      </c>
      <c r="AN2582" s="41">
        <f>IF($R2582=0,0,(IF($Q2582=1,MedO,MedE+Ticket)+Training)/12)</f>
        <v/>
      </c>
    </row>
    <row r="2583">
      <c r="I2583" s="35" t="n"/>
      <c r="J2583" s="35" t="n"/>
      <c r="K2583" s="35" t="n"/>
      <c r="L2583" s="36" t="n"/>
      <c r="M2583" s="36" t="n"/>
      <c r="P2583" s="37" t="n"/>
      <c r="Q2583" s="38">
        <f>IF($C2583="",0,IF(OR(LOWER(TRIM($G2583))="omani",LOWER(TRIM($G2583))="oman",LOWER(TRIM($G2583))="om",LOWER(TRIM($G2583))="local"),1,0))</f>
        <v/>
      </c>
      <c r="R2583" s="38">
        <f>IF($C2583="",0,IF(OR(ISNUMBER(SEARCH("resign",$N2583)),ISNUMBER(SEARCH("terminat",$N2583)),ISNUMBER(SEARCH("inactive",$N2583)),ISNUMBER(SEARCH("vacan",$N2583)),ISNUMBER(SEARCH("deceased",$N2583)),ISNUMBER(SEARCH("separated",$N2583))),0,1))</f>
        <v/>
      </c>
      <c r="S2583">
        <f>IF(OR($R2583=0,NOT(ISNUMBER($I2583))),"",IFERROR(DATEDIF($I2583,DATE(FY,1,1),"y"),""))</f>
        <v/>
      </c>
      <c r="T2583">
        <f>IF(OR($R2583=0,NOT(ISNUMBER($J2583))),"",IFERROR(DATEDIF($J2583,DATE(FY,1,1),"y"),0))</f>
        <v/>
      </c>
      <c r="U2583" s="38">
        <f>IF(OR($R2583=0,NOT(ISNUMBER($I2583))),0,IF(YEAR($I2583)+IF($Q2583=1,RetAgeO,RetAgeE)=FY,MONTH($I2583),IF(YEAR($I2583)+IF($Q2583=1,RetAgeO,RetAgeE)&lt;FY,1,0)))</f>
        <v/>
      </c>
      <c r="V2583" s="38">
        <f>IF(OR($R2583=0,NOT(ISNUMBER($K2583))),0,IF(YEAR($K2583)=FY,MONTH($K2583),IF(YEAR($K2583)&lt;FY,1,0)))</f>
        <v/>
      </c>
      <c r="W2583" s="38">
        <f>IF($R2583=0,0,MIN(12,IF(AND(ISNUMBER($O2583),$O2583&gt;=1,$O2583&lt;=12),INT($O2583),12),IF(AND(RetireExit="Yes",$U2583&gt;0),$U2583,12),IF(AND(ContractExit="Yes",$V2583&gt;0),$V2583,12)))</f>
        <v/>
      </c>
      <c r="X2583" s="37">
        <f>IF(ISNUMBER($P2583),$P2583,IncPct)</f>
        <v/>
      </c>
      <c r="Y2583" s="39">
        <f>IF($W2583=0,0,MAX(0,MIN($W2583,IncMonth-1))+MAX(0,$W2583-IncMonth+1)*(1+$X2583))</f>
        <v/>
      </c>
      <c r="Z2583" s="40">
        <f>IF($C2583="",0,IFERROR(INDEX(Departments!$B$5:$B$54,MATCH($C2583,Departments!$A$5:$A$54,0)),0))</f>
        <v/>
      </c>
      <c r="AA2583" s="41">
        <f>N($L2583)*$Y2583</f>
        <v/>
      </c>
      <c r="AB2583" s="41">
        <f>N($M2583)*$Y2583</f>
        <v/>
      </c>
      <c r="AC2583" s="41">
        <f>$AA2583*$Z2583</f>
        <v/>
      </c>
      <c r="AD2583" s="41">
        <f>$AA2583*BonusMonths/12</f>
        <v/>
      </c>
      <c r="AE2583" s="41">
        <f>($AA2583+SI_Gross*$AB2583)*IF($Q2583=1,SI_O,SI_E)</f>
        <v/>
      </c>
      <c r="AF2583" s="41">
        <f>IF($Q2583=1,0,$AA2583*EOSB)</f>
        <v/>
      </c>
      <c r="AG2583" s="41">
        <f>$AN2583*$W2583</f>
        <v/>
      </c>
      <c r="AH2583" s="41">
        <f>SUM($AA2583:$AG2583)</f>
        <v/>
      </c>
      <c r="AI2583" s="41">
        <f>12*($AM2583+$AN2583)</f>
        <v/>
      </c>
      <c r="AJ2583" s="41">
        <f>$AM2583*((IncMonth-1)+(13-IncMonth)*(1+$X2583))+12*$AN2583</f>
        <v/>
      </c>
      <c r="AK2583" s="41">
        <f>IF($R2583=1,N($L2583)+N($M2583),0)</f>
        <v/>
      </c>
      <c r="AL2583">
        <f>IF($C2583="","",IF(N($L2583)&lt;=0,"Basic salary missing",IF(ISNA(MATCH($C2583,Departments!$A$5:$A$54,0)),"Department not on Departments sheet",IF(AND($I2583&lt;&gt;"",NOT(ISNUMBER($I2583))),"Date of birth is text, not a date",IF(AND($K2583&lt;&gt;"",NOT(ISNUMBER($K2583))),"Contract end is text, not a date","")))))</f>
        <v/>
      </c>
      <c r="AM2583" s="41">
        <f>IF($R2583=0,0,N($L2583)*(1+$Z2583+BonusMonths/12+IF($Q2583=1,0,EOSB))+N($M2583)+(N($L2583)+SI_Gross*N($M2583))*IF($Q2583=1,SI_O,SI_E))</f>
        <v/>
      </c>
      <c r="AN2583" s="41">
        <f>IF($R2583=0,0,(IF($Q2583=1,MedO,MedE+Ticket)+Training)/12)</f>
        <v/>
      </c>
    </row>
    <row r="2584">
      <c r="I2584" s="35" t="n"/>
      <c r="J2584" s="35" t="n"/>
      <c r="K2584" s="35" t="n"/>
      <c r="L2584" s="36" t="n"/>
      <c r="M2584" s="36" t="n"/>
      <c r="P2584" s="37" t="n"/>
      <c r="Q2584" s="38">
        <f>IF($C2584="",0,IF(OR(LOWER(TRIM($G2584))="omani",LOWER(TRIM($G2584))="oman",LOWER(TRIM($G2584))="om",LOWER(TRIM($G2584))="local"),1,0))</f>
        <v/>
      </c>
      <c r="R2584" s="38">
        <f>IF($C2584="",0,IF(OR(ISNUMBER(SEARCH("resign",$N2584)),ISNUMBER(SEARCH("terminat",$N2584)),ISNUMBER(SEARCH("inactive",$N2584)),ISNUMBER(SEARCH("vacan",$N2584)),ISNUMBER(SEARCH("deceased",$N2584)),ISNUMBER(SEARCH("separated",$N2584))),0,1))</f>
        <v/>
      </c>
      <c r="S2584">
        <f>IF(OR($R2584=0,NOT(ISNUMBER($I2584))),"",IFERROR(DATEDIF($I2584,DATE(FY,1,1),"y"),""))</f>
        <v/>
      </c>
      <c r="T2584">
        <f>IF(OR($R2584=0,NOT(ISNUMBER($J2584))),"",IFERROR(DATEDIF($J2584,DATE(FY,1,1),"y"),0))</f>
        <v/>
      </c>
      <c r="U2584" s="38">
        <f>IF(OR($R2584=0,NOT(ISNUMBER($I2584))),0,IF(YEAR($I2584)+IF($Q2584=1,RetAgeO,RetAgeE)=FY,MONTH($I2584),IF(YEAR($I2584)+IF($Q2584=1,RetAgeO,RetAgeE)&lt;FY,1,0)))</f>
        <v/>
      </c>
      <c r="V2584" s="38">
        <f>IF(OR($R2584=0,NOT(ISNUMBER($K2584))),0,IF(YEAR($K2584)=FY,MONTH($K2584),IF(YEAR($K2584)&lt;FY,1,0)))</f>
        <v/>
      </c>
      <c r="W2584" s="38">
        <f>IF($R2584=0,0,MIN(12,IF(AND(ISNUMBER($O2584),$O2584&gt;=1,$O2584&lt;=12),INT($O2584),12),IF(AND(RetireExit="Yes",$U2584&gt;0),$U2584,12),IF(AND(ContractExit="Yes",$V2584&gt;0),$V2584,12)))</f>
        <v/>
      </c>
      <c r="X2584" s="37">
        <f>IF(ISNUMBER($P2584),$P2584,IncPct)</f>
        <v/>
      </c>
      <c r="Y2584" s="39">
        <f>IF($W2584=0,0,MAX(0,MIN($W2584,IncMonth-1))+MAX(0,$W2584-IncMonth+1)*(1+$X2584))</f>
        <v/>
      </c>
      <c r="Z2584" s="40">
        <f>IF($C2584="",0,IFERROR(INDEX(Departments!$B$5:$B$54,MATCH($C2584,Departments!$A$5:$A$54,0)),0))</f>
        <v/>
      </c>
      <c r="AA2584" s="41">
        <f>N($L2584)*$Y2584</f>
        <v/>
      </c>
      <c r="AB2584" s="41">
        <f>N($M2584)*$Y2584</f>
        <v/>
      </c>
      <c r="AC2584" s="41">
        <f>$AA2584*$Z2584</f>
        <v/>
      </c>
      <c r="AD2584" s="41">
        <f>$AA2584*BonusMonths/12</f>
        <v/>
      </c>
      <c r="AE2584" s="41">
        <f>($AA2584+SI_Gross*$AB2584)*IF($Q2584=1,SI_O,SI_E)</f>
        <v/>
      </c>
      <c r="AF2584" s="41">
        <f>IF($Q2584=1,0,$AA2584*EOSB)</f>
        <v/>
      </c>
      <c r="AG2584" s="41">
        <f>$AN2584*$W2584</f>
        <v/>
      </c>
      <c r="AH2584" s="41">
        <f>SUM($AA2584:$AG2584)</f>
        <v/>
      </c>
      <c r="AI2584" s="41">
        <f>12*($AM2584+$AN2584)</f>
        <v/>
      </c>
      <c r="AJ2584" s="41">
        <f>$AM2584*((IncMonth-1)+(13-IncMonth)*(1+$X2584))+12*$AN2584</f>
        <v/>
      </c>
      <c r="AK2584" s="41">
        <f>IF($R2584=1,N($L2584)+N($M2584),0)</f>
        <v/>
      </c>
      <c r="AL2584">
        <f>IF($C2584="","",IF(N($L2584)&lt;=0,"Basic salary missing",IF(ISNA(MATCH($C2584,Departments!$A$5:$A$54,0)),"Department not on Departments sheet",IF(AND($I2584&lt;&gt;"",NOT(ISNUMBER($I2584))),"Date of birth is text, not a date",IF(AND($K2584&lt;&gt;"",NOT(ISNUMBER($K2584))),"Contract end is text, not a date","")))))</f>
        <v/>
      </c>
      <c r="AM2584" s="41">
        <f>IF($R2584=0,0,N($L2584)*(1+$Z2584+BonusMonths/12+IF($Q2584=1,0,EOSB))+N($M2584)+(N($L2584)+SI_Gross*N($M2584))*IF($Q2584=1,SI_O,SI_E))</f>
        <v/>
      </c>
      <c r="AN2584" s="41">
        <f>IF($R2584=0,0,(IF($Q2584=1,MedO,MedE+Ticket)+Training)/12)</f>
        <v/>
      </c>
    </row>
    <row r="2585">
      <c r="I2585" s="35" t="n"/>
      <c r="J2585" s="35" t="n"/>
      <c r="K2585" s="35" t="n"/>
      <c r="L2585" s="36" t="n"/>
      <c r="M2585" s="36" t="n"/>
      <c r="P2585" s="37" t="n"/>
      <c r="Q2585" s="38">
        <f>IF($C2585="",0,IF(OR(LOWER(TRIM($G2585))="omani",LOWER(TRIM($G2585))="oman",LOWER(TRIM($G2585))="om",LOWER(TRIM($G2585))="local"),1,0))</f>
        <v/>
      </c>
      <c r="R2585" s="38">
        <f>IF($C2585="",0,IF(OR(ISNUMBER(SEARCH("resign",$N2585)),ISNUMBER(SEARCH("terminat",$N2585)),ISNUMBER(SEARCH("inactive",$N2585)),ISNUMBER(SEARCH("vacan",$N2585)),ISNUMBER(SEARCH("deceased",$N2585)),ISNUMBER(SEARCH("separated",$N2585))),0,1))</f>
        <v/>
      </c>
      <c r="S2585">
        <f>IF(OR($R2585=0,NOT(ISNUMBER($I2585))),"",IFERROR(DATEDIF($I2585,DATE(FY,1,1),"y"),""))</f>
        <v/>
      </c>
      <c r="T2585">
        <f>IF(OR($R2585=0,NOT(ISNUMBER($J2585))),"",IFERROR(DATEDIF($J2585,DATE(FY,1,1),"y"),0))</f>
        <v/>
      </c>
      <c r="U2585" s="38">
        <f>IF(OR($R2585=0,NOT(ISNUMBER($I2585))),0,IF(YEAR($I2585)+IF($Q2585=1,RetAgeO,RetAgeE)=FY,MONTH($I2585),IF(YEAR($I2585)+IF($Q2585=1,RetAgeO,RetAgeE)&lt;FY,1,0)))</f>
        <v/>
      </c>
      <c r="V2585" s="38">
        <f>IF(OR($R2585=0,NOT(ISNUMBER($K2585))),0,IF(YEAR($K2585)=FY,MONTH($K2585),IF(YEAR($K2585)&lt;FY,1,0)))</f>
        <v/>
      </c>
      <c r="W2585" s="38">
        <f>IF($R2585=0,0,MIN(12,IF(AND(ISNUMBER($O2585),$O2585&gt;=1,$O2585&lt;=12),INT($O2585),12),IF(AND(RetireExit="Yes",$U2585&gt;0),$U2585,12),IF(AND(ContractExit="Yes",$V2585&gt;0),$V2585,12)))</f>
        <v/>
      </c>
      <c r="X2585" s="37">
        <f>IF(ISNUMBER($P2585),$P2585,IncPct)</f>
        <v/>
      </c>
      <c r="Y2585" s="39">
        <f>IF($W2585=0,0,MAX(0,MIN($W2585,IncMonth-1))+MAX(0,$W2585-IncMonth+1)*(1+$X2585))</f>
        <v/>
      </c>
      <c r="Z2585" s="40">
        <f>IF($C2585="",0,IFERROR(INDEX(Departments!$B$5:$B$54,MATCH($C2585,Departments!$A$5:$A$54,0)),0))</f>
        <v/>
      </c>
      <c r="AA2585" s="41">
        <f>N($L2585)*$Y2585</f>
        <v/>
      </c>
      <c r="AB2585" s="41">
        <f>N($M2585)*$Y2585</f>
        <v/>
      </c>
      <c r="AC2585" s="41">
        <f>$AA2585*$Z2585</f>
        <v/>
      </c>
      <c r="AD2585" s="41">
        <f>$AA2585*BonusMonths/12</f>
        <v/>
      </c>
      <c r="AE2585" s="41">
        <f>($AA2585+SI_Gross*$AB2585)*IF($Q2585=1,SI_O,SI_E)</f>
        <v/>
      </c>
      <c r="AF2585" s="41">
        <f>IF($Q2585=1,0,$AA2585*EOSB)</f>
        <v/>
      </c>
      <c r="AG2585" s="41">
        <f>$AN2585*$W2585</f>
        <v/>
      </c>
      <c r="AH2585" s="41">
        <f>SUM($AA2585:$AG2585)</f>
        <v/>
      </c>
      <c r="AI2585" s="41">
        <f>12*($AM2585+$AN2585)</f>
        <v/>
      </c>
      <c r="AJ2585" s="41">
        <f>$AM2585*((IncMonth-1)+(13-IncMonth)*(1+$X2585))+12*$AN2585</f>
        <v/>
      </c>
      <c r="AK2585" s="41">
        <f>IF($R2585=1,N($L2585)+N($M2585),0)</f>
        <v/>
      </c>
      <c r="AL2585">
        <f>IF($C2585="","",IF(N($L2585)&lt;=0,"Basic salary missing",IF(ISNA(MATCH($C2585,Departments!$A$5:$A$54,0)),"Department not on Departments sheet",IF(AND($I2585&lt;&gt;"",NOT(ISNUMBER($I2585))),"Date of birth is text, not a date",IF(AND($K2585&lt;&gt;"",NOT(ISNUMBER($K2585))),"Contract end is text, not a date","")))))</f>
        <v/>
      </c>
      <c r="AM2585" s="41">
        <f>IF($R2585=0,0,N($L2585)*(1+$Z2585+BonusMonths/12+IF($Q2585=1,0,EOSB))+N($M2585)+(N($L2585)+SI_Gross*N($M2585))*IF($Q2585=1,SI_O,SI_E))</f>
        <v/>
      </c>
      <c r="AN2585" s="41">
        <f>IF($R2585=0,0,(IF($Q2585=1,MedO,MedE+Ticket)+Training)/12)</f>
        <v/>
      </c>
    </row>
    <row r="2586">
      <c r="I2586" s="35" t="n"/>
      <c r="J2586" s="35" t="n"/>
      <c r="K2586" s="35" t="n"/>
      <c r="L2586" s="36" t="n"/>
      <c r="M2586" s="36" t="n"/>
      <c r="P2586" s="37" t="n"/>
      <c r="Q2586" s="38">
        <f>IF($C2586="",0,IF(OR(LOWER(TRIM($G2586))="omani",LOWER(TRIM($G2586))="oman",LOWER(TRIM($G2586))="om",LOWER(TRIM($G2586))="local"),1,0))</f>
        <v/>
      </c>
      <c r="R2586" s="38">
        <f>IF($C2586="",0,IF(OR(ISNUMBER(SEARCH("resign",$N2586)),ISNUMBER(SEARCH("terminat",$N2586)),ISNUMBER(SEARCH("inactive",$N2586)),ISNUMBER(SEARCH("vacan",$N2586)),ISNUMBER(SEARCH("deceased",$N2586)),ISNUMBER(SEARCH("separated",$N2586))),0,1))</f>
        <v/>
      </c>
      <c r="S2586">
        <f>IF(OR($R2586=0,NOT(ISNUMBER($I2586))),"",IFERROR(DATEDIF($I2586,DATE(FY,1,1),"y"),""))</f>
        <v/>
      </c>
      <c r="T2586">
        <f>IF(OR($R2586=0,NOT(ISNUMBER($J2586))),"",IFERROR(DATEDIF($J2586,DATE(FY,1,1),"y"),0))</f>
        <v/>
      </c>
      <c r="U2586" s="38">
        <f>IF(OR($R2586=0,NOT(ISNUMBER($I2586))),0,IF(YEAR($I2586)+IF($Q2586=1,RetAgeO,RetAgeE)=FY,MONTH($I2586),IF(YEAR($I2586)+IF($Q2586=1,RetAgeO,RetAgeE)&lt;FY,1,0)))</f>
        <v/>
      </c>
      <c r="V2586" s="38">
        <f>IF(OR($R2586=0,NOT(ISNUMBER($K2586))),0,IF(YEAR($K2586)=FY,MONTH($K2586),IF(YEAR($K2586)&lt;FY,1,0)))</f>
        <v/>
      </c>
      <c r="W2586" s="38">
        <f>IF($R2586=0,0,MIN(12,IF(AND(ISNUMBER($O2586),$O2586&gt;=1,$O2586&lt;=12),INT($O2586),12),IF(AND(RetireExit="Yes",$U2586&gt;0),$U2586,12),IF(AND(ContractExit="Yes",$V2586&gt;0),$V2586,12)))</f>
        <v/>
      </c>
      <c r="X2586" s="37">
        <f>IF(ISNUMBER($P2586),$P2586,IncPct)</f>
        <v/>
      </c>
      <c r="Y2586" s="39">
        <f>IF($W2586=0,0,MAX(0,MIN($W2586,IncMonth-1))+MAX(0,$W2586-IncMonth+1)*(1+$X2586))</f>
        <v/>
      </c>
      <c r="Z2586" s="40">
        <f>IF($C2586="",0,IFERROR(INDEX(Departments!$B$5:$B$54,MATCH($C2586,Departments!$A$5:$A$54,0)),0))</f>
        <v/>
      </c>
      <c r="AA2586" s="41">
        <f>N($L2586)*$Y2586</f>
        <v/>
      </c>
      <c r="AB2586" s="41">
        <f>N($M2586)*$Y2586</f>
        <v/>
      </c>
      <c r="AC2586" s="41">
        <f>$AA2586*$Z2586</f>
        <v/>
      </c>
      <c r="AD2586" s="41">
        <f>$AA2586*BonusMonths/12</f>
        <v/>
      </c>
      <c r="AE2586" s="41">
        <f>($AA2586+SI_Gross*$AB2586)*IF($Q2586=1,SI_O,SI_E)</f>
        <v/>
      </c>
      <c r="AF2586" s="41">
        <f>IF($Q2586=1,0,$AA2586*EOSB)</f>
        <v/>
      </c>
      <c r="AG2586" s="41">
        <f>$AN2586*$W2586</f>
        <v/>
      </c>
      <c r="AH2586" s="41">
        <f>SUM($AA2586:$AG2586)</f>
        <v/>
      </c>
      <c r="AI2586" s="41">
        <f>12*($AM2586+$AN2586)</f>
        <v/>
      </c>
      <c r="AJ2586" s="41">
        <f>$AM2586*((IncMonth-1)+(13-IncMonth)*(1+$X2586))+12*$AN2586</f>
        <v/>
      </c>
      <c r="AK2586" s="41">
        <f>IF($R2586=1,N($L2586)+N($M2586),0)</f>
        <v/>
      </c>
      <c r="AL2586">
        <f>IF($C2586="","",IF(N($L2586)&lt;=0,"Basic salary missing",IF(ISNA(MATCH($C2586,Departments!$A$5:$A$54,0)),"Department not on Departments sheet",IF(AND($I2586&lt;&gt;"",NOT(ISNUMBER($I2586))),"Date of birth is text, not a date",IF(AND($K2586&lt;&gt;"",NOT(ISNUMBER($K2586))),"Contract end is text, not a date","")))))</f>
        <v/>
      </c>
      <c r="AM2586" s="41">
        <f>IF($R2586=0,0,N($L2586)*(1+$Z2586+BonusMonths/12+IF($Q2586=1,0,EOSB))+N($M2586)+(N($L2586)+SI_Gross*N($M2586))*IF($Q2586=1,SI_O,SI_E))</f>
        <v/>
      </c>
      <c r="AN2586" s="41">
        <f>IF($R2586=0,0,(IF($Q2586=1,MedO,MedE+Ticket)+Training)/12)</f>
        <v/>
      </c>
    </row>
    <row r="2587">
      <c r="I2587" s="35" t="n"/>
      <c r="J2587" s="35" t="n"/>
      <c r="K2587" s="35" t="n"/>
      <c r="L2587" s="36" t="n"/>
      <c r="M2587" s="36" t="n"/>
      <c r="P2587" s="37" t="n"/>
      <c r="Q2587" s="38">
        <f>IF($C2587="",0,IF(OR(LOWER(TRIM($G2587))="omani",LOWER(TRIM($G2587))="oman",LOWER(TRIM($G2587))="om",LOWER(TRIM($G2587))="local"),1,0))</f>
        <v/>
      </c>
      <c r="R2587" s="38">
        <f>IF($C2587="",0,IF(OR(ISNUMBER(SEARCH("resign",$N2587)),ISNUMBER(SEARCH("terminat",$N2587)),ISNUMBER(SEARCH("inactive",$N2587)),ISNUMBER(SEARCH("vacan",$N2587)),ISNUMBER(SEARCH("deceased",$N2587)),ISNUMBER(SEARCH("separated",$N2587))),0,1))</f>
        <v/>
      </c>
      <c r="S2587">
        <f>IF(OR($R2587=0,NOT(ISNUMBER($I2587))),"",IFERROR(DATEDIF($I2587,DATE(FY,1,1),"y"),""))</f>
        <v/>
      </c>
      <c r="T2587">
        <f>IF(OR($R2587=0,NOT(ISNUMBER($J2587))),"",IFERROR(DATEDIF($J2587,DATE(FY,1,1),"y"),0))</f>
        <v/>
      </c>
      <c r="U2587" s="38">
        <f>IF(OR($R2587=0,NOT(ISNUMBER($I2587))),0,IF(YEAR($I2587)+IF($Q2587=1,RetAgeO,RetAgeE)=FY,MONTH($I2587),IF(YEAR($I2587)+IF($Q2587=1,RetAgeO,RetAgeE)&lt;FY,1,0)))</f>
        <v/>
      </c>
      <c r="V2587" s="38">
        <f>IF(OR($R2587=0,NOT(ISNUMBER($K2587))),0,IF(YEAR($K2587)=FY,MONTH($K2587),IF(YEAR($K2587)&lt;FY,1,0)))</f>
        <v/>
      </c>
      <c r="W2587" s="38">
        <f>IF($R2587=0,0,MIN(12,IF(AND(ISNUMBER($O2587),$O2587&gt;=1,$O2587&lt;=12),INT($O2587),12),IF(AND(RetireExit="Yes",$U2587&gt;0),$U2587,12),IF(AND(ContractExit="Yes",$V2587&gt;0),$V2587,12)))</f>
        <v/>
      </c>
      <c r="X2587" s="37">
        <f>IF(ISNUMBER($P2587),$P2587,IncPct)</f>
        <v/>
      </c>
      <c r="Y2587" s="39">
        <f>IF($W2587=0,0,MAX(0,MIN($W2587,IncMonth-1))+MAX(0,$W2587-IncMonth+1)*(1+$X2587))</f>
        <v/>
      </c>
      <c r="Z2587" s="40">
        <f>IF($C2587="",0,IFERROR(INDEX(Departments!$B$5:$B$54,MATCH($C2587,Departments!$A$5:$A$54,0)),0))</f>
        <v/>
      </c>
      <c r="AA2587" s="41">
        <f>N($L2587)*$Y2587</f>
        <v/>
      </c>
      <c r="AB2587" s="41">
        <f>N($M2587)*$Y2587</f>
        <v/>
      </c>
      <c r="AC2587" s="41">
        <f>$AA2587*$Z2587</f>
        <v/>
      </c>
      <c r="AD2587" s="41">
        <f>$AA2587*BonusMonths/12</f>
        <v/>
      </c>
      <c r="AE2587" s="41">
        <f>($AA2587+SI_Gross*$AB2587)*IF($Q2587=1,SI_O,SI_E)</f>
        <v/>
      </c>
      <c r="AF2587" s="41">
        <f>IF($Q2587=1,0,$AA2587*EOSB)</f>
        <v/>
      </c>
      <c r="AG2587" s="41">
        <f>$AN2587*$W2587</f>
        <v/>
      </c>
      <c r="AH2587" s="41">
        <f>SUM($AA2587:$AG2587)</f>
        <v/>
      </c>
      <c r="AI2587" s="41">
        <f>12*($AM2587+$AN2587)</f>
        <v/>
      </c>
      <c r="AJ2587" s="41">
        <f>$AM2587*((IncMonth-1)+(13-IncMonth)*(1+$X2587))+12*$AN2587</f>
        <v/>
      </c>
      <c r="AK2587" s="41">
        <f>IF($R2587=1,N($L2587)+N($M2587),0)</f>
        <v/>
      </c>
      <c r="AL2587">
        <f>IF($C2587="","",IF(N($L2587)&lt;=0,"Basic salary missing",IF(ISNA(MATCH($C2587,Departments!$A$5:$A$54,0)),"Department not on Departments sheet",IF(AND($I2587&lt;&gt;"",NOT(ISNUMBER($I2587))),"Date of birth is text, not a date",IF(AND($K2587&lt;&gt;"",NOT(ISNUMBER($K2587))),"Contract end is text, not a date","")))))</f>
        <v/>
      </c>
      <c r="AM2587" s="41">
        <f>IF($R2587=0,0,N($L2587)*(1+$Z2587+BonusMonths/12+IF($Q2587=1,0,EOSB))+N($M2587)+(N($L2587)+SI_Gross*N($M2587))*IF($Q2587=1,SI_O,SI_E))</f>
        <v/>
      </c>
      <c r="AN2587" s="41">
        <f>IF($R2587=0,0,(IF($Q2587=1,MedO,MedE+Ticket)+Training)/12)</f>
        <v/>
      </c>
    </row>
    <row r="2588">
      <c r="I2588" s="35" t="n"/>
      <c r="J2588" s="35" t="n"/>
      <c r="K2588" s="35" t="n"/>
      <c r="L2588" s="36" t="n"/>
      <c r="M2588" s="36" t="n"/>
      <c r="P2588" s="37" t="n"/>
      <c r="Q2588" s="38">
        <f>IF($C2588="",0,IF(OR(LOWER(TRIM($G2588))="omani",LOWER(TRIM($G2588))="oman",LOWER(TRIM($G2588))="om",LOWER(TRIM($G2588))="local"),1,0))</f>
        <v/>
      </c>
      <c r="R2588" s="38">
        <f>IF($C2588="",0,IF(OR(ISNUMBER(SEARCH("resign",$N2588)),ISNUMBER(SEARCH("terminat",$N2588)),ISNUMBER(SEARCH("inactive",$N2588)),ISNUMBER(SEARCH("vacan",$N2588)),ISNUMBER(SEARCH("deceased",$N2588)),ISNUMBER(SEARCH("separated",$N2588))),0,1))</f>
        <v/>
      </c>
      <c r="S2588">
        <f>IF(OR($R2588=0,NOT(ISNUMBER($I2588))),"",IFERROR(DATEDIF($I2588,DATE(FY,1,1),"y"),""))</f>
        <v/>
      </c>
      <c r="T2588">
        <f>IF(OR($R2588=0,NOT(ISNUMBER($J2588))),"",IFERROR(DATEDIF($J2588,DATE(FY,1,1),"y"),0))</f>
        <v/>
      </c>
      <c r="U2588" s="38">
        <f>IF(OR($R2588=0,NOT(ISNUMBER($I2588))),0,IF(YEAR($I2588)+IF($Q2588=1,RetAgeO,RetAgeE)=FY,MONTH($I2588),IF(YEAR($I2588)+IF($Q2588=1,RetAgeO,RetAgeE)&lt;FY,1,0)))</f>
        <v/>
      </c>
      <c r="V2588" s="38">
        <f>IF(OR($R2588=0,NOT(ISNUMBER($K2588))),0,IF(YEAR($K2588)=FY,MONTH($K2588),IF(YEAR($K2588)&lt;FY,1,0)))</f>
        <v/>
      </c>
      <c r="W2588" s="38">
        <f>IF($R2588=0,0,MIN(12,IF(AND(ISNUMBER($O2588),$O2588&gt;=1,$O2588&lt;=12),INT($O2588),12),IF(AND(RetireExit="Yes",$U2588&gt;0),$U2588,12),IF(AND(ContractExit="Yes",$V2588&gt;0),$V2588,12)))</f>
        <v/>
      </c>
      <c r="X2588" s="37">
        <f>IF(ISNUMBER($P2588),$P2588,IncPct)</f>
        <v/>
      </c>
      <c r="Y2588" s="39">
        <f>IF($W2588=0,0,MAX(0,MIN($W2588,IncMonth-1))+MAX(0,$W2588-IncMonth+1)*(1+$X2588))</f>
        <v/>
      </c>
      <c r="Z2588" s="40">
        <f>IF($C2588="",0,IFERROR(INDEX(Departments!$B$5:$B$54,MATCH($C2588,Departments!$A$5:$A$54,0)),0))</f>
        <v/>
      </c>
      <c r="AA2588" s="41">
        <f>N($L2588)*$Y2588</f>
        <v/>
      </c>
      <c r="AB2588" s="41">
        <f>N($M2588)*$Y2588</f>
        <v/>
      </c>
      <c r="AC2588" s="41">
        <f>$AA2588*$Z2588</f>
        <v/>
      </c>
      <c r="AD2588" s="41">
        <f>$AA2588*BonusMonths/12</f>
        <v/>
      </c>
      <c r="AE2588" s="41">
        <f>($AA2588+SI_Gross*$AB2588)*IF($Q2588=1,SI_O,SI_E)</f>
        <v/>
      </c>
      <c r="AF2588" s="41">
        <f>IF($Q2588=1,0,$AA2588*EOSB)</f>
        <v/>
      </c>
      <c r="AG2588" s="41">
        <f>$AN2588*$W2588</f>
        <v/>
      </c>
      <c r="AH2588" s="41">
        <f>SUM($AA2588:$AG2588)</f>
        <v/>
      </c>
      <c r="AI2588" s="41">
        <f>12*($AM2588+$AN2588)</f>
        <v/>
      </c>
      <c r="AJ2588" s="41">
        <f>$AM2588*((IncMonth-1)+(13-IncMonth)*(1+$X2588))+12*$AN2588</f>
        <v/>
      </c>
      <c r="AK2588" s="41">
        <f>IF($R2588=1,N($L2588)+N($M2588),0)</f>
        <v/>
      </c>
      <c r="AL2588">
        <f>IF($C2588="","",IF(N($L2588)&lt;=0,"Basic salary missing",IF(ISNA(MATCH($C2588,Departments!$A$5:$A$54,0)),"Department not on Departments sheet",IF(AND($I2588&lt;&gt;"",NOT(ISNUMBER($I2588))),"Date of birth is text, not a date",IF(AND($K2588&lt;&gt;"",NOT(ISNUMBER($K2588))),"Contract end is text, not a date","")))))</f>
        <v/>
      </c>
      <c r="AM2588" s="41">
        <f>IF($R2588=0,0,N($L2588)*(1+$Z2588+BonusMonths/12+IF($Q2588=1,0,EOSB))+N($M2588)+(N($L2588)+SI_Gross*N($M2588))*IF($Q2588=1,SI_O,SI_E))</f>
        <v/>
      </c>
      <c r="AN2588" s="41">
        <f>IF($R2588=0,0,(IF($Q2588=1,MedO,MedE+Ticket)+Training)/12)</f>
        <v/>
      </c>
    </row>
    <row r="2589">
      <c r="I2589" s="35" t="n"/>
      <c r="J2589" s="35" t="n"/>
      <c r="K2589" s="35" t="n"/>
      <c r="L2589" s="36" t="n"/>
      <c r="M2589" s="36" t="n"/>
      <c r="P2589" s="37" t="n"/>
      <c r="Q2589" s="38">
        <f>IF($C2589="",0,IF(OR(LOWER(TRIM($G2589))="omani",LOWER(TRIM($G2589))="oman",LOWER(TRIM($G2589))="om",LOWER(TRIM($G2589))="local"),1,0))</f>
        <v/>
      </c>
      <c r="R2589" s="38">
        <f>IF($C2589="",0,IF(OR(ISNUMBER(SEARCH("resign",$N2589)),ISNUMBER(SEARCH("terminat",$N2589)),ISNUMBER(SEARCH("inactive",$N2589)),ISNUMBER(SEARCH("vacan",$N2589)),ISNUMBER(SEARCH("deceased",$N2589)),ISNUMBER(SEARCH("separated",$N2589))),0,1))</f>
        <v/>
      </c>
      <c r="S2589">
        <f>IF(OR($R2589=0,NOT(ISNUMBER($I2589))),"",IFERROR(DATEDIF($I2589,DATE(FY,1,1),"y"),""))</f>
        <v/>
      </c>
      <c r="T2589">
        <f>IF(OR($R2589=0,NOT(ISNUMBER($J2589))),"",IFERROR(DATEDIF($J2589,DATE(FY,1,1),"y"),0))</f>
        <v/>
      </c>
      <c r="U2589" s="38">
        <f>IF(OR($R2589=0,NOT(ISNUMBER($I2589))),0,IF(YEAR($I2589)+IF($Q2589=1,RetAgeO,RetAgeE)=FY,MONTH($I2589),IF(YEAR($I2589)+IF($Q2589=1,RetAgeO,RetAgeE)&lt;FY,1,0)))</f>
        <v/>
      </c>
      <c r="V2589" s="38">
        <f>IF(OR($R2589=0,NOT(ISNUMBER($K2589))),0,IF(YEAR($K2589)=FY,MONTH($K2589),IF(YEAR($K2589)&lt;FY,1,0)))</f>
        <v/>
      </c>
      <c r="W2589" s="38">
        <f>IF($R2589=0,0,MIN(12,IF(AND(ISNUMBER($O2589),$O2589&gt;=1,$O2589&lt;=12),INT($O2589),12),IF(AND(RetireExit="Yes",$U2589&gt;0),$U2589,12),IF(AND(ContractExit="Yes",$V2589&gt;0),$V2589,12)))</f>
        <v/>
      </c>
      <c r="X2589" s="37">
        <f>IF(ISNUMBER($P2589),$P2589,IncPct)</f>
        <v/>
      </c>
      <c r="Y2589" s="39">
        <f>IF($W2589=0,0,MAX(0,MIN($W2589,IncMonth-1))+MAX(0,$W2589-IncMonth+1)*(1+$X2589))</f>
        <v/>
      </c>
      <c r="Z2589" s="40">
        <f>IF($C2589="",0,IFERROR(INDEX(Departments!$B$5:$B$54,MATCH($C2589,Departments!$A$5:$A$54,0)),0))</f>
        <v/>
      </c>
      <c r="AA2589" s="41">
        <f>N($L2589)*$Y2589</f>
        <v/>
      </c>
      <c r="AB2589" s="41">
        <f>N($M2589)*$Y2589</f>
        <v/>
      </c>
      <c r="AC2589" s="41">
        <f>$AA2589*$Z2589</f>
        <v/>
      </c>
      <c r="AD2589" s="41">
        <f>$AA2589*BonusMonths/12</f>
        <v/>
      </c>
      <c r="AE2589" s="41">
        <f>($AA2589+SI_Gross*$AB2589)*IF($Q2589=1,SI_O,SI_E)</f>
        <v/>
      </c>
      <c r="AF2589" s="41">
        <f>IF($Q2589=1,0,$AA2589*EOSB)</f>
        <v/>
      </c>
      <c r="AG2589" s="41">
        <f>$AN2589*$W2589</f>
        <v/>
      </c>
      <c r="AH2589" s="41">
        <f>SUM($AA2589:$AG2589)</f>
        <v/>
      </c>
      <c r="AI2589" s="41">
        <f>12*($AM2589+$AN2589)</f>
        <v/>
      </c>
      <c r="AJ2589" s="41">
        <f>$AM2589*((IncMonth-1)+(13-IncMonth)*(1+$X2589))+12*$AN2589</f>
        <v/>
      </c>
      <c r="AK2589" s="41">
        <f>IF($R2589=1,N($L2589)+N($M2589),0)</f>
        <v/>
      </c>
      <c r="AL2589">
        <f>IF($C2589="","",IF(N($L2589)&lt;=0,"Basic salary missing",IF(ISNA(MATCH($C2589,Departments!$A$5:$A$54,0)),"Department not on Departments sheet",IF(AND($I2589&lt;&gt;"",NOT(ISNUMBER($I2589))),"Date of birth is text, not a date",IF(AND($K2589&lt;&gt;"",NOT(ISNUMBER($K2589))),"Contract end is text, not a date","")))))</f>
        <v/>
      </c>
      <c r="AM2589" s="41">
        <f>IF($R2589=0,0,N($L2589)*(1+$Z2589+BonusMonths/12+IF($Q2589=1,0,EOSB))+N($M2589)+(N($L2589)+SI_Gross*N($M2589))*IF($Q2589=1,SI_O,SI_E))</f>
        <v/>
      </c>
      <c r="AN2589" s="41">
        <f>IF($R2589=0,0,(IF($Q2589=1,MedO,MedE+Ticket)+Training)/12)</f>
        <v/>
      </c>
    </row>
    <row r="2590">
      <c r="I2590" s="35" t="n"/>
      <c r="J2590" s="35" t="n"/>
      <c r="K2590" s="35" t="n"/>
      <c r="L2590" s="36" t="n"/>
      <c r="M2590" s="36" t="n"/>
      <c r="P2590" s="37" t="n"/>
      <c r="Q2590" s="38">
        <f>IF($C2590="",0,IF(OR(LOWER(TRIM($G2590))="omani",LOWER(TRIM($G2590))="oman",LOWER(TRIM($G2590))="om",LOWER(TRIM($G2590))="local"),1,0))</f>
        <v/>
      </c>
      <c r="R2590" s="38">
        <f>IF($C2590="",0,IF(OR(ISNUMBER(SEARCH("resign",$N2590)),ISNUMBER(SEARCH("terminat",$N2590)),ISNUMBER(SEARCH("inactive",$N2590)),ISNUMBER(SEARCH("vacan",$N2590)),ISNUMBER(SEARCH("deceased",$N2590)),ISNUMBER(SEARCH("separated",$N2590))),0,1))</f>
        <v/>
      </c>
      <c r="S2590">
        <f>IF(OR($R2590=0,NOT(ISNUMBER($I2590))),"",IFERROR(DATEDIF($I2590,DATE(FY,1,1),"y"),""))</f>
        <v/>
      </c>
      <c r="T2590">
        <f>IF(OR($R2590=0,NOT(ISNUMBER($J2590))),"",IFERROR(DATEDIF($J2590,DATE(FY,1,1),"y"),0))</f>
        <v/>
      </c>
      <c r="U2590" s="38">
        <f>IF(OR($R2590=0,NOT(ISNUMBER($I2590))),0,IF(YEAR($I2590)+IF($Q2590=1,RetAgeO,RetAgeE)=FY,MONTH($I2590),IF(YEAR($I2590)+IF($Q2590=1,RetAgeO,RetAgeE)&lt;FY,1,0)))</f>
        <v/>
      </c>
      <c r="V2590" s="38">
        <f>IF(OR($R2590=0,NOT(ISNUMBER($K2590))),0,IF(YEAR($K2590)=FY,MONTH($K2590),IF(YEAR($K2590)&lt;FY,1,0)))</f>
        <v/>
      </c>
      <c r="W2590" s="38">
        <f>IF($R2590=0,0,MIN(12,IF(AND(ISNUMBER($O2590),$O2590&gt;=1,$O2590&lt;=12),INT($O2590),12),IF(AND(RetireExit="Yes",$U2590&gt;0),$U2590,12),IF(AND(ContractExit="Yes",$V2590&gt;0),$V2590,12)))</f>
        <v/>
      </c>
      <c r="X2590" s="37">
        <f>IF(ISNUMBER($P2590),$P2590,IncPct)</f>
        <v/>
      </c>
      <c r="Y2590" s="39">
        <f>IF($W2590=0,0,MAX(0,MIN($W2590,IncMonth-1))+MAX(0,$W2590-IncMonth+1)*(1+$X2590))</f>
        <v/>
      </c>
      <c r="Z2590" s="40">
        <f>IF($C2590="",0,IFERROR(INDEX(Departments!$B$5:$B$54,MATCH($C2590,Departments!$A$5:$A$54,0)),0))</f>
        <v/>
      </c>
      <c r="AA2590" s="41">
        <f>N($L2590)*$Y2590</f>
        <v/>
      </c>
      <c r="AB2590" s="41">
        <f>N($M2590)*$Y2590</f>
        <v/>
      </c>
      <c r="AC2590" s="41">
        <f>$AA2590*$Z2590</f>
        <v/>
      </c>
      <c r="AD2590" s="41">
        <f>$AA2590*BonusMonths/12</f>
        <v/>
      </c>
      <c r="AE2590" s="41">
        <f>($AA2590+SI_Gross*$AB2590)*IF($Q2590=1,SI_O,SI_E)</f>
        <v/>
      </c>
      <c r="AF2590" s="41">
        <f>IF($Q2590=1,0,$AA2590*EOSB)</f>
        <v/>
      </c>
      <c r="AG2590" s="41">
        <f>$AN2590*$W2590</f>
        <v/>
      </c>
      <c r="AH2590" s="41">
        <f>SUM($AA2590:$AG2590)</f>
        <v/>
      </c>
      <c r="AI2590" s="41">
        <f>12*($AM2590+$AN2590)</f>
        <v/>
      </c>
      <c r="AJ2590" s="41">
        <f>$AM2590*((IncMonth-1)+(13-IncMonth)*(1+$X2590))+12*$AN2590</f>
        <v/>
      </c>
      <c r="AK2590" s="41">
        <f>IF($R2590=1,N($L2590)+N($M2590),0)</f>
        <v/>
      </c>
      <c r="AL2590">
        <f>IF($C2590="","",IF(N($L2590)&lt;=0,"Basic salary missing",IF(ISNA(MATCH($C2590,Departments!$A$5:$A$54,0)),"Department not on Departments sheet",IF(AND($I2590&lt;&gt;"",NOT(ISNUMBER($I2590))),"Date of birth is text, not a date",IF(AND($K2590&lt;&gt;"",NOT(ISNUMBER($K2590))),"Contract end is text, not a date","")))))</f>
        <v/>
      </c>
      <c r="AM2590" s="41">
        <f>IF($R2590=0,0,N($L2590)*(1+$Z2590+BonusMonths/12+IF($Q2590=1,0,EOSB))+N($M2590)+(N($L2590)+SI_Gross*N($M2590))*IF($Q2590=1,SI_O,SI_E))</f>
        <v/>
      </c>
      <c r="AN2590" s="41">
        <f>IF($R2590=0,0,(IF($Q2590=1,MedO,MedE+Ticket)+Training)/12)</f>
        <v/>
      </c>
    </row>
    <row r="2591">
      <c r="I2591" s="35" t="n"/>
      <c r="J2591" s="35" t="n"/>
      <c r="K2591" s="35" t="n"/>
      <c r="L2591" s="36" t="n"/>
      <c r="M2591" s="36" t="n"/>
      <c r="P2591" s="37" t="n"/>
      <c r="Q2591" s="38">
        <f>IF($C2591="",0,IF(OR(LOWER(TRIM($G2591))="omani",LOWER(TRIM($G2591))="oman",LOWER(TRIM($G2591))="om",LOWER(TRIM($G2591))="local"),1,0))</f>
        <v/>
      </c>
      <c r="R2591" s="38">
        <f>IF($C2591="",0,IF(OR(ISNUMBER(SEARCH("resign",$N2591)),ISNUMBER(SEARCH("terminat",$N2591)),ISNUMBER(SEARCH("inactive",$N2591)),ISNUMBER(SEARCH("vacan",$N2591)),ISNUMBER(SEARCH("deceased",$N2591)),ISNUMBER(SEARCH("separated",$N2591))),0,1))</f>
        <v/>
      </c>
      <c r="S2591">
        <f>IF(OR($R2591=0,NOT(ISNUMBER($I2591))),"",IFERROR(DATEDIF($I2591,DATE(FY,1,1),"y"),""))</f>
        <v/>
      </c>
      <c r="T2591">
        <f>IF(OR($R2591=0,NOT(ISNUMBER($J2591))),"",IFERROR(DATEDIF($J2591,DATE(FY,1,1),"y"),0))</f>
        <v/>
      </c>
      <c r="U2591" s="38">
        <f>IF(OR($R2591=0,NOT(ISNUMBER($I2591))),0,IF(YEAR($I2591)+IF($Q2591=1,RetAgeO,RetAgeE)=FY,MONTH($I2591),IF(YEAR($I2591)+IF($Q2591=1,RetAgeO,RetAgeE)&lt;FY,1,0)))</f>
        <v/>
      </c>
      <c r="V2591" s="38">
        <f>IF(OR($R2591=0,NOT(ISNUMBER($K2591))),0,IF(YEAR($K2591)=FY,MONTH($K2591),IF(YEAR($K2591)&lt;FY,1,0)))</f>
        <v/>
      </c>
      <c r="W2591" s="38">
        <f>IF($R2591=0,0,MIN(12,IF(AND(ISNUMBER($O2591),$O2591&gt;=1,$O2591&lt;=12),INT($O2591),12),IF(AND(RetireExit="Yes",$U2591&gt;0),$U2591,12),IF(AND(ContractExit="Yes",$V2591&gt;0),$V2591,12)))</f>
        <v/>
      </c>
      <c r="X2591" s="37">
        <f>IF(ISNUMBER($P2591),$P2591,IncPct)</f>
        <v/>
      </c>
      <c r="Y2591" s="39">
        <f>IF($W2591=0,0,MAX(0,MIN($W2591,IncMonth-1))+MAX(0,$W2591-IncMonth+1)*(1+$X2591))</f>
        <v/>
      </c>
      <c r="Z2591" s="40">
        <f>IF($C2591="",0,IFERROR(INDEX(Departments!$B$5:$B$54,MATCH($C2591,Departments!$A$5:$A$54,0)),0))</f>
        <v/>
      </c>
      <c r="AA2591" s="41">
        <f>N($L2591)*$Y2591</f>
        <v/>
      </c>
      <c r="AB2591" s="41">
        <f>N($M2591)*$Y2591</f>
        <v/>
      </c>
      <c r="AC2591" s="41">
        <f>$AA2591*$Z2591</f>
        <v/>
      </c>
      <c r="AD2591" s="41">
        <f>$AA2591*BonusMonths/12</f>
        <v/>
      </c>
      <c r="AE2591" s="41">
        <f>($AA2591+SI_Gross*$AB2591)*IF($Q2591=1,SI_O,SI_E)</f>
        <v/>
      </c>
      <c r="AF2591" s="41">
        <f>IF($Q2591=1,0,$AA2591*EOSB)</f>
        <v/>
      </c>
      <c r="AG2591" s="41">
        <f>$AN2591*$W2591</f>
        <v/>
      </c>
      <c r="AH2591" s="41">
        <f>SUM($AA2591:$AG2591)</f>
        <v/>
      </c>
      <c r="AI2591" s="41">
        <f>12*($AM2591+$AN2591)</f>
        <v/>
      </c>
      <c r="AJ2591" s="41">
        <f>$AM2591*((IncMonth-1)+(13-IncMonth)*(1+$X2591))+12*$AN2591</f>
        <v/>
      </c>
      <c r="AK2591" s="41">
        <f>IF($R2591=1,N($L2591)+N($M2591),0)</f>
        <v/>
      </c>
      <c r="AL2591">
        <f>IF($C2591="","",IF(N($L2591)&lt;=0,"Basic salary missing",IF(ISNA(MATCH($C2591,Departments!$A$5:$A$54,0)),"Department not on Departments sheet",IF(AND($I2591&lt;&gt;"",NOT(ISNUMBER($I2591))),"Date of birth is text, not a date",IF(AND($K2591&lt;&gt;"",NOT(ISNUMBER($K2591))),"Contract end is text, not a date","")))))</f>
        <v/>
      </c>
      <c r="AM2591" s="41">
        <f>IF($R2591=0,0,N($L2591)*(1+$Z2591+BonusMonths/12+IF($Q2591=1,0,EOSB))+N($M2591)+(N($L2591)+SI_Gross*N($M2591))*IF($Q2591=1,SI_O,SI_E))</f>
        <v/>
      </c>
      <c r="AN2591" s="41">
        <f>IF($R2591=0,0,(IF($Q2591=1,MedO,MedE+Ticket)+Training)/12)</f>
        <v/>
      </c>
    </row>
    <row r="2592">
      <c r="I2592" s="35" t="n"/>
      <c r="J2592" s="35" t="n"/>
      <c r="K2592" s="35" t="n"/>
      <c r="L2592" s="36" t="n"/>
      <c r="M2592" s="36" t="n"/>
      <c r="P2592" s="37" t="n"/>
      <c r="Q2592" s="38">
        <f>IF($C2592="",0,IF(OR(LOWER(TRIM($G2592))="omani",LOWER(TRIM($G2592))="oman",LOWER(TRIM($G2592))="om",LOWER(TRIM($G2592))="local"),1,0))</f>
        <v/>
      </c>
      <c r="R2592" s="38">
        <f>IF($C2592="",0,IF(OR(ISNUMBER(SEARCH("resign",$N2592)),ISNUMBER(SEARCH("terminat",$N2592)),ISNUMBER(SEARCH("inactive",$N2592)),ISNUMBER(SEARCH("vacan",$N2592)),ISNUMBER(SEARCH("deceased",$N2592)),ISNUMBER(SEARCH("separated",$N2592))),0,1))</f>
        <v/>
      </c>
      <c r="S2592">
        <f>IF(OR($R2592=0,NOT(ISNUMBER($I2592))),"",IFERROR(DATEDIF($I2592,DATE(FY,1,1),"y"),""))</f>
        <v/>
      </c>
      <c r="T2592">
        <f>IF(OR($R2592=0,NOT(ISNUMBER($J2592))),"",IFERROR(DATEDIF($J2592,DATE(FY,1,1),"y"),0))</f>
        <v/>
      </c>
      <c r="U2592" s="38">
        <f>IF(OR($R2592=0,NOT(ISNUMBER($I2592))),0,IF(YEAR($I2592)+IF($Q2592=1,RetAgeO,RetAgeE)=FY,MONTH($I2592),IF(YEAR($I2592)+IF($Q2592=1,RetAgeO,RetAgeE)&lt;FY,1,0)))</f>
        <v/>
      </c>
      <c r="V2592" s="38">
        <f>IF(OR($R2592=0,NOT(ISNUMBER($K2592))),0,IF(YEAR($K2592)=FY,MONTH($K2592),IF(YEAR($K2592)&lt;FY,1,0)))</f>
        <v/>
      </c>
      <c r="W2592" s="38">
        <f>IF($R2592=0,0,MIN(12,IF(AND(ISNUMBER($O2592),$O2592&gt;=1,$O2592&lt;=12),INT($O2592),12),IF(AND(RetireExit="Yes",$U2592&gt;0),$U2592,12),IF(AND(ContractExit="Yes",$V2592&gt;0),$V2592,12)))</f>
        <v/>
      </c>
      <c r="X2592" s="37">
        <f>IF(ISNUMBER($P2592),$P2592,IncPct)</f>
        <v/>
      </c>
      <c r="Y2592" s="39">
        <f>IF($W2592=0,0,MAX(0,MIN($W2592,IncMonth-1))+MAX(0,$W2592-IncMonth+1)*(1+$X2592))</f>
        <v/>
      </c>
      <c r="Z2592" s="40">
        <f>IF($C2592="",0,IFERROR(INDEX(Departments!$B$5:$B$54,MATCH($C2592,Departments!$A$5:$A$54,0)),0))</f>
        <v/>
      </c>
      <c r="AA2592" s="41">
        <f>N($L2592)*$Y2592</f>
        <v/>
      </c>
      <c r="AB2592" s="41">
        <f>N($M2592)*$Y2592</f>
        <v/>
      </c>
      <c r="AC2592" s="41">
        <f>$AA2592*$Z2592</f>
        <v/>
      </c>
      <c r="AD2592" s="41">
        <f>$AA2592*BonusMonths/12</f>
        <v/>
      </c>
      <c r="AE2592" s="41">
        <f>($AA2592+SI_Gross*$AB2592)*IF($Q2592=1,SI_O,SI_E)</f>
        <v/>
      </c>
      <c r="AF2592" s="41">
        <f>IF($Q2592=1,0,$AA2592*EOSB)</f>
        <v/>
      </c>
      <c r="AG2592" s="41">
        <f>$AN2592*$W2592</f>
        <v/>
      </c>
      <c r="AH2592" s="41">
        <f>SUM($AA2592:$AG2592)</f>
        <v/>
      </c>
      <c r="AI2592" s="41">
        <f>12*($AM2592+$AN2592)</f>
        <v/>
      </c>
      <c r="AJ2592" s="41">
        <f>$AM2592*((IncMonth-1)+(13-IncMonth)*(1+$X2592))+12*$AN2592</f>
        <v/>
      </c>
      <c r="AK2592" s="41">
        <f>IF($R2592=1,N($L2592)+N($M2592),0)</f>
        <v/>
      </c>
      <c r="AL2592">
        <f>IF($C2592="","",IF(N($L2592)&lt;=0,"Basic salary missing",IF(ISNA(MATCH($C2592,Departments!$A$5:$A$54,0)),"Department not on Departments sheet",IF(AND($I2592&lt;&gt;"",NOT(ISNUMBER($I2592))),"Date of birth is text, not a date",IF(AND($K2592&lt;&gt;"",NOT(ISNUMBER($K2592))),"Contract end is text, not a date","")))))</f>
        <v/>
      </c>
      <c r="AM2592" s="41">
        <f>IF($R2592=0,0,N($L2592)*(1+$Z2592+BonusMonths/12+IF($Q2592=1,0,EOSB))+N($M2592)+(N($L2592)+SI_Gross*N($M2592))*IF($Q2592=1,SI_O,SI_E))</f>
        <v/>
      </c>
      <c r="AN2592" s="41">
        <f>IF($R2592=0,0,(IF($Q2592=1,MedO,MedE+Ticket)+Training)/12)</f>
        <v/>
      </c>
    </row>
    <row r="2593">
      <c r="I2593" s="35" t="n"/>
      <c r="J2593" s="35" t="n"/>
      <c r="K2593" s="35" t="n"/>
      <c r="L2593" s="36" t="n"/>
      <c r="M2593" s="36" t="n"/>
      <c r="P2593" s="37" t="n"/>
      <c r="Q2593" s="38">
        <f>IF($C2593="",0,IF(OR(LOWER(TRIM($G2593))="omani",LOWER(TRIM($G2593))="oman",LOWER(TRIM($G2593))="om",LOWER(TRIM($G2593))="local"),1,0))</f>
        <v/>
      </c>
      <c r="R2593" s="38">
        <f>IF($C2593="",0,IF(OR(ISNUMBER(SEARCH("resign",$N2593)),ISNUMBER(SEARCH("terminat",$N2593)),ISNUMBER(SEARCH("inactive",$N2593)),ISNUMBER(SEARCH("vacan",$N2593)),ISNUMBER(SEARCH("deceased",$N2593)),ISNUMBER(SEARCH("separated",$N2593))),0,1))</f>
        <v/>
      </c>
      <c r="S2593">
        <f>IF(OR($R2593=0,NOT(ISNUMBER($I2593))),"",IFERROR(DATEDIF($I2593,DATE(FY,1,1),"y"),""))</f>
        <v/>
      </c>
      <c r="T2593">
        <f>IF(OR($R2593=0,NOT(ISNUMBER($J2593))),"",IFERROR(DATEDIF($J2593,DATE(FY,1,1),"y"),0))</f>
        <v/>
      </c>
      <c r="U2593" s="38">
        <f>IF(OR($R2593=0,NOT(ISNUMBER($I2593))),0,IF(YEAR($I2593)+IF($Q2593=1,RetAgeO,RetAgeE)=FY,MONTH($I2593),IF(YEAR($I2593)+IF($Q2593=1,RetAgeO,RetAgeE)&lt;FY,1,0)))</f>
        <v/>
      </c>
      <c r="V2593" s="38">
        <f>IF(OR($R2593=0,NOT(ISNUMBER($K2593))),0,IF(YEAR($K2593)=FY,MONTH($K2593),IF(YEAR($K2593)&lt;FY,1,0)))</f>
        <v/>
      </c>
      <c r="W2593" s="38">
        <f>IF($R2593=0,0,MIN(12,IF(AND(ISNUMBER($O2593),$O2593&gt;=1,$O2593&lt;=12),INT($O2593),12),IF(AND(RetireExit="Yes",$U2593&gt;0),$U2593,12),IF(AND(ContractExit="Yes",$V2593&gt;0),$V2593,12)))</f>
        <v/>
      </c>
      <c r="X2593" s="37">
        <f>IF(ISNUMBER($P2593),$P2593,IncPct)</f>
        <v/>
      </c>
      <c r="Y2593" s="39">
        <f>IF($W2593=0,0,MAX(0,MIN($W2593,IncMonth-1))+MAX(0,$W2593-IncMonth+1)*(1+$X2593))</f>
        <v/>
      </c>
      <c r="Z2593" s="40">
        <f>IF($C2593="",0,IFERROR(INDEX(Departments!$B$5:$B$54,MATCH($C2593,Departments!$A$5:$A$54,0)),0))</f>
        <v/>
      </c>
      <c r="AA2593" s="41">
        <f>N($L2593)*$Y2593</f>
        <v/>
      </c>
      <c r="AB2593" s="41">
        <f>N($M2593)*$Y2593</f>
        <v/>
      </c>
      <c r="AC2593" s="41">
        <f>$AA2593*$Z2593</f>
        <v/>
      </c>
      <c r="AD2593" s="41">
        <f>$AA2593*BonusMonths/12</f>
        <v/>
      </c>
      <c r="AE2593" s="41">
        <f>($AA2593+SI_Gross*$AB2593)*IF($Q2593=1,SI_O,SI_E)</f>
        <v/>
      </c>
      <c r="AF2593" s="41">
        <f>IF($Q2593=1,0,$AA2593*EOSB)</f>
        <v/>
      </c>
      <c r="AG2593" s="41">
        <f>$AN2593*$W2593</f>
        <v/>
      </c>
      <c r="AH2593" s="41">
        <f>SUM($AA2593:$AG2593)</f>
        <v/>
      </c>
      <c r="AI2593" s="41">
        <f>12*($AM2593+$AN2593)</f>
        <v/>
      </c>
      <c r="AJ2593" s="41">
        <f>$AM2593*((IncMonth-1)+(13-IncMonth)*(1+$X2593))+12*$AN2593</f>
        <v/>
      </c>
      <c r="AK2593" s="41">
        <f>IF($R2593=1,N($L2593)+N($M2593),0)</f>
        <v/>
      </c>
      <c r="AL2593">
        <f>IF($C2593="","",IF(N($L2593)&lt;=0,"Basic salary missing",IF(ISNA(MATCH($C2593,Departments!$A$5:$A$54,0)),"Department not on Departments sheet",IF(AND($I2593&lt;&gt;"",NOT(ISNUMBER($I2593))),"Date of birth is text, not a date",IF(AND($K2593&lt;&gt;"",NOT(ISNUMBER($K2593))),"Contract end is text, not a date","")))))</f>
        <v/>
      </c>
      <c r="AM2593" s="41">
        <f>IF($R2593=0,0,N($L2593)*(1+$Z2593+BonusMonths/12+IF($Q2593=1,0,EOSB))+N($M2593)+(N($L2593)+SI_Gross*N($M2593))*IF($Q2593=1,SI_O,SI_E))</f>
        <v/>
      </c>
      <c r="AN2593" s="41">
        <f>IF($R2593=0,0,(IF($Q2593=1,MedO,MedE+Ticket)+Training)/12)</f>
        <v/>
      </c>
    </row>
    <row r="2594">
      <c r="I2594" s="35" t="n"/>
      <c r="J2594" s="35" t="n"/>
      <c r="K2594" s="35" t="n"/>
      <c r="L2594" s="36" t="n"/>
      <c r="M2594" s="36" t="n"/>
      <c r="P2594" s="37" t="n"/>
      <c r="Q2594" s="38">
        <f>IF($C2594="",0,IF(OR(LOWER(TRIM($G2594))="omani",LOWER(TRIM($G2594))="oman",LOWER(TRIM($G2594))="om",LOWER(TRIM($G2594))="local"),1,0))</f>
        <v/>
      </c>
      <c r="R2594" s="38">
        <f>IF($C2594="",0,IF(OR(ISNUMBER(SEARCH("resign",$N2594)),ISNUMBER(SEARCH("terminat",$N2594)),ISNUMBER(SEARCH("inactive",$N2594)),ISNUMBER(SEARCH("vacan",$N2594)),ISNUMBER(SEARCH("deceased",$N2594)),ISNUMBER(SEARCH("separated",$N2594))),0,1))</f>
        <v/>
      </c>
      <c r="S2594">
        <f>IF(OR($R2594=0,NOT(ISNUMBER($I2594))),"",IFERROR(DATEDIF($I2594,DATE(FY,1,1),"y"),""))</f>
        <v/>
      </c>
      <c r="T2594">
        <f>IF(OR($R2594=0,NOT(ISNUMBER($J2594))),"",IFERROR(DATEDIF($J2594,DATE(FY,1,1),"y"),0))</f>
        <v/>
      </c>
      <c r="U2594" s="38">
        <f>IF(OR($R2594=0,NOT(ISNUMBER($I2594))),0,IF(YEAR($I2594)+IF($Q2594=1,RetAgeO,RetAgeE)=FY,MONTH($I2594),IF(YEAR($I2594)+IF($Q2594=1,RetAgeO,RetAgeE)&lt;FY,1,0)))</f>
        <v/>
      </c>
      <c r="V2594" s="38">
        <f>IF(OR($R2594=0,NOT(ISNUMBER($K2594))),0,IF(YEAR($K2594)=FY,MONTH($K2594),IF(YEAR($K2594)&lt;FY,1,0)))</f>
        <v/>
      </c>
      <c r="W2594" s="38">
        <f>IF($R2594=0,0,MIN(12,IF(AND(ISNUMBER($O2594),$O2594&gt;=1,$O2594&lt;=12),INT($O2594),12),IF(AND(RetireExit="Yes",$U2594&gt;0),$U2594,12),IF(AND(ContractExit="Yes",$V2594&gt;0),$V2594,12)))</f>
        <v/>
      </c>
      <c r="X2594" s="37">
        <f>IF(ISNUMBER($P2594),$P2594,IncPct)</f>
        <v/>
      </c>
      <c r="Y2594" s="39">
        <f>IF($W2594=0,0,MAX(0,MIN($W2594,IncMonth-1))+MAX(0,$W2594-IncMonth+1)*(1+$X2594))</f>
        <v/>
      </c>
      <c r="Z2594" s="40">
        <f>IF($C2594="",0,IFERROR(INDEX(Departments!$B$5:$B$54,MATCH($C2594,Departments!$A$5:$A$54,0)),0))</f>
        <v/>
      </c>
      <c r="AA2594" s="41">
        <f>N($L2594)*$Y2594</f>
        <v/>
      </c>
      <c r="AB2594" s="41">
        <f>N($M2594)*$Y2594</f>
        <v/>
      </c>
      <c r="AC2594" s="41">
        <f>$AA2594*$Z2594</f>
        <v/>
      </c>
      <c r="AD2594" s="41">
        <f>$AA2594*BonusMonths/12</f>
        <v/>
      </c>
      <c r="AE2594" s="41">
        <f>($AA2594+SI_Gross*$AB2594)*IF($Q2594=1,SI_O,SI_E)</f>
        <v/>
      </c>
      <c r="AF2594" s="41">
        <f>IF($Q2594=1,0,$AA2594*EOSB)</f>
        <v/>
      </c>
      <c r="AG2594" s="41">
        <f>$AN2594*$W2594</f>
        <v/>
      </c>
      <c r="AH2594" s="41">
        <f>SUM($AA2594:$AG2594)</f>
        <v/>
      </c>
      <c r="AI2594" s="41">
        <f>12*($AM2594+$AN2594)</f>
        <v/>
      </c>
      <c r="AJ2594" s="41">
        <f>$AM2594*((IncMonth-1)+(13-IncMonth)*(1+$X2594))+12*$AN2594</f>
        <v/>
      </c>
      <c r="AK2594" s="41">
        <f>IF($R2594=1,N($L2594)+N($M2594),0)</f>
        <v/>
      </c>
      <c r="AL2594">
        <f>IF($C2594="","",IF(N($L2594)&lt;=0,"Basic salary missing",IF(ISNA(MATCH($C2594,Departments!$A$5:$A$54,0)),"Department not on Departments sheet",IF(AND($I2594&lt;&gt;"",NOT(ISNUMBER($I2594))),"Date of birth is text, not a date",IF(AND($K2594&lt;&gt;"",NOT(ISNUMBER($K2594))),"Contract end is text, not a date","")))))</f>
        <v/>
      </c>
      <c r="AM2594" s="41">
        <f>IF($R2594=0,0,N($L2594)*(1+$Z2594+BonusMonths/12+IF($Q2594=1,0,EOSB))+N($M2594)+(N($L2594)+SI_Gross*N($M2594))*IF($Q2594=1,SI_O,SI_E))</f>
        <v/>
      </c>
      <c r="AN2594" s="41">
        <f>IF($R2594=0,0,(IF($Q2594=1,MedO,MedE+Ticket)+Training)/12)</f>
        <v/>
      </c>
    </row>
    <row r="2595">
      <c r="I2595" s="35" t="n"/>
      <c r="J2595" s="35" t="n"/>
      <c r="K2595" s="35" t="n"/>
      <c r="L2595" s="36" t="n"/>
      <c r="M2595" s="36" t="n"/>
      <c r="P2595" s="37" t="n"/>
      <c r="Q2595" s="38">
        <f>IF($C2595="",0,IF(OR(LOWER(TRIM($G2595))="omani",LOWER(TRIM($G2595))="oman",LOWER(TRIM($G2595))="om",LOWER(TRIM($G2595))="local"),1,0))</f>
        <v/>
      </c>
      <c r="R2595" s="38">
        <f>IF($C2595="",0,IF(OR(ISNUMBER(SEARCH("resign",$N2595)),ISNUMBER(SEARCH("terminat",$N2595)),ISNUMBER(SEARCH("inactive",$N2595)),ISNUMBER(SEARCH("vacan",$N2595)),ISNUMBER(SEARCH("deceased",$N2595)),ISNUMBER(SEARCH("separated",$N2595))),0,1))</f>
        <v/>
      </c>
      <c r="S2595">
        <f>IF(OR($R2595=0,NOT(ISNUMBER($I2595))),"",IFERROR(DATEDIF($I2595,DATE(FY,1,1),"y"),""))</f>
        <v/>
      </c>
      <c r="T2595">
        <f>IF(OR($R2595=0,NOT(ISNUMBER($J2595))),"",IFERROR(DATEDIF($J2595,DATE(FY,1,1),"y"),0))</f>
        <v/>
      </c>
      <c r="U2595" s="38">
        <f>IF(OR($R2595=0,NOT(ISNUMBER($I2595))),0,IF(YEAR($I2595)+IF($Q2595=1,RetAgeO,RetAgeE)=FY,MONTH($I2595),IF(YEAR($I2595)+IF($Q2595=1,RetAgeO,RetAgeE)&lt;FY,1,0)))</f>
        <v/>
      </c>
      <c r="V2595" s="38">
        <f>IF(OR($R2595=0,NOT(ISNUMBER($K2595))),0,IF(YEAR($K2595)=FY,MONTH($K2595),IF(YEAR($K2595)&lt;FY,1,0)))</f>
        <v/>
      </c>
      <c r="W2595" s="38">
        <f>IF($R2595=0,0,MIN(12,IF(AND(ISNUMBER($O2595),$O2595&gt;=1,$O2595&lt;=12),INT($O2595),12),IF(AND(RetireExit="Yes",$U2595&gt;0),$U2595,12),IF(AND(ContractExit="Yes",$V2595&gt;0),$V2595,12)))</f>
        <v/>
      </c>
      <c r="X2595" s="37">
        <f>IF(ISNUMBER($P2595),$P2595,IncPct)</f>
        <v/>
      </c>
      <c r="Y2595" s="39">
        <f>IF($W2595=0,0,MAX(0,MIN($W2595,IncMonth-1))+MAX(0,$W2595-IncMonth+1)*(1+$X2595))</f>
        <v/>
      </c>
      <c r="Z2595" s="40">
        <f>IF($C2595="",0,IFERROR(INDEX(Departments!$B$5:$B$54,MATCH($C2595,Departments!$A$5:$A$54,0)),0))</f>
        <v/>
      </c>
      <c r="AA2595" s="41">
        <f>N($L2595)*$Y2595</f>
        <v/>
      </c>
      <c r="AB2595" s="41">
        <f>N($M2595)*$Y2595</f>
        <v/>
      </c>
      <c r="AC2595" s="41">
        <f>$AA2595*$Z2595</f>
        <v/>
      </c>
      <c r="AD2595" s="41">
        <f>$AA2595*BonusMonths/12</f>
        <v/>
      </c>
      <c r="AE2595" s="41">
        <f>($AA2595+SI_Gross*$AB2595)*IF($Q2595=1,SI_O,SI_E)</f>
        <v/>
      </c>
      <c r="AF2595" s="41">
        <f>IF($Q2595=1,0,$AA2595*EOSB)</f>
        <v/>
      </c>
      <c r="AG2595" s="41">
        <f>$AN2595*$W2595</f>
        <v/>
      </c>
      <c r="AH2595" s="41">
        <f>SUM($AA2595:$AG2595)</f>
        <v/>
      </c>
      <c r="AI2595" s="41">
        <f>12*($AM2595+$AN2595)</f>
        <v/>
      </c>
      <c r="AJ2595" s="41">
        <f>$AM2595*((IncMonth-1)+(13-IncMonth)*(1+$X2595))+12*$AN2595</f>
        <v/>
      </c>
      <c r="AK2595" s="41">
        <f>IF($R2595=1,N($L2595)+N($M2595),0)</f>
        <v/>
      </c>
      <c r="AL2595">
        <f>IF($C2595="","",IF(N($L2595)&lt;=0,"Basic salary missing",IF(ISNA(MATCH($C2595,Departments!$A$5:$A$54,0)),"Department not on Departments sheet",IF(AND($I2595&lt;&gt;"",NOT(ISNUMBER($I2595))),"Date of birth is text, not a date",IF(AND($K2595&lt;&gt;"",NOT(ISNUMBER($K2595))),"Contract end is text, not a date","")))))</f>
        <v/>
      </c>
      <c r="AM2595" s="41">
        <f>IF($R2595=0,0,N($L2595)*(1+$Z2595+BonusMonths/12+IF($Q2595=1,0,EOSB))+N($M2595)+(N($L2595)+SI_Gross*N($M2595))*IF($Q2595=1,SI_O,SI_E))</f>
        <v/>
      </c>
      <c r="AN2595" s="41">
        <f>IF($R2595=0,0,(IF($Q2595=1,MedO,MedE+Ticket)+Training)/12)</f>
        <v/>
      </c>
    </row>
    <row r="2596">
      <c r="I2596" s="35" t="n"/>
      <c r="J2596" s="35" t="n"/>
      <c r="K2596" s="35" t="n"/>
      <c r="L2596" s="36" t="n"/>
      <c r="M2596" s="36" t="n"/>
      <c r="P2596" s="37" t="n"/>
      <c r="Q2596" s="38">
        <f>IF($C2596="",0,IF(OR(LOWER(TRIM($G2596))="omani",LOWER(TRIM($G2596))="oman",LOWER(TRIM($G2596))="om",LOWER(TRIM($G2596))="local"),1,0))</f>
        <v/>
      </c>
      <c r="R2596" s="38">
        <f>IF($C2596="",0,IF(OR(ISNUMBER(SEARCH("resign",$N2596)),ISNUMBER(SEARCH("terminat",$N2596)),ISNUMBER(SEARCH("inactive",$N2596)),ISNUMBER(SEARCH("vacan",$N2596)),ISNUMBER(SEARCH("deceased",$N2596)),ISNUMBER(SEARCH("separated",$N2596))),0,1))</f>
        <v/>
      </c>
      <c r="S2596">
        <f>IF(OR($R2596=0,NOT(ISNUMBER($I2596))),"",IFERROR(DATEDIF($I2596,DATE(FY,1,1),"y"),""))</f>
        <v/>
      </c>
      <c r="T2596">
        <f>IF(OR($R2596=0,NOT(ISNUMBER($J2596))),"",IFERROR(DATEDIF($J2596,DATE(FY,1,1),"y"),0))</f>
        <v/>
      </c>
      <c r="U2596" s="38">
        <f>IF(OR($R2596=0,NOT(ISNUMBER($I2596))),0,IF(YEAR($I2596)+IF($Q2596=1,RetAgeO,RetAgeE)=FY,MONTH($I2596),IF(YEAR($I2596)+IF($Q2596=1,RetAgeO,RetAgeE)&lt;FY,1,0)))</f>
        <v/>
      </c>
      <c r="V2596" s="38">
        <f>IF(OR($R2596=0,NOT(ISNUMBER($K2596))),0,IF(YEAR($K2596)=FY,MONTH($K2596),IF(YEAR($K2596)&lt;FY,1,0)))</f>
        <v/>
      </c>
      <c r="W2596" s="38">
        <f>IF($R2596=0,0,MIN(12,IF(AND(ISNUMBER($O2596),$O2596&gt;=1,$O2596&lt;=12),INT($O2596),12),IF(AND(RetireExit="Yes",$U2596&gt;0),$U2596,12),IF(AND(ContractExit="Yes",$V2596&gt;0),$V2596,12)))</f>
        <v/>
      </c>
      <c r="X2596" s="37">
        <f>IF(ISNUMBER($P2596),$P2596,IncPct)</f>
        <v/>
      </c>
      <c r="Y2596" s="39">
        <f>IF($W2596=0,0,MAX(0,MIN($W2596,IncMonth-1))+MAX(0,$W2596-IncMonth+1)*(1+$X2596))</f>
        <v/>
      </c>
      <c r="Z2596" s="40">
        <f>IF($C2596="",0,IFERROR(INDEX(Departments!$B$5:$B$54,MATCH($C2596,Departments!$A$5:$A$54,0)),0))</f>
        <v/>
      </c>
      <c r="AA2596" s="41">
        <f>N($L2596)*$Y2596</f>
        <v/>
      </c>
      <c r="AB2596" s="41">
        <f>N($M2596)*$Y2596</f>
        <v/>
      </c>
      <c r="AC2596" s="41">
        <f>$AA2596*$Z2596</f>
        <v/>
      </c>
      <c r="AD2596" s="41">
        <f>$AA2596*BonusMonths/12</f>
        <v/>
      </c>
      <c r="AE2596" s="41">
        <f>($AA2596+SI_Gross*$AB2596)*IF($Q2596=1,SI_O,SI_E)</f>
        <v/>
      </c>
      <c r="AF2596" s="41">
        <f>IF($Q2596=1,0,$AA2596*EOSB)</f>
        <v/>
      </c>
      <c r="AG2596" s="41">
        <f>$AN2596*$W2596</f>
        <v/>
      </c>
      <c r="AH2596" s="41">
        <f>SUM($AA2596:$AG2596)</f>
        <v/>
      </c>
      <c r="AI2596" s="41">
        <f>12*($AM2596+$AN2596)</f>
        <v/>
      </c>
      <c r="AJ2596" s="41">
        <f>$AM2596*((IncMonth-1)+(13-IncMonth)*(1+$X2596))+12*$AN2596</f>
        <v/>
      </c>
      <c r="AK2596" s="41">
        <f>IF($R2596=1,N($L2596)+N($M2596),0)</f>
        <v/>
      </c>
      <c r="AL2596">
        <f>IF($C2596="","",IF(N($L2596)&lt;=0,"Basic salary missing",IF(ISNA(MATCH($C2596,Departments!$A$5:$A$54,0)),"Department not on Departments sheet",IF(AND($I2596&lt;&gt;"",NOT(ISNUMBER($I2596))),"Date of birth is text, not a date",IF(AND($K2596&lt;&gt;"",NOT(ISNUMBER($K2596))),"Contract end is text, not a date","")))))</f>
        <v/>
      </c>
      <c r="AM2596" s="41">
        <f>IF($R2596=0,0,N($L2596)*(1+$Z2596+BonusMonths/12+IF($Q2596=1,0,EOSB))+N($M2596)+(N($L2596)+SI_Gross*N($M2596))*IF($Q2596=1,SI_O,SI_E))</f>
        <v/>
      </c>
      <c r="AN2596" s="41">
        <f>IF($R2596=0,0,(IF($Q2596=1,MedO,MedE+Ticket)+Training)/12)</f>
        <v/>
      </c>
    </row>
    <row r="2597">
      <c r="I2597" s="35" t="n"/>
      <c r="J2597" s="35" t="n"/>
      <c r="K2597" s="35" t="n"/>
      <c r="L2597" s="36" t="n"/>
      <c r="M2597" s="36" t="n"/>
      <c r="P2597" s="37" t="n"/>
      <c r="Q2597" s="38">
        <f>IF($C2597="",0,IF(OR(LOWER(TRIM($G2597))="omani",LOWER(TRIM($G2597))="oman",LOWER(TRIM($G2597))="om",LOWER(TRIM($G2597))="local"),1,0))</f>
        <v/>
      </c>
      <c r="R2597" s="38">
        <f>IF($C2597="",0,IF(OR(ISNUMBER(SEARCH("resign",$N2597)),ISNUMBER(SEARCH("terminat",$N2597)),ISNUMBER(SEARCH("inactive",$N2597)),ISNUMBER(SEARCH("vacan",$N2597)),ISNUMBER(SEARCH("deceased",$N2597)),ISNUMBER(SEARCH("separated",$N2597))),0,1))</f>
        <v/>
      </c>
      <c r="S2597">
        <f>IF(OR($R2597=0,NOT(ISNUMBER($I2597))),"",IFERROR(DATEDIF($I2597,DATE(FY,1,1),"y"),""))</f>
        <v/>
      </c>
      <c r="T2597">
        <f>IF(OR($R2597=0,NOT(ISNUMBER($J2597))),"",IFERROR(DATEDIF($J2597,DATE(FY,1,1),"y"),0))</f>
        <v/>
      </c>
      <c r="U2597" s="38">
        <f>IF(OR($R2597=0,NOT(ISNUMBER($I2597))),0,IF(YEAR($I2597)+IF($Q2597=1,RetAgeO,RetAgeE)=FY,MONTH($I2597),IF(YEAR($I2597)+IF($Q2597=1,RetAgeO,RetAgeE)&lt;FY,1,0)))</f>
        <v/>
      </c>
      <c r="V2597" s="38">
        <f>IF(OR($R2597=0,NOT(ISNUMBER($K2597))),0,IF(YEAR($K2597)=FY,MONTH($K2597),IF(YEAR($K2597)&lt;FY,1,0)))</f>
        <v/>
      </c>
      <c r="W2597" s="38">
        <f>IF($R2597=0,0,MIN(12,IF(AND(ISNUMBER($O2597),$O2597&gt;=1,$O2597&lt;=12),INT($O2597),12),IF(AND(RetireExit="Yes",$U2597&gt;0),$U2597,12),IF(AND(ContractExit="Yes",$V2597&gt;0),$V2597,12)))</f>
        <v/>
      </c>
      <c r="X2597" s="37">
        <f>IF(ISNUMBER($P2597),$P2597,IncPct)</f>
        <v/>
      </c>
      <c r="Y2597" s="39">
        <f>IF($W2597=0,0,MAX(0,MIN($W2597,IncMonth-1))+MAX(0,$W2597-IncMonth+1)*(1+$X2597))</f>
        <v/>
      </c>
      <c r="Z2597" s="40">
        <f>IF($C2597="",0,IFERROR(INDEX(Departments!$B$5:$B$54,MATCH($C2597,Departments!$A$5:$A$54,0)),0))</f>
        <v/>
      </c>
      <c r="AA2597" s="41">
        <f>N($L2597)*$Y2597</f>
        <v/>
      </c>
      <c r="AB2597" s="41">
        <f>N($M2597)*$Y2597</f>
        <v/>
      </c>
      <c r="AC2597" s="41">
        <f>$AA2597*$Z2597</f>
        <v/>
      </c>
      <c r="AD2597" s="41">
        <f>$AA2597*BonusMonths/12</f>
        <v/>
      </c>
      <c r="AE2597" s="41">
        <f>($AA2597+SI_Gross*$AB2597)*IF($Q2597=1,SI_O,SI_E)</f>
        <v/>
      </c>
      <c r="AF2597" s="41">
        <f>IF($Q2597=1,0,$AA2597*EOSB)</f>
        <v/>
      </c>
      <c r="AG2597" s="41">
        <f>$AN2597*$W2597</f>
        <v/>
      </c>
      <c r="AH2597" s="41">
        <f>SUM($AA2597:$AG2597)</f>
        <v/>
      </c>
      <c r="AI2597" s="41">
        <f>12*($AM2597+$AN2597)</f>
        <v/>
      </c>
      <c r="AJ2597" s="41">
        <f>$AM2597*((IncMonth-1)+(13-IncMonth)*(1+$X2597))+12*$AN2597</f>
        <v/>
      </c>
      <c r="AK2597" s="41">
        <f>IF($R2597=1,N($L2597)+N($M2597),0)</f>
        <v/>
      </c>
      <c r="AL2597">
        <f>IF($C2597="","",IF(N($L2597)&lt;=0,"Basic salary missing",IF(ISNA(MATCH($C2597,Departments!$A$5:$A$54,0)),"Department not on Departments sheet",IF(AND($I2597&lt;&gt;"",NOT(ISNUMBER($I2597))),"Date of birth is text, not a date",IF(AND($K2597&lt;&gt;"",NOT(ISNUMBER($K2597))),"Contract end is text, not a date","")))))</f>
        <v/>
      </c>
      <c r="AM2597" s="41">
        <f>IF($R2597=0,0,N($L2597)*(1+$Z2597+BonusMonths/12+IF($Q2597=1,0,EOSB))+N($M2597)+(N($L2597)+SI_Gross*N($M2597))*IF($Q2597=1,SI_O,SI_E))</f>
        <v/>
      </c>
      <c r="AN2597" s="41">
        <f>IF($R2597=0,0,(IF($Q2597=1,MedO,MedE+Ticket)+Training)/12)</f>
        <v/>
      </c>
    </row>
    <row r="2598">
      <c r="I2598" s="35" t="n"/>
      <c r="J2598" s="35" t="n"/>
      <c r="K2598" s="35" t="n"/>
      <c r="L2598" s="36" t="n"/>
      <c r="M2598" s="36" t="n"/>
      <c r="P2598" s="37" t="n"/>
      <c r="Q2598" s="38">
        <f>IF($C2598="",0,IF(OR(LOWER(TRIM($G2598))="omani",LOWER(TRIM($G2598))="oman",LOWER(TRIM($G2598))="om",LOWER(TRIM($G2598))="local"),1,0))</f>
        <v/>
      </c>
      <c r="R2598" s="38">
        <f>IF($C2598="",0,IF(OR(ISNUMBER(SEARCH("resign",$N2598)),ISNUMBER(SEARCH("terminat",$N2598)),ISNUMBER(SEARCH("inactive",$N2598)),ISNUMBER(SEARCH("vacan",$N2598)),ISNUMBER(SEARCH("deceased",$N2598)),ISNUMBER(SEARCH("separated",$N2598))),0,1))</f>
        <v/>
      </c>
      <c r="S2598">
        <f>IF(OR($R2598=0,NOT(ISNUMBER($I2598))),"",IFERROR(DATEDIF($I2598,DATE(FY,1,1),"y"),""))</f>
        <v/>
      </c>
      <c r="T2598">
        <f>IF(OR($R2598=0,NOT(ISNUMBER($J2598))),"",IFERROR(DATEDIF($J2598,DATE(FY,1,1),"y"),0))</f>
        <v/>
      </c>
      <c r="U2598" s="38">
        <f>IF(OR($R2598=0,NOT(ISNUMBER($I2598))),0,IF(YEAR($I2598)+IF($Q2598=1,RetAgeO,RetAgeE)=FY,MONTH($I2598),IF(YEAR($I2598)+IF($Q2598=1,RetAgeO,RetAgeE)&lt;FY,1,0)))</f>
        <v/>
      </c>
      <c r="V2598" s="38">
        <f>IF(OR($R2598=0,NOT(ISNUMBER($K2598))),0,IF(YEAR($K2598)=FY,MONTH($K2598),IF(YEAR($K2598)&lt;FY,1,0)))</f>
        <v/>
      </c>
      <c r="W2598" s="38">
        <f>IF($R2598=0,0,MIN(12,IF(AND(ISNUMBER($O2598),$O2598&gt;=1,$O2598&lt;=12),INT($O2598),12),IF(AND(RetireExit="Yes",$U2598&gt;0),$U2598,12),IF(AND(ContractExit="Yes",$V2598&gt;0),$V2598,12)))</f>
        <v/>
      </c>
      <c r="X2598" s="37">
        <f>IF(ISNUMBER($P2598),$P2598,IncPct)</f>
        <v/>
      </c>
      <c r="Y2598" s="39">
        <f>IF($W2598=0,0,MAX(0,MIN($W2598,IncMonth-1))+MAX(0,$W2598-IncMonth+1)*(1+$X2598))</f>
        <v/>
      </c>
      <c r="Z2598" s="40">
        <f>IF($C2598="",0,IFERROR(INDEX(Departments!$B$5:$B$54,MATCH($C2598,Departments!$A$5:$A$54,0)),0))</f>
        <v/>
      </c>
      <c r="AA2598" s="41">
        <f>N($L2598)*$Y2598</f>
        <v/>
      </c>
      <c r="AB2598" s="41">
        <f>N($M2598)*$Y2598</f>
        <v/>
      </c>
      <c r="AC2598" s="41">
        <f>$AA2598*$Z2598</f>
        <v/>
      </c>
      <c r="AD2598" s="41">
        <f>$AA2598*BonusMonths/12</f>
        <v/>
      </c>
      <c r="AE2598" s="41">
        <f>($AA2598+SI_Gross*$AB2598)*IF($Q2598=1,SI_O,SI_E)</f>
        <v/>
      </c>
      <c r="AF2598" s="41">
        <f>IF($Q2598=1,0,$AA2598*EOSB)</f>
        <v/>
      </c>
      <c r="AG2598" s="41">
        <f>$AN2598*$W2598</f>
        <v/>
      </c>
      <c r="AH2598" s="41">
        <f>SUM($AA2598:$AG2598)</f>
        <v/>
      </c>
      <c r="AI2598" s="41">
        <f>12*($AM2598+$AN2598)</f>
        <v/>
      </c>
      <c r="AJ2598" s="41">
        <f>$AM2598*((IncMonth-1)+(13-IncMonth)*(1+$X2598))+12*$AN2598</f>
        <v/>
      </c>
      <c r="AK2598" s="41">
        <f>IF($R2598=1,N($L2598)+N($M2598),0)</f>
        <v/>
      </c>
      <c r="AL2598">
        <f>IF($C2598="","",IF(N($L2598)&lt;=0,"Basic salary missing",IF(ISNA(MATCH($C2598,Departments!$A$5:$A$54,0)),"Department not on Departments sheet",IF(AND($I2598&lt;&gt;"",NOT(ISNUMBER($I2598))),"Date of birth is text, not a date",IF(AND($K2598&lt;&gt;"",NOT(ISNUMBER($K2598))),"Contract end is text, not a date","")))))</f>
        <v/>
      </c>
      <c r="AM2598" s="41">
        <f>IF($R2598=0,0,N($L2598)*(1+$Z2598+BonusMonths/12+IF($Q2598=1,0,EOSB))+N($M2598)+(N($L2598)+SI_Gross*N($M2598))*IF($Q2598=1,SI_O,SI_E))</f>
        <v/>
      </c>
      <c r="AN2598" s="41">
        <f>IF($R2598=0,0,(IF($Q2598=1,MedO,MedE+Ticket)+Training)/12)</f>
        <v/>
      </c>
    </row>
    <row r="2599">
      <c r="I2599" s="35" t="n"/>
      <c r="J2599" s="35" t="n"/>
      <c r="K2599" s="35" t="n"/>
      <c r="L2599" s="36" t="n"/>
      <c r="M2599" s="36" t="n"/>
      <c r="P2599" s="37" t="n"/>
      <c r="Q2599" s="38">
        <f>IF($C2599="",0,IF(OR(LOWER(TRIM($G2599))="omani",LOWER(TRIM($G2599))="oman",LOWER(TRIM($G2599))="om",LOWER(TRIM($G2599))="local"),1,0))</f>
        <v/>
      </c>
      <c r="R2599" s="38">
        <f>IF($C2599="",0,IF(OR(ISNUMBER(SEARCH("resign",$N2599)),ISNUMBER(SEARCH("terminat",$N2599)),ISNUMBER(SEARCH("inactive",$N2599)),ISNUMBER(SEARCH("vacan",$N2599)),ISNUMBER(SEARCH("deceased",$N2599)),ISNUMBER(SEARCH("separated",$N2599))),0,1))</f>
        <v/>
      </c>
      <c r="S2599">
        <f>IF(OR($R2599=0,NOT(ISNUMBER($I2599))),"",IFERROR(DATEDIF($I2599,DATE(FY,1,1),"y"),""))</f>
        <v/>
      </c>
      <c r="T2599">
        <f>IF(OR($R2599=0,NOT(ISNUMBER($J2599))),"",IFERROR(DATEDIF($J2599,DATE(FY,1,1),"y"),0))</f>
        <v/>
      </c>
      <c r="U2599" s="38">
        <f>IF(OR($R2599=0,NOT(ISNUMBER($I2599))),0,IF(YEAR($I2599)+IF($Q2599=1,RetAgeO,RetAgeE)=FY,MONTH($I2599),IF(YEAR($I2599)+IF($Q2599=1,RetAgeO,RetAgeE)&lt;FY,1,0)))</f>
        <v/>
      </c>
      <c r="V2599" s="38">
        <f>IF(OR($R2599=0,NOT(ISNUMBER($K2599))),0,IF(YEAR($K2599)=FY,MONTH($K2599),IF(YEAR($K2599)&lt;FY,1,0)))</f>
        <v/>
      </c>
      <c r="W2599" s="38">
        <f>IF($R2599=0,0,MIN(12,IF(AND(ISNUMBER($O2599),$O2599&gt;=1,$O2599&lt;=12),INT($O2599),12),IF(AND(RetireExit="Yes",$U2599&gt;0),$U2599,12),IF(AND(ContractExit="Yes",$V2599&gt;0),$V2599,12)))</f>
        <v/>
      </c>
      <c r="X2599" s="37">
        <f>IF(ISNUMBER($P2599),$P2599,IncPct)</f>
        <v/>
      </c>
      <c r="Y2599" s="39">
        <f>IF($W2599=0,0,MAX(0,MIN($W2599,IncMonth-1))+MAX(0,$W2599-IncMonth+1)*(1+$X2599))</f>
        <v/>
      </c>
      <c r="Z2599" s="40">
        <f>IF($C2599="",0,IFERROR(INDEX(Departments!$B$5:$B$54,MATCH($C2599,Departments!$A$5:$A$54,0)),0))</f>
        <v/>
      </c>
      <c r="AA2599" s="41">
        <f>N($L2599)*$Y2599</f>
        <v/>
      </c>
      <c r="AB2599" s="41">
        <f>N($M2599)*$Y2599</f>
        <v/>
      </c>
      <c r="AC2599" s="41">
        <f>$AA2599*$Z2599</f>
        <v/>
      </c>
      <c r="AD2599" s="41">
        <f>$AA2599*BonusMonths/12</f>
        <v/>
      </c>
      <c r="AE2599" s="41">
        <f>($AA2599+SI_Gross*$AB2599)*IF($Q2599=1,SI_O,SI_E)</f>
        <v/>
      </c>
      <c r="AF2599" s="41">
        <f>IF($Q2599=1,0,$AA2599*EOSB)</f>
        <v/>
      </c>
      <c r="AG2599" s="41">
        <f>$AN2599*$W2599</f>
        <v/>
      </c>
      <c r="AH2599" s="41">
        <f>SUM($AA2599:$AG2599)</f>
        <v/>
      </c>
      <c r="AI2599" s="41">
        <f>12*($AM2599+$AN2599)</f>
        <v/>
      </c>
      <c r="AJ2599" s="41">
        <f>$AM2599*((IncMonth-1)+(13-IncMonth)*(1+$X2599))+12*$AN2599</f>
        <v/>
      </c>
      <c r="AK2599" s="41">
        <f>IF($R2599=1,N($L2599)+N($M2599),0)</f>
        <v/>
      </c>
      <c r="AL2599">
        <f>IF($C2599="","",IF(N($L2599)&lt;=0,"Basic salary missing",IF(ISNA(MATCH($C2599,Departments!$A$5:$A$54,0)),"Department not on Departments sheet",IF(AND($I2599&lt;&gt;"",NOT(ISNUMBER($I2599))),"Date of birth is text, not a date",IF(AND($K2599&lt;&gt;"",NOT(ISNUMBER($K2599))),"Contract end is text, not a date","")))))</f>
        <v/>
      </c>
      <c r="AM2599" s="41">
        <f>IF($R2599=0,0,N($L2599)*(1+$Z2599+BonusMonths/12+IF($Q2599=1,0,EOSB))+N($M2599)+(N($L2599)+SI_Gross*N($M2599))*IF($Q2599=1,SI_O,SI_E))</f>
        <v/>
      </c>
      <c r="AN2599" s="41">
        <f>IF($R2599=0,0,(IF($Q2599=1,MedO,MedE+Ticket)+Training)/12)</f>
        <v/>
      </c>
    </row>
    <row r="2600">
      <c r="I2600" s="35" t="n"/>
      <c r="J2600" s="35" t="n"/>
      <c r="K2600" s="35" t="n"/>
      <c r="L2600" s="36" t="n"/>
      <c r="M2600" s="36" t="n"/>
      <c r="P2600" s="37" t="n"/>
      <c r="Q2600" s="38">
        <f>IF($C2600="",0,IF(OR(LOWER(TRIM($G2600))="omani",LOWER(TRIM($G2600))="oman",LOWER(TRIM($G2600))="om",LOWER(TRIM($G2600))="local"),1,0))</f>
        <v/>
      </c>
      <c r="R2600" s="38">
        <f>IF($C2600="",0,IF(OR(ISNUMBER(SEARCH("resign",$N2600)),ISNUMBER(SEARCH("terminat",$N2600)),ISNUMBER(SEARCH("inactive",$N2600)),ISNUMBER(SEARCH("vacan",$N2600)),ISNUMBER(SEARCH("deceased",$N2600)),ISNUMBER(SEARCH("separated",$N2600))),0,1))</f>
        <v/>
      </c>
      <c r="S2600">
        <f>IF(OR($R2600=0,NOT(ISNUMBER($I2600))),"",IFERROR(DATEDIF($I2600,DATE(FY,1,1),"y"),""))</f>
        <v/>
      </c>
      <c r="T2600">
        <f>IF(OR($R2600=0,NOT(ISNUMBER($J2600))),"",IFERROR(DATEDIF($J2600,DATE(FY,1,1),"y"),0))</f>
        <v/>
      </c>
      <c r="U2600" s="38">
        <f>IF(OR($R2600=0,NOT(ISNUMBER($I2600))),0,IF(YEAR($I2600)+IF($Q2600=1,RetAgeO,RetAgeE)=FY,MONTH($I2600),IF(YEAR($I2600)+IF($Q2600=1,RetAgeO,RetAgeE)&lt;FY,1,0)))</f>
        <v/>
      </c>
      <c r="V2600" s="38">
        <f>IF(OR($R2600=0,NOT(ISNUMBER($K2600))),0,IF(YEAR($K2600)=FY,MONTH($K2600),IF(YEAR($K2600)&lt;FY,1,0)))</f>
        <v/>
      </c>
      <c r="W2600" s="38">
        <f>IF($R2600=0,0,MIN(12,IF(AND(ISNUMBER($O2600),$O2600&gt;=1,$O2600&lt;=12),INT($O2600),12),IF(AND(RetireExit="Yes",$U2600&gt;0),$U2600,12),IF(AND(ContractExit="Yes",$V2600&gt;0),$V2600,12)))</f>
        <v/>
      </c>
      <c r="X2600" s="37">
        <f>IF(ISNUMBER($P2600),$P2600,IncPct)</f>
        <v/>
      </c>
      <c r="Y2600" s="39">
        <f>IF($W2600=0,0,MAX(0,MIN($W2600,IncMonth-1))+MAX(0,$W2600-IncMonth+1)*(1+$X2600))</f>
        <v/>
      </c>
      <c r="Z2600" s="40">
        <f>IF($C2600="",0,IFERROR(INDEX(Departments!$B$5:$B$54,MATCH($C2600,Departments!$A$5:$A$54,0)),0))</f>
        <v/>
      </c>
      <c r="AA2600" s="41">
        <f>N($L2600)*$Y2600</f>
        <v/>
      </c>
      <c r="AB2600" s="41">
        <f>N($M2600)*$Y2600</f>
        <v/>
      </c>
      <c r="AC2600" s="41">
        <f>$AA2600*$Z2600</f>
        <v/>
      </c>
      <c r="AD2600" s="41">
        <f>$AA2600*BonusMonths/12</f>
        <v/>
      </c>
      <c r="AE2600" s="41">
        <f>($AA2600+SI_Gross*$AB2600)*IF($Q2600=1,SI_O,SI_E)</f>
        <v/>
      </c>
      <c r="AF2600" s="41">
        <f>IF($Q2600=1,0,$AA2600*EOSB)</f>
        <v/>
      </c>
      <c r="AG2600" s="41">
        <f>$AN2600*$W2600</f>
        <v/>
      </c>
      <c r="AH2600" s="41">
        <f>SUM($AA2600:$AG2600)</f>
        <v/>
      </c>
      <c r="AI2600" s="41">
        <f>12*($AM2600+$AN2600)</f>
        <v/>
      </c>
      <c r="AJ2600" s="41">
        <f>$AM2600*((IncMonth-1)+(13-IncMonth)*(1+$X2600))+12*$AN2600</f>
        <v/>
      </c>
      <c r="AK2600" s="41">
        <f>IF($R2600=1,N($L2600)+N($M2600),0)</f>
        <v/>
      </c>
      <c r="AL2600">
        <f>IF($C2600="","",IF(N($L2600)&lt;=0,"Basic salary missing",IF(ISNA(MATCH($C2600,Departments!$A$5:$A$54,0)),"Department not on Departments sheet",IF(AND($I2600&lt;&gt;"",NOT(ISNUMBER($I2600))),"Date of birth is text, not a date",IF(AND($K2600&lt;&gt;"",NOT(ISNUMBER($K2600))),"Contract end is text, not a date","")))))</f>
        <v/>
      </c>
      <c r="AM2600" s="41">
        <f>IF($R2600=0,0,N($L2600)*(1+$Z2600+BonusMonths/12+IF($Q2600=1,0,EOSB))+N($M2600)+(N($L2600)+SI_Gross*N($M2600))*IF($Q2600=1,SI_O,SI_E))</f>
        <v/>
      </c>
      <c r="AN2600" s="41">
        <f>IF($R2600=0,0,(IF($Q2600=1,MedO,MedE+Ticket)+Training)/12)</f>
        <v/>
      </c>
    </row>
    <row r="2601">
      <c r="I2601" s="35" t="n"/>
      <c r="J2601" s="35" t="n"/>
      <c r="K2601" s="35" t="n"/>
      <c r="L2601" s="36" t="n"/>
      <c r="M2601" s="36" t="n"/>
      <c r="P2601" s="37" t="n"/>
      <c r="Q2601" s="38">
        <f>IF($C2601="",0,IF(OR(LOWER(TRIM($G2601))="omani",LOWER(TRIM($G2601))="oman",LOWER(TRIM($G2601))="om",LOWER(TRIM($G2601))="local"),1,0))</f>
        <v/>
      </c>
      <c r="R2601" s="38">
        <f>IF($C2601="",0,IF(OR(ISNUMBER(SEARCH("resign",$N2601)),ISNUMBER(SEARCH("terminat",$N2601)),ISNUMBER(SEARCH("inactive",$N2601)),ISNUMBER(SEARCH("vacan",$N2601)),ISNUMBER(SEARCH("deceased",$N2601)),ISNUMBER(SEARCH("separated",$N2601))),0,1))</f>
        <v/>
      </c>
      <c r="S2601">
        <f>IF(OR($R2601=0,NOT(ISNUMBER($I2601))),"",IFERROR(DATEDIF($I2601,DATE(FY,1,1),"y"),""))</f>
        <v/>
      </c>
      <c r="T2601">
        <f>IF(OR($R2601=0,NOT(ISNUMBER($J2601))),"",IFERROR(DATEDIF($J2601,DATE(FY,1,1),"y"),0))</f>
        <v/>
      </c>
      <c r="U2601" s="38">
        <f>IF(OR($R2601=0,NOT(ISNUMBER($I2601))),0,IF(YEAR($I2601)+IF($Q2601=1,RetAgeO,RetAgeE)=FY,MONTH($I2601),IF(YEAR($I2601)+IF($Q2601=1,RetAgeO,RetAgeE)&lt;FY,1,0)))</f>
        <v/>
      </c>
      <c r="V2601" s="38">
        <f>IF(OR($R2601=0,NOT(ISNUMBER($K2601))),0,IF(YEAR($K2601)=FY,MONTH($K2601),IF(YEAR($K2601)&lt;FY,1,0)))</f>
        <v/>
      </c>
      <c r="W2601" s="38">
        <f>IF($R2601=0,0,MIN(12,IF(AND(ISNUMBER($O2601),$O2601&gt;=1,$O2601&lt;=12),INT($O2601),12),IF(AND(RetireExit="Yes",$U2601&gt;0),$U2601,12),IF(AND(ContractExit="Yes",$V2601&gt;0),$V2601,12)))</f>
        <v/>
      </c>
      <c r="X2601" s="37">
        <f>IF(ISNUMBER($P2601),$P2601,IncPct)</f>
        <v/>
      </c>
      <c r="Y2601" s="39">
        <f>IF($W2601=0,0,MAX(0,MIN($W2601,IncMonth-1))+MAX(0,$W2601-IncMonth+1)*(1+$X2601))</f>
        <v/>
      </c>
      <c r="Z2601" s="40">
        <f>IF($C2601="",0,IFERROR(INDEX(Departments!$B$5:$B$54,MATCH($C2601,Departments!$A$5:$A$54,0)),0))</f>
        <v/>
      </c>
      <c r="AA2601" s="41">
        <f>N($L2601)*$Y2601</f>
        <v/>
      </c>
      <c r="AB2601" s="41">
        <f>N($M2601)*$Y2601</f>
        <v/>
      </c>
      <c r="AC2601" s="41">
        <f>$AA2601*$Z2601</f>
        <v/>
      </c>
      <c r="AD2601" s="41">
        <f>$AA2601*BonusMonths/12</f>
        <v/>
      </c>
      <c r="AE2601" s="41">
        <f>($AA2601+SI_Gross*$AB2601)*IF($Q2601=1,SI_O,SI_E)</f>
        <v/>
      </c>
      <c r="AF2601" s="41">
        <f>IF($Q2601=1,0,$AA2601*EOSB)</f>
        <v/>
      </c>
      <c r="AG2601" s="41">
        <f>$AN2601*$W2601</f>
        <v/>
      </c>
      <c r="AH2601" s="41">
        <f>SUM($AA2601:$AG2601)</f>
        <v/>
      </c>
      <c r="AI2601" s="41">
        <f>12*($AM2601+$AN2601)</f>
        <v/>
      </c>
      <c r="AJ2601" s="41">
        <f>$AM2601*((IncMonth-1)+(13-IncMonth)*(1+$X2601))+12*$AN2601</f>
        <v/>
      </c>
      <c r="AK2601" s="41">
        <f>IF($R2601=1,N($L2601)+N($M2601),0)</f>
        <v/>
      </c>
      <c r="AL2601">
        <f>IF($C2601="","",IF(N($L2601)&lt;=0,"Basic salary missing",IF(ISNA(MATCH($C2601,Departments!$A$5:$A$54,0)),"Department not on Departments sheet",IF(AND($I2601&lt;&gt;"",NOT(ISNUMBER($I2601))),"Date of birth is text, not a date",IF(AND($K2601&lt;&gt;"",NOT(ISNUMBER($K2601))),"Contract end is text, not a date","")))))</f>
        <v/>
      </c>
      <c r="AM2601" s="41">
        <f>IF($R2601=0,0,N($L2601)*(1+$Z2601+BonusMonths/12+IF($Q2601=1,0,EOSB))+N($M2601)+(N($L2601)+SI_Gross*N($M2601))*IF($Q2601=1,SI_O,SI_E))</f>
        <v/>
      </c>
      <c r="AN2601" s="41">
        <f>IF($R2601=0,0,(IF($Q2601=1,MedO,MedE+Ticket)+Training)/12)</f>
        <v/>
      </c>
    </row>
    <row r="2602">
      <c r="I2602" s="35" t="n"/>
      <c r="J2602" s="35" t="n"/>
      <c r="K2602" s="35" t="n"/>
      <c r="L2602" s="36" t="n"/>
      <c r="M2602" s="36" t="n"/>
      <c r="P2602" s="37" t="n"/>
      <c r="Q2602" s="38">
        <f>IF($C2602="",0,IF(OR(LOWER(TRIM($G2602))="omani",LOWER(TRIM($G2602))="oman",LOWER(TRIM($G2602))="om",LOWER(TRIM($G2602))="local"),1,0))</f>
        <v/>
      </c>
      <c r="R2602" s="38">
        <f>IF($C2602="",0,IF(OR(ISNUMBER(SEARCH("resign",$N2602)),ISNUMBER(SEARCH("terminat",$N2602)),ISNUMBER(SEARCH("inactive",$N2602)),ISNUMBER(SEARCH("vacan",$N2602)),ISNUMBER(SEARCH("deceased",$N2602)),ISNUMBER(SEARCH("separated",$N2602))),0,1))</f>
        <v/>
      </c>
      <c r="S2602">
        <f>IF(OR($R2602=0,NOT(ISNUMBER($I2602))),"",IFERROR(DATEDIF($I2602,DATE(FY,1,1),"y"),""))</f>
        <v/>
      </c>
      <c r="T2602">
        <f>IF(OR($R2602=0,NOT(ISNUMBER($J2602))),"",IFERROR(DATEDIF($J2602,DATE(FY,1,1),"y"),0))</f>
        <v/>
      </c>
      <c r="U2602" s="38">
        <f>IF(OR($R2602=0,NOT(ISNUMBER($I2602))),0,IF(YEAR($I2602)+IF($Q2602=1,RetAgeO,RetAgeE)=FY,MONTH($I2602),IF(YEAR($I2602)+IF($Q2602=1,RetAgeO,RetAgeE)&lt;FY,1,0)))</f>
        <v/>
      </c>
      <c r="V2602" s="38">
        <f>IF(OR($R2602=0,NOT(ISNUMBER($K2602))),0,IF(YEAR($K2602)=FY,MONTH($K2602),IF(YEAR($K2602)&lt;FY,1,0)))</f>
        <v/>
      </c>
      <c r="W2602" s="38">
        <f>IF($R2602=0,0,MIN(12,IF(AND(ISNUMBER($O2602),$O2602&gt;=1,$O2602&lt;=12),INT($O2602),12),IF(AND(RetireExit="Yes",$U2602&gt;0),$U2602,12),IF(AND(ContractExit="Yes",$V2602&gt;0),$V2602,12)))</f>
        <v/>
      </c>
      <c r="X2602" s="37">
        <f>IF(ISNUMBER($P2602),$P2602,IncPct)</f>
        <v/>
      </c>
      <c r="Y2602" s="39">
        <f>IF($W2602=0,0,MAX(0,MIN($W2602,IncMonth-1))+MAX(0,$W2602-IncMonth+1)*(1+$X2602))</f>
        <v/>
      </c>
      <c r="Z2602" s="40">
        <f>IF($C2602="",0,IFERROR(INDEX(Departments!$B$5:$B$54,MATCH($C2602,Departments!$A$5:$A$54,0)),0))</f>
        <v/>
      </c>
      <c r="AA2602" s="41">
        <f>N($L2602)*$Y2602</f>
        <v/>
      </c>
      <c r="AB2602" s="41">
        <f>N($M2602)*$Y2602</f>
        <v/>
      </c>
      <c r="AC2602" s="41">
        <f>$AA2602*$Z2602</f>
        <v/>
      </c>
      <c r="AD2602" s="41">
        <f>$AA2602*BonusMonths/12</f>
        <v/>
      </c>
      <c r="AE2602" s="41">
        <f>($AA2602+SI_Gross*$AB2602)*IF($Q2602=1,SI_O,SI_E)</f>
        <v/>
      </c>
      <c r="AF2602" s="41">
        <f>IF($Q2602=1,0,$AA2602*EOSB)</f>
        <v/>
      </c>
      <c r="AG2602" s="41">
        <f>$AN2602*$W2602</f>
        <v/>
      </c>
      <c r="AH2602" s="41">
        <f>SUM($AA2602:$AG2602)</f>
        <v/>
      </c>
      <c r="AI2602" s="41">
        <f>12*($AM2602+$AN2602)</f>
        <v/>
      </c>
      <c r="AJ2602" s="41">
        <f>$AM2602*((IncMonth-1)+(13-IncMonth)*(1+$X2602))+12*$AN2602</f>
        <v/>
      </c>
      <c r="AK2602" s="41">
        <f>IF($R2602=1,N($L2602)+N($M2602),0)</f>
        <v/>
      </c>
      <c r="AL2602">
        <f>IF($C2602="","",IF(N($L2602)&lt;=0,"Basic salary missing",IF(ISNA(MATCH($C2602,Departments!$A$5:$A$54,0)),"Department not on Departments sheet",IF(AND($I2602&lt;&gt;"",NOT(ISNUMBER($I2602))),"Date of birth is text, not a date",IF(AND($K2602&lt;&gt;"",NOT(ISNUMBER($K2602))),"Contract end is text, not a date","")))))</f>
        <v/>
      </c>
      <c r="AM2602" s="41">
        <f>IF($R2602=0,0,N($L2602)*(1+$Z2602+BonusMonths/12+IF($Q2602=1,0,EOSB))+N($M2602)+(N($L2602)+SI_Gross*N($M2602))*IF($Q2602=1,SI_O,SI_E))</f>
        <v/>
      </c>
      <c r="AN2602" s="41">
        <f>IF($R2602=0,0,(IF($Q2602=1,MedO,MedE+Ticket)+Training)/12)</f>
        <v/>
      </c>
    </row>
    <row r="2603">
      <c r="I2603" s="35" t="n"/>
      <c r="J2603" s="35" t="n"/>
      <c r="K2603" s="35" t="n"/>
      <c r="L2603" s="36" t="n"/>
      <c r="M2603" s="36" t="n"/>
      <c r="P2603" s="37" t="n"/>
      <c r="Q2603" s="38">
        <f>IF($C2603="",0,IF(OR(LOWER(TRIM($G2603))="omani",LOWER(TRIM($G2603))="oman",LOWER(TRIM($G2603))="om",LOWER(TRIM($G2603))="local"),1,0))</f>
        <v/>
      </c>
      <c r="R2603" s="38">
        <f>IF($C2603="",0,IF(OR(ISNUMBER(SEARCH("resign",$N2603)),ISNUMBER(SEARCH("terminat",$N2603)),ISNUMBER(SEARCH("inactive",$N2603)),ISNUMBER(SEARCH("vacan",$N2603)),ISNUMBER(SEARCH("deceased",$N2603)),ISNUMBER(SEARCH("separated",$N2603))),0,1))</f>
        <v/>
      </c>
      <c r="S2603">
        <f>IF(OR($R2603=0,NOT(ISNUMBER($I2603))),"",IFERROR(DATEDIF($I2603,DATE(FY,1,1),"y"),""))</f>
        <v/>
      </c>
      <c r="T2603">
        <f>IF(OR($R2603=0,NOT(ISNUMBER($J2603))),"",IFERROR(DATEDIF($J2603,DATE(FY,1,1),"y"),0))</f>
        <v/>
      </c>
      <c r="U2603" s="38">
        <f>IF(OR($R2603=0,NOT(ISNUMBER($I2603))),0,IF(YEAR($I2603)+IF($Q2603=1,RetAgeO,RetAgeE)=FY,MONTH($I2603),IF(YEAR($I2603)+IF($Q2603=1,RetAgeO,RetAgeE)&lt;FY,1,0)))</f>
        <v/>
      </c>
      <c r="V2603" s="38">
        <f>IF(OR($R2603=0,NOT(ISNUMBER($K2603))),0,IF(YEAR($K2603)=FY,MONTH($K2603),IF(YEAR($K2603)&lt;FY,1,0)))</f>
        <v/>
      </c>
      <c r="W2603" s="38">
        <f>IF($R2603=0,0,MIN(12,IF(AND(ISNUMBER($O2603),$O2603&gt;=1,$O2603&lt;=12),INT($O2603),12),IF(AND(RetireExit="Yes",$U2603&gt;0),$U2603,12),IF(AND(ContractExit="Yes",$V2603&gt;0),$V2603,12)))</f>
        <v/>
      </c>
      <c r="X2603" s="37">
        <f>IF(ISNUMBER($P2603),$P2603,IncPct)</f>
        <v/>
      </c>
      <c r="Y2603" s="39">
        <f>IF($W2603=0,0,MAX(0,MIN($W2603,IncMonth-1))+MAX(0,$W2603-IncMonth+1)*(1+$X2603))</f>
        <v/>
      </c>
      <c r="Z2603" s="40">
        <f>IF($C2603="",0,IFERROR(INDEX(Departments!$B$5:$B$54,MATCH($C2603,Departments!$A$5:$A$54,0)),0))</f>
        <v/>
      </c>
      <c r="AA2603" s="41">
        <f>N($L2603)*$Y2603</f>
        <v/>
      </c>
      <c r="AB2603" s="41">
        <f>N($M2603)*$Y2603</f>
        <v/>
      </c>
      <c r="AC2603" s="41">
        <f>$AA2603*$Z2603</f>
        <v/>
      </c>
      <c r="AD2603" s="41">
        <f>$AA2603*BonusMonths/12</f>
        <v/>
      </c>
      <c r="AE2603" s="41">
        <f>($AA2603+SI_Gross*$AB2603)*IF($Q2603=1,SI_O,SI_E)</f>
        <v/>
      </c>
      <c r="AF2603" s="41">
        <f>IF($Q2603=1,0,$AA2603*EOSB)</f>
        <v/>
      </c>
      <c r="AG2603" s="41">
        <f>$AN2603*$W2603</f>
        <v/>
      </c>
      <c r="AH2603" s="41">
        <f>SUM($AA2603:$AG2603)</f>
        <v/>
      </c>
      <c r="AI2603" s="41">
        <f>12*($AM2603+$AN2603)</f>
        <v/>
      </c>
      <c r="AJ2603" s="41">
        <f>$AM2603*((IncMonth-1)+(13-IncMonth)*(1+$X2603))+12*$AN2603</f>
        <v/>
      </c>
      <c r="AK2603" s="41">
        <f>IF($R2603=1,N($L2603)+N($M2603),0)</f>
        <v/>
      </c>
      <c r="AL2603">
        <f>IF($C2603="","",IF(N($L2603)&lt;=0,"Basic salary missing",IF(ISNA(MATCH($C2603,Departments!$A$5:$A$54,0)),"Department not on Departments sheet",IF(AND($I2603&lt;&gt;"",NOT(ISNUMBER($I2603))),"Date of birth is text, not a date",IF(AND($K2603&lt;&gt;"",NOT(ISNUMBER($K2603))),"Contract end is text, not a date","")))))</f>
        <v/>
      </c>
      <c r="AM2603" s="41">
        <f>IF($R2603=0,0,N($L2603)*(1+$Z2603+BonusMonths/12+IF($Q2603=1,0,EOSB))+N($M2603)+(N($L2603)+SI_Gross*N($M2603))*IF($Q2603=1,SI_O,SI_E))</f>
        <v/>
      </c>
      <c r="AN2603" s="41">
        <f>IF($R2603=0,0,(IF($Q2603=1,MedO,MedE+Ticket)+Training)/12)</f>
        <v/>
      </c>
    </row>
    <row r="2604">
      <c r="I2604" s="35" t="n"/>
      <c r="J2604" s="35" t="n"/>
      <c r="K2604" s="35" t="n"/>
      <c r="L2604" s="36" t="n"/>
      <c r="M2604" s="36" t="n"/>
      <c r="P2604" s="37" t="n"/>
      <c r="Q2604" s="38">
        <f>IF($C2604="",0,IF(OR(LOWER(TRIM($G2604))="omani",LOWER(TRIM($G2604))="oman",LOWER(TRIM($G2604))="om",LOWER(TRIM($G2604))="local"),1,0))</f>
        <v/>
      </c>
      <c r="R2604" s="38">
        <f>IF($C2604="",0,IF(OR(ISNUMBER(SEARCH("resign",$N2604)),ISNUMBER(SEARCH("terminat",$N2604)),ISNUMBER(SEARCH("inactive",$N2604)),ISNUMBER(SEARCH("vacan",$N2604)),ISNUMBER(SEARCH("deceased",$N2604)),ISNUMBER(SEARCH("separated",$N2604))),0,1))</f>
        <v/>
      </c>
      <c r="S2604">
        <f>IF(OR($R2604=0,NOT(ISNUMBER($I2604))),"",IFERROR(DATEDIF($I2604,DATE(FY,1,1),"y"),""))</f>
        <v/>
      </c>
      <c r="T2604">
        <f>IF(OR($R2604=0,NOT(ISNUMBER($J2604))),"",IFERROR(DATEDIF($J2604,DATE(FY,1,1),"y"),0))</f>
        <v/>
      </c>
      <c r="U2604" s="38">
        <f>IF(OR($R2604=0,NOT(ISNUMBER($I2604))),0,IF(YEAR($I2604)+IF($Q2604=1,RetAgeO,RetAgeE)=FY,MONTH($I2604),IF(YEAR($I2604)+IF($Q2604=1,RetAgeO,RetAgeE)&lt;FY,1,0)))</f>
        <v/>
      </c>
      <c r="V2604" s="38">
        <f>IF(OR($R2604=0,NOT(ISNUMBER($K2604))),0,IF(YEAR($K2604)=FY,MONTH($K2604),IF(YEAR($K2604)&lt;FY,1,0)))</f>
        <v/>
      </c>
      <c r="W2604" s="38">
        <f>IF($R2604=0,0,MIN(12,IF(AND(ISNUMBER($O2604),$O2604&gt;=1,$O2604&lt;=12),INT($O2604),12),IF(AND(RetireExit="Yes",$U2604&gt;0),$U2604,12),IF(AND(ContractExit="Yes",$V2604&gt;0),$V2604,12)))</f>
        <v/>
      </c>
      <c r="X2604" s="37">
        <f>IF(ISNUMBER($P2604),$P2604,IncPct)</f>
        <v/>
      </c>
      <c r="Y2604" s="39">
        <f>IF($W2604=0,0,MAX(0,MIN($W2604,IncMonth-1))+MAX(0,$W2604-IncMonth+1)*(1+$X2604))</f>
        <v/>
      </c>
      <c r="Z2604" s="40">
        <f>IF($C2604="",0,IFERROR(INDEX(Departments!$B$5:$B$54,MATCH($C2604,Departments!$A$5:$A$54,0)),0))</f>
        <v/>
      </c>
      <c r="AA2604" s="41">
        <f>N($L2604)*$Y2604</f>
        <v/>
      </c>
      <c r="AB2604" s="41">
        <f>N($M2604)*$Y2604</f>
        <v/>
      </c>
      <c r="AC2604" s="41">
        <f>$AA2604*$Z2604</f>
        <v/>
      </c>
      <c r="AD2604" s="41">
        <f>$AA2604*BonusMonths/12</f>
        <v/>
      </c>
      <c r="AE2604" s="41">
        <f>($AA2604+SI_Gross*$AB2604)*IF($Q2604=1,SI_O,SI_E)</f>
        <v/>
      </c>
      <c r="AF2604" s="41">
        <f>IF($Q2604=1,0,$AA2604*EOSB)</f>
        <v/>
      </c>
      <c r="AG2604" s="41">
        <f>$AN2604*$W2604</f>
        <v/>
      </c>
      <c r="AH2604" s="41">
        <f>SUM($AA2604:$AG2604)</f>
        <v/>
      </c>
      <c r="AI2604" s="41">
        <f>12*($AM2604+$AN2604)</f>
        <v/>
      </c>
      <c r="AJ2604" s="41">
        <f>$AM2604*((IncMonth-1)+(13-IncMonth)*(1+$X2604))+12*$AN2604</f>
        <v/>
      </c>
      <c r="AK2604" s="41">
        <f>IF($R2604=1,N($L2604)+N($M2604),0)</f>
        <v/>
      </c>
      <c r="AL2604">
        <f>IF($C2604="","",IF(N($L2604)&lt;=0,"Basic salary missing",IF(ISNA(MATCH($C2604,Departments!$A$5:$A$54,0)),"Department not on Departments sheet",IF(AND($I2604&lt;&gt;"",NOT(ISNUMBER($I2604))),"Date of birth is text, not a date",IF(AND($K2604&lt;&gt;"",NOT(ISNUMBER($K2604))),"Contract end is text, not a date","")))))</f>
        <v/>
      </c>
      <c r="AM2604" s="41">
        <f>IF($R2604=0,0,N($L2604)*(1+$Z2604+BonusMonths/12+IF($Q2604=1,0,EOSB))+N($M2604)+(N($L2604)+SI_Gross*N($M2604))*IF($Q2604=1,SI_O,SI_E))</f>
        <v/>
      </c>
      <c r="AN2604" s="41">
        <f>IF($R2604=0,0,(IF($Q2604=1,MedO,MedE+Ticket)+Training)/12)</f>
        <v/>
      </c>
    </row>
    <row r="2605">
      <c r="I2605" s="35" t="n"/>
      <c r="J2605" s="35" t="n"/>
      <c r="K2605" s="35" t="n"/>
      <c r="L2605" s="36" t="n"/>
      <c r="M2605" s="36" t="n"/>
      <c r="P2605" s="37" t="n"/>
      <c r="Q2605" s="38">
        <f>IF($C2605="",0,IF(OR(LOWER(TRIM($G2605))="omani",LOWER(TRIM($G2605))="oman",LOWER(TRIM($G2605))="om",LOWER(TRIM($G2605))="local"),1,0))</f>
        <v/>
      </c>
      <c r="R2605" s="38">
        <f>IF($C2605="",0,IF(OR(ISNUMBER(SEARCH("resign",$N2605)),ISNUMBER(SEARCH("terminat",$N2605)),ISNUMBER(SEARCH("inactive",$N2605)),ISNUMBER(SEARCH("vacan",$N2605)),ISNUMBER(SEARCH("deceased",$N2605)),ISNUMBER(SEARCH("separated",$N2605))),0,1))</f>
        <v/>
      </c>
      <c r="S2605">
        <f>IF(OR($R2605=0,NOT(ISNUMBER($I2605))),"",IFERROR(DATEDIF($I2605,DATE(FY,1,1),"y"),""))</f>
        <v/>
      </c>
      <c r="T2605">
        <f>IF(OR($R2605=0,NOT(ISNUMBER($J2605))),"",IFERROR(DATEDIF($J2605,DATE(FY,1,1),"y"),0))</f>
        <v/>
      </c>
      <c r="U2605" s="38">
        <f>IF(OR($R2605=0,NOT(ISNUMBER($I2605))),0,IF(YEAR($I2605)+IF($Q2605=1,RetAgeO,RetAgeE)=FY,MONTH($I2605),IF(YEAR($I2605)+IF($Q2605=1,RetAgeO,RetAgeE)&lt;FY,1,0)))</f>
        <v/>
      </c>
      <c r="V2605" s="38">
        <f>IF(OR($R2605=0,NOT(ISNUMBER($K2605))),0,IF(YEAR($K2605)=FY,MONTH($K2605),IF(YEAR($K2605)&lt;FY,1,0)))</f>
        <v/>
      </c>
      <c r="W2605" s="38">
        <f>IF($R2605=0,0,MIN(12,IF(AND(ISNUMBER($O2605),$O2605&gt;=1,$O2605&lt;=12),INT($O2605),12),IF(AND(RetireExit="Yes",$U2605&gt;0),$U2605,12),IF(AND(ContractExit="Yes",$V2605&gt;0),$V2605,12)))</f>
        <v/>
      </c>
      <c r="X2605" s="37">
        <f>IF(ISNUMBER($P2605),$P2605,IncPct)</f>
        <v/>
      </c>
      <c r="Y2605" s="39">
        <f>IF($W2605=0,0,MAX(0,MIN($W2605,IncMonth-1))+MAX(0,$W2605-IncMonth+1)*(1+$X2605))</f>
        <v/>
      </c>
      <c r="Z2605" s="40">
        <f>IF($C2605="",0,IFERROR(INDEX(Departments!$B$5:$B$54,MATCH($C2605,Departments!$A$5:$A$54,0)),0))</f>
        <v/>
      </c>
      <c r="AA2605" s="41">
        <f>N($L2605)*$Y2605</f>
        <v/>
      </c>
      <c r="AB2605" s="41">
        <f>N($M2605)*$Y2605</f>
        <v/>
      </c>
      <c r="AC2605" s="41">
        <f>$AA2605*$Z2605</f>
        <v/>
      </c>
      <c r="AD2605" s="41">
        <f>$AA2605*BonusMonths/12</f>
        <v/>
      </c>
      <c r="AE2605" s="41">
        <f>($AA2605+SI_Gross*$AB2605)*IF($Q2605=1,SI_O,SI_E)</f>
        <v/>
      </c>
      <c r="AF2605" s="41">
        <f>IF($Q2605=1,0,$AA2605*EOSB)</f>
        <v/>
      </c>
      <c r="AG2605" s="41">
        <f>$AN2605*$W2605</f>
        <v/>
      </c>
      <c r="AH2605" s="41">
        <f>SUM($AA2605:$AG2605)</f>
        <v/>
      </c>
      <c r="AI2605" s="41">
        <f>12*($AM2605+$AN2605)</f>
        <v/>
      </c>
      <c r="AJ2605" s="41">
        <f>$AM2605*((IncMonth-1)+(13-IncMonth)*(1+$X2605))+12*$AN2605</f>
        <v/>
      </c>
      <c r="AK2605" s="41">
        <f>IF($R2605=1,N($L2605)+N($M2605),0)</f>
        <v/>
      </c>
      <c r="AL2605">
        <f>IF($C2605="","",IF(N($L2605)&lt;=0,"Basic salary missing",IF(ISNA(MATCH($C2605,Departments!$A$5:$A$54,0)),"Department not on Departments sheet",IF(AND($I2605&lt;&gt;"",NOT(ISNUMBER($I2605))),"Date of birth is text, not a date",IF(AND($K2605&lt;&gt;"",NOT(ISNUMBER($K2605))),"Contract end is text, not a date","")))))</f>
        <v/>
      </c>
      <c r="AM2605" s="41">
        <f>IF($R2605=0,0,N($L2605)*(1+$Z2605+BonusMonths/12+IF($Q2605=1,0,EOSB))+N($M2605)+(N($L2605)+SI_Gross*N($M2605))*IF($Q2605=1,SI_O,SI_E))</f>
        <v/>
      </c>
      <c r="AN2605" s="41">
        <f>IF($R2605=0,0,(IF($Q2605=1,MedO,MedE+Ticket)+Training)/12)</f>
        <v/>
      </c>
    </row>
    <row r="2606">
      <c r="I2606" s="35" t="n"/>
      <c r="J2606" s="35" t="n"/>
      <c r="K2606" s="35" t="n"/>
      <c r="L2606" s="36" t="n"/>
      <c r="M2606" s="36" t="n"/>
      <c r="P2606" s="37" t="n"/>
      <c r="Q2606" s="38">
        <f>IF($C2606="",0,IF(OR(LOWER(TRIM($G2606))="omani",LOWER(TRIM($G2606))="oman",LOWER(TRIM($G2606))="om",LOWER(TRIM($G2606))="local"),1,0))</f>
        <v/>
      </c>
      <c r="R2606" s="38">
        <f>IF($C2606="",0,IF(OR(ISNUMBER(SEARCH("resign",$N2606)),ISNUMBER(SEARCH("terminat",$N2606)),ISNUMBER(SEARCH("inactive",$N2606)),ISNUMBER(SEARCH("vacan",$N2606)),ISNUMBER(SEARCH("deceased",$N2606)),ISNUMBER(SEARCH("separated",$N2606))),0,1))</f>
        <v/>
      </c>
      <c r="S2606">
        <f>IF(OR($R2606=0,NOT(ISNUMBER($I2606))),"",IFERROR(DATEDIF($I2606,DATE(FY,1,1),"y"),""))</f>
        <v/>
      </c>
      <c r="T2606">
        <f>IF(OR($R2606=0,NOT(ISNUMBER($J2606))),"",IFERROR(DATEDIF($J2606,DATE(FY,1,1),"y"),0))</f>
        <v/>
      </c>
      <c r="U2606" s="38">
        <f>IF(OR($R2606=0,NOT(ISNUMBER($I2606))),0,IF(YEAR($I2606)+IF($Q2606=1,RetAgeO,RetAgeE)=FY,MONTH($I2606),IF(YEAR($I2606)+IF($Q2606=1,RetAgeO,RetAgeE)&lt;FY,1,0)))</f>
        <v/>
      </c>
      <c r="V2606" s="38">
        <f>IF(OR($R2606=0,NOT(ISNUMBER($K2606))),0,IF(YEAR($K2606)=FY,MONTH($K2606),IF(YEAR($K2606)&lt;FY,1,0)))</f>
        <v/>
      </c>
      <c r="W2606" s="38">
        <f>IF($R2606=0,0,MIN(12,IF(AND(ISNUMBER($O2606),$O2606&gt;=1,$O2606&lt;=12),INT($O2606),12),IF(AND(RetireExit="Yes",$U2606&gt;0),$U2606,12),IF(AND(ContractExit="Yes",$V2606&gt;0),$V2606,12)))</f>
        <v/>
      </c>
      <c r="X2606" s="37">
        <f>IF(ISNUMBER($P2606),$P2606,IncPct)</f>
        <v/>
      </c>
      <c r="Y2606" s="39">
        <f>IF($W2606=0,0,MAX(0,MIN($W2606,IncMonth-1))+MAX(0,$W2606-IncMonth+1)*(1+$X2606))</f>
        <v/>
      </c>
      <c r="Z2606" s="40">
        <f>IF($C2606="",0,IFERROR(INDEX(Departments!$B$5:$B$54,MATCH($C2606,Departments!$A$5:$A$54,0)),0))</f>
        <v/>
      </c>
      <c r="AA2606" s="41">
        <f>N($L2606)*$Y2606</f>
        <v/>
      </c>
      <c r="AB2606" s="41">
        <f>N($M2606)*$Y2606</f>
        <v/>
      </c>
      <c r="AC2606" s="41">
        <f>$AA2606*$Z2606</f>
        <v/>
      </c>
      <c r="AD2606" s="41">
        <f>$AA2606*BonusMonths/12</f>
        <v/>
      </c>
      <c r="AE2606" s="41">
        <f>($AA2606+SI_Gross*$AB2606)*IF($Q2606=1,SI_O,SI_E)</f>
        <v/>
      </c>
      <c r="AF2606" s="41">
        <f>IF($Q2606=1,0,$AA2606*EOSB)</f>
        <v/>
      </c>
      <c r="AG2606" s="41">
        <f>$AN2606*$W2606</f>
        <v/>
      </c>
      <c r="AH2606" s="41">
        <f>SUM($AA2606:$AG2606)</f>
        <v/>
      </c>
      <c r="AI2606" s="41">
        <f>12*($AM2606+$AN2606)</f>
        <v/>
      </c>
      <c r="AJ2606" s="41">
        <f>$AM2606*((IncMonth-1)+(13-IncMonth)*(1+$X2606))+12*$AN2606</f>
        <v/>
      </c>
      <c r="AK2606" s="41">
        <f>IF($R2606=1,N($L2606)+N($M2606),0)</f>
        <v/>
      </c>
      <c r="AL2606">
        <f>IF($C2606="","",IF(N($L2606)&lt;=0,"Basic salary missing",IF(ISNA(MATCH($C2606,Departments!$A$5:$A$54,0)),"Department not on Departments sheet",IF(AND($I2606&lt;&gt;"",NOT(ISNUMBER($I2606))),"Date of birth is text, not a date",IF(AND($K2606&lt;&gt;"",NOT(ISNUMBER($K2606))),"Contract end is text, not a date","")))))</f>
        <v/>
      </c>
      <c r="AM2606" s="41">
        <f>IF($R2606=0,0,N($L2606)*(1+$Z2606+BonusMonths/12+IF($Q2606=1,0,EOSB))+N($M2606)+(N($L2606)+SI_Gross*N($M2606))*IF($Q2606=1,SI_O,SI_E))</f>
        <v/>
      </c>
      <c r="AN2606" s="41">
        <f>IF($R2606=0,0,(IF($Q2606=1,MedO,MedE+Ticket)+Training)/12)</f>
        <v/>
      </c>
    </row>
    <row r="2607">
      <c r="I2607" s="35" t="n"/>
      <c r="J2607" s="35" t="n"/>
      <c r="K2607" s="35" t="n"/>
      <c r="L2607" s="36" t="n"/>
      <c r="M2607" s="36" t="n"/>
      <c r="P2607" s="37" t="n"/>
      <c r="Q2607" s="38">
        <f>IF($C2607="",0,IF(OR(LOWER(TRIM($G2607))="omani",LOWER(TRIM($G2607))="oman",LOWER(TRIM($G2607))="om",LOWER(TRIM($G2607))="local"),1,0))</f>
        <v/>
      </c>
      <c r="R2607" s="38">
        <f>IF($C2607="",0,IF(OR(ISNUMBER(SEARCH("resign",$N2607)),ISNUMBER(SEARCH("terminat",$N2607)),ISNUMBER(SEARCH("inactive",$N2607)),ISNUMBER(SEARCH("vacan",$N2607)),ISNUMBER(SEARCH("deceased",$N2607)),ISNUMBER(SEARCH("separated",$N2607))),0,1))</f>
        <v/>
      </c>
      <c r="S2607">
        <f>IF(OR($R2607=0,NOT(ISNUMBER($I2607))),"",IFERROR(DATEDIF($I2607,DATE(FY,1,1),"y"),""))</f>
        <v/>
      </c>
      <c r="T2607">
        <f>IF(OR($R2607=0,NOT(ISNUMBER($J2607))),"",IFERROR(DATEDIF($J2607,DATE(FY,1,1),"y"),0))</f>
        <v/>
      </c>
      <c r="U2607" s="38">
        <f>IF(OR($R2607=0,NOT(ISNUMBER($I2607))),0,IF(YEAR($I2607)+IF($Q2607=1,RetAgeO,RetAgeE)=FY,MONTH($I2607),IF(YEAR($I2607)+IF($Q2607=1,RetAgeO,RetAgeE)&lt;FY,1,0)))</f>
        <v/>
      </c>
      <c r="V2607" s="38">
        <f>IF(OR($R2607=0,NOT(ISNUMBER($K2607))),0,IF(YEAR($K2607)=FY,MONTH($K2607),IF(YEAR($K2607)&lt;FY,1,0)))</f>
        <v/>
      </c>
      <c r="W2607" s="38">
        <f>IF($R2607=0,0,MIN(12,IF(AND(ISNUMBER($O2607),$O2607&gt;=1,$O2607&lt;=12),INT($O2607),12),IF(AND(RetireExit="Yes",$U2607&gt;0),$U2607,12),IF(AND(ContractExit="Yes",$V2607&gt;0),$V2607,12)))</f>
        <v/>
      </c>
      <c r="X2607" s="37">
        <f>IF(ISNUMBER($P2607),$P2607,IncPct)</f>
        <v/>
      </c>
      <c r="Y2607" s="39">
        <f>IF($W2607=0,0,MAX(0,MIN($W2607,IncMonth-1))+MAX(0,$W2607-IncMonth+1)*(1+$X2607))</f>
        <v/>
      </c>
      <c r="Z2607" s="40">
        <f>IF($C2607="",0,IFERROR(INDEX(Departments!$B$5:$B$54,MATCH($C2607,Departments!$A$5:$A$54,0)),0))</f>
        <v/>
      </c>
      <c r="AA2607" s="41">
        <f>N($L2607)*$Y2607</f>
        <v/>
      </c>
      <c r="AB2607" s="41">
        <f>N($M2607)*$Y2607</f>
        <v/>
      </c>
      <c r="AC2607" s="41">
        <f>$AA2607*$Z2607</f>
        <v/>
      </c>
      <c r="AD2607" s="41">
        <f>$AA2607*BonusMonths/12</f>
        <v/>
      </c>
      <c r="AE2607" s="41">
        <f>($AA2607+SI_Gross*$AB2607)*IF($Q2607=1,SI_O,SI_E)</f>
        <v/>
      </c>
      <c r="AF2607" s="41">
        <f>IF($Q2607=1,0,$AA2607*EOSB)</f>
        <v/>
      </c>
      <c r="AG2607" s="41">
        <f>$AN2607*$W2607</f>
        <v/>
      </c>
      <c r="AH2607" s="41">
        <f>SUM($AA2607:$AG2607)</f>
        <v/>
      </c>
      <c r="AI2607" s="41">
        <f>12*($AM2607+$AN2607)</f>
        <v/>
      </c>
      <c r="AJ2607" s="41">
        <f>$AM2607*((IncMonth-1)+(13-IncMonth)*(1+$X2607))+12*$AN2607</f>
        <v/>
      </c>
      <c r="AK2607" s="41">
        <f>IF($R2607=1,N($L2607)+N($M2607),0)</f>
        <v/>
      </c>
      <c r="AL2607">
        <f>IF($C2607="","",IF(N($L2607)&lt;=0,"Basic salary missing",IF(ISNA(MATCH($C2607,Departments!$A$5:$A$54,0)),"Department not on Departments sheet",IF(AND($I2607&lt;&gt;"",NOT(ISNUMBER($I2607))),"Date of birth is text, not a date",IF(AND($K2607&lt;&gt;"",NOT(ISNUMBER($K2607))),"Contract end is text, not a date","")))))</f>
        <v/>
      </c>
      <c r="AM2607" s="41">
        <f>IF($R2607=0,0,N($L2607)*(1+$Z2607+BonusMonths/12+IF($Q2607=1,0,EOSB))+N($M2607)+(N($L2607)+SI_Gross*N($M2607))*IF($Q2607=1,SI_O,SI_E))</f>
        <v/>
      </c>
      <c r="AN2607" s="41">
        <f>IF($R2607=0,0,(IF($Q2607=1,MedO,MedE+Ticket)+Training)/12)</f>
        <v/>
      </c>
    </row>
    <row r="2608">
      <c r="I2608" s="35" t="n"/>
      <c r="J2608" s="35" t="n"/>
      <c r="K2608" s="35" t="n"/>
      <c r="L2608" s="36" t="n"/>
      <c r="M2608" s="36" t="n"/>
      <c r="P2608" s="37" t="n"/>
      <c r="Q2608" s="38">
        <f>IF($C2608="",0,IF(OR(LOWER(TRIM($G2608))="omani",LOWER(TRIM($G2608))="oman",LOWER(TRIM($G2608))="om",LOWER(TRIM($G2608))="local"),1,0))</f>
        <v/>
      </c>
      <c r="R2608" s="38">
        <f>IF($C2608="",0,IF(OR(ISNUMBER(SEARCH("resign",$N2608)),ISNUMBER(SEARCH("terminat",$N2608)),ISNUMBER(SEARCH("inactive",$N2608)),ISNUMBER(SEARCH("vacan",$N2608)),ISNUMBER(SEARCH("deceased",$N2608)),ISNUMBER(SEARCH("separated",$N2608))),0,1))</f>
        <v/>
      </c>
      <c r="S2608">
        <f>IF(OR($R2608=0,NOT(ISNUMBER($I2608))),"",IFERROR(DATEDIF($I2608,DATE(FY,1,1),"y"),""))</f>
        <v/>
      </c>
      <c r="T2608">
        <f>IF(OR($R2608=0,NOT(ISNUMBER($J2608))),"",IFERROR(DATEDIF($J2608,DATE(FY,1,1),"y"),0))</f>
        <v/>
      </c>
      <c r="U2608" s="38">
        <f>IF(OR($R2608=0,NOT(ISNUMBER($I2608))),0,IF(YEAR($I2608)+IF($Q2608=1,RetAgeO,RetAgeE)=FY,MONTH($I2608),IF(YEAR($I2608)+IF($Q2608=1,RetAgeO,RetAgeE)&lt;FY,1,0)))</f>
        <v/>
      </c>
      <c r="V2608" s="38">
        <f>IF(OR($R2608=0,NOT(ISNUMBER($K2608))),0,IF(YEAR($K2608)=FY,MONTH($K2608),IF(YEAR($K2608)&lt;FY,1,0)))</f>
        <v/>
      </c>
      <c r="W2608" s="38">
        <f>IF($R2608=0,0,MIN(12,IF(AND(ISNUMBER($O2608),$O2608&gt;=1,$O2608&lt;=12),INT($O2608),12),IF(AND(RetireExit="Yes",$U2608&gt;0),$U2608,12),IF(AND(ContractExit="Yes",$V2608&gt;0),$V2608,12)))</f>
        <v/>
      </c>
      <c r="X2608" s="37">
        <f>IF(ISNUMBER($P2608),$P2608,IncPct)</f>
        <v/>
      </c>
      <c r="Y2608" s="39">
        <f>IF($W2608=0,0,MAX(0,MIN($W2608,IncMonth-1))+MAX(0,$W2608-IncMonth+1)*(1+$X2608))</f>
        <v/>
      </c>
      <c r="Z2608" s="40">
        <f>IF($C2608="",0,IFERROR(INDEX(Departments!$B$5:$B$54,MATCH($C2608,Departments!$A$5:$A$54,0)),0))</f>
        <v/>
      </c>
      <c r="AA2608" s="41">
        <f>N($L2608)*$Y2608</f>
        <v/>
      </c>
      <c r="AB2608" s="41">
        <f>N($M2608)*$Y2608</f>
        <v/>
      </c>
      <c r="AC2608" s="41">
        <f>$AA2608*$Z2608</f>
        <v/>
      </c>
      <c r="AD2608" s="41">
        <f>$AA2608*BonusMonths/12</f>
        <v/>
      </c>
      <c r="AE2608" s="41">
        <f>($AA2608+SI_Gross*$AB2608)*IF($Q2608=1,SI_O,SI_E)</f>
        <v/>
      </c>
      <c r="AF2608" s="41">
        <f>IF($Q2608=1,0,$AA2608*EOSB)</f>
        <v/>
      </c>
      <c r="AG2608" s="41">
        <f>$AN2608*$W2608</f>
        <v/>
      </c>
      <c r="AH2608" s="41">
        <f>SUM($AA2608:$AG2608)</f>
        <v/>
      </c>
      <c r="AI2608" s="41">
        <f>12*($AM2608+$AN2608)</f>
        <v/>
      </c>
      <c r="AJ2608" s="41">
        <f>$AM2608*((IncMonth-1)+(13-IncMonth)*(1+$X2608))+12*$AN2608</f>
        <v/>
      </c>
      <c r="AK2608" s="41">
        <f>IF($R2608=1,N($L2608)+N($M2608),0)</f>
        <v/>
      </c>
      <c r="AL2608">
        <f>IF($C2608="","",IF(N($L2608)&lt;=0,"Basic salary missing",IF(ISNA(MATCH($C2608,Departments!$A$5:$A$54,0)),"Department not on Departments sheet",IF(AND($I2608&lt;&gt;"",NOT(ISNUMBER($I2608))),"Date of birth is text, not a date",IF(AND($K2608&lt;&gt;"",NOT(ISNUMBER($K2608))),"Contract end is text, not a date","")))))</f>
        <v/>
      </c>
      <c r="AM2608" s="41">
        <f>IF($R2608=0,0,N($L2608)*(1+$Z2608+BonusMonths/12+IF($Q2608=1,0,EOSB))+N($M2608)+(N($L2608)+SI_Gross*N($M2608))*IF($Q2608=1,SI_O,SI_E))</f>
        <v/>
      </c>
      <c r="AN2608" s="41">
        <f>IF($R2608=0,0,(IF($Q2608=1,MedO,MedE+Ticket)+Training)/12)</f>
        <v/>
      </c>
    </row>
    <row r="2609">
      <c r="I2609" s="35" t="n"/>
      <c r="J2609" s="35" t="n"/>
      <c r="K2609" s="35" t="n"/>
      <c r="L2609" s="36" t="n"/>
      <c r="M2609" s="36" t="n"/>
      <c r="P2609" s="37" t="n"/>
      <c r="Q2609" s="38">
        <f>IF($C2609="",0,IF(OR(LOWER(TRIM($G2609))="omani",LOWER(TRIM($G2609))="oman",LOWER(TRIM($G2609))="om",LOWER(TRIM($G2609))="local"),1,0))</f>
        <v/>
      </c>
      <c r="R2609" s="38">
        <f>IF($C2609="",0,IF(OR(ISNUMBER(SEARCH("resign",$N2609)),ISNUMBER(SEARCH("terminat",$N2609)),ISNUMBER(SEARCH("inactive",$N2609)),ISNUMBER(SEARCH("vacan",$N2609)),ISNUMBER(SEARCH("deceased",$N2609)),ISNUMBER(SEARCH("separated",$N2609))),0,1))</f>
        <v/>
      </c>
      <c r="S2609">
        <f>IF(OR($R2609=0,NOT(ISNUMBER($I2609))),"",IFERROR(DATEDIF($I2609,DATE(FY,1,1),"y"),""))</f>
        <v/>
      </c>
      <c r="T2609">
        <f>IF(OR($R2609=0,NOT(ISNUMBER($J2609))),"",IFERROR(DATEDIF($J2609,DATE(FY,1,1),"y"),0))</f>
        <v/>
      </c>
      <c r="U2609" s="38">
        <f>IF(OR($R2609=0,NOT(ISNUMBER($I2609))),0,IF(YEAR($I2609)+IF($Q2609=1,RetAgeO,RetAgeE)=FY,MONTH($I2609),IF(YEAR($I2609)+IF($Q2609=1,RetAgeO,RetAgeE)&lt;FY,1,0)))</f>
        <v/>
      </c>
      <c r="V2609" s="38">
        <f>IF(OR($R2609=0,NOT(ISNUMBER($K2609))),0,IF(YEAR($K2609)=FY,MONTH($K2609),IF(YEAR($K2609)&lt;FY,1,0)))</f>
        <v/>
      </c>
      <c r="W2609" s="38">
        <f>IF($R2609=0,0,MIN(12,IF(AND(ISNUMBER($O2609),$O2609&gt;=1,$O2609&lt;=12),INT($O2609),12),IF(AND(RetireExit="Yes",$U2609&gt;0),$U2609,12),IF(AND(ContractExit="Yes",$V2609&gt;0),$V2609,12)))</f>
        <v/>
      </c>
      <c r="X2609" s="37">
        <f>IF(ISNUMBER($P2609),$P2609,IncPct)</f>
        <v/>
      </c>
      <c r="Y2609" s="39">
        <f>IF($W2609=0,0,MAX(0,MIN($W2609,IncMonth-1))+MAX(0,$W2609-IncMonth+1)*(1+$X2609))</f>
        <v/>
      </c>
      <c r="Z2609" s="40">
        <f>IF($C2609="",0,IFERROR(INDEX(Departments!$B$5:$B$54,MATCH($C2609,Departments!$A$5:$A$54,0)),0))</f>
        <v/>
      </c>
      <c r="AA2609" s="41">
        <f>N($L2609)*$Y2609</f>
        <v/>
      </c>
      <c r="AB2609" s="41">
        <f>N($M2609)*$Y2609</f>
        <v/>
      </c>
      <c r="AC2609" s="41">
        <f>$AA2609*$Z2609</f>
        <v/>
      </c>
      <c r="AD2609" s="41">
        <f>$AA2609*BonusMonths/12</f>
        <v/>
      </c>
      <c r="AE2609" s="41">
        <f>($AA2609+SI_Gross*$AB2609)*IF($Q2609=1,SI_O,SI_E)</f>
        <v/>
      </c>
      <c r="AF2609" s="41">
        <f>IF($Q2609=1,0,$AA2609*EOSB)</f>
        <v/>
      </c>
      <c r="AG2609" s="41">
        <f>$AN2609*$W2609</f>
        <v/>
      </c>
      <c r="AH2609" s="41">
        <f>SUM($AA2609:$AG2609)</f>
        <v/>
      </c>
      <c r="AI2609" s="41">
        <f>12*($AM2609+$AN2609)</f>
        <v/>
      </c>
      <c r="AJ2609" s="41">
        <f>$AM2609*((IncMonth-1)+(13-IncMonth)*(1+$X2609))+12*$AN2609</f>
        <v/>
      </c>
      <c r="AK2609" s="41">
        <f>IF($R2609=1,N($L2609)+N($M2609),0)</f>
        <v/>
      </c>
      <c r="AL2609">
        <f>IF($C2609="","",IF(N($L2609)&lt;=0,"Basic salary missing",IF(ISNA(MATCH($C2609,Departments!$A$5:$A$54,0)),"Department not on Departments sheet",IF(AND($I2609&lt;&gt;"",NOT(ISNUMBER($I2609))),"Date of birth is text, not a date",IF(AND($K2609&lt;&gt;"",NOT(ISNUMBER($K2609))),"Contract end is text, not a date","")))))</f>
        <v/>
      </c>
      <c r="AM2609" s="41">
        <f>IF($R2609=0,0,N($L2609)*(1+$Z2609+BonusMonths/12+IF($Q2609=1,0,EOSB))+N($M2609)+(N($L2609)+SI_Gross*N($M2609))*IF($Q2609=1,SI_O,SI_E))</f>
        <v/>
      </c>
      <c r="AN2609" s="41">
        <f>IF($R2609=0,0,(IF($Q2609=1,MedO,MedE+Ticket)+Training)/12)</f>
        <v/>
      </c>
    </row>
    <row r="2610">
      <c r="I2610" s="35" t="n"/>
      <c r="J2610" s="35" t="n"/>
      <c r="K2610" s="35" t="n"/>
      <c r="L2610" s="36" t="n"/>
      <c r="M2610" s="36" t="n"/>
      <c r="P2610" s="37" t="n"/>
      <c r="Q2610" s="38">
        <f>IF($C2610="",0,IF(OR(LOWER(TRIM($G2610))="omani",LOWER(TRIM($G2610))="oman",LOWER(TRIM($G2610))="om",LOWER(TRIM($G2610))="local"),1,0))</f>
        <v/>
      </c>
      <c r="R2610" s="38">
        <f>IF($C2610="",0,IF(OR(ISNUMBER(SEARCH("resign",$N2610)),ISNUMBER(SEARCH("terminat",$N2610)),ISNUMBER(SEARCH("inactive",$N2610)),ISNUMBER(SEARCH("vacan",$N2610)),ISNUMBER(SEARCH("deceased",$N2610)),ISNUMBER(SEARCH("separated",$N2610))),0,1))</f>
        <v/>
      </c>
      <c r="S2610">
        <f>IF(OR($R2610=0,NOT(ISNUMBER($I2610))),"",IFERROR(DATEDIF($I2610,DATE(FY,1,1),"y"),""))</f>
        <v/>
      </c>
      <c r="T2610">
        <f>IF(OR($R2610=0,NOT(ISNUMBER($J2610))),"",IFERROR(DATEDIF($J2610,DATE(FY,1,1),"y"),0))</f>
        <v/>
      </c>
      <c r="U2610" s="38">
        <f>IF(OR($R2610=0,NOT(ISNUMBER($I2610))),0,IF(YEAR($I2610)+IF($Q2610=1,RetAgeO,RetAgeE)=FY,MONTH($I2610),IF(YEAR($I2610)+IF($Q2610=1,RetAgeO,RetAgeE)&lt;FY,1,0)))</f>
        <v/>
      </c>
      <c r="V2610" s="38">
        <f>IF(OR($R2610=0,NOT(ISNUMBER($K2610))),0,IF(YEAR($K2610)=FY,MONTH($K2610),IF(YEAR($K2610)&lt;FY,1,0)))</f>
        <v/>
      </c>
      <c r="W2610" s="38">
        <f>IF($R2610=0,0,MIN(12,IF(AND(ISNUMBER($O2610),$O2610&gt;=1,$O2610&lt;=12),INT($O2610),12),IF(AND(RetireExit="Yes",$U2610&gt;0),$U2610,12),IF(AND(ContractExit="Yes",$V2610&gt;0),$V2610,12)))</f>
        <v/>
      </c>
      <c r="X2610" s="37">
        <f>IF(ISNUMBER($P2610),$P2610,IncPct)</f>
        <v/>
      </c>
      <c r="Y2610" s="39">
        <f>IF($W2610=0,0,MAX(0,MIN($W2610,IncMonth-1))+MAX(0,$W2610-IncMonth+1)*(1+$X2610))</f>
        <v/>
      </c>
      <c r="Z2610" s="40">
        <f>IF($C2610="",0,IFERROR(INDEX(Departments!$B$5:$B$54,MATCH($C2610,Departments!$A$5:$A$54,0)),0))</f>
        <v/>
      </c>
      <c r="AA2610" s="41">
        <f>N($L2610)*$Y2610</f>
        <v/>
      </c>
      <c r="AB2610" s="41">
        <f>N($M2610)*$Y2610</f>
        <v/>
      </c>
      <c r="AC2610" s="41">
        <f>$AA2610*$Z2610</f>
        <v/>
      </c>
      <c r="AD2610" s="41">
        <f>$AA2610*BonusMonths/12</f>
        <v/>
      </c>
      <c r="AE2610" s="41">
        <f>($AA2610+SI_Gross*$AB2610)*IF($Q2610=1,SI_O,SI_E)</f>
        <v/>
      </c>
      <c r="AF2610" s="41">
        <f>IF($Q2610=1,0,$AA2610*EOSB)</f>
        <v/>
      </c>
      <c r="AG2610" s="41">
        <f>$AN2610*$W2610</f>
        <v/>
      </c>
      <c r="AH2610" s="41">
        <f>SUM($AA2610:$AG2610)</f>
        <v/>
      </c>
      <c r="AI2610" s="41">
        <f>12*($AM2610+$AN2610)</f>
        <v/>
      </c>
      <c r="AJ2610" s="41">
        <f>$AM2610*((IncMonth-1)+(13-IncMonth)*(1+$X2610))+12*$AN2610</f>
        <v/>
      </c>
      <c r="AK2610" s="41">
        <f>IF($R2610=1,N($L2610)+N($M2610),0)</f>
        <v/>
      </c>
      <c r="AL2610">
        <f>IF($C2610="","",IF(N($L2610)&lt;=0,"Basic salary missing",IF(ISNA(MATCH($C2610,Departments!$A$5:$A$54,0)),"Department not on Departments sheet",IF(AND($I2610&lt;&gt;"",NOT(ISNUMBER($I2610))),"Date of birth is text, not a date",IF(AND($K2610&lt;&gt;"",NOT(ISNUMBER($K2610))),"Contract end is text, not a date","")))))</f>
        <v/>
      </c>
      <c r="AM2610" s="41">
        <f>IF($R2610=0,0,N($L2610)*(1+$Z2610+BonusMonths/12+IF($Q2610=1,0,EOSB))+N($M2610)+(N($L2610)+SI_Gross*N($M2610))*IF($Q2610=1,SI_O,SI_E))</f>
        <v/>
      </c>
      <c r="AN2610" s="41">
        <f>IF($R2610=0,0,(IF($Q2610=1,MedO,MedE+Ticket)+Training)/12)</f>
        <v/>
      </c>
    </row>
    <row r="2611">
      <c r="I2611" s="35" t="n"/>
      <c r="J2611" s="35" t="n"/>
      <c r="K2611" s="35" t="n"/>
      <c r="L2611" s="36" t="n"/>
      <c r="M2611" s="36" t="n"/>
      <c r="P2611" s="37" t="n"/>
      <c r="Q2611" s="38">
        <f>IF($C2611="",0,IF(OR(LOWER(TRIM($G2611))="omani",LOWER(TRIM($G2611))="oman",LOWER(TRIM($G2611))="om",LOWER(TRIM($G2611))="local"),1,0))</f>
        <v/>
      </c>
      <c r="R2611" s="38">
        <f>IF($C2611="",0,IF(OR(ISNUMBER(SEARCH("resign",$N2611)),ISNUMBER(SEARCH("terminat",$N2611)),ISNUMBER(SEARCH("inactive",$N2611)),ISNUMBER(SEARCH("vacan",$N2611)),ISNUMBER(SEARCH("deceased",$N2611)),ISNUMBER(SEARCH("separated",$N2611))),0,1))</f>
        <v/>
      </c>
      <c r="S2611">
        <f>IF(OR($R2611=0,NOT(ISNUMBER($I2611))),"",IFERROR(DATEDIF($I2611,DATE(FY,1,1),"y"),""))</f>
        <v/>
      </c>
      <c r="T2611">
        <f>IF(OR($R2611=0,NOT(ISNUMBER($J2611))),"",IFERROR(DATEDIF($J2611,DATE(FY,1,1),"y"),0))</f>
        <v/>
      </c>
      <c r="U2611" s="38">
        <f>IF(OR($R2611=0,NOT(ISNUMBER($I2611))),0,IF(YEAR($I2611)+IF($Q2611=1,RetAgeO,RetAgeE)=FY,MONTH($I2611),IF(YEAR($I2611)+IF($Q2611=1,RetAgeO,RetAgeE)&lt;FY,1,0)))</f>
        <v/>
      </c>
      <c r="V2611" s="38">
        <f>IF(OR($R2611=0,NOT(ISNUMBER($K2611))),0,IF(YEAR($K2611)=FY,MONTH($K2611),IF(YEAR($K2611)&lt;FY,1,0)))</f>
        <v/>
      </c>
      <c r="W2611" s="38">
        <f>IF($R2611=0,0,MIN(12,IF(AND(ISNUMBER($O2611),$O2611&gt;=1,$O2611&lt;=12),INT($O2611),12),IF(AND(RetireExit="Yes",$U2611&gt;0),$U2611,12),IF(AND(ContractExit="Yes",$V2611&gt;0),$V2611,12)))</f>
        <v/>
      </c>
      <c r="X2611" s="37">
        <f>IF(ISNUMBER($P2611),$P2611,IncPct)</f>
        <v/>
      </c>
      <c r="Y2611" s="39">
        <f>IF($W2611=0,0,MAX(0,MIN($W2611,IncMonth-1))+MAX(0,$W2611-IncMonth+1)*(1+$X2611))</f>
        <v/>
      </c>
      <c r="Z2611" s="40">
        <f>IF($C2611="",0,IFERROR(INDEX(Departments!$B$5:$B$54,MATCH($C2611,Departments!$A$5:$A$54,0)),0))</f>
        <v/>
      </c>
      <c r="AA2611" s="41">
        <f>N($L2611)*$Y2611</f>
        <v/>
      </c>
      <c r="AB2611" s="41">
        <f>N($M2611)*$Y2611</f>
        <v/>
      </c>
      <c r="AC2611" s="41">
        <f>$AA2611*$Z2611</f>
        <v/>
      </c>
      <c r="AD2611" s="41">
        <f>$AA2611*BonusMonths/12</f>
        <v/>
      </c>
      <c r="AE2611" s="41">
        <f>($AA2611+SI_Gross*$AB2611)*IF($Q2611=1,SI_O,SI_E)</f>
        <v/>
      </c>
      <c r="AF2611" s="41">
        <f>IF($Q2611=1,0,$AA2611*EOSB)</f>
        <v/>
      </c>
      <c r="AG2611" s="41">
        <f>$AN2611*$W2611</f>
        <v/>
      </c>
      <c r="AH2611" s="41">
        <f>SUM($AA2611:$AG2611)</f>
        <v/>
      </c>
      <c r="AI2611" s="41">
        <f>12*($AM2611+$AN2611)</f>
        <v/>
      </c>
      <c r="AJ2611" s="41">
        <f>$AM2611*((IncMonth-1)+(13-IncMonth)*(1+$X2611))+12*$AN2611</f>
        <v/>
      </c>
      <c r="AK2611" s="41">
        <f>IF($R2611=1,N($L2611)+N($M2611),0)</f>
        <v/>
      </c>
      <c r="AL2611">
        <f>IF($C2611="","",IF(N($L2611)&lt;=0,"Basic salary missing",IF(ISNA(MATCH($C2611,Departments!$A$5:$A$54,0)),"Department not on Departments sheet",IF(AND($I2611&lt;&gt;"",NOT(ISNUMBER($I2611))),"Date of birth is text, not a date",IF(AND($K2611&lt;&gt;"",NOT(ISNUMBER($K2611))),"Contract end is text, not a date","")))))</f>
        <v/>
      </c>
      <c r="AM2611" s="41">
        <f>IF($R2611=0,0,N($L2611)*(1+$Z2611+BonusMonths/12+IF($Q2611=1,0,EOSB))+N($M2611)+(N($L2611)+SI_Gross*N($M2611))*IF($Q2611=1,SI_O,SI_E))</f>
        <v/>
      </c>
      <c r="AN2611" s="41">
        <f>IF($R2611=0,0,(IF($Q2611=1,MedO,MedE+Ticket)+Training)/12)</f>
        <v/>
      </c>
    </row>
    <row r="2612">
      <c r="I2612" s="35" t="n"/>
      <c r="J2612" s="35" t="n"/>
      <c r="K2612" s="35" t="n"/>
      <c r="L2612" s="36" t="n"/>
      <c r="M2612" s="36" t="n"/>
      <c r="P2612" s="37" t="n"/>
      <c r="Q2612" s="38">
        <f>IF($C2612="",0,IF(OR(LOWER(TRIM($G2612))="omani",LOWER(TRIM($G2612))="oman",LOWER(TRIM($G2612))="om",LOWER(TRIM($G2612))="local"),1,0))</f>
        <v/>
      </c>
      <c r="R2612" s="38">
        <f>IF($C2612="",0,IF(OR(ISNUMBER(SEARCH("resign",$N2612)),ISNUMBER(SEARCH("terminat",$N2612)),ISNUMBER(SEARCH("inactive",$N2612)),ISNUMBER(SEARCH("vacan",$N2612)),ISNUMBER(SEARCH("deceased",$N2612)),ISNUMBER(SEARCH("separated",$N2612))),0,1))</f>
        <v/>
      </c>
      <c r="S2612">
        <f>IF(OR($R2612=0,NOT(ISNUMBER($I2612))),"",IFERROR(DATEDIF($I2612,DATE(FY,1,1),"y"),""))</f>
        <v/>
      </c>
      <c r="T2612">
        <f>IF(OR($R2612=0,NOT(ISNUMBER($J2612))),"",IFERROR(DATEDIF($J2612,DATE(FY,1,1),"y"),0))</f>
        <v/>
      </c>
      <c r="U2612" s="38">
        <f>IF(OR($R2612=0,NOT(ISNUMBER($I2612))),0,IF(YEAR($I2612)+IF($Q2612=1,RetAgeO,RetAgeE)=FY,MONTH($I2612),IF(YEAR($I2612)+IF($Q2612=1,RetAgeO,RetAgeE)&lt;FY,1,0)))</f>
        <v/>
      </c>
      <c r="V2612" s="38">
        <f>IF(OR($R2612=0,NOT(ISNUMBER($K2612))),0,IF(YEAR($K2612)=FY,MONTH($K2612),IF(YEAR($K2612)&lt;FY,1,0)))</f>
        <v/>
      </c>
      <c r="W2612" s="38">
        <f>IF($R2612=0,0,MIN(12,IF(AND(ISNUMBER($O2612),$O2612&gt;=1,$O2612&lt;=12),INT($O2612),12),IF(AND(RetireExit="Yes",$U2612&gt;0),$U2612,12),IF(AND(ContractExit="Yes",$V2612&gt;0),$V2612,12)))</f>
        <v/>
      </c>
      <c r="X2612" s="37">
        <f>IF(ISNUMBER($P2612),$P2612,IncPct)</f>
        <v/>
      </c>
      <c r="Y2612" s="39">
        <f>IF($W2612=0,0,MAX(0,MIN($W2612,IncMonth-1))+MAX(0,$W2612-IncMonth+1)*(1+$X2612))</f>
        <v/>
      </c>
      <c r="Z2612" s="40">
        <f>IF($C2612="",0,IFERROR(INDEX(Departments!$B$5:$B$54,MATCH($C2612,Departments!$A$5:$A$54,0)),0))</f>
        <v/>
      </c>
      <c r="AA2612" s="41">
        <f>N($L2612)*$Y2612</f>
        <v/>
      </c>
      <c r="AB2612" s="41">
        <f>N($M2612)*$Y2612</f>
        <v/>
      </c>
      <c r="AC2612" s="41">
        <f>$AA2612*$Z2612</f>
        <v/>
      </c>
      <c r="AD2612" s="41">
        <f>$AA2612*BonusMonths/12</f>
        <v/>
      </c>
      <c r="AE2612" s="41">
        <f>($AA2612+SI_Gross*$AB2612)*IF($Q2612=1,SI_O,SI_E)</f>
        <v/>
      </c>
      <c r="AF2612" s="41">
        <f>IF($Q2612=1,0,$AA2612*EOSB)</f>
        <v/>
      </c>
      <c r="AG2612" s="41">
        <f>$AN2612*$W2612</f>
        <v/>
      </c>
      <c r="AH2612" s="41">
        <f>SUM($AA2612:$AG2612)</f>
        <v/>
      </c>
      <c r="AI2612" s="41">
        <f>12*($AM2612+$AN2612)</f>
        <v/>
      </c>
      <c r="AJ2612" s="41">
        <f>$AM2612*((IncMonth-1)+(13-IncMonth)*(1+$X2612))+12*$AN2612</f>
        <v/>
      </c>
      <c r="AK2612" s="41">
        <f>IF($R2612=1,N($L2612)+N($M2612),0)</f>
        <v/>
      </c>
      <c r="AL2612">
        <f>IF($C2612="","",IF(N($L2612)&lt;=0,"Basic salary missing",IF(ISNA(MATCH($C2612,Departments!$A$5:$A$54,0)),"Department not on Departments sheet",IF(AND($I2612&lt;&gt;"",NOT(ISNUMBER($I2612))),"Date of birth is text, not a date",IF(AND($K2612&lt;&gt;"",NOT(ISNUMBER($K2612))),"Contract end is text, not a date","")))))</f>
        <v/>
      </c>
      <c r="AM2612" s="41">
        <f>IF($R2612=0,0,N($L2612)*(1+$Z2612+BonusMonths/12+IF($Q2612=1,0,EOSB))+N($M2612)+(N($L2612)+SI_Gross*N($M2612))*IF($Q2612=1,SI_O,SI_E))</f>
        <v/>
      </c>
      <c r="AN2612" s="41">
        <f>IF($R2612=0,0,(IF($Q2612=1,MedO,MedE+Ticket)+Training)/12)</f>
        <v/>
      </c>
    </row>
    <row r="2613">
      <c r="I2613" s="35" t="n"/>
      <c r="J2613" s="35" t="n"/>
      <c r="K2613" s="35" t="n"/>
      <c r="L2613" s="36" t="n"/>
      <c r="M2613" s="36" t="n"/>
      <c r="P2613" s="37" t="n"/>
      <c r="Q2613" s="38">
        <f>IF($C2613="",0,IF(OR(LOWER(TRIM($G2613))="omani",LOWER(TRIM($G2613))="oman",LOWER(TRIM($G2613))="om",LOWER(TRIM($G2613))="local"),1,0))</f>
        <v/>
      </c>
      <c r="R2613" s="38">
        <f>IF($C2613="",0,IF(OR(ISNUMBER(SEARCH("resign",$N2613)),ISNUMBER(SEARCH("terminat",$N2613)),ISNUMBER(SEARCH("inactive",$N2613)),ISNUMBER(SEARCH("vacan",$N2613)),ISNUMBER(SEARCH("deceased",$N2613)),ISNUMBER(SEARCH("separated",$N2613))),0,1))</f>
        <v/>
      </c>
      <c r="S2613">
        <f>IF(OR($R2613=0,NOT(ISNUMBER($I2613))),"",IFERROR(DATEDIF($I2613,DATE(FY,1,1),"y"),""))</f>
        <v/>
      </c>
      <c r="T2613">
        <f>IF(OR($R2613=0,NOT(ISNUMBER($J2613))),"",IFERROR(DATEDIF($J2613,DATE(FY,1,1),"y"),0))</f>
        <v/>
      </c>
      <c r="U2613" s="38">
        <f>IF(OR($R2613=0,NOT(ISNUMBER($I2613))),0,IF(YEAR($I2613)+IF($Q2613=1,RetAgeO,RetAgeE)=FY,MONTH($I2613),IF(YEAR($I2613)+IF($Q2613=1,RetAgeO,RetAgeE)&lt;FY,1,0)))</f>
        <v/>
      </c>
      <c r="V2613" s="38">
        <f>IF(OR($R2613=0,NOT(ISNUMBER($K2613))),0,IF(YEAR($K2613)=FY,MONTH($K2613),IF(YEAR($K2613)&lt;FY,1,0)))</f>
        <v/>
      </c>
      <c r="W2613" s="38">
        <f>IF($R2613=0,0,MIN(12,IF(AND(ISNUMBER($O2613),$O2613&gt;=1,$O2613&lt;=12),INT($O2613),12),IF(AND(RetireExit="Yes",$U2613&gt;0),$U2613,12),IF(AND(ContractExit="Yes",$V2613&gt;0),$V2613,12)))</f>
        <v/>
      </c>
      <c r="X2613" s="37">
        <f>IF(ISNUMBER($P2613),$P2613,IncPct)</f>
        <v/>
      </c>
      <c r="Y2613" s="39">
        <f>IF($W2613=0,0,MAX(0,MIN($W2613,IncMonth-1))+MAX(0,$W2613-IncMonth+1)*(1+$X2613))</f>
        <v/>
      </c>
      <c r="Z2613" s="40">
        <f>IF($C2613="",0,IFERROR(INDEX(Departments!$B$5:$B$54,MATCH($C2613,Departments!$A$5:$A$54,0)),0))</f>
        <v/>
      </c>
      <c r="AA2613" s="41">
        <f>N($L2613)*$Y2613</f>
        <v/>
      </c>
      <c r="AB2613" s="41">
        <f>N($M2613)*$Y2613</f>
        <v/>
      </c>
      <c r="AC2613" s="41">
        <f>$AA2613*$Z2613</f>
        <v/>
      </c>
      <c r="AD2613" s="41">
        <f>$AA2613*BonusMonths/12</f>
        <v/>
      </c>
      <c r="AE2613" s="41">
        <f>($AA2613+SI_Gross*$AB2613)*IF($Q2613=1,SI_O,SI_E)</f>
        <v/>
      </c>
      <c r="AF2613" s="41">
        <f>IF($Q2613=1,0,$AA2613*EOSB)</f>
        <v/>
      </c>
      <c r="AG2613" s="41">
        <f>$AN2613*$W2613</f>
        <v/>
      </c>
      <c r="AH2613" s="41">
        <f>SUM($AA2613:$AG2613)</f>
        <v/>
      </c>
      <c r="AI2613" s="41">
        <f>12*($AM2613+$AN2613)</f>
        <v/>
      </c>
      <c r="AJ2613" s="41">
        <f>$AM2613*((IncMonth-1)+(13-IncMonth)*(1+$X2613))+12*$AN2613</f>
        <v/>
      </c>
      <c r="AK2613" s="41">
        <f>IF($R2613=1,N($L2613)+N($M2613),0)</f>
        <v/>
      </c>
      <c r="AL2613">
        <f>IF($C2613="","",IF(N($L2613)&lt;=0,"Basic salary missing",IF(ISNA(MATCH($C2613,Departments!$A$5:$A$54,0)),"Department not on Departments sheet",IF(AND($I2613&lt;&gt;"",NOT(ISNUMBER($I2613))),"Date of birth is text, not a date",IF(AND($K2613&lt;&gt;"",NOT(ISNUMBER($K2613))),"Contract end is text, not a date","")))))</f>
        <v/>
      </c>
      <c r="AM2613" s="41">
        <f>IF($R2613=0,0,N($L2613)*(1+$Z2613+BonusMonths/12+IF($Q2613=1,0,EOSB))+N($M2613)+(N($L2613)+SI_Gross*N($M2613))*IF($Q2613=1,SI_O,SI_E))</f>
        <v/>
      </c>
      <c r="AN2613" s="41">
        <f>IF($R2613=0,0,(IF($Q2613=1,MedO,MedE+Ticket)+Training)/12)</f>
        <v/>
      </c>
    </row>
    <row r="2614">
      <c r="I2614" s="35" t="n"/>
      <c r="J2614" s="35" t="n"/>
      <c r="K2614" s="35" t="n"/>
      <c r="L2614" s="36" t="n"/>
      <c r="M2614" s="36" t="n"/>
      <c r="P2614" s="37" t="n"/>
      <c r="Q2614" s="38">
        <f>IF($C2614="",0,IF(OR(LOWER(TRIM($G2614))="omani",LOWER(TRIM($G2614))="oman",LOWER(TRIM($G2614))="om",LOWER(TRIM($G2614))="local"),1,0))</f>
        <v/>
      </c>
      <c r="R2614" s="38">
        <f>IF($C2614="",0,IF(OR(ISNUMBER(SEARCH("resign",$N2614)),ISNUMBER(SEARCH("terminat",$N2614)),ISNUMBER(SEARCH("inactive",$N2614)),ISNUMBER(SEARCH("vacan",$N2614)),ISNUMBER(SEARCH("deceased",$N2614)),ISNUMBER(SEARCH("separated",$N2614))),0,1))</f>
        <v/>
      </c>
      <c r="S2614">
        <f>IF(OR($R2614=0,NOT(ISNUMBER($I2614))),"",IFERROR(DATEDIF($I2614,DATE(FY,1,1),"y"),""))</f>
        <v/>
      </c>
      <c r="T2614">
        <f>IF(OR($R2614=0,NOT(ISNUMBER($J2614))),"",IFERROR(DATEDIF($J2614,DATE(FY,1,1),"y"),0))</f>
        <v/>
      </c>
      <c r="U2614" s="38">
        <f>IF(OR($R2614=0,NOT(ISNUMBER($I2614))),0,IF(YEAR($I2614)+IF($Q2614=1,RetAgeO,RetAgeE)=FY,MONTH($I2614),IF(YEAR($I2614)+IF($Q2614=1,RetAgeO,RetAgeE)&lt;FY,1,0)))</f>
        <v/>
      </c>
      <c r="V2614" s="38">
        <f>IF(OR($R2614=0,NOT(ISNUMBER($K2614))),0,IF(YEAR($K2614)=FY,MONTH($K2614),IF(YEAR($K2614)&lt;FY,1,0)))</f>
        <v/>
      </c>
      <c r="W2614" s="38">
        <f>IF($R2614=0,0,MIN(12,IF(AND(ISNUMBER($O2614),$O2614&gt;=1,$O2614&lt;=12),INT($O2614),12),IF(AND(RetireExit="Yes",$U2614&gt;0),$U2614,12),IF(AND(ContractExit="Yes",$V2614&gt;0),$V2614,12)))</f>
        <v/>
      </c>
      <c r="X2614" s="37">
        <f>IF(ISNUMBER($P2614),$P2614,IncPct)</f>
        <v/>
      </c>
      <c r="Y2614" s="39">
        <f>IF($W2614=0,0,MAX(0,MIN($W2614,IncMonth-1))+MAX(0,$W2614-IncMonth+1)*(1+$X2614))</f>
        <v/>
      </c>
      <c r="Z2614" s="40">
        <f>IF($C2614="",0,IFERROR(INDEX(Departments!$B$5:$B$54,MATCH($C2614,Departments!$A$5:$A$54,0)),0))</f>
        <v/>
      </c>
      <c r="AA2614" s="41">
        <f>N($L2614)*$Y2614</f>
        <v/>
      </c>
      <c r="AB2614" s="41">
        <f>N($M2614)*$Y2614</f>
        <v/>
      </c>
      <c r="AC2614" s="41">
        <f>$AA2614*$Z2614</f>
        <v/>
      </c>
      <c r="AD2614" s="41">
        <f>$AA2614*BonusMonths/12</f>
        <v/>
      </c>
      <c r="AE2614" s="41">
        <f>($AA2614+SI_Gross*$AB2614)*IF($Q2614=1,SI_O,SI_E)</f>
        <v/>
      </c>
      <c r="AF2614" s="41">
        <f>IF($Q2614=1,0,$AA2614*EOSB)</f>
        <v/>
      </c>
      <c r="AG2614" s="41">
        <f>$AN2614*$W2614</f>
        <v/>
      </c>
      <c r="AH2614" s="41">
        <f>SUM($AA2614:$AG2614)</f>
        <v/>
      </c>
      <c r="AI2614" s="41">
        <f>12*($AM2614+$AN2614)</f>
        <v/>
      </c>
      <c r="AJ2614" s="41">
        <f>$AM2614*((IncMonth-1)+(13-IncMonth)*(1+$X2614))+12*$AN2614</f>
        <v/>
      </c>
      <c r="AK2614" s="41">
        <f>IF($R2614=1,N($L2614)+N($M2614),0)</f>
        <v/>
      </c>
      <c r="AL2614">
        <f>IF($C2614="","",IF(N($L2614)&lt;=0,"Basic salary missing",IF(ISNA(MATCH($C2614,Departments!$A$5:$A$54,0)),"Department not on Departments sheet",IF(AND($I2614&lt;&gt;"",NOT(ISNUMBER($I2614))),"Date of birth is text, not a date",IF(AND($K2614&lt;&gt;"",NOT(ISNUMBER($K2614))),"Contract end is text, not a date","")))))</f>
        <v/>
      </c>
      <c r="AM2614" s="41">
        <f>IF($R2614=0,0,N($L2614)*(1+$Z2614+BonusMonths/12+IF($Q2614=1,0,EOSB))+N($M2614)+(N($L2614)+SI_Gross*N($M2614))*IF($Q2614=1,SI_O,SI_E))</f>
        <v/>
      </c>
      <c r="AN2614" s="41">
        <f>IF($R2614=0,0,(IF($Q2614=1,MedO,MedE+Ticket)+Training)/12)</f>
        <v/>
      </c>
    </row>
    <row r="2615">
      <c r="I2615" s="35" t="n"/>
      <c r="J2615" s="35" t="n"/>
      <c r="K2615" s="35" t="n"/>
      <c r="L2615" s="36" t="n"/>
      <c r="M2615" s="36" t="n"/>
      <c r="P2615" s="37" t="n"/>
      <c r="Q2615" s="38">
        <f>IF($C2615="",0,IF(OR(LOWER(TRIM($G2615))="omani",LOWER(TRIM($G2615))="oman",LOWER(TRIM($G2615))="om",LOWER(TRIM($G2615))="local"),1,0))</f>
        <v/>
      </c>
      <c r="R2615" s="38">
        <f>IF($C2615="",0,IF(OR(ISNUMBER(SEARCH("resign",$N2615)),ISNUMBER(SEARCH("terminat",$N2615)),ISNUMBER(SEARCH("inactive",$N2615)),ISNUMBER(SEARCH("vacan",$N2615)),ISNUMBER(SEARCH("deceased",$N2615)),ISNUMBER(SEARCH("separated",$N2615))),0,1))</f>
        <v/>
      </c>
      <c r="S2615">
        <f>IF(OR($R2615=0,NOT(ISNUMBER($I2615))),"",IFERROR(DATEDIF($I2615,DATE(FY,1,1),"y"),""))</f>
        <v/>
      </c>
      <c r="T2615">
        <f>IF(OR($R2615=0,NOT(ISNUMBER($J2615))),"",IFERROR(DATEDIF($J2615,DATE(FY,1,1),"y"),0))</f>
        <v/>
      </c>
      <c r="U2615" s="38">
        <f>IF(OR($R2615=0,NOT(ISNUMBER($I2615))),0,IF(YEAR($I2615)+IF($Q2615=1,RetAgeO,RetAgeE)=FY,MONTH($I2615),IF(YEAR($I2615)+IF($Q2615=1,RetAgeO,RetAgeE)&lt;FY,1,0)))</f>
        <v/>
      </c>
      <c r="V2615" s="38">
        <f>IF(OR($R2615=0,NOT(ISNUMBER($K2615))),0,IF(YEAR($K2615)=FY,MONTH($K2615),IF(YEAR($K2615)&lt;FY,1,0)))</f>
        <v/>
      </c>
      <c r="W2615" s="38">
        <f>IF($R2615=0,0,MIN(12,IF(AND(ISNUMBER($O2615),$O2615&gt;=1,$O2615&lt;=12),INT($O2615),12),IF(AND(RetireExit="Yes",$U2615&gt;0),$U2615,12),IF(AND(ContractExit="Yes",$V2615&gt;0),$V2615,12)))</f>
        <v/>
      </c>
      <c r="X2615" s="37">
        <f>IF(ISNUMBER($P2615),$P2615,IncPct)</f>
        <v/>
      </c>
      <c r="Y2615" s="39">
        <f>IF($W2615=0,0,MAX(0,MIN($W2615,IncMonth-1))+MAX(0,$W2615-IncMonth+1)*(1+$X2615))</f>
        <v/>
      </c>
      <c r="Z2615" s="40">
        <f>IF($C2615="",0,IFERROR(INDEX(Departments!$B$5:$B$54,MATCH($C2615,Departments!$A$5:$A$54,0)),0))</f>
        <v/>
      </c>
      <c r="AA2615" s="41">
        <f>N($L2615)*$Y2615</f>
        <v/>
      </c>
      <c r="AB2615" s="41">
        <f>N($M2615)*$Y2615</f>
        <v/>
      </c>
      <c r="AC2615" s="41">
        <f>$AA2615*$Z2615</f>
        <v/>
      </c>
      <c r="AD2615" s="41">
        <f>$AA2615*BonusMonths/12</f>
        <v/>
      </c>
      <c r="AE2615" s="41">
        <f>($AA2615+SI_Gross*$AB2615)*IF($Q2615=1,SI_O,SI_E)</f>
        <v/>
      </c>
      <c r="AF2615" s="41">
        <f>IF($Q2615=1,0,$AA2615*EOSB)</f>
        <v/>
      </c>
      <c r="AG2615" s="41">
        <f>$AN2615*$W2615</f>
        <v/>
      </c>
      <c r="AH2615" s="41">
        <f>SUM($AA2615:$AG2615)</f>
        <v/>
      </c>
      <c r="AI2615" s="41">
        <f>12*($AM2615+$AN2615)</f>
        <v/>
      </c>
      <c r="AJ2615" s="41">
        <f>$AM2615*((IncMonth-1)+(13-IncMonth)*(1+$X2615))+12*$AN2615</f>
        <v/>
      </c>
      <c r="AK2615" s="41">
        <f>IF($R2615=1,N($L2615)+N($M2615),0)</f>
        <v/>
      </c>
      <c r="AL2615">
        <f>IF($C2615="","",IF(N($L2615)&lt;=0,"Basic salary missing",IF(ISNA(MATCH($C2615,Departments!$A$5:$A$54,0)),"Department not on Departments sheet",IF(AND($I2615&lt;&gt;"",NOT(ISNUMBER($I2615))),"Date of birth is text, not a date",IF(AND($K2615&lt;&gt;"",NOT(ISNUMBER($K2615))),"Contract end is text, not a date","")))))</f>
        <v/>
      </c>
      <c r="AM2615" s="41">
        <f>IF($R2615=0,0,N($L2615)*(1+$Z2615+BonusMonths/12+IF($Q2615=1,0,EOSB))+N($M2615)+(N($L2615)+SI_Gross*N($M2615))*IF($Q2615=1,SI_O,SI_E))</f>
        <v/>
      </c>
      <c r="AN2615" s="41">
        <f>IF($R2615=0,0,(IF($Q2615=1,MedO,MedE+Ticket)+Training)/12)</f>
        <v/>
      </c>
    </row>
    <row r="2616">
      <c r="I2616" s="35" t="n"/>
      <c r="J2616" s="35" t="n"/>
      <c r="K2616" s="35" t="n"/>
      <c r="L2616" s="36" t="n"/>
      <c r="M2616" s="36" t="n"/>
      <c r="P2616" s="37" t="n"/>
      <c r="Q2616" s="38">
        <f>IF($C2616="",0,IF(OR(LOWER(TRIM($G2616))="omani",LOWER(TRIM($G2616))="oman",LOWER(TRIM($G2616))="om",LOWER(TRIM($G2616))="local"),1,0))</f>
        <v/>
      </c>
      <c r="R2616" s="38">
        <f>IF($C2616="",0,IF(OR(ISNUMBER(SEARCH("resign",$N2616)),ISNUMBER(SEARCH("terminat",$N2616)),ISNUMBER(SEARCH("inactive",$N2616)),ISNUMBER(SEARCH("vacan",$N2616)),ISNUMBER(SEARCH("deceased",$N2616)),ISNUMBER(SEARCH("separated",$N2616))),0,1))</f>
        <v/>
      </c>
      <c r="S2616">
        <f>IF(OR($R2616=0,NOT(ISNUMBER($I2616))),"",IFERROR(DATEDIF($I2616,DATE(FY,1,1),"y"),""))</f>
        <v/>
      </c>
      <c r="T2616">
        <f>IF(OR($R2616=0,NOT(ISNUMBER($J2616))),"",IFERROR(DATEDIF($J2616,DATE(FY,1,1),"y"),0))</f>
        <v/>
      </c>
      <c r="U2616" s="38">
        <f>IF(OR($R2616=0,NOT(ISNUMBER($I2616))),0,IF(YEAR($I2616)+IF($Q2616=1,RetAgeO,RetAgeE)=FY,MONTH($I2616),IF(YEAR($I2616)+IF($Q2616=1,RetAgeO,RetAgeE)&lt;FY,1,0)))</f>
        <v/>
      </c>
      <c r="V2616" s="38">
        <f>IF(OR($R2616=0,NOT(ISNUMBER($K2616))),0,IF(YEAR($K2616)=FY,MONTH($K2616),IF(YEAR($K2616)&lt;FY,1,0)))</f>
        <v/>
      </c>
      <c r="W2616" s="38">
        <f>IF($R2616=0,0,MIN(12,IF(AND(ISNUMBER($O2616),$O2616&gt;=1,$O2616&lt;=12),INT($O2616),12),IF(AND(RetireExit="Yes",$U2616&gt;0),$U2616,12),IF(AND(ContractExit="Yes",$V2616&gt;0),$V2616,12)))</f>
        <v/>
      </c>
      <c r="X2616" s="37">
        <f>IF(ISNUMBER($P2616),$P2616,IncPct)</f>
        <v/>
      </c>
      <c r="Y2616" s="39">
        <f>IF($W2616=0,0,MAX(0,MIN($W2616,IncMonth-1))+MAX(0,$W2616-IncMonth+1)*(1+$X2616))</f>
        <v/>
      </c>
      <c r="Z2616" s="40">
        <f>IF($C2616="",0,IFERROR(INDEX(Departments!$B$5:$B$54,MATCH($C2616,Departments!$A$5:$A$54,0)),0))</f>
        <v/>
      </c>
      <c r="AA2616" s="41">
        <f>N($L2616)*$Y2616</f>
        <v/>
      </c>
      <c r="AB2616" s="41">
        <f>N($M2616)*$Y2616</f>
        <v/>
      </c>
      <c r="AC2616" s="41">
        <f>$AA2616*$Z2616</f>
        <v/>
      </c>
      <c r="AD2616" s="41">
        <f>$AA2616*BonusMonths/12</f>
        <v/>
      </c>
      <c r="AE2616" s="41">
        <f>($AA2616+SI_Gross*$AB2616)*IF($Q2616=1,SI_O,SI_E)</f>
        <v/>
      </c>
      <c r="AF2616" s="41">
        <f>IF($Q2616=1,0,$AA2616*EOSB)</f>
        <v/>
      </c>
      <c r="AG2616" s="41">
        <f>$AN2616*$W2616</f>
        <v/>
      </c>
      <c r="AH2616" s="41">
        <f>SUM($AA2616:$AG2616)</f>
        <v/>
      </c>
      <c r="AI2616" s="41">
        <f>12*($AM2616+$AN2616)</f>
        <v/>
      </c>
      <c r="AJ2616" s="41">
        <f>$AM2616*((IncMonth-1)+(13-IncMonth)*(1+$X2616))+12*$AN2616</f>
        <v/>
      </c>
      <c r="AK2616" s="41">
        <f>IF($R2616=1,N($L2616)+N($M2616),0)</f>
        <v/>
      </c>
      <c r="AL2616">
        <f>IF($C2616="","",IF(N($L2616)&lt;=0,"Basic salary missing",IF(ISNA(MATCH($C2616,Departments!$A$5:$A$54,0)),"Department not on Departments sheet",IF(AND($I2616&lt;&gt;"",NOT(ISNUMBER($I2616))),"Date of birth is text, not a date",IF(AND($K2616&lt;&gt;"",NOT(ISNUMBER($K2616))),"Contract end is text, not a date","")))))</f>
        <v/>
      </c>
      <c r="AM2616" s="41">
        <f>IF($R2616=0,0,N($L2616)*(1+$Z2616+BonusMonths/12+IF($Q2616=1,0,EOSB))+N($M2616)+(N($L2616)+SI_Gross*N($M2616))*IF($Q2616=1,SI_O,SI_E))</f>
        <v/>
      </c>
      <c r="AN2616" s="41">
        <f>IF($R2616=0,0,(IF($Q2616=1,MedO,MedE+Ticket)+Training)/12)</f>
        <v/>
      </c>
    </row>
    <row r="2617">
      <c r="I2617" s="35" t="n"/>
      <c r="J2617" s="35" t="n"/>
      <c r="K2617" s="35" t="n"/>
      <c r="L2617" s="36" t="n"/>
      <c r="M2617" s="36" t="n"/>
      <c r="P2617" s="37" t="n"/>
      <c r="Q2617" s="38">
        <f>IF($C2617="",0,IF(OR(LOWER(TRIM($G2617))="omani",LOWER(TRIM($G2617))="oman",LOWER(TRIM($G2617))="om",LOWER(TRIM($G2617))="local"),1,0))</f>
        <v/>
      </c>
      <c r="R2617" s="38">
        <f>IF($C2617="",0,IF(OR(ISNUMBER(SEARCH("resign",$N2617)),ISNUMBER(SEARCH("terminat",$N2617)),ISNUMBER(SEARCH("inactive",$N2617)),ISNUMBER(SEARCH("vacan",$N2617)),ISNUMBER(SEARCH("deceased",$N2617)),ISNUMBER(SEARCH("separated",$N2617))),0,1))</f>
        <v/>
      </c>
      <c r="S2617">
        <f>IF(OR($R2617=0,NOT(ISNUMBER($I2617))),"",IFERROR(DATEDIF($I2617,DATE(FY,1,1),"y"),""))</f>
        <v/>
      </c>
      <c r="T2617">
        <f>IF(OR($R2617=0,NOT(ISNUMBER($J2617))),"",IFERROR(DATEDIF($J2617,DATE(FY,1,1),"y"),0))</f>
        <v/>
      </c>
      <c r="U2617" s="38">
        <f>IF(OR($R2617=0,NOT(ISNUMBER($I2617))),0,IF(YEAR($I2617)+IF($Q2617=1,RetAgeO,RetAgeE)=FY,MONTH($I2617),IF(YEAR($I2617)+IF($Q2617=1,RetAgeO,RetAgeE)&lt;FY,1,0)))</f>
        <v/>
      </c>
      <c r="V2617" s="38">
        <f>IF(OR($R2617=0,NOT(ISNUMBER($K2617))),0,IF(YEAR($K2617)=FY,MONTH($K2617),IF(YEAR($K2617)&lt;FY,1,0)))</f>
        <v/>
      </c>
      <c r="W2617" s="38">
        <f>IF($R2617=0,0,MIN(12,IF(AND(ISNUMBER($O2617),$O2617&gt;=1,$O2617&lt;=12),INT($O2617),12),IF(AND(RetireExit="Yes",$U2617&gt;0),$U2617,12),IF(AND(ContractExit="Yes",$V2617&gt;0),$V2617,12)))</f>
        <v/>
      </c>
      <c r="X2617" s="37">
        <f>IF(ISNUMBER($P2617),$P2617,IncPct)</f>
        <v/>
      </c>
      <c r="Y2617" s="39">
        <f>IF($W2617=0,0,MAX(0,MIN($W2617,IncMonth-1))+MAX(0,$W2617-IncMonth+1)*(1+$X2617))</f>
        <v/>
      </c>
      <c r="Z2617" s="40">
        <f>IF($C2617="",0,IFERROR(INDEX(Departments!$B$5:$B$54,MATCH($C2617,Departments!$A$5:$A$54,0)),0))</f>
        <v/>
      </c>
      <c r="AA2617" s="41">
        <f>N($L2617)*$Y2617</f>
        <v/>
      </c>
      <c r="AB2617" s="41">
        <f>N($M2617)*$Y2617</f>
        <v/>
      </c>
      <c r="AC2617" s="41">
        <f>$AA2617*$Z2617</f>
        <v/>
      </c>
      <c r="AD2617" s="41">
        <f>$AA2617*BonusMonths/12</f>
        <v/>
      </c>
      <c r="AE2617" s="41">
        <f>($AA2617+SI_Gross*$AB2617)*IF($Q2617=1,SI_O,SI_E)</f>
        <v/>
      </c>
      <c r="AF2617" s="41">
        <f>IF($Q2617=1,0,$AA2617*EOSB)</f>
        <v/>
      </c>
      <c r="AG2617" s="41">
        <f>$AN2617*$W2617</f>
        <v/>
      </c>
      <c r="AH2617" s="41">
        <f>SUM($AA2617:$AG2617)</f>
        <v/>
      </c>
      <c r="AI2617" s="41">
        <f>12*($AM2617+$AN2617)</f>
        <v/>
      </c>
      <c r="AJ2617" s="41">
        <f>$AM2617*((IncMonth-1)+(13-IncMonth)*(1+$X2617))+12*$AN2617</f>
        <v/>
      </c>
      <c r="AK2617" s="41">
        <f>IF($R2617=1,N($L2617)+N($M2617),0)</f>
        <v/>
      </c>
      <c r="AL2617">
        <f>IF($C2617="","",IF(N($L2617)&lt;=0,"Basic salary missing",IF(ISNA(MATCH($C2617,Departments!$A$5:$A$54,0)),"Department not on Departments sheet",IF(AND($I2617&lt;&gt;"",NOT(ISNUMBER($I2617))),"Date of birth is text, not a date",IF(AND($K2617&lt;&gt;"",NOT(ISNUMBER($K2617))),"Contract end is text, not a date","")))))</f>
        <v/>
      </c>
      <c r="AM2617" s="41">
        <f>IF($R2617=0,0,N($L2617)*(1+$Z2617+BonusMonths/12+IF($Q2617=1,0,EOSB))+N($M2617)+(N($L2617)+SI_Gross*N($M2617))*IF($Q2617=1,SI_O,SI_E))</f>
        <v/>
      </c>
      <c r="AN2617" s="41">
        <f>IF($R2617=0,0,(IF($Q2617=1,MedO,MedE+Ticket)+Training)/12)</f>
        <v/>
      </c>
    </row>
    <row r="2618">
      <c r="I2618" s="35" t="n"/>
      <c r="J2618" s="35" t="n"/>
      <c r="K2618" s="35" t="n"/>
      <c r="L2618" s="36" t="n"/>
      <c r="M2618" s="36" t="n"/>
      <c r="P2618" s="37" t="n"/>
      <c r="Q2618" s="38">
        <f>IF($C2618="",0,IF(OR(LOWER(TRIM($G2618))="omani",LOWER(TRIM($G2618))="oman",LOWER(TRIM($G2618))="om",LOWER(TRIM($G2618))="local"),1,0))</f>
        <v/>
      </c>
      <c r="R2618" s="38">
        <f>IF($C2618="",0,IF(OR(ISNUMBER(SEARCH("resign",$N2618)),ISNUMBER(SEARCH("terminat",$N2618)),ISNUMBER(SEARCH("inactive",$N2618)),ISNUMBER(SEARCH("vacan",$N2618)),ISNUMBER(SEARCH("deceased",$N2618)),ISNUMBER(SEARCH("separated",$N2618))),0,1))</f>
        <v/>
      </c>
      <c r="S2618">
        <f>IF(OR($R2618=0,NOT(ISNUMBER($I2618))),"",IFERROR(DATEDIF($I2618,DATE(FY,1,1),"y"),""))</f>
        <v/>
      </c>
      <c r="T2618">
        <f>IF(OR($R2618=0,NOT(ISNUMBER($J2618))),"",IFERROR(DATEDIF($J2618,DATE(FY,1,1),"y"),0))</f>
        <v/>
      </c>
      <c r="U2618" s="38">
        <f>IF(OR($R2618=0,NOT(ISNUMBER($I2618))),0,IF(YEAR($I2618)+IF($Q2618=1,RetAgeO,RetAgeE)=FY,MONTH($I2618),IF(YEAR($I2618)+IF($Q2618=1,RetAgeO,RetAgeE)&lt;FY,1,0)))</f>
        <v/>
      </c>
      <c r="V2618" s="38">
        <f>IF(OR($R2618=0,NOT(ISNUMBER($K2618))),0,IF(YEAR($K2618)=FY,MONTH($K2618),IF(YEAR($K2618)&lt;FY,1,0)))</f>
        <v/>
      </c>
      <c r="W2618" s="38">
        <f>IF($R2618=0,0,MIN(12,IF(AND(ISNUMBER($O2618),$O2618&gt;=1,$O2618&lt;=12),INT($O2618),12),IF(AND(RetireExit="Yes",$U2618&gt;0),$U2618,12),IF(AND(ContractExit="Yes",$V2618&gt;0),$V2618,12)))</f>
        <v/>
      </c>
      <c r="X2618" s="37">
        <f>IF(ISNUMBER($P2618),$P2618,IncPct)</f>
        <v/>
      </c>
      <c r="Y2618" s="39">
        <f>IF($W2618=0,0,MAX(0,MIN($W2618,IncMonth-1))+MAX(0,$W2618-IncMonth+1)*(1+$X2618))</f>
        <v/>
      </c>
      <c r="Z2618" s="40">
        <f>IF($C2618="",0,IFERROR(INDEX(Departments!$B$5:$B$54,MATCH($C2618,Departments!$A$5:$A$54,0)),0))</f>
        <v/>
      </c>
      <c r="AA2618" s="41">
        <f>N($L2618)*$Y2618</f>
        <v/>
      </c>
      <c r="AB2618" s="41">
        <f>N($M2618)*$Y2618</f>
        <v/>
      </c>
      <c r="AC2618" s="41">
        <f>$AA2618*$Z2618</f>
        <v/>
      </c>
      <c r="AD2618" s="41">
        <f>$AA2618*BonusMonths/12</f>
        <v/>
      </c>
      <c r="AE2618" s="41">
        <f>($AA2618+SI_Gross*$AB2618)*IF($Q2618=1,SI_O,SI_E)</f>
        <v/>
      </c>
      <c r="AF2618" s="41">
        <f>IF($Q2618=1,0,$AA2618*EOSB)</f>
        <v/>
      </c>
      <c r="AG2618" s="41">
        <f>$AN2618*$W2618</f>
        <v/>
      </c>
      <c r="AH2618" s="41">
        <f>SUM($AA2618:$AG2618)</f>
        <v/>
      </c>
      <c r="AI2618" s="41">
        <f>12*($AM2618+$AN2618)</f>
        <v/>
      </c>
      <c r="AJ2618" s="41">
        <f>$AM2618*((IncMonth-1)+(13-IncMonth)*(1+$X2618))+12*$AN2618</f>
        <v/>
      </c>
      <c r="AK2618" s="41">
        <f>IF($R2618=1,N($L2618)+N($M2618),0)</f>
        <v/>
      </c>
      <c r="AL2618">
        <f>IF($C2618="","",IF(N($L2618)&lt;=0,"Basic salary missing",IF(ISNA(MATCH($C2618,Departments!$A$5:$A$54,0)),"Department not on Departments sheet",IF(AND($I2618&lt;&gt;"",NOT(ISNUMBER($I2618))),"Date of birth is text, not a date",IF(AND($K2618&lt;&gt;"",NOT(ISNUMBER($K2618))),"Contract end is text, not a date","")))))</f>
        <v/>
      </c>
      <c r="AM2618" s="41">
        <f>IF($R2618=0,0,N($L2618)*(1+$Z2618+BonusMonths/12+IF($Q2618=1,0,EOSB))+N($M2618)+(N($L2618)+SI_Gross*N($M2618))*IF($Q2618=1,SI_O,SI_E))</f>
        <v/>
      </c>
      <c r="AN2618" s="41">
        <f>IF($R2618=0,0,(IF($Q2618=1,MedO,MedE+Ticket)+Training)/12)</f>
        <v/>
      </c>
    </row>
    <row r="2619">
      <c r="I2619" s="35" t="n"/>
      <c r="J2619" s="35" t="n"/>
      <c r="K2619" s="35" t="n"/>
      <c r="L2619" s="36" t="n"/>
      <c r="M2619" s="36" t="n"/>
      <c r="P2619" s="37" t="n"/>
      <c r="Q2619" s="38">
        <f>IF($C2619="",0,IF(OR(LOWER(TRIM($G2619))="omani",LOWER(TRIM($G2619))="oman",LOWER(TRIM($G2619))="om",LOWER(TRIM($G2619))="local"),1,0))</f>
        <v/>
      </c>
      <c r="R2619" s="38">
        <f>IF($C2619="",0,IF(OR(ISNUMBER(SEARCH("resign",$N2619)),ISNUMBER(SEARCH("terminat",$N2619)),ISNUMBER(SEARCH("inactive",$N2619)),ISNUMBER(SEARCH("vacan",$N2619)),ISNUMBER(SEARCH("deceased",$N2619)),ISNUMBER(SEARCH("separated",$N2619))),0,1))</f>
        <v/>
      </c>
      <c r="S2619">
        <f>IF(OR($R2619=0,NOT(ISNUMBER($I2619))),"",IFERROR(DATEDIF($I2619,DATE(FY,1,1),"y"),""))</f>
        <v/>
      </c>
      <c r="T2619">
        <f>IF(OR($R2619=0,NOT(ISNUMBER($J2619))),"",IFERROR(DATEDIF($J2619,DATE(FY,1,1),"y"),0))</f>
        <v/>
      </c>
      <c r="U2619" s="38">
        <f>IF(OR($R2619=0,NOT(ISNUMBER($I2619))),0,IF(YEAR($I2619)+IF($Q2619=1,RetAgeO,RetAgeE)=FY,MONTH($I2619),IF(YEAR($I2619)+IF($Q2619=1,RetAgeO,RetAgeE)&lt;FY,1,0)))</f>
        <v/>
      </c>
      <c r="V2619" s="38">
        <f>IF(OR($R2619=0,NOT(ISNUMBER($K2619))),0,IF(YEAR($K2619)=FY,MONTH($K2619),IF(YEAR($K2619)&lt;FY,1,0)))</f>
        <v/>
      </c>
      <c r="W2619" s="38">
        <f>IF($R2619=0,0,MIN(12,IF(AND(ISNUMBER($O2619),$O2619&gt;=1,$O2619&lt;=12),INT($O2619),12),IF(AND(RetireExit="Yes",$U2619&gt;0),$U2619,12),IF(AND(ContractExit="Yes",$V2619&gt;0),$V2619,12)))</f>
        <v/>
      </c>
      <c r="X2619" s="37">
        <f>IF(ISNUMBER($P2619),$P2619,IncPct)</f>
        <v/>
      </c>
      <c r="Y2619" s="39">
        <f>IF($W2619=0,0,MAX(0,MIN($W2619,IncMonth-1))+MAX(0,$W2619-IncMonth+1)*(1+$X2619))</f>
        <v/>
      </c>
      <c r="Z2619" s="40">
        <f>IF($C2619="",0,IFERROR(INDEX(Departments!$B$5:$B$54,MATCH($C2619,Departments!$A$5:$A$54,0)),0))</f>
        <v/>
      </c>
      <c r="AA2619" s="41">
        <f>N($L2619)*$Y2619</f>
        <v/>
      </c>
      <c r="AB2619" s="41">
        <f>N($M2619)*$Y2619</f>
        <v/>
      </c>
      <c r="AC2619" s="41">
        <f>$AA2619*$Z2619</f>
        <v/>
      </c>
      <c r="AD2619" s="41">
        <f>$AA2619*BonusMonths/12</f>
        <v/>
      </c>
      <c r="AE2619" s="41">
        <f>($AA2619+SI_Gross*$AB2619)*IF($Q2619=1,SI_O,SI_E)</f>
        <v/>
      </c>
      <c r="AF2619" s="41">
        <f>IF($Q2619=1,0,$AA2619*EOSB)</f>
        <v/>
      </c>
      <c r="AG2619" s="41">
        <f>$AN2619*$W2619</f>
        <v/>
      </c>
      <c r="AH2619" s="41">
        <f>SUM($AA2619:$AG2619)</f>
        <v/>
      </c>
      <c r="AI2619" s="41">
        <f>12*($AM2619+$AN2619)</f>
        <v/>
      </c>
      <c r="AJ2619" s="41">
        <f>$AM2619*((IncMonth-1)+(13-IncMonth)*(1+$X2619))+12*$AN2619</f>
        <v/>
      </c>
      <c r="AK2619" s="41">
        <f>IF($R2619=1,N($L2619)+N($M2619),0)</f>
        <v/>
      </c>
      <c r="AL2619">
        <f>IF($C2619="","",IF(N($L2619)&lt;=0,"Basic salary missing",IF(ISNA(MATCH($C2619,Departments!$A$5:$A$54,0)),"Department not on Departments sheet",IF(AND($I2619&lt;&gt;"",NOT(ISNUMBER($I2619))),"Date of birth is text, not a date",IF(AND($K2619&lt;&gt;"",NOT(ISNUMBER($K2619))),"Contract end is text, not a date","")))))</f>
        <v/>
      </c>
      <c r="AM2619" s="41">
        <f>IF($R2619=0,0,N($L2619)*(1+$Z2619+BonusMonths/12+IF($Q2619=1,0,EOSB))+N($M2619)+(N($L2619)+SI_Gross*N($M2619))*IF($Q2619=1,SI_O,SI_E))</f>
        <v/>
      </c>
      <c r="AN2619" s="41">
        <f>IF($R2619=0,0,(IF($Q2619=1,MedO,MedE+Ticket)+Training)/12)</f>
        <v/>
      </c>
    </row>
    <row r="2620">
      <c r="I2620" s="35" t="n"/>
      <c r="J2620" s="35" t="n"/>
      <c r="K2620" s="35" t="n"/>
      <c r="L2620" s="36" t="n"/>
      <c r="M2620" s="36" t="n"/>
      <c r="P2620" s="37" t="n"/>
      <c r="Q2620" s="38">
        <f>IF($C2620="",0,IF(OR(LOWER(TRIM($G2620))="omani",LOWER(TRIM($G2620))="oman",LOWER(TRIM($G2620))="om",LOWER(TRIM($G2620))="local"),1,0))</f>
        <v/>
      </c>
      <c r="R2620" s="38">
        <f>IF($C2620="",0,IF(OR(ISNUMBER(SEARCH("resign",$N2620)),ISNUMBER(SEARCH("terminat",$N2620)),ISNUMBER(SEARCH("inactive",$N2620)),ISNUMBER(SEARCH("vacan",$N2620)),ISNUMBER(SEARCH("deceased",$N2620)),ISNUMBER(SEARCH("separated",$N2620))),0,1))</f>
        <v/>
      </c>
      <c r="S2620">
        <f>IF(OR($R2620=0,NOT(ISNUMBER($I2620))),"",IFERROR(DATEDIF($I2620,DATE(FY,1,1),"y"),""))</f>
        <v/>
      </c>
      <c r="T2620">
        <f>IF(OR($R2620=0,NOT(ISNUMBER($J2620))),"",IFERROR(DATEDIF($J2620,DATE(FY,1,1),"y"),0))</f>
        <v/>
      </c>
      <c r="U2620" s="38">
        <f>IF(OR($R2620=0,NOT(ISNUMBER($I2620))),0,IF(YEAR($I2620)+IF($Q2620=1,RetAgeO,RetAgeE)=FY,MONTH($I2620),IF(YEAR($I2620)+IF($Q2620=1,RetAgeO,RetAgeE)&lt;FY,1,0)))</f>
        <v/>
      </c>
      <c r="V2620" s="38">
        <f>IF(OR($R2620=0,NOT(ISNUMBER($K2620))),0,IF(YEAR($K2620)=FY,MONTH($K2620),IF(YEAR($K2620)&lt;FY,1,0)))</f>
        <v/>
      </c>
      <c r="W2620" s="38">
        <f>IF($R2620=0,0,MIN(12,IF(AND(ISNUMBER($O2620),$O2620&gt;=1,$O2620&lt;=12),INT($O2620),12),IF(AND(RetireExit="Yes",$U2620&gt;0),$U2620,12),IF(AND(ContractExit="Yes",$V2620&gt;0),$V2620,12)))</f>
        <v/>
      </c>
      <c r="X2620" s="37">
        <f>IF(ISNUMBER($P2620),$P2620,IncPct)</f>
        <v/>
      </c>
      <c r="Y2620" s="39">
        <f>IF($W2620=0,0,MAX(0,MIN($W2620,IncMonth-1))+MAX(0,$W2620-IncMonth+1)*(1+$X2620))</f>
        <v/>
      </c>
      <c r="Z2620" s="40">
        <f>IF($C2620="",0,IFERROR(INDEX(Departments!$B$5:$B$54,MATCH($C2620,Departments!$A$5:$A$54,0)),0))</f>
        <v/>
      </c>
      <c r="AA2620" s="41">
        <f>N($L2620)*$Y2620</f>
        <v/>
      </c>
      <c r="AB2620" s="41">
        <f>N($M2620)*$Y2620</f>
        <v/>
      </c>
      <c r="AC2620" s="41">
        <f>$AA2620*$Z2620</f>
        <v/>
      </c>
      <c r="AD2620" s="41">
        <f>$AA2620*BonusMonths/12</f>
        <v/>
      </c>
      <c r="AE2620" s="41">
        <f>($AA2620+SI_Gross*$AB2620)*IF($Q2620=1,SI_O,SI_E)</f>
        <v/>
      </c>
      <c r="AF2620" s="41">
        <f>IF($Q2620=1,0,$AA2620*EOSB)</f>
        <v/>
      </c>
      <c r="AG2620" s="41">
        <f>$AN2620*$W2620</f>
        <v/>
      </c>
      <c r="AH2620" s="41">
        <f>SUM($AA2620:$AG2620)</f>
        <v/>
      </c>
      <c r="AI2620" s="41">
        <f>12*($AM2620+$AN2620)</f>
        <v/>
      </c>
      <c r="AJ2620" s="41">
        <f>$AM2620*((IncMonth-1)+(13-IncMonth)*(1+$X2620))+12*$AN2620</f>
        <v/>
      </c>
      <c r="AK2620" s="41">
        <f>IF($R2620=1,N($L2620)+N($M2620),0)</f>
        <v/>
      </c>
      <c r="AL2620">
        <f>IF($C2620="","",IF(N($L2620)&lt;=0,"Basic salary missing",IF(ISNA(MATCH($C2620,Departments!$A$5:$A$54,0)),"Department not on Departments sheet",IF(AND($I2620&lt;&gt;"",NOT(ISNUMBER($I2620))),"Date of birth is text, not a date",IF(AND($K2620&lt;&gt;"",NOT(ISNUMBER($K2620))),"Contract end is text, not a date","")))))</f>
        <v/>
      </c>
      <c r="AM2620" s="41">
        <f>IF($R2620=0,0,N($L2620)*(1+$Z2620+BonusMonths/12+IF($Q2620=1,0,EOSB))+N($M2620)+(N($L2620)+SI_Gross*N($M2620))*IF($Q2620=1,SI_O,SI_E))</f>
        <v/>
      </c>
      <c r="AN2620" s="41">
        <f>IF($R2620=0,0,(IF($Q2620=1,MedO,MedE+Ticket)+Training)/12)</f>
        <v/>
      </c>
    </row>
    <row r="2621">
      <c r="I2621" s="35" t="n"/>
      <c r="J2621" s="35" t="n"/>
      <c r="K2621" s="35" t="n"/>
      <c r="L2621" s="36" t="n"/>
      <c r="M2621" s="36" t="n"/>
      <c r="P2621" s="37" t="n"/>
      <c r="Q2621" s="38">
        <f>IF($C2621="",0,IF(OR(LOWER(TRIM($G2621))="omani",LOWER(TRIM($G2621))="oman",LOWER(TRIM($G2621))="om",LOWER(TRIM($G2621))="local"),1,0))</f>
        <v/>
      </c>
      <c r="R2621" s="38">
        <f>IF($C2621="",0,IF(OR(ISNUMBER(SEARCH("resign",$N2621)),ISNUMBER(SEARCH("terminat",$N2621)),ISNUMBER(SEARCH("inactive",$N2621)),ISNUMBER(SEARCH("vacan",$N2621)),ISNUMBER(SEARCH("deceased",$N2621)),ISNUMBER(SEARCH("separated",$N2621))),0,1))</f>
        <v/>
      </c>
      <c r="S2621">
        <f>IF(OR($R2621=0,NOT(ISNUMBER($I2621))),"",IFERROR(DATEDIF($I2621,DATE(FY,1,1),"y"),""))</f>
        <v/>
      </c>
      <c r="T2621">
        <f>IF(OR($R2621=0,NOT(ISNUMBER($J2621))),"",IFERROR(DATEDIF($J2621,DATE(FY,1,1),"y"),0))</f>
        <v/>
      </c>
      <c r="U2621" s="38">
        <f>IF(OR($R2621=0,NOT(ISNUMBER($I2621))),0,IF(YEAR($I2621)+IF($Q2621=1,RetAgeO,RetAgeE)=FY,MONTH($I2621),IF(YEAR($I2621)+IF($Q2621=1,RetAgeO,RetAgeE)&lt;FY,1,0)))</f>
        <v/>
      </c>
      <c r="V2621" s="38">
        <f>IF(OR($R2621=0,NOT(ISNUMBER($K2621))),0,IF(YEAR($K2621)=FY,MONTH($K2621),IF(YEAR($K2621)&lt;FY,1,0)))</f>
        <v/>
      </c>
      <c r="W2621" s="38">
        <f>IF($R2621=0,0,MIN(12,IF(AND(ISNUMBER($O2621),$O2621&gt;=1,$O2621&lt;=12),INT($O2621),12),IF(AND(RetireExit="Yes",$U2621&gt;0),$U2621,12),IF(AND(ContractExit="Yes",$V2621&gt;0),$V2621,12)))</f>
        <v/>
      </c>
      <c r="X2621" s="37">
        <f>IF(ISNUMBER($P2621),$P2621,IncPct)</f>
        <v/>
      </c>
      <c r="Y2621" s="39">
        <f>IF($W2621=0,0,MAX(0,MIN($W2621,IncMonth-1))+MAX(0,$W2621-IncMonth+1)*(1+$X2621))</f>
        <v/>
      </c>
      <c r="Z2621" s="40">
        <f>IF($C2621="",0,IFERROR(INDEX(Departments!$B$5:$B$54,MATCH($C2621,Departments!$A$5:$A$54,0)),0))</f>
        <v/>
      </c>
      <c r="AA2621" s="41">
        <f>N($L2621)*$Y2621</f>
        <v/>
      </c>
      <c r="AB2621" s="41">
        <f>N($M2621)*$Y2621</f>
        <v/>
      </c>
      <c r="AC2621" s="41">
        <f>$AA2621*$Z2621</f>
        <v/>
      </c>
      <c r="AD2621" s="41">
        <f>$AA2621*BonusMonths/12</f>
        <v/>
      </c>
      <c r="AE2621" s="41">
        <f>($AA2621+SI_Gross*$AB2621)*IF($Q2621=1,SI_O,SI_E)</f>
        <v/>
      </c>
      <c r="AF2621" s="41">
        <f>IF($Q2621=1,0,$AA2621*EOSB)</f>
        <v/>
      </c>
      <c r="AG2621" s="41">
        <f>$AN2621*$W2621</f>
        <v/>
      </c>
      <c r="AH2621" s="41">
        <f>SUM($AA2621:$AG2621)</f>
        <v/>
      </c>
      <c r="AI2621" s="41">
        <f>12*($AM2621+$AN2621)</f>
        <v/>
      </c>
      <c r="AJ2621" s="41">
        <f>$AM2621*((IncMonth-1)+(13-IncMonth)*(1+$X2621))+12*$AN2621</f>
        <v/>
      </c>
      <c r="AK2621" s="41">
        <f>IF($R2621=1,N($L2621)+N($M2621),0)</f>
        <v/>
      </c>
      <c r="AL2621">
        <f>IF($C2621="","",IF(N($L2621)&lt;=0,"Basic salary missing",IF(ISNA(MATCH($C2621,Departments!$A$5:$A$54,0)),"Department not on Departments sheet",IF(AND($I2621&lt;&gt;"",NOT(ISNUMBER($I2621))),"Date of birth is text, not a date",IF(AND($K2621&lt;&gt;"",NOT(ISNUMBER($K2621))),"Contract end is text, not a date","")))))</f>
        <v/>
      </c>
      <c r="AM2621" s="41">
        <f>IF($R2621=0,0,N($L2621)*(1+$Z2621+BonusMonths/12+IF($Q2621=1,0,EOSB))+N($M2621)+(N($L2621)+SI_Gross*N($M2621))*IF($Q2621=1,SI_O,SI_E))</f>
        <v/>
      </c>
      <c r="AN2621" s="41">
        <f>IF($R2621=0,0,(IF($Q2621=1,MedO,MedE+Ticket)+Training)/12)</f>
        <v/>
      </c>
    </row>
    <row r="2622">
      <c r="I2622" s="35" t="n"/>
      <c r="J2622" s="35" t="n"/>
      <c r="K2622" s="35" t="n"/>
      <c r="L2622" s="36" t="n"/>
      <c r="M2622" s="36" t="n"/>
      <c r="P2622" s="37" t="n"/>
      <c r="Q2622" s="38">
        <f>IF($C2622="",0,IF(OR(LOWER(TRIM($G2622))="omani",LOWER(TRIM($G2622))="oman",LOWER(TRIM($G2622))="om",LOWER(TRIM($G2622))="local"),1,0))</f>
        <v/>
      </c>
      <c r="R2622" s="38">
        <f>IF($C2622="",0,IF(OR(ISNUMBER(SEARCH("resign",$N2622)),ISNUMBER(SEARCH("terminat",$N2622)),ISNUMBER(SEARCH("inactive",$N2622)),ISNUMBER(SEARCH("vacan",$N2622)),ISNUMBER(SEARCH("deceased",$N2622)),ISNUMBER(SEARCH("separated",$N2622))),0,1))</f>
        <v/>
      </c>
      <c r="S2622">
        <f>IF(OR($R2622=0,NOT(ISNUMBER($I2622))),"",IFERROR(DATEDIF($I2622,DATE(FY,1,1),"y"),""))</f>
        <v/>
      </c>
      <c r="T2622">
        <f>IF(OR($R2622=0,NOT(ISNUMBER($J2622))),"",IFERROR(DATEDIF($J2622,DATE(FY,1,1),"y"),0))</f>
        <v/>
      </c>
      <c r="U2622" s="38">
        <f>IF(OR($R2622=0,NOT(ISNUMBER($I2622))),0,IF(YEAR($I2622)+IF($Q2622=1,RetAgeO,RetAgeE)=FY,MONTH($I2622),IF(YEAR($I2622)+IF($Q2622=1,RetAgeO,RetAgeE)&lt;FY,1,0)))</f>
        <v/>
      </c>
      <c r="V2622" s="38">
        <f>IF(OR($R2622=0,NOT(ISNUMBER($K2622))),0,IF(YEAR($K2622)=FY,MONTH($K2622),IF(YEAR($K2622)&lt;FY,1,0)))</f>
        <v/>
      </c>
      <c r="W2622" s="38">
        <f>IF($R2622=0,0,MIN(12,IF(AND(ISNUMBER($O2622),$O2622&gt;=1,$O2622&lt;=12),INT($O2622),12),IF(AND(RetireExit="Yes",$U2622&gt;0),$U2622,12),IF(AND(ContractExit="Yes",$V2622&gt;0),$V2622,12)))</f>
        <v/>
      </c>
      <c r="X2622" s="37">
        <f>IF(ISNUMBER($P2622),$P2622,IncPct)</f>
        <v/>
      </c>
      <c r="Y2622" s="39">
        <f>IF($W2622=0,0,MAX(0,MIN($W2622,IncMonth-1))+MAX(0,$W2622-IncMonth+1)*(1+$X2622))</f>
        <v/>
      </c>
      <c r="Z2622" s="40">
        <f>IF($C2622="",0,IFERROR(INDEX(Departments!$B$5:$B$54,MATCH($C2622,Departments!$A$5:$A$54,0)),0))</f>
        <v/>
      </c>
      <c r="AA2622" s="41">
        <f>N($L2622)*$Y2622</f>
        <v/>
      </c>
      <c r="AB2622" s="41">
        <f>N($M2622)*$Y2622</f>
        <v/>
      </c>
      <c r="AC2622" s="41">
        <f>$AA2622*$Z2622</f>
        <v/>
      </c>
      <c r="AD2622" s="41">
        <f>$AA2622*BonusMonths/12</f>
        <v/>
      </c>
      <c r="AE2622" s="41">
        <f>($AA2622+SI_Gross*$AB2622)*IF($Q2622=1,SI_O,SI_E)</f>
        <v/>
      </c>
      <c r="AF2622" s="41">
        <f>IF($Q2622=1,0,$AA2622*EOSB)</f>
        <v/>
      </c>
      <c r="AG2622" s="41">
        <f>$AN2622*$W2622</f>
        <v/>
      </c>
      <c r="AH2622" s="41">
        <f>SUM($AA2622:$AG2622)</f>
        <v/>
      </c>
      <c r="AI2622" s="41">
        <f>12*($AM2622+$AN2622)</f>
        <v/>
      </c>
      <c r="AJ2622" s="41">
        <f>$AM2622*((IncMonth-1)+(13-IncMonth)*(1+$X2622))+12*$AN2622</f>
        <v/>
      </c>
      <c r="AK2622" s="41">
        <f>IF($R2622=1,N($L2622)+N($M2622),0)</f>
        <v/>
      </c>
      <c r="AL2622">
        <f>IF($C2622="","",IF(N($L2622)&lt;=0,"Basic salary missing",IF(ISNA(MATCH($C2622,Departments!$A$5:$A$54,0)),"Department not on Departments sheet",IF(AND($I2622&lt;&gt;"",NOT(ISNUMBER($I2622))),"Date of birth is text, not a date",IF(AND($K2622&lt;&gt;"",NOT(ISNUMBER($K2622))),"Contract end is text, not a date","")))))</f>
        <v/>
      </c>
      <c r="AM2622" s="41">
        <f>IF($R2622=0,0,N($L2622)*(1+$Z2622+BonusMonths/12+IF($Q2622=1,0,EOSB))+N($M2622)+(N($L2622)+SI_Gross*N($M2622))*IF($Q2622=1,SI_O,SI_E))</f>
        <v/>
      </c>
      <c r="AN2622" s="41">
        <f>IF($R2622=0,0,(IF($Q2622=1,MedO,MedE+Ticket)+Training)/12)</f>
        <v/>
      </c>
    </row>
    <row r="2623">
      <c r="I2623" s="35" t="n"/>
      <c r="J2623" s="35" t="n"/>
      <c r="K2623" s="35" t="n"/>
      <c r="L2623" s="36" t="n"/>
      <c r="M2623" s="36" t="n"/>
      <c r="P2623" s="37" t="n"/>
      <c r="Q2623" s="38">
        <f>IF($C2623="",0,IF(OR(LOWER(TRIM($G2623))="omani",LOWER(TRIM($G2623))="oman",LOWER(TRIM($G2623))="om",LOWER(TRIM($G2623))="local"),1,0))</f>
        <v/>
      </c>
      <c r="R2623" s="38">
        <f>IF($C2623="",0,IF(OR(ISNUMBER(SEARCH("resign",$N2623)),ISNUMBER(SEARCH("terminat",$N2623)),ISNUMBER(SEARCH("inactive",$N2623)),ISNUMBER(SEARCH("vacan",$N2623)),ISNUMBER(SEARCH("deceased",$N2623)),ISNUMBER(SEARCH("separated",$N2623))),0,1))</f>
        <v/>
      </c>
      <c r="S2623">
        <f>IF(OR($R2623=0,NOT(ISNUMBER($I2623))),"",IFERROR(DATEDIF($I2623,DATE(FY,1,1),"y"),""))</f>
        <v/>
      </c>
      <c r="T2623">
        <f>IF(OR($R2623=0,NOT(ISNUMBER($J2623))),"",IFERROR(DATEDIF($J2623,DATE(FY,1,1),"y"),0))</f>
        <v/>
      </c>
      <c r="U2623" s="38">
        <f>IF(OR($R2623=0,NOT(ISNUMBER($I2623))),0,IF(YEAR($I2623)+IF($Q2623=1,RetAgeO,RetAgeE)=FY,MONTH($I2623),IF(YEAR($I2623)+IF($Q2623=1,RetAgeO,RetAgeE)&lt;FY,1,0)))</f>
        <v/>
      </c>
      <c r="V2623" s="38">
        <f>IF(OR($R2623=0,NOT(ISNUMBER($K2623))),0,IF(YEAR($K2623)=FY,MONTH($K2623),IF(YEAR($K2623)&lt;FY,1,0)))</f>
        <v/>
      </c>
      <c r="W2623" s="38">
        <f>IF($R2623=0,0,MIN(12,IF(AND(ISNUMBER($O2623),$O2623&gt;=1,$O2623&lt;=12),INT($O2623),12),IF(AND(RetireExit="Yes",$U2623&gt;0),$U2623,12),IF(AND(ContractExit="Yes",$V2623&gt;0),$V2623,12)))</f>
        <v/>
      </c>
      <c r="X2623" s="37">
        <f>IF(ISNUMBER($P2623),$P2623,IncPct)</f>
        <v/>
      </c>
      <c r="Y2623" s="39">
        <f>IF($W2623=0,0,MAX(0,MIN($W2623,IncMonth-1))+MAX(0,$W2623-IncMonth+1)*(1+$X2623))</f>
        <v/>
      </c>
      <c r="Z2623" s="40">
        <f>IF($C2623="",0,IFERROR(INDEX(Departments!$B$5:$B$54,MATCH($C2623,Departments!$A$5:$A$54,0)),0))</f>
        <v/>
      </c>
      <c r="AA2623" s="41">
        <f>N($L2623)*$Y2623</f>
        <v/>
      </c>
      <c r="AB2623" s="41">
        <f>N($M2623)*$Y2623</f>
        <v/>
      </c>
      <c r="AC2623" s="41">
        <f>$AA2623*$Z2623</f>
        <v/>
      </c>
      <c r="AD2623" s="41">
        <f>$AA2623*BonusMonths/12</f>
        <v/>
      </c>
      <c r="AE2623" s="41">
        <f>($AA2623+SI_Gross*$AB2623)*IF($Q2623=1,SI_O,SI_E)</f>
        <v/>
      </c>
      <c r="AF2623" s="41">
        <f>IF($Q2623=1,0,$AA2623*EOSB)</f>
        <v/>
      </c>
      <c r="AG2623" s="41">
        <f>$AN2623*$W2623</f>
        <v/>
      </c>
      <c r="AH2623" s="41">
        <f>SUM($AA2623:$AG2623)</f>
        <v/>
      </c>
      <c r="AI2623" s="41">
        <f>12*($AM2623+$AN2623)</f>
        <v/>
      </c>
      <c r="AJ2623" s="41">
        <f>$AM2623*((IncMonth-1)+(13-IncMonth)*(1+$X2623))+12*$AN2623</f>
        <v/>
      </c>
      <c r="AK2623" s="41">
        <f>IF($R2623=1,N($L2623)+N($M2623),0)</f>
        <v/>
      </c>
      <c r="AL2623">
        <f>IF($C2623="","",IF(N($L2623)&lt;=0,"Basic salary missing",IF(ISNA(MATCH($C2623,Departments!$A$5:$A$54,0)),"Department not on Departments sheet",IF(AND($I2623&lt;&gt;"",NOT(ISNUMBER($I2623))),"Date of birth is text, not a date",IF(AND($K2623&lt;&gt;"",NOT(ISNUMBER($K2623))),"Contract end is text, not a date","")))))</f>
        <v/>
      </c>
      <c r="AM2623" s="41">
        <f>IF($R2623=0,0,N($L2623)*(1+$Z2623+BonusMonths/12+IF($Q2623=1,0,EOSB))+N($M2623)+(N($L2623)+SI_Gross*N($M2623))*IF($Q2623=1,SI_O,SI_E))</f>
        <v/>
      </c>
      <c r="AN2623" s="41">
        <f>IF($R2623=0,0,(IF($Q2623=1,MedO,MedE+Ticket)+Training)/12)</f>
        <v/>
      </c>
    </row>
    <row r="2624">
      <c r="I2624" s="35" t="n"/>
      <c r="J2624" s="35" t="n"/>
      <c r="K2624" s="35" t="n"/>
      <c r="L2624" s="36" t="n"/>
      <c r="M2624" s="36" t="n"/>
      <c r="P2624" s="37" t="n"/>
      <c r="Q2624" s="38">
        <f>IF($C2624="",0,IF(OR(LOWER(TRIM($G2624))="omani",LOWER(TRIM($G2624))="oman",LOWER(TRIM($G2624))="om",LOWER(TRIM($G2624))="local"),1,0))</f>
        <v/>
      </c>
      <c r="R2624" s="38">
        <f>IF($C2624="",0,IF(OR(ISNUMBER(SEARCH("resign",$N2624)),ISNUMBER(SEARCH("terminat",$N2624)),ISNUMBER(SEARCH("inactive",$N2624)),ISNUMBER(SEARCH("vacan",$N2624)),ISNUMBER(SEARCH("deceased",$N2624)),ISNUMBER(SEARCH("separated",$N2624))),0,1))</f>
        <v/>
      </c>
      <c r="S2624">
        <f>IF(OR($R2624=0,NOT(ISNUMBER($I2624))),"",IFERROR(DATEDIF($I2624,DATE(FY,1,1),"y"),""))</f>
        <v/>
      </c>
      <c r="T2624">
        <f>IF(OR($R2624=0,NOT(ISNUMBER($J2624))),"",IFERROR(DATEDIF($J2624,DATE(FY,1,1),"y"),0))</f>
        <v/>
      </c>
      <c r="U2624" s="38">
        <f>IF(OR($R2624=0,NOT(ISNUMBER($I2624))),0,IF(YEAR($I2624)+IF($Q2624=1,RetAgeO,RetAgeE)=FY,MONTH($I2624),IF(YEAR($I2624)+IF($Q2624=1,RetAgeO,RetAgeE)&lt;FY,1,0)))</f>
        <v/>
      </c>
      <c r="V2624" s="38">
        <f>IF(OR($R2624=0,NOT(ISNUMBER($K2624))),0,IF(YEAR($K2624)=FY,MONTH($K2624),IF(YEAR($K2624)&lt;FY,1,0)))</f>
        <v/>
      </c>
      <c r="W2624" s="38">
        <f>IF($R2624=0,0,MIN(12,IF(AND(ISNUMBER($O2624),$O2624&gt;=1,$O2624&lt;=12),INT($O2624),12),IF(AND(RetireExit="Yes",$U2624&gt;0),$U2624,12),IF(AND(ContractExit="Yes",$V2624&gt;0),$V2624,12)))</f>
        <v/>
      </c>
      <c r="X2624" s="37">
        <f>IF(ISNUMBER($P2624),$P2624,IncPct)</f>
        <v/>
      </c>
      <c r="Y2624" s="39">
        <f>IF($W2624=0,0,MAX(0,MIN($W2624,IncMonth-1))+MAX(0,$W2624-IncMonth+1)*(1+$X2624))</f>
        <v/>
      </c>
      <c r="Z2624" s="40">
        <f>IF($C2624="",0,IFERROR(INDEX(Departments!$B$5:$B$54,MATCH($C2624,Departments!$A$5:$A$54,0)),0))</f>
        <v/>
      </c>
      <c r="AA2624" s="41">
        <f>N($L2624)*$Y2624</f>
        <v/>
      </c>
      <c r="AB2624" s="41">
        <f>N($M2624)*$Y2624</f>
        <v/>
      </c>
      <c r="AC2624" s="41">
        <f>$AA2624*$Z2624</f>
        <v/>
      </c>
      <c r="AD2624" s="41">
        <f>$AA2624*BonusMonths/12</f>
        <v/>
      </c>
      <c r="AE2624" s="41">
        <f>($AA2624+SI_Gross*$AB2624)*IF($Q2624=1,SI_O,SI_E)</f>
        <v/>
      </c>
      <c r="AF2624" s="41">
        <f>IF($Q2624=1,0,$AA2624*EOSB)</f>
        <v/>
      </c>
      <c r="AG2624" s="41">
        <f>$AN2624*$W2624</f>
        <v/>
      </c>
      <c r="AH2624" s="41">
        <f>SUM($AA2624:$AG2624)</f>
        <v/>
      </c>
      <c r="AI2624" s="41">
        <f>12*($AM2624+$AN2624)</f>
        <v/>
      </c>
      <c r="AJ2624" s="41">
        <f>$AM2624*((IncMonth-1)+(13-IncMonth)*(1+$X2624))+12*$AN2624</f>
        <v/>
      </c>
      <c r="AK2624" s="41">
        <f>IF($R2624=1,N($L2624)+N($M2624),0)</f>
        <v/>
      </c>
      <c r="AL2624">
        <f>IF($C2624="","",IF(N($L2624)&lt;=0,"Basic salary missing",IF(ISNA(MATCH($C2624,Departments!$A$5:$A$54,0)),"Department not on Departments sheet",IF(AND($I2624&lt;&gt;"",NOT(ISNUMBER($I2624))),"Date of birth is text, not a date",IF(AND($K2624&lt;&gt;"",NOT(ISNUMBER($K2624))),"Contract end is text, not a date","")))))</f>
        <v/>
      </c>
      <c r="AM2624" s="41">
        <f>IF($R2624=0,0,N($L2624)*(1+$Z2624+BonusMonths/12+IF($Q2624=1,0,EOSB))+N($M2624)+(N($L2624)+SI_Gross*N($M2624))*IF($Q2624=1,SI_O,SI_E))</f>
        <v/>
      </c>
      <c r="AN2624" s="41">
        <f>IF($R2624=0,0,(IF($Q2624=1,MedO,MedE+Ticket)+Training)/12)</f>
        <v/>
      </c>
    </row>
    <row r="2625">
      <c r="I2625" s="35" t="n"/>
      <c r="J2625" s="35" t="n"/>
      <c r="K2625" s="35" t="n"/>
      <c r="L2625" s="36" t="n"/>
      <c r="M2625" s="36" t="n"/>
      <c r="P2625" s="37" t="n"/>
      <c r="Q2625" s="38">
        <f>IF($C2625="",0,IF(OR(LOWER(TRIM($G2625))="omani",LOWER(TRIM($G2625))="oman",LOWER(TRIM($G2625))="om",LOWER(TRIM($G2625))="local"),1,0))</f>
        <v/>
      </c>
      <c r="R2625" s="38">
        <f>IF($C2625="",0,IF(OR(ISNUMBER(SEARCH("resign",$N2625)),ISNUMBER(SEARCH("terminat",$N2625)),ISNUMBER(SEARCH("inactive",$N2625)),ISNUMBER(SEARCH("vacan",$N2625)),ISNUMBER(SEARCH("deceased",$N2625)),ISNUMBER(SEARCH("separated",$N2625))),0,1))</f>
        <v/>
      </c>
      <c r="S2625">
        <f>IF(OR($R2625=0,NOT(ISNUMBER($I2625))),"",IFERROR(DATEDIF($I2625,DATE(FY,1,1),"y"),""))</f>
        <v/>
      </c>
      <c r="T2625">
        <f>IF(OR($R2625=0,NOT(ISNUMBER($J2625))),"",IFERROR(DATEDIF($J2625,DATE(FY,1,1),"y"),0))</f>
        <v/>
      </c>
      <c r="U2625" s="38">
        <f>IF(OR($R2625=0,NOT(ISNUMBER($I2625))),0,IF(YEAR($I2625)+IF($Q2625=1,RetAgeO,RetAgeE)=FY,MONTH($I2625),IF(YEAR($I2625)+IF($Q2625=1,RetAgeO,RetAgeE)&lt;FY,1,0)))</f>
        <v/>
      </c>
      <c r="V2625" s="38">
        <f>IF(OR($R2625=0,NOT(ISNUMBER($K2625))),0,IF(YEAR($K2625)=FY,MONTH($K2625),IF(YEAR($K2625)&lt;FY,1,0)))</f>
        <v/>
      </c>
      <c r="W2625" s="38">
        <f>IF($R2625=0,0,MIN(12,IF(AND(ISNUMBER($O2625),$O2625&gt;=1,$O2625&lt;=12),INT($O2625),12),IF(AND(RetireExit="Yes",$U2625&gt;0),$U2625,12),IF(AND(ContractExit="Yes",$V2625&gt;0),$V2625,12)))</f>
        <v/>
      </c>
      <c r="X2625" s="37">
        <f>IF(ISNUMBER($P2625),$P2625,IncPct)</f>
        <v/>
      </c>
      <c r="Y2625" s="39">
        <f>IF($W2625=0,0,MAX(0,MIN($W2625,IncMonth-1))+MAX(0,$W2625-IncMonth+1)*(1+$X2625))</f>
        <v/>
      </c>
      <c r="Z2625" s="40">
        <f>IF($C2625="",0,IFERROR(INDEX(Departments!$B$5:$B$54,MATCH($C2625,Departments!$A$5:$A$54,0)),0))</f>
        <v/>
      </c>
      <c r="AA2625" s="41">
        <f>N($L2625)*$Y2625</f>
        <v/>
      </c>
      <c r="AB2625" s="41">
        <f>N($M2625)*$Y2625</f>
        <v/>
      </c>
      <c r="AC2625" s="41">
        <f>$AA2625*$Z2625</f>
        <v/>
      </c>
      <c r="AD2625" s="41">
        <f>$AA2625*BonusMonths/12</f>
        <v/>
      </c>
      <c r="AE2625" s="41">
        <f>($AA2625+SI_Gross*$AB2625)*IF($Q2625=1,SI_O,SI_E)</f>
        <v/>
      </c>
      <c r="AF2625" s="41">
        <f>IF($Q2625=1,0,$AA2625*EOSB)</f>
        <v/>
      </c>
      <c r="AG2625" s="41">
        <f>$AN2625*$W2625</f>
        <v/>
      </c>
      <c r="AH2625" s="41">
        <f>SUM($AA2625:$AG2625)</f>
        <v/>
      </c>
      <c r="AI2625" s="41">
        <f>12*($AM2625+$AN2625)</f>
        <v/>
      </c>
      <c r="AJ2625" s="41">
        <f>$AM2625*((IncMonth-1)+(13-IncMonth)*(1+$X2625))+12*$AN2625</f>
        <v/>
      </c>
      <c r="AK2625" s="41">
        <f>IF($R2625=1,N($L2625)+N($M2625),0)</f>
        <v/>
      </c>
      <c r="AL2625">
        <f>IF($C2625="","",IF(N($L2625)&lt;=0,"Basic salary missing",IF(ISNA(MATCH($C2625,Departments!$A$5:$A$54,0)),"Department not on Departments sheet",IF(AND($I2625&lt;&gt;"",NOT(ISNUMBER($I2625))),"Date of birth is text, not a date",IF(AND($K2625&lt;&gt;"",NOT(ISNUMBER($K2625))),"Contract end is text, not a date","")))))</f>
        <v/>
      </c>
      <c r="AM2625" s="41">
        <f>IF($R2625=0,0,N($L2625)*(1+$Z2625+BonusMonths/12+IF($Q2625=1,0,EOSB))+N($M2625)+(N($L2625)+SI_Gross*N($M2625))*IF($Q2625=1,SI_O,SI_E))</f>
        <v/>
      </c>
      <c r="AN2625" s="41">
        <f>IF($R2625=0,0,(IF($Q2625=1,MedO,MedE+Ticket)+Training)/12)</f>
        <v/>
      </c>
    </row>
    <row r="2626">
      <c r="I2626" s="35" t="n"/>
      <c r="J2626" s="35" t="n"/>
      <c r="K2626" s="35" t="n"/>
      <c r="L2626" s="36" t="n"/>
      <c r="M2626" s="36" t="n"/>
      <c r="P2626" s="37" t="n"/>
      <c r="Q2626" s="38">
        <f>IF($C2626="",0,IF(OR(LOWER(TRIM($G2626))="omani",LOWER(TRIM($G2626))="oman",LOWER(TRIM($G2626))="om",LOWER(TRIM($G2626))="local"),1,0))</f>
        <v/>
      </c>
      <c r="R2626" s="38">
        <f>IF($C2626="",0,IF(OR(ISNUMBER(SEARCH("resign",$N2626)),ISNUMBER(SEARCH("terminat",$N2626)),ISNUMBER(SEARCH("inactive",$N2626)),ISNUMBER(SEARCH("vacan",$N2626)),ISNUMBER(SEARCH("deceased",$N2626)),ISNUMBER(SEARCH("separated",$N2626))),0,1))</f>
        <v/>
      </c>
      <c r="S2626">
        <f>IF(OR($R2626=0,NOT(ISNUMBER($I2626))),"",IFERROR(DATEDIF($I2626,DATE(FY,1,1),"y"),""))</f>
        <v/>
      </c>
      <c r="T2626">
        <f>IF(OR($R2626=0,NOT(ISNUMBER($J2626))),"",IFERROR(DATEDIF($J2626,DATE(FY,1,1),"y"),0))</f>
        <v/>
      </c>
      <c r="U2626" s="38">
        <f>IF(OR($R2626=0,NOT(ISNUMBER($I2626))),0,IF(YEAR($I2626)+IF($Q2626=1,RetAgeO,RetAgeE)=FY,MONTH($I2626),IF(YEAR($I2626)+IF($Q2626=1,RetAgeO,RetAgeE)&lt;FY,1,0)))</f>
        <v/>
      </c>
      <c r="V2626" s="38">
        <f>IF(OR($R2626=0,NOT(ISNUMBER($K2626))),0,IF(YEAR($K2626)=FY,MONTH($K2626),IF(YEAR($K2626)&lt;FY,1,0)))</f>
        <v/>
      </c>
      <c r="W2626" s="38">
        <f>IF($R2626=0,0,MIN(12,IF(AND(ISNUMBER($O2626),$O2626&gt;=1,$O2626&lt;=12),INT($O2626),12),IF(AND(RetireExit="Yes",$U2626&gt;0),$U2626,12),IF(AND(ContractExit="Yes",$V2626&gt;0),$V2626,12)))</f>
        <v/>
      </c>
      <c r="X2626" s="37">
        <f>IF(ISNUMBER($P2626),$P2626,IncPct)</f>
        <v/>
      </c>
      <c r="Y2626" s="39">
        <f>IF($W2626=0,0,MAX(0,MIN($W2626,IncMonth-1))+MAX(0,$W2626-IncMonth+1)*(1+$X2626))</f>
        <v/>
      </c>
      <c r="Z2626" s="40">
        <f>IF($C2626="",0,IFERROR(INDEX(Departments!$B$5:$B$54,MATCH($C2626,Departments!$A$5:$A$54,0)),0))</f>
        <v/>
      </c>
      <c r="AA2626" s="41">
        <f>N($L2626)*$Y2626</f>
        <v/>
      </c>
      <c r="AB2626" s="41">
        <f>N($M2626)*$Y2626</f>
        <v/>
      </c>
      <c r="AC2626" s="41">
        <f>$AA2626*$Z2626</f>
        <v/>
      </c>
      <c r="AD2626" s="41">
        <f>$AA2626*BonusMonths/12</f>
        <v/>
      </c>
      <c r="AE2626" s="41">
        <f>($AA2626+SI_Gross*$AB2626)*IF($Q2626=1,SI_O,SI_E)</f>
        <v/>
      </c>
      <c r="AF2626" s="41">
        <f>IF($Q2626=1,0,$AA2626*EOSB)</f>
        <v/>
      </c>
      <c r="AG2626" s="41">
        <f>$AN2626*$W2626</f>
        <v/>
      </c>
      <c r="AH2626" s="41">
        <f>SUM($AA2626:$AG2626)</f>
        <v/>
      </c>
      <c r="AI2626" s="41">
        <f>12*($AM2626+$AN2626)</f>
        <v/>
      </c>
      <c r="AJ2626" s="41">
        <f>$AM2626*((IncMonth-1)+(13-IncMonth)*(1+$X2626))+12*$AN2626</f>
        <v/>
      </c>
      <c r="AK2626" s="41">
        <f>IF($R2626=1,N($L2626)+N($M2626),0)</f>
        <v/>
      </c>
      <c r="AL2626">
        <f>IF($C2626="","",IF(N($L2626)&lt;=0,"Basic salary missing",IF(ISNA(MATCH($C2626,Departments!$A$5:$A$54,0)),"Department not on Departments sheet",IF(AND($I2626&lt;&gt;"",NOT(ISNUMBER($I2626))),"Date of birth is text, not a date",IF(AND($K2626&lt;&gt;"",NOT(ISNUMBER($K2626))),"Contract end is text, not a date","")))))</f>
        <v/>
      </c>
      <c r="AM2626" s="41">
        <f>IF($R2626=0,0,N($L2626)*(1+$Z2626+BonusMonths/12+IF($Q2626=1,0,EOSB))+N($M2626)+(N($L2626)+SI_Gross*N($M2626))*IF($Q2626=1,SI_O,SI_E))</f>
        <v/>
      </c>
      <c r="AN2626" s="41">
        <f>IF($R2626=0,0,(IF($Q2626=1,MedO,MedE+Ticket)+Training)/12)</f>
        <v/>
      </c>
    </row>
    <row r="2627">
      <c r="I2627" s="35" t="n"/>
      <c r="J2627" s="35" t="n"/>
      <c r="K2627" s="35" t="n"/>
      <c r="L2627" s="36" t="n"/>
      <c r="M2627" s="36" t="n"/>
      <c r="P2627" s="37" t="n"/>
      <c r="Q2627" s="38">
        <f>IF($C2627="",0,IF(OR(LOWER(TRIM($G2627))="omani",LOWER(TRIM($G2627))="oman",LOWER(TRIM($G2627))="om",LOWER(TRIM($G2627))="local"),1,0))</f>
        <v/>
      </c>
      <c r="R2627" s="38">
        <f>IF($C2627="",0,IF(OR(ISNUMBER(SEARCH("resign",$N2627)),ISNUMBER(SEARCH("terminat",$N2627)),ISNUMBER(SEARCH("inactive",$N2627)),ISNUMBER(SEARCH("vacan",$N2627)),ISNUMBER(SEARCH("deceased",$N2627)),ISNUMBER(SEARCH("separated",$N2627))),0,1))</f>
        <v/>
      </c>
      <c r="S2627">
        <f>IF(OR($R2627=0,NOT(ISNUMBER($I2627))),"",IFERROR(DATEDIF($I2627,DATE(FY,1,1),"y"),""))</f>
        <v/>
      </c>
      <c r="T2627">
        <f>IF(OR($R2627=0,NOT(ISNUMBER($J2627))),"",IFERROR(DATEDIF($J2627,DATE(FY,1,1),"y"),0))</f>
        <v/>
      </c>
      <c r="U2627" s="38">
        <f>IF(OR($R2627=0,NOT(ISNUMBER($I2627))),0,IF(YEAR($I2627)+IF($Q2627=1,RetAgeO,RetAgeE)=FY,MONTH($I2627),IF(YEAR($I2627)+IF($Q2627=1,RetAgeO,RetAgeE)&lt;FY,1,0)))</f>
        <v/>
      </c>
      <c r="V2627" s="38">
        <f>IF(OR($R2627=0,NOT(ISNUMBER($K2627))),0,IF(YEAR($K2627)=FY,MONTH($K2627),IF(YEAR($K2627)&lt;FY,1,0)))</f>
        <v/>
      </c>
      <c r="W2627" s="38">
        <f>IF($R2627=0,0,MIN(12,IF(AND(ISNUMBER($O2627),$O2627&gt;=1,$O2627&lt;=12),INT($O2627),12),IF(AND(RetireExit="Yes",$U2627&gt;0),$U2627,12),IF(AND(ContractExit="Yes",$V2627&gt;0),$V2627,12)))</f>
        <v/>
      </c>
      <c r="X2627" s="37">
        <f>IF(ISNUMBER($P2627),$P2627,IncPct)</f>
        <v/>
      </c>
      <c r="Y2627" s="39">
        <f>IF($W2627=0,0,MAX(0,MIN($W2627,IncMonth-1))+MAX(0,$W2627-IncMonth+1)*(1+$X2627))</f>
        <v/>
      </c>
      <c r="Z2627" s="40">
        <f>IF($C2627="",0,IFERROR(INDEX(Departments!$B$5:$B$54,MATCH($C2627,Departments!$A$5:$A$54,0)),0))</f>
        <v/>
      </c>
      <c r="AA2627" s="41">
        <f>N($L2627)*$Y2627</f>
        <v/>
      </c>
      <c r="AB2627" s="41">
        <f>N($M2627)*$Y2627</f>
        <v/>
      </c>
      <c r="AC2627" s="41">
        <f>$AA2627*$Z2627</f>
        <v/>
      </c>
      <c r="AD2627" s="41">
        <f>$AA2627*BonusMonths/12</f>
        <v/>
      </c>
      <c r="AE2627" s="41">
        <f>($AA2627+SI_Gross*$AB2627)*IF($Q2627=1,SI_O,SI_E)</f>
        <v/>
      </c>
      <c r="AF2627" s="41">
        <f>IF($Q2627=1,0,$AA2627*EOSB)</f>
        <v/>
      </c>
      <c r="AG2627" s="41">
        <f>$AN2627*$W2627</f>
        <v/>
      </c>
      <c r="AH2627" s="41">
        <f>SUM($AA2627:$AG2627)</f>
        <v/>
      </c>
      <c r="AI2627" s="41">
        <f>12*($AM2627+$AN2627)</f>
        <v/>
      </c>
      <c r="AJ2627" s="41">
        <f>$AM2627*((IncMonth-1)+(13-IncMonth)*(1+$X2627))+12*$AN2627</f>
        <v/>
      </c>
      <c r="AK2627" s="41">
        <f>IF($R2627=1,N($L2627)+N($M2627),0)</f>
        <v/>
      </c>
      <c r="AL2627">
        <f>IF($C2627="","",IF(N($L2627)&lt;=0,"Basic salary missing",IF(ISNA(MATCH($C2627,Departments!$A$5:$A$54,0)),"Department not on Departments sheet",IF(AND($I2627&lt;&gt;"",NOT(ISNUMBER($I2627))),"Date of birth is text, not a date",IF(AND($K2627&lt;&gt;"",NOT(ISNUMBER($K2627))),"Contract end is text, not a date","")))))</f>
        <v/>
      </c>
      <c r="AM2627" s="41">
        <f>IF($R2627=0,0,N($L2627)*(1+$Z2627+BonusMonths/12+IF($Q2627=1,0,EOSB))+N($M2627)+(N($L2627)+SI_Gross*N($M2627))*IF($Q2627=1,SI_O,SI_E))</f>
        <v/>
      </c>
      <c r="AN2627" s="41">
        <f>IF($R2627=0,0,(IF($Q2627=1,MedO,MedE+Ticket)+Training)/12)</f>
        <v/>
      </c>
    </row>
    <row r="2628">
      <c r="I2628" s="35" t="n"/>
      <c r="J2628" s="35" t="n"/>
      <c r="K2628" s="35" t="n"/>
      <c r="L2628" s="36" t="n"/>
      <c r="M2628" s="36" t="n"/>
      <c r="P2628" s="37" t="n"/>
      <c r="Q2628" s="38">
        <f>IF($C2628="",0,IF(OR(LOWER(TRIM($G2628))="omani",LOWER(TRIM($G2628))="oman",LOWER(TRIM($G2628))="om",LOWER(TRIM($G2628))="local"),1,0))</f>
        <v/>
      </c>
      <c r="R2628" s="38">
        <f>IF($C2628="",0,IF(OR(ISNUMBER(SEARCH("resign",$N2628)),ISNUMBER(SEARCH("terminat",$N2628)),ISNUMBER(SEARCH("inactive",$N2628)),ISNUMBER(SEARCH("vacan",$N2628)),ISNUMBER(SEARCH("deceased",$N2628)),ISNUMBER(SEARCH("separated",$N2628))),0,1))</f>
        <v/>
      </c>
      <c r="S2628">
        <f>IF(OR($R2628=0,NOT(ISNUMBER($I2628))),"",IFERROR(DATEDIF($I2628,DATE(FY,1,1),"y"),""))</f>
        <v/>
      </c>
      <c r="T2628">
        <f>IF(OR($R2628=0,NOT(ISNUMBER($J2628))),"",IFERROR(DATEDIF($J2628,DATE(FY,1,1),"y"),0))</f>
        <v/>
      </c>
      <c r="U2628" s="38">
        <f>IF(OR($R2628=0,NOT(ISNUMBER($I2628))),0,IF(YEAR($I2628)+IF($Q2628=1,RetAgeO,RetAgeE)=FY,MONTH($I2628),IF(YEAR($I2628)+IF($Q2628=1,RetAgeO,RetAgeE)&lt;FY,1,0)))</f>
        <v/>
      </c>
      <c r="V2628" s="38">
        <f>IF(OR($R2628=0,NOT(ISNUMBER($K2628))),0,IF(YEAR($K2628)=FY,MONTH($K2628),IF(YEAR($K2628)&lt;FY,1,0)))</f>
        <v/>
      </c>
      <c r="W2628" s="38">
        <f>IF($R2628=0,0,MIN(12,IF(AND(ISNUMBER($O2628),$O2628&gt;=1,$O2628&lt;=12),INT($O2628),12),IF(AND(RetireExit="Yes",$U2628&gt;0),$U2628,12),IF(AND(ContractExit="Yes",$V2628&gt;0),$V2628,12)))</f>
        <v/>
      </c>
      <c r="X2628" s="37">
        <f>IF(ISNUMBER($P2628),$P2628,IncPct)</f>
        <v/>
      </c>
      <c r="Y2628" s="39">
        <f>IF($W2628=0,0,MAX(0,MIN($W2628,IncMonth-1))+MAX(0,$W2628-IncMonth+1)*(1+$X2628))</f>
        <v/>
      </c>
      <c r="Z2628" s="40">
        <f>IF($C2628="",0,IFERROR(INDEX(Departments!$B$5:$B$54,MATCH($C2628,Departments!$A$5:$A$54,0)),0))</f>
        <v/>
      </c>
      <c r="AA2628" s="41">
        <f>N($L2628)*$Y2628</f>
        <v/>
      </c>
      <c r="AB2628" s="41">
        <f>N($M2628)*$Y2628</f>
        <v/>
      </c>
      <c r="AC2628" s="41">
        <f>$AA2628*$Z2628</f>
        <v/>
      </c>
      <c r="AD2628" s="41">
        <f>$AA2628*BonusMonths/12</f>
        <v/>
      </c>
      <c r="AE2628" s="41">
        <f>($AA2628+SI_Gross*$AB2628)*IF($Q2628=1,SI_O,SI_E)</f>
        <v/>
      </c>
      <c r="AF2628" s="41">
        <f>IF($Q2628=1,0,$AA2628*EOSB)</f>
        <v/>
      </c>
      <c r="AG2628" s="41">
        <f>$AN2628*$W2628</f>
        <v/>
      </c>
      <c r="AH2628" s="41">
        <f>SUM($AA2628:$AG2628)</f>
        <v/>
      </c>
      <c r="AI2628" s="41">
        <f>12*($AM2628+$AN2628)</f>
        <v/>
      </c>
      <c r="AJ2628" s="41">
        <f>$AM2628*((IncMonth-1)+(13-IncMonth)*(1+$X2628))+12*$AN2628</f>
        <v/>
      </c>
      <c r="AK2628" s="41">
        <f>IF($R2628=1,N($L2628)+N($M2628),0)</f>
        <v/>
      </c>
      <c r="AL2628">
        <f>IF($C2628="","",IF(N($L2628)&lt;=0,"Basic salary missing",IF(ISNA(MATCH($C2628,Departments!$A$5:$A$54,0)),"Department not on Departments sheet",IF(AND($I2628&lt;&gt;"",NOT(ISNUMBER($I2628))),"Date of birth is text, not a date",IF(AND($K2628&lt;&gt;"",NOT(ISNUMBER($K2628))),"Contract end is text, not a date","")))))</f>
        <v/>
      </c>
      <c r="AM2628" s="41">
        <f>IF($R2628=0,0,N($L2628)*(1+$Z2628+BonusMonths/12+IF($Q2628=1,0,EOSB))+N($M2628)+(N($L2628)+SI_Gross*N($M2628))*IF($Q2628=1,SI_O,SI_E))</f>
        <v/>
      </c>
      <c r="AN2628" s="41">
        <f>IF($R2628=0,0,(IF($Q2628=1,MedO,MedE+Ticket)+Training)/12)</f>
        <v/>
      </c>
    </row>
    <row r="2629">
      <c r="I2629" s="35" t="n"/>
      <c r="J2629" s="35" t="n"/>
      <c r="K2629" s="35" t="n"/>
      <c r="L2629" s="36" t="n"/>
      <c r="M2629" s="36" t="n"/>
      <c r="P2629" s="37" t="n"/>
      <c r="Q2629" s="38">
        <f>IF($C2629="",0,IF(OR(LOWER(TRIM($G2629))="omani",LOWER(TRIM($G2629))="oman",LOWER(TRIM($G2629))="om",LOWER(TRIM($G2629))="local"),1,0))</f>
        <v/>
      </c>
      <c r="R2629" s="38">
        <f>IF($C2629="",0,IF(OR(ISNUMBER(SEARCH("resign",$N2629)),ISNUMBER(SEARCH("terminat",$N2629)),ISNUMBER(SEARCH("inactive",$N2629)),ISNUMBER(SEARCH("vacan",$N2629)),ISNUMBER(SEARCH("deceased",$N2629)),ISNUMBER(SEARCH("separated",$N2629))),0,1))</f>
        <v/>
      </c>
      <c r="S2629">
        <f>IF(OR($R2629=0,NOT(ISNUMBER($I2629))),"",IFERROR(DATEDIF($I2629,DATE(FY,1,1),"y"),""))</f>
        <v/>
      </c>
      <c r="T2629">
        <f>IF(OR($R2629=0,NOT(ISNUMBER($J2629))),"",IFERROR(DATEDIF($J2629,DATE(FY,1,1),"y"),0))</f>
        <v/>
      </c>
      <c r="U2629" s="38">
        <f>IF(OR($R2629=0,NOT(ISNUMBER($I2629))),0,IF(YEAR($I2629)+IF($Q2629=1,RetAgeO,RetAgeE)=FY,MONTH($I2629),IF(YEAR($I2629)+IF($Q2629=1,RetAgeO,RetAgeE)&lt;FY,1,0)))</f>
        <v/>
      </c>
      <c r="V2629" s="38">
        <f>IF(OR($R2629=0,NOT(ISNUMBER($K2629))),0,IF(YEAR($K2629)=FY,MONTH($K2629),IF(YEAR($K2629)&lt;FY,1,0)))</f>
        <v/>
      </c>
      <c r="W2629" s="38">
        <f>IF($R2629=0,0,MIN(12,IF(AND(ISNUMBER($O2629),$O2629&gt;=1,$O2629&lt;=12),INT($O2629),12),IF(AND(RetireExit="Yes",$U2629&gt;0),$U2629,12),IF(AND(ContractExit="Yes",$V2629&gt;0),$V2629,12)))</f>
        <v/>
      </c>
      <c r="X2629" s="37">
        <f>IF(ISNUMBER($P2629),$P2629,IncPct)</f>
        <v/>
      </c>
      <c r="Y2629" s="39">
        <f>IF($W2629=0,0,MAX(0,MIN($W2629,IncMonth-1))+MAX(0,$W2629-IncMonth+1)*(1+$X2629))</f>
        <v/>
      </c>
      <c r="Z2629" s="40">
        <f>IF($C2629="",0,IFERROR(INDEX(Departments!$B$5:$B$54,MATCH($C2629,Departments!$A$5:$A$54,0)),0))</f>
        <v/>
      </c>
      <c r="AA2629" s="41">
        <f>N($L2629)*$Y2629</f>
        <v/>
      </c>
      <c r="AB2629" s="41">
        <f>N($M2629)*$Y2629</f>
        <v/>
      </c>
      <c r="AC2629" s="41">
        <f>$AA2629*$Z2629</f>
        <v/>
      </c>
      <c r="AD2629" s="41">
        <f>$AA2629*BonusMonths/12</f>
        <v/>
      </c>
      <c r="AE2629" s="41">
        <f>($AA2629+SI_Gross*$AB2629)*IF($Q2629=1,SI_O,SI_E)</f>
        <v/>
      </c>
      <c r="AF2629" s="41">
        <f>IF($Q2629=1,0,$AA2629*EOSB)</f>
        <v/>
      </c>
      <c r="AG2629" s="41">
        <f>$AN2629*$W2629</f>
        <v/>
      </c>
      <c r="AH2629" s="41">
        <f>SUM($AA2629:$AG2629)</f>
        <v/>
      </c>
      <c r="AI2629" s="41">
        <f>12*($AM2629+$AN2629)</f>
        <v/>
      </c>
      <c r="AJ2629" s="41">
        <f>$AM2629*((IncMonth-1)+(13-IncMonth)*(1+$X2629))+12*$AN2629</f>
        <v/>
      </c>
      <c r="AK2629" s="41">
        <f>IF($R2629=1,N($L2629)+N($M2629),0)</f>
        <v/>
      </c>
      <c r="AL2629">
        <f>IF($C2629="","",IF(N($L2629)&lt;=0,"Basic salary missing",IF(ISNA(MATCH($C2629,Departments!$A$5:$A$54,0)),"Department not on Departments sheet",IF(AND($I2629&lt;&gt;"",NOT(ISNUMBER($I2629))),"Date of birth is text, not a date",IF(AND($K2629&lt;&gt;"",NOT(ISNUMBER($K2629))),"Contract end is text, not a date","")))))</f>
        <v/>
      </c>
      <c r="AM2629" s="41">
        <f>IF($R2629=0,0,N($L2629)*(1+$Z2629+BonusMonths/12+IF($Q2629=1,0,EOSB))+N($M2629)+(N($L2629)+SI_Gross*N($M2629))*IF($Q2629=1,SI_O,SI_E))</f>
        <v/>
      </c>
      <c r="AN2629" s="41">
        <f>IF($R2629=0,0,(IF($Q2629=1,MedO,MedE+Ticket)+Training)/12)</f>
        <v/>
      </c>
    </row>
    <row r="2630">
      <c r="I2630" s="35" t="n"/>
      <c r="J2630" s="35" t="n"/>
      <c r="K2630" s="35" t="n"/>
      <c r="L2630" s="36" t="n"/>
      <c r="M2630" s="36" t="n"/>
      <c r="P2630" s="37" t="n"/>
      <c r="Q2630" s="38">
        <f>IF($C2630="",0,IF(OR(LOWER(TRIM($G2630))="omani",LOWER(TRIM($G2630))="oman",LOWER(TRIM($G2630))="om",LOWER(TRIM($G2630))="local"),1,0))</f>
        <v/>
      </c>
      <c r="R2630" s="38">
        <f>IF($C2630="",0,IF(OR(ISNUMBER(SEARCH("resign",$N2630)),ISNUMBER(SEARCH("terminat",$N2630)),ISNUMBER(SEARCH("inactive",$N2630)),ISNUMBER(SEARCH("vacan",$N2630)),ISNUMBER(SEARCH("deceased",$N2630)),ISNUMBER(SEARCH("separated",$N2630))),0,1))</f>
        <v/>
      </c>
      <c r="S2630">
        <f>IF(OR($R2630=0,NOT(ISNUMBER($I2630))),"",IFERROR(DATEDIF($I2630,DATE(FY,1,1),"y"),""))</f>
        <v/>
      </c>
      <c r="T2630">
        <f>IF(OR($R2630=0,NOT(ISNUMBER($J2630))),"",IFERROR(DATEDIF($J2630,DATE(FY,1,1),"y"),0))</f>
        <v/>
      </c>
      <c r="U2630" s="38">
        <f>IF(OR($R2630=0,NOT(ISNUMBER($I2630))),0,IF(YEAR($I2630)+IF($Q2630=1,RetAgeO,RetAgeE)=FY,MONTH($I2630),IF(YEAR($I2630)+IF($Q2630=1,RetAgeO,RetAgeE)&lt;FY,1,0)))</f>
        <v/>
      </c>
      <c r="V2630" s="38">
        <f>IF(OR($R2630=0,NOT(ISNUMBER($K2630))),0,IF(YEAR($K2630)=FY,MONTH($K2630),IF(YEAR($K2630)&lt;FY,1,0)))</f>
        <v/>
      </c>
      <c r="W2630" s="38">
        <f>IF($R2630=0,0,MIN(12,IF(AND(ISNUMBER($O2630),$O2630&gt;=1,$O2630&lt;=12),INT($O2630),12),IF(AND(RetireExit="Yes",$U2630&gt;0),$U2630,12),IF(AND(ContractExit="Yes",$V2630&gt;0),$V2630,12)))</f>
        <v/>
      </c>
      <c r="X2630" s="37">
        <f>IF(ISNUMBER($P2630),$P2630,IncPct)</f>
        <v/>
      </c>
      <c r="Y2630" s="39">
        <f>IF($W2630=0,0,MAX(0,MIN($W2630,IncMonth-1))+MAX(0,$W2630-IncMonth+1)*(1+$X2630))</f>
        <v/>
      </c>
      <c r="Z2630" s="40">
        <f>IF($C2630="",0,IFERROR(INDEX(Departments!$B$5:$B$54,MATCH($C2630,Departments!$A$5:$A$54,0)),0))</f>
        <v/>
      </c>
      <c r="AA2630" s="41">
        <f>N($L2630)*$Y2630</f>
        <v/>
      </c>
      <c r="AB2630" s="41">
        <f>N($M2630)*$Y2630</f>
        <v/>
      </c>
      <c r="AC2630" s="41">
        <f>$AA2630*$Z2630</f>
        <v/>
      </c>
      <c r="AD2630" s="41">
        <f>$AA2630*BonusMonths/12</f>
        <v/>
      </c>
      <c r="AE2630" s="41">
        <f>($AA2630+SI_Gross*$AB2630)*IF($Q2630=1,SI_O,SI_E)</f>
        <v/>
      </c>
      <c r="AF2630" s="41">
        <f>IF($Q2630=1,0,$AA2630*EOSB)</f>
        <v/>
      </c>
      <c r="AG2630" s="41">
        <f>$AN2630*$W2630</f>
        <v/>
      </c>
      <c r="AH2630" s="41">
        <f>SUM($AA2630:$AG2630)</f>
        <v/>
      </c>
      <c r="AI2630" s="41">
        <f>12*($AM2630+$AN2630)</f>
        <v/>
      </c>
      <c r="AJ2630" s="41">
        <f>$AM2630*((IncMonth-1)+(13-IncMonth)*(1+$X2630))+12*$AN2630</f>
        <v/>
      </c>
      <c r="AK2630" s="41">
        <f>IF($R2630=1,N($L2630)+N($M2630),0)</f>
        <v/>
      </c>
      <c r="AL2630">
        <f>IF($C2630="","",IF(N($L2630)&lt;=0,"Basic salary missing",IF(ISNA(MATCH($C2630,Departments!$A$5:$A$54,0)),"Department not on Departments sheet",IF(AND($I2630&lt;&gt;"",NOT(ISNUMBER($I2630))),"Date of birth is text, not a date",IF(AND($K2630&lt;&gt;"",NOT(ISNUMBER($K2630))),"Contract end is text, not a date","")))))</f>
        <v/>
      </c>
      <c r="AM2630" s="41">
        <f>IF($R2630=0,0,N($L2630)*(1+$Z2630+BonusMonths/12+IF($Q2630=1,0,EOSB))+N($M2630)+(N($L2630)+SI_Gross*N($M2630))*IF($Q2630=1,SI_O,SI_E))</f>
        <v/>
      </c>
      <c r="AN2630" s="41">
        <f>IF($R2630=0,0,(IF($Q2630=1,MedO,MedE+Ticket)+Training)/12)</f>
        <v/>
      </c>
    </row>
    <row r="2631">
      <c r="I2631" s="35" t="n"/>
      <c r="J2631" s="35" t="n"/>
      <c r="K2631" s="35" t="n"/>
      <c r="L2631" s="36" t="n"/>
      <c r="M2631" s="36" t="n"/>
      <c r="P2631" s="37" t="n"/>
      <c r="Q2631" s="38">
        <f>IF($C2631="",0,IF(OR(LOWER(TRIM($G2631))="omani",LOWER(TRIM($G2631))="oman",LOWER(TRIM($G2631))="om",LOWER(TRIM($G2631))="local"),1,0))</f>
        <v/>
      </c>
      <c r="R2631" s="38">
        <f>IF($C2631="",0,IF(OR(ISNUMBER(SEARCH("resign",$N2631)),ISNUMBER(SEARCH("terminat",$N2631)),ISNUMBER(SEARCH("inactive",$N2631)),ISNUMBER(SEARCH("vacan",$N2631)),ISNUMBER(SEARCH("deceased",$N2631)),ISNUMBER(SEARCH("separated",$N2631))),0,1))</f>
        <v/>
      </c>
      <c r="S2631">
        <f>IF(OR($R2631=0,NOT(ISNUMBER($I2631))),"",IFERROR(DATEDIF($I2631,DATE(FY,1,1),"y"),""))</f>
        <v/>
      </c>
      <c r="T2631">
        <f>IF(OR($R2631=0,NOT(ISNUMBER($J2631))),"",IFERROR(DATEDIF($J2631,DATE(FY,1,1),"y"),0))</f>
        <v/>
      </c>
      <c r="U2631" s="38">
        <f>IF(OR($R2631=0,NOT(ISNUMBER($I2631))),0,IF(YEAR($I2631)+IF($Q2631=1,RetAgeO,RetAgeE)=FY,MONTH($I2631),IF(YEAR($I2631)+IF($Q2631=1,RetAgeO,RetAgeE)&lt;FY,1,0)))</f>
        <v/>
      </c>
      <c r="V2631" s="38">
        <f>IF(OR($R2631=0,NOT(ISNUMBER($K2631))),0,IF(YEAR($K2631)=FY,MONTH($K2631),IF(YEAR($K2631)&lt;FY,1,0)))</f>
        <v/>
      </c>
      <c r="W2631" s="38">
        <f>IF($R2631=0,0,MIN(12,IF(AND(ISNUMBER($O2631),$O2631&gt;=1,$O2631&lt;=12),INT($O2631),12),IF(AND(RetireExit="Yes",$U2631&gt;0),$U2631,12),IF(AND(ContractExit="Yes",$V2631&gt;0),$V2631,12)))</f>
        <v/>
      </c>
      <c r="X2631" s="37">
        <f>IF(ISNUMBER($P2631),$P2631,IncPct)</f>
        <v/>
      </c>
      <c r="Y2631" s="39">
        <f>IF($W2631=0,0,MAX(0,MIN($W2631,IncMonth-1))+MAX(0,$W2631-IncMonth+1)*(1+$X2631))</f>
        <v/>
      </c>
      <c r="Z2631" s="40">
        <f>IF($C2631="",0,IFERROR(INDEX(Departments!$B$5:$B$54,MATCH($C2631,Departments!$A$5:$A$54,0)),0))</f>
        <v/>
      </c>
      <c r="AA2631" s="41">
        <f>N($L2631)*$Y2631</f>
        <v/>
      </c>
      <c r="AB2631" s="41">
        <f>N($M2631)*$Y2631</f>
        <v/>
      </c>
      <c r="AC2631" s="41">
        <f>$AA2631*$Z2631</f>
        <v/>
      </c>
      <c r="AD2631" s="41">
        <f>$AA2631*BonusMonths/12</f>
        <v/>
      </c>
      <c r="AE2631" s="41">
        <f>($AA2631+SI_Gross*$AB2631)*IF($Q2631=1,SI_O,SI_E)</f>
        <v/>
      </c>
      <c r="AF2631" s="41">
        <f>IF($Q2631=1,0,$AA2631*EOSB)</f>
        <v/>
      </c>
      <c r="AG2631" s="41">
        <f>$AN2631*$W2631</f>
        <v/>
      </c>
      <c r="AH2631" s="41">
        <f>SUM($AA2631:$AG2631)</f>
        <v/>
      </c>
      <c r="AI2631" s="41">
        <f>12*($AM2631+$AN2631)</f>
        <v/>
      </c>
      <c r="AJ2631" s="41">
        <f>$AM2631*((IncMonth-1)+(13-IncMonth)*(1+$X2631))+12*$AN2631</f>
        <v/>
      </c>
      <c r="AK2631" s="41">
        <f>IF($R2631=1,N($L2631)+N($M2631),0)</f>
        <v/>
      </c>
      <c r="AL2631">
        <f>IF($C2631="","",IF(N($L2631)&lt;=0,"Basic salary missing",IF(ISNA(MATCH($C2631,Departments!$A$5:$A$54,0)),"Department not on Departments sheet",IF(AND($I2631&lt;&gt;"",NOT(ISNUMBER($I2631))),"Date of birth is text, not a date",IF(AND($K2631&lt;&gt;"",NOT(ISNUMBER($K2631))),"Contract end is text, not a date","")))))</f>
        <v/>
      </c>
      <c r="AM2631" s="41">
        <f>IF($R2631=0,0,N($L2631)*(1+$Z2631+BonusMonths/12+IF($Q2631=1,0,EOSB))+N($M2631)+(N($L2631)+SI_Gross*N($M2631))*IF($Q2631=1,SI_O,SI_E))</f>
        <v/>
      </c>
      <c r="AN2631" s="41">
        <f>IF($R2631=0,0,(IF($Q2631=1,MedO,MedE+Ticket)+Training)/12)</f>
        <v/>
      </c>
    </row>
    <row r="2632">
      <c r="I2632" s="35" t="n"/>
      <c r="J2632" s="35" t="n"/>
      <c r="K2632" s="35" t="n"/>
      <c r="L2632" s="36" t="n"/>
      <c r="M2632" s="36" t="n"/>
      <c r="P2632" s="37" t="n"/>
      <c r="Q2632" s="38">
        <f>IF($C2632="",0,IF(OR(LOWER(TRIM($G2632))="omani",LOWER(TRIM($G2632))="oman",LOWER(TRIM($G2632))="om",LOWER(TRIM($G2632))="local"),1,0))</f>
        <v/>
      </c>
      <c r="R2632" s="38">
        <f>IF($C2632="",0,IF(OR(ISNUMBER(SEARCH("resign",$N2632)),ISNUMBER(SEARCH("terminat",$N2632)),ISNUMBER(SEARCH("inactive",$N2632)),ISNUMBER(SEARCH("vacan",$N2632)),ISNUMBER(SEARCH("deceased",$N2632)),ISNUMBER(SEARCH("separated",$N2632))),0,1))</f>
        <v/>
      </c>
      <c r="S2632">
        <f>IF(OR($R2632=0,NOT(ISNUMBER($I2632))),"",IFERROR(DATEDIF($I2632,DATE(FY,1,1),"y"),""))</f>
        <v/>
      </c>
      <c r="T2632">
        <f>IF(OR($R2632=0,NOT(ISNUMBER($J2632))),"",IFERROR(DATEDIF($J2632,DATE(FY,1,1),"y"),0))</f>
        <v/>
      </c>
      <c r="U2632" s="38">
        <f>IF(OR($R2632=0,NOT(ISNUMBER($I2632))),0,IF(YEAR($I2632)+IF($Q2632=1,RetAgeO,RetAgeE)=FY,MONTH($I2632),IF(YEAR($I2632)+IF($Q2632=1,RetAgeO,RetAgeE)&lt;FY,1,0)))</f>
        <v/>
      </c>
      <c r="V2632" s="38">
        <f>IF(OR($R2632=0,NOT(ISNUMBER($K2632))),0,IF(YEAR($K2632)=FY,MONTH($K2632),IF(YEAR($K2632)&lt;FY,1,0)))</f>
        <v/>
      </c>
      <c r="W2632" s="38">
        <f>IF($R2632=0,0,MIN(12,IF(AND(ISNUMBER($O2632),$O2632&gt;=1,$O2632&lt;=12),INT($O2632),12),IF(AND(RetireExit="Yes",$U2632&gt;0),$U2632,12),IF(AND(ContractExit="Yes",$V2632&gt;0),$V2632,12)))</f>
        <v/>
      </c>
      <c r="X2632" s="37">
        <f>IF(ISNUMBER($P2632),$P2632,IncPct)</f>
        <v/>
      </c>
      <c r="Y2632" s="39">
        <f>IF($W2632=0,0,MAX(0,MIN($W2632,IncMonth-1))+MAX(0,$W2632-IncMonth+1)*(1+$X2632))</f>
        <v/>
      </c>
      <c r="Z2632" s="40">
        <f>IF($C2632="",0,IFERROR(INDEX(Departments!$B$5:$B$54,MATCH($C2632,Departments!$A$5:$A$54,0)),0))</f>
        <v/>
      </c>
      <c r="AA2632" s="41">
        <f>N($L2632)*$Y2632</f>
        <v/>
      </c>
      <c r="AB2632" s="41">
        <f>N($M2632)*$Y2632</f>
        <v/>
      </c>
      <c r="AC2632" s="41">
        <f>$AA2632*$Z2632</f>
        <v/>
      </c>
      <c r="AD2632" s="41">
        <f>$AA2632*BonusMonths/12</f>
        <v/>
      </c>
      <c r="AE2632" s="41">
        <f>($AA2632+SI_Gross*$AB2632)*IF($Q2632=1,SI_O,SI_E)</f>
        <v/>
      </c>
      <c r="AF2632" s="41">
        <f>IF($Q2632=1,0,$AA2632*EOSB)</f>
        <v/>
      </c>
      <c r="AG2632" s="41">
        <f>$AN2632*$W2632</f>
        <v/>
      </c>
      <c r="AH2632" s="41">
        <f>SUM($AA2632:$AG2632)</f>
        <v/>
      </c>
      <c r="AI2632" s="41">
        <f>12*($AM2632+$AN2632)</f>
        <v/>
      </c>
      <c r="AJ2632" s="41">
        <f>$AM2632*((IncMonth-1)+(13-IncMonth)*(1+$X2632))+12*$AN2632</f>
        <v/>
      </c>
      <c r="AK2632" s="41">
        <f>IF($R2632=1,N($L2632)+N($M2632),0)</f>
        <v/>
      </c>
      <c r="AL2632">
        <f>IF($C2632="","",IF(N($L2632)&lt;=0,"Basic salary missing",IF(ISNA(MATCH($C2632,Departments!$A$5:$A$54,0)),"Department not on Departments sheet",IF(AND($I2632&lt;&gt;"",NOT(ISNUMBER($I2632))),"Date of birth is text, not a date",IF(AND($K2632&lt;&gt;"",NOT(ISNUMBER($K2632))),"Contract end is text, not a date","")))))</f>
        <v/>
      </c>
      <c r="AM2632" s="41">
        <f>IF($R2632=0,0,N($L2632)*(1+$Z2632+BonusMonths/12+IF($Q2632=1,0,EOSB))+N($M2632)+(N($L2632)+SI_Gross*N($M2632))*IF($Q2632=1,SI_O,SI_E))</f>
        <v/>
      </c>
      <c r="AN2632" s="41">
        <f>IF($R2632=0,0,(IF($Q2632=1,MedO,MedE+Ticket)+Training)/12)</f>
        <v/>
      </c>
    </row>
    <row r="2633">
      <c r="I2633" s="35" t="n"/>
      <c r="J2633" s="35" t="n"/>
      <c r="K2633" s="35" t="n"/>
      <c r="L2633" s="36" t="n"/>
      <c r="M2633" s="36" t="n"/>
      <c r="P2633" s="37" t="n"/>
      <c r="Q2633" s="38">
        <f>IF($C2633="",0,IF(OR(LOWER(TRIM($G2633))="omani",LOWER(TRIM($G2633))="oman",LOWER(TRIM($G2633))="om",LOWER(TRIM($G2633))="local"),1,0))</f>
        <v/>
      </c>
      <c r="R2633" s="38">
        <f>IF($C2633="",0,IF(OR(ISNUMBER(SEARCH("resign",$N2633)),ISNUMBER(SEARCH("terminat",$N2633)),ISNUMBER(SEARCH("inactive",$N2633)),ISNUMBER(SEARCH("vacan",$N2633)),ISNUMBER(SEARCH("deceased",$N2633)),ISNUMBER(SEARCH("separated",$N2633))),0,1))</f>
        <v/>
      </c>
      <c r="S2633">
        <f>IF(OR($R2633=0,NOT(ISNUMBER($I2633))),"",IFERROR(DATEDIF($I2633,DATE(FY,1,1),"y"),""))</f>
        <v/>
      </c>
      <c r="T2633">
        <f>IF(OR($R2633=0,NOT(ISNUMBER($J2633))),"",IFERROR(DATEDIF($J2633,DATE(FY,1,1),"y"),0))</f>
        <v/>
      </c>
      <c r="U2633" s="38">
        <f>IF(OR($R2633=0,NOT(ISNUMBER($I2633))),0,IF(YEAR($I2633)+IF($Q2633=1,RetAgeO,RetAgeE)=FY,MONTH($I2633),IF(YEAR($I2633)+IF($Q2633=1,RetAgeO,RetAgeE)&lt;FY,1,0)))</f>
        <v/>
      </c>
      <c r="V2633" s="38">
        <f>IF(OR($R2633=0,NOT(ISNUMBER($K2633))),0,IF(YEAR($K2633)=FY,MONTH($K2633),IF(YEAR($K2633)&lt;FY,1,0)))</f>
        <v/>
      </c>
      <c r="W2633" s="38">
        <f>IF($R2633=0,0,MIN(12,IF(AND(ISNUMBER($O2633),$O2633&gt;=1,$O2633&lt;=12),INT($O2633),12),IF(AND(RetireExit="Yes",$U2633&gt;0),$U2633,12),IF(AND(ContractExit="Yes",$V2633&gt;0),$V2633,12)))</f>
        <v/>
      </c>
      <c r="X2633" s="37">
        <f>IF(ISNUMBER($P2633),$P2633,IncPct)</f>
        <v/>
      </c>
      <c r="Y2633" s="39">
        <f>IF($W2633=0,0,MAX(0,MIN($W2633,IncMonth-1))+MAX(0,$W2633-IncMonth+1)*(1+$X2633))</f>
        <v/>
      </c>
      <c r="Z2633" s="40">
        <f>IF($C2633="",0,IFERROR(INDEX(Departments!$B$5:$B$54,MATCH($C2633,Departments!$A$5:$A$54,0)),0))</f>
        <v/>
      </c>
      <c r="AA2633" s="41">
        <f>N($L2633)*$Y2633</f>
        <v/>
      </c>
      <c r="AB2633" s="41">
        <f>N($M2633)*$Y2633</f>
        <v/>
      </c>
      <c r="AC2633" s="41">
        <f>$AA2633*$Z2633</f>
        <v/>
      </c>
      <c r="AD2633" s="41">
        <f>$AA2633*BonusMonths/12</f>
        <v/>
      </c>
      <c r="AE2633" s="41">
        <f>($AA2633+SI_Gross*$AB2633)*IF($Q2633=1,SI_O,SI_E)</f>
        <v/>
      </c>
      <c r="AF2633" s="41">
        <f>IF($Q2633=1,0,$AA2633*EOSB)</f>
        <v/>
      </c>
      <c r="AG2633" s="41">
        <f>$AN2633*$W2633</f>
        <v/>
      </c>
      <c r="AH2633" s="41">
        <f>SUM($AA2633:$AG2633)</f>
        <v/>
      </c>
      <c r="AI2633" s="41">
        <f>12*($AM2633+$AN2633)</f>
        <v/>
      </c>
      <c r="AJ2633" s="41">
        <f>$AM2633*((IncMonth-1)+(13-IncMonth)*(1+$X2633))+12*$AN2633</f>
        <v/>
      </c>
      <c r="AK2633" s="41">
        <f>IF($R2633=1,N($L2633)+N($M2633),0)</f>
        <v/>
      </c>
      <c r="AL2633">
        <f>IF($C2633="","",IF(N($L2633)&lt;=0,"Basic salary missing",IF(ISNA(MATCH($C2633,Departments!$A$5:$A$54,0)),"Department not on Departments sheet",IF(AND($I2633&lt;&gt;"",NOT(ISNUMBER($I2633))),"Date of birth is text, not a date",IF(AND($K2633&lt;&gt;"",NOT(ISNUMBER($K2633))),"Contract end is text, not a date","")))))</f>
        <v/>
      </c>
      <c r="AM2633" s="41">
        <f>IF($R2633=0,0,N($L2633)*(1+$Z2633+BonusMonths/12+IF($Q2633=1,0,EOSB))+N($M2633)+(N($L2633)+SI_Gross*N($M2633))*IF($Q2633=1,SI_O,SI_E))</f>
        <v/>
      </c>
      <c r="AN2633" s="41">
        <f>IF($R2633=0,0,(IF($Q2633=1,MedO,MedE+Ticket)+Training)/12)</f>
        <v/>
      </c>
    </row>
    <row r="2634">
      <c r="I2634" s="35" t="n"/>
      <c r="J2634" s="35" t="n"/>
      <c r="K2634" s="35" t="n"/>
      <c r="L2634" s="36" t="n"/>
      <c r="M2634" s="36" t="n"/>
      <c r="P2634" s="37" t="n"/>
      <c r="Q2634" s="38">
        <f>IF($C2634="",0,IF(OR(LOWER(TRIM($G2634))="omani",LOWER(TRIM($G2634))="oman",LOWER(TRIM($G2634))="om",LOWER(TRIM($G2634))="local"),1,0))</f>
        <v/>
      </c>
      <c r="R2634" s="38">
        <f>IF($C2634="",0,IF(OR(ISNUMBER(SEARCH("resign",$N2634)),ISNUMBER(SEARCH("terminat",$N2634)),ISNUMBER(SEARCH("inactive",$N2634)),ISNUMBER(SEARCH("vacan",$N2634)),ISNUMBER(SEARCH("deceased",$N2634)),ISNUMBER(SEARCH("separated",$N2634))),0,1))</f>
        <v/>
      </c>
      <c r="S2634">
        <f>IF(OR($R2634=0,NOT(ISNUMBER($I2634))),"",IFERROR(DATEDIF($I2634,DATE(FY,1,1),"y"),""))</f>
        <v/>
      </c>
      <c r="T2634">
        <f>IF(OR($R2634=0,NOT(ISNUMBER($J2634))),"",IFERROR(DATEDIF($J2634,DATE(FY,1,1),"y"),0))</f>
        <v/>
      </c>
      <c r="U2634" s="38">
        <f>IF(OR($R2634=0,NOT(ISNUMBER($I2634))),0,IF(YEAR($I2634)+IF($Q2634=1,RetAgeO,RetAgeE)=FY,MONTH($I2634),IF(YEAR($I2634)+IF($Q2634=1,RetAgeO,RetAgeE)&lt;FY,1,0)))</f>
        <v/>
      </c>
      <c r="V2634" s="38">
        <f>IF(OR($R2634=0,NOT(ISNUMBER($K2634))),0,IF(YEAR($K2634)=FY,MONTH($K2634),IF(YEAR($K2634)&lt;FY,1,0)))</f>
        <v/>
      </c>
      <c r="W2634" s="38">
        <f>IF($R2634=0,0,MIN(12,IF(AND(ISNUMBER($O2634),$O2634&gt;=1,$O2634&lt;=12),INT($O2634),12),IF(AND(RetireExit="Yes",$U2634&gt;0),$U2634,12),IF(AND(ContractExit="Yes",$V2634&gt;0),$V2634,12)))</f>
        <v/>
      </c>
      <c r="X2634" s="37">
        <f>IF(ISNUMBER($P2634),$P2634,IncPct)</f>
        <v/>
      </c>
      <c r="Y2634" s="39">
        <f>IF($W2634=0,0,MAX(0,MIN($W2634,IncMonth-1))+MAX(0,$W2634-IncMonth+1)*(1+$X2634))</f>
        <v/>
      </c>
      <c r="Z2634" s="40">
        <f>IF($C2634="",0,IFERROR(INDEX(Departments!$B$5:$B$54,MATCH($C2634,Departments!$A$5:$A$54,0)),0))</f>
        <v/>
      </c>
      <c r="AA2634" s="41">
        <f>N($L2634)*$Y2634</f>
        <v/>
      </c>
      <c r="AB2634" s="41">
        <f>N($M2634)*$Y2634</f>
        <v/>
      </c>
      <c r="AC2634" s="41">
        <f>$AA2634*$Z2634</f>
        <v/>
      </c>
      <c r="AD2634" s="41">
        <f>$AA2634*BonusMonths/12</f>
        <v/>
      </c>
      <c r="AE2634" s="41">
        <f>($AA2634+SI_Gross*$AB2634)*IF($Q2634=1,SI_O,SI_E)</f>
        <v/>
      </c>
      <c r="AF2634" s="41">
        <f>IF($Q2634=1,0,$AA2634*EOSB)</f>
        <v/>
      </c>
      <c r="AG2634" s="41">
        <f>$AN2634*$W2634</f>
        <v/>
      </c>
      <c r="AH2634" s="41">
        <f>SUM($AA2634:$AG2634)</f>
        <v/>
      </c>
      <c r="AI2634" s="41">
        <f>12*($AM2634+$AN2634)</f>
        <v/>
      </c>
      <c r="AJ2634" s="41">
        <f>$AM2634*((IncMonth-1)+(13-IncMonth)*(1+$X2634))+12*$AN2634</f>
        <v/>
      </c>
      <c r="AK2634" s="41">
        <f>IF($R2634=1,N($L2634)+N($M2634),0)</f>
        <v/>
      </c>
      <c r="AL2634">
        <f>IF($C2634="","",IF(N($L2634)&lt;=0,"Basic salary missing",IF(ISNA(MATCH($C2634,Departments!$A$5:$A$54,0)),"Department not on Departments sheet",IF(AND($I2634&lt;&gt;"",NOT(ISNUMBER($I2634))),"Date of birth is text, not a date",IF(AND($K2634&lt;&gt;"",NOT(ISNUMBER($K2634))),"Contract end is text, not a date","")))))</f>
        <v/>
      </c>
      <c r="AM2634" s="41">
        <f>IF($R2634=0,0,N($L2634)*(1+$Z2634+BonusMonths/12+IF($Q2634=1,0,EOSB))+N($M2634)+(N($L2634)+SI_Gross*N($M2634))*IF($Q2634=1,SI_O,SI_E))</f>
        <v/>
      </c>
      <c r="AN2634" s="41">
        <f>IF($R2634=0,0,(IF($Q2634=1,MedO,MedE+Ticket)+Training)/12)</f>
        <v/>
      </c>
    </row>
    <row r="2635">
      <c r="I2635" s="35" t="n"/>
      <c r="J2635" s="35" t="n"/>
      <c r="K2635" s="35" t="n"/>
      <c r="L2635" s="36" t="n"/>
      <c r="M2635" s="36" t="n"/>
      <c r="P2635" s="37" t="n"/>
      <c r="Q2635" s="38">
        <f>IF($C2635="",0,IF(OR(LOWER(TRIM($G2635))="omani",LOWER(TRIM($G2635))="oman",LOWER(TRIM($G2635))="om",LOWER(TRIM($G2635))="local"),1,0))</f>
        <v/>
      </c>
      <c r="R2635" s="38">
        <f>IF($C2635="",0,IF(OR(ISNUMBER(SEARCH("resign",$N2635)),ISNUMBER(SEARCH("terminat",$N2635)),ISNUMBER(SEARCH("inactive",$N2635)),ISNUMBER(SEARCH("vacan",$N2635)),ISNUMBER(SEARCH("deceased",$N2635)),ISNUMBER(SEARCH("separated",$N2635))),0,1))</f>
        <v/>
      </c>
      <c r="S2635">
        <f>IF(OR($R2635=0,NOT(ISNUMBER($I2635))),"",IFERROR(DATEDIF($I2635,DATE(FY,1,1),"y"),""))</f>
        <v/>
      </c>
      <c r="T2635">
        <f>IF(OR($R2635=0,NOT(ISNUMBER($J2635))),"",IFERROR(DATEDIF($J2635,DATE(FY,1,1),"y"),0))</f>
        <v/>
      </c>
      <c r="U2635" s="38">
        <f>IF(OR($R2635=0,NOT(ISNUMBER($I2635))),0,IF(YEAR($I2635)+IF($Q2635=1,RetAgeO,RetAgeE)=FY,MONTH($I2635),IF(YEAR($I2635)+IF($Q2635=1,RetAgeO,RetAgeE)&lt;FY,1,0)))</f>
        <v/>
      </c>
      <c r="V2635" s="38">
        <f>IF(OR($R2635=0,NOT(ISNUMBER($K2635))),0,IF(YEAR($K2635)=FY,MONTH($K2635),IF(YEAR($K2635)&lt;FY,1,0)))</f>
        <v/>
      </c>
      <c r="W2635" s="38">
        <f>IF($R2635=0,0,MIN(12,IF(AND(ISNUMBER($O2635),$O2635&gt;=1,$O2635&lt;=12),INT($O2635),12),IF(AND(RetireExit="Yes",$U2635&gt;0),$U2635,12),IF(AND(ContractExit="Yes",$V2635&gt;0),$V2635,12)))</f>
        <v/>
      </c>
      <c r="X2635" s="37">
        <f>IF(ISNUMBER($P2635),$P2635,IncPct)</f>
        <v/>
      </c>
      <c r="Y2635" s="39">
        <f>IF($W2635=0,0,MAX(0,MIN($W2635,IncMonth-1))+MAX(0,$W2635-IncMonth+1)*(1+$X2635))</f>
        <v/>
      </c>
      <c r="Z2635" s="40">
        <f>IF($C2635="",0,IFERROR(INDEX(Departments!$B$5:$B$54,MATCH($C2635,Departments!$A$5:$A$54,0)),0))</f>
        <v/>
      </c>
      <c r="AA2635" s="41">
        <f>N($L2635)*$Y2635</f>
        <v/>
      </c>
      <c r="AB2635" s="41">
        <f>N($M2635)*$Y2635</f>
        <v/>
      </c>
      <c r="AC2635" s="41">
        <f>$AA2635*$Z2635</f>
        <v/>
      </c>
      <c r="AD2635" s="41">
        <f>$AA2635*BonusMonths/12</f>
        <v/>
      </c>
      <c r="AE2635" s="41">
        <f>($AA2635+SI_Gross*$AB2635)*IF($Q2635=1,SI_O,SI_E)</f>
        <v/>
      </c>
      <c r="AF2635" s="41">
        <f>IF($Q2635=1,0,$AA2635*EOSB)</f>
        <v/>
      </c>
      <c r="AG2635" s="41">
        <f>$AN2635*$W2635</f>
        <v/>
      </c>
      <c r="AH2635" s="41">
        <f>SUM($AA2635:$AG2635)</f>
        <v/>
      </c>
      <c r="AI2635" s="41">
        <f>12*($AM2635+$AN2635)</f>
        <v/>
      </c>
      <c r="AJ2635" s="41">
        <f>$AM2635*((IncMonth-1)+(13-IncMonth)*(1+$X2635))+12*$AN2635</f>
        <v/>
      </c>
      <c r="AK2635" s="41">
        <f>IF($R2635=1,N($L2635)+N($M2635),0)</f>
        <v/>
      </c>
      <c r="AL2635">
        <f>IF($C2635="","",IF(N($L2635)&lt;=0,"Basic salary missing",IF(ISNA(MATCH($C2635,Departments!$A$5:$A$54,0)),"Department not on Departments sheet",IF(AND($I2635&lt;&gt;"",NOT(ISNUMBER($I2635))),"Date of birth is text, not a date",IF(AND($K2635&lt;&gt;"",NOT(ISNUMBER($K2635))),"Contract end is text, not a date","")))))</f>
        <v/>
      </c>
      <c r="AM2635" s="41">
        <f>IF($R2635=0,0,N($L2635)*(1+$Z2635+BonusMonths/12+IF($Q2635=1,0,EOSB))+N($M2635)+(N($L2635)+SI_Gross*N($M2635))*IF($Q2635=1,SI_O,SI_E))</f>
        <v/>
      </c>
      <c r="AN2635" s="41">
        <f>IF($R2635=0,0,(IF($Q2635=1,MedO,MedE+Ticket)+Training)/12)</f>
        <v/>
      </c>
    </row>
    <row r="2636">
      <c r="I2636" s="35" t="n"/>
      <c r="J2636" s="35" t="n"/>
      <c r="K2636" s="35" t="n"/>
      <c r="L2636" s="36" t="n"/>
      <c r="M2636" s="36" t="n"/>
      <c r="P2636" s="37" t="n"/>
      <c r="Q2636" s="38">
        <f>IF($C2636="",0,IF(OR(LOWER(TRIM($G2636))="omani",LOWER(TRIM($G2636))="oman",LOWER(TRIM($G2636))="om",LOWER(TRIM($G2636))="local"),1,0))</f>
        <v/>
      </c>
      <c r="R2636" s="38">
        <f>IF($C2636="",0,IF(OR(ISNUMBER(SEARCH("resign",$N2636)),ISNUMBER(SEARCH("terminat",$N2636)),ISNUMBER(SEARCH("inactive",$N2636)),ISNUMBER(SEARCH("vacan",$N2636)),ISNUMBER(SEARCH("deceased",$N2636)),ISNUMBER(SEARCH("separated",$N2636))),0,1))</f>
        <v/>
      </c>
      <c r="S2636">
        <f>IF(OR($R2636=0,NOT(ISNUMBER($I2636))),"",IFERROR(DATEDIF($I2636,DATE(FY,1,1),"y"),""))</f>
        <v/>
      </c>
      <c r="T2636">
        <f>IF(OR($R2636=0,NOT(ISNUMBER($J2636))),"",IFERROR(DATEDIF($J2636,DATE(FY,1,1),"y"),0))</f>
        <v/>
      </c>
      <c r="U2636" s="38">
        <f>IF(OR($R2636=0,NOT(ISNUMBER($I2636))),0,IF(YEAR($I2636)+IF($Q2636=1,RetAgeO,RetAgeE)=FY,MONTH($I2636),IF(YEAR($I2636)+IF($Q2636=1,RetAgeO,RetAgeE)&lt;FY,1,0)))</f>
        <v/>
      </c>
      <c r="V2636" s="38">
        <f>IF(OR($R2636=0,NOT(ISNUMBER($K2636))),0,IF(YEAR($K2636)=FY,MONTH($K2636),IF(YEAR($K2636)&lt;FY,1,0)))</f>
        <v/>
      </c>
      <c r="W2636" s="38">
        <f>IF($R2636=0,0,MIN(12,IF(AND(ISNUMBER($O2636),$O2636&gt;=1,$O2636&lt;=12),INT($O2636),12),IF(AND(RetireExit="Yes",$U2636&gt;0),$U2636,12),IF(AND(ContractExit="Yes",$V2636&gt;0),$V2636,12)))</f>
        <v/>
      </c>
      <c r="X2636" s="37">
        <f>IF(ISNUMBER($P2636),$P2636,IncPct)</f>
        <v/>
      </c>
      <c r="Y2636" s="39">
        <f>IF($W2636=0,0,MAX(0,MIN($W2636,IncMonth-1))+MAX(0,$W2636-IncMonth+1)*(1+$X2636))</f>
        <v/>
      </c>
      <c r="Z2636" s="40">
        <f>IF($C2636="",0,IFERROR(INDEX(Departments!$B$5:$B$54,MATCH($C2636,Departments!$A$5:$A$54,0)),0))</f>
        <v/>
      </c>
      <c r="AA2636" s="41">
        <f>N($L2636)*$Y2636</f>
        <v/>
      </c>
      <c r="AB2636" s="41">
        <f>N($M2636)*$Y2636</f>
        <v/>
      </c>
      <c r="AC2636" s="41">
        <f>$AA2636*$Z2636</f>
        <v/>
      </c>
      <c r="AD2636" s="41">
        <f>$AA2636*BonusMonths/12</f>
        <v/>
      </c>
      <c r="AE2636" s="41">
        <f>($AA2636+SI_Gross*$AB2636)*IF($Q2636=1,SI_O,SI_E)</f>
        <v/>
      </c>
      <c r="AF2636" s="41">
        <f>IF($Q2636=1,0,$AA2636*EOSB)</f>
        <v/>
      </c>
      <c r="AG2636" s="41">
        <f>$AN2636*$W2636</f>
        <v/>
      </c>
      <c r="AH2636" s="41">
        <f>SUM($AA2636:$AG2636)</f>
        <v/>
      </c>
      <c r="AI2636" s="41">
        <f>12*($AM2636+$AN2636)</f>
        <v/>
      </c>
      <c r="AJ2636" s="41">
        <f>$AM2636*((IncMonth-1)+(13-IncMonth)*(1+$X2636))+12*$AN2636</f>
        <v/>
      </c>
      <c r="AK2636" s="41">
        <f>IF($R2636=1,N($L2636)+N($M2636),0)</f>
        <v/>
      </c>
      <c r="AL2636">
        <f>IF($C2636="","",IF(N($L2636)&lt;=0,"Basic salary missing",IF(ISNA(MATCH($C2636,Departments!$A$5:$A$54,0)),"Department not on Departments sheet",IF(AND($I2636&lt;&gt;"",NOT(ISNUMBER($I2636))),"Date of birth is text, not a date",IF(AND($K2636&lt;&gt;"",NOT(ISNUMBER($K2636))),"Contract end is text, not a date","")))))</f>
        <v/>
      </c>
      <c r="AM2636" s="41">
        <f>IF($R2636=0,0,N($L2636)*(1+$Z2636+BonusMonths/12+IF($Q2636=1,0,EOSB))+N($M2636)+(N($L2636)+SI_Gross*N($M2636))*IF($Q2636=1,SI_O,SI_E))</f>
        <v/>
      </c>
      <c r="AN2636" s="41">
        <f>IF($R2636=0,0,(IF($Q2636=1,MedO,MedE+Ticket)+Training)/12)</f>
        <v/>
      </c>
    </row>
    <row r="2637">
      <c r="I2637" s="35" t="n"/>
      <c r="J2637" s="35" t="n"/>
      <c r="K2637" s="35" t="n"/>
      <c r="L2637" s="36" t="n"/>
      <c r="M2637" s="36" t="n"/>
      <c r="P2637" s="37" t="n"/>
      <c r="Q2637" s="38">
        <f>IF($C2637="",0,IF(OR(LOWER(TRIM($G2637))="omani",LOWER(TRIM($G2637))="oman",LOWER(TRIM($G2637))="om",LOWER(TRIM($G2637))="local"),1,0))</f>
        <v/>
      </c>
      <c r="R2637" s="38">
        <f>IF($C2637="",0,IF(OR(ISNUMBER(SEARCH("resign",$N2637)),ISNUMBER(SEARCH("terminat",$N2637)),ISNUMBER(SEARCH("inactive",$N2637)),ISNUMBER(SEARCH("vacan",$N2637)),ISNUMBER(SEARCH("deceased",$N2637)),ISNUMBER(SEARCH("separated",$N2637))),0,1))</f>
        <v/>
      </c>
      <c r="S2637">
        <f>IF(OR($R2637=0,NOT(ISNUMBER($I2637))),"",IFERROR(DATEDIF($I2637,DATE(FY,1,1),"y"),""))</f>
        <v/>
      </c>
      <c r="T2637">
        <f>IF(OR($R2637=0,NOT(ISNUMBER($J2637))),"",IFERROR(DATEDIF($J2637,DATE(FY,1,1),"y"),0))</f>
        <v/>
      </c>
      <c r="U2637" s="38">
        <f>IF(OR($R2637=0,NOT(ISNUMBER($I2637))),0,IF(YEAR($I2637)+IF($Q2637=1,RetAgeO,RetAgeE)=FY,MONTH($I2637),IF(YEAR($I2637)+IF($Q2637=1,RetAgeO,RetAgeE)&lt;FY,1,0)))</f>
        <v/>
      </c>
      <c r="V2637" s="38">
        <f>IF(OR($R2637=0,NOT(ISNUMBER($K2637))),0,IF(YEAR($K2637)=FY,MONTH($K2637),IF(YEAR($K2637)&lt;FY,1,0)))</f>
        <v/>
      </c>
      <c r="W2637" s="38">
        <f>IF($R2637=0,0,MIN(12,IF(AND(ISNUMBER($O2637),$O2637&gt;=1,$O2637&lt;=12),INT($O2637),12),IF(AND(RetireExit="Yes",$U2637&gt;0),$U2637,12),IF(AND(ContractExit="Yes",$V2637&gt;0),$V2637,12)))</f>
        <v/>
      </c>
      <c r="X2637" s="37">
        <f>IF(ISNUMBER($P2637),$P2637,IncPct)</f>
        <v/>
      </c>
      <c r="Y2637" s="39">
        <f>IF($W2637=0,0,MAX(0,MIN($W2637,IncMonth-1))+MAX(0,$W2637-IncMonth+1)*(1+$X2637))</f>
        <v/>
      </c>
      <c r="Z2637" s="40">
        <f>IF($C2637="",0,IFERROR(INDEX(Departments!$B$5:$B$54,MATCH($C2637,Departments!$A$5:$A$54,0)),0))</f>
        <v/>
      </c>
      <c r="AA2637" s="41">
        <f>N($L2637)*$Y2637</f>
        <v/>
      </c>
      <c r="AB2637" s="41">
        <f>N($M2637)*$Y2637</f>
        <v/>
      </c>
      <c r="AC2637" s="41">
        <f>$AA2637*$Z2637</f>
        <v/>
      </c>
      <c r="AD2637" s="41">
        <f>$AA2637*BonusMonths/12</f>
        <v/>
      </c>
      <c r="AE2637" s="41">
        <f>($AA2637+SI_Gross*$AB2637)*IF($Q2637=1,SI_O,SI_E)</f>
        <v/>
      </c>
      <c r="AF2637" s="41">
        <f>IF($Q2637=1,0,$AA2637*EOSB)</f>
        <v/>
      </c>
      <c r="AG2637" s="41">
        <f>$AN2637*$W2637</f>
        <v/>
      </c>
      <c r="AH2637" s="41">
        <f>SUM($AA2637:$AG2637)</f>
        <v/>
      </c>
      <c r="AI2637" s="41">
        <f>12*($AM2637+$AN2637)</f>
        <v/>
      </c>
      <c r="AJ2637" s="41">
        <f>$AM2637*((IncMonth-1)+(13-IncMonth)*(1+$X2637))+12*$AN2637</f>
        <v/>
      </c>
      <c r="AK2637" s="41">
        <f>IF($R2637=1,N($L2637)+N($M2637),0)</f>
        <v/>
      </c>
      <c r="AL2637">
        <f>IF($C2637="","",IF(N($L2637)&lt;=0,"Basic salary missing",IF(ISNA(MATCH($C2637,Departments!$A$5:$A$54,0)),"Department not on Departments sheet",IF(AND($I2637&lt;&gt;"",NOT(ISNUMBER($I2637))),"Date of birth is text, not a date",IF(AND($K2637&lt;&gt;"",NOT(ISNUMBER($K2637))),"Contract end is text, not a date","")))))</f>
        <v/>
      </c>
      <c r="AM2637" s="41">
        <f>IF($R2637=0,0,N($L2637)*(1+$Z2637+BonusMonths/12+IF($Q2637=1,0,EOSB))+N($M2637)+(N($L2637)+SI_Gross*N($M2637))*IF($Q2637=1,SI_O,SI_E))</f>
        <v/>
      </c>
      <c r="AN2637" s="41">
        <f>IF($R2637=0,0,(IF($Q2637=1,MedO,MedE+Ticket)+Training)/12)</f>
        <v/>
      </c>
    </row>
    <row r="2638">
      <c r="I2638" s="35" t="n"/>
      <c r="J2638" s="35" t="n"/>
      <c r="K2638" s="35" t="n"/>
      <c r="L2638" s="36" t="n"/>
      <c r="M2638" s="36" t="n"/>
      <c r="P2638" s="37" t="n"/>
      <c r="Q2638" s="38">
        <f>IF($C2638="",0,IF(OR(LOWER(TRIM($G2638))="omani",LOWER(TRIM($G2638))="oman",LOWER(TRIM($G2638))="om",LOWER(TRIM($G2638))="local"),1,0))</f>
        <v/>
      </c>
      <c r="R2638" s="38">
        <f>IF($C2638="",0,IF(OR(ISNUMBER(SEARCH("resign",$N2638)),ISNUMBER(SEARCH("terminat",$N2638)),ISNUMBER(SEARCH("inactive",$N2638)),ISNUMBER(SEARCH("vacan",$N2638)),ISNUMBER(SEARCH("deceased",$N2638)),ISNUMBER(SEARCH("separated",$N2638))),0,1))</f>
        <v/>
      </c>
      <c r="S2638">
        <f>IF(OR($R2638=0,NOT(ISNUMBER($I2638))),"",IFERROR(DATEDIF($I2638,DATE(FY,1,1),"y"),""))</f>
        <v/>
      </c>
      <c r="T2638">
        <f>IF(OR($R2638=0,NOT(ISNUMBER($J2638))),"",IFERROR(DATEDIF($J2638,DATE(FY,1,1),"y"),0))</f>
        <v/>
      </c>
      <c r="U2638" s="38">
        <f>IF(OR($R2638=0,NOT(ISNUMBER($I2638))),0,IF(YEAR($I2638)+IF($Q2638=1,RetAgeO,RetAgeE)=FY,MONTH($I2638),IF(YEAR($I2638)+IF($Q2638=1,RetAgeO,RetAgeE)&lt;FY,1,0)))</f>
        <v/>
      </c>
      <c r="V2638" s="38">
        <f>IF(OR($R2638=0,NOT(ISNUMBER($K2638))),0,IF(YEAR($K2638)=FY,MONTH($K2638),IF(YEAR($K2638)&lt;FY,1,0)))</f>
        <v/>
      </c>
      <c r="W2638" s="38">
        <f>IF($R2638=0,0,MIN(12,IF(AND(ISNUMBER($O2638),$O2638&gt;=1,$O2638&lt;=12),INT($O2638),12),IF(AND(RetireExit="Yes",$U2638&gt;0),$U2638,12),IF(AND(ContractExit="Yes",$V2638&gt;0),$V2638,12)))</f>
        <v/>
      </c>
      <c r="X2638" s="37">
        <f>IF(ISNUMBER($P2638),$P2638,IncPct)</f>
        <v/>
      </c>
      <c r="Y2638" s="39">
        <f>IF($W2638=0,0,MAX(0,MIN($W2638,IncMonth-1))+MAX(0,$W2638-IncMonth+1)*(1+$X2638))</f>
        <v/>
      </c>
      <c r="Z2638" s="40">
        <f>IF($C2638="",0,IFERROR(INDEX(Departments!$B$5:$B$54,MATCH($C2638,Departments!$A$5:$A$54,0)),0))</f>
        <v/>
      </c>
      <c r="AA2638" s="41">
        <f>N($L2638)*$Y2638</f>
        <v/>
      </c>
      <c r="AB2638" s="41">
        <f>N($M2638)*$Y2638</f>
        <v/>
      </c>
      <c r="AC2638" s="41">
        <f>$AA2638*$Z2638</f>
        <v/>
      </c>
      <c r="AD2638" s="41">
        <f>$AA2638*BonusMonths/12</f>
        <v/>
      </c>
      <c r="AE2638" s="41">
        <f>($AA2638+SI_Gross*$AB2638)*IF($Q2638=1,SI_O,SI_E)</f>
        <v/>
      </c>
      <c r="AF2638" s="41">
        <f>IF($Q2638=1,0,$AA2638*EOSB)</f>
        <v/>
      </c>
      <c r="AG2638" s="41">
        <f>$AN2638*$W2638</f>
        <v/>
      </c>
      <c r="AH2638" s="41">
        <f>SUM($AA2638:$AG2638)</f>
        <v/>
      </c>
      <c r="AI2638" s="41">
        <f>12*($AM2638+$AN2638)</f>
        <v/>
      </c>
      <c r="AJ2638" s="41">
        <f>$AM2638*((IncMonth-1)+(13-IncMonth)*(1+$X2638))+12*$AN2638</f>
        <v/>
      </c>
      <c r="AK2638" s="41">
        <f>IF($R2638=1,N($L2638)+N($M2638),0)</f>
        <v/>
      </c>
      <c r="AL2638">
        <f>IF($C2638="","",IF(N($L2638)&lt;=0,"Basic salary missing",IF(ISNA(MATCH($C2638,Departments!$A$5:$A$54,0)),"Department not on Departments sheet",IF(AND($I2638&lt;&gt;"",NOT(ISNUMBER($I2638))),"Date of birth is text, not a date",IF(AND($K2638&lt;&gt;"",NOT(ISNUMBER($K2638))),"Contract end is text, not a date","")))))</f>
        <v/>
      </c>
      <c r="AM2638" s="41">
        <f>IF($R2638=0,0,N($L2638)*(1+$Z2638+BonusMonths/12+IF($Q2638=1,0,EOSB))+N($M2638)+(N($L2638)+SI_Gross*N($M2638))*IF($Q2638=1,SI_O,SI_E))</f>
        <v/>
      </c>
      <c r="AN2638" s="41">
        <f>IF($R2638=0,0,(IF($Q2638=1,MedO,MedE+Ticket)+Training)/12)</f>
        <v/>
      </c>
    </row>
    <row r="2639">
      <c r="I2639" s="35" t="n"/>
      <c r="J2639" s="35" t="n"/>
      <c r="K2639" s="35" t="n"/>
      <c r="L2639" s="36" t="n"/>
      <c r="M2639" s="36" t="n"/>
      <c r="P2639" s="37" t="n"/>
      <c r="Q2639" s="38">
        <f>IF($C2639="",0,IF(OR(LOWER(TRIM($G2639))="omani",LOWER(TRIM($G2639))="oman",LOWER(TRIM($G2639))="om",LOWER(TRIM($G2639))="local"),1,0))</f>
        <v/>
      </c>
      <c r="R2639" s="38">
        <f>IF($C2639="",0,IF(OR(ISNUMBER(SEARCH("resign",$N2639)),ISNUMBER(SEARCH("terminat",$N2639)),ISNUMBER(SEARCH("inactive",$N2639)),ISNUMBER(SEARCH("vacan",$N2639)),ISNUMBER(SEARCH("deceased",$N2639)),ISNUMBER(SEARCH("separated",$N2639))),0,1))</f>
        <v/>
      </c>
      <c r="S2639">
        <f>IF(OR($R2639=0,NOT(ISNUMBER($I2639))),"",IFERROR(DATEDIF($I2639,DATE(FY,1,1),"y"),""))</f>
        <v/>
      </c>
      <c r="T2639">
        <f>IF(OR($R2639=0,NOT(ISNUMBER($J2639))),"",IFERROR(DATEDIF($J2639,DATE(FY,1,1),"y"),0))</f>
        <v/>
      </c>
      <c r="U2639" s="38">
        <f>IF(OR($R2639=0,NOT(ISNUMBER($I2639))),0,IF(YEAR($I2639)+IF($Q2639=1,RetAgeO,RetAgeE)=FY,MONTH($I2639),IF(YEAR($I2639)+IF($Q2639=1,RetAgeO,RetAgeE)&lt;FY,1,0)))</f>
        <v/>
      </c>
      <c r="V2639" s="38">
        <f>IF(OR($R2639=0,NOT(ISNUMBER($K2639))),0,IF(YEAR($K2639)=FY,MONTH($K2639),IF(YEAR($K2639)&lt;FY,1,0)))</f>
        <v/>
      </c>
      <c r="W2639" s="38">
        <f>IF($R2639=0,0,MIN(12,IF(AND(ISNUMBER($O2639),$O2639&gt;=1,$O2639&lt;=12),INT($O2639),12),IF(AND(RetireExit="Yes",$U2639&gt;0),$U2639,12),IF(AND(ContractExit="Yes",$V2639&gt;0),$V2639,12)))</f>
        <v/>
      </c>
      <c r="X2639" s="37">
        <f>IF(ISNUMBER($P2639),$P2639,IncPct)</f>
        <v/>
      </c>
      <c r="Y2639" s="39">
        <f>IF($W2639=0,0,MAX(0,MIN($W2639,IncMonth-1))+MAX(0,$W2639-IncMonth+1)*(1+$X2639))</f>
        <v/>
      </c>
      <c r="Z2639" s="40">
        <f>IF($C2639="",0,IFERROR(INDEX(Departments!$B$5:$B$54,MATCH($C2639,Departments!$A$5:$A$54,0)),0))</f>
        <v/>
      </c>
      <c r="AA2639" s="41">
        <f>N($L2639)*$Y2639</f>
        <v/>
      </c>
      <c r="AB2639" s="41">
        <f>N($M2639)*$Y2639</f>
        <v/>
      </c>
      <c r="AC2639" s="41">
        <f>$AA2639*$Z2639</f>
        <v/>
      </c>
      <c r="AD2639" s="41">
        <f>$AA2639*BonusMonths/12</f>
        <v/>
      </c>
      <c r="AE2639" s="41">
        <f>($AA2639+SI_Gross*$AB2639)*IF($Q2639=1,SI_O,SI_E)</f>
        <v/>
      </c>
      <c r="AF2639" s="41">
        <f>IF($Q2639=1,0,$AA2639*EOSB)</f>
        <v/>
      </c>
      <c r="AG2639" s="41">
        <f>$AN2639*$W2639</f>
        <v/>
      </c>
      <c r="AH2639" s="41">
        <f>SUM($AA2639:$AG2639)</f>
        <v/>
      </c>
      <c r="AI2639" s="41">
        <f>12*($AM2639+$AN2639)</f>
        <v/>
      </c>
      <c r="AJ2639" s="41">
        <f>$AM2639*((IncMonth-1)+(13-IncMonth)*(1+$X2639))+12*$AN2639</f>
        <v/>
      </c>
      <c r="AK2639" s="41">
        <f>IF($R2639=1,N($L2639)+N($M2639),0)</f>
        <v/>
      </c>
      <c r="AL2639">
        <f>IF($C2639="","",IF(N($L2639)&lt;=0,"Basic salary missing",IF(ISNA(MATCH($C2639,Departments!$A$5:$A$54,0)),"Department not on Departments sheet",IF(AND($I2639&lt;&gt;"",NOT(ISNUMBER($I2639))),"Date of birth is text, not a date",IF(AND($K2639&lt;&gt;"",NOT(ISNUMBER($K2639))),"Contract end is text, not a date","")))))</f>
        <v/>
      </c>
      <c r="AM2639" s="41">
        <f>IF($R2639=0,0,N($L2639)*(1+$Z2639+BonusMonths/12+IF($Q2639=1,0,EOSB))+N($M2639)+(N($L2639)+SI_Gross*N($M2639))*IF($Q2639=1,SI_O,SI_E))</f>
        <v/>
      </c>
      <c r="AN2639" s="41">
        <f>IF($R2639=0,0,(IF($Q2639=1,MedO,MedE+Ticket)+Training)/12)</f>
        <v/>
      </c>
    </row>
    <row r="2640">
      <c r="I2640" s="35" t="n"/>
      <c r="J2640" s="35" t="n"/>
      <c r="K2640" s="35" t="n"/>
      <c r="L2640" s="36" t="n"/>
      <c r="M2640" s="36" t="n"/>
      <c r="P2640" s="37" t="n"/>
      <c r="Q2640" s="38">
        <f>IF($C2640="",0,IF(OR(LOWER(TRIM($G2640))="omani",LOWER(TRIM($G2640))="oman",LOWER(TRIM($G2640))="om",LOWER(TRIM($G2640))="local"),1,0))</f>
        <v/>
      </c>
      <c r="R2640" s="38">
        <f>IF($C2640="",0,IF(OR(ISNUMBER(SEARCH("resign",$N2640)),ISNUMBER(SEARCH("terminat",$N2640)),ISNUMBER(SEARCH("inactive",$N2640)),ISNUMBER(SEARCH("vacan",$N2640)),ISNUMBER(SEARCH("deceased",$N2640)),ISNUMBER(SEARCH("separated",$N2640))),0,1))</f>
        <v/>
      </c>
      <c r="S2640">
        <f>IF(OR($R2640=0,NOT(ISNUMBER($I2640))),"",IFERROR(DATEDIF($I2640,DATE(FY,1,1),"y"),""))</f>
        <v/>
      </c>
      <c r="T2640">
        <f>IF(OR($R2640=0,NOT(ISNUMBER($J2640))),"",IFERROR(DATEDIF($J2640,DATE(FY,1,1),"y"),0))</f>
        <v/>
      </c>
      <c r="U2640" s="38">
        <f>IF(OR($R2640=0,NOT(ISNUMBER($I2640))),0,IF(YEAR($I2640)+IF($Q2640=1,RetAgeO,RetAgeE)=FY,MONTH($I2640),IF(YEAR($I2640)+IF($Q2640=1,RetAgeO,RetAgeE)&lt;FY,1,0)))</f>
        <v/>
      </c>
      <c r="V2640" s="38">
        <f>IF(OR($R2640=0,NOT(ISNUMBER($K2640))),0,IF(YEAR($K2640)=FY,MONTH($K2640),IF(YEAR($K2640)&lt;FY,1,0)))</f>
        <v/>
      </c>
      <c r="W2640" s="38">
        <f>IF($R2640=0,0,MIN(12,IF(AND(ISNUMBER($O2640),$O2640&gt;=1,$O2640&lt;=12),INT($O2640),12),IF(AND(RetireExit="Yes",$U2640&gt;0),$U2640,12),IF(AND(ContractExit="Yes",$V2640&gt;0),$V2640,12)))</f>
        <v/>
      </c>
      <c r="X2640" s="37">
        <f>IF(ISNUMBER($P2640),$P2640,IncPct)</f>
        <v/>
      </c>
      <c r="Y2640" s="39">
        <f>IF($W2640=0,0,MAX(0,MIN($W2640,IncMonth-1))+MAX(0,$W2640-IncMonth+1)*(1+$X2640))</f>
        <v/>
      </c>
      <c r="Z2640" s="40">
        <f>IF($C2640="",0,IFERROR(INDEX(Departments!$B$5:$B$54,MATCH($C2640,Departments!$A$5:$A$54,0)),0))</f>
        <v/>
      </c>
      <c r="AA2640" s="41">
        <f>N($L2640)*$Y2640</f>
        <v/>
      </c>
      <c r="AB2640" s="41">
        <f>N($M2640)*$Y2640</f>
        <v/>
      </c>
      <c r="AC2640" s="41">
        <f>$AA2640*$Z2640</f>
        <v/>
      </c>
      <c r="AD2640" s="41">
        <f>$AA2640*BonusMonths/12</f>
        <v/>
      </c>
      <c r="AE2640" s="41">
        <f>($AA2640+SI_Gross*$AB2640)*IF($Q2640=1,SI_O,SI_E)</f>
        <v/>
      </c>
      <c r="AF2640" s="41">
        <f>IF($Q2640=1,0,$AA2640*EOSB)</f>
        <v/>
      </c>
      <c r="AG2640" s="41">
        <f>$AN2640*$W2640</f>
        <v/>
      </c>
      <c r="AH2640" s="41">
        <f>SUM($AA2640:$AG2640)</f>
        <v/>
      </c>
      <c r="AI2640" s="41">
        <f>12*($AM2640+$AN2640)</f>
        <v/>
      </c>
      <c r="AJ2640" s="41">
        <f>$AM2640*((IncMonth-1)+(13-IncMonth)*(1+$X2640))+12*$AN2640</f>
        <v/>
      </c>
      <c r="AK2640" s="41">
        <f>IF($R2640=1,N($L2640)+N($M2640),0)</f>
        <v/>
      </c>
      <c r="AL2640">
        <f>IF($C2640="","",IF(N($L2640)&lt;=0,"Basic salary missing",IF(ISNA(MATCH($C2640,Departments!$A$5:$A$54,0)),"Department not on Departments sheet",IF(AND($I2640&lt;&gt;"",NOT(ISNUMBER($I2640))),"Date of birth is text, not a date",IF(AND($K2640&lt;&gt;"",NOT(ISNUMBER($K2640))),"Contract end is text, not a date","")))))</f>
        <v/>
      </c>
      <c r="AM2640" s="41">
        <f>IF($R2640=0,0,N($L2640)*(1+$Z2640+BonusMonths/12+IF($Q2640=1,0,EOSB))+N($M2640)+(N($L2640)+SI_Gross*N($M2640))*IF($Q2640=1,SI_O,SI_E))</f>
        <v/>
      </c>
      <c r="AN2640" s="41">
        <f>IF($R2640=0,0,(IF($Q2640=1,MedO,MedE+Ticket)+Training)/12)</f>
        <v/>
      </c>
    </row>
    <row r="2641">
      <c r="I2641" s="35" t="n"/>
      <c r="J2641" s="35" t="n"/>
      <c r="K2641" s="35" t="n"/>
      <c r="L2641" s="36" t="n"/>
      <c r="M2641" s="36" t="n"/>
      <c r="P2641" s="37" t="n"/>
      <c r="Q2641" s="38">
        <f>IF($C2641="",0,IF(OR(LOWER(TRIM($G2641))="omani",LOWER(TRIM($G2641))="oman",LOWER(TRIM($G2641))="om",LOWER(TRIM($G2641))="local"),1,0))</f>
        <v/>
      </c>
      <c r="R2641" s="38">
        <f>IF($C2641="",0,IF(OR(ISNUMBER(SEARCH("resign",$N2641)),ISNUMBER(SEARCH("terminat",$N2641)),ISNUMBER(SEARCH("inactive",$N2641)),ISNUMBER(SEARCH("vacan",$N2641)),ISNUMBER(SEARCH("deceased",$N2641)),ISNUMBER(SEARCH("separated",$N2641))),0,1))</f>
        <v/>
      </c>
      <c r="S2641">
        <f>IF(OR($R2641=0,NOT(ISNUMBER($I2641))),"",IFERROR(DATEDIF($I2641,DATE(FY,1,1),"y"),""))</f>
        <v/>
      </c>
      <c r="T2641">
        <f>IF(OR($R2641=0,NOT(ISNUMBER($J2641))),"",IFERROR(DATEDIF($J2641,DATE(FY,1,1),"y"),0))</f>
        <v/>
      </c>
      <c r="U2641" s="38">
        <f>IF(OR($R2641=0,NOT(ISNUMBER($I2641))),0,IF(YEAR($I2641)+IF($Q2641=1,RetAgeO,RetAgeE)=FY,MONTH($I2641),IF(YEAR($I2641)+IF($Q2641=1,RetAgeO,RetAgeE)&lt;FY,1,0)))</f>
        <v/>
      </c>
      <c r="V2641" s="38">
        <f>IF(OR($R2641=0,NOT(ISNUMBER($K2641))),0,IF(YEAR($K2641)=FY,MONTH($K2641),IF(YEAR($K2641)&lt;FY,1,0)))</f>
        <v/>
      </c>
      <c r="W2641" s="38">
        <f>IF($R2641=0,0,MIN(12,IF(AND(ISNUMBER($O2641),$O2641&gt;=1,$O2641&lt;=12),INT($O2641),12),IF(AND(RetireExit="Yes",$U2641&gt;0),$U2641,12),IF(AND(ContractExit="Yes",$V2641&gt;0),$V2641,12)))</f>
        <v/>
      </c>
      <c r="X2641" s="37">
        <f>IF(ISNUMBER($P2641),$P2641,IncPct)</f>
        <v/>
      </c>
      <c r="Y2641" s="39">
        <f>IF($W2641=0,0,MAX(0,MIN($W2641,IncMonth-1))+MAX(0,$W2641-IncMonth+1)*(1+$X2641))</f>
        <v/>
      </c>
      <c r="Z2641" s="40">
        <f>IF($C2641="",0,IFERROR(INDEX(Departments!$B$5:$B$54,MATCH($C2641,Departments!$A$5:$A$54,0)),0))</f>
        <v/>
      </c>
      <c r="AA2641" s="41">
        <f>N($L2641)*$Y2641</f>
        <v/>
      </c>
      <c r="AB2641" s="41">
        <f>N($M2641)*$Y2641</f>
        <v/>
      </c>
      <c r="AC2641" s="41">
        <f>$AA2641*$Z2641</f>
        <v/>
      </c>
      <c r="AD2641" s="41">
        <f>$AA2641*BonusMonths/12</f>
        <v/>
      </c>
      <c r="AE2641" s="41">
        <f>($AA2641+SI_Gross*$AB2641)*IF($Q2641=1,SI_O,SI_E)</f>
        <v/>
      </c>
      <c r="AF2641" s="41">
        <f>IF($Q2641=1,0,$AA2641*EOSB)</f>
        <v/>
      </c>
      <c r="AG2641" s="41">
        <f>$AN2641*$W2641</f>
        <v/>
      </c>
      <c r="AH2641" s="41">
        <f>SUM($AA2641:$AG2641)</f>
        <v/>
      </c>
      <c r="AI2641" s="41">
        <f>12*($AM2641+$AN2641)</f>
        <v/>
      </c>
      <c r="AJ2641" s="41">
        <f>$AM2641*((IncMonth-1)+(13-IncMonth)*(1+$X2641))+12*$AN2641</f>
        <v/>
      </c>
      <c r="AK2641" s="41">
        <f>IF($R2641=1,N($L2641)+N($M2641),0)</f>
        <v/>
      </c>
      <c r="AL2641">
        <f>IF($C2641="","",IF(N($L2641)&lt;=0,"Basic salary missing",IF(ISNA(MATCH($C2641,Departments!$A$5:$A$54,0)),"Department not on Departments sheet",IF(AND($I2641&lt;&gt;"",NOT(ISNUMBER($I2641))),"Date of birth is text, not a date",IF(AND($K2641&lt;&gt;"",NOT(ISNUMBER($K2641))),"Contract end is text, not a date","")))))</f>
        <v/>
      </c>
      <c r="AM2641" s="41">
        <f>IF($R2641=0,0,N($L2641)*(1+$Z2641+BonusMonths/12+IF($Q2641=1,0,EOSB))+N($M2641)+(N($L2641)+SI_Gross*N($M2641))*IF($Q2641=1,SI_O,SI_E))</f>
        <v/>
      </c>
      <c r="AN2641" s="41">
        <f>IF($R2641=0,0,(IF($Q2641=1,MedO,MedE+Ticket)+Training)/12)</f>
        <v/>
      </c>
    </row>
    <row r="2642">
      <c r="I2642" s="35" t="n"/>
      <c r="J2642" s="35" t="n"/>
      <c r="K2642" s="35" t="n"/>
      <c r="L2642" s="36" t="n"/>
      <c r="M2642" s="36" t="n"/>
      <c r="P2642" s="37" t="n"/>
      <c r="Q2642" s="38">
        <f>IF($C2642="",0,IF(OR(LOWER(TRIM($G2642))="omani",LOWER(TRIM($G2642))="oman",LOWER(TRIM($G2642))="om",LOWER(TRIM($G2642))="local"),1,0))</f>
        <v/>
      </c>
      <c r="R2642" s="38">
        <f>IF($C2642="",0,IF(OR(ISNUMBER(SEARCH("resign",$N2642)),ISNUMBER(SEARCH("terminat",$N2642)),ISNUMBER(SEARCH("inactive",$N2642)),ISNUMBER(SEARCH("vacan",$N2642)),ISNUMBER(SEARCH("deceased",$N2642)),ISNUMBER(SEARCH("separated",$N2642))),0,1))</f>
        <v/>
      </c>
      <c r="S2642">
        <f>IF(OR($R2642=0,NOT(ISNUMBER($I2642))),"",IFERROR(DATEDIF($I2642,DATE(FY,1,1),"y"),""))</f>
        <v/>
      </c>
      <c r="T2642">
        <f>IF(OR($R2642=0,NOT(ISNUMBER($J2642))),"",IFERROR(DATEDIF($J2642,DATE(FY,1,1),"y"),0))</f>
        <v/>
      </c>
      <c r="U2642" s="38">
        <f>IF(OR($R2642=0,NOT(ISNUMBER($I2642))),0,IF(YEAR($I2642)+IF($Q2642=1,RetAgeO,RetAgeE)=FY,MONTH($I2642),IF(YEAR($I2642)+IF($Q2642=1,RetAgeO,RetAgeE)&lt;FY,1,0)))</f>
        <v/>
      </c>
      <c r="V2642" s="38">
        <f>IF(OR($R2642=0,NOT(ISNUMBER($K2642))),0,IF(YEAR($K2642)=FY,MONTH($K2642),IF(YEAR($K2642)&lt;FY,1,0)))</f>
        <v/>
      </c>
      <c r="W2642" s="38">
        <f>IF($R2642=0,0,MIN(12,IF(AND(ISNUMBER($O2642),$O2642&gt;=1,$O2642&lt;=12),INT($O2642),12),IF(AND(RetireExit="Yes",$U2642&gt;0),$U2642,12),IF(AND(ContractExit="Yes",$V2642&gt;0),$V2642,12)))</f>
        <v/>
      </c>
      <c r="X2642" s="37">
        <f>IF(ISNUMBER($P2642),$P2642,IncPct)</f>
        <v/>
      </c>
      <c r="Y2642" s="39">
        <f>IF($W2642=0,0,MAX(0,MIN($W2642,IncMonth-1))+MAX(0,$W2642-IncMonth+1)*(1+$X2642))</f>
        <v/>
      </c>
      <c r="Z2642" s="40">
        <f>IF($C2642="",0,IFERROR(INDEX(Departments!$B$5:$B$54,MATCH($C2642,Departments!$A$5:$A$54,0)),0))</f>
        <v/>
      </c>
      <c r="AA2642" s="41">
        <f>N($L2642)*$Y2642</f>
        <v/>
      </c>
      <c r="AB2642" s="41">
        <f>N($M2642)*$Y2642</f>
        <v/>
      </c>
      <c r="AC2642" s="41">
        <f>$AA2642*$Z2642</f>
        <v/>
      </c>
      <c r="AD2642" s="41">
        <f>$AA2642*BonusMonths/12</f>
        <v/>
      </c>
      <c r="AE2642" s="41">
        <f>($AA2642+SI_Gross*$AB2642)*IF($Q2642=1,SI_O,SI_E)</f>
        <v/>
      </c>
      <c r="AF2642" s="41">
        <f>IF($Q2642=1,0,$AA2642*EOSB)</f>
        <v/>
      </c>
      <c r="AG2642" s="41">
        <f>$AN2642*$W2642</f>
        <v/>
      </c>
      <c r="AH2642" s="41">
        <f>SUM($AA2642:$AG2642)</f>
        <v/>
      </c>
      <c r="AI2642" s="41">
        <f>12*($AM2642+$AN2642)</f>
        <v/>
      </c>
      <c r="AJ2642" s="41">
        <f>$AM2642*((IncMonth-1)+(13-IncMonth)*(1+$X2642))+12*$AN2642</f>
        <v/>
      </c>
      <c r="AK2642" s="41">
        <f>IF($R2642=1,N($L2642)+N($M2642),0)</f>
        <v/>
      </c>
      <c r="AL2642">
        <f>IF($C2642="","",IF(N($L2642)&lt;=0,"Basic salary missing",IF(ISNA(MATCH($C2642,Departments!$A$5:$A$54,0)),"Department not on Departments sheet",IF(AND($I2642&lt;&gt;"",NOT(ISNUMBER($I2642))),"Date of birth is text, not a date",IF(AND($K2642&lt;&gt;"",NOT(ISNUMBER($K2642))),"Contract end is text, not a date","")))))</f>
        <v/>
      </c>
      <c r="AM2642" s="41">
        <f>IF($R2642=0,0,N($L2642)*(1+$Z2642+BonusMonths/12+IF($Q2642=1,0,EOSB))+N($M2642)+(N($L2642)+SI_Gross*N($M2642))*IF($Q2642=1,SI_O,SI_E))</f>
        <v/>
      </c>
      <c r="AN2642" s="41">
        <f>IF($R2642=0,0,(IF($Q2642=1,MedO,MedE+Ticket)+Training)/12)</f>
        <v/>
      </c>
    </row>
    <row r="2643">
      <c r="I2643" s="35" t="n"/>
      <c r="J2643" s="35" t="n"/>
      <c r="K2643" s="35" t="n"/>
      <c r="L2643" s="36" t="n"/>
      <c r="M2643" s="36" t="n"/>
      <c r="P2643" s="37" t="n"/>
      <c r="Q2643" s="38">
        <f>IF($C2643="",0,IF(OR(LOWER(TRIM($G2643))="omani",LOWER(TRIM($G2643))="oman",LOWER(TRIM($G2643))="om",LOWER(TRIM($G2643))="local"),1,0))</f>
        <v/>
      </c>
      <c r="R2643" s="38">
        <f>IF($C2643="",0,IF(OR(ISNUMBER(SEARCH("resign",$N2643)),ISNUMBER(SEARCH("terminat",$N2643)),ISNUMBER(SEARCH("inactive",$N2643)),ISNUMBER(SEARCH("vacan",$N2643)),ISNUMBER(SEARCH("deceased",$N2643)),ISNUMBER(SEARCH("separated",$N2643))),0,1))</f>
        <v/>
      </c>
      <c r="S2643">
        <f>IF(OR($R2643=0,NOT(ISNUMBER($I2643))),"",IFERROR(DATEDIF($I2643,DATE(FY,1,1),"y"),""))</f>
        <v/>
      </c>
      <c r="T2643">
        <f>IF(OR($R2643=0,NOT(ISNUMBER($J2643))),"",IFERROR(DATEDIF($J2643,DATE(FY,1,1),"y"),0))</f>
        <v/>
      </c>
      <c r="U2643" s="38">
        <f>IF(OR($R2643=0,NOT(ISNUMBER($I2643))),0,IF(YEAR($I2643)+IF($Q2643=1,RetAgeO,RetAgeE)=FY,MONTH($I2643),IF(YEAR($I2643)+IF($Q2643=1,RetAgeO,RetAgeE)&lt;FY,1,0)))</f>
        <v/>
      </c>
      <c r="V2643" s="38">
        <f>IF(OR($R2643=0,NOT(ISNUMBER($K2643))),0,IF(YEAR($K2643)=FY,MONTH($K2643),IF(YEAR($K2643)&lt;FY,1,0)))</f>
        <v/>
      </c>
      <c r="W2643" s="38">
        <f>IF($R2643=0,0,MIN(12,IF(AND(ISNUMBER($O2643),$O2643&gt;=1,$O2643&lt;=12),INT($O2643),12),IF(AND(RetireExit="Yes",$U2643&gt;0),$U2643,12),IF(AND(ContractExit="Yes",$V2643&gt;0),$V2643,12)))</f>
        <v/>
      </c>
      <c r="X2643" s="37">
        <f>IF(ISNUMBER($P2643),$P2643,IncPct)</f>
        <v/>
      </c>
      <c r="Y2643" s="39">
        <f>IF($W2643=0,0,MAX(0,MIN($W2643,IncMonth-1))+MAX(0,$W2643-IncMonth+1)*(1+$X2643))</f>
        <v/>
      </c>
      <c r="Z2643" s="40">
        <f>IF($C2643="",0,IFERROR(INDEX(Departments!$B$5:$B$54,MATCH($C2643,Departments!$A$5:$A$54,0)),0))</f>
        <v/>
      </c>
      <c r="AA2643" s="41">
        <f>N($L2643)*$Y2643</f>
        <v/>
      </c>
      <c r="AB2643" s="41">
        <f>N($M2643)*$Y2643</f>
        <v/>
      </c>
      <c r="AC2643" s="41">
        <f>$AA2643*$Z2643</f>
        <v/>
      </c>
      <c r="AD2643" s="41">
        <f>$AA2643*BonusMonths/12</f>
        <v/>
      </c>
      <c r="AE2643" s="41">
        <f>($AA2643+SI_Gross*$AB2643)*IF($Q2643=1,SI_O,SI_E)</f>
        <v/>
      </c>
      <c r="AF2643" s="41">
        <f>IF($Q2643=1,0,$AA2643*EOSB)</f>
        <v/>
      </c>
      <c r="AG2643" s="41">
        <f>$AN2643*$W2643</f>
        <v/>
      </c>
      <c r="AH2643" s="41">
        <f>SUM($AA2643:$AG2643)</f>
        <v/>
      </c>
      <c r="AI2643" s="41">
        <f>12*($AM2643+$AN2643)</f>
        <v/>
      </c>
      <c r="AJ2643" s="41">
        <f>$AM2643*((IncMonth-1)+(13-IncMonth)*(1+$X2643))+12*$AN2643</f>
        <v/>
      </c>
      <c r="AK2643" s="41">
        <f>IF($R2643=1,N($L2643)+N($M2643),0)</f>
        <v/>
      </c>
      <c r="AL2643">
        <f>IF($C2643="","",IF(N($L2643)&lt;=0,"Basic salary missing",IF(ISNA(MATCH($C2643,Departments!$A$5:$A$54,0)),"Department not on Departments sheet",IF(AND($I2643&lt;&gt;"",NOT(ISNUMBER($I2643))),"Date of birth is text, not a date",IF(AND($K2643&lt;&gt;"",NOT(ISNUMBER($K2643))),"Contract end is text, not a date","")))))</f>
        <v/>
      </c>
      <c r="AM2643" s="41">
        <f>IF($R2643=0,0,N($L2643)*(1+$Z2643+BonusMonths/12+IF($Q2643=1,0,EOSB))+N($M2643)+(N($L2643)+SI_Gross*N($M2643))*IF($Q2643=1,SI_O,SI_E))</f>
        <v/>
      </c>
      <c r="AN2643" s="41">
        <f>IF($R2643=0,0,(IF($Q2643=1,MedO,MedE+Ticket)+Training)/12)</f>
        <v/>
      </c>
    </row>
    <row r="2644">
      <c r="I2644" s="35" t="n"/>
      <c r="J2644" s="35" t="n"/>
      <c r="K2644" s="35" t="n"/>
      <c r="L2644" s="36" t="n"/>
      <c r="M2644" s="36" t="n"/>
      <c r="P2644" s="37" t="n"/>
      <c r="Q2644" s="38">
        <f>IF($C2644="",0,IF(OR(LOWER(TRIM($G2644))="omani",LOWER(TRIM($G2644))="oman",LOWER(TRIM($G2644))="om",LOWER(TRIM($G2644))="local"),1,0))</f>
        <v/>
      </c>
      <c r="R2644" s="38">
        <f>IF($C2644="",0,IF(OR(ISNUMBER(SEARCH("resign",$N2644)),ISNUMBER(SEARCH("terminat",$N2644)),ISNUMBER(SEARCH("inactive",$N2644)),ISNUMBER(SEARCH("vacan",$N2644)),ISNUMBER(SEARCH("deceased",$N2644)),ISNUMBER(SEARCH("separated",$N2644))),0,1))</f>
        <v/>
      </c>
      <c r="S2644">
        <f>IF(OR($R2644=0,NOT(ISNUMBER($I2644))),"",IFERROR(DATEDIF($I2644,DATE(FY,1,1),"y"),""))</f>
        <v/>
      </c>
      <c r="T2644">
        <f>IF(OR($R2644=0,NOT(ISNUMBER($J2644))),"",IFERROR(DATEDIF($J2644,DATE(FY,1,1),"y"),0))</f>
        <v/>
      </c>
      <c r="U2644" s="38">
        <f>IF(OR($R2644=0,NOT(ISNUMBER($I2644))),0,IF(YEAR($I2644)+IF($Q2644=1,RetAgeO,RetAgeE)=FY,MONTH($I2644),IF(YEAR($I2644)+IF($Q2644=1,RetAgeO,RetAgeE)&lt;FY,1,0)))</f>
        <v/>
      </c>
      <c r="V2644" s="38">
        <f>IF(OR($R2644=0,NOT(ISNUMBER($K2644))),0,IF(YEAR($K2644)=FY,MONTH($K2644),IF(YEAR($K2644)&lt;FY,1,0)))</f>
        <v/>
      </c>
      <c r="W2644" s="38">
        <f>IF($R2644=0,0,MIN(12,IF(AND(ISNUMBER($O2644),$O2644&gt;=1,$O2644&lt;=12),INT($O2644),12),IF(AND(RetireExit="Yes",$U2644&gt;0),$U2644,12),IF(AND(ContractExit="Yes",$V2644&gt;0),$V2644,12)))</f>
        <v/>
      </c>
      <c r="X2644" s="37">
        <f>IF(ISNUMBER($P2644),$P2644,IncPct)</f>
        <v/>
      </c>
      <c r="Y2644" s="39">
        <f>IF($W2644=0,0,MAX(0,MIN($W2644,IncMonth-1))+MAX(0,$W2644-IncMonth+1)*(1+$X2644))</f>
        <v/>
      </c>
      <c r="Z2644" s="40">
        <f>IF($C2644="",0,IFERROR(INDEX(Departments!$B$5:$B$54,MATCH($C2644,Departments!$A$5:$A$54,0)),0))</f>
        <v/>
      </c>
      <c r="AA2644" s="41">
        <f>N($L2644)*$Y2644</f>
        <v/>
      </c>
      <c r="AB2644" s="41">
        <f>N($M2644)*$Y2644</f>
        <v/>
      </c>
      <c r="AC2644" s="41">
        <f>$AA2644*$Z2644</f>
        <v/>
      </c>
      <c r="AD2644" s="41">
        <f>$AA2644*BonusMonths/12</f>
        <v/>
      </c>
      <c r="AE2644" s="41">
        <f>($AA2644+SI_Gross*$AB2644)*IF($Q2644=1,SI_O,SI_E)</f>
        <v/>
      </c>
      <c r="AF2644" s="41">
        <f>IF($Q2644=1,0,$AA2644*EOSB)</f>
        <v/>
      </c>
      <c r="AG2644" s="41">
        <f>$AN2644*$W2644</f>
        <v/>
      </c>
      <c r="AH2644" s="41">
        <f>SUM($AA2644:$AG2644)</f>
        <v/>
      </c>
      <c r="AI2644" s="41">
        <f>12*($AM2644+$AN2644)</f>
        <v/>
      </c>
      <c r="AJ2644" s="41">
        <f>$AM2644*((IncMonth-1)+(13-IncMonth)*(1+$X2644))+12*$AN2644</f>
        <v/>
      </c>
      <c r="AK2644" s="41">
        <f>IF($R2644=1,N($L2644)+N($M2644),0)</f>
        <v/>
      </c>
      <c r="AL2644">
        <f>IF($C2644="","",IF(N($L2644)&lt;=0,"Basic salary missing",IF(ISNA(MATCH($C2644,Departments!$A$5:$A$54,0)),"Department not on Departments sheet",IF(AND($I2644&lt;&gt;"",NOT(ISNUMBER($I2644))),"Date of birth is text, not a date",IF(AND($K2644&lt;&gt;"",NOT(ISNUMBER($K2644))),"Contract end is text, not a date","")))))</f>
        <v/>
      </c>
      <c r="AM2644" s="41">
        <f>IF($R2644=0,0,N($L2644)*(1+$Z2644+BonusMonths/12+IF($Q2644=1,0,EOSB))+N($M2644)+(N($L2644)+SI_Gross*N($M2644))*IF($Q2644=1,SI_O,SI_E))</f>
        <v/>
      </c>
      <c r="AN2644" s="41">
        <f>IF($R2644=0,0,(IF($Q2644=1,MedO,MedE+Ticket)+Training)/12)</f>
        <v/>
      </c>
    </row>
    <row r="2645">
      <c r="I2645" s="35" t="n"/>
      <c r="J2645" s="35" t="n"/>
      <c r="K2645" s="35" t="n"/>
      <c r="L2645" s="36" t="n"/>
      <c r="M2645" s="36" t="n"/>
      <c r="P2645" s="37" t="n"/>
      <c r="Q2645" s="38">
        <f>IF($C2645="",0,IF(OR(LOWER(TRIM($G2645))="omani",LOWER(TRIM($G2645))="oman",LOWER(TRIM($G2645))="om",LOWER(TRIM($G2645))="local"),1,0))</f>
        <v/>
      </c>
      <c r="R2645" s="38">
        <f>IF($C2645="",0,IF(OR(ISNUMBER(SEARCH("resign",$N2645)),ISNUMBER(SEARCH("terminat",$N2645)),ISNUMBER(SEARCH("inactive",$N2645)),ISNUMBER(SEARCH("vacan",$N2645)),ISNUMBER(SEARCH("deceased",$N2645)),ISNUMBER(SEARCH("separated",$N2645))),0,1))</f>
        <v/>
      </c>
      <c r="S2645">
        <f>IF(OR($R2645=0,NOT(ISNUMBER($I2645))),"",IFERROR(DATEDIF($I2645,DATE(FY,1,1),"y"),""))</f>
        <v/>
      </c>
      <c r="T2645">
        <f>IF(OR($R2645=0,NOT(ISNUMBER($J2645))),"",IFERROR(DATEDIF($J2645,DATE(FY,1,1),"y"),0))</f>
        <v/>
      </c>
      <c r="U2645" s="38">
        <f>IF(OR($R2645=0,NOT(ISNUMBER($I2645))),0,IF(YEAR($I2645)+IF($Q2645=1,RetAgeO,RetAgeE)=FY,MONTH($I2645),IF(YEAR($I2645)+IF($Q2645=1,RetAgeO,RetAgeE)&lt;FY,1,0)))</f>
        <v/>
      </c>
      <c r="V2645" s="38">
        <f>IF(OR($R2645=0,NOT(ISNUMBER($K2645))),0,IF(YEAR($K2645)=FY,MONTH($K2645),IF(YEAR($K2645)&lt;FY,1,0)))</f>
        <v/>
      </c>
      <c r="W2645" s="38">
        <f>IF($R2645=0,0,MIN(12,IF(AND(ISNUMBER($O2645),$O2645&gt;=1,$O2645&lt;=12),INT($O2645),12),IF(AND(RetireExit="Yes",$U2645&gt;0),$U2645,12),IF(AND(ContractExit="Yes",$V2645&gt;0),$V2645,12)))</f>
        <v/>
      </c>
      <c r="X2645" s="37">
        <f>IF(ISNUMBER($P2645),$P2645,IncPct)</f>
        <v/>
      </c>
      <c r="Y2645" s="39">
        <f>IF($W2645=0,0,MAX(0,MIN($W2645,IncMonth-1))+MAX(0,$W2645-IncMonth+1)*(1+$X2645))</f>
        <v/>
      </c>
      <c r="Z2645" s="40">
        <f>IF($C2645="",0,IFERROR(INDEX(Departments!$B$5:$B$54,MATCH($C2645,Departments!$A$5:$A$54,0)),0))</f>
        <v/>
      </c>
      <c r="AA2645" s="41">
        <f>N($L2645)*$Y2645</f>
        <v/>
      </c>
      <c r="AB2645" s="41">
        <f>N($M2645)*$Y2645</f>
        <v/>
      </c>
      <c r="AC2645" s="41">
        <f>$AA2645*$Z2645</f>
        <v/>
      </c>
      <c r="AD2645" s="41">
        <f>$AA2645*BonusMonths/12</f>
        <v/>
      </c>
      <c r="AE2645" s="41">
        <f>($AA2645+SI_Gross*$AB2645)*IF($Q2645=1,SI_O,SI_E)</f>
        <v/>
      </c>
      <c r="AF2645" s="41">
        <f>IF($Q2645=1,0,$AA2645*EOSB)</f>
        <v/>
      </c>
      <c r="AG2645" s="41">
        <f>$AN2645*$W2645</f>
        <v/>
      </c>
      <c r="AH2645" s="41">
        <f>SUM($AA2645:$AG2645)</f>
        <v/>
      </c>
      <c r="AI2645" s="41">
        <f>12*($AM2645+$AN2645)</f>
        <v/>
      </c>
      <c r="AJ2645" s="41">
        <f>$AM2645*((IncMonth-1)+(13-IncMonth)*(1+$X2645))+12*$AN2645</f>
        <v/>
      </c>
      <c r="AK2645" s="41">
        <f>IF($R2645=1,N($L2645)+N($M2645),0)</f>
        <v/>
      </c>
      <c r="AL2645">
        <f>IF($C2645="","",IF(N($L2645)&lt;=0,"Basic salary missing",IF(ISNA(MATCH($C2645,Departments!$A$5:$A$54,0)),"Department not on Departments sheet",IF(AND($I2645&lt;&gt;"",NOT(ISNUMBER($I2645))),"Date of birth is text, not a date",IF(AND($K2645&lt;&gt;"",NOT(ISNUMBER($K2645))),"Contract end is text, not a date","")))))</f>
        <v/>
      </c>
      <c r="AM2645" s="41">
        <f>IF($R2645=0,0,N($L2645)*(1+$Z2645+BonusMonths/12+IF($Q2645=1,0,EOSB))+N($M2645)+(N($L2645)+SI_Gross*N($M2645))*IF($Q2645=1,SI_O,SI_E))</f>
        <v/>
      </c>
      <c r="AN2645" s="41">
        <f>IF($R2645=0,0,(IF($Q2645=1,MedO,MedE+Ticket)+Training)/12)</f>
        <v/>
      </c>
    </row>
    <row r="2646">
      <c r="I2646" s="35" t="n"/>
      <c r="J2646" s="35" t="n"/>
      <c r="K2646" s="35" t="n"/>
      <c r="L2646" s="36" t="n"/>
      <c r="M2646" s="36" t="n"/>
      <c r="P2646" s="37" t="n"/>
      <c r="Q2646" s="38">
        <f>IF($C2646="",0,IF(OR(LOWER(TRIM($G2646))="omani",LOWER(TRIM($G2646))="oman",LOWER(TRIM($G2646))="om",LOWER(TRIM($G2646))="local"),1,0))</f>
        <v/>
      </c>
      <c r="R2646" s="38">
        <f>IF($C2646="",0,IF(OR(ISNUMBER(SEARCH("resign",$N2646)),ISNUMBER(SEARCH("terminat",$N2646)),ISNUMBER(SEARCH("inactive",$N2646)),ISNUMBER(SEARCH("vacan",$N2646)),ISNUMBER(SEARCH("deceased",$N2646)),ISNUMBER(SEARCH("separated",$N2646))),0,1))</f>
        <v/>
      </c>
      <c r="S2646">
        <f>IF(OR($R2646=0,NOT(ISNUMBER($I2646))),"",IFERROR(DATEDIF($I2646,DATE(FY,1,1),"y"),""))</f>
        <v/>
      </c>
      <c r="T2646">
        <f>IF(OR($R2646=0,NOT(ISNUMBER($J2646))),"",IFERROR(DATEDIF($J2646,DATE(FY,1,1),"y"),0))</f>
        <v/>
      </c>
      <c r="U2646" s="38">
        <f>IF(OR($R2646=0,NOT(ISNUMBER($I2646))),0,IF(YEAR($I2646)+IF($Q2646=1,RetAgeO,RetAgeE)=FY,MONTH($I2646),IF(YEAR($I2646)+IF($Q2646=1,RetAgeO,RetAgeE)&lt;FY,1,0)))</f>
        <v/>
      </c>
      <c r="V2646" s="38">
        <f>IF(OR($R2646=0,NOT(ISNUMBER($K2646))),0,IF(YEAR($K2646)=FY,MONTH($K2646),IF(YEAR($K2646)&lt;FY,1,0)))</f>
        <v/>
      </c>
      <c r="W2646" s="38">
        <f>IF($R2646=0,0,MIN(12,IF(AND(ISNUMBER($O2646),$O2646&gt;=1,$O2646&lt;=12),INT($O2646),12),IF(AND(RetireExit="Yes",$U2646&gt;0),$U2646,12),IF(AND(ContractExit="Yes",$V2646&gt;0),$V2646,12)))</f>
        <v/>
      </c>
      <c r="X2646" s="37">
        <f>IF(ISNUMBER($P2646),$P2646,IncPct)</f>
        <v/>
      </c>
      <c r="Y2646" s="39">
        <f>IF($W2646=0,0,MAX(0,MIN($W2646,IncMonth-1))+MAX(0,$W2646-IncMonth+1)*(1+$X2646))</f>
        <v/>
      </c>
      <c r="Z2646" s="40">
        <f>IF($C2646="",0,IFERROR(INDEX(Departments!$B$5:$B$54,MATCH($C2646,Departments!$A$5:$A$54,0)),0))</f>
        <v/>
      </c>
      <c r="AA2646" s="41">
        <f>N($L2646)*$Y2646</f>
        <v/>
      </c>
      <c r="AB2646" s="41">
        <f>N($M2646)*$Y2646</f>
        <v/>
      </c>
      <c r="AC2646" s="41">
        <f>$AA2646*$Z2646</f>
        <v/>
      </c>
      <c r="AD2646" s="41">
        <f>$AA2646*BonusMonths/12</f>
        <v/>
      </c>
      <c r="AE2646" s="41">
        <f>($AA2646+SI_Gross*$AB2646)*IF($Q2646=1,SI_O,SI_E)</f>
        <v/>
      </c>
      <c r="AF2646" s="41">
        <f>IF($Q2646=1,0,$AA2646*EOSB)</f>
        <v/>
      </c>
      <c r="AG2646" s="41">
        <f>$AN2646*$W2646</f>
        <v/>
      </c>
      <c r="AH2646" s="41">
        <f>SUM($AA2646:$AG2646)</f>
        <v/>
      </c>
      <c r="AI2646" s="41">
        <f>12*($AM2646+$AN2646)</f>
        <v/>
      </c>
      <c r="AJ2646" s="41">
        <f>$AM2646*((IncMonth-1)+(13-IncMonth)*(1+$X2646))+12*$AN2646</f>
        <v/>
      </c>
      <c r="AK2646" s="41">
        <f>IF($R2646=1,N($L2646)+N($M2646),0)</f>
        <v/>
      </c>
      <c r="AL2646">
        <f>IF($C2646="","",IF(N($L2646)&lt;=0,"Basic salary missing",IF(ISNA(MATCH($C2646,Departments!$A$5:$A$54,0)),"Department not on Departments sheet",IF(AND($I2646&lt;&gt;"",NOT(ISNUMBER($I2646))),"Date of birth is text, not a date",IF(AND($K2646&lt;&gt;"",NOT(ISNUMBER($K2646))),"Contract end is text, not a date","")))))</f>
        <v/>
      </c>
      <c r="AM2646" s="41">
        <f>IF($R2646=0,0,N($L2646)*(1+$Z2646+BonusMonths/12+IF($Q2646=1,0,EOSB))+N($M2646)+(N($L2646)+SI_Gross*N($M2646))*IF($Q2646=1,SI_O,SI_E))</f>
        <v/>
      </c>
      <c r="AN2646" s="41">
        <f>IF($R2646=0,0,(IF($Q2646=1,MedO,MedE+Ticket)+Training)/12)</f>
        <v/>
      </c>
    </row>
    <row r="2647">
      <c r="I2647" s="35" t="n"/>
      <c r="J2647" s="35" t="n"/>
      <c r="K2647" s="35" t="n"/>
      <c r="L2647" s="36" t="n"/>
      <c r="M2647" s="36" t="n"/>
      <c r="P2647" s="37" t="n"/>
      <c r="Q2647" s="38">
        <f>IF($C2647="",0,IF(OR(LOWER(TRIM($G2647))="omani",LOWER(TRIM($G2647))="oman",LOWER(TRIM($G2647))="om",LOWER(TRIM($G2647))="local"),1,0))</f>
        <v/>
      </c>
      <c r="R2647" s="38">
        <f>IF($C2647="",0,IF(OR(ISNUMBER(SEARCH("resign",$N2647)),ISNUMBER(SEARCH("terminat",$N2647)),ISNUMBER(SEARCH("inactive",$N2647)),ISNUMBER(SEARCH("vacan",$N2647)),ISNUMBER(SEARCH("deceased",$N2647)),ISNUMBER(SEARCH("separated",$N2647))),0,1))</f>
        <v/>
      </c>
      <c r="S2647">
        <f>IF(OR($R2647=0,NOT(ISNUMBER($I2647))),"",IFERROR(DATEDIF($I2647,DATE(FY,1,1),"y"),""))</f>
        <v/>
      </c>
      <c r="T2647">
        <f>IF(OR($R2647=0,NOT(ISNUMBER($J2647))),"",IFERROR(DATEDIF($J2647,DATE(FY,1,1),"y"),0))</f>
        <v/>
      </c>
      <c r="U2647" s="38">
        <f>IF(OR($R2647=0,NOT(ISNUMBER($I2647))),0,IF(YEAR($I2647)+IF($Q2647=1,RetAgeO,RetAgeE)=FY,MONTH($I2647),IF(YEAR($I2647)+IF($Q2647=1,RetAgeO,RetAgeE)&lt;FY,1,0)))</f>
        <v/>
      </c>
      <c r="V2647" s="38">
        <f>IF(OR($R2647=0,NOT(ISNUMBER($K2647))),0,IF(YEAR($K2647)=FY,MONTH($K2647),IF(YEAR($K2647)&lt;FY,1,0)))</f>
        <v/>
      </c>
      <c r="W2647" s="38">
        <f>IF($R2647=0,0,MIN(12,IF(AND(ISNUMBER($O2647),$O2647&gt;=1,$O2647&lt;=12),INT($O2647),12),IF(AND(RetireExit="Yes",$U2647&gt;0),$U2647,12),IF(AND(ContractExit="Yes",$V2647&gt;0),$V2647,12)))</f>
        <v/>
      </c>
      <c r="X2647" s="37">
        <f>IF(ISNUMBER($P2647),$P2647,IncPct)</f>
        <v/>
      </c>
      <c r="Y2647" s="39">
        <f>IF($W2647=0,0,MAX(0,MIN($W2647,IncMonth-1))+MAX(0,$W2647-IncMonth+1)*(1+$X2647))</f>
        <v/>
      </c>
      <c r="Z2647" s="40">
        <f>IF($C2647="",0,IFERROR(INDEX(Departments!$B$5:$B$54,MATCH($C2647,Departments!$A$5:$A$54,0)),0))</f>
        <v/>
      </c>
      <c r="AA2647" s="41">
        <f>N($L2647)*$Y2647</f>
        <v/>
      </c>
      <c r="AB2647" s="41">
        <f>N($M2647)*$Y2647</f>
        <v/>
      </c>
      <c r="AC2647" s="41">
        <f>$AA2647*$Z2647</f>
        <v/>
      </c>
      <c r="AD2647" s="41">
        <f>$AA2647*BonusMonths/12</f>
        <v/>
      </c>
      <c r="AE2647" s="41">
        <f>($AA2647+SI_Gross*$AB2647)*IF($Q2647=1,SI_O,SI_E)</f>
        <v/>
      </c>
      <c r="AF2647" s="41">
        <f>IF($Q2647=1,0,$AA2647*EOSB)</f>
        <v/>
      </c>
      <c r="AG2647" s="41">
        <f>$AN2647*$W2647</f>
        <v/>
      </c>
      <c r="AH2647" s="41">
        <f>SUM($AA2647:$AG2647)</f>
        <v/>
      </c>
      <c r="AI2647" s="41">
        <f>12*($AM2647+$AN2647)</f>
        <v/>
      </c>
      <c r="AJ2647" s="41">
        <f>$AM2647*((IncMonth-1)+(13-IncMonth)*(1+$X2647))+12*$AN2647</f>
        <v/>
      </c>
      <c r="AK2647" s="41">
        <f>IF($R2647=1,N($L2647)+N($M2647),0)</f>
        <v/>
      </c>
      <c r="AL2647">
        <f>IF($C2647="","",IF(N($L2647)&lt;=0,"Basic salary missing",IF(ISNA(MATCH($C2647,Departments!$A$5:$A$54,0)),"Department not on Departments sheet",IF(AND($I2647&lt;&gt;"",NOT(ISNUMBER($I2647))),"Date of birth is text, not a date",IF(AND($K2647&lt;&gt;"",NOT(ISNUMBER($K2647))),"Contract end is text, not a date","")))))</f>
        <v/>
      </c>
      <c r="AM2647" s="41">
        <f>IF($R2647=0,0,N($L2647)*(1+$Z2647+BonusMonths/12+IF($Q2647=1,0,EOSB))+N($M2647)+(N($L2647)+SI_Gross*N($M2647))*IF($Q2647=1,SI_O,SI_E))</f>
        <v/>
      </c>
      <c r="AN2647" s="41">
        <f>IF($R2647=0,0,(IF($Q2647=1,MedO,MedE+Ticket)+Training)/12)</f>
        <v/>
      </c>
    </row>
    <row r="2648">
      <c r="I2648" s="35" t="n"/>
      <c r="J2648" s="35" t="n"/>
      <c r="K2648" s="35" t="n"/>
      <c r="L2648" s="36" t="n"/>
      <c r="M2648" s="36" t="n"/>
      <c r="P2648" s="37" t="n"/>
      <c r="Q2648" s="38">
        <f>IF($C2648="",0,IF(OR(LOWER(TRIM($G2648))="omani",LOWER(TRIM($G2648))="oman",LOWER(TRIM($G2648))="om",LOWER(TRIM($G2648))="local"),1,0))</f>
        <v/>
      </c>
      <c r="R2648" s="38">
        <f>IF($C2648="",0,IF(OR(ISNUMBER(SEARCH("resign",$N2648)),ISNUMBER(SEARCH("terminat",$N2648)),ISNUMBER(SEARCH("inactive",$N2648)),ISNUMBER(SEARCH("vacan",$N2648)),ISNUMBER(SEARCH("deceased",$N2648)),ISNUMBER(SEARCH("separated",$N2648))),0,1))</f>
        <v/>
      </c>
      <c r="S2648">
        <f>IF(OR($R2648=0,NOT(ISNUMBER($I2648))),"",IFERROR(DATEDIF($I2648,DATE(FY,1,1),"y"),""))</f>
        <v/>
      </c>
      <c r="T2648">
        <f>IF(OR($R2648=0,NOT(ISNUMBER($J2648))),"",IFERROR(DATEDIF($J2648,DATE(FY,1,1),"y"),0))</f>
        <v/>
      </c>
      <c r="U2648" s="38">
        <f>IF(OR($R2648=0,NOT(ISNUMBER($I2648))),0,IF(YEAR($I2648)+IF($Q2648=1,RetAgeO,RetAgeE)=FY,MONTH($I2648),IF(YEAR($I2648)+IF($Q2648=1,RetAgeO,RetAgeE)&lt;FY,1,0)))</f>
        <v/>
      </c>
      <c r="V2648" s="38">
        <f>IF(OR($R2648=0,NOT(ISNUMBER($K2648))),0,IF(YEAR($K2648)=FY,MONTH($K2648),IF(YEAR($K2648)&lt;FY,1,0)))</f>
        <v/>
      </c>
      <c r="W2648" s="38">
        <f>IF($R2648=0,0,MIN(12,IF(AND(ISNUMBER($O2648),$O2648&gt;=1,$O2648&lt;=12),INT($O2648),12),IF(AND(RetireExit="Yes",$U2648&gt;0),$U2648,12),IF(AND(ContractExit="Yes",$V2648&gt;0),$V2648,12)))</f>
        <v/>
      </c>
      <c r="X2648" s="37">
        <f>IF(ISNUMBER($P2648),$P2648,IncPct)</f>
        <v/>
      </c>
      <c r="Y2648" s="39">
        <f>IF($W2648=0,0,MAX(0,MIN($W2648,IncMonth-1))+MAX(0,$W2648-IncMonth+1)*(1+$X2648))</f>
        <v/>
      </c>
      <c r="Z2648" s="40">
        <f>IF($C2648="",0,IFERROR(INDEX(Departments!$B$5:$B$54,MATCH($C2648,Departments!$A$5:$A$54,0)),0))</f>
        <v/>
      </c>
      <c r="AA2648" s="41">
        <f>N($L2648)*$Y2648</f>
        <v/>
      </c>
      <c r="AB2648" s="41">
        <f>N($M2648)*$Y2648</f>
        <v/>
      </c>
      <c r="AC2648" s="41">
        <f>$AA2648*$Z2648</f>
        <v/>
      </c>
      <c r="AD2648" s="41">
        <f>$AA2648*BonusMonths/12</f>
        <v/>
      </c>
      <c r="AE2648" s="41">
        <f>($AA2648+SI_Gross*$AB2648)*IF($Q2648=1,SI_O,SI_E)</f>
        <v/>
      </c>
      <c r="AF2648" s="41">
        <f>IF($Q2648=1,0,$AA2648*EOSB)</f>
        <v/>
      </c>
      <c r="AG2648" s="41">
        <f>$AN2648*$W2648</f>
        <v/>
      </c>
      <c r="AH2648" s="41">
        <f>SUM($AA2648:$AG2648)</f>
        <v/>
      </c>
      <c r="AI2648" s="41">
        <f>12*($AM2648+$AN2648)</f>
        <v/>
      </c>
      <c r="AJ2648" s="41">
        <f>$AM2648*((IncMonth-1)+(13-IncMonth)*(1+$X2648))+12*$AN2648</f>
        <v/>
      </c>
      <c r="AK2648" s="41">
        <f>IF($R2648=1,N($L2648)+N($M2648),0)</f>
        <v/>
      </c>
      <c r="AL2648">
        <f>IF($C2648="","",IF(N($L2648)&lt;=0,"Basic salary missing",IF(ISNA(MATCH($C2648,Departments!$A$5:$A$54,0)),"Department not on Departments sheet",IF(AND($I2648&lt;&gt;"",NOT(ISNUMBER($I2648))),"Date of birth is text, not a date",IF(AND($K2648&lt;&gt;"",NOT(ISNUMBER($K2648))),"Contract end is text, not a date","")))))</f>
        <v/>
      </c>
      <c r="AM2648" s="41">
        <f>IF($R2648=0,0,N($L2648)*(1+$Z2648+BonusMonths/12+IF($Q2648=1,0,EOSB))+N($M2648)+(N($L2648)+SI_Gross*N($M2648))*IF($Q2648=1,SI_O,SI_E))</f>
        <v/>
      </c>
      <c r="AN2648" s="41">
        <f>IF($R2648=0,0,(IF($Q2648=1,MedO,MedE+Ticket)+Training)/12)</f>
        <v/>
      </c>
    </row>
    <row r="2649">
      <c r="I2649" s="35" t="n"/>
      <c r="J2649" s="35" t="n"/>
      <c r="K2649" s="35" t="n"/>
      <c r="L2649" s="36" t="n"/>
      <c r="M2649" s="36" t="n"/>
      <c r="P2649" s="37" t="n"/>
      <c r="Q2649" s="38">
        <f>IF($C2649="",0,IF(OR(LOWER(TRIM($G2649))="omani",LOWER(TRIM($G2649))="oman",LOWER(TRIM($G2649))="om",LOWER(TRIM($G2649))="local"),1,0))</f>
        <v/>
      </c>
      <c r="R2649" s="38">
        <f>IF($C2649="",0,IF(OR(ISNUMBER(SEARCH("resign",$N2649)),ISNUMBER(SEARCH("terminat",$N2649)),ISNUMBER(SEARCH("inactive",$N2649)),ISNUMBER(SEARCH("vacan",$N2649)),ISNUMBER(SEARCH("deceased",$N2649)),ISNUMBER(SEARCH("separated",$N2649))),0,1))</f>
        <v/>
      </c>
      <c r="S2649">
        <f>IF(OR($R2649=0,NOT(ISNUMBER($I2649))),"",IFERROR(DATEDIF($I2649,DATE(FY,1,1),"y"),""))</f>
        <v/>
      </c>
      <c r="T2649">
        <f>IF(OR($R2649=0,NOT(ISNUMBER($J2649))),"",IFERROR(DATEDIF($J2649,DATE(FY,1,1),"y"),0))</f>
        <v/>
      </c>
      <c r="U2649" s="38">
        <f>IF(OR($R2649=0,NOT(ISNUMBER($I2649))),0,IF(YEAR($I2649)+IF($Q2649=1,RetAgeO,RetAgeE)=FY,MONTH($I2649),IF(YEAR($I2649)+IF($Q2649=1,RetAgeO,RetAgeE)&lt;FY,1,0)))</f>
        <v/>
      </c>
      <c r="V2649" s="38">
        <f>IF(OR($R2649=0,NOT(ISNUMBER($K2649))),0,IF(YEAR($K2649)=FY,MONTH($K2649),IF(YEAR($K2649)&lt;FY,1,0)))</f>
        <v/>
      </c>
      <c r="W2649" s="38">
        <f>IF($R2649=0,0,MIN(12,IF(AND(ISNUMBER($O2649),$O2649&gt;=1,$O2649&lt;=12),INT($O2649),12),IF(AND(RetireExit="Yes",$U2649&gt;0),$U2649,12),IF(AND(ContractExit="Yes",$V2649&gt;0),$V2649,12)))</f>
        <v/>
      </c>
      <c r="X2649" s="37">
        <f>IF(ISNUMBER($P2649),$P2649,IncPct)</f>
        <v/>
      </c>
      <c r="Y2649" s="39">
        <f>IF($W2649=0,0,MAX(0,MIN($W2649,IncMonth-1))+MAX(0,$W2649-IncMonth+1)*(1+$X2649))</f>
        <v/>
      </c>
      <c r="Z2649" s="40">
        <f>IF($C2649="",0,IFERROR(INDEX(Departments!$B$5:$B$54,MATCH($C2649,Departments!$A$5:$A$54,0)),0))</f>
        <v/>
      </c>
      <c r="AA2649" s="41">
        <f>N($L2649)*$Y2649</f>
        <v/>
      </c>
      <c r="AB2649" s="41">
        <f>N($M2649)*$Y2649</f>
        <v/>
      </c>
      <c r="AC2649" s="41">
        <f>$AA2649*$Z2649</f>
        <v/>
      </c>
      <c r="AD2649" s="41">
        <f>$AA2649*BonusMonths/12</f>
        <v/>
      </c>
      <c r="AE2649" s="41">
        <f>($AA2649+SI_Gross*$AB2649)*IF($Q2649=1,SI_O,SI_E)</f>
        <v/>
      </c>
      <c r="AF2649" s="41">
        <f>IF($Q2649=1,0,$AA2649*EOSB)</f>
        <v/>
      </c>
      <c r="AG2649" s="41">
        <f>$AN2649*$W2649</f>
        <v/>
      </c>
      <c r="AH2649" s="41">
        <f>SUM($AA2649:$AG2649)</f>
        <v/>
      </c>
      <c r="AI2649" s="41">
        <f>12*($AM2649+$AN2649)</f>
        <v/>
      </c>
      <c r="AJ2649" s="41">
        <f>$AM2649*((IncMonth-1)+(13-IncMonth)*(1+$X2649))+12*$AN2649</f>
        <v/>
      </c>
      <c r="AK2649" s="41">
        <f>IF($R2649=1,N($L2649)+N($M2649),0)</f>
        <v/>
      </c>
      <c r="AL2649">
        <f>IF($C2649="","",IF(N($L2649)&lt;=0,"Basic salary missing",IF(ISNA(MATCH($C2649,Departments!$A$5:$A$54,0)),"Department not on Departments sheet",IF(AND($I2649&lt;&gt;"",NOT(ISNUMBER($I2649))),"Date of birth is text, not a date",IF(AND($K2649&lt;&gt;"",NOT(ISNUMBER($K2649))),"Contract end is text, not a date","")))))</f>
        <v/>
      </c>
      <c r="AM2649" s="41">
        <f>IF($R2649=0,0,N($L2649)*(1+$Z2649+BonusMonths/12+IF($Q2649=1,0,EOSB))+N($M2649)+(N($L2649)+SI_Gross*N($M2649))*IF($Q2649=1,SI_O,SI_E))</f>
        <v/>
      </c>
      <c r="AN2649" s="41">
        <f>IF($R2649=0,0,(IF($Q2649=1,MedO,MedE+Ticket)+Training)/12)</f>
        <v/>
      </c>
    </row>
    <row r="2650">
      <c r="I2650" s="35" t="n"/>
      <c r="J2650" s="35" t="n"/>
      <c r="K2650" s="35" t="n"/>
      <c r="L2650" s="36" t="n"/>
      <c r="M2650" s="36" t="n"/>
      <c r="P2650" s="37" t="n"/>
      <c r="Q2650" s="38">
        <f>IF($C2650="",0,IF(OR(LOWER(TRIM($G2650))="omani",LOWER(TRIM($G2650))="oman",LOWER(TRIM($G2650))="om",LOWER(TRIM($G2650))="local"),1,0))</f>
        <v/>
      </c>
      <c r="R2650" s="38">
        <f>IF($C2650="",0,IF(OR(ISNUMBER(SEARCH("resign",$N2650)),ISNUMBER(SEARCH("terminat",$N2650)),ISNUMBER(SEARCH("inactive",$N2650)),ISNUMBER(SEARCH("vacan",$N2650)),ISNUMBER(SEARCH("deceased",$N2650)),ISNUMBER(SEARCH("separated",$N2650))),0,1))</f>
        <v/>
      </c>
      <c r="S2650">
        <f>IF(OR($R2650=0,NOT(ISNUMBER($I2650))),"",IFERROR(DATEDIF($I2650,DATE(FY,1,1),"y"),""))</f>
        <v/>
      </c>
      <c r="T2650">
        <f>IF(OR($R2650=0,NOT(ISNUMBER($J2650))),"",IFERROR(DATEDIF($J2650,DATE(FY,1,1),"y"),0))</f>
        <v/>
      </c>
      <c r="U2650" s="38">
        <f>IF(OR($R2650=0,NOT(ISNUMBER($I2650))),0,IF(YEAR($I2650)+IF($Q2650=1,RetAgeO,RetAgeE)=FY,MONTH($I2650),IF(YEAR($I2650)+IF($Q2650=1,RetAgeO,RetAgeE)&lt;FY,1,0)))</f>
        <v/>
      </c>
      <c r="V2650" s="38">
        <f>IF(OR($R2650=0,NOT(ISNUMBER($K2650))),0,IF(YEAR($K2650)=FY,MONTH($K2650),IF(YEAR($K2650)&lt;FY,1,0)))</f>
        <v/>
      </c>
      <c r="W2650" s="38">
        <f>IF($R2650=0,0,MIN(12,IF(AND(ISNUMBER($O2650),$O2650&gt;=1,$O2650&lt;=12),INT($O2650),12),IF(AND(RetireExit="Yes",$U2650&gt;0),$U2650,12),IF(AND(ContractExit="Yes",$V2650&gt;0),$V2650,12)))</f>
        <v/>
      </c>
      <c r="X2650" s="37">
        <f>IF(ISNUMBER($P2650),$P2650,IncPct)</f>
        <v/>
      </c>
      <c r="Y2650" s="39">
        <f>IF($W2650=0,0,MAX(0,MIN($W2650,IncMonth-1))+MAX(0,$W2650-IncMonth+1)*(1+$X2650))</f>
        <v/>
      </c>
      <c r="Z2650" s="40">
        <f>IF($C2650="",0,IFERROR(INDEX(Departments!$B$5:$B$54,MATCH($C2650,Departments!$A$5:$A$54,0)),0))</f>
        <v/>
      </c>
      <c r="AA2650" s="41">
        <f>N($L2650)*$Y2650</f>
        <v/>
      </c>
      <c r="AB2650" s="41">
        <f>N($M2650)*$Y2650</f>
        <v/>
      </c>
      <c r="AC2650" s="41">
        <f>$AA2650*$Z2650</f>
        <v/>
      </c>
      <c r="AD2650" s="41">
        <f>$AA2650*BonusMonths/12</f>
        <v/>
      </c>
      <c r="AE2650" s="41">
        <f>($AA2650+SI_Gross*$AB2650)*IF($Q2650=1,SI_O,SI_E)</f>
        <v/>
      </c>
      <c r="AF2650" s="41">
        <f>IF($Q2650=1,0,$AA2650*EOSB)</f>
        <v/>
      </c>
      <c r="AG2650" s="41">
        <f>$AN2650*$W2650</f>
        <v/>
      </c>
      <c r="AH2650" s="41">
        <f>SUM($AA2650:$AG2650)</f>
        <v/>
      </c>
      <c r="AI2650" s="41">
        <f>12*($AM2650+$AN2650)</f>
        <v/>
      </c>
      <c r="AJ2650" s="41">
        <f>$AM2650*((IncMonth-1)+(13-IncMonth)*(1+$X2650))+12*$AN2650</f>
        <v/>
      </c>
      <c r="AK2650" s="41">
        <f>IF($R2650=1,N($L2650)+N($M2650),0)</f>
        <v/>
      </c>
      <c r="AL2650">
        <f>IF($C2650="","",IF(N($L2650)&lt;=0,"Basic salary missing",IF(ISNA(MATCH($C2650,Departments!$A$5:$A$54,0)),"Department not on Departments sheet",IF(AND($I2650&lt;&gt;"",NOT(ISNUMBER($I2650))),"Date of birth is text, not a date",IF(AND($K2650&lt;&gt;"",NOT(ISNUMBER($K2650))),"Contract end is text, not a date","")))))</f>
        <v/>
      </c>
      <c r="AM2650" s="41">
        <f>IF($R2650=0,0,N($L2650)*(1+$Z2650+BonusMonths/12+IF($Q2650=1,0,EOSB))+N($M2650)+(N($L2650)+SI_Gross*N($M2650))*IF($Q2650=1,SI_O,SI_E))</f>
        <v/>
      </c>
      <c r="AN2650" s="41">
        <f>IF($R2650=0,0,(IF($Q2650=1,MedO,MedE+Ticket)+Training)/12)</f>
        <v/>
      </c>
    </row>
    <row r="2651">
      <c r="I2651" s="35" t="n"/>
      <c r="J2651" s="35" t="n"/>
      <c r="K2651" s="35" t="n"/>
      <c r="L2651" s="36" t="n"/>
      <c r="M2651" s="36" t="n"/>
      <c r="P2651" s="37" t="n"/>
      <c r="Q2651" s="38">
        <f>IF($C2651="",0,IF(OR(LOWER(TRIM($G2651))="omani",LOWER(TRIM($G2651))="oman",LOWER(TRIM($G2651))="om",LOWER(TRIM($G2651))="local"),1,0))</f>
        <v/>
      </c>
      <c r="R2651" s="38">
        <f>IF($C2651="",0,IF(OR(ISNUMBER(SEARCH("resign",$N2651)),ISNUMBER(SEARCH("terminat",$N2651)),ISNUMBER(SEARCH("inactive",$N2651)),ISNUMBER(SEARCH("vacan",$N2651)),ISNUMBER(SEARCH("deceased",$N2651)),ISNUMBER(SEARCH("separated",$N2651))),0,1))</f>
        <v/>
      </c>
      <c r="S2651">
        <f>IF(OR($R2651=0,NOT(ISNUMBER($I2651))),"",IFERROR(DATEDIF($I2651,DATE(FY,1,1),"y"),""))</f>
        <v/>
      </c>
      <c r="T2651">
        <f>IF(OR($R2651=0,NOT(ISNUMBER($J2651))),"",IFERROR(DATEDIF($J2651,DATE(FY,1,1),"y"),0))</f>
        <v/>
      </c>
      <c r="U2651" s="38">
        <f>IF(OR($R2651=0,NOT(ISNUMBER($I2651))),0,IF(YEAR($I2651)+IF($Q2651=1,RetAgeO,RetAgeE)=FY,MONTH($I2651),IF(YEAR($I2651)+IF($Q2651=1,RetAgeO,RetAgeE)&lt;FY,1,0)))</f>
        <v/>
      </c>
      <c r="V2651" s="38">
        <f>IF(OR($R2651=0,NOT(ISNUMBER($K2651))),0,IF(YEAR($K2651)=FY,MONTH($K2651),IF(YEAR($K2651)&lt;FY,1,0)))</f>
        <v/>
      </c>
      <c r="W2651" s="38">
        <f>IF($R2651=0,0,MIN(12,IF(AND(ISNUMBER($O2651),$O2651&gt;=1,$O2651&lt;=12),INT($O2651),12),IF(AND(RetireExit="Yes",$U2651&gt;0),$U2651,12),IF(AND(ContractExit="Yes",$V2651&gt;0),$V2651,12)))</f>
        <v/>
      </c>
      <c r="X2651" s="37">
        <f>IF(ISNUMBER($P2651),$P2651,IncPct)</f>
        <v/>
      </c>
      <c r="Y2651" s="39">
        <f>IF($W2651=0,0,MAX(0,MIN($W2651,IncMonth-1))+MAX(0,$W2651-IncMonth+1)*(1+$X2651))</f>
        <v/>
      </c>
      <c r="Z2651" s="40">
        <f>IF($C2651="",0,IFERROR(INDEX(Departments!$B$5:$B$54,MATCH($C2651,Departments!$A$5:$A$54,0)),0))</f>
        <v/>
      </c>
      <c r="AA2651" s="41">
        <f>N($L2651)*$Y2651</f>
        <v/>
      </c>
      <c r="AB2651" s="41">
        <f>N($M2651)*$Y2651</f>
        <v/>
      </c>
      <c r="AC2651" s="41">
        <f>$AA2651*$Z2651</f>
        <v/>
      </c>
      <c r="AD2651" s="41">
        <f>$AA2651*BonusMonths/12</f>
        <v/>
      </c>
      <c r="AE2651" s="41">
        <f>($AA2651+SI_Gross*$AB2651)*IF($Q2651=1,SI_O,SI_E)</f>
        <v/>
      </c>
      <c r="AF2651" s="41">
        <f>IF($Q2651=1,0,$AA2651*EOSB)</f>
        <v/>
      </c>
      <c r="AG2651" s="41">
        <f>$AN2651*$W2651</f>
        <v/>
      </c>
      <c r="AH2651" s="41">
        <f>SUM($AA2651:$AG2651)</f>
        <v/>
      </c>
      <c r="AI2651" s="41">
        <f>12*($AM2651+$AN2651)</f>
        <v/>
      </c>
      <c r="AJ2651" s="41">
        <f>$AM2651*((IncMonth-1)+(13-IncMonth)*(1+$X2651))+12*$AN2651</f>
        <v/>
      </c>
      <c r="AK2651" s="41">
        <f>IF($R2651=1,N($L2651)+N($M2651),0)</f>
        <v/>
      </c>
      <c r="AL2651">
        <f>IF($C2651="","",IF(N($L2651)&lt;=0,"Basic salary missing",IF(ISNA(MATCH($C2651,Departments!$A$5:$A$54,0)),"Department not on Departments sheet",IF(AND($I2651&lt;&gt;"",NOT(ISNUMBER($I2651))),"Date of birth is text, not a date",IF(AND($K2651&lt;&gt;"",NOT(ISNUMBER($K2651))),"Contract end is text, not a date","")))))</f>
        <v/>
      </c>
      <c r="AM2651" s="41">
        <f>IF($R2651=0,0,N($L2651)*(1+$Z2651+BonusMonths/12+IF($Q2651=1,0,EOSB))+N($M2651)+(N($L2651)+SI_Gross*N($M2651))*IF($Q2651=1,SI_O,SI_E))</f>
        <v/>
      </c>
      <c r="AN2651" s="41">
        <f>IF($R2651=0,0,(IF($Q2651=1,MedO,MedE+Ticket)+Training)/12)</f>
        <v/>
      </c>
    </row>
    <row r="2652">
      <c r="I2652" s="35" t="n"/>
      <c r="J2652" s="35" t="n"/>
      <c r="K2652" s="35" t="n"/>
      <c r="L2652" s="36" t="n"/>
      <c r="M2652" s="36" t="n"/>
      <c r="P2652" s="37" t="n"/>
      <c r="Q2652" s="38">
        <f>IF($C2652="",0,IF(OR(LOWER(TRIM($G2652))="omani",LOWER(TRIM($G2652))="oman",LOWER(TRIM($G2652))="om",LOWER(TRIM($G2652))="local"),1,0))</f>
        <v/>
      </c>
      <c r="R2652" s="38">
        <f>IF($C2652="",0,IF(OR(ISNUMBER(SEARCH("resign",$N2652)),ISNUMBER(SEARCH("terminat",$N2652)),ISNUMBER(SEARCH("inactive",$N2652)),ISNUMBER(SEARCH("vacan",$N2652)),ISNUMBER(SEARCH("deceased",$N2652)),ISNUMBER(SEARCH("separated",$N2652))),0,1))</f>
        <v/>
      </c>
      <c r="S2652">
        <f>IF(OR($R2652=0,NOT(ISNUMBER($I2652))),"",IFERROR(DATEDIF($I2652,DATE(FY,1,1),"y"),""))</f>
        <v/>
      </c>
      <c r="T2652">
        <f>IF(OR($R2652=0,NOT(ISNUMBER($J2652))),"",IFERROR(DATEDIF($J2652,DATE(FY,1,1),"y"),0))</f>
        <v/>
      </c>
      <c r="U2652" s="38">
        <f>IF(OR($R2652=0,NOT(ISNUMBER($I2652))),0,IF(YEAR($I2652)+IF($Q2652=1,RetAgeO,RetAgeE)=FY,MONTH($I2652),IF(YEAR($I2652)+IF($Q2652=1,RetAgeO,RetAgeE)&lt;FY,1,0)))</f>
        <v/>
      </c>
      <c r="V2652" s="38">
        <f>IF(OR($R2652=0,NOT(ISNUMBER($K2652))),0,IF(YEAR($K2652)=FY,MONTH($K2652),IF(YEAR($K2652)&lt;FY,1,0)))</f>
        <v/>
      </c>
      <c r="W2652" s="38">
        <f>IF($R2652=0,0,MIN(12,IF(AND(ISNUMBER($O2652),$O2652&gt;=1,$O2652&lt;=12),INT($O2652),12),IF(AND(RetireExit="Yes",$U2652&gt;0),$U2652,12),IF(AND(ContractExit="Yes",$V2652&gt;0),$V2652,12)))</f>
        <v/>
      </c>
      <c r="X2652" s="37">
        <f>IF(ISNUMBER($P2652),$P2652,IncPct)</f>
        <v/>
      </c>
      <c r="Y2652" s="39">
        <f>IF($W2652=0,0,MAX(0,MIN($W2652,IncMonth-1))+MAX(0,$W2652-IncMonth+1)*(1+$X2652))</f>
        <v/>
      </c>
      <c r="Z2652" s="40">
        <f>IF($C2652="",0,IFERROR(INDEX(Departments!$B$5:$B$54,MATCH($C2652,Departments!$A$5:$A$54,0)),0))</f>
        <v/>
      </c>
      <c r="AA2652" s="41">
        <f>N($L2652)*$Y2652</f>
        <v/>
      </c>
      <c r="AB2652" s="41">
        <f>N($M2652)*$Y2652</f>
        <v/>
      </c>
      <c r="AC2652" s="41">
        <f>$AA2652*$Z2652</f>
        <v/>
      </c>
      <c r="AD2652" s="41">
        <f>$AA2652*BonusMonths/12</f>
        <v/>
      </c>
      <c r="AE2652" s="41">
        <f>($AA2652+SI_Gross*$AB2652)*IF($Q2652=1,SI_O,SI_E)</f>
        <v/>
      </c>
      <c r="AF2652" s="41">
        <f>IF($Q2652=1,0,$AA2652*EOSB)</f>
        <v/>
      </c>
      <c r="AG2652" s="41">
        <f>$AN2652*$W2652</f>
        <v/>
      </c>
      <c r="AH2652" s="41">
        <f>SUM($AA2652:$AG2652)</f>
        <v/>
      </c>
      <c r="AI2652" s="41">
        <f>12*($AM2652+$AN2652)</f>
        <v/>
      </c>
      <c r="AJ2652" s="41">
        <f>$AM2652*((IncMonth-1)+(13-IncMonth)*(1+$X2652))+12*$AN2652</f>
        <v/>
      </c>
      <c r="AK2652" s="41">
        <f>IF($R2652=1,N($L2652)+N($M2652),0)</f>
        <v/>
      </c>
      <c r="AL2652">
        <f>IF($C2652="","",IF(N($L2652)&lt;=0,"Basic salary missing",IF(ISNA(MATCH($C2652,Departments!$A$5:$A$54,0)),"Department not on Departments sheet",IF(AND($I2652&lt;&gt;"",NOT(ISNUMBER($I2652))),"Date of birth is text, not a date",IF(AND($K2652&lt;&gt;"",NOT(ISNUMBER($K2652))),"Contract end is text, not a date","")))))</f>
        <v/>
      </c>
      <c r="AM2652" s="41">
        <f>IF($R2652=0,0,N($L2652)*(1+$Z2652+BonusMonths/12+IF($Q2652=1,0,EOSB))+N($M2652)+(N($L2652)+SI_Gross*N($M2652))*IF($Q2652=1,SI_O,SI_E))</f>
        <v/>
      </c>
      <c r="AN2652" s="41">
        <f>IF($R2652=0,0,(IF($Q2652=1,MedO,MedE+Ticket)+Training)/12)</f>
        <v/>
      </c>
    </row>
    <row r="2653">
      <c r="I2653" s="35" t="n"/>
      <c r="J2653" s="35" t="n"/>
      <c r="K2653" s="35" t="n"/>
      <c r="L2653" s="36" t="n"/>
      <c r="M2653" s="36" t="n"/>
      <c r="P2653" s="37" t="n"/>
      <c r="Q2653" s="38">
        <f>IF($C2653="",0,IF(OR(LOWER(TRIM($G2653))="omani",LOWER(TRIM($G2653))="oman",LOWER(TRIM($G2653))="om",LOWER(TRIM($G2653))="local"),1,0))</f>
        <v/>
      </c>
      <c r="R2653" s="38">
        <f>IF($C2653="",0,IF(OR(ISNUMBER(SEARCH("resign",$N2653)),ISNUMBER(SEARCH("terminat",$N2653)),ISNUMBER(SEARCH("inactive",$N2653)),ISNUMBER(SEARCH("vacan",$N2653)),ISNUMBER(SEARCH("deceased",$N2653)),ISNUMBER(SEARCH("separated",$N2653))),0,1))</f>
        <v/>
      </c>
      <c r="S2653">
        <f>IF(OR($R2653=0,NOT(ISNUMBER($I2653))),"",IFERROR(DATEDIF($I2653,DATE(FY,1,1),"y"),""))</f>
        <v/>
      </c>
      <c r="T2653">
        <f>IF(OR($R2653=0,NOT(ISNUMBER($J2653))),"",IFERROR(DATEDIF($J2653,DATE(FY,1,1),"y"),0))</f>
        <v/>
      </c>
      <c r="U2653" s="38">
        <f>IF(OR($R2653=0,NOT(ISNUMBER($I2653))),0,IF(YEAR($I2653)+IF($Q2653=1,RetAgeO,RetAgeE)=FY,MONTH($I2653),IF(YEAR($I2653)+IF($Q2653=1,RetAgeO,RetAgeE)&lt;FY,1,0)))</f>
        <v/>
      </c>
      <c r="V2653" s="38">
        <f>IF(OR($R2653=0,NOT(ISNUMBER($K2653))),0,IF(YEAR($K2653)=FY,MONTH($K2653),IF(YEAR($K2653)&lt;FY,1,0)))</f>
        <v/>
      </c>
      <c r="W2653" s="38">
        <f>IF($R2653=0,0,MIN(12,IF(AND(ISNUMBER($O2653),$O2653&gt;=1,$O2653&lt;=12),INT($O2653),12),IF(AND(RetireExit="Yes",$U2653&gt;0),$U2653,12),IF(AND(ContractExit="Yes",$V2653&gt;0),$V2653,12)))</f>
        <v/>
      </c>
      <c r="X2653" s="37">
        <f>IF(ISNUMBER($P2653),$P2653,IncPct)</f>
        <v/>
      </c>
      <c r="Y2653" s="39">
        <f>IF($W2653=0,0,MAX(0,MIN($W2653,IncMonth-1))+MAX(0,$W2653-IncMonth+1)*(1+$X2653))</f>
        <v/>
      </c>
      <c r="Z2653" s="40">
        <f>IF($C2653="",0,IFERROR(INDEX(Departments!$B$5:$B$54,MATCH($C2653,Departments!$A$5:$A$54,0)),0))</f>
        <v/>
      </c>
      <c r="AA2653" s="41">
        <f>N($L2653)*$Y2653</f>
        <v/>
      </c>
      <c r="AB2653" s="41">
        <f>N($M2653)*$Y2653</f>
        <v/>
      </c>
      <c r="AC2653" s="41">
        <f>$AA2653*$Z2653</f>
        <v/>
      </c>
      <c r="AD2653" s="41">
        <f>$AA2653*BonusMonths/12</f>
        <v/>
      </c>
      <c r="AE2653" s="41">
        <f>($AA2653+SI_Gross*$AB2653)*IF($Q2653=1,SI_O,SI_E)</f>
        <v/>
      </c>
      <c r="AF2653" s="41">
        <f>IF($Q2653=1,0,$AA2653*EOSB)</f>
        <v/>
      </c>
      <c r="AG2653" s="41">
        <f>$AN2653*$W2653</f>
        <v/>
      </c>
      <c r="AH2653" s="41">
        <f>SUM($AA2653:$AG2653)</f>
        <v/>
      </c>
      <c r="AI2653" s="41">
        <f>12*($AM2653+$AN2653)</f>
        <v/>
      </c>
      <c r="AJ2653" s="41">
        <f>$AM2653*((IncMonth-1)+(13-IncMonth)*(1+$X2653))+12*$AN2653</f>
        <v/>
      </c>
      <c r="AK2653" s="41">
        <f>IF($R2653=1,N($L2653)+N($M2653),0)</f>
        <v/>
      </c>
      <c r="AL2653">
        <f>IF($C2653="","",IF(N($L2653)&lt;=0,"Basic salary missing",IF(ISNA(MATCH($C2653,Departments!$A$5:$A$54,0)),"Department not on Departments sheet",IF(AND($I2653&lt;&gt;"",NOT(ISNUMBER($I2653))),"Date of birth is text, not a date",IF(AND($K2653&lt;&gt;"",NOT(ISNUMBER($K2653))),"Contract end is text, not a date","")))))</f>
        <v/>
      </c>
      <c r="AM2653" s="41">
        <f>IF($R2653=0,0,N($L2653)*(1+$Z2653+BonusMonths/12+IF($Q2653=1,0,EOSB))+N($M2653)+(N($L2653)+SI_Gross*N($M2653))*IF($Q2653=1,SI_O,SI_E))</f>
        <v/>
      </c>
      <c r="AN2653" s="41">
        <f>IF($R2653=0,0,(IF($Q2653=1,MedO,MedE+Ticket)+Training)/12)</f>
        <v/>
      </c>
    </row>
    <row r="2654">
      <c r="I2654" s="35" t="n"/>
      <c r="J2654" s="35" t="n"/>
      <c r="K2654" s="35" t="n"/>
      <c r="L2654" s="36" t="n"/>
      <c r="M2654" s="36" t="n"/>
      <c r="P2654" s="37" t="n"/>
      <c r="Q2654" s="38">
        <f>IF($C2654="",0,IF(OR(LOWER(TRIM($G2654))="omani",LOWER(TRIM($G2654))="oman",LOWER(TRIM($G2654))="om",LOWER(TRIM($G2654))="local"),1,0))</f>
        <v/>
      </c>
      <c r="R2654" s="38">
        <f>IF($C2654="",0,IF(OR(ISNUMBER(SEARCH("resign",$N2654)),ISNUMBER(SEARCH("terminat",$N2654)),ISNUMBER(SEARCH("inactive",$N2654)),ISNUMBER(SEARCH("vacan",$N2654)),ISNUMBER(SEARCH("deceased",$N2654)),ISNUMBER(SEARCH("separated",$N2654))),0,1))</f>
        <v/>
      </c>
      <c r="S2654">
        <f>IF(OR($R2654=0,NOT(ISNUMBER($I2654))),"",IFERROR(DATEDIF($I2654,DATE(FY,1,1),"y"),""))</f>
        <v/>
      </c>
      <c r="T2654">
        <f>IF(OR($R2654=0,NOT(ISNUMBER($J2654))),"",IFERROR(DATEDIF($J2654,DATE(FY,1,1),"y"),0))</f>
        <v/>
      </c>
      <c r="U2654" s="38">
        <f>IF(OR($R2654=0,NOT(ISNUMBER($I2654))),0,IF(YEAR($I2654)+IF($Q2654=1,RetAgeO,RetAgeE)=FY,MONTH($I2654),IF(YEAR($I2654)+IF($Q2654=1,RetAgeO,RetAgeE)&lt;FY,1,0)))</f>
        <v/>
      </c>
      <c r="V2654" s="38">
        <f>IF(OR($R2654=0,NOT(ISNUMBER($K2654))),0,IF(YEAR($K2654)=FY,MONTH($K2654),IF(YEAR($K2654)&lt;FY,1,0)))</f>
        <v/>
      </c>
      <c r="W2654" s="38">
        <f>IF($R2654=0,0,MIN(12,IF(AND(ISNUMBER($O2654),$O2654&gt;=1,$O2654&lt;=12),INT($O2654),12),IF(AND(RetireExit="Yes",$U2654&gt;0),$U2654,12),IF(AND(ContractExit="Yes",$V2654&gt;0),$V2654,12)))</f>
        <v/>
      </c>
      <c r="X2654" s="37">
        <f>IF(ISNUMBER($P2654),$P2654,IncPct)</f>
        <v/>
      </c>
      <c r="Y2654" s="39">
        <f>IF($W2654=0,0,MAX(0,MIN($W2654,IncMonth-1))+MAX(0,$W2654-IncMonth+1)*(1+$X2654))</f>
        <v/>
      </c>
      <c r="Z2654" s="40">
        <f>IF($C2654="",0,IFERROR(INDEX(Departments!$B$5:$B$54,MATCH($C2654,Departments!$A$5:$A$54,0)),0))</f>
        <v/>
      </c>
      <c r="AA2654" s="41">
        <f>N($L2654)*$Y2654</f>
        <v/>
      </c>
      <c r="AB2654" s="41">
        <f>N($M2654)*$Y2654</f>
        <v/>
      </c>
      <c r="AC2654" s="41">
        <f>$AA2654*$Z2654</f>
        <v/>
      </c>
      <c r="AD2654" s="41">
        <f>$AA2654*BonusMonths/12</f>
        <v/>
      </c>
      <c r="AE2654" s="41">
        <f>($AA2654+SI_Gross*$AB2654)*IF($Q2654=1,SI_O,SI_E)</f>
        <v/>
      </c>
      <c r="AF2654" s="41">
        <f>IF($Q2654=1,0,$AA2654*EOSB)</f>
        <v/>
      </c>
      <c r="AG2654" s="41">
        <f>$AN2654*$W2654</f>
        <v/>
      </c>
      <c r="AH2654" s="41">
        <f>SUM($AA2654:$AG2654)</f>
        <v/>
      </c>
      <c r="AI2654" s="41">
        <f>12*($AM2654+$AN2654)</f>
        <v/>
      </c>
      <c r="AJ2654" s="41">
        <f>$AM2654*((IncMonth-1)+(13-IncMonth)*(1+$X2654))+12*$AN2654</f>
        <v/>
      </c>
      <c r="AK2654" s="41">
        <f>IF($R2654=1,N($L2654)+N($M2654),0)</f>
        <v/>
      </c>
      <c r="AL2654">
        <f>IF($C2654="","",IF(N($L2654)&lt;=0,"Basic salary missing",IF(ISNA(MATCH($C2654,Departments!$A$5:$A$54,0)),"Department not on Departments sheet",IF(AND($I2654&lt;&gt;"",NOT(ISNUMBER($I2654))),"Date of birth is text, not a date",IF(AND($K2654&lt;&gt;"",NOT(ISNUMBER($K2654))),"Contract end is text, not a date","")))))</f>
        <v/>
      </c>
      <c r="AM2654" s="41">
        <f>IF($R2654=0,0,N($L2654)*(1+$Z2654+BonusMonths/12+IF($Q2654=1,0,EOSB))+N($M2654)+(N($L2654)+SI_Gross*N($M2654))*IF($Q2654=1,SI_O,SI_E))</f>
        <v/>
      </c>
      <c r="AN2654" s="41">
        <f>IF($R2654=0,0,(IF($Q2654=1,MedO,MedE+Ticket)+Training)/12)</f>
        <v/>
      </c>
    </row>
    <row r="2655">
      <c r="I2655" s="35" t="n"/>
      <c r="J2655" s="35" t="n"/>
      <c r="K2655" s="35" t="n"/>
      <c r="L2655" s="36" t="n"/>
      <c r="M2655" s="36" t="n"/>
      <c r="P2655" s="37" t="n"/>
      <c r="Q2655" s="38">
        <f>IF($C2655="",0,IF(OR(LOWER(TRIM($G2655))="omani",LOWER(TRIM($G2655))="oman",LOWER(TRIM($G2655))="om",LOWER(TRIM($G2655))="local"),1,0))</f>
        <v/>
      </c>
      <c r="R2655" s="38">
        <f>IF($C2655="",0,IF(OR(ISNUMBER(SEARCH("resign",$N2655)),ISNUMBER(SEARCH("terminat",$N2655)),ISNUMBER(SEARCH("inactive",$N2655)),ISNUMBER(SEARCH("vacan",$N2655)),ISNUMBER(SEARCH("deceased",$N2655)),ISNUMBER(SEARCH("separated",$N2655))),0,1))</f>
        <v/>
      </c>
      <c r="S2655">
        <f>IF(OR($R2655=0,NOT(ISNUMBER($I2655))),"",IFERROR(DATEDIF($I2655,DATE(FY,1,1),"y"),""))</f>
        <v/>
      </c>
      <c r="T2655">
        <f>IF(OR($R2655=0,NOT(ISNUMBER($J2655))),"",IFERROR(DATEDIF($J2655,DATE(FY,1,1),"y"),0))</f>
        <v/>
      </c>
      <c r="U2655" s="38">
        <f>IF(OR($R2655=0,NOT(ISNUMBER($I2655))),0,IF(YEAR($I2655)+IF($Q2655=1,RetAgeO,RetAgeE)=FY,MONTH($I2655),IF(YEAR($I2655)+IF($Q2655=1,RetAgeO,RetAgeE)&lt;FY,1,0)))</f>
        <v/>
      </c>
      <c r="V2655" s="38">
        <f>IF(OR($R2655=0,NOT(ISNUMBER($K2655))),0,IF(YEAR($K2655)=FY,MONTH($K2655),IF(YEAR($K2655)&lt;FY,1,0)))</f>
        <v/>
      </c>
      <c r="W2655" s="38">
        <f>IF($R2655=0,0,MIN(12,IF(AND(ISNUMBER($O2655),$O2655&gt;=1,$O2655&lt;=12),INT($O2655),12),IF(AND(RetireExit="Yes",$U2655&gt;0),$U2655,12),IF(AND(ContractExit="Yes",$V2655&gt;0),$V2655,12)))</f>
        <v/>
      </c>
      <c r="X2655" s="37">
        <f>IF(ISNUMBER($P2655),$P2655,IncPct)</f>
        <v/>
      </c>
      <c r="Y2655" s="39">
        <f>IF($W2655=0,0,MAX(0,MIN($W2655,IncMonth-1))+MAX(0,$W2655-IncMonth+1)*(1+$X2655))</f>
        <v/>
      </c>
      <c r="Z2655" s="40">
        <f>IF($C2655="",0,IFERROR(INDEX(Departments!$B$5:$B$54,MATCH($C2655,Departments!$A$5:$A$54,0)),0))</f>
        <v/>
      </c>
      <c r="AA2655" s="41">
        <f>N($L2655)*$Y2655</f>
        <v/>
      </c>
      <c r="AB2655" s="41">
        <f>N($M2655)*$Y2655</f>
        <v/>
      </c>
      <c r="AC2655" s="41">
        <f>$AA2655*$Z2655</f>
        <v/>
      </c>
      <c r="AD2655" s="41">
        <f>$AA2655*BonusMonths/12</f>
        <v/>
      </c>
      <c r="AE2655" s="41">
        <f>($AA2655+SI_Gross*$AB2655)*IF($Q2655=1,SI_O,SI_E)</f>
        <v/>
      </c>
      <c r="AF2655" s="41">
        <f>IF($Q2655=1,0,$AA2655*EOSB)</f>
        <v/>
      </c>
      <c r="AG2655" s="41">
        <f>$AN2655*$W2655</f>
        <v/>
      </c>
      <c r="AH2655" s="41">
        <f>SUM($AA2655:$AG2655)</f>
        <v/>
      </c>
      <c r="AI2655" s="41">
        <f>12*($AM2655+$AN2655)</f>
        <v/>
      </c>
      <c r="AJ2655" s="41">
        <f>$AM2655*((IncMonth-1)+(13-IncMonth)*(1+$X2655))+12*$AN2655</f>
        <v/>
      </c>
      <c r="AK2655" s="41">
        <f>IF($R2655=1,N($L2655)+N($M2655),0)</f>
        <v/>
      </c>
      <c r="AL2655">
        <f>IF($C2655="","",IF(N($L2655)&lt;=0,"Basic salary missing",IF(ISNA(MATCH($C2655,Departments!$A$5:$A$54,0)),"Department not on Departments sheet",IF(AND($I2655&lt;&gt;"",NOT(ISNUMBER($I2655))),"Date of birth is text, not a date",IF(AND($K2655&lt;&gt;"",NOT(ISNUMBER($K2655))),"Contract end is text, not a date","")))))</f>
        <v/>
      </c>
      <c r="AM2655" s="41">
        <f>IF($R2655=0,0,N($L2655)*(1+$Z2655+BonusMonths/12+IF($Q2655=1,0,EOSB))+N($M2655)+(N($L2655)+SI_Gross*N($M2655))*IF($Q2655=1,SI_O,SI_E))</f>
        <v/>
      </c>
      <c r="AN2655" s="41">
        <f>IF($R2655=0,0,(IF($Q2655=1,MedO,MedE+Ticket)+Training)/12)</f>
        <v/>
      </c>
    </row>
    <row r="2656">
      <c r="I2656" s="35" t="n"/>
      <c r="J2656" s="35" t="n"/>
      <c r="K2656" s="35" t="n"/>
      <c r="L2656" s="36" t="n"/>
      <c r="M2656" s="36" t="n"/>
      <c r="P2656" s="37" t="n"/>
      <c r="Q2656" s="38">
        <f>IF($C2656="",0,IF(OR(LOWER(TRIM($G2656))="omani",LOWER(TRIM($G2656))="oman",LOWER(TRIM($G2656))="om",LOWER(TRIM($G2656))="local"),1,0))</f>
        <v/>
      </c>
      <c r="R2656" s="38">
        <f>IF($C2656="",0,IF(OR(ISNUMBER(SEARCH("resign",$N2656)),ISNUMBER(SEARCH("terminat",$N2656)),ISNUMBER(SEARCH("inactive",$N2656)),ISNUMBER(SEARCH("vacan",$N2656)),ISNUMBER(SEARCH("deceased",$N2656)),ISNUMBER(SEARCH("separated",$N2656))),0,1))</f>
        <v/>
      </c>
      <c r="S2656">
        <f>IF(OR($R2656=0,NOT(ISNUMBER($I2656))),"",IFERROR(DATEDIF($I2656,DATE(FY,1,1),"y"),""))</f>
        <v/>
      </c>
      <c r="T2656">
        <f>IF(OR($R2656=0,NOT(ISNUMBER($J2656))),"",IFERROR(DATEDIF($J2656,DATE(FY,1,1),"y"),0))</f>
        <v/>
      </c>
      <c r="U2656" s="38">
        <f>IF(OR($R2656=0,NOT(ISNUMBER($I2656))),0,IF(YEAR($I2656)+IF($Q2656=1,RetAgeO,RetAgeE)=FY,MONTH($I2656),IF(YEAR($I2656)+IF($Q2656=1,RetAgeO,RetAgeE)&lt;FY,1,0)))</f>
        <v/>
      </c>
      <c r="V2656" s="38">
        <f>IF(OR($R2656=0,NOT(ISNUMBER($K2656))),0,IF(YEAR($K2656)=FY,MONTH($K2656),IF(YEAR($K2656)&lt;FY,1,0)))</f>
        <v/>
      </c>
      <c r="W2656" s="38">
        <f>IF($R2656=0,0,MIN(12,IF(AND(ISNUMBER($O2656),$O2656&gt;=1,$O2656&lt;=12),INT($O2656),12),IF(AND(RetireExit="Yes",$U2656&gt;0),$U2656,12),IF(AND(ContractExit="Yes",$V2656&gt;0),$V2656,12)))</f>
        <v/>
      </c>
      <c r="X2656" s="37">
        <f>IF(ISNUMBER($P2656),$P2656,IncPct)</f>
        <v/>
      </c>
      <c r="Y2656" s="39">
        <f>IF($W2656=0,0,MAX(0,MIN($W2656,IncMonth-1))+MAX(0,$W2656-IncMonth+1)*(1+$X2656))</f>
        <v/>
      </c>
      <c r="Z2656" s="40">
        <f>IF($C2656="",0,IFERROR(INDEX(Departments!$B$5:$B$54,MATCH($C2656,Departments!$A$5:$A$54,0)),0))</f>
        <v/>
      </c>
      <c r="AA2656" s="41">
        <f>N($L2656)*$Y2656</f>
        <v/>
      </c>
      <c r="AB2656" s="41">
        <f>N($M2656)*$Y2656</f>
        <v/>
      </c>
      <c r="AC2656" s="41">
        <f>$AA2656*$Z2656</f>
        <v/>
      </c>
      <c r="AD2656" s="41">
        <f>$AA2656*BonusMonths/12</f>
        <v/>
      </c>
      <c r="AE2656" s="41">
        <f>($AA2656+SI_Gross*$AB2656)*IF($Q2656=1,SI_O,SI_E)</f>
        <v/>
      </c>
      <c r="AF2656" s="41">
        <f>IF($Q2656=1,0,$AA2656*EOSB)</f>
        <v/>
      </c>
      <c r="AG2656" s="41">
        <f>$AN2656*$W2656</f>
        <v/>
      </c>
      <c r="AH2656" s="41">
        <f>SUM($AA2656:$AG2656)</f>
        <v/>
      </c>
      <c r="AI2656" s="41">
        <f>12*($AM2656+$AN2656)</f>
        <v/>
      </c>
      <c r="AJ2656" s="41">
        <f>$AM2656*((IncMonth-1)+(13-IncMonth)*(1+$X2656))+12*$AN2656</f>
        <v/>
      </c>
      <c r="AK2656" s="41">
        <f>IF($R2656=1,N($L2656)+N($M2656),0)</f>
        <v/>
      </c>
      <c r="AL2656">
        <f>IF($C2656="","",IF(N($L2656)&lt;=0,"Basic salary missing",IF(ISNA(MATCH($C2656,Departments!$A$5:$A$54,0)),"Department not on Departments sheet",IF(AND($I2656&lt;&gt;"",NOT(ISNUMBER($I2656))),"Date of birth is text, not a date",IF(AND($K2656&lt;&gt;"",NOT(ISNUMBER($K2656))),"Contract end is text, not a date","")))))</f>
        <v/>
      </c>
      <c r="AM2656" s="41">
        <f>IF($R2656=0,0,N($L2656)*(1+$Z2656+BonusMonths/12+IF($Q2656=1,0,EOSB))+N($M2656)+(N($L2656)+SI_Gross*N($M2656))*IF($Q2656=1,SI_O,SI_E))</f>
        <v/>
      </c>
      <c r="AN2656" s="41">
        <f>IF($R2656=0,0,(IF($Q2656=1,MedO,MedE+Ticket)+Training)/12)</f>
        <v/>
      </c>
    </row>
    <row r="2657">
      <c r="I2657" s="35" t="n"/>
      <c r="J2657" s="35" t="n"/>
      <c r="K2657" s="35" t="n"/>
      <c r="L2657" s="36" t="n"/>
      <c r="M2657" s="36" t="n"/>
      <c r="P2657" s="37" t="n"/>
      <c r="Q2657" s="38">
        <f>IF($C2657="",0,IF(OR(LOWER(TRIM($G2657))="omani",LOWER(TRIM($G2657))="oman",LOWER(TRIM($G2657))="om",LOWER(TRIM($G2657))="local"),1,0))</f>
        <v/>
      </c>
      <c r="R2657" s="38">
        <f>IF($C2657="",0,IF(OR(ISNUMBER(SEARCH("resign",$N2657)),ISNUMBER(SEARCH("terminat",$N2657)),ISNUMBER(SEARCH("inactive",$N2657)),ISNUMBER(SEARCH("vacan",$N2657)),ISNUMBER(SEARCH("deceased",$N2657)),ISNUMBER(SEARCH("separated",$N2657))),0,1))</f>
        <v/>
      </c>
      <c r="S2657">
        <f>IF(OR($R2657=0,NOT(ISNUMBER($I2657))),"",IFERROR(DATEDIF($I2657,DATE(FY,1,1),"y"),""))</f>
        <v/>
      </c>
      <c r="T2657">
        <f>IF(OR($R2657=0,NOT(ISNUMBER($J2657))),"",IFERROR(DATEDIF($J2657,DATE(FY,1,1),"y"),0))</f>
        <v/>
      </c>
      <c r="U2657" s="38">
        <f>IF(OR($R2657=0,NOT(ISNUMBER($I2657))),0,IF(YEAR($I2657)+IF($Q2657=1,RetAgeO,RetAgeE)=FY,MONTH($I2657),IF(YEAR($I2657)+IF($Q2657=1,RetAgeO,RetAgeE)&lt;FY,1,0)))</f>
        <v/>
      </c>
      <c r="V2657" s="38">
        <f>IF(OR($R2657=0,NOT(ISNUMBER($K2657))),0,IF(YEAR($K2657)=FY,MONTH($K2657),IF(YEAR($K2657)&lt;FY,1,0)))</f>
        <v/>
      </c>
      <c r="W2657" s="38">
        <f>IF($R2657=0,0,MIN(12,IF(AND(ISNUMBER($O2657),$O2657&gt;=1,$O2657&lt;=12),INT($O2657),12),IF(AND(RetireExit="Yes",$U2657&gt;0),$U2657,12),IF(AND(ContractExit="Yes",$V2657&gt;0),$V2657,12)))</f>
        <v/>
      </c>
      <c r="X2657" s="37">
        <f>IF(ISNUMBER($P2657),$P2657,IncPct)</f>
        <v/>
      </c>
      <c r="Y2657" s="39">
        <f>IF($W2657=0,0,MAX(0,MIN($W2657,IncMonth-1))+MAX(0,$W2657-IncMonth+1)*(1+$X2657))</f>
        <v/>
      </c>
      <c r="Z2657" s="40">
        <f>IF($C2657="",0,IFERROR(INDEX(Departments!$B$5:$B$54,MATCH($C2657,Departments!$A$5:$A$54,0)),0))</f>
        <v/>
      </c>
      <c r="AA2657" s="41">
        <f>N($L2657)*$Y2657</f>
        <v/>
      </c>
      <c r="AB2657" s="41">
        <f>N($M2657)*$Y2657</f>
        <v/>
      </c>
      <c r="AC2657" s="41">
        <f>$AA2657*$Z2657</f>
        <v/>
      </c>
      <c r="AD2657" s="41">
        <f>$AA2657*BonusMonths/12</f>
        <v/>
      </c>
      <c r="AE2657" s="41">
        <f>($AA2657+SI_Gross*$AB2657)*IF($Q2657=1,SI_O,SI_E)</f>
        <v/>
      </c>
      <c r="AF2657" s="41">
        <f>IF($Q2657=1,0,$AA2657*EOSB)</f>
        <v/>
      </c>
      <c r="AG2657" s="41">
        <f>$AN2657*$W2657</f>
        <v/>
      </c>
      <c r="AH2657" s="41">
        <f>SUM($AA2657:$AG2657)</f>
        <v/>
      </c>
      <c r="AI2657" s="41">
        <f>12*($AM2657+$AN2657)</f>
        <v/>
      </c>
      <c r="AJ2657" s="41">
        <f>$AM2657*((IncMonth-1)+(13-IncMonth)*(1+$X2657))+12*$AN2657</f>
        <v/>
      </c>
      <c r="AK2657" s="41">
        <f>IF($R2657=1,N($L2657)+N($M2657),0)</f>
        <v/>
      </c>
      <c r="AL2657">
        <f>IF($C2657="","",IF(N($L2657)&lt;=0,"Basic salary missing",IF(ISNA(MATCH($C2657,Departments!$A$5:$A$54,0)),"Department not on Departments sheet",IF(AND($I2657&lt;&gt;"",NOT(ISNUMBER($I2657))),"Date of birth is text, not a date",IF(AND($K2657&lt;&gt;"",NOT(ISNUMBER($K2657))),"Contract end is text, not a date","")))))</f>
        <v/>
      </c>
      <c r="AM2657" s="41">
        <f>IF($R2657=0,0,N($L2657)*(1+$Z2657+BonusMonths/12+IF($Q2657=1,0,EOSB))+N($M2657)+(N($L2657)+SI_Gross*N($M2657))*IF($Q2657=1,SI_O,SI_E))</f>
        <v/>
      </c>
      <c r="AN2657" s="41">
        <f>IF($R2657=0,0,(IF($Q2657=1,MedO,MedE+Ticket)+Training)/12)</f>
        <v/>
      </c>
    </row>
    <row r="2658">
      <c r="I2658" s="35" t="n"/>
      <c r="J2658" s="35" t="n"/>
      <c r="K2658" s="35" t="n"/>
      <c r="L2658" s="36" t="n"/>
      <c r="M2658" s="36" t="n"/>
      <c r="P2658" s="37" t="n"/>
      <c r="Q2658" s="38">
        <f>IF($C2658="",0,IF(OR(LOWER(TRIM($G2658))="omani",LOWER(TRIM($G2658))="oman",LOWER(TRIM($G2658))="om",LOWER(TRIM($G2658))="local"),1,0))</f>
        <v/>
      </c>
      <c r="R2658" s="38">
        <f>IF($C2658="",0,IF(OR(ISNUMBER(SEARCH("resign",$N2658)),ISNUMBER(SEARCH("terminat",$N2658)),ISNUMBER(SEARCH("inactive",$N2658)),ISNUMBER(SEARCH("vacan",$N2658)),ISNUMBER(SEARCH("deceased",$N2658)),ISNUMBER(SEARCH("separated",$N2658))),0,1))</f>
        <v/>
      </c>
      <c r="S2658">
        <f>IF(OR($R2658=0,NOT(ISNUMBER($I2658))),"",IFERROR(DATEDIF($I2658,DATE(FY,1,1),"y"),""))</f>
        <v/>
      </c>
      <c r="T2658">
        <f>IF(OR($R2658=0,NOT(ISNUMBER($J2658))),"",IFERROR(DATEDIF($J2658,DATE(FY,1,1),"y"),0))</f>
        <v/>
      </c>
      <c r="U2658" s="38">
        <f>IF(OR($R2658=0,NOT(ISNUMBER($I2658))),0,IF(YEAR($I2658)+IF($Q2658=1,RetAgeO,RetAgeE)=FY,MONTH($I2658),IF(YEAR($I2658)+IF($Q2658=1,RetAgeO,RetAgeE)&lt;FY,1,0)))</f>
        <v/>
      </c>
      <c r="V2658" s="38">
        <f>IF(OR($R2658=0,NOT(ISNUMBER($K2658))),0,IF(YEAR($K2658)=FY,MONTH($K2658),IF(YEAR($K2658)&lt;FY,1,0)))</f>
        <v/>
      </c>
      <c r="W2658" s="38">
        <f>IF($R2658=0,0,MIN(12,IF(AND(ISNUMBER($O2658),$O2658&gt;=1,$O2658&lt;=12),INT($O2658),12),IF(AND(RetireExit="Yes",$U2658&gt;0),$U2658,12),IF(AND(ContractExit="Yes",$V2658&gt;0),$V2658,12)))</f>
        <v/>
      </c>
      <c r="X2658" s="37">
        <f>IF(ISNUMBER($P2658),$P2658,IncPct)</f>
        <v/>
      </c>
      <c r="Y2658" s="39">
        <f>IF($W2658=0,0,MAX(0,MIN($W2658,IncMonth-1))+MAX(0,$W2658-IncMonth+1)*(1+$X2658))</f>
        <v/>
      </c>
      <c r="Z2658" s="40">
        <f>IF($C2658="",0,IFERROR(INDEX(Departments!$B$5:$B$54,MATCH($C2658,Departments!$A$5:$A$54,0)),0))</f>
        <v/>
      </c>
      <c r="AA2658" s="41">
        <f>N($L2658)*$Y2658</f>
        <v/>
      </c>
      <c r="AB2658" s="41">
        <f>N($M2658)*$Y2658</f>
        <v/>
      </c>
      <c r="AC2658" s="41">
        <f>$AA2658*$Z2658</f>
        <v/>
      </c>
      <c r="AD2658" s="41">
        <f>$AA2658*BonusMonths/12</f>
        <v/>
      </c>
      <c r="AE2658" s="41">
        <f>($AA2658+SI_Gross*$AB2658)*IF($Q2658=1,SI_O,SI_E)</f>
        <v/>
      </c>
      <c r="AF2658" s="41">
        <f>IF($Q2658=1,0,$AA2658*EOSB)</f>
        <v/>
      </c>
      <c r="AG2658" s="41">
        <f>$AN2658*$W2658</f>
        <v/>
      </c>
      <c r="AH2658" s="41">
        <f>SUM($AA2658:$AG2658)</f>
        <v/>
      </c>
      <c r="AI2658" s="41">
        <f>12*($AM2658+$AN2658)</f>
        <v/>
      </c>
      <c r="AJ2658" s="41">
        <f>$AM2658*((IncMonth-1)+(13-IncMonth)*(1+$X2658))+12*$AN2658</f>
        <v/>
      </c>
      <c r="AK2658" s="41">
        <f>IF($R2658=1,N($L2658)+N($M2658),0)</f>
        <v/>
      </c>
      <c r="AL2658">
        <f>IF($C2658="","",IF(N($L2658)&lt;=0,"Basic salary missing",IF(ISNA(MATCH($C2658,Departments!$A$5:$A$54,0)),"Department not on Departments sheet",IF(AND($I2658&lt;&gt;"",NOT(ISNUMBER($I2658))),"Date of birth is text, not a date",IF(AND($K2658&lt;&gt;"",NOT(ISNUMBER($K2658))),"Contract end is text, not a date","")))))</f>
        <v/>
      </c>
      <c r="AM2658" s="41">
        <f>IF($R2658=0,0,N($L2658)*(1+$Z2658+BonusMonths/12+IF($Q2658=1,0,EOSB))+N($M2658)+(N($L2658)+SI_Gross*N($M2658))*IF($Q2658=1,SI_O,SI_E))</f>
        <v/>
      </c>
      <c r="AN2658" s="41">
        <f>IF($R2658=0,0,(IF($Q2658=1,MedO,MedE+Ticket)+Training)/12)</f>
        <v/>
      </c>
    </row>
    <row r="2659">
      <c r="I2659" s="35" t="n"/>
      <c r="J2659" s="35" t="n"/>
      <c r="K2659" s="35" t="n"/>
      <c r="L2659" s="36" t="n"/>
      <c r="M2659" s="36" t="n"/>
      <c r="P2659" s="37" t="n"/>
      <c r="Q2659" s="38">
        <f>IF($C2659="",0,IF(OR(LOWER(TRIM($G2659))="omani",LOWER(TRIM($G2659))="oman",LOWER(TRIM($G2659))="om",LOWER(TRIM($G2659))="local"),1,0))</f>
        <v/>
      </c>
      <c r="R2659" s="38">
        <f>IF($C2659="",0,IF(OR(ISNUMBER(SEARCH("resign",$N2659)),ISNUMBER(SEARCH("terminat",$N2659)),ISNUMBER(SEARCH("inactive",$N2659)),ISNUMBER(SEARCH("vacan",$N2659)),ISNUMBER(SEARCH("deceased",$N2659)),ISNUMBER(SEARCH("separated",$N2659))),0,1))</f>
        <v/>
      </c>
      <c r="S2659">
        <f>IF(OR($R2659=0,NOT(ISNUMBER($I2659))),"",IFERROR(DATEDIF($I2659,DATE(FY,1,1),"y"),""))</f>
        <v/>
      </c>
      <c r="T2659">
        <f>IF(OR($R2659=0,NOT(ISNUMBER($J2659))),"",IFERROR(DATEDIF($J2659,DATE(FY,1,1),"y"),0))</f>
        <v/>
      </c>
      <c r="U2659" s="38">
        <f>IF(OR($R2659=0,NOT(ISNUMBER($I2659))),0,IF(YEAR($I2659)+IF($Q2659=1,RetAgeO,RetAgeE)=FY,MONTH($I2659),IF(YEAR($I2659)+IF($Q2659=1,RetAgeO,RetAgeE)&lt;FY,1,0)))</f>
        <v/>
      </c>
      <c r="V2659" s="38">
        <f>IF(OR($R2659=0,NOT(ISNUMBER($K2659))),0,IF(YEAR($K2659)=FY,MONTH($K2659),IF(YEAR($K2659)&lt;FY,1,0)))</f>
        <v/>
      </c>
      <c r="W2659" s="38">
        <f>IF($R2659=0,0,MIN(12,IF(AND(ISNUMBER($O2659),$O2659&gt;=1,$O2659&lt;=12),INT($O2659),12),IF(AND(RetireExit="Yes",$U2659&gt;0),$U2659,12),IF(AND(ContractExit="Yes",$V2659&gt;0),$V2659,12)))</f>
        <v/>
      </c>
      <c r="X2659" s="37">
        <f>IF(ISNUMBER($P2659),$P2659,IncPct)</f>
        <v/>
      </c>
      <c r="Y2659" s="39">
        <f>IF($W2659=0,0,MAX(0,MIN($W2659,IncMonth-1))+MAX(0,$W2659-IncMonth+1)*(1+$X2659))</f>
        <v/>
      </c>
      <c r="Z2659" s="40">
        <f>IF($C2659="",0,IFERROR(INDEX(Departments!$B$5:$B$54,MATCH($C2659,Departments!$A$5:$A$54,0)),0))</f>
        <v/>
      </c>
      <c r="AA2659" s="41">
        <f>N($L2659)*$Y2659</f>
        <v/>
      </c>
      <c r="AB2659" s="41">
        <f>N($M2659)*$Y2659</f>
        <v/>
      </c>
      <c r="AC2659" s="41">
        <f>$AA2659*$Z2659</f>
        <v/>
      </c>
      <c r="AD2659" s="41">
        <f>$AA2659*BonusMonths/12</f>
        <v/>
      </c>
      <c r="AE2659" s="41">
        <f>($AA2659+SI_Gross*$AB2659)*IF($Q2659=1,SI_O,SI_E)</f>
        <v/>
      </c>
      <c r="AF2659" s="41">
        <f>IF($Q2659=1,0,$AA2659*EOSB)</f>
        <v/>
      </c>
      <c r="AG2659" s="41">
        <f>$AN2659*$W2659</f>
        <v/>
      </c>
      <c r="AH2659" s="41">
        <f>SUM($AA2659:$AG2659)</f>
        <v/>
      </c>
      <c r="AI2659" s="41">
        <f>12*($AM2659+$AN2659)</f>
        <v/>
      </c>
      <c r="AJ2659" s="41">
        <f>$AM2659*((IncMonth-1)+(13-IncMonth)*(1+$X2659))+12*$AN2659</f>
        <v/>
      </c>
      <c r="AK2659" s="41">
        <f>IF($R2659=1,N($L2659)+N($M2659),0)</f>
        <v/>
      </c>
      <c r="AL2659">
        <f>IF($C2659="","",IF(N($L2659)&lt;=0,"Basic salary missing",IF(ISNA(MATCH($C2659,Departments!$A$5:$A$54,0)),"Department not on Departments sheet",IF(AND($I2659&lt;&gt;"",NOT(ISNUMBER($I2659))),"Date of birth is text, not a date",IF(AND($K2659&lt;&gt;"",NOT(ISNUMBER($K2659))),"Contract end is text, not a date","")))))</f>
        <v/>
      </c>
      <c r="AM2659" s="41">
        <f>IF($R2659=0,0,N($L2659)*(1+$Z2659+BonusMonths/12+IF($Q2659=1,0,EOSB))+N($M2659)+(N($L2659)+SI_Gross*N($M2659))*IF($Q2659=1,SI_O,SI_E))</f>
        <v/>
      </c>
      <c r="AN2659" s="41">
        <f>IF($R2659=0,0,(IF($Q2659=1,MedO,MedE+Ticket)+Training)/12)</f>
        <v/>
      </c>
    </row>
    <row r="2660">
      <c r="I2660" s="35" t="n"/>
      <c r="J2660" s="35" t="n"/>
      <c r="K2660" s="35" t="n"/>
      <c r="L2660" s="36" t="n"/>
      <c r="M2660" s="36" t="n"/>
      <c r="P2660" s="37" t="n"/>
      <c r="Q2660" s="38">
        <f>IF($C2660="",0,IF(OR(LOWER(TRIM($G2660))="omani",LOWER(TRIM($G2660))="oman",LOWER(TRIM($G2660))="om",LOWER(TRIM($G2660))="local"),1,0))</f>
        <v/>
      </c>
      <c r="R2660" s="38">
        <f>IF($C2660="",0,IF(OR(ISNUMBER(SEARCH("resign",$N2660)),ISNUMBER(SEARCH("terminat",$N2660)),ISNUMBER(SEARCH("inactive",$N2660)),ISNUMBER(SEARCH("vacan",$N2660)),ISNUMBER(SEARCH("deceased",$N2660)),ISNUMBER(SEARCH("separated",$N2660))),0,1))</f>
        <v/>
      </c>
      <c r="S2660">
        <f>IF(OR($R2660=0,NOT(ISNUMBER($I2660))),"",IFERROR(DATEDIF($I2660,DATE(FY,1,1),"y"),""))</f>
        <v/>
      </c>
      <c r="T2660">
        <f>IF(OR($R2660=0,NOT(ISNUMBER($J2660))),"",IFERROR(DATEDIF($J2660,DATE(FY,1,1),"y"),0))</f>
        <v/>
      </c>
      <c r="U2660" s="38">
        <f>IF(OR($R2660=0,NOT(ISNUMBER($I2660))),0,IF(YEAR($I2660)+IF($Q2660=1,RetAgeO,RetAgeE)=FY,MONTH($I2660),IF(YEAR($I2660)+IF($Q2660=1,RetAgeO,RetAgeE)&lt;FY,1,0)))</f>
        <v/>
      </c>
      <c r="V2660" s="38">
        <f>IF(OR($R2660=0,NOT(ISNUMBER($K2660))),0,IF(YEAR($K2660)=FY,MONTH($K2660),IF(YEAR($K2660)&lt;FY,1,0)))</f>
        <v/>
      </c>
      <c r="W2660" s="38">
        <f>IF($R2660=0,0,MIN(12,IF(AND(ISNUMBER($O2660),$O2660&gt;=1,$O2660&lt;=12),INT($O2660),12),IF(AND(RetireExit="Yes",$U2660&gt;0),$U2660,12),IF(AND(ContractExit="Yes",$V2660&gt;0),$V2660,12)))</f>
        <v/>
      </c>
      <c r="X2660" s="37">
        <f>IF(ISNUMBER($P2660),$P2660,IncPct)</f>
        <v/>
      </c>
      <c r="Y2660" s="39">
        <f>IF($W2660=0,0,MAX(0,MIN($W2660,IncMonth-1))+MAX(0,$W2660-IncMonth+1)*(1+$X2660))</f>
        <v/>
      </c>
      <c r="Z2660" s="40">
        <f>IF($C2660="",0,IFERROR(INDEX(Departments!$B$5:$B$54,MATCH($C2660,Departments!$A$5:$A$54,0)),0))</f>
        <v/>
      </c>
      <c r="AA2660" s="41">
        <f>N($L2660)*$Y2660</f>
        <v/>
      </c>
      <c r="AB2660" s="41">
        <f>N($M2660)*$Y2660</f>
        <v/>
      </c>
      <c r="AC2660" s="41">
        <f>$AA2660*$Z2660</f>
        <v/>
      </c>
      <c r="AD2660" s="41">
        <f>$AA2660*BonusMonths/12</f>
        <v/>
      </c>
      <c r="AE2660" s="41">
        <f>($AA2660+SI_Gross*$AB2660)*IF($Q2660=1,SI_O,SI_E)</f>
        <v/>
      </c>
      <c r="AF2660" s="41">
        <f>IF($Q2660=1,0,$AA2660*EOSB)</f>
        <v/>
      </c>
      <c r="AG2660" s="41">
        <f>$AN2660*$W2660</f>
        <v/>
      </c>
      <c r="AH2660" s="41">
        <f>SUM($AA2660:$AG2660)</f>
        <v/>
      </c>
      <c r="AI2660" s="41">
        <f>12*($AM2660+$AN2660)</f>
        <v/>
      </c>
      <c r="AJ2660" s="41">
        <f>$AM2660*((IncMonth-1)+(13-IncMonth)*(1+$X2660))+12*$AN2660</f>
        <v/>
      </c>
      <c r="AK2660" s="41">
        <f>IF($R2660=1,N($L2660)+N($M2660),0)</f>
        <v/>
      </c>
      <c r="AL2660">
        <f>IF($C2660="","",IF(N($L2660)&lt;=0,"Basic salary missing",IF(ISNA(MATCH($C2660,Departments!$A$5:$A$54,0)),"Department not on Departments sheet",IF(AND($I2660&lt;&gt;"",NOT(ISNUMBER($I2660))),"Date of birth is text, not a date",IF(AND($K2660&lt;&gt;"",NOT(ISNUMBER($K2660))),"Contract end is text, not a date","")))))</f>
        <v/>
      </c>
      <c r="AM2660" s="41">
        <f>IF($R2660=0,0,N($L2660)*(1+$Z2660+BonusMonths/12+IF($Q2660=1,0,EOSB))+N($M2660)+(N($L2660)+SI_Gross*N($M2660))*IF($Q2660=1,SI_O,SI_E))</f>
        <v/>
      </c>
      <c r="AN2660" s="41">
        <f>IF($R2660=0,0,(IF($Q2660=1,MedO,MedE+Ticket)+Training)/12)</f>
        <v/>
      </c>
    </row>
    <row r="2661">
      <c r="I2661" s="35" t="n"/>
      <c r="J2661" s="35" t="n"/>
      <c r="K2661" s="35" t="n"/>
      <c r="L2661" s="36" t="n"/>
      <c r="M2661" s="36" t="n"/>
      <c r="P2661" s="37" t="n"/>
      <c r="Q2661" s="38">
        <f>IF($C2661="",0,IF(OR(LOWER(TRIM($G2661))="omani",LOWER(TRIM($G2661))="oman",LOWER(TRIM($G2661))="om",LOWER(TRIM($G2661))="local"),1,0))</f>
        <v/>
      </c>
      <c r="R2661" s="38">
        <f>IF($C2661="",0,IF(OR(ISNUMBER(SEARCH("resign",$N2661)),ISNUMBER(SEARCH("terminat",$N2661)),ISNUMBER(SEARCH("inactive",$N2661)),ISNUMBER(SEARCH("vacan",$N2661)),ISNUMBER(SEARCH("deceased",$N2661)),ISNUMBER(SEARCH("separated",$N2661))),0,1))</f>
        <v/>
      </c>
      <c r="S2661">
        <f>IF(OR($R2661=0,NOT(ISNUMBER($I2661))),"",IFERROR(DATEDIF($I2661,DATE(FY,1,1),"y"),""))</f>
        <v/>
      </c>
      <c r="T2661">
        <f>IF(OR($R2661=0,NOT(ISNUMBER($J2661))),"",IFERROR(DATEDIF($J2661,DATE(FY,1,1),"y"),0))</f>
        <v/>
      </c>
      <c r="U2661" s="38">
        <f>IF(OR($R2661=0,NOT(ISNUMBER($I2661))),0,IF(YEAR($I2661)+IF($Q2661=1,RetAgeO,RetAgeE)=FY,MONTH($I2661),IF(YEAR($I2661)+IF($Q2661=1,RetAgeO,RetAgeE)&lt;FY,1,0)))</f>
        <v/>
      </c>
      <c r="V2661" s="38">
        <f>IF(OR($R2661=0,NOT(ISNUMBER($K2661))),0,IF(YEAR($K2661)=FY,MONTH($K2661),IF(YEAR($K2661)&lt;FY,1,0)))</f>
        <v/>
      </c>
      <c r="W2661" s="38">
        <f>IF($R2661=0,0,MIN(12,IF(AND(ISNUMBER($O2661),$O2661&gt;=1,$O2661&lt;=12),INT($O2661),12),IF(AND(RetireExit="Yes",$U2661&gt;0),$U2661,12),IF(AND(ContractExit="Yes",$V2661&gt;0),$V2661,12)))</f>
        <v/>
      </c>
      <c r="X2661" s="37">
        <f>IF(ISNUMBER($P2661),$P2661,IncPct)</f>
        <v/>
      </c>
      <c r="Y2661" s="39">
        <f>IF($W2661=0,0,MAX(0,MIN($W2661,IncMonth-1))+MAX(0,$W2661-IncMonth+1)*(1+$X2661))</f>
        <v/>
      </c>
      <c r="Z2661" s="40">
        <f>IF($C2661="",0,IFERROR(INDEX(Departments!$B$5:$B$54,MATCH($C2661,Departments!$A$5:$A$54,0)),0))</f>
        <v/>
      </c>
      <c r="AA2661" s="41">
        <f>N($L2661)*$Y2661</f>
        <v/>
      </c>
      <c r="AB2661" s="41">
        <f>N($M2661)*$Y2661</f>
        <v/>
      </c>
      <c r="AC2661" s="41">
        <f>$AA2661*$Z2661</f>
        <v/>
      </c>
      <c r="AD2661" s="41">
        <f>$AA2661*BonusMonths/12</f>
        <v/>
      </c>
      <c r="AE2661" s="41">
        <f>($AA2661+SI_Gross*$AB2661)*IF($Q2661=1,SI_O,SI_E)</f>
        <v/>
      </c>
      <c r="AF2661" s="41">
        <f>IF($Q2661=1,0,$AA2661*EOSB)</f>
        <v/>
      </c>
      <c r="AG2661" s="41">
        <f>$AN2661*$W2661</f>
        <v/>
      </c>
      <c r="AH2661" s="41">
        <f>SUM($AA2661:$AG2661)</f>
        <v/>
      </c>
      <c r="AI2661" s="41">
        <f>12*($AM2661+$AN2661)</f>
        <v/>
      </c>
      <c r="AJ2661" s="41">
        <f>$AM2661*((IncMonth-1)+(13-IncMonth)*(1+$X2661))+12*$AN2661</f>
        <v/>
      </c>
      <c r="AK2661" s="41">
        <f>IF($R2661=1,N($L2661)+N($M2661),0)</f>
        <v/>
      </c>
      <c r="AL2661">
        <f>IF($C2661="","",IF(N($L2661)&lt;=0,"Basic salary missing",IF(ISNA(MATCH($C2661,Departments!$A$5:$A$54,0)),"Department not on Departments sheet",IF(AND($I2661&lt;&gt;"",NOT(ISNUMBER($I2661))),"Date of birth is text, not a date",IF(AND($K2661&lt;&gt;"",NOT(ISNUMBER($K2661))),"Contract end is text, not a date","")))))</f>
        <v/>
      </c>
      <c r="AM2661" s="41">
        <f>IF($R2661=0,0,N($L2661)*(1+$Z2661+BonusMonths/12+IF($Q2661=1,0,EOSB))+N($M2661)+(N($L2661)+SI_Gross*N($M2661))*IF($Q2661=1,SI_O,SI_E))</f>
        <v/>
      </c>
      <c r="AN2661" s="41">
        <f>IF($R2661=0,0,(IF($Q2661=1,MedO,MedE+Ticket)+Training)/12)</f>
        <v/>
      </c>
    </row>
    <row r="2662">
      <c r="I2662" s="35" t="n"/>
      <c r="J2662" s="35" t="n"/>
      <c r="K2662" s="35" t="n"/>
      <c r="L2662" s="36" t="n"/>
      <c r="M2662" s="36" t="n"/>
      <c r="P2662" s="37" t="n"/>
      <c r="Q2662" s="38">
        <f>IF($C2662="",0,IF(OR(LOWER(TRIM($G2662))="omani",LOWER(TRIM($G2662))="oman",LOWER(TRIM($G2662))="om",LOWER(TRIM($G2662))="local"),1,0))</f>
        <v/>
      </c>
      <c r="R2662" s="38">
        <f>IF($C2662="",0,IF(OR(ISNUMBER(SEARCH("resign",$N2662)),ISNUMBER(SEARCH("terminat",$N2662)),ISNUMBER(SEARCH("inactive",$N2662)),ISNUMBER(SEARCH("vacan",$N2662)),ISNUMBER(SEARCH("deceased",$N2662)),ISNUMBER(SEARCH("separated",$N2662))),0,1))</f>
        <v/>
      </c>
      <c r="S2662">
        <f>IF(OR($R2662=0,NOT(ISNUMBER($I2662))),"",IFERROR(DATEDIF($I2662,DATE(FY,1,1),"y"),""))</f>
        <v/>
      </c>
      <c r="T2662">
        <f>IF(OR($R2662=0,NOT(ISNUMBER($J2662))),"",IFERROR(DATEDIF($J2662,DATE(FY,1,1),"y"),0))</f>
        <v/>
      </c>
      <c r="U2662" s="38">
        <f>IF(OR($R2662=0,NOT(ISNUMBER($I2662))),0,IF(YEAR($I2662)+IF($Q2662=1,RetAgeO,RetAgeE)=FY,MONTH($I2662),IF(YEAR($I2662)+IF($Q2662=1,RetAgeO,RetAgeE)&lt;FY,1,0)))</f>
        <v/>
      </c>
      <c r="V2662" s="38">
        <f>IF(OR($R2662=0,NOT(ISNUMBER($K2662))),0,IF(YEAR($K2662)=FY,MONTH($K2662),IF(YEAR($K2662)&lt;FY,1,0)))</f>
        <v/>
      </c>
      <c r="W2662" s="38">
        <f>IF($R2662=0,0,MIN(12,IF(AND(ISNUMBER($O2662),$O2662&gt;=1,$O2662&lt;=12),INT($O2662),12),IF(AND(RetireExit="Yes",$U2662&gt;0),$U2662,12),IF(AND(ContractExit="Yes",$V2662&gt;0),$V2662,12)))</f>
        <v/>
      </c>
      <c r="X2662" s="37">
        <f>IF(ISNUMBER($P2662),$P2662,IncPct)</f>
        <v/>
      </c>
      <c r="Y2662" s="39">
        <f>IF($W2662=0,0,MAX(0,MIN($W2662,IncMonth-1))+MAX(0,$W2662-IncMonth+1)*(1+$X2662))</f>
        <v/>
      </c>
      <c r="Z2662" s="40">
        <f>IF($C2662="",0,IFERROR(INDEX(Departments!$B$5:$B$54,MATCH($C2662,Departments!$A$5:$A$54,0)),0))</f>
        <v/>
      </c>
      <c r="AA2662" s="41">
        <f>N($L2662)*$Y2662</f>
        <v/>
      </c>
      <c r="AB2662" s="41">
        <f>N($M2662)*$Y2662</f>
        <v/>
      </c>
      <c r="AC2662" s="41">
        <f>$AA2662*$Z2662</f>
        <v/>
      </c>
      <c r="AD2662" s="41">
        <f>$AA2662*BonusMonths/12</f>
        <v/>
      </c>
      <c r="AE2662" s="41">
        <f>($AA2662+SI_Gross*$AB2662)*IF($Q2662=1,SI_O,SI_E)</f>
        <v/>
      </c>
      <c r="AF2662" s="41">
        <f>IF($Q2662=1,0,$AA2662*EOSB)</f>
        <v/>
      </c>
      <c r="AG2662" s="41">
        <f>$AN2662*$W2662</f>
        <v/>
      </c>
      <c r="AH2662" s="41">
        <f>SUM($AA2662:$AG2662)</f>
        <v/>
      </c>
      <c r="AI2662" s="41">
        <f>12*($AM2662+$AN2662)</f>
        <v/>
      </c>
      <c r="AJ2662" s="41">
        <f>$AM2662*((IncMonth-1)+(13-IncMonth)*(1+$X2662))+12*$AN2662</f>
        <v/>
      </c>
      <c r="AK2662" s="41">
        <f>IF($R2662=1,N($L2662)+N($M2662),0)</f>
        <v/>
      </c>
      <c r="AL2662">
        <f>IF($C2662="","",IF(N($L2662)&lt;=0,"Basic salary missing",IF(ISNA(MATCH($C2662,Departments!$A$5:$A$54,0)),"Department not on Departments sheet",IF(AND($I2662&lt;&gt;"",NOT(ISNUMBER($I2662))),"Date of birth is text, not a date",IF(AND($K2662&lt;&gt;"",NOT(ISNUMBER($K2662))),"Contract end is text, not a date","")))))</f>
        <v/>
      </c>
      <c r="AM2662" s="41">
        <f>IF($R2662=0,0,N($L2662)*(1+$Z2662+BonusMonths/12+IF($Q2662=1,0,EOSB))+N($M2662)+(N($L2662)+SI_Gross*N($M2662))*IF($Q2662=1,SI_O,SI_E))</f>
        <v/>
      </c>
      <c r="AN2662" s="41">
        <f>IF($R2662=0,0,(IF($Q2662=1,MedO,MedE+Ticket)+Training)/12)</f>
        <v/>
      </c>
    </row>
    <row r="2663">
      <c r="I2663" s="35" t="n"/>
      <c r="J2663" s="35" t="n"/>
      <c r="K2663" s="35" t="n"/>
      <c r="L2663" s="36" t="n"/>
      <c r="M2663" s="36" t="n"/>
      <c r="P2663" s="37" t="n"/>
      <c r="Q2663" s="38">
        <f>IF($C2663="",0,IF(OR(LOWER(TRIM($G2663))="omani",LOWER(TRIM($G2663))="oman",LOWER(TRIM($G2663))="om",LOWER(TRIM($G2663))="local"),1,0))</f>
        <v/>
      </c>
      <c r="R2663" s="38">
        <f>IF($C2663="",0,IF(OR(ISNUMBER(SEARCH("resign",$N2663)),ISNUMBER(SEARCH("terminat",$N2663)),ISNUMBER(SEARCH("inactive",$N2663)),ISNUMBER(SEARCH("vacan",$N2663)),ISNUMBER(SEARCH("deceased",$N2663)),ISNUMBER(SEARCH("separated",$N2663))),0,1))</f>
        <v/>
      </c>
      <c r="S2663">
        <f>IF(OR($R2663=0,NOT(ISNUMBER($I2663))),"",IFERROR(DATEDIF($I2663,DATE(FY,1,1),"y"),""))</f>
        <v/>
      </c>
      <c r="T2663">
        <f>IF(OR($R2663=0,NOT(ISNUMBER($J2663))),"",IFERROR(DATEDIF($J2663,DATE(FY,1,1),"y"),0))</f>
        <v/>
      </c>
      <c r="U2663" s="38">
        <f>IF(OR($R2663=0,NOT(ISNUMBER($I2663))),0,IF(YEAR($I2663)+IF($Q2663=1,RetAgeO,RetAgeE)=FY,MONTH($I2663),IF(YEAR($I2663)+IF($Q2663=1,RetAgeO,RetAgeE)&lt;FY,1,0)))</f>
        <v/>
      </c>
      <c r="V2663" s="38">
        <f>IF(OR($R2663=0,NOT(ISNUMBER($K2663))),0,IF(YEAR($K2663)=FY,MONTH($K2663),IF(YEAR($K2663)&lt;FY,1,0)))</f>
        <v/>
      </c>
      <c r="W2663" s="38">
        <f>IF($R2663=0,0,MIN(12,IF(AND(ISNUMBER($O2663),$O2663&gt;=1,$O2663&lt;=12),INT($O2663),12),IF(AND(RetireExit="Yes",$U2663&gt;0),$U2663,12),IF(AND(ContractExit="Yes",$V2663&gt;0),$V2663,12)))</f>
        <v/>
      </c>
      <c r="X2663" s="37">
        <f>IF(ISNUMBER($P2663),$P2663,IncPct)</f>
        <v/>
      </c>
      <c r="Y2663" s="39">
        <f>IF($W2663=0,0,MAX(0,MIN($W2663,IncMonth-1))+MAX(0,$W2663-IncMonth+1)*(1+$X2663))</f>
        <v/>
      </c>
      <c r="Z2663" s="40">
        <f>IF($C2663="",0,IFERROR(INDEX(Departments!$B$5:$B$54,MATCH($C2663,Departments!$A$5:$A$54,0)),0))</f>
        <v/>
      </c>
      <c r="AA2663" s="41">
        <f>N($L2663)*$Y2663</f>
        <v/>
      </c>
      <c r="AB2663" s="41">
        <f>N($M2663)*$Y2663</f>
        <v/>
      </c>
      <c r="AC2663" s="41">
        <f>$AA2663*$Z2663</f>
        <v/>
      </c>
      <c r="AD2663" s="41">
        <f>$AA2663*BonusMonths/12</f>
        <v/>
      </c>
      <c r="AE2663" s="41">
        <f>($AA2663+SI_Gross*$AB2663)*IF($Q2663=1,SI_O,SI_E)</f>
        <v/>
      </c>
      <c r="AF2663" s="41">
        <f>IF($Q2663=1,0,$AA2663*EOSB)</f>
        <v/>
      </c>
      <c r="AG2663" s="41">
        <f>$AN2663*$W2663</f>
        <v/>
      </c>
      <c r="AH2663" s="41">
        <f>SUM($AA2663:$AG2663)</f>
        <v/>
      </c>
      <c r="AI2663" s="41">
        <f>12*($AM2663+$AN2663)</f>
        <v/>
      </c>
      <c r="AJ2663" s="41">
        <f>$AM2663*((IncMonth-1)+(13-IncMonth)*(1+$X2663))+12*$AN2663</f>
        <v/>
      </c>
      <c r="AK2663" s="41">
        <f>IF($R2663=1,N($L2663)+N($M2663),0)</f>
        <v/>
      </c>
      <c r="AL2663">
        <f>IF($C2663="","",IF(N($L2663)&lt;=0,"Basic salary missing",IF(ISNA(MATCH($C2663,Departments!$A$5:$A$54,0)),"Department not on Departments sheet",IF(AND($I2663&lt;&gt;"",NOT(ISNUMBER($I2663))),"Date of birth is text, not a date",IF(AND($K2663&lt;&gt;"",NOT(ISNUMBER($K2663))),"Contract end is text, not a date","")))))</f>
        <v/>
      </c>
      <c r="AM2663" s="41">
        <f>IF($R2663=0,0,N($L2663)*(1+$Z2663+BonusMonths/12+IF($Q2663=1,0,EOSB))+N($M2663)+(N($L2663)+SI_Gross*N($M2663))*IF($Q2663=1,SI_O,SI_E))</f>
        <v/>
      </c>
      <c r="AN2663" s="41">
        <f>IF($R2663=0,0,(IF($Q2663=1,MedO,MedE+Ticket)+Training)/12)</f>
        <v/>
      </c>
    </row>
    <row r="2664">
      <c r="I2664" s="35" t="n"/>
      <c r="J2664" s="35" t="n"/>
      <c r="K2664" s="35" t="n"/>
      <c r="L2664" s="36" t="n"/>
      <c r="M2664" s="36" t="n"/>
      <c r="P2664" s="37" t="n"/>
      <c r="Q2664" s="38">
        <f>IF($C2664="",0,IF(OR(LOWER(TRIM($G2664))="omani",LOWER(TRIM($G2664))="oman",LOWER(TRIM($G2664))="om",LOWER(TRIM($G2664))="local"),1,0))</f>
        <v/>
      </c>
      <c r="R2664" s="38">
        <f>IF($C2664="",0,IF(OR(ISNUMBER(SEARCH("resign",$N2664)),ISNUMBER(SEARCH("terminat",$N2664)),ISNUMBER(SEARCH("inactive",$N2664)),ISNUMBER(SEARCH("vacan",$N2664)),ISNUMBER(SEARCH("deceased",$N2664)),ISNUMBER(SEARCH("separated",$N2664))),0,1))</f>
        <v/>
      </c>
      <c r="S2664">
        <f>IF(OR($R2664=0,NOT(ISNUMBER($I2664))),"",IFERROR(DATEDIF($I2664,DATE(FY,1,1),"y"),""))</f>
        <v/>
      </c>
      <c r="T2664">
        <f>IF(OR($R2664=0,NOT(ISNUMBER($J2664))),"",IFERROR(DATEDIF($J2664,DATE(FY,1,1),"y"),0))</f>
        <v/>
      </c>
      <c r="U2664" s="38">
        <f>IF(OR($R2664=0,NOT(ISNUMBER($I2664))),0,IF(YEAR($I2664)+IF($Q2664=1,RetAgeO,RetAgeE)=FY,MONTH($I2664),IF(YEAR($I2664)+IF($Q2664=1,RetAgeO,RetAgeE)&lt;FY,1,0)))</f>
        <v/>
      </c>
      <c r="V2664" s="38">
        <f>IF(OR($R2664=0,NOT(ISNUMBER($K2664))),0,IF(YEAR($K2664)=FY,MONTH($K2664),IF(YEAR($K2664)&lt;FY,1,0)))</f>
        <v/>
      </c>
      <c r="W2664" s="38">
        <f>IF($R2664=0,0,MIN(12,IF(AND(ISNUMBER($O2664),$O2664&gt;=1,$O2664&lt;=12),INT($O2664),12),IF(AND(RetireExit="Yes",$U2664&gt;0),$U2664,12),IF(AND(ContractExit="Yes",$V2664&gt;0),$V2664,12)))</f>
        <v/>
      </c>
      <c r="X2664" s="37">
        <f>IF(ISNUMBER($P2664),$P2664,IncPct)</f>
        <v/>
      </c>
      <c r="Y2664" s="39">
        <f>IF($W2664=0,0,MAX(0,MIN($W2664,IncMonth-1))+MAX(0,$W2664-IncMonth+1)*(1+$X2664))</f>
        <v/>
      </c>
      <c r="Z2664" s="40">
        <f>IF($C2664="",0,IFERROR(INDEX(Departments!$B$5:$B$54,MATCH($C2664,Departments!$A$5:$A$54,0)),0))</f>
        <v/>
      </c>
      <c r="AA2664" s="41">
        <f>N($L2664)*$Y2664</f>
        <v/>
      </c>
      <c r="AB2664" s="41">
        <f>N($M2664)*$Y2664</f>
        <v/>
      </c>
      <c r="AC2664" s="41">
        <f>$AA2664*$Z2664</f>
        <v/>
      </c>
      <c r="AD2664" s="41">
        <f>$AA2664*BonusMonths/12</f>
        <v/>
      </c>
      <c r="AE2664" s="41">
        <f>($AA2664+SI_Gross*$AB2664)*IF($Q2664=1,SI_O,SI_E)</f>
        <v/>
      </c>
      <c r="AF2664" s="41">
        <f>IF($Q2664=1,0,$AA2664*EOSB)</f>
        <v/>
      </c>
      <c r="AG2664" s="41">
        <f>$AN2664*$W2664</f>
        <v/>
      </c>
      <c r="AH2664" s="41">
        <f>SUM($AA2664:$AG2664)</f>
        <v/>
      </c>
      <c r="AI2664" s="41">
        <f>12*($AM2664+$AN2664)</f>
        <v/>
      </c>
      <c r="AJ2664" s="41">
        <f>$AM2664*((IncMonth-1)+(13-IncMonth)*(1+$X2664))+12*$AN2664</f>
        <v/>
      </c>
      <c r="AK2664" s="41">
        <f>IF($R2664=1,N($L2664)+N($M2664),0)</f>
        <v/>
      </c>
      <c r="AL2664">
        <f>IF($C2664="","",IF(N($L2664)&lt;=0,"Basic salary missing",IF(ISNA(MATCH($C2664,Departments!$A$5:$A$54,0)),"Department not on Departments sheet",IF(AND($I2664&lt;&gt;"",NOT(ISNUMBER($I2664))),"Date of birth is text, not a date",IF(AND($K2664&lt;&gt;"",NOT(ISNUMBER($K2664))),"Contract end is text, not a date","")))))</f>
        <v/>
      </c>
      <c r="AM2664" s="41">
        <f>IF($R2664=0,0,N($L2664)*(1+$Z2664+BonusMonths/12+IF($Q2664=1,0,EOSB))+N($M2664)+(N($L2664)+SI_Gross*N($M2664))*IF($Q2664=1,SI_O,SI_E))</f>
        <v/>
      </c>
      <c r="AN2664" s="41">
        <f>IF($R2664=0,0,(IF($Q2664=1,MedO,MedE+Ticket)+Training)/12)</f>
        <v/>
      </c>
    </row>
    <row r="2665">
      <c r="I2665" s="35" t="n"/>
      <c r="J2665" s="35" t="n"/>
      <c r="K2665" s="35" t="n"/>
      <c r="L2665" s="36" t="n"/>
      <c r="M2665" s="36" t="n"/>
      <c r="P2665" s="37" t="n"/>
      <c r="Q2665" s="38">
        <f>IF($C2665="",0,IF(OR(LOWER(TRIM($G2665))="omani",LOWER(TRIM($G2665))="oman",LOWER(TRIM($G2665))="om",LOWER(TRIM($G2665))="local"),1,0))</f>
        <v/>
      </c>
      <c r="R2665" s="38">
        <f>IF($C2665="",0,IF(OR(ISNUMBER(SEARCH("resign",$N2665)),ISNUMBER(SEARCH("terminat",$N2665)),ISNUMBER(SEARCH("inactive",$N2665)),ISNUMBER(SEARCH("vacan",$N2665)),ISNUMBER(SEARCH("deceased",$N2665)),ISNUMBER(SEARCH("separated",$N2665))),0,1))</f>
        <v/>
      </c>
      <c r="S2665">
        <f>IF(OR($R2665=0,NOT(ISNUMBER($I2665))),"",IFERROR(DATEDIF($I2665,DATE(FY,1,1),"y"),""))</f>
        <v/>
      </c>
      <c r="T2665">
        <f>IF(OR($R2665=0,NOT(ISNUMBER($J2665))),"",IFERROR(DATEDIF($J2665,DATE(FY,1,1),"y"),0))</f>
        <v/>
      </c>
      <c r="U2665" s="38">
        <f>IF(OR($R2665=0,NOT(ISNUMBER($I2665))),0,IF(YEAR($I2665)+IF($Q2665=1,RetAgeO,RetAgeE)=FY,MONTH($I2665),IF(YEAR($I2665)+IF($Q2665=1,RetAgeO,RetAgeE)&lt;FY,1,0)))</f>
        <v/>
      </c>
      <c r="V2665" s="38">
        <f>IF(OR($R2665=0,NOT(ISNUMBER($K2665))),0,IF(YEAR($K2665)=FY,MONTH($K2665),IF(YEAR($K2665)&lt;FY,1,0)))</f>
        <v/>
      </c>
      <c r="W2665" s="38">
        <f>IF($R2665=0,0,MIN(12,IF(AND(ISNUMBER($O2665),$O2665&gt;=1,$O2665&lt;=12),INT($O2665),12),IF(AND(RetireExit="Yes",$U2665&gt;0),$U2665,12),IF(AND(ContractExit="Yes",$V2665&gt;0),$V2665,12)))</f>
        <v/>
      </c>
      <c r="X2665" s="37">
        <f>IF(ISNUMBER($P2665),$P2665,IncPct)</f>
        <v/>
      </c>
      <c r="Y2665" s="39">
        <f>IF($W2665=0,0,MAX(0,MIN($W2665,IncMonth-1))+MAX(0,$W2665-IncMonth+1)*(1+$X2665))</f>
        <v/>
      </c>
      <c r="Z2665" s="40">
        <f>IF($C2665="",0,IFERROR(INDEX(Departments!$B$5:$B$54,MATCH($C2665,Departments!$A$5:$A$54,0)),0))</f>
        <v/>
      </c>
      <c r="AA2665" s="41">
        <f>N($L2665)*$Y2665</f>
        <v/>
      </c>
      <c r="AB2665" s="41">
        <f>N($M2665)*$Y2665</f>
        <v/>
      </c>
      <c r="AC2665" s="41">
        <f>$AA2665*$Z2665</f>
        <v/>
      </c>
      <c r="AD2665" s="41">
        <f>$AA2665*BonusMonths/12</f>
        <v/>
      </c>
      <c r="AE2665" s="41">
        <f>($AA2665+SI_Gross*$AB2665)*IF($Q2665=1,SI_O,SI_E)</f>
        <v/>
      </c>
      <c r="AF2665" s="41">
        <f>IF($Q2665=1,0,$AA2665*EOSB)</f>
        <v/>
      </c>
      <c r="AG2665" s="41">
        <f>$AN2665*$W2665</f>
        <v/>
      </c>
      <c r="AH2665" s="41">
        <f>SUM($AA2665:$AG2665)</f>
        <v/>
      </c>
      <c r="AI2665" s="41">
        <f>12*($AM2665+$AN2665)</f>
        <v/>
      </c>
      <c r="AJ2665" s="41">
        <f>$AM2665*((IncMonth-1)+(13-IncMonth)*(1+$X2665))+12*$AN2665</f>
        <v/>
      </c>
      <c r="AK2665" s="41">
        <f>IF($R2665=1,N($L2665)+N($M2665),0)</f>
        <v/>
      </c>
      <c r="AL2665">
        <f>IF($C2665="","",IF(N($L2665)&lt;=0,"Basic salary missing",IF(ISNA(MATCH($C2665,Departments!$A$5:$A$54,0)),"Department not on Departments sheet",IF(AND($I2665&lt;&gt;"",NOT(ISNUMBER($I2665))),"Date of birth is text, not a date",IF(AND($K2665&lt;&gt;"",NOT(ISNUMBER($K2665))),"Contract end is text, not a date","")))))</f>
        <v/>
      </c>
      <c r="AM2665" s="41">
        <f>IF($R2665=0,0,N($L2665)*(1+$Z2665+BonusMonths/12+IF($Q2665=1,0,EOSB))+N($M2665)+(N($L2665)+SI_Gross*N($M2665))*IF($Q2665=1,SI_O,SI_E))</f>
        <v/>
      </c>
      <c r="AN2665" s="41">
        <f>IF($R2665=0,0,(IF($Q2665=1,MedO,MedE+Ticket)+Training)/12)</f>
        <v/>
      </c>
    </row>
    <row r="2666">
      <c r="I2666" s="35" t="n"/>
      <c r="J2666" s="35" t="n"/>
      <c r="K2666" s="35" t="n"/>
      <c r="L2666" s="36" t="n"/>
      <c r="M2666" s="36" t="n"/>
      <c r="P2666" s="37" t="n"/>
      <c r="Q2666" s="38">
        <f>IF($C2666="",0,IF(OR(LOWER(TRIM($G2666))="omani",LOWER(TRIM($G2666))="oman",LOWER(TRIM($G2666))="om",LOWER(TRIM($G2666))="local"),1,0))</f>
        <v/>
      </c>
      <c r="R2666" s="38">
        <f>IF($C2666="",0,IF(OR(ISNUMBER(SEARCH("resign",$N2666)),ISNUMBER(SEARCH("terminat",$N2666)),ISNUMBER(SEARCH("inactive",$N2666)),ISNUMBER(SEARCH("vacan",$N2666)),ISNUMBER(SEARCH("deceased",$N2666)),ISNUMBER(SEARCH("separated",$N2666))),0,1))</f>
        <v/>
      </c>
      <c r="S2666">
        <f>IF(OR($R2666=0,NOT(ISNUMBER($I2666))),"",IFERROR(DATEDIF($I2666,DATE(FY,1,1),"y"),""))</f>
        <v/>
      </c>
      <c r="T2666">
        <f>IF(OR($R2666=0,NOT(ISNUMBER($J2666))),"",IFERROR(DATEDIF($J2666,DATE(FY,1,1),"y"),0))</f>
        <v/>
      </c>
      <c r="U2666" s="38">
        <f>IF(OR($R2666=0,NOT(ISNUMBER($I2666))),0,IF(YEAR($I2666)+IF($Q2666=1,RetAgeO,RetAgeE)=FY,MONTH($I2666),IF(YEAR($I2666)+IF($Q2666=1,RetAgeO,RetAgeE)&lt;FY,1,0)))</f>
        <v/>
      </c>
      <c r="V2666" s="38">
        <f>IF(OR($R2666=0,NOT(ISNUMBER($K2666))),0,IF(YEAR($K2666)=FY,MONTH($K2666),IF(YEAR($K2666)&lt;FY,1,0)))</f>
        <v/>
      </c>
      <c r="W2666" s="38">
        <f>IF($R2666=0,0,MIN(12,IF(AND(ISNUMBER($O2666),$O2666&gt;=1,$O2666&lt;=12),INT($O2666),12),IF(AND(RetireExit="Yes",$U2666&gt;0),$U2666,12),IF(AND(ContractExit="Yes",$V2666&gt;0),$V2666,12)))</f>
        <v/>
      </c>
      <c r="X2666" s="37">
        <f>IF(ISNUMBER($P2666),$P2666,IncPct)</f>
        <v/>
      </c>
      <c r="Y2666" s="39">
        <f>IF($W2666=0,0,MAX(0,MIN($W2666,IncMonth-1))+MAX(0,$W2666-IncMonth+1)*(1+$X2666))</f>
        <v/>
      </c>
      <c r="Z2666" s="40">
        <f>IF($C2666="",0,IFERROR(INDEX(Departments!$B$5:$B$54,MATCH($C2666,Departments!$A$5:$A$54,0)),0))</f>
        <v/>
      </c>
      <c r="AA2666" s="41">
        <f>N($L2666)*$Y2666</f>
        <v/>
      </c>
      <c r="AB2666" s="41">
        <f>N($M2666)*$Y2666</f>
        <v/>
      </c>
      <c r="AC2666" s="41">
        <f>$AA2666*$Z2666</f>
        <v/>
      </c>
      <c r="AD2666" s="41">
        <f>$AA2666*BonusMonths/12</f>
        <v/>
      </c>
      <c r="AE2666" s="41">
        <f>($AA2666+SI_Gross*$AB2666)*IF($Q2666=1,SI_O,SI_E)</f>
        <v/>
      </c>
      <c r="AF2666" s="41">
        <f>IF($Q2666=1,0,$AA2666*EOSB)</f>
        <v/>
      </c>
      <c r="AG2666" s="41">
        <f>$AN2666*$W2666</f>
        <v/>
      </c>
      <c r="AH2666" s="41">
        <f>SUM($AA2666:$AG2666)</f>
        <v/>
      </c>
      <c r="AI2666" s="41">
        <f>12*($AM2666+$AN2666)</f>
        <v/>
      </c>
      <c r="AJ2666" s="41">
        <f>$AM2666*((IncMonth-1)+(13-IncMonth)*(1+$X2666))+12*$AN2666</f>
        <v/>
      </c>
      <c r="AK2666" s="41">
        <f>IF($R2666=1,N($L2666)+N($M2666),0)</f>
        <v/>
      </c>
      <c r="AL2666">
        <f>IF($C2666="","",IF(N($L2666)&lt;=0,"Basic salary missing",IF(ISNA(MATCH($C2666,Departments!$A$5:$A$54,0)),"Department not on Departments sheet",IF(AND($I2666&lt;&gt;"",NOT(ISNUMBER($I2666))),"Date of birth is text, not a date",IF(AND($K2666&lt;&gt;"",NOT(ISNUMBER($K2666))),"Contract end is text, not a date","")))))</f>
        <v/>
      </c>
      <c r="AM2666" s="41">
        <f>IF($R2666=0,0,N($L2666)*(1+$Z2666+BonusMonths/12+IF($Q2666=1,0,EOSB))+N($M2666)+(N($L2666)+SI_Gross*N($M2666))*IF($Q2666=1,SI_O,SI_E))</f>
        <v/>
      </c>
      <c r="AN2666" s="41">
        <f>IF($R2666=0,0,(IF($Q2666=1,MedO,MedE+Ticket)+Training)/12)</f>
        <v/>
      </c>
    </row>
    <row r="2667">
      <c r="I2667" s="35" t="n"/>
      <c r="J2667" s="35" t="n"/>
      <c r="K2667" s="35" t="n"/>
      <c r="L2667" s="36" t="n"/>
      <c r="M2667" s="36" t="n"/>
      <c r="P2667" s="37" t="n"/>
      <c r="Q2667" s="38">
        <f>IF($C2667="",0,IF(OR(LOWER(TRIM($G2667))="omani",LOWER(TRIM($G2667))="oman",LOWER(TRIM($G2667))="om",LOWER(TRIM($G2667))="local"),1,0))</f>
        <v/>
      </c>
      <c r="R2667" s="38">
        <f>IF($C2667="",0,IF(OR(ISNUMBER(SEARCH("resign",$N2667)),ISNUMBER(SEARCH("terminat",$N2667)),ISNUMBER(SEARCH("inactive",$N2667)),ISNUMBER(SEARCH("vacan",$N2667)),ISNUMBER(SEARCH("deceased",$N2667)),ISNUMBER(SEARCH("separated",$N2667))),0,1))</f>
        <v/>
      </c>
      <c r="S2667">
        <f>IF(OR($R2667=0,NOT(ISNUMBER($I2667))),"",IFERROR(DATEDIF($I2667,DATE(FY,1,1),"y"),""))</f>
        <v/>
      </c>
      <c r="T2667">
        <f>IF(OR($R2667=0,NOT(ISNUMBER($J2667))),"",IFERROR(DATEDIF($J2667,DATE(FY,1,1),"y"),0))</f>
        <v/>
      </c>
      <c r="U2667" s="38">
        <f>IF(OR($R2667=0,NOT(ISNUMBER($I2667))),0,IF(YEAR($I2667)+IF($Q2667=1,RetAgeO,RetAgeE)=FY,MONTH($I2667),IF(YEAR($I2667)+IF($Q2667=1,RetAgeO,RetAgeE)&lt;FY,1,0)))</f>
        <v/>
      </c>
      <c r="V2667" s="38">
        <f>IF(OR($R2667=0,NOT(ISNUMBER($K2667))),0,IF(YEAR($K2667)=FY,MONTH($K2667),IF(YEAR($K2667)&lt;FY,1,0)))</f>
        <v/>
      </c>
      <c r="W2667" s="38">
        <f>IF($R2667=0,0,MIN(12,IF(AND(ISNUMBER($O2667),$O2667&gt;=1,$O2667&lt;=12),INT($O2667),12),IF(AND(RetireExit="Yes",$U2667&gt;0),$U2667,12),IF(AND(ContractExit="Yes",$V2667&gt;0),$V2667,12)))</f>
        <v/>
      </c>
      <c r="X2667" s="37">
        <f>IF(ISNUMBER($P2667),$P2667,IncPct)</f>
        <v/>
      </c>
      <c r="Y2667" s="39">
        <f>IF($W2667=0,0,MAX(0,MIN($W2667,IncMonth-1))+MAX(0,$W2667-IncMonth+1)*(1+$X2667))</f>
        <v/>
      </c>
      <c r="Z2667" s="40">
        <f>IF($C2667="",0,IFERROR(INDEX(Departments!$B$5:$B$54,MATCH($C2667,Departments!$A$5:$A$54,0)),0))</f>
        <v/>
      </c>
      <c r="AA2667" s="41">
        <f>N($L2667)*$Y2667</f>
        <v/>
      </c>
      <c r="AB2667" s="41">
        <f>N($M2667)*$Y2667</f>
        <v/>
      </c>
      <c r="AC2667" s="41">
        <f>$AA2667*$Z2667</f>
        <v/>
      </c>
      <c r="AD2667" s="41">
        <f>$AA2667*BonusMonths/12</f>
        <v/>
      </c>
      <c r="AE2667" s="41">
        <f>($AA2667+SI_Gross*$AB2667)*IF($Q2667=1,SI_O,SI_E)</f>
        <v/>
      </c>
      <c r="AF2667" s="41">
        <f>IF($Q2667=1,0,$AA2667*EOSB)</f>
        <v/>
      </c>
      <c r="AG2667" s="41">
        <f>$AN2667*$W2667</f>
        <v/>
      </c>
      <c r="AH2667" s="41">
        <f>SUM($AA2667:$AG2667)</f>
        <v/>
      </c>
      <c r="AI2667" s="41">
        <f>12*($AM2667+$AN2667)</f>
        <v/>
      </c>
      <c r="AJ2667" s="41">
        <f>$AM2667*((IncMonth-1)+(13-IncMonth)*(1+$X2667))+12*$AN2667</f>
        <v/>
      </c>
      <c r="AK2667" s="41">
        <f>IF($R2667=1,N($L2667)+N($M2667),0)</f>
        <v/>
      </c>
      <c r="AL2667">
        <f>IF($C2667="","",IF(N($L2667)&lt;=0,"Basic salary missing",IF(ISNA(MATCH($C2667,Departments!$A$5:$A$54,0)),"Department not on Departments sheet",IF(AND($I2667&lt;&gt;"",NOT(ISNUMBER($I2667))),"Date of birth is text, not a date",IF(AND($K2667&lt;&gt;"",NOT(ISNUMBER($K2667))),"Contract end is text, not a date","")))))</f>
        <v/>
      </c>
      <c r="AM2667" s="41">
        <f>IF($R2667=0,0,N($L2667)*(1+$Z2667+BonusMonths/12+IF($Q2667=1,0,EOSB))+N($M2667)+(N($L2667)+SI_Gross*N($M2667))*IF($Q2667=1,SI_O,SI_E))</f>
        <v/>
      </c>
      <c r="AN2667" s="41">
        <f>IF($R2667=0,0,(IF($Q2667=1,MedO,MedE+Ticket)+Training)/12)</f>
        <v/>
      </c>
    </row>
    <row r="2668">
      <c r="I2668" s="35" t="n"/>
      <c r="J2668" s="35" t="n"/>
      <c r="K2668" s="35" t="n"/>
      <c r="L2668" s="36" t="n"/>
      <c r="M2668" s="36" t="n"/>
      <c r="P2668" s="37" t="n"/>
      <c r="Q2668" s="38">
        <f>IF($C2668="",0,IF(OR(LOWER(TRIM($G2668))="omani",LOWER(TRIM($G2668))="oman",LOWER(TRIM($G2668))="om",LOWER(TRIM($G2668))="local"),1,0))</f>
        <v/>
      </c>
      <c r="R2668" s="38">
        <f>IF($C2668="",0,IF(OR(ISNUMBER(SEARCH("resign",$N2668)),ISNUMBER(SEARCH("terminat",$N2668)),ISNUMBER(SEARCH("inactive",$N2668)),ISNUMBER(SEARCH("vacan",$N2668)),ISNUMBER(SEARCH("deceased",$N2668)),ISNUMBER(SEARCH("separated",$N2668))),0,1))</f>
        <v/>
      </c>
      <c r="S2668">
        <f>IF(OR($R2668=0,NOT(ISNUMBER($I2668))),"",IFERROR(DATEDIF($I2668,DATE(FY,1,1),"y"),""))</f>
        <v/>
      </c>
      <c r="T2668">
        <f>IF(OR($R2668=0,NOT(ISNUMBER($J2668))),"",IFERROR(DATEDIF($J2668,DATE(FY,1,1),"y"),0))</f>
        <v/>
      </c>
      <c r="U2668" s="38">
        <f>IF(OR($R2668=0,NOT(ISNUMBER($I2668))),0,IF(YEAR($I2668)+IF($Q2668=1,RetAgeO,RetAgeE)=FY,MONTH($I2668),IF(YEAR($I2668)+IF($Q2668=1,RetAgeO,RetAgeE)&lt;FY,1,0)))</f>
        <v/>
      </c>
      <c r="V2668" s="38">
        <f>IF(OR($R2668=0,NOT(ISNUMBER($K2668))),0,IF(YEAR($K2668)=FY,MONTH($K2668),IF(YEAR($K2668)&lt;FY,1,0)))</f>
        <v/>
      </c>
      <c r="W2668" s="38">
        <f>IF($R2668=0,0,MIN(12,IF(AND(ISNUMBER($O2668),$O2668&gt;=1,$O2668&lt;=12),INT($O2668),12),IF(AND(RetireExit="Yes",$U2668&gt;0),$U2668,12),IF(AND(ContractExit="Yes",$V2668&gt;0),$V2668,12)))</f>
        <v/>
      </c>
      <c r="X2668" s="37">
        <f>IF(ISNUMBER($P2668),$P2668,IncPct)</f>
        <v/>
      </c>
      <c r="Y2668" s="39">
        <f>IF($W2668=0,0,MAX(0,MIN($W2668,IncMonth-1))+MAX(0,$W2668-IncMonth+1)*(1+$X2668))</f>
        <v/>
      </c>
      <c r="Z2668" s="40">
        <f>IF($C2668="",0,IFERROR(INDEX(Departments!$B$5:$B$54,MATCH($C2668,Departments!$A$5:$A$54,0)),0))</f>
        <v/>
      </c>
      <c r="AA2668" s="41">
        <f>N($L2668)*$Y2668</f>
        <v/>
      </c>
      <c r="AB2668" s="41">
        <f>N($M2668)*$Y2668</f>
        <v/>
      </c>
      <c r="AC2668" s="41">
        <f>$AA2668*$Z2668</f>
        <v/>
      </c>
      <c r="AD2668" s="41">
        <f>$AA2668*BonusMonths/12</f>
        <v/>
      </c>
      <c r="AE2668" s="41">
        <f>($AA2668+SI_Gross*$AB2668)*IF($Q2668=1,SI_O,SI_E)</f>
        <v/>
      </c>
      <c r="AF2668" s="41">
        <f>IF($Q2668=1,0,$AA2668*EOSB)</f>
        <v/>
      </c>
      <c r="AG2668" s="41">
        <f>$AN2668*$W2668</f>
        <v/>
      </c>
      <c r="AH2668" s="41">
        <f>SUM($AA2668:$AG2668)</f>
        <v/>
      </c>
      <c r="AI2668" s="41">
        <f>12*($AM2668+$AN2668)</f>
        <v/>
      </c>
      <c r="AJ2668" s="41">
        <f>$AM2668*((IncMonth-1)+(13-IncMonth)*(1+$X2668))+12*$AN2668</f>
        <v/>
      </c>
      <c r="AK2668" s="41">
        <f>IF($R2668=1,N($L2668)+N($M2668),0)</f>
        <v/>
      </c>
      <c r="AL2668">
        <f>IF($C2668="","",IF(N($L2668)&lt;=0,"Basic salary missing",IF(ISNA(MATCH($C2668,Departments!$A$5:$A$54,0)),"Department not on Departments sheet",IF(AND($I2668&lt;&gt;"",NOT(ISNUMBER($I2668))),"Date of birth is text, not a date",IF(AND($K2668&lt;&gt;"",NOT(ISNUMBER($K2668))),"Contract end is text, not a date","")))))</f>
        <v/>
      </c>
      <c r="AM2668" s="41">
        <f>IF($R2668=0,0,N($L2668)*(1+$Z2668+BonusMonths/12+IF($Q2668=1,0,EOSB))+N($M2668)+(N($L2668)+SI_Gross*N($M2668))*IF($Q2668=1,SI_O,SI_E))</f>
        <v/>
      </c>
      <c r="AN2668" s="41">
        <f>IF($R2668=0,0,(IF($Q2668=1,MedO,MedE+Ticket)+Training)/12)</f>
        <v/>
      </c>
    </row>
    <row r="2669">
      <c r="I2669" s="35" t="n"/>
      <c r="J2669" s="35" t="n"/>
      <c r="K2669" s="35" t="n"/>
      <c r="L2669" s="36" t="n"/>
      <c r="M2669" s="36" t="n"/>
      <c r="P2669" s="37" t="n"/>
      <c r="Q2669" s="38">
        <f>IF($C2669="",0,IF(OR(LOWER(TRIM($G2669))="omani",LOWER(TRIM($G2669))="oman",LOWER(TRIM($G2669))="om",LOWER(TRIM($G2669))="local"),1,0))</f>
        <v/>
      </c>
      <c r="R2669" s="38">
        <f>IF($C2669="",0,IF(OR(ISNUMBER(SEARCH("resign",$N2669)),ISNUMBER(SEARCH("terminat",$N2669)),ISNUMBER(SEARCH("inactive",$N2669)),ISNUMBER(SEARCH("vacan",$N2669)),ISNUMBER(SEARCH("deceased",$N2669)),ISNUMBER(SEARCH("separated",$N2669))),0,1))</f>
        <v/>
      </c>
      <c r="S2669">
        <f>IF(OR($R2669=0,NOT(ISNUMBER($I2669))),"",IFERROR(DATEDIF($I2669,DATE(FY,1,1),"y"),""))</f>
        <v/>
      </c>
      <c r="T2669">
        <f>IF(OR($R2669=0,NOT(ISNUMBER($J2669))),"",IFERROR(DATEDIF($J2669,DATE(FY,1,1),"y"),0))</f>
        <v/>
      </c>
      <c r="U2669" s="38">
        <f>IF(OR($R2669=0,NOT(ISNUMBER($I2669))),0,IF(YEAR($I2669)+IF($Q2669=1,RetAgeO,RetAgeE)=FY,MONTH($I2669),IF(YEAR($I2669)+IF($Q2669=1,RetAgeO,RetAgeE)&lt;FY,1,0)))</f>
        <v/>
      </c>
      <c r="V2669" s="38">
        <f>IF(OR($R2669=0,NOT(ISNUMBER($K2669))),0,IF(YEAR($K2669)=FY,MONTH($K2669),IF(YEAR($K2669)&lt;FY,1,0)))</f>
        <v/>
      </c>
      <c r="W2669" s="38">
        <f>IF($R2669=0,0,MIN(12,IF(AND(ISNUMBER($O2669),$O2669&gt;=1,$O2669&lt;=12),INT($O2669),12),IF(AND(RetireExit="Yes",$U2669&gt;0),$U2669,12),IF(AND(ContractExit="Yes",$V2669&gt;0),$V2669,12)))</f>
        <v/>
      </c>
      <c r="X2669" s="37">
        <f>IF(ISNUMBER($P2669),$P2669,IncPct)</f>
        <v/>
      </c>
      <c r="Y2669" s="39">
        <f>IF($W2669=0,0,MAX(0,MIN($W2669,IncMonth-1))+MAX(0,$W2669-IncMonth+1)*(1+$X2669))</f>
        <v/>
      </c>
      <c r="Z2669" s="40">
        <f>IF($C2669="",0,IFERROR(INDEX(Departments!$B$5:$B$54,MATCH($C2669,Departments!$A$5:$A$54,0)),0))</f>
        <v/>
      </c>
      <c r="AA2669" s="41">
        <f>N($L2669)*$Y2669</f>
        <v/>
      </c>
      <c r="AB2669" s="41">
        <f>N($M2669)*$Y2669</f>
        <v/>
      </c>
      <c r="AC2669" s="41">
        <f>$AA2669*$Z2669</f>
        <v/>
      </c>
      <c r="AD2669" s="41">
        <f>$AA2669*BonusMonths/12</f>
        <v/>
      </c>
      <c r="AE2669" s="41">
        <f>($AA2669+SI_Gross*$AB2669)*IF($Q2669=1,SI_O,SI_E)</f>
        <v/>
      </c>
      <c r="AF2669" s="41">
        <f>IF($Q2669=1,0,$AA2669*EOSB)</f>
        <v/>
      </c>
      <c r="AG2669" s="41">
        <f>$AN2669*$W2669</f>
        <v/>
      </c>
      <c r="AH2669" s="41">
        <f>SUM($AA2669:$AG2669)</f>
        <v/>
      </c>
      <c r="AI2669" s="41">
        <f>12*($AM2669+$AN2669)</f>
        <v/>
      </c>
      <c r="AJ2669" s="41">
        <f>$AM2669*((IncMonth-1)+(13-IncMonth)*(1+$X2669))+12*$AN2669</f>
        <v/>
      </c>
      <c r="AK2669" s="41">
        <f>IF($R2669=1,N($L2669)+N($M2669),0)</f>
        <v/>
      </c>
      <c r="AL2669">
        <f>IF($C2669="","",IF(N($L2669)&lt;=0,"Basic salary missing",IF(ISNA(MATCH($C2669,Departments!$A$5:$A$54,0)),"Department not on Departments sheet",IF(AND($I2669&lt;&gt;"",NOT(ISNUMBER($I2669))),"Date of birth is text, not a date",IF(AND($K2669&lt;&gt;"",NOT(ISNUMBER($K2669))),"Contract end is text, not a date","")))))</f>
        <v/>
      </c>
      <c r="AM2669" s="41">
        <f>IF($R2669=0,0,N($L2669)*(1+$Z2669+BonusMonths/12+IF($Q2669=1,0,EOSB))+N($M2669)+(N($L2669)+SI_Gross*N($M2669))*IF($Q2669=1,SI_O,SI_E))</f>
        <v/>
      </c>
      <c r="AN2669" s="41">
        <f>IF($R2669=0,0,(IF($Q2669=1,MedO,MedE+Ticket)+Training)/12)</f>
        <v/>
      </c>
    </row>
    <row r="2670">
      <c r="I2670" s="35" t="n"/>
      <c r="J2670" s="35" t="n"/>
      <c r="K2670" s="35" t="n"/>
      <c r="L2670" s="36" t="n"/>
      <c r="M2670" s="36" t="n"/>
      <c r="P2670" s="37" t="n"/>
      <c r="Q2670" s="38">
        <f>IF($C2670="",0,IF(OR(LOWER(TRIM($G2670))="omani",LOWER(TRIM($G2670))="oman",LOWER(TRIM($G2670))="om",LOWER(TRIM($G2670))="local"),1,0))</f>
        <v/>
      </c>
      <c r="R2670" s="38">
        <f>IF($C2670="",0,IF(OR(ISNUMBER(SEARCH("resign",$N2670)),ISNUMBER(SEARCH("terminat",$N2670)),ISNUMBER(SEARCH("inactive",$N2670)),ISNUMBER(SEARCH("vacan",$N2670)),ISNUMBER(SEARCH("deceased",$N2670)),ISNUMBER(SEARCH("separated",$N2670))),0,1))</f>
        <v/>
      </c>
      <c r="S2670">
        <f>IF(OR($R2670=0,NOT(ISNUMBER($I2670))),"",IFERROR(DATEDIF($I2670,DATE(FY,1,1),"y"),""))</f>
        <v/>
      </c>
      <c r="T2670">
        <f>IF(OR($R2670=0,NOT(ISNUMBER($J2670))),"",IFERROR(DATEDIF($J2670,DATE(FY,1,1),"y"),0))</f>
        <v/>
      </c>
      <c r="U2670" s="38">
        <f>IF(OR($R2670=0,NOT(ISNUMBER($I2670))),0,IF(YEAR($I2670)+IF($Q2670=1,RetAgeO,RetAgeE)=FY,MONTH($I2670),IF(YEAR($I2670)+IF($Q2670=1,RetAgeO,RetAgeE)&lt;FY,1,0)))</f>
        <v/>
      </c>
      <c r="V2670" s="38">
        <f>IF(OR($R2670=0,NOT(ISNUMBER($K2670))),0,IF(YEAR($K2670)=FY,MONTH($K2670),IF(YEAR($K2670)&lt;FY,1,0)))</f>
        <v/>
      </c>
      <c r="W2670" s="38">
        <f>IF($R2670=0,0,MIN(12,IF(AND(ISNUMBER($O2670),$O2670&gt;=1,$O2670&lt;=12),INT($O2670),12),IF(AND(RetireExit="Yes",$U2670&gt;0),$U2670,12),IF(AND(ContractExit="Yes",$V2670&gt;0),$V2670,12)))</f>
        <v/>
      </c>
      <c r="X2670" s="37">
        <f>IF(ISNUMBER($P2670),$P2670,IncPct)</f>
        <v/>
      </c>
      <c r="Y2670" s="39">
        <f>IF($W2670=0,0,MAX(0,MIN($W2670,IncMonth-1))+MAX(0,$W2670-IncMonth+1)*(1+$X2670))</f>
        <v/>
      </c>
      <c r="Z2670" s="40">
        <f>IF($C2670="",0,IFERROR(INDEX(Departments!$B$5:$B$54,MATCH($C2670,Departments!$A$5:$A$54,0)),0))</f>
        <v/>
      </c>
      <c r="AA2670" s="41">
        <f>N($L2670)*$Y2670</f>
        <v/>
      </c>
      <c r="AB2670" s="41">
        <f>N($M2670)*$Y2670</f>
        <v/>
      </c>
      <c r="AC2670" s="41">
        <f>$AA2670*$Z2670</f>
        <v/>
      </c>
      <c r="AD2670" s="41">
        <f>$AA2670*BonusMonths/12</f>
        <v/>
      </c>
      <c r="AE2670" s="41">
        <f>($AA2670+SI_Gross*$AB2670)*IF($Q2670=1,SI_O,SI_E)</f>
        <v/>
      </c>
      <c r="AF2670" s="41">
        <f>IF($Q2670=1,0,$AA2670*EOSB)</f>
        <v/>
      </c>
      <c r="AG2670" s="41">
        <f>$AN2670*$W2670</f>
        <v/>
      </c>
      <c r="AH2670" s="41">
        <f>SUM($AA2670:$AG2670)</f>
        <v/>
      </c>
      <c r="AI2670" s="41">
        <f>12*($AM2670+$AN2670)</f>
        <v/>
      </c>
      <c r="AJ2670" s="41">
        <f>$AM2670*((IncMonth-1)+(13-IncMonth)*(1+$X2670))+12*$AN2670</f>
        <v/>
      </c>
      <c r="AK2670" s="41">
        <f>IF($R2670=1,N($L2670)+N($M2670),0)</f>
        <v/>
      </c>
      <c r="AL2670">
        <f>IF($C2670="","",IF(N($L2670)&lt;=0,"Basic salary missing",IF(ISNA(MATCH($C2670,Departments!$A$5:$A$54,0)),"Department not on Departments sheet",IF(AND($I2670&lt;&gt;"",NOT(ISNUMBER($I2670))),"Date of birth is text, not a date",IF(AND($K2670&lt;&gt;"",NOT(ISNUMBER($K2670))),"Contract end is text, not a date","")))))</f>
        <v/>
      </c>
      <c r="AM2670" s="41">
        <f>IF($R2670=0,0,N($L2670)*(1+$Z2670+BonusMonths/12+IF($Q2670=1,0,EOSB))+N($M2670)+(N($L2670)+SI_Gross*N($M2670))*IF($Q2670=1,SI_O,SI_E))</f>
        <v/>
      </c>
      <c r="AN2670" s="41">
        <f>IF($R2670=0,0,(IF($Q2670=1,MedO,MedE+Ticket)+Training)/12)</f>
        <v/>
      </c>
    </row>
    <row r="2671">
      <c r="I2671" s="35" t="n"/>
      <c r="J2671" s="35" t="n"/>
      <c r="K2671" s="35" t="n"/>
      <c r="L2671" s="36" t="n"/>
      <c r="M2671" s="36" t="n"/>
      <c r="P2671" s="37" t="n"/>
      <c r="Q2671" s="38">
        <f>IF($C2671="",0,IF(OR(LOWER(TRIM($G2671))="omani",LOWER(TRIM($G2671))="oman",LOWER(TRIM($G2671))="om",LOWER(TRIM($G2671))="local"),1,0))</f>
        <v/>
      </c>
      <c r="R2671" s="38">
        <f>IF($C2671="",0,IF(OR(ISNUMBER(SEARCH("resign",$N2671)),ISNUMBER(SEARCH("terminat",$N2671)),ISNUMBER(SEARCH("inactive",$N2671)),ISNUMBER(SEARCH("vacan",$N2671)),ISNUMBER(SEARCH("deceased",$N2671)),ISNUMBER(SEARCH("separated",$N2671))),0,1))</f>
        <v/>
      </c>
      <c r="S2671">
        <f>IF(OR($R2671=0,NOT(ISNUMBER($I2671))),"",IFERROR(DATEDIF($I2671,DATE(FY,1,1),"y"),""))</f>
        <v/>
      </c>
      <c r="T2671">
        <f>IF(OR($R2671=0,NOT(ISNUMBER($J2671))),"",IFERROR(DATEDIF($J2671,DATE(FY,1,1),"y"),0))</f>
        <v/>
      </c>
      <c r="U2671" s="38">
        <f>IF(OR($R2671=0,NOT(ISNUMBER($I2671))),0,IF(YEAR($I2671)+IF($Q2671=1,RetAgeO,RetAgeE)=FY,MONTH($I2671),IF(YEAR($I2671)+IF($Q2671=1,RetAgeO,RetAgeE)&lt;FY,1,0)))</f>
        <v/>
      </c>
      <c r="V2671" s="38">
        <f>IF(OR($R2671=0,NOT(ISNUMBER($K2671))),0,IF(YEAR($K2671)=FY,MONTH($K2671),IF(YEAR($K2671)&lt;FY,1,0)))</f>
        <v/>
      </c>
      <c r="W2671" s="38">
        <f>IF($R2671=0,0,MIN(12,IF(AND(ISNUMBER($O2671),$O2671&gt;=1,$O2671&lt;=12),INT($O2671),12),IF(AND(RetireExit="Yes",$U2671&gt;0),$U2671,12),IF(AND(ContractExit="Yes",$V2671&gt;0),$V2671,12)))</f>
        <v/>
      </c>
      <c r="X2671" s="37">
        <f>IF(ISNUMBER($P2671),$P2671,IncPct)</f>
        <v/>
      </c>
      <c r="Y2671" s="39">
        <f>IF($W2671=0,0,MAX(0,MIN($W2671,IncMonth-1))+MAX(0,$W2671-IncMonth+1)*(1+$X2671))</f>
        <v/>
      </c>
      <c r="Z2671" s="40">
        <f>IF($C2671="",0,IFERROR(INDEX(Departments!$B$5:$B$54,MATCH($C2671,Departments!$A$5:$A$54,0)),0))</f>
        <v/>
      </c>
      <c r="AA2671" s="41">
        <f>N($L2671)*$Y2671</f>
        <v/>
      </c>
      <c r="AB2671" s="41">
        <f>N($M2671)*$Y2671</f>
        <v/>
      </c>
      <c r="AC2671" s="41">
        <f>$AA2671*$Z2671</f>
        <v/>
      </c>
      <c r="AD2671" s="41">
        <f>$AA2671*BonusMonths/12</f>
        <v/>
      </c>
      <c r="AE2671" s="41">
        <f>($AA2671+SI_Gross*$AB2671)*IF($Q2671=1,SI_O,SI_E)</f>
        <v/>
      </c>
      <c r="AF2671" s="41">
        <f>IF($Q2671=1,0,$AA2671*EOSB)</f>
        <v/>
      </c>
      <c r="AG2671" s="41">
        <f>$AN2671*$W2671</f>
        <v/>
      </c>
      <c r="AH2671" s="41">
        <f>SUM($AA2671:$AG2671)</f>
        <v/>
      </c>
      <c r="AI2671" s="41">
        <f>12*($AM2671+$AN2671)</f>
        <v/>
      </c>
      <c r="AJ2671" s="41">
        <f>$AM2671*((IncMonth-1)+(13-IncMonth)*(1+$X2671))+12*$AN2671</f>
        <v/>
      </c>
      <c r="AK2671" s="41">
        <f>IF($R2671=1,N($L2671)+N($M2671),0)</f>
        <v/>
      </c>
      <c r="AL2671">
        <f>IF($C2671="","",IF(N($L2671)&lt;=0,"Basic salary missing",IF(ISNA(MATCH($C2671,Departments!$A$5:$A$54,0)),"Department not on Departments sheet",IF(AND($I2671&lt;&gt;"",NOT(ISNUMBER($I2671))),"Date of birth is text, not a date",IF(AND($K2671&lt;&gt;"",NOT(ISNUMBER($K2671))),"Contract end is text, not a date","")))))</f>
        <v/>
      </c>
      <c r="AM2671" s="41">
        <f>IF($R2671=0,0,N($L2671)*(1+$Z2671+BonusMonths/12+IF($Q2671=1,0,EOSB))+N($M2671)+(N($L2671)+SI_Gross*N($M2671))*IF($Q2671=1,SI_O,SI_E))</f>
        <v/>
      </c>
      <c r="AN2671" s="41">
        <f>IF($R2671=0,0,(IF($Q2671=1,MedO,MedE+Ticket)+Training)/12)</f>
        <v/>
      </c>
    </row>
    <row r="2672">
      <c r="I2672" s="35" t="n"/>
      <c r="J2672" s="35" t="n"/>
      <c r="K2672" s="35" t="n"/>
      <c r="L2672" s="36" t="n"/>
      <c r="M2672" s="36" t="n"/>
      <c r="P2672" s="37" t="n"/>
      <c r="Q2672" s="38">
        <f>IF($C2672="",0,IF(OR(LOWER(TRIM($G2672))="omani",LOWER(TRIM($G2672))="oman",LOWER(TRIM($G2672))="om",LOWER(TRIM($G2672))="local"),1,0))</f>
        <v/>
      </c>
      <c r="R2672" s="38">
        <f>IF($C2672="",0,IF(OR(ISNUMBER(SEARCH("resign",$N2672)),ISNUMBER(SEARCH("terminat",$N2672)),ISNUMBER(SEARCH("inactive",$N2672)),ISNUMBER(SEARCH("vacan",$N2672)),ISNUMBER(SEARCH("deceased",$N2672)),ISNUMBER(SEARCH("separated",$N2672))),0,1))</f>
        <v/>
      </c>
      <c r="S2672">
        <f>IF(OR($R2672=0,NOT(ISNUMBER($I2672))),"",IFERROR(DATEDIF($I2672,DATE(FY,1,1),"y"),""))</f>
        <v/>
      </c>
      <c r="T2672">
        <f>IF(OR($R2672=0,NOT(ISNUMBER($J2672))),"",IFERROR(DATEDIF($J2672,DATE(FY,1,1),"y"),0))</f>
        <v/>
      </c>
      <c r="U2672" s="38">
        <f>IF(OR($R2672=0,NOT(ISNUMBER($I2672))),0,IF(YEAR($I2672)+IF($Q2672=1,RetAgeO,RetAgeE)=FY,MONTH($I2672),IF(YEAR($I2672)+IF($Q2672=1,RetAgeO,RetAgeE)&lt;FY,1,0)))</f>
        <v/>
      </c>
      <c r="V2672" s="38">
        <f>IF(OR($R2672=0,NOT(ISNUMBER($K2672))),0,IF(YEAR($K2672)=FY,MONTH($K2672),IF(YEAR($K2672)&lt;FY,1,0)))</f>
        <v/>
      </c>
      <c r="W2672" s="38">
        <f>IF($R2672=0,0,MIN(12,IF(AND(ISNUMBER($O2672),$O2672&gt;=1,$O2672&lt;=12),INT($O2672),12),IF(AND(RetireExit="Yes",$U2672&gt;0),$U2672,12),IF(AND(ContractExit="Yes",$V2672&gt;0),$V2672,12)))</f>
        <v/>
      </c>
      <c r="X2672" s="37">
        <f>IF(ISNUMBER($P2672),$P2672,IncPct)</f>
        <v/>
      </c>
      <c r="Y2672" s="39">
        <f>IF($W2672=0,0,MAX(0,MIN($W2672,IncMonth-1))+MAX(0,$W2672-IncMonth+1)*(1+$X2672))</f>
        <v/>
      </c>
      <c r="Z2672" s="40">
        <f>IF($C2672="",0,IFERROR(INDEX(Departments!$B$5:$B$54,MATCH($C2672,Departments!$A$5:$A$54,0)),0))</f>
        <v/>
      </c>
      <c r="AA2672" s="41">
        <f>N($L2672)*$Y2672</f>
        <v/>
      </c>
      <c r="AB2672" s="41">
        <f>N($M2672)*$Y2672</f>
        <v/>
      </c>
      <c r="AC2672" s="41">
        <f>$AA2672*$Z2672</f>
        <v/>
      </c>
      <c r="AD2672" s="41">
        <f>$AA2672*BonusMonths/12</f>
        <v/>
      </c>
      <c r="AE2672" s="41">
        <f>($AA2672+SI_Gross*$AB2672)*IF($Q2672=1,SI_O,SI_E)</f>
        <v/>
      </c>
      <c r="AF2672" s="41">
        <f>IF($Q2672=1,0,$AA2672*EOSB)</f>
        <v/>
      </c>
      <c r="AG2672" s="41">
        <f>$AN2672*$W2672</f>
        <v/>
      </c>
      <c r="AH2672" s="41">
        <f>SUM($AA2672:$AG2672)</f>
        <v/>
      </c>
      <c r="AI2672" s="41">
        <f>12*($AM2672+$AN2672)</f>
        <v/>
      </c>
      <c r="AJ2672" s="41">
        <f>$AM2672*((IncMonth-1)+(13-IncMonth)*(1+$X2672))+12*$AN2672</f>
        <v/>
      </c>
      <c r="AK2672" s="41">
        <f>IF($R2672=1,N($L2672)+N($M2672),0)</f>
        <v/>
      </c>
      <c r="AL2672">
        <f>IF($C2672="","",IF(N($L2672)&lt;=0,"Basic salary missing",IF(ISNA(MATCH($C2672,Departments!$A$5:$A$54,0)),"Department not on Departments sheet",IF(AND($I2672&lt;&gt;"",NOT(ISNUMBER($I2672))),"Date of birth is text, not a date",IF(AND($K2672&lt;&gt;"",NOT(ISNUMBER($K2672))),"Contract end is text, not a date","")))))</f>
        <v/>
      </c>
      <c r="AM2672" s="41">
        <f>IF($R2672=0,0,N($L2672)*(1+$Z2672+BonusMonths/12+IF($Q2672=1,0,EOSB))+N($M2672)+(N($L2672)+SI_Gross*N($M2672))*IF($Q2672=1,SI_O,SI_E))</f>
        <v/>
      </c>
      <c r="AN2672" s="41">
        <f>IF($R2672=0,0,(IF($Q2672=1,MedO,MedE+Ticket)+Training)/12)</f>
        <v/>
      </c>
    </row>
    <row r="2673">
      <c r="I2673" s="35" t="n"/>
      <c r="J2673" s="35" t="n"/>
      <c r="K2673" s="35" t="n"/>
      <c r="L2673" s="36" t="n"/>
      <c r="M2673" s="36" t="n"/>
      <c r="P2673" s="37" t="n"/>
      <c r="Q2673" s="38">
        <f>IF($C2673="",0,IF(OR(LOWER(TRIM($G2673))="omani",LOWER(TRIM($G2673))="oman",LOWER(TRIM($G2673))="om",LOWER(TRIM($G2673))="local"),1,0))</f>
        <v/>
      </c>
      <c r="R2673" s="38">
        <f>IF($C2673="",0,IF(OR(ISNUMBER(SEARCH("resign",$N2673)),ISNUMBER(SEARCH("terminat",$N2673)),ISNUMBER(SEARCH("inactive",$N2673)),ISNUMBER(SEARCH("vacan",$N2673)),ISNUMBER(SEARCH("deceased",$N2673)),ISNUMBER(SEARCH("separated",$N2673))),0,1))</f>
        <v/>
      </c>
      <c r="S2673">
        <f>IF(OR($R2673=0,NOT(ISNUMBER($I2673))),"",IFERROR(DATEDIF($I2673,DATE(FY,1,1),"y"),""))</f>
        <v/>
      </c>
      <c r="T2673">
        <f>IF(OR($R2673=0,NOT(ISNUMBER($J2673))),"",IFERROR(DATEDIF($J2673,DATE(FY,1,1),"y"),0))</f>
        <v/>
      </c>
      <c r="U2673" s="38">
        <f>IF(OR($R2673=0,NOT(ISNUMBER($I2673))),0,IF(YEAR($I2673)+IF($Q2673=1,RetAgeO,RetAgeE)=FY,MONTH($I2673),IF(YEAR($I2673)+IF($Q2673=1,RetAgeO,RetAgeE)&lt;FY,1,0)))</f>
        <v/>
      </c>
      <c r="V2673" s="38">
        <f>IF(OR($R2673=0,NOT(ISNUMBER($K2673))),0,IF(YEAR($K2673)=FY,MONTH($K2673),IF(YEAR($K2673)&lt;FY,1,0)))</f>
        <v/>
      </c>
      <c r="W2673" s="38">
        <f>IF($R2673=0,0,MIN(12,IF(AND(ISNUMBER($O2673),$O2673&gt;=1,$O2673&lt;=12),INT($O2673),12),IF(AND(RetireExit="Yes",$U2673&gt;0),$U2673,12),IF(AND(ContractExit="Yes",$V2673&gt;0),$V2673,12)))</f>
        <v/>
      </c>
      <c r="X2673" s="37">
        <f>IF(ISNUMBER($P2673),$P2673,IncPct)</f>
        <v/>
      </c>
      <c r="Y2673" s="39">
        <f>IF($W2673=0,0,MAX(0,MIN($W2673,IncMonth-1))+MAX(0,$W2673-IncMonth+1)*(1+$X2673))</f>
        <v/>
      </c>
      <c r="Z2673" s="40">
        <f>IF($C2673="",0,IFERROR(INDEX(Departments!$B$5:$B$54,MATCH($C2673,Departments!$A$5:$A$54,0)),0))</f>
        <v/>
      </c>
      <c r="AA2673" s="41">
        <f>N($L2673)*$Y2673</f>
        <v/>
      </c>
      <c r="AB2673" s="41">
        <f>N($M2673)*$Y2673</f>
        <v/>
      </c>
      <c r="AC2673" s="41">
        <f>$AA2673*$Z2673</f>
        <v/>
      </c>
      <c r="AD2673" s="41">
        <f>$AA2673*BonusMonths/12</f>
        <v/>
      </c>
      <c r="AE2673" s="41">
        <f>($AA2673+SI_Gross*$AB2673)*IF($Q2673=1,SI_O,SI_E)</f>
        <v/>
      </c>
      <c r="AF2673" s="41">
        <f>IF($Q2673=1,0,$AA2673*EOSB)</f>
        <v/>
      </c>
      <c r="AG2673" s="41">
        <f>$AN2673*$W2673</f>
        <v/>
      </c>
      <c r="AH2673" s="41">
        <f>SUM($AA2673:$AG2673)</f>
        <v/>
      </c>
      <c r="AI2673" s="41">
        <f>12*($AM2673+$AN2673)</f>
        <v/>
      </c>
      <c r="AJ2673" s="41">
        <f>$AM2673*((IncMonth-1)+(13-IncMonth)*(1+$X2673))+12*$AN2673</f>
        <v/>
      </c>
      <c r="AK2673" s="41">
        <f>IF($R2673=1,N($L2673)+N($M2673),0)</f>
        <v/>
      </c>
      <c r="AL2673">
        <f>IF($C2673="","",IF(N($L2673)&lt;=0,"Basic salary missing",IF(ISNA(MATCH($C2673,Departments!$A$5:$A$54,0)),"Department not on Departments sheet",IF(AND($I2673&lt;&gt;"",NOT(ISNUMBER($I2673))),"Date of birth is text, not a date",IF(AND($K2673&lt;&gt;"",NOT(ISNUMBER($K2673))),"Contract end is text, not a date","")))))</f>
        <v/>
      </c>
      <c r="AM2673" s="41">
        <f>IF($R2673=0,0,N($L2673)*(1+$Z2673+BonusMonths/12+IF($Q2673=1,0,EOSB))+N($M2673)+(N($L2673)+SI_Gross*N($M2673))*IF($Q2673=1,SI_O,SI_E))</f>
        <v/>
      </c>
      <c r="AN2673" s="41">
        <f>IF($R2673=0,0,(IF($Q2673=1,MedO,MedE+Ticket)+Training)/12)</f>
        <v/>
      </c>
    </row>
    <row r="2674">
      <c r="I2674" s="35" t="n"/>
      <c r="J2674" s="35" t="n"/>
      <c r="K2674" s="35" t="n"/>
      <c r="L2674" s="36" t="n"/>
      <c r="M2674" s="36" t="n"/>
      <c r="P2674" s="37" t="n"/>
      <c r="Q2674" s="38">
        <f>IF($C2674="",0,IF(OR(LOWER(TRIM($G2674))="omani",LOWER(TRIM($G2674))="oman",LOWER(TRIM($G2674))="om",LOWER(TRIM($G2674))="local"),1,0))</f>
        <v/>
      </c>
      <c r="R2674" s="38">
        <f>IF($C2674="",0,IF(OR(ISNUMBER(SEARCH("resign",$N2674)),ISNUMBER(SEARCH("terminat",$N2674)),ISNUMBER(SEARCH("inactive",$N2674)),ISNUMBER(SEARCH("vacan",$N2674)),ISNUMBER(SEARCH("deceased",$N2674)),ISNUMBER(SEARCH("separated",$N2674))),0,1))</f>
        <v/>
      </c>
      <c r="S2674">
        <f>IF(OR($R2674=0,NOT(ISNUMBER($I2674))),"",IFERROR(DATEDIF($I2674,DATE(FY,1,1),"y"),""))</f>
        <v/>
      </c>
      <c r="T2674">
        <f>IF(OR($R2674=0,NOT(ISNUMBER($J2674))),"",IFERROR(DATEDIF($J2674,DATE(FY,1,1),"y"),0))</f>
        <v/>
      </c>
      <c r="U2674" s="38">
        <f>IF(OR($R2674=0,NOT(ISNUMBER($I2674))),0,IF(YEAR($I2674)+IF($Q2674=1,RetAgeO,RetAgeE)=FY,MONTH($I2674),IF(YEAR($I2674)+IF($Q2674=1,RetAgeO,RetAgeE)&lt;FY,1,0)))</f>
        <v/>
      </c>
      <c r="V2674" s="38">
        <f>IF(OR($R2674=0,NOT(ISNUMBER($K2674))),0,IF(YEAR($K2674)=FY,MONTH($K2674),IF(YEAR($K2674)&lt;FY,1,0)))</f>
        <v/>
      </c>
      <c r="W2674" s="38">
        <f>IF($R2674=0,0,MIN(12,IF(AND(ISNUMBER($O2674),$O2674&gt;=1,$O2674&lt;=12),INT($O2674),12),IF(AND(RetireExit="Yes",$U2674&gt;0),$U2674,12),IF(AND(ContractExit="Yes",$V2674&gt;0),$V2674,12)))</f>
        <v/>
      </c>
      <c r="X2674" s="37">
        <f>IF(ISNUMBER($P2674),$P2674,IncPct)</f>
        <v/>
      </c>
      <c r="Y2674" s="39">
        <f>IF($W2674=0,0,MAX(0,MIN($W2674,IncMonth-1))+MAX(0,$W2674-IncMonth+1)*(1+$X2674))</f>
        <v/>
      </c>
      <c r="Z2674" s="40">
        <f>IF($C2674="",0,IFERROR(INDEX(Departments!$B$5:$B$54,MATCH($C2674,Departments!$A$5:$A$54,0)),0))</f>
        <v/>
      </c>
      <c r="AA2674" s="41">
        <f>N($L2674)*$Y2674</f>
        <v/>
      </c>
      <c r="AB2674" s="41">
        <f>N($M2674)*$Y2674</f>
        <v/>
      </c>
      <c r="AC2674" s="41">
        <f>$AA2674*$Z2674</f>
        <v/>
      </c>
      <c r="AD2674" s="41">
        <f>$AA2674*BonusMonths/12</f>
        <v/>
      </c>
      <c r="AE2674" s="41">
        <f>($AA2674+SI_Gross*$AB2674)*IF($Q2674=1,SI_O,SI_E)</f>
        <v/>
      </c>
      <c r="AF2674" s="41">
        <f>IF($Q2674=1,0,$AA2674*EOSB)</f>
        <v/>
      </c>
      <c r="AG2674" s="41">
        <f>$AN2674*$W2674</f>
        <v/>
      </c>
      <c r="AH2674" s="41">
        <f>SUM($AA2674:$AG2674)</f>
        <v/>
      </c>
      <c r="AI2674" s="41">
        <f>12*($AM2674+$AN2674)</f>
        <v/>
      </c>
      <c r="AJ2674" s="41">
        <f>$AM2674*((IncMonth-1)+(13-IncMonth)*(1+$X2674))+12*$AN2674</f>
        <v/>
      </c>
      <c r="AK2674" s="41">
        <f>IF($R2674=1,N($L2674)+N($M2674),0)</f>
        <v/>
      </c>
      <c r="AL2674">
        <f>IF($C2674="","",IF(N($L2674)&lt;=0,"Basic salary missing",IF(ISNA(MATCH($C2674,Departments!$A$5:$A$54,0)),"Department not on Departments sheet",IF(AND($I2674&lt;&gt;"",NOT(ISNUMBER($I2674))),"Date of birth is text, not a date",IF(AND($K2674&lt;&gt;"",NOT(ISNUMBER($K2674))),"Contract end is text, not a date","")))))</f>
        <v/>
      </c>
      <c r="AM2674" s="41">
        <f>IF($R2674=0,0,N($L2674)*(1+$Z2674+BonusMonths/12+IF($Q2674=1,0,EOSB))+N($M2674)+(N($L2674)+SI_Gross*N($M2674))*IF($Q2674=1,SI_O,SI_E))</f>
        <v/>
      </c>
      <c r="AN2674" s="41">
        <f>IF($R2674=0,0,(IF($Q2674=1,MedO,MedE+Ticket)+Training)/12)</f>
        <v/>
      </c>
    </row>
    <row r="2675">
      <c r="I2675" s="35" t="n"/>
      <c r="J2675" s="35" t="n"/>
      <c r="K2675" s="35" t="n"/>
      <c r="L2675" s="36" t="n"/>
      <c r="M2675" s="36" t="n"/>
      <c r="P2675" s="37" t="n"/>
      <c r="Q2675" s="38">
        <f>IF($C2675="",0,IF(OR(LOWER(TRIM($G2675))="omani",LOWER(TRIM($G2675))="oman",LOWER(TRIM($G2675))="om",LOWER(TRIM($G2675))="local"),1,0))</f>
        <v/>
      </c>
      <c r="R2675" s="38">
        <f>IF($C2675="",0,IF(OR(ISNUMBER(SEARCH("resign",$N2675)),ISNUMBER(SEARCH("terminat",$N2675)),ISNUMBER(SEARCH("inactive",$N2675)),ISNUMBER(SEARCH("vacan",$N2675)),ISNUMBER(SEARCH("deceased",$N2675)),ISNUMBER(SEARCH("separated",$N2675))),0,1))</f>
        <v/>
      </c>
      <c r="S2675">
        <f>IF(OR($R2675=0,NOT(ISNUMBER($I2675))),"",IFERROR(DATEDIF($I2675,DATE(FY,1,1),"y"),""))</f>
        <v/>
      </c>
      <c r="T2675">
        <f>IF(OR($R2675=0,NOT(ISNUMBER($J2675))),"",IFERROR(DATEDIF($J2675,DATE(FY,1,1),"y"),0))</f>
        <v/>
      </c>
      <c r="U2675" s="38">
        <f>IF(OR($R2675=0,NOT(ISNUMBER($I2675))),0,IF(YEAR($I2675)+IF($Q2675=1,RetAgeO,RetAgeE)=FY,MONTH($I2675),IF(YEAR($I2675)+IF($Q2675=1,RetAgeO,RetAgeE)&lt;FY,1,0)))</f>
        <v/>
      </c>
      <c r="V2675" s="38">
        <f>IF(OR($R2675=0,NOT(ISNUMBER($K2675))),0,IF(YEAR($K2675)=FY,MONTH($K2675),IF(YEAR($K2675)&lt;FY,1,0)))</f>
        <v/>
      </c>
      <c r="W2675" s="38">
        <f>IF($R2675=0,0,MIN(12,IF(AND(ISNUMBER($O2675),$O2675&gt;=1,$O2675&lt;=12),INT($O2675),12),IF(AND(RetireExit="Yes",$U2675&gt;0),$U2675,12),IF(AND(ContractExit="Yes",$V2675&gt;0),$V2675,12)))</f>
        <v/>
      </c>
      <c r="X2675" s="37">
        <f>IF(ISNUMBER($P2675),$P2675,IncPct)</f>
        <v/>
      </c>
      <c r="Y2675" s="39">
        <f>IF($W2675=0,0,MAX(0,MIN($W2675,IncMonth-1))+MAX(0,$W2675-IncMonth+1)*(1+$X2675))</f>
        <v/>
      </c>
      <c r="Z2675" s="40">
        <f>IF($C2675="",0,IFERROR(INDEX(Departments!$B$5:$B$54,MATCH($C2675,Departments!$A$5:$A$54,0)),0))</f>
        <v/>
      </c>
      <c r="AA2675" s="41">
        <f>N($L2675)*$Y2675</f>
        <v/>
      </c>
      <c r="AB2675" s="41">
        <f>N($M2675)*$Y2675</f>
        <v/>
      </c>
      <c r="AC2675" s="41">
        <f>$AA2675*$Z2675</f>
        <v/>
      </c>
      <c r="AD2675" s="41">
        <f>$AA2675*BonusMonths/12</f>
        <v/>
      </c>
      <c r="AE2675" s="41">
        <f>($AA2675+SI_Gross*$AB2675)*IF($Q2675=1,SI_O,SI_E)</f>
        <v/>
      </c>
      <c r="AF2675" s="41">
        <f>IF($Q2675=1,0,$AA2675*EOSB)</f>
        <v/>
      </c>
      <c r="AG2675" s="41">
        <f>$AN2675*$W2675</f>
        <v/>
      </c>
      <c r="AH2675" s="41">
        <f>SUM($AA2675:$AG2675)</f>
        <v/>
      </c>
      <c r="AI2675" s="41">
        <f>12*($AM2675+$AN2675)</f>
        <v/>
      </c>
      <c r="AJ2675" s="41">
        <f>$AM2675*((IncMonth-1)+(13-IncMonth)*(1+$X2675))+12*$AN2675</f>
        <v/>
      </c>
      <c r="AK2675" s="41">
        <f>IF($R2675=1,N($L2675)+N($M2675),0)</f>
        <v/>
      </c>
      <c r="AL2675">
        <f>IF($C2675="","",IF(N($L2675)&lt;=0,"Basic salary missing",IF(ISNA(MATCH($C2675,Departments!$A$5:$A$54,0)),"Department not on Departments sheet",IF(AND($I2675&lt;&gt;"",NOT(ISNUMBER($I2675))),"Date of birth is text, not a date",IF(AND($K2675&lt;&gt;"",NOT(ISNUMBER($K2675))),"Contract end is text, not a date","")))))</f>
        <v/>
      </c>
      <c r="AM2675" s="41">
        <f>IF($R2675=0,0,N($L2675)*(1+$Z2675+BonusMonths/12+IF($Q2675=1,0,EOSB))+N($M2675)+(N($L2675)+SI_Gross*N($M2675))*IF($Q2675=1,SI_O,SI_E))</f>
        <v/>
      </c>
      <c r="AN2675" s="41">
        <f>IF($R2675=0,0,(IF($Q2675=1,MedO,MedE+Ticket)+Training)/12)</f>
        <v/>
      </c>
    </row>
    <row r="2676">
      <c r="I2676" s="35" t="n"/>
      <c r="J2676" s="35" t="n"/>
      <c r="K2676" s="35" t="n"/>
      <c r="L2676" s="36" t="n"/>
      <c r="M2676" s="36" t="n"/>
      <c r="P2676" s="37" t="n"/>
      <c r="Q2676" s="38">
        <f>IF($C2676="",0,IF(OR(LOWER(TRIM($G2676))="omani",LOWER(TRIM($G2676))="oman",LOWER(TRIM($G2676))="om",LOWER(TRIM($G2676))="local"),1,0))</f>
        <v/>
      </c>
      <c r="R2676" s="38">
        <f>IF($C2676="",0,IF(OR(ISNUMBER(SEARCH("resign",$N2676)),ISNUMBER(SEARCH("terminat",$N2676)),ISNUMBER(SEARCH("inactive",$N2676)),ISNUMBER(SEARCH("vacan",$N2676)),ISNUMBER(SEARCH("deceased",$N2676)),ISNUMBER(SEARCH("separated",$N2676))),0,1))</f>
        <v/>
      </c>
      <c r="S2676">
        <f>IF(OR($R2676=0,NOT(ISNUMBER($I2676))),"",IFERROR(DATEDIF($I2676,DATE(FY,1,1),"y"),""))</f>
        <v/>
      </c>
      <c r="T2676">
        <f>IF(OR($R2676=0,NOT(ISNUMBER($J2676))),"",IFERROR(DATEDIF($J2676,DATE(FY,1,1),"y"),0))</f>
        <v/>
      </c>
      <c r="U2676" s="38">
        <f>IF(OR($R2676=0,NOT(ISNUMBER($I2676))),0,IF(YEAR($I2676)+IF($Q2676=1,RetAgeO,RetAgeE)=FY,MONTH($I2676),IF(YEAR($I2676)+IF($Q2676=1,RetAgeO,RetAgeE)&lt;FY,1,0)))</f>
        <v/>
      </c>
      <c r="V2676" s="38">
        <f>IF(OR($R2676=0,NOT(ISNUMBER($K2676))),0,IF(YEAR($K2676)=FY,MONTH($K2676),IF(YEAR($K2676)&lt;FY,1,0)))</f>
        <v/>
      </c>
      <c r="W2676" s="38">
        <f>IF($R2676=0,0,MIN(12,IF(AND(ISNUMBER($O2676),$O2676&gt;=1,$O2676&lt;=12),INT($O2676),12),IF(AND(RetireExit="Yes",$U2676&gt;0),$U2676,12),IF(AND(ContractExit="Yes",$V2676&gt;0),$V2676,12)))</f>
        <v/>
      </c>
      <c r="X2676" s="37">
        <f>IF(ISNUMBER($P2676),$P2676,IncPct)</f>
        <v/>
      </c>
      <c r="Y2676" s="39">
        <f>IF($W2676=0,0,MAX(0,MIN($W2676,IncMonth-1))+MAX(0,$W2676-IncMonth+1)*(1+$X2676))</f>
        <v/>
      </c>
      <c r="Z2676" s="40">
        <f>IF($C2676="",0,IFERROR(INDEX(Departments!$B$5:$B$54,MATCH($C2676,Departments!$A$5:$A$54,0)),0))</f>
        <v/>
      </c>
      <c r="AA2676" s="41">
        <f>N($L2676)*$Y2676</f>
        <v/>
      </c>
      <c r="AB2676" s="41">
        <f>N($M2676)*$Y2676</f>
        <v/>
      </c>
      <c r="AC2676" s="41">
        <f>$AA2676*$Z2676</f>
        <v/>
      </c>
      <c r="AD2676" s="41">
        <f>$AA2676*BonusMonths/12</f>
        <v/>
      </c>
      <c r="AE2676" s="41">
        <f>($AA2676+SI_Gross*$AB2676)*IF($Q2676=1,SI_O,SI_E)</f>
        <v/>
      </c>
      <c r="AF2676" s="41">
        <f>IF($Q2676=1,0,$AA2676*EOSB)</f>
        <v/>
      </c>
      <c r="AG2676" s="41">
        <f>$AN2676*$W2676</f>
        <v/>
      </c>
      <c r="AH2676" s="41">
        <f>SUM($AA2676:$AG2676)</f>
        <v/>
      </c>
      <c r="AI2676" s="41">
        <f>12*($AM2676+$AN2676)</f>
        <v/>
      </c>
      <c r="AJ2676" s="41">
        <f>$AM2676*((IncMonth-1)+(13-IncMonth)*(1+$X2676))+12*$AN2676</f>
        <v/>
      </c>
      <c r="AK2676" s="41">
        <f>IF($R2676=1,N($L2676)+N($M2676),0)</f>
        <v/>
      </c>
      <c r="AL2676">
        <f>IF($C2676="","",IF(N($L2676)&lt;=0,"Basic salary missing",IF(ISNA(MATCH($C2676,Departments!$A$5:$A$54,0)),"Department not on Departments sheet",IF(AND($I2676&lt;&gt;"",NOT(ISNUMBER($I2676))),"Date of birth is text, not a date",IF(AND($K2676&lt;&gt;"",NOT(ISNUMBER($K2676))),"Contract end is text, not a date","")))))</f>
        <v/>
      </c>
      <c r="AM2676" s="41">
        <f>IF($R2676=0,0,N($L2676)*(1+$Z2676+BonusMonths/12+IF($Q2676=1,0,EOSB))+N($M2676)+(N($L2676)+SI_Gross*N($M2676))*IF($Q2676=1,SI_O,SI_E))</f>
        <v/>
      </c>
      <c r="AN2676" s="41">
        <f>IF($R2676=0,0,(IF($Q2676=1,MedO,MedE+Ticket)+Training)/12)</f>
        <v/>
      </c>
    </row>
    <row r="2677">
      <c r="I2677" s="35" t="n"/>
      <c r="J2677" s="35" t="n"/>
      <c r="K2677" s="35" t="n"/>
      <c r="L2677" s="36" t="n"/>
      <c r="M2677" s="36" t="n"/>
      <c r="P2677" s="37" t="n"/>
      <c r="Q2677" s="38">
        <f>IF($C2677="",0,IF(OR(LOWER(TRIM($G2677))="omani",LOWER(TRIM($G2677))="oman",LOWER(TRIM($G2677))="om",LOWER(TRIM($G2677))="local"),1,0))</f>
        <v/>
      </c>
      <c r="R2677" s="38">
        <f>IF($C2677="",0,IF(OR(ISNUMBER(SEARCH("resign",$N2677)),ISNUMBER(SEARCH("terminat",$N2677)),ISNUMBER(SEARCH("inactive",$N2677)),ISNUMBER(SEARCH("vacan",$N2677)),ISNUMBER(SEARCH("deceased",$N2677)),ISNUMBER(SEARCH("separated",$N2677))),0,1))</f>
        <v/>
      </c>
      <c r="S2677">
        <f>IF(OR($R2677=0,NOT(ISNUMBER($I2677))),"",IFERROR(DATEDIF($I2677,DATE(FY,1,1),"y"),""))</f>
        <v/>
      </c>
      <c r="T2677">
        <f>IF(OR($R2677=0,NOT(ISNUMBER($J2677))),"",IFERROR(DATEDIF($J2677,DATE(FY,1,1),"y"),0))</f>
        <v/>
      </c>
      <c r="U2677" s="38">
        <f>IF(OR($R2677=0,NOT(ISNUMBER($I2677))),0,IF(YEAR($I2677)+IF($Q2677=1,RetAgeO,RetAgeE)=FY,MONTH($I2677),IF(YEAR($I2677)+IF($Q2677=1,RetAgeO,RetAgeE)&lt;FY,1,0)))</f>
        <v/>
      </c>
      <c r="V2677" s="38">
        <f>IF(OR($R2677=0,NOT(ISNUMBER($K2677))),0,IF(YEAR($K2677)=FY,MONTH($K2677),IF(YEAR($K2677)&lt;FY,1,0)))</f>
        <v/>
      </c>
      <c r="W2677" s="38">
        <f>IF($R2677=0,0,MIN(12,IF(AND(ISNUMBER($O2677),$O2677&gt;=1,$O2677&lt;=12),INT($O2677),12),IF(AND(RetireExit="Yes",$U2677&gt;0),$U2677,12),IF(AND(ContractExit="Yes",$V2677&gt;0),$V2677,12)))</f>
        <v/>
      </c>
      <c r="X2677" s="37">
        <f>IF(ISNUMBER($P2677),$P2677,IncPct)</f>
        <v/>
      </c>
      <c r="Y2677" s="39">
        <f>IF($W2677=0,0,MAX(0,MIN($W2677,IncMonth-1))+MAX(0,$W2677-IncMonth+1)*(1+$X2677))</f>
        <v/>
      </c>
      <c r="Z2677" s="40">
        <f>IF($C2677="",0,IFERROR(INDEX(Departments!$B$5:$B$54,MATCH($C2677,Departments!$A$5:$A$54,0)),0))</f>
        <v/>
      </c>
      <c r="AA2677" s="41">
        <f>N($L2677)*$Y2677</f>
        <v/>
      </c>
      <c r="AB2677" s="41">
        <f>N($M2677)*$Y2677</f>
        <v/>
      </c>
      <c r="AC2677" s="41">
        <f>$AA2677*$Z2677</f>
        <v/>
      </c>
      <c r="AD2677" s="41">
        <f>$AA2677*BonusMonths/12</f>
        <v/>
      </c>
      <c r="AE2677" s="41">
        <f>($AA2677+SI_Gross*$AB2677)*IF($Q2677=1,SI_O,SI_E)</f>
        <v/>
      </c>
      <c r="AF2677" s="41">
        <f>IF($Q2677=1,0,$AA2677*EOSB)</f>
        <v/>
      </c>
      <c r="AG2677" s="41">
        <f>$AN2677*$W2677</f>
        <v/>
      </c>
      <c r="AH2677" s="41">
        <f>SUM($AA2677:$AG2677)</f>
        <v/>
      </c>
      <c r="AI2677" s="41">
        <f>12*($AM2677+$AN2677)</f>
        <v/>
      </c>
      <c r="AJ2677" s="41">
        <f>$AM2677*((IncMonth-1)+(13-IncMonth)*(1+$X2677))+12*$AN2677</f>
        <v/>
      </c>
      <c r="AK2677" s="41">
        <f>IF($R2677=1,N($L2677)+N($M2677),0)</f>
        <v/>
      </c>
      <c r="AL2677">
        <f>IF($C2677="","",IF(N($L2677)&lt;=0,"Basic salary missing",IF(ISNA(MATCH($C2677,Departments!$A$5:$A$54,0)),"Department not on Departments sheet",IF(AND($I2677&lt;&gt;"",NOT(ISNUMBER($I2677))),"Date of birth is text, not a date",IF(AND($K2677&lt;&gt;"",NOT(ISNUMBER($K2677))),"Contract end is text, not a date","")))))</f>
        <v/>
      </c>
      <c r="AM2677" s="41">
        <f>IF($R2677=0,0,N($L2677)*(1+$Z2677+BonusMonths/12+IF($Q2677=1,0,EOSB))+N($M2677)+(N($L2677)+SI_Gross*N($M2677))*IF($Q2677=1,SI_O,SI_E))</f>
        <v/>
      </c>
      <c r="AN2677" s="41">
        <f>IF($R2677=0,0,(IF($Q2677=1,MedO,MedE+Ticket)+Training)/12)</f>
        <v/>
      </c>
    </row>
    <row r="2678">
      <c r="I2678" s="35" t="n"/>
      <c r="J2678" s="35" t="n"/>
      <c r="K2678" s="35" t="n"/>
      <c r="L2678" s="36" t="n"/>
      <c r="M2678" s="36" t="n"/>
      <c r="P2678" s="37" t="n"/>
      <c r="Q2678" s="38">
        <f>IF($C2678="",0,IF(OR(LOWER(TRIM($G2678))="omani",LOWER(TRIM($G2678))="oman",LOWER(TRIM($G2678))="om",LOWER(TRIM($G2678))="local"),1,0))</f>
        <v/>
      </c>
      <c r="R2678" s="38">
        <f>IF($C2678="",0,IF(OR(ISNUMBER(SEARCH("resign",$N2678)),ISNUMBER(SEARCH("terminat",$N2678)),ISNUMBER(SEARCH("inactive",$N2678)),ISNUMBER(SEARCH("vacan",$N2678)),ISNUMBER(SEARCH("deceased",$N2678)),ISNUMBER(SEARCH("separated",$N2678))),0,1))</f>
        <v/>
      </c>
      <c r="S2678">
        <f>IF(OR($R2678=0,NOT(ISNUMBER($I2678))),"",IFERROR(DATEDIF($I2678,DATE(FY,1,1),"y"),""))</f>
        <v/>
      </c>
      <c r="T2678">
        <f>IF(OR($R2678=0,NOT(ISNUMBER($J2678))),"",IFERROR(DATEDIF($J2678,DATE(FY,1,1),"y"),0))</f>
        <v/>
      </c>
      <c r="U2678" s="38">
        <f>IF(OR($R2678=0,NOT(ISNUMBER($I2678))),0,IF(YEAR($I2678)+IF($Q2678=1,RetAgeO,RetAgeE)=FY,MONTH($I2678),IF(YEAR($I2678)+IF($Q2678=1,RetAgeO,RetAgeE)&lt;FY,1,0)))</f>
        <v/>
      </c>
      <c r="V2678" s="38">
        <f>IF(OR($R2678=0,NOT(ISNUMBER($K2678))),0,IF(YEAR($K2678)=FY,MONTH($K2678),IF(YEAR($K2678)&lt;FY,1,0)))</f>
        <v/>
      </c>
      <c r="W2678" s="38">
        <f>IF($R2678=0,0,MIN(12,IF(AND(ISNUMBER($O2678),$O2678&gt;=1,$O2678&lt;=12),INT($O2678),12),IF(AND(RetireExit="Yes",$U2678&gt;0),$U2678,12),IF(AND(ContractExit="Yes",$V2678&gt;0),$V2678,12)))</f>
        <v/>
      </c>
      <c r="X2678" s="37">
        <f>IF(ISNUMBER($P2678),$P2678,IncPct)</f>
        <v/>
      </c>
      <c r="Y2678" s="39">
        <f>IF($W2678=0,0,MAX(0,MIN($W2678,IncMonth-1))+MAX(0,$W2678-IncMonth+1)*(1+$X2678))</f>
        <v/>
      </c>
      <c r="Z2678" s="40">
        <f>IF($C2678="",0,IFERROR(INDEX(Departments!$B$5:$B$54,MATCH($C2678,Departments!$A$5:$A$54,0)),0))</f>
        <v/>
      </c>
      <c r="AA2678" s="41">
        <f>N($L2678)*$Y2678</f>
        <v/>
      </c>
      <c r="AB2678" s="41">
        <f>N($M2678)*$Y2678</f>
        <v/>
      </c>
      <c r="AC2678" s="41">
        <f>$AA2678*$Z2678</f>
        <v/>
      </c>
      <c r="AD2678" s="41">
        <f>$AA2678*BonusMonths/12</f>
        <v/>
      </c>
      <c r="AE2678" s="41">
        <f>($AA2678+SI_Gross*$AB2678)*IF($Q2678=1,SI_O,SI_E)</f>
        <v/>
      </c>
      <c r="AF2678" s="41">
        <f>IF($Q2678=1,0,$AA2678*EOSB)</f>
        <v/>
      </c>
      <c r="AG2678" s="41">
        <f>$AN2678*$W2678</f>
        <v/>
      </c>
      <c r="AH2678" s="41">
        <f>SUM($AA2678:$AG2678)</f>
        <v/>
      </c>
      <c r="AI2678" s="41">
        <f>12*($AM2678+$AN2678)</f>
        <v/>
      </c>
      <c r="AJ2678" s="41">
        <f>$AM2678*((IncMonth-1)+(13-IncMonth)*(1+$X2678))+12*$AN2678</f>
        <v/>
      </c>
      <c r="AK2678" s="41">
        <f>IF($R2678=1,N($L2678)+N($M2678),0)</f>
        <v/>
      </c>
      <c r="AL2678">
        <f>IF($C2678="","",IF(N($L2678)&lt;=0,"Basic salary missing",IF(ISNA(MATCH($C2678,Departments!$A$5:$A$54,0)),"Department not on Departments sheet",IF(AND($I2678&lt;&gt;"",NOT(ISNUMBER($I2678))),"Date of birth is text, not a date",IF(AND($K2678&lt;&gt;"",NOT(ISNUMBER($K2678))),"Contract end is text, not a date","")))))</f>
        <v/>
      </c>
      <c r="AM2678" s="41">
        <f>IF($R2678=0,0,N($L2678)*(1+$Z2678+BonusMonths/12+IF($Q2678=1,0,EOSB))+N($M2678)+(N($L2678)+SI_Gross*N($M2678))*IF($Q2678=1,SI_O,SI_E))</f>
        <v/>
      </c>
      <c r="AN2678" s="41">
        <f>IF($R2678=0,0,(IF($Q2678=1,MedO,MedE+Ticket)+Training)/12)</f>
        <v/>
      </c>
    </row>
    <row r="2679">
      <c r="I2679" s="35" t="n"/>
      <c r="J2679" s="35" t="n"/>
      <c r="K2679" s="35" t="n"/>
      <c r="L2679" s="36" t="n"/>
      <c r="M2679" s="36" t="n"/>
      <c r="P2679" s="37" t="n"/>
      <c r="Q2679" s="38">
        <f>IF($C2679="",0,IF(OR(LOWER(TRIM($G2679))="omani",LOWER(TRIM($G2679))="oman",LOWER(TRIM($G2679))="om",LOWER(TRIM($G2679))="local"),1,0))</f>
        <v/>
      </c>
      <c r="R2679" s="38">
        <f>IF($C2679="",0,IF(OR(ISNUMBER(SEARCH("resign",$N2679)),ISNUMBER(SEARCH("terminat",$N2679)),ISNUMBER(SEARCH("inactive",$N2679)),ISNUMBER(SEARCH("vacan",$N2679)),ISNUMBER(SEARCH("deceased",$N2679)),ISNUMBER(SEARCH("separated",$N2679))),0,1))</f>
        <v/>
      </c>
      <c r="S2679">
        <f>IF(OR($R2679=0,NOT(ISNUMBER($I2679))),"",IFERROR(DATEDIF($I2679,DATE(FY,1,1),"y"),""))</f>
        <v/>
      </c>
      <c r="T2679">
        <f>IF(OR($R2679=0,NOT(ISNUMBER($J2679))),"",IFERROR(DATEDIF($J2679,DATE(FY,1,1),"y"),0))</f>
        <v/>
      </c>
      <c r="U2679" s="38">
        <f>IF(OR($R2679=0,NOT(ISNUMBER($I2679))),0,IF(YEAR($I2679)+IF($Q2679=1,RetAgeO,RetAgeE)=FY,MONTH($I2679),IF(YEAR($I2679)+IF($Q2679=1,RetAgeO,RetAgeE)&lt;FY,1,0)))</f>
        <v/>
      </c>
      <c r="V2679" s="38">
        <f>IF(OR($R2679=0,NOT(ISNUMBER($K2679))),0,IF(YEAR($K2679)=FY,MONTH($K2679),IF(YEAR($K2679)&lt;FY,1,0)))</f>
        <v/>
      </c>
      <c r="W2679" s="38">
        <f>IF($R2679=0,0,MIN(12,IF(AND(ISNUMBER($O2679),$O2679&gt;=1,$O2679&lt;=12),INT($O2679),12),IF(AND(RetireExit="Yes",$U2679&gt;0),$U2679,12),IF(AND(ContractExit="Yes",$V2679&gt;0),$V2679,12)))</f>
        <v/>
      </c>
      <c r="X2679" s="37">
        <f>IF(ISNUMBER($P2679),$P2679,IncPct)</f>
        <v/>
      </c>
      <c r="Y2679" s="39">
        <f>IF($W2679=0,0,MAX(0,MIN($W2679,IncMonth-1))+MAX(0,$W2679-IncMonth+1)*(1+$X2679))</f>
        <v/>
      </c>
      <c r="Z2679" s="40">
        <f>IF($C2679="",0,IFERROR(INDEX(Departments!$B$5:$B$54,MATCH($C2679,Departments!$A$5:$A$54,0)),0))</f>
        <v/>
      </c>
      <c r="AA2679" s="41">
        <f>N($L2679)*$Y2679</f>
        <v/>
      </c>
      <c r="AB2679" s="41">
        <f>N($M2679)*$Y2679</f>
        <v/>
      </c>
      <c r="AC2679" s="41">
        <f>$AA2679*$Z2679</f>
        <v/>
      </c>
      <c r="AD2679" s="41">
        <f>$AA2679*BonusMonths/12</f>
        <v/>
      </c>
      <c r="AE2679" s="41">
        <f>($AA2679+SI_Gross*$AB2679)*IF($Q2679=1,SI_O,SI_E)</f>
        <v/>
      </c>
      <c r="AF2679" s="41">
        <f>IF($Q2679=1,0,$AA2679*EOSB)</f>
        <v/>
      </c>
      <c r="AG2679" s="41">
        <f>$AN2679*$W2679</f>
        <v/>
      </c>
      <c r="AH2679" s="41">
        <f>SUM($AA2679:$AG2679)</f>
        <v/>
      </c>
      <c r="AI2679" s="41">
        <f>12*($AM2679+$AN2679)</f>
        <v/>
      </c>
      <c r="AJ2679" s="41">
        <f>$AM2679*((IncMonth-1)+(13-IncMonth)*(1+$X2679))+12*$AN2679</f>
        <v/>
      </c>
      <c r="AK2679" s="41">
        <f>IF($R2679=1,N($L2679)+N($M2679),0)</f>
        <v/>
      </c>
      <c r="AL2679">
        <f>IF($C2679="","",IF(N($L2679)&lt;=0,"Basic salary missing",IF(ISNA(MATCH($C2679,Departments!$A$5:$A$54,0)),"Department not on Departments sheet",IF(AND($I2679&lt;&gt;"",NOT(ISNUMBER($I2679))),"Date of birth is text, not a date",IF(AND($K2679&lt;&gt;"",NOT(ISNUMBER($K2679))),"Contract end is text, not a date","")))))</f>
        <v/>
      </c>
      <c r="AM2679" s="41">
        <f>IF($R2679=0,0,N($L2679)*(1+$Z2679+BonusMonths/12+IF($Q2679=1,0,EOSB))+N($M2679)+(N($L2679)+SI_Gross*N($M2679))*IF($Q2679=1,SI_O,SI_E))</f>
        <v/>
      </c>
      <c r="AN2679" s="41">
        <f>IF($R2679=0,0,(IF($Q2679=1,MedO,MedE+Ticket)+Training)/12)</f>
        <v/>
      </c>
    </row>
    <row r="2680">
      <c r="I2680" s="35" t="n"/>
      <c r="J2680" s="35" t="n"/>
      <c r="K2680" s="35" t="n"/>
      <c r="L2680" s="36" t="n"/>
      <c r="M2680" s="36" t="n"/>
      <c r="P2680" s="37" t="n"/>
      <c r="Q2680" s="38">
        <f>IF($C2680="",0,IF(OR(LOWER(TRIM($G2680))="omani",LOWER(TRIM($G2680))="oman",LOWER(TRIM($G2680))="om",LOWER(TRIM($G2680))="local"),1,0))</f>
        <v/>
      </c>
      <c r="R2680" s="38">
        <f>IF($C2680="",0,IF(OR(ISNUMBER(SEARCH("resign",$N2680)),ISNUMBER(SEARCH("terminat",$N2680)),ISNUMBER(SEARCH("inactive",$N2680)),ISNUMBER(SEARCH("vacan",$N2680)),ISNUMBER(SEARCH("deceased",$N2680)),ISNUMBER(SEARCH("separated",$N2680))),0,1))</f>
        <v/>
      </c>
      <c r="S2680">
        <f>IF(OR($R2680=0,NOT(ISNUMBER($I2680))),"",IFERROR(DATEDIF($I2680,DATE(FY,1,1),"y"),""))</f>
        <v/>
      </c>
      <c r="T2680">
        <f>IF(OR($R2680=0,NOT(ISNUMBER($J2680))),"",IFERROR(DATEDIF($J2680,DATE(FY,1,1),"y"),0))</f>
        <v/>
      </c>
      <c r="U2680" s="38">
        <f>IF(OR($R2680=0,NOT(ISNUMBER($I2680))),0,IF(YEAR($I2680)+IF($Q2680=1,RetAgeO,RetAgeE)=FY,MONTH($I2680),IF(YEAR($I2680)+IF($Q2680=1,RetAgeO,RetAgeE)&lt;FY,1,0)))</f>
        <v/>
      </c>
      <c r="V2680" s="38">
        <f>IF(OR($R2680=0,NOT(ISNUMBER($K2680))),0,IF(YEAR($K2680)=FY,MONTH($K2680),IF(YEAR($K2680)&lt;FY,1,0)))</f>
        <v/>
      </c>
      <c r="W2680" s="38">
        <f>IF($R2680=0,0,MIN(12,IF(AND(ISNUMBER($O2680),$O2680&gt;=1,$O2680&lt;=12),INT($O2680),12),IF(AND(RetireExit="Yes",$U2680&gt;0),$U2680,12),IF(AND(ContractExit="Yes",$V2680&gt;0),$V2680,12)))</f>
        <v/>
      </c>
      <c r="X2680" s="37">
        <f>IF(ISNUMBER($P2680),$P2680,IncPct)</f>
        <v/>
      </c>
      <c r="Y2680" s="39">
        <f>IF($W2680=0,0,MAX(0,MIN($W2680,IncMonth-1))+MAX(0,$W2680-IncMonth+1)*(1+$X2680))</f>
        <v/>
      </c>
      <c r="Z2680" s="40">
        <f>IF($C2680="",0,IFERROR(INDEX(Departments!$B$5:$B$54,MATCH($C2680,Departments!$A$5:$A$54,0)),0))</f>
        <v/>
      </c>
      <c r="AA2680" s="41">
        <f>N($L2680)*$Y2680</f>
        <v/>
      </c>
      <c r="AB2680" s="41">
        <f>N($M2680)*$Y2680</f>
        <v/>
      </c>
      <c r="AC2680" s="41">
        <f>$AA2680*$Z2680</f>
        <v/>
      </c>
      <c r="AD2680" s="41">
        <f>$AA2680*BonusMonths/12</f>
        <v/>
      </c>
      <c r="AE2680" s="41">
        <f>($AA2680+SI_Gross*$AB2680)*IF($Q2680=1,SI_O,SI_E)</f>
        <v/>
      </c>
      <c r="AF2680" s="41">
        <f>IF($Q2680=1,0,$AA2680*EOSB)</f>
        <v/>
      </c>
      <c r="AG2680" s="41">
        <f>$AN2680*$W2680</f>
        <v/>
      </c>
      <c r="AH2680" s="41">
        <f>SUM($AA2680:$AG2680)</f>
        <v/>
      </c>
      <c r="AI2680" s="41">
        <f>12*($AM2680+$AN2680)</f>
        <v/>
      </c>
      <c r="AJ2680" s="41">
        <f>$AM2680*((IncMonth-1)+(13-IncMonth)*(1+$X2680))+12*$AN2680</f>
        <v/>
      </c>
      <c r="AK2680" s="41">
        <f>IF($R2680=1,N($L2680)+N($M2680),0)</f>
        <v/>
      </c>
      <c r="AL2680">
        <f>IF($C2680="","",IF(N($L2680)&lt;=0,"Basic salary missing",IF(ISNA(MATCH($C2680,Departments!$A$5:$A$54,0)),"Department not on Departments sheet",IF(AND($I2680&lt;&gt;"",NOT(ISNUMBER($I2680))),"Date of birth is text, not a date",IF(AND($K2680&lt;&gt;"",NOT(ISNUMBER($K2680))),"Contract end is text, not a date","")))))</f>
        <v/>
      </c>
      <c r="AM2680" s="41">
        <f>IF($R2680=0,0,N($L2680)*(1+$Z2680+BonusMonths/12+IF($Q2680=1,0,EOSB))+N($M2680)+(N($L2680)+SI_Gross*N($M2680))*IF($Q2680=1,SI_O,SI_E))</f>
        <v/>
      </c>
      <c r="AN2680" s="41">
        <f>IF($R2680=0,0,(IF($Q2680=1,MedO,MedE+Ticket)+Training)/12)</f>
        <v/>
      </c>
    </row>
    <row r="2681">
      <c r="I2681" s="35" t="n"/>
      <c r="J2681" s="35" t="n"/>
      <c r="K2681" s="35" t="n"/>
      <c r="L2681" s="36" t="n"/>
      <c r="M2681" s="36" t="n"/>
      <c r="P2681" s="37" t="n"/>
      <c r="Q2681" s="38">
        <f>IF($C2681="",0,IF(OR(LOWER(TRIM($G2681))="omani",LOWER(TRIM($G2681))="oman",LOWER(TRIM($G2681))="om",LOWER(TRIM($G2681))="local"),1,0))</f>
        <v/>
      </c>
      <c r="R2681" s="38">
        <f>IF($C2681="",0,IF(OR(ISNUMBER(SEARCH("resign",$N2681)),ISNUMBER(SEARCH("terminat",$N2681)),ISNUMBER(SEARCH("inactive",$N2681)),ISNUMBER(SEARCH("vacan",$N2681)),ISNUMBER(SEARCH("deceased",$N2681)),ISNUMBER(SEARCH("separated",$N2681))),0,1))</f>
        <v/>
      </c>
      <c r="S2681">
        <f>IF(OR($R2681=0,NOT(ISNUMBER($I2681))),"",IFERROR(DATEDIF($I2681,DATE(FY,1,1),"y"),""))</f>
        <v/>
      </c>
      <c r="T2681">
        <f>IF(OR($R2681=0,NOT(ISNUMBER($J2681))),"",IFERROR(DATEDIF($J2681,DATE(FY,1,1),"y"),0))</f>
        <v/>
      </c>
      <c r="U2681" s="38">
        <f>IF(OR($R2681=0,NOT(ISNUMBER($I2681))),0,IF(YEAR($I2681)+IF($Q2681=1,RetAgeO,RetAgeE)=FY,MONTH($I2681),IF(YEAR($I2681)+IF($Q2681=1,RetAgeO,RetAgeE)&lt;FY,1,0)))</f>
        <v/>
      </c>
      <c r="V2681" s="38">
        <f>IF(OR($R2681=0,NOT(ISNUMBER($K2681))),0,IF(YEAR($K2681)=FY,MONTH($K2681),IF(YEAR($K2681)&lt;FY,1,0)))</f>
        <v/>
      </c>
      <c r="W2681" s="38">
        <f>IF($R2681=0,0,MIN(12,IF(AND(ISNUMBER($O2681),$O2681&gt;=1,$O2681&lt;=12),INT($O2681),12),IF(AND(RetireExit="Yes",$U2681&gt;0),$U2681,12),IF(AND(ContractExit="Yes",$V2681&gt;0),$V2681,12)))</f>
        <v/>
      </c>
      <c r="X2681" s="37">
        <f>IF(ISNUMBER($P2681),$P2681,IncPct)</f>
        <v/>
      </c>
      <c r="Y2681" s="39">
        <f>IF($W2681=0,0,MAX(0,MIN($W2681,IncMonth-1))+MAX(0,$W2681-IncMonth+1)*(1+$X2681))</f>
        <v/>
      </c>
      <c r="Z2681" s="40">
        <f>IF($C2681="",0,IFERROR(INDEX(Departments!$B$5:$B$54,MATCH($C2681,Departments!$A$5:$A$54,0)),0))</f>
        <v/>
      </c>
      <c r="AA2681" s="41">
        <f>N($L2681)*$Y2681</f>
        <v/>
      </c>
      <c r="AB2681" s="41">
        <f>N($M2681)*$Y2681</f>
        <v/>
      </c>
      <c r="AC2681" s="41">
        <f>$AA2681*$Z2681</f>
        <v/>
      </c>
      <c r="AD2681" s="41">
        <f>$AA2681*BonusMonths/12</f>
        <v/>
      </c>
      <c r="AE2681" s="41">
        <f>($AA2681+SI_Gross*$AB2681)*IF($Q2681=1,SI_O,SI_E)</f>
        <v/>
      </c>
      <c r="AF2681" s="41">
        <f>IF($Q2681=1,0,$AA2681*EOSB)</f>
        <v/>
      </c>
      <c r="AG2681" s="41">
        <f>$AN2681*$W2681</f>
        <v/>
      </c>
      <c r="AH2681" s="41">
        <f>SUM($AA2681:$AG2681)</f>
        <v/>
      </c>
      <c r="AI2681" s="41">
        <f>12*($AM2681+$AN2681)</f>
        <v/>
      </c>
      <c r="AJ2681" s="41">
        <f>$AM2681*((IncMonth-1)+(13-IncMonth)*(1+$X2681))+12*$AN2681</f>
        <v/>
      </c>
      <c r="AK2681" s="41">
        <f>IF($R2681=1,N($L2681)+N($M2681),0)</f>
        <v/>
      </c>
      <c r="AL2681">
        <f>IF($C2681="","",IF(N($L2681)&lt;=0,"Basic salary missing",IF(ISNA(MATCH($C2681,Departments!$A$5:$A$54,0)),"Department not on Departments sheet",IF(AND($I2681&lt;&gt;"",NOT(ISNUMBER($I2681))),"Date of birth is text, not a date",IF(AND($K2681&lt;&gt;"",NOT(ISNUMBER($K2681))),"Contract end is text, not a date","")))))</f>
        <v/>
      </c>
      <c r="AM2681" s="41">
        <f>IF($R2681=0,0,N($L2681)*(1+$Z2681+BonusMonths/12+IF($Q2681=1,0,EOSB))+N($M2681)+(N($L2681)+SI_Gross*N($M2681))*IF($Q2681=1,SI_O,SI_E))</f>
        <v/>
      </c>
      <c r="AN2681" s="41">
        <f>IF($R2681=0,0,(IF($Q2681=1,MedO,MedE+Ticket)+Training)/12)</f>
        <v/>
      </c>
    </row>
    <row r="2682">
      <c r="I2682" s="35" t="n"/>
      <c r="J2682" s="35" t="n"/>
      <c r="K2682" s="35" t="n"/>
      <c r="L2682" s="36" t="n"/>
      <c r="M2682" s="36" t="n"/>
      <c r="P2682" s="37" t="n"/>
      <c r="Q2682" s="38">
        <f>IF($C2682="",0,IF(OR(LOWER(TRIM($G2682))="omani",LOWER(TRIM($G2682))="oman",LOWER(TRIM($G2682))="om",LOWER(TRIM($G2682))="local"),1,0))</f>
        <v/>
      </c>
      <c r="R2682" s="38">
        <f>IF($C2682="",0,IF(OR(ISNUMBER(SEARCH("resign",$N2682)),ISNUMBER(SEARCH("terminat",$N2682)),ISNUMBER(SEARCH("inactive",$N2682)),ISNUMBER(SEARCH("vacan",$N2682)),ISNUMBER(SEARCH("deceased",$N2682)),ISNUMBER(SEARCH("separated",$N2682))),0,1))</f>
        <v/>
      </c>
      <c r="S2682">
        <f>IF(OR($R2682=0,NOT(ISNUMBER($I2682))),"",IFERROR(DATEDIF($I2682,DATE(FY,1,1),"y"),""))</f>
        <v/>
      </c>
      <c r="T2682">
        <f>IF(OR($R2682=0,NOT(ISNUMBER($J2682))),"",IFERROR(DATEDIF($J2682,DATE(FY,1,1),"y"),0))</f>
        <v/>
      </c>
      <c r="U2682" s="38">
        <f>IF(OR($R2682=0,NOT(ISNUMBER($I2682))),0,IF(YEAR($I2682)+IF($Q2682=1,RetAgeO,RetAgeE)=FY,MONTH($I2682),IF(YEAR($I2682)+IF($Q2682=1,RetAgeO,RetAgeE)&lt;FY,1,0)))</f>
        <v/>
      </c>
      <c r="V2682" s="38">
        <f>IF(OR($R2682=0,NOT(ISNUMBER($K2682))),0,IF(YEAR($K2682)=FY,MONTH($K2682),IF(YEAR($K2682)&lt;FY,1,0)))</f>
        <v/>
      </c>
      <c r="W2682" s="38">
        <f>IF($R2682=0,0,MIN(12,IF(AND(ISNUMBER($O2682),$O2682&gt;=1,$O2682&lt;=12),INT($O2682),12),IF(AND(RetireExit="Yes",$U2682&gt;0),$U2682,12),IF(AND(ContractExit="Yes",$V2682&gt;0),$V2682,12)))</f>
        <v/>
      </c>
      <c r="X2682" s="37">
        <f>IF(ISNUMBER($P2682),$P2682,IncPct)</f>
        <v/>
      </c>
      <c r="Y2682" s="39">
        <f>IF($W2682=0,0,MAX(0,MIN($W2682,IncMonth-1))+MAX(0,$W2682-IncMonth+1)*(1+$X2682))</f>
        <v/>
      </c>
      <c r="Z2682" s="40">
        <f>IF($C2682="",0,IFERROR(INDEX(Departments!$B$5:$B$54,MATCH($C2682,Departments!$A$5:$A$54,0)),0))</f>
        <v/>
      </c>
      <c r="AA2682" s="41">
        <f>N($L2682)*$Y2682</f>
        <v/>
      </c>
      <c r="AB2682" s="41">
        <f>N($M2682)*$Y2682</f>
        <v/>
      </c>
      <c r="AC2682" s="41">
        <f>$AA2682*$Z2682</f>
        <v/>
      </c>
      <c r="AD2682" s="41">
        <f>$AA2682*BonusMonths/12</f>
        <v/>
      </c>
      <c r="AE2682" s="41">
        <f>($AA2682+SI_Gross*$AB2682)*IF($Q2682=1,SI_O,SI_E)</f>
        <v/>
      </c>
      <c r="AF2682" s="41">
        <f>IF($Q2682=1,0,$AA2682*EOSB)</f>
        <v/>
      </c>
      <c r="AG2682" s="41">
        <f>$AN2682*$W2682</f>
        <v/>
      </c>
      <c r="AH2682" s="41">
        <f>SUM($AA2682:$AG2682)</f>
        <v/>
      </c>
      <c r="AI2682" s="41">
        <f>12*($AM2682+$AN2682)</f>
        <v/>
      </c>
      <c r="AJ2682" s="41">
        <f>$AM2682*((IncMonth-1)+(13-IncMonth)*(1+$X2682))+12*$AN2682</f>
        <v/>
      </c>
      <c r="AK2682" s="41">
        <f>IF($R2682=1,N($L2682)+N($M2682),0)</f>
        <v/>
      </c>
      <c r="AL2682">
        <f>IF($C2682="","",IF(N($L2682)&lt;=0,"Basic salary missing",IF(ISNA(MATCH($C2682,Departments!$A$5:$A$54,0)),"Department not on Departments sheet",IF(AND($I2682&lt;&gt;"",NOT(ISNUMBER($I2682))),"Date of birth is text, not a date",IF(AND($K2682&lt;&gt;"",NOT(ISNUMBER($K2682))),"Contract end is text, not a date","")))))</f>
        <v/>
      </c>
      <c r="AM2682" s="41">
        <f>IF($R2682=0,0,N($L2682)*(1+$Z2682+BonusMonths/12+IF($Q2682=1,0,EOSB))+N($M2682)+(N($L2682)+SI_Gross*N($M2682))*IF($Q2682=1,SI_O,SI_E))</f>
        <v/>
      </c>
      <c r="AN2682" s="41">
        <f>IF($R2682=0,0,(IF($Q2682=1,MedO,MedE+Ticket)+Training)/12)</f>
        <v/>
      </c>
    </row>
    <row r="2683">
      <c r="I2683" s="35" t="n"/>
      <c r="J2683" s="35" t="n"/>
      <c r="K2683" s="35" t="n"/>
      <c r="L2683" s="36" t="n"/>
      <c r="M2683" s="36" t="n"/>
      <c r="P2683" s="37" t="n"/>
      <c r="Q2683" s="38">
        <f>IF($C2683="",0,IF(OR(LOWER(TRIM($G2683))="omani",LOWER(TRIM($G2683))="oman",LOWER(TRIM($G2683))="om",LOWER(TRIM($G2683))="local"),1,0))</f>
        <v/>
      </c>
      <c r="R2683" s="38">
        <f>IF($C2683="",0,IF(OR(ISNUMBER(SEARCH("resign",$N2683)),ISNUMBER(SEARCH("terminat",$N2683)),ISNUMBER(SEARCH("inactive",$N2683)),ISNUMBER(SEARCH("vacan",$N2683)),ISNUMBER(SEARCH("deceased",$N2683)),ISNUMBER(SEARCH("separated",$N2683))),0,1))</f>
        <v/>
      </c>
      <c r="S2683">
        <f>IF(OR($R2683=0,NOT(ISNUMBER($I2683))),"",IFERROR(DATEDIF($I2683,DATE(FY,1,1),"y"),""))</f>
        <v/>
      </c>
      <c r="T2683">
        <f>IF(OR($R2683=0,NOT(ISNUMBER($J2683))),"",IFERROR(DATEDIF($J2683,DATE(FY,1,1),"y"),0))</f>
        <v/>
      </c>
      <c r="U2683" s="38">
        <f>IF(OR($R2683=0,NOT(ISNUMBER($I2683))),0,IF(YEAR($I2683)+IF($Q2683=1,RetAgeO,RetAgeE)=FY,MONTH($I2683),IF(YEAR($I2683)+IF($Q2683=1,RetAgeO,RetAgeE)&lt;FY,1,0)))</f>
        <v/>
      </c>
      <c r="V2683" s="38">
        <f>IF(OR($R2683=0,NOT(ISNUMBER($K2683))),0,IF(YEAR($K2683)=FY,MONTH($K2683),IF(YEAR($K2683)&lt;FY,1,0)))</f>
        <v/>
      </c>
      <c r="W2683" s="38">
        <f>IF($R2683=0,0,MIN(12,IF(AND(ISNUMBER($O2683),$O2683&gt;=1,$O2683&lt;=12),INT($O2683),12),IF(AND(RetireExit="Yes",$U2683&gt;0),$U2683,12),IF(AND(ContractExit="Yes",$V2683&gt;0),$V2683,12)))</f>
        <v/>
      </c>
      <c r="X2683" s="37">
        <f>IF(ISNUMBER($P2683),$P2683,IncPct)</f>
        <v/>
      </c>
      <c r="Y2683" s="39">
        <f>IF($W2683=0,0,MAX(0,MIN($W2683,IncMonth-1))+MAX(0,$W2683-IncMonth+1)*(1+$X2683))</f>
        <v/>
      </c>
      <c r="Z2683" s="40">
        <f>IF($C2683="",0,IFERROR(INDEX(Departments!$B$5:$B$54,MATCH($C2683,Departments!$A$5:$A$54,0)),0))</f>
        <v/>
      </c>
      <c r="AA2683" s="41">
        <f>N($L2683)*$Y2683</f>
        <v/>
      </c>
      <c r="AB2683" s="41">
        <f>N($M2683)*$Y2683</f>
        <v/>
      </c>
      <c r="AC2683" s="41">
        <f>$AA2683*$Z2683</f>
        <v/>
      </c>
      <c r="AD2683" s="41">
        <f>$AA2683*BonusMonths/12</f>
        <v/>
      </c>
      <c r="AE2683" s="41">
        <f>($AA2683+SI_Gross*$AB2683)*IF($Q2683=1,SI_O,SI_E)</f>
        <v/>
      </c>
      <c r="AF2683" s="41">
        <f>IF($Q2683=1,0,$AA2683*EOSB)</f>
        <v/>
      </c>
      <c r="AG2683" s="41">
        <f>$AN2683*$W2683</f>
        <v/>
      </c>
      <c r="AH2683" s="41">
        <f>SUM($AA2683:$AG2683)</f>
        <v/>
      </c>
      <c r="AI2683" s="41">
        <f>12*($AM2683+$AN2683)</f>
        <v/>
      </c>
      <c r="AJ2683" s="41">
        <f>$AM2683*((IncMonth-1)+(13-IncMonth)*(1+$X2683))+12*$AN2683</f>
        <v/>
      </c>
      <c r="AK2683" s="41">
        <f>IF($R2683=1,N($L2683)+N($M2683),0)</f>
        <v/>
      </c>
      <c r="AL2683">
        <f>IF($C2683="","",IF(N($L2683)&lt;=0,"Basic salary missing",IF(ISNA(MATCH($C2683,Departments!$A$5:$A$54,0)),"Department not on Departments sheet",IF(AND($I2683&lt;&gt;"",NOT(ISNUMBER($I2683))),"Date of birth is text, not a date",IF(AND($K2683&lt;&gt;"",NOT(ISNUMBER($K2683))),"Contract end is text, not a date","")))))</f>
        <v/>
      </c>
      <c r="AM2683" s="41">
        <f>IF($R2683=0,0,N($L2683)*(1+$Z2683+BonusMonths/12+IF($Q2683=1,0,EOSB))+N($M2683)+(N($L2683)+SI_Gross*N($M2683))*IF($Q2683=1,SI_O,SI_E))</f>
        <v/>
      </c>
      <c r="AN2683" s="41">
        <f>IF($R2683=0,0,(IF($Q2683=1,MedO,MedE+Ticket)+Training)/12)</f>
        <v/>
      </c>
    </row>
    <row r="2684">
      <c r="I2684" s="35" t="n"/>
      <c r="J2684" s="35" t="n"/>
      <c r="K2684" s="35" t="n"/>
      <c r="L2684" s="36" t="n"/>
      <c r="M2684" s="36" t="n"/>
      <c r="P2684" s="37" t="n"/>
      <c r="Q2684" s="38">
        <f>IF($C2684="",0,IF(OR(LOWER(TRIM($G2684))="omani",LOWER(TRIM($G2684))="oman",LOWER(TRIM($G2684))="om",LOWER(TRIM($G2684))="local"),1,0))</f>
        <v/>
      </c>
      <c r="R2684" s="38">
        <f>IF($C2684="",0,IF(OR(ISNUMBER(SEARCH("resign",$N2684)),ISNUMBER(SEARCH("terminat",$N2684)),ISNUMBER(SEARCH("inactive",$N2684)),ISNUMBER(SEARCH("vacan",$N2684)),ISNUMBER(SEARCH("deceased",$N2684)),ISNUMBER(SEARCH("separated",$N2684))),0,1))</f>
        <v/>
      </c>
      <c r="S2684">
        <f>IF(OR($R2684=0,NOT(ISNUMBER($I2684))),"",IFERROR(DATEDIF($I2684,DATE(FY,1,1),"y"),""))</f>
        <v/>
      </c>
      <c r="T2684">
        <f>IF(OR($R2684=0,NOT(ISNUMBER($J2684))),"",IFERROR(DATEDIF($J2684,DATE(FY,1,1),"y"),0))</f>
        <v/>
      </c>
      <c r="U2684" s="38">
        <f>IF(OR($R2684=0,NOT(ISNUMBER($I2684))),0,IF(YEAR($I2684)+IF($Q2684=1,RetAgeO,RetAgeE)=FY,MONTH($I2684),IF(YEAR($I2684)+IF($Q2684=1,RetAgeO,RetAgeE)&lt;FY,1,0)))</f>
        <v/>
      </c>
      <c r="V2684" s="38">
        <f>IF(OR($R2684=0,NOT(ISNUMBER($K2684))),0,IF(YEAR($K2684)=FY,MONTH($K2684),IF(YEAR($K2684)&lt;FY,1,0)))</f>
        <v/>
      </c>
      <c r="W2684" s="38">
        <f>IF($R2684=0,0,MIN(12,IF(AND(ISNUMBER($O2684),$O2684&gt;=1,$O2684&lt;=12),INT($O2684),12),IF(AND(RetireExit="Yes",$U2684&gt;0),$U2684,12),IF(AND(ContractExit="Yes",$V2684&gt;0),$V2684,12)))</f>
        <v/>
      </c>
      <c r="X2684" s="37">
        <f>IF(ISNUMBER($P2684),$P2684,IncPct)</f>
        <v/>
      </c>
      <c r="Y2684" s="39">
        <f>IF($W2684=0,0,MAX(0,MIN($W2684,IncMonth-1))+MAX(0,$W2684-IncMonth+1)*(1+$X2684))</f>
        <v/>
      </c>
      <c r="Z2684" s="40">
        <f>IF($C2684="",0,IFERROR(INDEX(Departments!$B$5:$B$54,MATCH($C2684,Departments!$A$5:$A$54,0)),0))</f>
        <v/>
      </c>
      <c r="AA2684" s="41">
        <f>N($L2684)*$Y2684</f>
        <v/>
      </c>
      <c r="AB2684" s="41">
        <f>N($M2684)*$Y2684</f>
        <v/>
      </c>
      <c r="AC2684" s="41">
        <f>$AA2684*$Z2684</f>
        <v/>
      </c>
      <c r="AD2684" s="41">
        <f>$AA2684*BonusMonths/12</f>
        <v/>
      </c>
      <c r="AE2684" s="41">
        <f>($AA2684+SI_Gross*$AB2684)*IF($Q2684=1,SI_O,SI_E)</f>
        <v/>
      </c>
      <c r="AF2684" s="41">
        <f>IF($Q2684=1,0,$AA2684*EOSB)</f>
        <v/>
      </c>
      <c r="AG2684" s="41">
        <f>$AN2684*$W2684</f>
        <v/>
      </c>
      <c r="AH2684" s="41">
        <f>SUM($AA2684:$AG2684)</f>
        <v/>
      </c>
      <c r="AI2684" s="41">
        <f>12*($AM2684+$AN2684)</f>
        <v/>
      </c>
      <c r="AJ2684" s="41">
        <f>$AM2684*((IncMonth-1)+(13-IncMonth)*(1+$X2684))+12*$AN2684</f>
        <v/>
      </c>
      <c r="AK2684" s="41">
        <f>IF($R2684=1,N($L2684)+N($M2684),0)</f>
        <v/>
      </c>
      <c r="AL2684">
        <f>IF($C2684="","",IF(N($L2684)&lt;=0,"Basic salary missing",IF(ISNA(MATCH($C2684,Departments!$A$5:$A$54,0)),"Department not on Departments sheet",IF(AND($I2684&lt;&gt;"",NOT(ISNUMBER($I2684))),"Date of birth is text, not a date",IF(AND($K2684&lt;&gt;"",NOT(ISNUMBER($K2684))),"Contract end is text, not a date","")))))</f>
        <v/>
      </c>
      <c r="AM2684" s="41">
        <f>IF($R2684=0,0,N($L2684)*(1+$Z2684+BonusMonths/12+IF($Q2684=1,0,EOSB))+N($M2684)+(N($L2684)+SI_Gross*N($M2684))*IF($Q2684=1,SI_O,SI_E))</f>
        <v/>
      </c>
      <c r="AN2684" s="41">
        <f>IF($R2684=0,0,(IF($Q2684=1,MedO,MedE+Ticket)+Training)/12)</f>
        <v/>
      </c>
    </row>
    <row r="2685">
      <c r="I2685" s="35" t="n"/>
      <c r="J2685" s="35" t="n"/>
      <c r="K2685" s="35" t="n"/>
      <c r="L2685" s="36" t="n"/>
      <c r="M2685" s="36" t="n"/>
      <c r="P2685" s="37" t="n"/>
      <c r="Q2685" s="38">
        <f>IF($C2685="",0,IF(OR(LOWER(TRIM($G2685))="omani",LOWER(TRIM($G2685))="oman",LOWER(TRIM($G2685))="om",LOWER(TRIM($G2685))="local"),1,0))</f>
        <v/>
      </c>
      <c r="R2685" s="38">
        <f>IF($C2685="",0,IF(OR(ISNUMBER(SEARCH("resign",$N2685)),ISNUMBER(SEARCH("terminat",$N2685)),ISNUMBER(SEARCH("inactive",$N2685)),ISNUMBER(SEARCH("vacan",$N2685)),ISNUMBER(SEARCH("deceased",$N2685)),ISNUMBER(SEARCH("separated",$N2685))),0,1))</f>
        <v/>
      </c>
      <c r="S2685">
        <f>IF(OR($R2685=0,NOT(ISNUMBER($I2685))),"",IFERROR(DATEDIF($I2685,DATE(FY,1,1),"y"),""))</f>
        <v/>
      </c>
      <c r="T2685">
        <f>IF(OR($R2685=0,NOT(ISNUMBER($J2685))),"",IFERROR(DATEDIF($J2685,DATE(FY,1,1),"y"),0))</f>
        <v/>
      </c>
      <c r="U2685" s="38">
        <f>IF(OR($R2685=0,NOT(ISNUMBER($I2685))),0,IF(YEAR($I2685)+IF($Q2685=1,RetAgeO,RetAgeE)=FY,MONTH($I2685),IF(YEAR($I2685)+IF($Q2685=1,RetAgeO,RetAgeE)&lt;FY,1,0)))</f>
        <v/>
      </c>
      <c r="V2685" s="38">
        <f>IF(OR($R2685=0,NOT(ISNUMBER($K2685))),0,IF(YEAR($K2685)=FY,MONTH($K2685),IF(YEAR($K2685)&lt;FY,1,0)))</f>
        <v/>
      </c>
      <c r="W2685" s="38">
        <f>IF($R2685=0,0,MIN(12,IF(AND(ISNUMBER($O2685),$O2685&gt;=1,$O2685&lt;=12),INT($O2685),12),IF(AND(RetireExit="Yes",$U2685&gt;0),$U2685,12),IF(AND(ContractExit="Yes",$V2685&gt;0),$V2685,12)))</f>
        <v/>
      </c>
      <c r="X2685" s="37">
        <f>IF(ISNUMBER($P2685),$P2685,IncPct)</f>
        <v/>
      </c>
      <c r="Y2685" s="39">
        <f>IF($W2685=0,0,MAX(0,MIN($W2685,IncMonth-1))+MAX(0,$W2685-IncMonth+1)*(1+$X2685))</f>
        <v/>
      </c>
      <c r="Z2685" s="40">
        <f>IF($C2685="",0,IFERROR(INDEX(Departments!$B$5:$B$54,MATCH($C2685,Departments!$A$5:$A$54,0)),0))</f>
        <v/>
      </c>
      <c r="AA2685" s="41">
        <f>N($L2685)*$Y2685</f>
        <v/>
      </c>
      <c r="AB2685" s="41">
        <f>N($M2685)*$Y2685</f>
        <v/>
      </c>
      <c r="AC2685" s="41">
        <f>$AA2685*$Z2685</f>
        <v/>
      </c>
      <c r="AD2685" s="41">
        <f>$AA2685*BonusMonths/12</f>
        <v/>
      </c>
      <c r="AE2685" s="41">
        <f>($AA2685+SI_Gross*$AB2685)*IF($Q2685=1,SI_O,SI_E)</f>
        <v/>
      </c>
      <c r="AF2685" s="41">
        <f>IF($Q2685=1,0,$AA2685*EOSB)</f>
        <v/>
      </c>
      <c r="AG2685" s="41">
        <f>$AN2685*$W2685</f>
        <v/>
      </c>
      <c r="AH2685" s="41">
        <f>SUM($AA2685:$AG2685)</f>
        <v/>
      </c>
      <c r="AI2685" s="41">
        <f>12*($AM2685+$AN2685)</f>
        <v/>
      </c>
      <c r="AJ2685" s="41">
        <f>$AM2685*((IncMonth-1)+(13-IncMonth)*(1+$X2685))+12*$AN2685</f>
        <v/>
      </c>
      <c r="AK2685" s="41">
        <f>IF($R2685=1,N($L2685)+N($M2685),0)</f>
        <v/>
      </c>
      <c r="AL2685">
        <f>IF($C2685="","",IF(N($L2685)&lt;=0,"Basic salary missing",IF(ISNA(MATCH($C2685,Departments!$A$5:$A$54,0)),"Department not on Departments sheet",IF(AND($I2685&lt;&gt;"",NOT(ISNUMBER($I2685))),"Date of birth is text, not a date",IF(AND($K2685&lt;&gt;"",NOT(ISNUMBER($K2685))),"Contract end is text, not a date","")))))</f>
        <v/>
      </c>
      <c r="AM2685" s="41">
        <f>IF($R2685=0,0,N($L2685)*(1+$Z2685+BonusMonths/12+IF($Q2685=1,0,EOSB))+N($M2685)+(N($L2685)+SI_Gross*N($M2685))*IF($Q2685=1,SI_O,SI_E))</f>
        <v/>
      </c>
      <c r="AN2685" s="41">
        <f>IF($R2685=0,0,(IF($Q2685=1,MedO,MedE+Ticket)+Training)/12)</f>
        <v/>
      </c>
    </row>
    <row r="2686">
      <c r="I2686" s="35" t="n"/>
      <c r="J2686" s="35" t="n"/>
      <c r="K2686" s="35" t="n"/>
      <c r="L2686" s="36" t="n"/>
      <c r="M2686" s="36" t="n"/>
      <c r="P2686" s="37" t="n"/>
      <c r="Q2686" s="38">
        <f>IF($C2686="",0,IF(OR(LOWER(TRIM($G2686))="omani",LOWER(TRIM($G2686))="oman",LOWER(TRIM($G2686))="om",LOWER(TRIM($G2686))="local"),1,0))</f>
        <v/>
      </c>
      <c r="R2686" s="38">
        <f>IF($C2686="",0,IF(OR(ISNUMBER(SEARCH("resign",$N2686)),ISNUMBER(SEARCH("terminat",$N2686)),ISNUMBER(SEARCH("inactive",$N2686)),ISNUMBER(SEARCH("vacan",$N2686)),ISNUMBER(SEARCH("deceased",$N2686)),ISNUMBER(SEARCH("separated",$N2686))),0,1))</f>
        <v/>
      </c>
      <c r="S2686">
        <f>IF(OR($R2686=0,NOT(ISNUMBER($I2686))),"",IFERROR(DATEDIF($I2686,DATE(FY,1,1),"y"),""))</f>
        <v/>
      </c>
      <c r="T2686">
        <f>IF(OR($R2686=0,NOT(ISNUMBER($J2686))),"",IFERROR(DATEDIF($J2686,DATE(FY,1,1),"y"),0))</f>
        <v/>
      </c>
      <c r="U2686" s="38">
        <f>IF(OR($R2686=0,NOT(ISNUMBER($I2686))),0,IF(YEAR($I2686)+IF($Q2686=1,RetAgeO,RetAgeE)=FY,MONTH($I2686),IF(YEAR($I2686)+IF($Q2686=1,RetAgeO,RetAgeE)&lt;FY,1,0)))</f>
        <v/>
      </c>
      <c r="V2686" s="38">
        <f>IF(OR($R2686=0,NOT(ISNUMBER($K2686))),0,IF(YEAR($K2686)=FY,MONTH($K2686),IF(YEAR($K2686)&lt;FY,1,0)))</f>
        <v/>
      </c>
      <c r="W2686" s="38">
        <f>IF($R2686=0,0,MIN(12,IF(AND(ISNUMBER($O2686),$O2686&gt;=1,$O2686&lt;=12),INT($O2686),12),IF(AND(RetireExit="Yes",$U2686&gt;0),$U2686,12),IF(AND(ContractExit="Yes",$V2686&gt;0),$V2686,12)))</f>
        <v/>
      </c>
      <c r="X2686" s="37">
        <f>IF(ISNUMBER($P2686),$P2686,IncPct)</f>
        <v/>
      </c>
      <c r="Y2686" s="39">
        <f>IF($W2686=0,0,MAX(0,MIN($W2686,IncMonth-1))+MAX(0,$W2686-IncMonth+1)*(1+$X2686))</f>
        <v/>
      </c>
      <c r="Z2686" s="40">
        <f>IF($C2686="",0,IFERROR(INDEX(Departments!$B$5:$B$54,MATCH($C2686,Departments!$A$5:$A$54,0)),0))</f>
        <v/>
      </c>
      <c r="AA2686" s="41">
        <f>N($L2686)*$Y2686</f>
        <v/>
      </c>
      <c r="AB2686" s="41">
        <f>N($M2686)*$Y2686</f>
        <v/>
      </c>
      <c r="AC2686" s="41">
        <f>$AA2686*$Z2686</f>
        <v/>
      </c>
      <c r="AD2686" s="41">
        <f>$AA2686*BonusMonths/12</f>
        <v/>
      </c>
      <c r="AE2686" s="41">
        <f>($AA2686+SI_Gross*$AB2686)*IF($Q2686=1,SI_O,SI_E)</f>
        <v/>
      </c>
      <c r="AF2686" s="41">
        <f>IF($Q2686=1,0,$AA2686*EOSB)</f>
        <v/>
      </c>
      <c r="AG2686" s="41">
        <f>$AN2686*$W2686</f>
        <v/>
      </c>
      <c r="AH2686" s="41">
        <f>SUM($AA2686:$AG2686)</f>
        <v/>
      </c>
      <c r="AI2686" s="41">
        <f>12*($AM2686+$AN2686)</f>
        <v/>
      </c>
      <c r="AJ2686" s="41">
        <f>$AM2686*((IncMonth-1)+(13-IncMonth)*(1+$X2686))+12*$AN2686</f>
        <v/>
      </c>
      <c r="AK2686" s="41">
        <f>IF($R2686=1,N($L2686)+N($M2686),0)</f>
        <v/>
      </c>
      <c r="AL2686">
        <f>IF($C2686="","",IF(N($L2686)&lt;=0,"Basic salary missing",IF(ISNA(MATCH($C2686,Departments!$A$5:$A$54,0)),"Department not on Departments sheet",IF(AND($I2686&lt;&gt;"",NOT(ISNUMBER($I2686))),"Date of birth is text, not a date",IF(AND($K2686&lt;&gt;"",NOT(ISNUMBER($K2686))),"Contract end is text, not a date","")))))</f>
        <v/>
      </c>
      <c r="AM2686" s="41">
        <f>IF($R2686=0,0,N($L2686)*(1+$Z2686+BonusMonths/12+IF($Q2686=1,0,EOSB))+N($M2686)+(N($L2686)+SI_Gross*N($M2686))*IF($Q2686=1,SI_O,SI_E))</f>
        <v/>
      </c>
      <c r="AN2686" s="41">
        <f>IF($R2686=0,0,(IF($Q2686=1,MedO,MedE+Ticket)+Training)/12)</f>
        <v/>
      </c>
    </row>
    <row r="2687">
      <c r="I2687" s="35" t="n"/>
      <c r="J2687" s="35" t="n"/>
      <c r="K2687" s="35" t="n"/>
      <c r="L2687" s="36" t="n"/>
      <c r="M2687" s="36" t="n"/>
      <c r="P2687" s="37" t="n"/>
      <c r="Q2687" s="38">
        <f>IF($C2687="",0,IF(OR(LOWER(TRIM($G2687))="omani",LOWER(TRIM($G2687))="oman",LOWER(TRIM($G2687))="om",LOWER(TRIM($G2687))="local"),1,0))</f>
        <v/>
      </c>
      <c r="R2687" s="38">
        <f>IF($C2687="",0,IF(OR(ISNUMBER(SEARCH("resign",$N2687)),ISNUMBER(SEARCH("terminat",$N2687)),ISNUMBER(SEARCH("inactive",$N2687)),ISNUMBER(SEARCH("vacan",$N2687)),ISNUMBER(SEARCH("deceased",$N2687)),ISNUMBER(SEARCH("separated",$N2687))),0,1))</f>
        <v/>
      </c>
      <c r="S2687">
        <f>IF(OR($R2687=0,NOT(ISNUMBER($I2687))),"",IFERROR(DATEDIF($I2687,DATE(FY,1,1),"y"),""))</f>
        <v/>
      </c>
      <c r="T2687">
        <f>IF(OR($R2687=0,NOT(ISNUMBER($J2687))),"",IFERROR(DATEDIF($J2687,DATE(FY,1,1),"y"),0))</f>
        <v/>
      </c>
      <c r="U2687" s="38">
        <f>IF(OR($R2687=0,NOT(ISNUMBER($I2687))),0,IF(YEAR($I2687)+IF($Q2687=1,RetAgeO,RetAgeE)=FY,MONTH($I2687),IF(YEAR($I2687)+IF($Q2687=1,RetAgeO,RetAgeE)&lt;FY,1,0)))</f>
        <v/>
      </c>
      <c r="V2687" s="38">
        <f>IF(OR($R2687=0,NOT(ISNUMBER($K2687))),0,IF(YEAR($K2687)=FY,MONTH($K2687),IF(YEAR($K2687)&lt;FY,1,0)))</f>
        <v/>
      </c>
      <c r="W2687" s="38">
        <f>IF($R2687=0,0,MIN(12,IF(AND(ISNUMBER($O2687),$O2687&gt;=1,$O2687&lt;=12),INT($O2687),12),IF(AND(RetireExit="Yes",$U2687&gt;0),$U2687,12),IF(AND(ContractExit="Yes",$V2687&gt;0),$V2687,12)))</f>
        <v/>
      </c>
      <c r="X2687" s="37">
        <f>IF(ISNUMBER($P2687),$P2687,IncPct)</f>
        <v/>
      </c>
      <c r="Y2687" s="39">
        <f>IF($W2687=0,0,MAX(0,MIN($W2687,IncMonth-1))+MAX(0,$W2687-IncMonth+1)*(1+$X2687))</f>
        <v/>
      </c>
      <c r="Z2687" s="40">
        <f>IF($C2687="",0,IFERROR(INDEX(Departments!$B$5:$B$54,MATCH($C2687,Departments!$A$5:$A$54,0)),0))</f>
        <v/>
      </c>
      <c r="AA2687" s="41">
        <f>N($L2687)*$Y2687</f>
        <v/>
      </c>
      <c r="AB2687" s="41">
        <f>N($M2687)*$Y2687</f>
        <v/>
      </c>
      <c r="AC2687" s="41">
        <f>$AA2687*$Z2687</f>
        <v/>
      </c>
      <c r="AD2687" s="41">
        <f>$AA2687*BonusMonths/12</f>
        <v/>
      </c>
      <c r="AE2687" s="41">
        <f>($AA2687+SI_Gross*$AB2687)*IF($Q2687=1,SI_O,SI_E)</f>
        <v/>
      </c>
      <c r="AF2687" s="41">
        <f>IF($Q2687=1,0,$AA2687*EOSB)</f>
        <v/>
      </c>
      <c r="AG2687" s="41">
        <f>$AN2687*$W2687</f>
        <v/>
      </c>
      <c r="AH2687" s="41">
        <f>SUM($AA2687:$AG2687)</f>
        <v/>
      </c>
      <c r="AI2687" s="41">
        <f>12*($AM2687+$AN2687)</f>
        <v/>
      </c>
      <c r="AJ2687" s="41">
        <f>$AM2687*((IncMonth-1)+(13-IncMonth)*(1+$X2687))+12*$AN2687</f>
        <v/>
      </c>
      <c r="AK2687" s="41">
        <f>IF($R2687=1,N($L2687)+N($M2687),0)</f>
        <v/>
      </c>
      <c r="AL2687">
        <f>IF($C2687="","",IF(N($L2687)&lt;=0,"Basic salary missing",IF(ISNA(MATCH($C2687,Departments!$A$5:$A$54,0)),"Department not on Departments sheet",IF(AND($I2687&lt;&gt;"",NOT(ISNUMBER($I2687))),"Date of birth is text, not a date",IF(AND($K2687&lt;&gt;"",NOT(ISNUMBER($K2687))),"Contract end is text, not a date","")))))</f>
        <v/>
      </c>
      <c r="AM2687" s="41">
        <f>IF($R2687=0,0,N($L2687)*(1+$Z2687+BonusMonths/12+IF($Q2687=1,0,EOSB))+N($M2687)+(N($L2687)+SI_Gross*N($M2687))*IF($Q2687=1,SI_O,SI_E))</f>
        <v/>
      </c>
      <c r="AN2687" s="41">
        <f>IF($R2687=0,0,(IF($Q2687=1,MedO,MedE+Ticket)+Training)/12)</f>
        <v/>
      </c>
    </row>
    <row r="2688">
      <c r="I2688" s="35" t="n"/>
      <c r="J2688" s="35" t="n"/>
      <c r="K2688" s="35" t="n"/>
      <c r="L2688" s="36" t="n"/>
      <c r="M2688" s="36" t="n"/>
      <c r="P2688" s="37" t="n"/>
      <c r="Q2688" s="38">
        <f>IF($C2688="",0,IF(OR(LOWER(TRIM($G2688))="omani",LOWER(TRIM($G2688))="oman",LOWER(TRIM($G2688))="om",LOWER(TRIM($G2688))="local"),1,0))</f>
        <v/>
      </c>
      <c r="R2688" s="38">
        <f>IF($C2688="",0,IF(OR(ISNUMBER(SEARCH("resign",$N2688)),ISNUMBER(SEARCH("terminat",$N2688)),ISNUMBER(SEARCH("inactive",$N2688)),ISNUMBER(SEARCH("vacan",$N2688)),ISNUMBER(SEARCH("deceased",$N2688)),ISNUMBER(SEARCH("separated",$N2688))),0,1))</f>
        <v/>
      </c>
      <c r="S2688">
        <f>IF(OR($R2688=0,NOT(ISNUMBER($I2688))),"",IFERROR(DATEDIF($I2688,DATE(FY,1,1),"y"),""))</f>
        <v/>
      </c>
      <c r="T2688">
        <f>IF(OR($R2688=0,NOT(ISNUMBER($J2688))),"",IFERROR(DATEDIF($J2688,DATE(FY,1,1),"y"),0))</f>
        <v/>
      </c>
      <c r="U2688" s="38">
        <f>IF(OR($R2688=0,NOT(ISNUMBER($I2688))),0,IF(YEAR($I2688)+IF($Q2688=1,RetAgeO,RetAgeE)=FY,MONTH($I2688),IF(YEAR($I2688)+IF($Q2688=1,RetAgeO,RetAgeE)&lt;FY,1,0)))</f>
        <v/>
      </c>
      <c r="V2688" s="38">
        <f>IF(OR($R2688=0,NOT(ISNUMBER($K2688))),0,IF(YEAR($K2688)=FY,MONTH($K2688),IF(YEAR($K2688)&lt;FY,1,0)))</f>
        <v/>
      </c>
      <c r="W2688" s="38">
        <f>IF($R2688=0,0,MIN(12,IF(AND(ISNUMBER($O2688),$O2688&gt;=1,$O2688&lt;=12),INT($O2688),12),IF(AND(RetireExit="Yes",$U2688&gt;0),$U2688,12),IF(AND(ContractExit="Yes",$V2688&gt;0),$V2688,12)))</f>
        <v/>
      </c>
      <c r="X2688" s="37">
        <f>IF(ISNUMBER($P2688),$P2688,IncPct)</f>
        <v/>
      </c>
      <c r="Y2688" s="39">
        <f>IF($W2688=0,0,MAX(0,MIN($W2688,IncMonth-1))+MAX(0,$W2688-IncMonth+1)*(1+$X2688))</f>
        <v/>
      </c>
      <c r="Z2688" s="40">
        <f>IF($C2688="",0,IFERROR(INDEX(Departments!$B$5:$B$54,MATCH($C2688,Departments!$A$5:$A$54,0)),0))</f>
        <v/>
      </c>
      <c r="AA2688" s="41">
        <f>N($L2688)*$Y2688</f>
        <v/>
      </c>
      <c r="AB2688" s="41">
        <f>N($M2688)*$Y2688</f>
        <v/>
      </c>
      <c r="AC2688" s="41">
        <f>$AA2688*$Z2688</f>
        <v/>
      </c>
      <c r="AD2688" s="41">
        <f>$AA2688*BonusMonths/12</f>
        <v/>
      </c>
      <c r="AE2688" s="41">
        <f>($AA2688+SI_Gross*$AB2688)*IF($Q2688=1,SI_O,SI_E)</f>
        <v/>
      </c>
      <c r="AF2688" s="41">
        <f>IF($Q2688=1,0,$AA2688*EOSB)</f>
        <v/>
      </c>
      <c r="AG2688" s="41">
        <f>$AN2688*$W2688</f>
        <v/>
      </c>
      <c r="AH2688" s="41">
        <f>SUM($AA2688:$AG2688)</f>
        <v/>
      </c>
      <c r="AI2688" s="41">
        <f>12*($AM2688+$AN2688)</f>
        <v/>
      </c>
      <c r="AJ2688" s="41">
        <f>$AM2688*((IncMonth-1)+(13-IncMonth)*(1+$X2688))+12*$AN2688</f>
        <v/>
      </c>
      <c r="AK2688" s="41">
        <f>IF($R2688=1,N($L2688)+N($M2688),0)</f>
        <v/>
      </c>
      <c r="AL2688">
        <f>IF($C2688="","",IF(N($L2688)&lt;=0,"Basic salary missing",IF(ISNA(MATCH($C2688,Departments!$A$5:$A$54,0)),"Department not on Departments sheet",IF(AND($I2688&lt;&gt;"",NOT(ISNUMBER($I2688))),"Date of birth is text, not a date",IF(AND($K2688&lt;&gt;"",NOT(ISNUMBER($K2688))),"Contract end is text, not a date","")))))</f>
        <v/>
      </c>
      <c r="AM2688" s="41">
        <f>IF($R2688=0,0,N($L2688)*(1+$Z2688+BonusMonths/12+IF($Q2688=1,0,EOSB))+N($M2688)+(N($L2688)+SI_Gross*N($M2688))*IF($Q2688=1,SI_O,SI_E))</f>
        <v/>
      </c>
      <c r="AN2688" s="41">
        <f>IF($R2688=0,0,(IF($Q2688=1,MedO,MedE+Ticket)+Training)/12)</f>
        <v/>
      </c>
    </row>
    <row r="2689">
      <c r="I2689" s="35" t="n"/>
      <c r="J2689" s="35" t="n"/>
      <c r="K2689" s="35" t="n"/>
      <c r="L2689" s="36" t="n"/>
      <c r="M2689" s="36" t="n"/>
      <c r="P2689" s="37" t="n"/>
      <c r="Q2689" s="38">
        <f>IF($C2689="",0,IF(OR(LOWER(TRIM($G2689))="omani",LOWER(TRIM($G2689))="oman",LOWER(TRIM($G2689))="om",LOWER(TRIM($G2689))="local"),1,0))</f>
        <v/>
      </c>
      <c r="R2689" s="38">
        <f>IF($C2689="",0,IF(OR(ISNUMBER(SEARCH("resign",$N2689)),ISNUMBER(SEARCH("terminat",$N2689)),ISNUMBER(SEARCH("inactive",$N2689)),ISNUMBER(SEARCH("vacan",$N2689)),ISNUMBER(SEARCH("deceased",$N2689)),ISNUMBER(SEARCH("separated",$N2689))),0,1))</f>
        <v/>
      </c>
      <c r="S2689">
        <f>IF(OR($R2689=0,NOT(ISNUMBER($I2689))),"",IFERROR(DATEDIF($I2689,DATE(FY,1,1),"y"),""))</f>
        <v/>
      </c>
      <c r="T2689">
        <f>IF(OR($R2689=0,NOT(ISNUMBER($J2689))),"",IFERROR(DATEDIF($J2689,DATE(FY,1,1),"y"),0))</f>
        <v/>
      </c>
      <c r="U2689" s="38">
        <f>IF(OR($R2689=0,NOT(ISNUMBER($I2689))),0,IF(YEAR($I2689)+IF($Q2689=1,RetAgeO,RetAgeE)=FY,MONTH($I2689),IF(YEAR($I2689)+IF($Q2689=1,RetAgeO,RetAgeE)&lt;FY,1,0)))</f>
        <v/>
      </c>
      <c r="V2689" s="38">
        <f>IF(OR($R2689=0,NOT(ISNUMBER($K2689))),0,IF(YEAR($K2689)=FY,MONTH($K2689),IF(YEAR($K2689)&lt;FY,1,0)))</f>
        <v/>
      </c>
      <c r="W2689" s="38">
        <f>IF($R2689=0,0,MIN(12,IF(AND(ISNUMBER($O2689),$O2689&gt;=1,$O2689&lt;=12),INT($O2689),12),IF(AND(RetireExit="Yes",$U2689&gt;0),$U2689,12),IF(AND(ContractExit="Yes",$V2689&gt;0),$V2689,12)))</f>
        <v/>
      </c>
      <c r="X2689" s="37">
        <f>IF(ISNUMBER($P2689),$P2689,IncPct)</f>
        <v/>
      </c>
      <c r="Y2689" s="39">
        <f>IF($W2689=0,0,MAX(0,MIN($W2689,IncMonth-1))+MAX(0,$W2689-IncMonth+1)*(1+$X2689))</f>
        <v/>
      </c>
      <c r="Z2689" s="40">
        <f>IF($C2689="",0,IFERROR(INDEX(Departments!$B$5:$B$54,MATCH($C2689,Departments!$A$5:$A$54,0)),0))</f>
        <v/>
      </c>
      <c r="AA2689" s="41">
        <f>N($L2689)*$Y2689</f>
        <v/>
      </c>
      <c r="AB2689" s="41">
        <f>N($M2689)*$Y2689</f>
        <v/>
      </c>
      <c r="AC2689" s="41">
        <f>$AA2689*$Z2689</f>
        <v/>
      </c>
      <c r="AD2689" s="41">
        <f>$AA2689*BonusMonths/12</f>
        <v/>
      </c>
      <c r="AE2689" s="41">
        <f>($AA2689+SI_Gross*$AB2689)*IF($Q2689=1,SI_O,SI_E)</f>
        <v/>
      </c>
      <c r="AF2689" s="41">
        <f>IF($Q2689=1,0,$AA2689*EOSB)</f>
        <v/>
      </c>
      <c r="AG2689" s="41">
        <f>$AN2689*$W2689</f>
        <v/>
      </c>
      <c r="AH2689" s="41">
        <f>SUM($AA2689:$AG2689)</f>
        <v/>
      </c>
      <c r="AI2689" s="41">
        <f>12*($AM2689+$AN2689)</f>
        <v/>
      </c>
      <c r="AJ2689" s="41">
        <f>$AM2689*((IncMonth-1)+(13-IncMonth)*(1+$X2689))+12*$AN2689</f>
        <v/>
      </c>
      <c r="AK2689" s="41">
        <f>IF($R2689=1,N($L2689)+N($M2689),0)</f>
        <v/>
      </c>
      <c r="AL2689">
        <f>IF($C2689="","",IF(N($L2689)&lt;=0,"Basic salary missing",IF(ISNA(MATCH($C2689,Departments!$A$5:$A$54,0)),"Department not on Departments sheet",IF(AND($I2689&lt;&gt;"",NOT(ISNUMBER($I2689))),"Date of birth is text, not a date",IF(AND($K2689&lt;&gt;"",NOT(ISNUMBER($K2689))),"Contract end is text, not a date","")))))</f>
        <v/>
      </c>
      <c r="AM2689" s="41">
        <f>IF($R2689=0,0,N($L2689)*(1+$Z2689+BonusMonths/12+IF($Q2689=1,0,EOSB))+N($M2689)+(N($L2689)+SI_Gross*N($M2689))*IF($Q2689=1,SI_O,SI_E))</f>
        <v/>
      </c>
      <c r="AN2689" s="41">
        <f>IF($R2689=0,0,(IF($Q2689=1,MedO,MedE+Ticket)+Training)/12)</f>
        <v/>
      </c>
    </row>
    <row r="2690">
      <c r="I2690" s="35" t="n"/>
      <c r="J2690" s="35" t="n"/>
      <c r="K2690" s="35" t="n"/>
      <c r="L2690" s="36" t="n"/>
      <c r="M2690" s="36" t="n"/>
      <c r="P2690" s="37" t="n"/>
      <c r="Q2690" s="38">
        <f>IF($C2690="",0,IF(OR(LOWER(TRIM($G2690))="omani",LOWER(TRIM($G2690))="oman",LOWER(TRIM($G2690))="om",LOWER(TRIM($G2690))="local"),1,0))</f>
        <v/>
      </c>
      <c r="R2690" s="38">
        <f>IF($C2690="",0,IF(OR(ISNUMBER(SEARCH("resign",$N2690)),ISNUMBER(SEARCH("terminat",$N2690)),ISNUMBER(SEARCH("inactive",$N2690)),ISNUMBER(SEARCH("vacan",$N2690)),ISNUMBER(SEARCH("deceased",$N2690)),ISNUMBER(SEARCH("separated",$N2690))),0,1))</f>
        <v/>
      </c>
      <c r="S2690">
        <f>IF(OR($R2690=0,NOT(ISNUMBER($I2690))),"",IFERROR(DATEDIF($I2690,DATE(FY,1,1),"y"),""))</f>
        <v/>
      </c>
      <c r="T2690">
        <f>IF(OR($R2690=0,NOT(ISNUMBER($J2690))),"",IFERROR(DATEDIF($J2690,DATE(FY,1,1),"y"),0))</f>
        <v/>
      </c>
      <c r="U2690" s="38">
        <f>IF(OR($R2690=0,NOT(ISNUMBER($I2690))),0,IF(YEAR($I2690)+IF($Q2690=1,RetAgeO,RetAgeE)=FY,MONTH($I2690),IF(YEAR($I2690)+IF($Q2690=1,RetAgeO,RetAgeE)&lt;FY,1,0)))</f>
        <v/>
      </c>
      <c r="V2690" s="38">
        <f>IF(OR($R2690=0,NOT(ISNUMBER($K2690))),0,IF(YEAR($K2690)=FY,MONTH($K2690),IF(YEAR($K2690)&lt;FY,1,0)))</f>
        <v/>
      </c>
      <c r="W2690" s="38">
        <f>IF($R2690=0,0,MIN(12,IF(AND(ISNUMBER($O2690),$O2690&gt;=1,$O2690&lt;=12),INT($O2690),12),IF(AND(RetireExit="Yes",$U2690&gt;0),$U2690,12),IF(AND(ContractExit="Yes",$V2690&gt;0),$V2690,12)))</f>
        <v/>
      </c>
      <c r="X2690" s="37">
        <f>IF(ISNUMBER($P2690),$P2690,IncPct)</f>
        <v/>
      </c>
      <c r="Y2690" s="39">
        <f>IF($W2690=0,0,MAX(0,MIN($W2690,IncMonth-1))+MAX(0,$W2690-IncMonth+1)*(1+$X2690))</f>
        <v/>
      </c>
      <c r="Z2690" s="40">
        <f>IF($C2690="",0,IFERROR(INDEX(Departments!$B$5:$B$54,MATCH($C2690,Departments!$A$5:$A$54,0)),0))</f>
        <v/>
      </c>
      <c r="AA2690" s="41">
        <f>N($L2690)*$Y2690</f>
        <v/>
      </c>
      <c r="AB2690" s="41">
        <f>N($M2690)*$Y2690</f>
        <v/>
      </c>
      <c r="AC2690" s="41">
        <f>$AA2690*$Z2690</f>
        <v/>
      </c>
      <c r="AD2690" s="41">
        <f>$AA2690*BonusMonths/12</f>
        <v/>
      </c>
      <c r="AE2690" s="41">
        <f>($AA2690+SI_Gross*$AB2690)*IF($Q2690=1,SI_O,SI_E)</f>
        <v/>
      </c>
      <c r="AF2690" s="41">
        <f>IF($Q2690=1,0,$AA2690*EOSB)</f>
        <v/>
      </c>
      <c r="AG2690" s="41">
        <f>$AN2690*$W2690</f>
        <v/>
      </c>
      <c r="AH2690" s="41">
        <f>SUM($AA2690:$AG2690)</f>
        <v/>
      </c>
      <c r="AI2690" s="41">
        <f>12*($AM2690+$AN2690)</f>
        <v/>
      </c>
      <c r="AJ2690" s="41">
        <f>$AM2690*((IncMonth-1)+(13-IncMonth)*(1+$X2690))+12*$AN2690</f>
        <v/>
      </c>
      <c r="AK2690" s="41">
        <f>IF($R2690=1,N($L2690)+N($M2690),0)</f>
        <v/>
      </c>
      <c r="AL2690">
        <f>IF($C2690="","",IF(N($L2690)&lt;=0,"Basic salary missing",IF(ISNA(MATCH($C2690,Departments!$A$5:$A$54,0)),"Department not on Departments sheet",IF(AND($I2690&lt;&gt;"",NOT(ISNUMBER($I2690))),"Date of birth is text, not a date",IF(AND($K2690&lt;&gt;"",NOT(ISNUMBER($K2690))),"Contract end is text, not a date","")))))</f>
        <v/>
      </c>
      <c r="AM2690" s="41">
        <f>IF($R2690=0,0,N($L2690)*(1+$Z2690+BonusMonths/12+IF($Q2690=1,0,EOSB))+N($M2690)+(N($L2690)+SI_Gross*N($M2690))*IF($Q2690=1,SI_O,SI_E))</f>
        <v/>
      </c>
      <c r="AN2690" s="41">
        <f>IF($R2690=0,0,(IF($Q2690=1,MedO,MedE+Ticket)+Training)/12)</f>
        <v/>
      </c>
    </row>
    <row r="2691">
      <c r="I2691" s="35" t="n"/>
      <c r="J2691" s="35" t="n"/>
      <c r="K2691" s="35" t="n"/>
      <c r="L2691" s="36" t="n"/>
      <c r="M2691" s="36" t="n"/>
      <c r="P2691" s="37" t="n"/>
      <c r="Q2691" s="38">
        <f>IF($C2691="",0,IF(OR(LOWER(TRIM($G2691))="omani",LOWER(TRIM($G2691))="oman",LOWER(TRIM($G2691))="om",LOWER(TRIM($G2691))="local"),1,0))</f>
        <v/>
      </c>
      <c r="R2691" s="38">
        <f>IF($C2691="",0,IF(OR(ISNUMBER(SEARCH("resign",$N2691)),ISNUMBER(SEARCH("terminat",$N2691)),ISNUMBER(SEARCH("inactive",$N2691)),ISNUMBER(SEARCH("vacan",$N2691)),ISNUMBER(SEARCH("deceased",$N2691)),ISNUMBER(SEARCH("separated",$N2691))),0,1))</f>
        <v/>
      </c>
      <c r="S2691">
        <f>IF(OR($R2691=0,NOT(ISNUMBER($I2691))),"",IFERROR(DATEDIF($I2691,DATE(FY,1,1),"y"),""))</f>
        <v/>
      </c>
      <c r="T2691">
        <f>IF(OR($R2691=0,NOT(ISNUMBER($J2691))),"",IFERROR(DATEDIF($J2691,DATE(FY,1,1),"y"),0))</f>
        <v/>
      </c>
      <c r="U2691" s="38">
        <f>IF(OR($R2691=0,NOT(ISNUMBER($I2691))),0,IF(YEAR($I2691)+IF($Q2691=1,RetAgeO,RetAgeE)=FY,MONTH($I2691),IF(YEAR($I2691)+IF($Q2691=1,RetAgeO,RetAgeE)&lt;FY,1,0)))</f>
        <v/>
      </c>
      <c r="V2691" s="38">
        <f>IF(OR($R2691=0,NOT(ISNUMBER($K2691))),0,IF(YEAR($K2691)=FY,MONTH($K2691),IF(YEAR($K2691)&lt;FY,1,0)))</f>
        <v/>
      </c>
      <c r="W2691" s="38">
        <f>IF($R2691=0,0,MIN(12,IF(AND(ISNUMBER($O2691),$O2691&gt;=1,$O2691&lt;=12),INT($O2691),12),IF(AND(RetireExit="Yes",$U2691&gt;0),$U2691,12),IF(AND(ContractExit="Yes",$V2691&gt;0),$V2691,12)))</f>
        <v/>
      </c>
      <c r="X2691" s="37">
        <f>IF(ISNUMBER($P2691),$P2691,IncPct)</f>
        <v/>
      </c>
      <c r="Y2691" s="39">
        <f>IF($W2691=0,0,MAX(0,MIN($W2691,IncMonth-1))+MAX(0,$W2691-IncMonth+1)*(1+$X2691))</f>
        <v/>
      </c>
      <c r="Z2691" s="40">
        <f>IF($C2691="",0,IFERROR(INDEX(Departments!$B$5:$B$54,MATCH($C2691,Departments!$A$5:$A$54,0)),0))</f>
        <v/>
      </c>
      <c r="AA2691" s="41">
        <f>N($L2691)*$Y2691</f>
        <v/>
      </c>
      <c r="AB2691" s="41">
        <f>N($M2691)*$Y2691</f>
        <v/>
      </c>
      <c r="AC2691" s="41">
        <f>$AA2691*$Z2691</f>
        <v/>
      </c>
      <c r="AD2691" s="41">
        <f>$AA2691*BonusMonths/12</f>
        <v/>
      </c>
      <c r="AE2691" s="41">
        <f>($AA2691+SI_Gross*$AB2691)*IF($Q2691=1,SI_O,SI_E)</f>
        <v/>
      </c>
      <c r="AF2691" s="41">
        <f>IF($Q2691=1,0,$AA2691*EOSB)</f>
        <v/>
      </c>
      <c r="AG2691" s="41">
        <f>$AN2691*$W2691</f>
        <v/>
      </c>
      <c r="AH2691" s="41">
        <f>SUM($AA2691:$AG2691)</f>
        <v/>
      </c>
      <c r="AI2691" s="41">
        <f>12*($AM2691+$AN2691)</f>
        <v/>
      </c>
      <c r="AJ2691" s="41">
        <f>$AM2691*((IncMonth-1)+(13-IncMonth)*(1+$X2691))+12*$AN2691</f>
        <v/>
      </c>
      <c r="AK2691" s="41">
        <f>IF($R2691=1,N($L2691)+N($M2691),0)</f>
        <v/>
      </c>
      <c r="AL2691">
        <f>IF($C2691="","",IF(N($L2691)&lt;=0,"Basic salary missing",IF(ISNA(MATCH($C2691,Departments!$A$5:$A$54,0)),"Department not on Departments sheet",IF(AND($I2691&lt;&gt;"",NOT(ISNUMBER($I2691))),"Date of birth is text, not a date",IF(AND($K2691&lt;&gt;"",NOT(ISNUMBER($K2691))),"Contract end is text, not a date","")))))</f>
        <v/>
      </c>
      <c r="AM2691" s="41">
        <f>IF($R2691=0,0,N($L2691)*(1+$Z2691+BonusMonths/12+IF($Q2691=1,0,EOSB))+N($M2691)+(N($L2691)+SI_Gross*N($M2691))*IF($Q2691=1,SI_O,SI_E))</f>
        <v/>
      </c>
      <c r="AN2691" s="41">
        <f>IF($R2691=0,0,(IF($Q2691=1,MedO,MedE+Ticket)+Training)/12)</f>
        <v/>
      </c>
    </row>
    <row r="2692">
      <c r="I2692" s="35" t="n"/>
      <c r="J2692" s="35" t="n"/>
      <c r="K2692" s="35" t="n"/>
      <c r="L2692" s="36" t="n"/>
      <c r="M2692" s="36" t="n"/>
      <c r="P2692" s="37" t="n"/>
      <c r="Q2692" s="38">
        <f>IF($C2692="",0,IF(OR(LOWER(TRIM($G2692))="omani",LOWER(TRIM($G2692))="oman",LOWER(TRIM($G2692))="om",LOWER(TRIM($G2692))="local"),1,0))</f>
        <v/>
      </c>
      <c r="R2692" s="38">
        <f>IF($C2692="",0,IF(OR(ISNUMBER(SEARCH("resign",$N2692)),ISNUMBER(SEARCH("terminat",$N2692)),ISNUMBER(SEARCH("inactive",$N2692)),ISNUMBER(SEARCH("vacan",$N2692)),ISNUMBER(SEARCH("deceased",$N2692)),ISNUMBER(SEARCH("separated",$N2692))),0,1))</f>
        <v/>
      </c>
      <c r="S2692">
        <f>IF(OR($R2692=0,NOT(ISNUMBER($I2692))),"",IFERROR(DATEDIF($I2692,DATE(FY,1,1),"y"),""))</f>
        <v/>
      </c>
      <c r="T2692">
        <f>IF(OR($R2692=0,NOT(ISNUMBER($J2692))),"",IFERROR(DATEDIF($J2692,DATE(FY,1,1),"y"),0))</f>
        <v/>
      </c>
      <c r="U2692" s="38">
        <f>IF(OR($R2692=0,NOT(ISNUMBER($I2692))),0,IF(YEAR($I2692)+IF($Q2692=1,RetAgeO,RetAgeE)=FY,MONTH($I2692),IF(YEAR($I2692)+IF($Q2692=1,RetAgeO,RetAgeE)&lt;FY,1,0)))</f>
        <v/>
      </c>
      <c r="V2692" s="38">
        <f>IF(OR($R2692=0,NOT(ISNUMBER($K2692))),0,IF(YEAR($K2692)=FY,MONTH($K2692),IF(YEAR($K2692)&lt;FY,1,0)))</f>
        <v/>
      </c>
      <c r="W2692" s="38">
        <f>IF($R2692=0,0,MIN(12,IF(AND(ISNUMBER($O2692),$O2692&gt;=1,$O2692&lt;=12),INT($O2692),12),IF(AND(RetireExit="Yes",$U2692&gt;0),$U2692,12),IF(AND(ContractExit="Yes",$V2692&gt;0),$V2692,12)))</f>
        <v/>
      </c>
      <c r="X2692" s="37">
        <f>IF(ISNUMBER($P2692),$P2692,IncPct)</f>
        <v/>
      </c>
      <c r="Y2692" s="39">
        <f>IF($W2692=0,0,MAX(0,MIN($W2692,IncMonth-1))+MAX(0,$W2692-IncMonth+1)*(1+$X2692))</f>
        <v/>
      </c>
      <c r="Z2692" s="40">
        <f>IF($C2692="",0,IFERROR(INDEX(Departments!$B$5:$B$54,MATCH($C2692,Departments!$A$5:$A$54,0)),0))</f>
        <v/>
      </c>
      <c r="AA2692" s="41">
        <f>N($L2692)*$Y2692</f>
        <v/>
      </c>
      <c r="AB2692" s="41">
        <f>N($M2692)*$Y2692</f>
        <v/>
      </c>
      <c r="AC2692" s="41">
        <f>$AA2692*$Z2692</f>
        <v/>
      </c>
      <c r="AD2692" s="41">
        <f>$AA2692*BonusMonths/12</f>
        <v/>
      </c>
      <c r="AE2692" s="41">
        <f>($AA2692+SI_Gross*$AB2692)*IF($Q2692=1,SI_O,SI_E)</f>
        <v/>
      </c>
      <c r="AF2692" s="41">
        <f>IF($Q2692=1,0,$AA2692*EOSB)</f>
        <v/>
      </c>
      <c r="AG2692" s="41">
        <f>$AN2692*$W2692</f>
        <v/>
      </c>
      <c r="AH2692" s="41">
        <f>SUM($AA2692:$AG2692)</f>
        <v/>
      </c>
      <c r="AI2692" s="41">
        <f>12*($AM2692+$AN2692)</f>
        <v/>
      </c>
      <c r="AJ2692" s="41">
        <f>$AM2692*((IncMonth-1)+(13-IncMonth)*(1+$X2692))+12*$AN2692</f>
        <v/>
      </c>
      <c r="AK2692" s="41">
        <f>IF($R2692=1,N($L2692)+N($M2692),0)</f>
        <v/>
      </c>
      <c r="AL2692">
        <f>IF($C2692="","",IF(N($L2692)&lt;=0,"Basic salary missing",IF(ISNA(MATCH($C2692,Departments!$A$5:$A$54,0)),"Department not on Departments sheet",IF(AND($I2692&lt;&gt;"",NOT(ISNUMBER($I2692))),"Date of birth is text, not a date",IF(AND($K2692&lt;&gt;"",NOT(ISNUMBER($K2692))),"Contract end is text, not a date","")))))</f>
        <v/>
      </c>
      <c r="AM2692" s="41">
        <f>IF($R2692=0,0,N($L2692)*(1+$Z2692+BonusMonths/12+IF($Q2692=1,0,EOSB))+N($M2692)+(N($L2692)+SI_Gross*N($M2692))*IF($Q2692=1,SI_O,SI_E))</f>
        <v/>
      </c>
      <c r="AN2692" s="41">
        <f>IF($R2692=0,0,(IF($Q2692=1,MedO,MedE+Ticket)+Training)/12)</f>
        <v/>
      </c>
    </row>
    <row r="2693">
      <c r="I2693" s="35" t="n"/>
      <c r="J2693" s="35" t="n"/>
      <c r="K2693" s="35" t="n"/>
      <c r="L2693" s="36" t="n"/>
      <c r="M2693" s="36" t="n"/>
      <c r="P2693" s="37" t="n"/>
      <c r="Q2693" s="38">
        <f>IF($C2693="",0,IF(OR(LOWER(TRIM($G2693))="omani",LOWER(TRIM($G2693))="oman",LOWER(TRIM($G2693))="om",LOWER(TRIM($G2693))="local"),1,0))</f>
        <v/>
      </c>
      <c r="R2693" s="38">
        <f>IF($C2693="",0,IF(OR(ISNUMBER(SEARCH("resign",$N2693)),ISNUMBER(SEARCH("terminat",$N2693)),ISNUMBER(SEARCH("inactive",$N2693)),ISNUMBER(SEARCH("vacan",$N2693)),ISNUMBER(SEARCH("deceased",$N2693)),ISNUMBER(SEARCH("separated",$N2693))),0,1))</f>
        <v/>
      </c>
      <c r="S2693">
        <f>IF(OR($R2693=0,NOT(ISNUMBER($I2693))),"",IFERROR(DATEDIF($I2693,DATE(FY,1,1),"y"),""))</f>
        <v/>
      </c>
      <c r="T2693">
        <f>IF(OR($R2693=0,NOT(ISNUMBER($J2693))),"",IFERROR(DATEDIF($J2693,DATE(FY,1,1),"y"),0))</f>
        <v/>
      </c>
      <c r="U2693" s="38">
        <f>IF(OR($R2693=0,NOT(ISNUMBER($I2693))),0,IF(YEAR($I2693)+IF($Q2693=1,RetAgeO,RetAgeE)=FY,MONTH($I2693),IF(YEAR($I2693)+IF($Q2693=1,RetAgeO,RetAgeE)&lt;FY,1,0)))</f>
        <v/>
      </c>
      <c r="V2693" s="38">
        <f>IF(OR($R2693=0,NOT(ISNUMBER($K2693))),0,IF(YEAR($K2693)=FY,MONTH($K2693),IF(YEAR($K2693)&lt;FY,1,0)))</f>
        <v/>
      </c>
      <c r="W2693" s="38">
        <f>IF($R2693=0,0,MIN(12,IF(AND(ISNUMBER($O2693),$O2693&gt;=1,$O2693&lt;=12),INT($O2693),12),IF(AND(RetireExit="Yes",$U2693&gt;0),$U2693,12),IF(AND(ContractExit="Yes",$V2693&gt;0),$V2693,12)))</f>
        <v/>
      </c>
      <c r="X2693" s="37">
        <f>IF(ISNUMBER($P2693),$P2693,IncPct)</f>
        <v/>
      </c>
      <c r="Y2693" s="39">
        <f>IF($W2693=0,0,MAX(0,MIN($W2693,IncMonth-1))+MAX(0,$W2693-IncMonth+1)*(1+$X2693))</f>
        <v/>
      </c>
      <c r="Z2693" s="40">
        <f>IF($C2693="",0,IFERROR(INDEX(Departments!$B$5:$B$54,MATCH($C2693,Departments!$A$5:$A$54,0)),0))</f>
        <v/>
      </c>
      <c r="AA2693" s="41">
        <f>N($L2693)*$Y2693</f>
        <v/>
      </c>
      <c r="AB2693" s="41">
        <f>N($M2693)*$Y2693</f>
        <v/>
      </c>
      <c r="AC2693" s="41">
        <f>$AA2693*$Z2693</f>
        <v/>
      </c>
      <c r="AD2693" s="41">
        <f>$AA2693*BonusMonths/12</f>
        <v/>
      </c>
      <c r="AE2693" s="41">
        <f>($AA2693+SI_Gross*$AB2693)*IF($Q2693=1,SI_O,SI_E)</f>
        <v/>
      </c>
      <c r="AF2693" s="41">
        <f>IF($Q2693=1,0,$AA2693*EOSB)</f>
        <v/>
      </c>
      <c r="AG2693" s="41">
        <f>$AN2693*$W2693</f>
        <v/>
      </c>
      <c r="AH2693" s="41">
        <f>SUM($AA2693:$AG2693)</f>
        <v/>
      </c>
      <c r="AI2693" s="41">
        <f>12*($AM2693+$AN2693)</f>
        <v/>
      </c>
      <c r="AJ2693" s="41">
        <f>$AM2693*((IncMonth-1)+(13-IncMonth)*(1+$X2693))+12*$AN2693</f>
        <v/>
      </c>
      <c r="AK2693" s="41">
        <f>IF($R2693=1,N($L2693)+N($M2693),0)</f>
        <v/>
      </c>
      <c r="AL2693">
        <f>IF($C2693="","",IF(N($L2693)&lt;=0,"Basic salary missing",IF(ISNA(MATCH($C2693,Departments!$A$5:$A$54,0)),"Department not on Departments sheet",IF(AND($I2693&lt;&gt;"",NOT(ISNUMBER($I2693))),"Date of birth is text, not a date",IF(AND($K2693&lt;&gt;"",NOT(ISNUMBER($K2693))),"Contract end is text, not a date","")))))</f>
        <v/>
      </c>
      <c r="AM2693" s="41">
        <f>IF($R2693=0,0,N($L2693)*(1+$Z2693+BonusMonths/12+IF($Q2693=1,0,EOSB))+N($M2693)+(N($L2693)+SI_Gross*N($M2693))*IF($Q2693=1,SI_O,SI_E))</f>
        <v/>
      </c>
      <c r="AN2693" s="41">
        <f>IF($R2693=0,0,(IF($Q2693=1,MedO,MedE+Ticket)+Training)/12)</f>
        <v/>
      </c>
    </row>
    <row r="2694">
      <c r="I2694" s="35" t="n"/>
      <c r="J2694" s="35" t="n"/>
      <c r="K2694" s="35" t="n"/>
      <c r="L2694" s="36" t="n"/>
      <c r="M2694" s="36" t="n"/>
      <c r="P2694" s="37" t="n"/>
      <c r="Q2694" s="38">
        <f>IF($C2694="",0,IF(OR(LOWER(TRIM($G2694))="omani",LOWER(TRIM($G2694))="oman",LOWER(TRIM($G2694))="om",LOWER(TRIM($G2694))="local"),1,0))</f>
        <v/>
      </c>
      <c r="R2694" s="38">
        <f>IF($C2694="",0,IF(OR(ISNUMBER(SEARCH("resign",$N2694)),ISNUMBER(SEARCH("terminat",$N2694)),ISNUMBER(SEARCH("inactive",$N2694)),ISNUMBER(SEARCH("vacan",$N2694)),ISNUMBER(SEARCH("deceased",$N2694)),ISNUMBER(SEARCH("separated",$N2694))),0,1))</f>
        <v/>
      </c>
      <c r="S2694">
        <f>IF(OR($R2694=0,NOT(ISNUMBER($I2694))),"",IFERROR(DATEDIF($I2694,DATE(FY,1,1),"y"),""))</f>
        <v/>
      </c>
      <c r="T2694">
        <f>IF(OR($R2694=0,NOT(ISNUMBER($J2694))),"",IFERROR(DATEDIF($J2694,DATE(FY,1,1),"y"),0))</f>
        <v/>
      </c>
      <c r="U2694" s="38">
        <f>IF(OR($R2694=0,NOT(ISNUMBER($I2694))),0,IF(YEAR($I2694)+IF($Q2694=1,RetAgeO,RetAgeE)=FY,MONTH($I2694),IF(YEAR($I2694)+IF($Q2694=1,RetAgeO,RetAgeE)&lt;FY,1,0)))</f>
        <v/>
      </c>
      <c r="V2694" s="38">
        <f>IF(OR($R2694=0,NOT(ISNUMBER($K2694))),0,IF(YEAR($K2694)=FY,MONTH($K2694),IF(YEAR($K2694)&lt;FY,1,0)))</f>
        <v/>
      </c>
      <c r="W2694" s="38">
        <f>IF($R2694=0,0,MIN(12,IF(AND(ISNUMBER($O2694),$O2694&gt;=1,$O2694&lt;=12),INT($O2694),12),IF(AND(RetireExit="Yes",$U2694&gt;0),$U2694,12),IF(AND(ContractExit="Yes",$V2694&gt;0),$V2694,12)))</f>
        <v/>
      </c>
      <c r="X2694" s="37">
        <f>IF(ISNUMBER($P2694),$P2694,IncPct)</f>
        <v/>
      </c>
      <c r="Y2694" s="39">
        <f>IF($W2694=0,0,MAX(0,MIN($W2694,IncMonth-1))+MAX(0,$W2694-IncMonth+1)*(1+$X2694))</f>
        <v/>
      </c>
      <c r="Z2694" s="40">
        <f>IF($C2694="",0,IFERROR(INDEX(Departments!$B$5:$B$54,MATCH($C2694,Departments!$A$5:$A$54,0)),0))</f>
        <v/>
      </c>
      <c r="AA2694" s="41">
        <f>N($L2694)*$Y2694</f>
        <v/>
      </c>
      <c r="AB2694" s="41">
        <f>N($M2694)*$Y2694</f>
        <v/>
      </c>
      <c r="AC2694" s="41">
        <f>$AA2694*$Z2694</f>
        <v/>
      </c>
      <c r="AD2694" s="41">
        <f>$AA2694*BonusMonths/12</f>
        <v/>
      </c>
      <c r="AE2694" s="41">
        <f>($AA2694+SI_Gross*$AB2694)*IF($Q2694=1,SI_O,SI_E)</f>
        <v/>
      </c>
      <c r="AF2694" s="41">
        <f>IF($Q2694=1,0,$AA2694*EOSB)</f>
        <v/>
      </c>
      <c r="AG2694" s="41">
        <f>$AN2694*$W2694</f>
        <v/>
      </c>
      <c r="AH2694" s="41">
        <f>SUM($AA2694:$AG2694)</f>
        <v/>
      </c>
      <c r="AI2694" s="41">
        <f>12*($AM2694+$AN2694)</f>
        <v/>
      </c>
      <c r="AJ2694" s="41">
        <f>$AM2694*((IncMonth-1)+(13-IncMonth)*(1+$X2694))+12*$AN2694</f>
        <v/>
      </c>
      <c r="AK2694" s="41">
        <f>IF($R2694=1,N($L2694)+N($M2694),0)</f>
        <v/>
      </c>
      <c r="AL2694">
        <f>IF($C2694="","",IF(N($L2694)&lt;=0,"Basic salary missing",IF(ISNA(MATCH($C2694,Departments!$A$5:$A$54,0)),"Department not on Departments sheet",IF(AND($I2694&lt;&gt;"",NOT(ISNUMBER($I2694))),"Date of birth is text, not a date",IF(AND($K2694&lt;&gt;"",NOT(ISNUMBER($K2694))),"Contract end is text, not a date","")))))</f>
        <v/>
      </c>
      <c r="AM2694" s="41">
        <f>IF($R2694=0,0,N($L2694)*(1+$Z2694+BonusMonths/12+IF($Q2694=1,0,EOSB))+N($M2694)+(N($L2694)+SI_Gross*N($M2694))*IF($Q2694=1,SI_O,SI_E))</f>
        <v/>
      </c>
      <c r="AN2694" s="41">
        <f>IF($R2694=0,0,(IF($Q2694=1,MedO,MedE+Ticket)+Training)/12)</f>
        <v/>
      </c>
    </row>
    <row r="2695">
      <c r="I2695" s="35" t="n"/>
      <c r="J2695" s="35" t="n"/>
      <c r="K2695" s="35" t="n"/>
      <c r="L2695" s="36" t="n"/>
      <c r="M2695" s="36" t="n"/>
      <c r="P2695" s="37" t="n"/>
      <c r="Q2695" s="38">
        <f>IF($C2695="",0,IF(OR(LOWER(TRIM($G2695))="omani",LOWER(TRIM($G2695))="oman",LOWER(TRIM($G2695))="om",LOWER(TRIM($G2695))="local"),1,0))</f>
        <v/>
      </c>
      <c r="R2695" s="38">
        <f>IF($C2695="",0,IF(OR(ISNUMBER(SEARCH("resign",$N2695)),ISNUMBER(SEARCH("terminat",$N2695)),ISNUMBER(SEARCH("inactive",$N2695)),ISNUMBER(SEARCH("vacan",$N2695)),ISNUMBER(SEARCH("deceased",$N2695)),ISNUMBER(SEARCH("separated",$N2695))),0,1))</f>
        <v/>
      </c>
      <c r="S2695">
        <f>IF(OR($R2695=0,NOT(ISNUMBER($I2695))),"",IFERROR(DATEDIF($I2695,DATE(FY,1,1),"y"),""))</f>
        <v/>
      </c>
      <c r="T2695">
        <f>IF(OR($R2695=0,NOT(ISNUMBER($J2695))),"",IFERROR(DATEDIF($J2695,DATE(FY,1,1),"y"),0))</f>
        <v/>
      </c>
      <c r="U2695" s="38">
        <f>IF(OR($R2695=0,NOT(ISNUMBER($I2695))),0,IF(YEAR($I2695)+IF($Q2695=1,RetAgeO,RetAgeE)=FY,MONTH($I2695),IF(YEAR($I2695)+IF($Q2695=1,RetAgeO,RetAgeE)&lt;FY,1,0)))</f>
        <v/>
      </c>
      <c r="V2695" s="38">
        <f>IF(OR($R2695=0,NOT(ISNUMBER($K2695))),0,IF(YEAR($K2695)=FY,MONTH($K2695),IF(YEAR($K2695)&lt;FY,1,0)))</f>
        <v/>
      </c>
      <c r="W2695" s="38">
        <f>IF($R2695=0,0,MIN(12,IF(AND(ISNUMBER($O2695),$O2695&gt;=1,$O2695&lt;=12),INT($O2695),12),IF(AND(RetireExit="Yes",$U2695&gt;0),$U2695,12),IF(AND(ContractExit="Yes",$V2695&gt;0),$V2695,12)))</f>
        <v/>
      </c>
      <c r="X2695" s="37">
        <f>IF(ISNUMBER($P2695),$P2695,IncPct)</f>
        <v/>
      </c>
      <c r="Y2695" s="39">
        <f>IF($W2695=0,0,MAX(0,MIN($W2695,IncMonth-1))+MAX(0,$W2695-IncMonth+1)*(1+$X2695))</f>
        <v/>
      </c>
      <c r="Z2695" s="40">
        <f>IF($C2695="",0,IFERROR(INDEX(Departments!$B$5:$B$54,MATCH($C2695,Departments!$A$5:$A$54,0)),0))</f>
        <v/>
      </c>
      <c r="AA2695" s="41">
        <f>N($L2695)*$Y2695</f>
        <v/>
      </c>
      <c r="AB2695" s="41">
        <f>N($M2695)*$Y2695</f>
        <v/>
      </c>
      <c r="AC2695" s="41">
        <f>$AA2695*$Z2695</f>
        <v/>
      </c>
      <c r="AD2695" s="41">
        <f>$AA2695*BonusMonths/12</f>
        <v/>
      </c>
      <c r="AE2695" s="41">
        <f>($AA2695+SI_Gross*$AB2695)*IF($Q2695=1,SI_O,SI_E)</f>
        <v/>
      </c>
      <c r="AF2695" s="41">
        <f>IF($Q2695=1,0,$AA2695*EOSB)</f>
        <v/>
      </c>
      <c r="AG2695" s="41">
        <f>$AN2695*$W2695</f>
        <v/>
      </c>
      <c r="AH2695" s="41">
        <f>SUM($AA2695:$AG2695)</f>
        <v/>
      </c>
      <c r="AI2695" s="41">
        <f>12*($AM2695+$AN2695)</f>
        <v/>
      </c>
      <c r="AJ2695" s="41">
        <f>$AM2695*((IncMonth-1)+(13-IncMonth)*(1+$X2695))+12*$AN2695</f>
        <v/>
      </c>
      <c r="AK2695" s="41">
        <f>IF($R2695=1,N($L2695)+N($M2695),0)</f>
        <v/>
      </c>
      <c r="AL2695">
        <f>IF($C2695="","",IF(N($L2695)&lt;=0,"Basic salary missing",IF(ISNA(MATCH($C2695,Departments!$A$5:$A$54,0)),"Department not on Departments sheet",IF(AND($I2695&lt;&gt;"",NOT(ISNUMBER($I2695))),"Date of birth is text, not a date",IF(AND($K2695&lt;&gt;"",NOT(ISNUMBER($K2695))),"Contract end is text, not a date","")))))</f>
        <v/>
      </c>
      <c r="AM2695" s="41">
        <f>IF($R2695=0,0,N($L2695)*(1+$Z2695+BonusMonths/12+IF($Q2695=1,0,EOSB))+N($M2695)+(N($L2695)+SI_Gross*N($M2695))*IF($Q2695=1,SI_O,SI_E))</f>
        <v/>
      </c>
      <c r="AN2695" s="41">
        <f>IF($R2695=0,0,(IF($Q2695=1,MedO,MedE+Ticket)+Training)/12)</f>
        <v/>
      </c>
    </row>
    <row r="2696">
      <c r="I2696" s="35" t="n"/>
      <c r="J2696" s="35" t="n"/>
      <c r="K2696" s="35" t="n"/>
      <c r="L2696" s="36" t="n"/>
      <c r="M2696" s="36" t="n"/>
      <c r="P2696" s="37" t="n"/>
      <c r="Q2696" s="38">
        <f>IF($C2696="",0,IF(OR(LOWER(TRIM($G2696))="omani",LOWER(TRIM($G2696))="oman",LOWER(TRIM($G2696))="om",LOWER(TRIM($G2696))="local"),1,0))</f>
        <v/>
      </c>
      <c r="R2696" s="38">
        <f>IF($C2696="",0,IF(OR(ISNUMBER(SEARCH("resign",$N2696)),ISNUMBER(SEARCH("terminat",$N2696)),ISNUMBER(SEARCH("inactive",$N2696)),ISNUMBER(SEARCH("vacan",$N2696)),ISNUMBER(SEARCH("deceased",$N2696)),ISNUMBER(SEARCH("separated",$N2696))),0,1))</f>
        <v/>
      </c>
      <c r="S2696">
        <f>IF(OR($R2696=0,NOT(ISNUMBER($I2696))),"",IFERROR(DATEDIF($I2696,DATE(FY,1,1),"y"),""))</f>
        <v/>
      </c>
      <c r="T2696">
        <f>IF(OR($R2696=0,NOT(ISNUMBER($J2696))),"",IFERROR(DATEDIF($J2696,DATE(FY,1,1),"y"),0))</f>
        <v/>
      </c>
      <c r="U2696" s="38">
        <f>IF(OR($R2696=0,NOT(ISNUMBER($I2696))),0,IF(YEAR($I2696)+IF($Q2696=1,RetAgeO,RetAgeE)=FY,MONTH($I2696),IF(YEAR($I2696)+IF($Q2696=1,RetAgeO,RetAgeE)&lt;FY,1,0)))</f>
        <v/>
      </c>
      <c r="V2696" s="38">
        <f>IF(OR($R2696=0,NOT(ISNUMBER($K2696))),0,IF(YEAR($K2696)=FY,MONTH($K2696),IF(YEAR($K2696)&lt;FY,1,0)))</f>
        <v/>
      </c>
      <c r="W2696" s="38">
        <f>IF($R2696=0,0,MIN(12,IF(AND(ISNUMBER($O2696),$O2696&gt;=1,$O2696&lt;=12),INT($O2696),12),IF(AND(RetireExit="Yes",$U2696&gt;0),$U2696,12),IF(AND(ContractExit="Yes",$V2696&gt;0),$V2696,12)))</f>
        <v/>
      </c>
      <c r="X2696" s="37">
        <f>IF(ISNUMBER($P2696),$P2696,IncPct)</f>
        <v/>
      </c>
      <c r="Y2696" s="39">
        <f>IF($W2696=0,0,MAX(0,MIN($W2696,IncMonth-1))+MAX(0,$W2696-IncMonth+1)*(1+$X2696))</f>
        <v/>
      </c>
      <c r="Z2696" s="40">
        <f>IF($C2696="",0,IFERROR(INDEX(Departments!$B$5:$B$54,MATCH($C2696,Departments!$A$5:$A$54,0)),0))</f>
        <v/>
      </c>
      <c r="AA2696" s="41">
        <f>N($L2696)*$Y2696</f>
        <v/>
      </c>
      <c r="AB2696" s="41">
        <f>N($M2696)*$Y2696</f>
        <v/>
      </c>
      <c r="AC2696" s="41">
        <f>$AA2696*$Z2696</f>
        <v/>
      </c>
      <c r="AD2696" s="41">
        <f>$AA2696*BonusMonths/12</f>
        <v/>
      </c>
      <c r="AE2696" s="41">
        <f>($AA2696+SI_Gross*$AB2696)*IF($Q2696=1,SI_O,SI_E)</f>
        <v/>
      </c>
      <c r="AF2696" s="41">
        <f>IF($Q2696=1,0,$AA2696*EOSB)</f>
        <v/>
      </c>
      <c r="AG2696" s="41">
        <f>$AN2696*$W2696</f>
        <v/>
      </c>
      <c r="AH2696" s="41">
        <f>SUM($AA2696:$AG2696)</f>
        <v/>
      </c>
      <c r="AI2696" s="41">
        <f>12*($AM2696+$AN2696)</f>
        <v/>
      </c>
      <c r="AJ2696" s="41">
        <f>$AM2696*((IncMonth-1)+(13-IncMonth)*(1+$X2696))+12*$AN2696</f>
        <v/>
      </c>
      <c r="AK2696" s="41">
        <f>IF($R2696=1,N($L2696)+N($M2696),0)</f>
        <v/>
      </c>
      <c r="AL2696">
        <f>IF($C2696="","",IF(N($L2696)&lt;=0,"Basic salary missing",IF(ISNA(MATCH($C2696,Departments!$A$5:$A$54,0)),"Department not on Departments sheet",IF(AND($I2696&lt;&gt;"",NOT(ISNUMBER($I2696))),"Date of birth is text, not a date",IF(AND($K2696&lt;&gt;"",NOT(ISNUMBER($K2696))),"Contract end is text, not a date","")))))</f>
        <v/>
      </c>
      <c r="AM2696" s="41">
        <f>IF($R2696=0,0,N($L2696)*(1+$Z2696+BonusMonths/12+IF($Q2696=1,0,EOSB))+N($M2696)+(N($L2696)+SI_Gross*N($M2696))*IF($Q2696=1,SI_O,SI_E))</f>
        <v/>
      </c>
      <c r="AN2696" s="41">
        <f>IF($R2696=0,0,(IF($Q2696=1,MedO,MedE+Ticket)+Training)/12)</f>
        <v/>
      </c>
    </row>
    <row r="2697">
      <c r="I2697" s="35" t="n"/>
      <c r="J2697" s="35" t="n"/>
      <c r="K2697" s="35" t="n"/>
      <c r="L2697" s="36" t="n"/>
      <c r="M2697" s="36" t="n"/>
      <c r="P2697" s="37" t="n"/>
      <c r="Q2697" s="38">
        <f>IF($C2697="",0,IF(OR(LOWER(TRIM($G2697))="omani",LOWER(TRIM($G2697))="oman",LOWER(TRIM($G2697))="om",LOWER(TRIM($G2697))="local"),1,0))</f>
        <v/>
      </c>
      <c r="R2697" s="38">
        <f>IF($C2697="",0,IF(OR(ISNUMBER(SEARCH("resign",$N2697)),ISNUMBER(SEARCH("terminat",$N2697)),ISNUMBER(SEARCH("inactive",$N2697)),ISNUMBER(SEARCH("vacan",$N2697)),ISNUMBER(SEARCH("deceased",$N2697)),ISNUMBER(SEARCH("separated",$N2697))),0,1))</f>
        <v/>
      </c>
      <c r="S2697">
        <f>IF(OR($R2697=0,NOT(ISNUMBER($I2697))),"",IFERROR(DATEDIF($I2697,DATE(FY,1,1),"y"),""))</f>
        <v/>
      </c>
      <c r="T2697">
        <f>IF(OR($R2697=0,NOT(ISNUMBER($J2697))),"",IFERROR(DATEDIF($J2697,DATE(FY,1,1),"y"),0))</f>
        <v/>
      </c>
      <c r="U2697" s="38">
        <f>IF(OR($R2697=0,NOT(ISNUMBER($I2697))),0,IF(YEAR($I2697)+IF($Q2697=1,RetAgeO,RetAgeE)=FY,MONTH($I2697),IF(YEAR($I2697)+IF($Q2697=1,RetAgeO,RetAgeE)&lt;FY,1,0)))</f>
        <v/>
      </c>
      <c r="V2697" s="38">
        <f>IF(OR($R2697=0,NOT(ISNUMBER($K2697))),0,IF(YEAR($K2697)=FY,MONTH($K2697),IF(YEAR($K2697)&lt;FY,1,0)))</f>
        <v/>
      </c>
      <c r="W2697" s="38">
        <f>IF($R2697=0,0,MIN(12,IF(AND(ISNUMBER($O2697),$O2697&gt;=1,$O2697&lt;=12),INT($O2697),12),IF(AND(RetireExit="Yes",$U2697&gt;0),$U2697,12),IF(AND(ContractExit="Yes",$V2697&gt;0),$V2697,12)))</f>
        <v/>
      </c>
      <c r="X2697" s="37">
        <f>IF(ISNUMBER($P2697),$P2697,IncPct)</f>
        <v/>
      </c>
      <c r="Y2697" s="39">
        <f>IF($W2697=0,0,MAX(0,MIN($W2697,IncMonth-1))+MAX(0,$W2697-IncMonth+1)*(1+$X2697))</f>
        <v/>
      </c>
      <c r="Z2697" s="40">
        <f>IF($C2697="",0,IFERROR(INDEX(Departments!$B$5:$B$54,MATCH($C2697,Departments!$A$5:$A$54,0)),0))</f>
        <v/>
      </c>
      <c r="AA2697" s="41">
        <f>N($L2697)*$Y2697</f>
        <v/>
      </c>
      <c r="AB2697" s="41">
        <f>N($M2697)*$Y2697</f>
        <v/>
      </c>
      <c r="AC2697" s="41">
        <f>$AA2697*$Z2697</f>
        <v/>
      </c>
      <c r="AD2697" s="41">
        <f>$AA2697*BonusMonths/12</f>
        <v/>
      </c>
      <c r="AE2697" s="41">
        <f>($AA2697+SI_Gross*$AB2697)*IF($Q2697=1,SI_O,SI_E)</f>
        <v/>
      </c>
      <c r="AF2697" s="41">
        <f>IF($Q2697=1,0,$AA2697*EOSB)</f>
        <v/>
      </c>
      <c r="AG2697" s="41">
        <f>$AN2697*$W2697</f>
        <v/>
      </c>
      <c r="AH2697" s="41">
        <f>SUM($AA2697:$AG2697)</f>
        <v/>
      </c>
      <c r="AI2697" s="41">
        <f>12*($AM2697+$AN2697)</f>
        <v/>
      </c>
      <c r="AJ2697" s="41">
        <f>$AM2697*((IncMonth-1)+(13-IncMonth)*(1+$X2697))+12*$AN2697</f>
        <v/>
      </c>
      <c r="AK2697" s="41">
        <f>IF($R2697=1,N($L2697)+N($M2697),0)</f>
        <v/>
      </c>
      <c r="AL2697">
        <f>IF($C2697="","",IF(N($L2697)&lt;=0,"Basic salary missing",IF(ISNA(MATCH($C2697,Departments!$A$5:$A$54,0)),"Department not on Departments sheet",IF(AND($I2697&lt;&gt;"",NOT(ISNUMBER($I2697))),"Date of birth is text, not a date",IF(AND($K2697&lt;&gt;"",NOT(ISNUMBER($K2697))),"Contract end is text, not a date","")))))</f>
        <v/>
      </c>
      <c r="AM2697" s="41">
        <f>IF($R2697=0,0,N($L2697)*(1+$Z2697+BonusMonths/12+IF($Q2697=1,0,EOSB))+N($M2697)+(N($L2697)+SI_Gross*N($M2697))*IF($Q2697=1,SI_O,SI_E))</f>
        <v/>
      </c>
      <c r="AN2697" s="41">
        <f>IF($R2697=0,0,(IF($Q2697=1,MedO,MedE+Ticket)+Training)/12)</f>
        <v/>
      </c>
    </row>
    <row r="2698">
      <c r="I2698" s="35" t="n"/>
      <c r="J2698" s="35" t="n"/>
      <c r="K2698" s="35" t="n"/>
      <c r="L2698" s="36" t="n"/>
      <c r="M2698" s="36" t="n"/>
      <c r="P2698" s="37" t="n"/>
      <c r="Q2698" s="38">
        <f>IF($C2698="",0,IF(OR(LOWER(TRIM($G2698))="omani",LOWER(TRIM($G2698))="oman",LOWER(TRIM($G2698))="om",LOWER(TRIM($G2698))="local"),1,0))</f>
        <v/>
      </c>
      <c r="R2698" s="38">
        <f>IF($C2698="",0,IF(OR(ISNUMBER(SEARCH("resign",$N2698)),ISNUMBER(SEARCH("terminat",$N2698)),ISNUMBER(SEARCH("inactive",$N2698)),ISNUMBER(SEARCH("vacan",$N2698)),ISNUMBER(SEARCH("deceased",$N2698)),ISNUMBER(SEARCH("separated",$N2698))),0,1))</f>
        <v/>
      </c>
      <c r="S2698">
        <f>IF(OR($R2698=0,NOT(ISNUMBER($I2698))),"",IFERROR(DATEDIF($I2698,DATE(FY,1,1),"y"),""))</f>
        <v/>
      </c>
      <c r="T2698">
        <f>IF(OR($R2698=0,NOT(ISNUMBER($J2698))),"",IFERROR(DATEDIF($J2698,DATE(FY,1,1),"y"),0))</f>
        <v/>
      </c>
      <c r="U2698" s="38">
        <f>IF(OR($R2698=0,NOT(ISNUMBER($I2698))),0,IF(YEAR($I2698)+IF($Q2698=1,RetAgeO,RetAgeE)=FY,MONTH($I2698),IF(YEAR($I2698)+IF($Q2698=1,RetAgeO,RetAgeE)&lt;FY,1,0)))</f>
        <v/>
      </c>
      <c r="V2698" s="38">
        <f>IF(OR($R2698=0,NOT(ISNUMBER($K2698))),0,IF(YEAR($K2698)=FY,MONTH($K2698),IF(YEAR($K2698)&lt;FY,1,0)))</f>
        <v/>
      </c>
      <c r="W2698" s="38">
        <f>IF($R2698=0,0,MIN(12,IF(AND(ISNUMBER($O2698),$O2698&gt;=1,$O2698&lt;=12),INT($O2698),12),IF(AND(RetireExit="Yes",$U2698&gt;0),$U2698,12),IF(AND(ContractExit="Yes",$V2698&gt;0),$V2698,12)))</f>
        <v/>
      </c>
      <c r="X2698" s="37">
        <f>IF(ISNUMBER($P2698),$P2698,IncPct)</f>
        <v/>
      </c>
      <c r="Y2698" s="39">
        <f>IF($W2698=0,0,MAX(0,MIN($W2698,IncMonth-1))+MAX(0,$W2698-IncMonth+1)*(1+$X2698))</f>
        <v/>
      </c>
      <c r="Z2698" s="40">
        <f>IF($C2698="",0,IFERROR(INDEX(Departments!$B$5:$B$54,MATCH($C2698,Departments!$A$5:$A$54,0)),0))</f>
        <v/>
      </c>
      <c r="AA2698" s="41">
        <f>N($L2698)*$Y2698</f>
        <v/>
      </c>
      <c r="AB2698" s="41">
        <f>N($M2698)*$Y2698</f>
        <v/>
      </c>
      <c r="AC2698" s="41">
        <f>$AA2698*$Z2698</f>
        <v/>
      </c>
      <c r="AD2698" s="41">
        <f>$AA2698*BonusMonths/12</f>
        <v/>
      </c>
      <c r="AE2698" s="41">
        <f>($AA2698+SI_Gross*$AB2698)*IF($Q2698=1,SI_O,SI_E)</f>
        <v/>
      </c>
      <c r="AF2698" s="41">
        <f>IF($Q2698=1,0,$AA2698*EOSB)</f>
        <v/>
      </c>
      <c r="AG2698" s="41">
        <f>$AN2698*$W2698</f>
        <v/>
      </c>
      <c r="AH2698" s="41">
        <f>SUM($AA2698:$AG2698)</f>
        <v/>
      </c>
      <c r="AI2698" s="41">
        <f>12*($AM2698+$AN2698)</f>
        <v/>
      </c>
      <c r="AJ2698" s="41">
        <f>$AM2698*((IncMonth-1)+(13-IncMonth)*(1+$X2698))+12*$AN2698</f>
        <v/>
      </c>
      <c r="AK2698" s="41">
        <f>IF($R2698=1,N($L2698)+N($M2698),0)</f>
        <v/>
      </c>
      <c r="AL2698">
        <f>IF($C2698="","",IF(N($L2698)&lt;=0,"Basic salary missing",IF(ISNA(MATCH($C2698,Departments!$A$5:$A$54,0)),"Department not on Departments sheet",IF(AND($I2698&lt;&gt;"",NOT(ISNUMBER($I2698))),"Date of birth is text, not a date",IF(AND($K2698&lt;&gt;"",NOT(ISNUMBER($K2698))),"Contract end is text, not a date","")))))</f>
        <v/>
      </c>
      <c r="AM2698" s="41">
        <f>IF($R2698=0,0,N($L2698)*(1+$Z2698+BonusMonths/12+IF($Q2698=1,0,EOSB))+N($M2698)+(N($L2698)+SI_Gross*N($M2698))*IF($Q2698=1,SI_O,SI_E))</f>
        <v/>
      </c>
      <c r="AN2698" s="41">
        <f>IF($R2698=0,0,(IF($Q2698=1,MedO,MedE+Ticket)+Training)/12)</f>
        <v/>
      </c>
    </row>
    <row r="2699">
      <c r="I2699" s="35" t="n"/>
      <c r="J2699" s="35" t="n"/>
      <c r="K2699" s="35" t="n"/>
      <c r="L2699" s="36" t="n"/>
      <c r="M2699" s="36" t="n"/>
      <c r="P2699" s="37" t="n"/>
      <c r="Q2699" s="38">
        <f>IF($C2699="",0,IF(OR(LOWER(TRIM($G2699))="omani",LOWER(TRIM($G2699))="oman",LOWER(TRIM($G2699))="om",LOWER(TRIM($G2699))="local"),1,0))</f>
        <v/>
      </c>
      <c r="R2699" s="38">
        <f>IF($C2699="",0,IF(OR(ISNUMBER(SEARCH("resign",$N2699)),ISNUMBER(SEARCH("terminat",$N2699)),ISNUMBER(SEARCH("inactive",$N2699)),ISNUMBER(SEARCH("vacan",$N2699)),ISNUMBER(SEARCH("deceased",$N2699)),ISNUMBER(SEARCH("separated",$N2699))),0,1))</f>
        <v/>
      </c>
      <c r="S2699">
        <f>IF(OR($R2699=0,NOT(ISNUMBER($I2699))),"",IFERROR(DATEDIF($I2699,DATE(FY,1,1),"y"),""))</f>
        <v/>
      </c>
      <c r="T2699">
        <f>IF(OR($R2699=0,NOT(ISNUMBER($J2699))),"",IFERROR(DATEDIF($J2699,DATE(FY,1,1),"y"),0))</f>
        <v/>
      </c>
      <c r="U2699" s="38">
        <f>IF(OR($R2699=0,NOT(ISNUMBER($I2699))),0,IF(YEAR($I2699)+IF($Q2699=1,RetAgeO,RetAgeE)=FY,MONTH($I2699),IF(YEAR($I2699)+IF($Q2699=1,RetAgeO,RetAgeE)&lt;FY,1,0)))</f>
        <v/>
      </c>
      <c r="V2699" s="38">
        <f>IF(OR($R2699=0,NOT(ISNUMBER($K2699))),0,IF(YEAR($K2699)=FY,MONTH($K2699),IF(YEAR($K2699)&lt;FY,1,0)))</f>
        <v/>
      </c>
      <c r="W2699" s="38">
        <f>IF($R2699=0,0,MIN(12,IF(AND(ISNUMBER($O2699),$O2699&gt;=1,$O2699&lt;=12),INT($O2699),12),IF(AND(RetireExit="Yes",$U2699&gt;0),$U2699,12),IF(AND(ContractExit="Yes",$V2699&gt;0),$V2699,12)))</f>
        <v/>
      </c>
      <c r="X2699" s="37">
        <f>IF(ISNUMBER($P2699),$P2699,IncPct)</f>
        <v/>
      </c>
      <c r="Y2699" s="39">
        <f>IF($W2699=0,0,MAX(0,MIN($W2699,IncMonth-1))+MAX(0,$W2699-IncMonth+1)*(1+$X2699))</f>
        <v/>
      </c>
      <c r="Z2699" s="40">
        <f>IF($C2699="",0,IFERROR(INDEX(Departments!$B$5:$B$54,MATCH($C2699,Departments!$A$5:$A$54,0)),0))</f>
        <v/>
      </c>
      <c r="AA2699" s="41">
        <f>N($L2699)*$Y2699</f>
        <v/>
      </c>
      <c r="AB2699" s="41">
        <f>N($M2699)*$Y2699</f>
        <v/>
      </c>
      <c r="AC2699" s="41">
        <f>$AA2699*$Z2699</f>
        <v/>
      </c>
      <c r="AD2699" s="41">
        <f>$AA2699*BonusMonths/12</f>
        <v/>
      </c>
      <c r="AE2699" s="41">
        <f>($AA2699+SI_Gross*$AB2699)*IF($Q2699=1,SI_O,SI_E)</f>
        <v/>
      </c>
      <c r="AF2699" s="41">
        <f>IF($Q2699=1,0,$AA2699*EOSB)</f>
        <v/>
      </c>
      <c r="AG2699" s="41">
        <f>$AN2699*$W2699</f>
        <v/>
      </c>
      <c r="AH2699" s="41">
        <f>SUM($AA2699:$AG2699)</f>
        <v/>
      </c>
      <c r="AI2699" s="41">
        <f>12*($AM2699+$AN2699)</f>
        <v/>
      </c>
      <c r="AJ2699" s="41">
        <f>$AM2699*((IncMonth-1)+(13-IncMonth)*(1+$X2699))+12*$AN2699</f>
        <v/>
      </c>
      <c r="AK2699" s="41">
        <f>IF($R2699=1,N($L2699)+N($M2699),0)</f>
        <v/>
      </c>
      <c r="AL2699">
        <f>IF($C2699="","",IF(N($L2699)&lt;=0,"Basic salary missing",IF(ISNA(MATCH($C2699,Departments!$A$5:$A$54,0)),"Department not on Departments sheet",IF(AND($I2699&lt;&gt;"",NOT(ISNUMBER($I2699))),"Date of birth is text, not a date",IF(AND($K2699&lt;&gt;"",NOT(ISNUMBER($K2699))),"Contract end is text, not a date","")))))</f>
        <v/>
      </c>
      <c r="AM2699" s="41">
        <f>IF($R2699=0,0,N($L2699)*(1+$Z2699+BonusMonths/12+IF($Q2699=1,0,EOSB))+N($M2699)+(N($L2699)+SI_Gross*N($M2699))*IF($Q2699=1,SI_O,SI_E))</f>
        <v/>
      </c>
      <c r="AN2699" s="41">
        <f>IF($R2699=0,0,(IF($Q2699=1,MedO,MedE+Ticket)+Training)/12)</f>
        <v/>
      </c>
    </row>
    <row r="2700">
      <c r="I2700" s="35" t="n"/>
      <c r="J2700" s="35" t="n"/>
      <c r="K2700" s="35" t="n"/>
      <c r="L2700" s="36" t="n"/>
      <c r="M2700" s="36" t="n"/>
      <c r="P2700" s="37" t="n"/>
      <c r="Q2700" s="38">
        <f>IF($C2700="",0,IF(OR(LOWER(TRIM($G2700))="omani",LOWER(TRIM($G2700))="oman",LOWER(TRIM($G2700))="om",LOWER(TRIM($G2700))="local"),1,0))</f>
        <v/>
      </c>
      <c r="R2700" s="38">
        <f>IF($C2700="",0,IF(OR(ISNUMBER(SEARCH("resign",$N2700)),ISNUMBER(SEARCH("terminat",$N2700)),ISNUMBER(SEARCH("inactive",$N2700)),ISNUMBER(SEARCH("vacan",$N2700)),ISNUMBER(SEARCH("deceased",$N2700)),ISNUMBER(SEARCH("separated",$N2700))),0,1))</f>
        <v/>
      </c>
      <c r="S2700">
        <f>IF(OR($R2700=0,NOT(ISNUMBER($I2700))),"",IFERROR(DATEDIF($I2700,DATE(FY,1,1),"y"),""))</f>
        <v/>
      </c>
      <c r="T2700">
        <f>IF(OR($R2700=0,NOT(ISNUMBER($J2700))),"",IFERROR(DATEDIF($J2700,DATE(FY,1,1),"y"),0))</f>
        <v/>
      </c>
      <c r="U2700" s="38">
        <f>IF(OR($R2700=0,NOT(ISNUMBER($I2700))),0,IF(YEAR($I2700)+IF($Q2700=1,RetAgeO,RetAgeE)=FY,MONTH($I2700),IF(YEAR($I2700)+IF($Q2700=1,RetAgeO,RetAgeE)&lt;FY,1,0)))</f>
        <v/>
      </c>
      <c r="V2700" s="38">
        <f>IF(OR($R2700=0,NOT(ISNUMBER($K2700))),0,IF(YEAR($K2700)=FY,MONTH($K2700),IF(YEAR($K2700)&lt;FY,1,0)))</f>
        <v/>
      </c>
      <c r="W2700" s="38">
        <f>IF($R2700=0,0,MIN(12,IF(AND(ISNUMBER($O2700),$O2700&gt;=1,$O2700&lt;=12),INT($O2700),12),IF(AND(RetireExit="Yes",$U2700&gt;0),$U2700,12),IF(AND(ContractExit="Yes",$V2700&gt;0),$V2700,12)))</f>
        <v/>
      </c>
      <c r="X2700" s="37">
        <f>IF(ISNUMBER($P2700),$P2700,IncPct)</f>
        <v/>
      </c>
      <c r="Y2700" s="39">
        <f>IF($W2700=0,0,MAX(0,MIN($W2700,IncMonth-1))+MAX(0,$W2700-IncMonth+1)*(1+$X2700))</f>
        <v/>
      </c>
      <c r="Z2700" s="40">
        <f>IF($C2700="",0,IFERROR(INDEX(Departments!$B$5:$B$54,MATCH($C2700,Departments!$A$5:$A$54,0)),0))</f>
        <v/>
      </c>
      <c r="AA2700" s="41">
        <f>N($L2700)*$Y2700</f>
        <v/>
      </c>
      <c r="AB2700" s="41">
        <f>N($M2700)*$Y2700</f>
        <v/>
      </c>
      <c r="AC2700" s="41">
        <f>$AA2700*$Z2700</f>
        <v/>
      </c>
      <c r="AD2700" s="41">
        <f>$AA2700*BonusMonths/12</f>
        <v/>
      </c>
      <c r="AE2700" s="41">
        <f>($AA2700+SI_Gross*$AB2700)*IF($Q2700=1,SI_O,SI_E)</f>
        <v/>
      </c>
      <c r="AF2700" s="41">
        <f>IF($Q2700=1,0,$AA2700*EOSB)</f>
        <v/>
      </c>
      <c r="AG2700" s="41">
        <f>$AN2700*$W2700</f>
        <v/>
      </c>
      <c r="AH2700" s="41">
        <f>SUM($AA2700:$AG2700)</f>
        <v/>
      </c>
      <c r="AI2700" s="41">
        <f>12*($AM2700+$AN2700)</f>
        <v/>
      </c>
      <c r="AJ2700" s="41">
        <f>$AM2700*((IncMonth-1)+(13-IncMonth)*(1+$X2700))+12*$AN2700</f>
        <v/>
      </c>
      <c r="AK2700" s="41">
        <f>IF($R2700=1,N($L2700)+N($M2700),0)</f>
        <v/>
      </c>
      <c r="AL2700">
        <f>IF($C2700="","",IF(N($L2700)&lt;=0,"Basic salary missing",IF(ISNA(MATCH($C2700,Departments!$A$5:$A$54,0)),"Department not on Departments sheet",IF(AND($I2700&lt;&gt;"",NOT(ISNUMBER($I2700))),"Date of birth is text, not a date",IF(AND($K2700&lt;&gt;"",NOT(ISNUMBER($K2700))),"Contract end is text, not a date","")))))</f>
        <v/>
      </c>
      <c r="AM2700" s="41">
        <f>IF($R2700=0,0,N($L2700)*(1+$Z2700+BonusMonths/12+IF($Q2700=1,0,EOSB))+N($M2700)+(N($L2700)+SI_Gross*N($M2700))*IF($Q2700=1,SI_O,SI_E))</f>
        <v/>
      </c>
      <c r="AN2700" s="41">
        <f>IF($R2700=0,0,(IF($Q2700=1,MedO,MedE+Ticket)+Training)/12)</f>
        <v/>
      </c>
    </row>
    <row r="2701">
      <c r="I2701" s="35" t="n"/>
      <c r="J2701" s="35" t="n"/>
      <c r="K2701" s="35" t="n"/>
      <c r="L2701" s="36" t="n"/>
      <c r="M2701" s="36" t="n"/>
      <c r="P2701" s="37" t="n"/>
      <c r="Q2701" s="38">
        <f>IF($C2701="",0,IF(OR(LOWER(TRIM($G2701))="omani",LOWER(TRIM($G2701))="oman",LOWER(TRIM($G2701))="om",LOWER(TRIM($G2701))="local"),1,0))</f>
        <v/>
      </c>
      <c r="R2701" s="38">
        <f>IF($C2701="",0,IF(OR(ISNUMBER(SEARCH("resign",$N2701)),ISNUMBER(SEARCH("terminat",$N2701)),ISNUMBER(SEARCH("inactive",$N2701)),ISNUMBER(SEARCH("vacan",$N2701)),ISNUMBER(SEARCH("deceased",$N2701)),ISNUMBER(SEARCH("separated",$N2701))),0,1))</f>
        <v/>
      </c>
      <c r="S2701">
        <f>IF(OR($R2701=0,NOT(ISNUMBER($I2701))),"",IFERROR(DATEDIF($I2701,DATE(FY,1,1),"y"),""))</f>
        <v/>
      </c>
      <c r="T2701">
        <f>IF(OR($R2701=0,NOT(ISNUMBER($J2701))),"",IFERROR(DATEDIF($J2701,DATE(FY,1,1),"y"),0))</f>
        <v/>
      </c>
      <c r="U2701" s="38">
        <f>IF(OR($R2701=0,NOT(ISNUMBER($I2701))),0,IF(YEAR($I2701)+IF($Q2701=1,RetAgeO,RetAgeE)=FY,MONTH($I2701),IF(YEAR($I2701)+IF($Q2701=1,RetAgeO,RetAgeE)&lt;FY,1,0)))</f>
        <v/>
      </c>
      <c r="V2701" s="38">
        <f>IF(OR($R2701=0,NOT(ISNUMBER($K2701))),0,IF(YEAR($K2701)=FY,MONTH($K2701),IF(YEAR($K2701)&lt;FY,1,0)))</f>
        <v/>
      </c>
      <c r="W2701" s="38">
        <f>IF($R2701=0,0,MIN(12,IF(AND(ISNUMBER($O2701),$O2701&gt;=1,$O2701&lt;=12),INT($O2701),12),IF(AND(RetireExit="Yes",$U2701&gt;0),$U2701,12),IF(AND(ContractExit="Yes",$V2701&gt;0),$V2701,12)))</f>
        <v/>
      </c>
      <c r="X2701" s="37">
        <f>IF(ISNUMBER($P2701),$P2701,IncPct)</f>
        <v/>
      </c>
      <c r="Y2701" s="39">
        <f>IF($W2701=0,0,MAX(0,MIN($W2701,IncMonth-1))+MAX(0,$W2701-IncMonth+1)*(1+$X2701))</f>
        <v/>
      </c>
      <c r="Z2701" s="40">
        <f>IF($C2701="",0,IFERROR(INDEX(Departments!$B$5:$B$54,MATCH($C2701,Departments!$A$5:$A$54,0)),0))</f>
        <v/>
      </c>
      <c r="AA2701" s="41">
        <f>N($L2701)*$Y2701</f>
        <v/>
      </c>
      <c r="AB2701" s="41">
        <f>N($M2701)*$Y2701</f>
        <v/>
      </c>
      <c r="AC2701" s="41">
        <f>$AA2701*$Z2701</f>
        <v/>
      </c>
      <c r="AD2701" s="41">
        <f>$AA2701*BonusMonths/12</f>
        <v/>
      </c>
      <c r="AE2701" s="41">
        <f>($AA2701+SI_Gross*$AB2701)*IF($Q2701=1,SI_O,SI_E)</f>
        <v/>
      </c>
      <c r="AF2701" s="41">
        <f>IF($Q2701=1,0,$AA2701*EOSB)</f>
        <v/>
      </c>
      <c r="AG2701" s="41">
        <f>$AN2701*$W2701</f>
        <v/>
      </c>
      <c r="AH2701" s="41">
        <f>SUM($AA2701:$AG2701)</f>
        <v/>
      </c>
      <c r="AI2701" s="41">
        <f>12*($AM2701+$AN2701)</f>
        <v/>
      </c>
      <c r="AJ2701" s="41">
        <f>$AM2701*((IncMonth-1)+(13-IncMonth)*(1+$X2701))+12*$AN2701</f>
        <v/>
      </c>
      <c r="AK2701" s="41">
        <f>IF($R2701=1,N($L2701)+N($M2701),0)</f>
        <v/>
      </c>
      <c r="AL2701">
        <f>IF($C2701="","",IF(N($L2701)&lt;=0,"Basic salary missing",IF(ISNA(MATCH($C2701,Departments!$A$5:$A$54,0)),"Department not on Departments sheet",IF(AND($I2701&lt;&gt;"",NOT(ISNUMBER($I2701))),"Date of birth is text, not a date",IF(AND($K2701&lt;&gt;"",NOT(ISNUMBER($K2701))),"Contract end is text, not a date","")))))</f>
        <v/>
      </c>
      <c r="AM2701" s="41">
        <f>IF($R2701=0,0,N($L2701)*(1+$Z2701+BonusMonths/12+IF($Q2701=1,0,EOSB))+N($M2701)+(N($L2701)+SI_Gross*N($M2701))*IF($Q2701=1,SI_O,SI_E))</f>
        <v/>
      </c>
      <c r="AN2701" s="41">
        <f>IF($R2701=0,0,(IF($Q2701=1,MedO,MedE+Ticket)+Training)/12)</f>
        <v/>
      </c>
    </row>
    <row r="2702">
      <c r="I2702" s="35" t="n"/>
      <c r="J2702" s="35" t="n"/>
      <c r="K2702" s="35" t="n"/>
      <c r="L2702" s="36" t="n"/>
      <c r="M2702" s="36" t="n"/>
      <c r="P2702" s="37" t="n"/>
      <c r="Q2702" s="38">
        <f>IF($C2702="",0,IF(OR(LOWER(TRIM($G2702))="omani",LOWER(TRIM($G2702))="oman",LOWER(TRIM($G2702))="om",LOWER(TRIM($G2702))="local"),1,0))</f>
        <v/>
      </c>
      <c r="R2702" s="38">
        <f>IF($C2702="",0,IF(OR(ISNUMBER(SEARCH("resign",$N2702)),ISNUMBER(SEARCH("terminat",$N2702)),ISNUMBER(SEARCH("inactive",$N2702)),ISNUMBER(SEARCH("vacan",$N2702)),ISNUMBER(SEARCH("deceased",$N2702)),ISNUMBER(SEARCH("separated",$N2702))),0,1))</f>
        <v/>
      </c>
      <c r="S2702">
        <f>IF(OR($R2702=0,NOT(ISNUMBER($I2702))),"",IFERROR(DATEDIF($I2702,DATE(FY,1,1),"y"),""))</f>
        <v/>
      </c>
      <c r="T2702">
        <f>IF(OR($R2702=0,NOT(ISNUMBER($J2702))),"",IFERROR(DATEDIF($J2702,DATE(FY,1,1),"y"),0))</f>
        <v/>
      </c>
      <c r="U2702" s="38">
        <f>IF(OR($R2702=0,NOT(ISNUMBER($I2702))),0,IF(YEAR($I2702)+IF($Q2702=1,RetAgeO,RetAgeE)=FY,MONTH($I2702),IF(YEAR($I2702)+IF($Q2702=1,RetAgeO,RetAgeE)&lt;FY,1,0)))</f>
        <v/>
      </c>
      <c r="V2702" s="38">
        <f>IF(OR($R2702=0,NOT(ISNUMBER($K2702))),0,IF(YEAR($K2702)=FY,MONTH($K2702),IF(YEAR($K2702)&lt;FY,1,0)))</f>
        <v/>
      </c>
      <c r="W2702" s="38">
        <f>IF($R2702=0,0,MIN(12,IF(AND(ISNUMBER($O2702),$O2702&gt;=1,$O2702&lt;=12),INT($O2702),12),IF(AND(RetireExit="Yes",$U2702&gt;0),$U2702,12),IF(AND(ContractExit="Yes",$V2702&gt;0),$V2702,12)))</f>
        <v/>
      </c>
      <c r="X2702" s="37">
        <f>IF(ISNUMBER($P2702),$P2702,IncPct)</f>
        <v/>
      </c>
      <c r="Y2702" s="39">
        <f>IF($W2702=0,0,MAX(0,MIN($W2702,IncMonth-1))+MAX(0,$W2702-IncMonth+1)*(1+$X2702))</f>
        <v/>
      </c>
      <c r="Z2702" s="40">
        <f>IF($C2702="",0,IFERROR(INDEX(Departments!$B$5:$B$54,MATCH($C2702,Departments!$A$5:$A$54,0)),0))</f>
        <v/>
      </c>
      <c r="AA2702" s="41">
        <f>N($L2702)*$Y2702</f>
        <v/>
      </c>
      <c r="AB2702" s="41">
        <f>N($M2702)*$Y2702</f>
        <v/>
      </c>
      <c r="AC2702" s="41">
        <f>$AA2702*$Z2702</f>
        <v/>
      </c>
      <c r="AD2702" s="41">
        <f>$AA2702*BonusMonths/12</f>
        <v/>
      </c>
      <c r="AE2702" s="41">
        <f>($AA2702+SI_Gross*$AB2702)*IF($Q2702=1,SI_O,SI_E)</f>
        <v/>
      </c>
      <c r="AF2702" s="41">
        <f>IF($Q2702=1,0,$AA2702*EOSB)</f>
        <v/>
      </c>
      <c r="AG2702" s="41">
        <f>$AN2702*$W2702</f>
        <v/>
      </c>
      <c r="AH2702" s="41">
        <f>SUM($AA2702:$AG2702)</f>
        <v/>
      </c>
      <c r="AI2702" s="41">
        <f>12*($AM2702+$AN2702)</f>
        <v/>
      </c>
      <c r="AJ2702" s="41">
        <f>$AM2702*((IncMonth-1)+(13-IncMonth)*(1+$X2702))+12*$AN2702</f>
        <v/>
      </c>
      <c r="AK2702" s="41">
        <f>IF($R2702=1,N($L2702)+N($M2702),0)</f>
        <v/>
      </c>
      <c r="AL2702">
        <f>IF($C2702="","",IF(N($L2702)&lt;=0,"Basic salary missing",IF(ISNA(MATCH($C2702,Departments!$A$5:$A$54,0)),"Department not on Departments sheet",IF(AND($I2702&lt;&gt;"",NOT(ISNUMBER($I2702))),"Date of birth is text, not a date",IF(AND($K2702&lt;&gt;"",NOT(ISNUMBER($K2702))),"Contract end is text, not a date","")))))</f>
        <v/>
      </c>
      <c r="AM2702" s="41">
        <f>IF($R2702=0,0,N($L2702)*(1+$Z2702+BonusMonths/12+IF($Q2702=1,0,EOSB))+N($M2702)+(N($L2702)+SI_Gross*N($M2702))*IF($Q2702=1,SI_O,SI_E))</f>
        <v/>
      </c>
      <c r="AN2702" s="41">
        <f>IF($R2702=0,0,(IF($Q2702=1,MedO,MedE+Ticket)+Training)/12)</f>
        <v/>
      </c>
    </row>
    <row r="2703">
      <c r="I2703" s="35" t="n"/>
      <c r="J2703" s="35" t="n"/>
      <c r="K2703" s="35" t="n"/>
      <c r="L2703" s="36" t="n"/>
      <c r="M2703" s="36" t="n"/>
      <c r="P2703" s="37" t="n"/>
      <c r="Q2703" s="38">
        <f>IF($C2703="",0,IF(OR(LOWER(TRIM($G2703))="omani",LOWER(TRIM($G2703))="oman",LOWER(TRIM($G2703))="om",LOWER(TRIM($G2703))="local"),1,0))</f>
        <v/>
      </c>
      <c r="R2703" s="38">
        <f>IF($C2703="",0,IF(OR(ISNUMBER(SEARCH("resign",$N2703)),ISNUMBER(SEARCH("terminat",$N2703)),ISNUMBER(SEARCH("inactive",$N2703)),ISNUMBER(SEARCH("vacan",$N2703)),ISNUMBER(SEARCH("deceased",$N2703)),ISNUMBER(SEARCH("separated",$N2703))),0,1))</f>
        <v/>
      </c>
      <c r="S2703">
        <f>IF(OR($R2703=0,NOT(ISNUMBER($I2703))),"",IFERROR(DATEDIF($I2703,DATE(FY,1,1),"y"),""))</f>
        <v/>
      </c>
      <c r="T2703">
        <f>IF(OR($R2703=0,NOT(ISNUMBER($J2703))),"",IFERROR(DATEDIF($J2703,DATE(FY,1,1),"y"),0))</f>
        <v/>
      </c>
      <c r="U2703" s="38">
        <f>IF(OR($R2703=0,NOT(ISNUMBER($I2703))),0,IF(YEAR($I2703)+IF($Q2703=1,RetAgeO,RetAgeE)=FY,MONTH($I2703),IF(YEAR($I2703)+IF($Q2703=1,RetAgeO,RetAgeE)&lt;FY,1,0)))</f>
        <v/>
      </c>
      <c r="V2703" s="38">
        <f>IF(OR($R2703=0,NOT(ISNUMBER($K2703))),0,IF(YEAR($K2703)=FY,MONTH($K2703),IF(YEAR($K2703)&lt;FY,1,0)))</f>
        <v/>
      </c>
      <c r="W2703" s="38">
        <f>IF($R2703=0,0,MIN(12,IF(AND(ISNUMBER($O2703),$O2703&gt;=1,$O2703&lt;=12),INT($O2703),12),IF(AND(RetireExit="Yes",$U2703&gt;0),$U2703,12),IF(AND(ContractExit="Yes",$V2703&gt;0),$V2703,12)))</f>
        <v/>
      </c>
      <c r="X2703" s="37">
        <f>IF(ISNUMBER($P2703),$P2703,IncPct)</f>
        <v/>
      </c>
      <c r="Y2703" s="39">
        <f>IF($W2703=0,0,MAX(0,MIN($W2703,IncMonth-1))+MAX(0,$W2703-IncMonth+1)*(1+$X2703))</f>
        <v/>
      </c>
      <c r="Z2703" s="40">
        <f>IF($C2703="",0,IFERROR(INDEX(Departments!$B$5:$B$54,MATCH($C2703,Departments!$A$5:$A$54,0)),0))</f>
        <v/>
      </c>
      <c r="AA2703" s="41">
        <f>N($L2703)*$Y2703</f>
        <v/>
      </c>
      <c r="AB2703" s="41">
        <f>N($M2703)*$Y2703</f>
        <v/>
      </c>
      <c r="AC2703" s="41">
        <f>$AA2703*$Z2703</f>
        <v/>
      </c>
      <c r="AD2703" s="41">
        <f>$AA2703*BonusMonths/12</f>
        <v/>
      </c>
      <c r="AE2703" s="41">
        <f>($AA2703+SI_Gross*$AB2703)*IF($Q2703=1,SI_O,SI_E)</f>
        <v/>
      </c>
      <c r="AF2703" s="41">
        <f>IF($Q2703=1,0,$AA2703*EOSB)</f>
        <v/>
      </c>
      <c r="AG2703" s="41">
        <f>$AN2703*$W2703</f>
        <v/>
      </c>
      <c r="AH2703" s="41">
        <f>SUM($AA2703:$AG2703)</f>
        <v/>
      </c>
      <c r="AI2703" s="41">
        <f>12*($AM2703+$AN2703)</f>
        <v/>
      </c>
      <c r="AJ2703" s="41">
        <f>$AM2703*((IncMonth-1)+(13-IncMonth)*(1+$X2703))+12*$AN2703</f>
        <v/>
      </c>
      <c r="AK2703" s="41">
        <f>IF($R2703=1,N($L2703)+N($M2703),0)</f>
        <v/>
      </c>
      <c r="AL2703">
        <f>IF($C2703="","",IF(N($L2703)&lt;=0,"Basic salary missing",IF(ISNA(MATCH($C2703,Departments!$A$5:$A$54,0)),"Department not on Departments sheet",IF(AND($I2703&lt;&gt;"",NOT(ISNUMBER($I2703))),"Date of birth is text, not a date",IF(AND($K2703&lt;&gt;"",NOT(ISNUMBER($K2703))),"Contract end is text, not a date","")))))</f>
        <v/>
      </c>
      <c r="AM2703" s="41">
        <f>IF($R2703=0,0,N($L2703)*(1+$Z2703+BonusMonths/12+IF($Q2703=1,0,EOSB))+N($M2703)+(N($L2703)+SI_Gross*N($M2703))*IF($Q2703=1,SI_O,SI_E))</f>
        <v/>
      </c>
      <c r="AN2703" s="41">
        <f>IF($R2703=0,0,(IF($Q2703=1,MedO,MedE+Ticket)+Training)/12)</f>
        <v/>
      </c>
    </row>
    <row r="2704">
      <c r="I2704" s="35" t="n"/>
      <c r="J2704" s="35" t="n"/>
      <c r="K2704" s="35" t="n"/>
      <c r="L2704" s="36" t="n"/>
      <c r="M2704" s="36" t="n"/>
      <c r="P2704" s="37" t="n"/>
      <c r="Q2704" s="38">
        <f>IF($C2704="",0,IF(OR(LOWER(TRIM($G2704))="omani",LOWER(TRIM($G2704))="oman",LOWER(TRIM($G2704))="om",LOWER(TRIM($G2704))="local"),1,0))</f>
        <v/>
      </c>
      <c r="R2704" s="38">
        <f>IF($C2704="",0,IF(OR(ISNUMBER(SEARCH("resign",$N2704)),ISNUMBER(SEARCH("terminat",$N2704)),ISNUMBER(SEARCH("inactive",$N2704)),ISNUMBER(SEARCH("vacan",$N2704)),ISNUMBER(SEARCH("deceased",$N2704)),ISNUMBER(SEARCH("separated",$N2704))),0,1))</f>
        <v/>
      </c>
      <c r="S2704">
        <f>IF(OR($R2704=0,NOT(ISNUMBER($I2704))),"",IFERROR(DATEDIF($I2704,DATE(FY,1,1),"y"),""))</f>
        <v/>
      </c>
      <c r="T2704">
        <f>IF(OR($R2704=0,NOT(ISNUMBER($J2704))),"",IFERROR(DATEDIF($J2704,DATE(FY,1,1),"y"),0))</f>
        <v/>
      </c>
      <c r="U2704" s="38">
        <f>IF(OR($R2704=0,NOT(ISNUMBER($I2704))),0,IF(YEAR($I2704)+IF($Q2704=1,RetAgeO,RetAgeE)=FY,MONTH($I2704),IF(YEAR($I2704)+IF($Q2704=1,RetAgeO,RetAgeE)&lt;FY,1,0)))</f>
        <v/>
      </c>
      <c r="V2704" s="38">
        <f>IF(OR($R2704=0,NOT(ISNUMBER($K2704))),0,IF(YEAR($K2704)=FY,MONTH($K2704),IF(YEAR($K2704)&lt;FY,1,0)))</f>
        <v/>
      </c>
      <c r="W2704" s="38">
        <f>IF($R2704=0,0,MIN(12,IF(AND(ISNUMBER($O2704),$O2704&gt;=1,$O2704&lt;=12),INT($O2704),12),IF(AND(RetireExit="Yes",$U2704&gt;0),$U2704,12),IF(AND(ContractExit="Yes",$V2704&gt;0),$V2704,12)))</f>
        <v/>
      </c>
      <c r="X2704" s="37">
        <f>IF(ISNUMBER($P2704),$P2704,IncPct)</f>
        <v/>
      </c>
      <c r="Y2704" s="39">
        <f>IF($W2704=0,0,MAX(0,MIN($W2704,IncMonth-1))+MAX(0,$W2704-IncMonth+1)*(1+$X2704))</f>
        <v/>
      </c>
      <c r="Z2704" s="40">
        <f>IF($C2704="",0,IFERROR(INDEX(Departments!$B$5:$B$54,MATCH($C2704,Departments!$A$5:$A$54,0)),0))</f>
        <v/>
      </c>
      <c r="AA2704" s="41">
        <f>N($L2704)*$Y2704</f>
        <v/>
      </c>
      <c r="AB2704" s="41">
        <f>N($M2704)*$Y2704</f>
        <v/>
      </c>
      <c r="AC2704" s="41">
        <f>$AA2704*$Z2704</f>
        <v/>
      </c>
      <c r="AD2704" s="41">
        <f>$AA2704*BonusMonths/12</f>
        <v/>
      </c>
      <c r="AE2704" s="41">
        <f>($AA2704+SI_Gross*$AB2704)*IF($Q2704=1,SI_O,SI_E)</f>
        <v/>
      </c>
      <c r="AF2704" s="41">
        <f>IF($Q2704=1,0,$AA2704*EOSB)</f>
        <v/>
      </c>
      <c r="AG2704" s="41">
        <f>$AN2704*$W2704</f>
        <v/>
      </c>
      <c r="AH2704" s="41">
        <f>SUM($AA2704:$AG2704)</f>
        <v/>
      </c>
      <c r="AI2704" s="41">
        <f>12*($AM2704+$AN2704)</f>
        <v/>
      </c>
      <c r="AJ2704" s="41">
        <f>$AM2704*((IncMonth-1)+(13-IncMonth)*(1+$X2704))+12*$AN2704</f>
        <v/>
      </c>
      <c r="AK2704" s="41">
        <f>IF($R2704=1,N($L2704)+N($M2704),0)</f>
        <v/>
      </c>
      <c r="AL2704">
        <f>IF($C2704="","",IF(N($L2704)&lt;=0,"Basic salary missing",IF(ISNA(MATCH($C2704,Departments!$A$5:$A$54,0)),"Department not on Departments sheet",IF(AND($I2704&lt;&gt;"",NOT(ISNUMBER($I2704))),"Date of birth is text, not a date",IF(AND($K2704&lt;&gt;"",NOT(ISNUMBER($K2704))),"Contract end is text, not a date","")))))</f>
        <v/>
      </c>
      <c r="AM2704" s="41">
        <f>IF($R2704=0,0,N($L2704)*(1+$Z2704+BonusMonths/12+IF($Q2704=1,0,EOSB))+N($M2704)+(N($L2704)+SI_Gross*N($M2704))*IF($Q2704=1,SI_O,SI_E))</f>
        <v/>
      </c>
      <c r="AN2704" s="41">
        <f>IF($R2704=0,0,(IF($Q2704=1,MedO,MedE+Ticket)+Training)/12)</f>
        <v/>
      </c>
    </row>
    <row r="2705">
      <c r="I2705" s="35" t="n"/>
      <c r="J2705" s="35" t="n"/>
      <c r="K2705" s="35" t="n"/>
      <c r="L2705" s="36" t="n"/>
      <c r="M2705" s="36" t="n"/>
      <c r="P2705" s="37" t="n"/>
      <c r="Q2705" s="38">
        <f>IF($C2705="",0,IF(OR(LOWER(TRIM($G2705))="omani",LOWER(TRIM($G2705))="oman",LOWER(TRIM($G2705))="om",LOWER(TRIM($G2705))="local"),1,0))</f>
        <v/>
      </c>
      <c r="R2705" s="38">
        <f>IF($C2705="",0,IF(OR(ISNUMBER(SEARCH("resign",$N2705)),ISNUMBER(SEARCH("terminat",$N2705)),ISNUMBER(SEARCH("inactive",$N2705)),ISNUMBER(SEARCH("vacan",$N2705)),ISNUMBER(SEARCH("deceased",$N2705)),ISNUMBER(SEARCH("separated",$N2705))),0,1))</f>
        <v/>
      </c>
      <c r="S2705">
        <f>IF(OR($R2705=0,NOT(ISNUMBER($I2705))),"",IFERROR(DATEDIF($I2705,DATE(FY,1,1),"y"),""))</f>
        <v/>
      </c>
      <c r="T2705">
        <f>IF(OR($R2705=0,NOT(ISNUMBER($J2705))),"",IFERROR(DATEDIF($J2705,DATE(FY,1,1),"y"),0))</f>
        <v/>
      </c>
      <c r="U2705" s="38">
        <f>IF(OR($R2705=0,NOT(ISNUMBER($I2705))),0,IF(YEAR($I2705)+IF($Q2705=1,RetAgeO,RetAgeE)=FY,MONTH($I2705),IF(YEAR($I2705)+IF($Q2705=1,RetAgeO,RetAgeE)&lt;FY,1,0)))</f>
        <v/>
      </c>
      <c r="V2705" s="38">
        <f>IF(OR($R2705=0,NOT(ISNUMBER($K2705))),0,IF(YEAR($K2705)=FY,MONTH($K2705),IF(YEAR($K2705)&lt;FY,1,0)))</f>
        <v/>
      </c>
      <c r="W2705" s="38">
        <f>IF($R2705=0,0,MIN(12,IF(AND(ISNUMBER($O2705),$O2705&gt;=1,$O2705&lt;=12),INT($O2705),12),IF(AND(RetireExit="Yes",$U2705&gt;0),$U2705,12),IF(AND(ContractExit="Yes",$V2705&gt;0),$V2705,12)))</f>
        <v/>
      </c>
      <c r="X2705" s="37">
        <f>IF(ISNUMBER($P2705),$P2705,IncPct)</f>
        <v/>
      </c>
      <c r="Y2705" s="39">
        <f>IF($W2705=0,0,MAX(0,MIN($W2705,IncMonth-1))+MAX(0,$W2705-IncMonth+1)*(1+$X2705))</f>
        <v/>
      </c>
      <c r="Z2705" s="40">
        <f>IF($C2705="",0,IFERROR(INDEX(Departments!$B$5:$B$54,MATCH($C2705,Departments!$A$5:$A$54,0)),0))</f>
        <v/>
      </c>
      <c r="AA2705" s="41">
        <f>N($L2705)*$Y2705</f>
        <v/>
      </c>
      <c r="AB2705" s="41">
        <f>N($M2705)*$Y2705</f>
        <v/>
      </c>
      <c r="AC2705" s="41">
        <f>$AA2705*$Z2705</f>
        <v/>
      </c>
      <c r="AD2705" s="41">
        <f>$AA2705*BonusMonths/12</f>
        <v/>
      </c>
      <c r="AE2705" s="41">
        <f>($AA2705+SI_Gross*$AB2705)*IF($Q2705=1,SI_O,SI_E)</f>
        <v/>
      </c>
      <c r="AF2705" s="41">
        <f>IF($Q2705=1,0,$AA2705*EOSB)</f>
        <v/>
      </c>
      <c r="AG2705" s="41">
        <f>$AN2705*$W2705</f>
        <v/>
      </c>
      <c r="AH2705" s="41">
        <f>SUM($AA2705:$AG2705)</f>
        <v/>
      </c>
      <c r="AI2705" s="41">
        <f>12*($AM2705+$AN2705)</f>
        <v/>
      </c>
      <c r="AJ2705" s="41">
        <f>$AM2705*((IncMonth-1)+(13-IncMonth)*(1+$X2705))+12*$AN2705</f>
        <v/>
      </c>
      <c r="AK2705" s="41">
        <f>IF($R2705=1,N($L2705)+N($M2705),0)</f>
        <v/>
      </c>
      <c r="AL2705">
        <f>IF($C2705="","",IF(N($L2705)&lt;=0,"Basic salary missing",IF(ISNA(MATCH($C2705,Departments!$A$5:$A$54,0)),"Department not on Departments sheet",IF(AND($I2705&lt;&gt;"",NOT(ISNUMBER($I2705))),"Date of birth is text, not a date",IF(AND($K2705&lt;&gt;"",NOT(ISNUMBER($K2705))),"Contract end is text, not a date","")))))</f>
        <v/>
      </c>
      <c r="AM2705" s="41">
        <f>IF($R2705=0,0,N($L2705)*(1+$Z2705+BonusMonths/12+IF($Q2705=1,0,EOSB))+N($M2705)+(N($L2705)+SI_Gross*N($M2705))*IF($Q2705=1,SI_O,SI_E))</f>
        <v/>
      </c>
      <c r="AN2705" s="41">
        <f>IF($R2705=0,0,(IF($Q2705=1,MedO,MedE+Ticket)+Training)/12)</f>
        <v/>
      </c>
    </row>
    <row r="2706">
      <c r="I2706" s="35" t="n"/>
      <c r="J2706" s="35" t="n"/>
      <c r="K2706" s="35" t="n"/>
      <c r="L2706" s="36" t="n"/>
      <c r="M2706" s="36" t="n"/>
      <c r="P2706" s="37" t="n"/>
      <c r="Q2706" s="38">
        <f>IF($C2706="",0,IF(OR(LOWER(TRIM($G2706))="omani",LOWER(TRIM($G2706))="oman",LOWER(TRIM($G2706))="om",LOWER(TRIM($G2706))="local"),1,0))</f>
        <v/>
      </c>
      <c r="R2706" s="38">
        <f>IF($C2706="",0,IF(OR(ISNUMBER(SEARCH("resign",$N2706)),ISNUMBER(SEARCH("terminat",$N2706)),ISNUMBER(SEARCH("inactive",$N2706)),ISNUMBER(SEARCH("vacan",$N2706)),ISNUMBER(SEARCH("deceased",$N2706)),ISNUMBER(SEARCH("separated",$N2706))),0,1))</f>
        <v/>
      </c>
      <c r="S2706">
        <f>IF(OR($R2706=0,NOT(ISNUMBER($I2706))),"",IFERROR(DATEDIF($I2706,DATE(FY,1,1),"y"),""))</f>
        <v/>
      </c>
      <c r="T2706">
        <f>IF(OR($R2706=0,NOT(ISNUMBER($J2706))),"",IFERROR(DATEDIF($J2706,DATE(FY,1,1),"y"),0))</f>
        <v/>
      </c>
      <c r="U2706" s="38">
        <f>IF(OR($R2706=0,NOT(ISNUMBER($I2706))),0,IF(YEAR($I2706)+IF($Q2706=1,RetAgeO,RetAgeE)=FY,MONTH($I2706),IF(YEAR($I2706)+IF($Q2706=1,RetAgeO,RetAgeE)&lt;FY,1,0)))</f>
        <v/>
      </c>
      <c r="V2706" s="38">
        <f>IF(OR($R2706=0,NOT(ISNUMBER($K2706))),0,IF(YEAR($K2706)=FY,MONTH($K2706),IF(YEAR($K2706)&lt;FY,1,0)))</f>
        <v/>
      </c>
      <c r="W2706" s="38">
        <f>IF($R2706=0,0,MIN(12,IF(AND(ISNUMBER($O2706),$O2706&gt;=1,$O2706&lt;=12),INT($O2706),12),IF(AND(RetireExit="Yes",$U2706&gt;0),$U2706,12),IF(AND(ContractExit="Yes",$V2706&gt;0),$V2706,12)))</f>
        <v/>
      </c>
      <c r="X2706" s="37">
        <f>IF(ISNUMBER($P2706),$P2706,IncPct)</f>
        <v/>
      </c>
      <c r="Y2706" s="39">
        <f>IF($W2706=0,0,MAX(0,MIN($W2706,IncMonth-1))+MAX(0,$W2706-IncMonth+1)*(1+$X2706))</f>
        <v/>
      </c>
      <c r="Z2706" s="40">
        <f>IF($C2706="",0,IFERROR(INDEX(Departments!$B$5:$B$54,MATCH($C2706,Departments!$A$5:$A$54,0)),0))</f>
        <v/>
      </c>
      <c r="AA2706" s="41">
        <f>N($L2706)*$Y2706</f>
        <v/>
      </c>
      <c r="AB2706" s="41">
        <f>N($M2706)*$Y2706</f>
        <v/>
      </c>
      <c r="AC2706" s="41">
        <f>$AA2706*$Z2706</f>
        <v/>
      </c>
      <c r="AD2706" s="41">
        <f>$AA2706*BonusMonths/12</f>
        <v/>
      </c>
      <c r="AE2706" s="41">
        <f>($AA2706+SI_Gross*$AB2706)*IF($Q2706=1,SI_O,SI_E)</f>
        <v/>
      </c>
      <c r="AF2706" s="41">
        <f>IF($Q2706=1,0,$AA2706*EOSB)</f>
        <v/>
      </c>
      <c r="AG2706" s="41">
        <f>$AN2706*$W2706</f>
        <v/>
      </c>
      <c r="AH2706" s="41">
        <f>SUM($AA2706:$AG2706)</f>
        <v/>
      </c>
      <c r="AI2706" s="41">
        <f>12*($AM2706+$AN2706)</f>
        <v/>
      </c>
      <c r="AJ2706" s="41">
        <f>$AM2706*((IncMonth-1)+(13-IncMonth)*(1+$X2706))+12*$AN2706</f>
        <v/>
      </c>
      <c r="AK2706" s="41">
        <f>IF($R2706=1,N($L2706)+N($M2706),0)</f>
        <v/>
      </c>
      <c r="AL2706">
        <f>IF($C2706="","",IF(N($L2706)&lt;=0,"Basic salary missing",IF(ISNA(MATCH($C2706,Departments!$A$5:$A$54,0)),"Department not on Departments sheet",IF(AND($I2706&lt;&gt;"",NOT(ISNUMBER($I2706))),"Date of birth is text, not a date",IF(AND($K2706&lt;&gt;"",NOT(ISNUMBER($K2706))),"Contract end is text, not a date","")))))</f>
        <v/>
      </c>
      <c r="AM2706" s="41">
        <f>IF($R2706=0,0,N($L2706)*(1+$Z2706+BonusMonths/12+IF($Q2706=1,0,EOSB))+N($M2706)+(N($L2706)+SI_Gross*N($M2706))*IF($Q2706=1,SI_O,SI_E))</f>
        <v/>
      </c>
      <c r="AN2706" s="41">
        <f>IF($R2706=0,0,(IF($Q2706=1,MedO,MedE+Ticket)+Training)/12)</f>
        <v/>
      </c>
    </row>
    <row r="2707">
      <c r="I2707" s="35" t="n"/>
      <c r="J2707" s="35" t="n"/>
      <c r="K2707" s="35" t="n"/>
      <c r="L2707" s="36" t="n"/>
      <c r="M2707" s="36" t="n"/>
      <c r="P2707" s="37" t="n"/>
      <c r="Q2707" s="38">
        <f>IF($C2707="",0,IF(OR(LOWER(TRIM($G2707))="omani",LOWER(TRIM($G2707))="oman",LOWER(TRIM($G2707))="om",LOWER(TRIM($G2707))="local"),1,0))</f>
        <v/>
      </c>
      <c r="R2707" s="38">
        <f>IF($C2707="",0,IF(OR(ISNUMBER(SEARCH("resign",$N2707)),ISNUMBER(SEARCH("terminat",$N2707)),ISNUMBER(SEARCH("inactive",$N2707)),ISNUMBER(SEARCH("vacan",$N2707)),ISNUMBER(SEARCH("deceased",$N2707)),ISNUMBER(SEARCH("separated",$N2707))),0,1))</f>
        <v/>
      </c>
      <c r="S2707">
        <f>IF(OR($R2707=0,NOT(ISNUMBER($I2707))),"",IFERROR(DATEDIF($I2707,DATE(FY,1,1),"y"),""))</f>
        <v/>
      </c>
      <c r="T2707">
        <f>IF(OR($R2707=0,NOT(ISNUMBER($J2707))),"",IFERROR(DATEDIF($J2707,DATE(FY,1,1),"y"),0))</f>
        <v/>
      </c>
      <c r="U2707" s="38">
        <f>IF(OR($R2707=0,NOT(ISNUMBER($I2707))),0,IF(YEAR($I2707)+IF($Q2707=1,RetAgeO,RetAgeE)=FY,MONTH($I2707),IF(YEAR($I2707)+IF($Q2707=1,RetAgeO,RetAgeE)&lt;FY,1,0)))</f>
        <v/>
      </c>
      <c r="V2707" s="38">
        <f>IF(OR($R2707=0,NOT(ISNUMBER($K2707))),0,IF(YEAR($K2707)=FY,MONTH($K2707),IF(YEAR($K2707)&lt;FY,1,0)))</f>
        <v/>
      </c>
      <c r="W2707" s="38">
        <f>IF($R2707=0,0,MIN(12,IF(AND(ISNUMBER($O2707),$O2707&gt;=1,$O2707&lt;=12),INT($O2707),12),IF(AND(RetireExit="Yes",$U2707&gt;0),$U2707,12),IF(AND(ContractExit="Yes",$V2707&gt;0),$V2707,12)))</f>
        <v/>
      </c>
      <c r="X2707" s="37">
        <f>IF(ISNUMBER($P2707),$P2707,IncPct)</f>
        <v/>
      </c>
      <c r="Y2707" s="39">
        <f>IF($W2707=0,0,MAX(0,MIN($W2707,IncMonth-1))+MAX(0,$W2707-IncMonth+1)*(1+$X2707))</f>
        <v/>
      </c>
      <c r="Z2707" s="40">
        <f>IF($C2707="",0,IFERROR(INDEX(Departments!$B$5:$B$54,MATCH($C2707,Departments!$A$5:$A$54,0)),0))</f>
        <v/>
      </c>
      <c r="AA2707" s="41">
        <f>N($L2707)*$Y2707</f>
        <v/>
      </c>
      <c r="AB2707" s="41">
        <f>N($M2707)*$Y2707</f>
        <v/>
      </c>
      <c r="AC2707" s="41">
        <f>$AA2707*$Z2707</f>
        <v/>
      </c>
      <c r="AD2707" s="41">
        <f>$AA2707*BonusMonths/12</f>
        <v/>
      </c>
      <c r="AE2707" s="41">
        <f>($AA2707+SI_Gross*$AB2707)*IF($Q2707=1,SI_O,SI_E)</f>
        <v/>
      </c>
      <c r="AF2707" s="41">
        <f>IF($Q2707=1,0,$AA2707*EOSB)</f>
        <v/>
      </c>
      <c r="AG2707" s="41">
        <f>$AN2707*$W2707</f>
        <v/>
      </c>
      <c r="AH2707" s="41">
        <f>SUM($AA2707:$AG2707)</f>
        <v/>
      </c>
      <c r="AI2707" s="41">
        <f>12*($AM2707+$AN2707)</f>
        <v/>
      </c>
      <c r="AJ2707" s="41">
        <f>$AM2707*((IncMonth-1)+(13-IncMonth)*(1+$X2707))+12*$AN2707</f>
        <v/>
      </c>
      <c r="AK2707" s="41">
        <f>IF($R2707=1,N($L2707)+N($M2707),0)</f>
        <v/>
      </c>
      <c r="AL2707">
        <f>IF($C2707="","",IF(N($L2707)&lt;=0,"Basic salary missing",IF(ISNA(MATCH($C2707,Departments!$A$5:$A$54,0)),"Department not on Departments sheet",IF(AND($I2707&lt;&gt;"",NOT(ISNUMBER($I2707))),"Date of birth is text, not a date",IF(AND($K2707&lt;&gt;"",NOT(ISNUMBER($K2707))),"Contract end is text, not a date","")))))</f>
        <v/>
      </c>
      <c r="AM2707" s="41">
        <f>IF($R2707=0,0,N($L2707)*(1+$Z2707+BonusMonths/12+IF($Q2707=1,0,EOSB))+N($M2707)+(N($L2707)+SI_Gross*N($M2707))*IF($Q2707=1,SI_O,SI_E))</f>
        <v/>
      </c>
      <c r="AN2707" s="41">
        <f>IF($R2707=0,0,(IF($Q2707=1,MedO,MedE+Ticket)+Training)/12)</f>
        <v/>
      </c>
    </row>
    <row r="2708">
      <c r="I2708" s="35" t="n"/>
      <c r="J2708" s="35" t="n"/>
      <c r="K2708" s="35" t="n"/>
      <c r="L2708" s="36" t="n"/>
      <c r="M2708" s="36" t="n"/>
      <c r="P2708" s="37" t="n"/>
      <c r="Q2708" s="38">
        <f>IF($C2708="",0,IF(OR(LOWER(TRIM($G2708))="omani",LOWER(TRIM($G2708))="oman",LOWER(TRIM($G2708))="om",LOWER(TRIM($G2708))="local"),1,0))</f>
        <v/>
      </c>
      <c r="R2708" s="38">
        <f>IF($C2708="",0,IF(OR(ISNUMBER(SEARCH("resign",$N2708)),ISNUMBER(SEARCH("terminat",$N2708)),ISNUMBER(SEARCH("inactive",$N2708)),ISNUMBER(SEARCH("vacan",$N2708)),ISNUMBER(SEARCH("deceased",$N2708)),ISNUMBER(SEARCH("separated",$N2708))),0,1))</f>
        <v/>
      </c>
      <c r="S2708">
        <f>IF(OR($R2708=0,NOT(ISNUMBER($I2708))),"",IFERROR(DATEDIF($I2708,DATE(FY,1,1),"y"),""))</f>
        <v/>
      </c>
      <c r="T2708">
        <f>IF(OR($R2708=0,NOT(ISNUMBER($J2708))),"",IFERROR(DATEDIF($J2708,DATE(FY,1,1),"y"),0))</f>
        <v/>
      </c>
      <c r="U2708" s="38">
        <f>IF(OR($R2708=0,NOT(ISNUMBER($I2708))),0,IF(YEAR($I2708)+IF($Q2708=1,RetAgeO,RetAgeE)=FY,MONTH($I2708),IF(YEAR($I2708)+IF($Q2708=1,RetAgeO,RetAgeE)&lt;FY,1,0)))</f>
        <v/>
      </c>
      <c r="V2708" s="38">
        <f>IF(OR($R2708=0,NOT(ISNUMBER($K2708))),0,IF(YEAR($K2708)=FY,MONTH($K2708),IF(YEAR($K2708)&lt;FY,1,0)))</f>
        <v/>
      </c>
      <c r="W2708" s="38">
        <f>IF($R2708=0,0,MIN(12,IF(AND(ISNUMBER($O2708),$O2708&gt;=1,$O2708&lt;=12),INT($O2708),12),IF(AND(RetireExit="Yes",$U2708&gt;0),$U2708,12),IF(AND(ContractExit="Yes",$V2708&gt;0),$V2708,12)))</f>
        <v/>
      </c>
      <c r="X2708" s="37">
        <f>IF(ISNUMBER($P2708),$P2708,IncPct)</f>
        <v/>
      </c>
      <c r="Y2708" s="39">
        <f>IF($W2708=0,0,MAX(0,MIN($W2708,IncMonth-1))+MAX(0,$W2708-IncMonth+1)*(1+$X2708))</f>
        <v/>
      </c>
      <c r="Z2708" s="40">
        <f>IF($C2708="",0,IFERROR(INDEX(Departments!$B$5:$B$54,MATCH($C2708,Departments!$A$5:$A$54,0)),0))</f>
        <v/>
      </c>
      <c r="AA2708" s="41">
        <f>N($L2708)*$Y2708</f>
        <v/>
      </c>
      <c r="AB2708" s="41">
        <f>N($M2708)*$Y2708</f>
        <v/>
      </c>
      <c r="AC2708" s="41">
        <f>$AA2708*$Z2708</f>
        <v/>
      </c>
      <c r="AD2708" s="41">
        <f>$AA2708*BonusMonths/12</f>
        <v/>
      </c>
      <c r="AE2708" s="41">
        <f>($AA2708+SI_Gross*$AB2708)*IF($Q2708=1,SI_O,SI_E)</f>
        <v/>
      </c>
      <c r="AF2708" s="41">
        <f>IF($Q2708=1,0,$AA2708*EOSB)</f>
        <v/>
      </c>
      <c r="AG2708" s="41">
        <f>$AN2708*$W2708</f>
        <v/>
      </c>
      <c r="AH2708" s="41">
        <f>SUM($AA2708:$AG2708)</f>
        <v/>
      </c>
      <c r="AI2708" s="41">
        <f>12*($AM2708+$AN2708)</f>
        <v/>
      </c>
      <c r="AJ2708" s="41">
        <f>$AM2708*((IncMonth-1)+(13-IncMonth)*(1+$X2708))+12*$AN2708</f>
        <v/>
      </c>
      <c r="AK2708" s="41">
        <f>IF($R2708=1,N($L2708)+N($M2708),0)</f>
        <v/>
      </c>
      <c r="AL2708">
        <f>IF($C2708="","",IF(N($L2708)&lt;=0,"Basic salary missing",IF(ISNA(MATCH($C2708,Departments!$A$5:$A$54,0)),"Department not on Departments sheet",IF(AND($I2708&lt;&gt;"",NOT(ISNUMBER($I2708))),"Date of birth is text, not a date",IF(AND($K2708&lt;&gt;"",NOT(ISNUMBER($K2708))),"Contract end is text, not a date","")))))</f>
        <v/>
      </c>
      <c r="AM2708" s="41">
        <f>IF($R2708=0,0,N($L2708)*(1+$Z2708+BonusMonths/12+IF($Q2708=1,0,EOSB))+N($M2708)+(N($L2708)+SI_Gross*N($M2708))*IF($Q2708=1,SI_O,SI_E))</f>
        <v/>
      </c>
      <c r="AN2708" s="41">
        <f>IF($R2708=0,0,(IF($Q2708=1,MedO,MedE+Ticket)+Training)/12)</f>
        <v/>
      </c>
    </row>
    <row r="2709">
      <c r="I2709" s="35" t="n"/>
      <c r="J2709" s="35" t="n"/>
      <c r="K2709" s="35" t="n"/>
      <c r="L2709" s="36" t="n"/>
      <c r="M2709" s="36" t="n"/>
      <c r="P2709" s="37" t="n"/>
      <c r="Q2709" s="38">
        <f>IF($C2709="",0,IF(OR(LOWER(TRIM($G2709))="omani",LOWER(TRIM($G2709))="oman",LOWER(TRIM($G2709))="om",LOWER(TRIM($G2709))="local"),1,0))</f>
        <v/>
      </c>
      <c r="R2709" s="38">
        <f>IF($C2709="",0,IF(OR(ISNUMBER(SEARCH("resign",$N2709)),ISNUMBER(SEARCH("terminat",$N2709)),ISNUMBER(SEARCH("inactive",$N2709)),ISNUMBER(SEARCH("vacan",$N2709)),ISNUMBER(SEARCH("deceased",$N2709)),ISNUMBER(SEARCH("separated",$N2709))),0,1))</f>
        <v/>
      </c>
      <c r="S2709">
        <f>IF(OR($R2709=0,NOT(ISNUMBER($I2709))),"",IFERROR(DATEDIF($I2709,DATE(FY,1,1),"y"),""))</f>
        <v/>
      </c>
      <c r="T2709">
        <f>IF(OR($R2709=0,NOT(ISNUMBER($J2709))),"",IFERROR(DATEDIF($J2709,DATE(FY,1,1),"y"),0))</f>
        <v/>
      </c>
      <c r="U2709" s="38">
        <f>IF(OR($R2709=0,NOT(ISNUMBER($I2709))),0,IF(YEAR($I2709)+IF($Q2709=1,RetAgeO,RetAgeE)=FY,MONTH($I2709),IF(YEAR($I2709)+IF($Q2709=1,RetAgeO,RetAgeE)&lt;FY,1,0)))</f>
        <v/>
      </c>
      <c r="V2709" s="38">
        <f>IF(OR($R2709=0,NOT(ISNUMBER($K2709))),0,IF(YEAR($K2709)=FY,MONTH($K2709),IF(YEAR($K2709)&lt;FY,1,0)))</f>
        <v/>
      </c>
      <c r="W2709" s="38">
        <f>IF($R2709=0,0,MIN(12,IF(AND(ISNUMBER($O2709),$O2709&gt;=1,$O2709&lt;=12),INT($O2709),12),IF(AND(RetireExit="Yes",$U2709&gt;0),$U2709,12),IF(AND(ContractExit="Yes",$V2709&gt;0),$V2709,12)))</f>
        <v/>
      </c>
      <c r="X2709" s="37">
        <f>IF(ISNUMBER($P2709),$P2709,IncPct)</f>
        <v/>
      </c>
      <c r="Y2709" s="39">
        <f>IF($W2709=0,0,MAX(0,MIN($W2709,IncMonth-1))+MAX(0,$W2709-IncMonth+1)*(1+$X2709))</f>
        <v/>
      </c>
      <c r="Z2709" s="40">
        <f>IF($C2709="",0,IFERROR(INDEX(Departments!$B$5:$B$54,MATCH($C2709,Departments!$A$5:$A$54,0)),0))</f>
        <v/>
      </c>
      <c r="AA2709" s="41">
        <f>N($L2709)*$Y2709</f>
        <v/>
      </c>
      <c r="AB2709" s="41">
        <f>N($M2709)*$Y2709</f>
        <v/>
      </c>
      <c r="AC2709" s="41">
        <f>$AA2709*$Z2709</f>
        <v/>
      </c>
      <c r="AD2709" s="41">
        <f>$AA2709*BonusMonths/12</f>
        <v/>
      </c>
      <c r="AE2709" s="41">
        <f>($AA2709+SI_Gross*$AB2709)*IF($Q2709=1,SI_O,SI_E)</f>
        <v/>
      </c>
      <c r="AF2709" s="41">
        <f>IF($Q2709=1,0,$AA2709*EOSB)</f>
        <v/>
      </c>
      <c r="AG2709" s="41">
        <f>$AN2709*$W2709</f>
        <v/>
      </c>
      <c r="AH2709" s="41">
        <f>SUM($AA2709:$AG2709)</f>
        <v/>
      </c>
      <c r="AI2709" s="41">
        <f>12*($AM2709+$AN2709)</f>
        <v/>
      </c>
      <c r="AJ2709" s="41">
        <f>$AM2709*((IncMonth-1)+(13-IncMonth)*(1+$X2709))+12*$AN2709</f>
        <v/>
      </c>
      <c r="AK2709" s="41">
        <f>IF($R2709=1,N($L2709)+N($M2709),0)</f>
        <v/>
      </c>
      <c r="AL2709">
        <f>IF($C2709="","",IF(N($L2709)&lt;=0,"Basic salary missing",IF(ISNA(MATCH($C2709,Departments!$A$5:$A$54,0)),"Department not on Departments sheet",IF(AND($I2709&lt;&gt;"",NOT(ISNUMBER($I2709))),"Date of birth is text, not a date",IF(AND($K2709&lt;&gt;"",NOT(ISNUMBER($K2709))),"Contract end is text, not a date","")))))</f>
        <v/>
      </c>
      <c r="AM2709" s="41">
        <f>IF($R2709=0,0,N($L2709)*(1+$Z2709+BonusMonths/12+IF($Q2709=1,0,EOSB))+N($M2709)+(N($L2709)+SI_Gross*N($M2709))*IF($Q2709=1,SI_O,SI_E))</f>
        <v/>
      </c>
      <c r="AN2709" s="41">
        <f>IF($R2709=0,0,(IF($Q2709=1,MedO,MedE+Ticket)+Training)/12)</f>
        <v/>
      </c>
    </row>
    <row r="2710">
      <c r="I2710" s="35" t="n"/>
      <c r="J2710" s="35" t="n"/>
      <c r="K2710" s="35" t="n"/>
      <c r="L2710" s="36" t="n"/>
      <c r="M2710" s="36" t="n"/>
      <c r="P2710" s="37" t="n"/>
      <c r="Q2710" s="38">
        <f>IF($C2710="",0,IF(OR(LOWER(TRIM($G2710))="omani",LOWER(TRIM($G2710))="oman",LOWER(TRIM($G2710))="om",LOWER(TRIM($G2710))="local"),1,0))</f>
        <v/>
      </c>
      <c r="R2710" s="38">
        <f>IF($C2710="",0,IF(OR(ISNUMBER(SEARCH("resign",$N2710)),ISNUMBER(SEARCH("terminat",$N2710)),ISNUMBER(SEARCH("inactive",$N2710)),ISNUMBER(SEARCH("vacan",$N2710)),ISNUMBER(SEARCH("deceased",$N2710)),ISNUMBER(SEARCH("separated",$N2710))),0,1))</f>
        <v/>
      </c>
      <c r="S2710">
        <f>IF(OR($R2710=0,NOT(ISNUMBER($I2710))),"",IFERROR(DATEDIF($I2710,DATE(FY,1,1),"y"),""))</f>
        <v/>
      </c>
      <c r="T2710">
        <f>IF(OR($R2710=0,NOT(ISNUMBER($J2710))),"",IFERROR(DATEDIF($J2710,DATE(FY,1,1),"y"),0))</f>
        <v/>
      </c>
      <c r="U2710" s="38">
        <f>IF(OR($R2710=0,NOT(ISNUMBER($I2710))),0,IF(YEAR($I2710)+IF($Q2710=1,RetAgeO,RetAgeE)=FY,MONTH($I2710),IF(YEAR($I2710)+IF($Q2710=1,RetAgeO,RetAgeE)&lt;FY,1,0)))</f>
        <v/>
      </c>
      <c r="V2710" s="38">
        <f>IF(OR($R2710=0,NOT(ISNUMBER($K2710))),0,IF(YEAR($K2710)=FY,MONTH($K2710),IF(YEAR($K2710)&lt;FY,1,0)))</f>
        <v/>
      </c>
      <c r="W2710" s="38">
        <f>IF($R2710=0,0,MIN(12,IF(AND(ISNUMBER($O2710),$O2710&gt;=1,$O2710&lt;=12),INT($O2710),12),IF(AND(RetireExit="Yes",$U2710&gt;0),$U2710,12),IF(AND(ContractExit="Yes",$V2710&gt;0),$V2710,12)))</f>
        <v/>
      </c>
      <c r="X2710" s="37">
        <f>IF(ISNUMBER($P2710),$P2710,IncPct)</f>
        <v/>
      </c>
      <c r="Y2710" s="39">
        <f>IF($W2710=0,0,MAX(0,MIN($W2710,IncMonth-1))+MAX(0,$W2710-IncMonth+1)*(1+$X2710))</f>
        <v/>
      </c>
      <c r="Z2710" s="40">
        <f>IF($C2710="",0,IFERROR(INDEX(Departments!$B$5:$B$54,MATCH($C2710,Departments!$A$5:$A$54,0)),0))</f>
        <v/>
      </c>
      <c r="AA2710" s="41">
        <f>N($L2710)*$Y2710</f>
        <v/>
      </c>
      <c r="AB2710" s="41">
        <f>N($M2710)*$Y2710</f>
        <v/>
      </c>
      <c r="AC2710" s="41">
        <f>$AA2710*$Z2710</f>
        <v/>
      </c>
      <c r="AD2710" s="41">
        <f>$AA2710*BonusMonths/12</f>
        <v/>
      </c>
      <c r="AE2710" s="41">
        <f>($AA2710+SI_Gross*$AB2710)*IF($Q2710=1,SI_O,SI_E)</f>
        <v/>
      </c>
      <c r="AF2710" s="41">
        <f>IF($Q2710=1,0,$AA2710*EOSB)</f>
        <v/>
      </c>
      <c r="AG2710" s="41">
        <f>$AN2710*$W2710</f>
        <v/>
      </c>
      <c r="AH2710" s="41">
        <f>SUM($AA2710:$AG2710)</f>
        <v/>
      </c>
      <c r="AI2710" s="41">
        <f>12*($AM2710+$AN2710)</f>
        <v/>
      </c>
      <c r="AJ2710" s="41">
        <f>$AM2710*((IncMonth-1)+(13-IncMonth)*(1+$X2710))+12*$AN2710</f>
        <v/>
      </c>
      <c r="AK2710" s="41">
        <f>IF($R2710=1,N($L2710)+N($M2710),0)</f>
        <v/>
      </c>
      <c r="AL2710">
        <f>IF($C2710="","",IF(N($L2710)&lt;=0,"Basic salary missing",IF(ISNA(MATCH($C2710,Departments!$A$5:$A$54,0)),"Department not on Departments sheet",IF(AND($I2710&lt;&gt;"",NOT(ISNUMBER($I2710))),"Date of birth is text, not a date",IF(AND($K2710&lt;&gt;"",NOT(ISNUMBER($K2710))),"Contract end is text, not a date","")))))</f>
        <v/>
      </c>
      <c r="AM2710" s="41">
        <f>IF($R2710=0,0,N($L2710)*(1+$Z2710+BonusMonths/12+IF($Q2710=1,0,EOSB))+N($M2710)+(N($L2710)+SI_Gross*N($M2710))*IF($Q2710=1,SI_O,SI_E))</f>
        <v/>
      </c>
      <c r="AN2710" s="41">
        <f>IF($R2710=0,0,(IF($Q2710=1,MedO,MedE+Ticket)+Training)/12)</f>
        <v/>
      </c>
    </row>
    <row r="2711">
      <c r="I2711" s="35" t="n"/>
      <c r="J2711" s="35" t="n"/>
      <c r="K2711" s="35" t="n"/>
      <c r="L2711" s="36" t="n"/>
      <c r="M2711" s="36" t="n"/>
      <c r="P2711" s="37" t="n"/>
      <c r="Q2711" s="38">
        <f>IF($C2711="",0,IF(OR(LOWER(TRIM($G2711))="omani",LOWER(TRIM($G2711))="oman",LOWER(TRIM($G2711))="om",LOWER(TRIM($G2711))="local"),1,0))</f>
        <v/>
      </c>
      <c r="R2711" s="38">
        <f>IF($C2711="",0,IF(OR(ISNUMBER(SEARCH("resign",$N2711)),ISNUMBER(SEARCH("terminat",$N2711)),ISNUMBER(SEARCH("inactive",$N2711)),ISNUMBER(SEARCH("vacan",$N2711)),ISNUMBER(SEARCH("deceased",$N2711)),ISNUMBER(SEARCH("separated",$N2711))),0,1))</f>
        <v/>
      </c>
      <c r="S2711">
        <f>IF(OR($R2711=0,NOT(ISNUMBER($I2711))),"",IFERROR(DATEDIF($I2711,DATE(FY,1,1),"y"),""))</f>
        <v/>
      </c>
      <c r="T2711">
        <f>IF(OR($R2711=0,NOT(ISNUMBER($J2711))),"",IFERROR(DATEDIF($J2711,DATE(FY,1,1),"y"),0))</f>
        <v/>
      </c>
      <c r="U2711" s="38">
        <f>IF(OR($R2711=0,NOT(ISNUMBER($I2711))),0,IF(YEAR($I2711)+IF($Q2711=1,RetAgeO,RetAgeE)=FY,MONTH($I2711),IF(YEAR($I2711)+IF($Q2711=1,RetAgeO,RetAgeE)&lt;FY,1,0)))</f>
        <v/>
      </c>
      <c r="V2711" s="38">
        <f>IF(OR($R2711=0,NOT(ISNUMBER($K2711))),0,IF(YEAR($K2711)=FY,MONTH($K2711),IF(YEAR($K2711)&lt;FY,1,0)))</f>
        <v/>
      </c>
      <c r="W2711" s="38">
        <f>IF($R2711=0,0,MIN(12,IF(AND(ISNUMBER($O2711),$O2711&gt;=1,$O2711&lt;=12),INT($O2711),12),IF(AND(RetireExit="Yes",$U2711&gt;0),$U2711,12),IF(AND(ContractExit="Yes",$V2711&gt;0),$V2711,12)))</f>
        <v/>
      </c>
      <c r="X2711" s="37">
        <f>IF(ISNUMBER($P2711),$P2711,IncPct)</f>
        <v/>
      </c>
      <c r="Y2711" s="39">
        <f>IF($W2711=0,0,MAX(0,MIN($W2711,IncMonth-1))+MAX(0,$W2711-IncMonth+1)*(1+$X2711))</f>
        <v/>
      </c>
      <c r="Z2711" s="40">
        <f>IF($C2711="",0,IFERROR(INDEX(Departments!$B$5:$B$54,MATCH($C2711,Departments!$A$5:$A$54,0)),0))</f>
        <v/>
      </c>
      <c r="AA2711" s="41">
        <f>N($L2711)*$Y2711</f>
        <v/>
      </c>
      <c r="AB2711" s="41">
        <f>N($M2711)*$Y2711</f>
        <v/>
      </c>
      <c r="AC2711" s="41">
        <f>$AA2711*$Z2711</f>
        <v/>
      </c>
      <c r="AD2711" s="41">
        <f>$AA2711*BonusMonths/12</f>
        <v/>
      </c>
      <c r="AE2711" s="41">
        <f>($AA2711+SI_Gross*$AB2711)*IF($Q2711=1,SI_O,SI_E)</f>
        <v/>
      </c>
      <c r="AF2711" s="41">
        <f>IF($Q2711=1,0,$AA2711*EOSB)</f>
        <v/>
      </c>
      <c r="AG2711" s="41">
        <f>$AN2711*$W2711</f>
        <v/>
      </c>
      <c r="AH2711" s="41">
        <f>SUM($AA2711:$AG2711)</f>
        <v/>
      </c>
      <c r="AI2711" s="41">
        <f>12*($AM2711+$AN2711)</f>
        <v/>
      </c>
      <c r="AJ2711" s="41">
        <f>$AM2711*((IncMonth-1)+(13-IncMonth)*(1+$X2711))+12*$AN2711</f>
        <v/>
      </c>
      <c r="AK2711" s="41">
        <f>IF($R2711=1,N($L2711)+N($M2711),0)</f>
        <v/>
      </c>
      <c r="AL2711">
        <f>IF($C2711="","",IF(N($L2711)&lt;=0,"Basic salary missing",IF(ISNA(MATCH($C2711,Departments!$A$5:$A$54,0)),"Department not on Departments sheet",IF(AND($I2711&lt;&gt;"",NOT(ISNUMBER($I2711))),"Date of birth is text, not a date",IF(AND($K2711&lt;&gt;"",NOT(ISNUMBER($K2711))),"Contract end is text, not a date","")))))</f>
        <v/>
      </c>
      <c r="AM2711" s="41">
        <f>IF($R2711=0,0,N($L2711)*(1+$Z2711+BonusMonths/12+IF($Q2711=1,0,EOSB))+N($M2711)+(N($L2711)+SI_Gross*N($M2711))*IF($Q2711=1,SI_O,SI_E))</f>
        <v/>
      </c>
      <c r="AN2711" s="41">
        <f>IF($R2711=0,0,(IF($Q2711=1,MedO,MedE+Ticket)+Training)/12)</f>
        <v/>
      </c>
    </row>
    <row r="2712">
      <c r="I2712" s="35" t="n"/>
      <c r="J2712" s="35" t="n"/>
      <c r="K2712" s="35" t="n"/>
      <c r="L2712" s="36" t="n"/>
      <c r="M2712" s="36" t="n"/>
      <c r="P2712" s="37" t="n"/>
      <c r="Q2712" s="38">
        <f>IF($C2712="",0,IF(OR(LOWER(TRIM($G2712))="omani",LOWER(TRIM($G2712))="oman",LOWER(TRIM($G2712))="om",LOWER(TRIM($G2712))="local"),1,0))</f>
        <v/>
      </c>
      <c r="R2712" s="38">
        <f>IF($C2712="",0,IF(OR(ISNUMBER(SEARCH("resign",$N2712)),ISNUMBER(SEARCH("terminat",$N2712)),ISNUMBER(SEARCH("inactive",$N2712)),ISNUMBER(SEARCH("vacan",$N2712)),ISNUMBER(SEARCH("deceased",$N2712)),ISNUMBER(SEARCH("separated",$N2712))),0,1))</f>
        <v/>
      </c>
      <c r="S2712">
        <f>IF(OR($R2712=0,NOT(ISNUMBER($I2712))),"",IFERROR(DATEDIF($I2712,DATE(FY,1,1),"y"),""))</f>
        <v/>
      </c>
      <c r="T2712">
        <f>IF(OR($R2712=0,NOT(ISNUMBER($J2712))),"",IFERROR(DATEDIF($J2712,DATE(FY,1,1),"y"),0))</f>
        <v/>
      </c>
      <c r="U2712" s="38">
        <f>IF(OR($R2712=0,NOT(ISNUMBER($I2712))),0,IF(YEAR($I2712)+IF($Q2712=1,RetAgeO,RetAgeE)=FY,MONTH($I2712),IF(YEAR($I2712)+IF($Q2712=1,RetAgeO,RetAgeE)&lt;FY,1,0)))</f>
        <v/>
      </c>
      <c r="V2712" s="38">
        <f>IF(OR($R2712=0,NOT(ISNUMBER($K2712))),0,IF(YEAR($K2712)=FY,MONTH($K2712),IF(YEAR($K2712)&lt;FY,1,0)))</f>
        <v/>
      </c>
      <c r="W2712" s="38">
        <f>IF($R2712=0,0,MIN(12,IF(AND(ISNUMBER($O2712),$O2712&gt;=1,$O2712&lt;=12),INT($O2712),12),IF(AND(RetireExit="Yes",$U2712&gt;0),$U2712,12),IF(AND(ContractExit="Yes",$V2712&gt;0),$V2712,12)))</f>
        <v/>
      </c>
      <c r="X2712" s="37">
        <f>IF(ISNUMBER($P2712),$P2712,IncPct)</f>
        <v/>
      </c>
      <c r="Y2712" s="39">
        <f>IF($W2712=0,0,MAX(0,MIN($W2712,IncMonth-1))+MAX(0,$W2712-IncMonth+1)*(1+$X2712))</f>
        <v/>
      </c>
      <c r="Z2712" s="40">
        <f>IF($C2712="",0,IFERROR(INDEX(Departments!$B$5:$B$54,MATCH($C2712,Departments!$A$5:$A$54,0)),0))</f>
        <v/>
      </c>
      <c r="AA2712" s="41">
        <f>N($L2712)*$Y2712</f>
        <v/>
      </c>
      <c r="AB2712" s="41">
        <f>N($M2712)*$Y2712</f>
        <v/>
      </c>
      <c r="AC2712" s="41">
        <f>$AA2712*$Z2712</f>
        <v/>
      </c>
      <c r="AD2712" s="41">
        <f>$AA2712*BonusMonths/12</f>
        <v/>
      </c>
      <c r="AE2712" s="41">
        <f>($AA2712+SI_Gross*$AB2712)*IF($Q2712=1,SI_O,SI_E)</f>
        <v/>
      </c>
      <c r="AF2712" s="41">
        <f>IF($Q2712=1,0,$AA2712*EOSB)</f>
        <v/>
      </c>
      <c r="AG2712" s="41">
        <f>$AN2712*$W2712</f>
        <v/>
      </c>
      <c r="AH2712" s="41">
        <f>SUM($AA2712:$AG2712)</f>
        <v/>
      </c>
      <c r="AI2712" s="41">
        <f>12*($AM2712+$AN2712)</f>
        <v/>
      </c>
      <c r="AJ2712" s="41">
        <f>$AM2712*((IncMonth-1)+(13-IncMonth)*(1+$X2712))+12*$AN2712</f>
        <v/>
      </c>
      <c r="AK2712" s="41">
        <f>IF($R2712=1,N($L2712)+N($M2712),0)</f>
        <v/>
      </c>
      <c r="AL2712">
        <f>IF($C2712="","",IF(N($L2712)&lt;=0,"Basic salary missing",IF(ISNA(MATCH($C2712,Departments!$A$5:$A$54,0)),"Department not on Departments sheet",IF(AND($I2712&lt;&gt;"",NOT(ISNUMBER($I2712))),"Date of birth is text, not a date",IF(AND($K2712&lt;&gt;"",NOT(ISNUMBER($K2712))),"Contract end is text, not a date","")))))</f>
        <v/>
      </c>
      <c r="AM2712" s="41">
        <f>IF($R2712=0,0,N($L2712)*(1+$Z2712+BonusMonths/12+IF($Q2712=1,0,EOSB))+N($M2712)+(N($L2712)+SI_Gross*N($M2712))*IF($Q2712=1,SI_O,SI_E))</f>
        <v/>
      </c>
      <c r="AN2712" s="41">
        <f>IF($R2712=0,0,(IF($Q2712=1,MedO,MedE+Ticket)+Training)/12)</f>
        <v/>
      </c>
    </row>
    <row r="2713">
      <c r="I2713" s="35" t="n"/>
      <c r="J2713" s="35" t="n"/>
      <c r="K2713" s="35" t="n"/>
      <c r="L2713" s="36" t="n"/>
      <c r="M2713" s="36" t="n"/>
      <c r="P2713" s="37" t="n"/>
      <c r="Q2713" s="38">
        <f>IF($C2713="",0,IF(OR(LOWER(TRIM($G2713))="omani",LOWER(TRIM($G2713))="oman",LOWER(TRIM($G2713))="om",LOWER(TRIM($G2713))="local"),1,0))</f>
        <v/>
      </c>
      <c r="R2713" s="38">
        <f>IF($C2713="",0,IF(OR(ISNUMBER(SEARCH("resign",$N2713)),ISNUMBER(SEARCH("terminat",$N2713)),ISNUMBER(SEARCH("inactive",$N2713)),ISNUMBER(SEARCH("vacan",$N2713)),ISNUMBER(SEARCH("deceased",$N2713)),ISNUMBER(SEARCH("separated",$N2713))),0,1))</f>
        <v/>
      </c>
      <c r="S2713">
        <f>IF(OR($R2713=0,NOT(ISNUMBER($I2713))),"",IFERROR(DATEDIF($I2713,DATE(FY,1,1),"y"),""))</f>
        <v/>
      </c>
      <c r="T2713">
        <f>IF(OR($R2713=0,NOT(ISNUMBER($J2713))),"",IFERROR(DATEDIF($J2713,DATE(FY,1,1),"y"),0))</f>
        <v/>
      </c>
      <c r="U2713" s="38">
        <f>IF(OR($R2713=0,NOT(ISNUMBER($I2713))),0,IF(YEAR($I2713)+IF($Q2713=1,RetAgeO,RetAgeE)=FY,MONTH($I2713),IF(YEAR($I2713)+IF($Q2713=1,RetAgeO,RetAgeE)&lt;FY,1,0)))</f>
        <v/>
      </c>
      <c r="V2713" s="38">
        <f>IF(OR($R2713=0,NOT(ISNUMBER($K2713))),0,IF(YEAR($K2713)=FY,MONTH($K2713),IF(YEAR($K2713)&lt;FY,1,0)))</f>
        <v/>
      </c>
      <c r="W2713" s="38">
        <f>IF($R2713=0,0,MIN(12,IF(AND(ISNUMBER($O2713),$O2713&gt;=1,$O2713&lt;=12),INT($O2713),12),IF(AND(RetireExit="Yes",$U2713&gt;0),$U2713,12),IF(AND(ContractExit="Yes",$V2713&gt;0),$V2713,12)))</f>
        <v/>
      </c>
      <c r="X2713" s="37">
        <f>IF(ISNUMBER($P2713),$P2713,IncPct)</f>
        <v/>
      </c>
      <c r="Y2713" s="39">
        <f>IF($W2713=0,0,MAX(0,MIN($W2713,IncMonth-1))+MAX(0,$W2713-IncMonth+1)*(1+$X2713))</f>
        <v/>
      </c>
      <c r="Z2713" s="40">
        <f>IF($C2713="",0,IFERROR(INDEX(Departments!$B$5:$B$54,MATCH($C2713,Departments!$A$5:$A$54,0)),0))</f>
        <v/>
      </c>
      <c r="AA2713" s="41">
        <f>N($L2713)*$Y2713</f>
        <v/>
      </c>
      <c r="AB2713" s="41">
        <f>N($M2713)*$Y2713</f>
        <v/>
      </c>
      <c r="AC2713" s="41">
        <f>$AA2713*$Z2713</f>
        <v/>
      </c>
      <c r="AD2713" s="41">
        <f>$AA2713*BonusMonths/12</f>
        <v/>
      </c>
      <c r="AE2713" s="41">
        <f>($AA2713+SI_Gross*$AB2713)*IF($Q2713=1,SI_O,SI_E)</f>
        <v/>
      </c>
      <c r="AF2713" s="41">
        <f>IF($Q2713=1,0,$AA2713*EOSB)</f>
        <v/>
      </c>
      <c r="AG2713" s="41">
        <f>$AN2713*$W2713</f>
        <v/>
      </c>
      <c r="AH2713" s="41">
        <f>SUM($AA2713:$AG2713)</f>
        <v/>
      </c>
      <c r="AI2713" s="41">
        <f>12*($AM2713+$AN2713)</f>
        <v/>
      </c>
      <c r="AJ2713" s="41">
        <f>$AM2713*((IncMonth-1)+(13-IncMonth)*(1+$X2713))+12*$AN2713</f>
        <v/>
      </c>
      <c r="AK2713" s="41">
        <f>IF($R2713=1,N($L2713)+N($M2713),0)</f>
        <v/>
      </c>
      <c r="AL2713">
        <f>IF($C2713="","",IF(N($L2713)&lt;=0,"Basic salary missing",IF(ISNA(MATCH($C2713,Departments!$A$5:$A$54,0)),"Department not on Departments sheet",IF(AND($I2713&lt;&gt;"",NOT(ISNUMBER($I2713))),"Date of birth is text, not a date",IF(AND($K2713&lt;&gt;"",NOT(ISNUMBER($K2713))),"Contract end is text, not a date","")))))</f>
        <v/>
      </c>
      <c r="AM2713" s="41">
        <f>IF($R2713=0,0,N($L2713)*(1+$Z2713+BonusMonths/12+IF($Q2713=1,0,EOSB))+N($M2713)+(N($L2713)+SI_Gross*N($M2713))*IF($Q2713=1,SI_O,SI_E))</f>
        <v/>
      </c>
      <c r="AN2713" s="41">
        <f>IF($R2713=0,0,(IF($Q2713=1,MedO,MedE+Ticket)+Training)/12)</f>
        <v/>
      </c>
    </row>
    <row r="2714">
      <c r="I2714" s="35" t="n"/>
      <c r="J2714" s="35" t="n"/>
      <c r="K2714" s="35" t="n"/>
      <c r="L2714" s="36" t="n"/>
      <c r="M2714" s="36" t="n"/>
      <c r="P2714" s="37" t="n"/>
      <c r="Q2714" s="38">
        <f>IF($C2714="",0,IF(OR(LOWER(TRIM($G2714))="omani",LOWER(TRIM($G2714))="oman",LOWER(TRIM($G2714))="om",LOWER(TRIM($G2714))="local"),1,0))</f>
        <v/>
      </c>
      <c r="R2714" s="38">
        <f>IF($C2714="",0,IF(OR(ISNUMBER(SEARCH("resign",$N2714)),ISNUMBER(SEARCH("terminat",$N2714)),ISNUMBER(SEARCH("inactive",$N2714)),ISNUMBER(SEARCH("vacan",$N2714)),ISNUMBER(SEARCH("deceased",$N2714)),ISNUMBER(SEARCH("separated",$N2714))),0,1))</f>
        <v/>
      </c>
      <c r="S2714">
        <f>IF(OR($R2714=0,NOT(ISNUMBER($I2714))),"",IFERROR(DATEDIF($I2714,DATE(FY,1,1),"y"),""))</f>
        <v/>
      </c>
      <c r="T2714">
        <f>IF(OR($R2714=0,NOT(ISNUMBER($J2714))),"",IFERROR(DATEDIF($J2714,DATE(FY,1,1),"y"),0))</f>
        <v/>
      </c>
      <c r="U2714" s="38">
        <f>IF(OR($R2714=0,NOT(ISNUMBER($I2714))),0,IF(YEAR($I2714)+IF($Q2714=1,RetAgeO,RetAgeE)=FY,MONTH($I2714),IF(YEAR($I2714)+IF($Q2714=1,RetAgeO,RetAgeE)&lt;FY,1,0)))</f>
        <v/>
      </c>
      <c r="V2714" s="38">
        <f>IF(OR($R2714=0,NOT(ISNUMBER($K2714))),0,IF(YEAR($K2714)=FY,MONTH($K2714),IF(YEAR($K2714)&lt;FY,1,0)))</f>
        <v/>
      </c>
      <c r="W2714" s="38">
        <f>IF($R2714=0,0,MIN(12,IF(AND(ISNUMBER($O2714),$O2714&gt;=1,$O2714&lt;=12),INT($O2714),12),IF(AND(RetireExit="Yes",$U2714&gt;0),$U2714,12),IF(AND(ContractExit="Yes",$V2714&gt;0),$V2714,12)))</f>
        <v/>
      </c>
      <c r="X2714" s="37">
        <f>IF(ISNUMBER($P2714),$P2714,IncPct)</f>
        <v/>
      </c>
      <c r="Y2714" s="39">
        <f>IF($W2714=0,0,MAX(0,MIN($W2714,IncMonth-1))+MAX(0,$W2714-IncMonth+1)*(1+$X2714))</f>
        <v/>
      </c>
      <c r="Z2714" s="40">
        <f>IF($C2714="",0,IFERROR(INDEX(Departments!$B$5:$B$54,MATCH($C2714,Departments!$A$5:$A$54,0)),0))</f>
        <v/>
      </c>
      <c r="AA2714" s="41">
        <f>N($L2714)*$Y2714</f>
        <v/>
      </c>
      <c r="AB2714" s="41">
        <f>N($M2714)*$Y2714</f>
        <v/>
      </c>
      <c r="AC2714" s="41">
        <f>$AA2714*$Z2714</f>
        <v/>
      </c>
      <c r="AD2714" s="41">
        <f>$AA2714*BonusMonths/12</f>
        <v/>
      </c>
      <c r="AE2714" s="41">
        <f>($AA2714+SI_Gross*$AB2714)*IF($Q2714=1,SI_O,SI_E)</f>
        <v/>
      </c>
      <c r="AF2714" s="41">
        <f>IF($Q2714=1,0,$AA2714*EOSB)</f>
        <v/>
      </c>
      <c r="AG2714" s="41">
        <f>$AN2714*$W2714</f>
        <v/>
      </c>
      <c r="AH2714" s="41">
        <f>SUM($AA2714:$AG2714)</f>
        <v/>
      </c>
      <c r="AI2714" s="41">
        <f>12*($AM2714+$AN2714)</f>
        <v/>
      </c>
      <c r="AJ2714" s="41">
        <f>$AM2714*((IncMonth-1)+(13-IncMonth)*(1+$X2714))+12*$AN2714</f>
        <v/>
      </c>
      <c r="AK2714" s="41">
        <f>IF($R2714=1,N($L2714)+N($M2714),0)</f>
        <v/>
      </c>
      <c r="AL2714">
        <f>IF($C2714="","",IF(N($L2714)&lt;=0,"Basic salary missing",IF(ISNA(MATCH($C2714,Departments!$A$5:$A$54,0)),"Department not on Departments sheet",IF(AND($I2714&lt;&gt;"",NOT(ISNUMBER($I2714))),"Date of birth is text, not a date",IF(AND($K2714&lt;&gt;"",NOT(ISNUMBER($K2714))),"Contract end is text, not a date","")))))</f>
        <v/>
      </c>
      <c r="AM2714" s="41">
        <f>IF($R2714=0,0,N($L2714)*(1+$Z2714+BonusMonths/12+IF($Q2714=1,0,EOSB))+N($M2714)+(N($L2714)+SI_Gross*N($M2714))*IF($Q2714=1,SI_O,SI_E))</f>
        <v/>
      </c>
      <c r="AN2714" s="41">
        <f>IF($R2714=0,0,(IF($Q2714=1,MedO,MedE+Ticket)+Training)/12)</f>
        <v/>
      </c>
    </row>
    <row r="2715">
      <c r="I2715" s="35" t="n"/>
      <c r="J2715" s="35" t="n"/>
      <c r="K2715" s="35" t="n"/>
      <c r="L2715" s="36" t="n"/>
      <c r="M2715" s="36" t="n"/>
      <c r="P2715" s="37" t="n"/>
      <c r="Q2715" s="38">
        <f>IF($C2715="",0,IF(OR(LOWER(TRIM($G2715))="omani",LOWER(TRIM($G2715))="oman",LOWER(TRIM($G2715))="om",LOWER(TRIM($G2715))="local"),1,0))</f>
        <v/>
      </c>
      <c r="R2715" s="38">
        <f>IF($C2715="",0,IF(OR(ISNUMBER(SEARCH("resign",$N2715)),ISNUMBER(SEARCH("terminat",$N2715)),ISNUMBER(SEARCH("inactive",$N2715)),ISNUMBER(SEARCH("vacan",$N2715)),ISNUMBER(SEARCH("deceased",$N2715)),ISNUMBER(SEARCH("separated",$N2715))),0,1))</f>
        <v/>
      </c>
      <c r="S2715">
        <f>IF(OR($R2715=0,NOT(ISNUMBER($I2715))),"",IFERROR(DATEDIF($I2715,DATE(FY,1,1),"y"),""))</f>
        <v/>
      </c>
      <c r="T2715">
        <f>IF(OR($R2715=0,NOT(ISNUMBER($J2715))),"",IFERROR(DATEDIF($J2715,DATE(FY,1,1),"y"),0))</f>
        <v/>
      </c>
      <c r="U2715" s="38">
        <f>IF(OR($R2715=0,NOT(ISNUMBER($I2715))),0,IF(YEAR($I2715)+IF($Q2715=1,RetAgeO,RetAgeE)=FY,MONTH($I2715),IF(YEAR($I2715)+IF($Q2715=1,RetAgeO,RetAgeE)&lt;FY,1,0)))</f>
        <v/>
      </c>
      <c r="V2715" s="38">
        <f>IF(OR($R2715=0,NOT(ISNUMBER($K2715))),0,IF(YEAR($K2715)=FY,MONTH($K2715),IF(YEAR($K2715)&lt;FY,1,0)))</f>
        <v/>
      </c>
      <c r="W2715" s="38">
        <f>IF($R2715=0,0,MIN(12,IF(AND(ISNUMBER($O2715),$O2715&gt;=1,$O2715&lt;=12),INT($O2715),12),IF(AND(RetireExit="Yes",$U2715&gt;0),$U2715,12),IF(AND(ContractExit="Yes",$V2715&gt;0),$V2715,12)))</f>
        <v/>
      </c>
      <c r="X2715" s="37">
        <f>IF(ISNUMBER($P2715),$P2715,IncPct)</f>
        <v/>
      </c>
      <c r="Y2715" s="39">
        <f>IF($W2715=0,0,MAX(0,MIN($W2715,IncMonth-1))+MAX(0,$W2715-IncMonth+1)*(1+$X2715))</f>
        <v/>
      </c>
      <c r="Z2715" s="40">
        <f>IF($C2715="",0,IFERROR(INDEX(Departments!$B$5:$B$54,MATCH($C2715,Departments!$A$5:$A$54,0)),0))</f>
        <v/>
      </c>
      <c r="AA2715" s="41">
        <f>N($L2715)*$Y2715</f>
        <v/>
      </c>
      <c r="AB2715" s="41">
        <f>N($M2715)*$Y2715</f>
        <v/>
      </c>
      <c r="AC2715" s="41">
        <f>$AA2715*$Z2715</f>
        <v/>
      </c>
      <c r="AD2715" s="41">
        <f>$AA2715*BonusMonths/12</f>
        <v/>
      </c>
      <c r="AE2715" s="41">
        <f>($AA2715+SI_Gross*$AB2715)*IF($Q2715=1,SI_O,SI_E)</f>
        <v/>
      </c>
      <c r="AF2715" s="41">
        <f>IF($Q2715=1,0,$AA2715*EOSB)</f>
        <v/>
      </c>
      <c r="AG2715" s="41">
        <f>$AN2715*$W2715</f>
        <v/>
      </c>
      <c r="AH2715" s="41">
        <f>SUM($AA2715:$AG2715)</f>
        <v/>
      </c>
      <c r="AI2715" s="41">
        <f>12*($AM2715+$AN2715)</f>
        <v/>
      </c>
      <c r="AJ2715" s="41">
        <f>$AM2715*((IncMonth-1)+(13-IncMonth)*(1+$X2715))+12*$AN2715</f>
        <v/>
      </c>
      <c r="AK2715" s="41">
        <f>IF($R2715=1,N($L2715)+N($M2715),0)</f>
        <v/>
      </c>
      <c r="AL2715">
        <f>IF($C2715="","",IF(N($L2715)&lt;=0,"Basic salary missing",IF(ISNA(MATCH($C2715,Departments!$A$5:$A$54,0)),"Department not on Departments sheet",IF(AND($I2715&lt;&gt;"",NOT(ISNUMBER($I2715))),"Date of birth is text, not a date",IF(AND($K2715&lt;&gt;"",NOT(ISNUMBER($K2715))),"Contract end is text, not a date","")))))</f>
        <v/>
      </c>
      <c r="AM2715" s="41">
        <f>IF($R2715=0,0,N($L2715)*(1+$Z2715+BonusMonths/12+IF($Q2715=1,0,EOSB))+N($M2715)+(N($L2715)+SI_Gross*N($M2715))*IF($Q2715=1,SI_O,SI_E))</f>
        <v/>
      </c>
      <c r="AN2715" s="41">
        <f>IF($R2715=0,0,(IF($Q2715=1,MedO,MedE+Ticket)+Training)/12)</f>
        <v/>
      </c>
    </row>
    <row r="2716">
      <c r="I2716" s="35" t="n"/>
      <c r="J2716" s="35" t="n"/>
      <c r="K2716" s="35" t="n"/>
      <c r="L2716" s="36" t="n"/>
      <c r="M2716" s="36" t="n"/>
      <c r="P2716" s="37" t="n"/>
      <c r="Q2716" s="38">
        <f>IF($C2716="",0,IF(OR(LOWER(TRIM($G2716))="omani",LOWER(TRIM($G2716))="oman",LOWER(TRIM($G2716))="om",LOWER(TRIM($G2716))="local"),1,0))</f>
        <v/>
      </c>
      <c r="R2716" s="38">
        <f>IF($C2716="",0,IF(OR(ISNUMBER(SEARCH("resign",$N2716)),ISNUMBER(SEARCH("terminat",$N2716)),ISNUMBER(SEARCH("inactive",$N2716)),ISNUMBER(SEARCH("vacan",$N2716)),ISNUMBER(SEARCH("deceased",$N2716)),ISNUMBER(SEARCH("separated",$N2716))),0,1))</f>
        <v/>
      </c>
      <c r="S2716">
        <f>IF(OR($R2716=0,NOT(ISNUMBER($I2716))),"",IFERROR(DATEDIF($I2716,DATE(FY,1,1),"y"),""))</f>
        <v/>
      </c>
      <c r="T2716">
        <f>IF(OR($R2716=0,NOT(ISNUMBER($J2716))),"",IFERROR(DATEDIF($J2716,DATE(FY,1,1),"y"),0))</f>
        <v/>
      </c>
      <c r="U2716" s="38">
        <f>IF(OR($R2716=0,NOT(ISNUMBER($I2716))),0,IF(YEAR($I2716)+IF($Q2716=1,RetAgeO,RetAgeE)=FY,MONTH($I2716),IF(YEAR($I2716)+IF($Q2716=1,RetAgeO,RetAgeE)&lt;FY,1,0)))</f>
        <v/>
      </c>
      <c r="V2716" s="38">
        <f>IF(OR($R2716=0,NOT(ISNUMBER($K2716))),0,IF(YEAR($K2716)=FY,MONTH($K2716),IF(YEAR($K2716)&lt;FY,1,0)))</f>
        <v/>
      </c>
      <c r="W2716" s="38">
        <f>IF($R2716=0,0,MIN(12,IF(AND(ISNUMBER($O2716),$O2716&gt;=1,$O2716&lt;=12),INT($O2716),12),IF(AND(RetireExit="Yes",$U2716&gt;0),$U2716,12),IF(AND(ContractExit="Yes",$V2716&gt;0),$V2716,12)))</f>
        <v/>
      </c>
      <c r="X2716" s="37">
        <f>IF(ISNUMBER($P2716),$P2716,IncPct)</f>
        <v/>
      </c>
      <c r="Y2716" s="39">
        <f>IF($W2716=0,0,MAX(0,MIN($W2716,IncMonth-1))+MAX(0,$W2716-IncMonth+1)*(1+$X2716))</f>
        <v/>
      </c>
      <c r="Z2716" s="40">
        <f>IF($C2716="",0,IFERROR(INDEX(Departments!$B$5:$B$54,MATCH($C2716,Departments!$A$5:$A$54,0)),0))</f>
        <v/>
      </c>
      <c r="AA2716" s="41">
        <f>N($L2716)*$Y2716</f>
        <v/>
      </c>
      <c r="AB2716" s="41">
        <f>N($M2716)*$Y2716</f>
        <v/>
      </c>
      <c r="AC2716" s="41">
        <f>$AA2716*$Z2716</f>
        <v/>
      </c>
      <c r="AD2716" s="41">
        <f>$AA2716*BonusMonths/12</f>
        <v/>
      </c>
      <c r="AE2716" s="41">
        <f>($AA2716+SI_Gross*$AB2716)*IF($Q2716=1,SI_O,SI_E)</f>
        <v/>
      </c>
      <c r="AF2716" s="41">
        <f>IF($Q2716=1,0,$AA2716*EOSB)</f>
        <v/>
      </c>
      <c r="AG2716" s="41">
        <f>$AN2716*$W2716</f>
        <v/>
      </c>
      <c r="AH2716" s="41">
        <f>SUM($AA2716:$AG2716)</f>
        <v/>
      </c>
      <c r="AI2716" s="41">
        <f>12*($AM2716+$AN2716)</f>
        <v/>
      </c>
      <c r="AJ2716" s="41">
        <f>$AM2716*((IncMonth-1)+(13-IncMonth)*(1+$X2716))+12*$AN2716</f>
        <v/>
      </c>
      <c r="AK2716" s="41">
        <f>IF($R2716=1,N($L2716)+N($M2716),0)</f>
        <v/>
      </c>
      <c r="AL2716">
        <f>IF($C2716="","",IF(N($L2716)&lt;=0,"Basic salary missing",IF(ISNA(MATCH($C2716,Departments!$A$5:$A$54,0)),"Department not on Departments sheet",IF(AND($I2716&lt;&gt;"",NOT(ISNUMBER($I2716))),"Date of birth is text, not a date",IF(AND($K2716&lt;&gt;"",NOT(ISNUMBER($K2716))),"Contract end is text, not a date","")))))</f>
        <v/>
      </c>
      <c r="AM2716" s="41">
        <f>IF($R2716=0,0,N($L2716)*(1+$Z2716+BonusMonths/12+IF($Q2716=1,0,EOSB))+N($M2716)+(N($L2716)+SI_Gross*N($M2716))*IF($Q2716=1,SI_O,SI_E))</f>
        <v/>
      </c>
      <c r="AN2716" s="41">
        <f>IF($R2716=0,0,(IF($Q2716=1,MedO,MedE+Ticket)+Training)/12)</f>
        <v/>
      </c>
    </row>
    <row r="2717">
      <c r="I2717" s="35" t="n"/>
      <c r="J2717" s="35" t="n"/>
      <c r="K2717" s="35" t="n"/>
      <c r="L2717" s="36" t="n"/>
      <c r="M2717" s="36" t="n"/>
      <c r="P2717" s="37" t="n"/>
      <c r="Q2717" s="38">
        <f>IF($C2717="",0,IF(OR(LOWER(TRIM($G2717))="omani",LOWER(TRIM($G2717))="oman",LOWER(TRIM($G2717))="om",LOWER(TRIM($G2717))="local"),1,0))</f>
        <v/>
      </c>
      <c r="R2717" s="38">
        <f>IF($C2717="",0,IF(OR(ISNUMBER(SEARCH("resign",$N2717)),ISNUMBER(SEARCH("terminat",$N2717)),ISNUMBER(SEARCH("inactive",$N2717)),ISNUMBER(SEARCH("vacan",$N2717)),ISNUMBER(SEARCH("deceased",$N2717)),ISNUMBER(SEARCH("separated",$N2717))),0,1))</f>
        <v/>
      </c>
      <c r="S2717">
        <f>IF(OR($R2717=0,NOT(ISNUMBER($I2717))),"",IFERROR(DATEDIF($I2717,DATE(FY,1,1),"y"),""))</f>
        <v/>
      </c>
      <c r="T2717">
        <f>IF(OR($R2717=0,NOT(ISNUMBER($J2717))),"",IFERROR(DATEDIF($J2717,DATE(FY,1,1),"y"),0))</f>
        <v/>
      </c>
      <c r="U2717" s="38">
        <f>IF(OR($R2717=0,NOT(ISNUMBER($I2717))),0,IF(YEAR($I2717)+IF($Q2717=1,RetAgeO,RetAgeE)=FY,MONTH($I2717),IF(YEAR($I2717)+IF($Q2717=1,RetAgeO,RetAgeE)&lt;FY,1,0)))</f>
        <v/>
      </c>
      <c r="V2717" s="38">
        <f>IF(OR($R2717=0,NOT(ISNUMBER($K2717))),0,IF(YEAR($K2717)=FY,MONTH($K2717),IF(YEAR($K2717)&lt;FY,1,0)))</f>
        <v/>
      </c>
      <c r="W2717" s="38">
        <f>IF($R2717=0,0,MIN(12,IF(AND(ISNUMBER($O2717),$O2717&gt;=1,$O2717&lt;=12),INT($O2717),12),IF(AND(RetireExit="Yes",$U2717&gt;0),$U2717,12),IF(AND(ContractExit="Yes",$V2717&gt;0),$V2717,12)))</f>
        <v/>
      </c>
      <c r="X2717" s="37">
        <f>IF(ISNUMBER($P2717),$P2717,IncPct)</f>
        <v/>
      </c>
      <c r="Y2717" s="39">
        <f>IF($W2717=0,0,MAX(0,MIN($W2717,IncMonth-1))+MAX(0,$W2717-IncMonth+1)*(1+$X2717))</f>
        <v/>
      </c>
      <c r="Z2717" s="40">
        <f>IF($C2717="",0,IFERROR(INDEX(Departments!$B$5:$B$54,MATCH($C2717,Departments!$A$5:$A$54,0)),0))</f>
        <v/>
      </c>
      <c r="AA2717" s="41">
        <f>N($L2717)*$Y2717</f>
        <v/>
      </c>
      <c r="AB2717" s="41">
        <f>N($M2717)*$Y2717</f>
        <v/>
      </c>
      <c r="AC2717" s="41">
        <f>$AA2717*$Z2717</f>
        <v/>
      </c>
      <c r="AD2717" s="41">
        <f>$AA2717*BonusMonths/12</f>
        <v/>
      </c>
      <c r="AE2717" s="41">
        <f>($AA2717+SI_Gross*$AB2717)*IF($Q2717=1,SI_O,SI_E)</f>
        <v/>
      </c>
      <c r="AF2717" s="41">
        <f>IF($Q2717=1,0,$AA2717*EOSB)</f>
        <v/>
      </c>
      <c r="AG2717" s="41">
        <f>$AN2717*$W2717</f>
        <v/>
      </c>
      <c r="AH2717" s="41">
        <f>SUM($AA2717:$AG2717)</f>
        <v/>
      </c>
      <c r="AI2717" s="41">
        <f>12*($AM2717+$AN2717)</f>
        <v/>
      </c>
      <c r="AJ2717" s="41">
        <f>$AM2717*((IncMonth-1)+(13-IncMonth)*(1+$X2717))+12*$AN2717</f>
        <v/>
      </c>
      <c r="AK2717" s="41">
        <f>IF($R2717=1,N($L2717)+N($M2717),0)</f>
        <v/>
      </c>
      <c r="AL2717">
        <f>IF($C2717="","",IF(N($L2717)&lt;=0,"Basic salary missing",IF(ISNA(MATCH($C2717,Departments!$A$5:$A$54,0)),"Department not on Departments sheet",IF(AND($I2717&lt;&gt;"",NOT(ISNUMBER($I2717))),"Date of birth is text, not a date",IF(AND($K2717&lt;&gt;"",NOT(ISNUMBER($K2717))),"Contract end is text, not a date","")))))</f>
        <v/>
      </c>
      <c r="AM2717" s="41">
        <f>IF($R2717=0,0,N($L2717)*(1+$Z2717+BonusMonths/12+IF($Q2717=1,0,EOSB))+N($M2717)+(N($L2717)+SI_Gross*N($M2717))*IF($Q2717=1,SI_O,SI_E))</f>
        <v/>
      </c>
      <c r="AN2717" s="41">
        <f>IF($R2717=0,0,(IF($Q2717=1,MedO,MedE+Ticket)+Training)/12)</f>
        <v/>
      </c>
    </row>
    <row r="2718">
      <c r="I2718" s="35" t="n"/>
      <c r="J2718" s="35" t="n"/>
      <c r="K2718" s="35" t="n"/>
      <c r="L2718" s="36" t="n"/>
      <c r="M2718" s="36" t="n"/>
      <c r="P2718" s="37" t="n"/>
      <c r="Q2718" s="38">
        <f>IF($C2718="",0,IF(OR(LOWER(TRIM($G2718))="omani",LOWER(TRIM($G2718))="oman",LOWER(TRIM($G2718))="om",LOWER(TRIM($G2718))="local"),1,0))</f>
        <v/>
      </c>
      <c r="R2718" s="38">
        <f>IF($C2718="",0,IF(OR(ISNUMBER(SEARCH("resign",$N2718)),ISNUMBER(SEARCH("terminat",$N2718)),ISNUMBER(SEARCH("inactive",$N2718)),ISNUMBER(SEARCH("vacan",$N2718)),ISNUMBER(SEARCH("deceased",$N2718)),ISNUMBER(SEARCH("separated",$N2718))),0,1))</f>
        <v/>
      </c>
      <c r="S2718">
        <f>IF(OR($R2718=0,NOT(ISNUMBER($I2718))),"",IFERROR(DATEDIF($I2718,DATE(FY,1,1),"y"),""))</f>
        <v/>
      </c>
      <c r="T2718">
        <f>IF(OR($R2718=0,NOT(ISNUMBER($J2718))),"",IFERROR(DATEDIF($J2718,DATE(FY,1,1),"y"),0))</f>
        <v/>
      </c>
      <c r="U2718" s="38">
        <f>IF(OR($R2718=0,NOT(ISNUMBER($I2718))),0,IF(YEAR($I2718)+IF($Q2718=1,RetAgeO,RetAgeE)=FY,MONTH($I2718),IF(YEAR($I2718)+IF($Q2718=1,RetAgeO,RetAgeE)&lt;FY,1,0)))</f>
        <v/>
      </c>
      <c r="V2718" s="38">
        <f>IF(OR($R2718=0,NOT(ISNUMBER($K2718))),0,IF(YEAR($K2718)=FY,MONTH($K2718),IF(YEAR($K2718)&lt;FY,1,0)))</f>
        <v/>
      </c>
      <c r="W2718" s="38">
        <f>IF($R2718=0,0,MIN(12,IF(AND(ISNUMBER($O2718),$O2718&gt;=1,$O2718&lt;=12),INT($O2718),12),IF(AND(RetireExit="Yes",$U2718&gt;0),$U2718,12),IF(AND(ContractExit="Yes",$V2718&gt;0),$V2718,12)))</f>
        <v/>
      </c>
      <c r="X2718" s="37">
        <f>IF(ISNUMBER($P2718),$P2718,IncPct)</f>
        <v/>
      </c>
      <c r="Y2718" s="39">
        <f>IF($W2718=0,0,MAX(0,MIN($W2718,IncMonth-1))+MAX(0,$W2718-IncMonth+1)*(1+$X2718))</f>
        <v/>
      </c>
      <c r="Z2718" s="40">
        <f>IF($C2718="",0,IFERROR(INDEX(Departments!$B$5:$B$54,MATCH($C2718,Departments!$A$5:$A$54,0)),0))</f>
        <v/>
      </c>
      <c r="AA2718" s="41">
        <f>N($L2718)*$Y2718</f>
        <v/>
      </c>
      <c r="AB2718" s="41">
        <f>N($M2718)*$Y2718</f>
        <v/>
      </c>
      <c r="AC2718" s="41">
        <f>$AA2718*$Z2718</f>
        <v/>
      </c>
      <c r="AD2718" s="41">
        <f>$AA2718*BonusMonths/12</f>
        <v/>
      </c>
      <c r="AE2718" s="41">
        <f>($AA2718+SI_Gross*$AB2718)*IF($Q2718=1,SI_O,SI_E)</f>
        <v/>
      </c>
      <c r="AF2718" s="41">
        <f>IF($Q2718=1,0,$AA2718*EOSB)</f>
        <v/>
      </c>
      <c r="AG2718" s="41">
        <f>$AN2718*$W2718</f>
        <v/>
      </c>
      <c r="AH2718" s="41">
        <f>SUM($AA2718:$AG2718)</f>
        <v/>
      </c>
      <c r="AI2718" s="41">
        <f>12*($AM2718+$AN2718)</f>
        <v/>
      </c>
      <c r="AJ2718" s="41">
        <f>$AM2718*((IncMonth-1)+(13-IncMonth)*(1+$X2718))+12*$AN2718</f>
        <v/>
      </c>
      <c r="AK2718" s="41">
        <f>IF($R2718=1,N($L2718)+N($M2718),0)</f>
        <v/>
      </c>
      <c r="AL2718">
        <f>IF($C2718="","",IF(N($L2718)&lt;=0,"Basic salary missing",IF(ISNA(MATCH($C2718,Departments!$A$5:$A$54,0)),"Department not on Departments sheet",IF(AND($I2718&lt;&gt;"",NOT(ISNUMBER($I2718))),"Date of birth is text, not a date",IF(AND($K2718&lt;&gt;"",NOT(ISNUMBER($K2718))),"Contract end is text, not a date","")))))</f>
        <v/>
      </c>
      <c r="AM2718" s="41">
        <f>IF($R2718=0,0,N($L2718)*(1+$Z2718+BonusMonths/12+IF($Q2718=1,0,EOSB))+N($M2718)+(N($L2718)+SI_Gross*N($M2718))*IF($Q2718=1,SI_O,SI_E))</f>
        <v/>
      </c>
      <c r="AN2718" s="41">
        <f>IF($R2718=0,0,(IF($Q2718=1,MedO,MedE+Ticket)+Training)/12)</f>
        <v/>
      </c>
    </row>
    <row r="2719">
      <c r="I2719" s="35" t="n"/>
      <c r="J2719" s="35" t="n"/>
      <c r="K2719" s="35" t="n"/>
      <c r="L2719" s="36" t="n"/>
      <c r="M2719" s="36" t="n"/>
      <c r="P2719" s="37" t="n"/>
      <c r="Q2719" s="38">
        <f>IF($C2719="",0,IF(OR(LOWER(TRIM($G2719))="omani",LOWER(TRIM($G2719))="oman",LOWER(TRIM($G2719))="om",LOWER(TRIM($G2719))="local"),1,0))</f>
        <v/>
      </c>
      <c r="R2719" s="38">
        <f>IF($C2719="",0,IF(OR(ISNUMBER(SEARCH("resign",$N2719)),ISNUMBER(SEARCH("terminat",$N2719)),ISNUMBER(SEARCH("inactive",$N2719)),ISNUMBER(SEARCH("vacan",$N2719)),ISNUMBER(SEARCH("deceased",$N2719)),ISNUMBER(SEARCH("separated",$N2719))),0,1))</f>
        <v/>
      </c>
      <c r="S2719">
        <f>IF(OR($R2719=0,NOT(ISNUMBER($I2719))),"",IFERROR(DATEDIF($I2719,DATE(FY,1,1),"y"),""))</f>
        <v/>
      </c>
      <c r="T2719">
        <f>IF(OR($R2719=0,NOT(ISNUMBER($J2719))),"",IFERROR(DATEDIF($J2719,DATE(FY,1,1),"y"),0))</f>
        <v/>
      </c>
      <c r="U2719" s="38">
        <f>IF(OR($R2719=0,NOT(ISNUMBER($I2719))),0,IF(YEAR($I2719)+IF($Q2719=1,RetAgeO,RetAgeE)=FY,MONTH($I2719),IF(YEAR($I2719)+IF($Q2719=1,RetAgeO,RetAgeE)&lt;FY,1,0)))</f>
        <v/>
      </c>
      <c r="V2719" s="38">
        <f>IF(OR($R2719=0,NOT(ISNUMBER($K2719))),0,IF(YEAR($K2719)=FY,MONTH($K2719),IF(YEAR($K2719)&lt;FY,1,0)))</f>
        <v/>
      </c>
      <c r="W2719" s="38">
        <f>IF($R2719=0,0,MIN(12,IF(AND(ISNUMBER($O2719),$O2719&gt;=1,$O2719&lt;=12),INT($O2719),12),IF(AND(RetireExit="Yes",$U2719&gt;0),$U2719,12),IF(AND(ContractExit="Yes",$V2719&gt;0),$V2719,12)))</f>
        <v/>
      </c>
      <c r="X2719" s="37">
        <f>IF(ISNUMBER($P2719),$P2719,IncPct)</f>
        <v/>
      </c>
      <c r="Y2719" s="39">
        <f>IF($W2719=0,0,MAX(0,MIN($W2719,IncMonth-1))+MAX(0,$W2719-IncMonth+1)*(1+$X2719))</f>
        <v/>
      </c>
      <c r="Z2719" s="40">
        <f>IF($C2719="",0,IFERROR(INDEX(Departments!$B$5:$B$54,MATCH($C2719,Departments!$A$5:$A$54,0)),0))</f>
        <v/>
      </c>
      <c r="AA2719" s="41">
        <f>N($L2719)*$Y2719</f>
        <v/>
      </c>
      <c r="AB2719" s="41">
        <f>N($M2719)*$Y2719</f>
        <v/>
      </c>
      <c r="AC2719" s="41">
        <f>$AA2719*$Z2719</f>
        <v/>
      </c>
      <c r="AD2719" s="41">
        <f>$AA2719*BonusMonths/12</f>
        <v/>
      </c>
      <c r="AE2719" s="41">
        <f>($AA2719+SI_Gross*$AB2719)*IF($Q2719=1,SI_O,SI_E)</f>
        <v/>
      </c>
      <c r="AF2719" s="41">
        <f>IF($Q2719=1,0,$AA2719*EOSB)</f>
        <v/>
      </c>
      <c r="AG2719" s="41">
        <f>$AN2719*$W2719</f>
        <v/>
      </c>
      <c r="AH2719" s="41">
        <f>SUM($AA2719:$AG2719)</f>
        <v/>
      </c>
      <c r="AI2719" s="41">
        <f>12*($AM2719+$AN2719)</f>
        <v/>
      </c>
      <c r="AJ2719" s="41">
        <f>$AM2719*((IncMonth-1)+(13-IncMonth)*(1+$X2719))+12*$AN2719</f>
        <v/>
      </c>
      <c r="AK2719" s="41">
        <f>IF($R2719=1,N($L2719)+N($M2719),0)</f>
        <v/>
      </c>
      <c r="AL2719">
        <f>IF($C2719="","",IF(N($L2719)&lt;=0,"Basic salary missing",IF(ISNA(MATCH($C2719,Departments!$A$5:$A$54,0)),"Department not on Departments sheet",IF(AND($I2719&lt;&gt;"",NOT(ISNUMBER($I2719))),"Date of birth is text, not a date",IF(AND($K2719&lt;&gt;"",NOT(ISNUMBER($K2719))),"Contract end is text, not a date","")))))</f>
        <v/>
      </c>
      <c r="AM2719" s="41">
        <f>IF($R2719=0,0,N($L2719)*(1+$Z2719+BonusMonths/12+IF($Q2719=1,0,EOSB))+N($M2719)+(N($L2719)+SI_Gross*N($M2719))*IF($Q2719=1,SI_O,SI_E))</f>
        <v/>
      </c>
      <c r="AN2719" s="41">
        <f>IF($R2719=0,0,(IF($Q2719=1,MedO,MedE+Ticket)+Training)/12)</f>
        <v/>
      </c>
    </row>
    <row r="2720">
      <c r="I2720" s="35" t="n"/>
      <c r="J2720" s="35" t="n"/>
      <c r="K2720" s="35" t="n"/>
      <c r="L2720" s="36" t="n"/>
      <c r="M2720" s="36" t="n"/>
      <c r="P2720" s="37" t="n"/>
      <c r="Q2720" s="38">
        <f>IF($C2720="",0,IF(OR(LOWER(TRIM($G2720))="omani",LOWER(TRIM($G2720))="oman",LOWER(TRIM($G2720))="om",LOWER(TRIM($G2720))="local"),1,0))</f>
        <v/>
      </c>
      <c r="R2720" s="38">
        <f>IF($C2720="",0,IF(OR(ISNUMBER(SEARCH("resign",$N2720)),ISNUMBER(SEARCH("terminat",$N2720)),ISNUMBER(SEARCH("inactive",$N2720)),ISNUMBER(SEARCH("vacan",$N2720)),ISNUMBER(SEARCH("deceased",$N2720)),ISNUMBER(SEARCH("separated",$N2720))),0,1))</f>
        <v/>
      </c>
      <c r="S2720">
        <f>IF(OR($R2720=0,NOT(ISNUMBER($I2720))),"",IFERROR(DATEDIF($I2720,DATE(FY,1,1),"y"),""))</f>
        <v/>
      </c>
      <c r="T2720">
        <f>IF(OR($R2720=0,NOT(ISNUMBER($J2720))),"",IFERROR(DATEDIF($J2720,DATE(FY,1,1),"y"),0))</f>
        <v/>
      </c>
      <c r="U2720" s="38">
        <f>IF(OR($R2720=0,NOT(ISNUMBER($I2720))),0,IF(YEAR($I2720)+IF($Q2720=1,RetAgeO,RetAgeE)=FY,MONTH($I2720),IF(YEAR($I2720)+IF($Q2720=1,RetAgeO,RetAgeE)&lt;FY,1,0)))</f>
        <v/>
      </c>
      <c r="V2720" s="38">
        <f>IF(OR($R2720=0,NOT(ISNUMBER($K2720))),0,IF(YEAR($K2720)=FY,MONTH($K2720),IF(YEAR($K2720)&lt;FY,1,0)))</f>
        <v/>
      </c>
      <c r="W2720" s="38">
        <f>IF($R2720=0,0,MIN(12,IF(AND(ISNUMBER($O2720),$O2720&gt;=1,$O2720&lt;=12),INT($O2720),12),IF(AND(RetireExit="Yes",$U2720&gt;0),$U2720,12),IF(AND(ContractExit="Yes",$V2720&gt;0),$V2720,12)))</f>
        <v/>
      </c>
      <c r="X2720" s="37">
        <f>IF(ISNUMBER($P2720),$P2720,IncPct)</f>
        <v/>
      </c>
      <c r="Y2720" s="39">
        <f>IF($W2720=0,0,MAX(0,MIN($W2720,IncMonth-1))+MAX(0,$W2720-IncMonth+1)*(1+$X2720))</f>
        <v/>
      </c>
      <c r="Z2720" s="40">
        <f>IF($C2720="",0,IFERROR(INDEX(Departments!$B$5:$B$54,MATCH($C2720,Departments!$A$5:$A$54,0)),0))</f>
        <v/>
      </c>
      <c r="AA2720" s="41">
        <f>N($L2720)*$Y2720</f>
        <v/>
      </c>
      <c r="AB2720" s="41">
        <f>N($M2720)*$Y2720</f>
        <v/>
      </c>
      <c r="AC2720" s="41">
        <f>$AA2720*$Z2720</f>
        <v/>
      </c>
      <c r="AD2720" s="41">
        <f>$AA2720*BonusMonths/12</f>
        <v/>
      </c>
      <c r="AE2720" s="41">
        <f>($AA2720+SI_Gross*$AB2720)*IF($Q2720=1,SI_O,SI_E)</f>
        <v/>
      </c>
      <c r="AF2720" s="41">
        <f>IF($Q2720=1,0,$AA2720*EOSB)</f>
        <v/>
      </c>
      <c r="AG2720" s="41">
        <f>$AN2720*$W2720</f>
        <v/>
      </c>
      <c r="AH2720" s="41">
        <f>SUM($AA2720:$AG2720)</f>
        <v/>
      </c>
      <c r="AI2720" s="41">
        <f>12*($AM2720+$AN2720)</f>
        <v/>
      </c>
      <c r="AJ2720" s="41">
        <f>$AM2720*((IncMonth-1)+(13-IncMonth)*(1+$X2720))+12*$AN2720</f>
        <v/>
      </c>
      <c r="AK2720" s="41">
        <f>IF($R2720=1,N($L2720)+N($M2720),0)</f>
        <v/>
      </c>
      <c r="AL2720">
        <f>IF($C2720="","",IF(N($L2720)&lt;=0,"Basic salary missing",IF(ISNA(MATCH($C2720,Departments!$A$5:$A$54,0)),"Department not on Departments sheet",IF(AND($I2720&lt;&gt;"",NOT(ISNUMBER($I2720))),"Date of birth is text, not a date",IF(AND($K2720&lt;&gt;"",NOT(ISNUMBER($K2720))),"Contract end is text, not a date","")))))</f>
        <v/>
      </c>
      <c r="AM2720" s="41">
        <f>IF($R2720=0,0,N($L2720)*(1+$Z2720+BonusMonths/12+IF($Q2720=1,0,EOSB))+N($M2720)+(N($L2720)+SI_Gross*N($M2720))*IF($Q2720=1,SI_O,SI_E))</f>
        <v/>
      </c>
      <c r="AN2720" s="41">
        <f>IF($R2720=0,0,(IF($Q2720=1,MedO,MedE+Ticket)+Training)/12)</f>
        <v/>
      </c>
    </row>
    <row r="2721">
      <c r="I2721" s="35" t="n"/>
      <c r="J2721" s="35" t="n"/>
      <c r="K2721" s="35" t="n"/>
      <c r="L2721" s="36" t="n"/>
      <c r="M2721" s="36" t="n"/>
      <c r="P2721" s="37" t="n"/>
      <c r="Q2721" s="38">
        <f>IF($C2721="",0,IF(OR(LOWER(TRIM($G2721))="omani",LOWER(TRIM($G2721))="oman",LOWER(TRIM($G2721))="om",LOWER(TRIM($G2721))="local"),1,0))</f>
        <v/>
      </c>
      <c r="R2721" s="38">
        <f>IF($C2721="",0,IF(OR(ISNUMBER(SEARCH("resign",$N2721)),ISNUMBER(SEARCH("terminat",$N2721)),ISNUMBER(SEARCH("inactive",$N2721)),ISNUMBER(SEARCH("vacan",$N2721)),ISNUMBER(SEARCH("deceased",$N2721)),ISNUMBER(SEARCH("separated",$N2721))),0,1))</f>
        <v/>
      </c>
      <c r="S2721">
        <f>IF(OR($R2721=0,NOT(ISNUMBER($I2721))),"",IFERROR(DATEDIF($I2721,DATE(FY,1,1),"y"),""))</f>
        <v/>
      </c>
      <c r="T2721">
        <f>IF(OR($R2721=0,NOT(ISNUMBER($J2721))),"",IFERROR(DATEDIF($J2721,DATE(FY,1,1),"y"),0))</f>
        <v/>
      </c>
      <c r="U2721" s="38">
        <f>IF(OR($R2721=0,NOT(ISNUMBER($I2721))),0,IF(YEAR($I2721)+IF($Q2721=1,RetAgeO,RetAgeE)=FY,MONTH($I2721),IF(YEAR($I2721)+IF($Q2721=1,RetAgeO,RetAgeE)&lt;FY,1,0)))</f>
        <v/>
      </c>
      <c r="V2721" s="38">
        <f>IF(OR($R2721=0,NOT(ISNUMBER($K2721))),0,IF(YEAR($K2721)=FY,MONTH($K2721),IF(YEAR($K2721)&lt;FY,1,0)))</f>
        <v/>
      </c>
      <c r="W2721" s="38">
        <f>IF($R2721=0,0,MIN(12,IF(AND(ISNUMBER($O2721),$O2721&gt;=1,$O2721&lt;=12),INT($O2721),12),IF(AND(RetireExit="Yes",$U2721&gt;0),$U2721,12),IF(AND(ContractExit="Yes",$V2721&gt;0),$V2721,12)))</f>
        <v/>
      </c>
      <c r="X2721" s="37">
        <f>IF(ISNUMBER($P2721),$P2721,IncPct)</f>
        <v/>
      </c>
      <c r="Y2721" s="39">
        <f>IF($W2721=0,0,MAX(0,MIN($W2721,IncMonth-1))+MAX(0,$W2721-IncMonth+1)*(1+$X2721))</f>
        <v/>
      </c>
      <c r="Z2721" s="40">
        <f>IF($C2721="",0,IFERROR(INDEX(Departments!$B$5:$B$54,MATCH($C2721,Departments!$A$5:$A$54,0)),0))</f>
        <v/>
      </c>
      <c r="AA2721" s="41">
        <f>N($L2721)*$Y2721</f>
        <v/>
      </c>
      <c r="AB2721" s="41">
        <f>N($M2721)*$Y2721</f>
        <v/>
      </c>
      <c r="AC2721" s="41">
        <f>$AA2721*$Z2721</f>
        <v/>
      </c>
      <c r="AD2721" s="41">
        <f>$AA2721*BonusMonths/12</f>
        <v/>
      </c>
      <c r="AE2721" s="41">
        <f>($AA2721+SI_Gross*$AB2721)*IF($Q2721=1,SI_O,SI_E)</f>
        <v/>
      </c>
      <c r="AF2721" s="41">
        <f>IF($Q2721=1,0,$AA2721*EOSB)</f>
        <v/>
      </c>
      <c r="AG2721" s="41">
        <f>$AN2721*$W2721</f>
        <v/>
      </c>
      <c r="AH2721" s="41">
        <f>SUM($AA2721:$AG2721)</f>
        <v/>
      </c>
      <c r="AI2721" s="41">
        <f>12*($AM2721+$AN2721)</f>
        <v/>
      </c>
      <c r="AJ2721" s="41">
        <f>$AM2721*((IncMonth-1)+(13-IncMonth)*(1+$X2721))+12*$AN2721</f>
        <v/>
      </c>
      <c r="AK2721" s="41">
        <f>IF($R2721=1,N($L2721)+N($M2721),0)</f>
        <v/>
      </c>
      <c r="AL2721">
        <f>IF($C2721="","",IF(N($L2721)&lt;=0,"Basic salary missing",IF(ISNA(MATCH($C2721,Departments!$A$5:$A$54,0)),"Department not on Departments sheet",IF(AND($I2721&lt;&gt;"",NOT(ISNUMBER($I2721))),"Date of birth is text, not a date",IF(AND($K2721&lt;&gt;"",NOT(ISNUMBER($K2721))),"Contract end is text, not a date","")))))</f>
        <v/>
      </c>
      <c r="AM2721" s="41">
        <f>IF($R2721=0,0,N($L2721)*(1+$Z2721+BonusMonths/12+IF($Q2721=1,0,EOSB))+N($M2721)+(N($L2721)+SI_Gross*N($M2721))*IF($Q2721=1,SI_O,SI_E))</f>
        <v/>
      </c>
      <c r="AN2721" s="41">
        <f>IF($R2721=0,0,(IF($Q2721=1,MedO,MedE+Ticket)+Training)/12)</f>
        <v/>
      </c>
    </row>
    <row r="2722">
      <c r="I2722" s="35" t="n"/>
      <c r="J2722" s="35" t="n"/>
      <c r="K2722" s="35" t="n"/>
      <c r="L2722" s="36" t="n"/>
      <c r="M2722" s="36" t="n"/>
      <c r="P2722" s="37" t="n"/>
      <c r="Q2722" s="38">
        <f>IF($C2722="",0,IF(OR(LOWER(TRIM($G2722))="omani",LOWER(TRIM($G2722))="oman",LOWER(TRIM($G2722))="om",LOWER(TRIM($G2722))="local"),1,0))</f>
        <v/>
      </c>
      <c r="R2722" s="38">
        <f>IF($C2722="",0,IF(OR(ISNUMBER(SEARCH("resign",$N2722)),ISNUMBER(SEARCH("terminat",$N2722)),ISNUMBER(SEARCH("inactive",$N2722)),ISNUMBER(SEARCH("vacan",$N2722)),ISNUMBER(SEARCH("deceased",$N2722)),ISNUMBER(SEARCH("separated",$N2722))),0,1))</f>
        <v/>
      </c>
      <c r="S2722">
        <f>IF(OR($R2722=0,NOT(ISNUMBER($I2722))),"",IFERROR(DATEDIF($I2722,DATE(FY,1,1),"y"),""))</f>
        <v/>
      </c>
      <c r="T2722">
        <f>IF(OR($R2722=0,NOT(ISNUMBER($J2722))),"",IFERROR(DATEDIF($J2722,DATE(FY,1,1),"y"),0))</f>
        <v/>
      </c>
      <c r="U2722" s="38">
        <f>IF(OR($R2722=0,NOT(ISNUMBER($I2722))),0,IF(YEAR($I2722)+IF($Q2722=1,RetAgeO,RetAgeE)=FY,MONTH($I2722),IF(YEAR($I2722)+IF($Q2722=1,RetAgeO,RetAgeE)&lt;FY,1,0)))</f>
        <v/>
      </c>
      <c r="V2722" s="38">
        <f>IF(OR($R2722=0,NOT(ISNUMBER($K2722))),0,IF(YEAR($K2722)=FY,MONTH($K2722),IF(YEAR($K2722)&lt;FY,1,0)))</f>
        <v/>
      </c>
      <c r="W2722" s="38">
        <f>IF($R2722=0,0,MIN(12,IF(AND(ISNUMBER($O2722),$O2722&gt;=1,$O2722&lt;=12),INT($O2722),12),IF(AND(RetireExit="Yes",$U2722&gt;0),$U2722,12),IF(AND(ContractExit="Yes",$V2722&gt;0),$V2722,12)))</f>
        <v/>
      </c>
      <c r="X2722" s="37">
        <f>IF(ISNUMBER($P2722),$P2722,IncPct)</f>
        <v/>
      </c>
      <c r="Y2722" s="39">
        <f>IF($W2722=0,0,MAX(0,MIN($W2722,IncMonth-1))+MAX(0,$W2722-IncMonth+1)*(1+$X2722))</f>
        <v/>
      </c>
      <c r="Z2722" s="40">
        <f>IF($C2722="",0,IFERROR(INDEX(Departments!$B$5:$B$54,MATCH($C2722,Departments!$A$5:$A$54,0)),0))</f>
        <v/>
      </c>
      <c r="AA2722" s="41">
        <f>N($L2722)*$Y2722</f>
        <v/>
      </c>
      <c r="AB2722" s="41">
        <f>N($M2722)*$Y2722</f>
        <v/>
      </c>
      <c r="AC2722" s="41">
        <f>$AA2722*$Z2722</f>
        <v/>
      </c>
      <c r="AD2722" s="41">
        <f>$AA2722*BonusMonths/12</f>
        <v/>
      </c>
      <c r="AE2722" s="41">
        <f>($AA2722+SI_Gross*$AB2722)*IF($Q2722=1,SI_O,SI_E)</f>
        <v/>
      </c>
      <c r="AF2722" s="41">
        <f>IF($Q2722=1,0,$AA2722*EOSB)</f>
        <v/>
      </c>
      <c r="AG2722" s="41">
        <f>$AN2722*$W2722</f>
        <v/>
      </c>
      <c r="AH2722" s="41">
        <f>SUM($AA2722:$AG2722)</f>
        <v/>
      </c>
      <c r="AI2722" s="41">
        <f>12*($AM2722+$AN2722)</f>
        <v/>
      </c>
      <c r="AJ2722" s="41">
        <f>$AM2722*((IncMonth-1)+(13-IncMonth)*(1+$X2722))+12*$AN2722</f>
        <v/>
      </c>
      <c r="AK2722" s="41">
        <f>IF($R2722=1,N($L2722)+N($M2722),0)</f>
        <v/>
      </c>
      <c r="AL2722">
        <f>IF($C2722="","",IF(N($L2722)&lt;=0,"Basic salary missing",IF(ISNA(MATCH($C2722,Departments!$A$5:$A$54,0)),"Department not on Departments sheet",IF(AND($I2722&lt;&gt;"",NOT(ISNUMBER($I2722))),"Date of birth is text, not a date",IF(AND($K2722&lt;&gt;"",NOT(ISNUMBER($K2722))),"Contract end is text, not a date","")))))</f>
        <v/>
      </c>
      <c r="AM2722" s="41">
        <f>IF($R2722=0,0,N($L2722)*(1+$Z2722+BonusMonths/12+IF($Q2722=1,0,EOSB))+N($M2722)+(N($L2722)+SI_Gross*N($M2722))*IF($Q2722=1,SI_O,SI_E))</f>
        <v/>
      </c>
      <c r="AN2722" s="41">
        <f>IF($R2722=0,0,(IF($Q2722=1,MedO,MedE+Ticket)+Training)/12)</f>
        <v/>
      </c>
    </row>
    <row r="2723">
      <c r="I2723" s="35" t="n"/>
      <c r="J2723" s="35" t="n"/>
      <c r="K2723" s="35" t="n"/>
      <c r="L2723" s="36" t="n"/>
      <c r="M2723" s="36" t="n"/>
      <c r="P2723" s="37" t="n"/>
      <c r="Q2723" s="38">
        <f>IF($C2723="",0,IF(OR(LOWER(TRIM($G2723))="omani",LOWER(TRIM($G2723))="oman",LOWER(TRIM($G2723))="om",LOWER(TRIM($G2723))="local"),1,0))</f>
        <v/>
      </c>
      <c r="R2723" s="38">
        <f>IF($C2723="",0,IF(OR(ISNUMBER(SEARCH("resign",$N2723)),ISNUMBER(SEARCH("terminat",$N2723)),ISNUMBER(SEARCH("inactive",$N2723)),ISNUMBER(SEARCH("vacan",$N2723)),ISNUMBER(SEARCH("deceased",$N2723)),ISNUMBER(SEARCH("separated",$N2723))),0,1))</f>
        <v/>
      </c>
      <c r="S2723">
        <f>IF(OR($R2723=0,NOT(ISNUMBER($I2723))),"",IFERROR(DATEDIF($I2723,DATE(FY,1,1),"y"),""))</f>
        <v/>
      </c>
      <c r="T2723">
        <f>IF(OR($R2723=0,NOT(ISNUMBER($J2723))),"",IFERROR(DATEDIF($J2723,DATE(FY,1,1),"y"),0))</f>
        <v/>
      </c>
      <c r="U2723" s="38">
        <f>IF(OR($R2723=0,NOT(ISNUMBER($I2723))),0,IF(YEAR($I2723)+IF($Q2723=1,RetAgeO,RetAgeE)=FY,MONTH($I2723),IF(YEAR($I2723)+IF($Q2723=1,RetAgeO,RetAgeE)&lt;FY,1,0)))</f>
        <v/>
      </c>
      <c r="V2723" s="38">
        <f>IF(OR($R2723=0,NOT(ISNUMBER($K2723))),0,IF(YEAR($K2723)=FY,MONTH($K2723),IF(YEAR($K2723)&lt;FY,1,0)))</f>
        <v/>
      </c>
      <c r="W2723" s="38">
        <f>IF($R2723=0,0,MIN(12,IF(AND(ISNUMBER($O2723),$O2723&gt;=1,$O2723&lt;=12),INT($O2723),12),IF(AND(RetireExit="Yes",$U2723&gt;0),$U2723,12),IF(AND(ContractExit="Yes",$V2723&gt;0),$V2723,12)))</f>
        <v/>
      </c>
      <c r="X2723" s="37">
        <f>IF(ISNUMBER($P2723),$P2723,IncPct)</f>
        <v/>
      </c>
      <c r="Y2723" s="39">
        <f>IF($W2723=0,0,MAX(0,MIN($W2723,IncMonth-1))+MAX(0,$W2723-IncMonth+1)*(1+$X2723))</f>
        <v/>
      </c>
      <c r="Z2723" s="40">
        <f>IF($C2723="",0,IFERROR(INDEX(Departments!$B$5:$B$54,MATCH($C2723,Departments!$A$5:$A$54,0)),0))</f>
        <v/>
      </c>
      <c r="AA2723" s="41">
        <f>N($L2723)*$Y2723</f>
        <v/>
      </c>
      <c r="AB2723" s="41">
        <f>N($M2723)*$Y2723</f>
        <v/>
      </c>
      <c r="AC2723" s="41">
        <f>$AA2723*$Z2723</f>
        <v/>
      </c>
      <c r="AD2723" s="41">
        <f>$AA2723*BonusMonths/12</f>
        <v/>
      </c>
      <c r="AE2723" s="41">
        <f>($AA2723+SI_Gross*$AB2723)*IF($Q2723=1,SI_O,SI_E)</f>
        <v/>
      </c>
      <c r="AF2723" s="41">
        <f>IF($Q2723=1,0,$AA2723*EOSB)</f>
        <v/>
      </c>
      <c r="AG2723" s="41">
        <f>$AN2723*$W2723</f>
        <v/>
      </c>
      <c r="AH2723" s="41">
        <f>SUM($AA2723:$AG2723)</f>
        <v/>
      </c>
      <c r="AI2723" s="41">
        <f>12*($AM2723+$AN2723)</f>
        <v/>
      </c>
      <c r="AJ2723" s="41">
        <f>$AM2723*((IncMonth-1)+(13-IncMonth)*(1+$X2723))+12*$AN2723</f>
        <v/>
      </c>
      <c r="AK2723" s="41">
        <f>IF($R2723=1,N($L2723)+N($M2723),0)</f>
        <v/>
      </c>
      <c r="AL2723">
        <f>IF($C2723="","",IF(N($L2723)&lt;=0,"Basic salary missing",IF(ISNA(MATCH($C2723,Departments!$A$5:$A$54,0)),"Department not on Departments sheet",IF(AND($I2723&lt;&gt;"",NOT(ISNUMBER($I2723))),"Date of birth is text, not a date",IF(AND($K2723&lt;&gt;"",NOT(ISNUMBER($K2723))),"Contract end is text, not a date","")))))</f>
        <v/>
      </c>
      <c r="AM2723" s="41">
        <f>IF($R2723=0,0,N($L2723)*(1+$Z2723+BonusMonths/12+IF($Q2723=1,0,EOSB))+N($M2723)+(N($L2723)+SI_Gross*N($M2723))*IF($Q2723=1,SI_O,SI_E))</f>
        <v/>
      </c>
      <c r="AN2723" s="41">
        <f>IF($R2723=0,0,(IF($Q2723=1,MedO,MedE+Ticket)+Training)/12)</f>
        <v/>
      </c>
    </row>
    <row r="2724">
      <c r="I2724" s="35" t="n"/>
      <c r="J2724" s="35" t="n"/>
      <c r="K2724" s="35" t="n"/>
      <c r="L2724" s="36" t="n"/>
      <c r="M2724" s="36" t="n"/>
      <c r="P2724" s="37" t="n"/>
      <c r="Q2724" s="38">
        <f>IF($C2724="",0,IF(OR(LOWER(TRIM($G2724))="omani",LOWER(TRIM($G2724))="oman",LOWER(TRIM($G2724))="om",LOWER(TRIM($G2724))="local"),1,0))</f>
        <v/>
      </c>
      <c r="R2724" s="38">
        <f>IF($C2724="",0,IF(OR(ISNUMBER(SEARCH("resign",$N2724)),ISNUMBER(SEARCH("terminat",$N2724)),ISNUMBER(SEARCH("inactive",$N2724)),ISNUMBER(SEARCH("vacan",$N2724)),ISNUMBER(SEARCH("deceased",$N2724)),ISNUMBER(SEARCH("separated",$N2724))),0,1))</f>
        <v/>
      </c>
      <c r="S2724">
        <f>IF(OR($R2724=0,NOT(ISNUMBER($I2724))),"",IFERROR(DATEDIF($I2724,DATE(FY,1,1),"y"),""))</f>
        <v/>
      </c>
      <c r="T2724">
        <f>IF(OR($R2724=0,NOT(ISNUMBER($J2724))),"",IFERROR(DATEDIF($J2724,DATE(FY,1,1),"y"),0))</f>
        <v/>
      </c>
      <c r="U2724" s="38">
        <f>IF(OR($R2724=0,NOT(ISNUMBER($I2724))),0,IF(YEAR($I2724)+IF($Q2724=1,RetAgeO,RetAgeE)=FY,MONTH($I2724),IF(YEAR($I2724)+IF($Q2724=1,RetAgeO,RetAgeE)&lt;FY,1,0)))</f>
        <v/>
      </c>
      <c r="V2724" s="38">
        <f>IF(OR($R2724=0,NOT(ISNUMBER($K2724))),0,IF(YEAR($K2724)=FY,MONTH($K2724),IF(YEAR($K2724)&lt;FY,1,0)))</f>
        <v/>
      </c>
      <c r="W2724" s="38">
        <f>IF($R2724=0,0,MIN(12,IF(AND(ISNUMBER($O2724),$O2724&gt;=1,$O2724&lt;=12),INT($O2724),12),IF(AND(RetireExit="Yes",$U2724&gt;0),$U2724,12),IF(AND(ContractExit="Yes",$V2724&gt;0),$V2724,12)))</f>
        <v/>
      </c>
      <c r="X2724" s="37">
        <f>IF(ISNUMBER($P2724),$P2724,IncPct)</f>
        <v/>
      </c>
      <c r="Y2724" s="39">
        <f>IF($W2724=0,0,MAX(0,MIN($W2724,IncMonth-1))+MAX(0,$W2724-IncMonth+1)*(1+$X2724))</f>
        <v/>
      </c>
      <c r="Z2724" s="40">
        <f>IF($C2724="",0,IFERROR(INDEX(Departments!$B$5:$B$54,MATCH($C2724,Departments!$A$5:$A$54,0)),0))</f>
        <v/>
      </c>
      <c r="AA2724" s="41">
        <f>N($L2724)*$Y2724</f>
        <v/>
      </c>
      <c r="AB2724" s="41">
        <f>N($M2724)*$Y2724</f>
        <v/>
      </c>
      <c r="AC2724" s="41">
        <f>$AA2724*$Z2724</f>
        <v/>
      </c>
      <c r="AD2724" s="41">
        <f>$AA2724*BonusMonths/12</f>
        <v/>
      </c>
      <c r="AE2724" s="41">
        <f>($AA2724+SI_Gross*$AB2724)*IF($Q2724=1,SI_O,SI_E)</f>
        <v/>
      </c>
      <c r="AF2724" s="41">
        <f>IF($Q2724=1,0,$AA2724*EOSB)</f>
        <v/>
      </c>
      <c r="AG2724" s="41">
        <f>$AN2724*$W2724</f>
        <v/>
      </c>
      <c r="AH2724" s="41">
        <f>SUM($AA2724:$AG2724)</f>
        <v/>
      </c>
      <c r="AI2724" s="41">
        <f>12*($AM2724+$AN2724)</f>
        <v/>
      </c>
      <c r="AJ2724" s="41">
        <f>$AM2724*((IncMonth-1)+(13-IncMonth)*(1+$X2724))+12*$AN2724</f>
        <v/>
      </c>
      <c r="AK2724" s="41">
        <f>IF($R2724=1,N($L2724)+N($M2724),0)</f>
        <v/>
      </c>
      <c r="AL2724">
        <f>IF($C2724="","",IF(N($L2724)&lt;=0,"Basic salary missing",IF(ISNA(MATCH($C2724,Departments!$A$5:$A$54,0)),"Department not on Departments sheet",IF(AND($I2724&lt;&gt;"",NOT(ISNUMBER($I2724))),"Date of birth is text, not a date",IF(AND($K2724&lt;&gt;"",NOT(ISNUMBER($K2724))),"Contract end is text, not a date","")))))</f>
        <v/>
      </c>
      <c r="AM2724" s="41">
        <f>IF($R2724=0,0,N($L2724)*(1+$Z2724+BonusMonths/12+IF($Q2724=1,0,EOSB))+N($M2724)+(N($L2724)+SI_Gross*N($M2724))*IF($Q2724=1,SI_O,SI_E))</f>
        <v/>
      </c>
      <c r="AN2724" s="41">
        <f>IF($R2724=0,0,(IF($Q2724=1,MedO,MedE+Ticket)+Training)/12)</f>
        <v/>
      </c>
    </row>
    <row r="2725">
      <c r="I2725" s="35" t="n"/>
      <c r="J2725" s="35" t="n"/>
      <c r="K2725" s="35" t="n"/>
      <c r="L2725" s="36" t="n"/>
      <c r="M2725" s="36" t="n"/>
      <c r="P2725" s="37" t="n"/>
      <c r="Q2725" s="38">
        <f>IF($C2725="",0,IF(OR(LOWER(TRIM($G2725))="omani",LOWER(TRIM($G2725))="oman",LOWER(TRIM($G2725))="om",LOWER(TRIM($G2725))="local"),1,0))</f>
        <v/>
      </c>
      <c r="R2725" s="38">
        <f>IF($C2725="",0,IF(OR(ISNUMBER(SEARCH("resign",$N2725)),ISNUMBER(SEARCH("terminat",$N2725)),ISNUMBER(SEARCH("inactive",$N2725)),ISNUMBER(SEARCH("vacan",$N2725)),ISNUMBER(SEARCH("deceased",$N2725)),ISNUMBER(SEARCH("separated",$N2725))),0,1))</f>
        <v/>
      </c>
      <c r="S2725">
        <f>IF(OR($R2725=0,NOT(ISNUMBER($I2725))),"",IFERROR(DATEDIF($I2725,DATE(FY,1,1),"y"),""))</f>
        <v/>
      </c>
      <c r="T2725">
        <f>IF(OR($R2725=0,NOT(ISNUMBER($J2725))),"",IFERROR(DATEDIF($J2725,DATE(FY,1,1),"y"),0))</f>
        <v/>
      </c>
      <c r="U2725" s="38">
        <f>IF(OR($R2725=0,NOT(ISNUMBER($I2725))),0,IF(YEAR($I2725)+IF($Q2725=1,RetAgeO,RetAgeE)=FY,MONTH($I2725),IF(YEAR($I2725)+IF($Q2725=1,RetAgeO,RetAgeE)&lt;FY,1,0)))</f>
        <v/>
      </c>
      <c r="V2725" s="38">
        <f>IF(OR($R2725=0,NOT(ISNUMBER($K2725))),0,IF(YEAR($K2725)=FY,MONTH($K2725),IF(YEAR($K2725)&lt;FY,1,0)))</f>
        <v/>
      </c>
      <c r="W2725" s="38">
        <f>IF($R2725=0,0,MIN(12,IF(AND(ISNUMBER($O2725),$O2725&gt;=1,$O2725&lt;=12),INT($O2725),12),IF(AND(RetireExit="Yes",$U2725&gt;0),$U2725,12),IF(AND(ContractExit="Yes",$V2725&gt;0),$V2725,12)))</f>
        <v/>
      </c>
      <c r="X2725" s="37">
        <f>IF(ISNUMBER($P2725),$P2725,IncPct)</f>
        <v/>
      </c>
      <c r="Y2725" s="39">
        <f>IF($W2725=0,0,MAX(0,MIN($W2725,IncMonth-1))+MAX(0,$W2725-IncMonth+1)*(1+$X2725))</f>
        <v/>
      </c>
      <c r="Z2725" s="40">
        <f>IF($C2725="",0,IFERROR(INDEX(Departments!$B$5:$B$54,MATCH($C2725,Departments!$A$5:$A$54,0)),0))</f>
        <v/>
      </c>
      <c r="AA2725" s="41">
        <f>N($L2725)*$Y2725</f>
        <v/>
      </c>
      <c r="AB2725" s="41">
        <f>N($M2725)*$Y2725</f>
        <v/>
      </c>
      <c r="AC2725" s="41">
        <f>$AA2725*$Z2725</f>
        <v/>
      </c>
      <c r="AD2725" s="41">
        <f>$AA2725*BonusMonths/12</f>
        <v/>
      </c>
      <c r="AE2725" s="41">
        <f>($AA2725+SI_Gross*$AB2725)*IF($Q2725=1,SI_O,SI_E)</f>
        <v/>
      </c>
      <c r="AF2725" s="41">
        <f>IF($Q2725=1,0,$AA2725*EOSB)</f>
        <v/>
      </c>
      <c r="AG2725" s="41">
        <f>$AN2725*$W2725</f>
        <v/>
      </c>
      <c r="AH2725" s="41">
        <f>SUM($AA2725:$AG2725)</f>
        <v/>
      </c>
      <c r="AI2725" s="41">
        <f>12*($AM2725+$AN2725)</f>
        <v/>
      </c>
      <c r="AJ2725" s="41">
        <f>$AM2725*((IncMonth-1)+(13-IncMonth)*(1+$X2725))+12*$AN2725</f>
        <v/>
      </c>
      <c r="AK2725" s="41">
        <f>IF($R2725=1,N($L2725)+N($M2725),0)</f>
        <v/>
      </c>
      <c r="AL2725">
        <f>IF($C2725="","",IF(N($L2725)&lt;=0,"Basic salary missing",IF(ISNA(MATCH($C2725,Departments!$A$5:$A$54,0)),"Department not on Departments sheet",IF(AND($I2725&lt;&gt;"",NOT(ISNUMBER($I2725))),"Date of birth is text, not a date",IF(AND($K2725&lt;&gt;"",NOT(ISNUMBER($K2725))),"Contract end is text, not a date","")))))</f>
        <v/>
      </c>
      <c r="AM2725" s="41">
        <f>IF($R2725=0,0,N($L2725)*(1+$Z2725+BonusMonths/12+IF($Q2725=1,0,EOSB))+N($M2725)+(N($L2725)+SI_Gross*N($M2725))*IF($Q2725=1,SI_O,SI_E))</f>
        <v/>
      </c>
      <c r="AN2725" s="41">
        <f>IF($R2725=0,0,(IF($Q2725=1,MedO,MedE+Ticket)+Training)/12)</f>
        <v/>
      </c>
    </row>
    <row r="2726">
      <c r="I2726" s="35" t="n"/>
      <c r="J2726" s="35" t="n"/>
      <c r="K2726" s="35" t="n"/>
      <c r="L2726" s="36" t="n"/>
      <c r="M2726" s="36" t="n"/>
      <c r="P2726" s="37" t="n"/>
      <c r="Q2726" s="38">
        <f>IF($C2726="",0,IF(OR(LOWER(TRIM($G2726))="omani",LOWER(TRIM($G2726))="oman",LOWER(TRIM($G2726))="om",LOWER(TRIM($G2726))="local"),1,0))</f>
        <v/>
      </c>
      <c r="R2726" s="38">
        <f>IF($C2726="",0,IF(OR(ISNUMBER(SEARCH("resign",$N2726)),ISNUMBER(SEARCH("terminat",$N2726)),ISNUMBER(SEARCH("inactive",$N2726)),ISNUMBER(SEARCH("vacan",$N2726)),ISNUMBER(SEARCH("deceased",$N2726)),ISNUMBER(SEARCH("separated",$N2726))),0,1))</f>
        <v/>
      </c>
      <c r="S2726">
        <f>IF(OR($R2726=0,NOT(ISNUMBER($I2726))),"",IFERROR(DATEDIF($I2726,DATE(FY,1,1),"y"),""))</f>
        <v/>
      </c>
      <c r="T2726">
        <f>IF(OR($R2726=0,NOT(ISNUMBER($J2726))),"",IFERROR(DATEDIF($J2726,DATE(FY,1,1),"y"),0))</f>
        <v/>
      </c>
      <c r="U2726" s="38">
        <f>IF(OR($R2726=0,NOT(ISNUMBER($I2726))),0,IF(YEAR($I2726)+IF($Q2726=1,RetAgeO,RetAgeE)=FY,MONTH($I2726),IF(YEAR($I2726)+IF($Q2726=1,RetAgeO,RetAgeE)&lt;FY,1,0)))</f>
        <v/>
      </c>
      <c r="V2726" s="38">
        <f>IF(OR($R2726=0,NOT(ISNUMBER($K2726))),0,IF(YEAR($K2726)=FY,MONTH($K2726),IF(YEAR($K2726)&lt;FY,1,0)))</f>
        <v/>
      </c>
      <c r="W2726" s="38">
        <f>IF($R2726=0,0,MIN(12,IF(AND(ISNUMBER($O2726),$O2726&gt;=1,$O2726&lt;=12),INT($O2726),12),IF(AND(RetireExit="Yes",$U2726&gt;0),$U2726,12),IF(AND(ContractExit="Yes",$V2726&gt;0),$V2726,12)))</f>
        <v/>
      </c>
      <c r="X2726" s="37">
        <f>IF(ISNUMBER($P2726),$P2726,IncPct)</f>
        <v/>
      </c>
      <c r="Y2726" s="39">
        <f>IF($W2726=0,0,MAX(0,MIN($W2726,IncMonth-1))+MAX(0,$W2726-IncMonth+1)*(1+$X2726))</f>
        <v/>
      </c>
      <c r="Z2726" s="40">
        <f>IF($C2726="",0,IFERROR(INDEX(Departments!$B$5:$B$54,MATCH($C2726,Departments!$A$5:$A$54,0)),0))</f>
        <v/>
      </c>
      <c r="AA2726" s="41">
        <f>N($L2726)*$Y2726</f>
        <v/>
      </c>
      <c r="AB2726" s="41">
        <f>N($M2726)*$Y2726</f>
        <v/>
      </c>
      <c r="AC2726" s="41">
        <f>$AA2726*$Z2726</f>
        <v/>
      </c>
      <c r="AD2726" s="41">
        <f>$AA2726*BonusMonths/12</f>
        <v/>
      </c>
      <c r="AE2726" s="41">
        <f>($AA2726+SI_Gross*$AB2726)*IF($Q2726=1,SI_O,SI_E)</f>
        <v/>
      </c>
      <c r="AF2726" s="41">
        <f>IF($Q2726=1,0,$AA2726*EOSB)</f>
        <v/>
      </c>
      <c r="AG2726" s="41">
        <f>$AN2726*$W2726</f>
        <v/>
      </c>
      <c r="AH2726" s="41">
        <f>SUM($AA2726:$AG2726)</f>
        <v/>
      </c>
      <c r="AI2726" s="41">
        <f>12*($AM2726+$AN2726)</f>
        <v/>
      </c>
      <c r="AJ2726" s="41">
        <f>$AM2726*((IncMonth-1)+(13-IncMonth)*(1+$X2726))+12*$AN2726</f>
        <v/>
      </c>
      <c r="AK2726" s="41">
        <f>IF($R2726=1,N($L2726)+N($M2726),0)</f>
        <v/>
      </c>
      <c r="AL2726">
        <f>IF($C2726="","",IF(N($L2726)&lt;=0,"Basic salary missing",IF(ISNA(MATCH($C2726,Departments!$A$5:$A$54,0)),"Department not on Departments sheet",IF(AND($I2726&lt;&gt;"",NOT(ISNUMBER($I2726))),"Date of birth is text, not a date",IF(AND($K2726&lt;&gt;"",NOT(ISNUMBER($K2726))),"Contract end is text, not a date","")))))</f>
        <v/>
      </c>
      <c r="AM2726" s="41">
        <f>IF($R2726=0,0,N($L2726)*(1+$Z2726+BonusMonths/12+IF($Q2726=1,0,EOSB))+N($M2726)+(N($L2726)+SI_Gross*N($M2726))*IF($Q2726=1,SI_O,SI_E))</f>
        <v/>
      </c>
      <c r="AN2726" s="41">
        <f>IF($R2726=0,0,(IF($Q2726=1,MedO,MedE+Ticket)+Training)/12)</f>
        <v/>
      </c>
    </row>
    <row r="2727">
      <c r="I2727" s="35" t="n"/>
      <c r="J2727" s="35" t="n"/>
      <c r="K2727" s="35" t="n"/>
      <c r="L2727" s="36" t="n"/>
      <c r="M2727" s="36" t="n"/>
      <c r="P2727" s="37" t="n"/>
      <c r="Q2727" s="38">
        <f>IF($C2727="",0,IF(OR(LOWER(TRIM($G2727))="omani",LOWER(TRIM($G2727))="oman",LOWER(TRIM($G2727))="om",LOWER(TRIM($G2727))="local"),1,0))</f>
        <v/>
      </c>
      <c r="R2727" s="38">
        <f>IF($C2727="",0,IF(OR(ISNUMBER(SEARCH("resign",$N2727)),ISNUMBER(SEARCH("terminat",$N2727)),ISNUMBER(SEARCH("inactive",$N2727)),ISNUMBER(SEARCH("vacan",$N2727)),ISNUMBER(SEARCH("deceased",$N2727)),ISNUMBER(SEARCH("separated",$N2727))),0,1))</f>
        <v/>
      </c>
      <c r="S2727">
        <f>IF(OR($R2727=0,NOT(ISNUMBER($I2727))),"",IFERROR(DATEDIF($I2727,DATE(FY,1,1),"y"),""))</f>
        <v/>
      </c>
      <c r="T2727">
        <f>IF(OR($R2727=0,NOT(ISNUMBER($J2727))),"",IFERROR(DATEDIF($J2727,DATE(FY,1,1),"y"),0))</f>
        <v/>
      </c>
      <c r="U2727" s="38">
        <f>IF(OR($R2727=0,NOT(ISNUMBER($I2727))),0,IF(YEAR($I2727)+IF($Q2727=1,RetAgeO,RetAgeE)=FY,MONTH($I2727),IF(YEAR($I2727)+IF($Q2727=1,RetAgeO,RetAgeE)&lt;FY,1,0)))</f>
        <v/>
      </c>
      <c r="V2727" s="38">
        <f>IF(OR($R2727=0,NOT(ISNUMBER($K2727))),0,IF(YEAR($K2727)=FY,MONTH($K2727),IF(YEAR($K2727)&lt;FY,1,0)))</f>
        <v/>
      </c>
      <c r="W2727" s="38">
        <f>IF($R2727=0,0,MIN(12,IF(AND(ISNUMBER($O2727),$O2727&gt;=1,$O2727&lt;=12),INT($O2727),12),IF(AND(RetireExit="Yes",$U2727&gt;0),$U2727,12),IF(AND(ContractExit="Yes",$V2727&gt;0),$V2727,12)))</f>
        <v/>
      </c>
      <c r="X2727" s="37">
        <f>IF(ISNUMBER($P2727),$P2727,IncPct)</f>
        <v/>
      </c>
      <c r="Y2727" s="39">
        <f>IF($W2727=0,0,MAX(0,MIN($W2727,IncMonth-1))+MAX(0,$W2727-IncMonth+1)*(1+$X2727))</f>
        <v/>
      </c>
      <c r="Z2727" s="40">
        <f>IF($C2727="",0,IFERROR(INDEX(Departments!$B$5:$B$54,MATCH($C2727,Departments!$A$5:$A$54,0)),0))</f>
        <v/>
      </c>
      <c r="AA2727" s="41">
        <f>N($L2727)*$Y2727</f>
        <v/>
      </c>
      <c r="AB2727" s="41">
        <f>N($M2727)*$Y2727</f>
        <v/>
      </c>
      <c r="AC2727" s="41">
        <f>$AA2727*$Z2727</f>
        <v/>
      </c>
      <c r="AD2727" s="41">
        <f>$AA2727*BonusMonths/12</f>
        <v/>
      </c>
      <c r="AE2727" s="41">
        <f>($AA2727+SI_Gross*$AB2727)*IF($Q2727=1,SI_O,SI_E)</f>
        <v/>
      </c>
      <c r="AF2727" s="41">
        <f>IF($Q2727=1,0,$AA2727*EOSB)</f>
        <v/>
      </c>
      <c r="AG2727" s="41">
        <f>$AN2727*$W2727</f>
        <v/>
      </c>
      <c r="AH2727" s="41">
        <f>SUM($AA2727:$AG2727)</f>
        <v/>
      </c>
      <c r="AI2727" s="41">
        <f>12*($AM2727+$AN2727)</f>
        <v/>
      </c>
      <c r="AJ2727" s="41">
        <f>$AM2727*((IncMonth-1)+(13-IncMonth)*(1+$X2727))+12*$AN2727</f>
        <v/>
      </c>
      <c r="AK2727" s="41">
        <f>IF($R2727=1,N($L2727)+N($M2727),0)</f>
        <v/>
      </c>
      <c r="AL2727">
        <f>IF($C2727="","",IF(N($L2727)&lt;=0,"Basic salary missing",IF(ISNA(MATCH($C2727,Departments!$A$5:$A$54,0)),"Department not on Departments sheet",IF(AND($I2727&lt;&gt;"",NOT(ISNUMBER($I2727))),"Date of birth is text, not a date",IF(AND($K2727&lt;&gt;"",NOT(ISNUMBER($K2727))),"Contract end is text, not a date","")))))</f>
        <v/>
      </c>
      <c r="AM2727" s="41">
        <f>IF($R2727=0,0,N($L2727)*(1+$Z2727+BonusMonths/12+IF($Q2727=1,0,EOSB))+N($M2727)+(N($L2727)+SI_Gross*N($M2727))*IF($Q2727=1,SI_O,SI_E))</f>
        <v/>
      </c>
      <c r="AN2727" s="41">
        <f>IF($R2727=0,0,(IF($Q2727=1,MedO,MedE+Ticket)+Training)/12)</f>
        <v/>
      </c>
    </row>
    <row r="2728">
      <c r="I2728" s="35" t="n"/>
      <c r="J2728" s="35" t="n"/>
      <c r="K2728" s="35" t="n"/>
      <c r="L2728" s="36" t="n"/>
      <c r="M2728" s="36" t="n"/>
      <c r="P2728" s="37" t="n"/>
      <c r="Q2728" s="38">
        <f>IF($C2728="",0,IF(OR(LOWER(TRIM($G2728))="omani",LOWER(TRIM($G2728))="oman",LOWER(TRIM($G2728))="om",LOWER(TRIM($G2728))="local"),1,0))</f>
        <v/>
      </c>
      <c r="R2728" s="38">
        <f>IF($C2728="",0,IF(OR(ISNUMBER(SEARCH("resign",$N2728)),ISNUMBER(SEARCH("terminat",$N2728)),ISNUMBER(SEARCH("inactive",$N2728)),ISNUMBER(SEARCH("vacan",$N2728)),ISNUMBER(SEARCH("deceased",$N2728)),ISNUMBER(SEARCH("separated",$N2728))),0,1))</f>
        <v/>
      </c>
      <c r="S2728">
        <f>IF(OR($R2728=0,NOT(ISNUMBER($I2728))),"",IFERROR(DATEDIF($I2728,DATE(FY,1,1),"y"),""))</f>
        <v/>
      </c>
      <c r="T2728">
        <f>IF(OR($R2728=0,NOT(ISNUMBER($J2728))),"",IFERROR(DATEDIF($J2728,DATE(FY,1,1),"y"),0))</f>
        <v/>
      </c>
      <c r="U2728" s="38">
        <f>IF(OR($R2728=0,NOT(ISNUMBER($I2728))),0,IF(YEAR($I2728)+IF($Q2728=1,RetAgeO,RetAgeE)=FY,MONTH($I2728),IF(YEAR($I2728)+IF($Q2728=1,RetAgeO,RetAgeE)&lt;FY,1,0)))</f>
        <v/>
      </c>
      <c r="V2728" s="38">
        <f>IF(OR($R2728=0,NOT(ISNUMBER($K2728))),0,IF(YEAR($K2728)=FY,MONTH($K2728),IF(YEAR($K2728)&lt;FY,1,0)))</f>
        <v/>
      </c>
      <c r="W2728" s="38">
        <f>IF($R2728=0,0,MIN(12,IF(AND(ISNUMBER($O2728),$O2728&gt;=1,$O2728&lt;=12),INT($O2728),12),IF(AND(RetireExit="Yes",$U2728&gt;0),$U2728,12),IF(AND(ContractExit="Yes",$V2728&gt;0),$V2728,12)))</f>
        <v/>
      </c>
      <c r="X2728" s="37">
        <f>IF(ISNUMBER($P2728),$P2728,IncPct)</f>
        <v/>
      </c>
      <c r="Y2728" s="39">
        <f>IF($W2728=0,0,MAX(0,MIN($W2728,IncMonth-1))+MAX(0,$W2728-IncMonth+1)*(1+$X2728))</f>
        <v/>
      </c>
      <c r="Z2728" s="40">
        <f>IF($C2728="",0,IFERROR(INDEX(Departments!$B$5:$B$54,MATCH($C2728,Departments!$A$5:$A$54,0)),0))</f>
        <v/>
      </c>
      <c r="AA2728" s="41">
        <f>N($L2728)*$Y2728</f>
        <v/>
      </c>
      <c r="AB2728" s="41">
        <f>N($M2728)*$Y2728</f>
        <v/>
      </c>
      <c r="AC2728" s="41">
        <f>$AA2728*$Z2728</f>
        <v/>
      </c>
      <c r="AD2728" s="41">
        <f>$AA2728*BonusMonths/12</f>
        <v/>
      </c>
      <c r="AE2728" s="41">
        <f>($AA2728+SI_Gross*$AB2728)*IF($Q2728=1,SI_O,SI_E)</f>
        <v/>
      </c>
      <c r="AF2728" s="41">
        <f>IF($Q2728=1,0,$AA2728*EOSB)</f>
        <v/>
      </c>
      <c r="AG2728" s="41">
        <f>$AN2728*$W2728</f>
        <v/>
      </c>
      <c r="AH2728" s="41">
        <f>SUM($AA2728:$AG2728)</f>
        <v/>
      </c>
      <c r="AI2728" s="41">
        <f>12*($AM2728+$AN2728)</f>
        <v/>
      </c>
      <c r="AJ2728" s="41">
        <f>$AM2728*((IncMonth-1)+(13-IncMonth)*(1+$X2728))+12*$AN2728</f>
        <v/>
      </c>
      <c r="AK2728" s="41">
        <f>IF($R2728=1,N($L2728)+N($M2728),0)</f>
        <v/>
      </c>
      <c r="AL2728">
        <f>IF($C2728="","",IF(N($L2728)&lt;=0,"Basic salary missing",IF(ISNA(MATCH($C2728,Departments!$A$5:$A$54,0)),"Department not on Departments sheet",IF(AND($I2728&lt;&gt;"",NOT(ISNUMBER($I2728))),"Date of birth is text, not a date",IF(AND($K2728&lt;&gt;"",NOT(ISNUMBER($K2728))),"Contract end is text, not a date","")))))</f>
        <v/>
      </c>
      <c r="AM2728" s="41">
        <f>IF($R2728=0,0,N($L2728)*(1+$Z2728+BonusMonths/12+IF($Q2728=1,0,EOSB))+N($M2728)+(N($L2728)+SI_Gross*N($M2728))*IF($Q2728=1,SI_O,SI_E))</f>
        <v/>
      </c>
      <c r="AN2728" s="41">
        <f>IF($R2728=0,0,(IF($Q2728=1,MedO,MedE+Ticket)+Training)/12)</f>
        <v/>
      </c>
    </row>
    <row r="2729">
      <c r="I2729" s="35" t="n"/>
      <c r="J2729" s="35" t="n"/>
      <c r="K2729" s="35" t="n"/>
      <c r="L2729" s="36" t="n"/>
      <c r="M2729" s="36" t="n"/>
      <c r="P2729" s="37" t="n"/>
      <c r="Q2729" s="38">
        <f>IF($C2729="",0,IF(OR(LOWER(TRIM($G2729))="omani",LOWER(TRIM($G2729))="oman",LOWER(TRIM($G2729))="om",LOWER(TRIM($G2729))="local"),1,0))</f>
        <v/>
      </c>
      <c r="R2729" s="38">
        <f>IF($C2729="",0,IF(OR(ISNUMBER(SEARCH("resign",$N2729)),ISNUMBER(SEARCH("terminat",$N2729)),ISNUMBER(SEARCH("inactive",$N2729)),ISNUMBER(SEARCH("vacan",$N2729)),ISNUMBER(SEARCH("deceased",$N2729)),ISNUMBER(SEARCH("separated",$N2729))),0,1))</f>
        <v/>
      </c>
      <c r="S2729">
        <f>IF(OR($R2729=0,NOT(ISNUMBER($I2729))),"",IFERROR(DATEDIF($I2729,DATE(FY,1,1),"y"),""))</f>
        <v/>
      </c>
      <c r="T2729">
        <f>IF(OR($R2729=0,NOT(ISNUMBER($J2729))),"",IFERROR(DATEDIF($J2729,DATE(FY,1,1),"y"),0))</f>
        <v/>
      </c>
      <c r="U2729" s="38">
        <f>IF(OR($R2729=0,NOT(ISNUMBER($I2729))),0,IF(YEAR($I2729)+IF($Q2729=1,RetAgeO,RetAgeE)=FY,MONTH($I2729),IF(YEAR($I2729)+IF($Q2729=1,RetAgeO,RetAgeE)&lt;FY,1,0)))</f>
        <v/>
      </c>
      <c r="V2729" s="38">
        <f>IF(OR($R2729=0,NOT(ISNUMBER($K2729))),0,IF(YEAR($K2729)=FY,MONTH($K2729),IF(YEAR($K2729)&lt;FY,1,0)))</f>
        <v/>
      </c>
      <c r="W2729" s="38">
        <f>IF($R2729=0,0,MIN(12,IF(AND(ISNUMBER($O2729),$O2729&gt;=1,$O2729&lt;=12),INT($O2729),12),IF(AND(RetireExit="Yes",$U2729&gt;0),$U2729,12),IF(AND(ContractExit="Yes",$V2729&gt;0),$V2729,12)))</f>
        <v/>
      </c>
      <c r="X2729" s="37">
        <f>IF(ISNUMBER($P2729),$P2729,IncPct)</f>
        <v/>
      </c>
      <c r="Y2729" s="39">
        <f>IF($W2729=0,0,MAX(0,MIN($W2729,IncMonth-1))+MAX(0,$W2729-IncMonth+1)*(1+$X2729))</f>
        <v/>
      </c>
      <c r="Z2729" s="40">
        <f>IF($C2729="",0,IFERROR(INDEX(Departments!$B$5:$B$54,MATCH($C2729,Departments!$A$5:$A$54,0)),0))</f>
        <v/>
      </c>
      <c r="AA2729" s="41">
        <f>N($L2729)*$Y2729</f>
        <v/>
      </c>
      <c r="AB2729" s="41">
        <f>N($M2729)*$Y2729</f>
        <v/>
      </c>
      <c r="AC2729" s="41">
        <f>$AA2729*$Z2729</f>
        <v/>
      </c>
      <c r="AD2729" s="41">
        <f>$AA2729*BonusMonths/12</f>
        <v/>
      </c>
      <c r="AE2729" s="41">
        <f>($AA2729+SI_Gross*$AB2729)*IF($Q2729=1,SI_O,SI_E)</f>
        <v/>
      </c>
      <c r="AF2729" s="41">
        <f>IF($Q2729=1,0,$AA2729*EOSB)</f>
        <v/>
      </c>
      <c r="AG2729" s="41">
        <f>$AN2729*$W2729</f>
        <v/>
      </c>
      <c r="AH2729" s="41">
        <f>SUM($AA2729:$AG2729)</f>
        <v/>
      </c>
      <c r="AI2729" s="41">
        <f>12*($AM2729+$AN2729)</f>
        <v/>
      </c>
      <c r="AJ2729" s="41">
        <f>$AM2729*((IncMonth-1)+(13-IncMonth)*(1+$X2729))+12*$AN2729</f>
        <v/>
      </c>
      <c r="AK2729" s="41">
        <f>IF($R2729=1,N($L2729)+N($M2729),0)</f>
        <v/>
      </c>
      <c r="AL2729">
        <f>IF($C2729="","",IF(N($L2729)&lt;=0,"Basic salary missing",IF(ISNA(MATCH($C2729,Departments!$A$5:$A$54,0)),"Department not on Departments sheet",IF(AND($I2729&lt;&gt;"",NOT(ISNUMBER($I2729))),"Date of birth is text, not a date",IF(AND($K2729&lt;&gt;"",NOT(ISNUMBER($K2729))),"Contract end is text, not a date","")))))</f>
        <v/>
      </c>
      <c r="AM2729" s="41">
        <f>IF($R2729=0,0,N($L2729)*(1+$Z2729+BonusMonths/12+IF($Q2729=1,0,EOSB))+N($M2729)+(N($L2729)+SI_Gross*N($M2729))*IF($Q2729=1,SI_O,SI_E))</f>
        <v/>
      </c>
      <c r="AN2729" s="41">
        <f>IF($R2729=0,0,(IF($Q2729=1,MedO,MedE+Ticket)+Training)/12)</f>
        <v/>
      </c>
    </row>
    <row r="2730">
      <c r="I2730" s="35" t="n"/>
      <c r="J2730" s="35" t="n"/>
      <c r="K2730" s="35" t="n"/>
      <c r="L2730" s="36" t="n"/>
      <c r="M2730" s="36" t="n"/>
      <c r="P2730" s="37" t="n"/>
      <c r="Q2730" s="38">
        <f>IF($C2730="",0,IF(OR(LOWER(TRIM($G2730))="omani",LOWER(TRIM($G2730))="oman",LOWER(TRIM($G2730))="om",LOWER(TRIM($G2730))="local"),1,0))</f>
        <v/>
      </c>
      <c r="R2730" s="38">
        <f>IF($C2730="",0,IF(OR(ISNUMBER(SEARCH("resign",$N2730)),ISNUMBER(SEARCH("terminat",$N2730)),ISNUMBER(SEARCH("inactive",$N2730)),ISNUMBER(SEARCH("vacan",$N2730)),ISNUMBER(SEARCH("deceased",$N2730)),ISNUMBER(SEARCH("separated",$N2730))),0,1))</f>
        <v/>
      </c>
      <c r="S2730">
        <f>IF(OR($R2730=0,NOT(ISNUMBER($I2730))),"",IFERROR(DATEDIF($I2730,DATE(FY,1,1),"y"),""))</f>
        <v/>
      </c>
      <c r="T2730">
        <f>IF(OR($R2730=0,NOT(ISNUMBER($J2730))),"",IFERROR(DATEDIF($J2730,DATE(FY,1,1),"y"),0))</f>
        <v/>
      </c>
      <c r="U2730" s="38">
        <f>IF(OR($R2730=0,NOT(ISNUMBER($I2730))),0,IF(YEAR($I2730)+IF($Q2730=1,RetAgeO,RetAgeE)=FY,MONTH($I2730),IF(YEAR($I2730)+IF($Q2730=1,RetAgeO,RetAgeE)&lt;FY,1,0)))</f>
        <v/>
      </c>
      <c r="V2730" s="38">
        <f>IF(OR($R2730=0,NOT(ISNUMBER($K2730))),0,IF(YEAR($K2730)=FY,MONTH($K2730),IF(YEAR($K2730)&lt;FY,1,0)))</f>
        <v/>
      </c>
      <c r="W2730" s="38">
        <f>IF($R2730=0,0,MIN(12,IF(AND(ISNUMBER($O2730),$O2730&gt;=1,$O2730&lt;=12),INT($O2730),12),IF(AND(RetireExit="Yes",$U2730&gt;0),$U2730,12),IF(AND(ContractExit="Yes",$V2730&gt;0),$V2730,12)))</f>
        <v/>
      </c>
      <c r="X2730" s="37">
        <f>IF(ISNUMBER($P2730),$P2730,IncPct)</f>
        <v/>
      </c>
      <c r="Y2730" s="39">
        <f>IF($W2730=0,0,MAX(0,MIN($W2730,IncMonth-1))+MAX(0,$W2730-IncMonth+1)*(1+$X2730))</f>
        <v/>
      </c>
      <c r="Z2730" s="40">
        <f>IF($C2730="",0,IFERROR(INDEX(Departments!$B$5:$B$54,MATCH($C2730,Departments!$A$5:$A$54,0)),0))</f>
        <v/>
      </c>
      <c r="AA2730" s="41">
        <f>N($L2730)*$Y2730</f>
        <v/>
      </c>
      <c r="AB2730" s="41">
        <f>N($M2730)*$Y2730</f>
        <v/>
      </c>
      <c r="AC2730" s="41">
        <f>$AA2730*$Z2730</f>
        <v/>
      </c>
      <c r="AD2730" s="41">
        <f>$AA2730*BonusMonths/12</f>
        <v/>
      </c>
      <c r="AE2730" s="41">
        <f>($AA2730+SI_Gross*$AB2730)*IF($Q2730=1,SI_O,SI_E)</f>
        <v/>
      </c>
      <c r="AF2730" s="41">
        <f>IF($Q2730=1,0,$AA2730*EOSB)</f>
        <v/>
      </c>
      <c r="AG2730" s="41">
        <f>$AN2730*$W2730</f>
        <v/>
      </c>
      <c r="AH2730" s="41">
        <f>SUM($AA2730:$AG2730)</f>
        <v/>
      </c>
      <c r="AI2730" s="41">
        <f>12*($AM2730+$AN2730)</f>
        <v/>
      </c>
      <c r="AJ2730" s="41">
        <f>$AM2730*((IncMonth-1)+(13-IncMonth)*(1+$X2730))+12*$AN2730</f>
        <v/>
      </c>
      <c r="AK2730" s="41">
        <f>IF($R2730=1,N($L2730)+N($M2730),0)</f>
        <v/>
      </c>
      <c r="AL2730">
        <f>IF($C2730="","",IF(N($L2730)&lt;=0,"Basic salary missing",IF(ISNA(MATCH($C2730,Departments!$A$5:$A$54,0)),"Department not on Departments sheet",IF(AND($I2730&lt;&gt;"",NOT(ISNUMBER($I2730))),"Date of birth is text, not a date",IF(AND($K2730&lt;&gt;"",NOT(ISNUMBER($K2730))),"Contract end is text, not a date","")))))</f>
        <v/>
      </c>
      <c r="AM2730" s="41">
        <f>IF($R2730=0,0,N($L2730)*(1+$Z2730+BonusMonths/12+IF($Q2730=1,0,EOSB))+N($M2730)+(N($L2730)+SI_Gross*N($M2730))*IF($Q2730=1,SI_O,SI_E))</f>
        <v/>
      </c>
      <c r="AN2730" s="41">
        <f>IF($R2730=0,0,(IF($Q2730=1,MedO,MedE+Ticket)+Training)/12)</f>
        <v/>
      </c>
    </row>
    <row r="2731">
      <c r="I2731" s="35" t="n"/>
      <c r="J2731" s="35" t="n"/>
      <c r="K2731" s="35" t="n"/>
      <c r="L2731" s="36" t="n"/>
      <c r="M2731" s="36" t="n"/>
      <c r="P2731" s="37" t="n"/>
      <c r="Q2731" s="38">
        <f>IF($C2731="",0,IF(OR(LOWER(TRIM($G2731))="omani",LOWER(TRIM($G2731))="oman",LOWER(TRIM($G2731))="om",LOWER(TRIM($G2731))="local"),1,0))</f>
        <v/>
      </c>
      <c r="R2731" s="38">
        <f>IF($C2731="",0,IF(OR(ISNUMBER(SEARCH("resign",$N2731)),ISNUMBER(SEARCH("terminat",$N2731)),ISNUMBER(SEARCH("inactive",$N2731)),ISNUMBER(SEARCH("vacan",$N2731)),ISNUMBER(SEARCH("deceased",$N2731)),ISNUMBER(SEARCH("separated",$N2731))),0,1))</f>
        <v/>
      </c>
      <c r="S2731">
        <f>IF(OR($R2731=0,NOT(ISNUMBER($I2731))),"",IFERROR(DATEDIF($I2731,DATE(FY,1,1),"y"),""))</f>
        <v/>
      </c>
      <c r="T2731">
        <f>IF(OR($R2731=0,NOT(ISNUMBER($J2731))),"",IFERROR(DATEDIF($J2731,DATE(FY,1,1),"y"),0))</f>
        <v/>
      </c>
      <c r="U2731" s="38">
        <f>IF(OR($R2731=0,NOT(ISNUMBER($I2731))),0,IF(YEAR($I2731)+IF($Q2731=1,RetAgeO,RetAgeE)=FY,MONTH($I2731),IF(YEAR($I2731)+IF($Q2731=1,RetAgeO,RetAgeE)&lt;FY,1,0)))</f>
        <v/>
      </c>
      <c r="V2731" s="38">
        <f>IF(OR($R2731=0,NOT(ISNUMBER($K2731))),0,IF(YEAR($K2731)=FY,MONTH($K2731),IF(YEAR($K2731)&lt;FY,1,0)))</f>
        <v/>
      </c>
      <c r="W2731" s="38">
        <f>IF($R2731=0,0,MIN(12,IF(AND(ISNUMBER($O2731),$O2731&gt;=1,$O2731&lt;=12),INT($O2731),12),IF(AND(RetireExit="Yes",$U2731&gt;0),$U2731,12),IF(AND(ContractExit="Yes",$V2731&gt;0),$V2731,12)))</f>
        <v/>
      </c>
      <c r="X2731" s="37">
        <f>IF(ISNUMBER($P2731),$P2731,IncPct)</f>
        <v/>
      </c>
      <c r="Y2731" s="39">
        <f>IF($W2731=0,0,MAX(0,MIN($W2731,IncMonth-1))+MAX(0,$W2731-IncMonth+1)*(1+$X2731))</f>
        <v/>
      </c>
      <c r="Z2731" s="40">
        <f>IF($C2731="",0,IFERROR(INDEX(Departments!$B$5:$B$54,MATCH($C2731,Departments!$A$5:$A$54,0)),0))</f>
        <v/>
      </c>
      <c r="AA2731" s="41">
        <f>N($L2731)*$Y2731</f>
        <v/>
      </c>
      <c r="AB2731" s="41">
        <f>N($M2731)*$Y2731</f>
        <v/>
      </c>
      <c r="AC2731" s="41">
        <f>$AA2731*$Z2731</f>
        <v/>
      </c>
      <c r="AD2731" s="41">
        <f>$AA2731*BonusMonths/12</f>
        <v/>
      </c>
      <c r="AE2731" s="41">
        <f>($AA2731+SI_Gross*$AB2731)*IF($Q2731=1,SI_O,SI_E)</f>
        <v/>
      </c>
      <c r="AF2731" s="41">
        <f>IF($Q2731=1,0,$AA2731*EOSB)</f>
        <v/>
      </c>
      <c r="AG2731" s="41">
        <f>$AN2731*$W2731</f>
        <v/>
      </c>
      <c r="AH2731" s="41">
        <f>SUM($AA2731:$AG2731)</f>
        <v/>
      </c>
      <c r="AI2731" s="41">
        <f>12*($AM2731+$AN2731)</f>
        <v/>
      </c>
      <c r="AJ2731" s="41">
        <f>$AM2731*((IncMonth-1)+(13-IncMonth)*(1+$X2731))+12*$AN2731</f>
        <v/>
      </c>
      <c r="AK2731" s="41">
        <f>IF($R2731=1,N($L2731)+N($M2731),0)</f>
        <v/>
      </c>
      <c r="AL2731">
        <f>IF($C2731="","",IF(N($L2731)&lt;=0,"Basic salary missing",IF(ISNA(MATCH($C2731,Departments!$A$5:$A$54,0)),"Department not on Departments sheet",IF(AND($I2731&lt;&gt;"",NOT(ISNUMBER($I2731))),"Date of birth is text, not a date",IF(AND($K2731&lt;&gt;"",NOT(ISNUMBER($K2731))),"Contract end is text, not a date","")))))</f>
        <v/>
      </c>
      <c r="AM2731" s="41">
        <f>IF($R2731=0,0,N($L2731)*(1+$Z2731+BonusMonths/12+IF($Q2731=1,0,EOSB))+N($M2731)+(N($L2731)+SI_Gross*N($M2731))*IF($Q2731=1,SI_O,SI_E))</f>
        <v/>
      </c>
      <c r="AN2731" s="41">
        <f>IF($R2731=0,0,(IF($Q2731=1,MedO,MedE+Ticket)+Training)/12)</f>
        <v/>
      </c>
    </row>
    <row r="2732">
      <c r="I2732" s="35" t="n"/>
      <c r="J2732" s="35" t="n"/>
      <c r="K2732" s="35" t="n"/>
      <c r="L2732" s="36" t="n"/>
      <c r="M2732" s="36" t="n"/>
      <c r="P2732" s="37" t="n"/>
      <c r="Q2732" s="38">
        <f>IF($C2732="",0,IF(OR(LOWER(TRIM($G2732))="omani",LOWER(TRIM($G2732))="oman",LOWER(TRIM($G2732))="om",LOWER(TRIM($G2732))="local"),1,0))</f>
        <v/>
      </c>
      <c r="R2732" s="38">
        <f>IF($C2732="",0,IF(OR(ISNUMBER(SEARCH("resign",$N2732)),ISNUMBER(SEARCH("terminat",$N2732)),ISNUMBER(SEARCH("inactive",$N2732)),ISNUMBER(SEARCH("vacan",$N2732)),ISNUMBER(SEARCH("deceased",$N2732)),ISNUMBER(SEARCH("separated",$N2732))),0,1))</f>
        <v/>
      </c>
      <c r="S2732">
        <f>IF(OR($R2732=0,NOT(ISNUMBER($I2732))),"",IFERROR(DATEDIF($I2732,DATE(FY,1,1),"y"),""))</f>
        <v/>
      </c>
      <c r="T2732">
        <f>IF(OR($R2732=0,NOT(ISNUMBER($J2732))),"",IFERROR(DATEDIF($J2732,DATE(FY,1,1),"y"),0))</f>
        <v/>
      </c>
      <c r="U2732" s="38">
        <f>IF(OR($R2732=0,NOT(ISNUMBER($I2732))),0,IF(YEAR($I2732)+IF($Q2732=1,RetAgeO,RetAgeE)=FY,MONTH($I2732),IF(YEAR($I2732)+IF($Q2732=1,RetAgeO,RetAgeE)&lt;FY,1,0)))</f>
        <v/>
      </c>
      <c r="V2732" s="38">
        <f>IF(OR($R2732=0,NOT(ISNUMBER($K2732))),0,IF(YEAR($K2732)=FY,MONTH($K2732),IF(YEAR($K2732)&lt;FY,1,0)))</f>
        <v/>
      </c>
      <c r="W2732" s="38">
        <f>IF($R2732=0,0,MIN(12,IF(AND(ISNUMBER($O2732),$O2732&gt;=1,$O2732&lt;=12),INT($O2732),12),IF(AND(RetireExit="Yes",$U2732&gt;0),$U2732,12),IF(AND(ContractExit="Yes",$V2732&gt;0),$V2732,12)))</f>
        <v/>
      </c>
      <c r="X2732" s="37">
        <f>IF(ISNUMBER($P2732),$P2732,IncPct)</f>
        <v/>
      </c>
      <c r="Y2732" s="39">
        <f>IF($W2732=0,0,MAX(0,MIN($W2732,IncMonth-1))+MAX(0,$W2732-IncMonth+1)*(1+$X2732))</f>
        <v/>
      </c>
      <c r="Z2732" s="40">
        <f>IF($C2732="",0,IFERROR(INDEX(Departments!$B$5:$B$54,MATCH($C2732,Departments!$A$5:$A$54,0)),0))</f>
        <v/>
      </c>
      <c r="AA2732" s="41">
        <f>N($L2732)*$Y2732</f>
        <v/>
      </c>
      <c r="AB2732" s="41">
        <f>N($M2732)*$Y2732</f>
        <v/>
      </c>
      <c r="AC2732" s="41">
        <f>$AA2732*$Z2732</f>
        <v/>
      </c>
      <c r="AD2732" s="41">
        <f>$AA2732*BonusMonths/12</f>
        <v/>
      </c>
      <c r="AE2732" s="41">
        <f>($AA2732+SI_Gross*$AB2732)*IF($Q2732=1,SI_O,SI_E)</f>
        <v/>
      </c>
      <c r="AF2732" s="41">
        <f>IF($Q2732=1,0,$AA2732*EOSB)</f>
        <v/>
      </c>
      <c r="AG2732" s="41">
        <f>$AN2732*$W2732</f>
        <v/>
      </c>
      <c r="AH2732" s="41">
        <f>SUM($AA2732:$AG2732)</f>
        <v/>
      </c>
      <c r="AI2732" s="41">
        <f>12*($AM2732+$AN2732)</f>
        <v/>
      </c>
      <c r="AJ2732" s="41">
        <f>$AM2732*((IncMonth-1)+(13-IncMonth)*(1+$X2732))+12*$AN2732</f>
        <v/>
      </c>
      <c r="AK2732" s="41">
        <f>IF($R2732=1,N($L2732)+N($M2732),0)</f>
        <v/>
      </c>
      <c r="AL2732">
        <f>IF($C2732="","",IF(N($L2732)&lt;=0,"Basic salary missing",IF(ISNA(MATCH($C2732,Departments!$A$5:$A$54,0)),"Department not on Departments sheet",IF(AND($I2732&lt;&gt;"",NOT(ISNUMBER($I2732))),"Date of birth is text, not a date",IF(AND($K2732&lt;&gt;"",NOT(ISNUMBER($K2732))),"Contract end is text, not a date","")))))</f>
        <v/>
      </c>
      <c r="AM2732" s="41">
        <f>IF($R2732=0,0,N($L2732)*(1+$Z2732+BonusMonths/12+IF($Q2732=1,0,EOSB))+N($M2732)+(N($L2732)+SI_Gross*N($M2732))*IF($Q2732=1,SI_O,SI_E))</f>
        <v/>
      </c>
      <c r="AN2732" s="41">
        <f>IF($R2732=0,0,(IF($Q2732=1,MedO,MedE+Ticket)+Training)/12)</f>
        <v/>
      </c>
    </row>
    <row r="2733">
      <c r="I2733" s="35" t="n"/>
      <c r="J2733" s="35" t="n"/>
      <c r="K2733" s="35" t="n"/>
      <c r="L2733" s="36" t="n"/>
      <c r="M2733" s="36" t="n"/>
      <c r="P2733" s="37" t="n"/>
      <c r="Q2733" s="38">
        <f>IF($C2733="",0,IF(OR(LOWER(TRIM($G2733))="omani",LOWER(TRIM($G2733))="oman",LOWER(TRIM($G2733))="om",LOWER(TRIM($G2733))="local"),1,0))</f>
        <v/>
      </c>
      <c r="R2733" s="38">
        <f>IF($C2733="",0,IF(OR(ISNUMBER(SEARCH("resign",$N2733)),ISNUMBER(SEARCH("terminat",$N2733)),ISNUMBER(SEARCH("inactive",$N2733)),ISNUMBER(SEARCH("vacan",$N2733)),ISNUMBER(SEARCH("deceased",$N2733)),ISNUMBER(SEARCH("separated",$N2733))),0,1))</f>
        <v/>
      </c>
      <c r="S2733">
        <f>IF(OR($R2733=0,NOT(ISNUMBER($I2733))),"",IFERROR(DATEDIF($I2733,DATE(FY,1,1),"y"),""))</f>
        <v/>
      </c>
      <c r="T2733">
        <f>IF(OR($R2733=0,NOT(ISNUMBER($J2733))),"",IFERROR(DATEDIF($J2733,DATE(FY,1,1),"y"),0))</f>
        <v/>
      </c>
      <c r="U2733" s="38">
        <f>IF(OR($R2733=0,NOT(ISNUMBER($I2733))),0,IF(YEAR($I2733)+IF($Q2733=1,RetAgeO,RetAgeE)=FY,MONTH($I2733),IF(YEAR($I2733)+IF($Q2733=1,RetAgeO,RetAgeE)&lt;FY,1,0)))</f>
        <v/>
      </c>
      <c r="V2733" s="38">
        <f>IF(OR($R2733=0,NOT(ISNUMBER($K2733))),0,IF(YEAR($K2733)=FY,MONTH($K2733),IF(YEAR($K2733)&lt;FY,1,0)))</f>
        <v/>
      </c>
      <c r="W2733" s="38">
        <f>IF($R2733=0,0,MIN(12,IF(AND(ISNUMBER($O2733),$O2733&gt;=1,$O2733&lt;=12),INT($O2733),12),IF(AND(RetireExit="Yes",$U2733&gt;0),$U2733,12),IF(AND(ContractExit="Yes",$V2733&gt;0),$V2733,12)))</f>
        <v/>
      </c>
      <c r="X2733" s="37">
        <f>IF(ISNUMBER($P2733),$P2733,IncPct)</f>
        <v/>
      </c>
      <c r="Y2733" s="39">
        <f>IF($W2733=0,0,MAX(0,MIN($W2733,IncMonth-1))+MAX(0,$W2733-IncMonth+1)*(1+$X2733))</f>
        <v/>
      </c>
      <c r="Z2733" s="40">
        <f>IF($C2733="",0,IFERROR(INDEX(Departments!$B$5:$B$54,MATCH($C2733,Departments!$A$5:$A$54,0)),0))</f>
        <v/>
      </c>
      <c r="AA2733" s="41">
        <f>N($L2733)*$Y2733</f>
        <v/>
      </c>
      <c r="AB2733" s="41">
        <f>N($M2733)*$Y2733</f>
        <v/>
      </c>
      <c r="AC2733" s="41">
        <f>$AA2733*$Z2733</f>
        <v/>
      </c>
      <c r="AD2733" s="41">
        <f>$AA2733*BonusMonths/12</f>
        <v/>
      </c>
      <c r="AE2733" s="41">
        <f>($AA2733+SI_Gross*$AB2733)*IF($Q2733=1,SI_O,SI_E)</f>
        <v/>
      </c>
      <c r="AF2733" s="41">
        <f>IF($Q2733=1,0,$AA2733*EOSB)</f>
        <v/>
      </c>
      <c r="AG2733" s="41">
        <f>$AN2733*$W2733</f>
        <v/>
      </c>
      <c r="AH2733" s="41">
        <f>SUM($AA2733:$AG2733)</f>
        <v/>
      </c>
      <c r="AI2733" s="41">
        <f>12*($AM2733+$AN2733)</f>
        <v/>
      </c>
      <c r="AJ2733" s="41">
        <f>$AM2733*((IncMonth-1)+(13-IncMonth)*(1+$X2733))+12*$AN2733</f>
        <v/>
      </c>
      <c r="AK2733" s="41">
        <f>IF($R2733=1,N($L2733)+N($M2733),0)</f>
        <v/>
      </c>
      <c r="AL2733">
        <f>IF($C2733="","",IF(N($L2733)&lt;=0,"Basic salary missing",IF(ISNA(MATCH($C2733,Departments!$A$5:$A$54,0)),"Department not on Departments sheet",IF(AND($I2733&lt;&gt;"",NOT(ISNUMBER($I2733))),"Date of birth is text, not a date",IF(AND($K2733&lt;&gt;"",NOT(ISNUMBER($K2733))),"Contract end is text, not a date","")))))</f>
        <v/>
      </c>
      <c r="AM2733" s="41">
        <f>IF($R2733=0,0,N($L2733)*(1+$Z2733+BonusMonths/12+IF($Q2733=1,0,EOSB))+N($M2733)+(N($L2733)+SI_Gross*N($M2733))*IF($Q2733=1,SI_O,SI_E))</f>
        <v/>
      </c>
      <c r="AN2733" s="41">
        <f>IF($R2733=0,0,(IF($Q2733=1,MedO,MedE+Ticket)+Training)/12)</f>
        <v/>
      </c>
    </row>
    <row r="2734">
      <c r="I2734" s="35" t="n"/>
      <c r="J2734" s="35" t="n"/>
      <c r="K2734" s="35" t="n"/>
      <c r="L2734" s="36" t="n"/>
      <c r="M2734" s="36" t="n"/>
      <c r="P2734" s="37" t="n"/>
      <c r="Q2734" s="38">
        <f>IF($C2734="",0,IF(OR(LOWER(TRIM($G2734))="omani",LOWER(TRIM($G2734))="oman",LOWER(TRIM($G2734))="om",LOWER(TRIM($G2734))="local"),1,0))</f>
        <v/>
      </c>
      <c r="R2734" s="38">
        <f>IF($C2734="",0,IF(OR(ISNUMBER(SEARCH("resign",$N2734)),ISNUMBER(SEARCH("terminat",$N2734)),ISNUMBER(SEARCH("inactive",$N2734)),ISNUMBER(SEARCH("vacan",$N2734)),ISNUMBER(SEARCH("deceased",$N2734)),ISNUMBER(SEARCH("separated",$N2734))),0,1))</f>
        <v/>
      </c>
      <c r="S2734">
        <f>IF(OR($R2734=0,NOT(ISNUMBER($I2734))),"",IFERROR(DATEDIF($I2734,DATE(FY,1,1),"y"),""))</f>
        <v/>
      </c>
      <c r="T2734">
        <f>IF(OR($R2734=0,NOT(ISNUMBER($J2734))),"",IFERROR(DATEDIF($J2734,DATE(FY,1,1),"y"),0))</f>
        <v/>
      </c>
      <c r="U2734" s="38">
        <f>IF(OR($R2734=0,NOT(ISNUMBER($I2734))),0,IF(YEAR($I2734)+IF($Q2734=1,RetAgeO,RetAgeE)=FY,MONTH($I2734),IF(YEAR($I2734)+IF($Q2734=1,RetAgeO,RetAgeE)&lt;FY,1,0)))</f>
        <v/>
      </c>
      <c r="V2734" s="38">
        <f>IF(OR($R2734=0,NOT(ISNUMBER($K2734))),0,IF(YEAR($K2734)=FY,MONTH($K2734),IF(YEAR($K2734)&lt;FY,1,0)))</f>
        <v/>
      </c>
      <c r="W2734" s="38">
        <f>IF($R2734=0,0,MIN(12,IF(AND(ISNUMBER($O2734),$O2734&gt;=1,$O2734&lt;=12),INT($O2734),12),IF(AND(RetireExit="Yes",$U2734&gt;0),$U2734,12),IF(AND(ContractExit="Yes",$V2734&gt;0),$V2734,12)))</f>
        <v/>
      </c>
      <c r="X2734" s="37">
        <f>IF(ISNUMBER($P2734),$P2734,IncPct)</f>
        <v/>
      </c>
      <c r="Y2734" s="39">
        <f>IF($W2734=0,0,MAX(0,MIN($W2734,IncMonth-1))+MAX(0,$W2734-IncMonth+1)*(1+$X2734))</f>
        <v/>
      </c>
      <c r="Z2734" s="40">
        <f>IF($C2734="",0,IFERROR(INDEX(Departments!$B$5:$B$54,MATCH($C2734,Departments!$A$5:$A$54,0)),0))</f>
        <v/>
      </c>
      <c r="AA2734" s="41">
        <f>N($L2734)*$Y2734</f>
        <v/>
      </c>
      <c r="AB2734" s="41">
        <f>N($M2734)*$Y2734</f>
        <v/>
      </c>
      <c r="AC2734" s="41">
        <f>$AA2734*$Z2734</f>
        <v/>
      </c>
      <c r="AD2734" s="41">
        <f>$AA2734*BonusMonths/12</f>
        <v/>
      </c>
      <c r="AE2734" s="41">
        <f>($AA2734+SI_Gross*$AB2734)*IF($Q2734=1,SI_O,SI_E)</f>
        <v/>
      </c>
      <c r="AF2734" s="41">
        <f>IF($Q2734=1,0,$AA2734*EOSB)</f>
        <v/>
      </c>
      <c r="AG2734" s="41">
        <f>$AN2734*$W2734</f>
        <v/>
      </c>
      <c r="AH2734" s="41">
        <f>SUM($AA2734:$AG2734)</f>
        <v/>
      </c>
      <c r="AI2734" s="41">
        <f>12*($AM2734+$AN2734)</f>
        <v/>
      </c>
      <c r="AJ2734" s="41">
        <f>$AM2734*((IncMonth-1)+(13-IncMonth)*(1+$X2734))+12*$AN2734</f>
        <v/>
      </c>
      <c r="AK2734" s="41">
        <f>IF($R2734=1,N($L2734)+N($M2734),0)</f>
        <v/>
      </c>
      <c r="AL2734">
        <f>IF($C2734="","",IF(N($L2734)&lt;=0,"Basic salary missing",IF(ISNA(MATCH($C2734,Departments!$A$5:$A$54,0)),"Department not on Departments sheet",IF(AND($I2734&lt;&gt;"",NOT(ISNUMBER($I2734))),"Date of birth is text, not a date",IF(AND($K2734&lt;&gt;"",NOT(ISNUMBER($K2734))),"Contract end is text, not a date","")))))</f>
        <v/>
      </c>
      <c r="AM2734" s="41">
        <f>IF($R2734=0,0,N($L2734)*(1+$Z2734+BonusMonths/12+IF($Q2734=1,0,EOSB))+N($M2734)+(N($L2734)+SI_Gross*N($M2734))*IF($Q2734=1,SI_O,SI_E))</f>
        <v/>
      </c>
      <c r="AN2734" s="41">
        <f>IF($R2734=0,0,(IF($Q2734=1,MedO,MedE+Ticket)+Training)/12)</f>
        <v/>
      </c>
    </row>
    <row r="2735">
      <c r="I2735" s="35" t="n"/>
      <c r="J2735" s="35" t="n"/>
      <c r="K2735" s="35" t="n"/>
      <c r="L2735" s="36" t="n"/>
      <c r="M2735" s="36" t="n"/>
      <c r="P2735" s="37" t="n"/>
      <c r="Q2735" s="38">
        <f>IF($C2735="",0,IF(OR(LOWER(TRIM($G2735))="omani",LOWER(TRIM($G2735))="oman",LOWER(TRIM($G2735))="om",LOWER(TRIM($G2735))="local"),1,0))</f>
        <v/>
      </c>
      <c r="R2735" s="38">
        <f>IF($C2735="",0,IF(OR(ISNUMBER(SEARCH("resign",$N2735)),ISNUMBER(SEARCH("terminat",$N2735)),ISNUMBER(SEARCH("inactive",$N2735)),ISNUMBER(SEARCH("vacan",$N2735)),ISNUMBER(SEARCH("deceased",$N2735)),ISNUMBER(SEARCH("separated",$N2735))),0,1))</f>
        <v/>
      </c>
      <c r="S2735">
        <f>IF(OR($R2735=0,NOT(ISNUMBER($I2735))),"",IFERROR(DATEDIF($I2735,DATE(FY,1,1),"y"),""))</f>
        <v/>
      </c>
      <c r="T2735">
        <f>IF(OR($R2735=0,NOT(ISNUMBER($J2735))),"",IFERROR(DATEDIF($J2735,DATE(FY,1,1),"y"),0))</f>
        <v/>
      </c>
      <c r="U2735" s="38">
        <f>IF(OR($R2735=0,NOT(ISNUMBER($I2735))),0,IF(YEAR($I2735)+IF($Q2735=1,RetAgeO,RetAgeE)=FY,MONTH($I2735),IF(YEAR($I2735)+IF($Q2735=1,RetAgeO,RetAgeE)&lt;FY,1,0)))</f>
        <v/>
      </c>
      <c r="V2735" s="38">
        <f>IF(OR($R2735=0,NOT(ISNUMBER($K2735))),0,IF(YEAR($K2735)=FY,MONTH($K2735),IF(YEAR($K2735)&lt;FY,1,0)))</f>
        <v/>
      </c>
      <c r="W2735" s="38">
        <f>IF($R2735=0,0,MIN(12,IF(AND(ISNUMBER($O2735),$O2735&gt;=1,$O2735&lt;=12),INT($O2735),12),IF(AND(RetireExit="Yes",$U2735&gt;0),$U2735,12),IF(AND(ContractExit="Yes",$V2735&gt;0),$V2735,12)))</f>
        <v/>
      </c>
      <c r="X2735" s="37">
        <f>IF(ISNUMBER($P2735),$P2735,IncPct)</f>
        <v/>
      </c>
      <c r="Y2735" s="39">
        <f>IF($W2735=0,0,MAX(0,MIN($W2735,IncMonth-1))+MAX(0,$W2735-IncMonth+1)*(1+$X2735))</f>
        <v/>
      </c>
      <c r="Z2735" s="40">
        <f>IF($C2735="",0,IFERROR(INDEX(Departments!$B$5:$B$54,MATCH($C2735,Departments!$A$5:$A$54,0)),0))</f>
        <v/>
      </c>
      <c r="AA2735" s="41">
        <f>N($L2735)*$Y2735</f>
        <v/>
      </c>
      <c r="AB2735" s="41">
        <f>N($M2735)*$Y2735</f>
        <v/>
      </c>
      <c r="AC2735" s="41">
        <f>$AA2735*$Z2735</f>
        <v/>
      </c>
      <c r="AD2735" s="41">
        <f>$AA2735*BonusMonths/12</f>
        <v/>
      </c>
      <c r="AE2735" s="41">
        <f>($AA2735+SI_Gross*$AB2735)*IF($Q2735=1,SI_O,SI_E)</f>
        <v/>
      </c>
      <c r="AF2735" s="41">
        <f>IF($Q2735=1,0,$AA2735*EOSB)</f>
        <v/>
      </c>
      <c r="AG2735" s="41">
        <f>$AN2735*$W2735</f>
        <v/>
      </c>
      <c r="AH2735" s="41">
        <f>SUM($AA2735:$AG2735)</f>
        <v/>
      </c>
      <c r="AI2735" s="41">
        <f>12*($AM2735+$AN2735)</f>
        <v/>
      </c>
      <c r="AJ2735" s="41">
        <f>$AM2735*((IncMonth-1)+(13-IncMonth)*(1+$X2735))+12*$AN2735</f>
        <v/>
      </c>
      <c r="AK2735" s="41">
        <f>IF($R2735=1,N($L2735)+N($M2735),0)</f>
        <v/>
      </c>
      <c r="AL2735">
        <f>IF($C2735="","",IF(N($L2735)&lt;=0,"Basic salary missing",IF(ISNA(MATCH($C2735,Departments!$A$5:$A$54,0)),"Department not on Departments sheet",IF(AND($I2735&lt;&gt;"",NOT(ISNUMBER($I2735))),"Date of birth is text, not a date",IF(AND($K2735&lt;&gt;"",NOT(ISNUMBER($K2735))),"Contract end is text, not a date","")))))</f>
        <v/>
      </c>
      <c r="AM2735" s="41">
        <f>IF($R2735=0,0,N($L2735)*(1+$Z2735+BonusMonths/12+IF($Q2735=1,0,EOSB))+N($M2735)+(N($L2735)+SI_Gross*N($M2735))*IF($Q2735=1,SI_O,SI_E))</f>
        <v/>
      </c>
      <c r="AN2735" s="41">
        <f>IF($R2735=0,0,(IF($Q2735=1,MedO,MedE+Ticket)+Training)/12)</f>
        <v/>
      </c>
    </row>
    <row r="2736">
      <c r="I2736" s="35" t="n"/>
      <c r="J2736" s="35" t="n"/>
      <c r="K2736" s="35" t="n"/>
      <c r="L2736" s="36" t="n"/>
      <c r="M2736" s="36" t="n"/>
      <c r="P2736" s="37" t="n"/>
      <c r="Q2736" s="38">
        <f>IF($C2736="",0,IF(OR(LOWER(TRIM($G2736))="omani",LOWER(TRIM($G2736))="oman",LOWER(TRIM($G2736))="om",LOWER(TRIM($G2736))="local"),1,0))</f>
        <v/>
      </c>
      <c r="R2736" s="38">
        <f>IF($C2736="",0,IF(OR(ISNUMBER(SEARCH("resign",$N2736)),ISNUMBER(SEARCH("terminat",$N2736)),ISNUMBER(SEARCH("inactive",$N2736)),ISNUMBER(SEARCH("vacan",$N2736)),ISNUMBER(SEARCH("deceased",$N2736)),ISNUMBER(SEARCH("separated",$N2736))),0,1))</f>
        <v/>
      </c>
      <c r="S2736">
        <f>IF(OR($R2736=0,NOT(ISNUMBER($I2736))),"",IFERROR(DATEDIF($I2736,DATE(FY,1,1),"y"),""))</f>
        <v/>
      </c>
      <c r="T2736">
        <f>IF(OR($R2736=0,NOT(ISNUMBER($J2736))),"",IFERROR(DATEDIF($J2736,DATE(FY,1,1),"y"),0))</f>
        <v/>
      </c>
      <c r="U2736" s="38">
        <f>IF(OR($R2736=0,NOT(ISNUMBER($I2736))),0,IF(YEAR($I2736)+IF($Q2736=1,RetAgeO,RetAgeE)=FY,MONTH($I2736),IF(YEAR($I2736)+IF($Q2736=1,RetAgeO,RetAgeE)&lt;FY,1,0)))</f>
        <v/>
      </c>
      <c r="V2736" s="38">
        <f>IF(OR($R2736=0,NOT(ISNUMBER($K2736))),0,IF(YEAR($K2736)=FY,MONTH($K2736),IF(YEAR($K2736)&lt;FY,1,0)))</f>
        <v/>
      </c>
      <c r="W2736" s="38">
        <f>IF($R2736=0,0,MIN(12,IF(AND(ISNUMBER($O2736),$O2736&gt;=1,$O2736&lt;=12),INT($O2736),12),IF(AND(RetireExit="Yes",$U2736&gt;0),$U2736,12),IF(AND(ContractExit="Yes",$V2736&gt;0),$V2736,12)))</f>
        <v/>
      </c>
      <c r="X2736" s="37">
        <f>IF(ISNUMBER($P2736),$P2736,IncPct)</f>
        <v/>
      </c>
      <c r="Y2736" s="39">
        <f>IF($W2736=0,0,MAX(0,MIN($W2736,IncMonth-1))+MAX(0,$W2736-IncMonth+1)*(1+$X2736))</f>
        <v/>
      </c>
      <c r="Z2736" s="40">
        <f>IF($C2736="",0,IFERROR(INDEX(Departments!$B$5:$B$54,MATCH($C2736,Departments!$A$5:$A$54,0)),0))</f>
        <v/>
      </c>
      <c r="AA2736" s="41">
        <f>N($L2736)*$Y2736</f>
        <v/>
      </c>
      <c r="AB2736" s="41">
        <f>N($M2736)*$Y2736</f>
        <v/>
      </c>
      <c r="AC2736" s="41">
        <f>$AA2736*$Z2736</f>
        <v/>
      </c>
      <c r="AD2736" s="41">
        <f>$AA2736*BonusMonths/12</f>
        <v/>
      </c>
      <c r="AE2736" s="41">
        <f>($AA2736+SI_Gross*$AB2736)*IF($Q2736=1,SI_O,SI_E)</f>
        <v/>
      </c>
      <c r="AF2736" s="41">
        <f>IF($Q2736=1,0,$AA2736*EOSB)</f>
        <v/>
      </c>
      <c r="AG2736" s="41">
        <f>$AN2736*$W2736</f>
        <v/>
      </c>
      <c r="AH2736" s="41">
        <f>SUM($AA2736:$AG2736)</f>
        <v/>
      </c>
      <c r="AI2736" s="41">
        <f>12*($AM2736+$AN2736)</f>
        <v/>
      </c>
      <c r="AJ2736" s="41">
        <f>$AM2736*((IncMonth-1)+(13-IncMonth)*(1+$X2736))+12*$AN2736</f>
        <v/>
      </c>
      <c r="AK2736" s="41">
        <f>IF($R2736=1,N($L2736)+N($M2736),0)</f>
        <v/>
      </c>
      <c r="AL2736">
        <f>IF($C2736="","",IF(N($L2736)&lt;=0,"Basic salary missing",IF(ISNA(MATCH($C2736,Departments!$A$5:$A$54,0)),"Department not on Departments sheet",IF(AND($I2736&lt;&gt;"",NOT(ISNUMBER($I2736))),"Date of birth is text, not a date",IF(AND($K2736&lt;&gt;"",NOT(ISNUMBER($K2736))),"Contract end is text, not a date","")))))</f>
        <v/>
      </c>
      <c r="AM2736" s="41">
        <f>IF($R2736=0,0,N($L2736)*(1+$Z2736+BonusMonths/12+IF($Q2736=1,0,EOSB))+N($M2736)+(N($L2736)+SI_Gross*N($M2736))*IF($Q2736=1,SI_O,SI_E))</f>
        <v/>
      </c>
      <c r="AN2736" s="41">
        <f>IF($R2736=0,0,(IF($Q2736=1,MedO,MedE+Ticket)+Training)/12)</f>
        <v/>
      </c>
    </row>
    <row r="2737">
      <c r="I2737" s="35" t="n"/>
      <c r="J2737" s="35" t="n"/>
      <c r="K2737" s="35" t="n"/>
      <c r="L2737" s="36" t="n"/>
      <c r="M2737" s="36" t="n"/>
      <c r="P2737" s="37" t="n"/>
      <c r="Q2737" s="38">
        <f>IF($C2737="",0,IF(OR(LOWER(TRIM($G2737))="omani",LOWER(TRIM($G2737))="oman",LOWER(TRIM($G2737))="om",LOWER(TRIM($G2737))="local"),1,0))</f>
        <v/>
      </c>
      <c r="R2737" s="38">
        <f>IF($C2737="",0,IF(OR(ISNUMBER(SEARCH("resign",$N2737)),ISNUMBER(SEARCH("terminat",$N2737)),ISNUMBER(SEARCH("inactive",$N2737)),ISNUMBER(SEARCH("vacan",$N2737)),ISNUMBER(SEARCH("deceased",$N2737)),ISNUMBER(SEARCH("separated",$N2737))),0,1))</f>
        <v/>
      </c>
      <c r="S2737">
        <f>IF(OR($R2737=0,NOT(ISNUMBER($I2737))),"",IFERROR(DATEDIF($I2737,DATE(FY,1,1),"y"),""))</f>
        <v/>
      </c>
      <c r="T2737">
        <f>IF(OR($R2737=0,NOT(ISNUMBER($J2737))),"",IFERROR(DATEDIF($J2737,DATE(FY,1,1),"y"),0))</f>
        <v/>
      </c>
      <c r="U2737" s="38">
        <f>IF(OR($R2737=0,NOT(ISNUMBER($I2737))),0,IF(YEAR($I2737)+IF($Q2737=1,RetAgeO,RetAgeE)=FY,MONTH($I2737),IF(YEAR($I2737)+IF($Q2737=1,RetAgeO,RetAgeE)&lt;FY,1,0)))</f>
        <v/>
      </c>
      <c r="V2737" s="38">
        <f>IF(OR($R2737=0,NOT(ISNUMBER($K2737))),0,IF(YEAR($K2737)=FY,MONTH($K2737),IF(YEAR($K2737)&lt;FY,1,0)))</f>
        <v/>
      </c>
      <c r="W2737" s="38">
        <f>IF($R2737=0,0,MIN(12,IF(AND(ISNUMBER($O2737),$O2737&gt;=1,$O2737&lt;=12),INT($O2737),12),IF(AND(RetireExit="Yes",$U2737&gt;0),$U2737,12),IF(AND(ContractExit="Yes",$V2737&gt;0),$V2737,12)))</f>
        <v/>
      </c>
      <c r="X2737" s="37">
        <f>IF(ISNUMBER($P2737),$P2737,IncPct)</f>
        <v/>
      </c>
      <c r="Y2737" s="39">
        <f>IF($W2737=0,0,MAX(0,MIN($W2737,IncMonth-1))+MAX(0,$W2737-IncMonth+1)*(1+$X2737))</f>
        <v/>
      </c>
      <c r="Z2737" s="40">
        <f>IF($C2737="",0,IFERROR(INDEX(Departments!$B$5:$B$54,MATCH($C2737,Departments!$A$5:$A$54,0)),0))</f>
        <v/>
      </c>
      <c r="AA2737" s="41">
        <f>N($L2737)*$Y2737</f>
        <v/>
      </c>
      <c r="AB2737" s="41">
        <f>N($M2737)*$Y2737</f>
        <v/>
      </c>
      <c r="AC2737" s="41">
        <f>$AA2737*$Z2737</f>
        <v/>
      </c>
      <c r="AD2737" s="41">
        <f>$AA2737*BonusMonths/12</f>
        <v/>
      </c>
      <c r="AE2737" s="41">
        <f>($AA2737+SI_Gross*$AB2737)*IF($Q2737=1,SI_O,SI_E)</f>
        <v/>
      </c>
      <c r="AF2737" s="41">
        <f>IF($Q2737=1,0,$AA2737*EOSB)</f>
        <v/>
      </c>
      <c r="AG2737" s="41">
        <f>$AN2737*$W2737</f>
        <v/>
      </c>
      <c r="AH2737" s="41">
        <f>SUM($AA2737:$AG2737)</f>
        <v/>
      </c>
      <c r="AI2737" s="41">
        <f>12*($AM2737+$AN2737)</f>
        <v/>
      </c>
      <c r="AJ2737" s="41">
        <f>$AM2737*((IncMonth-1)+(13-IncMonth)*(1+$X2737))+12*$AN2737</f>
        <v/>
      </c>
      <c r="AK2737" s="41">
        <f>IF($R2737=1,N($L2737)+N($M2737),0)</f>
        <v/>
      </c>
      <c r="AL2737">
        <f>IF($C2737="","",IF(N($L2737)&lt;=0,"Basic salary missing",IF(ISNA(MATCH($C2737,Departments!$A$5:$A$54,0)),"Department not on Departments sheet",IF(AND($I2737&lt;&gt;"",NOT(ISNUMBER($I2737))),"Date of birth is text, not a date",IF(AND($K2737&lt;&gt;"",NOT(ISNUMBER($K2737))),"Contract end is text, not a date","")))))</f>
        <v/>
      </c>
      <c r="AM2737" s="41">
        <f>IF($R2737=0,0,N($L2737)*(1+$Z2737+BonusMonths/12+IF($Q2737=1,0,EOSB))+N($M2737)+(N($L2737)+SI_Gross*N($M2737))*IF($Q2737=1,SI_O,SI_E))</f>
        <v/>
      </c>
      <c r="AN2737" s="41">
        <f>IF($R2737=0,0,(IF($Q2737=1,MedO,MedE+Ticket)+Training)/12)</f>
        <v/>
      </c>
    </row>
    <row r="2738">
      <c r="I2738" s="35" t="n"/>
      <c r="J2738" s="35" t="n"/>
      <c r="K2738" s="35" t="n"/>
      <c r="L2738" s="36" t="n"/>
      <c r="M2738" s="36" t="n"/>
      <c r="P2738" s="37" t="n"/>
      <c r="Q2738" s="38">
        <f>IF($C2738="",0,IF(OR(LOWER(TRIM($G2738))="omani",LOWER(TRIM($G2738))="oman",LOWER(TRIM($G2738))="om",LOWER(TRIM($G2738))="local"),1,0))</f>
        <v/>
      </c>
      <c r="R2738" s="38">
        <f>IF($C2738="",0,IF(OR(ISNUMBER(SEARCH("resign",$N2738)),ISNUMBER(SEARCH("terminat",$N2738)),ISNUMBER(SEARCH("inactive",$N2738)),ISNUMBER(SEARCH("vacan",$N2738)),ISNUMBER(SEARCH("deceased",$N2738)),ISNUMBER(SEARCH("separated",$N2738))),0,1))</f>
        <v/>
      </c>
      <c r="S2738">
        <f>IF(OR($R2738=0,NOT(ISNUMBER($I2738))),"",IFERROR(DATEDIF($I2738,DATE(FY,1,1),"y"),""))</f>
        <v/>
      </c>
      <c r="T2738">
        <f>IF(OR($R2738=0,NOT(ISNUMBER($J2738))),"",IFERROR(DATEDIF($J2738,DATE(FY,1,1),"y"),0))</f>
        <v/>
      </c>
      <c r="U2738" s="38">
        <f>IF(OR($R2738=0,NOT(ISNUMBER($I2738))),0,IF(YEAR($I2738)+IF($Q2738=1,RetAgeO,RetAgeE)=FY,MONTH($I2738),IF(YEAR($I2738)+IF($Q2738=1,RetAgeO,RetAgeE)&lt;FY,1,0)))</f>
        <v/>
      </c>
      <c r="V2738" s="38">
        <f>IF(OR($R2738=0,NOT(ISNUMBER($K2738))),0,IF(YEAR($K2738)=FY,MONTH($K2738),IF(YEAR($K2738)&lt;FY,1,0)))</f>
        <v/>
      </c>
      <c r="W2738" s="38">
        <f>IF($R2738=0,0,MIN(12,IF(AND(ISNUMBER($O2738),$O2738&gt;=1,$O2738&lt;=12),INT($O2738),12),IF(AND(RetireExit="Yes",$U2738&gt;0),$U2738,12),IF(AND(ContractExit="Yes",$V2738&gt;0),$V2738,12)))</f>
        <v/>
      </c>
      <c r="X2738" s="37">
        <f>IF(ISNUMBER($P2738),$P2738,IncPct)</f>
        <v/>
      </c>
      <c r="Y2738" s="39">
        <f>IF($W2738=0,0,MAX(0,MIN($W2738,IncMonth-1))+MAX(0,$W2738-IncMonth+1)*(1+$X2738))</f>
        <v/>
      </c>
      <c r="Z2738" s="40">
        <f>IF($C2738="",0,IFERROR(INDEX(Departments!$B$5:$B$54,MATCH($C2738,Departments!$A$5:$A$54,0)),0))</f>
        <v/>
      </c>
      <c r="AA2738" s="41">
        <f>N($L2738)*$Y2738</f>
        <v/>
      </c>
      <c r="AB2738" s="41">
        <f>N($M2738)*$Y2738</f>
        <v/>
      </c>
      <c r="AC2738" s="41">
        <f>$AA2738*$Z2738</f>
        <v/>
      </c>
      <c r="AD2738" s="41">
        <f>$AA2738*BonusMonths/12</f>
        <v/>
      </c>
      <c r="AE2738" s="41">
        <f>($AA2738+SI_Gross*$AB2738)*IF($Q2738=1,SI_O,SI_E)</f>
        <v/>
      </c>
      <c r="AF2738" s="41">
        <f>IF($Q2738=1,0,$AA2738*EOSB)</f>
        <v/>
      </c>
      <c r="AG2738" s="41">
        <f>$AN2738*$W2738</f>
        <v/>
      </c>
      <c r="AH2738" s="41">
        <f>SUM($AA2738:$AG2738)</f>
        <v/>
      </c>
      <c r="AI2738" s="41">
        <f>12*($AM2738+$AN2738)</f>
        <v/>
      </c>
      <c r="AJ2738" s="41">
        <f>$AM2738*((IncMonth-1)+(13-IncMonth)*(1+$X2738))+12*$AN2738</f>
        <v/>
      </c>
      <c r="AK2738" s="41">
        <f>IF($R2738=1,N($L2738)+N($M2738),0)</f>
        <v/>
      </c>
      <c r="AL2738">
        <f>IF($C2738="","",IF(N($L2738)&lt;=0,"Basic salary missing",IF(ISNA(MATCH($C2738,Departments!$A$5:$A$54,0)),"Department not on Departments sheet",IF(AND($I2738&lt;&gt;"",NOT(ISNUMBER($I2738))),"Date of birth is text, not a date",IF(AND($K2738&lt;&gt;"",NOT(ISNUMBER($K2738))),"Contract end is text, not a date","")))))</f>
        <v/>
      </c>
      <c r="AM2738" s="41">
        <f>IF($R2738=0,0,N($L2738)*(1+$Z2738+BonusMonths/12+IF($Q2738=1,0,EOSB))+N($M2738)+(N($L2738)+SI_Gross*N($M2738))*IF($Q2738=1,SI_O,SI_E))</f>
        <v/>
      </c>
      <c r="AN2738" s="41">
        <f>IF($R2738=0,0,(IF($Q2738=1,MedO,MedE+Ticket)+Training)/12)</f>
        <v/>
      </c>
    </row>
    <row r="2739">
      <c r="I2739" s="35" t="n"/>
      <c r="J2739" s="35" t="n"/>
      <c r="K2739" s="35" t="n"/>
      <c r="L2739" s="36" t="n"/>
      <c r="M2739" s="36" t="n"/>
      <c r="P2739" s="37" t="n"/>
      <c r="Q2739" s="38">
        <f>IF($C2739="",0,IF(OR(LOWER(TRIM($G2739))="omani",LOWER(TRIM($G2739))="oman",LOWER(TRIM($G2739))="om",LOWER(TRIM($G2739))="local"),1,0))</f>
        <v/>
      </c>
      <c r="R2739" s="38">
        <f>IF($C2739="",0,IF(OR(ISNUMBER(SEARCH("resign",$N2739)),ISNUMBER(SEARCH("terminat",$N2739)),ISNUMBER(SEARCH("inactive",$N2739)),ISNUMBER(SEARCH("vacan",$N2739)),ISNUMBER(SEARCH("deceased",$N2739)),ISNUMBER(SEARCH("separated",$N2739))),0,1))</f>
        <v/>
      </c>
      <c r="S2739">
        <f>IF(OR($R2739=0,NOT(ISNUMBER($I2739))),"",IFERROR(DATEDIF($I2739,DATE(FY,1,1),"y"),""))</f>
        <v/>
      </c>
      <c r="T2739">
        <f>IF(OR($R2739=0,NOT(ISNUMBER($J2739))),"",IFERROR(DATEDIF($J2739,DATE(FY,1,1),"y"),0))</f>
        <v/>
      </c>
      <c r="U2739" s="38">
        <f>IF(OR($R2739=0,NOT(ISNUMBER($I2739))),0,IF(YEAR($I2739)+IF($Q2739=1,RetAgeO,RetAgeE)=FY,MONTH($I2739),IF(YEAR($I2739)+IF($Q2739=1,RetAgeO,RetAgeE)&lt;FY,1,0)))</f>
        <v/>
      </c>
      <c r="V2739" s="38">
        <f>IF(OR($R2739=0,NOT(ISNUMBER($K2739))),0,IF(YEAR($K2739)=FY,MONTH($K2739),IF(YEAR($K2739)&lt;FY,1,0)))</f>
        <v/>
      </c>
      <c r="W2739" s="38">
        <f>IF($R2739=0,0,MIN(12,IF(AND(ISNUMBER($O2739),$O2739&gt;=1,$O2739&lt;=12),INT($O2739),12),IF(AND(RetireExit="Yes",$U2739&gt;0),$U2739,12),IF(AND(ContractExit="Yes",$V2739&gt;0),$V2739,12)))</f>
        <v/>
      </c>
      <c r="X2739" s="37">
        <f>IF(ISNUMBER($P2739),$P2739,IncPct)</f>
        <v/>
      </c>
      <c r="Y2739" s="39">
        <f>IF($W2739=0,0,MAX(0,MIN($W2739,IncMonth-1))+MAX(0,$W2739-IncMonth+1)*(1+$X2739))</f>
        <v/>
      </c>
      <c r="Z2739" s="40">
        <f>IF($C2739="",0,IFERROR(INDEX(Departments!$B$5:$B$54,MATCH($C2739,Departments!$A$5:$A$54,0)),0))</f>
        <v/>
      </c>
      <c r="AA2739" s="41">
        <f>N($L2739)*$Y2739</f>
        <v/>
      </c>
      <c r="AB2739" s="41">
        <f>N($M2739)*$Y2739</f>
        <v/>
      </c>
      <c r="AC2739" s="41">
        <f>$AA2739*$Z2739</f>
        <v/>
      </c>
      <c r="AD2739" s="41">
        <f>$AA2739*BonusMonths/12</f>
        <v/>
      </c>
      <c r="AE2739" s="41">
        <f>($AA2739+SI_Gross*$AB2739)*IF($Q2739=1,SI_O,SI_E)</f>
        <v/>
      </c>
      <c r="AF2739" s="41">
        <f>IF($Q2739=1,0,$AA2739*EOSB)</f>
        <v/>
      </c>
      <c r="AG2739" s="41">
        <f>$AN2739*$W2739</f>
        <v/>
      </c>
      <c r="AH2739" s="41">
        <f>SUM($AA2739:$AG2739)</f>
        <v/>
      </c>
      <c r="AI2739" s="41">
        <f>12*($AM2739+$AN2739)</f>
        <v/>
      </c>
      <c r="AJ2739" s="41">
        <f>$AM2739*((IncMonth-1)+(13-IncMonth)*(1+$X2739))+12*$AN2739</f>
        <v/>
      </c>
      <c r="AK2739" s="41">
        <f>IF($R2739=1,N($L2739)+N($M2739),0)</f>
        <v/>
      </c>
      <c r="AL2739">
        <f>IF($C2739="","",IF(N($L2739)&lt;=0,"Basic salary missing",IF(ISNA(MATCH($C2739,Departments!$A$5:$A$54,0)),"Department not on Departments sheet",IF(AND($I2739&lt;&gt;"",NOT(ISNUMBER($I2739))),"Date of birth is text, not a date",IF(AND($K2739&lt;&gt;"",NOT(ISNUMBER($K2739))),"Contract end is text, not a date","")))))</f>
        <v/>
      </c>
      <c r="AM2739" s="41">
        <f>IF($R2739=0,0,N($L2739)*(1+$Z2739+BonusMonths/12+IF($Q2739=1,0,EOSB))+N($M2739)+(N($L2739)+SI_Gross*N($M2739))*IF($Q2739=1,SI_O,SI_E))</f>
        <v/>
      </c>
      <c r="AN2739" s="41">
        <f>IF($R2739=0,0,(IF($Q2739=1,MedO,MedE+Ticket)+Training)/12)</f>
        <v/>
      </c>
    </row>
    <row r="2740">
      <c r="I2740" s="35" t="n"/>
      <c r="J2740" s="35" t="n"/>
      <c r="K2740" s="35" t="n"/>
      <c r="L2740" s="36" t="n"/>
      <c r="M2740" s="36" t="n"/>
      <c r="P2740" s="37" t="n"/>
      <c r="Q2740" s="38">
        <f>IF($C2740="",0,IF(OR(LOWER(TRIM($G2740))="omani",LOWER(TRIM($G2740))="oman",LOWER(TRIM($G2740))="om",LOWER(TRIM($G2740))="local"),1,0))</f>
        <v/>
      </c>
      <c r="R2740" s="38">
        <f>IF($C2740="",0,IF(OR(ISNUMBER(SEARCH("resign",$N2740)),ISNUMBER(SEARCH("terminat",$N2740)),ISNUMBER(SEARCH("inactive",$N2740)),ISNUMBER(SEARCH("vacan",$N2740)),ISNUMBER(SEARCH("deceased",$N2740)),ISNUMBER(SEARCH("separated",$N2740))),0,1))</f>
        <v/>
      </c>
      <c r="S2740">
        <f>IF(OR($R2740=0,NOT(ISNUMBER($I2740))),"",IFERROR(DATEDIF($I2740,DATE(FY,1,1),"y"),""))</f>
        <v/>
      </c>
      <c r="T2740">
        <f>IF(OR($R2740=0,NOT(ISNUMBER($J2740))),"",IFERROR(DATEDIF($J2740,DATE(FY,1,1),"y"),0))</f>
        <v/>
      </c>
      <c r="U2740" s="38">
        <f>IF(OR($R2740=0,NOT(ISNUMBER($I2740))),0,IF(YEAR($I2740)+IF($Q2740=1,RetAgeO,RetAgeE)=FY,MONTH($I2740),IF(YEAR($I2740)+IF($Q2740=1,RetAgeO,RetAgeE)&lt;FY,1,0)))</f>
        <v/>
      </c>
      <c r="V2740" s="38">
        <f>IF(OR($R2740=0,NOT(ISNUMBER($K2740))),0,IF(YEAR($K2740)=FY,MONTH($K2740),IF(YEAR($K2740)&lt;FY,1,0)))</f>
        <v/>
      </c>
      <c r="W2740" s="38">
        <f>IF($R2740=0,0,MIN(12,IF(AND(ISNUMBER($O2740),$O2740&gt;=1,$O2740&lt;=12),INT($O2740),12),IF(AND(RetireExit="Yes",$U2740&gt;0),$U2740,12),IF(AND(ContractExit="Yes",$V2740&gt;0),$V2740,12)))</f>
        <v/>
      </c>
      <c r="X2740" s="37">
        <f>IF(ISNUMBER($P2740),$P2740,IncPct)</f>
        <v/>
      </c>
      <c r="Y2740" s="39">
        <f>IF($W2740=0,0,MAX(0,MIN($W2740,IncMonth-1))+MAX(0,$W2740-IncMonth+1)*(1+$X2740))</f>
        <v/>
      </c>
      <c r="Z2740" s="40">
        <f>IF($C2740="",0,IFERROR(INDEX(Departments!$B$5:$B$54,MATCH($C2740,Departments!$A$5:$A$54,0)),0))</f>
        <v/>
      </c>
      <c r="AA2740" s="41">
        <f>N($L2740)*$Y2740</f>
        <v/>
      </c>
      <c r="AB2740" s="41">
        <f>N($M2740)*$Y2740</f>
        <v/>
      </c>
      <c r="AC2740" s="41">
        <f>$AA2740*$Z2740</f>
        <v/>
      </c>
      <c r="AD2740" s="41">
        <f>$AA2740*BonusMonths/12</f>
        <v/>
      </c>
      <c r="AE2740" s="41">
        <f>($AA2740+SI_Gross*$AB2740)*IF($Q2740=1,SI_O,SI_E)</f>
        <v/>
      </c>
      <c r="AF2740" s="41">
        <f>IF($Q2740=1,0,$AA2740*EOSB)</f>
        <v/>
      </c>
      <c r="AG2740" s="41">
        <f>$AN2740*$W2740</f>
        <v/>
      </c>
      <c r="AH2740" s="41">
        <f>SUM($AA2740:$AG2740)</f>
        <v/>
      </c>
      <c r="AI2740" s="41">
        <f>12*($AM2740+$AN2740)</f>
        <v/>
      </c>
      <c r="AJ2740" s="41">
        <f>$AM2740*((IncMonth-1)+(13-IncMonth)*(1+$X2740))+12*$AN2740</f>
        <v/>
      </c>
      <c r="AK2740" s="41">
        <f>IF($R2740=1,N($L2740)+N($M2740),0)</f>
        <v/>
      </c>
      <c r="AL2740">
        <f>IF($C2740="","",IF(N($L2740)&lt;=0,"Basic salary missing",IF(ISNA(MATCH($C2740,Departments!$A$5:$A$54,0)),"Department not on Departments sheet",IF(AND($I2740&lt;&gt;"",NOT(ISNUMBER($I2740))),"Date of birth is text, not a date",IF(AND($K2740&lt;&gt;"",NOT(ISNUMBER($K2740))),"Contract end is text, not a date","")))))</f>
        <v/>
      </c>
      <c r="AM2740" s="41">
        <f>IF($R2740=0,0,N($L2740)*(1+$Z2740+BonusMonths/12+IF($Q2740=1,0,EOSB))+N($M2740)+(N($L2740)+SI_Gross*N($M2740))*IF($Q2740=1,SI_O,SI_E))</f>
        <v/>
      </c>
      <c r="AN2740" s="41">
        <f>IF($R2740=0,0,(IF($Q2740=1,MedO,MedE+Ticket)+Training)/12)</f>
        <v/>
      </c>
    </row>
    <row r="2741">
      <c r="I2741" s="35" t="n"/>
      <c r="J2741" s="35" t="n"/>
      <c r="K2741" s="35" t="n"/>
      <c r="L2741" s="36" t="n"/>
      <c r="M2741" s="36" t="n"/>
      <c r="P2741" s="37" t="n"/>
      <c r="Q2741" s="38">
        <f>IF($C2741="",0,IF(OR(LOWER(TRIM($G2741))="omani",LOWER(TRIM($G2741))="oman",LOWER(TRIM($G2741))="om",LOWER(TRIM($G2741))="local"),1,0))</f>
        <v/>
      </c>
      <c r="R2741" s="38">
        <f>IF($C2741="",0,IF(OR(ISNUMBER(SEARCH("resign",$N2741)),ISNUMBER(SEARCH("terminat",$N2741)),ISNUMBER(SEARCH("inactive",$N2741)),ISNUMBER(SEARCH("vacan",$N2741)),ISNUMBER(SEARCH("deceased",$N2741)),ISNUMBER(SEARCH("separated",$N2741))),0,1))</f>
        <v/>
      </c>
      <c r="S2741">
        <f>IF(OR($R2741=0,NOT(ISNUMBER($I2741))),"",IFERROR(DATEDIF($I2741,DATE(FY,1,1),"y"),""))</f>
        <v/>
      </c>
      <c r="T2741">
        <f>IF(OR($R2741=0,NOT(ISNUMBER($J2741))),"",IFERROR(DATEDIF($J2741,DATE(FY,1,1),"y"),0))</f>
        <v/>
      </c>
      <c r="U2741" s="38">
        <f>IF(OR($R2741=0,NOT(ISNUMBER($I2741))),0,IF(YEAR($I2741)+IF($Q2741=1,RetAgeO,RetAgeE)=FY,MONTH($I2741),IF(YEAR($I2741)+IF($Q2741=1,RetAgeO,RetAgeE)&lt;FY,1,0)))</f>
        <v/>
      </c>
      <c r="V2741" s="38">
        <f>IF(OR($R2741=0,NOT(ISNUMBER($K2741))),0,IF(YEAR($K2741)=FY,MONTH($K2741),IF(YEAR($K2741)&lt;FY,1,0)))</f>
        <v/>
      </c>
      <c r="W2741" s="38">
        <f>IF($R2741=0,0,MIN(12,IF(AND(ISNUMBER($O2741),$O2741&gt;=1,$O2741&lt;=12),INT($O2741),12),IF(AND(RetireExit="Yes",$U2741&gt;0),$U2741,12),IF(AND(ContractExit="Yes",$V2741&gt;0),$V2741,12)))</f>
        <v/>
      </c>
      <c r="X2741" s="37">
        <f>IF(ISNUMBER($P2741),$P2741,IncPct)</f>
        <v/>
      </c>
      <c r="Y2741" s="39">
        <f>IF($W2741=0,0,MAX(0,MIN($W2741,IncMonth-1))+MAX(0,$W2741-IncMonth+1)*(1+$X2741))</f>
        <v/>
      </c>
      <c r="Z2741" s="40">
        <f>IF($C2741="",0,IFERROR(INDEX(Departments!$B$5:$B$54,MATCH($C2741,Departments!$A$5:$A$54,0)),0))</f>
        <v/>
      </c>
      <c r="AA2741" s="41">
        <f>N($L2741)*$Y2741</f>
        <v/>
      </c>
      <c r="AB2741" s="41">
        <f>N($M2741)*$Y2741</f>
        <v/>
      </c>
      <c r="AC2741" s="41">
        <f>$AA2741*$Z2741</f>
        <v/>
      </c>
      <c r="AD2741" s="41">
        <f>$AA2741*BonusMonths/12</f>
        <v/>
      </c>
      <c r="AE2741" s="41">
        <f>($AA2741+SI_Gross*$AB2741)*IF($Q2741=1,SI_O,SI_E)</f>
        <v/>
      </c>
      <c r="AF2741" s="41">
        <f>IF($Q2741=1,0,$AA2741*EOSB)</f>
        <v/>
      </c>
      <c r="AG2741" s="41">
        <f>$AN2741*$W2741</f>
        <v/>
      </c>
      <c r="AH2741" s="41">
        <f>SUM($AA2741:$AG2741)</f>
        <v/>
      </c>
      <c r="AI2741" s="41">
        <f>12*($AM2741+$AN2741)</f>
        <v/>
      </c>
      <c r="AJ2741" s="41">
        <f>$AM2741*((IncMonth-1)+(13-IncMonth)*(1+$X2741))+12*$AN2741</f>
        <v/>
      </c>
      <c r="AK2741" s="41">
        <f>IF($R2741=1,N($L2741)+N($M2741),0)</f>
        <v/>
      </c>
      <c r="AL2741">
        <f>IF($C2741="","",IF(N($L2741)&lt;=0,"Basic salary missing",IF(ISNA(MATCH($C2741,Departments!$A$5:$A$54,0)),"Department not on Departments sheet",IF(AND($I2741&lt;&gt;"",NOT(ISNUMBER($I2741))),"Date of birth is text, not a date",IF(AND($K2741&lt;&gt;"",NOT(ISNUMBER($K2741))),"Contract end is text, not a date","")))))</f>
        <v/>
      </c>
      <c r="AM2741" s="41">
        <f>IF($R2741=0,0,N($L2741)*(1+$Z2741+BonusMonths/12+IF($Q2741=1,0,EOSB))+N($M2741)+(N($L2741)+SI_Gross*N($M2741))*IF($Q2741=1,SI_O,SI_E))</f>
        <v/>
      </c>
      <c r="AN2741" s="41">
        <f>IF($R2741=0,0,(IF($Q2741=1,MedO,MedE+Ticket)+Training)/12)</f>
        <v/>
      </c>
    </row>
    <row r="2742">
      <c r="I2742" s="35" t="n"/>
      <c r="J2742" s="35" t="n"/>
      <c r="K2742" s="35" t="n"/>
      <c r="L2742" s="36" t="n"/>
      <c r="M2742" s="36" t="n"/>
      <c r="P2742" s="37" t="n"/>
      <c r="Q2742" s="38">
        <f>IF($C2742="",0,IF(OR(LOWER(TRIM($G2742))="omani",LOWER(TRIM($G2742))="oman",LOWER(TRIM($G2742))="om",LOWER(TRIM($G2742))="local"),1,0))</f>
        <v/>
      </c>
      <c r="R2742" s="38">
        <f>IF($C2742="",0,IF(OR(ISNUMBER(SEARCH("resign",$N2742)),ISNUMBER(SEARCH("terminat",$N2742)),ISNUMBER(SEARCH("inactive",$N2742)),ISNUMBER(SEARCH("vacan",$N2742)),ISNUMBER(SEARCH("deceased",$N2742)),ISNUMBER(SEARCH("separated",$N2742))),0,1))</f>
        <v/>
      </c>
      <c r="S2742">
        <f>IF(OR($R2742=0,NOT(ISNUMBER($I2742))),"",IFERROR(DATEDIF($I2742,DATE(FY,1,1),"y"),""))</f>
        <v/>
      </c>
      <c r="T2742">
        <f>IF(OR($R2742=0,NOT(ISNUMBER($J2742))),"",IFERROR(DATEDIF($J2742,DATE(FY,1,1),"y"),0))</f>
        <v/>
      </c>
      <c r="U2742" s="38">
        <f>IF(OR($R2742=0,NOT(ISNUMBER($I2742))),0,IF(YEAR($I2742)+IF($Q2742=1,RetAgeO,RetAgeE)=FY,MONTH($I2742),IF(YEAR($I2742)+IF($Q2742=1,RetAgeO,RetAgeE)&lt;FY,1,0)))</f>
        <v/>
      </c>
      <c r="V2742" s="38">
        <f>IF(OR($R2742=0,NOT(ISNUMBER($K2742))),0,IF(YEAR($K2742)=FY,MONTH($K2742),IF(YEAR($K2742)&lt;FY,1,0)))</f>
        <v/>
      </c>
      <c r="W2742" s="38">
        <f>IF($R2742=0,0,MIN(12,IF(AND(ISNUMBER($O2742),$O2742&gt;=1,$O2742&lt;=12),INT($O2742),12),IF(AND(RetireExit="Yes",$U2742&gt;0),$U2742,12),IF(AND(ContractExit="Yes",$V2742&gt;0),$V2742,12)))</f>
        <v/>
      </c>
      <c r="X2742" s="37">
        <f>IF(ISNUMBER($P2742),$P2742,IncPct)</f>
        <v/>
      </c>
      <c r="Y2742" s="39">
        <f>IF($W2742=0,0,MAX(0,MIN($W2742,IncMonth-1))+MAX(0,$W2742-IncMonth+1)*(1+$X2742))</f>
        <v/>
      </c>
      <c r="Z2742" s="40">
        <f>IF($C2742="",0,IFERROR(INDEX(Departments!$B$5:$B$54,MATCH($C2742,Departments!$A$5:$A$54,0)),0))</f>
        <v/>
      </c>
      <c r="AA2742" s="41">
        <f>N($L2742)*$Y2742</f>
        <v/>
      </c>
      <c r="AB2742" s="41">
        <f>N($M2742)*$Y2742</f>
        <v/>
      </c>
      <c r="AC2742" s="41">
        <f>$AA2742*$Z2742</f>
        <v/>
      </c>
      <c r="AD2742" s="41">
        <f>$AA2742*BonusMonths/12</f>
        <v/>
      </c>
      <c r="AE2742" s="41">
        <f>($AA2742+SI_Gross*$AB2742)*IF($Q2742=1,SI_O,SI_E)</f>
        <v/>
      </c>
      <c r="AF2742" s="41">
        <f>IF($Q2742=1,0,$AA2742*EOSB)</f>
        <v/>
      </c>
      <c r="AG2742" s="41">
        <f>$AN2742*$W2742</f>
        <v/>
      </c>
      <c r="AH2742" s="41">
        <f>SUM($AA2742:$AG2742)</f>
        <v/>
      </c>
      <c r="AI2742" s="41">
        <f>12*($AM2742+$AN2742)</f>
        <v/>
      </c>
      <c r="AJ2742" s="41">
        <f>$AM2742*((IncMonth-1)+(13-IncMonth)*(1+$X2742))+12*$AN2742</f>
        <v/>
      </c>
      <c r="AK2742" s="41">
        <f>IF($R2742=1,N($L2742)+N($M2742),0)</f>
        <v/>
      </c>
      <c r="AL2742">
        <f>IF($C2742="","",IF(N($L2742)&lt;=0,"Basic salary missing",IF(ISNA(MATCH($C2742,Departments!$A$5:$A$54,0)),"Department not on Departments sheet",IF(AND($I2742&lt;&gt;"",NOT(ISNUMBER($I2742))),"Date of birth is text, not a date",IF(AND($K2742&lt;&gt;"",NOT(ISNUMBER($K2742))),"Contract end is text, not a date","")))))</f>
        <v/>
      </c>
      <c r="AM2742" s="41">
        <f>IF($R2742=0,0,N($L2742)*(1+$Z2742+BonusMonths/12+IF($Q2742=1,0,EOSB))+N($M2742)+(N($L2742)+SI_Gross*N($M2742))*IF($Q2742=1,SI_O,SI_E))</f>
        <v/>
      </c>
      <c r="AN2742" s="41">
        <f>IF($R2742=0,0,(IF($Q2742=1,MedO,MedE+Ticket)+Training)/12)</f>
        <v/>
      </c>
    </row>
    <row r="2743">
      <c r="I2743" s="35" t="n"/>
      <c r="J2743" s="35" t="n"/>
      <c r="K2743" s="35" t="n"/>
      <c r="L2743" s="36" t="n"/>
      <c r="M2743" s="36" t="n"/>
      <c r="P2743" s="37" t="n"/>
      <c r="Q2743" s="38">
        <f>IF($C2743="",0,IF(OR(LOWER(TRIM($G2743))="omani",LOWER(TRIM($G2743))="oman",LOWER(TRIM($G2743))="om",LOWER(TRIM($G2743))="local"),1,0))</f>
        <v/>
      </c>
      <c r="R2743" s="38">
        <f>IF($C2743="",0,IF(OR(ISNUMBER(SEARCH("resign",$N2743)),ISNUMBER(SEARCH("terminat",$N2743)),ISNUMBER(SEARCH("inactive",$N2743)),ISNUMBER(SEARCH("vacan",$N2743)),ISNUMBER(SEARCH("deceased",$N2743)),ISNUMBER(SEARCH("separated",$N2743))),0,1))</f>
        <v/>
      </c>
      <c r="S2743">
        <f>IF(OR($R2743=0,NOT(ISNUMBER($I2743))),"",IFERROR(DATEDIF($I2743,DATE(FY,1,1),"y"),""))</f>
        <v/>
      </c>
      <c r="T2743">
        <f>IF(OR($R2743=0,NOT(ISNUMBER($J2743))),"",IFERROR(DATEDIF($J2743,DATE(FY,1,1),"y"),0))</f>
        <v/>
      </c>
      <c r="U2743" s="38">
        <f>IF(OR($R2743=0,NOT(ISNUMBER($I2743))),0,IF(YEAR($I2743)+IF($Q2743=1,RetAgeO,RetAgeE)=FY,MONTH($I2743),IF(YEAR($I2743)+IF($Q2743=1,RetAgeO,RetAgeE)&lt;FY,1,0)))</f>
        <v/>
      </c>
      <c r="V2743" s="38">
        <f>IF(OR($R2743=0,NOT(ISNUMBER($K2743))),0,IF(YEAR($K2743)=FY,MONTH($K2743),IF(YEAR($K2743)&lt;FY,1,0)))</f>
        <v/>
      </c>
      <c r="W2743" s="38">
        <f>IF($R2743=0,0,MIN(12,IF(AND(ISNUMBER($O2743),$O2743&gt;=1,$O2743&lt;=12),INT($O2743),12),IF(AND(RetireExit="Yes",$U2743&gt;0),$U2743,12),IF(AND(ContractExit="Yes",$V2743&gt;0),$V2743,12)))</f>
        <v/>
      </c>
      <c r="X2743" s="37">
        <f>IF(ISNUMBER($P2743),$P2743,IncPct)</f>
        <v/>
      </c>
      <c r="Y2743" s="39">
        <f>IF($W2743=0,0,MAX(0,MIN($W2743,IncMonth-1))+MAX(0,$W2743-IncMonth+1)*(1+$X2743))</f>
        <v/>
      </c>
      <c r="Z2743" s="40">
        <f>IF($C2743="",0,IFERROR(INDEX(Departments!$B$5:$B$54,MATCH($C2743,Departments!$A$5:$A$54,0)),0))</f>
        <v/>
      </c>
      <c r="AA2743" s="41">
        <f>N($L2743)*$Y2743</f>
        <v/>
      </c>
      <c r="AB2743" s="41">
        <f>N($M2743)*$Y2743</f>
        <v/>
      </c>
      <c r="AC2743" s="41">
        <f>$AA2743*$Z2743</f>
        <v/>
      </c>
      <c r="AD2743" s="41">
        <f>$AA2743*BonusMonths/12</f>
        <v/>
      </c>
      <c r="AE2743" s="41">
        <f>($AA2743+SI_Gross*$AB2743)*IF($Q2743=1,SI_O,SI_E)</f>
        <v/>
      </c>
      <c r="AF2743" s="41">
        <f>IF($Q2743=1,0,$AA2743*EOSB)</f>
        <v/>
      </c>
      <c r="AG2743" s="41">
        <f>$AN2743*$W2743</f>
        <v/>
      </c>
      <c r="AH2743" s="41">
        <f>SUM($AA2743:$AG2743)</f>
        <v/>
      </c>
      <c r="AI2743" s="41">
        <f>12*($AM2743+$AN2743)</f>
        <v/>
      </c>
      <c r="AJ2743" s="41">
        <f>$AM2743*((IncMonth-1)+(13-IncMonth)*(1+$X2743))+12*$AN2743</f>
        <v/>
      </c>
      <c r="AK2743" s="41">
        <f>IF($R2743=1,N($L2743)+N($M2743),0)</f>
        <v/>
      </c>
      <c r="AL2743">
        <f>IF($C2743="","",IF(N($L2743)&lt;=0,"Basic salary missing",IF(ISNA(MATCH($C2743,Departments!$A$5:$A$54,0)),"Department not on Departments sheet",IF(AND($I2743&lt;&gt;"",NOT(ISNUMBER($I2743))),"Date of birth is text, not a date",IF(AND($K2743&lt;&gt;"",NOT(ISNUMBER($K2743))),"Contract end is text, not a date","")))))</f>
        <v/>
      </c>
      <c r="AM2743" s="41">
        <f>IF($R2743=0,0,N($L2743)*(1+$Z2743+BonusMonths/12+IF($Q2743=1,0,EOSB))+N($M2743)+(N($L2743)+SI_Gross*N($M2743))*IF($Q2743=1,SI_O,SI_E))</f>
        <v/>
      </c>
      <c r="AN2743" s="41">
        <f>IF($R2743=0,0,(IF($Q2743=1,MedO,MedE+Ticket)+Training)/12)</f>
        <v/>
      </c>
    </row>
    <row r="2744">
      <c r="I2744" s="35" t="n"/>
      <c r="J2744" s="35" t="n"/>
      <c r="K2744" s="35" t="n"/>
      <c r="L2744" s="36" t="n"/>
      <c r="M2744" s="36" t="n"/>
      <c r="P2744" s="37" t="n"/>
      <c r="Q2744" s="38">
        <f>IF($C2744="",0,IF(OR(LOWER(TRIM($G2744))="omani",LOWER(TRIM($G2744))="oman",LOWER(TRIM($G2744))="om",LOWER(TRIM($G2744))="local"),1,0))</f>
        <v/>
      </c>
      <c r="R2744" s="38">
        <f>IF($C2744="",0,IF(OR(ISNUMBER(SEARCH("resign",$N2744)),ISNUMBER(SEARCH("terminat",$N2744)),ISNUMBER(SEARCH("inactive",$N2744)),ISNUMBER(SEARCH("vacan",$N2744)),ISNUMBER(SEARCH("deceased",$N2744)),ISNUMBER(SEARCH("separated",$N2744))),0,1))</f>
        <v/>
      </c>
      <c r="S2744">
        <f>IF(OR($R2744=0,NOT(ISNUMBER($I2744))),"",IFERROR(DATEDIF($I2744,DATE(FY,1,1),"y"),""))</f>
        <v/>
      </c>
      <c r="T2744">
        <f>IF(OR($R2744=0,NOT(ISNUMBER($J2744))),"",IFERROR(DATEDIF($J2744,DATE(FY,1,1),"y"),0))</f>
        <v/>
      </c>
      <c r="U2744" s="38">
        <f>IF(OR($R2744=0,NOT(ISNUMBER($I2744))),0,IF(YEAR($I2744)+IF($Q2744=1,RetAgeO,RetAgeE)=FY,MONTH($I2744),IF(YEAR($I2744)+IF($Q2744=1,RetAgeO,RetAgeE)&lt;FY,1,0)))</f>
        <v/>
      </c>
      <c r="V2744" s="38">
        <f>IF(OR($R2744=0,NOT(ISNUMBER($K2744))),0,IF(YEAR($K2744)=FY,MONTH($K2744),IF(YEAR($K2744)&lt;FY,1,0)))</f>
        <v/>
      </c>
      <c r="W2744" s="38">
        <f>IF($R2744=0,0,MIN(12,IF(AND(ISNUMBER($O2744),$O2744&gt;=1,$O2744&lt;=12),INT($O2744),12),IF(AND(RetireExit="Yes",$U2744&gt;0),$U2744,12),IF(AND(ContractExit="Yes",$V2744&gt;0),$V2744,12)))</f>
        <v/>
      </c>
      <c r="X2744" s="37">
        <f>IF(ISNUMBER($P2744),$P2744,IncPct)</f>
        <v/>
      </c>
      <c r="Y2744" s="39">
        <f>IF($W2744=0,0,MAX(0,MIN($W2744,IncMonth-1))+MAX(0,$W2744-IncMonth+1)*(1+$X2744))</f>
        <v/>
      </c>
      <c r="Z2744" s="40">
        <f>IF($C2744="",0,IFERROR(INDEX(Departments!$B$5:$B$54,MATCH($C2744,Departments!$A$5:$A$54,0)),0))</f>
        <v/>
      </c>
      <c r="AA2744" s="41">
        <f>N($L2744)*$Y2744</f>
        <v/>
      </c>
      <c r="AB2744" s="41">
        <f>N($M2744)*$Y2744</f>
        <v/>
      </c>
      <c r="AC2744" s="41">
        <f>$AA2744*$Z2744</f>
        <v/>
      </c>
      <c r="AD2744" s="41">
        <f>$AA2744*BonusMonths/12</f>
        <v/>
      </c>
      <c r="AE2744" s="41">
        <f>($AA2744+SI_Gross*$AB2744)*IF($Q2744=1,SI_O,SI_E)</f>
        <v/>
      </c>
      <c r="AF2744" s="41">
        <f>IF($Q2744=1,0,$AA2744*EOSB)</f>
        <v/>
      </c>
      <c r="AG2744" s="41">
        <f>$AN2744*$W2744</f>
        <v/>
      </c>
      <c r="AH2744" s="41">
        <f>SUM($AA2744:$AG2744)</f>
        <v/>
      </c>
      <c r="AI2744" s="41">
        <f>12*($AM2744+$AN2744)</f>
        <v/>
      </c>
      <c r="AJ2744" s="41">
        <f>$AM2744*((IncMonth-1)+(13-IncMonth)*(1+$X2744))+12*$AN2744</f>
        <v/>
      </c>
      <c r="AK2744" s="41">
        <f>IF($R2744=1,N($L2744)+N($M2744),0)</f>
        <v/>
      </c>
      <c r="AL2744">
        <f>IF($C2744="","",IF(N($L2744)&lt;=0,"Basic salary missing",IF(ISNA(MATCH($C2744,Departments!$A$5:$A$54,0)),"Department not on Departments sheet",IF(AND($I2744&lt;&gt;"",NOT(ISNUMBER($I2744))),"Date of birth is text, not a date",IF(AND($K2744&lt;&gt;"",NOT(ISNUMBER($K2744))),"Contract end is text, not a date","")))))</f>
        <v/>
      </c>
      <c r="AM2744" s="41">
        <f>IF($R2744=0,0,N($L2744)*(1+$Z2744+BonusMonths/12+IF($Q2744=1,0,EOSB))+N($M2744)+(N($L2744)+SI_Gross*N($M2744))*IF($Q2744=1,SI_O,SI_E))</f>
        <v/>
      </c>
      <c r="AN2744" s="41">
        <f>IF($R2744=0,0,(IF($Q2744=1,MedO,MedE+Ticket)+Training)/12)</f>
        <v/>
      </c>
    </row>
    <row r="2745">
      <c r="I2745" s="35" t="n"/>
      <c r="J2745" s="35" t="n"/>
      <c r="K2745" s="35" t="n"/>
      <c r="L2745" s="36" t="n"/>
      <c r="M2745" s="36" t="n"/>
      <c r="P2745" s="37" t="n"/>
      <c r="Q2745" s="38">
        <f>IF($C2745="",0,IF(OR(LOWER(TRIM($G2745))="omani",LOWER(TRIM($G2745))="oman",LOWER(TRIM($G2745))="om",LOWER(TRIM($G2745))="local"),1,0))</f>
        <v/>
      </c>
      <c r="R2745" s="38">
        <f>IF($C2745="",0,IF(OR(ISNUMBER(SEARCH("resign",$N2745)),ISNUMBER(SEARCH("terminat",$N2745)),ISNUMBER(SEARCH("inactive",$N2745)),ISNUMBER(SEARCH("vacan",$N2745)),ISNUMBER(SEARCH("deceased",$N2745)),ISNUMBER(SEARCH("separated",$N2745))),0,1))</f>
        <v/>
      </c>
      <c r="S2745">
        <f>IF(OR($R2745=0,NOT(ISNUMBER($I2745))),"",IFERROR(DATEDIF($I2745,DATE(FY,1,1),"y"),""))</f>
        <v/>
      </c>
      <c r="T2745">
        <f>IF(OR($R2745=0,NOT(ISNUMBER($J2745))),"",IFERROR(DATEDIF($J2745,DATE(FY,1,1),"y"),0))</f>
        <v/>
      </c>
      <c r="U2745" s="38">
        <f>IF(OR($R2745=0,NOT(ISNUMBER($I2745))),0,IF(YEAR($I2745)+IF($Q2745=1,RetAgeO,RetAgeE)=FY,MONTH($I2745),IF(YEAR($I2745)+IF($Q2745=1,RetAgeO,RetAgeE)&lt;FY,1,0)))</f>
        <v/>
      </c>
      <c r="V2745" s="38">
        <f>IF(OR($R2745=0,NOT(ISNUMBER($K2745))),0,IF(YEAR($K2745)=FY,MONTH($K2745),IF(YEAR($K2745)&lt;FY,1,0)))</f>
        <v/>
      </c>
      <c r="W2745" s="38">
        <f>IF($R2745=0,0,MIN(12,IF(AND(ISNUMBER($O2745),$O2745&gt;=1,$O2745&lt;=12),INT($O2745),12),IF(AND(RetireExit="Yes",$U2745&gt;0),$U2745,12),IF(AND(ContractExit="Yes",$V2745&gt;0),$V2745,12)))</f>
        <v/>
      </c>
      <c r="X2745" s="37">
        <f>IF(ISNUMBER($P2745),$P2745,IncPct)</f>
        <v/>
      </c>
      <c r="Y2745" s="39">
        <f>IF($W2745=0,0,MAX(0,MIN($W2745,IncMonth-1))+MAX(0,$W2745-IncMonth+1)*(1+$X2745))</f>
        <v/>
      </c>
      <c r="Z2745" s="40">
        <f>IF($C2745="",0,IFERROR(INDEX(Departments!$B$5:$B$54,MATCH($C2745,Departments!$A$5:$A$54,0)),0))</f>
        <v/>
      </c>
      <c r="AA2745" s="41">
        <f>N($L2745)*$Y2745</f>
        <v/>
      </c>
      <c r="AB2745" s="41">
        <f>N($M2745)*$Y2745</f>
        <v/>
      </c>
      <c r="AC2745" s="41">
        <f>$AA2745*$Z2745</f>
        <v/>
      </c>
      <c r="AD2745" s="41">
        <f>$AA2745*BonusMonths/12</f>
        <v/>
      </c>
      <c r="AE2745" s="41">
        <f>($AA2745+SI_Gross*$AB2745)*IF($Q2745=1,SI_O,SI_E)</f>
        <v/>
      </c>
      <c r="AF2745" s="41">
        <f>IF($Q2745=1,0,$AA2745*EOSB)</f>
        <v/>
      </c>
      <c r="AG2745" s="41">
        <f>$AN2745*$W2745</f>
        <v/>
      </c>
      <c r="AH2745" s="41">
        <f>SUM($AA2745:$AG2745)</f>
        <v/>
      </c>
      <c r="AI2745" s="41">
        <f>12*($AM2745+$AN2745)</f>
        <v/>
      </c>
      <c r="AJ2745" s="41">
        <f>$AM2745*((IncMonth-1)+(13-IncMonth)*(1+$X2745))+12*$AN2745</f>
        <v/>
      </c>
      <c r="AK2745" s="41">
        <f>IF($R2745=1,N($L2745)+N($M2745),0)</f>
        <v/>
      </c>
      <c r="AL2745">
        <f>IF($C2745="","",IF(N($L2745)&lt;=0,"Basic salary missing",IF(ISNA(MATCH($C2745,Departments!$A$5:$A$54,0)),"Department not on Departments sheet",IF(AND($I2745&lt;&gt;"",NOT(ISNUMBER($I2745))),"Date of birth is text, not a date",IF(AND($K2745&lt;&gt;"",NOT(ISNUMBER($K2745))),"Contract end is text, not a date","")))))</f>
        <v/>
      </c>
      <c r="AM2745" s="41">
        <f>IF($R2745=0,0,N($L2745)*(1+$Z2745+BonusMonths/12+IF($Q2745=1,0,EOSB))+N($M2745)+(N($L2745)+SI_Gross*N($M2745))*IF($Q2745=1,SI_O,SI_E))</f>
        <v/>
      </c>
      <c r="AN2745" s="41">
        <f>IF($R2745=0,0,(IF($Q2745=1,MedO,MedE+Ticket)+Training)/12)</f>
        <v/>
      </c>
    </row>
    <row r="2746">
      <c r="I2746" s="35" t="n"/>
      <c r="J2746" s="35" t="n"/>
      <c r="K2746" s="35" t="n"/>
      <c r="L2746" s="36" t="n"/>
      <c r="M2746" s="36" t="n"/>
      <c r="P2746" s="37" t="n"/>
      <c r="Q2746" s="38">
        <f>IF($C2746="",0,IF(OR(LOWER(TRIM($G2746))="omani",LOWER(TRIM($G2746))="oman",LOWER(TRIM($G2746))="om",LOWER(TRIM($G2746))="local"),1,0))</f>
        <v/>
      </c>
      <c r="R2746" s="38">
        <f>IF($C2746="",0,IF(OR(ISNUMBER(SEARCH("resign",$N2746)),ISNUMBER(SEARCH("terminat",$N2746)),ISNUMBER(SEARCH("inactive",$N2746)),ISNUMBER(SEARCH("vacan",$N2746)),ISNUMBER(SEARCH("deceased",$N2746)),ISNUMBER(SEARCH("separated",$N2746))),0,1))</f>
        <v/>
      </c>
      <c r="S2746">
        <f>IF(OR($R2746=0,NOT(ISNUMBER($I2746))),"",IFERROR(DATEDIF($I2746,DATE(FY,1,1),"y"),""))</f>
        <v/>
      </c>
      <c r="T2746">
        <f>IF(OR($R2746=0,NOT(ISNUMBER($J2746))),"",IFERROR(DATEDIF($J2746,DATE(FY,1,1),"y"),0))</f>
        <v/>
      </c>
      <c r="U2746" s="38">
        <f>IF(OR($R2746=0,NOT(ISNUMBER($I2746))),0,IF(YEAR($I2746)+IF($Q2746=1,RetAgeO,RetAgeE)=FY,MONTH($I2746),IF(YEAR($I2746)+IF($Q2746=1,RetAgeO,RetAgeE)&lt;FY,1,0)))</f>
        <v/>
      </c>
      <c r="V2746" s="38">
        <f>IF(OR($R2746=0,NOT(ISNUMBER($K2746))),0,IF(YEAR($K2746)=FY,MONTH($K2746),IF(YEAR($K2746)&lt;FY,1,0)))</f>
        <v/>
      </c>
      <c r="W2746" s="38">
        <f>IF($R2746=0,0,MIN(12,IF(AND(ISNUMBER($O2746),$O2746&gt;=1,$O2746&lt;=12),INT($O2746),12),IF(AND(RetireExit="Yes",$U2746&gt;0),$U2746,12),IF(AND(ContractExit="Yes",$V2746&gt;0),$V2746,12)))</f>
        <v/>
      </c>
      <c r="X2746" s="37">
        <f>IF(ISNUMBER($P2746),$P2746,IncPct)</f>
        <v/>
      </c>
      <c r="Y2746" s="39">
        <f>IF($W2746=0,0,MAX(0,MIN($W2746,IncMonth-1))+MAX(0,$W2746-IncMonth+1)*(1+$X2746))</f>
        <v/>
      </c>
      <c r="Z2746" s="40">
        <f>IF($C2746="",0,IFERROR(INDEX(Departments!$B$5:$B$54,MATCH($C2746,Departments!$A$5:$A$54,0)),0))</f>
        <v/>
      </c>
      <c r="AA2746" s="41">
        <f>N($L2746)*$Y2746</f>
        <v/>
      </c>
      <c r="AB2746" s="41">
        <f>N($M2746)*$Y2746</f>
        <v/>
      </c>
      <c r="AC2746" s="41">
        <f>$AA2746*$Z2746</f>
        <v/>
      </c>
      <c r="AD2746" s="41">
        <f>$AA2746*BonusMonths/12</f>
        <v/>
      </c>
      <c r="AE2746" s="41">
        <f>($AA2746+SI_Gross*$AB2746)*IF($Q2746=1,SI_O,SI_E)</f>
        <v/>
      </c>
      <c r="AF2746" s="41">
        <f>IF($Q2746=1,0,$AA2746*EOSB)</f>
        <v/>
      </c>
      <c r="AG2746" s="41">
        <f>$AN2746*$W2746</f>
        <v/>
      </c>
      <c r="AH2746" s="41">
        <f>SUM($AA2746:$AG2746)</f>
        <v/>
      </c>
      <c r="AI2746" s="41">
        <f>12*($AM2746+$AN2746)</f>
        <v/>
      </c>
      <c r="AJ2746" s="41">
        <f>$AM2746*((IncMonth-1)+(13-IncMonth)*(1+$X2746))+12*$AN2746</f>
        <v/>
      </c>
      <c r="AK2746" s="41">
        <f>IF($R2746=1,N($L2746)+N($M2746),0)</f>
        <v/>
      </c>
      <c r="AL2746">
        <f>IF($C2746="","",IF(N($L2746)&lt;=0,"Basic salary missing",IF(ISNA(MATCH($C2746,Departments!$A$5:$A$54,0)),"Department not on Departments sheet",IF(AND($I2746&lt;&gt;"",NOT(ISNUMBER($I2746))),"Date of birth is text, not a date",IF(AND($K2746&lt;&gt;"",NOT(ISNUMBER($K2746))),"Contract end is text, not a date","")))))</f>
        <v/>
      </c>
      <c r="AM2746" s="41">
        <f>IF($R2746=0,0,N($L2746)*(1+$Z2746+BonusMonths/12+IF($Q2746=1,0,EOSB))+N($M2746)+(N($L2746)+SI_Gross*N($M2746))*IF($Q2746=1,SI_O,SI_E))</f>
        <v/>
      </c>
      <c r="AN2746" s="41">
        <f>IF($R2746=0,0,(IF($Q2746=1,MedO,MedE+Ticket)+Training)/12)</f>
        <v/>
      </c>
    </row>
    <row r="2747">
      <c r="I2747" s="35" t="n"/>
      <c r="J2747" s="35" t="n"/>
      <c r="K2747" s="35" t="n"/>
      <c r="L2747" s="36" t="n"/>
      <c r="M2747" s="36" t="n"/>
      <c r="P2747" s="37" t="n"/>
      <c r="Q2747" s="38">
        <f>IF($C2747="",0,IF(OR(LOWER(TRIM($G2747))="omani",LOWER(TRIM($G2747))="oman",LOWER(TRIM($G2747))="om",LOWER(TRIM($G2747))="local"),1,0))</f>
        <v/>
      </c>
      <c r="R2747" s="38">
        <f>IF($C2747="",0,IF(OR(ISNUMBER(SEARCH("resign",$N2747)),ISNUMBER(SEARCH("terminat",$N2747)),ISNUMBER(SEARCH("inactive",$N2747)),ISNUMBER(SEARCH("vacan",$N2747)),ISNUMBER(SEARCH("deceased",$N2747)),ISNUMBER(SEARCH("separated",$N2747))),0,1))</f>
        <v/>
      </c>
      <c r="S2747">
        <f>IF(OR($R2747=0,NOT(ISNUMBER($I2747))),"",IFERROR(DATEDIF($I2747,DATE(FY,1,1),"y"),""))</f>
        <v/>
      </c>
      <c r="T2747">
        <f>IF(OR($R2747=0,NOT(ISNUMBER($J2747))),"",IFERROR(DATEDIF($J2747,DATE(FY,1,1),"y"),0))</f>
        <v/>
      </c>
      <c r="U2747" s="38">
        <f>IF(OR($R2747=0,NOT(ISNUMBER($I2747))),0,IF(YEAR($I2747)+IF($Q2747=1,RetAgeO,RetAgeE)=FY,MONTH($I2747),IF(YEAR($I2747)+IF($Q2747=1,RetAgeO,RetAgeE)&lt;FY,1,0)))</f>
        <v/>
      </c>
      <c r="V2747" s="38">
        <f>IF(OR($R2747=0,NOT(ISNUMBER($K2747))),0,IF(YEAR($K2747)=FY,MONTH($K2747),IF(YEAR($K2747)&lt;FY,1,0)))</f>
        <v/>
      </c>
      <c r="W2747" s="38">
        <f>IF($R2747=0,0,MIN(12,IF(AND(ISNUMBER($O2747),$O2747&gt;=1,$O2747&lt;=12),INT($O2747),12),IF(AND(RetireExit="Yes",$U2747&gt;0),$U2747,12),IF(AND(ContractExit="Yes",$V2747&gt;0),$V2747,12)))</f>
        <v/>
      </c>
      <c r="X2747" s="37">
        <f>IF(ISNUMBER($P2747),$P2747,IncPct)</f>
        <v/>
      </c>
      <c r="Y2747" s="39">
        <f>IF($W2747=0,0,MAX(0,MIN($W2747,IncMonth-1))+MAX(0,$W2747-IncMonth+1)*(1+$X2747))</f>
        <v/>
      </c>
      <c r="Z2747" s="40">
        <f>IF($C2747="",0,IFERROR(INDEX(Departments!$B$5:$B$54,MATCH($C2747,Departments!$A$5:$A$54,0)),0))</f>
        <v/>
      </c>
      <c r="AA2747" s="41">
        <f>N($L2747)*$Y2747</f>
        <v/>
      </c>
      <c r="AB2747" s="41">
        <f>N($M2747)*$Y2747</f>
        <v/>
      </c>
      <c r="AC2747" s="41">
        <f>$AA2747*$Z2747</f>
        <v/>
      </c>
      <c r="AD2747" s="41">
        <f>$AA2747*BonusMonths/12</f>
        <v/>
      </c>
      <c r="AE2747" s="41">
        <f>($AA2747+SI_Gross*$AB2747)*IF($Q2747=1,SI_O,SI_E)</f>
        <v/>
      </c>
      <c r="AF2747" s="41">
        <f>IF($Q2747=1,0,$AA2747*EOSB)</f>
        <v/>
      </c>
      <c r="AG2747" s="41">
        <f>$AN2747*$W2747</f>
        <v/>
      </c>
      <c r="AH2747" s="41">
        <f>SUM($AA2747:$AG2747)</f>
        <v/>
      </c>
      <c r="AI2747" s="41">
        <f>12*($AM2747+$AN2747)</f>
        <v/>
      </c>
      <c r="AJ2747" s="41">
        <f>$AM2747*((IncMonth-1)+(13-IncMonth)*(1+$X2747))+12*$AN2747</f>
        <v/>
      </c>
      <c r="AK2747" s="41">
        <f>IF($R2747=1,N($L2747)+N($M2747),0)</f>
        <v/>
      </c>
      <c r="AL2747">
        <f>IF($C2747="","",IF(N($L2747)&lt;=0,"Basic salary missing",IF(ISNA(MATCH($C2747,Departments!$A$5:$A$54,0)),"Department not on Departments sheet",IF(AND($I2747&lt;&gt;"",NOT(ISNUMBER($I2747))),"Date of birth is text, not a date",IF(AND($K2747&lt;&gt;"",NOT(ISNUMBER($K2747))),"Contract end is text, not a date","")))))</f>
        <v/>
      </c>
      <c r="AM2747" s="41">
        <f>IF($R2747=0,0,N($L2747)*(1+$Z2747+BonusMonths/12+IF($Q2747=1,0,EOSB))+N($M2747)+(N($L2747)+SI_Gross*N($M2747))*IF($Q2747=1,SI_O,SI_E))</f>
        <v/>
      </c>
      <c r="AN2747" s="41">
        <f>IF($R2747=0,0,(IF($Q2747=1,MedO,MedE+Ticket)+Training)/12)</f>
        <v/>
      </c>
    </row>
    <row r="2748">
      <c r="I2748" s="35" t="n"/>
      <c r="J2748" s="35" t="n"/>
      <c r="K2748" s="35" t="n"/>
      <c r="L2748" s="36" t="n"/>
      <c r="M2748" s="36" t="n"/>
      <c r="P2748" s="37" t="n"/>
      <c r="Q2748" s="38">
        <f>IF($C2748="",0,IF(OR(LOWER(TRIM($G2748))="omani",LOWER(TRIM($G2748))="oman",LOWER(TRIM($G2748))="om",LOWER(TRIM($G2748))="local"),1,0))</f>
        <v/>
      </c>
      <c r="R2748" s="38">
        <f>IF($C2748="",0,IF(OR(ISNUMBER(SEARCH("resign",$N2748)),ISNUMBER(SEARCH("terminat",$N2748)),ISNUMBER(SEARCH("inactive",$N2748)),ISNUMBER(SEARCH("vacan",$N2748)),ISNUMBER(SEARCH("deceased",$N2748)),ISNUMBER(SEARCH("separated",$N2748))),0,1))</f>
        <v/>
      </c>
      <c r="S2748">
        <f>IF(OR($R2748=0,NOT(ISNUMBER($I2748))),"",IFERROR(DATEDIF($I2748,DATE(FY,1,1),"y"),""))</f>
        <v/>
      </c>
      <c r="T2748">
        <f>IF(OR($R2748=0,NOT(ISNUMBER($J2748))),"",IFERROR(DATEDIF($J2748,DATE(FY,1,1),"y"),0))</f>
        <v/>
      </c>
      <c r="U2748" s="38">
        <f>IF(OR($R2748=0,NOT(ISNUMBER($I2748))),0,IF(YEAR($I2748)+IF($Q2748=1,RetAgeO,RetAgeE)=FY,MONTH($I2748),IF(YEAR($I2748)+IF($Q2748=1,RetAgeO,RetAgeE)&lt;FY,1,0)))</f>
        <v/>
      </c>
      <c r="V2748" s="38">
        <f>IF(OR($R2748=0,NOT(ISNUMBER($K2748))),0,IF(YEAR($K2748)=FY,MONTH($K2748),IF(YEAR($K2748)&lt;FY,1,0)))</f>
        <v/>
      </c>
      <c r="W2748" s="38">
        <f>IF($R2748=0,0,MIN(12,IF(AND(ISNUMBER($O2748),$O2748&gt;=1,$O2748&lt;=12),INT($O2748),12),IF(AND(RetireExit="Yes",$U2748&gt;0),$U2748,12),IF(AND(ContractExit="Yes",$V2748&gt;0),$V2748,12)))</f>
        <v/>
      </c>
      <c r="X2748" s="37">
        <f>IF(ISNUMBER($P2748),$P2748,IncPct)</f>
        <v/>
      </c>
      <c r="Y2748" s="39">
        <f>IF($W2748=0,0,MAX(0,MIN($W2748,IncMonth-1))+MAX(0,$W2748-IncMonth+1)*(1+$X2748))</f>
        <v/>
      </c>
      <c r="Z2748" s="40">
        <f>IF($C2748="",0,IFERROR(INDEX(Departments!$B$5:$B$54,MATCH($C2748,Departments!$A$5:$A$54,0)),0))</f>
        <v/>
      </c>
      <c r="AA2748" s="41">
        <f>N($L2748)*$Y2748</f>
        <v/>
      </c>
      <c r="AB2748" s="41">
        <f>N($M2748)*$Y2748</f>
        <v/>
      </c>
      <c r="AC2748" s="41">
        <f>$AA2748*$Z2748</f>
        <v/>
      </c>
      <c r="AD2748" s="41">
        <f>$AA2748*BonusMonths/12</f>
        <v/>
      </c>
      <c r="AE2748" s="41">
        <f>($AA2748+SI_Gross*$AB2748)*IF($Q2748=1,SI_O,SI_E)</f>
        <v/>
      </c>
      <c r="AF2748" s="41">
        <f>IF($Q2748=1,0,$AA2748*EOSB)</f>
        <v/>
      </c>
      <c r="AG2748" s="41">
        <f>$AN2748*$W2748</f>
        <v/>
      </c>
      <c r="AH2748" s="41">
        <f>SUM($AA2748:$AG2748)</f>
        <v/>
      </c>
      <c r="AI2748" s="41">
        <f>12*($AM2748+$AN2748)</f>
        <v/>
      </c>
      <c r="AJ2748" s="41">
        <f>$AM2748*((IncMonth-1)+(13-IncMonth)*(1+$X2748))+12*$AN2748</f>
        <v/>
      </c>
      <c r="AK2748" s="41">
        <f>IF($R2748=1,N($L2748)+N($M2748),0)</f>
        <v/>
      </c>
      <c r="AL2748">
        <f>IF($C2748="","",IF(N($L2748)&lt;=0,"Basic salary missing",IF(ISNA(MATCH($C2748,Departments!$A$5:$A$54,0)),"Department not on Departments sheet",IF(AND($I2748&lt;&gt;"",NOT(ISNUMBER($I2748))),"Date of birth is text, not a date",IF(AND($K2748&lt;&gt;"",NOT(ISNUMBER($K2748))),"Contract end is text, not a date","")))))</f>
        <v/>
      </c>
      <c r="AM2748" s="41">
        <f>IF($R2748=0,0,N($L2748)*(1+$Z2748+BonusMonths/12+IF($Q2748=1,0,EOSB))+N($M2748)+(N($L2748)+SI_Gross*N($M2748))*IF($Q2748=1,SI_O,SI_E))</f>
        <v/>
      </c>
      <c r="AN2748" s="41">
        <f>IF($R2748=0,0,(IF($Q2748=1,MedO,MedE+Ticket)+Training)/12)</f>
        <v/>
      </c>
    </row>
    <row r="2749">
      <c r="I2749" s="35" t="n"/>
      <c r="J2749" s="35" t="n"/>
      <c r="K2749" s="35" t="n"/>
      <c r="L2749" s="36" t="n"/>
      <c r="M2749" s="36" t="n"/>
      <c r="P2749" s="37" t="n"/>
      <c r="Q2749" s="38">
        <f>IF($C2749="",0,IF(OR(LOWER(TRIM($G2749))="omani",LOWER(TRIM($G2749))="oman",LOWER(TRIM($G2749))="om",LOWER(TRIM($G2749))="local"),1,0))</f>
        <v/>
      </c>
      <c r="R2749" s="38">
        <f>IF($C2749="",0,IF(OR(ISNUMBER(SEARCH("resign",$N2749)),ISNUMBER(SEARCH("terminat",$N2749)),ISNUMBER(SEARCH("inactive",$N2749)),ISNUMBER(SEARCH("vacan",$N2749)),ISNUMBER(SEARCH("deceased",$N2749)),ISNUMBER(SEARCH("separated",$N2749))),0,1))</f>
        <v/>
      </c>
      <c r="S2749">
        <f>IF(OR($R2749=0,NOT(ISNUMBER($I2749))),"",IFERROR(DATEDIF($I2749,DATE(FY,1,1),"y"),""))</f>
        <v/>
      </c>
      <c r="T2749">
        <f>IF(OR($R2749=0,NOT(ISNUMBER($J2749))),"",IFERROR(DATEDIF($J2749,DATE(FY,1,1),"y"),0))</f>
        <v/>
      </c>
      <c r="U2749" s="38">
        <f>IF(OR($R2749=0,NOT(ISNUMBER($I2749))),0,IF(YEAR($I2749)+IF($Q2749=1,RetAgeO,RetAgeE)=FY,MONTH($I2749),IF(YEAR($I2749)+IF($Q2749=1,RetAgeO,RetAgeE)&lt;FY,1,0)))</f>
        <v/>
      </c>
      <c r="V2749" s="38">
        <f>IF(OR($R2749=0,NOT(ISNUMBER($K2749))),0,IF(YEAR($K2749)=FY,MONTH($K2749),IF(YEAR($K2749)&lt;FY,1,0)))</f>
        <v/>
      </c>
      <c r="W2749" s="38">
        <f>IF($R2749=0,0,MIN(12,IF(AND(ISNUMBER($O2749),$O2749&gt;=1,$O2749&lt;=12),INT($O2749),12),IF(AND(RetireExit="Yes",$U2749&gt;0),$U2749,12),IF(AND(ContractExit="Yes",$V2749&gt;0),$V2749,12)))</f>
        <v/>
      </c>
      <c r="X2749" s="37">
        <f>IF(ISNUMBER($P2749),$P2749,IncPct)</f>
        <v/>
      </c>
      <c r="Y2749" s="39">
        <f>IF($W2749=0,0,MAX(0,MIN($W2749,IncMonth-1))+MAX(0,$W2749-IncMonth+1)*(1+$X2749))</f>
        <v/>
      </c>
      <c r="Z2749" s="40">
        <f>IF($C2749="",0,IFERROR(INDEX(Departments!$B$5:$B$54,MATCH($C2749,Departments!$A$5:$A$54,0)),0))</f>
        <v/>
      </c>
      <c r="AA2749" s="41">
        <f>N($L2749)*$Y2749</f>
        <v/>
      </c>
      <c r="AB2749" s="41">
        <f>N($M2749)*$Y2749</f>
        <v/>
      </c>
      <c r="AC2749" s="41">
        <f>$AA2749*$Z2749</f>
        <v/>
      </c>
      <c r="AD2749" s="41">
        <f>$AA2749*BonusMonths/12</f>
        <v/>
      </c>
      <c r="AE2749" s="41">
        <f>($AA2749+SI_Gross*$AB2749)*IF($Q2749=1,SI_O,SI_E)</f>
        <v/>
      </c>
      <c r="AF2749" s="41">
        <f>IF($Q2749=1,0,$AA2749*EOSB)</f>
        <v/>
      </c>
      <c r="AG2749" s="41">
        <f>$AN2749*$W2749</f>
        <v/>
      </c>
      <c r="AH2749" s="41">
        <f>SUM($AA2749:$AG2749)</f>
        <v/>
      </c>
      <c r="AI2749" s="41">
        <f>12*($AM2749+$AN2749)</f>
        <v/>
      </c>
      <c r="AJ2749" s="41">
        <f>$AM2749*((IncMonth-1)+(13-IncMonth)*(1+$X2749))+12*$AN2749</f>
        <v/>
      </c>
      <c r="AK2749" s="41">
        <f>IF($R2749=1,N($L2749)+N($M2749),0)</f>
        <v/>
      </c>
      <c r="AL2749">
        <f>IF($C2749="","",IF(N($L2749)&lt;=0,"Basic salary missing",IF(ISNA(MATCH($C2749,Departments!$A$5:$A$54,0)),"Department not on Departments sheet",IF(AND($I2749&lt;&gt;"",NOT(ISNUMBER($I2749))),"Date of birth is text, not a date",IF(AND($K2749&lt;&gt;"",NOT(ISNUMBER($K2749))),"Contract end is text, not a date","")))))</f>
        <v/>
      </c>
      <c r="AM2749" s="41">
        <f>IF($R2749=0,0,N($L2749)*(1+$Z2749+BonusMonths/12+IF($Q2749=1,0,EOSB))+N($M2749)+(N($L2749)+SI_Gross*N($M2749))*IF($Q2749=1,SI_O,SI_E))</f>
        <v/>
      </c>
      <c r="AN2749" s="41">
        <f>IF($R2749=0,0,(IF($Q2749=1,MedO,MedE+Ticket)+Training)/12)</f>
        <v/>
      </c>
    </row>
    <row r="2750">
      <c r="I2750" s="35" t="n"/>
      <c r="J2750" s="35" t="n"/>
      <c r="K2750" s="35" t="n"/>
      <c r="L2750" s="36" t="n"/>
      <c r="M2750" s="36" t="n"/>
      <c r="P2750" s="37" t="n"/>
      <c r="Q2750" s="38">
        <f>IF($C2750="",0,IF(OR(LOWER(TRIM($G2750))="omani",LOWER(TRIM($G2750))="oman",LOWER(TRIM($G2750))="om",LOWER(TRIM($G2750))="local"),1,0))</f>
        <v/>
      </c>
      <c r="R2750" s="38">
        <f>IF($C2750="",0,IF(OR(ISNUMBER(SEARCH("resign",$N2750)),ISNUMBER(SEARCH("terminat",$N2750)),ISNUMBER(SEARCH("inactive",$N2750)),ISNUMBER(SEARCH("vacan",$N2750)),ISNUMBER(SEARCH("deceased",$N2750)),ISNUMBER(SEARCH("separated",$N2750))),0,1))</f>
        <v/>
      </c>
      <c r="S2750">
        <f>IF(OR($R2750=0,NOT(ISNUMBER($I2750))),"",IFERROR(DATEDIF($I2750,DATE(FY,1,1),"y"),""))</f>
        <v/>
      </c>
      <c r="T2750">
        <f>IF(OR($R2750=0,NOT(ISNUMBER($J2750))),"",IFERROR(DATEDIF($J2750,DATE(FY,1,1),"y"),0))</f>
        <v/>
      </c>
      <c r="U2750" s="38">
        <f>IF(OR($R2750=0,NOT(ISNUMBER($I2750))),0,IF(YEAR($I2750)+IF($Q2750=1,RetAgeO,RetAgeE)=FY,MONTH($I2750),IF(YEAR($I2750)+IF($Q2750=1,RetAgeO,RetAgeE)&lt;FY,1,0)))</f>
        <v/>
      </c>
      <c r="V2750" s="38">
        <f>IF(OR($R2750=0,NOT(ISNUMBER($K2750))),0,IF(YEAR($K2750)=FY,MONTH($K2750),IF(YEAR($K2750)&lt;FY,1,0)))</f>
        <v/>
      </c>
      <c r="W2750" s="38">
        <f>IF($R2750=0,0,MIN(12,IF(AND(ISNUMBER($O2750),$O2750&gt;=1,$O2750&lt;=12),INT($O2750),12),IF(AND(RetireExit="Yes",$U2750&gt;0),$U2750,12),IF(AND(ContractExit="Yes",$V2750&gt;0),$V2750,12)))</f>
        <v/>
      </c>
      <c r="X2750" s="37">
        <f>IF(ISNUMBER($P2750),$P2750,IncPct)</f>
        <v/>
      </c>
      <c r="Y2750" s="39">
        <f>IF($W2750=0,0,MAX(0,MIN($W2750,IncMonth-1))+MAX(0,$W2750-IncMonth+1)*(1+$X2750))</f>
        <v/>
      </c>
      <c r="Z2750" s="40">
        <f>IF($C2750="",0,IFERROR(INDEX(Departments!$B$5:$B$54,MATCH($C2750,Departments!$A$5:$A$54,0)),0))</f>
        <v/>
      </c>
      <c r="AA2750" s="41">
        <f>N($L2750)*$Y2750</f>
        <v/>
      </c>
      <c r="AB2750" s="41">
        <f>N($M2750)*$Y2750</f>
        <v/>
      </c>
      <c r="AC2750" s="41">
        <f>$AA2750*$Z2750</f>
        <v/>
      </c>
      <c r="AD2750" s="41">
        <f>$AA2750*BonusMonths/12</f>
        <v/>
      </c>
      <c r="AE2750" s="41">
        <f>($AA2750+SI_Gross*$AB2750)*IF($Q2750=1,SI_O,SI_E)</f>
        <v/>
      </c>
      <c r="AF2750" s="41">
        <f>IF($Q2750=1,0,$AA2750*EOSB)</f>
        <v/>
      </c>
      <c r="AG2750" s="41">
        <f>$AN2750*$W2750</f>
        <v/>
      </c>
      <c r="AH2750" s="41">
        <f>SUM($AA2750:$AG2750)</f>
        <v/>
      </c>
      <c r="AI2750" s="41">
        <f>12*($AM2750+$AN2750)</f>
        <v/>
      </c>
      <c r="AJ2750" s="41">
        <f>$AM2750*((IncMonth-1)+(13-IncMonth)*(1+$X2750))+12*$AN2750</f>
        <v/>
      </c>
      <c r="AK2750" s="41">
        <f>IF($R2750=1,N($L2750)+N($M2750),0)</f>
        <v/>
      </c>
      <c r="AL2750">
        <f>IF($C2750="","",IF(N($L2750)&lt;=0,"Basic salary missing",IF(ISNA(MATCH($C2750,Departments!$A$5:$A$54,0)),"Department not on Departments sheet",IF(AND($I2750&lt;&gt;"",NOT(ISNUMBER($I2750))),"Date of birth is text, not a date",IF(AND($K2750&lt;&gt;"",NOT(ISNUMBER($K2750))),"Contract end is text, not a date","")))))</f>
        <v/>
      </c>
      <c r="AM2750" s="41">
        <f>IF($R2750=0,0,N($L2750)*(1+$Z2750+BonusMonths/12+IF($Q2750=1,0,EOSB))+N($M2750)+(N($L2750)+SI_Gross*N($M2750))*IF($Q2750=1,SI_O,SI_E))</f>
        <v/>
      </c>
      <c r="AN2750" s="41">
        <f>IF($R2750=0,0,(IF($Q2750=1,MedO,MedE+Ticket)+Training)/12)</f>
        <v/>
      </c>
    </row>
    <row r="2751">
      <c r="I2751" s="35" t="n"/>
      <c r="J2751" s="35" t="n"/>
      <c r="K2751" s="35" t="n"/>
      <c r="L2751" s="36" t="n"/>
      <c r="M2751" s="36" t="n"/>
      <c r="P2751" s="37" t="n"/>
      <c r="Q2751" s="38">
        <f>IF($C2751="",0,IF(OR(LOWER(TRIM($G2751))="omani",LOWER(TRIM($G2751))="oman",LOWER(TRIM($G2751))="om",LOWER(TRIM($G2751))="local"),1,0))</f>
        <v/>
      </c>
      <c r="R2751" s="38">
        <f>IF($C2751="",0,IF(OR(ISNUMBER(SEARCH("resign",$N2751)),ISNUMBER(SEARCH("terminat",$N2751)),ISNUMBER(SEARCH("inactive",$N2751)),ISNUMBER(SEARCH("vacan",$N2751)),ISNUMBER(SEARCH("deceased",$N2751)),ISNUMBER(SEARCH("separated",$N2751))),0,1))</f>
        <v/>
      </c>
      <c r="S2751">
        <f>IF(OR($R2751=0,NOT(ISNUMBER($I2751))),"",IFERROR(DATEDIF($I2751,DATE(FY,1,1),"y"),""))</f>
        <v/>
      </c>
      <c r="T2751">
        <f>IF(OR($R2751=0,NOT(ISNUMBER($J2751))),"",IFERROR(DATEDIF($J2751,DATE(FY,1,1),"y"),0))</f>
        <v/>
      </c>
      <c r="U2751" s="38">
        <f>IF(OR($R2751=0,NOT(ISNUMBER($I2751))),0,IF(YEAR($I2751)+IF($Q2751=1,RetAgeO,RetAgeE)=FY,MONTH($I2751),IF(YEAR($I2751)+IF($Q2751=1,RetAgeO,RetAgeE)&lt;FY,1,0)))</f>
        <v/>
      </c>
      <c r="V2751" s="38">
        <f>IF(OR($R2751=0,NOT(ISNUMBER($K2751))),0,IF(YEAR($K2751)=FY,MONTH($K2751),IF(YEAR($K2751)&lt;FY,1,0)))</f>
        <v/>
      </c>
      <c r="W2751" s="38">
        <f>IF($R2751=0,0,MIN(12,IF(AND(ISNUMBER($O2751),$O2751&gt;=1,$O2751&lt;=12),INT($O2751),12),IF(AND(RetireExit="Yes",$U2751&gt;0),$U2751,12),IF(AND(ContractExit="Yes",$V2751&gt;0),$V2751,12)))</f>
        <v/>
      </c>
      <c r="X2751" s="37">
        <f>IF(ISNUMBER($P2751),$P2751,IncPct)</f>
        <v/>
      </c>
      <c r="Y2751" s="39">
        <f>IF($W2751=0,0,MAX(0,MIN($W2751,IncMonth-1))+MAX(0,$W2751-IncMonth+1)*(1+$X2751))</f>
        <v/>
      </c>
      <c r="Z2751" s="40">
        <f>IF($C2751="",0,IFERROR(INDEX(Departments!$B$5:$B$54,MATCH($C2751,Departments!$A$5:$A$54,0)),0))</f>
        <v/>
      </c>
      <c r="AA2751" s="41">
        <f>N($L2751)*$Y2751</f>
        <v/>
      </c>
      <c r="AB2751" s="41">
        <f>N($M2751)*$Y2751</f>
        <v/>
      </c>
      <c r="AC2751" s="41">
        <f>$AA2751*$Z2751</f>
        <v/>
      </c>
      <c r="AD2751" s="41">
        <f>$AA2751*BonusMonths/12</f>
        <v/>
      </c>
      <c r="AE2751" s="41">
        <f>($AA2751+SI_Gross*$AB2751)*IF($Q2751=1,SI_O,SI_E)</f>
        <v/>
      </c>
      <c r="AF2751" s="41">
        <f>IF($Q2751=1,0,$AA2751*EOSB)</f>
        <v/>
      </c>
      <c r="AG2751" s="41">
        <f>$AN2751*$W2751</f>
        <v/>
      </c>
      <c r="AH2751" s="41">
        <f>SUM($AA2751:$AG2751)</f>
        <v/>
      </c>
      <c r="AI2751" s="41">
        <f>12*($AM2751+$AN2751)</f>
        <v/>
      </c>
      <c r="AJ2751" s="41">
        <f>$AM2751*((IncMonth-1)+(13-IncMonth)*(1+$X2751))+12*$AN2751</f>
        <v/>
      </c>
      <c r="AK2751" s="41">
        <f>IF($R2751=1,N($L2751)+N($M2751),0)</f>
        <v/>
      </c>
      <c r="AL2751">
        <f>IF($C2751="","",IF(N($L2751)&lt;=0,"Basic salary missing",IF(ISNA(MATCH($C2751,Departments!$A$5:$A$54,0)),"Department not on Departments sheet",IF(AND($I2751&lt;&gt;"",NOT(ISNUMBER($I2751))),"Date of birth is text, not a date",IF(AND($K2751&lt;&gt;"",NOT(ISNUMBER($K2751))),"Contract end is text, not a date","")))))</f>
        <v/>
      </c>
      <c r="AM2751" s="41">
        <f>IF($R2751=0,0,N($L2751)*(1+$Z2751+BonusMonths/12+IF($Q2751=1,0,EOSB))+N($M2751)+(N($L2751)+SI_Gross*N($M2751))*IF($Q2751=1,SI_O,SI_E))</f>
        <v/>
      </c>
      <c r="AN2751" s="41">
        <f>IF($R2751=0,0,(IF($Q2751=1,MedO,MedE+Ticket)+Training)/12)</f>
        <v/>
      </c>
    </row>
    <row r="2752">
      <c r="I2752" s="35" t="n"/>
      <c r="J2752" s="35" t="n"/>
      <c r="K2752" s="35" t="n"/>
      <c r="L2752" s="36" t="n"/>
      <c r="M2752" s="36" t="n"/>
      <c r="P2752" s="37" t="n"/>
      <c r="Q2752" s="38">
        <f>IF($C2752="",0,IF(OR(LOWER(TRIM($G2752))="omani",LOWER(TRIM($G2752))="oman",LOWER(TRIM($G2752))="om",LOWER(TRIM($G2752))="local"),1,0))</f>
        <v/>
      </c>
      <c r="R2752" s="38">
        <f>IF($C2752="",0,IF(OR(ISNUMBER(SEARCH("resign",$N2752)),ISNUMBER(SEARCH("terminat",$N2752)),ISNUMBER(SEARCH("inactive",$N2752)),ISNUMBER(SEARCH("vacan",$N2752)),ISNUMBER(SEARCH("deceased",$N2752)),ISNUMBER(SEARCH("separated",$N2752))),0,1))</f>
        <v/>
      </c>
      <c r="S2752">
        <f>IF(OR($R2752=0,NOT(ISNUMBER($I2752))),"",IFERROR(DATEDIF($I2752,DATE(FY,1,1),"y"),""))</f>
        <v/>
      </c>
      <c r="T2752">
        <f>IF(OR($R2752=0,NOT(ISNUMBER($J2752))),"",IFERROR(DATEDIF($J2752,DATE(FY,1,1),"y"),0))</f>
        <v/>
      </c>
      <c r="U2752" s="38">
        <f>IF(OR($R2752=0,NOT(ISNUMBER($I2752))),0,IF(YEAR($I2752)+IF($Q2752=1,RetAgeO,RetAgeE)=FY,MONTH($I2752),IF(YEAR($I2752)+IF($Q2752=1,RetAgeO,RetAgeE)&lt;FY,1,0)))</f>
        <v/>
      </c>
      <c r="V2752" s="38">
        <f>IF(OR($R2752=0,NOT(ISNUMBER($K2752))),0,IF(YEAR($K2752)=FY,MONTH($K2752),IF(YEAR($K2752)&lt;FY,1,0)))</f>
        <v/>
      </c>
      <c r="W2752" s="38">
        <f>IF($R2752=0,0,MIN(12,IF(AND(ISNUMBER($O2752),$O2752&gt;=1,$O2752&lt;=12),INT($O2752),12),IF(AND(RetireExit="Yes",$U2752&gt;0),$U2752,12),IF(AND(ContractExit="Yes",$V2752&gt;0),$V2752,12)))</f>
        <v/>
      </c>
      <c r="X2752" s="37">
        <f>IF(ISNUMBER($P2752),$P2752,IncPct)</f>
        <v/>
      </c>
      <c r="Y2752" s="39">
        <f>IF($W2752=0,0,MAX(0,MIN($W2752,IncMonth-1))+MAX(0,$W2752-IncMonth+1)*(1+$X2752))</f>
        <v/>
      </c>
      <c r="Z2752" s="40">
        <f>IF($C2752="",0,IFERROR(INDEX(Departments!$B$5:$B$54,MATCH($C2752,Departments!$A$5:$A$54,0)),0))</f>
        <v/>
      </c>
      <c r="AA2752" s="41">
        <f>N($L2752)*$Y2752</f>
        <v/>
      </c>
      <c r="AB2752" s="41">
        <f>N($M2752)*$Y2752</f>
        <v/>
      </c>
      <c r="AC2752" s="41">
        <f>$AA2752*$Z2752</f>
        <v/>
      </c>
      <c r="AD2752" s="41">
        <f>$AA2752*BonusMonths/12</f>
        <v/>
      </c>
      <c r="AE2752" s="41">
        <f>($AA2752+SI_Gross*$AB2752)*IF($Q2752=1,SI_O,SI_E)</f>
        <v/>
      </c>
      <c r="AF2752" s="41">
        <f>IF($Q2752=1,0,$AA2752*EOSB)</f>
        <v/>
      </c>
      <c r="AG2752" s="41">
        <f>$AN2752*$W2752</f>
        <v/>
      </c>
      <c r="AH2752" s="41">
        <f>SUM($AA2752:$AG2752)</f>
        <v/>
      </c>
      <c r="AI2752" s="41">
        <f>12*($AM2752+$AN2752)</f>
        <v/>
      </c>
      <c r="AJ2752" s="41">
        <f>$AM2752*((IncMonth-1)+(13-IncMonth)*(1+$X2752))+12*$AN2752</f>
        <v/>
      </c>
      <c r="AK2752" s="41">
        <f>IF($R2752=1,N($L2752)+N($M2752),0)</f>
        <v/>
      </c>
      <c r="AL2752">
        <f>IF($C2752="","",IF(N($L2752)&lt;=0,"Basic salary missing",IF(ISNA(MATCH($C2752,Departments!$A$5:$A$54,0)),"Department not on Departments sheet",IF(AND($I2752&lt;&gt;"",NOT(ISNUMBER($I2752))),"Date of birth is text, not a date",IF(AND($K2752&lt;&gt;"",NOT(ISNUMBER($K2752))),"Contract end is text, not a date","")))))</f>
        <v/>
      </c>
      <c r="AM2752" s="41">
        <f>IF($R2752=0,0,N($L2752)*(1+$Z2752+BonusMonths/12+IF($Q2752=1,0,EOSB))+N($M2752)+(N($L2752)+SI_Gross*N($M2752))*IF($Q2752=1,SI_O,SI_E))</f>
        <v/>
      </c>
      <c r="AN2752" s="41">
        <f>IF($R2752=0,0,(IF($Q2752=1,MedO,MedE+Ticket)+Training)/12)</f>
        <v/>
      </c>
    </row>
    <row r="2753">
      <c r="I2753" s="35" t="n"/>
      <c r="J2753" s="35" t="n"/>
      <c r="K2753" s="35" t="n"/>
      <c r="L2753" s="36" t="n"/>
      <c r="M2753" s="36" t="n"/>
      <c r="P2753" s="37" t="n"/>
      <c r="Q2753" s="38">
        <f>IF($C2753="",0,IF(OR(LOWER(TRIM($G2753))="omani",LOWER(TRIM($G2753))="oman",LOWER(TRIM($G2753))="om",LOWER(TRIM($G2753))="local"),1,0))</f>
        <v/>
      </c>
      <c r="R2753" s="38">
        <f>IF($C2753="",0,IF(OR(ISNUMBER(SEARCH("resign",$N2753)),ISNUMBER(SEARCH("terminat",$N2753)),ISNUMBER(SEARCH("inactive",$N2753)),ISNUMBER(SEARCH("vacan",$N2753)),ISNUMBER(SEARCH("deceased",$N2753)),ISNUMBER(SEARCH("separated",$N2753))),0,1))</f>
        <v/>
      </c>
      <c r="S2753">
        <f>IF(OR($R2753=0,NOT(ISNUMBER($I2753))),"",IFERROR(DATEDIF($I2753,DATE(FY,1,1),"y"),""))</f>
        <v/>
      </c>
      <c r="T2753">
        <f>IF(OR($R2753=0,NOT(ISNUMBER($J2753))),"",IFERROR(DATEDIF($J2753,DATE(FY,1,1),"y"),0))</f>
        <v/>
      </c>
      <c r="U2753" s="38">
        <f>IF(OR($R2753=0,NOT(ISNUMBER($I2753))),0,IF(YEAR($I2753)+IF($Q2753=1,RetAgeO,RetAgeE)=FY,MONTH($I2753),IF(YEAR($I2753)+IF($Q2753=1,RetAgeO,RetAgeE)&lt;FY,1,0)))</f>
        <v/>
      </c>
      <c r="V2753" s="38">
        <f>IF(OR($R2753=0,NOT(ISNUMBER($K2753))),0,IF(YEAR($K2753)=FY,MONTH($K2753),IF(YEAR($K2753)&lt;FY,1,0)))</f>
        <v/>
      </c>
      <c r="W2753" s="38">
        <f>IF($R2753=0,0,MIN(12,IF(AND(ISNUMBER($O2753),$O2753&gt;=1,$O2753&lt;=12),INT($O2753),12),IF(AND(RetireExit="Yes",$U2753&gt;0),$U2753,12),IF(AND(ContractExit="Yes",$V2753&gt;0),$V2753,12)))</f>
        <v/>
      </c>
      <c r="X2753" s="37">
        <f>IF(ISNUMBER($P2753),$P2753,IncPct)</f>
        <v/>
      </c>
      <c r="Y2753" s="39">
        <f>IF($W2753=0,0,MAX(0,MIN($W2753,IncMonth-1))+MAX(0,$W2753-IncMonth+1)*(1+$X2753))</f>
        <v/>
      </c>
      <c r="Z2753" s="40">
        <f>IF($C2753="",0,IFERROR(INDEX(Departments!$B$5:$B$54,MATCH($C2753,Departments!$A$5:$A$54,0)),0))</f>
        <v/>
      </c>
      <c r="AA2753" s="41">
        <f>N($L2753)*$Y2753</f>
        <v/>
      </c>
      <c r="AB2753" s="41">
        <f>N($M2753)*$Y2753</f>
        <v/>
      </c>
      <c r="AC2753" s="41">
        <f>$AA2753*$Z2753</f>
        <v/>
      </c>
      <c r="AD2753" s="41">
        <f>$AA2753*BonusMonths/12</f>
        <v/>
      </c>
      <c r="AE2753" s="41">
        <f>($AA2753+SI_Gross*$AB2753)*IF($Q2753=1,SI_O,SI_E)</f>
        <v/>
      </c>
      <c r="AF2753" s="41">
        <f>IF($Q2753=1,0,$AA2753*EOSB)</f>
        <v/>
      </c>
      <c r="AG2753" s="41">
        <f>$AN2753*$W2753</f>
        <v/>
      </c>
      <c r="AH2753" s="41">
        <f>SUM($AA2753:$AG2753)</f>
        <v/>
      </c>
      <c r="AI2753" s="41">
        <f>12*($AM2753+$AN2753)</f>
        <v/>
      </c>
      <c r="AJ2753" s="41">
        <f>$AM2753*((IncMonth-1)+(13-IncMonth)*(1+$X2753))+12*$AN2753</f>
        <v/>
      </c>
      <c r="AK2753" s="41">
        <f>IF($R2753=1,N($L2753)+N($M2753),0)</f>
        <v/>
      </c>
      <c r="AL2753">
        <f>IF($C2753="","",IF(N($L2753)&lt;=0,"Basic salary missing",IF(ISNA(MATCH($C2753,Departments!$A$5:$A$54,0)),"Department not on Departments sheet",IF(AND($I2753&lt;&gt;"",NOT(ISNUMBER($I2753))),"Date of birth is text, not a date",IF(AND($K2753&lt;&gt;"",NOT(ISNUMBER($K2753))),"Contract end is text, not a date","")))))</f>
        <v/>
      </c>
      <c r="AM2753" s="41">
        <f>IF($R2753=0,0,N($L2753)*(1+$Z2753+BonusMonths/12+IF($Q2753=1,0,EOSB))+N($M2753)+(N($L2753)+SI_Gross*N($M2753))*IF($Q2753=1,SI_O,SI_E))</f>
        <v/>
      </c>
      <c r="AN2753" s="41">
        <f>IF($R2753=0,0,(IF($Q2753=1,MedO,MedE+Ticket)+Training)/12)</f>
        <v/>
      </c>
    </row>
    <row r="2754">
      <c r="I2754" s="35" t="n"/>
      <c r="J2754" s="35" t="n"/>
      <c r="K2754" s="35" t="n"/>
      <c r="L2754" s="36" t="n"/>
      <c r="M2754" s="36" t="n"/>
      <c r="P2754" s="37" t="n"/>
      <c r="Q2754" s="38">
        <f>IF($C2754="",0,IF(OR(LOWER(TRIM($G2754))="omani",LOWER(TRIM($G2754))="oman",LOWER(TRIM($G2754))="om",LOWER(TRIM($G2754))="local"),1,0))</f>
        <v/>
      </c>
      <c r="R2754" s="38">
        <f>IF($C2754="",0,IF(OR(ISNUMBER(SEARCH("resign",$N2754)),ISNUMBER(SEARCH("terminat",$N2754)),ISNUMBER(SEARCH("inactive",$N2754)),ISNUMBER(SEARCH("vacan",$N2754)),ISNUMBER(SEARCH("deceased",$N2754)),ISNUMBER(SEARCH("separated",$N2754))),0,1))</f>
        <v/>
      </c>
      <c r="S2754">
        <f>IF(OR($R2754=0,NOT(ISNUMBER($I2754))),"",IFERROR(DATEDIF($I2754,DATE(FY,1,1),"y"),""))</f>
        <v/>
      </c>
      <c r="T2754">
        <f>IF(OR($R2754=0,NOT(ISNUMBER($J2754))),"",IFERROR(DATEDIF($J2754,DATE(FY,1,1),"y"),0))</f>
        <v/>
      </c>
      <c r="U2754" s="38">
        <f>IF(OR($R2754=0,NOT(ISNUMBER($I2754))),0,IF(YEAR($I2754)+IF($Q2754=1,RetAgeO,RetAgeE)=FY,MONTH($I2754),IF(YEAR($I2754)+IF($Q2754=1,RetAgeO,RetAgeE)&lt;FY,1,0)))</f>
        <v/>
      </c>
      <c r="V2754" s="38">
        <f>IF(OR($R2754=0,NOT(ISNUMBER($K2754))),0,IF(YEAR($K2754)=FY,MONTH($K2754),IF(YEAR($K2754)&lt;FY,1,0)))</f>
        <v/>
      </c>
      <c r="W2754" s="38">
        <f>IF($R2754=0,0,MIN(12,IF(AND(ISNUMBER($O2754),$O2754&gt;=1,$O2754&lt;=12),INT($O2754),12),IF(AND(RetireExit="Yes",$U2754&gt;0),$U2754,12),IF(AND(ContractExit="Yes",$V2754&gt;0),$V2754,12)))</f>
        <v/>
      </c>
      <c r="X2754" s="37">
        <f>IF(ISNUMBER($P2754),$P2754,IncPct)</f>
        <v/>
      </c>
      <c r="Y2754" s="39">
        <f>IF($W2754=0,0,MAX(0,MIN($W2754,IncMonth-1))+MAX(0,$W2754-IncMonth+1)*(1+$X2754))</f>
        <v/>
      </c>
      <c r="Z2754" s="40">
        <f>IF($C2754="",0,IFERROR(INDEX(Departments!$B$5:$B$54,MATCH($C2754,Departments!$A$5:$A$54,0)),0))</f>
        <v/>
      </c>
      <c r="AA2754" s="41">
        <f>N($L2754)*$Y2754</f>
        <v/>
      </c>
      <c r="AB2754" s="41">
        <f>N($M2754)*$Y2754</f>
        <v/>
      </c>
      <c r="AC2754" s="41">
        <f>$AA2754*$Z2754</f>
        <v/>
      </c>
      <c r="AD2754" s="41">
        <f>$AA2754*BonusMonths/12</f>
        <v/>
      </c>
      <c r="AE2754" s="41">
        <f>($AA2754+SI_Gross*$AB2754)*IF($Q2754=1,SI_O,SI_E)</f>
        <v/>
      </c>
      <c r="AF2754" s="41">
        <f>IF($Q2754=1,0,$AA2754*EOSB)</f>
        <v/>
      </c>
      <c r="AG2754" s="41">
        <f>$AN2754*$W2754</f>
        <v/>
      </c>
      <c r="AH2754" s="41">
        <f>SUM($AA2754:$AG2754)</f>
        <v/>
      </c>
      <c r="AI2754" s="41">
        <f>12*($AM2754+$AN2754)</f>
        <v/>
      </c>
      <c r="AJ2754" s="41">
        <f>$AM2754*((IncMonth-1)+(13-IncMonth)*(1+$X2754))+12*$AN2754</f>
        <v/>
      </c>
      <c r="AK2754" s="41">
        <f>IF($R2754=1,N($L2754)+N($M2754),0)</f>
        <v/>
      </c>
      <c r="AL2754">
        <f>IF($C2754="","",IF(N($L2754)&lt;=0,"Basic salary missing",IF(ISNA(MATCH($C2754,Departments!$A$5:$A$54,0)),"Department not on Departments sheet",IF(AND($I2754&lt;&gt;"",NOT(ISNUMBER($I2754))),"Date of birth is text, not a date",IF(AND($K2754&lt;&gt;"",NOT(ISNUMBER($K2754))),"Contract end is text, not a date","")))))</f>
        <v/>
      </c>
      <c r="AM2754" s="41">
        <f>IF($R2754=0,0,N($L2754)*(1+$Z2754+BonusMonths/12+IF($Q2754=1,0,EOSB))+N($M2754)+(N($L2754)+SI_Gross*N($M2754))*IF($Q2754=1,SI_O,SI_E))</f>
        <v/>
      </c>
      <c r="AN2754" s="41">
        <f>IF($R2754=0,0,(IF($Q2754=1,MedO,MedE+Ticket)+Training)/12)</f>
        <v/>
      </c>
    </row>
    <row r="2755">
      <c r="I2755" s="35" t="n"/>
      <c r="J2755" s="35" t="n"/>
      <c r="K2755" s="35" t="n"/>
      <c r="L2755" s="36" t="n"/>
      <c r="M2755" s="36" t="n"/>
      <c r="P2755" s="37" t="n"/>
      <c r="Q2755" s="38">
        <f>IF($C2755="",0,IF(OR(LOWER(TRIM($G2755))="omani",LOWER(TRIM($G2755))="oman",LOWER(TRIM($G2755))="om",LOWER(TRIM($G2755))="local"),1,0))</f>
        <v/>
      </c>
      <c r="R2755" s="38">
        <f>IF($C2755="",0,IF(OR(ISNUMBER(SEARCH("resign",$N2755)),ISNUMBER(SEARCH("terminat",$N2755)),ISNUMBER(SEARCH("inactive",$N2755)),ISNUMBER(SEARCH("vacan",$N2755)),ISNUMBER(SEARCH("deceased",$N2755)),ISNUMBER(SEARCH("separated",$N2755))),0,1))</f>
        <v/>
      </c>
      <c r="S2755">
        <f>IF(OR($R2755=0,NOT(ISNUMBER($I2755))),"",IFERROR(DATEDIF($I2755,DATE(FY,1,1),"y"),""))</f>
        <v/>
      </c>
      <c r="T2755">
        <f>IF(OR($R2755=0,NOT(ISNUMBER($J2755))),"",IFERROR(DATEDIF($J2755,DATE(FY,1,1),"y"),0))</f>
        <v/>
      </c>
      <c r="U2755" s="38">
        <f>IF(OR($R2755=0,NOT(ISNUMBER($I2755))),0,IF(YEAR($I2755)+IF($Q2755=1,RetAgeO,RetAgeE)=FY,MONTH($I2755),IF(YEAR($I2755)+IF($Q2755=1,RetAgeO,RetAgeE)&lt;FY,1,0)))</f>
        <v/>
      </c>
      <c r="V2755" s="38">
        <f>IF(OR($R2755=0,NOT(ISNUMBER($K2755))),0,IF(YEAR($K2755)=FY,MONTH($K2755),IF(YEAR($K2755)&lt;FY,1,0)))</f>
        <v/>
      </c>
      <c r="W2755" s="38">
        <f>IF($R2755=0,0,MIN(12,IF(AND(ISNUMBER($O2755),$O2755&gt;=1,$O2755&lt;=12),INT($O2755),12),IF(AND(RetireExit="Yes",$U2755&gt;0),$U2755,12),IF(AND(ContractExit="Yes",$V2755&gt;0),$V2755,12)))</f>
        <v/>
      </c>
      <c r="X2755" s="37">
        <f>IF(ISNUMBER($P2755),$P2755,IncPct)</f>
        <v/>
      </c>
      <c r="Y2755" s="39">
        <f>IF($W2755=0,0,MAX(0,MIN($W2755,IncMonth-1))+MAX(0,$W2755-IncMonth+1)*(1+$X2755))</f>
        <v/>
      </c>
      <c r="Z2755" s="40">
        <f>IF($C2755="",0,IFERROR(INDEX(Departments!$B$5:$B$54,MATCH($C2755,Departments!$A$5:$A$54,0)),0))</f>
        <v/>
      </c>
      <c r="AA2755" s="41">
        <f>N($L2755)*$Y2755</f>
        <v/>
      </c>
      <c r="AB2755" s="41">
        <f>N($M2755)*$Y2755</f>
        <v/>
      </c>
      <c r="AC2755" s="41">
        <f>$AA2755*$Z2755</f>
        <v/>
      </c>
      <c r="AD2755" s="41">
        <f>$AA2755*BonusMonths/12</f>
        <v/>
      </c>
      <c r="AE2755" s="41">
        <f>($AA2755+SI_Gross*$AB2755)*IF($Q2755=1,SI_O,SI_E)</f>
        <v/>
      </c>
      <c r="AF2755" s="41">
        <f>IF($Q2755=1,0,$AA2755*EOSB)</f>
        <v/>
      </c>
      <c r="AG2755" s="41">
        <f>$AN2755*$W2755</f>
        <v/>
      </c>
      <c r="AH2755" s="41">
        <f>SUM($AA2755:$AG2755)</f>
        <v/>
      </c>
      <c r="AI2755" s="41">
        <f>12*($AM2755+$AN2755)</f>
        <v/>
      </c>
      <c r="AJ2755" s="41">
        <f>$AM2755*((IncMonth-1)+(13-IncMonth)*(1+$X2755))+12*$AN2755</f>
        <v/>
      </c>
      <c r="AK2755" s="41">
        <f>IF($R2755=1,N($L2755)+N($M2755),0)</f>
        <v/>
      </c>
      <c r="AL2755">
        <f>IF($C2755="","",IF(N($L2755)&lt;=0,"Basic salary missing",IF(ISNA(MATCH($C2755,Departments!$A$5:$A$54,0)),"Department not on Departments sheet",IF(AND($I2755&lt;&gt;"",NOT(ISNUMBER($I2755))),"Date of birth is text, not a date",IF(AND($K2755&lt;&gt;"",NOT(ISNUMBER($K2755))),"Contract end is text, not a date","")))))</f>
        <v/>
      </c>
      <c r="AM2755" s="41">
        <f>IF($R2755=0,0,N($L2755)*(1+$Z2755+BonusMonths/12+IF($Q2755=1,0,EOSB))+N($M2755)+(N($L2755)+SI_Gross*N($M2755))*IF($Q2755=1,SI_O,SI_E))</f>
        <v/>
      </c>
      <c r="AN2755" s="41">
        <f>IF($R2755=0,0,(IF($Q2755=1,MedO,MedE+Ticket)+Training)/12)</f>
        <v/>
      </c>
    </row>
    <row r="2756">
      <c r="I2756" s="35" t="n"/>
      <c r="J2756" s="35" t="n"/>
      <c r="K2756" s="35" t="n"/>
      <c r="L2756" s="36" t="n"/>
      <c r="M2756" s="36" t="n"/>
      <c r="P2756" s="37" t="n"/>
      <c r="Q2756" s="38">
        <f>IF($C2756="",0,IF(OR(LOWER(TRIM($G2756))="omani",LOWER(TRIM($G2756))="oman",LOWER(TRIM($G2756))="om",LOWER(TRIM($G2756))="local"),1,0))</f>
        <v/>
      </c>
      <c r="R2756" s="38">
        <f>IF($C2756="",0,IF(OR(ISNUMBER(SEARCH("resign",$N2756)),ISNUMBER(SEARCH("terminat",$N2756)),ISNUMBER(SEARCH("inactive",$N2756)),ISNUMBER(SEARCH("vacan",$N2756)),ISNUMBER(SEARCH("deceased",$N2756)),ISNUMBER(SEARCH("separated",$N2756))),0,1))</f>
        <v/>
      </c>
      <c r="S2756">
        <f>IF(OR($R2756=0,NOT(ISNUMBER($I2756))),"",IFERROR(DATEDIF($I2756,DATE(FY,1,1),"y"),""))</f>
        <v/>
      </c>
      <c r="T2756">
        <f>IF(OR($R2756=0,NOT(ISNUMBER($J2756))),"",IFERROR(DATEDIF($J2756,DATE(FY,1,1),"y"),0))</f>
        <v/>
      </c>
      <c r="U2756" s="38">
        <f>IF(OR($R2756=0,NOT(ISNUMBER($I2756))),0,IF(YEAR($I2756)+IF($Q2756=1,RetAgeO,RetAgeE)=FY,MONTH($I2756),IF(YEAR($I2756)+IF($Q2756=1,RetAgeO,RetAgeE)&lt;FY,1,0)))</f>
        <v/>
      </c>
      <c r="V2756" s="38">
        <f>IF(OR($R2756=0,NOT(ISNUMBER($K2756))),0,IF(YEAR($K2756)=FY,MONTH($K2756),IF(YEAR($K2756)&lt;FY,1,0)))</f>
        <v/>
      </c>
      <c r="W2756" s="38">
        <f>IF($R2756=0,0,MIN(12,IF(AND(ISNUMBER($O2756),$O2756&gt;=1,$O2756&lt;=12),INT($O2756),12),IF(AND(RetireExit="Yes",$U2756&gt;0),$U2756,12),IF(AND(ContractExit="Yes",$V2756&gt;0),$V2756,12)))</f>
        <v/>
      </c>
      <c r="X2756" s="37">
        <f>IF(ISNUMBER($P2756),$P2756,IncPct)</f>
        <v/>
      </c>
      <c r="Y2756" s="39">
        <f>IF($W2756=0,0,MAX(0,MIN($W2756,IncMonth-1))+MAX(0,$W2756-IncMonth+1)*(1+$X2756))</f>
        <v/>
      </c>
      <c r="Z2756" s="40">
        <f>IF($C2756="",0,IFERROR(INDEX(Departments!$B$5:$B$54,MATCH($C2756,Departments!$A$5:$A$54,0)),0))</f>
        <v/>
      </c>
      <c r="AA2756" s="41">
        <f>N($L2756)*$Y2756</f>
        <v/>
      </c>
      <c r="AB2756" s="41">
        <f>N($M2756)*$Y2756</f>
        <v/>
      </c>
      <c r="AC2756" s="41">
        <f>$AA2756*$Z2756</f>
        <v/>
      </c>
      <c r="AD2756" s="41">
        <f>$AA2756*BonusMonths/12</f>
        <v/>
      </c>
      <c r="AE2756" s="41">
        <f>($AA2756+SI_Gross*$AB2756)*IF($Q2756=1,SI_O,SI_E)</f>
        <v/>
      </c>
      <c r="AF2756" s="41">
        <f>IF($Q2756=1,0,$AA2756*EOSB)</f>
        <v/>
      </c>
      <c r="AG2756" s="41">
        <f>$AN2756*$W2756</f>
        <v/>
      </c>
      <c r="AH2756" s="41">
        <f>SUM($AA2756:$AG2756)</f>
        <v/>
      </c>
      <c r="AI2756" s="41">
        <f>12*($AM2756+$AN2756)</f>
        <v/>
      </c>
      <c r="AJ2756" s="41">
        <f>$AM2756*((IncMonth-1)+(13-IncMonth)*(1+$X2756))+12*$AN2756</f>
        <v/>
      </c>
      <c r="AK2756" s="41">
        <f>IF($R2756=1,N($L2756)+N($M2756),0)</f>
        <v/>
      </c>
      <c r="AL2756">
        <f>IF($C2756="","",IF(N($L2756)&lt;=0,"Basic salary missing",IF(ISNA(MATCH($C2756,Departments!$A$5:$A$54,0)),"Department not on Departments sheet",IF(AND($I2756&lt;&gt;"",NOT(ISNUMBER($I2756))),"Date of birth is text, not a date",IF(AND($K2756&lt;&gt;"",NOT(ISNUMBER($K2756))),"Contract end is text, not a date","")))))</f>
        <v/>
      </c>
      <c r="AM2756" s="41">
        <f>IF($R2756=0,0,N($L2756)*(1+$Z2756+BonusMonths/12+IF($Q2756=1,0,EOSB))+N($M2756)+(N($L2756)+SI_Gross*N($M2756))*IF($Q2756=1,SI_O,SI_E))</f>
        <v/>
      </c>
      <c r="AN2756" s="41">
        <f>IF($R2756=0,0,(IF($Q2756=1,MedO,MedE+Ticket)+Training)/12)</f>
        <v/>
      </c>
    </row>
    <row r="2757">
      <c r="I2757" s="35" t="n"/>
      <c r="J2757" s="35" t="n"/>
      <c r="K2757" s="35" t="n"/>
      <c r="L2757" s="36" t="n"/>
      <c r="M2757" s="36" t="n"/>
      <c r="P2757" s="37" t="n"/>
      <c r="Q2757" s="38">
        <f>IF($C2757="",0,IF(OR(LOWER(TRIM($G2757))="omani",LOWER(TRIM($G2757))="oman",LOWER(TRIM($G2757))="om",LOWER(TRIM($G2757))="local"),1,0))</f>
        <v/>
      </c>
      <c r="R2757" s="38">
        <f>IF($C2757="",0,IF(OR(ISNUMBER(SEARCH("resign",$N2757)),ISNUMBER(SEARCH("terminat",$N2757)),ISNUMBER(SEARCH("inactive",$N2757)),ISNUMBER(SEARCH("vacan",$N2757)),ISNUMBER(SEARCH("deceased",$N2757)),ISNUMBER(SEARCH("separated",$N2757))),0,1))</f>
        <v/>
      </c>
      <c r="S2757">
        <f>IF(OR($R2757=0,NOT(ISNUMBER($I2757))),"",IFERROR(DATEDIF($I2757,DATE(FY,1,1),"y"),""))</f>
        <v/>
      </c>
      <c r="T2757">
        <f>IF(OR($R2757=0,NOT(ISNUMBER($J2757))),"",IFERROR(DATEDIF($J2757,DATE(FY,1,1),"y"),0))</f>
        <v/>
      </c>
      <c r="U2757" s="38">
        <f>IF(OR($R2757=0,NOT(ISNUMBER($I2757))),0,IF(YEAR($I2757)+IF($Q2757=1,RetAgeO,RetAgeE)=FY,MONTH($I2757),IF(YEAR($I2757)+IF($Q2757=1,RetAgeO,RetAgeE)&lt;FY,1,0)))</f>
        <v/>
      </c>
      <c r="V2757" s="38">
        <f>IF(OR($R2757=0,NOT(ISNUMBER($K2757))),0,IF(YEAR($K2757)=FY,MONTH($K2757),IF(YEAR($K2757)&lt;FY,1,0)))</f>
        <v/>
      </c>
      <c r="W2757" s="38">
        <f>IF($R2757=0,0,MIN(12,IF(AND(ISNUMBER($O2757),$O2757&gt;=1,$O2757&lt;=12),INT($O2757),12),IF(AND(RetireExit="Yes",$U2757&gt;0),$U2757,12),IF(AND(ContractExit="Yes",$V2757&gt;0),$V2757,12)))</f>
        <v/>
      </c>
      <c r="X2757" s="37">
        <f>IF(ISNUMBER($P2757),$P2757,IncPct)</f>
        <v/>
      </c>
      <c r="Y2757" s="39">
        <f>IF($W2757=0,0,MAX(0,MIN($W2757,IncMonth-1))+MAX(0,$W2757-IncMonth+1)*(1+$X2757))</f>
        <v/>
      </c>
      <c r="Z2757" s="40">
        <f>IF($C2757="",0,IFERROR(INDEX(Departments!$B$5:$B$54,MATCH($C2757,Departments!$A$5:$A$54,0)),0))</f>
        <v/>
      </c>
      <c r="AA2757" s="41">
        <f>N($L2757)*$Y2757</f>
        <v/>
      </c>
      <c r="AB2757" s="41">
        <f>N($M2757)*$Y2757</f>
        <v/>
      </c>
      <c r="AC2757" s="41">
        <f>$AA2757*$Z2757</f>
        <v/>
      </c>
      <c r="AD2757" s="41">
        <f>$AA2757*BonusMonths/12</f>
        <v/>
      </c>
      <c r="AE2757" s="41">
        <f>($AA2757+SI_Gross*$AB2757)*IF($Q2757=1,SI_O,SI_E)</f>
        <v/>
      </c>
      <c r="AF2757" s="41">
        <f>IF($Q2757=1,0,$AA2757*EOSB)</f>
        <v/>
      </c>
      <c r="AG2757" s="41">
        <f>$AN2757*$W2757</f>
        <v/>
      </c>
      <c r="AH2757" s="41">
        <f>SUM($AA2757:$AG2757)</f>
        <v/>
      </c>
      <c r="AI2757" s="41">
        <f>12*($AM2757+$AN2757)</f>
        <v/>
      </c>
      <c r="AJ2757" s="41">
        <f>$AM2757*((IncMonth-1)+(13-IncMonth)*(1+$X2757))+12*$AN2757</f>
        <v/>
      </c>
      <c r="AK2757" s="41">
        <f>IF($R2757=1,N($L2757)+N($M2757),0)</f>
        <v/>
      </c>
      <c r="AL2757">
        <f>IF($C2757="","",IF(N($L2757)&lt;=0,"Basic salary missing",IF(ISNA(MATCH($C2757,Departments!$A$5:$A$54,0)),"Department not on Departments sheet",IF(AND($I2757&lt;&gt;"",NOT(ISNUMBER($I2757))),"Date of birth is text, not a date",IF(AND($K2757&lt;&gt;"",NOT(ISNUMBER($K2757))),"Contract end is text, not a date","")))))</f>
        <v/>
      </c>
      <c r="AM2757" s="41">
        <f>IF($R2757=0,0,N($L2757)*(1+$Z2757+BonusMonths/12+IF($Q2757=1,0,EOSB))+N($M2757)+(N($L2757)+SI_Gross*N($M2757))*IF($Q2757=1,SI_O,SI_E))</f>
        <v/>
      </c>
      <c r="AN2757" s="41">
        <f>IF($R2757=0,0,(IF($Q2757=1,MedO,MedE+Ticket)+Training)/12)</f>
        <v/>
      </c>
    </row>
    <row r="2758">
      <c r="I2758" s="35" t="n"/>
      <c r="J2758" s="35" t="n"/>
      <c r="K2758" s="35" t="n"/>
      <c r="L2758" s="36" t="n"/>
      <c r="M2758" s="36" t="n"/>
      <c r="P2758" s="37" t="n"/>
      <c r="Q2758" s="38">
        <f>IF($C2758="",0,IF(OR(LOWER(TRIM($G2758))="omani",LOWER(TRIM($G2758))="oman",LOWER(TRIM($G2758))="om",LOWER(TRIM($G2758))="local"),1,0))</f>
        <v/>
      </c>
      <c r="R2758" s="38">
        <f>IF($C2758="",0,IF(OR(ISNUMBER(SEARCH("resign",$N2758)),ISNUMBER(SEARCH("terminat",$N2758)),ISNUMBER(SEARCH("inactive",$N2758)),ISNUMBER(SEARCH("vacan",$N2758)),ISNUMBER(SEARCH("deceased",$N2758)),ISNUMBER(SEARCH("separated",$N2758))),0,1))</f>
        <v/>
      </c>
      <c r="S2758">
        <f>IF(OR($R2758=0,NOT(ISNUMBER($I2758))),"",IFERROR(DATEDIF($I2758,DATE(FY,1,1),"y"),""))</f>
        <v/>
      </c>
      <c r="T2758">
        <f>IF(OR($R2758=0,NOT(ISNUMBER($J2758))),"",IFERROR(DATEDIF($J2758,DATE(FY,1,1),"y"),0))</f>
        <v/>
      </c>
      <c r="U2758" s="38">
        <f>IF(OR($R2758=0,NOT(ISNUMBER($I2758))),0,IF(YEAR($I2758)+IF($Q2758=1,RetAgeO,RetAgeE)=FY,MONTH($I2758),IF(YEAR($I2758)+IF($Q2758=1,RetAgeO,RetAgeE)&lt;FY,1,0)))</f>
        <v/>
      </c>
      <c r="V2758" s="38">
        <f>IF(OR($R2758=0,NOT(ISNUMBER($K2758))),0,IF(YEAR($K2758)=FY,MONTH($K2758),IF(YEAR($K2758)&lt;FY,1,0)))</f>
        <v/>
      </c>
      <c r="W2758" s="38">
        <f>IF($R2758=0,0,MIN(12,IF(AND(ISNUMBER($O2758),$O2758&gt;=1,$O2758&lt;=12),INT($O2758),12),IF(AND(RetireExit="Yes",$U2758&gt;0),$U2758,12),IF(AND(ContractExit="Yes",$V2758&gt;0),$V2758,12)))</f>
        <v/>
      </c>
      <c r="X2758" s="37">
        <f>IF(ISNUMBER($P2758),$P2758,IncPct)</f>
        <v/>
      </c>
      <c r="Y2758" s="39">
        <f>IF($W2758=0,0,MAX(0,MIN($W2758,IncMonth-1))+MAX(0,$W2758-IncMonth+1)*(1+$X2758))</f>
        <v/>
      </c>
      <c r="Z2758" s="40">
        <f>IF($C2758="",0,IFERROR(INDEX(Departments!$B$5:$B$54,MATCH($C2758,Departments!$A$5:$A$54,0)),0))</f>
        <v/>
      </c>
      <c r="AA2758" s="41">
        <f>N($L2758)*$Y2758</f>
        <v/>
      </c>
      <c r="AB2758" s="41">
        <f>N($M2758)*$Y2758</f>
        <v/>
      </c>
      <c r="AC2758" s="41">
        <f>$AA2758*$Z2758</f>
        <v/>
      </c>
      <c r="AD2758" s="41">
        <f>$AA2758*BonusMonths/12</f>
        <v/>
      </c>
      <c r="AE2758" s="41">
        <f>($AA2758+SI_Gross*$AB2758)*IF($Q2758=1,SI_O,SI_E)</f>
        <v/>
      </c>
      <c r="AF2758" s="41">
        <f>IF($Q2758=1,0,$AA2758*EOSB)</f>
        <v/>
      </c>
      <c r="AG2758" s="41">
        <f>$AN2758*$W2758</f>
        <v/>
      </c>
      <c r="AH2758" s="41">
        <f>SUM($AA2758:$AG2758)</f>
        <v/>
      </c>
      <c r="AI2758" s="41">
        <f>12*($AM2758+$AN2758)</f>
        <v/>
      </c>
      <c r="AJ2758" s="41">
        <f>$AM2758*((IncMonth-1)+(13-IncMonth)*(1+$X2758))+12*$AN2758</f>
        <v/>
      </c>
      <c r="AK2758" s="41">
        <f>IF($R2758=1,N($L2758)+N($M2758),0)</f>
        <v/>
      </c>
      <c r="AL2758">
        <f>IF($C2758="","",IF(N($L2758)&lt;=0,"Basic salary missing",IF(ISNA(MATCH($C2758,Departments!$A$5:$A$54,0)),"Department not on Departments sheet",IF(AND($I2758&lt;&gt;"",NOT(ISNUMBER($I2758))),"Date of birth is text, not a date",IF(AND($K2758&lt;&gt;"",NOT(ISNUMBER($K2758))),"Contract end is text, not a date","")))))</f>
        <v/>
      </c>
      <c r="AM2758" s="41">
        <f>IF($R2758=0,0,N($L2758)*(1+$Z2758+BonusMonths/12+IF($Q2758=1,0,EOSB))+N($M2758)+(N($L2758)+SI_Gross*N($M2758))*IF($Q2758=1,SI_O,SI_E))</f>
        <v/>
      </c>
      <c r="AN2758" s="41">
        <f>IF($R2758=0,0,(IF($Q2758=1,MedO,MedE+Ticket)+Training)/12)</f>
        <v/>
      </c>
    </row>
    <row r="2759">
      <c r="I2759" s="35" t="n"/>
      <c r="J2759" s="35" t="n"/>
      <c r="K2759" s="35" t="n"/>
      <c r="L2759" s="36" t="n"/>
      <c r="M2759" s="36" t="n"/>
      <c r="P2759" s="37" t="n"/>
      <c r="Q2759" s="38">
        <f>IF($C2759="",0,IF(OR(LOWER(TRIM($G2759))="omani",LOWER(TRIM($G2759))="oman",LOWER(TRIM($G2759))="om",LOWER(TRIM($G2759))="local"),1,0))</f>
        <v/>
      </c>
      <c r="R2759" s="38">
        <f>IF($C2759="",0,IF(OR(ISNUMBER(SEARCH("resign",$N2759)),ISNUMBER(SEARCH("terminat",$N2759)),ISNUMBER(SEARCH("inactive",$N2759)),ISNUMBER(SEARCH("vacan",$N2759)),ISNUMBER(SEARCH("deceased",$N2759)),ISNUMBER(SEARCH("separated",$N2759))),0,1))</f>
        <v/>
      </c>
      <c r="S2759">
        <f>IF(OR($R2759=0,NOT(ISNUMBER($I2759))),"",IFERROR(DATEDIF($I2759,DATE(FY,1,1),"y"),""))</f>
        <v/>
      </c>
      <c r="T2759">
        <f>IF(OR($R2759=0,NOT(ISNUMBER($J2759))),"",IFERROR(DATEDIF($J2759,DATE(FY,1,1),"y"),0))</f>
        <v/>
      </c>
      <c r="U2759" s="38">
        <f>IF(OR($R2759=0,NOT(ISNUMBER($I2759))),0,IF(YEAR($I2759)+IF($Q2759=1,RetAgeO,RetAgeE)=FY,MONTH($I2759),IF(YEAR($I2759)+IF($Q2759=1,RetAgeO,RetAgeE)&lt;FY,1,0)))</f>
        <v/>
      </c>
      <c r="V2759" s="38">
        <f>IF(OR($R2759=0,NOT(ISNUMBER($K2759))),0,IF(YEAR($K2759)=FY,MONTH($K2759),IF(YEAR($K2759)&lt;FY,1,0)))</f>
        <v/>
      </c>
      <c r="W2759" s="38">
        <f>IF($R2759=0,0,MIN(12,IF(AND(ISNUMBER($O2759),$O2759&gt;=1,$O2759&lt;=12),INT($O2759),12),IF(AND(RetireExit="Yes",$U2759&gt;0),$U2759,12),IF(AND(ContractExit="Yes",$V2759&gt;0),$V2759,12)))</f>
        <v/>
      </c>
      <c r="X2759" s="37">
        <f>IF(ISNUMBER($P2759),$P2759,IncPct)</f>
        <v/>
      </c>
      <c r="Y2759" s="39">
        <f>IF($W2759=0,0,MAX(0,MIN($W2759,IncMonth-1))+MAX(0,$W2759-IncMonth+1)*(1+$X2759))</f>
        <v/>
      </c>
      <c r="Z2759" s="40">
        <f>IF($C2759="",0,IFERROR(INDEX(Departments!$B$5:$B$54,MATCH($C2759,Departments!$A$5:$A$54,0)),0))</f>
        <v/>
      </c>
      <c r="AA2759" s="41">
        <f>N($L2759)*$Y2759</f>
        <v/>
      </c>
      <c r="AB2759" s="41">
        <f>N($M2759)*$Y2759</f>
        <v/>
      </c>
      <c r="AC2759" s="41">
        <f>$AA2759*$Z2759</f>
        <v/>
      </c>
      <c r="AD2759" s="41">
        <f>$AA2759*BonusMonths/12</f>
        <v/>
      </c>
      <c r="AE2759" s="41">
        <f>($AA2759+SI_Gross*$AB2759)*IF($Q2759=1,SI_O,SI_E)</f>
        <v/>
      </c>
      <c r="AF2759" s="41">
        <f>IF($Q2759=1,0,$AA2759*EOSB)</f>
        <v/>
      </c>
      <c r="AG2759" s="41">
        <f>$AN2759*$W2759</f>
        <v/>
      </c>
      <c r="AH2759" s="41">
        <f>SUM($AA2759:$AG2759)</f>
        <v/>
      </c>
      <c r="AI2759" s="41">
        <f>12*($AM2759+$AN2759)</f>
        <v/>
      </c>
      <c r="AJ2759" s="41">
        <f>$AM2759*((IncMonth-1)+(13-IncMonth)*(1+$X2759))+12*$AN2759</f>
        <v/>
      </c>
      <c r="AK2759" s="41">
        <f>IF($R2759=1,N($L2759)+N($M2759),0)</f>
        <v/>
      </c>
      <c r="AL2759">
        <f>IF($C2759="","",IF(N($L2759)&lt;=0,"Basic salary missing",IF(ISNA(MATCH($C2759,Departments!$A$5:$A$54,0)),"Department not on Departments sheet",IF(AND($I2759&lt;&gt;"",NOT(ISNUMBER($I2759))),"Date of birth is text, not a date",IF(AND($K2759&lt;&gt;"",NOT(ISNUMBER($K2759))),"Contract end is text, not a date","")))))</f>
        <v/>
      </c>
      <c r="AM2759" s="41">
        <f>IF($R2759=0,0,N($L2759)*(1+$Z2759+BonusMonths/12+IF($Q2759=1,0,EOSB))+N($M2759)+(N($L2759)+SI_Gross*N($M2759))*IF($Q2759=1,SI_O,SI_E))</f>
        <v/>
      </c>
      <c r="AN2759" s="41">
        <f>IF($R2759=0,0,(IF($Q2759=1,MedO,MedE+Ticket)+Training)/12)</f>
        <v/>
      </c>
    </row>
    <row r="2760">
      <c r="I2760" s="35" t="n"/>
      <c r="J2760" s="35" t="n"/>
      <c r="K2760" s="35" t="n"/>
      <c r="L2760" s="36" t="n"/>
      <c r="M2760" s="36" t="n"/>
      <c r="P2760" s="37" t="n"/>
      <c r="Q2760" s="38">
        <f>IF($C2760="",0,IF(OR(LOWER(TRIM($G2760))="omani",LOWER(TRIM($G2760))="oman",LOWER(TRIM($G2760))="om",LOWER(TRIM($G2760))="local"),1,0))</f>
        <v/>
      </c>
      <c r="R2760" s="38">
        <f>IF($C2760="",0,IF(OR(ISNUMBER(SEARCH("resign",$N2760)),ISNUMBER(SEARCH("terminat",$N2760)),ISNUMBER(SEARCH("inactive",$N2760)),ISNUMBER(SEARCH("vacan",$N2760)),ISNUMBER(SEARCH("deceased",$N2760)),ISNUMBER(SEARCH("separated",$N2760))),0,1))</f>
        <v/>
      </c>
      <c r="S2760">
        <f>IF(OR($R2760=0,NOT(ISNUMBER($I2760))),"",IFERROR(DATEDIF($I2760,DATE(FY,1,1),"y"),""))</f>
        <v/>
      </c>
      <c r="T2760">
        <f>IF(OR($R2760=0,NOT(ISNUMBER($J2760))),"",IFERROR(DATEDIF($J2760,DATE(FY,1,1),"y"),0))</f>
        <v/>
      </c>
      <c r="U2760" s="38">
        <f>IF(OR($R2760=0,NOT(ISNUMBER($I2760))),0,IF(YEAR($I2760)+IF($Q2760=1,RetAgeO,RetAgeE)=FY,MONTH($I2760),IF(YEAR($I2760)+IF($Q2760=1,RetAgeO,RetAgeE)&lt;FY,1,0)))</f>
        <v/>
      </c>
      <c r="V2760" s="38">
        <f>IF(OR($R2760=0,NOT(ISNUMBER($K2760))),0,IF(YEAR($K2760)=FY,MONTH($K2760),IF(YEAR($K2760)&lt;FY,1,0)))</f>
        <v/>
      </c>
      <c r="W2760" s="38">
        <f>IF($R2760=0,0,MIN(12,IF(AND(ISNUMBER($O2760),$O2760&gt;=1,$O2760&lt;=12),INT($O2760),12),IF(AND(RetireExit="Yes",$U2760&gt;0),$U2760,12),IF(AND(ContractExit="Yes",$V2760&gt;0),$V2760,12)))</f>
        <v/>
      </c>
      <c r="X2760" s="37">
        <f>IF(ISNUMBER($P2760),$P2760,IncPct)</f>
        <v/>
      </c>
      <c r="Y2760" s="39">
        <f>IF($W2760=0,0,MAX(0,MIN($W2760,IncMonth-1))+MAX(0,$W2760-IncMonth+1)*(1+$X2760))</f>
        <v/>
      </c>
      <c r="Z2760" s="40">
        <f>IF($C2760="",0,IFERROR(INDEX(Departments!$B$5:$B$54,MATCH($C2760,Departments!$A$5:$A$54,0)),0))</f>
        <v/>
      </c>
      <c r="AA2760" s="41">
        <f>N($L2760)*$Y2760</f>
        <v/>
      </c>
      <c r="AB2760" s="41">
        <f>N($M2760)*$Y2760</f>
        <v/>
      </c>
      <c r="AC2760" s="41">
        <f>$AA2760*$Z2760</f>
        <v/>
      </c>
      <c r="AD2760" s="41">
        <f>$AA2760*BonusMonths/12</f>
        <v/>
      </c>
      <c r="AE2760" s="41">
        <f>($AA2760+SI_Gross*$AB2760)*IF($Q2760=1,SI_O,SI_E)</f>
        <v/>
      </c>
      <c r="AF2760" s="41">
        <f>IF($Q2760=1,0,$AA2760*EOSB)</f>
        <v/>
      </c>
      <c r="AG2760" s="41">
        <f>$AN2760*$W2760</f>
        <v/>
      </c>
      <c r="AH2760" s="41">
        <f>SUM($AA2760:$AG2760)</f>
        <v/>
      </c>
      <c r="AI2760" s="41">
        <f>12*($AM2760+$AN2760)</f>
        <v/>
      </c>
      <c r="AJ2760" s="41">
        <f>$AM2760*((IncMonth-1)+(13-IncMonth)*(1+$X2760))+12*$AN2760</f>
        <v/>
      </c>
      <c r="AK2760" s="41">
        <f>IF($R2760=1,N($L2760)+N($M2760),0)</f>
        <v/>
      </c>
      <c r="AL2760">
        <f>IF($C2760="","",IF(N($L2760)&lt;=0,"Basic salary missing",IF(ISNA(MATCH($C2760,Departments!$A$5:$A$54,0)),"Department not on Departments sheet",IF(AND($I2760&lt;&gt;"",NOT(ISNUMBER($I2760))),"Date of birth is text, not a date",IF(AND($K2760&lt;&gt;"",NOT(ISNUMBER($K2760))),"Contract end is text, not a date","")))))</f>
        <v/>
      </c>
      <c r="AM2760" s="41">
        <f>IF($R2760=0,0,N($L2760)*(1+$Z2760+BonusMonths/12+IF($Q2760=1,0,EOSB))+N($M2760)+(N($L2760)+SI_Gross*N($M2760))*IF($Q2760=1,SI_O,SI_E))</f>
        <v/>
      </c>
      <c r="AN2760" s="41">
        <f>IF($R2760=0,0,(IF($Q2760=1,MedO,MedE+Ticket)+Training)/12)</f>
        <v/>
      </c>
    </row>
    <row r="2761">
      <c r="I2761" s="35" t="n"/>
      <c r="J2761" s="35" t="n"/>
      <c r="K2761" s="35" t="n"/>
      <c r="L2761" s="36" t="n"/>
      <c r="M2761" s="36" t="n"/>
      <c r="P2761" s="37" t="n"/>
      <c r="Q2761" s="38">
        <f>IF($C2761="",0,IF(OR(LOWER(TRIM($G2761))="omani",LOWER(TRIM($G2761))="oman",LOWER(TRIM($G2761))="om",LOWER(TRIM($G2761))="local"),1,0))</f>
        <v/>
      </c>
      <c r="R2761" s="38">
        <f>IF($C2761="",0,IF(OR(ISNUMBER(SEARCH("resign",$N2761)),ISNUMBER(SEARCH("terminat",$N2761)),ISNUMBER(SEARCH("inactive",$N2761)),ISNUMBER(SEARCH("vacan",$N2761)),ISNUMBER(SEARCH("deceased",$N2761)),ISNUMBER(SEARCH("separated",$N2761))),0,1))</f>
        <v/>
      </c>
      <c r="S2761">
        <f>IF(OR($R2761=0,NOT(ISNUMBER($I2761))),"",IFERROR(DATEDIF($I2761,DATE(FY,1,1),"y"),""))</f>
        <v/>
      </c>
      <c r="T2761">
        <f>IF(OR($R2761=0,NOT(ISNUMBER($J2761))),"",IFERROR(DATEDIF($J2761,DATE(FY,1,1),"y"),0))</f>
        <v/>
      </c>
      <c r="U2761" s="38">
        <f>IF(OR($R2761=0,NOT(ISNUMBER($I2761))),0,IF(YEAR($I2761)+IF($Q2761=1,RetAgeO,RetAgeE)=FY,MONTH($I2761),IF(YEAR($I2761)+IF($Q2761=1,RetAgeO,RetAgeE)&lt;FY,1,0)))</f>
        <v/>
      </c>
      <c r="V2761" s="38">
        <f>IF(OR($R2761=0,NOT(ISNUMBER($K2761))),0,IF(YEAR($K2761)=FY,MONTH($K2761),IF(YEAR($K2761)&lt;FY,1,0)))</f>
        <v/>
      </c>
      <c r="W2761" s="38">
        <f>IF($R2761=0,0,MIN(12,IF(AND(ISNUMBER($O2761),$O2761&gt;=1,$O2761&lt;=12),INT($O2761),12),IF(AND(RetireExit="Yes",$U2761&gt;0),$U2761,12),IF(AND(ContractExit="Yes",$V2761&gt;0),$V2761,12)))</f>
        <v/>
      </c>
      <c r="X2761" s="37">
        <f>IF(ISNUMBER($P2761),$P2761,IncPct)</f>
        <v/>
      </c>
      <c r="Y2761" s="39">
        <f>IF($W2761=0,0,MAX(0,MIN($W2761,IncMonth-1))+MAX(0,$W2761-IncMonth+1)*(1+$X2761))</f>
        <v/>
      </c>
      <c r="Z2761" s="40">
        <f>IF($C2761="",0,IFERROR(INDEX(Departments!$B$5:$B$54,MATCH($C2761,Departments!$A$5:$A$54,0)),0))</f>
        <v/>
      </c>
      <c r="AA2761" s="41">
        <f>N($L2761)*$Y2761</f>
        <v/>
      </c>
      <c r="AB2761" s="41">
        <f>N($M2761)*$Y2761</f>
        <v/>
      </c>
      <c r="AC2761" s="41">
        <f>$AA2761*$Z2761</f>
        <v/>
      </c>
      <c r="AD2761" s="41">
        <f>$AA2761*BonusMonths/12</f>
        <v/>
      </c>
      <c r="AE2761" s="41">
        <f>($AA2761+SI_Gross*$AB2761)*IF($Q2761=1,SI_O,SI_E)</f>
        <v/>
      </c>
      <c r="AF2761" s="41">
        <f>IF($Q2761=1,0,$AA2761*EOSB)</f>
        <v/>
      </c>
      <c r="AG2761" s="41">
        <f>$AN2761*$W2761</f>
        <v/>
      </c>
      <c r="AH2761" s="41">
        <f>SUM($AA2761:$AG2761)</f>
        <v/>
      </c>
      <c r="AI2761" s="41">
        <f>12*($AM2761+$AN2761)</f>
        <v/>
      </c>
      <c r="AJ2761" s="41">
        <f>$AM2761*((IncMonth-1)+(13-IncMonth)*(1+$X2761))+12*$AN2761</f>
        <v/>
      </c>
      <c r="AK2761" s="41">
        <f>IF($R2761=1,N($L2761)+N($M2761),0)</f>
        <v/>
      </c>
      <c r="AL2761">
        <f>IF($C2761="","",IF(N($L2761)&lt;=0,"Basic salary missing",IF(ISNA(MATCH($C2761,Departments!$A$5:$A$54,0)),"Department not on Departments sheet",IF(AND($I2761&lt;&gt;"",NOT(ISNUMBER($I2761))),"Date of birth is text, not a date",IF(AND($K2761&lt;&gt;"",NOT(ISNUMBER($K2761))),"Contract end is text, not a date","")))))</f>
        <v/>
      </c>
      <c r="AM2761" s="41">
        <f>IF($R2761=0,0,N($L2761)*(1+$Z2761+BonusMonths/12+IF($Q2761=1,0,EOSB))+N($M2761)+(N($L2761)+SI_Gross*N($M2761))*IF($Q2761=1,SI_O,SI_E))</f>
        <v/>
      </c>
      <c r="AN2761" s="41">
        <f>IF($R2761=0,0,(IF($Q2761=1,MedO,MedE+Ticket)+Training)/12)</f>
        <v/>
      </c>
    </row>
    <row r="2762">
      <c r="I2762" s="35" t="n"/>
      <c r="J2762" s="35" t="n"/>
      <c r="K2762" s="35" t="n"/>
      <c r="L2762" s="36" t="n"/>
      <c r="M2762" s="36" t="n"/>
      <c r="P2762" s="37" t="n"/>
      <c r="Q2762" s="38">
        <f>IF($C2762="",0,IF(OR(LOWER(TRIM($G2762))="omani",LOWER(TRIM($G2762))="oman",LOWER(TRIM($G2762))="om",LOWER(TRIM($G2762))="local"),1,0))</f>
        <v/>
      </c>
      <c r="R2762" s="38">
        <f>IF($C2762="",0,IF(OR(ISNUMBER(SEARCH("resign",$N2762)),ISNUMBER(SEARCH("terminat",$N2762)),ISNUMBER(SEARCH("inactive",$N2762)),ISNUMBER(SEARCH("vacan",$N2762)),ISNUMBER(SEARCH("deceased",$N2762)),ISNUMBER(SEARCH("separated",$N2762))),0,1))</f>
        <v/>
      </c>
      <c r="S2762">
        <f>IF(OR($R2762=0,NOT(ISNUMBER($I2762))),"",IFERROR(DATEDIF($I2762,DATE(FY,1,1),"y"),""))</f>
        <v/>
      </c>
      <c r="T2762">
        <f>IF(OR($R2762=0,NOT(ISNUMBER($J2762))),"",IFERROR(DATEDIF($J2762,DATE(FY,1,1),"y"),0))</f>
        <v/>
      </c>
      <c r="U2762" s="38">
        <f>IF(OR($R2762=0,NOT(ISNUMBER($I2762))),0,IF(YEAR($I2762)+IF($Q2762=1,RetAgeO,RetAgeE)=FY,MONTH($I2762),IF(YEAR($I2762)+IF($Q2762=1,RetAgeO,RetAgeE)&lt;FY,1,0)))</f>
        <v/>
      </c>
      <c r="V2762" s="38">
        <f>IF(OR($R2762=0,NOT(ISNUMBER($K2762))),0,IF(YEAR($K2762)=FY,MONTH($K2762),IF(YEAR($K2762)&lt;FY,1,0)))</f>
        <v/>
      </c>
      <c r="W2762" s="38">
        <f>IF($R2762=0,0,MIN(12,IF(AND(ISNUMBER($O2762),$O2762&gt;=1,$O2762&lt;=12),INT($O2762),12),IF(AND(RetireExit="Yes",$U2762&gt;0),$U2762,12),IF(AND(ContractExit="Yes",$V2762&gt;0),$V2762,12)))</f>
        <v/>
      </c>
      <c r="X2762" s="37">
        <f>IF(ISNUMBER($P2762),$P2762,IncPct)</f>
        <v/>
      </c>
      <c r="Y2762" s="39">
        <f>IF($W2762=0,0,MAX(0,MIN($W2762,IncMonth-1))+MAX(0,$W2762-IncMonth+1)*(1+$X2762))</f>
        <v/>
      </c>
      <c r="Z2762" s="40">
        <f>IF($C2762="",0,IFERROR(INDEX(Departments!$B$5:$B$54,MATCH($C2762,Departments!$A$5:$A$54,0)),0))</f>
        <v/>
      </c>
      <c r="AA2762" s="41">
        <f>N($L2762)*$Y2762</f>
        <v/>
      </c>
      <c r="AB2762" s="41">
        <f>N($M2762)*$Y2762</f>
        <v/>
      </c>
      <c r="AC2762" s="41">
        <f>$AA2762*$Z2762</f>
        <v/>
      </c>
      <c r="AD2762" s="41">
        <f>$AA2762*BonusMonths/12</f>
        <v/>
      </c>
      <c r="AE2762" s="41">
        <f>($AA2762+SI_Gross*$AB2762)*IF($Q2762=1,SI_O,SI_E)</f>
        <v/>
      </c>
      <c r="AF2762" s="41">
        <f>IF($Q2762=1,0,$AA2762*EOSB)</f>
        <v/>
      </c>
      <c r="AG2762" s="41">
        <f>$AN2762*$W2762</f>
        <v/>
      </c>
      <c r="AH2762" s="41">
        <f>SUM($AA2762:$AG2762)</f>
        <v/>
      </c>
      <c r="AI2762" s="41">
        <f>12*($AM2762+$AN2762)</f>
        <v/>
      </c>
      <c r="AJ2762" s="41">
        <f>$AM2762*((IncMonth-1)+(13-IncMonth)*(1+$X2762))+12*$AN2762</f>
        <v/>
      </c>
      <c r="AK2762" s="41">
        <f>IF($R2762=1,N($L2762)+N($M2762),0)</f>
        <v/>
      </c>
      <c r="AL2762">
        <f>IF($C2762="","",IF(N($L2762)&lt;=0,"Basic salary missing",IF(ISNA(MATCH($C2762,Departments!$A$5:$A$54,0)),"Department not on Departments sheet",IF(AND($I2762&lt;&gt;"",NOT(ISNUMBER($I2762))),"Date of birth is text, not a date",IF(AND($K2762&lt;&gt;"",NOT(ISNUMBER($K2762))),"Contract end is text, not a date","")))))</f>
        <v/>
      </c>
      <c r="AM2762" s="41">
        <f>IF($R2762=0,0,N($L2762)*(1+$Z2762+BonusMonths/12+IF($Q2762=1,0,EOSB))+N($M2762)+(N($L2762)+SI_Gross*N($M2762))*IF($Q2762=1,SI_O,SI_E))</f>
        <v/>
      </c>
      <c r="AN2762" s="41">
        <f>IF($R2762=0,0,(IF($Q2762=1,MedO,MedE+Ticket)+Training)/12)</f>
        <v/>
      </c>
    </row>
    <row r="2763">
      <c r="I2763" s="35" t="n"/>
      <c r="J2763" s="35" t="n"/>
      <c r="K2763" s="35" t="n"/>
      <c r="L2763" s="36" t="n"/>
      <c r="M2763" s="36" t="n"/>
      <c r="P2763" s="37" t="n"/>
      <c r="Q2763" s="38">
        <f>IF($C2763="",0,IF(OR(LOWER(TRIM($G2763))="omani",LOWER(TRIM($G2763))="oman",LOWER(TRIM($G2763))="om",LOWER(TRIM($G2763))="local"),1,0))</f>
        <v/>
      </c>
      <c r="R2763" s="38">
        <f>IF($C2763="",0,IF(OR(ISNUMBER(SEARCH("resign",$N2763)),ISNUMBER(SEARCH("terminat",$N2763)),ISNUMBER(SEARCH("inactive",$N2763)),ISNUMBER(SEARCH("vacan",$N2763)),ISNUMBER(SEARCH("deceased",$N2763)),ISNUMBER(SEARCH("separated",$N2763))),0,1))</f>
        <v/>
      </c>
      <c r="S2763">
        <f>IF(OR($R2763=0,NOT(ISNUMBER($I2763))),"",IFERROR(DATEDIF($I2763,DATE(FY,1,1),"y"),""))</f>
        <v/>
      </c>
      <c r="T2763">
        <f>IF(OR($R2763=0,NOT(ISNUMBER($J2763))),"",IFERROR(DATEDIF($J2763,DATE(FY,1,1),"y"),0))</f>
        <v/>
      </c>
      <c r="U2763" s="38">
        <f>IF(OR($R2763=0,NOT(ISNUMBER($I2763))),0,IF(YEAR($I2763)+IF($Q2763=1,RetAgeO,RetAgeE)=FY,MONTH($I2763),IF(YEAR($I2763)+IF($Q2763=1,RetAgeO,RetAgeE)&lt;FY,1,0)))</f>
        <v/>
      </c>
      <c r="V2763" s="38">
        <f>IF(OR($R2763=0,NOT(ISNUMBER($K2763))),0,IF(YEAR($K2763)=FY,MONTH($K2763),IF(YEAR($K2763)&lt;FY,1,0)))</f>
        <v/>
      </c>
      <c r="W2763" s="38">
        <f>IF($R2763=0,0,MIN(12,IF(AND(ISNUMBER($O2763),$O2763&gt;=1,$O2763&lt;=12),INT($O2763),12),IF(AND(RetireExit="Yes",$U2763&gt;0),$U2763,12),IF(AND(ContractExit="Yes",$V2763&gt;0),$V2763,12)))</f>
        <v/>
      </c>
      <c r="X2763" s="37">
        <f>IF(ISNUMBER($P2763),$P2763,IncPct)</f>
        <v/>
      </c>
      <c r="Y2763" s="39">
        <f>IF($W2763=0,0,MAX(0,MIN($W2763,IncMonth-1))+MAX(0,$W2763-IncMonth+1)*(1+$X2763))</f>
        <v/>
      </c>
      <c r="Z2763" s="40">
        <f>IF($C2763="",0,IFERROR(INDEX(Departments!$B$5:$B$54,MATCH($C2763,Departments!$A$5:$A$54,0)),0))</f>
        <v/>
      </c>
      <c r="AA2763" s="41">
        <f>N($L2763)*$Y2763</f>
        <v/>
      </c>
      <c r="AB2763" s="41">
        <f>N($M2763)*$Y2763</f>
        <v/>
      </c>
      <c r="AC2763" s="41">
        <f>$AA2763*$Z2763</f>
        <v/>
      </c>
      <c r="AD2763" s="41">
        <f>$AA2763*BonusMonths/12</f>
        <v/>
      </c>
      <c r="AE2763" s="41">
        <f>($AA2763+SI_Gross*$AB2763)*IF($Q2763=1,SI_O,SI_E)</f>
        <v/>
      </c>
      <c r="AF2763" s="41">
        <f>IF($Q2763=1,0,$AA2763*EOSB)</f>
        <v/>
      </c>
      <c r="AG2763" s="41">
        <f>$AN2763*$W2763</f>
        <v/>
      </c>
      <c r="AH2763" s="41">
        <f>SUM($AA2763:$AG2763)</f>
        <v/>
      </c>
      <c r="AI2763" s="41">
        <f>12*($AM2763+$AN2763)</f>
        <v/>
      </c>
      <c r="AJ2763" s="41">
        <f>$AM2763*((IncMonth-1)+(13-IncMonth)*(1+$X2763))+12*$AN2763</f>
        <v/>
      </c>
      <c r="AK2763" s="41">
        <f>IF($R2763=1,N($L2763)+N($M2763),0)</f>
        <v/>
      </c>
      <c r="AL2763">
        <f>IF($C2763="","",IF(N($L2763)&lt;=0,"Basic salary missing",IF(ISNA(MATCH($C2763,Departments!$A$5:$A$54,0)),"Department not on Departments sheet",IF(AND($I2763&lt;&gt;"",NOT(ISNUMBER($I2763))),"Date of birth is text, not a date",IF(AND($K2763&lt;&gt;"",NOT(ISNUMBER($K2763))),"Contract end is text, not a date","")))))</f>
        <v/>
      </c>
      <c r="AM2763" s="41">
        <f>IF($R2763=0,0,N($L2763)*(1+$Z2763+BonusMonths/12+IF($Q2763=1,0,EOSB))+N($M2763)+(N($L2763)+SI_Gross*N($M2763))*IF($Q2763=1,SI_O,SI_E))</f>
        <v/>
      </c>
      <c r="AN2763" s="41">
        <f>IF($R2763=0,0,(IF($Q2763=1,MedO,MedE+Ticket)+Training)/12)</f>
        <v/>
      </c>
    </row>
    <row r="2764">
      <c r="I2764" s="35" t="n"/>
      <c r="J2764" s="35" t="n"/>
      <c r="K2764" s="35" t="n"/>
      <c r="L2764" s="36" t="n"/>
      <c r="M2764" s="36" t="n"/>
      <c r="P2764" s="37" t="n"/>
      <c r="Q2764" s="38">
        <f>IF($C2764="",0,IF(OR(LOWER(TRIM($G2764))="omani",LOWER(TRIM($G2764))="oman",LOWER(TRIM($G2764))="om",LOWER(TRIM($G2764))="local"),1,0))</f>
        <v/>
      </c>
      <c r="R2764" s="38">
        <f>IF($C2764="",0,IF(OR(ISNUMBER(SEARCH("resign",$N2764)),ISNUMBER(SEARCH("terminat",$N2764)),ISNUMBER(SEARCH("inactive",$N2764)),ISNUMBER(SEARCH("vacan",$N2764)),ISNUMBER(SEARCH("deceased",$N2764)),ISNUMBER(SEARCH("separated",$N2764))),0,1))</f>
        <v/>
      </c>
      <c r="S2764">
        <f>IF(OR($R2764=0,NOT(ISNUMBER($I2764))),"",IFERROR(DATEDIF($I2764,DATE(FY,1,1),"y"),""))</f>
        <v/>
      </c>
      <c r="T2764">
        <f>IF(OR($R2764=0,NOT(ISNUMBER($J2764))),"",IFERROR(DATEDIF($J2764,DATE(FY,1,1),"y"),0))</f>
        <v/>
      </c>
      <c r="U2764" s="38">
        <f>IF(OR($R2764=0,NOT(ISNUMBER($I2764))),0,IF(YEAR($I2764)+IF($Q2764=1,RetAgeO,RetAgeE)=FY,MONTH($I2764),IF(YEAR($I2764)+IF($Q2764=1,RetAgeO,RetAgeE)&lt;FY,1,0)))</f>
        <v/>
      </c>
      <c r="V2764" s="38">
        <f>IF(OR($R2764=0,NOT(ISNUMBER($K2764))),0,IF(YEAR($K2764)=FY,MONTH($K2764),IF(YEAR($K2764)&lt;FY,1,0)))</f>
        <v/>
      </c>
      <c r="W2764" s="38">
        <f>IF($R2764=0,0,MIN(12,IF(AND(ISNUMBER($O2764),$O2764&gt;=1,$O2764&lt;=12),INT($O2764),12),IF(AND(RetireExit="Yes",$U2764&gt;0),$U2764,12),IF(AND(ContractExit="Yes",$V2764&gt;0),$V2764,12)))</f>
        <v/>
      </c>
      <c r="X2764" s="37">
        <f>IF(ISNUMBER($P2764),$P2764,IncPct)</f>
        <v/>
      </c>
      <c r="Y2764" s="39">
        <f>IF($W2764=0,0,MAX(0,MIN($W2764,IncMonth-1))+MAX(0,$W2764-IncMonth+1)*(1+$X2764))</f>
        <v/>
      </c>
      <c r="Z2764" s="40">
        <f>IF($C2764="",0,IFERROR(INDEX(Departments!$B$5:$B$54,MATCH($C2764,Departments!$A$5:$A$54,0)),0))</f>
        <v/>
      </c>
      <c r="AA2764" s="41">
        <f>N($L2764)*$Y2764</f>
        <v/>
      </c>
      <c r="AB2764" s="41">
        <f>N($M2764)*$Y2764</f>
        <v/>
      </c>
      <c r="AC2764" s="41">
        <f>$AA2764*$Z2764</f>
        <v/>
      </c>
      <c r="AD2764" s="41">
        <f>$AA2764*BonusMonths/12</f>
        <v/>
      </c>
      <c r="AE2764" s="41">
        <f>($AA2764+SI_Gross*$AB2764)*IF($Q2764=1,SI_O,SI_E)</f>
        <v/>
      </c>
      <c r="AF2764" s="41">
        <f>IF($Q2764=1,0,$AA2764*EOSB)</f>
        <v/>
      </c>
      <c r="AG2764" s="41">
        <f>$AN2764*$W2764</f>
        <v/>
      </c>
      <c r="AH2764" s="41">
        <f>SUM($AA2764:$AG2764)</f>
        <v/>
      </c>
      <c r="AI2764" s="41">
        <f>12*($AM2764+$AN2764)</f>
        <v/>
      </c>
      <c r="AJ2764" s="41">
        <f>$AM2764*((IncMonth-1)+(13-IncMonth)*(1+$X2764))+12*$AN2764</f>
        <v/>
      </c>
      <c r="AK2764" s="41">
        <f>IF($R2764=1,N($L2764)+N($M2764),0)</f>
        <v/>
      </c>
      <c r="AL2764">
        <f>IF($C2764="","",IF(N($L2764)&lt;=0,"Basic salary missing",IF(ISNA(MATCH($C2764,Departments!$A$5:$A$54,0)),"Department not on Departments sheet",IF(AND($I2764&lt;&gt;"",NOT(ISNUMBER($I2764))),"Date of birth is text, not a date",IF(AND($K2764&lt;&gt;"",NOT(ISNUMBER($K2764))),"Contract end is text, not a date","")))))</f>
        <v/>
      </c>
      <c r="AM2764" s="41">
        <f>IF($R2764=0,0,N($L2764)*(1+$Z2764+BonusMonths/12+IF($Q2764=1,0,EOSB))+N($M2764)+(N($L2764)+SI_Gross*N($M2764))*IF($Q2764=1,SI_O,SI_E))</f>
        <v/>
      </c>
      <c r="AN2764" s="41">
        <f>IF($R2764=0,0,(IF($Q2764=1,MedO,MedE+Ticket)+Training)/12)</f>
        <v/>
      </c>
    </row>
    <row r="2765">
      <c r="I2765" s="35" t="n"/>
      <c r="J2765" s="35" t="n"/>
      <c r="K2765" s="35" t="n"/>
      <c r="L2765" s="36" t="n"/>
      <c r="M2765" s="36" t="n"/>
      <c r="P2765" s="37" t="n"/>
      <c r="Q2765" s="38">
        <f>IF($C2765="",0,IF(OR(LOWER(TRIM($G2765))="omani",LOWER(TRIM($G2765))="oman",LOWER(TRIM($G2765))="om",LOWER(TRIM($G2765))="local"),1,0))</f>
        <v/>
      </c>
      <c r="R2765" s="38">
        <f>IF($C2765="",0,IF(OR(ISNUMBER(SEARCH("resign",$N2765)),ISNUMBER(SEARCH("terminat",$N2765)),ISNUMBER(SEARCH("inactive",$N2765)),ISNUMBER(SEARCH("vacan",$N2765)),ISNUMBER(SEARCH("deceased",$N2765)),ISNUMBER(SEARCH("separated",$N2765))),0,1))</f>
        <v/>
      </c>
      <c r="S2765">
        <f>IF(OR($R2765=0,NOT(ISNUMBER($I2765))),"",IFERROR(DATEDIF($I2765,DATE(FY,1,1),"y"),""))</f>
        <v/>
      </c>
      <c r="T2765">
        <f>IF(OR($R2765=0,NOT(ISNUMBER($J2765))),"",IFERROR(DATEDIF($J2765,DATE(FY,1,1),"y"),0))</f>
        <v/>
      </c>
      <c r="U2765" s="38">
        <f>IF(OR($R2765=0,NOT(ISNUMBER($I2765))),0,IF(YEAR($I2765)+IF($Q2765=1,RetAgeO,RetAgeE)=FY,MONTH($I2765),IF(YEAR($I2765)+IF($Q2765=1,RetAgeO,RetAgeE)&lt;FY,1,0)))</f>
        <v/>
      </c>
      <c r="V2765" s="38">
        <f>IF(OR($R2765=0,NOT(ISNUMBER($K2765))),0,IF(YEAR($K2765)=FY,MONTH($K2765),IF(YEAR($K2765)&lt;FY,1,0)))</f>
        <v/>
      </c>
      <c r="W2765" s="38">
        <f>IF($R2765=0,0,MIN(12,IF(AND(ISNUMBER($O2765),$O2765&gt;=1,$O2765&lt;=12),INT($O2765),12),IF(AND(RetireExit="Yes",$U2765&gt;0),$U2765,12),IF(AND(ContractExit="Yes",$V2765&gt;0),$V2765,12)))</f>
        <v/>
      </c>
      <c r="X2765" s="37">
        <f>IF(ISNUMBER($P2765),$P2765,IncPct)</f>
        <v/>
      </c>
      <c r="Y2765" s="39">
        <f>IF($W2765=0,0,MAX(0,MIN($W2765,IncMonth-1))+MAX(0,$W2765-IncMonth+1)*(1+$X2765))</f>
        <v/>
      </c>
      <c r="Z2765" s="40">
        <f>IF($C2765="",0,IFERROR(INDEX(Departments!$B$5:$B$54,MATCH($C2765,Departments!$A$5:$A$54,0)),0))</f>
        <v/>
      </c>
      <c r="AA2765" s="41">
        <f>N($L2765)*$Y2765</f>
        <v/>
      </c>
      <c r="AB2765" s="41">
        <f>N($M2765)*$Y2765</f>
        <v/>
      </c>
      <c r="AC2765" s="41">
        <f>$AA2765*$Z2765</f>
        <v/>
      </c>
      <c r="AD2765" s="41">
        <f>$AA2765*BonusMonths/12</f>
        <v/>
      </c>
      <c r="AE2765" s="41">
        <f>($AA2765+SI_Gross*$AB2765)*IF($Q2765=1,SI_O,SI_E)</f>
        <v/>
      </c>
      <c r="AF2765" s="41">
        <f>IF($Q2765=1,0,$AA2765*EOSB)</f>
        <v/>
      </c>
      <c r="AG2765" s="41">
        <f>$AN2765*$W2765</f>
        <v/>
      </c>
      <c r="AH2765" s="41">
        <f>SUM($AA2765:$AG2765)</f>
        <v/>
      </c>
      <c r="AI2765" s="41">
        <f>12*($AM2765+$AN2765)</f>
        <v/>
      </c>
      <c r="AJ2765" s="41">
        <f>$AM2765*((IncMonth-1)+(13-IncMonth)*(1+$X2765))+12*$AN2765</f>
        <v/>
      </c>
      <c r="AK2765" s="41">
        <f>IF($R2765=1,N($L2765)+N($M2765),0)</f>
        <v/>
      </c>
      <c r="AL2765">
        <f>IF($C2765="","",IF(N($L2765)&lt;=0,"Basic salary missing",IF(ISNA(MATCH($C2765,Departments!$A$5:$A$54,0)),"Department not on Departments sheet",IF(AND($I2765&lt;&gt;"",NOT(ISNUMBER($I2765))),"Date of birth is text, not a date",IF(AND($K2765&lt;&gt;"",NOT(ISNUMBER($K2765))),"Contract end is text, not a date","")))))</f>
        <v/>
      </c>
      <c r="AM2765" s="41">
        <f>IF($R2765=0,0,N($L2765)*(1+$Z2765+BonusMonths/12+IF($Q2765=1,0,EOSB))+N($M2765)+(N($L2765)+SI_Gross*N($M2765))*IF($Q2765=1,SI_O,SI_E))</f>
        <v/>
      </c>
      <c r="AN2765" s="41">
        <f>IF($R2765=0,0,(IF($Q2765=1,MedO,MedE+Ticket)+Training)/12)</f>
        <v/>
      </c>
    </row>
    <row r="2766">
      <c r="I2766" s="35" t="n"/>
      <c r="J2766" s="35" t="n"/>
      <c r="K2766" s="35" t="n"/>
      <c r="L2766" s="36" t="n"/>
      <c r="M2766" s="36" t="n"/>
      <c r="P2766" s="37" t="n"/>
      <c r="Q2766" s="38">
        <f>IF($C2766="",0,IF(OR(LOWER(TRIM($G2766))="omani",LOWER(TRIM($G2766))="oman",LOWER(TRIM($G2766))="om",LOWER(TRIM($G2766))="local"),1,0))</f>
        <v/>
      </c>
      <c r="R2766" s="38">
        <f>IF($C2766="",0,IF(OR(ISNUMBER(SEARCH("resign",$N2766)),ISNUMBER(SEARCH("terminat",$N2766)),ISNUMBER(SEARCH("inactive",$N2766)),ISNUMBER(SEARCH("vacan",$N2766)),ISNUMBER(SEARCH("deceased",$N2766)),ISNUMBER(SEARCH("separated",$N2766))),0,1))</f>
        <v/>
      </c>
      <c r="S2766">
        <f>IF(OR($R2766=0,NOT(ISNUMBER($I2766))),"",IFERROR(DATEDIF($I2766,DATE(FY,1,1),"y"),""))</f>
        <v/>
      </c>
      <c r="T2766">
        <f>IF(OR($R2766=0,NOT(ISNUMBER($J2766))),"",IFERROR(DATEDIF($J2766,DATE(FY,1,1),"y"),0))</f>
        <v/>
      </c>
      <c r="U2766" s="38">
        <f>IF(OR($R2766=0,NOT(ISNUMBER($I2766))),0,IF(YEAR($I2766)+IF($Q2766=1,RetAgeO,RetAgeE)=FY,MONTH($I2766),IF(YEAR($I2766)+IF($Q2766=1,RetAgeO,RetAgeE)&lt;FY,1,0)))</f>
        <v/>
      </c>
      <c r="V2766" s="38">
        <f>IF(OR($R2766=0,NOT(ISNUMBER($K2766))),0,IF(YEAR($K2766)=FY,MONTH($K2766),IF(YEAR($K2766)&lt;FY,1,0)))</f>
        <v/>
      </c>
      <c r="W2766" s="38">
        <f>IF($R2766=0,0,MIN(12,IF(AND(ISNUMBER($O2766),$O2766&gt;=1,$O2766&lt;=12),INT($O2766),12),IF(AND(RetireExit="Yes",$U2766&gt;0),$U2766,12),IF(AND(ContractExit="Yes",$V2766&gt;0),$V2766,12)))</f>
        <v/>
      </c>
      <c r="X2766" s="37">
        <f>IF(ISNUMBER($P2766),$P2766,IncPct)</f>
        <v/>
      </c>
      <c r="Y2766" s="39">
        <f>IF($W2766=0,0,MAX(0,MIN($W2766,IncMonth-1))+MAX(0,$W2766-IncMonth+1)*(1+$X2766))</f>
        <v/>
      </c>
      <c r="Z2766" s="40">
        <f>IF($C2766="",0,IFERROR(INDEX(Departments!$B$5:$B$54,MATCH($C2766,Departments!$A$5:$A$54,0)),0))</f>
        <v/>
      </c>
      <c r="AA2766" s="41">
        <f>N($L2766)*$Y2766</f>
        <v/>
      </c>
      <c r="AB2766" s="41">
        <f>N($M2766)*$Y2766</f>
        <v/>
      </c>
      <c r="AC2766" s="41">
        <f>$AA2766*$Z2766</f>
        <v/>
      </c>
      <c r="AD2766" s="41">
        <f>$AA2766*BonusMonths/12</f>
        <v/>
      </c>
      <c r="AE2766" s="41">
        <f>($AA2766+SI_Gross*$AB2766)*IF($Q2766=1,SI_O,SI_E)</f>
        <v/>
      </c>
      <c r="AF2766" s="41">
        <f>IF($Q2766=1,0,$AA2766*EOSB)</f>
        <v/>
      </c>
      <c r="AG2766" s="41">
        <f>$AN2766*$W2766</f>
        <v/>
      </c>
      <c r="AH2766" s="41">
        <f>SUM($AA2766:$AG2766)</f>
        <v/>
      </c>
      <c r="AI2766" s="41">
        <f>12*($AM2766+$AN2766)</f>
        <v/>
      </c>
      <c r="AJ2766" s="41">
        <f>$AM2766*((IncMonth-1)+(13-IncMonth)*(1+$X2766))+12*$AN2766</f>
        <v/>
      </c>
      <c r="AK2766" s="41">
        <f>IF($R2766=1,N($L2766)+N($M2766),0)</f>
        <v/>
      </c>
      <c r="AL2766">
        <f>IF($C2766="","",IF(N($L2766)&lt;=0,"Basic salary missing",IF(ISNA(MATCH($C2766,Departments!$A$5:$A$54,0)),"Department not on Departments sheet",IF(AND($I2766&lt;&gt;"",NOT(ISNUMBER($I2766))),"Date of birth is text, not a date",IF(AND($K2766&lt;&gt;"",NOT(ISNUMBER($K2766))),"Contract end is text, not a date","")))))</f>
        <v/>
      </c>
      <c r="AM2766" s="41">
        <f>IF($R2766=0,0,N($L2766)*(1+$Z2766+BonusMonths/12+IF($Q2766=1,0,EOSB))+N($M2766)+(N($L2766)+SI_Gross*N($M2766))*IF($Q2766=1,SI_O,SI_E))</f>
        <v/>
      </c>
      <c r="AN2766" s="41">
        <f>IF($R2766=0,0,(IF($Q2766=1,MedO,MedE+Ticket)+Training)/12)</f>
        <v/>
      </c>
    </row>
    <row r="2767">
      <c r="I2767" s="35" t="n"/>
      <c r="J2767" s="35" t="n"/>
      <c r="K2767" s="35" t="n"/>
      <c r="L2767" s="36" t="n"/>
      <c r="M2767" s="36" t="n"/>
      <c r="P2767" s="37" t="n"/>
      <c r="Q2767" s="38">
        <f>IF($C2767="",0,IF(OR(LOWER(TRIM($G2767))="omani",LOWER(TRIM($G2767))="oman",LOWER(TRIM($G2767))="om",LOWER(TRIM($G2767))="local"),1,0))</f>
        <v/>
      </c>
      <c r="R2767" s="38">
        <f>IF($C2767="",0,IF(OR(ISNUMBER(SEARCH("resign",$N2767)),ISNUMBER(SEARCH("terminat",$N2767)),ISNUMBER(SEARCH("inactive",$N2767)),ISNUMBER(SEARCH("vacan",$N2767)),ISNUMBER(SEARCH("deceased",$N2767)),ISNUMBER(SEARCH("separated",$N2767))),0,1))</f>
        <v/>
      </c>
      <c r="S2767">
        <f>IF(OR($R2767=0,NOT(ISNUMBER($I2767))),"",IFERROR(DATEDIF($I2767,DATE(FY,1,1),"y"),""))</f>
        <v/>
      </c>
      <c r="T2767">
        <f>IF(OR($R2767=0,NOT(ISNUMBER($J2767))),"",IFERROR(DATEDIF($J2767,DATE(FY,1,1),"y"),0))</f>
        <v/>
      </c>
      <c r="U2767" s="38">
        <f>IF(OR($R2767=0,NOT(ISNUMBER($I2767))),0,IF(YEAR($I2767)+IF($Q2767=1,RetAgeO,RetAgeE)=FY,MONTH($I2767),IF(YEAR($I2767)+IF($Q2767=1,RetAgeO,RetAgeE)&lt;FY,1,0)))</f>
        <v/>
      </c>
      <c r="V2767" s="38">
        <f>IF(OR($R2767=0,NOT(ISNUMBER($K2767))),0,IF(YEAR($K2767)=FY,MONTH($K2767),IF(YEAR($K2767)&lt;FY,1,0)))</f>
        <v/>
      </c>
      <c r="W2767" s="38">
        <f>IF($R2767=0,0,MIN(12,IF(AND(ISNUMBER($O2767),$O2767&gt;=1,$O2767&lt;=12),INT($O2767),12),IF(AND(RetireExit="Yes",$U2767&gt;0),$U2767,12),IF(AND(ContractExit="Yes",$V2767&gt;0),$V2767,12)))</f>
        <v/>
      </c>
      <c r="X2767" s="37">
        <f>IF(ISNUMBER($P2767),$P2767,IncPct)</f>
        <v/>
      </c>
      <c r="Y2767" s="39">
        <f>IF($W2767=0,0,MAX(0,MIN($W2767,IncMonth-1))+MAX(0,$W2767-IncMonth+1)*(1+$X2767))</f>
        <v/>
      </c>
      <c r="Z2767" s="40">
        <f>IF($C2767="",0,IFERROR(INDEX(Departments!$B$5:$B$54,MATCH($C2767,Departments!$A$5:$A$54,0)),0))</f>
        <v/>
      </c>
      <c r="AA2767" s="41">
        <f>N($L2767)*$Y2767</f>
        <v/>
      </c>
      <c r="AB2767" s="41">
        <f>N($M2767)*$Y2767</f>
        <v/>
      </c>
      <c r="AC2767" s="41">
        <f>$AA2767*$Z2767</f>
        <v/>
      </c>
      <c r="AD2767" s="41">
        <f>$AA2767*BonusMonths/12</f>
        <v/>
      </c>
      <c r="AE2767" s="41">
        <f>($AA2767+SI_Gross*$AB2767)*IF($Q2767=1,SI_O,SI_E)</f>
        <v/>
      </c>
      <c r="AF2767" s="41">
        <f>IF($Q2767=1,0,$AA2767*EOSB)</f>
        <v/>
      </c>
      <c r="AG2767" s="41">
        <f>$AN2767*$W2767</f>
        <v/>
      </c>
      <c r="AH2767" s="41">
        <f>SUM($AA2767:$AG2767)</f>
        <v/>
      </c>
      <c r="AI2767" s="41">
        <f>12*($AM2767+$AN2767)</f>
        <v/>
      </c>
      <c r="AJ2767" s="41">
        <f>$AM2767*((IncMonth-1)+(13-IncMonth)*(1+$X2767))+12*$AN2767</f>
        <v/>
      </c>
      <c r="AK2767" s="41">
        <f>IF($R2767=1,N($L2767)+N($M2767),0)</f>
        <v/>
      </c>
      <c r="AL2767">
        <f>IF($C2767="","",IF(N($L2767)&lt;=0,"Basic salary missing",IF(ISNA(MATCH($C2767,Departments!$A$5:$A$54,0)),"Department not on Departments sheet",IF(AND($I2767&lt;&gt;"",NOT(ISNUMBER($I2767))),"Date of birth is text, not a date",IF(AND($K2767&lt;&gt;"",NOT(ISNUMBER($K2767))),"Contract end is text, not a date","")))))</f>
        <v/>
      </c>
      <c r="AM2767" s="41">
        <f>IF($R2767=0,0,N($L2767)*(1+$Z2767+BonusMonths/12+IF($Q2767=1,0,EOSB))+N($M2767)+(N($L2767)+SI_Gross*N($M2767))*IF($Q2767=1,SI_O,SI_E))</f>
        <v/>
      </c>
      <c r="AN2767" s="41">
        <f>IF($R2767=0,0,(IF($Q2767=1,MedO,MedE+Ticket)+Training)/12)</f>
        <v/>
      </c>
    </row>
    <row r="2768">
      <c r="I2768" s="35" t="n"/>
      <c r="J2768" s="35" t="n"/>
      <c r="K2768" s="35" t="n"/>
      <c r="L2768" s="36" t="n"/>
      <c r="M2768" s="36" t="n"/>
      <c r="P2768" s="37" t="n"/>
      <c r="Q2768" s="38">
        <f>IF($C2768="",0,IF(OR(LOWER(TRIM($G2768))="omani",LOWER(TRIM($G2768))="oman",LOWER(TRIM($G2768))="om",LOWER(TRIM($G2768))="local"),1,0))</f>
        <v/>
      </c>
      <c r="R2768" s="38">
        <f>IF($C2768="",0,IF(OR(ISNUMBER(SEARCH("resign",$N2768)),ISNUMBER(SEARCH("terminat",$N2768)),ISNUMBER(SEARCH("inactive",$N2768)),ISNUMBER(SEARCH("vacan",$N2768)),ISNUMBER(SEARCH("deceased",$N2768)),ISNUMBER(SEARCH("separated",$N2768))),0,1))</f>
        <v/>
      </c>
      <c r="S2768">
        <f>IF(OR($R2768=0,NOT(ISNUMBER($I2768))),"",IFERROR(DATEDIF($I2768,DATE(FY,1,1),"y"),""))</f>
        <v/>
      </c>
      <c r="T2768">
        <f>IF(OR($R2768=0,NOT(ISNUMBER($J2768))),"",IFERROR(DATEDIF($J2768,DATE(FY,1,1),"y"),0))</f>
        <v/>
      </c>
      <c r="U2768" s="38">
        <f>IF(OR($R2768=0,NOT(ISNUMBER($I2768))),0,IF(YEAR($I2768)+IF($Q2768=1,RetAgeO,RetAgeE)=FY,MONTH($I2768),IF(YEAR($I2768)+IF($Q2768=1,RetAgeO,RetAgeE)&lt;FY,1,0)))</f>
        <v/>
      </c>
      <c r="V2768" s="38">
        <f>IF(OR($R2768=0,NOT(ISNUMBER($K2768))),0,IF(YEAR($K2768)=FY,MONTH($K2768),IF(YEAR($K2768)&lt;FY,1,0)))</f>
        <v/>
      </c>
      <c r="W2768" s="38">
        <f>IF($R2768=0,0,MIN(12,IF(AND(ISNUMBER($O2768),$O2768&gt;=1,$O2768&lt;=12),INT($O2768),12),IF(AND(RetireExit="Yes",$U2768&gt;0),$U2768,12),IF(AND(ContractExit="Yes",$V2768&gt;0),$V2768,12)))</f>
        <v/>
      </c>
      <c r="X2768" s="37">
        <f>IF(ISNUMBER($P2768),$P2768,IncPct)</f>
        <v/>
      </c>
      <c r="Y2768" s="39">
        <f>IF($W2768=0,0,MAX(0,MIN($W2768,IncMonth-1))+MAX(0,$W2768-IncMonth+1)*(1+$X2768))</f>
        <v/>
      </c>
      <c r="Z2768" s="40">
        <f>IF($C2768="",0,IFERROR(INDEX(Departments!$B$5:$B$54,MATCH($C2768,Departments!$A$5:$A$54,0)),0))</f>
        <v/>
      </c>
      <c r="AA2768" s="41">
        <f>N($L2768)*$Y2768</f>
        <v/>
      </c>
      <c r="AB2768" s="41">
        <f>N($M2768)*$Y2768</f>
        <v/>
      </c>
      <c r="AC2768" s="41">
        <f>$AA2768*$Z2768</f>
        <v/>
      </c>
      <c r="AD2768" s="41">
        <f>$AA2768*BonusMonths/12</f>
        <v/>
      </c>
      <c r="AE2768" s="41">
        <f>($AA2768+SI_Gross*$AB2768)*IF($Q2768=1,SI_O,SI_E)</f>
        <v/>
      </c>
      <c r="AF2768" s="41">
        <f>IF($Q2768=1,0,$AA2768*EOSB)</f>
        <v/>
      </c>
      <c r="AG2768" s="41">
        <f>$AN2768*$W2768</f>
        <v/>
      </c>
      <c r="AH2768" s="41">
        <f>SUM($AA2768:$AG2768)</f>
        <v/>
      </c>
      <c r="AI2768" s="41">
        <f>12*($AM2768+$AN2768)</f>
        <v/>
      </c>
      <c r="AJ2768" s="41">
        <f>$AM2768*((IncMonth-1)+(13-IncMonth)*(1+$X2768))+12*$AN2768</f>
        <v/>
      </c>
      <c r="AK2768" s="41">
        <f>IF($R2768=1,N($L2768)+N($M2768),0)</f>
        <v/>
      </c>
      <c r="AL2768">
        <f>IF($C2768="","",IF(N($L2768)&lt;=0,"Basic salary missing",IF(ISNA(MATCH($C2768,Departments!$A$5:$A$54,0)),"Department not on Departments sheet",IF(AND($I2768&lt;&gt;"",NOT(ISNUMBER($I2768))),"Date of birth is text, not a date",IF(AND($K2768&lt;&gt;"",NOT(ISNUMBER($K2768))),"Contract end is text, not a date","")))))</f>
        <v/>
      </c>
      <c r="AM2768" s="41">
        <f>IF($R2768=0,0,N($L2768)*(1+$Z2768+BonusMonths/12+IF($Q2768=1,0,EOSB))+N($M2768)+(N($L2768)+SI_Gross*N($M2768))*IF($Q2768=1,SI_O,SI_E))</f>
        <v/>
      </c>
      <c r="AN2768" s="41">
        <f>IF($R2768=0,0,(IF($Q2768=1,MedO,MedE+Ticket)+Training)/12)</f>
        <v/>
      </c>
    </row>
    <row r="2769">
      <c r="I2769" s="35" t="n"/>
      <c r="J2769" s="35" t="n"/>
      <c r="K2769" s="35" t="n"/>
      <c r="L2769" s="36" t="n"/>
      <c r="M2769" s="36" t="n"/>
      <c r="P2769" s="37" t="n"/>
      <c r="Q2769" s="38">
        <f>IF($C2769="",0,IF(OR(LOWER(TRIM($G2769))="omani",LOWER(TRIM($G2769))="oman",LOWER(TRIM($G2769))="om",LOWER(TRIM($G2769))="local"),1,0))</f>
        <v/>
      </c>
      <c r="R2769" s="38">
        <f>IF($C2769="",0,IF(OR(ISNUMBER(SEARCH("resign",$N2769)),ISNUMBER(SEARCH("terminat",$N2769)),ISNUMBER(SEARCH("inactive",$N2769)),ISNUMBER(SEARCH("vacan",$N2769)),ISNUMBER(SEARCH("deceased",$N2769)),ISNUMBER(SEARCH("separated",$N2769))),0,1))</f>
        <v/>
      </c>
      <c r="S2769">
        <f>IF(OR($R2769=0,NOT(ISNUMBER($I2769))),"",IFERROR(DATEDIF($I2769,DATE(FY,1,1),"y"),""))</f>
        <v/>
      </c>
      <c r="T2769">
        <f>IF(OR($R2769=0,NOT(ISNUMBER($J2769))),"",IFERROR(DATEDIF($J2769,DATE(FY,1,1),"y"),0))</f>
        <v/>
      </c>
      <c r="U2769" s="38">
        <f>IF(OR($R2769=0,NOT(ISNUMBER($I2769))),0,IF(YEAR($I2769)+IF($Q2769=1,RetAgeO,RetAgeE)=FY,MONTH($I2769),IF(YEAR($I2769)+IF($Q2769=1,RetAgeO,RetAgeE)&lt;FY,1,0)))</f>
        <v/>
      </c>
      <c r="V2769" s="38">
        <f>IF(OR($R2769=0,NOT(ISNUMBER($K2769))),0,IF(YEAR($K2769)=FY,MONTH($K2769),IF(YEAR($K2769)&lt;FY,1,0)))</f>
        <v/>
      </c>
      <c r="W2769" s="38">
        <f>IF($R2769=0,0,MIN(12,IF(AND(ISNUMBER($O2769),$O2769&gt;=1,$O2769&lt;=12),INT($O2769),12),IF(AND(RetireExit="Yes",$U2769&gt;0),$U2769,12),IF(AND(ContractExit="Yes",$V2769&gt;0),$V2769,12)))</f>
        <v/>
      </c>
      <c r="X2769" s="37">
        <f>IF(ISNUMBER($P2769),$P2769,IncPct)</f>
        <v/>
      </c>
      <c r="Y2769" s="39">
        <f>IF($W2769=0,0,MAX(0,MIN($W2769,IncMonth-1))+MAX(0,$W2769-IncMonth+1)*(1+$X2769))</f>
        <v/>
      </c>
      <c r="Z2769" s="40">
        <f>IF($C2769="",0,IFERROR(INDEX(Departments!$B$5:$B$54,MATCH($C2769,Departments!$A$5:$A$54,0)),0))</f>
        <v/>
      </c>
      <c r="AA2769" s="41">
        <f>N($L2769)*$Y2769</f>
        <v/>
      </c>
      <c r="AB2769" s="41">
        <f>N($M2769)*$Y2769</f>
        <v/>
      </c>
      <c r="AC2769" s="41">
        <f>$AA2769*$Z2769</f>
        <v/>
      </c>
      <c r="AD2769" s="41">
        <f>$AA2769*BonusMonths/12</f>
        <v/>
      </c>
      <c r="AE2769" s="41">
        <f>($AA2769+SI_Gross*$AB2769)*IF($Q2769=1,SI_O,SI_E)</f>
        <v/>
      </c>
      <c r="AF2769" s="41">
        <f>IF($Q2769=1,0,$AA2769*EOSB)</f>
        <v/>
      </c>
      <c r="AG2769" s="41">
        <f>$AN2769*$W2769</f>
        <v/>
      </c>
      <c r="AH2769" s="41">
        <f>SUM($AA2769:$AG2769)</f>
        <v/>
      </c>
      <c r="AI2769" s="41">
        <f>12*($AM2769+$AN2769)</f>
        <v/>
      </c>
      <c r="AJ2769" s="41">
        <f>$AM2769*((IncMonth-1)+(13-IncMonth)*(1+$X2769))+12*$AN2769</f>
        <v/>
      </c>
      <c r="AK2769" s="41">
        <f>IF($R2769=1,N($L2769)+N($M2769),0)</f>
        <v/>
      </c>
      <c r="AL2769">
        <f>IF($C2769="","",IF(N($L2769)&lt;=0,"Basic salary missing",IF(ISNA(MATCH($C2769,Departments!$A$5:$A$54,0)),"Department not on Departments sheet",IF(AND($I2769&lt;&gt;"",NOT(ISNUMBER($I2769))),"Date of birth is text, not a date",IF(AND($K2769&lt;&gt;"",NOT(ISNUMBER($K2769))),"Contract end is text, not a date","")))))</f>
        <v/>
      </c>
      <c r="AM2769" s="41">
        <f>IF($R2769=0,0,N($L2769)*(1+$Z2769+BonusMonths/12+IF($Q2769=1,0,EOSB))+N($M2769)+(N($L2769)+SI_Gross*N($M2769))*IF($Q2769=1,SI_O,SI_E))</f>
        <v/>
      </c>
      <c r="AN2769" s="41">
        <f>IF($R2769=0,0,(IF($Q2769=1,MedO,MedE+Ticket)+Training)/12)</f>
        <v/>
      </c>
    </row>
    <row r="2770">
      <c r="I2770" s="35" t="n"/>
      <c r="J2770" s="35" t="n"/>
      <c r="K2770" s="35" t="n"/>
      <c r="L2770" s="36" t="n"/>
      <c r="M2770" s="36" t="n"/>
      <c r="P2770" s="37" t="n"/>
      <c r="Q2770" s="38">
        <f>IF($C2770="",0,IF(OR(LOWER(TRIM($G2770))="omani",LOWER(TRIM($G2770))="oman",LOWER(TRIM($G2770))="om",LOWER(TRIM($G2770))="local"),1,0))</f>
        <v/>
      </c>
      <c r="R2770" s="38">
        <f>IF($C2770="",0,IF(OR(ISNUMBER(SEARCH("resign",$N2770)),ISNUMBER(SEARCH("terminat",$N2770)),ISNUMBER(SEARCH("inactive",$N2770)),ISNUMBER(SEARCH("vacan",$N2770)),ISNUMBER(SEARCH("deceased",$N2770)),ISNUMBER(SEARCH("separated",$N2770))),0,1))</f>
        <v/>
      </c>
      <c r="S2770">
        <f>IF(OR($R2770=0,NOT(ISNUMBER($I2770))),"",IFERROR(DATEDIF($I2770,DATE(FY,1,1),"y"),""))</f>
        <v/>
      </c>
      <c r="T2770">
        <f>IF(OR($R2770=0,NOT(ISNUMBER($J2770))),"",IFERROR(DATEDIF($J2770,DATE(FY,1,1),"y"),0))</f>
        <v/>
      </c>
      <c r="U2770" s="38">
        <f>IF(OR($R2770=0,NOT(ISNUMBER($I2770))),0,IF(YEAR($I2770)+IF($Q2770=1,RetAgeO,RetAgeE)=FY,MONTH($I2770),IF(YEAR($I2770)+IF($Q2770=1,RetAgeO,RetAgeE)&lt;FY,1,0)))</f>
        <v/>
      </c>
      <c r="V2770" s="38">
        <f>IF(OR($R2770=0,NOT(ISNUMBER($K2770))),0,IF(YEAR($K2770)=FY,MONTH($K2770),IF(YEAR($K2770)&lt;FY,1,0)))</f>
        <v/>
      </c>
      <c r="W2770" s="38">
        <f>IF($R2770=0,0,MIN(12,IF(AND(ISNUMBER($O2770),$O2770&gt;=1,$O2770&lt;=12),INT($O2770),12),IF(AND(RetireExit="Yes",$U2770&gt;0),$U2770,12),IF(AND(ContractExit="Yes",$V2770&gt;0),$V2770,12)))</f>
        <v/>
      </c>
      <c r="X2770" s="37">
        <f>IF(ISNUMBER($P2770),$P2770,IncPct)</f>
        <v/>
      </c>
      <c r="Y2770" s="39">
        <f>IF($W2770=0,0,MAX(0,MIN($W2770,IncMonth-1))+MAX(0,$W2770-IncMonth+1)*(1+$X2770))</f>
        <v/>
      </c>
      <c r="Z2770" s="40">
        <f>IF($C2770="",0,IFERROR(INDEX(Departments!$B$5:$B$54,MATCH($C2770,Departments!$A$5:$A$54,0)),0))</f>
        <v/>
      </c>
      <c r="AA2770" s="41">
        <f>N($L2770)*$Y2770</f>
        <v/>
      </c>
      <c r="AB2770" s="41">
        <f>N($M2770)*$Y2770</f>
        <v/>
      </c>
      <c r="AC2770" s="41">
        <f>$AA2770*$Z2770</f>
        <v/>
      </c>
      <c r="AD2770" s="41">
        <f>$AA2770*BonusMonths/12</f>
        <v/>
      </c>
      <c r="AE2770" s="41">
        <f>($AA2770+SI_Gross*$AB2770)*IF($Q2770=1,SI_O,SI_E)</f>
        <v/>
      </c>
      <c r="AF2770" s="41">
        <f>IF($Q2770=1,0,$AA2770*EOSB)</f>
        <v/>
      </c>
      <c r="AG2770" s="41">
        <f>$AN2770*$W2770</f>
        <v/>
      </c>
      <c r="AH2770" s="41">
        <f>SUM($AA2770:$AG2770)</f>
        <v/>
      </c>
      <c r="AI2770" s="41">
        <f>12*($AM2770+$AN2770)</f>
        <v/>
      </c>
      <c r="AJ2770" s="41">
        <f>$AM2770*((IncMonth-1)+(13-IncMonth)*(1+$X2770))+12*$AN2770</f>
        <v/>
      </c>
      <c r="AK2770" s="41">
        <f>IF($R2770=1,N($L2770)+N($M2770),0)</f>
        <v/>
      </c>
      <c r="AL2770">
        <f>IF($C2770="","",IF(N($L2770)&lt;=0,"Basic salary missing",IF(ISNA(MATCH($C2770,Departments!$A$5:$A$54,0)),"Department not on Departments sheet",IF(AND($I2770&lt;&gt;"",NOT(ISNUMBER($I2770))),"Date of birth is text, not a date",IF(AND($K2770&lt;&gt;"",NOT(ISNUMBER($K2770))),"Contract end is text, not a date","")))))</f>
        <v/>
      </c>
      <c r="AM2770" s="41">
        <f>IF($R2770=0,0,N($L2770)*(1+$Z2770+BonusMonths/12+IF($Q2770=1,0,EOSB))+N($M2770)+(N($L2770)+SI_Gross*N($M2770))*IF($Q2770=1,SI_O,SI_E))</f>
        <v/>
      </c>
      <c r="AN2770" s="41">
        <f>IF($R2770=0,0,(IF($Q2770=1,MedO,MedE+Ticket)+Training)/12)</f>
        <v/>
      </c>
    </row>
    <row r="2771">
      <c r="I2771" s="35" t="n"/>
      <c r="J2771" s="35" t="n"/>
      <c r="K2771" s="35" t="n"/>
      <c r="L2771" s="36" t="n"/>
      <c r="M2771" s="36" t="n"/>
      <c r="P2771" s="37" t="n"/>
      <c r="Q2771" s="38">
        <f>IF($C2771="",0,IF(OR(LOWER(TRIM($G2771))="omani",LOWER(TRIM($G2771))="oman",LOWER(TRIM($G2771))="om",LOWER(TRIM($G2771))="local"),1,0))</f>
        <v/>
      </c>
      <c r="R2771" s="38">
        <f>IF($C2771="",0,IF(OR(ISNUMBER(SEARCH("resign",$N2771)),ISNUMBER(SEARCH("terminat",$N2771)),ISNUMBER(SEARCH("inactive",$N2771)),ISNUMBER(SEARCH("vacan",$N2771)),ISNUMBER(SEARCH("deceased",$N2771)),ISNUMBER(SEARCH("separated",$N2771))),0,1))</f>
        <v/>
      </c>
      <c r="S2771">
        <f>IF(OR($R2771=0,NOT(ISNUMBER($I2771))),"",IFERROR(DATEDIF($I2771,DATE(FY,1,1),"y"),""))</f>
        <v/>
      </c>
      <c r="T2771">
        <f>IF(OR($R2771=0,NOT(ISNUMBER($J2771))),"",IFERROR(DATEDIF($J2771,DATE(FY,1,1),"y"),0))</f>
        <v/>
      </c>
      <c r="U2771" s="38">
        <f>IF(OR($R2771=0,NOT(ISNUMBER($I2771))),0,IF(YEAR($I2771)+IF($Q2771=1,RetAgeO,RetAgeE)=FY,MONTH($I2771),IF(YEAR($I2771)+IF($Q2771=1,RetAgeO,RetAgeE)&lt;FY,1,0)))</f>
        <v/>
      </c>
      <c r="V2771" s="38">
        <f>IF(OR($R2771=0,NOT(ISNUMBER($K2771))),0,IF(YEAR($K2771)=FY,MONTH($K2771),IF(YEAR($K2771)&lt;FY,1,0)))</f>
        <v/>
      </c>
      <c r="W2771" s="38">
        <f>IF($R2771=0,0,MIN(12,IF(AND(ISNUMBER($O2771),$O2771&gt;=1,$O2771&lt;=12),INT($O2771),12),IF(AND(RetireExit="Yes",$U2771&gt;0),$U2771,12),IF(AND(ContractExit="Yes",$V2771&gt;0),$V2771,12)))</f>
        <v/>
      </c>
      <c r="X2771" s="37">
        <f>IF(ISNUMBER($P2771),$P2771,IncPct)</f>
        <v/>
      </c>
      <c r="Y2771" s="39">
        <f>IF($W2771=0,0,MAX(0,MIN($W2771,IncMonth-1))+MAX(0,$W2771-IncMonth+1)*(1+$X2771))</f>
        <v/>
      </c>
      <c r="Z2771" s="40">
        <f>IF($C2771="",0,IFERROR(INDEX(Departments!$B$5:$B$54,MATCH($C2771,Departments!$A$5:$A$54,0)),0))</f>
        <v/>
      </c>
      <c r="AA2771" s="41">
        <f>N($L2771)*$Y2771</f>
        <v/>
      </c>
      <c r="AB2771" s="41">
        <f>N($M2771)*$Y2771</f>
        <v/>
      </c>
      <c r="AC2771" s="41">
        <f>$AA2771*$Z2771</f>
        <v/>
      </c>
      <c r="AD2771" s="41">
        <f>$AA2771*BonusMonths/12</f>
        <v/>
      </c>
      <c r="AE2771" s="41">
        <f>($AA2771+SI_Gross*$AB2771)*IF($Q2771=1,SI_O,SI_E)</f>
        <v/>
      </c>
      <c r="AF2771" s="41">
        <f>IF($Q2771=1,0,$AA2771*EOSB)</f>
        <v/>
      </c>
      <c r="AG2771" s="41">
        <f>$AN2771*$W2771</f>
        <v/>
      </c>
      <c r="AH2771" s="41">
        <f>SUM($AA2771:$AG2771)</f>
        <v/>
      </c>
      <c r="AI2771" s="41">
        <f>12*($AM2771+$AN2771)</f>
        <v/>
      </c>
      <c r="AJ2771" s="41">
        <f>$AM2771*((IncMonth-1)+(13-IncMonth)*(1+$X2771))+12*$AN2771</f>
        <v/>
      </c>
      <c r="AK2771" s="41">
        <f>IF($R2771=1,N($L2771)+N($M2771),0)</f>
        <v/>
      </c>
      <c r="AL2771">
        <f>IF($C2771="","",IF(N($L2771)&lt;=0,"Basic salary missing",IF(ISNA(MATCH($C2771,Departments!$A$5:$A$54,0)),"Department not on Departments sheet",IF(AND($I2771&lt;&gt;"",NOT(ISNUMBER($I2771))),"Date of birth is text, not a date",IF(AND($K2771&lt;&gt;"",NOT(ISNUMBER($K2771))),"Contract end is text, not a date","")))))</f>
        <v/>
      </c>
      <c r="AM2771" s="41">
        <f>IF($R2771=0,0,N($L2771)*(1+$Z2771+BonusMonths/12+IF($Q2771=1,0,EOSB))+N($M2771)+(N($L2771)+SI_Gross*N($M2771))*IF($Q2771=1,SI_O,SI_E))</f>
        <v/>
      </c>
      <c r="AN2771" s="41">
        <f>IF($R2771=0,0,(IF($Q2771=1,MedO,MedE+Ticket)+Training)/12)</f>
        <v/>
      </c>
    </row>
    <row r="2772">
      <c r="I2772" s="35" t="n"/>
      <c r="J2772" s="35" t="n"/>
      <c r="K2772" s="35" t="n"/>
      <c r="L2772" s="36" t="n"/>
      <c r="M2772" s="36" t="n"/>
      <c r="P2772" s="37" t="n"/>
      <c r="Q2772" s="38">
        <f>IF($C2772="",0,IF(OR(LOWER(TRIM($G2772))="omani",LOWER(TRIM($G2772))="oman",LOWER(TRIM($G2772))="om",LOWER(TRIM($G2772))="local"),1,0))</f>
        <v/>
      </c>
      <c r="R2772" s="38">
        <f>IF($C2772="",0,IF(OR(ISNUMBER(SEARCH("resign",$N2772)),ISNUMBER(SEARCH("terminat",$N2772)),ISNUMBER(SEARCH("inactive",$N2772)),ISNUMBER(SEARCH("vacan",$N2772)),ISNUMBER(SEARCH("deceased",$N2772)),ISNUMBER(SEARCH("separated",$N2772))),0,1))</f>
        <v/>
      </c>
      <c r="S2772">
        <f>IF(OR($R2772=0,NOT(ISNUMBER($I2772))),"",IFERROR(DATEDIF($I2772,DATE(FY,1,1),"y"),""))</f>
        <v/>
      </c>
      <c r="T2772">
        <f>IF(OR($R2772=0,NOT(ISNUMBER($J2772))),"",IFERROR(DATEDIF($J2772,DATE(FY,1,1),"y"),0))</f>
        <v/>
      </c>
      <c r="U2772" s="38">
        <f>IF(OR($R2772=0,NOT(ISNUMBER($I2772))),0,IF(YEAR($I2772)+IF($Q2772=1,RetAgeO,RetAgeE)=FY,MONTH($I2772),IF(YEAR($I2772)+IF($Q2772=1,RetAgeO,RetAgeE)&lt;FY,1,0)))</f>
        <v/>
      </c>
      <c r="V2772" s="38">
        <f>IF(OR($R2772=0,NOT(ISNUMBER($K2772))),0,IF(YEAR($K2772)=FY,MONTH($K2772),IF(YEAR($K2772)&lt;FY,1,0)))</f>
        <v/>
      </c>
      <c r="W2772" s="38">
        <f>IF($R2772=0,0,MIN(12,IF(AND(ISNUMBER($O2772),$O2772&gt;=1,$O2772&lt;=12),INT($O2772),12),IF(AND(RetireExit="Yes",$U2772&gt;0),$U2772,12),IF(AND(ContractExit="Yes",$V2772&gt;0),$V2772,12)))</f>
        <v/>
      </c>
      <c r="X2772" s="37">
        <f>IF(ISNUMBER($P2772),$P2772,IncPct)</f>
        <v/>
      </c>
      <c r="Y2772" s="39">
        <f>IF($W2772=0,0,MAX(0,MIN($W2772,IncMonth-1))+MAX(0,$W2772-IncMonth+1)*(1+$X2772))</f>
        <v/>
      </c>
      <c r="Z2772" s="40">
        <f>IF($C2772="",0,IFERROR(INDEX(Departments!$B$5:$B$54,MATCH($C2772,Departments!$A$5:$A$54,0)),0))</f>
        <v/>
      </c>
      <c r="AA2772" s="41">
        <f>N($L2772)*$Y2772</f>
        <v/>
      </c>
      <c r="AB2772" s="41">
        <f>N($M2772)*$Y2772</f>
        <v/>
      </c>
      <c r="AC2772" s="41">
        <f>$AA2772*$Z2772</f>
        <v/>
      </c>
      <c r="AD2772" s="41">
        <f>$AA2772*BonusMonths/12</f>
        <v/>
      </c>
      <c r="AE2772" s="41">
        <f>($AA2772+SI_Gross*$AB2772)*IF($Q2772=1,SI_O,SI_E)</f>
        <v/>
      </c>
      <c r="AF2772" s="41">
        <f>IF($Q2772=1,0,$AA2772*EOSB)</f>
        <v/>
      </c>
      <c r="AG2772" s="41">
        <f>$AN2772*$W2772</f>
        <v/>
      </c>
      <c r="AH2772" s="41">
        <f>SUM($AA2772:$AG2772)</f>
        <v/>
      </c>
      <c r="AI2772" s="41">
        <f>12*($AM2772+$AN2772)</f>
        <v/>
      </c>
      <c r="AJ2772" s="41">
        <f>$AM2772*((IncMonth-1)+(13-IncMonth)*(1+$X2772))+12*$AN2772</f>
        <v/>
      </c>
      <c r="AK2772" s="41">
        <f>IF($R2772=1,N($L2772)+N($M2772),0)</f>
        <v/>
      </c>
      <c r="AL2772">
        <f>IF($C2772="","",IF(N($L2772)&lt;=0,"Basic salary missing",IF(ISNA(MATCH($C2772,Departments!$A$5:$A$54,0)),"Department not on Departments sheet",IF(AND($I2772&lt;&gt;"",NOT(ISNUMBER($I2772))),"Date of birth is text, not a date",IF(AND($K2772&lt;&gt;"",NOT(ISNUMBER($K2772))),"Contract end is text, not a date","")))))</f>
        <v/>
      </c>
      <c r="AM2772" s="41">
        <f>IF($R2772=0,0,N($L2772)*(1+$Z2772+BonusMonths/12+IF($Q2772=1,0,EOSB))+N($M2772)+(N($L2772)+SI_Gross*N($M2772))*IF($Q2772=1,SI_O,SI_E))</f>
        <v/>
      </c>
      <c r="AN2772" s="41">
        <f>IF($R2772=0,0,(IF($Q2772=1,MedO,MedE+Ticket)+Training)/12)</f>
        <v/>
      </c>
    </row>
    <row r="2773">
      <c r="I2773" s="35" t="n"/>
      <c r="J2773" s="35" t="n"/>
      <c r="K2773" s="35" t="n"/>
      <c r="L2773" s="36" t="n"/>
      <c r="M2773" s="36" t="n"/>
      <c r="P2773" s="37" t="n"/>
      <c r="Q2773" s="38">
        <f>IF($C2773="",0,IF(OR(LOWER(TRIM($G2773))="omani",LOWER(TRIM($G2773))="oman",LOWER(TRIM($G2773))="om",LOWER(TRIM($G2773))="local"),1,0))</f>
        <v/>
      </c>
      <c r="R2773" s="38">
        <f>IF($C2773="",0,IF(OR(ISNUMBER(SEARCH("resign",$N2773)),ISNUMBER(SEARCH("terminat",$N2773)),ISNUMBER(SEARCH("inactive",$N2773)),ISNUMBER(SEARCH("vacan",$N2773)),ISNUMBER(SEARCH("deceased",$N2773)),ISNUMBER(SEARCH("separated",$N2773))),0,1))</f>
        <v/>
      </c>
      <c r="S2773">
        <f>IF(OR($R2773=0,NOT(ISNUMBER($I2773))),"",IFERROR(DATEDIF($I2773,DATE(FY,1,1),"y"),""))</f>
        <v/>
      </c>
      <c r="T2773">
        <f>IF(OR($R2773=0,NOT(ISNUMBER($J2773))),"",IFERROR(DATEDIF($J2773,DATE(FY,1,1),"y"),0))</f>
        <v/>
      </c>
      <c r="U2773" s="38">
        <f>IF(OR($R2773=0,NOT(ISNUMBER($I2773))),0,IF(YEAR($I2773)+IF($Q2773=1,RetAgeO,RetAgeE)=FY,MONTH($I2773),IF(YEAR($I2773)+IF($Q2773=1,RetAgeO,RetAgeE)&lt;FY,1,0)))</f>
        <v/>
      </c>
      <c r="V2773" s="38">
        <f>IF(OR($R2773=0,NOT(ISNUMBER($K2773))),0,IF(YEAR($K2773)=FY,MONTH($K2773),IF(YEAR($K2773)&lt;FY,1,0)))</f>
        <v/>
      </c>
      <c r="W2773" s="38">
        <f>IF($R2773=0,0,MIN(12,IF(AND(ISNUMBER($O2773),$O2773&gt;=1,$O2773&lt;=12),INT($O2773),12),IF(AND(RetireExit="Yes",$U2773&gt;0),$U2773,12),IF(AND(ContractExit="Yes",$V2773&gt;0),$V2773,12)))</f>
        <v/>
      </c>
      <c r="X2773" s="37">
        <f>IF(ISNUMBER($P2773),$P2773,IncPct)</f>
        <v/>
      </c>
      <c r="Y2773" s="39">
        <f>IF($W2773=0,0,MAX(0,MIN($W2773,IncMonth-1))+MAX(0,$W2773-IncMonth+1)*(1+$X2773))</f>
        <v/>
      </c>
      <c r="Z2773" s="40">
        <f>IF($C2773="",0,IFERROR(INDEX(Departments!$B$5:$B$54,MATCH($C2773,Departments!$A$5:$A$54,0)),0))</f>
        <v/>
      </c>
      <c r="AA2773" s="41">
        <f>N($L2773)*$Y2773</f>
        <v/>
      </c>
      <c r="AB2773" s="41">
        <f>N($M2773)*$Y2773</f>
        <v/>
      </c>
      <c r="AC2773" s="41">
        <f>$AA2773*$Z2773</f>
        <v/>
      </c>
      <c r="AD2773" s="41">
        <f>$AA2773*BonusMonths/12</f>
        <v/>
      </c>
      <c r="AE2773" s="41">
        <f>($AA2773+SI_Gross*$AB2773)*IF($Q2773=1,SI_O,SI_E)</f>
        <v/>
      </c>
      <c r="AF2773" s="41">
        <f>IF($Q2773=1,0,$AA2773*EOSB)</f>
        <v/>
      </c>
      <c r="AG2773" s="41">
        <f>$AN2773*$W2773</f>
        <v/>
      </c>
      <c r="AH2773" s="41">
        <f>SUM($AA2773:$AG2773)</f>
        <v/>
      </c>
      <c r="AI2773" s="41">
        <f>12*($AM2773+$AN2773)</f>
        <v/>
      </c>
      <c r="AJ2773" s="41">
        <f>$AM2773*((IncMonth-1)+(13-IncMonth)*(1+$X2773))+12*$AN2773</f>
        <v/>
      </c>
      <c r="AK2773" s="41">
        <f>IF($R2773=1,N($L2773)+N($M2773),0)</f>
        <v/>
      </c>
      <c r="AL2773">
        <f>IF($C2773="","",IF(N($L2773)&lt;=0,"Basic salary missing",IF(ISNA(MATCH($C2773,Departments!$A$5:$A$54,0)),"Department not on Departments sheet",IF(AND($I2773&lt;&gt;"",NOT(ISNUMBER($I2773))),"Date of birth is text, not a date",IF(AND($K2773&lt;&gt;"",NOT(ISNUMBER($K2773))),"Contract end is text, not a date","")))))</f>
        <v/>
      </c>
      <c r="AM2773" s="41">
        <f>IF($R2773=0,0,N($L2773)*(1+$Z2773+BonusMonths/12+IF($Q2773=1,0,EOSB))+N($M2773)+(N($L2773)+SI_Gross*N($M2773))*IF($Q2773=1,SI_O,SI_E))</f>
        <v/>
      </c>
      <c r="AN2773" s="41">
        <f>IF($R2773=0,0,(IF($Q2773=1,MedO,MedE+Ticket)+Training)/12)</f>
        <v/>
      </c>
    </row>
    <row r="2774">
      <c r="I2774" s="35" t="n"/>
      <c r="J2774" s="35" t="n"/>
      <c r="K2774" s="35" t="n"/>
      <c r="L2774" s="36" t="n"/>
      <c r="M2774" s="36" t="n"/>
      <c r="P2774" s="37" t="n"/>
      <c r="Q2774" s="38">
        <f>IF($C2774="",0,IF(OR(LOWER(TRIM($G2774))="omani",LOWER(TRIM($G2774))="oman",LOWER(TRIM($G2774))="om",LOWER(TRIM($G2774))="local"),1,0))</f>
        <v/>
      </c>
      <c r="R2774" s="38">
        <f>IF($C2774="",0,IF(OR(ISNUMBER(SEARCH("resign",$N2774)),ISNUMBER(SEARCH("terminat",$N2774)),ISNUMBER(SEARCH("inactive",$N2774)),ISNUMBER(SEARCH("vacan",$N2774)),ISNUMBER(SEARCH("deceased",$N2774)),ISNUMBER(SEARCH("separated",$N2774))),0,1))</f>
        <v/>
      </c>
      <c r="S2774">
        <f>IF(OR($R2774=0,NOT(ISNUMBER($I2774))),"",IFERROR(DATEDIF($I2774,DATE(FY,1,1),"y"),""))</f>
        <v/>
      </c>
      <c r="T2774">
        <f>IF(OR($R2774=0,NOT(ISNUMBER($J2774))),"",IFERROR(DATEDIF($J2774,DATE(FY,1,1),"y"),0))</f>
        <v/>
      </c>
      <c r="U2774" s="38">
        <f>IF(OR($R2774=0,NOT(ISNUMBER($I2774))),0,IF(YEAR($I2774)+IF($Q2774=1,RetAgeO,RetAgeE)=FY,MONTH($I2774),IF(YEAR($I2774)+IF($Q2774=1,RetAgeO,RetAgeE)&lt;FY,1,0)))</f>
        <v/>
      </c>
      <c r="V2774" s="38">
        <f>IF(OR($R2774=0,NOT(ISNUMBER($K2774))),0,IF(YEAR($K2774)=FY,MONTH($K2774),IF(YEAR($K2774)&lt;FY,1,0)))</f>
        <v/>
      </c>
      <c r="W2774" s="38">
        <f>IF($R2774=0,0,MIN(12,IF(AND(ISNUMBER($O2774),$O2774&gt;=1,$O2774&lt;=12),INT($O2774),12),IF(AND(RetireExit="Yes",$U2774&gt;0),$U2774,12),IF(AND(ContractExit="Yes",$V2774&gt;0),$V2774,12)))</f>
        <v/>
      </c>
      <c r="X2774" s="37">
        <f>IF(ISNUMBER($P2774),$P2774,IncPct)</f>
        <v/>
      </c>
      <c r="Y2774" s="39">
        <f>IF($W2774=0,0,MAX(0,MIN($W2774,IncMonth-1))+MAX(0,$W2774-IncMonth+1)*(1+$X2774))</f>
        <v/>
      </c>
      <c r="Z2774" s="40">
        <f>IF($C2774="",0,IFERROR(INDEX(Departments!$B$5:$B$54,MATCH($C2774,Departments!$A$5:$A$54,0)),0))</f>
        <v/>
      </c>
      <c r="AA2774" s="41">
        <f>N($L2774)*$Y2774</f>
        <v/>
      </c>
      <c r="AB2774" s="41">
        <f>N($M2774)*$Y2774</f>
        <v/>
      </c>
      <c r="AC2774" s="41">
        <f>$AA2774*$Z2774</f>
        <v/>
      </c>
      <c r="AD2774" s="41">
        <f>$AA2774*BonusMonths/12</f>
        <v/>
      </c>
      <c r="AE2774" s="41">
        <f>($AA2774+SI_Gross*$AB2774)*IF($Q2774=1,SI_O,SI_E)</f>
        <v/>
      </c>
      <c r="AF2774" s="41">
        <f>IF($Q2774=1,0,$AA2774*EOSB)</f>
        <v/>
      </c>
      <c r="AG2774" s="41">
        <f>$AN2774*$W2774</f>
        <v/>
      </c>
      <c r="AH2774" s="41">
        <f>SUM($AA2774:$AG2774)</f>
        <v/>
      </c>
      <c r="AI2774" s="41">
        <f>12*($AM2774+$AN2774)</f>
        <v/>
      </c>
      <c r="AJ2774" s="41">
        <f>$AM2774*((IncMonth-1)+(13-IncMonth)*(1+$X2774))+12*$AN2774</f>
        <v/>
      </c>
      <c r="AK2774" s="41">
        <f>IF($R2774=1,N($L2774)+N($M2774),0)</f>
        <v/>
      </c>
      <c r="AL2774">
        <f>IF($C2774="","",IF(N($L2774)&lt;=0,"Basic salary missing",IF(ISNA(MATCH($C2774,Departments!$A$5:$A$54,0)),"Department not on Departments sheet",IF(AND($I2774&lt;&gt;"",NOT(ISNUMBER($I2774))),"Date of birth is text, not a date",IF(AND($K2774&lt;&gt;"",NOT(ISNUMBER($K2774))),"Contract end is text, not a date","")))))</f>
        <v/>
      </c>
      <c r="AM2774" s="41">
        <f>IF($R2774=0,0,N($L2774)*(1+$Z2774+BonusMonths/12+IF($Q2774=1,0,EOSB))+N($M2774)+(N($L2774)+SI_Gross*N($M2774))*IF($Q2774=1,SI_O,SI_E))</f>
        <v/>
      </c>
      <c r="AN2774" s="41">
        <f>IF($R2774=0,0,(IF($Q2774=1,MedO,MedE+Ticket)+Training)/12)</f>
        <v/>
      </c>
    </row>
    <row r="2775">
      <c r="I2775" s="35" t="n"/>
      <c r="J2775" s="35" t="n"/>
      <c r="K2775" s="35" t="n"/>
      <c r="L2775" s="36" t="n"/>
      <c r="M2775" s="36" t="n"/>
      <c r="P2775" s="37" t="n"/>
      <c r="Q2775" s="38">
        <f>IF($C2775="",0,IF(OR(LOWER(TRIM($G2775))="omani",LOWER(TRIM($G2775))="oman",LOWER(TRIM($G2775))="om",LOWER(TRIM($G2775))="local"),1,0))</f>
        <v/>
      </c>
      <c r="R2775" s="38">
        <f>IF($C2775="",0,IF(OR(ISNUMBER(SEARCH("resign",$N2775)),ISNUMBER(SEARCH("terminat",$N2775)),ISNUMBER(SEARCH("inactive",$N2775)),ISNUMBER(SEARCH("vacan",$N2775)),ISNUMBER(SEARCH("deceased",$N2775)),ISNUMBER(SEARCH("separated",$N2775))),0,1))</f>
        <v/>
      </c>
      <c r="S2775">
        <f>IF(OR($R2775=0,NOT(ISNUMBER($I2775))),"",IFERROR(DATEDIF($I2775,DATE(FY,1,1),"y"),""))</f>
        <v/>
      </c>
      <c r="T2775">
        <f>IF(OR($R2775=0,NOT(ISNUMBER($J2775))),"",IFERROR(DATEDIF($J2775,DATE(FY,1,1),"y"),0))</f>
        <v/>
      </c>
      <c r="U2775" s="38">
        <f>IF(OR($R2775=0,NOT(ISNUMBER($I2775))),0,IF(YEAR($I2775)+IF($Q2775=1,RetAgeO,RetAgeE)=FY,MONTH($I2775),IF(YEAR($I2775)+IF($Q2775=1,RetAgeO,RetAgeE)&lt;FY,1,0)))</f>
        <v/>
      </c>
      <c r="V2775" s="38">
        <f>IF(OR($R2775=0,NOT(ISNUMBER($K2775))),0,IF(YEAR($K2775)=FY,MONTH($K2775),IF(YEAR($K2775)&lt;FY,1,0)))</f>
        <v/>
      </c>
      <c r="W2775" s="38">
        <f>IF($R2775=0,0,MIN(12,IF(AND(ISNUMBER($O2775),$O2775&gt;=1,$O2775&lt;=12),INT($O2775),12),IF(AND(RetireExit="Yes",$U2775&gt;0),$U2775,12),IF(AND(ContractExit="Yes",$V2775&gt;0),$V2775,12)))</f>
        <v/>
      </c>
      <c r="X2775" s="37">
        <f>IF(ISNUMBER($P2775),$P2775,IncPct)</f>
        <v/>
      </c>
      <c r="Y2775" s="39">
        <f>IF($W2775=0,0,MAX(0,MIN($W2775,IncMonth-1))+MAX(0,$W2775-IncMonth+1)*(1+$X2775))</f>
        <v/>
      </c>
      <c r="Z2775" s="40">
        <f>IF($C2775="",0,IFERROR(INDEX(Departments!$B$5:$B$54,MATCH($C2775,Departments!$A$5:$A$54,0)),0))</f>
        <v/>
      </c>
      <c r="AA2775" s="41">
        <f>N($L2775)*$Y2775</f>
        <v/>
      </c>
      <c r="AB2775" s="41">
        <f>N($M2775)*$Y2775</f>
        <v/>
      </c>
      <c r="AC2775" s="41">
        <f>$AA2775*$Z2775</f>
        <v/>
      </c>
      <c r="AD2775" s="41">
        <f>$AA2775*BonusMonths/12</f>
        <v/>
      </c>
      <c r="AE2775" s="41">
        <f>($AA2775+SI_Gross*$AB2775)*IF($Q2775=1,SI_O,SI_E)</f>
        <v/>
      </c>
      <c r="AF2775" s="41">
        <f>IF($Q2775=1,0,$AA2775*EOSB)</f>
        <v/>
      </c>
      <c r="AG2775" s="41">
        <f>$AN2775*$W2775</f>
        <v/>
      </c>
      <c r="AH2775" s="41">
        <f>SUM($AA2775:$AG2775)</f>
        <v/>
      </c>
      <c r="AI2775" s="41">
        <f>12*($AM2775+$AN2775)</f>
        <v/>
      </c>
      <c r="AJ2775" s="41">
        <f>$AM2775*((IncMonth-1)+(13-IncMonth)*(1+$X2775))+12*$AN2775</f>
        <v/>
      </c>
      <c r="AK2775" s="41">
        <f>IF($R2775=1,N($L2775)+N($M2775),0)</f>
        <v/>
      </c>
      <c r="AL2775">
        <f>IF($C2775="","",IF(N($L2775)&lt;=0,"Basic salary missing",IF(ISNA(MATCH($C2775,Departments!$A$5:$A$54,0)),"Department not on Departments sheet",IF(AND($I2775&lt;&gt;"",NOT(ISNUMBER($I2775))),"Date of birth is text, not a date",IF(AND($K2775&lt;&gt;"",NOT(ISNUMBER($K2775))),"Contract end is text, not a date","")))))</f>
        <v/>
      </c>
      <c r="AM2775" s="41">
        <f>IF($R2775=0,0,N($L2775)*(1+$Z2775+BonusMonths/12+IF($Q2775=1,0,EOSB))+N($M2775)+(N($L2775)+SI_Gross*N($M2775))*IF($Q2775=1,SI_O,SI_E))</f>
        <v/>
      </c>
      <c r="AN2775" s="41">
        <f>IF($R2775=0,0,(IF($Q2775=1,MedO,MedE+Ticket)+Training)/12)</f>
        <v/>
      </c>
    </row>
    <row r="2776">
      <c r="I2776" s="35" t="n"/>
      <c r="J2776" s="35" t="n"/>
      <c r="K2776" s="35" t="n"/>
      <c r="L2776" s="36" t="n"/>
      <c r="M2776" s="36" t="n"/>
      <c r="P2776" s="37" t="n"/>
      <c r="Q2776" s="38">
        <f>IF($C2776="",0,IF(OR(LOWER(TRIM($G2776))="omani",LOWER(TRIM($G2776))="oman",LOWER(TRIM($G2776))="om",LOWER(TRIM($G2776))="local"),1,0))</f>
        <v/>
      </c>
      <c r="R2776" s="38">
        <f>IF($C2776="",0,IF(OR(ISNUMBER(SEARCH("resign",$N2776)),ISNUMBER(SEARCH("terminat",$N2776)),ISNUMBER(SEARCH("inactive",$N2776)),ISNUMBER(SEARCH("vacan",$N2776)),ISNUMBER(SEARCH("deceased",$N2776)),ISNUMBER(SEARCH("separated",$N2776))),0,1))</f>
        <v/>
      </c>
      <c r="S2776">
        <f>IF(OR($R2776=0,NOT(ISNUMBER($I2776))),"",IFERROR(DATEDIF($I2776,DATE(FY,1,1),"y"),""))</f>
        <v/>
      </c>
      <c r="T2776">
        <f>IF(OR($R2776=0,NOT(ISNUMBER($J2776))),"",IFERROR(DATEDIF($J2776,DATE(FY,1,1),"y"),0))</f>
        <v/>
      </c>
      <c r="U2776" s="38">
        <f>IF(OR($R2776=0,NOT(ISNUMBER($I2776))),0,IF(YEAR($I2776)+IF($Q2776=1,RetAgeO,RetAgeE)=FY,MONTH($I2776),IF(YEAR($I2776)+IF($Q2776=1,RetAgeO,RetAgeE)&lt;FY,1,0)))</f>
        <v/>
      </c>
      <c r="V2776" s="38">
        <f>IF(OR($R2776=0,NOT(ISNUMBER($K2776))),0,IF(YEAR($K2776)=FY,MONTH($K2776),IF(YEAR($K2776)&lt;FY,1,0)))</f>
        <v/>
      </c>
      <c r="W2776" s="38">
        <f>IF($R2776=0,0,MIN(12,IF(AND(ISNUMBER($O2776),$O2776&gt;=1,$O2776&lt;=12),INT($O2776),12),IF(AND(RetireExit="Yes",$U2776&gt;0),$U2776,12),IF(AND(ContractExit="Yes",$V2776&gt;0),$V2776,12)))</f>
        <v/>
      </c>
      <c r="X2776" s="37">
        <f>IF(ISNUMBER($P2776),$P2776,IncPct)</f>
        <v/>
      </c>
      <c r="Y2776" s="39">
        <f>IF($W2776=0,0,MAX(0,MIN($W2776,IncMonth-1))+MAX(0,$W2776-IncMonth+1)*(1+$X2776))</f>
        <v/>
      </c>
      <c r="Z2776" s="40">
        <f>IF($C2776="",0,IFERROR(INDEX(Departments!$B$5:$B$54,MATCH($C2776,Departments!$A$5:$A$54,0)),0))</f>
        <v/>
      </c>
      <c r="AA2776" s="41">
        <f>N($L2776)*$Y2776</f>
        <v/>
      </c>
      <c r="AB2776" s="41">
        <f>N($M2776)*$Y2776</f>
        <v/>
      </c>
      <c r="AC2776" s="41">
        <f>$AA2776*$Z2776</f>
        <v/>
      </c>
      <c r="AD2776" s="41">
        <f>$AA2776*BonusMonths/12</f>
        <v/>
      </c>
      <c r="AE2776" s="41">
        <f>($AA2776+SI_Gross*$AB2776)*IF($Q2776=1,SI_O,SI_E)</f>
        <v/>
      </c>
      <c r="AF2776" s="41">
        <f>IF($Q2776=1,0,$AA2776*EOSB)</f>
        <v/>
      </c>
      <c r="AG2776" s="41">
        <f>$AN2776*$W2776</f>
        <v/>
      </c>
      <c r="AH2776" s="41">
        <f>SUM($AA2776:$AG2776)</f>
        <v/>
      </c>
      <c r="AI2776" s="41">
        <f>12*($AM2776+$AN2776)</f>
        <v/>
      </c>
      <c r="AJ2776" s="41">
        <f>$AM2776*((IncMonth-1)+(13-IncMonth)*(1+$X2776))+12*$AN2776</f>
        <v/>
      </c>
      <c r="AK2776" s="41">
        <f>IF($R2776=1,N($L2776)+N($M2776),0)</f>
        <v/>
      </c>
      <c r="AL2776">
        <f>IF($C2776="","",IF(N($L2776)&lt;=0,"Basic salary missing",IF(ISNA(MATCH($C2776,Departments!$A$5:$A$54,0)),"Department not on Departments sheet",IF(AND($I2776&lt;&gt;"",NOT(ISNUMBER($I2776))),"Date of birth is text, not a date",IF(AND($K2776&lt;&gt;"",NOT(ISNUMBER($K2776))),"Contract end is text, not a date","")))))</f>
        <v/>
      </c>
      <c r="AM2776" s="41">
        <f>IF($R2776=0,0,N($L2776)*(1+$Z2776+BonusMonths/12+IF($Q2776=1,0,EOSB))+N($M2776)+(N($L2776)+SI_Gross*N($M2776))*IF($Q2776=1,SI_O,SI_E))</f>
        <v/>
      </c>
      <c r="AN2776" s="41">
        <f>IF($R2776=0,0,(IF($Q2776=1,MedO,MedE+Ticket)+Training)/12)</f>
        <v/>
      </c>
    </row>
    <row r="2777">
      <c r="I2777" s="35" t="n"/>
      <c r="J2777" s="35" t="n"/>
      <c r="K2777" s="35" t="n"/>
      <c r="L2777" s="36" t="n"/>
      <c r="M2777" s="36" t="n"/>
      <c r="P2777" s="37" t="n"/>
      <c r="Q2777" s="38">
        <f>IF($C2777="",0,IF(OR(LOWER(TRIM($G2777))="omani",LOWER(TRIM($G2777))="oman",LOWER(TRIM($G2777))="om",LOWER(TRIM($G2777))="local"),1,0))</f>
        <v/>
      </c>
      <c r="R2777" s="38">
        <f>IF($C2777="",0,IF(OR(ISNUMBER(SEARCH("resign",$N2777)),ISNUMBER(SEARCH("terminat",$N2777)),ISNUMBER(SEARCH("inactive",$N2777)),ISNUMBER(SEARCH("vacan",$N2777)),ISNUMBER(SEARCH("deceased",$N2777)),ISNUMBER(SEARCH("separated",$N2777))),0,1))</f>
        <v/>
      </c>
      <c r="S2777">
        <f>IF(OR($R2777=0,NOT(ISNUMBER($I2777))),"",IFERROR(DATEDIF($I2777,DATE(FY,1,1),"y"),""))</f>
        <v/>
      </c>
      <c r="T2777">
        <f>IF(OR($R2777=0,NOT(ISNUMBER($J2777))),"",IFERROR(DATEDIF($J2777,DATE(FY,1,1),"y"),0))</f>
        <v/>
      </c>
      <c r="U2777" s="38">
        <f>IF(OR($R2777=0,NOT(ISNUMBER($I2777))),0,IF(YEAR($I2777)+IF($Q2777=1,RetAgeO,RetAgeE)=FY,MONTH($I2777),IF(YEAR($I2777)+IF($Q2777=1,RetAgeO,RetAgeE)&lt;FY,1,0)))</f>
        <v/>
      </c>
      <c r="V2777" s="38">
        <f>IF(OR($R2777=0,NOT(ISNUMBER($K2777))),0,IF(YEAR($K2777)=FY,MONTH($K2777),IF(YEAR($K2777)&lt;FY,1,0)))</f>
        <v/>
      </c>
      <c r="W2777" s="38">
        <f>IF($R2777=0,0,MIN(12,IF(AND(ISNUMBER($O2777),$O2777&gt;=1,$O2777&lt;=12),INT($O2777),12),IF(AND(RetireExit="Yes",$U2777&gt;0),$U2777,12),IF(AND(ContractExit="Yes",$V2777&gt;0),$V2777,12)))</f>
        <v/>
      </c>
      <c r="X2777" s="37">
        <f>IF(ISNUMBER($P2777),$P2777,IncPct)</f>
        <v/>
      </c>
      <c r="Y2777" s="39">
        <f>IF($W2777=0,0,MAX(0,MIN($W2777,IncMonth-1))+MAX(0,$W2777-IncMonth+1)*(1+$X2777))</f>
        <v/>
      </c>
      <c r="Z2777" s="40">
        <f>IF($C2777="",0,IFERROR(INDEX(Departments!$B$5:$B$54,MATCH($C2777,Departments!$A$5:$A$54,0)),0))</f>
        <v/>
      </c>
      <c r="AA2777" s="41">
        <f>N($L2777)*$Y2777</f>
        <v/>
      </c>
      <c r="AB2777" s="41">
        <f>N($M2777)*$Y2777</f>
        <v/>
      </c>
      <c r="AC2777" s="41">
        <f>$AA2777*$Z2777</f>
        <v/>
      </c>
      <c r="AD2777" s="41">
        <f>$AA2777*BonusMonths/12</f>
        <v/>
      </c>
      <c r="AE2777" s="41">
        <f>($AA2777+SI_Gross*$AB2777)*IF($Q2777=1,SI_O,SI_E)</f>
        <v/>
      </c>
      <c r="AF2777" s="41">
        <f>IF($Q2777=1,0,$AA2777*EOSB)</f>
        <v/>
      </c>
      <c r="AG2777" s="41">
        <f>$AN2777*$W2777</f>
        <v/>
      </c>
      <c r="AH2777" s="41">
        <f>SUM($AA2777:$AG2777)</f>
        <v/>
      </c>
      <c r="AI2777" s="41">
        <f>12*($AM2777+$AN2777)</f>
        <v/>
      </c>
      <c r="AJ2777" s="41">
        <f>$AM2777*((IncMonth-1)+(13-IncMonth)*(1+$X2777))+12*$AN2777</f>
        <v/>
      </c>
      <c r="AK2777" s="41">
        <f>IF($R2777=1,N($L2777)+N($M2777),0)</f>
        <v/>
      </c>
      <c r="AL2777">
        <f>IF($C2777="","",IF(N($L2777)&lt;=0,"Basic salary missing",IF(ISNA(MATCH($C2777,Departments!$A$5:$A$54,0)),"Department not on Departments sheet",IF(AND($I2777&lt;&gt;"",NOT(ISNUMBER($I2777))),"Date of birth is text, not a date",IF(AND($K2777&lt;&gt;"",NOT(ISNUMBER($K2777))),"Contract end is text, not a date","")))))</f>
        <v/>
      </c>
      <c r="AM2777" s="41">
        <f>IF($R2777=0,0,N($L2777)*(1+$Z2777+BonusMonths/12+IF($Q2777=1,0,EOSB))+N($M2777)+(N($L2777)+SI_Gross*N($M2777))*IF($Q2777=1,SI_O,SI_E))</f>
        <v/>
      </c>
      <c r="AN2777" s="41">
        <f>IF($R2777=0,0,(IF($Q2777=1,MedO,MedE+Ticket)+Training)/12)</f>
        <v/>
      </c>
    </row>
    <row r="2778">
      <c r="I2778" s="35" t="n"/>
      <c r="J2778" s="35" t="n"/>
      <c r="K2778" s="35" t="n"/>
      <c r="L2778" s="36" t="n"/>
      <c r="M2778" s="36" t="n"/>
      <c r="P2778" s="37" t="n"/>
      <c r="Q2778" s="38">
        <f>IF($C2778="",0,IF(OR(LOWER(TRIM($G2778))="omani",LOWER(TRIM($G2778))="oman",LOWER(TRIM($G2778))="om",LOWER(TRIM($G2778))="local"),1,0))</f>
        <v/>
      </c>
      <c r="R2778" s="38">
        <f>IF($C2778="",0,IF(OR(ISNUMBER(SEARCH("resign",$N2778)),ISNUMBER(SEARCH("terminat",$N2778)),ISNUMBER(SEARCH("inactive",$N2778)),ISNUMBER(SEARCH("vacan",$N2778)),ISNUMBER(SEARCH("deceased",$N2778)),ISNUMBER(SEARCH("separated",$N2778))),0,1))</f>
        <v/>
      </c>
      <c r="S2778">
        <f>IF(OR($R2778=0,NOT(ISNUMBER($I2778))),"",IFERROR(DATEDIF($I2778,DATE(FY,1,1),"y"),""))</f>
        <v/>
      </c>
      <c r="T2778">
        <f>IF(OR($R2778=0,NOT(ISNUMBER($J2778))),"",IFERROR(DATEDIF($J2778,DATE(FY,1,1),"y"),0))</f>
        <v/>
      </c>
      <c r="U2778" s="38">
        <f>IF(OR($R2778=0,NOT(ISNUMBER($I2778))),0,IF(YEAR($I2778)+IF($Q2778=1,RetAgeO,RetAgeE)=FY,MONTH($I2778),IF(YEAR($I2778)+IF($Q2778=1,RetAgeO,RetAgeE)&lt;FY,1,0)))</f>
        <v/>
      </c>
      <c r="V2778" s="38">
        <f>IF(OR($R2778=0,NOT(ISNUMBER($K2778))),0,IF(YEAR($K2778)=FY,MONTH($K2778),IF(YEAR($K2778)&lt;FY,1,0)))</f>
        <v/>
      </c>
      <c r="W2778" s="38">
        <f>IF($R2778=0,0,MIN(12,IF(AND(ISNUMBER($O2778),$O2778&gt;=1,$O2778&lt;=12),INT($O2778),12),IF(AND(RetireExit="Yes",$U2778&gt;0),$U2778,12),IF(AND(ContractExit="Yes",$V2778&gt;0),$V2778,12)))</f>
        <v/>
      </c>
      <c r="X2778" s="37">
        <f>IF(ISNUMBER($P2778),$P2778,IncPct)</f>
        <v/>
      </c>
      <c r="Y2778" s="39">
        <f>IF($W2778=0,0,MAX(0,MIN($W2778,IncMonth-1))+MAX(0,$W2778-IncMonth+1)*(1+$X2778))</f>
        <v/>
      </c>
      <c r="Z2778" s="40">
        <f>IF($C2778="",0,IFERROR(INDEX(Departments!$B$5:$B$54,MATCH($C2778,Departments!$A$5:$A$54,0)),0))</f>
        <v/>
      </c>
      <c r="AA2778" s="41">
        <f>N($L2778)*$Y2778</f>
        <v/>
      </c>
      <c r="AB2778" s="41">
        <f>N($M2778)*$Y2778</f>
        <v/>
      </c>
      <c r="AC2778" s="41">
        <f>$AA2778*$Z2778</f>
        <v/>
      </c>
      <c r="AD2778" s="41">
        <f>$AA2778*BonusMonths/12</f>
        <v/>
      </c>
      <c r="AE2778" s="41">
        <f>($AA2778+SI_Gross*$AB2778)*IF($Q2778=1,SI_O,SI_E)</f>
        <v/>
      </c>
      <c r="AF2778" s="41">
        <f>IF($Q2778=1,0,$AA2778*EOSB)</f>
        <v/>
      </c>
      <c r="AG2778" s="41">
        <f>$AN2778*$W2778</f>
        <v/>
      </c>
      <c r="AH2778" s="41">
        <f>SUM($AA2778:$AG2778)</f>
        <v/>
      </c>
      <c r="AI2778" s="41">
        <f>12*($AM2778+$AN2778)</f>
        <v/>
      </c>
      <c r="AJ2778" s="41">
        <f>$AM2778*((IncMonth-1)+(13-IncMonth)*(1+$X2778))+12*$AN2778</f>
        <v/>
      </c>
      <c r="AK2778" s="41">
        <f>IF($R2778=1,N($L2778)+N($M2778),0)</f>
        <v/>
      </c>
      <c r="AL2778">
        <f>IF($C2778="","",IF(N($L2778)&lt;=0,"Basic salary missing",IF(ISNA(MATCH($C2778,Departments!$A$5:$A$54,0)),"Department not on Departments sheet",IF(AND($I2778&lt;&gt;"",NOT(ISNUMBER($I2778))),"Date of birth is text, not a date",IF(AND($K2778&lt;&gt;"",NOT(ISNUMBER($K2778))),"Contract end is text, not a date","")))))</f>
        <v/>
      </c>
      <c r="AM2778" s="41">
        <f>IF($R2778=0,0,N($L2778)*(1+$Z2778+BonusMonths/12+IF($Q2778=1,0,EOSB))+N($M2778)+(N($L2778)+SI_Gross*N($M2778))*IF($Q2778=1,SI_O,SI_E))</f>
        <v/>
      </c>
      <c r="AN2778" s="41">
        <f>IF($R2778=0,0,(IF($Q2778=1,MedO,MedE+Ticket)+Training)/12)</f>
        <v/>
      </c>
    </row>
    <row r="2779">
      <c r="I2779" s="35" t="n"/>
      <c r="J2779" s="35" t="n"/>
      <c r="K2779" s="35" t="n"/>
      <c r="L2779" s="36" t="n"/>
      <c r="M2779" s="36" t="n"/>
      <c r="P2779" s="37" t="n"/>
      <c r="Q2779" s="38">
        <f>IF($C2779="",0,IF(OR(LOWER(TRIM($G2779))="omani",LOWER(TRIM($G2779))="oman",LOWER(TRIM($G2779))="om",LOWER(TRIM($G2779))="local"),1,0))</f>
        <v/>
      </c>
      <c r="R2779" s="38">
        <f>IF($C2779="",0,IF(OR(ISNUMBER(SEARCH("resign",$N2779)),ISNUMBER(SEARCH("terminat",$N2779)),ISNUMBER(SEARCH("inactive",$N2779)),ISNUMBER(SEARCH("vacan",$N2779)),ISNUMBER(SEARCH("deceased",$N2779)),ISNUMBER(SEARCH("separated",$N2779))),0,1))</f>
        <v/>
      </c>
      <c r="S2779">
        <f>IF(OR($R2779=0,NOT(ISNUMBER($I2779))),"",IFERROR(DATEDIF($I2779,DATE(FY,1,1),"y"),""))</f>
        <v/>
      </c>
      <c r="T2779">
        <f>IF(OR($R2779=0,NOT(ISNUMBER($J2779))),"",IFERROR(DATEDIF($J2779,DATE(FY,1,1),"y"),0))</f>
        <v/>
      </c>
      <c r="U2779" s="38">
        <f>IF(OR($R2779=0,NOT(ISNUMBER($I2779))),0,IF(YEAR($I2779)+IF($Q2779=1,RetAgeO,RetAgeE)=FY,MONTH($I2779),IF(YEAR($I2779)+IF($Q2779=1,RetAgeO,RetAgeE)&lt;FY,1,0)))</f>
        <v/>
      </c>
      <c r="V2779" s="38">
        <f>IF(OR($R2779=0,NOT(ISNUMBER($K2779))),0,IF(YEAR($K2779)=FY,MONTH($K2779),IF(YEAR($K2779)&lt;FY,1,0)))</f>
        <v/>
      </c>
      <c r="W2779" s="38">
        <f>IF($R2779=0,0,MIN(12,IF(AND(ISNUMBER($O2779),$O2779&gt;=1,$O2779&lt;=12),INT($O2779),12),IF(AND(RetireExit="Yes",$U2779&gt;0),$U2779,12),IF(AND(ContractExit="Yes",$V2779&gt;0),$V2779,12)))</f>
        <v/>
      </c>
      <c r="X2779" s="37">
        <f>IF(ISNUMBER($P2779),$P2779,IncPct)</f>
        <v/>
      </c>
      <c r="Y2779" s="39">
        <f>IF($W2779=0,0,MAX(0,MIN($W2779,IncMonth-1))+MAX(0,$W2779-IncMonth+1)*(1+$X2779))</f>
        <v/>
      </c>
      <c r="Z2779" s="40">
        <f>IF($C2779="",0,IFERROR(INDEX(Departments!$B$5:$B$54,MATCH($C2779,Departments!$A$5:$A$54,0)),0))</f>
        <v/>
      </c>
      <c r="AA2779" s="41">
        <f>N($L2779)*$Y2779</f>
        <v/>
      </c>
      <c r="AB2779" s="41">
        <f>N($M2779)*$Y2779</f>
        <v/>
      </c>
      <c r="AC2779" s="41">
        <f>$AA2779*$Z2779</f>
        <v/>
      </c>
      <c r="AD2779" s="41">
        <f>$AA2779*BonusMonths/12</f>
        <v/>
      </c>
      <c r="AE2779" s="41">
        <f>($AA2779+SI_Gross*$AB2779)*IF($Q2779=1,SI_O,SI_E)</f>
        <v/>
      </c>
      <c r="AF2779" s="41">
        <f>IF($Q2779=1,0,$AA2779*EOSB)</f>
        <v/>
      </c>
      <c r="AG2779" s="41">
        <f>$AN2779*$W2779</f>
        <v/>
      </c>
      <c r="AH2779" s="41">
        <f>SUM($AA2779:$AG2779)</f>
        <v/>
      </c>
      <c r="AI2779" s="41">
        <f>12*($AM2779+$AN2779)</f>
        <v/>
      </c>
      <c r="AJ2779" s="41">
        <f>$AM2779*((IncMonth-1)+(13-IncMonth)*(1+$X2779))+12*$AN2779</f>
        <v/>
      </c>
      <c r="AK2779" s="41">
        <f>IF($R2779=1,N($L2779)+N($M2779),0)</f>
        <v/>
      </c>
      <c r="AL2779">
        <f>IF($C2779="","",IF(N($L2779)&lt;=0,"Basic salary missing",IF(ISNA(MATCH($C2779,Departments!$A$5:$A$54,0)),"Department not on Departments sheet",IF(AND($I2779&lt;&gt;"",NOT(ISNUMBER($I2779))),"Date of birth is text, not a date",IF(AND($K2779&lt;&gt;"",NOT(ISNUMBER($K2779))),"Contract end is text, not a date","")))))</f>
        <v/>
      </c>
      <c r="AM2779" s="41">
        <f>IF($R2779=0,0,N($L2779)*(1+$Z2779+BonusMonths/12+IF($Q2779=1,0,EOSB))+N($M2779)+(N($L2779)+SI_Gross*N($M2779))*IF($Q2779=1,SI_O,SI_E))</f>
        <v/>
      </c>
      <c r="AN2779" s="41">
        <f>IF($R2779=0,0,(IF($Q2779=1,MedO,MedE+Ticket)+Training)/12)</f>
        <v/>
      </c>
    </row>
    <row r="2780">
      <c r="I2780" s="35" t="n"/>
      <c r="J2780" s="35" t="n"/>
      <c r="K2780" s="35" t="n"/>
      <c r="L2780" s="36" t="n"/>
      <c r="M2780" s="36" t="n"/>
      <c r="P2780" s="37" t="n"/>
      <c r="Q2780" s="38">
        <f>IF($C2780="",0,IF(OR(LOWER(TRIM($G2780))="omani",LOWER(TRIM($G2780))="oman",LOWER(TRIM($G2780))="om",LOWER(TRIM($G2780))="local"),1,0))</f>
        <v/>
      </c>
      <c r="R2780" s="38">
        <f>IF($C2780="",0,IF(OR(ISNUMBER(SEARCH("resign",$N2780)),ISNUMBER(SEARCH("terminat",$N2780)),ISNUMBER(SEARCH("inactive",$N2780)),ISNUMBER(SEARCH("vacan",$N2780)),ISNUMBER(SEARCH("deceased",$N2780)),ISNUMBER(SEARCH("separated",$N2780))),0,1))</f>
        <v/>
      </c>
      <c r="S2780">
        <f>IF(OR($R2780=0,NOT(ISNUMBER($I2780))),"",IFERROR(DATEDIF($I2780,DATE(FY,1,1),"y"),""))</f>
        <v/>
      </c>
      <c r="T2780">
        <f>IF(OR($R2780=0,NOT(ISNUMBER($J2780))),"",IFERROR(DATEDIF($J2780,DATE(FY,1,1),"y"),0))</f>
        <v/>
      </c>
      <c r="U2780" s="38">
        <f>IF(OR($R2780=0,NOT(ISNUMBER($I2780))),0,IF(YEAR($I2780)+IF($Q2780=1,RetAgeO,RetAgeE)=FY,MONTH($I2780),IF(YEAR($I2780)+IF($Q2780=1,RetAgeO,RetAgeE)&lt;FY,1,0)))</f>
        <v/>
      </c>
      <c r="V2780" s="38">
        <f>IF(OR($R2780=0,NOT(ISNUMBER($K2780))),0,IF(YEAR($K2780)=FY,MONTH($K2780),IF(YEAR($K2780)&lt;FY,1,0)))</f>
        <v/>
      </c>
      <c r="W2780" s="38">
        <f>IF($R2780=0,0,MIN(12,IF(AND(ISNUMBER($O2780),$O2780&gt;=1,$O2780&lt;=12),INT($O2780),12),IF(AND(RetireExit="Yes",$U2780&gt;0),$U2780,12),IF(AND(ContractExit="Yes",$V2780&gt;0),$V2780,12)))</f>
        <v/>
      </c>
      <c r="X2780" s="37">
        <f>IF(ISNUMBER($P2780),$P2780,IncPct)</f>
        <v/>
      </c>
      <c r="Y2780" s="39">
        <f>IF($W2780=0,0,MAX(0,MIN($W2780,IncMonth-1))+MAX(0,$W2780-IncMonth+1)*(1+$X2780))</f>
        <v/>
      </c>
      <c r="Z2780" s="40">
        <f>IF($C2780="",0,IFERROR(INDEX(Departments!$B$5:$B$54,MATCH($C2780,Departments!$A$5:$A$54,0)),0))</f>
        <v/>
      </c>
      <c r="AA2780" s="41">
        <f>N($L2780)*$Y2780</f>
        <v/>
      </c>
      <c r="AB2780" s="41">
        <f>N($M2780)*$Y2780</f>
        <v/>
      </c>
      <c r="AC2780" s="41">
        <f>$AA2780*$Z2780</f>
        <v/>
      </c>
      <c r="AD2780" s="41">
        <f>$AA2780*BonusMonths/12</f>
        <v/>
      </c>
      <c r="AE2780" s="41">
        <f>($AA2780+SI_Gross*$AB2780)*IF($Q2780=1,SI_O,SI_E)</f>
        <v/>
      </c>
      <c r="AF2780" s="41">
        <f>IF($Q2780=1,0,$AA2780*EOSB)</f>
        <v/>
      </c>
      <c r="AG2780" s="41">
        <f>$AN2780*$W2780</f>
        <v/>
      </c>
      <c r="AH2780" s="41">
        <f>SUM($AA2780:$AG2780)</f>
        <v/>
      </c>
      <c r="AI2780" s="41">
        <f>12*($AM2780+$AN2780)</f>
        <v/>
      </c>
      <c r="AJ2780" s="41">
        <f>$AM2780*((IncMonth-1)+(13-IncMonth)*(1+$X2780))+12*$AN2780</f>
        <v/>
      </c>
      <c r="AK2780" s="41">
        <f>IF($R2780=1,N($L2780)+N($M2780),0)</f>
        <v/>
      </c>
      <c r="AL2780">
        <f>IF($C2780="","",IF(N($L2780)&lt;=0,"Basic salary missing",IF(ISNA(MATCH($C2780,Departments!$A$5:$A$54,0)),"Department not on Departments sheet",IF(AND($I2780&lt;&gt;"",NOT(ISNUMBER($I2780))),"Date of birth is text, not a date",IF(AND($K2780&lt;&gt;"",NOT(ISNUMBER($K2780))),"Contract end is text, not a date","")))))</f>
        <v/>
      </c>
      <c r="AM2780" s="41">
        <f>IF($R2780=0,0,N($L2780)*(1+$Z2780+BonusMonths/12+IF($Q2780=1,0,EOSB))+N($M2780)+(N($L2780)+SI_Gross*N($M2780))*IF($Q2780=1,SI_O,SI_E))</f>
        <v/>
      </c>
      <c r="AN2780" s="41">
        <f>IF($R2780=0,0,(IF($Q2780=1,MedO,MedE+Ticket)+Training)/12)</f>
        <v/>
      </c>
    </row>
    <row r="2781">
      <c r="I2781" s="35" t="n"/>
      <c r="J2781" s="35" t="n"/>
      <c r="K2781" s="35" t="n"/>
      <c r="L2781" s="36" t="n"/>
      <c r="M2781" s="36" t="n"/>
      <c r="P2781" s="37" t="n"/>
      <c r="Q2781" s="38">
        <f>IF($C2781="",0,IF(OR(LOWER(TRIM($G2781))="omani",LOWER(TRIM($G2781))="oman",LOWER(TRIM($G2781))="om",LOWER(TRIM($G2781))="local"),1,0))</f>
        <v/>
      </c>
      <c r="R2781" s="38">
        <f>IF($C2781="",0,IF(OR(ISNUMBER(SEARCH("resign",$N2781)),ISNUMBER(SEARCH("terminat",$N2781)),ISNUMBER(SEARCH("inactive",$N2781)),ISNUMBER(SEARCH("vacan",$N2781)),ISNUMBER(SEARCH("deceased",$N2781)),ISNUMBER(SEARCH("separated",$N2781))),0,1))</f>
        <v/>
      </c>
      <c r="S2781">
        <f>IF(OR($R2781=0,NOT(ISNUMBER($I2781))),"",IFERROR(DATEDIF($I2781,DATE(FY,1,1),"y"),""))</f>
        <v/>
      </c>
      <c r="T2781">
        <f>IF(OR($R2781=0,NOT(ISNUMBER($J2781))),"",IFERROR(DATEDIF($J2781,DATE(FY,1,1),"y"),0))</f>
        <v/>
      </c>
      <c r="U2781" s="38">
        <f>IF(OR($R2781=0,NOT(ISNUMBER($I2781))),0,IF(YEAR($I2781)+IF($Q2781=1,RetAgeO,RetAgeE)=FY,MONTH($I2781),IF(YEAR($I2781)+IF($Q2781=1,RetAgeO,RetAgeE)&lt;FY,1,0)))</f>
        <v/>
      </c>
      <c r="V2781" s="38">
        <f>IF(OR($R2781=0,NOT(ISNUMBER($K2781))),0,IF(YEAR($K2781)=FY,MONTH($K2781),IF(YEAR($K2781)&lt;FY,1,0)))</f>
        <v/>
      </c>
      <c r="W2781" s="38">
        <f>IF($R2781=0,0,MIN(12,IF(AND(ISNUMBER($O2781),$O2781&gt;=1,$O2781&lt;=12),INT($O2781),12),IF(AND(RetireExit="Yes",$U2781&gt;0),$U2781,12),IF(AND(ContractExit="Yes",$V2781&gt;0),$V2781,12)))</f>
        <v/>
      </c>
      <c r="X2781" s="37">
        <f>IF(ISNUMBER($P2781),$P2781,IncPct)</f>
        <v/>
      </c>
      <c r="Y2781" s="39">
        <f>IF($W2781=0,0,MAX(0,MIN($W2781,IncMonth-1))+MAX(0,$W2781-IncMonth+1)*(1+$X2781))</f>
        <v/>
      </c>
      <c r="Z2781" s="40">
        <f>IF($C2781="",0,IFERROR(INDEX(Departments!$B$5:$B$54,MATCH($C2781,Departments!$A$5:$A$54,0)),0))</f>
        <v/>
      </c>
      <c r="AA2781" s="41">
        <f>N($L2781)*$Y2781</f>
        <v/>
      </c>
      <c r="AB2781" s="41">
        <f>N($M2781)*$Y2781</f>
        <v/>
      </c>
      <c r="AC2781" s="41">
        <f>$AA2781*$Z2781</f>
        <v/>
      </c>
      <c r="AD2781" s="41">
        <f>$AA2781*BonusMonths/12</f>
        <v/>
      </c>
      <c r="AE2781" s="41">
        <f>($AA2781+SI_Gross*$AB2781)*IF($Q2781=1,SI_O,SI_E)</f>
        <v/>
      </c>
      <c r="AF2781" s="41">
        <f>IF($Q2781=1,0,$AA2781*EOSB)</f>
        <v/>
      </c>
      <c r="AG2781" s="41">
        <f>$AN2781*$W2781</f>
        <v/>
      </c>
      <c r="AH2781" s="41">
        <f>SUM($AA2781:$AG2781)</f>
        <v/>
      </c>
      <c r="AI2781" s="41">
        <f>12*($AM2781+$AN2781)</f>
        <v/>
      </c>
      <c r="AJ2781" s="41">
        <f>$AM2781*((IncMonth-1)+(13-IncMonth)*(1+$X2781))+12*$AN2781</f>
        <v/>
      </c>
      <c r="AK2781" s="41">
        <f>IF($R2781=1,N($L2781)+N($M2781),0)</f>
        <v/>
      </c>
      <c r="AL2781">
        <f>IF($C2781="","",IF(N($L2781)&lt;=0,"Basic salary missing",IF(ISNA(MATCH($C2781,Departments!$A$5:$A$54,0)),"Department not on Departments sheet",IF(AND($I2781&lt;&gt;"",NOT(ISNUMBER($I2781))),"Date of birth is text, not a date",IF(AND($K2781&lt;&gt;"",NOT(ISNUMBER($K2781))),"Contract end is text, not a date","")))))</f>
        <v/>
      </c>
      <c r="AM2781" s="41">
        <f>IF($R2781=0,0,N($L2781)*(1+$Z2781+BonusMonths/12+IF($Q2781=1,0,EOSB))+N($M2781)+(N($L2781)+SI_Gross*N($M2781))*IF($Q2781=1,SI_O,SI_E))</f>
        <v/>
      </c>
      <c r="AN2781" s="41">
        <f>IF($R2781=0,0,(IF($Q2781=1,MedO,MedE+Ticket)+Training)/12)</f>
        <v/>
      </c>
    </row>
    <row r="2782">
      <c r="I2782" s="35" t="n"/>
      <c r="J2782" s="35" t="n"/>
      <c r="K2782" s="35" t="n"/>
      <c r="L2782" s="36" t="n"/>
      <c r="M2782" s="36" t="n"/>
      <c r="P2782" s="37" t="n"/>
      <c r="Q2782" s="38">
        <f>IF($C2782="",0,IF(OR(LOWER(TRIM($G2782))="omani",LOWER(TRIM($G2782))="oman",LOWER(TRIM($G2782))="om",LOWER(TRIM($G2782))="local"),1,0))</f>
        <v/>
      </c>
      <c r="R2782" s="38">
        <f>IF($C2782="",0,IF(OR(ISNUMBER(SEARCH("resign",$N2782)),ISNUMBER(SEARCH("terminat",$N2782)),ISNUMBER(SEARCH("inactive",$N2782)),ISNUMBER(SEARCH("vacan",$N2782)),ISNUMBER(SEARCH("deceased",$N2782)),ISNUMBER(SEARCH("separated",$N2782))),0,1))</f>
        <v/>
      </c>
      <c r="S2782">
        <f>IF(OR($R2782=0,NOT(ISNUMBER($I2782))),"",IFERROR(DATEDIF($I2782,DATE(FY,1,1),"y"),""))</f>
        <v/>
      </c>
      <c r="T2782">
        <f>IF(OR($R2782=0,NOT(ISNUMBER($J2782))),"",IFERROR(DATEDIF($J2782,DATE(FY,1,1),"y"),0))</f>
        <v/>
      </c>
      <c r="U2782" s="38">
        <f>IF(OR($R2782=0,NOT(ISNUMBER($I2782))),0,IF(YEAR($I2782)+IF($Q2782=1,RetAgeO,RetAgeE)=FY,MONTH($I2782),IF(YEAR($I2782)+IF($Q2782=1,RetAgeO,RetAgeE)&lt;FY,1,0)))</f>
        <v/>
      </c>
      <c r="V2782" s="38">
        <f>IF(OR($R2782=0,NOT(ISNUMBER($K2782))),0,IF(YEAR($K2782)=FY,MONTH($K2782),IF(YEAR($K2782)&lt;FY,1,0)))</f>
        <v/>
      </c>
      <c r="W2782" s="38">
        <f>IF($R2782=0,0,MIN(12,IF(AND(ISNUMBER($O2782),$O2782&gt;=1,$O2782&lt;=12),INT($O2782),12),IF(AND(RetireExit="Yes",$U2782&gt;0),$U2782,12),IF(AND(ContractExit="Yes",$V2782&gt;0),$V2782,12)))</f>
        <v/>
      </c>
      <c r="X2782" s="37">
        <f>IF(ISNUMBER($P2782),$P2782,IncPct)</f>
        <v/>
      </c>
      <c r="Y2782" s="39">
        <f>IF($W2782=0,0,MAX(0,MIN($W2782,IncMonth-1))+MAX(0,$W2782-IncMonth+1)*(1+$X2782))</f>
        <v/>
      </c>
      <c r="Z2782" s="40">
        <f>IF($C2782="",0,IFERROR(INDEX(Departments!$B$5:$B$54,MATCH($C2782,Departments!$A$5:$A$54,0)),0))</f>
        <v/>
      </c>
      <c r="AA2782" s="41">
        <f>N($L2782)*$Y2782</f>
        <v/>
      </c>
      <c r="AB2782" s="41">
        <f>N($M2782)*$Y2782</f>
        <v/>
      </c>
      <c r="AC2782" s="41">
        <f>$AA2782*$Z2782</f>
        <v/>
      </c>
      <c r="AD2782" s="41">
        <f>$AA2782*BonusMonths/12</f>
        <v/>
      </c>
      <c r="AE2782" s="41">
        <f>($AA2782+SI_Gross*$AB2782)*IF($Q2782=1,SI_O,SI_E)</f>
        <v/>
      </c>
      <c r="AF2782" s="41">
        <f>IF($Q2782=1,0,$AA2782*EOSB)</f>
        <v/>
      </c>
      <c r="AG2782" s="41">
        <f>$AN2782*$W2782</f>
        <v/>
      </c>
      <c r="AH2782" s="41">
        <f>SUM($AA2782:$AG2782)</f>
        <v/>
      </c>
      <c r="AI2782" s="41">
        <f>12*($AM2782+$AN2782)</f>
        <v/>
      </c>
      <c r="AJ2782" s="41">
        <f>$AM2782*((IncMonth-1)+(13-IncMonth)*(1+$X2782))+12*$AN2782</f>
        <v/>
      </c>
      <c r="AK2782" s="41">
        <f>IF($R2782=1,N($L2782)+N($M2782),0)</f>
        <v/>
      </c>
      <c r="AL2782">
        <f>IF($C2782="","",IF(N($L2782)&lt;=0,"Basic salary missing",IF(ISNA(MATCH($C2782,Departments!$A$5:$A$54,0)),"Department not on Departments sheet",IF(AND($I2782&lt;&gt;"",NOT(ISNUMBER($I2782))),"Date of birth is text, not a date",IF(AND($K2782&lt;&gt;"",NOT(ISNUMBER($K2782))),"Contract end is text, not a date","")))))</f>
        <v/>
      </c>
      <c r="AM2782" s="41">
        <f>IF($R2782=0,0,N($L2782)*(1+$Z2782+BonusMonths/12+IF($Q2782=1,0,EOSB))+N($M2782)+(N($L2782)+SI_Gross*N($M2782))*IF($Q2782=1,SI_O,SI_E))</f>
        <v/>
      </c>
      <c r="AN2782" s="41">
        <f>IF($R2782=0,0,(IF($Q2782=1,MedO,MedE+Ticket)+Training)/12)</f>
        <v/>
      </c>
    </row>
    <row r="2783">
      <c r="I2783" s="35" t="n"/>
      <c r="J2783" s="35" t="n"/>
      <c r="K2783" s="35" t="n"/>
      <c r="L2783" s="36" t="n"/>
      <c r="M2783" s="36" t="n"/>
      <c r="P2783" s="37" t="n"/>
      <c r="Q2783" s="38">
        <f>IF($C2783="",0,IF(OR(LOWER(TRIM($G2783))="omani",LOWER(TRIM($G2783))="oman",LOWER(TRIM($G2783))="om",LOWER(TRIM($G2783))="local"),1,0))</f>
        <v/>
      </c>
      <c r="R2783" s="38">
        <f>IF($C2783="",0,IF(OR(ISNUMBER(SEARCH("resign",$N2783)),ISNUMBER(SEARCH("terminat",$N2783)),ISNUMBER(SEARCH("inactive",$N2783)),ISNUMBER(SEARCH("vacan",$N2783)),ISNUMBER(SEARCH("deceased",$N2783)),ISNUMBER(SEARCH("separated",$N2783))),0,1))</f>
        <v/>
      </c>
      <c r="S2783">
        <f>IF(OR($R2783=0,NOT(ISNUMBER($I2783))),"",IFERROR(DATEDIF($I2783,DATE(FY,1,1),"y"),""))</f>
        <v/>
      </c>
      <c r="T2783">
        <f>IF(OR($R2783=0,NOT(ISNUMBER($J2783))),"",IFERROR(DATEDIF($J2783,DATE(FY,1,1),"y"),0))</f>
        <v/>
      </c>
      <c r="U2783" s="38">
        <f>IF(OR($R2783=0,NOT(ISNUMBER($I2783))),0,IF(YEAR($I2783)+IF($Q2783=1,RetAgeO,RetAgeE)=FY,MONTH($I2783),IF(YEAR($I2783)+IF($Q2783=1,RetAgeO,RetAgeE)&lt;FY,1,0)))</f>
        <v/>
      </c>
      <c r="V2783" s="38">
        <f>IF(OR($R2783=0,NOT(ISNUMBER($K2783))),0,IF(YEAR($K2783)=FY,MONTH($K2783),IF(YEAR($K2783)&lt;FY,1,0)))</f>
        <v/>
      </c>
      <c r="W2783" s="38">
        <f>IF($R2783=0,0,MIN(12,IF(AND(ISNUMBER($O2783),$O2783&gt;=1,$O2783&lt;=12),INT($O2783),12),IF(AND(RetireExit="Yes",$U2783&gt;0),$U2783,12),IF(AND(ContractExit="Yes",$V2783&gt;0),$V2783,12)))</f>
        <v/>
      </c>
      <c r="X2783" s="37">
        <f>IF(ISNUMBER($P2783),$P2783,IncPct)</f>
        <v/>
      </c>
      <c r="Y2783" s="39">
        <f>IF($W2783=0,0,MAX(0,MIN($W2783,IncMonth-1))+MAX(0,$W2783-IncMonth+1)*(1+$X2783))</f>
        <v/>
      </c>
      <c r="Z2783" s="40">
        <f>IF($C2783="",0,IFERROR(INDEX(Departments!$B$5:$B$54,MATCH($C2783,Departments!$A$5:$A$54,0)),0))</f>
        <v/>
      </c>
      <c r="AA2783" s="41">
        <f>N($L2783)*$Y2783</f>
        <v/>
      </c>
      <c r="AB2783" s="41">
        <f>N($M2783)*$Y2783</f>
        <v/>
      </c>
      <c r="AC2783" s="41">
        <f>$AA2783*$Z2783</f>
        <v/>
      </c>
      <c r="AD2783" s="41">
        <f>$AA2783*BonusMonths/12</f>
        <v/>
      </c>
      <c r="AE2783" s="41">
        <f>($AA2783+SI_Gross*$AB2783)*IF($Q2783=1,SI_O,SI_E)</f>
        <v/>
      </c>
      <c r="AF2783" s="41">
        <f>IF($Q2783=1,0,$AA2783*EOSB)</f>
        <v/>
      </c>
      <c r="AG2783" s="41">
        <f>$AN2783*$W2783</f>
        <v/>
      </c>
      <c r="AH2783" s="41">
        <f>SUM($AA2783:$AG2783)</f>
        <v/>
      </c>
      <c r="AI2783" s="41">
        <f>12*($AM2783+$AN2783)</f>
        <v/>
      </c>
      <c r="AJ2783" s="41">
        <f>$AM2783*((IncMonth-1)+(13-IncMonth)*(1+$X2783))+12*$AN2783</f>
        <v/>
      </c>
      <c r="AK2783" s="41">
        <f>IF($R2783=1,N($L2783)+N($M2783),0)</f>
        <v/>
      </c>
      <c r="AL2783">
        <f>IF($C2783="","",IF(N($L2783)&lt;=0,"Basic salary missing",IF(ISNA(MATCH($C2783,Departments!$A$5:$A$54,0)),"Department not on Departments sheet",IF(AND($I2783&lt;&gt;"",NOT(ISNUMBER($I2783))),"Date of birth is text, not a date",IF(AND($K2783&lt;&gt;"",NOT(ISNUMBER($K2783))),"Contract end is text, not a date","")))))</f>
        <v/>
      </c>
      <c r="AM2783" s="41">
        <f>IF($R2783=0,0,N($L2783)*(1+$Z2783+BonusMonths/12+IF($Q2783=1,0,EOSB))+N($M2783)+(N($L2783)+SI_Gross*N($M2783))*IF($Q2783=1,SI_O,SI_E))</f>
        <v/>
      </c>
      <c r="AN2783" s="41">
        <f>IF($R2783=0,0,(IF($Q2783=1,MedO,MedE+Ticket)+Training)/12)</f>
        <v/>
      </c>
    </row>
    <row r="2784">
      <c r="I2784" s="35" t="n"/>
      <c r="J2784" s="35" t="n"/>
      <c r="K2784" s="35" t="n"/>
      <c r="L2784" s="36" t="n"/>
      <c r="M2784" s="36" t="n"/>
      <c r="P2784" s="37" t="n"/>
      <c r="Q2784" s="38">
        <f>IF($C2784="",0,IF(OR(LOWER(TRIM($G2784))="omani",LOWER(TRIM($G2784))="oman",LOWER(TRIM($G2784))="om",LOWER(TRIM($G2784))="local"),1,0))</f>
        <v/>
      </c>
      <c r="R2784" s="38">
        <f>IF($C2784="",0,IF(OR(ISNUMBER(SEARCH("resign",$N2784)),ISNUMBER(SEARCH("terminat",$N2784)),ISNUMBER(SEARCH("inactive",$N2784)),ISNUMBER(SEARCH("vacan",$N2784)),ISNUMBER(SEARCH("deceased",$N2784)),ISNUMBER(SEARCH("separated",$N2784))),0,1))</f>
        <v/>
      </c>
      <c r="S2784">
        <f>IF(OR($R2784=0,NOT(ISNUMBER($I2784))),"",IFERROR(DATEDIF($I2784,DATE(FY,1,1),"y"),""))</f>
        <v/>
      </c>
      <c r="T2784">
        <f>IF(OR($R2784=0,NOT(ISNUMBER($J2784))),"",IFERROR(DATEDIF($J2784,DATE(FY,1,1),"y"),0))</f>
        <v/>
      </c>
      <c r="U2784" s="38">
        <f>IF(OR($R2784=0,NOT(ISNUMBER($I2784))),0,IF(YEAR($I2784)+IF($Q2784=1,RetAgeO,RetAgeE)=FY,MONTH($I2784),IF(YEAR($I2784)+IF($Q2784=1,RetAgeO,RetAgeE)&lt;FY,1,0)))</f>
        <v/>
      </c>
      <c r="V2784" s="38">
        <f>IF(OR($R2784=0,NOT(ISNUMBER($K2784))),0,IF(YEAR($K2784)=FY,MONTH($K2784),IF(YEAR($K2784)&lt;FY,1,0)))</f>
        <v/>
      </c>
      <c r="W2784" s="38">
        <f>IF($R2784=0,0,MIN(12,IF(AND(ISNUMBER($O2784),$O2784&gt;=1,$O2784&lt;=12),INT($O2784),12),IF(AND(RetireExit="Yes",$U2784&gt;0),$U2784,12),IF(AND(ContractExit="Yes",$V2784&gt;0),$V2784,12)))</f>
        <v/>
      </c>
      <c r="X2784" s="37">
        <f>IF(ISNUMBER($P2784),$P2784,IncPct)</f>
        <v/>
      </c>
      <c r="Y2784" s="39">
        <f>IF($W2784=0,0,MAX(0,MIN($W2784,IncMonth-1))+MAX(0,$W2784-IncMonth+1)*(1+$X2784))</f>
        <v/>
      </c>
      <c r="Z2784" s="40">
        <f>IF($C2784="",0,IFERROR(INDEX(Departments!$B$5:$B$54,MATCH($C2784,Departments!$A$5:$A$54,0)),0))</f>
        <v/>
      </c>
      <c r="AA2784" s="41">
        <f>N($L2784)*$Y2784</f>
        <v/>
      </c>
      <c r="AB2784" s="41">
        <f>N($M2784)*$Y2784</f>
        <v/>
      </c>
      <c r="AC2784" s="41">
        <f>$AA2784*$Z2784</f>
        <v/>
      </c>
      <c r="AD2784" s="41">
        <f>$AA2784*BonusMonths/12</f>
        <v/>
      </c>
      <c r="AE2784" s="41">
        <f>($AA2784+SI_Gross*$AB2784)*IF($Q2784=1,SI_O,SI_E)</f>
        <v/>
      </c>
      <c r="AF2784" s="41">
        <f>IF($Q2784=1,0,$AA2784*EOSB)</f>
        <v/>
      </c>
      <c r="AG2784" s="41">
        <f>$AN2784*$W2784</f>
        <v/>
      </c>
      <c r="AH2784" s="41">
        <f>SUM($AA2784:$AG2784)</f>
        <v/>
      </c>
      <c r="AI2784" s="41">
        <f>12*($AM2784+$AN2784)</f>
        <v/>
      </c>
      <c r="AJ2784" s="41">
        <f>$AM2784*((IncMonth-1)+(13-IncMonth)*(1+$X2784))+12*$AN2784</f>
        <v/>
      </c>
      <c r="AK2784" s="41">
        <f>IF($R2784=1,N($L2784)+N($M2784),0)</f>
        <v/>
      </c>
      <c r="AL2784">
        <f>IF($C2784="","",IF(N($L2784)&lt;=0,"Basic salary missing",IF(ISNA(MATCH($C2784,Departments!$A$5:$A$54,0)),"Department not on Departments sheet",IF(AND($I2784&lt;&gt;"",NOT(ISNUMBER($I2784))),"Date of birth is text, not a date",IF(AND($K2784&lt;&gt;"",NOT(ISNUMBER($K2784))),"Contract end is text, not a date","")))))</f>
        <v/>
      </c>
      <c r="AM2784" s="41">
        <f>IF($R2784=0,0,N($L2784)*(1+$Z2784+BonusMonths/12+IF($Q2784=1,0,EOSB))+N($M2784)+(N($L2784)+SI_Gross*N($M2784))*IF($Q2784=1,SI_O,SI_E))</f>
        <v/>
      </c>
      <c r="AN2784" s="41">
        <f>IF($R2784=0,0,(IF($Q2784=1,MedO,MedE+Ticket)+Training)/12)</f>
        <v/>
      </c>
    </row>
    <row r="2785">
      <c r="I2785" s="35" t="n"/>
      <c r="J2785" s="35" t="n"/>
      <c r="K2785" s="35" t="n"/>
      <c r="L2785" s="36" t="n"/>
      <c r="M2785" s="36" t="n"/>
      <c r="P2785" s="37" t="n"/>
      <c r="Q2785" s="38">
        <f>IF($C2785="",0,IF(OR(LOWER(TRIM($G2785))="omani",LOWER(TRIM($G2785))="oman",LOWER(TRIM($G2785))="om",LOWER(TRIM($G2785))="local"),1,0))</f>
        <v/>
      </c>
      <c r="R2785" s="38">
        <f>IF($C2785="",0,IF(OR(ISNUMBER(SEARCH("resign",$N2785)),ISNUMBER(SEARCH("terminat",$N2785)),ISNUMBER(SEARCH("inactive",$N2785)),ISNUMBER(SEARCH("vacan",$N2785)),ISNUMBER(SEARCH("deceased",$N2785)),ISNUMBER(SEARCH("separated",$N2785))),0,1))</f>
        <v/>
      </c>
      <c r="S2785">
        <f>IF(OR($R2785=0,NOT(ISNUMBER($I2785))),"",IFERROR(DATEDIF($I2785,DATE(FY,1,1),"y"),""))</f>
        <v/>
      </c>
      <c r="T2785">
        <f>IF(OR($R2785=0,NOT(ISNUMBER($J2785))),"",IFERROR(DATEDIF($J2785,DATE(FY,1,1),"y"),0))</f>
        <v/>
      </c>
      <c r="U2785" s="38">
        <f>IF(OR($R2785=0,NOT(ISNUMBER($I2785))),0,IF(YEAR($I2785)+IF($Q2785=1,RetAgeO,RetAgeE)=FY,MONTH($I2785),IF(YEAR($I2785)+IF($Q2785=1,RetAgeO,RetAgeE)&lt;FY,1,0)))</f>
        <v/>
      </c>
      <c r="V2785" s="38">
        <f>IF(OR($R2785=0,NOT(ISNUMBER($K2785))),0,IF(YEAR($K2785)=FY,MONTH($K2785),IF(YEAR($K2785)&lt;FY,1,0)))</f>
        <v/>
      </c>
      <c r="W2785" s="38">
        <f>IF($R2785=0,0,MIN(12,IF(AND(ISNUMBER($O2785),$O2785&gt;=1,$O2785&lt;=12),INT($O2785),12),IF(AND(RetireExit="Yes",$U2785&gt;0),$U2785,12),IF(AND(ContractExit="Yes",$V2785&gt;0),$V2785,12)))</f>
        <v/>
      </c>
      <c r="X2785" s="37">
        <f>IF(ISNUMBER($P2785),$P2785,IncPct)</f>
        <v/>
      </c>
      <c r="Y2785" s="39">
        <f>IF($W2785=0,0,MAX(0,MIN($W2785,IncMonth-1))+MAX(0,$W2785-IncMonth+1)*(1+$X2785))</f>
        <v/>
      </c>
      <c r="Z2785" s="40">
        <f>IF($C2785="",0,IFERROR(INDEX(Departments!$B$5:$B$54,MATCH($C2785,Departments!$A$5:$A$54,0)),0))</f>
        <v/>
      </c>
      <c r="AA2785" s="41">
        <f>N($L2785)*$Y2785</f>
        <v/>
      </c>
      <c r="AB2785" s="41">
        <f>N($M2785)*$Y2785</f>
        <v/>
      </c>
      <c r="AC2785" s="41">
        <f>$AA2785*$Z2785</f>
        <v/>
      </c>
      <c r="AD2785" s="41">
        <f>$AA2785*BonusMonths/12</f>
        <v/>
      </c>
      <c r="AE2785" s="41">
        <f>($AA2785+SI_Gross*$AB2785)*IF($Q2785=1,SI_O,SI_E)</f>
        <v/>
      </c>
      <c r="AF2785" s="41">
        <f>IF($Q2785=1,0,$AA2785*EOSB)</f>
        <v/>
      </c>
      <c r="AG2785" s="41">
        <f>$AN2785*$W2785</f>
        <v/>
      </c>
      <c r="AH2785" s="41">
        <f>SUM($AA2785:$AG2785)</f>
        <v/>
      </c>
      <c r="AI2785" s="41">
        <f>12*($AM2785+$AN2785)</f>
        <v/>
      </c>
      <c r="AJ2785" s="41">
        <f>$AM2785*((IncMonth-1)+(13-IncMonth)*(1+$X2785))+12*$AN2785</f>
        <v/>
      </c>
      <c r="AK2785" s="41">
        <f>IF($R2785=1,N($L2785)+N($M2785),0)</f>
        <v/>
      </c>
      <c r="AL2785">
        <f>IF($C2785="","",IF(N($L2785)&lt;=0,"Basic salary missing",IF(ISNA(MATCH($C2785,Departments!$A$5:$A$54,0)),"Department not on Departments sheet",IF(AND($I2785&lt;&gt;"",NOT(ISNUMBER($I2785))),"Date of birth is text, not a date",IF(AND($K2785&lt;&gt;"",NOT(ISNUMBER($K2785))),"Contract end is text, not a date","")))))</f>
        <v/>
      </c>
      <c r="AM2785" s="41">
        <f>IF($R2785=0,0,N($L2785)*(1+$Z2785+BonusMonths/12+IF($Q2785=1,0,EOSB))+N($M2785)+(N($L2785)+SI_Gross*N($M2785))*IF($Q2785=1,SI_O,SI_E))</f>
        <v/>
      </c>
      <c r="AN2785" s="41">
        <f>IF($R2785=0,0,(IF($Q2785=1,MedO,MedE+Ticket)+Training)/12)</f>
        <v/>
      </c>
    </row>
    <row r="2786">
      <c r="I2786" s="35" t="n"/>
      <c r="J2786" s="35" t="n"/>
      <c r="K2786" s="35" t="n"/>
      <c r="L2786" s="36" t="n"/>
      <c r="M2786" s="36" t="n"/>
      <c r="P2786" s="37" t="n"/>
      <c r="Q2786" s="38">
        <f>IF($C2786="",0,IF(OR(LOWER(TRIM($G2786))="omani",LOWER(TRIM($G2786))="oman",LOWER(TRIM($G2786))="om",LOWER(TRIM($G2786))="local"),1,0))</f>
        <v/>
      </c>
      <c r="R2786" s="38">
        <f>IF($C2786="",0,IF(OR(ISNUMBER(SEARCH("resign",$N2786)),ISNUMBER(SEARCH("terminat",$N2786)),ISNUMBER(SEARCH("inactive",$N2786)),ISNUMBER(SEARCH("vacan",$N2786)),ISNUMBER(SEARCH("deceased",$N2786)),ISNUMBER(SEARCH("separated",$N2786))),0,1))</f>
        <v/>
      </c>
      <c r="S2786">
        <f>IF(OR($R2786=0,NOT(ISNUMBER($I2786))),"",IFERROR(DATEDIF($I2786,DATE(FY,1,1),"y"),""))</f>
        <v/>
      </c>
      <c r="T2786">
        <f>IF(OR($R2786=0,NOT(ISNUMBER($J2786))),"",IFERROR(DATEDIF($J2786,DATE(FY,1,1),"y"),0))</f>
        <v/>
      </c>
      <c r="U2786" s="38">
        <f>IF(OR($R2786=0,NOT(ISNUMBER($I2786))),0,IF(YEAR($I2786)+IF($Q2786=1,RetAgeO,RetAgeE)=FY,MONTH($I2786),IF(YEAR($I2786)+IF($Q2786=1,RetAgeO,RetAgeE)&lt;FY,1,0)))</f>
        <v/>
      </c>
      <c r="V2786" s="38">
        <f>IF(OR($R2786=0,NOT(ISNUMBER($K2786))),0,IF(YEAR($K2786)=FY,MONTH($K2786),IF(YEAR($K2786)&lt;FY,1,0)))</f>
        <v/>
      </c>
      <c r="W2786" s="38">
        <f>IF($R2786=0,0,MIN(12,IF(AND(ISNUMBER($O2786),$O2786&gt;=1,$O2786&lt;=12),INT($O2786),12),IF(AND(RetireExit="Yes",$U2786&gt;0),$U2786,12),IF(AND(ContractExit="Yes",$V2786&gt;0),$V2786,12)))</f>
        <v/>
      </c>
      <c r="X2786" s="37">
        <f>IF(ISNUMBER($P2786),$P2786,IncPct)</f>
        <v/>
      </c>
      <c r="Y2786" s="39">
        <f>IF($W2786=0,0,MAX(0,MIN($W2786,IncMonth-1))+MAX(0,$W2786-IncMonth+1)*(1+$X2786))</f>
        <v/>
      </c>
      <c r="Z2786" s="40">
        <f>IF($C2786="",0,IFERROR(INDEX(Departments!$B$5:$B$54,MATCH($C2786,Departments!$A$5:$A$54,0)),0))</f>
        <v/>
      </c>
      <c r="AA2786" s="41">
        <f>N($L2786)*$Y2786</f>
        <v/>
      </c>
      <c r="AB2786" s="41">
        <f>N($M2786)*$Y2786</f>
        <v/>
      </c>
      <c r="AC2786" s="41">
        <f>$AA2786*$Z2786</f>
        <v/>
      </c>
      <c r="AD2786" s="41">
        <f>$AA2786*BonusMonths/12</f>
        <v/>
      </c>
      <c r="AE2786" s="41">
        <f>($AA2786+SI_Gross*$AB2786)*IF($Q2786=1,SI_O,SI_E)</f>
        <v/>
      </c>
      <c r="AF2786" s="41">
        <f>IF($Q2786=1,0,$AA2786*EOSB)</f>
        <v/>
      </c>
      <c r="AG2786" s="41">
        <f>$AN2786*$W2786</f>
        <v/>
      </c>
      <c r="AH2786" s="41">
        <f>SUM($AA2786:$AG2786)</f>
        <v/>
      </c>
      <c r="AI2786" s="41">
        <f>12*($AM2786+$AN2786)</f>
        <v/>
      </c>
      <c r="AJ2786" s="41">
        <f>$AM2786*((IncMonth-1)+(13-IncMonth)*(1+$X2786))+12*$AN2786</f>
        <v/>
      </c>
      <c r="AK2786" s="41">
        <f>IF($R2786=1,N($L2786)+N($M2786),0)</f>
        <v/>
      </c>
      <c r="AL2786">
        <f>IF($C2786="","",IF(N($L2786)&lt;=0,"Basic salary missing",IF(ISNA(MATCH($C2786,Departments!$A$5:$A$54,0)),"Department not on Departments sheet",IF(AND($I2786&lt;&gt;"",NOT(ISNUMBER($I2786))),"Date of birth is text, not a date",IF(AND($K2786&lt;&gt;"",NOT(ISNUMBER($K2786))),"Contract end is text, not a date","")))))</f>
        <v/>
      </c>
      <c r="AM2786" s="41">
        <f>IF($R2786=0,0,N($L2786)*(1+$Z2786+BonusMonths/12+IF($Q2786=1,0,EOSB))+N($M2786)+(N($L2786)+SI_Gross*N($M2786))*IF($Q2786=1,SI_O,SI_E))</f>
        <v/>
      </c>
      <c r="AN2786" s="41">
        <f>IF($R2786=0,0,(IF($Q2786=1,MedO,MedE+Ticket)+Training)/12)</f>
        <v/>
      </c>
    </row>
    <row r="2787">
      <c r="I2787" s="35" t="n"/>
      <c r="J2787" s="35" t="n"/>
      <c r="K2787" s="35" t="n"/>
      <c r="L2787" s="36" t="n"/>
      <c r="M2787" s="36" t="n"/>
      <c r="P2787" s="37" t="n"/>
      <c r="Q2787" s="38">
        <f>IF($C2787="",0,IF(OR(LOWER(TRIM($G2787))="omani",LOWER(TRIM($G2787))="oman",LOWER(TRIM($G2787))="om",LOWER(TRIM($G2787))="local"),1,0))</f>
        <v/>
      </c>
      <c r="R2787" s="38">
        <f>IF($C2787="",0,IF(OR(ISNUMBER(SEARCH("resign",$N2787)),ISNUMBER(SEARCH("terminat",$N2787)),ISNUMBER(SEARCH("inactive",$N2787)),ISNUMBER(SEARCH("vacan",$N2787)),ISNUMBER(SEARCH("deceased",$N2787)),ISNUMBER(SEARCH("separated",$N2787))),0,1))</f>
        <v/>
      </c>
      <c r="S2787">
        <f>IF(OR($R2787=0,NOT(ISNUMBER($I2787))),"",IFERROR(DATEDIF($I2787,DATE(FY,1,1),"y"),""))</f>
        <v/>
      </c>
      <c r="T2787">
        <f>IF(OR($R2787=0,NOT(ISNUMBER($J2787))),"",IFERROR(DATEDIF($J2787,DATE(FY,1,1),"y"),0))</f>
        <v/>
      </c>
      <c r="U2787" s="38">
        <f>IF(OR($R2787=0,NOT(ISNUMBER($I2787))),0,IF(YEAR($I2787)+IF($Q2787=1,RetAgeO,RetAgeE)=FY,MONTH($I2787),IF(YEAR($I2787)+IF($Q2787=1,RetAgeO,RetAgeE)&lt;FY,1,0)))</f>
        <v/>
      </c>
      <c r="V2787" s="38">
        <f>IF(OR($R2787=0,NOT(ISNUMBER($K2787))),0,IF(YEAR($K2787)=FY,MONTH($K2787),IF(YEAR($K2787)&lt;FY,1,0)))</f>
        <v/>
      </c>
      <c r="W2787" s="38">
        <f>IF($R2787=0,0,MIN(12,IF(AND(ISNUMBER($O2787),$O2787&gt;=1,$O2787&lt;=12),INT($O2787),12),IF(AND(RetireExit="Yes",$U2787&gt;0),$U2787,12),IF(AND(ContractExit="Yes",$V2787&gt;0),$V2787,12)))</f>
        <v/>
      </c>
      <c r="X2787" s="37">
        <f>IF(ISNUMBER($P2787),$P2787,IncPct)</f>
        <v/>
      </c>
      <c r="Y2787" s="39">
        <f>IF($W2787=0,0,MAX(0,MIN($W2787,IncMonth-1))+MAX(0,$W2787-IncMonth+1)*(1+$X2787))</f>
        <v/>
      </c>
      <c r="Z2787" s="40">
        <f>IF($C2787="",0,IFERROR(INDEX(Departments!$B$5:$B$54,MATCH($C2787,Departments!$A$5:$A$54,0)),0))</f>
        <v/>
      </c>
      <c r="AA2787" s="41">
        <f>N($L2787)*$Y2787</f>
        <v/>
      </c>
      <c r="AB2787" s="41">
        <f>N($M2787)*$Y2787</f>
        <v/>
      </c>
      <c r="AC2787" s="41">
        <f>$AA2787*$Z2787</f>
        <v/>
      </c>
      <c r="AD2787" s="41">
        <f>$AA2787*BonusMonths/12</f>
        <v/>
      </c>
      <c r="AE2787" s="41">
        <f>($AA2787+SI_Gross*$AB2787)*IF($Q2787=1,SI_O,SI_E)</f>
        <v/>
      </c>
      <c r="AF2787" s="41">
        <f>IF($Q2787=1,0,$AA2787*EOSB)</f>
        <v/>
      </c>
      <c r="AG2787" s="41">
        <f>$AN2787*$W2787</f>
        <v/>
      </c>
      <c r="AH2787" s="41">
        <f>SUM($AA2787:$AG2787)</f>
        <v/>
      </c>
      <c r="AI2787" s="41">
        <f>12*($AM2787+$AN2787)</f>
        <v/>
      </c>
      <c r="AJ2787" s="41">
        <f>$AM2787*((IncMonth-1)+(13-IncMonth)*(1+$X2787))+12*$AN2787</f>
        <v/>
      </c>
      <c r="AK2787" s="41">
        <f>IF($R2787=1,N($L2787)+N($M2787),0)</f>
        <v/>
      </c>
      <c r="AL2787">
        <f>IF($C2787="","",IF(N($L2787)&lt;=0,"Basic salary missing",IF(ISNA(MATCH($C2787,Departments!$A$5:$A$54,0)),"Department not on Departments sheet",IF(AND($I2787&lt;&gt;"",NOT(ISNUMBER($I2787))),"Date of birth is text, not a date",IF(AND($K2787&lt;&gt;"",NOT(ISNUMBER($K2787))),"Contract end is text, not a date","")))))</f>
        <v/>
      </c>
      <c r="AM2787" s="41">
        <f>IF($R2787=0,0,N($L2787)*(1+$Z2787+BonusMonths/12+IF($Q2787=1,0,EOSB))+N($M2787)+(N($L2787)+SI_Gross*N($M2787))*IF($Q2787=1,SI_O,SI_E))</f>
        <v/>
      </c>
      <c r="AN2787" s="41">
        <f>IF($R2787=0,0,(IF($Q2787=1,MedO,MedE+Ticket)+Training)/12)</f>
        <v/>
      </c>
    </row>
    <row r="2788">
      <c r="I2788" s="35" t="n"/>
      <c r="J2788" s="35" t="n"/>
      <c r="K2788" s="35" t="n"/>
      <c r="L2788" s="36" t="n"/>
      <c r="M2788" s="36" t="n"/>
      <c r="P2788" s="37" t="n"/>
      <c r="Q2788" s="38">
        <f>IF($C2788="",0,IF(OR(LOWER(TRIM($G2788))="omani",LOWER(TRIM($G2788))="oman",LOWER(TRIM($G2788))="om",LOWER(TRIM($G2788))="local"),1,0))</f>
        <v/>
      </c>
      <c r="R2788" s="38">
        <f>IF($C2788="",0,IF(OR(ISNUMBER(SEARCH("resign",$N2788)),ISNUMBER(SEARCH("terminat",$N2788)),ISNUMBER(SEARCH("inactive",$N2788)),ISNUMBER(SEARCH("vacan",$N2788)),ISNUMBER(SEARCH("deceased",$N2788)),ISNUMBER(SEARCH("separated",$N2788))),0,1))</f>
        <v/>
      </c>
      <c r="S2788">
        <f>IF(OR($R2788=0,NOT(ISNUMBER($I2788))),"",IFERROR(DATEDIF($I2788,DATE(FY,1,1),"y"),""))</f>
        <v/>
      </c>
      <c r="T2788">
        <f>IF(OR($R2788=0,NOT(ISNUMBER($J2788))),"",IFERROR(DATEDIF($J2788,DATE(FY,1,1),"y"),0))</f>
        <v/>
      </c>
      <c r="U2788" s="38">
        <f>IF(OR($R2788=0,NOT(ISNUMBER($I2788))),0,IF(YEAR($I2788)+IF($Q2788=1,RetAgeO,RetAgeE)=FY,MONTH($I2788),IF(YEAR($I2788)+IF($Q2788=1,RetAgeO,RetAgeE)&lt;FY,1,0)))</f>
        <v/>
      </c>
      <c r="V2788" s="38">
        <f>IF(OR($R2788=0,NOT(ISNUMBER($K2788))),0,IF(YEAR($K2788)=FY,MONTH($K2788),IF(YEAR($K2788)&lt;FY,1,0)))</f>
        <v/>
      </c>
      <c r="W2788" s="38">
        <f>IF($R2788=0,0,MIN(12,IF(AND(ISNUMBER($O2788),$O2788&gt;=1,$O2788&lt;=12),INT($O2788),12),IF(AND(RetireExit="Yes",$U2788&gt;0),$U2788,12),IF(AND(ContractExit="Yes",$V2788&gt;0),$V2788,12)))</f>
        <v/>
      </c>
      <c r="X2788" s="37">
        <f>IF(ISNUMBER($P2788),$P2788,IncPct)</f>
        <v/>
      </c>
      <c r="Y2788" s="39">
        <f>IF($W2788=0,0,MAX(0,MIN($W2788,IncMonth-1))+MAX(0,$W2788-IncMonth+1)*(1+$X2788))</f>
        <v/>
      </c>
      <c r="Z2788" s="40">
        <f>IF($C2788="",0,IFERROR(INDEX(Departments!$B$5:$B$54,MATCH($C2788,Departments!$A$5:$A$54,0)),0))</f>
        <v/>
      </c>
      <c r="AA2788" s="41">
        <f>N($L2788)*$Y2788</f>
        <v/>
      </c>
      <c r="AB2788" s="41">
        <f>N($M2788)*$Y2788</f>
        <v/>
      </c>
      <c r="AC2788" s="41">
        <f>$AA2788*$Z2788</f>
        <v/>
      </c>
      <c r="AD2788" s="41">
        <f>$AA2788*BonusMonths/12</f>
        <v/>
      </c>
      <c r="AE2788" s="41">
        <f>($AA2788+SI_Gross*$AB2788)*IF($Q2788=1,SI_O,SI_E)</f>
        <v/>
      </c>
      <c r="AF2788" s="41">
        <f>IF($Q2788=1,0,$AA2788*EOSB)</f>
        <v/>
      </c>
      <c r="AG2788" s="41">
        <f>$AN2788*$W2788</f>
        <v/>
      </c>
      <c r="AH2788" s="41">
        <f>SUM($AA2788:$AG2788)</f>
        <v/>
      </c>
      <c r="AI2788" s="41">
        <f>12*($AM2788+$AN2788)</f>
        <v/>
      </c>
      <c r="AJ2788" s="41">
        <f>$AM2788*((IncMonth-1)+(13-IncMonth)*(1+$X2788))+12*$AN2788</f>
        <v/>
      </c>
      <c r="AK2788" s="41">
        <f>IF($R2788=1,N($L2788)+N($M2788),0)</f>
        <v/>
      </c>
      <c r="AL2788">
        <f>IF($C2788="","",IF(N($L2788)&lt;=0,"Basic salary missing",IF(ISNA(MATCH($C2788,Departments!$A$5:$A$54,0)),"Department not on Departments sheet",IF(AND($I2788&lt;&gt;"",NOT(ISNUMBER($I2788))),"Date of birth is text, not a date",IF(AND($K2788&lt;&gt;"",NOT(ISNUMBER($K2788))),"Contract end is text, not a date","")))))</f>
        <v/>
      </c>
      <c r="AM2788" s="41">
        <f>IF($R2788=0,0,N($L2788)*(1+$Z2788+BonusMonths/12+IF($Q2788=1,0,EOSB))+N($M2788)+(N($L2788)+SI_Gross*N($M2788))*IF($Q2788=1,SI_O,SI_E))</f>
        <v/>
      </c>
      <c r="AN2788" s="41">
        <f>IF($R2788=0,0,(IF($Q2788=1,MedO,MedE+Ticket)+Training)/12)</f>
        <v/>
      </c>
    </row>
    <row r="2789">
      <c r="I2789" s="35" t="n"/>
      <c r="J2789" s="35" t="n"/>
      <c r="K2789" s="35" t="n"/>
      <c r="L2789" s="36" t="n"/>
      <c r="M2789" s="36" t="n"/>
      <c r="P2789" s="37" t="n"/>
      <c r="Q2789" s="38">
        <f>IF($C2789="",0,IF(OR(LOWER(TRIM($G2789))="omani",LOWER(TRIM($G2789))="oman",LOWER(TRIM($G2789))="om",LOWER(TRIM($G2789))="local"),1,0))</f>
        <v/>
      </c>
      <c r="R2789" s="38">
        <f>IF($C2789="",0,IF(OR(ISNUMBER(SEARCH("resign",$N2789)),ISNUMBER(SEARCH("terminat",$N2789)),ISNUMBER(SEARCH("inactive",$N2789)),ISNUMBER(SEARCH("vacan",$N2789)),ISNUMBER(SEARCH("deceased",$N2789)),ISNUMBER(SEARCH("separated",$N2789))),0,1))</f>
        <v/>
      </c>
      <c r="S2789">
        <f>IF(OR($R2789=0,NOT(ISNUMBER($I2789))),"",IFERROR(DATEDIF($I2789,DATE(FY,1,1),"y"),""))</f>
        <v/>
      </c>
      <c r="T2789">
        <f>IF(OR($R2789=0,NOT(ISNUMBER($J2789))),"",IFERROR(DATEDIF($J2789,DATE(FY,1,1),"y"),0))</f>
        <v/>
      </c>
      <c r="U2789" s="38">
        <f>IF(OR($R2789=0,NOT(ISNUMBER($I2789))),0,IF(YEAR($I2789)+IF($Q2789=1,RetAgeO,RetAgeE)=FY,MONTH($I2789),IF(YEAR($I2789)+IF($Q2789=1,RetAgeO,RetAgeE)&lt;FY,1,0)))</f>
        <v/>
      </c>
      <c r="V2789" s="38">
        <f>IF(OR($R2789=0,NOT(ISNUMBER($K2789))),0,IF(YEAR($K2789)=FY,MONTH($K2789),IF(YEAR($K2789)&lt;FY,1,0)))</f>
        <v/>
      </c>
      <c r="W2789" s="38">
        <f>IF($R2789=0,0,MIN(12,IF(AND(ISNUMBER($O2789),$O2789&gt;=1,$O2789&lt;=12),INT($O2789),12),IF(AND(RetireExit="Yes",$U2789&gt;0),$U2789,12),IF(AND(ContractExit="Yes",$V2789&gt;0),$V2789,12)))</f>
        <v/>
      </c>
      <c r="X2789" s="37">
        <f>IF(ISNUMBER($P2789),$P2789,IncPct)</f>
        <v/>
      </c>
      <c r="Y2789" s="39">
        <f>IF($W2789=0,0,MAX(0,MIN($W2789,IncMonth-1))+MAX(0,$W2789-IncMonth+1)*(1+$X2789))</f>
        <v/>
      </c>
      <c r="Z2789" s="40">
        <f>IF($C2789="",0,IFERROR(INDEX(Departments!$B$5:$B$54,MATCH($C2789,Departments!$A$5:$A$54,0)),0))</f>
        <v/>
      </c>
      <c r="AA2789" s="41">
        <f>N($L2789)*$Y2789</f>
        <v/>
      </c>
      <c r="AB2789" s="41">
        <f>N($M2789)*$Y2789</f>
        <v/>
      </c>
      <c r="AC2789" s="41">
        <f>$AA2789*$Z2789</f>
        <v/>
      </c>
      <c r="AD2789" s="41">
        <f>$AA2789*BonusMonths/12</f>
        <v/>
      </c>
      <c r="AE2789" s="41">
        <f>($AA2789+SI_Gross*$AB2789)*IF($Q2789=1,SI_O,SI_E)</f>
        <v/>
      </c>
      <c r="AF2789" s="41">
        <f>IF($Q2789=1,0,$AA2789*EOSB)</f>
        <v/>
      </c>
      <c r="AG2789" s="41">
        <f>$AN2789*$W2789</f>
        <v/>
      </c>
      <c r="AH2789" s="41">
        <f>SUM($AA2789:$AG2789)</f>
        <v/>
      </c>
      <c r="AI2789" s="41">
        <f>12*($AM2789+$AN2789)</f>
        <v/>
      </c>
      <c r="AJ2789" s="41">
        <f>$AM2789*((IncMonth-1)+(13-IncMonth)*(1+$X2789))+12*$AN2789</f>
        <v/>
      </c>
      <c r="AK2789" s="41">
        <f>IF($R2789=1,N($L2789)+N($M2789),0)</f>
        <v/>
      </c>
      <c r="AL2789">
        <f>IF($C2789="","",IF(N($L2789)&lt;=0,"Basic salary missing",IF(ISNA(MATCH($C2789,Departments!$A$5:$A$54,0)),"Department not on Departments sheet",IF(AND($I2789&lt;&gt;"",NOT(ISNUMBER($I2789))),"Date of birth is text, not a date",IF(AND($K2789&lt;&gt;"",NOT(ISNUMBER($K2789))),"Contract end is text, not a date","")))))</f>
        <v/>
      </c>
      <c r="AM2789" s="41">
        <f>IF($R2789=0,0,N($L2789)*(1+$Z2789+BonusMonths/12+IF($Q2789=1,0,EOSB))+N($M2789)+(N($L2789)+SI_Gross*N($M2789))*IF($Q2789=1,SI_O,SI_E))</f>
        <v/>
      </c>
      <c r="AN2789" s="41">
        <f>IF($R2789=0,0,(IF($Q2789=1,MedO,MedE+Ticket)+Training)/12)</f>
        <v/>
      </c>
    </row>
    <row r="2790">
      <c r="I2790" s="35" t="n"/>
      <c r="J2790" s="35" t="n"/>
      <c r="K2790" s="35" t="n"/>
      <c r="L2790" s="36" t="n"/>
      <c r="M2790" s="36" t="n"/>
      <c r="P2790" s="37" t="n"/>
      <c r="Q2790" s="38">
        <f>IF($C2790="",0,IF(OR(LOWER(TRIM($G2790))="omani",LOWER(TRIM($G2790))="oman",LOWER(TRIM($G2790))="om",LOWER(TRIM($G2790))="local"),1,0))</f>
        <v/>
      </c>
      <c r="R2790" s="38">
        <f>IF($C2790="",0,IF(OR(ISNUMBER(SEARCH("resign",$N2790)),ISNUMBER(SEARCH("terminat",$N2790)),ISNUMBER(SEARCH("inactive",$N2790)),ISNUMBER(SEARCH("vacan",$N2790)),ISNUMBER(SEARCH("deceased",$N2790)),ISNUMBER(SEARCH("separated",$N2790))),0,1))</f>
        <v/>
      </c>
      <c r="S2790">
        <f>IF(OR($R2790=0,NOT(ISNUMBER($I2790))),"",IFERROR(DATEDIF($I2790,DATE(FY,1,1),"y"),""))</f>
        <v/>
      </c>
      <c r="T2790">
        <f>IF(OR($R2790=0,NOT(ISNUMBER($J2790))),"",IFERROR(DATEDIF($J2790,DATE(FY,1,1),"y"),0))</f>
        <v/>
      </c>
      <c r="U2790" s="38">
        <f>IF(OR($R2790=0,NOT(ISNUMBER($I2790))),0,IF(YEAR($I2790)+IF($Q2790=1,RetAgeO,RetAgeE)=FY,MONTH($I2790),IF(YEAR($I2790)+IF($Q2790=1,RetAgeO,RetAgeE)&lt;FY,1,0)))</f>
        <v/>
      </c>
      <c r="V2790" s="38">
        <f>IF(OR($R2790=0,NOT(ISNUMBER($K2790))),0,IF(YEAR($K2790)=FY,MONTH($K2790),IF(YEAR($K2790)&lt;FY,1,0)))</f>
        <v/>
      </c>
      <c r="W2790" s="38">
        <f>IF($R2790=0,0,MIN(12,IF(AND(ISNUMBER($O2790),$O2790&gt;=1,$O2790&lt;=12),INT($O2790),12),IF(AND(RetireExit="Yes",$U2790&gt;0),$U2790,12),IF(AND(ContractExit="Yes",$V2790&gt;0),$V2790,12)))</f>
        <v/>
      </c>
      <c r="X2790" s="37">
        <f>IF(ISNUMBER($P2790),$P2790,IncPct)</f>
        <v/>
      </c>
      <c r="Y2790" s="39">
        <f>IF($W2790=0,0,MAX(0,MIN($W2790,IncMonth-1))+MAX(0,$W2790-IncMonth+1)*(1+$X2790))</f>
        <v/>
      </c>
      <c r="Z2790" s="40">
        <f>IF($C2790="",0,IFERROR(INDEX(Departments!$B$5:$B$54,MATCH($C2790,Departments!$A$5:$A$54,0)),0))</f>
        <v/>
      </c>
      <c r="AA2790" s="41">
        <f>N($L2790)*$Y2790</f>
        <v/>
      </c>
      <c r="AB2790" s="41">
        <f>N($M2790)*$Y2790</f>
        <v/>
      </c>
      <c r="AC2790" s="41">
        <f>$AA2790*$Z2790</f>
        <v/>
      </c>
      <c r="AD2790" s="41">
        <f>$AA2790*BonusMonths/12</f>
        <v/>
      </c>
      <c r="AE2790" s="41">
        <f>($AA2790+SI_Gross*$AB2790)*IF($Q2790=1,SI_O,SI_E)</f>
        <v/>
      </c>
      <c r="AF2790" s="41">
        <f>IF($Q2790=1,0,$AA2790*EOSB)</f>
        <v/>
      </c>
      <c r="AG2790" s="41">
        <f>$AN2790*$W2790</f>
        <v/>
      </c>
      <c r="AH2790" s="41">
        <f>SUM($AA2790:$AG2790)</f>
        <v/>
      </c>
      <c r="AI2790" s="41">
        <f>12*($AM2790+$AN2790)</f>
        <v/>
      </c>
      <c r="AJ2790" s="41">
        <f>$AM2790*((IncMonth-1)+(13-IncMonth)*(1+$X2790))+12*$AN2790</f>
        <v/>
      </c>
      <c r="AK2790" s="41">
        <f>IF($R2790=1,N($L2790)+N($M2790),0)</f>
        <v/>
      </c>
      <c r="AL2790">
        <f>IF($C2790="","",IF(N($L2790)&lt;=0,"Basic salary missing",IF(ISNA(MATCH($C2790,Departments!$A$5:$A$54,0)),"Department not on Departments sheet",IF(AND($I2790&lt;&gt;"",NOT(ISNUMBER($I2790))),"Date of birth is text, not a date",IF(AND($K2790&lt;&gt;"",NOT(ISNUMBER($K2790))),"Contract end is text, not a date","")))))</f>
        <v/>
      </c>
      <c r="AM2790" s="41">
        <f>IF($R2790=0,0,N($L2790)*(1+$Z2790+BonusMonths/12+IF($Q2790=1,0,EOSB))+N($M2790)+(N($L2790)+SI_Gross*N($M2790))*IF($Q2790=1,SI_O,SI_E))</f>
        <v/>
      </c>
      <c r="AN2790" s="41">
        <f>IF($R2790=0,0,(IF($Q2790=1,MedO,MedE+Ticket)+Training)/12)</f>
        <v/>
      </c>
    </row>
    <row r="2791">
      <c r="I2791" s="35" t="n"/>
      <c r="J2791" s="35" t="n"/>
      <c r="K2791" s="35" t="n"/>
      <c r="L2791" s="36" t="n"/>
      <c r="M2791" s="36" t="n"/>
      <c r="P2791" s="37" t="n"/>
      <c r="Q2791" s="38">
        <f>IF($C2791="",0,IF(OR(LOWER(TRIM($G2791))="omani",LOWER(TRIM($G2791))="oman",LOWER(TRIM($G2791))="om",LOWER(TRIM($G2791))="local"),1,0))</f>
        <v/>
      </c>
      <c r="R2791" s="38">
        <f>IF($C2791="",0,IF(OR(ISNUMBER(SEARCH("resign",$N2791)),ISNUMBER(SEARCH("terminat",$N2791)),ISNUMBER(SEARCH("inactive",$N2791)),ISNUMBER(SEARCH("vacan",$N2791)),ISNUMBER(SEARCH("deceased",$N2791)),ISNUMBER(SEARCH("separated",$N2791))),0,1))</f>
        <v/>
      </c>
      <c r="S2791">
        <f>IF(OR($R2791=0,NOT(ISNUMBER($I2791))),"",IFERROR(DATEDIF($I2791,DATE(FY,1,1),"y"),""))</f>
        <v/>
      </c>
      <c r="T2791">
        <f>IF(OR($R2791=0,NOT(ISNUMBER($J2791))),"",IFERROR(DATEDIF($J2791,DATE(FY,1,1),"y"),0))</f>
        <v/>
      </c>
      <c r="U2791" s="38">
        <f>IF(OR($R2791=0,NOT(ISNUMBER($I2791))),0,IF(YEAR($I2791)+IF($Q2791=1,RetAgeO,RetAgeE)=FY,MONTH($I2791),IF(YEAR($I2791)+IF($Q2791=1,RetAgeO,RetAgeE)&lt;FY,1,0)))</f>
        <v/>
      </c>
      <c r="V2791" s="38">
        <f>IF(OR($R2791=0,NOT(ISNUMBER($K2791))),0,IF(YEAR($K2791)=FY,MONTH($K2791),IF(YEAR($K2791)&lt;FY,1,0)))</f>
        <v/>
      </c>
      <c r="W2791" s="38">
        <f>IF($R2791=0,0,MIN(12,IF(AND(ISNUMBER($O2791),$O2791&gt;=1,$O2791&lt;=12),INT($O2791),12),IF(AND(RetireExit="Yes",$U2791&gt;0),$U2791,12),IF(AND(ContractExit="Yes",$V2791&gt;0),$V2791,12)))</f>
        <v/>
      </c>
      <c r="X2791" s="37">
        <f>IF(ISNUMBER($P2791),$P2791,IncPct)</f>
        <v/>
      </c>
      <c r="Y2791" s="39">
        <f>IF($W2791=0,0,MAX(0,MIN($W2791,IncMonth-1))+MAX(0,$W2791-IncMonth+1)*(1+$X2791))</f>
        <v/>
      </c>
      <c r="Z2791" s="40">
        <f>IF($C2791="",0,IFERROR(INDEX(Departments!$B$5:$B$54,MATCH($C2791,Departments!$A$5:$A$54,0)),0))</f>
        <v/>
      </c>
      <c r="AA2791" s="41">
        <f>N($L2791)*$Y2791</f>
        <v/>
      </c>
      <c r="AB2791" s="41">
        <f>N($M2791)*$Y2791</f>
        <v/>
      </c>
      <c r="AC2791" s="41">
        <f>$AA2791*$Z2791</f>
        <v/>
      </c>
      <c r="AD2791" s="41">
        <f>$AA2791*BonusMonths/12</f>
        <v/>
      </c>
      <c r="AE2791" s="41">
        <f>($AA2791+SI_Gross*$AB2791)*IF($Q2791=1,SI_O,SI_E)</f>
        <v/>
      </c>
      <c r="AF2791" s="41">
        <f>IF($Q2791=1,0,$AA2791*EOSB)</f>
        <v/>
      </c>
      <c r="AG2791" s="41">
        <f>$AN2791*$W2791</f>
        <v/>
      </c>
      <c r="AH2791" s="41">
        <f>SUM($AA2791:$AG2791)</f>
        <v/>
      </c>
      <c r="AI2791" s="41">
        <f>12*($AM2791+$AN2791)</f>
        <v/>
      </c>
      <c r="AJ2791" s="41">
        <f>$AM2791*((IncMonth-1)+(13-IncMonth)*(1+$X2791))+12*$AN2791</f>
        <v/>
      </c>
      <c r="AK2791" s="41">
        <f>IF($R2791=1,N($L2791)+N($M2791),0)</f>
        <v/>
      </c>
      <c r="AL2791">
        <f>IF($C2791="","",IF(N($L2791)&lt;=0,"Basic salary missing",IF(ISNA(MATCH($C2791,Departments!$A$5:$A$54,0)),"Department not on Departments sheet",IF(AND($I2791&lt;&gt;"",NOT(ISNUMBER($I2791))),"Date of birth is text, not a date",IF(AND($K2791&lt;&gt;"",NOT(ISNUMBER($K2791))),"Contract end is text, not a date","")))))</f>
        <v/>
      </c>
      <c r="AM2791" s="41">
        <f>IF($R2791=0,0,N($L2791)*(1+$Z2791+BonusMonths/12+IF($Q2791=1,0,EOSB))+N($M2791)+(N($L2791)+SI_Gross*N($M2791))*IF($Q2791=1,SI_O,SI_E))</f>
        <v/>
      </c>
      <c r="AN2791" s="41">
        <f>IF($R2791=0,0,(IF($Q2791=1,MedO,MedE+Ticket)+Training)/12)</f>
        <v/>
      </c>
    </row>
    <row r="2792">
      <c r="I2792" s="35" t="n"/>
      <c r="J2792" s="35" t="n"/>
      <c r="K2792" s="35" t="n"/>
      <c r="L2792" s="36" t="n"/>
      <c r="M2792" s="36" t="n"/>
      <c r="P2792" s="37" t="n"/>
      <c r="Q2792" s="38">
        <f>IF($C2792="",0,IF(OR(LOWER(TRIM($G2792))="omani",LOWER(TRIM($G2792))="oman",LOWER(TRIM($G2792))="om",LOWER(TRIM($G2792))="local"),1,0))</f>
        <v/>
      </c>
      <c r="R2792" s="38">
        <f>IF($C2792="",0,IF(OR(ISNUMBER(SEARCH("resign",$N2792)),ISNUMBER(SEARCH("terminat",$N2792)),ISNUMBER(SEARCH("inactive",$N2792)),ISNUMBER(SEARCH("vacan",$N2792)),ISNUMBER(SEARCH("deceased",$N2792)),ISNUMBER(SEARCH("separated",$N2792))),0,1))</f>
        <v/>
      </c>
      <c r="S2792">
        <f>IF(OR($R2792=0,NOT(ISNUMBER($I2792))),"",IFERROR(DATEDIF($I2792,DATE(FY,1,1),"y"),""))</f>
        <v/>
      </c>
      <c r="T2792">
        <f>IF(OR($R2792=0,NOT(ISNUMBER($J2792))),"",IFERROR(DATEDIF($J2792,DATE(FY,1,1),"y"),0))</f>
        <v/>
      </c>
      <c r="U2792" s="38">
        <f>IF(OR($R2792=0,NOT(ISNUMBER($I2792))),0,IF(YEAR($I2792)+IF($Q2792=1,RetAgeO,RetAgeE)=FY,MONTH($I2792),IF(YEAR($I2792)+IF($Q2792=1,RetAgeO,RetAgeE)&lt;FY,1,0)))</f>
        <v/>
      </c>
      <c r="V2792" s="38">
        <f>IF(OR($R2792=0,NOT(ISNUMBER($K2792))),0,IF(YEAR($K2792)=FY,MONTH($K2792),IF(YEAR($K2792)&lt;FY,1,0)))</f>
        <v/>
      </c>
      <c r="W2792" s="38">
        <f>IF($R2792=0,0,MIN(12,IF(AND(ISNUMBER($O2792),$O2792&gt;=1,$O2792&lt;=12),INT($O2792),12),IF(AND(RetireExit="Yes",$U2792&gt;0),$U2792,12),IF(AND(ContractExit="Yes",$V2792&gt;0),$V2792,12)))</f>
        <v/>
      </c>
      <c r="X2792" s="37">
        <f>IF(ISNUMBER($P2792),$P2792,IncPct)</f>
        <v/>
      </c>
      <c r="Y2792" s="39">
        <f>IF($W2792=0,0,MAX(0,MIN($W2792,IncMonth-1))+MAX(0,$W2792-IncMonth+1)*(1+$X2792))</f>
        <v/>
      </c>
      <c r="Z2792" s="40">
        <f>IF($C2792="",0,IFERROR(INDEX(Departments!$B$5:$B$54,MATCH($C2792,Departments!$A$5:$A$54,0)),0))</f>
        <v/>
      </c>
      <c r="AA2792" s="41">
        <f>N($L2792)*$Y2792</f>
        <v/>
      </c>
      <c r="AB2792" s="41">
        <f>N($M2792)*$Y2792</f>
        <v/>
      </c>
      <c r="AC2792" s="41">
        <f>$AA2792*$Z2792</f>
        <v/>
      </c>
      <c r="AD2792" s="41">
        <f>$AA2792*BonusMonths/12</f>
        <v/>
      </c>
      <c r="AE2792" s="41">
        <f>($AA2792+SI_Gross*$AB2792)*IF($Q2792=1,SI_O,SI_E)</f>
        <v/>
      </c>
      <c r="AF2792" s="41">
        <f>IF($Q2792=1,0,$AA2792*EOSB)</f>
        <v/>
      </c>
      <c r="AG2792" s="41">
        <f>$AN2792*$W2792</f>
        <v/>
      </c>
      <c r="AH2792" s="41">
        <f>SUM($AA2792:$AG2792)</f>
        <v/>
      </c>
      <c r="AI2792" s="41">
        <f>12*($AM2792+$AN2792)</f>
        <v/>
      </c>
      <c r="AJ2792" s="41">
        <f>$AM2792*((IncMonth-1)+(13-IncMonth)*(1+$X2792))+12*$AN2792</f>
        <v/>
      </c>
      <c r="AK2792" s="41">
        <f>IF($R2792=1,N($L2792)+N($M2792),0)</f>
        <v/>
      </c>
      <c r="AL2792">
        <f>IF($C2792="","",IF(N($L2792)&lt;=0,"Basic salary missing",IF(ISNA(MATCH($C2792,Departments!$A$5:$A$54,0)),"Department not on Departments sheet",IF(AND($I2792&lt;&gt;"",NOT(ISNUMBER($I2792))),"Date of birth is text, not a date",IF(AND($K2792&lt;&gt;"",NOT(ISNUMBER($K2792))),"Contract end is text, not a date","")))))</f>
        <v/>
      </c>
      <c r="AM2792" s="41">
        <f>IF($R2792=0,0,N($L2792)*(1+$Z2792+BonusMonths/12+IF($Q2792=1,0,EOSB))+N($M2792)+(N($L2792)+SI_Gross*N($M2792))*IF($Q2792=1,SI_O,SI_E))</f>
        <v/>
      </c>
      <c r="AN2792" s="41">
        <f>IF($R2792=0,0,(IF($Q2792=1,MedO,MedE+Ticket)+Training)/12)</f>
        <v/>
      </c>
    </row>
    <row r="2793">
      <c r="I2793" s="35" t="n"/>
      <c r="J2793" s="35" t="n"/>
      <c r="K2793" s="35" t="n"/>
      <c r="L2793" s="36" t="n"/>
      <c r="M2793" s="36" t="n"/>
      <c r="P2793" s="37" t="n"/>
      <c r="Q2793" s="38">
        <f>IF($C2793="",0,IF(OR(LOWER(TRIM($G2793))="omani",LOWER(TRIM($G2793))="oman",LOWER(TRIM($G2793))="om",LOWER(TRIM($G2793))="local"),1,0))</f>
        <v/>
      </c>
      <c r="R2793" s="38">
        <f>IF($C2793="",0,IF(OR(ISNUMBER(SEARCH("resign",$N2793)),ISNUMBER(SEARCH("terminat",$N2793)),ISNUMBER(SEARCH("inactive",$N2793)),ISNUMBER(SEARCH("vacan",$N2793)),ISNUMBER(SEARCH("deceased",$N2793)),ISNUMBER(SEARCH("separated",$N2793))),0,1))</f>
        <v/>
      </c>
      <c r="S2793">
        <f>IF(OR($R2793=0,NOT(ISNUMBER($I2793))),"",IFERROR(DATEDIF($I2793,DATE(FY,1,1),"y"),""))</f>
        <v/>
      </c>
      <c r="T2793">
        <f>IF(OR($R2793=0,NOT(ISNUMBER($J2793))),"",IFERROR(DATEDIF($J2793,DATE(FY,1,1),"y"),0))</f>
        <v/>
      </c>
      <c r="U2793" s="38">
        <f>IF(OR($R2793=0,NOT(ISNUMBER($I2793))),0,IF(YEAR($I2793)+IF($Q2793=1,RetAgeO,RetAgeE)=FY,MONTH($I2793),IF(YEAR($I2793)+IF($Q2793=1,RetAgeO,RetAgeE)&lt;FY,1,0)))</f>
        <v/>
      </c>
      <c r="V2793" s="38">
        <f>IF(OR($R2793=0,NOT(ISNUMBER($K2793))),0,IF(YEAR($K2793)=FY,MONTH($K2793),IF(YEAR($K2793)&lt;FY,1,0)))</f>
        <v/>
      </c>
      <c r="W2793" s="38">
        <f>IF($R2793=0,0,MIN(12,IF(AND(ISNUMBER($O2793),$O2793&gt;=1,$O2793&lt;=12),INT($O2793),12),IF(AND(RetireExit="Yes",$U2793&gt;0),$U2793,12),IF(AND(ContractExit="Yes",$V2793&gt;0),$V2793,12)))</f>
        <v/>
      </c>
      <c r="X2793" s="37">
        <f>IF(ISNUMBER($P2793),$P2793,IncPct)</f>
        <v/>
      </c>
      <c r="Y2793" s="39">
        <f>IF($W2793=0,0,MAX(0,MIN($W2793,IncMonth-1))+MAX(0,$W2793-IncMonth+1)*(1+$X2793))</f>
        <v/>
      </c>
      <c r="Z2793" s="40">
        <f>IF($C2793="",0,IFERROR(INDEX(Departments!$B$5:$B$54,MATCH($C2793,Departments!$A$5:$A$54,0)),0))</f>
        <v/>
      </c>
      <c r="AA2793" s="41">
        <f>N($L2793)*$Y2793</f>
        <v/>
      </c>
      <c r="AB2793" s="41">
        <f>N($M2793)*$Y2793</f>
        <v/>
      </c>
      <c r="AC2793" s="41">
        <f>$AA2793*$Z2793</f>
        <v/>
      </c>
      <c r="AD2793" s="41">
        <f>$AA2793*BonusMonths/12</f>
        <v/>
      </c>
      <c r="AE2793" s="41">
        <f>($AA2793+SI_Gross*$AB2793)*IF($Q2793=1,SI_O,SI_E)</f>
        <v/>
      </c>
      <c r="AF2793" s="41">
        <f>IF($Q2793=1,0,$AA2793*EOSB)</f>
        <v/>
      </c>
      <c r="AG2793" s="41">
        <f>$AN2793*$W2793</f>
        <v/>
      </c>
      <c r="AH2793" s="41">
        <f>SUM($AA2793:$AG2793)</f>
        <v/>
      </c>
      <c r="AI2793" s="41">
        <f>12*($AM2793+$AN2793)</f>
        <v/>
      </c>
      <c r="AJ2793" s="41">
        <f>$AM2793*((IncMonth-1)+(13-IncMonth)*(1+$X2793))+12*$AN2793</f>
        <v/>
      </c>
      <c r="AK2793" s="41">
        <f>IF($R2793=1,N($L2793)+N($M2793),0)</f>
        <v/>
      </c>
      <c r="AL2793">
        <f>IF($C2793="","",IF(N($L2793)&lt;=0,"Basic salary missing",IF(ISNA(MATCH($C2793,Departments!$A$5:$A$54,0)),"Department not on Departments sheet",IF(AND($I2793&lt;&gt;"",NOT(ISNUMBER($I2793))),"Date of birth is text, not a date",IF(AND($K2793&lt;&gt;"",NOT(ISNUMBER($K2793))),"Contract end is text, not a date","")))))</f>
        <v/>
      </c>
      <c r="AM2793" s="41">
        <f>IF($R2793=0,0,N($L2793)*(1+$Z2793+BonusMonths/12+IF($Q2793=1,0,EOSB))+N($M2793)+(N($L2793)+SI_Gross*N($M2793))*IF($Q2793=1,SI_O,SI_E))</f>
        <v/>
      </c>
      <c r="AN2793" s="41">
        <f>IF($R2793=0,0,(IF($Q2793=1,MedO,MedE+Ticket)+Training)/12)</f>
        <v/>
      </c>
    </row>
    <row r="2794">
      <c r="I2794" s="35" t="n"/>
      <c r="J2794" s="35" t="n"/>
      <c r="K2794" s="35" t="n"/>
      <c r="L2794" s="36" t="n"/>
      <c r="M2794" s="36" t="n"/>
      <c r="P2794" s="37" t="n"/>
      <c r="Q2794" s="38">
        <f>IF($C2794="",0,IF(OR(LOWER(TRIM($G2794))="omani",LOWER(TRIM($G2794))="oman",LOWER(TRIM($G2794))="om",LOWER(TRIM($G2794))="local"),1,0))</f>
        <v/>
      </c>
      <c r="R2794" s="38">
        <f>IF($C2794="",0,IF(OR(ISNUMBER(SEARCH("resign",$N2794)),ISNUMBER(SEARCH("terminat",$N2794)),ISNUMBER(SEARCH("inactive",$N2794)),ISNUMBER(SEARCH("vacan",$N2794)),ISNUMBER(SEARCH("deceased",$N2794)),ISNUMBER(SEARCH("separated",$N2794))),0,1))</f>
        <v/>
      </c>
      <c r="S2794">
        <f>IF(OR($R2794=0,NOT(ISNUMBER($I2794))),"",IFERROR(DATEDIF($I2794,DATE(FY,1,1),"y"),""))</f>
        <v/>
      </c>
      <c r="T2794">
        <f>IF(OR($R2794=0,NOT(ISNUMBER($J2794))),"",IFERROR(DATEDIF($J2794,DATE(FY,1,1),"y"),0))</f>
        <v/>
      </c>
      <c r="U2794" s="38">
        <f>IF(OR($R2794=0,NOT(ISNUMBER($I2794))),0,IF(YEAR($I2794)+IF($Q2794=1,RetAgeO,RetAgeE)=FY,MONTH($I2794),IF(YEAR($I2794)+IF($Q2794=1,RetAgeO,RetAgeE)&lt;FY,1,0)))</f>
        <v/>
      </c>
      <c r="V2794" s="38">
        <f>IF(OR($R2794=0,NOT(ISNUMBER($K2794))),0,IF(YEAR($K2794)=FY,MONTH($K2794),IF(YEAR($K2794)&lt;FY,1,0)))</f>
        <v/>
      </c>
      <c r="W2794" s="38">
        <f>IF($R2794=0,0,MIN(12,IF(AND(ISNUMBER($O2794),$O2794&gt;=1,$O2794&lt;=12),INT($O2794),12),IF(AND(RetireExit="Yes",$U2794&gt;0),$U2794,12),IF(AND(ContractExit="Yes",$V2794&gt;0),$V2794,12)))</f>
        <v/>
      </c>
      <c r="X2794" s="37">
        <f>IF(ISNUMBER($P2794),$P2794,IncPct)</f>
        <v/>
      </c>
      <c r="Y2794" s="39">
        <f>IF($W2794=0,0,MAX(0,MIN($W2794,IncMonth-1))+MAX(0,$W2794-IncMonth+1)*(1+$X2794))</f>
        <v/>
      </c>
      <c r="Z2794" s="40">
        <f>IF($C2794="",0,IFERROR(INDEX(Departments!$B$5:$B$54,MATCH($C2794,Departments!$A$5:$A$54,0)),0))</f>
        <v/>
      </c>
      <c r="AA2794" s="41">
        <f>N($L2794)*$Y2794</f>
        <v/>
      </c>
      <c r="AB2794" s="41">
        <f>N($M2794)*$Y2794</f>
        <v/>
      </c>
      <c r="AC2794" s="41">
        <f>$AA2794*$Z2794</f>
        <v/>
      </c>
      <c r="AD2794" s="41">
        <f>$AA2794*BonusMonths/12</f>
        <v/>
      </c>
      <c r="AE2794" s="41">
        <f>($AA2794+SI_Gross*$AB2794)*IF($Q2794=1,SI_O,SI_E)</f>
        <v/>
      </c>
      <c r="AF2794" s="41">
        <f>IF($Q2794=1,0,$AA2794*EOSB)</f>
        <v/>
      </c>
      <c r="AG2794" s="41">
        <f>$AN2794*$W2794</f>
        <v/>
      </c>
      <c r="AH2794" s="41">
        <f>SUM($AA2794:$AG2794)</f>
        <v/>
      </c>
      <c r="AI2794" s="41">
        <f>12*($AM2794+$AN2794)</f>
        <v/>
      </c>
      <c r="AJ2794" s="41">
        <f>$AM2794*((IncMonth-1)+(13-IncMonth)*(1+$X2794))+12*$AN2794</f>
        <v/>
      </c>
      <c r="AK2794" s="41">
        <f>IF($R2794=1,N($L2794)+N($M2794),0)</f>
        <v/>
      </c>
      <c r="AL2794">
        <f>IF($C2794="","",IF(N($L2794)&lt;=0,"Basic salary missing",IF(ISNA(MATCH($C2794,Departments!$A$5:$A$54,0)),"Department not on Departments sheet",IF(AND($I2794&lt;&gt;"",NOT(ISNUMBER($I2794))),"Date of birth is text, not a date",IF(AND($K2794&lt;&gt;"",NOT(ISNUMBER($K2794))),"Contract end is text, not a date","")))))</f>
        <v/>
      </c>
      <c r="AM2794" s="41">
        <f>IF($R2794=0,0,N($L2794)*(1+$Z2794+BonusMonths/12+IF($Q2794=1,0,EOSB))+N($M2794)+(N($L2794)+SI_Gross*N($M2794))*IF($Q2794=1,SI_O,SI_E))</f>
        <v/>
      </c>
      <c r="AN2794" s="41">
        <f>IF($R2794=0,0,(IF($Q2794=1,MedO,MedE+Ticket)+Training)/12)</f>
        <v/>
      </c>
    </row>
    <row r="2795">
      <c r="I2795" s="35" t="n"/>
      <c r="J2795" s="35" t="n"/>
      <c r="K2795" s="35" t="n"/>
      <c r="L2795" s="36" t="n"/>
      <c r="M2795" s="36" t="n"/>
      <c r="P2795" s="37" t="n"/>
      <c r="Q2795" s="38">
        <f>IF($C2795="",0,IF(OR(LOWER(TRIM($G2795))="omani",LOWER(TRIM($G2795))="oman",LOWER(TRIM($G2795))="om",LOWER(TRIM($G2795))="local"),1,0))</f>
        <v/>
      </c>
      <c r="R2795" s="38">
        <f>IF($C2795="",0,IF(OR(ISNUMBER(SEARCH("resign",$N2795)),ISNUMBER(SEARCH("terminat",$N2795)),ISNUMBER(SEARCH("inactive",$N2795)),ISNUMBER(SEARCH("vacan",$N2795)),ISNUMBER(SEARCH("deceased",$N2795)),ISNUMBER(SEARCH("separated",$N2795))),0,1))</f>
        <v/>
      </c>
      <c r="S2795">
        <f>IF(OR($R2795=0,NOT(ISNUMBER($I2795))),"",IFERROR(DATEDIF($I2795,DATE(FY,1,1),"y"),""))</f>
        <v/>
      </c>
      <c r="T2795">
        <f>IF(OR($R2795=0,NOT(ISNUMBER($J2795))),"",IFERROR(DATEDIF($J2795,DATE(FY,1,1),"y"),0))</f>
        <v/>
      </c>
      <c r="U2795" s="38">
        <f>IF(OR($R2795=0,NOT(ISNUMBER($I2795))),0,IF(YEAR($I2795)+IF($Q2795=1,RetAgeO,RetAgeE)=FY,MONTH($I2795),IF(YEAR($I2795)+IF($Q2795=1,RetAgeO,RetAgeE)&lt;FY,1,0)))</f>
        <v/>
      </c>
      <c r="V2795" s="38">
        <f>IF(OR($R2795=0,NOT(ISNUMBER($K2795))),0,IF(YEAR($K2795)=FY,MONTH($K2795),IF(YEAR($K2795)&lt;FY,1,0)))</f>
        <v/>
      </c>
      <c r="W2795" s="38">
        <f>IF($R2795=0,0,MIN(12,IF(AND(ISNUMBER($O2795),$O2795&gt;=1,$O2795&lt;=12),INT($O2795),12),IF(AND(RetireExit="Yes",$U2795&gt;0),$U2795,12),IF(AND(ContractExit="Yes",$V2795&gt;0),$V2795,12)))</f>
        <v/>
      </c>
      <c r="X2795" s="37">
        <f>IF(ISNUMBER($P2795),$P2795,IncPct)</f>
        <v/>
      </c>
      <c r="Y2795" s="39">
        <f>IF($W2795=0,0,MAX(0,MIN($W2795,IncMonth-1))+MAX(0,$W2795-IncMonth+1)*(1+$X2795))</f>
        <v/>
      </c>
      <c r="Z2795" s="40">
        <f>IF($C2795="",0,IFERROR(INDEX(Departments!$B$5:$B$54,MATCH($C2795,Departments!$A$5:$A$54,0)),0))</f>
        <v/>
      </c>
      <c r="AA2795" s="41">
        <f>N($L2795)*$Y2795</f>
        <v/>
      </c>
      <c r="AB2795" s="41">
        <f>N($M2795)*$Y2795</f>
        <v/>
      </c>
      <c r="AC2795" s="41">
        <f>$AA2795*$Z2795</f>
        <v/>
      </c>
      <c r="AD2795" s="41">
        <f>$AA2795*BonusMonths/12</f>
        <v/>
      </c>
      <c r="AE2795" s="41">
        <f>($AA2795+SI_Gross*$AB2795)*IF($Q2795=1,SI_O,SI_E)</f>
        <v/>
      </c>
      <c r="AF2795" s="41">
        <f>IF($Q2795=1,0,$AA2795*EOSB)</f>
        <v/>
      </c>
      <c r="AG2795" s="41">
        <f>$AN2795*$W2795</f>
        <v/>
      </c>
      <c r="AH2795" s="41">
        <f>SUM($AA2795:$AG2795)</f>
        <v/>
      </c>
      <c r="AI2795" s="41">
        <f>12*($AM2795+$AN2795)</f>
        <v/>
      </c>
      <c r="AJ2795" s="41">
        <f>$AM2795*((IncMonth-1)+(13-IncMonth)*(1+$X2795))+12*$AN2795</f>
        <v/>
      </c>
      <c r="AK2795" s="41">
        <f>IF($R2795=1,N($L2795)+N($M2795),0)</f>
        <v/>
      </c>
      <c r="AL2795">
        <f>IF($C2795="","",IF(N($L2795)&lt;=0,"Basic salary missing",IF(ISNA(MATCH($C2795,Departments!$A$5:$A$54,0)),"Department not on Departments sheet",IF(AND($I2795&lt;&gt;"",NOT(ISNUMBER($I2795))),"Date of birth is text, not a date",IF(AND($K2795&lt;&gt;"",NOT(ISNUMBER($K2795))),"Contract end is text, not a date","")))))</f>
        <v/>
      </c>
      <c r="AM2795" s="41">
        <f>IF($R2795=0,0,N($L2795)*(1+$Z2795+BonusMonths/12+IF($Q2795=1,0,EOSB))+N($M2795)+(N($L2795)+SI_Gross*N($M2795))*IF($Q2795=1,SI_O,SI_E))</f>
        <v/>
      </c>
      <c r="AN2795" s="41">
        <f>IF($R2795=0,0,(IF($Q2795=1,MedO,MedE+Ticket)+Training)/12)</f>
        <v/>
      </c>
    </row>
    <row r="2796">
      <c r="I2796" s="35" t="n"/>
      <c r="J2796" s="35" t="n"/>
      <c r="K2796" s="35" t="n"/>
      <c r="L2796" s="36" t="n"/>
      <c r="M2796" s="36" t="n"/>
      <c r="P2796" s="37" t="n"/>
      <c r="Q2796" s="38">
        <f>IF($C2796="",0,IF(OR(LOWER(TRIM($G2796))="omani",LOWER(TRIM($G2796))="oman",LOWER(TRIM($G2796))="om",LOWER(TRIM($G2796))="local"),1,0))</f>
        <v/>
      </c>
      <c r="R2796" s="38">
        <f>IF($C2796="",0,IF(OR(ISNUMBER(SEARCH("resign",$N2796)),ISNUMBER(SEARCH("terminat",$N2796)),ISNUMBER(SEARCH("inactive",$N2796)),ISNUMBER(SEARCH("vacan",$N2796)),ISNUMBER(SEARCH("deceased",$N2796)),ISNUMBER(SEARCH("separated",$N2796))),0,1))</f>
        <v/>
      </c>
      <c r="S2796">
        <f>IF(OR($R2796=0,NOT(ISNUMBER($I2796))),"",IFERROR(DATEDIF($I2796,DATE(FY,1,1),"y"),""))</f>
        <v/>
      </c>
      <c r="T2796">
        <f>IF(OR($R2796=0,NOT(ISNUMBER($J2796))),"",IFERROR(DATEDIF($J2796,DATE(FY,1,1),"y"),0))</f>
        <v/>
      </c>
      <c r="U2796" s="38">
        <f>IF(OR($R2796=0,NOT(ISNUMBER($I2796))),0,IF(YEAR($I2796)+IF($Q2796=1,RetAgeO,RetAgeE)=FY,MONTH($I2796),IF(YEAR($I2796)+IF($Q2796=1,RetAgeO,RetAgeE)&lt;FY,1,0)))</f>
        <v/>
      </c>
      <c r="V2796" s="38">
        <f>IF(OR($R2796=0,NOT(ISNUMBER($K2796))),0,IF(YEAR($K2796)=FY,MONTH($K2796),IF(YEAR($K2796)&lt;FY,1,0)))</f>
        <v/>
      </c>
      <c r="W2796" s="38">
        <f>IF($R2796=0,0,MIN(12,IF(AND(ISNUMBER($O2796),$O2796&gt;=1,$O2796&lt;=12),INT($O2796),12),IF(AND(RetireExit="Yes",$U2796&gt;0),$U2796,12),IF(AND(ContractExit="Yes",$V2796&gt;0),$V2796,12)))</f>
        <v/>
      </c>
      <c r="X2796" s="37">
        <f>IF(ISNUMBER($P2796),$P2796,IncPct)</f>
        <v/>
      </c>
      <c r="Y2796" s="39">
        <f>IF($W2796=0,0,MAX(0,MIN($W2796,IncMonth-1))+MAX(0,$W2796-IncMonth+1)*(1+$X2796))</f>
        <v/>
      </c>
      <c r="Z2796" s="40">
        <f>IF($C2796="",0,IFERROR(INDEX(Departments!$B$5:$B$54,MATCH($C2796,Departments!$A$5:$A$54,0)),0))</f>
        <v/>
      </c>
      <c r="AA2796" s="41">
        <f>N($L2796)*$Y2796</f>
        <v/>
      </c>
      <c r="AB2796" s="41">
        <f>N($M2796)*$Y2796</f>
        <v/>
      </c>
      <c r="AC2796" s="41">
        <f>$AA2796*$Z2796</f>
        <v/>
      </c>
      <c r="AD2796" s="41">
        <f>$AA2796*BonusMonths/12</f>
        <v/>
      </c>
      <c r="AE2796" s="41">
        <f>($AA2796+SI_Gross*$AB2796)*IF($Q2796=1,SI_O,SI_E)</f>
        <v/>
      </c>
      <c r="AF2796" s="41">
        <f>IF($Q2796=1,0,$AA2796*EOSB)</f>
        <v/>
      </c>
      <c r="AG2796" s="41">
        <f>$AN2796*$W2796</f>
        <v/>
      </c>
      <c r="AH2796" s="41">
        <f>SUM($AA2796:$AG2796)</f>
        <v/>
      </c>
      <c r="AI2796" s="41">
        <f>12*($AM2796+$AN2796)</f>
        <v/>
      </c>
      <c r="AJ2796" s="41">
        <f>$AM2796*((IncMonth-1)+(13-IncMonth)*(1+$X2796))+12*$AN2796</f>
        <v/>
      </c>
      <c r="AK2796" s="41">
        <f>IF($R2796=1,N($L2796)+N($M2796),0)</f>
        <v/>
      </c>
      <c r="AL2796">
        <f>IF($C2796="","",IF(N($L2796)&lt;=0,"Basic salary missing",IF(ISNA(MATCH($C2796,Departments!$A$5:$A$54,0)),"Department not on Departments sheet",IF(AND($I2796&lt;&gt;"",NOT(ISNUMBER($I2796))),"Date of birth is text, not a date",IF(AND($K2796&lt;&gt;"",NOT(ISNUMBER($K2796))),"Contract end is text, not a date","")))))</f>
        <v/>
      </c>
      <c r="AM2796" s="41">
        <f>IF($R2796=0,0,N($L2796)*(1+$Z2796+BonusMonths/12+IF($Q2796=1,0,EOSB))+N($M2796)+(N($L2796)+SI_Gross*N($M2796))*IF($Q2796=1,SI_O,SI_E))</f>
        <v/>
      </c>
      <c r="AN2796" s="41">
        <f>IF($R2796=0,0,(IF($Q2796=1,MedO,MedE+Ticket)+Training)/12)</f>
        <v/>
      </c>
    </row>
    <row r="2797">
      <c r="I2797" s="35" t="n"/>
      <c r="J2797" s="35" t="n"/>
      <c r="K2797" s="35" t="n"/>
      <c r="L2797" s="36" t="n"/>
      <c r="M2797" s="36" t="n"/>
      <c r="P2797" s="37" t="n"/>
      <c r="Q2797" s="38">
        <f>IF($C2797="",0,IF(OR(LOWER(TRIM($G2797))="omani",LOWER(TRIM($G2797))="oman",LOWER(TRIM($G2797))="om",LOWER(TRIM($G2797))="local"),1,0))</f>
        <v/>
      </c>
      <c r="R2797" s="38">
        <f>IF($C2797="",0,IF(OR(ISNUMBER(SEARCH("resign",$N2797)),ISNUMBER(SEARCH("terminat",$N2797)),ISNUMBER(SEARCH("inactive",$N2797)),ISNUMBER(SEARCH("vacan",$N2797)),ISNUMBER(SEARCH("deceased",$N2797)),ISNUMBER(SEARCH("separated",$N2797))),0,1))</f>
        <v/>
      </c>
      <c r="S2797">
        <f>IF(OR($R2797=0,NOT(ISNUMBER($I2797))),"",IFERROR(DATEDIF($I2797,DATE(FY,1,1),"y"),""))</f>
        <v/>
      </c>
      <c r="T2797">
        <f>IF(OR($R2797=0,NOT(ISNUMBER($J2797))),"",IFERROR(DATEDIF($J2797,DATE(FY,1,1),"y"),0))</f>
        <v/>
      </c>
      <c r="U2797" s="38">
        <f>IF(OR($R2797=0,NOT(ISNUMBER($I2797))),0,IF(YEAR($I2797)+IF($Q2797=1,RetAgeO,RetAgeE)=FY,MONTH($I2797),IF(YEAR($I2797)+IF($Q2797=1,RetAgeO,RetAgeE)&lt;FY,1,0)))</f>
        <v/>
      </c>
      <c r="V2797" s="38">
        <f>IF(OR($R2797=0,NOT(ISNUMBER($K2797))),0,IF(YEAR($K2797)=FY,MONTH($K2797),IF(YEAR($K2797)&lt;FY,1,0)))</f>
        <v/>
      </c>
      <c r="W2797" s="38">
        <f>IF($R2797=0,0,MIN(12,IF(AND(ISNUMBER($O2797),$O2797&gt;=1,$O2797&lt;=12),INT($O2797),12),IF(AND(RetireExit="Yes",$U2797&gt;0),$U2797,12),IF(AND(ContractExit="Yes",$V2797&gt;0),$V2797,12)))</f>
        <v/>
      </c>
      <c r="X2797" s="37">
        <f>IF(ISNUMBER($P2797),$P2797,IncPct)</f>
        <v/>
      </c>
      <c r="Y2797" s="39">
        <f>IF($W2797=0,0,MAX(0,MIN($W2797,IncMonth-1))+MAX(0,$W2797-IncMonth+1)*(1+$X2797))</f>
        <v/>
      </c>
      <c r="Z2797" s="40">
        <f>IF($C2797="",0,IFERROR(INDEX(Departments!$B$5:$B$54,MATCH($C2797,Departments!$A$5:$A$54,0)),0))</f>
        <v/>
      </c>
      <c r="AA2797" s="41">
        <f>N($L2797)*$Y2797</f>
        <v/>
      </c>
      <c r="AB2797" s="41">
        <f>N($M2797)*$Y2797</f>
        <v/>
      </c>
      <c r="AC2797" s="41">
        <f>$AA2797*$Z2797</f>
        <v/>
      </c>
      <c r="AD2797" s="41">
        <f>$AA2797*BonusMonths/12</f>
        <v/>
      </c>
      <c r="AE2797" s="41">
        <f>($AA2797+SI_Gross*$AB2797)*IF($Q2797=1,SI_O,SI_E)</f>
        <v/>
      </c>
      <c r="AF2797" s="41">
        <f>IF($Q2797=1,0,$AA2797*EOSB)</f>
        <v/>
      </c>
      <c r="AG2797" s="41">
        <f>$AN2797*$W2797</f>
        <v/>
      </c>
      <c r="AH2797" s="41">
        <f>SUM($AA2797:$AG2797)</f>
        <v/>
      </c>
      <c r="AI2797" s="41">
        <f>12*($AM2797+$AN2797)</f>
        <v/>
      </c>
      <c r="AJ2797" s="41">
        <f>$AM2797*((IncMonth-1)+(13-IncMonth)*(1+$X2797))+12*$AN2797</f>
        <v/>
      </c>
      <c r="AK2797" s="41">
        <f>IF($R2797=1,N($L2797)+N($M2797),0)</f>
        <v/>
      </c>
      <c r="AL2797">
        <f>IF($C2797="","",IF(N($L2797)&lt;=0,"Basic salary missing",IF(ISNA(MATCH($C2797,Departments!$A$5:$A$54,0)),"Department not on Departments sheet",IF(AND($I2797&lt;&gt;"",NOT(ISNUMBER($I2797))),"Date of birth is text, not a date",IF(AND($K2797&lt;&gt;"",NOT(ISNUMBER($K2797))),"Contract end is text, not a date","")))))</f>
        <v/>
      </c>
      <c r="AM2797" s="41">
        <f>IF($R2797=0,0,N($L2797)*(1+$Z2797+BonusMonths/12+IF($Q2797=1,0,EOSB))+N($M2797)+(N($L2797)+SI_Gross*N($M2797))*IF($Q2797=1,SI_O,SI_E))</f>
        <v/>
      </c>
      <c r="AN2797" s="41">
        <f>IF($R2797=0,0,(IF($Q2797=1,MedO,MedE+Ticket)+Training)/12)</f>
        <v/>
      </c>
    </row>
    <row r="2798">
      <c r="I2798" s="35" t="n"/>
      <c r="J2798" s="35" t="n"/>
      <c r="K2798" s="35" t="n"/>
      <c r="L2798" s="36" t="n"/>
      <c r="M2798" s="36" t="n"/>
      <c r="P2798" s="37" t="n"/>
      <c r="Q2798" s="38">
        <f>IF($C2798="",0,IF(OR(LOWER(TRIM($G2798))="omani",LOWER(TRIM($G2798))="oman",LOWER(TRIM($G2798))="om",LOWER(TRIM($G2798))="local"),1,0))</f>
        <v/>
      </c>
      <c r="R2798" s="38">
        <f>IF($C2798="",0,IF(OR(ISNUMBER(SEARCH("resign",$N2798)),ISNUMBER(SEARCH("terminat",$N2798)),ISNUMBER(SEARCH("inactive",$N2798)),ISNUMBER(SEARCH("vacan",$N2798)),ISNUMBER(SEARCH("deceased",$N2798)),ISNUMBER(SEARCH("separated",$N2798))),0,1))</f>
        <v/>
      </c>
      <c r="S2798">
        <f>IF(OR($R2798=0,NOT(ISNUMBER($I2798))),"",IFERROR(DATEDIF($I2798,DATE(FY,1,1),"y"),""))</f>
        <v/>
      </c>
      <c r="T2798">
        <f>IF(OR($R2798=0,NOT(ISNUMBER($J2798))),"",IFERROR(DATEDIF($J2798,DATE(FY,1,1),"y"),0))</f>
        <v/>
      </c>
      <c r="U2798" s="38">
        <f>IF(OR($R2798=0,NOT(ISNUMBER($I2798))),0,IF(YEAR($I2798)+IF($Q2798=1,RetAgeO,RetAgeE)=FY,MONTH($I2798),IF(YEAR($I2798)+IF($Q2798=1,RetAgeO,RetAgeE)&lt;FY,1,0)))</f>
        <v/>
      </c>
      <c r="V2798" s="38">
        <f>IF(OR($R2798=0,NOT(ISNUMBER($K2798))),0,IF(YEAR($K2798)=FY,MONTH($K2798),IF(YEAR($K2798)&lt;FY,1,0)))</f>
        <v/>
      </c>
      <c r="W2798" s="38">
        <f>IF($R2798=0,0,MIN(12,IF(AND(ISNUMBER($O2798),$O2798&gt;=1,$O2798&lt;=12),INT($O2798),12),IF(AND(RetireExit="Yes",$U2798&gt;0),$U2798,12),IF(AND(ContractExit="Yes",$V2798&gt;0),$V2798,12)))</f>
        <v/>
      </c>
      <c r="X2798" s="37">
        <f>IF(ISNUMBER($P2798),$P2798,IncPct)</f>
        <v/>
      </c>
      <c r="Y2798" s="39">
        <f>IF($W2798=0,0,MAX(0,MIN($W2798,IncMonth-1))+MAX(0,$W2798-IncMonth+1)*(1+$X2798))</f>
        <v/>
      </c>
      <c r="Z2798" s="40">
        <f>IF($C2798="",0,IFERROR(INDEX(Departments!$B$5:$B$54,MATCH($C2798,Departments!$A$5:$A$54,0)),0))</f>
        <v/>
      </c>
      <c r="AA2798" s="41">
        <f>N($L2798)*$Y2798</f>
        <v/>
      </c>
      <c r="AB2798" s="41">
        <f>N($M2798)*$Y2798</f>
        <v/>
      </c>
      <c r="AC2798" s="41">
        <f>$AA2798*$Z2798</f>
        <v/>
      </c>
      <c r="AD2798" s="41">
        <f>$AA2798*BonusMonths/12</f>
        <v/>
      </c>
      <c r="AE2798" s="41">
        <f>($AA2798+SI_Gross*$AB2798)*IF($Q2798=1,SI_O,SI_E)</f>
        <v/>
      </c>
      <c r="AF2798" s="41">
        <f>IF($Q2798=1,0,$AA2798*EOSB)</f>
        <v/>
      </c>
      <c r="AG2798" s="41">
        <f>$AN2798*$W2798</f>
        <v/>
      </c>
      <c r="AH2798" s="41">
        <f>SUM($AA2798:$AG2798)</f>
        <v/>
      </c>
      <c r="AI2798" s="41">
        <f>12*($AM2798+$AN2798)</f>
        <v/>
      </c>
      <c r="AJ2798" s="41">
        <f>$AM2798*((IncMonth-1)+(13-IncMonth)*(1+$X2798))+12*$AN2798</f>
        <v/>
      </c>
      <c r="AK2798" s="41">
        <f>IF($R2798=1,N($L2798)+N($M2798),0)</f>
        <v/>
      </c>
      <c r="AL2798">
        <f>IF($C2798="","",IF(N($L2798)&lt;=0,"Basic salary missing",IF(ISNA(MATCH($C2798,Departments!$A$5:$A$54,0)),"Department not on Departments sheet",IF(AND($I2798&lt;&gt;"",NOT(ISNUMBER($I2798))),"Date of birth is text, not a date",IF(AND($K2798&lt;&gt;"",NOT(ISNUMBER($K2798))),"Contract end is text, not a date","")))))</f>
        <v/>
      </c>
      <c r="AM2798" s="41">
        <f>IF($R2798=0,0,N($L2798)*(1+$Z2798+BonusMonths/12+IF($Q2798=1,0,EOSB))+N($M2798)+(N($L2798)+SI_Gross*N($M2798))*IF($Q2798=1,SI_O,SI_E))</f>
        <v/>
      </c>
      <c r="AN2798" s="41">
        <f>IF($R2798=0,0,(IF($Q2798=1,MedO,MedE+Ticket)+Training)/12)</f>
        <v/>
      </c>
    </row>
    <row r="2799">
      <c r="I2799" s="35" t="n"/>
      <c r="J2799" s="35" t="n"/>
      <c r="K2799" s="35" t="n"/>
      <c r="L2799" s="36" t="n"/>
      <c r="M2799" s="36" t="n"/>
      <c r="P2799" s="37" t="n"/>
      <c r="Q2799" s="38">
        <f>IF($C2799="",0,IF(OR(LOWER(TRIM($G2799))="omani",LOWER(TRIM($G2799))="oman",LOWER(TRIM($G2799))="om",LOWER(TRIM($G2799))="local"),1,0))</f>
        <v/>
      </c>
      <c r="R2799" s="38">
        <f>IF($C2799="",0,IF(OR(ISNUMBER(SEARCH("resign",$N2799)),ISNUMBER(SEARCH("terminat",$N2799)),ISNUMBER(SEARCH("inactive",$N2799)),ISNUMBER(SEARCH("vacan",$N2799)),ISNUMBER(SEARCH("deceased",$N2799)),ISNUMBER(SEARCH("separated",$N2799))),0,1))</f>
        <v/>
      </c>
      <c r="S2799">
        <f>IF(OR($R2799=0,NOT(ISNUMBER($I2799))),"",IFERROR(DATEDIF($I2799,DATE(FY,1,1),"y"),""))</f>
        <v/>
      </c>
      <c r="T2799">
        <f>IF(OR($R2799=0,NOT(ISNUMBER($J2799))),"",IFERROR(DATEDIF($J2799,DATE(FY,1,1),"y"),0))</f>
        <v/>
      </c>
      <c r="U2799" s="38">
        <f>IF(OR($R2799=0,NOT(ISNUMBER($I2799))),0,IF(YEAR($I2799)+IF($Q2799=1,RetAgeO,RetAgeE)=FY,MONTH($I2799),IF(YEAR($I2799)+IF($Q2799=1,RetAgeO,RetAgeE)&lt;FY,1,0)))</f>
        <v/>
      </c>
      <c r="V2799" s="38">
        <f>IF(OR($R2799=0,NOT(ISNUMBER($K2799))),0,IF(YEAR($K2799)=FY,MONTH($K2799),IF(YEAR($K2799)&lt;FY,1,0)))</f>
        <v/>
      </c>
      <c r="W2799" s="38">
        <f>IF($R2799=0,0,MIN(12,IF(AND(ISNUMBER($O2799),$O2799&gt;=1,$O2799&lt;=12),INT($O2799),12),IF(AND(RetireExit="Yes",$U2799&gt;0),$U2799,12),IF(AND(ContractExit="Yes",$V2799&gt;0),$V2799,12)))</f>
        <v/>
      </c>
      <c r="X2799" s="37">
        <f>IF(ISNUMBER($P2799),$P2799,IncPct)</f>
        <v/>
      </c>
      <c r="Y2799" s="39">
        <f>IF($W2799=0,0,MAX(0,MIN($W2799,IncMonth-1))+MAX(0,$W2799-IncMonth+1)*(1+$X2799))</f>
        <v/>
      </c>
      <c r="Z2799" s="40">
        <f>IF($C2799="",0,IFERROR(INDEX(Departments!$B$5:$B$54,MATCH($C2799,Departments!$A$5:$A$54,0)),0))</f>
        <v/>
      </c>
      <c r="AA2799" s="41">
        <f>N($L2799)*$Y2799</f>
        <v/>
      </c>
      <c r="AB2799" s="41">
        <f>N($M2799)*$Y2799</f>
        <v/>
      </c>
      <c r="AC2799" s="41">
        <f>$AA2799*$Z2799</f>
        <v/>
      </c>
      <c r="AD2799" s="41">
        <f>$AA2799*BonusMonths/12</f>
        <v/>
      </c>
      <c r="AE2799" s="41">
        <f>($AA2799+SI_Gross*$AB2799)*IF($Q2799=1,SI_O,SI_E)</f>
        <v/>
      </c>
      <c r="AF2799" s="41">
        <f>IF($Q2799=1,0,$AA2799*EOSB)</f>
        <v/>
      </c>
      <c r="AG2799" s="41">
        <f>$AN2799*$W2799</f>
        <v/>
      </c>
      <c r="AH2799" s="41">
        <f>SUM($AA2799:$AG2799)</f>
        <v/>
      </c>
      <c r="AI2799" s="41">
        <f>12*($AM2799+$AN2799)</f>
        <v/>
      </c>
      <c r="AJ2799" s="41">
        <f>$AM2799*((IncMonth-1)+(13-IncMonth)*(1+$X2799))+12*$AN2799</f>
        <v/>
      </c>
      <c r="AK2799" s="41">
        <f>IF($R2799=1,N($L2799)+N($M2799),0)</f>
        <v/>
      </c>
      <c r="AL2799">
        <f>IF($C2799="","",IF(N($L2799)&lt;=0,"Basic salary missing",IF(ISNA(MATCH($C2799,Departments!$A$5:$A$54,0)),"Department not on Departments sheet",IF(AND($I2799&lt;&gt;"",NOT(ISNUMBER($I2799))),"Date of birth is text, not a date",IF(AND($K2799&lt;&gt;"",NOT(ISNUMBER($K2799))),"Contract end is text, not a date","")))))</f>
        <v/>
      </c>
      <c r="AM2799" s="41">
        <f>IF($R2799=0,0,N($L2799)*(1+$Z2799+BonusMonths/12+IF($Q2799=1,0,EOSB))+N($M2799)+(N($L2799)+SI_Gross*N($M2799))*IF($Q2799=1,SI_O,SI_E))</f>
        <v/>
      </c>
      <c r="AN2799" s="41">
        <f>IF($R2799=0,0,(IF($Q2799=1,MedO,MedE+Ticket)+Training)/12)</f>
        <v/>
      </c>
    </row>
    <row r="2800">
      <c r="I2800" s="35" t="n"/>
      <c r="J2800" s="35" t="n"/>
      <c r="K2800" s="35" t="n"/>
      <c r="L2800" s="36" t="n"/>
      <c r="M2800" s="36" t="n"/>
      <c r="P2800" s="37" t="n"/>
      <c r="Q2800" s="38">
        <f>IF($C2800="",0,IF(OR(LOWER(TRIM($G2800))="omani",LOWER(TRIM($G2800))="oman",LOWER(TRIM($G2800))="om",LOWER(TRIM($G2800))="local"),1,0))</f>
        <v/>
      </c>
      <c r="R2800" s="38">
        <f>IF($C2800="",0,IF(OR(ISNUMBER(SEARCH("resign",$N2800)),ISNUMBER(SEARCH("terminat",$N2800)),ISNUMBER(SEARCH("inactive",$N2800)),ISNUMBER(SEARCH("vacan",$N2800)),ISNUMBER(SEARCH("deceased",$N2800)),ISNUMBER(SEARCH("separated",$N2800))),0,1))</f>
        <v/>
      </c>
      <c r="S2800">
        <f>IF(OR($R2800=0,NOT(ISNUMBER($I2800))),"",IFERROR(DATEDIF($I2800,DATE(FY,1,1),"y"),""))</f>
        <v/>
      </c>
      <c r="T2800">
        <f>IF(OR($R2800=0,NOT(ISNUMBER($J2800))),"",IFERROR(DATEDIF($J2800,DATE(FY,1,1),"y"),0))</f>
        <v/>
      </c>
      <c r="U2800" s="38">
        <f>IF(OR($R2800=0,NOT(ISNUMBER($I2800))),0,IF(YEAR($I2800)+IF($Q2800=1,RetAgeO,RetAgeE)=FY,MONTH($I2800),IF(YEAR($I2800)+IF($Q2800=1,RetAgeO,RetAgeE)&lt;FY,1,0)))</f>
        <v/>
      </c>
      <c r="V2800" s="38">
        <f>IF(OR($R2800=0,NOT(ISNUMBER($K2800))),0,IF(YEAR($K2800)=FY,MONTH($K2800),IF(YEAR($K2800)&lt;FY,1,0)))</f>
        <v/>
      </c>
      <c r="W2800" s="38">
        <f>IF($R2800=0,0,MIN(12,IF(AND(ISNUMBER($O2800),$O2800&gt;=1,$O2800&lt;=12),INT($O2800),12),IF(AND(RetireExit="Yes",$U2800&gt;0),$U2800,12),IF(AND(ContractExit="Yes",$V2800&gt;0),$V2800,12)))</f>
        <v/>
      </c>
      <c r="X2800" s="37">
        <f>IF(ISNUMBER($P2800),$P2800,IncPct)</f>
        <v/>
      </c>
      <c r="Y2800" s="39">
        <f>IF($W2800=0,0,MAX(0,MIN($W2800,IncMonth-1))+MAX(0,$W2800-IncMonth+1)*(1+$X2800))</f>
        <v/>
      </c>
      <c r="Z2800" s="40">
        <f>IF($C2800="",0,IFERROR(INDEX(Departments!$B$5:$B$54,MATCH($C2800,Departments!$A$5:$A$54,0)),0))</f>
        <v/>
      </c>
      <c r="AA2800" s="41">
        <f>N($L2800)*$Y2800</f>
        <v/>
      </c>
      <c r="AB2800" s="41">
        <f>N($M2800)*$Y2800</f>
        <v/>
      </c>
      <c r="AC2800" s="41">
        <f>$AA2800*$Z2800</f>
        <v/>
      </c>
      <c r="AD2800" s="41">
        <f>$AA2800*BonusMonths/12</f>
        <v/>
      </c>
      <c r="AE2800" s="41">
        <f>($AA2800+SI_Gross*$AB2800)*IF($Q2800=1,SI_O,SI_E)</f>
        <v/>
      </c>
      <c r="AF2800" s="41">
        <f>IF($Q2800=1,0,$AA2800*EOSB)</f>
        <v/>
      </c>
      <c r="AG2800" s="41">
        <f>$AN2800*$W2800</f>
        <v/>
      </c>
      <c r="AH2800" s="41">
        <f>SUM($AA2800:$AG2800)</f>
        <v/>
      </c>
      <c r="AI2800" s="41">
        <f>12*($AM2800+$AN2800)</f>
        <v/>
      </c>
      <c r="AJ2800" s="41">
        <f>$AM2800*((IncMonth-1)+(13-IncMonth)*(1+$X2800))+12*$AN2800</f>
        <v/>
      </c>
      <c r="AK2800" s="41">
        <f>IF($R2800=1,N($L2800)+N($M2800),0)</f>
        <v/>
      </c>
      <c r="AL2800">
        <f>IF($C2800="","",IF(N($L2800)&lt;=0,"Basic salary missing",IF(ISNA(MATCH($C2800,Departments!$A$5:$A$54,0)),"Department not on Departments sheet",IF(AND($I2800&lt;&gt;"",NOT(ISNUMBER($I2800))),"Date of birth is text, not a date",IF(AND($K2800&lt;&gt;"",NOT(ISNUMBER($K2800))),"Contract end is text, not a date","")))))</f>
        <v/>
      </c>
      <c r="AM2800" s="41">
        <f>IF($R2800=0,0,N($L2800)*(1+$Z2800+BonusMonths/12+IF($Q2800=1,0,EOSB))+N($M2800)+(N($L2800)+SI_Gross*N($M2800))*IF($Q2800=1,SI_O,SI_E))</f>
        <v/>
      </c>
      <c r="AN2800" s="41">
        <f>IF($R2800=0,0,(IF($Q2800=1,MedO,MedE+Ticket)+Training)/12)</f>
        <v/>
      </c>
    </row>
    <row r="2801">
      <c r="I2801" s="35" t="n"/>
      <c r="J2801" s="35" t="n"/>
      <c r="K2801" s="35" t="n"/>
      <c r="L2801" s="36" t="n"/>
      <c r="M2801" s="36" t="n"/>
      <c r="P2801" s="37" t="n"/>
      <c r="Q2801" s="38">
        <f>IF($C2801="",0,IF(OR(LOWER(TRIM($G2801))="omani",LOWER(TRIM($G2801))="oman",LOWER(TRIM($G2801))="om",LOWER(TRIM($G2801))="local"),1,0))</f>
        <v/>
      </c>
      <c r="R2801" s="38">
        <f>IF($C2801="",0,IF(OR(ISNUMBER(SEARCH("resign",$N2801)),ISNUMBER(SEARCH("terminat",$N2801)),ISNUMBER(SEARCH("inactive",$N2801)),ISNUMBER(SEARCH("vacan",$N2801)),ISNUMBER(SEARCH("deceased",$N2801)),ISNUMBER(SEARCH("separated",$N2801))),0,1))</f>
        <v/>
      </c>
      <c r="S2801">
        <f>IF(OR($R2801=0,NOT(ISNUMBER($I2801))),"",IFERROR(DATEDIF($I2801,DATE(FY,1,1),"y"),""))</f>
        <v/>
      </c>
      <c r="T2801">
        <f>IF(OR($R2801=0,NOT(ISNUMBER($J2801))),"",IFERROR(DATEDIF($J2801,DATE(FY,1,1),"y"),0))</f>
        <v/>
      </c>
      <c r="U2801" s="38">
        <f>IF(OR($R2801=0,NOT(ISNUMBER($I2801))),0,IF(YEAR($I2801)+IF($Q2801=1,RetAgeO,RetAgeE)=FY,MONTH($I2801),IF(YEAR($I2801)+IF($Q2801=1,RetAgeO,RetAgeE)&lt;FY,1,0)))</f>
        <v/>
      </c>
      <c r="V2801" s="38">
        <f>IF(OR($R2801=0,NOT(ISNUMBER($K2801))),0,IF(YEAR($K2801)=FY,MONTH($K2801),IF(YEAR($K2801)&lt;FY,1,0)))</f>
        <v/>
      </c>
      <c r="W2801" s="38">
        <f>IF($R2801=0,0,MIN(12,IF(AND(ISNUMBER($O2801),$O2801&gt;=1,$O2801&lt;=12),INT($O2801),12),IF(AND(RetireExit="Yes",$U2801&gt;0),$U2801,12),IF(AND(ContractExit="Yes",$V2801&gt;0),$V2801,12)))</f>
        <v/>
      </c>
      <c r="X2801" s="37">
        <f>IF(ISNUMBER($P2801),$P2801,IncPct)</f>
        <v/>
      </c>
      <c r="Y2801" s="39">
        <f>IF($W2801=0,0,MAX(0,MIN($W2801,IncMonth-1))+MAX(0,$W2801-IncMonth+1)*(1+$X2801))</f>
        <v/>
      </c>
      <c r="Z2801" s="40">
        <f>IF($C2801="",0,IFERROR(INDEX(Departments!$B$5:$B$54,MATCH($C2801,Departments!$A$5:$A$54,0)),0))</f>
        <v/>
      </c>
      <c r="AA2801" s="41">
        <f>N($L2801)*$Y2801</f>
        <v/>
      </c>
      <c r="AB2801" s="41">
        <f>N($M2801)*$Y2801</f>
        <v/>
      </c>
      <c r="AC2801" s="41">
        <f>$AA2801*$Z2801</f>
        <v/>
      </c>
      <c r="AD2801" s="41">
        <f>$AA2801*BonusMonths/12</f>
        <v/>
      </c>
      <c r="AE2801" s="41">
        <f>($AA2801+SI_Gross*$AB2801)*IF($Q2801=1,SI_O,SI_E)</f>
        <v/>
      </c>
      <c r="AF2801" s="41">
        <f>IF($Q2801=1,0,$AA2801*EOSB)</f>
        <v/>
      </c>
      <c r="AG2801" s="41">
        <f>$AN2801*$W2801</f>
        <v/>
      </c>
      <c r="AH2801" s="41">
        <f>SUM($AA2801:$AG2801)</f>
        <v/>
      </c>
      <c r="AI2801" s="41">
        <f>12*($AM2801+$AN2801)</f>
        <v/>
      </c>
      <c r="AJ2801" s="41">
        <f>$AM2801*((IncMonth-1)+(13-IncMonth)*(1+$X2801))+12*$AN2801</f>
        <v/>
      </c>
      <c r="AK2801" s="41">
        <f>IF($R2801=1,N($L2801)+N($M2801),0)</f>
        <v/>
      </c>
      <c r="AL2801">
        <f>IF($C2801="","",IF(N($L2801)&lt;=0,"Basic salary missing",IF(ISNA(MATCH($C2801,Departments!$A$5:$A$54,0)),"Department not on Departments sheet",IF(AND($I2801&lt;&gt;"",NOT(ISNUMBER($I2801))),"Date of birth is text, not a date",IF(AND($K2801&lt;&gt;"",NOT(ISNUMBER($K2801))),"Contract end is text, not a date","")))))</f>
        <v/>
      </c>
      <c r="AM2801" s="41">
        <f>IF($R2801=0,0,N($L2801)*(1+$Z2801+BonusMonths/12+IF($Q2801=1,0,EOSB))+N($M2801)+(N($L2801)+SI_Gross*N($M2801))*IF($Q2801=1,SI_O,SI_E))</f>
        <v/>
      </c>
      <c r="AN2801" s="41">
        <f>IF($R2801=0,0,(IF($Q2801=1,MedO,MedE+Ticket)+Training)/12)</f>
        <v/>
      </c>
    </row>
    <row r="2802">
      <c r="I2802" s="35" t="n"/>
      <c r="J2802" s="35" t="n"/>
      <c r="K2802" s="35" t="n"/>
      <c r="L2802" s="36" t="n"/>
      <c r="M2802" s="36" t="n"/>
      <c r="P2802" s="37" t="n"/>
      <c r="Q2802" s="38">
        <f>IF($C2802="",0,IF(OR(LOWER(TRIM($G2802))="omani",LOWER(TRIM($G2802))="oman",LOWER(TRIM($G2802))="om",LOWER(TRIM($G2802))="local"),1,0))</f>
        <v/>
      </c>
      <c r="R2802" s="38">
        <f>IF($C2802="",0,IF(OR(ISNUMBER(SEARCH("resign",$N2802)),ISNUMBER(SEARCH("terminat",$N2802)),ISNUMBER(SEARCH("inactive",$N2802)),ISNUMBER(SEARCH("vacan",$N2802)),ISNUMBER(SEARCH("deceased",$N2802)),ISNUMBER(SEARCH("separated",$N2802))),0,1))</f>
        <v/>
      </c>
      <c r="S2802">
        <f>IF(OR($R2802=0,NOT(ISNUMBER($I2802))),"",IFERROR(DATEDIF($I2802,DATE(FY,1,1),"y"),""))</f>
        <v/>
      </c>
      <c r="T2802">
        <f>IF(OR($R2802=0,NOT(ISNUMBER($J2802))),"",IFERROR(DATEDIF($J2802,DATE(FY,1,1),"y"),0))</f>
        <v/>
      </c>
      <c r="U2802" s="38">
        <f>IF(OR($R2802=0,NOT(ISNUMBER($I2802))),0,IF(YEAR($I2802)+IF($Q2802=1,RetAgeO,RetAgeE)=FY,MONTH($I2802),IF(YEAR($I2802)+IF($Q2802=1,RetAgeO,RetAgeE)&lt;FY,1,0)))</f>
        <v/>
      </c>
      <c r="V2802" s="38">
        <f>IF(OR($R2802=0,NOT(ISNUMBER($K2802))),0,IF(YEAR($K2802)=FY,MONTH($K2802),IF(YEAR($K2802)&lt;FY,1,0)))</f>
        <v/>
      </c>
      <c r="W2802" s="38">
        <f>IF($R2802=0,0,MIN(12,IF(AND(ISNUMBER($O2802),$O2802&gt;=1,$O2802&lt;=12),INT($O2802),12),IF(AND(RetireExit="Yes",$U2802&gt;0),$U2802,12),IF(AND(ContractExit="Yes",$V2802&gt;0),$V2802,12)))</f>
        <v/>
      </c>
      <c r="X2802" s="37">
        <f>IF(ISNUMBER($P2802),$P2802,IncPct)</f>
        <v/>
      </c>
      <c r="Y2802" s="39">
        <f>IF($W2802=0,0,MAX(0,MIN($W2802,IncMonth-1))+MAX(0,$W2802-IncMonth+1)*(1+$X2802))</f>
        <v/>
      </c>
      <c r="Z2802" s="40">
        <f>IF($C2802="",0,IFERROR(INDEX(Departments!$B$5:$B$54,MATCH($C2802,Departments!$A$5:$A$54,0)),0))</f>
        <v/>
      </c>
      <c r="AA2802" s="41">
        <f>N($L2802)*$Y2802</f>
        <v/>
      </c>
      <c r="AB2802" s="41">
        <f>N($M2802)*$Y2802</f>
        <v/>
      </c>
      <c r="AC2802" s="41">
        <f>$AA2802*$Z2802</f>
        <v/>
      </c>
      <c r="AD2802" s="41">
        <f>$AA2802*BonusMonths/12</f>
        <v/>
      </c>
      <c r="AE2802" s="41">
        <f>($AA2802+SI_Gross*$AB2802)*IF($Q2802=1,SI_O,SI_E)</f>
        <v/>
      </c>
      <c r="AF2802" s="41">
        <f>IF($Q2802=1,0,$AA2802*EOSB)</f>
        <v/>
      </c>
      <c r="AG2802" s="41">
        <f>$AN2802*$W2802</f>
        <v/>
      </c>
      <c r="AH2802" s="41">
        <f>SUM($AA2802:$AG2802)</f>
        <v/>
      </c>
      <c r="AI2802" s="41">
        <f>12*($AM2802+$AN2802)</f>
        <v/>
      </c>
      <c r="AJ2802" s="41">
        <f>$AM2802*((IncMonth-1)+(13-IncMonth)*(1+$X2802))+12*$AN2802</f>
        <v/>
      </c>
      <c r="AK2802" s="41">
        <f>IF($R2802=1,N($L2802)+N($M2802),0)</f>
        <v/>
      </c>
      <c r="AL2802">
        <f>IF($C2802="","",IF(N($L2802)&lt;=0,"Basic salary missing",IF(ISNA(MATCH($C2802,Departments!$A$5:$A$54,0)),"Department not on Departments sheet",IF(AND($I2802&lt;&gt;"",NOT(ISNUMBER($I2802))),"Date of birth is text, not a date",IF(AND($K2802&lt;&gt;"",NOT(ISNUMBER($K2802))),"Contract end is text, not a date","")))))</f>
        <v/>
      </c>
      <c r="AM2802" s="41">
        <f>IF($R2802=0,0,N($L2802)*(1+$Z2802+BonusMonths/12+IF($Q2802=1,0,EOSB))+N($M2802)+(N($L2802)+SI_Gross*N($M2802))*IF($Q2802=1,SI_O,SI_E))</f>
        <v/>
      </c>
      <c r="AN2802" s="41">
        <f>IF($R2802=0,0,(IF($Q2802=1,MedO,MedE+Ticket)+Training)/12)</f>
        <v/>
      </c>
    </row>
    <row r="2803">
      <c r="I2803" s="35" t="n"/>
      <c r="J2803" s="35" t="n"/>
      <c r="K2803" s="35" t="n"/>
      <c r="L2803" s="36" t="n"/>
      <c r="M2803" s="36" t="n"/>
      <c r="P2803" s="37" t="n"/>
      <c r="Q2803" s="38">
        <f>IF($C2803="",0,IF(OR(LOWER(TRIM($G2803))="omani",LOWER(TRIM($G2803))="oman",LOWER(TRIM($G2803))="om",LOWER(TRIM($G2803))="local"),1,0))</f>
        <v/>
      </c>
      <c r="R2803" s="38">
        <f>IF($C2803="",0,IF(OR(ISNUMBER(SEARCH("resign",$N2803)),ISNUMBER(SEARCH("terminat",$N2803)),ISNUMBER(SEARCH("inactive",$N2803)),ISNUMBER(SEARCH("vacan",$N2803)),ISNUMBER(SEARCH("deceased",$N2803)),ISNUMBER(SEARCH("separated",$N2803))),0,1))</f>
        <v/>
      </c>
      <c r="S2803">
        <f>IF(OR($R2803=0,NOT(ISNUMBER($I2803))),"",IFERROR(DATEDIF($I2803,DATE(FY,1,1),"y"),""))</f>
        <v/>
      </c>
      <c r="T2803">
        <f>IF(OR($R2803=0,NOT(ISNUMBER($J2803))),"",IFERROR(DATEDIF($J2803,DATE(FY,1,1),"y"),0))</f>
        <v/>
      </c>
      <c r="U2803" s="38">
        <f>IF(OR($R2803=0,NOT(ISNUMBER($I2803))),0,IF(YEAR($I2803)+IF($Q2803=1,RetAgeO,RetAgeE)=FY,MONTH($I2803),IF(YEAR($I2803)+IF($Q2803=1,RetAgeO,RetAgeE)&lt;FY,1,0)))</f>
        <v/>
      </c>
      <c r="V2803" s="38">
        <f>IF(OR($R2803=0,NOT(ISNUMBER($K2803))),0,IF(YEAR($K2803)=FY,MONTH($K2803),IF(YEAR($K2803)&lt;FY,1,0)))</f>
        <v/>
      </c>
      <c r="W2803" s="38">
        <f>IF($R2803=0,0,MIN(12,IF(AND(ISNUMBER($O2803),$O2803&gt;=1,$O2803&lt;=12),INT($O2803),12),IF(AND(RetireExit="Yes",$U2803&gt;0),$U2803,12),IF(AND(ContractExit="Yes",$V2803&gt;0),$V2803,12)))</f>
        <v/>
      </c>
      <c r="X2803" s="37">
        <f>IF(ISNUMBER($P2803),$P2803,IncPct)</f>
        <v/>
      </c>
      <c r="Y2803" s="39">
        <f>IF($W2803=0,0,MAX(0,MIN($W2803,IncMonth-1))+MAX(0,$W2803-IncMonth+1)*(1+$X2803))</f>
        <v/>
      </c>
      <c r="Z2803" s="40">
        <f>IF($C2803="",0,IFERROR(INDEX(Departments!$B$5:$B$54,MATCH($C2803,Departments!$A$5:$A$54,0)),0))</f>
        <v/>
      </c>
      <c r="AA2803" s="41">
        <f>N($L2803)*$Y2803</f>
        <v/>
      </c>
      <c r="AB2803" s="41">
        <f>N($M2803)*$Y2803</f>
        <v/>
      </c>
      <c r="AC2803" s="41">
        <f>$AA2803*$Z2803</f>
        <v/>
      </c>
      <c r="AD2803" s="41">
        <f>$AA2803*BonusMonths/12</f>
        <v/>
      </c>
      <c r="AE2803" s="41">
        <f>($AA2803+SI_Gross*$AB2803)*IF($Q2803=1,SI_O,SI_E)</f>
        <v/>
      </c>
      <c r="AF2803" s="41">
        <f>IF($Q2803=1,0,$AA2803*EOSB)</f>
        <v/>
      </c>
      <c r="AG2803" s="41">
        <f>$AN2803*$W2803</f>
        <v/>
      </c>
      <c r="AH2803" s="41">
        <f>SUM($AA2803:$AG2803)</f>
        <v/>
      </c>
      <c r="AI2803" s="41">
        <f>12*($AM2803+$AN2803)</f>
        <v/>
      </c>
      <c r="AJ2803" s="41">
        <f>$AM2803*((IncMonth-1)+(13-IncMonth)*(1+$X2803))+12*$AN2803</f>
        <v/>
      </c>
      <c r="AK2803" s="41">
        <f>IF($R2803=1,N($L2803)+N($M2803),0)</f>
        <v/>
      </c>
      <c r="AL2803">
        <f>IF($C2803="","",IF(N($L2803)&lt;=0,"Basic salary missing",IF(ISNA(MATCH($C2803,Departments!$A$5:$A$54,0)),"Department not on Departments sheet",IF(AND($I2803&lt;&gt;"",NOT(ISNUMBER($I2803))),"Date of birth is text, not a date",IF(AND($K2803&lt;&gt;"",NOT(ISNUMBER($K2803))),"Contract end is text, not a date","")))))</f>
        <v/>
      </c>
      <c r="AM2803" s="41">
        <f>IF($R2803=0,0,N($L2803)*(1+$Z2803+BonusMonths/12+IF($Q2803=1,0,EOSB))+N($M2803)+(N($L2803)+SI_Gross*N($M2803))*IF($Q2803=1,SI_O,SI_E))</f>
        <v/>
      </c>
      <c r="AN2803" s="41">
        <f>IF($R2803=0,0,(IF($Q2803=1,MedO,MedE+Ticket)+Training)/12)</f>
        <v/>
      </c>
    </row>
    <row r="2804">
      <c r="I2804" s="35" t="n"/>
      <c r="J2804" s="35" t="n"/>
      <c r="K2804" s="35" t="n"/>
      <c r="L2804" s="36" t="n"/>
      <c r="M2804" s="36" t="n"/>
      <c r="P2804" s="37" t="n"/>
      <c r="Q2804" s="38">
        <f>IF($C2804="",0,IF(OR(LOWER(TRIM($G2804))="omani",LOWER(TRIM($G2804))="oman",LOWER(TRIM($G2804))="om",LOWER(TRIM($G2804))="local"),1,0))</f>
        <v/>
      </c>
      <c r="R2804" s="38">
        <f>IF($C2804="",0,IF(OR(ISNUMBER(SEARCH("resign",$N2804)),ISNUMBER(SEARCH("terminat",$N2804)),ISNUMBER(SEARCH("inactive",$N2804)),ISNUMBER(SEARCH("vacan",$N2804)),ISNUMBER(SEARCH("deceased",$N2804)),ISNUMBER(SEARCH("separated",$N2804))),0,1))</f>
        <v/>
      </c>
      <c r="S2804">
        <f>IF(OR($R2804=0,NOT(ISNUMBER($I2804))),"",IFERROR(DATEDIF($I2804,DATE(FY,1,1),"y"),""))</f>
        <v/>
      </c>
      <c r="T2804">
        <f>IF(OR($R2804=0,NOT(ISNUMBER($J2804))),"",IFERROR(DATEDIF($J2804,DATE(FY,1,1),"y"),0))</f>
        <v/>
      </c>
      <c r="U2804" s="38">
        <f>IF(OR($R2804=0,NOT(ISNUMBER($I2804))),0,IF(YEAR($I2804)+IF($Q2804=1,RetAgeO,RetAgeE)=FY,MONTH($I2804),IF(YEAR($I2804)+IF($Q2804=1,RetAgeO,RetAgeE)&lt;FY,1,0)))</f>
        <v/>
      </c>
      <c r="V2804" s="38">
        <f>IF(OR($R2804=0,NOT(ISNUMBER($K2804))),0,IF(YEAR($K2804)=FY,MONTH($K2804),IF(YEAR($K2804)&lt;FY,1,0)))</f>
        <v/>
      </c>
      <c r="W2804" s="38">
        <f>IF($R2804=0,0,MIN(12,IF(AND(ISNUMBER($O2804),$O2804&gt;=1,$O2804&lt;=12),INT($O2804),12),IF(AND(RetireExit="Yes",$U2804&gt;0),$U2804,12),IF(AND(ContractExit="Yes",$V2804&gt;0),$V2804,12)))</f>
        <v/>
      </c>
      <c r="X2804" s="37">
        <f>IF(ISNUMBER($P2804),$P2804,IncPct)</f>
        <v/>
      </c>
      <c r="Y2804" s="39">
        <f>IF($W2804=0,0,MAX(0,MIN($W2804,IncMonth-1))+MAX(0,$W2804-IncMonth+1)*(1+$X2804))</f>
        <v/>
      </c>
      <c r="Z2804" s="40">
        <f>IF($C2804="",0,IFERROR(INDEX(Departments!$B$5:$B$54,MATCH($C2804,Departments!$A$5:$A$54,0)),0))</f>
        <v/>
      </c>
      <c r="AA2804" s="41">
        <f>N($L2804)*$Y2804</f>
        <v/>
      </c>
      <c r="AB2804" s="41">
        <f>N($M2804)*$Y2804</f>
        <v/>
      </c>
      <c r="AC2804" s="41">
        <f>$AA2804*$Z2804</f>
        <v/>
      </c>
      <c r="AD2804" s="41">
        <f>$AA2804*BonusMonths/12</f>
        <v/>
      </c>
      <c r="AE2804" s="41">
        <f>($AA2804+SI_Gross*$AB2804)*IF($Q2804=1,SI_O,SI_E)</f>
        <v/>
      </c>
      <c r="AF2804" s="41">
        <f>IF($Q2804=1,0,$AA2804*EOSB)</f>
        <v/>
      </c>
      <c r="AG2804" s="41">
        <f>$AN2804*$W2804</f>
        <v/>
      </c>
      <c r="AH2804" s="41">
        <f>SUM($AA2804:$AG2804)</f>
        <v/>
      </c>
      <c r="AI2804" s="41">
        <f>12*($AM2804+$AN2804)</f>
        <v/>
      </c>
      <c r="AJ2804" s="41">
        <f>$AM2804*((IncMonth-1)+(13-IncMonth)*(1+$X2804))+12*$AN2804</f>
        <v/>
      </c>
      <c r="AK2804" s="41">
        <f>IF($R2804=1,N($L2804)+N($M2804),0)</f>
        <v/>
      </c>
      <c r="AL2804">
        <f>IF($C2804="","",IF(N($L2804)&lt;=0,"Basic salary missing",IF(ISNA(MATCH($C2804,Departments!$A$5:$A$54,0)),"Department not on Departments sheet",IF(AND($I2804&lt;&gt;"",NOT(ISNUMBER($I2804))),"Date of birth is text, not a date",IF(AND($K2804&lt;&gt;"",NOT(ISNUMBER($K2804))),"Contract end is text, not a date","")))))</f>
        <v/>
      </c>
      <c r="AM2804" s="41">
        <f>IF($R2804=0,0,N($L2804)*(1+$Z2804+BonusMonths/12+IF($Q2804=1,0,EOSB))+N($M2804)+(N($L2804)+SI_Gross*N($M2804))*IF($Q2804=1,SI_O,SI_E))</f>
        <v/>
      </c>
      <c r="AN2804" s="41">
        <f>IF($R2804=0,0,(IF($Q2804=1,MedO,MedE+Ticket)+Training)/12)</f>
        <v/>
      </c>
    </row>
    <row r="2805">
      <c r="I2805" s="35" t="n"/>
      <c r="J2805" s="35" t="n"/>
      <c r="K2805" s="35" t="n"/>
      <c r="L2805" s="36" t="n"/>
      <c r="M2805" s="36" t="n"/>
      <c r="P2805" s="37" t="n"/>
      <c r="Q2805" s="38">
        <f>IF($C2805="",0,IF(OR(LOWER(TRIM($G2805))="omani",LOWER(TRIM($G2805))="oman",LOWER(TRIM($G2805))="om",LOWER(TRIM($G2805))="local"),1,0))</f>
        <v/>
      </c>
      <c r="R2805" s="38">
        <f>IF($C2805="",0,IF(OR(ISNUMBER(SEARCH("resign",$N2805)),ISNUMBER(SEARCH("terminat",$N2805)),ISNUMBER(SEARCH("inactive",$N2805)),ISNUMBER(SEARCH("vacan",$N2805)),ISNUMBER(SEARCH("deceased",$N2805)),ISNUMBER(SEARCH("separated",$N2805))),0,1))</f>
        <v/>
      </c>
      <c r="S2805">
        <f>IF(OR($R2805=0,NOT(ISNUMBER($I2805))),"",IFERROR(DATEDIF($I2805,DATE(FY,1,1),"y"),""))</f>
        <v/>
      </c>
      <c r="T2805">
        <f>IF(OR($R2805=0,NOT(ISNUMBER($J2805))),"",IFERROR(DATEDIF($J2805,DATE(FY,1,1),"y"),0))</f>
        <v/>
      </c>
      <c r="U2805" s="38">
        <f>IF(OR($R2805=0,NOT(ISNUMBER($I2805))),0,IF(YEAR($I2805)+IF($Q2805=1,RetAgeO,RetAgeE)=FY,MONTH($I2805),IF(YEAR($I2805)+IF($Q2805=1,RetAgeO,RetAgeE)&lt;FY,1,0)))</f>
        <v/>
      </c>
      <c r="V2805" s="38">
        <f>IF(OR($R2805=0,NOT(ISNUMBER($K2805))),0,IF(YEAR($K2805)=FY,MONTH($K2805),IF(YEAR($K2805)&lt;FY,1,0)))</f>
        <v/>
      </c>
      <c r="W2805" s="38">
        <f>IF($R2805=0,0,MIN(12,IF(AND(ISNUMBER($O2805),$O2805&gt;=1,$O2805&lt;=12),INT($O2805),12),IF(AND(RetireExit="Yes",$U2805&gt;0),$U2805,12),IF(AND(ContractExit="Yes",$V2805&gt;0),$V2805,12)))</f>
        <v/>
      </c>
      <c r="X2805" s="37">
        <f>IF(ISNUMBER($P2805),$P2805,IncPct)</f>
        <v/>
      </c>
      <c r="Y2805" s="39">
        <f>IF($W2805=0,0,MAX(0,MIN($W2805,IncMonth-1))+MAX(0,$W2805-IncMonth+1)*(1+$X2805))</f>
        <v/>
      </c>
      <c r="Z2805" s="40">
        <f>IF($C2805="",0,IFERROR(INDEX(Departments!$B$5:$B$54,MATCH($C2805,Departments!$A$5:$A$54,0)),0))</f>
        <v/>
      </c>
      <c r="AA2805" s="41">
        <f>N($L2805)*$Y2805</f>
        <v/>
      </c>
      <c r="AB2805" s="41">
        <f>N($M2805)*$Y2805</f>
        <v/>
      </c>
      <c r="AC2805" s="41">
        <f>$AA2805*$Z2805</f>
        <v/>
      </c>
      <c r="AD2805" s="41">
        <f>$AA2805*BonusMonths/12</f>
        <v/>
      </c>
      <c r="AE2805" s="41">
        <f>($AA2805+SI_Gross*$AB2805)*IF($Q2805=1,SI_O,SI_E)</f>
        <v/>
      </c>
      <c r="AF2805" s="41">
        <f>IF($Q2805=1,0,$AA2805*EOSB)</f>
        <v/>
      </c>
      <c r="AG2805" s="41">
        <f>$AN2805*$W2805</f>
        <v/>
      </c>
      <c r="AH2805" s="41">
        <f>SUM($AA2805:$AG2805)</f>
        <v/>
      </c>
      <c r="AI2805" s="41">
        <f>12*($AM2805+$AN2805)</f>
        <v/>
      </c>
      <c r="AJ2805" s="41">
        <f>$AM2805*((IncMonth-1)+(13-IncMonth)*(1+$X2805))+12*$AN2805</f>
        <v/>
      </c>
      <c r="AK2805" s="41">
        <f>IF($R2805=1,N($L2805)+N($M2805),0)</f>
        <v/>
      </c>
      <c r="AL2805">
        <f>IF($C2805="","",IF(N($L2805)&lt;=0,"Basic salary missing",IF(ISNA(MATCH($C2805,Departments!$A$5:$A$54,0)),"Department not on Departments sheet",IF(AND($I2805&lt;&gt;"",NOT(ISNUMBER($I2805))),"Date of birth is text, not a date",IF(AND($K2805&lt;&gt;"",NOT(ISNUMBER($K2805))),"Contract end is text, not a date","")))))</f>
        <v/>
      </c>
      <c r="AM2805" s="41">
        <f>IF($R2805=0,0,N($L2805)*(1+$Z2805+BonusMonths/12+IF($Q2805=1,0,EOSB))+N($M2805)+(N($L2805)+SI_Gross*N($M2805))*IF($Q2805=1,SI_O,SI_E))</f>
        <v/>
      </c>
      <c r="AN2805" s="41">
        <f>IF($R2805=0,0,(IF($Q2805=1,MedO,MedE+Ticket)+Training)/12)</f>
        <v/>
      </c>
    </row>
    <row r="2806">
      <c r="I2806" s="35" t="n"/>
      <c r="J2806" s="35" t="n"/>
      <c r="K2806" s="35" t="n"/>
      <c r="L2806" s="36" t="n"/>
      <c r="M2806" s="36" t="n"/>
      <c r="P2806" s="37" t="n"/>
      <c r="Q2806" s="38">
        <f>IF($C2806="",0,IF(OR(LOWER(TRIM($G2806))="omani",LOWER(TRIM($G2806))="oman",LOWER(TRIM($G2806))="om",LOWER(TRIM($G2806))="local"),1,0))</f>
        <v/>
      </c>
      <c r="R2806" s="38">
        <f>IF($C2806="",0,IF(OR(ISNUMBER(SEARCH("resign",$N2806)),ISNUMBER(SEARCH("terminat",$N2806)),ISNUMBER(SEARCH("inactive",$N2806)),ISNUMBER(SEARCH("vacan",$N2806)),ISNUMBER(SEARCH("deceased",$N2806)),ISNUMBER(SEARCH("separated",$N2806))),0,1))</f>
        <v/>
      </c>
      <c r="S2806">
        <f>IF(OR($R2806=0,NOT(ISNUMBER($I2806))),"",IFERROR(DATEDIF($I2806,DATE(FY,1,1),"y"),""))</f>
        <v/>
      </c>
      <c r="T2806">
        <f>IF(OR($R2806=0,NOT(ISNUMBER($J2806))),"",IFERROR(DATEDIF($J2806,DATE(FY,1,1),"y"),0))</f>
        <v/>
      </c>
      <c r="U2806" s="38">
        <f>IF(OR($R2806=0,NOT(ISNUMBER($I2806))),0,IF(YEAR($I2806)+IF($Q2806=1,RetAgeO,RetAgeE)=FY,MONTH($I2806),IF(YEAR($I2806)+IF($Q2806=1,RetAgeO,RetAgeE)&lt;FY,1,0)))</f>
        <v/>
      </c>
      <c r="V2806" s="38">
        <f>IF(OR($R2806=0,NOT(ISNUMBER($K2806))),0,IF(YEAR($K2806)=FY,MONTH($K2806),IF(YEAR($K2806)&lt;FY,1,0)))</f>
        <v/>
      </c>
      <c r="W2806" s="38">
        <f>IF($R2806=0,0,MIN(12,IF(AND(ISNUMBER($O2806),$O2806&gt;=1,$O2806&lt;=12),INT($O2806),12),IF(AND(RetireExit="Yes",$U2806&gt;0),$U2806,12),IF(AND(ContractExit="Yes",$V2806&gt;0),$V2806,12)))</f>
        <v/>
      </c>
      <c r="X2806" s="37">
        <f>IF(ISNUMBER($P2806),$P2806,IncPct)</f>
        <v/>
      </c>
      <c r="Y2806" s="39">
        <f>IF($W2806=0,0,MAX(0,MIN($W2806,IncMonth-1))+MAX(0,$W2806-IncMonth+1)*(1+$X2806))</f>
        <v/>
      </c>
      <c r="Z2806" s="40">
        <f>IF($C2806="",0,IFERROR(INDEX(Departments!$B$5:$B$54,MATCH($C2806,Departments!$A$5:$A$54,0)),0))</f>
        <v/>
      </c>
      <c r="AA2806" s="41">
        <f>N($L2806)*$Y2806</f>
        <v/>
      </c>
      <c r="AB2806" s="41">
        <f>N($M2806)*$Y2806</f>
        <v/>
      </c>
      <c r="AC2806" s="41">
        <f>$AA2806*$Z2806</f>
        <v/>
      </c>
      <c r="AD2806" s="41">
        <f>$AA2806*BonusMonths/12</f>
        <v/>
      </c>
      <c r="AE2806" s="41">
        <f>($AA2806+SI_Gross*$AB2806)*IF($Q2806=1,SI_O,SI_E)</f>
        <v/>
      </c>
      <c r="AF2806" s="41">
        <f>IF($Q2806=1,0,$AA2806*EOSB)</f>
        <v/>
      </c>
      <c r="AG2806" s="41">
        <f>$AN2806*$W2806</f>
        <v/>
      </c>
      <c r="AH2806" s="41">
        <f>SUM($AA2806:$AG2806)</f>
        <v/>
      </c>
      <c r="AI2806" s="41">
        <f>12*($AM2806+$AN2806)</f>
        <v/>
      </c>
      <c r="AJ2806" s="41">
        <f>$AM2806*((IncMonth-1)+(13-IncMonth)*(1+$X2806))+12*$AN2806</f>
        <v/>
      </c>
      <c r="AK2806" s="41">
        <f>IF($R2806=1,N($L2806)+N($M2806),0)</f>
        <v/>
      </c>
      <c r="AL2806">
        <f>IF($C2806="","",IF(N($L2806)&lt;=0,"Basic salary missing",IF(ISNA(MATCH($C2806,Departments!$A$5:$A$54,0)),"Department not on Departments sheet",IF(AND($I2806&lt;&gt;"",NOT(ISNUMBER($I2806))),"Date of birth is text, not a date",IF(AND($K2806&lt;&gt;"",NOT(ISNUMBER($K2806))),"Contract end is text, not a date","")))))</f>
        <v/>
      </c>
      <c r="AM2806" s="41">
        <f>IF($R2806=0,0,N($L2806)*(1+$Z2806+BonusMonths/12+IF($Q2806=1,0,EOSB))+N($M2806)+(N($L2806)+SI_Gross*N($M2806))*IF($Q2806=1,SI_O,SI_E))</f>
        <v/>
      </c>
      <c r="AN2806" s="41">
        <f>IF($R2806=0,0,(IF($Q2806=1,MedO,MedE+Ticket)+Training)/12)</f>
        <v/>
      </c>
    </row>
    <row r="2807">
      <c r="I2807" s="35" t="n"/>
      <c r="J2807" s="35" t="n"/>
      <c r="K2807" s="35" t="n"/>
      <c r="L2807" s="36" t="n"/>
      <c r="M2807" s="36" t="n"/>
      <c r="P2807" s="37" t="n"/>
      <c r="Q2807" s="38">
        <f>IF($C2807="",0,IF(OR(LOWER(TRIM($G2807))="omani",LOWER(TRIM($G2807))="oman",LOWER(TRIM($G2807))="om",LOWER(TRIM($G2807))="local"),1,0))</f>
        <v/>
      </c>
      <c r="R2807" s="38">
        <f>IF($C2807="",0,IF(OR(ISNUMBER(SEARCH("resign",$N2807)),ISNUMBER(SEARCH("terminat",$N2807)),ISNUMBER(SEARCH("inactive",$N2807)),ISNUMBER(SEARCH("vacan",$N2807)),ISNUMBER(SEARCH("deceased",$N2807)),ISNUMBER(SEARCH("separated",$N2807))),0,1))</f>
        <v/>
      </c>
      <c r="S2807">
        <f>IF(OR($R2807=0,NOT(ISNUMBER($I2807))),"",IFERROR(DATEDIF($I2807,DATE(FY,1,1),"y"),""))</f>
        <v/>
      </c>
      <c r="T2807">
        <f>IF(OR($R2807=0,NOT(ISNUMBER($J2807))),"",IFERROR(DATEDIF($J2807,DATE(FY,1,1),"y"),0))</f>
        <v/>
      </c>
      <c r="U2807" s="38">
        <f>IF(OR($R2807=0,NOT(ISNUMBER($I2807))),0,IF(YEAR($I2807)+IF($Q2807=1,RetAgeO,RetAgeE)=FY,MONTH($I2807),IF(YEAR($I2807)+IF($Q2807=1,RetAgeO,RetAgeE)&lt;FY,1,0)))</f>
        <v/>
      </c>
      <c r="V2807" s="38">
        <f>IF(OR($R2807=0,NOT(ISNUMBER($K2807))),0,IF(YEAR($K2807)=FY,MONTH($K2807),IF(YEAR($K2807)&lt;FY,1,0)))</f>
        <v/>
      </c>
      <c r="W2807" s="38">
        <f>IF($R2807=0,0,MIN(12,IF(AND(ISNUMBER($O2807),$O2807&gt;=1,$O2807&lt;=12),INT($O2807),12),IF(AND(RetireExit="Yes",$U2807&gt;0),$U2807,12),IF(AND(ContractExit="Yes",$V2807&gt;0),$V2807,12)))</f>
        <v/>
      </c>
      <c r="X2807" s="37">
        <f>IF(ISNUMBER($P2807),$P2807,IncPct)</f>
        <v/>
      </c>
      <c r="Y2807" s="39">
        <f>IF($W2807=0,0,MAX(0,MIN($W2807,IncMonth-1))+MAX(0,$W2807-IncMonth+1)*(1+$X2807))</f>
        <v/>
      </c>
      <c r="Z2807" s="40">
        <f>IF($C2807="",0,IFERROR(INDEX(Departments!$B$5:$B$54,MATCH($C2807,Departments!$A$5:$A$54,0)),0))</f>
        <v/>
      </c>
      <c r="AA2807" s="41">
        <f>N($L2807)*$Y2807</f>
        <v/>
      </c>
      <c r="AB2807" s="41">
        <f>N($M2807)*$Y2807</f>
        <v/>
      </c>
      <c r="AC2807" s="41">
        <f>$AA2807*$Z2807</f>
        <v/>
      </c>
      <c r="AD2807" s="41">
        <f>$AA2807*BonusMonths/12</f>
        <v/>
      </c>
      <c r="AE2807" s="41">
        <f>($AA2807+SI_Gross*$AB2807)*IF($Q2807=1,SI_O,SI_E)</f>
        <v/>
      </c>
      <c r="AF2807" s="41">
        <f>IF($Q2807=1,0,$AA2807*EOSB)</f>
        <v/>
      </c>
      <c r="AG2807" s="41">
        <f>$AN2807*$W2807</f>
        <v/>
      </c>
      <c r="AH2807" s="41">
        <f>SUM($AA2807:$AG2807)</f>
        <v/>
      </c>
      <c r="AI2807" s="41">
        <f>12*($AM2807+$AN2807)</f>
        <v/>
      </c>
      <c r="AJ2807" s="41">
        <f>$AM2807*((IncMonth-1)+(13-IncMonth)*(1+$X2807))+12*$AN2807</f>
        <v/>
      </c>
      <c r="AK2807" s="41">
        <f>IF($R2807=1,N($L2807)+N($M2807),0)</f>
        <v/>
      </c>
      <c r="AL2807">
        <f>IF($C2807="","",IF(N($L2807)&lt;=0,"Basic salary missing",IF(ISNA(MATCH($C2807,Departments!$A$5:$A$54,0)),"Department not on Departments sheet",IF(AND($I2807&lt;&gt;"",NOT(ISNUMBER($I2807))),"Date of birth is text, not a date",IF(AND($K2807&lt;&gt;"",NOT(ISNUMBER($K2807))),"Contract end is text, not a date","")))))</f>
        <v/>
      </c>
      <c r="AM2807" s="41">
        <f>IF($R2807=0,0,N($L2807)*(1+$Z2807+BonusMonths/12+IF($Q2807=1,0,EOSB))+N($M2807)+(N($L2807)+SI_Gross*N($M2807))*IF($Q2807=1,SI_O,SI_E))</f>
        <v/>
      </c>
      <c r="AN2807" s="41">
        <f>IF($R2807=0,0,(IF($Q2807=1,MedO,MedE+Ticket)+Training)/12)</f>
        <v/>
      </c>
    </row>
    <row r="2808">
      <c r="I2808" s="35" t="n"/>
      <c r="J2808" s="35" t="n"/>
      <c r="K2808" s="35" t="n"/>
      <c r="L2808" s="36" t="n"/>
      <c r="M2808" s="36" t="n"/>
      <c r="P2808" s="37" t="n"/>
      <c r="Q2808" s="38">
        <f>IF($C2808="",0,IF(OR(LOWER(TRIM($G2808))="omani",LOWER(TRIM($G2808))="oman",LOWER(TRIM($G2808))="om",LOWER(TRIM($G2808))="local"),1,0))</f>
        <v/>
      </c>
      <c r="R2808" s="38">
        <f>IF($C2808="",0,IF(OR(ISNUMBER(SEARCH("resign",$N2808)),ISNUMBER(SEARCH("terminat",$N2808)),ISNUMBER(SEARCH("inactive",$N2808)),ISNUMBER(SEARCH("vacan",$N2808)),ISNUMBER(SEARCH("deceased",$N2808)),ISNUMBER(SEARCH("separated",$N2808))),0,1))</f>
        <v/>
      </c>
      <c r="S2808">
        <f>IF(OR($R2808=0,NOT(ISNUMBER($I2808))),"",IFERROR(DATEDIF($I2808,DATE(FY,1,1),"y"),""))</f>
        <v/>
      </c>
      <c r="T2808">
        <f>IF(OR($R2808=0,NOT(ISNUMBER($J2808))),"",IFERROR(DATEDIF($J2808,DATE(FY,1,1),"y"),0))</f>
        <v/>
      </c>
      <c r="U2808" s="38">
        <f>IF(OR($R2808=0,NOT(ISNUMBER($I2808))),0,IF(YEAR($I2808)+IF($Q2808=1,RetAgeO,RetAgeE)=FY,MONTH($I2808),IF(YEAR($I2808)+IF($Q2808=1,RetAgeO,RetAgeE)&lt;FY,1,0)))</f>
        <v/>
      </c>
      <c r="V2808" s="38">
        <f>IF(OR($R2808=0,NOT(ISNUMBER($K2808))),0,IF(YEAR($K2808)=FY,MONTH($K2808),IF(YEAR($K2808)&lt;FY,1,0)))</f>
        <v/>
      </c>
      <c r="W2808" s="38">
        <f>IF($R2808=0,0,MIN(12,IF(AND(ISNUMBER($O2808),$O2808&gt;=1,$O2808&lt;=12),INT($O2808),12),IF(AND(RetireExit="Yes",$U2808&gt;0),$U2808,12),IF(AND(ContractExit="Yes",$V2808&gt;0),$V2808,12)))</f>
        <v/>
      </c>
      <c r="X2808" s="37">
        <f>IF(ISNUMBER($P2808),$P2808,IncPct)</f>
        <v/>
      </c>
      <c r="Y2808" s="39">
        <f>IF($W2808=0,0,MAX(0,MIN($W2808,IncMonth-1))+MAX(0,$W2808-IncMonth+1)*(1+$X2808))</f>
        <v/>
      </c>
      <c r="Z2808" s="40">
        <f>IF($C2808="",0,IFERROR(INDEX(Departments!$B$5:$B$54,MATCH($C2808,Departments!$A$5:$A$54,0)),0))</f>
        <v/>
      </c>
      <c r="AA2808" s="41">
        <f>N($L2808)*$Y2808</f>
        <v/>
      </c>
      <c r="AB2808" s="41">
        <f>N($M2808)*$Y2808</f>
        <v/>
      </c>
      <c r="AC2808" s="41">
        <f>$AA2808*$Z2808</f>
        <v/>
      </c>
      <c r="AD2808" s="41">
        <f>$AA2808*BonusMonths/12</f>
        <v/>
      </c>
      <c r="AE2808" s="41">
        <f>($AA2808+SI_Gross*$AB2808)*IF($Q2808=1,SI_O,SI_E)</f>
        <v/>
      </c>
      <c r="AF2808" s="41">
        <f>IF($Q2808=1,0,$AA2808*EOSB)</f>
        <v/>
      </c>
      <c r="AG2808" s="41">
        <f>$AN2808*$W2808</f>
        <v/>
      </c>
      <c r="AH2808" s="41">
        <f>SUM($AA2808:$AG2808)</f>
        <v/>
      </c>
      <c r="AI2808" s="41">
        <f>12*($AM2808+$AN2808)</f>
        <v/>
      </c>
      <c r="AJ2808" s="41">
        <f>$AM2808*((IncMonth-1)+(13-IncMonth)*(1+$X2808))+12*$AN2808</f>
        <v/>
      </c>
      <c r="AK2808" s="41">
        <f>IF($R2808=1,N($L2808)+N($M2808),0)</f>
        <v/>
      </c>
      <c r="AL2808">
        <f>IF($C2808="","",IF(N($L2808)&lt;=0,"Basic salary missing",IF(ISNA(MATCH($C2808,Departments!$A$5:$A$54,0)),"Department not on Departments sheet",IF(AND($I2808&lt;&gt;"",NOT(ISNUMBER($I2808))),"Date of birth is text, not a date",IF(AND($K2808&lt;&gt;"",NOT(ISNUMBER($K2808))),"Contract end is text, not a date","")))))</f>
        <v/>
      </c>
      <c r="AM2808" s="41">
        <f>IF($R2808=0,0,N($L2808)*(1+$Z2808+BonusMonths/12+IF($Q2808=1,0,EOSB))+N($M2808)+(N($L2808)+SI_Gross*N($M2808))*IF($Q2808=1,SI_O,SI_E))</f>
        <v/>
      </c>
      <c r="AN2808" s="41">
        <f>IF($R2808=0,0,(IF($Q2808=1,MedO,MedE+Ticket)+Training)/12)</f>
        <v/>
      </c>
    </row>
    <row r="2809">
      <c r="I2809" s="35" t="n"/>
      <c r="J2809" s="35" t="n"/>
      <c r="K2809" s="35" t="n"/>
      <c r="L2809" s="36" t="n"/>
      <c r="M2809" s="36" t="n"/>
      <c r="P2809" s="37" t="n"/>
      <c r="Q2809" s="38">
        <f>IF($C2809="",0,IF(OR(LOWER(TRIM($G2809))="omani",LOWER(TRIM($G2809))="oman",LOWER(TRIM($G2809))="om",LOWER(TRIM($G2809))="local"),1,0))</f>
        <v/>
      </c>
      <c r="R2809" s="38">
        <f>IF($C2809="",0,IF(OR(ISNUMBER(SEARCH("resign",$N2809)),ISNUMBER(SEARCH("terminat",$N2809)),ISNUMBER(SEARCH("inactive",$N2809)),ISNUMBER(SEARCH("vacan",$N2809)),ISNUMBER(SEARCH("deceased",$N2809)),ISNUMBER(SEARCH("separated",$N2809))),0,1))</f>
        <v/>
      </c>
      <c r="S2809">
        <f>IF(OR($R2809=0,NOT(ISNUMBER($I2809))),"",IFERROR(DATEDIF($I2809,DATE(FY,1,1),"y"),""))</f>
        <v/>
      </c>
      <c r="T2809">
        <f>IF(OR($R2809=0,NOT(ISNUMBER($J2809))),"",IFERROR(DATEDIF($J2809,DATE(FY,1,1),"y"),0))</f>
        <v/>
      </c>
      <c r="U2809" s="38">
        <f>IF(OR($R2809=0,NOT(ISNUMBER($I2809))),0,IF(YEAR($I2809)+IF($Q2809=1,RetAgeO,RetAgeE)=FY,MONTH($I2809),IF(YEAR($I2809)+IF($Q2809=1,RetAgeO,RetAgeE)&lt;FY,1,0)))</f>
        <v/>
      </c>
      <c r="V2809" s="38">
        <f>IF(OR($R2809=0,NOT(ISNUMBER($K2809))),0,IF(YEAR($K2809)=FY,MONTH($K2809),IF(YEAR($K2809)&lt;FY,1,0)))</f>
        <v/>
      </c>
      <c r="W2809" s="38">
        <f>IF($R2809=0,0,MIN(12,IF(AND(ISNUMBER($O2809),$O2809&gt;=1,$O2809&lt;=12),INT($O2809),12),IF(AND(RetireExit="Yes",$U2809&gt;0),$U2809,12),IF(AND(ContractExit="Yes",$V2809&gt;0),$V2809,12)))</f>
        <v/>
      </c>
      <c r="X2809" s="37">
        <f>IF(ISNUMBER($P2809),$P2809,IncPct)</f>
        <v/>
      </c>
      <c r="Y2809" s="39">
        <f>IF($W2809=0,0,MAX(0,MIN($W2809,IncMonth-1))+MAX(0,$W2809-IncMonth+1)*(1+$X2809))</f>
        <v/>
      </c>
      <c r="Z2809" s="40">
        <f>IF($C2809="",0,IFERROR(INDEX(Departments!$B$5:$B$54,MATCH($C2809,Departments!$A$5:$A$54,0)),0))</f>
        <v/>
      </c>
      <c r="AA2809" s="41">
        <f>N($L2809)*$Y2809</f>
        <v/>
      </c>
      <c r="AB2809" s="41">
        <f>N($M2809)*$Y2809</f>
        <v/>
      </c>
      <c r="AC2809" s="41">
        <f>$AA2809*$Z2809</f>
        <v/>
      </c>
      <c r="AD2809" s="41">
        <f>$AA2809*BonusMonths/12</f>
        <v/>
      </c>
      <c r="AE2809" s="41">
        <f>($AA2809+SI_Gross*$AB2809)*IF($Q2809=1,SI_O,SI_E)</f>
        <v/>
      </c>
      <c r="AF2809" s="41">
        <f>IF($Q2809=1,0,$AA2809*EOSB)</f>
        <v/>
      </c>
      <c r="AG2809" s="41">
        <f>$AN2809*$W2809</f>
        <v/>
      </c>
      <c r="AH2809" s="41">
        <f>SUM($AA2809:$AG2809)</f>
        <v/>
      </c>
      <c r="AI2809" s="41">
        <f>12*($AM2809+$AN2809)</f>
        <v/>
      </c>
      <c r="AJ2809" s="41">
        <f>$AM2809*((IncMonth-1)+(13-IncMonth)*(1+$X2809))+12*$AN2809</f>
        <v/>
      </c>
      <c r="AK2809" s="41">
        <f>IF($R2809=1,N($L2809)+N($M2809),0)</f>
        <v/>
      </c>
      <c r="AL2809">
        <f>IF($C2809="","",IF(N($L2809)&lt;=0,"Basic salary missing",IF(ISNA(MATCH($C2809,Departments!$A$5:$A$54,0)),"Department not on Departments sheet",IF(AND($I2809&lt;&gt;"",NOT(ISNUMBER($I2809))),"Date of birth is text, not a date",IF(AND($K2809&lt;&gt;"",NOT(ISNUMBER($K2809))),"Contract end is text, not a date","")))))</f>
        <v/>
      </c>
      <c r="AM2809" s="41">
        <f>IF($R2809=0,0,N($L2809)*(1+$Z2809+BonusMonths/12+IF($Q2809=1,0,EOSB))+N($M2809)+(N($L2809)+SI_Gross*N($M2809))*IF($Q2809=1,SI_O,SI_E))</f>
        <v/>
      </c>
      <c r="AN2809" s="41">
        <f>IF($R2809=0,0,(IF($Q2809=1,MedO,MedE+Ticket)+Training)/12)</f>
        <v/>
      </c>
    </row>
    <row r="2810">
      <c r="I2810" s="35" t="n"/>
      <c r="J2810" s="35" t="n"/>
      <c r="K2810" s="35" t="n"/>
      <c r="L2810" s="36" t="n"/>
      <c r="M2810" s="36" t="n"/>
      <c r="P2810" s="37" t="n"/>
      <c r="Q2810" s="38">
        <f>IF($C2810="",0,IF(OR(LOWER(TRIM($G2810))="omani",LOWER(TRIM($G2810))="oman",LOWER(TRIM($G2810))="om",LOWER(TRIM($G2810))="local"),1,0))</f>
        <v/>
      </c>
      <c r="R2810" s="38">
        <f>IF($C2810="",0,IF(OR(ISNUMBER(SEARCH("resign",$N2810)),ISNUMBER(SEARCH("terminat",$N2810)),ISNUMBER(SEARCH("inactive",$N2810)),ISNUMBER(SEARCH("vacan",$N2810)),ISNUMBER(SEARCH("deceased",$N2810)),ISNUMBER(SEARCH("separated",$N2810))),0,1))</f>
        <v/>
      </c>
      <c r="S2810">
        <f>IF(OR($R2810=0,NOT(ISNUMBER($I2810))),"",IFERROR(DATEDIF($I2810,DATE(FY,1,1),"y"),""))</f>
        <v/>
      </c>
      <c r="T2810">
        <f>IF(OR($R2810=0,NOT(ISNUMBER($J2810))),"",IFERROR(DATEDIF($J2810,DATE(FY,1,1),"y"),0))</f>
        <v/>
      </c>
      <c r="U2810" s="38">
        <f>IF(OR($R2810=0,NOT(ISNUMBER($I2810))),0,IF(YEAR($I2810)+IF($Q2810=1,RetAgeO,RetAgeE)=FY,MONTH($I2810),IF(YEAR($I2810)+IF($Q2810=1,RetAgeO,RetAgeE)&lt;FY,1,0)))</f>
        <v/>
      </c>
      <c r="V2810" s="38">
        <f>IF(OR($R2810=0,NOT(ISNUMBER($K2810))),0,IF(YEAR($K2810)=FY,MONTH($K2810),IF(YEAR($K2810)&lt;FY,1,0)))</f>
        <v/>
      </c>
      <c r="W2810" s="38">
        <f>IF($R2810=0,0,MIN(12,IF(AND(ISNUMBER($O2810),$O2810&gt;=1,$O2810&lt;=12),INT($O2810),12),IF(AND(RetireExit="Yes",$U2810&gt;0),$U2810,12),IF(AND(ContractExit="Yes",$V2810&gt;0),$V2810,12)))</f>
        <v/>
      </c>
      <c r="X2810" s="37">
        <f>IF(ISNUMBER($P2810),$P2810,IncPct)</f>
        <v/>
      </c>
      <c r="Y2810" s="39">
        <f>IF($W2810=0,0,MAX(0,MIN($W2810,IncMonth-1))+MAX(0,$W2810-IncMonth+1)*(1+$X2810))</f>
        <v/>
      </c>
      <c r="Z2810" s="40">
        <f>IF($C2810="",0,IFERROR(INDEX(Departments!$B$5:$B$54,MATCH($C2810,Departments!$A$5:$A$54,0)),0))</f>
        <v/>
      </c>
      <c r="AA2810" s="41">
        <f>N($L2810)*$Y2810</f>
        <v/>
      </c>
      <c r="AB2810" s="41">
        <f>N($M2810)*$Y2810</f>
        <v/>
      </c>
      <c r="AC2810" s="41">
        <f>$AA2810*$Z2810</f>
        <v/>
      </c>
      <c r="AD2810" s="41">
        <f>$AA2810*BonusMonths/12</f>
        <v/>
      </c>
      <c r="AE2810" s="41">
        <f>($AA2810+SI_Gross*$AB2810)*IF($Q2810=1,SI_O,SI_E)</f>
        <v/>
      </c>
      <c r="AF2810" s="41">
        <f>IF($Q2810=1,0,$AA2810*EOSB)</f>
        <v/>
      </c>
      <c r="AG2810" s="41">
        <f>$AN2810*$W2810</f>
        <v/>
      </c>
      <c r="AH2810" s="41">
        <f>SUM($AA2810:$AG2810)</f>
        <v/>
      </c>
      <c r="AI2810" s="41">
        <f>12*($AM2810+$AN2810)</f>
        <v/>
      </c>
      <c r="AJ2810" s="41">
        <f>$AM2810*((IncMonth-1)+(13-IncMonth)*(1+$X2810))+12*$AN2810</f>
        <v/>
      </c>
      <c r="AK2810" s="41">
        <f>IF($R2810=1,N($L2810)+N($M2810),0)</f>
        <v/>
      </c>
      <c r="AL2810">
        <f>IF($C2810="","",IF(N($L2810)&lt;=0,"Basic salary missing",IF(ISNA(MATCH($C2810,Departments!$A$5:$A$54,0)),"Department not on Departments sheet",IF(AND($I2810&lt;&gt;"",NOT(ISNUMBER($I2810))),"Date of birth is text, not a date",IF(AND($K2810&lt;&gt;"",NOT(ISNUMBER($K2810))),"Contract end is text, not a date","")))))</f>
        <v/>
      </c>
      <c r="AM2810" s="41">
        <f>IF($R2810=0,0,N($L2810)*(1+$Z2810+BonusMonths/12+IF($Q2810=1,0,EOSB))+N($M2810)+(N($L2810)+SI_Gross*N($M2810))*IF($Q2810=1,SI_O,SI_E))</f>
        <v/>
      </c>
      <c r="AN2810" s="41">
        <f>IF($R2810=0,0,(IF($Q2810=1,MedO,MedE+Ticket)+Training)/12)</f>
        <v/>
      </c>
    </row>
    <row r="2811">
      <c r="I2811" s="35" t="n"/>
      <c r="J2811" s="35" t="n"/>
      <c r="K2811" s="35" t="n"/>
      <c r="L2811" s="36" t="n"/>
      <c r="M2811" s="36" t="n"/>
      <c r="P2811" s="37" t="n"/>
      <c r="Q2811" s="38">
        <f>IF($C2811="",0,IF(OR(LOWER(TRIM($G2811))="omani",LOWER(TRIM($G2811))="oman",LOWER(TRIM($G2811))="om",LOWER(TRIM($G2811))="local"),1,0))</f>
        <v/>
      </c>
      <c r="R2811" s="38">
        <f>IF($C2811="",0,IF(OR(ISNUMBER(SEARCH("resign",$N2811)),ISNUMBER(SEARCH("terminat",$N2811)),ISNUMBER(SEARCH("inactive",$N2811)),ISNUMBER(SEARCH("vacan",$N2811)),ISNUMBER(SEARCH("deceased",$N2811)),ISNUMBER(SEARCH("separated",$N2811))),0,1))</f>
        <v/>
      </c>
      <c r="S2811">
        <f>IF(OR($R2811=0,NOT(ISNUMBER($I2811))),"",IFERROR(DATEDIF($I2811,DATE(FY,1,1),"y"),""))</f>
        <v/>
      </c>
      <c r="T2811">
        <f>IF(OR($R2811=0,NOT(ISNUMBER($J2811))),"",IFERROR(DATEDIF($J2811,DATE(FY,1,1),"y"),0))</f>
        <v/>
      </c>
      <c r="U2811" s="38">
        <f>IF(OR($R2811=0,NOT(ISNUMBER($I2811))),0,IF(YEAR($I2811)+IF($Q2811=1,RetAgeO,RetAgeE)=FY,MONTH($I2811),IF(YEAR($I2811)+IF($Q2811=1,RetAgeO,RetAgeE)&lt;FY,1,0)))</f>
        <v/>
      </c>
      <c r="V2811" s="38">
        <f>IF(OR($R2811=0,NOT(ISNUMBER($K2811))),0,IF(YEAR($K2811)=FY,MONTH($K2811),IF(YEAR($K2811)&lt;FY,1,0)))</f>
        <v/>
      </c>
      <c r="W2811" s="38">
        <f>IF($R2811=0,0,MIN(12,IF(AND(ISNUMBER($O2811),$O2811&gt;=1,$O2811&lt;=12),INT($O2811),12),IF(AND(RetireExit="Yes",$U2811&gt;0),$U2811,12),IF(AND(ContractExit="Yes",$V2811&gt;0),$V2811,12)))</f>
        <v/>
      </c>
      <c r="X2811" s="37">
        <f>IF(ISNUMBER($P2811),$P2811,IncPct)</f>
        <v/>
      </c>
      <c r="Y2811" s="39">
        <f>IF($W2811=0,0,MAX(0,MIN($W2811,IncMonth-1))+MAX(0,$W2811-IncMonth+1)*(1+$X2811))</f>
        <v/>
      </c>
      <c r="Z2811" s="40">
        <f>IF($C2811="",0,IFERROR(INDEX(Departments!$B$5:$B$54,MATCH($C2811,Departments!$A$5:$A$54,0)),0))</f>
        <v/>
      </c>
      <c r="AA2811" s="41">
        <f>N($L2811)*$Y2811</f>
        <v/>
      </c>
      <c r="AB2811" s="41">
        <f>N($M2811)*$Y2811</f>
        <v/>
      </c>
      <c r="AC2811" s="41">
        <f>$AA2811*$Z2811</f>
        <v/>
      </c>
      <c r="AD2811" s="41">
        <f>$AA2811*BonusMonths/12</f>
        <v/>
      </c>
      <c r="AE2811" s="41">
        <f>($AA2811+SI_Gross*$AB2811)*IF($Q2811=1,SI_O,SI_E)</f>
        <v/>
      </c>
      <c r="AF2811" s="41">
        <f>IF($Q2811=1,0,$AA2811*EOSB)</f>
        <v/>
      </c>
      <c r="AG2811" s="41">
        <f>$AN2811*$W2811</f>
        <v/>
      </c>
      <c r="AH2811" s="41">
        <f>SUM($AA2811:$AG2811)</f>
        <v/>
      </c>
      <c r="AI2811" s="41">
        <f>12*($AM2811+$AN2811)</f>
        <v/>
      </c>
      <c r="AJ2811" s="41">
        <f>$AM2811*((IncMonth-1)+(13-IncMonth)*(1+$X2811))+12*$AN2811</f>
        <v/>
      </c>
      <c r="AK2811" s="41">
        <f>IF($R2811=1,N($L2811)+N($M2811),0)</f>
        <v/>
      </c>
      <c r="AL2811">
        <f>IF($C2811="","",IF(N($L2811)&lt;=0,"Basic salary missing",IF(ISNA(MATCH($C2811,Departments!$A$5:$A$54,0)),"Department not on Departments sheet",IF(AND($I2811&lt;&gt;"",NOT(ISNUMBER($I2811))),"Date of birth is text, not a date",IF(AND($K2811&lt;&gt;"",NOT(ISNUMBER($K2811))),"Contract end is text, not a date","")))))</f>
        <v/>
      </c>
      <c r="AM2811" s="41">
        <f>IF($R2811=0,0,N($L2811)*(1+$Z2811+BonusMonths/12+IF($Q2811=1,0,EOSB))+N($M2811)+(N($L2811)+SI_Gross*N($M2811))*IF($Q2811=1,SI_O,SI_E))</f>
        <v/>
      </c>
      <c r="AN2811" s="41">
        <f>IF($R2811=0,0,(IF($Q2811=1,MedO,MedE+Ticket)+Training)/12)</f>
        <v/>
      </c>
    </row>
    <row r="2812">
      <c r="I2812" s="35" t="n"/>
      <c r="J2812" s="35" t="n"/>
      <c r="K2812" s="35" t="n"/>
      <c r="L2812" s="36" t="n"/>
      <c r="M2812" s="36" t="n"/>
      <c r="P2812" s="37" t="n"/>
      <c r="Q2812" s="38">
        <f>IF($C2812="",0,IF(OR(LOWER(TRIM($G2812))="omani",LOWER(TRIM($G2812))="oman",LOWER(TRIM($G2812))="om",LOWER(TRIM($G2812))="local"),1,0))</f>
        <v/>
      </c>
      <c r="R2812" s="38">
        <f>IF($C2812="",0,IF(OR(ISNUMBER(SEARCH("resign",$N2812)),ISNUMBER(SEARCH("terminat",$N2812)),ISNUMBER(SEARCH("inactive",$N2812)),ISNUMBER(SEARCH("vacan",$N2812)),ISNUMBER(SEARCH("deceased",$N2812)),ISNUMBER(SEARCH("separated",$N2812))),0,1))</f>
        <v/>
      </c>
      <c r="S2812">
        <f>IF(OR($R2812=0,NOT(ISNUMBER($I2812))),"",IFERROR(DATEDIF($I2812,DATE(FY,1,1),"y"),""))</f>
        <v/>
      </c>
      <c r="T2812">
        <f>IF(OR($R2812=0,NOT(ISNUMBER($J2812))),"",IFERROR(DATEDIF($J2812,DATE(FY,1,1),"y"),0))</f>
        <v/>
      </c>
      <c r="U2812" s="38">
        <f>IF(OR($R2812=0,NOT(ISNUMBER($I2812))),0,IF(YEAR($I2812)+IF($Q2812=1,RetAgeO,RetAgeE)=FY,MONTH($I2812),IF(YEAR($I2812)+IF($Q2812=1,RetAgeO,RetAgeE)&lt;FY,1,0)))</f>
        <v/>
      </c>
      <c r="V2812" s="38">
        <f>IF(OR($R2812=0,NOT(ISNUMBER($K2812))),0,IF(YEAR($K2812)=FY,MONTH($K2812),IF(YEAR($K2812)&lt;FY,1,0)))</f>
        <v/>
      </c>
      <c r="W2812" s="38">
        <f>IF($R2812=0,0,MIN(12,IF(AND(ISNUMBER($O2812),$O2812&gt;=1,$O2812&lt;=12),INT($O2812),12),IF(AND(RetireExit="Yes",$U2812&gt;0),$U2812,12),IF(AND(ContractExit="Yes",$V2812&gt;0),$V2812,12)))</f>
        <v/>
      </c>
      <c r="X2812" s="37">
        <f>IF(ISNUMBER($P2812),$P2812,IncPct)</f>
        <v/>
      </c>
      <c r="Y2812" s="39">
        <f>IF($W2812=0,0,MAX(0,MIN($W2812,IncMonth-1))+MAX(0,$W2812-IncMonth+1)*(1+$X2812))</f>
        <v/>
      </c>
      <c r="Z2812" s="40">
        <f>IF($C2812="",0,IFERROR(INDEX(Departments!$B$5:$B$54,MATCH($C2812,Departments!$A$5:$A$54,0)),0))</f>
        <v/>
      </c>
      <c r="AA2812" s="41">
        <f>N($L2812)*$Y2812</f>
        <v/>
      </c>
      <c r="AB2812" s="41">
        <f>N($M2812)*$Y2812</f>
        <v/>
      </c>
      <c r="AC2812" s="41">
        <f>$AA2812*$Z2812</f>
        <v/>
      </c>
      <c r="AD2812" s="41">
        <f>$AA2812*BonusMonths/12</f>
        <v/>
      </c>
      <c r="AE2812" s="41">
        <f>($AA2812+SI_Gross*$AB2812)*IF($Q2812=1,SI_O,SI_E)</f>
        <v/>
      </c>
      <c r="AF2812" s="41">
        <f>IF($Q2812=1,0,$AA2812*EOSB)</f>
        <v/>
      </c>
      <c r="AG2812" s="41">
        <f>$AN2812*$W2812</f>
        <v/>
      </c>
      <c r="AH2812" s="41">
        <f>SUM($AA2812:$AG2812)</f>
        <v/>
      </c>
      <c r="AI2812" s="41">
        <f>12*($AM2812+$AN2812)</f>
        <v/>
      </c>
      <c r="AJ2812" s="41">
        <f>$AM2812*((IncMonth-1)+(13-IncMonth)*(1+$X2812))+12*$AN2812</f>
        <v/>
      </c>
      <c r="AK2812" s="41">
        <f>IF($R2812=1,N($L2812)+N($M2812),0)</f>
        <v/>
      </c>
      <c r="AL2812">
        <f>IF($C2812="","",IF(N($L2812)&lt;=0,"Basic salary missing",IF(ISNA(MATCH($C2812,Departments!$A$5:$A$54,0)),"Department not on Departments sheet",IF(AND($I2812&lt;&gt;"",NOT(ISNUMBER($I2812))),"Date of birth is text, not a date",IF(AND($K2812&lt;&gt;"",NOT(ISNUMBER($K2812))),"Contract end is text, not a date","")))))</f>
        <v/>
      </c>
      <c r="AM2812" s="41">
        <f>IF($R2812=0,0,N($L2812)*(1+$Z2812+BonusMonths/12+IF($Q2812=1,0,EOSB))+N($M2812)+(N($L2812)+SI_Gross*N($M2812))*IF($Q2812=1,SI_O,SI_E))</f>
        <v/>
      </c>
      <c r="AN2812" s="41">
        <f>IF($R2812=0,0,(IF($Q2812=1,MedO,MedE+Ticket)+Training)/12)</f>
        <v/>
      </c>
    </row>
    <row r="2813">
      <c r="I2813" s="35" t="n"/>
      <c r="J2813" s="35" t="n"/>
      <c r="K2813" s="35" t="n"/>
      <c r="L2813" s="36" t="n"/>
      <c r="M2813" s="36" t="n"/>
      <c r="P2813" s="37" t="n"/>
      <c r="Q2813" s="38">
        <f>IF($C2813="",0,IF(OR(LOWER(TRIM($G2813))="omani",LOWER(TRIM($G2813))="oman",LOWER(TRIM($G2813))="om",LOWER(TRIM($G2813))="local"),1,0))</f>
        <v/>
      </c>
      <c r="R2813" s="38">
        <f>IF($C2813="",0,IF(OR(ISNUMBER(SEARCH("resign",$N2813)),ISNUMBER(SEARCH("terminat",$N2813)),ISNUMBER(SEARCH("inactive",$N2813)),ISNUMBER(SEARCH("vacan",$N2813)),ISNUMBER(SEARCH("deceased",$N2813)),ISNUMBER(SEARCH("separated",$N2813))),0,1))</f>
        <v/>
      </c>
      <c r="S2813">
        <f>IF(OR($R2813=0,NOT(ISNUMBER($I2813))),"",IFERROR(DATEDIF($I2813,DATE(FY,1,1),"y"),""))</f>
        <v/>
      </c>
      <c r="T2813">
        <f>IF(OR($R2813=0,NOT(ISNUMBER($J2813))),"",IFERROR(DATEDIF($J2813,DATE(FY,1,1),"y"),0))</f>
        <v/>
      </c>
      <c r="U2813" s="38">
        <f>IF(OR($R2813=0,NOT(ISNUMBER($I2813))),0,IF(YEAR($I2813)+IF($Q2813=1,RetAgeO,RetAgeE)=FY,MONTH($I2813),IF(YEAR($I2813)+IF($Q2813=1,RetAgeO,RetAgeE)&lt;FY,1,0)))</f>
        <v/>
      </c>
      <c r="V2813" s="38">
        <f>IF(OR($R2813=0,NOT(ISNUMBER($K2813))),0,IF(YEAR($K2813)=FY,MONTH($K2813),IF(YEAR($K2813)&lt;FY,1,0)))</f>
        <v/>
      </c>
      <c r="W2813" s="38">
        <f>IF($R2813=0,0,MIN(12,IF(AND(ISNUMBER($O2813),$O2813&gt;=1,$O2813&lt;=12),INT($O2813),12),IF(AND(RetireExit="Yes",$U2813&gt;0),$U2813,12),IF(AND(ContractExit="Yes",$V2813&gt;0),$V2813,12)))</f>
        <v/>
      </c>
      <c r="X2813" s="37">
        <f>IF(ISNUMBER($P2813),$P2813,IncPct)</f>
        <v/>
      </c>
      <c r="Y2813" s="39">
        <f>IF($W2813=0,0,MAX(0,MIN($W2813,IncMonth-1))+MAX(0,$W2813-IncMonth+1)*(1+$X2813))</f>
        <v/>
      </c>
      <c r="Z2813" s="40">
        <f>IF($C2813="",0,IFERROR(INDEX(Departments!$B$5:$B$54,MATCH($C2813,Departments!$A$5:$A$54,0)),0))</f>
        <v/>
      </c>
      <c r="AA2813" s="41">
        <f>N($L2813)*$Y2813</f>
        <v/>
      </c>
      <c r="AB2813" s="41">
        <f>N($M2813)*$Y2813</f>
        <v/>
      </c>
      <c r="AC2813" s="41">
        <f>$AA2813*$Z2813</f>
        <v/>
      </c>
      <c r="AD2813" s="41">
        <f>$AA2813*BonusMonths/12</f>
        <v/>
      </c>
      <c r="AE2813" s="41">
        <f>($AA2813+SI_Gross*$AB2813)*IF($Q2813=1,SI_O,SI_E)</f>
        <v/>
      </c>
      <c r="AF2813" s="41">
        <f>IF($Q2813=1,0,$AA2813*EOSB)</f>
        <v/>
      </c>
      <c r="AG2813" s="41">
        <f>$AN2813*$W2813</f>
        <v/>
      </c>
      <c r="AH2813" s="41">
        <f>SUM($AA2813:$AG2813)</f>
        <v/>
      </c>
      <c r="AI2813" s="41">
        <f>12*($AM2813+$AN2813)</f>
        <v/>
      </c>
      <c r="AJ2813" s="41">
        <f>$AM2813*((IncMonth-1)+(13-IncMonth)*(1+$X2813))+12*$AN2813</f>
        <v/>
      </c>
      <c r="AK2813" s="41">
        <f>IF($R2813=1,N($L2813)+N($M2813),0)</f>
        <v/>
      </c>
      <c r="AL2813">
        <f>IF($C2813="","",IF(N($L2813)&lt;=0,"Basic salary missing",IF(ISNA(MATCH($C2813,Departments!$A$5:$A$54,0)),"Department not on Departments sheet",IF(AND($I2813&lt;&gt;"",NOT(ISNUMBER($I2813))),"Date of birth is text, not a date",IF(AND($K2813&lt;&gt;"",NOT(ISNUMBER($K2813))),"Contract end is text, not a date","")))))</f>
        <v/>
      </c>
      <c r="AM2813" s="41">
        <f>IF($R2813=0,0,N($L2813)*(1+$Z2813+BonusMonths/12+IF($Q2813=1,0,EOSB))+N($M2813)+(N($L2813)+SI_Gross*N($M2813))*IF($Q2813=1,SI_O,SI_E))</f>
        <v/>
      </c>
      <c r="AN2813" s="41">
        <f>IF($R2813=0,0,(IF($Q2813=1,MedO,MedE+Ticket)+Training)/12)</f>
        <v/>
      </c>
    </row>
    <row r="2814">
      <c r="I2814" s="35" t="n"/>
      <c r="J2814" s="35" t="n"/>
      <c r="K2814" s="35" t="n"/>
      <c r="L2814" s="36" t="n"/>
      <c r="M2814" s="36" t="n"/>
      <c r="P2814" s="37" t="n"/>
      <c r="Q2814" s="38">
        <f>IF($C2814="",0,IF(OR(LOWER(TRIM($G2814))="omani",LOWER(TRIM($G2814))="oman",LOWER(TRIM($G2814))="om",LOWER(TRIM($G2814))="local"),1,0))</f>
        <v/>
      </c>
      <c r="R2814" s="38">
        <f>IF($C2814="",0,IF(OR(ISNUMBER(SEARCH("resign",$N2814)),ISNUMBER(SEARCH("terminat",$N2814)),ISNUMBER(SEARCH("inactive",$N2814)),ISNUMBER(SEARCH("vacan",$N2814)),ISNUMBER(SEARCH("deceased",$N2814)),ISNUMBER(SEARCH("separated",$N2814))),0,1))</f>
        <v/>
      </c>
      <c r="S2814">
        <f>IF(OR($R2814=0,NOT(ISNUMBER($I2814))),"",IFERROR(DATEDIF($I2814,DATE(FY,1,1),"y"),""))</f>
        <v/>
      </c>
      <c r="T2814">
        <f>IF(OR($R2814=0,NOT(ISNUMBER($J2814))),"",IFERROR(DATEDIF($J2814,DATE(FY,1,1),"y"),0))</f>
        <v/>
      </c>
      <c r="U2814" s="38">
        <f>IF(OR($R2814=0,NOT(ISNUMBER($I2814))),0,IF(YEAR($I2814)+IF($Q2814=1,RetAgeO,RetAgeE)=FY,MONTH($I2814),IF(YEAR($I2814)+IF($Q2814=1,RetAgeO,RetAgeE)&lt;FY,1,0)))</f>
        <v/>
      </c>
      <c r="V2814" s="38">
        <f>IF(OR($R2814=0,NOT(ISNUMBER($K2814))),0,IF(YEAR($K2814)=FY,MONTH($K2814),IF(YEAR($K2814)&lt;FY,1,0)))</f>
        <v/>
      </c>
      <c r="W2814" s="38">
        <f>IF($R2814=0,0,MIN(12,IF(AND(ISNUMBER($O2814),$O2814&gt;=1,$O2814&lt;=12),INT($O2814),12),IF(AND(RetireExit="Yes",$U2814&gt;0),$U2814,12),IF(AND(ContractExit="Yes",$V2814&gt;0),$V2814,12)))</f>
        <v/>
      </c>
      <c r="X2814" s="37">
        <f>IF(ISNUMBER($P2814),$P2814,IncPct)</f>
        <v/>
      </c>
      <c r="Y2814" s="39">
        <f>IF($W2814=0,0,MAX(0,MIN($W2814,IncMonth-1))+MAX(0,$W2814-IncMonth+1)*(1+$X2814))</f>
        <v/>
      </c>
      <c r="Z2814" s="40">
        <f>IF($C2814="",0,IFERROR(INDEX(Departments!$B$5:$B$54,MATCH($C2814,Departments!$A$5:$A$54,0)),0))</f>
        <v/>
      </c>
      <c r="AA2814" s="41">
        <f>N($L2814)*$Y2814</f>
        <v/>
      </c>
      <c r="AB2814" s="41">
        <f>N($M2814)*$Y2814</f>
        <v/>
      </c>
      <c r="AC2814" s="41">
        <f>$AA2814*$Z2814</f>
        <v/>
      </c>
      <c r="AD2814" s="41">
        <f>$AA2814*BonusMonths/12</f>
        <v/>
      </c>
      <c r="AE2814" s="41">
        <f>($AA2814+SI_Gross*$AB2814)*IF($Q2814=1,SI_O,SI_E)</f>
        <v/>
      </c>
      <c r="AF2814" s="41">
        <f>IF($Q2814=1,0,$AA2814*EOSB)</f>
        <v/>
      </c>
      <c r="AG2814" s="41">
        <f>$AN2814*$W2814</f>
        <v/>
      </c>
      <c r="AH2814" s="41">
        <f>SUM($AA2814:$AG2814)</f>
        <v/>
      </c>
      <c r="AI2814" s="41">
        <f>12*($AM2814+$AN2814)</f>
        <v/>
      </c>
      <c r="AJ2814" s="41">
        <f>$AM2814*((IncMonth-1)+(13-IncMonth)*(1+$X2814))+12*$AN2814</f>
        <v/>
      </c>
      <c r="AK2814" s="41">
        <f>IF($R2814=1,N($L2814)+N($M2814),0)</f>
        <v/>
      </c>
      <c r="AL2814">
        <f>IF($C2814="","",IF(N($L2814)&lt;=0,"Basic salary missing",IF(ISNA(MATCH($C2814,Departments!$A$5:$A$54,0)),"Department not on Departments sheet",IF(AND($I2814&lt;&gt;"",NOT(ISNUMBER($I2814))),"Date of birth is text, not a date",IF(AND($K2814&lt;&gt;"",NOT(ISNUMBER($K2814))),"Contract end is text, not a date","")))))</f>
        <v/>
      </c>
      <c r="AM2814" s="41">
        <f>IF($R2814=0,0,N($L2814)*(1+$Z2814+BonusMonths/12+IF($Q2814=1,0,EOSB))+N($M2814)+(N($L2814)+SI_Gross*N($M2814))*IF($Q2814=1,SI_O,SI_E))</f>
        <v/>
      </c>
      <c r="AN2814" s="41">
        <f>IF($R2814=0,0,(IF($Q2814=1,MedO,MedE+Ticket)+Training)/12)</f>
        <v/>
      </c>
    </row>
    <row r="2815">
      <c r="I2815" s="35" t="n"/>
      <c r="J2815" s="35" t="n"/>
      <c r="K2815" s="35" t="n"/>
      <c r="L2815" s="36" t="n"/>
      <c r="M2815" s="36" t="n"/>
      <c r="P2815" s="37" t="n"/>
      <c r="Q2815" s="38">
        <f>IF($C2815="",0,IF(OR(LOWER(TRIM($G2815))="omani",LOWER(TRIM($G2815))="oman",LOWER(TRIM($G2815))="om",LOWER(TRIM($G2815))="local"),1,0))</f>
        <v/>
      </c>
      <c r="R2815" s="38">
        <f>IF($C2815="",0,IF(OR(ISNUMBER(SEARCH("resign",$N2815)),ISNUMBER(SEARCH("terminat",$N2815)),ISNUMBER(SEARCH("inactive",$N2815)),ISNUMBER(SEARCH("vacan",$N2815)),ISNUMBER(SEARCH("deceased",$N2815)),ISNUMBER(SEARCH("separated",$N2815))),0,1))</f>
        <v/>
      </c>
      <c r="S2815">
        <f>IF(OR($R2815=0,NOT(ISNUMBER($I2815))),"",IFERROR(DATEDIF($I2815,DATE(FY,1,1),"y"),""))</f>
        <v/>
      </c>
      <c r="T2815">
        <f>IF(OR($R2815=0,NOT(ISNUMBER($J2815))),"",IFERROR(DATEDIF($J2815,DATE(FY,1,1),"y"),0))</f>
        <v/>
      </c>
      <c r="U2815" s="38">
        <f>IF(OR($R2815=0,NOT(ISNUMBER($I2815))),0,IF(YEAR($I2815)+IF($Q2815=1,RetAgeO,RetAgeE)=FY,MONTH($I2815),IF(YEAR($I2815)+IF($Q2815=1,RetAgeO,RetAgeE)&lt;FY,1,0)))</f>
        <v/>
      </c>
      <c r="V2815" s="38">
        <f>IF(OR($R2815=0,NOT(ISNUMBER($K2815))),0,IF(YEAR($K2815)=FY,MONTH($K2815),IF(YEAR($K2815)&lt;FY,1,0)))</f>
        <v/>
      </c>
      <c r="W2815" s="38">
        <f>IF($R2815=0,0,MIN(12,IF(AND(ISNUMBER($O2815),$O2815&gt;=1,$O2815&lt;=12),INT($O2815),12),IF(AND(RetireExit="Yes",$U2815&gt;0),$U2815,12),IF(AND(ContractExit="Yes",$V2815&gt;0),$V2815,12)))</f>
        <v/>
      </c>
      <c r="X2815" s="37">
        <f>IF(ISNUMBER($P2815),$P2815,IncPct)</f>
        <v/>
      </c>
      <c r="Y2815" s="39">
        <f>IF($W2815=0,0,MAX(0,MIN($W2815,IncMonth-1))+MAX(0,$W2815-IncMonth+1)*(1+$X2815))</f>
        <v/>
      </c>
      <c r="Z2815" s="40">
        <f>IF($C2815="",0,IFERROR(INDEX(Departments!$B$5:$B$54,MATCH($C2815,Departments!$A$5:$A$54,0)),0))</f>
        <v/>
      </c>
      <c r="AA2815" s="41">
        <f>N($L2815)*$Y2815</f>
        <v/>
      </c>
      <c r="AB2815" s="41">
        <f>N($M2815)*$Y2815</f>
        <v/>
      </c>
      <c r="AC2815" s="41">
        <f>$AA2815*$Z2815</f>
        <v/>
      </c>
      <c r="AD2815" s="41">
        <f>$AA2815*BonusMonths/12</f>
        <v/>
      </c>
      <c r="AE2815" s="41">
        <f>($AA2815+SI_Gross*$AB2815)*IF($Q2815=1,SI_O,SI_E)</f>
        <v/>
      </c>
      <c r="AF2815" s="41">
        <f>IF($Q2815=1,0,$AA2815*EOSB)</f>
        <v/>
      </c>
      <c r="AG2815" s="41">
        <f>$AN2815*$W2815</f>
        <v/>
      </c>
      <c r="AH2815" s="41">
        <f>SUM($AA2815:$AG2815)</f>
        <v/>
      </c>
      <c r="AI2815" s="41">
        <f>12*($AM2815+$AN2815)</f>
        <v/>
      </c>
      <c r="AJ2815" s="41">
        <f>$AM2815*((IncMonth-1)+(13-IncMonth)*(1+$X2815))+12*$AN2815</f>
        <v/>
      </c>
      <c r="AK2815" s="41">
        <f>IF($R2815=1,N($L2815)+N($M2815),0)</f>
        <v/>
      </c>
      <c r="AL2815">
        <f>IF($C2815="","",IF(N($L2815)&lt;=0,"Basic salary missing",IF(ISNA(MATCH($C2815,Departments!$A$5:$A$54,0)),"Department not on Departments sheet",IF(AND($I2815&lt;&gt;"",NOT(ISNUMBER($I2815))),"Date of birth is text, not a date",IF(AND($K2815&lt;&gt;"",NOT(ISNUMBER($K2815))),"Contract end is text, not a date","")))))</f>
        <v/>
      </c>
      <c r="AM2815" s="41">
        <f>IF($R2815=0,0,N($L2815)*(1+$Z2815+BonusMonths/12+IF($Q2815=1,0,EOSB))+N($M2815)+(N($L2815)+SI_Gross*N($M2815))*IF($Q2815=1,SI_O,SI_E))</f>
        <v/>
      </c>
      <c r="AN2815" s="41">
        <f>IF($R2815=0,0,(IF($Q2815=1,MedO,MedE+Ticket)+Training)/12)</f>
        <v/>
      </c>
    </row>
    <row r="2816">
      <c r="I2816" s="35" t="n"/>
      <c r="J2816" s="35" t="n"/>
      <c r="K2816" s="35" t="n"/>
      <c r="L2816" s="36" t="n"/>
      <c r="M2816" s="36" t="n"/>
      <c r="P2816" s="37" t="n"/>
      <c r="Q2816" s="38">
        <f>IF($C2816="",0,IF(OR(LOWER(TRIM($G2816))="omani",LOWER(TRIM($G2816))="oman",LOWER(TRIM($G2816))="om",LOWER(TRIM($G2816))="local"),1,0))</f>
        <v/>
      </c>
      <c r="R2816" s="38">
        <f>IF($C2816="",0,IF(OR(ISNUMBER(SEARCH("resign",$N2816)),ISNUMBER(SEARCH("terminat",$N2816)),ISNUMBER(SEARCH("inactive",$N2816)),ISNUMBER(SEARCH("vacan",$N2816)),ISNUMBER(SEARCH("deceased",$N2816)),ISNUMBER(SEARCH("separated",$N2816))),0,1))</f>
        <v/>
      </c>
      <c r="S2816">
        <f>IF(OR($R2816=0,NOT(ISNUMBER($I2816))),"",IFERROR(DATEDIF($I2816,DATE(FY,1,1),"y"),""))</f>
        <v/>
      </c>
      <c r="T2816">
        <f>IF(OR($R2816=0,NOT(ISNUMBER($J2816))),"",IFERROR(DATEDIF($J2816,DATE(FY,1,1),"y"),0))</f>
        <v/>
      </c>
      <c r="U2816" s="38">
        <f>IF(OR($R2816=0,NOT(ISNUMBER($I2816))),0,IF(YEAR($I2816)+IF($Q2816=1,RetAgeO,RetAgeE)=FY,MONTH($I2816),IF(YEAR($I2816)+IF($Q2816=1,RetAgeO,RetAgeE)&lt;FY,1,0)))</f>
        <v/>
      </c>
      <c r="V2816" s="38">
        <f>IF(OR($R2816=0,NOT(ISNUMBER($K2816))),0,IF(YEAR($K2816)=FY,MONTH($K2816),IF(YEAR($K2816)&lt;FY,1,0)))</f>
        <v/>
      </c>
      <c r="W2816" s="38">
        <f>IF($R2816=0,0,MIN(12,IF(AND(ISNUMBER($O2816),$O2816&gt;=1,$O2816&lt;=12),INT($O2816),12),IF(AND(RetireExit="Yes",$U2816&gt;0),$U2816,12),IF(AND(ContractExit="Yes",$V2816&gt;0),$V2816,12)))</f>
        <v/>
      </c>
      <c r="X2816" s="37">
        <f>IF(ISNUMBER($P2816),$P2816,IncPct)</f>
        <v/>
      </c>
      <c r="Y2816" s="39">
        <f>IF($W2816=0,0,MAX(0,MIN($W2816,IncMonth-1))+MAX(0,$W2816-IncMonth+1)*(1+$X2816))</f>
        <v/>
      </c>
      <c r="Z2816" s="40">
        <f>IF($C2816="",0,IFERROR(INDEX(Departments!$B$5:$B$54,MATCH($C2816,Departments!$A$5:$A$54,0)),0))</f>
        <v/>
      </c>
      <c r="AA2816" s="41">
        <f>N($L2816)*$Y2816</f>
        <v/>
      </c>
      <c r="AB2816" s="41">
        <f>N($M2816)*$Y2816</f>
        <v/>
      </c>
      <c r="AC2816" s="41">
        <f>$AA2816*$Z2816</f>
        <v/>
      </c>
      <c r="AD2816" s="41">
        <f>$AA2816*BonusMonths/12</f>
        <v/>
      </c>
      <c r="AE2816" s="41">
        <f>($AA2816+SI_Gross*$AB2816)*IF($Q2816=1,SI_O,SI_E)</f>
        <v/>
      </c>
      <c r="AF2816" s="41">
        <f>IF($Q2816=1,0,$AA2816*EOSB)</f>
        <v/>
      </c>
      <c r="AG2816" s="41">
        <f>$AN2816*$W2816</f>
        <v/>
      </c>
      <c r="AH2816" s="41">
        <f>SUM($AA2816:$AG2816)</f>
        <v/>
      </c>
      <c r="AI2816" s="41">
        <f>12*($AM2816+$AN2816)</f>
        <v/>
      </c>
      <c r="AJ2816" s="41">
        <f>$AM2816*((IncMonth-1)+(13-IncMonth)*(1+$X2816))+12*$AN2816</f>
        <v/>
      </c>
      <c r="AK2816" s="41">
        <f>IF($R2816=1,N($L2816)+N($M2816),0)</f>
        <v/>
      </c>
      <c r="AL2816">
        <f>IF($C2816="","",IF(N($L2816)&lt;=0,"Basic salary missing",IF(ISNA(MATCH($C2816,Departments!$A$5:$A$54,0)),"Department not on Departments sheet",IF(AND($I2816&lt;&gt;"",NOT(ISNUMBER($I2816))),"Date of birth is text, not a date",IF(AND($K2816&lt;&gt;"",NOT(ISNUMBER($K2816))),"Contract end is text, not a date","")))))</f>
        <v/>
      </c>
      <c r="AM2816" s="41">
        <f>IF($R2816=0,0,N($L2816)*(1+$Z2816+BonusMonths/12+IF($Q2816=1,0,EOSB))+N($M2816)+(N($L2816)+SI_Gross*N($M2816))*IF($Q2816=1,SI_O,SI_E))</f>
        <v/>
      </c>
      <c r="AN2816" s="41">
        <f>IF($R2816=0,0,(IF($Q2816=1,MedO,MedE+Ticket)+Training)/12)</f>
        <v/>
      </c>
    </row>
    <row r="2817">
      <c r="I2817" s="35" t="n"/>
      <c r="J2817" s="35" t="n"/>
      <c r="K2817" s="35" t="n"/>
      <c r="L2817" s="36" t="n"/>
      <c r="M2817" s="36" t="n"/>
      <c r="P2817" s="37" t="n"/>
      <c r="Q2817" s="38">
        <f>IF($C2817="",0,IF(OR(LOWER(TRIM($G2817))="omani",LOWER(TRIM($G2817))="oman",LOWER(TRIM($G2817))="om",LOWER(TRIM($G2817))="local"),1,0))</f>
        <v/>
      </c>
      <c r="R2817" s="38">
        <f>IF($C2817="",0,IF(OR(ISNUMBER(SEARCH("resign",$N2817)),ISNUMBER(SEARCH("terminat",$N2817)),ISNUMBER(SEARCH("inactive",$N2817)),ISNUMBER(SEARCH("vacan",$N2817)),ISNUMBER(SEARCH("deceased",$N2817)),ISNUMBER(SEARCH("separated",$N2817))),0,1))</f>
        <v/>
      </c>
      <c r="S2817">
        <f>IF(OR($R2817=0,NOT(ISNUMBER($I2817))),"",IFERROR(DATEDIF($I2817,DATE(FY,1,1),"y"),""))</f>
        <v/>
      </c>
      <c r="T2817">
        <f>IF(OR($R2817=0,NOT(ISNUMBER($J2817))),"",IFERROR(DATEDIF($J2817,DATE(FY,1,1),"y"),0))</f>
        <v/>
      </c>
      <c r="U2817" s="38">
        <f>IF(OR($R2817=0,NOT(ISNUMBER($I2817))),0,IF(YEAR($I2817)+IF($Q2817=1,RetAgeO,RetAgeE)=FY,MONTH($I2817),IF(YEAR($I2817)+IF($Q2817=1,RetAgeO,RetAgeE)&lt;FY,1,0)))</f>
        <v/>
      </c>
      <c r="V2817" s="38">
        <f>IF(OR($R2817=0,NOT(ISNUMBER($K2817))),0,IF(YEAR($K2817)=FY,MONTH($K2817),IF(YEAR($K2817)&lt;FY,1,0)))</f>
        <v/>
      </c>
      <c r="W2817" s="38">
        <f>IF($R2817=0,0,MIN(12,IF(AND(ISNUMBER($O2817),$O2817&gt;=1,$O2817&lt;=12),INT($O2817),12),IF(AND(RetireExit="Yes",$U2817&gt;0),$U2817,12),IF(AND(ContractExit="Yes",$V2817&gt;0),$V2817,12)))</f>
        <v/>
      </c>
      <c r="X2817" s="37">
        <f>IF(ISNUMBER($P2817),$P2817,IncPct)</f>
        <v/>
      </c>
      <c r="Y2817" s="39">
        <f>IF($W2817=0,0,MAX(0,MIN($W2817,IncMonth-1))+MAX(0,$W2817-IncMonth+1)*(1+$X2817))</f>
        <v/>
      </c>
      <c r="Z2817" s="40">
        <f>IF($C2817="",0,IFERROR(INDEX(Departments!$B$5:$B$54,MATCH($C2817,Departments!$A$5:$A$54,0)),0))</f>
        <v/>
      </c>
      <c r="AA2817" s="41">
        <f>N($L2817)*$Y2817</f>
        <v/>
      </c>
      <c r="AB2817" s="41">
        <f>N($M2817)*$Y2817</f>
        <v/>
      </c>
      <c r="AC2817" s="41">
        <f>$AA2817*$Z2817</f>
        <v/>
      </c>
      <c r="AD2817" s="41">
        <f>$AA2817*BonusMonths/12</f>
        <v/>
      </c>
      <c r="AE2817" s="41">
        <f>($AA2817+SI_Gross*$AB2817)*IF($Q2817=1,SI_O,SI_E)</f>
        <v/>
      </c>
      <c r="AF2817" s="41">
        <f>IF($Q2817=1,0,$AA2817*EOSB)</f>
        <v/>
      </c>
      <c r="AG2817" s="41">
        <f>$AN2817*$W2817</f>
        <v/>
      </c>
      <c r="AH2817" s="41">
        <f>SUM($AA2817:$AG2817)</f>
        <v/>
      </c>
      <c r="AI2817" s="41">
        <f>12*($AM2817+$AN2817)</f>
        <v/>
      </c>
      <c r="AJ2817" s="41">
        <f>$AM2817*((IncMonth-1)+(13-IncMonth)*(1+$X2817))+12*$AN2817</f>
        <v/>
      </c>
      <c r="AK2817" s="41">
        <f>IF($R2817=1,N($L2817)+N($M2817),0)</f>
        <v/>
      </c>
      <c r="AL2817">
        <f>IF($C2817="","",IF(N($L2817)&lt;=0,"Basic salary missing",IF(ISNA(MATCH($C2817,Departments!$A$5:$A$54,0)),"Department not on Departments sheet",IF(AND($I2817&lt;&gt;"",NOT(ISNUMBER($I2817))),"Date of birth is text, not a date",IF(AND($K2817&lt;&gt;"",NOT(ISNUMBER($K2817))),"Contract end is text, not a date","")))))</f>
        <v/>
      </c>
      <c r="AM2817" s="41">
        <f>IF($R2817=0,0,N($L2817)*(1+$Z2817+BonusMonths/12+IF($Q2817=1,0,EOSB))+N($M2817)+(N($L2817)+SI_Gross*N($M2817))*IF($Q2817=1,SI_O,SI_E))</f>
        <v/>
      </c>
      <c r="AN2817" s="41">
        <f>IF($R2817=0,0,(IF($Q2817=1,MedO,MedE+Ticket)+Training)/12)</f>
        <v/>
      </c>
    </row>
    <row r="2818">
      <c r="I2818" s="35" t="n"/>
      <c r="J2818" s="35" t="n"/>
      <c r="K2818" s="35" t="n"/>
      <c r="L2818" s="36" t="n"/>
      <c r="M2818" s="36" t="n"/>
      <c r="P2818" s="37" t="n"/>
      <c r="Q2818" s="38">
        <f>IF($C2818="",0,IF(OR(LOWER(TRIM($G2818))="omani",LOWER(TRIM($G2818))="oman",LOWER(TRIM($G2818))="om",LOWER(TRIM($G2818))="local"),1,0))</f>
        <v/>
      </c>
      <c r="R2818" s="38">
        <f>IF($C2818="",0,IF(OR(ISNUMBER(SEARCH("resign",$N2818)),ISNUMBER(SEARCH("terminat",$N2818)),ISNUMBER(SEARCH("inactive",$N2818)),ISNUMBER(SEARCH("vacan",$N2818)),ISNUMBER(SEARCH("deceased",$N2818)),ISNUMBER(SEARCH("separated",$N2818))),0,1))</f>
        <v/>
      </c>
      <c r="S2818">
        <f>IF(OR($R2818=0,NOT(ISNUMBER($I2818))),"",IFERROR(DATEDIF($I2818,DATE(FY,1,1),"y"),""))</f>
        <v/>
      </c>
      <c r="T2818">
        <f>IF(OR($R2818=0,NOT(ISNUMBER($J2818))),"",IFERROR(DATEDIF($J2818,DATE(FY,1,1),"y"),0))</f>
        <v/>
      </c>
      <c r="U2818" s="38">
        <f>IF(OR($R2818=0,NOT(ISNUMBER($I2818))),0,IF(YEAR($I2818)+IF($Q2818=1,RetAgeO,RetAgeE)=FY,MONTH($I2818),IF(YEAR($I2818)+IF($Q2818=1,RetAgeO,RetAgeE)&lt;FY,1,0)))</f>
        <v/>
      </c>
      <c r="V2818" s="38">
        <f>IF(OR($R2818=0,NOT(ISNUMBER($K2818))),0,IF(YEAR($K2818)=FY,MONTH($K2818),IF(YEAR($K2818)&lt;FY,1,0)))</f>
        <v/>
      </c>
      <c r="W2818" s="38">
        <f>IF($R2818=0,0,MIN(12,IF(AND(ISNUMBER($O2818),$O2818&gt;=1,$O2818&lt;=12),INT($O2818),12),IF(AND(RetireExit="Yes",$U2818&gt;0),$U2818,12),IF(AND(ContractExit="Yes",$V2818&gt;0),$V2818,12)))</f>
        <v/>
      </c>
      <c r="X2818" s="37">
        <f>IF(ISNUMBER($P2818),$P2818,IncPct)</f>
        <v/>
      </c>
      <c r="Y2818" s="39">
        <f>IF($W2818=0,0,MAX(0,MIN($W2818,IncMonth-1))+MAX(0,$W2818-IncMonth+1)*(1+$X2818))</f>
        <v/>
      </c>
      <c r="Z2818" s="40">
        <f>IF($C2818="",0,IFERROR(INDEX(Departments!$B$5:$B$54,MATCH($C2818,Departments!$A$5:$A$54,0)),0))</f>
        <v/>
      </c>
      <c r="AA2818" s="41">
        <f>N($L2818)*$Y2818</f>
        <v/>
      </c>
      <c r="AB2818" s="41">
        <f>N($M2818)*$Y2818</f>
        <v/>
      </c>
      <c r="AC2818" s="41">
        <f>$AA2818*$Z2818</f>
        <v/>
      </c>
      <c r="AD2818" s="41">
        <f>$AA2818*BonusMonths/12</f>
        <v/>
      </c>
      <c r="AE2818" s="41">
        <f>($AA2818+SI_Gross*$AB2818)*IF($Q2818=1,SI_O,SI_E)</f>
        <v/>
      </c>
      <c r="AF2818" s="41">
        <f>IF($Q2818=1,0,$AA2818*EOSB)</f>
        <v/>
      </c>
      <c r="AG2818" s="41">
        <f>$AN2818*$W2818</f>
        <v/>
      </c>
      <c r="AH2818" s="41">
        <f>SUM($AA2818:$AG2818)</f>
        <v/>
      </c>
      <c r="AI2818" s="41">
        <f>12*($AM2818+$AN2818)</f>
        <v/>
      </c>
      <c r="AJ2818" s="41">
        <f>$AM2818*((IncMonth-1)+(13-IncMonth)*(1+$X2818))+12*$AN2818</f>
        <v/>
      </c>
      <c r="AK2818" s="41">
        <f>IF($R2818=1,N($L2818)+N($M2818),0)</f>
        <v/>
      </c>
      <c r="AL2818">
        <f>IF($C2818="","",IF(N($L2818)&lt;=0,"Basic salary missing",IF(ISNA(MATCH($C2818,Departments!$A$5:$A$54,0)),"Department not on Departments sheet",IF(AND($I2818&lt;&gt;"",NOT(ISNUMBER($I2818))),"Date of birth is text, not a date",IF(AND($K2818&lt;&gt;"",NOT(ISNUMBER($K2818))),"Contract end is text, not a date","")))))</f>
        <v/>
      </c>
      <c r="AM2818" s="41">
        <f>IF($R2818=0,0,N($L2818)*(1+$Z2818+BonusMonths/12+IF($Q2818=1,0,EOSB))+N($M2818)+(N($L2818)+SI_Gross*N($M2818))*IF($Q2818=1,SI_O,SI_E))</f>
        <v/>
      </c>
      <c r="AN2818" s="41">
        <f>IF($R2818=0,0,(IF($Q2818=1,MedO,MedE+Ticket)+Training)/12)</f>
        <v/>
      </c>
    </row>
    <row r="2819">
      <c r="I2819" s="35" t="n"/>
      <c r="J2819" s="35" t="n"/>
      <c r="K2819" s="35" t="n"/>
      <c r="L2819" s="36" t="n"/>
      <c r="M2819" s="36" t="n"/>
      <c r="P2819" s="37" t="n"/>
      <c r="Q2819" s="38">
        <f>IF($C2819="",0,IF(OR(LOWER(TRIM($G2819))="omani",LOWER(TRIM($G2819))="oman",LOWER(TRIM($G2819))="om",LOWER(TRIM($G2819))="local"),1,0))</f>
        <v/>
      </c>
      <c r="R2819" s="38">
        <f>IF($C2819="",0,IF(OR(ISNUMBER(SEARCH("resign",$N2819)),ISNUMBER(SEARCH("terminat",$N2819)),ISNUMBER(SEARCH("inactive",$N2819)),ISNUMBER(SEARCH("vacan",$N2819)),ISNUMBER(SEARCH("deceased",$N2819)),ISNUMBER(SEARCH("separated",$N2819))),0,1))</f>
        <v/>
      </c>
      <c r="S2819">
        <f>IF(OR($R2819=0,NOT(ISNUMBER($I2819))),"",IFERROR(DATEDIF($I2819,DATE(FY,1,1),"y"),""))</f>
        <v/>
      </c>
      <c r="T2819">
        <f>IF(OR($R2819=0,NOT(ISNUMBER($J2819))),"",IFERROR(DATEDIF($J2819,DATE(FY,1,1),"y"),0))</f>
        <v/>
      </c>
      <c r="U2819" s="38">
        <f>IF(OR($R2819=0,NOT(ISNUMBER($I2819))),0,IF(YEAR($I2819)+IF($Q2819=1,RetAgeO,RetAgeE)=FY,MONTH($I2819),IF(YEAR($I2819)+IF($Q2819=1,RetAgeO,RetAgeE)&lt;FY,1,0)))</f>
        <v/>
      </c>
      <c r="V2819" s="38">
        <f>IF(OR($R2819=0,NOT(ISNUMBER($K2819))),0,IF(YEAR($K2819)=FY,MONTH($K2819),IF(YEAR($K2819)&lt;FY,1,0)))</f>
        <v/>
      </c>
      <c r="W2819" s="38">
        <f>IF($R2819=0,0,MIN(12,IF(AND(ISNUMBER($O2819),$O2819&gt;=1,$O2819&lt;=12),INT($O2819),12),IF(AND(RetireExit="Yes",$U2819&gt;0),$U2819,12),IF(AND(ContractExit="Yes",$V2819&gt;0),$V2819,12)))</f>
        <v/>
      </c>
      <c r="X2819" s="37">
        <f>IF(ISNUMBER($P2819),$P2819,IncPct)</f>
        <v/>
      </c>
      <c r="Y2819" s="39">
        <f>IF($W2819=0,0,MAX(0,MIN($W2819,IncMonth-1))+MAX(0,$W2819-IncMonth+1)*(1+$X2819))</f>
        <v/>
      </c>
      <c r="Z2819" s="40">
        <f>IF($C2819="",0,IFERROR(INDEX(Departments!$B$5:$B$54,MATCH($C2819,Departments!$A$5:$A$54,0)),0))</f>
        <v/>
      </c>
      <c r="AA2819" s="41">
        <f>N($L2819)*$Y2819</f>
        <v/>
      </c>
      <c r="AB2819" s="41">
        <f>N($M2819)*$Y2819</f>
        <v/>
      </c>
      <c r="AC2819" s="41">
        <f>$AA2819*$Z2819</f>
        <v/>
      </c>
      <c r="AD2819" s="41">
        <f>$AA2819*BonusMonths/12</f>
        <v/>
      </c>
      <c r="AE2819" s="41">
        <f>($AA2819+SI_Gross*$AB2819)*IF($Q2819=1,SI_O,SI_E)</f>
        <v/>
      </c>
      <c r="AF2819" s="41">
        <f>IF($Q2819=1,0,$AA2819*EOSB)</f>
        <v/>
      </c>
      <c r="AG2819" s="41">
        <f>$AN2819*$W2819</f>
        <v/>
      </c>
      <c r="AH2819" s="41">
        <f>SUM($AA2819:$AG2819)</f>
        <v/>
      </c>
      <c r="AI2819" s="41">
        <f>12*($AM2819+$AN2819)</f>
        <v/>
      </c>
      <c r="AJ2819" s="41">
        <f>$AM2819*((IncMonth-1)+(13-IncMonth)*(1+$X2819))+12*$AN2819</f>
        <v/>
      </c>
      <c r="AK2819" s="41">
        <f>IF($R2819=1,N($L2819)+N($M2819),0)</f>
        <v/>
      </c>
      <c r="AL2819">
        <f>IF($C2819="","",IF(N($L2819)&lt;=0,"Basic salary missing",IF(ISNA(MATCH($C2819,Departments!$A$5:$A$54,0)),"Department not on Departments sheet",IF(AND($I2819&lt;&gt;"",NOT(ISNUMBER($I2819))),"Date of birth is text, not a date",IF(AND($K2819&lt;&gt;"",NOT(ISNUMBER($K2819))),"Contract end is text, not a date","")))))</f>
        <v/>
      </c>
      <c r="AM2819" s="41">
        <f>IF($R2819=0,0,N($L2819)*(1+$Z2819+BonusMonths/12+IF($Q2819=1,0,EOSB))+N($M2819)+(N($L2819)+SI_Gross*N($M2819))*IF($Q2819=1,SI_O,SI_E))</f>
        <v/>
      </c>
      <c r="AN2819" s="41">
        <f>IF($R2819=0,0,(IF($Q2819=1,MedO,MedE+Ticket)+Training)/12)</f>
        <v/>
      </c>
    </row>
    <row r="2820">
      <c r="I2820" s="35" t="n"/>
      <c r="J2820" s="35" t="n"/>
      <c r="K2820" s="35" t="n"/>
      <c r="L2820" s="36" t="n"/>
      <c r="M2820" s="36" t="n"/>
      <c r="P2820" s="37" t="n"/>
      <c r="Q2820" s="38">
        <f>IF($C2820="",0,IF(OR(LOWER(TRIM($G2820))="omani",LOWER(TRIM($G2820))="oman",LOWER(TRIM($G2820))="om",LOWER(TRIM($G2820))="local"),1,0))</f>
        <v/>
      </c>
      <c r="R2820" s="38">
        <f>IF($C2820="",0,IF(OR(ISNUMBER(SEARCH("resign",$N2820)),ISNUMBER(SEARCH("terminat",$N2820)),ISNUMBER(SEARCH("inactive",$N2820)),ISNUMBER(SEARCH("vacan",$N2820)),ISNUMBER(SEARCH("deceased",$N2820)),ISNUMBER(SEARCH("separated",$N2820))),0,1))</f>
        <v/>
      </c>
      <c r="S2820">
        <f>IF(OR($R2820=0,NOT(ISNUMBER($I2820))),"",IFERROR(DATEDIF($I2820,DATE(FY,1,1),"y"),""))</f>
        <v/>
      </c>
      <c r="T2820">
        <f>IF(OR($R2820=0,NOT(ISNUMBER($J2820))),"",IFERROR(DATEDIF($J2820,DATE(FY,1,1),"y"),0))</f>
        <v/>
      </c>
      <c r="U2820" s="38">
        <f>IF(OR($R2820=0,NOT(ISNUMBER($I2820))),0,IF(YEAR($I2820)+IF($Q2820=1,RetAgeO,RetAgeE)=FY,MONTH($I2820),IF(YEAR($I2820)+IF($Q2820=1,RetAgeO,RetAgeE)&lt;FY,1,0)))</f>
        <v/>
      </c>
      <c r="V2820" s="38">
        <f>IF(OR($R2820=0,NOT(ISNUMBER($K2820))),0,IF(YEAR($K2820)=FY,MONTH($K2820),IF(YEAR($K2820)&lt;FY,1,0)))</f>
        <v/>
      </c>
      <c r="W2820" s="38">
        <f>IF($R2820=0,0,MIN(12,IF(AND(ISNUMBER($O2820),$O2820&gt;=1,$O2820&lt;=12),INT($O2820),12),IF(AND(RetireExit="Yes",$U2820&gt;0),$U2820,12),IF(AND(ContractExit="Yes",$V2820&gt;0),$V2820,12)))</f>
        <v/>
      </c>
      <c r="X2820" s="37">
        <f>IF(ISNUMBER($P2820),$P2820,IncPct)</f>
        <v/>
      </c>
      <c r="Y2820" s="39">
        <f>IF($W2820=0,0,MAX(0,MIN($W2820,IncMonth-1))+MAX(0,$W2820-IncMonth+1)*(1+$X2820))</f>
        <v/>
      </c>
      <c r="Z2820" s="40">
        <f>IF($C2820="",0,IFERROR(INDEX(Departments!$B$5:$B$54,MATCH($C2820,Departments!$A$5:$A$54,0)),0))</f>
        <v/>
      </c>
      <c r="AA2820" s="41">
        <f>N($L2820)*$Y2820</f>
        <v/>
      </c>
      <c r="AB2820" s="41">
        <f>N($M2820)*$Y2820</f>
        <v/>
      </c>
      <c r="AC2820" s="41">
        <f>$AA2820*$Z2820</f>
        <v/>
      </c>
      <c r="AD2820" s="41">
        <f>$AA2820*BonusMonths/12</f>
        <v/>
      </c>
      <c r="AE2820" s="41">
        <f>($AA2820+SI_Gross*$AB2820)*IF($Q2820=1,SI_O,SI_E)</f>
        <v/>
      </c>
      <c r="AF2820" s="41">
        <f>IF($Q2820=1,0,$AA2820*EOSB)</f>
        <v/>
      </c>
      <c r="AG2820" s="41">
        <f>$AN2820*$W2820</f>
        <v/>
      </c>
      <c r="AH2820" s="41">
        <f>SUM($AA2820:$AG2820)</f>
        <v/>
      </c>
      <c r="AI2820" s="41">
        <f>12*($AM2820+$AN2820)</f>
        <v/>
      </c>
      <c r="AJ2820" s="41">
        <f>$AM2820*((IncMonth-1)+(13-IncMonth)*(1+$X2820))+12*$AN2820</f>
        <v/>
      </c>
      <c r="AK2820" s="41">
        <f>IF($R2820=1,N($L2820)+N($M2820),0)</f>
        <v/>
      </c>
      <c r="AL2820">
        <f>IF($C2820="","",IF(N($L2820)&lt;=0,"Basic salary missing",IF(ISNA(MATCH($C2820,Departments!$A$5:$A$54,0)),"Department not on Departments sheet",IF(AND($I2820&lt;&gt;"",NOT(ISNUMBER($I2820))),"Date of birth is text, not a date",IF(AND($K2820&lt;&gt;"",NOT(ISNUMBER($K2820))),"Contract end is text, not a date","")))))</f>
        <v/>
      </c>
      <c r="AM2820" s="41">
        <f>IF($R2820=0,0,N($L2820)*(1+$Z2820+BonusMonths/12+IF($Q2820=1,0,EOSB))+N($M2820)+(N($L2820)+SI_Gross*N($M2820))*IF($Q2820=1,SI_O,SI_E))</f>
        <v/>
      </c>
      <c r="AN2820" s="41">
        <f>IF($R2820=0,0,(IF($Q2820=1,MedO,MedE+Ticket)+Training)/12)</f>
        <v/>
      </c>
    </row>
    <row r="2821">
      <c r="I2821" s="35" t="n"/>
      <c r="J2821" s="35" t="n"/>
      <c r="K2821" s="35" t="n"/>
      <c r="L2821" s="36" t="n"/>
      <c r="M2821" s="36" t="n"/>
      <c r="P2821" s="37" t="n"/>
      <c r="Q2821" s="38">
        <f>IF($C2821="",0,IF(OR(LOWER(TRIM($G2821))="omani",LOWER(TRIM($G2821))="oman",LOWER(TRIM($G2821))="om",LOWER(TRIM($G2821))="local"),1,0))</f>
        <v/>
      </c>
      <c r="R2821" s="38">
        <f>IF($C2821="",0,IF(OR(ISNUMBER(SEARCH("resign",$N2821)),ISNUMBER(SEARCH("terminat",$N2821)),ISNUMBER(SEARCH("inactive",$N2821)),ISNUMBER(SEARCH("vacan",$N2821)),ISNUMBER(SEARCH("deceased",$N2821)),ISNUMBER(SEARCH("separated",$N2821))),0,1))</f>
        <v/>
      </c>
      <c r="S2821">
        <f>IF(OR($R2821=0,NOT(ISNUMBER($I2821))),"",IFERROR(DATEDIF($I2821,DATE(FY,1,1),"y"),""))</f>
        <v/>
      </c>
      <c r="T2821">
        <f>IF(OR($R2821=0,NOT(ISNUMBER($J2821))),"",IFERROR(DATEDIF($J2821,DATE(FY,1,1),"y"),0))</f>
        <v/>
      </c>
      <c r="U2821" s="38">
        <f>IF(OR($R2821=0,NOT(ISNUMBER($I2821))),0,IF(YEAR($I2821)+IF($Q2821=1,RetAgeO,RetAgeE)=FY,MONTH($I2821),IF(YEAR($I2821)+IF($Q2821=1,RetAgeO,RetAgeE)&lt;FY,1,0)))</f>
        <v/>
      </c>
      <c r="V2821" s="38">
        <f>IF(OR($R2821=0,NOT(ISNUMBER($K2821))),0,IF(YEAR($K2821)=FY,MONTH($K2821),IF(YEAR($K2821)&lt;FY,1,0)))</f>
        <v/>
      </c>
      <c r="W2821" s="38">
        <f>IF($R2821=0,0,MIN(12,IF(AND(ISNUMBER($O2821),$O2821&gt;=1,$O2821&lt;=12),INT($O2821),12),IF(AND(RetireExit="Yes",$U2821&gt;0),$U2821,12),IF(AND(ContractExit="Yes",$V2821&gt;0),$V2821,12)))</f>
        <v/>
      </c>
      <c r="X2821" s="37">
        <f>IF(ISNUMBER($P2821),$P2821,IncPct)</f>
        <v/>
      </c>
      <c r="Y2821" s="39">
        <f>IF($W2821=0,0,MAX(0,MIN($W2821,IncMonth-1))+MAX(0,$W2821-IncMonth+1)*(1+$X2821))</f>
        <v/>
      </c>
      <c r="Z2821" s="40">
        <f>IF($C2821="",0,IFERROR(INDEX(Departments!$B$5:$B$54,MATCH($C2821,Departments!$A$5:$A$54,0)),0))</f>
        <v/>
      </c>
      <c r="AA2821" s="41">
        <f>N($L2821)*$Y2821</f>
        <v/>
      </c>
      <c r="AB2821" s="41">
        <f>N($M2821)*$Y2821</f>
        <v/>
      </c>
      <c r="AC2821" s="41">
        <f>$AA2821*$Z2821</f>
        <v/>
      </c>
      <c r="AD2821" s="41">
        <f>$AA2821*BonusMonths/12</f>
        <v/>
      </c>
      <c r="AE2821" s="41">
        <f>($AA2821+SI_Gross*$AB2821)*IF($Q2821=1,SI_O,SI_E)</f>
        <v/>
      </c>
      <c r="AF2821" s="41">
        <f>IF($Q2821=1,0,$AA2821*EOSB)</f>
        <v/>
      </c>
      <c r="AG2821" s="41">
        <f>$AN2821*$W2821</f>
        <v/>
      </c>
      <c r="AH2821" s="41">
        <f>SUM($AA2821:$AG2821)</f>
        <v/>
      </c>
      <c r="AI2821" s="41">
        <f>12*($AM2821+$AN2821)</f>
        <v/>
      </c>
      <c r="AJ2821" s="41">
        <f>$AM2821*((IncMonth-1)+(13-IncMonth)*(1+$X2821))+12*$AN2821</f>
        <v/>
      </c>
      <c r="AK2821" s="41">
        <f>IF($R2821=1,N($L2821)+N($M2821),0)</f>
        <v/>
      </c>
      <c r="AL2821">
        <f>IF($C2821="","",IF(N($L2821)&lt;=0,"Basic salary missing",IF(ISNA(MATCH($C2821,Departments!$A$5:$A$54,0)),"Department not on Departments sheet",IF(AND($I2821&lt;&gt;"",NOT(ISNUMBER($I2821))),"Date of birth is text, not a date",IF(AND($K2821&lt;&gt;"",NOT(ISNUMBER($K2821))),"Contract end is text, not a date","")))))</f>
        <v/>
      </c>
      <c r="AM2821" s="41">
        <f>IF($R2821=0,0,N($L2821)*(1+$Z2821+BonusMonths/12+IF($Q2821=1,0,EOSB))+N($M2821)+(N($L2821)+SI_Gross*N($M2821))*IF($Q2821=1,SI_O,SI_E))</f>
        <v/>
      </c>
      <c r="AN2821" s="41">
        <f>IF($R2821=0,0,(IF($Q2821=1,MedO,MedE+Ticket)+Training)/12)</f>
        <v/>
      </c>
    </row>
    <row r="2822">
      <c r="I2822" s="35" t="n"/>
      <c r="J2822" s="35" t="n"/>
      <c r="K2822" s="35" t="n"/>
      <c r="L2822" s="36" t="n"/>
      <c r="M2822" s="36" t="n"/>
      <c r="P2822" s="37" t="n"/>
      <c r="Q2822" s="38">
        <f>IF($C2822="",0,IF(OR(LOWER(TRIM($G2822))="omani",LOWER(TRIM($G2822))="oman",LOWER(TRIM($G2822))="om",LOWER(TRIM($G2822))="local"),1,0))</f>
        <v/>
      </c>
      <c r="R2822" s="38">
        <f>IF($C2822="",0,IF(OR(ISNUMBER(SEARCH("resign",$N2822)),ISNUMBER(SEARCH("terminat",$N2822)),ISNUMBER(SEARCH("inactive",$N2822)),ISNUMBER(SEARCH("vacan",$N2822)),ISNUMBER(SEARCH("deceased",$N2822)),ISNUMBER(SEARCH("separated",$N2822))),0,1))</f>
        <v/>
      </c>
      <c r="S2822">
        <f>IF(OR($R2822=0,NOT(ISNUMBER($I2822))),"",IFERROR(DATEDIF($I2822,DATE(FY,1,1),"y"),""))</f>
        <v/>
      </c>
      <c r="T2822">
        <f>IF(OR($R2822=0,NOT(ISNUMBER($J2822))),"",IFERROR(DATEDIF($J2822,DATE(FY,1,1),"y"),0))</f>
        <v/>
      </c>
      <c r="U2822" s="38">
        <f>IF(OR($R2822=0,NOT(ISNUMBER($I2822))),0,IF(YEAR($I2822)+IF($Q2822=1,RetAgeO,RetAgeE)=FY,MONTH($I2822),IF(YEAR($I2822)+IF($Q2822=1,RetAgeO,RetAgeE)&lt;FY,1,0)))</f>
        <v/>
      </c>
      <c r="V2822" s="38">
        <f>IF(OR($R2822=0,NOT(ISNUMBER($K2822))),0,IF(YEAR($K2822)=FY,MONTH($K2822),IF(YEAR($K2822)&lt;FY,1,0)))</f>
        <v/>
      </c>
      <c r="W2822" s="38">
        <f>IF($R2822=0,0,MIN(12,IF(AND(ISNUMBER($O2822),$O2822&gt;=1,$O2822&lt;=12),INT($O2822),12),IF(AND(RetireExit="Yes",$U2822&gt;0),$U2822,12),IF(AND(ContractExit="Yes",$V2822&gt;0),$V2822,12)))</f>
        <v/>
      </c>
      <c r="X2822" s="37">
        <f>IF(ISNUMBER($P2822),$P2822,IncPct)</f>
        <v/>
      </c>
      <c r="Y2822" s="39">
        <f>IF($W2822=0,0,MAX(0,MIN($W2822,IncMonth-1))+MAX(0,$W2822-IncMonth+1)*(1+$X2822))</f>
        <v/>
      </c>
      <c r="Z2822" s="40">
        <f>IF($C2822="",0,IFERROR(INDEX(Departments!$B$5:$B$54,MATCH($C2822,Departments!$A$5:$A$54,0)),0))</f>
        <v/>
      </c>
      <c r="AA2822" s="41">
        <f>N($L2822)*$Y2822</f>
        <v/>
      </c>
      <c r="AB2822" s="41">
        <f>N($M2822)*$Y2822</f>
        <v/>
      </c>
      <c r="AC2822" s="41">
        <f>$AA2822*$Z2822</f>
        <v/>
      </c>
      <c r="AD2822" s="41">
        <f>$AA2822*BonusMonths/12</f>
        <v/>
      </c>
      <c r="AE2822" s="41">
        <f>($AA2822+SI_Gross*$AB2822)*IF($Q2822=1,SI_O,SI_E)</f>
        <v/>
      </c>
      <c r="AF2822" s="41">
        <f>IF($Q2822=1,0,$AA2822*EOSB)</f>
        <v/>
      </c>
      <c r="AG2822" s="41">
        <f>$AN2822*$W2822</f>
        <v/>
      </c>
      <c r="AH2822" s="41">
        <f>SUM($AA2822:$AG2822)</f>
        <v/>
      </c>
      <c r="AI2822" s="41">
        <f>12*($AM2822+$AN2822)</f>
        <v/>
      </c>
      <c r="AJ2822" s="41">
        <f>$AM2822*((IncMonth-1)+(13-IncMonth)*(1+$X2822))+12*$AN2822</f>
        <v/>
      </c>
      <c r="AK2822" s="41">
        <f>IF($R2822=1,N($L2822)+N($M2822),0)</f>
        <v/>
      </c>
      <c r="AL2822">
        <f>IF($C2822="","",IF(N($L2822)&lt;=0,"Basic salary missing",IF(ISNA(MATCH($C2822,Departments!$A$5:$A$54,0)),"Department not on Departments sheet",IF(AND($I2822&lt;&gt;"",NOT(ISNUMBER($I2822))),"Date of birth is text, not a date",IF(AND($K2822&lt;&gt;"",NOT(ISNUMBER($K2822))),"Contract end is text, not a date","")))))</f>
        <v/>
      </c>
      <c r="AM2822" s="41">
        <f>IF($R2822=0,0,N($L2822)*(1+$Z2822+BonusMonths/12+IF($Q2822=1,0,EOSB))+N($M2822)+(N($L2822)+SI_Gross*N($M2822))*IF($Q2822=1,SI_O,SI_E))</f>
        <v/>
      </c>
      <c r="AN2822" s="41">
        <f>IF($R2822=0,0,(IF($Q2822=1,MedO,MedE+Ticket)+Training)/12)</f>
        <v/>
      </c>
    </row>
    <row r="2823">
      <c r="I2823" s="35" t="n"/>
      <c r="J2823" s="35" t="n"/>
      <c r="K2823" s="35" t="n"/>
      <c r="L2823" s="36" t="n"/>
      <c r="M2823" s="36" t="n"/>
      <c r="P2823" s="37" t="n"/>
      <c r="Q2823" s="38">
        <f>IF($C2823="",0,IF(OR(LOWER(TRIM($G2823))="omani",LOWER(TRIM($G2823))="oman",LOWER(TRIM($G2823))="om",LOWER(TRIM($G2823))="local"),1,0))</f>
        <v/>
      </c>
      <c r="R2823" s="38">
        <f>IF($C2823="",0,IF(OR(ISNUMBER(SEARCH("resign",$N2823)),ISNUMBER(SEARCH("terminat",$N2823)),ISNUMBER(SEARCH("inactive",$N2823)),ISNUMBER(SEARCH("vacan",$N2823)),ISNUMBER(SEARCH("deceased",$N2823)),ISNUMBER(SEARCH("separated",$N2823))),0,1))</f>
        <v/>
      </c>
      <c r="S2823">
        <f>IF(OR($R2823=0,NOT(ISNUMBER($I2823))),"",IFERROR(DATEDIF($I2823,DATE(FY,1,1),"y"),""))</f>
        <v/>
      </c>
      <c r="T2823">
        <f>IF(OR($R2823=0,NOT(ISNUMBER($J2823))),"",IFERROR(DATEDIF($J2823,DATE(FY,1,1),"y"),0))</f>
        <v/>
      </c>
      <c r="U2823" s="38">
        <f>IF(OR($R2823=0,NOT(ISNUMBER($I2823))),0,IF(YEAR($I2823)+IF($Q2823=1,RetAgeO,RetAgeE)=FY,MONTH($I2823),IF(YEAR($I2823)+IF($Q2823=1,RetAgeO,RetAgeE)&lt;FY,1,0)))</f>
        <v/>
      </c>
      <c r="V2823" s="38">
        <f>IF(OR($R2823=0,NOT(ISNUMBER($K2823))),0,IF(YEAR($K2823)=FY,MONTH($K2823),IF(YEAR($K2823)&lt;FY,1,0)))</f>
        <v/>
      </c>
      <c r="W2823" s="38">
        <f>IF($R2823=0,0,MIN(12,IF(AND(ISNUMBER($O2823),$O2823&gt;=1,$O2823&lt;=12),INT($O2823),12),IF(AND(RetireExit="Yes",$U2823&gt;0),$U2823,12),IF(AND(ContractExit="Yes",$V2823&gt;0),$V2823,12)))</f>
        <v/>
      </c>
      <c r="X2823" s="37">
        <f>IF(ISNUMBER($P2823),$P2823,IncPct)</f>
        <v/>
      </c>
      <c r="Y2823" s="39">
        <f>IF($W2823=0,0,MAX(0,MIN($W2823,IncMonth-1))+MAX(0,$W2823-IncMonth+1)*(1+$X2823))</f>
        <v/>
      </c>
      <c r="Z2823" s="40">
        <f>IF($C2823="",0,IFERROR(INDEX(Departments!$B$5:$B$54,MATCH($C2823,Departments!$A$5:$A$54,0)),0))</f>
        <v/>
      </c>
      <c r="AA2823" s="41">
        <f>N($L2823)*$Y2823</f>
        <v/>
      </c>
      <c r="AB2823" s="41">
        <f>N($M2823)*$Y2823</f>
        <v/>
      </c>
      <c r="AC2823" s="41">
        <f>$AA2823*$Z2823</f>
        <v/>
      </c>
      <c r="AD2823" s="41">
        <f>$AA2823*BonusMonths/12</f>
        <v/>
      </c>
      <c r="AE2823" s="41">
        <f>($AA2823+SI_Gross*$AB2823)*IF($Q2823=1,SI_O,SI_E)</f>
        <v/>
      </c>
      <c r="AF2823" s="41">
        <f>IF($Q2823=1,0,$AA2823*EOSB)</f>
        <v/>
      </c>
      <c r="AG2823" s="41">
        <f>$AN2823*$W2823</f>
        <v/>
      </c>
      <c r="AH2823" s="41">
        <f>SUM($AA2823:$AG2823)</f>
        <v/>
      </c>
      <c r="AI2823" s="41">
        <f>12*($AM2823+$AN2823)</f>
        <v/>
      </c>
      <c r="AJ2823" s="41">
        <f>$AM2823*((IncMonth-1)+(13-IncMonth)*(1+$X2823))+12*$AN2823</f>
        <v/>
      </c>
      <c r="AK2823" s="41">
        <f>IF($R2823=1,N($L2823)+N($M2823),0)</f>
        <v/>
      </c>
      <c r="AL2823">
        <f>IF($C2823="","",IF(N($L2823)&lt;=0,"Basic salary missing",IF(ISNA(MATCH($C2823,Departments!$A$5:$A$54,0)),"Department not on Departments sheet",IF(AND($I2823&lt;&gt;"",NOT(ISNUMBER($I2823))),"Date of birth is text, not a date",IF(AND($K2823&lt;&gt;"",NOT(ISNUMBER($K2823))),"Contract end is text, not a date","")))))</f>
        <v/>
      </c>
      <c r="AM2823" s="41">
        <f>IF($R2823=0,0,N($L2823)*(1+$Z2823+BonusMonths/12+IF($Q2823=1,0,EOSB))+N($M2823)+(N($L2823)+SI_Gross*N($M2823))*IF($Q2823=1,SI_O,SI_E))</f>
        <v/>
      </c>
      <c r="AN2823" s="41">
        <f>IF($R2823=0,0,(IF($Q2823=1,MedO,MedE+Ticket)+Training)/12)</f>
        <v/>
      </c>
    </row>
    <row r="2824">
      <c r="I2824" s="35" t="n"/>
      <c r="J2824" s="35" t="n"/>
      <c r="K2824" s="35" t="n"/>
      <c r="L2824" s="36" t="n"/>
      <c r="M2824" s="36" t="n"/>
      <c r="P2824" s="37" t="n"/>
      <c r="Q2824" s="38">
        <f>IF($C2824="",0,IF(OR(LOWER(TRIM($G2824))="omani",LOWER(TRIM($G2824))="oman",LOWER(TRIM($G2824))="om",LOWER(TRIM($G2824))="local"),1,0))</f>
        <v/>
      </c>
      <c r="R2824" s="38">
        <f>IF($C2824="",0,IF(OR(ISNUMBER(SEARCH("resign",$N2824)),ISNUMBER(SEARCH("terminat",$N2824)),ISNUMBER(SEARCH("inactive",$N2824)),ISNUMBER(SEARCH("vacan",$N2824)),ISNUMBER(SEARCH("deceased",$N2824)),ISNUMBER(SEARCH("separated",$N2824))),0,1))</f>
        <v/>
      </c>
      <c r="S2824">
        <f>IF(OR($R2824=0,NOT(ISNUMBER($I2824))),"",IFERROR(DATEDIF($I2824,DATE(FY,1,1),"y"),""))</f>
        <v/>
      </c>
      <c r="T2824">
        <f>IF(OR($R2824=0,NOT(ISNUMBER($J2824))),"",IFERROR(DATEDIF($J2824,DATE(FY,1,1),"y"),0))</f>
        <v/>
      </c>
      <c r="U2824" s="38">
        <f>IF(OR($R2824=0,NOT(ISNUMBER($I2824))),0,IF(YEAR($I2824)+IF($Q2824=1,RetAgeO,RetAgeE)=FY,MONTH($I2824),IF(YEAR($I2824)+IF($Q2824=1,RetAgeO,RetAgeE)&lt;FY,1,0)))</f>
        <v/>
      </c>
      <c r="V2824" s="38">
        <f>IF(OR($R2824=0,NOT(ISNUMBER($K2824))),0,IF(YEAR($K2824)=FY,MONTH($K2824),IF(YEAR($K2824)&lt;FY,1,0)))</f>
        <v/>
      </c>
      <c r="W2824" s="38">
        <f>IF($R2824=0,0,MIN(12,IF(AND(ISNUMBER($O2824),$O2824&gt;=1,$O2824&lt;=12),INT($O2824),12),IF(AND(RetireExit="Yes",$U2824&gt;0),$U2824,12),IF(AND(ContractExit="Yes",$V2824&gt;0),$V2824,12)))</f>
        <v/>
      </c>
      <c r="X2824" s="37">
        <f>IF(ISNUMBER($P2824),$P2824,IncPct)</f>
        <v/>
      </c>
      <c r="Y2824" s="39">
        <f>IF($W2824=0,0,MAX(0,MIN($W2824,IncMonth-1))+MAX(0,$W2824-IncMonth+1)*(1+$X2824))</f>
        <v/>
      </c>
      <c r="Z2824" s="40">
        <f>IF($C2824="",0,IFERROR(INDEX(Departments!$B$5:$B$54,MATCH($C2824,Departments!$A$5:$A$54,0)),0))</f>
        <v/>
      </c>
      <c r="AA2824" s="41">
        <f>N($L2824)*$Y2824</f>
        <v/>
      </c>
      <c r="AB2824" s="41">
        <f>N($M2824)*$Y2824</f>
        <v/>
      </c>
      <c r="AC2824" s="41">
        <f>$AA2824*$Z2824</f>
        <v/>
      </c>
      <c r="AD2824" s="41">
        <f>$AA2824*BonusMonths/12</f>
        <v/>
      </c>
      <c r="AE2824" s="41">
        <f>($AA2824+SI_Gross*$AB2824)*IF($Q2824=1,SI_O,SI_E)</f>
        <v/>
      </c>
      <c r="AF2824" s="41">
        <f>IF($Q2824=1,0,$AA2824*EOSB)</f>
        <v/>
      </c>
      <c r="AG2824" s="41">
        <f>$AN2824*$W2824</f>
        <v/>
      </c>
      <c r="AH2824" s="41">
        <f>SUM($AA2824:$AG2824)</f>
        <v/>
      </c>
      <c r="AI2824" s="41">
        <f>12*($AM2824+$AN2824)</f>
        <v/>
      </c>
      <c r="AJ2824" s="41">
        <f>$AM2824*((IncMonth-1)+(13-IncMonth)*(1+$X2824))+12*$AN2824</f>
        <v/>
      </c>
      <c r="AK2824" s="41">
        <f>IF($R2824=1,N($L2824)+N($M2824),0)</f>
        <v/>
      </c>
      <c r="AL2824">
        <f>IF($C2824="","",IF(N($L2824)&lt;=0,"Basic salary missing",IF(ISNA(MATCH($C2824,Departments!$A$5:$A$54,0)),"Department not on Departments sheet",IF(AND($I2824&lt;&gt;"",NOT(ISNUMBER($I2824))),"Date of birth is text, not a date",IF(AND($K2824&lt;&gt;"",NOT(ISNUMBER($K2824))),"Contract end is text, not a date","")))))</f>
        <v/>
      </c>
      <c r="AM2824" s="41">
        <f>IF($R2824=0,0,N($L2824)*(1+$Z2824+BonusMonths/12+IF($Q2824=1,0,EOSB))+N($M2824)+(N($L2824)+SI_Gross*N($M2824))*IF($Q2824=1,SI_O,SI_E))</f>
        <v/>
      </c>
      <c r="AN2824" s="41">
        <f>IF($R2824=0,0,(IF($Q2824=1,MedO,MedE+Ticket)+Training)/12)</f>
        <v/>
      </c>
    </row>
    <row r="2825">
      <c r="I2825" s="35" t="n"/>
      <c r="J2825" s="35" t="n"/>
      <c r="K2825" s="35" t="n"/>
      <c r="L2825" s="36" t="n"/>
      <c r="M2825" s="36" t="n"/>
      <c r="P2825" s="37" t="n"/>
      <c r="Q2825" s="38">
        <f>IF($C2825="",0,IF(OR(LOWER(TRIM($G2825))="omani",LOWER(TRIM($G2825))="oman",LOWER(TRIM($G2825))="om",LOWER(TRIM($G2825))="local"),1,0))</f>
        <v/>
      </c>
      <c r="R2825" s="38">
        <f>IF($C2825="",0,IF(OR(ISNUMBER(SEARCH("resign",$N2825)),ISNUMBER(SEARCH("terminat",$N2825)),ISNUMBER(SEARCH("inactive",$N2825)),ISNUMBER(SEARCH("vacan",$N2825)),ISNUMBER(SEARCH("deceased",$N2825)),ISNUMBER(SEARCH("separated",$N2825))),0,1))</f>
        <v/>
      </c>
      <c r="S2825">
        <f>IF(OR($R2825=0,NOT(ISNUMBER($I2825))),"",IFERROR(DATEDIF($I2825,DATE(FY,1,1),"y"),""))</f>
        <v/>
      </c>
      <c r="T2825">
        <f>IF(OR($R2825=0,NOT(ISNUMBER($J2825))),"",IFERROR(DATEDIF($J2825,DATE(FY,1,1),"y"),0))</f>
        <v/>
      </c>
      <c r="U2825" s="38">
        <f>IF(OR($R2825=0,NOT(ISNUMBER($I2825))),0,IF(YEAR($I2825)+IF($Q2825=1,RetAgeO,RetAgeE)=FY,MONTH($I2825),IF(YEAR($I2825)+IF($Q2825=1,RetAgeO,RetAgeE)&lt;FY,1,0)))</f>
        <v/>
      </c>
      <c r="V2825" s="38">
        <f>IF(OR($R2825=0,NOT(ISNUMBER($K2825))),0,IF(YEAR($K2825)=FY,MONTH($K2825),IF(YEAR($K2825)&lt;FY,1,0)))</f>
        <v/>
      </c>
      <c r="W2825" s="38">
        <f>IF($R2825=0,0,MIN(12,IF(AND(ISNUMBER($O2825),$O2825&gt;=1,$O2825&lt;=12),INT($O2825),12),IF(AND(RetireExit="Yes",$U2825&gt;0),$U2825,12),IF(AND(ContractExit="Yes",$V2825&gt;0),$V2825,12)))</f>
        <v/>
      </c>
      <c r="X2825" s="37">
        <f>IF(ISNUMBER($P2825),$P2825,IncPct)</f>
        <v/>
      </c>
      <c r="Y2825" s="39">
        <f>IF($W2825=0,0,MAX(0,MIN($W2825,IncMonth-1))+MAX(0,$W2825-IncMonth+1)*(1+$X2825))</f>
        <v/>
      </c>
      <c r="Z2825" s="40">
        <f>IF($C2825="",0,IFERROR(INDEX(Departments!$B$5:$B$54,MATCH($C2825,Departments!$A$5:$A$54,0)),0))</f>
        <v/>
      </c>
      <c r="AA2825" s="41">
        <f>N($L2825)*$Y2825</f>
        <v/>
      </c>
      <c r="AB2825" s="41">
        <f>N($M2825)*$Y2825</f>
        <v/>
      </c>
      <c r="AC2825" s="41">
        <f>$AA2825*$Z2825</f>
        <v/>
      </c>
      <c r="AD2825" s="41">
        <f>$AA2825*BonusMonths/12</f>
        <v/>
      </c>
      <c r="AE2825" s="41">
        <f>($AA2825+SI_Gross*$AB2825)*IF($Q2825=1,SI_O,SI_E)</f>
        <v/>
      </c>
      <c r="AF2825" s="41">
        <f>IF($Q2825=1,0,$AA2825*EOSB)</f>
        <v/>
      </c>
      <c r="AG2825" s="41">
        <f>$AN2825*$W2825</f>
        <v/>
      </c>
      <c r="AH2825" s="41">
        <f>SUM($AA2825:$AG2825)</f>
        <v/>
      </c>
      <c r="AI2825" s="41">
        <f>12*($AM2825+$AN2825)</f>
        <v/>
      </c>
      <c r="AJ2825" s="41">
        <f>$AM2825*((IncMonth-1)+(13-IncMonth)*(1+$X2825))+12*$AN2825</f>
        <v/>
      </c>
      <c r="AK2825" s="41">
        <f>IF($R2825=1,N($L2825)+N($M2825),0)</f>
        <v/>
      </c>
      <c r="AL2825">
        <f>IF($C2825="","",IF(N($L2825)&lt;=0,"Basic salary missing",IF(ISNA(MATCH($C2825,Departments!$A$5:$A$54,0)),"Department not on Departments sheet",IF(AND($I2825&lt;&gt;"",NOT(ISNUMBER($I2825))),"Date of birth is text, not a date",IF(AND($K2825&lt;&gt;"",NOT(ISNUMBER($K2825))),"Contract end is text, not a date","")))))</f>
        <v/>
      </c>
      <c r="AM2825" s="41">
        <f>IF($R2825=0,0,N($L2825)*(1+$Z2825+BonusMonths/12+IF($Q2825=1,0,EOSB))+N($M2825)+(N($L2825)+SI_Gross*N($M2825))*IF($Q2825=1,SI_O,SI_E))</f>
        <v/>
      </c>
      <c r="AN2825" s="41">
        <f>IF($R2825=0,0,(IF($Q2825=1,MedO,MedE+Ticket)+Training)/12)</f>
        <v/>
      </c>
    </row>
    <row r="2826">
      <c r="I2826" s="35" t="n"/>
      <c r="J2826" s="35" t="n"/>
      <c r="K2826" s="35" t="n"/>
      <c r="L2826" s="36" t="n"/>
      <c r="M2826" s="36" t="n"/>
      <c r="P2826" s="37" t="n"/>
      <c r="Q2826" s="38">
        <f>IF($C2826="",0,IF(OR(LOWER(TRIM($G2826))="omani",LOWER(TRIM($G2826))="oman",LOWER(TRIM($G2826))="om",LOWER(TRIM($G2826))="local"),1,0))</f>
        <v/>
      </c>
      <c r="R2826" s="38">
        <f>IF($C2826="",0,IF(OR(ISNUMBER(SEARCH("resign",$N2826)),ISNUMBER(SEARCH("terminat",$N2826)),ISNUMBER(SEARCH("inactive",$N2826)),ISNUMBER(SEARCH("vacan",$N2826)),ISNUMBER(SEARCH("deceased",$N2826)),ISNUMBER(SEARCH("separated",$N2826))),0,1))</f>
        <v/>
      </c>
      <c r="S2826">
        <f>IF(OR($R2826=0,NOT(ISNUMBER($I2826))),"",IFERROR(DATEDIF($I2826,DATE(FY,1,1),"y"),""))</f>
        <v/>
      </c>
      <c r="T2826">
        <f>IF(OR($R2826=0,NOT(ISNUMBER($J2826))),"",IFERROR(DATEDIF($J2826,DATE(FY,1,1),"y"),0))</f>
        <v/>
      </c>
      <c r="U2826" s="38">
        <f>IF(OR($R2826=0,NOT(ISNUMBER($I2826))),0,IF(YEAR($I2826)+IF($Q2826=1,RetAgeO,RetAgeE)=FY,MONTH($I2826),IF(YEAR($I2826)+IF($Q2826=1,RetAgeO,RetAgeE)&lt;FY,1,0)))</f>
        <v/>
      </c>
      <c r="V2826" s="38">
        <f>IF(OR($R2826=0,NOT(ISNUMBER($K2826))),0,IF(YEAR($K2826)=FY,MONTH($K2826),IF(YEAR($K2826)&lt;FY,1,0)))</f>
        <v/>
      </c>
      <c r="W2826" s="38">
        <f>IF($R2826=0,0,MIN(12,IF(AND(ISNUMBER($O2826),$O2826&gt;=1,$O2826&lt;=12),INT($O2826),12),IF(AND(RetireExit="Yes",$U2826&gt;0),$U2826,12),IF(AND(ContractExit="Yes",$V2826&gt;0),$V2826,12)))</f>
        <v/>
      </c>
      <c r="X2826" s="37">
        <f>IF(ISNUMBER($P2826),$P2826,IncPct)</f>
        <v/>
      </c>
      <c r="Y2826" s="39">
        <f>IF($W2826=0,0,MAX(0,MIN($W2826,IncMonth-1))+MAX(0,$W2826-IncMonth+1)*(1+$X2826))</f>
        <v/>
      </c>
      <c r="Z2826" s="40">
        <f>IF($C2826="",0,IFERROR(INDEX(Departments!$B$5:$B$54,MATCH($C2826,Departments!$A$5:$A$54,0)),0))</f>
        <v/>
      </c>
      <c r="AA2826" s="41">
        <f>N($L2826)*$Y2826</f>
        <v/>
      </c>
      <c r="AB2826" s="41">
        <f>N($M2826)*$Y2826</f>
        <v/>
      </c>
      <c r="AC2826" s="41">
        <f>$AA2826*$Z2826</f>
        <v/>
      </c>
      <c r="AD2826" s="41">
        <f>$AA2826*BonusMonths/12</f>
        <v/>
      </c>
      <c r="AE2826" s="41">
        <f>($AA2826+SI_Gross*$AB2826)*IF($Q2826=1,SI_O,SI_E)</f>
        <v/>
      </c>
      <c r="AF2826" s="41">
        <f>IF($Q2826=1,0,$AA2826*EOSB)</f>
        <v/>
      </c>
      <c r="AG2826" s="41">
        <f>$AN2826*$W2826</f>
        <v/>
      </c>
      <c r="AH2826" s="41">
        <f>SUM($AA2826:$AG2826)</f>
        <v/>
      </c>
      <c r="AI2826" s="41">
        <f>12*($AM2826+$AN2826)</f>
        <v/>
      </c>
      <c r="AJ2826" s="41">
        <f>$AM2826*((IncMonth-1)+(13-IncMonth)*(1+$X2826))+12*$AN2826</f>
        <v/>
      </c>
      <c r="AK2826" s="41">
        <f>IF($R2826=1,N($L2826)+N($M2826),0)</f>
        <v/>
      </c>
      <c r="AL2826">
        <f>IF($C2826="","",IF(N($L2826)&lt;=0,"Basic salary missing",IF(ISNA(MATCH($C2826,Departments!$A$5:$A$54,0)),"Department not on Departments sheet",IF(AND($I2826&lt;&gt;"",NOT(ISNUMBER($I2826))),"Date of birth is text, not a date",IF(AND($K2826&lt;&gt;"",NOT(ISNUMBER($K2826))),"Contract end is text, not a date","")))))</f>
        <v/>
      </c>
      <c r="AM2826" s="41">
        <f>IF($R2826=0,0,N($L2826)*(1+$Z2826+BonusMonths/12+IF($Q2826=1,0,EOSB))+N($M2826)+(N($L2826)+SI_Gross*N($M2826))*IF($Q2826=1,SI_O,SI_E))</f>
        <v/>
      </c>
      <c r="AN2826" s="41">
        <f>IF($R2826=0,0,(IF($Q2826=1,MedO,MedE+Ticket)+Training)/12)</f>
        <v/>
      </c>
    </row>
    <row r="2827">
      <c r="I2827" s="35" t="n"/>
      <c r="J2827" s="35" t="n"/>
      <c r="K2827" s="35" t="n"/>
      <c r="L2827" s="36" t="n"/>
      <c r="M2827" s="36" t="n"/>
      <c r="P2827" s="37" t="n"/>
      <c r="Q2827" s="38">
        <f>IF($C2827="",0,IF(OR(LOWER(TRIM($G2827))="omani",LOWER(TRIM($G2827))="oman",LOWER(TRIM($G2827))="om",LOWER(TRIM($G2827))="local"),1,0))</f>
        <v/>
      </c>
      <c r="R2827" s="38">
        <f>IF($C2827="",0,IF(OR(ISNUMBER(SEARCH("resign",$N2827)),ISNUMBER(SEARCH("terminat",$N2827)),ISNUMBER(SEARCH("inactive",$N2827)),ISNUMBER(SEARCH("vacan",$N2827)),ISNUMBER(SEARCH("deceased",$N2827)),ISNUMBER(SEARCH("separated",$N2827))),0,1))</f>
        <v/>
      </c>
      <c r="S2827">
        <f>IF(OR($R2827=0,NOT(ISNUMBER($I2827))),"",IFERROR(DATEDIF($I2827,DATE(FY,1,1),"y"),""))</f>
        <v/>
      </c>
      <c r="T2827">
        <f>IF(OR($R2827=0,NOT(ISNUMBER($J2827))),"",IFERROR(DATEDIF($J2827,DATE(FY,1,1),"y"),0))</f>
        <v/>
      </c>
      <c r="U2827" s="38">
        <f>IF(OR($R2827=0,NOT(ISNUMBER($I2827))),0,IF(YEAR($I2827)+IF($Q2827=1,RetAgeO,RetAgeE)=FY,MONTH($I2827),IF(YEAR($I2827)+IF($Q2827=1,RetAgeO,RetAgeE)&lt;FY,1,0)))</f>
        <v/>
      </c>
      <c r="V2827" s="38">
        <f>IF(OR($R2827=0,NOT(ISNUMBER($K2827))),0,IF(YEAR($K2827)=FY,MONTH($K2827),IF(YEAR($K2827)&lt;FY,1,0)))</f>
        <v/>
      </c>
      <c r="W2827" s="38">
        <f>IF($R2827=0,0,MIN(12,IF(AND(ISNUMBER($O2827),$O2827&gt;=1,$O2827&lt;=12),INT($O2827),12),IF(AND(RetireExit="Yes",$U2827&gt;0),$U2827,12),IF(AND(ContractExit="Yes",$V2827&gt;0),$V2827,12)))</f>
        <v/>
      </c>
      <c r="X2827" s="37">
        <f>IF(ISNUMBER($P2827),$P2827,IncPct)</f>
        <v/>
      </c>
      <c r="Y2827" s="39">
        <f>IF($W2827=0,0,MAX(0,MIN($W2827,IncMonth-1))+MAX(0,$W2827-IncMonth+1)*(1+$X2827))</f>
        <v/>
      </c>
      <c r="Z2827" s="40">
        <f>IF($C2827="",0,IFERROR(INDEX(Departments!$B$5:$B$54,MATCH($C2827,Departments!$A$5:$A$54,0)),0))</f>
        <v/>
      </c>
      <c r="AA2827" s="41">
        <f>N($L2827)*$Y2827</f>
        <v/>
      </c>
      <c r="AB2827" s="41">
        <f>N($M2827)*$Y2827</f>
        <v/>
      </c>
      <c r="AC2827" s="41">
        <f>$AA2827*$Z2827</f>
        <v/>
      </c>
      <c r="AD2827" s="41">
        <f>$AA2827*BonusMonths/12</f>
        <v/>
      </c>
      <c r="AE2827" s="41">
        <f>($AA2827+SI_Gross*$AB2827)*IF($Q2827=1,SI_O,SI_E)</f>
        <v/>
      </c>
      <c r="AF2827" s="41">
        <f>IF($Q2827=1,0,$AA2827*EOSB)</f>
        <v/>
      </c>
      <c r="AG2827" s="41">
        <f>$AN2827*$W2827</f>
        <v/>
      </c>
      <c r="AH2827" s="41">
        <f>SUM($AA2827:$AG2827)</f>
        <v/>
      </c>
      <c r="AI2827" s="41">
        <f>12*($AM2827+$AN2827)</f>
        <v/>
      </c>
      <c r="AJ2827" s="41">
        <f>$AM2827*((IncMonth-1)+(13-IncMonth)*(1+$X2827))+12*$AN2827</f>
        <v/>
      </c>
      <c r="AK2827" s="41">
        <f>IF($R2827=1,N($L2827)+N($M2827),0)</f>
        <v/>
      </c>
      <c r="AL2827">
        <f>IF($C2827="","",IF(N($L2827)&lt;=0,"Basic salary missing",IF(ISNA(MATCH($C2827,Departments!$A$5:$A$54,0)),"Department not on Departments sheet",IF(AND($I2827&lt;&gt;"",NOT(ISNUMBER($I2827))),"Date of birth is text, not a date",IF(AND($K2827&lt;&gt;"",NOT(ISNUMBER($K2827))),"Contract end is text, not a date","")))))</f>
        <v/>
      </c>
      <c r="AM2827" s="41">
        <f>IF($R2827=0,0,N($L2827)*(1+$Z2827+BonusMonths/12+IF($Q2827=1,0,EOSB))+N($M2827)+(N($L2827)+SI_Gross*N($M2827))*IF($Q2827=1,SI_O,SI_E))</f>
        <v/>
      </c>
      <c r="AN2827" s="41">
        <f>IF($R2827=0,0,(IF($Q2827=1,MedO,MedE+Ticket)+Training)/12)</f>
        <v/>
      </c>
    </row>
    <row r="2828">
      <c r="I2828" s="35" t="n"/>
      <c r="J2828" s="35" t="n"/>
      <c r="K2828" s="35" t="n"/>
      <c r="L2828" s="36" t="n"/>
      <c r="M2828" s="36" t="n"/>
      <c r="P2828" s="37" t="n"/>
      <c r="Q2828" s="38">
        <f>IF($C2828="",0,IF(OR(LOWER(TRIM($G2828))="omani",LOWER(TRIM($G2828))="oman",LOWER(TRIM($G2828))="om",LOWER(TRIM($G2828))="local"),1,0))</f>
        <v/>
      </c>
      <c r="R2828" s="38">
        <f>IF($C2828="",0,IF(OR(ISNUMBER(SEARCH("resign",$N2828)),ISNUMBER(SEARCH("terminat",$N2828)),ISNUMBER(SEARCH("inactive",$N2828)),ISNUMBER(SEARCH("vacan",$N2828)),ISNUMBER(SEARCH("deceased",$N2828)),ISNUMBER(SEARCH("separated",$N2828))),0,1))</f>
        <v/>
      </c>
      <c r="S2828">
        <f>IF(OR($R2828=0,NOT(ISNUMBER($I2828))),"",IFERROR(DATEDIF($I2828,DATE(FY,1,1),"y"),""))</f>
        <v/>
      </c>
      <c r="T2828">
        <f>IF(OR($R2828=0,NOT(ISNUMBER($J2828))),"",IFERROR(DATEDIF($J2828,DATE(FY,1,1),"y"),0))</f>
        <v/>
      </c>
      <c r="U2828" s="38">
        <f>IF(OR($R2828=0,NOT(ISNUMBER($I2828))),0,IF(YEAR($I2828)+IF($Q2828=1,RetAgeO,RetAgeE)=FY,MONTH($I2828),IF(YEAR($I2828)+IF($Q2828=1,RetAgeO,RetAgeE)&lt;FY,1,0)))</f>
        <v/>
      </c>
      <c r="V2828" s="38">
        <f>IF(OR($R2828=0,NOT(ISNUMBER($K2828))),0,IF(YEAR($K2828)=FY,MONTH($K2828),IF(YEAR($K2828)&lt;FY,1,0)))</f>
        <v/>
      </c>
      <c r="W2828" s="38">
        <f>IF($R2828=0,0,MIN(12,IF(AND(ISNUMBER($O2828),$O2828&gt;=1,$O2828&lt;=12),INT($O2828),12),IF(AND(RetireExit="Yes",$U2828&gt;0),$U2828,12),IF(AND(ContractExit="Yes",$V2828&gt;0),$V2828,12)))</f>
        <v/>
      </c>
      <c r="X2828" s="37">
        <f>IF(ISNUMBER($P2828),$P2828,IncPct)</f>
        <v/>
      </c>
      <c r="Y2828" s="39">
        <f>IF($W2828=0,0,MAX(0,MIN($W2828,IncMonth-1))+MAX(0,$W2828-IncMonth+1)*(1+$X2828))</f>
        <v/>
      </c>
      <c r="Z2828" s="40">
        <f>IF($C2828="",0,IFERROR(INDEX(Departments!$B$5:$B$54,MATCH($C2828,Departments!$A$5:$A$54,0)),0))</f>
        <v/>
      </c>
      <c r="AA2828" s="41">
        <f>N($L2828)*$Y2828</f>
        <v/>
      </c>
      <c r="AB2828" s="41">
        <f>N($M2828)*$Y2828</f>
        <v/>
      </c>
      <c r="AC2828" s="41">
        <f>$AA2828*$Z2828</f>
        <v/>
      </c>
      <c r="AD2828" s="41">
        <f>$AA2828*BonusMonths/12</f>
        <v/>
      </c>
      <c r="AE2828" s="41">
        <f>($AA2828+SI_Gross*$AB2828)*IF($Q2828=1,SI_O,SI_E)</f>
        <v/>
      </c>
      <c r="AF2828" s="41">
        <f>IF($Q2828=1,0,$AA2828*EOSB)</f>
        <v/>
      </c>
      <c r="AG2828" s="41">
        <f>$AN2828*$W2828</f>
        <v/>
      </c>
      <c r="AH2828" s="41">
        <f>SUM($AA2828:$AG2828)</f>
        <v/>
      </c>
      <c r="AI2828" s="41">
        <f>12*($AM2828+$AN2828)</f>
        <v/>
      </c>
      <c r="AJ2828" s="41">
        <f>$AM2828*((IncMonth-1)+(13-IncMonth)*(1+$X2828))+12*$AN2828</f>
        <v/>
      </c>
      <c r="AK2828" s="41">
        <f>IF($R2828=1,N($L2828)+N($M2828),0)</f>
        <v/>
      </c>
      <c r="AL2828">
        <f>IF($C2828="","",IF(N($L2828)&lt;=0,"Basic salary missing",IF(ISNA(MATCH($C2828,Departments!$A$5:$A$54,0)),"Department not on Departments sheet",IF(AND($I2828&lt;&gt;"",NOT(ISNUMBER($I2828))),"Date of birth is text, not a date",IF(AND($K2828&lt;&gt;"",NOT(ISNUMBER($K2828))),"Contract end is text, not a date","")))))</f>
        <v/>
      </c>
      <c r="AM2828" s="41">
        <f>IF($R2828=0,0,N($L2828)*(1+$Z2828+BonusMonths/12+IF($Q2828=1,0,EOSB))+N($M2828)+(N($L2828)+SI_Gross*N($M2828))*IF($Q2828=1,SI_O,SI_E))</f>
        <v/>
      </c>
      <c r="AN2828" s="41">
        <f>IF($R2828=0,0,(IF($Q2828=1,MedO,MedE+Ticket)+Training)/12)</f>
        <v/>
      </c>
    </row>
    <row r="2829">
      <c r="I2829" s="35" t="n"/>
      <c r="J2829" s="35" t="n"/>
      <c r="K2829" s="35" t="n"/>
      <c r="L2829" s="36" t="n"/>
      <c r="M2829" s="36" t="n"/>
      <c r="P2829" s="37" t="n"/>
      <c r="Q2829" s="38">
        <f>IF($C2829="",0,IF(OR(LOWER(TRIM($G2829))="omani",LOWER(TRIM($G2829))="oman",LOWER(TRIM($G2829))="om",LOWER(TRIM($G2829))="local"),1,0))</f>
        <v/>
      </c>
      <c r="R2829" s="38">
        <f>IF($C2829="",0,IF(OR(ISNUMBER(SEARCH("resign",$N2829)),ISNUMBER(SEARCH("terminat",$N2829)),ISNUMBER(SEARCH("inactive",$N2829)),ISNUMBER(SEARCH("vacan",$N2829)),ISNUMBER(SEARCH("deceased",$N2829)),ISNUMBER(SEARCH("separated",$N2829))),0,1))</f>
        <v/>
      </c>
      <c r="S2829">
        <f>IF(OR($R2829=0,NOT(ISNUMBER($I2829))),"",IFERROR(DATEDIF($I2829,DATE(FY,1,1),"y"),""))</f>
        <v/>
      </c>
      <c r="T2829">
        <f>IF(OR($R2829=0,NOT(ISNUMBER($J2829))),"",IFERROR(DATEDIF($J2829,DATE(FY,1,1),"y"),0))</f>
        <v/>
      </c>
      <c r="U2829" s="38">
        <f>IF(OR($R2829=0,NOT(ISNUMBER($I2829))),0,IF(YEAR($I2829)+IF($Q2829=1,RetAgeO,RetAgeE)=FY,MONTH($I2829),IF(YEAR($I2829)+IF($Q2829=1,RetAgeO,RetAgeE)&lt;FY,1,0)))</f>
        <v/>
      </c>
      <c r="V2829" s="38">
        <f>IF(OR($R2829=0,NOT(ISNUMBER($K2829))),0,IF(YEAR($K2829)=FY,MONTH($K2829),IF(YEAR($K2829)&lt;FY,1,0)))</f>
        <v/>
      </c>
      <c r="W2829" s="38">
        <f>IF($R2829=0,0,MIN(12,IF(AND(ISNUMBER($O2829),$O2829&gt;=1,$O2829&lt;=12),INT($O2829),12),IF(AND(RetireExit="Yes",$U2829&gt;0),$U2829,12),IF(AND(ContractExit="Yes",$V2829&gt;0),$V2829,12)))</f>
        <v/>
      </c>
      <c r="X2829" s="37">
        <f>IF(ISNUMBER($P2829),$P2829,IncPct)</f>
        <v/>
      </c>
      <c r="Y2829" s="39">
        <f>IF($W2829=0,0,MAX(0,MIN($W2829,IncMonth-1))+MAX(0,$W2829-IncMonth+1)*(1+$X2829))</f>
        <v/>
      </c>
      <c r="Z2829" s="40">
        <f>IF($C2829="",0,IFERROR(INDEX(Departments!$B$5:$B$54,MATCH($C2829,Departments!$A$5:$A$54,0)),0))</f>
        <v/>
      </c>
      <c r="AA2829" s="41">
        <f>N($L2829)*$Y2829</f>
        <v/>
      </c>
      <c r="AB2829" s="41">
        <f>N($M2829)*$Y2829</f>
        <v/>
      </c>
      <c r="AC2829" s="41">
        <f>$AA2829*$Z2829</f>
        <v/>
      </c>
      <c r="AD2829" s="41">
        <f>$AA2829*BonusMonths/12</f>
        <v/>
      </c>
      <c r="AE2829" s="41">
        <f>($AA2829+SI_Gross*$AB2829)*IF($Q2829=1,SI_O,SI_E)</f>
        <v/>
      </c>
      <c r="AF2829" s="41">
        <f>IF($Q2829=1,0,$AA2829*EOSB)</f>
        <v/>
      </c>
      <c r="AG2829" s="41">
        <f>$AN2829*$W2829</f>
        <v/>
      </c>
      <c r="AH2829" s="41">
        <f>SUM($AA2829:$AG2829)</f>
        <v/>
      </c>
      <c r="AI2829" s="41">
        <f>12*($AM2829+$AN2829)</f>
        <v/>
      </c>
      <c r="AJ2829" s="41">
        <f>$AM2829*((IncMonth-1)+(13-IncMonth)*(1+$X2829))+12*$AN2829</f>
        <v/>
      </c>
      <c r="AK2829" s="41">
        <f>IF($R2829=1,N($L2829)+N($M2829),0)</f>
        <v/>
      </c>
      <c r="AL2829">
        <f>IF($C2829="","",IF(N($L2829)&lt;=0,"Basic salary missing",IF(ISNA(MATCH($C2829,Departments!$A$5:$A$54,0)),"Department not on Departments sheet",IF(AND($I2829&lt;&gt;"",NOT(ISNUMBER($I2829))),"Date of birth is text, not a date",IF(AND($K2829&lt;&gt;"",NOT(ISNUMBER($K2829))),"Contract end is text, not a date","")))))</f>
        <v/>
      </c>
      <c r="AM2829" s="41">
        <f>IF($R2829=0,0,N($L2829)*(1+$Z2829+BonusMonths/12+IF($Q2829=1,0,EOSB))+N($M2829)+(N($L2829)+SI_Gross*N($M2829))*IF($Q2829=1,SI_O,SI_E))</f>
        <v/>
      </c>
      <c r="AN2829" s="41">
        <f>IF($R2829=0,0,(IF($Q2829=1,MedO,MedE+Ticket)+Training)/12)</f>
        <v/>
      </c>
    </row>
    <row r="2830">
      <c r="I2830" s="35" t="n"/>
      <c r="J2830" s="35" t="n"/>
      <c r="K2830" s="35" t="n"/>
      <c r="L2830" s="36" t="n"/>
      <c r="M2830" s="36" t="n"/>
      <c r="P2830" s="37" t="n"/>
      <c r="Q2830" s="38">
        <f>IF($C2830="",0,IF(OR(LOWER(TRIM($G2830))="omani",LOWER(TRIM($G2830))="oman",LOWER(TRIM($G2830))="om",LOWER(TRIM($G2830))="local"),1,0))</f>
        <v/>
      </c>
      <c r="R2830" s="38">
        <f>IF($C2830="",0,IF(OR(ISNUMBER(SEARCH("resign",$N2830)),ISNUMBER(SEARCH("terminat",$N2830)),ISNUMBER(SEARCH("inactive",$N2830)),ISNUMBER(SEARCH("vacan",$N2830)),ISNUMBER(SEARCH("deceased",$N2830)),ISNUMBER(SEARCH("separated",$N2830))),0,1))</f>
        <v/>
      </c>
      <c r="S2830">
        <f>IF(OR($R2830=0,NOT(ISNUMBER($I2830))),"",IFERROR(DATEDIF($I2830,DATE(FY,1,1),"y"),""))</f>
        <v/>
      </c>
      <c r="T2830">
        <f>IF(OR($R2830=0,NOT(ISNUMBER($J2830))),"",IFERROR(DATEDIF($J2830,DATE(FY,1,1),"y"),0))</f>
        <v/>
      </c>
      <c r="U2830" s="38">
        <f>IF(OR($R2830=0,NOT(ISNUMBER($I2830))),0,IF(YEAR($I2830)+IF($Q2830=1,RetAgeO,RetAgeE)=FY,MONTH($I2830),IF(YEAR($I2830)+IF($Q2830=1,RetAgeO,RetAgeE)&lt;FY,1,0)))</f>
        <v/>
      </c>
      <c r="V2830" s="38">
        <f>IF(OR($R2830=0,NOT(ISNUMBER($K2830))),0,IF(YEAR($K2830)=FY,MONTH($K2830),IF(YEAR($K2830)&lt;FY,1,0)))</f>
        <v/>
      </c>
      <c r="W2830" s="38">
        <f>IF($R2830=0,0,MIN(12,IF(AND(ISNUMBER($O2830),$O2830&gt;=1,$O2830&lt;=12),INT($O2830),12),IF(AND(RetireExit="Yes",$U2830&gt;0),$U2830,12),IF(AND(ContractExit="Yes",$V2830&gt;0),$V2830,12)))</f>
        <v/>
      </c>
      <c r="X2830" s="37">
        <f>IF(ISNUMBER($P2830),$P2830,IncPct)</f>
        <v/>
      </c>
      <c r="Y2830" s="39">
        <f>IF($W2830=0,0,MAX(0,MIN($W2830,IncMonth-1))+MAX(0,$W2830-IncMonth+1)*(1+$X2830))</f>
        <v/>
      </c>
      <c r="Z2830" s="40">
        <f>IF($C2830="",0,IFERROR(INDEX(Departments!$B$5:$B$54,MATCH($C2830,Departments!$A$5:$A$54,0)),0))</f>
        <v/>
      </c>
      <c r="AA2830" s="41">
        <f>N($L2830)*$Y2830</f>
        <v/>
      </c>
      <c r="AB2830" s="41">
        <f>N($M2830)*$Y2830</f>
        <v/>
      </c>
      <c r="AC2830" s="41">
        <f>$AA2830*$Z2830</f>
        <v/>
      </c>
      <c r="AD2830" s="41">
        <f>$AA2830*BonusMonths/12</f>
        <v/>
      </c>
      <c r="AE2830" s="41">
        <f>($AA2830+SI_Gross*$AB2830)*IF($Q2830=1,SI_O,SI_E)</f>
        <v/>
      </c>
      <c r="AF2830" s="41">
        <f>IF($Q2830=1,0,$AA2830*EOSB)</f>
        <v/>
      </c>
      <c r="AG2830" s="41">
        <f>$AN2830*$W2830</f>
        <v/>
      </c>
      <c r="AH2830" s="41">
        <f>SUM($AA2830:$AG2830)</f>
        <v/>
      </c>
      <c r="AI2830" s="41">
        <f>12*($AM2830+$AN2830)</f>
        <v/>
      </c>
      <c r="AJ2830" s="41">
        <f>$AM2830*((IncMonth-1)+(13-IncMonth)*(1+$X2830))+12*$AN2830</f>
        <v/>
      </c>
      <c r="AK2830" s="41">
        <f>IF($R2830=1,N($L2830)+N($M2830),0)</f>
        <v/>
      </c>
      <c r="AL2830">
        <f>IF($C2830="","",IF(N($L2830)&lt;=0,"Basic salary missing",IF(ISNA(MATCH($C2830,Departments!$A$5:$A$54,0)),"Department not on Departments sheet",IF(AND($I2830&lt;&gt;"",NOT(ISNUMBER($I2830))),"Date of birth is text, not a date",IF(AND($K2830&lt;&gt;"",NOT(ISNUMBER($K2830))),"Contract end is text, not a date","")))))</f>
        <v/>
      </c>
      <c r="AM2830" s="41">
        <f>IF($R2830=0,0,N($L2830)*(1+$Z2830+BonusMonths/12+IF($Q2830=1,0,EOSB))+N($M2830)+(N($L2830)+SI_Gross*N($M2830))*IF($Q2830=1,SI_O,SI_E))</f>
        <v/>
      </c>
      <c r="AN2830" s="41">
        <f>IF($R2830=0,0,(IF($Q2830=1,MedO,MedE+Ticket)+Training)/12)</f>
        <v/>
      </c>
    </row>
    <row r="2831">
      <c r="I2831" s="35" t="n"/>
      <c r="J2831" s="35" t="n"/>
      <c r="K2831" s="35" t="n"/>
      <c r="L2831" s="36" t="n"/>
      <c r="M2831" s="36" t="n"/>
      <c r="P2831" s="37" t="n"/>
      <c r="Q2831" s="38">
        <f>IF($C2831="",0,IF(OR(LOWER(TRIM($G2831))="omani",LOWER(TRIM($G2831))="oman",LOWER(TRIM($G2831))="om",LOWER(TRIM($G2831))="local"),1,0))</f>
        <v/>
      </c>
      <c r="R2831" s="38">
        <f>IF($C2831="",0,IF(OR(ISNUMBER(SEARCH("resign",$N2831)),ISNUMBER(SEARCH("terminat",$N2831)),ISNUMBER(SEARCH("inactive",$N2831)),ISNUMBER(SEARCH("vacan",$N2831)),ISNUMBER(SEARCH("deceased",$N2831)),ISNUMBER(SEARCH("separated",$N2831))),0,1))</f>
        <v/>
      </c>
      <c r="S2831">
        <f>IF(OR($R2831=0,NOT(ISNUMBER($I2831))),"",IFERROR(DATEDIF($I2831,DATE(FY,1,1),"y"),""))</f>
        <v/>
      </c>
      <c r="T2831">
        <f>IF(OR($R2831=0,NOT(ISNUMBER($J2831))),"",IFERROR(DATEDIF($J2831,DATE(FY,1,1),"y"),0))</f>
        <v/>
      </c>
      <c r="U2831" s="38">
        <f>IF(OR($R2831=0,NOT(ISNUMBER($I2831))),0,IF(YEAR($I2831)+IF($Q2831=1,RetAgeO,RetAgeE)=FY,MONTH($I2831),IF(YEAR($I2831)+IF($Q2831=1,RetAgeO,RetAgeE)&lt;FY,1,0)))</f>
        <v/>
      </c>
      <c r="V2831" s="38">
        <f>IF(OR($R2831=0,NOT(ISNUMBER($K2831))),0,IF(YEAR($K2831)=FY,MONTH($K2831),IF(YEAR($K2831)&lt;FY,1,0)))</f>
        <v/>
      </c>
      <c r="W2831" s="38">
        <f>IF($R2831=0,0,MIN(12,IF(AND(ISNUMBER($O2831),$O2831&gt;=1,$O2831&lt;=12),INT($O2831),12),IF(AND(RetireExit="Yes",$U2831&gt;0),$U2831,12),IF(AND(ContractExit="Yes",$V2831&gt;0),$V2831,12)))</f>
        <v/>
      </c>
      <c r="X2831" s="37">
        <f>IF(ISNUMBER($P2831),$P2831,IncPct)</f>
        <v/>
      </c>
      <c r="Y2831" s="39">
        <f>IF($W2831=0,0,MAX(0,MIN($W2831,IncMonth-1))+MAX(0,$W2831-IncMonth+1)*(1+$X2831))</f>
        <v/>
      </c>
      <c r="Z2831" s="40">
        <f>IF($C2831="",0,IFERROR(INDEX(Departments!$B$5:$B$54,MATCH($C2831,Departments!$A$5:$A$54,0)),0))</f>
        <v/>
      </c>
      <c r="AA2831" s="41">
        <f>N($L2831)*$Y2831</f>
        <v/>
      </c>
      <c r="AB2831" s="41">
        <f>N($M2831)*$Y2831</f>
        <v/>
      </c>
      <c r="AC2831" s="41">
        <f>$AA2831*$Z2831</f>
        <v/>
      </c>
      <c r="AD2831" s="41">
        <f>$AA2831*BonusMonths/12</f>
        <v/>
      </c>
      <c r="AE2831" s="41">
        <f>($AA2831+SI_Gross*$AB2831)*IF($Q2831=1,SI_O,SI_E)</f>
        <v/>
      </c>
      <c r="AF2831" s="41">
        <f>IF($Q2831=1,0,$AA2831*EOSB)</f>
        <v/>
      </c>
      <c r="AG2831" s="41">
        <f>$AN2831*$W2831</f>
        <v/>
      </c>
      <c r="AH2831" s="41">
        <f>SUM($AA2831:$AG2831)</f>
        <v/>
      </c>
      <c r="AI2831" s="41">
        <f>12*($AM2831+$AN2831)</f>
        <v/>
      </c>
      <c r="AJ2831" s="41">
        <f>$AM2831*((IncMonth-1)+(13-IncMonth)*(1+$X2831))+12*$AN2831</f>
        <v/>
      </c>
      <c r="AK2831" s="41">
        <f>IF($R2831=1,N($L2831)+N($M2831),0)</f>
        <v/>
      </c>
      <c r="AL2831">
        <f>IF($C2831="","",IF(N($L2831)&lt;=0,"Basic salary missing",IF(ISNA(MATCH($C2831,Departments!$A$5:$A$54,0)),"Department not on Departments sheet",IF(AND($I2831&lt;&gt;"",NOT(ISNUMBER($I2831))),"Date of birth is text, not a date",IF(AND($K2831&lt;&gt;"",NOT(ISNUMBER($K2831))),"Contract end is text, not a date","")))))</f>
        <v/>
      </c>
      <c r="AM2831" s="41">
        <f>IF($R2831=0,0,N($L2831)*(1+$Z2831+BonusMonths/12+IF($Q2831=1,0,EOSB))+N($M2831)+(N($L2831)+SI_Gross*N($M2831))*IF($Q2831=1,SI_O,SI_E))</f>
        <v/>
      </c>
      <c r="AN2831" s="41">
        <f>IF($R2831=0,0,(IF($Q2831=1,MedO,MedE+Ticket)+Training)/12)</f>
        <v/>
      </c>
    </row>
    <row r="2832">
      <c r="I2832" s="35" t="n"/>
      <c r="J2832" s="35" t="n"/>
      <c r="K2832" s="35" t="n"/>
      <c r="L2832" s="36" t="n"/>
      <c r="M2832" s="36" t="n"/>
      <c r="P2832" s="37" t="n"/>
      <c r="Q2832" s="38">
        <f>IF($C2832="",0,IF(OR(LOWER(TRIM($G2832))="omani",LOWER(TRIM($G2832))="oman",LOWER(TRIM($G2832))="om",LOWER(TRIM($G2832))="local"),1,0))</f>
        <v/>
      </c>
      <c r="R2832" s="38">
        <f>IF($C2832="",0,IF(OR(ISNUMBER(SEARCH("resign",$N2832)),ISNUMBER(SEARCH("terminat",$N2832)),ISNUMBER(SEARCH("inactive",$N2832)),ISNUMBER(SEARCH("vacan",$N2832)),ISNUMBER(SEARCH("deceased",$N2832)),ISNUMBER(SEARCH("separated",$N2832))),0,1))</f>
        <v/>
      </c>
      <c r="S2832">
        <f>IF(OR($R2832=0,NOT(ISNUMBER($I2832))),"",IFERROR(DATEDIF($I2832,DATE(FY,1,1),"y"),""))</f>
        <v/>
      </c>
      <c r="T2832">
        <f>IF(OR($R2832=0,NOT(ISNUMBER($J2832))),"",IFERROR(DATEDIF($J2832,DATE(FY,1,1),"y"),0))</f>
        <v/>
      </c>
      <c r="U2832" s="38">
        <f>IF(OR($R2832=0,NOT(ISNUMBER($I2832))),0,IF(YEAR($I2832)+IF($Q2832=1,RetAgeO,RetAgeE)=FY,MONTH($I2832),IF(YEAR($I2832)+IF($Q2832=1,RetAgeO,RetAgeE)&lt;FY,1,0)))</f>
        <v/>
      </c>
      <c r="V2832" s="38">
        <f>IF(OR($R2832=0,NOT(ISNUMBER($K2832))),0,IF(YEAR($K2832)=FY,MONTH($K2832),IF(YEAR($K2832)&lt;FY,1,0)))</f>
        <v/>
      </c>
      <c r="W2832" s="38">
        <f>IF($R2832=0,0,MIN(12,IF(AND(ISNUMBER($O2832),$O2832&gt;=1,$O2832&lt;=12),INT($O2832),12),IF(AND(RetireExit="Yes",$U2832&gt;0),$U2832,12),IF(AND(ContractExit="Yes",$V2832&gt;0),$V2832,12)))</f>
        <v/>
      </c>
      <c r="X2832" s="37">
        <f>IF(ISNUMBER($P2832),$P2832,IncPct)</f>
        <v/>
      </c>
      <c r="Y2832" s="39">
        <f>IF($W2832=0,0,MAX(0,MIN($W2832,IncMonth-1))+MAX(0,$W2832-IncMonth+1)*(1+$X2832))</f>
        <v/>
      </c>
      <c r="Z2832" s="40">
        <f>IF($C2832="",0,IFERROR(INDEX(Departments!$B$5:$B$54,MATCH($C2832,Departments!$A$5:$A$54,0)),0))</f>
        <v/>
      </c>
      <c r="AA2832" s="41">
        <f>N($L2832)*$Y2832</f>
        <v/>
      </c>
      <c r="AB2832" s="41">
        <f>N($M2832)*$Y2832</f>
        <v/>
      </c>
      <c r="AC2832" s="41">
        <f>$AA2832*$Z2832</f>
        <v/>
      </c>
      <c r="AD2832" s="41">
        <f>$AA2832*BonusMonths/12</f>
        <v/>
      </c>
      <c r="AE2832" s="41">
        <f>($AA2832+SI_Gross*$AB2832)*IF($Q2832=1,SI_O,SI_E)</f>
        <v/>
      </c>
      <c r="AF2832" s="41">
        <f>IF($Q2832=1,0,$AA2832*EOSB)</f>
        <v/>
      </c>
      <c r="AG2832" s="41">
        <f>$AN2832*$W2832</f>
        <v/>
      </c>
      <c r="AH2832" s="41">
        <f>SUM($AA2832:$AG2832)</f>
        <v/>
      </c>
      <c r="AI2832" s="41">
        <f>12*($AM2832+$AN2832)</f>
        <v/>
      </c>
      <c r="AJ2832" s="41">
        <f>$AM2832*((IncMonth-1)+(13-IncMonth)*(1+$X2832))+12*$AN2832</f>
        <v/>
      </c>
      <c r="AK2832" s="41">
        <f>IF($R2832=1,N($L2832)+N($M2832),0)</f>
        <v/>
      </c>
      <c r="AL2832">
        <f>IF($C2832="","",IF(N($L2832)&lt;=0,"Basic salary missing",IF(ISNA(MATCH($C2832,Departments!$A$5:$A$54,0)),"Department not on Departments sheet",IF(AND($I2832&lt;&gt;"",NOT(ISNUMBER($I2832))),"Date of birth is text, not a date",IF(AND($K2832&lt;&gt;"",NOT(ISNUMBER($K2832))),"Contract end is text, not a date","")))))</f>
        <v/>
      </c>
      <c r="AM2832" s="41">
        <f>IF($R2832=0,0,N($L2832)*(1+$Z2832+BonusMonths/12+IF($Q2832=1,0,EOSB))+N($M2832)+(N($L2832)+SI_Gross*N($M2832))*IF($Q2832=1,SI_O,SI_E))</f>
        <v/>
      </c>
      <c r="AN2832" s="41">
        <f>IF($R2832=0,0,(IF($Q2832=1,MedO,MedE+Ticket)+Training)/12)</f>
        <v/>
      </c>
    </row>
    <row r="2833">
      <c r="I2833" s="35" t="n"/>
      <c r="J2833" s="35" t="n"/>
      <c r="K2833" s="35" t="n"/>
      <c r="L2833" s="36" t="n"/>
      <c r="M2833" s="36" t="n"/>
      <c r="P2833" s="37" t="n"/>
      <c r="Q2833" s="38">
        <f>IF($C2833="",0,IF(OR(LOWER(TRIM($G2833))="omani",LOWER(TRIM($G2833))="oman",LOWER(TRIM($G2833))="om",LOWER(TRIM($G2833))="local"),1,0))</f>
        <v/>
      </c>
      <c r="R2833" s="38">
        <f>IF($C2833="",0,IF(OR(ISNUMBER(SEARCH("resign",$N2833)),ISNUMBER(SEARCH("terminat",$N2833)),ISNUMBER(SEARCH("inactive",$N2833)),ISNUMBER(SEARCH("vacan",$N2833)),ISNUMBER(SEARCH("deceased",$N2833)),ISNUMBER(SEARCH("separated",$N2833))),0,1))</f>
        <v/>
      </c>
      <c r="S2833">
        <f>IF(OR($R2833=0,NOT(ISNUMBER($I2833))),"",IFERROR(DATEDIF($I2833,DATE(FY,1,1),"y"),""))</f>
        <v/>
      </c>
      <c r="T2833">
        <f>IF(OR($R2833=0,NOT(ISNUMBER($J2833))),"",IFERROR(DATEDIF($J2833,DATE(FY,1,1),"y"),0))</f>
        <v/>
      </c>
      <c r="U2833" s="38">
        <f>IF(OR($R2833=0,NOT(ISNUMBER($I2833))),0,IF(YEAR($I2833)+IF($Q2833=1,RetAgeO,RetAgeE)=FY,MONTH($I2833),IF(YEAR($I2833)+IF($Q2833=1,RetAgeO,RetAgeE)&lt;FY,1,0)))</f>
        <v/>
      </c>
      <c r="V2833" s="38">
        <f>IF(OR($R2833=0,NOT(ISNUMBER($K2833))),0,IF(YEAR($K2833)=FY,MONTH($K2833),IF(YEAR($K2833)&lt;FY,1,0)))</f>
        <v/>
      </c>
      <c r="W2833" s="38">
        <f>IF($R2833=0,0,MIN(12,IF(AND(ISNUMBER($O2833),$O2833&gt;=1,$O2833&lt;=12),INT($O2833),12),IF(AND(RetireExit="Yes",$U2833&gt;0),$U2833,12),IF(AND(ContractExit="Yes",$V2833&gt;0),$V2833,12)))</f>
        <v/>
      </c>
      <c r="X2833" s="37">
        <f>IF(ISNUMBER($P2833),$P2833,IncPct)</f>
        <v/>
      </c>
      <c r="Y2833" s="39">
        <f>IF($W2833=0,0,MAX(0,MIN($W2833,IncMonth-1))+MAX(0,$W2833-IncMonth+1)*(1+$X2833))</f>
        <v/>
      </c>
      <c r="Z2833" s="40">
        <f>IF($C2833="",0,IFERROR(INDEX(Departments!$B$5:$B$54,MATCH($C2833,Departments!$A$5:$A$54,0)),0))</f>
        <v/>
      </c>
      <c r="AA2833" s="41">
        <f>N($L2833)*$Y2833</f>
        <v/>
      </c>
      <c r="AB2833" s="41">
        <f>N($M2833)*$Y2833</f>
        <v/>
      </c>
      <c r="AC2833" s="41">
        <f>$AA2833*$Z2833</f>
        <v/>
      </c>
      <c r="AD2833" s="41">
        <f>$AA2833*BonusMonths/12</f>
        <v/>
      </c>
      <c r="AE2833" s="41">
        <f>($AA2833+SI_Gross*$AB2833)*IF($Q2833=1,SI_O,SI_E)</f>
        <v/>
      </c>
      <c r="AF2833" s="41">
        <f>IF($Q2833=1,0,$AA2833*EOSB)</f>
        <v/>
      </c>
      <c r="AG2833" s="41">
        <f>$AN2833*$W2833</f>
        <v/>
      </c>
      <c r="AH2833" s="41">
        <f>SUM($AA2833:$AG2833)</f>
        <v/>
      </c>
      <c r="AI2833" s="41">
        <f>12*($AM2833+$AN2833)</f>
        <v/>
      </c>
      <c r="AJ2833" s="41">
        <f>$AM2833*((IncMonth-1)+(13-IncMonth)*(1+$X2833))+12*$AN2833</f>
        <v/>
      </c>
      <c r="AK2833" s="41">
        <f>IF($R2833=1,N($L2833)+N($M2833),0)</f>
        <v/>
      </c>
      <c r="AL2833">
        <f>IF($C2833="","",IF(N($L2833)&lt;=0,"Basic salary missing",IF(ISNA(MATCH($C2833,Departments!$A$5:$A$54,0)),"Department not on Departments sheet",IF(AND($I2833&lt;&gt;"",NOT(ISNUMBER($I2833))),"Date of birth is text, not a date",IF(AND($K2833&lt;&gt;"",NOT(ISNUMBER($K2833))),"Contract end is text, not a date","")))))</f>
        <v/>
      </c>
      <c r="AM2833" s="41">
        <f>IF($R2833=0,0,N($L2833)*(1+$Z2833+BonusMonths/12+IF($Q2833=1,0,EOSB))+N($M2833)+(N($L2833)+SI_Gross*N($M2833))*IF($Q2833=1,SI_O,SI_E))</f>
        <v/>
      </c>
      <c r="AN2833" s="41">
        <f>IF($R2833=0,0,(IF($Q2833=1,MedO,MedE+Ticket)+Training)/12)</f>
        <v/>
      </c>
    </row>
    <row r="2834">
      <c r="I2834" s="35" t="n"/>
      <c r="J2834" s="35" t="n"/>
      <c r="K2834" s="35" t="n"/>
      <c r="L2834" s="36" t="n"/>
      <c r="M2834" s="36" t="n"/>
      <c r="P2834" s="37" t="n"/>
      <c r="Q2834" s="38">
        <f>IF($C2834="",0,IF(OR(LOWER(TRIM($G2834))="omani",LOWER(TRIM($G2834))="oman",LOWER(TRIM($G2834))="om",LOWER(TRIM($G2834))="local"),1,0))</f>
        <v/>
      </c>
      <c r="R2834" s="38">
        <f>IF($C2834="",0,IF(OR(ISNUMBER(SEARCH("resign",$N2834)),ISNUMBER(SEARCH("terminat",$N2834)),ISNUMBER(SEARCH("inactive",$N2834)),ISNUMBER(SEARCH("vacan",$N2834)),ISNUMBER(SEARCH("deceased",$N2834)),ISNUMBER(SEARCH("separated",$N2834))),0,1))</f>
        <v/>
      </c>
      <c r="S2834">
        <f>IF(OR($R2834=0,NOT(ISNUMBER($I2834))),"",IFERROR(DATEDIF($I2834,DATE(FY,1,1),"y"),""))</f>
        <v/>
      </c>
      <c r="T2834">
        <f>IF(OR($R2834=0,NOT(ISNUMBER($J2834))),"",IFERROR(DATEDIF($J2834,DATE(FY,1,1),"y"),0))</f>
        <v/>
      </c>
      <c r="U2834" s="38">
        <f>IF(OR($R2834=0,NOT(ISNUMBER($I2834))),0,IF(YEAR($I2834)+IF($Q2834=1,RetAgeO,RetAgeE)=FY,MONTH($I2834),IF(YEAR($I2834)+IF($Q2834=1,RetAgeO,RetAgeE)&lt;FY,1,0)))</f>
        <v/>
      </c>
      <c r="V2834" s="38">
        <f>IF(OR($R2834=0,NOT(ISNUMBER($K2834))),0,IF(YEAR($K2834)=FY,MONTH($K2834),IF(YEAR($K2834)&lt;FY,1,0)))</f>
        <v/>
      </c>
      <c r="W2834" s="38">
        <f>IF($R2834=0,0,MIN(12,IF(AND(ISNUMBER($O2834),$O2834&gt;=1,$O2834&lt;=12),INT($O2834),12),IF(AND(RetireExit="Yes",$U2834&gt;0),$U2834,12),IF(AND(ContractExit="Yes",$V2834&gt;0),$V2834,12)))</f>
        <v/>
      </c>
      <c r="X2834" s="37">
        <f>IF(ISNUMBER($P2834),$P2834,IncPct)</f>
        <v/>
      </c>
      <c r="Y2834" s="39">
        <f>IF($W2834=0,0,MAX(0,MIN($W2834,IncMonth-1))+MAX(0,$W2834-IncMonth+1)*(1+$X2834))</f>
        <v/>
      </c>
      <c r="Z2834" s="40">
        <f>IF($C2834="",0,IFERROR(INDEX(Departments!$B$5:$B$54,MATCH($C2834,Departments!$A$5:$A$54,0)),0))</f>
        <v/>
      </c>
      <c r="AA2834" s="41">
        <f>N($L2834)*$Y2834</f>
        <v/>
      </c>
      <c r="AB2834" s="41">
        <f>N($M2834)*$Y2834</f>
        <v/>
      </c>
      <c r="AC2834" s="41">
        <f>$AA2834*$Z2834</f>
        <v/>
      </c>
      <c r="AD2834" s="41">
        <f>$AA2834*BonusMonths/12</f>
        <v/>
      </c>
      <c r="AE2834" s="41">
        <f>($AA2834+SI_Gross*$AB2834)*IF($Q2834=1,SI_O,SI_E)</f>
        <v/>
      </c>
      <c r="AF2834" s="41">
        <f>IF($Q2834=1,0,$AA2834*EOSB)</f>
        <v/>
      </c>
      <c r="AG2834" s="41">
        <f>$AN2834*$W2834</f>
        <v/>
      </c>
      <c r="AH2834" s="41">
        <f>SUM($AA2834:$AG2834)</f>
        <v/>
      </c>
      <c r="AI2834" s="41">
        <f>12*($AM2834+$AN2834)</f>
        <v/>
      </c>
      <c r="AJ2834" s="41">
        <f>$AM2834*((IncMonth-1)+(13-IncMonth)*(1+$X2834))+12*$AN2834</f>
        <v/>
      </c>
      <c r="AK2834" s="41">
        <f>IF($R2834=1,N($L2834)+N($M2834),0)</f>
        <v/>
      </c>
      <c r="AL2834">
        <f>IF($C2834="","",IF(N($L2834)&lt;=0,"Basic salary missing",IF(ISNA(MATCH($C2834,Departments!$A$5:$A$54,0)),"Department not on Departments sheet",IF(AND($I2834&lt;&gt;"",NOT(ISNUMBER($I2834))),"Date of birth is text, not a date",IF(AND($K2834&lt;&gt;"",NOT(ISNUMBER($K2834))),"Contract end is text, not a date","")))))</f>
        <v/>
      </c>
      <c r="AM2834" s="41">
        <f>IF($R2834=0,0,N($L2834)*(1+$Z2834+BonusMonths/12+IF($Q2834=1,0,EOSB))+N($M2834)+(N($L2834)+SI_Gross*N($M2834))*IF($Q2834=1,SI_O,SI_E))</f>
        <v/>
      </c>
      <c r="AN2834" s="41">
        <f>IF($R2834=0,0,(IF($Q2834=1,MedO,MedE+Ticket)+Training)/12)</f>
        <v/>
      </c>
    </row>
    <row r="2835">
      <c r="I2835" s="35" t="n"/>
      <c r="J2835" s="35" t="n"/>
      <c r="K2835" s="35" t="n"/>
      <c r="L2835" s="36" t="n"/>
      <c r="M2835" s="36" t="n"/>
      <c r="P2835" s="37" t="n"/>
      <c r="Q2835" s="38">
        <f>IF($C2835="",0,IF(OR(LOWER(TRIM($G2835))="omani",LOWER(TRIM($G2835))="oman",LOWER(TRIM($G2835))="om",LOWER(TRIM($G2835))="local"),1,0))</f>
        <v/>
      </c>
      <c r="R2835" s="38">
        <f>IF($C2835="",0,IF(OR(ISNUMBER(SEARCH("resign",$N2835)),ISNUMBER(SEARCH("terminat",$N2835)),ISNUMBER(SEARCH("inactive",$N2835)),ISNUMBER(SEARCH("vacan",$N2835)),ISNUMBER(SEARCH("deceased",$N2835)),ISNUMBER(SEARCH("separated",$N2835))),0,1))</f>
        <v/>
      </c>
      <c r="S2835">
        <f>IF(OR($R2835=0,NOT(ISNUMBER($I2835))),"",IFERROR(DATEDIF($I2835,DATE(FY,1,1),"y"),""))</f>
        <v/>
      </c>
      <c r="T2835">
        <f>IF(OR($R2835=0,NOT(ISNUMBER($J2835))),"",IFERROR(DATEDIF($J2835,DATE(FY,1,1),"y"),0))</f>
        <v/>
      </c>
      <c r="U2835" s="38">
        <f>IF(OR($R2835=0,NOT(ISNUMBER($I2835))),0,IF(YEAR($I2835)+IF($Q2835=1,RetAgeO,RetAgeE)=FY,MONTH($I2835),IF(YEAR($I2835)+IF($Q2835=1,RetAgeO,RetAgeE)&lt;FY,1,0)))</f>
        <v/>
      </c>
      <c r="V2835" s="38">
        <f>IF(OR($R2835=0,NOT(ISNUMBER($K2835))),0,IF(YEAR($K2835)=FY,MONTH($K2835),IF(YEAR($K2835)&lt;FY,1,0)))</f>
        <v/>
      </c>
      <c r="W2835" s="38">
        <f>IF($R2835=0,0,MIN(12,IF(AND(ISNUMBER($O2835),$O2835&gt;=1,$O2835&lt;=12),INT($O2835),12),IF(AND(RetireExit="Yes",$U2835&gt;0),$U2835,12),IF(AND(ContractExit="Yes",$V2835&gt;0),$V2835,12)))</f>
        <v/>
      </c>
      <c r="X2835" s="37">
        <f>IF(ISNUMBER($P2835),$P2835,IncPct)</f>
        <v/>
      </c>
      <c r="Y2835" s="39">
        <f>IF($W2835=0,0,MAX(0,MIN($W2835,IncMonth-1))+MAX(0,$W2835-IncMonth+1)*(1+$X2835))</f>
        <v/>
      </c>
      <c r="Z2835" s="40">
        <f>IF($C2835="",0,IFERROR(INDEX(Departments!$B$5:$B$54,MATCH($C2835,Departments!$A$5:$A$54,0)),0))</f>
        <v/>
      </c>
      <c r="AA2835" s="41">
        <f>N($L2835)*$Y2835</f>
        <v/>
      </c>
      <c r="AB2835" s="41">
        <f>N($M2835)*$Y2835</f>
        <v/>
      </c>
      <c r="AC2835" s="41">
        <f>$AA2835*$Z2835</f>
        <v/>
      </c>
      <c r="AD2835" s="41">
        <f>$AA2835*BonusMonths/12</f>
        <v/>
      </c>
      <c r="AE2835" s="41">
        <f>($AA2835+SI_Gross*$AB2835)*IF($Q2835=1,SI_O,SI_E)</f>
        <v/>
      </c>
      <c r="AF2835" s="41">
        <f>IF($Q2835=1,0,$AA2835*EOSB)</f>
        <v/>
      </c>
      <c r="AG2835" s="41">
        <f>$AN2835*$W2835</f>
        <v/>
      </c>
      <c r="AH2835" s="41">
        <f>SUM($AA2835:$AG2835)</f>
        <v/>
      </c>
      <c r="AI2835" s="41">
        <f>12*($AM2835+$AN2835)</f>
        <v/>
      </c>
      <c r="AJ2835" s="41">
        <f>$AM2835*((IncMonth-1)+(13-IncMonth)*(1+$X2835))+12*$AN2835</f>
        <v/>
      </c>
      <c r="AK2835" s="41">
        <f>IF($R2835=1,N($L2835)+N($M2835),0)</f>
        <v/>
      </c>
      <c r="AL2835">
        <f>IF($C2835="","",IF(N($L2835)&lt;=0,"Basic salary missing",IF(ISNA(MATCH($C2835,Departments!$A$5:$A$54,0)),"Department not on Departments sheet",IF(AND($I2835&lt;&gt;"",NOT(ISNUMBER($I2835))),"Date of birth is text, not a date",IF(AND($K2835&lt;&gt;"",NOT(ISNUMBER($K2835))),"Contract end is text, not a date","")))))</f>
        <v/>
      </c>
      <c r="AM2835" s="41">
        <f>IF($R2835=0,0,N($L2835)*(1+$Z2835+BonusMonths/12+IF($Q2835=1,0,EOSB))+N($M2835)+(N($L2835)+SI_Gross*N($M2835))*IF($Q2835=1,SI_O,SI_E))</f>
        <v/>
      </c>
      <c r="AN2835" s="41">
        <f>IF($R2835=0,0,(IF($Q2835=1,MedO,MedE+Ticket)+Training)/12)</f>
        <v/>
      </c>
    </row>
    <row r="2836">
      <c r="I2836" s="35" t="n"/>
      <c r="J2836" s="35" t="n"/>
      <c r="K2836" s="35" t="n"/>
      <c r="L2836" s="36" t="n"/>
      <c r="M2836" s="36" t="n"/>
      <c r="P2836" s="37" t="n"/>
      <c r="Q2836" s="38">
        <f>IF($C2836="",0,IF(OR(LOWER(TRIM($G2836))="omani",LOWER(TRIM($G2836))="oman",LOWER(TRIM($G2836))="om",LOWER(TRIM($G2836))="local"),1,0))</f>
        <v/>
      </c>
      <c r="R2836" s="38">
        <f>IF($C2836="",0,IF(OR(ISNUMBER(SEARCH("resign",$N2836)),ISNUMBER(SEARCH("terminat",$N2836)),ISNUMBER(SEARCH("inactive",$N2836)),ISNUMBER(SEARCH("vacan",$N2836)),ISNUMBER(SEARCH("deceased",$N2836)),ISNUMBER(SEARCH("separated",$N2836))),0,1))</f>
        <v/>
      </c>
      <c r="S2836">
        <f>IF(OR($R2836=0,NOT(ISNUMBER($I2836))),"",IFERROR(DATEDIF($I2836,DATE(FY,1,1),"y"),""))</f>
        <v/>
      </c>
      <c r="T2836">
        <f>IF(OR($R2836=0,NOT(ISNUMBER($J2836))),"",IFERROR(DATEDIF($J2836,DATE(FY,1,1),"y"),0))</f>
        <v/>
      </c>
      <c r="U2836" s="38">
        <f>IF(OR($R2836=0,NOT(ISNUMBER($I2836))),0,IF(YEAR($I2836)+IF($Q2836=1,RetAgeO,RetAgeE)=FY,MONTH($I2836),IF(YEAR($I2836)+IF($Q2836=1,RetAgeO,RetAgeE)&lt;FY,1,0)))</f>
        <v/>
      </c>
      <c r="V2836" s="38">
        <f>IF(OR($R2836=0,NOT(ISNUMBER($K2836))),0,IF(YEAR($K2836)=FY,MONTH($K2836),IF(YEAR($K2836)&lt;FY,1,0)))</f>
        <v/>
      </c>
      <c r="W2836" s="38">
        <f>IF($R2836=0,0,MIN(12,IF(AND(ISNUMBER($O2836),$O2836&gt;=1,$O2836&lt;=12),INT($O2836),12),IF(AND(RetireExit="Yes",$U2836&gt;0),$U2836,12),IF(AND(ContractExit="Yes",$V2836&gt;0),$V2836,12)))</f>
        <v/>
      </c>
      <c r="X2836" s="37">
        <f>IF(ISNUMBER($P2836),$P2836,IncPct)</f>
        <v/>
      </c>
      <c r="Y2836" s="39">
        <f>IF($W2836=0,0,MAX(0,MIN($W2836,IncMonth-1))+MAX(0,$W2836-IncMonth+1)*(1+$X2836))</f>
        <v/>
      </c>
      <c r="Z2836" s="40">
        <f>IF($C2836="",0,IFERROR(INDEX(Departments!$B$5:$B$54,MATCH($C2836,Departments!$A$5:$A$54,0)),0))</f>
        <v/>
      </c>
      <c r="AA2836" s="41">
        <f>N($L2836)*$Y2836</f>
        <v/>
      </c>
      <c r="AB2836" s="41">
        <f>N($M2836)*$Y2836</f>
        <v/>
      </c>
      <c r="AC2836" s="41">
        <f>$AA2836*$Z2836</f>
        <v/>
      </c>
      <c r="AD2836" s="41">
        <f>$AA2836*BonusMonths/12</f>
        <v/>
      </c>
      <c r="AE2836" s="41">
        <f>($AA2836+SI_Gross*$AB2836)*IF($Q2836=1,SI_O,SI_E)</f>
        <v/>
      </c>
      <c r="AF2836" s="41">
        <f>IF($Q2836=1,0,$AA2836*EOSB)</f>
        <v/>
      </c>
      <c r="AG2836" s="41">
        <f>$AN2836*$W2836</f>
        <v/>
      </c>
      <c r="AH2836" s="41">
        <f>SUM($AA2836:$AG2836)</f>
        <v/>
      </c>
      <c r="AI2836" s="41">
        <f>12*($AM2836+$AN2836)</f>
        <v/>
      </c>
      <c r="AJ2836" s="41">
        <f>$AM2836*((IncMonth-1)+(13-IncMonth)*(1+$X2836))+12*$AN2836</f>
        <v/>
      </c>
      <c r="AK2836" s="41">
        <f>IF($R2836=1,N($L2836)+N($M2836),0)</f>
        <v/>
      </c>
      <c r="AL2836">
        <f>IF($C2836="","",IF(N($L2836)&lt;=0,"Basic salary missing",IF(ISNA(MATCH($C2836,Departments!$A$5:$A$54,0)),"Department not on Departments sheet",IF(AND($I2836&lt;&gt;"",NOT(ISNUMBER($I2836))),"Date of birth is text, not a date",IF(AND($K2836&lt;&gt;"",NOT(ISNUMBER($K2836))),"Contract end is text, not a date","")))))</f>
        <v/>
      </c>
      <c r="AM2836" s="41">
        <f>IF($R2836=0,0,N($L2836)*(1+$Z2836+BonusMonths/12+IF($Q2836=1,0,EOSB))+N($M2836)+(N($L2836)+SI_Gross*N($M2836))*IF($Q2836=1,SI_O,SI_E))</f>
        <v/>
      </c>
      <c r="AN2836" s="41">
        <f>IF($R2836=0,0,(IF($Q2836=1,MedO,MedE+Ticket)+Training)/12)</f>
        <v/>
      </c>
    </row>
    <row r="2837">
      <c r="I2837" s="35" t="n"/>
      <c r="J2837" s="35" t="n"/>
      <c r="K2837" s="35" t="n"/>
      <c r="L2837" s="36" t="n"/>
      <c r="M2837" s="36" t="n"/>
      <c r="P2837" s="37" t="n"/>
      <c r="Q2837" s="38">
        <f>IF($C2837="",0,IF(OR(LOWER(TRIM($G2837))="omani",LOWER(TRIM($G2837))="oman",LOWER(TRIM($G2837))="om",LOWER(TRIM($G2837))="local"),1,0))</f>
        <v/>
      </c>
      <c r="R2837" s="38">
        <f>IF($C2837="",0,IF(OR(ISNUMBER(SEARCH("resign",$N2837)),ISNUMBER(SEARCH("terminat",$N2837)),ISNUMBER(SEARCH("inactive",$N2837)),ISNUMBER(SEARCH("vacan",$N2837)),ISNUMBER(SEARCH("deceased",$N2837)),ISNUMBER(SEARCH("separated",$N2837))),0,1))</f>
        <v/>
      </c>
      <c r="S2837">
        <f>IF(OR($R2837=0,NOT(ISNUMBER($I2837))),"",IFERROR(DATEDIF($I2837,DATE(FY,1,1),"y"),""))</f>
        <v/>
      </c>
      <c r="T2837">
        <f>IF(OR($R2837=0,NOT(ISNUMBER($J2837))),"",IFERROR(DATEDIF($J2837,DATE(FY,1,1),"y"),0))</f>
        <v/>
      </c>
      <c r="U2837" s="38">
        <f>IF(OR($R2837=0,NOT(ISNUMBER($I2837))),0,IF(YEAR($I2837)+IF($Q2837=1,RetAgeO,RetAgeE)=FY,MONTH($I2837),IF(YEAR($I2837)+IF($Q2837=1,RetAgeO,RetAgeE)&lt;FY,1,0)))</f>
        <v/>
      </c>
      <c r="V2837" s="38">
        <f>IF(OR($R2837=0,NOT(ISNUMBER($K2837))),0,IF(YEAR($K2837)=FY,MONTH($K2837),IF(YEAR($K2837)&lt;FY,1,0)))</f>
        <v/>
      </c>
      <c r="W2837" s="38">
        <f>IF($R2837=0,0,MIN(12,IF(AND(ISNUMBER($O2837),$O2837&gt;=1,$O2837&lt;=12),INT($O2837),12),IF(AND(RetireExit="Yes",$U2837&gt;0),$U2837,12),IF(AND(ContractExit="Yes",$V2837&gt;0),$V2837,12)))</f>
        <v/>
      </c>
      <c r="X2837" s="37">
        <f>IF(ISNUMBER($P2837),$P2837,IncPct)</f>
        <v/>
      </c>
      <c r="Y2837" s="39">
        <f>IF($W2837=0,0,MAX(0,MIN($W2837,IncMonth-1))+MAX(0,$W2837-IncMonth+1)*(1+$X2837))</f>
        <v/>
      </c>
      <c r="Z2837" s="40">
        <f>IF($C2837="",0,IFERROR(INDEX(Departments!$B$5:$B$54,MATCH($C2837,Departments!$A$5:$A$54,0)),0))</f>
        <v/>
      </c>
      <c r="AA2837" s="41">
        <f>N($L2837)*$Y2837</f>
        <v/>
      </c>
      <c r="AB2837" s="41">
        <f>N($M2837)*$Y2837</f>
        <v/>
      </c>
      <c r="AC2837" s="41">
        <f>$AA2837*$Z2837</f>
        <v/>
      </c>
      <c r="AD2837" s="41">
        <f>$AA2837*BonusMonths/12</f>
        <v/>
      </c>
      <c r="AE2837" s="41">
        <f>($AA2837+SI_Gross*$AB2837)*IF($Q2837=1,SI_O,SI_E)</f>
        <v/>
      </c>
      <c r="AF2837" s="41">
        <f>IF($Q2837=1,0,$AA2837*EOSB)</f>
        <v/>
      </c>
      <c r="AG2837" s="41">
        <f>$AN2837*$W2837</f>
        <v/>
      </c>
      <c r="AH2837" s="41">
        <f>SUM($AA2837:$AG2837)</f>
        <v/>
      </c>
      <c r="AI2837" s="41">
        <f>12*($AM2837+$AN2837)</f>
        <v/>
      </c>
      <c r="AJ2837" s="41">
        <f>$AM2837*((IncMonth-1)+(13-IncMonth)*(1+$X2837))+12*$AN2837</f>
        <v/>
      </c>
      <c r="AK2837" s="41">
        <f>IF($R2837=1,N($L2837)+N($M2837),0)</f>
        <v/>
      </c>
      <c r="AL2837">
        <f>IF($C2837="","",IF(N($L2837)&lt;=0,"Basic salary missing",IF(ISNA(MATCH($C2837,Departments!$A$5:$A$54,0)),"Department not on Departments sheet",IF(AND($I2837&lt;&gt;"",NOT(ISNUMBER($I2837))),"Date of birth is text, not a date",IF(AND($K2837&lt;&gt;"",NOT(ISNUMBER($K2837))),"Contract end is text, not a date","")))))</f>
        <v/>
      </c>
      <c r="AM2837" s="41">
        <f>IF($R2837=0,0,N($L2837)*(1+$Z2837+BonusMonths/12+IF($Q2837=1,0,EOSB))+N($M2837)+(N($L2837)+SI_Gross*N($M2837))*IF($Q2837=1,SI_O,SI_E))</f>
        <v/>
      </c>
      <c r="AN2837" s="41">
        <f>IF($R2837=0,0,(IF($Q2837=1,MedO,MedE+Ticket)+Training)/12)</f>
        <v/>
      </c>
    </row>
    <row r="2838">
      <c r="I2838" s="35" t="n"/>
      <c r="J2838" s="35" t="n"/>
      <c r="K2838" s="35" t="n"/>
      <c r="L2838" s="36" t="n"/>
      <c r="M2838" s="36" t="n"/>
      <c r="P2838" s="37" t="n"/>
      <c r="Q2838" s="38">
        <f>IF($C2838="",0,IF(OR(LOWER(TRIM($G2838))="omani",LOWER(TRIM($G2838))="oman",LOWER(TRIM($G2838))="om",LOWER(TRIM($G2838))="local"),1,0))</f>
        <v/>
      </c>
      <c r="R2838" s="38">
        <f>IF($C2838="",0,IF(OR(ISNUMBER(SEARCH("resign",$N2838)),ISNUMBER(SEARCH("terminat",$N2838)),ISNUMBER(SEARCH("inactive",$N2838)),ISNUMBER(SEARCH("vacan",$N2838)),ISNUMBER(SEARCH("deceased",$N2838)),ISNUMBER(SEARCH("separated",$N2838))),0,1))</f>
        <v/>
      </c>
      <c r="S2838">
        <f>IF(OR($R2838=0,NOT(ISNUMBER($I2838))),"",IFERROR(DATEDIF($I2838,DATE(FY,1,1),"y"),""))</f>
        <v/>
      </c>
      <c r="T2838">
        <f>IF(OR($R2838=0,NOT(ISNUMBER($J2838))),"",IFERROR(DATEDIF($J2838,DATE(FY,1,1),"y"),0))</f>
        <v/>
      </c>
      <c r="U2838" s="38">
        <f>IF(OR($R2838=0,NOT(ISNUMBER($I2838))),0,IF(YEAR($I2838)+IF($Q2838=1,RetAgeO,RetAgeE)=FY,MONTH($I2838),IF(YEAR($I2838)+IF($Q2838=1,RetAgeO,RetAgeE)&lt;FY,1,0)))</f>
        <v/>
      </c>
      <c r="V2838" s="38">
        <f>IF(OR($R2838=0,NOT(ISNUMBER($K2838))),0,IF(YEAR($K2838)=FY,MONTH($K2838),IF(YEAR($K2838)&lt;FY,1,0)))</f>
        <v/>
      </c>
      <c r="W2838" s="38">
        <f>IF($R2838=0,0,MIN(12,IF(AND(ISNUMBER($O2838),$O2838&gt;=1,$O2838&lt;=12),INT($O2838),12),IF(AND(RetireExit="Yes",$U2838&gt;0),$U2838,12),IF(AND(ContractExit="Yes",$V2838&gt;0),$V2838,12)))</f>
        <v/>
      </c>
      <c r="X2838" s="37">
        <f>IF(ISNUMBER($P2838),$P2838,IncPct)</f>
        <v/>
      </c>
      <c r="Y2838" s="39">
        <f>IF($W2838=0,0,MAX(0,MIN($W2838,IncMonth-1))+MAX(0,$W2838-IncMonth+1)*(1+$X2838))</f>
        <v/>
      </c>
      <c r="Z2838" s="40">
        <f>IF($C2838="",0,IFERROR(INDEX(Departments!$B$5:$B$54,MATCH($C2838,Departments!$A$5:$A$54,0)),0))</f>
        <v/>
      </c>
      <c r="AA2838" s="41">
        <f>N($L2838)*$Y2838</f>
        <v/>
      </c>
      <c r="AB2838" s="41">
        <f>N($M2838)*$Y2838</f>
        <v/>
      </c>
      <c r="AC2838" s="41">
        <f>$AA2838*$Z2838</f>
        <v/>
      </c>
      <c r="AD2838" s="41">
        <f>$AA2838*BonusMonths/12</f>
        <v/>
      </c>
      <c r="AE2838" s="41">
        <f>($AA2838+SI_Gross*$AB2838)*IF($Q2838=1,SI_O,SI_E)</f>
        <v/>
      </c>
      <c r="AF2838" s="41">
        <f>IF($Q2838=1,0,$AA2838*EOSB)</f>
        <v/>
      </c>
      <c r="AG2838" s="41">
        <f>$AN2838*$W2838</f>
        <v/>
      </c>
      <c r="AH2838" s="41">
        <f>SUM($AA2838:$AG2838)</f>
        <v/>
      </c>
      <c r="AI2838" s="41">
        <f>12*($AM2838+$AN2838)</f>
        <v/>
      </c>
      <c r="AJ2838" s="41">
        <f>$AM2838*((IncMonth-1)+(13-IncMonth)*(1+$X2838))+12*$AN2838</f>
        <v/>
      </c>
      <c r="AK2838" s="41">
        <f>IF($R2838=1,N($L2838)+N($M2838),0)</f>
        <v/>
      </c>
      <c r="AL2838">
        <f>IF($C2838="","",IF(N($L2838)&lt;=0,"Basic salary missing",IF(ISNA(MATCH($C2838,Departments!$A$5:$A$54,0)),"Department not on Departments sheet",IF(AND($I2838&lt;&gt;"",NOT(ISNUMBER($I2838))),"Date of birth is text, not a date",IF(AND($K2838&lt;&gt;"",NOT(ISNUMBER($K2838))),"Contract end is text, not a date","")))))</f>
        <v/>
      </c>
      <c r="AM2838" s="41">
        <f>IF($R2838=0,0,N($L2838)*(1+$Z2838+BonusMonths/12+IF($Q2838=1,0,EOSB))+N($M2838)+(N($L2838)+SI_Gross*N($M2838))*IF($Q2838=1,SI_O,SI_E))</f>
        <v/>
      </c>
      <c r="AN2838" s="41">
        <f>IF($R2838=0,0,(IF($Q2838=1,MedO,MedE+Ticket)+Training)/12)</f>
        <v/>
      </c>
    </row>
    <row r="2839">
      <c r="I2839" s="35" t="n"/>
      <c r="J2839" s="35" t="n"/>
      <c r="K2839" s="35" t="n"/>
      <c r="L2839" s="36" t="n"/>
      <c r="M2839" s="36" t="n"/>
      <c r="P2839" s="37" t="n"/>
      <c r="Q2839" s="38">
        <f>IF($C2839="",0,IF(OR(LOWER(TRIM($G2839))="omani",LOWER(TRIM($G2839))="oman",LOWER(TRIM($G2839))="om",LOWER(TRIM($G2839))="local"),1,0))</f>
        <v/>
      </c>
      <c r="R2839" s="38">
        <f>IF($C2839="",0,IF(OR(ISNUMBER(SEARCH("resign",$N2839)),ISNUMBER(SEARCH("terminat",$N2839)),ISNUMBER(SEARCH("inactive",$N2839)),ISNUMBER(SEARCH("vacan",$N2839)),ISNUMBER(SEARCH("deceased",$N2839)),ISNUMBER(SEARCH("separated",$N2839))),0,1))</f>
        <v/>
      </c>
      <c r="S2839">
        <f>IF(OR($R2839=0,NOT(ISNUMBER($I2839))),"",IFERROR(DATEDIF($I2839,DATE(FY,1,1),"y"),""))</f>
        <v/>
      </c>
      <c r="T2839">
        <f>IF(OR($R2839=0,NOT(ISNUMBER($J2839))),"",IFERROR(DATEDIF($J2839,DATE(FY,1,1),"y"),0))</f>
        <v/>
      </c>
      <c r="U2839" s="38">
        <f>IF(OR($R2839=0,NOT(ISNUMBER($I2839))),0,IF(YEAR($I2839)+IF($Q2839=1,RetAgeO,RetAgeE)=FY,MONTH($I2839),IF(YEAR($I2839)+IF($Q2839=1,RetAgeO,RetAgeE)&lt;FY,1,0)))</f>
        <v/>
      </c>
      <c r="V2839" s="38">
        <f>IF(OR($R2839=0,NOT(ISNUMBER($K2839))),0,IF(YEAR($K2839)=FY,MONTH($K2839),IF(YEAR($K2839)&lt;FY,1,0)))</f>
        <v/>
      </c>
      <c r="W2839" s="38">
        <f>IF($R2839=0,0,MIN(12,IF(AND(ISNUMBER($O2839),$O2839&gt;=1,$O2839&lt;=12),INT($O2839),12),IF(AND(RetireExit="Yes",$U2839&gt;0),$U2839,12),IF(AND(ContractExit="Yes",$V2839&gt;0),$V2839,12)))</f>
        <v/>
      </c>
      <c r="X2839" s="37">
        <f>IF(ISNUMBER($P2839),$P2839,IncPct)</f>
        <v/>
      </c>
      <c r="Y2839" s="39">
        <f>IF($W2839=0,0,MAX(0,MIN($W2839,IncMonth-1))+MAX(0,$W2839-IncMonth+1)*(1+$X2839))</f>
        <v/>
      </c>
      <c r="Z2839" s="40">
        <f>IF($C2839="",0,IFERROR(INDEX(Departments!$B$5:$B$54,MATCH($C2839,Departments!$A$5:$A$54,0)),0))</f>
        <v/>
      </c>
      <c r="AA2839" s="41">
        <f>N($L2839)*$Y2839</f>
        <v/>
      </c>
      <c r="AB2839" s="41">
        <f>N($M2839)*$Y2839</f>
        <v/>
      </c>
      <c r="AC2839" s="41">
        <f>$AA2839*$Z2839</f>
        <v/>
      </c>
      <c r="AD2839" s="41">
        <f>$AA2839*BonusMonths/12</f>
        <v/>
      </c>
      <c r="AE2839" s="41">
        <f>($AA2839+SI_Gross*$AB2839)*IF($Q2839=1,SI_O,SI_E)</f>
        <v/>
      </c>
      <c r="AF2839" s="41">
        <f>IF($Q2839=1,0,$AA2839*EOSB)</f>
        <v/>
      </c>
      <c r="AG2839" s="41">
        <f>$AN2839*$W2839</f>
        <v/>
      </c>
      <c r="AH2839" s="41">
        <f>SUM($AA2839:$AG2839)</f>
        <v/>
      </c>
      <c r="AI2839" s="41">
        <f>12*($AM2839+$AN2839)</f>
        <v/>
      </c>
      <c r="AJ2839" s="41">
        <f>$AM2839*((IncMonth-1)+(13-IncMonth)*(1+$X2839))+12*$AN2839</f>
        <v/>
      </c>
      <c r="AK2839" s="41">
        <f>IF($R2839=1,N($L2839)+N($M2839),0)</f>
        <v/>
      </c>
      <c r="AL2839">
        <f>IF($C2839="","",IF(N($L2839)&lt;=0,"Basic salary missing",IF(ISNA(MATCH($C2839,Departments!$A$5:$A$54,0)),"Department not on Departments sheet",IF(AND($I2839&lt;&gt;"",NOT(ISNUMBER($I2839))),"Date of birth is text, not a date",IF(AND($K2839&lt;&gt;"",NOT(ISNUMBER($K2839))),"Contract end is text, not a date","")))))</f>
        <v/>
      </c>
      <c r="AM2839" s="41">
        <f>IF($R2839=0,0,N($L2839)*(1+$Z2839+BonusMonths/12+IF($Q2839=1,0,EOSB))+N($M2839)+(N($L2839)+SI_Gross*N($M2839))*IF($Q2839=1,SI_O,SI_E))</f>
        <v/>
      </c>
      <c r="AN2839" s="41">
        <f>IF($R2839=0,0,(IF($Q2839=1,MedO,MedE+Ticket)+Training)/12)</f>
        <v/>
      </c>
    </row>
    <row r="2840">
      <c r="I2840" s="35" t="n"/>
      <c r="J2840" s="35" t="n"/>
      <c r="K2840" s="35" t="n"/>
      <c r="L2840" s="36" t="n"/>
      <c r="M2840" s="36" t="n"/>
      <c r="P2840" s="37" t="n"/>
      <c r="Q2840" s="38">
        <f>IF($C2840="",0,IF(OR(LOWER(TRIM($G2840))="omani",LOWER(TRIM($G2840))="oman",LOWER(TRIM($G2840))="om",LOWER(TRIM($G2840))="local"),1,0))</f>
        <v/>
      </c>
      <c r="R2840" s="38">
        <f>IF($C2840="",0,IF(OR(ISNUMBER(SEARCH("resign",$N2840)),ISNUMBER(SEARCH("terminat",$N2840)),ISNUMBER(SEARCH("inactive",$N2840)),ISNUMBER(SEARCH("vacan",$N2840)),ISNUMBER(SEARCH("deceased",$N2840)),ISNUMBER(SEARCH("separated",$N2840))),0,1))</f>
        <v/>
      </c>
      <c r="S2840">
        <f>IF(OR($R2840=0,NOT(ISNUMBER($I2840))),"",IFERROR(DATEDIF($I2840,DATE(FY,1,1),"y"),""))</f>
        <v/>
      </c>
      <c r="T2840">
        <f>IF(OR($R2840=0,NOT(ISNUMBER($J2840))),"",IFERROR(DATEDIF($J2840,DATE(FY,1,1),"y"),0))</f>
        <v/>
      </c>
      <c r="U2840" s="38">
        <f>IF(OR($R2840=0,NOT(ISNUMBER($I2840))),0,IF(YEAR($I2840)+IF($Q2840=1,RetAgeO,RetAgeE)=FY,MONTH($I2840),IF(YEAR($I2840)+IF($Q2840=1,RetAgeO,RetAgeE)&lt;FY,1,0)))</f>
        <v/>
      </c>
      <c r="V2840" s="38">
        <f>IF(OR($R2840=0,NOT(ISNUMBER($K2840))),0,IF(YEAR($K2840)=FY,MONTH($K2840),IF(YEAR($K2840)&lt;FY,1,0)))</f>
        <v/>
      </c>
      <c r="W2840" s="38">
        <f>IF($R2840=0,0,MIN(12,IF(AND(ISNUMBER($O2840),$O2840&gt;=1,$O2840&lt;=12),INT($O2840),12),IF(AND(RetireExit="Yes",$U2840&gt;0),$U2840,12),IF(AND(ContractExit="Yes",$V2840&gt;0),$V2840,12)))</f>
        <v/>
      </c>
      <c r="X2840" s="37">
        <f>IF(ISNUMBER($P2840),$P2840,IncPct)</f>
        <v/>
      </c>
      <c r="Y2840" s="39">
        <f>IF($W2840=0,0,MAX(0,MIN($W2840,IncMonth-1))+MAX(0,$W2840-IncMonth+1)*(1+$X2840))</f>
        <v/>
      </c>
      <c r="Z2840" s="40">
        <f>IF($C2840="",0,IFERROR(INDEX(Departments!$B$5:$B$54,MATCH($C2840,Departments!$A$5:$A$54,0)),0))</f>
        <v/>
      </c>
      <c r="AA2840" s="41">
        <f>N($L2840)*$Y2840</f>
        <v/>
      </c>
      <c r="AB2840" s="41">
        <f>N($M2840)*$Y2840</f>
        <v/>
      </c>
      <c r="AC2840" s="41">
        <f>$AA2840*$Z2840</f>
        <v/>
      </c>
      <c r="AD2840" s="41">
        <f>$AA2840*BonusMonths/12</f>
        <v/>
      </c>
      <c r="AE2840" s="41">
        <f>($AA2840+SI_Gross*$AB2840)*IF($Q2840=1,SI_O,SI_E)</f>
        <v/>
      </c>
      <c r="AF2840" s="41">
        <f>IF($Q2840=1,0,$AA2840*EOSB)</f>
        <v/>
      </c>
      <c r="AG2840" s="41">
        <f>$AN2840*$W2840</f>
        <v/>
      </c>
      <c r="AH2840" s="41">
        <f>SUM($AA2840:$AG2840)</f>
        <v/>
      </c>
      <c r="AI2840" s="41">
        <f>12*($AM2840+$AN2840)</f>
        <v/>
      </c>
      <c r="AJ2840" s="41">
        <f>$AM2840*((IncMonth-1)+(13-IncMonth)*(1+$X2840))+12*$AN2840</f>
        <v/>
      </c>
      <c r="AK2840" s="41">
        <f>IF($R2840=1,N($L2840)+N($M2840),0)</f>
        <v/>
      </c>
      <c r="AL2840">
        <f>IF($C2840="","",IF(N($L2840)&lt;=0,"Basic salary missing",IF(ISNA(MATCH($C2840,Departments!$A$5:$A$54,0)),"Department not on Departments sheet",IF(AND($I2840&lt;&gt;"",NOT(ISNUMBER($I2840))),"Date of birth is text, not a date",IF(AND($K2840&lt;&gt;"",NOT(ISNUMBER($K2840))),"Contract end is text, not a date","")))))</f>
        <v/>
      </c>
      <c r="AM2840" s="41">
        <f>IF($R2840=0,0,N($L2840)*(1+$Z2840+BonusMonths/12+IF($Q2840=1,0,EOSB))+N($M2840)+(N($L2840)+SI_Gross*N($M2840))*IF($Q2840=1,SI_O,SI_E))</f>
        <v/>
      </c>
      <c r="AN2840" s="41">
        <f>IF($R2840=0,0,(IF($Q2840=1,MedO,MedE+Ticket)+Training)/12)</f>
        <v/>
      </c>
    </row>
    <row r="2841">
      <c r="I2841" s="35" t="n"/>
      <c r="J2841" s="35" t="n"/>
      <c r="K2841" s="35" t="n"/>
      <c r="L2841" s="36" t="n"/>
      <c r="M2841" s="36" t="n"/>
      <c r="P2841" s="37" t="n"/>
      <c r="Q2841" s="38">
        <f>IF($C2841="",0,IF(OR(LOWER(TRIM($G2841))="omani",LOWER(TRIM($G2841))="oman",LOWER(TRIM($G2841))="om",LOWER(TRIM($G2841))="local"),1,0))</f>
        <v/>
      </c>
      <c r="R2841" s="38">
        <f>IF($C2841="",0,IF(OR(ISNUMBER(SEARCH("resign",$N2841)),ISNUMBER(SEARCH("terminat",$N2841)),ISNUMBER(SEARCH("inactive",$N2841)),ISNUMBER(SEARCH("vacan",$N2841)),ISNUMBER(SEARCH("deceased",$N2841)),ISNUMBER(SEARCH("separated",$N2841))),0,1))</f>
        <v/>
      </c>
      <c r="S2841">
        <f>IF(OR($R2841=0,NOT(ISNUMBER($I2841))),"",IFERROR(DATEDIF($I2841,DATE(FY,1,1),"y"),""))</f>
        <v/>
      </c>
      <c r="T2841">
        <f>IF(OR($R2841=0,NOT(ISNUMBER($J2841))),"",IFERROR(DATEDIF($J2841,DATE(FY,1,1),"y"),0))</f>
        <v/>
      </c>
      <c r="U2841" s="38">
        <f>IF(OR($R2841=0,NOT(ISNUMBER($I2841))),0,IF(YEAR($I2841)+IF($Q2841=1,RetAgeO,RetAgeE)=FY,MONTH($I2841),IF(YEAR($I2841)+IF($Q2841=1,RetAgeO,RetAgeE)&lt;FY,1,0)))</f>
        <v/>
      </c>
      <c r="V2841" s="38">
        <f>IF(OR($R2841=0,NOT(ISNUMBER($K2841))),0,IF(YEAR($K2841)=FY,MONTH($K2841),IF(YEAR($K2841)&lt;FY,1,0)))</f>
        <v/>
      </c>
      <c r="W2841" s="38">
        <f>IF($R2841=0,0,MIN(12,IF(AND(ISNUMBER($O2841),$O2841&gt;=1,$O2841&lt;=12),INT($O2841),12),IF(AND(RetireExit="Yes",$U2841&gt;0),$U2841,12),IF(AND(ContractExit="Yes",$V2841&gt;0),$V2841,12)))</f>
        <v/>
      </c>
      <c r="X2841" s="37">
        <f>IF(ISNUMBER($P2841),$P2841,IncPct)</f>
        <v/>
      </c>
      <c r="Y2841" s="39">
        <f>IF($W2841=0,0,MAX(0,MIN($W2841,IncMonth-1))+MAX(0,$W2841-IncMonth+1)*(1+$X2841))</f>
        <v/>
      </c>
      <c r="Z2841" s="40">
        <f>IF($C2841="",0,IFERROR(INDEX(Departments!$B$5:$B$54,MATCH($C2841,Departments!$A$5:$A$54,0)),0))</f>
        <v/>
      </c>
      <c r="AA2841" s="41">
        <f>N($L2841)*$Y2841</f>
        <v/>
      </c>
      <c r="AB2841" s="41">
        <f>N($M2841)*$Y2841</f>
        <v/>
      </c>
      <c r="AC2841" s="41">
        <f>$AA2841*$Z2841</f>
        <v/>
      </c>
      <c r="AD2841" s="41">
        <f>$AA2841*BonusMonths/12</f>
        <v/>
      </c>
      <c r="AE2841" s="41">
        <f>($AA2841+SI_Gross*$AB2841)*IF($Q2841=1,SI_O,SI_E)</f>
        <v/>
      </c>
      <c r="AF2841" s="41">
        <f>IF($Q2841=1,0,$AA2841*EOSB)</f>
        <v/>
      </c>
      <c r="AG2841" s="41">
        <f>$AN2841*$W2841</f>
        <v/>
      </c>
      <c r="AH2841" s="41">
        <f>SUM($AA2841:$AG2841)</f>
        <v/>
      </c>
      <c r="AI2841" s="41">
        <f>12*($AM2841+$AN2841)</f>
        <v/>
      </c>
      <c r="AJ2841" s="41">
        <f>$AM2841*((IncMonth-1)+(13-IncMonth)*(1+$X2841))+12*$AN2841</f>
        <v/>
      </c>
      <c r="AK2841" s="41">
        <f>IF($R2841=1,N($L2841)+N($M2841),0)</f>
        <v/>
      </c>
      <c r="AL2841">
        <f>IF($C2841="","",IF(N($L2841)&lt;=0,"Basic salary missing",IF(ISNA(MATCH($C2841,Departments!$A$5:$A$54,0)),"Department not on Departments sheet",IF(AND($I2841&lt;&gt;"",NOT(ISNUMBER($I2841))),"Date of birth is text, not a date",IF(AND($K2841&lt;&gt;"",NOT(ISNUMBER($K2841))),"Contract end is text, not a date","")))))</f>
        <v/>
      </c>
      <c r="AM2841" s="41">
        <f>IF($R2841=0,0,N($L2841)*(1+$Z2841+BonusMonths/12+IF($Q2841=1,0,EOSB))+N($M2841)+(N($L2841)+SI_Gross*N($M2841))*IF($Q2841=1,SI_O,SI_E))</f>
        <v/>
      </c>
      <c r="AN2841" s="41">
        <f>IF($R2841=0,0,(IF($Q2841=1,MedO,MedE+Ticket)+Training)/12)</f>
        <v/>
      </c>
    </row>
    <row r="2842">
      <c r="I2842" s="35" t="n"/>
      <c r="J2842" s="35" t="n"/>
      <c r="K2842" s="35" t="n"/>
      <c r="L2842" s="36" t="n"/>
      <c r="M2842" s="36" t="n"/>
      <c r="P2842" s="37" t="n"/>
      <c r="Q2842" s="38">
        <f>IF($C2842="",0,IF(OR(LOWER(TRIM($G2842))="omani",LOWER(TRIM($G2842))="oman",LOWER(TRIM($G2842))="om",LOWER(TRIM($G2842))="local"),1,0))</f>
        <v/>
      </c>
      <c r="R2842" s="38">
        <f>IF($C2842="",0,IF(OR(ISNUMBER(SEARCH("resign",$N2842)),ISNUMBER(SEARCH("terminat",$N2842)),ISNUMBER(SEARCH("inactive",$N2842)),ISNUMBER(SEARCH("vacan",$N2842)),ISNUMBER(SEARCH("deceased",$N2842)),ISNUMBER(SEARCH("separated",$N2842))),0,1))</f>
        <v/>
      </c>
      <c r="S2842">
        <f>IF(OR($R2842=0,NOT(ISNUMBER($I2842))),"",IFERROR(DATEDIF($I2842,DATE(FY,1,1),"y"),""))</f>
        <v/>
      </c>
      <c r="T2842">
        <f>IF(OR($R2842=0,NOT(ISNUMBER($J2842))),"",IFERROR(DATEDIF($J2842,DATE(FY,1,1),"y"),0))</f>
        <v/>
      </c>
      <c r="U2842" s="38">
        <f>IF(OR($R2842=0,NOT(ISNUMBER($I2842))),0,IF(YEAR($I2842)+IF($Q2842=1,RetAgeO,RetAgeE)=FY,MONTH($I2842),IF(YEAR($I2842)+IF($Q2842=1,RetAgeO,RetAgeE)&lt;FY,1,0)))</f>
        <v/>
      </c>
      <c r="V2842" s="38">
        <f>IF(OR($R2842=0,NOT(ISNUMBER($K2842))),0,IF(YEAR($K2842)=FY,MONTH($K2842),IF(YEAR($K2842)&lt;FY,1,0)))</f>
        <v/>
      </c>
      <c r="W2842" s="38">
        <f>IF($R2842=0,0,MIN(12,IF(AND(ISNUMBER($O2842),$O2842&gt;=1,$O2842&lt;=12),INT($O2842),12),IF(AND(RetireExit="Yes",$U2842&gt;0),$U2842,12),IF(AND(ContractExit="Yes",$V2842&gt;0),$V2842,12)))</f>
        <v/>
      </c>
      <c r="X2842" s="37">
        <f>IF(ISNUMBER($P2842),$P2842,IncPct)</f>
        <v/>
      </c>
      <c r="Y2842" s="39">
        <f>IF($W2842=0,0,MAX(0,MIN($W2842,IncMonth-1))+MAX(0,$W2842-IncMonth+1)*(1+$X2842))</f>
        <v/>
      </c>
      <c r="Z2842" s="40">
        <f>IF($C2842="",0,IFERROR(INDEX(Departments!$B$5:$B$54,MATCH($C2842,Departments!$A$5:$A$54,0)),0))</f>
        <v/>
      </c>
      <c r="AA2842" s="41">
        <f>N($L2842)*$Y2842</f>
        <v/>
      </c>
      <c r="AB2842" s="41">
        <f>N($M2842)*$Y2842</f>
        <v/>
      </c>
      <c r="AC2842" s="41">
        <f>$AA2842*$Z2842</f>
        <v/>
      </c>
      <c r="AD2842" s="41">
        <f>$AA2842*BonusMonths/12</f>
        <v/>
      </c>
      <c r="AE2842" s="41">
        <f>($AA2842+SI_Gross*$AB2842)*IF($Q2842=1,SI_O,SI_E)</f>
        <v/>
      </c>
      <c r="AF2842" s="41">
        <f>IF($Q2842=1,0,$AA2842*EOSB)</f>
        <v/>
      </c>
      <c r="AG2842" s="41">
        <f>$AN2842*$W2842</f>
        <v/>
      </c>
      <c r="AH2842" s="41">
        <f>SUM($AA2842:$AG2842)</f>
        <v/>
      </c>
      <c r="AI2842" s="41">
        <f>12*($AM2842+$AN2842)</f>
        <v/>
      </c>
      <c r="AJ2842" s="41">
        <f>$AM2842*((IncMonth-1)+(13-IncMonth)*(1+$X2842))+12*$AN2842</f>
        <v/>
      </c>
      <c r="AK2842" s="41">
        <f>IF($R2842=1,N($L2842)+N($M2842),0)</f>
        <v/>
      </c>
      <c r="AL2842">
        <f>IF($C2842="","",IF(N($L2842)&lt;=0,"Basic salary missing",IF(ISNA(MATCH($C2842,Departments!$A$5:$A$54,0)),"Department not on Departments sheet",IF(AND($I2842&lt;&gt;"",NOT(ISNUMBER($I2842))),"Date of birth is text, not a date",IF(AND($K2842&lt;&gt;"",NOT(ISNUMBER($K2842))),"Contract end is text, not a date","")))))</f>
        <v/>
      </c>
      <c r="AM2842" s="41">
        <f>IF($R2842=0,0,N($L2842)*(1+$Z2842+BonusMonths/12+IF($Q2842=1,0,EOSB))+N($M2842)+(N($L2842)+SI_Gross*N($M2842))*IF($Q2842=1,SI_O,SI_E))</f>
        <v/>
      </c>
      <c r="AN2842" s="41">
        <f>IF($R2842=0,0,(IF($Q2842=1,MedO,MedE+Ticket)+Training)/12)</f>
        <v/>
      </c>
    </row>
    <row r="2843">
      <c r="I2843" s="35" t="n"/>
      <c r="J2843" s="35" t="n"/>
      <c r="K2843" s="35" t="n"/>
      <c r="L2843" s="36" t="n"/>
      <c r="M2843" s="36" t="n"/>
      <c r="P2843" s="37" t="n"/>
      <c r="Q2843" s="38">
        <f>IF($C2843="",0,IF(OR(LOWER(TRIM($G2843))="omani",LOWER(TRIM($G2843))="oman",LOWER(TRIM($G2843))="om",LOWER(TRIM($G2843))="local"),1,0))</f>
        <v/>
      </c>
      <c r="R2843" s="38">
        <f>IF($C2843="",0,IF(OR(ISNUMBER(SEARCH("resign",$N2843)),ISNUMBER(SEARCH("terminat",$N2843)),ISNUMBER(SEARCH("inactive",$N2843)),ISNUMBER(SEARCH("vacan",$N2843)),ISNUMBER(SEARCH("deceased",$N2843)),ISNUMBER(SEARCH("separated",$N2843))),0,1))</f>
        <v/>
      </c>
      <c r="S2843">
        <f>IF(OR($R2843=0,NOT(ISNUMBER($I2843))),"",IFERROR(DATEDIF($I2843,DATE(FY,1,1),"y"),""))</f>
        <v/>
      </c>
      <c r="T2843">
        <f>IF(OR($R2843=0,NOT(ISNUMBER($J2843))),"",IFERROR(DATEDIF($J2843,DATE(FY,1,1),"y"),0))</f>
        <v/>
      </c>
      <c r="U2843" s="38">
        <f>IF(OR($R2843=0,NOT(ISNUMBER($I2843))),0,IF(YEAR($I2843)+IF($Q2843=1,RetAgeO,RetAgeE)=FY,MONTH($I2843),IF(YEAR($I2843)+IF($Q2843=1,RetAgeO,RetAgeE)&lt;FY,1,0)))</f>
        <v/>
      </c>
      <c r="V2843" s="38">
        <f>IF(OR($R2843=0,NOT(ISNUMBER($K2843))),0,IF(YEAR($K2843)=FY,MONTH($K2843),IF(YEAR($K2843)&lt;FY,1,0)))</f>
        <v/>
      </c>
      <c r="W2843" s="38">
        <f>IF($R2843=0,0,MIN(12,IF(AND(ISNUMBER($O2843),$O2843&gt;=1,$O2843&lt;=12),INT($O2843),12),IF(AND(RetireExit="Yes",$U2843&gt;0),$U2843,12),IF(AND(ContractExit="Yes",$V2843&gt;0),$V2843,12)))</f>
        <v/>
      </c>
      <c r="X2843" s="37">
        <f>IF(ISNUMBER($P2843),$P2843,IncPct)</f>
        <v/>
      </c>
      <c r="Y2843" s="39">
        <f>IF($W2843=0,0,MAX(0,MIN($W2843,IncMonth-1))+MAX(0,$W2843-IncMonth+1)*(1+$X2843))</f>
        <v/>
      </c>
      <c r="Z2843" s="40">
        <f>IF($C2843="",0,IFERROR(INDEX(Departments!$B$5:$B$54,MATCH($C2843,Departments!$A$5:$A$54,0)),0))</f>
        <v/>
      </c>
      <c r="AA2843" s="41">
        <f>N($L2843)*$Y2843</f>
        <v/>
      </c>
      <c r="AB2843" s="41">
        <f>N($M2843)*$Y2843</f>
        <v/>
      </c>
      <c r="AC2843" s="41">
        <f>$AA2843*$Z2843</f>
        <v/>
      </c>
      <c r="AD2843" s="41">
        <f>$AA2843*BonusMonths/12</f>
        <v/>
      </c>
      <c r="AE2843" s="41">
        <f>($AA2843+SI_Gross*$AB2843)*IF($Q2843=1,SI_O,SI_E)</f>
        <v/>
      </c>
      <c r="AF2843" s="41">
        <f>IF($Q2843=1,0,$AA2843*EOSB)</f>
        <v/>
      </c>
      <c r="AG2843" s="41">
        <f>$AN2843*$W2843</f>
        <v/>
      </c>
      <c r="AH2843" s="41">
        <f>SUM($AA2843:$AG2843)</f>
        <v/>
      </c>
      <c r="AI2843" s="41">
        <f>12*($AM2843+$AN2843)</f>
        <v/>
      </c>
      <c r="AJ2843" s="41">
        <f>$AM2843*((IncMonth-1)+(13-IncMonth)*(1+$X2843))+12*$AN2843</f>
        <v/>
      </c>
      <c r="AK2843" s="41">
        <f>IF($R2843=1,N($L2843)+N($M2843),0)</f>
        <v/>
      </c>
      <c r="AL2843">
        <f>IF($C2843="","",IF(N($L2843)&lt;=0,"Basic salary missing",IF(ISNA(MATCH($C2843,Departments!$A$5:$A$54,0)),"Department not on Departments sheet",IF(AND($I2843&lt;&gt;"",NOT(ISNUMBER($I2843))),"Date of birth is text, not a date",IF(AND($K2843&lt;&gt;"",NOT(ISNUMBER($K2843))),"Contract end is text, not a date","")))))</f>
        <v/>
      </c>
      <c r="AM2843" s="41">
        <f>IF($R2843=0,0,N($L2843)*(1+$Z2843+BonusMonths/12+IF($Q2843=1,0,EOSB))+N($M2843)+(N($L2843)+SI_Gross*N($M2843))*IF($Q2843=1,SI_O,SI_E))</f>
        <v/>
      </c>
      <c r="AN2843" s="41">
        <f>IF($R2843=0,0,(IF($Q2843=1,MedO,MedE+Ticket)+Training)/12)</f>
        <v/>
      </c>
    </row>
    <row r="2844">
      <c r="I2844" s="35" t="n"/>
      <c r="J2844" s="35" t="n"/>
      <c r="K2844" s="35" t="n"/>
      <c r="L2844" s="36" t="n"/>
      <c r="M2844" s="36" t="n"/>
      <c r="P2844" s="37" t="n"/>
      <c r="Q2844" s="38">
        <f>IF($C2844="",0,IF(OR(LOWER(TRIM($G2844))="omani",LOWER(TRIM($G2844))="oman",LOWER(TRIM($G2844))="om",LOWER(TRIM($G2844))="local"),1,0))</f>
        <v/>
      </c>
      <c r="R2844" s="38">
        <f>IF($C2844="",0,IF(OR(ISNUMBER(SEARCH("resign",$N2844)),ISNUMBER(SEARCH("terminat",$N2844)),ISNUMBER(SEARCH("inactive",$N2844)),ISNUMBER(SEARCH("vacan",$N2844)),ISNUMBER(SEARCH("deceased",$N2844)),ISNUMBER(SEARCH("separated",$N2844))),0,1))</f>
        <v/>
      </c>
      <c r="S2844">
        <f>IF(OR($R2844=0,NOT(ISNUMBER($I2844))),"",IFERROR(DATEDIF($I2844,DATE(FY,1,1),"y"),""))</f>
        <v/>
      </c>
      <c r="T2844">
        <f>IF(OR($R2844=0,NOT(ISNUMBER($J2844))),"",IFERROR(DATEDIF($J2844,DATE(FY,1,1),"y"),0))</f>
        <v/>
      </c>
      <c r="U2844" s="38">
        <f>IF(OR($R2844=0,NOT(ISNUMBER($I2844))),0,IF(YEAR($I2844)+IF($Q2844=1,RetAgeO,RetAgeE)=FY,MONTH($I2844),IF(YEAR($I2844)+IF($Q2844=1,RetAgeO,RetAgeE)&lt;FY,1,0)))</f>
        <v/>
      </c>
      <c r="V2844" s="38">
        <f>IF(OR($R2844=0,NOT(ISNUMBER($K2844))),0,IF(YEAR($K2844)=FY,MONTH($K2844),IF(YEAR($K2844)&lt;FY,1,0)))</f>
        <v/>
      </c>
      <c r="W2844" s="38">
        <f>IF($R2844=0,0,MIN(12,IF(AND(ISNUMBER($O2844),$O2844&gt;=1,$O2844&lt;=12),INT($O2844),12),IF(AND(RetireExit="Yes",$U2844&gt;0),$U2844,12),IF(AND(ContractExit="Yes",$V2844&gt;0),$V2844,12)))</f>
        <v/>
      </c>
      <c r="X2844" s="37">
        <f>IF(ISNUMBER($P2844),$P2844,IncPct)</f>
        <v/>
      </c>
      <c r="Y2844" s="39">
        <f>IF($W2844=0,0,MAX(0,MIN($W2844,IncMonth-1))+MAX(0,$W2844-IncMonth+1)*(1+$X2844))</f>
        <v/>
      </c>
      <c r="Z2844" s="40">
        <f>IF($C2844="",0,IFERROR(INDEX(Departments!$B$5:$B$54,MATCH($C2844,Departments!$A$5:$A$54,0)),0))</f>
        <v/>
      </c>
      <c r="AA2844" s="41">
        <f>N($L2844)*$Y2844</f>
        <v/>
      </c>
      <c r="AB2844" s="41">
        <f>N($M2844)*$Y2844</f>
        <v/>
      </c>
      <c r="AC2844" s="41">
        <f>$AA2844*$Z2844</f>
        <v/>
      </c>
      <c r="AD2844" s="41">
        <f>$AA2844*BonusMonths/12</f>
        <v/>
      </c>
      <c r="AE2844" s="41">
        <f>($AA2844+SI_Gross*$AB2844)*IF($Q2844=1,SI_O,SI_E)</f>
        <v/>
      </c>
      <c r="AF2844" s="41">
        <f>IF($Q2844=1,0,$AA2844*EOSB)</f>
        <v/>
      </c>
      <c r="AG2844" s="41">
        <f>$AN2844*$W2844</f>
        <v/>
      </c>
      <c r="AH2844" s="41">
        <f>SUM($AA2844:$AG2844)</f>
        <v/>
      </c>
      <c r="AI2844" s="41">
        <f>12*($AM2844+$AN2844)</f>
        <v/>
      </c>
      <c r="AJ2844" s="41">
        <f>$AM2844*((IncMonth-1)+(13-IncMonth)*(1+$X2844))+12*$AN2844</f>
        <v/>
      </c>
      <c r="AK2844" s="41">
        <f>IF($R2844=1,N($L2844)+N($M2844),0)</f>
        <v/>
      </c>
      <c r="AL2844">
        <f>IF($C2844="","",IF(N($L2844)&lt;=0,"Basic salary missing",IF(ISNA(MATCH($C2844,Departments!$A$5:$A$54,0)),"Department not on Departments sheet",IF(AND($I2844&lt;&gt;"",NOT(ISNUMBER($I2844))),"Date of birth is text, not a date",IF(AND($K2844&lt;&gt;"",NOT(ISNUMBER($K2844))),"Contract end is text, not a date","")))))</f>
        <v/>
      </c>
      <c r="AM2844" s="41">
        <f>IF($R2844=0,0,N($L2844)*(1+$Z2844+BonusMonths/12+IF($Q2844=1,0,EOSB))+N($M2844)+(N($L2844)+SI_Gross*N($M2844))*IF($Q2844=1,SI_O,SI_E))</f>
        <v/>
      </c>
      <c r="AN2844" s="41">
        <f>IF($R2844=0,0,(IF($Q2844=1,MedO,MedE+Ticket)+Training)/12)</f>
        <v/>
      </c>
    </row>
    <row r="2845">
      <c r="I2845" s="35" t="n"/>
      <c r="J2845" s="35" t="n"/>
      <c r="K2845" s="35" t="n"/>
      <c r="L2845" s="36" t="n"/>
      <c r="M2845" s="36" t="n"/>
      <c r="P2845" s="37" t="n"/>
      <c r="Q2845" s="38">
        <f>IF($C2845="",0,IF(OR(LOWER(TRIM($G2845))="omani",LOWER(TRIM($G2845))="oman",LOWER(TRIM($G2845))="om",LOWER(TRIM($G2845))="local"),1,0))</f>
        <v/>
      </c>
      <c r="R2845" s="38">
        <f>IF($C2845="",0,IF(OR(ISNUMBER(SEARCH("resign",$N2845)),ISNUMBER(SEARCH("terminat",$N2845)),ISNUMBER(SEARCH("inactive",$N2845)),ISNUMBER(SEARCH("vacan",$N2845)),ISNUMBER(SEARCH("deceased",$N2845)),ISNUMBER(SEARCH("separated",$N2845))),0,1))</f>
        <v/>
      </c>
      <c r="S2845">
        <f>IF(OR($R2845=0,NOT(ISNUMBER($I2845))),"",IFERROR(DATEDIF($I2845,DATE(FY,1,1),"y"),""))</f>
        <v/>
      </c>
      <c r="T2845">
        <f>IF(OR($R2845=0,NOT(ISNUMBER($J2845))),"",IFERROR(DATEDIF($J2845,DATE(FY,1,1),"y"),0))</f>
        <v/>
      </c>
      <c r="U2845" s="38">
        <f>IF(OR($R2845=0,NOT(ISNUMBER($I2845))),0,IF(YEAR($I2845)+IF($Q2845=1,RetAgeO,RetAgeE)=FY,MONTH($I2845),IF(YEAR($I2845)+IF($Q2845=1,RetAgeO,RetAgeE)&lt;FY,1,0)))</f>
        <v/>
      </c>
      <c r="V2845" s="38">
        <f>IF(OR($R2845=0,NOT(ISNUMBER($K2845))),0,IF(YEAR($K2845)=FY,MONTH($K2845),IF(YEAR($K2845)&lt;FY,1,0)))</f>
        <v/>
      </c>
      <c r="W2845" s="38">
        <f>IF($R2845=0,0,MIN(12,IF(AND(ISNUMBER($O2845),$O2845&gt;=1,$O2845&lt;=12),INT($O2845),12),IF(AND(RetireExit="Yes",$U2845&gt;0),$U2845,12),IF(AND(ContractExit="Yes",$V2845&gt;0),$V2845,12)))</f>
        <v/>
      </c>
      <c r="X2845" s="37">
        <f>IF(ISNUMBER($P2845),$P2845,IncPct)</f>
        <v/>
      </c>
      <c r="Y2845" s="39">
        <f>IF($W2845=0,0,MAX(0,MIN($W2845,IncMonth-1))+MAX(0,$W2845-IncMonth+1)*(1+$X2845))</f>
        <v/>
      </c>
      <c r="Z2845" s="40">
        <f>IF($C2845="",0,IFERROR(INDEX(Departments!$B$5:$B$54,MATCH($C2845,Departments!$A$5:$A$54,0)),0))</f>
        <v/>
      </c>
      <c r="AA2845" s="41">
        <f>N($L2845)*$Y2845</f>
        <v/>
      </c>
      <c r="AB2845" s="41">
        <f>N($M2845)*$Y2845</f>
        <v/>
      </c>
      <c r="AC2845" s="41">
        <f>$AA2845*$Z2845</f>
        <v/>
      </c>
      <c r="AD2845" s="41">
        <f>$AA2845*BonusMonths/12</f>
        <v/>
      </c>
      <c r="AE2845" s="41">
        <f>($AA2845+SI_Gross*$AB2845)*IF($Q2845=1,SI_O,SI_E)</f>
        <v/>
      </c>
      <c r="AF2845" s="41">
        <f>IF($Q2845=1,0,$AA2845*EOSB)</f>
        <v/>
      </c>
      <c r="AG2845" s="41">
        <f>$AN2845*$W2845</f>
        <v/>
      </c>
      <c r="AH2845" s="41">
        <f>SUM($AA2845:$AG2845)</f>
        <v/>
      </c>
      <c r="AI2845" s="41">
        <f>12*($AM2845+$AN2845)</f>
        <v/>
      </c>
      <c r="AJ2845" s="41">
        <f>$AM2845*((IncMonth-1)+(13-IncMonth)*(1+$X2845))+12*$AN2845</f>
        <v/>
      </c>
      <c r="AK2845" s="41">
        <f>IF($R2845=1,N($L2845)+N($M2845),0)</f>
        <v/>
      </c>
      <c r="AL2845">
        <f>IF($C2845="","",IF(N($L2845)&lt;=0,"Basic salary missing",IF(ISNA(MATCH($C2845,Departments!$A$5:$A$54,0)),"Department not on Departments sheet",IF(AND($I2845&lt;&gt;"",NOT(ISNUMBER($I2845))),"Date of birth is text, not a date",IF(AND($K2845&lt;&gt;"",NOT(ISNUMBER($K2845))),"Contract end is text, not a date","")))))</f>
        <v/>
      </c>
      <c r="AM2845" s="41">
        <f>IF($R2845=0,0,N($L2845)*(1+$Z2845+BonusMonths/12+IF($Q2845=1,0,EOSB))+N($M2845)+(N($L2845)+SI_Gross*N($M2845))*IF($Q2845=1,SI_O,SI_E))</f>
        <v/>
      </c>
      <c r="AN2845" s="41">
        <f>IF($R2845=0,0,(IF($Q2845=1,MedO,MedE+Ticket)+Training)/12)</f>
        <v/>
      </c>
    </row>
    <row r="2846">
      <c r="I2846" s="35" t="n"/>
      <c r="J2846" s="35" t="n"/>
      <c r="K2846" s="35" t="n"/>
      <c r="L2846" s="36" t="n"/>
      <c r="M2846" s="36" t="n"/>
      <c r="P2846" s="37" t="n"/>
      <c r="Q2846" s="38">
        <f>IF($C2846="",0,IF(OR(LOWER(TRIM($G2846))="omani",LOWER(TRIM($G2846))="oman",LOWER(TRIM($G2846))="om",LOWER(TRIM($G2846))="local"),1,0))</f>
        <v/>
      </c>
      <c r="R2846" s="38">
        <f>IF($C2846="",0,IF(OR(ISNUMBER(SEARCH("resign",$N2846)),ISNUMBER(SEARCH("terminat",$N2846)),ISNUMBER(SEARCH("inactive",$N2846)),ISNUMBER(SEARCH("vacan",$N2846)),ISNUMBER(SEARCH("deceased",$N2846)),ISNUMBER(SEARCH("separated",$N2846))),0,1))</f>
        <v/>
      </c>
      <c r="S2846">
        <f>IF(OR($R2846=0,NOT(ISNUMBER($I2846))),"",IFERROR(DATEDIF($I2846,DATE(FY,1,1),"y"),""))</f>
        <v/>
      </c>
      <c r="T2846">
        <f>IF(OR($R2846=0,NOT(ISNUMBER($J2846))),"",IFERROR(DATEDIF($J2846,DATE(FY,1,1),"y"),0))</f>
        <v/>
      </c>
      <c r="U2846" s="38">
        <f>IF(OR($R2846=0,NOT(ISNUMBER($I2846))),0,IF(YEAR($I2846)+IF($Q2846=1,RetAgeO,RetAgeE)=FY,MONTH($I2846),IF(YEAR($I2846)+IF($Q2846=1,RetAgeO,RetAgeE)&lt;FY,1,0)))</f>
        <v/>
      </c>
      <c r="V2846" s="38">
        <f>IF(OR($R2846=0,NOT(ISNUMBER($K2846))),0,IF(YEAR($K2846)=FY,MONTH($K2846),IF(YEAR($K2846)&lt;FY,1,0)))</f>
        <v/>
      </c>
      <c r="W2846" s="38">
        <f>IF($R2846=0,0,MIN(12,IF(AND(ISNUMBER($O2846),$O2846&gt;=1,$O2846&lt;=12),INT($O2846),12),IF(AND(RetireExit="Yes",$U2846&gt;0),$U2846,12),IF(AND(ContractExit="Yes",$V2846&gt;0),$V2846,12)))</f>
        <v/>
      </c>
      <c r="X2846" s="37">
        <f>IF(ISNUMBER($P2846),$P2846,IncPct)</f>
        <v/>
      </c>
      <c r="Y2846" s="39">
        <f>IF($W2846=0,0,MAX(0,MIN($W2846,IncMonth-1))+MAX(0,$W2846-IncMonth+1)*(1+$X2846))</f>
        <v/>
      </c>
      <c r="Z2846" s="40">
        <f>IF($C2846="",0,IFERROR(INDEX(Departments!$B$5:$B$54,MATCH($C2846,Departments!$A$5:$A$54,0)),0))</f>
        <v/>
      </c>
      <c r="AA2846" s="41">
        <f>N($L2846)*$Y2846</f>
        <v/>
      </c>
      <c r="AB2846" s="41">
        <f>N($M2846)*$Y2846</f>
        <v/>
      </c>
      <c r="AC2846" s="41">
        <f>$AA2846*$Z2846</f>
        <v/>
      </c>
      <c r="AD2846" s="41">
        <f>$AA2846*BonusMonths/12</f>
        <v/>
      </c>
      <c r="AE2846" s="41">
        <f>($AA2846+SI_Gross*$AB2846)*IF($Q2846=1,SI_O,SI_E)</f>
        <v/>
      </c>
      <c r="AF2846" s="41">
        <f>IF($Q2846=1,0,$AA2846*EOSB)</f>
        <v/>
      </c>
      <c r="AG2846" s="41">
        <f>$AN2846*$W2846</f>
        <v/>
      </c>
      <c r="AH2846" s="41">
        <f>SUM($AA2846:$AG2846)</f>
        <v/>
      </c>
      <c r="AI2846" s="41">
        <f>12*($AM2846+$AN2846)</f>
        <v/>
      </c>
      <c r="AJ2846" s="41">
        <f>$AM2846*((IncMonth-1)+(13-IncMonth)*(1+$X2846))+12*$AN2846</f>
        <v/>
      </c>
      <c r="AK2846" s="41">
        <f>IF($R2846=1,N($L2846)+N($M2846),0)</f>
        <v/>
      </c>
      <c r="AL2846">
        <f>IF($C2846="","",IF(N($L2846)&lt;=0,"Basic salary missing",IF(ISNA(MATCH($C2846,Departments!$A$5:$A$54,0)),"Department not on Departments sheet",IF(AND($I2846&lt;&gt;"",NOT(ISNUMBER($I2846))),"Date of birth is text, not a date",IF(AND($K2846&lt;&gt;"",NOT(ISNUMBER($K2846))),"Contract end is text, not a date","")))))</f>
        <v/>
      </c>
      <c r="AM2846" s="41">
        <f>IF($R2846=0,0,N($L2846)*(1+$Z2846+BonusMonths/12+IF($Q2846=1,0,EOSB))+N($M2846)+(N($L2846)+SI_Gross*N($M2846))*IF($Q2846=1,SI_O,SI_E))</f>
        <v/>
      </c>
      <c r="AN2846" s="41">
        <f>IF($R2846=0,0,(IF($Q2846=1,MedO,MedE+Ticket)+Training)/12)</f>
        <v/>
      </c>
    </row>
    <row r="2847">
      <c r="I2847" s="35" t="n"/>
      <c r="J2847" s="35" t="n"/>
      <c r="K2847" s="35" t="n"/>
      <c r="L2847" s="36" t="n"/>
      <c r="M2847" s="36" t="n"/>
      <c r="P2847" s="37" t="n"/>
      <c r="Q2847" s="38">
        <f>IF($C2847="",0,IF(OR(LOWER(TRIM($G2847))="omani",LOWER(TRIM($G2847))="oman",LOWER(TRIM($G2847))="om",LOWER(TRIM($G2847))="local"),1,0))</f>
        <v/>
      </c>
      <c r="R2847" s="38">
        <f>IF($C2847="",0,IF(OR(ISNUMBER(SEARCH("resign",$N2847)),ISNUMBER(SEARCH("terminat",$N2847)),ISNUMBER(SEARCH("inactive",$N2847)),ISNUMBER(SEARCH("vacan",$N2847)),ISNUMBER(SEARCH("deceased",$N2847)),ISNUMBER(SEARCH("separated",$N2847))),0,1))</f>
        <v/>
      </c>
      <c r="S2847">
        <f>IF(OR($R2847=0,NOT(ISNUMBER($I2847))),"",IFERROR(DATEDIF($I2847,DATE(FY,1,1),"y"),""))</f>
        <v/>
      </c>
      <c r="T2847">
        <f>IF(OR($R2847=0,NOT(ISNUMBER($J2847))),"",IFERROR(DATEDIF($J2847,DATE(FY,1,1),"y"),0))</f>
        <v/>
      </c>
      <c r="U2847" s="38">
        <f>IF(OR($R2847=0,NOT(ISNUMBER($I2847))),0,IF(YEAR($I2847)+IF($Q2847=1,RetAgeO,RetAgeE)=FY,MONTH($I2847),IF(YEAR($I2847)+IF($Q2847=1,RetAgeO,RetAgeE)&lt;FY,1,0)))</f>
        <v/>
      </c>
      <c r="V2847" s="38">
        <f>IF(OR($R2847=0,NOT(ISNUMBER($K2847))),0,IF(YEAR($K2847)=FY,MONTH($K2847),IF(YEAR($K2847)&lt;FY,1,0)))</f>
        <v/>
      </c>
      <c r="W2847" s="38">
        <f>IF($R2847=0,0,MIN(12,IF(AND(ISNUMBER($O2847),$O2847&gt;=1,$O2847&lt;=12),INT($O2847),12),IF(AND(RetireExit="Yes",$U2847&gt;0),$U2847,12),IF(AND(ContractExit="Yes",$V2847&gt;0),$V2847,12)))</f>
        <v/>
      </c>
      <c r="X2847" s="37">
        <f>IF(ISNUMBER($P2847),$P2847,IncPct)</f>
        <v/>
      </c>
      <c r="Y2847" s="39">
        <f>IF($W2847=0,0,MAX(0,MIN($W2847,IncMonth-1))+MAX(0,$W2847-IncMonth+1)*(1+$X2847))</f>
        <v/>
      </c>
      <c r="Z2847" s="40">
        <f>IF($C2847="",0,IFERROR(INDEX(Departments!$B$5:$B$54,MATCH($C2847,Departments!$A$5:$A$54,0)),0))</f>
        <v/>
      </c>
      <c r="AA2847" s="41">
        <f>N($L2847)*$Y2847</f>
        <v/>
      </c>
      <c r="AB2847" s="41">
        <f>N($M2847)*$Y2847</f>
        <v/>
      </c>
      <c r="AC2847" s="41">
        <f>$AA2847*$Z2847</f>
        <v/>
      </c>
      <c r="AD2847" s="41">
        <f>$AA2847*BonusMonths/12</f>
        <v/>
      </c>
      <c r="AE2847" s="41">
        <f>($AA2847+SI_Gross*$AB2847)*IF($Q2847=1,SI_O,SI_E)</f>
        <v/>
      </c>
      <c r="AF2847" s="41">
        <f>IF($Q2847=1,0,$AA2847*EOSB)</f>
        <v/>
      </c>
      <c r="AG2847" s="41">
        <f>$AN2847*$W2847</f>
        <v/>
      </c>
      <c r="AH2847" s="41">
        <f>SUM($AA2847:$AG2847)</f>
        <v/>
      </c>
      <c r="AI2847" s="41">
        <f>12*($AM2847+$AN2847)</f>
        <v/>
      </c>
      <c r="AJ2847" s="41">
        <f>$AM2847*((IncMonth-1)+(13-IncMonth)*(1+$X2847))+12*$AN2847</f>
        <v/>
      </c>
      <c r="AK2847" s="41">
        <f>IF($R2847=1,N($L2847)+N($M2847),0)</f>
        <v/>
      </c>
      <c r="AL2847">
        <f>IF($C2847="","",IF(N($L2847)&lt;=0,"Basic salary missing",IF(ISNA(MATCH($C2847,Departments!$A$5:$A$54,0)),"Department not on Departments sheet",IF(AND($I2847&lt;&gt;"",NOT(ISNUMBER($I2847))),"Date of birth is text, not a date",IF(AND($K2847&lt;&gt;"",NOT(ISNUMBER($K2847))),"Contract end is text, not a date","")))))</f>
        <v/>
      </c>
      <c r="AM2847" s="41">
        <f>IF($R2847=0,0,N($L2847)*(1+$Z2847+BonusMonths/12+IF($Q2847=1,0,EOSB))+N($M2847)+(N($L2847)+SI_Gross*N($M2847))*IF($Q2847=1,SI_O,SI_E))</f>
        <v/>
      </c>
      <c r="AN2847" s="41">
        <f>IF($R2847=0,0,(IF($Q2847=1,MedO,MedE+Ticket)+Training)/12)</f>
        <v/>
      </c>
    </row>
    <row r="2848">
      <c r="I2848" s="35" t="n"/>
      <c r="J2848" s="35" t="n"/>
      <c r="K2848" s="35" t="n"/>
      <c r="L2848" s="36" t="n"/>
      <c r="M2848" s="36" t="n"/>
      <c r="P2848" s="37" t="n"/>
      <c r="Q2848" s="38">
        <f>IF($C2848="",0,IF(OR(LOWER(TRIM($G2848))="omani",LOWER(TRIM($G2848))="oman",LOWER(TRIM($G2848))="om",LOWER(TRIM($G2848))="local"),1,0))</f>
        <v/>
      </c>
      <c r="R2848" s="38">
        <f>IF($C2848="",0,IF(OR(ISNUMBER(SEARCH("resign",$N2848)),ISNUMBER(SEARCH("terminat",$N2848)),ISNUMBER(SEARCH("inactive",$N2848)),ISNUMBER(SEARCH("vacan",$N2848)),ISNUMBER(SEARCH("deceased",$N2848)),ISNUMBER(SEARCH("separated",$N2848))),0,1))</f>
        <v/>
      </c>
      <c r="S2848">
        <f>IF(OR($R2848=0,NOT(ISNUMBER($I2848))),"",IFERROR(DATEDIF($I2848,DATE(FY,1,1),"y"),""))</f>
        <v/>
      </c>
      <c r="T2848">
        <f>IF(OR($R2848=0,NOT(ISNUMBER($J2848))),"",IFERROR(DATEDIF($J2848,DATE(FY,1,1),"y"),0))</f>
        <v/>
      </c>
      <c r="U2848" s="38">
        <f>IF(OR($R2848=0,NOT(ISNUMBER($I2848))),0,IF(YEAR($I2848)+IF($Q2848=1,RetAgeO,RetAgeE)=FY,MONTH($I2848),IF(YEAR($I2848)+IF($Q2848=1,RetAgeO,RetAgeE)&lt;FY,1,0)))</f>
        <v/>
      </c>
      <c r="V2848" s="38">
        <f>IF(OR($R2848=0,NOT(ISNUMBER($K2848))),0,IF(YEAR($K2848)=FY,MONTH($K2848),IF(YEAR($K2848)&lt;FY,1,0)))</f>
        <v/>
      </c>
      <c r="W2848" s="38">
        <f>IF($R2848=0,0,MIN(12,IF(AND(ISNUMBER($O2848),$O2848&gt;=1,$O2848&lt;=12),INT($O2848),12),IF(AND(RetireExit="Yes",$U2848&gt;0),$U2848,12),IF(AND(ContractExit="Yes",$V2848&gt;0),$V2848,12)))</f>
        <v/>
      </c>
      <c r="X2848" s="37">
        <f>IF(ISNUMBER($P2848),$P2848,IncPct)</f>
        <v/>
      </c>
      <c r="Y2848" s="39">
        <f>IF($W2848=0,0,MAX(0,MIN($W2848,IncMonth-1))+MAX(0,$W2848-IncMonth+1)*(1+$X2848))</f>
        <v/>
      </c>
      <c r="Z2848" s="40">
        <f>IF($C2848="",0,IFERROR(INDEX(Departments!$B$5:$B$54,MATCH($C2848,Departments!$A$5:$A$54,0)),0))</f>
        <v/>
      </c>
      <c r="AA2848" s="41">
        <f>N($L2848)*$Y2848</f>
        <v/>
      </c>
      <c r="AB2848" s="41">
        <f>N($M2848)*$Y2848</f>
        <v/>
      </c>
      <c r="AC2848" s="41">
        <f>$AA2848*$Z2848</f>
        <v/>
      </c>
      <c r="AD2848" s="41">
        <f>$AA2848*BonusMonths/12</f>
        <v/>
      </c>
      <c r="AE2848" s="41">
        <f>($AA2848+SI_Gross*$AB2848)*IF($Q2848=1,SI_O,SI_E)</f>
        <v/>
      </c>
      <c r="AF2848" s="41">
        <f>IF($Q2848=1,0,$AA2848*EOSB)</f>
        <v/>
      </c>
      <c r="AG2848" s="41">
        <f>$AN2848*$W2848</f>
        <v/>
      </c>
      <c r="AH2848" s="41">
        <f>SUM($AA2848:$AG2848)</f>
        <v/>
      </c>
      <c r="AI2848" s="41">
        <f>12*($AM2848+$AN2848)</f>
        <v/>
      </c>
      <c r="AJ2848" s="41">
        <f>$AM2848*((IncMonth-1)+(13-IncMonth)*(1+$X2848))+12*$AN2848</f>
        <v/>
      </c>
      <c r="AK2848" s="41">
        <f>IF($R2848=1,N($L2848)+N($M2848),0)</f>
        <v/>
      </c>
      <c r="AL2848">
        <f>IF($C2848="","",IF(N($L2848)&lt;=0,"Basic salary missing",IF(ISNA(MATCH($C2848,Departments!$A$5:$A$54,0)),"Department not on Departments sheet",IF(AND($I2848&lt;&gt;"",NOT(ISNUMBER($I2848))),"Date of birth is text, not a date",IF(AND($K2848&lt;&gt;"",NOT(ISNUMBER($K2848))),"Contract end is text, not a date","")))))</f>
        <v/>
      </c>
      <c r="AM2848" s="41">
        <f>IF($R2848=0,0,N($L2848)*(1+$Z2848+BonusMonths/12+IF($Q2848=1,0,EOSB))+N($M2848)+(N($L2848)+SI_Gross*N($M2848))*IF($Q2848=1,SI_O,SI_E))</f>
        <v/>
      </c>
      <c r="AN2848" s="41">
        <f>IF($R2848=0,0,(IF($Q2848=1,MedO,MedE+Ticket)+Training)/12)</f>
        <v/>
      </c>
    </row>
    <row r="2849">
      <c r="I2849" s="35" t="n"/>
      <c r="J2849" s="35" t="n"/>
      <c r="K2849" s="35" t="n"/>
      <c r="L2849" s="36" t="n"/>
      <c r="M2849" s="36" t="n"/>
      <c r="P2849" s="37" t="n"/>
      <c r="Q2849" s="38">
        <f>IF($C2849="",0,IF(OR(LOWER(TRIM($G2849))="omani",LOWER(TRIM($G2849))="oman",LOWER(TRIM($G2849))="om",LOWER(TRIM($G2849))="local"),1,0))</f>
        <v/>
      </c>
      <c r="R2849" s="38">
        <f>IF($C2849="",0,IF(OR(ISNUMBER(SEARCH("resign",$N2849)),ISNUMBER(SEARCH("terminat",$N2849)),ISNUMBER(SEARCH("inactive",$N2849)),ISNUMBER(SEARCH("vacan",$N2849)),ISNUMBER(SEARCH("deceased",$N2849)),ISNUMBER(SEARCH("separated",$N2849))),0,1))</f>
        <v/>
      </c>
      <c r="S2849">
        <f>IF(OR($R2849=0,NOT(ISNUMBER($I2849))),"",IFERROR(DATEDIF($I2849,DATE(FY,1,1),"y"),""))</f>
        <v/>
      </c>
      <c r="T2849">
        <f>IF(OR($R2849=0,NOT(ISNUMBER($J2849))),"",IFERROR(DATEDIF($J2849,DATE(FY,1,1),"y"),0))</f>
        <v/>
      </c>
      <c r="U2849" s="38">
        <f>IF(OR($R2849=0,NOT(ISNUMBER($I2849))),0,IF(YEAR($I2849)+IF($Q2849=1,RetAgeO,RetAgeE)=FY,MONTH($I2849),IF(YEAR($I2849)+IF($Q2849=1,RetAgeO,RetAgeE)&lt;FY,1,0)))</f>
        <v/>
      </c>
      <c r="V2849" s="38">
        <f>IF(OR($R2849=0,NOT(ISNUMBER($K2849))),0,IF(YEAR($K2849)=FY,MONTH($K2849),IF(YEAR($K2849)&lt;FY,1,0)))</f>
        <v/>
      </c>
      <c r="W2849" s="38">
        <f>IF($R2849=0,0,MIN(12,IF(AND(ISNUMBER($O2849),$O2849&gt;=1,$O2849&lt;=12),INT($O2849),12),IF(AND(RetireExit="Yes",$U2849&gt;0),$U2849,12),IF(AND(ContractExit="Yes",$V2849&gt;0),$V2849,12)))</f>
        <v/>
      </c>
      <c r="X2849" s="37">
        <f>IF(ISNUMBER($P2849),$P2849,IncPct)</f>
        <v/>
      </c>
      <c r="Y2849" s="39">
        <f>IF($W2849=0,0,MAX(0,MIN($W2849,IncMonth-1))+MAX(0,$W2849-IncMonth+1)*(1+$X2849))</f>
        <v/>
      </c>
      <c r="Z2849" s="40">
        <f>IF($C2849="",0,IFERROR(INDEX(Departments!$B$5:$B$54,MATCH($C2849,Departments!$A$5:$A$54,0)),0))</f>
        <v/>
      </c>
      <c r="AA2849" s="41">
        <f>N($L2849)*$Y2849</f>
        <v/>
      </c>
      <c r="AB2849" s="41">
        <f>N($M2849)*$Y2849</f>
        <v/>
      </c>
      <c r="AC2849" s="41">
        <f>$AA2849*$Z2849</f>
        <v/>
      </c>
      <c r="AD2849" s="41">
        <f>$AA2849*BonusMonths/12</f>
        <v/>
      </c>
      <c r="AE2849" s="41">
        <f>($AA2849+SI_Gross*$AB2849)*IF($Q2849=1,SI_O,SI_E)</f>
        <v/>
      </c>
      <c r="AF2849" s="41">
        <f>IF($Q2849=1,0,$AA2849*EOSB)</f>
        <v/>
      </c>
      <c r="AG2849" s="41">
        <f>$AN2849*$W2849</f>
        <v/>
      </c>
      <c r="AH2849" s="41">
        <f>SUM($AA2849:$AG2849)</f>
        <v/>
      </c>
      <c r="AI2849" s="41">
        <f>12*($AM2849+$AN2849)</f>
        <v/>
      </c>
      <c r="AJ2849" s="41">
        <f>$AM2849*((IncMonth-1)+(13-IncMonth)*(1+$X2849))+12*$AN2849</f>
        <v/>
      </c>
      <c r="AK2849" s="41">
        <f>IF($R2849=1,N($L2849)+N($M2849),0)</f>
        <v/>
      </c>
      <c r="AL2849">
        <f>IF($C2849="","",IF(N($L2849)&lt;=0,"Basic salary missing",IF(ISNA(MATCH($C2849,Departments!$A$5:$A$54,0)),"Department not on Departments sheet",IF(AND($I2849&lt;&gt;"",NOT(ISNUMBER($I2849))),"Date of birth is text, not a date",IF(AND($K2849&lt;&gt;"",NOT(ISNUMBER($K2849))),"Contract end is text, not a date","")))))</f>
        <v/>
      </c>
      <c r="AM2849" s="41">
        <f>IF($R2849=0,0,N($L2849)*(1+$Z2849+BonusMonths/12+IF($Q2849=1,0,EOSB))+N($M2849)+(N($L2849)+SI_Gross*N($M2849))*IF($Q2849=1,SI_O,SI_E))</f>
        <v/>
      </c>
      <c r="AN2849" s="41">
        <f>IF($R2849=0,0,(IF($Q2849=1,MedO,MedE+Ticket)+Training)/12)</f>
        <v/>
      </c>
    </row>
    <row r="2850">
      <c r="I2850" s="35" t="n"/>
      <c r="J2850" s="35" t="n"/>
      <c r="K2850" s="35" t="n"/>
      <c r="L2850" s="36" t="n"/>
      <c r="M2850" s="36" t="n"/>
      <c r="P2850" s="37" t="n"/>
      <c r="Q2850" s="38">
        <f>IF($C2850="",0,IF(OR(LOWER(TRIM($G2850))="omani",LOWER(TRIM($G2850))="oman",LOWER(TRIM($G2850))="om",LOWER(TRIM($G2850))="local"),1,0))</f>
        <v/>
      </c>
      <c r="R2850" s="38">
        <f>IF($C2850="",0,IF(OR(ISNUMBER(SEARCH("resign",$N2850)),ISNUMBER(SEARCH("terminat",$N2850)),ISNUMBER(SEARCH("inactive",$N2850)),ISNUMBER(SEARCH("vacan",$N2850)),ISNUMBER(SEARCH("deceased",$N2850)),ISNUMBER(SEARCH("separated",$N2850))),0,1))</f>
        <v/>
      </c>
      <c r="S2850">
        <f>IF(OR($R2850=0,NOT(ISNUMBER($I2850))),"",IFERROR(DATEDIF($I2850,DATE(FY,1,1),"y"),""))</f>
        <v/>
      </c>
      <c r="T2850">
        <f>IF(OR($R2850=0,NOT(ISNUMBER($J2850))),"",IFERROR(DATEDIF($J2850,DATE(FY,1,1),"y"),0))</f>
        <v/>
      </c>
      <c r="U2850" s="38">
        <f>IF(OR($R2850=0,NOT(ISNUMBER($I2850))),0,IF(YEAR($I2850)+IF($Q2850=1,RetAgeO,RetAgeE)=FY,MONTH($I2850),IF(YEAR($I2850)+IF($Q2850=1,RetAgeO,RetAgeE)&lt;FY,1,0)))</f>
        <v/>
      </c>
      <c r="V2850" s="38">
        <f>IF(OR($R2850=0,NOT(ISNUMBER($K2850))),0,IF(YEAR($K2850)=FY,MONTH($K2850),IF(YEAR($K2850)&lt;FY,1,0)))</f>
        <v/>
      </c>
      <c r="W2850" s="38">
        <f>IF($R2850=0,0,MIN(12,IF(AND(ISNUMBER($O2850),$O2850&gt;=1,$O2850&lt;=12),INT($O2850),12),IF(AND(RetireExit="Yes",$U2850&gt;0),$U2850,12),IF(AND(ContractExit="Yes",$V2850&gt;0),$V2850,12)))</f>
        <v/>
      </c>
      <c r="X2850" s="37">
        <f>IF(ISNUMBER($P2850),$P2850,IncPct)</f>
        <v/>
      </c>
      <c r="Y2850" s="39">
        <f>IF($W2850=0,0,MAX(0,MIN($W2850,IncMonth-1))+MAX(0,$W2850-IncMonth+1)*(1+$X2850))</f>
        <v/>
      </c>
      <c r="Z2850" s="40">
        <f>IF($C2850="",0,IFERROR(INDEX(Departments!$B$5:$B$54,MATCH($C2850,Departments!$A$5:$A$54,0)),0))</f>
        <v/>
      </c>
      <c r="AA2850" s="41">
        <f>N($L2850)*$Y2850</f>
        <v/>
      </c>
      <c r="AB2850" s="41">
        <f>N($M2850)*$Y2850</f>
        <v/>
      </c>
      <c r="AC2850" s="41">
        <f>$AA2850*$Z2850</f>
        <v/>
      </c>
      <c r="AD2850" s="41">
        <f>$AA2850*BonusMonths/12</f>
        <v/>
      </c>
      <c r="AE2850" s="41">
        <f>($AA2850+SI_Gross*$AB2850)*IF($Q2850=1,SI_O,SI_E)</f>
        <v/>
      </c>
      <c r="AF2850" s="41">
        <f>IF($Q2850=1,0,$AA2850*EOSB)</f>
        <v/>
      </c>
      <c r="AG2850" s="41">
        <f>$AN2850*$W2850</f>
        <v/>
      </c>
      <c r="AH2850" s="41">
        <f>SUM($AA2850:$AG2850)</f>
        <v/>
      </c>
      <c r="AI2850" s="41">
        <f>12*($AM2850+$AN2850)</f>
        <v/>
      </c>
      <c r="AJ2850" s="41">
        <f>$AM2850*((IncMonth-1)+(13-IncMonth)*(1+$X2850))+12*$AN2850</f>
        <v/>
      </c>
      <c r="AK2850" s="41">
        <f>IF($R2850=1,N($L2850)+N($M2850),0)</f>
        <v/>
      </c>
      <c r="AL2850">
        <f>IF($C2850="","",IF(N($L2850)&lt;=0,"Basic salary missing",IF(ISNA(MATCH($C2850,Departments!$A$5:$A$54,0)),"Department not on Departments sheet",IF(AND($I2850&lt;&gt;"",NOT(ISNUMBER($I2850))),"Date of birth is text, not a date",IF(AND($K2850&lt;&gt;"",NOT(ISNUMBER($K2850))),"Contract end is text, not a date","")))))</f>
        <v/>
      </c>
      <c r="AM2850" s="41">
        <f>IF($R2850=0,0,N($L2850)*(1+$Z2850+BonusMonths/12+IF($Q2850=1,0,EOSB))+N($M2850)+(N($L2850)+SI_Gross*N($M2850))*IF($Q2850=1,SI_O,SI_E))</f>
        <v/>
      </c>
      <c r="AN2850" s="41">
        <f>IF($R2850=0,0,(IF($Q2850=1,MedO,MedE+Ticket)+Training)/12)</f>
        <v/>
      </c>
    </row>
    <row r="2851">
      <c r="I2851" s="35" t="n"/>
      <c r="J2851" s="35" t="n"/>
      <c r="K2851" s="35" t="n"/>
      <c r="L2851" s="36" t="n"/>
      <c r="M2851" s="36" t="n"/>
      <c r="P2851" s="37" t="n"/>
      <c r="Q2851" s="38">
        <f>IF($C2851="",0,IF(OR(LOWER(TRIM($G2851))="omani",LOWER(TRIM($G2851))="oman",LOWER(TRIM($G2851))="om",LOWER(TRIM($G2851))="local"),1,0))</f>
        <v/>
      </c>
      <c r="R2851" s="38">
        <f>IF($C2851="",0,IF(OR(ISNUMBER(SEARCH("resign",$N2851)),ISNUMBER(SEARCH("terminat",$N2851)),ISNUMBER(SEARCH("inactive",$N2851)),ISNUMBER(SEARCH("vacan",$N2851)),ISNUMBER(SEARCH("deceased",$N2851)),ISNUMBER(SEARCH("separated",$N2851))),0,1))</f>
        <v/>
      </c>
      <c r="S2851">
        <f>IF(OR($R2851=0,NOT(ISNUMBER($I2851))),"",IFERROR(DATEDIF($I2851,DATE(FY,1,1),"y"),""))</f>
        <v/>
      </c>
      <c r="T2851">
        <f>IF(OR($R2851=0,NOT(ISNUMBER($J2851))),"",IFERROR(DATEDIF($J2851,DATE(FY,1,1),"y"),0))</f>
        <v/>
      </c>
      <c r="U2851" s="38">
        <f>IF(OR($R2851=0,NOT(ISNUMBER($I2851))),0,IF(YEAR($I2851)+IF($Q2851=1,RetAgeO,RetAgeE)=FY,MONTH($I2851),IF(YEAR($I2851)+IF($Q2851=1,RetAgeO,RetAgeE)&lt;FY,1,0)))</f>
        <v/>
      </c>
      <c r="V2851" s="38">
        <f>IF(OR($R2851=0,NOT(ISNUMBER($K2851))),0,IF(YEAR($K2851)=FY,MONTH($K2851),IF(YEAR($K2851)&lt;FY,1,0)))</f>
        <v/>
      </c>
      <c r="W2851" s="38">
        <f>IF($R2851=0,0,MIN(12,IF(AND(ISNUMBER($O2851),$O2851&gt;=1,$O2851&lt;=12),INT($O2851),12),IF(AND(RetireExit="Yes",$U2851&gt;0),$U2851,12),IF(AND(ContractExit="Yes",$V2851&gt;0),$V2851,12)))</f>
        <v/>
      </c>
      <c r="X2851" s="37">
        <f>IF(ISNUMBER($P2851),$P2851,IncPct)</f>
        <v/>
      </c>
      <c r="Y2851" s="39">
        <f>IF($W2851=0,0,MAX(0,MIN($W2851,IncMonth-1))+MAX(0,$W2851-IncMonth+1)*(1+$X2851))</f>
        <v/>
      </c>
      <c r="Z2851" s="40">
        <f>IF($C2851="",0,IFERROR(INDEX(Departments!$B$5:$B$54,MATCH($C2851,Departments!$A$5:$A$54,0)),0))</f>
        <v/>
      </c>
      <c r="AA2851" s="41">
        <f>N($L2851)*$Y2851</f>
        <v/>
      </c>
      <c r="AB2851" s="41">
        <f>N($M2851)*$Y2851</f>
        <v/>
      </c>
      <c r="AC2851" s="41">
        <f>$AA2851*$Z2851</f>
        <v/>
      </c>
      <c r="AD2851" s="41">
        <f>$AA2851*BonusMonths/12</f>
        <v/>
      </c>
      <c r="AE2851" s="41">
        <f>($AA2851+SI_Gross*$AB2851)*IF($Q2851=1,SI_O,SI_E)</f>
        <v/>
      </c>
      <c r="AF2851" s="41">
        <f>IF($Q2851=1,0,$AA2851*EOSB)</f>
        <v/>
      </c>
      <c r="AG2851" s="41">
        <f>$AN2851*$W2851</f>
        <v/>
      </c>
      <c r="AH2851" s="41">
        <f>SUM($AA2851:$AG2851)</f>
        <v/>
      </c>
      <c r="AI2851" s="41">
        <f>12*($AM2851+$AN2851)</f>
        <v/>
      </c>
      <c r="AJ2851" s="41">
        <f>$AM2851*((IncMonth-1)+(13-IncMonth)*(1+$X2851))+12*$AN2851</f>
        <v/>
      </c>
      <c r="AK2851" s="41">
        <f>IF($R2851=1,N($L2851)+N($M2851),0)</f>
        <v/>
      </c>
      <c r="AL2851">
        <f>IF($C2851="","",IF(N($L2851)&lt;=0,"Basic salary missing",IF(ISNA(MATCH($C2851,Departments!$A$5:$A$54,0)),"Department not on Departments sheet",IF(AND($I2851&lt;&gt;"",NOT(ISNUMBER($I2851))),"Date of birth is text, not a date",IF(AND($K2851&lt;&gt;"",NOT(ISNUMBER($K2851))),"Contract end is text, not a date","")))))</f>
        <v/>
      </c>
      <c r="AM2851" s="41">
        <f>IF($R2851=0,0,N($L2851)*(1+$Z2851+BonusMonths/12+IF($Q2851=1,0,EOSB))+N($M2851)+(N($L2851)+SI_Gross*N($M2851))*IF($Q2851=1,SI_O,SI_E))</f>
        <v/>
      </c>
      <c r="AN2851" s="41">
        <f>IF($R2851=0,0,(IF($Q2851=1,MedO,MedE+Ticket)+Training)/12)</f>
        <v/>
      </c>
    </row>
    <row r="2852">
      <c r="I2852" s="35" t="n"/>
      <c r="J2852" s="35" t="n"/>
      <c r="K2852" s="35" t="n"/>
      <c r="L2852" s="36" t="n"/>
      <c r="M2852" s="36" t="n"/>
      <c r="P2852" s="37" t="n"/>
      <c r="Q2852" s="38">
        <f>IF($C2852="",0,IF(OR(LOWER(TRIM($G2852))="omani",LOWER(TRIM($G2852))="oman",LOWER(TRIM($G2852))="om",LOWER(TRIM($G2852))="local"),1,0))</f>
        <v/>
      </c>
      <c r="R2852" s="38">
        <f>IF($C2852="",0,IF(OR(ISNUMBER(SEARCH("resign",$N2852)),ISNUMBER(SEARCH("terminat",$N2852)),ISNUMBER(SEARCH("inactive",$N2852)),ISNUMBER(SEARCH("vacan",$N2852)),ISNUMBER(SEARCH("deceased",$N2852)),ISNUMBER(SEARCH("separated",$N2852))),0,1))</f>
        <v/>
      </c>
      <c r="S2852">
        <f>IF(OR($R2852=0,NOT(ISNUMBER($I2852))),"",IFERROR(DATEDIF($I2852,DATE(FY,1,1),"y"),""))</f>
        <v/>
      </c>
      <c r="T2852">
        <f>IF(OR($R2852=0,NOT(ISNUMBER($J2852))),"",IFERROR(DATEDIF($J2852,DATE(FY,1,1),"y"),0))</f>
        <v/>
      </c>
      <c r="U2852" s="38">
        <f>IF(OR($R2852=0,NOT(ISNUMBER($I2852))),0,IF(YEAR($I2852)+IF($Q2852=1,RetAgeO,RetAgeE)=FY,MONTH($I2852),IF(YEAR($I2852)+IF($Q2852=1,RetAgeO,RetAgeE)&lt;FY,1,0)))</f>
        <v/>
      </c>
      <c r="V2852" s="38">
        <f>IF(OR($R2852=0,NOT(ISNUMBER($K2852))),0,IF(YEAR($K2852)=FY,MONTH($K2852),IF(YEAR($K2852)&lt;FY,1,0)))</f>
        <v/>
      </c>
      <c r="W2852" s="38">
        <f>IF($R2852=0,0,MIN(12,IF(AND(ISNUMBER($O2852),$O2852&gt;=1,$O2852&lt;=12),INT($O2852),12),IF(AND(RetireExit="Yes",$U2852&gt;0),$U2852,12),IF(AND(ContractExit="Yes",$V2852&gt;0),$V2852,12)))</f>
        <v/>
      </c>
      <c r="X2852" s="37">
        <f>IF(ISNUMBER($P2852),$P2852,IncPct)</f>
        <v/>
      </c>
      <c r="Y2852" s="39">
        <f>IF($W2852=0,0,MAX(0,MIN($W2852,IncMonth-1))+MAX(0,$W2852-IncMonth+1)*(1+$X2852))</f>
        <v/>
      </c>
      <c r="Z2852" s="40">
        <f>IF($C2852="",0,IFERROR(INDEX(Departments!$B$5:$B$54,MATCH($C2852,Departments!$A$5:$A$54,0)),0))</f>
        <v/>
      </c>
      <c r="AA2852" s="41">
        <f>N($L2852)*$Y2852</f>
        <v/>
      </c>
      <c r="AB2852" s="41">
        <f>N($M2852)*$Y2852</f>
        <v/>
      </c>
      <c r="AC2852" s="41">
        <f>$AA2852*$Z2852</f>
        <v/>
      </c>
      <c r="AD2852" s="41">
        <f>$AA2852*BonusMonths/12</f>
        <v/>
      </c>
      <c r="AE2852" s="41">
        <f>($AA2852+SI_Gross*$AB2852)*IF($Q2852=1,SI_O,SI_E)</f>
        <v/>
      </c>
      <c r="AF2852" s="41">
        <f>IF($Q2852=1,0,$AA2852*EOSB)</f>
        <v/>
      </c>
      <c r="AG2852" s="41">
        <f>$AN2852*$W2852</f>
        <v/>
      </c>
      <c r="AH2852" s="41">
        <f>SUM($AA2852:$AG2852)</f>
        <v/>
      </c>
      <c r="AI2852" s="41">
        <f>12*($AM2852+$AN2852)</f>
        <v/>
      </c>
      <c r="AJ2852" s="41">
        <f>$AM2852*((IncMonth-1)+(13-IncMonth)*(1+$X2852))+12*$AN2852</f>
        <v/>
      </c>
      <c r="AK2852" s="41">
        <f>IF($R2852=1,N($L2852)+N($M2852),0)</f>
        <v/>
      </c>
      <c r="AL2852">
        <f>IF($C2852="","",IF(N($L2852)&lt;=0,"Basic salary missing",IF(ISNA(MATCH($C2852,Departments!$A$5:$A$54,0)),"Department not on Departments sheet",IF(AND($I2852&lt;&gt;"",NOT(ISNUMBER($I2852))),"Date of birth is text, not a date",IF(AND($K2852&lt;&gt;"",NOT(ISNUMBER($K2852))),"Contract end is text, not a date","")))))</f>
        <v/>
      </c>
      <c r="AM2852" s="41">
        <f>IF($R2852=0,0,N($L2852)*(1+$Z2852+BonusMonths/12+IF($Q2852=1,0,EOSB))+N($M2852)+(N($L2852)+SI_Gross*N($M2852))*IF($Q2852=1,SI_O,SI_E))</f>
        <v/>
      </c>
      <c r="AN2852" s="41">
        <f>IF($R2852=0,0,(IF($Q2852=1,MedO,MedE+Ticket)+Training)/12)</f>
        <v/>
      </c>
    </row>
    <row r="2853">
      <c r="I2853" s="35" t="n"/>
      <c r="J2853" s="35" t="n"/>
      <c r="K2853" s="35" t="n"/>
      <c r="L2853" s="36" t="n"/>
      <c r="M2853" s="36" t="n"/>
      <c r="P2853" s="37" t="n"/>
      <c r="Q2853" s="38">
        <f>IF($C2853="",0,IF(OR(LOWER(TRIM($G2853))="omani",LOWER(TRIM($G2853))="oman",LOWER(TRIM($G2853))="om",LOWER(TRIM($G2853))="local"),1,0))</f>
        <v/>
      </c>
      <c r="R2853" s="38">
        <f>IF($C2853="",0,IF(OR(ISNUMBER(SEARCH("resign",$N2853)),ISNUMBER(SEARCH("terminat",$N2853)),ISNUMBER(SEARCH("inactive",$N2853)),ISNUMBER(SEARCH("vacan",$N2853)),ISNUMBER(SEARCH("deceased",$N2853)),ISNUMBER(SEARCH("separated",$N2853))),0,1))</f>
        <v/>
      </c>
      <c r="S2853">
        <f>IF(OR($R2853=0,NOT(ISNUMBER($I2853))),"",IFERROR(DATEDIF($I2853,DATE(FY,1,1),"y"),""))</f>
        <v/>
      </c>
      <c r="T2853">
        <f>IF(OR($R2853=0,NOT(ISNUMBER($J2853))),"",IFERROR(DATEDIF($J2853,DATE(FY,1,1),"y"),0))</f>
        <v/>
      </c>
      <c r="U2853" s="38">
        <f>IF(OR($R2853=0,NOT(ISNUMBER($I2853))),0,IF(YEAR($I2853)+IF($Q2853=1,RetAgeO,RetAgeE)=FY,MONTH($I2853),IF(YEAR($I2853)+IF($Q2853=1,RetAgeO,RetAgeE)&lt;FY,1,0)))</f>
        <v/>
      </c>
      <c r="V2853" s="38">
        <f>IF(OR($R2853=0,NOT(ISNUMBER($K2853))),0,IF(YEAR($K2853)=FY,MONTH($K2853),IF(YEAR($K2853)&lt;FY,1,0)))</f>
        <v/>
      </c>
      <c r="W2853" s="38">
        <f>IF($R2853=0,0,MIN(12,IF(AND(ISNUMBER($O2853),$O2853&gt;=1,$O2853&lt;=12),INT($O2853),12),IF(AND(RetireExit="Yes",$U2853&gt;0),$U2853,12),IF(AND(ContractExit="Yes",$V2853&gt;0),$V2853,12)))</f>
        <v/>
      </c>
      <c r="X2853" s="37">
        <f>IF(ISNUMBER($P2853),$P2853,IncPct)</f>
        <v/>
      </c>
      <c r="Y2853" s="39">
        <f>IF($W2853=0,0,MAX(0,MIN($W2853,IncMonth-1))+MAX(0,$W2853-IncMonth+1)*(1+$X2853))</f>
        <v/>
      </c>
      <c r="Z2853" s="40">
        <f>IF($C2853="",0,IFERROR(INDEX(Departments!$B$5:$B$54,MATCH($C2853,Departments!$A$5:$A$54,0)),0))</f>
        <v/>
      </c>
      <c r="AA2853" s="41">
        <f>N($L2853)*$Y2853</f>
        <v/>
      </c>
      <c r="AB2853" s="41">
        <f>N($M2853)*$Y2853</f>
        <v/>
      </c>
      <c r="AC2853" s="41">
        <f>$AA2853*$Z2853</f>
        <v/>
      </c>
      <c r="AD2853" s="41">
        <f>$AA2853*BonusMonths/12</f>
        <v/>
      </c>
      <c r="AE2853" s="41">
        <f>($AA2853+SI_Gross*$AB2853)*IF($Q2853=1,SI_O,SI_E)</f>
        <v/>
      </c>
      <c r="AF2853" s="41">
        <f>IF($Q2853=1,0,$AA2853*EOSB)</f>
        <v/>
      </c>
      <c r="AG2853" s="41">
        <f>$AN2853*$W2853</f>
        <v/>
      </c>
      <c r="AH2853" s="41">
        <f>SUM($AA2853:$AG2853)</f>
        <v/>
      </c>
      <c r="AI2853" s="41">
        <f>12*($AM2853+$AN2853)</f>
        <v/>
      </c>
      <c r="AJ2853" s="41">
        <f>$AM2853*((IncMonth-1)+(13-IncMonth)*(1+$X2853))+12*$AN2853</f>
        <v/>
      </c>
      <c r="AK2853" s="41">
        <f>IF($R2853=1,N($L2853)+N($M2853),0)</f>
        <v/>
      </c>
      <c r="AL2853">
        <f>IF($C2853="","",IF(N($L2853)&lt;=0,"Basic salary missing",IF(ISNA(MATCH($C2853,Departments!$A$5:$A$54,0)),"Department not on Departments sheet",IF(AND($I2853&lt;&gt;"",NOT(ISNUMBER($I2853))),"Date of birth is text, not a date",IF(AND($K2853&lt;&gt;"",NOT(ISNUMBER($K2853))),"Contract end is text, not a date","")))))</f>
        <v/>
      </c>
      <c r="AM2853" s="41">
        <f>IF($R2853=0,0,N($L2853)*(1+$Z2853+BonusMonths/12+IF($Q2853=1,0,EOSB))+N($M2853)+(N($L2853)+SI_Gross*N($M2853))*IF($Q2853=1,SI_O,SI_E))</f>
        <v/>
      </c>
      <c r="AN2853" s="41">
        <f>IF($R2853=0,0,(IF($Q2853=1,MedO,MedE+Ticket)+Training)/12)</f>
        <v/>
      </c>
    </row>
    <row r="2854">
      <c r="I2854" s="35" t="n"/>
      <c r="J2854" s="35" t="n"/>
      <c r="K2854" s="35" t="n"/>
      <c r="L2854" s="36" t="n"/>
      <c r="M2854" s="36" t="n"/>
      <c r="P2854" s="37" t="n"/>
      <c r="Q2854" s="38">
        <f>IF($C2854="",0,IF(OR(LOWER(TRIM($G2854))="omani",LOWER(TRIM($G2854))="oman",LOWER(TRIM($G2854))="om",LOWER(TRIM($G2854))="local"),1,0))</f>
        <v/>
      </c>
      <c r="R2854" s="38">
        <f>IF($C2854="",0,IF(OR(ISNUMBER(SEARCH("resign",$N2854)),ISNUMBER(SEARCH("terminat",$N2854)),ISNUMBER(SEARCH("inactive",$N2854)),ISNUMBER(SEARCH("vacan",$N2854)),ISNUMBER(SEARCH("deceased",$N2854)),ISNUMBER(SEARCH("separated",$N2854))),0,1))</f>
        <v/>
      </c>
      <c r="S2854">
        <f>IF(OR($R2854=0,NOT(ISNUMBER($I2854))),"",IFERROR(DATEDIF($I2854,DATE(FY,1,1),"y"),""))</f>
        <v/>
      </c>
      <c r="T2854">
        <f>IF(OR($R2854=0,NOT(ISNUMBER($J2854))),"",IFERROR(DATEDIF($J2854,DATE(FY,1,1),"y"),0))</f>
        <v/>
      </c>
      <c r="U2854" s="38">
        <f>IF(OR($R2854=0,NOT(ISNUMBER($I2854))),0,IF(YEAR($I2854)+IF($Q2854=1,RetAgeO,RetAgeE)=FY,MONTH($I2854),IF(YEAR($I2854)+IF($Q2854=1,RetAgeO,RetAgeE)&lt;FY,1,0)))</f>
        <v/>
      </c>
      <c r="V2854" s="38">
        <f>IF(OR($R2854=0,NOT(ISNUMBER($K2854))),0,IF(YEAR($K2854)=FY,MONTH($K2854),IF(YEAR($K2854)&lt;FY,1,0)))</f>
        <v/>
      </c>
      <c r="W2854" s="38">
        <f>IF($R2854=0,0,MIN(12,IF(AND(ISNUMBER($O2854),$O2854&gt;=1,$O2854&lt;=12),INT($O2854),12),IF(AND(RetireExit="Yes",$U2854&gt;0),$U2854,12),IF(AND(ContractExit="Yes",$V2854&gt;0),$V2854,12)))</f>
        <v/>
      </c>
      <c r="X2854" s="37">
        <f>IF(ISNUMBER($P2854),$P2854,IncPct)</f>
        <v/>
      </c>
      <c r="Y2854" s="39">
        <f>IF($W2854=0,0,MAX(0,MIN($W2854,IncMonth-1))+MAX(0,$W2854-IncMonth+1)*(1+$X2854))</f>
        <v/>
      </c>
      <c r="Z2854" s="40">
        <f>IF($C2854="",0,IFERROR(INDEX(Departments!$B$5:$B$54,MATCH($C2854,Departments!$A$5:$A$54,0)),0))</f>
        <v/>
      </c>
      <c r="AA2854" s="41">
        <f>N($L2854)*$Y2854</f>
        <v/>
      </c>
      <c r="AB2854" s="41">
        <f>N($M2854)*$Y2854</f>
        <v/>
      </c>
      <c r="AC2854" s="41">
        <f>$AA2854*$Z2854</f>
        <v/>
      </c>
      <c r="AD2854" s="41">
        <f>$AA2854*BonusMonths/12</f>
        <v/>
      </c>
      <c r="AE2854" s="41">
        <f>($AA2854+SI_Gross*$AB2854)*IF($Q2854=1,SI_O,SI_E)</f>
        <v/>
      </c>
      <c r="AF2854" s="41">
        <f>IF($Q2854=1,0,$AA2854*EOSB)</f>
        <v/>
      </c>
      <c r="AG2854" s="41">
        <f>$AN2854*$W2854</f>
        <v/>
      </c>
      <c r="AH2854" s="41">
        <f>SUM($AA2854:$AG2854)</f>
        <v/>
      </c>
      <c r="AI2854" s="41">
        <f>12*($AM2854+$AN2854)</f>
        <v/>
      </c>
      <c r="AJ2854" s="41">
        <f>$AM2854*((IncMonth-1)+(13-IncMonth)*(1+$X2854))+12*$AN2854</f>
        <v/>
      </c>
      <c r="AK2854" s="41">
        <f>IF($R2854=1,N($L2854)+N($M2854),0)</f>
        <v/>
      </c>
      <c r="AL2854">
        <f>IF($C2854="","",IF(N($L2854)&lt;=0,"Basic salary missing",IF(ISNA(MATCH($C2854,Departments!$A$5:$A$54,0)),"Department not on Departments sheet",IF(AND($I2854&lt;&gt;"",NOT(ISNUMBER($I2854))),"Date of birth is text, not a date",IF(AND($K2854&lt;&gt;"",NOT(ISNUMBER($K2854))),"Contract end is text, not a date","")))))</f>
        <v/>
      </c>
      <c r="AM2854" s="41">
        <f>IF($R2854=0,0,N($L2854)*(1+$Z2854+BonusMonths/12+IF($Q2854=1,0,EOSB))+N($M2854)+(N($L2854)+SI_Gross*N($M2854))*IF($Q2854=1,SI_O,SI_E))</f>
        <v/>
      </c>
      <c r="AN2854" s="41">
        <f>IF($R2854=0,0,(IF($Q2854=1,MedO,MedE+Ticket)+Training)/12)</f>
        <v/>
      </c>
    </row>
    <row r="2855">
      <c r="I2855" s="35" t="n"/>
      <c r="J2855" s="35" t="n"/>
      <c r="K2855" s="35" t="n"/>
      <c r="L2855" s="36" t="n"/>
      <c r="M2855" s="36" t="n"/>
      <c r="P2855" s="37" t="n"/>
      <c r="Q2855" s="38">
        <f>IF($C2855="",0,IF(OR(LOWER(TRIM($G2855))="omani",LOWER(TRIM($G2855))="oman",LOWER(TRIM($G2855))="om",LOWER(TRIM($G2855))="local"),1,0))</f>
        <v/>
      </c>
      <c r="R2855" s="38">
        <f>IF($C2855="",0,IF(OR(ISNUMBER(SEARCH("resign",$N2855)),ISNUMBER(SEARCH("terminat",$N2855)),ISNUMBER(SEARCH("inactive",$N2855)),ISNUMBER(SEARCH("vacan",$N2855)),ISNUMBER(SEARCH("deceased",$N2855)),ISNUMBER(SEARCH("separated",$N2855))),0,1))</f>
        <v/>
      </c>
      <c r="S2855">
        <f>IF(OR($R2855=0,NOT(ISNUMBER($I2855))),"",IFERROR(DATEDIF($I2855,DATE(FY,1,1),"y"),""))</f>
        <v/>
      </c>
      <c r="T2855">
        <f>IF(OR($R2855=0,NOT(ISNUMBER($J2855))),"",IFERROR(DATEDIF($J2855,DATE(FY,1,1),"y"),0))</f>
        <v/>
      </c>
      <c r="U2855" s="38">
        <f>IF(OR($R2855=0,NOT(ISNUMBER($I2855))),0,IF(YEAR($I2855)+IF($Q2855=1,RetAgeO,RetAgeE)=FY,MONTH($I2855),IF(YEAR($I2855)+IF($Q2855=1,RetAgeO,RetAgeE)&lt;FY,1,0)))</f>
        <v/>
      </c>
      <c r="V2855" s="38">
        <f>IF(OR($R2855=0,NOT(ISNUMBER($K2855))),0,IF(YEAR($K2855)=FY,MONTH($K2855),IF(YEAR($K2855)&lt;FY,1,0)))</f>
        <v/>
      </c>
      <c r="W2855" s="38">
        <f>IF($R2855=0,0,MIN(12,IF(AND(ISNUMBER($O2855),$O2855&gt;=1,$O2855&lt;=12),INT($O2855),12),IF(AND(RetireExit="Yes",$U2855&gt;0),$U2855,12),IF(AND(ContractExit="Yes",$V2855&gt;0),$V2855,12)))</f>
        <v/>
      </c>
      <c r="X2855" s="37">
        <f>IF(ISNUMBER($P2855),$P2855,IncPct)</f>
        <v/>
      </c>
      <c r="Y2855" s="39">
        <f>IF($W2855=0,0,MAX(0,MIN($W2855,IncMonth-1))+MAX(0,$W2855-IncMonth+1)*(1+$X2855))</f>
        <v/>
      </c>
      <c r="Z2855" s="40">
        <f>IF($C2855="",0,IFERROR(INDEX(Departments!$B$5:$B$54,MATCH($C2855,Departments!$A$5:$A$54,0)),0))</f>
        <v/>
      </c>
      <c r="AA2855" s="41">
        <f>N($L2855)*$Y2855</f>
        <v/>
      </c>
      <c r="AB2855" s="41">
        <f>N($M2855)*$Y2855</f>
        <v/>
      </c>
      <c r="AC2855" s="41">
        <f>$AA2855*$Z2855</f>
        <v/>
      </c>
      <c r="AD2855" s="41">
        <f>$AA2855*BonusMonths/12</f>
        <v/>
      </c>
      <c r="AE2855" s="41">
        <f>($AA2855+SI_Gross*$AB2855)*IF($Q2855=1,SI_O,SI_E)</f>
        <v/>
      </c>
      <c r="AF2855" s="41">
        <f>IF($Q2855=1,0,$AA2855*EOSB)</f>
        <v/>
      </c>
      <c r="AG2855" s="41">
        <f>$AN2855*$W2855</f>
        <v/>
      </c>
      <c r="AH2855" s="41">
        <f>SUM($AA2855:$AG2855)</f>
        <v/>
      </c>
      <c r="AI2855" s="41">
        <f>12*($AM2855+$AN2855)</f>
        <v/>
      </c>
      <c r="AJ2855" s="41">
        <f>$AM2855*((IncMonth-1)+(13-IncMonth)*(1+$X2855))+12*$AN2855</f>
        <v/>
      </c>
      <c r="AK2855" s="41">
        <f>IF($R2855=1,N($L2855)+N($M2855),0)</f>
        <v/>
      </c>
      <c r="AL2855">
        <f>IF($C2855="","",IF(N($L2855)&lt;=0,"Basic salary missing",IF(ISNA(MATCH($C2855,Departments!$A$5:$A$54,0)),"Department not on Departments sheet",IF(AND($I2855&lt;&gt;"",NOT(ISNUMBER($I2855))),"Date of birth is text, not a date",IF(AND($K2855&lt;&gt;"",NOT(ISNUMBER($K2855))),"Contract end is text, not a date","")))))</f>
        <v/>
      </c>
      <c r="AM2855" s="41">
        <f>IF($R2855=0,0,N($L2855)*(1+$Z2855+BonusMonths/12+IF($Q2855=1,0,EOSB))+N($M2855)+(N($L2855)+SI_Gross*N($M2855))*IF($Q2855=1,SI_O,SI_E))</f>
        <v/>
      </c>
      <c r="AN2855" s="41">
        <f>IF($R2855=0,0,(IF($Q2855=1,MedO,MedE+Ticket)+Training)/12)</f>
        <v/>
      </c>
    </row>
    <row r="2856">
      <c r="I2856" s="35" t="n"/>
      <c r="J2856" s="35" t="n"/>
      <c r="K2856" s="35" t="n"/>
      <c r="L2856" s="36" t="n"/>
      <c r="M2856" s="36" t="n"/>
      <c r="P2856" s="37" t="n"/>
      <c r="Q2856" s="38">
        <f>IF($C2856="",0,IF(OR(LOWER(TRIM($G2856))="omani",LOWER(TRIM($G2856))="oman",LOWER(TRIM($G2856))="om",LOWER(TRIM($G2856))="local"),1,0))</f>
        <v/>
      </c>
      <c r="R2856" s="38">
        <f>IF($C2856="",0,IF(OR(ISNUMBER(SEARCH("resign",$N2856)),ISNUMBER(SEARCH("terminat",$N2856)),ISNUMBER(SEARCH("inactive",$N2856)),ISNUMBER(SEARCH("vacan",$N2856)),ISNUMBER(SEARCH("deceased",$N2856)),ISNUMBER(SEARCH("separated",$N2856))),0,1))</f>
        <v/>
      </c>
      <c r="S2856">
        <f>IF(OR($R2856=0,NOT(ISNUMBER($I2856))),"",IFERROR(DATEDIF($I2856,DATE(FY,1,1),"y"),""))</f>
        <v/>
      </c>
      <c r="T2856">
        <f>IF(OR($R2856=0,NOT(ISNUMBER($J2856))),"",IFERROR(DATEDIF($J2856,DATE(FY,1,1),"y"),0))</f>
        <v/>
      </c>
      <c r="U2856" s="38">
        <f>IF(OR($R2856=0,NOT(ISNUMBER($I2856))),0,IF(YEAR($I2856)+IF($Q2856=1,RetAgeO,RetAgeE)=FY,MONTH($I2856),IF(YEAR($I2856)+IF($Q2856=1,RetAgeO,RetAgeE)&lt;FY,1,0)))</f>
        <v/>
      </c>
      <c r="V2856" s="38">
        <f>IF(OR($R2856=0,NOT(ISNUMBER($K2856))),0,IF(YEAR($K2856)=FY,MONTH($K2856),IF(YEAR($K2856)&lt;FY,1,0)))</f>
        <v/>
      </c>
      <c r="W2856" s="38">
        <f>IF($R2856=0,0,MIN(12,IF(AND(ISNUMBER($O2856),$O2856&gt;=1,$O2856&lt;=12),INT($O2856),12),IF(AND(RetireExit="Yes",$U2856&gt;0),$U2856,12),IF(AND(ContractExit="Yes",$V2856&gt;0),$V2856,12)))</f>
        <v/>
      </c>
      <c r="X2856" s="37">
        <f>IF(ISNUMBER($P2856),$P2856,IncPct)</f>
        <v/>
      </c>
      <c r="Y2856" s="39">
        <f>IF($W2856=0,0,MAX(0,MIN($W2856,IncMonth-1))+MAX(0,$W2856-IncMonth+1)*(1+$X2856))</f>
        <v/>
      </c>
      <c r="Z2856" s="40">
        <f>IF($C2856="",0,IFERROR(INDEX(Departments!$B$5:$B$54,MATCH($C2856,Departments!$A$5:$A$54,0)),0))</f>
        <v/>
      </c>
      <c r="AA2856" s="41">
        <f>N($L2856)*$Y2856</f>
        <v/>
      </c>
      <c r="AB2856" s="41">
        <f>N($M2856)*$Y2856</f>
        <v/>
      </c>
      <c r="AC2856" s="41">
        <f>$AA2856*$Z2856</f>
        <v/>
      </c>
      <c r="AD2856" s="41">
        <f>$AA2856*BonusMonths/12</f>
        <v/>
      </c>
      <c r="AE2856" s="41">
        <f>($AA2856+SI_Gross*$AB2856)*IF($Q2856=1,SI_O,SI_E)</f>
        <v/>
      </c>
      <c r="AF2856" s="41">
        <f>IF($Q2856=1,0,$AA2856*EOSB)</f>
        <v/>
      </c>
      <c r="AG2856" s="41">
        <f>$AN2856*$W2856</f>
        <v/>
      </c>
      <c r="AH2856" s="41">
        <f>SUM($AA2856:$AG2856)</f>
        <v/>
      </c>
      <c r="AI2856" s="41">
        <f>12*($AM2856+$AN2856)</f>
        <v/>
      </c>
      <c r="AJ2856" s="41">
        <f>$AM2856*((IncMonth-1)+(13-IncMonth)*(1+$X2856))+12*$AN2856</f>
        <v/>
      </c>
      <c r="AK2856" s="41">
        <f>IF($R2856=1,N($L2856)+N($M2856),0)</f>
        <v/>
      </c>
      <c r="AL2856">
        <f>IF($C2856="","",IF(N($L2856)&lt;=0,"Basic salary missing",IF(ISNA(MATCH($C2856,Departments!$A$5:$A$54,0)),"Department not on Departments sheet",IF(AND($I2856&lt;&gt;"",NOT(ISNUMBER($I2856))),"Date of birth is text, not a date",IF(AND($K2856&lt;&gt;"",NOT(ISNUMBER($K2856))),"Contract end is text, not a date","")))))</f>
        <v/>
      </c>
      <c r="AM2856" s="41">
        <f>IF($R2856=0,0,N($L2856)*(1+$Z2856+BonusMonths/12+IF($Q2856=1,0,EOSB))+N($M2856)+(N($L2856)+SI_Gross*N($M2856))*IF($Q2856=1,SI_O,SI_E))</f>
        <v/>
      </c>
      <c r="AN2856" s="41">
        <f>IF($R2856=0,0,(IF($Q2856=1,MedO,MedE+Ticket)+Training)/12)</f>
        <v/>
      </c>
    </row>
    <row r="2857">
      <c r="I2857" s="35" t="n"/>
      <c r="J2857" s="35" t="n"/>
      <c r="K2857" s="35" t="n"/>
      <c r="L2857" s="36" t="n"/>
      <c r="M2857" s="36" t="n"/>
      <c r="P2857" s="37" t="n"/>
      <c r="Q2857" s="38">
        <f>IF($C2857="",0,IF(OR(LOWER(TRIM($G2857))="omani",LOWER(TRIM($G2857))="oman",LOWER(TRIM($G2857))="om",LOWER(TRIM($G2857))="local"),1,0))</f>
        <v/>
      </c>
      <c r="R2857" s="38">
        <f>IF($C2857="",0,IF(OR(ISNUMBER(SEARCH("resign",$N2857)),ISNUMBER(SEARCH("terminat",$N2857)),ISNUMBER(SEARCH("inactive",$N2857)),ISNUMBER(SEARCH("vacan",$N2857)),ISNUMBER(SEARCH("deceased",$N2857)),ISNUMBER(SEARCH("separated",$N2857))),0,1))</f>
        <v/>
      </c>
      <c r="S2857">
        <f>IF(OR($R2857=0,NOT(ISNUMBER($I2857))),"",IFERROR(DATEDIF($I2857,DATE(FY,1,1),"y"),""))</f>
        <v/>
      </c>
      <c r="T2857">
        <f>IF(OR($R2857=0,NOT(ISNUMBER($J2857))),"",IFERROR(DATEDIF($J2857,DATE(FY,1,1),"y"),0))</f>
        <v/>
      </c>
      <c r="U2857" s="38">
        <f>IF(OR($R2857=0,NOT(ISNUMBER($I2857))),0,IF(YEAR($I2857)+IF($Q2857=1,RetAgeO,RetAgeE)=FY,MONTH($I2857),IF(YEAR($I2857)+IF($Q2857=1,RetAgeO,RetAgeE)&lt;FY,1,0)))</f>
        <v/>
      </c>
      <c r="V2857" s="38">
        <f>IF(OR($R2857=0,NOT(ISNUMBER($K2857))),0,IF(YEAR($K2857)=FY,MONTH($K2857),IF(YEAR($K2857)&lt;FY,1,0)))</f>
        <v/>
      </c>
      <c r="W2857" s="38">
        <f>IF($R2857=0,0,MIN(12,IF(AND(ISNUMBER($O2857),$O2857&gt;=1,$O2857&lt;=12),INT($O2857),12),IF(AND(RetireExit="Yes",$U2857&gt;0),$U2857,12),IF(AND(ContractExit="Yes",$V2857&gt;0),$V2857,12)))</f>
        <v/>
      </c>
      <c r="X2857" s="37">
        <f>IF(ISNUMBER($P2857),$P2857,IncPct)</f>
        <v/>
      </c>
      <c r="Y2857" s="39">
        <f>IF($W2857=0,0,MAX(0,MIN($W2857,IncMonth-1))+MAX(0,$W2857-IncMonth+1)*(1+$X2857))</f>
        <v/>
      </c>
      <c r="Z2857" s="40">
        <f>IF($C2857="",0,IFERROR(INDEX(Departments!$B$5:$B$54,MATCH($C2857,Departments!$A$5:$A$54,0)),0))</f>
        <v/>
      </c>
      <c r="AA2857" s="41">
        <f>N($L2857)*$Y2857</f>
        <v/>
      </c>
      <c r="AB2857" s="41">
        <f>N($M2857)*$Y2857</f>
        <v/>
      </c>
      <c r="AC2857" s="41">
        <f>$AA2857*$Z2857</f>
        <v/>
      </c>
      <c r="AD2857" s="41">
        <f>$AA2857*BonusMonths/12</f>
        <v/>
      </c>
      <c r="AE2857" s="41">
        <f>($AA2857+SI_Gross*$AB2857)*IF($Q2857=1,SI_O,SI_E)</f>
        <v/>
      </c>
      <c r="AF2857" s="41">
        <f>IF($Q2857=1,0,$AA2857*EOSB)</f>
        <v/>
      </c>
      <c r="AG2857" s="41">
        <f>$AN2857*$W2857</f>
        <v/>
      </c>
      <c r="AH2857" s="41">
        <f>SUM($AA2857:$AG2857)</f>
        <v/>
      </c>
      <c r="AI2857" s="41">
        <f>12*($AM2857+$AN2857)</f>
        <v/>
      </c>
      <c r="AJ2857" s="41">
        <f>$AM2857*((IncMonth-1)+(13-IncMonth)*(1+$X2857))+12*$AN2857</f>
        <v/>
      </c>
      <c r="AK2857" s="41">
        <f>IF($R2857=1,N($L2857)+N($M2857),0)</f>
        <v/>
      </c>
      <c r="AL2857">
        <f>IF($C2857="","",IF(N($L2857)&lt;=0,"Basic salary missing",IF(ISNA(MATCH($C2857,Departments!$A$5:$A$54,0)),"Department not on Departments sheet",IF(AND($I2857&lt;&gt;"",NOT(ISNUMBER($I2857))),"Date of birth is text, not a date",IF(AND($K2857&lt;&gt;"",NOT(ISNUMBER($K2857))),"Contract end is text, not a date","")))))</f>
        <v/>
      </c>
      <c r="AM2857" s="41">
        <f>IF($R2857=0,0,N($L2857)*(1+$Z2857+BonusMonths/12+IF($Q2857=1,0,EOSB))+N($M2857)+(N($L2857)+SI_Gross*N($M2857))*IF($Q2857=1,SI_O,SI_E))</f>
        <v/>
      </c>
      <c r="AN2857" s="41">
        <f>IF($R2857=0,0,(IF($Q2857=1,MedO,MedE+Ticket)+Training)/12)</f>
        <v/>
      </c>
    </row>
    <row r="2858">
      <c r="I2858" s="35" t="n"/>
      <c r="J2858" s="35" t="n"/>
      <c r="K2858" s="35" t="n"/>
      <c r="L2858" s="36" t="n"/>
      <c r="M2858" s="36" t="n"/>
      <c r="P2858" s="37" t="n"/>
      <c r="Q2858" s="38">
        <f>IF($C2858="",0,IF(OR(LOWER(TRIM($G2858))="omani",LOWER(TRIM($G2858))="oman",LOWER(TRIM($G2858))="om",LOWER(TRIM($G2858))="local"),1,0))</f>
        <v/>
      </c>
      <c r="R2858" s="38">
        <f>IF($C2858="",0,IF(OR(ISNUMBER(SEARCH("resign",$N2858)),ISNUMBER(SEARCH("terminat",$N2858)),ISNUMBER(SEARCH("inactive",$N2858)),ISNUMBER(SEARCH("vacan",$N2858)),ISNUMBER(SEARCH("deceased",$N2858)),ISNUMBER(SEARCH("separated",$N2858))),0,1))</f>
        <v/>
      </c>
      <c r="S2858">
        <f>IF(OR($R2858=0,NOT(ISNUMBER($I2858))),"",IFERROR(DATEDIF($I2858,DATE(FY,1,1),"y"),""))</f>
        <v/>
      </c>
      <c r="T2858">
        <f>IF(OR($R2858=0,NOT(ISNUMBER($J2858))),"",IFERROR(DATEDIF($J2858,DATE(FY,1,1),"y"),0))</f>
        <v/>
      </c>
      <c r="U2858" s="38">
        <f>IF(OR($R2858=0,NOT(ISNUMBER($I2858))),0,IF(YEAR($I2858)+IF($Q2858=1,RetAgeO,RetAgeE)=FY,MONTH($I2858),IF(YEAR($I2858)+IF($Q2858=1,RetAgeO,RetAgeE)&lt;FY,1,0)))</f>
        <v/>
      </c>
      <c r="V2858" s="38">
        <f>IF(OR($R2858=0,NOT(ISNUMBER($K2858))),0,IF(YEAR($K2858)=FY,MONTH($K2858),IF(YEAR($K2858)&lt;FY,1,0)))</f>
        <v/>
      </c>
      <c r="W2858" s="38">
        <f>IF($R2858=0,0,MIN(12,IF(AND(ISNUMBER($O2858),$O2858&gt;=1,$O2858&lt;=12),INT($O2858),12),IF(AND(RetireExit="Yes",$U2858&gt;0),$U2858,12),IF(AND(ContractExit="Yes",$V2858&gt;0),$V2858,12)))</f>
        <v/>
      </c>
      <c r="X2858" s="37">
        <f>IF(ISNUMBER($P2858),$P2858,IncPct)</f>
        <v/>
      </c>
      <c r="Y2858" s="39">
        <f>IF($W2858=0,0,MAX(0,MIN($W2858,IncMonth-1))+MAX(0,$W2858-IncMonth+1)*(1+$X2858))</f>
        <v/>
      </c>
      <c r="Z2858" s="40">
        <f>IF($C2858="",0,IFERROR(INDEX(Departments!$B$5:$B$54,MATCH($C2858,Departments!$A$5:$A$54,0)),0))</f>
        <v/>
      </c>
      <c r="AA2858" s="41">
        <f>N($L2858)*$Y2858</f>
        <v/>
      </c>
      <c r="AB2858" s="41">
        <f>N($M2858)*$Y2858</f>
        <v/>
      </c>
      <c r="AC2858" s="41">
        <f>$AA2858*$Z2858</f>
        <v/>
      </c>
      <c r="AD2858" s="41">
        <f>$AA2858*BonusMonths/12</f>
        <v/>
      </c>
      <c r="AE2858" s="41">
        <f>($AA2858+SI_Gross*$AB2858)*IF($Q2858=1,SI_O,SI_E)</f>
        <v/>
      </c>
      <c r="AF2858" s="41">
        <f>IF($Q2858=1,0,$AA2858*EOSB)</f>
        <v/>
      </c>
      <c r="AG2858" s="41">
        <f>$AN2858*$W2858</f>
        <v/>
      </c>
      <c r="AH2858" s="41">
        <f>SUM($AA2858:$AG2858)</f>
        <v/>
      </c>
      <c r="AI2858" s="41">
        <f>12*($AM2858+$AN2858)</f>
        <v/>
      </c>
      <c r="AJ2858" s="41">
        <f>$AM2858*((IncMonth-1)+(13-IncMonth)*(1+$X2858))+12*$AN2858</f>
        <v/>
      </c>
      <c r="AK2858" s="41">
        <f>IF($R2858=1,N($L2858)+N($M2858),0)</f>
        <v/>
      </c>
      <c r="AL2858">
        <f>IF($C2858="","",IF(N($L2858)&lt;=0,"Basic salary missing",IF(ISNA(MATCH($C2858,Departments!$A$5:$A$54,0)),"Department not on Departments sheet",IF(AND($I2858&lt;&gt;"",NOT(ISNUMBER($I2858))),"Date of birth is text, not a date",IF(AND($K2858&lt;&gt;"",NOT(ISNUMBER($K2858))),"Contract end is text, not a date","")))))</f>
        <v/>
      </c>
      <c r="AM2858" s="41">
        <f>IF($R2858=0,0,N($L2858)*(1+$Z2858+BonusMonths/12+IF($Q2858=1,0,EOSB))+N($M2858)+(N($L2858)+SI_Gross*N($M2858))*IF($Q2858=1,SI_O,SI_E))</f>
        <v/>
      </c>
      <c r="AN2858" s="41">
        <f>IF($R2858=0,0,(IF($Q2858=1,MedO,MedE+Ticket)+Training)/12)</f>
        <v/>
      </c>
    </row>
    <row r="2859">
      <c r="I2859" s="35" t="n"/>
      <c r="J2859" s="35" t="n"/>
      <c r="K2859" s="35" t="n"/>
      <c r="L2859" s="36" t="n"/>
      <c r="M2859" s="36" t="n"/>
      <c r="P2859" s="37" t="n"/>
      <c r="Q2859" s="38">
        <f>IF($C2859="",0,IF(OR(LOWER(TRIM($G2859))="omani",LOWER(TRIM($G2859))="oman",LOWER(TRIM($G2859))="om",LOWER(TRIM($G2859))="local"),1,0))</f>
        <v/>
      </c>
      <c r="R2859" s="38">
        <f>IF($C2859="",0,IF(OR(ISNUMBER(SEARCH("resign",$N2859)),ISNUMBER(SEARCH("terminat",$N2859)),ISNUMBER(SEARCH("inactive",$N2859)),ISNUMBER(SEARCH("vacan",$N2859)),ISNUMBER(SEARCH("deceased",$N2859)),ISNUMBER(SEARCH("separated",$N2859))),0,1))</f>
        <v/>
      </c>
      <c r="S2859">
        <f>IF(OR($R2859=0,NOT(ISNUMBER($I2859))),"",IFERROR(DATEDIF($I2859,DATE(FY,1,1),"y"),""))</f>
        <v/>
      </c>
      <c r="T2859">
        <f>IF(OR($R2859=0,NOT(ISNUMBER($J2859))),"",IFERROR(DATEDIF($J2859,DATE(FY,1,1),"y"),0))</f>
        <v/>
      </c>
      <c r="U2859" s="38">
        <f>IF(OR($R2859=0,NOT(ISNUMBER($I2859))),0,IF(YEAR($I2859)+IF($Q2859=1,RetAgeO,RetAgeE)=FY,MONTH($I2859),IF(YEAR($I2859)+IF($Q2859=1,RetAgeO,RetAgeE)&lt;FY,1,0)))</f>
        <v/>
      </c>
      <c r="V2859" s="38">
        <f>IF(OR($R2859=0,NOT(ISNUMBER($K2859))),0,IF(YEAR($K2859)=FY,MONTH($K2859),IF(YEAR($K2859)&lt;FY,1,0)))</f>
        <v/>
      </c>
      <c r="W2859" s="38">
        <f>IF($R2859=0,0,MIN(12,IF(AND(ISNUMBER($O2859),$O2859&gt;=1,$O2859&lt;=12),INT($O2859),12),IF(AND(RetireExit="Yes",$U2859&gt;0),$U2859,12),IF(AND(ContractExit="Yes",$V2859&gt;0),$V2859,12)))</f>
        <v/>
      </c>
      <c r="X2859" s="37">
        <f>IF(ISNUMBER($P2859),$P2859,IncPct)</f>
        <v/>
      </c>
      <c r="Y2859" s="39">
        <f>IF($W2859=0,0,MAX(0,MIN($W2859,IncMonth-1))+MAX(0,$W2859-IncMonth+1)*(1+$X2859))</f>
        <v/>
      </c>
      <c r="Z2859" s="40">
        <f>IF($C2859="",0,IFERROR(INDEX(Departments!$B$5:$B$54,MATCH($C2859,Departments!$A$5:$A$54,0)),0))</f>
        <v/>
      </c>
      <c r="AA2859" s="41">
        <f>N($L2859)*$Y2859</f>
        <v/>
      </c>
      <c r="AB2859" s="41">
        <f>N($M2859)*$Y2859</f>
        <v/>
      </c>
      <c r="AC2859" s="41">
        <f>$AA2859*$Z2859</f>
        <v/>
      </c>
      <c r="AD2859" s="41">
        <f>$AA2859*BonusMonths/12</f>
        <v/>
      </c>
      <c r="AE2859" s="41">
        <f>($AA2859+SI_Gross*$AB2859)*IF($Q2859=1,SI_O,SI_E)</f>
        <v/>
      </c>
      <c r="AF2859" s="41">
        <f>IF($Q2859=1,0,$AA2859*EOSB)</f>
        <v/>
      </c>
      <c r="AG2859" s="41">
        <f>$AN2859*$W2859</f>
        <v/>
      </c>
      <c r="AH2859" s="41">
        <f>SUM($AA2859:$AG2859)</f>
        <v/>
      </c>
      <c r="AI2859" s="41">
        <f>12*($AM2859+$AN2859)</f>
        <v/>
      </c>
      <c r="AJ2859" s="41">
        <f>$AM2859*((IncMonth-1)+(13-IncMonth)*(1+$X2859))+12*$AN2859</f>
        <v/>
      </c>
      <c r="AK2859" s="41">
        <f>IF($R2859=1,N($L2859)+N($M2859),0)</f>
        <v/>
      </c>
      <c r="AL2859">
        <f>IF($C2859="","",IF(N($L2859)&lt;=0,"Basic salary missing",IF(ISNA(MATCH($C2859,Departments!$A$5:$A$54,0)),"Department not on Departments sheet",IF(AND($I2859&lt;&gt;"",NOT(ISNUMBER($I2859))),"Date of birth is text, not a date",IF(AND($K2859&lt;&gt;"",NOT(ISNUMBER($K2859))),"Contract end is text, not a date","")))))</f>
        <v/>
      </c>
      <c r="AM2859" s="41">
        <f>IF($R2859=0,0,N($L2859)*(1+$Z2859+BonusMonths/12+IF($Q2859=1,0,EOSB))+N($M2859)+(N($L2859)+SI_Gross*N($M2859))*IF($Q2859=1,SI_O,SI_E))</f>
        <v/>
      </c>
      <c r="AN2859" s="41">
        <f>IF($R2859=0,0,(IF($Q2859=1,MedO,MedE+Ticket)+Training)/12)</f>
        <v/>
      </c>
    </row>
    <row r="2860">
      <c r="I2860" s="35" t="n"/>
      <c r="J2860" s="35" t="n"/>
      <c r="K2860" s="35" t="n"/>
      <c r="L2860" s="36" t="n"/>
      <c r="M2860" s="36" t="n"/>
      <c r="P2860" s="37" t="n"/>
      <c r="Q2860" s="38">
        <f>IF($C2860="",0,IF(OR(LOWER(TRIM($G2860))="omani",LOWER(TRIM($G2860))="oman",LOWER(TRIM($G2860))="om",LOWER(TRIM($G2860))="local"),1,0))</f>
        <v/>
      </c>
      <c r="R2860" s="38">
        <f>IF($C2860="",0,IF(OR(ISNUMBER(SEARCH("resign",$N2860)),ISNUMBER(SEARCH("terminat",$N2860)),ISNUMBER(SEARCH("inactive",$N2860)),ISNUMBER(SEARCH("vacan",$N2860)),ISNUMBER(SEARCH("deceased",$N2860)),ISNUMBER(SEARCH("separated",$N2860))),0,1))</f>
        <v/>
      </c>
      <c r="S2860">
        <f>IF(OR($R2860=0,NOT(ISNUMBER($I2860))),"",IFERROR(DATEDIF($I2860,DATE(FY,1,1),"y"),""))</f>
        <v/>
      </c>
      <c r="T2860">
        <f>IF(OR($R2860=0,NOT(ISNUMBER($J2860))),"",IFERROR(DATEDIF($J2860,DATE(FY,1,1),"y"),0))</f>
        <v/>
      </c>
      <c r="U2860" s="38">
        <f>IF(OR($R2860=0,NOT(ISNUMBER($I2860))),0,IF(YEAR($I2860)+IF($Q2860=1,RetAgeO,RetAgeE)=FY,MONTH($I2860),IF(YEAR($I2860)+IF($Q2860=1,RetAgeO,RetAgeE)&lt;FY,1,0)))</f>
        <v/>
      </c>
      <c r="V2860" s="38">
        <f>IF(OR($R2860=0,NOT(ISNUMBER($K2860))),0,IF(YEAR($K2860)=FY,MONTH($K2860),IF(YEAR($K2860)&lt;FY,1,0)))</f>
        <v/>
      </c>
      <c r="W2860" s="38">
        <f>IF($R2860=0,0,MIN(12,IF(AND(ISNUMBER($O2860),$O2860&gt;=1,$O2860&lt;=12),INT($O2860),12),IF(AND(RetireExit="Yes",$U2860&gt;0),$U2860,12),IF(AND(ContractExit="Yes",$V2860&gt;0),$V2860,12)))</f>
        <v/>
      </c>
      <c r="X2860" s="37">
        <f>IF(ISNUMBER($P2860),$P2860,IncPct)</f>
        <v/>
      </c>
      <c r="Y2860" s="39">
        <f>IF($W2860=0,0,MAX(0,MIN($W2860,IncMonth-1))+MAX(0,$W2860-IncMonth+1)*(1+$X2860))</f>
        <v/>
      </c>
      <c r="Z2860" s="40">
        <f>IF($C2860="",0,IFERROR(INDEX(Departments!$B$5:$B$54,MATCH($C2860,Departments!$A$5:$A$54,0)),0))</f>
        <v/>
      </c>
      <c r="AA2860" s="41">
        <f>N($L2860)*$Y2860</f>
        <v/>
      </c>
      <c r="AB2860" s="41">
        <f>N($M2860)*$Y2860</f>
        <v/>
      </c>
      <c r="AC2860" s="41">
        <f>$AA2860*$Z2860</f>
        <v/>
      </c>
      <c r="AD2860" s="41">
        <f>$AA2860*BonusMonths/12</f>
        <v/>
      </c>
      <c r="AE2860" s="41">
        <f>($AA2860+SI_Gross*$AB2860)*IF($Q2860=1,SI_O,SI_E)</f>
        <v/>
      </c>
      <c r="AF2860" s="41">
        <f>IF($Q2860=1,0,$AA2860*EOSB)</f>
        <v/>
      </c>
      <c r="AG2860" s="41">
        <f>$AN2860*$W2860</f>
        <v/>
      </c>
      <c r="AH2860" s="41">
        <f>SUM($AA2860:$AG2860)</f>
        <v/>
      </c>
      <c r="AI2860" s="41">
        <f>12*($AM2860+$AN2860)</f>
        <v/>
      </c>
      <c r="AJ2860" s="41">
        <f>$AM2860*((IncMonth-1)+(13-IncMonth)*(1+$X2860))+12*$AN2860</f>
        <v/>
      </c>
      <c r="AK2860" s="41">
        <f>IF($R2860=1,N($L2860)+N($M2860),0)</f>
        <v/>
      </c>
      <c r="AL2860">
        <f>IF($C2860="","",IF(N($L2860)&lt;=0,"Basic salary missing",IF(ISNA(MATCH($C2860,Departments!$A$5:$A$54,0)),"Department not on Departments sheet",IF(AND($I2860&lt;&gt;"",NOT(ISNUMBER($I2860))),"Date of birth is text, not a date",IF(AND($K2860&lt;&gt;"",NOT(ISNUMBER($K2860))),"Contract end is text, not a date","")))))</f>
        <v/>
      </c>
      <c r="AM2860" s="41">
        <f>IF($R2860=0,0,N($L2860)*(1+$Z2860+BonusMonths/12+IF($Q2860=1,0,EOSB))+N($M2860)+(N($L2860)+SI_Gross*N($M2860))*IF($Q2860=1,SI_O,SI_E))</f>
        <v/>
      </c>
      <c r="AN2860" s="41">
        <f>IF($R2860=0,0,(IF($Q2860=1,MedO,MedE+Ticket)+Training)/12)</f>
        <v/>
      </c>
    </row>
    <row r="2861">
      <c r="I2861" s="35" t="n"/>
      <c r="J2861" s="35" t="n"/>
      <c r="K2861" s="35" t="n"/>
      <c r="L2861" s="36" t="n"/>
      <c r="M2861" s="36" t="n"/>
      <c r="P2861" s="37" t="n"/>
      <c r="Q2861" s="38">
        <f>IF($C2861="",0,IF(OR(LOWER(TRIM($G2861))="omani",LOWER(TRIM($G2861))="oman",LOWER(TRIM($G2861))="om",LOWER(TRIM($G2861))="local"),1,0))</f>
        <v/>
      </c>
      <c r="R2861" s="38">
        <f>IF($C2861="",0,IF(OR(ISNUMBER(SEARCH("resign",$N2861)),ISNUMBER(SEARCH("terminat",$N2861)),ISNUMBER(SEARCH("inactive",$N2861)),ISNUMBER(SEARCH("vacan",$N2861)),ISNUMBER(SEARCH("deceased",$N2861)),ISNUMBER(SEARCH("separated",$N2861))),0,1))</f>
        <v/>
      </c>
      <c r="S2861">
        <f>IF(OR($R2861=0,NOT(ISNUMBER($I2861))),"",IFERROR(DATEDIF($I2861,DATE(FY,1,1),"y"),""))</f>
        <v/>
      </c>
      <c r="T2861">
        <f>IF(OR($R2861=0,NOT(ISNUMBER($J2861))),"",IFERROR(DATEDIF($J2861,DATE(FY,1,1),"y"),0))</f>
        <v/>
      </c>
      <c r="U2861" s="38">
        <f>IF(OR($R2861=0,NOT(ISNUMBER($I2861))),0,IF(YEAR($I2861)+IF($Q2861=1,RetAgeO,RetAgeE)=FY,MONTH($I2861),IF(YEAR($I2861)+IF($Q2861=1,RetAgeO,RetAgeE)&lt;FY,1,0)))</f>
        <v/>
      </c>
      <c r="V2861" s="38">
        <f>IF(OR($R2861=0,NOT(ISNUMBER($K2861))),0,IF(YEAR($K2861)=FY,MONTH($K2861),IF(YEAR($K2861)&lt;FY,1,0)))</f>
        <v/>
      </c>
      <c r="W2861" s="38">
        <f>IF($R2861=0,0,MIN(12,IF(AND(ISNUMBER($O2861),$O2861&gt;=1,$O2861&lt;=12),INT($O2861),12),IF(AND(RetireExit="Yes",$U2861&gt;0),$U2861,12),IF(AND(ContractExit="Yes",$V2861&gt;0),$V2861,12)))</f>
        <v/>
      </c>
      <c r="X2861" s="37">
        <f>IF(ISNUMBER($P2861),$P2861,IncPct)</f>
        <v/>
      </c>
      <c r="Y2861" s="39">
        <f>IF($W2861=0,0,MAX(0,MIN($W2861,IncMonth-1))+MAX(0,$W2861-IncMonth+1)*(1+$X2861))</f>
        <v/>
      </c>
      <c r="Z2861" s="40">
        <f>IF($C2861="",0,IFERROR(INDEX(Departments!$B$5:$B$54,MATCH($C2861,Departments!$A$5:$A$54,0)),0))</f>
        <v/>
      </c>
      <c r="AA2861" s="41">
        <f>N($L2861)*$Y2861</f>
        <v/>
      </c>
      <c r="AB2861" s="41">
        <f>N($M2861)*$Y2861</f>
        <v/>
      </c>
      <c r="AC2861" s="41">
        <f>$AA2861*$Z2861</f>
        <v/>
      </c>
      <c r="AD2861" s="41">
        <f>$AA2861*BonusMonths/12</f>
        <v/>
      </c>
      <c r="AE2861" s="41">
        <f>($AA2861+SI_Gross*$AB2861)*IF($Q2861=1,SI_O,SI_E)</f>
        <v/>
      </c>
      <c r="AF2861" s="41">
        <f>IF($Q2861=1,0,$AA2861*EOSB)</f>
        <v/>
      </c>
      <c r="AG2861" s="41">
        <f>$AN2861*$W2861</f>
        <v/>
      </c>
      <c r="AH2861" s="41">
        <f>SUM($AA2861:$AG2861)</f>
        <v/>
      </c>
      <c r="AI2861" s="41">
        <f>12*($AM2861+$AN2861)</f>
        <v/>
      </c>
      <c r="AJ2861" s="41">
        <f>$AM2861*((IncMonth-1)+(13-IncMonth)*(1+$X2861))+12*$AN2861</f>
        <v/>
      </c>
      <c r="AK2861" s="41">
        <f>IF($R2861=1,N($L2861)+N($M2861),0)</f>
        <v/>
      </c>
      <c r="AL2861">
        <f>IF($C2861="","",IF(N($L2861)&lt;=0,"Basic salary missing",IF(ISNA(MATCH($C2861,Departments!$A$5:$A$54,0)),"Department not on Departments sheet",IF(AND($I2861&lt;&gt;"",NOT(ISNUMBER($I2861))),"Date of birth is text, not a date",IF(AND($K2861&lt;&gt;"",NOT(ISNUMBER($K2861))),"Contract end is text, not a date","")))))</f>
        <v/>
      </c>
      <c r="AM2861" s="41">
        <f>IF($R2861=0,0,N($L2861)*(1+$Z2861+BonusMonths/12+IF($Q2861=1,0,EOSB))+N($M2861)+(N($L2861)+SI_Gross*N($M2861))*IF($Q2861=1,SI_O,SI_E))</f>
        <v/>
      </c>
      <c r="AN2861" s="41">
        <f>IF($R2861=0,0,(IF($Q2861=1,MedO,MedE+Ticket)+Training)/12)</f>
        <v/>
      </c>
    </row>
    <row r="2862">
      <c r="I2862" s="35" t="n"/>
      <c r="J2862" s="35" t="n"/>
      <c r="K2862" s="35" t="n"/>
      <c r="L2862" s="36" t="n"/>
      <c r="M2862" s="36" t="n"/>
      <c r="P2862" s="37" t="n"/>
      <c r="Q2862" s="38">
        <f>IF($C2862="",0,IF(OR(LOWER(TRIM($G2862))="omani",LOWER(TRIM($G2862))="oman",LOWER(TRIM($G2862))="om",LOWER(TRIM($G2862))="local"),1,0))</f>
        <v/>
      </c>
      <c r="R2862" s="38">
        <f>IF($C2862="",0,IF(OR(ISNUMBER(SEARCH("resign",$N2862)),ISNUMBER(SEARCH("terminat",$N2862)),ISNUMBER(SEARCH("inactive",$N2862)),ISNUMBER(SEARCH("vacan",$N2862)),ISNUMBER(SEARCH("deceased",$N2862)),ISNUMBER(SEARCH("separated",$N2862))),0,1))</f>
        <v/>
      </c>
      <c r="S2862">
        <f>IF(OR($R2862=0,NOT(ISNUMBER($I2862))),"",IFERROR(DATEDIF($I2862,DATE(FY,1,1),"y"),""))</f>
        <v/>
      </c>
      <c r="T2862">
        <f>IF(OR($R2862=0,NOT(ISNUMBER($J2862))),"",IFERROR(DATEDIF($J2862,DATE(FY,1,1),"y"),0))</f>
        <v/>
      </c>
      <c r="U2862" s="38">
        <f>IF(OR($R2862=0,NOT(ISNUMBER($I2862))),0,IF(YEAR($I2862)+IF($Q2862=1,RetAgeO,RetAgeE)=FY,MONTH($I2862),IF(YEAR($I2862)+IF($Q2862=1,RetAgeO,RetAgeE)&lt;FY,1,0)))</f>
        <v/>
      </c>
      <c r="V2862" s="38">
        <f>IF(OR($R2862=0,NOT(ISNUMBER($K2862))),0,IF(YEAR($K2862)=FY,MONTH($K2862),IF(YEAR($K2862)&lt;FY,1,0)))</f>
        <v/>
      </c>
      <c r="W2862" s="38">
        <f>IF($R2862=0,0,MIN(12,IF(AND(ISNUMBER($O2862),$O2862&gt;=1,$O2862&lt;=12),INT($O2862),12),IF(AND(RetireExit="Yes",$U2862&gt;0),$U2862,12),IF(AND(ContractExit="Yes",$V2862&gt;0),$V2862,12)))</f>
        <v/>
      </c>
      <c r="X2862" s="37">
        <f>IF(ISNUMBER($P2862),$P2862,IncPct)</f>
        <v/>
      </c>
      <c r="Y2862" s="39">
        <f>IF($W2862=0,0,MAX(0,MIN($W2862,IncMonth-1))+MAX(0,$W2862-IncMonth+1)*(1+$X2862))</f>
        <v/>
      </c>
      <c r="Z2862" s="40">
        <f>IF($C2862="",0,IFERROR(INDEX(Departments!$B$5:$B$54,MATCH($C2862,Departments!$A$5:$A$54,0)),0))</f>
        <v/>
      </c>
      <c r="AA2862" s="41">
        <f>N($L2862)*$Y2862</f>
        <v/>
      </c>
      <c r="AB2862" s="41">
        <f>N($M2862)*$Y2862</f>
        <v/>
      </c>
      <c r="AC2862" s="41">
        <f>$AA2862*$Z2862</f>
        <v/>
      </c>
      <c r="AD2862" s="41">
        <f>$AA2862*BonusMonths/12</f>
        <v/>
      </c>
      <c r="AE2862" s="41">
        <f>($AA2862+SI_Gross*$AB2862)*IF($Q2862=1,SI_O,SI_E)</f>
        <v/>
      </c>
      <c r="AF2862" s="41">
        <f>IF($Q2862=1,0,$AA2862*EOSB)</f>
        <v/>
      </c>
      <c r="AG2862" s="41">
        <f>$AN2862*$W2862</f>
        <v/>
      </c>
      <c r="AH2862" s="41">
        <f>SUM($AA2862:$AG2862)</f>
        <v/>
      </c>
      <c r="AI2862" s="41">
        <f>12*($AM2862+$AN2862)</f>
        <v/>
      </c>
      <c r="AJ2862" s="41">
        <f>$AM2862*((IncMonth-1)+(13-IncMonth)*(1+$X2862))+12*$AN2862</f>
        <v/>
      </c>
      <c r="AK2862" s="41">
        <f>IF($R2862=1,N($L2862)+N($M2862),0)</f>
        <v/>
      </c>
      <c r="AL2862">
        <f>IF($C2862="","",IF(N($L2862)&lt;=0,"Basic salary missing",IF(ISNA(MATCH($C2862,Departments!$A$5:$A$54,0)),"Department not on Departments sheet",IF(AND($I2862&lt;&gt;"",NOT(ISNUMBER($I2862))),"Date of birth is text, not a date",IF(AND($K2862&lt;&gt;"",NOT(ISNUMBER($K2862))),"Contract end is text, not a date","")))))</f>
        <v/>
      </c>
      <c r="AM2862" s="41">
        <f>IF($R2862=0,0,N($L2862)*(1+$Z2862+BonusMonths/12+IF($Q2862=1,0,EOSB))+N($M2862)+(N($L2862)+SI_Gross*N($M2862))*IF($Q2862=1,SI_O,SI_E))</f>
        <v/>
      </c>
      <c r="AN2862" s="41">
        <f>IF($R2862=0,0,(IF($Q2862=1,MedO,MedE+Ticket)+Training)/12)</f>
        <v/>
      </c>
    </row>
    <row r="2863">
      <c r="I2863" s="35" t="n"/>
      <c r="J2863" s="35" t="n"/>
      <c r="K2863" s="35" t="n"/>
      <c r="L2863" s="36" t="n"/>
      <c r="M2863" s="36" t="n"/>
      <c r="P2863" s="37" t="n"/>
      <c r="Q2863" s="38">
        <f>IF($C2863="",0,IF(OR(LOWER(TRIM($G2863))="omani",LOWER(TRIM($G2863))="oman",LOWER(TRIM($G2863))="om",LOWER(TRIM($G2863))="local"),1,0))</f>
        <v/>
      </c>
      <c r="R2863" s="38">
        <f>IF($C2863="",0,IF(OR(ISNUMBER(SEARCH("resign",$N2863)),ISNUMBER(SEARCH("terminat",$N2863)),ISNUMBER(SEARCH("inactive",$N2863)),ISNUMBER(SEARCH("vacan",$N2863)),ISNUMBER(SEARCH("deceased",$N2863)),ISNUMBER(SEARCH("separated",$N2863))),0,1))</f>
        <v/>
      </c>
      <c r="S2863">
        <f>IF(OR($R2863=0,NOT(ISNUMBER($I2863))),"",IFERROR(DATEDIF($I2863,DATE(FY,1,1),"y"),""))</f>
        <v/>
      </c>
      <c r="T2863">
        <f>IF(OR($R2863=0,NOT(ISNUMBER($J2863))),"",IFERROR(DATEDIF($J2863,DATE(FY,1,1),"y"),0))</f>
        <v/>
      </c>
      <c r="U2863" s="38">
        <f>IF(OR($R2863=0,NOT(ISNUMBER($I2863))),0,IF(YEAR($I2863)+IF($Q2863=1,RetAgeO,RetAgeE)=FY,MONTH($I2863),IF(YEAR($I2863)+IF($Q2863=1,RetAgeO,RetAgeE)&lt;FY,1,0)))</f>
        <v/>
      </c>
      <c r="V2863" s="38">
        <f>IF(OR($R2863=0,NOT(ISNUMBER($K2863))),0,IF(YEAR($K2863)=FY,MONTH($K2863),IF(YEAR($K2863)&lt;FY,1,0)))</f>
        <v/>
      </c>
      <c r="W2863" s="38">
        <f>IF($R2863=0,0,MIN(12,IF(AND(ISNUMBER($O2863),$O2863&gt;=1,$O2863&lt;=12),INT($O2863),12),IF(AND(RetireExit="Yes",$U2863&gt;0),$U2863,12),IF(AND(ContractExit="Yes",$V2863&gt;0),$V2863,12)))</f>
        <v/>
      </c>
      <c r="X2863" s="37">
        <f>IF(ISNUMBER($P2863),$P2863,IncPct)</f>
        <v/>
      </c>
      <c r="Y2863" s="39">
        <f>IF($W2863=0,0,MAX(0,MIN($W2863,IncMonth-1))+MAX(0,$W2863-IncMonth+1)*(1+$X2863))</f>
        <v/>
      </c>
      <c r="Z2863" s="40">
        <f>IF($C2863="",0,IFERROR(INDEX(Departments!$B$5:$B$54,MATCH($C2863,Departments!$A$5:$A$54,0)),0))</f>
        <v/>
      </c>
      <c r="AA2863" s="41">
        <f>N($L2863)*$Y2863</f>
        <v/>
      </c>
      <c r="AB2863" s="41">
        <f>N($M2863)*$Y2863</f>
        <v/>
      </c>
      <c r="AC2863" s="41">
        <f>$AA2863*$Z2863</f>
        <v/>
      </c>
      <c r="AD2863" s="41">
        <f>$AA2863*BonusMonths/12</f>
        <v/>
      </c>
      <c r="AE2863" s="41">
        <f>($AA2863+SI_Gross*$AB2863)*IF($Q2863=1,SI_O,SI_E)</f>
        <v/>
      </c>
      <c r="AF2863" s="41">
        <f>IF($Q2863=1,0,$AA2863*EOSB)</f>
        <v/>
      </c>
      <c r="AG2863" s="41">
        <f>$AN2863*$W2863</f>
        <v/>
      </c>
      <c r="AH2863" s="41">
        <f>SUM($AA2863:$AG2863)</f>
        <v/>
      </c>
      <c r="AI2863" s="41">
        <f>12*($AM2863+$AN2863)</f>
        <v/>
      </c>
      <c r="AJ2863" s="41">
        <f>$AM2863*((IncMonth-1)+(13-IncMonth)*(1+$X2863))+12*$AN2863</f>
        <v/>
      </c>
      <c r="AK2863" s="41">
        <f>IF($R2863=1,N($L2863)+N($M2863),0)</f>
        <v/>
      </c>
      <c r="AL2863">
        <f>IF($C2863="","",IF(N($L2863)&lt;=0,"Basic salary missing",IF(ISNA(MATCH($C2863,Departments!$A$5:$A$54,0)),"Department not on Departments sheet",IF(AND($I2863&lt;&gt;"",NOT(ISNUMBER($I2863))),"Date of birth is text, not a date",IF(AND($K2863&lt;&gt;"",NOT(ISNUMBER($K2863))),"Contract end is text, not a date","")))))</f>
        <v/>
      </c>
      <c r="AM2863" s="41">
        <f>IF($R2863=0,0,N($L2863)*(1+$Z2863+BonusMonths/12+IF($Q2863=1,0,EOSB))+N($M2863)+(N($L2863)+SI_Gross*N($M2863))*IF($Q2863=1,SI_O,SI_E))</f>
        <v/>
      </c>
      <c r="AN2863" s="41">
        <f>IF($R2863=0,0,(IF($Q2863=1,MedO,MedE+Ticket)+Training)/12)</f>
        <v/>
      </c>
    </row>
    <row r="2864">
      <c r="I2864" s="35" t="n"/>
      <c r="J2864" s="35" t="n"/>
      <c r="K2864" s="35" t="n"/>
      <c r="L2864" s="36" t="n"/>
      <c r="M2864" s="36" t="n"/>
      <c r="P2864" s="37" t="n"/>
      <c r="Q2864" s="38">
        <f>IF($C2864="",0,IF(OR(LOWER(TRIM($G2864))="omani",LOWER(TRIM($G2864))="oman",LOWER(TRIM($G2864))="om",LOWER(TRIM($G2864))="local"),1,0))</f>
        <v/>
      </c>
      <c r="R2864" s="38">
        <f>IF($C2864="",0,IF(OR(ISNUMBER(SEARCH("resign",$N2864)),ISNUMBER(SEARCH("terminat",$N2864)),ISNUMBER(SEARCH("inactive",$N2864)),ISNUMBER(SEARCH("vacan",$N2864)),ISNUMBER(SEARCH("deceased",$N2864)),ISNUMBER(SEARCH("separated",$N2864))),0,1))</f>
        <v/>
      </c>
      <c r="S2864">
        <f>IF(OR($R2864=0,NOT(ISNUMBER($I2864))),"",IFERROR(DATEDIF($I2864,DATE(FY,1,1),"y"),""))</f>
        <v/>
      </c>
      <c r="T2864">
        <f>IF(OR($R2864=0,NOT(ISNUMBER($J2864))),"",IFERROR(DATEDIF($J2864,DATE(FY,1,1),"y"),0))</f>
        <v/>
      </c>
      <c r="U2864" s="38">
        <f>IF(OR($R2864=0,NOT(ISNUMBER($I2864))),0,IF(YEAR($I2864)+IF($Q2864=1,RetAgeO,RetAgeE)=FY,MONTH($I2864),IF(YEAR($I2864)+IF($Q2864=1,RetAgeO,RetAgeE)&lt;FY,1,0)))</f>
        <v/>
      </c>
      <c r="V2864" s="38">
        <f>IF(OR($R2864=0,NOT(ISNUMBER($K2864))),0,IF(YEAR($K2864)=FY,MONTH($K2864),IF(YEAR($K2864)&lt;FY,1,0)))</f>
        <v/>
      </c>
      <c r="W2864" s="38">
        <f>IF($R2864=0,0,MIN(12,IF(AND(ISNUMBER($O2864),$O2864&gt;=1,$O2864&lt;=12),INT($O2864),12),IF(AND(RetireExit="Yes",$U2864&gt;0),$U2864,12),IF(AND(ContractExit="Yes",$V2864&gt;0),$V2864,12)))</f>
        <v/>
      </c>
      <c r="X2864" s="37">
        <f>IF(ISNUMBER($P2864),$P2864,IncPct)</f>
        <v/>
      </c>
      <c r="Y2864" s="39">
        <f>IF($W2864=0,0,MAX(0,MIN($W2864,IncMonth-1))+MAX(0,$W2864-IncMonth+1)*(1+$X2864))</f>
        <v/>
      </c>
      <c r="Z2864" s="40">
        <f>IF($C2864="",0,IFERROR(INDEX(Departments!$B$5:$B$54,MATCH($C2864,Departments!$A$5:$A$54,0)),0))</f>
        <v/>
      </c>
      <c r="AA2864" s="41">
        <f>N($L2864)*$Y2864</f>
        <v/>
      </c>
      <c r="AB2864" s="41">
        <f>N($M2864)*$Y2864</f>
        <v/>
      </c>
      <c r="AC2864" s="41">
        <f>$AA2864*$Z2864</f>
        <v/>
      </c>
      <c r="AD2864" s="41">
        <f>$AA2864*BonusMonths/12</f>
        <v/>
      </c>
      <c r="AE2864" s="41">
        <f>($AA2864+SI_Gross*$AB2864)*IF($Q2864=1,SI_O,SI_E)</f>
        <v/>
      </c>
      <c r="AF2864" s="41">
        <f>IF($Q2864=1,0,$AA2864*EOSB)</f>
        <v/>
      </c>
      <c r="AG2864" s="41">
        <f>$AN2864*$W2864</f>
        <v/>
      </c>
      <c r="AH2864" s="41">
        <f>SUM($AA2864:$AG2864)</f>
        <v/>
      </c>
      <c r="AI2864" s="41">
        <f>12*($AM2864+$AN2864)</f>
        <v/>
      </c>
      <c r="AJ2864" s="41">
        <f>$AM2864*((IncMonth-1)+(13-IncMonth)*(1+$X2864))+12*$AN2864</f>
        <v/>
      </c>
      <c r="AK2864" s="41">
        <f>IF($R2864=1,N($L2864)+N($M2864),0)</f>
        <v/>
      </c>
      <c r="AL2864">
        <f>IF($C2864="","",IF(N($L2864)&lt;=0,"Basic salary missing",IF(ISNA(MATCH($C2864,Departments!$A$5:$A$54,0)),"Department not on Departments sheet",IF(AND($I2864&lt;&gt;"",NOT(ISNUMBER($I2864))),"Date of birth is text, not a date",IF(AND($K2864&lt;&gt;"",NOT(ISNUMBER($K2864))),"Contract end is text, not a date","")))))</f>
        <v/>
      </c>
      <c r="AM2864" s="41">
        <f>IF($R2864=0,0,N($L2864)*(1+$Z2864+BonusMonths/12+IF($Q2864=1,0,EOSB))+N($M2864)+(N($L2864)+SI_Gross*N($M2864))*IF($Q2864=1,SI_O,SI_E))</f>
        <v/>
      </c>
      <c r="AN2864" s="41">
        <f>IF($R2864=0,0,(IF($Q2864=1,MedO,MedE+Ticket)+Training)/12)</f>
        <v/>
      </c>
    </row>
    <row r="2865">
      <c r="I2865" s="35" t="n"/>
      <c r="J2865" s="35" t="n"/>
      <c r="K2865" s="35" t="n"/>
      <c r="L2865" s="36" t="n"/>
      <c r="M2865" s="36" t="n"/>
      <c r="P2865" s="37" t="n"/>
      <c r="Q2865" s="38">
        <f>IF($C2865="",0,IF(OR(LOWER(TRIM($G2865))="omani",LOWER(TRIM($G2865))="oman",LOWER(TRIM($G2865))="om",LOWER(TRIM($G2865))="local"),1,0))</f>
        <v/>
      </c>
      <c r="R2865" s="38">
        <f>IF($C2865="",0,IF(OR(ISNUMBER(SEARCH("resign",$N2865)),ISNUMBER(SEARCH("terminat",$N2865)),ISNUMBER(SEARCH("inactive",$N2865)),ISNUMBER(SEARCH("vacan",$N2865)),ISNUMBER(SEARCH("deceased",$N2865)),ISNUMBER(SEARCH("separated",$N2865))),0,1))</f>
        <v/>
      </c>
      <c r="S2865">
        <f>IF(OR($R2865=0,NOT(ISNUMBER($I2865))),"",IFERROR(DATEDIF($I2865,DATE(FY,1,1),"y"),""))</f>
        <v/>
      </c>
      <c r="T2865">
        <f>IF(OR($R2865=0,NOT(ISNUMBER($J2865))),"",IFERROR(DATEDIF($J2865,DATE(FY,1,1),"y"),0))</f>
        <v/>
      </c>
      <c r="U2865" s="38">
        <f>IF(OR($R2865=0,NOT(ISNUMBER($I2865))),0,IF(YEAR($I2865)+IF($Q2865=1,RetAgeO,RetAgeE)=FY,MONTH($I2865),IF(YEAR($I2865)+IF($Q2865=1,RetAgeO,RetAgeE)&lt;FY,1,0)))</f>
        <v/>
      </c>
      <c r="V2865" s="38">
        <f>IF(OR($R2865=0,NOT(ISNUMBER($K2865))),0,IF(YEAR($K2865)=FY,MONTH($K2865),IF(YEAR($K2865)&lt;FY,1,0)))</f>
        <v/>
      </c>
      <c r="W2865" s="38">
        <f>IF($R2865=0,0,MIN(12,IF(AND(ISNUMBER($O2865),$O2865&gt;=1,$O2865&lt;=12),INT($O2865),12),IF(AND(RetireExit="Yes",$U2865&gt;0),$U2865,12),IF(AND(ContractExit="Yes",$V2865&gt;0),$V2865,12)))</f>
        <v/>
      </c>
      <c r="X2865" s="37">
        <f>IF(ISNUMBER($P2865),$P2865,IncPct)</f>
        <v/>
      </c>
      <c r="Y2865" s="39">
        <f>IF($W2865=0,0,MAX(0,MIN($W2865,IncMonth-1))+MAX(0,$W2865-IncMonth+1)*(1+$X2865))</f>
        <v/>
      </c>
      <c r="Z2865" s="40">
        <f>IF($C2865="",0,IFERROR(INDEX(Departments!$B$5:$B$54,MATCH($C2865,Departments!$A$5:$A$54,0)),0))</f>
        <v/>
      </c>
      <c r="AA2865" s="41">
        <f>N($L2865)*$Y2865</f>
        <v/>
      </c>
      <c r="AB2865" s="41">
        <f>N($M2865)*$Y2865</f>
        <v/>
      </c>
      <c r="AC2865" s="41">
        <f>$AA2865*$Z2865</f>
        <v/>
      </c>
      <c r="AD2865" s="41">
        <f>$AA2865*BonusMonths/12</f>
        <v/>
      </c>
      <c r="AE2865" s="41">
        <f>($AA2865+SI_Gross*$AB2865)*IF($Q2865=1,SI_O,SI_E)</f>
        <v/>
      </c>
      <c r="AF2865" s="41">
        <f>IF($Q2865=1,0,$AA2865*EOSB)</f>
        <v/>
      </c>
      <c r="AG2865" s="41">
        <f>$AN2865*$W2865</f>
        <v/>
      </c>
      <c r="AH2865" s="41">
        <f>SUM($AA2865:$AG2865)</f>
        <v/>
      </c>
      <c r="AI2865" s="41">
        <f>12*($AM2865+$AN2865)</f>
        <v/>
      </c>
      <c r="AJ2865" s="41">
        <f>$AM2865*((IncMonth-1)+(13-IncMonth)*(1+$X2865))+12*$AN2865</f>
        <v/>
      </c>
      <c r="AK2865" s="41">
        <f>IF($R2865=1,N($L2865)+N($M2865),0)</f>
        <v/>
      </c>
      <c r="AL2865">
        <f>IF($C2865="","",IF(N($L2865)&lt;=0,"Basic salary missing",IF(ISNA(MATCH($C2865,Departments!$A$5:$A$54,0)),"Department not on Departments sheet",IF(AND($I2865&lt;&gt;"",NOT(ISNUMBER($I2865))),"Date of birth is text, not a date",IF(AND($K2865&lt;&gt;"",NOT(ISNUMBER($K2865))),"Contract end is text, not a date","")))))</f>
        <v/>
      </c>
      <c r="AM2865" s="41">
        <f>IF($R2865=0,0,N($L2865)*(1+$Z2865+BonusMonths/12+IF($Q2865=1,0,EOSB))+N($M2865)+(N($L2865)+SI_Gross*N($M2865))*IF($Q2865=1,SI_O,SI_E))</f>
        <v/>
      </c>
      <c r="AN2865" s="41">
        <f>IF($R2865=0,0,(IF($Q2865=1,MedO,MedE+Ticket)+Training)/12)</f>
        <v/>
      </c>
    </row>
    <row r="2866">
      <c r="I2866" s="35" t="n"/>
      <c r="J2866" s="35" t="n"/>
      <c r="K2866" s="35" t="n"/>
      <c r="L2866" s="36" t="n"/>
      <c r="M2866" s="36" t="n"/>
      <c r="P2866" s="37" t="n"/>
      <c r="Q2866" s="38">
        <f>IF($C2866="",0,IF(OR(LOWER(TRIM($G2866))="omani",LOWER(TRIM($G2866))="oman",LOWER(TRIM($G2866))="om",LOWER(TRIM($G2866))="local"),1,0))</f>
        <v/>
      </c>
      <c r="R2866" s="38">
        <f>IF($C2866="",0,IF(OR(ISNUMBER(SEARCH("resign",$N2866)),ISNUMBER(SEARCH("terminat",$N2866)),ISNUMBER(SEARCH("inactive",$N2866)),ISNUMBER(SEARCH("vacan",$N2866)),ISNUMBER(SEARCH("deceased",$N2866)),ISNUMBER(SEARCH("separated",$N2866))),0,1))</f>
        <v/>
      </c>
      <c r="S2866">
        <f>IF(OR($R2866=0,NOT(ISNUMBER($I2866))),"",IFERROR(DATEDIF($I2866,DATE(FY,1,1),"y"),""))</f>
        <v/>
      </c>
      <c r="T2866">
        <f>IF(OR($R2866=0,NOT(ISNUMBER($J2866))),"",IFERROR(DATEDIF($J2866,DATE(FY,1,1),"y"),0))</f>
        <v/>
      </c>
      <c r="U2866" s="38">
        <f>IF(OR($R2866=0,NOT(ISNUMBER($I2866))),0,IF(YEAR($I2866)+IF($Q2866=1,RetAgeO,RetAgeE)=FY,MONTH($I2866),IF(YEAR($I2866)+IF($Q2866=1,RetAgeO,RetAgeE)&lt;FY,1,0)))</f>
        <v/>
      </c>
      <c r="V2866" s="38">
        <f>IF(OR($R2866=0,NOT(ISNUMBER($K2866))),0,IF(YEAR($K2866)=FY,MONTH($K2866),IF(YEAR($K2866)&lt;FY,1,0)))</f>
        <v/>
      </c>
      <c r="W2866" s="38">
        <f>IF($R2866=0,0,MIN(12,IF(AND(ISNUMBER($O2866),$O2866&gt;=1,$O2866&lt;=12),INT($O2866),12),IF(AND(RetireExit="Yes",$U2866&gt;0),$U2866,12),IF(AND(ContractExit="Yes",$V2866&gt;0),$V2866,12)))</f>
        <v/>
      </c>
      <c r="X2866" s="37">
        <f>IF(ISNUMBER($P2866),$P2866,IncPct)</f>
        <v/>
      </c>
      <c r="Y2866" s="39">
        <f>IF($W2866=0,0,MAX(0,MIN($W2866,IncMonth-1))+MAX(0,$W2866-IncMonth+1)*(1+$X2866))</f>
        <v/>
      </c>
      <c r="Z2866" s="40">
        <f>IF($C2866="",0,IFERROR(INDEX(Departments!$B$5:$B$54,MATCH($C2866,Departments!$A$5:$A$54,0)),0))</f>
        <v/>
      </c>
      <c r="AA2866" s="41">
        <f>N($L2866)*$Y2866</f>
        <v/>
      </c>
      <c r="AB2866" s="41">
        <f>N($M2866)*$Y2866</f>
        <v/>
      </c>
      <c r="AC2866" s="41">
        <f>$AA2866*$Z2866</f>
        <v/>
      </c>
      <c r="AD2866" s="41">
        <f>$AA2866*BonusMonths/12</f>
        <v/>
      </c>
      <c r="AE2866" s="41">
        <f>($AA2866+SI_Gross*$AB2866)*IF($Q2866=1,SI_O,SI_E)</f>
        <v/>
      </c>
      <c r="AF2866" s="41">
        <f>IF($Q2866=1,0,$AA2866*EOSB)</f>
        <v/>
      </c>
      <c r="AG2866" s="41">
        <f>$AN2866*$W2866</f>
        <v/>
      </c>
      <c r="AH2866" s="41">
        <f>SUM($AA2866:$AG2866)</f>
        <v/>
      </c>
      <c r="AI2866" s="41">
        <f>12*($AM2866+$AN2866)</f>
        <v/>
      </c>
      <c r="AJ2866" s="41">
        <f>$AM2866*((IncMonth-1)+(13-IncMonth)*(1+$X2866))+12*$AN2866</f>
        <v/>
      </c>
      <c r="AK2866" s="41">
        <f>IF($R2866=1,N($L2866)+N($M2866),0)</f>
        <v/>
      </c>
      <c r="AL2866">
        <f>IF($C2866="","",IF(N($L2866)&lt;=0,"Basic salary missing",IF(ISNA(MATCH($C2866,Departments!$A$5:$A$54,0)),"Department not on Departments sheet",IF(AND($I2866&lt;&gt;"",NOT(ISNUMBER($I2866))),"Date of birth is text, not a date",IF(AND($K2866&lt;&gt;"",NOT(ISNUMBER($K2866))),"Contract end is text, not a date","")))))</f>
        <v/>
      </c>
      <c r="AM2866" s="41">
        <f>IF($R2866=0,0,N($L2866)*(1+$Z2866+BonusMonths/12+IF($Q2866=1,0,EOSB))+N($M2866)+(N($L2866)+SI_Gross*N($M2866))*IF($Q2866=1,SI_O,SI_E))</f>
        <v/>
      </c>
      <c r="AN2866" s="41">
        <f>IF($R2866=0,0,(IF($Q2866=1,MedO,MedE+Ticket)+Training)/12)</f>
        <v/>
      </c>
    </row>
    <row r="2867">
      <c r="I2867" s="35" t="n"/>
      <c r="J2867" s="35" t="n"/>
      <c r="K2867" s="35" t="n"/>
      <c r="L2867" s="36" t="n"/>
      <c r="M2867" s="36" t="n"/>
      <c r="P2867" s="37" t="n"/>
      <c r="Q2867" s="38">
        <f>IF($C2867="",0,IF(OR(LOWER(TRIM($G2867))="omani",LOWER(TRIM($G2867))="oman",LOWER(TRIM($G2867))="om",LOWER(TRIM($G2867))="local"),1,0))</f>
        <v/>
      </c>
      <c r="R2867" s="38">
        <f>IF($C2867="",0,IF(OR(ISNUMBER(SEARCH("resign",$N2867)),ISNUMBER(SEARCH("terminat",$N2867)),ISNUMBER(SEARCH("inactive",$N2867)),ISNUMBER(SEARCH("vacan",$N2867)),ISNUMBER(SEARCH("deceased",$N2867)),ISNUMBER(SEARCH("separated",$N2867))),0,1))</f>
        <v/>
      </c>
      <c r="S2867">
        <f>IF(OR($R2867=0,NOT(ISNUMBER($I2867))),"",IFERROR(DATEDIF($I2867,DATE(FY,1,1),"y"),""))</f>
        <v/>
      </c>
      <c r="T2867">
        <f>IF(OR($R2867=0,NOT(ISNUMBER($J2867))),"",IFERROR(DATEDIF($J2867,DATE(FY,1,1),"y"),0))</f>
        <v/>
      </c>
      <c r="U2867" s="38">
        <f>IF(OR($R2867=0,NOT(ISNUMBER($I2867))),0,IF(YEAR($I2867)+IF($Q2867=1,RetAgeO,RetAgeE)=FY,MONTH($I2867),IF(YEAR($I2867)+IF($Q2867=1,RetAgeO,RetAgeE)&lt;FY,1,0)))</f>
        <v/>
      </c>
      <c r="V2867" s="38">
        <f>IF(OR($R2867=0,NOT(ISNUMBER($K2867))),0,IF(YEAR($K2867)=FY,MONTH($K2867),IF(YEAR($K2867)&lt;FY,1,0)))</f>
        <v/>
      </c>
      <c r="W2867" s="38">
        <f>IF($R2867=0,0,MIN(12,IF(AND(ISNUMBER($O2867),$O2867&gt;=1,$O2867&lt;=12),INT($O2867),12),IF(AND(RetireExit="Yes",$U2867&gt;0),$U2867,12),IF(AND(ContractExit="Yes",$V2867&gt;0),$V2867,12)))</f>
        <v/>
      </c>
      <c r="X2867" s="37">
        <f>IF(ISNUMBER($P2867),$P2867,IncPct)</f>
        <v/>
      </c>
      <c r="Y2867" s="39">
        <f>IF($W2867=0,0,MAX(0,MIN($W2867,IncMonth-1))+MAX(0,$W2867-IncMonth+1)*(1+$X2867))</f>
        <v/>
      </c>
      <c r="Z2867" s="40">
        <f>IF($C2867="",0,IFERROR(INDEX(Departments!$B$5:$B$54,MATCH($C2867,Departments!$A$5:$A$54,0)),0))</f>
        <v/>
      </c>
      <c r="AA2867" s="41">
        <f>N($L2867)*$Y2867</f>
        <v/>
      </c>
      <c r="AB2867" s="41">
        <f>N($M2867)*$Y2867</f>
        <v/>
      </c>
      <c r="AC2867" s="41">
        <f>$AA2867*$Z2867</f>
        <v/>
      </c>
      <c r="AD2867" s="41">
        <f>$AA2867*BonusMonths/12</f>
        <v/>
      </c>
      <c r="AE2867" s="41">
        <f>($AA2867+SI_Gross*$AB2867)*IF($Q2867=1,SI_O,SI_E)</f>
        <v/>
      </c>
      <c r="AF2867" s="41">
        <f>IF($Q2867=1,0,$AA2867*EOSB)</f>
        <v/>
      </c>
      <c r="AG2867" s="41">
        <f>$AN2867*$W2867</f>
        <v/>
      </c>
      <c r="AH2867" s="41">
        <f>SUM($AA2867:$AG2867)</f>
        <v/>
      </c>
      <c r="AI2867" s="41">
        <f>12*($AM2867+$AN2867)</f>
        <v/>
      </c>
      <c r="AJ2867" s="41">
        <f>$AM2867*((IncMonth-1)+(13-IncMonth)*(1+$X2867))+12*$AN2867</f>
        <v/>
      </c>
      <c r="AK2867" s="41">
        <f>IF($R2867=1,N($L2867)+N($M2867),0)</f>
        <v/>
      </c>
      <c r="AL2867">
        <f>IF($C2867="","",IF(N($L2867)&lt;=0,"Basic salary missing",IF(ISNA(MATCH($C2867,Departments!$A$5:$A$54,0)),"Department not on Departments sheet",IF(AND($I2867&lt;&gt;"",NOT(ISNUMBER($I2867))),"Date of birth is text, not a date",IF(AND($K2867&lt;&gt;"",NOT(ISNUMBER($K2867))),"Contract end is text, not a date","")))))</f>
        <v/>
      </c>
      <c r="AM2867" s="41">
        <f>IF($R2867=0,0,N($L2867)*(1+$Z2867+BonusMonths/12+IF($Q2867=1,0,EOSB))+N($M2867)+(N($L2867)+SI_Gross*N($M2867))*IF($Q2867=1,SI_O,SI_E))</f>
        <v/>
      </c>
      <c r="AN2867" s="41">
        <f>IF($R2867=0,0,(IF($Q2867=1,MedO,MedE+Ticket)+Training)/12)</f>
        <v/>
      </c>
    </row>
    <row r="2868">
      <c r="I2868" s="35" t="n"/>
      <c r="J2868" s="35" t="n"/>
      <c r="K2868" s="35" t="n"/>
      <c r="L2868" s="36" t="n"/>
      <c r="M2868" s="36" t="n"/>
      <c r="P2868" s="37" t="n"/>
      <c r="Q2868" s="38">
        <f>IF($C2868="",0,IF(OR(LOWER(TRIM($G2868))="omani",LOWER(TRIM($G2868))="oman",LOWER(TRIM($G2868))="om",LOWER(TRIM($G2868))="local"),1,0))</f>
        <v/>
      </c>
      <c r="R2868" s="38">
        <f>IF($C2868="",0,IF(OR(ISNUMBER(SEARCH("resign",$N2868)),ISNUMBER(SEARCH("terminat",$N2868)),ISNUMBER(SEARCH("inactive",$N2868)),ISNUMBER(SEARCH("vacan",$N2868)),ISNUMBER(SEARCH("deceased",$N2868)),ISNUMBER(SEARCH("separated",$N2868))),0,1))</f>
        <v/>
      </c>
      <c r="S2868">
        <f>IF(OR($R2868=0,NOT(ISNUMBER($I2868))),"",IFERROR(DATEDIF($I2868,DATE(FY,1,1),"y"),""))</f>
        <v/>
      </c>
      <c r="T2868">
        <f>IF(OR($R2868=0,NOT(ISNUMBER($J2868))),"",IFERROR(DATEDIF($J2868,DATE(FY,1,1),"y"),0))</f>
        <v/>
      </c>
      <c r="U2868" s="38">
        <f>IF(OR($R2868=0,NOT(ISNUMBER($I2868))),0,IF(YEAR($I2868)+IF($Q2868=1,RetAgeO,RetAgeE)=FY,MONTH($I2868),IF(YEAR($I2868)+IF($Q2868=1,RetAgeO,RetAgeE)&lt;FY,1,0)))</f>
        <v/>
      </c>
      <c r="V2868" s="38">
        <f>IF(OR($R2868=0,NOT(ISNUMBER($K2868))),0,IF(YEAR($K2868)=FY,MONTH($K2868),IF(YEAR($K2868)&lt;FY,1,0)))</f>
        <v/>
      </c>
      <c r="W2868" s="38">
        <f>IF($R2868=0,0,MIN(12,IF(AND(ISNUMBER($O2868),$O2868&gt;=1,$O2868&lt;=12),INT($O2868),12),IF(AND(RetireExit="Yes",$U2868&gt;0),$U2868,12),IF(AND(ContractExit="Yes",$V2868&gt;0),$V2868,12)))</f>
        <v/>
      </c>
      <c r="X2868" s="37">
        <f>IF(ISNUMBER($P2868),$P2868,IncPct)</f>
        <v/>
      </c>
      <c r="Y2868" s="39">
        <f>IF($W2868=0,0,MAX(0,MIN($W2868,IncMonth-1))+MAX(0,$W2868-IncMonth+1)*(1+$X2868))</f>
        <v/>
      </c>
      <c r="Z2868" s="40">
        <f>IF($C2868="",0,IFERROR(INDEX(Departments!$B$5:$B$54,MATCH($C2868,Departments!$A$5:$A$54,0)),0))</f>
        <v/>
      </c>
      <c r="AA2868" s="41">
        <f>N($L2868)*$Y2868</f>
        <v/>
      </c>
      <c r="AB2868" s="41">
        <f>N($M2868)*$Y2868</f>
        <v/>
      </c>
      <c r="AC2868" s="41">
        <f>$AA2868*$Z2868</f>
        <v/>
      </c>
      <c r="AD2868" s="41">
        <f>$AA2868*BonusMonths/12</f>
        <v/>
      </c>
      <c r="AE2868" s="41">
        <f>($AA2868+SI_Gross*$AB2868)*IF($Q2868=1,SI_O,SI_E)</f>
        <v/>
      </c>
      <c r="AF2868" s="41">
        <f>IF($Q2868=1,0,$AA2868*EOSB)</f>
        <v/>
      </c>
      <c r="AG2868" s="41">
        <f>$AN2868*$W2868</f>
        <v/>
      </c>
      <c r="AH2868" s="41">
        <f>SUM($AA2868:$AG2868)</f>
        <v/>
      </c>
      <c r="AI2868" s="41">
        <f>12*($AM2868+$AN2868)</f>
        <v/>
      </c>
      <c r="AJ2868" s="41">
        <f>$AM2868*((IncMonth-1)+(13-IncMonth)*(1+$X2868))+12*$AN2868</f>
        <v/>
      </c>
      <c r="AK2868" s="41">
        <f>IF($R2868=1,N($L2868)+N($M2868),0)</f>
        <v/>
      </c>
      <c r="AL2868">
        <f>IF($C2868="","",IF(N($L2868)&lt;=0,"Basic salary missing",IF(ISNA(MATCH($C2868,Departments!$A$5:$A$54,0)),"Department not on Departments sheet",IF(AND($I2868&lt;&gt;"",NOT(ISNUMBER($I2868))),"Date of birth is text, not a date",IF(AND($K2868&lt;&gt;"",NOT(ISNUMBER($K2868))),"Contract end is text, not a date","")))))</f>
        <v/>
      </c>
      <c r="AM2868" s="41">
        <f>IF($R2868=0,0,N($L2868)*(1+$Z2868+BonusMonths/12+IF($Q2868=1,0,EOSB))+N($M2868)+(N($L2868)+SI_Gross*N($M2868))*IF($Q2868=1,SI_O,SI_E))</f>
        <v/>
      </c>
      <c r="AN2868" s="41">
        <f>IF($R2868=0,0,(IF($Q2868=1,MedO,MedE+Ticket)+Training)/12)</f>
        <v/>
      </c>
    </row>
    <row r="2869">
      <c r="I2869" s="35" t="n"/>
      <c r="J2869" s="35" t="n"/>
      <c r="K2869" s="35" t="n"/>
      <c r="L2869" s="36" t="n"/>
      <c r="M2869" s="36" t="n"/>
      <c r="P2869" s="37" t="n"/>
      <c r="Q2869" s="38">
        <f>IF($C2869="",0,IF(OR(LOWER(TRIM($G2869))="omani",LOWER(TRIM($G2869))="oman",LOWER(TRIM($G2869))="om",LOWER(TRIM($G2869))="local"),1,0))</f>
        <v/>
      </c>
      <c r="R2869" s="38">
        <f>IF($C2869="",0,IF(OR(ISNUMBER(SEARCH("resign",$N2869)),ISNUMBER(SEARCH("terminat",$N2869)),ISNUMBER(SEARCH("inactive",$N2869)),ISNUMBER(SEARCH("vacan",$N2869)),ISNUMBER(SEARCH("deceased",$N2869)),ISNUMBER(SEARCH("separated",$N2869))),0,1))</f>
        <v/>
      </c>
      <c r="S2869">
        <f>IF(OR($R2869=0,NOT(ISNUMBER($I2869))),"",IFERROR(DATEDIF($I2869,DATE(FY,1,1),"y"),""))</f>
        <v/>
      </c>
      <c r="T2869">
        <f>IF(OR($R2869=0,NOT(ISNUMBER($J2869))),"",IFERROR(DATEDIF($J2869,DATE(FY,1,1),"y"),0))</f>
        <v/>
      </c>
      <c r="U2869" s="38">
        <f>IF(OR($R2869=0,NOT(ISNUMBER($I2869))),0,IF(YEAR($I2869)+IF($Q2869=1,RetAgeO,RetAgeE)=FY,MONTH($I2869),IF(YEAR($I2869)+IF($Q2869=1,RetAgeO,RetAgeE)&lt;FY,1,0)))</f>
        <v/>
      </c>
      <c r="V2869" s="38">
        <f>IF(OR($R2869=0,NOT(ISNUMBER($K2869))),0,IF(YEAR($K2869)=FY,MONTH($K2869),IF(YEAR($K2869)&lt;FY,1,0)))</f>
        <v/>
      </c>
      <c r="W2869" s="38">
        <f>IF($R2869=0,0,MIN(12,IF(AND(ISNUMBER($O2869),$O2869&gt;=1,$O2869&lt;=12),INT($O2869),12),IF(AND(RetireExit="Yes",$U2869&gt;0),$U2869,12),IF(AND(ContractExit="Yes",$V2869&gt;0),$V2869,12)))</f>
        <v/>
      </c>
      <c r="X2869" s="37">
        <f>IF(ISNUMBER($P2869),$P2869,IncPct)</f>
        <v/>
      </c>
      <c r="Y2869" s="39">
        <f>IF($W2869=0,0,MAX(0,MIN($W2869,IncMonth-1))+MAX(0,$W2869-IncMonth+1)*(1+$X2869))</f>
        <v/>
      </c>
      <c r="Z2869" s="40">
        <f>IF($C2869="",0,IFERROR(INDEX(Departments!$B$5:$B$54,MATCH($C2869,Departments!$A$5:$A$54,0)),0))</f>
        <v/>
      </c>
      <c r="AA2869" s="41">
        <f>N($L2869)*$Y2869</f>
        <v/>
      </c>
      <c r="AB2869" s="41">
        <f>N($M2869)*$Y2869</f>
        <v/>
      </c>
      <c r="AC2869" s="41">
        <f>$AA2869*$Z2869</f>
        <v/>
      </c>
      <c r="AD2869" s="41">
        <f>$AA2869*BonusMonths/12</f>
        <v/>
      </c>
      <c r="AE2869" s="41">
        <f>($AA2869+SI_Gross*$AB2869)*IF($Q2869=1,SI_O,SI_E)</f>
        <v/>
      </c>
      <c r="AF2869" s="41">
        <f>IF($Q2869=1,0,$AA2869*EOSB)</f>
        <v/>
      </c>
      <c r="AG2869" s="41">
        <f>$AN2869*$W2869</f>
        <v/>
      </c>
      <c r="AH2869" s="41">
        <f>SUM($AA2869:$AG2869)</f>
        <v/>
      </c>
      <c r="AI2869" s="41">
        <f>12*($AM2869+$AN2869)</f>
        <v/>
      </c>
      <c r="AJ2869" s="41">
        <f>$AM2869*((IncMonth-1)+(13-IncMonth)*(1+$X2869))+12*$AN2869</f>
        <v/>
      </c>
      <c r="AK2869" s="41">
        <f>IF($R2869=1,N($L2869)+N($M2869),0)</f>
        <v/>
      </c>
      <c r="AL2869">
        <f>IF($C2869="","",IF(N($L2869)&lt;=0,"Basic salary missing",IF(ISNA(MATCH($C2869,Departments!$A$5:$A$54,0)),"Department not on Departments sheet",IF(AND($I2869&lt;&gt;"",NOT(ISNUMBER($I2869))),"Date of birth is text, not a date",IF(AND($K2869&lt;&gt;"",NOT(ISNUMBER($K2869))),"Contract end is text, not a date","")))))</f>
        <v/>
      </c>
      <c r="AM2869" s="41">
        <f>IF($R2869=0,0,N($L2869)*(1+$Z2869+BonusMonths/12+IF($Q2869=1,0,EOSB))+N($M2869)+(N($L2869)+SI_Gross*N($M2869))*IF($Q2869=1,SI_O,SI_E))</f>
        <v/>
      </c>
      <c r="AN2869" s="41">
        <f>IF($R2869=0,0,(IF($Q2869=1,MedO,MedE+Ticket)+Training)/12)</f>
        <v/>
      </c>
    </row>
    <row r="2870">
      <c r="I2870" s="35" t="n"/>
      <c r="J2870" s="35" t="n"/>
      <c r="K2870" s="35" t="n"/>
      <c r="L2870" s="36" t="n"/>
      <c r="M2870" s="36" t="n"/>
      <c r="P2870" s="37" t="n"/>
      <c r="Q2870" s="38">
        <f>IF($C2870="",0,IF(OR(LOWER(TRIM($G2870))="omani",LOWER(TRIM($G2870))="oman",LOWER(TRIM($G2870))="om",LOWER(TRIM($G2870))="local"),1,0))</f>
        <v/>
      </c>
      <c r="R2870" s="38">
        <f>IF($C2870="",0,IF(OR(ISNUMBER(SEARCH("resign",$N2870)),ISNUMBER(SEARCH("terminat",$N2870)),ISNUMBER(SEARCH("inactive",$N2870)),ISNUMBER(SEARCH("vacan",$N2870)),ISNUMBER(SEARCH("deceased",$N2870)),ISNUMBER(SEARCH("separated",$N2870))),0,1))</f>
        <v/>
      </c>
      <c r="S2870">
        <f>IF(OR($R2870=0,NOT(ISNUMBER($I2870))),"",IFERROR(DATEDIF($I2870,DATE(FY,1,1),"y"),""))</f>
        <v/>
      </c>
      <c r="T2870">
        <f>IF(OR($R2870=0,NOT(ISNUMBER($J2870))),"",IFERROR(DATEDIF($J2870,DATE(FY,1,1),"y"),0))</f>
        <v/>
      </c>
      <c r="U2870" s="38">
        <f>IF(OR($R2870=0,NOT(ISNUMBER($I2870))),0,IF(YEAR($I2870)+IF($Q2870=1,RetAgeO,RetAgeE)=FY,MONTH($I2870),IF(YEAR($I2870)+IF($Q2870=1,RetAgeO,RetAgeE)&lt;FY,1,0)))</f>
        <v/>
      </c>
      <c r="V2870" s="38">
        <f>IF(OR($R2870=0,NOT(ISNUMBER($K2870))),0,IF(YEAR($K2870)=FY,MONTH($K2870),IF(YEAR($K2870)&lt;FY,1,0)))</f>
        <v/>
      </c>
      <c r="W2870" s="38">
        <f>IF($R2870=0,0,MIN(12,IF(AND(ISNUMBER($O2870),$O2870&gt;=1,$O2870&lt;=12),INT($O2870),12),IF(AND(RetireExit="Yes",$U2870&gt;0),$U2870,12),IF(AND(ContractExit="Yes",$V2870&gt;0),$V2870,12)))</f>
        <v/>
      </c>
      <c r="X2870" s="37">
        <f>IF(ISNUMBER($P2870),$P2870,IncPct)</f>
        <v/>
      </c>
      <c r="Y2870" s="39">
        <f>IF($W2870=0,0,MAX(0,MIN($W2870,IncMonth-1))+MAX(0,$W2870-IncMonth+1)*(1+$X2870))</f>
        <v/>
      </c>
      <c r="Z2870" s="40">
        <f>IF($C2870="",0,IFERROR(INDEX(Departments!$B$5:$B$54,MATCH($C2870,Departments!$A$5:$A$54,0)),0))</f>
        <v/>
      </c>
      <c r="AA2870" s="41">
        <f>N($L2870)*$Y2870</f>
        <v/>
      </c>
      <c r="AB2870" s="41">
        <f>N($M2870)*$Y2870</f>
        <v/>
      </c>
      <c r="AC2870" s="41">
        <f>$AA2870*$Z2870</f>
        <v/>
      </c>
      <c r="AD2870" s="41">
        <f>$AA2870*BonusMonths/12</f>
        <v/>
      </c>
      <c r="AE2870" s="41">
        <f>($AA2870+SI_Gross*$AB2870)*IF($Q2870=1,SI_O,SI_E)</f>
        <v/>
      </c>
      <c r="AF2870" s="41">
        <f>IF($Q2870=1,0,$AA2870*EOSB)</f>
        <v/>
      </c>
      <c r="AG2870" s="41">
        <f>$AN2870*$W2870</f>
        <v/>
      </c>
      <c r="AH2870" s="41">
        <f>SUM($AA2870:$AG2870)</f>
        <v/>
      </c>
      <c r="AI2870" s="41">
        <f>12*($AM2870+$AN2870)</f>
        <v/>
      </c>
      <c r="AJ2870" s="41">
        <f>$AM2870*((IncMonth-1)+(13-IncMonth)*(1+$X2870))+12*$AN2870</f>
        <v/>
      </c>
      <c r="AK2870" s="41">
        <f>IF($R2870=1,N($L2870)+N($M2870),0)</f>
        <v/>
      </c>
      <c r="AL2870">
        <f>IF($C2870="","",IF(N($L2870)&lt;=0,"Basic salary missing",IF(ISNA(MATCH($C2870,Departments!$A$5:$A$54,0)),"Department not on Departments sheet",IF(AND($I2870&lt;&gt;"",NOT(ISNUMBER($I2870))),"Date of birth is text, not a date",IF(AND($K2870&lt;&gt;"",NOT(ISNUMBER($K2870))),"Contract end is text, not a date","")))))</f>
        <v/>
      </c>
      <c r="AM2870" s="41">
        <f>IF($R2870=0,0,N($L2870)*(1+$Z2870+BonusMonths/12+IF($Q2870=1,0,EOSB))+N($M2870)+(N($L2870)+SI_Gross*N($M2870))*IF($Q2870=1,SI_O,SI_E))</f>
        <v/>
      </c>
      <c r="AN2870" s="41">
        <f>IF($R2870=0,0,(IF($Q2870=1,MedO,MedE+Ticket)+Training)/12)</f>
        <v/>
      </c>
    </row>
    <row r="2871">
      <c r="I2871" s="35" t="n"/>
      <c r="J2871" s="35" t="n"/>
      <c r="K2871" s="35" t="n"/>
      <c r="L2871" s="36" t="n"/>
      <c r="M2871" s="36" t="n"/>
      <c r="P2871" s="37" t="n"/>
      <c r="Q2871" s="38">
        <f>IF($C2871="",0,IF(OR(LOWER(TRIM($G2871))="omani",LOWER(TRIM($G2871))="oman",LOWER(TRIM($G2871))="om",LOWER(TRIM($G2871))="local"),1,0))</f>
        <v/>
      </c>
      <c r="R2871" s="38">
        <f>IF($C2871="",0,IF(OR(ISNUMBER(SEARCH("resign",$N2871)),ISNUMBER(SEARCH("terminat",$N2871)),ISNUMBER(SEARCH("inactive",$N2871)),ISNUMBER(SEARCH("vacan",$N2871)),ISNUMBER(SEARCH("deceased",$N2871)),ISNUMBER(SEARCH("separated",$N2871))),0,1))</f>
        <v/>
      </c>
      <c r="S2871">
        <f>IF(OR($R2871=0,NOT(ISNUMBER($I2871))),"",IFERROR(DATEDIF($I2871,DATE(FY,1,1),"y"),""))</f>
        <v/>
      </c>
      <c r="T2871">
        <f>IF(OR($R2871=0,NOT(ISNUMBER($J2871))),"",IFERROR(DATEDIF($J2871,DATE(FY,1,1),"y"),0))</f>
        <v/>
      </c>
      <c r="U2871" s="38">
        <f>IF(OR($R2871=0,NOT(ISNUMBER($I2871))),0,IF(YEAR($I2871)+IF($Q2871=1,RetAgeO,RetAgeE)=FY,MONTH($I2871),IF(YEAR($I2871)+IF($Q2871=1,RetAgeO,RetAgeE)&lt;FY,1,0)))</f>
        <v/>
      </c>
      <c r="V2871" s="38">
        <f>IF(OR($R2871=0,NOT(ISNUMBER($K2871))),0,IF(YEAR($K2871)=FY,MONTH($K2871),IF(YEAR($K2871)&lt;FY,1,0)))</f>
        <v/>
      </c>
      <c r="W2871" s="38">
        <f>IF($R2871=0,0,MIN(12,IF(AND(ISNUMBER($O2871),$O2871&gt;=1,$O2871&lt;=12),INT($O2871),12),IF(AND(RetireExit="Yes",$U2871&gt;0),$U2871,12),IF(AND(ContractExit="Yes",$V2871&gt;0),$V2871,12)))</f>
        <v/>
      </c>
      <c r="X2871" s="37">
        <f>IF(ISNUMBER($P2871),$P2871,IncPct)</f>
        <v/>
      </c>
      <c r="Y2871" s="39">
        <f>IF($W2871=0,0,MAX(0,MIN($W2871,IncMonth-1))+MAX(0,$W2871-IncMonth+1)*(1+$X2871))</f>
        <v/>
      </c>
      <c r="Z2871" s="40">
        <f>IF($C2871="",0,IFERROR(INDEX(Departments!$B$5:$B$54,MATCH($C2871,Departments!$A$5:$A$54,0)),0))</f>
        <v/>
      </c>
      <c r="AA2871" s="41">
        <f>N($L2871)*$Y2871</f>
        <v/>
      </c>
      <c r="AB2871" s="41">
        <f>N($M2871)*$Y2871</f>
        <v/>
      </c>
      <c r="AC2871" s="41">
        <f>$AA2871*$Z2871</f>
        <v/>
      </c>
      <c r="AD2871" s="41">
        <f>$AA2871*BonusMonths/12</f>
        <v/>
      </c>
      <c r="AE2871" s="41">
        <f>($AA2871+SI_Gross*$AB2871)*IF($Q2871=1,SI_O,SI_E)</f>
        <v/>
      </c>
      <c r="AF2871" s="41">
        <f>IF($Q2871=1,0,$AA2871*EOSB)</f>
        <v/>
      </c>
      <c r="AG2871" s="41">
        <f>$AN2871*$W2871</f>
        <v/>
      </c>
      <c r="AH2871" s="41">
        <f>SUM($AA2871:$AG2871)</f>
        <v/>
      </c>
      <c r="AI2871" s="41">
        <f>12*($AM2871+$AN2871)</f>
        <v/>
      </c>
      <c r="AJ2871" s="41">
        <f>$AM2871*((IncMonth-1)+(13-IncMonth)*(1+$X2871))+12*$AN2871</f>
        <v/>
      </c>
      <c r="AK2871" s="41">
        <f>IF($R2871=1,N($L2871)+N($M2871),0)</f>
        <v/>
      </c>
      <c r="AL2871">
        <f>IF($C2871="","",IF(N($L2871)&lt;=0,"Basic salary missing",IF(ISNA(MATCH($C2871,Departments!$A$5:$A$54,0)),"Department not on Departments sheet",IF(AND($I2871&lt;&gt;"",NOT(ISNUMBER($I2871))),"Date of birth is text, not a date",IF(AND($K2871&lt;&gt;"",NOT(ISNUMBER($K2871))),"Contract end is text, not a date","")))))</f>
        <v/>
      </c>
      <c r="AM2871" s="41">
        <f>IF($R2871=0,0,N($L2871)*(1+$Z2871+BonusMonths/12+IF($Q2871=1,0,EOSB))+N($M2871)+(N($L2871)+SI_Gross*N($M2871))*IF($Q2871=1,SI_O,SI_E))</f>
        <v/>
      </c>
      <c r="AN2871" s="41">
        <f>IF($R2871=0,0,(IF($Q2871=1,MedO,MedE+Ticket)+Training)/12)</f>
        <v/>
      </c>
    </row>
    <row r="2872">
      <c r="I2872" s="35" t="n"/>
      <c r="J2872" s="35" t="n"/>
      <c r="K2872" s="35" t="n"/>
      <c r="L2872" s="36" t="n"/>
      <c r="M2872" s="36" t="n"/>
      <c r="P2872" s="37" t="n"/>
      <c r="Q2872" s="38">
        <f>IF($C2872="",0,IF(OR(LOWER(TRIM($G2872))="omani",LOWER(TRIM($G2872))="oman",LOWER(TRIM($G2872))="om",LOWER(TRIM($G2872))="local"),1,0))</f>
        <v/>
      </c>
      <c r="R2872" s="38">
        <f>IF($C2872="",0,IF(OR(ISNUMBER(SEARCH("resign",$N2872)),ISNUMBER(SEARCH("terminat",$N2872)),ISNUMBER(SEARCH("inactive",$N2872)),ISNUMBER(SEARCH("vacan",$N2872)),ISNUMBER(SEARCH("deceased",$N2872)),ISNUMBER(SEARCH("separated",$N2872))),0,1))</f>
        <v/>
      </c>
      <c r="S2872">
        <f>IF(OR($R2872=0,NOT(ISNUMBER($I2872))),"",IFERROR(DATEDIF($I2872,DATE(FY,1,1),"y"),""))</f>
        <v/>
      </c>
      <c r="T2872">
        <f>IF(OR($R2872=0,NOT(ISNUMBER($J2872))),"",IFERROR(DATEDIF($J2872,DATE(FY,1,1),"y"),0))</f>
        <v/>
      </c>
      <c r="U2872" s="38">
        <f>IF(OR($R2872=0,NOT(ISNUMBER($I2872))),0,IF(YEAR($I2872)+IF($Q2872=1,RetAgeO,RetAgeE)=FY,MONTH($I2872),IF(YEAR($I2872)+IF($Q2872=1,RetAgeO,RetAgeE)&lt;FY,1,0)))</f>
        <v/>
      </c>
      <c r="V2872" s="38">
        <f>IF(OR($R2872=0,NOT(ISNUMBER($K2872))),0,IF(YEAR($K2872)=FY,MONTH($K2872),IF(YEAR($K2872)&lt;FY,1,0)))</f>
        <v/>
      </c>
      <c r="W2872" s="38">
        <f>IF($R2872=0,0,MIN(12,IF(AND(ISNUMBER($O2872),$O2872&gt;=1,$O2872&lt;=12),INT($O2872),12),IF(AND(RetireExit="Yes",$U2872&gt;0),$U2872,12),IF(AND(ContractExit="Yes",$V2872&gt;0),$V2872,12)))</f>
        <v/>
      </c>
      <c r="X2872" s="37">
        <f>IF(ISNUMBER($P2872),$P2872,IncPct)</f>
        <v/>
      </c>
      <c r="Y2872" s="39">
        <f>IF($W2872=0,0,MAX(0,MIN($W2872,IncMonth-1))+MAX(0,$W2872-IncMonth+1)*(1+$X2872))</f>
        <v/>
      </c>
      <c r="Z2872" s="40">
        <f>IF($C2872="",0,IFERROR(INDEX(Departments!$B$5:$B$54,MATCH($C2872,Departments!$A$5:$A$54,0)),0))</f>
        <v/>
      </c>
      <c r="AA2872" s="41">
        <f>N($L2872)*$Y2872</f>
        <v/>
      </c>
      <c r="AB2872" s="41">
        <f>N($M2872)*$Y2872</f>
        <v/>
      </c>
      <c r="AC2872" s="41">
        <f>$AA2872*$Z2872</f>
        <v/>
      </c>
      <c r="AD2872" s="41">
        <f>$AA2872*BonusMonths/12</f>
        <v/>
      </c>
      <c r="AE2872" s="41">
        <f>($AA2872+SI_Gross*$AB2872)*IF($Q2872=1,SI_O,SI_E)</f>
        <v/>
      </c>
      <c r="AF2872" s="41">
        <f>IF($Q2872=1,0,$AA2872*EOSB)</f>
        <v/>
      </c>
      <c r="AG2872" s="41">
        <f>$AN2872*$W2872</f>
        <v/>
      </c>
      <c r="AH2872" s="41">
        <f>SUM($AA2872:$AG2872)</f>
        <v/>
      </c>
      <c r="AI2872" s="41">
        <f>12*($AM2872+$AN2872)</f>
        <v/>
      </c>
      <c r="AJ2872" s="41">
        <f>$AM2872*((IncMonth-1)+(13-IncMonth)*(1+$X2872))+12*$AN2872</f>
        <v/>
      </c>
      <c r="AK2872" s="41">
        <f>IF($R2872=1,N($L2872)+N($M2872),0)</f>
        <v/>
      </c>
      <c r="AL2872">
        <f>IF($C2872="","",IF(N($L2872)&lt;=0,"Basic salary missing",IF(ISNA(MATCH($C2872,Departments!$A$5:$A$54,0)),"Department not on Departments sheet",IF(AND($I2872&lt;&gt;"",NOT(ISNUMBER($I2872))),"Date of birth is text, not a date",IF(AND($K2872&lt;&gt;"",NOT(ISNUMBER($K2872))),"Contract end is text, not a date","")))))</f>
        <v/>
      </c>
      <c r="AM2872" s="41">
        <f>IF($R2872=0,0,N($L2872)*(1+$Z2872+BonusMonths/12+IF($Q2872=1,0,EOSB))+N($M2872)+(N($L2872)+SI_Gross*N($M2872))*IF($Q2872=1,SI_O,SI_E))</f>
        <v/>
      </c>
      <c r="AN2872" s="41">
        <f>IF($R2872=0,0,(IF($Q2872=1,MedO,MedE+Ticket)+Training)/12)</f>
        <v/>
      </c>
    </row>
    <row r="2873">
      <c r="I2873" s="35" t="n"/>
      <c r="J2873" s="35" t="n"/>
      <c r="K2873" s="35" t="n"/>
      <c r="L2873" s="36" t="n"/>
      <c r="M2873" s="36" t="n"/>
      <c r="P2873" s="37" t="n"/>
      <c r="Q2873" s="38">
        <f>IF($C2873="",0,IF(OR(LOWER(TRIM($G2873))="omani",LOWER(TRIM($G2873))="oman",LOWER(TRIM($G2873))="om",LOWER(TRIM($G2873))="local"),1,0))</f>
        <v/>
      </c>
      <c r="R2873" s="38">
        <f>IF($C2873="",0,IF(OR(ISNUMBER(SEARCH("resign",$N2873)),ISNUMBER(SEARCH("terminat",$N2873)),ISNUMBER(SEARCH("inactive",$N2873)),ISNUMBER(SEARCH("vacan",$N2873)),ISNUMBER(SEARCH("deceased",$N2873)),ISNUMBER(SEARCH("separated",$N2873))),0,1))</f>
        <v/>
      </c>
      <c r="S2873">
        <f>IF(OR($R2873=0,NOT(ISNUMBER($I2873))),"",IFERROR(DATEDIF($I2873,DATE(FY,1,1),"y"),""))</f>
        <v/>
      </c>
      <c r="T2873">
        <f>IF(OR($R2873=0,NOT(ISNUMBER($J2873))),"",IFERROR(DATEDIF($J2873,DATE(FY,1,1),"y"),0))</f>
        <v/>
      </c>
      <c r="U2873" s="38">
        <f>IF(OR($R2873=0,NOT(ISNUMBER($I2873))),0,IF(YEAR($I2873)+IF($Q2873=1,RetAgeO,RetAgeE)=FY,MONTH($I2873),IF(YEAR($I2873)+IF($Q2873=1,RetAgeO,RetAgeE)&lt;FY,1,0)))</f>
        <v/>
      </c>
      <c r="V2873" s="38">
        <f>IF(OR($R2873=0,NOT(ISNUMBER($K2873))),0,IF(YEAR($K2873)=FY,MONTH($K2873),IF(YEAR($K2873)&lt;FY,1,0)))</f>
        <v/>
      </c>
      <c r="W2873" s="38">
        <f>IF($R2873=0,0,MIN(12,IF(AND(ISNUMBER($O2873),$O2873&gt;=1,$O2873&lt;=12),INT($O2873),12),IF(AND(RetireExit="Yes",$U2873&gt;0),$U2873,12),IF(AND(ContractExit="Yes",$V2873&gt;0),$V2873,12)))</f>
        <v/>
      </c>
      <c r="X2873" s="37">
        <f>IF(ISNUMBER($P2873),$P2873,IncPct)</f>
        <v/>
      </c>
      <c r="Y2873" s="39">
        <f>IF($W2873=0,0,MAX(0,MIN($W2873,IncMonth-1))+MAX(0,$W2873-IncMonth+1)*(1+$X2873))</f>
        <v/>
      </c>
      <c r="Z2873" s="40">
        <f>IF($C2873="",0,IFERROR(INDEX(Departments!$B$5:$B$54,MATCH($C2873,Departments!$A$5:$A$54,0)),0))</f>
        <v/>
      </c>
      <c r="AA2873" s="41">
        <f>N($L2873)*$Y2873</f>
        <v/>
      </c>
      <c r="AB2873" s="41">
        <f>N($M2873)*$Y2873</f>
        <v/>
      </c>
      <c r="AC2873" s="41">
        <f>$AA2873*$Z2873</f>
        <v/>
      </c>
      <c r="AD2873" s="41">
        <f>$AA2873*BonusMonths/12</f>
        <v/>
      </c>
      <c r="AE2873" s="41">
        <f>($AA2873+SI_Gross*$AB2873)*IF($Q2873=1,SI_O,SI_E)</f>
        <v/>
      </c>
      <c r="AF2873" s="41">
        <f>IF($Q2873=1,0,$AA2873*EOSB)</f>
        <v/>
      </c>
      <c r="AG2873" s="41">
        <f>$AN2873*$W2873</f>
        <v/>
      </c>
      <c r="AH2873" s="41">
        <f>SUM($AA2873:$AG2873)</f>
        <v/>
      </c>
      <c r="AI2873" s="41">
        <f>12*($AM2873+$AN2873)</f>
        <v/>
      </c>
      <c r="AJ2873" s="41">
        <f>$AM2873*((IncMonth-1)+(13-IncMonth)*(1+$X2873))+12*$AN2873</f>
        <v/>
      </c>
      <c r="AK2873" s="41">
        <f>IF($R2873=1,N($L2873)+N($M2873),0)</f>
        <v/>
      </c>
      <c r="AL2873">
        <f>IF($C2873="","",IF(N($L2873)&lt;=0,"Basic salary missing",IF(ISNA(MATCH($C2873,Departments!$A$5:$A$54,0)),"Department not on Departments sheet",IF(AND($I2873&lt;&gt;"",NOT(ISNUMBER($I2873))),"Date of birth is text, not a date",IF(AND($K2873&lt;&gt;"",NOT(ISNUMBER($K2873))),"Contract end is text, not a date","")))))</f>
        <v/>
      </c>
      <c r="AM2873" s="41">
        <f>IF($R2873=0,0,N($L2873)*(1+$Z2873+BonusMonths/12+IF($Q2873=1,0,EOSB))+N($M2873)+(N($L2873)+SI_Gross*N($M2873))*IF($Q2873=1,SI_O,SI_E))</f>
        <v/>
      </c>
      <c r="AN2873" s="41">
        <f>IF($R2873=0,0,(IF($Q2873=1,MedO,MedE+Ticket)+Training)/12)</f>
        <v/>
      </c>
    </row>
    <row r="2874">
      <c r="I2874" s="35" t="n"/>
      <c r="J2874" s="35" t="n"/>
      <c r="K2874" s="35" t="n"/>
      <c r="L2874" s="36" t="n"/>
      <c r="M2874" s="36" t="n"/>
      <c r="P2874" s="37" t="n"/>
      <c r="Q2874" s="38">
        <f>IF($C2874="",0,IF(OR(LOWER(TRIM($G2874))="omani",LOWER(TRIM($G2874))="oman",LOWER(TRIM($G2874))="om",LOWER(TRIM($G2874))="local"),1,0))</f>
        <v/>
      </c>
      <c r="R2874" s="38">
        <f>IF($C2874="",0,IF(OR(ISNUMBER(SEARCH("resign",$N2874)),ISNUMBER(SEARCH("terminat",$N2874)),ISNUMBER(SEARCH("inactive",$N2874)),ISNUMBER(SEARCH("vacan",$N2874)),ISNUMBER(SEARCH("deceased",$N2874)),ISNUMBER(SEARCH("separated",$N2874))),0,1))</f>
        <v/>
      </c>
      <c r="S2874">
        <f>IF(OR($R2874=0,NOT(ISNUMBER($I2874))),"",IFERROR(DATEDIF($I2874,DATE(FY,1,1),"y"),""))</f>
        <v/>
      </c>
      <c r="T2874">
        <f>IF(OR($R2874=0,NOT(ISNUMBER($J2874))),"",IFERROR(DATEDIF($J2874,DATE(FY,1,1),"y"),0))</f>
        <v/>
      </c>
      <c r="U2874" s="38">
        <f>IF(OR($R2874=0,NOT(ISNUMBER($I2874))),0,IF(YEAR($I2874)+IF($Q2874=1,RetAgeO,RetAgeE)=FY,MONTH($I2874),IF(YEAR($I2874)+IF($Q2874=1,RetAgeO,RetAgeE)&lt;FY,1,0)))</f>
        <v/>
      </c>
      <c r="V2874" s="38">
        <f>IF(OR($R2874=0,NOT(ISNUMBER($K2874))),0,IF(YEAR($K2874)=FY,MONTH($K2874),IF(YEAR($K2874)&lt;FY,1,0)))</f>
        <v/>
      </c>
      <c r="W2874" s="38">
        <f>IF($R2874=0,0,MIN(12,IF(AND(ISNUMBER($O2874),$O2874&gt;=1,$O2874&lt;=12),INT($O2874),12),IF(AND(RetireExit="Yes",$U2874&gt;0),$U2874,12),IF(AND(ContractExit="Yes",$V2874&gt;0),$V2874,12)))</f>
        <v/>
      </c>
      <c r="X2874" s="37">
        <f>IF(ISNUMBER($P2874),$P2874,IncPct)</f>
        <v/>
      </c>
      <c r="Y2874" s="39">
        <f>IF($W2874=0,0,MAX(0,MIN($W2874,IncMonth-1))+MAX(0,$W2874-IncMonth+1)*(1+$X2874))</f>
        <v/>
      </c>
      <c r="Z2874" s="40">
        <f>IF($C2874="",0,IFERROR(INDEX(Departments!$B$5:$B$54,MATCH($C2874,Departments!$A$5:$A$54,0)),0))</f>
        <v/>
      </c>
      <c r="AA2874" s="41">
        <f>N($L2874)*$Y2874</f>
        <v/>
      </c>
      <c r="AB2874" s="41">
        <f>N($M2874)*$Y2874</f>
        <v/>
      </c>
      <c r="AC2874" s="41">
        <f>$AA2874*$Z2874</f>
        <v/>
      </c>
      <c r="AD2874" s="41">
        <f>$AA2874*BonusMonths/12</f>
        <v/>
      </c>
      <c r="AE2874" s="41">
        <f>($AA2874+SI_Gross*$AB2874)*IF($Q2874=1,SI_O,SI_E)</f>
        <v/>
      </c>
      <c r="AF2874" s="41">
        <f>IF($Q2874=1,0,$AA2874*EOSB)</f>
        <v/>
      </c>
      <c r="AG2874" s="41">
        <f>$AN2874*$W2874</f>
        <v/>
      </c>
      <c r="AH2874" s="41">
        <f>SUM($AA2874:$AG2874)</f>
        <v/>
      </c>
      <c r="AI2874" s="41">
        <f>12*($AM2874+$AN2874)</f>
        <v/>
      </c>
      <c r="AJ2874" s="41">
        <f>$AM2874*((IncMonth-1)+(13-IncMonth)*(1+$X2874))+12*$AN2874</f>
        <v/>
      </c>
      <c r="AK2874" s="41">
        <f>IF($R2874=1,N($L2874)+N($M2874),0)</f>
        <v/>
      </c>
      <c r="AL2874">
        <f>IF($C2874="","",IF(N($L2874)&lt;=0,"Basic salary missing",IF(ISNA(MATCH($C2874,Departments!$A$5:$A$54,0)),"Department not on Departments sheet",IF(AND($I2874&lt;&gt;"",NOT(ISNUMBER($I2874))),"Date of birth is text, not a date",IF(AND($K2874&lt;&gt;"",NOT(ISNUMBER($K2874))),"Contract end is text, not a date","")))))</f>
        <v/>
      </c>
      <c r="AM2874" s="41">
        <f>IF($R2874=0,0,N($L2874)*(1+$Z2874+BonusMonths/12+IF($Q2874=1,0,EOSB))+N($M2874)+(N($L2874)+SI_Gross*N($M2874))*IF($Q2874=1,SI_O,SI_E))</f>
        <v/>
      </c>
      <c r="AN2874" s="41">
        <f>IF($R2874=0,0,(IF($Q2874=1,MedO,MedE+Ticket)+Training)/12)</f>
        <v/>
      </c>
    </row>
    <row r="2875">
      <c r="I2875" s="35" t="n"/>
      <c r="J2875" s="35" t="n"/>
      <c r="K2875" s="35" t="n"/>
      <c r="L2875" s="36" t="n"/>
      <c r="M2875" s="36" t="n"/>
      <c r="P2875" s="37" t="n"/>
      <c r="Q2875" s="38">
        <f>IF($C2875="",0,IF(OR(LOWER(TRIM($G2875))="omani",LOWER(TRIM($G2875))="oman",LOWER(TRIM($G2875))="om",LOWER(TRIM($G2875))="local"),1,0))</f>
        <v/>
      </c>
      <c r="R2875" s="38">
        <f>IF($C2875="",0,IF(OR(ISNUMBER(SEARCH("resign",$N2875)),ISNUMBER(SEARCH("terminat",$N2875)),ISNUMBER(SEARCH("inactive",$N2875)),ISNUMBER(SEARCH("vacan",$N2875)),ISNUMBER(SEARCH("deceased",$N2875)),ISNUMBER(SEARCH("separated",$N2875))),0,1))</f>
        <v/>
      </c>
      <c r="S2875">
        <f>IF(OR($R2875=0,NOT(ISNUMBER($I2875))),"",IFERROR(DATEDIF($I2875,DATE(FY,1,1),"y"),""))</f>
        <v/>
      </c>
      <c r="T2875">
        <f>IF(OR($R2875=0,NOT(ISNUMBER($J2875))),"",IFERROR(DATEDIF($J2875,DATE(FY,1,1),"y"),0))</f>
        <v/>
      </c>
      <c r="U2875" s="38">
        <f>IF(OR($R2875=0,NOT(ISNUMBER($I2875))),0,IF(YEAR($I2875)+IF($Q2875=1,RetAgeO,RetAgeE)=FY,MONTH($I2875),IF(YEAR($I2875)+IF($Q2875=1,RetAgeO,RetAgeE)&lt;FY,1,0)))</f>
        <v/>
      </c>
      <c r="V2875" s="38">
        <f>IF(OR($R2875=0,NOT(ISNUMBER($K2875))),0,IF(YEAR($K2875)=FY,MONTH($K2875),IF(YEAR($K2875)&lt;FY,1,0)))</f>
        <v/>
      </c>
      <c r="W2875" s="38">
        <f>IF($R2875=0,0,MIN(12,IF(AND(ISNUMBER($O2875),$O2875&gt;=1,$O2875&lt;=12),INT($O2875),12),IF(AND(RetireExit="Yes",$U2875&gt;0),$U2875,12),IF(AND(ContractExit="Yes",$V2875&gt;0),$V2875,12)))</f>
        <v/>
      </c>
      <c r="X2875" s="37">
        <f>IF(ISNUMBER($P2875),$P2875,IncPct)</f>
        <v/>
      </c>
      <c r="Y2875" s="39">
        <f>IF($W2875=0,0,MAX(0,MIN($W2875,IncMonth-1))+MAX(0,$W2875-IncMonth+1)*(1+$X2875))</f>
        <v/>
      </c>
      <c r="Z2875" s="40">
        <f>IF($C2875="",0,IFERROR(INDEX(Departments!$B$5:$B$54,MATCH($C2875,Departments!$A$5:$A$54,0)),0))</f>
        <v/>
      </c>
      <c r="AA2875" s="41">
        <f>N($L2875)*$Y2875</f>
        <v/>
      </c>
      <c r="AB2875" s="41">
        <f>N($M2875)*$Y2875</f>
        <v/>
      </c>
      <c r="AC2875" s="41">
        <f>$AA2875*$Z2875</f>
        <v/>
      </c>
      <c r="AD2875" s="41">
        <f>$AA2875*BonusMonths/12</f>
        <v/>
      </c>
      <c r="AE2875" s="41">
        <f>($AA2875+SI_Gross*$AB2875)*IF($Q2875=1,SI_O,SI_E)</f>
        <v/>
      </c>
      <c r="AF2875" s="41">
        <f>IF($Q2875=1,0,$AA2875*EOSB)</f>
        <v/>
      </c>
      <c r="AG2875" s="41">
        <f>$AN2875*$W2875</f>
        <v/>
      </c>
      <c r="AH2875" s="41">
        <f>SUM($AA2875:$AG2875)</f>
        <v/>
      </c>
      <c r="AI2875" s="41">
        <f>12*($AM2875+$AN2875)</f>
        <v/>
      </c>
      <c r="AJ2875" s="41">
        <f>$AM2875*((IncMonth-1)+(13-IncMonth)*(1+$X2875))+12*$AN2875</f>
        <v/>
      </c>
      <c r="AK2875" s="41">
        <f>IF($R2875=1,N($L2875)+N($M2875),0)</f>
        <v/>
      </c>
      <c r="AL2875">
        <f>IF($C2875="","",IF(N($L2875)&lt;=0,"Basic salary missing",IF(ISNA(MATCH($C2875,Departments!$A$5:$A$54,0)),"Department not on Departments sheet",IF(AND($I2875&lt;&gt;"",NOT(ISNUMBER($I2875))),"Date of birth is text, not a date",IF(AND($K2875&lt;&gt;"",NOT(ISNUMBER($K2875))),"Contract end is text, not a date","")))))</f>
        <v/>
      </c>
      <c r="AM2875" s="41">
        <f>IF($R2875=0,0,N($L2875)*(1+$Z2875+BonusMonths/12+IF($Q2875=1,0,EOSB))+N($M2875)+(N($L2875)+SI_Gross*N($M2875))*IF($Q2875=1,SI_O,SI_E))</f>
        <v/>
      </c>
      <c r="AN2875" s="41">
        <f>IF($R2875=0,0,(IF($Q2875=1,MedO,MedE+Ticket)+Training)/12)</f>
        <v/>
      </c>
    </row>
    <row r="2876">
      <c r="I2876" s="35" t="n"/>
      <c r="J2876" s="35" t="n"/>
      <c r="K2876" s="35" t="n"/>
      <c r="L2876" s="36" t="n"/>
      <c r="M2876" s="36" t="n"/>
      <c r="P2876" s="37" t="n"/>
      <c r="Q2876" s="38">
        <f>IF($C2876="",0,IF(OR(LOWER(TRIM($G2876))="omani",LOWER(TRIM($G2876))="oman",LOWER(TRIM($G2876))="om",LOWER(TRIM($G2876))="local"),1,0))</f>
        <v/>
      </c>
      <c r="R2876" s="38">
        <f>IF($C2876="",0,IF(OR(ISNUMBER(SEARCH("resign",$N2876)),ISNUMBER(SEARCH("terminat",$N2876)),ISNUMBER(SEARCH("inactive",$N2876)),ISNUMBER(SEARCH("vacan",$N2876)),ISNUMBER(SEARCH("deceased",$N2876)),ISNUMBER(SEARCH("separated",$N2876))),0,1))</f>
        <v/>
      </c>
      <c r="S2876">
        <f>IF(OR($R2876=0,NOT(ISNUMBER($I2876))),"",IFERROR(DATEDIF($I2876,DATE(FY,1,1),"y"),""))</f>
        <v/>
      </c>
      <c r="T2876">
        <f>IF(OR($R2876=0,NOT(ISNUMBER($J2876))),"",IFERROR(DATEDIF($J2876,DATE(FY,1,1),"y"),0))</f>
        <v/>
      </c>
      <c r="U2876" s="38">
        <f>IF(OR($R2876=0,NOT(ISNUMBER($I2876))),0,IF(YEAR($I2876)+IF($Q2876=1,RetAgeO,RetAgeE)=FY,MONTH($I2876),IF(YEAR($I2876)+IF($Q2876=1,RetAgeO,RetAgeE)&lt;FY,1,0)))</f>
        <v/>
      </c>
      <c r="V2876" s="38">
        <f>IF(OR($R2876=0,NOT(ISNUMBER($K2876))),0,IF(YEAR($K2876)=FY,MONTH($K2876),IF(YEAR($K2876)&lt;FY,1,0)))</f>
        <v/>
      </c>
      <c r="W2876" s="38">
        <f>IF($R2876=0,0,MIN(12,IF(AND(ISNUMBER($O2876),$O2876&gt;=1,$O2876&lt;=12),INT($O2876),12),IF(AND(RetireExit="Yes",$U2876&gt;0),$U2876,12),IF(AND(ContractExit="Yes",$V2876&gt;0),$V2876,12)))</f>
        <v/>
      </c>
      <c r="X2876" s="37">
        <f>IF(ISNUMBER($P2876),$P2876,IncPct)</f>
        <v/>
      </c>
      <c r="Y2876" s="39">
        <f>IF($W2876=0,0,MAX(0,MIN($W2876,IncMonth-1))+MAX(0,$W2876-IncMonth+1)*(1+$X2876))</f>
        <v/>
      </c>
      <c r="Z2876" s="40">
        <f>IF($C2876="",0,IFERROR(INDEX(Departments!$B$5:$B$54,MATCH($C2876,Departments!$A$5:$A$54,0)),0))</f>
        <v/>
      </c>
      <c r="AA2876" s="41">
        <f>N($L2876)*$Y2876</f>
        <v/>
      </c>
      <c r="AB2876" s="41">
        <f>N($M2876)*$Y2876</f>
        <v/>
      </c>
      <c r="AC2876" s="41">
        <f>$AA2876*$Z2876</f>
        <v/>
      </c>
      <c r="AD2876" s="41">
        <f>$AA2876*BonusMonths/12</f>
        <v/>
      </c>
      <c r="AE2876" s="41">
        <f>($AA2876+SI_Gross*$AB2876)*IF($Q2876=1,SI_O,SI_E)</f>
        <v/>
      </c>
      <c r="AF2876" s="41">
        <f>IF($Q2876=1,0,$AA2876*EOSB)</f>
        <v/>
      </c>
      <c r="AG2876" s="41">
        <f>$AN2876*$W2876</f>
        <v/>
      </c>
      <c r="AH2876" s="41">
        <f>SUM($AA2876:$AG2876)</f>
        <v/>
      </c>
      <c r="AI2876" s="41">
        <f>12*($AM2876+$AN2876)</f>
        <v/>
      </c>
      <c r="AJ2876" s="41">
        <f>$AM2876*((IncMonth-1)+(13-IncMonth)*(1+$X2876))+12*$AN2876</f>
        <v/>
      </c>
      <c r="AK2876" s="41">
        <f>IF($R2876=1,N($L2876)+N($M2876),0)</f>
        <v/>
      </c>
      <c r="AL2876">
        <f>IF($C2876="","",IF(N($L2876)&lt;=0,"Basic salary missing",IF(ISNA(MATCH($C2876,Departments!$A$5:$A$54,0)),"Department not on Departments sheet",IF(AND($I2876&lt;&gt;"",NOT(ISNUMBER($I2876))),"Date of birth is text, not a date",IF(AND($K2876&lt;&gt;"",NOT(ISNUMBER($K2876))),"Contract end is text, not a date","")))))</f>
        <v/>
      </c>
      <c r="AM2876" s="41">
        <f>IF($R2876=0,0,N($L2876)*(1+$Z2876+BonusMonths/12+IF($Q2876=1,0,EOSB))+N($M2876)+(N($L2876)+SI_Gross*N($M2876))*IF($Q2876=1,SI_O,SI_E))</f>
        <v/>
      </c>
      <c r="AN2876" s="41">
        <f>IF($R2876=0,0,(IF($Q2876=1,MedO,MedE+Ticket)+Training)/12)</f>
        <v/>
      </c>
    </row>
    <row r="2877">
      <c r="I2877" s="35" t="n"/>
      <c r="J2877" s="35" t="n"/>
      <c r="K2877" s="35" t="n"/>
      <c r="L2877" s="36" t="n"/>
      <c r="M2877" s="36" t="n"/>
      <c r="P2877" s="37" t="n"/>
      <c r="Q2877" s="38">
        <f>IF($C2877="",0,IF(OR(LOWER(TRIM($G2877))="omani",LOWER(TRIM($G2877))="oman",LOWER(TRIM($G2877))="om",LOWER(TRIM($G2877))="local"),1,0))</f>
        <v/>
      </c>
      <c r="R2877" s="38">
        <f>IF($C2877="",0,IF(OR(ISNUMBER(SEARCH("resign",$N2877)),ISNUMBER(SEARCH("terminat",$N2877)),ISNUMBER(SEARCH("inactive",$N2877)),ISNUMBER(SEARCH("vacan",$N2877)),ISNUMBER(SEARCH("deceased",$N2877)),ISNUMBER(SEARCH("separated",$N2877))),0,1))</f>
        <v/>
      </c>
      <c r="S2877">
        <f>IF(OR($R2877=0,NOT(ISNUMBER($I2877))),"",IFERROR(DATEDIF($I2877,DATE(FY,1,1),"y"),""))</f>
        <v/>
      </c>
      <c r="T2877">
        <f>IF(OR($R2877=0,NOT(ISNUMBER($J2877))),"",IFERROR(DATEDIF($J2877,DATE(FY,1,1),"y"),0))</f>
        <v/>
      </c>
      <c r="U2877" s="38">
        <f>IF(OR($R2877=0,NOT(ISNUMBER($I2877))),0,IF(YEAR($I2877)+IF($Q2877=1,RetAgeO,RetAgeE)=FY,MONTH($I2877),IF(YEAR($I2877)+IF($Q2877=1,RetAgeO,RetAgeE)&lt;FY,1,0)))</f>
        <v/>
      </c>
      <c r="V2877" s="38">
        <f>IF(OR($R2877=0,NOT(ISNUMBER($K2877))),0,IF(YEAR($K2877)=FY,MONTH($K2877),IF(YEAR($K2877)&lt;FY,1,0)))</f>
        <v/>
      </c>
      <c r="W2877" s="38">
        <f>IF($R2877=0,0,MIN(12,IF(AND(ISNUMBER($O2877),$O2877&gt;=1,$O2877&lt;=12),INT($O2877),12),IF(AND(RetireExit="Yes",$U2877&gt;0),$U2877,12),IF(AND(ContractExit="Yes",$V2877&gt;0),$V2877,12)))</f>
        <v/>
      </c>
      <c r="X2877" s="37">
        <f>IF(ISNUMBER($P2877),$P2877,IncPct)</f>
        <v/>
      </c>
      <c r="Y2877" s="39">
        <f>IF($W2877=0,0,MAX(0,MIN($W2877,IncMonth-1))+MAX(0,$W2877-IncMonth+1)*(1+$X2877))</f>
        <v/>
      </c>
      <c r="Z2877" s="40">
        <f>IF($C2877="",0,IFERROR(INDEX(Departments!$B$5:$B$54,MATCH($C2877,Departments!$A$5:$A$54,0)),0))</f>
        <v/>
      </c>
      <c r="AA2877" s="41">
        <f>N($L2877)*$Y2877</f>
        <v/>
      </c>
      <c r="AB2877" s="41">
        <f>N($M2877)*$Y2877</f>
        <v/>
      </c>
      <c r="AC2877" s="41">
        <f>$AA2877*$Z2877</f>
        <v/>
      </c>
      <c r="AD2877" s="41">
        <f>$AA2877*BonusMonths/12</f>
        <v/>
      </c>
      <c r="AE2877" s="41">
        <f>($AA2877+SI_Gross*$AB2877)*IF($Q2877=1,SI_O,SI_E)</f>
        <v/>
      </c>
      <c r="AF2877" s="41">
        <f>IF($Q2877=1,0,$AA2877*EOSB)</f>
        <v/>
      </c>
      <c r="AG2877" s="41">
        <f>$AN2877*$W2877</f>
        <v/>
      </c>
      <c r="AH2877" s="41">
        <f>SUM($AA2877:$AG2877)</f>
        <v/>
      </c>
      <c r="AI2877" s="41">
        <f>12*($AM2877+$AN2877)</f>
        <v/>
      </c>
      <c r="AJ2877" s="41">
        <f>$AM2877*((IncMonth-1)+(13-IncMonth)*(1+$X2877))+12*$AN2877</f>
        <v/>
      </c>
      <c r="AK2877" s="41">
        <f>IF($R2877=1,N($L2877)+N($M2877),0)</f>
        <v/>
      </c>
      <c r="AL2877">
        <f>IF($C2877="","",IF(N($L2877)&lt;=0,"Basic salary missing",IF(ISNA(MATCH($C2877,Departments!$A$5:$A$54,0)),"Department not on Departments sheet",IF(AND($I2877&lt;&gt;"",NOT(ISNUMBER($I2877))),"Date of birth is text, not a date",IF(AND($K2877&lt;&gt;"",NOT(ISNUMBER($K2877))),"Contract end is text, not a date","")))))</f>
        <v/>
      </c>
      <c r="AM2877" s="41">
        <f>IF($R2877=0,0,N($L2877)*(1+$Z2877+BonusMonths/12+IF($Q2877=1,0,EOSB))+N($M2877)+(N($L2877)+SI_Gross*N($M2877))*IF($Q2877=1,SI_O,SI_E))</f>
        <v/>
      </c>
      <c r="AN2877" s="41">
        <f>IF($R2877=0,0,(IF($Q2877=1,MedO,MedE+Ticket)+Training)/12)</f>
        <v/>
      </c>
    </row>
    <row r="2878">
      <c r="I2878" s="35" t="n"/>
      <c r="J2878" s="35" t="n"/>
      <c r="K2878" s="35" t="n"/>
      <c r="L2878" s="36" t="n"/>
      <c r="M2878" s="36" t="n"/>
      <c r="P2878" s="37" t="n"/>
      <c r="Q2878" s="38">
        <f>IF($C2878="",0,IF(OR(LOWER(TRIM($G2878))="omani",LOWER(TRIM($G2878))="oman",LOWER(TRIM($G2878))="om",LOWER(TRIM($G2878))="local"),1,0))</f>
        <v/>
      </c>
      <c r="R2878" s="38">
        <f>IF($C2878="",0,IF(OR(ISNUMBER(SEARCH("resign",$N2878)),ISNUMBER(SEARCH("terminat",$N2878)),ISNUMBER(SEARCH("inactive",$N2878)),ISNUMBER(SEARCH("vacan",$N2878)),ISNUMBER(SEARCH("deceased",$N2878)),ISNUMBER(SEARCH("separated",$N2878))),0,1))</f>
        <v/>
      </c>
      <c r="S2878">
        <f>IF(OR($R2878=0,NOT(ISNUMBER($I2878))),"",IFERROR(DATEDIF($I2878,DATE(FY,1,1),"y"),""))</f>
        <v/>
      </c>
      <c r="T2878">
        <f>IF(OR($R2878=0,NOT(ISNUMBER($J2878))),"",IFERROR(DATEDIF($J2878,DATE(FY,1,1),"y"),0))</f>
        <v/>
      </c>
      <c r="U2878" s="38">
        <f>IF(OR($R2878=0,NOT(ISNUMBER($I2878))),0,IF(YEAR($I2878)+IF($Q2878=1,RetAgeO,RetAgeE)=FY,MONTH($I2878),IF(YEAR($I2878)+IF($Q2878=1,RetAgeO,RetAgeE)&lt;FY,1,0)))</f>
        <v/>
      </c>
      <c r="V2878" s="38">
        <f>IF(OR($R2878=0,NOT(ISNUMBER($K2878))),0,IF(YEAR($K2878)=FY,MONTH($K2878),IF(YEAR($K2878)&lt;FY,1,0)))</f>
        <v/>
      </c>
      <c r="W2878" s="38">
        <f>IF($R2878=0,0,MIN(12,IF(AND(ISNUMBER($O2878),$O2878&gt;=1,$O2878&lt;=12),INT($O2878),12),IF(AND(RetireExit="Yes",$U2878&gt;0),$U2878,12),IF(AND(ContractExit="Yes",$V2878&gt;0),$V2878,12)))</f>
        <v/>
      </c>
      <c r="X2878" s="37">
        <f>IF(ISNUMBER($P2878),$P2878,IncPct)</f>
        <v/>
      </c>
      <c r="Y2878" s="39">
        <f>IF($W2878=0,0,MAX(0,MIN($W2878,IncMonth-1))+MAX(0,$W2878-IncMonth+1)*(1+$X2878))</f>
        <v/>
      </c>
      <c r="Z2878" s="40">
        <f>IF($C2878="",0,IFERROR(INDEX(Departments!$B$5:$B$54,MATCH($C2878,Departments!$A$5:$A$54,0)),0))</f>
        <v/>
      </c>
      <c r="AA2878" s="41">
        <f>N($L2878)*$Y2878</f>
        <v/>
      </c>
      <c r="AB2878" s="41">
        <f>N($M2878)*$Y2878</f>
        <v/>
      </c>
      <c r="AC2878" s="41">
        <f>$AA2878*$Z2878</f>
        <v/>
      </c>
      <c r="AD2878" s="41">
        <f>$AA2878*BonusMonths/12</f>
        <v/>
      </c>
      <c r="AE2878" s="41">
        <f>($AA2878+SI_Gross*$AB2878)*IF($Q2878=1,SI_O,SI_E)</f>
        <v/>
      </c>
      <c r="AF2878" s="41">
        <f>IF($Q2878=1,0,$AA2878*EOSB)</f>
        <v/>
      </c>
      <c r="AG2878" s="41">
        <f>$AN2878*$W2878</f>
        <v/>
      </c>
      <c r="AH2878" s="41">
        <f>SUM($AA2878:$AG2878)</f>
        <v/>
      </c>
      <c r="AI2878" s="41">
        <f>12*($AM2878+$AN2878)</f>
        <v/>
      </c>
      <c r="AJ2878" s="41">
        <f>$AM2878*((IncMonth-1)+(13-IncMonth)*(1+$X2878))+12*$AN2878</f>
        <v/>
      </c>
      <c r="AK2878" s="41">
        <f>IF($R2878=1,N($L2878)+N($M2878),0)</f>
        <v/>
      </c>
      <c r="AL2878">
        <f>IF($C2878="","",IF(N($L2878)&lt;=0,"Basic salary missing",IF(ISNA(MATCH($C2878,Departments!$A$5:$A$54,0)),"Department not on Departments sheet",IF(AND($I2878&lt;&gt;"",NOT(ISNUMBER($I2878))),"Date of birth is text, not a date",IF(AND($K2878&lt;&gt;"",NOT(ISNUMBER($K2878))),"Contract end is text, not a date","")))))</f>
        <v/>
      </c>
      <c r="AM2878" s="41">
        <f>IF($R2878=0,0,N($L2878)*(1+$Z2878+BonusMonths/12+IF($Q2878=1,0,EOSB))+N($M2878)+(N($L2878)+SI_Gross*N($M2878))*IF($Q2878=1,SI_O,SI_E))</f>
        <v/>
      </c>
      <c r="AN2878" s="41">
        <f>IF($R2878=0,0,(IF($Q2878=1,MedO,MedE+Ticket)+Training)/12)</f>
        <v/>
      </c>
    </row>
    <row r="2879">
      <c r="I2879" s="35" t="n"/>
      <c r="J2879" s="35" t="n"/>
      <c r="K2879" s="35" t="n"/>
      <c r="L2879" s="36" t="n"/>
      <c r="M2879" s="36" t="n"/>
      <c r="P2879" s="37" t="n"/>
      <c r="Q2879" s="38">
        <f>IF($C2879="",0,IF(OR(LOWER(TRIM($G2879))="omani",LOWER(TRIM($G2879))="oman",LOWER(TRIM($G2879))="om",LOWER(TRIM($G2879))="local"),1,0))</f>
        <v/>
      </c>
      <c r="R2879" s="38">
        <f>IF($C2879="",0,IF(OR(ISNUMBER(SEARCH("resign",$N2879)),ISNUMBER(SEARCH("terminat",$N2879)),ISNUMBER(SEARCH("inactive",$N2879)),ISNUMBER(SEARCH("vacan",$N2879)),ISNUMBER(SEARCH("deceased",$N2879)),ISNUMBER(SEARCH("separated",$N2879))),0,1))</f>
        <v/>
      </c>
      <c r="S2879">
        <f>IF(OR($R2879=0,NOT(ISNUMBER($I2879))),"",IFERROR(DATEDIF($I2879,DATE(FY,1,1),"y"),""))</f>
        <v/>
      </c>
      <c r="T2879">
        <f>IF(OR($R2879=0,NOT(ISNUMBER($J2879))),"",IFERROR(DATEDIF($J2879,DATE(FY,1,1),"y"),0))</f>
        <v/>
      </c>
      <c r="U2879" s="38">
        <f>IF(OR($R2879=0,NOT(ISNUMBER($I2879))),0,IF(YEAR($I2879)+IF($Q2879=1,RetAgeO,RetAgeE)=FY,MONTH($I2879),IF(YEAR($I2879)+IF($Q2879=1,RetAgeO,RetAgeE)&lt;FY,1,0)))</f>
        <v/>
      </c>
      <c r="V2879" s="38">
        <f>IF(OR($R2879=0,NOT(ISNUMBER($K2879))),0,IF(YEAR($K2879)=FY,MONTH($K2879),IF(YEAR($K2879)&lt;FY,1,0)))</f>
        <v/>
      </c>
      <c r="W2879" s="38">
        <f>IF($R2879=0,0,MIN(12,IF(AND(ISNUMBER($O2879),$O2879&gt;=1,$O2879&lt;=12),INT($O2879),12),IF(AND(RetireExit="Yes",$U2879&gt;0),$U2879,12),IF(AND(ContractExit="Yes",$V2879&gt;0),$V2879,12)))</f>
        <v/>
      </c>
      <c r="X2879" s="37">
        <f>IF(ISNUMBER($P2879),$P2879,IncPct)</f>
        <v/>
      </c>
      <c r="Y2879" s="39">
        <f>IF($W2879=0,0,MAX(0,MIN($W2879,IncMonth-1))+MAX(0,$W2879-IncMonth+1)*(1+$X2879))</f>
        <v/>
      </c>
      <c r="Z2879" s="40">
        <f>IF($C2879="",0,IFERROR(INDEX(Departments!$B$5:$B$54,MATCH($C2879,Departments!$A$5:$A$54,0)),0))</f>
        <v/>
      </c>
      <c r="AA2879" s="41">
        <f>N($L2879)*$Y2879</f>
        <v/>
      </c>
      <c r="AB2879" s="41">
        <f>N($M2879)*$Y2879</f>
        <v/>
      </c>
      <c r="AC2879" s="41">
        <f>$AA2879*$Z2879</f>
        <v/>
      </c>
      <c r="AD2879" s="41">
        <f>$AA2879*BonusMonths/12</f>
        <v/>
      </c>
      <c r="AE2879" s="41">
        <f>($AA2879+SI_Gross*$AB2879)*IF($Q2879=1,SI_O,SI_E)</f>
        <v/>
      </c>
      <c r="AF2879" s="41">
        <f>IF($Q2879=1,0,$AA2879*EOSB)</f>
        <v/>
      </c>
      <c r="AG2879" s="41">
        <f>$AN2879*$W2879</f>
        <v/>
      </c>
      <c r="AH2879" s="41">
        <f>SUM($AA2879:$AG2879)</f>
        <v/>
      </c>
      <c r="AI2879" s="41">
        <f>12*($AM2879+$AN2879)</f>
        <v/>
      </c>
      <c r="AJ2879" s="41">
        <f>$AM2879*((IncMonth-1)+(13-IncMonth)*(1+$X2879))+12*$AN2879</f>
        <v/>
      </c>
      <c r="AK2879" s="41">
        <f>IF($R2879=1,N($L2879)+N($M2879),0)</f>
        <v/>
      </c>
      <c r="AL2879">
        <f>IF($C2879="","",IF(N($L2879)&lt;=0,"Basic salary missing",IF(ISNA(MATCH($C2879,Departments!$A$5:$A$54,0)),"Department not on Departments sheet",IF(AND($I2879&lt;&gt;"",NOT(ISNUMBER($I2879))),"Date of birth is text, not a date",IF(AND($K2879&lt;&gt;"",NOT(ISNUMBER($K2879))),"Contract end is text, not a date","")))))</f>
        <v/>
      </c>
      <c r="AM2879" s="41">
        <f>IF($R2879=0,0,N($L2879)*(1+$Z2879+BonusMonths/12+IF($Q2879=1,0,EOSB))+N($M2879)+(N($L2879)+SI_Gross*N($M2879))*IF($Q2879=1,SI_O,SI_E))</f>
        <v/>
      </c>
      <c r="AN2879" s="41">
        <f>IF($R2879=0,0,(IF($Q2879=1,MedO,MedE+Ticket)+Training)/12)</f>
        <v/>
      </c>
    </row>
    <row r="2880">
      <c r="I2880" s="35" t="n"/>
      <c r="J2880" s="35" t="n"/>
      <c r="K2880" s="35" t="n"/>
      <c r="L2880" s="36" t="n"/>
      <c r="M2880" s="36" t="n"/>
      <c r="P2880" s="37" t="n"/>
      <c r="Q2880" s="38">
        <f>IF($C2880="",0,IF(OR(LOWER(TRIM($G2880))="omani",LOWER(TRIM($G2880))="oman",LOWER(TRIM($G2880))="om",LOWER(TRIM($G2880))="local"),1,0))</f>
        <v/>
      </c>
      <c r="R2880" s="38">
        <f>IF($C2880="",0,IF(OR(ISNUMBER(SEARCH("resign",$N2880)),ISNUMBER(SEARCH("terminat",$N2880)),ISNUMBER(SEARCH("inactive",$N2880)),ISNUMBER(SEARCH("vacan",$N2880)),ISNUMBER(SEARCH("deceased",$N2880)),ISNUMBER(SEARCH("separated",$N2880))),0,1))</f>
        <v/>
      </c>
      <c r="S2880">
        <f>IF(OR($R2880=0,NOT(ISNUMBER($I2880))),"",IFERROR(DATEDIF($I2880,DATE(FY,1,1),"y"),""))</f>
        <v/>
      </c>
      <c r="T2880">
        <f>IF(OR($R2880=0,NOT(ISNUMBER($J2880))),"",IFERROR(DATEDIF($J2880,DATE(FY,1,1),"y"),0))</f>
        <v/>
      </c>
      <c r="U2880" s="38">
        <f>IF(OR($R2880=0,NOT(ISNUMBER($I2880))),0,IF(YEAR($I2880)+IF($Q2880=1,RetAgeO,RetAgeE)=FY,MONTH($I2880),IF(YEAR($I2880)+IF($Q2880=1,RetAgeO,RetAgeE)&lt;FY,1,0)))</f>
        <v/>
      </c>
      <c r="V2880" s="38">
        <f>IF(OR($R2880=0,NOT(ISNUMBER($K2880))),0,IF(YEAR($K2880)=FY,MONTH($K2880),IF(YEAR($K2880)&lt;FY,1,0)))</f>
        <v/>
      </c>
      <c r="W2880" s="38">
        <f>IF($R2880=0,0,MIN(12,IF(AND(ISNUMBER($O2880),$O2880&gt;=1,$O2880&lt;=12),INT($O2880),12),IF(AND(RetireExit="Yes",$U2880&gt;0),$U2880,12),IF(AND(ContractExit="Yes",$V2880&gt;0),$V2880,12)))</f>
        <v/>
      </c>
      <c r="X2880" s="37">
        <f>IF(ISNUMBER($P2880),$P2880,IncPct)</f>
        <v/>
      </c>
      <c r="Y2880" s="39">
        <f>IF($W2880=0,0,MAX(0,MIN($W2880,IncMonth-1))+MAX(0,$W2880-IncMonth+1)*(1+$X2880))</f>
        <v/>
      </c>
      <c r="Z2880" s="40">
        <f>IF($C2880="",0,IFERROR(INDEX(Departments!$B$5:$B$54,MATCH($C2880,Departments!$A$5:$A$54,0)),0))</f>
        <v/>
      </c>
      <c r="AA2880" s="41">
        <f>N($L2880)*$Y2880</f>
        <v/>
      </c>
      <c r="AB2880" s="41">
        <f>N($M2880)*$Y2880</f>
        <v/>
      </c>
      <c r="AC2880" s="41">
        <f>$AA2880*$Z2880</f>
        <v/>
      </c>
      <c r="AD2880" s="41">
        <f>$AA2880*BonusMonths/12</f>
        <v/>
      </c>
      <c r="AE2880" s="41">
        <f>($AA2880+SI_Gross*$AB2880)*IF($Q2880=1,SI_O,SI_E)</f>
        <v/>
      </c>
      <c r="AF2880" s="41">
        <f>IF($Q2880=1,0,$AA2880*EOSB)</f>
        <v/>
      </c>
      <c r="AG2880" s="41">
        <f>$AN2880*$W2880</f>
        <v/>
      </c>
      <c r="AH2880" s="41">
        <f>SUM($AA2880:$AG2880)</f>
        <v/>
      </c>
      <c r="AI2880" s="41">
        <f>12*($AM2880+$AN2880)</f>
        <v/>
      </c>
      <c r="AJ2880" s="41">
        <f>$AM2880*((IncMonth-1)+(13-IncMonth)*(1+$X2880))+12*$AN2880</f>
        <v/>
      </c>
      <c r="AK2880" s="41">
        <f>IF($R2880=1,N($L2880)+N($M2880),0)</f>
        <v/>
      </c>
      <c r="AL2880">
        <f>IF($C2880="","",IF(N($L2880)&lt;=0,"Basic salary missing",IF(ISNA(MATCH($C2880,Departments!$A$5:$A$54,0)),"Department not on Departments sheet",IF(AND($I2880&lt;&gt;"",NOT(ISNUMBER($I2880))),"Date of birth is text, not a date",IF(AND($K2880&lt;&gt;"",NOT(ISNUMBER($K2880))),"Contract end is text, not a date","")))))</f>
        <v/>
      </c>
      <c r="AM2880" s="41">
        <f>IF($R2880=0,0,N($L2880)*(1+$Z2880+BonusMonths/12+IF($Q2880=1,0,EOSB))+N($M2880)+(N($L2880)+SI_Gross*N($M2880))*IF($Q2880=1,SI_O,SI_E))</f>
        <v/>
      </c>
      <c r="AN2880" s="41">
        <f>IF($R2880=0,0,(IF($Q2880=1,MedO,MedE+Ticket)+Training)/12)</f>
        <v/>
      </c>
    </row>
    <row r="2881">
      <c r="I2881" s="35" t="n"/>
      <c r="J2881" s="35" t="n"/>
      <c r="K2881" s="35" t="n"/>
      <c r="L2881" s="36" t="n"/>
      <c r="M2881" s="36" t="n"/>
      <c r="P2881" s="37" t="n"/>
      <c r="Q2881" s="38">
        <f>IF($C2881="",0,IF(OR(LOWER(TRIM($G2881))="omani",LOWER(TRIM($G2881))="oman",LOWER(TRIM($G2881))="om",LOWER(TRIM($G2881))="local"),1,0))</f>
        <v/>
      </c>
      <c r="R2881" s="38">
        <f>IF($C2881="",0,IF(OR(ISNUMBER(SEARCH("resign",$N2881)),ISNUMBER(SEARCH("terminat",$N2881)),ISNUMBER(SEARCH("inactive",$N2881)),ISNUMBER(SEARCH("vacan",$N2881)),ISNUMBER(SEARCH("deceased",$N2881)),ISNUMBER(SEARCH("separated",$N2881))),0,1))</f>
        <v/>
      </c>
      <c r="S2881">
        <f>IF(OR($R2881=0,NOT(ISNUMBER($I2881))),"",IFERROR(DATEDIF($I2881,DATE(FY,1,1),"y"),""))</f>
        <v/>
      </c>
      <c r="T2881">
        <f>IF(OR($R2881=0,NOT(ISNUMBER($J2881))),"",IFERROR(DATEDIF($J2881,DATE(FY,1,1),"y"),0))</f>
        <v/>
      </c>
      <c r="U2881" s="38">
        <f>IF(OR($R2881=0,NOT(ISNUMBER($I2881))),0,IF(YEAR($I2881)+IF($Q2881=1,RetAgeO,RetAgeE)=FY,MONTH($I2881),IF(YEAR($I2881)+IF($Q2881=1,RetAgeO,RetAgeE)&lt;FY,1,0)))</f>
        <v/>
      </c>
      <c r="V2881" s="38">
        <f>IF(OR($R2881=0,NOT(ISNUMBER($K2881))),0,IF(YEAR($K2881)=FY,MONTH($K2881),IF(YEAR($K2881)&lt;FY,1,0)))</f>
        <v/>
      </c>
      <c r="W2881" s="38">
        <f>IF($R2881=0,0,MIN(12,IF(AND(ISNUMBER($O2881),$O2881&gt;=1,$O2881&lt;=12),INT($O2881),12),IF(AND(RetireExit="Yes",$U2881&gt;0),$U2881,12),IF(AND(ContractExit="Yes",$V2881&gt;0),$V2881,12)))</f>
        <v/>
      </c>
      <c r="X2881" s="37">
        <f>IF(ISNUMBER($P2881),$P2881,IncPct)</f>
        <v/>
      </c>
      <c r="Y2881" s="39">
        <f>IF($W2881=0,0,MAX(0,MIN($W2881,IncMonth-1))+MAX(0,$W2881-IncMonth+1)*(1+$X2881))</f>
        <v/>
      </c>
      <c r="Z2881" s="40">
        <f>IF($C2881="",0,IFERROR(INDEX(Departments!$B$5:$B$54,MATCH($C2881,Departments!$A$5:$A$54,0)),0))</f>
        <v/>
      </c>
      <c r="AA2881" s="41">
        <f>N($L2881)*$Y2881</f>
        <v/>
      </c>
      <c r="AB2881" s="41">
        <f>N($M2881)*$Y2881</f>
        <v/>
      </c>
      <c r="AC2881" s="41">
        <f>$AA2881*$Z2881</f>
        <v/>
      </c>
      <c r="AD2881" s="41">
        <f>$AA2881*BonusMonths/12</f>
        <v/>
      </c>
      <c r="AE2881" s="41">
        <f>($AA2881+SI_Gross*$AB2881)*IF($Q2881=1,SI_O,SI_E)</f>
        <v/>
      </c>
      <c r="AF2881" s="41">
        <f>IF($Q2881=1,0,$AA2881*EOSB)</f>
        <v/>
      </c>
      <c r="AG2881" s="41">
        <f>$AN2881*$W2881</f>
        <v/>
      </c>
      <c r="AH2881" s="41">
        <f>SUM($AA2881:$AG2881)</f>
        <v/>
      </c>
      <c r="AI2881" s="41">
        <f>12*($AM2881+$AN2881)</f>
        <v/>
      </c>
      <c r="AJ2881" s="41">
        <f>$AM2881*((IncMonth-1)+(13-IncMonth)*(1+$X2881))+12*$AN2881</f>
        <v/>
      </c>
      <c r="AK2881" s="41">
        <f>IF($R2881=1,N($L2881)+N($M2881),0)</f>
        <v/>
      </c>
      <c r="AL2881">
        <f>IF($C2881="","",IF(N($L2881)&lt;=0,"Basic salary missing",IF(ISNA(MATCH($C2881,Departments!$A$5:$A$54,0)),"Department not on Departments sheet",IF(AND($I2881&lt;&gt;"",NOT(ISNUMBER($I2881))),"Date of birth is text, not a date",IF(AND($K2881&lt;&gt;"",NOT(ISNUMBER($K2881))),"Contract end is text, not a date","")))))</f>
        <v/>
      </c>
      <c r="AM2881" s="41">
        <f>IF($R2881=0,0,N($L2881)*(1+$Z2881+BonusMonths/12+IF($Q2881=1,0,EOSB))+N($M2881)+(N($L2881)+SI_Gross*N($M2881))*IF($Q2881=1,SI_O,SI_E))</f>
        <v/>
      </c>
      <c r="AN2881" s="41">
        <f>IF($R2881=0,0,(IF($Q2881=1,MedO,MedE+Ticket)+Training)/12)</f>
        <v/>
      </c>
    </row>
    <row r="2882">
      <c r="I2882" s="35" t="n"/>
      <c r="J2882" s="35" t="n"/>
      <c r="K2882" s="35" t="n"/>
      <c r="L2882" s="36" t="n"/>
      <c r="M2882" s="36" t="n"/>
      <c r="P2882" s="37" t="n"/>
      <c r="Q2882" s="38">
        <f>IF($C2882="",0,IF(OR(LOWER(TRIM($G2882))="omani",LOWER(TRIM($G2882))="oman",LOWER(TRIM($G2882))="om",LOWER(TRIM($G2882))="local"),1,0))</f>
        <v/>
      </c>
      <c r="R2882" s="38">
        <f>IF($C2882="",0,IF(OR(ISNUMBER(SEARCH("resign",$N2882)),ISNUMBER(SEARCH("terminat",$N2882)),ISNUMBER(SEARCH("inactive",$N2882)),ISNUMBER(SEARCH("vacan",$N2882)),ISNUMBER(SEARCH("deceased",$N2882)),ISNUMBER(SEARCH("separated",$N2882))),0,1))</f>
        <v/>
      </c>
      <c r="S2882">
        <f>IF(OR($R2882=0,NOT(ISNUMBER($I2882))),"",IFERROR(DATEDIF($I2882,DATE(FY,1,1),"y"),""))</f>
        <v/>
      </c>
      <c r="T2882">
        <f>IF(OR($R2882=0,NOT(ISNUMBER($J2882))),"",IFERROR(DATEDIF($J2882,DATE(FY,1,1),"y"),0))</f>
        <v/>
      </c>
      <c r="U2882" s="38">
        <f>IF(OR($R2882=0,NOT(ISNUMBER($I2882))),0,IF(YEAR($I2882)+IF($Q2882=1,RetAgeO,RetAgeE)=FY,MONTH($I2882),IF(YEAR($I2882)+IF($Q2882=1,RetAgeO,RetAgeE)&lt;FY,1,0)))</f>
        <v/>
      </c>
      <c r="V2882" s="38">
        <f>IF(OR($R2882=0,NOT(ISNUMBER($K2882))),0,IF(YEAR($K2882)=FY,MONTH($K2882),IF(YEAR($K2882)&lt;FY,1,0)))</f>
        <v/>
      </c>
      <c r="W2882" s="38">
        <f>IF($R2882=0,0,MIN(12,IF(AND(ISNUMBER($O2882),$O2882&gt;=1,$O2882&lt;=12),INT($O2882),12),IF(AND(RetireExit="Yes",$U2882&gt;0),$U2882,12),IF(AND(ContractExit="Yes",$V2882&gt;0),$V2882,12)))</f>
        <v/>
      </c>
      <c r="X2882" s="37">
        <f>IF(ISNUMBER($P2882),$P2882,IncPct)</f>
        <v/>
      </c>
      <c r="Y2882" s="39">
        <f>IF($W2882=0,0,MAX(0,MIN($W2882,IncMonth-1))+MAX(0,$W2882-IncMonth+1)*(1+$X2882))</f>
        <v/>
      </c>
      <c r="Z2882" s="40">
        <f>IF($C2882="",0,IFERROR(INDEX(Departments!$B$5:$B$54,MATCH($C2882,Departments!$A$5:$A$54,0)),0))</f>
        <v/>
      </c>
      <c r="AA2882" s="41">
        <f>N($L2882)*$Y2882</f>
        <v/>
      </c>
      <c r="AB2882" s="41">
        <f>N($M2882)*$Y2882</f>
        <v/>
      </c>
      <c r="AC2882" s="41">
        <f>$AA2882*$Z2882</f>
        <v/>
      </c>
      <c r="AD2882" s="41">
        <f>$AA2882*BonusMonths/12</f>
        <v/>
      </c>
      <c r="AE2882" s="41">
        <f>($AA2882+SI_Gross*$AB2882)*IF($Q2882=1,SI_O,SI_E)</f>
        <v/>
      </c>
      <c r="AF2882" s="41">
        <f>IF($Q2882=1,0,$AA2882*EOSB)</f>
        <v/>
      </c>
      <c r="AG2882" s="41">
        <f>$AN2882*$W2882</f>
        <v/>
      </c>
      <c r="AH2882" s="41">
        <f>SUM($AA2882:$AG2882)</f>
        <v/>
      </c>
      <c r="AI2882" s="41">
        <f>12*($AM2882+$AN2882)</f>
        <v/>
      </c>
      <c r="AJ2882" s="41">
        <f>$AM2882*((IncMonth-1)+(13-IncMonth)*(1+$X2882))+12*$AN2882</f>
        <v/>
      </c>
      <c r="AK2882" s="41">
        <f>IF($R2882=1,N($L2882)+N($M2882),0)</f>
        <v/>
      </c>
      <c r="AL2882">
        <f>IF($C2882="","",IF(N($L2882)&lt;=0,"Basic salary missing",IF(ISNA(MATCH($C2882,Departments!$A$5:$A$54,0)),"Department not on Departments sheet",IF(AND($I2882&lt;&gt;"",NOT(ISNUMBER($I2882))),"Date of birth is text, not a date",IF(AND($K2882&lt;&gt;"",NOT(ISNUMBER($K2882))),"Contract end is text, not a date","")))))</f>
        <v/>
      </c>
      <c r="AM2882" s="41">
        <f>IF($R2882=0,0,N($L2882)*(1+$Z2882+BonusMonths/12+IF($Q2882=1,0,EOSB))+N($M2882)+(N($L2882)+SI_Gross*N($M2882))*IF($Q2882=1,SI_O,SI_E))</f>
        <v/>
      </c>
      <c r="AN2882" s="41">
        <f>IF($R2882=0,0,(IF($Q2882=1,MedO,MedE+Ticket)+Training)/12)</f>
        <v/>
      </c>
    </row>
    <row r="2883">
      <c r="I2883" s="35" t="n"/>
      <c r="J2883" s="35" t="n"/>
      <c r="K2883" s="35" t="n"/>
      <c r="L2883" s="36" t="n"/>
      <c r="M2883" s="36" t="n"/>
      <c r="P2883" s="37" t="n"/>
      <c r="Q2883" s="38">
        <f>IF($C2883="",0,IF(OR(LOWER(TRIM($G2883))="omani",LOWER(TRIM($G2883))="oman",LOWER(TRIM($G2883))="om",LOWER(TRIM($G2883))="local"),1,0))</f>
        <v/>
      </c>
      <c r="R2883" s="38">
        <f>IF($C2883="",0,IF(OR(ISNUMBER(SEARCH("resign",$N2883)),ISNUMBER(SEARCH("terminat",$N2883)),ISNUMBER(SEARCH("inactive",$N2883)),ISNUMBER(SEARCH("vacan",$N2883)),ISNUMBER(SEARCH("deceased",$N2883)),ISNUMBER(SEARCH("separated",$N2883))),0,1))</f>
        <v/>
      </c>
      <c r="S2883">
        <f>IF(OR($R2883=0,NOT(ISNUMBER($I2883))),"",IFERROR(DATEDIF($I2883,DATE(FY,1,1),"y"),""))</f>
        <v/>
      </c>
      <c r="T2883">
        <f>IF(OR($R2883=0,NOT(ISNUMBER($J2883))),"",IFERROR(DATEDIF($J2883,DATE(FY,1,1),"y"),0))</f>
        <v/>
      </c>
      <c r="U2883" s="38">
        <f>IF(OR($R2883=0,NOT(ISNUMBER($I2883))),0,IF(YEAR($I2883)+IF($Q2883=1,RetAgeO,RetAgeE)=FY,MONTH($I2883),IF(YEAR($I2883)+IF($Q2883=1,RetAgeO,RetAgeE)&lt;FY,1,0)))</f>
        <v/>
      </c>
      <c r="V2883" s="38">
        <f>IF(OR($R2883=0,NOT(ISNUMBER($K2883))),0,IF(YEAR($K2883)=FY,MONTH($K2883),IF(YEAR($K2883)&lt;FY,1,0)))</f>
        <v/>
      </c>
      <c r="W2883" s="38">
        <f>IF($R2883=0,0,MIN(12,IF(AND(ISNUMBER($O2883),$O2883&gt;=1,$O2883&lt;=12),INT($O2883),12),IF(AND(RetireExit="Yes",$U2883&gt;0),$U2883,12),IF(AND(ContractExit="Yes",$V2883&gt;0),$V2883,12)))</f>
        <v/>
      </c>
      <c r="X2883" s="37">
        <f>IF(ISNUMBER($P2883),$P2883,IncPct)</f>
        <v/>
      </c>
      <c r="Y2883" s="39">
        <f>IF($W2883=0,0,MAX(0,MIN($W2883,IncMonth-1))+MAX(0,$W2883-IncMonth+1)*(1+$X2883))</f>
        <v/>
      </c>
      <c r="Z2883" s="40">
        <f>IF($C2883="",0,IFERROR(INDEX(Departments!$B$5:$B$54,MATCH($C2883,Departments!$A$5:$A$54,0)),0))</f>
        <v/>
      </c>
      <c r="AA2883" s="41">
        <f>N($L2883)*$Y2883</f>
        <v/>
      </c>
      <c r="AB2883" s="41">
        <f>N($M2883)*$Y2883</f>
        <v/>
      </c>
      <c r="AC2883" s="41">
        <f>$AA2883*$Z2883</f>
        <v/>
      </c>
      <c r="AD2883" s="41">
        <f>$AA2883*BonusMonths/12</f>
        <v/>
      </c>
      <c r="AE2883" s="41">
        <f>($AA2883+SI_Gross*$AB2883)*IF($Q2883=1,SI_O,SI_E)</f>
        <v/>
      </c>
      <c r="AF2883" s="41">
        <f>IF($Q2883=1,0,$AA2883*EOSB)</f>
        <v/>
      </c>
      <c r="AG2883" s="41">
        <f>$AN2883*$W2883</f>
        <v/>
      </c>
      <c r="AH2883" s="41">
        <f>SUM($AA2883:$AG2883)</f>
        <v/>
      </c>
      <c r="AI2883" s="41">
        <f>12*($AM2883+$AN2883)</f>
        <v/>
      </c>
      <c r="AJ2883" s="41">
        <f>$AM2883*((IncMonth-1)+(13-IncMonth)*(1+$X2883))+12*$AN2883</f>
        <v/>
      </c>
      <c r="AK2883" s="41">
        <f>IF($R2883=1,N($L2883)+N($M2883),0)</f>
        <v/>
      </c>
      <c r="AL2883">
        <f>IF($C2883="","",IF(N($L2883)&lt;=0,"Basic salary missing",IF(ISNA(MATCH($C2883,Departments!$A$5:$A$54,0)),"Department not on Departments sheet",IF(AND($I2883&lt;&gt;"",NOT(ISNUMBER($I2883))),"Date of birth is text, not a date",IF(AND($K2883&lt;&gt;"",NOT(ISNUMBER($K2883))),"Contract end is text, not a date","")))))</f>
        <v/>
      </c>
      <c r="AM2883" s="41">
        <f>IF($R2883=0,0,N($L2883)*(1+$Z2883+BonusMonths/12+IF($Q2883=1,0,EOSB))+N($M2883)+(N($L2883)+SI_Gross*N($M2883))*IF($Q2883=1,SI_O,SI_E))</f>
        <v/>
      </c>
      <c r="AN2883" s="41">
        <f>IF($R2883=0,0,(IF($Q2883=1,MedO,MedE+Ticket)+Training)/12)</f>
        <v/>
      </c>
    </row>
    <row r="2884">
      <c r="I2884" s="35" t="n"/>
      <c r="J2884" s="35" t="n"/>
      <c r="K2884" s="35" t="n"/>
      <c r="L2884" s="36" t="n"/>
      <c r="M2884" s="36" t="n"/>
      <c r="P2884" s="37" t="n"/>
      <c r="Q2884" s="38">
        <f>IF($C2884="",0,IF(OR(LOWER(TRIM($G2884))="omani",LOWER(TRIM($G2884))="oman",LOWER(TRIM($G2884))="om",LOWER(TRIM($G2884))="local"),1,0))</f>
        <v/>
      </c>
      <c r="R2884" s="38">
        <f>IF($C2884="",0,IF(OR(ISNUMBER(SEARCH("resign",$N2884)),ISNUMBER(SEARCH("terminat",$N2884)),ISNUMBER(SEARCH("inactive",$N2884)),ISNUMBER(SEARCH("vacan",$N2884)),ISNUMBER(SEARCH("deceased",$N2884)),ISNUMBER(SEARCH("separated",$N2884))),0,1))</f>
        <v/>
      </c>
      <c r="S2884">
        <f>IF(OR($R2884=0,NOT(ISNUMBER($I2884))),"",IFERROR(DATEDIF($I2884,DATE(FY,1,1),"y"),""))</f>
        <v/>
      </c>
      <c r="T2884">
        <f>IF(OR($R2884=0,NOT(ISNUMBER($J2884))),"",IFERROR(DATEDIF($J2884,DATE(FY,1,1),"y"),0))</f>
        <v/>
      </c>
      <c r="U2884" s="38">
        <f>IF(OR($R2884=0,NOT(ISNUMBER($I2884))),0,IF(YEAR($I2884)+IF($Q2884=1,RetAgeO,RetAgeE)=FY,MONTH($I2884),IF(YEAR($I2884)+IF($Q2884=1,RetAgeO,RetAgeE)&lt;FY,1,0)))</f>
        <v/>
      </c>
      <c r="V2884" s="38">
        <f>IF(OR($R2884=0,NOT(ISNUMBER($K2884))),0,IF(YEAR($K2884)=FY,MONTH($K2884),IF(YEAR($K2884)&lt;FY,1,0)))</f>
        <v/>
      </c>
      <c r="W2884" s="38">
        <f>IF($R2884=0,0,MIN(12,IF(AND(ISNUMBER($O2884),$O2884&gt;=1,$O2884&lt;=12),INT($O2884),12),IF(AND(RetireExit="Yes",$U2884&gt;0),$U2884,12),IF(AND(ContractExit="Yes",$V2884&gt;0),$V2884,12)))</f>
        <v/>
      </c>
      <c r="X2884" s="37">
        <f>IF(ISNUMBER($P2884),$P2884,IncPct)</f>
        <v/>
      </c>
      <c r="Y2884" s="39">
        <f>IF($W2884=0,0,MAX(0,MIN($W2884,IncMonth-1))+MAX(0,$W2884-IncMonth+1)*(1+$X2884))</f>
        <v/>
      </c>
      <c r="Z2884" s="40">
        <f>IF($C2884="",0,IFERROR(INDEX(Departments!$B$5:$B$54,MATCH($C2884,Departments!$A$5:$A$54,0)),0))</f>
        <v/>
      </c>
      <c r="AA2884" s="41">
        <f>N($L2884)*$Y2884</f>
        <v/>
      </c>
      <c r="AB2884" s="41">
        <f>N($M2884)*$Y2884</f>
        <v/>
      </c>
      <c r="AC2884" s="41">
        <f>$AA2884*$Z2884</f>
        <v/>
      </c>
      <c r="AD2884" s="41">
        <f>$AA2884*BonusMonths/12</f>
        <v/>
      </c>
      <c r="AE2884" s="41">
        <f>($AA2884+SI_Gross*$AB2884)*IF($Q2884=1,SI_O,SI_E)</f>
        <v/>
      </c>
      <c r="AF2884" s="41">
        <f>IF($Q2884=1,0,$AA2884*EOSB)</f>
        <v/>
      </c>
      <c r="AG2884" s="41">
        <f>$AN2884*$W2884</f>
        <v/>
      </c>
      <c r="AH2884" s="41">
        <f>SUM($AA2884:$AG2884)</f>
        <v/>
      </c>
      <c r="AI2884" s="41">
        <f>12*($AM2884+$AN2884)</f>
        <v/>
      </c>
      <c r="AJ2884" s="41">
        <f>$AM2884*((IncMonth-1)+(13-IncMonth)*(1+$X2884))+12*$AN2884</f>
        <v/>
      </c>
      <c r="AK2884" s="41">
        <f>IF($R2884=1,N($L2884)+N($M2884),0)</f>
        <v/>
      </c>
      <c r="AL2884">
        <f>IF($C2884="","",IF(N($L2884)&lt;=0,"Basic salary missing",IF(ISNA(MATCH($C2884,Departments!$A$5:$A$54,0)),"Department not on Departments sheet",IF(AND($I2884&lt;&gt;"",NOT(ISNUMBER($I2884))),"Date of birth is text, not a date",IF(AND($K2884&lt;&gt;"",NOT(ISNUMBER($K2884))),"Contract end is text, not a date","")))))</f>
        <v/>
      </c>
      <c r="AM2884" s="41">
        <f>IF($R2884=0,0,N($L2884)*(1+$Z2884+BonusMonths/12+IF($Q2884=1,0,EOSB))+N($M2884)+(N($L2884)+SI_Gross*N($M2884))*IF($Q2884=1,SI_O,SI_E))</f>
        <v/>
      </c>
      <c r="AN2884" s="41">
        <f>IF($R2884=0,0,(IF($Q2884=1,MedO,MedE+Ticket)+Training)/12)</f>
        <v/>
      </c>
    </row>
    <row r="2885">
      <c r="I2885" s="35" t="n"/>
      <c r="J2885" s="35" t="n"/>
      <c r="K2885" s="35" t="n"/>
      <c r="L2885" s="36" t="n"/>
      <c r="M2885" s="36" t="n"/>
      <c r="P2885" s="37" t="n"/>
      <c r="Q2885" s="38">
        <f>IF($C2885="",0,IF(OR(LOWER(TRIM($G2885))="omani",LOWER(TRIM($G2885))="oman",LOWER(TRIM($G2885))="om",LOWER(TRIM($G2885))="local"),1,0))</f>
        <v/>
      </c>
      <c r="R2885" s="38">
        <f>IF($C2885="",0,IF(OR(ISNUMBER(SEARCH("resign",$N2885)),ISNUMBER(SEARCH("terminat",$N2885)),ISNUMBER(SEARCH("inactive",$N2885)),ISNUMBER(SEARCH("vacan",$N2885)),ISNUMBER(SEARCH("deceased",$N2885)),ISNUMBER(SEARCH("separated",$N2885))),0,1))</f>
        <v/>
      </c>
      <c r="S2885">
        <f>IF(OR($R2885=0,NOT(ISNUMBER($I2885))),"",IFERROR(DATEDIF($I2885,DATE(FY,1,1),"y"),""))</f>
        <v/>
      </c>
      <c r="T2885">
        <f>IF(OR($R2885=0,NOT(ISNUMBER($J2885))),"",IFERROR(DATEDIF($J2885,DATE(FY,1,1),"y"),0))</f>
        <v/>
      </c>
      <c r="U2885" s="38">
        <f>IF(OR($R2885=0,NOT(ISNUMBER($I2885))),0,IF(YEAR($I2885)+IF($Q2885=1,RetAgeO,RetAgeE)=FY,MONTH($I2885),IF(YEAR($I2885)+IF($Q2885=1,RetAgeO,RetAgeE)&lt;FY,1,0)))</f>
        <v/>
      </c>
      <c r="V2885" s="38">
        <f>IF(OR($R2885=0,NOT(ISNUMBER($K2885))),0,IF(YEAR($K2885)=FY,MONTH($K2885),IF(YEAR($K2885)&lt;FY,1,0)))</f>
        <v/>
      </c>
      <c r="W2885" s="38">
        <f>IF($R2885=0,0,MIN(12,IF(AND(ISNUMBER($O2885),$O2885&gt;=1,$O2885&lt;=12),INT($O2885),12),IF(AND(RetireExit="Yes",$U2885&gt;0),$U2885,12),IF(AND(ContractExit="Yes",$V2885&gt;0),$V2885,12)))</f>
        <v/>
      </c>
      <c r="X2885" s="37">
        <f>IF(ISNUMBER($P2885),$P2885,IncPct)</f>
        <v/>
      </c>
      <c r="Y2885" s="39">
        <f>IF($W2885=0,0,MAX(0,MIN($W2885,IncMonth-1))+MAX(0,$W2885-IncMonth+1)*(1+$X2885))</f>
        <v/>
      </c>
      <c r="Z2885" s="40">
        <f>IF($C2885="",0,IFERROR(INDEX(Departments!$B$5:$B$54,MATCH($C2885,Departments!$A$5:$A$54,0)),0))</f>
        <v/>
      </c>
      <c r="AA2885" s="41">
        <f>N($L2885)*$Y2885</f>
        <v/>
      </c>
      <c r="AB2885" s="41">
        <f>N($M2885)*$Y2885</f>
        <v/>
      </c>
      <c r="AC2885" s="41">
        <f>$AA2885*$Z2885</f>
        <v/>
      </c>
      <c r="AD2885" s="41">
        <f>$AA2885*BonusMonths/12</f>
        <v/>
      </c>
      <c r="AE2885" s="41">
        <f>($AA2885+SI_Gross*$AB2885)*IF($Q2885=1,SI_O,SI_E)</f>
        <v/>
      </c>
      <c r="AF2885" s="41">
        <f>IF($Q2885=1,0,$AA2885*EOSB)</f>
        <v/>
      </c>
      <c r="AG2885" s="41">
        <f>$AN2885*$W2885</f>
        <v/>
      </c>
      <c r="AH2885" s="41">
        <f>SUM($AA2885:$AG2885)</f>
        <v/>
      </c>
      <c r="AI2885" s="41">
        <f>12*($AM2885+$AN2885)</f>
        <v/>
      </c>
      <c r="AJ2885" s="41">
        <f>$AM2885*((IncMonth-1)+(13-IncMonth)*(1+$X2885))+12*$AN2885</f>
        <v/>
      </c>
      <c r="AK2885" s="41">
        <f>IF($R2885=1,N($L2885)+N($M2885),0)</f>
        <v/>
      </c>
      <c r="AL2885">
        <f>IF($C2885="","",IF(N($L2885)&lt;=0,"Basic salary missing",IF(ISNA(MATCH($C2885,Departments!$A$5:$A$54,0)),"Department not on Departments sheet",IF(AND($I2885&lt;&gt;"",NOT(ISNUMBER($I2885))),"Date of birth is text, not a date",IF(AND($K2885&lt;&gt;"",NOT(ISNUMBER($K2885))),"Contract end is text, not a date","")))))</f>
        <v/>
      </c>
      <c r="AM2885" s="41">
        <f>IF($R2885=0,0,N($L2885)*(1+$Z2885+BonusMonths/12+IF($Q2885=1,0,EOSB))+N($M2885)+(N($L2885)+SI_Gross*N($M2885))*IF($Q2885=1,SI_O,SI_E))</f>
        <v/>
      </c>
      <c r="AN2885" s="41">
        <f>IF($R2885=0,0,(IF($Q2885=1,MedO,MedE+Ticket)+Training)/12)</f>
        <v/>
      </c>
    </row>
    <row r="2886">
      <c r="I2886" s="35" t="n"/>
      <c r="J2886" s="35" t="n"/>
      <c r="K2886" s="35" t="n"/>
      <c r="L2886" s="36" t="n"/>
      <c r="M2886" s="36" t="n"/>
      <c r="P2886" s="37" t="n"/>
      <c r="Q2886" s="38">
        <f>IF($C2886="",0,IF(OR(LOWER(TRIM($G2886))="omani",LOWER(TRIM($G2886))="oman",LOWER(TRIM($G2886))="om",LOWER(TRIM($G2886))="local"),1,0))</f>
        <v/>
      </c>
      <c r="R2886" s="38">
        <f>IF($C2886="",0,IF(OR(ISNUMBER(SEARCH("resign",$N2886)),ISNUMBER(SEARCH("terminat",$N2886)),ISNUMBER(SEARCH("inactive",$N2886)),ISNUMBER(SEARCH("vacan",$N2886)),ISNUMBER(SEARCH("deceased",$N2886)),ISNUMBER(SEARCH("separated",$N2886))),0,1))</f>
        <v/>
      </c>
      <c r="S2886">
        <f>IF(OR($R2886=0,NOT(ISNUMBER($I2886))),"",IFERROR(DATEDIF($I2886,DATE(FY,1,1),"y"),""))</f>
        <v/>
      </c>
      <c r="T2886">
        <f>IF(OR($R2886=0,NOT(ISNUMBER($J2886))),"",IFERROR(DATEDIF($J2886,DATE(FY,1,1),"y"),0))</f>
        <v/>
      </c>
      <c r="U2886" s="38">
        <f>IF(OR($R2886=0,NOT(ISNUMBER($I2886))),0,IF(YEAR($I2886)+IF($Q2886=1,RetAgeO,RetAgeE)=FY,MONTH($I2886),IF(YEAR($I2886)+IF($Q2886=1,RetAgeO,RetAgeE)&lt;FY,1,0)))</f>
        <v/>
      </c>
      <c r="V2886" s="38">
        <f>IF(OR($R2886=0,NOT(ISNUMBER($K2886))),0,IF(YEAR($K2886)=FY,MONTH($K2886),IF(YEAR($K2886)&lt;FY,1,0)))</f>
        <v/>
      </c>
      <c r="W2886" s="38">
        <f>IF($R2886=0,0,MIN(12,IF(AND(ISNUMBER($O2886),$O2886&gt;=1,$O2886&lt;=12),INT($O2886),12),IF(AND(RetireExit="Yes",$U2886&gt;0),$U2886,12),IF(AND(ContractExit="Yes",$V2886&gt;0),$V2886,12)))</f>
        <v/>
      </c>
      <c r="X2886" s="37">
        <f>IF(ISNUMBER($P2886),$P2886,IncPct)</f>
        <v/>
      </c>
      <c r="Y2886" s="39">
        <f>IF($W2886=0,0,MAX(0,MIN($W2886,IncMonth-1))+MAX(0,$W2886-IncMonth+1)*(1+$X2886))</f>
        <v/>
      </c>
      <c r="Z2886" s="40">
        <f>IF($C2886="",0,IFERROR(INDEX(Departments!$B$5:$B$54,MATCH($C2886,Departments!$A$5:$A$54,0)),0))</f>
        <v/>
      </c>
      <c r="AA2886" s="41">
        <f>N($L2886)*$Y2886</f>
        <v/>
      </c>
      <c r="AB2886" s="41">
        <f>N($M2886)*$Y2886</f>
        <v/>
      </c>
      <c r="AC2886" s="41">
        <f>$AA2886*$Z2886</f>
        <v/>
      </c>
      <c r="AD2886" s="41">
        <f>$AA2886*BonusMonths/12</f>
        <v/>
      </c>
      <c r="AE2886" s="41">
        <f>($AA2886+SI_Gross*$AB2886)*IF($Q2886=1,SI_O,SI_E)</f>
        <v/>
      </c>
      <c r="AF2886" s="41">
        <f>IF($Q2886=1,0,$AA2886*EOSB)</f>
        <v/>
      </c>
      <c r="AG2886" s="41">
        <f>$AN2886*$W2886</f>
        <v/>
      </c>
      <c r="AH2886" s="41">
        <f>SUM($AA2886:$AG2886)</f>
        <v/>
      </c>
      <c r="AI2886" s="41">
        <f>12*($AM2886+$AN2886)</f>
        <v/>
      </c>
      <c r="AJ2886" s="41">
        <f>$AM2886*((IncMonth-1)+(13-IncMonth)*(1+$X2886))+12*$AN2886</f>
        <v/>
      </c>
      <c r="AK2886" s="41">
        <f>IF($R2886=1,N($L2886)+N($M2886),0)</f>
        <v/>
      </c>
      <c r="AL2886">
        <f>IF($C2886="","",IF(N($L2886)&lt;=0,"Basic salary missing",IF(ISNA(MATCH($C2886,Departments!$A$5:$A$54,0)),"Department not on Departments sheet",IF(AND($I2886&lt;&gt;"",NOT(ISNUMBER($I2886))),"Date of birth is text, not a date",IF(AND($K2886&lt;&gt;"",NOT(ISNUMBER($K2886))),"Contract end is text, not a date","")))))</f>
        <v/>
      </c>
      <c r="AM2886" s="41">
        <f>IF($R2886=0,0,N($L2886)*(1+$Z2886+BonusMonths/12+IF($Q2886=1,0,EOSB))+N($M2886)+(N($L2886)+SI_Gross*N($M2886))*IF($Q2886=1,SI_O,SI_E))</f>
        <v/>
      </c>
      <c r="AN2886" s="41">
        <f>IF($R2886=0,0,(IF($Q2886=1,MedO,MedE+Ticket)+Training)/12)</f>
        <v/>
      </c>
    </row>
    <row r="2887">
      <c r="I2887" s="35" t="n"/>
      <c r="J2887" s="35" t="n"/>
      <c r="K2887" s="35" t="n"/>
      <c r="L2887" s="36" t="n"/>
      <c r="M2887" s="36" t="n"/>
      <c r="P2887" s="37" t="n"/>
      <c r="Q2887" s="38">
        <f>IF($C2887="",0,IF(OR(LOWER(TRIM($G2887))="omani",LOWER(TRIM($G2887))="oman",LOWER(TRIM($G2887))="om",LOWER(TRIM($G2887))="local"),1,0))</f>
        <v/>
      </c>
      <c r="R2887" s="38">
        <f>IF($C2887="",0,IF(OR(ISNUMBER(SEARCH("resign",$N2887)),ISNUMBER(SEARCH("terminat",$N2887)),ISNUMBER(SEARCH("inactive",$N2887)),ISNUMBER(SEARCH("vacan",$N2887)),ISNUMBER(SEARCH("deceased",$N2887)),ISNUMBER(SEARCH("separated",$N2887))),0,1))</f>
        <v/>
      </c>
      <c r="S2887">
        <f>IF(OR($R2887=0,NOT(ISNUMBER($I2887))),"",IFERROR(DATEDIF($I2887,DATE(FY,1,1),"y"),""))</f>
        <v/>
      </c>
      <c r="T2887">
        <f>IF(OR($R2887=0,NOT(ISNUMBER($J2887))),"",IFERROR(DATEDIF($J2887,DATE(FY,1,1),"y"),0))</f>
        <v/>
      </c>
      <c r="U2887" s="38">
        <f>IF(OR($R2887=0,NOT(ISNUMBER($I2887))),0,IF(YEAR($I2887)+IF($Q2887=1,RetAgeO,RetAgeE)=FY,MONTH($I2887),IF(YEAR($I2887)+IF($Q2887=1,RetAgeO,RetAgeE)&lt;FY,1,0)))</f>
        <v/>
      </c>
      <c r="V2887" s="38">
        <f>IF(OR($R2887=0,NOT(ISNUMBER($K2887))),0,IF(YEAR($K2887)=FY,MONTH($K2887),IF(YEAR($K2887)&lt;FY,1,0)))</f>
        <v/>
      </c>
      <c r="W2887" s="38">
        <f>IF($R2887=0,0,MIN(12,IF(AND(ISNUMBER($O2887),$O2887&gt;=1,$O2887&lt;=12),INT($O2887),12),IF(AND(RetireExit="Yes",$U2887&gt;0),$U2887,12),IF(AND(ContractExit="Yes",$V2887&gt;0),$V2887,12)))</f>
        <v/>
      </c>
      <c r="X2887" s="37">
        <f>IF(ISNUMBER($P2887),$P2887,IncPct)</f>
        <v/>
      </c>
      <c r="Y2887" s="39">
        <f>IF($W2887=0,0,MAX(0,MIN($W2887,IncMonth-1))+MAX(0,$W2887-IncMonth+1)*(1+$X2887))</f>
        <v/>
      </c>
      <c r="Z2887" s="40">
        <f>IF($C2887="",0,IFERROR(INDEX(Departments!$B$5:$B$54,MATCH($C2887,Departments!$A$5:$A$54,0)),0))</f>
        <v/>
      </c>
      <c r="AA2887" s="41">
        <f>N($L2887)*$Y2887</f>
        <v/>
      </c>
      <c r="AB2887" s="41">
        <f>N($M2887)*$Y2887</f>
        <v/>
      </c>
      <c r="AC2887" s="41">
        <f>$AA2887*$Z2887</f>
        <v/>
      </c>
      <c r="AD2887" s="41">
        <f>$AA2887*BonusMonths/12</f>
        <v/>
      </c>
      <c r="AE2887" s="41">
        <f>($AA2887+SI_Gross*$AB2887)*IF($Q2887=1,SI_O,SI_E)</f>
        <v/>
      </c>
      <c r="AF2887" s="41">
        <f>IF($Q2887=1,0,$AA2887*EOSB)</f>
        <v/>
      </c>
      <c r="AG2887" s="41">
        <f>$AN2887*$W2887</f>
        <v/>
      </c>
      <c r="AH2887" s="41">
        <f>SUM($AA2887:$AG2887)</f>
        <v/>
      </c>
      <c r="AI2887" s="41">
        <f>12*($AM2887+$AN2887)</f>
        <v/>
      </c>
      <c r="AJ2887" s="41">
        <f>$AM2887*((IncMonth-1)+(13-IncMonth)*(1+$X2887))+12*$AN2887</f>
        <v/>
      </c>
      <c r="AK2887" s="41">
        <f>IF($R2887=1,N($L2887)+N($M2887),0)</f>
        <v/>
      </c>
      <c r="AL2887">
        <f>IF($C2887="","",IF(N($L2887)&lt;=0,"Basic salary missing",IF(ISNA(MATCH($C2887,Departments!$A$5:$A$54,0)),"Department not on Departments sheet",IF(AND($I2887&lt;&gt;"",NOT(ISNUMBER($I2887))),"Date of birth is text, not a date",IF(AND($K2887&lt;&gt;"",NOT(ISNUMBER($K2887))),"Contract end is text, not a date","")))))</f>
        <v/>
      </c>
      <c r="AM2887" s="41">
        <f>IF($R2887=0,0,N($L2887)*(1+$Z2887+BonusMonths/12+IF($Q2887=1,0,EOSB))+N($M2887)+(N($L2887)+SI_Gross*N($M2887))*IF($Q2887=1,SI_O,SI_E))</f>
        <v/>
      </c>
      <c r="AN2887" s="41">
        <f>IF($R2887=0,0,(IF($Q2887=1,MedO,MedE+Ticket)+Training)/12)</f>
        <v/>
      </c>
    </row>
    <row r="2888">
      <c r="I2888" s="35" t="n"/>
      <c r="J2888" s="35" t="n"/>
      <c r="K2888" s="35" t="n"/>
      <c r="L2888" s="36" t="n"/>
      <c r="M2888" s="36" t="n"/>
      <c r="P2888" s="37" t="n"/>
      <c r="Q2888" s="38">
        <f>IF($C2888="",0,IF(OR(LOWER(TRIM($G2888))="omani",LOWER(TRIM($G2888))="oman",LOWER(TRIM($G2888))="om",LOWER(TRIM($G2888))="local"),1,0))</f>
        <v/>
      </c>
      <c r="R2888" s="38">
        <f>IF($C2888="",0,IF(OR(ISNUMBER(SEARCH("resign",$N2888)),ISNUMBER(SEARCH("terminat",$N2888)),ISNUMBER(SEARCH("inactive",$N2888)),ISNUMBER(SEARCH("vacan",$N2888)),ISNUMBER(SEARCH("deceased",$N2888)),ISNUMBER(SEARCH("separated",$N2888))),0,1))</f>
        <v/>
      </c>
      <c r="S2888">
        <f>IF(OR($R2888=0,NOT(ISNUMBER($I2888))),"",IFERROR(DATEDIF($I2888,DATE(FY,1,1),"y"),""))</f>
        <v/>
      </c>
      <c r="T2888">
        <f>IF(OR($R2888=0,NOT(ISNUMBER($J2888))),"",IFERROR(DATEDIF($J2888,DATE(FY,1,1),"y"),0))</f>
        <v/>
      </c>
      <c r="U2888" s="38">
        <f>IF(OR($R2888=0,NOT(ISNUMBER($I2888))),0,IF(YEAR($I2888)+IF($Q2888=1,RetAgeO,RetAgeE)=FY,MONTH($I2888),IF(YEAR($I2888)+IF($Q2888=1,RetAgeO,RetAgeE)&lt;FY,1,0)))</f>
        <v/>
      </c>
      <c r="V2888" s="38">
        <f>IF(OR($R2888=0,NOT(ISNUMBER($K2888))),0,IF(YEAR($K2888)=FY,MONTH($K2888),IF(YEAR($K2888)&lt;FY,1,0)))</f>
        <v/>
      </c>
      <c r="W2888" s="38">
        <f>IF($R2888=0,0,MIN(12,IF(AND(ISNUMBER($O2888),$O2888&gt;=1,$O2888&lt;=12),INT($O2888),12),IF(AND(RetireExit="Yes",$U2888&gt;0),$U2888,12),IF(AND(ContractExit="Yes",$V2888&gt;0),$V2888,12)))</f>
        <v/>
      </c>
      <c r="X2888" s="37">
        <f>IF(ISNUMBER($P2888),$P2888,IncPct)</f>
        <v/>
      </c>
      <c r="Y2888" s="39">
        <f>IF($W2888=0,0,MAX(0,MIN($W2888,IncMonth-1))+MAX(0,$W2888-IncMonth+1)*(1+$X2888))</f>
        <v/>
      </c>
      <c r="Z2888" s="40">
        <f>IF($C2888="",0,IFERROR(INDEX(Departments!$B$5:$B$54,MATCH($C2888,Departments!$A$5:$A$54,0)),0))</f>
        <v/>
      </c>
      <c r="AA2888" s="41">
        <f>N($L2888)*$Y2888</f>
        <v/>
      </c>
      <c r="AB2888" s="41">
        <f>N($M2888)*$Y2888</f>
        <v/>
      </c>
      <c r="AC2888" s="41">
        <f>$AA2888*$Z2888</f>
        <v/>
      </c>
      <c r="AD2888" s="41">
        <f>$AA2888*BonusMonths/12</f>
        <v/>
      </c>
      <c r="AE2888" s="41">
        <f>($AA2888+SI_Gross*$AB2888)*IF($Q2888=1,SI_O,SI_E)</f>
        <v/>
      </c>
      <c r="AF2888" s="41">
        <f>IF($Q2888=1,0,$AA2888*EOSB)</f>
        <v/>
      </c>
      <c r="AG2888" s="41">
        <f>$AN2888*$W2888</f>
        <v/>
      </c>
      <c r="AH2888" s="41">
        <f>SUM($AA2888:$AG2888)</f>
        <v/>
      </c>
      <c r="AI2888" s="41">
        <f>12*($AM2888+$AN2888)</f>
        <v/>
      </c>
      <c r="AJ2888" s="41">
        <f>$AM2888*((IncMonth-1)+(13-IncMonth)*(1+$X2888))+12*$AN2888</f>
        <v/>
      </c>
      <c r="AK2888" s="41">
        <f>IF($R2888=1,N($L2888)+N($M2888),0)</f>
        <v/>
      </c>
      <c r="AL2888">
        <f>IF($C2888="","",IF(N($L2888)&lt;=0,"Basic salary missing",IF(ISNA(MATCH($C2888,Departments!$A$5:$A$54,0)),"Department not on Departments sheet",IF(AND($I2888&lt;&gt;"",NOT(ISNUMBER($I2888))),"Date of birth is text, not a date",IF(AND($K2888&lt;&gt;"",NOT(ISNUMBER($K2888))),"Contract end is text, not a date","")))))</f>
        <v/>
      </c>
      <c r="AM2888" s="41">
        <f>IF($R2888=0,0,N($L2888)*(1+$Z2888+BonusMonths/12+IF($Q2888=1,0,EOSB))+N($M2888)+(N($L2888)+SI_Gross*N($M2888))*IF($Q2888=1,SI_O,SI_E))</f>
        <v/>
      </c>
      <c r="AN2888" s="41">
        <f>IF($R2888=0,0,(IF($Q2888=1,MedO,MedE+Ticket)+Training)/12)</f>
        <v/>
      </c>
    </row>
    <row r="2889">
      <c r="I2889" s="35" t="n"/>
      <c r="J2889" s="35" t="n"/>
      <c r="K2889" s="35" t="n"/>
      <c r="L2889" s="36" t="n"/>
      <c r="M2889" s="36" t="n"/>
      <c r="P2889" s="37" t="n"/>
      <c r="Q2889" s="38">
        <f>IF($C2889="",0,IF(OR(LOWER(TRIM($G2889))="omani",LOWER(TRIM($G2889))="oman",LOWER(TRIM($G2889))="om",LOWER(TRIM($G2889))="local"),1,0))</f>
        <v/>
      </c>
      <c r="R2889" s="38">
        <f>IF($C2889="",0,IF(OR(ISNUMBER(SEARCH("resign",$N2889)),ISNUMBER(SEARCH("terminat",$N2889)),ISNUMBER(SEARCH("inactive",$N2889)),ISNUMBER(SEARCH("vacan",$N2889)),ISNUMBER(SEARCH("deceased",$N2889)),ISNUMBER(SEARCH("separated",$N2889))),0,1))</f>
        <v/>
      </c>
      <c r="S2889">
        <f>IF(OR($R2889=0,NOT(ISNUMBER($I2889))),"",IFERROR(DATEDIF($I2889,DATE(FY,1,1),"y"),""))</f>
        <v/>
      </c>
      <c r="T2889">
        <f>IF(OR($R2889=0,NOT(ISNUMBER($J2889))),"",IFERROR(DATEDIF($J2889,DATE(FY,1,1),"y"),0))</f>
        <v/>
      </c>
      <c r="U2889" s="38">
        <f>IF(OR($R2889=0,NOT(ISNUMBER($I2889))),0,IF(YEAR($I2889)+IF($Q2889=1,RetAgeO,RetAgeE)=FY,MONTH($I2889),IF(YEAR($I2889)+IF($Q2889=1,RetAgeO,RetAgeE)&lt;FY,1,0)))</f>
        <v/>
      </c>
      <c r="V2889" s="38">
        <f>IF(OR($R2889=0,NOT(ISNUMBER($K2889))),0,IF(YEAR($K2889)=FY,MONTH($K2889),IF(YEAR($K2889)&lt;FY,1,0)))</f>
        <v/>
      </c>
      <c r="W2889" s="38">
        <f>IF($R2889=0,0,MIN(12,IF(AND(ISNUMBER($O2889),$O2889&gt;=1,$O2889&lt;=12),INT($O2889),12),IF(AND(RetireExit="Yes",$U2889&gt;0),$U2889,12),IF(AND(ContractExit="Yes",$V2889&gt;0),$V2889,12)))</f>
        <v/>
      </c>
      <c r="X2889" s="37">
        <f>IF(ISNUMBER($P2889),$P2889,IncPct)</f>
        <v/>
      </c>
      <c r="Y2889" s="39">
        <f>IF($W2889=0,0,MAX(0,MIN($W2889,IncMonth-1))+MAX(0,$W2889-IncMonth+1)*(1+$X2889))</f>
        <v/>
      </c>
      <c r="Z2889" s="40">
        <f>IF($C2889="",0,IFERROR(INDEX(Departments!$B$5:$B$54,MATCH($C2889,Departments!$A$5:$A$54,0)),0))</f>
        <v/>
      </c>
      <c r="AA2889" s="41">
        <f>N($L2889)*$Y2889</f>
        <v/>
      </c>
      <c r="AB2889" s="41">
        <f>N($M2889)*$Y2889</f>
        <v/>
      </c>
      <c r="AC2889" s="41">
        <f>$AA2889*$Z2889</f>
        <v/>
      </c>
      <c r="AD2889" s="41">
        <f>$AA2889*BonusMonths/12</f>
        <v/>
      </c>
      <c r="AE2889" s="41">
        <f>($AA2889+SI_Gross*$AB2889)*IF($Q2889=1,SI_O,SI_E)</f>
        <v/>
      </c>
      <c r="AF2889" s="41">
        <f>IF($Q2889=1,0,$AA2889*EOSB)</f>
        <v/>
      </c>
      <c r="AG2889" s="41">
        <f>$AN2889*$W2889</f>
        <v/>
      </c>
      <c r="AH2889" s="41">
        <f>SUM($AA2889:$AG2889)</f>
        <v/>
      </c>
      <c r="AI2889" s="41">
        <f>12*($AM2889+$AN2889)</f>
        <v/>
      </c>
      <c r="AJ2889" s="41">
        <f>$AM2889*((IncMonth-1)+(13-IncMonth)*(1+$X2889))+12*$AN2889</f>
        <v/>
      </c>
      <c r="AK2889" s="41">
        <f>IF($R2889=1,N($L2889)+N($M2889),0)</f>
        <v/>
      </c>
      <c r="AL2889">
        <f>IF($C2889="","",IF(N($L2889)&lt;=0,"Basic salary missing",IF(ISNA(MATCH($C2889,Departments!$A$5:$A$54,0)),"Department not on Departments sheet",IF(AND($I2889&lt;&gt;"",NOT(ISNUMBER($I2889))),"Date of birth is text, not a date",IF(AND($K2889&lt;&gt;"",NOT(ISNUMBER($K2889))),"Contract end is text, not a date","")))))</f>
        <v/>
      </c>
      <c r="AM2889" s="41">
        <f>IF($R2889=0,0,N($L2889)*(1+$Z2889+BonusMonths/12+IF($Q2889=1,0,EOSB))+N($M2889)+(N($L2889)+SI_Gross*N($M2889))*IF($Q2889=1,SI_O,SI_E))</f>
        <v/>
      </c>
      <c r="AN2889" s="41">
        <f>IF($R2889=0,0,(IF($Q2889=1,MedO,MedE+Ticket)+Training)/12)</f>
        <v/>
      </c>
    </row>
    <row r="2890">
      <c r="I2890" s="35" t="n"/>
      <c r="J2890" s="35" t="n"/>
      <c r="K2890" s="35" t="n"/>
      <c r="L2890" s="36" t="n"/>
      <c r="M2890" s="36" t="n"/>
      <c r="P2890" s="37" t="n"/>
      <c r="Q2890" s="38">
        <f>IF($C2890="",0,IF(OR(LOWER(TRIM($G2890))="omani",LOWER(TRIM($G2890))="oman",LOWER(TRIM($G2890))="om",LOWER(TRIM($G2890))="local"),1,0))</f>
        <v/>
      </c>
      <c r="R2890" s="38">
        <f>IF($C2890="",0,IF(OR(ISNUMBER(SEARCH("resign",$N2890)),ISNUMBER(SEARCH("terminat",$N2890)),ISNUMBER(SEARCH("inactive",$N2890)),ISNUMBER(SEARCH("vacan",$N2890)),ISNUMBER(SEARCH("deceased",$N2890)),ISNUMBER(SEARCH("separated",$N2890))),0,1))</f>
        <v/>
      </c>
      <c r="S2890">
        <f>IF(OR($R2890=0,NOT(ISNUMBER($I2890))),"",IFERROR(DATEDIF($I2890,DATE(FY,1,1),"y"),""))</f>
        <v/>
      </c>
      <c r="T2890">
        <f>IF(OR($R2890=0,NOT(ISNUMBER($J2890))),"",IFERROR(DATEDIF($J2890,DATE(FY,1,1),"y"),0))</f>
        <v/>
      </c>
      <c r="U2890" s="38">
        <f>IF(OR($R2890=0,NOT(ISNUMBER($I2890))),0,IF(YEAR($I2890)+IF($Q2890=1,RetAgeO,RetAgeE)=FY,MONTH($I2890),IF(YEAR($I2890)+IF($Q2890=1,RetAgeO,RetAgeE)&lt;FY,1,0)))</f>
        <v/>
      </c>
      <c r="V2890" s="38">
        <f>IF(OR($R2890=0,NOT(ISNUMBER($K2890))),0,IF(YEAR($K2890)=FY,MONTH($K2890),IF(YEAR($K2890)&lt;FY,1,0)))</f>
        <v/>
      </c>
      <c r="W2890" s="38">
        <f>IF($R2890=0,0,MIN(12,IF(AND(ISNUMBER($O2890),$O2890&gt;=1,$O2890&lt;=12),INT($O2890),12),IF(AND(RetireExit="Yes",$U2890&gt;0),$U2890,12),IF(AND(ContractExit="Yes",$V2890&gt;0),$V2890,12)))</f>
        <v/>
      </c>
      <c r="X2890" s="37">
        <f>IF(ISNUMBER($P2890),$P2890,IncPct)</f>
        <v/>
      </c>
      <c r="Y2890" s="39">
        <f>IF($W2890=0,0,MAX(0,MIN($W2890,IncMonth-1))+MAX(0,$W2890-IncMonth+1)*(1+$X2890))</f>
        <v/>
      </c>
      <c r="Z2890" s="40">
        <f>IF($C2890="",0,IFERROR(INDEX(Departments!$B$5:$B$54,MATCH($C2890,Departments!$A$5:$A$54,0)),0))</f>
        <v/>
      </c>
      <c r="AA2890" s="41">
        <f>N($L2890)*$Y2890</f>
        <v/>
      </c>
      <c r="AB2890" s="41">
        <f>N($M2890)*$Y2890</f>
        <v/>
      </c>
      <c r="AC2890" s="41">
        <f>$AA2890*$Z2890</f>
        <v/>
      </c>
      <c r="AD2890" s="41">
        <f>$AA2890*BonusMonths/12</f>
        <v/>
      </c>
      <c r="AE2890" s="41">
        <f>($AA2890+SI_Gross*$AB2890)*IF($Q2890=1,SI_O,SI_E)</f>
        <v/>
      </c>
      <c r="AF2890" s="41">
        <f>IF($Q2890=1,0,$AA2890*EOSB)</f>
        <v/>
      </c>
      <c r="AG2890" s="41">
        <f>$AN2890*$W2890</f>
        <v/>
      </c>
      <c r="AH2890" s="41">
        <f>SUM($AA2890:$AG2890)</f>
        <v/>
      </c>
      <c r="AI2890" s="41">
        <f>12*($AM2890+$AN2890)</f>
        <v/>
      </c>
      <c r="AJ2890" s="41">
        <f>$AM2890*((IncMonth-1)+(13-IncMonth)*(1+$X2890))+12*$AN2890</f>
        <v/>
      </c>
      <c r="AK2890" s="41">
        <f>IF($R2890=1,N($L2890)+N($M2890),0)</f>
        <v/>
      </c>
      <c r="AL2890">
        <f>IF($C2890="","",IF(N($L2890)&lt;=0,"Basic salary missing",IF(ISNA(MATCH($C2890,Departments!$A$5:$A$54,0)),"Department not on Departments sheet",IF(AND($I2890&lt;&gt;"",NOT(ISNUMBER($I2890))),"Date of birth is text, not a date",IF(AND($K2890&lt;&gt;"",NOT(ISNUMBER($K2890))),"Contract end is text, not a date","")))))</f>
        <v/>
      </c>
      <c r="AM2890" s="41">
        <f>IF($R2890=0,0,N($L2890)*(1+$Z2890+BonusMonths/12+IF($Q2890=1,0,EOSB))+N($M2890)+(N($L2890)+SI_Gross*N($M2890))*IF($Q2890=1,SI_O,SI_E))</f>
        <v/>
      </c>
      <c r="AN2890" s="41">
        <f>IF($R2890=0,0,(IF($Q2890=1,MedO,MedE+Ticket)+Training)/12)</f>
        <v/>
      </c>
    </row>
    <row r="2891">
      <c r="I2891" s="35" t="n"/>
      <c r="J2891" s="35" t="n"/>
      <c r="K2891" s="35" t="n"/>
      <c r="L2891" s="36" t="n"/>
      <c r="M2891" s="36" t="n"/>
      <c r="P2891" s="37" t="n"/>
      <c r="Q2891" s="38">
        <f>IF($C2891="",0,IF(OR(LOWER(TRIM($G2891))="omani",LOWER(TRIM($G2891))="oman",LOWER(TRIM($G2891))="om",LOWER(TRIM($G2891))="local"),1,0))</f>
        <v/>
      </c>
      <c r="R2891" s="38">
        <f>IF($C2891="",0,IF(OR(ISNUMBER(SEARCH("resign",$N2891)),ISNUMBER(SEARCH("terminat",$N2891)),ISNUMBER(SEARCH("inactive",$N2891)),ISNUMBER(SEARCH("vacan",$N2891)),ISNUMBER(SEARCH("deceased",$N2891)),ISNUMBER(SEARCH("separated",$N2891))),0,1))</f>
        <v/>
      </c>
      <c r="S2891">
        <f>IF(OR($R2891=0,NOT(ISNUMBER($I2891))),"",IFERROR(DATEDIF($I2891,DATE(FY,1,1),"y"),""))</f>
        <v/>
      </c>
      <c r="T2891">
        <f>IF(OR($R2891=0,NOT(ISNUMBER($J2891))),"",IFERROR(DATEDIF($J2891,DATE(FY,1,1),"y"),0))</f>
        <v/>
      </c>
      <c r="U2891" s="38">
        <f>IF(OR($R2891=0,NOT(ISNUMBER($I2891))),0,IF(YEAR($I2891)+IF($Q2891=1,RetAgeO,RetAgeE)=FY,MONTH($I2891),IF(YEAR($I2891)+IF($Q2891=1,RetAgeO,RetAgeE)&lt;FY,1,0)))</f>
        <v/>
      </c>
      <c r="V2891" s="38">
        <f>IF(OR($R2891=0,NOT(ISNUMBER($K2891))),0,IF(YEAR($K2891)=FY,MONTH($K2891),IF(YEAR($K2891)&lt;FY,1,0)))</f>
        <v/>
      </c>
      <c r="W2891" s="38">
        <f>IF($R2891=0,0,MIN(12,IF(AND(ISNUMBER($O2891),$O2891&gt;=1,$O2891&lt;=12),INT($O2891),12),IF(AND(RetireExit="Yes",$U2891&gt;0),$U2891,12),IF(AND(ContractExit="Yes",$V2891&gt;0),$V2891,12)))</f>
        <v/>
      </c>
      <c r="X2891" s="37">
        <f>IF(ISNUMBER($P2891),$P2891,IncPct)</f>
        <v/>
      </c>
      <c r="Y2891" s="39">
        <f>IF($W2891=0,0,MAX(0,MIN($W2891,IncMonth-1))+MAX(0,$W2891-IncMonth+1)*(1+$X2891))</f>
        <v/>
      </c>
      <c r="Z2891" s="40">
        <f>IF($C2891="",0,IFERROR(INDEX(Departments!$B$5:$B$54,MATCH($C2891,Departments!$A$5:$A$54,0)),0))</f>
        <v/>
      </c>
      <c r="AA2891" s="41">
        <f>N($L2891)*$Y2891</f>
        <v/>
      </c>
      <c r="AB2891" s="41">
        <f>N($M2891)*$Y2891</f>
        <v/>
      </c>
      <c r="AC2891" s="41">
        <f>$AA2891*$Z2891</f>
        <v/>
      </c>
      <c r="AD2891" s="41">
        <f>$AA2891*BonusMonths/12</f>
        <v/>
      </c>
      <c r="AE2891" s="41">
        <f>($AA2891+SI_Gross*$AB2891)*IF($Q2891=1,SI_O,SI_E)</f>
        <v/>
      </c>
      <c r="AF2891" s="41">
        <f>IF($Q2891=1,0,$AA2891*EOSB)</f>
        <v/>
      </c>
      <c r="AG2891" s="41">
        <f>$AN2891*$W2891</f>
        <v/>
      </c>
      <c r="AH2891" s="41">
        <f>SUM($AA2891:$AG2891)</f>
        <v/>
      </c>
      <c r="AI2891" s="41">
        <f>12*($AM2891+$AN2891)</f>
        <v/>
      </c>
      <c r="AJ2891" s="41">
        <f>$AM2891*((IncMonth-1)+(13-IncMonth)*(1+$X2891))+12*$AN2891</f>
        <v/>
      </c>
      <c r="AK2891" s="41">
        <f>IF($R2891=1,N($L2891)+N($M2891),0)</f>
        <v/>
      </c>
      <c r="AL2891">
        <f>IF($C2891="","",IF(N($L2891)&lt;=0,"Basic salary missing",IF(ISNA(MATCH($C2891,Departments!$A$5:$A$54,0)),"Department not on Departments sheet",IF(AND($I2891&lt;&gt;"",NOT(ISNUMBER($I2891))),"Date of birth is text, not a date",IF(AND($K2891&lt;&gt;"",NOT(ISNUMBER($K2891))),"Contract end is text, not a date","")))))</f>
        <v/>
      </c>
      <c r="AM2891" s="41">
        <f>IF($R2891=0,0,N($L2891)*(1+$Z2891+BonusMonths/12+IF($Q2891=1,0,EOSB))+N($M2891)+(N($L2891)+SI_Gross*N($M2891))*IF($Q2891=1,SI_O,SI_E))</f>
        <v/>
      </c>
      <c r="AN2891" s="41">
        <f>IF($R2891=0,0,(IF($Q2891=1,MedO,MedE+Ticket)+Training)/12)</f>
        <v/>
      </c>
    </row>
    <row r="2892">
      <c r="I2892" s="35" t="n"/>
      <c r="J2892" s="35" t="n"/>
      <c r="K2892" s="35" t="n"/>
      <c r="L2892" s="36" t="n"/>
      <c r="M2892" s="36" t="n"/>
      <c r="P2892" s="37" t="n"/>
      <c r="Q2892" s="38">
        <f>IF($C2892="",0,IF(OR(LOWER(TRIM($G2892))="omani",LOWER(TRIM($G2892))="oman",LOWER(TRIM($G2892))="om",LOWER(TRIM($G2892))="local"),1,0))</f>
        <v/>
      </c>
      <c r="R2892" s="38">
        <f>IF($C2892="",0,IF(OR(ISNUMBER(SEARCH("resign",$N2892)),ISNUMBER(SEARCH("terminat",$N2892)),ISNUMBER(SEARCH("inactive",$N2892)),ISNUMBER(SEARCH("vacan",$N2892)),ISNUMBER(SEARCH("deceased",$N2892)),ISNUMBER(SEARCH("separated",$N2892))),0,1))</f>
        <v/>
      </c>
      <c r="S2892">
        <f>IF(OR($R2892=0,NOT(ISNUMBER($I2892))),"",IFERROR(DATEDIF($I2892,DATE(FY,1,1),"y"),""))</f>
        <v/>
      </c>
      <c r="T2892">
        <f>IF(OR($R2892=0,NOT(ISNUMBER($J2892))),"",IFERROR(DATEDIF($J2892,DATE(FY,1,1),"y"),0))</f>
        <v/>
      </c>
      <c r="U2892" s="38">
        <f>IF(OR($R2892=0,NOT(ISNUMBER($I2892))),0,IF(YEAR($I2892)+IF($Q2892=1,RetAgeO,RetAgeE)=FY,MONTH($I2892),IF(YEAR($I2892)+IF($Q2892=1,RetAgeO,RetAgeE)&lt;FY,1,0)))</f>
        <v/>
      </c>
      <c r="V2892" s="38">
        <f>IF(OR($R2892=0,NOT(ISNUMBER($K2892))),0,IF(YEAR($K2892)=FY,MONTH($K2892),IF(YEAR($K2892)&lt;FY,1,0)))</f>
        <v/>
      </c>
      <c r="W2892" s="38">
        <f>IF($R2892=0,0,MIN(12,IF(AND(ISNUMBER($O2892),$O2892&gt;=1,$O2892&lt;=12),INT($O2892),12),IF(AND(RetireExit="Yes",$U2892&gt;0),$U2892,12),IF(AND(ContractExit="Yes",$V2892&gt;0),$V2892,12)))</f>
        <v/>
      </c>
      <c r="X2892" s="37">
        <f>IF(ISNUMBER($P2892),$P2892,IncPct)</f>
        <v/>
      </c>
      <c r="Y2892" s="39">
        <f>IF($W2892=0,0,MAX(0,MIN($W2892,IncMonth-1))+MAX(0,$W2892-IncMonth+1)*(1+$X2892))</f>
        <v/>
      </c>
      <c r="Z2892" s="40">
        <f>IF($C2892="",0,IFERROR(INDEX(Departments!$B$5:$B$54,MATCH($C2892,Departments!$A$5:$A$54,0)),0))</f>
        <v/>
      </c>
      <c r="AA2892" s="41">
        <f>N($L2892)*$Y2892</f>
        <v/>
      </c>
      <c r="AB2892" s="41">
        <f>N($M2892)*$Y2892</f>
        <v/>
      </c>
      <c r="AC2892" s="41">
        <f>$AA2892*$Z2892</f>
        <v/>
      </c>
      <c r="AD2892" s="41">
        <f>$AA2892*BonusMonths/12</f>
        <v/>
      </c>
      <c r="AE2892" s="41">
        <f>($AA2892+SI_Gross*$AB2892)*IF($Q2892=1,SI_O,SI_E)</f>
        <v/>
      </c>
      <c r="AF2892" s="41">
        <f>IF($Q2892=1,0,$AA2892*EOSB)</f>
        <v/>
      </c>
      <c r="AG2892" s="41">
        <f>$AN2892*$W2892</f>
        <v/>
      </c>
      <c r="AH2892" s="41">
        <f>SUM($AA2892:$AG2892)</f>
        <v/>
      </c>
      <c r="AI2892" s="41">
        <f>12*($AM2892+$AN2892)</f>
        <v/>
      </c>
      <c r="AJ2892" s="41">
        <f>$AM2892*((IncMonth-1)+(13-IncMonth)*(1+$X2892))+12*$AN2892</f>
        <v/>
      </c>
      <c r="AK2892" s="41">
        <f>IF($R2892=1,N($L2892)+N($M2892),0)</f>
        <v/>
      </c>
      <c r="AL2892">
        <f>IF($C2892="","",IF(N($L2892)&lt;=0,"Basic salary missing",IF(ISNA(MATCH($C2892,Departments!$A$5:$A$54,0)),"Department not on Departments sheet",IF(AND($I2892&lt;&gt;"",NOT(ISNUMBER($I2892))),"Date of birth is text, not a date",IF(AND($K2892&lt;&gt;"",NOT(ISNUMBER($K2892))),"Contract end is text, not a date","")))))</f>
        <v/>
      </c>
      <c r="AM2892" s="41">
        <f>IF($R2892=0,0,N($L2892)*(1+$Z2892+BonusMonths/12+IF($Q2892=1,0,EOSB))+N($M2892)+(N($L2892)+SI_Gross*N($M2892))*IF($Q2892=1,SI_O,SI_E))</f>
        <v/>
      </c>
      <c r="AN2892" s="41">
        <f>IF($R2892=0,0,(IF($Q2892=1,MedO,MedE+Ticket)+Training)/12)</f>
        <v/>
      </c>
    </row>
    <row r="2893">
      <c r="I2893" s="35" t="n"/>
      <c r="J2893" s="35" t="n"/>
      <c r="K2893" s="35" t="n"/>
      <c r="L2893" s="36" t="n"/>
      <c r="M2893" s="36" t="n"/>
      <c r="P2893" s="37" t="n"/>
      <c r="Q2893" s="38">
        <f>IF($C2893="",0,IF(OR(LOWER(TRIM($G2893))="omani",LOWER(TRIM($G2893))="oman",LOWER(TRIM($G2893))="om",LOWER(TRIM($G2893))="local"),1,0))</f>
        <v/>
      </c>
      <c r="R2893" s="38">
        <f>IF($C2893="",0,IF(OR(ISNUMBER(SEARCH("resign",$N2893)),ISNUMBER(SEARCH("terminat",$N2893)),ISNUMBER(SEARCH("inactive",$N2893)),ISNUMBER(SEARCH("vacan",$N2893)),ISNUMBER(SEARCH("deceased",$N2893)),ISNUMBER(SEARCH("separated",$N2893))),0,1))</f>
        <v/>
      </c>
      <c r="S2893">
        <f>IF(OR($R2893=0,NOT(ISNUMBER($I2893))),"",IFERROR(DATEDIF($I2893,DATE(FY,1,1),"y"),""))</f>
        <v/>
      </c>
      <c r="T2893">
        <f>IF(OR($R2893=0,NOT(ISNUMBER($J2893))),"",IFERROR(DATEDIF($J2893,DATE(FY,1,1),"y"),0))</f>
        <v/>
      </c>
      <c r="U2893" s="38">
        <f>IF(OR($R2893=0,NOT(ISNUMBER($I2893))),0,IF(YEAR($I2893)+IF($Q2893=1,RetAgeO,RetAgeE)=FY,MONTH($I2893),IF(YEAR($I2893)+IF($Q2893=1,RetAgeO,RetAgeE)&lt;FY,1,0)))</f>
        <v/>
      </c>
      <c r="V2893" s="38">
        <f>IF(OR($R2893=0,NOT(ISNUMBER($K2893))),0,IF(YEAR($K2893)=FY,MONTH($K2893),IF(YEAR($K2893)&lt;FY,1,0)))</f>
        <v/>
      </c>
      <c r="W2893" s="38">
        <f>IF($R2893=0,0,MIN(12,IF(AND(ISNUMBER($O2893),$O2893&gt;=1,$O2893&lt;=12),INT($O2893),12),IF(AND(RetireExit="Yes",$U2893&gt;0),$U2893,12),IF(AND(ContractExit="Yes",$V2893&gt;0),$V2893,12)))</f>
        <v/>
      </c>
      <c r="X2893" s="37">
        <f>IF(ISNUMBER($P2893),$P2893,IncPct)</f>
        <v/>
      </c>
      <c r="Y2893" s="39">
        <f>IF($W2893=0,0,MAX(0,MIN($W2893,IncMonth-1))+MAX(0,$W2893-IncMonth+1)*(1+$X2893))</f>
        <v/>
      </c>
      <c r="Z2893" s="40">
        <f>IF($C2893="",0,IFERROR(INDEX(Departments!$B$5:$B$54,MATCH($C2893,Departments!$A$5:$A$54,0)),0))</f>
        <v/>
      </c>
      <c r="AA2893" s="41">
        <f>N($L2893)*$Y2893</f>
        <v/>
      </c>
      <c r="AB2893" s="41">
        <f>N($M2893)*$Y2893</f>
        <v/>
      </c>
      <c r="AC2893" s="41">
        <f>$AA2893*$Z2893</f>
        <v/>
      </c>
      <c r="AD2893" s="41">
        <f>$AA2893*BonusMonths/12</f>
        <v/>
      </c>
      <c r="AE2893" s="41">
        <f>($AA2893+SI_Gross*$AB2893)*IF($Q2893=1,SI_O,SI_E)</f>
        <v/>
      </c>
      <c r="AF2893" s="41">
        <f>IF($Q2893=1,0,$AA2893*EOSB)</f>
        <v/>
      </c>
      <c r="AG2893" s="41">
        <f>$AN2893*$W2893</f>
        <v/>
      </c>
      <c r="AH2893" s="41">
        <f>SUM($AA2893:$AG2893)</f>
        <v/>
      </c>
      <c r="AI2893" s="41">
        <f>12*($AM2893+$AN2893)</f>
        <v/>
      </c>
      <c r="AJ2893" s="41">
        <f>$AM2893*((IncMonth-1)+(13-IncMonth)*(1+$X2893))+12*$AN2893</f>
        <v/>
      </c>
      <c r="AK2893" s="41">
        <f>IF($R2893=1,N($L2893)+N($M2893),0)</f>
        <v/>
      </c>
      <c r="AL2893">
        <f>IF($C2893="","",IF(N($L2893)&lt;=0,"Basic salary missing",IF(ISNA(MATCH($C2893,Departments!$A$5:$A$54,0)),"Department not on Departments sheet",IF(AND($I2893&lt;&gt;"",NOT(ISNUMBER($I2893))),"Date of birth is text, not a date",IF(AND($K2893&lt;&gt;"",NOT(ISNUMBER($K2893))),"Contract end is text, not a date","")))))</f>
        <v/>
      </c>
      <c r="AM2893" s="41">
        <f>IF($R2893=0,0,N($L2893)*(1+$Z2893+BonusMonths/12+IF($Q2893=1,0,EOSB))+N($M2893)+(N($L2893)+SI_Gross*N($M2893))*IF($Q2893=1,SI_O,SI_E))</f>
        <v/>
      </c>
      <c r="AN2893" s="41">
        <f>IF($R2893=0,0,(IF($Q2893=1,MedO,MedE+Ticket)+Training)/12)</f>
        <v/>
      </c>
    </row>
    <row r="2894">
      <c r="I2894" s="35" t="n"/>
      <c r="J2894" s="35" t="n"/>
      <c r="K2894" s="35" t="n"/>
      <c r="L2894" s="36" t="n"/>
      <c r="M2894" s="36" t="n"/>
      <c r="P2894" s="37" t="n"/>
      <c r="Q2894" s="38">
        <f>IF($C2894="",0,IF(OR(LOWER(TRIM($G2894))="omani",LOWER(TRIM($G2894))="oman",LOWER(TRIM($G2894))="om",LOWER(TRIM($G2894))="local"),1,0))</f>
        <v/>
      </c>
      <c r="R2894" s="38">
        <f>IF($C2894="",0,IF(OR(ISNUMBER(SEARCH("resign",$N2894)),ISNUMBER(SEARCH("terminat",$N2894)),ISNUMBER(SEARCH("inactive",$N2894)),ISNUMBER(SEARCH("vacan",$N2894)),ISNUMBER(SEARCH("deceased",$N2894)),ISNUMBER(SEARCH("separated",$N2894))),0,1))</f>
        <v/>
      </c>
      <c r="S2894">
        <f>IF(OR($R2894=0,NOT(ISNUMBER($I2894))),"",IFERROR(DATEDIF($I2894,DATE(FY,1,1),"y"),""))</f>
        <v/>
      </c>
      <c r="T2894">
        <f>IF(OR($R2894=0,NOT(ISNUMBER($J2894))),"",IFERROR(DATEDIF($J2894,DATE(FY,1,1),"y"),0))</f>
        <v/>
      </c>
      <c r="U2894" s="38">
        <f>IF(OR($R2894=0,NOT(ISNUMBER($I2894))),0,IF(YEAR($I2894)+IF($Q2894=1,RetAgeO,RetAgeE)=FY,MONTH($I2894),IF(YEAR($I2894)+IF($Q2894=1,RetAgeO,RetAgeE)&lt;FY,1,0)))</f>
        <v/>
      </c>
      <c r="V2894" s="38">
        <f>IF(OR($R2894=0,NOT(ISNUMBER($K2894))),0,IF(YEAR($K2894)=FY,MONTH($K2894),IF(YEAR($K2894)&lt;FY,1,0)))</f>
        <v/>
      </c>
      <c r="W2894" s="38">
        <f>IF($R2894=0,0,MIN(12,IF(AND(ISNUMBER($O2894),$O2894&gt;=1,$O2894&lt;=12),INT($O2894),12),IF(AND(RetireExit="Yes",$U2894&gt;0),$U2894,12),IF(AND(ContractExit="Yes",$V2894&gt;0),$V2894,12)))</f>
        <v/>
      </c>
      <c r="X2894" s="37">
        <f>IF(ISNUMBER($P2894),$P2894,IncPct)</f>
        <v/>
      </c>
      <c r="Y2894" s="39">
        <f>IF($W2894=0,0,MAX(0,MIN($W2894,IncMonth-1))+MAX(0,$W2894-IncMonth+1)*(1+$X2894))</f>
        <v/>
      </c>
      <c r="Z2894" s="40">
        <f>IF($C2894="",0,IFERROR(INDEX(Departments!$B$5:$B$54,MATCH($C2894,Departments!$A$5:$A$54,0)),0))</f>
        <v/>
      </c>
      <c r="AA2894" s="41">
        <f>N($L2894)*$Y2894</f>
        <v/>
      </c>
      <c r="AB2894" s="41">
        <f>N($M2894)*$Y2894</f>
        <v/>
      </c>
      <c r="AC2894" s="41">
        <f>$AA2894*$Z2894</f>
        <v/>
      </c>
      <c r="AD2894" s="41">
        <f>$AA2894*BonusMonths/12</f>
        <v/>
      </c>
      <c r="AE2894" s="41">
        <f>($AA2894+SI_Gross*$AB2894)*IF($Q2894=1,SI_O,SI_E)</f>
        <v/>
      </c>
      <c r="AF2894" s="41">
        <f>IF($Q2894=1,0,$AA2894*EOSB)</f>
        <v/>
      </c>
      <c r="AG2894" s="41">
        <f>$AN2894*$W2894</f>
        <v/>
      </c>
      <c r="AH2894" s="41">
        <f>SUM($AA2894:$AG2894)</f>
        <v/>
      </c>
      <c r="AI2894" s="41">
        <f>12*($AM2894+$AN2894)</f>
        <v/>
      </c>
      <c r="AJ2894" s="41">
        <f>$AM2894*((IncMonth-1)+(13-IncMonth)*(1+$X2894))+12*$AN2894</f>
        <v/>
      </c>
      <c r="AK2894" s="41">
        <f>IF($R2894=1,N($L2894)+N($M2894),0)</f>
        <v/>
      </c>
      <c r="AL2894">
        <f>IF($C2894="","",IF(N($L2894)&lt;=0,"Basic salary missing",IF(ISNA(MATCH($C2894,Departments!$A$5:$A$54,0)),"Department not on Departments sheet",IF(AND($I2894&lt;&gt;"",NOT(ISNUMBER($I2894))),"Date of birth is text, not a date",IF(AND($K2894&lt;&gt;"",NOT(ISNUMBER($K2894))),"Contract end is text, not a date","")))))</f>
        <v/>
      </c>
      <c r="AM2894" s="41">
        <f>IF($R2894=0,0,N($L2894)*(1+$Z2894+BonusMonths/12+IF($Q2894=1,0,EOSB))+N($M2894)+(N($L2894)+SI_Gross*N($M2894))*IF($Q2894=1,SI_O,SI_E))</f>
        <v/>
      </c>
      <c r="AN2894" s="41">
        <f>IF($R2894=0,0,(IF($Q2894=1,MedO,MedE+Ticket)+Training)/12)</f>
        <v/>
      </c>
    </row>
    <row r="2895">
      <c r="I2895" s="35" t="n"/>
      <c r="J2895" s="35" t="n"/>
      <c r="K2895" s="35" t="n"/>
      <c r="L2895" s="36" t="n"/>
      <c r="M2895" s="36" t="n"/>
      <c r="P2895" s="37" t="n"/>
      <c r="Q2895" s="38">
        <f>IF($C2895="",0,IF(OR(LOWER(TRIM($G2895))="omani",LOWER(TRIM($G2895))="oman",LOWER(TRIM($G2895))="om",LOWER(TRIM($G2895))="local"),1,0))</f>
        <v/>
      </c>
      <c r="R2895" s="38">
        <f>IF($C2895="",0,IF(OR(ISNUMBER(SEARCH("resign",$N2895)),ISNUMBER(SEARCH("terminat",$N2895)),ISNUMBER(SEARCH("inactive",$N2895)),ISNUMBER(SEARCH("vacan",$N2895)),ISNUMBER(SEARCH("deceased",$N2895)),ISNUMBER(SEARCH("separated",$N2895))),0,1))</f>
        <v/>
      </c>
      <c r="S2895">
        <f>IF(OR($R2895=0,NOT(ISNUMBER($I2895))),"",IFERROR(DATEDIF($I2895,DATE(FY,1,1),"y"),""))</f>
        <v/>
      </c>
      <c r="T2895">
        <f>IF(OR($R2895=0,NOT(ISNUMBER($J2895))),"",IFERROR(DATEDIF($J2895,DATE(FY,1,1),"y"),0))</f>
        <v/>
      </c>
      <c r="U2895" s="38">
        <f>IF(OR($R2895=0,NOT(ISNUMBER($I2895))),0,IF(YEAR($I2895)+IF($Q2895=1,RetAgeO,RetAgeE)=FY,MONTH($I2895),IF(YEAR($I2895)+IF($Q2895=1,RetAgeO,RetAgeE)&lt;FY,1,0)))</f>
        <v/>
      </c>
      <c r="V2895" s="38">
        <f>IF(OR($R2895=0,NOT(ISNUMBER($K2895))),0,IF(YEAR($K2895)=FY,MONTH($K2895),IF(YEAR($K2895)&lt;FY,1,0)))</f>
        <v/>
      </c>
      <c r="W2895" s="38">
        <f>IF($R2895=0,0,MIN(12,IF(AND(ISNUMBER($O2895),$O2895&gt;=1,$O2895&lt;=12),INT($O2895),12),IF(AND(RetireExit="Yes",$U2895&gt;0),$U2895,12),IF(AND(ContractExit="Yes",$V2895&gt;0),$V2895,12)))</f>
        <v/>
      </c>
      <c r="X2895" s="37">
        <f>IF(ISNUMBER($P2895),$P2895,IncPct)</f>
        <v/>
      </c>
      <c r="Y2895" s="39">
        <f>IF($W2895=0,0,MAX(0,MIN($W2895,IncMonth-1))+MAX(0,$W2895-IncMonth+1)*(1+$X2895))</f>
        <v/>
      </c>
      <c r="Z2895" s="40">
        <f>IF($C2895="",0,IFERROR(INDEX(Departments!$B$5:$B$54,MATCH($C2895,Departments!$A$5:$A$54,0)),0))</f>
        <v/>
      </c>
      <c r="AA2895" s="41">
        <f>N($L2895)*$Y2895</f>
        <v/>
      </c>
      <c r="AB2895" s="41">
        <f>N($M2895)*$Y2895</f>
        <v/>
      </c>
      <c r="AC2895" s="41">
        <f>$AA2895*$Z2895</f>
        <v/>
      </c>
      <c r="AD2895" s="41">
        <f>$AA2895*BonusMonths/12</f>
        <v/>
      </c>
      <c r="AE2895" s="41">
        <f>($AA2895+SI_Gross*$AB2895)*IF($Q2895=1,SI_O,SI_E)</f>
        <v/>
      </c>
      <c r="AF2895" s="41">
        <f>IF($Q2895=1,0,$AA2895*EOSB)</f>
        <v/>
      </c>
      <c r="AG2895" s="41">
        <f>$AN2895*$W2895</f>
        <v/>
      </c>
      <c r="AH2895" s="41">
        <f>SUM($AA2895:$AG2895)</f>
        <v/>
      </c>
      <c r="AI2895" s="41">
        <f>12*($AM2895+$AN2895)</f>
        <v/>
      </c>
      <c r="AJ2895" s="41">
        <f>$AM2895*((IncMonth-1)+(13-IncMonth)*(1+$X2895))+12*$AN2895</f>
        <v/>
      </c>
      <c r="AK2895" s="41">
        <f>IF($R2895=1,N($L2895)+N($M2895),0)</f>
        <v/>
      </c>
      <c r="AL2895">
        <f>IF($C2895="","",IF(N($L2895)&lt;=0,"Basic salary missing",IF(ISNA(MATCH($C2895,Departments!$A$5:$A$54,0)),"Department not on Departments sheet",IF(AND($I2895&lt;&gt;"",NOT(ISNUMBER($I2895))),"Date of birth is text, not a date",IF(AND($K2895&lt;&gt;"",NOT(ISNUMBER($K2895))),"Contract end is text, not a date","")))))</f>
        <v/>
      </c>
      <c r="AM2895" s="41">
        <f>IF($R2895=0,0,N($L2895)*(1+$Z2895+BonusMonths/12+IF($Q2895=1,0,EOSB))+N($M2895)+(N($L2895)+SI_Gross*N($M2895))*IF($Q2895=1,SI_O,SI_E))</f>
        <v/>
      </c>
      <c r="AN2895" s="41">
        <f>IF($R2895=0,0,(IF($Q2895=1,MedO,MedE+Ticket)+Training)/12)</f>
        <v/>
      </c>
    </row>
    <row r="2896">
      <c r="I2896" s="35" t="n"/>
      <c r="J2896" s="35" t="n"/>
      <c r="K2896" s="35" t="n"/>
      <c r="L2896" s="36" t="n"/>
      <c r="M2896" s="36" t="n"/>
      <c r="P2896" s="37" t="n"/>
      <c r="Q2896" s="38">
        <f>IF($C2896="",0,IF(OR(LOWER(TRIM($G2896))="omani",LOWER(TRIM($G2896))="oman",LOWER(TRIM($G2896))="om",LOWER(TRIM($G2896))="local"),1,0))</f>
        <v/>
      </c>
      <c r="R2896" s="38">
        <f>IF($C2896="",0,IF(OR(ISNUMBER(SEARCH("resign",$N2896)),ISNUMBER(SEARCH("terminat",$N2896)),ISNUMBER(SEARCH("inactive",$N2896)),ISNUMBER(SEARCH("vacan",$N2896)),ISNUMBER(SEARCH("deceased",$N2896)),ISNUMBER(SEARCH("separated",$N2896))),0,1))</f>
        <v/>
      </c>
      <c r="S2896">
        <f>IF(OR($R2896=0,NOT(ISNUMBER($I2896))),"",IFERROR(DATEDIF($I2896,DATE(FY,1,1),"y"),""))</f>
        <v/>
      </c>
      <c r="T2896">
        <f>IF(OR($R2896=0,NOT(ISNUMBER($J2896))),"",IFERROR(DATEDIF($J2896,DATE(FY,1,1),"y"),0))</f>
        <v/>
      </c>
      <c r="U2896" s="38">
        <f>IF(OR($R2896=0,NOT(ISNUMBER($I2896))),0,IF(YEAR($I2896)+IF($Q2896=1,RetAgeO,RetAgeE)=FY,MONTH($I2896),IF(YEAR($I2896)+IF($Q2896=1,RetAgeO,RetAgeE)&lt;FY,1,0)))</f>
        <v/>
      </c>
      <c r="V2896" s="38">
        <f>IF(OR($R2896=0,NOT(ISNUMBER($K2896))),0,IF(YEAR($K2896)=FY,MONTH($K2896),IF(YEAR($K2896)&lt;FY,1,0)))</f>
        <v/>
      </c>
      <c r="W2896" s="38">
        <f>IF($R2896=0,0,MIN(12,IF(AND(ISNUMBER($O2896),$O2896&gt;=1,$O2896&lt;=12),INT($O2896),12),IF(AND(RetireExit="Yes",$U2896&gt;0),$U2896,12),IF(AND(ContractExit="Yes",$V2896&gt;0),$V2896,12)))</f>
        <v/>
      </c>
      <c r="X2896" s="37">
        <f>IF(ISNUMBER($P2896),$P2896,IncPct)</f>
        <v/>
      </c>
      <c r="Y2896" s="39">
        <f>IF($W2896=0,0,MAX(0,MIN($W2896,IncMonth-1))+MAX(0,$W2896-IncMonth+1)*(1+$X2896))</f>
        <v/>
      </c>
      <c r="Z2896" s="40">
        <f>IF($C2896="",0,IFERROR(INDEX(Departments!$B$5:$B$54,MATCH($C2896,Departments!$A$5:$A$54,0)),0))</f>
        <v/>
      </c>
      <c r="AA2896" s="41">
        <f>N($L2896)*$Y2896</f>
        <v/>
      </c>
      <c r="AB2896" s="41">
        <f>N($M2896)*$Y2896</f>
        <v/>
      </c>
      <c r="AC2896" s="41">
        <f>$AA2896*$Z2896</f>
        <v/>
      </c>
      <c r="AD2896" s="41">
        <f>$AA2896*BonusMonths/12</f>
        <v/>
      </c>
      <c r="AE2896" s="41">
        <f>($AA2896+SI_Gross*$AB2896)*IF($Q2896=1,SI_O,SI_E)</f>
        <v/>
      </c>
      <c r="AF2896" s="41">
        <f>IF($Q2896=1,0,$AA2896*EOSB)</f>
        <v/>
      </c>
      <c r="AG2896" s="41">
        <f>$AN2896*$W2896</f>
        <v/>
      </c>
      <c r="AH2896" s="41">
        <f>SUM($AA2896:$AG2896)</f>
        <v/>
      </c>
      <c r="AI2896" s="41">
        <f>12*($AM2896+$AN2896)</f>
        <v/>
      </c>
      <c r="AJ2896" s="41">
        <f>$AM2896*((IncMonth-1)+(13-IncMonth)*(1+$X2896))+12*$AN2896</f>
        <v/>
      </c>
      <c r="AK2896" s="41">
        <f>IF($R2896=1,N($L2896)+N($M2896),0)</f>
        <v/>
      </c>
      <c r="AL2896">
        <f>IF($C2896="","",IF(N($L2896)&lt;=0,"Basic salary missing",IF(ISNA(MATCH($C2896,Departments!$A$5:$A$54,0)),"Department not on Departments sheet",IF(AND($I2896&lt;&gt;"",NOT(ISNUMBER($I2896))),"Date of birth is text, not a date",IF(AND($K2896&lt;&gt;"",NOT(ISNUMBER($K2896))),"Contract end is text, not a date","")))))</f>
        <v/>
      </c>
      <c r="AM2896" s="41">
        <f>IF($R2896=0,0,N($L2896)*(1+$Z2896+BonusMonths/12+IF($Q2896=1,0,EOSB))+N($M2896)+(N($L2896)+SI_Gross*N($M2896))*IF($Q2896=1,SI_O,SI_E))</f>
        <v/>
      </c>
      <c r="AN2896" s="41">
        <f>IF($R2896=0,0,(IF($Q2896=1,MedO,MedE+Ticket)+Training)/12)</f>
        <v/>
      </c>
    </row>
    <row r="2897">
      <c r="I2897" s="35" t="n"/>
      <c r="J2897" s="35" t="n"/>
      <c r="K2897" s="35" t="n"/>
      <c r="L2897" s="36" t="n"/>
      <c r="M2897" s="36" t="n"/>
      <c r="P2897" s="37" t="n"/>
      <c r="Q2897" s="38">
        <f>IF($C2897="",0,IF(OR(LOWER(TRIM($G2897))="omani",LOWER(TRIM($G2897))="oman",LOWER(TRIM($G2897))="om",LOWER(TRIM($G2897))="local"),1,0))</f>
        <v/>
      </c>
      <c r="R2897" s="38">
        <f>IF($C2897="",0,IF(OR(ISNUMBER(SEARCH("resign",$N2897)),ISNUMBER(SEARCH("terminat",$N2897)),ISNUMBER(SEARCH("inactive",$N2897)),ISNUMBER(SEARCH("vacan",$N2897)),ISNUMBER(SEARCH("deceased",$N2897)),ISNUMBER(SEARCH("separated",$N2897))),0,1))</f>
        <v/>
      </c>
      <c r="S2897">
        <f>IF(OR($R2897=0,NOT(ISNUMBER($I2897))),"",IFERROR(DATEDIF($I2897,DATE(FY,1,1),"y"),""))</f>
        <v/>
      </c>
      <c r="T2897">
        <f>IF(OR($R2897=0,NOT(ISNUMBER($J2897))),"",IFERROR(DATEDIF($J2897,DATE(FY,1,1),"y"),0))</f>
        <v/>
      </c>
      <c r="U2897" s="38">
        <f>IF(OR($R2897=0,NOT(ISNUMBER($I2897))),0,IF(YEAR($I2897)+IF($Q2897=1,RetAgeO,RetAgeE)=FY,MONTH($I2897),IF(YEAR($I2897)+IF($Q2897=1,RetAgeO,RetAgeE)&lt;FY,1,0)))</f>
        <v/>
      </c>
      <c r="V2897" s="38">
        <f>IF(OR($R2897=0,NOT(ISNUMBER($K2897))),0,IF(YEAR($K2897)=FY,MONTH($K2897),IF(YEAR($K2897)&lt;FY,1,0)))</f>
        <v/>
      </c>
      <c r="W2897" s="38">
        <f>IF($R2897=0,0,MIN(12,IF(AND(ISNUMBER($O2897),$O2897&gt;=1,$O2897&lt;=12),INT($O2897),12),IF(AND(RetireExit="Yes",$U2897&gt;0),$U2897,12),IF(AND(ContractExit="Yes",$V2897&gt;0),$V2897,12)))</f>
        <v/>
      </c>
      <c r="X2897" s="37">
        <f>IF(ISNUMBER($P2897),$P2897,IncPct)</f>
        <v/>
      </c>
      <c r="Y2897" s="39">
        <f>IF($W2897=0,0,MAX(0,MIN($W2897,IncMonth-1))+MAX(0,$W2897-IncMonth+1)*(1+$X2897))</f>
        <v/>
      </c>
      <c r="Z2897" s="40">
        <f>IF($C2897="",0,IFERROR(INDEX(Departments!$B$5:$B$54,MATCH($C2897,Departments!$A$5:$A$54,0)),0))</f>
        <v/>
      </c>
      <c r="AA2897" s="41">
        <f>N($L2897)*$Y2897</f>
        <v/>
      </c>
      <c r="AB2897" s="41">
        <f>N($M2897)*$Y2897</f>
        <v/>
      </c>
      <c r="AC2897" s="41">
        <f>$AA2897*$Z2897</f>
        <v/>
      </c>
      <c r="AD2897" s="41">
        <f>$AA2897*BonusMonths/12</f>
        <v/>
      </c>
      <c r="AE2897" s="41">
        <f>($AA2897+SI_Gross*$AB2897)*IF($Q2897=1,SI_O,SI_E)</f>
        <v/>
      </c>
      <c r="AF2897" s="41">
        <f>IF($Q2897=1,0,$AA2897*EOSB)</f>
        <v/>
      </c>
      <c r="AG2897" s="41">
        <f>$AN2897*$W2897</f>
        <v/>
      </c>
      <c r="AH2897" s="41">
        <f>SUM($AA2897:$AG2897)</f>
        <v/>
      </c>
      <c r="AI2897" s="41">
        <f>12*($AM2897+$AN2897)</f>
        <v/>
      </c>
      <c r="AJ2897" s="41">
        <f>$AM2897*((IncMonth-1)+(13-IncMonth)*(1+$X2897))+12*$AN2897</f>
        <v/>
      </c>
      <c r="AK2897" s="41">
        <f>IF($R2897=1,N($L2897)+N($M2897),0)</f>
        <v/>
      </c>
      <c r="AL2897">
        <f>IF($C2897="","",IF(N($L2897)&lt;=0,"Basic salary missing",IF(ISNA(MATCH($C2897,Departments!$A$5:$A$54,0)),"Department not on Departments sheet",IF(AND($I2897&lt;&gt;"",NOT(ISNUMBER($I2897))),"Date of birth is text, not a date",IF(AND($K2897&lt;&gt;"",NOT(ISNUMBER($K2897))),"Contract end is text, not a date","")))))</f>
        <v/>
      </c>
      <c r="AM2897" s="41">
        <f>IF($R2897=0,0,N($L2897)*(1+$Z2897+BonusMonths/12+IF($Q2897=1,0,EOSB))+N($M2897)+(N($L2897)+SI_Gross*N($M2897))*IF($Q2897=1,SI_O,SI_E))</f>
        <v/>
      </c>
      <c r="AN2897" s="41">
        <f>IF($R2897=0,0,(IF($Q2897=1,MedO,MedE+Ticket)+Training)/12)</f>
        <v/>
      </c>
    </row>
    <row r="2898">
      <c r="I2898" s="35" t="n"/>
      <c r="J2898" s="35" t="n"/>
      <c r="K2898" s="35" t="n"/>
      <c r="L2898" s="36" t="n"/>
      <c r="M2898" s="36" t="n"/>
      <c r="P2898" s="37" t="n"/>
      <c r="Q2898" s="38">
        <f>IF($C2898="",0,IF(OR(LOWER(TRIM($G2898))="omani",LOWER(TRIM($G2898))="oman",LOWER(TRIM($G2898))="om",LOWER(TRIM($G2898))="local"),1,0))</f>
        <v/>
      </c>
      <c r="R2898" s="38">
        <f>IF($C2898="",0,IF(OR(ISNUMBER(SEARCH("resign",$N2898)),ISNUMBER(SEARCH("terminat",$N2898)),ISNUMBER(SEARCH("inactive",$N2898)),ISNUMBER(SEARCH("vacan",$N2898)),ISNUMBER(SEARCH("deceased",$N2898)),ISNUMBER(SEARCH("separated",$N2898))),0,1))</f>
        <v/>
      </c>
      <c r="S2898">
        <f>IF(OR($R2898=0,NOT(ISNUMBER($I2898))),"",IFERROR(DATEDIF($I2898,DATE(FY,1,1),"y"),""))</f>
        <v/>
      </c>
      <c r="T2898">
        <f>IF(OR($R2898=0,NOT(ISNUMBER($J2898))),"",IFERROR(DATEDIF($J2898,DATE(FY,1,1),"y"),0))</f>
        <v/>
      </c>
      <c r="U2898" s="38">
        <f>IF(OR($R2898=0,NOT(ISNUMBER($I2898))),0,IF(YEAR($I2898)+IF($Q2898=1,RetAgeO,RetAgeE)=FY,MONTH($I2898),IF(YEAR($I2898)+IF($Q2898=1,RetAgeO,RetAgeE)&lt;FY,1,0)))</f>
        <v/>
      </c>
      <c r="V2898" s="38">
        <f>IF(OR($R2898=0,NOT(ISNUMBER($K2898))),0,IF(YEAR($K2898)=FY,MONTH($K2898),IF(YEAR($K2898)&lt;FY,1,0)))</f>
        <v/>
      </c>
      <c r="W2898" s="38">
        <f>IF($R2898=0,0,MIN(12,IF(AND(ISNUMBER($O2898),$O2898&gt;=1,$O2898&lt;=12),INT($O2898),12),IF(AND(RetireExit="Yes",$U2898&gt;0),$U2898,12),IF(AND(ContractExit="Yes",$V2898&gt;0),$V2898,12)))</f>
        <v/>
      </c>
      <c r="X2898" s="37">
        <f>IF(ISNUMBER($P2898),$P2898,IncPct)</f>
        <v/>
      </c>
      <c r="Y2898" s="39">
        <f>IF($W2898=0,0,MAX(0,MIN($W2898,IncMonth-1))+MAX(0,$W2898-IncMonth+1)*(1+$X2898))</f>
        <v/>
      </c>
      <c r="Z2898" s="40">
        <f>IF($C2898="",0,IFERROR(INDEX(Departments!$B$5:$B$54,MATCH($C2898,Departments!$A$5:$A$54,0)),0))</f>
        <v/>
      </c>
      <c r="AA2898" s="41">
        <f>N($L2898)*$Y2898</f>
        <v/>
      </c>
      <c r="AB2898" s="41">
        <f>N($M2898)*$Y2898</f>
        <v/>
      </c>
      <c r="AC2898" s="41">
        <f>$AA2898*$Z2898</f>
        <v/>
      </c>
      <c r="AD2898" s="41">
        <f>$AA2898*BonusMonths/12</f>
        <v/>
      </c>
      <c r="AE2898" s="41">
        <f>($AA2898+SI_Gross*$AB2898)*IF($Q2898=1,SI_O,SI_E)</f>
        <v/>
      </c>
      <c r="AF2898" s="41">
        <f>IF($Q2898=1,0,$AA2898*EOSB)</f>
        <v/>
      </c>
      <c r="AG2898" s="41">
        <f>$AN2898*$W2898</f>
        <v/>
      </c>
      <c r="AH2898" s="41">
        <f>SUM($AA2898:$AG2898)</f>
        <v/>
      </c>
      <c r="AI2898" s="41">
        <f>12*($AM2898+$AN2898)</f>
        <v/>
      </c>
      <c r="AJ2898" s="41">
        <f>$AM2898*((IncMonth-1)+(13-IncMonth)*(1+$X2898))+12*$AN2898</f>
        <v/>
      </c>
      <c r="AK2898" s="41">
        <f>IF($R2898=1,N($L2898)+N($M2898),0)</f>
        <v/>
      </c>
      <c r="AL2898">
        <f>IF($C2898="","",IF(N($L2898)&lt;=0,"Basic salary missing",IF(ISNA(MATCH($C2898,Departments!$A$5:$A$54,0)),"Department not on Departments sheet",IF(AND($I2898&lt;&gt;"",NOT(ISNUMBER($I2898))),"Date of birth is text, not a date",IF(AND($K2898&lt;&gt;"",NOT(ISNUMBER($K2898))),"Contract end is text, not a date","")))))</f>
        <v/>
      </c>
      <c r="AM2898" s="41">
        <f>IF($R2898=0,0,N($L2898)*(1+$Z2898+BonusMonths/12+IF($Q2898=1,0,EOSB))+N($M2898)+(N($L2898)+SI_Gross*N($M2898))*IF($Q2898=1,SI_O,SI_E))</f>
        <v/>
      </c>
      <c r="AN2898" s="41">
        <f>IF($R2898=0,0,(IF($Q2898=1,MedO,MedE+Ticket)+Training)/12)</f>
        <v/>
      </c>
    </row>
    <row r="2899">
      <c r="I2899" s="35" t="n"/>
      <c r="J2899" s="35" t="n"/>
      <c r="K2899" s="35" t="n"/>
      <c r="L2899" s="36" t="n"/>
      <c r="M2899" s="36" t="n"/>
      <c r="P2899" s="37" t="n"/>
      <c r="Q2899" s="38">
        <f>IF($C2899="",0,IF(OR(LOWER(TRIM($G2899))="omani",LOWER(TRIM($G2899))="oman",LOWER(TRIM($G2899))="om",LOWER(TRIM($G2899))="local"),1,0))</f>
        <v/>
      </c>
      <c r="R2899" s="38">
        <f>IF($C2899="",0,IF(OR(ISNUMBER(SEARCH("resign",$N2899)),ISNUMBER(SEARCH("terminat",$N2899)),ISNUMBER(SEARCH("inactive",$N2899)),ISNUMBER(SEARCH("vacan",$N2899)),ISNUMBER(SEARCH("deceased",$N2899)),ISNUMBER(SEARCH("separated",$N2899))),0,1))</f>
        <v/>
      </c>
      <c r="S2899">
        <f>IF(OR($R2899=0,NOT(ISNUMBER($I2899))),"",IFERROR(DATEDIF($I2899,DATE(FY,1,1),"y"),""))</f>
        <v/>
      </c>
      <c r="T2899">
        <f>IF(OR($R2899=0,NOT(ISNUMBER($J2899))),"",IFERROR(DATEDIF($J2899,DATE(FY,1,1),"y"),0))</f>
        <v/>
      </c>
      <c r="U2899" s="38">
        <f>IF(OR($R2899=0,NOT(ISNUMBER($I2899))),0,IF(YEAR($I2899)+IF($Q2899=1,RetAgeO,RetAgeE)=FY,MONTH($I2899),IF(YEAR($I2899)+IF($Q2899=1,RetAgeO,RetAgeE)&lt;FY,1,0)))</f>
        <v/>
      </c>
      <c r="V2899" s="38">
        <f>IF(OR($R2899=0,NOT(ISNUMBER($K2899))),0,IF(YEAR($K2899)=FY,MONTH($K2899),IF(YEAR($K2899)&lt;FY,1,0)))</f>
        <v/>
      </c>
      <c r="W2899" s="38">
        <f>IF($R2899=0,0,MIN(12,IF(AND(ISNUMBER($O2899),$O2899&gt;=1,$O2899&lt;=12),INT($O2899),12),IF(AND(RetireExit="Yes",$U2899&gt;0),$U2899,12),IF(AND(ContractExit="Yes",$V2899&gt;0),$V2899,12)))</f>
        <v/>
      </c>
      <c r="X2899" s="37">
        <f>IF(ISNUMBER($P2899),$P2899,IncPct)</f>
        <v/>
      </c>
      <c r="Y2899" s="39">
        <f>IF($W2899=0,0,MAX(0,MIN($W2899,IncMonth-1))+MAX(0,$W2899-IncMonth+1)*(1+$X2899))</f>
        <v/>
      </c>
      <c r="Z2899" s="40">
        <f>IF($C2899="",0,IFERROR(INDEX(Departments!$B$5:$B$54,MATCH($C2899,Departments!$A$5:$A$54,0)),0))</f>
        <v/>
      </c>
      <c r="AA2899" s="41">
        <f>N($L2899)*$Y2899</f>
        <v/>
      </c>
      <c r="AB2899" s="41">
        <f>N($M2899)*$Y2899</f>
        <v/>
      </c>
      <c r="AC2899" s="41">
        <f>$AA2899*$Z2899</f>
        <v/>
      </c>
      <c r="AD2899" s="41">
        <f>$AA2899*BonusMonths/12</f>
        <v/>
      </c>
      <c r="AE2899" s="41">
        <f>($AA2899+SI_Gross*$AB2899)*IF($Q2899=1,SI_O,SI_E)</f>
        <v/>
      </c>
      <c r="AF2899" s="41">
        <f>IF($Q2899=1,0,$AA2899*EOSB)</f>
        <v/>
      </c>
      <c r="AG2899" s="41">
        <f>$AN2899*$W2899</f>
        <v/>
      </c>
      <c r="AH2899" s="41">
        <f>SUM($AA2899:$AG2899)</f>
        <v/>
      </c>
      <c r="AI2899" s="41">
        <f>12*($AM2899+$AN2899)</f>
        <v/>
      </c>
      <c r="AJ2899" s="41">
        <f>$AM2899*((IncMonth-1)+(13-IncMonth)*(1+$X2899))+12*$AN2899</f>
        <v/>
      </c>
      <c r="AK2899" s="41">
        <f>IF($R2899=1,N($L2899)+N($M2899),0)</f>
        <v/>
      </c>
      <c r="AL2899">
        <f>IF($C2899="","",IF(N($L2899)&lt;=0,"Basic salary missing",IF(ISNA(MATCH($C2899,Departments!$A$5:$A$54,0)),"Department not on Departments sheet",IF(AND($I2899&lt;&gt;"",NOT(ISNUMBER($I2899))),"Date of birth is text, not a date",IF(AND($K2899&lt;&gt;"",NOT(ISNUMBER($K2899))),"Contract end is text, not a date","")))))</f>
        <v/>
      </c>
      <c r="AM2899" s="41">
        <f>IF($R2899=0,0,N($L2899)*(1+$Z2899+BonusMonths/12+IF($Q2899=1,0,EOSB))+N($M2899)+(N($L2899)+SI_Gross*N($M2899))*IF($Q2899=1,SI_O,SI_E))</f>
        <v/>
      </c>
      <c r="AN2899" s="41">
        <f>IF($R2899=0,0,(IF($Q2899=1,MedO,MedE+Ticket)+Training)/12)</f>
        <v/>
      </c>
    </row>
    <row r="2900">
      <c r="I2900" s="35" t="n"/>
      <c r="J2900" s="35" t="n"/>
      <c r="K2900" s="35" t="n"/>
      <c r="L2900" s="36" t="n"/>
      <c r="M2900" s="36" t="n"/>
      <c r="P2900" s="37" t="n"/>
      <c r="Q2900" s="38">
        <f>IF($C2900="",0,IF(OR(LOWER(TRIM($G2900))="omani",LOWER(TRIM($G2900))="oman",LOWER(TRIM($G2900))="om",LOWER(TRIM($G2900))="local"),1,0))</f>
        <v/>
      </c>
      <c r="R2900" s="38">
        <f>IF($C2900="",0,IF(OR(ISNUMBER(SEARCH("resign",$N2900)),ISNUMBER(SEARCH("terminat",$N2900)),ISNUMBER(SEARCH("inactive",$N2900)),ISNUMBER(SEARCH("vacan",$N2900)),ISNUMBER(SEARCH("deceased",$N2900)),ISNUMBER(SEARCH("separated",$N2900))),0,1))</f>
        <v/>
      </c>
      <c r="S2900">
        <f>IF(OR($R2900=0,NOT(ISNUMBER($I2900))),"",IFERROR(DATEDIF($I2900,DATE(FY,1,1),"y"),""))</f>
        <v/>
      </c>
      <c r="T2900">
        <f>IF(OR($R2900=0,NOT(ISNUMBER($J2900))),"",IFERROR(DATEDIF($J2900,DATE(FY,1,1),"y"),0))</f>
        <v/>
      </c>
      <c r="U2900" s="38">
        <f>IF(OR($R2900=0,NOT(ISNUMBER($I2900))),0,IF(YEAR($I2900)+IF($Q2900=1,RetAgeO,RetAgeE)=FY,MONTH($I2900),IF(YEAR($I2900)+IF($Q2900=1,RetAgeO,RetAgeE)&lt;FY,1,0)))</f>
        <v/>
      </c>
      <c r="V2900" s="38">
        <f>IF(OR($R2900=0,NOT(ISNUMBER($K2900))),0,IF(YEAR($K2900)=FY,MONTH($K2900),IF(YEAR($K2900)&lt;FY,1,0)))</f>
        <v/>
      </c>
      <c r="W2900" s="38">
        <f>IF($R2900=0,0,MIN(12,IF(AND(ISNUMBER($O2900),$O2900&gt;=1,$O2900&lt;=12),INT($O2900),12),IF(AND(RetireExit="Yes",$U2900&gt;0),$U2900,12),IF(AND(ContractExit="Yes",$V2900&gt;0),$V2900,12)))</f>
        <v/>
      </c>
      <c r="X2900" s="37">
        <f>IF(ISNUMBER($P2900),$P2900,IncPct)</f>
        <v/>
      </c>
      <c r="Y2900" s="39">
        <f>IF($W2900=0,0,MAX(0,MIN($W2900,IncMonth-1))+MAX(0,$W2900-IncMonth+1)*(1+$X2900))</f>
        <v/>
      </c>
      <c r="Z2900" s="40">
        <f>IF($C2900="",0,IFERROR(INDEX(Departments!$B$5:$B$54,MATCH($C2900,Departments!$A$5:$A$54,0)),0))</f>
        <v/>
      </c>
      <c r="AA2900" s="41">
        <f>N($L2900)*$Y2900</f>
        <v/>
      </c>
      <c r="AB2900" s="41">
        <f>N($M2900)*$Y2900</f>
        <v/>
      </c>
      <c r="AC2900" s="41">
        <f>$AA2900*$Z2900</f>
        <v/>
      </c>
      <c r="AD2900" s="41">
        <f>$AA2900*BonusMonths/12</f>
        <v/>
      </c>
      <c r="AE2900" s="41">
        <f>($AA2900+SI_Gross*$AB2900)*IF($Q2900=1,SI_O,SI_E)</f>
        <v/>
      </c>
      <c r="AF2900" s="41">
        <f>IF($Q2900=1,0,$AA2900*EOSB)</f>
        <v/>
      </c>
      <c r="AG2900" s="41">
        <f>$AN2900*$W2900</f>
        <v/>
      </c>
      <c r="AH2900" s="41">
        <f>SUM($AA2900:$AG2900)</f>
        <v/>
      </c>
      <c r="AI2900" s="41">
        <f>12*($AM2900+$AN2900)</f>
        <v/>
      </c>
      <c r="AJ2900" s="41">
        <f>$AM2900*((IncMonth-1)+(13-IncMonth)*(1+$X2900))+12*$AN2900</f>
        <v/>
      </c>
      <c r="AK2900" s="41">
        <f>IF($R2900=1,N($L2900)+N($M2900),0)</f>
        <v/>
      </c>
      <c r="AL2900">
        <f>IF($C2900="","",IF(N($L2900)&lt;=0,"Basic salary missing",IF(ISNA(MATCH($C2900,Departments!$A$5:$A$54,0)),"Department not on Departments sheet",IF(AND($I2900&lt;&gt;"",NOT(ISNUMBER($I2900))),"Date of birth is text, not a date",IF(AND($K2900&lt;&gt;"",NOT(ISNUMBER($K2900))),"Contract end is text, not a date","")))))</f>
        <v/>
      </c>
      <c r="AM2900" s="41">
        <f>IF($R2900=0,0,N($L2900)*(1+$Z2900+BonusMonths/12+IF($Q2900=1,0,EOSB))+N($M2900)+(N($L2900)+SI_Gross*N($M2900))*IF($Q2900=1,SI_O,SI_E))</f>
        <v/>
      </c>
      <c r="AN2900" s="41">
        <f>IF($R2900=0,0,(IF($Q2900=1,MedO,MedE+Ticket)+Training)/12)</f>
        <v/>
      </c>
    </row>
    <row r="2901">
      <c r="I2901" s="35" t="n"/>
      <c r="J2901" s="35" t="n"/>
      <c r="K2901" s="35" t="n"/>
      <c r="L2901" s="36" t="n"/>
      <c r="M2901" s="36" t="n"/>
      <c r="P2901" s="37" t="n"/>
      <c r="Q2901" s="38">
        <f>IF($C2901="",0,IF(OR(LOWER(TRIM($G2901))="omani",LOWER(TRIM($G2901))="oman",LOWER(TRIM($G2901))="om",LOWER(TRIM($G2901))="local"),1,0))</f>
        <v/>
      </c>
      <c r="R2901" s="38">
        <f>IF($C2901="",0,IF(OR(ISNUMBER(SEARCH("resign",$N2901)),ISNUMBER(SEARCH("terminat",$N2901)),ISNUMBER(SEARCH("inactive",$N2901)),ISNUMBER(SEARCH("vacan",$N2901)),ISNUMBER(SEARCH("deceased",$N2901)),ISNUMBER(SEARCH("separated",$N2901))),0,1))</f>
        <v/>
      </c>
      <c r="S2901">
        <f>IF(OR($R2901=0,NOT(ISNUMBER($I2901))),"",IFERROR(DATEDIF($I2901,DATE(FY,1,1),"y"),""))</f>
        <v/>
      </c>
      <c r="T2901">
        <f>IF(OR($R2901=0,NOT(ISNUMBER($J2901))),"",IFERROR(DATEDIF($J2901,DATE(FY,1,1),"y"),0))</f>
        <v/>
      </c>
      <c r="U2901" s="38">
        <f>IF(OR($R2901=0,NOT(ISNUMBER($I2901))),0,IF(YEAR($I2901)+IF($Q2901=1,RetAgeO,RetAgeE)=FY,MONTH($I2901),IF(YEAR($I2901)+IF($Q2901=1,RetAgeO,RetAgeE)&lt;FY,1,0)))</f>
        <v/>
      </c>
      <c r="V2901" s="38">
        <f>IF(OR($R2901=0,NOT(ISNUMBER($K2901))),0,IF(YEAR($K2901)=FY,MONTH($K2901),IF(YEAR($K2901)&lt;FY,1,0)))</f>
        <v/>
      </c>
      <c r="W2901" s="38">
        <f>IF($R2901=0,0,MIN(12,IF(AND(ISNUMBER($O2901),$O2901&gt;=1,$O2901&lt;=12),INT($O2901),12),IF(AND(RetireExit="Yes",$U2901&gt;0),$U2901,12),IF(AND(ContractExit="Yes",$V2901&gt;0),$V2901,12)))</f>
        <v/>
      </c>
      <c r="X2901" s="37">
        <f>IF(ISNUMBER($P2901),$P2901,IncPct)</f>
        <v/>
      </c>
      <c r="Y2901" s="39">
        <f>IF($W2901=0,0,MAX(0,MIN($W2901,IncMonth-1))+MAX(0,$W2901-IncMonth+1)*(1+$X2901))</f>
        <v/>
      </c>
      <c r="Z2901" s="40">
        <f>IF($C2901="",0,IFERROR(INDEX(Departments!$B$5:$B$54,MATCH($C2901,Departments!$A$5:$A$54,0)),0))</f>
        <v/>
      </c>
      <c r="AA2901" s="41">
        <f>N($L2901)*$Y2901</f>
        <v/>
      </c>
      <c r="AB2901" s="41">
        <f>N($M2901)*$Y2901</f>
        <v/>
      </c>
      <c r="AC2901" s="41">
        <f>$AA2901*$Z2901</f>
        <v/>
      </c>
      <c r="AD2901" s="41">
        <f>$AA2901*BonusMonths/12</f>
        <v/>
      </c>
      <c r="AE2901" s="41">
        <f>($AA2901+SI_Gross*$AB2901)*IF($Q2901=1,SI_O,SI_E)</f>
        <v/>
      </c>
      <c r="AF2901" s="41">
        <f>IF($Q2901=1,0,$AA2901*EOSB)</f>
        <v/>
      </c>
      <c r="AG2901" s="41">
        <f>$AN2901*$W2901</f>
        <v/>
      </c>
      <c r="AH2901" s="41">
        <f>SUM($AA2901:$AG2901)</f>
        <v/>
      </c>
      <c r="AI2901" s="41">
        <f>12*($AM2901+$AN2901)</f>
        <v/>
      </c>
      <c r="AJ2901" s="41">
        <f>$AM2901*((IncMonth-1)+(13-IncMonth)*(1+$X2901))+12*$AN2901</f>
        <v/>
      </c>
      <c r="AK2901" s="41">
        <f>IF($R2901=1,N($L2901)+N($M2901),0)</f>
        <v/>
      </c>
      <c r="AL2901">
        <f>IF($C2901="","",IF(N($L2901)&lt;=0,"Basic salary missing",IF(ISNA(MATCH($C2901,Departments!$A$5:$A$54,0)),"Department not on Departments sheet",IF(AND($I2901&lt;&gt;"",NOT(ISNUMBER($I2901))),"Date of birth is text, not a date",IF(AND($K2901&lt;&gt;"",NOT(ISNUMBER($K2901))),"Contract end is text, not a date","")))))</f>
        <v/>
      </c>
      <c r="AM2901" s="41">
        <f>IF($R2901=0,0,N($L2901)*(1+$Z2901+BonusMonths/12+IF($Q2901=1,0,EOSB))+N($M2901)+(N($L2901)+SI_Gross*N($M2901))*IF($Q2901=1,SI_O,SI_E))</f>
        <v/>
      </c>
      <c r="AN2901" s="41">
        <f>IF($R2901=0,0,(IF($Q2901=1,MedO,MedE+Ticket)+Training)/12)</f>
        <v/>
      </c>
    </row>
    <row r="2902">
      <c r="I2902" s="35" t="n"/>
      <c r="J2902" s="35" t="n"/>
      <c r="K2902" s="35" t="n"/>
      <c r="L2902" s="36" t="n"/>
      <c r="M2902" s="36" t="n"/>
      <c r="P2902" s="37" t="n"/>
      <c r="Q2902" s="38">
        <f>IF($C2902="",0,IF(OR(LOWER(TRIM($G2902))="omani",LOWER(TRIM($G2902))="oman",LOWER(TRIM($G2902))="om",LOWER(TRIM($G2902))="local"),1,0))</f>
        <v/>
      </c>
      <c r="R2902" s="38">
        <f>IF($C2902="",0,IF(OR(ISNUMBER(SEARCH("resign",$N2902)),ISNUMBER(SEARCH("terminat",$N2902)),ISNUMBER(SEARCH("inactive",$N2902)),ISNUMBER(SEARCH("vacan",$N2902)),ISNUMBER(SEARCH("deceased",$N2902)),ISNUMBER(SEARCH("separated",$N2902))),0,1))</f>
        <v/>
      </c>
      <c r="S2902">
        <f>IF(OR($R2902=0,NOT(ISNUMBER($I2902))),"",IFERROR(DATEDIF($I2902,DATE(FY,1,1),"y"),""))</f>
        <v/>
      </c>
      <c r="T2902">
        <f>IF(OR($R2902=0,NOT(ISNUMBER($J2902))),"",IFERROR(DATEDIF($J2902,DATE(FY,1,1),"y"),0))</f>
        <v/>
      </c>
      <c r="U2902" s="38">
        <f>IF(OR($R2902=0,NOT(ISNUMBER($I2902))),0,IF(YEAR($I2902)+IF($Q2902=1,RetAgeO,RetAgeE)=FY,MONTH($I2902),IF(YEAR($I2902)+IF($Q2902=1,RetAgeO,RetAgeE)&lt;FY,1,0)))</f>
        <v/>
      </c>
      <c r="V2902" s="38">
        <f>IF(OR($R2902=0,NOT(ISNUMBER($K2902))),0,IF(YEAR($K2902)=FY,MONTH($K2902),IF(YEAR($K2902)&lt;FY,1,0)))</f>
        <v/>
      </c>
      <c r="W2902" s="38">
        <f>IF($R2902=0,0,MIN(12,IF(AND(ISNUMBER($O2902),$O2902&gt;=1,$O2902&lt;=12),INT($O2902),12),IF(AND(RetireExit="Yes",$U2902&gt;0),$U2902,12),IF(AND(ContractExit="Yes",$V2902&gt;0),$V2902,12)))</f>
        <v/>
      </c>
      <c r="X2902" s="37">
        <f>IF(ISNUMBER($P2902),$P2902,IncPct)</f>
        <v/>
      </c>
      <c r="Y2902" s="39">
        <f>IF($W2902=0,0,MAX(0,MIN($W2902,IncMonth-1))+MAX(0,$W2902-IncMonth+1)*(1+$X2902))</f>
        <v/>
      </c>
      <c r="Z2902" s="40">
        <f>IF($C2902="",0,IFERROR(INDEX(Departments!$B$5:$B$54,MATCH($C2902,Departments!$A$5:$A$54,0)),0))</f>
        <v/>
      </c>
      <c r="AA2902" s="41">
        <f>N($L2902)*$Y2902</f>
        <v/>
      </c>
      <c r="AB2902" s="41">
        <f>N($M2902)*$Y2902</f>
        <v/>
      </c>
      <c r="AC2902" s="41">
        <f>$AA2902*$Z2902</f>
        <v/>
      </c>
      <c r="AD2902" s="41">
        <f>$AA2902*BonusMonths/12</f>
        <v/>
      </c>
      <c r="AE2902" s="41">
        <f>($AA2902+SI_Gross*$AB2902)*IF($Q2902=1,SI_O,SI_E)</f>
        <v/>
      </c>
      <c r="AF2902" s="41">
        <f>IF($Q2902=1,0,$AA2902*EOSB)</f>
        <v/>
      </c>
      <c r="AG2902" s="41">
        <f>$AN2902*$W2902</f>
        <v/>
      </c>
      <c r="AH2902" s="41">
        <f>SUM($AA2902:$AG2902)</f>
        <v/>
      </c>
      <c r="AI2902" s="41">
        <f>12*($AM2902+$AN2902)</f>
        <v/>
      </c>
      <c r="AJ2902" s="41">
        <f>$AM2902*((IncMonth-1)+(13-IncMonth)*(1+$X2902))+12*$AN2902</f>
        <v/>
      </c>
      <c r="AK2902" s="41">
        <f>IF($R2902=1,N($L2902)+N($M2902),0)</f>
        <v/>
      </c>
      <c r="AL2902">
        <f>IF($C2902="","",IF(N($L2902)&lt;=0,"Basic salary missing",IF(ISNA(MATCH($C2902,Departments!$A$5:$A$54,0)),"Department not on Departments sheet",IF(AND($I2902&lt;&gt;"",NOT(ISNUMBER($I2902))),"Date of birth is text, not a date",IF(AND($K2902&lt;&gt;"",NOT(ISNUMBER($K2902))),"Contract end is text, not a date","")))))</f>
        <v/>
      </c>
      <c r="AM2902" s="41">
        <f>IF($R2902=0,0,N($L2902)*(1+$Z2902+BonusMonths/12+IF($Q2902=1,0,EOSB))+N($M2902)+(N($L2902)+SI_Gross*N($M2902))*IF($Q2902=1,SI_O,SI_E))</f>
        <v/>
      </c>
      <c r="AN2902" s="41">
        <f>IF($R2902=0,0,(IF($Q2902=1,MedO,MedE+Ticket)+Training)/12)</f>
        <v/>
      </c>
    </row>
    <row r="2903">
      <c r="I2903" s="35" t="n"/>
      <c r="J2903" s="35" t="n"/>
      <c r="K2903" s="35" t="n"/>
      <c r="L2903" s="36" t="n"/>
      <c r="M2903" s="36" t="n"/>
      <c r="P2903" s="37" t="n"/>
      <c r="Q2903" s="38">
        <f>IF($C2903="",0,IF(OR(LOWER(TRIM($G2903))="omani",LOWER(TRIM($G2903))="oman",LOWER(TRIM($G2903))="om",LOWER(TRIM($G2903))="local"),1,0))</f>
        <v/>
      </c>
      <c r="R2903" s="38">
        <f>IF($C2903="",0,IF(OR(ISNUMBER(SEARCH("resign",$N2903)),ISNUMBER(SEARCH("terminat",$N2903)),ISNUMBER(SEARCH("inactive",$N2903)),ISNUMBER(SEARCH("vacan",$N2903)),ISNUMBER(SEARCH("deceased",$N2903)),ISNUMBER(SEARCH("separated",$N2903))),0,1))</f>
        <v/>
      </c>
      <c r="S2903">
        <f>IF(OR($R2903=0,NOT(ISNUMBER($I2903))),"",IFERROR(DATEDIF($I2903,DATE(FY,1,1),"y"),""))</f>
        <v/>
      </c>
      <c r="T2903">
        <f>IF(OR($R2903=0,NOT(ISNUMBER($J2903))),"",IFERROR(DATEDIF($J2903,DATE(FY,1,1),"y"),0))</f>
        <v/>
      </c>
      <c r="U2903" s="38">
        <f>IF(OR($R2903=0,NOT(ISNUMBER($I2903))),0,IF(YEAR($I2903)+IF($Q2903=1,RetAgeO,RetAgeE)=FY,MONTH($I2903),IF(YEAR($I2903)+IF($Q2903=1,RetAgeO,RetAgeE)&lt;FY,1,0)))</f>
        <v/>
      </c>
      <c r="V2903" s="38">
        <f>IF(OR($R2903=0,NOT(ISNUMBER($K2903))),0,IF(YEAR($K2903)=FY,MONTH($K2903),IF(YEAR($K2903)&lt;FY,1,0)))</f>
        <v/>
      </c>
      <c r="W2903" s="38">
        <f>IF($R2903=0,0,MIN(12,IF(AND(ISNUMBER($O2903),$O2903&gt;=1,$O2903&lt;=12),INT($O2903),12),IF(AND(RetireExit="Yes",$U2903&gt;0),$U2903,12),IF(AND(ContractExit="Yes",$V2903&gt;0),$V2903,12)))</f>
        <v/>
      </c>
      <c r="X2903" s="37">
        <f>IF(ISNUMBER($P2903),$P2903,IncPct)</f>
        <v/>
      </c>
      <c r="Y2903" s="39">
        <f>IF($W2903=0,0,MAX(0,MIN($W2903,IncMonth-1))+MAX(0,$W2903-IncMonth+1)*(1+$X2903))</f>
        <v/>
      </c>
      <c r="Z2903" s="40">
        <f>IF($C2903="",0,IFERROR(INDEX(Departments!$B$5:$B$54,MATCH($C2903,Departments!$A$5:$A$54,0)),0))</f>
        <v/>
      </c>
      <c r="AA2903" s="41">
        <f>N($L2903)*$Y2903</f>
        <v/>
      </c>
      <c r="AB2903" s="41">
        <f>N($M2903)*$Y2903</f>
        <v/>
      </c>
      <c r="AC2903" s="41">
        <f>$AA2903*$Z2903</f>
        <v/>
      </c>
      <c r="AD2903" s="41">
        <f>$AA2903*BonusMonths/12</f>
        <v/>
      </c>
      <c r="AE2903" s="41">
        <f>($AA2903+SI_Gross*$AB2903)*IF($Q2903=1,SI_O,SI_E)</f>
        <v/>
      </c>
      <c r="AF2903" s="41">
        <f>IF($Q2903=1,0,$AA2903*EOSB)</f>
        <v/>
      </c>
      <c r="AG2903" s="41">
        <f>$AN2903*$W2903</f>
        <v/>
      </c>
      <c r="AH2903" s="41">
        <f>SUM($AA2903:$AG2903)</f>
        <v/>
      </c>
      <c r="AI2903" s="41">
        <f>12*($AM2903+$AN2903)</f>
        <v/>
      </c>
      <c r="AJ2903" s="41">
        <f>$AM2903*((IncMonth-1)+(13-IncMonth)*(1+$X2903))+12*$AN2903</f>
        <v/>
      </c>
      <c r="AK2903" s="41">
        <f>IF($R2903=1,N($L2903)+N($M2903),0)</f>
        <v/>
      </c>
      <c r="AL2903">
        <f>IF($C2903="","",IF(N($L2903)&lt;=0,"Basic salary missing",IF(ISNA(MATCH($C2903,Departments!$A$5:$A$54,0)),"Department not on Departments sheet",IF(AND($I2903&lt;&gt;"",NOT(ISNUMBER($I2903))),"Date of birth is text, not a date",IF(AND($K2903&lt;&gt;"",NOT(ISNUMBER($K2903))),"Contract end is text, not a date","")))))</f>
        <v/>
      </c>
      <c r="AM2903" s="41">
        <f>IF($R2903=0,0,N($L2903)*(1+$Z2903+BonusMonths/12+IF($Q2903=1,0,EOSB))+N($M2903)+(N($L2903)+SI_Gross*N($M2903))*IF($Q2903=1,SI_O,SI_E))</f>
        <v/>
      </c>
      <c r="AN2903" s="41">
        <f>IF($R2903=0,0,(IF($Q2903=1,MedO,MedE+Ticket)+Training)/12)</f>
        <v/>
      </c>
    </row>
    <row r="2904">
      <c r="I2904" s="35" t="n"/>
      <c r="J2904" s="35" t="n"/>
      <c r="K2904" s="35" t="n"/>
      <c r="L2904" s="36" t="n"/>
      <c r="M2904" s="36" t="n"/>
      <c r="P2904" s="37" t="n"/>
      <c r="Q2904" s="38">
        <f>IF($C2904="",0,IF(OR(LOWER(TRIM($G2904))="omani",LOWER(TRIM($G2904))="oman",LOWER(TRIM($G2904))="om",LOWER(TRIM($G2904))="local"),1,0))</f>
        <v/>
      </c>
      <c r="R2904" s="38">
        <f>IF($C2904="",0,IF(OR(ISNUMBER(SEARCH("resign",$N2904)),ISNUMBER(SEARCH("terminat",$N2904)),ISNUMBER(SEARCH("inactive",$N2904)),ISNUMBER(SEARCH("vacan",$N2904)),ISNUMBER(SEARCH("deceased",$N2904)),ISNUMBER(SEARCH("separated",$N2904))),0,1))</f>
        <v/>
      </c>
      <c r="S2904">
        <f>IF(OR($R2904=0,NOT(ISNUMBER($I2904))),"",IFERROR(DATEDIF($I2904,DATE(FY,1,1),"y"),""))</f>
        <v/>
      </c>
      <c r="T2904">
        <f>IF(OR($R2904=0,NOT(ISNUMBER($J2904))),"",IFERROR(DATEDIF($J2904,DATE(FY,1,1),"y"),0))</f>
        <v/>
      </c>
      <c r="U2904" s="38">
        <f>IF(OR($R2904=0,NOT(ISNUMBER($I2904))),0,IF(YEAR($I2904)+IF($Q2904=1,RetAgeO,RetAgeE)=FY,MONTH($I2904),IF(YEAR($I2904)+IF($Q2904=1,RetAgeO,RetAgeE)&lt;FY,1,0)))</f>
        <v/>
      </c>
      <c r="V2904" s="38">
        <f>IF(OR($R2904=0,NOT(ISNUMBER($K2904))),0,IF(YEAR($K2904)=FY,MONTH($K2904),IF(YEAR($K2904)&lt;FY,1,0)))</f>
        <v/>
      </c>
      <c r="W2904" s="38">
        <f>IF($R2904=0,0,MIN(12,IF(AND(ISNUMBER($O2904),$O2904&gt;=1,$O2904&lt;=12),INT($O2904),12),IF(AND(RetireExit="Yes",$U2904&gt;0),$U2904,12),IF(AND(ContractExit="Yes",$V2904&gt;0),$V2904,12)))</f>
        <v/>
      </c>
      <c r="X2904" s="37">
        <f>IF(ISNUMBER($P2904),$P2904,IncPct)</f>
        <v/>
      </c>
      <c r="Y2904" s="39">
        <f>IF($W2904=0,0,MAX(0,MIN($W2904,IncMonth-1))+MAX(0,$W2904-IncMonth+1)*(1+$X2904))</f>
        <v/>
      </c>
      <c r="Z2904" s="40">
        <f>IF($C2904="",0,IFERROR(INDEX(Departments!$B$5:$B$54,MATCH($C2904,Departments!$A$5:$A$54,0)),0))</f>
        <v/>
      </c>
      <c r="AA2904" s="41">
        <f>N($L2904)*$Y2904</f>
        <v/>
      </c>
      <c r="AB2904" s="41">
        <f>N($M2904)*$Y2904</f>
        <v/>
      </c>
      <c r="AC2904" s="41">
        <f>$AA2904*$Z2904</f>
        <v/>
      </c>
      <c r="AD2904" s="41">
        <f>$AA2904*BonusMonths/12</f>
        <v/>
      </c>
      <c r="AE2904" s="41">
        <f>($AA2904+SI_Gross*$AB2904)*IF($Q2904=1,SI_O,SI_E)</f>
        <v/>
      </c>
      <c r="AF2904" s="41">
        <f>IF($Q2904=1,0,$AA2904*EOSB)</f>
        <v/>
      </c>
      <c r="AG2904" s="41">
        <f>$AN2904*$W2904</f>
        <v/>
      </c>
      <c r="AH2904" s="41">
        <f>SUM($AA2904:$AG2904)</f>
        <v/>
      </c>
      <c r="AI2904" s="41">
        <f>12*($AM2904+$AN2904)</f>
        <v/>
      </c>
      <c r="AJ2904" s="41">
        <f>$AM2904*((IncMonth-1)+(13-IncMonth)*(1+$X2904))+12*$AN2904</f>
        <v/>
      </c>
      <c r="AK2904" s="41">
        <f>IF($R2904=1,N($L2904)+N($M2904),0)</f>
        <v/>
      </c>
      <c r="AL2904">
        <f>IF($C2904="","",IF(N($L2904)&lt;=0,"Basic salary missing",IF(ISNA(MATCH($C2904,Departments!$A$5:$A$54,0)),"Department not on Departments sheet",IF(AND($I2904&lt;&gt;"",NOT(ISNUMBER($I2904))),"Date of birth is text, not a date",IF(AND($K2904&lt;&gt;"",NOT(ISNUMBER($K2904))),"Contract end is text, not a date","")))))</f>
        <v/>
      </c>
      <c r="AM2904" s="41">
        <f>IF($R2904=0,0,N($L2904)*(1+$Z2904+BonusMonths/12+IF($Q2904=1,0,EOSB))+N($M2904)+(N($L2904)+SI_Gross*N($M2904))*IF($Q2904=1,SI_O,SI_E))</f>
        <v/>
      </c>
      <c r="AN2904" s="41">
        <f>IF($R2904=0,0,(IF($Q2904=1,MedO,MedE+Ticket)+Training)/12)</f>
        <v/>
      </c>
    </row>
    <row r="2905">
      <c r="I2905" s="35" t="n"/>
      <c r="J2905" s="35" t="n"/>
      <c r="K2905" s="35" t="n"/>
      <c r="L2905" s="36" t="n"/>
      <c r="M2905" s="36" t="n"/>
      <c r="P2905" s="37" t="n"/>
      <c r="Q2905" s="38">
        <f>IF($C2905="",0,IF(OR(LOWER(TRIM($G2905))="omani",LOWER(TRIM($G2905))="oman",LOWER(TRIM($G2905))="om",LOWER(TRIM($G2905))="local"),1,0))</f>
        <v/>
      </c>
      <c r="R2905" s="38">
        <f>IF($C2905="",0,IF(OR(ISNUMBER(SEARCH("resign",$N2905)),ISNUMBER(SEARCH("terminat",$N2905)),ISNUMBER(SEARCH("inactive",$N2905)),ISNUMBER(SEARCH("vacan",$N2905)),ISNUMBER(SEARCH("deceased",$N2905)),ISNUMBER(SEARCH("separated",$N2905))),0,1))</f>
        <v/>
      </c>
      <c r="S2905">
        <f>IF(OR($R2905=0,NOT(ISNUMBER($I2905))),"",IFERROR(DATEDIF($I2905,DATE(FY,1,1),"y"),""))</f>
        <v/>
      </c>
      <c r="T2905">
        <f>IF(OR($R2905=0,NOT(ISNUMBER($J2905))),"",IFERROR(DATEDIF($J2905,DATE(FY,1,1),"y"),0))</f>
        <v/>
      </c>
      <c r="U2905" s="38">
        <f>IF(OR($R2905=0,NOT(ISNUMBER($I2905))),0,IF(YEAR($I2905)+IF($Q2905=1,RetAgeO,RetAgeE)=FY,MONTH($I2905),IF(YEAR($I2905)+IF($Q2905=1,RetAgeO,RetAgeE)&lt;FY,1,0)))</f>
        <v/>
      </c>
      <c r="V2905" s="38">
        <f>IF(OR($R2905=0,NOT(ISNUMBER($K2905))),0,IF(YEAR($K2905)=FY,MONTH($K2905),IF(YEAR($K2905)&lt;FY,1,0)))</f>
        <v/>
      </c>
      <c r="W2905" s="38">
        <f>IF($R2905=0,0,MIN(12,IF(AND(ISNUMBER($O2905),$O2905&gt;=1,$O2905&lt;=12),INT($O2905),12),IF(AND(RetireExit="Yes",$U2905&gt;0),$U2905,12),IF(AND(ContractExit="Yes",$V2905&gt;0),$V2905,12)))</f>
        <v/>
      </c>
      <c r="X2905" s="37">
        <f>IF(ISNUMBER($P2905),$P2905,IncPct)</f>
        <v/>
      </c>
      <c r="Y2905" s="39">
        <f>IF($W2905=0,0,MAX(0,MIN($W2905,IncMonth-1))+MAX(0,$W2905-IncMonth+1)*(1+$X2905))</f>
        <v/>
      </c>
      <c r="Z2905" s="40">
        <f>IF($C2905="",0,IFERROR(INDEX(Departments!$B$5:$B$54,MATCH($C2905,Departments!$A$5:$A$54,0)),0))</f>
        <v/>
      </c>
      <c r="AA2905" s="41">
        <f>N($L2905)*$Y2905</f>
        <v/>
      </c>
      <c r="AB2905" s="41">
        <f>N($M2905)*$Y2905</f>
        <v/>
      </c>
      <c r="AC2905" s="41">
        <f>$AA2905*$Z2905</f>
        <v/>
      </c>
      <c r="AD2905" s="41">
        <f>$AA2905*BonusMonths/12</f>
        <v/>
      </c>
      <c r="AE2905" s="41">
        <f>($AA2905+SI_Gross*$AB2905)*IF($Q2905=1,SI_O,SI_E)</f>
        <v/>
      </c>
      <c r="AF2905" s="41">
        <f>IF($Q2905=1,0,$AA2905*EOSB)</f>
        <v/>
      </c>
      <c r="AG2905" s="41">
        <f>$AN2905*$W2905</f>
        <v/>
      </c>
      <c r="AH2905" s="41">
        <f>SUM($AA2905:$AG2905)</f>
        <v/>
      </c>
      <c r="AI2905" s="41">
        <f>12*($AM2905+$AN2905)</f>
        <v/>
      </c>
      <c r="AJ2905" s="41">
        <f>$AM2905*((IncMonth-1)+(13-IncMonth)*(1+$X2905))+12*$AN2905</f>
        <v/>
      </c>
      <c r="AK2905" s="41">
        <f>IF($R2905=1,N($L2905)+N($M2905),0)</f>
        <v/>
      </c>
      <c r="AL2905">
        <f>IF($C2905="","",IF(N($L2905)&lt;=0,"Basic salary missing",IF(ISNA(MATCH($C2905,Departments!$A$5:$A$54,0)),"Department not on Departments sheet",IF(AND($I2905&lt;&gt;"",NOT(ISNUMBER($I2905))),"Date of birth is text, not a date",IF(AND($K2905&lt;&gt;"",NOT(ISNUMBER($K2905))),"Contract end is text, not a date","")))))</f>
        <v/>
      </c>
      <c r="AM2905" s="41">
        <f>IF($R2905=0,0,N($L2905)*(1+$Z2905+BonusMonths/12+IF($Q2905=1,0,EOSB))+N($M2905)+(N($L2905)+SI_Gross*N($M2905))*IF($Q2905=1,SI_O,SI_E))</f>
        <v/>
      </c>
      <c r="AN2905" s="41">
        <f>IF($R2905=0,0,(IF($Q2905=1,MedO,MedE+Ticket)+Training)/12)</f>
        <v/>
      </c>
    </row>
    <row r="2906">
      <c r="I2906" s="35" t="n"/>
      <c r="J2906" s="35" t="n"/>
      <c r="K2906" s="35" t="n"/>
      <c r="L2906" s="36" t="n"/>
      <c r="M2906" s="36" t="n"/>
      <c r="P2906" s="37" t="n"/>
      <c r="Q2906" s="38">
        <f>IF($C2906="",0,IF(OR(LOWER(TRIM($G2906))="omani",LOWER(TRIM($G2906))="oman",LOWER(TRIM($G2906))="om",LOWER(TRIM($G2906))="local"),1,0))</f>
        <v/>
      </c>
      <c r="R2906" s="38">
        <f>IF($C2906="",0,IF(OR(ISNUMBER(SEARCH("resign",$N2906)),ISNUMBER(SEARCH("terminat",$N2906)),ISNUMBER(SEARCH("inactive",$N2906)),ISNUMBER(SEARCH("vacan",$N2906)),ISNUMBER(SEARCH("deceased",$N2906)),ISNUMBER(SEARCH("separated",$N2906))),0,1))</f>
        <v/>
      </c>
      <c r="S2906">
        <f>IF(OR($R2906=0,NOT(ISNUMBER($I2906))),"",IFERROR(DATEDIF($I2906,DATE(FY,1,1),"y"),""))</f>
        <v/>
      </c>
      <c r="T2906">
        <f>IF(OR($R2906=0,NOT(ISNUMBER($J2906))),"",IFERROR(DATEDIF($J2906,DATE(FY,1,1),"y"),0))</f>
        <v/>
      </c>
      <c r="U2906" s="38">
        <f>IF(OR($R2906=0,NOT(ISNUMBER($I2906))),0,IF(YEAR($I2906)+IF($Q2906=1,RetAgeO,RetAgeE)=FY,MONTH($I2906),IF(YEAR($I2906)+IF($Q2906=1,RetAgeO,RetAgeE)&lt;FY,1,0)))</f>
        <v/>
      </c>
      <c r="V2906" s="38">
        <f>IF(OR($R2906=0,NOT(ISNUMBER($K2906))),0,IF(YEAR($K2906)=FY,MONTH($K2906),IF(YEAR($K2906)&lt;FY,1,0)))</f>
        <v/>
      </c>
      <c r="W2906" s="38">
        <f>IF($R2906=0,0,MIN(12,IF(AND(ISNUMBER($O2906),$O2906&gt;=1,$O2906&lt;=12),INT($O2906),12),IF(AND(RetireExit="Yes",$U2906&gt;0),$U2906,12),IF(AND(ContractExit="Yes",$V2906&gt;0),$V2906,12)))</f>
        <v/>
      </c>
      <c r="X2906" s="37">
        <f>IF(ISNUMBER($P2906),$P2906,IncPct)</f>
        <v/>
      </c>
      <c r="Y2906" s="39">
        <f>IF($W2906=0,0,MAX(0,MIN($W2906,IncMonth-1))+MAX(0,$W2906-IncMonth+1)*(1+$X2906))</f>
        <v/>
      </c>
      <c r="Z2906" s="40">
        <f>IF($C2906="",0,IFERROR(INDEX(Departments!$B$5:$B$54,MATCH($C2906,Departments!$A$5:$A$54,0)),0))</f>
        <v/>
      </c>
      <c r="AA2906" s="41">
        <f>N($L2906)*$Y2906</f>
        <v/>
      </c>
      <c r="AB2906" s="41">
        <f>N($M2906)*$Y2906</f>
        <v/>
      </c>
      <c r="AC2906" s="41">
        <f>$AA2906*$Z2906</f>
        <v/>
      </c>
      <c r="AD2906" s="41">
        <f>$AA2906*BonusMonths/12</f>
        <v/>
      </c>
      <c r="AE2906" s="41">
        <f>($AA2906+SI_Gross*$AB2906)*IF($Q2906=1,SI_O,SI_E)</f>
        <v/>
      </c>
      <c r="AF2906" s="41">
        <f>IF($Q2906=1,0,$AA2906*EOSB)</f>
        <v/>
      </c>
      <c r="AG2906" s="41">
        <f>$AN2906*$W2906</f>
        <v/>
      </c>
      <c r="AH2906" s="41">
        <f>SUM($AA2906:$AG2906)</f>
        <v/>
      </c>
      <c r="AI2906" s="41">
        <f>12*($AM2906+$AN2906)</f>
        <v/>
      </c>
      <c r="AJ2906" s="41">
        <f>$AM2906*((IncMonth-1)+(13-IncMonth)*(1+$X2906))+12*$AN2906</f>
        <v/>
      </c>
      <c r="AK2906" s="41">
        <f>IF($R2906=1,N($L2906)+N($M2906),0)</f>
        <v/>
      </c>
      <c r="AL2906">
        <f>IF($C2906="","",IF(N($L2906)&lt;=0,"Basic salary missing",IF(ISNA(MATCH($C2906,Departments!$A$5:$A$54,0)),"Department not on Departments sheet",IF(AND($I2906&lt;&gt;"",NOT(ISNUMBER($I2906))),"Date of birth is text, not a date",IF(AND($K2906&lt;&gt;"",NOT(ISNUMBER($K2906))),"Contract end is text, not a date","")))))</f>
        <v/>
      </c>
      <c r="AM2906" s="41">
        <f>IF($R2906=0,0,N($L2906)*(1+$Z2906+BonusMonths/12+IF($Q2906=1,0,EOSB))+N($M2906)+(N($L2906)+SI_Gross*N($M2906))*IF($Q2906=1,SI_O,SI_E))</f>
        <v/>
      </c>
      <c r="AN2906" s="41">
        <f>IF($R2906=0,0,(IF($Q2906=1,MedO,MedE+Ticket)+Training)/12)</f>
        <v/>
      </c>
    </row>
    <row r="2907">
      <c r="I2907" s="35" t="n"/>
      <c r="J2907" s="35" t="n"/>
      <c r="K2907" s="35" t="n"/>
      <c r="L2907" s="36" t="n"/>
      <c r="M2907" s="36" t="n"/>
      <c r="P2907" s="37" t="n"/>
      <c r="Q2907" s="38">
        <f>IF($C2907="",0,IF(OR(LOWER(TRIM($G2907))="omani",LOWER(TRIM($G2907))="oman",LOWER(TRIM($G2907))="om",LOWER(TRIM($G2907))="local"),1,0))</f>
        <v/>
      </c>
      <c r="R2907" s="38">
        <f>IF($C2907="",0,IF(OR(ISNUMBER(SEARCH("resign",$N2907)),ISNUMBER(SEARCH("terminat",$N2907)),ISNUMBER(SEARCH("inactive",$N2907)),ISNUMBER(SEARCH("vacan",$N2907)),ISNUMBER(SEARCH("deceased",$N2907)),ISNUMBER(SEARCH("separated",$N2907))),0,1))</f>
        <v/>
      </c>
      <c r="S2907">
        <f>IF(OR($R2907=0,NOT(ISNUMBER($I2907))),"",IFERROR(DATEDIF($I2907,DATE(FY,1,1),"y"),""))</f>
        <v/>
      </c>
      <c r="T2907">
        <f>IF(OR($R2907=0,NOT(ISNUMBER($J2907))),"",IFERROR(DATEDIF($J2907,DATE(FY,1,1),"y"),0))</f>
        <v/>
      </c>
      <c r="U2907" s="38">
        <f>IF(OR($R2907=0,NOT(ISNUMBER($I2907))),0,IF(YEAR($I2907)+IF($Q2907=1,RetAgeO,RetAgeE)=FY,MONTH($I2907),IF(YEAR($I2907)+IF($Q2907=1,RetAgeO,RetAgeE)&lt;FY,1,0)))</f>
        <v/>
      </c>
      <c r="V2907" s="38">
        <f>IF(OR($R2907=0,NOT(ISNUMBER($K2907))),0,IF(YEAR($K2907)=FY,MONTH($K2907),IF(YEAR($K2907)&lt;FY,1,0)))</f>
        <v/>
      </c>
      <c r="W2907" s="38">
        <f>IF($R2907=0,0,MIN(12,IF(AND(ISNUMBER($O2907),$O2907&gt;=1,$O2907&lt;=12),INT($O2907),12),IF(AND(RetireExit="Yes",$U2907&gt;0),$U2907,12),IF(AND(ContractExit="Yes",$V2907&gt;0),$V2907,12)))</f>
        <v/>
      </c>
      <c r="X2907" s="37">
        <f>IF(ISNUMBER($P2907),$P2907,IncPct)</f>
        <v/>
      </c>
      <c r="Y2907" s="39">
        <f>IF($W2907=0,0,MAX(0,MIN($W2907,IncMonth-1))+MAX(0,$W2907-IncMonth+1)*(1+$X2907))</f>
        <v/>
      </c>
      <c r="Z2907" s="40">
        <f>IF($C2907="",0,IFERROR(INDEX(Departments!$B$5:$B$54,MATCH($C2907,Departments!$A$5:$A$54,0)),0))</f>
        <v/>
      </c>
      <c r="AA2907" s="41">
        <f>N($L2907)*$Y2907</f>
        <v/>
      </c>
      <c r="AB2907" s="41">
        <f>N($M2907)*$Y2907</f>
        <v/>
      </c>
      <c r="AC2907" s="41">
        <f>$AA2907*$Z2907</f>
        <v/>
      </c>
      <c r="AD2907" s="41">
        <f>$AA2907*BonusMonths/12</f>
        <v/>
      </c>
      <c r="AE2907" s="41">
        <f>($AA2907+SI_Gross*$AB2907)*IF($Q2907=1,SI_O,SI_E)</f>
        <v/>
      </c>
      <c r="AF2907" s="41">
        <f>IF($Q2907=1,0,$AA2907*EOSB)</f>
        <v/>
      </c>
      <c r="AG2907" s="41">
        <f>$AN2907*$W2907</f>
        <v/>
      </c>
      <c r="AH2907" s="41">
        <f>SUM($AA2907:$AG2907)</f>
        <v/>
      </c>
      <c r="AI2907" s="41">
        <f>12*($AM2907+$AN2907)</f>
        <v/>
      </c>
      <c r="AJ2907" s="41">
        <f>$AM2907*((IncMonth-1)+(13-IncMonth)*(1+$X2907))+12*$AN2907</f>
        <v/>
      </c>
      <c r="AK2907" s="41">
        <f>IF($R2907=1,N($L2907)+N($M2907),0)</f>
        <v/>
      </c>
      <c r="AL2907">
        <f>IF($C2907="","",IF(N($L2907)&lt;=0,"Basic salary missing",IF(ISNA(MATCH($C2907,Departments!$A$5:$A$54,0)),"Department not on Departments sheet",IF(AND($I2907&lt;&gt;"",NOT(ISNUMBER($I2907))),"Date of birth is text, not a date",IF(AND($K2907&lt;&gt;"",NOT(ISNUMBER($K2907))),"Contract end is text, not a date","")))))</f>
        <v/>
      </c>
      <c r="AM2907" s="41">
        <f>IF($R2907=0,0,N($L2907)*(1+$Z2907+BonusMonths/12+IF($Q2907=1,0,EOSB))+N($M2907)+(N($L2907)+SI_Gross*N($M2907))*IF($Q2907=1,SI_O,SI_E))</f>
        <v/>
      </c>
      <c r="AN2907" s="41">
        <f>IF($R2907=0,0,(IF($Q2907=1,MedO,MedE+Ticket)+Training)/12)</f>
        <v/>
      </c>
    </row>
    <row r="2908">
      <c r="I2908" s="35" t="n"/>
      <c r="J2908" s="35" t="n"/>
      <c r="K2908" s="35" t="n"/>
      <c r="L2908" s="36" t="n"/>
      <c r="M2908" s="36" t="n"/>
      <c r="P2908" s="37" t="n"/>
      <c r="Q2908" s="38">
        <f>IF($C2908="",0,IF(OR(LOWER(TRIM($G2908))="omani",LOWER(TRIM($G2908))="oman",LOWER(TRIM($G2908))="om",LOWER(TRIM($G2908))="local"),1,0))</f>
        <v/>
      </c>
      <c r="R2908" s="38">
        <f>IF($C2908="",0,IF(OR(ISNUMBER(SEARCH("resign",$N2908)),ISNUMBER(SEARCH("terminat",$N2908)),ISNUMBER(SEARCH("inactive",$N2908)),ISNUMBER(SEARCH("vacan",$N2908)),ISNUMBER(SEARCH("deceased",$N2908)),ISNUMBER(SEARCH("separated",$N2908))),0,1))</f>
        <v/>
      </c>
      <c r="S2908">
        <f>IF(OR($R2908=0,NOT(ISNUMBER($I2908))),"",IFERROR(DATEDIF($I2908,DATE(FY,1,1),"y"),""))</f>
        <v/>
      </c>
      <c r="T2908">
        <f>IF(OR($R2908=0,NOT(ISNUMBER($J2908))),"",IFERROR(DATEDIF($J2908,DATE(FY,1,1),"y"),0))</f>
        <v/>
      </c>
      <c r="U2908" s="38">
        <f>IF(OR($R2908=0,NOT(ISNUMBER($I2908))),0,IF(YEAR($I2908)+IF($Q2908=1,RetAgeO,RetAgeE)=FY,MONTH($I2908),IF(YEAR($I2908)+IF($Q2908=1,RetAgeO,RetAgeE)&lt;FY,1,0)))</f>
        <v/>
      </c>
      <c r="V2908" s="38">
        <f>IF(OR($R2908=0,NOT(ISNUMBER($K2908))),0,IF(YEAR($K2908)=FY,MONTH($K2908),IF(YEAR($K2908)&lt;FY,1,0)))</f>
        <v/>
      </c>
      <c r="W2908" s="38">
        <f>IF($R2908=0,0,MIN(12,IF(AND(ISNUMBER($O2908),$O2908&gt;=1,$O2908&lt;=12),INT($O2908),12),IF(AND(RetireExit="Yes",$U2908&gt;0),$U2908,12),IF(AND(ContractExit="Yes",$V2908&gt;0),$V2908,12)))</f>
        <v/>
      </c>
      <c r="X2908" s="37">
        <f>IF(ISNUMBER($P2908),$P2908,IncPct)</f>
        <v/>
      </c>
      <c r="Y2908" s="39">
        <f>IF($W2908=0,0,MAX(0,MIN($W2908,IncMonth-1))+MAX(0,$W2908-IncMonth+1)*(1+$X2908))</f>
        <v/>
      </c>
      <c r="Z2908" s="40">
        <f>IF($C2908="",0,IFERROR(INDEX(Departments!$B$5:$B$54,MATCH($C2908,Departments!$A$5:$A$54,0)),0))</f>
        <v/>
      </c>
      <c r="AA2908" s="41">
        <f>N($L2908)*$Y2908</f>
        <v/>
      </c>
      <c r="AB2908" s="41">
        <f>N($M2908)*$Y2908</f>
        <v/>
      </c>
      <c r="AC2908" s="41">
        <f>$AA2908*$Z2908</f>
        <v/>
      </c>
      <c r="AD2908" s="41">
        <f>$AA2908*BonusMonths/12</f>
        <v/>
      </c>
      <c r="AE2908" s="41">
        <f>($AA2908+SI_Gross*$AB2908)*IF($Q2908=1,SI_O,SI_E)</f>
        <v/>
      </c>
      <c r="AF2908" s="41">
        <f>IF($Q2908=1,0,$AA2908*EOSB)</f>
        <v/>
      </c>
      <c r="AG2908" s="41">
        <f>$AN2908*$W2908</f>
        <v/>
      </c>
      <c r="AH2908" s="41">
        <f>SUM($AA2908:$AG2908)</f>
        <v/>
      </c>
      <c r="AI2908" s="41">
        <f>12*($AM2908+$AN2908)</f>
        <v/>
      </c>
      <c r="AJ2908" s="41">
        <f>$AM2908*((IncMonth-1)+(13-IncMonth)*(1+$X2908))+12*$AN2908</f>
        <v/>
      </c>
      <c r="AK2908" s="41">
        <f>IF($R2908=1,N($L2908)+N($M2908),0)</f>
        <v/>
      </c>
      <c r="AL2908">
        <f>IF($C2908="","",IF(N($L2908)&lt;=0,"Basic salary missing",IF(ISNA(MATCH($C2908,Departments!$A$5:$A$54,0)),"Department not on Departments sheet",IF(AND($I2908&lt;&gt;"",NOT(ISNUMBER($I2908))),"Date of birth is text, not a date",IF(AND($K2908&lt;&gt;"",NOT(ISNUMBER($K2908))),"Contract end is text, not a date","")))))</f>
        <v/>
      </c>
      <c r="AM2908" s="41">
        <f>IF($R2908=0,0,N($L2908)*(1+$Z2908+BonusMonths/12+IF($Q2908=1,0,EOSB))+N($M2908)+(N($L2908)+SI_Gross*N($M2908))*IF($Q2908=1,SI_O,SI_E))</f>
        <v/>
      </c>
      <c r="AN2908" s="41">
        <f>IF($R2908=0,0,(IF($Q2908=1,MedO,MedE+Ticket)+Training)/12)</f>
        <v/>
      </c>
    </row>
    <row r="2909">
      <c r="I2909" s="35" t="n"/>
      <c r="J2909" s="35" t="n"/>
      <c r="K2909" s="35" t="n"/>
      <c r="L2909" s="36" t="n"/>
      <c r="M2909" s="36" t="n"/>
      <c r="P2909" s="37" t="n"/>
      <c r="Q2909" s="38">
        <f>IF($C2909="",0,IF(OR(LOWER(TRIM($G2909))="omani",LOWER(TRIM($G2909))="oman",LOWER(TRIM($G2909))="om",LOWER(TRIM($G2909))="local"),1,0))</f>
        <v/>
      </c>
      <c r="R2909" s="38">
        <f>IF($C2909="",0,IF(OR(ISNUMBER(SEARCH("resign",$N2909)),ISNUMBER(SEARCH("terminat",$N2909)),ISNUMBER(SEARCH("inactive",$N2909)),ISNUMBER(SEARCH("vacan",$N2909)),ISNUMBER(SEARCH("deceased",$N2909)),ISNUMBER(SEARCH("separated",$N2909))),0,1))</f>
        <v/>
      </c>
      <c r="S2909">
        <f>IF(OR($R2909=0,NOT(ISNUMBER($I2909))),"",IFERROR(DATEDIF($I2909,DATE(FY,1,1),"y"),""))</f>
        <v/>
      </c>
      <c r="T2909">
        <f>IF(OR($R2909=0,NOT(ISNUMBER($J2909))),"",IFERROR(DATEDIF($J2909,DATE(FY,1,1),"y"),0))</f>
        <v/>
      </c>
      <c r="U2909" s="38">
        <f>IF(OR($R2909=0,NOT(ISNUMBER($I2909))),0,IF(YEAR($I2909)+IF($Q2909=1,RetAgeO,RetAgeE)=FY,MONTH($I2909),IF(YEAR($I2909)+IF($Q2909=1,RetAgeO,RetAgeE)&lt;FY,1,0)))</f>
        <v/>
      </c>
      <c r="V2909" s="38">
        <f>IF(OR($R2909=0,NOT(ISNUMBER($K2909))),0,IF(YEAR($K2909)=FY,MONTH($K2909),IF(YEAR($K2909)&lt;FY,1,0)))</f>
        <v/>
      </c>
      <c r="W2909" s="38">
        <f>IF($R2909=0,0,MIN(12,IF(AND(ISNUMBER($O2909),$O2909&gt;=1,$O2909&lt;=12),INT($O2909),12),IF(AND(RetireExit="Yes",$U2909&gt;0),$U2909,12),IF(AND(ContractExit="Yes",$V2909&gt;0),$V2909,12)))</f>
        <v/>
      </c>
      <c r="X2909" s="37">
        <f>IF(ISNUMBER($P2909),$P2909,IncPct)</f>
        <v/>
      </c>
      <c r="Y2909" s="39">
        <f>IF($W2909=0,0,MAX(0,MIN($W2909,IncMonth-1))+MAX(0,$W2909-IncMonth+1)*(1+$X2909))</f>
        <v/>
      </c>
      <c r="Z2909" s="40">
        <f>IF($C2909="",0,IFERROR(INDEX(Departments!$B$5:$B$54,MATCH($C2909,Departments!$A$5:$A$54,0)),0))</f>
        <v/>
      </c>
      <c r="AA2909" s="41">
        <f>N($L2909)*$Y2909</f>
        <v/>
      </c>
      <c r="AB2909" s="41">
        <f>N($M2909)*$Y2909</f>
        <v/>
      </c>
      <c r="AC2909" s="41">
        <f>$AA2909*$Z2909</f>
        <v/>
      </c>
      <c r="AD2909" s="41">
        <f>$AA2909*BonusMonths/12</f>
        <v/>
      </c>
      <c r="AE2909" s="41">
        <f>($AA2909+SI_Gross*$AB2909)*IF($Q2909=1,SI_O,SI_E)</f>
        <v/>
      </c>
      <c r="AF2909" s="41">
        <f>IF($Q2909=1,0,$AA2909*EOSB)</f>
        <v/>
      </c>
      <c r="AG2909" s="41">
        <f>$AN2909*$W2909</f>
        <v/>
      </c>
      <c r="AH2909" s="41">
        <f>SUM($AA2909:$AG2909)</f>
        <v/>
      </c>
      <c r="AI2909" s="41">
        <f>12*($AM2909+$AN2909)</f>
        <v/>
      </c>
      <c r="AJ2909" s="41">
        <f>$AM2909*((IncMonth-1)+(13-IncMonth)*(1+$X2909))+12*$AN2909</f>
        <v/>
      </c>
      <c r="AK2909" s="41">
        <f>IF($R2909=1,N($L2909)+N($M2909),0)</f>
        <v/>
      </c>
      <c r="AL2909">
        <f>IF($C2909="","",IF(N($L2909)&lt;=0,"Basic salary missing",IF(ISNA(MATCH($C2909,Departments!$A$5:$A$54,0)),"Department not on Departments sheet",IF(AND($I2909&lt;&gt;"",NOT(ISNUMBER($I2909))),"Date of birth is text, not a date",IF(AND($K2909&lt;&gt;"",NOT(ISNUMBER($K2909))),"Contract end is text, not a date","")))))</f>
        <v/>
      </c>
      <c r="AM2909" s="41">
        <f>IF($R2909=0,0,N($L2909)*(1+$Z2909+BonusMonths/12+IF($Q2909=1,0,EOSB))+N($M2909)+(N($L2909)+SI_Gross*N($M2909))*IF($Q2909=1,SI_O,SI_E))</f>
        <v/>
      </c>
      <c r="AN2909" s="41">
        <f>IF($R2909=0,0,(IF($Q2909=1,MedO,MedE+Ticket)+Training)/12)</f>
        <v/>
      </c>
    </row>
    <row r="2910">
      <c r="I2910" s="35" t="n"/>
      <c r="J2910" s="35" t="n"/>
      <c r="K2910" s="35" t="n"/>
      <c r="L2910" s="36" t="n"/>
      <c r="M2910" s="36" t="n"/>
      <c r="P2910" s="37" t="n"/>
      <c r="Q2910" s="38">
        <f>IF($C2910="",0,IF(OR(LOWER(TRIM($G2910))="omani",LOWER(TRIM($G2910))="oman",LOWER(TRIM($G2910))="om",LOWER(TRIM($G2910))="local"),1,0))</f>
        <v/>
      </c>
      <c r="R2910" s="38">
        <f>IF($C2910="",0,IF(OR(ISNUMBER(SEARCH("resign",$N2910)),ISNUMBER(SEARCH("terminat",$N2910)),ISNUMBER(SEARCH("inactive",$N2910)),ISNUMBER(SEARCH("vacan",$N2910)),ISNUMBER(SEARCH("deceased",$N2910)),ISNUMBER(SEARCH("separated",$N2910))),0,1))</f>
        <v/>
      </c>
      <c r="S2910">
        <f>IF(OR($R2910=0,NOT(ISNUMBER($I2910))),"",IFERROR(DATEDIF($I2910,DATE(FY,1,1),"y"),""))</f>
        <v/>
      </c>
      <c r="T2910">
        <f>IF(OR($R2910=0,NOT(ISNUMBER($J2910))),"",IFERROR(DATEDIF($J2910,DATE(FY,1,1),"y"),0))</f>
        <v/>
      </c>
      <c r="U2910" s="38">
        <f>IF(OR($R2910=0,NOT(ISNUMBER($I2910))),0,IF(YEAR($I2910)+IF($Q2910=1,RetAgeO,RetAgeE)=FY,MONTH($I2910),IF(YEAR($I2910)+IF($Q2910=1,RetAgeO,RetAgeE)&lt;FY,1,0)))</f>
        <v/>
      </c>
      <c r="V2910" s="38">
        <f>IF(OR($R2910=0,NOT(ISNUMBER($K2910))),0,IF(YEAR($K2910)=FY,MONTH($K2910),IF(YEAR($K2910)&lt;FY,1,0)))</f>
        <v/>
      </c>
      <c r="W2910" s="38">
        <f>IF($R2910=0,0,MIN(12,IF(AND(ISNUMBER($O2910),$O2910&gt;=1,$O2910&lt;=12),INT($O2910),12),IF(AND(RetireExit="Yes",$U2910&gt;0),$U2910,12),IF(AND(ContractExit="Yes",$V2910&gt;0),$V2910,12)))</f>
        <v/>
      </c>
      <c r="X2910" s="37">
        <f>IF(ISNUMBER($P2910),$P2910,IncPct)</f>
        <v/>
      </c>
      <c r="Y2910" s="39">
        <f>IF($W2910=0,0,MAX(0,MIN($W2910,IncMonth-1))+MAX(0,$W2910-IncMonth+1)*(1+$X2910))</f>
        <v/>
      </c>
      <c r="Z2910" s="40">
        <f>IF($C2910="",0,IFERROR(INDEX(Departments!$B$5:$B$54,MATCH($C2910,Departments!$A$5:$A$54,0)),0))</f>
        <v/>
      </c>
      <c r="AA2910" s="41">
        <f>N($L2910)*$Y2910</f>
        <v/>
      </c>
      <c r="AB2910" s="41">
        <f>N($M2910)*$Y2910</f>
        <v/>
      </c>
      <c r="AC2910" s="41">
        <f>$AA2910*$Z2910</f>
        <v/>
      </c>
      <c r="AD2910" s="41">
        <f>$AA2910*BonusMonths/12</f>
        <v/>
      </c>
      <c r="AE2910" s="41">
        <f>($AA2910+SI_Gross*$AB2910)*IF($Q2910=1,SI_O,SI_E)</f>
        <v/>
      </c>
      <c r="AF2910" s="41">
        <f>IF($Q2910=1,0,$AA2910*EOSB)</f>
        <v/>
      </c>
      <c r="AG2910" s="41">
        <f>$AN2910*$W2910</f>
        <v/>
      </c>
      <c r="AH2910" s="41">
        <f>SUM($AA2910:$AG2910)</f>
        <v/>
      </c>
      <c r="AI2910" s="41">
        <f>12*($AM2910+$AN2910)</f>
        <v/>
      </c>
      <c r="AJ2910" s="41">
        <f>$AM2910*((IncMonth-1)+(13-IncMonth)*(1+$X2910))+12*$AN2910</f>
        <v/>
      </c>
      <c r="AK2910" s="41">
        <f>IF($R2910=1,N($L2910)+N($M2910),0)</f>
        <v/>
      </c>
      <c r="AL2910">
        <f>IF($C2910="","",IF(N($L2910)&lt;=0,"Basic salary missing",IF(ISNA(MATCH($C2910,Departments!$A$5:$A$54,0)),"Department not on Departments sheet",IF(AND($I2910&lt;&gt;"",NOT(ISNUMBER($I2910))),"Date of birth is text, not a date",IF(AND($K2910&lt;&gt;"",NOT(ISNUMBER($K2910))),"Contract end is text, not a date","")))))</f>
        <v/>
      </c>
      <c r="AM2910" s="41">
        <f>IF($R2910=0,0,N($L2910)*(1+$Z2910+BonusMonths/12+IF($Q2910=1,0,EOSB))+N($M2910)+(N($L2910)+SI_Gross*N($M2910))*IF($Q2910=1,SI_O,SI_E))</f>
        <v/>
      </c>
      <c r="AN2910" s="41">
        <f>IF($R2910=0,0,(IF($Q2910=1,MedO,MedE+Ticket)+Training)/12)</f>
        <v/>
      </c>
    </row>
    <row r="2911">
      <c r="I2911" s="35" t="n"/>
      <c r="J2911" s="35" t="n"/>
      <c r="K2911" s="35" t="n"/>
      <c r="L2911" s="36" t="n"/>
      <c r="M2911" s="36" t="n"/>
      <c r="P2911" s="37" t="n"/>
      <c r="Q2911" s="38">
        <f>IF($C2911="",0,IF(OR(LOWER(TRIM($G2911))="omani",LOWER(TRIM($G2911))="oman",LOWER(TRIM($G2911))="om",LOWER(TRIM($G2911))="local"),1,0))</f>
        <v/>
      </c>
      <c r="R2911" s="38">
        <f>IF($C2911="",0,IF(OR(ISNUMBER(SEARCH("resign",$N2911)),ISNUMBER(SEARCH("terminat",$N2911)),ISNUMBER(SEARCH("inactive",$N2911)),ISNUMBER(SEARCH("vacan",$N2911)),ISNUMBER(SEARCH("deceased",$N2911)),ISNUMBER(SEARCH("separated",$N2911))),0,1))</f>
        <v/>
      </c>
      <c r="S2911">
        <f>IF(OR($R2911=0,NOT(ISNUMBER($I2911))),"",IFERROR(DATEDIF($I2911,DATE(FY,1,1),"y"),""))</f>
        <v/>
      </c>
      <c r="T2911">
        <f>IF(OR($R2911=0,NOT(ISNUMBER($J2911))),"",IFERROR(DATEDIF($J2911,DATE(FY,1,1),"y"),0))</f>
        <v/>
      </c>
      <c r="U2911" s="38">
        <f>IF(OR($R2911=0,NOT(ISNUMBER($I2911))),0,IF(YEAR($I2911)+IF($Q2911=1,RetAgeO,RetAgeE)=FY,MONTH($I2911),IF(YEAR($I2911)+IF($Q2911=1,RetAgeO,RetAgeE)&lt;FY,1,0)))</f>
        <v/>
      </c>
      <c r="V2911" s="38">
        <f>IF(OR($R2911=0,NOT(ISNUMBER($K2911))),0,IF(YEAR($K2911)=FY,MONTH($K2911),IF(YEAR($K2911)&lt;FY,1,0)))</f>
        <v/>
      </c>
      <c r="W2911" s="38">
        <f>IF($R2911=0,0,MIN(12,IF(AND(ISNUMBER($O2911),$O2911&gt;=1,$O2911&lt;=12),INT($O2911),12),IF(AND(RetireExit="Yes",$U2911&gt;0),$U2911,12),IF(AND(ContractExit="Yes",$V2911&gt;0),$V2911,12)))</f>
        <v/>
      </c>
      <c r="X2911" s="37">
        <f>IF(ISNUMBER($P2911),$P2911,IncPct)</f>
        <v/>
      </c>
      <c r="Y2911" s="39">
        <f>IF($W2911=0,0,MAX(0,MIN($W2911,IncMonth-1))+MAX(0,$W2911-IncMonth+1)*(1+$X2911))</f>
        <v/>
      </c>
      <c r="Z2911" s="40">
        <f>IF($C2911="",0,IFERROR(INDEX(Departments!$B$5:$B$54,MATCH($C2911,Departments!$A$5:$A$54,0)),0))</f>
        <v/>
      </c>
      <c r="AA2911" s="41">
        <f>N($L2911)*$Y2911</f>
        <v/>
      </c>
      <c r="AB2911" s="41">
        <f>N($M2911)*$Y2911</f>
        <v/>
      </c>
      <c r="AC2911" s="41">
        <f>$AA2911*$Z2911</f>
        <v/>
      </c>
      <c r="AD2911" s="41">
        <f>$AA2911*BonusMonths/12</f>
        <v/>
      </c>
      <c r="AE2911" s="41">
        <f>($AA2911+SI_Gross*$AB2911)*IF($Q2911=1,SI_O,SI_E)</f>
        <v/>
      </c>
      <c r="AF2911" s="41">
        <f>IF($Q2911=1,0,$AA2911*EOSB)</f>
        <v/>
      </c>
      <c r="AG2911" s="41">
        <f>$AN2911*$W2911</f>
        <v/>
      </c>
      <c r="AH2911" s="41">
        <f>SUM($AA2911:$AG2911)</f>
        <v/>
      </c>
      <c r="AI2911" s="41">
        <f>12*($AM2911+$AN2911)</f>
        <v/>
      </c>
      <c r="AJ2911" s="41">
        <f>$AM2911*((IncMonth-1)+(13-IncMonth)*(1+$X2911))+12*$AN2911</f>
        <v/>
      </c>
      <c r="AK2911" s="41">
        <f>IF($R2911=1,N($L2911)+N($M2911),0)</f>
        <v/>
      </c>
      <c r="AL2911">
        <f>IF($C2911="","",IF(N($L2911)&lt;=0,"Basic salary missing",IF(ISNA(MATCH($C2911,Departments!$A$5:$A$54,0)),"Department not on Departments sheet",IF(AND($I2911&lt;&gt;"",NOT(ISNUMBER($I2911))),"Date of birth is text, not a date",IF(AND($K2911&lt;&gt;"",NOT(ISNUMBER($K2911))),"Contract end is text, not a date","")))))</f>
        <v/>
      </c>
      <c r="AM2911" s="41">
        <f>IF($R2911=0,0,N($L2911)*(1+$Z2911+BonusMonths/12+IF($Q2911=1,0,EOSB))+N($M2911)+(N($L2911)+SI_Gross*N($M2911))*IF($Q2911=1,SI_O,SI_E))</f>
        <v/>
      </c>
      <c r="AN2911" s="41">
        <f>IF($R2911=0,0,(IF($Q2911=1,MedO,MedE+Ticket)+Training)/12)</f>
        <v/>
      </c>
    </row>
    <row r="2912">
      <c r="I2912" s="35" t="n"/>
      <c r="J2912" s="35" t="n"/>
      <c r="K2912" s="35" t="n"/>
      <c r="L2912" s="36" t="n"/>
      <c r="M2912" s="36" t="n"/>
      <c r="P2912" s="37" t="n"/>
      <c r="Q2912" s="38">
        <f>IF($C2912="",0,IF(OR(LOWER(TRIM($G2912))="omani",LOWER(TRIM($G2912))="oman",LOWER(TRIM($G2912))="om",LOWER(TRIM($G2912))="local"),1,0))</f>
        <v/>
      </c>
      <c r="R2912" s="38">
        <f>IF($C2912="",0,IF(OR(ISNUMBER(SEARCH("resign",$N2912)),ISNUMBER(SEARCH("terminat",$N2912)),ISNUMBER(SEARCH("inactive",$N2912)),ISNUMBER(SEARCH("vacan",$N2912)),ISNUMBER(SEARCH("deceased",$N2912)),ISNUMBER(SEARCH("separated",$N2912))),0,1))</f>
        <v/>
      </c>
      <c r="S2912">
        <f>IF(OR($R2912=0,NOT(ISNUMBER($I2912))),"",IFERROR(DATEDIF($I2912,DATE(FY,1,1),"y"),""))</f>
        <v/>
      </c>
      <c r="T2912">
        <f>IF(OR($R2912=0,NOT(ISNUMBER($J2912))),"",IFERROR(DATEDIF($J2912,DATE(FY,1,1),"y"),0))</f>
        <v/>
      </c>
      <c r="U2912" s="38">
        <f>IF(OR($R2912=0,NOT(ISNUMBER($I2912))),0,IF(YEAR($I2912)+IF($Q2912=1,RetAgeO,RetAgeE)=FY,MONTH($I2912),IF(YEAR($I2912)+IF($Q2912=1,RetAgeO,RetAgeE)&lt;FY,1,0)))</f>
        <v/>
      </c>
      <c r="V2912" s="38">
        <f>IF(OR($R2912=0,NOT(ISNUMBER($K2912))),0,IF(YEAR($K2912)=FY,MONTH($K2912),IF(YEAR($K2912)&lt;FY,1,0)))</f>
        <v/>
      </c>
      <c r="W2912" s="38">
        <f>IF($R2912=0,0,MIN(12,IF(AND(ISNUMBER($O2912),$O2912&gt;=1,$O2912&lt;=12),INT($O2912),12),IF(AND(RetireExit="Yes",$U2912&gt;0),$U2912,12),IF(AND(ContractExit="Yes",$V2912&gt;0),$V2912,12)))</f>
        <v/>
      </c>
      <c r="X2912" s="37">
        <f>IF(ISNUMBER($P2912),$P2912,IncPct)</f>
        <v/>
      </c>
      <c r="Y2912" s="39">
        <f>IF($W2912=0,0,MAX(0,MIN($W2912,IncMonth-1))+MAX(0,$W2912-IncMonth+1)*(1+$X2912))</f>
        <v/>
      </c>
      <c r="Z2912" s="40">
        <f>IF($C2912="",0,IFERROR(INDEX(Departments!$B$5:$B$54,MATCH($C2912,Departments!$A$5:$A$54,0)),0))</f>
        <v/>
      </c>
      <c r="AA2912" s="41">
        <f>N($L2912)*$Y2912</f>
        <v/>
      </c>
      <c r="AB2912" s="41">
        <f>N($M2912)*$Y2912</f>
        <v/>
      </c>
      <c r="AC2912" s="41">
        <f>$AA2912*$Z2912</f>
        <v/>
      </c>
      <c r="AD2912" s="41">
        <f>$AA2912*BonusMonths/12</f>
        <v/>
      </c>
      <c r="AE2912" s="41">
        <f>($AA2912+SI_Gross*$AB2912)*IF($Q2912=1,SI_O,SI_E)</f>
        <v/>
      </c>
      <c r="AF2912" s="41">
        <f>IF($Q2912=1,0,$AA2912*EOSB)</f>
        <v/>
      </c>
      <c r="AG2912" s="41">
        <f>$AN2912*$W2912</f>
        <v/>
      </c>
      <c r="AH2912" s="41">
        <f>SUM($AA2912:$AG2912)</f>
        <v/>
      </c>
      <c r="AI2912" s="41">
        <f>12*($AM2912+$AN2912)</f>
        <v/>
      </c>
      <c r="AJ2912" s="41">
        <f>$AM2912*((IncMonth-1)+(13-IncMonth)*(1+$X2912))+12*$AN2912</f>
        <v/>
      </c>
      <c r="AK2912" s="41">
        <f>IF($R2912=1,N($L2912)+N($M2912),0)</f>
        <v/>
      </c>
      <c r="AL2912">
        <f>IF($C2912="","",IF(N($L2912)&lt;=0,"Basic salary missing",IF(ISNA(MATCH($C2912,Departments!$A$5:$A$54,0)),"Department not on Departments sheet",IF(AND($I2912&lt;&gt;"",NOT(ISNUMBER($I2912))),"Date of birth is text, not a date",IF(AND($K2912&lt;&gt;"",NOT(ISNUMBER($K2912))),"Contract end is text, not a date","")))))</f>
        <v/>
      </c>
      <c r="AM2912" s="41">
        <f>IF($R2912=0,0,N($L2912)*(1+$Z2912+BonusMonths/12+IF($Q2912=1,0,EOSB))+N($M2912)+(N($L2912)+SI_Gross*N($M2912))*IF($Q2912=1,SI_O,SI_E))</f>
        <v/>
      </c>
      <c r="AN2912" s="41">
        <f>IF($R2912=0,0,(IF($Q2912=1,MedO,MedE+Ticket)+Training)/12)</f>
        <v/>
      </c>
    </row>
    <row r="2913">
      <c r="I2913" s="35" t="n"/>
      <c r="J2913" s="35" t="n"/>
      <c r="K2913" s="35" t="n"/>
      <c r="L2913" s="36" t="n"/>
      <c r="M2913" s="36" t="n"/>
      <c r="P2913" s="37" t="n"/>
      <c r="Q2913" s="38">
        <f>IF($C2913="",0,IF(OR(LOWER(TRIM($G2913))="omani",LOWER(TRIM($G2913))="oman",LOWER(TRIM($G2913))="om",LOWER(TRIM($G2913))="local"),1,0))</f>
        <v/>
      </c>
      <c r="R2913" s="38">
        <f>IF($C2913="",0,IF(OR(ISNUMBER(SEARCH("resign",$N2913)),ISNUMBER(SEARCH("terminat",$N2913)),ISNUMBER(SEARCH("inactive",$N2913)),ISNUMBER(SEARCH("vacan",$N2913)),ISNUMBER(SEARCH("deceased",$N2913)),ISNUMBER(SEARCH("separated",$N2913))),0,1))</f>
        <v/>
      </c>
      <c r="S2913">
        <f>IF(OR($R2913=0,NOT(ISNUMBER($I2913))),"",IFERROR(DATEDIF($I2913,DATE(FY,1,1),"y"),""))</f>
        <v/>
      </c>
      <c r="T2913">
        <f>IF(OR($R2913=0,NOT(ISNUMBER($J2913))),"",IFERROR(DATEDIF($J2913,DATE(FY,1,1),"y"),0))</f>
        <v/>
      </c>
      <c r="U2913" s="38">
        <f>IF(OR($R2913=0,NOT(ISNUMBER($I2913))),0,IF(YEAR($I2913)+IF($Q2913=1,RetAgeO,RetAgeE)=FY,MONTH($I2913),IF(YEAR($I2913)+IF($Q2913=1,RetAgeO,RetAgeE)&lt;FY,1,0)))</f>
        <v/>
      </c>
      <c r="V2913" s="38">
        <f>IF(OR($R2913=0,NOT(ISNUMBER($K2913))),0,IF(YEAR($K2913)=FY,MONTH($K2913),IF(YEAR($K2913)&lt;FY,1,0)))</f>
        <v/>
      </c>
      <c r="W2913" s="38">
        <f>IF($R2913=0,0,MIN(12,IF(AND(ISNUMBER($O2913),$O2913&gt;=1,$O2913&lt;=12),INT($O2913),12),IF(AND(RetireExit="Yes",$U2913&gt;0),$U2913,12),IF(AND(ContractExit="Yes",$V2913&gt;0),$V2913,12)))</f>
        <v/>
      </c>
      <c r="X2913" s="37">
        <f>IF(ISNUMBER($P2913),$P2913,IncPct)</f>
        <v/>
      </c>
      <c r="Y2913" s="39">
        <f>IF($W2913=0,0,MAX(0,MIN($W2913,IncMonth-1))+MAX(0,$W2913-IncMonth+1)*(1+$X2913))</f>
        <v/>
      </c>
      <c r="Z2913" s="40">
        <f>IF($C2913="",0,IFERROR(INDEX(Departments!$B$5:$B$54,MATCH($C2913,Departments!$A$5:$A$54,0)),0))</f>
        <v/>
      </c>
      <c r="AA2913" s="41">
        <f>N($L2913)*$Y2913</f>
        <v/>
      </c>
      <c r="AB2913" s="41">
        <f>N($M2913)*$Y2913</f>
        <v/>
      </c>
      <c r="AC2913" s="41">
        <f>$AA2913*$Z2913</f>
        <v/>
      </c>
      <c r="AD2913" s="41">
        <f>$AA2913*BonusMonths/12</f>
        <v/>
      </c>
      <c r="AE2913" s="41">
        <f>($AA2913+SI_Gross*$AB2913)*IF($Q2913=1,SI_O,SI_E)</f>
        <v/>
      </c>
      <c r="AF2913" s="41">
        <f>IF($Q2913=1,0,$AA2913*EOSB)</f>
        <v/>
      </c>
      <c r="AG2913" s="41">
        <f>$AN2913*$W2913</f>
        <v/>
      </c>
      <c r="AH2913" s="41">
        <f>SUM($AA2913:$AG2913)</f>
        <v/>
      </c>
      <c r="AI2913" s="41">
        <f>12*($AM2913+$AN2913)</f>
        <v/>
      </c>
      <c r="AJ2913" s="41">
        <f>$AM2913*((IncMonth-1)+(13-IncMonth)*(1+$X2913))+12*$AN2913</f>
        <v/>
      </c>
      <c r="AK2913" s="41">
        <f>IF($R2913=1,N($L2913)+N($M2913),0)</f>
        <v/>
      </c>
      <c r="AL2913">
        <f>IF($C2913="","",IF(N($L2913)&lt;=0,"Basic salary missing",IF(ISNA(MATCH($C2913,Departments!$A$5:$A$54,0)),"Department not on Departments sheet",IF(AND($I2913&lt;&gt;"",NOT(ISNUMBER($I2913))),"Date of birth is text, not a date",IF(AND($K2913&lt;&gt;"",NOT(ISNUMBER($K2913))),"Contract end is text, not a date","")))))</f>
        <v/>
      </c>
      <c r="AM2913" s="41">
        <f>IF($R2913=0,0,N($L2913)*(1+$Z2913+BonusMonths/12+IF($Q2913=1,0,EOSB))+N($M2913)+(N($L2913)+SI_Gross*N($M2913))*IF($Q2913=1,SI_O,SI_E))</f>
        <v/>
      </c>
      <c r="AN2913" s="41">
        <f>IF($R2913=0,0,(IF($Q2913=1,MedO,MedE+Ticket)+Training)/12)</f>
        <v/>
      </c>
    </row>
    <row r="2914">
      <c r="I2914" s="35" t="n"/>
      <c r="J2914" s="35" t="n"/>
      <c r="K2914" s="35" t="n"/>
      <c r="L2914" s="36" t="n"/>
      <c r="M2914" s="36" t="n"/>
      <c r="P2914" s="37" t="n"/>
      <c r="Q2914" s="38">
        <f>IF($C2914="",0,IF(OR(LOWER(TRIM($G2914))="omani",LOWER(TRIM($G2914))="oman",LOWER(TRIM($G2914))="om",LOWER(TRIM($G2914))="local"),1,0))</f>
        <v/>
      </c>
      <c r="R2914" s="38">
        <f>IF($C2914="",0,IF(OR(ISNUMBER(SEARCH("resign",$N2914)),ISNUMBER(SEARCH("terminat",$N2914)),ISNUMBER(SEARCH("inactive",$N2914)),ISNUMBER(SEARCH("vacan",$N2914)),ISNUMBER(SEARCH("deceased",$N2914)),ISNUMBER(SEARCH("separated",$N2914))),0,1))</f>
        <v/>
      </c>
      <c r="S2914">
        <f>IF(OR($R2914=0,NOT(ISNUMBER($I2914))),"",IFERROR(DATEDIF($I2914,DATE(FY,1,1),"y"),""))</f>
        <v/>
      </c>
      <c r="T2914">
        <f>IF(OR($R2914=0,NOT(ISNUMBER($J2914))),"",IFERROR(DATEDIF($J2914,DATE(FY,1,1),"y"),0))</f>
        <v/>
      </c>
      <c r="U2914" s="38">
        <f>IF(OR($R2914=0,NOT(ISNUMBER($I2914))),0,IF(YEAR($I2914)+IF($Q2914=1,RetAgeO,RetAgeE)=FY,MONTH($I2914),IF(YEAR($I2914)+IF($Q2914=1,RetAgeO,RetAgeE)&lt;FY,1,0)))</f>
        <v/>
      </c>
      <c r="V2914" s="38">
        <f>IF(OR($R2914=0,NOT(ISNUMBER($K2914))),0,IF(YEAR($K2914)=FY,MONTH($K2914),IF(YEAR($K2914)&lt;FY,1,0)))</f>
        <v/>
      </c>
      <c r="W2914" s="38">
        <f>IF($R2914=0,0,MIN(12,IF(AND(ISNUMBER($O2914),$O2914&gt;=1,$O2914&lt;=12),INT($O2914),12),IF(AND(RetireExit="Yes",$U2914&gt;0),$U2914,12),IF(AND(ContractExit="Yes",$V2914&gt;0),$V2914,12)))</f>
        <v/>
      </c>
      <c r="X2914" s="37">
        <f>IF(ISNUMBER($P2914),$P2914,IncPct)</f>
        <v/>
      </c>
      <c r="Y2914" s="39">
        <f>IF($W2914=0,0,MAX(0,MIN($W2914,IncMonth-1))+MAX(0,$W2914-IncMonth+1)*(1+$X2914))</f>
        <v/>
      </c>
      <c r="Z2914" s="40">
        <f>IF($C2914="",0,IFERROR(INDEX(Departments!$B$5:$B$54,MATCH($C2914,Departments!$A$5:$A$54,0)),0))</f>
        <v/>
      </c>
      <c r="AA2914" s="41">
        <f>N($L2914)*$Y2914</f>
        <v/>
      </c>
      <c r="AB2914" s="41">
        <f>N($M2914)*$Y2914</f>
        <v/>
      </c>
      <c r="AC2914" s="41">
        <f>$AA2914*$Z2914</f>
        <v/>
      </c>
      <c r="AD2914" s="41">
        <f>$AA2914*BonusMonths/12</f>
        <v/>
      </c>
      <c r="AE2914" s="41">
        <f>($AA2914+SI_Gross*$AB2914)*IF($Q2914=1,SI_O,SI_E)</f>
        <v/>
      </c>
      <c r="AF2914" s="41">
        <f>IF($Q2914=1,0,$AA2914*EOSB)</f>
        <v/>
      </c>
      <c r="AG2914" s="41">
        <f>$AN2914*$W2914</f>
        <v/>
      </c>
      <c r="AH2914" s="41">
        <f>SUM($AA2914:$AG2914)</f>
        <v/>
      </c>
      <c r="AI2914" s="41">
        <f>12*($AM2914+$AN2914)</f>
        <v/>
      </c>
      <c r="AJ2914" s="41">
        <f>$AM2914*((IncMonth-1)+(13-IncMonth)*(1+$X2914))+12*$AN2914</f>
        <v/>
      </c>
      <c r="AK2914" s="41">
        <f>IF($R2914=1,N($L2914)+N($M2914),0)</f>
        <v/>
      </c>
      <c r="AL2914">
        <f>IF($C2914="","",IF(N($L2914)&lt;=0,"Basic salary missing",IF(ISNA(MATCH($C2914,Departments!$A$5:$A$54,0)),"Department not on Departments sheet",IF(AND($I2914&lt;&gt;"",NOT(ISNUMBER($I2914))),"Date of birth is text, not a date",IF(AND($K2914&lt;&gt;"",NOT(ISNUMBER($K2914))),"Contract end is text, not a date","")))))</f>
        <v/>
      </c>
      <c r="AM2914" s="41">
        <f>IF($R2914=0,0,N($L2914)*(1+$Z2914+BonusMonths/12+IF($Q2914=1,0,EOSB))+N($M2914)+(N($L2914)+SI_Gross*N($M2914))*IF($Q2914=1,SI_O,SI_E))</f>
        <v/>
      </c>
      <c r="AN2914" s="41">
        <f>IF($R2914=0,0,(IF($Q2914=1,MedO,MedE+Ticket)+Training)/12)</f>
        <v/>
      </c>
    </row>
    <row r="2915">
      <c r="I2915" s="35" t="n"/>
      <c r="J2915" s="35" t="n"/>
      <c r="K2915" s="35" t="n"/>
      <c r="L2915" s="36" t="n"/>
      <c r="M2915" s="36" t="n"/>
      <c r="P2915" s="37" t="n"/>
      <c r="Q2915" s="38">
        <f>IF($C2915="",0,IF(OR(LOWER(TRIM($G2915))="omani",LOWER(TRIM($G2915))="oman",LOWER(TRIM($G2915))="om",LOWER(TRIM($G2915))="local"),1,0))</f>
        <v/>
      </c>
      <c r="R2915" s="38">
        <f>IF($C2915="",0,IF(OR(ISNUMBER(SEARCH("resign",$N2915)),ISNUMBER(SEARCH("terminat",$N2915)),ISNUMBER(SEARCH("inactive",$N2915)),ISNUMBER(SEARCH("vacan",$N2915)),ISNUMBER(SEARCH("deceased",$N2915)),ISNUMBER(SEARCH("separated",$N2915))),0,1))</f>
        <v/>
      </c>
      <c r="S2915">
        <f>IF(OR($R2915=0,NOT(ISNUMBER($I2915))),"",IFERROR(DATEDIF($I2915,DATE(FY,1,1),"y"),""))</f>
        <v/>
      </c>
      <c r="T2915">
        <f>IF(OR($R2915=0,NOT(ISNUMBER($J2915))),"",IFERROR(DATEDIF($J2915,DATE(FY,1,1),"y"),0))</f>
        <v/>
      </c>
      <c r="U2915" s="38">
        <f>IF(OR($R2915=0,NOT(ISNUMBER($I2915))),0,IF(YEAR($I2915)+IF($Q2915=1,RetAgeO,RetAgeE)=FY,MONTH($I2915),IF(YEAR($I2915)+IF($Q2915=1,RetAgeO,RetAgeE)&lt;FY,1,0)))</f>
        <v/>
      </c>
      <c r="V2915" s="38">
        <f>IF(OR($R2915=0,NOT(ISNUMBER($K2915))),0,IF(YEAR($K2915)=FY,MONTH($K2915),IF(YEAR($K2915)&lt;FY,1,0)))</f>
        <v/>
      </c>
      <c r="W2915" s="38">
        <f>IF($R2915=0,0,MIN(12,IF(AND(ISNUMBER($O2915),$O2915&gt;=1,$O2915&lt;=12),INT($O2915),12),IF(AND(RetireExit="Yes",$U2915&gt;0),$U2915,12),IF(AND(ContractExit="Yes",$V2915&gt;0),$V2915,12)))</f>
        <v/>
      </c>
      <c r="X2915" s="37">
        <f>IF(ISNUMBER($P2915),$P2915,IncPct)</f>
        <v/>
      </c>
      <c r="Y2915" s="39">
        <f>IF($W2915=0,0,MAX(0,MIN($W2915,IncMonth-1))+MAX(0,$W2915-IncMonth+1)*(1+$X2915))</f>
        <v/>
      </c>
      <c r="Z2915" s="40">
        <f>IF($C2915="",0,IFERROR(INDEX(Departments!$B$5:$B$54,MATCH($C2915,Departments!$A$5:$A$54,0)),0))</f>
        <v/>
      </c>
      <c r="AA2915" s="41">
        <f>N($L2915)*$Y2915</f>
        <v/>
      </c>
      <c r="AB2915" s="41">
        <f>N($M2915)*$Y2915</f>
        <v/>
      </c>
      <c r="AC2915" s="41">
        <f>$AA2915*$Z2915</f>
        <v/>
      </c>
      <c r="AD2915" s="41">
        <f>$AA2915*BonusMonths/12</f>
        <v/>
      </c>
      <c r="AE2915" s="41">
        <f>($AA2915+SI_Gross*$AB2915)*IF($Q2915=1,SI_O,SI_E)</f>
        <v/>
      </c>
      <c r="AF2915" s="41">
        <f>IF($Q2915=1,0,$AA2915*EOSB)</f>
        <v/>
      </c>
      <c r="AG2915" s="41">
        <f>$AN2915*$W2915</f>
        <v/>
      </c>
      <c r="AH2915" s="41">
        <f>SUM($AA2915:$AG2915)</f>
        <v/>
      </c>
      <c r="AI2915" s="41">
        <f>12*($AM2915+$AN2915)</f>
        <v/>
      </c>
      <c r="AJ2915" s="41">
        <f>$AM2915*((IncMonth-1)+(13-IncMonth)*(1+$X2915))+12*$AN2915</f>
        <v/>
      </c>
      <c r="AK2915" s="41">
        <f>IF($R2915=1,N($L2915)+N($M2915),0)</f>
        <v/>
      </c>
      <c r="AL2915">
        <f>IF($C2915="","",IF(N($L2915)&lt;=0,"Basic salary missing",IF(ISNA(MATCH($C2915,Departments!$A$5:$A$54,0)),"Department not on Departments sheet",IF(AND($I2915&lt;&gt;"",NOT(ISNUMBER($I2915))),"Date of birth is text, not a date",IF(AND($K2915&lt;&gt;"",NOT(ISNUMBER($K2915))),"Contract end is text, not a date","")))))</f>
        <v/>
      </c>
      <c r="AM2915" s="41">
        <f>IF($R2915=0,0,N($L2915)*(1+$Z2915+BonusMonths/12+IF($Q2915=1,0,EOSB))+N($M2915)+(N($L2915)+SI_Gross*N($M2915))*IF($Q2915=1,SI_O,SI_E))</f>
        <v/>
      </c>
      <c r="AN2915" s="41">
        <f>IF($R2915=0,0,(IF($Q2915=1,MedO,MedE+Ticket)+Training)/12)</f>
        <v/>
      </c>
    </row>
    <row r="2916">
      <c r="I2916" s="35" t="n"/>
      <c r="J2916" s="35" t="n"/>
      <c r="K2916" s="35" t="n"/>
      <c r="L2916" s="36" t="n"/>
      <c r="M2916" s="36" t="n"/>
      <c r="P2916" s="37" t="n"/>
      <c r="Q2916" s="38">
        <f>IF($C2916="",0,IF(OR(LOWER(TRIM($G2916))="omani",LOWER(TRIM($G2916))="oman",LOWER(TRIM($G2916))="om",LOWER(TRIM($G2916))="local"),1,0))</f>
        <v/>
      </c>
      <c r="R2916" s="38">
        <f>IF($C2916="",0,IF(OR(ISNUMBER(SEARCH("resign",$N2916)),ISNUMBER(SEARCH("terminat",$N2916)),ISNUMBER(SEARCH("inactive",$N2916)),ISNUMBER(SEARCH("vacan",$N2916)),ISNUMBER(SEARCH("deceased",$N2916)),ISNUMBER(SEARCH("separated",$N2916))),0,1))</f>
        <v/>
      </c>
      <c r="S2916">
        <f>IF(OR($R2916=0,NOT(ISNUMBER($I2916))),"",IFERROR(DATEDIF($I2916,DATE(FY,1,1),"y"),""))</f>
        <v/>
      </c>
      <c r="T2916">
        <f>IF(OR($R2916=0,NOT(ISNUMBER($J2916))),"",IFERROR(DATEDIF($J2916,DATE(FY,1,1),"y"),0))</f>
        <v/>
      </c>
      <c r="U2916" s="38">
        <f>IF(OR($R2916=0,NOT(ISNUMBER($I2916))),0,IF(YEAR($I2916)+IF($Q2916=1,RetAgeO,RetAgeE)=FY,MONTH($I2916),IF(YEAR($I2916)+IF($Q2916=1,RetAgeO,RetAgeE)&lt;FY,1,0)))</f>
        <v/>
      </c>
      <c r="V2916" s="38">
        <f>IF(OR($R2916=0,NOT(ISNUMBER($K2916))),0,IF(YEAR($K2916)=FY,MONTH($K2916),IF(YEAR($K2916)&lt;FY,1,0)))</f>
        <v/>
      </c>
      <c r="W2916" s="38">
        <f>IF($R2916=0,0,MIN(12,IF(AND(ISNUMBER($O2916),$O2916&gt;=1,$O2916&lt;=12),INT($O2916),12),IF(AND(RetireExit="Yes",$U2916&gt;0),$U2916,12),IF(AND(ContractExit="Yes",$V2916&gt;0),$V2916,12)))</f>
        <v/>
      </c>
      <c r="X2916" s="37">
        <f>IF(ISNUMBER($P2916),$P2916,IncPct)</f>
        <v/>
      </c>
      <c r="Y2916" s="39">
        <f>IF($W2916=0,0,MAX(0,MIN($W2916,IncMonth-1))+MAX(0,$W2916-IncMonth+1)*(1+$X2916))</f>
        <v/>
      </c>
      <c r="Z2916" s="40">
        <f>IF($C2916="",0,IFERROR(INDEX(Departments!$B$5:$B$54,MATCH($C2916,Departments!$A$5:$A$54,0)),0))</f>
        <v/>
      </c>
      <c r="AA2916" s="41">
        <f>N($L2916)*$Y2916</f>
        <v/>
      </c>
      <c r="AB2916" s="41">
        <f>N($M2916)*$Y2916</f>
        <v/>
      </c>
      <c r="AC2916" s="41">
        <f>$AA2916*$Z2916</f>
        <v/>
      </c>
      <c r="AD2916" s="41">
        <f>$AA2916*BonusMonths/12</f>
        <v/>
      </c>
      <c r="AE2916" s="41">
        <f>($AA2916+SI_Gross*$AB2916)*IF($Q2916=1,SI_O,SI_E)</f>
        <v/>
      </c>
      <c r="AF2916" s="41">
        <f>IF($Q2916=1,0,$AA2916*EOSB)</f>
        <v/>
      </c>
      <c r="AG2916" s="41">
        <f>$AN2916*$W2916</f>
        <v/>
      </c>
      <c r="AH2916" s="41">
        <f>SUM($AA2916:$AG2916)</f>
        <v/>
      </c>
      <c r="AI2916" s="41">
        <f>12*($AM2916+$AN2916)</f>
        <v/>
      </c>
      <c r="AJ2916" s="41">
        <f>$AM2916*((IncMonth-1)+(13-IncMonth)*(1+$X2916))+12*$AN2916</f>
        <v/>
      </c>
      <c r="AK2916" s="41">
        <f>IF($R2916=1,N($L2916)+N($M2916),0)</f>
        <v/>
      </c>
      <c r="AL2916">
        <f>IF($C2916="","",IF(N($L2916)&lt;=0,"Basic salary missing",IF(ISNA(MATCH($C2916,Departments!$A$5:$A$54,0)),"Department not on Departments sheet",IF(AND($I2916&lt;&gt;"",NOT(ISNUMBER($I2916))),"Date of birth is text, not a date",IF(AND($K2916&lt;&gt;"",NOT(ISNUMBER($K2916))),"Contract end is text, not a date","")))))</f>
        <v/>
      </c>
      <c r="AM2916" s="41">
        <f>IF($R2916=0,0,N($L2916)*(1+$Z2916+BonusMonths/12+IF($Q2916=1,0,EOSB))+N($M2916)+(N($L2916)+SI_Gross*N($M2916))*IF($Q2916=1,SI_O,SI_E))</f>
        <v/>
      </c>
      <c r="AN2916" s="41">
        <f>IF($R2916=0,0,(IF($Q2916=1,MedO,MedE+Ticket)+Training)/12)</f>
        <v/>
      </c>
    </row>
    <row r="2917">
      <c r="I2917" s="35" t="n"/>
      <c r="J2917" s="35" t="n"/>
      <c r="K2917" s="35" t="n"/>
      <c r="L2917" s="36" t="n"/>
      <c r="M2917" s="36" t="n"/>
      <c r="P2917" s="37" t="n"/>
      <c r="Q2917" s="38">
        <f>IF($C2917="",0,IF(OR(LOWER(TRIM($G2917))="omani",LOWER(TRIM($G2917))="oman",LOWER(TRIM($G2917))="om",LOWER(TRIM($G2917))="local"),1,0))</f>
        <v/>
      </c>
      <c r="R2917" s="38">
        <f>IF($C2917="",0,IF(OR(ISNUMBER(SEARCH("resign",$N2917)),ISNUMBER(SEARCH("terminat",$N2917)),ISNUMBER(SEARCH("inactive",$N2917)),ISNUMBER(SEARCH("vacan",$N2917)),ISNUMBER(SEARCH("deceased",$N2917)),ISNUMBER(SEARCH("separated",$N2917))),0,1))</f>
        <v/>
      </c>
      <c r="S2917">
        <f>IF(OR($R2917=0,NOT(ISNUMBER($I2917))),"",IFERROR(DATEDIF($I2917,DATE(FY,1,1),"y"),""))</f>
        <v/>
      </c>
      <c r="T2917">
        <f>IF(OR($R2917=0,NOT(ISNUMBER($J2917))),"",IFERROR(DATEDIF($J2917,DATE(FY,1,1),"y"),0))</f>
        <v/>
      </c>
      <c r="U2917" s="38">
        <f>IF(OR($R2917=0,NOT(ISNUMBER($I2917))),0,IF(YEAR($I2917)+IF($Q2917=1,RetAgeO,RetAgeE)=FY,MONTH($I2917),IF(YEAR($I2917)+IF($Q2917=1,RetAgeO,RetAgeE)&lt;FY,1,0)))</f>
        <v/>
      </c>
      <c r="V2917" s="38">
        <f>IF(OR($R2917=0,NOT(ISNUMBER($K2917))),0,IF(YEAR($K2917)=FY,MONTH($K2917),IF(YEAR($K2917)&lt;FY,1,0)))</f>
        <v/>
      </c>
      <c r="W2917" s="38">
        <f>IF($R2917=0,0,MIN(12,IF(AND(ISNUMBER($O2917),$O2917&gt;=1,$O2917&lt;=12),INT($O2917),12),IF(AND(RetireExit="Yes",$U2917&gt;0),$U2917,12),IF(AND(ContractExit="Yes",$V2917&gt;0),$V2917,12)))</f>
        <v/>
      </c>
      <c r="X2917" s="37">
        <f>IF(ISNUMBER($P2917),$P2917,IncPct)</f>
        <v/>
      </c>
      <c r="Y2917" s="39">
        <f>IF($W2917=0,0,MAX(0,MIN($W2917,IncMonth-1))+MAX(0,$W2917-IncMonth+1)*(1+$X2917))</f>
        <v/>
      </c>
      <c r="Z2917" s="40">
        <f>IF($C2917="",0,IFERROR(INDEX(Departments!$B$5:$B$54,MATCH($C2917,Departments!$A$5:$A$54,0)),0))</f>
        <v/>
      </c>
      <c r="AA2917" s="41">
        <f>N($L2917)*$Y2917</f>
        <v/>
      </c>
      <c r="AB2917" s="41">
        <f>N($M2917)*$Y2917</f>
        <v/>
      </c>
      <c r="AC2917" s="41">
        <f>$AA2917*$Z2917</f>
        <v/>
      </c>
      <c r="AD2917" s="41">
        <f>$AA2917*BonusMonths/12</f>
        <v/>
      </c>
      <c r="AE2917" s="41">
        <f>($AA2917+SI_Gross*$AB2917)*IF($Q2917=1,SI_O,SI_E)</f>
        <v/>
      </c>
      <c r="AF2917" s="41">
        <f>IF($Q2917=1,0,$AA2917*EOSB)</f>
        <v/>
      </c>
      <c r="AG2917" s="41">
        <f>$AN2917*$W2917</f>
        <v/>
      </c>
      <c r="AH2917" s="41">
        <f>SUM($AA2917:$AG2917)</f>
        <v/>
      </c>
      <c r="AI2917" s="41">
        <f>12*($AM2917+$AN2917)</f>
        <v/>
      </c>
      <c r="AJ2917" s="41">
        <f>$AM2917*((IncMonth-1)+(13-IncMonth)*(1+$X2917))+12*$AN2917</f>
        <v/>
      </c>
      <c r="AK2917" s="41">
        <f>IF($R2917=1,N($L2917)+N($M2917),0)</f>
        <v/>
      </c>
      <c r="AL2917">
        <f>IF($C2917="","",IF(N($L2917)&lt;=0,"Basic salary missing",IF(ISNA(MATCH($C2917,Departments!$A$5:$A$54,0)),"Department not on Departments sheet",IF(AND($I2917&lt;&gt;"",NOT(ISNUMBER($I2917))),"Date of birth is text, not a date",IF(AND($K2917&lt;&gt;"",NOT(ISNUMBER($K2917))),"Contract end is text, not a date","")))))</f>
        <v/>
      </c>
      <c r="AM2917" s="41">
        <f>IF($R2917=0,0,N($L2917)*(1+$Z2917+BonusMonths/12+IF($Q2917=1,0,EOSB))+N($M2917)+(N($L2917)+SI_Gross*N($M2917))*IF($Q2917=1,SI_O,SI_E))</f>
        <v/>
      </c>
      <c r="AN2917" s="41">
        <f>IF($R2917=0,0,(IF($Q2917=1,MedO,MedE+Ticket)+Training)/12)</f>
        <v/>
      </c>
    </row>
    <row r="2918">
      <c r="I2918" s="35" t="n"/>
      <c r="J2918" s="35" t="n"/>
      <c r="K2918" s="35" t="n"/>
      <c r="L2918" s="36" t="n"/>
      <c r="M2918" s="36" t="n"/>
      <c r="P2918" s="37" t="n"/>
      <c r="Q2918" s="38">
        <f>IF($C2918="",0,IF(OR(LOWER(TRIM($G2918))="omani",LOWER(TRIM($G2918))="oman",LOWER(TRIM($G2918))="om",LOWER(TRIM($G2918))="local"),1,0))</f>
        <v/>
      </c>
      <c r="R2918" s="38">
        <f>IF($C2918="",0,IF(OR(ISNUMBER(SEARCH("resign",$N2918)),ISNUMBER(SEARCH("terminat",$N2918)),ISNUMBER(SEARCH("inactive",$N2918)),ISNUMBER(SEARCH("vacan",$N2918)),ISNUMBER(SEARCH("deceased",$N2918)),ISNUMBER(SEARCH("separated",$N2918))),0,1))</f>
        <v/>
      </c>
      <c r="S2918">
        <f>IF(OR($R2918=0,NOT(ISNUMBER($I2918))),"",IFERROR(DATEDIF($I2918,DATE(FY,1,1),"y"),""))</f>
        <v/>
      </c>
      <c r="T2918">
        <f>IF(OR($R2918=0,NOT(ISNUMBER($J2918))),"",IFERROR(DATEDIF($J2918,DATE(FY,1,1),"y"),0))</f>
        <v/>
      </c>
      <c r="U2918" s="38">
        <f>IF(OR($R2918=0,NOT(ISNUMBER($I2918))),0,IF(YEAR($I2918)+IF($Q2918=1,RetAgeO,RetAgeE)=FY,MONTH($I2918),IF(YEAR($I2918)+IF($Q2918=1,RetAgeO,RetAgeE)&lt;FY,1,0)))</f>
        <v/>
      </c>
      <c r="V2918" s="38">
        <f>IF(OR($R2918=0,NOT(ISNUMBER($K2918))),0,IF(YEAR($K2918)=FY,MONTH($K2918),IF(YEAR($K2918)&lt;FY,1,0)))</f>
        <v/>
      </c>
      <c r="W2918" s="38">
        <f>IF($R2918=0,0,MIN(12,IF(AND(ISNUMBER($O2918),$O2918&gt;=1,$O2918&lt;=12),INT($O2918),12),IF(AND(RetireExit="Yes",$U2918&gt;0),$U2918,12),IF(AND(ContractExit="Yes",$V2918&gt;0),$V2918,12)))</f>
        <v/>
      </c>
      <c r="X2918" s="37">
        <f>IF(ISNUMBER($P2918),$P2918,IncPct)</f>
        <v/>
      </c>
      <c r="Y2918" s="39">
        <f>IF($W2918=0,0,MAX(0,MIN($W2918,IncMonth-1))+MAX(0,$W2918-IncMonth+1)*(1+$X2918))</f>
        <v/>
      </c>
      <c r="Z2918" s="40">
        <f>IF($C2918="",0,IFERROR(INDEX(Departments!$B$5:$B$54,MATCH($C2918,Departments!$A$5:$A$54,0)),0))</f>
        <v/>
      </c>
      <c r="AA2918" s="41">
        <f>N($L2918)*$Y2918</f>
        <v/>
      </c>
      <c r="AB2918" s="41">
        <f>N($M2918)*$Y2918</f>
        <v/>
      </c>
      <c r="AC2918" s="41">
        <f>$AA2918*$Z2918</f>
        <v/>
      </c>
      <c r="AD2918" s="41">
        <f>$AA2918*BonusMonths/12</f>
        <v/>
      </c>
      <c r="AE2918" s="41">
        <f>($AA2918+SI_Gross*$AB2918)*IF($Q2918=1,SI_O,SI_E)</f>
        <v/>
      </c>
      <c r="AF2918" s="41">
        <f>IF($Q2918=1,0,$AA2918*EOSB)</f>
        <v/>
      </c>
      <c r="AG2918" s="41">
        <f>$AN2918*$W2918</f>
        <v/>
      </c>
      <c r="AH2918" s="41">
        <f>SUM($AA2918:$AG2918)</f>
        <v/>
      </c>
      <c r="AI2918" s="41">
        <f>12*($AM2918+$AN2918)</f>
        <v/>
      </c>
      <c r="AJ2918" s="41">
        <f>$AM2918*((IncMonth-1)+(13-IncMonth)*(1+$X2918))+12*$AN2918</f>
        <v/>
      </c>
      <c r="AK2918" s="41">
        <f>IF($R2918=1,N($L2918)+N($M2918),0)</f>
        <v/>
      </c>
      <c r="AL2918">
        <f>IF($C2918="","",IF(N($L2918)&lt;=0,"Basic salary missing",IF(ISNA(MATCH($C2918,Departments!$A$5:$A$54,0)),"Department not on Departments sheet",IF(AND($I2918&lt;&gt;"",NOT(ISNUMBER($I2918))),"Date of birth is text, not a date",IF(AND($K2918&lt;&gt;"",NOT(ISNUMBER($K2918))),"Contract end is text, not a date","")))))</f>
        <v/>
      </c>
      <c r="AM2918" s="41">
        <f>IF($R2918=0,0,N($L2918)*(1+$Z2918+BonusMonths/12+IF($Q2918=1,0,EOSB))+N($M2918)+(N($L2918)+SI_Gross*N($M2918))*IF($Q2918=1,SI_O,SI_E))</f>
        <v/>
      </c>
      <c r="AN2918" s="41">
        <f>IF($R2918=0,0,(IF($Q2918=1,MedO,MedE+Ticket)+Training)/12)</f>
        <v/>
      </c>
    </row>
    <row r="2919">
      <c r="I2919" s="35" t="n"/>
      <c r="J2919" s="35" t="n"/>
      <c r="K2919" s="35" t="n"/>
      <c r="L2919" s="36" t="n"/>
      <c r="M2919" s="36" t="n"/>
      <c r="P2919" s="37" t="n"/>
      <c r="Q2919" s="38">
        <f>IF($C2919="",0,IF(OR(LOWER(TRIM($G2919))="omani",LOWER(TRIM($G2919))="oman",LOWER(TRIM($G2919))="om",LOWER(TRIM($G2919))="local"),1,0))</f>
        <v/>
      </c>
      <c r="R2919" s="38">
        <f>IF($C2919="",0,IF(OR(ISNUMBER(SEARCH("resign",$N2919)),ISNUMBER(SEARCH("terminat",$N2919)),ISNUMBER(SEARCH("inactive",$N2919)),ISNUMBER(SEARCH("vacan",$N2919)),ISNUMBER(SEARCH("deceased",$N2919)),ISNUMBER(SEARCH("separated",$N2919))),0,1))</f>
        <v/>
      </c>
      <c r="S2919">
        <f>IF(OR($R2919=0,NOT(ISNUMBER($I2919))),"",IFERROR(DATEDIF($I2919,DATE(FY,1,1),"y"),""))</f>
        <v/>
      </c>
      <c r="T2919">
        <f>IF(OR($R2919=0,NOT(ISNUMBER($J2919))),"",IFERROR(DATEDIF($J2919,DATE(FY,1,1),"y"),0))</f>
        <v/>
      </c>
      <c r="U2919" s="38">
        <f>IF(OR($R2919=0,NOT(ISNUMBER($I2919))),0,IF(YEAR($I2919)+IF($Q2919=1,RetAgeO,RetAgeE)=FY,MONTH($I2919),IF(YEAR($I2919)+IF($Q2919=1,RetAgeO,RetAgeE)&lt;FY,1,0)))</f>
        <v/>
      </c>
      <c r="V2919" s="38">
        <f>IF(OR($R2919=0,NOT(ISNUMBER($K2919))),0,IF(YEAR($K2919)=FY,MONTH($K2919),IF(YEAR($K2919)&lt;FY,1,0)))</f>
        <v/>
      </c>
      <c r="W2919" s="38">
        <f>IF($R2919=0,0,MIN(12,IF(AND(ISNUMBER($O2919),$O2919&gt;=1,$O2919&lt;=12),INT($O2919),12),IF(AND(RetireExit="Yes",$U2919&gt;0),$U2919,12),IF(AND(ContractExit="Yes",$V2919&gt;0),$V2919,12)))</f>
        <v/>
      </c>
      <c r="X2919" s="37">
        <f>IF(ISNUMBER($P2919),$P2919,IncPct)</f>
        <v/>
      </c>
      <c r="Y2919" s="39">
        <f>IF($W2919=0,0,MAX(0,MIN($W2919,IncMonth-1))+MAX(0,$W2919-IncMonth+1)*(1+$X2919))</f>
        <v/>
      </c>
      <c r="Z2919" s="40">
        <f>IF($C2919="",0,IFERROR(INDEX(Departments!$B$5:$B$54,MATCH($C2919,Departments!$A$5:$A$54,0)),0))</f>
        <v/>
      </c>
      <c r="AA2919" s="41">
        <f>N($L2919)*$Y2919</f>
        <v/>
      </c>
      <c r="AB2919" s="41">
        <f>N($M2919)*$Y2919</f>
        <v/>
      </c>
      <c r="AC2919" s="41">
        <f>$AA2919*$Z2919</f>
        <v/>
      </c>
      <c r="AD2919" s="41">
        <f>$AA2919*BonusMonths/12</f>
        <v/>
      </c>
      <c r="AE2919" s="41">
        <f>($AA2919+SI_Gross*$AB2919)*IF($Q2919=1,SI_O,SI_E)</f>
        <v/>
      </c>
      <c r="AF2919" s="41">
        <f>IF($Q2919=1,0,$AA2919*EOSB)</f>
        <v/>
      </c>
      <c r="AG2919" s="41">
        <f>$AN2919*$W2919</f>
        <v/>
      </c>
      <c r="AH2919" s="41">
        <f>SUM($AA2919:$AG2919)</f>
        <v/>
      </c>
      <c r="AI2919" s="41">
        <f>12*($AM2919+$AN2919)</f>
        <v/>
      </c>
      <c r="AJ2919" s="41">
        <f>$AM2919*((IncMonth-1)+(13-IncMonth)*(1+$X2919))+12*$AN2919</f>
        <v/>
      </c>
      <c r="AK2919" s="41">
        <f>IF($R2919=1,N($L2919)+N($M2919),0)</f>
        <v/>
      </c>
      <c r="AL2919">
        <f>IF($C2919="","",IF(N($L2919)&lt;=0,"Basic salary missing",IF(ISNA(MATCH($C2919,Departments!$A$5:$A$54,0)),"Department not on Departments sheet",IF(AND($I2919&lt;&gt;"",NOT(ISNUMBER($I2919))),"Date of birth is text, not a date",IF(AND($K2919&lt;&gt;"",NOT(ISNUMBER($K2919))),"Contract end is text, not a date","")))))</f>
        <v/>
      </c>
      <c r="AM2919" s="41">
        <f>IF($R2919=0,0,N($L2919)*(1+$Z2919+BonusMonths/12+IF($Q2919=1,0,EOSB))+N($M2919)+(N($L2919)+SI_Gross*N($M2919))*IF($Q2919=1,SI_O,SI_E))</f>
        <v/>
      </c>
      <c r="AN2919" s="41">
        <f>IF($R2919=0,0,(IF($Q2919=1,MedO,MedE+Ticket)+Training)/12)</f>
        <v/>
      </c>
    </row>
    <row r="2920">
      <c r="I2920" s="35" t="n"/>
      <c r="J2920" s="35" t="n"/>
      <c r="K2920" s="35" t="n"/>
      <c r="L2920" s="36" t="n"/>
      <c r="M2920" s="36" t="n"/>
      <c r="P2920" s="37" t="n"/>
      <c r="Q2920" s="38">
        <f>IF($C2920="",0,IF(OR(LOWER(TRIM($G2920))="omani",LOWER(TRIM($G2920))="oman",LOWER(TRIM($G2920))="om",LOWER(TRIM($G2920))="local"),1,0))</f>
        <v/>
      </c>
      <c r="R2920" s="38">
        <f>IF($C2920="",0,IF(OR(ISNUMBER(SEARCH("resign",$N2920)),ISNUMBER(SEARCH("terminat",$N2920)),ISNUMBER(SEARCH("inactive",$N2920)),ISNUMBER(SEARCH("vacan",$N2920)),ISNUMBER(SEARCH("deceased",$N2920)),ISNUMBER(SEARCH("separated",$N2920))),0,1))</f>
        <v/>
      </c>
      <c r="S2920">
        <f>IF(OR($R2920=0,NOT(ISNUMBER($I2920))),"",IFERROR(DATEDIF($I2920,DATE(FY,1,1),"y"),""))</f>
        <v/>
      </c>
      <c r="T2920">
        <f>IF(OR($R2920=0,NOT(ISNUMBER($J2920))),"",IFERROR(DATEDIF($J2920,DATE(FY,1,1),"y"),0))</f>
        <v/>
      </c>
      <c r="U2920" s="38">
        <f>IF(OR($R2920=0,NOT(ISNUMBER($I2920))),0,IF(YEAR($I2920)+IF($Q2920=1,RetAgeO,RetAgeE)=FY,MONTH($I2920),IF(YEAR($I2920)+IF($Q2920=1,RetAgeO,RetAgeE)&lt;FY,1,0)))</f>
        <v/>
      </c>
      <c r="V2920" s="38">
        <f>IF(OR($R2920=0,NOT(ISNUMBER($K2920))),0,IF(YEAR($K2920)=FY,MONTH($K2920),IF(YEAR($K2920)&lt;FY,1,0)))</f>
        <v/>
      </c>
      <c r="W2920" s="38">
        <f>IF($R2920=0,0,MIN(12,IF(AND(ISNUMBER($O2920),$O2920&gt;=1,$O2920&lt;=12),INT($O2920),12),IF(AND(RetireExit="Yes",$U2920&gt;0),$U2920,12),IF(AND(ContractExit="Yes",$V2920&gt;0),$V2920,12)))</f>
        <v/>
      </c>
      <c r="X2920" s="37">
        <f>IF(ISNUMBER($P2920),$P2920,IncPct)</f>
        <v/>
      </c>
      <c r="Y2920" s="39">
        <f>IF($W2920=0,0,MAX(0,MIN($W2920,IncMonth-1))+MAX(0,$W2920-IncMonth+1)*(1+$X2920))</f>
        <v/>
      </c>
      <c r="Z2920" s="40">
        <f>IF($C2920="",0,IFERROR(INDEX(Departments!$B$5:$B$54,MATCH($C2920,Departments!$A$5:$A$54,0)),0))</f>
        <v/>
      </c>
      <c r="AA2920" s="41">
        <f>N($L2920)*$Y2920</f>
        <v/>
      </c>
      <c r="AB2920" s="41">
        <f>N($M2920)*$Y2920</f>
        <v/>
      </c>
      <c r="AC2920" s="41">
        <f>$AA2920*$Z2920</f>
        <v/>
      </c>
      <c r="AD2920" s="41">
        <f>$AA2920*BonusMonths/12</f>
        <v/>
      </c>
      <c r="AE2920" s="41">
        <f>($AA2920+SI_Gross*$AB2920)*IF($Q2920=1,SI_O,SI_E)</f>
        <v/>
      </c>
      <c r="AF2920" s="41">
        <f>IF($Q2920=1,0,$AA2920*EOSB)</f>
        <v/>
      </c>
      <c r="AG2920" s="41">
        <f>$AN2920*$W2920</f>
        <v/>
      </c>
      <c r="AH2920" s="41">
        <f>SUM($AA2920:$AG2920)</f>
        <v/>
      </c>
      <c r="AI2920" s="41">
        <f>12*($AM2920+$AN2920)</f>
        <v/>
      </c>
      <c r="AJ2920" s="41">
        <f>$AM2920*((IncMonth-1)+(13-IncMonth)*(1+$X2920))+12*$AN2920</f>
        <v/>
      </c>
      <c r="AK2920" s="41">
        <f>IF($R2920=1,N($L2920)+N($M2920),0)</f>
        <v/>
      </c>
      <c r="AL2920">
        <f>IF($C2920="","",IF(N($L2920)&lt;=0,"Basic salary missing",IF(ISNA(MATCH($C2920,Departments!$A$5:$A$54,0)),"Department not on Departments sheet",IF(AND($I2920&lt;&gt;"",NOT(ISNUMBER($I2920))),"Date of birth is text, not a date",IF(AND($K2920&lt;&gt;"",NOT(ISNUMBER($K2920))),"Contract end is text, not a date","")))))</f>
        <v/>
      </c>
      <c r="AM2920" s="41">
        <f>IF($R2920=0,0,N($L2920)*(1+$Z2920+BonusMonths/12+IF($Q2920=1,0,EOSB))+N($M2920)+(N($L2920)+SI_Gross*N($M2920))*IF($Q2920=1,SI_O,SI_E))</f>
        <v/>
      </c>
      <c r="AN2920" s="41">
        <f>IF($R2920=0,0,(IF($Q2920=1,MedO,MedE+Ticket)+Training)/12)</f>
        <v/>
      </c>
    </row>
    <row r="2921">
      <c r="I2921" s="35" t="n"/>
      <c r="J2921" s="35" t="n"/>
      <c r="K2921" s="35" t="n"/>
      <c r="L2921" s="36" t="n"/>
      <c r="M2921" s="36" t="n"/>
      <c r="P2921" s="37" t="n"/>
      <c r="Q2921" s="38">
        <f>IF($C2921="",0,IF(OR(LOWER(TRIM($G2921))="omani",LOWER(TRIM($G2921))="oman",LOWER(TRIM($G2921))="om",LOWER(TRIM($G2921))="local"),1,0))</f>
        <v/>
      </c>
      <c r="R2921" s="38">
        <f>IF($C2921="",0,IF(OR(ISNUMBER(SEARCH("resign",$N2921)),ISNUMBER(SEARCH("terminat",$N2921)),ISNUMBER(SEARCH("inactive",$N2921)),ISNUMBER(SEARCH("vacan",$N2921)),ISNUMBER(SEARCH("deceased",$N2921)),ISNUMBER(SEARCH("separated",$N2921))),0,1))</f>
        <v/>
      </c>
      <c r="S2921">
        <f>IF(OR($R2921=0,NOT(ISNUMBER($I2921))),"",IFERROR(DATEDIF($I2921,DATE(FY,1,1),"y"),""))</f>
        <v/>
      </c>
      <c r="T2921">
        <f>IF(OR($R2921=0,NOT(ISNUMBER($J2921))),"",IFERROR(DATEDIF($J2921,DATE(FY,1,1),"y"),0))</f>
        <v/>
      </c>
      <c r="U2921" s="38">
        <f>IF(OR($R2921=0,NOT(ISNUMBER($I2921))),0,IF(YEAR($I2921)+IF($Q2921=1,RetAgeO,RetAgeE)=FY,MONTH($I2921),IF(YEAR($I2921)+IF($Q2921=1,RetAgeO,RetAgeE)&lt;FY,1,0)))</f>
        <v/>
      </c>
      <c r="V2921" s="38">
        <f>IF(OR($R2921=0,NOT(ISNUMBER($K2921))),0,IF(YEAR($K2921)=FY,MONTH($K2921),IF(YEAR($K2921)&lt;FY,1,0)))</f>
        <v/>
      </c>
      <c r="W2921" s="38">
        <f>IF($R2921=0,0,MIN(12,IF(AND(ISNUMBER($O2921),$O2921&gt;=1,$O2921&lt;=12),INT($O2921),12),IF(AND(RetireExit="Yes",$U2921&gt;0),$U2921,12),IF(AND(ContractExit="Yes",$V2921&gt;0),$V2921,12)))</f>
        <v/>
      </c>
      <c r="X2921" s="37">
        <f>IF(ISNUMBER($P2921),$P2921,IncPct)</f>
        <v/>
      </c>
      <c r="Y2921" s="39">
        <f>IF($W2921=0,0,MAX(0,MIN($W2921,IncMonth-1))+MAX(0,$W2921-IncMonth+1)*(1+$X2921))</f>
        <v/>
      </c>
      <c r="Z2921" s="40">
        <f>IF($C2921="",0,IFERROR(INDEX(Departments!$B$5:$B$54,MATCH($C2921,Departments!$A$5:$A$54,0)),0))</f>
        <v/>
      </c>
      <c r="AA2921" s="41">
        <f>N($L2921)*$Y2921</f>
        <v/>
      </c>
      <c r="AB2921" s="41">
        <f>N($M2921)*$Y2921</f>
        <v/>
      </c>
      <c r="AC2921" s="41">
        <f>$AA2921*$Z2921</f>
        <v/>
      </c>
      <c r="AD2921" s="41">
        <f>$AA2921*BonusMonths/12</f>
        <v/>
      </c>
      <c r="AE2921" s="41">
        <f>($AA2921+SI_Gross*$AB2921)*IF($Q2921=1,SI_O,SI_E)</f>
        <v/>
      </c>
      <c r="AF2921" s="41">
        <f>IF($Q2921=1,0,$AA2921*EOSB)</f>
        <v/>
      </c>
      <c r="AG2921" s="41">
        <f>$AN2921*$W2921</f>
        <v/>
      </c>
      <c r="AH2921" s="41">
        <f>SUM($AA2921:$AG2921)</f>
        <v/>
      </c>
      <c r="AI2921" s="41">
        <f>12*($AM2921+$AN2921)</f>
        <v/>
      </c>
      <c r="AJ2921" s="41">
        <f>$AM2921*((IncMonth-1)+(13-IncMonth)*(1+$X2921))+12*$AN2921</f>
        <v/>
      </c>
      <c r="AK2921" s="41">
        <f>IF($R2921=1,N($L2921)+N($M2921),0)</f>
        <v/>
      </c>
      <c r="AL2921">
        <f>IF($C2921="","",IF(N($L2921)&lt;=0,"Basic salary missing",IF(ISNA(MATCH($C2921,Departments!$A$5:$A$54,0)),"Department not on Departments sheet",IF(AND($I2921&lt;&gt;"",NOT(ISNUMBER($I2921))),"Date of birth is text, not a date",IF(AND($K2921&lt;&gt;"",NOT(ISNUMBER($K2921))),"Contract end is text, not a date","")))))</f>
        <v/>
      </c>
      <c r="AM2921" s="41">
        <f>IF($R2921=0,0,N($L2921)*(1+$Z2921+BonusMonths/12+IF($Q2921=1,0,EOSB))+N($M2921)+(N($L2921)+SI_Gross*N($M2921))*IF($Q2921=1,SI_O,SI_E))</f>
        <v/>
      </c>
      <c r="AN2921" s="41">
        <f>IF($R2921=0,0,(IF($Q2921=1,MedO,MedE+Ticket)+Training)/12)</f>
        <v/>
      </c>
    </row>
    <row r="2922">
      <c r="I2922" s="35" t="n"/>
      <c r="J2922" s="35" t="n"/>
      <c r="K2922" s="35" t="n"/>
      <c r="L2922" s="36" t="n"/>
      <c r="M2922" s="36" t="n"/>
      <c r="P2922" s="37" t="n"/>
      <c r="Q2922" s="38">
        <f>IF($C2922="",0,IF(OR(LOWER(TRIM($G2922))="omani",LOWER(TRIM($G2922))="oman",LOWER(TRIM($G2922))="om",LOWER(TRIM($G2922))="local"),1,0))</f>
        <v/>
      </c>
      <c r="R2922" s="38">
        <f>IF($C2922="",0,IF(OR(ISNUMBER(SEARCH("resign",$N2922)),ISNUMBER(SEARCH("terminat",$N2922)),ISNUMBER(SEARCH("inactive",$N2922)),ISNUMBER(SEARCH("vacan",$N2922)),ISNUMBER(SEARCH("deceased",$N2922)),ISNUMBER(SEARCH("separated",$N2922))),0,1))</f>
        <v/>
      </c>
      <c r="S2922">
        <f>IF(OR($R2922=0,NOT(ISNUMBER($I2922))),"",IFERROR(DATEDIF($I2922,DATE(FY,1,1),"y"),""))</f>
        <v/>
      </c>
      <c r="T2922">
        <f>IF(OR($R2922=0,NOT(ISNUMBER($J2922))),"",IFERROR(DATEDIF($J2922,DATE(FY,1,1),"y"),0))</f>
        <v/>
      </c>
      <c r="U2922" s="38">
        <f>IF(OR($R2922=0,NOT(ISNUMBER($I2922))),0,IF(YEAR($I2922)+IF($Q2922=1,RetAgeO,RetAgeE)=FY,MONTH($I2922),IF(YEAR($I2922)+IF($Q2922=1,RetAgeO,RetAgeE)&lt;FY,1,0)))</f>
        <v/>
      </c>
      <c r="V2922" s="38">
        <f>IF(OR($R2922=0,NOT(ISNUMBER($K2922))),0,IF(YEAR($K2922)=FY,MONTH($K2922),IF(YEAR($K2922)&lt;FY,1,0)))</f>
        <v/>
      </c>
      <c r="W2922" s="38">
        <f>IF($R2922=0,0,MIN(12,IF(AND(ISNUMBER($O2922),$O2922&gt;=1,$O2922&lt;=12),INT($O2922),12),IF(AND(RetireExit="Yes",$U2922&gt;0),$U2922,12),IF(AND(ContractExit="Yes",$V2922&gt;0),$V2922,12)))</f>
        <v/>
      </c>
      <c r="X2922" s="37">
        <f>IF(ISNUMBER($P2922),$P2922,IncPct)</f>
        <v/>
      </c>
      <c r="Y2922" s="39">
        <f>IF($W2922=0,0,MAX(0,MIN($W2922,IncMonth-1))+MAX(0,$W2922-IncMonth+1)*(1+$X2922))</f>
        <v/>
      </c>
      <c r="Z2922" s="40">
        <f>IF($C2922="",0,IFERROR(INDEX(Departments!$B$5:$B$54,MATCH($C2922,Departments!$A$5:$A$54,0)),0))</f>
        <v/>
      </c>
      <c r="AA2922" s="41">
        <f>N($L2922)*$Y2922</f>
        <v/>
      </c>
      <c r="AB2922" s="41">
        <f>N($M2922)*$Y2922</f>
        <v/>
      </c>
      <c r="AC2922" s="41">
        <f>$AA2922*$Z2922</f>
        <v/>
      </c>
      <c r="AD2922" s="41">
        <f>$AA2922*BonusMonths/12</f>
        <v/>
      </c>
      <c r="AE2922" s="41">
        <f>($AA2922+SI_Gross*$AB2922)*IF($Q2922=1,SI_O,SI_E)</f>
        <v/>
      </c>
      <c r="AF2922" s="41">
        <f>IF($Q2922=1,0,$AA2922*EOSB)</f>
        <v/>
      </c>
      <c r="AG2922" s="41">
        <f>$AN2922*$W2922</f>
        <v/>
      </c>
      <c r="AH2922" s="41">
        <f>SUM($AA2922:$AG2922)</f>
        <v/>
      </c>
      <c r="AI2922" s="41">
        <f>12*($AM2922+$AN2922)</f>
        <v/>
      </c>
      <c r="AJ2922" s="41">
        <f>$AM2922*((IncMonth-1)+(13-IncMonth)*(1+$X2922))+12*$AN2922</f>
        <v/>
      </c>
      <c r="AK2922" s="41">
        <f>IF($R2922=1,N($L2922)+N($M2922),0)</f>
        <v/>
      </c>
      <c r="AL2922">
        <f>IF($C2922="","",IF(N($L2922)&lt;=0,"Basic salary missing",IF(ISNA(MATCH($C2922,Departments!$A$5:$A$54,0)),"Department not on Departments sheet",IF(AND($I2922&lt;&gt;"",NOT(ISNUMBER($I2922))),"Date of birth is text, not a date",IF(AND($K2922&lt;&gt;"",NOT(ISNUMBER($K2922))),"Contract end is text, not a date","")))))</f>
        <v/>
      </c>
      <c r="AM2922" s="41">
        <f>IF($R2922=0,0,N($L2922)*(1+$Z2922+BonusMonths/12+IF($Q2922=1,0,EOSB))+N($M2922)+(N($L2922)+SI_Gross*N($M2922))*IF($Q2922=1,SI_O,SI_E))</f>
        <v/>
      </c>
      <c r="AN2922" s="41">
        <f>IF($R2922=0,0,(IF($Q2922=1,MedO,MedE+Ticket)+Training)/12)</f>
        <v/>
      </c>
    </row>
    <row r="2923">
      <c r="I2923" s="35" t="n"/>
      <c r="J2923" s="35" t="n"/>
      <c r="K2923" s="35" t="n"/>
      <c r="L2923" s="36" t="n"/>
      <c r="M2923" s="36" t="n"/>
      <c r="P2923" s="37" t="n"/>
      <c r="Q2923" s="38">
        <f>IF($C2923="",0,IF(OR(LOWER(TRIM($G2923))="omani",LOWER(TRIM($G2923))="oman",LOWER(TRIM($G2923))="om",LOWER(TRIM($G2923))="local"),1,0))</f>
        <v/>
      </c>
      <c r="R2923" s="38">
        <f>IF($C2923="",0,IF(OR(ISNUMBER(SEARCH("resign",$N2923)),ISNUMBER(SEARCH("terminat",$N2923)),ISNUMBER(SEARCH("inactive",$N2923)),ISNUMBER(SEARCH("vacan",$N2923)),ISNUMBER(SEARCH("deceased",$N2923)),ISNUMBER(SEARCH("separated",$N2923))),0,1))</f>
        <v/>
      </c>
      <c r="S2923">
        <f>IF(OR($R2923=0,NOT(ISNUMBER($I2923))),"",IFERROR(DATEDIF($I2923,DATE(FY,1,1),"y"),""))</f>
        <v/>
      </c>
      <c r="T2923">
        <f>IF(OR($R2923=0,NOT(ISNUMBER($J2923))),"",IFERROR(DATEDIF($J2923,DATE(FY,1,1),"y"),0))</f>
        <v/>
      </c>
      <c r="U2923" s="38">
        <f>IF(OR($R2923=0,NOT(ISNUMBER($I2923))),0,IF(YEAR($I2923)+IF($Q2923=1,RetAgeO,RetAgeE)=FY,MONTH($I2923),IF(YEAR($I2923)+IF($Q2923=1,RetAgeO,RetAgeE)&lt;FY,1,0)))</f>
        <v/>
      </c>
      <c r="V2923" s="38">
        <f>IF(OR($R2923=0,NOT(ISNUMBER($K2923))),0,IF(YEAR($K2923)=FY,MONTH($K2923),IF(YEAR($K2923)&lt;FY,1,0)))</f>
        <v/>
      </c>
      <c r="W2923" s="38">
        <f>IF($R2923=0,0,MIN(12,IF(AND(ISNUMBER($O2923),$O2923&gt;=1,$O2923&lt;=12),INT($O2923),12),IF(AND(RetireExit="Yes",$U2923&gt;0),$U2923,12),IF(AND(ContractExit="Yes",$V2923&gt;0),$V2923,12)))</f>
        <v/>
      </c>
      <c r="X2923" s="37">
        <f>IF(ISNUMBER($P2923),$P2923,IncPct)</f>
        <v/>
      </c>
      <c r="Y2923" s="39">
        <f>IF($W2923=0,0,MAX(0,MIN($W2923,IncMonth-1))+MAX(0,$W2923-IncMonth+1)*(1+$X2923))</f>
        <v/>
      </c>
      <c r="Z2923" s="40">
        <f>IF($C2923="",0,IFERROR(INDEX(Departments!$B$5:$B$54,MATCH($C2923,Departments!$A$5:$A$54,0)),0))</f>
        <v/>
      </c>
      <c r="AA2923" s="41">
        <f>N($L2923)*$Y2923</f>
        <v/>
      </c>
      <c r="AB2923" s="41">
        <f>N($M2923)*$Y2923</f>
        <v/>
      </c>
      <c r="AC2923" s="41">
        <f>$AA2923*$Z2923</f>
        <v/>
      </c>
      <c r="AD2923" s="41">
        <f>$AA2923*BonusMonths/12</f>
        <v/>
      </c>
      <c r="AE2923" s="41">
        <f>($AA2923+SI_Gross*$AB2923)*IF($Q2923=1,SI_O,SI_E)</f>
        <v/>
      </c>
      <c r="AF2923" s="41">
        <f>IF($Q2923=1,0,$AA2923*EOSB)</f>
        <v/>
      </c>
      <c r="AG2923" s="41">
        <f>$AN2923*$W2923</f>
        <v/>
      </c>
      <c r="AH2923" s="41">
        <f>SUM($AA2923:$AG2923)</f>
        <v/>
      </c>
      <c r="AI2923" s="41">
        <f>12*($AM2923+$AN2923)</f>
        <v/>
      </c>
      <c r="AJ2923" s="41">
        <f>$AM2923*((IncMonth-1)+(13-IncMonth)*(1+$X2923))+12*$AN2923</f>
        <v/>
      </c>
      <c r="AK2923" s="41">
        <f>IF($R2923=1,N($L2923)+N($M2923),0)</f>
        <v/>
      </c>
      <c r="AL2923">
        <f>IF($C2923="","",IF(N($L2923)&lt;=0,"Basic salary missing",IF(ISNA(MATCH($C2923,Departments!$A$5:$A$54,0)),"Department not on Departments sheet",IF(AND($I2923&lt;&gt;"",NOT(ISNUMBER($I2923))),"Date of birth is text, not a date",IF(AND($K2923&lt;&gt;"",NOT(ISNUMBER($K2923))),"Contract end is text, not a date","")))))</f>
        <v/>
      </c>
      <c r="AM2923" s="41">
        <f>IF($R2923=0,0,N($L2923)*(1+$Z2923+BonusMonths/12+IF($Q2923=1,0,EOSB))+N($M2923)+(N($L2923)+SI_Gross*N($M2923))*IF($Q2923=1,SI_O,SI_E))</f>
        <v/>
      </c>
      <c r="AN2923" s="41">
        <f>IF($R2923=0,0,(IF($Q2923=1,MedO,MedE+Ticket)+Training)/12)</f>
        <v/>
      </c>
    </row>
    <row r="2924">
      <c r="I2924" s="35" t="n"/>
      <c r="J2924" s="35" t="n"/>
      <c r="K2924" s="35" t="n"/>
      <c r="L2924" s="36" t="n"/>
      <c r="M2924" s="36" t="n"/>
      <c r="P2924" s="37" t="n"/>
      <c r="Q2924" s="38">
        <f>IF($C2924="",0,IF(OR(LOWER(TRIM($G2924))="omani",LOWER(TRIM($G2924))="oman",LOWER(TRIM($G2924))="om",LOWER(TRIM($G2924))="local"),1,0))</f>
        <v/>
      </c>
      <c r="R2924" s="38">
        <f>IF($C2924="",0,IF(OR(ISNUMBER(SEARCH("resign",$N2924)),ISNUMBER(SEARCH("terminat",$N2924)),ISNUMBER(SEARCH("inactive",$N2924)),ISNUMBER(SEARCH("vacan",$N2924)),ISNUMBER(SEARCH("deceased",$N2924)),ISNUMBER(SEARCH("separated",$N2924))),0,1))</f>
        <v/>
      </c>
      <c r="S2924">
        <f>IF(OR($R2924=0,NOT(ISNUMBER($I2924))),"",IFERROR(DATEDIF($I2924,DATE(FY,1,1),"y"),""))</f>
        <v/>
      </c>
      <c r="T2924">
        <f>IF(OR($R2924=0,NOT(ISNUMBER($J2924))),"",IFERROR(DATEDIF($J2924,DATE(FY,1,1),"y"),0))</f>
        <v/>
      </c>
      <c r="U2924" s="38">
        <f>IF(OR($R2924=0,NOT(ISNUMBER($I2924))),0,IF(YEAR($I2924)+IF($Q2924=1,RetAgeO,RetAgeE)=FY,MONTH($I2924),IF(YEAR($I2924)+IF($Q2924=1,RetAgeO,RetAgeE)&lt;FY,1,0)))</f>
        <v/>
      </c>
      <c r="V2924" s="38">
        <f>IF(OR($R2924=0,NOT(ISNUMBER($K2924))),0,IF(YEAR($K2924)=FY,MONTH($K2924),IF(YEAR($K2924)&lt;FY,1,0)))</f>
        <v/>
      </c>
      <c r="W2924" s="38">
        <f>IF($R2924=0,0,MIN(12,IF(AND(ISNUMBER($O2924),$O2924&gt;=1,$O2924&lt;=12),INT($O2924),12),IF(AND(RetireExit="Yes",$U2924&gt;0),$U2924,12),IF(AND(ContractExit="Yes",$V2924&gt;0),$V2924,12)))</f>
        <v/>
      </c>
      <c r="X2924" s="37">
        <f>IF(ISNUMBER($P2924),$P2924,IncPct)</f>
        <v/>
      </c>
      <c r="Y2924" s="39">
        <f>IF($W2924=0,0,MAX(0,MIN($W2924,IncMonth-1))+MAX(0,$W2924-IncMonth+1)*(1+$X2924))</f>
        <v/>
      </c>
      <c r="Z2924" s="40">
        <f>IF($C2924="",0,IFERROR(INDEX(Departments!$B$5:$B$54,MATCH($C2924,Departments!$A$5:$A$54,0)),0))</f>
        <v/>
      </c>
      <c r="AA2924" s="41">
        <f>N($L2924)*$Y2924</f>
        <v/>
      </c>
      <c r="AB2924" s="41">
        <f>N($M2924)*$Y2924</f>
        <v/>
      </c>
      <c r="AC2924" s="41">
        <f>$AA2924*$Z2924</f>
        <v/>
      </c>
      <c r="AD2924" s="41">
        <f>$AA2924*BonusMonths/12</f>
        <v/>
      </c>
      <c r="AE2924" s="41">
        <f>($AA2924+SI_Gross*$AB2924)*IF($Q2924=1,SI_O,SI_E)</f>
        <v/>
      </c>
      <c r="AF2924" s="41">
        <f>IF($Q2924=1,0,$AA2924*EOSB)</f>
        <v/>
      </c>
      <c r="AG2924" s="41">
        <f>$AN2924*$W2924</f>
        <v/>
      </c>
      <c r="AH2924" s="41">
        <f>SUM($AA2924:$AG2924)</f>
        <v/>
      </c>
      <c r="AI2924" s="41">
        <f>12*($AM2924+$AN2924)</f>
        <v/>
      </c>
      <c r="AJ2924" s="41">
        <f>$AM2924*((IncMonth-1)+(13-IncMonth)*(1+$X2924))+12*$AN2924</f>
        <v/>
      </c>
      <c r="AK2924" s="41">
        <f>IF($R2924=1,N($L2924)+N($M2924),0)</f>
        <v/>
      </c>
      <c r="AL2924">
        <f>IF($C2924="","",IF(N($L2924)&lt;=0,"Basic salary missing",IF(ISNA(MATCH($C2924,Departments!$A$5:$A$54,0)),"Department not on Departments sheet",IF(AND($I2924&lt;&gt;"",NOT(ISNUMBER($I2924))),"Date of birth is text, not a date",IF(AND($K2924&lt;&gt;"",NOT(ISNUMBER($K2924))),"Contract end is text, not a date","")))))</f>
        <v/>
      </c>
      <c r="AM2924" s="41">
        <f>IF($R2924=0,0,N($L2924)*(1+$Z2924+BonusMonths/12+IF($Q2924=1,0,EOSB))+N($M2924)+(N($L2924)+SI_Gross*N($M2924))*IF($Q2924=1,SI_O,SI_E))</f>
        <v/>
      </c>
      <c r="AN2924" s="41">
        <f>IF($R2924=0,0,(IF($Q2924=1,MedO,MedE+Ticket)+Training)/12)</f>
        <v/>
      </c>
    </row>
    <row r="2925">
      <c r="I2925" s="35" t="n"/>
      <c r="J2925" s="35" t="n"/>
      <c r="K2925" s="35" t="n"/>
      <c r="L2925" s="36" t="n"/>
      <c r="M2925" s="36" t="n"/>
      <c r="P2925" s="37" t="n"/>
      <c r="Q2925" s="38">
        <f>IF($C2925="",0,IF(OR(LOWER(TRIM($G2925))="omani",LOWER(TRIM($G2925))="oman",LOWER(TRIM($G2925))="om",LOWER(TRIM($G2925))="local"),1,0))</f>
        <v/>
      </c>
      <c r="R2925" s="38">
        <f>IF($C2925="",0,IF(OR(ISNUMBER(SEARCH("resign",$N2925)),ISNUMBER(SEARCH("terminat",$N2925)),ISNUMBER(SEARCH("inactive",$N2925)),ISNUMBER(SEARCH("vacan",$N2925)),ISNUMBER(SEARCH("deceased",$N2925)),ISNUMBER(SEARCH("separated",$N2925))),0,1))</f>
        <v/>
      </c>
      <c r="S2925">
        <f>IF(OR($R2925=0,NOT(ISNUMBER($I2925))),"",IFERROR(DATEDIF($I2925,DATE(FY,1,1),"y"),""))</f>
        <v/>
      </c>
      <c r="T2925">
        <f>IF(OR($R2925=0,NOT(ISNUMBER($J2925))),"",IFERROR(DATEDIF($J2925,DATE(FY,1,1),"y"),0))</f>
        <v/>
      </c>
      <c r="U2925" s="38">
        <f>IF(OR($R2925=0,NOT(ISNUMBER($I2925))),0,IF(YEAR($I2925)+IF($Q2925=1,RetAgeO,RetAgeE)=FY,MONTH($I2925),IF(YEAR($I2925)+IF($Q2925=1,RetAgeO,RetAgeE)&lt;FY,1,0)))</f>
        <v/>
      </c>
      <c r="V2925" s="38">
        <f>IF(OR($R2925=0,NOT(ISNUMBER($K2925))),0,IF(YEAR($K2925)=FY,MONTH($K2925),IF(YEAR($K2925)&lt;FY,1,0)))</f>
        <v/>
      </c>
      <c r="W2925" s="38">
        <f>IF($R2925=0,0,MIN(12,IF(AND(ISNUMBER($O2925),$O2925&gt;=1,$O2925&lt;=12),INT($O2925),12),IF(AND(RetireExit="Yes",$U2925&gt;0),$U2925,12),IF(AND(ContractExit="Yes",$V2925&gt;0),$V2925,12)))</f>
        <v/>
      </c>
      <c r="X2925" s="37">
        <f>IF(ISNUMBER($P2925),$P2925,IncPct)</f>
        <v/>
      </c>
      <c r="Y2925" s="39">
        <f>IF($W2925=0,0,MAX(0,MIN($W2925,IncMonth-1))+MAX(0,$W2925-IncMonth+1)*(1+$X2925))</f>
        <v/>
      </c>
      <c r="Z2925" s="40">
        <f>IF($C2925="",0,IFERROR(INDEX(Departments!$B$5:$B$54,MATCH($C2925,Departments!$A$5:$A$54,0)),0))</f>
        <v/>
      </c>
      <c r="AA2925" s="41">
        <f>N($L2925)*$Y2925</f>
        <v/>
      </c>
      <c r="AB2925" s="41">
        <f>N($M2925)*$Y2925</f>
        <v/>
      </c>
      <c r="AC2925" s="41">
        <f>$AA2925*$Z2925</f>
        <v/>
      </c>
      <c r="AD2925" s="41">
        <f>$AA2925*BonusMonths/12</f>
        <v/>
      </c>
      <c r="AE2925" s="41">
        <f>($AA2925+SI_Gross*$AB2925)*IF($Q2925=1,SI_O,SI_E)</f>
        <v/>
      </c>
      <c r="AF2925" s="41">
        <f>IF($Q2925=1,0,$AA2925*EOSB)</f>
        <v/>
      </c>
      <c r="AG2925" s="41">
        <f>$AN2925*$W2925</f>
        <v/>
      </c>
      <c r="AH2925" s="41">
        <f>SUM($AA2925:$AG2925)</f>
        <v/>
      </c>
      <c r="AI2925" s="41">
        <f>12*($AM2925+$AN2925)</f>
        <v/>
      </c>
      <c r="AJ2925" s="41">
        <f>$AM2925*((IncMonth-1)+(13-IncMonth)*(1+$X2925))+12*$AN2925</f>
        <v/>
      </c>
      <c r="AK2925" s="41">
        <f>IF($R2925=1,N($L2925)+N($M2925),0)</f>
        <v/>
      </c>
      <c r="AL2925">
        <f>IF($C2925="","",IF(N($L2925)&lt;=0,"Basic salary missing",IF(ISNA(MATCH($C2925,Departments!$A$5:$A$54,0)),"Department not on Departments sheet",IF(AND($I2925&lt;&gt;"",NOT(ISNUMBER($I2925))),"Date of birth is text, not a date",IF(AND($K2925&lt;&gt;"",NOT(ISNUMBER($K2925))),"Contract end is text, not a date","")))))</f>
        <v/>
      </c>
      <c r="AM2925" s="41">
        <f>IF($R2925=0,0,N($L2925)*(1+$Z2925+BonusMonths/12+IF($Q2925=1,0,EOSB))+N($M2925)+(N($L2925)+SI_Gross*N($M2925))*IF($Q2925=1,SI_O,SI_E))</f>
        <v/>
      </c>
      <c r="AN2925" s="41">
        <f>IF($R2925=0,0,(IF($Q2925=1,MedO,MedE+Ticket)+Training)/12)</f>
        <v/>
      </c>
    </row>
    <row r="2926">
      <c r="I2926" s="35" t="n"/>
      <c r="J2926" s="35" t="n"/>
      <c r="K2926" s="35" t="n"/>
      <c r="L2926" s="36" t="n"/>
      <c r="M2926" s="36" t="n"/>
      <c r="P2926" s="37" t="n"/>
      <c r="Q2926" s="38">
        <f>IF($C2926="",0,IF(OR(LOWER(TRIM($G2926))="omani",LOWER(TRIM($G2926))="oman",LOWER(TRIM($G2926))="om",LOWER(TRIM($G2926))="local"),1,0))</f>
        <v/>
      </c>
      <c r="R2926" s="38">
        <f>IF($C2926="",0,IF(OR(ISNUMBER(SEARCH("resign",$N2926)),ISNUMBER(SEARCH("terminat",$N2926)),ISNUMBER(SEARCH("inactive",$N2926)),ISNUMBER(SEARCH("vacan",$N2926)),ISNUMBER(SEARCH("deceased",$N2926)),ISNUMBER(SEARCH("separated",$N2926))),0,1))</f>
        <v/>
      </c>
      <c r="S2926">
        <f>IF(OR($R2926=0,NOT(ISNUMBER($I2926))),"",IFERROR(DATEDIF($I2926,DATE(FY,1,1),"y"),""))</f>
        <v/>
      </c>
      <c r="T2926">
        <f>IF(OR($R2926=0,NOT(ISNUMBER($J2926))),"",IFERROR(DATEDIF($J2926,DATE(FY,1,1),"y"),0))</f>
        <v/>
      </c>
      <c r="U2926" s="38">
        <f>IF(OR($R2926=0,NOT(ISNUMBER($I2926))),0,IF(YEAR($I2926)+IF($Q2926=1,RetAgeO,RetAgeE)=FY,MONTH($I2926),IF(YEAR($I2926)+IF($Q2926=1,RetAgeO,RetAgeE)&lt;FY,1,0)))</f>
        <v/>
      </c>
      <c r="V2926" s="38">
        <f>IF(OR($R2926=0,NOT(ISNUMBER($K2926))),0,IF(YEAR($K2926)=FY,MONTH($K2926),IF(YEAR($K2926)&lt;FY,1,0)))</f>
        <v/>
      </c>
      <c r="W2926" s="38">
        <f>IF($R2926=0,0,MIN(12,IF(AND(ISNUMBER($O2926),$O2926&gt;=1,$O2926&lt;=12),INT($O2926),12),IF(AND(RetireExit="Yes",$U2926&gt;0),$U2926,12),IF(AND(ContractExit="Yes",$V2926&gt;0),$V2926,12)))</f>
        <v/>
      </c>
      <c r="X2926" s="37">
        <f>IF(ISNUMBER($P2926),$P2926,IncPct)</f>
        <v/>
      </c>
      <c r="Y2926" s="39">
        <f>IF($W2926=0,0,MAX(0,MIN($W2926,IncMonth-1))+MAX(0,$W2926-IncMonth+1)*(1+$X2926))</f>
        <v/>
      </c>
      <c r="Z2926" s="40">
        <f>IF($C2926="",0,IFERROR(INDEX(Departments!$B$5:$B$54,MATCH($C2926,Departments!$A$5:$A$54,0)),0))</f>
        <v/>
      </c>
      <c r="AA2926" s="41">
        <f>N($L2926)*$Y2926</f>
        <v/>
      </c>
      <c r="AB2926" s="41">
        <f>N($M2926)*$Y2926</f>
        <v/>
      </c>
      <c r="AC2926" s="41">
        <f>$AA2926*$Z2926</f>
        <v/>
      </c>
      <c r="AD2926" s="41">
        <f>$AA2926*BonusMonths/12</f>
        <v/>
      </c>
      <c r="AE2926" s="41">
        <f>($AA2926+SI_Gross*$AB2926)*IF($Q2926=1,SI_O,SI_E)</f>
        <v/>
      </c>
      <c r="AF2926" s="41">
        <f>IF($Q2926=1,0,$AA2926*EOSB)</f>
        <v/>
      </c>
      <c r="AG2926" s="41">
        <f>$AN2926*$W2926</f>
        <v/>
      </c>
      <c r="AH2926" s="41">
        <f>SUM($AA2926:$AG2926)</f>
        <v/>
      </c>
      <c r="AI2926" s="41">
        <f>12*($AM2926+$AN2926)</f>
        <v/>
      </c>
      <c r="AJ2926" s="41">
        <f>$AM2926*((IncMonth-1)+(13-IncMonth)*(1+$X2926))+12*$AN2926</f>
        <v/>
      </c>
      <c r="AK2926" s="41">
        <f>IF($R2926=1,N($L2926)+N($M2926),0)</f>
        <v/>
      </c>
      <c r="AL2926">
        <f>IF($C2926="","",IF(N($L2926)&lt;=0,"Basic salary missing",IF(ISNA(MATCH($C2926,Departments!$A$5:$A$54,0)),"Department not on Departments sheet",IF(AND($I2926&lt;&gt;"",NOT(ISNUMBER($I2926))),"Date of birth is text, not a date",IF(AND($K2926&lt;&gt;"",NOT(ISNUMBER($K2926))),"Contract end is text, not a date","")))))</f>
        <v/>
      </c>
      <c r="AM2926" s="41">
        <f>IF($R2926=0,0,N($L2926)*(1+$Z2926+BonusMonths/12+IF($Q2926=1,0,EOSB))+N($M2926)+(N($L2926)+SI_Gross*N($M2926))*IF($Q2926=1,SI_O,SI_E))</f>
        <v/>
      </c>
      <c r="AN2926" s="41">
        <f>IF($R2926=0,0,(IF($Q2926=1,MedO,MedE+Ticket)+Training)/12)</f>
        <v/>
      </c>
    </row>
    <row r="2927">
      <c r="I2927" s="35" t="n"/>
      <c r="J2927" s="35" t="n"/>
      <c r="K2927" s="35" t="n"/>
      <c r="L2927" s="36" t="n"/>
      <c r="M2927" s="36" t="n"/>
      <c r="P2927" s="37" t="n"/>
      <c r="Q2927" s="38">
        <f>IF($C2927="",0,IF(OR(LOWER(TRIM($G2927))="omani",LOWER(TRIM($G2927))="oman",LOWER(TRIM($G2927))="om",LOWER(TRIM($G2927))="local"),1,0))</f>
        <v/>
      </c>
      <c r="R2927" s="38">
        <f>IF($C2927="",0,IF(OR(ISNUMBER(SEARCH("resign",$N2927)),ISNUMBER(SEARCH("terminat",$N2927)),ISNUMBER(SEARCH("inactive",$N2927)),ISNUMBER(SEARCH("vacan",$N2927)),ISNUMBER(SEARCH("deceased",$N2927)),ISNUMBER(SEARCH("separated",$N2927))),0,1))</f>
        <v/>
      </c>
      <c r="S2927">
        <f>IF(OR($R2927=0,NOT(ISNUMBER($I2927))),"",IFERROR(DATEDIF($I2927,DATE(FY,1,1),"y"),""))</f>
        <v/>
      </c>
      <c r="T2927">
        <f>IF(OR($R2927=0,NOT(ISNUMBER($J2927))),"",IFERROR(DATEDIF($J2927,DATE(FY,1,1),"y"),0))</f>
        <v/>
      </c>
      <c r="U2927" s="38">
        <f>IF(OR($R2927=0,NOT(ISNUMBER($I2927))),0,IF(YEAR($I2927)+IF($Q2927=1,RetAgeO,RetAgeE)=FY,MONTH($I2927),IF(YEAR($I2927)+IF($Q2927=1,RetAgeO,RetAgeE)&lt;FY,1,0)))</f>
        <v/>
      </c>
      <c r="V2927" s="38">
        <f>IF(OR($R2927=0,NOT(ISNUMBER($K2927))),0,IF(YEAR($K2927)=FY,MONTH($K2927),IF(YEAR($K2927)&lt;FY,1,0)))</f>
        <v/>
      </c>
      <c r="W2927" s="38">
        <f>IF($R2927=0,0,MIN(12,IF(AND(ISNUMBER($O2927),$O2927&gt;=1,$O2927&lt;=12),INT($O2927),12),IF(AND(RetireExit="Yes",$U2927&gt;0),$U2927,12),IF(AND(ContractExit="Yes",$V2927&gt;0),$V2927,12)))</f>
        <v/>
      </c>
      <c r="X2927" s="37">
        <f>IF(ISNUMBER($P2927),$P2927,IncPct)</f>
        <v/>
      </c>
      <c r="Y2927" s="39">
        <f>IF($W2927=0,0,MAX(0,MIN($W2927,IncMonth-1))+MAX(0,$W2927-IncMonth+1)*(1+$X2927))</f>
        <v/>
      </c>
      <c r="Z2927" s="40">
        <f>IF($C2927="",0,IFERROR(INDEX(Departments!$B$5:$B$54,MATCH($C2927,Departments!$A$5:$A$54,0)),0))</f>
        <v/>
      </c>
      <c r="AA2927" s="41">
        <f>N($L2927)*$Y2927</f>
        <v/>
      </c>
      <c r="AB2927" s="41">
        <f>N($M2927)*$Y2927</f>
        <v/>
      </c>
      <c r="AC2927" s="41">
        <f>$AA2927*$Z2927</f>
        <v/>
      </c>
      <c r="AD2927" s="41">
        <f>$AA2927*BonusMonths/12</f>
        <v/>
      </c>
      <c r="AE2927" s="41">
        <f>($AA2927+SI_Gross*$AB2927)*IF($Q2927=1,SI_O,SI_E)</f>
        <v/>
      </c>
      <c r="AF2927" s="41">
        <f>IF($Q2927=1,0,$AA2927*EOSB)</f>
        <v/>
      </c>
      <c r="AG2927" s="41">
        <f>$AN2927*$W2927</f>
        <v/>
      </c>
      <c r="AH2927" s="41">
        <f>SUM($AA2927:$AG2927)</f>
        <v/>
      </c>
      <c r="AI2927" s="41">
        <f>12*($AM2927+$AN2927)</f>
        <v/>
      </c>
      <c r="AJ2927" s="41">
        <f>$AM2927*((IncMonth-1)+(13-IncMonth)*(1+$X2927))+12*$AN2927</f>
        <v/>
      </c>
      <c r="AK2927" s="41">
        <f>IF($R2927=1,N($L2927)+N($M2927),0)</f>
        <v/>
      </c>
      <c r="AL2927">
        <f>IF($C2927="","",IF(N($L2927)&lt;=0,"Basic salary missing",IF(ISNA(MATCH($C2927,Departments!$A$5:$A$54,0)),"Department not on Departments sheet",IF(AND($I2927&lt;&gt;"",NOT(ISNUMBER($I2927))),"Date of birth is text, not a date",IF(AND($K2927&lt;&gt;"",NOT(ISNUMBER($K2927))),"Contract end is text, not a date","")))))</f>
        <v/>
      </c>
      <c r="AM2927" s="41">
        <f>IF($R2927=0,0,N($L2927)*(1+$Z2927+BonusMonths/12+IF($Q2927=1,0,EOSB))+N($M2927)+(N($L2927)+SI_Gross*N($M2927))*IF($Q2927=1,SI_O,SI_E))</f>
        <v/>
      </c>
      <c r="AN2927" s="41">
        <f>IF($R2927=0,0,(IF($Q2927=1,MedO,MedE+Ticket)+Training)/12)</f>
        <v/>
      </c>
    </row>
    <row r="2928">
      <c r="I2928" s="35" t="n"/>
      <c r="J2928" s="35" t="n"/>
      <c r="K2928" s="35" t="n"/>
      <c r="L2928" s="36" t="n"/>
      <c r="M2928" s="36" t="n"/>
      <c r="P2928" s="37" t="n"/>
      <c r="Q2928" s="38">
        <f>IF($C2928="",0,IF(OR(LOWER(TRIM($G2928))="omani",LOWER(TRIM($G2928))="oman",LOWER(TRIM($G2928))="om",LOWER(TRIM($G2928))="local"),1,0))</f>
        <v/>
      </c>
      <c r="R2928" s="38">
        <f>IF($C2928="",0,IF(OR(ISNUMBER(SEARCH("resign",$N2928)),ISNUMBER(SEARCH("terminat",$N2928)),ISNUMBER(SEARCH("inactive",$N2928)),ISNUMBER(SEARCH("vacan",$N2928)),ISNUMBER(SEARCH("deceased",$N2928)),ISNUMBER(SEARCH("separated",$N2928))),0,1))</f>
        <v/>
      </c>
      <c r="S2928">
        <f>IF(OR($R2928=0,NOT(ISNUMBER($I2928))),"",IFERROR(DATEDIF($I2928,DATE(FY,1,1),"y"),""))</f>
        <v/>
      </c>
      <c r="T2928">
        <f>IF(OR($R2928=0,NOT(ISNUMBER($J2928))),"",IFERROR(DATEDIF($J2928,DATE(FY,1,1),"y"),0))</f>
        <v/>
      </c>
      <c r="U2928" s="38">
        <f>IF(OR($R2928=0,NOT(ISNUMBER($I2928))),0,IF(YEAR($I2928)+IF($Q2928=1,RetAgeO,RetAgeE)=FY,MONTH($I2928),IF(YEAR($I2928)+IF($Q2928=1,RetAgeO,RetAgeE)&lt;FY,1,0)))</f>
        <v/>
      </c>
      <c r="V2928" s="38">
        <f>IF(OR($R2928=0,NOT(ISNUMBER($K2928))),0,IF(YEAR($K2928)=FY,MONTH($K2928),IF(YEAR($K2928)&lt;FY,1,0)))</f>
        <v/>
      </c>
      <c r="W2928" s="38">
        <f>IF($R2928=0,0,MIN(12,IF(AND(ISNUMBER($O2928),$O2928&gt;=1,$O2928&lt;=12),INT($O2928),12),IF(AND(RetireExit="Yes",$U2928&gt;0),$U2928,12),IF(AND(ContractExit="Yes",$V2928&gt;0),$V2928,12)))</f>
        <v/>
      </c>
      <c r="X2928" s="37">
        <f>IF(ISNUMBER($P2928),$P2928,IncPct)</f>
        <v/>
      </c>
      <c r="Y2928" s="39">
        <f>IF($W2928=0,0,MAX(0,MIN($W2928,IncMonth-1))+MAX(0,$W2928-IncMonth+1)*(1+$X2928))</f>
        <v/>
      </c>
      <c r="Z2928" s="40">
        <f>IF($C2928="",0,IFERROR(INDEX(Departments!$B$5:$B$54,MATCH($C2928,Departments!$A$5:$A$54,0)),0))</f>
        <v/>
      </c>
      <c r="AA2928" s="41">
        <f>N($L2928)*$Y2928</f>
        <v/>
      </c>
      <c r="AB2928" s="41">
        <f>N($M2928)*$Y2928</f>
        <v/>
      </c>
      <c r="AC2928" s="41">
        <f>$AA2928*$Z2928</f>
        <v/>
      </c>
      <c r="AD2928" s="41">
        <f>$AA2928*BonusMonths/12</f>
        <v/>
      </c>
      <c r="AE2928" s="41">
        <f>($AA2928+SI_Gross*$AB2928)*IF($Q2928=1,SI_O,SI_E)</f>
        <v/>
      </c>
      <c r="AF2928" s="41">
        <f>IF($Q2928=1,0,$AA2928*EOSB)</f>
        <v/>
      </c>
      <c r="AG2928" s="41">
        <f>$AN2928*$W2928</f>
        <v/>
      </c>
      <c r="AH2928" s="41">
        <f>SUM($AA2928:$AG2928)</f>
        <v/>
      </c>
      <c r="AI2928" s="41">
        <f>12*($AM2928+$AN2928)</f>
        <v/>
      </c>
      <c r="AJ2928" s="41">
        <f>$AM2928*((IncMonth-1)+(13-IncMonth)*(1+$X2928))+12*$AN2928</f>
        <v/>
      </c>
      <c r="AK2928" s="41">
        <f>IF($R2928=1,N($L2928)+N($M2928),0)</f>
        <v/>
      </c>
      <c r="AL2928">
        <f>IF($C2928="","",IF(N($L2928)&lt;=0,"Basic salary missing",IF(ISNA(MATCH($C2928,Departments!$A$5:$A$54,0)),"Department not on Departments sheet",IF(AND($I2928&lt;&gt;"",NOT(ISNUMBER($I2928))),"Date of birth is text, not a date",IF(AND($K2928&lt;&gt;"",NOT(ISNUMBER($K2928))),"Contract end is text, not a date","")))))</f>
        <v/>
      </c>
      <c r="AM2928" s="41">
        <f>IF($R2928=0,0,N($L2928)*(1+$Z2928+BonusMonths/12+IF($Q2928=1,0,EOSB))+N($M2928)+(N($L2928)+SI_Gross*N($M2928))*IF($Q2928=1,SI_O,SI_E))</f>
        <v/>
      </c>
      <c r="AN2928" s="41">
        <f>IF($R2928=0,0,(IF($Q2928=1,MedO,MedE+Ticket)+Training)/12)</f>
        <v/>
      </c>
    </row>
    <row r="2929">
      <c r="I2929" s="35" t="n"/>
      <c r="J2929" s="35" t="n"/>
      <c r="K2929" s="35" t="n"/>
      <c r="L2929" s="36" t="n"/>
      <c r="M2929" s="36" t="n"/>
      <c r="P2929" s="37" t="n"/>
      <c r="Q2929" s="38">
        <f>IF($C2929="",0,IF(OR(LOWER(TRIM($G2929))="omani",LOWER(TRIM($G2929))="oman",LOWER(TRIM($G2929))="om",LOWER(TRIM($G2929))="local"),1,0))</f>
        <v/>
      </c>
      <c r="R2929" s="38">
        <f>IF($C2929="",0,IF(OR(ISNUMBER(SEARCH("resign",$N2929)),ISNUMBER(SEARCH("terminat",$N2929)),ISNUMBER(SEARCH("inactive",$N2929)),ISNUMBER(SEARCH("vacan",$N2929)),ISNUMBER(SEARCH("deceased",$N2929)),ISNUMBER(SEARCH("separated",$N2929))),0,1))</f>
        <v/>
      </c>
      <c r="S2929">
        <f>IF(OR($R2929=0,NOT(ISNUMBER($I2929))),"",IFERROR(DATEDIF($I2929,DATE(FY,1,1),"y"),""))</f>
        <v/>
      </c>
      <c r="T2929">
        <f>IF(OR($R2929=0,NOT(ISNUMBER($J2929))),"",IFERROR(DATEDIF($J2929,DATE(FY,1,1),"y"),0))</f>
        <v/>
      </c>
      <c r="U2929" s="38">
        <f>IF(OR($R2929=0,NOT(ISNUMBER($I2929))),0,IF(YEAR($I2929)+IF($Q2929=1,RetAgeO,RetAgeE)=FY,MONTH($I2929),IF(YEAR($I2929)+IF($Q2929=1,RetAgeO,RetAgeE)&lt;FY,1,0)))</f>
        <v/>
      </c>
      <c r="V2929" s="38">
        <f>IF(OR($R2929=0,NOT(ISNUMBER($K2929))),0,IF(YEAR($K2929)=FY,MONTH($K2929),IF(YEAR($K2929)&lt;FY,1,0)))</f>
        <v/>
      </c>
      <c r="W2929" s="38">
        <f>IF($R2929=0,0,MIN(12,IF(AND(ISNUMBER($O2929),$O2929&gt;=1,$O2929&lt;=12),INT($O2929),12),IF(AND(RetireExit="Yes",$U2929&gt;0),$U2929,12),IF(AND(ContractExit="Yes",$V2929&gt;0),$V2929,12)))</f>
        <v/>
      </c>
      <c r="X2929" s="37">
        <f>IF(ISNUMBER($P2929),$P2929,IncPct)</f>
        <v/>
      </c>
      <c r="Y2929" s="39">
        <f>IF($W2929=0,0,MAX(0,MIN($W2929,IncMonth-1))+MAX(0,$W2929-IncMonth+1)*(1+$X2929))</f>
        <v/>
      </c>
      <c r="Z2929" s="40">
        <f>IF($C2929="",0,IFERROR(INDEX(Departments!$B$5:$B$54,MATCH($C2929,Departments!$A$5:$A$54,0)),0))</f>
        <v/>
      </c>
      <c r="AA2929" s="41">
        <f>N($L2929)*$Y2929</f>
        <v/>
      </c>
      <c r="AB2929" s="41">
        <f>N($M2929)*$Y2929</f>
        <v/>
      </c>
      <c r="AC2929" s="41">
        <f>$AA2929*$Z2929</f>
        <v/>
      </c>
      <c r="AD2929" s="41">
        <f>$AA2929*BonusMonths/12</f>
        <v/>
      </c>
      <c r="AE2929" s="41">
        <f>($AA2929+SI_Gross*$AB2929)*IF($Q2929=1,SI_O,SI_E)</f>
        <v/>
      </c>
      <c r="AF2929" s="41">
        <f>IF($Q2929=1,0,$AA2929*EOSB)</f>
        <v/>
      </c>
      <c r="AG2929" s="41">
        <f>$AN2929*$W2929</f>
        <v/>
      </c>
      <c r="AH2929" s="41">
        <f>SUM($AA2929:$AG2929)</f>
        <v/>
      </c>
      <c r="AI2929" s="41">
        <f>12*($AM2929+$AN2929)</f>
        <v/>
      </c>
      <c r="AJ2929" s="41">
        <f>$AM2929*((IncMonth-1)+(13-IncMonth)*(1+$X2929))+12*$AN2929</f>
        <v/>
      </c>
      <c r="AK2929" s="41">
        <f>IF($R2929=1,N($L2929)+N($M2929),0)</f>
        <v/>
      </c>
      <c r="AL2929">
        <f>IF($C2929="","",IF(N($L2929)&lt;=0,"Basic salary missing",IF(ISNA(MATCH($C2929,Departments!$A$5:$A$54,0)),"Department not on Departments sheet",IF(AND($I2929&lt;&gt;"",NOT(ISNUMBER($I2929))),"Date of birth is text, not a date",IF(AND($K2929&lt;&gt;"",NOT(ISNUMBER($K2929))),"Contract end is text, not a date","")))))</f>
        <v/>
      </c>
      <c r="AM2929" s="41">
        <f>IF($R2929=0,0,N($L2929)*(1+$Z2929+BonusMonths/12+IF($Q2929=1,0,EOSB))+N($M2929)+(N($L2929)+SI_Gross*N($M2929))*IF($Q2929=1,SI_O,SI_E))</f>
        <v/>
      </c>
      <c r="AN2929" s="41">
        <f>IF($R2929=0,0,(IF($Q2929=1,MedO,MedE+Ticket)+Training)/12)</f>
        <v/>
      </c>
    </row>
    <row r="2930">
      <c r="I2930" s="35" t="n"/>
      <c r="J2930" s="35" t="n"/>
      <c r="K2930" s="35" t="n"/>
      <c r="L2930" s="36" t="n"/>
      <c r="M2930" s="36" t="n"/>
      <c r="P2930" s="37" t="n"/>
      <c r="Q2930" s="38">
        <f>IF($C2930="",0,IF(OR(LOWER(TRIM($G2930))="omani",LOWER(TRIM($G2930))="oman",LOWER(TRIM($G2930))="om",LOWER(TRIM($G2930))="local"),1,0))</f>
        <v/>
      </c>
      <c r="R2930" s="38">
        <f>IF($C2930="",0,IF(OR(ISNUMBER(SEARCH("resign",$N2930)),ISNUMBER(SEARCH("terminat",$N2930)),ISNUMBER(SEARCH("inactive",$N2930)),ISNUMBER(SEARCH("vacan",$N2930)),ISNUMBER(SEARCH("deceased",$N2930)),ISNUMBER(SEARCH("separated",$N2930))),0,1))</f>
        <v/>
      </c>
      <c r="S2930">
        <f>IF(OR($R2930=0,NOT(ISNUMBER($I2930))),"",IFERROR(DATEDIF($I2930,DATE(FY,1,1),"y"),""))</f>
        <v/>
      </c>
      <c r="T2930">
        <f>IF(OR($R2930=0,NOT(ISNUMBER($J2930))),"",IFERROR(DATEDIF($J2930,DATE(FY,1,1),"y"),0))</f>
        <v/>
      </c>
      <c r="U2930" s="38">
        <f>IF(OR($R2930=0,NOT(ISNUMBER($I2930))),0,IF(YEAR($I2930)+IF($Q2930=1,RetAgeO,RetAgeE)=FY,MONTH($I2930),IF(YEAR($I2930)+IF($Q2930=1,RetAgeO,RetAgeE)&lt;FY,1,0)))</f>
        <v/>
      </c>
      <c r="V2930" s="38">
        <f>IF(OR($R2930=0,NOT(ISNUMBER($K2930))),0,IF(YEAR($K2930)=FY,MONTH($K2930),IF(YEAR($K2930)&lt;FY,1,0)))</f>
        <v/>
      </c>
      <c r="W2930" s="38">
        <f>IF($R2930=0,0,MIN(12,IF(AND(ISNUMBER($O2930),$O2930&gt;=1,$O2930&lt;=12),INT($O2930),12),IF(AND(RetireExit="Yes",$U2930&gt;0),$U2930,12),IF(AND(ContractExit="Yes",$V2930&gt;0),$V2930,12)))</f>
        <v/>
      </c>
      <c r="X2930" s="37">
        <f>IF(ISNUMBER($P2930),$P2930,IncPct)</f>
        <v/>
      </c>
      <c r="Y2930" s="39">
        <f>IF($W2930=0,0,MAX(0,MIN($W2930,IncMonth-1))+MAX(0,$W2930-IncMonth+1)*(1+$X2930))</f>
        <v/>
      </c>
      <c r="Z2930" s="40">
        <f>IF($C2930="",0,IFERROR(INDEX(Departments!$B$5:$B$54,MATCH($C2930,Departments!$A$5:$A$54,0)),0))</f>
        <v/>
      </c>
      <c r="AA2930" s="41">
        <f>N($L2930)*$Y2930</f>
        <v/>
      </c>
      <c r="AB2930" s="41">
        <f>N($M2930)*$Y2930</f>
        <v/>
      </c>
      <c r="AC2930" s="41">
        <f>$AA2930*$Z2930</f>
        <v/>
      </c>
      <c r="AD2930" s="41">
        <f>$AA2930*BonusMonths/12</f>
        <v/>
      </c>
      <c r="AE2930" s="41">
        <f>($AA2930+SI_Gross*$AB2930)*IF($Q2930=1,SI_O,SI_E)</f>
        <v/>
      </c>
      <c r="AF2930" s="41">
        <f>IF($Q2930=1,0,$AA2930*EOSB)</f>
        <v/>
      </c>
      <c r="AG2930" s="41">
        <f>$AN2930*$W2930</f>
        <v/>
      </c>
      <c r="AH2930" s="41">
        <f>SUM($AA2930:$AG2930)</f>
        <v/>
      </c>
      <c r="AI2930" s="41">
        <f>12*($AM2930+$AN2930)</f>
        <v/>
      </c>
      <c r="AJ2930" s="41">
        <f>$AM2930*((IncMonth-1)+(13-IncMonth)*(1+$X2930))+12*$AN2930</f>
        <v/>
      </c>
      <c r="AK2930" s="41">
        <f>IF($R2930=1,N($L2930)+N($M2930),0)</f>
        <v/>
      </c>
      <c r="AL2930">
        <f>IF($C2930="","",IF(N($L2930)&lt;=0,"Basic salary missing",IF(ISNA(MATCH($C2930,Departments!$A$5:$A$54,0)),"Department not on Departments sheet",IF(AND($I2930&lt;&gt;"",NOT(ISNUMBER($I2930))),"Date of birth is text, not a date",IF(AND($K2930&lt;&gt;"",NOT(ISNUMBER($K2930))),"Contract end is text, not a date","")))))</f>
        <v/>
      </c>
      <c r="AM2930" s="41">
        <f>IF($R2930=0,0,N($L2930)*(1+$Z2930+BonusMonths/12+IF($Q2930=1,0,EOSB))+N($M2930)+(N($L2930)+SI_Gross*N($M2930))*IF($Q2930=1,SI_O,SI_E))</f>
        <v/>
      </c>
      <c r="AN2930" s="41">
        <f>IF($R2930=0,0,(IF($Q2930=1,MedO,MedE+Ticket)+Training)/12)</f>
        <v/>
      </c>
    </row>
    <row r="2931">
      <c r="I2931" s="35" t="n"/>
      <c r="J2931" s="35" t="n"/>
      <c r="K2931" s="35" t="n"/>
      <c r="L2931" s="36" t="n"/>
      <c r="M2931" s="36" t="n"/>
      <c r="P2931" s="37" t="n"/>
      <c r="Q2931" s="38">
        <f>IF($C2931="",0,IF(OR(LOWER(TRIM($G2931))="omani",LOWER(TRIM($G2931))="oman",LOWER(TRIM($G2931))="om",LOWER(TRIM($G2931))="local"),1,0))</f>
        <v/>
      </c>
      <c r="R2931" s="38">
        <f>IF($C2931="",0,IF(OR(ISNUMBER(SEARCH("resign",$N2931)),ISNUMBER(SEARCH("terminat",$N2931)),ISNUMBER(SEARCH("inactive",$N2931)),ISNUMBER(SEARCH("vacan",$N2931)),ISNUMBER(SEARCH("deceased",$N2931)),ISNUMBER(SEARCH("separated",$N2931))),0,1))</f>
        <v/>
      </c>
      <c r="S2931">
        <f>IF(OR($R2931=0,NOT(ISNUMBER($I2931))),"",IFERROR(DATEDIF($I2931,DATE(FY,1,1),"y"),""))</f>
        <v/>
      </c>
      <c r="T2931">
        <f>IF(OR($R2931=0,NOT(ISNUMBER($J2931))),"",IFERROR(DATEDIF($J2931,DATE(FY,1,1),"y"),0))</f>
        <v/>
      </c>
      <c r="U2931" s="38">
        <f>IF(OR($R2931=0,NOT(ISNUMBER($I2931))),0,IF(YEAR($I2931)+IF($Q2931=1,RetAgeO,RetAgeE)=FY,MONTH($I2931),IF(YEAR($I2931)+IF($Q2931=1,RetAgeO,RetAgeE)&lt;FY,1,0)))</f>
        <v/>
      </c>
      <c r="V2931" s="38">
        <f>IF(OR($R2931=0,NOT(ISNUMBER($K2931))),0,IF(YEAR($K2931)=FY,MONTH($K2931),IF(YEAR($K2931)&lt;FY,1,0)))</f>
        <v/>
      </c>
      <c r="W2931" s="38">
        <f>IF($R2931=0,0,MIN(12,IF(AND(ISNUMBER($O2931),$O2931&gt;=1,$O2931&lt;=12),INT($O2931),12),IF(AND(RetireExit="Yes",$U2931&gt;0),$U2931,12),IF(AND(ContractExit="Yes",$V2931&gt;0),$V2931,12)))</f>
        <v/>
      </c>
      <c r="X2931" s="37">
        <f>IF(ISNUMBER($P2931),$P2931,IncPct)</f>
        <v/>
      </c>
      <c r="Y2931" s="39">
        <f>IF($W2931=0,0,MAX(0,MIN($W2931,IncMonth-1))+MAX(0,$W2931-IncMonth+1)*(1+$X2931))</f>
        <v/>
      </c>
      <c r="Z2931" s="40">
        <f>IF($C2931="",0,IFERROR(INDEX(Departments!$B$5:$B$54,MATCH($C2931,Departments!$A$5:$A$54,0)),0))</f>
        <v/>
      </c>
      <c r="AA2931" s="41">
        <f>N($L2931)*$Y2931</f>
        <v/>
      </c>
      <c r="AB2931" s="41">
        <f>N($M2931)*$Y2931</f>
        <v/>
      </c>
      <c r="AC2931" s="41">
        <f>$AA2931*$Z2931</f>
        <v/>
      </c>
      <c r="AD2931" s="41">
        <f>$AA2931*BonusMonths/12</f>
        <v/>
      </c>
      <c r="AE2931" s="41">
        <f>($AA2931+SI_Gross*$AB2931)*IF($Q2931=1,SI_O,SI_E)</f>
        <v/>
      </c>
      <c r="AF2931" s="41">
        <f>IF($Q2931=1,0,$AA2931*EOSB)</f>
        <v/>
      </c>
      <c r="AG2931" s="41">
        <f>$AN2931*$W2931</f>
        <v/>
      </c>
      <c r="AH2931" s="41">
        <f>SUM($AA2931:$AG2931)</f>
        <v/>
      </c>
      <c r="AI2931" s="41">
        <f>12*($AM2931+$AN2931)</f>
        <v/>
      </c>
      <c r="AJ2931" s="41">
        <f>$AM2931*((IncMonth-1)+(13-IncMonth)*(1+$X2931))+12*$AN2931</f>
        <v/>
      </c>
      <c r="AK2931" s="41">
        <f>IF($R2931=1,N($L2931)+N($M2931),0)</f>
        <v/>
      </c>
      <c r="AL2931">
        <f>IF($C2931="","",IF(N($L2931)&lt;=0,"Basic salary missing",IF(ISNA(MATCH($C2931,Departments!$A$5:$A$54,0)),"Department not on Departments sheet",IF(AND($I2931&lt;&gt;"",NOT(ISNUMBER($I2931))),"Date of birth is text, not a date",IF(AND($K2931&lt;&gt;"",NOT(ISNUMBER($K2931))),"Contract end is text, not a date","")))))</f>
        <v/>
      </c>
      <c r="AM2931" s="41">
        <f>IF($R2931=0,0,N($L2931)*(1+$Z2931+BonusMonths/12+IF($Q2931=1,0,EOSB))+N($M2931)+(N($L2931)+SI_Gross*N($M2931))*IF($Q2931=1,SI_O,SI_E))</f>
        <v/>
      </c>
      <c r="AN2931" s="41">
        <f>IF($R2931=0,0,(IF($Q2931=1,MedO,MedE+Ticket)+Training)/12)</f>
        <v/>
      </c>
    </row>
    <row r="2932">
      <c r="I2932" s="35" t="n"/>
      <c r="J2932" s="35" t="n"/>
      <c r="K2932" s="35" t="n"/>
      <c r="L2932" s="36" t="n"/>
      <c r="M2932" s="36" t="n"/>
      <c r="P2932" s="37" t="n"/>
      <c r="Q2932" s="38">
        <f>IF($C2932="",0,IF(OR(LOWER(TRIM($G2932))="omani",LOWER(TRIM($G2932))="oman",LOWER(TRIM($G2932))="om",LOWER(TRIM($G2932))="local"),1,0))</f>
        <v/>
      </c>
      <c r="R2932" s="38">
        <f>IF($C2932="",0,IF(OR(ISNUMBER(SEARCH("resign",$N2932)),ISNUMBER(SEARCH("terminat",$N2932)),ISNUMBER(SEARCH("inactive",$N2932)),ISNUMBER(SEARCH("vacan",$N2932)),ISNUMBER(SEARCH("deceased",$N2932)),ISNUMBER(SEARCH("separated",$N2932))),0,1))</f>
        <v/>
      </c>
      <c r="S2932">
        <f>IF(OR($R2932=0,NOT(ISNUMBER($I2932))),"",IFERROR(DATEDIF($I2932,DATE(FY,1,1),"y"),""))</f>
        <v/>
      </c>
      <c r="T2932">
        <f>IF(OR($R2932=0,NOT(ISNUMBER($J2932))),"",IFERROR(DATEDIF($J2932,DATE(FY,1,1),"y"),0))</f>
        <v/>
      </c>
      <c r="U2932" s="38">
        <f>IF(OR($R2932=0,NOT(ISNUMBER($I2932))),0,IF(YEAR($I2932)+IF($Q2932=1,RetAgeO,RetAgeE)=FY,MONTH($I2932),IF(YEAR($I2932)+IF($Q2932=1,RetAgeO,RetAgeE)&lt;FY,1,0)))</f>
        <v/>
      </c>
      <c r="V2932" s="38">
        <f>IF(OR($R2932=0,NOT(ISNUMBER($K2932))),0,IF(YEAR($K2932)=FY,MONTH($K2932),IF(YEAR($K2932)&lt;FY,1,0)))</f>
        <v/>
      </c>
      <c r="W2932" s="38">
        <f>IF($R2932=0,0,MIN(12,IF(AND(ISNUMBER($O2932),$O2932&gt;=1,$O2932&lt;=12),INT($O2932),12),IF(AND(RetireExit="Yes",$U2932&gt;0),$U2932,12),IF(AND(ContractExit="Yes",$V2932&gt;0),$V2932,12)))</f>
        <v/>
      </c>
      <c r="X2932" s="37">
        <f>IF(ISNUMBER($P2932),$P2932,IncPct)</f>
        <v/>
      </c>
      <c r="Y2932" s="39">
        <f>IF($W2932=0,0,MAX(0,MIN($W2932,IncMonth-1))+MAX(0,$W2932-IncMonth+1)*(1+$X2932))</f>
        <v/>
      </c>
      <c r="Z2932" s="40">
        <f>IF($C2932="",0,IFERROR(INDEX(Departments!$B$5:$B$54,MATCH($C2932,Departments!$A$5:$A$54,0)),0))</f>
        <v/>
      </c>
      <c r="AA2932" s="41">
        <f>N($L2932)*$Y2932</f>
        <v/>
      </c>
      <c r="AB2932" s="41">
        <f>N($M2932)*$Y2932</f>
        <v/>
      </c>
      <c r="AC2932" s="41">
        <f>$AA2932*$Z2932</f>
        <v/>
      </c>
      <c r="AD2932" s="41">
        <f>$AA2932*BonusMonths/12</f>
        <v/>
      </c>
      <c r="AE2932" s="41">
        <f>($AA2932+SI_Gross*$AB2932)*IF($Q2932=1,SI_O,SI_E)</f>
        <v/>
      </c>
      <c r="AF2932" s="41">
        <f>IF($Q2932=1,0,$AA2932*EOSB)</f>
        <v/>
      </c>
      <c r="AG2932" s="41">
        <f>$AN2932*$W2932</f>
        <v/>
      </c>
      <c r="AH2932" s="41">
        <f>SUM($AA2932:$AG2932)</f>
        <v/>
      </c>
      <c r="AI2932" s="41">
        <f>12*($AM2932+$AN2932)</f>
        <v/>
      </c>
      <c r="AJ2932" s="41">
        <f>$AM2932*((IncMonth-1)+(13-IncMonth)*(1+$X2932))+12*$AN2932</f>
        <v/>
      </c>
      <c r="AK2932" s="41">
        <f>IF($R2932=1,N($L2932)+N($M2932),0)</f>
        <v/>
      </c>
      <c r="AL2932">
        <f>IF($C2932="","",IF(N($L2932)&lt;=0,"Basic salary missing",IF(ISNA(MATCH($C2932,Departments!$A$5:$A$54,0)),"Department not on Departments sheet",IF(AND($I2932&lt;&gt;"",NOT(ISNUMBER($I2932))),"Date of birth is text, not a date",IF(AND($K2932&lt;&gt;"",NOT(ISNUMBER($K2932))),"Contract end is text, not a date","")))))</f>
        <v/>
      </c>
      <c r="AM2932" s="41">
        <f>IF($R2932=0,0,N($L2932)*(1+$Z2932+BonusMonths/12+IF($Q2932=1,0,EOSB))+N($M2932)+(N($L2932)+SI_Gross*N($M2932))*IF($Q2932=1,SI_O,SI_E))</f>
        <v/>
      </c>
      <c r="AN2932" s="41">
        <f>IF($R2932=0,0,(IF($Q2932=1,MedO,MedE+Ticket)+Training)/12)</f>
        <v/>
      </c>
    </row>
    <row r="2933">
      <c r="I2933" s="35" t="n"/>
      <c r="J2933" s="35" t="n"/>
      <c r="K2933" s="35" t="n"/>
      <c r="L2933" s="36" t="n"/>
      <c r="M2933" s="36" t="n"/>
      <c r="P2933" s="37" t="n"/>
      <c r="Q2933" s="38">
        <f>IF($C2933="",0,IF(OR(LOWER(TRIM($G2933))="omani",LOWER(TRIM($G2933))="oman",LOWER(TRIM($G2933))="om",LOWER(TRIM($G2933))="local"),1,0))</f>
        <v/>
      </c>
      <c r="R2933" s="38">
        <f>IF($C2933="",0,IF(OR(ISNUMBER(SEARCH("resign",$N2933)),ISNUMBER(SEARCH("terminat",$N2933)),ISNUMBER(SEARCH("inactive",$N2933)),ISNUMBER(SEARCH("vacan",$N2933)),ISNUMBER(SEARCH("deceased",$N2933)),ISNUMBER(SEARCH("separated",$N2933))),0,1))</f>
        <v/>
      </c>
      <c r="S2933">
        <f>IF(OR($R2933=0,NOT(ISNUMBER($I2933))),"",IFERROR(DATEDIF($I2933,DATE(FY,1,1),"y"),""))</f>
        <v/>
      </c>
      <c r="T2933">
        <f>IF(OR($R2933=0,NOT(ISNUMBER($J2933))),"",IFERROR(DATEDIF($J2933,DATE(FY,1,1),"y"),0))</f>
        <v/>
      </c>
      <c r="U2933" s="38">
        <f>IF(OR($R2933=0,NOT(ISNUMBER($I2933))),0,IF(YEAR($I2933)+IF($Q2933=1,RetAgeO,RetAgeE)=FY,MONTH($I2933),IF(YEAR($I2933)+IF($Q2933=1,RetAgeO,RetAgeE)&lt;FY,1,0)))</f>
        <v/>
      </c>
      <c r="V2933" s="38">
        <f>IF(OR($R2933=0,NOT(ISNUMBER($K2933))),0,IF(YEAR($K2933)=FY,MONTH($K2933),IF(YEAR($K2933)&lt;FY,1,0)))</f>
        <v/>
      </c>
      <c r="W2933" s="38">
        <f>IF($R2933=0,0,MIN(12,IF(AND(ISNUMBER($O2933),$O2933&gt;=1,$O2933&lt;=12),INT($O2933),12),IF(AND(RetireExit="Yes",$U2933&gt;0),$U2933,12),IF(AND(ContractExit="Yes",$V2933&gt;0),$V2933,12)))</f>
        <v/>
      </c>
      <c r="X2933" s="37">
        <f>IF(ISNUMBER($P2933),$P2933,IncPct)</f>
        <v/>
      </c>
      <c r="Y2933" s="39">
        <f>IF($W2933=0,0,MAX(0,MIN($W2933,IncMonth-1))+MAX(0,$W2933-IncMonth+1)*(1+$X2933))</f>
        <v/>
      </c>
      <c r="Z2933" s="40">
        <f>IF($C2933="",0,IFERROR(INDEX(Departments!$B$5:$B$54,MATCH($C2933,Departments!$A$5:$A$54,0)),0))</f>
        <v/>
      </c>
      <c r="AA2933" s="41">
        <f>N($L2933)*$Y2933</f>
        <v/>
      </c>
      <c r="AB2933" s="41">
        <f>N($M2933)*$Y2933</f>
        <v/>
      </c>
      <c r="AC2933" s="41">
        <f>$AA2933*$Z2933</f>
        <v/>
      </c>
      <c r="AD2933" s="41">
        <f>$AA2933*BonusMonths/12</f>
        <v/>
      </c>
      <c r="AE2933" s="41">
        <f>($AA2933+SI_Gross*$AB2933)*IF($Q2933=1,SI_O,SI_E)</f>
        <v/>
      </c>
      <c r="AF2933" s="41">
        <f>IF($Q2933=1,0,$AA2933*EOSB)</f>
        <v/>
      </c>
      <c r="AG2933" s="41">
        <f>$AN2933*$W2933</f>
        <v/>
      </c>
      <c r="AH2933" s="41">
        <f>SUM($AA2933:$AG2933)</f>
        <v/>
      </c>
      <c r="AI2933" s="41">
        <f>12*($AM2933+$AN2933)</f>
        <v/>
      </c>
      <c r="AJ2933" s="41">
        <f>$AM2933*((IncMonth-1)+(13-IncMonth)*(1+$X2933))+12*$AN2933</f>
        <v/>
      </c>
      <c r="AK2933" s="41">
        <f>IF($R2933=1,N($L2933)+N($M2933),0)</f>
        <v/>
      </c>
      <c r="AL2933">
        <f>IF($C2933="","",IF(N($L2933)&lt;=0,"Basic salary missing",IF(ISNA(MATCH($C2933,Departments!$A$5:$A$54,0)),"Department not on Departments sheet",IF(AND($I2933&lt;&gt;"",NOT(ISNUMBER($I2933))),"Date of birth is text, not a date",IF(AND($K2933&lt;&gt;"",NOT(ISNUMBER($K2933))),"Contract end is text, not a date","")))))</f>
        <v/>
      </c>
      <c r="AM2933" s="41">
        <f>IF($R2933=0,0,N($L2933)*(1+$Z2933+BonusMonths/12+IF($Q2933=1,0,EOSB))+N($M2933)+(N($L2933)+SI_Gross*N($M2933))*IF($Q2933=1,SI_O,SI_E))</f>
        <v/>
      </c>
      <c r="AN2933" s="41">
        <f>IF($R2933=0,0,(IF($Q2933=1,MedO,MedE+Ticket)+Training)/12)</f>
        <v/>
      </c>
    </row>
    <row r="2934">
      <c r="I2934" s="35" t="n"/>
      <c r="J2934" s="35" t="n"/>
      <c r="K2934" s="35" t="n"/>
      <c r="L2934" s="36" t="n"/>
      <c r="M2934" s="36" t="n"/>
      <c r="P2934" s="37" t="n"/>
      <c r="Q2934" s="38">
        <f>IF($C2934="",0,IF(OR(LOWER(TRIM($G2934))="omani",LOWER(TRIM($G2934))="oman",LOWER(TRIM($G2934))="om",LOWER(TRIM($G2934))="local"),1,0))</f>
        <v/>
      </c>
      <c r="R2934" s="38">
        <f>IF($C2934="",0,IF(OR(ISNUMBER(SEARCH("resign",$N2934)),ISNUMBER(SEARCH("terminat",$N2934)),ISNUMBER(SEARCH("inactive",$N2934)),ISNUMBER(SEARCH("vacan",$N2934)),ISNUMBER(SEARCH("deceased",$N2934)),ISNUMBER(SEARCH("separated",$N2934))),0,1))</f>
        <v/>
      </c>
      <c r="S2934">
        <f>IF(OR($R2934=0,NOT(ISNUMBER($I2934))),"",IFERROR(DATEDIF($I2934,DATE(FY,1,1),"y"),""))</f>
        <v/>
      </c>
      <c r="T2934">
        <f>IF(OR($R2934=0,NOT(ISNUMBER($J2934))),"",IFERROR(DATEDIF($J2934,DATE(FY,1,1),"y"),0))</f>
        <v/>
      </c>
      <c r="U2934" s="38">
        <f>IF(OR($R2934=0,NOT(ISNUMBER($I2934))),0,IF(YEAR($I2934)+IF($Q2934=1,RetAgeO,RetAgeE)=FY,MONTH($I2934),IF(YEAR($I2934)+IF($Q2934=1,RetAgeO,RetAgeE)&lt;FY,1,0)))</f>
        <v/>
      </c>
      <c r="V2934" s="38">
        <f>IF(OR($R2934=0,NOT(ISNUMBER($K2934))),0,IF(YEAR($K2934)=FY,MONTH($K2934),IF(YEAR($K2934)&lt;FY,1,0)))</f>
        <v/>
      </c>
      <c r="W2934" s="38">
        <f>IF($R2934=0,0,MIN(12,IF(AND(ISNUMBER($O2934),$O2934&gt;=1,$O2934&lt;=12),INT($O2934),12),IF(AND(RetireExit="Yes",$U2934&gt;0),$U2934,12),IF(AND(ContractExit="Yes",$V2934&gt;0),$V2934,12)))</f>
        <v/>
      </c>
      <c r="X2934" s="37">
        <f>IF(ISNUMBER($P2934),$P2934,IncPct)</f>
        <v/>
      </c>
      <c r="Y2934" s="39">
        <f>IF($W2934=0,0,MAX(0,MIN($W2934,IncMonth-1))+MAX(0,$W2934-IncMonth+1)*(1+$X2934))</f>
        <v/>
      </c>
      <c r="Z2934" s="40">
        <f>IF($C2934="",0,IFERROR(INDEX(Departments!$B$5:$B$54,MATCH($C2934,Departments!$A$5:$A$54,0)),0))</f>
        <v/>
      </c>
      <c r="AA2934" s="41">
        <f>N($L2934)*$Y2934</f>
        <v/>
      </c>
      <c r="AB2934" s="41">
        <f>N($M2934)*$Y2934</f>
        <v/>
      </c>
      <c r="AC2934" s="41">
        <f>$AA2934*$Z2934</f>
        <v/>
      </c>
      <c r="AD2934" s="41">
        <f>$AA2934*BonusMonths/12</f>
        <v/>
      </c>
      <c r="AE2934" s="41">
        <f>($AA2934+SI_Gross*$AB2934)*IF($Q2934=1,SI_O,SI_E)</f>
        <v/>
      </c>
      <c r="AF2934" s="41">
        <f>IF($Q2934=1,0,$AA2934*EOSB)</f>
        <v/>
      </c>
      <c r="AG2934" s="41">
        <f>$AN2934*$W2934</f>
        <v/>
      </c>
      <c r="AH2934" s="41">
        <f>SUM($AA2934:$AG2934)</f>
        <v/>
      </c>
      <c r="AI2934" s="41">
        <f>12*($AM2934+$AN2934)</f>
        <v/>
      </c>
      <c r="AJ2934" s="41">
        <f>$AM2934*((IncMonth-1)+(13-IncMonth)*(1+$X2934))+12*$AN2934</f>
        <v/>
      </c>
      <c r="AK2934" s="41">
        <f>IF($R2934=1,N($L2934)+N($M2934),0)</f>
        <v/>
      </c>
      <c r="AL2934">
        <f>IF($C2934="","",IF(N($L2934)&lt;=0,"Basic salary missing",IF(ISNA(MATCH($C2934,Departments!$A$5:$A$54,0)),"Department not on Departments sheet",IF(AND($I2934&lt;&gt;"",NOT(ISNUMBER($I2934))),"Date of birth is text, not a date",IF(AND($K2934&lt;&gt;"",NOT(ISNUMBER($K2934))),"Contract end is text, not a date","")))))</f>
        <v/>
      </c>
      <c r="AM2934" s="41">
        <f>IF($R2934=0,0,N($L2934)*(1+$Z2934+BonusMonths/12+IF($Q2934=1,0,EOSB))+N($M2934)+(N($L2934)+SI_Gross*N($M2934))*IF($Q2934=1,SI_O,SI_E))</f>
        <v/>
      </c>
      <c r="AN2934" s="41">
        <f>IF($R2934=0,0,(IF($Q2934=1,MedO,MedE+Ticket)+Training)/12)</f>
        <v/>
      </c>
    </row>
    <row r="2935">
      <c r="I2935" s="35" t="n"/>
      <c r="J2935" s="35" t="n"/>
      <c r="K2935" s="35" t="n"/>
      <c r="L2935" s="36" t="n"/>
      <c r="M2935" s="36" t="n"/>
      <c r="P2935" s="37" t="n"/>
      <c r="Q2935" s="38">
        <f>IF($C2935="",0,IF(OR(LOWER(TRIM($G2935))="omani",LOWER(TRIM($G2935))="oman",LOWER(TRIM($G2935))="om",LOWER(TRIM($G2935))="local"),1,0))</f>
        <v/>
      </c>
      <c r="R2935" s="38">
        <f>IF($C2935="",0,IF(OR(ISNUMBER(SEARCH("resign",$N2935)),ISNUMBER(SEARCH("terminat",$N2935)),ISNUMBER(SEARCH("inactive",$N2935)),ISNUMBER(SEARCH("vacan",$N2935)),ISNUMBER(SEARCH("deceased",$N2935)),ISNUMBER(SEARCH("separated",$N2935))),0,1))</f>
        <v/>
      </c>
      <c r="S2935">
        <f>IF(OR($R2935=0,NOT(ISNUMBER($I2935))),"",IFERROR(DATEDIF($I2935,DATE(FY,1,1),"y"),""))</f>
        <v/>
      </c>
      <c r="T2935">
        <f>IF(OR($R2935=0,NOT(ISNUMBER($J2935))),"",IFERROR(DATEDIF($J2935,DATE(FY,1,1),"y"),0))</f>
        <v/>
      </c>
      <c r="U2935" s="38">
        <f>IF(OR($R2935=0,NOT(ISNUMBER($I2935))),0,IF(YEAR($I2935)+IF($Q2935=1,RetAgeO,RetAgeE)=FY,MONTH($I2935),IF(YEAR($I2935)+IF($Q2935=1,RetAgeO,RetAgeE)&lt;FY,1,0)))</f>
        <v/>
      </c>
      <c r="V2935" s="38">
        <f>IF(OR($R2935=0,NOT(ISNUMBER($K2935))),0,IF(YEAR($K2935)=FY,MONTH($K2935),IF(YEAR($K2935)&lt;FY,1,0)))</f>
        <v/>
      </c>
      <c r="W2935" s="38">
        <f>IF($R2935=0,0,MIN(12,IF(AND(ISNUMBER($O2935),$O2935&gt;=1,$O2935&lt;=12),INT($O2935),12),IF(AND(RetireExit="Yes",$U2935&gt;0),$U2935,12),IF(AND(ContractExit="Yes",$V2935&gt;0),$V2935,12)))</f>
        <v/>
      </c>
      <c r="X2935" s="37">
        <f>IF(ISNUMBER($P2935),$P2935,IncPct)</f>
        <v/>
      </c>
      <c r="Y2935" s="39">
        <f>IF($W2935=0,0,MAX(0,MIN($W2935,IncMonth-1))+MAX(0,$W2935-IncMonth+1)*(1+$X2935))</f>
        <v/>
      </c>
      <c r="Z2935" s="40">
        <f>IF($C2935="",0,IFERROR(INDEX(Departments!$B$5:$B$54,MATCH($C2935,Departments!$A$5:$A$54,0)),0))</f>
        <v/>
      </c>
      <c r="AA2935" s="41">
        <f>N($L2935)*$Y2935</f>
        <v/>
      </c>
      <c r="AB2935" s="41">
        <f>N($M2935)*$Y2935</f>
        <v/>
      </c>
      <c r="AC2935" s="41">
        <f>$AA2935*$Z2935</f>
        <v/>
      </c>
      <c r="AD2935" s="41">
        <f>$AA2935*BonusMonths/12</f>
        <v/>
      </c>
      <c r="AE2935" s="41">
        <f>($AA2935+SI_Gross*$AB2935)*IF($Q2935=1,SI_O,SI_E)</f>
        <v/>
      </c>
      <c r="AF2935" s="41">
        <f>IF($Q2935=1,0,$AA2935*EOSB)</f>
        <v/>
      </c>
      <c r="AG2935" s="41">
        <f>$AN2935*$W2935</f>
        <v/>
      </c>
      <c r="AH2935" s="41">
        <f>SUM($AA2935:$AG2935)</f>
        <v/>
      </c>
      <c r="AI2935" s="41">
        <f>12*($AM2935+$AN2935)</f>
        <v/>
      </c>
      <c r="AJ2935" s="41">
        <f>$AM2935*((IncMonth-1)+(13-IncMonth)*(1+$X2935))+12*$AN2935</f>
        <v/>
      </c>
      <c r="AK2935" s="41">
        <f>IF($R2935=1,N($L2935)+N($M2935),0)</f>
        <v/>
      </c>
      <c r="AL2935">
        <f>IF($C2935="","",IF(N($L2935)&lt;=0,"Basic salary missing",IF(ISNA(MATCH($C2935,Departments!$A$5:$A$54,0)),"Department not on Departments sheet",IF(AND($I2935&lt;&gt;"",NOT(ISNUMBER($I2935))),"Date of birth is text, not a date",IF(AND($K2935&lt;&gt;"",NOT(ISNUMBER($K2935))),"Contract end is text, not a date","")))))</f>
        <v/>
      </c>
      <c r="AM2935" s="41">
        <f>IF($R2935=0,0,N($L2935)*(1+$Z2935+BonusMonths/12+IF($Q2935=1,0,EOSB))+N($M2935)+(N($L2935)+SI_Gross*N($M2935))*IF($Q2935=1,SI_O,SI_E))</f>
        <v/>
      </c>
      <c r="AN2935" s="41">
        <f>IF($R2935=0,0,(IF($Q2935=1,MedO,MedE+Ticket)+Training)/12)</f>
        <v/>
      </c>
    </row>
    <row r="2936">
      <c r="I2936" s="35" t="n"/>
      <c r="J2936" s="35" t="n"/>
      <c r="K2936" s="35" t="n"/>
      <c r="L2936" s="36" t="n"/>
      <c r="M2936" s="36" t="n"/>
      <c r="P2936" s="37" t="n"/>
      <c r="Q2936" s="38">
        <f>IF($C2936="",0,IF(OR(LOWER(TRIM($G2936))="omani",LOWER(TRIM($G2936))="oman",LOWER(TRIM($G2936))="om",LOWER(TRIM($G2936))="local"),1,0))</f>
        <v/>
      </c>
      <c r="R2936" s="38">
        <f>IF($C2936="",0,IF(OR(ISNUMBER(SEARCH("resign",$N2936)),ISNUMBER(SEARCH("terminat",$N2936)),ISNUMBER(SEARCH("inactive",$N2936)),ISNUMBER(SEARCH("vacan",$N2936)),ISNUMBER(SEARCH("deceased",$N2936)),ISNUMBER(SEARCH("separated",$N2936))),0,1))</f>
        <v/>
      </c>
      <c r="S2936">
        <f>IF(OR($R2936=0,NOT(ISNUMBER($I2936))),"",IFERROR(DATEDIF($I2936,DATE(FY,1,1),"y"),""))</f>
        <v/>
      </c>
      <c r="T2936">
        <f>IF(OR($R2936=0,NOT(ISNUMBER($J2936))),"",IFERROR(DATEDIF($J2936,DATE(FY,1,1),"y"),0))</f>
        <v/>
      </c>
      <c r="U2936" s="38">
        <f>IF(OR($R2936=0,NOT(ISNUMBER($I2936))),0,IF(YEAR($I2936)+IF($Q2936=1,RetAgeO,RetAgeE)=FY,MONTH($I2936),IF(YEAR($I2936)+IF($Q2936=1,RetAgeO,RetAgeE)&lt;FY,1,0)))</f>
        <v/>
      </c>
      <c r="V2936" s="38">
        <f>IF(OR($R2936=0,NOT(ISNUMBER($K2936))),0,IF(YEAR($K2936)=FY,MONTH($K2936),IF(YEAR($K2936)&lt;FY,1,0)))</f>
        <v/>
      </c>
      <c r="W2936" s="38">
        <f>IF($R2936=0,0,MIN(12,IF(AND(ISNUMBER($O2936),$O2936&gt;=1,$O2936&lt;=12),INT($O2936),12),IF(AND(RetireExit="Yes",$U2936&gt;0),$U2936,12),IF(AND(ContractExit="Yes",$V2936&gt;0),$V2936,12)))</f>
        <v/>
      </c>
      <c r="X2936" s="37">
        <f>IF(ISNUMBER($P2936),$P2936,IncPct)</f>
        <v/>
      </c>
      <c r="Y2936" s="39">
        <f>IF($W2936=0,0,MAX(0,MIN($W2936,IncMonth-1))+MAX(0,$W2936-IncMonth+1)*(1+$X2936))</f>
        <v/>
      </c>
      <c r="Z2936" s="40">
        <f>IF($C2936="",0,IFERROR(INDEX(Departments!$B$5:$B$54,MATCH($C2936,Departments!$A$5:$A$54,0)),0))</f>
        <v/>
      </c>
      <c r="AA2936" s="41">
        <f>N($L2936)*$Y2936</f>
        <v/>
      </c>
      <c r="AB2936" s="41">
        <f>N($M2936)*$Y2936</f>
        <v/>
      </c>
      <c r="AC2936" s="41">
        <f>$AA2936*$Z2936</f>
        <v/>
      </c>
      <c r="AD2936" s="41">
        <f>$AA2936*BonusMonths/12</f>
        <v/>
      </c>
      <c r="AE2936" s="41">
        <f>($AA2936+SI_Gross*$AB2936)*IF($Q2936=1,SI_O,SI_E)</f>
        <v/>
      </c>
      <c r="AF2936" s="41">
        <f>IF($Q2936=1,0,$AA2936*EOSB)</f>
        <v/>
      </c>
      <c r="AG2936" s="41">
        <f>$AN2936*$W2936</f>
        <v/>
      </c>
      <c r="AH2936" s="41">
        <f>SUM($AA2936:$AG2936)</f>
        <v/>
      </c>
      <c r="AI2936" s="41">
        <f>12*($AM2936+$AN2936)</f>
        <v/>
      </c>
      <c r="AJ2936" s="41">
        <f>$AM2936*((IncMonth-1)+(13-IncMonth)*(1+$X2936))+12*$AN2936</f>
        <v/>
      </c>
      <c r="AK2936" s="41">
        <f>IF($R2936=1,N($L2936)+N($M2936),0)</f>
        <v/>
      </c>
      <c r="AL2936">
        <f>IF($C2936="","",IF(N($L2936)&lt;=0,"Basic salary missing",IF(ISNA(MATCH($C2936,Departments!$A$5:$A$54,0)),"Department not on Departments sheet",IF(AND($I2936&lt;&gt;"",NOT(ISNUMBER($I2936))),"Date of birth is text, not a date",IF(AND($K2936&lt;&gt;"",NOT(ISNUMBER($K2936))),"Contract end is text, not a date","")))))</f>
        <v/>
      </c>
      <c r="AM2936" s="41">
        <f>IF($R2936=0,0,N($L2936)*(1+$Z2936+BonusMonths/12+IF($Q2936=1,0,EOSB))+N($M2936)+(N($L2936)+SI_Gross*N($M2936))*IF($Q2936=1,SI_O,SI_E))</f>
        <v/>
      </c>
      <c r="AN2936" s="41">
        <f>IF($R2936=0,0,(IF($Q2936=1,MedO,MedE+Ticket)+Training)/12)</f>
        <v/>
      </c>
    </row>
    <row r="2937">
      <c r="I2937" s="35" t="n"/>
      <c r="J2937" s="35" t="n"/>
      <c r="K2937" s="35" t="n"/>
      <c r="L2937" s="36" t="n"/>
      <c r="M2937" s="36" t="n"/>
      <c r="P2937" s="37" t="n"/>
      <c r="Q2937" s="38">
        <f>IF($C2937="",0,IF(OR(LOWER(TRIM($G2937))="omani",LOWER(TRIM($G2937))="oman",LOWER(TRIM($G2937))="om",LOWER(TRIM($G2937))="local"),1,0))</f>
        <v/>
      </c>
      <c r="R2937" s="38">
        <f>IF($C2937="",0,IF(OR(ISNUMBER(SEARCH("resign",$N2937)),ISNUMBER(SEARCH("terminat",$N2937)),ISNUMBER(SEARCH("inactive",$N2937)),ISNUMBER(SEARCH("vacan",$N2937)),ISNUMBER(SEARCH("deceased",$N2937)),ISNUMBER(SEARCH("separated",$N2937))),0,1))</f>
        <v/>
      </c>
      <c r="S2937">
        <f>IF(OR($R2937=0,NOT(ISNUMBER($I2937))),"",IFERROR(DATEDIF($I2937,DATE(FY,1,1),"y"),""))</f>
        <v/>
      </c>
      <c r="T2937">
        <f>IF(OR($R2937=0,NOT(ISNUMBER($J2937))),"",IFERROR(DATEDIF($J2937,DATE(FY,1,1),"y"),0))</f>
        <v/>
      </c>
      <c r="U2937" s="38">
        <f>IF(OR($R2937=0,NOT(ISNUMBER($I2937))),0,IF(YEAR($I2937)+IF($Q2937=1,RetAgeO,RetAgeE)=FY,MONTH($I2937),IF(YEAR($I2937)+IF($Q2937=1,RetAgeO,RetAgeE)&lt;FY,1,0)))</f>
        <v/>
      </c>
      <c r="V2937" s="38">
        <f>IF(OR($R2937=0,NOT(ISNUMBER($K2937))),0,IF(YEAR($K2937)=FY,MONTH($K2937),IF(YEAR($K2937)&lt;FY,1,0)))</f>
        <v/>
      </c>
      <c r="W2937" s="38">
        <f>IF($R2937=0,0,MIN(12,IF(AND(ISNUMBER($O2937),$O2937&gt;=1,$O2937&lt;=12),INT($O2937),12),IF(AND(RetireExit="Yes",$U2937&gt;0),$U2937,12),IF(AND(ContractExit="Yes",$V2937&gt;0),$V2937,12)))</f>
        <v/>
      </c>
      <c r="X2937" s="37">
        <f>IF(ISNUMBER($P2937),$P2937,IncPct)</f>
        <v/>
      </c>
      <c r="Y2937" s="39">
        <f>IF($W2937=0,0,MAX(0,MIN($W2937,IncMonth-1))+MAX(0,$W2937-IncMonth+1)*(1+$X2937))</f>
        <v/>
      </c>
      <c r="Z2937" s="40">
        <f>IF($C2937="",0,IFERROR(INDEX(Departments!$B$5:$B$54,MATCH($C2937,Departments!$A$5:$A$54,0)),0))</f>
        <v/>
      </c>
      <c r="AA2937" s="41">
        <f>N($L2937)*$Y2937</f>
        <v/>
      </c>
      <c r="AB2937" s="41">
        <f>N($M2937)*$Y2937</f>
        <v/>
      </c>
      <c r="AC2937" s="41">
        <f>$AA2937*$Z2937</f>
        <v/>
      </c>
      <c r="AD2937" s="41">
        <f>$AA2937*BonusMonths/12</f>
        <v/>
      </c>
      <c r="AE2937" s="41">
        <f>($AA2937+SI_Gross*$AB2937)*IF($Q2937=1,SI_O,SI_E)</f>
        <v/>
      </c>
      <c r="AF2937" s="41">
        <f>IF($Q2937=1,0,$AA2937*EOSB)</f>
        <v/>
      </c>
      <c r="AG2937" s="41">
        <f>$AN2937*$W2937</f>
        <v/>
      </c>
      <c r="AH2937" s="41">
        <f>SUM($AA2937:$AG2937)</f>
        <v/>
      </c>
      <c r="AI2937" s="41">
        <f>12*($AM2937+$AN2937)</f>
        <v/>
      </c>
      <c r="AJ2937" s="41">
        <f>$AM2937*((IncMonth-1)+(13-IncMonth)*(1+$X2937))+12*$AN2937</f>
        <v/>
      </c>
      <c r="AK2937" s="41">
        <f>IF($R2937=1,N($L2937)+N($M2937),0)</f>
        <v/>
      </c>
      <c r="AL2937">
        <f>IF($C2937="","",IF(N($L2937)&lt;=0,"Basic salary missing",IF(ISNA(MATCH($C2937,Departments!$A$5:$A$54,0)),"Department not on Departments sheet",IF(AND($I2937&lt;&gt;"",NOT(ISNUMBER($I2937))),"Date of birth is text, not a date",IF(AND($K2937&lt;&gt;"",NOT(ISNUMBER($K2937))),"Contract end is text, not a date","")))))</f>
        <v/>
      </c>
      <c r="AM2937" s="41">
        <f>IF($R2937=0,0,N($L2937)*(1+$Z2937+BonusMonths/12+IF($Q2937=1,0,EOSB))+N($M2937)+(N($L2937)+SI_Gross*N($M2937))*IF($Q2937=1,SI_O,SI_E))</f>
        <v/>
      </c>
      <c r="AN2937" s="41">
        <f>IF($R2937=0,0,(IF($Q2937=1,MedO,MedE+Ticket)+Training)/12)</f>
        <v/>
      </c>
    </row>
    <row r="2938">
      <c r="I2938" s="35" t="n"/>
      <c r="J2938" s="35" t="n"/>
      <c r="K2938" s="35" t="n"/>
      <c r="L2938" s="36" t="n"/>
      <c r="M2938" s="36" t="n"/>
      <c r="P2938" s="37" t="n"/>
      <c r="Q2938" s="38">
        <f>IF($C2938="",0,IF(OR(LOWER(TRIM($G2938))="omani",LOWER(TRIM($G2938))="oman",LOWER(TRIM($G2938))="om",LOWER(TRIM($G2938))="local"),1,0))</f>
        <v/>
      </c>
      <c r="R2938" s="38">
        <f>IF($C2938="",0,IF(OR(ISNUMBER(SEARCH("resign",$N2938)),ISNUMBER(SEARCH("terminat",$N2938)),ISNUMBER(SEARCH("inactive",$N2938)),ISNUMBER(SEARCH("vacan",$N2938)),ISNUMBER(SEARCH("deceased",$N2938)),ISNUMBER(SEARCH("separated",$N2938))),0,1))</f>
        <v/>
      </c>
      <c r="S2938">
        <f>IF(OR($R2938=0,NOT(ISNUMBER($I2938))),"",IFERROR(DATEDIF($I2938,DATE(FY,1,1),"y"),""))</f>
        <v/>
      </c>
      <c r="T2938">
        <f>IF(OR($R2938=0,NOT(ISNUMBER($J2938))),"",IFERROR(DATEDIF($J2938,DATE(FY,1,1),"y"),0))</f>
        <v/>
      </c>
      <c r="U2938" s="38">
        <f>IF(OR($R2938=0,NOT(ISNUMBER($I2938))),0,IF(YEAR($I2938)+IF($Q2938=1,RetAgeO,RetAgeE)=FY,MONTH($I2938),IF(YEAR($I2938)+IF($Q2938=1,RetAgeO,RetAgeE)&lt;FY,1,0)))</f>
        <v/>
      </c>
      <c r="V2938" s="38">
        <f>IF(OR($R2938=0,NOT(ISNUMBER($K2938))),0,IF(YEAR($K2938)=FY,MONTH($K2938),IF(YEAR($K2938)&lt;FY,1,0)))</f>
        <v/>
      </c>
      <c r="W2938" s="38">
        <f>IF($R2938=0,0,MIN(12,IF(AND(ISNUMBER($O2938),$O2938&gt;=1,$O2938&lt;=12),INT($O2938),12),IF(AND(RetireExit="Yes",$U2938&gt;0),$U2938,12),IF(AND(ContractExit="Yes",$V2938&gt;0),$V2938,12)))</f>
        <v/>
      </c>
      <c r="X2938" s="37">
        <f>IF(ISNUMBER($P2938),$P2938,IncPct)</f>
        <v/>
      </c>
      <c r="Y2938" s="39">
        <f>IF($W2938=0,0,MAX(0,MIN($W2938,IncMonth-1))+MAX(0,$W2938-IncMonth+1)*(1+$X2938))</f>
        <v/>
      </c>
      <c r="Z2938" s="40">
        <f>IF($C2938="",0,IFERROR(INDEX(Departments!$B$5:$B$54,MATCH($C2938,Departments!$A$5:$A$54,0)),0))</f>
        <v/>
      </c>
      <c r="AA2938" s="41">
        <f>N($L2938)*$Y2938</f>
        <v/>
      </c>
      <c r="AB2938" s="41">
        <f>N($M2938)*$Y2938</f>
        <v/>
      </c>
      <c r="AC2938" s="41">
        <f>$AA2938*$Z2938</f>
        <v/>
      </c>
      <c r="AD2938" s="41">
        <f>$AA2938*BonusMonths/12</f>
        <v/>
      </c>
      <c r="AE2938" s="41">
        <f>($AA2938+SI_Gross*$AB2938)*IF($Q2938=1,SI_O,SI_E)</f>
        <v/>
      </c>
      <c r="AF2938" s="41">
        <f>IF($Q2938=1,0,$AA2938*EOSB)</f>
        <v/>
      </c>
      <c r="AG2938" s="41">
        <f>$AN2938*$W2938</f>
        <v/>
      </c>
      <c r="AH2938" s="41">
        <f>SUM($AA2938:$AG2938)</f>
        <v/>
      </c>
      <c r="AI2938" s="41">
        <f>12*($AM2938+$AN2938)</f>
        <v/>
      </c>
      <c r="AJ2938" s="41">
        <f>$AM2938*((IncMonth-1)+(13-IncMonth)*(1+$X2938))+12*$AN2938</f>
        <v/>
      </c>
      <c r="AK2938" s="41">
        <f>IF($R2938=1,N($L2938)+N($M2938),0)</f>
        <v/>
      </c>
      <c r="AL2938">
        <f>IF($C2938="","",IF(N($L2938)&lt;=0,"Basic salary missing",IF(ISNA(MATCH($C2938,Departments!$A$5:$A$54,0)),"Department not on Departments sheet",IF(AND($I2938&lt;&gt;"",NOT(ISNUMBER($I2938))),"Date of birth is text, not a date",IF(AND($K2938&lt;&gt;"",NOT(ISNUMBER($K2938))),"Contract end is text, not a date","")))))</f>
        <v/>
      </c>
      <c r="AM2938" s="41">
        <f>IF($R2938=0,0,N($L2938)*(1+$Z2938+BonusMonths/12+IF($Q2938=1,0,EOSB))+N($M2938)+(N($L2938)+SI_Gross*N($M2938))*IF($Q2938=1,SI_O,SI_E))</f>
        <v/>
      </c>
      <c r="AN2938" s="41">
        <f>IF($R2938=0,0,(IF($Q2938=1,MedO,MedE+Ticket)+Training)/12)</f>
        <v/>
      </c>
    </row>
    <row r="2939">
      <c r="I2939" s="35" t="n"/>
      <c r="J2939" s="35" t="n"/>
      <c r="K2939" s="35" t="n"/>
      <c r="L2939" s="36" t="n"/>
      <c r="M2939" s="36" t="n"/>
      <c r="P2939" s="37" t="n"/>
      <c r="Q2939" s="38">
        <f>IF($C2939="",0,IF(OR(LOWER(TRIM($G2939))="omani",LOWER(TRIM($G2939))="oman",LOWER(TRIM($G2939))="om",LOWER(TRIM($G2939))="local"),1,0))</f>
        <v/>
      </c>
      <c r="R2939" s="38">
        <f>IF($C2939="",0,IF(OR(ISNUMBER(SEARCH("resign",$N2939)),ISNUMBER(SEARCH("terminat",$N2939)),ISNUMBER(SEARCH("inactive",$N2939)),ISNUMBER(SEARCH("vacan",$N2939)),ISNUMBER(SEARCH("deceased",$N2939)),ISNUMBER(SEARCH("separated",$N2939))),0,1))</f>
        <v/>
      </c>
      <c r="S2939">
        <f>IF(OR($R2939=0,NOT(ISNUMBER($I2939))),"",IFERROR(DATEDIF($I2939,DATE(FY,1,1),"y"),""))</f>
        <v/>
      </c>
      <c r="T2939">
        <f>IF(OR($R2939=0,NOT(ISNUMBER($J2939))),"",IFERROR(DATEDIF($J2939,DATE(FY,1,1),"y"),0))</f>
        <v/>
      </c>
      <c r="U2939" s="38">
        <f>IF(OR($R2939=0,NOT(ISNUMBER($I2939))),0,IF(YEAR($I2939)+IF($Q2939=1,RetAgeO,RetAgeE)=FY,MONTH($I2939),IF(YEAR($I2939)+IF($Q2939=1,RetAgeO,RetAgeE)&lt;FY,1,0)))</f>
        <v/>
      </c>
      <c r="V2939" s="38">
        <f>IF(OR($R2939=0,NOT(ISNUMBER($K2939))),0,IF(YEAR($K2939)=FY,MONTH($K2939),IF(YEAR($K2939)&lt;FY,1,0)))</f>
        <v/>
      </c>
      <c r="W2939" s="38">
        <f>IF($R2939=0,0,MIN(12,IF(AND(ISNUMBER($O2939),$O2939&gt;=1,$O2939&lt;=12),INT($O2939),12),IF(AND(RetireExit="Yes",$U2939&gt;0),$U2939,12),IF(AND(ContractExit="Yes",$V2939&gt;0),$V2939,12)))</f>
        <v/>
      </c>
      <c r="X2939" s="37">
        <f>IF(ISNUMBER($P2939),$P2939,IncPct)</f>
        <v/>
      </c>
      <c r="Y2939" s="39">
        <f>IF($W2939=0,0,MAX(0,MIN($W2939,IncMonth-1))+MAX(0,$W2939-IncMonth+1)*(1+$X2939))</f>
        <v/>
      </c>
      <c r="Z2939" s="40">
        <f>IF($C2939="",0,IFERROR(INDEX(Departments!$B$5:$B$54,MATCH($C2939,Departments!$A$5:$A$54,0)),0))</f>
        <v/>
      </c>
      <c r="AA2939" s="41">
        <f>N($L2939)*$Y2939</f>
        <v/>
      </c>
      <c r="AB2939" s="41">
        <f>N($M2939)*$Y2939</f>
        <v/>
      </c>
      <c r="AC2939" s="41">
        <f>$AA2939*$Z2939</f>
        <v/>
      </c>
      <c r="AD2939" s="41">
        <f>$AA2939*BonusMonths/12</f>
        <v/>
      </c>
      <c r="AE2939" s="41">
        <f>($AA2939+SI_Gross*$AB2939)*IF($Q2939=1,SI_O,SI_E)</f>
        <v/>
      </c>
      <c r="AF2939" s="41">
        <f>IF($Q2939=1,0,$AA2939*EOSB)</f>
        <v/>
      </c>
      <c r="AG2939" s="41">
        <f>$AN2939*$W2939</f>
        <v/>
      </c>
      <c r="AH2939" s="41">
        <f>SUM($AA2939:$AG2939)</f>
        <v/>
      </c>
      <c r="AI2939" s="41">
        <f>12*($AM2939+$AN2939)</f>
        <v/>
      </c>
      <c r="AJ2939" s="41">
        <f>$AM2939*((IncMonth-1)+(13-IncMonth)*(1+$X2939))+12*$AN2939</f>
        <v/>
      </c>
      <c r="AK2939" s="41">
        <f>IF($R2939=1,N($L2939)+N($M2939),0)</f>
        <v/>
      </c>
      <c r="AL2939">
        <f>IF($C2939="","",IF(N($L2939)&lt;=0,"Basic salary missing",IF(ISNA(MATCH($C2939,Departments!$A$5:$A$54,0)),"Department not on Departments sheet",IF(AND($I2939&lt;&gt;"",NOT(ISNUMBER($I2939))),"Date of birth is text, not a date",IF(AND($K2939&lt;&gt;"",NOT(ISNUMBER($K2939))),"Contract end is text, not a date","")))))</f>
        <v/>
      </c>
      <c r="AM2939" s="41">
        <f>IF($R2939=0,0,N($L2939)*(1+$Z2939+BonusMonths/12+IF($Q2939=1,0,EOSB))+N($M2939)+(N($L2939)+SI_Gross*N($M2939))*IF($Q2939=1,SI_O,SI_E))</f>
        <v/>
      </c>
      <c r="AN2939" s="41">
        <f>IF($R2939=0,0,(IF($Q2939=1,MedO,MedE+Ticket)+Training)/12)</f>
        <v/>
      </c>
    </row>
    <row r="2940">
      <c r="I2940" s="35" t="n"/>
      <c r="J2940" s="35" t="n"/>
      <c r="K2940" s="35" t="n"/>
      <c r="L2940" s="36" t="n"/>
      <c r="M2940" s="36" t="n"/>
      <c r="P2940" s="37" t="n"/>
      <c r="Q2940" s="38">
        <f>IF($C2940="",0,IF(OR(LOWER(TRIM($G2940))="omani",LOWER(TRIM($G2940))="oman",LOWER(TRIM($G2940))="om",LOWER(TRIM($G2940))="local"),1,0))</f>
        <v/>
      </c>
      <c r="R2940" s="38">
        <f>IF($C2940="",0,IF(OR(ISNUMBER(SEARCH("resign",$N2940)),ISNUMBER(SEARCH("terminat",$N2940)),ISNUMBER(SEARCH("inactive",$N2940)),ISNUMBER(SEARCH("vacan",$N2940)),ISNUMBER(SEARCH("deceased",$N2940)),ISNUMBER(SEARCH("separated",$N2940))),0,1))</f>
        <v/>
      </c>
      <c r="S2940">
        <f>IF(OR($R2940=0,NOT(ISNUMBER($I2940))),"",IFERROR(DATEDIF($I2940,DATE(FY,1,1),"y"),""))</f>
        <v/>
      </c>
      <c r="T2940">
        <f>IF(OR($R2940=0,NOT(ISNUMBER($J2940))),"",IFERROR(DATEDIF($J2940,DATE(FY,1,1),"y"),0))</f>
        <v/>
      </c>
      <c r="U2940" s="38">
        <f>IF(OR($R2940=0,NOT(ISNUMBER($I2940))),0,IF(YEAR($I2940)+IF($Q2940=1,RetAgeO,RetAgeE)=FY,MONTH($I2940),IF(YEAR($I2940)+IF($Q2940=1,RetAgeO,RetAgeE)&lt;FY,1,0)))</f>
        <v/>
      </c>
      <c r="V2940" s="38">
        <f>IF(OR($R2940=0,NOT(ISNUMBER($K2940))),0,IF(YEAR($K2940)=FY,MONTH($K2940),IF(YEAR($K2940)&lt;FY,1,0)))</f>
        <v/>
      </c>
      <c r="W2940" s="38">
        <f>IF($R2940=0,0,MIN(12,IF(AND(ISNUMBER($O2940),$O2940&gt;=1,$O2940&lt;=12),INT($O2940),12),IF(AND(RetireExit="Yes",$U2940&gt;0),$U2940,12),IF(AND(ContractExit="Yes",$V2940&gt;0),$V2940,12)))</f>
        <v/>
      </c>
      <c r="X2940" s="37">
        <f>IF(ISNUMBER($P2940),$P2940,IncPct)</f>
        <v/>
      </c>
      <c r="Y2940" s="39">
        <f>IF($W2940=0,0,MAX(0,MIN($W2940,IncMonth-1))+MAX(0,$W2940-IncMonth+1)*(1+$X2940))</f>
        <v/>
      </c>
      <c r="Z2940" s="40">
        <f>IF($C2940="",0,IFERROR(INDEX(Departments!$B$5:$B$54,MATCH($C2940,Departments!$A$5:$A$54,0)),0))</f>
        <v/>
      </c>
      <c r="AA2940" s="41">
        <f>N($L2940)*$Y2940</f>
        <v/>
      </c>
      <c r="AB2940" s="41">
        <f>N($M2940)*$Y2940</f>
        <v/>
      </c>
      <c r="AC2940" s="41">
        <f>$AA2940*$Z2940</f>
        <v/>
      </c>
      <c r="AD2940" s="41">
        <f>$AA2940*BonusMonths/12</f>
        <v/>
      </c>
      <c r="AE2940" s="41">
        <f>($AA2940+SI_Gross*$AB2940)*IF($Q2940=1,SI_O,SI_E)</f>
        <v/>
      </c>
      <c r="AF2940" s="41">
        <f>IF($Q2940=1,0,$AA2940*EOSB)</f>
        <v/>
      </c>
      <c r="AG2940" s="41">
        <f>$AN2940*$W2940</f>
        <v/>
      </c>
      <c r="AH2940" s="41">
        <f>SUM($AA2940:$AG2940)</f>
        <v/>
      </c>
      <c r="AI2940" s="41">
        <f>12*($AM2940+$AN2940)</f>
        <v/>
      </c>
      <c r="AJ2940" s="41">
        <f>$AM2940*((IncMonth-1)+(13-IncMonth)*(1+$X2940))+12*$AN2940</f>
        <v/>
      </c>
      <c r="AK2940" s="41">
        <f>IF($R2940=1,N($L2940)+N($M2940),0)</f>
        <v/>
      </c>
      <c r="AL2940">
        <f>IF($C2940="","",IF(N($L2940)&lt;=0,"Basic salary missing",IF(ISNA(MATCH($C2940,Departments!$A$5:$A$54,0)),"Department not on Departments sheet",IF(AND($I2940&lt;&gt;"",NOT(ISNUMBER($I2940))),"Date of birth is text, not a date",IF(AND($K2940&lt;&gt;"",NOT(ISNUMBER($K2940))),"Contract end is text, not a date","")))))</f>
        <v/>
      </c>
      <c r="AM2940" s="41">
        <f>IF($R2940=0,0,N($L2940)*(1+$Z2940+BonusMonths/12+IF($Q2940=1,0,EOSB))+N($M2940)+(N($L2940)+SI_Gross*N($M2940))*IF($Q2940=1,SI_O,SI_E))</f>
        <v/>
      </c>
      <c r="AN2940" s="41">
        <f>IF($R2940=0,0,(IF($Q2940=1,MedO,MedE+Ticket)+Training)/12)</f>
        <v/>
      </c>
    </row>
    <row r="2941">
      <c r="I2941" s="35" t="n"/>
      <c r="J2941" s="35" t="n"/>
      <c r="K2941" s="35" t="n"/>
      <c r="L2941" s="36" t="n"/>
      <c r="M2941" s="36" t="n"/>
      <c r="P2941" s="37" t="n"/>
      <c r="Q2941" s="38">
        <f>IF($C2941="",0,IF(OR(LOWER(TRIM($G2941))="omani",LOWER(TRIM($G2941))="oman",LOWER(TRIM($G2941))="om",LOWER(TRIM($G2941))="local"),1,0))</f>
        <v/>
      </c>
      <c r="R2941" s="38">
        <f>IF($C2941="",0,IF(OR(ISNUMBER(SEARCH("resign",$N2941)),ISNUMBER(SEARCH("terminat",$N2941)),ISNUMBER(SEARCH("inactive",$N2941)),ISNUMBER(SEARCH("vacan",$N2941)),ISNUMBER(SEARCH("deceased",$N2941)),ISNUMBER(SEARCH("separated",$N2941))),0,1))</f>
        <v/>
      </c>
      <c r="S2941">
        <f>IF(OR($R2941=0,NOT(ISNUMBER($I2941))),"",IFERROR(DATEDIF($I2941,DATE(FY,1,1),"y"),""))</f>
        <v/>
      </c>
      <c r="T2941">
        <f>IF(OR($R2941=0,NOT(ISNUMBER($J2941))),"",IFERROR(DATEDIF($J2941,DATE(FY,1,1),"y"),0))</f>
        <v/>
      </c>
      <c r="U2941" s="38">
        <f>IF(OR($R2941=0,NOT(ISNUMBER($I2941))),0,IF(YEAR($I2941)+IF($Q2941=1,RetAgeO,RetAgeE)=FY,MONTH($I2941),IF(YEAR($I2941)+IF($Q2941=1,RetAgeO,RetAgeE)&lt;FY,1,0)))</f>
        <v/>
      </c>
      <c r="V2941" s="38">
        <f>IF(OR($R2941=0,NOT(ISNUMBER($K2941))),0,IF(YEAR($K2941)=FY,MONTH($K2941),IF(YEAR($K2941)&lt;FY,1,0)))</f>
        <v/>
      </c>
      <c r="W2941" s="38">
        <f>IF($R2941=0,0,MIN(12,IF(AND(ISNUMBER($O2941),$O2941&gt;=1,$O2941&lt;=12),INT($O2941),12),IF(AND(RetireExit="Yes",$U2941&gt;0),$U2941,12),IF(AND(ContractExit="Yes",$V2941&gt;0),$V2941,12)))</f>
        <v/>
      </c>
      <c r="X2941" s="37">
        <f>IF(ISNUMBER($P2941),$P2941,IncPct)</f>
        <v/>
      </c>
      <c r="Y2941" s="39">
        <f>IF($W2941=0,0,MAX(0,MIN($W2941,IncMonth-1))+MAX(0,$W2941-IncMonth+1)*(1+$X2941))</f>
        <v/>
      </c>
      <c r="Z2941" s="40">
        <f>IF($C2941="",0,IFERROR(INDEX(Departments!$B$5:$B$54,MATCH($C2941,Departments!$A$5:$A$54,0)),0))</f>
        <v/>
      </c>
      <c r="AA2941" s="41">
        <f>N($L2941)*$Y2941</f>
        <v/>
      </c>
      <c r="AB2941" s="41">
        <f>N($M2941)*$Y2941</f>
        <v/>
      </c>
      <c r="AC2941" s="41">
        <f>$AA2941*$Z2941</f>
        <v/>
      </c>
      <c r="AD2941" s="41">
        <f>$AA2941*BonusMonths/12</f>
        <v/>
      </c>
      <c r="AE2941" s="41">
        <f>($AA2941+SI_Gross*$AB2941)*IF($Q2941=1,SI_O,SI_E)</f>
        <v/>
      </c>
      <c r="AF2941" s="41">
        <f>IF($Q2941=1,0,$AA2941*EOSB)</f>
        <v/>
      </c>
      <c r="AG2941" s="41">
        <f>$AN2941*$W2941</f>
        <v/>
      </c>
      <c r="AH2941" s="41">
        <f>SUM($AA2941:$AG2941)</f>
        <v/>
      </c>
      <c r="AI2941" s="41">
        <f>12*($AM2941+$AN2941)</f>
        <v/>
      </c>
      <c r="AJ2941" s="41">
        <f>$AM2941*((IncMonth-1)+(13-IncMonth)*(1+$X2941))+12*$AN2941</f>
        <v/>
      </c>
      <c r="AK2941" s="41">
        <f>IF($R2941=1,N($L2941)+N($M2941),0)</f>
        <v/>
      </c>
      <c r="AL2941">
        <f>IF($C2941="","",IF(N($L2941)&lt;=0,"Basic salary missing",IF(ISNA(MATCH($C2941,Departments!$A$5:$A$54,0)),"Department not on Departments sheet",IF(AND($I2941&lt;&gt;"",NOT(ISNUMBER($I2941))),"Date of birth is text, not a date",IF(AND($K2941&lt;&gt;"",NOT(ISNUMBER($K2941))),"Contract end is text, not a date","")))))</f>
        <v/>
      </c>
      <c r="AM2941" s="41">
        <f>IF($R2941=0,0,N($L2941)*(1+$Z2941+BonusMonths/12+IF($Q2941=1,0,EOSB))+N($M2941)+(N($L2941)+SI_Gross*N($M2941))*IF($Q2941=1,SI_O,SI_E))</f>
        <v/>
      </c>
      <c r="AN2941" s="41">
        <f>IF($R2941=0,0,(IF($Q2941=1,MedO,MedE+Ticket)+Training)/12)</f>
        <v/>
      </c>
    </row>
    <row r="2942">
      <c r="I2942" s="35" t="n"/>
      <c r="J2942" s="35" t="n"/>
      <c r="K2942" s="35" t="n"/>
      <c r="L2942" s="36" t="n"/>
      <c r="M2942" s="36" t="n"/>
      <c r="P2942" s="37" t="n"/>
      <c r="Q2942" s="38">
        <f>IF($C2942="",0,IF(OR(LOWER(TRIM($G2942))="omani",LOWER(TRIM($G2942))="oman",LOWER(TRIM($G2942))="om",LOWER(TRIM($G2942))="local"),1,0))</f>
        <v/>
      </c>
      <c r="R2942" s="38">
        <f>IF($C2942="",0,IF(OR(ISNUMBER(SEARCH("resign",$N2942)),ISNUMBER(SEARCH("terminat",$N2942)),ISNUMBER(SEARCH("inactive",$N2942)),ISNUMBER(SEARCH("vacan",$N2942)),ISNUMBER(SEARCH("deceased",$N2942)),ISNUMBER(SEARCH("separated",$N2942))),0,1))</f>
        <v/>
      </c>
      <c r="S2942">
        <f>IF(OR($R2942=0,NOT(ISNUMBER($I2942))),"",IFERROR(DATEDIF($I2942,DATE(FY,1,1),"y"),""))</f>
        <v/>
      </c>
      <c r="T2942">
        <f>IF(OR($R2942=0,NOT(ISNUMBER($J2942))),"",IFERROR(DATEDIF($J2942,DATE(FY,1,1),"y"),0))</f>
        <v/>
      </c>
      <c r="U2942" s="38">
        <f>IF(OR($R2942=0,NOT(ISNUMBER($I2942))),0,IF(YEAR($I2942)+IF($Q2942=1,RetAgeO,RetAgeE)=FY,MONTH($I2942),IF(YEAR($I2942)+IF($Q2942=1,RetAgeO,RetAgeE)&lt;FY,1,0)))</f>
        <v/>
      </c>
      <c r="V2942" s="38">
        <f>IF(OR($R2942=0,NOT(ISNUMBER($K2942))),0,IF(YEAR($K2942)=FY,MONTH($K2942),IF(YEAR($K2942)&lt;FY,1,0)))</f>
        <v/>
      </c>
      <c r="W2942" s="38">
        <f>IF($R2942=0,0,MIN(12,IF(AND(ISNUMBER($O2942),$O2942&gt;=1,$O2942&lt;=12),INT($O2942),12),IF(AND(RetireExit="Yes",$U2942&gt;0),$U2942,12),IF(AND(ContractExit="Yes",$V2942&gt;0),$V2942,12)))</f>
        <v/>
      </c>
      <c r="X2942" s="37">
        <f>IF(ISNUMBER($P2942),$P2942,IncPct)</f>
        <v/>
      </c>
      <c r="Y2942" s="39">
        <f>IF($W2942=0,0,MAX(0,MIN($W2942,IncMonth-1))+MAX(0,$W2942-IncMonth+1)*(1+$X2942))</f>
        <v/>
      </c>
      <c r="Z2942" s="40">
        <f>IF($C2942="",0,IFERROR(INDEX(Departments!$B$5:$B$54,MATCH($C2942,Departments!$A$5:$A$54,0)),0))</f>
        <v/>
      </c>
      <c r="AA2942" s="41">
        <f>N($L2942)*$Y2942</f>
        <v/>
      </c>
      <c r="AB2942" s="41">
        <f>N($M2942)*$Y2942</f>
        <v/>
      </c>
      <c r="AC2942" s="41">
        <f>$AA2942*$Z2942</f>
        <v/>
      </c>
      <c r="AD2942" s="41">
        <f>$AA2942*BonusMonths/12</f>
        <v/>
      </c>
      <c r="AE2942" s="41">
        <f>($AA2942+SI_Gross*$AB2942)*IF($Q2942=1,SI_O,SI_E)</f>
        <v/>
      </c>
      <c r="AF2942" s="41">
        <f>IF($Q2942=1,0,$AA2942*EOSB)</f>
        <v/>
      </c>
      <c r="AG2942" s="41">
        <f>$AN2942*$W2942</f>
        <v/>
      </c>
      <c r="AH2942" s="41">
        <f>SUM($AA2942:$AG2942)</f>
        <v/>
      </c>
      <c r="AI2942" s="41">
        <f>12*($AM2942+$AN2942)</f>
        <v/>
      </c>
      <c r="AJ2942" s="41">
        <f>$AM2942*((IncMonth-1)+(13-IncMonth)*(1+$X2942))+12*$AN2942</f>
        <v/>
      </c>
      <c r="AK2942" s="41">
        <f>IF($R2942=1,N($L2942)+N($M2942),0)</f>
        <v/>
      </c>
      <c r="AL2942">
        <f>IF($C2942="","",IF(N($L2942)&lt;=0,"Basic salary missing",IF(ISNA(MATCH($C2942,Departments!$A$5:$A$54,0)),"Department not on Departments sheet",IF(AND($I2942&lt;&gt;"",NOT(ISNUMBER($I2942))),"Date of birth is text, not a date",IF(AND($K2942&lt;&gt;"",NOT(ISNUMBER($K2942))),"Contract end is text, not a date","")))))</f>
        <v/>
      </c>
      <c r="AM2942" s="41">
        <f>IF($R2942=0,0,N($L2942)*(1+$Z2942+BonusMonths/12+IF($Q2942=1,0,EOSB))+N($M2942)+(N($L2942)+SI_Gross*N($M2942))*IF($Q2942=1,SI_O,SI_E))</f>
        <v/>
      </c>
      <c r="AN2942" s="41">
        <f>IF($R2942=0,0,(IF($Q2942=1,MedO,MedE+Ticket)+Training)/12)</f>
        <v/>
      </c>
    </row>
    <row r="2943">
      <c r="I2943" s="35" t="n"/>
      <c r="J2943" s="35" t="n"/>
      <c r="K2943" s="35" t="n"/>
      <c r="L2943" s="36" t="n"/>
      <c r="M2943" s="36" t="n"/>
      <c r="P2943" s="37" t="n"/>
      <c r="Q2943" s="38">
        <f>IF($C2943="",0,IF(OR(LOWER(TRIM($G2943))="omani",LOWER(TRIM($G2943))="oman",LOWER(TRIM($G2943))="om",LOWER(TRIM($G2943))="local"),1,0))</f>
        <v/>
      </c>
      <c r="R2943" s="38">
        <f>IF($C2943="",0,IF(OR(ISNUMBER(SEARCH("resign",$N2943)),ISNUMBER(SEARCH("terminat",$N2943)),ISNUMBER(SEARCH("inactive",$N2943)),ISNUMBER(SEARCH("vacan",$N2943)),ISNUMBER(SEARCH("deceased",$N2943)),ISNUMBER(SEARCH("separated",$N2943))),0,1))</f>
        <v/>
      </c>
      <c r="S2943">
        <f>IF(OR($R2943=0,NOT(ISNUMBER($I2943))),"",IFERROR(DATEDIF($I2943,DATE(FY,1,1),"y"),""))</f>
        <v/>
      </c>
      <c r="T2943">
        <f>IF(OR($R2943=0,NOT(ISNUMBER($J2943))),"",IFERROR(DATEDIF($J2943,DATE(FY,1,1),"y"),0))</f>
        <v/>
      </c>
      <c r="U2943" s="38">
        <f>IF(OR($R2943=0,NOT(ISNUMBER($I2943))),0,IF(YEAR($I2943)+IF($Q2943=1,RetAgeO,RetAgeE)=FY,MONTH($I2943),IF(YEAR($I2943)+IF($Q2943=1,RetAgeO,RetAgeE)&lt;FY,1,0)))</f>
        <v/>
      </c>
      <c r="V2943" s="38">
        <f>IF(OR($R2943=0,NOT(ISNUMBER($K2943))),0,IF(YEAR($K2943)=FY,MONTH($K2943),IF(YEAR($K2943)&lt;FY,1,0)))</f>
        <v/>
      </c>
      <c r="W2943" s="38">
        <f>IF($R2943=0,0,MIN(12,IF(AND(ISNUMBER($O2943),$O2943&gt;=1,$O2943&lt;=12),INT($O2943),12),IF(AND(RetireExit="Yes",$U2943&gt;0),$U2943,12),IF(AND(ContractExit="Yes",$V2943&gt;0),$V2943,12)))</f>
        <v/>
      </c>
      <c r="X2943" s="37">
        <f>IF(ISNUMBER($P2943),$P2943,IncPct)</f>
        <v/>
      </c>
      <c r="Y2943" s="39">
        <f>IF($W2943=0,0,MAX(0,MIN($W2943,IncMonth-1))+MAX(0,$W2943-IncMonth+1)*(1+$X2943))</f>
        <v/>
      </c>
      <c r="Z2943" s="40">
        <f>IF($C2943="",0,IFERROR(INDEX(Departments!$B$5:$B$54,MATCH($C2943,Departments!$A$5:$A$54,0)),0))</f>
        <v/>
      </c>
      <c r="AA2943" s="41">
        <f>N($L2943)*$Y2943</f>
        <v/>
      </c>
      <c r="AB2943" s="41">
        <f>N($M2943)*$Y2943</f>
        <v/>
      </c>
      <c r="AC2943" s="41">
        <f>$AA2943*$Z2943</f>
        <v/>
      </c>
      <c r="AD2943" s="41">
        <f>$AA2943*BonusMonths/12</f>
        <v/>
      </c>
      <c r="AE2943" s="41">
        <f>($AA2943+SI_Gross*$AB2943)*IF($Q2943=1,SI_O,SI_E)</f>
        <v/>
      </c>
      <c r="AF2943" s="41">
        <f>IF($Q2943=1,0,$AA2943*EOSB)</f>
        <v/>
      </c>
      <c r="AG2943" s="41">
        <f>$AN2943*$W2943</f>
        <v/>
      </c>
      <c r="AH2943" s="41">
        <f>SUM($AA2943:$AG2943)</f>
        <v/>
      </c>
      <c r="AI2943" s="41">
        <f>12*($AM2943+$AN2943)</f>
        <v/>
      </c>
      <c r="AJ2943" s="41">
        <f>$AM2943*((IncMonth-1)+(13-IncMonth)*(1+$X2943))+12*$AN2943</f>
        <v/>
      </c>
      <c r="AK2943" s="41">
        <f>IF($R2943=1,N($L2943)+N($M2943),0)</f>
        <v/>
      </c>
      <c r="AL2943">
        <f>IF($C2943="","",IF(N($L2943)&lt;=0,"Basic salary missing",IF(ISNA(MATCH($C2943,Departments!$A$5:$A$54,0)),"Department not on Departments sheet",IF(AND($I2943&lt;&gt;"",NOT(ISNUMBER($I2943))),"Date of birth is text, not a date",IF(AND($K2943&lt;&gt;"",NOT(ISNUMBER($K2943))),"Contract end is text, not a date","")))))</f>
        <v/>
      </c>
      <c r="AM2943" s="41">
        <f>IF($R2943=0,0,N($L2943)*(1+$Z2943+BonusMonths/12+IF($Q2943=1,0,EOSB))+N($M2943)+(N($L2943)+SI_Gross*N($M2943))*IF($Q2943=1,SI_O,SI_E))</f>
        <v/>
      </c>
      <c r="AN2943" s="41">
        <f>IF($R2943=0,0,(IF($Q2943=1,MedO,MedE+Ticket)+Training)/12)</f>
        <v/>
      </c>
    </row>
    <row r="2944">
      <c r="I2944" s="35" t="n"/>
      <c r="J2944" s="35" t="n"/>
      <c r="K2944" s="35" t="n"/>
      <c r="L2944" s="36" t="n"/>
      <c r="M2944" s="36" t="n"/>
      <c r="P2944" s="37" t="n"/>
      <c r="Q2944" s="38">
        <f>IF($C2944="",0,IF(OR(LOWER(TRIM($G2944))="omani",LOWER(TRIM($G2944))="oman",LOWER(TRIM($G2944))="om",LOWER(TRIM($G2944))="local"),1,0))</f>
        <v/>
      </c>
      <c r="R2944" s="38">
        <f>IF($C2944="",0,IF(OR(ISNUMBER(SEARCH("resign",$N2944)),ISNUMBER(SEARCH("terminat",$N2944)),ISNUMBER(SEARCH("inactive",$N2944)),ISNUMBER(SEARCH("vacan",$N2944)),ISNUMBER(SEARCH("deceased",$N2944)),ISNUMBER(SEARCH("separated",$N2944))),0,1))</f>
        <v/>
      </c>
      <c r="S2944">
        <f>IF(OR($R2944=0,NOT(ISNUMBER($I2944))),"",IFERROR(DATEDIF($I2944,DATE(FY,1,1),"y"),""))</f>
        <v/>
      </c>
      <c r="T2944">
        <f>IF(OR($R2944=0,NOT(ISNUMBER($J2944))),"",IFERROR(DATEDIF($J2944,DATE(FY,1,1),"y"),0))</f>
        <v/>
      </c>
      <c r="U2944" s="38">
        <f>IF(OR($R2944=0,NOT(ISNUMBER($I2944))),0,IF(YEAR($I2944)+IF($Q2944=1,RetAgeO,RetAgeE)=FY,MONTH($I2944),IF(YEAR($I2944)+IF($Q2944=1,RetAgeO,RetAgeE)&lt;FY,1,0)))</f>
        <v/>
      </c>
      <c r="V2944" s="38">
        <f>IF(OR($R2944=0,NOT(ISNUMBER($K2944))),0,IF(YEAR($K2944)=FY,MONTH($K2944),IF(YEAR($K2944)&lt;FY,1,0)))</f>
        <v/>
      </c>
      <c r="W2944" s="38">
        <f>IF($R2944=0,0,MIN(12,IF(AND(ISNUMBER($O2944),$O2944&gt;=1,$O2944&lt;=12),INT($O2944),12),IF(AND(RetireExit="Yes",$U2944&gt;0),$U2944,12),IF(AND(ContractExit="Yes",$V2944&gt;0),$V2944,12)))</f>
        <v/>
      </c>
      <c r="X2944" s="37">
        <f>IF(ISNUMBER($P2944),$P2944,IncPct)</f>
        <v/>
      </c>
      <c r="Y2944" s="39">
        <f>IF($W2944=0,0,MAX(0,MIN($W2944,IncMonth-1))+MAX(0,$W2944-IncMonth+1)*(1+$X2944))</f>
        <v/>
      </c>
      <c r="Z2944" s="40">
        <f>IF($C2944="",0,IFERROR(INDEX(Departments!$B$5:$B$54,MATCH($C2944,Departments!$A$5:$A$54,0)),0))</f>
        <v/>
      </c>
      <c r="AA2944" s="41">
        <f>N($L2944)*$Y2944</f>
        <v/>
      </c>
      <c r="AB2944" s="41">
        <f>N($M2944)*$Y2944</f>
        <v/>
      </c>
      <c r="AC2944" s="41">
        <f>$AA2944*$Z2944</f>
        <v/>
      </c>
      <c r="AD2944" s="41">
        <f>$AA2944*BonusMonths/12</f>
        <v/>
      </c>
      <c r="AE2944" s="41">
        <f>($AA2944+SI_Gross*$AB2944)*IF($Q2944=1,SI_O,SI_E)</f>
        <v/>
      </c>
      <c r="AF2944" s="41">
        <f>IF($Q2944=1,0,$AA2944*EOSB)</f>
        <v/>
      </c>
      <c r="AG2944" s="41">
        <f>$AN2944*$W2944</f>
        <v/>
      </c>
      <c r="AH2944" s="41">
        <f>SUM($AA2944:$AG2944)</f>
        <v/>
      </c>
      <c r="AI2944" s="41">
        <f>12*($AM2944+$AN2944)</f>
        <v/>
      </c>
      <c r="AJ2944" s="41">
        <f>$AM2944*((IncMonth-1)+(13-IncMonth)*(1+$X2944))+12*$AN2944</f>
        <v/>
      </c>
      <c r="AK2944" s="41">
        <f>IF($R2944=1,N($L2944)+N($M2944),0)</f>
        <v/>
      </c>
      <c r="AL2944">
        <f>IF($C2944="","",IF(N($L2944)&lt;=0,"Basic salary missing",IF(ISNA(MATCH($C2944,Departments!$A$5:$A$54,0)),"Department not on Departments sheet",IF(AND($I2944&lt;&gt;"",NOT(ISNUMBER($I2944))),"Date of birth is text, not a date",IF(AND($K2944&lt;&gt;"",NOT(ISNUMBER($K2944))),"Contract end is text, not a date","")))))</f>
        <v/>
      </c>
      <c r="AM2944" s="41">
        <f>IF($R2944=0,0,N($L2944)*(1+$Z2944+BonusMonths/12+IF($Q2944=1,0,EOSB))+N($M2944)+(N($L2944)+SI_Gross*N($M2944))*IF($Q2944=1,SI_O,SI_E))</f>
        <v/>
      </c>
      <c r="AN2944" s="41">
        <f>IF($R2944=0,0,(IF($Q2944=1,MedO,MedE+Ticket)+Training)/12)</f>
        <v/>
      </c>
    </row>
    <row r="2945">
      <c r="I2945" s="35" t="n"/>
      <c r="J2945" s="35" t="n"/>
      <c r="K2945" s="35" t="n"/>
      <c r="L2945" s="36" t="n"/>
      <c r="M2945" s="36" t="n"/>
      <c r="P2945" s="37" t="n"/>
      <c r="Q2945" s="38">
        <f>IF($C2945="",0,IF(OR(LOWER(TRIM($G2945))="omani",LOWER(TRIM($G2945))="oman",LOWER(TRIM($G2945))="om",LOWER(TRIM($G2945))="local"),1,0))</f>
        <v/>
      </c>
      <c r="R2945" s="38">
        <f>IF($C2945="",0,IF(OR(ISNUMBER(SEARCH("resign",$N2945)),ISNUMBER(SEARCH("terminat",$N2945)),ISNUMBER(SEARCH("inactive",$N2945)),ISNUMBER(SEARCH("vacan",$N2945)),ISNUMBER(SEARCH("deceased",$N2945)),ISNUMBER(SEARCH("separated",$N2945))),0,1))</f>
        <v/>
      </c>
      <c r="S2945">
        <f>IF(OR($R2945=0,NOT(ISNUMBER($I2945))),"",IFERROR(DATEDIF($I2945,DATE(FY,1,1),"y"),""))</f>
        <v/>
      </c>
      <c r="T2945">
        <f>IF(OR($R2945=0,NOT(ISNUMBER($J2945))),"",IFERROR(DATEDIF($J2945,DATE(FY,1,1),"y"),0))</f>
        <v/>
      </c>
      <c r="U2945" s="38">
        <f>IF(OR($R2945=0,NOT(ISNUMBER($I2945))),0,IF(YEAR($I2945)+IF($Q2945=1,RetAgeO,RetAgeE)=FY,MONTH($I2945),IF(YEAR($I2945)+IF($Q2945=1,RetAgeO,RetAgeE)&lt;FY,1,0)))</f>
        <v/>
      </c>
      <c r="V2945" s="38">
        <f>IF(OR($R2945=0,NOT(ISNUMBER($K2945))),0,IF(YEAR($K2945)=FY,MONTH($K2945),IF(YEAR($K2945)&lt;FY,1,0)))</f>
        <v/>
      </c>
      <c r="W2945" s="38">
        <f>IF($R2945=0,0,MIN(12,IF(AND(ISNUMBER($O2945),$O2945&gt;=1,$O2945&lt;=12),INT($O2945),12),IF(AND(RetireExit="Yes",$U2945&gt;0),$U2945,12),IF(AND(ContractExit="Yes",$V2945&gt;0),$V2945,12)))</f>
        <v/>
      </c>
      <c r="X2945" s="37">
        <f>IF(ISNUMBER($P2945),$P2945,IncPct)</f>
        <v/>
      </c>
      <c r="Y2945" s="39">
        <f>IF($W2945=0,0,MAX(0,MIN($W2945,IncMonth-1))+MAX(0,$W2945-IncMonth+1)*(1+$X2945))</f>
        <v/>
      </c>
      <c r="Z2945" s="40">
        <f>IF($C2945="",0,IFERROR(INDEX(Departments!$B$5:$B$54,MATCH($C2945,Departments!$A$5:$A$54,0)),0))</f>
        <v/>
      </c>
      <c r="AA2945" s="41">
        <f>N($L2945)*$Y2945</f>
        <v/>
      </c>
      <c r="AB2945" s="41">
        <f>N($M2945)*$Y2945</f>
        <v/>
      </c>
      <c r="AC2945" s="41">
        <f>$AA2945*$Z2945</f>
        <v/>
      </c>
      <c r="AD2945" s="41">
        <f>$AA2945*BonusMonths/12</f>
        <v/>
      </c>
      <c r="AE2945" s="41">
        <f>($AA2945+SI_Gross*$AB2945)*IF($Q2945=1,SI_O,SI_E)</f>
        <v/>
      </c>
      <c r="AF2945" s="41">
        <f>IF($Q2945=1,0,$AA2945*EOSB)</f>
        <v/>
      </c>
      <c r="AG2945" s="41">
        <f>$AN2945*$W2945</f>
        <v/>
      </c>
      <c r="AH2945" s="41">
        <f>SUM($AA2945:$AG2945)</f>
        <v/>
      </c>
      <c r="AI2945" s="41">
        <f>12*($AM2945+$AN2945)</f>
        <v/>
      </c>
      <c r="AJ2945" s="41">
        <f>$AM2945*((IncMonth-1)+(13-IncMonth)*(1+$X2945))+12*$AN2945</f>
        <v/>
      </c>
      <c r="AK2945" s="41">
        <f>IF($R2945=1,N($L2945)+N($M2945),0)</f>
        <v/>
      </c>
      <c r="AL2945">
        <f>IF($C2945="","",IF(N($L2945)&lt;=0,"Basic salary missing",IF(ISNA(MATCH($C2945,Departments!$A$5:$A$54,0)),"Department not on Departments sheet",IF(AND($I2945&lt;&gt;"",NOT(ISNUMBER($I2945))),"Date of birth is text, not a date",IF(AND($K2945&lt;&gt;"",NOT(ISNUMBER($K2945))),"Contract end is text, not a date","")))))</f>
        <v/>
      </c>
      <c r="AM2945" s="41">
        <f>IF($R2945=0,0,N($L2945)*(1+$Z2945+BonusMonths/12+IF($Q2945=1,0,EOSB))+N($M2945)+(N($L2945)+SI_Gross*N($M2945))*IF($Q2945=1,SI_O,SI_E))</f>
        <v/>
      </c>
      <c r="AN2945" s="41">
        <f>IF($R2945=0,0,(IF($Q2945=1,MedO,MedE+Ticket)+Training)/12)</f>
        <v/>
      </c>
    </row>
    <row r="2946">
      <c r="I2946" s="35" t="n"/>
      <c r="J2946" s="35" t="n"/>
      <c r="K2946" s="35" t="n"/>
      <c r="L2946" s="36" t="n"/>
      <c r="M2946" s="36" t="n"/>
      <c r="P2946" s="37" t="n"/>
      <c r="Q2946" s="38">
        <f>IF($C2946="",0,IF(OR(LOWER(TRIM($G2946))="omani",LOWER(TRIM($G2946))="oman",LOWER(TRIM($G2946))="om",LOWER(TRIM($G2946))="local"),1,0))</f>
        <v/>
      </c>
      <c r="R2946" s="38">
        <f>IF($C2946="",0,IF(OR(ISNUMBER(SEARCH("resign",$N2946)),ISNUMBER(SEARCH("terminat",$N2946)),ISNUMBER(SEARCH("inactive",$N2946)),ISNUMBER(SEARCH("vacan",$N2946)),ISNUMBER(SEARCH("deceased",$N2946)),ISNUMBER(SEARCH("separated",$N2946))),0,1))</f>
        <v/>
      </c>
      <c r="S2946">
        <f>IF(OR($R2946=0,NOT(ISNUMBER($I2946))),"",IFERROR(DATEDIF($I2946,DATE(FY,1,1),"y"),""))</f>
        <v/>
      </c>
      <c r="T2946">
        <f>IF(OR($R2946=0,NOT(ISNUMBER($J2946))),"",IFERROR(DATEDIF($J2946,DATE(FY,1,1),"y"),0))</f>
        <v/>
      </c>
      <c r="U2946" s="38">
        <f>IF(OR($R2946=0,NOT(ISNUMBER($I2946))),0,IF(YEAR($I2946)+IF($Q2946=1,RetAgeO,RetAgeE)=FY,MONTH($I2946),IF(YEAR($I2946)+IF($Q2946=1,RetAgeO,RetAgeE)&lt;FY,1,0)))</f>
        <v/>
      </c>
      <c r="V2946" s="38">
        <f>IF(OR($R2946=0,NOT(ISNUMBER($K2946))),0,IF(YEAR($K2946)=FY,MONTH($K2946),IF(YEAR($K2946)&lt;FY,1,0)))</f>
        <v/>
      </c>
      <c r="W2946" s="38">
        <f>IF($R2946=0,0,MIN(12,IF(AND(ISNUMBER($O2946),$O2946&gt;=1,$O2946&lt;=12),INT($O2946),12),IF(AND(RetireExit="Yes",$U2946&gt;0),$U2946,12),IF(AND(ContractExit="Yes",$V2946&gt;0),$V2946,12)))</f>
        <v/>
      </c>
      <c r="X2946" s="37">
        <f>IF(ISNUMBER($P2946),$P2946,IncPct)</f>
        <v/>
      </c>
      <c r="Y2946" s="39">
        <f>IF($W2946=0,0,MAX(0,MIN($W2946,IncMonth-1))+MAX(0,$W2946-IncMonth+1)*(1+$X2946))</f>
        <v/>
      </c>
      <c r="Z2946" s="40">
        <f>IF($C2946="",0,IFERROR(INDEX(Departments!$B$5:$B$54,MATCH($C2946,Departments!$A$5:$A$54,0)),0))</f>
        <v/>
      </c>
      <c r="AA2946" s="41">
        <f>N($L2946)*$Y2946</f>
        <v/>
      </c>
      <c r="AB2946" s="41">
        <f>N($M2946)*$Y2946</f>
        <v/>
      </c>
      <c r="AC2946" s="41">
        <f>$AA2946*$Z2946</f>
        <v/>
      </c>
      <c r="AD2946" s="41">
        <f>$AA2946*BonusMonths/12</f>
        <v/>
      </c>
      <c r="AE2946" s="41">
        <f>($AA2946+SI_Gross*$AB2946)*IF($Q2946=1,SI_O,SI_E)</f>
        <v/>
      </c>
      <c r="AF2946" s="41">
        <f>IF($Q2946=1,0,$AA2946*EOSB)</f>
        <v/>
      </c>
      <c r="AG2946" s="41">
        <f>$AN2946*$W2946</f>
        <v/>
      </c>
      <c r="AH2946" s="41">
        <f>SUM($AA2946:$AG2946)</f>
        <v/>
      </c>
      <c r="AI2946" s="41">
        <f>12*($AM2946+$AN2946)</f>
        <v/>
      </c>
      <c r="AJ2946" s="41">
        <f>$AM2946*((IncMonth-1)+(13-IncMonth)*(1+$X2946))+12*$AN2946</f>
        <v/>
      </c>
      <c r="AK2946" s="41">
        <f>IF($R2946=1,N($L2946)+N($M2946),0)</f>
        <v/>
      </c>
      <c r="AL2946">
        <f>IF($C2946="","",IF(N($L2946)&lt;=0,"Basic salary missing",IF(ISNA(MATCH($C2946,Departments!$A$5:$A$54,0)),"Department not on Departments sheet",IF(AND($I2946&lt;&gt;"",NOT(ISNUMBER($I2946))),"Date of birth is text, not a date",IF(AND($K2946&lt;&gt;"",NOT(ISNUMBER($K2946))),"Contract end is text, not a date","")))))</f>
        <v/>
      </c>
      <c r="AM2946" s="41">
        <f>IF($R2946=0,0,N($L2946)*(1+$Z2946+BonusMonths/12+IF($Q2946=1,0,EOSB))+N($M2946)+(N($L2946)+SI_Gross*N($M2946))*IF($Q2946=1,SI_O,SI_E))</f>
        <v/>
      </c>
      <c r="AN2946" s="41">
        <f>IF($R2946=0,0,(IF($Q2946=1,MedO,MedE+Ticket)+Training)/12)</f>
        <v/>
      </c>
    </row>
    <row r="2947">
      <c r="I2947" s="35" t="n"/>
      <c r="J2947" s="35" t="n"/>
      <c r="K2947" s="35" t="n"/>
      <c r="L2947" s="36" t="n"/>
      <c r="M2947" s="36" t="n"/>
      <c r="P2947" s="37" t="n"/>
      <c r="Q2947" s="38">
        <f>IF($C2947="",0,IF(OR(LOWER(TRIM($G2947))="omani",LOWER(TRIM($G2947))="oman",LOWER(TRIM($G2947))="om",LOWER(TRIM($G2947))="local"),1,0))</f>
        <v/>
      </c>
      <c r="R2947" s="38">
        <f>IF($C2947="",0,IF(OR(ISNUMBER(SEARCH("resign",$N2947)),ISNUMBER(SEARCH("terminat",$N2947)),ISNUMBER(SEARCH("inactive",$N2947)),ISNUMBER(SEARCH("vacan",$N2947)),ISNUMBER(SEARCH("deceased",$N2947)),ISNUMBER(SEARCH("separated",$N2947))),0,1))</f>
        <v/>
      </c>
      <c r="S2947">
        <f>IF(OR($R2947=0,NOT(ISNUMBER($I2947))),"",IFERROR(DATEDIF($I2947,DATE(FY,1,1),"y"),""))</f>
        <v/>
      </c>
      <c r="T2947">
        <f>IF(OR($R2947=0,NOT(ISNUMBER($J2947))),"",IFERROR(DATEDIF($J2947,DATE(FY,1,1),"y"),0))</f>
        <v/>
      </c>
      <c r="U2947" s="38">
        <f>IF(OR($R2947=0,NOT(ISNUMBER($I2947))),0,IF(YEAR($I2947)+IF($Q2947=1,RetAgeO,RetAgeE)=FY,MONTH($I2947),IF(YEAR($I2947)+IF($Q2947=1,RetAgeO,RetAgeE)&lt;FY,1,0)))</f>
        <v/>
      </c>
      <c r="V2947" s="38">
        <f>IF(OR($R2947=0,NOT(ISNUMBER($K2947))),0,IF(YEAR($K2947)=FY,MONTH($K2947),IF(YEAR($K2947)&lt;FY,1,0)))</f>
        <v/>
      </c>
      <c r="W2947" s="38">
        <f>IF($R2947=0,0,MIN(12,IF(AND(ISNUMBER($O2947),$O2947&gt;=1,$O2947&lt;=12),INT($O2947),12),IF(AND(RetireExit="Yes",$U2947&gt;0),$U2947,12),IF(AND(ContractExit="Yes",$V2947&gt;0),$V2947,12)))</f>
        <v/>
      </c>
      <c r="X2947" s="37">
        <f>IF(ISNUMBER($P2947),$P2947,IncPct)</f>
        <v/>
      </c>
      <c r="Y2947" s="39">
        <f>IF($W2947=0,0,MAX(0,MIN($W2947,IncMonth-1))+MAX(0,$W2947-IncMonth+1)*(1+$X2947))</f>
        <v/>
      </c>
      <c r="Z2947" s="40">
        <f>IF($C2947="",0,IFERROR(INDEX(Departments!$B$5:$B$54,MATCH($C2947,Departments!$A$5:$A$54,0)),0))</f>
        <v/>
      </c>
      <c r="AA2947" s="41">
        <f>N($L2947)*$Y2947</f>
        <v/>
      </c>
      <c r="AB2947" s="41">
        <f>N($M2947)*$Y2947</f>
        <v/>
      </c>
      <c r="AC2947" s="41">
        <f>$AA2947*$Z2947</f>
        <v/>
      </c>
      <c r="AD2947" s="41">
        <f>$AA2947*BonusMonths/12</f>
        <v/>
      </c>
      <c r="AE2947" s="41">
        <f>($AA2947+SI_Gross*$AB2947)*IF($Q2947=1,SI_O,SI_E)</f>
        <v/>
      </c>
      <c r="AF2947" s="41">
        <f>IF($Q2947=1,0,$AA2947*EOSB)</f>
        <v/>
      </c>
      <c r="AG2947" s="41">
        <f>$AN2947*$W2947</f>
        <v/>
      </c>
      <c r="AH2947" s="41">
        <f>SUM($AA2947:$AG2947)</f>
        <v/>
      </c>
      <c r="AI2947" s="41">
        <f>12*($AM2947+$AN2947)</f>
        <v/>
      </c>
      <c r="AJ2947" s="41">
        <f>$AM2947*((IncMonth-1)+(13-IncMonth)*(1+$X2947))+12*$AN2947</f>
        <v/>
      </c>
      <c r="AK2947" s="41">
        <f>IF($R2947=1,N($L2947)+N($M2947),0)</f>
        <v/>
      </c>
      <c r="AL2947">
        <f>IF($C2947="","",IF(N($L2947)&lt;=0,"Basic salary missing",IF(ISNA(MATCH($C2947,Departments!$A$5:$A$54,0)),"Department not on Departments sheet",IF(AND($I2947&lt;&gt;"",NOT(ISNUMBER($I2947))),"Date of birth is text, not a date",IF(AND($K2947&lt;&gt;"",NOT(ISNUMBER($K2947))),"Contract end is text, not a date","")))))</f>
        <v/>
      </c>
      <c r="AM2947" s="41">
        <f>IF($R2947=0,0,N($L2947)*(1+$Z2947+BonusMonths/12+IF($Q2947=1,0,EOSB))+N($M2947)+(N($L2947)+SI_Gross*N($M2947))*IF($Q2947=1,SI_O,SI_E))</f>
        <v/>
      </c>
      <c r="AN2947" s="41">
        <f>IF($R2947=0,0,(IF($Q2947=1,MedO,MedE+Ticket)+Training)/12)</f>
        <v/>
      </c>
    </row>
    <row r="2948">
      <c r="I2948" s="35" t="n"/>
      <c r="J2948" s="35" t="n"/>
      <c r="K2948" s="35" t="n"/>
      <c r="L2948" s="36" t="n"/>
      <c r="M2948" s="36" t="n"/>
      <c r="P2948" s="37" t="n"/>
      <c r="Q2948" s="38">
        <f>IF($C2948="",0,IF(OR(LOWER(TRIM($G2948))="omani",LOWER(TRIM($G2948))="oman",LOWER(TRIM($G2948))="om",LOWER(TRIM($G2948))="local"),1,0))</f>
        <v/>
      </c>
      <c r="R2948" s="38">
        <f>IF($C2948="",0,IF(OR(ISNUMBER(SEARCH("resign",$N2948)),ISNUMBER(SEARCH("terminat",$N2948)),ISNUMBER(SEARCH("inactive",$N2948)),ISNUMBER(SEARCH("vacan",$N2948)),ISNUMBER(SEARCH("deceased",$N2948)),ISNUMBER(SEARCH("separated",$N2948))),0,1))</f>
        <v/>
      </c>
      <c r="S2948">
        <f>IF(OR($R2948=0,NOT(ISNUMBER($I2948))),"",IFERROR(DATEDIF($I2948,DATE(FY,1,1),"y"),""))</f>
        <v/>
      </c>
      <c r="T2948">
        <f>IF(OR($R2948=0,NOT(ISNUMBER($J2948))),"",IFERROR(DATEDIF($J2948,DATE(FY,1,1),"y"),0))</f>
        <v/>
      </c>
      <c r="U2948" s="38">
        <f>IF(OR($R2948=0,NOT(ISNUMBER($I2948))),0,IF(YEAR($I2948)+IF($Q2948=1,RetAgeO,RetAgeE)=FY,MONTH($I2948),IF(YEAR($I2948)+IF($Q2948=1,RetAgeO,RetAgeE)&lt;FY,1,0)))</f>
        <v/>
      </c>
      <c r="V2948" s="38">
        <f>IF(OR($R2948=0,NOT(ISNUMBER($K2948))),0,IF(YEAR($K2948)=FY,MONTH($K2948),IF(YEAR($K2948)&lt;FY,1,0)))</f>
        <v/>
      </c>
      <c r="W2948" s="38">
        <f>IF($R2948=0,0,MIN(12,IF(AND(ISNUMBER($O2948),$O2948&gt;=1,$O2948&lt;=12),INT($O2948),12),IF(AND(RetireExit="Yes",$U2948&gt;0),$U2948,12),IF(AND(ContractExit="Yes",$V2948&gt;0),$V2948,12)))</f>
        <v/>
      </c>
      <c r="X2948" s="37">
        <f>IF(ISNUMBER($P2948),$P2948,IncPct)</f>
        <v/>
      </c>
      <c r="Y2948" s="39">
        <f>IF($W2948=0,0,MAX(0,MIN($W2948,IncMonth-1))+MAX(0,$W2948-IncMonth+1)*(1+$X2948))</f>
        <v/>
      </c>
      <c r="Z2948" s="40">
        <f>IF($C2948="",0,IFERROR(INDEX(Departments!$B$5:$B$54,MATCH($C2948,Departments!$A$5:$A$54,0)),0))</f>
        <v/>
      </c>
      <c r="AA2948" s="41">
        <f>N($L2948)*$Y2948</f>
        <v/>
      </c>
      <c r="AB2948" s="41">
        <f>N($M2948)*$Y2948</f>
        <v/>
      </c>
      <c r="AC2948" s="41">
        <f>$AA2948*$Z2948</f>
        <v/>
      </c>
      <c r="AD2948" s="41">
        <f>$AA2948*BonusMonths/12</f>
        <v/>
      </c>
      <c r="AE2948" s="41">
        <f>($AA2948+SI_Gross*$AB2948)*IF($Q2948=1,SI_O,SI_E)</f>
        <v/>
      </c>
      <c r="AF2948" s="41">
        <f>IF($Q2948=1,0,$AA2948*EOSB)</f>
        <v/>
      </c>
      <c r="AG2948" s="41">
        <f>$AN2948*$W2948</f>
        <v/>
      </c>
      <c r="AH2948" s="41">
        <f>SUM($AA2948:$AG2948)</f>
        <v/>
      </c>
      <c r="AI2948" s="41">
        <f>12*($AM2948+$AN2948)</f>
        <v/>
      </c>
      <c r="AJ2948" s="41">
        <f>$AM2948*((IncMonth-1)+(13-IncMonth)*(1+$X2948))+12*$AN2948</f>
        <v/>
      </c>
      <c r="AK2948" s="41">
        <f>IF($R2948=1,N($L2948)+N($M2948),0)</f>
        <v/>
      </c>
      <c r="AL2948">
        <f>IF($C2948="","",IF(N($L2948)&lt;=0,"Basic salary missing",IF(ISNA(MATCH($C2948,Departments!$A$5:$A$54,0)),"Department not on Departments sheet",IF(AND($I2948&lt;&gt;"",NOT(ISNUMBER($I2948))),"Date of birth is text, not a date",IF(AND($K2948&lt;&gt;"",NOT(ISNUMBER($K2948))),"Contract end is text, not a date","")))))</f>
        <v/>
      </c>
      <c r="AM2948" s="41">
        <f>IF($R2948=0,0,N($L2948)*(1+$Z2948+BonusMonths/12+IF($Q2948=1,0,EOSB))+N($M2948)+(N($L2948)+SI_Gross*N($M2948))*IF($Q2948=1,SI_O,SI_E))</f>
        <v/>
      </c>
      <c r="AN2948" s="41">
        <f>IF($R2948=0,0,(IF($Q2948=1,MedO,MedE+Ticket)+Training)/12)</f>
        <v/>
      </c>
    </row>
    <row r="2949">
      <c r="I2949" s="35" t="n"/>
      <c r="J2949" s="35" t="n"/>
      <c r="K2949" s="35" t="n"/>
      <c r="L2949" s="36" t="n"/>
      <c r="M2949" s="36" t="n"/>
      <c r="P2949" s="37" t="n"/>
      <c r="Q2949" s="38">
        <f>IF($C2949="",0,IF(OR(LOWER(TRIM($G2949))="omani",LOWER(TRIM($G2949))="oman",LOWER(TRIM($G2949))="om",LOWER(TRIM($G2949))="local"),1,0))</f>
        <v/>
      </c>
      <c r="R2949" s="38">
        <f>IF($C2949="",0,IF(OR(ISNUMBER(SEARCH("resign",$N2949)),ISNUMBER(SEARCH("terminat",$N2949)),ISNUMBER(SEARCH("inactive",$N2949)),ISNUMBER(SEARCH("vacan",$N2949)),ISNUMBER(SEARCH("deceased",$N2949)),ISNUMBER(SEARCH("separated",$N2949))),0,1))</f>
        <v/>
      </c>
      <c r="S2949">
        <f>IF(OR($R2949=0,NOT(ISNUMBER($I2949))),"",IFERROR(DATEDIF($I2949,DATE(FY,1,1),"y"),""))</f>
        <v/>
      </c>
      <c r="T2949">
        <f>IF(OR($R2949=0,NOT(ISNUMBER($J2949))),"",IFERROR(DATEDIF($J2949,DATE(FY,1,1),"y"),0))</f>
        <v/>
      </c>
      <c r="U2949" s="38">
        <f>IF(OR($R2949=0,NOT(ISNUMBER($I2949))),0,IF(YEAR($I2949)+IF($Q2949=1,RetAgeO,RetAgeE)=FY,MONTH($I2949),IF(YEAR($I2949)+IF($Q2949=1,RetAgeO,RetAgeE)&lt;FY,1,0)))</f>
        <v/>
      </c>
      <c r="V2949" s="38">
        <f>IF(OR($R2949=0,NOT(ISNUMBER($K2949))),0,IF(YEAR($K2949)=FY,MONTH($K2949),IF(YEAR($K2949)&lt;FY,1,0)))</f>
        <v/>
      </c>
      <c r="W2949" s="38">
        <f>IF($R2949=0,0,MIN(12,IF(AND(ISNUMBER($O2949),$O2949&gt;=1,$O2949&lt;=12),INT($O2949),12),IF(AND(RetireExit="Yes",$U2949&gt;0),$U2949,12),IF(AND(ContractExit="Yes",$V2949&gt;0),$V2949,12)))</f>
        <v/>
      </c>
      <c r="X2949" s="37">
        <f>IF(ISNUMBER($P2949),$P2949,IncPct)</f>
        <v/>
      </c>
      <c r="Y2949" s="39">
        <f>IF($W2949=0,0,MAX(0,MIN($W2949,IncMonth-1))+MAX(0,$W2949-IncMonth+1)*(1+$X2949))</f>
        <v/>
      </c>
      <c r="Z2949" s="40">
        <f>IF($C2949="",0,IFERROR(INDEX(Departments!$B$5:$B$54,MATCH($C2949,Departments!$A$5:$A$54,0)),0))</f>
        <v/>
      </c>
      <c r="AA2949" s="41">
        <f>N($L2949)*$Y2949</f>
        <v/>
      </c>
      <c r="AB2949" s="41">
        <f>N($M2949)*$Y2949</f>
        <v/>
      </c>
      <c r="AC2949" s="41">
        <f>$AA2949*$Z2949</f>
        <v/>
      </c>
      <c r="AD2949" s="41">
        <f>$AA2949*BonusMonths/12</f>
        <v/>
      </c>
      <c r="AE2949" s="41">
        <f>($AA2949+SI_Gross*$AB2949)*IF($Q2949=1,SI_O,SI_E)</f>
        <v/>
      </c>
      <c r="AF2949" s="41">
        <f>IF($Q2949=1,0,$AA2949*EOSB)</f>
        <v/>
      </c>
      <c r="AG2949" s="41">
        <f>$AN2949*$W2949</f>
        <v/>
      </c>
      <c r="AH2949" s="41">
        <f>SUM($AA2949:$AG2949)</f>
        <v/>
      </c>
      <c r="AI2949" s="41">
        <f>12*($AM2949+$AN2949)</f>
        <v/>
      </c>
      <c r="AJ2949" s="41">
        <f>$AM2949*((IncMonth-1)+(13-IncMonth)*(1+$X2949))+12*$AN2949</f>
        <v/>
      </c>
      <c r="AK2949" s="41">
        <f>IF($R2949=1,N($L2949)+N($M2949),0)</f>
        <v/>
      </c>
      <c r="AL2949">
        <f>IF($C2949="","",IF(N($L2949)&lt;=0,"Basic salary missing",IF(ISNA(MATCH($C2949,Departments!$A$5:$A$54,0)),"Department not on Departments sheet",IF(AND($I2949&lt;&gt;"",NOT(ISNUMBER($I2949))),"Date of birth is text, not a date",IF(AND($K2949&lt;&gt;"",NOT(ISNUMBER($K2949))),"Contract end is text, not a date","")))))</f>
        <v/>
      </c>
      <c r="AM2949" s="41">
        <f>IF($R2949=0,0,N($L2949)*(1+$Z2949+BonusMonths/12+IF($Q2949=1,0,EOSB))+N($M2949)+(N($L2949)+SI_Gross*N($M2949))*IF($Q2949=1,SI_O,SI_E))</f>
        <v/>
      </c>
      <c r="AN2949" s="41">
        <f>IF($R2949=0,0,(IF($Q2949=1,MedO,MedE+Ticket)+Training)/12)</f>
        <v/>
      </c>
    </row>
    <row r="2950">
      <c r="I2950" s="35" t="n"/>
      <c r="J2950" s="35" t="n"/>
      <c r="K2950" s="35" t="n"/>
      <c r="L2950" s="36" t="n"/>
      <c r="M2950" s="36" t="n"/>
      <c r="P2950" s="37" t="n"/>
      <c r="Q2950" s="38">
        <f>IF($C2950="",0,IF(OR(LOWER(TRIM($G2950))="omani",LOWER(TRIM($G2950))="oman",LOWER(TRIM($G2950))="om",LOWER(TRIM($G2950))="local"),1,0))</f>
        <v/>
      </c>
      <c r="R2950" s="38">
        <f>IF($C2950="",0,IF(OR(ISNUMBER(SEARCH("resign",$N2950)),ISNUMBER(SEARCH("terminat",$N2950)),ISNUMBER(SEARCH("inactive",$N2950)),ISNUMBER(SEARCH("vacan",$N2950)),ISNUMBER(SEARCH("deceased",$N2950)),ISNUMBER(SEARCH("separated",$N2950))),0,1))</f>
        <v/>
      </c>
      <c r="S2950">
        <f>IF(OR($R2950=0,NOT(ISNUMBER($I2950))),"",IFERROR(DATEDIF($I2950,DATE(FY,1,1),"y"),""))</f>
        <v/>
      </c>
      <c r="T2950">
        <f>IF(OR($R2950=0,NOT(ISNUMBER($J2950))),"",IFERROR(DATEDIF($J2950,DATE(FY,1,1),"y"),0))</f>
        <v/>
      </c>
      <c r="U2950" s="38">
        <f>IF(OR($R2950=0,NOT(ISNUMBER($I2950))),0,IF(YEAR($I2950)+IF($Q2950=1,RetAgeO,RetAgeE)=FY,MONTH($I2950),IF(YEAR($I2950)+IF($Q2950=1,RetAgeO,RetAgeE)&lt;FY,1,0)))</f>
        <v/>
      </c>
      <c r="V2950" s="38">
        <f>IF(OR($R2950=0,NOT(ISNUMBER($K2950))),0,IF(YEAR($K2950)=FY,MONTH($K2950),IF(YEAR($K2950)&lt;FY,1,0)))</f>
        <v/>
      </c>
      <c r="W2950" s="38">
        <f>IF($R2950=0,0,MIN(12,IF(AND(ISNUMBER($O2950),$O2950&gt;=1,$O2950&lt;=12),INT($O2950),12),IF(AND(RetireExit="Yes",$U2950&gt;0),$U2950,12),IF(AND(ContractExit="Yes",$V2950&gt;0),$V2950,12)))</f>
        <v/>
      </c>
      <c r="X2950" s="37">
        <f>IF(ISNUMBER($P2950),$P2950,IncPct)</f>
        <v/>
      </c>
      <c r="Y2950" s="39">
        <f>IF($W2950=0,0,MAX(0,MIN($W2950,IncMonth-1))+MAX(0,$W2950-IncMonth+1)*(1+$X2950))</f>
        <v/>
      </c>
      <c r="Z2950" s="40">
        <f>IF($C2950="",0,IFERROR(INDEX(Departments!$B$5:$B$54,MATCH($C2950,Departments!$A$5:$A$54,0)),0))</f>
        <v/>
      </c>
      <c r="AA2950" s="41">
        <f>N($L2950)*$Y2950</f>
        <v/>
      </c>
      <c r="AB2950" s="41">
        <f>N($M2950)*$Y2950</f>
        <v/>
      </c>
      <c r="AC2950" s="41">
        <f>$AA2950*$Z2950</f>
        <v/>
      </c>
      <c r="AD2950" s="41">
        <f>$AA2950*BonusMonths/12</f>
        <v/>
      </c>
      <c r="AE2950" s="41">
        <f>($AA2950+SI_Gross*$AB2950)*IF($Q2950=1,SI_O,SI_E)</f>
        <v/>
      </c>
      <c r="AF2950" s="41">
        <f>IF($Q2950=1,0,$AA2950*EOSB)</f>
        <v/>
      </c>
      <c r="AG2950" s="41">
        <f>$AN2950*$W2950</f>
        <v/>
      </c>
      <c r="AH2950" s="41">
        <f>SUM($AA2950:$AG2950)</f>
        <v/>
      </c>
      <c r="AI2950" s="41">
        <f>12*($AM2950+$AN2950)</f>
        <v/>
      </c>
      <c r="AJ2950" s="41">
        <f>$AM2950*((IncMonth-1)+(13-IncMonth)*(1+$X2950))+12*$AN2950</f>
        <v/>
      </c>
      <c r="AK2950" s="41">
        <f>IF($R2950=1,N($L2950)+N($M2950),0)</f>
        <v/>
      </c>
      <c r="AL2950">
        <f>IF($C2950="","",IF(N($L2950)&lt;=0,"Basic salary missing",IF(ISNA(MATCH($C2950,Departments!$A$5:$A$54,0)),"Department not on Departments sheet",IF(AND($I2950&lt;&gt;"",NOT(ISNUMBER($I2950))),"Date of birth is text, not a date",IF(AND($K2950&lt;&gt;"",NOT(ISNUMBER($K2950))),"Contract end is text, not a date","")))))</f>
        <v/>
      </c>
      <c r="AM2950" s="41">
        <f>IF($R2950=0,0,N($L2950)*(1+$Z2950+BonusMonths/12+IF($Q2950=1,0,EOSB))+N($M2950)+(N($L2950)+SI_Gross*N($M2950))*IF($Q2950=1,SI_O,SI_E))</f>
        <v/>
      </c>
      <c r="AN2950" s="41">
        <f>IF($R2950=0,0,(IF($Q2950=1,MedO,MedE+Ticket)+Training)/12)</f>
        <v/>
      </c>
    </row>
    <row r="2951">
      <c r="I2951" s="35" t="n"/>
      <c r="J2951" s="35" t="n"/>
      <c r="K2951" s="35" t="n"/>
      <c r="L2951" s="36" t="n"/>
      <c r="M2951" s="36" t="n"/>
      <c r="P2951" s="37" t="n"/>
      <c r="Q2951" s="38">
        <f>IF($C2951="",0,IF(OR(LOWER(TRIM($G2951))="omani",LOWER(TRIM($G2951))="oman",LOWER(TRIM($G2951))="om",LOWER(TRIM($G2951))="local"),1,0))</f>
        <v/>
      </c>
      <c r="R2951" s="38">
        <f>IF($C2951="",0,IF(OR(ISNUMBER(SEARCH("resign",$N2951)),ISNUMBER(SEARCH("terminat",$N2951)),ISNUMBER(SEARCH("inactive",$N2951)),ISNUMBER(SEARCH("vacan",$N2951)),ISNUMBER(SEARCH("deceased",$N2951)),ISNUMBER(SEARCH("separated",$N2951))),0,1))</f>
        <v/>
      </c>
      <c r="S2951">
        <f>IF(OR($R2951=0,NOT(ISNUMBER($I2951))),"",IFERROR(DATEDIF($I2951,DATE(FY,1,1),"y"),""))</f>
        <v/>
      </c>
      <c r="T2951">
        <f>IF(OR($R2951=0,NOT(ISNUMBER($J2951))),"",IFERROR(DATEDIF($J2951,DATE(FY,1,1),"y"),0))</f>
        <v/>
      </c>
      <c r="U2951" s="38">
        <f>IF(OR($R2951=0,NOT(ISNUMBER($I2951))),0,IF(YEAR($I2951)+IF($Q2951=1,RetAgeO,RetAgeE)=FY,MONTH($I2951),IF(YEAR($I2951)+IF($Q2951=1,RetAgeO,RetAgeE)&lt;FY,1,0)))</f>
        <v/>
      </c>
      <c r="V2951" s="38">
        <f>IF(OR($R2951=0,NOT(ISNUMBER($K2951))),0,IF(YEAR($K2951)=FY,MONTH($K2951),IF(YEAR($K2951)&lt;FY,1,0)))</f>
        <v/>
      </c>
      <c r="W2951" s="38">
        <f>IF($R2951=0,0,MIN(12,IF(AND(ISNUMBER($O2951),$O2951&gt;=1,$O2951&lt;=12),INT($O2951),12),IF(AND(RetireExit="Yes",$U2951&gt;0),$U2951,12),IF(AND(ContractExit="Yes",$V2951&gt;0),$V2951,12)))</f>
        <v/>
      </c>
      <c r="X2951" s="37">
        <f>IF(ISNUMBER($P2951),$P2951,IncPct)</f>
        <v/>
      </c>
      <c r="Y2951" s="39">
        <f>IF($W2951=0,0,MAX(0,MIN($W2951,IncMonth-1))+MAX(0,$W2951-IncMonth+1)*(1+$X2951))</f>
        <v/>
      </c>
      <c r="Z2951" s="40">
        <f>IF($C2951="",0,IFERROR(INDEX(Departments!$B$5:$B$54,MATCH($C2951,Departments!$A$5:$A$54,0)),0))</f>
        <v/>
      </c>
      <c r="AA2951" s="41">
        <f>N($L2951)*$Y2951</f>
        <v/>
      </c>
      <c r="AB2951" s="41">
        <f>N($M2951)*$Y2951</f>
        <v/>
      </c>
      <c r="AC2951" s="41">
        <f>$AA2951*$Z2951</f>
        <v/>
      </c>
      <c r="AD2951" s="41">
        <f>$AA2951*BonusMonths/12</f>
        <v/>
      </c>
      <c r="AE2951" s="41">
        <f>($AA2951+SI_Gross*$AB2951)*IF($Q2951=1,SI_O,SI_E)</f>
        <v/>
      </c>
      <c r="AF2951" s="41">
        <f>IF($Q2951=1,0,$AA2951*EOSB)</f>
        <v/>
      </c>
      <c r="AG2951" s="41">
        <f>$AN2951*$W2951</f>
        <v/>
      </c>
      <c r="AH2951" s="41">
        <f>SUM($AA2951:$AG2951)</f>
        <v/>
      </c>
      <c r="AI2951" s="41">
        <f>12*($AM2951+$AN2951)</f>
        <v/>
      </c>
      <c r="AJ2951" s="41">
        <f>$AM2951*((IncMonth-1)+(13-IncMonth)*(1+$X2951))+12*$AN2951</f>
        <v/>
      </c>
      <c r="AK2951" s="41">
        <f>IF($R2951=1,N($L2951)+N($M2951),0)</f>
        <v/>
      </c>
      <c r="AL2951">
        <f>IF($C2951="","",IF(N($L2951)&lt;=0,"Basic salary missing",IF(ISNA(MATCH($C2951,Departments!$A$5:$A$54,0)),"Department not on Departments sheet",IF(AND($I2951&lt;&gt;"",NOT(ISNUMBER($I2951))),"Date of birth is text, not a date",IF(AND($K2951&lt;&gt;"",NOT(ISNUMBER($K2951))),"Contract end is text, not a date","")))))</f>
        <v/>
      </c>
      <c r="AM2951" s="41">
        <f>IF($R2951=0,0,N($L2951)*(1+$Z2951+BonusMonths/12+IF($Q2951=1,0,EOSB))+N($M2951)+(N($L2951)+SI_Gross*N($M2951))*IF($Q2951=1,SI_O,SI_E))</f>
        <v/>
      </c>
      <c r="AN2951" s="41">
        <f>IF($R2951=0,0,(IF($Q2951=1,MedO,MedE+Ticket)+Training)/12)</f>
        <v/>
      </c>
    </row>
    <row r="2952">
      <c r="I2952" s="35" t="n"/>
      <c r="J2952" s="35" t="n"/>
      <c r="K2952" s="35" t="n"/>
      <c r="L2952" s="36" t="n"/>
      <c r="M2952" s="36" t="n"/>
      <c r="P2952" s="37" t="n"/>
      <c r="Q2952" s="38">
        <f>IF($C2952="",0,IF(OR(LOWER(TRIM($G2952))="omani",LOWER(TRIM($G2952))="oman",LOWER(TRIM($G2952))="om",LOWER(TRIM($G2952))="local"),1,0))</f>
        <v/>
      </c>
      <c r="R2952" s="38">
        <f>IF($C2952="",0,IF(OR(ISNUMBER(SEARCH("resign",$N2952)),ISNUMBER(SEARCH("terminat",$N2952)),ISNUMBER(SEARCH("inactive",$N2952)),ISNUMBER(SEARCH("vacan",$N2952)),ISNUMBER(SEARCH("deceased",$N2952)),ISNUMBER(SEARCH("separated",$N2952))),0,1))</f>
        <v/>
      </c>
      <c r="S2952">
        <f>IF(OR($R2952=0,NOT(ISNUMBER($I2952))),"",IFERROR(DATEDIF($I2952,DATE(FY,1,1),"y"),""))</f>
        <v/>
      </c>
      <c r="T2952">
        <f>IF(OR($R2952=0,NOT(ISNUMBER($J2952))),"",IFERROR(DATEDIF($J2952,DATE(FY,1,1),"y"),0))</f>
        <v/>
      </c>
      <c r="U2952" s="38">
        <f>IF(OR($R2952=0,NOT(ISNUMBER($I2952))),0,IF(YEAR($I2952)+IF($Q2952=1,RetAgeO,RetAgeE)=FY,MONTH($I2952),IF(YEAR($I2952)+IF($Q2952=1,RetAgeO,RetAgeE)&lt;FY,1,0)))</f>
        <v/>
      </c>
      <c r="V2952" s="38">
        <f>IF(OR($R2952=0,NOT(ISNUMBER($K2952))),0,IF(YEAR($K2952)=FY,MONTH($K2952),IF(YEAR($K2952)&lt;FY,1,0)))</f>
        <v/>
      </c>
      <c r="W2952" s="38">
        <f>IF($R2952=0,0,MIN(12,IF(AND(ISNUMBER($O2952),$O2952&gt;=1,$O2952&lt;=12),INT($O2952),12),IF(AND(RetireExit="Yes",$U2952&gt;0),$U2952,12),IF(AND(ContractExit="Yes",$V2952&gt;0),$V2952,12)))</f>
        <v/>
      </c>
      <c r="X2952" s="37">
        <f>IF(ISNUMBER($P2952),$P2952,IncPct)</f>
        <v/>
      </c>
      <c r="Y2952" s="39">
        <f>IF($W2952=0,0,MAX(0,MIN($W2952,IncMonth-1))+MAX(0,$W2952-IncMonth+1)*(1+$X2952))</f>
        <v/>
      </c>
      <c r="Z2952" s="40">
        <f>IF($C2952="",0,IFERROR(INDEX(Departments!$B$5:$B$54,MATCH($C2952,Departments!$A$5:$A$54,0)),0))</f>
        <v/>
      </c>
      <c r="AA2952" s="41">
        <f>N($L2952)*$Y2952</f>
        <v/>
      </c>
      <c r="AB2952" s="41">
        <f>N($M2952)*$Y2952</f>
        <v/>
      </c>
      <c r="AC2952" s="41">
        <f>$AA2952*$Z2952</f>
        <v/>
      </c>
      <c r="AD2952" s="41">
        <f>$AA2952*BonusMonths/12</f>
        <v/>
      </c>
      <c r="AE2952" s="41">
        <f>($AA2952+SI_Gross*$AB2952)*IF($Q2952=1,SI_O,SI_E)</f>
        <v/>
      </c>
      <c r="AF2952" s="41">
        <f>IF($Q2952=1,0,$AA2952*EOSB)</f>
        <v/>
      </c>
      <c r="AG2952" s="41">
        <f>$AN2952*$W2952</f>
        <v/>
      </c>
      <c r="AH2952" s="41">
        <f>SUM($AA2952:$AG2952)</f>
        <v/>
      </c>
      <c r="AI2952" s="41">
        <f>12*($AM2952+$AN2952)</f>
        <v/>
      </c>
      <c r="AJ2952" s="41">
        <f>$AM2952*((IncMonth-1)+(13-IncMonth)*(1+$X2952))+12*$AN2952</f>
        <v/>
      </c>
      <c r="AK2952" s="41">
        <f>IF($R2952=1,N($L2952)+N($M2952),0)</f>
        <v/>
      </c>
      <c r="AL2952">
        <f>IF($C2952="","",IF(N($L2952)&lt;=0,"Basic salary missing",IF(ISNA(MATCH($C2952,Departments!$A$5:$A$54,0)),"Department not on Departments sheet",IF(AND($I2952&lt;&gt;"",NOT(ISNUMBER($I2952))),"Date of birth is text, not a date",IF(AND($K2952&lt;&gt;"",NOT(ISNUMBER($K2952))),"Contract end is text, not a date","")))))</f>
        <v/>
      </c>
      <c r="AM2952" s="41">
        <f>IF($R2952=0,0,N($L2952)*(1+$Z2952+BonusMonths/12+IF($Q2952=1,0,EOSB))+N($M2952)+(N($L2952)+SI_Gross*N($M2952))*IF($Q2952=1,SI_O,SI_E))</f>
        <v/>
      </c>
      <c r="AN2952" s="41">
        <f>IF($R2952=0,0,(IF($Q2952=1,MedO,MedE+Ticket)+Training)/12)</f>
        <v/>
      </c>
    </row>
    <row r="2953">
      <c r="I2953" s="35" t="n"/>
      <c r="J2953" s="35" t="n"/>
      <c r="K2953" s="35" t="n"/>
      <c r="L2953" s="36" t="n"/>
      <c r="M2953" s="36" t="n"/>
      <c r="P2953" s="37" t="n"/>
      <c r="Q2953" s="38">
        <f>IF($C2953="",0,IF(OR(LOWER(TRIM($G2953))="omani",LOWER(TRIM($G2953))="oman",LOWER(TRIM($G2953))="om",LOWER(TRIM($G2953))="local"),1,0))</f>
        <v/>
      </c>
      <c r="R2953" s="38">
        <f>IF($C2953="",0,IF(OR(ISNUMBER(SEARCH("resign",$N2953)),ISNUMBER(SEARCH("terminat",$N2953)),ISNUMBER(SEARCH("inactive",$N2953)),ISNUMBER(SEARCH("vacan",$N2953)),ISNUMBER(SEARCH("deceased",$N2953)),ISNUMBER(SEARCH("separated",$N2953))),0,1))</f>
        <v/>
      </c>
      <c r="S2953">
        <f>IF(OR($R2953=0,NOT(ISNUMBER($I2953))),"",IFERROR(DATEDIF($I2953,DATE(FY,1,1),"y"),""))</f>
        <v/>
      </c>
      <c r="T2953">
        <f>IF(OR($R2953=0,NOT(ISNUMBER($J2953))),"",IFERROR(DATEDIF($J2953,DATE(FY,1,1),"y"),0))</f>
        <v/>
      </c>
      <c r="U2953" s="38">
        <f>IF(OR($R2953=0,NOT(ISNUMBER($I2953))),0,IF(YEAR($I2953)+IF($Q2953=1,RetAgeO,RetAgeE)=FY,MONTH($I2953),IF(YEAR($I2953)+IF($Q2953=1,RetAgeO,RetAgeE)&lt;FY,1,0)))</f>
        <v/>
      </c>
      <c r="V2953" s="38">
        <f>IF(OR($R2953=0,NOT(ISNUMBER($K2953))),0,IF(YEAR($K2953)=FY,MONTH($K2953),IF(YEAR($K2953)&lt;FY,1,0)))</f>
        <v/>
      </c>
      <c r="W2953" s="38">
        <f>IF($R2953=0,0,MIN(12,IF(AND(ISNUMBER($O2953),$O2953&gt;=1,$O2953&lt;=12),INT($O2953),12),IF(AND(RetireExit="Yes",$U2953&gt;0),$U2953,12),IF(AND(ContractExit="Yes",$V2953&gt;0),$V2953,12)))</f>
        <v/>
      </c>
      <c r="X2953" s="37">
        <f>IF(ISNUMBER($P2953),$P2953,IncPct)</f>
        <v/>
      </c>
      <c r="Y2953" s="39">
        <f>IF($W2953=0,0,MAX(0,MIN($W2953,IncMonth-1))+MAX(0,$W2953-IncMonth+1)*(1+$X2953))</f>
        <v/>
      </c>
      <c r="Z2953" s="40">
        <f>IF($C2953="",0,IFERROR(INDEX(Departments!$B$5:$B$54,MATCH($C2953,Departments!$A$5:$A$54,0)),0))</f>
        <v/>
      </c>
      <c r="AA2953" s="41">
        <f>N($L2953)*$Y2953</f>
        <v/>
      </c>
      <c r="AB2953" s="41">
        <f>N($M2953)*$Y2953</f>
        <v/>
      </c>
      <c r="AC2953" s="41">
        <f>$AA2953*$Z2953</f>
        <v/>
      </c>
      <c r="AD2953" s="41">
        <f>$AA2953*BonusMonths/12</f>
        <v/>
      </c>
      <c r="AE2953" s="41">
        <f>($AA2953+SI_Gross*$AB2953)*IF($Q2953=1,SI_O,SI_E)</f>
        <v/>
      </c>
      <c r="AF2953" s="41">
        <f>IF($Q2953=1,0,$AA2953*EOSB)</f>
        <v/>
      </c>
      <c r="AG2953" s="41">
        <f>$AN2953*$W2953</f>
        <v/>
      </c>
      <c r="AH2953" s="41">
        <f>SUM($AA2953:$AG2953)</f>
        <v/>
      </c>
      <c r="AI2953" s="41">
        <f>12*($AM2953+$AN2953)</f>
        <v/>
      </c>
      <c r="AJ2953" s="41">
        <f>$AM2953*((IncMonth-1)+(13-IncMonth)*(1+$X2953))+12*$AN2953</f>
        <v/>
      </c>
      <c r="AK2953" s="41">
        <f>IF($R2953=1,N($L2953)+N($M2953),0)</f>
        <v/>
      </c>
      <c r="AL2953">
        <f>IF($C2953="","",IF(N($L2953)&lt;=0,"Basic salary missing",IF(ISNA(MATCH($C2953,Departments!$A$5:$A$54,0)),"Department not on Departments sheet",IF(AND($I2953&lt;&gt;"",NOT(ISNUMBER($I2953))),"Date of birth is text, not a date",IF(AND($K2953&lt;&gt;"",NOT(ISNUMBER($K2953))),"Contract end is text, not a date","")))))</f>
        <v/>
      </c>
      <c r="AM2953" s="41">
        <f>IF($R2953=0,0,N($L2953)*(1+$Z2953+BonusMonths/12+IF($Q2953=1,0,EOSB))+N($M2953)+(N($L2953)+SI_Gross*N($M2953))*IF($Q2953=1,SI_O,SI_E))</f>
        <v/>
      </c>
      <c r="AN2953" s="41">
        <f>IF($R2953=0,0,(IF($Q2953=1,MedO,MedE+Ticket)+Training)/12)</f>
        <v/>
      </c>
    </row>
    <row r="2954">
      <c r="I2954" s="35" t="n"/>
      <c r="J2954" s="35" t="n"/>
      <c r="K2954" s="35" t="n"/>
      <c r="L2954" s="36" t="n"/>
      <c r="M2954" s="36" t="n"/>
      <c r="P2954" s="37" t="n"/>
      <c r="Q2954" s="38">
        <f>IF($C2954="",0,IF(OR(LOWER(TRIM($G2954))="omani",LOWER(TRIM($G2954))="oman",LOWER(TRIM($G2954))="om",LOWER(TRIM($G2954))="local"),1,0))</f>
        <v/>
      </c>
      <c r="R2954" s="38">
        <f>IF($C2954="",0,IF(OR(ISNUMBER(SEARCH("resign",$N2954)),ISNUMBER(SEARCH("terminat",$N2954)),ISNUMBER(SEARCH("inactive",$N2954)),ISNUMBER(SEARCH("vacan",$N2954)),ISNUMBER(SEARCH("deceased",$N2954)),ISNUMBER(SEARCH("separated",$N2954))),0,1))</f>
        <v/>
      </c>
      <c r="S2954">
        <f>IF(OR($R2954=0,NOT(ISNUMBER($I2954))),"",IFERROR(DATEDIF($I2954,DATE(FY,1,1),"y"),""))</f>
        <v/>
      </c>
      <c r="T2954">
        <f>IF(OR($R2954=0,NOT(ISNUMBER($J2954))),"",IFERROR(DATEDIF($J2954,DATE(FY,1,1),"y"),0))</f>
        <v/>
      </c>
      <c r="U2954" s="38">
        <f>IF(OR($R2954=0,NOT(ISNUMBER($I2954))),0,IF(YEAR($I2954)+IF($Q2954=1,RetAgeO,RetAgeE)=FY,MONTH($I2954),IF(YEAR($I2954)+IF($Q2954=1,RetAgeO,RetAgeE)&lt;FY,1,0)))</f>
        <v/>
      </c>
      <c r="V2954" s="38">
        <f>IF(OR($R2954=0,NOT(ISNUMBER($K2954))),0,IF(YEAR($K2954)=FY,MONTH($K2954),IF(YEAR($K2954)&lt;FY,1,0)))</f>
        <v/>
      </c>
      <c r="W2954" s="38">
        <f>IF($R2954=0,0,MIN(12,IF(AND(ISNUMBER($O2954),$O2954&gt;=1,$O2954&lt;=12),INT($O2954),12),IF(AND(RetireExit="Yes",$U2954&gt;0),$U2954,12),IF(AND(ContractExit="Yes",$V2954&gt;0),$V2954,12)))</f>
        <v/>
      </c>
      <c r="X2954" s="37">
        <f>IF(ISNUMBER($P2954),$P2954,IncPct)</f>
        <v/>
      </c>
      <c r="Y2954" s="39">
        <f>IF($W2954=0,0,MAX(0,MIN($W2954,IncMonth-1))+MAX(0,$W2954-IncMonth+1)*(1+$X2954))</f>
        <v/>
      </c>
      <c r="Z2954" s="40">
        <f>IF($C2954="",0,IFERROR(INDEX(Departments!$B$5:$B$54,MATCH($C2954,Departments!$A$5:$A$54,0)),0))</f>
        <v/>
      </c>
      <c r="AA2954" s="41">
        <f>N($L2954)*$Y2954</f>
        <v/>
      </c>
      <c r="AB2954" s="41">
        <f>N($M2954)*$Y2954</f>
        <v/>
      </c>
      <c r="AC2954" s="41">
        <f>$AA2954*$Z2954</f>
        <v/>
      </c>
      <c r="AD2954" s="41">
        <f>$AA2954*BonusMonths/12</f>
        <v/>
      </c>
      <c r="AE2954" s="41">
        <f>($AA2954+SI_Gross*$AB2954)*IF($Q2954=1,SI_O,SI_E)</f>
        <v/>
      </c>
      <c r="AF2954" s="41">
        <f>IF($Q2954=1,0,$AA2954*EOSB)</f>
        <v/>
      </c>
      <c r="AG2954" s="41">
        <f>$AN2954*$W2954</f>
        <v/>
      </c>
      <c r="AH2954" s="41">
        <f>SUM($AA2954:$AG2954)</f>
        <v/>
      </c>
      <c r="AI2954" s="41">
        <f>12*($AM2954+$AN2954)</f>
        <v/>
      </c>
      <c r="AJ2954" s="41">
        <f>$AM2954*((IncMonth-1)+(13-IncMonth)*(1+$X2954))+12*$AN2954</f>
        <v/>
      </c>
      <c r="AK2954" s="41">
        <f>IF($R2954=1,N($L2954)+N($M2954),0)</f>
        <v/>
      </c>
      <c r="AL2954">
        <f>IF($C2954="","",IF(N($L2954)&lt;=0,"Basic salary missing",IF(ISNA(MATCH($C2954,Departments!$A$5:$A$54,0)),"Department not on Departments sheet",IF(AND($I2954&lt;&gt;"",NOT(ISNUMBER($I2954))),"Date of birth is text, not a date",IF(AND($K2954&lt;&gt;"",NOT(ISNUMBER($K2954))),"Contract end is text, not a date","")))))</f>
        <v/>
      </c>
      <c r="AM2954" s="41">
        <f>IF($R2954=0,0,N($L2954)*(1+$Z2954+BonusMonths/12+IF($Q2954=1,0,EOSB))+N($M2954)+(N($L2954)+SI_Gross*N($M2954))*IF($Q2954=1,SI_O,SI_E))</f>
        <v/>
      </c>
      <c r="AN2954" s="41">
        <f>IF($R2954=0,0,(IF($Q2954=1,MedO,MedE+Ticket)+Training)/12)</f>
        <v/>
      </c>
    </row>
    <row r="2955">
      <c r="I2955" s="35" t="n"/>
      <c r="J2955" s="35" t="n"/>
      <c r="K2955" s="35" t="n"/>
      <c r="L2955" s="36" t="n"/>
      <c r="M2955" s="36" t="n"/>
      <c r="P2955" s="37" t="n"/>
      <c r="Q2955" s="38">
        <f>IF($C2955="",0,IF(OR(LOWER(TRIM($G2955))="omani",LOWER(TRIM($G2955))="oman",LOWER(TRIM($G2955))="om",LOWER(TRIM($G2955))="local"),1,0))</f>
        <v/>
      </c>
      <c r="R2955" s="38">
        <f>IF($C2955="",0,IF(OR(ISNUMBER(SEARCH("resign",$N2955)),ISNUMBER(SEARCH("terminat",$N2955)),ISNUMBER(SEARCH("inactive",$N2955)),ISNUMBER(SEARCH("vacan",$N2955)),ISNUMBER(SEARCH("deceased",$N2955)),ISNUMBER(SEARCH("separated",$N2955))),0,1))</f>
        <v/>
      </c>
      <c r="S2955">
        <f>IF(OR($R2955=0,NOT(ISNUMBER($I2955))),"",IFERROR(DATEDIF($I2955,DATE(FY,1,1),"y"),""))</f>
        <v/>
      </c>
      <c r="T2955">
        <f>IF(OR($R2955=0,NOT(ISNUMBER($J2955))),"",IFERROR(DATEDIF($J2955,DATE(FY,1,1),"y"),0))</f>
        <v/>
      </c>
      <c r="U2955" s="38">
        <f>IF(OR($R2955=0,NOT(ISNUMBER($I2955))),0,IF(YEAR($I2955)+IF($Q2955=1,RetAgeO,RetAgeE)=FY,MONTH($I2955),IF(YEAR($I2955)+IF($Q2955=1,RetAgeO,RetAgeE)&lt;FY,1,0)))</f>
        <v/>
      </c>
      <c r="V2955" s="38">
        <f>IF(OR($R2955=0,NOT(ISNUMBER($K2955))),0,IF(YEAR($K2955)=FY,MONTH($K2955),IF(YEAR($K2955)&lt;FY,1,0)))</f>
        <v/>
      </c>
      <c r="W2955" s="38">
        <f>IF($R2955=0,0,MIN(12,IF(AND(ISNUMBER($O2955),$O2955&gt;=1,$O2955&lt;=12),INT($O2955),12),IF(AND(RetireExit="Yes",$U2955&gt;0),$U2955,12),IF(AND(ContractExit="Yes",$V2955&gt;0),$V2955,12)))</f>
        <v/>
      </c>
      <c r="X2955" s="37">
        <f>IF(ISNUMBER($P2955),$P2955,IncPct)</f>
        <v/>
      </c>
      <c r="Y2955" s="39">
        <f>IF($W2955=0,0,MAX(0,MIN($W2955,IncMonth-1))+MAX(0,$W2955-IncMonth+1)*(1+$X2955))</f>
        <v/>
      </c>
      <c r="Z2955" s="40">
        <f>IF($C2955="",0,IFERROR(INDEX(Departments!$B$5:$B$54,MATCH($C2955,Departments!$A$5:$A$54,0)),0))</f>
        <v/>
      </c>
      <c r="AA2955" s="41">
        <f>N($L2955)*$Y2955</f>
        <v/>
      </c>
      <c r="AB2955" s="41">
        <f>N($M2955)*$Y2955</f>
        <v/>
      </c>
      <c r="AC2955" s="41">
        <f>$AA2955*$Z2955</f>
        <v/>
      </c>
      <c r="AD2955" s="41">
        <f>$AA2955*BonusMonths/12</f>
        <v/>
      </c>
      <c r="AE2955" s="41">
        <f>($AA2955+SI_Gross*$AB2955)*IF($Q2955=1,SI_O,SI_E)</f>
        <v/>
      </c>
      <c r="AF2955" s="41">
        <f>IF($Q2955=1,0,$AA2955*EOSB)</f>
        <v/>
      </c>
      <c r="AG2955" s="41">
        <f>$AN2955*$W2955</f>
        <v/>
      </c>
      <c r="AH2955" s="41">
        <f>SUM($AA2955:$AG2955)</f>
        <v/>
      </c>
      <c r="AI2955" s="41">
        <f>12*($AM2955+$AN2955)</f>
        <v/>
      </c>
      <c r="AJ2955" s="41">
        <f>$AM2955*((IncMonth-1)+(13-IncMonth)*(1+$X2955))+12*$AN2955</f>
        <v/>
      </c>
      <c r="AK2955" s="41">
        <f>IF($R2955=1,N($L2955)+N($M2955),0)</f>
        <v/>
      </c>
      <c r="AL2955">
        <f>IF($C2955="","",IF(N($L2955)&lt;=0,"Basic salary missing",IF(ISNA(MATCH($C2955,Departments!$A$5:$A$54,0)),"Department not on Departments sheet",IF(AND($I2955&lt;&gt;"",NOT(ISNUMBER($I2955))),"Date of birth is text, not a date",IF(AND($K2955&lt;&gt;"",NOT(ISNUMBER($K2955))),"Contract end is text, not a date","")))))</f>
        <v/>
      </c>
      <c r="AM2955" s="41">
        <f>IF($R2955=0,0,N($L2955)*(1+$Z2955+BonusMonths/12+IF($Q2955=1,0,EOSB))+N($M2955)+(N($L2955)+SI_Gross*N($M2955))*IF($Q2955=1,SI_O,SI_E))</f>
        <v/>
      </c>
      <c r="AN2955" s="41">
        <f>IF($R2955=0,0,(IF($Q2955=1,MedO,MedE+Ticket)+Training)/12)</f>
        <v/>
      </c>
    </row>
    <row r="2956">
      <c r="I2956" s="35" t="n"/>
      <c r="J2956" s="35" t="n"/>
      <c r="K2956" s="35" t="n"/>
      <c r="L2956" s="36" t="n"/>
      <c r="M2956" s="36" t="n"/>
      <c r="P2956" s="37" t="n"/>
      <c r="Q2956" s="38">
        <f>IF($C2956="",0,IF(OR(LOWER(TRIM($G2956))="omani",LOWER(TRIM($G2956))="oman",LOWER(TRIM($G2956))="om",LOWER(TRIM($G2956))="local"),1,0))</f>
        <v/>
      </c>
      <c r="R2956" s="38">
        <f>IF($C2956="",0,IF(OR(ISNUMBER(SEARCH("resign",$N2956)),ISNUMBER(SEARCH("terminat",$N2956)),ISNUMBER(SEARCH("inactive",$N2956)),ISNUMBER(SEARCH("vacan",$N2956)),ISNUMBER(SEARCH("deceased",$N2956)),ISNUMBER(SEARCH("separated",$N2956))),0,1))</f>
        <v/>
      </c>
      <c r="S2956">
        <f>IF(OR($R2956=0,NOT(ISNUMBER($I2956))),"",IFERROR(DATEDIF($I2956,DATE(FY,1,1),"y"),""))</f>
        <v/>
      </c>
      <c r="T2956">
        <f>IF(OR($R2956=0,NOT(ISNUMBER($J2956))),"",IFERROR(DATEDIF($J2956,DATE(FY,1,1),"y"),0))</f>
        <v/>
      </c>
      <c r="U2956" s="38">
        <f>IF(OR($R2956=0,NOT(ISNUMBER($I2956))),0,IF(YEAR($I2956)+IF($Q2956=1,RetAgeO,RetAgeE)=FY,MONTH($I2956),IF(YEAR($I2956)+IF($Q2956=1,RetAgeO,RetAgeE)&lt;FY,1,0)))</f>
        <v/>
      </c>
      <c r="V2956" s="38">
        <f>IF(OR($R2956=0,NOT(ISNUMBER($K2956))),0,IF(YEAR($K2956)=FY,MONTH($K2956),IF(YEAR($K2956)&lt;FY,1,0)))</f>
        <v/>
      </c>
      <c r="W2956" s="38">
        <f>IF($R2956=0,0,MIN(12,IF(AND(ISNUMBER($O2956),$O2956&gt;=1,$O2956&lt;=12),INT($O2956),12),IF(AND(RetireExit="Yes",$U2956&gt;0),$U2956,12),IF(AND(ContractExit="Yes",$V2956&gt;0),$V2956,12)))</f>
        <v/>
      </c>
      <c r="X2956" s="37">
        <f>IF(ISNUMBER($P2956),$P2956,IncPct)</f>
        <v/>
      </c>
      <c r="Y2956" s="39">
        <f>IF($W2956=0,0,MAX(0,MIN($W2956,IncMonth-1))+MAX(0,$W2956-IncMonth+1)*(1+$X2956))</f>
        <v/>
      </c>
      <c r="Z2956" s="40">
        <f>IF($C2956="",0,IFERROR(INDEX(Departments!$B$5:$B$54,MATCH($C2956,Departments!$A$5:$A$54,0)),0))</f>
        <v/>
      </c>
      <c r="AA2956" s="41">
        <f>N($L2956)*$Y2956</f>
        <v/>
      </c>
      <c r="AB2956" s="41">
        <f>N($M2956)*$Y2956</f>
        <v/>
      </c>
      <c r="AC2956" s="41">
        <f>$AA2956*$Z2956</f>
        <v/>
      </c>
      <c r="AD2956" s="41">
        <f>$AA2956*BonusMonths/12</f>
        <v/>
      </c>
      <c r="AE2956" s="41">
        <f>($AA2956+SI_Gross*$AB2956)*IF($Q2956=1,SI_O,SI_E)</f>
        <v/>
      </c>
      <c r="AF2956" s="41">
        <f>IF($Q2956=1,0,$AA2956*EOSB)</f>
        <v/>
      </c>
      <c r="AG2956" s="41">
        <f>$AN2956*$W2956</f>
        <v/>
      </c>
      <c r="AH2956" s="41">
        <f>SUM($AA2956:$AG2956)</f>
        <v/>
      </c>
      <c r="AI2956" s="41">
        <f>12*($AM2956+$AN2956)</f>
        <v/>
      </c>
      <c r="AJ2956" s="41">
        <f>$AM2956*((IncMonth-1)+(13-IncMonth)*(1+$X2956))+12*$AN2956</f>
        <v/>
      </c>
      <c r="AK2956" s="41">
        <f>IF($R2956=1,N($L2956)+N($M2956),0)</f>
        <v/>
      </c>
      <c r="AL2956">
        <f>IF($C2956="","",IF(N($L2956)&lt;=0,"Basic salary missing",IF(ISNA(MATCH($C2956,Departments!$A$5:$A$54,0)),"Department not on Departments sheet",IF(AND($I2956&lt;&gt;"",NOT(ISNUMBER($I2956))),"Date of birth is text, not a date",IF(AND($K2956&lt;&gt;"",NOT(ISNUMBER($K2956))),"Contract end is text, not a date","")))))</f>
        <v/>
      </c>
      <c r="AM2956" s="41">
        <f>IF($R2956=0,0,N($L2956)*(1+$Z2956+BonusMonths/12+IF($Q2956=1,0,EOSB))+N($M2956)+(N($L2956)+SI_Gross*N($M2956))*IF($Q2956=1,SI_O,SI_E))</f>
        <v/>
      </c>
      <c r="AN2956" s="41">
        <f>IF($R2956=0,0,(IF($Q2956=1,MedO,MedE+Ticket)+Training)/12)</f>
        <v/>
      </c>
    </row>
    <row r="2957">
      <c r="I2957" s="35" t="n"/>
      <c r="J2957" s="35" t="n"/>
      <c r="K2957" s="35" t="n"/>
      <c r="L2957" s="36" t="n"/>
      <c r="M2957" s="36" t="n"/>
      <c r="P2957" s="37" t="n"/>
      <c r="Q2957" s="38">
        <f>IF($C2957="",0,IF(OR(LOWER(TRIM($G2957))="omani",LOWER(TRIM($G2957))="oman",LOWER(TRIM($G2957))="om",LOWER(TRIM($G2957))="local"),1,0))</f>
        <v/>
      </c>
      <c r="R2957" s="38">
        <f>IF($C2957="",0,IF(OR(ISNUMBER(SEARCH("resign",$N2957)),ISNUMBER(SEARCH("terminat",$N2957)),ISNUMBER(SEARCH("inactive",$N2957)),ISNUMBER(SEARCH("vacan",$N2957)),ISNUMBER(SEARCH("deceased",$N2957)),ISNUMBER(SEARCH("separated",$N2957))),0,1))</f>
        <v/>
      </c>
      <c r="S2957">
        <f>IF(OR($R2957=0,NOT(ISNUMBER($I2957))),"",IFERROR(DATEDIF($I2957,DATE(FY,1,1),"y"),""))</f>
        <v/>
      </c>
      <c r="T2957">
        <f>IF(OR($R2957=0,NOT(ISNUMBER($J2957))),"",IFERROR(DATEDIF($J2957,DATE(FY,1,1),"y"),0))</f>
        <v/>
      </c>
      <c r="U2957" s="38">
        <f>IF(OR($R2957=0,NOT(ISNUMBER($I2957))),0,IF(YEAR($I2957)+IF($Q2957=1,RetAgeO,RetAgeE)=FY,MONTH($I2957),IF(YEAR($I2957)+IF($Q2957=1,RetAgeO,RetAgeE)&lt;FY,1,0)))</f>
        <v/>
      </c>
      <c r="V2957" s="38">
        <f>IF(OR($R2957=0,NOT(ISNUMBER($K2957))),0,IF(YEAR($K2957)=FY,MONTH($K2957),IF(YEAR($K2957)&lt;FY,1,0)))</f>
        <v/>
      </c>
      <c r="W2957" s="38">
        <f>IF($R2957=0,0,MIN(12,IF(AND(ISNUMBER($O2957),$O2957&gt;=1,$O2957&lt;=12),INT($O2957),12),IF(AND(RetireExit="Yes",$U2957&gt;0),$U2957,12),IF(AND(ContractExit="Yes",$V2957&gt;0),$V2957,12)))</f>
        <v/>
      </c>
      <c r="X2957" s="37">
        <f>IF(ISNUMBER($P2957),$P2957,IncPct)</f>
        <v/>
      </c>
      <c r="Y2957" s="39">
        <f>IF($W2957=0,0,MAX(0,MIN($W2957,IncMonth-1))+MAX(0,$W2957-IncMonth+1)*(1+$X2957))</f>
        <v/>
      </c>
      <c r="Z2957" s="40">
        <f>IF($C2957="",0,IFERROR(INDEX(Departments!$B$5:$B$54,MATCH($C2957,Departments!$A$5:$A$54,0)),0))</f>
        <v/>
      </c>
      <c r="AA2957" s="41">
        <f>N($L2957)*$Y2957</f>
        <v/>
      </c>
      <c r="AB2957" s="41">
        <f>N($M2957)*$Y2957</f>
        <v/>
      </c>
      <c r="AC2957" s="41">
        <f>$AA2957*$Z2957</f>
        <v/>
      </c>
      <c r="AD2957" s="41">
        <f>$AA2957*BonusMonths/12</f>
        <v/>
      </c>
      <c r="AE2957" s="41">
        <f>($AA2957+SI_Gross*$AB2957)*IF($Q2957=1,SI_O,SI_E)</f>
        <v/>
      </c>
      <c r="AF2957" s="41">
        <f>IF($Q2957=1,0,$AA2957*EOSB)</f>
        <v/>
      </c>
      <c r="AG2957" s="41">
        <f>$AN2957*$W2957</f>
        <v/>
      </c>
      <c r="AH2957" s="41">
        <f>SUM($AA2957:$AG2957)</f>
        <v/>
      </c>
      <c r="AI2957" s="41">
        <f>12*($AM2957+$AN2957)</f>
        <v/>
      </c>
      <c r="AJ2957" s="41">
        <f>$AM2957*((IncMonth-1)+(13-IncMonth)*(1+$X2957))+12*$AN2957</f>
        <v/>
      </c>
      <c r="AK2957" s="41">
        <f>IF($R2957=1,N($L2957)+N($M2957),0)</f>
        <v/>
      </c>
      <c r="AL2957">
        <f>IF($C2957="","",IF(N($L2957)&lt;=0,"Basic salary missing",IF(ISNA(MATCH($C2957,Departments!$A$5:$A$54,0)),"Department not on Departments sheet",IF(AND($I2957&lt;&gt;"",NOT(ISNUMBER($I2957))),"Date of birth is text, not a date",IF(AND($K2957&lt;&gt;"",NOT(ISNUMBER($K2957))),"Contract end is text, not a date","")))))</f>
        <v/>
      </c>
      <c r="AM2957" s="41">
        <f>IF($R2957=0,0,N($L2957)*(1+$Z2957+BonusMonths/12+IF($Q2957=1,0,EOSB))+N($M2957)+(N($L2957)+SI_Gross*N($M2957))*IF($Q2957=1,SI_O,SI_E))</f>
        <v/>
      </c>
      <c r="AN2957" s="41">
        <f>IF($R2957=0,0,(IF($Q2957=1,MedO,MedE+Ticket)+Training)/12)</f>
        <v/>
      </c>
    </row>
    <row r="2958">
      <c r="I2958" s="35" t="n"/>
      <c r="J2958" s="35" t="n"/>
      <c r="K2958" s="35" t="n"/>
      <c r="L2958" s="36" t="n"/>
      <c r="M2958" s="36" t="n"/>
      <c r="P2958" s="37" t="n"/>
      <c r="Q2958" s="38">
        <f>IF($C2958="",0,IF(OR(LOWER(TRIM($G2958))="omani",LOWER(TRIM($G2958))="oman",LOWER(TRIM($G2958))="om",LOWER(TRIM($G2958))="local"),1,0))</f>
        <v/>
      </c>
      <c r="R2958" s="38">
        <f>IF($C2958="",0,IF(OR(ISNUMBER(SEARCH("resign",$N2958)),ISNUMBER(SEARCH("terminat",$N2958)),ISNUMBER(SEARCH("inactive",$N2958)),ISNUMBER(SEARCH("vacan",$N2958)),ISNUMBER(SEARCH("deceased",$N2958)),ISNUMBER(SEARCH("separated",$N2958))),0,1))</f>
        <v/>
      </c>
      <c r="S2958">
        <f>IF(OR($R2958=0,NOT(ISNUMBER($I2958))),"",IFERROR(DATEDIF($I2958,DATE(FY,1,1),"y"),""))</f>
        <v/>
      </c>
      <c r="T2958">
        <f>IF(OR($R2958=0,NOT(ISNUMBER($J2958))),"",IFERROR(DATEDIF($J2958,DATE(FY,1,1),"y"),0))</f>
        <v/>
      </c>
      <c r="U2958" s="38">
        <f>IF(OR($R2958=0,NOT(ISNUMBER($I2958))),0,IF(YEAR($I2958)+IF($Q2958=1,RetAgeO,RetAgeE)=FY,MONTH($I2958),IF(YEAR($I2958)+IF($Q2958=1,RetAgeO,RetAgeE)&lt;FY,1,0)))</f>
        <v/>
      </c>
      <c r="V2958" s="38">
        <f>IF(OR($R2958=0,NOT(ISNUMBER($K2958))),0,IF(YEAR($K2958)=FY,MONTH($K2958),IF(YEAR($K2958)&lt;FY,1,0)))</f>
        <v/>
      </c>
      <c r="W2958" s="38">
        <f>IF($R2958=0,0,MIN(12,IF(AND(ISNUMBER($O2958),$O2958&gt;=1,$O2958&lt;=12),INT($O2958),12),IF(AND(RetireExit="Yes",$U2958&gt;0),$U2958,12),IF(AND(ContractExit="Yes",$V2958&gt;0),$V2958,12)))</f>
        <v/>
      </c>
      <c r="X2958" s="37">
        <f>IF(ISNUMBER($P2958),$P2958,IncPct)</f>
        <v/>
      </c>
      <c r="Y2958" s="39">
        <f>IF($W2958=0,0,MAX(0,MIN($W2958,IncMonth-1))+MAX(0,$W2958-IncMonth+1)*(1+$X2958))</f>
        <v/>
      </c>
      <c r="Z2958" s="40">
        <f>IF($C2958="",0,IFERROR(INDEX(Departments!$B$5:$B$54,MATCH($C2958,Departments!$A$5:$A$54,0)),0))</f>
        <v/>
      </c>
      <c r="AA2958" s="41">
        <f>N($L2958)*$Y2958</f>
        <v/>
      </c>
      <c r="AB2958" s="41">
        <f>N($M2958)*$Y2958</f>
        <v/>
      </c>
      <c r="AC2958" s="41">
        <f>$AA2958*$Z2958</f>
        <v/>
      </c>
      <c r="AD2958" s="41">
        <f>$AA2958*BonusMonths/12</f>
        <v/>
      </c>
      <c r="AE2958" s="41">
        <f>($AA2958+SI_Gross*$AB2958)*IF($Q2958=1,SI_O,SI_E)</f>
        <v/>
      </c>
      <c r="AF2958" s="41">
        <f>IF($Q2958=1,0,$AA2958*EOSB)</f>
        <v/>
      </c>
      <c r="AG2958" s="41">
        <f>$AN2958*$W2958</f>
        <v/>
      </c>
      <c r="AH2958" s="41">
        <f>SUM($AA2958:$AG2958)</f>
        <v/>
      </c>
      <c r="AI2958" s="41">
        <f>12*($AM2958+$AN2958)</f>
        <v/>
      </c>
      <c r="AJ2958" s="41">
        <f>$AM2958*((IncMonth-1)+(13-IncMonth)*(1+$X2958))+12*$AN2958</f>
        <v/>
      </c>
      <c r="AK2958" s="41">
        <f>IF($R2958=1,N($L2958)+N($M2958),0)</f>
        <v/>
      </c>
      <c r="AL2958">
        <f>IF($C2958="","",IF(N($L2958)&lt;=0,"Basic salary missing",IF(ISNA(MATCH($C2958,Departments!$A$5:$A$54,0)),"Department not on Departments sheet",IF(AND($I2958&lt;&gt;"",NOT(ISNUMBER($I2958))),"Date of birth is text, not a date",IF(AND($K2958&lt;&gt;"",NOT(ISNUMBER($K2958))),"Contract end is text, not a date","")))))</f>
        <v/>
      </c>
      <c r="AM2958" s="41">
        <f>IF($R2958=0,0,N($L2958)*(1+$Z2958+BonusMonths/12+IF($Q2958=1,0,EOSB))+N($M2958)+(N($L2958)+SI_Gross*N($M2958))*IF($Q2958=1,SI_O,SI_E))</f>
        <v/>
      </c>
      <c r="AN2958" s="41">
        <f>IF($R2958=0,0,(IF($Q2958=1,MedO,MedE+Ticket)+Training)/12)</f>
        <v/>
      </c>
    </row>
    <row r="2959">
      <c r="I2959" s="35" t="n"/>
      <c r="J2959" s="35" t="n"/>
      <c r="K2959" s="35" t="n"/>
      <c r="L2959" s="36" t="n"/>
      <c r="M2959" s="36" t="n"/>
      <c r="P2959" s="37" t="n"/>
      <c r="Q2959" s="38">
        <f>IF($C2959="",0,IF(OR(LOWER(TRIM($G2959))="omani",LOWER(TRIM($G2959))="oman",LOWER(TRIM($G2959))="om",LOWER(TRIM($G2959))="local"),1,0))</f>
        <v/>
      </c>
      <c r="R2959" s="38">
        <f>IF($C2959="",0,IF(OR(ISNUMBER(SEARCH("resign",$N2959)),ISNUMBER(SEARCH("terminat",$N2959)),ISNUMBER(SEARCH("inactive",$N2959)),ISNUMBER(SEARCH("vacan",$N2959)),ISNUMBER(SEARCH("deceased",$N2959)),ISNUMBER(SEARCH("separated",$N2959))),0,1))</f>
        <v/>
      </c>
      <c r="S2959">
        <f>IF(OR($R2959=0,NOT(ISNUMBER($I2959))),"",IFERROR(DATEDIF($I2959,DATE(FY,1,1),"y"),""))</f>
        <v/>
      </c>
      <c r="T2959">
        <f>IF(OR($R2959=0,NOT(ISNUMBER($J2959))),"",IFERROR(DATEDIF($J2959,DATE(FY,1,1),"y"),0))</f>
        <v/>
      </c>
      <c r="U2959" s="38">
        <f>IF(OR($R2959=0,NOT(ISNUMBER($I2959))),0,IF(YEAR($I2959)+IF($Q2959=1,RetAgeO,RetAgeE)=FY,MONTH($I2959),IF(YEAR($I2959)+IF($Q2959=1,RetAgeO,RetAgeE)&lt;FY,1,0)))</f>
        <v/>
      </c>
      <c r="V2959" s="38">
        <f>IF(OR($R2959=0,NOT(ISNUMBER($K2959))),0,IF(YEAR($K2959)=FY,MONTH($K2959),IF(YEAR($K2959)&lt;FY,1,0)))</f>
        <v/>
      </c>
      <c r="W2959" s="38">
        <f>IF($R2959=0,0,MIN(12,IF(AND(ISNUMBER($O2959),$O2959&gt;=1,$O2959&lt;=12),INT($O2959),12),IF(AND(RetireExit="Yes",$U2959&gt;0),$U2959,12),IF(AND(ContractExit="Yes",$V2959&gt;0),$V2959,12)))</f>
        <v/>
      </c>
      <c r="X2959" s="37">
        <f>IF(ISNUMBER($P2959),$P2959,IncPct)</f>
        <v/>
      </c>
      <c r="Y2959" s="39">
        <f>IF($W2959=0,0,MAX(0,MIN($W2959,IncMonth-1))+MAX(0,$W2959-IncMonth+1)*(1+$X2959))</f>
        <v/>
      </c>
      <c r="Z2959" s="40">
        <f>IF($C2959="",0,IFERROR(INDEX(Departments!$B$5:$B$54,MATCH($C2959,Departments!$A$5:$A$54,0)),0))</f>
        <v/>
      </c>
      <c r="AA2959" s="41">
        <f>N($L2959)*$Y2959</f>
        <v/>
      </c>
      <c r="AB2959" s="41">
        <f>N($M2959)*$Y2959</f>
        <v/>
      </c>
      <c r="AC2959" s="41">
        <f>$AA2959*$Z2959</f>
        <v/>
      </c>
      <c r="AD2959" s="41">
        <f>$AA2959*BonusMonths/12</f>
        <v/>
      </c>
      <c r="AE2959" s="41">
        <f>($AA2959+SI_Gross*$AB2959)*IF($Q2959=1,SI_O,SI_E)</f>
        <v/>
      </c>
      <c r="AF2959" s="41">
        <f>IF($Q2959=1,0,$AA2959*EOSB)</f>
        <v/>
      </c>
      <c r="AG2959" s="41">
        <f>$AN2959*$W2959</f>
        <v/>
      </c>
      <c r="AH2959" s="41">
        <f>SUM($AA2959:$AG2959)</f>
        <v/>
      </c>
      <c r="AI2959" s="41">
        <f>12*($AM2959+$AN2959)</f>
        <v/>
      </c>
      <c r="AJ2959" s="41">
        <f>$AM2959*((IncMonth-1)+(13-IncMonth)*(1+$X2959))+12*$AN2959</f>
        <v/>
      </c>
      <c r="AK2959" s="41">
        <f>IF($R2959=1,N($L2959)+N($M2959),0)</f>
        <v/>
      </c>
      <c r="AL2959">
        <f>IF($C2959="","",IF(N($L2959)&lt;=0,"Basic salary missing",IF(ISNA(MATCH($C2959,Departments!$A$5:$A$54,0)),"Department not on Departments sheet",IF(AND($I2959&lt;&gt;"",NOT(ISNUMBER($I2959))),"Date of birth is text, not a date",IF(AND($K2959&lt;&gt;"",NOT(ISNUMBER($K2959))),"Contract end is text, not a date","")))))</f>
        <v/>
      </c>
      <c r="AM2959" s="41">
        <f>IF($R2959=0,0,N($L2959)*(1+$Z2959+BonusMonths/12+IF($Q2959=1,0,EOSB))+N($M2959)+(N($L2959)+SI_Gross*N($M2959))*IF($Q2959=1,SI_O,SI_E))</f>
        <v/>
      </c>
      <c r="AN2959" s="41">
        <f>IF($R2959=0,0,(IF($Q2959=1,MedO,MedE+Ticket)+Training)/12)</f>
        <v/>
      </c>
    </row>
    <row r="2960">
      <c r="I2960" s="35" t="n"/>
      <c r="J2960" s="35" t="n"/>
      <c r="K2960" s="35" t="n"/>
      <c r="L2960" s="36" t="n"/>
      <c r="M2960" s="36" t="n"/>
      <c r="P2960" s="37" t="n"/>
      <c r="Q2960" s="38">
        <f>IF($C2960="",0,IF(OR(LOWER(TRIM($G2960))="omani",LOWER(TRIM($G2960))="oman",LOWER(TRIM($G2960))="om",LOWER(TRIM($G2960))="local"),1,0))</f>
        <v/>
      </c>
      <c r="R2960" s="38">
        <f>IF($C2960="",0,IF(OR(ISNUMBER(SEARCH("resign",$N2960)),ISNUMBER(SEARCH("terminat",$N2960)),ISNUMBER(SEARCH("inactive",$N2960)),ISNUMBER(SEARCH("vacan",$N2960)),ISNUMBER(SEARCH("deceased",$N2960)),ISNUMBER(SEARCH("separated",$N2960))),0,1))</f>
        <v/>
      </c>
      <c r="S2960">
        <f>IF(OR($R2960=0,NOT(ISNUMBER($I2960))),"",IFERROR(DATEDIF($I2960,DATE(FY,1,1),"y"),""))</f>
        <v/>
      </c>
      <c r="T2960">
        <f>IF(OR($R2960=0,NOT(ISNUMBER($J2960))),"",IFERROR(DATEDIF($J2960,DATE(FY,1,1),"y"),0))</f>
        <v/>
      </c>
      <c r="U2960" s="38">
        <f>IF(OR($R2960=0,NOT(ISNUMBER($I2960))),0,IF(YEAR($I2960)+IF($Q2960=1,RetAgeO,RetAgeE)=FY,MONTH($I2960),IF(YEAR($I2960)+IF($Q2960=1,RetAgeO,RetAgeE)&lt;FY,1,0)))</f>
        <v/>
      </c>
      <c r="V2960" s="38">
        <f>IF(OR($R2960=0,NOT(ISNUMBER($K2960))),0,IF(YEAR($K2960)=FY,MONTH($K2960),IF(YEAR($K2960)&lt;FY,1,0)))</f>
        <v/>
      </c>
      <c r="W2960" s="38">
        <f>IF($R2960=0,0,MIN(12,IF(AND(ISNUMBER($O2960),$O2960&gt;=1,$O2960&lt;=12),INT($O2960),12),IF(AND(RetireExit="Yes",$U2960&gt;0),$U2960,12),IF(AND(ContractExit="Yes",$V2960&gt;0),$V2960,12)))</f>
        <v/>
      </c>
      <c r="X2960" s="37">
        <f>IF(ISNUMBER($P2960),$P2960,IncPct)</f>
        <v/>
      </c>
      <c r="Y2960" s="39">
        <f>IF($W2960=0,0,MAX(0,MIN($W2960,IncMonth-1))+MAX(0,$W2960-IncMonth+1)*(1+$X2960))</f>
        <v/>
      </c>
      <c r="Z2960" s="40">
        <f>IF($C2960="",0,IFERROR(INDEX(Departments!$B$5:$B$54,MATCH($C2960,Departments!$A$5:$A$54,0)),0))</f>
        <v/>
      </c>
      <c r="AA2960" s="41">
        <f>N($L2960)*$Y2960</f>
        <v/>
      </c>
      <c r="AB2960" s="41">
        <f>N($M2960)*$Y2960</f>
        <v/>
      </c>
      <c r="AC2960" s="41">
        <f>$AA2960*$Z2960</f>
        <v/>
      </c>
      <c r="AD2960" s="41">
        <f>$AA2960*BonusMonths/12</f>
        <v/>
      </c>
      <c r="AE2960" s="41">
        <f>($AA2960+SI_Gross*$AB2960)*IF($Q2960=1,SI_O,SI_E)</f>
        <v/>
      </c>
      <c r="AF2960" s="41">
        <f>IF($Q2960=1,0,$AA2960*EOSB)</f>
        <v/>
      </c>
      <c r="AG2960" s="41">
        <f>$AN2960*$W2960</f>
        <v/>
      </c>
      <c r="AH2960" s="41">
        <f>SUM($AA2960:$AG2960)</f>
        <v/>
      </c>
      <c r="AI2960" s="41">
        <f>12*($AM2960+$AN2960)</f>
        <v/>
      </c>
      <c r="AJ2960" s="41">
        <f>$AM2960*((IncMonth-1)+(13-IncMonth)*(1+$X2960))+12*$AN2960</f>
        <v/>
      </c>
      <c r="AK2960" s="41">
        <f>IF($R2960=1,N($L2960)+N($M2960),0)</f>
        <v/>
      </c>
      <c r="AL2960">
        <f>IF($C2960="","",IF(N($L2960)&lt;=0,"Basic salary missing",IF(ISNA(MATCH($C2960,Departments!$A$5:$A$54,0)),"Department not on Departments sheet",IF(AND($I2960&lt;&gt;"",NOT(ISNUMBER($I2960))),"Date of birth is text, not a date",IF(AND($K2960&lt;&gt;"",NOT(ISNUMBER($K2960))),"Contract end is text, not a date","")))))</f>
        <v/>
      </c>
      <c r="AM2960" s="41">
        <f>IF($R2960=0,0,N($L2960)*(1+$Z2960+BonusMonths/12+IF($Q2960=1,0,EOSB))+N($M2960)+(N($L2960)+SI_Gross*N($M2960))*IF($Q2960=1,SI_O,SI_E))</f>
        <v/>
      </c>
      <c r="AN2960" s="41">
        <f>IF($R2960=0,0,(IF($Q2960=1,MedO,MedE+Ticket)+Training)/12)</f>
        <v/>
      </c>
    </row>
    <row r="2961">
      <c r="I2961" s="35" t="n"/>
      <c r="J2961" s="35" t="n"/>
      <c r="K2961" s="35" t="n"/>
      <c r="L2961" s="36" t="n"/>
      <c r="M2961" s="36" t="n"/>
      <c r="P2961" s="37" t="n"/>
      <c r="Q2961" s="38">
        <f>IF($C2961="",0,IF(OR(LOWER(TRIM($G2961))="omani",LOWER(TRIM($G2961))="oman",LOWER(TRIM($G2961))="om",LOWER(TRIM($G2961))="local"),1,0))</f>
        <v/>
      </c>
      <c r="R2961" s="38">
        <f>IF($C2961="",0,IF(OR(ISNUMBER(SEARCH("resign",$N2961)),ISNUMBER(SEARCH("terminat",$N2961)),ISNUMBER(SEARCH("inactive",$N2961)),ISNUMBER(SEARCH("vacan",$N2961)),ISNUMBER(SEARCH("deceased",$N2961)),ISNUMBER(SEARCH("separated",$N2961))),0,1))</f>
        <v/>
      </c>
      <c r="S2961">
        <f>IF(OR($R2961=0,NOT(ISNUMBER($I2961))),"",IFERROR(DATEDIF($I2961,DATE(FY,1,1),"y"),""))</f>
        <v/>
      </c>
      <c r="T2961">
        <f>IF(OR($R2961=0,NOT(ISNUMBER($J2961))),"",IFERROR(DATEDIF($J2961,DATE(FY,1,1),"y"),0))</f>
        <v/>
      </c>
      <c r="U2961" s="38">
        <f>IF(OR($R2961=0,NOT(ISNUMBER($I2961))),0,IF(YEAR($I2961)+IF($Q2961=1,RetAgeO,RetAgeE)=FY,MONTH($I2961),IF(YEAR($I2961)+IF($Q2961=1,RetAgeO,RetAgeE)&lt;FY,1,0)))</f>
        <v/>
      </c>
      <c r="V2961" s="38">
        <f>IF(OR($R2961=0,NOT(ISNUMBER($K2961))),0,IF(YEAR($K2961)=FY,MONTH($K2961),IF(YEAR($K2961)&lt;FY,1,0)))</f>
        <v/>
      </c>
      <c r="W2961" s="38">
        <f>IF($R2961=0,0,MIN(12,IF(AND(ISNUMBER($O2961),$O2961&gt;=1,$O2961&lt;=12),INT($O2961),12),IF(AND(RetireExit="Yes",$U2961&gt;0),$U2961,12),IF(AND(ContractExit="Yes",$V2961&gt;0),$V2961,12)))</f>
        <v/>
      </c>
      <c r="X2961" s="37">
        <f>IF(ISNUMBER($P2961),$P2961,IncPct)</f>
        <v/>
      </c>
      <c r="Y2961" s="39">
        <f>IF($W2961=0,0,MAX(0,MIN($W2961,IncMonth-1))+MAX(0,$W2961-IncMonth+1)*(1+$X2961))</f>
        <v/>
      </c>
      <c r="Z2961" s="40">
        <f>IF($C2961="",0,IFERROR(INDEX(Departments!$B$5:$B$54,MATCH($C2961,Departments!$A$5:$A$54,0)),0))</f>
        <v/>
      </c>
      <c r="AA2961" s="41">
        <f>N($L2961)*$Y2961</f>
        <v/>
      </c>
      <c r="AB2961" s="41">
        <f>N($M2961)*$Y2961</f>
        <v/>
      </c>
      <c r="AC2961" s="41">
        <f>$AA2961*$Z2961</f>
        <v/>
      </c>
      <c r="AD2961" s="41">
        <f>$AA2961*BonusMonths/12</f>
        <v/>
      </c>
      <c r="AE2961" s="41">
        <f>($AA2961+SI_Gross*$AB2961)*IF($Q2961=1,SI_O,SI_E)</f>
        <v/>
      </c>
      <c r="AF2961" s="41">
        <f>IF($Q2961=1,0,$AA2961*EOSB)</f>
        <v/>
      </c>
      <c r="AG2961" s="41">
        <f>$AN2961*$W2961</f>
        <v/>
      </c>
      <c r="AH2961" s="41">
        <f>SUM($AA2961:$AG2961)</f>
        <v/>
      </c>
      <c r="AI2961" s="41">
        <f>12*($AM2961+$AN2961)</f>
        <v/>
      </c>
      <c r="AJ2961" s="41">
        <f>$AM2961*((IncMonth-1)+(13-IncMonth)*(1+$X2961))+12*$AN2961</f>
        <v/>
      </c>
      <c r="AK2961" s="41">
        <f>IF($R2961=1,N($L2961)+N($M2961),0)</f>
        <v/>
      </c>
      <c r="AL2961">
        <f>IF($C2961="","",IF(N($L2961)&lt;=0,"Basic salary missing",IF(ISNA(MATCH($C2961,Departments!$A$5:$A$54,0)),"Department not on Departments sheet",IF(AND($I2961&lt;&gt;"",NOT(ISNUMBER($I2961))),"Date of birth is text, not a date",IF(AND($K2961&lt;&gt;"",NOT(ISNUMBER($K2961))),"Contract end is text, not a date","")))))</f>
        <v/>
      </c>
      <c r="AM2961" s="41">
        <f>IF($R2961=0,0,N($L2961)*(1+$Z2961+BonusMonths/12+IF($Q2961=1,0,EOSB))+N($M2961)+(N($L2961)+SI_Gross*N($M2961))*IF($Q2961=1,SI_O,SI_E))</f>
        <v/>
      </c>
      <c r="AN2961" s="41">
        <f>IF($R2961=0,0,(IF($Q2961=1,MedO,MedE+Ticket)+Training)/12)</f>
        <v/>
      </c>
    </row>
    <row r="2962">
      <c r="I2962" s="35" t="n"/>
      <c r="J2962" s="35" t="n"/>
      <c r="K2962" s="35" t="n"/>
      <c r="L2962" s="36" t="n"/>
      <c r="M2962" s="36" t="n"/>
      <c r="P2962" s="37" t="n"/>
      <c r="Q2962" s="38">
        <f>IF($C2962="",0,IF(OR(LOWER(TRIM($G2962))="omani",LOWER(TRIM($G2962))="oman",LOWER(TRIM($G2962))="om",LOWER(TRIM($G2962))="local"),1,0))</f>
        <v/>
      </c>
      <c r="R2962" s="38">
        <f>IF($C2962="",0,IF(OR(ISNUMBER(SEARCH("resign",$N2962)),ISNUMBER(SEARCH("terminat",$N2962)),ISNUMBER(SEARCH("inactive",$N2962)),ISNUMBER(SEARCH("vacan",$N2962)),ISNUMBER(SEARCH("deceased",$N2962)),ISNUMBER(SEARCH("separated",$N2962))),0,1))</f>
        <v/>
      </c>
      <c r="S2962">
        <f>IF(OR($R2962=0,NOT(ISNUMBER($I2962))),"",IFERROR(DATEDIF($I2962,DATE(FY,1,1),"y"),""))</f>
        <v/>
      </c>
      <c r="T2962">
        <f>IF(OR($R2962=0,NOT(ISNUMBER($J2962))),"",IFERROR(DATEDIF($J2962,DATE(FY,1,1),"y"),0))</f>
        <v/>
      </c>
      <c r="U2962" s="38">
        <f>IF(OR($R2962=0,NOT(ISNUMBER($I2962))),0,IF(YEAR($I2962)+IF($Q2962=1,RetAgeO,RetAgeE)=FY,MONTH($I2962),IF(YEAR($I2962)+IF($Q2962=1,RetAgeO,RetAgeE)&lt;FY,1,0)))</f>
        <v/>
      </c>
      <c r="V2962" s="38">
        <f>IF(OR($R2962=0,NOT(ISNUMBER($K2962))),0,IF(YEAR($K2962)=FY,MONTH($K2962),IF(YEAR($K2962)&lt;FY,1,0)))</f>
        <v/>
      </c>
      <c r="W2962" s="38">
        <f>IF($R2962=0,0,MIN(12,IF(AND(ISNUMBER($O2962),$O2962&gt;=1,$O2962&lt;=12),INT($O2962),12),IF(AND(RetireExit="Yes",$U2962&gt;0),$U2962,12),IF(AND(ContractExit="Yes",$V2962&gt;0),$V2962,12)))</f>
        <v/>
      </c>
      <c r="X2962" s="37">
        <f>IF(ISNUMBER($P2962),$P2962,IncPct)</f>
        <v/>
      </c>
      <c r="Y2962" s="39">
        <f>IF($W2962=0,0,MAX(0,MIN($W2962,IncMonth-1))+MAX(0,$W2962-IncMonth+1)*(1+$X2962))</f>
        <v/>
      </c>
      <c r="Z2962" s="40">
        <f>IF($C2962="",0,IFERROR(INDEX(Departments!$B$5:$B$54,MATCH($C2962,Departments!$A$5:$A$54,0)),0))</f>
        <v/>
      </c>
      <c r="AA2962" s="41">
        <f>N($L2962)*$Y2962</f>
        <v/>
      </c>
      <c r="AB2962" s="41">
        <f>N($M2962)*$Y2962</f>
        <v/>
      </c>
      <c r="AC2962" s="41">
        <f>$AA2962*$Z2962</f>
        <v/>
      </c>
      <c r="AD2962" s="41">
        <f>$AA2962*BonusMonths/12</f>
        <v/>
      </c>
      <c r="AE2962" s="41">
        <f>($AA2962+SI_Gross*$AB2962)*IF($Q2962=1,SI_O,SI_E)</f>
        <v/>
      </c>
      <c r="AF2962" s="41">
        <f>IF($Q2962=1,0,$AA2962*EOSB)</f>
        <v/>
      </c>
      <c r="AG2962" s="41">
        <f>$AN2962*$W2962</f>
        <v/>
      </c>
      <c r="AH2962" s="41">
        <f>SUM($AA2962:$AG2962)</f>
        <v/>
      </c>
      <c r="AI2962" s="41">
        <f>12*($AM2962+$AN2962)</f>
        <v/>
      </c>
      <c r="AJ2962" s="41">
        <f>$AM2962*((IncMonth-1)+(13-IncMonth)*(1+$X2962))+12*$AN2962</f>
        <v/>
      </c>
      <c r="AK2962" s="41">
        <f>IF($R2962=1,N($L2962)+N($M2962),0)</f>
        <v/>
      </c>
      <c r="AL2962">
        <f>IF($C2962="","",IF(N($L2962)&lt;=0,"Basic salary missing",IF(ISNA(MATCH($C2962,Departments!$A$5:$A$54,0)),"Department not on Departments sheet",IF(AND($I2962&lt;&gt;"",NOT(ISNUMBER($I2962))),"Date of birth is text, not a date",IF(AND($K2962&lt;&gt;"",NOT(ISNUMBER($K2962))),"Contract end is text, not a date","")))))</f>
        <v/>
      </c>
      <c r="AM2962" s="41">
        <f>IF($R2962=0,0,N($L2962)*(1+$Z2962+BonusMonths/12+IF($Q2962=1,0,EOSB))+N($M2962)+(N($L2962)+SI_Gross*N($M2962))*IF($Q2962=1,SI_O,SI_E))</f>
        <v/>
      </c>
      <c r="AN2962" s="41">
        <f>IF($R2962=0,0,(IF($Q2962=1,MedO,MedE+Ticket)+Training)/12)</f>
        <v/>
      </c>
    </row>
    <row r="2963">
      <c r="I2963" s="35" t="n"/>
      <c r="J2963" s="35" t="n"/>
      <c r="K2963" s="35" t="n"/>
      <c r="L2963" s="36" t="n"/>
      <c r="M2963" s="36" t="n"/>
      <c r="P2963" s="37" t="n"/>
      <c r="Q2963" s="38">
        <f>IF($C2963="",0,IF(OR(LOWER(TRIM($G2963))="omani",LOWER(TRIM($G2963))="oman",LOWER(TRIM($G2963))="om",LOWER(TRIM($G2963))="local"),1,0))</f>
        <v/>
      </c>
      <c r="R2963" s="38">
        <f>IF($C2963="",0,IF(OR(ISNUMBER(SEARCH("resign",$N2963)),ISNUMBER(SEARCH("terminat",$N2963)),ISNUMBER(SEARCH("inactive",$N2963)),ISNUMBER(SEARCH("vacan",$N2963)),ISNUMBER(SEARCH("deceased",$N2963)),ISNUMBER(SEARCH("separated",$N2963))),0,1))</f>
        <v/>
      </c>
      <c r="S2963">
        <f>IF(OR($R2963=0,NOT(ISNUMBER($I2963))),"",IFERROR(DATEDIF($I2963,DATE(FY,1,1),"y"),""))</f>
        <v/>
      </c>
      <c r="T2963">
        <f>IF(OR($R2963=0,NOT(ISNUMBER($J2963))),"",IFERROR(DATEDIF($J2963,DATE(FY,1,1),"y"),0))</f>
        <v/>
      </c>
      <c r="U2963" s="38">
        <f>IF(OR($R2963=0,NOT(ISNUMBER($I2963))),0,IF(YEAR($I2963)+IF($Q2963=1,RetAgeO,RetAgeE)=FY,MONTH($I2963),IF(YEAR($I2963)+IF($Q2963=1,RetAgeO,RetAgeE)&lt;FY,1,0)))</f>
        <v/>
      </c>
      <c r="V2963" s="38">
        <f>IF(OR($R2963=0,NOT(ISNUMBER($K2963))),0,IF(YEAR($K2963)=FY,MONTH($K2963),IF(YEAR($K2963)&lt;FY,1,0)))</f>
        <v/>
      </c>
      <c r="W2963" s="38">
        <f>IF($R2963=0,0,MIN(12,IF(AND(ISNUMBER($O2963),$O2963&gt;=1,$O2963&lt;=12),INT($O2963),12),IF(AND(RetireExit="Yes",$U2963&gt;0),$U2963,12),IF(AND(ContractExit="Yes",$V2963&gt;0),$V2963,12)))</f>
        <v/>
      </c>
      <c r="X2963" s="37">
        <f>IF(ISNUMBER($P2963),$P2963,IncPct)</f>
        <v/>
      </c>
      <c r="Y2963" s="39">
        <f>IF($W2963=0,0,MAX(0,MIN($W2963,IncMonth-1))+MAX(0,$W2963-IncMonth+1)*(1+$X2963))</f>
        <v/>
      </c>
      <c r="Z2963" s="40">
        <f>IF($C2963="",0,IFERROR(INDEX(Departments!$B$5:$B$54,MATCH($C2963,Departments!$A$5:$A$54,0)),0))</f>
        <v/>
      </c>
      <c r="AA2963" s="41">
        <f>N($L2963)*$Y2963</f>
        <v/>
      </c>
      <c r="AB2963" s="41">
        <f>N($M2963)*$Y2963</f>
        <v/>
      </c>
      <c r="AC2963" s="41">
        <f>$AA2963*$Z2963</f>
        <v/>
      </c>
      <c r="AD2963" s="41">
        <f>$AA2963*BonusMonths/12</f>
        <v/>
      </c>
      <c r="AE2963" s="41">
        <f>($AA2963+SI_Gross*$AB2963)*IF($Q2963=1,SI_O,SI_E)</f>
        <v/>
      </c>
      <c r="AF2963" s="41">
        <f>IF($Q2963=1,0,$AA2963*EOSB)</f>
        <v/>
      </c>
      <c r="AG2963" s="41">
        <f>$AN2963*$W2963</f>
        <v/>
      </c>
      <c r="AH2963" s="41">
        <f>SUM($AA2963:$AG2963)</f>
        <v/>
      </c>
      <c r="AI2963" s="41">
        <f>12*($AM2963+$AN2963)</f>
        <v/>
      </c>
      <c r="AJ2963" s="41">
        <f>$AM2963*((IncMonth-1)+(13-IncMonth)*(1+$X2963))+12*$AN2963</f>
        <v/>
      </c>
      <c r="AK2963" s="41">
        <f>IF($R2963=1,N($L2963)+N($M2963),0)</f>
        <v/>
      </c>
      <c r="AL2963">
        <f>IF($C2963="","",IF(N($L2963)&lt;=0,"Basic salary missing",IF(ISNA(MATCH($C2963,Departments!$A$5:$A$54,0)),"Department not on Departments sheet",IF(AND($I2963&lt;&gt;"",NOT(ISNUMBER($I2963))),"Date of birth is text, not a date",IF(AND($K2963&lt;&gt;"",NOT(ISNUMBER($K2963))),"Contract end is text, not a date","")))))</f>
        <v/>
      </c>
      <c r="AM2963" s="41">
        <f>IF($R2963=0,0,N($L2963)*(1+$Z2963+BonusMonths/12+IF($Q2963=1,0,EOSB))+N($M2963)+(N($L2963)+SI_Gross*N($M2963))*IF($Q2963=1,SI_O,SI_E))</f>
        <v/>
      </c>
      <c r="AN2963" s="41">
        <f>IF($R2963=0,0,(IF($Q2963=1,MedO,MedE+Ticket)+Training)/12)</f>
        <v/>
      </c>
    </row>
    <row r="2964">
      <c r="I2964" s="35" t="n"/>
      <c r="J2964" s="35" t="n"/>
      <c r="K2964" s="35" t="n"/>
      <c r="L2964" s="36" t="n"/>
      <c r="M2964" s="36" t="n"/>
      <c r="P2964" s="37" t="n"/>
      <c r="Q2964" s="38">
        <f>IF($C2964="",0,IF(OR(LOWER(TRIM($G2964))="omani",LOWER(TRIM($G2964))="oman",LOWER(TRIM($G2964))="om",LOWER(TRIM($G2964))="local"),1,0))</f>
        <v/>
      </c>
      <c r="R2964" s="38">
        <f>IF($C2964="",0,IF(OR(ISNUMBER(SEARCH("resign",$N2964)),ISNUMBER(SEARCH("terminat",$N2964)),ISNUMBER(SEARCH("inactive",$N2964)),ISNUMBER(SEARCH("vacan",$N2964)),ISNUMBER(SEARCH("deceased",$N2964)),ISNUMBER(SEARCH("separated",$N2964))),0,1))</f>
        <v/>
      </c>
      <c r="S2964">
        <f>IF(OR($R2964=0,NOT(ISNUMBER($I2964))),"",IFERROR(DATEDIF($I2964,DATE(FY,1,1),"y"),""))</f>
        <v/>
      </c>
      <c r="T2964">
        <f>IF(OR($R2964=0,NOT(ISNUMBER($J2964))),"",IFERROR(DATEDIF($J2964,DATE(FY,1,1),"y"),0))</f>
        <v/>
      </c>
      <c r="U2964" s="38">
        <f>IF(OR($R2964=0,NOT(ISNUMBER($I2964))),0,IF(YEAR($I2964)+IF($Q2964=1,RetAgeO,RetAgeE)=FY,MONTH($I2964),IF(YEAR($I2964)+IF($Q2964=1,RetAgeO,RetAgeE)&lt;FY,1,0)))</f>
        <v/>
      </c>
      <c r="V2964" s="38">
        <f>IF(OR($R2964=0,NOT(ISNUMBER($K2964))),0,IF(YEAR($K2964)=FY,MONTH($K2964),IF(YEAR($K2964)&lt;FY,1,0)))</f>
        <v/>
      </c>
      <c r="W2964" s="38">
        <f>IF($R2964=0,0,MIN(12,IF(AND(ISNUMBER($O2964),$O2964&gt;=1,$O2964&lt;=12),INT($O2964),12),IF(AND(RetireExit="Yes",$U2964&gt;0),$U2964,12),IF(AND(ContractExit="Yes",$V2964&gt;0),$V2964,12)))</f>
        <v/>
      </c>
      <c r="X2964" s="37">
        <f>IF(ISNUMBER($P2964),$P2964,IncPct)</f>
        <v/>
      </c>
      <c r="Y2964" s="39">
        <f>IF($W2964=0,0,MAX(0,MIN($W2964,IncMonth-1))+MAX(0,$W2964-IncMonth+1)*(1+$X2964))</f>
        <v/>
      </c>
      <c r="Z2964" s="40">
        <f>IF($C2964="",0,IFERROR(INDEX(Departments!$B$5:$B$54,MATCH($C2964,Departments!$A$5:$A$54,0)),0))</f>
        <v/>
      </c>
      <c r="AA2964" s="41">
        <f>N($L2964)*$Y2964</f>
        <v/>
      </c>
      <c r="AB2964" s="41">
        <f>N($M2964)*$Y2964</f>
        <v/>
      </c>
      <c r="AC2964" s="41">
        <f>$AA2964*$Z2964</f>
        <v/>
      </c>
      <c r="AD2964" s="41">
        <f>$AA2964*BonusMonths/12</f>
        <v/>
      </c>
      <c r="AE2964" s="41">
        <f>($AA2964+SI_Gross*$AB2964)*IF($Q2964=1,SI_O,SI_E)</f>
        <v/>
      </c>
      <c r="AF2964" s="41">
        <f>IF($Q2964=1,0,$AA2964*EOSB)</f>
        <v/>
      </c>
      <c r="AG2964" s="41">
        <f>$AN2964*$W2964</f>
        <v/>
      </c>
      <c r="AH2964" s="41">
        <f>SUM($AA2964:$AG2964)</f>
        <v/>
      </c>
      <c r="AI2964" s="41">
        <f>12*($AM2964+$AN2964)</f>
        <v/>
      </c>
      <c r="AJ2964" s="41">
        <f>$AM2964*((IncMonth-1)+(13-IncMonth)*(1+$X2964))+12*$AN2964</f>
        <v/>
      </c>
      <c r="AK2964" s="41">
        <f>IF($R2964=1,N($L2964)+N($M2964),0)</f>
        <v/>
      </c>
      <c r="AL2964">
        <f>IF($C2964="","",IF(N($L2964)&lt;=0,"Basic salary missing",IF(ISNA(MATCH($C2964,Departments!$A$5:$A$54,0)),"Department not on Departments sheet",IF(AND($I2964&lt;&gt;"",NOT(ISNUMBER($I2964))),"Date of birth is text, not a date",IF(AND($K2964&lt;&gt;"",NOT(ISNUMBER($K2964))),"Contract end is text, not a date","")))))</f>
        <v/>
      </c>
      <c r="AM2964" s="41">
        <f>IF($R2964=0,0,N($L2964)*(1+$Z2964+BonusMonths/12+IF($Q2964=1,0,EOSB))+N($M2964)+(N($L2964)+SI_Gross*N($M2964))*IF($Q2964=1,SI_O,SI_E))</f>
        <v/>
      </c>
      <c r="AN2964" s="41">
        <f>IF($R2964=0,0,(IF($Q2964=1,MedO,MedE+Ticket)+Training)/12)</f>
        <v/>
      </c>
    </row>
    <row r="2965">
      <c r="I2965" s="35" t="n"/>
      <c r="J2965" s="35" t="n"/>
      <c r="K2965" s="35" t="n"/>
      <c r="L2965" s="36" t="n"/>
      <c r="M2965" s="36" t="n"/>
      <c r="P2965" s="37" t="n"/>
      <c r="Q2965" s="38">
        <f>IF($C2965="",0,IF(OR(LOWER(TRIM($G2965))="omani",LOWER(TRIM($G2965))="oman",LOWER(TRIM($G2965))="om",LOWER(TRIM($G2965))="local"),1,0))</f>
        <v/>
      </c>
      <c r="R2965" s="38">
        <f>IF($C2965="",0,IF(OR(ISNUMBER(SEARCH("resign",$N2965)),ISNUMBER(SEARCH("terminat",$N2965)),ISNUMBER(SEARCH("inactive",$N2965)),ISNUMBER(SEARCH("vacan",$N2965)),ISNUMBER(SEARCH("deceased",$N2965)),ISNUMBER(SEARCH("separated",$N2965))),0,1))</f>
        <v/>
      </c>
      <c r="S2965">
        <f>IF(OR($R2965=0,NOT(ISNUMBER($I2965))),"",IFERROR(DATEDIF($I2965,DATE(FY,1,1),"y"),""))</f>
        <v/>
      </c>
      <c r="T2965">
        <f>IF(OR($R2965=0,NOT(ISNUMBER($J2965))),"",IFERROR(DATEDIF($J2965,DATE(FY,1,1),"y"),0))</f>
        <v/>
      </c>
      <c r="U2965" s="38">
        <f>IF(OR($R2965=0,NOT(ISNUMBER($I2965))),0,IF(YEAR($I2965)+IF($Q2965=1,RetAgeO,RetAgeE)=FY,MONTH($I2965),IF(YEAR($I2965)+IF($Q2965=1,RetAgeO,RetAgeE)&lt;FY,1,0)))</f>
        <v/>
      </c>
      <c r="V2965" s="38">
        <f>IF(OR($R2965=0,NOT(ISNUMBER($K2965))),0,IF(YEAR($K2965)=FY,MONTH($K2965),IF(YEAR($K2965)&lt;FY,1,0)))</f>
        <v/>
      </c>
      <c r="W2965" s="38">
        <f>IF($R2965=0,0,MIN(12,IF(AND(ISNUMBER($O2965),$O2965&gt;=1,$O2965&lt;=12),INT($O2965),12),IF(AND(RetireExit="Yes",$U2965&gt;0),$U2965,12),IF(AND(ContractExit="Yes",$V2965&gt;0),$V2965,12)))</f>
        <v/>
      </c>
      <c r="X2965" s="37">
        <f>IF(ISNUMBER($P2965),$P2965,IncPct)</f>
        <v/>
      </c>
      <c r="Y2965" s="39">
        <f>IF($W2965=0,0,MAX(0,MIN($W2965,IncMonth-1))+MAX(0,$W2965-IncMonth+1)*(1+$X2965))</f>
        <v/>
      </c>
      <c r="Z2965" s="40">
        <f>IF($C2965="",0,IFERROR(INDEX(Departments!$B$5:$B$54,MATCH($C2965,Departments!$A$5:$A$54,0)),0))</f>
        <v/>
      </c>
      <c r="AA2965" s="41">
        <f>N($L2965)*$Y2965</f>
        <v/>
      </c>
      <c r="AB2965" s="41">
        <f>N($M2965)*$Y2965</f>
        <v/>
      </c>
      <c r="AC2965" s="41">
        <f>$AA2965*$Z2965</f>
        <v/>
      </c>
      <c r="AD2965" s="41">
        <f>$AA2965*BonusMonths/12</f>
        <v/>
      </c>
      <c r="AE2965" s="41">
        <f>($AA2965+SI_Gross*$AB2965)*IF($Q2965=1,SI_O,SI_E)</f>
        <v/>
      </c>
      <c r="AF2965" s="41">
        <f>IF($Q2965=1,0,$AA2965*EOSB)</f>
        <v/>
      </c>
      <c r="AG2965" s="41">
        <f>$AN2965*$W2965</f>
        <v/>
      </c>
      <c r="AH2965" s="41">
        <f>SUM($AA2965:$AG2965)</f>
        <v/>
      </c>
      <c r="AI2965" s="41">
        <f>12*($AM2965+$AN2965)</f>
        <v/>
      </c>
      <c r="AJ2965" s="41">
        <f>$AM2965*((IncMonth-1)+(13-IncMonth)*(1+$X2965))+12*$AN2965</f>
        <v/>
      </c>
      <c r="AK2965" s="41">
        <f>IF($R2965=1,N($L2965)+N($M2965),0)</f>
        <v/>
      </c>
      <c r="AL2965">
        <f>IF($C2965="","",IF(N($L2965)&lt;=0,"Basic salary missing",IF(ISNA(MATCH($C2965,Departments!$A$5:$A$54,0)),"Department not on Departments sheet",IF(AND($I2965&lt;&gt;"",NOT(ISNUMBER($I2965))),"Date of birth is text, not a date",IF(AND($K2965&lt;&gt;"",NOT(ISNUMBER($K2965))),"Contract end is text, not a date","")))))</f>
        <v/>
      </c>
      <c r="AM2965" s="41">
        <f>IF($R2965=0,0,N($L2965)*(1+$Z2965+BonusMonths/12+IF($Q2965=1,0,EOSB))+N($M2965)+(N($L2965)+SI_Gross*N($M2965))*IF($Q2965=1,SI_O,SI_E))</f>
        <v/>
      </c>
      <c r="AN2965" s="41">
        <f>IF($R2965=0,0,(IF($Q2965=1,MedO,MedE+Ticket)+Training)/12)</f>
        <v/>
      </c>
    </row>
    <row r="2966">
      <c r="I2966" s="35" t="n"/>
      <c r="J2966" s="35" t="n"/>
      <c r="K2966" s="35" t="n"/>
      <c r="L2966" s="36" t="n"/>
      <c r="M2966" s="36" t="n"/>
      <c r="P2966" s="37" t="n"/>
      <c r="Q2966" s="38">
        <f>IF($C2966="",0,IF(OR(LOWER(TRIM($G2966))="omani",LOWER(TRIM($G2966))="oman",LOWER(TRIM($G2966))="om",LOWER(TRIM($G2966))="local"),1,0))</f>
        <v/>
      </c>
      <c r="R2966" s="38">
        <f>IF($C2966="",0,IF(OR(ISNUMBER(SEARCH("resign",$N2966)),ISNUMBER(SEARCH("terminat",$N2966)),ISNUMBER(SEARCH("inactive",$N2966)),ISNUMBER(SEARCH("vacan",$N2966)),ISNUMBER(SEARCH("deceased",$N2966)),ISNUMBER(SEARCH("separated",$N2966))),0,1))</f>
        <v/>
      </c>
      <c r="S2966">
        <f>IF(OR($R2966=0,NOT(ISNUMBER($I2966))),"",IFERROR(DATEDIF($I2966,DATE(FY,1,1),"y"),""))</f>
        <v/>
      </c>
      <c r="T2966">
        <f>IF(OR($R2966=0,NOT(ISNUMBER($J2966))),"",IFERROR(DATEDIF($J2966,DATE(FY,1,1),"y"),0))</f>
        <v/>
      </c>
      <c r="U2966" s="38">
        <f>IF(OR($R2966=0,NOT(ISNUMBER($I2966))),0,IF(YEAR($I2966)+IF($Q2966=1,RetAgeO,RetAgeE)=FY,MONTH($I2966),IF(YEAR($I2966)+IF($Q2966=1,RetAgeO,RetAgeE)&lt;FY,1,0)))</f>
        <v/>
      </c>
      <c r="V2966" s="38">
        <f>IF(OR($R2966=0,NOT(ISNUMBER($K2966))),0,IF(YEAR($K2966)=FY,MONTH($K2966),IF(YEAR($K2966)&lt;FY,1,0)))</f>
        <v/>
      </c>
      <c r="W2966" s="38">
        <f>IF($R2966=0,0,MIN(12,IF(AND(ISNUMBER($O2966),$O2966&gt;=1,$O2966&lt;=12),INT($O2966),12),IF(AND(RetireExit="Yes",$U2966&gt;0),$U2966,12),IF(AND(ContractExit="Yes",$V2966&gt;0),$V2966,12)))</f>
        <v/>
      </c>
      <c r="X2966" s="37">
        <f>IF(ISNUMBER($P2966),$P2966,IncPct)</f>
        <v/>
      </c>
      <c r="Y2966" s="39">
        <f>IF($W2966=0,0,MAX(0,MIN($W2966,IncMonth-1))+MAX(0,$W2966-IncMonth+1)*(1+$X2966))</f>
        <v/>
      </c>
      <c r="Z2966" s="40">
        <f>IF($C2966="",0,IFERROR(INDEX(Departments!$B$5:$B$54,MATCH($C2966,Departments!$A$5:$A$54,0)),0))</f>
        <v/>
      </c>
      <c r="AA2966" s="41">
        <f>N($L2966)*$Y2966</f>
        <v/>
      </c>
      <c r="AB2966" s="41">
        <f>N($M2966)*$Y2966</f>
        <v/>
      </c>
      <c r="AC2966" s="41">
        <f>$AA2966*$Z2966</f>
        <v/>
      </c>
      <c r="AD2966" s="41">
        <f>$AA2966*BonusMonths/12</f>
        <v/>
      </c>
      <c r="AE2966" s="41">
        <f>($AA2966+SI_Gross*$AB2966)*IF($Q2966=1,SI_O,SI_E)</f>
        <v/>
      </c>
      <c r="AF2966" s="41">
        <f>IF($Q2966=1,0,$AA2966*EOSB)</f>
        <v/>
      </c>
      <c r="AG2966" s="41">
        <f>$AN2966*$W2966</f>
        <v/>
      </c>
      <c r="AH2966" s="41">
        <f>SUM($AA2966:$AG2966)</f>
        <v/>
      </c>
      <c r="AI2966" s="41">
        <f>12*($AM2966+$AN2966)</f>
        <v/>
      </c>
      <c r="AJ2966" s="41">
        <f>$AM2966*((IncMonth-1)+(13-IncMonth)*(1+$X2966))+12*$AN2966</f>
        <v/>
      </c>
      <c r="AK2966" s="41">
        <f>IF($R2966=1,N($L2966)+N($M2966),0)</f>
        <v/>
      </c>
      <c r="AL2966">
        <f>IF($C2966="","",IF(N($L2966)&lt;=0,"Basic salary missing",IF(ISNA(MATCH($C2966,Departments!$A$5:$A$54,0)),"Department not on Departments sheet",IF(AND($I2966&lt;&gt;"",NOT(ISNUMBER($I2966))),"Date of birth is text, not a date",IF(AND($K2966&lt;&gt;"",NOT(ISNUMBER($K2966))),"Contract end is text, not a date","")))))</f>
        <v/>
      </c>
      <c r="AM2966" s="41">
        <f>IF($R2966=0,0,N($L2966)*(1+$Z2966+BonusMonths/12+IF($Q2966=1,0,EOSB))+N($M2966)+(N($L2966)+SI_Gross*N($M2966))*IF($Q2966=1,SI_O,SI_E))</f>
        <v/>
      </c>
      <c r="AN2966" s="41">
        <f>IF($R2966=0,0,(IF($Q2966=1,MedO,MedE+Ticket)+Training)/12)</f>
        <v/>
      </c>
    </row>
    <row r="2967">
      <c r="I2967" s="35" t="n"/>
      <c r="J2967" s="35" t="n"/>
      <c r="K2967" s="35" t="n"/>
      <c r="L2967" s="36" t="n"/>
      <c r="M2967" s="36" t="n"/>
      <c r="P2967" s="37" t="n"/>
      <c r="Q2967" s="38">
        <f>IF($C2967="",0,IF(OR(LOWER(TRIM($G2967))="omani",LOWER(TRIM($G2967))="oman",LOWER(TRIM($G2967))="om",LOWER(TRIM($G2967))="local"),1,0))</f>
        <v/>
      </c>
      <c r="R2967" s="38">
        <f>IF($C2967="",0,IF(OR(ISNUMBER(SEARCH("resign",$N2967)),ISNUMBER(SEARCH("terminat",$N2967)),ISNUMBER(SEARCH("inactive",$N2967)),ISNUMBER(SEARCH("vacan",$N2967)),ISNUMBER(SEARCH("deceased",$N2967)),ISNUMBER(SEARCH("separated",$N2967))),0,1))</f>
        <v/>
      </c>
      <c r="S2967">
        <f>IF(OR($R2967=0,NOT(ISNUMBER($I2967))),"",IFERROR(DATEDIF($I2967,DATE(FY,1,1),"y"),""))</f>
        <v/>
      </c>
      <c r="T2967">
        <f>IF(OR($R2967=0,NOT(ISNUMBER($J2967))),"",IFERROR(DATEDIF($J2967,DATE(FY,1,1),"y"),0))</f>
        <v/>
      </c>
      <c r="U2967" s="38">
        <f>IF(OR($R2967=0,NOT(ISNUMBER($I2967))),0,IF(YEAR($I2967)+IF($Q2967=1,RetAgeO,RetAgeE)=FY,MONTH($I2967),IF(YEAR($I2967)+IF($Q2967=1,RetAgeO,RetAgeE)&lt;FY,1,0)))</f>
        <v/>
      </c>
      <c r="V2967" s="38">
        <f>IF(OR($R2967=0,NOT(ISNUMBER($K2967))),0,IF(YEAR($K2967)=FY,MONTH($K2967),IF(YEAR($K2967)&lt;FY,1,0)))</f>
        <v/>
      </c>
      <c r="W2967" s="38">
        <f>IF($R2967=0,0,MIN(12,IF(AND(ISNUMBER($O2967),$O2967&gt;=1,$O2967&lt;=12),INT($O2967),12),IF(AND(RetireExit="Yes",$U2967&gt;0),$U2967,12),IF(AND(ContractExit="Yes",$V2967&gt;0),$V2967,12)))</f>
        <v/>
      </c>
      <c r="X2967" s="37">
        <f>IF(ISNUMBER($P2967),$P2967,IncPct)</f>
        <v/>
      </c>
      <c r="Y2967" s="39">
        <f>IF($W2967=0,0,MAX(0,MIN($W2967,IncMonth-1))+MAX(0,$W2967-IncMonth+1)*(1+$X2967))</f>
        <v/>
      </c>
      <c r="Z2967" s="40">
        <f>IF($C2967="",0,IFERROR(INDEX(Departments!$B$5:$B$54,MATCH($C2967,Departments!$A$5:$A$54,0)),0))</f>
        <v/>
      </c>
      <c r="AA2967" s="41">
        <f>N($L2967)*$Y2967</f>
        <v/>
      </c>
      <c r="AB2967" s="41">
        <f>N($M2967)*$Y2967</f>
        <v/>
      </c>
      <c r="AC2967" s="41">
        <f>$AA2967*$Z2967</f>
        <v/>
      </c>
      <c r="AD2967" s="41">
        <f>$AA2967*BonusMonths/12</f>
        <v/>
      </c>
      <c r="AE2967" s="41">
        <f>($AA2967+SI_Gross*$AB2967)*IF($Q2967=1,SI_O,SI_E)</f>
        <v/>
      </c>
      <c r="AF2967" s="41">
        <f>IF($Q2967=1,0,$AA2967*EOSB)</f>
        <v/>
      </c>
      <c r="AG2967" s="41">
        <f>$AN2967*$W2967</f>
        <v/>
      </c>
      <c r="AH2967" s="41">
        <f>SUM($AA2967:$AG2967)</f>
        <v/>
      </c>
      <c r="AI2967" s="41">
        <f>12*($AM2967+$AN2967)</f>
        <v/>
      </c>
      <c r="AJ2967" s="41">
        <f>$AM2967*((IncMonth-1)+(13-IncMonth)*(1+$X2967))+12*$AN2967</f>
        <v/>
      </c>
      <c r="AK2967" s="41">
        <f>IF($R2967=1,N($L2967)+N($M2967),0)</f>
        <v/>
      </c>
      <c r="AL2967">
        <f>IF($C2967="","",IF(N($L2967)&lt;=0,"Basic salary missing",IF(ISNA(MATCH($C2967,Departments!$A$5:$A$54,0)),"Department not on Departments sheet",IF(AND($I2967&lt;&gt;"",NOT(ISNUMBER($I2967))),"Date of birth is text, not a date",IF(AND($K2967&lt;&gt;"",NOT(ISNUMBER($K2967))),"Contract end is text, not a date","")))))</f>
        <v/>
      </c>
      <c r="AM2967" s="41">
        <f>IF($R2967=0,0,N($L2967)*(1+$Z2967+BonusMonths/12+IF($Q2967=1,0,EOSB))+N($M2967)+(N($L2967)+SI_Gross*N($M2967))*IF($Q2967=1,SI_O,SI_E))</f>
        <v/>
      </c>
      <c r="AN2967" s="41">
        <f>IF($R2967=0,0,(IF($Q2967=1,MedO,MedE+Ticket)+Training)/12)</f>
        <v/>
      </c>
    </row>
    <row r="2968">
      <c r="I2968" s="35" t="n"/>
      <c r="J2968" s="35" t="n"/>
      <c r="K2968" s="35" t="n"/>
      <c r="L2968" s="36" t="n"/>
      <c r="M2968" s="36" t="n"/>
      <c r="P2968" s="37" t="n"/>
      <c r="Q2968" s="38">
        <f>IF($C2968="",0,IF(OR(LOWER(TRIM($G2968))="omani",LOWER(TRIM($G2968))="oman",LOWER(TRIM($G2968))="om",LOWER(TRIM($G2968))="local"),1,0))</f>
        <v/>
      </c>
      <c r="R2968" s="38">
        <f>IF($C2968="",0,IF(OR(ISNUMBER(SEARCH("resign",$N2968)),ISNUMBER(SEARCH("terminat",$N2968)),ISNUMBER(SEARCH("inactive",$N2968)),ISNUMBER(SEARCH("vacan",$N2968)),ISNUMBER(SEARCH("deceased",$N2968)),ISNUMBER(SEARCH("separated",$N2968))),0,1))</f>
        <v/>
      </c>
      <c r="S2968">
        <f>IF(OR($R2968=0,NOT(ISNUMBER($I2968))),"",IFERROR(DATEDIF($I2968,DATE(FY,1,1),"y"),""))</f>
        <v/>
      </c>
      <c r="T2968">
        <f>IF(OR($R2968=0,NOT(ISNUMBER($J2968))),"",IFERROR(DATEDIF($J2968,DATE(FY,1,1),"y"),0))</f>
        <v/>
      </c>
      <c r="U2968" s="38">
        <f>IF(OR($R2968=0,NOT(ISNUMBER($I2968))),0,IF(YEAR($I2968)+IF($Q2968=1,RetAgeO,RetAgeE)=FY,MONTH($I2968),IF(YEAR($I2968)+IF($Q2968=1,RetAgeO,RetAgeE)&lt;FY,1,0)))</f>
        <v/>
      </c>
      <c r="V2968" s="38">
        <f>IF(OR($R2968=0,NOT(ISNUMBER($K2968))),0,IF(YEAR($K2968)=FY,MONTH($K2968),IF(YEAR($K2968)&lt;FY,1,0)))</f>
        <v/>
      </c>
      <c r="W2968" s="38">
        <f>IF($R2968=0,0,MIN(12,IF(AND(ISNUMBER($O2968),$O2968&gt;=1,$O2968&lt;=12),INT($O2968),12),IF(AND(RetireExit="Yes",$U2968&gt;0),$U2968,12),IF(AND(ContractExit="Yes",$V2968&gt;0),$V2968,12)))</f>
        <v/>
      </c>
      <c r="X2968" s="37">
        <f>IF(ISNUMBER($P2968),$P2968,IncPct)</f>
        <v/>
      </c>
      <c r="Y2968" s="39">
        <f>IF($W2968=0,0,MAX(0,MIN($W2968,IncMonth-1))+MAX(0,$W2968-IncMonth+1)*(1+$X2968))</f>
        <v/>
      </c>
      <c r="Z2968" s="40">
        <f>IF($C2968="",0,IFERROR(INDEX(Departments!$B$5:$B$54,MATCH($C2968,Departments!$A$5:$A$54,0)),0))</f>
        <v/>
      </c>
      <c r="AA2968" s="41">
        <f>N($L2968)*$Y2968</f>
        <v/>
      </c>
      <c r="AB2968" s="41">
        <f>N($M2968)*$Y2968</f>
        <v/>
      </c>
      <c r="AC2968" s="41">
        <f>$AA2968*$Z2968</f>
        <v/>
      </c>
      <c r="AD2968" s="41">
        <f>$AA2968*BonusMonths/12</f>
        <v/>
      </c>
      <c r="AE2968" s="41">
        <f>($AA2968+SI_Gross*$AB2968)*IF($Q2968=1,SI_O,SI_E)</f>
        <v/>
      </c>
      <c r="AF2968" s="41">
        <f>IF($Q2968=1,0,$AA2968*EOSB)</f>
        <v/>
      </c>
      <c r="AG2968" s="41">
        <f>$AN2968*$W2968</f>
        <v/>
      </c>
      <c r="AH2968" s="41">
        <f>SUM($AA2968:$AG2968)</f>
        <v/>
      </c>
      <c r="AI2968" s="41">
        <f>12*($AM2968+$AN2968)</f>
        <v/>
      </c>
      <c r="AJ2968" s="41">
        <f>$AM2968*((IncMonth-1)+(13-IncMonth)*(1+$X2968))+12*$AN2968</f>
        <v/>
      </c>
      <c r="AK2968" s="41">
        <f>IF($R2968=1,N($L2968)+N($M2968),0)</f>
        <v/>
      </c>
      <c r="AL2968">
        <f>IF($C2968="","",IF(N($L2968)&lt;=0,"Basic salary missing",IF(ISNA(MATCH($C2968,Departments!$A$5:$A$54,0)),"Department not on Departments sheet",IF(AND($I2968&lt;&gt;"",NOT(ISNUMBER($I2968))),"Date of birth is text, not a date",IF(AND($K2968&lt;&gt;"",NOT(ISNUMBER($K2968))),"Contract end is text, not a date","")))))</f>
        <v/>
      </c>
      <c r="AM2968" s="41">
        <f>IF($R2968=0,0,N($L2968)*(1+$Z2968+BonusMonths/12+IF($Q2968=1,0,EOSB))+N($M2968)+(N($L2968)+SI_Gross*N($M2968))*IF($Q2968=1,SI_O,SI_E))</f>
        <v/>
      </c>
      <c r="AN2968" s="41">
        <f>IF($R2968=0,0,(IF($Q2968=1,MedO,MedE+Ticket)+Training)/12)</f>
        <v/>
      </c>
    </row>
    <row r="2969">
      <c r="I2969" s="35" t="n"/>
      <c r="J2969" s="35" t="n"/>
      <c r="K2969" s="35" t="n"/>
      <c r="L2969" s="36" t="n"/>
      <c r="M2969" s="36" t="n"/>
      <c r="P2969" s="37" t="n"/>
      <c r="Q2969" s="38">
        <f>IF($C2969="",0,IF(OR(LOWER(TRIM($G2969))="omani",LOWER(TRIM($G2969))="oman",LOWER(TRIM($G2969))="om",LOWER(TRIM($G2969))="local"),1,0))</f>
        <v/>
      </c>
      <c r="R2969" s="38">
        <f>IF($C2969="",0,IF(OR(ISNUMBER(SEARCH("resign",$N2969)),ISNUMBER(SEARCH("terminat",$N2969)),ISNUMBER(SEARCH("inactive",$N2969)),ISNUMBER(SEARCH("vacan",$N2969)),ISNUMBER(SEARCH("deceased",$N2969)),ISNUMBER(SEARCH("separated",$N2969))),0,1))</f>
        <v/>
      </c>
      <c r="S2969">
        <f>IF(OR($R2969=0,NOT(ISNUMBER($I2969))),"",IFERROR(DATEDIF($I2969,DATE(FY,1,1),"y"),""))</f>
        <v/>
      </c>
      <c r="T2969">
        <f>IF(OR($R2969=0,NOT(ISNUMBER($J2969))),"",IFERROR(DATEDIF($J2969,DATE(FY,1,1),"y"),0))</f>
        <v/>
      </c>
      <c r="U2969" s="38">
        <f>IF(OR($R2969=0,NOT(ISNUMBER($I2969))),0,IF(YEAR($I2969)+IF($Q2969=1,RetAgeO,RetAgeE)=FY,MONTH($I2969),IF(YEAR($I2969)+IF($Q2969=1,RetAgeO,RetAgeE)&lt;FY,1,0)))</f>
        <v/>
      </c>
      <c r="V2969" s="38">
        <f>IF(OR($R2969=0,NOT(ISNUMBER($K2969))),0,IF(YEAR($K2969)=FY,MONTH($K2969),IF(YEAR($K2969)&lt;FY,1,0)))</f>
        <v/>
      </c>
      <c r="W2969" s="38">
        <f>IF($R2969=0,0,MIN(12,IF(AND(ISNUMBER($O2969),$O2969&gt;=1,$O2969&lt;=12),INT($O2969),12),IF(AND(RetireExit="Yes",$U2969&gt;0),$U2969,12),IF(AND(ContractExit="Yes",$V2969&gt;0),$V2969,12)))</f>
        <v/>
      </c>
      <c r="X2969" s="37">
        <f>IF(ISNUMBER($P2969),$P2969,IncPct)</f>
        <v/>
      </c>
      <c r="Y2969" s="39">
        <f>IF($W2969=0,0,MAX(0,MIN($W2969,IncMonth-1))+MAX(0,$W2969-IncMonth+1)*(1+$X2969))</f>
        <v/>
      </c>
      <c r="Z2969" s="40">
        <f>IF($C2969="",0,IFERROR(INDEX(Departments!$B$5:$B$54,MATCH($C2969,Departments!$A$5:$A$54,0)),0))</f>
        <v/>
      </c>
      <c r="AA2969" s="41">
        <f>N($L2969)*$Y2969</f>
        <v/>
      </c>
      <c r="AB2969" s="41">
        <f>N($M2969)*$Y2969</f>
        <v/>
      </c>
      <c r="AC2969" s="41">
        <f>$AA2969*$Z2969</f>
        <v/>
      </c>
      <c r="AD2969" s="41">
        <f>$AA2969*BonusMonths/12</f>
        <v/>
      </c>
      <c r="AE2969" s="41">
        <f>($AA2969+SI_Gross*$AB2969)*IF($Q2969=1,SI_O,SI_E)</f>
        <v/>
      </c>
      <c r="AF2969" s="41">
        <f>IF($Q2969=1,0,$AA2969*EOSB)</f>
        <v/>
      </c>
      <c r="AG2969" s="41">
        <f>$AN2969*$W2969</f>
        <v/>
      </c>
      <c r="AH2969" s="41">
        <f>SUM($AA2969:$AG2969)</f>
        <v/>
      </c>
      <c r="AI2969" s="41">
        <f>12*($AM2969+$AN2969)</f>
        <v/>
      </c>
      <c r="AJ2969" s="41">
        <f>$AM2969*((IncMonth-1)+(13-IncMonth)*(1+$X2969))+12*$AN2969</f>
        <v/>
      </c>
      <c r="AK2969" s="41">
        <f>IF($R2969=1,N($L2969)+N($M2969),0)</f>
        <v/>
      </c>
      <c r="AL2969">
        <f>IF($C2969="","",IF(N($L2969)&lt;=0,"Basic salary missing",IF(ISNA(MATCH($C2969,Departments!$A$5:$A$54,0)),"Department not on Departments sheet",IF(AND($I2969&lt;&gt;"",NOT(ISNUMBER($I2969))),"Date of birth is text, not a date",IF(AND($K2969&lt;&gt;"",NOT(ISNUMBER($K2969))),"Contract end is text, not a date","")))))</f>
        <v/>
      </c>
      <c r="AM2969" s="41">
        <f>IF($R2969=0,0,N($L2969)*(1+$Z2969+BonusMonths/12+IF($Q2969=1,0,EOSB))+N($M2969)+(N($L2969)+SI_Gross*N($M2969))*IF($Q2969=1,SI_O,SI_E))</f>
        <v/>
      </c>
      <c r="AN2969" s="41">
        <f>IF($R2969=0,0,(IF($Q2969=1,MedO,MedE+Ticket)+Training)/12)</f>
        <v/>
      </c>
    </row>
    <row r="2970">
      <c r="I2970" s="35" t="n"/>
      <c r="J2970" s="35" t="n"/>
      <c r="K2970" s="35" t="n"/>
      <c r="L2970" s="36" t="n"/>
      <c r="M2970" s="36" t="n"/>
      <c r="P2970" s="37" t="n"/>
      <c r="Q2970" s="38">
        <f>IF($C2970="",0,IF(OR(LOWER(TRIM($G2970))="omani",LOWER(TRIM($G2970))="oman",LOWER(TRIM($G2970))="om",LOWER(TRIM($G2970))="local"),1,0))</f>
        <v/>
      </c>
      <c r="R2970" s="38">
        <f>IF($C2970="",0,IF(OR(ISNUMBER(SEARCH("resign",$N2970)),ISNUMBER(SEARCH("terminat",$N2970)),ISNUMBER(SEARCH("inactive",$N2970)),ISNUMBER(SEARCH("vacan",$N2970)),ISNUMBER(SEARCH("deceased",$N2970)),ISNUMBER(SEARCH("separated",$N2970))),0,1))</f>
        <v/>
      </c>
      <c r="S2970">
        <f>IF(OR($R2970=0,NOT(ISNUMBER($I2970))),"",IFERROR(DATEDIF($I2970,DATE(FY,1,1),"y"),""))</f>
        <v/>
      </c>
      <c r="T2970">
        <f>IF(OR($R2970=0,NOT(ISNUMBER($J2970))),"",IFERROR(DATEDIF($J2970,DATE(FY,1,1),"y"),0))</f>
        <v/>
      </c>
      <c r="U2970" s="38">
        <f>IF(OR($R2970=0,NOT(ISNUMBER($I2970))),0,IF(YEAR($I2970)+IF($Q2970=1,RetAgeO,RetAgeE)=FY,MONTH($I2970),IF(YEAR($I2970)+IF($Q2970=1,RetAgeO,RetAgeE)&lt;FY,1,0)))</f>
        <v/>
      </c>
      <c r="V2970" s="38">
        <f>IF(OR($R2970=0,NOT(ISNUMBER($K2970))),0,IF(YEAR($K2970)=FY,MONTH($K2970),IF(YEAR($K2970)&lt;FY,1,0)))</f>
        <v/>
      </c>
      <c r="W2970" s="38">
        <f>IF($R2970=0,0,MIN(12,IF(AND(ISNUMBER($O2970),$O2970&gt;=1,$O2970&lt;=12),INT($O2970),12),IF(AND(RetireExit="Yes",$U2970&gt;0),$U2970,12),IF(AND(ContractExit="Yes",$V2970&gt;0),$V2970,12)))</f>
        <v/>
      </c>
      <c r="X2970" s="37">
        <f>IF(ISNUMBER($P2970),$P2970,IncPct)</f>
        <v/>
      </c>
      <c r="Y2970" s="39">
        <f>IF($W2970=0,0,MAX(0,MIN($W2970,IncMonth-1))+MAX(0,$W2970-IncMonth+1)*(1+$X2970))</f>
        <v/>
      </c>
      <c r="Z2970" s="40">
        <f>IF($C2970="",0,IFERROR(INDEX(Departments!$B$5:$B$54,MATCH($C2970,Departments!$A$5:$A$54,0)),0))</f>
        <v/>
      </c>
      <c r="AA2970" s="41">
        <f>N($L2970)*$Y2970</f>
        <v/>
      </c>
      <c r="AB2970" s="41">
        <f>N($M2970)*$Y2970</f>
        <v/>
      </c>
      <c r="AC2970" s="41">
        <f>$AA2970*$Z2970</f>
        <v/>
      </c>
      <c r="AD2970" s="41">
        <f>$AA2970*BonusMonths/12</f>
        <v/>
      </c>
      <c r="AE2970" s="41">
        <f>($AA2970+SI_Gross*$AB2970)*IF($Q2970=1,SI_O,SI_E)</f>
        <v/>
      </c>
      <c r="AF2970" s="41">
        <f>IF($Q2970=1,0,$AA2970*EOSB)</f>
        <v/>
      </c>
      <c r="AG2970" s="41">
        <f>$AN2970*$W2970</f>
        <v/>
      </c>
      <c r="AH2970" s="41">
        <f>SUM($AA2970:$AG2970)</f>
        <v/>
      </c>
      <c r="AI2970" s="41">
        <f>12*($AM2970+$AN2970)</f>
        <v/>
      </c>
      <c r="AJ2970" s="41">
        <f>$AM2970*((IncMonth-1)+(13-IncMonth)*(1+$X2970))+12*$AN2970</f>
        <v/>
      </c>
      <c r="AK2970" s="41">
        <f>IF($R2970=1,N($L2970)+N($M2970),0)</f>
        <v/>
      </c>
      <c r="AL2970">
        <f>IF($C2970="","",IF(N($L2970)&lt;=0,"Basic salary missing",IF(ISNA(MATCH($C2970,Departments!$A$5:$A$54,0)),"Department not on Departments sheet",IF(AND($I2970&lt;&gt;"",NOT(ISNUMBER($I2970))),"Date of birth is text, not a date",IF(AND($K2970&lt;&gt;"",NOT(ISNUMBER($K2970))),"Contract end is text, not a date","")))))</f>
        <v/>
      </c>
      <c r="AM2970" s="41">
        <f>IF($R2970=0,0,N($L2970)*(1+$Z2970+BonusMonths/12+IF($Q2970=1,0,EOSB))+N($M2970)+(N($L2970)+SI_Gross*N($M2970))*IF($Q2970=1,SI_O,SI_E))</f>
        <v/>
      </c>
      <c r="AN2970" s="41">
        <f>IF($R2970=0,0,(IF($Q2970=1,MedO,MedE+Ticket)+Training)/12)</f>
        <v/>
      </c>
    </row>
    <row r="2971">
      <c r="I2971" s="35" t="n"/>
      <c r="J2971" s="35" t="n"/>
      <c r="K2971" s="35" t="n"/>
      <c r="L2971" s="36" t="n"/>
      <c r="M2971" s="36" t="n"/>
      <c r="P2971" s="37" t="n"/>
      <c r="Q2971" s="38">
        <f>IF($C2971="",0,IF(OR(LOWER(TRIM($G2971))="omani",LOWER(TRIM($G2971))="oman",LOWER(TRIM($G2971))="om",LOWER(TRIM($G2971))="local"),1,0))</f>
        <v/>
      </c>
      <c r="R2971" s="38">
        <f>IF($C2971="",0,IF(OR(ISNUMBER(SEARCH("resign",$N2971)),ISNUMBER(SEARCH("terminat",$N2971)),ISNUMBER(SEARCH("inactive",$N2971)),ISNUMBER(SEARCH("vacan",$N2971)),ISNUMBER(SEARCH("deceased",$N2971)),ISNUMBER(SEARCH("separated",$N2971))),0,1))</f>
        <v/>
      </c>
      <c r="S2971">
        <f>IF(OR($R2971=0,NOT(ISNUMBER($I2971))),"",IFERROR(DATEDIF($I2971,DATE(FY,1,1),"y"),""))</f>
        <v/>
      </c>
      <c r="T2971">
        <f>IF(OR($R2971=0,NOT(ISNUMBER($J2971))),"",IFERROR(DATEDIF($J2971,DATE(FY,1,1),"y"),0))</f>
        <v/>
      </c>
      <c r="U2971" s="38">
        <f>IF(OR($R2971=0,NOT(ISNUMBER($I2971))),0,IF(YEAR($I2971)+IF($Q2971=1,RetAgeO,RetAgeE)=FY,MONTH($I2971),IF(YEAR($I2971)+IF($Q2971=1,RetAgeO,RetAgeE)&lt;FY,1,0)))</f>
        <v/>
      </c>
      <c r="V2971" s="38">
        <f>IF(OR($R2971=0,NOT(ISNUMBER($K2971))),0,IF(YEAR($K2971)=FY,MONTH($K2971),IF(YEAR($K2971)&lt;FY,1,0)))</f>
        <v/>
      </c>
      <c r="W2971" s="38">
        <f>IF($R2971=0,0,MIN(12,IF(AND(ISNUMBER($O2971),$O2971&gt;=1,$O2971&lt;=12),INT($O2971),12),IF(AND(RetireExit="Yes",$U2971&gt;0),$U2971,12),IF(AND(ContractExit="Yes",$V2971&gt;0),$V2971,12)))</f>
        <v/>
      </c>
      <c r="X2971" s="37">
        <f>IF(ISNUMBER($P2971),$P2971,IncPct)</f>
        <v/>
      </c>
      <c r="Y2971" s="39">
        <f>IF($W2971=0,0,MAX(0,MIN($W2971,IncMonth-1))+MAX(0,$W2971-IncMonth+1)*(1+$X2971))</f>
        <v/>
      </c>
      <c r="Z2971" s="40">
        <f>IF($C2971="",0,IFERROR(INDEX(Departments!$B$5:$B$54,MATCH($C2971,Departments!$A$5:$A$54,0)),0))</f>
        <v/>
      </c>
      <c r="AA2971" s="41">
        <f>N($L2971)*$Y2971</f>
        <v/>
      </c>
      <c r="AB2971" s="41">
        <f>N($M2971)*$Y2971</f>
        <v/>
      </c>
      <c r="AC2971" s="41">
        <f>$AA2971*$Z2971</f>
        <v/>
      </c>
      <c r="AD2971" s="41">
        <f>$AA2971*BonusMonths/12</f>
        <v/>
      </c>
      <c r="AE2971" s="41">
        <f>($AA2971+SI_Gross*$AB2971)*IF($Q2971=1,SI_O,SI_E)</f>
        <v/>
      </c>
      <c r="AF2971" s="41">
        <f>IF($Q2971=1,0,$AA2971*EOSB)</f>
        <v/>
      </c>
      <c r="AG2971" s="41">
        <f>$AN2971*$W2971</f>
        <v/>
      </c>
      <c r="AH2971" s="41">
        <f>SUM($AA2971:$AG2971)</f>
        <v/>
      </c>
      <c r="AI2971" s="41">
        <f>12*($AM2971+$AN2971)</f>
        <v/>
      </c>
      <c r="AJ2971" s="41">
        <f>$AM2971*((IncMonth-1)+(13-IncMonth)*(1+$X2971))+12*$AN2971</f>
        <v/>
      </c>
      <c r="AK2971" s="41">
        <f>IF($R2971=1,N($L2971)+N($M2971),0)</f>
        <v/>
      </c>
      <c r="AL2971">
        <f>IF($C2971="","",IF(N($L2971)&lt;=0,"Basic salary missing",IF(ISNA(MATCH($C2971,Departments!$A$5:$A$54,0)),"Department not on Departments sheet",IF(AND($I2971&lt;&gt;"",NOT(ISNUMBER($I2971))),"Date of birth is text, not a date",IF(AND($K2971&lt;&gt;"",NOT(ISNUMBER($K2971))),"Contract end is text, not a date","")))))</f>
        <v/>
      </c>
      <c r="AM2971" s="41">
        <f>IF($R2971=0,0,N($L2971)*(1+$Z2971+BonusMonths/12+IF($Q2971=1,0,EOSB))+N($M2971)+(N($L2971)+SI_Gross*N($M2971))*IF($Q2971=1,SI_O,SI_E))</f>
        <v/>
      </c>
      <c r="AN2971" s="41">
        <f>IF($R2971=0,0,(IF($Q2971=1,MedO,MedE+Ticket)+Training)/12)</f>
        <v/>
      </c>
    </row>
    <row r="2972">
      <c r="I2972" s="35" t="n"/>
      <c r="J2972" s="35" t="n"/>
      <c r="K2972" s="35" t="n"/>
      <c r="L2972" s="36" t="n"/>
      <c r="M2972" s="36" t="n"/>
      <c r="P2972" s="37" t="n"/>
      <c r="Q2972" s="38">
        <f>IF($C2972="",0,IF(OR(LOWER(TRIM($G2972))="omani",LOWER(TRIM($G2972))="oman",LOWER(TRIM($G2972))="om",LOWER(TRIM($G2972))="local"),1,0))</f>
        <v/>
      </c>
      <c r="R2972" s="38">
        <f>IF($C2972="",0,IF(OR(ISNUMBER(SEARCH("resign",$N2972)),ISNUMBER(SEARCH("terminat",$N2972)),ISNUMBER(SEARCH("inactive",$N2972)),ISNUMBER(SEARCH("vacan",$N2972)),ISNUMBER(SEARCH("deceased",$N2972)),ISNUMBER(SEARCH("separated",$N2972))),0,1))</f>
        <v/>
      </c>
      <c r="S2972">
        <f>IF(OR($R2972=0,NOT(ISNUMBER($I2972))),"",IFERROR(DATEDIF($I2972,DATE(FY,1,1),"y"),""))</f>
        <v/>
      </c>
      <c r="T2972">
        <f>IF(OR($R2972=0,NOT(ISNUMBER($J2972))),"",IFERROR(DATEDIF($J2972,DATE(FY,1,1),"y"),0))</f>
        <v/>
      </c>
      <c r="U2972" s="38">
        <f>IF(OR($R2972=0,NOT(ISNUMBER($I2972))),0,IF(YEAR($I2972)+IF($Q2972=1,RetAgeO,RetAgeE)=FY,MONTH($I2972),IF(YEAR($I2972)+IF($Q2972=1,RetAgeO,RetAgeE)&lt;FY,1,0)))</f>
        <v/>
      </c>
      <c r="V2972" s="38">
        <f>IF(OR($R2972=0,NOT(ISNUMBER($K2972))),0,IF(YEAR($K2972)=FY,MONTH($K2972),IF(YEAR($K2972)&lt;FY,1,0)))</f>
        <v/>
      </c>
      <c r="W2972" s="38">
        <f>IF($R2972=0,0,MIN(12,IF(AND(ISNUMBER($O2972),$O2972&gt;=1,$O2972&lt;=12),INT($O2972),12),IF(AND(RetireExit="Yes",$U2972&gt;0),$U2972,12),IF(AND(ContractExit="Yes",$V2972&gt;0),$V2972,12)))</f>
        <v/>
      </c>
      <c r="X2972" s="37">
        <f>IF(ISNUMBER($P2972),$P2972,IncPct)</f>
        <v/>
      </c>
      <c r="Y2972" s="39">
        <f>IF($W2972=0,0,MAX(0,MIN($W2972,IncMonth-1))+MAX(0,$W2972-IncMonth+1)*(1+$X2972))</f>
        <v/>
      </c>
      <c r="Z2972" s="40">
        <f>IF($C2972="",0,IFERROR(INDEX(Departments!$B$5:$B$54,MATCH($C2972,Departments!$A$5:$A$54,0)),0))</f>
        <v/>
      </c>
      <c r="AA2972" s="41">
        <f>N($L2972)*$Y2972</f>
        <v/>
      </c>
      <c r="AB2972" s="41">
        <f>N($M2972)*$Y2972</f>
        <v/>
      </c>
      <c r="AC2972" s="41">
        <f>$AA2972*$Z2972</f>
        <v/>
      </c>
      <c r="AD2972" s="41">
        <f>$AA2972*BonusMonths/12</f>
        <v/>
      </c>
      <c r="AE2972" s="41">
        <f>($AA2972+SI_Gross*$AB2972)*IF($Q2972=1,SI_O,SI_E)</f>
        <v/>
      </c>
      <c r="AF2972" s="41">
        <f>IF($Q2972=1,0,$AA2972*EOSB)</f>
        <v/>
      </c>
      <c r="AG2972" s="41">
        <f>$AN2972*$W2972</f>
        <v/>
      </c>
      <c r="AH2972" s="41">
        <f>SUM($AA2972:$AG2972)</f>
        <v/>
      </c>
      <c r="AI2972" s="41">
        <f>12*($AM2972+$AN2972)</f>
        <v/>
      </c>
      <c r="AJ2972" s="41">
        <f>$AM2972*((IncMonth-1)+(13-IncMonth)*(1+$X2972))+12*$AN2972</f>
        <v/>
      </c>
      <c r="AK2972" s="41">
        <f>IF($R2972=1,N($L2972)+N($M2972),0)</f>
        <v/>
      </c>
      <c r="AL2972">
        <f>IF($C2972="","",IF(N($L2972)&lt;=0,"Basic salary missing",IF(ISNA(MATCH($C2972,Departments!$A$5:$A$54,0)),"Department not on Departments sheet",IF(AND($I2972&lt;&gt;"",NOT(ISNUMBER($I2972))),"Date of birth is text, not a date",IF(AND($K2972&lt;&gt;"",NOT(ISNUMBER($K2972))),"Contract end is text, not a date","")))))</f>
        <v/>
      </c>
      <c r="AM2972" s="41">
        <f>IF($R2972=0,0,N($L2972)*(1+$Z2972+BonusMonths/12+IF($Q2972=1,0,EOSB))+N($M2972)+(N($L2972)+SI_Gross*N($M2972))*IF($Q2972=1,SI_O,SI_E))</f>
        <v/>
      </c>
      <c r="AN2972" s="41">
        <f>IF($R2972=0,0,(IF($Q2972=1,MedO,MedE+Ticket)+Training)/12)</f>
        <v/>
      </c>
    </row>
    <row r="2973">
      <c r="I2973" s="35" t="n"/>
      <c r="J2973" s="35" t="n"/>
      <c r="K2973" s="35" t="n"/>
      <c r="L2973" s="36" t="n"/>
      <c r="M2973" s="36" t="n"/>
      <c r="P2973" s="37" t="n"/>
      <c r="Q2973" s="38">
        <f>IF($C2973="",0,IF(OR(LOWER(TRIM($G2973))="omani",LOWER(TRIM($G2973))="oman",LOWER(TRIM($G2973))="om",LOWER(TRIM($G2973))="local"),1,0))</f>
        <v/>
      </c>
      <c r="R2973" s="38">
        <f>IF($C2973="",0,IF(OR(ISNUMBER(SEARCH("resign",$N2973)),ISNUMBER(SEARCH("terminat",$N2973)),ISNUMBER(SEARCH("inactive",$N2973)),ISNUMBER(SEARCH("vacan",$N2973)),ISNUMBER(SEARCH("deceased",$N2973)),ISNUMBER(SEARCH("separated",$N2973))),0,1))</f>
        <v/>
      </c>
      <c r="S2973">
        <f>IF(OR($R2973=0,NOT(ISNUMBER($I2973))),"",IFERROR(DATEDIF($I2973,DATE(FY,1,1),"y"),""))</f>
        <v/>
      </c>
      <c r="T2973">
        <f>IF(OR($R2973=0,NOT(ISNUMBER($J2973))),"",IFERROR(DATEDIF($J2973,DATE(FY,1,1),"y"),0))</f>
        <v/>
      </c>
      <c r="U2973" s="38">
        <f>IF(OR($R2973=0,NOT(ISNUMBER($I2973))),0,IF(YEAR($I2973)+IF($Q2973=1,RetAgeO,RetAgeE)=FY,MONTH($I2973),IF(YEAR($I2973)+IF($Q2973=1,RetAgeO,RetAgeE)&lt;FY,1,0)))</f>
        <v/>
      </c>
      <c r="V2973" s="38">
        <f>IF(OR($R2973=0,NOT(ISNUMBER($K2973))),0,IF(YEAR($K2973)=FY,MONTH($K2973),IF(YEAR($K2973)&lt;FY,1,0)))</f>
        <v/>
      </c>
      <c r="W2973" s="38">
        <f>IF($R2973=0,0,MIN(12,IF(AND(ISNUMBER($O2973),$O2973&gt;=1,$O2973&lt;=12),INT($O2973),12),IF(AND(RetireExit="Yes",$U2973&gt;0),$U2973,12),IF(AND(ContractExit="Yes",$V2973&gt;0),$V2973,12)))</f>
        <v/>
      </c>
      <c r="X2973" s="37">
        <f>IF(ISNUMBER($P2973),$P2973,IncPct)</f>
        <v/>
      </c>
      <c r="Y2973" s="39">
        <f>IF($W2973=0,0,MAX(0,MIN($W2973,IncMonth-1))+MAX(0,$W2973-IncMonth+1)*(1+$X2973))</f>
        <v/>
      </c>
      <c r="Z2973" s="40">
        <f>IF($C2973="",0,IFERROR(INDEX(Departments!$B$5:$B$54,MATCH($C2973,Departments!$A$5:$A$54,0)),0))</f>
        <v/>
      </c>
      <c r="AA2973" s="41">
        <f>N($L2973)*$Y2973</f>
        <v/>
      </c>
      <c r="AB2973" s="41">
        <f>N($M2973)*$Y2973</f>
        <v/>
      </c>
      <c r="AC2973" s="41">
        <f>$AA2973*$Z2973</f>
        <v/>
      </c>
      <c r="AD2973" s="41">
        <f>$AA2973*BonusMonths/12</f>
        <v/>
      </c>
      <c r="AE2973" s="41">
        <f>($AA2973+SI_Gross*$AB2973)*IF($Q2973=1,SI_O,SI_E)</f>
        <v/>
      </c>
      <c r="AF2973" s="41">
        <f>IF($Q2973=1,0,$AA2973*EOSB)</f>
        <v/>
      </c>
      <c r="AG2973" s="41">
        <f>$AN2973*$W2973</f>
        <v/>
      </c>
      <c r="AH2973" s="41">
        <f>SUM($AA2973:$AG2973)</f>
        <v/>
      </c>
      <c r="AI2973" s="41">
        <f>12*($AM2973+$AN2973)</f>
        <v/>
      </c>
      <c r="AJ2973" s="41">
        <f>$AM2973*((IncMonth-1)+(13-IncMonth)*(1+$X2973))+12*$AN2973</f>
        <v/>
      </c>
      <c r="AK2973" s="41">
        <f>IF($R2973=1,N($L2973)+N($M2973),0)</f>
        <v/>
      </c>
      <c r="AL2973">
        <f>IF($C2973="","",IF(N($L2973)&lt;=0,"Basic salary missing",IF(ISNA(MATCH($C2973,Departments!$A$5:$A$54,0)),"Department not on Departments sheet",IF(AND($I2973&lt;&gt;"",NOT(ISNUMBER($I2973))),"Date of birth is text, not a date",IF(AND($K2973&lt;&gt;"",NOT(ISNUMBER($K2973))),"Contract end is text, not a date","")))))</f>
        <v/>
      </c>
      <c r="AM2973" s="41">
        <f>IF($R2973=0,0,N($L2973)*(1+$Z2973+BonusMonths/12+IF($Q2973=1,0,EOSB))+N($M2973)+(N($L2973)+SI_Gross*N($M2973))*IF($Q2973=1,SI_O,SI_E))</f>
        <v/>
      </c>
      <c r="AN2973" s="41">
        <f>IF($R2973=0,0,(IF($Q2973=1,MedO,MedE+Ticket)+Training)/12)</f>
        <v/>
      </c>
    </row>
    <row r="2974">
      <c r="I2974" s="35" t="n"/>
      <c r="J2974" s="35" t="n"/>
      <c r="K2974" s="35" t="n"/>
      <c r="L2974" s="36" t="n"/>
      <c r="M2974" s="36" t="n"/>
      <c r="P2974" s="37" t="n"/>
      <c r="Q2974" s="38">
        <f>IF($C2974="",0,IF(OR(LOWER(TRIM($G2974))="omani",LOWER(TRIM($G2974))="oman",LOWER(TRIM($G2974))="om",LOWER(TRIM($G2974))="local"),1,0))</f>
        <v/>
      </c>
      <c r="R2974" s="38">
        <f>IF($C2974="",0,IF(OR(ISNUMBER(SEARCH("resign",$N2974)),ISNUMBER(SEARCH("terminat",$N2974)),ISNUMBER(SEARCH("inactive",$N2974)),ISNUMBER(SEARCH("vacan",$N2974)),ISNUMBER(SEARCH("deceased",$N2974)),ISNUMBER(SEARCH("separated",$N2974))),0,1))</f>
        <v/>
      </c>
      <c r="S2974">
        <f>IF(OR($R2974=0,NOT(ISNUMBER($I2974))),"",IFERROR(DATEDIF($I2974,DATE(FY,1,1),"y"),""))</f>
        <v/>
      </c>
      <c r="T2974">
        <f>IF(OR($R2974=0,NOT(ISNUMBER($J2974))),"",IFERROR(DATEDIF($J2974,DATE(FY,1,1),"y"),0))</f>
        <v/>
      </c>
      <c r="U2974" s="38">
        <f>IF(OR($R2974=0,NOT(ISNUMBER($I2974))),0,IF(YEAR($I2974)+IF($Q2974=1,RetAgeO,RetAgeE)=FY,MONTH($I2974),IF(YEAR($I2974)+IF($Q2974=1,RetAgeO,RetAgeE)&lt;FY,1,0)))</f>
        <v/>
      </c>
      <c r="V2974" s="38">
        <f>IF(OR($R2974=0,NOT(ISNUMBER($K2974))),0,IF(YEAR($K2974)=FY,MONTH($K2974),IF(YEAR($K2974)&lt;FY,1,0)))</f>
        <v/>
      </c>
      <c r="W2974" s="38">
        <f>IF($R2974=0,0,MIN(12,IF(AND(ISNUMBER($O2974),$O2974&gt;=1,$O2974&lt;=12),INT($O2974),12),IF(AND(RetireExit="Yes",$U2974&gt;0),$U2974,12),IF(AND(ContractExit="Yes",$V2974&gt;0),$V2974,12)))</f>
        <v/>
      </c>
      <c r="X2974" s="37">
        <f>IF(ISNUMBER($P2974),$P2974,IncPct)</f>
        <v/>
      </c>
      <c r="Y2974" s="39">
        <f>IF($W2974=0,0,MAX(0,MIN($W2974,IncMonth-1))+MAX(0,$W2974-IncMonth+1)*(1+$X2974))</f>
        <v/>
      </c>
      <c r="Z2974" s="40">
        <f>IF($C2974="",0,IFERROR(INDEX(Departments!$B$5:$B$54,MATCH($C2974,Departments!$A$5:$A$54,0)),0))</f>
        <v/>
      </c>
      <c r="AA2974" s="41">
        <f>N($L2974)*$Y2974</f>
        <v/>
      </c>
      <c r="AB2974" s="41">
        <f>N($M2974)*$Y2974</f>
        <v/>
      </c>
      <c r="AC2974" s="41">
        <f>$AA2974*$Z2974</f>
        <v/>
      </c>
      <c r="AD2974" s="41">
        <f>$AA2974*BonusMonths/12</f>
        <v/>
      </c>
      <c r="AE2974" s="41">
        <f>($AA2974+SI_Gross*$AB2974)*IF($Q2974=1,SI_O,SI_E)</f>
        <v/>
      </c>
      <c r="AF2974" s="41">
        <f>IF($Q2974=1,0,$AA2974*EOSB)</f>
        <v/>
      </c>
      <c r="AG2974" s="41">
        <f>$AN2974*$W2974</f>
        <v/>
      </c>
      <c r="AH2974" s="41">
        <f>SUM($AA2974:$AG2974)</f>
        <v/>
      </c>
      <c r="AI2974" s="41">
        <f>12*($AM2974+$AN2974)</f>
        <v/>
      </c>
      <c r="AJ2974" s="41">
        <f>$AM2974*((IncMonth-1)+(13-IncMonth)*(1+$X2974))+12*$AN2974</f>
        <v/>
      </c>
      <c r="AK2974" s="41">
        <f>IF($R2974=1,N($L2974)+N($M2974),0)</f>
        <v/>
      </c>
      <c r="AL2974">
        <f>IF($C2974="","",IF(N($L2974)&lt;=0,"Basic salary missing",IF(ISNA(MATCH($C2974,Departments!$A$5:$A$54,0)),"Department not on Departments sheet",IF(AND($I2974&lt;&gt;"",NOT(ISNUMBER($I2974))),"Date of birth is text, not a date",IF(AND($K2974&lt;&gt;"",NOT(ISNUMBER($K2974))),"Contract end is text, not a date","")))))</f>
        <v/>
      </c>
      <c r="AM2974" s="41">
        <f>IF($R2974=0,0,N($L2974)*(1+$Z2974+BonusMonths/12+IF($Q2974=1,0,EOSB))+N($M2974)+(N($L2974)+SI_Gross*N($M2974))*IF($Q2974=1,SI_O,SI_E))</f>
        <v/>
      </c>
      <c r="AN2974" s="41">
        <f>IF($R2974=0,0,(IF($Q2974=1,MedO,MedE+Ticket)+Training)/12)</f>
        <v/>
      </c>
    </row>
    <row r="2975">
      <c r="I2975" s="35" t="n"/>
      <c r="J2975" s="35" t="n"/>
      <c r="K2975" s="35" t="n"/>
      <c r="L2975" s="36" t="n"/>
      <c r="M2975" s="36" t="n"/>
      <c r="P2975" s="37" t="n"/>
      <c r="Q2975" s="38">
        <f>IF($C2975="",0,IF(OR(LOWER(TRIM($G2975))="omani",LOWER(TRIM($G2975))="oman",LOWER(TRIM($G2975))="om",LOWER(TRIM($G2975))="local"),1,0))</f>
        <v/>
      </c>
      <c r="R2975" s="38">
        <f>IF($C2975="",0,IF(OR(ISNUMBER(SEARCH("resign",$N2975)),ISNUMBER(SEARCH("terminat",$N2975)),ISNUMBER(SEARCH("inactive",$N2975)),ISNUMBER(SEARCH("vacan",$N2975)),ISNUMBER(SEARCH("deceased",$N2975)),ISNUMBER(SEARCH("separated",$N2975))),0,1))</f>
        <v/>
      </c>
      <c r="S2975">
        <f>IF(OR($R2975=0,NOT(ISNUMBER($I2975))),"",IFERROR(DATEDIF($I2975,DATE(FY,1,1),"y"),""))</f>
        <v/>
      </c>
      <c r="T2975">
        <f>IF(OR($R2975=0,NOT(ISNUMBER($J2975))),"",IFERROR(DATEDIF($J2975,DATE(FY,1,1),"y"),0))</f>
        <v/>
      </c>
      <c r="U2975" s="38">
        <f>IF(OR($R2975=0,NOT(ISNUMBER($I2975))),0,IF(YEAR($I2975)+IF($Q2975=1,RetAgeO,RetAgeE)=FY,MONTH($I2975),IF(YEAR($I2975)+IF($Q2975=1,RetAgeO,RetAgeE)&lt;FY,1,0)))</f>
        <v/>
      </c>
      <c r="V2975" s="38">
        <f>IF(OR($R2975=0,NOT(ISNUMBER($K2975))),0,IF(YEAR($K2975)=FY,MONTH($K2975),IF(YEAR($K2975)&lt;FY,1,0)))</f>
        <v/>
      </c>
      <c r="W2975" s="38">
        <f>IF($R2975=0,0,MIN(12,IF(AND(ISNUMBER($O2975),$O2975&gt;=1,$O2975&lt;=12),INT($O2975),12),IF(AND(RetireExit="Yes",$U2975&gt;0),$U2975,12),IF(AND(ContractExit="Yes",$V2975&gt;0),$V2975,12)))</f>
        <v/>
      </c>
      <c r="X2975" s="37">
        <f>IF(ISNUMBER($P2975),$P2975,IncPct)</f>
        <v/>
      </c>
      <c r="Y2975" s="39">
        <f>IF($W2975=0,0,MAX(0,MIN($W2975,IncMonth-1))+MAX(0,$W2975-IncMonth+1)*(1+$X2975))</f>
        <v/>
      </c>
      <c r="Z2975" s="40">
        <f>IF($C2975="",0,IFERROR(INDEX(Departments!$B$5:$B$54,MATCH($C2975,Departments!$A$5:$A$54,0)),0))</f>
        <v/>
      </c>
      <c r="AA2975" s="41">
        <f>N($L2975)*$Y2975</f>
        <v/>
      </c>
      <c r="AB2975" s="41">
        <f>N($M2975)*$Y2975</f>
        <v/>
      </c>
      <c r="AC2975" s="41">
        <f>$AA2975*$Z2975</f>
        <v/>
      </c>
      <c r="AD2975" s="41">
        <f>$AA2975*BonusMonths/12</f>
        <v/>
      </c>
      <c r="AE2975" s="41">
        <f>($AA2975+SI_Gross*$AB2975)*IF($Q2975=1,SI_O,SI_E)</f>
        <v/>
      </c>
      <c r="AF2975" s="41">
        <f>IF($Q2975=1,0,$AA2975*EOSB)</f>
        <v/>
      </c>
      <c r="AG2975" s="41">
        <f>$AN2975*$W2975</f>
        <v/>
      </c>
      <c r="AH2975" s="41">
        <f>SUM($AA2975:$AG2975)</f>
        <v/>
      </c>
      <c r="AI2975" s="41">
        <f>12*($AM2975+$AN2975)</f>
        <v/>
      </c>
      <c r="AJ2975" s="41">
        <f>$AM2975*((IncMonth-1)+(13-IncMonth)*(1+$X2975))+12*$AN2975</f>
        <v/>
      </c>
      <c r="AK2975" s="41">
        <f>IF($R2975=1,N($L2975)+N($M2975),0)</f>
        <v/>
      </c>
      <c r="AL2975">
        <f>IF($C2975="","",IF(N($L2975)&lt;=0,"Basic salary missing",IF(ISNA(MATCH($C2975,Departments!$A$5:$A$54,0)),"Department not on Departments sheet",IF(AND($I2975&lt;&gt;"",NOT(ISNUMBER($I2975))),"Date of birth is text, not a date",IF(AND($K2975&lt;&gt;"",NOT(ISNUMBER($K2975))),"Contract end is text, not a date","")))))</f>
        <v/>
      </c>
      <c r="AM2975" s="41">
        <f>IF($R2975=0,0,N($L2975)*(1+$Z2975+BonusMonths/12+IF($Q2975=1,0,EOSB))+N($M2975)+(N($L2975)+SI_Gross*N($M2975))*IF($Q2975=1,SI_O,SI_E))</f>
        <v/>
      </c>
      <c r="AN2975" s="41">
        <f>IF($R2975=0,0,(IF($Q2975=1,MedO,MedE+Ticket)+Training)/12)</f>
        <v/>
      </c>
    </row>
    <row r="2976">
      <c r="I2976" s="35" t="n"/>
      <c r="J2976" s="35" t="n"/>
      <c r="K2976" s="35" t="n"/>
      <c r="L2976" s="36" t="n"/>
      <c r="M2976" s="36" t="n"/>
      <c r="P2976" s="37" t="n"/>
      <c r="Q2976" s="38">
        <f>IF($C2976="",0,IF(OR(LOWER(TRIM($G2976))="omani",LOWER(TRIM($G2976))="oman",LOWER(TRIM($G2976))="om",LOWER(TRIM($G2976))="local"),1,0))</f>
        <v/>
      </c>
      <c r="R2976" s="38">
        <f>IF($C2976="",0,IF(OR(ISNUMBER(SEARCH("resign",$N2976)),ISNUMBER(SEARCH("terminat",$N2976)),ISNUMBER(SEARCH("inactive",$N2976)),ISNUMBER(SEARCH("vacan",$N2976)),ISNUMBER(SEARCH("deceased",$N2976)),ISNUMBER(SEARCH("separated",$N2976))),0,1))</f>
        <v/>
      </c>
      <c r="S2976">
        <f>IF(OR($R2976=0,NOT(ISNUMBER($I2976))),"",IFERROR(DATEDIF($I2976,DATE(FY,1,1),"y"),""))</f>
        <v/>
      </c>
      <c r="T2976">
        <f>IF(OR($R2976=0,NOT(ISNUMBER($J2976))),"",IFERROR(DATEDIF($J2976,DATE(FY,1,1),"y"),0))</f>
        <v/>
      </c>
      <c r="U2976" s="38">
        <f>IF(OR($R2976=0,NOT(ISNUMBER($I2976))),0,IF(YEAR($I2976)+IF($Q2976=1,RetAgeO,RetAgeE)=FY,MONTH($I2976),IF(YEAR($I2976)+IF($Q2976=1,RetAgeO,RetAgeE)&lt;FY,1,0)))</f>
        <v/>
      </c>
      <c r="V2976" s="38">
        <f>IF(OR($R2976=0,NOT(ISNUMBER($K2976))),0,IF(YEAR($K2976)=FY,MONTH($K2976),IF(YEAR($K2976)&lt;FY,1,0)))</f>
        <v/>
      </c>
      <c r="W2976" s="38">
        <f>IF($R2976=0,0,MIN(12,IF(AND(ISNUMBER($O2976),$O2976&gt;=1,$O2976&lt;=12),INT($O2976),12),IF(AND(RetireExit="Yes",$U2976&gt;0),$U2976,12),IF(AND(ContractExit="Yes",$V2976&gt;0),$V2976,12)))</f>
        <v/>
      </c>
      <c r="X2976" s="37">
        <f>IF(ISNUMBER($P2976),$P2976,IncPct)</f>
        <v/>
      </c>
      <c r="Y2976" s="39">
        <f>IF($W2976=0,0,MAX(0,MIN($W2976,IncMonth-1))+MAX(0,$W2976-IncMonth+1)*(1+$X2976))</f>
        <v/>
      </c>
      <c r="Z2976" s="40">
        <f>IF($C2976="",0,IFERROR(INDEX(Departments!$B$5:$B$54,MATCH($C2976,Departments!$A$5:$A$54,0)),0))</f>
        <v/>
      </c>
      <c r="AA2976" s="41">
        <f>N($L2976)*$Y2976</f>
        <v/>
      </c>
      <c r="AB2976" s="41">
        <f>N($M2976)*$Y2976</f>
        <v/>
      </c>
      <c r="AC2976" s="41">
        <f>$AA2976*$Z2976</f>
        <v/>
      </c>
      <c r="AD2976" s="41">
        <f>$AA2976*BonusMonths/12</f>
        <v/>
      </c>
      <c r="AE2976" s="41">
        <f>($AA2976+SI_Gross*$AB2976)*IF($Q2976=1,SI_O,SI_E)</f>
        <v/>
      </c>
      <c r="AF2976" s="41">
        <f>IF($Q2976=1,0,$AA2976*EOSB)</f>
        <v/>
      </c>
      <c r="AG2976" s="41">
        <f>$AN2976*$W2976</f>
        <v/>
      </c>
      <c r="AH2976" s="41">
        <f>SUM($AA2976:$AG2976)</f>
        <v/>
      </c>
      <c r="AI2976" s="41">
        <f>12*($AM2976+$AN2976)</f>
        <v/>
      </c>
      <c r="AJ2976" s="41">
        <f>$AM2976*((IncMonth-1)+(13-IncMonth)*(1+$X2976))+12*$AN2976</f>
        <v/>
      </c>
      <c r="AK2976" s="41">
        <f>IF($R2976=1,N($L2976)+N($M2976),0)</f>
        <v/>
      </c>
      <c r="AL2976">
        <f>IF($C2976="","",IF(N($L2976)&lt;=0,"Basic salary missing",IF(ISNA(MATCH($C2976,Departments!$A$5:$A$54,0)),"Department not on Departments sheet",IF(AND($I2976&lt;&gt;"",NOT(ISNUMBER($I2976))),"Date of birth is text, not a date",IF(AND($K2976&lt;&gt;"",NOT(ISNUMBER($K2976))),"Contract end is text, not a date","")))))</f>
        <v/>
      </c>
      <c r="AM2976" s="41">
        <f>IF($R2976=0,0,N($L2976)*(1+$Z2976+BonusMonths/12+IF($Q2976=1,0,EOSB))+N($M2976)+(N($L2976)+SI_Gross*N($M2976))*IF($Q2976=1,SI_O,SI_E))</f>
        <v/>
      </c>
      <c r="AN2976" s="41">
        <f>IF($R2976=0,0,(IF($Q2976=1,MedO,MedE+Ticket)+Training)/12)</f>
        <v/>
      </c>
    </row>
    <row r="2977">
      <c r="I2977" s="35" t="n"/>
      <c r="J2977" s="35" t="n"/>
      <c r="K2977" s="35" t="n"/>
      <c r="L2977" s="36" t="n"/>
      <c r="M2977" s="36" t="n"/>
      <c r="P2977" s="37" t="n"/>
      <c r="Q2977" s="38">
        <f>IF($C2977="",0,IF(OR(LOWER(TRIM($G2977))="omani",LOWER(TRIM($G2977))="oman",LOWER(TRIM($G2977))="om",LOWER(TRIM($G2977))="local"),1,0))</f>
        <v/>
      </c>
      <c r="R2977" s="38">
        <f>IF($C2977="",0,IF(OR(ISNUMBER(SEARCH("resign",$N2977)),ISNUMBER(SEARCH("terminat",$N2977)),ISNUMBER(SEARCH("inactive",$N2977)),ISNUMBER(SEARCH("vacan",$N2977)),ISNUMBER(SEARCH("deceased",$N2977)),ISNUMBER(SEARCH("separated",$N2977))),0,1))</f>
        <v/>
      </c>
      <c r="S2977">
        <f>IF(OR($R2977=0,NOT(ISNUMBER($I2977))),"",IFERROR(DATEDIF($I2977,DATE(FY,1,1),"y"),""))</f>
        <v/>
      </c>
      <c r="T2977">
        <f>IF(OR($R2977=0,NOT(ISNUMBER($J2977))),"",IFERROR(DATEDIF($J2977,DATE(FY,1,1),"y"),0))</f>
        <v/>
      </c>
      <c r="U2977" s="38">
        <f>IF(OR($R2977=0,NOT(ISNUMBER($I2977))),0,IF(YEAR($I2977)+IF($Q2977=1,RetAgeO,RetAgeE)=FY,MONTH($I2977),IF(YEAR($I2977)+IF($Q2977=1,RetAgeO,RetAgeE)&lt;FY,1,0)))</f>
        <v/>
      </c>
      <c r="V2977" s="38">
        <f>IF(OR($R2977=0,NOT(ISNUMBER($K2977))),0,IF(YEAR($K2977)=FY,MONTH($K2977),IF(YEAR($K2977)&lt;FY,1,0)))</f>
        <v/>
      </c>
      <c r="W2977" s="38">
        <f>IF($R2977=0,0,MIN(12,IF(AND(ISNUMBER($O2977),$O2977&gt;=1,$O2977&lt;=12),INT($O2977),12),IF(AND(RetireExit="Yes",$U2977&gt;0),$U2977,12),IF(AND(ContractExit="Yes",$V2977&gt;0),$V2977,12)))</f>
        <v/>
      </c>
      <c r="X2977" s="37">
        <f>IF(ISNUMBER($P2977),$P2977,IncPct)</f>
        <v/>
      </c>
      <c r="Y2977" s="39">
        <f>IF($W2977=0,0,MAX(0,MIN($W2977,IncMonth-1))+MAX(0,$W2977-IncMonth+1)*(1+$X2977))</f>
        <v/>
      </c>
      <c r="Z2977" s="40">
        <f>IF($C2977="",0,IFERROR(INDEX(Departments!$B$5:$B$54,MATCH($C2977,Departments!$A$5:$A$54,0)),0))</f>
        <v/>
      </c>
      <c r="AA2977" s="41">
        <f>N($L2977)*$Y2977</f>
        <v/>
      </c>
      <c r="AB2977" s="41">
        <f>N($M2977)*$Y2977</f>
        <v/>
      </c>
      <c r="AC2977" s="41">
        <f>$AA2977*$Z2977</f>
        <v/>
      </c>
      <c r="AD2977" s="41">
        <f>$AA2977*BonusMonths/12</f>
        <v/>
      </c>
      <c r="AE2977" s="41">
        <f>($AA2977+SI_Gross*$AB2977)*IF($Q2977=1,SI_O,SI_E)</f>
        <v/>
      </c>
      <c r="AF2977" s="41">
        <f>IF($Q2977=1,0,$AA2977*EOSB)</f>
        <v/>
      </c>
      <c r="AG2977" s="41">
        <f>$AN2977*$W2977</f>
        <v/>
      </c>
      <c r="AH2977" s="41">
        <f>SUM($AA2977:$AG2977)</f>
        <v/>
      </c>
      <c r="AI2977" s="41">
        <f>12*($AM2977+$AN2977)</f>
        <v/>
      </c>
      <c r="AJ2977" s="41">
        <f>$AM2977*((IncMonth-1)+(13-IncMonth)*(1+$X2977))+12*$AN2977</f>
        <v/>
      </c>
      <c r="AK2977" s="41">
        <f>IF($R2977=1,N($L2977)+N($M2977),0)</f>
        <v/>
      </c>
      <c r="AL2977">
        <f>IF($C2977="","",IF(N($L2977)&lt;=0,"Basic salary missing",IF(ISNA(MATCH($C2977,Departments!$A$5:$A$54,0)),"Department not on Departments sheet",IF(AND($I2977&lt;&gt;"",NOT(ISNUMBER($I2977))),"Date of birth is text, not a date",IF(AND($K2977&lt;&gt;"",NOT(ISNUMBER($K2977))),"Contract end is text, not a date","")))))</f>
        <v/>
      </c>
      <c r="AM2977" s="41">
        <f>IF($R2977=0,0,N($L2977)*(1+$Z2977+BonusMonths/12+IF($Q2977=1,0,EOSB))+N($M2977)+(N($L2977)+SI_Gross*N($M2977))*IF($Q2977=1,SI_O,SI_E))</f>
        <v/>
      </c>
      <c r="AN2977" s="41">
        <f>IF($R2977=0,0,(IF($Q2977=1,MedO,MedE+Ticket)+Training)/12)</f>
        <v/>
      </c>
    </row>
    <row r="2978">
      <c r="I2978" s="35" t="n"/>
      <c r="J2978" s="35" t="n"/>
      <c r="K2978" s="35" t="n"/>
      <c r="L2978" s="36" t="n"/>
      <c r="M2978" s="36" t="n"/>
      <c r="P2978" s="37" t="n"/>
      <c r="Q2978" s="38">
        <f>IF($C2978="",0,IF(OR(LOWER(TRIM($G2978))="omani",LOWER(TRIM($G2978))="oman",LOWER(TRIM($G2978))="om",LOWER(TRIM($G2978))="local"),1,0))</f>
        <v/>
      </c>
      <c r="R2978" s="38">
        <f>IF($C2978="",0,IF(OR(ISNUMBER(SEARCH("resign",$N2978)),ISNUMBER(SEARCH("terminat",$N2978)),ISNUMBER(SEARCH("inactive",$N2978)),ISNUMBER(SEARCH("vacan",$N2978)),ISNUMBER(SEARCH("deceased",$N2978)),ISNUMBER(SEARCH("separated",$N2978))),0,1))</f>
        <v/>
      </c>
      <c r="S2978">
        <f>IF(OR($R2978=0,NOT(ISNUMBER($I2978))),"",IFERROR(DATEDIF($I2978,DATE(FY,1,1),"y"),""))</f>
        <v/>
      </c>
      <c r="T2978">
        <f>IF(OR($R2978=0,NOT(ISNUMBER($J2978))),"",IFERROR(DATEDIF($J2978,DATE(FY,1,1),"y"),0))</f>
        <v/>
      </c>
      <c r="U2978" s="38">
        <f>IF(OR($R2978=0,NOT(ISNUMBER($I2978))),0,IF(YEAR($I2978)+IF($Q2978=1,RetAgeO,RetAgeE)=FY,MONTH($I2978),IF(YEAR($I2978)+IF($Q2978=1,RetAgeO,RetAgeE)&lt;FY,1,0)))</f>
        <v/>
      </c>
      <c r="V2978" s="38">
        <f>IF(OR($R2978=0,NOT(ISNUMBER($K2978))),0,IF(YEAR($K2978)=FY,MONTH($K2978),IF(YEAR($K2978)&lt;FY,1,0)))</f>
        <v/>
      </c>
      <c r="W2978" s="38">
        <f>IF($R2978=0,0,MIN(12,IF(AND(ISNUMBER($O2978),$O2978&gt;=1,$O2978&lt;=12),INT($O2978),12),IF(AND(RetireExit="Yes",$U2978&gt;0),$U2978,12),IF(AND(ContractExit="Yes",$V2978&gt;0),$V2978,12)))</f>
        <v/>
      </c>
      <c r="X2978" s="37">
        <f>IF(ISNUMBER($P2978),$P2978,IncPct)</f>
        <v/>
      </c>
      <c r="Y2978" s="39">
        <f>IF($W2978=0,0,MAX(0,MIN($W2978,IncMonth-1))+MAX(0,$W2978-IncMonth+1)*(1+$X2978))</f>
        <v/>
      </c>
      <c r="Z2978" s="40">
        <f>IF($C2978="",0,IFERROR(INDEX(Departments!$B$5:$B$54,MATCH($C2978,Departments!$A$5:$A$54,0)),0))</f>
        <v/>
      </c>
      <c r="AA2978" s="41">
        <f>N($L2978)*$Y2978</f>
        <v/>
      </c>
      <c r="AB2978" s="41">
        <f>N($M2978)*$Y2978</f>
        <v/>
      </c>
      <c r="AC2978" s="41">
        <f>$AA2978*$Z2978</f>
        <v/>
      </c>
      <c r="AD2978" s="41">
        <f>$AA2978*BonusMonths/12</f>
        <v/>
      </c>
      <c r="AE2978" s="41">
        <f>($AA2978+SI_Gross*$AB2978)*IF($Q2978=1,SI_O,SI_E)</f>
        <v/>
      </c>
      <c r="AF2978" s="41">
        <f>IF($Q2978=1,0,$AA2978*EOSB)</f>
        <v/>
      </c>
      <c r="AG2978" s="41">
        <f>$AN2978*$W2978</f>
        <v/>
      </c>
      <c r="AH2978" s="41">
        <f>SUM($AA2978:$AG2978)</f>
        <v/>
      </c>
      <c r="AI2978" s="41">
        <f>12*($AM2978+$AN2978)</f>
        <v/>
      </c>
      <c r="AJ2978" s="41">
        <f>$AM2978*((IncMonth-1)+(13-IncMonth)*(1+$X2978))+12*$AN2978</f>
        <v/>
      </c>
      <c r="AK2978" s="41">
        <f>IF($R2978=1,N($L2978)+N($M2978),0)</f>
        <v/>
      </c>
      <c r="AL2978">
        <f>IF($C2978="","",IF(N($L2978)&lt;=0,"Basic salary missing",IF(ISNA(MATCH($C2978,Departments!$A$5:$A$54,0)),"Department not on Departments sheet",IF(AND($I2978&lt;&gt;"",NOT(ISNUMBER($I2978))),"Date of birth is text, not a date",IF(AND($K2978&lt;&gt;"",NOT(ISNUMBER($K2978))),"Contract end is text, not a date","")))))</f>
        <v/>
      </c>
      <c r="AM2978" s="41">
        <f>IF($R2978=0,0,N($L2978)*(1+$Z2978+BonusMonths/12+IF($Q2978=1,0,EOSB))+N($M2978)+(N($L2978)+SI_Gross*N($M2978))*IF($Q2978=1,SI_O,SI_E))</f>
        <v/>
      </c>
      <c r="AN2978" s="41">
        <f>IF($R2978=0,0,(IF($Q2978=1,MedO,MedE+Ticket)+Training)/12)</f>
        <v/>
      </c>
    </row>
    <row r="2979">
      <c r="I2979" s="35" t="n"/>
      <c r="J2979" s="35" t="n"/>
      <c r="K2979" s="35" t="n"/>
      <c r="L2979" s="36" t="n"/>
      <c r="M2979" s="36" t="n"/>
      <c r="P2979" s="37" t="n"/>
      <c r="Q2979" s="38">
        <f>IF($C2979="",0,IF(OR(LOWER(TRIM($G2979))="omani",LOWER(TRIM($G2979))="oman",LOWER(TRIM($G2979))="om",LOWER(TRIM($G2979))="local"),1,0))</f>
        <v/>
      </c>
      <c r="R2979" s="38">
        <f>IF($C2979="",0,IF(OR(ISNUMBER(SEARCH("resign",$N2979)),ISNUMBER(SEARCH("terminat",$N2979)),ISNUMBER(SEARCH("inactive",$N2979)),ISNUMBER(SEARCH("vacan",$N2979)),ISNUMBER(SEARCH("deceased",$N2979)),ISNUMBER(SEARCH("separated",$N2979))),0,1))</f>
        <v/>
      </c>
      <c r="S2979">
        <f>IF(OR($R2979=0,NOT(ISNUMBER($I2979))),"",IFERROR(DATEDIF($I2979,DATE(FY,1,1),"y"),""))</f>
        <v/>
      </c>
      <c r="T2979">
        <f>IF(OR($R2979=0,NOT(ISNUMBER($J2979))),"",IFERROR(DATEDIF($J2979,DATE(FY,1,1),"y"),0))</f>
        <v/>
      </c>
      <c r="U2979" s="38">
        <f>IF(OR($R2979=0,NOT(ISNUMBER($I2979))),0,IF(YEAR($I2979)+IF($Q2979=1,RetAgeO,RetAgeE)=FY,MONTH($I2979),IF(YEAR($I2979)+IF($Q2979=1,RetAgeO,RetAgeE)&lt;FY,1,0)))</f>
        <v/>
      </c>
      <c r="V2979" s="38">
        <f>IF(OR($R2979=0,NOT(ISNUMBER($K2979))),0,IF(YEAR($K2979)=FY,MONTH($K2979),IF(YEAR($K2979)&lt;FY,1,0)))</f>
        <v/>
      </c>
      <c r="W2979" s="38">
        <f>IF($R2979=0,0,MIN(12,IF(AND(ISNUMBER($O2979),$O2979&gt;=1,$O2979&lt;=12),INT($O2979),12),IF(AND(RetireExit="Yes",$U2979&gt;0),$U2979,12),IF(AND(ContractExit="Yes",$V2979&gt;0),$V2979,12)))</f>
        <v/>
      </c>
      <c r="X2979" s="37">
        <f>IF(ISNUMBER($P2979),$P2979,IncPct)</f>
        <v/>
      </c>
      <c r="Y2979" s="39">
        <f>IF($W2979=0,0,MAX(0,MIN($W2979,IncMonth-1))+MAX(0,$W2979-IncMonth+1)*(1+$X2979))</f>
        <v/>
      </c>
      <c r="Z2979" s="40">
        <f>IF($C2979="",0,IFERROR(INDEX(Departments!$B$5:$B$54,MATCH($C2979,Departments!$A$5:$A$54,0)),0))</f>
        <v/>
      </c>
      <c r="AA2979" s="41">
        <f>N($L2979)*$Y2979</f>
        <v/>
      </c>
      <c r="AB2979" s="41">
        <f>N($M2979)*$Y2979</f>
        <v/>
      </c>
      <c r="AC2979" s="41">
        <f>$AA2979*$Z2979</f>
        <v/>
      </c>
      <c r="AD2979" s="41">
        <f>$AA2979*BonusMonths/12</f>
        <v/>
      </c>
      <c r="AE2979" s="41">
        <f>($AA2979+SI_Gross*$AB2979)*IF($Q2979=1,SI_O,SI_E)</f>
        <v/>
      </c>
      <c r="AF2979" s="41">
        <f>IF($Q2979=1,0,$AA2979*EOSB)</f>
        <v/>
      </c>
      <c r="AG2979" s="41">
        <f>$AN2979*$W2979</f>
        <v/>
      </c>
      <c r="AH2979" s="41">
        <f>SUM($AA2979:$AG2979)</f>
        <v/>
      </c>
      <c r="AI2979" s="41">
        <f>12*($AM2979+$AN2979)</f>
        <v/>
      </c>
      <c r="AJ2979" s="41">
        <f>$AM2979*((IncMonth-1)+(13-IncMonth)*(1+$X2979))+12*$AN2979</f>
        <v/>
      </c>
      <c r="AK2979" s="41">
        <f>IF($R2979=1,N($L2979)+N($M2979),0)</f>
        <v/>
      </c>
      <c r="AL2979">
        <f>IF($C2979="","",IF(N($L2979)&lt;=0,"Basic salary missing",IF(ISNA(MATCH($C2979,Departments!$A$5:$A$54,0)),"Department not on Departments sheet",IF(AND($I2979&lt;&gt;"",NOT(ISNUMBER($I2979))),"Date of birth is text, not a date",IF(AND($K2979&lt;&gt;"",NOT(ISNUMBER($K2979))),"Contract end is text, not a date","")))))</f>
        <v/>
      </c>
      <c r="AM2979" s="41">
        <f>IF($R2979=0,0,N($L2979)*(1+$Z2979+BonusMonths/12+IF($Q2979=1,0,EOSB))+N($M2979)+(N($L2979)+SI_Gross*N($M2979))*IF($Q2979=1,SI_O,SI_E))</f>
        <v/>
      </c>
      <c r="AN2979" s="41">
        <f>IF($R2979=0,0,(IF($Q2979=1,MedO,MedE+Ticket)+Training)/12)</f>
        <v/>
      </c>
    </row>
    <row r="2980">
      <c r="I2980" s="35" t="n"/>
      <c r="J2980" s="35" t="n"/>
      <c r="K2980" s="35" t="n"/>
      <c r="L2980" s="36" t="n"/>
      <c r="M2980" s="36" t="n"/>
      <c r="P2980" s="37" t="n"/>
      <c r="Q2980" s="38">
        <f>IF($C2980="",0,IF(OR(LOWER(TRIM($G2980))="omani",LOWER(TRIM($G2980))="oman",LOWER(TRIM($G2980))="om",LOWER(TRIM($G2980))="local"),1,0))</f>
        <v/>
      </c>
      <c r="R2980" s="38">
        <f>IF($C2980="",0,IF(OR(ISNUMBER(SEARCH("resign",$N2980)),ISNUMBER(SEARCH("terminat",$N2980)),ISNUMBER(SEARCH("inactive",$N2980)),ISNUMBER(SEARCH("vacan",$N2980)),ISNUMBER(SEARCH("deceased",$N2980)),ISNUMBER(SEARCH("separated",$N2980))),0,1))</f>
        <v/>
      </c>
      <c r="S2980">
        <f>IF(OR($R2980=0,NOT(ISNUMBER($I2980))),"",IFERROR(DATEDIF($I2980,DATE(FY,1,1),"y"),""))</f>
        <v/>
      </c>
      <c r="T2980">
        <f>IF(OR($R2980=0,NOT(ISNUMBER($J2980))),"",IFERROR(DATEDIF($J2980,DATE(FY,1,1),"y"),0))</f>
        <v/>
      </c>
      <c r="U2980" s="38">
        <f>IF(OR($R2980=0,NOT(ISNUMBER($I2980))),0,IF(YEAR($I2980)+IF($Q2980=1,RetAgeO,RetAgeE)=FY,MONTH($I2980),IF(YEAR($I2980)+IF($Q2980=1,RetAgeO,RetAgeE)&lt;FY,1,0)))</f>
        <v/>
      </c>
      <c r="V2980" s="38">
        <f>IF(OR($R2980=0,NOT(ISNUMBER($K2980))),0,IF(YEAR($K2980)=FY,MONTH($K2980),IF(YEAR($K2980)&lt;FY,1,0)))</f>
        <v/>
      </c>
      <c r="W2980" s="38">
        <f>IF($R2980=0,0,MIN(12,IF(AND(ISNUMBER($O2980),$O2980&gt;=1,$O2980&lt;=12),INT($O2980),12),IF(AND(RetireExit="Yes",$U2980&gt;0),$U2980,12),IF(AND(ContractExit="Yes",$V2980&gt;0),$V2980,12)))</f>
        <v/>
      </c>
      <c r="X2980" s="37">
        <f>IF(ISNUMBER($P2980),$P2980,IncPct)</f>
        <v/>
      </c>
      <c r="Y2980" s="39">
        <f>IF($W2980=0,0,MAX(0,MIN($W2980,IncMonth-1))+MAX(0,$W2980-IncMonth+1)*(1+$X2980))</f>
        <v/>
      </c>
      <c r="Z2980" s="40">
        <f>IF($C2980="",0,IFERROR(INDEX(Departments!$B$5:$B$54,MATCH($C2980,Departments!$A$5:$A$54,0)),0))</f>
        <v/>
      </c>
      <c r="AA2980" s="41">
        <f>N($L2980)*$Y2980</f>
        <v/>
      </c>
      <c r="AB2980" s="41">
        <f>N($M2980)*$Y2980</f>
        <v/>
      </c>
      <c r="AC2980" s="41">
        <f>$AA2980*$Z2980</f>
        <v/>
      </c>
      <c r="AD2980" s="41">
        <f>$AA2980*BonusMonths/12</f>
        <v/>
      </c>
      <c r="AE2980" s="41">
        <f>($AA2980+SI_Gross*$AB2980)*IF($Q2980=1,SI_O,SI_E)</f>
        <v/>
      </c>
      <c r="AF2980" s="41">
        <f>IF($Q2980=1,0,$AA2980*EOSB)</f>
        <v/>
      </c>
      <c r="AG2980" s="41">
        <f>$AN2980*$W2980</f>
        <v/>
      </c>
      <c r="AH2980" s="41">
        <f>SUM($AA2980:$AG2980)</f>
        <v/>
      </c>
      <c r="AI2980" s="41">
        <f>12*($AM2980+$AN2980)</f>
        <v/>
      </c>
      <c r="AJ2980" s="41">
        <f>$AM2980*((IncMonth-1)+(13-IncMonth)*(1+$X2980))+12*$AN2980</f>
        <v/>
      </c>
      <c r="AK2980" s="41">
        <f>IF($R2980=1,N($L2980)+N($M2980),0)</f>
        <v/>
      </c>
      <c r="AL2980">
        <f>IF($C2980="","",IF(N($L2980)&lt;=0,"Basic salary missing",IF(ISNA(MATCH($C2980,Departments!$A$5:$A$54,0)),"Department not on Departments sheet",IF(AND($I2980&lt;&gt;"",NOT(ISNUMBER($I2980))),"Date of birth is text, not a date",IF(AND($K2980&lt;&gt;"",NOT(ISNUMBER($K2980))),"Contract end is text, not a date","")))))</f>
        <v/>
      </c>
      <c r="AM2980" s="41">
        <f>IF($R2980=0,0,N($L2980)*(1+$Z2980+BonusMonths/12+IF($Q2980=1,0,EOSB))+N($M2980)+(N($L2980)+SI_Gross*N($M2980))*IF($Q2980=1,SI_O,SI_E))</f>
        <v/>
      </c>
      <c r="AN2980" s="41">
        <f>IF($R2980=0,0,(IF($Q2980=1,MedO,MedE+Ticket)+Training)/12)</f>
        <v/>
      </c>
    </row>
    <row r="2981">
      <c r="I2981" s="35" t="n"/>
      <c r="J2981" s="35" t="n"/>
      <c r="K2981" s="35" t="n"/>
      <c r="L2981" s="36" t="n"/>
      <c r="M2981" s="36" t="n"/>
      <c r="P2981" s="37" t="n"/>
      <c r="Q2981" s="38">
        <f>IF($C2981="",0,IF(OR(LOWER(TRIM($G2981))="omani",LOWER(TRIM($G2981))="oman",LOWER(TRIM($G2981))="om",LOWER(TRIM($G2981))="local"),1,0))</f>
        <v/>
      </c>
      <c r="R2981" s="38">
        <f>IF($C2981="",0,IF(OR(ISNUMBER(SEARCH("resign",$N2981)),ISNUMBER(SEARCH("terminat",$N2981)),ISNUMBER(SEARCH("inactive",$N2981)),ISNUMBER(SEARCH("vacan",$N2981)),ISNUMBER(SEARCH("deceased",$N2981)),ISNUMBER(SEARCH("separated",$N2981))),0,1))</f>
        <v/>
      </c>
      <c r="S2981">
        <f>IF(OR($R2981=0,NOT(ISNUMBER($I2981))),"",IFERROR(DATEDIF($I2981,DATE(FY,1,1),"y"),""))</f>
        <v/>
      </c>
      <c r="T2981">
        <f>IF(OR($R2981=0,NOT(ISNUMBER($J2981))),"",IFERROR(DATEDIF($J2981,DATE(FY,1,1),"y"),0))</f>
        <v/>
      </c>
      <c r="U2981" s="38">
        <f>IF(OR($R2981=0,NOT(ISNUMBER($I2981))),0,IF(YEAR($I2981)+IF($Q2981=1,RetAgeO,RetAgeE)=FY,MONTH($I2981),IF(YEAR($I2981)+IF($Q2981=1,RetAgeO,RetAgeE)&lt;FY,1,0)))</f>
        <v/>
      </c>
      <c r="V2981" s="38">
        <f>IF(OR($R2981=0,NOT(ISNUMBER($K2981))),0,IF(YEAR($K2981)=FY,MONTH($K2981),IF(YEAR($K2981)&lt;FY,1,0)))</f>
        <v/>
      </c>
      <c r="W2981" s="38">
        <f>IF($R2981=0,0,MIN(12,IF(AND(ISNUMBER($O2981),$O2981&gt;=1,$O2981&lt;=12),INT($O2981),12),IF(AND(RetireExit="Yes",$U2981&gt;0),$U2981,12),IF(AND(ContractExit="Yes",$V2981&gt;0),$V2981,12)))</f>
        <v/>
      </c>
      <c r="X2981" s="37">
        <f>IF(ISNUMBER($P2981),$P2981,IncPct)</f>
        <v/>
      </c>
      <c r="Y2981" s="39">
        <f>IF($W2981=0,0,MAX(0,MIN($W2981,IncMonth-1))+MAX(0,$W2981-IncMonth+1)*(1+$X2981))</f>
        <v/>
      </c>
      <c r="Z2981" s="40">
        <f>IF($C2981="",0,IFERROR(INDEX(Departments!$B$5:$B$54,MATCH($C2981,Departments!$A$5:$A$54,0)),0))</f>
        <v/>
      </c>
      <c r="AA2981" s="41">
        <f>N($L2981)*$Y2981</f>
        <v/>
      </c>
      <c r="AB2981" s="41">
        <f>N($M2981)*$Y2981</f>
        <v/>
      </c>
      <c r="AC2981" s="41">
        <f>$AA2981*$Z2981</f>
        <v/>
      </c>
      <c r="AD2981" s="41">
        <f>$AA2981*BonusMonths/12</f>
        <v/>
      </c>
      <c r="AE2981" s="41">
        <f>($AA2981+SI_Gross*$AB2981)*IF($Q2981=1,SI_O,SI_E)</f>
        <v/>
      </c>
      <c r="AF2981" s="41">
        <f>IF($Q2981=1,0,$AA2981*EOSB)</f>
        <v/>
      </c>
      <c r="AG2981" s="41">
        <f>$AN2981*$W2981</f>
        <v/>
      </c>
      <c r="AH2981" s="41">
        <f>SUM($AA2981:$AG2981)</f>
        <v/>
      </c>
      <c r="AI2981" s="41">
        <f>12*($AM2981+$AN2981)</f>
        <v/>
      </c>
      <c r="AJ2981" s="41">
        <f>$AM2981*((IncMonth-1)+(13-IncMonth)*(1+$X2981))+12*$AN2981</f>
        <v/>
      </c>
      <c r="AK2981" s="41">
        <f>IF($R2981=1,N($L2981)+N($M2981),0)</f>
        <v/>
      </c>
      <c r="AL2981">
        <f>IF($C2981="","",IF(N($L2981)&lt;=0,"Basic salary missing",IF(ISNA(MATCH($C2981,Departments!$A$5:$A$54,0)),"Department not on Departments sheet",IF(AND($I2981&lt;&gt;"",NOT(ISNUMBER($I2981))),"Date of birth is text, not a date",IF(AND($K2981&lt;&gt;"",NOT(ISNUMBER($K2981))),"Contract end is text, not a date","")))))</f>
        <v/>
      </c>
      <c r="AM2981" s="41">
        <f>IF($R2981=0,0,N($L2981)*(1+$Z2981+BonusMonths/12+IF($Q2981=1,0,EOSB))+N($M2981)+(N($L2981)+SI_Gross*N($M2981))*IF($Q2981=1,SI_O,SI_E))</f>
        <v/>
      </c>
      <c r="AN2981" s="41">
        <f>IF($R2981=0,0,(IF($Q2981=1,MedO,MedE+Ticket)+Training)/12)</f>
        <v/>
      </c>
    </row>
    <row r="2982">
      <c r="I2982" s="35" t="n"/>
      <c r="J2982" s="35" t="n"/>
      <c r="K2982" s="35" t="n"/>
      <c r="L2982" s="36" t="n"/>
      <c r="M2982" s="36" t="n"/>
      <c r="P2982" s="37" t="n"/>
      <c r="Q2982" s="38">
        <f>IF($C2982="",0,IF(OR(LOWER(TRIM($G2982))="omani",LOWER(TRIM($G2982))="oman",LOWER(TRIM($G2982))="om",LOWER(TRIM($G2982))="local"),1,0))</f>
        <v/>
      </c>
      <c r="R2982" s="38">
        <f>IF($C2982="",0,IF(OR(ISNUMBER(SEARCH("resign",$N2982)),ISNUMBER(SEARCH("terminat",$N2982)),ISNUMBER(SEARCH("inactive",$N2982)),ISNUMBER(SEARCH("vacan",$N2982)),ISNUMBER(SEARCH("deceased",$N2982)),ISNUMBER(SEARCH("separated",$N2982))),0,1))</f>
        <v/>
      </c>
      <c r="S2982">
        <f>IF(OR($R2982=0,NOT(ISNUMBER($I2982))),"",IFERROR(DATEDIF($I2982,DATE(FY,1,1),"y"),""))</f>
        <v/>
      </c>
      <c r="T2982">
        <f>IF(OR($R2982=0,NOT(ISNUMBER($J2982))),"",IFERROR(DATEDIF($J2982,DATE(FY,1,1),"y"),0))</f>
        <v/>
      </c>
      <c r="U2982" s="38">
        <f>IF(OR($R2982=0,NOT(ISNUMBER($I2982))),0,IF(YEAR($I2982)+IF($Q2982=1,RetAgeO,RetAgeE)=FY,MONTH($I2982),IF(YEAR($I2982)+IF($Q2982=1,RetAgeO,RetAgeE)&lt;FY,1,0)))</f>
        <v/>
      </c>
      <c r="V2982" s="38">
        <f>IF(OR($R2982=0,NOT(ISNUMBER($K2982))),0,IF(YEAR($K2982)=FY,MONTH($K2982),IF(YEAR($K2982)&lt;FY,1,0)))</f>
        <v/>
      </c>
      <c r="W2982" s="38">
        <f>IF($R2982=0,0,MIN(12,IF(AND(ISNUMBER($O2982),$O2982&gt;=1,$O2982&lt;=12),INT($O2982),12),IF(AND(RetireExit="Yes",$U2982&gt;0),$U2982,12),IF(AND(ContractExit="Yes",$V2982&gt;0),$V2982,12)))</f>
        <v/>
      </c>
      <c r="X2982" s="37">
        <f>IF(ISNUMBER($P2982),$P2982,IncPct)</f>
        <v/>
      </c>
      <c r="Y2982" s="39">
        <f>IF($W2982=0,0,MAX(0,MIN($W2982,IncMonth-1))+MAX(0,$W2982-IncMonth+1)*(1+$X2982))</f>
        <v/>
      </c>
      <c r="Z2982" s="40">
        <f>IF($C2982="",0,IFERROR(INDEX(Departments!$B$5:$B$54,MATCH($C2982,Departments!$A$5:$A$54,0)),0))</f>
        <v/>
      </c>
      <c r="AA2982" s="41">
        <f>N($L2982)*$Y2982</f>
        <v/>
      </c>
      <c r="AB2982" s="41">
        <f>N($M2982)*$Y2982</f>
        <v/>
      </c>
      <c r="AC2982" s="41">
        <f>$AA2982*$Z2982</f>
        <v/>
      </c>
      <c r="AD2982" s="41">
        <f>$AA2982*BonusMonths/12</f>
        <v/>
      </c>
      <c r="AE2982" s="41">
        <f>($AA2982+SI_Gross*$AB2982)*IF($Q2982=1,SI_O,SI_E)</f>
        <v/>
      </c>
      <c r="AF2982" s="41">
        <f>IF($Q2982=1,0,$AA2982*EOSB)</f>
        <v/>
      </c>
      <c r="AG2982" s="41">
        <f>$AN2982*$W2982</f>
        <v/>
      </c>
      <c r="AH2982" s="41">
        <f>SUM($AA2982:$AG2982)</f>
        <v/>
      </c>
      <c r="AI2982" s="41">
        <f>12*($AM2982+$AN2982)</f>
        <v/>
      </c>
      <c r="AJ2982" s="41">
        <f>$AM2982*((IncMonth-1)+(13-IncMonth)*(1+$X2982))+12*$AN2982</f>
        <v/>
      </c>
      <c r="AK2982" s="41">
        <f>IF($R2982=1,N($L2982)+N($M2982),0)</f>
        <v/>
      </c>
      <c r="AL2982">
        <f>IF($C2982="","",IF(N($L2982)&lt;=0,"Basic salary missing",IF(ISNA(MATCH($C2982,Departments!$A$5:$A$54,0)),"Department not on Departments sheet",IF(AND($I2982&lt;&gt;"",NOT(ISNUMBER($I2982))),"Date of birth is text, not a date",IF(AND($K2982&lt;&gt;"",NOT(ISNUMBER($K2982))),"Contract end is text, not a date","")))))</f>
        <v/>
      </c>
      <c r="AM2982" s="41">
        <f>IF($R2982=0,0,N($L2982)*(1+$Z2982+BonusMonths/12+IF($Q2982=1,0,EOSB))+N($M2982)+(N($L2982)+SI_Gross*N($M2982))*IF($Q2982=1,SI_O,SI_E))</f>
        <v/>
      </c>
      <c r="AN2982" s="41">
        <f>IF($R2982=0,0,(IF($Q2982=1,MedO,MedE+Ticket)+Training)/12)</f>
        <v/>
      </c>
    </row>
    <row r="2983">
      <c r="I2983" s="35" t="n"/>
      <c r="J2983" s="35" t="n"/>
      <c r="K2983" s="35" t="n"/>
      <c r="L2983" s="36" t="n"/>
      <c r="M2983" s="36" t="n"/>
      <c r="P2983" s="37" t="n"/>
      <c r="Q2983" s="38">
        <f>IF($C2983="",0,IF(OR(LOWER(TRIM($G2983))="omani",LOWER(TRIM($G2983))="oman",LOWER(TRIM($G2983))="om",LOWER(TRIM($G2983))="local"),1,0))</f>
        <v/>
      </c>
      <c r="R2983" s="38">
        <f>IF($C2983="",0,IF(OR(ISNUMBER(SEARCH("resign",$N2983)),ISNUMBER(SEARCH("terminat",$N2983)),ISNUMBER(SEARCH("inactive",$N2983)),ISNUMBER(SEARCH("vacan",$N2983)),ISNUMBER(SEARCH("deceased",$N2983)),ISNUMBER(SEARCH("separated",$N2983))),0,1))</f>
        <v/>
      </c>
      <c r="S2983">
        <f>IF(OR($R2983=0,NOT(ISNUMBER($I2983))),"",IFERROR(DATEDIF($I2983,DATE(FY,1,1),"y"),""))</f>
        <v/>
      </c>
      <c r="T2983">
        <f>IF(OR($R2983=0,NOT(ISNUMBER($J2983))),"",IFERROR(DATEDIF($J2983,DATE(FY,1,1),"y"),0))</f>
        <v/>
      </c>
      <c r="U2983" s="38">
        <f>IF(OR($R2983=0,NOT(ISNUMBER($I2983))),0,IF(YEAR($I2983)+IF($Q2983=1,RetAgeO,RetAgeE)=FY,MONTH($I2983),IF(YEAR($I2983)+IF($Q2983=1,RetAgeO,RetAgeE)&lt;FY,1,0)))</f>
        <v/>
      </c>
      <c r="V2983" s="38">
        <f>IF(OR($R2983=0,NOT(ISNUMBER($K2983))),0,IF(YEAR($K2983)=FY,MONTH($K2983),IF(YEAR($K2983)&lt;FY,1,0)))</f>
        <v/>
      </c>
      <c r="W2983" s="38">
        <f>IF($R2983=0,0,MIN(12,IF(AND(ISNUMBER($O2983),$O2983&gt;=1,$O2983&lt;=12),INT($O2983),12),IF(AND(RetireExit="Yes",$U2983&gt;0),$U2983,12),IF(AND(ContractExit="Yes",$V2983&gt;0),$V2983,12)))</f>
        <v/>
      </c>
      <c r="X2983" s="37">
        <f>IF(ISNUMBER($P2983),$P2983,IncPct)</f>
        <v/>
      </c>
      <c r="Y2983" s="39">
        <f>IF($W2983=0,0,MAX(0,MIN($W2983,IncMonth-1))+MAX(0,$W2983-IncMonth+1)*(1+$X2983))</f>
        <v/>
      </c>
      <c r="Z2983" s="40">
        <f>IF($C2983="",0,IFERROR(INDEX(Departments!$B$5:$B$54,MATCH($C2983,Departments!$A$5:$A$54,0)),0))</f>
        <v/>
      </c>
      <c r="AA2983" s="41">
        <f>N($L2983)*$Y2983</f>
        <v/>
      </c>
      <c r="AB2983" s="41">
        <f>N($M2983)*$Y2983</f>
        <v/>
      </c>
      <c r="AC2983" s="41">
        <f>$AA2983*$Z2983</f>
        <v/>
      </c>
      <c r="AD2983" s="41">
        <f>$AA2983*BonusMonths/12</f>
        <v/>
      </c>
      <c r="AE2983" s="41">
        <f>($AA2983+SI_Gross*$AB2983)*IF($Q2983=1,SI_O,SI_E)</f>
        <v/>
      </c>
      <c r="AF2983" s="41">
        <f>IF($Q2983=1,0,$AA2983*EOSB)</f>
        <v/>
      </c>
      <c r="AG2983" s="41">
        <f>$AN2983*$W2983</f>
        <v/>
      </c>
      <c r="AH2983" s="41">
        <f>SUM($AA2983:$AG2983)</f>
        <v/>
      </c>
      <c r="AI2983" s="41">
        <f>12*($AM2983+$AN2983)</f>
        <v/>
      </c>
      <c r="AJ2983" s="41">
        <f>$AM2983*((IncMonth-1)+(13-IncMonth)*(1+$X2983))+12*$AN2983</f>
        <v/>
      </c>
      <c r="AK2983" s="41">
        <f>IF($R2983=1,N($L2983)+N($M2983),0)</f>
        <v/>
      </c>
      <c r="AL2983">
        <f>IF($C2983="","",IF(N($L2983)&lt;=0,"Basic salary missing",IF(ISNA(MATCH($C2983,Departments!$A$5:$A$54,0)),"Department not on Departments sheet",IF(AND($I2983&lt;&gt;"",NOT(ISNUMBER($I2983))),"Date of birth is text, not a date",IF(AND($K2983&lt;&gt;"",NOT(ISNUMBER($K2983))),"Contract end is text, not a date","")))))</f>
        <v/>
      </c>
      <c r="AM2983" s="41">
        <f>IF($R2983=0,0,N($L2983)*(1+$Z2983+BonusMonths/12+IF($Q2983=1,0,EOSB))+N($M2983)+(N($L2983)+SI_Gross*N($M2983))*IF($Q2983=1,SI_O,SI_E))</f>
        <v/>
      </c>
      <c r="AN2983" s="41">
        <f>IF($R2983=0,0,(IF($Q2983=1,MedO,MedE+Ticket)+Training)/12)</f>
        <v/>
      </c>
    </row>
    <row r="2984">
      <c r="I2984" s="35" t="n"/>
      <c r="J2984" s="35" t="n"/>
      <c r="K2984" s="35" t="n"/>
      <c r="L2984" s="36" t="n"/>
      <c r="M2984" s="36" t="n"/>
      <c r="P2984" s="37" t="n"/>
      <c r="Q2984" s="38">
        <f>IF($C2984="",0,IF(OR(LOWER(TRIM($G2984))="omani",LOWER(TRIM($G2984))="oman",LOWER(TRIM($G2984))="om",LOWER(TRIM($G2984))="local"),1,0))</f>
        <v/>
      </c>
      <c r="R2984" s="38">
        <f>IF($C2984="",0,IF(OR(ISNUMBER(SEARCH("resign",$N2984)),ISNUMBER(SEARCH("terminat",$N2984)),ISNUMBER(SEARCH("inactive",$N2984)),ISNUMBER(SEARCH("vacan",$N2984)),ISNUMBER(SEARCH("deceased",$N2984)),ISNUMBER(SEARCH("separated",$N2984))),0,1))</f>
        <v/>
      </c>
      <c r="S2984">
        <f>IF(OR($R2984=0,NOT(ISNUMBER($I2984))),"",IFERROR(DATEDIF($I2984,DATE(FY,1,1),"y"),""))</f>
        <v/>
      </c>
      <c r="T2984">
        <f>IF(OR($R2984=0,NOT(ISNUMBER($J2984))),"",IFERROR(DATEDIF($J2984,DATE(FY,1,1),"y"),0))</f>
        <v/>
      </c>
      <c r="U2984" s="38">
        <f>IF(OR($R2984=0,NOT(ISNUMBER($I2984))),0,IF(YEAR($I2984)+IF($Q2984=1,RetAgeO,RetAgeE)=FY,MONTH($I2984),IF(YEAR($I2984)+IF($Q2984=1,RetAgeO,RetAgeE)&lt;FY,1,0)))</f>
        <v/>
      </c>
      <c r="V2984" s="38">
        <f>IF(OR($R2984=0,NOT(ISNUMBER($K2984))),0,IF(YEAR($K2984)=FY,MONTH($K2984),IF(YEAR($K2984)&lt;FY,1,0)))</f>
        <v/>
      </c>
      <c r="W2984" s="38">
        <f>IF($R2984=0,0,MIN(12,IF(AND(ISNUMBER($O2984),$O2984&gt;=1,$O2984&lt;=12),INT($O2984),12),IF(AND(RetireExit="Yes",$U2984&gt;0),$U2984,12),IF(AND(ContractExit="Yes",$V2984&gt;0),$V2984,12)))</f>
        <v/>
      </c>
      <c r="X2984" s="37">
        <f>IF(ISNUMBER($P2984),$P2984,IncPct)</f>
        <v/>
      </c>
      <c r="Y2984" s="39">
        <f>IF($W2984=0,0,MAX(0,MIN($W2984,IncMonth-1))+MAX(0,$W2984-IncMonth+1)*(1+$X2984))</f>
        <v/>
      </c>
      <c r="Z2984" s="40">
        <f>IF($C2984="",0,IFERROR(INDEX(Departments!$B$5:$B$54,MATCH($C2984,Departments!$A$5:$A$54,0)),0))</f>
        <v/>
      </c>
      <c r="AA2984" s="41">
        <f>N($L2984)*$Y2984</f>
        <v/>
      </c>
      <c r="AB2984" s="41">
        <f>N($M2984)*$Y2984</f>
        <v/>
      </c>
      <c r="AC2984" s="41">
        <f>$AA2984*$Z2984</f>
        <v/>
      </c>
      <c r="AD2984" s="41">
        <f>$AA2984*BonusMonths/12</f>
        <v/>
      </c>
      <c r="AE2984" s="41">
        <f>($AA2984+SI_Gross*$AB2984)*IF($Q2984=1,SI_O,SI_E)</f>
        <v/>
      </c>
      <c r="AF2984" s="41">
        <f>IF($Q2984=1,0,$AA2984*EOSB)</f>
        <v/>
      </c>
      <c r="AG2984" s="41">
        <f>$AN2984*$W2984</f>
        <v/>
      </c>
      <c r="AH2984" s="41">
        <f>SUM($AA2984:$AG2984)</f>
        <v/>
      </c>
      <c r="AI2984" s="41">
        <f>12*($AM2984+$AN2984)</f>
        <v/>
      </c>
      <c r="AJ2984" s="41">
        <f>$AM2984*((IncMonth-1)+(13-IncMonth)*(1+$X2984))+12*$AN2984</f>
        <v/>
      </c>
      <c r="AK2984" s="41">
        <f>IF($R2984=1,N($L2984)+N($M2984),0)</f>
        <v/>
      </c>
      <c r="AL2984">
        <f>IF($C2984="","",IF(N($L2984)&lt;=0,"Basic salary missing",IF(ISNA(MATCH($C2984,Departments!$A$5:$A$54,0)),"Department not on Departments sheet",IF(AND($I2984&lt;&gt;"",NOT(ISNUMBER($I2984))),"Date of birth is text, not a date",IF(AND($K2984&lt;&gt;"",NOT(ISNUMBER($K2984))),"Contract end is text, not a date","")))))</f>
        <v/>
      </c>
      <c r="AM2984" s="41">
        <f>IF($R2984=0,0,N($L2984)*(1+$Z2984+BonusMonths/12+IF($Q2984=1,0,EOSB))+N($M2984)+(N($L2984)+SI_Gross*N($M2984))*IF($Q2984=1,SI_O,SI_E))</f>
        <v/>
      </c>
      <c r="AN2984" s="41">
        <f>IF($R2984=0,0,(IF($Q2984=1,MedO,MedE+Ticket)+Training)/12)</f>
        <v/>
      </c>
    </row>
    <row r="2985">
      <c r="I2985" s="35" t="n"/>
      <c r="J2985" s="35" t="n"/>
      <c r="K2985" s="35" t="n"/>
      <c r="L2985" s="36" t="n"/>
      <c r="M2985" s="36" t="n"/>
      <c r="P2985" s="37" t="n"/>
      <c r="Q2985" s="38">
        <f>IF($C2985="",0,IF(OR(LOWER(TRIM($G2985))="omani",LOWER(TRIM($G2985))="oman",LOWER(TRIM($G2985))="om",LOWER(TRIM($G2985))="local"),1,0))</f>
        <v/>
      </c>
      <c r="R2985" s="38">
        <f>IF($C2985="",0,IF(OR(ISNUMBER(SEARCH("resign",$N2985)),ISNUMBER(SEARCH("terminat",$N2985)),ISNUMBER(SEARCH("inactive",$N2985)),ISNUMBER(SEARCH("vacan",$N2985)),ISNUMBER(SEARCH("deceased",$N2985)),ISNUMBER(SEARCH("separated",$N2985))),0,1))</f>
        <v/>
      </c>
      <c r="S2985">
        <f>IF(OR($R2985=0,NOT(ISNUMBER($I2985))),"",IFERROR(DATEDIF($I2985,DATE(FY,1,1),"y"),""))</f>
        <v/>
      </c>
      <c r="T2985">
        <f>IF(OR($R2985=0,NOT(ISNUMBER($J2985))),"",IFERROR(DATEDIF($J2985,DATE(FY,1,1),"y"),0))</f>
        <v/>
      </c>
      <c r="U2985" s="38">
        <f>IF(OR($R2985=0,NOT(ISNUMBER($I2985))),0,IF(YEAR($I2985)+IF($Q2985=1,RetAgeO,RetAgeE)=FY,MONTH($I2985),IF(YEAR($I2985)+IF($Q2985=1,RetAgeO,RetAgeE)&lt;FY,1,0)))</f>
        <v/>
      </c>
      <c r="V2985" s="38">
        <f>IF(OR($R2985=0,NOT(ISNUMBER($K2985))),0,IF(YEAR($K2985)=FY,MONTH($K2985),IF(YEAR($K2985)&lt;FY,1,0)))</f>
        <v/>
      </c>
      <c r="W2985" s="38">
        <f>IF($R2985=0,0,MIN(12,IF(AND(ISNUMBER($O2985),$O2985&gt;=1,$O2985&lt;=12),INT($O2985),12),IF(AND(RetireExit="Yes",$U2985&gt;0),$U2985,12),IF(AND(ContractExit="Yes",$V2985&gt;0),$V2985,12)))</f>
        <v/>
      </c>
      <c r="X2985" s="37">
        <f>IF(ISNUMBER($P2985),$P2985,IncPct)</f>
        <v/>
      </c>
      <c r="Y2985" s="39">
        <f>IF($W2985=0,0,MAX(0,MIN($W2985,IncMonth-1))+MAX(0,$W2985-IncMonth+1)*(1+$X2985))</f>
        <v/>
      </c>
      <c r="Z2985" s="40">
        <f>IF($C2985="",0,IFERROR(INDEX(Departments!$B$5:$B$54,MATCH($C2985,Departments!$A$5:$A$54,0)),0))</f>
        <v/>
      </c>
      <c r="AA2985" s="41">
        <f>N($L2985)*$Y2985</f>
        <v/>
      </c>
      <c r="AB2985" s="41">
        <f>N($M2985)*$Y2985</f>
        <v/>
      </c>
      <c r="AC2985" s="41">
        <f>$AA2985*$Z2985</f>
        <v/>
      </c>
      <c r="AD2985" s="41">
        <f>$AA2985*BonusMonths/12</f>
        <v/>
      </c>
      <c r="AE2985" s="41">
        <f>($AA2985+SI_Gross*$AB2985)*IF($Q2985=1,SI_O,SI_E)</f>
        <v/>
      </c>
      <c r="AF2985" s="41">
        <f>IF($Q2985=1,0,$AA2985*EOSB)</f>
        <v/>
      </c>
      <c r="AG2985" s="41">
        <f>$AN2985*$W2985</f>
        <v/>
      </c>
      <c r="AH2985" s="41">
        <f>SUM($AA2985:$AG2985)</f>
        <v/>
      </c>
      <c r="AI2985" s="41">
        <f>12*($AM2985+$AN2985)</f>
        <v/>
      </c>
      <c r="AJ2985" s="41">
        <f>$AM2985*((IncMonth-1)+(13-IncMonth)*(1+$X2985))+12*$AN2985</f>
        <v/>
      </c>
      <c r="AK2985" s="41">
        <f>IF($R2985=1,N($L2985)+N($M2985),0)</f>
        <v/>
      </c>
      <c r="AL2985">
        <f>IF($C2985="","",IF(N($L2985)&lt;=0,"Basic salary missing",IF(ISNA(MATCH($C2985,Departments!$A$5:$A$54,0)),"Department not on Departments sheet",IF(AND($I2985&lt;&gt;"",NOT(ISNUMBER($I2985))),"Date of birth is text, not a date",IF(AND($K2985&lt;&gt;"",NOT(ISNUMBER($K2985))),"Contract end is text, not a date","")))))</f>
        <v/>
      </c>
      <c r="AM2985" s="41">
        <f>IF($R2985=0,0,N($L2985)*(1+$Z2985+BonusMonths/12+IF($Q2985=1,0,EOSB))+N($M2985)+(N($L2985)+SI_Gross*N($M2985))*IF($Q2985=1,SI_O,SI_E))</f>
        <v/>
      </c>
      <c r="AN2985" s="41">
        <f>IF($R2985=0,0,(IF($Q2985=1,MedO,MedE+Ticket)+Training)/12)</f>
        <v/>
      </c>
    </row>
    <row r="2986">
      <c r="I2986" s="35" t="n"/>
      <c r="J2986" s="35" t="n"/>
      <c r="K2986" s="35" t="n"/>
      <c r="L2986" s="36" t="n"/>
      <c r="M2986" s="36" t="n"/>
      <c r="P2986" s="37" t="n"/>
      <c r="Q2986" s="38">
        <f>IF($C2986="",0,IF(OR(LOWER(TRIM($G2986))="omani",LOWER(TRIM($G2986))="oman",LOWER(TRIM($G2986))="om",LOWER(TRIM($G2986))="local"),1,0))</f>
        <v/>
      </c>
      <c r="R2986" s="38">
        <f>IF($C2986="",0,IF(OR(ISNUMBER(SEARCH("resign",$N2986)),ISNUMBER(SEARCH("terminat",$N2986)),ISNUMBER(SEARCH("inactive",$N2986)),ISNUMBER(SEARCH("vacan",$N2986)),ISNUMBER(SEARCH("deceased",$N2986)),ISNUMBER(SEARCH("separated",$N2986))),0,1))</f>
        <v/>
      </c>
      <c r="S2986">
        <f>IF(OR($R2986=0,NOT(ISNUMBER($I2986))),"",IFERROR(DATEDIF($I2986,DATE(FY,1,1),"y"),""))</f>
        <v/>
      </c>
      <c r="T2986">
        <f>IF(OR($R2986=0,NOT(ISNUMBER($J2986))),"",IFERROR(DATEDIF($J2986,DATE(FY,1,1),"y"),0))</f>
        <v/>
      </c>
      <c r="U2986" s="38">
        <f>IF(OR($R2986=0,NOT(ISNUMBER($I2986))),0,IF(YEAR($I2986)+IF($Q2986=1,RetAgeO,RetAgeE)=FY,MONTH($I2986),IF(YEAR($I2986)+IF($Q2986=1,RetAgeO,RetAgeE)&lt;FY,1,0)))</f>
        <v/>
      </c>
      <c r="V2986" s="38">
        <f>IF(OR($R2986=0,NOT(ISNUMBER($K2986))),0,IF(YEAR($K2986)=FY,MONTH($K2986),IF(YEAR($K2986)&lt;FY,1,0)))</f>
        <v/>
      </c>
      <c r="W2986" s="38">
        <f>IF($R2986=0,0,MIN(12,IF(AND(ISNUMBER($O2986),$O2986&gt;=1,$O2986&lt;=12),INT($O2986),12),IF(AND(RetireExit="Yes",$U2986&gt;0),$U2986,12),IF(AND(ContractExit="Yes",$V2986&gt;0),$V2986,12)))</f>
        <v/>
      </c>
      <c r="X2986" s="37">
        <f>IF(ISNUMBER($P2986),$P2986,IncPct)</f>
        <v/>
      </c>
      <c r="Y2986" s="39">
        <f>IF($W2986=0,0,MAX(0,MIN($W2986,IncMonth-1))+MAX(0,$W2986-IncMonth+1)*(1+$X2986))</f>
        <v/>
      </c>
      <c r="Z2986" s="40">
        <f>IF($C2986="",0,IFERROR(INDEX(Departments!$B$5:$B$54,MATCH($C2986,Departments!$A$5:$A$54,0)),0))</f>
        <v/>
      </c>
      <c r="AA2986" s="41">
        <f>N($L2986)*$Y2986</f>
        <v/>
      </c>
      <c r="AB2986" s="41">
        <f>N($M2986)*$Y2986</f>
        <v/>
      </c>
      <c r="AC2986" s="41">
        <f>$AA2986*$Z2986</f>
        <v/>
      </c>
      <c r="AD2986" s="41">
        <f>$AA2986*BonusMonths/12</f>
        <v/>
      </c>
      <c r="AE2986" s="41">
        <f>($AA2986+SI_Gross*$AB2986)*IF($Q2986=1,SI_O,SI_E)</f>
        <v/>
      </c>
      <c r="AF2986" s="41">
        <f>IF($Q2986=1,0,$AA2986*EOSB)</f>
        <v/>
      </c>
      <c r="AG2986" s="41">
        <f>$AN2986*$W2986</f>
        <v/>
      </c>
      <c r="AH2986" s="41">
        <f>SUM($AA2986:$AG2986)</f>
        <v/>
      </c>
      <c r="AI2986" s="41">
        <f>12*($AM2986+$AN2986)</f>
        <v/>
      </c>
      <c r="AJ2986" s="41">
        <f>$AM2986*((IncMonth-1)+(13-IncMonth)*(1+$X2986))+12*$AN2986</f>
        <v/>
      </c>
      <c r="AK2986" s="41">
        <f>IF($R2986=1,N($L2986)+N($M2986),0)</f>
        <v/>
      </c>
      <c r="AL2986">
        <f>IF($C2986="","",IF(N($L2986)&lt;=0,"Basic salary missing",IF(ISNA(MATCH($C2986,Departments!$A$5:$A$54,0)),"Department not on Departments sheet",IF(AND($I2986&lt;&gt;"",NOT(ISNUMBER($I2986))),"Date of birth is text, not a date",IF(AND($K2986&lt;&gt;"",NOT(ISNUMBER($K2986))),"Contract end is text, not a date","")))))</f>
        <v/>
      </c>
      <c r="AM2986" s="41">
        <f>IF($R2986=0,0,N($L2986)*(1+$Z2986+BonusMonths/12+IF($Q2986=1,0,EOSB))+N($M2986)+(N($L2986)+SI_Gross*N($M2986))*IF($Q2986=1,SI_O,SI_E))</f>
        <v/>
      </c>
      <c r="AN2986" s="41">
        <f>IF($R2986=0,0,(IF($Q2986=1,MedO,MedE+Ticket)+Training)/12)</f>
        <v/>
      </c>
    </row>
    <row r="2987">
      <c r="I2987" s="35" t="n"/>
      <c r="J2987" s="35" t="n"/>
      <c r="K2987" s="35" t="n"/>
      <c r="L2987" s="36" t="n"/>
      <c r="M2987" s="36" t="n"/>
      <c r="P2987" s="37" t="n"/>
      <c r="Q2987" s="38">
        <f>IF($C2987="",0,IF(OR(LOWER(TRIM($G2987))="omani",LOWER(TRIM($G2987))="oman",LOWER(TRIM($G2987))="om",LOWER(TRIM($G2987))="local"),1,0))</f>
        <v/>
      </c>
      <c r="R2987" s="38">
        <f>IF($C2987="",0,IF(OR(ISNUMBER(SEARCH("resign",$N2987)),ISNUMBER(SEARCH("terminat",$N2987)),ISNUMBER(SEARCH("inactive",$N2987)),ISNUMBER(SEARCH("vacan",$N2987)),ISNUMBER(SEARCH("deceased",$N2987)),ISNUMBER(SEARCH("separated",$N2987))),0,1))</f>
        <v/>
      </c>
      <c r="S2987">
        <f>IF(OR($R2987=0,NOT(ISNUMBER($I2987))),"",IFERROR(DATEDIF($I2987,DATE(FY,1,1),"y"),""))</f>
        <v/>
      </c>
      <c r="T2987">
        <f>IF(OR($R2987=0,NOT(ISNUMBER($J2987))),"",IFERROR(DATEDIF($J2987,DATE(FY,1,1),"y"),0))</f>
        <v/>
      </c>
      <c r="U2987" s="38">
        <f>IF(OR($R2987=0,NOT(ISNUMBER($I2987))),0,IF(YEAR($I2987)+IF($Q2987=1,RetAgeO,RetAgeE)=FY,MONTH($I2987),IF(YEAR($I2987)+IF($Q2987=1,RetAgeO,RetAgeE)&lt;FY,1,0)))</f>
        <v/>
      </c>
      <c r="V2987" s="38">
        <f>IF(OR($R2987=0,NOT(ISNUMBER($K2987))),0,IF(YEAR($K2987)=FY,MONTH($K2987),IF(YEAR($K2987)&lt;FY,1,0)))</f>
        <v/>
      </c>
      <c r="W2987" s="38">
        <f>IF($R2987=0,0,MIN(12,IF(AND(ISNUMBER($O2987),$O2987&gt;=1,$O2987&lt;=12),INT($O2987),12),IF(AND(RetireExit="Yes",$U2987&gt;0),$U2987,12),IF(AND(ContractExit="Yes",$V2987&gt;0),$V2987,12)))</f>
        <v/>
      </c>
      <c r="X2987" s="37">
        <f>IF(ISNUMBER($P2987),$P2987,IncPct)</f>
        <v/>
      </c>
      <c r="Y2987" s="39">
        <f>IF($W2987=0,0,MAX(0,MIN($W2987,IncMonth-1))+MAX(0,$W2987-IncMonth+1)*(1+$X2987))</f>
        <v/>
      </c>
      <c r="Z2987" s="40">
        <f>IF($C2987="",0,IFERROR(INDEX(Departments!$B$5:$B$54,MATCH($C2987,Departments!$A$5:$A$54,0)),0))</f>
        <v/>
      </c>
      <c r="AA2987" s="41">
        <f>N($L2987)*$Y2987</f>
        <v/>
      </c>
      <c r="AB2987" s="41">
        <f>N($M2987)*$Y2987</f>
        <v/>
      </c>
      <c r="AC2987" s="41">
        <f>$AA2987*$Z2987</f>
        <v/>
      </c>
      <c r="AD2987" s="41">
        <f>$AA2987*BonusMonths/12</f>
        <v/>
      </c>
      <c r="AE2987" s="41">
        <f>($AA2987+SI_Gross*$AB2987)*IF($Q2987=1,SI_O,SI_E)</f>
        <v/>
      </c>
      <c r="AF2987" s="41">
        <f>IF($Q2987=1,0,$AA2987*EOSB)</f>
        <v/>
      </c>
      <c r="AG2987" s="41">
        <f>$AN2987*$W2987</f>
        <v/>
      </c>
      <c r="AH2987" s="41">
        <f>SUM($AA2987:$AG2987)</f>
        <v/>
      </c>
      <c r="AI2987" s="41">
        <f>12*($AM2987+$AN2987)</f>
        <v/>
      </c>
      <c r="AJ2987" s="41">
        <f>$AM2987*((IncMonth-1)+(13-IncMonth)*(1+$X2987))+12*$AN2987</f>
        <v/>
      </c>
      <c r="AK2987" s="41">
        <f>IF($R2987=1,N($L2987)+N($M2987),0)</f>
        <v/>
      </c>
      <c r="AL2987">
        <f>IF($C2987="","",IF(N($L2987)&lt;=0,"Basic salary missing",IF(ISNA(MATCH($C2987,Departments!$A$5:$A$54,0)),"Department not on Departments sheet",IF(AND($I2987&lt;&gt;"",NOT(ISNUMBER($I2987))),"Date of birth is text, not a date",IF(AND($K2987&lt;&gt;"",NOT(ISNUMBER($K2987))),"Contract end is text, not a date","")))))</f>
        <v/>
      </c>
      <c r="AM2987" s="41">
        <f>IF($R2987=0,0,N($L2987)*(1+$Z2987+BonusMonths/12+IF($Q2987=1,0,EOSB))+N($M2987)+(N($L2987)+SI_Gross*N($M2987))*IF($Q2987=1,SI_O,SI_E))</f>
        <v/>
      </c>
      <c r="AN2987" s="41">
        <f>IF($R2987=0,0,(IF($Q2987=1,MedO,MedE+Ticket)+Training)/12)</f>
        <v/>
      </c>
    </row>
    <row r="2988">
      <c r="I2988" s="35" t="n"/>
      <c r="J2988" s="35" t="n"/>
      <c r="K2988" s="35" t="n"/>
      <c r="L2988" s="36" t="n"/>
      <c r="M2988" s="36" t="n"/>
      <c r="P2988" s="37" t="n"/>
      <c r="Q2988" s="38">
        <f>IF($C2988="",0,IF(OR(LOWER(TRIM($G2988))="omani",LOWER(TRIM($G2988))="oman",LOWER(TRIM($G2988))="om",LOWER(TRIM($G2988))="local"),1,0))</f>
        <v/>
      </c>
      <c r="R2988" s="38">
        <f>IF($C2988="",0,IF(OR(ISNUMBER(SEARCH("resign",$N2988)),ISNUMBER(SEARCH("terminat",$N2988)),ISNUMBER(SEARCH("inactive",$N2988)),ISNUMBER(SEARCH("vacan",$N2988)),ISNUMBER(SEARCH("deceased",$N2988)),ISNUMBER(SEARCH("separated",$N2988))),0,1))</f>
        <v/>
      </c>
      <c r="S2988">
        <f>IF(OR($R2988=0,NOT(ISNUMBER($I2988))),"",IFERROR(DATEDIF($I2988,DATE(FY,1,1),"y"),""))</f>
        <v/>
      </c>
      <c r="T2988">
        <f>IF(OR($R2988=0,NOT(ISNUMBER($J2988))),"",IFERROR(DATEDIF($J2988,DATE(FY,1,1),"y"),0))</f>
        <v/>
      </c>
      <c r="U2988" s="38">
        <f>IF(OR($R2988=0,NOT(ISNUMBER($I2988))),0,IF(YEAR($I2988)+IF($Q2988=1,RetAgeO,RetAgeE)=FY,MONTH($I2988),IF(YEAR($I2988)+IF($Q2988=1,RetAgeO,RetAgeE)&lt;FY,1,0)))</f>
        <v/>
      </c>
      <c r="V2988" s="38">
        <f>IF(OR($R2988=0,NOT(ISNUMBER($K2988))),0,IF(YEAR($K2988)=FY,MONTH($K2988),IF(YEAR($K2988)&lt;FY,1,0)))</f>
        <v/>
      </c>
      <c r="W2988" s="38">
        <f>IF($R2988=0,0,MIN(12,IF(AND(ISNUMBER($O2988),$O2988&gt;=1,$O2988&lt;=12),INT($O2988),12),IF(AND(RetireExit="Yes",$U2988&gt;0),$U2988,12),IF(AND(ContractExit="Yes",$V2988&gt;0),$V2988,12)))</f>
        <v/>
      </c>
      <c r="X2988" s="37">
        <f>IF(ISNUMBER($P2988),$P2988,IncPct)</f>
        <v/>
      </c>
      <c r="Y2988" s="39">
        <f>IF($W2988=0,0,MAX(0,MIN($W2988,IncMonth-1))+MAX(0,$W2988-IncMonth+1)*(1+$X2988))</f>
        <v/>
      </c>
      <c r="Z2988" s="40">
        <f>IF($C2988="",0,IFERROR(INDEX(Departments!$B$5:$B$54,MATCH($C2988,Departments!$A$5:$A$54,0)),0))</f>
        <v/>
      </c>
      <c r="AA2988" s="41">
        <f>N($L2988)*$Y2988</f>
        <v/>
      </c>
      <c r="AB2988" s="41">
        <f>N($M2988)*$Y2988</f>
        <v/>
      </c>
      <c r="AC2988" s="41">
        <f>$AA2988*$Z2988</f>
        <v/>
      </c>
      <c r="AD2988" s="41">
        <f>$AA2988*BonusMonths/12</f>
        <v/>
      </c>
      <c r="AE2988" s="41">
        <f>($AA2988+SI_Gross*$AB2988)*IF($Q2988=1,SI_O,SI_E)</f>
        <v/>
      </c>
      <c r="AF2988" s="41">
        <f>IF($Q2988=1,0,$AA2988*EOSB)</f>
        <v/>
      </c>
      <c r="AG2988" s="41">
        <f>$AN2988*$W2988</f>
        <v/>
      </c>
      <c r="AH2988" s="41">
        <f>SUM($AA2988:$AG2988)</f>
        <v/>
      </c>
      <c r="AI2988" s="41">
        <f>12*($AM2988+$AN2988)</f>
        <v/>
      </c>
      <c r="AJ2988" s="41">
        <f>$AM2988*((IncMonth-1)+(13-IncMonth)*(1+$X2988))+12*$AN2988</f>
        <v/>
      </c>
      <c r="AK2988" s="41">
        <f>IF($R2988=1,N($L2988)+N($M2988),0)</f>
        <v/>
      </c>
      <c r="AL2988">
        <f>IF($C2988="","",IF(N($L2988)&lt;=0,"Basic salary missing",IF(ISNA(MATCH($C2988,Departments!$A$5:$A$54,0)),"Department not on Departments sheet",IF(AND($I2988&lt;&gt;"",NOT(ISNUMBER($I2988))),"Date of birth is text, not a date",IF(AND($K2988&lt;&gt;"",NOT(ISNUMBER($K2988))),"Contract end is text, not a date","")))))</f>
        <v/>
      </c>
      <c r="AM2988" s="41">
        <f>IF($R2988=0,0,N($L2988)*(1+$Z2988+BonusMonths/12+IF($Q2988=1,0,EOSB))+N($M2988)+(N($L2988)+SI_Gross*N($M2988))*IF($Q2988=1,SI_O,SI_E))</f>
        <v/>
      </c>
      <c r="AN2988" s="41">
        <f>IF($R2988=0,0,(IF($Q2988=1,MedO,MedE+Ticket)+Training)/12)</f>
        <v/>
      </c>
    </row>
    <row r="2989">
      <c r="I2989" s="35" t="n"/>
      <c r="J2989" s="35" t="n"/>
      <c r="K2989" s="35" t="n"/>
      <c r="L2989" s="36" t="n"/>
      <c r="M2989" s="36" t="n"/>
      <c r="P2989" s="37" t="n"/>
      <c r="Q2989" s="38">
        <f>IF($C2989="",0,IF(OR(LOWER(TRIM($G2989))="omani",LOWER(TRIM($G2989))="oman",LOWER(TRIM($G2989))="om",LOWER(TRIM($G2989))="local"),1,0))</f>
        <v/>
      </c>
      <c r="R2989" s="38">
        <f>IF($C2989="",0,IF(OR(ISNUMBER(SEARCH("resign",$N2989)),ISNUMBER(SEARCH("terminat",$N2989)),ISNUMBER(SEARCH("inactive",$N2989)),ISNUMBER(SEARCH("vacan",$N2989)),ISNUMBER(SEARCH("deceased",$N2989)),ISNUMBER(SEARCH("separated",$N2989))),0,1))</f>
        <v/>
      </c>
      <c r="S2989">
        <f>IF(OR($R2989=0,NOT(ISNUMBER($I2989))),"",IFERROR(DATEDIF($I2989,DATE(FY,1,1),"y"),""))</f>
        <v/>
      </c>
      <c r="T2989">
        <f>IF(OR($R2989=0,NOT(ISNUMBER($J2989))),"",IFERROR(DATEDIF($J2989,DATE(FY,1,1),"y"),0))</f>
        <v/>
      </c>
      <c r="U2989" s="38">
        <f>IF(OR($R2989=0,NOT(ISNUMBER($I2989))),0,IF(YEAR($I2989)+IF($Q2989=1,RetAgeO,RetAgeE)=FY,MONTH($I2989),IF(YEAR($I2989)+IF($Q2989=1,RetAgeO,RetAgeE)&lt;FY,1,0)))</f>
        <v/>
      </c>
      <c r="V2989" s="38">
        <f>IF(OR($R2989=0,NOT(ISNUMBER($K2989))),0,IF(YEAR($K2989)=FY,MONTH($K2989),IF(YEAR($K2989)&lt;FY,1,0)))</f>
        <v/>
      </c>
      <c r="W2989" s="38">
        <f>IF($R2989=0,0,MIN(12,IF(AND(ISNUMBER($O2989),$O2989&gt;=1,$O2989&lt;=12),INT($O2989),12),IF(AND(RetireExit="Yes",$U2989&gt;0),$U2989,12),IF(AND(ContractExit="Yes",$V2989&gt;0),$V2989,12)))</f>
        <v/>
      </c>
      <c r="X2989" s="37">
        <f>IF(ISNUMBER($P2989),$P2989,IncPct)</f>
        <v/>
      </c>
      <c r="Y2989" s="39">
        <f>IF($W2989=0,0,MAX(0,MIN($W2989,IncMonth-1))+MAX(0,$W2989-IncMonth+1)*(1+$X2989))</f>
        <v/>
      </c>
      <c r="Z2989" s="40">
        <f>IF($C2989="",0,IFERROR(INDEX(Departments!$B$5:$B$54,MATCH($C2989,Departments!$A$5:$A$54,0)),0))</f>
        <v/>
      </c>
      <c r="AA2989" s="41">
        <f>N($L2989)*$Y2989</f>
        <v/>
      </c>
      <c r="AB2989" s="41">
        <f>N($M2989)*$Y2989</f>
        <v/>
      </c>
      <c r="AC2989" s="41">
        <f>$AA2989*$Z2989</f>
        <v/>
      </c>
      <c r="AD2989" s="41">
        <f>$AA2989*BonusMonths/12</f>
        <v/>
      </c>
      <c r="AE2989" s="41">
        <f>($AA2989+SI_Gross*$AB2989)*IF($Q2989=1,SI_O,SI_E)</f>
        <v/>
      </c>
      <c r="AF2989" s="41">
        <f>IF($Q2989=1,0,$AA2989*EOSB)</f>
        <v/>
      </c>
      <c r="AG2989" s="41">
        <f>$AN2989*$W2989</f>
        <v/>
      </c>
      <c r="AH2989" s="41">
        <f>SUM($AA2989:$AG2989)</f>
        <v/>
      </c>
      <c r="AI2989" s="41">
        <f>12*($AM2989+$AN2989)</f>
        <v/>
      </c>
      <c r="AJ2989" s="41">
        <f>$AM2989*((IncMonth-1)+(13-IncMonth)*(1+$X2989))+12*$AN2989</f>
        <v/>
      </c>
      <c r="AK2989" s="41">
        <f>IF($R2989=1,N($L2989)+N($M2989),0)</f>
        <v/>
      </c>
      <c r="AL2989">
        <f>IF($C2989="","",IF(N($L2989)&lt;=0,"Basic salary missing",IF(ISNA(MATCH($C2989,Departments!$A$5:$A$54,0)),"Department not on Departments sheet",IF(AND($I2989&lt;&gt;"",NOT(ISNUMBER($I2989))),"Date of birth is text, not a date",IF(AND($K2989&lt;&gt;"",NOT(ISNUMBER($K2989))),"Contract end is text, not a date","")))))</f>
        <v/>
      </c>
      <c r="AM2989" s="41">
        <f>IF($R2989=0,0,N($L2989)*(1+$Z2989+BonusMonths/12+IF($Q2989=1,0,EOSB))+N($M2989)+(N($L2989)+SI_Gross*N($M2989))*IF($Q2989=1,SI_O,SI_E))</f>
        <v/>
      </c>
      <c r="AN2989" s="41">
        <f>IF($R2989=0,0,(IF($Q2989=1,MedO,MedE+Ticket)+Training)/12)</f>
        <v/>
      </c>
    </row>
    <row r="2990">
      <c r="I2990" s="35" t="n"/>
      <c r="J2990" s="35" t="n"/>
      <c r="K2990" s="35" t="n"/>
      <c r="L2990" s="36" t="n"/>
      <c r="M2990" s="36" t="n"/>
      <c r="P2990" s="37" t="n"/>
      <c r="Q2990" s="38">
        <f>IF($C2990="",0,IF(OR(LOWER(TRIM($G2990))="omani",LOWER(TRIM($G2990))="oman",LOWER(TRIM($G2990))="om",LOWER(TRIM($G2990))="local"),1,0))</f>
        <v/>
      </c>
      <c r="R2990" s="38">
        <f>IF($C2990="",0,IF(OR(ISNUMBER(SEARCH("resign",$N2990)),ISNUMBER(SEARCH("terminat",$N2990)),ISNUMBER(SEARCH("inactive",$N2990)),ISNUMBER(SEARCH("vacan",$N2990)),ISNUMBER(SEARCH("deceased",$N2990)),ISNUMBER(SEARCH("separated",$N2990))),0,1))</f>
        <v/>
      </c>
      <c r="S2990">
        <f>IF(OR($R2990=0,NOT(ISNUMBER($I2990))),"",IFERROR(DATEDIF($I2990,DATE(FY,1,1),"y"),""))</f>
        <v/>
      </c>
      <c r="T2990">
        <f>IF(OR($R2990=0,NOT(ISNUMBER($J2990))),"",IFERROR(DATEDIF($J2990,DATE(FY,1,1),"y"),0))</f>
        <v/>
      </c>
      <c r="U2990" s="38">
        <f>IF(OR($R2990=0,NOT(ISNUMBER($I2990))),0,IF(YEAR($I2990)+IF($Q2990=1,RetAgeO,RetAgeE)=FY,MONTH($I2990),IF(YEAR($I2990)+IF($Q2990=1,RetAgeO,RetAgeE)&lt;FY,1,0)))</f>
        <v/>
      </c>
      <c r="V2990" s="38">
        <f>IF(OR($R2990=0,NOT(ISNUMBER($K2990))),0,IF(YEAR($K2990)=FY,MONTH($K2990),IF(YEAR($K2990)&lt;FY,1,0)))</f>
        <v/>
      </c>
      <c r="W2990" s="38">
        <f>IF($R2990=0,0,MIN(12,IF(AND(ISNUMBER($O2990),$O2990&gt;=1,$O2990&lt;=12),INT($O2990),12),IF(AND(RetireExit="Yes",$U2990&gt;0),$U2990,12),IF(AND(ContractExit="Yes",$V2990&gt;0),$V2990,12)))</f>
        <v/>
      </c>
      <c r="X2990" s="37">
        <f>IF(ISNUMBER($P2990),$P2990,IncPct)</f>
        <v/>
      </c>
      <c r="Y2990" s="39">
        <f>IF($W2990=0,0,MAX(0,MIN($W2990,IncMonth-1))+MAX(0,$W2990-IncMonth+1)*(1+$X2990))</f>
        <v/>
      </c>
      <c r="Z2990" s="40">
        <f>IF($C2990="",0,IFERROR(INDEX(Departments!$B$5:$B$54,MATCH($C2990,Departments!$A$5:$A$54,0)),0))</f>
        <v/>
      </c>
      <c r="AA2990" s="41">
        <f>N($L2990)*$Y2990</f>
        <v/>
      </c>
      <c r="AB2990" s="41">
        <f>N($M2990)*$Y2990</f>
        <v/>
      </c>
      <c r="AC2990" s="41">
        <f>$AA2990*$Z2990</f>
        <v/>
      </c>
      <c r="AD2990" s="41">
        <f>$AA2990*BonusMonths/12</f>
        <v/>
      </c>
      <c r="AE2990" s="41">
        <f>($AA2990+SI_Gross*$AB2990)*IF($Q2990=1,SI_O,SI_E)</f>
        <v/>
      </c>
      <c r="AF2990" s="41">
        <f>IF($Q2990=1,0,$AA2990*EOSB)</f>
        <v/>
      </c>
      <c r="AG2990" s="41">
        <f>$AN2990*$W2990</f>
        <v/>
      </c>
      <c r="AH2990" s="41">
        <f>SUM($AA2990:$AG2990)</f>
        <v/>
      </c>
      <c r="AI2990" s="41">
        <f>12*($AM2990+$AN2990)</f>
        <v/>
      </c>
      <c r="AJ2990" s="41">
        <f>$AM2990*((IncMonth-1)+(13-IncMonth)*(1+$X2990))+12*$AN2990</f>
        <v/>
      </c>
      <c r="AK2990" s="41">
        <f>IF($R2990=1,N($L2990)+N($M2990),0)</f>
        <v/>
      </c>
      <c r="AL2990">
        <f>IF($C2990="","",IF(N($L2990)&lt;=0,"Basic salary missing",IF(ISNA(MATCH($C2990,Departments!$A$5:$A$54,0)),"Department not on Departments sheet",IF(AND($I2990&lt;&gt;"",NOT(ISNUMBER($I2990))),"Date of birth is text, not a date",IF(AND($K2990&lt;&gt;"",NOT(ISNUMBER($K2990))),"Contract end is text, not a date","")))))</f>
        <v/>
      </c>
      <c r="AM2990" s="41">
        <f>IF($R2990=0,0,N($L2990)*(1+$Z2990+BonusMonths/12+IF($Q2990=1,0,EOSB))+N($M2990)+(N($L2990)+SI_Gross*N($M2990))*IF($Q2990=1,SI_O,SI_E))</f>
        <v/>
      </c>
      <c r="AN2990" s="41">
        <f>IF($R2990=0,0,(IF($Q2990=1,MedO,MedE+Ticket)+Training)/12)</f>
        <v/>
      </c>
    </row>
    <row r="2991">
      <c r="I2991" s="35" t="n"/>
      <c r="J2991" s="35" t="n"/>
      <c r="K2991" s="35" t="n"/>
      <c r="L2991" s="36" t="n"/>
      <c r="M2991" s="36" t="n"/>
      <c r="P2991" s="37" t="n"/>
      <c r="Q2991" s="38">
        <f>IF($C2991="",0,IF(OR(LOWER(TRIM($G2991))="omani",LOWER(TRIM($G2991))="oman",LOWER(TRIM($G2991))="om",LOWER(TRIM($G2991))="local"),1,0))</f>
        <v/>
      </c>
      <c r="R2991" s="38">
        <f>IF($C2991="",0,IF(OR(ISNUMBER(SEARCH("resign",$N2991)),ISNUMBER(SEARCH("terminat",$N2991)),ISNUMBER(SEARCH("inactive",$N2991)),ISNUMBER(SEARCH("vacan",$N2991)),ISNUMBER(SEARCH("deceased",$N2991)),ISNUMBER(SEARCH("separated",$N2991))),0,1))</f>
        <v/>
      </c>
      <c r="S2991">
        <f>IF(OR($R2991=0,NOT(ISNUMBER($I2991))),"",IFERROR(DATEDIF($I2991,DATE(FY,1,1),"y"),""))</f>
        <v/>
      </c>
      <c r="T2991">
        <f>IF(OR($R2991=0,NOT(ISNUMBER($J2991))),"",IFERROR(DATEDIF($J2991,DATE(FY,1,1),"y"),0))</f>
        <v/>
      </c>
      <c r="U2991" s="38">
        <f>IF(OR($R2991=0,NOT(ISNUMBER($I2991))),0,IF(YEAR($I2991)+IF($Q2991=1,RetAgeO,RetAgeE)=FY,MONTH($I2991),IF(YEAR($I2991)+IF($Q2991=1,RetAgeO,RetAgeE)&lt;FY,1,0)))</f>
        <v/>
      </c>
      <c r="V2991" s="38">
        <f>IF(OR($R2991=0,NOT(ISNUMBER($K2991))),0,IF(YEAR($K2991)=FY,MONTH($K2991),IF(YEAR($K2991)&lt;FY,1,0)))</f>
        <v/>
      </c>
      <c r="W2991" s="38">
        <f>IF($R2991=0,0,MIN(12,IF(AND(ISNUMBER($O2991),$O2991&gt;=1,$O2991&lt;=12),INT($O2991),12),IF(AND(RetireExit="Yes",$U2991&gt;0),$U2991,12),IF(AND(ContractExit="Yes",$V2991&gt;0),$V2991,12)))</f>
        <v/>
      </c>
      <c r="X2991" s="37">
        <f>IF(ISNUMBER($P2991),$P2991,IncPct)</f>
        <v/>
      </c>
      <c r="Y2991" s="39">
        <f>IF($W2991=0,0,MAX(0,MIN($W2991,IncMonth-1))+MAX(0,$W2991-IncMonth+1)*(1+$X2991))</f>
        <v/>
      </c>
      <c r="Z2991" s="40">
        <f>IF($C2991="",0,IFERROR(INDEX(Departments!$B$5:$B$54,MATCH($C2991,Departments!$A$5:$A$54,0)),0))</f>
        <v/>
      </c>
      <c r="AA2991" s="41">
        <f>N($L2991)*$Y2991</f>
        <v/>
      </c>
      <c r="AB2991" s="41">
        <f>N($M2991)*$Y2991</f>
        <v/>
      </c>
      <c r="AC2991" s="41">
        <f>$AA2991*$Z2991</f>
        <v/>
      </c>
      <c r="AD2991" s="41">
        <f>$AA2991*BonusMonths/12</f>
        <v/>
      </c>
      <c r="AE2991" s="41">
        <f>($AA2991+SI_Gross*$AB2991)*IF($Q2991=1,SI_O,SI_E)</f>
        <v/>
      </c>
      <c r="AF2991" s="41">
        <f>IF($Q2991=1,0,$AA2991*EOSB)</f>
        <v/>
      </c>
      <c r="AG2991" s="41">
        <f>$AN2991*$W2991</f>
        <v/>
      </c>
      <c r="AH2991" s="41">
        <f>SUM($AA2991:$AG2991)</f>
        <v/>
      </c>
      <c r="AI2991" s="41">
        <f>12*($AM2991+$AN2991)</f>
        <v/>
      </c>
      <c r="AJ2991" s="41">
        <f>$AM2991*((IncMonth-1)+(13-IncMonth)*(1+$X2991))+12*$AN2991</f>
        <v/>
      </c>
      <c r="AK2991" s="41">
        <f>IF($R2991=1,N($L2991)+N($M2991),0)</f>
        <v/>
      </c>
      <c r="AL2991">
        <f>IF($C2991="","",IF(N($L2991)&lt;=0,"Basic salary missing",IF(ISNA(MATCH($C2991,Departments!$A$5:$A$54,0)),"Department not on Departments sheet",IF(AND($I2991&lt;&gt;"",NOT(ISNUMBER($I2991))),"Date of birth is text, not a date",IF(AND($K2991&lt;&gt;"",NOT(ISNUMBER($K2991))),"Contract end is text, not a date","")))))</f>
        <v/>
      </c>
      <c r="AM2991" s="41">
        <f>IF($R2991=0,0,N($L2991)*(1+$Z2991+BonusMonths/12+IF($Q2991=1,0,EOSB))+N($M2991)+(N($L2991)+SI_Gross*N($M2991))*IF($Q2991=1,SI_O,SI_E))</f>
        <v/>
      </c>
      <c r="AN2991" s="41">
        <f>IF($R2991=0,0,(IF($Q2991=1,MedO,MedE+Ticket)+Training)/12)</f>
        <v/>
      </c>
    </row>
    <row r="2992">
      <c r="I2992" s="35" t="n"/>
      <c r="J2992" s="35" t="n"/>
      <c r="K2992" s="35" t="n"/>
      <c r="L2992" s="36" t="n"/>
      <c r="M2992" s="36" t="n"/>
      <c r="P2992" s="37" t="n"/>
      <c r="Q2992" s="38">
        <f>IF($C2992="",0,IF(OR(LOWER(TRIM($G2992))="omani",LOWER(TRIM($G2992))="oman",LOWER(TRIM($G2992))="om",LOWER(TRIM($G2992))="local"),1,0))</f>
        <v/>
      </c>
      <c r="R2992" s="38">
        <f>IF($C2992="",0,IF(OR(ISNUMBER(SEARCH("resign",$N2992)),ISNUMBER(SEARCH("terminat",$N2992)),ISNUMBER(SEARCH("inactive",$N2992)),ISNUMBER(SEARCH("vacan",$N2992)),ISNUMBER(SEARCH("deceased",$N2992)),ISNUMBER(SEARCH("separated",$N2992))),0,1))</f>
        <v/>
      </c>
      <c r="S2992">
        <f>IF(OR($R2992=0,NOT(ISNUMBER($I2992))),"",IFERROR(DATEDIF($I2992,DATE(FY,1,1),"y"),""))</f>
        <v/>
      </c>
      <c r="T2992">
        <f>IF(OR($R2992=0,NOT(ISNUMBER($J2992))),"",IFERROR(DATEDIF($J2992,DATE(FY,1,1),"y"),0))</f>
        <v/>
      </c>
      <c r="U2992" s="38">
        <f>IF(OR($R2992=0,NOT(ISNUMBER($I2992))),0,IF(YEAR($I2992)+IF($Q2992=1,RetAgeO,RetAgeE)=FY,MONTH($I2992),IF(YEAR($I2992)+IF($Q2992=1,RetAgeO,RetAgeE)&lt;FY,1,0)))</f>
        <v/>
      </c>
      <c r="V2992" s="38">
        <f>IF(OR($R2992=0,NOT(ISNUMBER($K2992))),0,IF(YEAR($K2992)=FY,MONTH($K2992),IF(YEAR($K2992)&lt;FY,1,0)))</f>
        <v/>
      </c>
      <c r="W2992" s="38">
        <f>IF($R2992=0,0,MIN(12,IF(AND(ISNUMBER($O2992),$O2992&gt;=1,$O2992&lt;=12),INT($O2992),12),IF(AND(RetireExit="Yes",$U2992&gt;0),$U2992,12),IF(AND(ContractExit="Yes",$V2992&gt;0),$V2992,12)))</f>
        <v/>
      </c>
      <c r="X2992" s="37">
        <f>IF(ISNUMBER($P2992),$P2992,IncPct)</f>
        <v/>
      </c>
      <c r="Y2992" s="39">
        <f>IF($W2992=0,0,MAX(0,MIN($W2992,IncMonth-1))+MAX(0,$W2992-IncMonth+1)*(1+$X2992))</f>
        <v/>
      </c>
      <c r="Z2992" s="40">
        <f>IF($C2992="",0,IFERROR(INDEX(Departments!$B$5:$B$54,MATCH($C2992,Departments!$A$5:$A$54,0)),0))</f>
        <v/>
      </c>
      <c r="AA2992" s="41">
        <f>N($L2992)*$Y2992</f>
        <v/>
      </c>
      <c r="AB2992" s="41">
        <f>N($M2992)*$Y2992</f>
        <v/>
      </c>
      <c r="AC2992" s="41">
        <f>$AA2992*$Z2992</f>
        <v/>
      </c>
      <c r="AD2992" s="41">
        <f>$AA2992*BonusMonths/12</f>
        <v/>
      </c>
      <c r="AE2992" s="41">
        <f>($AA2992+SI_Gross*$AB2992)*IF($Q2992=1,SI_O,SI_E)</f>
        <v/>
      </c>
      <c r="AF2992" s="41">
        <f>IF($Q2992=1,0,$AA2992*EOSB)</f>
        <v/>
      </c>
      <c r="AG2992" s="41">
        <f>$AN2992*$W2992</f>
        <v/>
      </c>
      <c r="AH2992" s="41">
        <f>SUM($AA2992:$AG2992)</f>
        <v/>
      </c>
      <c r="AI2992" s="41">
        <f>12*($AM2992+$AN2992)</f>
        <v/>
      </c>
      <c r="AJ2992" s="41">
        <f>$AM2992*((IncMonth-1)+(13-IncMonth)*(1+$X2992))+12*$AN2992</f>
        <v/>
      </c>
      <c r="AK2992" s="41">
        <f>IF($R2992=1,N($L2992)+N($M2992),0)</f>
        <v/>
      </c>
      <c r="AL2992">
        <f>IF($C2992="","",IF(N($L2992)&lt;=0,"Basic salary missing",IF(ISNA(MATCH($C2992,Departments!$A$5:$A$54,0)),"Department not on Departments sheet",IF(AND($I2992&lt;&gt;"",NOT(ISNUMBER($I2992))),"Date of birth is text, not a date",IF(AND($K2992&lt;&gt;"",NOT(ISNUMBER($K2992))),"Contract end is text, not a date","")))))</f>
        <v/>
      </c>
      <c r="AM2992" s="41">
        <f>IF($R2992=0,0,N($L2992)*(1+$Z2992+BonusMonths/12+IF($Q2992=1,0,EOSB))+N($M2992)+(N($L2992)+SI_Gross*N($M2992))*IF($Q2992=1,SI_O,SI_E))</f>
        <v/>
      </c>
      <c r="AN2992" s="41">
        <f>IF($R2992=0,0,(IF($Q2992=1,MedO,MedE+Ticket)+Training)/12)</f>
        <v/>
      </c>
    </row>
    <row r="2993">
      <c r="I2993" s="35" t="n"/>
      <c r="J2993" s="35" t="n"/>
      <c r="K2993" s="35" t="n"/>
      <c r="L2993" s="36" t="n"/>
      <c r="M2993" s="36" t="n"/>
      <c r="P2993" s="37" t="n"/>
      <c r="Q2993" s="38">
        <f>IF($C2993="",0,IF(OR(LOWER(TRIM($G2993))="omani",LOWER(TRIM($G2993))="oman",LOWER(TRIM($G2993))="om",LOWER(TRIM($G2993))="local"),1,0))</f>
        <v/>
      </c>
      <c r="R2993" s="38">
        <f>IF($C2993="",0,IF(OR(ISNUMBER(SEARCH("resign",$N2993)),ISNUMBER(SEARCH("terminat",$N2993)),ISNUMBER(SEARCH("inactive",$N2993)),ISNUMBER(SEARCH("vacan",$N2993)),ISNUMBER(SEARCH("deceased",$N2993)),ISNUMBER(SEARCH("separated",$N2993))),0,1))</f>
        <v/>
      </c>
      <c r="S2993">
        <f>IF(OR($R2993=0,NOT(ISNUMBER($I2993))),"",IFERROR(DATEDIF($I2993,DATE(FY,1,1),"y"),""))</f>
        <v/>
      </c>
      <c r="T2993">
        <f>IF(OR($R2993=0,NOT(ISNUMBER($J2993))),"",IFERROR(DATEDIF($J2993,DATE(FY,1,1),"y"),0))</f>
        <v/>
      </c>
      <c r="U2993" s="38">
        <f>IF(OR($R2993=0,NOT(ISNUMBER($I2993))),0,IF(YEAR($I2993)+IF($Q2993=1,RetAgeO,RetAgeE)=FY,MONTH($I2993),IF(YEAR($I2993)+IF($Q2993=1,RetAgeO,RetAgeE)&lt;FY,1,0)))</f>
        <v/>
      </c>
      <c r="V2993" s="38">
        <f>IF(OR($R2993=0,NOT(ISNUMBER($K2993))),0,IF(YEAR($K2993)=FY,MONTH($K2993),IF(YEAR($K2993)&lt;FY,1,0)))</f>
        <v/>
      </c>
      <c r="W2993" s="38">
        <f>IF($R2993=0,0,MIN(12,IF(AND(ISNUMBER($O2993),$O2993&gt;=1,$O2993&lt;=12),INT($O2993),12),IF(AND(RetireExit="Yes",$U2993&gt;0),$U2993,12),IF(AND(ContractExit="Yes",$V2993&gt;0),$V2993,12)))</f>
        <v/>
      </c>
      <c r="X2993" s="37">
        <f>IF(ISNUMBER($P2993),$P2993,IncPct)</f>
        <v/>
      </c>
      <c r="Y2993" s="39">
        <f>IF($W2993=0,0,MAX(0,MIN($W2993,IncMonth-1))+MAX(0,$W2993-IncMonth+1)*(1+$X2993))</f>
        <v/>
      </c>
      <c r="Z2993" s="40">
        <f>IF($C2993="",0,IFERROR(INDEX(Departments!$B$5:$B$54,MATCH($C2993,Departments!$A$5:$A$54,0)),0))</f>
        <v/>
      </c>
      <c r="AA2993" s="41">
        <f>N($L2993)*$Y2993</f>
        <v/>
      </c>
      <c r="AB2993" s="41">
        <f>N($M2993)*$Y2993</f>
        <v/>
      </c>
      <c r="AC2993" s="41">
        <f>$AA2993*$Z2993</f>
        <v/>
      </c>
      <c r="AD2993" s="41">
        <f>$AA2993*BonusMonths/12</f>
        <v/>
      </c>
      <c r="AE2993" s="41">
        <f>($AA2993+SI_Gross*$AB2993)*IF($Q2993=1,SI_O,SI_E)</f>
        <v/>
      </c>
      <c r="AF2993" s="41">
        <f>IF($Q2993=1,0,$AA2993*EOSB)</f>
        <v/>
      </c>
      <c r="AG2993" s="41">
        <f>$AN2993*$W2993</f>
        <v/>
      </c>
      <c r="AH2993" s="41">
        <f>SUM($AA2993:$AG2993)</f>
        <v/>
      </c>
      <c r="AI2993" s="41">
        <f>12*($AM2993+$AN2993)</f>
        <v/>
      </c>
      <c r="AJ2993" s="41">
        <f>$AM2993*((IncMonth-1)+(13-IncMonth)*(1+$X2993))+12*$AN2993</f>
        <v/>
      </c>
      <c r="AK2993" s="41">
        <f>IF($R2993=1,N($L2993)+N($M2993),0)</f>
        <v/>
      </c>
      <c r="AL2993">
        <f>IF($C2993="","",IF(N($L2993)&lt;=0,"Basic salary missing",IF(ISNA(MATCH($C2993,Departments!$A$5:$A$54,0)),"Department not on Departments sheet",IF(AND($I2993&lt;&gt;"",NOT(ISNUMBER($I2993))),"Date of birth is text, not a date",IF(AND($K2993&lt;&gt;"",NOT(ISNUMBER($K2993))),"Contract end is text, not a date","")))))</f>
        <v/>
      </c>
      <c r="AM2993" s="41">
        <f>IF($R2993=0,0,N($L2993)*(1+$Z2993+BonusMonths/12+IF($Q2993=1,0,EOSB))+N($M2993)+(N($L2993)+SI_Gross*N($M2993))*IF($Q2993=1,SI_O,SI_E))</f>
        <v/>
      </c>
      <c r="AN2993" s="41">
        <f>IF($R2993=0,0,(IF($Q2993=1,MedO,MedE+Ticket)+Training)/12)</f>
        <v/>
      </c>
    </row>
    <row r="2994">
      <c r="I2994" s="35" t="n"/>
      <c r="J2994" s="35" t="n"/>
      <c r="K2994" s="35" t="n"/>
      <c r="L2994" s="36" t="n"/>
      <c r="M2994" s="36" t="n"/>
      <c r="P2994" s="37" t="n"/>
      <c r="Q2994" s="38">
        <f>IF($C2994="",0,IF(OR(LOWER(TRIM($G2994))="omani",LOWER(TRIM($G2994))="oman",LOWER(TRIM($G2994))="om",LOWER(TRIM($G2994))="local"),1,0))</f>
        <v/>
      </c>
      <c r="R2994" s="38">
        <f>IF($C2994="",0,IF(OR(ISNUMBER(SEARCH("resign",$N2994)),ISNUMBER(SEARCH("terminat",$N2994)),ISNUMBER(SEARCH("inactive",$N2994)),ISNUMBER(SEARCH("vacan",$N2994)),ISNUMBER(SEARCH("deceased",$N2994)),ISNUMBER(SEARCH("separated",$N2994))),0,1))</f>
        <v/>
      </c>
      <c r="S2994">
        <f>IF(OR($R2994=0,NOT(ISNUMBER($I2994))),"",IFERROR(DATEDIF($I2994,DATE(FY,1,1),"y"),""))</f>
        <v/>
      </c>
      <c r="T2994">
        <f>IF(OR($R2994=0,NOT(ISNUMBER($J2994))),"",IFERROR(DATEDIF($J2994,DATE(FY,1,1),"y"),0))</f>
        <v/>
      </c>
      <c r="U2994" s="38">
        <f>IF(OR($R2994=0,NOT(ISNUMBER($I2994))),0,IF(YEAR($I2994)+IF($Q2994=1,RetAgeO,RetAgeE)=FY,MONTH($I2994),IF(YEAR($I2994)+IF($Q2994=1,RetAgeO,RetAgeE)&lt;FY,1,0)))</f>
        <v/>
      </c>
      <c r="V2994" s="38">
        <f>IF(OR($R2994=0,NOT(ISNUMBER($K2994))),0,IF(YEAR($K2994)=FY,MONTH($K2994),IF(YEAR($K2994)&lt;FY,1,0)))</f>
        <v/>
      </c>
      <c r="W2994" s="38">
        <f>IF($R2994=0,0,MIN(12,IF(AND(ISNUMBER($O2994),$O2994&gt;=1,$O2994&lt;=12),INT($O2994),12),IF(AND(RetireExit="Yes",$U2994&gt;0),$U2994,12),IF(AND(ContractExit="Yes",$V2994&gt;0),$V2994,12)))</f>
        <v/>
      </c>
      <c r="X2994" s="37">
        <f>IF(ISNUMBER($P2994),$P2994,IncPct)</f>
        <v/>
      </c>
      <c r="Y2994" s="39">
        <f>IF($W2994=0,0,MAX(0,MIN($W2994,IncMonth-1))+MAX(0,$W2994-IncMonth+1)*(1+$X2994))</f>
        <v/>
      </c>
      <c r="Z2994" s="40">
        <f>IF($C2994="",0,IFERROR(INDEX(Departments!$B$5:$B$54,MATCH($C2994,Departments!$A$5:$A$54,0)),0))</f>
        <v/>
      </c>
      <c r="AA2994" s="41">
        <f>N($L2994)*$Y2994</f>
        <v/>
      </c>
      <c r="AB2994" s="41">
        <f>N($M2994)*$Y2994</f>
        <v/>
      </c>
      <c r="AC2994" s="41">
        <f>$AA2994*$Z2994</f>
        <v/>
      </c>
      <c r="AD2994" s="41">
        <f>$AA2994*BonusMonths/12</f>
        <v/>
      </c>
      <c r="AE2994" s="41">
        <f>($AA2994+SI_Gross*$AB2994)*IF($Q2994=1,SI_O,SI_E)</f>
        <v/>
      </c>
      <c r="AF2994" s="41">
        <f>IF($Q2994=1,0,$AA2994*EOSB)</f>
        <v/>
      </c>
      <c r="AG2994" s="41">
        <f>$AN2994*$W2994</f>
        <v/>
      </c>
      <c r="AH2994" s="41">
        <f>SUM($AA2994:$AG2994)</f>
        <v/>
      </c>
      <c r="AI2994" s="41">
        <f>12*($AM2994+$AN2994)</f>
        <v/>
      </c>
      <c r="AJ2994" s="41">
        <f>$AM2994*((IncMonth-1)+(13-IncMonth)*(1+$X2994))+12*$AN2994</f>
        <v/>
      </c>
      <c r="AK2994" s="41">
        <f>IF($R2994=1,N($L2994)+N($M2994),0)</f>
        <v/>
      </c>
      <c r="AL2994">
        <f>IF($C2994="","",IF(N($L2994)&lt;=0,"Basic salary missing",IF(ISNA(MATCH($C2994,Departments!$A$5:$A$54,0)),"Department not on Departments sheet",IF(AND($I2994&lt;&gt;"",NOT(ISNUMBER($I2994))),"Date of birth is text, not a date",IF(AND($K2994&lt;&gt;"",NOT(ISNUMBER($K2994))),"Contract end is text, not a date","")))))</f>
        <v/>
      </c>
      <c r="AM2994" s="41">
        <f>IF($R2994=0,0,N($L2994)*(1+$Z2994+BonusMonths/12+IF($Q2994=1,0,EOSB))+N($M2994)+(N($L2994)+SI_Gross*N($M2994))*IF($Q2994=1,SI_O,SI_E))</f>
        <v/>
      </c>
      <c r="AN2994" s="41">
        <f>IF($R2994=0,0,(IF($Q2994=1,MedO,MedE+Ticket)+Training)/12)</f>
        <v/>
      </c>
    </row>
    <row r="2995">
      <c r="I2995" s="35" t="n"/>
      <c r="J2995" s="35" t="n"/>
      <c r="K2995" s="35" t="n"/>
      <c r="L2995" s="36" t="n"/>
      <c r="M2995" s="36" t="n"/>
      <c r="P2995" s="37" t="n"/>
      <c r="Q2995" s="38">
        <f>IF($C2995="",0,IF(OR(LOWER(TRIM($G2995))="omani",LOWER(TRIM($G2995))="oman",LOWER(TRIM($G2995))="om",LOWER(TRIM($G2995))="local"),1,0))</f>
        <v/>
      </c>
      <c r="R2995" s="38">
        <f>IF($C2995="",0,IF(OR(ISNUMBER(SEARCH("resign",$N2995)),ISNUMBER(SEARCH("terminat",$N2995)),ISNUMBER(SEARCH("inactive",$N2995)),ISNUMBER(SEARCH("vacan",$N2995)),ISNUMBER(SEARCH("deceased",$N2995)),ISNUMBER(SEARCH("separated",$N2995))),0,1))</f>
        <v/>
      </c>
      <c r="S2995">
        <f>IF(OR($R2995=0,NOT(ISNUMBER($I2995))),"",IFERROR(DATEDIF($I2995,DATE(FY,1,1),"y"),""))</f>
        <v/>
      </c>
      <c r="T2995">
        <f>IF(OR($R2995=0,NOT(ISNUMBER($J2995))),"",IFERROR(DATEDIF($J2995,DATE(FY,1,1),"y"),0))</f>
        <v/>
      </c>
      <c r="U2995" s="38">
        <f>IF(OR($R2995=0,NOT(ISNUMBER($I2995))),0,IF(YEAR($I2995)+IF($Q2995=1,RetAgeO,RetAgeE)=FY,MONTH($I2995),IF(YEAR($I2995)+IF($Q2995=1,RetAgeO,RetAgeE)&lt;FY,1,0)))</f>
        <v/>
      </c>
      <c r="V2995" s="38">
        <f>IF(OR($R2995=0,NOT(ISNUMBER($K2995))),0,IF(YEAR($K2995)=FY,MONTH($K2995),IF(YEAR($K2995)&lt;FY,1,0)))</f>
        <v/>
      </c>
      <c r="W2995" s="38">
        <f>IF($R2995=0,0,MIN(12,IF(AND(ISNUMBER($O2995),$O2995&gt;=1,$O2995&lt;=12),INT($O2995),12),IF(AND(RetireExit="Yes",$U2995&gt;0),$U2995,12),IF(AND(ContractExit="Yes",$V2995&gt;0),$V2995,12)))</f>
        <v/>
      </c>
      <c r="X2995" s="37">
        <f>IF(ISNUMBER($P2995),$P2995,IncPct)</f>
        <v/>
      </c>
      <c r="Y2995" s="39">
        <f>IF($W2995=0,0,MAX(0,MIN($W2995,IncMonth-1))+MAX(0,$W2995-IncMonth+1)*(1+$X2995))</f>
        <v/>
      </c>
      <c r="Z2995" s="40">
        <f>IF($C2995="",0,IFERROR(INDEX(Departments!$B$5:$B$54,MATCH($C2995,Departments!$A$5:$A$54,0)),0))</f>
        <v/>
      </c>
      <c r="AA2995" s="41">
        <f>N($L2995)*$Y2995</f>
        <v/>
      </c>
      <c r="AB2995" s="41">
        <f>N($M2995)*$Y2995</f>
        <v/>
      </c>
      <c r="AC2995" s="41">
        <f>$AA2995*$Z2995</f>
        <v/>
      </c>
      <c r="AD2995" s="41">
        <f>$AA2995*BonusMonths/12</f>
        <v/>
      </c>
      <c r="AE2995" s="41">
        <f>($AA2995+SI_Gross*$AB2995)*IF($Q2995=1,SI_O,SI_E)</f>
        <v/>
      </c>
      <c r="AF2995" s="41">
        <f>IF($Q2995=1,0,$AA2995*EOSB)</f>
        <v/>
      </c>
      <c r="AG2995" s="41">
        <f>$AN2995*$W2995</f>
        <v/>
      </c>
      <c r="AH2995" s="41">
        <f>SUM($AA2995:$AG2995)</f>
        <v/>
      </c>
      <c r="AI2995" s="41">
        <f>12*($AM2995+$AN2995)</f>
        <v/>
      </c>
      <c r="AJ2995" s="41">
        <f>$AM2995*((IncMonth-1)+(13-IncMonth)*(1+$X2995))+12*$AN2995</f>
        <v/>
      </c>
      <c r="AK2995" s="41">
        <f>IF($R2995=1,N($L2995)+N($M2995),0)</f>
        <v/>
      </c>
      <c r="AL2995">
        <f>IF($C2995="","",IF(N($L2995)&lt;=0,"Basic salary missing",IF(ISNA(MATCH($C2995,Departments!$A$5:$A$54,0)),"Department not on Departments sheet",IF(AND($I2995&lt;&gt;"",NOT(ISNUMBER($I2995))),"Date of birth is text, not a date",IF(AND($K2995&lt;&gt;"",NOT(ISNUMBER($K2995))),"Contract end is text, not a date","")))))</f>
        <v/>
      </c>
      <c r="AM2995" s="41">
        <f>IF($R2995=0,0,N($L2995)*(1+$Z2995+BonusMonths/12+IF($Q2995=1,0,EOSB))+N($M2995)+(N($L2995)+SI_Gross*N($M2995))*IF($Q2995=1,SI_O,SI_E))</f>
        <v/>
      </c>
      <c r="AN2995" s="41">
        <f>IF($R2995=0,0,(IF($Q2995=1,MedO,MedE+Ticket)+Training)/12)</f>
        <v/>
      </c>
    </row>
    <row r="2996">
      <c r="I2996" s="35" t="n"/>
      <c r="J2996" s="35" t="n"/>
      <c r="K2996" s="35" t="n"/>
      <c r="L2996" s="36" t="n"/>
      <c r="M2996" s="36" t="n"/>
      <c r="P2996" s="37" t="n"/>
      <c r="Q2996" s="38">
        <f>IF($C2996="",0,IF(OR(LOWER(TRIM($G2996))="omani",LOWER(TRIM($G2996))="oman",LOWER(TRIM($G2996))="om",LOWER(TRIM($G2996))="local"),1,0))</f>
        <v/>
      </c>
      <c r="R2996" s="38">
        <f>IF($C2996="",0,IF(OR(ISNUMBER(SEARCH("resign",$N2996)),ISNUMBER(SEARCH("terminat",$N2996)),ISNUMBER(SEARCH("inactive",$N2996)),ISNUMBER(SEARCH("vacan",$N2996)),ISNUMBER(SEARCH("deceased",$N2996)),ISNUMBER(SEARCH("separated",$N2996))),0,1))</f>
        <v/>
      </c>
      <c r="S2996">
        <f>IF(OR($R2996=0,NOT(ISNUMBER($I2996))),"",IFERROR(DATEDIF($I2996,DATE(FY,1,1),"y"),""))</f>
        <v/>
      </c>
      <c r="T2996">
        <f>IF(OR($R2996=0,NOT(ISNUMBER($J2996))),"",IFERROR(DATEDIF($J2996,DATE(FY,1,1),"y"),0))</f>
        <v/>
      </c>
      <c r="U2996" s="38">
        <f>IF(OR($R2996=0,NOT(ISNUMBER($I2996))),0,IF(YEAR($I2996)+IF($Q2996=1,RetAgeO,RetAgeE)=FY,MONTH($I2996),IF(YEAR($I2996)+IF($Q2996=1,RetAgeO,RetAgeE)&lt;FY,1,0)))</f>
        <v/>
      </c>
      <c r="V2996" s="38">
        <f>IF(OR($R2996=0,NOT(ISNUMBER($K2996))),0,IF(YEAR($K2996)=FY,MONTH($K2996),IF(YEAR($K2996)&lt;FY,1,0)))</f>
        <v/>
      </c>
      <c r="W2996" s="38">
        <f>IF($R2996=0,0,MIN(12,IF(AND(ISNUMBER($O2996),$O2996&gt;=1,$O2996&lt;=12),INT($O2996),12),IF(AND(RetireExit="Yes",$U2996&gt;0),$U2996,12),IF(AND(ContractExit="Yes",$V2996&gt;0),$V2996,12)))</f>
        <v/>
      </c>
      <c r="X2996" s="37">
        <f>IF(ISNUMBER($P2996),$P2996,IncPct)</f>
        <v/>
      </c>
      <c r="Y2996" s="39">
        <f>IF($W2996=0,0,MAX(0,MIN($W2996,IncMonth-1))+MAX(0,$W2996-IncMonth+1)*(1+$X2996))</f>
        <v/>
      </c>
      <c r="Z2996" s="40">
        <f>IF($C2996="",0,IFERROR(INDEX(Departments!$B$5:$B$54,MATCH($C2996,Departments!$A$5:$A$54,0)),0))</f>
        <v/>
      </c>
      <c r="AA2996" s="41">
        <f>N($L2996)*$Y2996</f>
        <v/>
      </c>
      <c r="AB2996" s="41">
        <f>N($M2996)*$Y2996</f>
        <v/>
      </c>
      <c r="AC2996" s="41">
        <f>$AA2996*$Z2996</f>
        <v/>
      </c>
      <c r="AD2996" s="41">
        <f>$AA2996*BonusMonths/12</f>
        <v/>
      </c>
      <c r="AE2996" s="41">
        <f>($AA2996+SI_Gross*$AB2996)*IF($Q2996=1,SI_O,SI_E)</f>
        <v/>
      </c>
      <c r="AF2996" s="41">
        <f>IF($Q2996=1,0,$AA2996*EOSB)</f>
        <v/>
      </c>
      <c r="AG2996" s="41">
        <f>$AN2996*$W2996</f>
        <v/>
      </c>
      <c r="AH2996" s="41">
        <f>SUM($AA2996:$AG2996)</f>
        <v/>
      </c>
      <c r="AI2996" s="41">
        <f>12*($AM2996+$AN2996)</f>
        <v/>
      </c>
      <c r="AJ2996" s="41">
        <f>$AM2996*((IncMonth-1)+(13-IncMonth)*(1+$X2996))+12*$AN2996</f>
        <v/>
      </c>
      <c r="AK2996" s="41">
        <f>IF($R2996=1,N($L2996)+N($M2996),0)</f>
        <v/>
      </c>
      <c r="AL2996">
        <f>IF($C2996="","",IF(N($L2996)&lt;=0,"Basic salary missing",IF(ISNA(MATCH($C2996,Departments!$A$5:$A$54,0)),"Department not on Departments sheet",IF(AND($I2996&lt;&gt;"",NOT(ISNUMBER($I2996))),"Date of birth is text, not a date",IF(AND($K2996&lt;&gt;"",NOT(ISNUMBER($K2996))),"Contract end is text, not a date","")))))</f>
        <v/>
      </c>
      <c r="AM2996" s="41">
        <f>IF($R2996=0,0,N($L2996)*(1+$Z2996+BonusMonths/12+IF($Q2996=1,0,EOSB))+N($M2996)+(N($L2996)+SI_Gross*N($M2996))*IF($Q2996=1,SI_O,SI_E))</f>
        <v/>
      </c>
      <c r="AN2996" s="41">
        <f>IF($R2996=0,0,(IF($Q2996=1,MedO,MedE+Ticket)+Training)/12)</f>
        <v/>
      </c>
    </row>
    <row r="2997">
      <c r="I2997" s="35" t="n"/>
      <c r="J2997" s="35" t="n"/>
      <c r="K2997" s="35" t="n"/>
      <c r="L2997" s="36" t="n"/>
      <c r="M2997" s="36" t="n"/>
      <c r="P2997" s="37" t="n"/>
      <c r="Q2997" s="38">
        <f>IF($C2997="",0,IF(OR(LOWER(TRIM($G2997))="omani",LOWER(TRIM($G2997))="oman",LOWER(TRIM($G2997))="om",LOWER(TRIM($G2997))="local"),1,0))</f>
        <v/>
      </c>
      <c r="R2997" s="38">
        <f>IF($C2997="",0,IF(OR(ISNUMBER(SEARCH("resign",$N2997)),ISNUMBER(SEARCH("terminat",$N2997)),ISNUMBER(SEARCH("inactive",$N2997)),ISNUMBER(SEARCH("vacan",$N2997)),ISNUMBER(SEARCH("deceased",$N2997)),ISNUMBER(SEARCH("separated",$N2997))),0,1))</f>
        <v/>
      </c>
      <c r="S2997">
        <f>IF(OR($R2997=0,NOT(ISNUMBER($I2997))),"",IFERROR(DATEDIF($I2997,DATE(FY,1,1),"y"),""))</f>
        <v/>
      </c>
      <c r="T2997">
        <f>IF(OR($R2997=0,NOT(ISNUMBER($J2997))),"",IFERROR(DATEDIF($J2997,DATE(FY,1,1),"y"),0))</f>
        <v/>
      </c>
      <c r="U2997" s="38">
        <f>IF(OR($R2997=0,NOT(ISNUMBER($I2997))),0,IF(YEAR($I2997)+IF($Q2997=1,RetAgeO,RetAgeE)=FY,MONTH($I2997),IF(YEAR($I2997)+IF($Q2997=1,RetAgeO,RetAgeE)&lt;FY,1,0)))</f>
        <v/>
      </c>
      <c r="V2997" s="38">
        <f>IF(OR($R2997=0,NOT(ISNUMBER($K2997))),0,IF(YEAR($K2997)=FY,MONTH($K2997),IF(YEAR($K2997)&lt;FY,1,0)))</f>
        <v/>
      </c>
      <c r="W2997" s="38">
        <f>IF($R2997=0,0,MIN(12,IF(AND(ISNUMBER($O2997),$O2997&gt;=1,$O2997&lt;=12),INT($O2997),12),IF(AND(RetireExit="Yes",$U2997&gt;0),$U2997,12),IF(AND(ContractExit="Yes",$V2997&gt;0),$V2997,12)))</f>
        <v/>
      </c>
      <c r="X2997" s="37">
        <f>IF(ISNUMBER($P2997),$P2997,IncPct)</f>
        <v/>
      </c>
      <c r="Y2997" s="39">
        <f>IF($W2997=0,0,MAX(0,MIN($W2997,IncMonth-1))+MAX(0,$W2997-IncMonth+1)*(1+$X2997))</f>
        <v/>
      </c>
      <c r="Z2997" s="40">
        <f>IF($C2997="",0,IFERROR(INDEX(Departments!$B$5:$B$54,MATCH($C2997,Departments!$A$5:$A$54,0)),0))</f>
        <v/>
      </c>
      <c r="AA2997" s="41">
        <f>N($L2997)*$Y2997</f>
        <v/>
      </c>
      <c r="AB2997" s="41">
        <f>N($M2997)*$Y2997</f>
        <v/>
      </c>
      <c r="AC2997" s="41">
        <f>$AA2997*$Z2997</f>
        <v/>
      </c>
      <c r="AD2997" s="41">
        <f>$AA2997*BonusMonths/12</f>
        <v/>
      </c>
      <c r="AE2997" s="41">
        <f>($AA2997+SI_Gross*$AB2997)*IF($Q2997=1,SI_O,SI_E)</f>
        <v/>
      </c>
      <c r="AF2997" s="41">
        <f>IF($Q2997=1,0,$AA2997*EOSB)</f>
        <v/>
      </c>
      <c r="AG2997" s="41">
        <f>$AN2997*$W2997</f>
        <v/>
      </c>
      <c r="AH2997" s="41">
        <f>SUM($AA2997:$AG2997)</f>
        <v/>
      </c>
      <c r="AI2997" s="41">
        <f>12*($AM2997+$AN2997)</f>
        <v/>
      </c>
      <c r="AJ2997" s="41">
        <f>$AM2997*((IncMonth-1)+(13-IncMonth)*(1+$X2997))+12*$AN2997</f>
        <v/>
      </c>
      <c r="AK2997" s="41">
        <f>IF($R2997=1,N($L2997)+N($M2997),0)</f>
        <v/>
      </c>
      <c r="AL2997">
        <f>IF($C2997="","",IF(N($L2997)&lt;=0,"Basic salary missing",IF(ISNA(MATCH($C2997,Departments!$A$5:$A$54,0)),"Department not on Departments sheet",IF(AND($I2997&lt;&gt;"",NOT(ISNUMBER($I2997))),"Date of birth is text, not a date",IF(AND($K2997&lt;&gt;"",NOT(ISNUMBER($K2997))),"Contract end is text, not a date","")))))</f>
        <v/>
      </c>
      <c r="AM2997" s="41">
        <f>IF($R2997=0,0,N($L2997)*(1+$Z2997+BonusMonths/12+IF($Q2997=1,0,EOSB))+N($M2997)+(N($L2997)+SI_Gross*N($M2997))*IF($Q2997=1,SI_O,SI_E))</f>
        <v/>
      </c>
      <c r="AN2997" s="41">
        <f>IF($R2997=0,0,(IF($Q2997=1,MedO,MedE+Ticket)+Training)/12)</f>
        <v/>
      </c>
    </row>
    <row r="2998">
      <c r="I2998" s="35" t="n"/>
      <c r="J2998" s="35" t="n"/>
      <c r="K2998" s="35" t="n"/>
      <c r="L2998" s="36" t="n"/>
      <c r="M2998" s="36" t="n"/>
      <c r="P2998" s="37" t="n"/>
      <c r="Q2998" s="38">
        <f>IF($C2998="",0,IF(OR(LOWER(TRIM($G2998))="omani",LOWER(TRIM($G2998))="oman",LOWER(TRIM($G2998))="om",LOWER(TRIM($G2998))="local"),1,0))</f>
        <v/>
      </c>
      <c r="R2998" s="38">
        <f>IF($C2998="",0,IF(OR(ISNUMBER(SEARCH("resign",$N2998)),ISNUMBER(SEARCH("terminat",$N2998)),ISNUMBER(SEARCH("inactive",$N2998)),ISNUMBER(SEARCH("vacan",$N2998)),ISNUMBER(SEARCH("deceased",$N2998)),ISNUMBER(SEARCH("separated",$N2998))),0,1))</f>
        <v/>
      </c>
      <c r="S2998">
        <f>IF(OR($R2998=0,NOT(ISNUMBER($I2998))),"",IFERROR(DATEDIF($I2998,DATE(FY,1,1),"y"),""))</f>
        <v/>
      </c>
      <c r="T2998">
        <f>IF(OR($R2998=0,NOT(ISNUMBER($J2998))),"",IFERROR(DATEDIF($J2998,DATE(FY,1,1),"y"),0))</f>
        <v/>
      </c>
      <c r="U2998" s="38">
        <f>IF(OR($R2998=0,NOT(ISNUMBER($I2998))),0,IF(YEAR($I2998)+IF($Q2998=1,RetAgeO,RetAgeE)=FY,MONTH($I2998),IF(YEAR($I2998)+IF($Q2998=1,RetAgeO,RetAgeE)&lt;FY,1,0)))</f>
        <v/>
      </c>
      <c r="V2998" s="38">
        <f>IF(OR($R2998=0,NOT(ISNUMBER($K2998))),0,IF(YEAR($K2998)=FY,MONTH($K2998),IF(YEAR($K2998)&lt;FY,1,0)))</f>
        <v/>
      </c>
      <c r="W2998" s="38">
        <f>IF($R2998=0,0,MIN(12,IF(AND(ISNUMBER($O2998),$O2998&gt;=1,$O2998&lt;=12),INT($O2998),12),IF(AND(RetireExit="Yes",$U2998&gt;0),$U2998,12),IF(AND(ContractExit="Yes",$V2998&gt;0),$V2998,12)))</f>
        <v/>
      </c>
      <c r="X2998" s="37">
        <f>IF(ISNUMBER($P2998),$P2998,IncPct)</f>
        <v/>
      </c>
      <c r="Y2998" s="39">
        <f>IF($W2998=0,0,MAX(0,MIN($W2998,IncMonth-1))+MAX(0,$W2998-IncMonth+1)*(1+$X2998))</f>
        <v/>
      </c>
      <c r="Z2998" s="40">
        <f>IF($C2998="",0,IFERROR(INDEX(Departments!$B$5:$B$54,MATCH($C2998,Departments!$A$5:$A$54,0)),0))</f>
        <v/>
      </c>
      <c r="AA2998" s="41">
        <f>N($L2998)*$Y2998</f>
        <v/>
      </c>
      <c r="AB2998" s="41">
        <f>N($M2998)*$Y2998</f>
        <v/>
      </c>
      <c r="AC2998" s="41">
        <f>$AA2998*$Z2998</f>
        <v/>
      </c>
      <c r="AD2998" s="41">
        <f>$AA2998*BonusMonths/12</f>
        <v/>
      </c>
      <c r="AE2998" s="41">
        <f>($AA2998+SI_Gross*$AB2998)*IF($Q2998=1,SI_O,SI_E)</f>
        <v/>
      </c>
      <c r="AF2998" s="41">
        <f>IF($Q2998=1,0,$AA2998*EOSB)</f>
        <v/>
      </c>
      <c r="AG2998" s="41">
        <f>$AN2998*$W2998</f>
        <v/>
      </c>
      <c r="AH2998" s="41">
        <f>SUM($AA2998:$AG2998)</f>
        <v/>
      </c>
      <c r="AI2998" s="41">
        <f>12*($AM2998+$AN2998)</f>
        <v/>
      </c>
      <c r="AJ2998" s="41">
        <f>$AM2998*((IncMonth-1)+(13-IncMonth)*(1+$X2998))+12*$AN2998</f>
        <v/>
      </c>
      <c r="AK2998" s="41">
        <f>IF($R2998=1,N($L2998)+N($M2998),0)</f>
        <v/>
      </c>
      <c r="AL2998">
        <f>IF($C2998="","",IF(N($L2998)&lt;=0,"Basic salary missing",IF(ISNA(MATCH($C2998,Departments!$A$5:$A$54,0)),"Department not on Departments sheet",IF(AND($I2998&lt;&gt;"",NOT(ISNUMBER($I2998))),"Date of birth is text, not a date",IF(AND($K2998&lt;&gt;"",NOT(ISNUMBER($K2998))),"Contract end is text, not a date","")))))</f>
        <v/>
      </c>
      <c r="AM2998" s="41">
        <f>IF($R2998=0,0,N($L2998)*(1+$Z2998+BonusMonths/12+IF($Q2998=1,0,EOSB))+N($M2998)+(N($L2998)+SI_Gross*N($M2998))*IF($Q2998=1,SI_O,SI_E))</f>
        <v/>
      </c>
      <c r="AN2998" s="41">
        <f>IF($R2998=0,0,(IF($Q2998=1,MedO,MedE+Ticket)+Training)/12)</f>
        <v/>
      </c>
    </row>
    <row r="2999">
      <c r="I2999" s="35" t="n"/>
      <c r="J2999" s="35" t="n"/>
      <c r="K2999" s="35" t="n"/>
      <c r="L2999" s="36" t="n"/>
      <c r="M2999" s="36" t="n"/>
      <c r="P2999" s="37" t="n"/>
      <c r="Q2999" s="38">
        <f>IF($C2999="",0,IF(OR(LOWER(TRIM($G2999))="omani",LOWER(TRIM($G2999))="oman",LOWER(TRIM($G2999))="om",LOWER(TRIM($G2999))="local"),1,0))</f>
        <v/>
      </c>
      <c r="R2999" s="38">
        <f>IF($C2999="",0,IF(OR(ISNUMBER(SEARCH("resign",$N2999)),ISNUMBER(SEARCH("terminat",$N2999)),ISNUMBER(SEARCH("inactive",$N2999)),ISNUMBER(SEARCH("vacan",$N2999)),ISNUMBER(SEARCH("deceased",$N2999)),ISNUMBER(SEARCH("separated",$N2999))),0,1))</f>
        <v/>
      </c>
      <c r="S2999">
        <f>IF(OR($R2999=0,NOT(ISNUMBER($I2999))),"",IFERROR(DATEDIF($I2999,DATE(FY,1,1),"y"),""))</f>
        <v/>
      </c>
      <c r="T2999">
        <f>IF(OR($R2999=0,NOT(ISNUMBER($J2999))),"",IFERROR(DATEDIF($J2999,DATE(FY,1,1),"y"),0))</f>
        <v/>
      </c>
      <c r="U2999" s="38">
        <f>IF(OR($R2999=0,NOT(ISNUMBER($I2999))),0,IF(YEAR($I2999)+IF($Q2999=1,RetAgeO,RetAgeE)=FY,MONTH($I2999),IF(YEAR($I2999)+IF($Q2999=1,RetAgeO,RetAgeE)&lt;FY,1,0)))</f>
        <v/>
      </c>
      <c r="V2999" s="38">
        <f>IF(OR($R2999=0,NOT(ISNUMBER($K2999))),0,IF(YEAR($K2999)=FY,MONTH($K2999),IF(YEAR($K2999)&lt;FY,1,0)))</f>
        <v/>
      </c>
      <c r="W2999" s="38">
        <f>IF($R2999=0,0,MIN(12,IF(AND(ISNUMBER($O2999),$O2999&gt;=1,$O2999&lt;=12),INT($O2999),12),IF(AND(RetireExit="Yes",$U2999&gt;0),$U2999,12),IF(AND(ContractExit="Yes",$V2999&gt;0),$V2999,12)))</f>
        <v/>
      </c>
      <c r="X2999" s="37">
        <f>IF(ISNUMBER($P2999),$P2999,IncPct)</f>
        <v/>
      </c>
      <c r="Y2999" s="39">
        <f>IF($W2999=0,0,MAX(0,MIN($W2999,IncMonth-1))+MAX(0,$W2999-IncMonth+1)*(1+$X2999))</f>
        <v/>
      </c>
      <c r="Z2999" s="40">
        <f>IF($C2999="",0,IFERROR(INDEX(Departments!$B$5:$B$54,MATCH($C2999,Departments!$A$5:$A$54,0)),0))</f>
        <v/>
      </c>
      <c r="AA2999" s="41">
        <f>N($L2999)*$Y2999</f>
        <v/>
      </c>
      <c r="AB2999" s="41">
        <f>N($M2999)*$Y2999</f>
        <v/>
      </c>
      <c r="AC2999" s="41">
        <f>$AA2999*$Z2999</f>
        <v/>
      </c>
      <c r="AD2999" s="41">
        <f>$AA2999*BonusMonths/12</f>
        <v/>
      </c>
      <c r="AE2999" s="41">
        <f>($AA2999+SI_Gross*$AB2999)*IF($Q2999=1,SI_O,SI_E)</f>
        <v/>
      </c>
      <c r="AF2999" s="41">
        <f>IF($Q2999=1,0,$AA2999*EOSB)</f>
        <v/>
      </c>
      <c r="AG2999" s="41">
        <f>$AN2999*$W2999</f>
        <v/>
      </c>
      <c r="AH2999" s="41">
        <f>SUM($AA2999:$AG2999)</f>
        <v/>
      </c>
      <c r="AI2999" s="41">
        <f>12*($AM2999+$AN2999)</f>
        <v/>
      </c>
      <c r="AJ2999" s="41">
        <f>$AM2999*((IncMonth-1)+(13-IncMonth)*(1+$X2999))+12*$AN2999</f>
        <v/>
      </c>
      <c r="AK2999" s="41">
        <f>IF($R2999=1,N($L2999)+N($M2999),0)</f>
        <v/>
      </c>
      <c r="AL2999">
        <f>IF($C2999="","",IF(N($L2999)&lt;=0,"Basic salary missing",IF(ISNA(MATCH($C2999,Departments!$A$5:$A$54,0)),"Department not on Departments sheet",IF(AND($I2999&lt;&gt;"",NOT(ISNUMBER($I2999))),"Date of birth is text, not a date",IF(AND($K2999&lt;&gt;"",NOT(ISNUMBER($K2999))),"Contract end is text, not a date","")))))</f>
        <v/>
      </c>
      <c r="AM2999" s="41">
        <f>IF($R2999=0,0,N($L2999)*(1+$Z2999+BonusMonths/12+IF($Q2999=1,0,EOSB))+N($M2999)+(N($L2999)+SI_Gross*N($M2999))*IF($Q2999=1,SI_O,SI_E))</f>
        <v/>
      </c>
      <c r="AN2999" s="41">
        <f>IF($R2999=0,0,(IF($Q2999=1,MedO,MedE+Ticket)+Training)/12)</f>
        <v/>
      </c>
    </row>
    <row r="3000">
      <c r="I3000" s="35" t="n"/>
      <c r="J3000" s="35" t="n"/>
      <c r="K3000" s="35" t="n"/>
      <c r="L3000" s="36" t="n"/>
      <c r="M3000" s="36" t="n"/>
      <c r="P3000" s="37" t="n"/>
      <c r="Q3000" s="38">
        <f>IF($C3000="",0,IF(OR(LOWER(TRIM($G3000))="omani",LOWER(TRIM($G3000))="oman",LOWER(TRIM($G3000))="om",LOWER(TRIM($G3000))="local"),1,0))</f>
        <v/>
      </c>
      <c r="R3000" s="38">
        <f>IF($C3000="",0,IF(OR(ISNUMBER(SEARCH("resign",$N3000)),ISNUMBER(SEARCH("terminat",$N3000)),ISNUMBER(SEARCH("inactive",$N3000)),ISNUMBER(SEARCH("vacan",$N3000)),ISNUMBER(SEARCH("deceased",$N3000)),ISNUMBER(SEARCH("separated",$N3000))),0,1))</f>
        <v/>
      </c>
      <c r="S3000">
        <f>IF(OR($R3000=0,NOT(ISNUMBER($I3000))),"",IFERROR(DATEDIF($I3000,DATE(FY,1,1),"y"),""))</f>
        <v/>
      </c>
      <c r="T3000">
        <f>IF(OR($R3000=0,NOT(ISNUMBER($J3000))),"",IFERROR(DATEDIF($J3000,DATE(FY,1,1),"y"),0))</f>
        <v/>
      </c>
      <c r="U3000" s="38">
        <f>IF(OR($R3000=0,NOT(ISNUMBER($I3000))),0,IF(YEAR($I3000)+IF($Q3000=1,RetAgeO,RetAgeE)=FY,MONTH($I3000),IF(YEAR($I3000)+IF($Q3000=1,RetAgeO,RetAgeE)&lt;FY,1,0)))</f>
        <v/>
      </c>
      <c r="V3000" s="38">
        <f>IF(OR($R3000=0,NOT(ISNUMBER($K3000))),0,IF(YEAR($K3000)=FY,MONTH($K3000),IF(YEAR($K3000)&lt;FY,1,0)))</f>
        <v/>
      </c>
      <c r="W3000" s="38">
        <f>IF($R3000=0,0,MIN(12,IF(AND(ISNUMBER($O3000),$O3000&gt;=1,$O3000&lt;=12),INT($O3000),12),IF(AND(RetireExit="Yes",$U3000&gt;0),$U3000,12),IF(AND(ContractExit="Yes",$V3000&gt;0),$V3000,12)))</f>
        <v/>
      </c>
      <c r="X3000" s="37">
        <f>IF(ISNUMBER($P3000),$P3000,IncPct)</f>
        <v/>
      </c>
      <c r="Y3000" s="39">
        <f>IF($W3000=0,0,MAX(0,MIN($W3000,IncMonth-1))+MAX(0,$W3000-IncMonth+1)*(1+$X3000))</f>
        <v/>
      </c>
      <c r="Z3000" s="40">
        <f>IF($C3000="",0,IFERROR(INDEX(Departments!$B$5:$B$54,MATCH($C3000,Departments!$A$5:$A$54,0)),0))</f>
        <v/>
      </c>
      <c r="AA3000" s="41">
        <f>N($L3000)*$Y3000</f>
        <v/>
      </c>
      <c r="AB3000" s="41">
        <f>N($M3000)*$Y3000</f>
        <v/>
      </c>
      <c r="AC3000" s="41">
        <f>$AA3000*$Z3000</f>
        <v/>
      </c>
      <c r="AD3000" s="41">
        <f>$AA3000*BonusMonths/12</f>
        <v/>
      </c>
      <c r="AE3000" s="41">
        <f>($AA3000+SI_Gross*$AB3000)*IF($Q3000=1,SI_O,SI_E)</f>
        <v/>
      </c>
      <c r="AF3000" s="41">
        <f>IF($Q3000=1,0,$AA3000*EOSB)</f>
        <v/>
      </c>
      <c r="AG3000" s="41">
        <f>$AN3000*$W3000</f>
        <v/>
      </c>
      <c r="AH3000" s="41">
        <f>SUM($AA3000:$AG3000)</f>
        <v/>
      </c>
      <c r="AI3000" s="41">
        <f>12*($AM3000+$AN3000)</f>
        <v/>
      </c>
      <c r="AJ3000" s="41">
        <f>$AM3000*((IncMonth-1)+(13-IncMonth)*(1+$X3000))+12*$AN3000</f>
        <v/>
      </c>
      <c r="AK3000" s="41">
        <f>IF($R3000=1,N($L3000)+N($M3000),0)</f>
        <v/>
      </c>
      <c r="AL3000">
        <f>IF($C3000="","",IF(N($L3000)&lt;=0,"Basic salary missing",IF(ISNA(MATCH($C3000,Departments!$A$5:$A$54,0)),"Department not on Departments sheet",IF(AND($I3000&lt;&gt;"",NOT(ISNUMBER($I3000))),"Date of birth is text, not a date",IF(AND($K3000&lt;&gt;"",NOT(ISNUMBER($K3000))),"Contract end is text, not a date","")))))</f>
        <v/>
      </c>
      <c r="AM3000" s="41">
        <f>IF($R3000=0,0,N($L3000)*(1+$Z3000+BonusMonths/12+IF($Q3000=1,0,EOSB))+N($M3000)+(N($L3000)+SI_Gross*N($M3000))*IF($Q3000=1,SI_O,SI_E))</f>
        <v/>
      </c>
      <c r="AN3000" s="41">
        <f>IF($R3000=0,0,(IF($Q3000=1,MedO,MedE+Ticket)+Training)/12)</f>
        <v/>
      </c>
    </row>
    <row r="3001">
      <c r="I3001" s="35" t="n"/>
      <c r="J3001" s="35" t="n"/>
      <c r="K3001" s="35" t="n"/>
      <c r="L3001" s="36" t="n"/>
      <c r="M3001" s="36" t="n"/>
      <c r="P3001" s="37" t="n"/>
      <c r="Q3001" s="38">
        <f>IF($C3001="",0,IF(OR(LOWER(TRIM($G3001))="omani",LOWER(TRIM($G3001))="oman",LOWER(TRIM($G3001))="om",LOWER(TRIM($G3001))="local"),1,0))</f>
        <v/>
      </c>
      <c r="R3001" s="38">
        <f>IF($C3001="",0,IF(OR(ISNUMBER(SEARCH("resign",$N3001)),ISNUMBER(SEARCH("terminat",$N3001)),ISNUMBER(SEARCH("inactive",$N3001)),ISNUMBER(SEARCH("vacan",$N3001)),ISNUMBER(SEARCH("deceased",$N3001)),ISNUMBER(SEARCH("separated",$N3001))),0,1))</f>
        <v/>
      </c>
      <c r="S3001">
        <f>IF(OR($R3001=0,NOT(ISNUMBER($I3001))),"",IFERROR(DATEDIF($I3001,DATE(FY,1,1),"y"),""))</f>
        <v/>
      </c>
      <c r="T3001">
        <f>IF(OR($R3001=0,NOT(ISNUMBER($J3001))),"",IFERROR(DATEDIF($J3001,DATE(FY,1,1),"y"),0))</f>
        <v/>
      </c>
      <c r="U3001" s="38">
        <f>IF(OR($R3001=0,NOT(ISNUMBER($I3001))),0,IF(YEAR($I3001)+IF($Q3001=1,RetAgeO,RetAgeE)=FY,MONTH($I3001),IF(YEAR($I3001)+IF($Q3001=1,RetAgeO,RetAgeE)&lt;FY,1,0)))</f>
        <v/>
      </c>
      <c r="V3001" s="38">
        <f>IF(OR($R3001=0,NOT(ISNUMBER($K3001))),0,IF(YEAR($K3001)=FY,MONTH($K3001),IF(YEAR($K3001)&lt;FY,1,0)))</f>
        <v/>
      </c>
      <c r="W3001" s="38">
        <f>IF($R3001=0,0,MIN(12,IF(AND(ISNUMBER($O3001),$O3001&gt;=1,$O3001&lt;=12),INT($O3001),12),IF(AND(RetireExit="Yes",$U3001&gt;0),$U3001,12),IF(AND(ContractExit="Yes",$V3001&gt;0),$V3001,12)))</f>
        <v/>
      </c>
      <c r="X3001" s="37">
        <f>IF(ISNUMBER($P3001),$P3001,IncPct)</f>
        <v/>
      </c>
      <c r="Y3001" s="39">
        <f>IF($W3001=0,0,MAX(0,MIN($W3001,IncMonth-1))+MAX(0,$W3001-IncMonth+1)*(1+$X3001))</f>
        <v/>
      </c>
      <c r="Z3001" s="40">
        <f>IF($C3001="",0,IFERROR(INDEX(Departments!$B$5:$B$54,MATCH($C3001,Departments!$A$5:$A$54,0)),0))</f>
        <v/>
      </c>
      <c r="AA3001" s="41">
        <f>N($L3001)*$Y3001</f>
        <v/>
      </c>
      <c r="AB3001" s="41">
        <f>N($M3001)*$Y3001</f>
        <v/>
      </c>
      <c r="AC3001" s="41">
        <f>$AA3001*$Z3001</f>
        <v/>
      </c>
      <c r="AD3001" s="41">
        <f>$AA3001*BonusMonths/12</f>
        <v/>
      </c>
      <c r="AE3001" s="41">
        <f>($AA3001+SI_Gross*$AB3001)*IF($Q3001=1,SI_O,SI_E)</f>
        <v/>
      </c>
      <c r="AF3001" s="41">
        <f>IF($Q3001=1,0,$AA3001*EOSB)</f>
        <v/>
      </c>
      <c r="AG3001" s="41">
        <f>$AN3001*$W3001</f>
        <v/>
      </c>
      <c r="AH3001" s="41">
        <f>SUM($AA3001:$AG3001)</f>
        <v/>
      </c>
      <c r="AI3001" s="41">
        <f>12*($AM3001+$AN3001)</f>
        <v/>
      </c>
      <c r="AJ3001" s="41">
        <f>$AM3001*((IncMonth-1)+(13-IncMonth)*(1+$X3001))+12*$AN3001</f>
        <v/>
      </c>
      <c r="AK3001" s="41">
        <f>IF($R3001=1,N($L3001)+N($M3001),0)</f>
        <v/>
      </c>
      <c r="AL3001">
        <f>IF($C3001="","",IF(N($L3001)&lt;=0,"Basic salary missing",IF(ISNA(MATCH($C3001,Departments!$A$5:$A$54,0)),"Department not on Departments sheet",IF(AND($I3001&lt;&gt;"",NOT(ISNUMBER($I3001))),"Date of birth is text, not a date",IF(AND($K3001&lt;&gt;"",NOT(ISNUMBER($K3001))),"Contract end is text, not a date","")))))</f>
        <v/>
      </c>
      <c r="AM3001" s="41">
        <f>IF($R3001=0,0,N($L3001)*(1+$Z3001+BonusMonths/12+IF($Q3001=1,0,EOSB))+N($M3001)+(N($L3001)+SI_Gross*N($M3001))*IF($Q3001=1,SI_O,SI_E))</f>
        <v/>
      </c>
      <c r="AN3001" s="41">
        <f>IF($R3001=0,0,(IF($Q3001=1,MedO,MedE+Ticket)+Training)/12)</f>
        <v/>
      </c>
    </row>
    <row r="3002">
      <c r="I3002" s="35" t="n"/>
      <c r="J3002" s="35" t="n"/>
      <c r="K3002" s="35" t="n"/>
      <c r="L3002" s="36" t="n"/>
      <c r="M3002" s="36" t="n"/>
      <c r="P3002" s="37" t="n"/>
      <c r="Q3002" s="38">
        <f>IF($C3002="",0,IF(OR(LOWER(TRIM($G3002))="omani",LOWER(TRIM($G3002))="oman",LOWER(TRIM($G3002))="om",LOWER(TRIM($G3002))="local"),1,0))</f>
        <v/>
      </c>
      <c r="R3002" s="38">
        <f>IF($C3002="",0,IF(OR(ISNUMBER(SEARCH("resign",$N3002)),ISNUMBER(SEARCH("terminat",$N3002)),ISNUMBER(SEARCH("inactive",$N3002)),ISNUMBER(SEARCH("vacan",$N3002)),ISNUMBER(SEARCH("deceased",$N3002)),ISNUMBER(SEARCH("separated",$N3002))),0,1))</f>
        <v/>
      </c>
      <c r="S3002">
        <f>IF(OR($R3002=0,NOT(ISNUMBER($I3002))),"",IFERROR(DATEDIF($I3002,DATE(FY,1,1),"y"),""))</f>
        <v/>
      </c>
      <c r="T3002">
        <f>IF(OR($R3002=0,NOT(ISNUMBER($J3002))),"",IFERROR(DATEDIF($J3002,DATE(FY,1,1),"y"),0))</f>
        <v/>
      </c>
      <c r="U3002" s="38">
        <f>IF(OR($R3002=0,NOT(ISNUMBER($I3002))),0,IF(YEAR($I3002)+IF($Q3002=1,RetAgeO,RetAgeE)=FY,MONTH($I3002),IF(YEAR($I3002)+IF($Q3002=1,RetAgeO,RetAgeE)&lt;FY,1,0)))</f>
        <v/>
      </c>
      <c r="V3002" s="38">
        <f>IF(OR($R3002=0,NOT(ISNUMBER($K3002))),0,IF(YEAR($K3002)=FY,MONTH($K3002),IF(YEAR($K3002)&lt;FY,1,0)))</f>
        <v/>
      </c>
      <c r="W3002" s="38">
        <f>IF($R3002=0,0,MIN(12,IF(AND(ISNUMBER($O3002),$O3002&gt;=1,$O3002&lt;=12),INT($O3002),12),IF(AND(RetireExit="Yes",$U3002&gt;0),$U3002,12),IF(AND(ContractExit="Yes",$V3002&gt;0),$V3002,12)))</f>
        <v/>
      </c>
      <c r="X3002" s="37">
        <f>IF(ISNUMBER($P3002),$P3002,IncPct)</f>
        <v/>
      </c>
      <c r="Y3002" s="39">
        <f>IF($W3002=0,0,MAX(0,MIN($W3002,IncMonth-1))+MAX(0,$W3002-IncMonth+1)*(1+$X3002))</f>
        <v/>
      </c>
      <c r="Z3002" s="40">
        <f>IF($C3002="",0,IFERROR(INDEX(Departments!$B$5:$B$54,MATCH($C3002,Departments!$A$5:$A$54,0)),0))</f>
        <v/>
      </c>
      <c r="AA3002" s="41">
        <f>N($L3002)*$Y3002</f>
        <v/>
      </c>
      <c r="AB3002" s="41">
        <f>N($M3002)*$Y3002</f>
        <v/>
      </c>
      <c r="AC3002" s="41">
        <f>$AA3002*$Z3002</f>
        <v/>
      </c>
      <c r="AD3002" s="41">
        <f>$AA3002*BonusMonths/12</f>
        <v/>
      </c>
      <c r="AE3002" s="41">
        <f>($AA3002+SI_Gross*$AB3002)*IF($Q3002=1,SI_O,SI_E)</f>
        <v/>
      </c>
      <c r="AF3002" s="41">
        <f>IF($Q3002=1,0,$AA3002*EOSB)</f>
        <v/>
      </c>
      <c r="AG3002" s="41">
        <f>$AN3002*$W3002</f>
        <v/>
      </c>
      <c r="AH3002" s="41">
        <f>SUM($AA3002:$AG3002)</f>
        <v/>
      </c>
      <c r="AI3002" s="41">
        <f>12*($AM3002+$AN3002)</f>
        <v/>
      </c>
      <c r="AJ3002" s="41">
        <f>$AM3002*((IncMonth-1)+(13-IncMonth)*(1+$X3002))+12*$AN3002</f>
        <v/>
      </c>
      <c r="AK3002" s="41">
        <f>IF($R3002=1,N($L3002)+N($M3002),0)</f>
        <v/>
      </c>
      <c r="AL3002">
        <f>IF($C3002="","",IF(N($L3002)&lt;=0,"Basic salary missing",IF(ISNA(MATCH($C3002,Departments!$A$5:$A$54,0)),"Department not on Departments sheet",IF(AND($I3002&lt;&gt;"",NOT(ISNUMBER($I3002))),"Date of birth is text, not a date",IF(AND($K3002&lt;&gt;"",NOT(ISNUMBER($K3002))),"Contract end is text, not a date","")))))</f>
        <v/>
      </c>
      <c r="AM3002" s="41">
        <f>IF($R3002=0,0,N($L3002)*(1+$Z3002+BonusMonths/12+IF($Q3002=1,0,EOSB))+N($M3002)+(N($L3002)+SI_Gross*N($M3002))*IF($Q3002=1,SI_O,SI_E))</f>
        <v/>
      </c>
      <c r="AN3002" s="41">
        <f>IF($R3002=0,0,(IF($Q3002=1,MedO,MedE+Ticket)+Training)/12)</f>
        <v/>
      </c>
    </row>
    <row r="3003">
      <c r="I3003" s="35" t="n"/>
      <c r="J3003" s="35" t="n"/>
      <c r="K3003" s="35" t="n"/>
      <c r="L3003" s="36" t="n"/>
      <c r="M3003" s="36" t="n"/>
      <c r="P3003" s="37" t="n"/>
      <c r="Q3003" s="38">
        <f>IF($C3003="",0,IF(OR(LOWER(TRIM($G3003))="omani",LOWER(TRIM($G3003))="oman",LOWER(TRIM($G3003))="om",LOWER(TRIM($G3003))="local"),1,0))</f>
        <v/>
      </c>
      <c r="R3003" s="38">
        <f>IF($C3003="",0,IF(OR(ISNUMBER(SEARCH("resign",$N3003)),ISNUMBER(SEARCH("terminat",$N3003)),ISNUMBER(SEARCH("inactive",$N3003)),ISNUMBER(SEARCH("vacan",$N3003)),ISNUMBER(SEARCH("deceased",$N3003)),ISNUMBER(SEARCH("separated",$N3003))),0,1))</f>
        <v/>
      </c>
      <c r="S3003">
        <f>IF(OR($R3003=0,NOT(ISNUMBER($I3003))),"",IFERROR(DATEDIF($I3003,DATE(FY,1,1),"y"),""))</f>
        <v/>
      </c>
      <c r="T3003">
        <f>IF(OR($R3003=0,NOT(ISNUMBER($J3003))),"",IFERROR(DATEDIF($J3003,DATE(FY,1,1),"y"),0))</f>
        <v/>
      </c>
      <c r="U3003" s="38">
        <f>IF(OR($R3003=0,NOT(ISNUMBER($I3003))),0,IF(YEAR($I3003)+IF($Q3003=1,RetAgeO,RetAgeE)=FY,MONTH($I3003),IF(YEAR($I3003)+IF($Q3003=1,RetAgeO,RetAgeE)&lt;FY,1,0)))</f>
        <v/>
      </c>
      <c r="V3003" s="38">
        <f>IF(OR($R3003=0,NOT(ISNUMBER($K3003))),0,IF(YEAR($K3003)=FY,MONTH($K3003),IF(YEAR($K3003)&lt;FY,1,0)))</f>
        <v/>
      </c>
      <c r="W3003" s="38">
        <f>IF($R3003=0,0,MIN(12,IF(AND(ISNUMBER($O3003),$O3003&gt;=1,$O3003&lt;=12),INT($O3003),12),IF(AND(RetireExit="Yes",$U3003&gt;0),$U3003,12),IF(AND(ContractExit="Yes",$V3003&gt;0),$V3003,12)))</f>
        <v/>
      </c>
      <c r="X3003" s="37">
        <f>IF(ISNUMBER($P3003),$P3003,IncPct)</f>
        <v/>
      </c>
      <c r="Y3003" s="39">
        <f>IF($W3003=0,0,MAX(0,MIN($W3003,IncMonth-1))+MAX(0,$W3003-IncMonth+1)*(1+$X3003))</f>
        <v/>
      </c>
      <c r="Z3003" s="40">
        <f>IF($C3003="",0,IFERROR(INDEX(Departments!$B$5:$B$54,MATCH($C3003,Departments!$A$5:$A$54,0)),0))</f>
        <v/>
      </c>
      <c r="AA3003" s="41">
        <f>N($L3003)*$Y3003</f>
        <v/>
      </c>
      <c r="AB3003" s="41">
        <f>N($M3003)*$Y3003</f>
        <v/>
      </c>
      <c r="AC3003" s="41">
        <f>$AA3003*$Z3003</f>
        <v/>
      </c>
      <c r="AD3003" s="41">
        <f>$AA3003*BonusMonths/12</f>
        <v/>
      </c>
      <c r="AE3003" s="41">
        <f>($AA3003+SI_Gross*$AB3003)*IF($Q3003=1,SI_O,SI_E)</f>
        <v/>
      </c>
      <c r="AF3003" s="41">
        <f>IF($Q3003=1,0,$AA3003*EOSB)</f>
        <v/>
      </c>
      <c r="AG3003" s="41">
        <f>$AN3003*$W3003</f>
        <v/>
      </c>
      <c r="AH3003" s="41">
        <f>SUM($AA3003:$AG3003)</f>
        <v/>
      </c>
      <c r="AI3003" s="41">
        <f>12*($AM3003+$AN3003)</f>
        <v/>
      </c>
      <c r="AJ3003" s="41">
        <f>$AM3003*((IncMonth-1)+(13-IncMonth)*(1+$X3003))+12*$AN3003</f>
        <v/>
      </c>
      <c r="AK3003" s="41">
        <f>IF($R3003=1,N($L3003)+N($M3003),0)</f>
        <v/>
      </c>
      <c r="AL3003">
        <f>IF($C3003="","",IF(N($L3003)&lt;=0,"Basic salary missing",IF(ISNA(MATCH($C3003,Departments!$A$5:$A$54,0)),"Department not on Departments sheet",IF(AND($I3003&lt;&gt;"",NOT(ISNUMBER($I3003))),"Date of birth is text, not a date",IF(AND($K3003&lt;&gt;"",NOT(ISNUMBER($K3003))),"Contract end is text, not a date","")))))</f>
        <v/>
      </c>
      <c r="AM3003" s="41">
        <f>IF($R3003=0,0,N($L3003)*(1+$Z3003+BonusMonths/12+IF($Q3003=1,0,EOSB))+N($M3003)+(N($L3003)+SI_Gross*N($M3003))*IF($Q3003=1,SI_O,SI_E))</f>
        <v/>
      </c>
      <c r="AN3003" s="41">
        <f>IF($R3003=0,0,(IF($Q3003=1,MedO,MedE+Ticket)+Training)/12)</f>
        <v/>
      </c>
    </row>
    <row r="3004">
      <c r="I3004" s="35" t="n"/>
      <c r="J3004" s="35" t="n"/>
      <c r="K3004" s="35" t="n"/>
      <c r="L3004" s="36" t="n"/>
      <c r="M3004" s="36" t="n"/>
      <c r="P3004" s="37" t="n"/>
      <c r="Q3004" s="38">
        <f>IF($C3004="",0,IF(OR(LOWER(TRIM($G3004))="omani",LOWER(TRIM($G3004))="oman",LOWER(TRIM($G3004))="om",LOWER(TRIM($G3004))="local"),1,0))</f>
        <v/>
      </c>
      <c r="R3004" s="38">
        <f>IF($C3004="",0,IF(OR(ISNUMBER(SEARCH("resign",$N3004)),ISNUMBER(SEARCH("terminat",$N3004)),ISNUMBER(SEARCH("inactive",$N3004)),ISNUMBER(SEARCH("vacan",$N3004)),ISNUMBER(SEARCH("deceased",$N3004)),ISNUMBER(SEARCH("separated",$N3004))),0,1))</f>
        <v/>
      </c>
      <c r="S3004">
        <f>IF(OR($R3004=0,NOT(ISNUMBER($I3004))),"",IFERROR(DATEDIF($I3004,DATE(FY,1,1),"y"),""))</f>
        <v/>
      </c>
      <c r="T3004">
        <f>IF(OR($R3004=0,NOT(ISNUMBER($J3004))),"",IFERROR(DATEDIF($J3004,DATE(FY,1,1),"y"),0))</f>
        <v/>
      </c>
      <c r="U3004" s="38">
        <f>IF(OR($R3004=0,NOT(ISNUMBER($I3004))),0,IF(YEAR($I3004)+IF($Q3004=1,RetAgeO,RetAgeE)=FY,MONTH($I3004),IF(YEAR($I3004)+IF($Q3004=1,RetAgeO,RetAgeE)&lt;FY,1,0)))</f>
        <v/>
      </c>
      <c r="V3004" s="38">
        <f>IF(OR($R3004=0,NOT(ISNUMBER($K3004))),0,IF(YEAR($K3004)=FY,MONTH($K3004),IF(YEAR($K3004)&lt;FY,1,0)))</f>
        <v/>
      </c>
      <c r="W3004" s="38">
        <f>IF($R3004=0,0,MIN(12,IF(AND(ISNUMBER($O3004),$O3004&gt;=1,$O3004&lt;=12),INT($O3004),12),IF(AND(RetireExit="Yes",$U3004&gt;0),$U3004,12),IF(AND(ContractExit="Yes",$V3004&gt;0),$V3004,12)))</f>
        <v/>
      </c>
      <c r="X3004" s="37">
        <f>IF(ISNUMBER($P3004),$P3004,IncPct)</f>
        <v/>
      </c>
      <c r="Y3004" s="39">
        <f>IF($W3004=0,0,MAX(0,MIN($W3004,IncMonth-1))+MAX(0,$W3004-IncMonth+1)*(1+$X3004))</f>
        <v/>
      </c>
      <c r="Z3004" s="40">
        <f>IF($C3004="",0,IFERROR(INDEX(Departments!$B$5:$B$54,MATCH($C3004,Departments!$A$5:$A$54,0)),0))</f>
        <v/>
      </c>
      <c r="AA3004" s="41">
        <f>N($L3004)*$Y3004</f>
        <v/>
      </c>
      <c r="AB3004" s="41">
        <f>N($M3004)*$Y3004</f>
        <v/>
      </c>
      <c r="AC3004" s="41">
        <f>$AA3004*$Z3004</f>
        <v/>
      </c>
      <c r="AD3004" s="41">
        <f>$AA3004*BonusMonths/12</f>
        <v/>
      </c>
      <c r="AE3004" s="41">
        <f>($AA3004+SI_Gross*$AB3004)*IF($Q3004=1,SI_O,SI_E)</f>
        <v/>
      </c>
      <c r="AF3004" s="41">
        <f>IF($Q3004=1,0,$AA3004*EOSB)</f>
        <v/>
      </c>
      <c r="AG3004" s="41">
        <f>$AN3004*$W3004</f>
        <v/>
      </c>
      <c r="AH3004" s="41">
        <f>SUM($AA3004:$AG3004)</f>
        <v/>
      </c>
      <c r="AI3004" s="41">
        <f>12*($AM3004+$AN3004)</f>
        <v/>
      </c>
      <c r="AJ3004" s="41">
        <f>$AM3004*((IncMonth-1)+(13-IncMonth)*(1+$X3004))+12*$AN3004</f>
        <v/>
      </c>
      <c r="AK3004" s="41">
        <f>IF($R3004=1,N($L3004)+N($M3004),0)</f>
        <v/>
      </c>
      <c r="AL3004">
        <f>IF($C3004="","",IF(N($L3004)&lt;=0,"Basic salary missing",IF(ISNA(MATCH($C3004,Departments!$A$5:$A$54,0)),"Department not on Departments sheet",IF(AND($I3004&lt;&gt;"",NOT(ISNUMBER($I3004))),"Date of birth is text, not a date",IF(AND($K3004&lt;&gt;"",NOT(ISNUMBER($K3004))),"Contract end is text, not a date","")))))</f>
        <v/>
      </c>
      <c r="AM3004" s="41">
        <f>IF($R3004=0,0,N($L3004)*(1+$Z3004+BonusMonths/12+IF($Q3004=1,0,EOSB))+N($M3004)+(N($L3004)+SI_Gross*N($M3004))*IF($Q3004=1,SI_O,SI_E))</f>
        <v/>
      </c>
      <c r="AN3004" s="41">
        <f>IF($R3004=0,0,(IF($Q3004=1,MedO,MedE+Ticket)+Training)/12)</f>
        <v/>
      </c>
    </row>
    <row r="3005">
      <c r="I3005" s="35" t="n"/>
      <c r="J3005" s="35" t="n"/>
      <c r="K3005" s="35" t="n"/>
      <c r="L3005" s="36" t="n"/>
      <c r="M3005" s="36" t="n"/>
      <c r="P3005" s="37" t="n"/>
      <c r="Q3005" s="38">
        <f>IF($C3005="",0,IF(OR(LOWER(TRIM($G3005))="omani",LOWER(TRIM($G3005))="oman",LOWER(TRIM($G3005))="om",LOWER(TRIM($G3005))="local"),1,0))</f>
        <v/>
      </c>
      <c r="R3005" s="38">
        <f>IF($C3005="",0,IF(OR(ISNUMBER(SEARCH("resign",$N3005)),ISNUMBER(SEARCH("terminat",$N3005)),ISNUMBER(SEARCH("inactive",$N3005)),ISNUMBER(SEARCH("vacan",$N3005)),ISNUMBER(SEARCH("deceased",$N3005)),ISNUMBER(SEARCH("separated",$N3005))),0,1))</f>
        <v/>
      </c>
      <c r="S3005">
        <f>IF(OR($R3005=0,NOT(ISNUMBER($I3005))),"",IFERROR(DATEDIF($I3005,DATE(FY,1,1),"y"),""))</f>
        <v/>
      </c>
      <c r="T3005">
        <f>IF(OR($R3005=0,NOT(ISNUMBER($J3005))),"",IFERROR(DATEDIF($J3005,DATE(FY,1,1),"y"),0))</f>
        <v/>
      </c>
      <c r="U3005" s="38">
        <f>IF(OR($R3005=0,NOT(ISNUMBER($I3005))),0,IF(YEAR($I3005)+IF($Q3005=1,RetAgeO,RetAgeE)=FY,MONTH($I3005),IF(YEAR($I3005)+IF($Q3005=1,RetAgeO,RetAgeE)&lt;FY,1,0)))</f>
        <v/>
      </c>
      <c r="V3005" s="38">
        <f>IF(OR($R3005=0,NOT(ISNUMBER($K3005))),0,IF(YEAR($K3005)=FY,MONTH($K3005),IF(YEAR($K3005)&lt;FY,1,0)))</f>
        <v/>
      </c>
      <c r="W3005" s="38">
        <f>IF($R3005=0,0,MIN(12,IF(AND(ISNUMBER($O3005),$O3005&gt;=1,$O3005&lt;=12),INT($O3005),12),IF(AND(RetireExit="Yes",$U3005&gt;0),$U3005,12),IF(AND(ContractExit="Yes",$V3005&gt;0),$V3005,12)))</f>
        <v/>
      </c>
      <c r="X3005" s="37">
        <f>IF(ISNUMBER($P3005),$P3005,IncPct)</f>
        <v/>
      </c>
      <c r="Y3005" s="39">
        <f>IF($W3005=0,0,MAX(0,MIN($W3005,IncMonth-1))+MAX(0,$W3005-IncMonth+1)*(1+$X3005))</f>
        <v/>
      </c>
      <c r="Z3005" s="40">
        <f>IF($C3005="",0,IFERROR(INDEX(Departments!$B$5:$B$54,MATCH($C3005,Departments!$A$5:$A$54,0)),0))</f>
        <v/>
      </c>
      <c r="AA3005" s="41">
        <f>N($L3005)*$Y3005</f>
        <v/>
      </c>
      <c r="AB3005" s="41">
        <f>N($M3005)*$Y3005</f>
        <v/>
      </c>
      <c r="AC3005" s="41">
        <f>$AA3005*$Z3005</f>
        <v/>
      </c>
      <c r="AD3005" s="41">
        <f>$AA3005*BonusMonths/12</f>
        <v/>
      </c>
      <c r="AE3005" s="41">
        <f>($AA3005+SI_Gross*$AB3005)*IF($Q3005=1,SI_O,SI_E)</f>
        <v/>
      </c>
      <c r="AF3005" s="41">
        <f>IF($Q3005=1,0,$AA3005*EOSB)</f>
        <v/>
      </c>
      <c r="AG3005" s="41">
        <f>$AN3005*$W3005</f>
        <v/>
      </c>
      <c r="AH3005" s="41">
        <f>SUM($AA3005:$AG3005)</f>
        <v/>
      </c>
      <c r="AI3005" s="41">
        <f>12*($AM3005+$AN3005)</f>
        <v/>
      </c>
      <c r="AJ3005" s="41">
        <f>$AM3005*((IncMonth-1)+(13-IncMonth)*(1+$X3005))+12*$AN3005</f>
        <v/>
      </c>
      <c r="AK3005" s="41">
        <f>IF($R3005=1,N($L3005)+N($M3005),0)</f>
        <v/>
      </c>
      <c r="AL3005">
        <f>IF($C3005="","",IF(N($L3005)&lt;=0,"Basic salary missing",IF(ISNA(MATCH($C3005,Departments!$A$5:$A$54,0)),"Department not on Departments sheet",IF(AND($I3005&lt;&gt;"",NOT(ISNUMBER($I3005))),"Date of birth is text, not a date",IF(AND($K3005&lt;&gt;"",NOT(ISNUMBER($K3005))),"Contract end is text, not a date","")))))</f>
        <v/>
      </c>
      <c r="AM3005" s="41">
        <f>IF($R3005=0,0,N($L3005)*(1+$Z3005+BonusMonths/12+IF($Q3005=1,0,EOSB))+N($M3005)+(N($L3005)+SI_Gross*N($M3005))*IF($Q3005=1,SI_O,SI_E))</f>
        <v/>
      </c>
      <c r="AN3005" s="41">
        <f>IF($R3005=0,0,(IF($Q3005=1,MedO,MedE+Ticket)+Training)/12)</f>
        <v/>
      </c>
    </row>
    <row r="3006">
      <c r="I3006" s="35" t="n"/>
      <c r="J3006" s="35" t="n"/>
      <c r="K3006" s="35" t="n"/>
      <c r="L3006" s="36" t="n"/>
      <c r="M3006" s="36" t="n"/>
      <c r="P3006" s="37" t="n"/>
      <c r="Q3006" s="38">
        <f>IF($C3006="",0,IF(OR(LOWER(TRIM($G3006))="omani",LOWER(TRIM($G3006))="oman",LOWER(TRIM($G3006))="om",LOWER(TRIM($G3006))="local"),1,0))</f>
        <v/>
      </c>
      <c r="R3006" s="38">
        <f>IF($C3006="",0,IF(OR(ISNUMBER(SEARCH("resign",$N3006)),ISNUMBER(SEARCH("terminat",$N3006)),ISNUMBER(SEARCH("inactive",$N3006)),ISNUMBER(SEARCH("vacan",$N3006)),ISNUMBER(SEARCH("deceased",$N3006)),ISNUMBER(SEARCH("separated",$N3006))),0,1))</f>
        <v/>
      </c>
      <c r="S3006">
        <f>IF(OR($R3006=0,NOT(ISNUMBER($I3006))),"",IFERROR(DATEDIF($I3006,DATE(FY,1,1),"y"),""))</f>
        <v/>
      </c>
      <c r="T3006">
        <f>IF(OR($R3006=0,NOT(ISNUMBER($J3006))),"",IFERROR(DATEDIF($J3006,DATE(FY,1,1),"y"),0))</f>
        <v/>
      </c>
      <c r="U3006" s="38">
        <f>IF(OR($R3006=0,NOT(ISNUMBER($I3006))),0,IF(YEAR($I3006)+IF($Q3006=1,RetAgeO,RetAgeE)=FY,MONTH($I3006),IF(YEAR($I3006)+IF($Q3006=1,RetAgeO,RetAgeE)&lt;FY,1,0)))</f>
        <v/>
      </c>
      <c r="V3006" s="38">
        <f>IF(OR($R3006=0,NOT(ISNUMBER($K3006))),0,IF(YEAR($K3006)=FY,MONTH($K3006),IF(YEAR($K3006)&lt;FY,1,0)))</f>
        <v/>
      </c>
      <c r="W3006" s="38">
        <f>IF($R3006=0,0,MIN(12,IF(AND(ISNUMBER($O3006),$O3006&gt;=1,$O3006&lt;=12),INT($O3006),12),IF(AND(RetireExit="Yes",$U3006&gt;0),$U3006,12),IF(AND(ContractExit="Yes",$V3006&gt;0),$V3006,12)))</f>
        <v/>
      </c>
      <c r="X3006" s="37">
        <f>IF(ISNUMBER($P3006),$P3006,IncPct)</f>
        <v/>
      </c>
      <c r="Y3006" s="39">
        <f>IF($W3006=0,0,MAX(0,MIN($W3006,IncMonth-1))+MAX(0,$W3006-IncMonth+1)*(1+$X3006))</f>
        <v/>
      </c>
      <c r="Z3006" s="40">
        <f>IF($C3006="",0,IFERROR(INDEX(Departments!$B$5:$B$54,MATCH($C3006,Departments!$A$5:$A$54,0)),0))</f>
        <v/>
      </c>
      <c r="AA3006" s="41">
        <f>N($L3006)*$Y3006</f>
        <v/>
      </c>
      <c r="AB3006" s="41">
        <f>N($M3006)*$Y3006</f>
        <v/>
      </c>
      <c r="AC3006" s="41">
        <f>$AA3006*$Z3006</f>
        <v/>
      </c>
      <c r="AD3006" s="41">
        <f>$AA3006*BonusMonths/12</f>
        <v/>
      </c>
      <c r="AE3006" s="41">
        <f>($AA3006+SI_Gross*$AB3006)*IF($Q3006=1,SI_O,SI_E)</f>
        <v/>
      </c>
      <c r="AF3006" s="41">
        <f>IF($Q3006=1,0,$AA3006*EOSB)</f>
        <v/>
      </c>
      <c r="AG3006" s="41">
        <f>$AN3006*$W3006</f>
        <v/>
      </c>
      <c r="AH3006" s="41">
        <f>SUM($AA3006:$AG3006)</f>
        <v/>
      </c>
      <c r="AI3006" s="41">
        <f>12*($AM3006+$AN3006)</f>
        <v/>
      </c>
      <c r="AJ3006" s="41">
        <f>$AM3006*((IncMonth-1)+(13-IncMonth)*(1+$X3006))+12*$AN3006</f>
        <v/>
      </c>
      <c r="AK3006" s="41">
        <f>IF($R3006=1,N($L3006)+N($M3006),0)</f>
        <v/>
      </c>
      <c r="AL3006">
        <f>IF($C3006="","",IF(N($L3006)&lt;=0,"Basic salary missing",IF(ISNA(MATCH($C3006,Departments!$A$5:$A$54,0)),"Department not on Departments sheet",IF(AND($I3006&lt;&gt;"",NOT(ISNUMBER($I3006))),"Date of birth is text, not a date",IF(AND($K3006&lt;&gt;"",NOT(ISNUMBER($K3006))),"Contract end is text, not a date","")))))</f>
        <v/>
      </c>
      <c r="AM3006" s="41">
        <f>IF($R3006=0,0,N($L3006)*(1+$Z3006+BonusMonths/12+IF($Q3006=1,0,EOSB))+N($M3006)+(N($L3006)+SI_Gross*N($M3006))*IF($Q3006=1,SI_O,SI_E))</f>
        <v/>
      </c>
      <c r="AN3006" s="41">
        <f>IF($R3006=0,0,(IF($Q3006=1,MedO,MedE+Ticket)+Training)/12)</f>
        <v/>
      </c>
    </row>
    <row r="3007">
      <c r="I3007" s="35" t="n"/>
      <c r="J3007" s="35" t="n"/>
      <c r="K3007" s="35" t="n"/>
      <c r="L3007" s="36" t="n"/>
      <c r="M3007" s="36" t="n"/>
      <c r="P3007" s="37" t="n"/>
      <c r="Q3007" s="38">
        <f>IF($C3007="",0,IF(OR(LOWER(TRIM($G3007))="omani",LOWER(TRIM($G3007))="oman",LOWER(TRIM($G3007))="om",LOWER(TRIM($G3007))="local"),1,0))</f>
        <v/>
      </c>
      <c r="R3007" s="38">
        <f>IF($C3007="",0,IF(OR(ISNUMBER(SEARCH("resign",$N3007)),ISNUMBER(SEARCH("terminat",$N3007)),ISNUMBER(SEARCH("inactive",$N3007)),ISNUMBER(SEARCH("vacan",$N3007)),ISNUMBER(SEARCH("deceased",$N3007)),ISNUMBER(SEARCH("separated",$N3007))),0,1))</f>
        <v/>
      </c>
      <c r="S3007">
        <f>IF(OR($R3007=0,NOT(ISNUMBER($I3007))),"",IFERROR(DATEDIF($I3007,DATE(FY,1,1),"y"),""))</f>
        <v/>
      </c>
      <c r="T3007">
        <f>IF(OR($R3007=0,NOT(ISNUMBER($J3007))),"",IFERROR(DATEDIF($J3007,DATE(FY,1,1),"y"),0))</f>
        <v/>
      </c>
      <c r="U3007" s="38">
        <f>IF(OR($R3007=0,NOT(ISNUMBER($I3007))),0,IF(YEAR($I3007)+IF($Q3007=1,RetAgeO,RetAgeE)=FY,MONTH($I3007),IF(YEAR($I3007)+IF($Q3007=1,RetAgeO,RetAgeE)&lt;FY,1,0)))</f>
        <v/>
      </c>
      <c r="V3007" s="38">
        <f>IF(OR($R3007=0,NOT(ISNUMBER($K3007))),0,IF(YEAR($K3007)=FY,MONTH($K3007),IF(YEAR($K3007)&lt;FY,1,0)))</f>
        <v/>
      </c>
      <c r="W3007" s="38">
        <f>IF($R3007=0,0,MIN(12,IF(AND(ISNUMBER($O3007),$O3007&gt;=1,$O3007&lt;=12),INT($O3007),12),IF(AND(RetireExit="Yes",$U3007&gt;0),$U3007,12),IF(AND(ContractExit="Yes",$V3007&gt;0),$V3007,12)))</f>
        <v/>
      </c>
      <c r="X3007" s="37">
        <f>IF(ISNUMBER($P3007),$P3007,IncPct)</f>
        <v/>
      </c>
      <c r="Y3007" s="39">
        <f>IF($W3007=0,0,MAX(0,MIN($W3007,IncMonth-1))+MAX(0,$W3007-IncMonth+1)*(1+$X3007))</f>
        <v/>
      </c>
      <c r="Z3007" s="40">
        <f>IF($C3007="",0,IFERROR(INDEX(Departments!$B$5:$B$54,MATCH($C3007,Departments!$A$5:$A$54,0)),0))</f>
        <v/>
      </c>
      <c r="AA3007" s="41">
        <f>N($L3007)*$Y3007</f>
        <v/>
      </c>
      <c r="AB3007" s="41">
        <f>N($M3007)*$Y3007</f>
        <v/>
      </c>
      <c r="AC3007" s="41">
        <f>$AA3007*$Z3007</f>
        <v/>
      </c>
      <c r="AD3007" s="41">
        <f>$AA3007*BonusMonths/12</f>
        <v/>
      </c>
      <c r="AE3007" s="41">
        <f>($AA3007+SI_Gross*$AB3007)*IF($Q3007=1,SI_O,SI_E)</f>
        <v/>
      </c>
      <c r="AF3007" s="41">
        <f>IF($Q3007=1,0,$AA3007*EOSB)</f>
        <v/>
      </c>
      <c r="AG3007" s="41">
        <f>$AN3007*$W3007</f>
        <v/>
      </c>
      <c r="AH3007" s="41">
        <f>SUM($AA3007:$AG3007)</f>
        <v/>
      </c>
      <c r="AI3007" s="41">
        <f>12*($AM3007+$AN3007)</f>
        <v/>
      </c>
      <c r="AJ3007" s="41">
        <f>$AM3007*((IncMonth-1)+(13-IncMonth)*(1+$X3007))+12*$AN3007</f>
        <v/>
      </c>
      <c r="AK3007" s="41">
        <f>IF($R3007=1,N($L3007)+N($M3007),0)</f>
        <v/>
      </c>
      <c r="AL3007">
        <f>IF($C3007="","",IF(N($L3007)&lt;=0,"Basic salary missing",IF(ISNA(MATCH($C3007,Departments!$A$5:$A$54,0)),"Department not on Departments sheet",IF(AND($I3007&lt;&gt;"",NOT(ISNUMBER($I3007))),"Date of birth is text, not a date",IF(AND($K3007&lt;&gt;"",NOT(ISNUMBER($K3007))),"Contract end is text, not a date","")))))</f>
        <v/>
      </c>
      <c r="AM3007" s="41">
        <f>IF($R3007=0,0,N($L3007)*(1+$Z3007+BonusMonths/12+IF($Q3007=1,0,EOSB))+N($M3007)+(N($L3007)+SI_Gross*N($M3007))*IF($Q3007=1,SI_O,SI_E))</f>
        <v/>
      </c>
      <c r="AN3007" s="41">
        <f>IF($R3007=0,0,(IF($Q3007=1,MedO,MedE+Ticket)+Training)/12)</f>
        <v/>
      </c>
    </row>
    <row r="3008">
      <c r="I3008" s="35" t="n"/>
      <c r="J3008" s="35" t="n"/>
      <c r="K3008" s="35" t="n"/>
      <c r="L3008" s="36" t="n"/>
      <c r="M3008" s="36" t="n"/>
      <c r="P3008" s="37" t="n"/>
      <c r="Q3008" s="38">
        <f>IF($C3008="",0,IF(OR(LOWER(TRIM($G3008))="omani",LOWER(TRIM($G3008))="oman",LOWER(TRIM($G3008))="om",LOWER(TRIM($G3008))="local"),1,0))</f>
        <v/>
      </c>
      <c r="R3008" s="38">
        <f>IF($C3008="",0,IF(OR(ISNUMBER(SEARCH("resign",$N3008)),ISNUMBER(SEARCH("terminat",$N3008)),ISNUMBER(SEARCH("inactive",$N3008)),ISNUMBER(SEARCH("vacan",$N3008)),ISNUMBER(SEARCH("deceased",$N3008)),ISNUMBER(SEARCH("separated",$N3008))),0,1))</f>
        <v/>
      </c>
      <c r="S3008">
        <f>IF(OR($R3008=0,NOT(ISNUMBER($I3008))),"",IFERROR(DATEDIF($I3008,DATE(FY,1,1),"y"),""))</f>
        <v/>
      </c>
      <c r="T3008">
        <f>IF(OR($R3008=0,NOT(ISNUMBER($J3008))),"",IFERROR(DATEDIF($J3008,DATE(FY,1,1),"y"),0))</f>
        <v/>
      </c>
      <c r="U3008" s="38">
        <f>IF(OR($R3008=0,NOT(ISNUMBER($I3008))),0,IF(YEAR($I3008)+IF($Q3008=1,RetAgeO,RetAgeE)=FY,MONTH($I3008),IF(YEAR($I3008)+IF($Q3008=1,RetAgeO,RetAgeE)&lt;FY,1,0)))</f>
        <v/>
      </c>
      <c r="V3008" s="38">
        <f>IF(OR($R3008=0,NOT(ISNUMBER($K3008))),0,IF(YEAR($K3008)=FY,MONTH($K3008),IF(YEAR($K3008)&lt;FY,1,0)))</f>
        <v/>
      </c>
      <c r="W3008" s="38">
        <f>IF($R3008=0,0,MIN(12,IF(AND(ISNUMBER($O3008),$O3008&gt;=1,$O3008&lt;=12),INT($O3008),12),IF(AND(RetireExit="Yes",$U3008&gt;0),$U3008,12),IF(AND(ContractExit="Yes",$V3008&gt;0),$V3008,12)))</f>
        <v/>
      </c>
      <c r="X3008" s="37">
        <f>IF(ISNUMBER($P3008),$P3008,IncPct)</f>
        <v/>
      </c>
      <c r="Y3008" s="39">
        <f>IF($W3008=0,0,MAX(0,MIN($W3008,IncMonth-1))+MAX(0,$W3008-IncMonth+1)*(1+$X3008))</f>
        <v/>
      </c>
      <c r="Z3008" s="40">
        <f>IF($C3008="",0,IFERROR(INDEX(Departments!$B$5:$B$54,MATCH($C3008,Departments!$A$5:$A$54,0)),0))</f>
        <v/>
      </c>
      <c r="AA3008" s="41">
        <f>N($L3008)*$Y3008</f>
        <v/>
      </c>
      <c r="AB3008" s="41">
        <f>N($M3008)*$Y3008</f>
        <v/>
      </c>
      <c r="AC3008" s="41">
        <f>$AA3008*$Z3008</f>
        <v/>
      </c>
      <c r="AD3008" s="41">
        <f>$AA3008*BonusMonths/12</f>
        <v/>
      </c>
      <c r="AE3008" s="41">
        <f>($AA3008+SI_Gross*$AB3008)*IF($Q3008=1,SI_O,SI_E)</f>
        <v/>
      </c>
      <c r="AF3008" s="41">
        <f>IF($Q3008=1,0,$AA3008*EOSB)</f>
        <v/>
      </c>
      <c r="AG3008" s="41">
        <f>$AN3008*$W3008</f>
        <v/>
      </c>
      <c r="AH3008" s="41">
        <f>SUM($AA3008:$AG3008)</f>
        <v/>
      </c>
      <c r="AI3008" s="41">
        <f>12*($AM3008+$AN3008)</f>
        <v/>
      </c>
      <c r="AJ3008" s="41">
        <f>$AM3008*((IncMonth-1)+(13-IncMonth)*(1+$X3008))+12*$AN3008</f>
        <v/>
      </c>
      <c r="AK3008" s="41">
        <f>IF($R3008=1,N($L3008)+N($M3008),0)</f>
        <v/>
      </c>
      <c r="AL3008">
        <f>IF($C3008="","",IF(N($L3008)&lt;=0,"Basic salary missing",IF(ISNA(MATCH($C3008,Departments!$A$5:$A$54,0)),"Department not on Departments sheet",IF(AND($I3008&lt;&gt;"",NOT(ISNUMBER($I3008))),"Date of birth is text, not a date",IF(AND($K3008&lt;&gt;"",NOT(ISNUMBER($K3008))),"Contract end is text, not a date","")))))</f>
        <v/>
      </c>
      <c r="AM3008" s="41">
        <f>IF($R3008=0,0,N($L3008)*(1+$Z3008+BonusMonths/12+IF($Q3008=1,0,EOSB))+N($M3008)+(N($L3008)+SI_Gross*N($M3008))*IF($Q3008=1,SI_O,SI_E))</f>
        <v/>
      </c>
      <c r="AN3008" s="41">
        <f>IF($R3008=0,0,(IF($Q3008=1,MedO,MedE+Ticket)+Training)/12)</f>
        <v/>
      </c>
    </row>
    <row r="3009">
      <c r="I3009" s="35" t="n"/>
      <c r="J3009" s="35" t="n"/>
      <c r="K3009" s="35" t="n"/>
      <c r="L3009" s="36" t="n"/>
      <c r="M3009" s="36" t="n"/>
      <c r="P3009" s="37" t="n"/>
      <c r="Q3009" s="38">
        <f>IF($C3009="",0,IF(OR(LOWER(TRIM($G3009))="omani",LOWER(TRIM($G3009))="oman",LOWER(TRIM($G3009))="om",LOWER(TRIM($G3009))="local"),1,0))</f>
        <v/>
      </c>
      <c r="R3009" s="38">
        <f>IF($C3009="",0,IF(OR(ISNUMBER(SEARCH("resign",$N3009)),ISNUMBER(SEARCH("terminat",$N3009)),ISNUMBER(SEARCH("inactive",$N3009)),ISNUMBER(SEARCH("vacan",$N3009)),ISNUMBER(SEARCH("deceased",$N3009)),ISNUMBER(SEARCH("separated",$N3009))),0,1))</f>
        <v/>
      </c>
      <c r="S3009">
        <f>IF(OR($R3009=0,NOT(ISNUMBER($I3009))),"",IFERROR(DATEDIF($I3009,DATE(FY,1,1),"y"),""))</f>
        <v/>
      </c>
      <c r="T3009">
        <f>IF(OR($R3009=0,NOT(ISNUMBER($J3009))),"",IFERROR(DATEDIF($J3009,DATE(FY,1,1),"y"),0))</f>
        <v/>
      </c>
      <c r="U3009" s="38">
        <f>IF(OR($R3009=0,NOT(ISNUMBER($I3009))),0,IF(YEAR($I3009)+IF($Q3009=1,RetAgeO,RetAgeE)=FY,MONTH($I3009),IF(YEAR($I3009)+IF($Q3009=1,RetAgeO,RetAgeE)&lt;FY,1,0)))</f>
        <v/>
      </c>
      <c r="V3009" s="38">
        <f>IF(OR($R3009=0,NOT(ISNUMBER($K3009))),0,IF(YEAR($K3009)=FY,MONTH($K3009),IF(YEAR($K3009)&lt;FY,1,0)))</f>
        <v/>
      </c>
      <c r="W3009" s="38">
        <f>IF($R3009=0,0,MIN(12,IF(AND(ISNUMBER($O3009),$O3009&gt;=1,$O3009&lt;=12),INT($O3009),12),IF(AND(RetireExit="Yes",$U3009&gt;0),$U3009,12),IF(AND(ContractExit="Yes",$V3009&gt;0),$V3009,12)))</f>
        <v/>
      </c>
      <c r="X3009" s="37">
        <f>IF(ISNUMBER($P3009),$P3009,IncPct)</f>
        <v/>
      </c>
      <c r="Y3009" s="39">
        <f>IF($W3009=0,0,MAX(0,MIN($W3009,IncMonth-1))+MAX(0,$W3009-IncMonth+1)*(1+$X3009))</f>
        <v/>
      </c>
      <c r="Z3009" s="40">
        <f>IF($C3009="",0,IFERROR(INDEX(Departments!$B$5:$B$54,MATCH($C3009,Departments!$A$5:$A$54,0)),0))</f>
        <v/>
      </c>
      <c r="AA3009" s="41">
        <f>N($L3009)*$Y3009</f>
        <v/>
      </c>
      <c r="AB3009" s="41">
        <f>N($M3009)*$Y3009</f>
        <v/>
      </c>
      <c r="AC3009" s="41">
        <f>$AA3009*$Z3009</f>
        <v/>
      </c>
      <c r="AD3009" s="41">
        <f>$AA3009*BonusMonths/12</f>
        <v/>
      </c>
      <c r="AE3009" s="41">
        <f>($AA3009+SI_Gross*$AB3009)*IF($Q3009=1,SI_O,SI_E)</f>
        <v/>
      </c>
      <c r="AF3009" s="41">
        <f>IF($Q3009=1,0,$AA3009*EOSB)</f>
        <v/>
      </c>
      <c r="AG3009" s="41">
        <f>$AN3009*$W3009</f>
        <v/>
      </c>
      <c r="AH3009" s="41">
        <f>SUM($AA3009:$AG3009)</f>
        <v/>
      </c>
      <c r="AI3009" s="41">
        <f>12*($AM3009+$AN3009)</f>
        <v/>
      </c>
      <c r="AJ3009" s="41">
        <f>$AM3009*((IncMonth-1)+(13-IncMonth)*(1+$X3009))+12*$AN3009</f>
        <v/>
      </c>
      <c r="AK3009" s="41">
        <f>IF($R3009=1,N($L3009)+N($M3009),0)</f>
        <v/>
      </c>
      <c r="AL3009">
        <f>IF($C3009="","",IF(N($L3009)&lt;=0,"Basic salary missing",IF(ISNA(MATCH($C3009,Departments!$A$5:$A$54,0)),"Department not on Departments sheet",IF(AND($I3009&lt;&gt;"",NOT(ISNUMBER($I3009))),"Date of birth is text, not a date",IF(AND($K3009&lt;&gt;"",NOT(ISNUMBER($K3009))),"Contract end is text, not a date","")))))</f>
        <v/>
      </c>
      <c r="AM3009" s="41">
        <f>IF($R3009=0,0,N($L3009)*(1+$Z3009+BonusMonths/12+IF($Q3009=1,0,EOSB))+N($M3009)+(N($L3009)+SI_Gross*N($M3009))*IF($Q3009=1,SI_O,SI_E))</f>
        <v/>
      </c>
      <c r="AN3009" s="41">
        <f>IF($R3009=0,0,(IF($Q3009=1,MedO,MedE+Ticket)+Training)/12)</f>
        <v/>
      </c>
    </row>
    <row r="3010">
      <c r="I3010" s="35" t="n"/>
      <c r="J3010" s="35" t="n"/>
      <c r="K3010" s="35" t="n"/>
      <c r="L3010" s="36" t="n"/>
      <c r="M3010" s="36" t="n"/>
      <c r="P3010" s="37" t="n"/>
      <c r="Q3010" s="38">
        <f>IF($C3010="",0,IF(OR(LOWER(TRIM($G3010))="omani",LOWER(TRIM($G3010))="oman",LOWER(TRIM($G3010))="om",LOWER(TRIM($G3010))="local"),1,0))</f>
        <v/>
      </c>
      <c r="R3010" s="38">
        <f>IF($C3010="",0,IF(OR(ISNUMBER(SEARCH("resign",$N3010)),ISNUMBER(SEARCH("terminat",$N3010)),ISNUMBER(SEARCH("inactive",$N3010)),ISNUMBER(SEARCH("vacan",$N3010)),ISNUMBER(SEARCH("deceased",$N3010)),ISNUMBER(SEARCH("separated",$N3010))),0,1))</f>
        <v/>
      </c>
      <c r="S3010">
        <f>IF(OR($R3010=0,NOT(ISNUMBER($I3010))),"",IFERROR(DATEDIF($I3010,DATE(FY,1,1),"y"),""))</f>
        <v/>
      </c>
      <c r="T3010">
        <f>IF(OR($R3010=0,NOT(ISNUMBER($J3010))),"",IFERROR(DATEDIF($J3010,DATE(FY,1,1),"y"),0))</f>
        <v/>
      </c>
      <c r="U3010" s="38">
        <f>IF(OR($R3010=0,NOT(ISNUMBER($I3010))),0,IF(YEAR($I3010)+IF($Q3010=1,RetAgeO,RetAgeE)=FY,MONTH($I3010),IF(YEAR($I3010)+IF($Q3010=1,RetAgeO,RetAgeE)&lt;FY,1,0)))</f>
        <v/>
      </c>
      <c r="V3010" s="38">
        <f>IF(OR($R3010=0,NOT(ISNUMBER($K3010))),0,IF(YEAR($K3010)=FY,MONTH($K3010),IF(YEAR($K3010)&lt;FY,1,0)))</f>
        <v/>
      </c>
      <c r="W3010" s="38">
        <f>IF($R3010=0,0,MIN(12,IF(AND(ISNUMBER($O3010),$O3010&gt;=1,$O3010&lt;=12),INT($O3010),12),IF(AND(RetireExit="Yes",$U3010&gt;0),$U3010,12),IF(AND(ContractExit="Yes",$V3010&gt;0),$V3010,12)))</f>
        <v/>
      </c>
      <c r="X3010" s="37">
        <f>IF(ISNUMBER($P3010),$P3010,IncPct)</f>
        <v/>
      </c>
      <c r="Y3010" s="39">
        <f>IF($W3010=0,0,MAX(0,MIN($W3010,IncMonth-1))+MAX(0,$W3010-IncMonth+1)*(1+$X3010))</f>
        <v/>
      </c>
      <c r="Z3010" s="40">
        <f>IF($C3010="",0,IFERROR(INDEX(Departments!$B$5:$B$54,MATCH($C3010,Departments!$A$5:$A$54,0)),0))</f>
        <v/>
      </c>
      <c r="AA3010" s="41">
        <f>N($L3010)*$Y3010</f>
        <v/>
      </c>
      <c r="AB3010" s="41">
        <f>N($M3010)*$Y3010</f>
        <v/>
      </c>
      <c r="AC3010" s="41">
        <f>$AA3010*$Z3010</f>
        <v/>
      </c>
      <c r="AD3010" s="41">
        <f>$AA3010*BonusMonths/12</f>
        <v/>
      </c>
      <c r="AE3010" s="41">
        <f>($AA3010+SI_Gross*$AB3010)*IF($Q3010=1,SI_O,SI_E)</f>
        <v/>
      </c>
      <c r="AF3010" s="41">
        <f>IF($Q3010=1,0,$AA3010*EOSB)</f>
        <v/>
      </c>
      <c r="AG3010" s="41">
        <f>$AN3010*$W3010</f>
        <v/>
      </c>
      <c r="AH3010" s="41">
        <f>SUM($AA3010:$AG3010)</f>
        <v/>
      </c>
      <c r="AI3010" s="41">
        <f>12*($AM3010+$AN3010)</f>
        <v/>
      </c>
      <c r="AJ3010" s="41">
        <f>$AM3010*((IncMonth-1)+(13-IncMonth)*(1+$X3010))+12*$AN3010</f>
        <v/>
      </c>
      <c r="AK3010" s="41">
        <f>IF($R3010=1,N($L3010)+N($M3010),0)</f>
        <v/>
      </c>
      <c r="AL3010">
        <f>IF($C3010="","",IF(N($L3010)&lt;=0,"Basic salary missing",IF(ISNA(MATCH($C3010,Departments!$A$5:$A$54,0)),"Department not on Departments sheet",IF(AND($I3010&lt;&gt;"",NOT(ISNUMBER($I3010))),"Date of birth is text, not a date",IF(AND($K3010&lt;&gt;"",NOT(ISNUMBER($K3010))),"Contract end is text, not a date","")))))</f>
        <v/>
      </c>
      <c r="AM3010" s="41">
        <f>IF($R3010=0,0,N($L3010)*(1+$Z3010+BonusMonths/12+IF($Q3010=1,0,EOSB))+N($M3010)+(N($L3010)+SI_Gross*N($M3010))*IF($Q3010=1,SI_O,SI_E))</f>
        <v/>
      </c>
      <c r="AN3010" s="41">
        <f>IF($R3010=0,0,(IF($Q3010=1,MedO,MedE+Ticket)+Training)/12)</f>
        <v/>
      </c>
    </row>
    <row r="3011">
      <c r="I3011" s="35" t="n"/>
      <c r="J3011" s="35" t="n"/>
      <c r="K3011" s="35" t="n"/>
      <c r="L3011" s="36" t="n"/>
      <c r="M3011" s="36" t="n"/>
      <c r="P3011" s="37" t="n"/>
      <c r="Q3011" s="38">
        <f>IF($C3011="",0,IF(OR(LOWER(TRIM($G3011))="omani",LOWER(TRIM($G3011))="oman",LOWER(TRIM($G3011))="om",LOWER(TRIM($G3011))="local"),1,0))</f>
        <v/>
      </c>
      <c r="R3011" s="38">
        <f>IF($C3011="",0,IF(OR(ISNUMBER(SEARCH("resign",$N3011)),ISNUMBER(SEARCH("terminat",$N3011)),ISNUMBER(SEARCH("inactive",$N3011)),ISNUMBER(SEARCH("vacan",$N3011)),ISNUMBER(SEARCH("deceased",$N3011)),ISNUMBER(SEARCH("separated",$N3011))),0,1))</f>
        <v/>
      </c>
      <c r="S3011">
        <f>IF(OR($R3011=0,NOT(ISNUMBER($I3011))),"",IFERROR(DATEDIF($I3011,DATE(FY,1,1),"y"),""))</f>
        <v/>
      </c>
      <c r="T3011">
        <f>IF(OR($R3011=0,NOT(ISNUMBER($J3011))),"",IFERROR(DATEDIF($J3011,DATE(FY,1,1),"y"),0))</f>
        <v/>
      </c>
      <c r="U3011" s="38">
        <f>IF(OR($R3011=0,NOT(ISNUMBER($I3011))),0,IF(YEAR($I3011)+IF($Q3011=1,RetAgeO,RetAgeE)=FY,MONTH($I3011),IF(YEAR($I3011)+IF($Q3011=1,RetAgeO,RetAgeE)&lt;FY,1,0)))</f>
        <v/>
      </c>
      <c r="V3011" s="38">
        <f>IF(OR($R3011=0,NOT(ISNUMBER($K3011))),0,IF(YEAR($K3011)=FY,MONTH($K3011),IF(YEAR($K3011)&lt;FY,1,0)))</f>
        <v/>
      </c>
      <c r="W3011" s="38">
        <f>IF($R3011=0,0,MIN(12,IF(AND(ISNUMBER($O3011),$O3011&gt;=1,$O3011&lt;=12),INT($O3011),12),IF(AND(RetireExit="Yes",$U3011&gt;0),$U3011,12),IF(AND(ContractExit="Yes",$V3011&gt;0),$V3011,12)))</f>
        <v/>
      </c>
      <c r="X3011" s="37">
        <f>IF(ISNUMBER($P3011),$P3011,IncPct)</f>
        <v/>
      </c>
      <c r="Y3011" s="39">
        <f>IF($W3011=0,0,MAX(0,MIN($W3011,IncMonth-1))+MAX(0,$W3011-IncMonth+1)*(1+$X3011))</f>
        <v/>
      </c>
      <c r="Z3011" s="40">
        <f>IF($C3011="",0,IFERROR(INDEX(Departments!$B$5:$B$54,MATCH($C3011,Departments!$A$5:$A$54,0)),0))</f>
        <v/>
      </c>
      <c r="AA3011" s="41">
        <f>N($L3011)*$Y3011</f>
        <v/>
      </c>
      <c r="AB3011" s="41">
        <f>N($M3011)*$Y3011</f>
        <v/>
      </c>
      <c r="AC3011" s="41">
        <f>$AA3011*$Z3011</f>
        <v/>
      </c>
      <c r="AD3011" s="41">
        <f>$AA3011*BonusMonths/12</f>
        <v/>
      </c>
      <c r="AE3011" s="41">
        <f>($AA3011+SI_Gross*$AB3011)*IF($Q3011=1,SI_O,SI_E)</f>
        <v/>
      </c>
      <c r="AF3011" s="41">
        <f>IF($Q3011=1,0,$AA3011*EOSB)</f>
        <v/>
      </c>
      <c r="AG3011" s="41">
        <f>$AN3011*$W3011</f>
        <v/>
      </c>
      <c r="AH3011" s="41">
        <f>SUM($AA3011:$AG3011)</f>
        <v/>
      </c>
      <c r="AI3011" s="41">
        <f>12*($AM3011+$AN3011)</f>
        <v/>
      </c>
      <c r="AJ3011" s="41">
        <f>$AM3011*((IncMonth-1)+(13-IncMonth)*(1+$X3011))+12*$AN3011</f>
        <v/>
      </c>
      <c r="AK3011" s="41">
        <f>IF($R3011=1,N($L3011)+N($M3011),0)</f>
        <v/>
      </c>
      <c r="AL3011">
        <f>IF($C3011="","",IF(N($L3011)&lt;=0,"Basic salary missing",IF(ISNA(MATCH($C3011,Departments!$A$5:$A$54,0)),"Department not on Departments sheet",IF(AND($I3011&lt;&gt;"",NOT(ISNUMBER($I3011))),"Date of birth is text, not a date",IF(AND($K3011&lt;&gt;"",NOT(ISNUMBER($K3011))),"Contract end is text, not a date","")))))</f>
        <v/>
      </c>
      <c r="AM3011" s="41">
        <f>IF($R3011=0,0,N($L3011)*(1+$Z3011+BonusMonths/12+IF($Q3011=1,0,EOSB))+N($M3011)+(N($L3011)+SI_Gross*N($M3011))*IF($Q3011=1,SI_O,SI_E))</f>
        <v/>
      </c>
      <c r="AN3011" s="41">
        <f>IF($R3011=0,0,(IF($Q3011=1,MedO,MedE+Ticket)+Training)/12)</f>
        <v/>
      </c>
    </row>
    <row r="3012">
      <c r="I3012" s="35" t="n"/>
      <c r="J3012" s="35" t="n"/>
      <c r="K3012" s="35" t="n"/>
      <c r="L3012" s="36" t="n"/>
      <c r="M3012" s="36" t="n"/>
      <c r="P3012" s="37" t="n"/>
      <c r="Q3012" s="38">
        <f>IF($C3012="",0,IF(OR(LOWER(TRIM($G3012))="omani",LOWER(TRIM($G3012))="oman",LOWER(TRIM($G3012))="om",LOWER(TRIM($G3012))="local"),1,0))</f>
        <v/>
      </c>
      <c r="R3012" s="38">
        <f>IF($C3012="",0,IF(OR(ISNUMBER(SEARCH("resign",$N3012)),ISNUMBER(SEARCH("terminat",$N3012)),ISNUMBER(SEARCH("inactive",$N3012)),ISNUMBER(SEARCH("vacan",$N3012)),ISNUMBER(SEARCH("deceased",$N3012)),ISNUMBER(SEARCH("separated",$N3012))),0,1))</f>
        <v/>
      </c>
      <c r="S3012">
        <f>IF(OR($R3012=0,NOT(ISNUMBER($I3012))),"",IFERROR(DATEDIF($I3012,DATE(FY,1,1),"y"),""))</f>
        <v/>
      </c>
      <c r="T3012">
        <f>IF(OR($R3012=0,NOT(ISNUMBER($J3012))),"",IFERROR(DATEDIF($J3012,DATE(FY,1,1),"y"),0))</f>
        <v/>
      </c>
      <c r="U3012" s="38">
        <f>IF(OR($R3012=0,NOT(ISNUMBER($I3012))),0,IF(YEAR($I3012)+IF($Q3012=1,RetAgeO,RetAgeE)=FY,MONTH($I3012),IF(YEAR($I3012)+IF($Q3012=1,RetAgeO,RetAgeE)&lt;FY,1,0)))</f>
        <v/>
      </c>
      <c r="V3012" s="38">
        <f>IF(OR($R3012=0,NOT(ISNUMBER($K3012))),0,IF(YEAR($K3012)=FY,MONTH($K3012),IF(YEAR($K3012)&lt;FY,1,0)))</f>
        <v/>
      </c>
      <c r="W3012" s="38">
        <f>IF($R3012=0,0,MIN(12,IF(AND(ISNUMBER($O3012),$O3012&gt;=1,$O3012&lt;=12),INT($O3012),12),IF(AND(RetireExit="Yes",$U3012&gt;0),$U3012,12),IF(AND(ContractExit="Yes",$V3012&gt;0),$V3012,12)))</f>
        <v/>
      </c>
      <c r="X3012" s="37">
        <f>IF(ISNUMBER($P3012),$P3012,IncPct)</f>
        <v/>
      </c>
      <c r="Y3012" s="39">
        <f>IF($W3012=0,0,MAX(0,MIN($W3012,IncMonth-1))+MAX(0,$W3012-IncMonth+1)*(1+$X3012))</f>
        <v/>
      </c>
      <c r="Z3012" s="40">
        <f>IF($C3012="",0,IFERROR(INDEX(Departments!$B$5:$B$54,MATCH($C3012,Departments!$A$5:$A$54,0)),0))</f>
        <v/>
      </c>
      <c r="AA3012" s="41">
        <f>N($L3012)*$Y3012</f>
        <v/>
      </c>
      <c r="AB3012" s="41">
        <f>N($M3012)*$Y3012</f>
        <v/>
      </c>
      <c r="AC3012" s="41">
        <f>$AA3012*$Z3012</f>
        <v/>
      </c>
      <c r="AD3012" s="41">
        <f>$AA3012*BonusMonths/12</f>
        <v/>
      </c>
      <c r="AE3012" s="41">
        <f>($AA3012+SI_Gross*$AB3012)*IF($Q3012=1,SI_O,SI_E)</f>
        <v/>
      </c>
      <c r="AF3012" s="41">
        <f>IF($Q3012=1,0,$AA3012*EOSB)</f>
        <v/>
      </c>
      <c r="AG3012" s="41">
        <f>$AN3012*$W3012</f>
        <v/>
      </c>
      <c r="AH3012" s="41">
        <f>SUM($AA3012:$AG3012)</f>
        <v/>
      </c>
      <c r="AI3012" s="41">
        <f>12*($AM3012+$AN3012)</f>
        <v/>
      </c>
      <c r="AJ3012" s="41">
        <f>$AM3012*((IncMonth-1)+(13-IncMonth)*(1+$X3012))+12*$AN3012</f>
        <v/>
      </c>
      <c r="AK3012" s="41">
        <f>IF($R3012=1,N($L3012)+N($M3012),0)</f>
        <v/>
      </c>
      <c r="AL3012">
        <f>IF($C3012="","",IF(N($L3012)&lt;=0,"Basic salary missing",IF(ISNA(MATCH($C3012,Departments!$A$5:$A$54,0)),"Department not on Departments sheet",IF(AND($I3012&lt;&gt;"",NOT(ISNUMBER($I3012))),"Date of birth is text, not a date",IF(AND($K3012&lt;&gt;"",NOT(ISNUMBER($K3012))),"Contract end is text, not a date","")))))</f>
        <v/>
      </c>
      <c r="AM3012" s="41">
        <f>IF($R3012=0,0,N($L3012)*(1+$Z3012+BonusMonths/12+IF($Q3012=1,0,EOSB))+N($M3012)+(N($L3012)+SI_Gross*N($M3012))*IF($Q3012=1,SI_O,SI_E))</f>
        <v/>
      </c>
      <c r="AN3012" s="41">
        <f>IF($R3012=0,0,(IF($Q3012=1,MedO,MedE+Ticket)+Training)/12)</f>
        <v/>
      </c>
    </row>
    <row r="3013">
      <c r="I3013" s="35" t="n"/>
      <c r="J3013" s="35" t="n"/>
      <c r="K3013" s="35" t="n"/>
      <c r="L3013" s="36" t="n"/>
      <c r="M3013" s="36" t="n"/>
      <c r="P3013" s="37" t="n"/>
      <c r="Q3013" s="38">
        <f>IF($C3013="",0,IF(OR(LOWER(TRIM($G3013))="omani",LOWER(TRIM($G3013))="oman",LOWER(TRIM($G3013))="om",LOWER(TRIM($G3013))="local"),1,0))</f>
        <v/>
      </c>
      <c r="R3013" s="38">
        <f>IF($C3013="",0,IF(OR(ISNUMBER(SEARCH("resign",$N3013)),ISNUMBER(SEARCH("terminat",$N3013)),ISNUMBER(SEARCH("inactive",$N3013)),ISNUMBER(SEARCH("vacan",$N3013)),ISNUMBER(SEARCH("deceased",$N3013)),ISNUMBER(SEARCH("separated",$N3013))),0,1))</f>
        <v/>
      </c>
      <c r="S3013">
        <f>IF(OR($R3013=0,NOT(ISNUMBER($I3013))),"",IFERROR(DATEDIF($I3013,DATE(FY,1,1),"y"),""))</f>
        <v/>
      </c>
      <c r="T3013">
        <f>IF(OR($R3013=0,NOT(ISNUMBER($J3013))),"",IFERROR(DATEDIF($J3013,DATE(FY,1,1),"y"),0))</f>
        <v/>
      </c>
      <c r="U3013" s="38">
        <f>IF(OR($R3013=0,NOT(ISNUMBER($I3013))),0,IF(YEAR($I3013)+IF($Q3013=1,RetAgeO,RetAgeE)=FY,MONTH($I3013),IF(YEAR($I3013)+IF($Q3013=1,RetAgeO,RetAgeE)&lt;FY,1,0)))</f>
        <v/>
      </c>
      <c r="V3013" s="38">
        <f>IF(OR($R3013=0,NOT(ISNUMBER($K3013))),0,IF(YEAR($K3013)=FY,MONTH($K3013),IF(YEAR($K3013)&lt;FY,1,0)))</f>
        <v/>
      </c>
      <c r="W3013" s="38">
        <f>IF($R3013=0,0,MIN(12,IF(AND(ISNUMBER($O3013),$O3013&gt;=1,$O3013&lt;=12),INT($O3013),12),IF(AND(RetireExit="Yes",$U3013&gt;0),$U3013,12),IF(AND(ContractExit="Yes",$V3013&gt;0),$V3013,12)))</f>
        <v/>
      </c>
      <c r="X3013" s="37">
        <f>IF(ISNUMBER($P3013),$P3013,IncPct)</f>
        <v/>
      </c>
      <c r="Y3013" s="39">
        <f>IF($W3013=0,0,MAX(0,MIN($W3013,IncMonth-1))+MAX(0,$W3013-IncMonth+1)*(1+$X3013))</f>
        <v/>
      </c>
      <c r="Z3013" s="40">
        <f>IF($C3013="",0,IFERROR(INDEX(Departments!$B$5:$B$54,MATCH($C3013,Departments!$A$5:$A$54,0)),0))</f>
        <v/>
      </c>
      <c r="AA3013" s="41">
        <f>N($L3013)*$Y3013</f>
        <v/>
      </c>
      <c r="AB3013" s="41">
        <f>N($M3013)*$Y3013</f>
        <v/>
      </c>
      <c r="AC3013" s="41">
        <f>$AA3013*$Z3013</f>
        <v/>
      </c>
      <c r="AD3013" s="41">
        <f>$AA3013*BonusMonths/12</f>
        <v/>
      </c>
      <c r="AE3013" s="41">
        <f>($AA3013+SI_Gross*$AB3013)*IF($Q3013=1,SI_O,SI_E)</f>
        <v/>
      </c>
      <c r="AF3013" s="41">
        <f>IF($Q3013=1,0,$AA3013*EOSB)</f>
        <v/>
      </c>
      <c r="AG3013" s="41">
        <f>$AN3013*$W3013</f>
        <v/>
      </c>
      <c r="AH3013" s="41">
        <f>SUM($AA3013:$AG3013)</f>
        <v/>
      </c>
      <c r="AI3013" s="41">
        <f>12*($AM3013+$AN3013)</f>
        <v/>
      </c>
      <c r="AJ3013" s="41">
        <f>$AM3013*((IncMonth-1)+(13-IncMonth)*(1+$X3013))+12*$AN3013</f>
        <v/>
      </c>
      <c r="AK3013" s="41">
        <f>IF($R3013=1,N($L3013)+N($M3013),0)</f>
        <v/>
      </c>
      <c r="AL3013">
        <f>IF($C3013="","",IF(N($L3013)&lt;=0,"Basic salary missing",IF(ISNA(MATCH($C3013,Departments!$A$5:$A$54,0)),"Department not on Departments sheet",IF(AND($I3013&lt;&gt;"",NOT(ISNUMBER($I3013))),"Date of birth is text, not a date",IF(AND($K3013&lt;&gt;"",NOT(ISNUMBER($K3013))),"Contract end is text, not a date","")))))</f>
        <v/>
      </c>
      <c r="AM3013" s="41">
        <f>IF($R3013=0,0,N($L3013)*(1+$Z3013+BonusMonths/12+IF($Q3013=1,0,EOSB))+N($M3013)+(N($L3013)+SI_Gross*N($M3013))*IF($Q3013=1,SI_O,SI_E))</f>
        <v/>
      </c>
      <c r="AN3013" s="41">
        <f>IF($R3013=0,0,(IF($Q3013=1,MedO,MedE+Ticket)+Training)/12)</f>
        <v/>
      </c>
    </row>
    <row r="3014">
      <c r="I3014" s="35" t="n"/>
      <c r="J3014" s="35" t="n"/>
      <c r="K3014" s="35" t="n"/>
      <c r="L3014" s="36" t="n"/>
      <c r="M3014" s="36" t="n"/>
      <c r="P3014" s="37" t="n"/>
      <c r="Q3014" s="38">
        <f>IF($C3014="",0,IF(OR(LOWER(TRIM($G3014))="omani",LOWER(TRIM($G3014))="oman",LOWER(TRIM($G3014))="om",LOWER(TRIM($G3014))="local"),1,0))</f>
        <v/>
      </c>
      <c r="R3014" s="38">
        <f>IF($C3014="",0,IF(OR(ISNUMBER(SEARCH("resign",$N3014)),ISNUMBER(SEARCH("terminat",$N3014)),ISNUMBER(SEARCH("inactive",$N3014)),ISNUMBER(SEARCH("vacan",$N3014)),ISNUMBER(SEARCH("deceased",$N3014)),ISNUMBER(SEARCH("separated",$N3014))),0,1))</f>
        <v/>
      </c>
      <c r="S3014">
        <f>IF(OR($R3014=0,NOT(ISNUMBER($I3014))),"",IFERROR(DATEDIF($I3014,DATE(FY,1,1),"y"),""))</f>
        <v/>
      </c>
      <c r="T3014">
        <f>IF(OR($R3014=0,NOT(ISNUMBER($J3014))),"",IFERROR(DATEDIF($J3014,DATE(FY,1,1),"y"),0))</f>
        <v/>
      </c>
      <c r="U3014" s="38">
        <f>IF(OR($R3014=0,NOT(ISNUMBER($I3014))),0,IF(YEAR($I3014)+IF($Q3014=1,RetAgeO,RetAgeE)=FY,MONTH($I3014),IF(YEAR($I3014)+IF($Q3014=1,RetAgeO,RetAgeE)&lt;FY,1,0)))</f>
        <v/>
      </c>
      <c r="V3014" s="38">
        <f>IF(OR($R3014=0,NOT(ISNUMBER($K3014))),0,IF(YEAR($K3014)=FY,MONTH($K3014),IF(YEAR($K3014)&lt;FY,1,0)))</f>
        <v/>
      </c>
      <c r="W3014" s="38">
        <f>IF($R3014=0,0,MIN(12,IF(AND(ISNUMBER($O3014),$O3014&gt;=1,$O3014&lt;=12),INT($O3014),12),IF(AND(RetireExit="Yes",$U3014&gt;0),$U3014,12),IF(AND(ContractExit="Yes",$V3014&gt;0),$V3014,12)))</f>
        <v/>
      </c>
      <c r="X3014" s="37">
        <f>IF(ISNUMBER($P3014),$P3014,IncPct)</f>
        <v/>
      </c>
      <c r="Y3014" s="39">
        <f>IF($W3014=0,0,MAX(0,MIN($W3014,IncMonth-1))+MAX(0,$W3014-IncMonth+1)*(1+$X3014))</f>
        <v/>
      </c>
      <c r="Z3014" s="40">
        <f>IF($C3014="",0,IFERROR(INDEX(Departments!$B$5:$B$54,MATCH($C3014,Departments!$A$5:$A$54,0)),0))</f>
        <v/>
      </c>
      <c r="AA3014" s="41">
        <f>N($L3014)*$Y3014</f>
        <v/>
      </c>
      <c r="AB3014" s="41">
        <f>N($M3014)*$Y3014</f>
        <v/>
      </c>
      <c r="AC3014" s="41">
        <f>$AA3014*$Z3014</f>
        <v/>
      </c>
      <c r="AD3014" s="41">
        <f>$AA3014*BonusMonths/12</f>
        <v/>
      </c>
      <c r="AE3014" s="41">
        <f>($AA3014+SI_Gross*$AB3014)*IF($Q3014=1,SI_O,SI_E)</f>
        <v/>
      </c>
      <c r="AF3014" s="41">
        <f>IF($Q3014=1,0,$AA3014*EOSB)</f>
        <v/>
      </c>
      <c r="AG3014" s="41">
        <f>$AN3014*$W3014</f>
        <v/>
      </c>
      <c r="AH3014" s="41">
        <f>SUM($AA3014:$AG3014)</f>
        <v/>
      </c>
      <c r="AI3014" s="41">
        <f>12*($AM3014+$AN3014)</f>
        <v/>
      </c>
      <c r="AJ3014" s="41">
        <f>$AM3014*((IncMonth-1)+(13-IncMonth)*(1+$X3014))+12*$AN3014</f>
        <v/>
      </c>
      <c r="AK3014" s="41">
        <f>IF($R3014=1,N($L3014)+N($M3014),0)</f>
        <v/>
      </c>
      <c r="AL3014">
        <f>IF($C3014="","",IF(N($L3014)&lt;=0,"Basic salary missing",IF(ISNA(MATCH($C3014,Departments!$A$5:$A$54,0)),"Department not on Departments sheet",IF(AND($I3014&lt;&gt;"",NOT(ISNUMBER($I3014))),"Date of birth is text, not a date",IF(AND($K3014&lt;&gt;"",NOT(ISNUMBER($K3014))),"Contract end is text, not a date","")))))</f>
        <v/>
      </c>
      <c r="AM3014" s="41">
        <f>IF($R3014=0,0,N($L3014)*(1+$Z3014+BonusMonths/12+IF($Q3014=1,0,EOSB))+N($M3014)+(N($L3014)+SI_Gross*N($M3014))*IF($Q3014=1,SI_O,SI_E))</f>
        <v/>
      </c>
      <c r="AN3014" s="41">
        <f>IF($R3014=0,0,(IF($Q3014=1,MedO,MedE+Ticket)+Training)/12)</f>
        <v/>
      </c>
    </row>
    <row r="3015">
      <c r="I3015" s="35" t="n"/>
      <c r="J3015" s="35" t="n"/>
      <c r="K3015" s="35" t="n"/>
      <c r="L3015" s="36" t="n"/>
      <c r="M3015" s="36" t="n"/>
      <c r="P3015" s="37" t="n"/>
      <c r="Q3015" s="38">
        <f>IF($C3015="",0,IF(OR(LOWER(TRIM($G3015))="omani",LOWER(TRIM($G3015))="oman",LOWER(TRIM($G3015))="om",LOWER(TRIM($G3015))="local"),1,0))</f>
        <v/>
      </c>
      <c r="R3015" s="38">
        <f>IF($C3015="",0,IF(OR(ISNUMBER(SEARCH("resign",$N3015)),ISNUMBER(SEARCH("terminat",$N3015)),ISNUMBER(SEARCH("inactive",$N3015)),ISNUMBER(SEARCH("vacan",$N3015)),ISNUMBER(SEARCH("deceased",$N3015)),ISNUMBER(SEARCH("separated",$N3015))),0,1))</f>
        <v/>
      </c>
      <c r="S3015">
        <f>IF(OR($R3015=0,NOT(ISNUMBER($I3015))),"",IFERROR(DATEDIF($I3015,DATE(FY,1,1),"y"),""))</f>
        <v/>
      </c>
      <c r="T3015">
        <f>IF(OR($R3015=0,NOT(ISNUMBER($J3015))),"",IFERROR(DATEDIF($J3015,DATE(FY,1,1),"y"),0))</f>
        <v/>
      </c>
      <c r="U3015" s="38">
        <f>IF(OR($R3015=0,NOT(ISNUMBER($I3015))),0,IF(YEAR($I3015)+IF($Q3015=1,RetAgeO,RetAgeE)=FY,MONTH($I3015),IF(YEAR($I3015)+IF($Q3015=1,RetAgeO,RetAgeE)&lt;FY,1,0)))</f>
        <v/>
      </c>
      <c r="V3015" s="38">
        <f>IF(OR($R3015=0,NOT(ISNUMBER($K3015))),0,IF(YEAR($K3015)=FY,MONTH($K3015),IF(YEAR($K3015)&lt;FY,1,0)))</f>
        <v/>
      </c>
      <c r="W3015" s="38">
        <f>IF($R3015=0,0,MIN(12,IF(AND(ISNUMBER($O3015),$O3015&gt;=1,$O3015&lt;=12),INT($O3015),12),IF(AND(RetireExit="Yes",$U3015&gt;0),$U3015,12),IF(AND(ContractExit="Yes",$V3015&gt;0),$V3015,12)))</f>
        <v/>
      </c>
      <c r="X3015" s="37">
        <f>IF(ISNUMBER($P3015),$P3015,IncPct)</f>
        <v/>
      </c>
      <c r="Y3015" s="39">
        <f>IF($W3015=0,0,MAX(0,MIN($W3015,IncMonth-1))+MAX(0,$W3015-IncMonth+1)*(1+$X3015))</f>
        <v/>
      </c>
      <c r="Z3015" s="40">
        <f>IF($C3015="",0,IFERROR(INDEX(Departments!$B$5:$B$54,MATCH($C3015,Departments!$A$5:$A$54,0)),0))</f>
        <v/>
      </c>
      <c r="AA3015" s="41">
        <f>N($L3015)*$Y3015</f>
        <v/>
      </c>
      <c r="AB3015" s="41">
        <f>N($M3015)*$Y3015</f>
        <v/>
      </c>
      <c r="AC3015" s="41">
        <f>$AA3015*$Z3015</f>
        <v/>
      </c>
      <c r="AD3015" s="41">
        <f>$AA3015*BonusMonths/12</f>
        <v/>
      </c>
      <c r="AE3015" s="41">
        <f>($AA3015+SI_Gross*$AB3015)*IF($Q3015=1,SI_O,SI_E)</f>
        <v/>
      </c>
      <c r="AF3015" s="41">
        <f>IF($Q3015=1,0,$AA3015*EOSB)</f>
        <v/>
      </c>
      <c r="AG3015" s="41">
        <f>$AN3015*$W3015</f>
        <v/>
      </c>
      <c r="AH3015" s="41">
        <f>SUM($AA3015:$AG3015)</f>
        <v/>
      </c>
      <c r="AI3015" s="41">
        <f>12*($AM3015+$AN3015)</f>
        <v/>
      </c>
      <c r="AJ3015" s="41">
        <f>$AM3015*((IncMonth-1)+(13-IncMonth)*(1+$X3015))+12*$AN3015</f>
        <v/>
      </c>
      <c r="AK3015" s="41">
        <f>IF($R3015=1,N($L3015)+N($M3015),0)</f>
        <v/>
      </c>
      <c r="AL3015">
        <f>IF($C3015="","",IF(N($L3015)&lt;=0,"Basic salary missing",IF(ISNA(MATCH($C3015,Departments!$A$5:$A$54,0)),"Department not on Departments sheet",IF(AND($I3015&lt;&gt;"",NOT(ISNUMBER($I3015))),"Date of birth is text, not a date",IF(AND($K3015&lt;&gt;"",NOT(ISNUMBER($K3015))),"Contract end is text, not a date","")))))</f>
        <v/>
      </c>
      <c r="AM3015" s="41">
        <f>IF($R3015=0,0,N($L3015)*(1+$Z3015+BonusMonths/12+IF($Q3015=1,0,EOSB))+N($M3015)+(N($L3015)+SI_Gross*N($M3015))*IF($Q3015=1,SI_O,SI_E))</f>
        <v/>
      </c>
      <c r="AN3015" s="41">
        <f>IF($R3015=0,0,(IF($Q3015=1,MedO,MedE+Ticket)+Training)/12)</f>
        <v/>
      </c>
    </row>
    <row r="3016">
      <c r="I3016" s="35" t="n"/>
      <c r="J3016" s="35" t="n"/>
      <c r="K3016" s="35" t="n"/>
      <c r="L3016" s="36" t="n"/>
      <c r="M3016" s="36" t="n"/>
      <c r="P3016" s="37" t="n"/>
      <c r="Q3016" s="38">
        <f>IF($C3016="",0,IF(OR(LOWER(TRIM($G3016))="omani",LOWER(TRIM($G3016))="oman",LOWER(TRIM($G3016))="om",LOWER(TRIM($G3016))="local"),1,0))</f>
        <v/>
      </c>
      <c r="R3016" s="38">
        <f>IF($C3016="",0,IF(OR(ISNUMBER(SEARCH("resign",$N3016)),ISNUMBER(SEARCH("terminat",$N3016)),ISNUMBER(SEARCH("inactive",$N3016)),ISNUMBER(SEARCH("vacan",$N3016)),ISNUMBER(SEARCH("deceased",$N3016)),ISNUMBER(SEARCH("separated",$N3016))),0,1))</f>
        <v/>
      </c>
      <c r="S3016">
        <f>IF(OR($R3016=0,NOT(ISNUMBER($I3016))),"",IFERROR(DATEDIF($I3016,DATE(FY,1,1),"y"),""))</f>
        <v/>
      </c>
      <c r="T3016">
        <f>IF(OR($R3016=0,NOT(ISNUMBER($J3016))),"",IFERROR(DATEDIF($J3016,DATE(FY,1,1),"y"),0))</f>
        <v/>
      </c>
      <c r="U3016" s="38">
        <f>IF(OR($R3016=0,NOT(ISNUMBER($I3016))),0,IF(YEAR($I3016)+IF($Q3016=1,RetAgeO,RetAgeE)=FY,MONTH($I3016),IF(YEAR($I3016)+IF($Q3016=1,RetAgeO,RetAgeE)&lt;FY,1,0)))</f>
        <v/>
      </c>
      <c r="V3016" s="38">
        <f>IF(OR($R3016=0,NOT(ISNUMBER($K3016))),0,IF(YEAR($K3016)=FY,MONTH($K3016),IF(YEAR($K3016)&lt;FY,1,0)))</f>
        <v/>
      </c>
      <c r="W3016" s="38">
        <f>IF($R3016=0,0,MIN(12,IF(AND(ISNUMBER($O3016),$O3016&gt;=1,$O3016&lt;=12),INT($O3016),12),IF(AND(RetireExit="Yes",$U3016&gt;0),$U3016,12),IF(AND(ContractExit="Yes",$V3016&gt;0),$V3016,12)))</f>
        <v/>
      </c>
      <c r="X3016" s="37">
        <f>IF(ISNUMBER($P3016),$P3016,IncPct)</f>
        <v/>
      </c>
      <c r="Y3016" s="39">
        <f>IF($W3016=0,0,MAX(0,MIN($W3016,IncMonth-1))+MAX(0,$W3016-IncMonth+1)*(1+$X3016))</f>
        <v/>
      </c>
      <c r="Z3016" s="40">
        <f>IF($C3016="",0,IFERROR(INDEX(Departments!$B$5:$B$54,MATCH($C3016,Departments!$A$5:$A$54,0)),0))</f>
        <v/>
      </c>
      <c r="AA3016" s="41">
        <f>N($L3016)*$Y3016</f>
        <v/>
      </c>
      <c r="AB3016" s="41">
        <f>N($M3016)*$Y3016</f>
        <v/>
      </c>
      <c r="AC3016" s="41">
        <f>$AA3016*$Z3016</f>
        <v/>
      </c>
      <c r="AD3016" s="41">
        <f>$AA3016*BonusMonths/12</f>
        <v/>
      </c>
      <c r="AE3016" s="41">
        <f>($AA3016+SI_Gross*$AB3016)*IF($Q3016=1,SI_O,SI_E)</f>
        <v/>
      </c>
      <c r="AF3016" s="41">
        <f>IF($Q3016=1,0,$AA3016*EOSB)</f>
        <v/>
      </c>
      <c r="AG3016" s="41">
        <f>$AN3016*$W3016</f>
        <v/>
      </c>
      <c r="AH3016" s="41">
        <f>SUM($AA3016:$AG3016)</f>
        <v/>
      </c>
      <c r="AI3016" s="41">
        <f>12*($AM3016+$AN3016)</f>
        <v/>
      </c>
      <c r="AJ3016" s="41">
        <f>$AM3016*((IncMonth-1)+(13-IncMonth)*(1+$X3016))+12*$AN3016</f>
        <v/>
      </c>
      <c r="AK3016" s="41">
        <f>IF($R3016=1,N($L3016)+N($M3016),0)</f>
        <v/>
      </c>
      <c r="AL3016">
        <f>IF($C3016="","",IF(N($L3016)&lt;=0,"Basic salary missing",IF(ISNA(MATCH($C3016,Departments!$A$5:$A$54,0)),"Department not on Departments sheet",IF(AND($I3016&lt;&gt;"",NOT(ISNUMBER($I3016))),"Date of birth is text, not a date",IF(AND($K3016&lt;&gt;"",NOT(ISNUMBER($K3016))),"Contract end is text, not a date","")))))</f>
        <v/>
      </c>
      <c r="AM3016" s="41">
        <f>IF($R3016=0,0,N($L3016)*(1+$Z3016+BonusMonths/12+IF($Q3016=1,0,EOSB))+N($M3016)+(N($L3016)+SI_Gross*N($M3016))*IF($Q3016=1,SI_O,SI_E))</f>
        <v/>
      </c>
      <c r="AN3016" s="41">
        <f>IF($R3016=0,0,(IF($Q3016=1,MedO,MedE+Ticket)+Training)/12)</f>
        <v/>
      </c>
    </row>
    <row r="3017">
      <c r="I3017" s="35" t="n"/>
      <c r="J3017" s="35" t="n"/>
      <c r="K3017" s="35" t="n"/>
      <c r="L3017" s="36" t="n"/>
      <c r="M3017" s="36" t="n"/>
      <c r="P3017" s="37" t="n"/>
      <c r="Q3017" s="38">
        <f>IF($C3017="",0,IF(OR(LOWER(TRIM($G3017))="omani",LOWER(TRIM($G3017))="oman",LOWER(TRIM($G3017))="om",LOWER(TRIM($G3017))="local"),1,0))</f>
        <v/>
      </c>
      <c r="R3017" s="38">
        <f>IF($C3017="",0,IF(OR(ISNUMBER(SEARCH("resign",$N3017)),ISNUMBER(SEARCH("terminat",$N3017)),ISNUMBER(SEARCH("inactive",$N3017)),ISNUMBER(SEARCH("vacan",$N3017)),ISNUMBER(SEARCH("deceased",$N3017)),ISNUMBER(SEARCH("separated",$N3017))),0,1))</f>
        <v/>
      </c>
      <c r="S3017">
        <f>IF(OR($R3017=0,NOT(ISNUMBER($I3017))),"",IFERROR(DATEDIF($I3017,DATE(FY,1,1),"y"),""))</f>
        <v/>
      </c>
      <c r="T3017">
        <f>IF(OR($R3017=0,NOT(ISNUMBER($J3017))),"",IFERROR(DATEDIF($J3017,DATE(FY,1,1),"y"),0))</f>
        <v/>
      </c>
      <c r="U3017" s="38">
        <f>IF(OR($R3017=0,NOT(ISNUMBER($I3017))),0,IF(YEAR($I3017)+IF($Q3017=1,RetAgeO,RetAgeE)=FY,MONTH($I3017),IF(YEAR($I3017)+IF($Q3017=1,RetAgeO,RetAgeE)&lt;FY,1,0)))</f>
        <v/>
      </c>
      <c r="V3017" s="38">
        <f>IF(OR($R3017=0,NOT(ISNUMBER($K3017))),0,IF(YEAR($K3017)=FY,MONTH($K3017),IF(YEAR($K3017)&lt;FY,1,0)))</f>
        <v/>
      </c>
      <c r="W3017" s="38">
        <f>IF($R3017=0,0,MIN(12,IF(AND(ISNUMBER($O3017),$O3017&gt;=1,$O3017&lt;=12),INT($O3017),12),IF(AND(RetireExit="Yes",$U3017&gt;0),$U3017,12),IF(AND(ContractExit="Yes",$V3017&gt;0),$V3017,12)))</f>
        <v/>
      </c>
      <c r="X3017" s="37">
        <f>IF(ISNUMBER($P3017),$P3017,IncPct)</f>
        <v/>
      </c>
      <c r="Y3017" s="39">
        <f>IF($W3017=0,0,MAX(0,MIN($W3017,IncMonth-1))+MAX(0,$W3017-IncMonth+1)*(1+$X3017))</f>
        <v/>
      </c>
      <c r="Z3017" s="40">
        <f>IF($C3017="",0,IFERROR(INDEX(Departments!$B$5:$B$54,MATCH($C3017,Departments!$A$5:$A$54,0)),0))</f>
        <v/>
      </c>
      <c r="AA3017" s="41">
        <f>N($L3017)*$Y3017</f>
        <v/>
      </c>
      <c r="AB3017" s="41">
        <f>N($M3017)*$Y3017</f>
        <v/>
      </c>
      <c r="AC3017" s="41">
        <f>$AA3017*$Z3017</f>
        <v/>
      </c>
      <c r="AD3017" s="41">
        <f>$AA3017*BonusMonths/12</f>
        <v/>
      </c>
      <c r="AE3017" s="41">
        <f>($AA3017+SI_Gross*$AB3017)*IF($Q3017=1,SI_O,SI_E)</f>
        <v/>
      </c>
      <c r="AF3017" s="41">
        <f>IF($Q3017=1,0,$AA3017*EOSB)</f>
        <v/>
      </c>
      <c r="AG3017" s="41">
        <f>$AN3017*$W3017</f>
        <v/>
      </c>
      <c r="AH3017" s="41">
        <f>SUM($AA3017:$AG3017)</f>
        <v/>
      </c>
      <c r="AI3017" s="41">
        <f>12*($AM3017+$AN3017)</f>
        <v/>
      </c>
      <c r="AJ3017" s="41">
        <f>$AM3017*((IncMonth-1)+(13-IncMonth)*(1+$X3017))+12*$AN3017</f>
        <v/>
      </c>
      <c r="AK3017" s="41">
        <f>IF($R3017=1,N($L3017)+N($M3017),0)</f>
        <v/>
      </c>
      <c r="AL3017">
        <f>IF($C3017="","",IF(N($L3017)&lt;=0,"Basic salary missing",IF(ISNA(MATCH($C3017,Departments!$A$5:$A$54,0)),"Department not on Departments sheet",IF(AND($I3017&lt;&gt;"",NOT(ISNUMBER($I3017))),"Date of birth is text, not a date",IF(AND($K3017&lt;&gt;"",NOT(ISNUMBER($K3017))),"Contract end is text, not a date","")))))</f>
        <v/>
      </c>
      <c r="AM3017" s="41">
        <f>IF($R3017=0,0,N($L3017)*(1+$Z3017+BonusMonths/12+IF($Q3017=1,0,EOSB))+N($M3017)+(N($L3017)+SI_Gross*N($M3017))*IF($Q3017=1,SI_O,SI_E))</f>
        <v/>
      </c>
      <c r="AN3017" s="41">
        <f>IF($R3017=0,0,(IF($Q3017=1,MedO,MedE+Ticket)+Training)/12)</f>
        <v/>
      </c>
    </row>
    <row r="3018">
      <c r="I3018" s="35" t="n"/>
      <c r="J3018" s="35" t="n"/>
      <c r="K3018" s="35" t="n"/>
      <c r="L3018" s="36" t="n"/>
      <c r="M3018" s="36" t="n"/>
      <c r="P3018" s="37" t="n"/>
      <c r="Q3018" s="38">
        <f>IF($C3018="",0,IF(OR(LOWER(TRIM($G3018))="omani",LOWER(TRIM($G3018))="oman",LOWER(TRIM($G3018))="om",LOWER(TRIM($G3018))="local"),1,0))</f>
        <v/>
      </c>
      <c r="R3018" s="38">
        <f>IF($C3018="",0,IF(OR(ISNUMBER(SEARCH("resign",$N3018)),ISNUMBER(SEARCH("terminat",$N3018)),ISNUMBER(SEARCH("inactive",$N3018)),ISNUMBER(SEARCH("vacan",$N3018)),ISNUMBER(SEARCH("deceased",$N3018)),ISNUMBER(SEARCH("separated",$N3018))),0,1))</f>
        <v/>
      </c>
      <c r="S3018">
        <f>IF(OR($R3018=0,NOT(ISNUMBER($I3018))),"",IFERROR(DATEDIF($I3018,DATE(FY,1,1),"y"),""))</f>
        <v/>
      </c>
      <c r="T3018">
        <f>IF(OR($R3018=0,NOT(ISNUMBER($J3018))),"",IFERROR(DATEDIF($J3018,DATE(FY,1,1),"y"),0))</f>
        <v/>
      </c>
      <c r="U3018" s="38">
        <f>IF(OR($R3018=0,NOT(ISNUMBER($I3018))),0,IF(YEAR($I3018)+IF($Q3018=1,RetAgeO,RetAgeE)=FY,MONTH($I3018),IF(YEAR($I3018)+IF($Q3018=1,RetAgeO,RetAgeE)&lt;FY,1,0)))</f>
        <v/>
      </c>
      <c r="V3018" s="38">
        <f>IF(OR($R3018=0,NOT(ISNUMBER($K3018))),0,IF(YEAR($K3018)=FY,MONTH($K3018),IF(YEAR($K3018)&lt;FY,1,0)))</f>
        <v/>
      </c>
      <c r="W3018" s="38">
        <f>IF($R3018=0,0,MIN(12,IF(AND(ISNUMBER($O3018),$O3018&gt;=1,$O3018&lt;=12),INT($O3018),12),IF(AND(RetireExit="Yes",$U3018&gt;0),$U3018,12),IF(AND(ContractExit="Yes",$V3018&gt;0),$V3018,12)))</f>
        <v/>
      </c>
      <c r="X3018" s="37">
        <f>IF(ISNUMBER($P3018),$P3018,IncPct)</f>
        <v/>
      </c>
      <c r="Y3018" s="39">
        <f>IF($W3018=0,0,MAX(0,MIN($W3018,IncMonth-1))+MAX(0,$W3018-IncMonth+1)*(1+$X3018))</f>
        <v/>
      </c>
      <c r="Z3018" s="40">
        <f>IF($C3018="",0,IFERROR(INDEX(Departments!$B$5:$B$54,MATCH($C3018,Departments!$A$5:$A$54,0)),0))</f>
        <v/>
      </c>
      <c r="AA3018" s="41">
        <f>N($L3018)*$Y3018</f>
        <v/>
      </c>
      <c r="AB3018" s="41">
        <f>N($M3018)*$Y3018</f>
        <v/>
      </c>
      <c r="AC3018" s="41">
        <f>$AA3018*$Z3018</f>
        <v/>
      </c>
      <c r="AD3018" s="41">
        <f>$AA3018*BonusMonths/12</f>
        <v/>
      </c>
      <c r="AE3018" s="41">
        <f>($AA3018+SI_Gross*$AB3018)*IF($Q3018=1,SI_O,SI_E)</f>
        <v/>
      </c>
      <c r="AF3018" s="41">
        <f>IF($Q3018=1,0,$AA3018*EOSB)</f>
        <v/>
      </c>
      <c r="AG3018" s="41">
        <f>$AN3018*$W3018</f>
        <v/>
      </c>
      <c r="AH3018" s="41">
        <f>SUM($AA3018:$AG3018)</f>
        <v/>
      </c>
      <c r="AI3018" s="41">
        <f>12*($AM3018+$AN3018)</f>
        <v/>
      </c>
      <c r="AJ3018" s="41">
        <f>$AM3018*((IncMonth-1)+(13-IncMonth)*(1+$X3018))+12*$AN3018</f>
        <v/>
      </c>
      <c r="AK3018" s="41">
        <f>IF($R3018=1,N($L3018)+N($M3018),0)</f>
        <v/>
      </c>
      <c r="AL3018">
        <f>IF($C3018="","",IF(N($L3018)&lt;=0,"Basic salary missing",IF(ISNA(MATCH($C3018,Departments!$A$5:$A$54,0)),"Department not on Departments sheet",IF(AND($I3018&lt;&gt;"",NOT(ISNUMBER($I3018))),"Date of birth is text, not a date",IF(AND($K3018&lt;&gt;"",NOT(ISNUMBER($K3018))),"Contract end is text, not a date","")))))</f>
        <v/>
      </c>
      <c r="AM3018" s="41">
        <f>IF($R3018=0,0,N($L3018)*(1+$Z3018+BonusMonths/12+IF($Q3018=1,0,EOSB))+N($M3018)+(N($L3018)+SI_Gross*N($M3018))*IF($Q3018=1,SI_O,SI_E))</f>
        <v/>
      </c>
      <c r="AN3018" s="41">
        <f>IF($R3018=0,0,(IF($Q3018=1,MedO,MedE+Ticket)+Training)/12)</f>
        <v/>
      </c>
    </row>
    <row r="3019">
      <c r="I3019" s="35" t="n"/>
      <c r="J3019" s="35" t="n"/>
      <c r="K3019" s="35" t="n"/>
      <c r="L3019" s="36" t="n"/>
      <c r="M3019" s="36" t="n"/>
      <c r="P3019" s="37" t="n"/>
      <c r="Q3019" s="38">
        <f>IF($C3019="",0,IF(OR(LOWER(TRIM($G3019))="omani",LOWER(TRIM($G3019))="oman",LOWER(TRIM($G3019))="om",LOWER(TRIM($G3019))="local"),1,0))</f>
        <v/>
      </c>
      <c r="R3019" s="38">
        <f>IF($C3019="",0,IF(OR(ISNUMBER(SEARCH("resign",$N3019)),ISNUMBER(SEARCH("terminat",$N3019)),ISNUMBER(SEARCH("inactive",$N3019)),ISNUMBER(SEARCH("vacan",$N3019)),ISNUMBER(SEARCH("deceased",$N3019)),ISNUMBER(SEARCH("separated",$N3019))),0,1))</f>
        <v/>
      </c>
      <c r="S3019">
        <f>IF(OR($R3019=0,NOT(ISNUMBER($I3019))),"",IFERROR(DATEDIF($I3019,DATE(FY,1,1),"y"),""))</f>
        <v/>
      </c>
      <c r="T3019">
        <f>IF(OR($R3019=0,NOT(ISNUMBER($J3019))),"",IFERROR(DATEDIF($J3019,DATE(FY,1,1),"y"),0))</f>
        <v/>
      </c>
      <c r="U3019" s="38">
        <f>IF(OR($R3019=0,NOT(ISNUMBER($I3019))),0,IF(YEAR($I3019)+IF($Q3019=1,RetAgeO,RetAgeE)=FY,MONTH($I3019),IF(YEAR($I3019)+IF($Q3019=1,RetAgeO,RetAgeE)&lt;FY,1,0)))</f>
        <v/>
      </c>
      <c r="V3019" s="38">
        <f>IF(OR($R3019=0,NOT(ISNUMBER($K3019))),0,IF(YEAR($K3019)=FY,MONTH($K3019),IF(YEAR($K3019)&lt;FY,1,0)))</f>
        <v/>
      </c>
      <c r="W3019" s="38">
        <f>IF($R3019=0,0,MIN(12,IF(AND(ISNUMBER($O3019),$O3019&gt;=1,$O3019&lt;=12),INT($O3019),12),IF(AND(RetireExit="Yes",$U3019&gt;0),$U3019,12),IF(AND(ContractExit="Yes",$V3019&gt;0),$V3019,12)))</f>
        <v/>
      </c>
      <c r="X3019" s="37">
        <f>IF(ISNUMBER($P3019),$P3019,IncPct)</f>
        <v/>
      </c>
      <c r="Y3019" s="39">
        <f>IF($W3019=0,0,MAX(0,MIN($W3019,IncMonth-1))+MAX(0,$W3019-IncMonth+1)*(1+$X3019))</f>
        <v/>
      </c>
      <c r="Z3019" s="40">
        <f>IF($C3019="",0,IFERROR(INDEX(Departments!$B$5:$B$54,MATCH($C3019,Departments!$A$5:$A$54,0)),0))</f>
        <v/>
      </c>
      <c r="AA3019" s="41">
        <f>N($L3019)*$Y3019</f>
        <v/>
      </c>
      <c r="AB3019" s="41">
        <f>N($M3019)*$Y3019</f>
        <v/>
      </c>
      <c r="AC3019" s="41">
        <f>$AA3019*$Z3019</f>
        <v/>
      </c>
      <c r="AD3019" s="41">
        <f>$AA3019*BonusMonths/12</f>
        <v/>
      </c>
      <c r="AE3019" s="41">
        <f>($AA3019+SI_Gross*$AB3019)*IF($Q3019=1,SI_O,SI_E)</f>
        <v/>
      </c>
      <c r="AF3019" s="41">
        <f>IF($Q3019=1,0,$AA3019*EOSB)</f>
        <v/>
      </c>
      <c r="AG3019" s="41">
        <f>$AN3019*$W3019</f>
        <v/>
      </c>
      <c r="AH3019" s="41">
        <f>SUM($AA3019:$AG3019)</f>
        <v/>
      </c>
      <c r="AI3019" s="41">
        <f>12*($AM3019+$AN3019)</f>
        <v/>
      </c>
      <c r="AJ3019" s="41">
        <f>$AM3019*((IncMonth-1)+(13-IncMonth)*(1+$X3019))+12*$AN3019</f>
        <v/>
      </c>
      <c r="AK3019" s="41">
        <f>IF($R3019=1,N($L3019)+N($M3019),0)</f>
        <v/>
      </c>
      <c r="AL3019">
        <f>IF($C3019="","",IF(N($L3019)&lt;=0,"Basic salary missing",IF(ISNA(MATCH($C3019,Departments!$A$5:$A$54,0)),"Department not on Departments sheet",IF(AND($I3019&lt;&gt;"",NOT(ISNUMBER($I3019))),"Date of birth is text, not a date",IF(AND($K3019&lt;&gt;"",NOT(ISNUMBER($K3019))),"Contract end is text, not a date","")))))</f>
        <v/>
      </c>
      <c r="AM3019" s="41">
        <f>IF($R3019=0,0,N($L3019)*(1+$Z3019+BonusMonths/12+IF($Q3019=1,0,EOSB))+N($M3019)+(N($L3019)+SI_Gross*N($M3019))*IF($Q3019=1,SI_O,SI_E))</f>
        <v/>
      </c>
      <c r="AN3019" s="41">
        <f>IF($R3019=0,0,(IF($Q3019=1,MedO,MedE+Ticket)+Training)/12)</f>
        <v/>
      </c>
    </row>
    <row r="3020">
      <c r="I3020" s="35" t="n"/>
      <c r="J3020" s="35" t="n"/>
      <c r="K3020" s="35" t="n"/>
      <c r="L3020" s="36" t="n"/>
      <c r="M3020" s="36" t="n"/>
      <c r="P3020" s="37" t="n"/>
      <c r="Q3020" s="38">
        <f>IF($C3020="",0,IF(OR(LOWER(TRIM($G3020))="omani",LOWER(TRIM($G3020))="oman",LOWER(TRIM($G3020))="om",LOWER(TRIM($G3020))="local"),1,0))</f>
        <v/>
      </c>
      <c r="R3020" s="38">
        <f>IF($C3020="",0,IF(OR(ISNUMBER(SEARCH("resign",$N3020)),ISNUMBER(SEARCH("terminat",$N3020)),ISNUMBER(SEARCH("inactive",$N3020)),ISNUMBER(SEARCH("vacan",$N3020)),ISNUMBER(SEARCH("deceased",$N3020)),ISNUMBER(SEARCH("separated",$N3020))),0,1))</f>
        <v/>
      </c>
      <c r="S3020">
        <f>IF(OR($R3020=0,NOT(ISNUMBER($I3020))),"",IFERROR(DATEDIF($I3020,DATE(FY,1,1),"y"),""))</f>
        <v/>
      </c>
      <c r="T3020">
        <f>IF(OR($R3020=0,NOT(ISNUMBER($J3020))),"",IFERROR(DATEDIF($J3020,DATE(FY,1,1),"y"),0))</f>
        <v/>
      </c>
      <c r="U3020" s="38">
        <f>IF(OR($R3020=0,NOT(ISNUMBER($I3020))),0,IF(YEAR($I3020)+IF($Q3020=1,RetAgeO,RetAgeE)=FY,MONTH($I3020),IF(YEAR($I3020)+IF($Q3020=1,RetAgeO,RetAgeE)&lt;FY,1,0)))</f>
        <v/>
      </c>
      <c r="V3020" s="38">
        <f>IF(OR($R3020=0,NOT(ISNUMBER($K3020))),0,IF(YEAR($K3020)=FY,MONTH($K3020),IF(YEAR($K3020)&lt;FY,1,0)))</f>
        <v/>
      </c>
      <c r="W3020" s="38">
        <f>IF($R3020=0,0,MIN(12,IF(AND(ISNUMBER($O3020),$O3020&gt;=1,$O3020&lt;=12),INT($O3020),12),IF(AND(RetireExit="Yes",$U3020&gt;0),$U3020,12),IF(AND(ContractExit="Yes",$V3020&gt;0),$V3020,12)))</f>
        <v/>
      </c>
      <c r="X3020" s="37">
        <f>IF(ISNUMBER($P3020),$P3020,IncPct)</f>
        <v/>
      </c>
      <c r="Y3020" s="39">
        <f>IF($W3020=0,0,MAX(0,MIN($W3020,IncMonth-1))+MAX(0,$W3020-IncMonth+1)*(1+$X3020))</f>
        <v/>
      </c>
      <c r="Z3020" s="40">
        <f>IF($C3020="",0,IFERROR(INDEX(Departments!$B$5:$B$54,MATCH($C3020,Departments!$A$5:$A$54,0)),0))</f>
        <v/>
      </c>
      <c r="AA3020" s="41">
        <f>N($L3020)*$Y3020</f>
        <v/>
      </c>
      <c r="AB3020" s="41">
        <f>N($M3020)*$Y3020</f>
        <v/>
      </c>
      <c r="AC3020" s="41">
        <f>$AA3020*$Z3020</f>
        <v/>
      </c>
      <c r="AD3020" s="41">
        <f>$AA3020*BonusMonths/12</f>
        <v/>
      </c>
      <c r="AE3020" s="41">
        <f>($AA3020+SI_Gross*$AB3020)*IF($Q3020=1,SI_O,SI_E)</f>
        <v/>
      </c>
      <c r="AF3020" s="41">
        <f>IF($Q3020=1,0,$AA3020*EOSB)</f>
        <v/>
      </c>
      <c r="AG3020" s="41">
        <f>$AN3020*$W3020</f>
        <v/>
      </c>
      <c r="AH3020" s="41">
        <f>SUM($AA3020:$AG3020)</f>
        <v/>
      </c>
      <c r="AI3020" s="41">
        <f>12*($AM3020+$AN3020)</f>
        <v/>
      </c>
      <c r="AJ3020" s="41">
        <f>$AM3020*((IncMonth-1)+(13-IncMonth)*(1+$X3020))+12*$AN3020</f>
        <v/>
      </c>
      <c r="AK3020" s="41">
        <f>IF($R3020=1,N($L3020)+N($M3020),0)</f>
        <v/>
      </c>
      <c r="AL3020">
        <f>IF($C3020="","",IF(N($L3020)&lt;=0,"Basic salary missing",IF(ISNA(MATCH($C3020,Departments!$A$5:$A$54,0)),"Department not on Departments sheet",IF(AND($I3020&lt;&gt;"",NOT(ISNUMBER($I3020))),"Date of birth is text, not a date",IF(AND($K3020&lt;&gt;"",NOT(ISNUMBER($K3020))),"Contract end is text, not a date","")))))</f>
        <v/>
      </c>
      <c r="AM3020" s="41">
        <f>IF($R3020=0,0,N($L3020)*(1+$Z3020+BonusMonths/12+IF($Q3020=1,0,EOSB))+N($M3020)+(N($L3020)+SI_Gross*N($M3020))*IF($Q3020=1,SI_O,SI_E))</f>
        <v/>
      </c>
      <c r="AN3020" s="41">
        <f>IF($R3020=0,0,(IF($Q3020=1,MedO,MedE+Ticket)+Training)/12)</f>
        <v/>
      </c>
    </row>
    <row r="3021">
      <c r="I3021" s="35" t="n"/>
      <c r="J3021" s="35" t="n"/>
      <c r="K3021" s="35" t="n"/>
      <c r="L3021" s="36" t="n"/>
      <c r="M3021" s="36" t="n"/>
      <c r="P3021" s="37" t="n"/>
      <c r="Q3021" s="38">
        <f>IF($C3021="",0,IF(OR(LOWER(TRIM($G3021))="omani",LOWER(TRIM($G3021))="oman",LOWER(TRIM($G3021))="om",LOWER(TRIM($G3021))="local"),1,0))</f>
        <v/>
      </c>
      <c r="R3021" s="38">
        <f>IF($C3021="",0,IF(OR(ISNUMBER(SEARCH("resign",$N3021)),ISNUMBER(SEARCH("terminat",$N3021)),ISNUMBER(SEARCH("inactive",$N3021)),ISNUMBER(SEARCH("vacan",$N3021)),ISNUMBER(SEARCH("deceased",$N3021)),ISNUMBER(SEARCH("separated",$N3021))),0,1))</f>
        <v/>
      </c>
      <c r="S3021">
        <f>IF(OR($R3021=0,NOT(ISNUMBER($I3021))),"",IFERROR(DATEDIF($I3021,DATE(FY,1,1),"y"),""))</f>
        <v/>
      </c>
      <c r="T3021">
        <f>IF(OR($R3021=0,NOT(ISNUMBER($J3021))),"",IFERROR(DATEDIF($J3021,DATE(FY,1,1),"y"),0))</f>
        <v/>
      </c>
      <c r="U3021" s="38">
        <f>IF(OR($R3021=0,NOT(ISNUMBER($I3021))),0,IF(YEAR($I3021)+IF($Q3021=1,RetAgeO,RetAgeE)=FY,MONTH($I3021),IF(YEAR($I3021)+IF($Q3021=1,RetAgeO,RetAgeE)&lt;FY,1,0)))</f>
        <v/>
      </c>
      <c r="V3021" s="38">
        <f>IF(OR($R3021=0,NOT(ISNUMBER($K3021))),0,IF(YEAR($K3021)=FY,MONTH($K3021),IF(YEAR($K3021)&lt;FY,1,0)))</f>
        <v/>
      </c>
      <c r="W3021" s="38">
        <f>IF($R3021=0,0,MIN(12,IF(AND(ISNUMBER($O3021),$O3021&gt;=1,$O3021&lt;=12),INT($O3021),12),IF(AND(RetireExit="Yes",$U3021&gt;0),$U3021,12),IF(AND(ContractExit="Yes",$V3021&gt;0),$V3021,12)))</f>
        <v/>
      </c>
      <c r="X3021" s="37">
        <f>IF(ISNUMBER($P3021),$P3021,IncPct)</f>
        <v/>
      </c>
      <c r="Y3021" s="39">
        <f>IF($W3021=0,0,MAX(0,MIN($W3021,IncMonth-1))+MAX(0,$W3021-IncMonth+1)*(1+$X3021))</f>
        <v/>
      </c>
      <c r="Z3021" s="40">
        <f>IF($C3021="",0,IFERROR(INDEX(Departments!$B$5:$B$54,MATCH($C3021,Departments!$A$5:$A$54,0)),0))</f>
        <v/>
      </c>
      <c r="AA3021" s="41">
        <f>N($L3021)*$Y3021</f>
        <v/>
      </c>
      <c r="AB3021" s="41">
        <f>N($M3021)*$Y3021</f>
        <v/>
      </c>
      <c r="AC3021" s="41">
        <f>$AA3021*$Z3021</f>
        <v/>
      </c>
      <c r="AD3021" s="41">
        <f>$AA3021*BonusMonths/12</f>
        <v/>
      </c>
      <c r="AE3021" s="41">
        <f>($AA3021+SI_Gross*$AB3021)*IF($Q3021=1,SI_O,SI_E)</f>
        <v/>
      </c>
      <c r="AF3021" s="41">
        <f>IF($Q3021=1,0,$AA3021*EOSB)</f>
        <v/>
      </c>
      <c r="AG3021" s="41">
        <f>$AN3021*$W3021</f>
        <v/>
      </c>
      <c r="AH3021" s="41">
        <f>SUM($AA3021:$AG3021)</f>
        <v/>
      </c>
      <c r="AI3021" s="41">
        <f>12*($AM3021+$AN3021)</f>
        <v/>
      </c>
      <c r="AJ3021" s="41">
        <f>$AM3021*((IncMonth-1)+(13-IncMonth)*(1+$X3021))+12*$AN3021</f>
        <v/>
      </c>
      <c r="AK3021" s="41">
        <f>IF($R3021=1,N($L3021)+N($M3021),0)</f>
        <v/>
      </c>
      <c r="AL3021">
        <f>IF($C3021="","",IF(N($L3021)&lt;=0,"Basic salary missing",IF(ISNA(MATCH($C3021,Departments!$A$5:$A$54,0)),"Department not on Departments sheet",IF(AND($I3021&lt;&gt;"",NOT(ISNUMBER($I3021))),"Date of birth is text, not a date",IF(AND($K3021&lt;&gt;"",NOT(ISNUMBER($K3021))),"Contract end is text, not a date","")))))</f>
        <v/>
      </c>
      <c r="AM3021" s="41">
        <f>IF($R3021=0,0,N($L3021)*(1+$Z3021+BonusMonths/12+IF($Q3021=1,0,EOSB))+N($M3021)+(N($L3021)+SI_Gross*N($M3021))*IF($Q3021=1,SI_O,SI_E))</f>
        <v/>
      </c>
      <c r="AN3021" s="41">
        <f>IF($R3021=0,0,(IF($Q3021=1,MedO,MedE+Ticket)+Training)/12)</f>
        <v/>
      </c>
    </row>
    <row r="3022">
      <c r="I3022" s="35" t="n"/>
      <c r="J3022" s="35" t="n"/>
      <c r="K3022" s="35" t="n"/>
      <c r="L3022" s="36" t="n"/>
      <c r="M3022" s="36" t="n"/>
      <c r="P3022" s="37" t="n"/>
      <c r="Q3022" s="38">
        <f>IF($C3022="",0,IF(OR(LOWER(TRIM($G3022))="omani",LOWER(TRIM($G3022))="oman",LOWER(TRIM($G3022))="om",LOWER(TRIM($G3022))="local"),1,0))</f>
        <v/>
      </c>
      <c r="R3022" s="38">
        <f>IF($C3022="",0,IF(OR(ISNUMBER(SEARCH("resign",$N3022)),ISNUMBER(SEARCH("terminat",$N3022)),ISNUMBER(SEARCH("inactive",$N3022)),ISNUMBER(SEARCH("vacan",$N3022)),ISNUMBER(SEARCH("deceased",$N3022)),ISNUMBER(SEARCH("separated",$N3022))),0,1))</f>
        <v/>
      </c>
      <c r="S3022">
        <f>IF(OR($R3022=0,NOT(ISNUMBER($I3022))),"",IFERROR(DATEDIF($I3022,DATE(FY,1,1),"y"),""))</f>
        <v/>
      </c>
      <c r="T3022">
        <f>IF(OR($R3022=0,NOT(ISNUMBER($J3022))),"",IFERROR(DATEDIF($J3022,DATE(FY,1,1),"y"),0))</f>
        <v/>
      </c>
      <c r="U3022" s="38">
        <f>IF(OR($R3022=0,NOT(ISNUMBER($I3022))),0,IF(YEAR($I3022)+IF($Q3022=1,RetAgeO,RetAgeE)=FY,MONTH($I3022),IF(YEAR($I3022)+IF($Q3022=1,RetAgeO,RetAgeE)&lt;FY,1,0)))</f>
        <v/>
      </c>
      <c r="V3022" s="38">
        <f>IF(OR($R3022=0,NOT(ISNUMBER($K3022))),0,IF(YEAR($K3022)=FY,MONTH($K3022),IF(YEAR($K3022)&lt;FY,1,0)))</f>
        <v/>
      </c>
      <c r="W3022" s="38">
        <f>IF($R3022=0,0,MIN(12,IF(AND(ISNUMBER($O3022),$O3022&gt;=1,$O3022&lt;=12),INT($O3022),12),IF(AND(RetireExit="Yes",$U3022&gt;0),$U3022,12),IF(AND(ContractExit="Yes",$V3022&gt;0),$V3022,12)))</f>
        <v/>
      </c>
      <c r="X3022" s="37">
        <f>IF(ISNUMBER($P3022),$P3022,IncPct)</f>
        <v/>
      </c>
      <c r="Y3022" s="39">
        <f>IF($W3022=0,0,MAX(0,MIN($W3022,IncMonth-1))+MAX(0,$W3022-IncMonth+1)*(1+$X3022))</f>
        <v/>
      </c>
      <c r="Z3022" s="40">
        <f>IF($C3022="",0,IFERROR(INDEX(Departments!$B$5:$B$54,MATCH($C3022,Departments!$A$5:$A$54,0)),0))</f>
        <v/>
      </c>
      <c r="AA3022" s="41">
        <f>N($L3022)*$Y3022</f>
        <v/>
      </c>
      <c r="AB3022" s="41">
        <f>N($M3022)*$Y3022</f>
        <v/>
      </c>
      <c r="AC3022" s="41">
        <f>$AA3022*$Z3022</f>
        <v/>
      </c>
      <c r="AD3022" s="41">
        <f>$AA3022*BonusMonths/12</f>
        <v/>
      </c>
      <c r="AE3022" s="41">
        <f>($AA3022+SI_Gross*$AB3022)*IF($Q3022=1,SI_O,SI_E)</f>
        <v/>
      </c>
      <c r="AF3022" s="41">
        <f>IF($Q3022=1,0,$AA3022*EOSB)</f>
        <v/>
      </c>
      <c r="AG3022" s="41">
        <f>$AN3022*$W3022</f>
        <v/>
      </c>
      <c r="AH3022" s="41">
        <f>SUM($AA3022:$AG3022)</f>
        <v/>
      </c>
      <c r="AI3022" s="41">
        <f>12*($AM3022+$AN3022)</f>
        <v/>
      </c>
      <c r="AJ3022" s="41">
        <f>$AM3022*((IncMonth-1)+(13-IncMonth)*(1+$X3022))+12*$AN3022</f>
        <v/>
      </c>
      <c r="AK3022" s="41">
        <f>IF($R3022=1,N($L3022)+N($M3022),0)</f>
        <v/>
      </c>
      <c r="AL3022">
        <f>IF($C3022="","",IF(N($L3022)&lt;=0,"Basic salary missing",IF(ISNA(MATCH($C3022,Departments!$A$5:$A$54,0)),"Department not on Departments sheet",IF(AND($I3022&lt;&gt;"",NOT(ISNUMBER($I3022))),"Date of birth is text, not a date",IF(AND($K3022&lt;&gt;"",NOT(ISNUMBER($K3022))),"Contract end is text, not a date","")))))</f>
        <v/>
      </c>
      <c r="AM3022" s="41">
        <f>IF($R3022=0,0,N($L3022)*(1+$Z3022+BonusMonths/12+IF($Q3022=1,0,EOSB))+N($M3022)+(N($L3022)+SI_Gross*N($M3022))*IF($Q3022=1,SI_O,SI_E))</f>
        <v/>
      </c>
      <c r="AN3022" s="41">
        <f>IF($R3022=0,0,(IF($Q3022=1,MedO,MedE+Ticket)+Training)/12)</f>
        <v/>
      </c>
    </row>
    <row r="3023">
      <c r="I3023" s="35" t="n"/>
      <c r="J3023" s="35" t="n"/>
      <c r="K3023" s="35" t="n"/>
      <c r="L3023" s="36" t="n"/>
      <c r="M3023" s="36" t="n"/>
      <c r="P3023" s="37" t="n"/>
      <c r="Q3023" s="38">
        <f>IF($C3023="",0,IF(OR(LOWER(TRIM($G3023))="omani",LOWER(TRIM($G3023))="oman",LOWER(TRIM($G3023))="om",LOWER(TRIM($G3023))="local"),1,0))</f>
        <v/>
      </c>
      <c r="R3023" s="38">
        <f>IF($C3023="",0,IF(OR(ISNUMBER(SEARCH("resign",$N3023)),ISNUMBER(SEARCH("terminat",$N3023)),ISNUMBER(SEARCH("inactive",$N3023)),ISNUMBER(SEARCH("vacan",$N3023)),ISNUMBER(SEARCH("deceased",$N3023)),ISNUMBER(SEARCH("separated",$N3023))),0,1))</f>
        <v/>
      </c>
      <c r="S3023">
        <f>IF(OR($R3023=0,NOT(ISNUMBER($I3023))),"",IFERROR(DATEDIF($I3023,DATE(FY,1,1),"y"),""))</f>
        <v/>
      </c>
      <c r="T3023">
        <f>IF(OR($R3023=0,NOT(ISNUMBER($J3023))),"",IFERROR(DATEDIF($J3023,DATE(FY,1,1),"y"),0))</f>
        <v/>
      </c>
      <c r="U3023" s="38">
        <f>IF(OR($R3023=0,NOT(ISNUMBER($I3023))),0,IF(YEAR($I3023)+IF($Q3023=1,RetAgeO,RetAgeE)=FY,MONTH($I3023),IF(YEAR($I3023)+IF($Q3023=1,RetAgeO,RetAgeE)&lt;FY,1,0)))</f>
        <v/>
      </c>
      <c r="V3023" s="38">
        <f>IF(OR($R3023=0,NOT(ISNUMBER($K3023))),0,IF(YEAR($K3023)=FY,MONTH($K3023),IF(YEAR($K3023)&lt;FY,1,0)))</f>
        <v/>
      </c>
      <c r="W3023" s="38">
        <f>IF($R3023=0,0,MIN(12,IF(AND(ISNUMBER($O3023),$O3023&gt;=1,$O3023&lt;=12),INT($O3023),12),IF(AND(RetireExit="Yes",$U3023&gt;0),$U3023,12),IF(AND(ContractExit="Yes",$V3023&gt;0),$V3023,12)))</f>
        <v/>
      </c>
      <c r="X3023" s="37">
        <f>IF(ISNUMBER($P3023),$P3023,IncPct)</f>
        <v/>
      </c>
      <c r="Y3023" s="39">
        <f>IF($W3023=0,0,MAX(0,MIN($W3023,IncMonth-1))+MAX(0,$W3023-IncMonth+1)*(1+$X3023))</f>
        <v/>
      </c>
      <c r="Z3023" s="40">
        <f>IF($C3023="",0,IFERROR(INDEX(Departments!$B$5:$B$54,MATCH($C3023,Departments!$A$5:$A$54,0)),0))</f>
        <v/>
      </c>
      <c r="AA3023" s="41">
        <f>N($L3023)*$Y3023</f>
        <v/>
      </c>
      <c r="AB3023" s="41">
        <f>N($M3023)*$Y3023</f>
        <v/>
      </c>
      <c r="AC3023" s="41">
        <f>$AA3023*$Z3023</f>
        <v/>
      </c>
      <c r="AD3023" s="41">
        <f>$AA3023*BonusMonths/12</f>
        <v/>
      </c>
      <c r="AE3023" s="41">
        <f>($AA3023+SI_Gross*$AB3023)*IF($Q3023=1,SI_O,SI_E)</f>
        <v/>
      </c>
      <c r="AF3023" s="41">
        <f>IF($Q3023=1,0,$AA3023*EOSB)</f>
        <v/>
      </c>
      <c r="AG3023" s="41">
        <f>$AN3023*$W3023</f>
        <v/>
      </c>
      <c r="AH3023" s="41">
        <f>SUM($AA3023:$AG3023)</f>
        <v/>
      </c>
      <c r="AI3023" s="41">
        <f>12*($AM3023+$AN3023)</f>
        <v/>
      </c>
      <c r="AJ3023" s="41">
        <f>$AM3023*((IncMonth-1)+(13-IncMonth)*(1+$X3023))+12*$AN3023</f>
        <v/>
      </c>
      <c r="AK3023" s="41">
        <f>IF($R3023=1,N($L3023)+N($M3023),0)</f>
        <v/>
      </c>
      <c r="AL3023">
        <f>IF($C3023="","",IF(N($L3023)&lt;=0,"Basic salary missing",IF(ISNA(MATCH($C3023,Departments!$A$5:$A$54,0)),"Department not on Departments sheet",IF(AND($I3023&lt;&gt;"",NOT(ISNUMBER($I3023))),"Date of birth is text, not a date",IF(AND($K3023&lt;&gt;"",NOT(ISNUMBER($K3023))),"Contract end is text, not a date","")))))</f>
        <v/>
      </c>
      <c r="AM3023" s="41">
        <f>IF($R3023=0,0,N($L3023)*(1+$Z3023+BonusMonths/12+IF($Q3023=1,0,EOSB))+N($M3023)+(N($L3023)+SI_Gross*N($M3023))*IF($Q3023=1,SI_O,SI_E))</f>
        <v/>
      </c>
      <c r="AN3023" s="41">
        <f>IF($R3023=0,0,(IF($Q3023=1,MedO,MedE+Ticket)+Training)/12)</f>
        <v/>
      </c>
    </row>
    <row r="3024">
      <c r="I3024" s="35" t="n"/>
      <c r="J3024" s="35" t="n"/>
      <c r="K3024" s="35" t="n"/>
      <c r="L3024" s="36" t="n"/>
      <c r="M3024" s="36" t="n"/>
      <c r="P3024" s="37" t="n"/>
      <c r="Q3024" s="38">
        <f>IF($C3024="",0,IF(OR(LOWER(TRIM($G3024))="omani",LOWER(TRIM($G3024))="oman",LOWER(TRIM($G3024))="om",LOWER(TRIM($G3024))="local"),1,0))</f>
        <v/>
      </c>
      <c r="R3024" s="38">
        <f>IF($C3024="",0,IF(OR(ISNUMBER(SEARCH("resign",$N3024)),ISNUMBER(SEARCH("terminat",$N3024)),ISNUMBER(SEARCH("inactive",$N3024)),ISNUMBER(SEARCH("vacan",$N3024)),ISNUMBER(SEARCH("deceased",$N3024)),ISNUMBER(SEARCH("separated",$N3024))),0,1))</f>
        <v/>
      </c>
      <c r="S3024">
        <f>IF(OR($R3024=0,NOT(ISNUMBER($I3024))),"",IFERROR(DATEDIF($I3024,DATE(FY,1,1),"y"),""))</f>
        <v/>
      </c>
      <c r="T3024">
        <f>IF(OR($R3024=0,NOT(ISNUMBER($J3024))),"",IFERROR(DATEDIF($J3024,DATE(FY,1,1),"y"),0))</f>
        <v/>
      </c>
      <c r="U3024" s="38">
        <f>IF(OR($R3024=0,NOT(ISNUMBER($I3024))),0,IF(YEAR($I3024)+IF($Q3024=1,RetAgeO,RetAgeE)=FY,MONTH($I3024),IF(YEAR($I3024)+IF($Q3024=1,RetAgeO,RetAgeE)&lt;FY,1,0)))</f>
        <v/>
      </c>
      <c r="V3024" s="38">
        <f>IF(OR($R3024=0,NOT(ISNUMBER($K3024))),0,IF(YEAR($K3024)=FY,MONTH($K3024),IF(YEAR($K3024)&lt;FY,1,0)))</f>
        <v/>
      </c>
      <c r="W3024" s="38">
        <f>IF($R3024=0,0,MIN(12,IF(AND(ISNUMBER($O3024),$O3024&gt;=1,$O3024&lt;=12),INT($O3024),12),IF(AND(RetireExit="Yes",$U3024&gt;0),$U3024,12),IF(AND(ContractExit="Yes",$V3024&gt;0),$V3024,12)))</f>
        <v/>
      </c>
      <c r="X3024" s="37">
        <f>IF(ISNUMBER($P3024),$P3024,IncPct)</f>
        <v/>
      </c>
      <c r="Y3024" s="39">
        <f>IF($W3024=0,0,MAX(0,MIN($W3024,IncMonth-1))+MAX(0,$W3024-IncMonth+1)*(1+$X3024))</f>
        <v/>
      </c>
      <c r="Z3024" s="40">
        <f>IF($C3024="",0,IFERROR(INDEX(Departments!$B$5:$B$54,MATCH($C3024,Departments!$A$5:$A$54,0)),0))</f>
        <v/>
      </c>
      <c r="AA3024" s="41">
        <f>N($L3024)*$Y3024</f>
        <v/>
      </c>
      <c r="AB3024" s="41">
        <f>N($M3024)*$Y3024</f>
        <v/>
      </c>
      <c r="AC3024" s="41">
        <f>$AA3024*$Z3024</f>
        <v/>
      </c>
      <c r="AD3024" s="41">
        <f>$AA3024*BonusMonths/12</f>
        <v/>
      </c>
      <c r="AE3024" s="41">
        <f>($AA3024+SI_Gross*$AB3024)*IF($Q3024=1,SI_O,SI_E)</f>
        <v/>
      </c>
      <c r="AF3024" s="41">
        <f>IF($Q3024=1,0,$AA3024*EOSB)</f>
        <v/>
      </c>
      <c r="AG3024" s="41">
        <f>$AN3024*$W3024</f>
        <v/>
      </c>
      <c r="AH3024" s="41">
        <f>SUM($AA3024:$AG3024)</f>
        <v/>
      </c>
      <c r="AI3024" s="41">
        <f>12*($AM3024+$AN3024)</f>
        <v/>
      </c>
      <c r="AJ3024" s="41">
        <f>$AM3024*((IncMonth-1)+(13-IncMonth)*(1+$X3024))+12*$AN3024</f>
        <v/>
      </c>
      <c r="AK3024" s="41">
        <f>IF($R3024=1,N($L3024)+N($M3024),0)</f>
        <v/>
      </c>
      <c r="AL3024">
        <f>IF($C3024="","",IF(N($L3024)&lt;=0,"Basic salary missing",IF(ISNA(MATCH($C3024,Departments!$A$5:$A$54,0)),"Department not on Departments sheet",IF(AND($I3024&lt;&gt;"",NOT(ISNUMBER($I3024))),"Date of birth is text, not a date",IF(AND($K3024&lt;&gt;"",NOT(ISNUMBER($K3024))),"Contract end is text, not a date","")))))</f>
        <v/>
      </c>
      <c r="AM3024" s="41">
        <f>IF($R3024=0,0,N($L3024)*(1+$Z3024+BonusMonths/12+IF($Q3024=1,0,EOSB))+N($M3024)+(N($L3024)+SI_Gross*N($M3024))*IF($Q3024=1,SI_O,SI_E))</f>
        <v/>
      </c>
      <c r="AN3024" s="41">
        <f>IF($R3024=0,0,(IF($Q3024=1,MedO,MedE+Ticket)+Training)/12)</f>
        <v/>
      </c>
    </row>
    <row r="3025">
      <c r="I3025" s="35" t="n"/>
      <c r="J3025" s="35" t="n"/>
      <c r="K3025" s="35" t="n"/>
      <c r="L3025" s="36" t="n"/>
      <c r="M3025" s="36" t="n"/>
      <c r="P3025" s="37" t="n"/>
      <c r="Q3025" s="38">
        <f>IF($C3025="",0,IF(OR(LOWER(TRIM($G3025))="omani",LOWER(TRIM($G3025))="oman",LOWER(TRIM($G3025))="om",LOWER(TRIM($G3025))="local"),1,0))</f>
        <v/>
      </c>
      <c r="R3025" s="38">
        <f>IF($C3025="",0,IF(OR(ISNUMBER(SEARCH("resign",$N3025)),ISNUMBER(SEARCH("terminat",$N3025)),ISNUMBER(SEARCH("inactive",$N3025)),ISNUMBER(SEARCH("vacan",$N3025)),ISNUMBER(SEARCH("deceased",$N3025)),ISNUMBER(SEARCH("separated",$N3025))),0,1))</f>
        <v/>
      </c>
      <c r="S3025">
        <f>IF(OR($R3025=0,NOT(ISNUMBER($I3025))),"",IFERROR(DATEDIF($I3025,DATE(FY,1,1),"y"),""))</f>
        <v/>
      </c>
      <c r="T3025">
        <f>IF(OR($R3025=0,NOT(ISNUMBER($J3025))),"",IFERROR(DATEDIF($J3025,DATE(FY,1,1),"y"),0))</f>
        <v/>
      </c>
      <c r="U3025" s="38">
        <f>IF(OR($R3025=0,NOT(ISNUMBER($I3025))),0,IF(YEAR($I3025)+IF($Q3025=1,RetAgeO,RetAgeE)=FY,MONTH($I3025),IF(YEAR($I3025)+IF($Q3025=1,RetAgeO,RetAgeE)&lt;FY,1,0)))</f>
        <v/>
      </c>
      <c r="V3025" s="38">
        <f>IF(OR($R3025=0,NOT(ISNUMBER($K3025))),0,IF(YEAR($K3025)=FY,MONTH($K3025),IF(YEAR($K3025)&lt;FY,1,0)))</f>
        <v/>
      </c>
      <c r="W3025" s="38">
        <f>IF($R3025=0,0,MIN(12,IF(AND(ISNUMBER($O3025),$O3025&gt;=1,$O3025&lt;=12),INT($O3025),12),IF(AND(RetireExit="Yes",$U3025&gt;0),$U3025,12),IF(AND(ContractExit="Yes",$V3025&gt;0),$V3025,12)))</f>
        <v/>
      </c>
      <c r="X3025" s="37">
        <f>IF(ISNUMBER($P3025),$P3025,IncPct)</f>
        <v/>
      </c>
      <c r="Y3025" s="39">
        <f>IF($W3025=0,0,MAX(0,MIN($W3025,IncMonth-1))+MAX(0,$W3025-IncMonth+1)*(1+$X3025))</f>
        <v/>
      </c>
      <c r="Z3025" s="40">
        <f>IF($C3025="",0,IFERROR(INDEX(Departments!$B$5:$B$54,MATCH($C3025,Departments!$A$5:$A$54,0)),0))</f>
        <v/>
      </c>
      <c r="AA3025" s="41">
        <f>N($L3025)*$Y3025</f>
        <v/>
      </c>
      <c r="AB3025" s="41">
        <f>N($M3025)*$Y3025</f>
        <v/>
      </c>
      <c r="AC3025" s="41">
        <f>$AA3025*$Z3025</f>
        <v/>
      </c>
      <c r="AD3025" s="41">
        <f>$AA3025*BonusMonths/12</f>
        <v/>
      </c>
      <c r="AE3025" s="41">
        <f>($AA3025+SI_Gross*$AB3025)*IF($Q3025=1,SI_O,SI_E)</f>
        <v/>
      </c>
      <c r="AF3025" s="41">
        <f>IF($Q3025=1,0,$AA3025*EOSB)</f>
        <v/>
      </c>
      <c r="AG3025" s="41">
        <f>$AN3025*$W3025</f>
        <v/>
      </c>
      <c r="AH3025" s="41">
        <f>SUM($AA3025:$AG3025)</f>
        <v/>
      </c>
      <c r="AI3025" s="41">
        <f>12*($AM3025+$AN3025)</f>
        <v/>
      </c>
      <c r="AJ3025" s="41">
        <f>$AM3025*((IncMonth-1)+(13-IncMonth)*(1+$X3025))+12*$AN3025</f>
        <v/>
      </c>
      <c r="AK3025" s="41">
        <f>IF($R3025=1,N($L3025)+N($M3025),0)</f>
        <v/>
      </c>
      <c r="AL3025">
        <f>IF($C3025="","",IF(N($L3025)&lt;=0,"Basic salary missing",IF(ISNA(MATCH($C3025,Departments!$A$5:$A$54,0)),"Department not on Departments sheet",IF(AND($I3025&lt;&gt;"",NOT(ISNUMBER($I3025))),"Date of birth is text, not a date",IF(AND($K3025&lt;&gt;"",NOT(ISNUMBER($K3025))),"Contract end is text, not a date","")))))</f>
        <v/>
      </c>
      <c r="AM3025" s="41">
        <f>IF($R3025=0,0,N($L3025)*(1+$Z3025+BonusMonths/12+IF($Q3025=1,0,EOSB))+N($M3025)+(N($L3025)+SI_Gross*N($M3025))*IF($Q3025=1,SI_O,SI_E))</f>
        <v/>
      </c>
      <c r="AN3025" s="41">
        <f>IF($R3025=0,0,(IF($Q3025=1,MedO,MedE+Ticket)+Training)/12)</f>
        <v/>
      </c>
    </row>
    <row r="3026">
      <c r="I3026" s="35" t="n"/>
      <c r="J3026" s="35" t="n"/>
      <c r="K3026" s="35" t="n"/>
      <c r="L3026" s="36" t="n"/>
      <c r="M3026" s="36" t="n"/>
      <c r="P3026" s="37" t="n"/>
      <c r="Q3026" s="38">
        <f>IF($C3026="",0,IF(OR(LOWER(TRIM($G3026))="omani",LOWER(TRIM($G3026))="oman",LOWER(TRIM($G3026))="om",LOWER(TRIM($G3026))="local"),1,0))</f>
        <v/>
      </c>
      <c r="R3026" s="38">
        <f>IF($C3026="",0,IF(OR(ISNUMBER(SEARCH("resign",$N3026)),ISNUMBER(SEARCH("terminat",$N3026)),ISNUMBER(SEARCH("inactive",$N3026)),ISNUMBER(SEARCH("vacan",$N3026)),ISNUMBER(SEARCH("deceased",$N3026)),ISNUMBER(SEARCH("separated",$N3026))),0,1))</f>
        <v/>
      </c>
      <c r="S3026">
        <f>IF(OR($R3026=0,NOT(ISNUMBER($I3026))),"",IFERROR(DATEDIF($I3026,DATE(FY,1,1),"y"),""))</f>
        <v/>
      </c>
      <c r="T3026">
        <f>IF(OR($R3026=0,NOT(ISNUMBER($J3026))),"",IFERROR(DATEDIF($J3026,DATE(FY,1,1),"y"),0))</f>
        <v/>
      </c>
      <c r="U3026" s="38">
        <f>IF(OR($R3026=0,NOT(ISNUMBER($I3026))),0,IF(YEAR($I3026)+IF($Q3026=1,RetAgeO,RetAgeE)=FY,MONTH($I3026),IF(YEAR($I3026)+IF($Q3026=1,RetAgeO,RetAgeE)&lt;FY,1,0)))</f>
        <v/>
      </c>
      <c r="V3026" s="38">
        <f>IF(OR($R3026=0,NOT(ISNUMBER($K3026))),0,IF(YEAR($K3026)=FY,MONTH($K3026),IF(YEAR($K3026)&lt;FY,1,0)))</f>
        <v/>
      </c>
      <c r="W3026" s="38">
        <f>IF($R3026=0,0,MIN(12,IF(AND(ISNUMBER($O3026),$O3026&gt;=1,$O3026&lt;=12),INT($O3026),12),IF(AND(RetireExit="Yes",$U3026&gt;0),$U3026,12),IF(AND(ContractExit="Yes",$V3026&gt;0),$V3026,12)))</f>
        <v/>
      </c>
      <c r="X3026" s="37">
        <f>IF(ISNUMBER($P3026),$P3026,IncPct)</f>
        <v/>
      </c>
      <c r="Y3026" s="39">
        <f>IF($W3026=0,0,MAX(0,MIN($W3026,IncMonth-1))+MAX(0,$W3026-IncMonth+1)*(1+$X3026))</f>
        <v/>
      </c>
      <c r="Z3026" s="40">
        <f>IF($C3026="",0,IFERROR(INDEX(Departments!$B$5:$B$54,MATCH($C3026,Departments!$A$5:$A$54,0)),0))</f>
        <v/>
      </c>
      <c r="AA3026" s="41">
        <f>N($L3026)*$Y3026</f>
        <v/>
      </c>
      <c r="AB3026" s="41">
        <f>N($M3026)*$Y3026</f>
        <v/>
      </c>
      <c r="AC3026" s="41">
        <f>$AA3026*$Z3026</f>
        <v/>
      </c>
      <c r="AD3026" s="41">
        <f>$AA3026*BonusMonths/12</f>
        <v/>
      </c>
      <c r="AE3026" s="41">
        <f>($AA3026+SI_Gross*$AB3026)*IF($Q3026=1,SI_O,SI_E)</f>
        <v/>
      </c>
      <c r="AF3026" s="41">
        <f>IF($Q3026=1,0,$AA3026*EOSB)</f>
        <v/>
      </c>
      <c r="AG3026" s="41">
        <f>$AN3026*$W3026</f>
        <v/>
      </c>
      <c r="AH3026" s="41">
        <f>SUM($AA3026:$AG3026)</f>
        <v/>
      </c>
      <c r="AI3026" s="41">
        <f>12*($AM3026+$AN3026)</f>
        <v/>
      </c>
      <c r="AJ3026" s="41">
        <f>$AM3026*((IncMonth-1)+(13-IncMonth)*(1+$X3026))+12*$AN3026</f>
        <v/>
      </c>
      <c r="AK3026" s="41">
        <f>IF($R3026=1,N($L3026)+N($M3026),0)</f>
        <v/>
      </c>
      <c r="AL3026">
        <f>IF($C3026="","",IF(N($L3026)&lt;=0,"Basic salary missing",IF(ISNA(MATCH($C3026,Departments!$A$5:$A$54,0)),"Department not on Departments sheet",IF(AND($I3026&lt;&gt;"",NOT(ISNUMBER($I3026))),"Date of birth is text, not a date",IF(AND($K3026&lt;&gt;"",NOT(ISNUMBER($K3026))),"Contract end is text, not a date","")))))</f>
        <v/>
      </c>
      <c r="AM3026" s="41">
        <f>IF($R3026=0,0,N($L3026)*(1+$Z3026+BonusMonths/12+IF($Q3026=1,0,EOSB))+N($M3026)+(N($L3026)+SI_Gross*N($M3026))*IF($Q3026=1,SI_O,SI_E))</f>
        <v/>
      </c>
      <c r="AN3026" s="41">
        <f>IF($R3026=0,0,(IF($Q3026=1,MedO,MedE+Ticket)+Training)/12)</f>
        <v/>
      </c>
    </row>
    <row r="3027">
      <c r="I3027" s="35" t="n"/>
      <c r="J3027" s="35" t="n"/>
      <c r="K3027" s="35" t="n"/>
      <c r="L3027" s="36" t="n"/>
      <c r="M3027" s="36" t="n"/>
      <c r="P3027" s="37" t="n"/>
      <c r="Q3027" s="38">
        <f>IF($C3027="",0,IF(OR(LOWER(TRIM($G3027))="omani",LOWER(TRIM($G3027))="oman",LOWER(TRIM($G3027))="om",LOWER(TRIM($G3027))="local"),1,0))</f>
        <v/>
      </c>
      <c r="R3027" s="38">
        <f>IF($C3027="",0,IF(OR(ISNUMBER(SEARCH("resign",$N3027)),ISNUMBER(SEARCH("terminat",$N3027)),ISNUMBER(SEARCH("inactive",$N3027)),ISNUMBER(SEARCH("vacan",$N3027)),ISNUMBER(SEARCH("deceased",$N3027)),ISNUMBER(SEARCH("separated",$N3027))),0,1))</f>
        <v/>
      </c>
      <c r="S3027">
        <f>IF(OR($R3027=0,NOT(ISNUMBER($I3027))),"",IFERROR(DATEDIF($I3027,DATE(FY,1,1),"y"),""))</f>
        <v/>
      </c>
      <c r="T3027">
        <f>IF(OR($R3027=0,NOT(ISNUMBER($J3027))),"",IFERROR(DATEDIF($J3027,DATE(FY,1,1),"y"),0))</f>
        <v/>
      </c>
      <c r="U3027" s="38">
        <f>IF(OR($R3027=0,NOT(ISNUMBER($I3027))),0,IF(YEAR($I3027)+IF($Q3027=1,RetAgeO,RetAgeE)=FY,MONTH($I3027),IF(YEAR($I3027)+IF($Q3027=1,RetAgeO,RetAgeE)&lt;FY,1,0)))</f>
        <v/>
      </c>
      <c r="V3027" s="38">
        <f>IF(OR($R3027=0,NOT(ISNUMBER($K3027))),0,IF(YEAR($K3027)=FY,MONTH($K3027),IF(YEAR($K3027)&lt;FY,1,0)))</f>
        <v/>
      </c>
      <c r="W3027" s="38">
        <f>IF($R3027=0,0,MIN(12,IF(AND(ISNUMBER($O3027),$O3027&gt;=1,$O3027&lt;=12),INT($O3027),12),IF(AND(RetireExit="Yes",$U3027&gt;0),$U3027,12),IF(AND(ContractExit="Yes",$V3027&gt;0),$V3027,12)))</f>
        <v/>
      </c>
      <c r="X3027" s="37">
        <f>IF(ISNUMBER($P3027),$P3027,IncPct)</f>
        <v/>
      </c>
      <c r="Y3027" s="39">
        <f>IF($W3027=0,0,MAX(0,MIN($W3027,IncMonth-1))+MAX(0,$W3027-IncMonth+1)*(1+$X3027))</f>
        <v/>
      </c>
      <c r="Z3027" s="40">
        <f>IF($C3027="",0,IFERROR(INDEX(Departments!$B$5:$B$54,MATCH($C3027,Departments!$A$5:$A$54,0)),0))</f>
        <v/>
      </c>
      <c r="AA3027" s="41">
        <f>N($L3027)*$Y3027</f>
        <v/>
      </c>
      <c r="AB3027" s="41">
        <f>N($M3027)*$Y3027</f>
        <v/>
      </c>
      <c r="AC3027" s="41">
        <f>$AA3027*$Z3027</f>
        <v/>
      </c>
      <c r="AD3027" s="41">
        <f>$AA3027*BonusMonths/12</f>
        <v/>
      </c>
      <c r="AE3027" s="41">
        <f>($AA3027+SI_Gross*$AB3027)*IF($Q3027=1,SI_O,SI_E)</f>
        <v/>
      </c>
      <c r="AF3027" s="41">
        <f>IF($Q3027=1,0,$AA3027*EOSB)</f>
        <v/>
      </c>
      <c r="AG3027" s="41">
        <f>$AN3027*$W3027</f>
        <v/>
      </c>
      <c r="AH3027" s="41">
        <f>SUM($AA3027:$AG3027)</f>
        <v/>
      </c>
      <c r="AI3027" s="41">
        <f>12*($AM3027+$AN3027)</f>
        <v/>
      </c>
      <c r="AJ3027" s="41">
        <f>$AM3027*((IncMonth-1)+(13-IncMonth)*(1+$X3027))+12*$AN3027</f>
        <v/>
      </c>
      <c r="AK3027" s="41">
        <f>IF($R3027=1,N($L3027)+N($M3027),0)</f>
        <v/>
      </c>
      <c r="AL3027">
        <f>IF($C3027="","",IF(N($L3027)&lt;=0,"Basic salary missing",IF(ISNA(MATCH($C3027,Departments!$A$5:$A$54,0)),"Department not on Departments sheet",IF(AND($I3027&lt;&gt;"",NOT(ISNUMBER($I3027))),"Date of birth is text, not a date",IF(AND($K3027&lt;&gt;"",NOT(ISNUMBER($K3027))),"Contract end is text, not a date","")))))</f>
        <v/>
      </c>
      <c r="AM3027" s="41">
        <f>IF($R3027=0,0,N($L3027)*(1+$Z3027+BonusMonths/12+IF($Q3027=1,0,EOSB))+N($M3027)+(N($L3027)+SI_Gross*N($M3027))*IF($Q3027=1,SI_O,SI_E))</f>
        <v/>
      </c>
      <c r="AN3027" s="41">
        <f>IF($R3027=0,0,(IF($Q3027=1,MedO,MedE+Ticket)+Training)/12)</f>
        <v/>
      </c>
    </row>
    <row r="3028">
      <c r="I3028" s="35" t="n"/>
      <c r="J3028" s="35" t="n"/>
      <c r="K3028" s="35" t="n"/>
      <c r="L3028" s="36" t="n"/>
      <c r="M3028" s="36" t="n"/>
      <c r="P3028" s="37" t="n"/>
      <c r="Q3028" s="38">
        <f>IF($C3028="",0,IF(OR(LOWER(TRIM($G3028))="omani",LOWER(TRIM($G3028))="oman",LOWER(TRIM($G3028))="om",LOWER(TRIM($G3028))="local"),1,0))</f>
        <v/>
      </c>
      <c r="R3028" s="38">
        <f>IF($C3028="",0,IF(OR(ISNUMBER(SEARCH("resign",$N3028)),ISNUMBER(SEARCH("terminat",$N3028)),ISNUMBER(SEARCH("inactive",$N3028)),ISNUMBER(SEARCH("vacan",$N3028)),ISNUMBER(SEARCH("deceased",$N3028)),ISNUMBER(SEARCH("separated",$N3028))),0,1))</f>
        <v/>
      </c>
      <c r="S3028">
        <f>IF(OR($R3028=0,NOT(ISNUMBER($I3028))),"",IFERROR(DATEDIF($I3028,DATE(FY,1,1),"y"),""))</f>
        <v/>
      </c>
      <c r="T3028">
        <f>IF(OR($R3028=0,NOT(ISNUMBER($J3028))),"",IFERROR(DATEDIF($J3028,DATE(FY,1,1),"y"),0))</f>
        <v/>
      </c>
      <c r="U3028" s="38">
        <f>IF(OR($R3028=0,NOT(ISNUMBER($I3028))),0,IF(YEAR($I3028)+IF($Q3028=1,RetAgeO,RetAgeE)=FY,MONTH($I3028),IF(YEAR($I3028)+IF($Q3028=1,RetAgeO,RetAgeE)&lt;FY,1,0)))</f>
        <v/>
      </c>
      <c r="V3028" s="38">
        <f>IF(OR($R3028=0,NOT(ISNUMBER($K3028))),0,IF(YEAR($K3028)=FY,MONTH($K3028),IF(YEAR($K3028)&lt;FY,1,0)))</f>
        <v/>
      </c>
      <c r="W3028" s="38">
        <f>IF($R3028=0,0,MIN(12,IF(AND(ISNUMBER($O3028),$O3028&gt;=1,$O3028&lt;=12),INT($O3028),12),IF(AND(RetireExit="Yes",$U3028&gt;0),$U3028,12),IF(AND(ContractExit="Yes",$V3028&gt;0),$V3028,12)))</f>
        <v/>
      </c>
      <c r="X3028" s="37">
        <f>IF(ISNUMBER($P3028),$P3028,IncPct)</f>
        <v/>
      </c>
      <c r="Y3028" s="39">
        <f>IF($W3028=0,0,MAX(0,MIN($W3028,IncMonth-1))+MAX(0,$W3028-IncMonth+1)*(1+$X3028))</f>
        <v/>
      </c>
      <c r="Z3028" s="40">
        <f>IF($C3028="",0,IFERROR(INDEX(Departments!$B$5:$B$54,MATCH($C3028,Departments!$A$5:$A$54,0)),0))</f>
        <v/>
      </c>
      <c r="AA3028" s="41">
        <f>N($L3028)*$Y3028</f>
        <v/>
      </c>
      <c r="AB3028" s="41">
        <f>N($M3028)*$Y3028</f>
        <v/>
      </c>
      <c r="AC3028" s="41">
        <f>$AA3028*$Z3028</f>
        <v/>
      </c>
      <c r="AD3028" s="41">
        <f>$AA3028*BonusMonths/12</f>
        <v/>
      </c>
      <c r="AE3028" s="41">
        <f>($AA3028+SI_Gross*$AB3028)*IF($Q3028=1,SI_O,SI_E)</f>
        <v/>
      </c>
      <c r="AF3028" s="41">
        <f>IF($Q3028=1,0,$AA3028*EOSB)</f>
        <v/>
      </c>
      <c r="AG3028" s="41">
        <f>$AN3028*$W3028</f>
        <v/>
      </c>
      <c r="AH3028" s="41">
        <f>SUM($AA3028:$AG3028)</f>
        <v/>
      </c>
      <c r="AI3028" s="41">
        <f>12*($AM3028+$AN3028)</f>
        <v/>
      </c>
      <c r="AJ3028" s="41">
        <f>$AM3028*((IncMonth-1)+(13-IncMonth)*(1+$X3028))+12*$AN3028</f>
        <v/>
      </c>
      <c r="AK3028" s="41">
        <f>IF($R3028=1,N($L3028)+N($M3028),0)</f>
        <v/>
      </c>
      <c r="AL3028">
        <f>IF($C3028="","",IF(N($L3028)&lt;=0,"Basic salary missing",IF(ISNA(MATCH($C3028,Departments!$A$5:$A$54,0)),"Department not on Departments sheet",IF(AND($I3028&lt;&gt;"",NOT(ISNUMBER($I3028))),"Date of birth is text, not a date",IF(AND($K3028&lt;&gt;"",NOT(ISNUMBER($K3028))),"Contract end is text, not a date","")))))</f>
        <v/>
      </c>
      <c r="AM3028" s="41">
        <f>IF($R3028=0,0,N($L3028)*(1+$Z3028+BonusMonths/12+IF($Q3028=1,0,EOSB))+N($M3028)+(N($L3028)+SI_Gross*N($M3028))*IF($Q3028=1,SI_O,SI_E))</f>
        <v/>
      </c>
      <c r="AN3028" s="41">
        <f>IF($R3028=0,0,(IF($Q3028=1,MedO,MedE+Ticket)+Training)/12)</f>
        <v/>
      </c>
    </row>
    <row r="3029">
      <c r="I3029" s="35" t="n"/>
      <c r="J3029" s="35" t="n"/>
      <c r="K3029" s="35" t="n"/>
      <c r="L3029" s="36" t="n"/>
      <c r="M3029" s="36" t="n"/>
      <c r="P3029" s="37" t="n"/>
      <c r="Q3029" s="38">
        <f>IF($C3029="",0,IF(OR(LOWER(TRIM($G3029))="omani",LOWER(TRIM($G3029))="oman",LOWER(TRIM($G3029))="om",LOWER(TRIM($G3029))="local"),1,0))</f>
        <v/>
      </c>
      <c r="R3029" s="38">
        <f>IF($C3029="",0,IF(OR(ISNUMBER(SEARCH("resign",$N3029)),ISNUMBER(SEARCH("terminat",$N3029)),ISNUMBER(SEARCH("inactive",$N3029)),ISNUMBER(SEARCH("vacan",$N3029)),ISNUMBER(SEARCH("deceased",$N3029)),ISNUMBER(SEARCH("separated",$N3029))),0,1))</f>
        <v/>
      </c>
      <c r="S3029">
        <f>IF(OR($R3029=0,NOT(ISNUMBER($I3029))),"",IFERROR(DATEDIF($I3029,DATE(FY,1,1),"y"),""))</f>
        <v/>
      </c>
      <c r="T3029">
        <f>IF(OR($R3029=0,NOT(ISNUMBER($J3029))),"",IFERROR(DATEDIF($J3029,DATE(FY,1,1),"y"),0))</f>
        <v/>
      </c>
      <c r="U3029" s="38">
        <f>IF(OR($R3029=0,NOT(ISNUMBER($I3029))),0,IF(YEAR($I3029)+IF($Q3029=1,RetAgeO,RetAgeE)=FY,MONTH($I3029),IF(YEAR($I3029)+IF($Q3029=1,RetAgeO,RetAgeE)&lt;FY,1,0)))</f>
        <v/>
      </c>
      <c r="V3029" s="38">
        <f>IF(OR($R3029=0,NOT(ISNUMBER($K3029))),0,IF(YEAR($K3029)=FY,MONTH($K3029),IF(YEAR($K3029)&lt;FY,1,0)))</f>
        <v/>
      </c>
      <c r="W3029" s="38">
        <f>IF($R3029=0,0,MIN(12,IF(AND(ISNUMBER($O3029),$O3029&gt;=1,$O3029&lt;=12),INT($O3029),12),IF(AND(RetireExit="Yes",$U3029&gt;0),$U3029,12),IF(AND(ContractExit="Yes",$V3029&gt;0),$V3029,12)))</f>
        <v/>
      </c>
      <c r="X3029" s="37">
        <f>IF(ISNUMBER($P3029),$P3029,IncPct)</f>
        <v/>
      </c>
      <c r="Y3029" s="39">
        <f>IF($W3029=0,0,MAX(0,MIN($W3029,IncMonth-1))+MAX(0,$W3029-IncMonth+1)*(1+$X3029))</f>
        <v/>
      </c>
      <c r="Z3029" s="40">
        <f>IF($C3029="",0,IFERROR(INDEX(Departments!$B$5:$B$54,MATCH($C3029,Departments!$A$5:$A$54,0)),0))</f>
        <v/>
      </c>
      <c r="AA3029" s="41">
        <f>N($L3029)*$Y3029</f>
        <v/>
      </c>
      <c r="AB3029" s="41">
        <f>N($M3029)*$Y3029</f>
        <v/>
      </c>
      <c r="AC3029" s="41">
        <f>$AA3029*$Z3029</f>
        <v/>
      </c>
      <c r="AD3029" s="41">
        <f>$AA3029*BonusMonths/12</f>
        <v/>
      </c>
      <c r="AE3029" s="41">
        <f>($AA3029+SI_Gross*$AB3029)*IF($Q3029=1,SI_O,SI_E)</f>
        <v/>
      </c>
      <c r="AF3029" s="41">
        <f>IF($Q3029=1,0,$AA3029*EOSB)</f>
        <v/>
      </c>
      <c r="AG3029" s="41">
        <f>$AN3029*$W3029</f>
        <v/>
      </c>
      <c r="AH3029" s="41">
        <f>SUM($AA3029:$AG3029)</f>
        <v/>
      </c>
      <c r="AI3029" s="41">
        <f>12*($AM3029+$AN3029)</f>
        <v/>
      </c>
      <c r="AJ3029" s="41">
        <f>$AM3029*((IncMonth-1)+(13-IncMonth)*(1+$X3029))+12*$AN3029</f>
        <v/>
      </c>
      <c r="AK3029" s="41">
        <f>IF($R3029=1,N($L3029)+N($M3029),0)</f>
        <v/>
      </c>
      <c r="AL3029">
        <f>IF($C3029="","",IF(N($L3029)&lt;=0,"Basic salary missing",IF(ISNA(MATCH($C3029,Departments!$A$5:$A$54,0)),"Department not on Departments sheet",IF(AND($I3029&lt;&gt;"",NOT(ISNUMBER($I3029))),"Date of birth is text, not a date",IF(AND($K3029&lt;&gt;"",NOT(ISNUMBER($K3029))),"Contract end is text, not a date","")))))</f>
        <v/>
      </c>
      <c r="AM3029" s="41">
        <f>IF($R3029=0,0,N($L3029)*(1+$Z3029+BonusMonths/12+IF($Q3029=1,0,EOSB))+N($M3029)+(N($L3029)+SI_Gross*N($M3029))*IF($Q3029=1,SI_O,SI_E))</f>
        <v/>
      </c>
      <c r="AN3029" s="41">
        <f>IF($R3029=0,0,(IF($Q3029=1,MedO,MedE+Ticket)+Training)/12)</f>
        <v/>
      </c>
    </row>
    <row r="3030">
      <c r="I3030" s="35" t="n"/>
      <c r="J3030" s="35" t="n"/>
      <c r="K3030" s="35" t="n"/>
      <c r="L3030" s="36" t="n"/>
      <c r="M3030" s="36" t="n"/>
      <c r="P3030" s="37" t="n"/>
      <c r="Q3030" s="38">
        <f>IF($C3030="",0,IF(OR(LOWER(TRIM($G3030))="omani",LOWER(TRIM($G3030))="oman",LOWER(TRIM($G3030))="om",LOWER(TRIM($G3030))="local"),1,0))</f>
        <v/>
      </c>
      <c r="R3030" s="38">
        <f>IF($C3030="",0,IF(OR(ISNUMBER(SEARCH("resign",$N3030)),ISNUMBER(SEARCH("terminat",$N3030)),ISNUMBER(SEARCH("inactive",$N3030)),ISNUMBER(SEARCH("vacan",$N3030)),ISNUMBER(SEARCH("deceased",$N3030)),ISNUMBER(SEARCH("separated",$N3030))),0,1))</f>
        <v/>
      </c>
      <c r="S3030">
        <f>IF(OR($R3030=0,NOT(ISNUMBER($I3030))),"",IFERROR(DATEDIF($I3030,DATE(FY,1,1),"y"),""))</f>
        <v/>
      </c>
      <c r="T3030">
        <f>IF(OR($R3030=0,NOT(ISNUMBER($J3030))),"",IFERROR(DATEDIF($J3030,DATE(FY,1,1),"y"),0))</f>
        <v/>
      </c>
      <c r="U3030" s="38">
        <f>IF(OR($R3030=0,NOT(ISNUMBER($I3030))),0,IF(YEAR($I3030)+IF($Q3030=1,RetAgeO,RetAgeE)=FY,MONTH($I3030),IF(YEAR($I3030)+IF($Q3030=1,RetAgeO,RetAgeE)&lt;FY,1,0)))</f>
        <v/>
      </c>
      <c r="V3030" s="38">
        <f>IF(OR($R3030=0,NOT(ISNUMBER($K3030))),0,IF(YEAR($K3030)=FY,MONTH($K3030),IF(YEAR($K3030)&lt;FY,1,0)))</f>
        <v/>
      </c>
      <c r="W3030" s="38">
        <f>IF($R3030=0,0,MIN(12,IF(AND(ISNUMBER($O3030),$O3030&gt;=1,$O3030&lt;=12),INT($O3030),12),IF(AND(RetireExit="Yes",$U3030&gt;0),$U3030,12),IF(AND(ContractExit="Yes",$V3030&gt;0),$V3030,12)))</f>
        <v/>
      </c>
      <c r="X3030" s="37">
        <f>IF(ISNUMBER($P3030),$P3030,IncPct)</f>
        <v/>
      </c>
      <c r="Y3030" s="39">
        <f>IF($W3030=0,0,MAX(0,MIN($W3030,IncMonth-1))+MAX(0,$W3030-IncMonth+1)*(1+$X3030))</f>
        <v/>
      </c>
      <c r="Z3030" s="40">
        <f>IF($C3030="",0,IFERROR(INDEX(Departments!$B$5:$B$54,MATCH($C3030,Departments!$A$5:$A$54,0)),0))</f>
        <v/>
      </c>
      <c r="AA3030" s="41">
        <f>N($L3030)*$Y3030</f>
        <v/>
      </c>
      <c r="AB3030" s="41">
        <f>N($M3030)*$Y3030</f>
        <v/>
      </c>
      <c r="AC3030" s="41">
        <f>$AA3030*$Z3030</f>
        <v/>
      </c>
      <c r="AD3030" s="41">
        <f>$AA3030*BonusMonths/12</f>
        <v/>
      </c>
      <c r="AE3030" s="41">
        <f>($AA3030+SI_Gross*$AB3030)*IF($Q3030=1,SI_O,SI_E)</f>
        <v/>
      </c>
      <c r="AF3030" s="41">
        <f>IF($Q3030=1,0,$AA3030*EOSB)</f>
        <v/>
      </c>
      <c r="AG3030" s="41">
        <f>$AN3030*$W3030</f>
        <v/>
      </c>
      <c r="AH3030" s="41">
        <f>SUM($AA3030:$AG3030)</f>
        <v/>
      </c>
      <c r="AI3030" s="41">
        <f>12*($AM3030+$AN3030)</f>
        <v/>
      </c>
      <c r="AJ3030" s="41">
        <f>$AM3030*((IncMonth-1)+(13-IncMonth)*(1+$X3030))+12*$AN3030</f>
        <v/>
      </c>
      <c r="AK3030" s="41">
        <f>IF($R3030=1,N($L3030)+N($M3030),0)</f>
        <v/>
      </c>
      <c r="AL3030">
        <f>IF($C3030="","",IF(N($L3030)&lt;=0,"Basic salary missing",IF(ISNA(MATCH($C3030,Departments!$A$5:$A$54,0)),"Department not on Departments sheet",IF(AND($I3030&lt;&gt;"",NOT(ISNUMBER($I3030))),"Date of birth is text, not a date",IF(AND($K3030&lt;&gt;"",NOT(ISNUMBER($K3030))),"Contract end is text, not a date","")))))</f>
        <v/>
      </c>
      <c r="AM3030" s="41">
        <f>IF($R3030=0,0,N($L3030)*(1+$Z3030+BonusMonths/12+IF($Q3030=1,0,EOSB))+N($M3030)+(N($L3030)+SI_Gross*N($M3030))*IF($Q3030=1,SI_O,SI_E))</f>
        <v/>
      </c>
      <c r="AN3030" s="41">
        <f>IF($R3030=0,0,(IF($Q3030=1,MedO,MedE+Ticket)+Training)/12)</f>
        <v/>
      </c>
    </row>
    <row r="3031">
      <c r="I3031" s="35" t="n"/>
      <c r="J3031" s="35" t="n"/>
      <c r="K3031" s="35" t="n"/>
      <c r="L3031" s="36" t="n"/>
      <c r="M3031" s="36" t="n"/>
      <c r="P3031" s="37" t="n"/>
      <c r="Q3031" s="38">
        <f>IF($C3031="",0,IF(OR(LOWER(TRIM($G3031))="omani",LOWER(TRIM($G3031))="oman",LOWER(TRIM($G3031))="om",LOWER(TRIM($G3031))="local"),1,0))</f>
        <v/>
      </c>
      <c r="R3031" s="38">
        <f>IF($C3031="",0,IF(OR(ISNUMBER(SEARCH("resign",$N3031)),ISNUMBER(SEARCH("terminat",$N3031)),ISNUMBER(SEARCH("inactive",$N3031)),ISNUMBER(SEARCH("vacan",$N3031)),ISNUMBER(SEARCH("deceased",$N3031)),ISNUMBER(SEARCH("separated",$N3031))),0,1))</f>
        <v/>
      </c>
      <c r="S3031">
        <f>IF(OR($R3031=0,NOT(ISNUMBER($I3031))),"",IFERROR(DATEDIF($I3031,DATE(FY,1,1),"y"),""))</f>
        <v/>
      </c>
      <c r="T3031">
        <f>IF(OR($R3031=0,NOT(ISNUMBER($J3031))),"",IFERROR(DATEDIF($J3031,DATE(FY,1,1),"y"),0))</f>
        <v/>
      </c>
      <c r="U3031" s="38">
        <f>IF(OR($R3031=0,NOT(ISNUMBER($I3031))),0,IF(YEAR($I3031)+IF($Q3031=1,RetAgeO,RetAgeE)=FY,MONTH($I3031),IF(YEAR($I3031)+IF($Q3031=1,RetAgeO,RetAgeE)&lt;FY,1,0)))</f>
        <v/>
      </c>
      <c r="V3031" s="38">
        <f>IF(OR($R3031=0,NOT(ISNUMBER($K3031))),0,IF(YEAR($K3031)=FY,MONTH($K3031),IF(YEAR($K3031)&lt;FY,1,0)))</f>
        <v/>
      </c>
      <c r="W3031" s="38">
        <f>IF($R3031=0,0,MIN(12,IF(AND(ISNUMBER($O3031),$O3031&gt;=1,$O3031&lt;=12),INT($O3031),12),IF(AND(RetireExit="Yes",$U3031&gt;0),$U3031,12),IF(AND(ContractExit="Yes",$V3031&gt;0),$V3031,12)))</f>
        <v/>
      </c>
      <c r="X3031" s="37">
        <f>IF(ISNUMBER($P3031),$P3031,IncPct)</f>
        <v/>
      </c>
      <c r="Y3031" s="39">
        <f>IF($W3031=0,0,MAX(0,MIN($W3031,IncMonth-1))+MAX(0,$W3031-IncMonth+1)*(1+$X3031))</f>
        <v/>
      </c>
      <c r="Z3031" s="40">
        <f>IF($C3031="",0,IFERROR(INDEX(Departments!$B$5:$B$54,MATCH($C3031,Departments!$A$5:$A$54,0)),0))</f>
        <v/>
      </c>
      <c r="AA3031" s="41">
        <f>N($L3031)*$Y3031</f>
        <v/>
      </c>
      <c r="AB3031" s="41">
        <f>N($M3031)*$Y3031</f>
        <v/>
      </c>
      <c r="AC3031" s="41">
        <f>$AA3031*$Z3031</f>
        <v/>
      </c>
      <c r="AD3031" s="41">
        <f>$AA3031*BonusMonths/12</f>
        <v/>
      </c>
      <c r="AE3031" s="41">
        <f>($AA3031+SI_Gross*$AB3031)*IF($Q3031=1,SI_O,SI_E)</f>
        <v/>
      </c>
      <c r="AF3031" s="41">
        <f>IF($Q3031=1,0,$AA3031*EOSB)</f>
        <v/>
      </c>
      <c r="AG3031" s="41">
        <f>$AN3031*$W3031</f>
        <v/>
      </c>
      <c r="AH3031" s="41">
        <f>SUM($AA3031:$AG3031)</f>
        <v/>
      </c>
      <c r="AI3031" s="41">
        <f>12*($AM3031+$AN3031)</f>
        <v/>
      </c>
      <c r="AJ3031" s="41">
        <f>$AM3031*((IncMonth-1)+(13-IncMonth)*(1+$X3031))+12*$AN3031</f>
        <v/>
      </c>
      <c r="AK3031" s="41">
        <f>IF($R3031=1,N($L3031)+N($M3031),0)</f>
        <v/>
      </c>
      <c r="AL3031">
        <f>IF($C3031="","",IF(N($L3031)&lt;=0,"Basic salary missing",IF(ISNA(MATCH($C3031,Departments!$A$5:$A$54,0)),"Department not on Departments sheet",IF(AND($I3031&lt;&gt;"",NOT(ISNUMBER($I3031))),"Date of birth is text, not a date",IF(AND($K3031&lt;&gt;"",NOT(ISNUMBER($K3031))),"Contract end is text, not a date","")))))</f>
        <v/>
      </c>
      <c r="AM3031" s="41">
        <f>IF($R3031=0,0,N($L3031)*(1+$Z3031+BonusMonths/12+IF($Q3031=1,0,EOSB))+N($M3031)+(N($L3031)+SI_Gross*N($M3031))*IF($Q3031=1,SI_O,SI_E))</f>
        <v/>
      </c>
      <c r="AN3031" s="41">
        <f>IF($R3031=0,0,(IF($Q3031=1,MedO,MedE+Ticket)+Training)/12)</f>
        <v/>
      </c>
    </row>
    <row r="3032">
      <c r="I3032" s="35" t="n"/>
      <c r="J3032" s="35" t="n"/>
      <c r="K3032" s="35" t="n"/>
      <c r="L3032" s="36" t="n"/>
      <c r="M3032" s="36" t="n"/>
      <c r="P3032" s="37" t="n"/>
      <c r="Q3032" s="38">
        <f>IF($C3032="",0,IF(OR(LOWER(TRIM($G3032))="omani",LOWER(TRIM($G3032))="oman",LOWER(TRIM($G3032))="om",LOWER(TRIM($G3032))="local"),1,0))</f>
        <v/>
      </c>
      <c r="R3032" s="38">
        <f>IF($C3032="",0,IF(OR(ISNUMBER(SEARCH("resign",$N3032)),ISNUMBER(SEARCH("terminat",$N3032)),ISNUMBER(SEARCH("inactive",$N3032)),ISNUMBER(SEARCH("vacan",$N3032)),ISNUMBER(SEARCH("deceased",$N3032)),ISNUMBER(SEARCH("separated",$N3032))),0,1))</f>
        <v/>
      </c>
      <c r="S3032">
        <f>IF(OR($R3032=0,NOT(ISNUMBER($I3032))),"",IFERROR(DATEDIF($I3032,DATE(FY,1,1),"y"),""))</f>
        <v/>
      </c>
      <c r="T3032">
        <f>IF(OR($R3032=0,NOT(ISNUMBER($J3032))),"",IFERROR(DATEDIF($J3032,DATE(FY,1,1),"y"),0))</f>
        <v/>
      </c>
      <c r="U3032" s="38">
        <f>IF(OR($R3032=0,NOT(ISNUMBER($I3032))),0,IF(YEAR($I3032)+IF($Q3032=1,RetAgeO,RetAgeE)=FY,MONTH($I3032),IF(YEAR($I3032)+IF($Q3032=1,RetAgeO,RetAgeE)&lt;FY,1,0)))</f>
        <v/>
      </c>
      <c r="V3032" s="38">
        <f>IF(OR($R3032=0,NOT(ISNUMBER($K3032))),0,IF(YEAR($K3032)=FY,MONTH($K3032),IF(YEAR($K3032)&lt;FY,1,0)))</f>
        <v/>
      </c>
      <c r="W3032" s="38">
        <f>IF($R3032=0,0,MIN(12,IF(AND(ISNUMBER($O3032),$O3032&gt;=1,$O3032&lt;=12),INT($O3032),12),IF(AND(RetireExit="Yes",$U3032&gt;0),$U3032,12),IF(AND(ContractExit="Yes",$V3032&gt;0),$V3032,12)))</f>
        <v/>
      </c>
      <c r="X3032" s="37">
        <f>IF(ISNUMBER($P3032),$P3032,IncPct)</f>
        <v/>
      </c>
      <c r="Y3032" s="39">
        <f>IF($W3032=0,0,MAX(0,MIN($W3032,IncMonth-1))+MAX(0,$W3032-IncMonth+1)*(1+$X3032))</f>
        <v/>
      </c>
      <c r="Z3032" s="40">
        <f>IF($C3032="",0,IFERROR(INDEX(Departments!$B$5:$B$54,MATCH($C3032,Departments!$A$5:$A$54,0)),0))</f>
        <v/>
      </c>
      <c r="AA3032" s="41">
        <f>N($L3032)*$Y3032</f>
        <v/>
      </c>
      <c r="AB3032" s="41">
        <f>N($M3032)*$Y3032</f>
        <v/>
      </c>
      <c r="AC3032" s="41">
        <f>$AA3032*$Z3032</f>
        <v/>
      </c>
      <c r="AD3032" s="41">
        <f>$AA3032*BonusMonths/12</f>
        <v/>
      </c>
      <c r="AE3032" s="41">
        <f>($AA3032+SI_Gross*$AB3032)*IF($Q3032=1,SI_O,SI_E)</f>
        <v/>
      </c>
      <c r="AF3032" s="41">
        <f>IF($Q3032=1,0,$AA3032*EOSB)</f>
        <v/>
      </c>
      <c r="AG3032" s="41">
        <f>$AN3032*$W3032</f>
        <v/>
      </c>
      <c r="AH3032" s="41">
        <f>SUM($AA3032:$AG3032)</f>
        <v/>
      </c>
      <c r="AI3032" s="41">
        <f>12*($AM3032+$AN3032)</f>
        <v/>
      </c>
      <c r="AJ3032" s="41">
        <f>$AM3032*((IncMonth-1)+(13-IncMonth)*(1+$X3032))+12*$AN3032</f>
        <v/>
      </c>
      <c r="AK3032" s="41">
        <f>IF($R3032=1,N($L3032)+N($M3032),0)</f>
        <v/>
      </c>
      <c r="AL3032">
        <f>IF($C3032="","",IF(N($L3032)&lt;=0,"Basic salary missing",IF(ISNA(MATCH($C3032,Departments!$A$5:$A$54,0)),"Department not on Departments sheet",IF(AND($I3032&lt;&gt;"",NOT(ISNUMBER($I3032))),"Date of birth is text, not a date",IF(AND($K3032&lt;&gt;"",NOT(ISNUMBER($K3032))),"Contract end is text, not a date","")))))</f>
        <v/>
      </c>
      <c r="AM3032" s="41">
        <f>IF($R3032=0,0,N($L3032)*(1+$Z3032+BonusMonths/12+IF($Q3032=1,0,EOSB))+N($M3032)+(N($L3032)+SI_Gross*N($M3032))*IF($Q3032=1,SI_O,SI_E))</f>
        <v/>
      </c>
      <c r="AN3032" s="41">
        <f>IF($R3032=0,0,(IF($Q3032=1,MedO,MedE+Ticket)+Training)/12)</f>
        <v/>
      </c>
    </row>
    <row r="3033">
      <c r="I3033" s="35" t="n"/>
      <c r="J3033" s="35" t="n"/>
      <c r="K3033" s="35" t="n"/>
      <c r="L3033" s="36" t="n"/>
      <c r="M3033" s="36" t="n"/>
      <c r="P3033" s="37" t="n"/>
      <c r="Q3033" s="38">
        <f>IF($C3033="",0,IF(OR(LOWER(TRIM($G3033))="omani",LOWER(TRIM($G3033))="oman",LOWER(TRIM($G3033))="om",LOWER(TRIM($G3033))="local"),1,0))</f>
        <v/>
      </c>
      <c r="R3033" s="38">
        <f>IF($C3033="",0,IF(OR(ISNUMBER(SEARCH("resign",$N3033)),ISNUMBER(SEARCH("terminat",$N3033)),ISNUMBER(SEARCH("inactive",$N3033)),ISNUMBER(SEARCH("vacan",$N3033)),ISNUMBER(SEARCH("deceased",$N3033)),ISNUMBER(SEARCH("separated",$N3033))),0,1))</f>
        <v/>
      </c>
      <c r="S3033">
        <f>IF(OR($R3033=0,NOT(ISNUMBER($I3033))),"",IFERROR(DATEDIF($I3033,DATE(FY,1,1),"y"),""))</f>
        <v/>
      </c>
      <c r="T3033">
        <f>IF(OR($R3033=0,NOT(ISNUMBER($J3033))),"",IFERROR(DATEDIF($J3033,DATE(FY,1,1),"y"),0))</f>
        <v/>
      </c>
      <c r="U3033" s="38">
        <f>IF(OR($R3033=0,NOT(ISNUMBER($I3033))),0,IF(YEAR($I3033)+IF($Q3033=1,RetAgeO,RetAgeE)=FY,MONTH($I3033),IF(YEAR($I3033)+IF($Q3033=1,RetAgeO,RetAgeE)&lt;FY,1,0)))</f>
        <v/>
      </c>
      <c r="V3033" s="38">
        <f>IF(OR($R3033=0,NOT(ISNUMBER($K3033))),0,IF(YEAR($K3033)=FY,MONTH($K3033),IF(YEAR($K3033)&lt;FY,1,0)))</f>
        <v/>
      </c>
      <c r="W3033" s="38">
        <f>IF($R3033=0,0,MIN(12,IF(AND(ISNUMBER($O3033),$O3033&gt;=1,$O3033&lt;=12),INT($O3033),12),IF(AND(RetireExit="Yes",$U3033&gt;0),$U3033,12),IF(AND(ContractExit="Yes",$V3033&gt;0),$V3033,12)))</f>
        <v/>
      </c>
      <c r="X3033" s="37">
        <f>IF(ISNUMBER($P3033),$P3033,IncPct)</f>
        <v/>
      </c>
      <c r="Y3033" s="39">
        <f>IF($W3033=0,0,MAX(0,MIN($W3033,IncMonth-1))+MAX(0,$W3033-IncMonth+1)*(1+$X3033))</f>
        <v/>
      </c>
      <c r="Z3033" s="40">
        <f>IF($C3033="",0,IFERROR(INDEX(Departments!$B$5:$B$54,MATCH($C3033,Departments!$A$5:$A$54,0)),0))</f>
        <v/>
      </c>
      <c r="AA3033" s="41">
        <f>N($L3033)*$Y3033</f>
        <v/>
      </c>
      <c r="AB3033" s="41">
        <f>N($M3033)*$Y3033</f>
        <v/>
      </c>
      <c r="AC3033" s="41">
        <f>$AA3033*$Z3033</f>
        <v/>
      </c>
      <c r="AD3033" s="41">
        <f>$AA3033*BonusMonths/12</f>
        <v/>
      </c>
      <c r="AE3033" s="41">
        <f>($AA3033+SI_Gross*$AB3033)*IF($Q3033=1,SI_O,SI_E)</f>
        <v/>
      </c>
      <c r="AF3033" s="41">
        <f>IF($Q3033=1,0,$AA3033*EOSB)</f>
        <v/>
      </c>
      <c r="AG3033" s="41">
        <f>$AN3033*$W3033</f>
        <v/>
      </c>
      <c r="AH3033" s="41">
        <f>SUM($AA3033:$AG3033)</f>
        <v/>
      </c>
      <c r="AI3033" s="41">
        <f>12*($AM3033+$AN3033)</f>
        <v/>
      </c>
      <c r="AJ3033" s="41">
        <f>$AM3033*((IncMonth-1)+(13-IncMonth)*(1+$X3033))+12*$AN3033</f>
        <v/>
      </c>
      <c r="AK3033" s="41">
        <f>IF($R3033=1,N($L3033)+N($M3033),0)</f>
        <v/>
      </c>
      <c r="AL3033">
        <f>IF($C3033="","",IF(N($L3033)&lt;=0,"Basic salary missing",IF(ISNA(MATCH($C3033,Departments!$A$5:$A$54,0)),"Department not on Departments sheet",IF(AND($I3033&lt;&gt;"",NOT(ISNUMBER($I3033))),"Date of birth is text, not a date",IF(AND($K3033&lt;&gt;"",NOT(ISNUMBER($K3033))),"Contract end is text, not a date","")))))</f>
        <v/>
      </c>
      <c r="AM3033" s="41">
        <f>IF($R3033=0,0,N($L3033)*(1+$Z3033+BonusMonths/12+IF($Q3033=1,0,EOSB))+N($M3033)+(N($L3033)+SI_Gross*N($M3033))*IF($Q3033=1,SI_O,SI_E))</f>
        <v/>
      </c>
      <c r="AN3033" s="41">
        <f>IF($R3033=0,0,(IF($Q3033=1,MedO,MedE+Ticket)+Training)/12)</f>
        <v/>
      </c>
    </row>
    <row r="3034">
      <c r="I3034" s="35" t="n"/>
      <c r="J3034" s="35" t="n"/>
      <c r="K3034" s="35" t="n"/>
      <c r="L3034" s="36" t="n"/>
      <c r="M3034" s="36" t="n"/>
      <c r="P3034" s="37" t="n"/>
      <c r="Q3034" s="38">
        <f>IF($C3034="",0,IF(OR(LOWER(TRIM($G3034))="omani",LOWER(TRIM($G3034))="oman",LOWER(TRIM($G3034))="om",LOWER(TRIM($G3034))="local"),1,0))</f>
        <v/>
      </c>
      <c r="R3034" s="38">
        <f>IF($C3034="",0,IF(OR(ISNUMBER(SEARCH("resign",$N3034)),ISNUMBER(SEARCH("terminat",$N3034)),ISNUMBER(SEARCH("inactive",$N3034)),ISNUMBER(SEARCH("vacan",$N3034)),ISNUMBER(SEARCH("deceased",$N3034)),ISNUMBER(SEARCH("separated",$N3034))),0,1))</f>
        <v/>
      </c>
      <c r="S3034">
        <f>IF(OR($R3034=0,NOT(ISNUMBER($I3034))),"",IFERROR(DATEDIF($I3034,DATE(FY,1,1),"y"),""))</f>
        <v/>
      </c>
      <c r="T3034">
        <f>IF(OR($R3034=0,NOT(ISNUMBER($J3034))),"",IFERROR(DATEDIF($J3034,DATE(FY,1,1),"y"),0))</f>
        <v/>
      </c>
      <c r="U3034" s="38">
        <f>IF(OR($R3034=0,NOT(ISNUMBER($I3034))),0,IF(YEAR($I3034)+IF($Q3034=1,RetAgeO,RetAgeE)=FY,MONTH($I3034),IF(YEAR($I3034)+IF($Q3034=1,RetAgeO,RetAgeE)&lt;FY,1,0)))</f>
        <v/>
      </c>
      <c r="V3034" s="38">
        <f>IF(OR($R3034=0,NOT(ISNUMBER($K3034))),0,IF(YEAR($K3034)=FY,MONTH($K3034),IF(YEAR($K3034)&lt;FY,1,0)))</f>
        <v/>
      </c>
      <c r="W3034" s="38">
        <f>IF($R3034=0,0,MIN(12,IF(AND(ISNUMBER($O3034),$O3034&gt;=1,$O3034&lt;=12),INT($O3034),12),IF(AND(RetireExit="Yes",$U3034&gt;0),$U3034,12),IF(AND(ContractExit="Yes",$V3034&gt;0),$V3034,12)))</f>
        <v/>
      </c>
      <c r="X3034" s="37">
        <f>IF(ISNUMBER($P3034),$P3034,IncPct)</f>
        <v/>
      </c>
      <c r="Y3034" s="39">
        <f>IF($W3034=0,0,MAX(0,MIN($W3034,IncMonth-1))+MAX(0,$W3034-IncMonth+1)*(1+$X3034))</f>
        <v/>
      </c>
      <c r="Z3034" s="40">
        <f>IF($C3034="",0,IFERROR(INDEX(Departments!$B$5:$B$54,MATCH($C3034,Departments!$A$5:$A$54,0)),0))</f>
        <v/>
      </c>
      <c r="AA3034" s="41">
        <f>N($L3034)*$Y3034</f>
        <v/>
      </c>
      <c r="AB3034" s="41">
        <f>N($M3034)*$Y3034</f>
        <v/>
      </c>
      <c r="AC3034" s="41">
        <f>$AA3034*$Z3034</f>
        <v/>
      </c>
      <c r="AD3034" s="41">
        <f>$AA3034*BonusMonths/12</f>
        <v/>
      </c>
      <c r="AE3034" s="41">
        <f>($AA3034+SI_Gross*$AB3034)*IF($Q3034=1,SI_O,SI_E)</f>
        <v/>
      </c>
      <c r="AF3034" s="41">
        <f>IF($Q3034=1,0,$AA3034*EOSB)</f>
        <v/>
      </c>
      <c r="AG3034" s="41">
        <f>$AN3034*$W3034</f>
        <v/>
      </c>
      <c r="AH3034" s="41">
        <f>SUM($AA3034:$AG3034)</f>
        <v/>
      </c>
      <c r="AI3034" s="41">
        <f>12*($AM3034+$AN3034)</f>
        <v/>
      </c>
      <c r="AJ3034" s="41">
        <f>$AM3034*((IncMonth-1)+(13-IncMonth)*(1+$X3034))+12*$AN3034</f>
        <v/>
      </c>
      <c r="AK3034" s="41">
        <f>IF($R3034=1,N($L3034)+N($M3034),0)</f>
        <v/>
      </c>
      <c r="AL3034">
        <f>IF($C3034="","",IF(N($L3034)&lt;=0,"Basic salary missing",IF(ISNA(MATCH($C3034,Departments!$A$5:$A$54,0)),"Department not on Departments sheet",IF(AND($I3034&lt;&gt;"",NOT(ISNUMBER($I3034))),"Date of birth is text, not a date",IF(AND($K3034&lt;&gt;"",NOT(ISNUMBER($K3034))),"Contract end is text, not a date","")))))</f>
        <v/>
      </c>
      <c r="AM3034" s="41">
        <f>IF($R3034=0,0,N($L3034)*(1+$Z3034+BonusMonths/12+IF($Q3034=1,0,EOSB))+N($M3034)+(N($L3034)+SI_Gross*N($M3034))*IF($Q3034=1,SI_O,SI_E))</f>
        <v/>
      </c>
      <c r="AN3034" s="41">
        <f>IF($R3034=0,0,(IF($Q3034=1,MedO,MedE+Ticket)+Training)/12)</f>
        <v/>
      </c>
    </row>
    <row r="3035">
      <c r="I3035" s="35" t="n"/>
      <c r="J3035" s="35" t="n"/>
      <c r="K3035" s="35" t="n"/>
      <c r="L3035" s="36" t="n"/>
      <c r="M3035" s="36" t="n"/>
      <c r="P3035" s="37" t="n"/>
      <c r="Q3035" s="38">
        <f>IF($C3035="",0,IF(OR(LOWER(TRIM($G3035))="omani",LOWER(TRIM($G3035))="oman",LOWER(TRIM($G3035))="om",LOWER(TRIM($G3035))="local"),1,0))</f>
        <v/>
      </c>
      <c r="R3035" s="38">
        <f>IF($C3035="",0,IF(OR(ISNUMBER(SEARCH("resign",$N3035)),ISNUMBER(SEARCH("terminat",$N3035)),ISNUMBER(SEARCH("inactive",$N3035)),ISNUMBER(SEARCH("vacan",$N3035)),ISNUMBER(SEARCH("deceased",$N3035)),ISNUMBER(SEARCH("separated",$N3035))),0,1))</f>
        <v/>
      </c>
      <c r="S3035">
        <f>IF(OR($R3035=0,NOT(ISNUMBER($I3035))),"",IFERROR(DATEDIF($I3035,DATE(FY,1,1),"y"),""))</f>
        <v/>
      </c>
      <c r="T3035">
        <f>IF(OR($R3035=0,NOT(ISNUMBER($J3035))),"",IFERROR(DATEDIF($J3035,DATE(FY,1,1),"y"),0))</f>
        <v/>
      </c>
      <c r="U3035" s="38">
        <f>IF(OR($R3035=0,NOT(ISNUMBER($I3035))),0,IF(YEAR($I3035)+IF($Q3035=1,RetAgeO,RetAgeE)=FY,MONTH($I3035),IF(YEAR($I3035)+IF($Q3035=1,RetAgeO,RetAgeE)&lt;FY,1,0)))</f>
        <v/>
      </c>
      <c r="V3035" s="38">
        <f>IF(OR($R3035=0,NOT(ISNUMBER($K3035))),0,IF(YEAR($K3035)=FY,MONTH($K3035),IF(YEAR($K3035)&lt;FY,1,0)))</f>
        <v/>
      </c>
      <c r="W3035" s="38">
        <f>IF($R3035=0,0,MIN(12,IF(AND(ISNUMBER($O3035),$O3035&gt;=1,$O3035&lt;=12),INT($O3035),12),IF(AND(RetireExit="Yes",$U3035&gt;0),$U3035,12),IF(AND(ContractExit="Yes",$V3035&gt;0),$V3035,12)))</f>
        <v/>
      </c>
      <c r="X3035" s="37">
        <f>IF(ISNUMBER($P3035),$P3035,IncPct)</f>
        <v/>
      </c>
      <c r="Y3035" s="39">
        <f>IF($W3035=0,0,MAX(0,MIN($W3035,IncMonth-1))+MAX(0,$W3035-IncMonth+1)*(1+$X3035))</f>
        <v/>
      </c>
      <c r="Z3035" s="40">
        <f>IF($C3035="",0,IFERROR(INDEX(Departments!$B$5:$B$54,MATCH($C3035,Departments!$A$5:$A$54,0)),0))</f>
        <v/>
      </c>
      <c r="AA3035" s="41">
        <f>N($L3035)*$Y3035</f>
        <v/>
      </c>
      <c r="AB3035" s="41">
        <f>N($M3035)*$Y3035</f>
        <v/>
      </c>
      <c r="AC3035" s="41">
        <f>$AA3035*$Z3035</f>
        <v/>
      </c>
      <c r="AD3035" s="41">
        <f>$AA3035*BonusMonths/12</f>
        <v/>
      </c>
      <c r="AE3035" s="41">
        <f>($AA3035+SI_Gross*$AB3035)*IF($Q3035=1,SI_O,SI_E)</f>
        <v/>
      </c>
      <c r="AF3035" s="41">
        <f>IF($Q3035=1,0,$AA3035*EOSB)</f>
        <v/>
      </c>
      <c r="AG3035" s="41">
        <f>$AN3035*$W3035</f>
        <v/>
      </c>
      <c r="AH3035" s="41">
        <f>SUM($AA3035:$AG3035)</f>
        <v/>
      </c>
      <c r="AI3035" s="41">
        <f>12*($AM3035+$AN3035)</f>
        <v/>
      </c>
      <c r="AJ3035" s="41">
        <f>$AM3035*((IncMonth-1)+(13-IncMonth)*(1+$X3035))+12*$AN3035</f>
        <v/>
      </c>
      <c r="AK3035" s="41">
        <f>IF($R3035=1,N($L3035)+N($M3035),0)</f>
        <v/>
      </c>
      <c r="AL3035">
        <f>IF($C3035="","",IF(N($L3035)&lt;=0,"Basic salary missing",IF(ISNA(MATCH($C3035,Departments!$A$5:$A$54,0)),"Department not on Departments sheet",IF(AND($I3035&lt;&gt;"",NOT(ISNUMBER($I3035))),"Date of birth is text, not a date",IF(AND($K3035&lt;&gt;"",NOT(ISNUMBER($K3035))),"Contract end is text, not a date","")))))</f>
        <v/>
      </c>
      <c r="AM3035" s="41">
        <f>IF($R3035=0,0,N($L3035)*(1+$Z3035+BonusMonths/12+IF($Q3035=1,0,EOSB))+N($M3035)+(N($L3035)+SI_Gross*N($M3035))*IF($Q3035=1,SI_O,SI_E))</f>
        <v/>
      </c>
      <c r="AN3035" s="41">
        <f>IF($R3035=0,0,(IF($Q3035=1,MedO,MedE+Ticket)+Training)/12)</f>
        <v/>
      </c>
    </row>
    <row r="3036">
      <c r="I3036" s="35" t="n"/>
      <c r="J3036" s="35" t="n"/>
      <c r="K3036" s="35" t="n"/>
      <c r="L3036" s="36" t="n"/>
      <c r="M3036" s="36" t="n"/>
      <c r="P3036" s="37" t="n"/>
      <c r="Q3036" s="38">
        <f>IF($C3036="",0,IF(OR(LOWER(TRIM($G3036))="omani",LOWER(TRIM($G3036))="oman",LOWER(TRIM($G3036))="om",LOWER(TRIM($G3036))="local"),1,0))</f>
        <v/>
      </c>
      <c r="R3036" s="38">
        <f>IF($C3036="",0,IF(OR(ISNUMBER(SEARCH("resign",$N3036)),ISNUMBER(SEARCH("terminat",$N3036)),ISNUMBER(SEARCH("inactive",$N3036)),ISNUMBER(SEARCH("vacan",$N3036)),ISNUMBER(SEARCH("deceased",$N3036)),ISNUMBER(SEARCH("separated",$N3036))),0,1))</f>
        <v/>
      </c>
      <c r="S3036">
        <f>IF(OR($R3036=0,NOT(ISNUMBER($I3036))),"",IFERROR(DATEDIF($I3036,DATE(FY,1,1),"y"),""))</f>
        <v/>
      </c>
      <c r="T3036">
        <f>IF(OR($R3036=0,NOT(ISNUMBER($J3036))),"",IFERROR(DATEDIF($J3036,DATE(FY,1,1),"y"),0))</f>
        <v/>
      </c>
      <c r="U3036" s="38">
        <f>IF(OR($R3036=0,NOT(ISNUMBER($I3036))),0,IF(YEAR($I3036)+IF($Q3036=1,RetAgeO,RetAgeE)=FY,MONTH($I3036),IF(YEAR($I3036)+IF($Q3036=1,RetAgeO,RetAgeE)&lt;FY,1,0)))</f>
        <v/>
      </c>
      <c r="V3036" s="38">
        <f>IF(OR($R3036=0,NOT(ISNUMBER($K3036))),0,IF(YEAR($K3036)=FY,MONTH($K3036),IF(YEAR($K3036)&lt;FY,1,0)))</f>
        <v/>
      </c>
      <c r="W3036" s="38">
        <f>IF($R3036=0,0,MIN(12,IF(AND(ISNUMBER($O3036),$O3036&gt;=1,$O3036&lt;=12),INT($O3036),12),IF(AND(RetireExit="Yes",$U3036&gt;0),$U3036,12),IF(AND(ContractExit="Yes",$V3036&gt;0),$V3036,12)))</f>
        <v/>
      </c>
      <c r="X3036" s="37">
        <f>IF(ISNUMBER($P3036),$P3036,IncPct)</f>
        <v/>
      </c>
      <c r="Y3036" s="39">
        <f>IF($W3036=0,0,MAX(0,MIN($W3036,IncMonth-1))+MAX(0,$W3036-IncMonth+1)*(1+$X3036))</f>
        <v/>
      </c>
      <c r="Z3036" s="40">
        <f>IF($C3036="",0,IFERROR(INDEX(Departments!$B$5:$B$54,MATCH($C3036,Departments!$A$5:$A$54,0)),0))</f>
        <v/>
      </c>
      <c r="AA3036" s="41">
        <f>N($L3036)*$Y3036</f>
        <v/>
      </c>
      <c r="AB3036" s="41">
        <f>N($M3036)*$Y3036</f>
        <v/>
      </c>
      <c r="AC3036" s="41">
        <f>$AA3036*$Z3036</f>
        <v/>
      </c>
      <c r="AD3036" s="41">
        <f>$AA3036*BonusMonths/12</f>
        <v/>
      </c>
      <c r="AE3036" s="41">
        <f>($AA3036+SI_Gross*$AB3036)*IF($Q3036=1,SI_O,SI_E)</f>
        <v/>
      </c>
      <c r="AF3036" s="41">
        <f>IF($Q3036=1,0,$AA3036*EOSB)</f>
        <v/>
      </c>
      <c r="AG3036" s="41">
        <f>$AN3036*$W3036</f>
        <v/>
      </c>
      <c r="AH3036" s="41">
        <f>SUM($AA3036:$AG3036)</f>
        <v/>
      </c>
      <c r="AI3036" s="41">
        <f>12*($AM3036+$AN3036)</f>
        <v/>
      </c>
      <c r="AJ3036" s="41">
        <f>$AM3036*((IncMonth-1)+(13-IncMonth)*(1+$X3036))+12*$AN3036</f>
        <v/>
      </c>
      <c r="AK3036" s="41">
        <f>IF($R3036=1,N($L3036)+N($M3036),0)</f>
        <v/>
      </c>
      <c r="AL3036">
        <f>IF($C3036="","",IF(N($L3036)&lt;=0,"Basic salary missing",IF(ISNA(MATCH($C3036,Departments!$A$5:$A$54,0)),"Department not on Departments sheet",IF(AND($I3036&lt;&gt;"",NOT(ISNUMBER($I3036))),"Date of birth is text, not a date",IF(AND($K3036&lt;&gt;"",NOT(ISNUMBER($K3036))),"Contract end is text, not a date","")))))</f>
        <v/>
      </c>
      <c r="AM3036" s="41">
        <f>IF($R3036=0,0,N($L3036)*(1+$Z3036+BonusMonths/12+IF($Q3036=1,0,EOSB))+N($M3036)+(N($L3036)+SI_Gross*N($M3036))*IF($Q3036=1,SI_O,SI_E))</f>
        <v/>
      </c>
      <c r="AN3036" s="41">
        <f>IF($R3036=0,0,(IF($Q3036=1,MedO,MedE+Ticket)+Training)/12)</f>
        <v/>
      </c>
    </row>
    <row r="3037">
      <c r="I3037" s="35" t="n"/>
      <c r="J3037" s="35" t="n"/>
      <c r="K3037" s="35" t="n"/>
      <c r="L3037" s="36" t="n"/>
      <c r="M3037" s="36" t="n"/>
      <c r="P3037" s="37" t="n"/>
      <c r="Q3037" s="38">
        <f>IF($C3037="",0,IF(OR(LOWER(TRIM($G3037))="omani",LOWER(TRIM($G3037))="oman",LOWER(TRIM($G3037))="om",LOWER(TRIM($G3037))="local"),1,0))</f>
        <v/>
      </c>
      <c r="R3037" s="38">
        <f>IF($C3037="",0,IF(OR(ISNUMBER(SEARCH("resign",$N3037)),ISNUMBER(SEARCH("terminat",$N3037)),ISNUMBER(SEARCH("inactive",$N3037)),ISNUMBER(SEARCH("vacan",$N3037)),ISNUMBER(SEARCH("deceased",$N3037)),ISNUMBER(SEARCH("separated",$N3037))),0,1))</f>
        <v/>
      </c>
      <c r="S3037">
        <f>IF(OR($R3037=0,NOT(ISNUMBER($I3037))),"",IFERROR(DATEDIF($I3037,DATE(FY,1,1),"y"),""))</f>
        <v/>
      </c>
      <c r="T3037">
        <f>IF(OR($R3037=0,NOT(ISNUMBER($J3037))),"",IFERROR(DATEDIF($J3037,DATE(FY,1,1),"y"),0))</f>
        <v/>
      </c>
      <c r="U3037" s="38">
        <f>IF(OR($R3037=0,NOT(ISNUMBER($I3037))),0,IF(YEAR($I3037)+IF($Q3037=1,RetAgeO,RetAgeE)=FY,MONTH($I3037),IF(YEAR($I3037)+IF($Q3037=1,RetAgeO,RetAgeE)&lt;FY,1,0)))</f>
        <v/>
      </c>
      <c r="V3037" s="38">
        <f>IF(OR($R3037=0,NOT(ISNUMBER($K3037))),0,IF(YEAR($K3037)=FY,MONTH($K3037),IF(YEAR($K3037)&lt;FY,1,0)))</f>
        <v/>
      </c>
      <c r="W3037" s="38">
        <f>IF($R3037=0,0,MIN(12,IF(AND(ISNUMBER($O3037),$O3037&gt;=1,$O3037&lt;=12),INT($O3037),12),IF(AND(RetireExit="Yes",$U3037&gt;0),$U3037,12),IF(AND(ContractExit="Yes",$V3037&gt;0),$V3037,12)))</f>
        <v/>
      </c>
      <c r="X3037" s="37">
        <f>IF(ISNUMBER($P3037),$P3037,IncPct)</f>
        <v/>
      </c>
      <c r="Y3037" s="39">
        <f>IF($W3037=0,0,MAX(0,MIN($W3037,IncMonth-1))+MAX(0,$W3037-IncMonth+1)*(1+$X3037))</f>
        <v/>
      </c>
      <c r="Z3037" s="40">
        <f>IF($C3037="",0,IFERROR(INDEX(Departments!$B$5:$B$54,MATCH($C3037,Departments!$A$5:$A$54,0)),0))</f>
        <v/>
      </c>
      <c r="AA3037" s="41">
        <f>N($L3037)*$Y3037</f>
        <v/>
      </c>
      <c r="AB3037" s="41">
        <f>N($M3037)*$Y3037</f>
        <v/>
      </c>
      <c r="AC3037" s="41">
        <f>$AA3037*$Z3037</f>
        <v/>
      </c>
      <c r="AD3037" s="41">
        <f>$AA3037*BonusMonths/12</f>
        <v/>
      </c>
      <c r="AE3037" s="41">
        <f>($AA3037+SI_Gross*$AB3037)*IF($Q3037=1,SI_O,SI_E)</f>
        <v/>
      </c>
      <c r="AF3037" s="41">
        <f>IF($Q3037=1,0,$AA3037*EOSB)</f>
        <v/>
      </c>
      <c r="AG3037" s="41">
        <f>$AN3037*$W3037</f>
        <v/>
      </c>
      <c r="AH3037" s="41">
        <f>SUM($AA3037:$AG3037)</f>
        <v/>
      </c>
      <c r="AI3037" s="41">
        <f>12*($AM3037+$AN3037)</f>
        <v/>
      </c>
      <c r="AJ3037" s="41">
        <f>$AM3037*((IncMonth-1)+(13-IncMonth)*(1+$X3037))+12*$AN3037</f>
        <v/>
      </c>
      <c r="AK3037" s="41">
        <f>IF($R3037=1,N($L3037)+N($M3037),0)</f>
        <v/>
      </c>
      <c r="AL3037">
        <f>IF($C3037="","",IF(N($L3037)&lt;=0,"Basic salary missing",IF(ISNA(MATCH($C3037,Departments!$A$5:$A$54,0)),"Department not on Departments sheet",IF(AND($I3037&lt;&gt;"",NOT(ISNUMBER($I3037))),"Date of birth is text, not a date",IF(AND($K3037&lt;&gt;"",NOT(ISNUMBER($K3037))),"Contract end is text, not a date","")))))</f>
        <v/>
      </c>
      <c r="AM3037" s="41">
        <f>IF($R3037=0,0,N($L3037)*(1+$Z3037+BonusMonths/12+IF($Q3037=1,0,EOSB))+N($M3037)+(N($L3037)+SI_Gross*N($M3037))*IF($Q3037=1,SI_O,SI_E))</f>
        <v/>
      </c>
      <c r="AN3037" s="41">
        <f>IF($R3037=0,0,(IF($Q3037=1,MedO,MedE+Ticket)+Training)/12)</f>
        <v/>
      </c>
    </row>
    <row r="3038">
      <c r="I3038" s="35" t="n"/>
      <c r="J3038" s="35" t="n"/>
      <c r="K3038" s="35" t="n"/>
      <c r="L3038" s="36" t="n"/>
      <c r="M3038" s="36" t="n"/>
      <c r="P3038" s="37" t="n"/>
      <c r="Q3038" s="38">
        <f>IF($C3038="",0,IF(OR(LOWER(TRIM($G3038))="omani",LOWER(TRIM($G3038))="oman",LOWER(TRIM($G3038))="om",LOWER(TRIM($G3038))="local"),1,0))</f>
        <v/>
      </c>
      <c r="R3038" s="38">
        <f>IF($C3038="",0,IF(OR(ISNUMBER(SEARCH("resign",$N3038)),ISNUMBER(SEARCH("terminat",$N3038)),ISNUMBER(SEARCH("inactive",$N3038)),ISNUMBER(SEARCH("vacan",$N3038)),ISNUMBER(SEARCH("deceased",$N3038)),ISNUMBER(SEARCH("separated",$N3038))),0,1))</f>
        <v/>
      </c>
      <c r="S3038">
        <f>IF(OR($R3038=0,NOT(ISNUMBER($I3038))),"",IFERROR(DATEDIF($I3038,DATE(FY,1,1),"y"),""))</f>
        <v/>
      </c>
      <c r="T3038">
        <f>IF(OR($R3038=0,NOT(ISNUMBER($J3038))),"",IFERROR(DATEDIF($J3038,DATE(FY,1,1),"y"),0))</f>
        <v/>
      </c>
      <c r="U3038" s="38">
        <f>IF(OR($R3038=0,NOT(ISNUMBER($I3038))),0,IF(YEAR($I3038)+IF($Q3038=1,RetAgeO,RetAgeE)=FY,MONTH($I3038),IF(YEAR($I3038)+IF($Q3038=1,RetAgeO,RetAgeE)&lt;FY,1,0)))</f>
        <v/>
      </c>
      <c r="V3038" s="38">
        <f>IF(OR($R3038=0,NOT(ISNUMBER($K3038))),0,IF(YEAR($K3038)=FY,MONTH($K3038),IF(YEAR($K3038)&lt;FY,1,0)))</f>
        <v/>
      </c>
      <c r="W3038" s="38">
        <f>IF($R3038=0,0,MIN(12,IF(AND(ISNUMBER($O3038),$O3038&gt;=1,$O3038&lt;=12),INT($O3038),12),IF(AND(RetireExit="Yes",$U3038&gt;0),$U3038,12),IF(AND(ContractExit="Yes",$V3038&gt;0),$V3038,12)))</f>
        <v/>
      </c>
      <c r="X3038" s="37">
        <f>IF(ISNUMBER($P3038),$P3038,IncPct)</f>
        <v/>
      </c>
      <c r="Y3038" s="39">
        <f>IF($W3038=0,0,MAX(0,MIN($W3038,IncMonth-1))+MAX(0,$W3038-IncMonth+1)*(1+$X3038))</f>
        <v/>
      </c>
      <c r="Z3038" s="40">
        <f>IF($C3038="",0,IFERROR(INDEX(Departments!$B$5:$B$54,MATCH($C3038,Departments!$A$5:$A$54,0)),0))</f>
        <v/>
      </c>
      <c r="AA3038" s="41">
        <f>N($L3038)*$Y3038</f>
        <v/>
      </c>
      <c r="AB3038" s="41">
        <f>N($M3038)*$Y3038</f>
        <v/>
      </c>
      <c r="AC3038" s="41">
        <f>$AA3038*$Z3038</f>
        <v/>
      </c>
      <c r="AD3038" s="41">
        <f>$AA3038*BonusMonths/12</f>
        <v/>
      </c>
      <c r="AE3038" s="41">
        <f>($AA3038+SI_Gross*$AB3038)*IF($Q3038=1,SI_O,SI_E)</f>
        <v/>
      </c>
      <c r="AF3038" s="41">
        <f>IF($Q3038=1,0,$AA3038*EOSB)</f>
        <v/>
      </c>
      <c r="AG3038" s="41">
        <f>$AN3038*$W3038</f>
        <v/>
      </c>
      <c r="AH3038" s="41">
        <f>SUM($AA3038:$AG3038)</f>
        <v/>
      </c>
      <c r="AI3038" s="41">
        <f>12*($AM3038+$AN3038)</f>
        <v/>
      </c>
      <c r="AJ3038" s="41">
        <f>$AM3038*((IncMonth-1)+(13-IncMonth)*(1+$X3038))+12*$AN3038</f>
        <v/>
      </c>
      <c r="AK3038" s="41">
        <f>IF($R3038=1,N($L3038)+N($M3038),0)</f>
        <v/>
      </c>
      <c r="AL3038">
        <f>IF($C3038="","",IF(N($L3038)&lt;=0,"Basic salary missing",IF(ISNA(MATCH($C3038,Departments!$A$5:$A$54,0)),"Department not on Departments sheet",IF(AND($I3038&lt;&gt;"",NOT(ISNUMBER($I3038))),"Date of birth is text, not a date",IF(AND($K3038&lt;&gt;"",NOT(ISNUMBER($K3038))),"Contract end is text, not a date","")))))</f>
        <v/>
      </c>
      <c r="AM3038" s="41">
        <f>IF($R3038=0,0,N($L3038)*(1+$Z3038+BonusMonths/12+IF($Q3038=1,0,EOSB))+N($M3038)+(N($L3038)+SI_Gross*N($M3038))*IF($Q3038=1,SI_O,SI_E))</f>
        <v/>
      </c>
      <c r="AN3038" s="41">
        <f>IF($R3038=0,0,(IF($Q3038=1,MedO,MedE+Ticket)+Training)/12)</f>
        <v/>
      </c>
    </row>
    <row r="3039">
      <c r="I3039" s="35" t="n"/>
      <c r="J3039" s="35" t="n"/>
      <c r="K3039" s="35" t="n"/>
      <c r="L3039" s="36" t="n"/>
      <c r="M3039" s="36" t="n"/>
      <c r="P3039" s="37" t="n"/>
      <c r="Q3039" s="38">
        <f>IF($C3039="",0,IF(OR(LOWER(TRIM($G3039))="omani",LOWER(TRIM($G3039))="oman",LOWER(TRIM($G3039))="om",LOWER(TRIM($G3039))="local"),1,0))</f>
        <v/>
      </c>
      <c r="R3039" s="38">
        <f>IF($C3039="",0,IF(OR(ISNUMBER(SEARCH("resign",$N3039)),ISNUMBER(SEARCH("terminat",$N3039)),ISNUMBER(SEARCH("inactive",$N3039)),ISNUMBER(SEARCH("vacan",$N3039)),ISNUMBER(SEARCH("deceased",$N3039)),ISNUMBER(SEARCH("separated",$N3039))),0,1))</f>
        <v/>
      </c>
      <c r="S3039">
        <f>IF(OR($R3039=0,NOT(ISNUMBER($I3039))),"",IFERROR(DATEDIF($I3039,DATE(FY,1,1),"y"),""))</f>
        <v/>
      </c>
      <c r="T3039">
        <f>IF(OR($R3039=0,NOT(ISNUMBER($J3039))),"",IFERROR(DATEDIF($J3039,DATE(FY,1,1),"y"),0))</f>
        <v/>
      </c>
      <c r="U3039" s="38">
        <f>IF(OR($R3039=0,NOT(ISNUMBER($I3039))),0,IF(YEAR($I3039)+IF($Q3039=1,RetAgeO,RetAgeE)=FY,MONTH($I3039),IF(YEAR($I3039)+IF($Q3039=1,RetAgeO,RetAgeE)&lt;FY,1,0)))</f>
        <v/>
      </c>
      <c r="V3039" s="38">
        <f>IF(OR($R3039=0,NOT(ISNUMBER($K3039))),0,IF(YEAR($K3039)=FY,MONTH($K3039),IF(YEAR($K3039)&lt;FY,1,0)))</f>
        <v/>
      </c>
      <c r="W3039" s="38">
        <f>IF($R3039=0,0,MIN(12,IF(AND(ISNUMBER($O3039),$O3039&gt;=1,$O3039&lt;=12),INT($O3039),12),IF(AND(RetireExit="Yes",$U3039&gt;0),$U3039,12),IF(AND(ContractExit="Yes",$V3039&gt;0),$V3039,12)))</f>
        <v/>
      </c>
      <c r="X3039" s="37">
        <f>IF(ISNUMBER($P3039),$P3039,IncPct)</f>
        <v/>
      </c>
      <c r="Y3039" s="39">
        <f>IF($W3039=0,0,MAX(0,MIN($W3039,IncMonth-1))+MAX(0,$W3039-IncMonth+1)*(1+$X3039))</f>
        <v/>
      </c>
      <c r="Z3039" s="40">
        <f>IF($C3039="",0,IFERROR(INDEX(Departments!$B$5:$B$54,MATCH($C3039,Departments!$A$5:$A$54,0)),0))</f>
        <v/>
      </c>
      <c r="AA3039" s="41">
        <f>N($L3039)*$Y3039</f>
        <v/>
      </c>
      <c r="AB3039" s="41">
        <f>N($M3039)*$Y3039</f>
        <v/>
      </c>
      <c r="AC3039" s="41">
        <f>$AA3039*$Z3039</f>
        <v/>
      </c>
      <c r="AD3039" s="41">
        <f>$AA3039*BonusMonths/12</f>
        <v/>
      </c>
      <c r="AE3039" s="41">
        <f>($AA3039+SI_Gross*$AB3039)*IF($Q3039=1,SI_O,SI_E)</f>
        <v/>
      </c>
      <c r="AF3039" s="41">
        <f>IF($Q3039=1,0,$AA3039*EOSB)</f>
        <v/>
      </c>
      <c r="AG3039" s="41">
        <f>$AN3039*$W3039</f>
        <v/>
      </c>
      <c r="AH3039" s="41">
        <f>SUM($AA3039:$AG3039)</f>
        <v/>
      </c>
      <c r="AI3039" s="41">
        <f>12*($AM3039+$AN3039)</f>
        <v/>
      </c>
      <c r="AJ3039" s="41">
        <f>$AM3039*((IncMonth-1)+(13-IncMonth)*(1+$X3039))+12*$AN3039</f>
        <v/>
      </c>
      <c r="AK3039" s="41">
        <f>IF($R3039=1,N($L3039)+N($M3039),0)</f>
        <v/>
      </c>
      <c r="AL3039">
        <f>IF($C3039="","",IF(N($L3039)&lt;=0,"Basic salary missing",IF(ISNA(MATCH($C3039,Departments!$A$5:$A$54,0)),"Department not on Departments sheet",IF(AND($I3039&lt;&gt;"",NOT(ISNUMBER($I3039))),"Date of birth is text, not a date",IF(AND($K3039&lt;&gt;"",NOT(ISNUMBER($K3039))),"Contract end is text, not a date","")))))</f>
        <v/>
      </c>
      <c r="AM3039" s="41">
        <f>IF($R3039=0,0,N($L3039)*(1+$Z3039+BonusMonths/12+IF($Q3039=1,0,EOSB))+N($M3039)+(N($L3039)+SI_Gross*N($M3039))*IF($Q3039=1,SI_O,SI_E))</f>
        <v/>
      </c>
      <c r="AN3039" s="41">
        <f>IF($R3039=0,0,(IF($Q3039=1,MedO,MedE+Ticket)+Training)/12)</f>
        <v/>
      </c>
    </row>
    <row r="3040">
      <c r="I3040" s="35" t="n"/>
      <c r="J3040" s="35" t="n"/>
      <c r="K3040" s="35" t="n"/>
      <c r="L3040" s="36" t="n"/>
      <c r="M3040" s="36" t="n"/>
      <c r="P3040" s="37" t="n"/>
      <c r="Q3040" s="38">
        <f>IF($C3040="",0,IF(OR(LOWER(TRIM($G3040))="omani",LOWER(TRIM($G3040))="oman",LOWER(TRIM($G3040))="om",LOWER(TRIM($G3040))="local"),1,0))</f>
        <v/>
      </c>
      <c r="R3040" s="38">
        <f>IF($C3040="",0,IF(OR(ISNUMBER(SEARCH("resign",$N3040)),ISNUMBER(SEARCH("terminat",$N3040)),ISNUMBER(SEARCH("inactive",$N3040)),ISNUMBER(SEARCH("vacan",$N3040)),ISNUMBER(SEARCH("deceased",$N3040)),ISNUMBER(SEARCH("separated",$N3040))),0,1))</f>
        <v/>
      </c>
      <c r="S3040">
        <f>IF(OR($R3040=0,NOT(ISNUMBER($I3040))),"",IFERROR(DATEDIF($I3040,DATE(FY,1,1),"y"),""))</f>
        <v/>
      </c>
      <c r="T3040">
        <f>IF(OR($R3040=0,NOT(ISNUMBER($J3040))),"",IFERROR(DATEDIF($J3040,DATE(FY,1,1),"y"),0))</f>
        <v/>
      </c>
      <c r="U3040" s="38">
        <f>IF(OR($R3040=0,NOT(ISNUMBER($I3040))),0,IF(YEAR($I3040)+IF($Q3040=1,RetAgeO,RetAgeE)=FY,MONTH($I3040),IF(YEAR($I3040)+IF($Q3040=1,RetAgeO,RetAgeE)&lt;FY,1,0)))</f>
        <v/>
      </c>
      <c r="V3040" s="38">
        <f>IF(OR($R3040=0,NOT(ISNUMBER($K3040))),0,IF(YEAR($K3040)=FY,MONTH($K3040),IF(YEAR($K3040)&lt;FY,1,0)))</f>
        <v/>
      </c>
      <c r="W3040" s="38">
        <f>IF($R3040=0,0,MIN(12,IF(AND(ISNUMBER($O3040),$O3040&gt;=1,$O3040&lt;=12),INT($O3040),12),IF(AND(RetireExit="Yes",$U3040&gt;0),$U3040,12),IF(AND(ContractExit="Yes",$V3040&gt;0),$V3040,12)))</f>
        <v/>
      </c>
      <c r="X3040" s="37">
        <f>IF(ISNUMBER($P3040),$P3040,IncPct)</f>
        <v/>
      </c>
      <c r="Y3040" s="39">
        <f>IF($W3040=0,0,MAX(0,MIN($W3040,IncMonth-1))+MAX(0,$W3040-IncMonth+1)*(1+$X3040))</f>
        <v/>
      </c>
      <c r="Z3040" s="40">
        <f>IF($C3040="",0,IFERROR(INDEX(Departments!$B$5:$B$54,MATCH($C3040,Departments!$A$5:$A$54,0)),0))</f>
        <v/>
      </c>
      <c r="AA3040" s="41">
        <f>N($L3040)*$Y3040</f>
        <v/>
      </c>
      <c r="AB3040" s="41">
        <f>N($M3040)*$Y3040</f>
        <v/>
      </c>
      <c r="AC3040" s="41">
        <f>$AA3040*$Z3040</f>
        <v/>
      </c>
      <c r="AD3040" s="41">
        <f>$AA3040*BonusMonths/12</f>
        <v/>
      </c>
      <c r="AE3040" s="41">
        <f>($AA3040+SI_Gross*$AB3040)*IF($Q3040=1,SI_O,SI_E)</f>
        <v/>
      </c>
      <c r="AF3040" s="41">
        <f>IF($Q3040=1,0,$AA3040*EOSB)</f>
        <v/>
      </c>
      <c r="AG3040" s="41">
        <f>$AN3040*$W3040</f>
        <v/>
      </c>
      <c r="AH3040" s="41">
        <f>SUM($AA3040:$AG3040)</f>
        <v/>
      </c>
      <c r="AI3040" s="41">
        <f>12*($AM3040+$AN3040)</f>
        <v/>
      </c>
      <c r="AJ3040" s="41">
        <f>$AM3040*((IncMonth-1)+(13-IncMonth)*(1+$X3040))+12*$AN3040</f>
        <v/>
      </c>
      <c r="AK3040" s="41">
        <f>IF($R3040=1,N($L3040)+N($M3040),0)</f>
        <v/>
      </c>
      <c r="AL3040">
        <f>IF($C3040="","",IF(N($L3040)&lt;=0,"Basic salary missing",IF(ISNA(MATCH($C3040,Departments!$A$5:$A$54,0)),"Department not on Departments sheet",IF(AND($I3040&lt;&gt;"",NOT(ISNUMBER($I3040))),"Date of birth is text, not a date",IF(AND($K3040&lt;&gt;"",NOT(ISNUMBER($K3040))),"Contract end is text, not a date","")))))</f>
        <v/>
      </c>
      <c r="AM3040" s="41">
        <f>IF($R3040=0,0,N($L3040)*(1+$Z3040+BonusMonths/12+IF($Q3040=1,0,EOSB))+N($M3040)+(N($L3040)+SI_Gross*N($M3040))*IF($Q3040=1,SI_O,SI_E))</f>
        <v/>
      </c>
      <c r="AN3040" s="41">
        <f>IF($R3040=0,0,(IF($Q3040=1,MedO,MedE+Ticket)+Training)/12)</f>
        <v/>
      </c>
    </row>
    <row r="3041">
      <c r="I3041" s="35" t="n"/>
      <c r="J3041" s="35" t="n"/>
      <c r="K3041" s="35" t="n"/>
      <c r="L3041" s="36" t="n"/>
      <c r="M3041" s="36" t="n"/>
      <c r="P3041" s="37" t="n"/>
      <c r="Q3041" s="38">
        <f>IF($C3041="",0,IF(OR(LOWER(TRIM($G3041))="omani",LOWER(TRIM($G3041))="oman",LOWER(TRIM($G3041))="om",LOWER(TRIM($G3041))="local"),1,0))</f>
        <v/>
      </c>
      <c r="R3041" s="38">
        <f>IF($C3041="",0,IF(OR(ISNUMBER(SEARCH("resign",$N3041)),ISNUMBER(SEARCH("terminat",$N3041)),ISNUMBER(SEARCH("inactive",$N3041)),ISNUMBER(SEARCH("vacan",$N3041)),ISNUMBER(SEARCH("deceased",$N3041)),ISNUMBER(SEARCH("separated",$N3041))),0,1))</f>
        <v/>
      </c>
      <c r="S3041">
        <f>IF(OR($R3041=0,NOT(ISNUMBER($I3041))),"",IFERROR(DATEDIF($I3041,DATE(FY,1,1),"y"),""))</f>
        <v/>
      </c>
      <c r="T3041">
        <f>IF(OR($R3041=0,NOT(ISNUMBER($J3041))),"",IFERROR(DATEDIF($J3041,DATE(FY,1,1),"y"),0))</f>
        <v/>
      </c>
      <c r="U3041" s="38">
        <f>IF(OR($R3041=0,NOT(ISNUMBER($I3041))),0,IF(YEAR($I3041)+IF($Q3041=1,RetAgeO,RetAgeE)=FY,MONTH($I3041),IF(YEAR($I3041)+IF($Q3041=1,RetAgeO,RetAgeE)&lt;FY,1,0)))</f>
        <v/>
      </c>
      <c r="V3041" s="38">
        <f>IF(OR($R3041=0,NOT(ISNUMBER($K3041))),0,IF(YEAR($K3041)=FY,MONTH($K3041),IF(YEAR($K3041)&lt;FY,1,0)))</f>
        <v/>
      </c>
      <c r="W3041" s="38">
        <f>IF($R3041=0,0,MIN(12,IF(AND(ISNUMBER($O3041),$O3041&gt;=1,$O3041&lt;=12),INT($O3041),12),IF(AND(RetireExit="Yes",$U3041&gt;0),$U3041,12),IF(AND(ContractExit="Yes",$V3041&gt;0),$V3041,12)))</f>
        <v/>
      </c>
      <c r="X3041" s="37">
        <f>IF(ISNUMBER($P3041),$P3041,IncPct)</f>
        <v/>
      </c>
      <c r="Y3041" s="39">
        <f>IF($W3041=0,0,MAX(0,MIN($W3041,IncMonth-1))+MAX(0,$W3041-IncMonth+1)*(1+$X3041))</f>
        <v/>
      </c>
      <c r="Z3041" s="40">
        <f>IF($C3041="",0,IFERROR(INDEX(Departments!$B$5:$B$54,MATCH($C3041,Departments!$A$5:$A$54,0)),0))</f>
        <v/>
      </c>
      <c r="AA3041" s="41">
        <f>N($L3041)*$Y3041</f>
        <v/>
      </c>
      <c r="AB3041" s="41">
        <f>N($M3041)*$Y3041</f>
        <v/>
      </c>
      <c r="AC3041" s="41">
        <f>$AA3041*$Z3041</f>
        <v/>
      </c>
      <c r="AD3041" s="41">
        <f>$AA3041*BonusMonths/12</f>
        <v/>
      </c>
      <c r="AE3041" s="41">
        <f>($AA3041+SI_Gross*$AB3041)*IF($Q3041=1,SI_O,SI_E)</f>
        <v/>
      </c>
      <c r="AF3041" s="41">
        <f>IF($Q3041=1,0,$AA3041*EOSB)</f>
        <v/>
      </c>
      <c r="AG3041" s="41">
        <f>$AN3041*$W3041</f>
        <v/>
      </c>
      <c r="AH3041" s="41">
        <f>SUM($AA3041:$AG3041)</f>
        <v/>
      </c>
      <c r="AI3041" s="41">
        <f>12*($AM3041+$AN3041)</f>
        <v/>
      </c>
      <c r="AJ3041" s="41">
        <f>$AM3041*((IncMonth-1)+(13-IncMonth)*(1+$X3041))+12*$AN3041</f>
        <v/>
      </c>
      <c r="AK3041" s="41">
        <f>IF($R3041=1,N($L3041)+N($M3041),0)</f>
        <v/>
      </c>
      <c r="AL3041">
        <f>IF($C3041="","",IF(N($L3041)&lt;=0,"Basic salary missing",IF(ISNA(MATCH($C3041,Departments!$A$5:$A$54,0)),"Department not on Departments sheet",IF(AND($I3041&lt;&gt;"",NOT(ISNUMBER($I3041))),"Date of birth is text, not a date",IF(AND($K3041&lt;&gt;"",NOT(ISNUMBER($K3041))),"Contract end is text, not a date","")))))</f>
        <v/>
      </c>
      <c r="AM3041" s="41">
        <f>IF($R3041=0,0,N($L3041)*(1+$Z3041+BonusMonths/12+IF($Q3041=1,0,EOSB))+N($M3041)+(N($L3041)+SI_Gross*N($M3041))*IF($Q3041=1,SI_O,SI_E))</f>
        <v/>
      </c>
      <c r="AN3041" s="41">
        <f>IF($R3041=0,0,(IF($Q3041=1,MedO,MedE+Ticket)+Training)/12)</f>
        <v/>
      </c>
    </row>
    <row r="3042">
      <c r="I3042" s="35" t="n"/>
      <c r="J3042" s="35" t="n"/>
      <c r="K3042" s="35" t="n"/>
      <c r="L3042" s="36" t="n"/>
      <c r="M3042" s="36" t="n"/>
      <c r="P3042" s="37" t="n"/>
      <c r="Q3042" s="38">
        <f>IF($C3042="",0,IF(OR(LOWER(TRIM($G3042))="omani",LOWER(TRIM($G3042))="oman",LOWER(TRIM($G3042))="om",LOWER(TRIM($G3042))="local"),1,0))</f>
        <v/>
      </c>
      <c r="R3042" s="38">
        <f>IF($C3042="",0,IF(OR(ISNUMBER(SEARCH("resign",$N3042)),ISNUMBER(SEARCH("terminat",$N3042)),ISNUMBER(SEARCH("inactive",$N3042)),ISNUMBER(SEARCH("vacan",$N3042)),ISNUMBER(SEARCH("deceased",$N3042)),ISNUMBER(SEARCH("separated",$N3042))),0,1))</f>
        <v/>
      </c>
      <c r="S3042">
        <f>IF(OR($R3042=0,NOT(ISNUMBER($I3042))),"",IFERROR(DATEDIF($I3042,DATE(FY,1,1),"y"),""))</f>
        <v/>
      </c>
      <c r="T3042">
        <f>IF(OR($R3042=0,NOT(ISNUMBER($J3042))),"",IFERROR(DATEDIF($J3042,DATE(FY,1,1),"y"),0))</f>
        <v/>
      </c>
      <c r="U3042" s="38">
        <f>IF(OR($R3042=0,NOT(ISNUMBER($I3042))),0,IF(YEAR($I3042)+IF($Q3042=1,RetAgeO,RetAgeE)=FY,MONTH($I3042),IF(YEAR($I3042)+IF($Q3042=1,RetAgeO,RetAgeE)&lt;FY,1,0)))</f>
        <v/>
      </c>
      <c r="V3042" s="38">
        <f>IF(OR($R3042=0,NOT(ISNUMBER($K3042))),0,IF(YEAR($K3042)=FY,MONTH($K3042),IF(YEAR($K3042)&lt;FY,1,0)))</f>
        <v/>
      </c>
      <c r="W3042" s="38">
        <f>IF($R3042=0,0,MIN(12,IF(AND(ISNUMBER($O3042),$O3042&gt;=1,$O3042&lt;=12),INT($O3042),12),IF(AND(RetireExit="Yes",$U3042&gt;0),$U3042,12),IF(AND(ContractExit="Yes",$V3042&gt;0),$V3042,12)))</f>
        <v/>
      </c>
      <c r="X3042" s="37">
        <f>IF(ISNUMBER($P3042),$P3042,IncPct)</f>
        <v/>
      </c>
      <c r="Y3042" s="39">
        <f>IF($W3042=0,0,MAX(0,MIN($W3042,IncMonth-1))+MAX(0,$W3042-IncMonth+1)*(1+$X3042))</f>
        <v/>
      </c>
      <c r="Z3042" s="40">
        <f>IF($C3042="",0,IFERROR(INDEX(Departments!$B$5:$B$54,MATCH($C3042,Departments!$A$5:$A$54,0)),0))</f>
        <v/>
      </c>
      <c r="AA3042" s="41">
        <f>N($L3042)*$Y3042</f>
        <v/>
      </c>
      <c r="AB3042" s="41">
        <f>N($M3042)*$Y3042</f>
        <v/>
      </c>
      <c r="AC3042" s="41">
        <f>$AA3042*$Z3042</f>
        <v/>
      </c>
      <c r="AD3042" s="41">
        <f>$AA3042*BonusMonths/12</f>
        <v/>
      </c>
      <c r="AE3042" s="41">
        <f>($AA3042+SI_Gross*$AB3042)*IF($Q3042=1,SI_O,SI_E)</f>
        <v/>
      </c>
      <c r="AF3042" s="41">
        <f>IF($Q3042=1,0,$AA3042*EOSB)</f>
        <v/>
      </c>
      <c r="AG3042" s="41">
        <f>$AN3042*$W3042</f>
        <v/>
      </c>
      <c r="AH3042" s="41">
        <f>SUM($AA3042:$AG3042)</f>
        <v/>
      </c>
      <c r="AI3042" s="41">
        <f>12*($AM3042+$AN3042)</f>
        <v/>
      </c>
      <c r="AJ3042" s="41">
        <f>$AM3042*((IncMonth-1)+(13-IncMonth)*(1+$X3042))+12*$AN3042</f>
        <v/>
      </c>
      <c r="AK3042" s="41">
        <f>IF($R3042=1,N($L3042)+N($M3042),0)</f>
        <v/>
      </c>
      <c r="AL3042">
        <f>IF($C3042="","",IF(N($L3042)&lt;=0,"Basic salary missing",IF(ISNA(MATCH($C3042,Departments!$A$5:$A$54,0)),"Department not on Departments sheet",IF(AND($I3042&lt;&gt;"",NOT(ISNUMBER($I3042))),"Date of birth is text, not a date",IF(AND($K3042&lt;&gt;"",NOT(ISNUMBER($K3042))),"Contract end is text, not a date","")))))</f>
        <v/>
      </c>
      <c r="AM3042" s="41">
        <f>IF($R3042=0,0,N($L3042)*(1+$Z3042+BonusMonths/12+IF($Q3042=1,0,EOSB))+N($M3042)+(N($L3042)+SI_Gross*N($M3042))*IF($Q3042=1,SI_O,SI_E))</f>
        <v/>
      </c>
      <c r="AN3042" s="41">
        <f>IF($R3042=0,0,(IF($Q3042=1,MedO,MedE+Ticket)+Training)/12)</f>
        <v/>
      </c>
    </row>
    <row r="3043">
      <c r="I3043" s="35" t="n"/>
      <c r="J3043" s="35" t="n"/>
      <c r="K3043" s="35" t="n"/>
      <c r="L3043" s="36" t="n"/>
      <c r="M3043" s="36" t="n"/>
      <c r="P3043" s="37" t="n"/>
      <c r="Q3043" s="38">
        <f>IF($C3043="",0,IF(OR(LOWER(TRIM($G3043))="omani",LOWER(TRIM($G3043))="oman",LOWER(TRIM($G3043))="om",LOWER(TRIM($G3043))="local"),1,0))</f>
        <v/>
      </c>
      <c r="R3043" s="38">
        <f>IF($C3043="",0,IF(OR(ISNUMBER(SEARCH("resign",$N3043)),ISNUMBER(SEARCH("terminat",$N3043)),ISNUMBER(SEARCH("inactive",$N3043)),ISNUMBER(SEARCH("vacan",$N3043)),ISNUMBER(SEARCH("deceased",$N3043)),ISNUMBER(SEARCH("separated",$N3043))),0,1))</f>
        <v/>
      </c>
      <c r="S3043">
        <f>IF(OR($R3043=0,NOT(ISNUMBER($I3043))),"",IFERROR(DATEDIF($I3043,DATE(FY,1,1),"y"),""))</f>
        <v/>
      </c>
      <c r="T3043">
        <f>IF(OR($R3043=0,NOT(ISNUMBER($J3043))),"",IFERROR(DATEDIF($J3043,DATE(FY,1,1),"y"),0))</f>
        <v/>
      </c>
      <c r="U3043" s="38">
        <f>IF(OR($R3043=0,NOT(ISNUMBER($I3043))),0,IF(YEAR($I3043)+IF($Q3043=1,RetAgeO,RetAgeE)=FY,MONTH($I3043),IF(YEAR($I3043)+IF($Q3043=1,RetAgeO,RetAgeE)&lt;FY,1,0)))</f>
        <v/>
      </c>
      <c r="V3043" s="38">
        <f>IF(OR($R3043=0,NOT(ISNUMBER($K3043))),0,IF(YEAR($K3043)=FY,MONTH($K3043),IF(YEAR($K3043)&lt;FY,1,0)))</f>
        <v/>
      </c>
      <c r="W3043" s="38">
        <f>IF($R3043=0,0,MIN(12,IF(AND(ISNUMBER($O3043),$O3043&gt;=1,$O3043&lt;=12),INT($O3043),12),IF(AND(RetireExit="Yes",$U3043&gt;0),$U3043,12),IF(AND(ContractExit="Yes",$V3043&gt;0),$V3043,12)))</f>
        <v/>
      </c>
      <c r="X3043" s="37">
        <f>IF(ISNUMBER($P3043),$P3043,IncPct)</f>
        <v/>
      </c>
      <c r="Y3043" s="39">
        <f>IF($W3043=0,0,MAX(0,MIN($W3043,IncMonth-1))+MAX(0,$W3043-IncMonth+1)*(1+$X3043))</f>
        <v/>
      </c>
      <c r="Z3043" s="40">
        <f>IF($C3043="",0,IFERROR(INDEX(Departments!$B$5:$B$54,MATCH($C3043,Departments!$A$5:$A$54,0)),0))</f>
        <v/>
      </c>
      <c r="AA3043" s="41">
        <f>N($L3043)*$Y3043</f>
        <v/>
      </c>
      <c r="AB3043" s="41">
        <f>N($M3043)*$Y3043</f>
        <v/>
      </c>
      <c r="AC3043" s="41">
        <f>$AA3043*$Z3043</f>
        <v/>
      </c>
      <c r="AD3043" s="41">
        <f>$AA3043*BonusMonths/12</f>
        <v/>
      </c>
      <c r="AE3043" s="41">
        <f>($AA3043+SI_Gross*$AB3043)*IF($Q3043=1,SI_O,SI_E)</f>
        <v/>
      </c>
      <c r="AF3043" s="41">
        <f>IF($Q3043=1,0,$AA3043*EOSB)</f>
        <v/>
      </c>
      <c r="AG3043" s="41">
        <f>$AN3043*$W3043</f>
        <v/>
      </c>
      <c r="AH3043" s="41">
        <f>SUM($AA3043:$AG3043)</f>
        <v/>
      </c>
      <c r="AI3043" s="41">
        <f>12*($AM3043+$AN3043)</f>
        <v/>
      </c>
      <c r="AJ3043" s="41">
        <f>$AM3043*((IncMonth-1)+(13-IncMonth)*(1+$X3043))+12*$AN3043</f>
        <v/>
      </c>
      <c r="AK3043" s="41">
        <f>IF($R3043=1,N($L3043)+N($M3043),0)</f>
        <v/>
      </c>
      <c r="AL3043">
        <f>IF($C3043="","",IF(N($L3043)&lt;=0,"Basic salary missing",IF(ISNA(MATCH($C3043,Departments!$A$5:$A$54,0)),"Department not on Departments sheet",IF(AND($I3043&lt;&gt;"",NOT(ISNUMBER($I3043))),"Date of birth is text, not a date",IF(AND($K3043&lt;&gt;"",NOT(ISNUMBER($K3043))),"Contract end is text, not a date","")))))</f>
        <v/>
      </c>
      <c r="AM3043" s="41">
        <f>IF($R3043=0,0,N($L3043)*(1+$Z3043+BonusMonths/12+IF($Q3043=1,0,EOSB))+N($M3043)+(N($L3043)+SI_Gross*N($M3043))*IF($Q3043=1,SI_O,SI_E))</f>
        <v/>
      </c>
      <c r="AN3043" s="41">
        <f>IF($R3043=0,0,(IF($Q3043=1,MedO,MedE+Ticket)+Training)/12)</f>
        <v/>
      </c>
    </row>
    <row r="3044">
      <c r="I3044" s="35" t="n"/>
      <c r="J3044" s="35" t="n"/>
      <c r="K3044" s="35" t="n"/>
      <c r="L3044" s="36" t="n"/>
      <c r="M3044" s="36" t="n"/>
      <c r="P3044" s="37" t="n"/>
      <c r="Q3044" s="38">
        <f>IF($C3044="",0,IF(OR(LOWER(TRIM($G3044))="omani",LOWER(TRIM($G3044))="oman",LOWER(TRIM($G3044))="om",LOWER(TRIM($G3044))="local"),1,0))</f>
        <v/>
      </c>
      <c r="R3044" s="38">
        <f>IF($C3044="",0,IF(OR(ISNUMBER(SEARCH("resign",$N3044)),ISNUMBER(SEARCH("terminat",$N3044)),ISNUMBER(SEARCH("inactive",$N3044)),ISNUMBER(SEARCH("vacan",$N3044)),ISNUMBER(SEARCH("deceased",$N3044)),ISNUMBER(SEARCH("separated",$N3044))),0,1))</f>
        <v/>
      </c>
      <c r="S3044">
        <f>IF(OR($R3044=0,NOT(ISNUMBER($I3044))),"",IFERROR(DATEDIF($I3044,DATE(FY,1,1),"y"),""))</f>
        <v/>
      </c>
      <c r="T3044">
        <f>IF(OR($R3044=0,NOT(ISNUMBER($J3044))),"",IFERROR(DATEDIF($J3044,DATE(FY,1,1),"y"),0))</f>
        <v/>
      </c>
      <c r="U3044" s="38">
        <f>IF(OR($R3044=0,NOT(ISNUMBER($I3044))),0,IF(YEAR($I3044)+IF($Q3044=1,RetAgeO,RetAgeE)=FY,MONTH($I3044),IF(YEAR($I3044)+IF($Q3044=1,RetAgeO,RetAgeE)&lt;FY,1,0)))</f>
        <v/>
      </c>
      <c r="V3044" s="38">
        <f>IF(OR($R3044=0,NOT(ISNUMBER($K3044))),0,IF(YEAR($K3044)=FY,MONTH($K3044),IF(YEAR($K3044)&lt;FY,1,0)))</f>
        <v/>
      </c>
      <c r="W3044" s="38">
        <f>IF($R3044=0,0,MIN(12,IF(AND(ISNUMBER($O3044),$O3044&gt;=1,$O3044&lt;=12),INT($O3044),12),IF(AND(RetireExit="Yes",$U3044&gt;0),$U3044,12),IF(AND(ContractExit="Yes",$V3044&gt;0),$V3044,12)))</f>
        <v/>
      </c>
      <c r="X3044" s="37">
        <f>IF(ISNUMBER($P3044),$P3044,IncPct)</f>
        <v/>
      </c>
      <c r="Y3044" s="39">
        <f>IF($W3044=0,0,MAX(0,MIN($W3044,IncMonth-1))+MAX(0,$W3044-IncMonth+1)*(1+$X3044))</f>
        <v/>
      </c>
      <c r="Z3044" s="40">
        <f>IF($C3044="",0,IFERROR(INDEX(Departments!$B$5:$B$54,MATCH($C3044,Departments!$A$5:$A$54,0)),0))</f>
        <v/>
      </c>
      <c r="AA3044" s="41">
        <f>N($L3044)*$Y3044</f>
        <v/>
      </c>
      <c r="AB3044" s="41">
        <f>N($M3044)*$Y3044</f>
        <v/>
      </c>
      <c r="AC3044" s="41">
        <f>$AA3044*$Z3044</f>
        <v/>
      </c>
      <c r="AD3044" s="41">
        <f>$AA3044*BonusMonths/12</f>
        <v/>
      </c>
      <c r="AE3044" s="41">
        <f>($AA3044+SI_Gross*$AB3044)*IF($Q3044=1,SI_O,SI_E)</f>
        <v/>
      </c>
      <c r="AF3044" s="41">
        <f>IF($Q3044=1,0,$AA3044*EOSB)</f>
        <v/>
      </c>
      <c r="AG3044" s="41">
        <f>$AN3044*$W3044</f>
        <v/>
      </c>
      <c r="AH3044" s="41">
        <f>SUM($AA3044:$AG3044)</f>
        <v/>
      </c>
      <c r="AI3044" s="41">
        <f>12*($AM3044+$AN3044)</f>
        <v/>
      </c>
      <c r="AJ3044" s="41">
        <f>$AM3044*((IncMonth-1)+(13-IncMonth)*(1+$X3044))+12*$AN3044</f>
        <v/>
      </c>
      <c r="AK3044" s="41">
        <f>IF($R3044=1,N($L3044)+N($M3044),0)</f>
        <v/>
      </c>
      <c r="AL3044">
        <f>IF($C3044="","",IF(N($L3044)&lt;=0,"Basic salary missing",IF(ISNA(MATCH($C3044,Departments!$A$5:$A$54,0)),"Department not on Departments sheet",IF(AND($I3044&lt;&gt;"",NOT(ISNUMBER($I3044))),"Date of birth is text, not a date",IF(AND($K3044&lt;&gt;"",NOT(ISNUMBER($K3044))),"Contract end is text, not a date","")))))</f>
        <v/>
      </c>
      <c r="AM3044" s="41">
        <f>IF($R3044=0,0,N($L3044)*(1+$Z3044+BonusMonths/12+IF($Q3044=1,0,EOSB))+N($M3044)+(N($L3044)+SI_Gross*N($M3044))*IF($Q3044=1,SI_O,SI_E))</f>
        <v/>
      </c>
      <c r="AN3044" s="41">
        <f>IF($R3044=0,0,(IF($Q3044=1,MedO,MedE+Ticket)+Training)/12)</f>
        <v/>
      </c>
    </row>
    <row r="3045">
      <c r="I3045" s="35" t="n"/>
      <c r="J3045" s="35" t="n"/>
      <c r="K3045" s="35" t="n"/>
      <c r="L3045" s="36" t="n"/>
      <c r="M3045" s="36" t="n"/>
      <c r="P3045" s="37" t="n"/>
      <c r="Q3045" s="38">
        <f>IF($C3045="",0,IF(OR(LOWER(TRIM($G3045))="omani",LOWER(TRIM($G3045))="oman",LOWER(TRIM($G3045))="om",LOWER(TRIM($G3045))="local"),1,0))</f>
        <v/>
      </c>
      <c r="R3045" s="38">
        <f>IF($C3045="",0,IF(OR(ISNUMBER(SEARCH("resign",$N3045)),ISNUMBER(SEARCH("terminat",$N3045)),ISNUMBER(SEARCH("inactive",$N3045)),ISNUMBER(SEARCH("vacan",$N3045)),ISNUMBER(SEARCH("deceased",$N3045)),ISNUMBER(SEARCH("separated",$N3045))),0,1))</f>
        <v/>
      </c>
      <c r="S3045">
        <f>IF(OR($R3045=0,NOT(ISNUMBER($I3045))),"",IFERROR(DATEDIF($I3045,DATE(FY,1,1),"y"),""))</f>
        <v/>
      </c>
      <c r="T3045">
        <f>IF(OR($R3045=0,NOT(ISNUMBER($J3045))),"",IFERROR(DATEDIF($J3045,DATE(FY,1,1),"y"),0))</f>
        <v/>
      </c>
      <c r="U3045" s="38">
        <f>IF(OR($R3045=0,NOT(ISNUMBER($I3045))),0,IF(YEAR($I3045)+IF($Q3045=1,RetAgeO,RetAgeE)=FY,MONTH($I3045),IF(YEAR($I3045)+IF($Q3045=1,RetAgeO,RetAgeE)&lt;FY,1,0)))</f>
        <v/>
      </c>
      <c r="V3045" s="38">
        <f>IF(OR($R3045=0,NOT(ISNUMBER($K3045))),0,IF(YEAR($K3045)=FY,MONTH($K3045),IF(YEAR($K3045)&lt;FY,1,0)))</f>
        <v/>
      </c>
      <c r="W3045" s="38">
        <f>IF($R3045=0,0,MIN(12,IF(AND(ISNUMBER($O3045),$O3045&gt;=1,$O3045&lt;=12),INT($O3045),12),IF(AND(RetireExit="Yes",$U3045&gt;0),$U3045,12),IF(AND(ContractExit="Yes",$V3045&gt;0),$V3045,12)))</f>
        <v/>
      </c>
      <c r="X3045" s="37">
        <f>IF(ISNUMBER($P3045),$P3045,IncPct)</f>
        <v/>
      </c>
      <c r="Y3045" s="39">
        <f>IF($W3045=0,0,MAX(0,MIN($W3045,IncMonth-1))+MAX(0,$W3045-IncMonth+1)*(1+$X3045))</f>
        <v/>
      </c>
      <c r="Z3045" s="40">
        <f>IF($C3045="",0,IFERROR(INDEX(Departments!$B$5:$B$54,MATCH($C3045,Departments!$A$5:$A$54,0)),0))</f>
        <v/>
      </c>
      <c r="AA3045" s="41">
        <f>N($L3045)*$Y3045</f>
        <v/>
      </c>
      <c r="AB3045" s="41">
        <f>N($M3045)*$Y3045</f>
        <v/>
      </c>
      <c r="AC3045" s="41">
        <f>$AA3045*$Z3045</f>
        <v/>
      </c>
      <c r="AD3045" s="41">
        <f>$AA3045*BonusMonths/12</f>
        <v/>
      </c>
      <c r="AE3045" s="41">
        <f>($AA3045+SI_Gross*$AB3045)*IF($Q3045=1,SI_O,SI_E)</f>
        <v/>
      </c>
      <c r="AF3045" s="41">
        <f>IF($Q3045=1,0,$AA3045*EOSB)</f>
        <v/>
      </c>
      <c r="AG3045" s="41">
        <f>$AN3045*$W3045</f>
        <v/>
      </c>
      <c r="AH3045" s="41">
        <f>SUM($AA3045:$AG3045)</f>
        <v/>
      </c>
      <c r="AI3045" s="41">
        <f>12*($AM3045+$AN3045)</f>
        <v/>
      </c>
      <c r="AJ3045" s="41">
        <f>$AM3045*((IncMonth-1)+(13-IncMonth)*(1+$X3045))+12*$AN3045</f>
        <v/>
      </c>
      <c r="AK3045" s="41">
        <f>IF($R3045=1,N($L3045)+N($M3045),0)</f>
        <v/>
      </c>
      <c r="AL3045">
        <f>IF($C3045="","",IF(N($L3045)&lt;=0,"Basic salary missing",IF(ISNA(MATCH($C3045,Departments!$A$5:$A$54,0)),"Department not on Departments sheet",IF(AND($I3045&lt;&gt;"",NOT(ISNUMBER($I3045))),"Date of birth is text, not a date",IF(AND($K3045&lt;&gt;"",NOT(ISNUMBER($K3045))),"Contract end is text, not a date","")))))</f>
        <v/>
      </c>
      <c r="AM3045" s="41">
        <f>IF($R3045=0,0,N($L3045)*(1+$Z3045+BonusMonths/12+IF($Q3045=1,0,EOSB))+N($M3045)+(N($L3045)+SI_Gross*N($M3045))*IF($Q3045=1,SI_O,SI_E))</f>
        <v/>
      </c>
      <c r="AN3045" s="41">
        <f>IF($R3045=0,0,(IF($Q3045=1,MedO,MedE+Ticket)+Training)/12)</f>
        <v/>
      </c>
    </row>
    <row r="3046">
      <c r="I3046" s="35" t="n"/>
      <c r="J3046" s="35" t="n"/>
      <c r="K3046" s="35" t="n"/>
      <c r="L3046" s="36" t="n"/>
      <c r="M3046" s="36" t="n"/>
      <c r="P3046" s="37" t="n"/>
      <c r="Q3046" s="38">
        <f>IF($C3046="",0,IF(OR(LOWER(TRIM($G3046))="omani",LOWER(TRIM($G3046))="oman",LOWER(TRIM($G3046))="om",LOWER(TRIM($G3046))="local"),1,0))</f>
        <v/>
      </c>
      <c r="R3046" s="38">
        <f>IF($C3046="",0,IF(OR(ISNUMBER(SEARCH("resign",$N3046)),ISNUMBER(SEARCH("terminat",$N3046)),ISNUMBER(SEARCH("inactive",$N3046)),ISNUMBER(SEARCH("vacan",$N3046)),ISNUMBER(SEARCH("deceased",$N3046)),ISNUMBER(SEARCH("separated",$N3046))),0,1))</f>
        <v/>
      </c>
      <c r="S3046">
        <f>IF(OR($R3046=0,NOT(ISNUMBER($I3046))),"",IFERROR(DATEDIF($I3046,DATE(FY,1,1),"y"),""))</f>
        <v/>
      </c>
      <c r="T3046">
        <f>IF(OR($R3046=0,NOT(ISNUMBER($J3046))),"",IFERROR(DATEDIF($J3046,DATE(FY,1,1),"y"),0))</f>
        <v/>
      </c>
      <c r="U3046" s="38">
        <f>IF(OR($R3046=0,NOT(ISNUMBER($I3046))),0,IF(YEAR($I3046)+IF($Q3046=1,RetAgeO,RetAgeE)=FY,MONTH($I3046),IF(YEAR($I3046)+IF($Q3046=1,RetAgeO,RetAgeE)&lt;FY,1,0)))</f>
        <v/>
      </c>
      <c r="V3046" s="38">
        <f>IF(OR($R3046=0,NOT(ISNUMBER($K3046))),0,IF(YEAR($K3046)=FY,MONTH($K3046),IF(YEAR($K3046)&lt;FY,1,0)))</f>
        <v/>
      </c>
      <c r="W3046" s="38">
        <f>IF($R3046=0,0,MIN(12,IF(AND(ISNUMBER($O3046),$O3046&gt;=1,$O3046&lt;=12),INT($O3046),12),IF(AND(RetireExit="Yes",$U3046&gt;0),$U3046,12),IF(AND(ContractExit="Yes",$V3046&gt;0),$V3046,12)))</f>
        <v/>
      </c>
      <c r="X3046" s="37">
        <f>IF(ISNUMBER($P3046),$P3046,IncPct)</f>
        <v/>
      </c>
      <c r="Y3046" s="39">
        <f>IF($W3046=0,0,MAX(0,MIN($W3046,IncMonth-1))+MAX(0,$W3046-IncMonth+1)*(1+$X3046))</f>
        <v/>
      </c>
      <c r="Z3046" s="40">
        <f>IF($C3046="",0,IFERROR(INDEX(Departments!$B$5:$B$54,MATCH($C3046,Departments!$A$5:$A$54,0)),0))</f>
        <v/>
      </c>
      <c r="AA3046" s="41">
        <f>N($L3046)*$Y3046</f>
        <v/>
      </c>
      <c r="AB3046" s="41">
        <f>N($M3046)*$Y3046</f>
        <v/>
      </c>
      <c r="AC3046" s="41">
        <f>$AA3046*$Z3046</f>
        <v/>
      </c>
      <c r="AD3046" s="41">
        <f>$AA3046*BonusMonths/12</f>
        <v/>
      </c>
      <c r="AE3046" s="41">
        <f>($AA3046+SI_Gross*$AB3046)*IF($Q3046=1,SI_O,SI_E)</f>
        <v/>
      </c>
      <c r="AF3046" s="41">
        <f>IF($Q3046=1,0,$AA3046*EOSB)</f>
        <v/>
      </c>
      <c r="AG3046" s="41">
        <f>$AN3046*$W3046</f>
        <v/>
      </c>
      <c r="AH3046" s="41">
        <f>SUM($AA3046:$AG3046)</f>
        <v/>
      </c>
      <c r="AI3046" s="41">
        <f>12*($AM3046+$AN3046)</f>
        <v/>
      </c>
      <c r="AJ3046" s="41">
        <f>$AM3046*((IncMonth-1)+(13-IncMonth)*(1+$X3046))+12*$AN3046</f>
        <v/>
      </c>
      <c r="AK3046" s="41">
        <f>IF($R3046=1,N($L3046)+N($M3046),0)</f>
        <v/>
      </c>
      <c r="AL3046">
        <f>IF($C3046="","",IF(N($L3046)&lt;=0,"Basic salary missing",IF(ISNA(MATCH($C3046,Departments!$A$5:$A$54,0)),"Department not on Departments sheet",IF(AND($I3046&lt;&gt;"",NOT(ISNUMBER($I3046))),"Date of birth is text, not a date",IF(AND($K3046&lt;&gt;"",NOT(ISNUMBER($K3046))),"Contract end is text, not a date","")))))</f>
        <v/>
      </c>
      <c r="AM3046" s="41">
        <f>IF($R3046=0,0,N($L3046)*(1+$Z3046+BonusMonths/12+IF($Q3046=1,0,EOSB))+N($M3046)+(N($L3046)+SI_Gross*N($M3046))*IF($Q3046=1,SI_O,SI_E))</f>
        <v/>
      </c>
      <c r="AN3046" s="41">
        <f>IF($R3046=0,0,(IF($Q3046=1,MedO,MedE+Ticket)+Training)/12)</f>
        <v/>
      </c>
    </row>
    <row r="3047">
      <c r="I3047" s="35" t="n"/>
      <c r="J3047" s="35" t="n"/>
      <c r="K3047" s="35" t="n"/>
      <c r="L3047" s="36" t="n"/>
      <c r="M3047" s="36" t="n"/>
      <c r="P3047" s="37" t="n"/>
      <c r="Q3047" s="38">
        <f>IF($C3047="",0,IF(OR(LOWER(TRIM($G3047))="omani",LOWER(TRIM($G3047))="oman",LOWER(TRIM($G3047))="om",LOWER(TRIM($G3047))="local"),1,0))</f>
        <v/>
      </c>
      <c r="R3047" s="38">
        <f>IF($C3047="",0,IF(OR(ISNUMBER(SEARCH("resign",$N3047)),ISNUMBER(SEARCH("terminat",$N3047)),ISNUMBER(SEARCH("inactive",$N3047)),ISNUMBER(SEARCH("vacan",$N3047)),ISNUMBER(SEARCH("deceased",$N3047)),ISNUMBER(SEARCH("separated",$N3047))),0,1))</f>
        <v/>
      </c>
      <c r="S3047">
        <f>IF(OR($R3047=0,NOT(ISNUMBER($I3047))),"",IFERROR(DATEDIF($I3047,DATE(FY,1,1),"y"),""))</f>
        <v/>
      </c>
      <c r="T3047">
        <f>IF(OR($R3047=0,NOT(ISNUMBER($J3047))),"",IFERROR(DATEDIF($J3047,DATE(FY,1,1),"y"),0))</f>
        <v/>
      </c>
      <c r="U3047" s="38">
        <f>IF(OR($R3047=0,NOT(ISNUMBER($I3047))),0,IF(YEAR($I3047)+IF($Q3047=1,RetAgeO,RetAgeE)=FY,MONTH($I3047),IF(YEAR($I3047)+IF($Q3047=1,RetAgeO,RetAgeE)&lt;FY,1,0)))</f>
        <v/>
      </c>
      <c r="V3047" s="38">
        <f>IF(OR($R3047=0,NOT(ISNUMBER($K3047))),0,IF(YEAR($K3047)=FY,MONTH($K3047),IF(YEAR($K3047)&lt;FY,1,0)))</f>
        <v/>
      </c>
      <c r="W3047" s="38">
        <f>IF($R3047=0,0,MIN(12,IF(AND(ISNUMBER($O3047),$O3047&gt;=1,$O3047&lt;=12),INT($O3047),12),IF(AND(RetireExit="Yes",$U3047&gt;0),$U3047,12),IF(AND(ContractExit="Yes",$V3047&gt;0),$V3047,12)))</f>
        <v/>
      </c>
      <c r="X3047" s="37">
        <f>IF(ISNUMBER($P3047),$P3047,IncPct)</f>
        <v/>
      </c>
      <c r="Y3047" s="39">
        <f>IF($W3047=0,0,MAX(0,MIN($W3047,IncMonth-1))+MAX(0,$W3047-IncMonth+1)*(1+$X3047))</f>
        <v/>
      </c>
      <c r="Z3047" s="40">
        <f>IF($C3047="",0,IFERROR(INDEX(Departments!$B$5:$B$54,MATCH($C3047,Departments!$A$5:$A$54,0)),0))</f>
        <v/>
      </c>
      <c r="AA3047" s="41">
        <f>N($L3047)*$Y3047</f>
        <v/>
      </c>
      <c r="AB3047" s="41">
        <f>N($M3047)*$Y3047</f>
        <v/>
      </c>
      <c r="AC3047" s="41">
        <f>$AA3047*$Z3047</f>
        <v/>
      </c>
      <c r="AD3047" s="41">
        <f>$AA3047*BonusMonths/12</f>
        <v/>
      </c>
      <c r="AE3047" s="41">
        <f>($AA3047+SI_Gross*$AB3047)*IF($Q3047=1,SI_O,SI_E)</f>
        <v/>
      </c>
      <c r="AF3047" s="41">
        <f>IF($Q3047=1,0,$AA3047*EOSB)</f>
        <v/>
      </c>
      <c r="AG3047" s="41">
        <f>$AN3047*$W3047</f>
        <v/>
      </c>
      <c r="AH3047" s="41">
        <f>SUM($AA3047:$AG3047)</f>
        <v/>
      </c>
      <c r="AI3047" s="41">
        <f>12*($AM3047+$AN3047)</f>
        <v/>
      </c>
      <c r="AJ3047" s="41">
        <f>$AM3047*((IncMonth-1)+(13-IncMonth)*(1+$X3047))+12*$AN3047</f>
        <v/>
      </c>
      <c r="AK3047" s="41">
        <f>IF($R3047=1,N($L3047)+N($M3047),0)</f>
        <v/>
      </c>
      <c r="AL3047">
        <f>IF($C3047="","",IF(N($L3047)&lt;=0,"Basic salary missing",IF(ISNA(MATCH($C3047,Departments!$A$5:$A$54,0)),"Department not on Departments sheet",IF(AND($I3047&lt;&gt;"",NOT(ISNUMBER($I3047))),"Date of birth is text, not a date",IF(AND($K3047&lt;&gt;"",NOT(ISNUMBER($K3047))),"Contract end is text, not a date","")))))</f>
        <v/>
      </c>
      <c r="AM3047" s="41">
        <f>IF($R3047=0,0,N($L3047)*(1+$Z3047+BonusMonths/12+IF($Q3047=1,0,EOSB))+N($M3047)+(N($L3047)+SI_Gross*N($M3047))*IF($Q3047=1,SI_O,SI_E))</f>
        <v/>
      </c>
      <c r="AN3047" s="41">
        <f>IF($R3047=0,0,(IF($Q3047=1,MedO,MedE+Ticket)+Training)/12)</f>
        <v/>
      </c>
    </row>
    <row r="3048">
      <c r="I3048" s="35" t="n"/>
      <c r="J3048" s="35" t="n"/>
      <c r="K3048" s="35" t="n"/>
      <c r="L3048" s="36" t="n"/>
      <c r="M3048" s="36" t="n"/>
      <c r="P3048" s="37" t="n"/>
      <c r="Q3048" s="38">
        <f>IF($C3048="",0,IF(OR(LOWER(TRIM($G3048))="omani",LOWER(TRIM($G3048))="oman",LOWER(TRIM($G3048))="om",LOWER(TRIM($G3048))="local"),1,0))</f>
        <v/>
      </c>
      <c r="R3048" s="38">
        <f>IF($C3048="",0,IF(OR(ISNUMBER(SEARCH("resign",$N3048)),ISNUMBER(SEARCH("terminat",$N3048)),ISNUMBER(SEARCH("inactive",$N3048)),ISNUMBER(SEARCH("vacan",$N3048)),ISNUMBER(SEARCH("deceased",$N3048)),ISNUMBER(SEARCH("separated",$N3048))),0,1))</f>
        <v/>
      </c>
      <c r="S3048">
        <f>IF(OR($R3048=0,NOT(ISNUMBER($I3048))),"",IFERROR(DATEDIF($I3048,DATE(FY,1,1),"y"),""))</f>
        <v/>
      </c>
      <c r="T3048">
        <f>IF(OR($R3048=0,NOT(ISNUMBER($J3048))),"",IFERROR(DATEDIF($J3048,DATE(FY,1,1),"y"),0))</f>
        <v/>
      </c>
      <c r="U3048" s="38">
        <f>IF(OR($R3048=0,NOT(ISNUMBER($I3048))),0,IF(YEAR($I3048)+IF($Q3048=1,RetAgeO,RetAgeE)=FY,MONTH($I3048),IF(YEAR($I3048)+IF($Q3048=1,RetAgeO,RetAgeE)&lt;FY,1,0)))</f>
        <v/>
      </c>
      <c r="V3048" s="38">
        <f>IF(OR($R3048=0,NOT(ISNUMBER($K3048))),0,IF(YEAR($K3048)=FY,MONTH($K3048),IF(YEAR($K3048)&lt;FY,1,0)))</f>
        <v/>
      </c>
      <c r="W3048" s="38">
        <f>IF($R3048=0,0,MIN(12,IF(AND(ISNUMBER($O3048),$O3048&gt;=1,$O3048&lt;=12),INT($O3048),12),IF(AND(RetireExit="Yes",$U3048&gt;0),$U3048,12),IF(AND(ContractExit="Yes",$V3048&gt;0),$V3048,12)))</f>
        <v/>
      </c>
      <c r="X3048" s="37">
        <f>IF(ISNUMBER($P3048),$P3048,IncPct)</f>
        <v/>
      </c>
      <c r="Y3048" s="39">
        <f>IF($W3048=0,0,MAX(0,MIN($W3048,IncMonth-1))+MAX(0,$W3048-IncMonth+1)*(1+$X3048))</f>
        <v/>
      </c>
      <c r="Z3048" s="40">
        <f>IF($C3048="",0,IFERROR(INDEX(Departments!$B$5:$B$54,MATCH($C3048,Departments!$A$5:$A$54,0)),0))</f>
        <v/>
      </c>
      <c r="AA3048" s="41">
        <f>N($L3048)*$Y3048</f>
        <v/>
      </c>
      <c r="AB3048" s="41">
        <f>N($M3048)*$Y3048</f>
        <v/>
      </c>
      <c r="AC3048" s="41">
        <f>$AA3048*$Z3048</f>
        <v/>
      </c>
      <c r="AD3048" s="41">
        <f>$AA3048*BonusMonths/12</f>
        <v/>
      </c>
      <c r="AE3048" s="41">
        <f>($AA3048+SI_Gross*$AB3048)*IF($Q3048=1,SI_O,SI_E)</f>
        <v/>
      </c>
      <c r="AF3048" s="41">
        <f>IF($Q3048=1,0,$AA3048*EOSB)</f>
        <v/>
      </c>
      <c r="AG3048" s="41">
        <f>$AN3048*$W3048</f>
        <v/>
      </c>
      <c r="AH3048" s="41">
        <f>SUM($AA3048:$AG3048)</f>
        <v/>
      </c>
      <c r="AI3048" s="41">
        <f>12*($AM3048+$AN3048)</f>
        <v/>
      </c>
      <c r="AJ3048" s="41">
        <f>$AM3048*((IncMonth-1)+(13-IncMonth)*(1+$X3048))+12*$AN3048</f>
        <v/>
      </c>
      <c r="AK3048" s="41">
        <f>IF($R3048=1,N($L3048)+N($M3048),0)</f>
        <v/>
      </c>
      <c r="AL3048">
        <f>IF($C3048="","",IF(N($L3048)&lt;=0,"Basic salary missing",IF(ISNA(MATCH($C3048,Departments!$A$5:$A$54,0)),"Department not on Departments sheet",IF(AND($I3048&lt;&gt;"",NOT(ISNUMBER($I3048))),"Date of birth is text, not a date",IF(AND($K3048&lt;&gt;"",NOT(ISNUMBER($K3048))),"Contract end is text, not a date","")))))</f>
        <v/>
      </c>
      <c r="AM3048" s="41">
        <f>IF($R3048=0,0,N($L3048)*(1+$Z3048+BonusMonths/12+IF($Q3048=1,0,EOSB))+N($M3048)+(N($L3048)+SI_Gross*N($M3048))*IF($Q3048=1,SI_O,SI_E))</f>
        <v/>
      </c>
      <c r="AN3048" s="41">
        <f>IF($R3048=0,0,(IF($Q3048=1,MedO,MedE+Ticket)+Training)/12)</f>
        <v/>
      </c>
    </row>
    <row r="3049">
      <c r="I3049" s="35" t="n"/>
      <c r="J3049" s="35" t="n"/>
      <c r="K3049" s="35" t="n"/>
      <c r="L3049" s="36" t="n"/>
      <c r="M3049" s="36" t="n"/>
      <c r="P3049" s="37" t="n"/>
      <c r="Q3049" s="38">
        <f>IF($C3049="",0,IF(OR(LOWER(TRIM($G3049))="omani",LOWER(TRIM($G3049))="oman",LOWER(TRIM($G3049))="om",LOWER(TRIM($G3049))="local"),1,0))</f>
        <v/>
      </c>
      <c r="R3049" s="38">
        <f>IF($C3049="",0,IF(OR(ISNUMBER(SEARCH("resign",$N3049)),ISNUMBER(SEARCH("terminat",$N3049)),ISNUMBER(SEARCH("inactive",$N3049)),ISNUMBER(SEARCH("vacan",$N3049)),ISNUMBER(SEARCH("deceased",$N3049)),ISNUMBER(SEARCH("separated",$N3049))),0,1))</f>
        <v/>
      </c>
      <c r="S3049">
        <f>IF(OR($R3049=0,NOT(ISNUMBER($I3049))),"",IFERROR(DATEDIF($I3049,DATE(FY,1,1),"y"),""))</f>
        <v/>
      </c>
      <c r="T3049">
        <f>IF(OR($R3049=0,NOT(ISNUMBER($J3049))),"",IFERROR(DATEDIF($J3049,DATE(FY,1,1),"y"),0))</f>
        <v/>
      </c>
      <c r="U3049" s="38">
        <f>IF(OR($R3049=0,NOT(ISNUMBER($I3049))),0,IF(YEAR($I3049)+IF($Q3049=1,RetAgeO,RetAgeE)=FY,MONTH($I3049),IF(YEAR($I3049)+IF($Q3049=1,RetAgeO,RetAgeE)&lt;FY,1,0)))</f>
        <v/>
      </c>
      <c r="V3049" s="38">
        <f>IF(OR($R3049=0,NOT(ISNUMBER($K3049))),0,IF(YEAR($K3049)=FY,MONTH($K3049),IF(YEAR($K3049)&lt;FY,1,0)))</f>
        <v/>
      </c>
      <c r="W3049" s="38">
        <f>IF($R3049=0,0,MIN(12,IF(AND(ISNUMBER($O3049),$O3049&gt;=1,$O3049&lt;=12),INT($O3049),12),IF(AND(RetireExit="Yes",$U3049&gt;0),$U3049,12),IF(AND(ContractExit="Yes",$V3049&gt;0),$V3049,12)))</f>
        <v/>
      </c>
      <c r="X3049" s="37">
        <f>IF(ISNUMBER($P3049),$P3049,IncPct)</f>
        <v/>
      </c>
      <c r="Y3049" s="39">
        <f>IF($W3049=0,0,MAX(0,MIN($W3049,IncMonth-1))+MAX(0,$W3049-IncMonth+1)*(1+$X3049))</f>
        <v/>
      </c>
      <c r="Z3049" s="40">
        <f>IF($C3049="",0,IFERROR(INDEX(Departments!$B$5:$B$54,MATCH($C3049,Departments!$A$5:$A$54,0)),0))</f>
        <v/>
      </c>
      <c r="AA3049" s="41">
        <f>N($L3049)*$Y3049</f>
        <v/>
      </c>
      <c r="AB3049" s="41">
        <f>N($M3049)*$Y3049</f>
        <v/>
      </c>
      <c r="AC3049" s="41">
        <f>$AA3049*$Z3049</f>
        <v/>
      </c>
      <c r="AD3049" s="41">
        <f>$AA3049*BonusMonths/12</f>
        <v/>
      </c>
      <c r="AE3049" s="41">
        <f>($AA3049+SI_Gross*$AB3049)*IF($Q3049=1,SI_O,SI_E)</f>
        <v/>
      </c>
      <c r="AF3049" s="41">
        <f>IF($Q3049=1,0,$AA3049*EOSB)</f>
        <v/>
      </c>
      <c r="AG3049" s="41">
        <f>$AN3049*$W3049</f>
        <v/>
      </c>
      <c r="AH3049" s="41">
        <f>SUM($AA3049:$AG3049)</f>
        <v/>
      </c>
      <c r="AI3049" s="41">
        <f>12*($AM3049+$AN3049)</f>
        <v/>
      </c>
      <c r="AJ3049" s="41">
        <f>$AM3049*((IncMonth-1)+(13-IncMonth)*(1+$X3049))+12*$AN3049</f>
        <v/>
      </c>
      <c r="AK3049" s="41">
        <f>IF($R3049=1,N($L3049)+N($M3049),0)</f>
        <v/>
      </c>
      <c r="AL3049">
        <f>IF($C3049="","",IF(N($L3049)&lt;=0,"Basic salary missing",IF(ISNA(MATCH($C3049,Departments!$A$5:$A$54,0)),"Department not on Departments sheet",IF(AND($I3049&lt;&gt;"",NOT(ISNUMBER($I3049))),"Date of birth is text, not a date",IF(AND($K3049&lt;&gt;"",NOT(ISNUMBER($K3049))),"Contract end is text, not a date","")))))</f>
        <v/>
      </c>
      <c r="AM3049" s="41">
        <f>IF($R3049=0,0,N($L3049)*(1+$Z3049+BonusMonths/12+IF($Q3049=1,0,EOSB))+N($M3049)+(N($L3049)+SI_Gross*N($M3049))*IF($Q3049=1,SI_O,SI_E))</f>
        <v/>
      </c>
      <c r="AN3049" s="41">
        <f>IF($R3049=0,0,(IF($Q3049=1,MedO,MedE+Ticket)+Training)/12)</f>
        <v/>
      </c>
    </row>
    <row r="3050">
      <c r="I3050" s="35" t="n"/>
      <c r="J3050" s="35" t="n"/>
      <c r="K3050" s="35" t="n"/>
      <c r="L3050" s="36" t="n"/>
      <c r="M3050" s="36" t="n"/>
      <c r="P3050" s="37" t="n"/>
      <c r="Q3050" s="38">
        <f>IF($C3050="",0,IF(OR(LOWER(TRIM($G3050))="omani",LOWER(TRIM($G3050))="oman",LOWER(TRIM($G3050))="om",LOWER(TRIM($G3050))="local"),1,0))</f>
        <v/>
      </c>
      <c r="R3050" s="38">
        <f>IF($C3050="",0,IF(OR(ISNUMBER(SEARCH("resign",$N3050)),ISNUMBER(SEARCH("terminat",$N3050)),ISNUMBER(SEARCH("inactive",$N3050)),ISNUMBER(SEARCH("vacan",$N3050)),ISNUMBER(SEARCH("deceased",$N3050)),ISNUMBER(SEARCH("separated",$N3050))),0,1))</f>
        <v/>
      </c>
      <c r="S3050">
        <f>IF(OR($R3050=0,NOT(ISNUMBER($I3050))),"",IFERROR(DATEDIF($I3050,DATE(FY,1,1),"y"),""))</f>
        <v/>
      </c>
      <c r="T3050">
        <f>IF(OR($R3050=0,NOT(ISNUMBER($J3050))),"",IFERROR(DATEDIF($J3050,DATE(FY,1,1),"y"),0))</f>
        <v/>
      </c>
      <c r="U3050" s="38">
        <f>IF(OR($R3050=0,NOT(ISNUMBER($I3050))),0,IF(YEAR($I3050)+IF($Q3050=1,RetAgeO,RetAgeE)=FY,MONTH($I3050),IF(YEAR($I3050)+IF($Q3050=1,RetAgeO,RetAgeE)&lt;FY,1,0)))</f>
        <v/>
      </c>
      <c r="V3050" s="38">
        <f>IF(OR($R3050=0,NOT(ISNUMBER($K3050))),0,IF(YEAR($K3050)=FY,MONTH($K3050),IF(YEAR($K3050)&lt;FY,1,0)))</f>
        <v/>
      </c>
      <c r="W3050" s="38">
        <f>IF($R3050=0,0,MIN(12,IF(AND(ISNUMBER($O3050),$O3050&gt;=1,$O3050&lt;=12),INT($O3050),12),IF(AND(RetireExit="Yes",$U3050&gt;0),$U3050,12),IF(AND(ContractExit="Yes",$V3050&gt;0),$V3050,12)))</f>
        <v/>
      </c>
      <c r="X3050" s="37">
        <f>IF(ISNUMBER($P3050),$P3050,IncPct)</f>
        <v/>
      </c>
      <c r="Y3050" s="39">
        <f>IF($W3050=0,0,MAX(0,MIN($W3050,IncMonth-1))+MAX(0,$W3050-IncMonth+1)*(1+$X3050))</f>
        <v/>
      </c>
      <c r="Z3050" s="40">
        <f>IF($C3050="",0,IFERROR(INDEX(Departments!$B$5:$B$54,MATCH($C3050,Departments!$A$5:$A$54,0)),0))</f>
        <v/>
      </c>
      <c r="AA3050" s="41">
        <f>N($L3050)*$Y3050</f>
        <v/>
      </c>
      <c r="AB3050" s="41">
        <f>N($M3050)*$Y3050</f>
        <v/>
      </c>
      <c r="AC3050" s="41">
        <f>$AA3050*$Z3050</f>
        <v/>
      </c>
      <c r="AD3050" s="41">
        <f>$AA3050*BonusMonths/12</f>
        <v/>
      </c>
      <c r="AE3050" s="41">
        <f>($AA3050+SI_Gross*$AB3050)*IF($Q3050=1,SI_O,SI_E)</f>
        <v/>
      </c>
      <c r="AF3050" s="41">
        <f>IF($Q3050=1,0,$AA3050*EOSB)</f>
        <v/>
      </c>
      <c r="AG3050" s="41">
        <f>$AN3050*$W3050</f>
        <v/>
      </c>
      <c r="AH3050" s="41">
        <f>SUM($AA3050:$AG3050)</f>
        <v/>
      </c>
      <c r="AI3050" s="41">
        <f>12*($AM3050+$AN3050)</f>
        <v/>
      </c>
      <c r="AJ3050" s="41">
        <f>$AM3050*((IncMonth-1)+(13-IncMonth)*(1+$X3050))+12*$AN3050</f>
        <v/>
      </c>
      <c r="AK3050" s="41">
        <f>IF($R3050=1,N($L3050)+N($M3050),0)</f>
        <v/>
      </c>
      <c r="AL3050">
        <f>IF($C3050="","",IF(N($L3050)&lt;=0,"Basic salary missing",IF(ISNA(MATCH($C3050,Departments!$A$5:$A$54,0)),"Department not on Departments sheet",IF(AND($I3050&lt;&gt;"",NOT(ISNUMBER($I3050))),"Date of birth is text, not a date",IF(AND($K3050&lt;&gt;"",NOT(ISNUMBER($K3050))),"Contract end is text, not a date","")))))</f>
        <v/>
      </c>
      <c r="AM3050" s="41">
        <f>IF($R3050=0,0,N($L3050)*(1+$Z3050+BonusMonths/12+IF($Q3050=1,0,EOSB))+N($M3050)+(N($L3050)+SI_Gross*N($M3050))*IF($Q3050=1,SI_O,SI_E))</f>
        <v/>
      </c>
      <c r="AN3050" s="41">
        <f>IF($R3050=0,0,(IF($Q3050=1,MedO,MedE+Ticket)+Training)/12)</f>
        <v/>
      </c>
    </row>
    <row r="3051">
      <c r="I3051" s="35" t="n"/>
      <c r="J3051" s="35" t="n"/>
      <c r="K3051" s="35" t="n"/>
      <c r="L3051" s="36" t="n"/>
      <c r="M3051" s="36" t="n"/>
      <c r="P3051" s="37" t="n"/>
      <c r="Q3051" s="38">
        <f>IF($C3051="",0,IF(OR(LOWER(TRIM($G3051))="omani",LOWER(TRIM($G3051))="oman",LOWER(TRIM($G3051))="om",LOWER(TRIM($G3051))="local"),1,0))</f>
        <v/>
      </c>
      <c r="R3051" s="38">
        <f>IF($C3051="",0,IF(OR(ISNUMBER(SEARCH("resign",$N3051)),ISNUMBER(SEARCH("terminat",$N3051)),ISNUMBER(SEARCH("inactive",$N3051)),ISNUMBER(SEARCH("vacan",$N3051)),ISNUMBER(SEARCH("deceased",$N3051)),ISNUMBER(SEARCH("separated",$N3051))),0,1))</f>
        <v/>
      </c>
      <c r="S3051">
        <f>IF(OR($R3051=0,NOT(ISNUMBER($I3051))),"",IFERROR(DATEDIF($I3051,DATE(FY,1,1),"y"),""))</f>
        <v/>
      </c>
      <c r="T3051">
        <f>IF(OR($R3051=0,NOT(ISNUMBER($J3051))),"",IFERROR(DATEDIF($J3051,DATE(FY,1,1),"y"),0))</f>
        <v/>
      </c>
      <c r="U3051" s="38">
        <f>IF(OR($R3051=0,NOT(ISNUMBER($I3051))),0,IF(YEAR($I3051)+IF($Q3051=1,RetAgeO,RetAgeE)=FY,MONTH($I3051),IF(YEAR($I3051)+IF($Q3051=1,RetAgeO,RetAgeE)&lt;FY,1,0)))</f>
        <v/>
      </c>
      <c r="V3051" s="38">
        <f>IF(OR($R3051=0,NOT(ISNUMBER($K3051))),0,IF(YEAR($K3051)=FY,MONTH($K3051),IF(YEAR($K3051)&lt;FY,1,0)))</f>
        <v/>
      </c>
      <c r="W3051" s="38">
        <f>IF($R3051=0,0,MIN(12,IF(AND(ISNUMBER($O3051),$O3051&gt;=1,$O3051&lt;=12),INT($O3051),12),IF(AND(RetireExit="Yes",$U3051&gt;0),$U3051,12),IF(AND(ContractExit="Yes",$V3051&gt;0),$V3051,12)))</f>
        <v/>
      </c>
      <c r="X3051" s="37">
        <f>IF(ISNUMBER($P3051),$P3051,IncPct)</f>
        <v/>
      </c>
      <c r="Y3051" s="39">
        <f>IF($W3051=0,0,MAX(0,MIN($W3051,IncMonth-1))+MAX(0,$W3051-IncMonth+1)*(1+$X3051))</f>
        <v/>
      </c>
      <c r="Z3051" s="40">
        <f>IF($C3051="",0,IFERROR(INDEX(Departments!$B$5:$B$54,MATCH($C3051,Departments!$A$5:$A$54,0)),0))</f>
        <v/>
      </c>
      <c r="AA3051" s="41">
        <f>N($L3051)*$Y3051</f>
        <v/>
      </c>
      <c r="AB3051" s="41">
        <f>N($M3051)*$Y3051</f>
        <v/>
      </c>
      <c r="AC3051" s="41">
        <f>$AA3051*$Z3051</f>
        <v/>
      </c>
      <c r="AD3051" s="41">
        <f>$AA3051*BonusMonths/12</f>
        <v/>
      </c>
      <c r="AE3051" s="41">
        <f>($AA3051+SI_Gross*$AB3051)*IF($Q3051=1,SI_O,SI_E)</f>
        <v/>
      </c>
      <c r="AF3051" s="41">
        <f>IF($Q3051=1,0,$AA3051*EOSB)</f>
        <v/>
      </c>
      <c r="AG3051" s="41">
        <f>$AN3051*$W3051</f>
        <v/>
      </c>
      <c r="AH3051" s="41">
        <f>SUM($AA3051:$AG3051)</f>
        <v/>
      </c>
      <c r="AI3051" s="41">
        <f>12*($AM3051+$AN3051)</f>
        <v/>
      </c>
      <c r="AJ3051" s="41">
        <f>$AM3051*((IncMonth-1)+(13-IncMonth)*(1+$X3051))+12*$AN3051</f>
        <v/>
      </c>
      <c r="AK3051" s="41">
        <f>IF($R3051=1,N($L3051)+N($M3051),0)</f>
        <v/>
      </c>
      <c r="AL3051">
        <f>IF($C3051="","",IF(N($L3051)&lt;=0,"Basic salary missing",IF(ISNA(MATCH($C3051,Departments!$A$5:$A$54,0)),"Department not on Departments sheet",IF(AND($I3051&lt;&gt;"",NOT(ISNUMBER($I3051))),"Date of birth is text, not a date",IF(AND($K3051&lt;&gt;"",NOT(ISNUMBER($K3051))),"Contract end is text, not a date","")))))</f>
        <v/>
      </c>
      <c r="AM3051" s="41">
        <f>IF($R3051=0,0,N($L3051)*(1+$Z3051+BonusMonths/12+IF($Q3051=1,0,EOSB))+N($M3051)+(N($L3051)+SI_Gross*N($M3051))*IF($Q3051=1,SI_O,SI_E))</f>
        <v/>
      </c>
      <c r="AN3051" s="41">
        <f>IF($R3051=0,0,(IF($Q3051=1,MedO,MedE+Ticket)+Training)/12)</f>
        <v/>
      </c>
    </row>
    <row r="3052">
      <c r="I3052" s="35" t="n"/>
      <c r="J3052" s="35" t="n"/>
      <c r="K3052" s="35" t="n"/>
      <c r="L3052" s="36" t="n"/>
      <c r="M3052" s="36" t="n"/>
      <c r="P3052" s="37" t="n"/>
      <c r="Q3052" s="38">
        <f>IF($C3052="",0,IF(OR(LOWER(TRIM($G3052))="omani",LOWER(TRIM($G3052))="oman",LOWER(TRIM($G3052))="om",LOWER(TRIM($G3052))="local"),1,0))</f>
        <v/>
      </c>
      <c r="R3052" s="38">
        <f>IF($C3052="",0,IF(OR(ISNUMBER(SEARCH("resign",$N3052)),ISNUMBER(SEARCH("terminat",$N3052)),ISNUMBER(SEARCH("inactive",$N3052)),ISNUMBER(SEARCH("vacan",$N3052)),ISNUMBER(SEARCH("deceased",$N3052)),ISNUMBER(SEARCH("separated",$N3052))),0,1))</f>
        <v/>
      </c>
      <c r="S3052">
        <f>IF(OR($R3052=0,NOT(ISNUMBER($I3052))),"",IFERROR(DATEDIF($I3052,DATE(FY,1,1),"y"),""))</f>
        <v/>
      </c>
      <c r="T3052">
        <f>IF(OR($R3052=0,NOT(ISNUMBER($J3052))),"",IFERROR(DATEDIF($J3052,DATE(FY,1,1),"y"),0))</f>
        <v/>
      </c>
      <c r="U3052" s="38">
        <f>IF(OR($R3052=0,NOT(ISNUMBER($I3052))),0,IF(YEAR($I3052)+IF($Q3052=1,RetAgeO,RetAgeE)=FY,MONTH($I3052),IF(YEAR($I3052)+IF($Q3052=1,RetAgeO,RetAgeE)&lt;FY,1,0)))</f>
        <v/>
      </c>
      <c r="V3052" s="38">
        <f>IF(OR($R3052=0,NOT(ISNUMBER($K3052))),0,IF(YEAR($K3052)=FY,MONTH($K3052),IF(YEAR($K3052)&lt;FY,1,0)))</f>
        <v/>
      </c>
      <c r="W3052" s="38">
        <f>IF($R3052=0,0,MIN(12,IF(AND(ISNUMBER($O3052),$O3052&gt;=1,$O3052&lt;=12),INT($O3052),12),IF(AND(RetireExit="Yes",$U3052&gt;0),$U3052,12),IF(AND(ContractExit="Yes",$V3052&gt;0),$V3052,12)))</f>
        <v/>
      </c>
      <c r="X3052" s="37">
        <f>IF(ISNUMBER($P3052),$P3052,IncPct)</f>
        <v/>
      </c>
      <c r="Y3052" s="39">
        <f>IF($W3052=0,0,MAX(0,MIN($W3052,IncMonth-1))+MAX(0,$W3052-IncMonth+1)*(1+$X3052))</f>
        <v/>
      </c>
      <c r="Z3052" s="40">
        <f>IF($C3052="",0,IFERROR(INDEX(Departments!$B$5:$B$54,MATCH($C3052,Departments!$A$5:$A$54,0)),0))</f>
        <v/>
      </c>
      <c r="AA3052" s="41">
        <f>N($L3052)*$Y3052</f>
        <v/>
      </c>
      <c r="AB3052" s="41">
        <f>N($M3052)*$Y3052</f>
        <v/>
      </c>
      <c r="AC3052" s="41">
        <f>$AA3052*$Z3052</f>
        <v/>
      </c>
      <c r="AD3052" s="41">
        <f>$AA3052*BonusMonths/12</f>
        <v/>
      </c>
      <c r="AE3052" s="41">
        <f>($AA3052+SI_Gross*$AB3052)*IF($Q3052=1,SI_O,SI_E)</f>
        <v/>
      </c>
      <c r="AF3052" s="41">
        <f>IF($Q3052=1,0,$AA3052*EOSB)</f>
        <v/>
      </c>
      <c r="AG3052" s="41">
        <f>$AN3052*$W3052</f>
        <v/>
      </c>
      <c r="AH3052" s="41">
        <f>SUM($AA3052:$AG3052)</f>
        <v/>
      </c>
      <c r="AI3052" s="41">
        <f>12*($AM3052+$AN3052)</f>
        <v/>
      </c>
      <c r="AJ3052" s="41">
        <f>$AM3052*((IncMonth-1)+(13-IncMonth)*(1+$X3052))+12*$AN3052</f>
        <v/>
      </c>
      <c r="AK3052" s="41">
        <f>IF($R3052=1,N($L3052)+N($M3052),0)</f>
        <v/>
      </c>
      <c r="AL3052">
        <f>IF($C3052="","",IF(N($L3052)&lt;=0,"Basic salary missing",IF(ISNA(MATCH($C3052,Departments!$A$5:$A$54,0)),"Department not on Departments sheet",IF(AND($I3052&lt;&gt;"",NOT(ISNUMBER($I3052))),"Date of birth is text, not a date",IF(AND($K3052&lt;&gt;"",NOT(ISNUMBER($K3052))),"Contract end is text, not a date","")))))</f>
        <v/>
      </c>
      <c r="AM3052" s="41">
        <f>IF($R3052=0,0,N($L3052)*(1+$Z3052+BonusMonths/12+IF($Q3052=1,0,EOSB))+N($M3052)+(N($L3052)+SI_Gross*N($M3052))*IF($Q3052=1,SI_O,SI_E))</f>
        <v/>
      </c>
      <c r="AN3052" s="41">
        <f>IF($R3052=0,0,(IF($Q3052=1,MedO,MedE+Ticket)+Training)/12)</f>
        <v/>
      </c>
    </row>
    <row r="3053">
      <c r="I3053" s="35" t="n"/>
      <c r="J3053" s="35" t="n"/>
      <c r="K3053" s="35" t="n"/>
      <c r="L3053" s="36" t="n"/>
      <c r="M3053" s="36" t="n"/>
      <c r="P3053" s="37" t="n"/>
      <c r="Q3053" s="38">
        <f>IF($C3053="",0,IF(OR(LOWER(TRIM($G3053))="omani",LOWER(TRIM($G3053))="oman",LOWER(TRIM($G3053))="om",LOWER(TRIM($G3053))="local"),1,0))</f>
        <v/>
      </c>
      <c r="R3053" s="38">
        <f>IF($C3053="",0,IF(OR(ISNUMBER(SEARCH("resign",$N3053)),ISNUMBER(SEARCH("terminat",$N3053)),ISNUMBER(SEARCH("inactive",$N3053)),ISNUMBER(SEARCH("vacan",$N3053)),ISNUMBER(SEARCH("deceased",$N3053)),ISNUMBER(SEARCH("separated",$N3053))),0,1))</f>
        <v/>
      </c>
      <c r="S3053">
        <f>IF(OR($R3053=0,NOT(ISNUMBER($I3053))),"",IFERROR(DATEDIF($I3053,DATE(FY,1,1),"y"),""))</f>
        <v/>
      </c>
      <c r="T3053">
        <f>IF(OR($R3053=0,NOT(ISNUMBER($J3053))),"",IFERROR(DATEDIF($J3053,DATE(FY,1,1),"y"),0))</f>
        <v/>
      </c>
      <c r="U3053" s="38">
        <f>IF(OR($R3053=0,NOT(ISNUMBER($I3053))),0,IF(YEAR($I3053)+IF($Q3053=1,RetAgeO,RetAgeE)=FY,MONTH($I3053),IF(YEAR($I3053)+IF($Q3053=1,RetAgeO,RetAgeE)&lt;FY,1,0)))</f>
        <v/>
      </c>
      <c r="V3053" s="38">
        <f>IF(OR($R3053=0,NOT(ISNUMBER($K3053))),0,IF(YEAR($K3053)=FY,MONTH($K3053),IF(YEAR($K3053)&lt;FY,1,0)))</f>
        <v/>
      </c>
      <c r="W3053" s="38">
        <f>IF($R3053=0,0,MIN(12,IF(AND(ISNUMBER($O3053),$O3053&gt;=1,$O3053&lt;=12),INT($O3053),12),IF(AND(RetireExit="Yes",$U3053&gt;0),$U3053,12),IF(AND(ContractExit="Yes",$V3053&gt;0),$V3053,12)))</f>
        <v/>
      </c>
      <c r="X3053" s="37">
        <f>IF(ISNUMBER($P3053),$P3053,IncPct)</f>
        <v/>
      </c>
      <c r="Y3053" s="39">
        <f>IF($W3053=0,0,MAX(0,MIN($W3053,IncMonth-1))+MAX(0,$W3053-IncMonth+1)*(1+$X3053))</f>
        <v/>
      </c>
      <c r="Z3053" s="40">
        <f>IF($C3053="",0,IFERROR(INDEX(Departments!$B$5:$B$54,MATCH($C3053,Departments!$A$5:$A$54,0)),0))</f>
        <v/>
      </c>
      <c r="AA3053" s="41">
        <f>N($L3053)*$Y3053</f>
        <v/>
      </c>
      <c r="AB3053" s="41">
        <f>N($M3053)*$Y3053</f>
        <v/>
      </c>
      <c r="AC3053" s="41">
        <f>$AA3053*$Z3053</f>
        <v/>
      </c>
      <c r="AD3053" s="41">
        <f>$AA3053*BonusMonths/12</f>
        <v/>
      </c>
      <c r="AE3053" s="41">
        <f>($AA3053+SI_Gross*$AB3053)*IF($Q3053=1,SI_O,SI_E)</f>
        <v/>
      </c>
      <c r="AF3053" s="41">
        <f>IF($Q3053=1,0,$AA3053*EOSB)</f>
        <v/>
      </c>
      <c r="AG3053" s="41">
        <f>$AN3053*$W3053</f>
        <v/>
      </c>
      <c r="AH3053" s="41">
        <f>SUM($AA3053:$AG3053)</f>
        <v/>
      </c>
      <c r="AI3053" s="41">
        <f>12*($AM3053+$AN3053)</f>
        <v/>
      </c>
      <c r="AJ3053" s="41">
        <f>$AM3053*((IncMonth-1)+(13-IncMonth)*(1+$X3053))+12*$AN3053</f>
        <v/>
      </c>
      <c r="AK3053" s="41">
        <f>IF($R3053=1,N($L3053)+N($M3053),0)</f>
        <v/>
      </c>
      <c r="AL3053">
        <f>IF($C3053="","",IF(N($L3053)&lt;=0,"Basic salary missing",IF(ISNA(MATCH($C3053,Departments!$A$5:$A$54,0)),"Department not on Departments sheet",IF(AND($I3053&lt;&gt;"",NOT(ISNUMBER($I3053))),"Date of birth is text, not a date",IF(AND($K3053&lt;&gt;"",NOT(ISNUMBER($K3053))),"Contract end is text, not a date","")))))</f>
        <v/>
      </c>
      <c r="AM3053" s="41">
        <f>IF($R3053=0,0,N($L3053)*(1+$Z3053+BonusMonths/12+IF($Q3053=1,0,EOSB))+N($M3053)+(N($L3053)+SI_Gross*N($M3053))*IF($Q3053=1,SI_O,SI_E))</f>
        <v/>
      </c>
      <c r="AN3053" s="41">
        <f>IF($R3053=0,0,(IF($Q3053=1,MedO,MedE+Ticket)+Training)/12)</f>
        <v/>
      </c>
    </row>
    <row r="3054">
      <c r="I3054" s="35" t="n"/>
      <c r="J3054" s="35" t="n"/>
      <c r="K3054" s="35" t="n"/>
      <c r="L3054" s="36" t="n"/>
      <c r="M3054" s="36" t="n"/>
      <c r="P3054" s="37" t="n"/>
      <c r="Q3054" s="38">
        <f>IF($C3054="",0,IF(OR(LOWER(TRIM($G3054))="omani",LOWER(TRIM($G3054))="oman",LOWER(TRIM($G3054))="om",LOWER(TRIM($G3054))="local"),1,0))</f>
        <v/>
      </c>
      <c r="R3054" s="38">
        <f>IF($C3054="",0,IF(OR(ISNUMBER(SEARCH("resign",$N3054)),ISNUMBER(SEARCH("terminat",$N3054)),ISNUMBER(SEARCH("inactive",$N3054)),ISNUMBER(SEARCH("vacan",$N3054)),ISNUMBER(SEARCH("deceased",$N3054)),ISNUMBER(SEARCH("separated",$N3054))),0,1))</f>
        <v/>
      </c>
      <c r="S3054">
        <f>IF(OR($R3054=0,NOT(ISNUMBER($I3054))),"",IFERROR(DATEDIF($I3054,DATE(FY,1,1),"y"),""))</f>
        <v/>
      </c>
      <c r="T3054">
        <f>IF(OR($R3054=0,NOT(ISNUMBER($J3054))),"",IFERROR(DATEDIF($J3054,DATE(FY,1,1),"y"),0))</f>
        <v/>
      </c>
      <c r="U3054" s="38">
        <f>IF(OR($R3054=0,NOT(ISNUMBER($I3054))),0,IF(YEAR($I3054)+IF($Q3054=1,RetAgeO,RetAgeE)=FY,MONTH($I3054),IF(YEAR($I3054)+IF($Q3054=1,RetAgeO,RetAgeE)&lt;FY,1,0)))</f>
        <v/>
      </c>
      <c r="V3054" s="38">
        <f>IF(OR($R3054=0,NOT(ISNUMBER($K3054))),0,IF(YEAR($K3054)=FY,MONTH($K3054),IF(YEAR($K3054)&lt;FY,1,0)))</f>
        <v/>
      </c>
      <c r="W3054" s="38">
        <f>IF($R3054=0,0,MIN(12,IF(AND(ISNUMBER($O3054),$O3054&gt;=1,$O3054&lt;=12),INT($O3054),12),IF(AND(RetireExit="Yes",$U3054&gt;0),$U3054,12),IF(AND(ContractExit="Yes",$V3054&gt;0),$V3054,12)))</f>
        <v/>
      </c>
      <c r="X3054" s="37">
        <f>IF(ISNUMBER($P3054),$P3054,IncPct)</f>
        <v/>
      </c>
      <c r="Y3054" s="39">
        <f>IF($W3054=0,0,MAX(0,MIN($W3054,IncMonth-1))+MAX(0,$W3054-IncMonth+1)*(1+$X3054))</f>
        <v/>
      </c>
      <c r="Z3054" s="40">
        <f>IF($C3054="",0,IFERROR(INDEX(Departments!$B$5:$B$54,MATCH($C3054,Departments!$A$5:$A$54,0)),0))</f>
        <v/>
      </c>
      <c r="AA3054" s="41">
        <f>N($L3054)*$Y3054</f>
        <v/>
      </c>
      <c r="AB3054" s="41">
        <f>N($M3054)*$Y3054</f>
        <v/>
      </c>
      <c r="AC3054" s="41">
        <f>$AA3054*$Z3054</f>
        <v/>
      </c>
      <c r="AD3054" s="41">
        <f>$AA3054*BonusMonths/12</f>
        <v/>
      </c>
      <c r="AE3054" s="41">
        <f>($AA3054+SI_Gross*$AB3054)*IF($Q3054=1,SI_O,SI_E)</f>
        <v/>
      </c>
      <c r="AF3054" s="41">
        <f>IF($Q3054=1,0,$AA3054*EOSB)</f>
        <v/>
      </c>
      <c r="AG3054" s="41">
        <f>$AN3054*$W3054</f>
        <v/>
      </c>
      <c r="AH3054" s="41">
        <f>SUM($AA3054:$AG3054)</f>
        <v/>
      </c>
      <c r="AI3054" s="41">
        <f>12*($AM3054+$AN3054)</f>
        <v/>
      </c>
      <c r="AJ3054" s="41">
        <f>$AM3054*((IncMonth-1)+(13-IncMonth)*(1+$X3054))+12*$AN3054</f>
        <v/>
      </c>
      <c r="AK3054" s="41">
        <f>IF($R3054=1,N($L3054)+N($M3054),0)</f>
        <v/>
      </c>
      <c r="AL3054">
        <f>IF($C3054="","",IF(N($L3054)&lt;=0,"Basic salary missing",IF(ISNA(MATCH($C3054,Departments!$A$5:$A$54,0)),"Department not on Departments sheet",IF(AND($I3054&lt;&gt;"",NOT(ISNUMBER($I3054))),"Date of birth is text, not a date",IF(AND($K3054&lt;&gt;"",NOT(ISNUMBER($K3054))),"Contract end is text, not a date","")))))</f>
        <v/>
      </c>
      <c r="AM3054" s="41">
        <f>IF($R3054=0,0,N($L3054)*(1+$Z3054+BonusMonths/12+IF($Q3054=1,0,EOSB))+N($M3054)+(N($L3054)+SI_Gross*N($M3054))*IF($Q3054=1,SI_O,SI_E))</f>
        <v/>
      </c>
      <c r="AN3054" s="41">
        <f>IF($R3054=0,0,(IF($Q3054=1,MedO,MedE+Ticket)+Training)/12)</f>
        <v/>
      </c>
    </row>
    <row r="3055">
      <c r="I3055" s="35" t="n"/>
      <c r="J3055" s="35" t="n"/>
      <c r="K3055" s="35" t="n"/>
      <c r="L3055" s="36" t="n"/>
      <c r="M3055" s="36" t="n"/>
      <c r="P3055" s="37" t="n"/>
      <c r="Q3055" s="38">
        <f>IF($C3055="",0,IF(OR(LOWER(TRIM($G3055))="omani",LOWER(TRIM($G3055))="oman",LOWER(TRIM($G3055))="om",LOWER(TRIM($G3055))="local"),1,0))</f>
        <v/>
      </c>
      <c r="R3055" s="38">
        <f>IF($C3055="",0,IF(OR(ISNUMBER(SEARCH("resign",$N3055)),ISNUMBER(SEARCH("terminat",$N3055)),ISNUMBER(SEARCH("inactive",$N3055)),ISNUMBER(SEARCH("vacan",$N3055)),ISNUMBER(SEARCH("deceased",$N3055)),ISNUMBER(SEARCH("separated",$N3055))),0,1))</f>
        <v/>
      </c>
      <c r="S3055">
        <f>IF(OR($R3055=0,NOT(ISNUMBER($I3055))),"",IFERROR(DATEDIF($I3055,DATE(FY,1,1),"y"),""))</f>
        <v/>
      </c>
      <c r="T3055">
        <f>IF(OR($R3055=0,NOT(ISNUMBER($J3055))),"",IFERROR(DATEDIF($J3055,DATE(FY,1,1),"y"),0))</f>
        <v/>
      </c>
      <c r="U3055" s="38">
        <f>IF(OR($R3055=0,NOT(ISNUMBER($I3055))),0,IF(YEAR($I3055)+IF($Q3055=1,RetAgeO,RetAgeE)=FY,MONTH($I3055),IF(YEAR($I3055)+IF($Q3055=1,RetAgeO,RetAgeE)&lt;FY,1,0)))</f>
        <v/>
      </c>
      <c r="V3055" s="38">
        <f>IF(OR($R3055=0,NOT(ISNUMBER($K3055))),0,IF(YEAR($K3055)=FY,MONTH($K3055),IF(YEAR($K3055)&lt;FY,1,0)))</f>
        <v/>
      </c>
      <c r="W3055" s="38">
        <f>IF($R3055=0,0,MIN(12,IF(AND(ISNUMBER($O3055),$O3055&gt;=1,$O3055&lt;=12),INT($O3055),12),IF(AND(RetireExit="Yes",$U3055&gt;0),$U3055,12),IF(AND(ContractExit="Yes",$V3055&gt;0),$V3055,12)))</f>
        <v/>
      </c>
      <c r="X3055" s="37">
        <f>IF(ISNUMBER($P3055),$P3055,IncPct)</f>
        <v/>
      </c>
      <c r="Y3055" s="39">
        <f>IF($W3055=0,0,MAX(0,MIN($W3055,IncMonth-1))+MAX(0,$W3055-IncMonth+1)*(1+$X3055))</f>
        <v/>
      </c>
      <c r="Z3055" s="40">
        <f>IF($C3055="",0,IFERROR(INDEX(Departments!$B$5:$B$54,MATCH($C3055,Departments!$A$5:$A$54,0)),0))</f>
        <v/>
      </c>
      <c r="AA3055" s="41">
        <f>N($L3055)*$Y3055</f>
        <v/>
      </c>
      <c r="AB3055" s="41">
        <f>N($M3055)*$Y3055</f>
        <v/>
      </c>
      <c r="AC3055" s="41">
        <f>$AA3055*$Z3055</f>
        <v/>
      </c>
      <c r="AD3055" s="41">
        <f>$AA3055*BonusMonths/12</f>
        <v/>
      </c>
      <c r="AE3055" s="41">
        <f>($AA3055+SI_Gross*$AB3055)*IF($Q3055=1,SI_O,SI_E)</f>
        <v/>
      </c>
      <c r="AF3055" s="41">
        <f>IF($Q3055=1,0,$AA3055*EOSB)</f>
        <v/>
      </c>
      <c r="AG3055" s="41">
        <f>$AN3055*$W3055</f>
        <v/>
      </c>
      <c r="AH3055" s="41">
        <f>SUM($AA3055:$AG3055)</f>
        <v/>
      </c>
      <c r="AI3055" s="41">
        <f>12*($AM3055+$AN3055)</f>
        <v/>
      </c>
      <c r="AJ3055" s="41">
        <f>$AM3055*((IncMonth-1)+(13-IncMonth)*(1+$X3055))+12*$AN3055</f>
        <v/>
      </c>
      <c r="AK3055" s="41">
        <f>IF($R3055=1,N($L3055)+N($M3055),0)</f>
        <v/>
      </c>
      <c r="AL3055">
        <f>IF($C3055="","",IF(N($L3055)&lt;=0,"Basic salary missing",IF(ISNA(MATCH($C3055,Departments!$A$5:$A$54,0)),"Department not on Departments sheet",IF(AND($I3055&lt;&gt;"",NOT(ISNUMBER($I3055))),"Date of birth is text, not a date",IF(AND($K3055&lt;&gt;"",NOT(ISNUMBER($K3055))),"Contract end is text, not a date","")))))</f>
        <v/>
      </c>
      <c r="AM3055" s="41">
        <f>IF($R3055=0,0,N($L3055)*(1+$Z3055+BonusMonths/12+IF($Q3055=1,0,EOSB))+N($M3055)+(N($L3055)+SI_Gross*N($M3055))*IF($Q3055=1,SI_O,SI_E))</f>
        <v/>
      </c>
      <c r="AN3055" s="41">
        <f>IF($R3055=0,0,(IF($Q3055=1,MedO,MedE+Ticket)+Training)/12)</f>
        <v/>
      </c>
    </row>
    <row r="3056">
      <c r="I3056" s="35" t="n"/>
      <c r="J3056" s="35" t="n"/>
      <c r="K3056" s="35" t="n"/>
      <c r="L3056" s="36" t="n"/>
      <c r="M3056" s="36" t="n"/>
      <c r="P3056" s="37" t="n"/>
      <c r="Q3056" s="38">
        <f>IF($C3056="",0,IF(OR(LOWER(TRIM($G3056))="omani",LOWER(TRIM($G3056))="oman",LOWER(TRIM($G3056))="om",LOWER(TRIM($G3056))="local"),1,0))</f>
        <v/>
      </c>
      <c r="R3056" s="38">
        <f>IF($C3056="",0,IF(OR(ISNUMBER(SEARCH("resign",$N3056)),ISNUMBER(SEARCH("terminat",$N3056)),ISNUMBER(SEARCH("inactive",$N3056)),ISNUMBER(SEARCH("vacan",$N3056)),ISNUMBER(SEARCH("deceased",$N3056)),ISNUMBER(SEARCH("separated",$N3056))),0,1))</f>
        <v/>
      </c>
      <c r="S3056">
        <f>IF(OR($R3056=0,NOT(ISNUMBER($I3056))),"",IFERROR(DATEDIF($I3056,DATE(FY,1,1),"y"),""))</f>
        <v/>
      </c>
      <c r="T3056">
        <f>IF(OR($R3056=0,NOT(ISNUMBER($J3056))),"",IFERROR(DATEDIF($J3056,DATE(FY,1,1),"y"),0))</f>
        <v/>
      </c>
      <c r="U3056" s="38">
        <f>IF(OR($R3056=0,NOT(ISNUMBER($I3056))),0,IF(YEAR($I3056)+IF($Q3056=1,RetAgeO,RetAgeE)=FY,MONTH($I3056),IF(YEAR($I3056)+IF($Q3056=1,RetAgeO,RetAgeE)&lt;FY,1,0)))</f>
        <v/>
      </c>
      <c r="V3056" s="38">
        <f>IF(OR($R3056=0,NOT(ISNUMBER($K3056))),0,IF(YEAR($K3056)=FY,MONTH($K3056),IF(YEAR($K3056)&lt;FY,1,0)))</f>
        <v/>
      </c>
      <c r="W3056" s="38">
        <f>IF($R3056=0,0,MIN(12,IF(AND(ISNUMBER($O3056),$O3056&gt;=1,$O3056&lt;=12),INT($O3056),12),IF(AND(RetireExit="Yes",$U3056&gt;0),$U3056,12),IF(AND(ContractExit="Yes",$V3056&gt;0),$V3056,12)))</f>
        <v/>
      </c>
      <c r="X3056" s="37">
        <f>IF(ISNUMBER($P3056),$P3056,IncPct)</f>
        <v/>
      </c>
      <c r="Y3056" s="39">
        <f>IF($W3056=0,0,MAX(0,MIN($W3056,IncMonth-1))+MAX(0,$W3056-IncMonth+1)*(1+$X3056))</f>
        <v/>
      </c>
      <c r="Z3056" s="40">
        <f>IF($C3056="",0,IFERROR(INDEX(Departments!$B$5:$B$54,MATCH($C3056,Departments!$A$5:$A$54,0)),0))</f>
        <v/>
      </c>
      <c r="AA3056" s="41">
        <f>N($L3056)*$Y3056</f>
        <v/>
      </c>
      <c r="AB3056" s="41">
        <f>N($M3056)*$Y3056</f>
        <v/>
      </c>
      <c r="AC3056" s="41">
        <f>$AA3056*$Z3056</f>
        <v/>
      </c>
      <c r="AD3056" s="41">
        <f>$AA3056*BonusMonths/12</f>
        <v/>
      </c>
      <c r="AE3056" s="41">
        <f>($AA3056+SI_Gross*$AB3056)*IF($Q3056=1,SI_O,SI_E)</f>
        <v/>
      </c>
      <c r="AF3056" s="41">
        <f>IF($Q3056=1,0,$AA3056*EOSB)</f>
        <v/>
      </c>
      <c r="AG3056" s="41">
        <f>$AN3056*$W3056</f>
        <v/>
      </c>
      <c r="AH3056" s="41">
        <f>SUM($AA3056:$AG3056)</f>
        <v/>
      </c>
      <c r="AI3056" s="41">
        <f>12*($AM3056+$AN3056)</f>
        <v/>
      </c>
      <c r="AJ3056" s="41">
        <f>$AM3056*((IncMonth-1)+(13-IncMonth)*(1+$X3056))+12*$AN3056</f>
        <v/>
      </c>
      <c r="AK3056" s="41">
        <f>IF($R3056=1,N($L3056)+N($M3056),0)</f>
        <v/>
      </c>
      <c r="AL3056">
        <f>IF($C3056="","",IF(N($L3056)&lt;=0,"Basic salary missing",IF(ISNA(MATCH($C3056,Departments!$A$5:$A$54,0)),"Department not on Departments sheet",IF(AND($I3056&lt;&gt;"",NOT(ISNUMBER($I3056))),"Date of birth is text, not a date",IF(AND($K3056&lt;&gt;"",NOT(ISNUMBER($K3056))),"Contract end is text, not a date","")))))</f>
        <v/>
      </c>
      <c r="AM3056" s="41">
        <f>IF($R3056=0,0,N($L3056)*(1+$Z3056+BonusMonths/12+IF($Q3056=1,0,EOSB))+N($M3056)+(N($L3056)+SI_Gross*N($M3056))*IF($Q3056=1,SI_O,SI_E))</f>
        <v/>
      </c>
      <c r="AN3056" s="41">
        <f>IF($R3056=0,0,(IF($Q3056=1,MedO,MedE+Ticket)+Training)/12)</f>
        <v/>
      </c>
    </row>
    <row r="3057">
      <c r="I3057" s="35" t="n"/>
      <c r="J3057" s="35" t="n"/>
      <c r="K3057" s="35" t="n"/>
      <c r="L3057" s="36" t="n"/>
      <c r="M3057" s="36" t="n"/>
      <c r="P3057" s="37" t="n"/>
      <c r="Q3057" s="38">
        <f>IF($C3057="",0,IF(OR(LOWER(TRIM($G3057))="omani",LOWER(TRIM($G3057))="oman",LOWER(TRIM($G3057))="om",LOWER(TRIM($G3057))="local"),1,0))</f>
        <v/>
      </c>
      <c r="R3057" s="38">
        <f>IF($C3057="",0,IF(OR(ISNUMBER(SEARCH("resign",$N3057)),ISNUMBER(SEARCH("terminat",$N3057)),ISNUMBER(SEARCH("inactive",$N3057)),ISNUMBER(SEARCH("vacan",$N3057)),ISNUMBER(SEARCH("deceased",$N3057)),ISNUMBER(SEARCH("separated",$N3057))),0,1))</f>
        <v/>
      </c>
      <c r="S3057">
        <f>IF(OR($R3057=0,NOT(ISNUMBER($I3057))),"",IFERROR(DATEDIF($I3057,DATE(FY,1,1),"y"),""))</f>
        <v/>
      </c>
      <c r="T3057">
        <f>IF(OR($R3057=0,NOT(ISNUMBER($J3057))),"",IFERROR(DATEDIF($J3057,DATE(FY,1,1),"y"),0))</f>
        <v/>
      </c>
      <c r="U3057" s="38">
        <f>IF(OR($R3057=0,NOT(ISNUMBER($I3057))),0,IF(YEAR($I3057)+IF($Q3057=1,RetAgeO,RetAgeE)=FY,MONTH($I3057),IF(YEAR($I3057)+IF($Q3057=1,RetAgeO,RetAgeE)&lt;FY,1,0)))</f>
        <v/>
      </c>
      <c r="V3057" s="38">
        <f>IF(OR($R3057=0,NOT(ISNUMBER($K3057))),0,IF(YEAR($K3057)=FY,MONTH($K3057),IF(YEAR($K3057)&lt;FY,1,0)))</f>
        <v/>
      </c>
      <c r="W3057" s="38">
        <f>IF($R3057=0,0,MIN(12,IF(AND(ISNUMBER($O3057),$O3057&gt;=1,$O3057&lt;=12),INT($O3057),12),IF(AND(RetireExit="Yes",$U3057&gt;0),$U3057,12),IF(AND(ContractExit="Yes",$V3057&gt;0),$V3057,12)))</f>
        <v/>
      </c>
      <c r="X3057" s="37">
        <f>IF(ISNUMBER($P3057),$P3057,IncPct)</f>
        <v/>
      </c>
      <c r="Y3057" s="39">
        <f>IF($W3057=0,0,MAX(0,MIN($W3057,IncMonth-1))+MAX(0,$W3057-IncMonth+1)*(1+$X3057))</f>
        <v/>
      </c>
      <c r="Z3057" s="40">
        <f>IF($C3057="",0,IFERROR(INDEX(Departments!$B$5:$B$54,MATCH($C3057,Departments!$A$5:$A$54,0)),0))</f>
        <v/>
      </c>
      <c r="AA3057" s="41">
        <f>N($L3057)*$Y3057</f>
        <v/>
      </c>
      <c r="AB3057" s="41">
        <f>N($M3057)*$Y3057</f>
        <v/>
      </c>
      <c r="AC3057" s="41">
        <f>$AA3057*$Z3057</f>
        <v/>
      </c>
      <c r="AD3057" s="41">
        <f>$AA3057*BonusMonths/12</f>
        <v/>
      </c>
      <c r="AE3057" s="41">
        <f>($AA3057+SI_Gross*$AB3057)*IF($Q3057=1,SI_O,SI_E)</f>
        <v/>
      </c>
      <c r="AF3057" s="41">
        <f>IF($Q3057=1,0,$AA3057*EOSB)</f>
        <v/>
      </c>
      <c r="AG3057" s="41">
        <f>$AN3057*$W3057</f>
        <v/>
      </c>
      <c r="AH3057" s="41">
        <f>SUM($AA3057:$AG3057)</f>
        <v/>
      </c>
      <c r="AI3057" s="41">
        <f>12*($AM3057+$AN3057)</f>
        <v/>
      </c>
      <c r="AJ3057" s="41">
        <f>$AM3057*((IncMonth-1)+(13-IncMonth)*(1+$X3057))+12*$AN3057</f>
        <v/>
      </c>
      <c r="AK3057" s="41">
        <f>IF($R3057=1,N($L3057)+N($M3057),0)</f>
        <v/>
      </c>
      <c r="AL3057">
        <f>IF($C3057="","",IF(N($L3057)&lt;=0,"Basic salary missing",IF(ISNA(MATCH($C3057,Departments!$A$5:$A$54,0)),"Department not on Departments sheet",IF(AND($I3057&lt;&gt;"",NOT(ISNUMBER($I3057))),"Date of birth is text, not a date",IF(AND($K3057&lt;&gt;"",NOT(ISNUMBER($K3057))),"Contract end is text, not a date","")))))</f>
        <v/>
      </c>
      <c r="AM3057" s="41">
        <f>IF($R3057=0,0,N($L3057)*(1+$Z3057+BonusMonths/12+IF($Q3057=1,0,EOSB))+N($M3057)+(N($L3057)+SI_Gross*N($M3057))*IF($Q3057=1,SI_O,SI_E))</f>
        <v/>
      </c>
      <c r="AN3057" s="41">
        <f>IF($R3057=0,0,(IF($Q3057=1,MedO,MedE+Ticket)+Training)/12)</f>
        <v/>
      </c>
    </row>
    <row r="3058">
      <c r="I3058" s="35" t="n"/>
      <c r="J3058" s="35" t="n"/>
      <c r="K3058" s="35" t="n"/>
      <c r="L3058" s="36" t="n"/>
      <c r="M3058" s="36" t="n"/>
      <c r="P3058" s="37" t="n"/>
      <c r="Q3058" s="38">
        <f>IF($C3058="",0,IF(OR(LOWER(TRIM($G3058))="omani",LOWER(TRIM($G3058))="oman",LOWER(TRIM($G3058))="om",LOWER(TRIM($G3058))="local"),1,0))</f>
        <v/>
      </c>
      <c r="R3058" s="38">
        <f>IF($C3058="",0,IF(OR(ISNUMBER(SEARCH("resign",$N3058)),ISNUMBER(SEARCH("terminat",$N3058)),ISNUMBER(SEARCH("inactive",$N3058)),ISNUMBER(SEARCH("vacan",$N3058)),ISNUMBER(SEARCH("deceased",$N3058)),ISNUMBER(SEARCH("separated",$N3058))),0,1))</f>
        <v/>
      </c>
      <c r="S3058">
        <f>IF(OR($R3058=0,NOT(ISNUMBER($I3058))),"",IFERROR(DATEDIF($I3058,DATE(FY,1,1),"y"),""))</f>
        <v/>
      </c>
      <c r="T3058">
        <f>IF(OR($R3058=0,NOT(ISNUMBER($J3058))),"",IFERROR(DATEDIF($J3058,DATE(FY,1,1),"y"),0))</f>
        <v/>
      </c>
      <c r="U3058" s="38">
        <f>IF(OR($R3058=0,NOT(ISNUMBER($I3058))),0,IF(YEAR($I3058)+IF($Q3058=1,RetAgeO,RetAgeE)=FY,MONTH($I3058),IF(YEAR($I3058)+IF($Q3058=1,RetAgeO,RetAgeE)&lt;FY,1,0)))</f>
        <v/>
      </c>
      <c r="V3058" s="38">
        <f>IF(OR($R3058=0,NOT(ISNUMBER($K3058))),0,IF(YEAR($K3058)=FY,MONTH($K3058),IF(YEAR($K3058)&lt;FY,1,0)))</f>
        <v/>
      </c>
      <c r="W3058" s="38">
        <f>IF($R3058=0,0,MIN(12,IF(AND(ISNUMBER($O3058),$O3058&gt;=1,$O3058&lt;=12),INT($O3058),12),IF(AND(RetireExit="Yes",$U3058&gt;0),$U3058,12),IF(AND(ContractExit="Yes",$V3058&gt;0),$V3058,12)))</f>
        <v/>
      </c>
      <c r="X3058" s="37">
        <f>IF(ISNUMBER($P3058),$P3058,IncPct)</f>
        <v/>
      </c>
      <c r="Y3058" s="39">
        <f>IF($W3058=0,0,MAX(0,MIN($W3058,IncMonth-1))+MAX(0,$W3058-IncMonth+1)*(1+$X3058))</f>
        <v/>
      </c>
      <c r="Z3058" s="40">
        <f>IF($C3058="",0,IFERROR(INDEX(Departments!$B$5:$B$54,MATCH($C3058,Departments!$A$5:$A$54,0)),0))</f>
        <v/>
      </c>
      <c r="AA3058" s="41">
        <f>N($L3058)*$Y3058</f>
        <v/>
      </c>
      <c r="AB3058" s="41">
        <f>N($M3058)*$Y3058</f>
        <v/>
      </c>
      <c r="AC3058" s="41">
        <f>$AA3058*$Z3058</f>
        <v/>
      </c>
      <c r="AD3058" s="41">
        <f>$AA3058*BonusMonths/12</f>
        <v/>
      </c>
      <c r="AE3058" s="41">
        <f>($AA3058+SI_Gross*$AB3058)*IF($Q3058=1,SI_O,SI_E)</f>
        <v/>
      </c>
      <c r="AF3058" s="41">
        <f>IF($Q3058=1,0,$AA3058*EOSB)</f>
        <v/>
      </c>
      <c r="AG3058" s="41">
        <f>$AN3058*$W3058</f>
        <v/>
      </c>
      <c r="AH3058" s="41">
        <f>SUM($AA3058:$AG3058)</f>
        <v/>
      </c>
      <c r="AI3058" s="41">
        <f>12*($AM3058+$AN3058)</f>
        <v/>
      </c>
      <c r="AJ3058" s="41">
        <f>$AM3058*((IncMonth-1)+(13-IncMonth)*(1+$X3058))+12*$AN3058</f>
        <v/>
      </c>
      <c r="AK3058" s="41">
        <f>IF($R3058=1,N($L3058)+N($M3058),0)</f>
        <v/>
      </c>
      <c r="AL3058">
        <f>IF($C3058="","",IF(N($L3058)&lt;=0,"Basic salary missing",IF(ISNA(MATCH($C3058,Departments!$A$5:$A$54,0)),"Department not on Departments sheet",IF(AND($I3058&lt;&gt;"",NOT(ISNUMBER($I3058))),"Date of birth is text, not a date",IF(AND($K3058&lt;&gt;"",NOT(ISNUMBER($K3058))),"Contract end is text, not a date","")))))</f>
        <v/>
      </c>
      <c r="AM3058" s="41">
        <f>IF($R3058=0,0,N($L3058)*(1+$Z3058+BonusMonths/12+IF($Q3058=1,0,EOSB))+N($M3058)+(N($L3058)+SI_Gross*N($M3058))*IF($Q3058=1,SI_O,SI_E))</f>
        <v/>
      </c>
      <c r="AN3058" s="41">
        <f>IF($R3058=0,0,(IF($Q3058=1,MedO,MedE+Ticket)+Training)/12)</f>
        <v/>
      </c>
    </row>
    <row r="3059">
      <c r="I3059" s="35" t="n"/>
      <c r="J3059" s="35" t="n"/>
      <c r="K3059" s="35" t="n"/>
      <c r="L3059" s="36" t="n"/>
      <c r="M3059" s="36" t="n"/>
      <c r="P3059" s="37" t="n"/>
      <c r="Q3059" s="38">
        <f>IF($C3059="",0,IF(OR(LOWER(TRIM($G3059))="omani",LOWER(TRIM($G3059))="oman",LOWER(TRIM($G3059))="om",LOWER(TRIM($G3059))="local"),1,0))</f>
        <v/>
      </c>
      <c r="R3059" s="38">
        <f>IF($C3059="",0,IF(OR(ISNUMBER(SEARCH("resign",$N3059)),ISNUMBER(SEARCH("terminat",$N3059)),ISNUMBER(SEARCH("inactive",$N3059)),ISNUMBER(SEARCH("vacan",$N3059)),ISNUMBER(SEARCH("deceased",$N3059)),ISNUMBER(SEARCH("separated",$N3059))),0,1))</f>
        <v/>
      </c>
      <c r="S3059">
        <f>IF(OR($R3059=0,NOT(ISNUMBER($I3059))),"",IFERROR(DATEDIF($I3059,DATE(FY,1,1),"y"),""))</f>
        <v/>
      </c>
      <c r="T3059">
        <f>IF(OR($R3059=0,NOT(ISNUMBER($J3059))),"",IFERROR(DATEDIF($J3059,DATE(FY,1,1),"y"),0))</f>
        <v/>
      </c>
      <c r="U3059" s="38">
        <f>IF(OR($R3059=0,NOT(ISNUMBER($I3059))),0,IF(YEAR($I3059)+IF($Q3059=1,RetAgeO,RetAgeE)=FY,MONTH($I3059),IF(YEAR($I3059)+IF($Q3059=1,RetAgeO,RetAgeE)&lt;FY,1,0)))</f>
        <v/>
      </c>
      <c r="V3059" s="38">
        <f>IF(OR($R3059=0,NOT(ISNUMBER($K3059))),0,IF(YEAR($K3059)=FY,MONTH($K3059),IF(YEAR($K3059)&lt;FY,1,0)))</f>
        <v/>
      </c>
      <c r="W3059" s="38">
        <f>IF($R3059=0,0,MIN(12,IF(AND(ISNUMBER($O3059),$O3059&gt;=1,$O3059&lt;=12),INT($O3059),12),IF(AND(RetireExit="Yes",$U3059&gt;0),$U3059,12),IF(AND(ContractExit="Yes",$V3059&gt;0),$V3059,12)))</f>
        <v/>
      </c>
      <c r="X3059" s="37">
        <f>IF(ISNUMBER($P3059),$P3059,IncPct)</f>
        <v/>
      </c>
      <c r="Y3059" s="39">
        <f>IF($W3059=0,0,MAX(0,MIN($W3059,IncMonth-1))+MAX(0,$W3059-IncMonth+1)*(1+$X3059))</f>
        <v/>
      </c>
      <c r="Z3059" s="40">
        <f>IF($C3059="",0,IFERROR(INDEX(Departments!$B$5:$B$54,MATCH($C3059,Departments!$A$5:$A$54,0)),0))</f>
        <v/>
      </c>
      <c r="AA3059" s="41">
        <f>N($L3059)*$Y3059</f>
        <v/>
      </c>
      <c r="AB3059" s="41">
        <f>N($M3059)*$Y3059</f>
        <v/>
      </c>
      <c r="AC3059" s="41">
        <f>$AA3059*$Z3059</f>
        <v/>
      </c>
      <c r="AD3059" s="41">
        <f>$AA3059*BonusMonths/12</f>
        <v/>
      </c>
      <c r="AE3059" s="41">
        <f>($AA3059+SI_Gross*$AB3059)*IF($Q3059=1,SI_O,SI_E)</f>
        <v/>
      </c>
      <c r="AF3059" s="41">
        <f>IF($Q3059=1,0,$AA3059*EOSB)</f>
        <v/>
      </c>
      <c r="AG3059" s="41">
        <f>$AN3059*$W3059</f>
        <v/>
      </c>
      <c r="AH3059" s="41">
        <f>SUM($AA3059:$AG3059)</f>
        <v/>
      </c>
      <c r="AI3059" s="41">
        <f>12*($AM3059+$AN3059)</f>
        <v/>
      </c>
      <c r="AJ3059" s="41">
        <f>$AM3059*((IncMonth-1)+(13-IncMonth)*(1+$X3059))+12*$AN3059</f>
        <v/>
      </c>
      <c r="AK3059" s="41">
        <f>IF($R3059=1,N($L3059)+N($M3059),0)</f>
        <v/>
      </c>
      <c r="AL3059">
        <f>IF($C3059="","",IF(N($L3059)&lt;=0,"Basic salary missing",IF(ISNA(MATCH($C3059,Departments!$A$5:$A$54,0)),"Department not on Departments sheet",IF(AND($I3059&lt;&gt;"",NOT(ISNUMBER($I3059))),"Date of birth is text, not a date",IF(AND($K3059&lt;&gt;"",NOT(ISNUMBER($K3059))),"Contract end is text, not a date","")))))</f>
        <v/>
      </c>
      <c r="AM3059" s="41">
        <f>IF($R3059=0,0,N($L3059)*(1+$Z3059+BonusMonths/12+IF($Q3059=1,0,EOSB))+N($M3059)+(N($L3059)+SI_Gross*N($M3059))*IF($Q3059=1,SI_O,SI_E))</f>
        <v/>
      </c>
      <c r="AN3059" s="41">
        <f>IF($R3059=0,0,(IF($Q3059=1,MedO,MedE+Ticket)+Training)/12)</f>
        <v/>
      </c>
    </row>
    <row r="3060">
      <c r="I3060" s="35" t="n"/>
      <c r="J3060" s="35" t="n"/>
      <c r="K3060" s="35" t="n"/>
      <c r="L3060" s="36" t="n"/>
      <c r="M3060" s="36" t="n"/>
      <c r="P3060" s="37" t="n"/>
      <c r="Q3060" s="38">
        <f>IF($C3060="",0,IF(OR(LOWER(TRIM($G3060))="omani",LOWER(TRIM($G3060))="oman",LOWER(TRIM($G3060))="om",LOWER(TRIM($G3060))="local"),1,0))</f>
        <v/>
      </c>
      <c r="R3060" s="38">
        <f>IF($C3060="",0,IF(OR(ISNUMBER(SEARCH("resign",$N3060)),ISNUMBER(SEARCH("terminat",$N3060)),ISNUMBER(SEARCH("inactive",$N3060)),ISNUMBER(SEARCH("vacan",$N3060)),ISNUMBER(SEARCH("deceased",$N3060)),ISNUMBER(SEARCH("separated",$N3060))),0,1))</f>
        <v/>
      </c>
      <c r="S3060">
        <f>IF(OR($R3060=0,NOT(ISNUMBER($I3060))),"",IFERROR(DATEDIF($I3060,DATE(FY,1,1),"y"),""))</f>
        <v/>
      </c>
      <c r="T3060">
        <f>IF(OR($R3060=0,NOT(ISNUMBER($J3060))),"",IFERROR(DATEDIF($J3060,DATE(FY,1,1),"y"),0))</f>
        <v/>
      </c>
      <c r="U3060" s="38">
        <f>IF(OR($R3060=0,NOT(ISNUMBER($I3060))),0,IF(YEAR($I3060)+IF($Q3060=1,RetAgeO,RetAgeE)=FY,MONTH($I3060),IF(YEAR($I3060)+IF($Q3060=1,RetAgeO,RetAgeE)&lt;FY,1,0)))</f>
        <v/>
      </c>
      <c r="V3060" s="38">
        <f>IF(OR($R3060=0,NOT(ISNUMBER($K3060))),0,IF(YEAR($K3060)=FY,MONTH($K3060),IF(YEAR($K3060)&lt;FY,1,0)))</f>
        <v/>
      </c>
      <c r="W3060" s="38">
        <f>IF($R3060=0,0,MIN(12,IF(AND(ISNUMBER($O3060),$O3060&gt;=1,$O3060&lt;=12),INT($O3060),12),IF(AND(RetireExit="Yes",$U3060&gt;0),$U3060,12),IF(AND(ContractExit="Yes",$V3060&gt;0),$V3060,12)))</f>
        <v/>
      </c>
      <c r="X3060" s="37">
        <f>IF(ISNUMBER($P3060),$P3060,IncPct)</f>
        <v/>
      </c>
      <c r="Y3060" s="39">
        <f>IF($W3060=0,0,MAX(0,MIN($W3060,IncMonth-1))+MAX(0,$W3060-IncMonth+1)*(1+$X3060))</f>
        <v/>
      </c>
      <c r="Z3060" s="40">
        <f>IF($C3060="",0,IFERROR(INDEX(Departments!$B$5:$B$54,MATCH($C3060,Departments!$A$5:$A$54,0)),0))</f>
        <v/>
      </c>
      <c r="AA3060" s="41">
        <f>N($L3060)*$Y3060</f>
        <v/>
      </c>
      <c r="AB3060" s="41">
        <f>N($M3060)*$Y3060</f>
        <v/>
      </c>
      <c r="AC3060" s="41">
        <f>$AA3060*$Z3060</f>
        <v/>
      </c>
      <c r="AD3060" s="41">
        <f>$AA3060*BonusMonths/12</f>
        <v/>
      </c>
      <c r="AE3060" s="41">
        <f>($AA3060+SI_Gross*$AB3060)*IF($Q3060=1,SI_O,SI_E)</f>
        <v/>
      </c>
      <c r="AF3060" s="41">
        <f>IF($Q3060=1,0,$AA3060*EOSB)</f>
        <v/>
      </c>
      <c r="AG3060" s="41">
        <f>$AN3060*$W3060</f>
        <v/>
      </c>
      <c r="AH3060" s="41">
        <f>SUM($AA3060:$AG3060)</f>
        <v/>
      </c>
      <c r="AI3060" s="41">
        <f>12*($AM3060+$AN3060)</f>
        <v/>
      </c>
      <c r="AJ3060" s="41">
        <f>$AM3060*((IncMonth-1)+(13-IncMonth)*(1+$X3060))+12*$AN3060</f>
        <v/>
      </c>
      <c r="AK3060" s="41">
        <f>IF($R3060=1,N($L3060)+N($M3060),0)</f>
        <v/>
      </c>
      <c r="AL3060">
        <f>IF($C3060="","",IF(N($L3060)&lt;=0,"Basic salary missing",IF(ISNA(MATCH($C3060,Departments!$A$5:$A$54,0)),"Department not on Departments sheet",IF(AND($I3060&lt;&gt;"",NOT(ISNUMBER($I3060))),"Date of birth is text, not a date",IF(AND($K3060&lt;&gt;"",NOT(ISNUMBER($K3060))),"Contract end is text, not a date","")))))</f>
        <v/>
      </c>
      <c r="AM3060" s="41">
        <f>IF($R3060=0,0,N($L3060)*(1+$Z3060+BonusMonths/12+IF($Q3060=1,0,EOSB))+N($M3060)+(N($L3060)+SI_Gross*N($M3060))*IF($Q3060=1,SI_O,SI_E))</f>
        <v/>
      </c>
      <c r="AN3060" s="41">
        <f>IF($R3060=0,0,(IF($Q3060=1,MedO,MedE+Ticket)+Training)/12)</f>
        <v/>
      </c>
    </row>
    <row r="3061">
      <c r="I3061" s="35" t="n"/>
      <c r="J3061" s="35" t="n"/>
      <c r="K3061" s="35" t="n"/>
      <c r="L3061" s="36" t="n"/>
      <c r="M3061" s="36" t="n"/>
      <c r="P3061" s="37" t="n"/>
      <c r="Q3061" s="38">
        <f>IF($C3061="",0,IF(OR(LOWER(TRIM($G3061))="omani",LOWER(TRIM($G3061))="oman",LOWER(TRIM($G3061))="om",LOWER(TRIM($G3061))="local"),1,0))</f>
        <v/>
      </c>
      <c r="R3061" s="38">
        <f>IF($C3061="",0,IF(OR(ISNUMBER(SEARCH("resign",$N3061)),ISNUMBER(SEARCH("terminat",$N3061)),ISNUMBER(SEARCH("inactive",$N3061)),ISNUMBER(SEARCH("vacan",$N3061)),ISNUMBER(SEARCH("deceased",$N3061)),ISNUMBER(SEARCH("separated",$N3061))),0,1))</f>
        <v/>
      </c>
      <c r="S3061">
        <f>IF(OR($R3061=0,NOT(ISNUMBER($I3061))),"",IFERROR(DATEDIF($I3061,DATE(FY,1,1),"y"),""))</f>
        <v/>
      </c>
      <c r="T3061">
        <f>IF(OR($R3061=0,NOT(ISNUMBER($J3061))),"",IFERROR(DATEDIF($J3061,DATE(FY,1,1),"y"),0))</f>
        <v/>
      </c>
      <c r="U3061" s="38">
        <f>IF(OR($R3061=0,NOT(ISNUMBER($I3061))),0,IF(YEAR($I3061)+IF($Q3061=1,RetAgeO,RetAgeE)=FY,MONTH($I3061),IF(YEAR($I3061)+IF($Q3061=1,RetAgeO,RetAgeE)&lt;FY,1,0)))</f>
        <v/>
      </c>
      <c r="V3061" s="38">
        <f>IF(OR($R3061=0,NOT(ISNUMBER($K3061))),0,IF(YEAR($K3061)=FY,MONTH($K3061),IF(YEAR($K3061)&lt;FY,1,0)))</f>
        <v/>
      </c>
      <c r="W3061" s="38">
        <f>IF($R3061=0,0,MIN(12,IF(AND(ISNUMBER($O3061),$O3061&gt;=1,$O3061&lt;=12),INT($O3061),12),IF(AND(RetireExit="Yes",$U3061&gt;0),$U3061,12),IF(AND(ContractExit="Yes",$V3061&gt;0),$V3061,12)))</f>
        <v/>
      </c>
      <c r="X3061" s="37">
        <f>IF(ISNUMBER($P3061),$P3061,IncPct)</f>
        <v/>
      </c>
      <c r="Y3061" s="39">
        <f>IF($W3061=0,0,MAX(0,MIN($W3061,IncMonth-1))+MAX(0,$W3061-IncMonth+1)*(1+$X3061))</f>
        <v/>
      </c>
      <c r="Z3061" s="40">
        <f>IF($C3061="",0,IFERROR(INDEX(Departments!$B$5:$B$54,MATCH($C3061,Departments!$A$5:$A$54,0)),0))</f>
        <v/>
      </c>
      <c r="AA3061" s="41">
        <f>N($L3061)*$Y3061</f>
        <v/>
      </c>
      <c r="AB3061" s="41">
        <f>N($M3061)*$Y3061</f>
        <v/>
      </c>
      <c r="AC3061" s="41">
        <f>$AA3061*$Z3061</f>
        <v/>
      </c>
      <c r="AD3061" s="41">
        <f>$AA3061*BonusMonths/12</f>
        <v/>
      </c>
      <c r="AE3061" s="41">
        <f>($AA3061+SI_Gross*$AB3061)*IF($Q3061=1,SI_O,SI_E)</f>
        <v/>
      </c>
      <c r="AF3061" s="41">
        <f>IF($Q3061=1,0,$AA3061*EOSB)</f>
        <v/>
      </c>
      <c r="AG3061" s="41">
        <f>$AN3061*$W3061</f>
        <v/>
      </c>
      <c r="AH3061" s="41">
        <f>SUM($AA3061:$AG3061)</f>
        <v/>
      </c>
      <c r="AI3061" s="41">
        <f>12*($AM3061+$AN3061)</f>
        <v/>
      </c>
      <c r="AJ3061" s="41">
        <f>$AM3061*((IncMonth-1)+(13-IncMonth)*(1+$X3061))+12*$AN3061</f>
        <v/>
      </c>
      <c r="AK3061" s="41">
        <f>IF($R3061=1,N($L3061)+N($M3061),0)</f>
        <v/>
      </c>
      <c r="AL3061">
        <f>IF($C3061="","",IF(N($L3061)&lt;=0,"Basic salary missing",IF(ISNA(MATCH($C3061,Departments!$A$5:$A$54,0)),"Department not on Departments sheet",IF(AND($I3061&lt;&gt;"",NOT(ISNUMBER($I3061))),"Date of birth is text, not a date",IF(AND($K3061&lt;&gt;"",NOT(ISNUMBER($K3061))),"Contract end is text, not a date","")))))</f>
        <v/>
      </c>
      <c r="AM3061" s="41">
        <f>IF($R3061=0,0,N($L3061)*(1+$Z3061+BonusMonths/12+IF($Q3061=1,0,EOSB))+N($M3061)+(N($L3061)+SI_Gross*N($M3061))*IF($Q3061=1,SI_O,SI_E))</f>
        <v/>
      </c>
      <c r="AN3061" s="41">
        <f>IF($R3061=0,0,(IF($Q3061=1,MedO,MedE+Ticket)+Training)/12)</f>
        <v/>
      </c>
    </row>
    <row r="3062">
      <c r="I3062" s="35" t="n"/>
      <c r="J3062" s="35" t="n"/>
      <c r="K3062" s="35" t="n"/>
      <c r="L3062" s="36" t="n"/>
      <c r="M3062" s="36" t="n"/>
      <c r="P3062" s="37" t="n"/>
      <c r="Q3062" s="38">
        <f>IF($C3062="",0,IF(OR(LOWER(TRIM($G3062))="omani",LOWER(TRIM($G3062))="oman",LOWER(TRIM($G3062))="om",LOWER(TRIM($G3062))="local"),1,0))</f>
        <v/>
      </c>
      <c r="R3062" s="38">
        <f>IF($C3062="",0,IF(OR(ISNUMBER(SEARCH("resign",$N3062)),ISNUMBER(SEARCH("terminat",$N3062)),ISNUMBER(SEARCH("inactive",$N3062)),ISNUMBER(SEARCH("vacan",$N3062)),ISNUMBER(SEARCH("deceased",$N3062)),ISNUMBER(SEARCH("separated",$N3062))),0,1))</f>
        <v/>
      </c>
      <c r="S3062">
        <f>IF(OR($R3062=0,NOT(ISNUMBER($I3062))),"",IFERROR(DATEDIF($I3062,DATE(FY,1,1),"y"),""))</f>
        <v/>
      </c>
      <c r="T3062">
        <f>IF(OR($R3062=0,NOT(ISNUMBER($J3062))),"",IFERROR(DATEDIF($J3062,DATE(FY,1,1),"y"),0))</f>
        <v/>
      </c>
      <c r="U3062" s="38">
        <f>IF(OR($R3062=0,NOT(ISNUMBER($I3062))),0,IF(YEAR($I3062)+IF($Q3062=1,RetAgeO,RetAgeE)=FY,MONTH($I3062),IF(YEAR($I3062)+IF($Q3062=1,RetAgeO,RetAgeE)&lt;FY,1,0)))</f>
        <v/>
      </c>
      <c r="V3062" s="38">
        <f>IF(OR($R3062=0,NOT(ISNUMBER($K3062))),0,IF(YEAR($K3062)=FY,MONTH($K3062),IF(YEAR($K3062)&lt;FY,1,0)))</f>
        <v/>
      </c>
      <c r="W3062" s="38">
        <f>IF($R3062=0,0,MIN(12,IF(AND(ISNUMBER($O3062),$O3062&gt;=1,$O3062&lt;=12),INT($O3062),12),IF(AND(RetireExit="Yes",$U3062&gt;0),$U3062,12),IF(AND(ContractExit="Yes",$V3062&gt;0),$V3062,12)))</f>
        <v/>
      </c>
      <c r="X3062" s="37">
        <f>IF(ISNUMBER($P3062),$P3062,IncPct)</f>
        <v/>
      </c>
      <c r="Y3062" s="39">
        <f>IF($W3062=0,0,MAX(0,MIN($W3062,IncMonth-1))+MAX(0,$W3062-IncMonth+1)*(1+$X3062))</f>
        <v/>
      </c>
      <c r="Z3062" s="40">
        <f>IF($C3062="",0,IFERROR(INDEX(Departments!$B$5:$B$54,MATCH($C3062,Departments!$A$5:$A$54,0)),0))</f>
        <v/>
      </c>
      <c r="AA3062" s="41">
        <f>N($L3062)*$Y3062</f>
        <v/>
      </c>
      <c r="AB3062" s="41">
        <f>N($M3062)*$Y3062</f>
        <v/>
      </c>
      <c r="AC3062" s="41">
        <f>$AA3062*$Z3062</f>
        <v/>
      </c>
      <c r="AD3062" s="41">
        <f>$AA3062*BonusMonths/12</f>
        <v/>
      </c>
      <c r="AE3062" s="41">
        <f>($AA3062+SI_Gross*$AB3062)*IF($Q3062=1,SI_O,SI_E)</f>
        <v/>
      </c>
      <c r="AF3062" s="41">
        <f>IF($Q3062=1,0,$AA3062*EOSB)</f>
        <v/>
      </c>
      <c r="AG3062" s="41">
        <f>$AN3062*$W3062</f>
        <v/>
      </c>
      <c r="AH3062" s="41">
        <f>SUM($AA3062:$AG3062)</f>
        <v/>
      </c>
      <c r="AI3062" s="41">
        <f>12*($AM3062+$AN3062)</f>
        <v/>
      </c>
      <c r="AJ3062" s="41">
        <f>$AM3062*((IncMonth-1)+(13-IncMonth)*(1+$X3062))+12*$AN3062</f>
        <v/>
      </c>
      <c r="AK3062" s="41">
        <f>IF($R3062=1,N($L3062)+N($M3062),0)</f>
        <v/>
      </c>
      <c r="AL3062">
        <f>IF($C3062="","",IF(N($L3062)&lt;=0,"Basic salary missing",IF(ISNA(MATCH($C3062,Departments!$A$5:$A$54,0)),"Department not on Departments sheet",IF(AND($I3062&lt;&gt;"",NOT(ISNUMBER($I3062))),"Date of birth is text, not a date",IF(AND($K3062&lt;&gt;"",NOT(ISNUMBER($K3062))),"Contract end is text, not a date","")))))</f>
        <v/>
      </c>
      <c r="AM3062" s="41">
        <f>IF($R3062=0,0,N($L3062)*(1+$Z3062+BonusMonths/12+IF($Q3062=1,0,EOSB))+N($M3062)+(N($L3062)+SI_Gross*N($M3062))*IF($Q3062=1,SI_O,SI_E))</f>
        <v/>
      </c>
      <c r="AN3062" s="41">
        <f>IF($R3062=0,0,(IF($Q3062=1,MedO,MedE+Ticket)+Training)/12)</f>
        <v/>
      </c>
    </row>
    <row r="3063">
      <c r="I3063" s="35" t="n"/>
      <c r="J3063" s="35" t="n"/>
      <c r="K3063" s="35" t="n"/>
      <c r="L3063" s="36" t="n"/>
      <c r="M3063" s="36" t="n"/>
      <c r="P3063" s="37" t="n"/>
      <c r="Q3063" s="38">
        <f>IF($C3063="",0,IF(OR(LOWER(TRIM($G3063))="omani",LOWER(TRIM($G3063))="oman",LOWER(TRIM($G3063))="om",LOWER(TRIM($G3063))="local"),1,0))</f>
        <v/>
      </c>
      <c r="R3063" s="38">
        <f>IF($C3063="",0,IF(OR(ISNUMBER(SEARCH("resign",$N3063)),ISNUMBER(SEARCH("terminat",$N3063)),ISNUMBER(SEARCH("inactive",$N3063)),ISNUMBER(SEARCH("vacan",$N3063)),ISNUMBER(SEARCH("deceased",$N3063)),ISNUMBER(SEARCH("separated",$N3063))),0,1))</f>
        <v/>
      </c>
      <c r="S3063">
        <f>IF(OR($R3063=0,NOT(ISNUMBER($I3063))),"",IFERROR(DATEDIF($I3063,DATE(FY,1,1),"y"),""))</f>
        <v/>
      </c>
      <c r="T3063">
        <f>IF(OR($R3063=0,NOT(ISNUMBER($J3063))),"",IFERROR(DATEDIF($J3063,DATE(FY,1,1),"y"),0))</f>
        <v/>
      </c>
      <c r="U3063" s="38">
        <f>IF(OR($R3063=0,NOT(ISNUMBER($I3063))),0,IF(YEAR($I3063)+IF($Q3063=1,RetAgeO,RetAgeE)=FY,MONTH($I3063),IF(YEAR($I3063)+IF($Q3063=1,RetAgeO,RetAgeE)&lt;FY,1,0)))</f>
        <v/>
      </c>
      <c r="V3063" s="38">
        <f>IF(OR($R3063=0,NOT(ISNUMBER($K3063))),0,IF(YEAR($K3063)=FY,MONTH($K3063),IF(YEAR($K3063)&lt;FY,1,0)))</f>
        <v/>
      </c>
      <c r="W3063" s="38">
        <f>IF($R3063=0,0,MIN(12,IF(AND(ISNUMBER($O3063),$O3063&gt;=1,$O3063&lt;=12),INT($O3063),12),IF(AND(RetireExit="Yes",$U3063&gt;0),$U3063,12),IF(AND(ContractExit="Yes",$V3063&gt;0),$V3063,12)))</f>
        <v/>
      </c>
      <c r="X3063" s="37">
        <f>IF(ISNUMBER($P3063),$P3063,IncPct)</f>
        <v/>
      </c>
      <c r="Y3063" s="39">
        <f>IF($W3063=0,0,MAX(0,MIN($W3063,IncMonth-1))+MAX(0,$W3063-IncMonth+1)*(1+$X3063))</f>
        <v/>
      </c>
      <c r="Z3063" s="40">
        <f>IF($C3063="",0,IFERROR(INDEX(Departments!$B$5:$B$54,MATCH($C3063,Departments!$A$5:$A$54,0)),0))</f>
        <v/>
      </c>
      <c r="AA3063" s="41">
        <f>N($L3063)*$Y3063</f>
        <v/>
      </c>
      <c r="AB3063" s="41">
        <f>N($M3063)*$Y3063</f>
        <v/>
      </c>
      <c r="AC3063" s="41">
        <f>$AA3063*$Z3063</f>
        <v/>
      </c>
      <c r="AD3063" s="41">
        <f>$AA3063*BonusMonths/12</f>
        <v/>
      </c>
      <c r="AE3063" s="41">
        <f>($AA3063+SI_Gross*$AB3063)*IF($Q3063=1,SI_O,SI_E)</f>
        <v/>
      </c>
      <c r="AF3063" s="41">
        <f>IF($Q3063=1,0,$AA3063*EOSB)</f>
        <v/>
      </c>
      <c r="AG3063" s="41">
        <f>$AN3063*$W3063</f>
        <v/>
      </c>
      <c r="AH3063" s="41">
        <f>SUM($AA3063:$AG3063)</f>
        <v/>
      </c>
      <c r="AI3063" s="41">
        <f>12*($AM3063+$AN3063)</f>
        <v/>
      </c>
      <c r="AJ3063" s="41">
        <f>$AM3063*((IncMonth-1)+(13-IncMonth)*(1+$X3063))+12*$AN3063</f>
        <v/>
      </c>
      <c r="AK3063" s="41">
        <f>IF($R3063=1,N($L3063)+N($M3063),0)</f>
        <v/>
      </c>
      <c r="AL3063">
        <f>IF($C3063="","",IF(N($L3063)&lt;=0,"Basic salary missing",IF(ISNA(MATCH($C3063,Departments!$A$5:$A$54,0)),"Department not on Departments sheet",IF(AND($I3063&lt;&gt;"",NOT(ISNUMBER($I3063))),"Date of birth is text, not a date",IF(AND($K3063&lt;&gt;"",NOT(ISNUMBER($K3063))),"Contract end is text, not a date","")))))</f>
        <v/>
      </c>
      <c r="AM3063" s="41">
        <f>IF($R3063=0,0,N($L3063)*(1+$Z3063+BonusMonths/12+IF($Q3063=1,0,EOSB))+N($M3063)+(N($L3063)+SI_Gross*N($M3063))*IF($Q3063=1,SI_O,SI_E))</f>
        <v/>
      </c>
      <c r="AN3063" s="41">
        <f>IF($R3063=0,0,(IF($Q3063=1,MedO,MedE+Ticket)+Training)/12)</f>
        <v/>
      </c>
    </row>
    <row r="3064">
      <c r="I3064" s="35" t="n"/>
      <c r="J3064" s="35" t="n"/>
      <c r="K3064" s="35" t="n"/>
      <c r="L3064" s="36" t="n"/>
      <c r="M3064" s="36" t="n"/>
      <c r="P3064" s="37" t="n"/>
      <c r="Q3064" s="38">
        <f>IF($C3064="",0,IF(OR(LOWER(TRIM($G3064))="omani",LOWER(TRIM($G3064))="oman",LOWER(TRIM($G3064))="om",LOWER(TRIM($G3064))="local"),1,0))</f>
        <v/>
      </c>
      <c r="R3064" s="38">
        <f>IF($C3064="",0,IF(OR(ISNUMBER(SEARCH("resign",$N3064)),ISNUMBER(SEARCH("terminat",$N3064)),ISNUMBER(SEARCH("inactive",$N3064)),ISNUMBER(SEARCH("vacan",$N3064)),ISNUMBER(SEARCH("deceased",$N3064)),ISNUMBER(SEARCH("separated",$N3064))),0,1))</f>
        <v/>
      </c>
      <c r="S3064">
        <f>IF(OR($R3064=0,NOT(ISNUMBER($I3064))),"",IFERROR(DATEDIF($I3064,DATE(FY,1,1),"y"),""))</f>
        <v/>
      </c>
      <c r="T3064">
        <f>IF(OR($R3064=0,NOT(ISNUMBER($J3064))),"",IFERROR(DATEDIF($J3064,DATE(FY,1,1),"y"),0))</f>
        <v/>
      </c>
      <c r="U3064" s="38">
        <f>IF(OR($R3064=0,NOT(ISNUMBER($I3064))),0,IF(YEAR($I3064)+IF($Q3064=1,RetAgeO,RetAgeE)=FY,MONTH($I3064),IF(YEAR($I3064)+IF($Q3064=1,RetAgeO,RetAgeE)&lt;FY,1,0)))</f>
        <v/>
      </c>
      <c r="V3064" s="38">
        <f>IF(OR($R3064=0,NOT(ISNUMBER($K3064))),0,IF(YEAR($K3064)=FY,MONTH($K3064),IF(YEAR($K3064)&lt;FY,1,0)))</f>
        <v/>
      </c>
      <c r="W3064" s="38">
        <f>IF($R3064=0,0,MIN(12,IF(AND(ISNUMBER($O3064),$O3064&gt;=1,$O3064&lt;=12),INT($O3064),12),IF(AND(RetireExit="Yes",$U3064&gt;0),$U3064,12),IF(AND(ContractExit="Yes",$V3064&gt;0),$V3064,12)))</f>
        <v/>
      </c>
      <c r="X3064" s="37">
        <f>IF(ISNUMBER($P3064),$P3064,IncPct)</f>
        <v/>
      </c>
      <c r="Y3064" s="39">
        <f>IF($W3064=0,0,MAX(0,MIN($W3064,IncMonth-1))+MAX(0,$W3064-IncMonth+1)*(1+$X3064))</f>
        <v/>
      </c>
      <c r="Z3064" s="40">
        <f>IF($C3064="",0,IFERROR(INDEX(Departments!$B$5:$B$54,MATCH($C3064,Departments!$A$5:$A$54,0)),0))</f>
        <v/>
      </c>
      <c r="AA3064" s="41">
        <f>N($L3064)*$Y3064</f>
        <v/>
      </c>
      <c r="AB3064" s="41">
        <f>N($M3064)*$Y3064</f>
        <v/>
      </c>
      <c r="AC3064" s="41">
        <f>$AA3064*$Z3064</f>
        <v/>
      </c>
      <c r="AD3064" s="41">
        <f>$AA3064*BonusMonths/12</f>
        <v/>
      </c>
      <c r="AE3064" s="41">
        <f>($AA3064+SI_Gross*$AB3064)*IF($Q3064=1,SI_O,SI_E)</f>
        <v/>
      </c>
      <c r="AF3064" s="41">
        <f>IF($Q3064=1,0,$AA3064*EOSB)</f>
        <v/>
      </c>
      <c r="AG3064" s="41">
        <f>$AN3064*$W3064</f>
        <v/>
      </c>
      <c r="AH3064" s="41">
        <f>SUM($AA3064:$AG3064)</f>
        <v/>
      </c>
      <c r="AI3064" s="41">
        <f>12*($AM3064+$AN3064)</f>
        <v/>
      </c>
      <c r="AJ3064" s="41">
        <f>$AM3064*((IncMonth-1)+(13-IncMonth)*(1+$X3064))+12*$AN3064</f>
        <v/>
      </c>
      <c r="AK3064" s="41">
        <f>IF($R3064=1,N($L3064)+N($M3064),0)</f>
        <v/>
      </c>
      <c r="AL3064">
        <f>IF($C3064="","",IF(N($L3064)&lt;=0,"Basic salary missing",IF(ISNA(MATCH($C3064,Departments!$A$5:$A$54,0)),"Department not on Departments sheet",IF(AND($I3064&lt;&gt;"",NOT(ISNUMBER($I3064))),"Date of birth is text, not a date",IF(AND($K3064&lt;&gt;"",NOT(ISNUMBER($K3064))),"Contract end is text, not a date","")))))</f>
        <v/>
      </c>
      <c r="AM3064" s="41">
        <f>IF($R3064=0,0,N($L3064)*(1+$Z3064+BonusMonths/12+IF($Q3064=1,0,EOSB))+N($M3064)+(N($L3064)+SI_Gross*N($M3064))*IF($Q3064=1,SI_O,SI_E))</f>
        <v/>
      </c>
      <c r="AN3064" s="41">
        <f>IF($R3064=0,0,(IF($Q3064=1,MedO,MedE+Ticket)+Training)/12)</f>
        <v/>
      </c>
    </row>
    <row r="3065">
      <c r="I3065" s="35" t="n"/>
      <c r="J3065" s="35" t="n"/>
      <c r="K3065" s="35" t="n"/>
      <c r="L3065" s="36" t="n"/>
      <c r="M3065" s="36" t="n"/>
      <c r="P3065" s="37" t="n"/>
      <c r="Q3065" s="38">
        <f>IF($C3065="",0,IF(OR(LOWER(TRIM($G3065))="omani",LOWER(TRIM($G3065))="oman",LOWER(TRIM($G3065))="om",LOWER(TRIM($G3065))="local"),1,0))</f>
        <v/>
      </c>
      <c r="R3065" s="38">
        <f>IF($C3065="",0,IF(OR(ISNUMBER(SEARCH("resign",$N3065)),ISNUMBER(SEARCH("terminat",$N3065)),ISNUMBER(SEARCH("inactive",$N3065)),ISNUMBER(SEARCH("vacan",$N3065)),ISNUMBER(SEARCH("deceased",$N3065)),ISNUMBER(SEARCH("separated",$N3065))),0,1))</f>
        <v/>
      </c>
      <c r="S3065">
        <f>IF(OR($R3065=0,NOT(ISNUMBER($I3065))),"",IFERROR(DATEDIF($I3065,DATE(FY,1,1),"y"),""))</f>
        <v/>
      </c>
      <c r="T3065">
        <f>IF(OR($R3065=0,NOT(ISNUMBER($J3065))),"",IFERROR(DATEDIF($J3065,DATE(FY,1,1),"y"),0))</f>
        <v/>
      </c>
      <c r="U3065" s="38">
        <f>IF(OR($R3065=0,NOT(ISNUMBER($I3065))),0,IF(YEAR($I3065)+IF($Q3065=1,RetAgeO,RetAgeE)=FY,MONTH($I3065),IF(YEAR($I3065)+IF($Q3065=1,RetAgeO,RetAgeE)&lt;FY,1,0)))</f>
        <v/>
      </c>
      <c r="V3065" s="38">
        <f>IF(OR($R3065=0,NOT(ISNUMBER($K3065))),0,IF(YEAR($K3065)=FY,MONTH($K3065),IF(YEAR($K3065)&lt;FY,1,0)))</f>
        <v/>
      </c>
      <c r="W3065" s="38">
        <f>IF($R3065=0,0,MIN(12,IF(AND(ISNUMBER($O3065),$O3065&gt;=1,$O3065&lt;=12),INT($O3065),12),IF(AND(RetireExit="Yes",$U3065&gt;0),$U3065,12),IF(AND(ContractExit="Yes",$V3065&gt;0),$V3065,12)))</f>
        <v/>
      </c>
      <c r="X3065" s="37">
        <f>IF(ISNUMBER($P3065),$P3065,IncPct)</f>
        <v/>
      </c>
      <c r="Y3065" s="39">
        <f>IF($W3065=0,0,MAX(0,MIN($W3065,IncMonth-1))+MAX(0,$W3065-IncMonth+1)*(1+$X3065))</f>
        <v/>
      </c>
      <c r="Z3065" s="40">
        <f>IF($C3065="",0,IFERROR(INDEX(Departments!$B$5:$B$54,MATCH($C3065,Departments!$A$5:$A$54,0)),0))</f>
        <v/>
      </c>
      <c r="AA3065" s="41">
        <f>N($L3065)*$Y3065</f>
        <v/>
      </c>
      <c r="AB3065" s="41">
        <f>N($M3065)*$Y3065</f>
        <v/>
      </c>
      <c r="AC3065" s="41">
        <f>$AA3065*$Z3065</f>
        <v/>
      </c>
      <c r="AD3065" s="41">
        <f>$AA3065*BonusMonths/12</f>
        <v/>
      </c>
      <c r="AE3065" s="41">
        <f>($AA3065+SI_Gross*$AB3065)*IF($Q3065=1,SI_O,SI_E)</f>
        <v/>
      </c>
      <c r="AF3065" s="41">
        <f>IF($Q3065=1,0,$AA3065*EOSB)</f>
        <v/>
      </c>
      <c r="AG3065" s="41">
        <f>$AN3065*$W3065</f>
        <v/>
      </c>
      <c r="AH3065" s="41">
        <f>SUM($AA3065:$AG3065)</f>
        <v/>
      </c>
      <c r="AI3065" s="41">
        <f>12*($AM3065+$AN3065)</f>
        <v/>
      </c>
      <c r="AJ3065" s="41">
        <f>$AM3065*((IncMonth-1)+(13-IncMonth)*(1+$X3065))+12*$AN3065</f>
        <v/>
      </c>
      <c r="AK3065" s="41">
        <f>IF($R3065=1,N($L3065)+N($M3065),0)</f>
        <v/>
      </c>
      <c r="AL3065">
        <f>IF($C3065="","",IF(N($L3065)&lt;=0,"Basic salary missing",IF(ISNA(MATCH($C3065,Departments!$A$5:$A$54,0)),"Department not on Departments sheet",IF(AND($I3065&lt;&gt;"",NOT(ISNUMBER($I3065))),"Date of birth is text, not a date",IF(AND($K3065&lt;&gt;"",NOT(ISNUMBER($K3065))),"Contract end is text, not a date","")))))</f>
        <v/>
      </c>
      <c r="AM3065" s="41">
        <f>IF($R3065=0,0,N($L3065)*(1+$Z3065+BonusMonths/12+IF($Q3065=1,0,EOSB))+N($M3065)+(N($L3065)+SI_Gross*N($M3065))*IF($Q3065=1,SI_O,SI_E))</f>
        <v/>
      </c>
      <c r="AN3065" s="41">
        <f>IF($R3065=0,0,(IF($Q3065=1,MedO,MedE+Ticket)+Training)/12)</f>
        <v/>
      </c>
    </row>
    <row r="3066">
      <c r="I3066" s="35" t="n"/>
      <c r="J3066" s="35" t="n"/>
      <c r="K3066" s="35" t="n"/>
      <c r="L3066" s="36" t="n"/>
      <c r="M3066" s="36" t="n"/>
      <c r="P3066" s="37" t="n"/>
      <c r="Q3066" s="38">
        <f>IF($C3066="",0,IF(OR(LOWER(TRIM($G3066))="omani",LOWER(TRIM($G3066))="oman",LOWER(TRIM($G3066))="om",LOWER(TRIM($G3066))="local"),1,0))</f>
        <v/>
      </c>
      <c r="R3066" s="38">
        <f>IF($C3066="",0,IF(OR(ISNUMBER(SEARCH("resign",$N3066)),ISNUMBER(SEARCH("terminat",$N3066)),ISNUMBER(SEARCH("inactive",$N3066)),ISNUMBER(SEARCH("vacan",$N3066)),ISNUMBER(SEARCH("deceased",$N3066)),ISNUMBER(SEARCH("separated",$N3066))),0,1))</f>
        <v/>
      </c>
      <c r="S3066">
        <f>IF(OR($R3066=0,NOT(ISNUMBER($I3066))),"",IFERROR(DATEDIF($I3066,DATE(FY,1,1),"y"),""))</f>
        <v/>
      </c>
      <c r="T3066">
        <f>IF(OR($R3066=0,NOT(ISNUMBER($J3066))),"",IFERROR(DATEDIF($J3066,DATE(FY,1,1),"y"),0))</f>
        <v/>
      </c>
      <c r="U3066" s="38">
        <f>IF(OR($R3066=0,NOT(ISNUMBER($I3066))),0,IF(YEAR($I3066)+IF($Q3066=1,RetAgeO,RetAgeE)=FY,MONTH($I3066),IF(YEAR($I3066)+IF($Q3066=1,RetAgeO,RetAgeE)&lt;FY,1,0)))</f>
        <v/>
      </c>
      <c r="V3066" s="38">
        <f>IF(OR($R3066=0,NOT(ISNUMBER($K3066))),0,IF(YEAR($K3066)=FY,MONTH($K3066),IF(YEAR($K3066)&lt;FY,1,0)))</f>
        <v/>
      </c>
      <c r="W3066" s="38">
        <f>IF($R3066=0,0,MIN(12,IF(AND(ISNUMBER($O3066),$O3066&gt;=1,$O3066&lt;=12),INT($O3066),12),IF(AND(RetireExit="Yes",$U3066&gt;0),$U3066,12),IF(AND(ContractExit="Yes",$V3066&gt;0),$V3066,12)))</f>
        <v/>
      </c>
      <c r="X3066" s="37">
        <f>IF(ISNUMBER($P3066),$P3066,IncPct)</f>
        <v/>
      </c>
      <c r="Y3066" s="39">
        <f>IF($W3066=0,0,MAX(0,MIN($W3066,IncMonth-1))+MAX(0,$W3066-IncMonth+1)*(1+$X3066))</f>
        <v/>
      </c>
      <c r="Z3066" s="40">
        <f>IF($C3066="",0,IFERROR(INDEX(Departments!$B$5:$B$54,MATCH($C3066,Departments!$A$5:$A$54,0)),0))</f>
        <v/>
      </c>
      <c r="AA3066" s="41">
        <f>N($L3066)*$Y3066</f>
        <v/>
      </c>
      <c r="AB3066" s="41">
        <f>N($M3066)*$Y3066</f>
        <v/>
      </c>
      <c r="AC3066" s="41">
        <f>$AA3066*$Z3066</f>
        <v/>
      </c>
      <c r="AD3066" s="41">
        <f>$AA3066*BonusMonths/12</f>
        <v/>
      </c>
      <c r="AE3066" s="41">
        <f>($AA3066+SI_Gross*$AB3066)*IF($Q3066=1,SI_O,SI_E)</f>
        <v/>
      </c>
      <c r="AF3066" s="41">
        <f>IF($Q3066=1,0,$AA3066*EOSB)</f>
        <v/>
      </c>
      <c r="AG3066" s="41">
        <f>$AN3066*$W3066</f>
        <v/>
      </c>
      <c r="AH3066" s="41">
        <f>SUM($AA3066:$AG3066)</f>
        <v/>
      </c>
      <c r="AI3066" s="41">
        <f>12*($AM3066+$AN3066)</f>
        <v/>
      </c>
      <c r="AJ3066" s="41">
        <f>$AM3066*((IncMonth-1)+(13-IncMonth)*(1+$X3066))+12*$AN3066</f>
        <v/>
      </c>
      <c r="AK3066" s="41">
        <f>IF($R3066=1,N($L3066)+N($M3066),0)</f>
        <v/>
      </c>
      <c r="AL3066">
        <f>IF($C3066="","",IF(N($L3066)&lt;=0,"Basic salary missing",IF(ISNA(MATCH($C3066,Departments!$A$5:$A$54,0)),"Department not on Departments sheet",IF(AND($I3066&lt;&gt;"",NOT(ISNUMBER($I3066))),"Date of birth is text, not a date",IF(AND($K3066&lt;&gt;"",NOT(ISNUMBER($K3066))),"Contract end is text, not a date","")))))</f>
        <v/>
      </c>
      <c r="AM3066" s="41">
        <f>IF($R3066=0,0,N($L3066)*(1+$Z3066+BonusMonths/12+IF($Q3066=1,0,EOSB))+N($M3066)+(N($L3066)+SI_Gross*N($M3066))*IF($Q3066=1,SI_O,SI_E))</f>
        <v/>
      </c>
      <c r="AN3066" s="41">
        <f>IF($R3066=0,0,(IF($Q3066=1,MedO,MedE+Ticket)+Training)/12)</f>
        <v/>
      </c>
    </row>
    <row r="3067">
      <c r="I3067" s="35" t="n"/>
      <c r="J3067" s="35" t="n"/>
      <c r="K3067" s="35" t="n"/>
      <c r="L3067" s="36" t="n"/>
      <c r="M3067" s="36" t="n"/>
      <c r="P3067" s="37" t="n"/>
      <c r="Q3067" s="38">
        <f>IF($C3067="",0,IF(OR(LOWER(TRIM($G3067))="omani",LOWER(TRIM($G3067))="oman",LOWER(TRIM($G3067))="om",LOWER(TRIM($G3067))="local"),1,0))</f>
        <v/>
      </c>
      <c r="R3067" s="38">
        <f>IF($C3067="",0,IF(OR(ISNUMBER(SEARCH("resign",$N3067)),ISNUMBER(SEARCH("terminat",$N3067)),ISNUMBER(SEARCH("inactive",$N3067)),ISNUMBER(SEARCH("vacan",$N3067)),ISNUMBER(SEARCH("deceased",$N3067)),ISNUMBER(SEARCH("separated",$N3067))),0,1))</f>
        <v/>
      </c>
      <c r="S3067">
        <f>IF(OR($R3067=0,NOT(ISNUMBER($I3067))),"",IFERROR(DATEDIF($I3067,DATE(FY,1,1),"y"),""))</f>
        <v/>
      </c>
      <c r="T3067">
        <f>IF(OR($R3067=0,NOT(ISNUMBER($J3067))),"",IFERROR(DATEDIF($J3067,DATE(FY,1,1),"y"),0))</f>
        <v/>
      </c>
      <c r="U3067" s="38">
        <f>IF(OR($R3067=0,NOT(ISNUMBER($I3067))),0,IF(YEAR($I3067)+IF($Q3067=1,RetAgeO,RetAgeE)=FY,MONTH($I3067),IF(YEAR($I3067)+IF($Q3067=1,RetAgeO,RetAgeE)&lt;FY,1,0)))</f>
        <v/>
      </c>
      <c r="V3067" s="38">
        <f>IF(OR($R3067=0,NOT(ISNUMBER($K3067))),0,IF(YEAR($K3067)=FY,MONTH($K3067),IF(YEAR($K3067)&lt;FY,1,0)))</f>
        <v/>
      </c>
      <c r="W3067" s="38">
        <f>IF($R3067=0,0,MIN(12,IF(AND(ISNUMBER($O3067),$O3067&gt;=1,$O3067&lt;=12),INT($O3067),12),IF(AND(RetireExit="Yes",$U3067&gt;0),$U3067,12),IF(AND(ContractExit="Yes",$V3067&gt;0),$V3067,12)))</f>
        <v/>
      </c>
      <c r="X3067" s="37">
        <f>IF(ISNUMBER($P3067),$P3067,IncPct)</f>
        <v/>
      </c>
      <c r="Y3067" s="39">
        <f>IF($W3067=0,0,MAX(0,MIN($W3067,IncMonth-1))+MAX(0,$W3067-IncMonth+1)*(1+$X3067))</f>
        <v/>
      </c>
      <c r="Z3067" s="40">
        <f>IF($C3067="",0,IFERROR(INDEX(Departments!$B$5:$B$54,MATCH($C3067,Departments!$A$5:$A$54,0)),0))</f>
        <v/>
      </c>
      <c r="AA3067" s="41">
        <f>N($L3067)*$Y3067</f>
        <v/>
      </c>
      <c r="AB3067" s="41">
        <f>N($M3067)*$Y3067</f>
        <v/>
      </c>
      <c r="AC3067" s="41">
        <f>$AA3067*$Z3067</f>
        <v/>
      </c>
      <c r="AD3067" s="41">
        <f>$AA3067*BonusMonths/12</f>
        <v/>
      </c>
      <c r="AE3067" s="41">
        <f>($AA3067+SI_Gross*$AB3067)*IF($Q3067=1,SI_O,SI_E)</f>
        <v/>
      </c>
      <c r="AF3067" s="41">
        <f>IF($Q3067=1,0,$AA3067*EOSB)</f>
        <v/>
      </c>
      <c r="AG3067" s="41">
        <f>$AN3067*$W3067</f>
        <v/>
      </c>
      <c r="AH3067" s="41">
        <f>SUM($AA3067:$AG3067)</f>
        <v/>
      </c>
      <c r="AI3067" s="41">
        <f>12*($AM3067+$AN3067)</f>
        <v/>
      </c>
      <c r="AJ3067" s="41">
        <f>$AM3067*((IncMonth-1)+(13-IncMonth)*(1+$X3067))+12*$AN3067</f>
        <v/>
      </c>
      <c r="AK3067" s="41">
        <f>IF($R3067=1,N($L3067)+N($M3067),0)</f>
        <v/>
      </c>
      <c r="AL3067">
        <f>IF($C3067="","",IF(N($L3067)&lt;=0,"Basic salary missing",IF(ISNA(MATCH($C3067,Departments!$A$5:$A$54,0)),"Department not on Departments sheet",IF(AND($I3067&lt;&gt;"",NOT(ISNUMBER($I3067))),"Date of birth is text, not a date",IF(AND($K3067&lt;&gt;"",NOT(ISNUMBER($K3067))),"Contract end is text, not a date","")))))</f>
        <v/>
      </c>
      <c r="AM3067" s="41">
        <f>IF($R3067=0,0,N($L3067)*(1+$Z3067+BonusMonths/12+IF($Q3067=1,0,EOSB))+N($M3067)+(N($L3067)+SI_Gross*N($M3067))*IF($Q3067=1,SI_O,SI_E))</f>
        <v/>
      </c>
      <c r="AN3067" s="41">
        <f>IF($R3067=0,0,(IF($Q3067=1,MedO,MedE+Ticket)+Training)/12)</f>
        <v/>
      </c>
    </row>
    <row r="3068">
      <c r="I3068" s="35" t="n"/>
      <c r="J3068" s="35" t="n"/>
      <c r="K3068" s="35" t="n"/>
      <c r="L3068" s="36" t="n"/>
      <c r="M3068" s="36" t="n"/>
      <c r="P3068" s="37" t="n"/>
      <c r="Q3068" s="38">
        <f>IF($C3068="",0,IF(OR(LOWER(TRIM($G3068))="omani",LOWER(TRIM($G3068))="oman",LOWER(TRIM($G3068))="om",LOWER(TRIM($G3068))="local"),1,0))</f>
        <v/>
      </c>
      <c r="R3068" s="38">
        <f>IF($C3068="",0,IF(OR(ISNUMBER(SEARCH("resign",$N3068)),ISNUMBER(SEARCH("terminat",$N3068)),ISNUMBER(SEARCH("inactive",$N3068)),ISNUMBER(SEARCH("vacan",$N3068)),ISNUMBER(SEARCH("deceased",$N3068)),ISNUMBER(SEARCH("separated",$N3068))),0,1))</f>
        <v/>
      </c>
      <c r="S3068">
        <f>IF(OR($R3068=0,NOT(ISNUMBER($I3068))),"",IFERROR(DATEDIF($I3068,DATE(FY,1,1),"y"),""))</f>
        <v/>
      </c>
      <c r="T3068">
        <f>IF(OR($R3068=0,NOT(ISNUMBER($J3068))),"",IFERROR(DATEDIF($J3068,DATE(FY,1,1),"y"),0))</f>
        <v/>
      </c>
      <c r="U3068" s="38">
        <f>IF(OR($R3068=0,NOT(ISNUMBER($I3068))),0,IF(YEAR($I3068)+IF($Q3068=1,RetAgeO,RetAgeE)=FY,MONTH($I3068),IF(YEAR($I3068)+IF($Q3068=1,RetAgeO,RetAgeE)&lt;FY,1,0)))</f>
        <v/>
      </c>
      <c r="V3068" s="38">
        <f>IF(OR($R3068=0,NOT(ISNUMBER($K3068))),0,IF(YEAR($K3068)=FY,MONTH($K3068),IF(YEAR($K3068)&lt;FY,1,0)))</f>
        <v/>
      </c>
      <c r="W3068" s="38">
        <f>IF($R3068=0,0,MIN(12,IF(AND(ISNUMBER($O3068),$O3068&gt;=1,$O3068&lt;=12),INT($O3068),12),IF(AND(RetireExit="Yes",$U3068&gt;0),$U3068,12),IF(AND(ContractExit="Yes",$V3068&gt;0),$V3068,12)))</f>
        <v/>
      </c>
      <c r="X3068" s="37">
        <f>IF(ISNUMBER($P3068),$P3068,IncPct)</f>
        <v/>
      </c>
      <c r="Y3068" s="39">
        <f>IF($W3068=0,0,MAX(0,MIN($W3068,IncMonth-1))+MAX(0,$W3068-IncMonth+1)*(1+$X3068))</f>
        <v/>
      </c>
      <c r="Z3068" s="40">
        <f>IF($C3068="",0,IFERROR(INDEX(Departments!$B$5:$B$54,MATCH($C3068,Departments!$A$5:$A$54,0)),0))</f>
        <v/>
      </c>
      <c r="AA3068" s="41">
        <f>N($L3068)*$Y3068</f>
        <v/>
      </c>
      <c r="AB3068" s="41">
        <f>N($M3068)*$Y3068</f>
        <v/>
      </c>
      <c r="AC3068" s="41">
        <f>$AA3068*$Z3068</f>
        <v/>
      </c>
      <c r="AD3068" s="41">
        <f>$AA3068*BonusMonths/12</f>
        <v/>
      </c>
      <c r="AE3068" s="41">
        <f>($AA3068+SI_Gross*$AB3068)*IF($Q3068=1,SI_O,SI_E)</f>
        <v/>
      </c>
      <c r="AF3068" s="41">
        <f>IF($Q3068=1,0,$AA3068*EOSB)</f>
        <v/>
      </c>
      <c r="AG3068" s="41">
        <f>$AN3068*$W3068</f>
        <v/>
      </c>
      <c r="AH3068" s="41">
        <f>SUM($AA3068:$AG3068)</f>
        <v/>
      </c>
      <c r="AI3068" s="41">
        <f>12*($AM3068+$AN3068)</f>
        <v/>
      </c>
      <c r="AJ3068" s="41">
        <f>$AM3068*((IncMonth-1)+(13-IncMonth)*(1+$X3068))+12*$AN3068</f>
        <v/>
      </c>
      <c r="AK3068" s="41">
        <f>IF($R3068=1,N($L3068)+N($M3068),0)</f>
        <v/>
      </c>
      <c r="AL3068">
        <f>IF($C3068="","",IF(N($L3068)&lt;=0,"Basic salary missing",IF(ISNA(MATCH($C3068,Departments!$A$5:$A$54,0)),"Department not on Departments sheet",IF(AND($I3068&lt;&gt;"",NOT(ISNUMBER($I3068))),"Date of birth is text, not a date",IF(AND($K3068&lt;&gt;"",NOT(ISNUMBER($K3068))),"Contract end is text, not a date","")))))</f>
        <v/>
      </c>
      <c r="AM3068" s="41">
        <f>IF($R3068=0,0,N($L3068)*(1+$Z3068+BonusMonths/12+IF($Q3068=1,0,EOSB))+N($M3068)+(N($L3068)+SI_Gross*N($M3068))*IF($Q3068=1,SI_O,SI_E))</f>
        <v/>
      </c>
      <c r="AN3068" s="41">
        <f>IF($R3068=0,0,(IF($Q3068=1,MedO,MedE+Ticket)+Training)/12)</f>
        <v/>
      </c>
    </row>
    <row r="3069">
      <c r="I3069" s="35" t="n"/>
      <c r="J3069" s="35" t="n"/>
      <c r="K3069" s="35" t="n"/>
      <c r="L3069" s="36" t="n"/>
      <c r="M3069" s="36" t="n"/>
      <c r="P3069" s="37" t="n"/>
      <c r="Q3069" s="38">
        <f>IF($C3069="",0,IF(OR(LOWER(TRIM($G3069))="omani",LOWER(TRIM($G3069))="oman",LOWER(TRIM($G3069))="om",LOWER(TRIM($G3069))="local"),1,0))</f>
        <v/>
      </c>
      <c r="R3069" s="38">
        <f>IF($C3069="",0,IF(OR(ISNUMBER(SEARCH("resign",$N3069)),ISNUMBER(SEARCH("terminat",$N3069)),ISNUMBER(SEARCH("inactive",$N3069)),ISNUMBER(SEARCH("vacan",$N3069)),ISNUMBER(SEARCH("deceased",$N3069)),ISNUMBER(SEARCH("separated",$N3069))),0,1))</f>
        <v/>
      </c>
      <c r="S3069">
        <f>IF(OR($R3069=0,NOT(ISNUMBER($I3069))),"",IFERROR(DATEDIF($I3069,DATE(FY,1,1),"y"),""))</f>
        <v/>
      </c>
      <c r="T3069">
        <f>IF(OR($R3069=0,NOT(ISNUMBER($J3069))),"",IFERROR(DATEDIF($J3069,DATE(FY,1,1),"y"),0))</f>
        <v/>
      </c>
      <c r="U3069" s="38">
        <f>IF(OR($R3069=0,NOT(ISNUMBER($I3069))),0,IF(YEAR($I3069)+IF($Q3069=1,RetAgeO,RetAgeE)=FY,MONTH($I3069),IF(YEAR($I3069)+IF($Q3069=1,RetAgeO,RetAgeE)&lt;FY,1,0)))</f>
        <v/>
      </c>
      <c r="V3069" s="38">
        <f>IF(OR($R3069=0,NOT(ISNUMBER($K3069))),0,IF(YEAR($K3069)=FY,MONTH($K3069),IF(YEAR($K3069)&lt;FY,1,0)))</f>
        <v/>
      </c>
      <c r="W3069" s="38">
        <f>IF($R3069=0,0,MIN(12,IF(AND(ISNUMBER($O3069),$O3069&gt;=1,$O3069&lt;=12),INT($O3069),12),IF(AND(RetireExit="Yes",$U3069&gt;0),$U3069,12),IF(AND(ContractExit="Yes",$V3069&gt;0),$V3069,12)))</f>
        <v/>
      </c>
      <c r="X3069" s="37">
        <f>IF(ISNUMBER($P3069),$P3069,IncPct)</f>
        <v/>
      </c>
      <c r="Y3069" s="39">
        <f>IF($W3069=0,0,MAX(0,MIN($W3069,IncMonth-1))+MAX(0,$W3069-IncMonth+1)*(1+$X3069))</f>
        <v/>
      </c>
      <c r="Z3069" s="40">
        <f>IF($C3069="",0,IFERROR(INDEX(Departments!$B$5:$B$54,MATCH($C3069,Departments!$A$5:$A$54,0)),0))</f>
        <v/>
      </c>
      <c r="AA3069" s="41">
        <f>N($L3069)*$Y3069</f>
        <v/>
      </c>
      <c r="AB3069" s="41">
        <f>N($M3069)*$Y3069</f>
        <v/>
      </c>
      <c r="AC3069" s="41">
        <f>$AA3069*$Z3069</f>
        <v/>
      </c>
      <c r="AD3069" s="41">
        <f>$AA3069*BonusMonths/12</f>
        <v/>
      </c>
      <c r="AE3069" s="41">
        <f>($AA3069+SI_Gross*$AB3069)*IF($Q3069=1,SI_O,SI_E)</f>
        <v/>
      </c>
      <c r="AF3069" s="41">
        <f>IF($Q3069=1,0,$AA3069*EOSB)</f>
        <v/>
      </c>
      <c r="AG3069" s="41">
        <f>$AN3069*$W3069</f>
        <v/>
      </c>
      <c r="AH3069" s="41">
        <f>SUM($AA3069:$AG3069)</f>
        <v/>
      </c>
      <c r="AI3069" s="41">
        <f>12*($AM3069+$AN3069)</f>
        <v/>
      </c>
      <c r="AJ3069" s="41">
        <f>$AM3069*((IncMonth-1)+(13-IncMonth)*(1+$X3069))+12*$AN3069</f>
        <v/>
      </c>
      <c r="AK3069" s="41">
        <f>IF($R3069=1,N($L3069)+N($M3069),0)</f>
        <v/>
      </c>
      <c r="AL3069">
        <f>IF($C3069="","",IF(N($L3069)&lt;=0,"Basic salary missing",IF(ISNA(MATCH($C3069,Departments!$A$5:$A$54,0)),"Department not on Departments sheet",IF(AND($I3069&lt;&gt;"",NOT(ISNUMBER($I3069))),"Date of birth is text, not a date",IF(AND($K3069&lt;&gt;"",NOT(ISNUMBER($K3069))),"Contract end is text, not a date","")))))</f>
        <v/>
      </c>
      <c r="AM3069" s="41">
        <f>IF($R3069=0,0,N($L3069)*(1+$Z3069+BonusMonths/12+IF($Q3069=1,0,EOSB))+N($M3069)+(N($L3069)+SI_Gross*N($M3069))*IF($Q3069=1,SI_O,SI_E))</f>
        <v/>
      </c>
      <c r="AN3069" s="41">
        <f>IF($R3069=0,0,(IF($Q3069=1,MedO,MedE+Ticket)+Training)/12)</f>
        <v/>
      </c>
    </row>
    <row r="3070">
      <c r="I3070" s="35" t="n"/>
      <c r="J3070" s="35" t="n"/>
      <c r="K3070" s="35" t="n"/>
      <c r="L3070" s="36" t="n"/>
      <c r="M3070" s="36" t="n"/>
      <c r="P3070" s="37" t="n"/>
      <c r="Q3070" s="38">
        <f>IF($C3070="",0,IF(OR(LOWER(TRIM($G3070))="omani",LOWER(TRIM($G3070))="oman",LOWER(TRIM($G3070))="om",LOWER(TRIM($G3070))="local"),1,0))</f>
        <v/>
      </c>
      <c r="R3070" s="38">
        <f>IF($C3070="",0,IF(OR(ISNUMBER(SEARCH("resign",$N3070)),ISNUMBER(SEARCH("terminat",$N3070)),ISNUMBER(SEARCH("inactive",$N3070)),ISNUMBER(SEARCH("vacan",$N3070)),ISNUMBER(SEARCH("deceased",$N3070)),ISNUMBER(SEARCH("separated",$N3070))),0,1))</f>
        <v/>
      </c>
      <c r="S3070">
        <f>IF(OR($R3070=0,NOT(ISNUMBER($I3070))),"",IFERROR(DATEDIF($I3070,DATE(FY,1,1),"y"),""))</f>
        <v/>
      </c>
      <c r="T3070">
        <f>IF(OR($R3070=0,NOT(ISNUMBER($J3070))),"",IFERROR(DATEDIF($J3070,DATE(FY,1,1),"y"),0))</f>
        <v/>
      </c>
      <c r="U3070" s="38">
        <f>IF(OR($R3070=0,NOT(ISNUMBER($I3070))),0,IF(YEAR($I3070)+IF($Q3070=1,RetAgeO,RetAgeE)=FY,MONTH($I3070),IF(YEAR($I3070)+IF($Q3070=1,RetAgeO,RetAgeE)&lt;FY,1,0)))</f>
        <v/>
      </c>
      <c r="V3070" s="38">
        <f>IF(OR($R3070=0,NOT(ISNUMBER($K3070))),0,IF(YEAR($K3070)=FY,MONTH($K3070),IF(YEAR($K3070)&lt;FY,1,0)))</f>
        <v/>
      </c>
      <c r="W3070" s="38">
        <f>IF($R3070=0,0,MIN(12,IF(AND(ISNUMBER($O3070),$O3070&gt;=1,$O3070&lt;=12),INT($O3070),12),IF(AND(RetireExit="Yes",$U3070&gt;0),$U3070,12),IF(AND(ContractExit="Yes",$V3070&gt;0),$V3070,12)))</f>
        <v/>
      </c>
      <c r="X3070" s="37">
        <f>IF(ISNUMBER($P3070),$P3070,IncPct)</f>
        <v/>
      </c>
      <c r="Y3070" s="39">
        <f>IF($W3070=0,0,MAX(0,MIN($W3070,IncMonth-1))+MAX(0,$W3070-IncMonth+1)*(1+$X3070))</f>
        <v/>
      </c>
      <c r="Z3070" s="40">
        <f>IF($C3070="",0,IFERROR(INDEX(Departments!$B$5:$B$54,MATCH($C3070,Departments!$A$5:$A$54,0)),0))</f>
        <v/>
      </c>
      <c r="AA3070" s="41">
        <f>N($L3070)*$Y3070</f>
        <v/>
      </c>
      <c r="AB3070" s="41">
        <f>N($M3070)*$Y3070</f>
        <v/>
      </c>
      <c r="AC3070" s="41">
        <f>$AA3070*$Z3070</f>
        <v/>
      </c>
      <c r="AD3070" s="41">
        <f>$AA3070*BonusMonths/12</f>
        <v/>
      </c>
      <c r="AE3070" s="41">
        <f>($AA3070+SI_Gross*$AB3070)*IF($Q3070=1,SI_O,SI_E)</f>
        <v/>
      </c>
      <c r="AF3070" s="41">
        <f>IF($Q3070=1,0,$AA3070*EOSB)</f>
        <v/>
      </c>
      <c r="AG3070" s="41">
        <f>$AN3070*$W3070</f>
        <v/>
      </c>
      <c r="AH3070" s="41">
        <f>SUM($AA3070:$AG3070)</f>
        <v/>
      </c>
      <c r="AI3070" s="41">
        <f>12*($AM3070+$AN3070)</f>
        <v/>
      </c>
      <c r="AJ3070" s="41">
        <f>$AM3070*((IncMonth-1)+(13-IncMonth)*(1+$X3070))+12*$AN3070</f>
        <v/>
      </c>
      <c r="AK3070" s="41">
        <f>IF($R3070=1,N($L3070)+N($M3070),0)</f>
        <v/>
      </c>
      <c r="AL3070">
        <f>IF($C3070="","",IF(N($L3070)&lt;=0,"Basic salary missing",IF(ISNA(MATCH($C3070,Departments!$A$5:$A$54,0)),"Department not on Departments sheet",IF(AND($I3070&lt;&gt;"",NOT(ISNUMBER($I3070))),"Date of birth is text, not a date",IF(AND($K3070&lt;&gt;"",NOT(ISNUMBER($K3070))),"Contract end is text, not a date","")))))</f>
        <v/>
      </c>
      <c r="AM3070" s="41">
        <f>IF($R3070=0,0,N($L3070)*(1+$Z3070+BonusMonths/12+IF($Q3070=1,0,EOSB))+N($M3070)+(N($L3070)+SI_Gross*N($M3070))*IF($Q3070=1,SI_O,SI_E))</f>
        <v/>
      </c>
      <c r="AN3070" s="41">
        <f>IF($R3070=0,0,(IF($Q3070=1,MedO,MedE+Ticket)+Training)/12)</f>
        <v/>
      </c>
    </row>
    <row r="3071">
      <c r="I3071" s="35" t="n"/>
      <c r="J3071" s="35" t="n"/>
      <c r="K3071" s="35" t="n"/>
      <c r="L3071" s="36" t="n"/>
      <c r="M3071" s="36" t="n"/>
      <c r="P3071" s="37" t="n"/>
      <c r="Q3071" s="38">
        <f>IF($C3071="",0,IF(OR(LOWER(TRIM($G3071))="omani",LOWER(TRIM($G3071))="oman",LOWER(TRIM($G3071))="om",LOWER(TRIM($G3071))="local"),1,0))</f>
        <v/>
      </c>
      <c r="R3071" s="38">
        <f>IF($C3071="",0,IF(OR(ISNUMBER(SEARCH("resign",$N3071)),ISNUMBER(SEARCH("terminat",$N3071)),ISNUMBER(SEARCH("inactive",$N3071)),ISNUMBER(SEARCH("vacan",$N3071)),ISNUMBER(SEARCH("deceased",$N3071)),ISNUMBER(SEARCH("separated",$N3071))),0,1))</f>
        <v/>
      </c>
      <c r="S3071">
        <f>IF(OR($R3071=0,NOT(ISNUMBER($I3071))),"",IFERROR(DATEDIF($I3071,DATE(FY,1,1),"y"),""))</f>
        <v/>
      </c>
      <c r="T3071">
        <f>IF(OR($R3071=0,NOT(ISNUMBER($J3071))),"",IFERROR(DATEDIF($J3071,DATE(FY,1,1),"y"),0))</f>
        <v/>
      </c>
      <c r="U3071" s="38">
        <f>IF(OR($R3071=0,NOT(ISNUMBER($I3071))),0,IF(YEAR($I3071)+IF($Q3071=1,RetAgeO,RetAgeE)=FY,MONTH($I3071),IF(YEAR($I3071)+IF($Q3071=1,RetAgeO,RetAgeE)&lt;FY,1,0)))</f>
        <v/>
      </c>
      <c r="V3071" s="38">
        <f>IF(OR($R3071=0,NOT(ISNUMBER($K3071))),0,IF(YEAR($K3071)=FY,MONTH($K3071),IF(YEAR($K3071)&lt;FY,1,0)))</f>
        <v/>
      </c>
      <c r="W3071" s="38">
        <f>IF($R3071=0,0,MIN(12,IF(AND(ISNUMBER($O3071),$O3071&gt;=1,$O3071&lt;=12),INT($O3071),12),IF(AND(RetireExit="Yes",$U3071&gt;0),$U3071,12),IF(AND(ContractExit="Yes",$V3071&gt;0),$V3071,12)))</f>
        <v/>
      </c>
      <c r="X3071" s="37">
        <f>IF(ISNUMBER($P3071),$P3071,IncPct)</f>
        <v/>
      </c>
      <c r="Y3071" s="39">
        <f>IF($W3071=0,0,MAX(0,MIN($W3071,IncMonth-1))+MAX(0,$W3071-IncMonth+1)*(1+$X3071))</f>
        <v/>
      </c>
      <c r="Z3071" s="40">
        <f>IF($C3071="",0,IFERROR(INDEX(Departments!$B$5:$B$54,MATCH($C3071,Departments!$A$5:$A$54,0)),0))</f>
        <v/>
      </c>
      <c r="AA3071" s="41">
        <f>N($L3071)*$Y3071</f>
        <v/>
      </c>
      <c r="AB3071" s="41">
        <f>N($M3071)*$Y3071</f>
        <v/>
      </c>
      <c r="AC3071" s="41">
        <f>$AA3071*$Z3071</f>
        <v/>
      </c>
      <c r="AD3071" s="41">
        <f>$AA3071*BonusMonths/12</f>
        <v/>
      </c>
      <c r="AE3071" s="41">
        <f>($AA3071+SI_Gross*$AB3071)*IF($Q3071=1,SI_O,SI_E)</f>
        <v/>
      </c>
      <c r="AF3071" s="41">
        <f>IF($Q3071=1,0,$AA3071*EOSB)</f>
        <v/>
      </c>
      <c r="AG3071" s="41">
        <f>$AN3071*$W3071</f>
        <v/>
      </c>
      <c r="AH3071" s="41">
        <f>SUM($AA3071:$AG3071)</f>
        <v/>
      </c>
      <c r="AI3071" s="41">
        <f>12*($AM3071+$AN3071)</f>
        <v/>
      </c>
      <c r="AJ3071" s="41">
        <f>$AM3071*((IncMonth-1)+(13-IncMonth)*(1+$X3071))+12*$AN3071</f>
        <v/>
      </c>
      <c r="AK3071" s="41">
        <f>IF($R3071=1,N($L3071)+N($M3071),0)</f>
        <v/>
      </c>
      <c r="AL3071">
        <f>IF($C3071="","",IF(N($L3071)&lt;=0,"Basic salary missing",IF(ISNA(MATCH($C3071,Departments!$A$5:$A$54,0)),"Department not on Departments sheet",IF(AND($I3071&lt;&gt;"",NOT(ISNUMBER($I3071))),"Date of birth is text, not a date",IF(AND($K3071&lt;&gt;"",NOT(ISNUMBER($K3071))),"Contract end is text, not a date","")))))</f>
        <v/>
      </c>
      <c r="AM3071" s="41">
        <f>IF($R3071=0,0,N($L3071)*(1+$Z3071+BonusMonths/12+IF($Q3071=1,0,EOSB))+N($M3071)+(N($L3071)+SI_Gross*N($M3071))*IF($Q3071=1,SI_O,SI_E))</f>
        <v/>
      </c>
      <c r="AN3071" s="41">
        <f>IF($R3071=0,0,(IF($Q3071=1,MedO,MedE+Ticket)+Training)/12)</f>
        <v/>
      </c>
    </row>
    <row r="3072">
      <c r="I3072" s="35" t="n"/>
      <c r="J3072" s="35" t="n"/>
      <c r="K3072" s="35" t="n"/>
      <c r="L3072" s="36" t="n"/>
      <c r="M3072" s="36" t="n"/>
      <c r="P3072" s="37" t="n"/>
      <c r="Q3072" s="38">
        <f>IF($C3072="",0,IF(OR(LOWER(TRIM($G3072))="omani",LOWER(TRIM($G3072))="oman",LOWER(TRIM($G3072))="om",LOWER(TRIM($G3072))="local"),1,0))</f>
        <v/>
      </c>
      <c r="R3072" s="38">
        <f>IF($C3072="",0,IF(OR(ISNUMBER(SEARCH("resign",$N3072)),ISNUMBER(SEARCH("terminat",$N3072)),ISNUMBER(SEARCH("inactive",$N3072)),ISNUMBER(SEARCH("vacan",$N3072)),ISNUMBER(SEARCH("deceased",$N3072)),ISNUMBER(SEARCH("separated",$N3072))),0,1))</f>
        <v/>
      </c>
      <c r="S3072">
        <f>IF(OR($R3072=0,NOT(ISNUMBER($I3072))),"",IFERROR(DATEDIF($I3072,DATE(FY,1,1),"y"),""))</f>
        <v/>
      </c>
      <c r="T3072">
        <f>IF(OR($R3072=0,NOT(ISNUMBER($J3072))),"",IFERROR(DATEDIF($J3072,DATE(FY,1,1),"y"),0))</f>
        <v/>
      </c>
      <c r="U3072" s="38">
        <f>IF(OR($R3072=0,NOT(ISNUMBER($I3072))),0,IF(YEAR($I3072)+IF($Q3072=1,RetAgeO,RetAgeE)=FY,MONTH($I3072),IF(YEAR($I3072)+IF($Q3072=1,RetAgeO,RetAgeE)&lt;FY,1,0)))</f>
        <v/>
      </c>
      <c r="V3072" s="38">
        <f>IF(OR($R3072=0,NOT(ISNUMBER($K3072))),0,IF(YEAR($K3072)=FY,MONTH($K3072),IF(YEAR($K3072)&lt;FY,1,0)))</f>
        <v/>
      </c>
      <c r="W3072" s="38">
        <f>IF($R3072=0,0,MIN(12,IF(AND(ISNUMBER($O3072),$O3072&gt;=1,$O3072&lt;=12),INT($O3072),12),IF(AND(RetireExit="Yes",$U3072&gt;0),$U3072,12),IF(AND(ContractExit="Yes",$V3072&gt;0),$V3072,12)))</f>
        <v/>
      </c>
      <c r="X3072" s="37">
        <f>IF(ISNUMBER($P3072),$P3072,IncPct)</f>
        <v/>
      </c>
      <c r="Y3072" s="39">
        <f>IF($W3072=0,0,MAX(0,MIN($W3072,IncMonth-1))+MAX(0,$W3072-IncMonth+1)*(1+$X3072))</f>
        <v/>
      </c>
      <c r="Z3072" s="40">
        <f>IF($C3072="",0,IFERROR(INDEX(Departments!$B$5:$B$54,MATCH($C3072,Departments!$A$5:$A$54,0)),0))</f>
        <v/>
      </c>
      <c r="AA3072" s="41">
        <f>N($L3072)*$Y3072</f>
        <v/>
      </c>
      <c r="AB3072" s="41">
        <f>N($M3072)*$Y3072</f>
        <v/>
      </c>
      <c r="AC3072" s="41">
        <f>$AA3072*$Z3072</f>
        <v/>
      </c>
      <c r="AD3072" s="41">
        <f>$AA3072*BonusMonths/12</f>
        <v/>
      </c>
      <c r="AE3072" s="41">
        <f>($AA3072+SI_Gross*$AB3072)*IF($Q3072=1,SI_O,SI_E)</f>
        <v/>
      </c>
      <c r="AF3072" s="41">
        <f>IF($Q3072=1,0,$AA3072*EOSB)</f>
        <v/>
      </c>
      <c r="AG3072" s="41">
        <f>$AN3072*$W3072</f>
        <v/>
      </c>
      <c r="AH3072" s="41">
        <f>SUM($AA3072:$AG3072)</f>
        <v/>
      </c>
      <c r="AI3072" s="41">
        <f>12*($AM3072+$AN3072)</f>
        <v/>
      </c>
      <c r="AJ3072" s="41">
        <f>$AM3072*((IncMonth-1)+(13-IncMonth)*(1+$X3072))+12*$AN3072</f>
        <v/>
      </c>
      <c r="AK3072" s="41">
        <f>IF($R3072=1,N($L3072)+N($M3072),0)</f>
        <v/>
      </c>
      <c r="AL3072">
        <f>IF($C3072="","",IF(N($L3072)&lt;=0,"Basic salary missing",IF(ISNA(MATCH($C3072,Departments!$A$5:$A$54,0)),"Department not on Departments sheet",IF(AND($I3072&lt;&gt;"",NOT(ISNUMBER($I3072))),"Date of birth is text, not a date",IF(AND($K3072&lt;&gt;"",NOT(ISNUMBER($K3072))),"Contract end is text, not a date","")))))</f>
        <v/>
      </c>
      <c r="AM3072" s="41">
        <f>IF($R3072=0,0,N($L3072)*(1+$Z3072+BonusMonths/12+IF($Q3072=1,0,EOSB))+N($M3072)+(N($L3072)+SI_Gross*N($M3072))*IF($Q3072=1,SI_O,SI_E))</f>
        <v/>
      </c>
      <c r="AN3072" s="41">
        <f>IF($R3072=0,0,(IF($Q3072=1,MedO,MedE+Ticket)+Training)/12)</f>
        <v/>
      </c>
    </row>
    <row r="3073">
      <c r="I3073" s="35" t="n"/>
      <c r="J3073" s="35" t="n"/>
      <c r="K3073" s="35" t="n"/>
      <c r="L3073" s="36" t="n"/>
      <c r="M3073" s="36" t="n"/>
      <c r="P3073" s="37" t="n"/>
      <c r="Q3073" s="38">
        <f>IF($C3073="",0,IF(OR(LOWER(TRIM($G3073))="omani",LOWER(TRIM($G3073))="oman",LOWER(TRIM($G3073))="om",LOWER(TRIM($G3073))="local"),1,0))</f>
        <v/>
      </c>
      <c r="R3073" s="38">
        <f>IF($C3073="",0,IF(OR(ISNUMBER(SEARCH("resign",$N3073)),ISNUMBER(SEARCH("terminat",$N3073)),ISNUMBER(SEARCH("inactive",$N3073)),ISNUMBER(SEARCH("vacan",$N3073)),ISNUMBER(SEARCH("deceased",$N3073)),ISNUMBER(SEARCH("separated",$N3073))),0,1))</f>
        <v/>
      </c>
      <c r="S3073">
        <f>IF(OR($R3073=0,NOT(ISNUMBER($I3073))),"",IFERROR(DATEDIF($I3073,DATE(FY,1,1),"y"),""))</f>
        <v/>
      </c>
      <c r="T3073">
        <f>IF(OR($R3073=0,NOT(ISNUMBER($J3073))),"",IFERROR(DATEDIF($J3073,DATE(FY,1,1),"y"),0))</f>
        <v/>
      </c>
      <c r="U3073" s="38">
        <f>IF(OR($R3073=0,NOT(ISNUMBER($I3073))),0,IF(YEAR($I3073)+IF($Q3073=1,RetAgeO,RetAgeE)=FY,MONTH($I3073),IF(YEAR($I3073)+IF($Q3073=1,RetAgeO,RetAgeE)&lt;FY,1,0)))</f>
        <v/>
      </c>
      <c r="V3073" s="38">
        <f>IF(OR($R3073=0,NOT(ISNUMBER($K3073))),0,IF(YEAR($K3073)=FY,MONTH($K3073),IF(YEAR($K3073)&lt;FY,1,0)))</f>
        <v/>
      </c>
      <c r="W3073" s="38">
        <f>IF($R3073=0,0,MIN(12,IF(AND(ISNUMBER($O3073),$O3073&gt;=1,$O3073&lt;=12),INT($O3073),12),IF(AND(RetireExit="Yes",$U3073&gt;0),$U3073,12),IF(AND(ContractExit="Yes",$V3073&gt;0),$V3073,12)))</f>
        <v/>
      </c>
      <c r="X3073" s="37">
        <f>IF(ISNUMBER($P3073),$P3073,IncPct)</f>
        <v/>
      </c>
      <c r="Y3073" s="39">
        <f>IF($W3073=0,0,MAX(0,MIN($W3073,IncMonth-1))+MAX(0,$W3073-IncMonth+1)*(1+$X3073))</f>
        <v/>
      </c>
      <c r="Z3073" s="40">
        <f>IF($C3073="",0,IFERROR(INDEX(Departments!$B$5:$B$54,MATCH($C3073,Departments!$A$5:$A$54,0)),0))</f>
        <v/>
      </c>
      <c r="AA3073" s="41">
        <f>N($L3073)*$Y3073</f>
        <v/>
      </c>
      <c r="AB3073" s="41">
        <f>N($M3073)*$Y3073</f>
        <v/>
      </c>
      <c r="AC3073" s="41">
        <f>$AA3073*$Z3073</f>
        <v/>
      </c>
      <c r="AD3073" s="41">
        <f>$AA3073*BonusMonths/12</f>
        <v/>
      </c>
      <c r="AE3073" s="41">
        <f>($AA3073+SI_Gross*$AB3073)*IF($Q3073=1,SI_O,SI_E)</f>
        <v/>
      </c>
      <c r="AF3073" s="41">
        <f>IF($Q3073=1,0,$AA3073*EOSB)</f>
        <v/>
      </c>
      <c r="AG3073" s="41">
        <f>$AN3073*$W3073</f>
        <v/>
      </c>
      <c r="AH3073" s="41">
        <f>SUM($AA3073:$AG3073)</f>
        <v/>
      </c>
      <c r="AI3073" s="41">
        <f>12*($AM3073+$AN3073)</f>
        <v/>
      </c>
      <c r="AJ3073" s="41">
        <f>$AM3073*((IncMonth-1)+(13-IncMonth)*(1+$X3073))+12*$AN3073</f>
        <v/>
      </c>
      <c r="AK3073" s="41">
        <f>IF($R3073=1,N($L3073)+N($M3073),0)</f>
        <v/>
      </c>
      <c r="AL3073">
        <f>IF($C3073="","",IF(N($L3073)&lt;=0,"Basic salary missing",IF(ISNA(MATCH($C3073,Departments!$A$5:$A$54,0)),"Department not on Departments sheet",IF(AND($I3073&lt;&gt;"",NOT(ISNUMBER($I3073))),"Date of birth is text, not a date",IF(AND($K3073&lt;&gt;"",NOT(ISNUMBER($K3073))),"Contract end is text, not a date","")))))</f>
        <v/>
      </c>
      <c r="AM3073" s="41">
        <f>IF($R3073=0,0,N($L3073)*(1+$Z3073+BonusMonths/12+IF($Q3073=1,0,EOSB))+N($M3073)+(N($L3073)+SI_Gross*N($M3073))*IF($Q3073=1,SI_O,SI_E))</f>
        <v/>
      </c>
      <c r="AN3073" s="41">
        <f>IF($R3073=0,0,(IF($Q3073=1,MedO,MedE+Ticket)+Training)/12)</f>
        <v/>
      </c>
    </row>
    <row r="3074">
      <c r="I3074" s="35" t="n"/>
      <c r="J3074" s="35" t="n"/>
      <c r="K3074" s="35" t="n"/>
      <c r="L3074" s="36" t="n"/>
      <c r="M3074" s="36" t="n"/>
      <c r="P3074" s="37" t="n"/>
      <c r="Q3074" s="38">
        <f>IF($C3074="",0,IF(OR(LOWER(TRIM($G3074))="omani",LOWER(TRIM($G3074))="oman",LOWER(TRIM($G3074))="om",LOWER(TRIM($G3074))="local"),1,0))</f>
        <v/>
      </c>
      <c r="R3074" s="38">
        <f>IF($C3074="",0,IF(OR(ISNUMBER(SEARCH("resign",$N3074)),ISNUMBER(SEARCH("terminat",$N3074)),ISNUMBER(SEARCH("inactive",$N3074)),ISNUMBER(SEARCH("vacan",$N3074)),ISNUMBER(SEARCH("deceased",$N3074)),ISNUMBER(SEARCH("separated",$N3074))),0,1))</f>
        <v/>
      </c>
      <c r="S3074">
        <f>IF(OR($R3074=0,NOT(ISNUMBER($I3074))),"",IFERROR(DATEDIF($I3074,DATE(FY,1,1),"y"),""))</f>
        <v/>
      </c>
      <c r="T3074">
        <f>IF(OR($R3074=0,NOT(ISNUMBER($J3074))),"",IFERROR(DATEDIF($J3074,DATE(FY,1,1),"y"),0))</f>
        <v/>
      </c>
      <c r="U3074" s="38">
        <f>IF(OR($R3074=0,NOT(ISNUMBER($I3074))),0,IF(YEAR($I3074)+IF($Q3074=1,RetAgeO,RetAgeE)=FY,MONTH($I3074),IF(YEAR($I3074)+IF($Q3074=1,RetAgeO,RetAgeE)&lt;FY,1,0)))</f>
        <v/>
      </c>
      <c r="V3074" s="38">
        <f>IF(OR($R3074=0,NOT(ISNUMBER($K3074))),0,IF(YEAR($K3074)=FY,MONTH($K3074),IF(YEAR($K3074)&lt;FY,1,0)))</f>
        <v/>
      </c>
      <c r="W3074" s="38">
        <f>IF($R3074=0,0,MIN(12,IF(AND(ISNUMBER($O3074),$O3074&gt;=1,$O3074&lt;=12),INT($O3074),12),IF(AND(RetireExit="Yes",$U3074&gt;0),$U3074,12),IF(AND(ContractExit="Yes",$V3074&gt;0),$V3074,12)))</f>
        <v/>
      </c>
      <c r="X3074" s="37">
        <f>IF(ISNUMBER($P3074),$P3074,IncPct)</f>
        <v/>
      </c>
      <c r="Y3074" s="39">
        <f>IF($W3074=0,0,MAX(0,MIN($W3074,IncMonth-1))+MAX(0,$W3074-IncMonth+1)*(1+$X3074))</f>
        <v/>
      </c>
      <c r="Z3074" s="40">
        <f>IF($C3074="",0,IFERROR(INDEX(Departments!$B$5:$B$54,MATCH($C3074,Departments!$A$5:$A$54,0)),0))</f>
        <v/>
      </c>
      <c r="AA3074" s="41">
        <f>N($L3074)*$Y3074</f>
        <v/>
      </c>
      <c r="AB3074" s="41">
        <f>N($M3074)*$Y3074</f>
        <v/>
      </c>
      <c r="AC3074" s="41">
        <f>$AA3074*$Z3074</f>
        <v/>
      </c>
      <c r="AD3074" s="41">
        <f>$AA3074*BonusMonths/12</f>
        <v/>
      </c>
      <c r="AE3074" s="41">
        <f>($AA3074+SI_Gross*$AB3074)*IF($Q3074=1,SI_O,SI_E)</f>
        <v/>
      </c>
      <c r="AF3074" s="41">
        <f>IF($Q3074=1,0,$AA3074*EOSB)</f>
        <v/>
      </c>
      <c r="AG3074" s="41">
        <f>$AN3074*$W3074</f>
        <v/>
      </c>
      <c r="AH3074" s="41">
        <f>SUM($AA3074:$AG3074)</f>
        <v/>
      </c>
      <c r="AI3074" s="41">
        <f>12*($AM3074+$AN3074)</f>
        <v/>
      </c>
      <c r="AJ3074" s="41">
        <f>$AM3074*((IncMonth-1)+(13-IncMonth)*(1+$X3074))+12*$AN3074</f>
        <v/>
      </c>
      <c r="AK3074" s="41">
        <f>IF($R3074=1,N($L3074)+N($M3074),0)</f>
        <v/>
      </c>
      <c r="AL3074">
        <f>IF($C3074="","",IF(N($L3074)&lt;=0,"Basic salary missing",IF(ISNA(MATCH($C3074,Departments!$A$5:$A$54,0)),"Department not on Departments sheet",IF(AND($I3074&lt;&gt;"",NOT(ISNUMBER($I3074))),"Date of birth is text, not a date",IF(AND($K3074&lt;&gt;"",NOT(ISNUMBER($K3074))),"Contract end is text, not a date","")))))</f>
        <v/>
      </c>
      <c r="AM3074" s="41">
        <f>IF($R3074=0,0,N($L3074)*(1+$Z3074+BonusMonths/12+IF($Q3074=1,0,EOSB))+N($M3074)+(N($L3074)+SI_Gross*N($M3074))*IF($Q3074=1,SI_O,SI_E))</f>
        <v/>
      </c>
      <c r="AN3074" s="41">
        <f>IF($R3074=0,0,(IF($Q3074=1,MedO,MedE+Ticket)+Training)/12)</f>
        <v/>
      </c>
    </row>
    <row r="3075">
      <c r="I3075" s="35" t="n"/>
      <c r="J3075" s="35" t="n"/>
      <c r="K3075" s="35" t="n"/>
      <c r="L3075" s="36" t="n"/>
      <c r="M3075" s="36" t="n"/>
      <c r="P3075" s="37" t="n"/>
      <c r="Q3075" s="38">
        <f>IF($C3075="",0,IF(OR(LOWER(TRIM($G3075))="omani",LOWER(TRIM($G3075))="oman",LOWER(TRIM($G3075))="om",LOWER(TRIM($G3075))="local"),1,0))</f>
        <v/>
      </c>
      <c r="R3075" s="38">
        <f>IF($C3075="",0,IF(OR(ISNUMBER(SEARCH("resign",$N3075)),ISNUMBER(SEARCH("terminat",$N3075)),ISNUMBER(SEARCH("inactive",$N3075)),ISNUMBER(SEARCH("vacan",$N3075)),ISNUMBER(SEARCH("deceased",$N3075)),ISNUMBER(SEARCH("separated",$N3075))),0,1))</f>
        <v/>
      </c>
      <c r="S3075">
        <f>IF(OR($R3075=0,NOT(ISNUMBER($I3075))),"",IFERROR(DATEDIF($I3075,DATE(FY,1,1),"y"),""))</f>
        <v/>
      </c>
      <c r="T3075">
        <f>IF(OR($R3075=0,NOT(ISNUMBER($J3075))),"",IFERROR(DATEDIF($J3075,DATE(FY,1,1),"y"),0))</f>
        <v/>
      </c>
      <c r="U3075" s="38">
        <f>IF(OR($R3075=0,NOT(ISNUMBER($I3075))),0,IF(YEAR($I3075)+IF($Q3075=1,RetAgeO,RetAgeE)=FY,MONTH($I3075),IF(YEAR($I3075)+IF($Q3075=1,RetAgeO,RetAgeE)&lt;FY,1,0)))</f>
        <v/>
      </c>
      <c r="V3075" s="38">
        <f>IF(OR($R3075=0,NOT(ISNUMBER($K3075))),0,IF(YEAR($K3075)=FY,MONTH($K3075),IF(YEAR($K3075)&lt;FY,1,0)))</f>
        <v/>
      </c>
      <c r="W3075" s="38">
        <f>IF($R3075=0,0,MIN(12,IF(AND(ISNUMBER($O3075),$O3075&gt;=1,$O3075&lt;=12),INT($O3075),12),IF(AND(RetireExit="Yes",$U3075&gt;0),$U3075,12),IF(AND(ContractExit="Yes",$V3075&gt;0),$V3075,12)))</f>
        <v/>
      </c>
      <c r="X3075" s="37">
        <f>IF(ISNUMBER($P3075),$P3075,IncPct)</f>
        <v/>
      </c>
      <c r="Y3075" s="39">
        <f>IF($W3075=0,0,MAX(0,MIN($W3075,IncMonth-1))+MAX(0,$W3075-IncMonth+1)*(1+$X3075))</f>
        <v/>
      </c>
      <c r="Z3075" s="40">
        <f>IF($C3075="",0,IFERROR(INDEX(Departments!$B$5:$B$54,MATCH($C3075,Departments!$A$5:$A$54,0)),0))</f>
        <v/>
      </c>
      <c r="AA3075" s="41">
        <f>N($L3075)*$Y3075</f>
        <v/>
      </c>
      <c r="AB3075" s="41">
        <f>N($M3075)*$Y3075</f>
        <v/>
      </c>
      <c r="AC3075" s="41">
        <f>$AA3075*$Z3075</f>
        <v/>
      </c>
      <c r="AD3075" s="41">
        <f>$AA3075*BonusMonths/12</f>
        <v/>
      </c>
      <c r="AE3075" s="41">
        <f>($AA3075+SI_Gross*$AB3075)*IF($Q3075=1,SI_O,SI_E)</f>
        <v/>
      </c>
      <c r="AF3075" s="41">
        <f>IF($Q3075=1,0,$AA3075*EOSB)</f>
        <v/>
      </c>
      <c r="AG3075" s="41">
        <f>$AN3075*$W3075</f>
        <v/>
      </c>
      <c r="AH3075" s="41">
        <f>SUM($AA3075:$AG3075)</f>
        <v/>
      </c>
      <c r="AI3075" s="41">
        <f>12*($AM3075+$AN3075)</f>
        <v/>
      </c>
      <c r="AJ3075" s="41">
        <f>$AM3075*((IncMonth-1)+(13-IncMonth)*(1+$X3075))+12*$AN3075</f>
        <v/>
      </c>
      <c r="AK3075" s="41">
        <f>IF($R3075=1,N($L3075)+N($M3075),0)</f>
        <v/>
      </c>
      <c r="AL3075">
        <f>IF($C3075="","",IF(N($L3075)&lt;=0,"Basic salary missing",IF(ISNA(MATCH($C3075,Departments!$A$5:$A$54,0)),"Department not on Departments sheet",IF(AND($I3075&lt;&gt;"",NOT(ISNUMBER($I3075))),"Date of birth is text, not a date",IF(AND($K3075&lt;&gt;"",NOT(ISNUMBER($K3075))),"Contract end is text, not a date","")))))</f>
        <v/>
      </c>
      <c r="AM3075" s="41">
        <f>IF($R3075=0,0,N($L3075)*(1+$Z3075+BonusMonths/12+IF($Q3075=1,0,EOSB))+N($M3075)+(N($L3075)+SI_Gross*N($M3075))*IF($Q3075=1,SI_O,SI_E))</f>
        <v/>
      </c>
      <c r="AN3075" s="41">
        <f>IF($R3075=0,0,(IF($Q3075=1,MedO,MedE+Ticket)+Training)/12)</f>
        <v/>
      </c>
    </row>
    <row r="3076">
      <c r="I3076" s="35" t="n"/>
      <c r="J3076" s="35" t="n"/>
      <c r="K3076" s="35" t="n"/>
      <c r="L3076" s="36" t="n"/>
      <c r="M3076" s="36" t="n"/>
      <c r="P3076" s="37" t="n"/>
      <c r="Q3076" s="38">
        <f>IF($C3076="",0,IF(OR(LOWER(TRIM($G3076))="omani",LOWER(TRIM($G3076))="oman",LOWER(TRIM($G3076))="om",LOWER(TRIM($G3076))="local"),1,0))</f>
        <v/>
      </c>
      <c r="R3076" s="38">
        <f>IF($C3076="",0,IF(OR(ISNUMBER(SEARCH("resign",$N3076)),ISNUMBER(SEARCH("terminat",$N3076)),ISNUMBER(SEARCH("inactive",$N3076)),ISNUMBER(SEARCH("vacan",$N3076)),ISNUMBER(SEARCH("deceased",$N3076)),ISNUMBER(SEARCH("separated",$N3076))),0,1))</f>
        <v/>
      </c>
      <c r="S3076">
        <f>IF(OR($R3076=0,NOT(ISNUMBER($I3076))),"",IFERROR(DATEDIF($I3076,DATE(FY,1,1),"y"),""))</f>
        <v/>
      </c>
      <c r="T3076">
        <f>IF(OR($R3076=0,NOT(ISNUMBER($J3076))),"",IFERROR(DATEDIF($J3076,DATE(FY,1,1),"y"),0))</f>
        <v/>
      </c>
      <c r="U3076" s="38">
        <f>IF(OR($R3076=0,NOT(ISNUMBER($I3076))),0,IF(YEAR($I3076)+IF($Q3076=1,RetAgeO,RetAgeE)=FY,MONTH($I3076),IF(YEAR($I3076)+IF($Q3076=1,RetAgeO,RetAgeE)&lt;FY,1,0)))</f>
        <v/>
      </c>
      <c r="V3076" s="38">
        <f>IF(OR($R3076=0,NOT(ISNUMBER($K3076))),0,IF(YEAR($K3076)=FY,MONTH($K3076),IF(YEAR($K3076)&lt;FY,1,0)))</f>
        <v/>
      </c>
      <c r="W3076" s="38">
        <f>IF($R3076=0,0,MIN(12,IF(AND(ISNUMBER($O3076),$O3076&gt;=1,$O3076&lt;=12),INT($O3076),12),IF(AND(RetireExit="Yes",$U3076&gt;0),$U3076,12),IF(AND(ContractExit="Yes",$V3076&gt;0),$V3076,12)))</f>
        <v/>
      </c>
      <c r="X3076" s="37">
        <f>IF(ISNUMBER($P3076),$P3076,IncPct)</f>
        <v/>
      </c>
      <c r="Y3076" s="39">
        <f>IF($W3076=0,0,MAX(0,MIN($W3076,IncMonth-1))+MAX(0,$W3076-IncMonth+1)*(1+$X3076))</f>
        <v/>
      </c>
      <c r="Z3076" s="40">
        <f>IF($C3076="",0,IFERROR(INDEX(Departments!$B$5:$B$54,MATCH($C3076,Departments!$A$5:$A$54,0)),0))</f>
        <v/>
      </c>
      <c r="AA3076" s="41">
        <f>N($L3076)*$Y3076</f>
        <v/>
      </c>
      <c r="AB3076" s="41">
        <f>N($M3076)*$Y3076</f>
        <v/>
      </c>
      <c r="AC3076" s="41">
        <f>$AA3076*$Z3076</f>
        <v/>
      </c>
      <c r="AD3076" s="41">
        <f>$AA3076*BonusMonths/12</f>
        <v/>
      </c>
      <c r="AE3076" s="41">
        <f>($AA3076+SI_Gross*$AB3076)*IF($Q3076=1,SI_O,SI_E)</f>
        <v/>
      </c>
      <c r="AF3076" s="41">
        <f>IF($Q3076=1,0,$AA3076*EOSB)</f>
        <v/>
      </c>
      <c r="AG3076" s="41">
        <f>$AN3076*$W3076</f>
        <v/>
      </c>
      <c r="AH3076" s="41">
        <f>SUM($AA3076:$AG3076)</f>
        <v/>
      </c>
      <c r="AI3076" s="41">
        <f>12*($AM3076+$AN3076)</f>
        <v/>
      </c>
      <c r="AJ3076" s="41">
        <f>$AM3076*((IncMonth-1)+(13-IncMonth)*(1+$X3076))+12*$AN3076</f>
        <v/>
      </c>
      <c r="AK3076" s="41">
        <f>IF($R3076=1,N($L3076)+N($M3076),0)</f>
        <v/>
      </c>
      <c r="AL3076">
        <f>IF($C3076="","",IF(N($L3076)&lt;=0,"Basic salary missing",IF(ISNA(MATCH($C3076,Departments!$A$5:$A$54,0)),"Department not on Departments sheet",IF(AND($I3076&lt;&gt;"",NOT(ISNUMBER($I3076))),"Date of birth is text, not a date",IF(AND($K3076&lt;&gt;"",NOT(ISNUMBER($K3076))),"Contract end is text, not a date","")))))</f>
        <v/>
      </c>
      <c r="AM3076" s="41">
        <f>IF($R3076=0,0,N($L3076)*(1+$Z3076+BonusMonths/12+IF($Q3076=1,0,EOSB))+N($M3076)+(N($L3076)+SI_Gross*N($M3076))*IF($Q3076=1,SI_O,SI_E))</f>
        <v/>
      </c>
      <c r="AN3076" s="41">
        <f>IF($R3076=0,0,(IF($Q3076=1,MedO,MedE+Ticket)+Training)/12)</f>
        <v/>
      </c>
    </row>
    <row r="3077">
      <c r="I3077" s="35" t="n"/>
      <c r="J3077" s="35" t="n"/>
      <c r="K3077" s="35" t="n"/>
      <c r="L3077" s="36" t="n"/>
      <c r="M3077" s="36" t="n"/>
      <c r="P3077" s="37" t="n"/>
      <c r="Q3077" s="38">
        <f>IF($C3077="",0,IF(OR(LOWER(TRIM($G3077))="omani",LOWER(TRIM($G3077))="oman",LOWER(TRIM($G3077))="om",LOWER(TRIM($G3077))="local"),1,0))</f>
        <v/>
      </c>
      <c r="R3077" s="38">
        <f>IF($C3077="",0,IF(OR(ISNUMBER(SEARCH("resign",$N3077)),ISNUMBER(SEARCH("terminat",$N3077)),ISNUMBER(SEARCH("inactive",$N3077)),ISNUMBER(SEARCH("vacan",$N3077)),ISNUMBER(SEARCH("deceased",$N3077)),ISNUMBER(SEARCH("separated",$N3077))),0,1))</f>
        <v/>
      </c>
      <c r="S3077">
        <f>IF(OR($R3077=0,NOT(ISNUMBER($I3077))),"",IFERROR(DATEDIF($I3077,DATE(FY,1,1),"y"),""))</f>
        <v/>
      </c>
      <c r="T3077">
        <f>IF(OR($R3077=0,NOT(ISNUMBER($J3077))),"",IFERROR(DATEDIF($J3077,DATE(FY,1,1),"y"),0))</f>
        <v/>
      </c>
      <c r="U3077" s="38">
        <f>IF(OR($R3077=0,NOT(ISNUMBER($I3077))),0,IF(YEAR($I3077)+IF($Q3077=1,RetAgeO,RetAgeE)=FY,MONTH($I3077),IF(YEAR($I3077)+IF($Q3077=1,RetAgeO,RetAgeE)&lt;FY,1,0)))</f>
        <v/>
      </c>
      <c r="V3077" s="38">
        <f>IF(OR($R3077=0,NOT(ISNUMBER($K3077))),0,IF(YEAR($K3077)=FY,MONTH($K3077),IF(YEAR($K3077)&lt;FY,1,0)))</f>
        <v/>
      </c>
      <c r="W3077" s="38">
        <f>IF($R3077=0,0,MIN(12,IF(AND(ISNUMBER($O3077),$O3077&gt;=1,$O3077&lt;=12),INT($O3077),12),IF(AND(RetireExit="Yes",$U3077&gt;0),$U3077,12),IF(AND(ContractExit="Yes",$V3077&gt;0),$V3077,12)))</f>
        <v/>
      </c>
      <c r="X3077" s="37">
        <f>IF(ISNUMBER($P3077),$P3077,IncPct)</f>
        <v/>
      </c>
      <c r="Y3077" s="39">
        <f>IF($W3077=0,0,MAX(0,MIN($W3077,IncMonth-1))+MAX(0,$W3077-IncMonth+1)*(1+$X3077))</f>
        <v/>
      </c>
      <c r="Z3077" s="40">
        <f>IF($C3077="",0,IFERROR(INDEX(Departments!$B$5:$B$54,MATCH($C3077,Departments!$A$5:$A$54,0)),0))</f>
        <v/>
      </c>
      <c r="AA3077" s="41">
        <f>N($L3077)*$Y3077</f>
        <v/>
      </c>
      <c r="AB3077" s="41">
        <f>N($M3077)*$Y3077</f>
        <v/>
      </c>
      <c r="AC3077" s="41">
        <f>$AA3077*$Z3077</f>
        <v/>
      </c>
      <c r="AD3077" s="41">
        <f>$AA3077*BonusMonths/12</f>
        <v/>
      </c>
      <c r="AE3077" s="41">
        <f>($AA3077+SI_Gross*$AB3077)*IF($Q3077=1,SI_O,SI_E)</f>
        <v/>
      </c>
      <c r="AF3077" s="41">
        <f>IF($Q3077=1,0,$AA3077*EOSB)</f>
        <v/>
      </c>
      <c r="AG3077" s="41">
        <f>$AN3077*$W3077</f>
        <v/>
      </c>
      <c r="AH3077" s="41">
        <f>SUM($AA3077:$AG3077)</f>
        <v/>
      </c>
      <c r="AI3077" s="41">
        <f>12*($AM3077+$AN3077)</f>
        <v/>
      </c>
      <c r="AJ3077" s="41">
        <f>$AM3077*((IncMonth-1)+(13-IncMonth)*(1+$X3077))+12*$AN3077</f>
        <v/>
      </c>
      <c r="AK3077" s="41">
        <f>IF($R3077=1,N($L3077)+N($M3077),0)</f>
        <v/>
      </c>
      <c r="AL3077">
        <f>IF($C3077="","",IF(N($L3077)&lt;=0,"Basic salary missing",IF(ISNA(MATCH($C3077,Departments!$A$5:$A$54,0)),"Department not on Departments sheet",IF(AND($I3077&lt;&gt;"",NOT(ISNUMBER($I3077))),"Date of birth is text, not a date",IF(AND($K3077&lt;&gt;"",NOT(ISNUMBER($K3077))),"Contract end is text, not a date","")))))</f>
        <v/>
      </c>
      <c r="AM3077" s="41">
        <f>IF($R3077=0,0,N($L3077)*(1+$Z3077+BonusMonths/12+IF($Q3077=1,0,EOSB))+N($M3077)+(N($L3077)+SI_Gross*N($M3077))*IF($Q3077=1,SI_O,SI_E))</f>
        <v/>
      </c>
      <c r="AN3077" s="41">
        <f>IF($R3077=0,0,(IF($Q3077=1,MedO,MedE+Ticket)+Training)/12)</f>
        <v/>
      </c>
    </row>
    <row r="3078">
      <c r="I3078" s="35" t="n"/>
      <c r="J3078" s="35" t="n"/>
      <c r="K3078" s="35" t="n"/>
      <c r="L3078" s="36" t="n"/>
      <c r="M3078" s="36" t="n"/>
      <c r="P3078" s="37" t="n"/>
      <c r="Q3078" s="38">
        <f>IF($C3078="",0,IF(OR(LOWER(TRIM($G3078))="omani",LOWER(TRIM($G3078))="oman",LOWER(TRIM($G3078))="om",LOWER(TRIM($G3078))="local"),1,0))</f>
        <v/>
      </c>
      <c r="R3078" s="38">
        <f>IF($C3078="",0,IF(OR(ISNUMBER(SEARCH("resign",$N3078)),ISNUMBER(SEARCH("terminat",$N3078)),ISNUMBER(SEARCH("inactive",$N3078)),ISNUMBER(SEARCH("vacan",$N3078)),ISNUMBER(SEARCH("deceased",$N3078)),ISNUMBER(SEARCH("separated",$N3078))),0,1))</f>
        <v/>
      </c>
      <c r="S3078">
        <f>IF(OR($R3078=0,NOT(ISNUMBER($I3078))),"",IFERROR(DATEDIF($I3078,DATE(FY,1,1),"y"),""))</f>
        <v/>
      </c>
      <c r="T3078">
        <f>IF(OR($R3078=0,NOT(ISNUMBER($J3078))),"",IFERROR(DATEDIF($J3078,DATE(FY,1,1),"y"),0))</f>
        <v/>
      </c>
      <c r="U3078" s="38">
        <f>IF(OR($R3078=0,NOT(ISNUMBER($I3078))),0,IF(YEAR($I3078)+IF($Q3078=1,RetAgeO,RetAgeE)=FY,MONTH($I3078),IF(YEAR($I3078)+IF($Q3078=1,RetAgeO,RetAgeE)&lt;FY,1,0)))</f>
        <v/>
      </c>
      <c r="V3078" s="38">
        <f>IF(OR($R3078=0,NOT(ISNUMBER($K3078))),0,IF(YEAR($K3078)=FY,MONTH($K3078),IF(YEAR($K3078)&lt;FY,1,0)))</f>
        <v/>
      </c>
      <c r="W3078" s="38">
        <f>IF($R3078=0,0,MIN(12,IF(AND(ISNUMBER($O3078),$O3078&gt;=1,$O3078&lt;=12),INT($O3078),12),IF(AND(RetireExit="Yes",$U3078&gt;0),$U3078,12),IF(AND(ContractExit="Yes",$V3078&gt;0),$V3078,12)))</f>
        <v/>
      </c>
      <c r="X3078" s="37">
        <f>IF(ISNUMBER($P3078),$P3078,IncPct)</f>
        <v/>
      </c>
      <c r="Y3078" s="39">
        <f>IF($W3078=0,0,MAX(0,MIN($W3078,IncMonth-1))+MAX(0,$W3078-IncMonth+1)*(1+$X3078))</f>
        <v/>
      </c>
      <c r="Z3078" s="40">
        <f>IF($C3078="",0,IFERROR(INDEX(Departments!$B$5:$B$54,MATCH($C3078,Departments!$A$5:$A$54,0)),0))</f>
        <v/>
      </c>
      <c r="AA3078" s="41">
        <f>N($L3078)*$Y3078</f>
        <v/>
      </c>
      <c r="AB3078" s="41">
        <f>N($M3078)*$Y3078</f>
        <v/>
      </c>
      <c r="AC3078" s="41">
        <f>$AA3078*$Z3078</f>
        <v/>
      </c>
      <c r="AD3078" s="41">
        <f>$AA3078*BonusMonths/12</f>
        <v/>
      </c>
      <c r="AE3078" s="41">
        <f>($AA3078+SI_Gross*$AB3078)*IF($Q3078=1,SI_O,SI_E)</f>
        <v/>
      </c>
      <c r="AF3078" s="41">
        <f>IF($Q3078=1,0,$AA3078*EOSB)</f>
        <v/>
      </c>
      <c r="AG3078" s="41">
        <f>$AN3078*$W3078</f>
        <v/>
      </c>
      <c r="AH3078" s="41">
        <f>SUM($AA3078:$AG3078)</f>
        <v/>
      </c>
      <c r="AI3078" s="41">
        <f>12*($AM3078+$AN3078)</f>
        <v/>
      </c>
      <c r="AJ3078" s="41">
        <f>$AM3078*((IncMonth-1)+(13-IncMonth)*(1+$X3078))+12*$AN3078</f>
        <v/>
      </c>
      <c r="AK3078" s="41">
        <f>IF($R3078=1,N($L3078)+N($M3078),0)</f>
        <v/>
      </c>
      <c r="AL3078">
        <f>IF($C3078="","",IF(N($L3078)&lt;=0,"Basic salary missing",IF(ISNA(MATCH($C3078,Departments!$A$5:$A$54,0)),"Department not on Departments sheet",IF(AND($I3078&lt;&gt;"",NOT(ISNUMBER($I3078))),"Date of birth is text, not a date",IF(AND($K3078&lt;&gt;"",NOT(ISNUMBER($K3078))),"Contract end is text, not a date","")))))</f>
        <v/>
      </c>
      <c r="AM3078" s="41">
        <f>IF($R3078=0,0,N($L3078)*(1+$Z3078+BonusMonths/12+IF($Q3078=1,0,EOSB))+N($M3078)+(N($L3078)+SI_Gross*N($M3078))*IF($Q3078=1,SI_O,SI_E))</f>
        <v/>
      </c>
      <c r="AN3078" s="41">
        <f>IF($R3078=0,0,(IF($Q3078=1,MedO,MedE+Ticket)+Training)/12)</f>
        <v/>
      </c>
    </row>
    <row r="3079">
      <c r="I3079" s="35" t="n"/>
      <c r="J3079" s="35" t="n"/>
      <c r="K3079" s="35" t="n"/>
      <c r="L3079" s="36" t="n"/>
      <c r="M3079" s="36" t="n"/>
      <c r="P3079" s="37" t="n"/>
      <c r="Q3079" s="38">
        <f>IF($C3079="",0,IF(OR(LOWER(TRIM($G3079))="omani",LOWER(TRIM($G3079))="oman",LOWER(TRIM($G3079))="om",LOWER(TRIM($G3079))="local"),1,0))</f>
        <v/>
      </c>
      <c r="R3079" s="38">
        <f>IF($C3079="",0,IF(OR(ISNUMBER(SEARCH("resign",$N3079)),ISNUMBER(SEARCH("terminat",$N3079)),ISNUMBER(SEARCH("inactive",$N3079)),ISNUMBER(SEARCH("vacan",$N3079)),ISNUMBER(SEARCH("deceased",$N3079)),ISNUMBER(SEARCH("separated",$N3079))),0,1))</f>
        <v/>
      </c>
      <c r="S3079">
        <f>IF(OR($R3079=0,NOT(ISNUMBER($I3079))),"",IFERROR(DATEDIF($I3079,DATE(FY,1,1),"y"),""))</f>
        <v/>
      </c>
      <c r="T3079">
        <f>IF(OR($R3079=0,NOT(ISNUMBER($J3079))),"",IFERROR(DATEDIF($J3079,DATE(FY,1,1),"y"),0))</f>
        <v/>
      </c>
      <c r="U3079" s="38">
        <f>IF(OR($R3079=0,NOT(ISNUMBER($I3079))),0,IF(YEAR($I3079)+IF($Q3079=1,RetAgeO,RetAgeE)=FY,MONTH($I3079),IF(YEAR($I3079)+IF($Q3079=1,RetAgeO,RetAgeE)&lt;FY,1,0)))</f>
        <v/>
      </c>
      <c r="V3079" s="38">
        <f>IF(OR($R3079=0,NOT(ISNUMBER($K3079))),0,IF(YEAR($K3079)=FY,MONTH($K3079),IF(YEAR($K3079)&lt;FY,1,0)))</f>
        <v/>
      </c>
      <c r="W3079" s="38">
        <f>IF($R3079=0,0,MIN(12,IF(AND(ISNUMBER($O3079),$O3079&gt;=1,$O3079&lt;=12),INT($O3079),12),IF(AND(RetireExit="Yes",$U3079&gt;0),$U3079,12),IF(AND(ContractExit="Yes",$V3079&gt;0),$V3079,12)))</f>
        <v/>
      </c>
      <c r="X3079" s="37">
        <f>IF(ISNUMBER($P3079),$P3079,IncPct)</f>
        <v/>
      </c>
      <c r="Y3079" s="39">
        <f>IF($W3079=0,0,MAX(0,MIN($W3079,IncMonth-1))+MAX(0,$W3079-IncMonth+1)*(1+$X3079))</f>
        <v/>
      </c>
      <c r="Z3079" s="40">
        <f>IF($C3079="",0,IFERROR(INDEX(Departments!$B$5:$B$54,MATCH($C3079,Departments!$A$5:$A$54,0)),0))</f>
        <v/>
      </c>
      <c r="AA3079" s="41">
        <f>N($L3079)*$Y3079</f>
        <v/>
      </c>
      <c r="AB3079" s="41">
        <f>N($M3079)*$Y3079</f>
        <v/>
      </c>
      <c r="AC3079" s="41">
        <f>$AA3079*$Z3079</f>
        <v/>
      </c>
      <c r="AD3079" s="41">
        <f>$AA3079*BonusMonths/12</f>
        <v/>
      </c>
      <c r="AE3079" s="41">
        <f>($AA3079+SI_Gross*$AB3079)*IF($Q3079=1,SI_O,SI_E)</f>
        <v/>
      </c>
      <c r="AF3079" s="41">
        <f>IF($Q3079=1,0,$AA3079*EOSB)</f>
        <v/>
      </c>
      <c r="AG3079" s="41">
        <f>$AN3079*$W3079</f>
        <v/>
      </c>
      <c r="AH3079" s="41">
        <f>SUM($AA3079:$AG3079)</f>
        <v/>
      </c>
      <c r="AI3079" s="41">
        <f>12*($AM3079+$AN3079)</f>
        <v/>
      </c>
      <c r="AJ3079" s="41">
        <f>$AM3079*((IncMonth-1)+(13-IncMonth)*(1+$X3079))+12*$AN3079</f>
        <v/>
      </c>
      <c r="AK3079" s="41">
        <f>IF($R3079=1,N($L3079)+N($M3079),0)</f>
        <v/>
      </c>
      <c r="AL3079">
        <f>IF($C3079="","",IF(N($L3079)&lt;=0,"Basic salary missing",IF(ISNA(MATCH($C3079,Departments!$A$5:$A$54,0)),"Department not on Departments sheet",IF(AND($I3079&lt;&gt;"",NOT(ISNUMBER($I3079))),"Date of birth is text, not a date",IF(AND($K3079&lt;&gt;"",NOT(ISNUMBER($K3079))),"Contract end is text, not a date","")))))</f>
        <v/>
      </c>
      <c r="AM3079" s="41">
        <f>IF($R3079=0,0,N($L3079)*(1+$Z3079+BonusMonths/12+IF($Q3079=1,0,EOSB))+N($M3079)+(N($L3079)+SI_Gross*N($M3079))*IF($Q3079=1,SI_O,SI_E))</f>
        <v/>
      </c>
      <c r="AN3079" s="41">
        <f>IF($R3079=0,0,(IF($Q3079=1,MedO,MedE+Ticket)+Training)/12)</f>
        <v/>
      </c>
    </row>
    <row r="3080">
      <c r="I3080" s="35" t="n"/>
      <c r="J3080" s="35" t="n"/>
      <c r="K3080" s="35" t="n"/>
      <c r="L3080" s="36" t="n"/>
      <c r="M3080" s="36" t="n"/>
      <c r="P3080" s="37" t="n"/>
      <c r="Q3080" s="38">
        <f>IF($C3080="",0,IF(OR(LOWER(TRIM($G3080))="omani",LOWER(TRIM($G3080))="oman",LOWER(TRIM($G3080))="om",LOWER(TRIM($G3080))="local"),1,0))</f>
        <v/>
      </c>
      <c r="R3080" s="38">
        <f>IF($C3080="",0,IF(OR(ISNUMBER(SEARCH("resign",$N3080)),ISNUMBER(SEARCH("terminat",$N3080)),ISNUMBER(SEARCH("inactive",$N3080)),ISNUMBER(SEARCH("vacan",$N3080)),ISNUMBER(SEARCH("deceased",$N3080)),ISNUMBER(SEARCH("separated",$N3080))),0,1))</f>
        <v/>
      </c>
      <c r="S3080">
        <f>IF(OR($R3080=0,NOT(ISNUMBER($I3080))),"",IFERROR(DATEDIF($I3080,DATE(FY,1,1),"y"),""))</f>
        <v/>
      </c>
      <c r="T3080">
        <f>IF(OR($R3080=0,NOT(ISNUMBER($J3080))),"",IFERROR(DATEDIF($J3080,DATE(FY,1,1),"y"),0))</f>
        <v/>
      </c>
      <c r="U3080" s="38">
        <f>IF(OR($R3080=0,NOT(ISNUMBER($I3080))),0,IF(YEAR($I3080)+IF($Q3080=1,RetAgeO,RetAgeE)=FY,MONTH($I3080),IF(YEAR($I3080)+IF($Q3080=1,RetAgeO,RetAgeE)&lt;FY,1,0)))</f>
        <v/>
      </c>
      <c r="V3080" s="38">
        <f>IF(OR($R3080=0,NOT(ISNUMBER($K3080))),0,IF(YEAR($K3080)=FY,MONTH($K3080),IF(YEAR($K3080)&lt;FY,1,0)))</f>
        <v/>
      </c>
      <c r="W3080" s="38">
        <f>IF($R3080=0,0,MIN(12,IF(AND(ISNUMBER($O3080),$O3080&gt;=1,$O3080&lt;=12),INT($O3080),12),IF(AND(RetireExit="Yes",$U3080&gt;0),$U3080,12),IF(AND(ContractExit="Yes",$V3080&gt;0),$V3080,12)))</f>
        <v/>
      </c>
      <c r="X3080" s="37">
        <f>IF(ISNUMBER($P3080),$P3080,IncPct)</f>
        <v/>
      </c>
      <c r="Y3080" s="39">
        <f>IF($W3080=0,0,MAX(0,MIN($W3080,IncMonth-1))+MAX(0,$W3080-IncMonth+1)*(1+$X3080))</f>
        <v/>
      </c>
      <c r="Z3080" s="40">
        <f>IF($C3080="",0,IFERROR(INDEX(Departments!$B$5:$B$54,MATCH($C3080,Departments!$A$5:$A$54,0)),0))</f>
        <v/>
      </c>
      <c r="AA3080" s="41">
        <f>N($L3080)*$Y3080</f>
        <v/>
      </c>
      <c r="AB3080" s="41">
        <f>N($M3080)*$Y3080</f>
        <v/>
      </c>
      <c r="AC3080" s="41">
        <f>$AA3080*$Z3080</f>
        <v/>
      </c>
      <c r="AD3080" s="41">
        <f>$AA3080*BonusMonths/12</f>
        <v/>
      </c>
      <c r="AE3080" s="41">
        <f>($AA3080+SI_Gross*$AB3080)*IF($Q3080=1,SI_O,SI_E)</f>
        <v/>
      </c>
      <c r="AF3080" s="41">
        <f>IF($Q3080=1,0,$AA3080*EOSB)</f>
        <v/>
      </c>
      <c r="AG3080" s="41">
        <f>$AN3080*$W3080</f>
        <v/>
      </c>
      <c r="AH3080" s="41">
        <f>SUM($AA3080:$AG3080)</f>
        <v/>
      </c>
      <c r="AI3080" s="41">
        <f>12*($AM3080+$AN3080)</f>
        <v/>
      </c>
      <c r="AJ3080" s="41">
        <f>$AM3080*((IncMonth-1)+(13-IncMonth)*(1+$X3080))+12*$AN3080</f>
        <v/>
      </c>
      <c r="AK3080" s="41">
        <f>IF($R3080=1,N($L3080)+N($M3080),0)</f>
        <v/>
      </c>
      <c r="AL3080">
        <f>IF($C3080="","",IF(N($L3080)&lt;=0,"Basic salary missing",IF(ISNA(MATCH($C3080,Departments!$A$5:$A$54,0)),"Department not on Departments sheet",IF(AND($I3080&lt;&gt;"",NOT(ISNUMBER($I3080))),"Date of birth is text, not a date",IF(AND($K3080&lt;&gt;"",NOT(ISNUMBER($K3080))),"Contract end is text, not a date","")))))</f>
        <v/>
      </c>
      <c r="AM3080" s="41">
        <f>IF($R3080=0,0,N($L3080)*(1+$Z3080+BonusMonths/12+IF($Q3080=1,0,EOSB))+N($M3080)+(N($L3080)+SI_Gross*N($M3080))*IF($Q3080=1,SI_O,SI_E))</f>
        <v/>
      </c>
      <c r="AN3080" s="41">
        <f>IF($R3080=0,0,(IF($Q3080=1,MedO,MedE+Ticket)+Training)/12)</f>
        <v/>
      </c>
    </row>
    <row r="3081">
      <c r="I3081" s="35" t="n"/>
      <c r="J3081" s="35" t="n"/>
      <c r="K3081" s="35" t="n"/>
      <c r="L3081" s="36" t="n"/>
      <c r="M3081" s="36" t="n"/>
      <c r="P3081" s="37" t="n"/>
      <c r="Q3081" s="38">
        <f>IF($C3081="",0,IF(OR(LOWER(TRIM($G3081))="omani",LOWER(TRIM($G3081))="oman",LOWER(TRIM($G3081))="om",LOWER(TRIM($G3081))="local"),1,0))</f>
        <v/>
      </c>
      <c r="R3081" s="38">
        <f>IF($C3081="",0,IF(OR(ISNUMBER(SEARCH("resign",$N3081)),ISNUMBER(SEARCH("terminat",$N3081)),ISNUMBER(SEARCH("inactive",$N3081)),ISNUMBER(SEARCH("vacan",$N3081)),ISNUMBER(SEARCH("deceased",$N3081)),ISNUMBER(SEARCH("separated",$N3081))),0,1))</f>
        <v/>
      </c>
      <c r="S3081">
        <f>IF(OR($R3081=0,NOT(ISNUMBER($I3081))),"",IFERROR(DATEDIF($I3081,DATE(FY,1,1),"y"),""))</f>
        <v/>
      </c>
      <c r="T3081">
        <f>IF(OR($R3081=0,NOT(ISNUMBER($J3081))),"",IFERROR(DATEDIF($J3081,DATE(FY,1,1),"y"),0))</f>
        <v/>
      </c>
      <c r="U3081" s="38">
        <f>IF(OR($R3081=0,NOT(ISNUMBER($I3081))),0,IF(YEAR($I3081)+IF($Q3081=1,RetAgeO,RetAgeE)=FY,MONTH($I3081),IF(YEAR($I3081)+IF($Q3081=1,RetAgeO,RetAgeE)&lt;FY,1,0)))</f>
        <v/>
      </c>
      <c r="V3081" s="38">
        <f>IF(OR($R3081=0,NOT(ISNUMBER($K3081))),0,IF(YEAR($K3081)=FY,MONTH($K3081),IF(YEAR($K3081)&lt;FY,1,0)))</f>
        <v/>
      </c>
      <c r="W3081" s="38">
        <f>IF($R3081=0,0,MIN(12,IF(AND(ISNUMBER($O3081),$O3081&gt;=1,$O3081&lt;=12),INT($O3081),12),IF(AND(RetireExit="Yes",$U3081&gt;0),$U3081,12),IF(AND(ContractExit="Yes",$V3081&gt;0),$V3081,12)))</f>
        <v/>
      </c>
      <c r="X3081" s="37">
        <f>IF(ISNUMBER($P3081),$P3081,IncPct)</f>
        <v/>
      </c>
      <c r="Y3081" s="39">
        <f>IF($W3081=0,0,MAX(0,MIN($W3081,IncMonth-1))+MAX(0,$W3081-IncMonth+1)*(1+$X3081))</f>
        <v/>
      </c>
      <c r="Z3081" s="40">
        <f>IF($C3081="",0,IFERROR(INDEX(Departments!$B$5:$B$54,MATCH($C3081,Departments!$A$5:$A$54,0)),0))</f>
        <v/>
      </c>
      <c r="AA3081" s="41">
        <f>N($L3081)*$Y3081</f>
        <v/>
      </c>
      <c r="AB3081" s="41">
        <f>N($M3081)*$Y3081</f>
        <v/>
      </c>
      <c r="AC3081" s="41">
        <f>$AA3081*$Z3081</f>
        <v/>
      </c>
      <c r="AD3081" s="41">
        <f>$AA3081*BonusMonths/12</f>
        <v/>
      </c>
      <c r="AE3081" s="41">
        <f>($AA3081+SI_Gross*$AB3081)*IF($Q3081=1,SI_O,SI_E)</f>
        <v/>
      </c>
      <c r="AF3081" s="41">
        <f>IF($Q3081=1,0,$AA3081*EOSB)</f>
        <v/>
      </c>
      <c r="AG3081" s="41">
        <f>$AN3081*$W3081</f>
        <v/>
      </c>
      <c r="AH3081" s="41">
        <f>SUM($AA3081:$AG3081)</f>
        <v/>
      </c>
      <c r="AI3081" s="41">
        <f>12*($AM3081+$AN3081)</f>
        <v/>
      </c>
      <c r="AJ3081" s="41">
        <f>$AM3081*((IncMonth-1)+(13-IncMonth)*(1+$X3081))+12*$AN3081</f>
        <v/>
      </c>
      <c r="AK3081" s="41">
        <f>IF($R3081=1,N($L3081)+N($M3081),0)</f>
        <v/>
      </c>
      <c r="AL3081">
        <f>IF($C3081="","",IF(N($L3081)&lt;=0,"Basic salary missing",IF(ISNA(MATCH($C3081,Departments!$A$5:$A$54,0)),"Department not on Departments sheet",IF(AND($I3081&lt;&gt;"",NOT(ISNUMBER($I3081))),"Date of birth is text, not a date",IF(AND($K3081&lt;&gt;"",NOT(ISNUMBER($K3081))),"Contract end is text, not a date","")))))</f>
        <v/>
      </c>
      <c r="AM3081" s="41">
        <f>IF($R3081=0,0,N($L3081)*(1+$Z3081+BonusMonths/12+IF($Q3081=1,0,EOSB))+N($M3081)+(N($L3081)+SI_Gross*N($M3081))*IF($Q3081=1,SI_O,SI_E))</f>
        <v/>
      </c>
      <c r="AN3081" s="41">
        <f>IF($R3081=0,0,(IF($Q3081=1,MedO,MedE+Ticket)+Training)/12)</f>
        <v/>
      </c>
    </row>
    <row r="3082">
      <c r="I3082" s="35" t="n"/>
      <c r="J3082" s="35" t="n"/>
      <c r="K3082" s="35" t="n"/>
      <c r="L3082" s="36" t="n"/>
      <c r="M3082" s="36" t="n"/>
      <c r="P3082" s="37" t="n"/>
      <c r="Q3082" s="38">
        <f>IF($C3082="",0,IF(OR(LOWER(TRIM($G3082))="omani",LOWER(TRIM($G3082))="oman",LOWER(TRIM($G3082))="om",LOWER(TRIM($G3082))="local"),1,0))</f>
        <v/>
      </c>
      <c r="R3082" s="38">
        <f>IF($C3082="",0,IF(OR(ISNUMBER(SEARCH("resign",$N3082)),ISNUMBER(SEARCH("terminat",$N3082)),ISNUMBER(SEARCH("inactive",$N3082)),ISNUMBER(SEARCH("vacan",$N3082)),ISNUMBER(SEARCH("deceased",$N3082)),ISNUMBER(SEARCH("separated",$N3082))),0,1))</f>
        <v/>
      </c>
      <c r="S3082">
        <f>IF(OR($R3082=0,NOT(ISNUMBER($I3082))),"",IFERROR(DATEDIF($I3082,DATE(FY,1,1),"y"),""))</f>
        <v/>
      </c>
      <c r="T3082">
        <f>IF(OR($R3082=0,NOT(ISNUMBER($J3082))),"",IFERROR(DATEDIF($J3082,DATE(FY,1,1),"y"),0))</f>
        <v/>
      </c>
      <c r="U3082" s="38">
        <f>IF(OR($R3082=0,NOT(ISNUMBER($I3082))),0,IF(YEAR($I3082)+IF($Q3082=1,RetAgeO,RetAgeE)=FY,MONTH($I3082),IF(YEAR($I3082)+IF($Q3082=1,RetAgeO,RetAgeE)&lt;FY,1,0)))</f>
        <v/>
      </c>
      <c r="V3082" s="38">
        <f>IF(OR($R3082=0,NOT(ISNUMBER($K3082))),0,IF(YEAR($K3082)=FY,MONTH($K3082),IF(YEAR($K3082)&lt;FY,1,0)))</f>
        <v/>
      </c>
      <c r="W3082" s="38">
        <f>IF($R3082=0,0,MIN(12,IF(AND(ISNUMBER($O3082),$O3082&gt;=1,$O3082&lt;=12),INT($O3082),12),IF(AND(RetireExit="Yes",$U3082&gt;0),$U3082,12),IF(AND(ContractExit="Yes",$V3082&gt;0),$V3082,12)))</f>
        <v/>
      </c>
      <c r="X3082" s="37">
        <f>IF(ISNUMBER($P3082),$P3082,IncPct)</f>
        <v/>
      </c>
      <c r="Y3082" s="39">
        <f>IF($W3082=0,0,MAX(0,MIN($W3082,IncMonth-1))+MAX(0,$W3082-IncMonth+1)*(1+$X3082))</f>
        <v/>
      </c>
      <c r="Z3082" s="40">
        <f>IF($C3082="",0,IFERROR(INDEX(Departments!$B$5:$B$54,MATCH($C3082,Departments!$A$5:$A$54,0)),0))</f>
        <v/>
      </c>
      <c r="AA3082" s="41">
        <f>N($L3082)*$Y3082</f>
        <v/>
      </c>
      <c r="AB3082" s="41">
        <f>N($M3082)*$Y3082</f>
        <v/>
      </c>
      <c r="AC3082" s="41">
        <f>$AA3082*$Z3082</f>
        <v/>
      </c>
      <c r="AD3082" s="41">
        <f>$AA3082*BonusMonths/12</f>
        <v/>
      </c>
      <c r="AE3082" s="41">
        <f>($AA3082+SI_Gross*$AB3082)*IF($Q3082=1,SI_O,SI_E)</f>
        <v/>
      </c>
      <c r="AF3082" s="41">
        <f>IF($Q3082=1,0,$AA3082*EOSB)</f>
        <v/>
      </c>
      <c r="AG3082" s="41">
        <f>$AN3082*$W3082</f>
        <v/>
      </c>
      <c r="AH3082" s="41">
        <f>SUM($AA3082:$AG3082)</f>
        <v/>
      </c>
      <c r="AI3082" s="41">
        <f>12*($AM3082+$AN3082)</f>
        <v/>
      </c>
      <c r="AJ3082" s="41">
        <f>$AM3082*((IncMonth-1)+(13-IncMonth)*(1+$X3082))+12*$AN3082</f>
        <v/>
      </c>
      <c r="AK3082" s="41">
        <f>IF($R3082=1,N($L3082)+N($M3082),0)</f>
        <v/>
      </c>
      <c r="AL3082">
        <f>IF($C3082="","",IF(N($L3082)&lt;=0,"Basic salary missing",IF(ISNA(MATCH($C3082,Departments!$A$5:$A$54,0)),"Department not on Departments sheet",IF(AND($I3082&lt;&gt;"",NOT(ISNUMBER($I3082))),"Date of birth is text, not a date",IF(AND($K3082&lt;&gt;"",NOT(ISNUMBER($K3082))),"Contract end is text, not a date","")))))</f>
        <v/>
      </c>
      <c r="AM3082" s="41">
        <f>IF($R3082=0,0,N($L3082)*(1+$Z3082+BonusMonths/12+IF($Q3082=1,0,EOSB))+N($M3082)+(N($L3082)+SI_Gross*N($M3082))*IF($Q3082=1,SI_O,SI_E))</f>
        <v/>
      </c>
      <c r="AN3082" s="41">
        <f>IF($R3082=0,0,(IF($Q3082=1,MedO,MedE+Ticket)+Training)/12)</f>
        <v/>
      </c>
    </row>
    <row r="3083">
      <c r="I3083" s="35" t="n"/>
      <c r="J3083" s="35" t="n"/>
      <c r="K3083" s="35" t="n"/>
      <c r="L3083" s="36" t="n"/>
      <c r="M3083" s="36" t="n"/>
      <c r="P3083" s="37" t="n"/>
      <c r="Q3083" s="38">
        <f>IF($C3083="",0,IF(OR(LOWER(TRIM($G3083))="omani",LOWER(TRIM($G3083))="oman",LOWER(TRIM($G3083))="om",LOWER(TRIM($G3083))="local"),1,0))</f>
        <v/>
      </c>
      <c r="R3083" s="38">
        <f>IF($C3083="",0,IF(OR(ISNUMBER(SEARCH("resign",$N3083)),ISNUMBER(SEARCH("terminat",$N3083)),ISNUMBER(SEARCH("inactive",$N3083)),ISNUMBER(SEARCH("vacan",$N3083)),ISNUMBER(SEARCH("deceased",$N3083)),ISNUMBER(SEARCH("separated",$N3083))),0,1))</f>
        <v/>
      </c>
      <c r="S3083">
        <f>IF(OR($R3083=0,NOT(ISNUMBER($I3083))),"",IFERROR(DATEDIF($I3083,DATE(FY,1,1),"y"),""))</f>
        <v/>
      </c>
      <c r="T3083">
        <f>IF(OR($R3083=0,NOT(ISNUMBER($J3083))),"",IFERROR(DATEDIF($J3083,DATE(FY,1,1),"y"),0))</f>
        <v/>
      </c>
      <c r="U3083" s="38">
        <f>IF(OR($R3083=0,NOT(ISNUMBER($I3083))),0,IF(YEAR($I3083)+IF($Q3083=1,RetAgeO,RetAgeE)=FY,MONTH($I3083),IF(YEAR($I3083)+IF($Q3083=1,RetAgeO,RetAgeE)&lt;FY,1,0)))</f>
        <v/>
      </c>
      <c r="V3083" s="38">
        <f>IF(OR($R3083=0,NOT(ISNUMBER($K3083))),0,IF(YEAR($K3083)=FY,MONTH($K3083),IF(YEAR($K3083)&lt;FY,1,0)))</f>
        <v/>
      </c>
      <c r="W3083" s="38">
        <f>IF($R3083=0,0,MIN(12,IF(AND(ISNUMBER($O3083),$O3083&gt;=1,$O3083&lt;=12),INT($O3083),12),IF(AND(RetireExit="Yes",$U3083&gt;0),$U3083,12),IF(AND(ContractExit="Yes",$V3083&gt;0),$V3083,12)))</f>
        <v/>
      </c>
      <c r="X3083" s="37">
        <f>IF(ISNUMBER($P3083),$P3083,IncPct)</f>
        <v/>
      </c>
      <c r="Y3083" s="39">
        <f>IF($W3083=0,0,MAX(0,MIN($W3083,IncMonth-1))+MAX(0,$W3083-IncMonth+1)*(1+$X3083))</f>
        <v/>
      </c>
      <c r="Z3083" s="40">
        <f>IF($C3083="",0,IFERROR(INDEX(Departments!$B$5:$B$54,MATCH($C3083,Departments!$A$5:$A$54,0)),0))</f>
        <v/>
      </c>
      <c r="AA3083" s="41">
        <f>N($L3083)*$Y3083</f>
        <v/>
      </c>
      <c r="AB3083" s="41">
        <f>N($M3083)*$Y3083</f>
        <v/>
      </c>
      <c r="AC3083" s="41">
        <f>$AA3083*$Z3083</f>
        <v/>
      </c>
      <c r="AD3083" s="41">
        <f>$AA3083*BonusMonths/12</f>
        <v/>
      </c>
      <c r="AE3083" s="41">
        <f>($AA3083+SI_Gross*$AB3083)*IF($Q3083=1,SI_O,SI_E)</f>
        <v/>
      </c>
      <c r="AF3083" s="41">
        <f>IF($Q3083=1,0,$AA3083*EOSB)</f>
        <v/>
      </c>
      <c r="AG3083" s="41">
        <f>$AN3083*$W3083</f>
        <v/>
      </c>
      <c r="AH3083" s="41">
        <f>SUM($AA3083:$AG3083)</f>
        <v/>
      </c>
      <c r="AI3083" s="41">
        <f>12*($AM3083+$AN3083)</f>
        <v/>
      </c>
      <c r="AJ3083" s="41">
        <f>$AM3083*((IncMonth-1)+(13-IncMonth)*(1+$X3083))+12*$AN3083</f>
        <v/>
      </c>
      <c r="AK3083" s="41">
        <f>IF($R3083=1,N($L3083)+N($M3083),0)</f>
        <v/>
      </c>
      <c r="AL3083">
        <f>IF($C3083="","",IF(N($L3083)&lt;=0,"Basic salary missing",IF(ISNA(MATCH($C3083,Departments!$A$5:$A$54,0)),"Department not on Departments sheet",IF(AND($I3083&lt;&gt;"",NOT(ISNUMBER($I3083))),"Date of birth is text, not a date",IF(AND($K3083&lt;&gt;"",NOT(ISNUMBER($K3083))),"Contract end is text, not a date","")))))</f>
        <v/>
      </c>
      <c r="AM3083" s="41">
        <f>IF($R3083=0,0,N($L3083)*(1+$Z3083+BonusMonths/12+IF($Q3083=1,0,EOSB))+N($M3083)+(N($L3083)+SI_Gross*N($M3083))*IF($Q3083=1,SI_O,SI_E))</f>
        <v/>
      </c>
      <c r="AN3083" s="41">
        <f>IF($R3083=0,0,(IF($Q3083=1,MedO,MedE+Ticket)+Training)/12)</f>
        <v/>
      </c>
    </row>
    <row r="3084">
      <c r="I3084" s="35" t="n"/>
      <c r="J3084" s="35" t="n"/>
      <c r="K3084" s="35" t="n"/>
      <c r="L3084" s="36" t="n"/>
      <c r="M3084" s="36" t="n"/>
      <c r="P3084" s="37" t="n"/>
      <c r="Q3084" s="38">
        <f>IF($C3084="",0,IF(OR(LOWER(TRIM($G3084))="omani",LOWER(TRIM($G3084))="oman",LOWER(TRIM($G3084))="om",LOWER(TRIM($G3084))="local"),1,0))</f>
        <v/>
      </c>
      <c r="R3084" s="38">
        <f>IF($C3084="",0,IF(OR(ISNUMBER(SEARCH("resign",$N3084)),ISNUMBER(SEARCH("terminat",$N3084)),ISNUMBER(SEARCH("inactive",$N3084)),ISNUMBER(SEARCH("vacan",$N3084)),ISNUMBER(SEARCH("deceased",$N3084)),ISNUMBER(SEARCH("separated",$N3084))),0,1))</f>
        <v/>
      </c>
      <c r="S3084">
        <f>IF(OR($R3084=0,NOT(ISNUMBER($I3084))),"",IFERROR(DATEDIF($I3084,DATE(FY,1,1),"y"),""))</f>
        <v/>
      </c>
      <c r="T3084">
        <f>IF(OR($R3084=0,NOT(ISNUMBER($J3084))),"",IFERROR(DATEDIF($J3084,DATE(FY,1,1),"y"),0))</f>
        <v/>
      </c>
      <c r="U3084" s="38">
        <f>IF(OR($R3084=0,NOT(ISNUMBER($I3084))),0,IF(YEAR($I3084)+IF($Q3084=1,RetAgeO,RetAgeE)=FY,MONTH($I3084),IF(YEAR($I3084)+IF($Q3084=1,RetAgeO,RetAgeE)&lt;FY,1,0)))</f>
        <v/>
      </c>
      <c r="V3084" s="38">
        <f>IF(OR($R3084=0,NOT(ISNUMBER($K3084))),0,IF(YEAR($K3084)=FY,MONTH($K3084),IF(YEAR($K3084)&lt;FY,1,0)))</f>
        <v/>
      </c>
      <c r="W3084" s="38">
        <f>IF($R3084=0,0,MIN(12,IF(AND(ISNUMBER($O3084),$O3084&gt;=1,$O3084&lt;=12),INT($O3084),12),IF(AND(RetireExit="Yes",$U3084&gt;0),$U3084,12),IF(AND(ContractExit="Yes",$V3084&gt;0),$V3084,12)))</f>
        <v/>
      </c>
      <c r="X3084" s="37">
        <f>IF(ISNUMBER($P3084),$P3084,IncPct)</f>
        <v/>
      </c>
      <c r="Y3084" s="39">
        <f>IF($W3084=0,0,MAX(0,MIN($W3084,IncMonth-1))+MAX(0,$W3084-IncMonth+1)*(1+$X3084))</f>
        <v/>
      </c>
      <c r="Z3084" s="40">
        <f>IF($C3084="",0,IFERROR(INDEX(Departments!$B$5:$B$54,MATCH($C3084,Departments!$A$5:$A$54,0)),0))</f>
        <v/>
      </c>
      <c r="AA3084" s="41">
        <f>N($L3084)*$Y3084</f>
        <v/>
      </c>
      <c r="AB3084" s="41">
        <f>N($M3084)*$Y3084</f>
        <v/>
      </c>
      <c r="AC3084" s="41">
        <f>$AA3084*$Z3084</f>
        <v/>
      </c>
      <c r="AD3084" s="41">
        <f>$AA3084*BonusMonths/12</f>
        <v/>
      </c>
      <c r="AE3084" s="41">
        <f>($AA3084+SI_Gross*$AB3084)*IF($Q3084=1,SI_O,SI_E)</f>
        <v/>
      </c>
      <c r="AF3084" s="41">
        <f>IF($Q3084=1,0,$AA3084*EOSB)</f>
        <v/>
      </c>
      <c r="AG3084" s="41">
        <f>$AN3084*$W3084</f>
        <v/>
      </c>
      <c r="AH3084" s="41">
        <f>SUM($AA3084:$AG3084)</f>
        <v/>
      </c>
      <c r="AI3084" s="41">
        <f>12*($AM3084+$AN3084)</f>
        <v/>
      </c>
      <c r="AJ3084" s="41">
        <f>$AM3084*((IncMonth-1)+(13-IncMonth)*(1+$X3084))+12*$AN3084</f>
        <v/>
      </c>
      <c r="AK3084" s="41">
        <f>IF($R3084=1,N($L3084)+N($M3084),0)</f>
        <v/>
      </c>
      <c r="AL3084">
        <f>IF($C3084="","",IF(N($L3084)&lt;=0,"Basic salary missing",IF(ISNA(MATCH($C3084,Departments!$A$5:$A$54,0)),"Department not on Departments sheet",IF(AND($I3084&lt;&gt;"",NOT(ISNUMBER($I3084))),"Date of birth is text, not a date",IF(AND($K3084&lt;&gt;"",NOT(ISNUMBER($K3084))),"Contract end is text, not a date","")))))</f>
        <v/>
      </c>
      <c r="AM3084" s="41">
        <f>IF($R3084=0,0,N($L3084)*(1+$Z3084+BonusMonths/12+IF($Q3084=1,0,EOSB))+N($M3084)+(N($L3084)+SI_Gross*N($M3084))*IF($Q3084=1,SI_O,SI_E))</f>
        <v/>
      </c>
      <c r="AN3084" s="41">
        <f>IF($R3084=0,0,(IF($Q3084=1,MedO,MedE+Ticket)+Training)/12)</f>
        <v/>
      </c>
    </row>
    <row r="3085">
      <c r="I3085" s="35" t="n"/>
      <c r="J3085" s="35" t="n"/>
      <c r="K3085" s="35" t="n"/>
      <c r="L3085" s="36" t="n"/>
      <c r="M3085" s="36" t="n"/>
      <c r="P3085" s="37" t="n"/>
      <c r="Q3085" s="38">
        <f>IF($C3085="",0,IF(OR(LOWER(TRIM($G3085))="omani",LOWER(TRIM($G3085))="oman",LOWER(TRIM($G3085))="om",LOWER(TRIM($G3085))="local"),1,0))</f>
        <v/>
      </c>
      <c r="R3085" s="38">
        <f>IF($C3085="",0,IF(OR(ISNUMBER(SEARCH("resign",$N3085)),ISNUMBER(SEARCH("terminat",$N3085)),ISNUMBER(SEARCH("inactive",$N3085)),ISNUMBER(SEARCH("vacan",$N3085)),ISNUMBER(SEARCH("deceased",$N3085)),ISNUMBER(SEARCH("separated",$N3085))),0,1))</f>
        <v/>
      </c>
      <c r="S3085">
        <f>IF(OR($R3085=0,NOT(ISNUMBER($I3085))),"",IFERROR(DATEDIF($I3085,DATE(FY,1,1),"y"),""))</f>
        <v/>
      </c>
      <c r="T3085">
        <f>IF(OR($R3085=0,NOT(ISNUMBER($J3085))),"",IFERROR(DATEDIF($J3085,DATE(FY,1,1),"y"),0))</f>
        <v/>
      </c>
      <c r="U3085" s="38">
        <f>IF(OR($R3085=0,NOT(ISNUMBER($I3085))),0,IF(YEAR($I3085)+IF($Q3085=1,RetAgeO,RetAgeE)=FY,MONTH($I3085),IF(YEAR($I3085)+IF($Q3085=1,RetAgeO,RetAgeE)&lt;FY,1,0)))</f>
        <v/>
      </c>
      <c r="V3085" s="38">
        <f>IF(OR($R3085=0,NOT(ISNUMBER($K3085))),0,IF(YEAR($K3085)=FY,MONTH($K3085),IF(YEAR($K3085)&lt;FY,1,0)))</f>
        <v/>
      </c>
      <c r="W3085" s="38">
        <f>IF($R3085=0,0,MIN(12,IF(AND(ISNUMBER($O3085),$O3085&gt;=1,$O3085&lt;=12),INT($O3085),12),IF(AND(RetireExit="Yes",$U3085&gt;0),$U3085,12),IF(AND(ContractExit="Yes",$V3085&gt;0),$V3085,12)))</f>
        <v/>
      </c>
      <c r="X3085" s="37">
        <f>IF(ISNUMBER($P3085),$P3085,IncPct)</f>
        <v/>
      </c>
      <c r="Y3085" s="39">
        <f>IF($W3085=0,0,MAX(0,MIN($W3085,IncMonth-1))+MAX(0,$W3085-IncMonth+1)*(1+$X3085))</f>
        <v/>
      </c>
      <c r="Z3085" s="40">
        <f>IF($C3085="",0,IFERROR(INDEX(Departments!$B$5:$B$54,MATCH($C3085,Departments!$A$5:$A$54,0)),0))</f>
        <v/>
      </c>
      <c r="AA3085" s="41">
        <f>N($L3085)*$Y3085</f>
        <v/>
      </c>
      <c r="AB3085" s="41">
        <f>N($M3085)*$Y3085</f>
        <v/>
      </c>
      <c r="AC3085" s="41">
        <f>$AA3085*$Z3085</f>
        <v/>
      </c>
      <c r="AD3085" s="41">
        <f>$AA3085*BonusMonths/12</f>
        <v/>
      </c>
      <c r="AE3085" s="41">
        <f>($AA3085+SI_Gross*$AB3085)*IF($Q3085=1,SI_O,SI_E)</f>
        <v/>
      </c>
      <c r="AF3085" s="41">
        <f>IF($Q3085=1,0,$AA3085*EOSB)</f>
        <v/>
      </c>
      <c r="AG3085" s="41">
        <f>$AN3085*$W3085</f>
        <v/>
      </c>
      <c r="AH3085" s="41">
        <f>SUM($AA3085:$AG3085)</f>
        <v/>
      </c>
      <c r="AI3085" s="41">
        <f>12*($AM3085+$AN3085)</f>
        <v/>
      </c>
      <c r="AJ3085" s="41">
        <f>$AM3085*((IncMonth-1)+(13-IncMonth)*(1+$X3085))+12*$AN3085</f>
        <v/>
      </c>
      <c r="AK3085" s="41">
        <f>IF($R3085=1,N($L3085)+N($M3085),0)</f>
        <v/>
      </c>
      <c r="AL3085">
        <f>IF($C3085="","",IF(N($L3085)&lt;=0,"Basic salary missing",IF(ISNA(MATCH($C3085,Departments!$A$5:$A$54,0)),"Department not on Departments sheet",IF(AND($I3085&lt;&gt;"",NOT(ISNUMBER($I3085))),"Date of birth is text, not a date",IF(AND($K3085&lt;&gt;"",NOT(ISNUMBER($K3085))),"Contract end is text, not a date","")))))</f>
        <v/>
      </c>
      <c r="AM3085" s="41">
        <f>IF($R3085=0,0,N($L3085)*(1+$Z3085+BonusMonths/12+IF($Q3085=1,0,EOSB))+N($M3085)+(N($L3085)+SI_Gross*N($M3085))*IF($Q3085=1,SI_O,SI_E))</f>
        <v/>
      </c>
      <c r="AN3085" s="41">
        <f>IF($R3085=0,0,(IF($Q3085=1,MedO,MedE+Ticket)+Training)/12)</f>
        <v/>
      </c>
    </row>
    <row r="3086">
      <c r="I3086" s="35" t="n"/>
      <c r="J3086" s="35" t="n"/>
      <c r="K3086" s="35" t="n"/>
      <c r="L3086" s="36" t="n"/>
      <c r="M3086" s="36" t="n"/>
      <c r="P3086" s="37" t="n"/>
      <c r="Q3086" s="38">
        <f>IF($C3086="",0,IF(OR(LOWER(TRIM($G3086))="omani",LOWER(TRIM($G3086))="oman",LOWER(TRIM($G3086))="om",LOWER(TRIM($G3086))="local"),1,0))</f>
        <v/>
      </c>
      <c r="R3086" s="38">
        <f>IF($C3086="",0,IF(OR(ISNUMBER(SEARCH("resign",$N3086)),ISNUMBER(SEARCH("terminat",$N3086)),ISNUMBER(SEARCH("inactive",$N3086)),ISNUMBER(SEARCH("vacan",$N3086)),ISNUMBER(SEARCH("deceased",$N3086)),ISNUMBER(SEARCH("separated",$N3086))),0,1))</f>
        <v/>
      </c>
      <c r="S3086">
        <f>IF(OR($R3086=0,NOT(ISNUMBER($I3086))),"",IFERROR(DATEDIF($I3086,DATE(FY,1,1),"y"),""))</f>
        <v/>
      </c>
      <c r="T3086">
        <f>IF(OR($R3086=0,NOT(ISNUMBER($J3086))),"",IFERROR(DATEDIF($J3086,DATE(FY,1,1),"y"),0))</f>
        <v/>
      </c>
      <c r="U3086" s="38">
        <f>IF(OR($R3086=0,NOT(ISNUMBER($I3086))),0,IF(YEAR($I3086)+IF($Q3086=1,RetAgeO,RetAgeE)=FY,MONTH($I3086),IF(YEAR($I3086)+IF($Q3086=1,RetAgeO,RetAgeE)&lt;FY,1,0)))</f>
        <v/>
      </c>
      <c r="V3086" s="38">
        <f>IF(OR($R3086=0,NOT(ISNUMBER($K3086))),0,IF(YEAR($K3086)=FY,MONTH($K3086),IF(YEAR($K3086)&lt;FY,1,0)))</f>
        <v/>
      </c>
      <c r="W3086" s="38">
        <f>IF($R3086=0,0,MIN(12,IF(AND(ISNUMBER($O3086),$O3086&gt;=1,$O3086&lt;=12),INT($O3086),12),IF(AND(RetireExit="Yes",$U3086&gt;0),$U3086,12),IF(AND(ContractExit="Yes",$V3086&gt;0),$V3086,12)))</f>
        <v/>
      </c>
      <c r="X3086" s="37">
        <f>IF(ISNUMBER($P3086),$P3086,IncPct)</f>
        <v/>
      </c>
      <c r="Y3086" s="39">
        <f>IF($W3086=0,0,MAX(0,MIN($W3086,IncMonth-1))+MAX(0,$W3086-IncMonth+1)*(1+$X3086))</f>
        <v/>
      </c>
      <c r="Z3086" s="40">
        <f>IF($C3086="",0,IFERROR(INDEX(Departments!$B$5:$B$54,MATCH($C3086,Departments!$A$5:$A$54,0)),0))</f>
        <v/>
      </c>
      <c r="AA3086" s="41">
        <f>N($L3086)*$Y3086</f>
        <v/>
      </c>
      <c r="AB3086" s="41">
        <f>N($M3086)*$Y3086</f>
        <v/>
      </c>
      <c r="AC3086" s="41">
        <f>$AA3086*$Z3086</f>
        <v/>
      </c>
      <c r="AD3086" s="41">
        <f>$AA3086*BonusMonths/12</f>
        <v/>
      </c>
      <c r="AE3086" s="41">
        <f>($AA3086+SI_Gross*$AB3086)*IF($Q3086=1,SI_O,SI_E)</f>
        <v/>
      </c>
      <c r="AF3086" s="41">
        <f>IF($Q3086=1,0,$AA3086*EOSB)</f>
        <v/>
      </c>
      <c r="AG3086" s="41">
        <f>$AN3086*$W3086</f>
        <v/>
      </c>
      <c r="AH3086" s="41">
        <f>SUM($AA3086:$AG3086)</f>
        <v/>
      </c>
      <c r="AI3086" s="41">
        <f>12*($AM3086+$AN3086)</f>
        <v/>
      </c>
      <c r="AJ3086" s="41">
        <f>$AM3086*((IncMonth-1)+(13-IncMonth)*(1+$X3086))+12*$AN3086</f>
        <v/>
      </c>
      <c r="AK3086" s="41">
        <f>IF($R3086=1,N($L3086)+N($M3086),0)</f>
        <v/>
      </c>
      <c r="AL3086">
        <f>IF($C3086="","",IF(N($L3086)&lt;=0,"Basic salary missing",IF(ISNA(MATCH($C3086,Departments!$A$5:$A$54,0)),"Department not on Departments sheet",IF(AND($I3086&lt;&gt;"",NOT(ISNUMBER($I3086))),"Date of birth is text, not a date",IF(AND($K3086&lt;&gt;"",NOT(ISNUMBER($K3086))),"Contract end is text, not a date","")))))</f>
        <v/>
      </c>
      <c r="AM3086" s="41">
        <f>IF($R3086=0,0,N($L3086)*(1+$Z3086+BonusMonths/12+IF($Q3086=1,0,EOSB))+N($M3086)+(N($L3086)+SI_Gross*N($M3086))*IF($Q3086=1,SI_O,SI_E))</f>
        <v/>
      </c>
      <c r="AN3086" s="41">
        <f>IF($R3086=0,0,(IF($Q3086=1,MedO,MedE+Ticket)+Training)/12)</f>
        <v/>
      </c>
    </row>
    <row r="3087">
      <c r="I3087" s="35" t="n"/>
      <c r="J3087" s="35" t="n"/>
      <c r="K3087" s="35" t="n"/>
      <c r="L3087" s="36" t="n"/>
      <c r="M3087" s="36" t="n"/>
      <c r="P3087" s="37" t="n"/>
      <c r="Q3087" s="38">
        <f>IF($C3087="",0,IF(OR(LOWER(TRIM($G3087))="omani",LOWER(TRIM($G3087))="oman",LOWER(TRIM($G3087))="om",LOWER(TRIM($G3087))="local"),1,0))</f>
        <v/>
      </c>
      <c r="R3087" s="38">
        <f>IF($C3087="",0,IF(OR(ISNUMBER(SEARCH("resign",$N3087)),ISNUMBER(SEARCH("terminat",$N3087)),ISNUMBER(SEARCH("inactive",$N3087)),ISNUMBER(SEARCH("vacan",$N3087)),ISNUMBER(SEARCH("deceased",$N3087)),ISNUMBER(SEARCH("separated",$N3087))),0,1))</f>
        <v/>
      </c>
      <c r="S3087">
        <f>IF(OR($R3087=0,NOT(ISNUMBER($I3087))),"",IFERROR(DATEDIF($I3087,DATE(FY,1,1),"y"),""))</f>
        <v/>
      </c>
      <c r="T3087">
        <f>IF(OR($R3087=0,NOT(ISNUMBER($J3087))),"",IFERROR(DATEDIF($J3087,DATE(FY,1,1),"y"),0))</f>
        <v/>
      </c>
      <c r="U3087" s="38">
        <f>IF(OR($R3087=0,NOT(ISNUMBER($I3087))),0,IF(YEAR($I3087)+IF($Q3087=1,RetAgeO,RetAgeE)=FY,MONTH($I3087),IF(YEAR($I3087)+IF($Q3087=1,RetAgeO,RetAgeE)&lt;FY,1,0)))</f>
        <v/>
      </c>
      <c r="V3087" s="38">
        <f>IF(OR($R3087=0,NOT(ISNUMBER($K3087))),0,IF(YEAR($K3087)=FY,MONTH($K3087),IF(YEAR($K3087)&lt;FY,1,0)))</f>
        <v/>
      </c>
      <c r="W3087" s="38">
        <f>IF($R3087=0,0,MIN(12,IF(AND(ISNUMBER($O3087),$O3087&gt;=1,$O3087&lt;=12),INT($O3087),12),IF(AND(RetireExit="Yes",$U3087&gt;0),$U3087,12),IF(AND(ContractExit="Yes",$V3087&gt;0),$V3087,12)))</f>
        <v/>
      </c>
      <c r="X3087" s="37">
        <f>IF(ISNUMBER($P3087),$P3087,IncPct)</f>
        <v/>
      </c>
      <c r="Y3087" s="39">
        <f>IF($W3087=0,0,MAX(0,MIN($W3087,IncMonth-1))+MAX(0,$W3087-IncMonth+1)*(1+$X3087))</f>
        <v/>
      </c>
      <c r="Z3087" s="40">
        <f>IF($C3087="",0,IFERROR(INDEX(Departments!$B$5:$B$54,MATCH($C3087,Departments!$A$5:$A$54,0)),0))</f>
        <v/>
      </c>
      <c r="AA3087" s="41">
        <f>N($L3087)*$Y3087</f>
        <v/>
      </c>
      <c r="AB3087" s="41">
        <f>N($M3087)*$Y3087</f>
        <v/>
      </c>
      <c r="AC3087" s="41">
        <f>$AA3087*$Z3087</f>
        <v/>
      </c>
      <c r="AD3087" s="41">
        <f>$AA3087*BonusMonths/12</f>
        <v/>
      </c>
      <c r="AE3087" s="41">
        <f>($AA3087+SI_Gross*$AB3087)*IF($Q3087=1,SI_O,SI_E)</f>
        <v/>
      </c>
      <c r="AF3087" s="41">
        <f>IF($Q3087=1,0,$AA3087*EOSB)</f>
        <v/>
      </c>
      <c r="AG3087" s="41">
        <f>$AN3087*$W3087</f>
        <v/>
      </c>
      <c r="AH3087" s="41">
        <f>SUM($AA3087:$AG3087)</f>
        <v/>
      </c>
      <c r="AI3087" s="41">
        <f>12*($AM3087+$AN3087)</f>
        <v/>
      </c>
      <c r="AJ3087" s="41">
        <f>$AM3087*((IncMonth-1)+(13-IncMonth)*(1+$X3087))+12*$AN3087</f>
        <v/>
      </c>
      <c r="AK3087" s="41">
        <f>IF($R3087=1,N($L3087)+N($M3087),0)</f>
        <v/>
      </c>
      <c r="AL3087">
        <f>IF($C3087="","",IF(N($L3087)&lt;=0,"Basic salary missing",IF(ISNA(MATCH($C3087,Departments!$A$5:$A$54,0)),"Department not on Departments sheet",IF(AND($I3087&lt;&gt;"",NOT(ISNUMBER($I3087))),"Date of birth is text, not a date",IF(AND($K3087&lt;&gt;"",NOT(ISNUMBER($K3087))),"Contract end is text, not a date","")))))</f>
        <v/>
      </c>
      <c r="AM3087" s="41">
        <f>IF($R3087=0,0,N($L3087)*(1+$Z3087+BonusMonths/12+IF($Q3087=1,0,EOSB))+N($M3087)+(N($L3087)+SI_Gross*N($M3087))*IF($Q3087=1,SI_O,SI_E))</f>
        <v/>
      </c>
      <c r="AN3087" s="41">
        <f>IF($R3087=0,0,(IF($Q3087=1,MedO,MedE+Ticket)+Training)/12)</f>
        <v/>
      </c>
    </row>
    <row r="3088">
      <c r="I3088" s="35" t="n"/>
      <c r="J3088" s="35" t="n"/>
      <c r="K3088" s="35" t="n"/>
      <c r="L3088" s="36" t="n"/>
      <c r="M3088" s="36" t="n"/>
      <c r="P3088" s="37" t="n"/>
      <c r="Q3088" s="38">
        <f>IF($C3088="",0,IF(OR(LOWER(TRIM($G3088))="omani",LOWER(TRIM($G3088))="oman",LOWER(TRIM($G3088))="om",LOWER(TRIM($G3088))="local"),1,0))</f>
        <v/>
      </c>
      <c r="R3088" s="38">
        <f>IF($C3088="",0,IF(OR(ISNUMBER(SEARCH("resign",$N3088)),ISNUMBER(SEARCH("terminat",$N3088)),ISNUMBER(SEARCH("inactive",$N3088)),ISNUMBER(SEARCH("vacan",$N3088)),ISNUMBER(SEARCH("deceased",$N3088)),ISNUMBER(SEARCH("separated",$N3088))),0,1))</f>
        <v/>
      </c>
      <c r="S3088">
        <f>IF(OR($R3088=0,NOT(ISNUMBER($I3088))),"",IFERROR(DATEDIF($I3088,DATE(FY,1,1),"y"),""))</f>
        <v/>
      </c>
      <c r="T3088">
        <f>IF(OR($R3088=0,NOT(ISNUMBER($J3088))),"",IFERROR(DATEDIF($J3088,DATE(FY,1,1),"y"),0))</f>
        <v/>
      </c>
      <c r="U3088" s="38">
        <f>IF(OR($R3088=0,NOT(ISNUMBER($I3088))),0,IF(YEAR($I3088)+IF($Q3088=1,RetAgeO,RetAgeE)=FY,MONTH($I3088),IF(YEAR($I3088)+IF($Q3088=1,RetAgeO,RetAgeE)&lt;FY,1,0)))</f>
        <v/>
      </c>
      <c r="V3088" s="38">
        <f>IF(OR($R3088=0,NOT(ISNUMBER($K3088))),0,IF(YEAR($K3088)=FY,MONTH($K3088),IF(YEAR($K3088)&lt;FY,1,0)))</f>
        <v/>
      </c>
      <c r="W3088" s="38">
        <f>IF($R3088=0,0,MIN(12,IF(AND(ISNUMBER($O3088),$O3088&gt;=1,$O3088&lt;=12),INT($O3088),12),IF(AND(RetireExit="Yes",$U3088&gt;0),$U3088,12),IF(AND(ContractExit="Yes",$V3088&gt;0),$V3088,12)))</f>
        <v/>
      </c>
      <c r="X3088" s="37">
        <f>IF(ISNUMBER($P3088),$P3088,IncPct)</f>
        <v/>
      </c>
      <c r="Y3088" s="39">
        <f>IF($W3088=0,0,MAX(0,MIN($W3088,IncMonth-1))+MAX(0,$W3088-IncMonth+1)*(1+$X3088))</f>
        <v/>
      </c>
      <c r="Z3088" s="40">
        <f>IF($C3088="",0,IFERROR(INDEX(Departments!$B$5:$B$54,MATCH($C3088,Departments!$A$5:$A$54,0)),0))</f>
        <v/>
      </c>
      <c r="AA3088" s="41">
        <f>N($L3088)*$Y3088</f>
        <v/>
      </c>
      <c r="AB3088" s="41">
        <f>N($M3088)*$Y3088</f>
        <v/>
      </c>
      <c r="AC3088" s="41">
        <f>$AA3088*$Z3088</f>
        <v/>
      </c>
      <c r="AD3088" s="41">
        <f>$AA3088*BonusMonths/12</f>
        <v/>
      </c>
      <c r="AE3088" s="41">
        <f>($AA3088+SI_Gross*$AB3088)*IF($Q3088=1,SI_O,SI_E)</f>
        <v/>
      </c>
      <c r="AF3088" s="41">
        <f>IF($Q3088=1,0,$AA3088*EOSB)</f>
        <v/>
      </c>
      <c r="AG3088" s="41">
        <f>$AN3088*$W3088</f>
        <v/>
      </c>
      <c r="AH3088" s="41">
        <f>SUM($AA3088:$AG3088)</f>
        <v/>
      </c>
      <c r="AI3088" s="41">
        <f>12*($AM3088+$AN3088)</f>
        <v/>
      </c>
      <c r="AJ3088" s="41">
        <f>$AM3088*((IncMonth-1)+(13-IncMonth)*(1+$X3088))+12*$AN3088</f>
        <v/>
      </c>
      <c r="AK3088" s="41">
        <f>IF($R3088=1,N($L3088)+N($M3088),0)</f>
        <v/>
      </c>
      <c r="AL3088">
        <f>IF($C3088="","",IF(N($L3088)&lt;=0,"Basic salary missing",IF(ISNA(MATCH($C3088,Departments!$A$5:$A$54,0)),"Department not on Departments sheet",IF(AND($I3088&lt;&gt;"",NOT(ISNUMBER($I3088))),"Date of birth is text, not a date",IF(AND($K3088&lt;&gt;"",NOT(ISNUMBER($K3088))),"Contract end is text, not a date","")))))</f>
        <v/>
      </c>
      <c r="AM3088" s="41">
        <f>IF($R3088=0,0,N($L3088)*(1+$Z3088+BonusMonths/12+IF($Q3088=1,0,EOSB))+N($M3088)+(N($L3088)+SI_Gross*N($M3088))*IF($Q3088=1,SI_O,SI_E))</f>
        <v/>
      </c>
      <c r="AN3088" s="41">
        <f>IF($R3088=0,0,(IF($Q3088=1,MedO,MedE+Ticket)+Training)/12)</f>
        <v/>
      </c>
    </row>
    <row r="3089">
      <c r="I3089" s="35" t="n"/>
      <c r="J3089" s="35" t="n"/>
      <c r="K3089" s="35" t="n"/>
      <c r="L3089" s="36" t="n"/>
      <c r="M3089" s="36" t="n"/>
      <c r="P3089" s="37" t="n"/>
      <c r="Q3089" s="38">
        <f>IF($C3089="",0,IF(OR(LOWER(TRIM($G3089))="omani",LOWER(TRIM($G3089))="oman",LOWER(TRIM($G3089))="om",LOWER(TRIM($G3089))="local"),1,0))</f>
        <v/>
      </c>
      <c r="R3089" s="38">
        <f>IF($C3089="",0,IF(OR(ISNUMBER(SEARCH("resign",$N3089)),ISNUMBER(SEARCH("terminat",$N3089)),ISNUMBER(SEARCH("inactive",$N3089)),ISNUMBER(SEARCH("vacan",$N3089)),ISNUMBER(SEARCH("deceased",$N3089)),ISNUMBER(SEARCH("separated",$N3089))),0,1))</f>
        <v/>
      </c>
      <c r="S3089">
        <f>IF(OR($R3089=0,NOT(ISNUMBER($I3089))),"",IFERROR(DATEDIF($I3089,DATE(FY,1,1),"y"),""))</f>
        <v/>
      </c>
      <c r="T3089">
        <f>IF(OR($R3089=0,NOT(ISNUMBER($J3089))),"",IFERROR(DATEDIF($J3089,DATE(FY,1,1),"y"),0))</f>
        <v/>
      </c>
      <c r="U3089" s="38">
        <f>IF(OR($R3089=0,NOT(ISNUMBER($I3089))),0,IF(YEAR($I3089)+IF($Q3089=1,RetAgeO,RetAgeE)=FY,MONTH($I3089),IF(YEAR($I3089)+IF($Q3089=1,RetAgeO,RetAgeE)&lt;FY,1,0)))</f>
        <v/>
      </c>
      <c r="V3089" s="38">
        <f>IF(OR($R3089=0,NOT(ISNUMBER($K3089))),0,IF(YEAR($K3089)=FY,MONTH($K3089),IF(YEAR($K3089)&lt;FY,1,0)))</f>
        <v/>
      </c>
      <c r="W3089" s="38">
        <f>IF($R3089=0,0,MIN(12,IF(AND(ISNUMBER($O3089),$O3089&gt;=1,$O3089&lt;=12),INT($O3089),12),IF(AND(RetireExit="Yes",$U3089&gt;0),$U3089,12),IF(AND(ContractExit="Yes",$V3089&gt;0),$V3089,12)))</f>
        <v/>
      </c>
      <c r="X3089" s="37">
        <f>IF(ISNUMBER($P3089),$P3089,IncPct)</f>
        <v/>
      </c>
      <c r="Y3089" s="39">
        <f>IF($W3089=0,0,MAX(0,MIN($W3089,IncMonth-1))+MAX(0,$W3089-IncMonth+1)*(1+$X3089))</f>
        <v/>
      </c>
      <c r="Z3089" s="40">
        <f>IF($C3089="",0,IFERROR(INDEX(Departments!$B$5:$B$54,MATCH($C3089,Departments!$A$5:$A$54,0)),0))</f>
        <v/>
      </c>
      <c r="AA3089" s="41">
        <f>N($L3089)*$Y3089</f>
        <v/>
      </c>
      <c r="AB3089" s="41">
        <f>N($M3089)*$Y3089</f>
        <v/>
      </c>
      <c r="AC3089" s="41">
        <f>$AA3089*$Z3089</f>
        <v/>
      </c>
      <c r="AD3089" s="41">
        <f>$AA3089*BonusMonths/12</f>
        <v/>
      </c>
      <c r="AE3089" s="41">
        <f>($AA3089+SI_Gross*$AB3089)*IF($Q3089=1,SI_O,SI_E)</f>
        <v/>
      </c>
      <c r="AF3089" s="41">
        <f>IF($Q3089=1,0,$AA3089*EOSB)</f>
        <v/>
      </c>
      <c r="AG3089" s="41">
        <f>$AN3089*$W3089</f>
        <v/>
      </c>
      <c r="AH3089" s="41">
        <f>SUM($AA3089:$AG3089)</f>
        <v/>
      </c>
      <c r="AI3089" s="41">
        <f>12*($AM3089+$AN3089)</f>
        <v/>
      </c>
      <c r="AJ3089" s="41">
        <f>$AM3089*((IncMonth-1)+(13-IncMonth)*(1+$X3089))+12*$AN3089</f>
        <v/>
      </c>
      <c r="AK3089" s="41">
        <f>IF($R3089=1,N($L3089)+N($M3089),0)</f>
        <v/>
      </c>
      <c r="AL3089">
        <f>IF($C3089="","",IF(N($L3089)&lt;=0,"Basic salary missing",IF(ISNA(MATCH($C3089,Departments!$A$5:$A$54,0)),"Department not on Departments sheet",IF(AND($I3089&lt;&gt;"",NOT(ISNUMBER($I3089))),"Date of birth is text, not a date",IF(AND($K3089&lt;&gt;"",NOT(ISNUMBER($K3089))),"Contract end is text, not a date","")))))</f>
        <v/>
      </c>
      <c r="AM3089" s="41">
        <f>IF($R3089=0,0,N($L3089)*(1+$Z3089+BonusMonths/12+IF($Q3089=1,0,EOSB))+N($M3089)+(N($L3089)+SI_Gross*N($M3089))*IF($Q3089=1,SI_O,SI_E))</f>
        <v/>
      </c>
      <c r="AN3089" s="41">
        <f>IF($R3089=0,0,(IF($Q3089=1,MedO,MedE+Ticket)+Training)/12)</f>
        <v/>
      </c>
    </row>
    <row r="3090">
      <c r="I3090" s="35" t="n"/>
      <c r="J3090" s="35" t="n"/>
      <c r="K3090" s="35" t="n"/>
      <c r="L3090" s="36" t="n"/>
      <c r="M3090" s="36" t="n"/>
      <c r="P3090" s="37" t="n"/>
      <c r="Q3090" s="38">
        <f>IF($C3090="",0,IF(OR(LOWER(TRIM($G3090))="omani",LOWER(TRIM($G3090))="oman",LOWER(TRIM($G3090))="om",LOWER(TRIM($G3090))="local"),1,0))</f>
        <v/>
      </c>
      <c r="R3090" s="38">
        <f>IF($C3090="",0,IF(OR(ISNUMBER(SEARCH("resign",$N3090)),ISNUMBER(SEARCH("terminat",$N3090)),ISNUMBER(SEARCH("inactive",$N3090)),ISNUMBER(SEARCH("vacan",$N3090)),ISNUMBER(SEARCH("deceased",$N3090)),ISNUMBER(SEARCH("separated",$N3090))),0,1))</f>
        <v/>
      </c>
      <c r="S3090">
        <f>IF(OR($R3090=0,NOT(ISNUMBER($I3090))),"",IFERROR(DATEDIF($I3090,DATE(FY,1,1),"y"),""))</f>
        <v/>
      </c>
      <c r="T3090">
        <f>IF(OR($R3090=0,NOT(ISNUMBER($J3090))),"",IFERROR(DATEDIF($J3090,DATE(FY,1,1),"y"),0))</f>
        <v/>
      </c>
      <c r="U3090" s="38">
        <f>IF(OR($R3090=0,NOT(ISNUMBER($I3090))),0,IF(YEAR($I3090)+IF($Q3090=1,RetAgeO,RetAgeE)=FY,MONTH($I3090),IF(YEAR($I3090)+IF($Q3090=1,RetAgeO,RetAgeE)&lt;FY,1,0)))</f>
        <v/>
      </c>
      <c r="V3090" s="38">
        <f>IF(OR($R3090=0,NOT(ISNUMBER($K3090))),0,IF(YEAR($K3090)=FY,MONTH($K3090),IF(YEAR($K3090)&lt;FY,1,0)))</f>
        <v/>
      </c>
      <c r="W3090" s="38">
        <f>IF($R3090=0,0,MIN(12,IF(AND(ISNUMBER($O3090),$O3090&gt;=1,$O3090&lt;=12),INT($O3090),12),IF(AND(RetireExit="Yes",$U3090&gt;0),$U3090,12),IF(AND(ContractExit="Yes",$V3090&gt;0),$V3090,12)))</f>
        <v/>
      </c>
      <c r="X3090" s="37">
        <f>IF(ISNUMBER($P3090),$P3090,IncPct)</f>
        <v/>
      </c>
      <c r="Y3090" s="39">
        <f>IF($W3090=0,0,MAX(0,MIN($W3090,IncMonth-1))+MAX(0,$W3090-IncMonth+1)*(1+$X3090))</f>
        <v/>
      </c>
      <c r="Z3090" s="40">
        <f>IF($C3090="",0,IFERROR(INDEX(Departments!$B$5:$B$54,MATCH($C3090,Departments!$A$5:$A$54,0)),0))</f>
        <v/>
      </c>
      <c r="AA3090" s="41">
        <f>N($L3090)*$Y3090</f>
        <v/>
      </c>
      <c r="AB3090" s="41">
        <f>N($M3090)*$Y3090</f>
        <v/>
      </c>
      <c r="AC3090" s="41">
        <f>$AA3090*$Z3090</f>
        <v/>
      </c>
      <c r="AD3090" s="41">
        <f>$AA3090*BonusMonths/12</f>
        <v/>
      </c>
      <c r="AE3090" s="41">
        <f>($AA3090+SI_Gross*$AB3090)*IF($Q3090=1,SI_O,SI_E)</f>
        <v/>
      </c>
      <c r="AF3090" s="41">
        <f>IF($Q3090=1,0,$AA3090*EOSB)</f>
        <v/>
      </c>
      <c r="AG3090" s="41">
        <f>$AN3090*$W3090</f>
        <v/>
      </c>
      <c r="AH3090" s="41">
        <f>SUM($AA3090:$AG3090)</f>
        <v/>
      </c>
      <c r="AI3090" s="41">
        <f>12*($AM3090+$AN3090)</f>
        <v/>
      </c>
      <c r="AJ3090" s="41">
        <f>$AM3090*((IncMonth-1)+(13-IncMonth)*(1+$X3090))+12*$AN3090</f>
        <v/>
      </c>
      <c r="AK3090" s="41">
        <f>IF($R3090=1,N($L3090)+N($M3090),0)</f>
        <v/>
      </c>
      <c r="AL3090">
        <f>IF($C3090="","",IF(N($L3090)&lt;=0,"Basic salary missing",IF(ISNA(MATCH($C3090,Departments!$A$5:$A$54,0)),"Department not on Departments sheet",IF(AND($I3090&lt;&gt;"",NOT(ISNUMBER($I3090))),"Date of birth is text, not a date",IF(AND($K3090&lt;&gt;"",NOT(ISNUMBER($K3090))),"Contract end is text, not a date","")))))</f>
        <v/>
      </c>
      <c r="AM3090" s="41">
        <f>IF($R3090=0,0,N($L3090)*(1+$Z3090+BonusMonths/12+IF($Q3090=1,0,EOSB))+N($M3090)+(N($L3090)+SI_Gross*N($M3090))*IF($Q3090=1,SI_O,SI_E))</f>
        <v/>
      </c>
      <c r="AN3090" s="41">
        <f>IF($R3090=0,0,(IF($Q3090=1,MedO,MedE+Ticket)+Training)/12)</f>
        <v/>
      </c>
    </row>
    <row r="3091">
      <c r="I3091" s="35" t="n"/>
      <c r="J3091" s="35" t="n"/>
      <c r="K3091" s="35" t="n"/>
      <c r="L3091" s="36" t="n"/>
      <c r="M3091" s="36" t="n"/>
      <c r="P3091" s="37" t="n"/>
      <c r="Q3091" s="38">
        <f>IF($C3091="",0,IF(OR(LOWER(TRIM($G3091))="omani",LOWER(TRIM($G3091))="oman",LOWER(TRIM($G3091))="om",LOWER(TRIM($G3091))="local"),1,0))</f>
        <v/>
      </c>
      <c r="R3091" s="38">
        <f>IF($C3091="",0,IF(OR(ISNUMBER(SEARCH("resign",$N3091)),ISNUMBER(SEARCH("terminat",$N3091)),ISNUMBER(SEARCH("inactive",$N3091)),ISNUMBER(SEARCH("vacan",$N3091)),ISNUMBER(SEARCH("deceased",$N3091)),ISNUMBER(SEARCH("separated",$N3091))),0,1))</f>
        <v/>
      </c>
      <c r="S3091">
        <f>IF(OR($R3091=0,NOT(ISNUMBER($I3091))),"",IFERROR(DATEDIF($I3091,DATE(FY,1,1),"y"),""))</f>
        <v/>
      </c>
      <c r="T3091">
        <f>IF(OR($R3091=0,NOT(ISNUMBER($J3091))),"",IFERROR(DATEDIF($J3091,DATE(FY,1,1),"y"),0))</f>
        <v/>
      </c>
      <c r="U3091" s="38">
        <f>IF(OR($R3091=0,NOT(ISNUMBER($I3091))),0,IF(YEAR($I3091)+IF($Q3091=1,RetAgeO,RetAgeE)=FY,MONTH($I3091),IF(YEAR($I3091)+IF($Q3091=1,RetAgeO,RetAgeE)&lt;FY,1,0)))</f>
        <v/>
      </c>
      <c r="V3091" s="38">
        <f>IF(OR($R3091=0,NOT(ISNUMBER($K3091))),0,IF(YEAR($K3091)=FY,MONTH($K3091),IF(YEAR($K3091)&lt;FY,1,0)))</f>
        <v/>
      </c>
      <c r="W3091" s="38">
        <f>IF($R3091=0,0,MIN(12,IF(AND(ISNUMBER($O3091),$O3091&gt;=1,$O3091&lt;=12),INT($O3091),12),IF(AND(RetireExit="Yes",$U3091&gt;0),$U3091,12),IF(AND(ContractExit="Yes",$V3091&gt;0),$V3091,12)))</f>
        <v/>
      </c>
      <c r="X3091" s="37">
        <f>IF(ISNUMBER($P3091),$P3091,IncPct)</f>
        <v/>
      </c>
      <c r="Y3091" s="39">
        <f>IF($W3091=0,0,MAX(0,MIN($W3091,IncMonth-1))+MAX(0,$W3091-IncMonth+1)*(1+$X3091))</f>
        <v/>
      </c>
      <c r="Z3091" s="40">
        <f>IF($C3091="",0,IFERROR(INDEX(Departments!$B$5:$B$54,MATCH($C3091,Departments!$A$5:$A$54,0)),0))</f>
        <v/>
      </c>
      <c r="AA3091" s="41">
        <f>N($L3091)*$Y3091</f>
        <v/>
      </c>
      <c r="AB3091" s="41">
        <f>N($M3091)*$Y3091</f>
        <v/>
      </c>
      <c r="AC3091" s="41">
        <f>$AA3091*$Z3091</f>
        <v/>
      </c>
      <c r="AD3091" s="41">
        <f>$AA3091*BonusMonths/12</f>
        <v/>
      </c>
      <c r="AE3091" s="41">
        <f>($AA3091+SI_Gross*$AB3091)*IF($Q3091=1,SI_O,SI_E)</f>
        <v/>
      </c>
      <c r="AF3091" s="41">
        <f>IF($Q3091=1,0,$AA3091*EOSB)</f>
        <v/>
      </c>
      <c r="AG3091" s="41">
        <f>$AN3091*$W3091</f>
        <v/>
      </c>
      <c r="AH3091" s="41">
        <f>SUM($AA3091:$AG3091)</f>
        <v/>
      </c>
      <c r="AI3091" s="41">
        <f>12*($AM3091+$AN3091)</f>
        <v/>
      </c>
      <c r="AJ3091" s="41">
        <f>$AM3091*((IncMonth-1)+(13-IncMonth)*(1+$X3091))+12*$AN3091</f>
        <v/>
      </c>
      <c r="AK3091" s="41">
        <f>IF($R3091=1,N($L3091)+N($M3091),0)</f>
        <v/>
      </c>
      <c r="AL3091">
        <f>IF($C3091="","",IF(N($L3091)&lt;=0,"Basic salary missing",IF(ISNA(MATCH($C3091,Departments!$A$5:$A$54,0)),"Department not on Departments sheet",IF(AND($I3091&lt;&gt;"",NOT(ISNUMBER($I3091))),"Date of birth is text, not a date",IF(AND($K3091&lt;&gt;"",NOT(ISNUMBER($K3091))),"Contract end is text, not a date","")))))</f>
        <v/>
      </c>
      <c r="AM3091" s="41">
        <f>IF($R3091=0,0,N($L3091)*(1+$Z3091+BonusMonths/12+IF($Q3091=1,0,EOSB))+N($M3091)+(N($L3091)+SI_Gross*N($M3091))*IF($Q3091=1,SI_O,SI_E))</f>
        <v/>
      </c>
      <c r="AN3091" s="41">
        <f>IF($R3091=0,0,(IF($Q3091=1,MedO,MedE+Ticket)+Training)/12)</f>
        <v/>
      </c>
    </row>
    <row r="3092">
      <c r="I3092" s="35" t="n"/>
      <c r="J3092" s="35" t="n"/>
      <c r="K3092" s="35" t="n"/>
      <c r="L3092" s="36" t="n"/>
      <c r="M3092" s="36" t="n"/>
      <c r="P3092" s="37" t="n"/>
      <c r="Q3092" s="38">
        <f>IF($C3092="",0,IF(OR(LOWER(TRIM($G3092))="omani",LOWER(TRIM($G3092))="oman",LOWER(TRIM($G3092))="om",LOWER(TRIM($G3092))="local"),1,0))</f>
        <v/>
      </c>
      <c r="R3092" s="38">
        <f>IF($C3092="",0,IF(OR(ISNUMBER(SEARCH("resign",$N3092)),ISNUMBER(SEARCH("terminat",$N3092)),ISNUMBER(SEARCH("inactive",$N3092)),ISNUMBER(SEARCH("vacan",$N3092)),ISNUMBER(SEARCH("deceased",$N3092)),ISNUMBER(SEARCH("separated",$N3092))),0,1))</f>
        <v/>
      </c>
      <c r="S3092">
        <f>IF(OR($R3092=0,NOT(ISNUMBER($I3092))),"",IFERROR(DATEDIF($I3092,DATE(FY,1,1),"y"),""))</f>
        <v/>
      </c>
      <c r="T3092">
        <f>IF(OR($R3092=0,NOT(ISNUMBER($J3092))),"",IFERROR(DATEDIF($J3092,DATE(FY,1,1),"y"),0))</f>
        <v/>
      </c>
      <c r="U3092" s="38">
        <f>IF(OR($R3092=0,NOT(ISNUMBER($I3092))),0,IF(YEAR($I3092)+IF($Q3092=1,RetAgeO,RetAgeE)=FY,MONTH($I3092),IF(YEAR($I3092)+IF($Q3092=1,RetAgeO,RetAgeE)&lt;FY,1,0)))</f>
        <v/>
      </c>
      <c r="V3092" s="38">
        <f>IF(OR($R3092=0,NOT(ISNUMBER($K3092))),0,IF(YEAR($K3092)=FY,MONTH($K3092),IF(YEAR($K3092)&lt;FY,1,0)))</f>
        <v/>
      </c>
      <c r="W3092" s="38">
        <f>IF($R3092=0,0,MIN(12,IF(AND(ISNUMBER($O3092),$O3092&gt;=1,$O3092&lt;=12),INT($O3092),12),IF(AND(RetireExit="Yes",$U3092&gt;0),$U3092,12),IF(AND(ContractExit="Yes",$V3092&gt;0),$V3092,12)))</f>
        <v/>
      </c>
      <c r="X3092" s="37">
        <f>IF(ISNUMBER($P3092),$P3092,IncPct)</f>
        <v/>
      </c>
      <c r="Y3092" s="39">
        <f>IF($W3092=0,0,MAX(0,MIN($W3092,IncMonth-1))+MAX(0,$W3092-IncMonth+1)*(1+$X3092))</f>
        <v/>
      </c>
      <c r="Z3092" s="40">
        <f>IF($C3092="",0,IFERROR(INDEX(Departments!$B$5:$B$54,MATCH($C3092,Departments!$A$5:$A$54,0)),0))</f>
        <v/>
      </c>
      <c r="AA3092" s="41">
        <f>N($L3092)*$Y3092</f>
        <v/>
      </c>
      <c r="AB3092" s="41">
        <f>N($M3092)*$Y3092</f>
        <v/>
      </c>
      <c r="AC3092" s="41">
        <f>$AA3092*$Z3092</f>
        <v/>
      </c>
      <c r="AD3092" s="41">
        <f>$AA3092*BonusMonths/12</f>
        <v/>
      </c>
      <c r="AE3092" s="41">
        <f>($AA3092+SI_Gross*$AB3092)*IF($Q3092=1,SI_O,SI_E)</f>
        <v/>
      </c>
      <c r="AF3092" s="41">
        <f>IF($Q3092=1,0,$AA3092*EOSB)</f>
        <v/>
      </c>
      <c r="AG3092" s="41">
        <f>$AN3092*$W3092</f>
        <v/>
      </c>
      <c r="AH3092" s="41">
        <f>SUM($AA3092:$AG3092)</f>
        <v/>
      </c>
      <c r="AI3092" s="41">
        <f>12*($AM3092+$AN3092)</f>
        <v/>
      </c>
      <c r="AJ3092" s="41">
        <f>$AM3092*((IncMonth-1)+(13-IncMonth)*(1+$X3092))+12*$AN3092</f>
        <v/>
      </c>
      <c r="AK3092" s="41">
        <f>IF($R3092=1,N($L3092)+N($M3092),0)</f>
        <v/>
      </c>
      <c r="AL3092">
        <f>IF($C3092="","",IF(N($L3092)&lt;=0,"Basic salary missing",IF(ISNA(MATCH($C3092,Departments!$A$5:$A$54,0)),"Department not on Departments sheet",IF(AND($I3092&lt;&gt;"",NOT(ISNUMBER($I3092))),"Date of birth is text, not a date",IF(AND($K3092&lt;&gt;"",NOT(ISNUMBER($K3092))),"Contract end is text, not a date","")))))</f>
        <v/>
      </c>
      <c r="AM3092" s="41">
        <f>IF($R3092=0,0,N($L3092)*(1+$Z3092+BonusMonths/12+IF($Q3092=1,0,EOSB))+N($M3092)+(N($L3092)+SI_Gross*N($M3092))*IF($Q3092=1,SI_O,SI_E))</f>
        <v/>
      </c>
      <c r="AN3092" s="41">
        <f>IF($R3092=0,0,(IF($Q3092=1,MedO,MedE+Ticket)+Training)/12)</f>
        <v/>
      </c>
    </row>
    <row r="3093">
      <c r="I3093" s="35" t="n"/>
      <c r="J3093" s="35" t="n"/>
      <c r="K3093" s="35" t="n"/>
      <c r="L3093" s="36" t="n"/>
      <c r="M3093" s="36" t="n"/>
      <c r="P3093" s="37" t="n"/>
      <c r="Q3093" s="38">
        <f>IF($C3093="",0,IF(OR(LOWER(TRIM($G3093))="omani",LOWER(TRIM($G3093))="oman",LOWER(TRIM($G3093))="om",LOWER(TRIM($G3093))="local"),1,0))</f>
        <v/>
      </c>
      <c r="R3093" s="38">
        <f>IF($C3093="",0,IF(OR(ISNUMBER(SEARCH("resign",$N3093)),ISNUMBER(SEARCH("terminat",$N3093)),ISNUMBER(SEARCH("inactive",$N3093)),ISNUMBER(SEARCH("vacan",$N3093)),ISNUMBER(SEARCH("deceased",$N3093)),ISNUMBER(SEARCH("separated",$N3093))),0,1))</f>
        <v/>
      </c>
      <c r="S3093">
        <f>IF(OR($R3093=0,NOT(ISNUMBER($I3093))),"",IFERROR(DATEDIF($I3093,DATE(FY,1,1),"y"),""))</f>
        <v/>
      </c>
      <c r="T3093">
        <f>IF(OR($R3093=0,NOT(ISNUMBER($J3093))),"",IFERROR(DATEDIF($J3093,DATE(FY,1,1),"y"),0))</f>
        <v/>
      </c>
      <c r="U3093" s="38">
        <f>IF(OR($R3093=0,NOT(ISNUMBER($I3093))),0,IF(YEAR($I3093)+IF($Q3093=1,RetAgeO,RetAgeE)=FY,MONTH($I3093),IF(YEAR($I3093)+IF($Q3093=1,RetAgeO,RetAgeE)&lt;FY,1,0)))</f>
        <v/>
      </c>
      <c r="V3093" s="38">
        <f>IF(OR($R3093=0,NOT(ISNUMBER($K3093))),0,IF(YEAR($K3093)=FY,MONTH($K3093),IF(YEAR($K3093)&lt;FY,1,0)))</f>
        <v/>
      </c>
      <c r="W3093" s="38">
        <f>IF($R3093=0,0,MIN(12,IF(AND(ISNUMBER($O3093),$O3093&gt;=1,$O3093&lt;=12),INT($O3093),12),IF(AND(RetireExit="Yes",$U3093&gt;0),$U3093,12),IF(AND(ContractExit="Yes",$V3093&gt;0),$V3093,12)))</f>
        <v/>
      </c>
      <c r="X3093" s="37">
        <f>IF(ISNUMBER($P3093),$P3093,IncPct)</f>
        <v/>
      </c>
      <c r="Y3093" s="39">
        <f>IF($W3093=0,0,MAX(0,MIN($W3093,IncMonth-1))+MAX(0,$W3093-IncMonth+1)*(1+$X3093))</f>
        <v/>
      </c>
      <c r="Z3093" s="40">
        <f>IF($C3093="",0,IFERROR(INDEX(Departments!$B$5:$B$54,MATCH($C3093,Departments!$A$5:$A$54,0)),0))</f>
        <v/>
      </c>
      <c r="AA3093" s="41">
        <f>N($L3093)*$Y3093</f>
        <v/>
      </c>
      <c r="AB3093" s="41">
        <f>N($M3093)*$Y3093</f>
        <v/>
      </c>
      <c r="AC3093" s="41">
        <f>$AA3093*$Z3093</f>
        <v/>
      </c>
      <c r="AD3093" s="41">
        <f>$AA3093*BonusMonths/12</f>
        <v/>
      </c>
      <c r="AE3093" s="41">
        <f>($AA3093+SI_Gross*$AB3093)*IF($Q3093=1,SI_O,SI_E)</f>
        <v/>
      </c>
      <c r="AF3093" s="41">
        <f>IF($Q3093=1,0,$AA3093*EOSB)</f>
        <v/>
      </c>
      <c r="AG3093" s="41">
        <f>$AN3093*$W3093</f>
        <v/>
      </c>
      <c r="AH3093" s="41">
        <f>SUM($AA3093:$AG3093)</f>
        <v/>
      </c>
      <c r="AI3093" s="41">
        <f>12*($AM3093+$AN3093)</f>
        <v/>
      </c>
      <c r="AJ3093" s="41">
        <f>$AM3093*((IncMonth-1)+(13-IncMonth)*(1+$X3093))+12*$AN3093</f>
        <v/>
      </c>
      <c r="AK3093" s="41">
        <f>IF($R3093=1,N($L3093)+N($M3093),0)</f>
        <v/>
      </c>
      <c r="AL3093">
        <f>IF($C3093="","",IF(N($L3093)&lt;=0,"Basic salary missing",IF(ISNA(MATCH($C3093,Departments!$A$5:$A$54,0)),"Department not on Departments sheet",IF(AND($I3093&lt;&gt;"",NOT(ISNUMBER($I3093))),"Date of birth is text, not a date",IF(AND($K3093&lt;&gt;"",NOT(ISNUMBER($K3093))),"Contract end is text, not a date","")))))</f>
        <v/>
      </c>
      <c r="AM3093" s="41">
        <f>IF($R3093=0,0,N($L3093)*(1+$Z3093+BonusMonths/12+IF($Q3093=1,0,EOSB))+N($M3093)+(N($L3093)+SI_Gross*N($M3093))*IF($Q3093=1,SI_O,SI_E))</f>
        <v/>
      </c>
      <c r="AN3093" s="41">
        <f>IF($R3093=0,0,(IF($Q3093=1,MedO,MedE+Ticket)+Training)/12)</f>
        <v/>
      </c>
    </row>
    <row r="3094">
      <c r="I3094" s="35" t="n"/>
      <c r="J3094" s="35" t="n"/>
      <c r="K3094" s="35" t="n"/>
      <c r="L3094" s="36" t="n"/>
      <c r="M3094" s="36" t="n"/>
      <c r="P3094" s="37" t="n"/>
      <c r="Q3094" s="38">
        <f>IF($C3094="",0,IF(OR(LOWER(TRIM($G3094))="omani",LOWER(TRIM($G3094))="oman",LOWER(TRIM($G3094))="om",LOWER(TRIM($G3094))="local"),1,0))</f>
        <v/>
      </c>
      <c r="R3094" s="38">
        <f>IF($C3094="",0,IF(OR(ISNUMBER(SEARCH("resign",$N3094)),ISNUMBER(SEARCH("terminat",$N3094)),ISNUMBER(SEARCH("inactive",$N3094)),ISNUMBER(SEARCH("vacan",$N3094)),ISNUMBER(SEARCH("deceased",$N3094)),ISNUMBER(SEARCH("separated",$N3094))),0,1))</f>
        <v/>
      </c>
      <c r="S3094">
        <f>IF(OR($R3094=0,NOT(ISNUMBER($I3094))),"",IFERROR(DATEDIF($I3094,DATE(FY,1,1),"y"),""))</f>
        <v/>
      </c>
      <c r="T3094">
        <f>IF(OR($R3094=0,NOT(ISNUMBER($J3094))),"",IFERROR(DATEDIF($J3094,DATE(FY,1,1),"y"),0))</f>
        <v/>
      </c>
      <c r="U3094" s="38">
        <f>IF(OR($R3094=0,NOT(ISNUMBER($I3094))),0,IF(YEAR($I3094)+IF($Q3094=1,RetAgeO,RetAgeE)=FY,MONTH($I3094),IF(YEAR($I3094)+IF($Q3094=1,RetAgeO,RetAgeE)&lt;FY,1,0)))</f>
        <v/>
      </c>
      <c r="V3094" s="38">
        <f>IF(OR($R3094=0,NOT(ISNUMBER($K3094))),0,IF(YEAR($K3094)=FY,MONTH($K3094),IF(YEAR($K3094)&lt;FY,1,0)))</f>
        <v/>
      </c>
      <c r="W3094" s="38">
        <f>IF($R3094=0,0,MIN(12,IF(AND(ISNUMBER($O3094),$O3094&gt;=1,$O3094&lt;=12),INT($O3094),12),IF(AND(RetireExit="Yes",$U3094&gt;0),$U3094,12),IF(AND(ContractExit="Yes",$V3094&gt;0),$V3094,12)))</f>
        <v/>
      </c>
      <c r="X3094" s="37">
        <f>IF(ISNUMBER($P3094),$P3094,IncPct)</f>
        <v/>
      </c>
      <c r="Y3094" s="39">
        <f>IF($W3094=0,0,MAX(0,MIN($W3094,IncMonth-1))+MAX(0,$W3094-IncMonth+1)*(1+$X3094))</f>
        <v/>
      </c>
      <c r="Z3094" s="40">
        <f>IF($C3094="",0,IFERROR(INDEX(Departments!$B$5:$B$54,MATCH($C3094,Departments!$A$5:$A$54,0)),0))</f>
        <v/>
      </c>
      <c r="AA3094" s="41">
        <f>N($L3094)*$Y3094</f>
        <v/>
      </c>
      <c r="AB3094" s="41">
        <f>N($M3094)*$Y3094</f>
        <v/>
      </c>
      <c r="AC3094" s="41">
        <f>$AA3094*$Z3094</f>
        <v/>
      </c>
      <c r="AD3094" s="41">
        <f>$AA3094*BonusMonths/12</f>
        <v/>
      </c>
      <c r="AE3094" s="41">
        <f>($AA3094+SI_Gross*$AB3094)*IF($Q3094=1,SI_O,SI_E)</f>
        <v/>
      </c>
      <c r="AF3094" s="41">
        <f>IF($Q3094=1,0,$AA3094*EOSB)</f>
        <v/>
      </c>
      <c r="AG3094" s="41">
        <f>$AN3094*$W3094</f>
        <v/>
      </c>
      <c r="AH3094" s="41">
        <f>SUM($AA3094:$AG3094)</f>
        <v/>
      </c>
      <c r="AI3094" s="41">
        <f>12*($AM3094+$AN3094)</f>
        <v/>
      </c>
      <c r="AJ3094" s="41">
        <f>$AM3094*((IncMonth-1)+(13-IncMonth)*(1+$X3094))+12*$AN3094</f>
        <v/>
      </c>
      <c r="AK3094" s="41">
        <f>IF($R3094=1,N($L3094)+N($M3094),0)</f>
        <v/>
      </c>
      <c r="AL3094">
        <f>IF($C3094="","",IF(N($L3094)&lt;=0,"Basic salary missing",IF(ISNA(MATCH($C3094,Departments!$A$5:$A$54,0)),"Department not on Departments sheet",IF(AND($I3094&lt;&gt;"",NOT(ISNUMBER($I3094))),"Date of birth is text, not a date",IF(AND($K3094&lt;&gt;"",NOT(ISNUMBER($K3094))),"Contract end is text, not a date","")))))</f>
        <v/>
      </c>
      <c r="AM3094" s="41">
        <f>IF($R3094=0,0,N($L3094)*(1+$Z3094+BonusMonths/12+IF($Q3094=1,0,EOSB))+N($M3094)+(N($L3094)+SI_Gross*N($M3094))*IF($Q3094=1,SI_O,SI_E))</f>
        <v/>
      </c>
      <c r="AN3094" s="41">
        <f>IF($R3094=0,0,(IF($Q3094=1,MedO,MedE+Ticket)+Training)/12)</f>
        <v/>
      </c>
    </row>
    <row r="3095">
      <c r="I3095" s="35" t="n"/>
      <c r="J3095" s="35" t="n"/>
      <c r="K3095" s="35" t="n"/>
      <c r="L3095" s="36" t="n"/>
      <c r="M3095" s="36" t="n"/>
      <c r="P3095" s="37" t="n"/>
      <c r="Q3095" s="38">
        <f>IF($C3095="",0,IF(OR(LOWER(TRIM($G3095))="omani",LOWER(TRIM($G3095))="oman",LOWER(TRIM($G3095))="om",LOWER(TRIM($G3095))="local"),1,0))</f>
        <v/>
      </c>
      <c r="R3095" s="38">
        <f>IF($C3095="",0,IF(OR(ISNUMBER(SEARCH("resign",$N3095)),ISNUMBER(SEARCH("terminat",$N3095)),ISNUMBER(SEARCH("inactive",$N3095)),ISNUMBER(SEARCH("vacan",$N3095)),ISNUMBER(SEARCH("deceased",$N3095)),ISNUMBER(SEARCH("separated",$N3095))),0,1))</f>
        <v/>
      </c>
      <c r="S3095">
        <f>IF(OR($R3095=0,NOT(ISNUMBER($I3095))),"",IFERROR(DATEDIF($I3095,DATE(FY,1,1),"y"),""))</f>
        <v/>
      </c>
      <c r="T3095">
        <f>IF(OR($R3095=0,NOT(ISNUMBER($J3095))),"",IFERROR(DATEDIF($J3095,DATE(FY,1,1),"y"),0))</f>
        <v/>
      </c>
      <c r="U3095" s="38">
        <f>IF(OR($R3095=0,NOT(ISNUMBER($I3095))),0,IF(YEAR($I3095)+IF($Q3095=1,RetAgeO,RetAgeE)=FY,MONTH($I3095),IF(YEAR($I3095)+IF($Q3095=1,RetAgeO,RetAgeE)&lt;FY,1,0)))</f>
        <v/>
      </c>
      <c r="V3095" s="38">
        <f>IF(OR($R3095=0,NOT(ISNUMBER($K3095))),0,IF(YEAR($K3095)=FY,MONTH($K3095),IF(YEAR($K3095)&lt;FY,1,0)))</f>
        <v/>
      </c>
      <c r="W3095" s="38">
        <f>IF($R3095=0,0,MIN(12,IF(AND(ISNUMBER($O3095),$O3095&gt;=1,$O3095&lt;=12),INT($O3095),12),IF(AND(RetireExit="Yes",$U3095&gt;0),$U3095,12),IF(AND(ContractExit="Yes",$V3095&gt;0),$V3095,12)))</f>
        <v/>
      </c>
      <c r="X3095" s="37">
        <f>IF(ISNUMBER($P3095),$P3095,IncPct)</f>
        <v/>
      </c>
      <c r="Y3095" s="39">
        <f>IF($W3095=0,0,MAX(0,MIN($W3095,IncMonth-1))+MAX(0,$W3095-IncMonth+1)*(1+$X3095))</f>
        <v/>
      </c>
      <c r="Z3095" s="40">
        <f>IF($C3095="",0,IFERROR(INDEX(Departments!$B$5:$B$54,MATCH($C3095,Departments!$A$5:$A$54,0)),0))</f>
        <v/>
      </c>
      <c r="AA3095" s="41">
        <f>N($L3095)*$Y3095</f>
        <v/>
      </c>
      <c r="AB3095" s="41">
        <f>N($M3095)*$Y3095</f>
        <v/>
      </c>
      <c r="AC3095" s="41">
        <f>$AA3095*$Z3095</f>
        <v/>
      </c>
      <c r="AD3095" s="41">
        <f>$AA3095*BonusMonths/12</f>
        <v/>
      </c>
      <c r="AE3095" s="41">
        <f>($AA3095+SI_Gross*$AB3095)*IF($Q3095=1,SI_O,SI_E)</f>
        <v/>
      </c>
      <c r="AF3095" s="41">
        <f>IF($Q3095=1,0,$AA3095*EOSB)</f>
        <v/>
      </c>
      <c r="AG3095" s="41">
        <f>$AN3095*$W3095</f>
        <v/>
      </c>
      <c r="AH3095" s="41">
        <f>SUM($AA3095:$AG3095)</f>
        <v/>
      </c>
      <c r="AI3095" s="41">
        <f>12*($AM3095+$AN3095)</f>
        <v/>
      </c>
      <c r="AJ3095" s="41">
        <f>$AM3095*((IncMonth-1)+(13-IncMonth)*(1+$X3095))+12*$AN3095</f>
        <v/>
      </c>
      <c r="AK3095" s="41">
        <f>IF($R3095=1,N($L3095)+N($M3095),0)</f>
        <v/>
      </c>
      <c r="AL3095">
        <f>IF($C3095="","",IF(N($L3095)&lt;=0,"Basic salary missing",IF(ISNA(MATCH($C3095,Departments!$A$5:$A$54,0)),"Department not on Departments sheet",IF(AND($I3095&lt;&gt;"",NOT(ISNUMBER($I3095))),"Date of birth is text, not a date",IF(AND($K3095&lt;&gt;"",NOT(ISNUMBER($K3095))),"Contract end is text, not a date","")))))</f>
        <v/>
      </c>
      <c r="AM3095" s="41">
        <f>IF($R3095=0,0,N($L3095)*(1+$Z3095+BonusMonths/12+IF($Q3095=1,0,EOSB))+N($M3095)+(N($L3095)+SI_Gross*N($M3095))*IF($Q3095=1,SI_O,SI_E))</f>
        <v/>
      </c>
      <c r="AN3095" s="41">
        <f>IF($R3095=0,0,(IF($Q3095=1,MedO,MedE+Ticket)+Training)/12)</f>
        <v/>
      </c>
    </row>
    <row r="3096">
      <c r="I3096" s="35" t="n"/>
      <c r="J3096" s="35" t="n"/>
      <c r="K3096" s="35" t="n"/>
      <c r="L3096" s="36" t="n"/>
      <c r="M3096" s="36" t="n"/>
      <c r="P3096" s="37" t="n"/>
      <c r="Q3096" s="38">
        <f>IF($C3096="",0,IF(OR(LOWER(TRIM($G3096))="omani",LOWER(TRIM($G3096))="oman",LOWER(TRIM($G3096))="om",LOWER(TRIM($G3096))="local"),1,0))</f>
        <v/>
      </c>
      <c r="R3096" s="38">
        <f>IF($C3096="",0,IF(OR(ISNUMBER(SEARCH("resign",$N3096)),ISNUMBER(SEARCH("terminat",$N3096)),ISNUMBER(SEARCH("inactive",$N3096)),ISNUMBER(SEARCH("vacan",$N3096)),ISNUMBER(SEARCH("deceased",$N3096)),ISNUMBER(SEARCH("separated",$N3096))),0,1))</f>
        <v/>
      </c>
      <c r="S3096">
        <f>IF(OR($R3096=0,NOT(ISNUMBER($I3096))),"",IFERROR(DATEDIF($I3096,DATE(FY,1,1),"y"),""))</f>
        <v/>
      </c>
      <c r="T3096">
        <f>IF(OR($R3096=0,NOT(ISNUMBER($J3096))),"",IFERROR(DATEDIF($J3096,DATE(FY,1,1),"y"),0))</f>
        <v/>
      </c>
      <c r="U3096" s="38">
        <f>IF(OR($R3096=0,NOT(ISNUMBER($I3096))),0,IF(YEAR($I3096)+IF($Q3096=1,RetAgeO,RetAgeE)=FY,MONTH($I3096),IF(YEAR($I3096)+IF($Q3096=1,RetAgeO,RetAgeE)&lt;FY,1,0)))</f>
        <v/>
      </c>
      <c r="V3096" s="38">
        <f>IF(OR($R3096=0,NOT(ISNUMBER($K3096))),0,IF(YEAR($K3096)=FY,MONTH($K3096),IF(YEAR($K3096)&lt;FY,1,0)))</f>
        <v/>
      </c>
      <c r="W3096" s="38">
        <f>IF($R3096=0,0,MIN(12,IF(AND(ISNUMBER($O3096),$O3096&gt;=1,$O3096&lt;=12),INT($O3096),12),IF(AND(RetireExit="Yes",$U3096&gt;0),$U3096,12),IF(AND(ContractExit="Yes",$V3096&gt;0),$V3096,12)))</f>
        <v/>
      </c>
      <c r="X3096" s="37">
        <f>IF(ISNUMBER($P3096),$P3096,IncPct)</f>
        <v/>
      </c>
      <c r="Y3096" s="39">
        <f>IF($W3096=0,0,MAX(0,MIN($W3096,IncMonth-1))+MAX(0,$W3096-IncMonth+1)*(1+$X3096))</f>
        <v/>
      </c>
      <c r="Z3096" s="40">
        <f>IF($C3096="",0,IFERROR(INDEX(Departments!$B$5:$B$54,MATCH($C3096,Departments!$A$5:$A$54,0)),0))</f>
        <v/>
      </c>
      <c r="AA3096" s="41">
        <f>N($L3096)*$Y3096</f>
        <v/>
      </c>
      <c r="AB3096" s="41">
        <f>N($M3096)*$Y3096</f>
        <v/>
      </c>
      <c r="AC3096" s="41">
        <f>$AA3096*$Z3096</f>
        <v/>
      </c>
      <c r="AD3096" s="41">
        <f>$AA3096*BonusMonths/12</f>
        <v/>
      </c>
      <c r="AE3096" s="41">
        <f>($AA3096+SI_Gross*$AB3096)*IF($Q3096=1,SI_O,SI_E)</f>
        <v/>
      </c>
      <c r="AF3096" s="41">
        <f>IF($Q3096=1,0,$AA3096*EOSB)</f>
        <v/>
      </c>
      <c r="AG3096" s="41">
        <f>$AN3096*$W3096</f>
        <v/>
      </c>
      <c r="AH3096" s="41">
        <f>SUM($AA3096:$AG3096)</f>
        <v/>
      </c>
      <c r="AI3096" s="41">
        <f>12*($AM3096+$AN3096)</f>
        <v/>
      </c>
      <c r="AJ3096" s="41">
        <f>$AM3096*((IncMonth-1)+(13-IncMonth)*(1+$X3096))+12*$AN3096</f>
        <v/>
      </c>
      <c r="AK3096" s="41">
        <f>IF($R3096=1,N($L3096)+N($M3096),0)</f>
        <v/>
      </c>
      <c r="AL3096">
        <f>IF($C3096="","",IF(N($L3096)&lt;=0,"Basic salary missing",IF(ISNA(MATCH($C3096,Departments!$A$5:$A$54,0)),"Department not on Departments sheet",IF(AND($I3096&lt;&gt;"",NOT(ISNUMBER($I3096))),"Date of birth is text, not a date",IF(AND($K3096&lt;&gt;"",NOT(ISNUMBER($K3096))),"Contract end is text, not a date","")))))</f>
        <v/>
      </c>
      <c r="AM3096" s="41">
        <f>IF($R3096=0,0,N($L3096)*(1+$Z3096+BonusMonths/12+IF($Q3096=1,0,EOSB))+N($M3096)+(N($L3096)+SI_Gross*N($M3096))*IF($Q3096=1,SI_O,SI_E))</f>
        <v/>
      </c>
      <c r="AN3096" s="41">
        <f>IF($R3096=0,0,(IF($Q3096=1,MedO,MedE+Ticket)+Training)/12)</f>
        <v/>
      </c>
    </row>
    <row r="3097">
      <c r="I3097" s="35" t="n"/>
      <c r="J3097" s="35" t="n"/>
      <c r="K3097" s="35" t="n"/>
      <c r="L3097" s="36" t="n"/>
      <c r="M3097" s="36" t="n"/>
      <c r="P3097" s="37" t="n"/>
      <c r="Q3097" s="38">
        <f>IF($C3097="",0,IF(OR(LOWER(TRIM($G3097))="omani",LOWER(TRIM($G3097))="oman",LOWER(TRIM($G3097))="om",LOWER(TRIM($G3097))="local"),1,0))</f>
        <v/>
      </c>
      <c r="R3097" s="38">
        <f>IF($C3097="",0,IF(OR(ISNUMBER(SEARCH("resign",$N3097)),ISNUMBER(SEARCH("terminat",$N3097)),ISNUMBER(SEARCH("inactive",$N3097)),ISNUMBER(SEARCH("vacan",$N3097)),ISNUMBER(SEARCH("deceased",$N3097)),ISNUMBER(SEARCH("separated",$N3097))),0,1))</f>
        <v/>
      </c>
      <c r="S3097">
        <f>IF(OR($R3097=0,NOT(ISNUMBER($I3097))),"",IFERROR(DATEDIF($I3097,DATE(FY,1,1),"y"),""))</f>
        <v/>
      </c>
      <c r="T3097">
        <f>IF(OR($R3097=0,NOT(ISNUMBER($J3097))),"",IFERROR(DATEDIF($J3097,DATE(FY,1,1),"y"),0))</f>
        <v/>
      </c>
      <c r="U3097" s="38">
        <f>IF(OR($R3097=0,NOT(ISNUMBER($I3097))),0,IF(YEAR($I3097)+IF($Q3097=1,RetAgeO,RetAgeE)=FY,MONTH($I3097),IF(YEAR($I3097)+IF($Q3097=1,RetAgeO,RetAgeE)&lt;FY,1,0)))</f>
        <v/>
      </c>
      <c r="V3097" s="38">
        <f>IF(OR($R3097=0,NOT(ISNUMBER($K3097))),0,IF(YEAR($K3097)=FY,MONTH($K3097),IF(YEAR($K3097)&lt;FY,1,0)))</f>
        <v/>
      </c>
      <c r="W3097" s="38">
        <f>IF($R3097=0,0,MIN(12,IF(AND(ISNUMBER($O3097),$O3097&gt;=1,$O3097&lt;=12),INT($O3097),12),IF(AND(RetireExit="Yes",$U3097&gt;0),$U3097,12),IF(AND(ContractExit="Yes",$V3097&gt;0),$V3097,12)))</f>
        <v/>
      </c>
      <c r="X3097" s="37">
        <f>IF(ISNUMBER($P3097),$P3097,IncPct)</f>
        <v/>
      </c>
      <c r="Y3097" s="39">
        <f>IF($W3097=0,0,MAX(0,MIN($W3097,IncMonth-1))+MAX(0,$W3097-IncMonth+1)*(1+$X3097))</f>
        <v/>
      </c>
      <c r="Z3097" s="40">
        <f>IF($C3097="",0,IFERROR(INDEX(Departments!$B$5:$B$54,MATCH($C3097,Departments!$A$5:$A$54,0)),0))</f>
        <v/>
      </c>
      <c r="AA3097" s="41">
        <f>N($L3097)*$Y3097</f>
        <v/>
      </c>
      <c r="AB3097" s="41">
        <f>N($M3097)*$Y3097</f>
        <v/>
      </c>
      <c r="AC3097" s="41">
        <f>$AA3097*$Z3097</f>
        <v/>
      </c>
      <c r="AD3097" s="41">
        <f>$AA3097*BonusMonths/12</f>
        <v/>
      </c>
      <c r="AE3097" s="41">
        <f>($AA3097+SI_Gross*$AB3097)*IF($Q3097=1,SI_O,SI_E)</f>
        <v/>
      </c>
      <c r="AF3097" s="41">
        <f>IF($Q3097=1,0,$AA3097*EOSB)</f>
        <v/>
      </c>
      <c r="AG3097" s="41">
        <f>$AN3097*$W3097</f>
        <v/>
      </c>
      <c r="AH3097" s="41">
        <f>SUM($AA3097:$AG3097)</f>
        <v/>
      </c>
      <c r="AI3097" s="41">
        <f>12*($AM3097+$AN3097)</f>
        <v/>
      </c>
      <c r="AJ3097" s="41">
        <f>$AM3097*((IncMonth-1)+(13-IncMonth)*(1+$X3097))+12*$AN3097</f>
        <v/>
      </c>
      <c r="AK3097" s="41">
        <f>IF($R3097=1,N($L3097)+N($M3097),0)</f>
        <v/>
      </c>
      <c r="AL3097">
        <f>IF($C3097="","",IF(N($L3097)&lt;=0,"Basic salary missing",IF(ISNA(MATCH($C3097,Departments!$A$5:$A$54,0)),"Department not on Departments sheet",IF(AND($I3097&lt;&gt;"",NOT(ISNUMBER($I3097))),"Date of birth is text, not a date",IF(AND($K3097&lt;&gt;"",NOT(ISNUMBER($K3097))),"Contract end is text, not a date","")))))</f>
        <v/>
      </c>
      <c r="AM3097" s="41">
        <f>IF($R3097=0,0,N($L3097)*(1+$Z3097+BonusMonths/12+IF($Q3097=1,0,EOSB))+N($M3097)+(N($L3097)+SI_Gross*N($M3097))*IF($Q3097=1,SI_O,SI_E))</f>
        <v/>
      </c>
      <c r="AN3097" s="41">
        <f>IF($R3097=0,0,(IF($Q3097=1,MedO,MedE+Ticket)+Training)/12)</f>
        <v/>
      </c>
    </row>
    <row r="3098">
      <c r="I3098" s="35" t="n"/>
      <c r="J3098" s="35" t="n"/>
      <c r="K3098" s="35" t="n"/>
      <c r="L3098" s="36" t="n"/>
      <c r="M3098" s="36" t="n"/>
      <c r="P3098" s="37" t="n"/>
      <c r="Q3098" s="38">
        <f>IF($C3098="",0,IF(OR(LOWER(TRIM($G3098))="omani",LOWER(TRIM($G3098))="oman",LOWER(TRIM($G3098))="om",LOWER(TRIM($G3098))="local"),1,0))</f>
        <v/>
      </c>
      <c r="R3098" s="38">
        <f>IF($C3098="",0,IF(OR(ISNUMBER(SEARCH("resign",$N3098)),ISNUMBER(SEARCH("terminat",$N3098)),ISNUMBER(SEARCH("inactive",$N3098)),ISNUMBER(SEARCH("vacan",$N3098)),ISNUMBER(SEARCH("deceased",$N3098)),ISNUMBER(SEARCH("separated",$N3098))),0,1))</f>
        <v/>
      </c>
      <c r="S3098">
        <f>IF(OR($R3098=0,NOT(ISNUMBER($I3098))),"",IFERROR(DATEDIF($I3098,DATE(FY,1,1),"y"),""))</f>
        <v/>
      </c>
      <c r="T3098">
        <f>IF(OR($R3098=0,NOT(ISNUMBER($J3098))),"",IFERROR(DATEDIF($J3098,DATE(FY,1,1),"y"),0))</f>
        <v/>
      </c>
      <c r="U3098" s="38">
        <f>IF(OR($R3098=0,NOT(ISNUMBER($I3098))),0,IF(YEAR($I3098)+IF($Q3098=1,RetAgeO,RetAgeE)=FY,MONTH($I3098),IF(YEAR($I3098)+IF($Q3098=1,RetAgeO,RetAgeE)&lt;FY,1,0)))</f>
        <v/>
      </c>
      <c r="V3098" s="38">
        <f>IF(OR($R3098=0,NOT(ISNUMBER($K3098))),0,IF(YEAR($K3098)=FY,MONTH($K3098),IF(YEAR($K3098)&lt;FY,1,0)))</f>
        <v/>
      </c>
      <c r="W3098" s="38">
        <f>IF($R3098=0,0,MIN(12,IF(AND(ISNUMBER($O3098),$O3098&gt;=1,$O3098&lt;=12),INT($O3098),12),IF(AND(RetireExit="Yes",$U3098&gt;0),$U3098,12),IF(AND(ContractExit="Yes",$V3098&gt;0),$V3098,12)))</f>
        <v/>
      </c>
      <c r="X3098" s="37">
        <f>IF(ISNUMBER($P3098),$P3098,IncPct)</f>
        <v/>
      </c>
      <c r="Y3098" s="39">
        <f>IF($W3098=0,0,MAX(0,MIN($W3098,IncMonth-1))+MAX(0,$W3098-IncMonth+1)*(1+$X3098))</f>
        <v/>
      </c>
      <c r="Z3098" s="40">
        <f>IF($C3098="",0,IFERROR(INDEX(Departments!$B$5:$B$54,MATCH($C3098,Departments!$A$5:$A$54,0)),0))</f>
        <v/>
      </c>
      <c r="AA3098" s="41">
        <f>N($L3098)*$Y3098</f>
        <v/>
      </c>
      <c r="AB3098" s="41">
        <f>N($M3098)*$Y3098</f>
        <v/>
      </c>
      <c r="AC3098" s="41">
        <f>$AA3098*$Z3098</f>
        <v/>
      </c>
      <c r="AD3098" s="41">
        <f>$AA3098*BonusMonths/12</f>
        <v/>
      </c>
      <c r="AE3098" s="41">
        <f>($AA3098+SI_Gross*$AB3098)*IF($Q3098=1,SI_O,SI_E)</f>
        <v/>
      </c>
      <c r="AF3098" s="41">
        <f>IF($Q3098=1,0,$AA3098*EOSB)</f>
        <v/>
      </c>
      <c r="AG3098" s="41">
        <f>$AN3098*$W3098</f>
        <v/>
      </c>
      <c r="AH3098" s="41">
        <f>SUM($AA3098:$AG3098)</f>
        <v/>
      </c>
      <c r="AI3098" s="41">
        <f>12*($AM3098+$AN3098)</f>
        <v/>
      </c>
      <c r="AJ3098" s="41">
        <f>$AM3098*((IncMonth-1)+(13-IncMonth)*(1+$X3098))+12*$AN3098</f>
        <v/>
      </c>
      <c r="AK3098" s="41">
        <f>IF($R3098=1,N($L3098)+N($M3098),0)</f>
        <v/>
      </c>
      <c r="AL3098">
        <f>IF($C3098="","",IF(N($L3098)&lt;=0,"Basic salary missing",IF(ISNA(MATCH($C3098,Departments!$A$5:$A$54,0)),"Department not on Departments sheet",IF(AND($I3098&lt;&gt;"",NOT(ISNUMBER($I3098))),"Date of birth is text, not a date",IF(AND($K3098&lt;&gt;"",NOT(ISNUMBER($K3098))),"Contract end is text, not a date","")))))</f>
        <v/>
      </c>
      <c r="AM3098" s="41">
        <f>IF($R3098=0,0,N($L3098)*(1+$Z3098+BonusMonths/12+IF($Q3098=1,0,EOSB))+N($M3098)+(N($L3098)+SI_Gross*N($M3098))*IF($Q3098=1,SI_O,SI_E))</f>
        <v/>
      </c>
      <c r="AN3098" s="41">
        <f>IF($R3098=0,0,(IF($Q3098=1,MedO,MedE+Ticket)+Training)/12)</f>
        <v/>
      </c>
    </row>
    <row r="3099">
      <c r="I3099" s="35" t="n"/>
      <c r="J3099" s="35" t="n"/>
      <c r="K3099" s="35" t="n"/>
      <c r="L3099" s="36" t="n"/>
      <c r="M3099" s="36" t="n"/>
      <c r="P3099" s="37" t="n"/>
      <c r="Q3099" s="38">
        <f>IF($C3099="",0,IF(OR(LOWER(TRIM($G3099))="omani",LOWER(TRIM($G3099))="oman",LOWER(TRIM($G3099))="om",LOWER(TRIM($G3099))="local"),1,0))</f>
        <v/>
      </c>
      <c r="R3099" s="38">
        <f>IF($C3099="",0,IF(OR(ISNUMBER(SEARCH("resign",$N3099)),ISNUMBER(SEARCH("terminat",$N3099)),ISNUMBER(SEARCH("inactive",$N3099)),ISNUMBER(SEARCH("vacan",$N3099)),ISNUMBER(SEARCH("deceased",$N3099)),ISNUMBER(SEARCH("separated",$N3099))),0,1))</f>
        <v/>
      </c>
      <c r="S3099">
        <f>IF(OR($R3099=0,NOT(ISNUMBER($I3099))),"",IFERROR(DATEDIF($I3099,DATE(FY,1,1),"y"),""))</f>
        <v/>
      </c>
      <c r="T3099">
        <f>IF(OR($R3099=0,NOT(ISNUMBER($J3099))),"",IFERROR(DATEDIF($J3099,DATE(FY,1,1),"y"),0))</f>
        <v/>
      </c>
      <c r="U3099" s="38">
        <f>IF(OR($R3099=0,NOT(ISNUMBER($I3099))),0,IF(YEAR($I3099)+IF($Q3099=1,RetAgeO,RetAgeE)=FY,MONTH($I3099),IF(YEAR($I3099)+IF($Q3099=1,RetAgeO,RetAgeE)&lt;FY,1,0)))</f>
        <v/>
      </c>
      <c r="V3099" s="38">
        <f>IF(OR($R3099=0,NOT(ISNUMBER($K3099))),0,IF(YEAR($K3099)=FY,MONTH($K3099),IF(YEAR($K3099)&lt;FY,1,0)))</f>
        <v/>
      </c>
      <c r="W3099" s="38">
        <f>IF($R3099=0,0,MIN(12,IF(AND(ISNUMBER($O3099),$O3099&gt;=1,$O3099&lt;=12),INT($O3099),12),IF(AND(RetireExit="Yes",$U3099&gt;0),$U3099,12),IF(AND(ContractExit="Yes",$V3099&gt;0),$V3099,12)))</f>
        <v/>
      </c>
      <c r="X3099" s="37">
        <f>IF(ISNUMBER($P3099),$P3099,IncPct)</f>
        <v/>
      </c>
      <c r="Y3099" s="39">
        <f>IF($W3099=0,0,MAX(0,MIN($W3099,IncMonth-1))+MAX(0,$W3099-IncMonth+1)*(1+$X3099))</f>
        <v/>
      </c>
      <c r="Z3099" s="40">
        <f>IF($C3099="",0,IFERROR(INDEX(Departments!$B$5:$B$54,MATCH($C3099,Departments!$A$5:$A$54,0)),0))</f>
        <v/>
      </c>
      <c r="AA3099" s="41">
        <f>N($L3099)*$Y3099</f>
        <v/>
      </c>
      <c r="AB3099" s="41">
        <f>N($M3099)*$Y3099</f>
        <v/>
      </c>
      <c r="AC3099" s="41">
        <f>$AA3099*$Z3099</f>
        <v/>
      </c>
      <c r="AD3099" s="41">
        <f>$AA3099*BonusMonths/12</f>
        <v/>
      </c>
      <c r="AE3099" s="41">
        <f>($AA3099+SI_Gross*$AB3099)*IF($Q3099=1,SI_O,SI_E)</f>
        <v/>
      </c>
      <c r="AF3099" s="41">
        <f>IF($Q3099=1,0,$AA3099*EOSB)</f>
        <v/>
      </c>
      <c r="AG3099" s="41">
        <f>$AN3099*$W3099</f>
        <v/>
      </c>
      <c r="AH3099" s="41">
        <f>SUM($AA3099:$AG3099)</f>
        <v/>
      </c>
      <c r="AI3099" s="41">
        <f>12*($AM3099+$AN3099)</f>
        <v/>
      </c>
      <c r="AJ3099" s="41">
        <f>$AM3099*((IncMonth-1)+(13-IncMonth)*(1+$X3099))+12*$AN3099</f>
        <v/>
      </c>
      <c r="AK3099" s="41">
        <f>IF($R3099=1,N($L3099)+N($M3099),0)</f>
        <v/>
      </c>
      <c r="AL3099">
        <f>IF($C3099="","",IF(N($L3099)&lt;=0,"Basic salary missing",IF(ISNA(MATCH($C3099,Departments!$A$5:$A$54,0)),"Department not on Departments sheet",IF(AND($I3099&lt;&gt;"",NOT(ISNUMBER($I3099))),"Date of birth is text, not a date",IF(AND($K3099&lt;&gt;"",NOT(ISNUMBER($K3099))),"Contract end is text, not a date","")))))</f>
        <v/>
      </c>
      <c r="AM3099" s="41">
        <f>IF($R3099=0,0,N($L3099)*(1+$Z3099+BonusMonths/12+IF($Q3099=1,0,EOSB))+N($M3099)+(N($L3099)+SI_Gross*N($M3099))*IF($Q3099=1,SI_O,SI_E))</f>
        <v/>
      </c>
      <c r="AN3099" s="41">
        <f>IF($R3099=0,0,(IF($Q3099=1,MedO,MedE+Ticket)+Training)/12)</f>
        <v/>
      </c>
    </row>
    <row r="3100">
      <c r="I3100" s="35" t="n"/>
      <c r="J3100" s="35" t="n"/>
      <c r="K3100" s="35" t="n"/>
      <c r="L3100" s="36" t="n"/>
      <c r="M3100" s="36" t="n"/>
      <c r="P3100" s="37" t="n"/>
      <c r="Q3100" s="38">
        <f>IF($C3100="",0,IF(OR(LOWER(TRIM($G3100))="omani",LOWER(TRIM($G3100))="oman",LOWER(TRIM($G3100))="om",LOWER(TRIM($G3100))="local"),1,0))</f>
        <v/>
      </c>
      <c r="R3100" s="38">
        <f>IF($C3100="",0,IF(OR(ISNUMBER(SEARCH("resign",$N3100)),ISNUMBER(SEARCH("terminat",$N3100)),ISNUMBER(SEARCH("inactive",$N3100)),ISNUMBER(SEARCH("vacan",$N3100)),ISNUMBER(SEARCH("deceased",$N3100)),ISNUMBER(SEARCH("separated",$N3100))),0,1))</f>
        <v/>
      </c>
      <c r="S3100">
        <f>IF(OR($R3100=0,NOT(ISNUMBER($I3100))),"",IFERROR(DATEDIF($I3100,DATE(FY,1,1),"y"),""))</f>
        <v/>
      </c>
      <c r="T3100">
        <f>IF(OR($R3100=0,NOT(ISNUMBER($J3100))),"",IFERROR(DATEDIF($J3100,DATE(FY,1,1),"y"),0))</f>
        <v/>
      </c>
      <c r="U3100" s="38">
        <f>IF(OR($R3100=0,NOT(ISNUMBER($I3100))),0,IF(YEAR($I3100)+IF($Q3100=1,RetAgeO,RetAgeE)=FY,MONTH($I3100),IF(YEAR($I3100)+IF($Q3100=1,RetAgeO,RetAgeE)&lt;FY,1,0)))</f>
        <v/>
      </c>
      <c r="V3100" s="38">
        <f>IF(OR($R3100=0,NOT(ISNUMBER($K3100))),0,IF(YEAR($K3100)=FY,MONTH($K3100),IF(YEAR($K3100)&lt;FY,1,0)))</f>
        <v/>
      </c>
      <c r="W3100" s="38">
        <f>IF($R3100=0,0,MIN(12,IF(AND(ISNUMBER($O3100),$O3100&gt;=1,$O3100&lt;=12),INT($O3100),12),IF(AND(RetireExit="Yes",$U3100&gt;0),$U3100,12),IF(AND(ContractExit="Yes",$V3100&gt;0),$V3100,12)))</f>
        <v/>
      </c>
      <c r="X3100" s="37">
        <f>IF(ISNUMBER($P3100),$P3100,IncPct)</f>
        <v/>
      </c>
      <c r="Y3100" s="39">
        <f>IF($W3100=0,0,MAX(0,MIN($W3100,IncMonth-1))+MAX(0,$W3100-IncMonth+1)*(1+$X3100))</f>
        <v/>
      </c>
      <c r="Z3100" s="40">
        <f>IF($C3100="",0,IFERROR(INDEX(Departments!$B$5:$B$54,MATCH($C3100,Departments!$A$5:$A$54,0)),0))</f>
        <v/>
      </c>
      <c r="AA3100" s="41">
        <f>N($L3100)*$Y3100</f>
        <v/>
      </c>
      <c r="AB3100" s="41">
        <f>N($M3100)*$Y3100</f>
        <v/>
      </c>
      <c r="AC3100" s="41">
        <f>$AA3100*$Z3100</f>
        <v/>
      </c>
      <c r="AD3100" s="41">
        <f>$AA3100*BonusMonths/12</f>
        <v/>
      </c>
      <c r="AE3100" s="41">
        <f>($AA3100+SI_Gross*$AB3100)*IF($Q3100=1,SI_O,SI_E)</f>
        <v/>
      </c>
      <c r="AF3100" s="41">
        <f>IF($Q3100=1,0,$AA3100*EOSB)</f>
        <v/>
      </c>
      <c r="AG3100" s="41">
        <f>$AN3100*$W3100</f>
        <v/>
      </c>
      <c r="AH3100" s="41">
        <f>SUM($AA3100:$AG3100)</f>
        <v/>
      </c>
      <c r="AI3100" s="41">
        <f>12*($AM3100+$AN3100)</f>
        <v/>
      </c>
      <c r="AJ3100" s="41">
        <f>$AM3100*((IncMonth-1)+(13-IncMonth)*(1+$X3100))+12*$AN3100</f>
        <v/>
      </c>
      <c r="AK3100" s="41">
        <f>IF($R3100=1,N($L3100)+N($M3100),0)</f>
        <v/>
      </c>
      <c r="AL3100">
        <f>IF($C3100="","",IF(N($L3100)&lt;=0,"Basic salary missing",IF(ISNA(MATCH($C3100,Departments!$A$5:$A$54,0)),"Department not on Departments sheet",IF(AND($I3100&lt;&gt;"",NOT(ISNUMBER($I3100))),"Date of birth is text, not a date",IF(AND($K3100&lt;&gt;"",NOT(ISNUMBER($K3100))),"Contract end is text, not a date","")))))</f>
        <v/>
      </c>
      <c r="AM3100" s="41">
        <f>IF($R3100=0,0,N($L3100)*(1+$Z3100+BonusMonths/12+IF($Q3100=1,0,EOSB))+N($M3100)+(N($L3100)+SI_Gross*N($M3100))*IF($Q3100=1,SI_O,SI_E))</f>
        <v/>
      </c>
      <c r="AN3100" s="41">
        <f>IF($R3100=0,0,(IF($Q3100=1,MedO,MedE+Ticket)+Training)/12)</f>
        <v/>
      </c>
    </row>
    <row r="3101">
      <c r="I3101" s="35" t="n"/>
      <c r="J3101" s="35" t="n"/>
      <c r="K3101" s="35" t="n"/>
      <c r="L3101" s="36" t="n"/>
      <c r="M3101" s="36" t="n"/>
      <c r="P3101" s="37" t="n"/>
      <c r="Q3101" s="38">
        <f>IF($C3101="",0,IF(OR(LOWER(TRIM($G3101))="omani",LOWER(TRIM($G3101))="oman",LOWER(TRIM($G3101))="om",LOWER(TRIM($G3101))="local"),1,0))</f>
        <v/>
      </c>
      <c r="R3101" s="38">
        <f>IF($C3101="",0,IF(OR(ISNUMBER(SEARCH("resign",$N3101)),ISNUMBER(SEARCH("terminat",$N3101)),ISNUMBER(SEARCH("inactive",$N3101)),ISNUMBER(SEARCH("vacan",$N3101)),ISNUMBER(SEARCH("deceased",$N3101)),ISNUMBER(SEARCH("separated",$N3101))),0,1))</f>
        <v/>
      </c>
      <c r="S3101">
        <f>IF(OR($R3101=0,NOT(ISNUMBER($I3101))),"",IFERROR(DATEDIF($I3101,DATE(FY,1,1),"y"),""))</f>
        <v/>
      </c>
      <c r="T3101">
        <f>IF(OR($R3101=0,NOT(ISNUMBER($J3101))),"",IFERROR(DATEDIF($J3101,DATE(FY,1,1),"y"),0))</f>
        <v/>
      </c>
      <c r="U3101" s="38">
        <f>IF(OR($R3101=0,NOT(ISNUMBER($I3101))),0,IF(YEAR($I3101)+IF($Q3101=1,RetAgeO,RetAgeE)=FY,MONTH($I3101),IF(YEAR($I3101)+IF($Q3101=1,RetAgeO,RetAgeE)&lt;FY,1,0)))</f>
        <v/>
      </c>
      <c r="V3101" s="38">
        <f>IF(OR($R3101=0,NOT(ISNUMBER($K3101))),0,IF(YEAR($K3101)=FY,MONTH($K3101),IF(YEAR($K3101)&lt;FY,1,0)))</f>
        <v/>
      </c>
      <c r="W3101" s="38">
        <f>IF($R3101=0,0,MIN(12,IF(AND(ISNUMBER($O3101),$O3101&gt;=1,$O3101&lt;=12),INT($O3101),12),IF(AND(RetireExit="Yes",$U3101&gt;0),$U3101,12),IF(AND(ContractExit="Yes",$V3101&gt;0),$V3101,12)))</f>
        <v/>
      </c>
      <c r="X3101" s="37">
        <f>IF(ISNUMBER($P3101),$P3101,IncPct)</f>
        <v/>
      </c>
      <c r="Y3101" s="39">
        <f>IF($W3101=0,0,MAX(0,MIN($W3101,IncMonth-1))+MAX(0,$W3101-IncMonth+1)*(1+$X3101))</f>
        <v/>
      </c>
      <c r="Z3101" s="40">
        <f>IF($C3101="",0,IFERROR(INDEX(Departments!$B$5:$B$54,MATCH($C3101,Departments!$A$5:$A$54,0)),0))</f>
        <v/>
      </c>
      <c r="AA3101" s="41">
        <f>N($L3101)*$Y3101</f>
        <v/>
      </c>
      <c r="AB3101" s="41">
        <f>N($M3101)*$Y3101</f>
        <v/>
      </c>
      <c r="AC3101" s="41">
        <f>$AA3101*$Z3101</f>
        <v/>
      </c>
      <c r="AD3101" s="41">
        <f>$AA3101*BonusMonths/12</f>
        <v/>
      </c>
      <c r="AE3101" s="41">
        <f>($AA3101+SI_Gross*$AB3101)*IF($Q3101=1,SI_O,SI_E)</f>
        <v/>
      </c>
      <c r="AF3101" s="41">
        <f>IF($Q3101=1,0,$AA3101*EOSB)</f>
        <v/>
      </c>
      <c r="AG3101" s="41">
        <f>$AN3101*$W3101</f>
        <v/>
      </c>
      <c r="AH3101" s="41">
        <f>SUM($AA3101:$AG3101)</f>
        <v/>
      </c>
      <c r="AI3101" s="41">
        <f>12*($AM3101+$AN3101)</f>
        <v/>
      </c>
      <c r="AJ3101" s="41">
        <f>$AM3101*((IncMonth-1)+(13-IncMonth)*(1+$X3101))+12*$AN3101</f>
        <v/>
      </c>
      <c r="AK3101" s="41">
        <f>IF($R3101=1,N($L3101)+N($M3101),0)</f>
        <v/>
      </c>
      <c r="AL3101">
        <f>IF($C3101="","",IF(N($L3101)&lt;=0,"Basic salary missing",IF(ISNA(MATCH($C3101,Departments!$A$5:$A$54,0)),"Department not on Departments sheet",IF(AND($I3101&lt;&gt;"",NOT(ISNUMBER($I3101))),"Date of birth is text, not a date",IF(AND($K3101&lt;&gt;"",NOT(ISNUMBER($K3101))),"Contract end is text, not a date","")))))</f>
        <v/>
      </c>
      <c r="AM3101" s="41">
        <f>IF($R3101=0,0,N($L3101)*(1+$Z3101+BonusMonths/12+IF($Q3101=1,0,EOSB))+N($M3101)+(N($L3101)+SI_Gross*N($M3101))*IF($Q3101=1,SI_O,SI_E))</f>
        <v/>
      </c>
      <c r="AN3101" s="41">
        <f>IF($R3101=0,0,(IF($Q3101=1,MedO,MedE+Ticket)+Training)/12)</f>
        <v/>
      </c>
    </row>
    <row r="3102">
      <c r="I3102" s="35" t="n"/>
      <c r="J3102" s="35" t="n"/>
      <c r="K3102" s="35" t="n"/>
      <c r="L3102" s="36" t="n"/>
      <c r="M3102" s="36" t="n"/>
      <c r="P3102" s="37" t="n"/>
      <c r="Q3102" s="38">
        <f>IF($C3102="",0,IF(OR(LOWER(TRIM($G3102))="omani",LOWER(TRIM($G3102))="oman",LOWER(TRIM($G3102))="om",LOWER(TRIM($G3102))="local"),1,0))</f>
        <v/>
      </c>
      <c r="R3102" s="38">
        <f>IF($C3102="",0,IF(OR(ISNUMBER(SEARCH("resign",$N3102)),ISNUMBER(SEARCH("terminat",$N3102)),ISNUMBER(SEARCH("inactive",$N3102)),ISNUMBER(SEARCH("vacan",$N3102)),ISNUMBER(SEARCH("deceased",$N3102)),ISNUMBER(SEARCH("separated",$N3102))),0,1))</f>
        <v/>
      </c>
      <c r="S3102">
        <f>IF(OR($R3102=0,NOT(ISNUMBER($I3102))),"",IFERROR(DATEDIF($I3102,DATE(FY,1,1),"y"),""))</f>
        <v/>
      </c>
      <c r="T3102">
        <f>IF(OR($R3102=0,NOT(ISNUMBER($J3102))),"",IFERROR(DATEDIF($J3102,DATE(FY,1,1),"y"),0))</f>
        <v/>
      </c>
      <c r="U3102" s="38">
        <f>IF(OR($R3102=0,NOT(ISNUMBER($I3102))),0,IF(YEAR($I3102)+IF($Q3102=1,RetAgeO,RetAgeE)=FY,MONTH($I3102),IF(YEAR($I3102)+IF($Q3102=1,RetAgeO,RetAgeE)&lt;FY,1,0)))</f>
        <v/>
      </c>
      <c r="V3102" s="38">
        <f>IF(OR($R3102=0,NOT(ISNUMBER($K3102))),0,IF(YEAR($K3102)=FY,MONTH($K3102),IF(YEAR($K3102)&lt;FY,1,0)))</f>
        <v/>
      </c>
      <c r="W3102" s="38">
        <f>IF($R3102=0,0,MIN(12,IF(AND(ISNUMBER($O3102),$O3102&gt;=1,$O3102&lt;=12),INT($O3102),12),IF(AND(RetireExit="Yes",$U3102&gt;0),$U3102,12),IF(AND(ContractExit="Yes",$V3102&gt;0),$V3102,12)))</f>
        <v/>
      </c>
      <c r="X3102" s="37">
        <f>IF(ISNUMBER($P3102),$P3102,IncPct)</f>
        <v/>
      </c>
      <c r="Y3102" s="39">
        <f>IF($W3102=0,0,MAX(0,MIN($W3102,IncMonth-1))+MAX(0,$W3102-IncMonth+1)*(1+$X3102))</f>
        <v/>
      </c>
      <c r="Z3102" s="40">
        <f>IF($C3102="",0,IFERROR(INDEX(Departments!$B$5:$B$54,MATCH($C3102,Departments!$A$5:$A$54,0)),0))</f>
        <v/>
      </c>
      <c r="AA3102" s="41">
        <f>N($L3102)*$Y3102</f>
        <v/>
      </c>
      <c r="AB3102" s="41">
        <f>N($M3102)*$Y3102</f>
        <v/>
      </c>
      <c r="AC3102" s="41">
        <f>$AA3102*$Z3102</f>
        <v/>
      </c>
      <c r="AD3102" s="41">
        <f>$AA3102*BonusMonths/12</f>
        <v/>
      </c>
      <c r="AE3102" s="41">
        <f>($AA3102+SI_Gross*$AB3102)*IF($Q3102=1,SI_O,SI_E)</f>
        <v/>
      </c>
      <c r="AF3102" s="41">
        <f>IF($Q3102=1,0,$AA3102*EOSB)</f>
        <v/>
      </c>
      <c r="AG3102" s="41">
        <f>$AN3102*$W3102</f>
        <v/>
      </c>
      <c r="AH3102" s="41">
        <f>SUM($AA3102:$AG3102)</f>
        <v/>
      </c>
      <c r="AI3102" s="41">
        <f>12*($AM3102+$AN3102)</f>
        <v/>
      </c>
      <c r="AJ3102" s="41">
        <f>$AM3102*((IncMonth-1)+(13-IncMonth)*(1+$X3102))+12*$AN3102</f>
        <v/>
      </c>
      <c r="AK3102" s="41">
        <f>IF($R3102=1,N($L3102)+N($M3102),0)</f>
        <v/>
      </c>
      <c r="AL3102">
        <f>IF($C3102="","",IF(N($L3102)&lt;=0,"Basic salary missing",IF(ISNA(MATCH($C3102,Departments!$A$5:$A$54,0)),"Department not on Departments sheet",IF(AND($I3102&lt;&gt;"",NOT(ISNUMBER($I3102))),"Date of birth is text, not a date",IF(AND($K3102&lt;&gt;"",NOT(ISNUMBER($K3102))),"Contract end is text, not a date","")))))</f>
        <v/>
      </c>
      <c r="AM3102" s="41">
        <f>IF($R3102=0,0,N($L3102)*(1+$Z3102+BonusMonths/12+IF($Q3102=1,0,EOSB))+N($M3102)+(N($L3102)+SI_Gross*N($M3102))*IF($Q3102=1,SI_O,SI_E))</f>
        <v/>
      </c>
      <c r="AN3102" s="41">
        <f>IF($R3102=0,0,(IF($Q3102=1,MedO,MedE+Ticket)+Training)/12)</f>
        <v/>
      </c>
    </row>
    <row r="3103">
      <c r="I3103" s="35" t="n"/>
      <c r="J3103" s="35" t="n"/>
      <c r="K3103" s="35" t="n"/>
      <c r="L3103" s="36" t="n"/>
      <c r="M3103" s="36" t="n"/>
      <c r="P3103" s="37" t="n"/>
      <c r="Q3103" s="38">
        <f>IF($C3103="",0,IF(OR(LOWER(TRIM($G3103))="omani",LOWER(TRIM($G3103))="oman",LOWER(TRIM($G3103))="om",LOWER(TRIM($G3103))="local"),1,0))</f>
        <v/>
      </c>
      <c r="R3103" s="38">
        <f>IF($C3103="",0,IF(OR(ISNUMBER(SEARCH("resign",$N3103)),ISNUMBER(SEARCH("terminat",$N3103)),ISNUMBER(SEARCH("inactive",$N3103)),ISNUMBER(SEARCH("vacan",$N3103)),ISNUMBER(SEARCH("deceased",$N3103)),ISNUMBER(SEARCH("separated",$N3103))),0,1))</f>
        <v/>
      </c>
      <c r="S3103">
        <f>IF(OR($R3103=0,NOT(ISNUMBER($I3103))),"",IFERROR(DATEDIF($I3103,DATE(FY,1,1),"y"),""))</f>
        <v/>
      </c>
      <c r="T3103">
        <f>IF(OR($R3103=0,NOT(ISNUMBER($J3103))),"",IFERROR(DATEDIF($J3103,DATE(FY,1,1),"y"),0))</f>
        <v/>
      </c>
      <c r="U3103" s="38">
        <f>IF(OR($R3103=0,NOT(ISNUMBER($I3103))),0,IF(YEAR($I3103)+IF($Q3103=1,RetAgeO,RetAgeE)=FY,MONTH($I3103),IF(YEAR($I3103)+IF($Q3103=1,RetAgeO,RetAgeE)&lt;FY,1,0)))</f>
        <v/>
      </c>
      <c r="V3103" s="38">
        <f>IF(OR($R3103=0,NOT(ISNUMBER($K3103))),0,IF(YEAR($K3103)=FY,MONTH($K3103),IF(YEAR($K3103)&lt;FY,1,0)))</f>
        <v/>
      </c>
      <c r="W3103" s="38">
        <f>IF($R3103=0,0,MIN(12,IF(AND(ISNUMBER($O3103),$O3103&gt;=1,$O3103&lt;=12),INT($O3103),12),IF(AND(RetireExit="Yes",$U3103&gt;0),$U3103,12),IF(AND(ContractExit="Yes",$V3103&gt;0),$V3103,12)))</f>
        <v/>
      </c>
      <c r="X3103" s="37">
        <f>IF(ISNUMBER($P3103),$P3103,IncPct)</f>
        <v/>
      </c>
      <c r="Y3103" s="39">
        <f>IF($W3103=0,0,MAX(0,MIN($W3103,IncMonth-1))+MAX(0,$W3103-IncMonth+1)*(1+$X3103))</f>
        <v/>
      </c>
      <c r="Z3103" s="40">
        <f>IF($C3103="",0,IFERROR(INDEX(Departments!$B$5:$B$54,MATCH($C3103,Departments!$A$5:$A$54,0)),0))</f>
        <v/>
      </c>
      <c r="AA3103" s="41">
        <f>N($L3103)*$Y3103</f>
        <v/>
      </c>
      <c r="AB3103" s="41">
        <f>N($M3103)*$Y3103</f>
        <v/>
      </c>
      <c r="AC3103" s="41">
        <f>$AA3103*$Z3103</f>
        <v/>
      </c>
      <c r="AD3103" s="41">
        <f>$AA3103*BonusMonths/12</f>
        <v/>
      </c>
      <c r="AE3103" s="41">
        <f>($AA3103+SI_Gross*$AB3103)*IF($Q3103=1,SI_O,SI_E)</f>
        <v/>
      </c>
      <c r="AF3103" s="41">
        <f>IF($Q3103=1,0,$AA3103*EOSB)</f>
        <v/>
      </c>
      <c r="AG3103" s="41">
        <f>$AN3103*$W3103</f>
        <v/>
      </c>
      <c r="AH3103" s="41">
        <f>SUM($AA3103:$AG3103)</f>
        <v/>
      </c>
      <c r="AI3103" s="41">
        <f>12*($AM3103+$AN3103)</f>
        <v/>
      </c>
      <c r="AJ3103" s="41">
        <f>$AM3103*((IncMonth-1)+(13-IncMonth)*(1+$X3103))+12*$AN3103</f>
        <v/>
      </c>
      <c r="AK3103" s="41">
        <f>IF($R3103=1,N($L3103)+N($M3103),0)</f>
        <v/>
      </c>
      <c r="AL3103">
        <f>IF($C3103="","",IF(N($L3103)&lt;=0,"Basic salary missing",IF(ISNA(MATCH($C3103,Departments!$A$5:$A$54,0)),"Department not on Departments sheet",IF(AND($I3103&lt;&gt;"",NOT(ISNUMBER($I3103))),"Date of birth is text, not a date",IF(AND($K3103&lt;&gt;"",NOT(ISNUMBER($K3103))),"Contract end is text, not a date","")))))</f>
        <v/>
      </c>
      <c r="AM3103" s="41">
        <f>IF($R3103=0,0,N($L3103)*(1+$Z3103+BonusMonths/12+IF($Q3103=1,0,EOSB))+N($M3103)+(N($L3103)+SI_Gross*N($M3103))*IF($Q3103=1,SI_O,SI_E))</f>
        <v/>
      </c>
      <c r="AN3103" s="41">
        <f>IF($R3103=0,0,(IF($Q3103=1,MedO,MedE+Ticket)+Training)/12)</f>
        <v/>
      </c>
    </row>
    <row r="3104">
      <c r="I3104" s="35" t="n"/>
      <c r="J3104" s="35" t="n"/>
      <c r="K3104" s="35" t="n"/>
      <c r="L3104" s="36" t="n"/>
      <c r="M3104" s="36" t="n"/>
      <c r="P3104" s="37" t="n"/>
      <c r="Q3104" s="38">
        <f>IF($C3104="",0,IF(OR(LOWER(TRIM($G3104))="omani",LOWER(TRIM($G3104))="oman",LOWER(TRIM($G3104))="om",LOWER(TRIM($G3104))="local"),1,0))</f>
        <v/>
      </c>
      <c r="R3104" s="38">
        <f>IF($C3104="",0,IF(OR(ISNUMBER(SEARCH("resign",$N3104)),ISNUMBER(SEARCH("terminat",$N3104)),ISNUMBER(SEARCH("inactive",$N3104)),ISNUMBER(SEARCH("vacan",$N3104)),ISNUMBER(SEARCH("deceased",$N3104)),ISNUMBER(SEARCH("separated",$N3104))),0,1))</f>
        <v/>
      </c>
      <c r="S3104">
        <f>IF(OR($R3104=0,NOT(ISNUMBER($I3104))),"",IFERROR(DATEDIF($I3104,DATE(FY,1,1),"y"),""))</f>
        <v/>
      </c>
      <c r="T3104">
        <f>IF(OR($R3104=0,NOT(ISNUMBER($J3104))),"",IFERROR(DATEDIF($J3104,DATE(FY,1,1),"y"),0))</f>
        <v/>
      </c>
      <c r="U3104" s="38">
        <f>IF(OR($R3104=0,NOT(ISNUMBER($I3104))),0,IF(YEAR($I3104)+IF($Q3104=1,RetAgeO,RetAgeE)=FY,MONTH($I3104),IF(YEAR($I3104)+IF($Q3104=1,RetAgeO,RetAgeE)&lt;FY,1,0)))</f>
        <v/>
      </c>
      <c r="V3104" s="38">
        <f>IF(OR($R3104=0,NOT(ISNUMBER($K3104))),0,IF(YEAR($K3104)=FY,MONTH($K3104),IF(YEAR($K3104)&lt;FY,1,0)))</f>
        <v/>
      </c>
      <c r="W3104" s="38">
        <f>IF($R3104=0,0,MIN(12,IF(AND(ISNUMBER($O3104),$O3104&gt;=1,$O3104&lt;=12),INT($O3104),12),IF(AND(RetireExit="Yes",$U3104&gt;0),$U3104,12),IF(AND(ContractExit="Yes",$V3104&gt;0),$V3104,12)))</f>
        <v/>
      </c>
      <c r="X3104" s="37">
        <f>IF(ISNUMBER($P3104),$P3104,IncPct)</f>
        <v/>
      </c>
      <c r="Y3104" s="39">
        <f>IF($W3104=0,0,MAX(0,MIN($W3104,IncMonth-1))+MAX(0,$W3104-IncMonth+1)*(1+$X3104))</f>
        <v/>
      </c>
      <c r="Z3104" s="40">
        <f>IF($C3104="",0,IFERROR(INDEX(Departments!$B$5:$B$54,MATCH($C3104,Departments!$A$5:$A$54,0)),0))</f>
        <v/>
      </c>
      <c r="AA3104" s="41">
        <f>N($L3104)*$Y3104</f>
        <v/>
      </c>
      <c r="AB3104" s="41">
        <f>N($M3104)*$Y3104</f>
        <v/>
      </c>
      <c r="AC3104" s="41">
        <f>$AA3104*$Z3104</f>
        <v/>
      </c>
      <c r="AD3104" s="41">
        <f>$AA3104*BonusMonths/12</f>
        <v/>
      </c>
      <c r="AE3104" s="41">
        <f>($AA3104+SI_Gross*$AB3104)*IF($Q3104=1,SI_O,SI_E)</f>
        <v/>
      </c>
      <c r="AF3104" s="41">
        <f>IF($Q3104=1,0,$AA3104*EOSB)</f>
        <v/>
      </c>
      <c r="AG3104" s="41">
        <f>$AN3104*$W3104</f>
        <v/>
      </c>
      <c r="AH3104" s="41">
        <f>SUM($AA3104:$AG3104)</f>
        <v/>
      </c>
      <c r="AI3104" s="41">
        <f>12*($AM3104+$AN3104)</f>
        <v/>
      </c>
      <c r="AJ3104" s="41">
        <f>$AM3104*((IncMonth-1)+(13-IncMonth)*(1+$X3104))+12*$AN3104</f>
        <v/>
      </c>
      <c r="AK3104" s="41">
        <f>IF($R3104=1,N($L3104)+N($M3104),0)</f>
        <v/>
      </c>
      <c r="AL3104">
        <f>IF($C3104="","",IF(N($L3104)&lt;=0,"Basic salary missing",IF(ISNA(MATCH($C3104,Departments!$A$5:$A$54,0)),"Department not on Departments sheet",IF(AND($I3104&lt;&gt;"",NOT(ISNUMBER($I3104))),"Date of birth is text, not a date",IF(AND($K3104&lt;&gt;"",NOT(ISNUMBER($K3104))),"Contract end is text, not a date","")))))</f>
        <v/>
      </c>
      <c r="AM3104" s="41">
        <f>IF($R3104=0,0,N($L3104)*(1+$Z3104+BonusMonths/12+IF($Q3104=1,0,EOSB))+N($M3104)+(N($L3104)+SI_Gross*N($M3104))*IF($Q3104=1,SI_O,SI_E))</f>
        <v/>
      </c>
      <c r="AN3104" s="41">
        <f>IF($R3104=0,0,(IF($Q3104=1,MedO,MedE+Ticket)+Training)/12)</f>
        <v/>
      </c>
    </row>
    <row r="3105">
      <c r="I3105" s="35" t="n"/>
      <c r="J3105" s="35" t="n"/>
      <c r="K3105" s="35" t="n"/>
      <c r="L3105" s="36" t="n"/>
      <c r="M3105" s="36" t="n"/>
      <c r="P3105" s="37" t="n"/>
      <c r="Q3105" s="38">
        <f>IF($C3105="",0,IF(OR(LOWER(TRIM($G3105))="omani",LOWER(TRIM($G3105))="oman",LOWER(TRIM($G3105))="om",LOWER(TRIM($G3105))="local"),1,0))</f>
        <v/>
      </c>
      <c r="R3105" s="38">
        <f>IF($C3105="",0,IF(OR(ISNUMBER(SEARCH("resign",$N3105)),ISNUMBER(SEARCH("terminat",$N3105)),ISNUMBER(SEARCH("inactive",$N3105)),ISNUMBER(SEARCH("vacan",$N3105)),ISNUMBER(SEARCH("deceased",$N3105)),ISNUMBER(SEARCH("separated",$N3105))),0,1))</f>
        <v/>
      </c>
      <c r="S3105">
        <f>IF(OR($R3105=0,NOT(ISNUMBER($I3105))),"",IFERROR(DATEDIF($I3105,DATE(FY,1,1),"y"),""))</f>
        <v/>
      </c>
      <c r="T3105">
        <f>IF(OR($R3105=0,NOT(ISNUMBER($J3105))),"",IFERROR(DATEDIF($J3105,DATE(FY,1,1),"y"),0))</f>
        <v/>
      </c>
      <c r="U3105" s="38">
        <f>IF(OR($R3105=0,NOT(ISNUMBER($I3105))),0,IF(YEAR($I3105)+IF($Q3105=1,RetAgeO,RetAgeE)=FY,MONTH($I3105),IF(YEAR($I3105)+IF($Q3105=1,RetAgeO,RetAgeE)&lt;FY,1,0)))</f>
        <v/>
      </c>
      <c r="V3105" s="38">
        <f>IF(OR($R3105=0,NOT(ISNUMBER($K3105))),0,IF(YEAR($K3105)=FY,MONTH($K3105),IF(YEAR($K3105)&lt;FY,1,0)))</f>
        <v/>
      </c>
      <c r="W3105" s="38">
        <f>IF($R3105=0,0,MIN(12,IF(AND(ISNUMBER($O3105),$O3105&gt;=1,$O3105&lt;=12),INT($O3105),12),IF(AND(RetireExit="Yes",$U3105&gt;0),$U3105,12),IF(AND(ContractExit="Yes",$V3105&gt;0),$V3105,12)))</f>
        <v/>
      </c>
      <c r="X3105" s="37">
        <f>IF(ISNUMBER($P3105),$P3105,IncPct)</f>
        <v/>
      </c>
      <c r="Y3105" s="39">
        <f>IF($W3105=0,0,MAX(0,MIN($W3105,IncMonth-1))+MAX(0,$W3105-IncMonth+1)*(1+$X3105))</f>
        <v/>
      </c>
      <c r="Z3105" s="40">
        <f>IF($C3105="",0,IFERROR(INDEX(Departments!$B$5:$B$54,MATCH($C3105,Departments!$A$5:$A$54,0)),0))</f>
        <v/>
      </c>
      <c r="AA3105" s="41">
        <f>N($L3105)*$Y3105</f>
        <v/>
      </c>
      <c r="AB3105" s="41">
        <f>N($M3105)*$Y3105</f>
        <v/>
      </c>
      <c r="AC3105" s="41">
        <f>$AA3105*$Z3105</f>
        <v/>
      </c>
      <c r="AD3105" s="41">
        <f>$AA3105*BonusMonths/12</f>
        <v/>
      </c>
      <c r="AE3105" s="41">
        <f>($AA3105+SI_Gross*$AB3105)*IF($Q3105=1,SI_O,SI_E)</f>
        <v/>
      </c>
      <c r="AF3105" s="41">
        <f>IF($Q3105=1,0,$AA3105*EOSB)</f>
        <v/>
      </c>
      <c r="AG3105" s="41">
        <f>$AN3105*$W3105</f>
        <v/>
      </c>
      <c r="AH3105" s="41">
        <f>SUM($AA3105:$AG3105)</f>
        <v/>
      </c>
      <c r="AI3105" s="41">
        <f>12*($AM3105+$AN3105)</f>
        <v/>
      </c>
      <c r="AJ3105" s="41">
        <f>$AM3105*((IncMonth-1)+(13-IncMonth)*(1+$X3105))+12*$AN3105</f>
        <v/>
      </c>
      <c r="AK3105" s="41">
        <f>IF($R3105=1,N($L3105)+N($M3105),0)</f>
        <v/>
      </c>
      <c r="AL3105">
        <f>IF($C3105="","",IF(N($L3105)&lt;=0,"Basic salary missing",IF(ISNA(MATCH($C3105,Departments!$A$5:$A$54,0)),"Department not on Departments sheet",IF(AND($I3105&lt;&gt;"",NOT(ISNUMBER($I3105))),"Date of birth is text, not a date",IF(AND($K3105&lt;&gt;"",NOT(ISNUMBER($K3105))),"Contract end is text, not a date","")))))</f>
        <v/>
      </c>
      <c r="AM3105" s="41">
        <f>IF($R3105=0,0,N($L3105)*(1+$Z3105+BonusMonths/12+IF($Q3105=1,0,EOSB))+N($M3105)+(N($L3105)+SI_Gross*N($M3105))*IF($Q3105=1,SI_O,SI_E))</f>
        <v/>
      </c>
      <c r="AN3105" s="41">
        <f>IF($R3105=0,0,(IF($Q3105=1,MedO,MedE+Ticket)+Training)/12)</f>
        <v/>
      </c>
    </row>
    <row r="3106">
      <c r="I3106" s="35" t="n"/>
      <c r="J3106" s="35" t="n"/>
      <c r="K3106" s="35" t="n"/>
      <c r="L3106" s="36" t="n"/>
      <c r="M3106" s="36" t="n"/>
      <c r="P3106" s="37" t="n"/>
      <c r="Q3106" s="38">
        <f>IF($C3106="",0,IF(OR(LOWER(TRIM($G3106))="omani",LOWER(TRIM($G3106))="oman",LOWER(TRIM($G3106))="om",LOWER(TRIM($G3106))="local"),1,0))</f>
        <v/>
      </c>
      <c r="R3106" s="38">
        <f>IF($C3106="",0,IF(OR(ISNUMBER(SEARCH("resign",$N3106)),ISNUMBER(SEARCH("terminat",$N3106)),ISNUMBER(SEARCH("inactive",$N3106)),ISNUMBER(SEARCH("vacan",$N3106)),ISNUMBER(SEARCH("deceased",$N3106)),ISNUMBER(SEARCH("separated",$N3106))),0,1))</f>
        <v/>
      </c>
      <c r="S3106">
        <f>IF(OR($R3106=0,NOT(ISNUMBER($I3106))),"",IFERROR(DATEDIF($I3106,DATE(FY,1,1),"y"),""))</f>
        <v/>
      </c>
      <c r="T3106">
        <f>IF(OR($R3106=0,NOT(ISNUMBER($J3106))),"",IFERROR(DATEDIF($J3106,DATE(FY,1,1),"y"),0))</f>
        <v/>
      </c>
      <c r="U3106" s="38">
        <f>IF(OR($R3106=0,NOT(ISNUMBER($I3106))),0,IF(YEAR($I3106)+IF($Q3106=1,RetAgeO,RetAgeE)=FY,MONTH($I3106),IF(YEAR($I3106)+IF($Q3106=1,RetAgeO,RetAgeE)&lt;FY,1,0)))</f>
        <v/>
      </c>
      <c r="V3106" s="38">
        <f>IF(OR($R3106=0,NOT(ISNUMBER($K3106))),0,IF(YEAR($K3106)=FY,MONTH($K3106),IF(YEAR($K3106)&lt;FY,1,0)))</f>
        <v/>
      </c>
      <c r="W3106" s="38">
        <f>IF($R3106=0,0,MIN(12,IF(AND(ISNUMBER($O3106),$O3106&gt;=1,$O3106&lt;=12),INT($O3106),12),IF(AND(RetireExit="Yes",$U3106&gt;0),$U3106,12),IF(AND(ContractExit="Yes",$V3106&gt;0),$V3106,12)))</f>
        <v/>
      </c>
      <c r="X3106" s="37">
        <f>IF(ISNUMBER($P3106),$P3106,IncPct)</f>
        <v/>
      </c>
      <c r="Y3106" s="39">
        <f>IF($W3106=0,0,MAX(0,MIN($W3106,IncMonth-1))+MAX(0,$W3106-IncMonth+1)*(1+$X3106))</f>
        <v/>
      </c>
      <c r="Z3106" s="40">
        <f>IF($C3106="",0,IFERROR(INDEX(Departments!$B$5:$B$54,MATCH($C3106,Departments!$A$5:$A$54,0)),0))</f>
        <v/>
      </c>
      <c r="AA3106" s="41">
        <f>N($L3106)*$Y3106</f>
        <v/>
      </c>
      <c r="AB3106" s="41">
        <f>N($M3106)*$Y3106</f>
        <v/>
      </c>
      <c r="AC3106" s="41">
        <f>$AA3106*$Z3106</f>
        <v/>
      </c>
      <c r="AD3106" s="41">
        <f>$AA3106*BonusMonths/12</f>
        <v/>
      </c>
      <c r="AE3106" s="41">
        <f>($AA3106+SI_Gross*$AB3106)*IF($Q3106=1,SI_O,SI_E)</f>
        <v/>
      </c>
      <c r="AF3106" s="41">
        <f>IF($Q3106=1,0,$AA3106*EOSB)</f>
        <v/>
      </c>
      <c r="AG3106" s="41">
        <f>$AN3106*$W3106</f>
        <v/>
      </c>
      <c r="AH3106" s="41">
        <f>SUM($AA3106:$AG3106)</f>
        <v/>
      </c>
      <c r="AI3106" s="41">
        <f>12*($AM3106+$AN3106)</f>
        <v/>
      </c>
      <c r="AJ3106" s="41">
        <f>$AM3106*((IncMonth-1)+(13-IncMonth)*(1+$X3106))+12*$AN3106</f>
        <v/>
      </c>
      <c r="AK3106" s="41">
        <f>IF($R3106=1,N($L3106)+N($M3106),0)</f>
        <v/>
      </c>
      <c r="AL3106">
        <f>IF($C3106="","",IF(N($L3106)&lt;=0,"Basic salary missing",IF(ISNA(MATCH($C3106,Departments!$A$5:$A$54,0)),"Department not on Departments sheet",IF(AND($I3106&lt;&gt;"",NOT(ISNUMBER($I3106))),"Date of birth is text, not a date",IF(AND($K3106&lt;&gt;"",NOT(ISNUMBER($K3106))),"Contract end is text, not a date","")))))</f>
        <v/>
      </c>
      <c r="AM3106" s="41">
        <f>IF($R3106=0,0,N($L3106)*(1+$Z3106+BonusMonths/12+IF($Q3106=1,0,EOSB))+N($M3106)+(N($L3106)+SI_Gross*N($M3106))*IF($Q3106=1,SI_O,SI_E))</f>
        <v/>
      </c>
      <c r="AN3106" s="41">
        <f>IF($R3106=0,0,(IF($Q3106=1,MedO,MedE+Ticket)+Training)/12)</f>
        <v/>
      </c>
    </row>
    <row r="3107">
      <c r="I3107" s="35" t="n"/>
      <c r="J3107" s="35" t="n"/>
      <c r="K3107" s="35" t="n"/>
      <c r="L3107" s="36" t="n"/>
      <c r="M3107" s="36" t="n"/>
      <c r="P3107" s="37" t="n"/>
      <c r="Q3107" s="38">
        <f>IF($C3107="",0,IF(OR(LOWER(TRIM($G3107))="omani",LOWER(TRIM($G3107))="oman",LOWER(TRIM($G3107))="om",LOWER(TRIM($G3107))="local"),1,0))</f>
        <v/>
      </c>
      <c r="R3107" s="38">
        <f>IF($C3107="",0,IF(OR(ISNUMBER(SEARCH("resign",$N3107)),ISNUMBER(SEARCH("terminat",$N3107)),ISNUMBER(SEARCH("inactive",$N3107)),ISNUMBER(SEARCH("vacan",$N3107)),ISNUMBER(SEARCH("deceased",$N3107)),ISNUMBER(SEARCH("separated",$N3107))),0,1))</f>
        <v/>
      </c>
      <c r="S3107">
        <f>IF(OR($R3107=0,NOT(ISNUMBER($I3107))),"",IFERROR(DATEDIF($I3107,DATE(FY,1,1),"y"),""))</f>
        <v/>
      </c>
      <c r="T3107">
        <f>IF(OR($R3107=0,NOT(ISNUMBER($J3107))),"",IFERROR(DATEDIF($J3107,DATE(FY,1,1),"y"),0))</f>
        <v/>
      </c>
      <c r="U3107" s="38">
        <f>IF(OR($R3107=0,NOT(ISNUMBER($I3107))),0,IF(YEAR($I3107)+IF($Q3107=1,RetAgeO,RetAgeE)=FY,MONTH($I3107),IF(YEAR($I3107)+IF($Q3107=1,RetAgeO,RetAgeE)&lt;FY,1,0)))</f>
        <v/>
      </c>
      <c r="V3107" s="38">
        <f>IF(OR($R3107=0,NOT(ISNUMBER($K3107))),0,IF(YEAR($K3107)=FY,MONTH($K3107),IF(YEAR($K3107)&lt;FY,1,0)))</f>
        <v/>
      </c>
      <c r="W3107" s="38">
        <f>IF($R3107=0,0,MIN(12,IF(AND(ISNUMBER($O3107),$O3107&gt;=1,$O3107&lt;=12),INT($O3107),12),IF(AND(RetireExit="Yes",$U3107&gt;0),$U3107,12),IF(AND(ContractExit="Yes",$V3107&gt;0),$V3107,12)))</f>
        <v/>
      </c>
      <c r="X3107" s="37">
        <f>IF(ISNUMBER($P3107),$P3107,IncPct)</f>
        <v/>
      </c>
      <c r="Y3107" s="39">
        <f>IF($W3107=0,0,MAX(0,MIN($W3107,IncMonth-1))+MAX(0,$W3107-IncMonth+1)*(1+$X3107))</f>
        <v/>
      </c>
      <c r="Z3107" s="40">
        <f>IF($C3107="",0,IFERROR(INDEX(Departments!$B$5:$B$54,MATCH($C3107,Departments!$A$5:$A$54,0)),0))</f>
        <v/>
      </c>
      <c r="AA3107" s="41">
        <f>N($L3107)*$Y3107</f>
        <v/>
      </c>
      <c r="AB3107" s="41">
        <f>N($M3107)*$Y3107</f>
        <v/>
      </c>
      <c r="AC3107" s="41">
        <f>$AA3107*$Z3107</f>
        <v/>
      </c>
      <c r="AD3107" s="41">
        <f>$AA3107*BonusMonths/12</f>
        <v/>
      </c>
      <c r="AE3107" s="41">
        <f>($AA3107+SI_Gross*$AB3107)*IF($Q3107=1,SI_O,SI_E)</f>
        <v/>
      </c>
      <c r="AF3107" s="41">
        <f>IF($Q3107=1,0,$AA3107*EOSB)</f>
        <v/>
      </c>
      <c r="AG3107" s="41">
        <f>$AN3107*$W3107</f>
        <v/>
      </c>
      <c r="AH3107" s="41">
        <f>SUM($AA3107:$AG3107)</f>
        <v/>
      </c>
      <c r="AI3107" s="41">
        <f>12*($AM3107+$AN3107)</f>
        <v/>
      </c>
      <c r="AJ3107" s="41">
        <f>$AM3107*((IncMonth-1)+(13-IncMonth)*(1+$X3107))+12*$AN3107</f>
        <v/>
      </c>
      <c r="AK3107" s="41">
        <f>IF($R3107=1,N($L3107)+N($M3107),0)</f>
        <v/>
      </c>
      <c r="AL3107">
        <f>IF($C3107="","",IF(N($L3107)&lt;=0,"Basic salary missing",IF(ISNA(MATCH($C3107,Departments!$A$5:$A$54,0)),"Department not on Departments sheet",IF(AND($I3107&lt;&gt;"",NOT(ISNUMBER($I3107))),"Date of birth is text, not a date",IF(AND($K3107&lt;&gt;"",NOT(ISNUMBER($K3107))),"Contract end is text, not a date","")))))</f>
        <v/>
      </c>
      <c r="AM3107" s="41">
        <f>IF($R3107=0,0,N($L3107)*(1+$Z3107+BonusMonths/12+IF($Q3107=1,0,EOSB))+N($M3107)+(N($L3107)+SI_Gross*N($M3107))*IF($Q3107=1,SI_O,SI_E))</f>
        <v/>
      </c>
      <c r="AN3107" s="41">
        <f>IF($R3107=0,0,(IF($Q3107=1,MedO,MedE+Ticket)+Training)/12)</f>
        <v/>
      </c>
    </row>
    <row r="3108">
      <c r="I3108" s="35" t="n"/>
      <c r="J3108" s="35" t="n"/>
      <c r="K3108" s="35" t="n"/>
      <c r="L3108" s="36" t="n"/>
      <c r="M3108" s="36" t="n"/>
      <c r="P3108" s="37" t="n"/>
      <c r="Q3108" s="38">
        <f>IF($C3108="",0,IF(OR(LOWER(TRIM($G3108))="omani",LOWER(TRIM($G3108))="oman",LOWER(TRIM($G3108))="om",LOWER(TRIM($G3108))="local"),1,0))</f>
        <v/>
      </c>
      <c r="R3108" s="38">
        <f>IF($C3108="",0,IF(OR(ISNUMBER(SEARCH("resign",$N3108)),ISNUMBER(SEARCH("terminat",$N3108)),ISNUMBER(SEARCH("inactive",$N3108)),ISNUMBER(SEARCH("vacan",$N3108)),ISNUMBER(SEARCH("deceased",$N3108)),ISNUMBER(SEARCH("separated",$N3108))),0,1))</f>
        <v/>
      </c>
      <c r="S3108">
        <f>IF(OR($R3108=0,NOT(ISNUMBER($I3108))),"",IFERROR(DATEDIF($I3108,DATE(FY,1,1),"y"),""))</f>
        <v/>
      </c>
      <c r="T3108">
        <f>IF(OR($R3108=0,NOT(ISNUMBER($J3108))),"",IFERROR(DATEDIF($J3108,DATE(FY,1,1),"y"),0))</f>
        <v/>
      </c>
      <c r="U3108" s="38">
        <f>IF(OR($R3108=0,NOT(ISNUMBER($I3108))),0,IF(YEAR($I3108)+IF($Q3108=1,RetAgeO,RetAgeE)=FY,MONTH($I3108),IF(YEAR($I3108)+IF($Q3108=1,RetAgeO,RetAgeE)&lt;FY,1,0)))</f>
        <v/>
      </c>
      <c r="V3108" s="38">
        <f>IF(OR($R3108=0,NOT(ISNUMBER($K3108))),0,IF(YEAR($K3108)=FY,MONTH($K3108),IF(YEAR($K3108)&lt;FY,1,0)))</f>
        <v/>
      </c>
      <c r="W3108" s="38">
        <f>IF($R3108=0,0,MIN(12,IF(AND(ISNUMBER($O3108),$O3108&gt;=1,$O3108&lt;=12),INT($O3108),12),IF(AND(RetireExit="Yes",$U3108&gt;0),$U3108,12),IF(AND(ContractExit="Yes",$V3108&gt;0),$V3108,12)))</f>
        <v/>
      </c>
      <c r="X3108" s="37">
        <f>IF(ISNUMBER($P3108),$P3108,IncPct)</f>
        <v/>
      </c>
      <c r="Y3108" s="39">
        <f>IF($W3108=0,0,MAX(0,MIN($W3108,IncMonth-1))+MAX(0,$W3108-IncMonth+1)*(1+$X3108))</f>
        <v/>
      </c>
      <c r="Z3108" s="40">
        <f>IF($C3108="",0,IFERROR(INDEX(Departments!$B$5:$B$54,MATCH($C3108,Departments!$A$5:$A$54,0)),0))</f>
        <v/>
      </c>
      <c r="AA3108" s="41">
        <f>N($L3108)*$Y3108</f>
        <v/>
      </c>
      <c r="AB3108" s="41">
        <f>N($M3108)*$Y3108</f>
        <v/>
      </c>
      <c r="AC3108" s="41">
        <f>$AA3108*$Z3108</f>
        <v/>
      </c>
      <c r="AD3108" s="41">
        <f>$AA3108*BonusMonths/12</f>
        <v/>
      </c>
      <c r="AE3108" s="41">
        <f>($AA3108+SI_Gross*$AB3108)*IF($Q3108=1,SI_O,SI_E)</f>
        <v/>
      </c>
      <c r="AF3108" s="41">
        <f>IF($Q3108=1,0,$AA3108*EOSB)</f>
        <v/>
      </c>
      <c r="AG3108" s="41">
        <f>$AN3108*$W3108</f>
        <v/>
      </c>
      <c r="AH3108" s="41">
        <f>SUM($AA3108:$AG3108)</f>
        <v/>
      </c>
      <c r="AI3108" s="41">
        <f>12*($AM3108+$AN3108)</f>
        <v/>
      </c>
      <c r="AJ3108" s="41">
        <f>$AM3108*((IncMonth-1)+(13-IncMonth)*(1+$X3108))+12*$AN3108</f>
        <v/>
      </c>
      <c r="AK3108" s="41">
        <f>IF($R3108=1,N($L3108)+N($M3108),0)</f>
        <v/>
      </c>
      <c r="AL3108">
        <f>IF($C3108="","",IF(N($L3108)&lt;=0,"Basic salary missing",IF(ISNA(MATCH($C3108,Departments!$A$5:$A$54,0)),"Department not on Departments sheet",IF(AND($I3108&lt;&gt;"",NOT(ISNUMBER($I3108))),"Date of birth is text, not a date",IF(AND($K3108&lt;&gt;"",NOT(ISNUMBER($K3108))),"Contract end is text, not a date","")))))</f>
        <v/>
      </c>
      <c r="AM3108" s="41">
        <f>IF($R3108=0,0,N($L3108)*(1+$Z3108+BonusMonths/12+IF($Q3108=1,0,EOSB))+N($M3108)+(N($L3108)+SI_Gross*N($M3108))*IF($Q3108=1,SI_O,SI_E))</f>
        <v/>
      </c>
      <c r="AN3108" s="41">
        <f>IF($R3108=0,0,(IF($Q3108=1,MedO,MedE+Ticket)+Training)/12)</f>
        <v/>
      </c>
    </row>
    <row r="3109">
      <c r="I3109" s="35" t="n"/>
      <c r="J3109" s="35" t="n"/>
      <c r="K3109" s="35" t="n"/>
      <c r="L3109" s="36" t="n"/>
      <c r="M3109" s="36" t="n"/>
      <c r="P3109" s="37" t="n"/>
      <c r="Q3109" s="38">
        <f>IF($C3109="",0,IF(OR(LOWER(TRIM($G3109))="omani",LOWER(TRIM($G3109))="oman",LOWER(TRIM($G3109))="om",LOWER(TRIM($G3109))="local"),1,0))</f>
        <v/>
      </c>
      <c r="R3109" s="38">
        <f>IF($C3109="",0,IF(OR(ISNUMBER(SEARCH("resign",$N3109)),ISNUMBER(SEARCH("terminat",$N3109)),ISNUMBER(SEARCH("inactive",$N3109)),ISNUMBER(SEARCH("vacan",$N3109)),ISNUMBER(SEARCH("deceased",$N3109)),ISNUMBER(SEARCH("separated",$N3109))),0,1))</f>
        <v/>
      </c>
      <c r="S3109">
        <f>IF(OR($R3109=0,NOT(ISNUMBER($I3109))),"",IFERROR(DATEDIF($I3109,DATE(FY,1,1),"y"),""))</f>
        <v/>
      </c>
      <c r="T3109">
        <f>IF(OR($R3109=0,NOT(ISNUMBER($J3109))),"",IFERROR(DATEDIF($J3109,DATE(FY,1,1),"y"),0))</f>
        <v/>
      </c>
      <c r="U3109" s="38">
        <f>IF(OR($R3109=0,NOT(ISNUMBER($I3109))),0,IF(YEAR($I3109)+IF($Q3109=1,RetAgeO,RetAgeE)=FY,MONTH($I3109),IF(YEAR($I3109)+IF($Q3109=1,RetAgeO,RetAgeE)&lt;FY,1,0)))</f>
        <v/>
      </c>
      <c r="V3109" s="38">
        <f>IF(OR($R3109=0,NOT(ISNUMBER($K3109))),0,IF(YEAR($K3109)=FY,MONTH($K3109),IF(YEAR($K3109)&lt;FY,1,0)))</f>
        <v/>
      </c>
      <c r="W3109" s="38">
        <f>IF($R3109=0,0,MIN(12,IF(AND(ISNUMBER($O3109),$O3109&gt;=1,$O3109&lt;=12),INT($O3109),12),IF(AND(RetireExit="Yes",$U3109&gt;0),$U3109,12),IF(AND(ContractExit="Yes",$V3109&gt;0),$V3109,12)))</f>
        <v/>
      </c>
      <c r="X3109" s="37">
        <f>IF(ISNUMBER($P3109),$P3109,IncPct)</f>
        <v/>
      </c>
      <c r="Y3109" s="39">
        <f>IF($W3109=0,0,MAX(0,MIN($W3109,IncMonth-1))+MAX(0,$W3109-IncMonth+1)*(1+$X3109))</f>
        <v/>
      </c>
      <c r="Z3109" s="40">
        <f>IF($C3109="",0,IFERROR(INDEX(Departments!$B$5:$B$54,MATCH($C3109,Departments!$A$5:$A$54,0)),0))</f>
        <v/>
      </c>
      <c r="AA3109" s="41">
        <f>N($L3109)*$Y3109</f>
        <v/>
      </c>
      <c r="AB3109" s="41">
        <f>N($M3109)*$Y3109</f>
        <v/>
      </c>
      <c r="AC3109" s="41">
        <f>$AA3109*$Z3109</f>
        <v/>
      </c>
      <c r="AD3109" s="41">
        <f>$AA3109*BonusMonths/12</f>
        <v/>
      </c>
      <c r="AE3109" s="41">
        <f>($AA3109+SI_Gross*$AB3109)*IF($Q3109=1,SI_O,SI_E)</f>
        <v/>
      </c>
      <c r="AF3109" s="41">
        <f>IF($Q3109=1,0,$AA3109*EOSB)</f>
        <v/>
      </c>
      <c r="AG3109" s="41">
        <f>$AN3109*$W3109</f>
        <v/>
      </c>
      <c r="AH3109" s="41">
        <f>SUM($AA3109:$AG3109)</f>
        <v/>
      </c>
      <c r="AI3109" s="41">
        <f>12*($AM3109+$AN3109)</f>
        <v/>
      </c>
      <c r="AJ3109" s="41">
        <f>$AM3109*((IncMonth-1)+(13-IncMonth)*(1+$X3109))+12*$AN3109</f>
        <v/>
      </c>
      <c r="AK3109" s="41">
        <f>IF($R3109=1,N($L3109)+N($M3109),0)</f>
        <v/>
      </c>
      <c r="AL3109">
        <f>IF($C3109="","",IF(N($L3109)&lt;=0,"Basic salary missing",IF(ISNA(MATCH($C3109,Departments!$A$5:$A$54,0)),"Department not on Departments sheet",IF(AND($I3109&lt;&gt;"",NOT(ISNUMBER($I3109))),"Date of birth is text, not a date",IF(AND($K3109&lt;&gt;"",NOT(ISNUMBER($K3109))),"Contract end is text, not a date","")))))</f>
        <v/>
      </c>
      <c r="AM3109" s="41">
        <f>IF($R3109=0,0,N($L3109)*(1+$Z3109+BonusMonths/12+IF($Q3109=1,0,EOSB))+N($M3109)+(N($L3109)+SI_Gross*N($M3109))*IF($Q3109=1,SI_O,SI_E))</f>
        <v/>
      </c>
      <c r="AN3109" s="41">
        <f>IF($R3109=0,0,(IF($Q3109=1,MedO,MedE+Ticket)+Training)/12)</f>
        <v/>
      </c>
    </row>
    <row r="3110">
      <c r="I3110" s="35" t="n"/>
      <c r="J3110" s="35" t="n"/>
      <c r="K3110" s="35" t="n"/>
      <c r="L3110" s="36" t="n"/>
      <c r="M3110" s="36" t="n"/>
      <c r="P3110" s="37" t="n"/>
      <c r="Q3110" s="38">
        <f>IF($C3110="",0,IF(OR(LOWER(TRIM($G3110))="omani",LOWER(TRIM($G3110))="oman",LOWER(TRIM($G3110))="om",LOWER(TRIM($G3110))="local"),1,0))</f>
        <v/>
      </c>
      <c r="R3110" s="38">
        <f>IF($C3110="",0,IF(OR(ISNUMBER(SEARCH("resign",$N3110)),ISNUMBER(SEARCH("terminat",$N3110)),ISNUMBER(SEARCH("inactive",$N3110)),ISNUMBER(SEARCH("vacan",$N3110)),ISNUMBER(SEARCH("deceased",$N3110)),ISNUMBER(SEARCH("separated",$N3110))),0,1))</f>
        <v/>
      </c>
      <c r="S3110">
        <f>IF(OR($R3110=0,NOT(ISNUMBER($I3110))),"",IFERROR(DATEDIF($I3110,DATE(FY,1,1),"y"),""))</f>
        <v/>
      </c>
      <c r="T3110">
        <f>IF(OR($R3110=0,NOT(ISNUMBER($J3110))),"",IFERROR(DATEDIF($J3110,DATE(FY,1,1),"y"),0))</f>
        <v/>
      </c>
      <c r="U3110" s="38">
        <f>IF(OR($R3110=0,NOT(ISNUMBER($I3110))),0,IF(YEAR($I3110)+IF($Q3110=1,RetAgeO,RetAgeE)=FY,MONTH($I3110),IF(YEAR($I3110)+IF($Q3110=1,RetAgeO,RetAgeE)&lt;FY,1,0)))</f>
        <v/>
      </c>
      <c r="V3110" s="38">
        <f>IF(OR($R3110=0,NOT(ISNUMBER($K3110))),0,IF(YEAR($K3110)=FY,MONTH($K3110),IF(YEAR($K3110)&lt;FY,1,0)))</f>
        <v/>
      </c>
      <c r="W3110" s="38">
        <f>IF($R3110=0,0,MIN(12,IF(AND(ISNUMBER($O3110),$O3110&gt;=1,$O3110&lt;=12),INT($O3110),12),IF(AND(RetireExit="Yes",$U3110&gt;0),$U3110,12),IF(AND(ContractExit="Yes",$V3110&gt;0),$V3110,12)))</f>
        <v/>
      </c>
      <c r="X3110" s="37">
        <f>IF(ISNUMBER($P3110),$P3110,IncPct)</f>
        <v/>
      </c>
      <c r="Y3110" s="39">
        <f>IF($W3110=0,0,MAX(0,MIN($W3110,IncMonth-1))+MAX(0,$W3110-IncMonth+1)*(1+$X3110))</f>
        <v/>
      </c>
      <c r="Z3110" s="40">
        <f>IF($C3110="",0,IFERROR(INDEX(Departments!$B$5:$B$54,MATCH($C3110,Departments!$A$5:$A$54,0)),0))</f>
        <v/>
      </c>
      <c r="AA3110" s="41">
        <f>N($L3110)*$Y3110</f>
        <v/>
      </c>
      <c r="AB3110" s="41">
        <f>N($M3110)*$Y3110</f>
        <v/>
      </c>
      <c r="AC3110" s="41">
        <f>$AA3110*$Z3110</f>
        <v/>
      </c>
      <c r="AD3110" s="41">
        <f>$AA3110*BonusMonths/12</f>
        <v/>
      </c>
      <c r="AE3110" s="41">
        <f>($AA3110+SI_Gross*$AB3110)*IF($Q3110=1,SI_O,SI_E)</f>
        <v/>
      </c>
      <c r="AF3110" s="41">
        <f>IF($Q3110=1,0,$AA3110*EOSB)</f>
        <v/>
      </c>
      <c r="AG3110" s="41">
        <f>$AN3110*$W3110</f>
        <v/>
      </c>
      <c r="AH3110" s="41">
        <f>SUM($AA3110:$AG3110)</f>
        <v/>
      </c>
      <c r="AI3110" s="41">
        <f>12*($AM3110+$AN3110)</f>
        <v/>
      </c>
      <c r="AJ3110" s="41">
        <f>$AM3110*((IncMonth-1)+(13-IncMonth)*(1+$X3110))+12*$AN3110</f>
        <v/>
      </c>
      <c r="AK3110" s="41">
        <f>IF($R3110=1,N($L3110)+N($M3110),0)</f>
        <v/>
      </c>
      <c r="AL3110">
        <f>IF($C3110="","",IF(N($L3110)&lt;=0,"Basic salary missing",IF(ISNA(MATCH($C3110,Departments!$A$5:$A$54,0)),"Department not on Departments sheet",IF(AND($I3110&lt;&gt;"",NOT(ISNUMBER($I3110))),"Date of birth is text, not a date",IF(AND($K3110&lt;&gt;"",NOT(ISNUMBER($K3110))),"Contract end is text, not a date","")))))</f>
        <v/>
      </c>
      <c r="AM3110" s="41">
        <f>IF($R3110=0,0,N($L3110)*(1+$Z3110+BonusMonths/12+IF($Q3110=1,0,EOSB))+N($M3110)+(N($L3110)+SI_Gross*N($M3110))*IF($Q3110=1,SI_O,SI_E))</f>
        <v/>
      </c>
      <c r="AN3110" s="41">
        <f>IF($R3110=0,0,(IF($Q3110=1,MedO,MedE+Ticket)+Training)/12)</f>
        <v/>
      </c>
    </row>
    <row r="3111">
      <c r="I3111" s="35" t="n"/>
      <c r="J3111" s="35" t="n"/>
      <c r="K3111" s="35" t="n"/>
      <c r="L3111" s="36" t="n"/>
      <c r="M3111" s="36" t="n"/>
      <c r="P3111" s="37" t="n"/>
      <c r="Q3111" s="38">
        <f>IF($C3111="",0,IF(OR(LOWER(TRIM($G3111))="omani",LOWER(TRIM($G3111))="oman",LOWER(TRIM($G3111))="om",LOWER(TRIM($G3111))="local"),1,0))</f>
        <v/>
      </c>
      <c r="R3111" s="38">
        <f>IF($C3111="",0,IF(OR(ISNUMBER(SEARCH("resign",$N3111)),ISNUMBER(SEARCH("terminat",$N3111)),ISNUMBER(SEARCH("inactive",$N3111)),ISNUMBER(SEARCH("vacan",$N3111)),ISNUMBER(SEARCH("deceased",$N3111)),ISNUMBER(SEARCH("separated",$N3111))),0,1))</f>
        <v/>
      </c>
      <c r="S3111">
        <f>IF(OR($R3111=0,NOT(ISNUMBER($I3111))),"",IFERROR(DATEDIF($I3111,DATE(FY,1,1),"y"),""))</f>
        <v/>
      </c>
      <c r="T3111">
        <f>IF(OR($R3111=0,NOT(ISNUMBER($J3111))),"",IFERROR(DATEDIF($J3111,DATE(FY,1,1),"y"),0))</f>
        <v/>
      </c>
      <c r="U3111" s="38">
        <f>IF(OR($R3111=0,NOT(ISNUMBER($I3111))),0,IF(YEAR($I3111)+IF($Q3111=1,RetAgeO,RetAgeE)=FY,MONTH($I3111),IF(YEAR($I3111)+IF($Q3111=1,RetAgeO,RetAgeE)&lt;FY,1,0)))</f>
        <v/>
      </c>
      <c r="V3111" s="38">
        <f>IF(OR($R3111=0,NOT(ISNUMBER($K3111))),0,IF(YEAR($K3111)=FY,MONTH($K3111),IF(YEAR($K3111)&lt;FY,1,0)))</f>
        <v/>
      </c>
      <c r="W3111" s="38">
        <f>IF($R3111=0,0,MIN(12,IF(AND(ISNUMBER($O3111),$O3111&gt;=1,$O3111&lt;=12),INT($O3111),12),IF(AND(RetireExit="Yes",$U3111&gt;0),$U3111,12),IF(AND(ContractExit="Yes",$V3111&gt;0),$V3111,12)))</f>
        <v/>
      </c>
      <c r="X3111" s="37">
        <f>IF(ISNUMBER($P3111),$P3111,IncPct)</f>
        <v/>
      </c>
      <c r="Y3111" s="39">
        <f>IF($W3111=0,0,MAX(0,MIN($W3111,IncMonth-1))+MAX(0,$W3111-IncMonth+1)*(1+$X3111))</f>
        <v/>
      </c>
      <c r="Z3111" s="40">
        <f>IF($C3111="",0,IFERROR(INDEX(Departments!$B$5:$B$54,MATCH($C3111,Departments!$A$5:$A$54,0)),0))</f>
        <v/>
      </c>
      <c r="AA3111" s="41">
        <f>N($L3111)*$Y3111</f>
        <v/>
      </c>
      <c r="AB3111" s="41">
        <f>N($M3111)*$Y3111</f>
        <v/>
      </c>
      <c r="AC3111" s="41">
        <f>$AA3111*$Z3111</f>
        <v/>
      </c>
      <c r="AD3111" s="41">
        <f>$AA3111*BonusMonths/12</f>
        <v/>
      </c>
      <c r="AE3111" s="41">
        <f>($AA3111+SI_Gross*$AB3111)*IF($Q3111=1,SI_O,SI_E)</f>
        <v/>
      </c>
      <c r="AF3111" s="41">
        <f>IF($Q3111=1,0,$AA3111*EOSB)</f>
        <v/>
      </c>
      <c r="AG3111" s="41">
        <f>$AN3111*$W3111</f>
        <v/>
      </c>
      <c r="AH3111" s="41">
        <f>SUM($AA3111:$AG3111)</f>
        <v/>
      </c>
      <c r="AI3111" s="41">
        <f>12*($AM3111+$AN3111)</f>
        <v/>
      </c>
      <c r="AJ3111" s="41">
        <f>$AM3111*((IncMonth-1)+(13-IncMonth)*(1+$X3111))+12*$AN3111</f>
        <v/>
      </c>
      <c r="AK3111" s="41">
        <f>IF($R3111=1,N($L3111)+N($M3111),0)</f>
        <v/>
      </c>
      <c r="AL3111">
        <f>IF($C3111="","",IF(N($L3111)&lt;=0,"Basic salary missing",IF(ISNA(MATCH($C3111,Departments!$A$5:$A$54,0)),"Department not on Departments sheet",IF(AND($I3111&lt;&gt;"",NOT(ISNUMBER($I3111))),"Date of birth is text, not a date",IF(AND($K3111&lt;&gt;"",NOT(ISNUMBER($K3111))),"Contract end is text, not a date","")))))</f>
        <v/>
      </c>
      <c r="AM3111" s="41">
        <f>IF($R3111=0,0,N($L3111)*(1+$Z3111+BonusMonths/12+IF($Q3111=1,0,EOSB))+N($M3111)+(N($L3111)+SI_Gross*N($M3111))*IF($Q3111=1,SI_O,SI_E))</f>
        <v/>
      </c>
      <c r="AN3111" s="41">
        <f>IF($R3111=0,0,(IF($Q3111=1,MedO,MedE+Ticket)+Training)/12)</f>
        <v/>
      </c>
    </row>
    <row r="3112">
      <c r="I3112" s="35" t="n"/>
      <c r="J3112" s="35" t="n"/>
      <c r="K3112" s="35" t="n"/>
      <c r="L3112" s="36" t="n"/>
      <c r="M3112" s="36" t="n"/>
      <c r="P3112" s="37" t="n"/>
      <c r="Q3112" s="38">
        <f>IF($C3112="",0,IF(OR(LOWER(TRIM($G3112))="omani",LOWER(TRIM($G3112))="oman",LOWER(TRIM($G3112))="om",LOWER(TRIM($G3112))="local"),1,0))</f>
        <v/>
      </c>
      <c r="R3112" s="38">
        <f>IF($C3112="",0,IF(OR(ISNUMBER(SEARCH("resign",$N3112)),ISNUMBER(SEARCH("terminat",$N3112)),ISNUMBER(SEARCH("inactive",$N3112)),ISNUMBER(SEARCH("vacan",$N3112)),ISNUMBER(SEARCH("deceased",$N3112)),ISNUMBER(SEARCH("separated",$N3112))),0,1))</f>
        <v/>
      </c>
      <c r="S3112">
        <f>IF(OR($R3112=0,NOT(ISNUMBER($I3112))),"",IFERROR(DATEDIF($I3112,DATE(FY,1,1),"y"),""))</f>
        <v/>
      </c>
      <c r="T3112">
        <f>IF(OR($R3112=0,NOT(ISNUMBER($J3112))),"",IFERROR(DATEDIF($J3112,DATE(FY,1,1),"y"),0))</f>
        <v/>
      </c>
      <c r="U3112" s="38">
        <f>IF(OR($R3112=0,NOT(ISNUMBER($I3112))),0,IF(YEAR($I3112)+IF($Q3112=1,RetAgeO,RetAgeE)=FY,MONTH($I3112),IF(YEAR($I3112)+IF($Q3112=1,RetAgeO,RetAgeE)&lt;FY,1,0)))</f>
        <v/>
      </c>
      <c r="V3112" s="38">
        <f>IF(OR($R3112=0,NOT(ISNUMBER($K3112))),0,IF(YEAR($K3112)=FY,MONTH($K3112),IF(YEAR($K3112)&lt;FY,1,0)))</f>
        <v/>
      </c>
      <c r="W3112" s="38">
        <f>IF($R3112=0,0,MIN(12,IF(AND(ISNUMBER($O3112),$O3112&gt;=1,$O3112&lt;=12),INT($O3112),12),IF(AND(RetireExit="Yes",$U3112&gt;0),$U3112,12),IF(AND(ContractExit="Yes",$V3112&gt;0),$V3112,12)))</f>
        <v/>
      </c>
      <c r="X3112" s="37">
        <f>IF(ISNUMBER($P3112),$P3112,IncPct)</f>
        <v/>
      </c>
      <c r="Y3112" s="39">
        <f>IF($W3112=0,0,MAX(0,MIN($W3112,IncMonth-1))+MAX(0,$W3112-IncMonth+1)*(1+$X3112))</f>
        <v/>
      </c>
      <c r="Z3112" s="40">
        <f>IF($C3112="",0,IFERROR(INDEX(Departments!$B$5:$B$54,MATCH($C3112,Departments!$A$5:$A$54,0)),0))</f>
        <v/>
      </c>
      <c r="AA3112" s="41">
        <f>N($L3112)*$Y3112</f>
        <v/>
      </c>
      <c r="AB3112" s="41">
        <f>N($M3112)*$Y3112</f>
        <v/>
      </c>
      <c r="AC3112" s="41">
        <f>$AA3112*$Z3112</f>
        <v/>
      </c>
      <c r="AD3112" s="41">
        <f>$AA3112*BonusMonths/12</f>
        <v/>
      </c>
      <c r="AE3112" s="41">
        <f>($AA3112+SI_Gross*$AB3112)*IF($Q3112=1,SI_O,SI_E)</f>
        <v/>
      </c>
      <c r="AF3112" s="41">
        <f>IF($Q3112=1,0,$AA3112*EOSB)</f>
        <v/>
      </c>
      <c r="AG3112" s="41">
        <f>$AN3112*$W3112</f>
        <v/>
      </c>
      <c r="AH3112" s="41">
        <f>SUM($AA3112:$AG3112)</f>
        <v/>
      </c>
      <c r="AI3112" s="41">
        <f>12*($AM3112+$AN3112)</f>
        <v/>
      </c>
      <c r="AJ3112" s="41">
        <f>$AM3112*((IncMonth-1)+(13-IncMonth)*(1+$X3112))+12*$AN3112</f>
        <v/>
      </c>
      <c r="AK3112" s="41">
        <f>IF($R3112=1,N($L3112)+N($M3112),0)</f>
        <v/>
      </c>
      <c r="AL3112">
        <f>IF($C3112="","",IF(N($L3112)&lt;=0,"Basic salary missing",IF(ISNA(MATCH($C3112,Departments!$A$5:$A$54,0)),"Department not on Departments sheet",IF(AND($I3112&lt;&gt;"",NOT(ISNUMBER($I3112))),"Date of birth is text, not a date",IF(AND($K3112&lt;&gt;"",NOT(ISNUMBER($K3112))),"Contract end is text, not a date","")))))</f>
        <v/>
      </c>
      <c r="AM3112" s="41">
        <f>IF($R3112=0,0,N($L3112)*(1+$Z3112+BonusMonths/12+IF($Q3112=1,0,EOSB))+N($M3112)+(N($L3112)+SI_Gross*N($M3112))*IF($Q3112=1,SI_O,SI_E))</f>
        <v/>
      </c>
      <c r="AN3112" s="41">
        <f>IF($R3112=0,0,(IF($Q3112=1,MedO,MedE+Ticket)+Training)/12)</f>
        <v/>
      </c>
    </row>
    <row r="3113">
      <c r="I3113" s="35" t="n"/>
      <c r="J3113" s="35" t="n"/>
      <c r="K3113" s="35" t="n"/>
      <c r="L3113" s="36" t="n"/>
      <c r="M3113" s="36" t="n"/>
      <c r="P3113" s="37" t="n"/>
      <c r="Q3113" s="38">
        <f>IF($C3113="",0,IF(OR(LOWER(TRIM($G3113))="omani",LOWER(TRIM($G3113))="oman",LOWER(TRIM($G3113))="om",LOWER(TRIM($G3113))="local"),1,0))</f>
        <v/>
      </c>
      <c r="R3113" s="38">
        <f>IF($C3113="",0,IF(OR(ISNUMBER(SEARCH("resign",$N3113)),ISNUMBER(SEARCH("terminat",$N3113)),ISNUMBER(SEARCH("inactive",$N3113)),ISNUMBER(SEARCH("vacan",$N3113)),ISNUMBER(SEARCH("deceased",$N3113)),ISNUMBER(SEARCH("separated",$N3113))),0,1))</f>
        <v/>
      </c>
      <c r="S3113">
        <f>IF(OR($R3113=0,NOT(ISNUMBER($I3113))),"",IFERROR(DATEDIF($I3113,DATE(FY,1,1),"y"),""))</f>
        <v/>
      </c>
      <c r="T3113">
        <f>IF(OR($R3113=0,NOT(ISNUMBER($J3113))),"",IFERROR(DATEDIF($J3113,DATE(FY,1,1),"y"),0))</f>
        <v/>
      </c>
      <c r="U3113" s="38">
        <f>IF(OR($R3113=0,NOT(ISNUMBER($I3113))),0,IF(YEAR($I3113)+IF($Q3113=1,RetAgeO,RetAgeE)=FY,MONTH($I3113),IF(YEAR($I3113)+IF($Q3113=1,RetAgeO,RetAgeE)&lt;FY,1,0)))</f>
        <v/>
      </c>
      <c r="V3113" s="38">
        <f>IF(OR($R3113=0,NOT(ISNUMBER($K3113))),0,IF(YEAR($K3113)=FY,MONTH($K3113),IF(YEAR($K3113)&lt;FY,1,0)))</f>
        <v/>
      </c>
      <c r="W3113" s="38">
        <f>IF($R3113=0,0,MIN(12,IF(AND(ISNUMBER($O3113),$O3113&gt;=1,$O3113&lt;=12),INT($O3113),12),IF(AND(RetireExit="Yes",$U3113&gt;0),$U3113,12),IF(AND(ContractExit="Yes",$V3113&gt;0),$V3113,12)))</f>
        <v/>
      </c>
      <c r="X3113" s="37">
        <f>IF(ISNUMBER($P3113),$P3113,IncPct)</f>
        <v/>
      </c>
      <c r="Y3113" s="39">
        <f>IF($W3113=0,0,MAX(0,MIN($W3113,IncMonth-1))+MAX(0,$W3113-IncMonth+1)*(1+$X3113))</f>
        <v/>
      </c>
      <c r="Z3113" s="40">
        <f>IF($C3113="",0,IFERROR(INDEX(Departments!$B$5:$B$54,MATCH($C3113,Departments!$A$5:$A$54,0)),0))</f>
        <v/>
      </c>
      <c r="AA3113" s="41">
        <f>N($L3113)*$Y3113</f>
        <v/>
      </c>
      <c r="AB3113" s="41">
        <f>N($M3113)*$Y3113</f>
        <v/>
      </c>
      <c r="AC3113" s="41">
        <f>$AA3113*$Z3113</f>
        <v/>
      </c>
      <c r="AD3113" s="41">
        <f>$AA3113*BonusMonths/12</f>
        <v/>
      </c>
      <c r="AE3113" s="41">
        <f>($AA3113+SI_Gross*$AB3113)*IF($Q3113=1,SI_O,SI_E)</f>
        <v/>
      </c>
      <c r="AF3113" s="41">
        <f>IF($Q3113=1,0,$AA3113*EOSB)</f>
        <v/>
      </c>
      <c r="AG3113" s="41">
        <f>$AN3113*$W3113</f>
        <v/>
      </c>
      <c r="AH3113" s="41">
        <f>SUM($AA3113:$AG3113)</f>
        <v/>
      </c>
      <c r="AI3113" s="41">
        <f>12*($AM3113+$AN3113)</f>
        <v/>
      </c>
      <c r="AJ3113" s="41">
        <f>$AM3113*((IncMonth-1)+(13-IncMonth)*(1+$X3113))+12*$AN3113</f>
        <v/>
      </c>
      <c r="AK3113" s="41">
        <f>IF($R3113=1,N($L3113)+N($M3113),0)</f>
        <v/>
      </c>
      <c r="AL3113">
        <f>IF($C3113="","",IF(N($L3113)&lt;=0,"Basic salary missing",IF(ISNA(MATCH($C3113,Departments!$A$5:$A$54,0)),"Department not on Departments sheet",IF(AND($I3113&lt;&gt;"",NOT(ISNUMBER($I3113))),"Date of birth is text, not a date",IF(AND($K3113&lt;&gt;"",NOT(ISNUMBER($K3113))),"Contract end is text, not a date","")))))</f>
        <v/>
      </c>
      <c r="AM3113" s="41">
        <f>IF($R3113=0,0,N($L3113)*(1+$Z3113+BonusMonths/12+IF($Q3113=1,0,EOSB))+N($M3113)+(N($L3113)+SI_Gross*N($M3113))*IF($Q3113=1,SI_O,SI_E))</f>
        <v/>
      </c>
      <c r="AN3113" s="41">
        <f>IF($R3113=0,0,(IF($Q3113=1,MedO,MedE+Ticket)+Training)/12)</f>
        <v/>
      </c>
    </row>
    <row r="3114">
      <c r="I3114" s="35" t="n"/>
      <c r="J3114" s="35" t="n"/>
      <c r="K3114" s="35" t="n"/>
      <c r="L3114" s="36" t="n"/>
      <c r="M3114" s="36" t="n"/>
      <c r="P3114" s="37" t="n"/>
      <c r="Q3114" s="38">
        <f>IF($C3114="",0,IF(OR(LOWER(TRIM($G3114))="omani",LOWER(TRIM($G3114))="oman",LOWER(TRIM($G3114))="om",LOWER(TRIM($G3114))="local"),1,0))</f>
        <v/>
      </c>
      <c r="R3114" s="38">
        <f>IF($C3114="",0,IF(OR(ISNUMBER(SEARCH("resign",$N3114)),ISNUMBER(SEARCH("terminat",$N3114)),ISNUMBER(SEARCH("inactive",$N3114)),ISNUMBER(SEARCH("vacan",$N3114)),ISNUMBER(SEARCH("deceased",$N3114)),ISNUMBER(SEARCH("separated",$N3114))),0,1))</f>
        <v/>
      </c>
      <c r="S3114">
        <f>IF(OR($R3114=0,NOT(ISNUMBER($I3114))),"",IFERROR(DATEDIF($I3114,DATE(FY,1,1),"y"),""))</f>
        <v/>
      </c>
      <c r="T3114">
        <f>IF(OR($R3114=0,NOT(ISNUMBER($J3114))),"",IFERROR(DATEDIF($J3114,DATE(FY,1,1),"y"),0))</f>
        <v/>
      </c>
      <c r="U3114" s="38">
        <f>IF(OR($R3114=0,NOT(ISNUMBER($I3114))),0,IF(YEAR($I3114)+IF($Q3114=1,RetAgeO,RetAgeE)=FY,MONTH($I3114),IF(YEAR($I3114)+IF($Q3114=1,RetAgeO,RetAgeE)&lt;FY,1,0)))</f>
        <v/>
      </c>
      <c r="V3114" s="38">
        <f>IF(OR($R3114=0,NOT(ISNUMBER($K3114))),0,IF(YEAR($K3114)=FY,MONTH($K3114),IF(YEAR($K3114)&lt;FY,1,0)))</f>
        <v/>
      </c>
      <c r="W3114" s="38">
        <f>IF($R3114=0,0,MIN(12,IF(AND(ISNUMBER($O3114),$O3114&gt;=1,$O3114&lt;=12),INT($O3114),12),IF(AND(RetireExit="Yes",$U3114&gt;0),$U3114,12),IF(AND(ContractExit="Yes",$V3114&gt;0),$V3114,12)))</f>
        <v/>
      </c>
      <c r="X3114" s="37">
        <f>IF(ISNUMBER($P3114),$P3114,IncPct)</f>
        <v/>
      </c>
      <c r="Y3114" s="39">
        <f>IF($W3114=0,0,MAX(0,MIN($W3114,IncMonth-1))+MAX(0,$W3114-IncMonth+1)*(1+$X3114))</f>
        <v/>
      </c>
      <c r="Z3114" s="40">
        <f>IF($C3114="",0,IFERROR(INDEX(Departments!$B$5:$B$54,MATCH($C3114,Departments!$A$5:$A$54,0)),0))</f>
        <v/>
      </c>
      <c r="AA3114" s="41">
        <f>N($L3114)*$Y3114</f>
        <v/>
      </c>
      <c r="AB3114" s="41">
        <f>N($M3114)*$Y3114</f>
        <v/>
      </c>
      <c r="AC3114" s="41">
        <f>$AA3114*$Z3114</f>
        <v/>
      </c>
      <c r="AD3114" s="41">
        <f>$AA3114*BonusMonths/12</f>
        <v/>
      </c>
      <c r="AE3114" s="41">
        <f>($AA3114+SI_Gross*$AB3114)*IF($Q3114=1,SI_O,SI_E)</f>
        <v/>
      </c>
      <c r="AF3114" s="41">
        <f>IF($Q3114=1,0,$AA3114*EOSB)</f>
        <v/>
      </c>
      <c r="AG3114" s="41">
        <f>$AN3114*$W3114</f>
        <v/>
      </c>
      <c r="AH3114" s="41">
        <f>SUM($AA3114:$AG3114)</f>
        <v/>
      </c>
      <c r="AI3114" s="41">
        <f>12*($AM3114+$AN3114)</f>
        <v/>
      </c>
      <c r="AJ3114" s="41">
        <f>$AM3114*((IncMonth-1)+(13-IncMonth)*(1+$X3114))+12*$AN3114</f>
        <v/>
      </c>
      <c r="AK3114" s="41">
        <f>IF($R3114=1,N($L3114)+N($M3114),0)</f>
        <v/>
      </c>
      <c r="AL3114">
        <f>IF($C3114="","",IF(N($L3114)&lt;=0,"Basic salary missing",IF(ISNA(MATCH($C3114,Departments!$A$5:$A$54,0)),"Department not on Departments sheet",IF(AND($I3114&lt;&gt;"",NOT(ISNUMBER($I3114))),"Date of birth is text, not a date",IF(AND($K3114&lt;&gt;"",NOT(ISNUMBER($K3114))),"Contract end is text, not a date","")))))</f>
        <v/>
      </c>
      <c r="AM3114" s="41">
        <f>IF($R3114=0,0,N($L3114)*(1+$Z3114+BonusMonths/12+IF($Q3114=1,0,EOSB))+N($M3114)+(N($L3114)+SI_Gross*N($M3114))*IF($Q3114=1,SI_O,SI_E))</f>
        <v/>
      </c>
      <c r="AN3114" s="41">
        <f>IF($R3114=0,0,(IF($Q3114=1,MedO,MedE+Ticket)+Training)/12)</f>
        <v/>
      </c>
    </row>
    <row r="3115">
      <c r="I3115" s="35" t="n"/>
      <c r="J3115" s="35" t="n"/>
      <c r="K3115" s="35" t="n"/>
      <c r="L3115" s="36" t="n"/>
      <c r="M3115" s="36" t="n"/>
      <c r="P3115" s="37" t="n"/>
      <c r="Q3115" s="38">
        <f>IF($C3115="",0,IF(OR(LOWER(TRIM($G3115))="omani",LOWER(TRIM($G3115))="oman",LOWER(TRIM($G3115))="om",LOWER(TRIM($G3115))="local"),1,0))</f>
        <v/>
      </c>
      <c r="R3115" s="38">
        <f>IF($C3115="",0,IF(OR(ISNUMBER(SEARCH("resign",$N3115)),ISNUMBER(SEARCH("terminat",$N3115)),ISNUMBER(SEARCH("inactive",$N3115)),ISNUMBER(SEARCH("vacan",$N3115)),ISNUMBER(SEARCH("deceased",$N3115)),ISNUMBER(SEARCH("separated",$N3115))),0,1))</f>
        <v/>
      </c>
      <c r="S3115">
        <f>IF(OR($R3115=0,NOT(ISNUMBER($I3115))),"",IFERROR(DATEDIF($I3115,DATE(FY,1,1),"y"),""))</f>
        <v/>
      </c>
      <c r="T3115">
        <f>IF(OR($R3115=0,NOT(ISNUMBER($J3115))),"",IFERROR(DATEDIF($J3115,DATE(FY,1,1),"y"),0))</f>
        <v/>
      </c>
      <c r="U3115" s="38">
        <f>IF(OR($R3115=0,NOT(ISNUMBER($I3115))),0,IF(YEAR($I3115)+IF($Q3115=1,RetAgeO,RetAgeE)=FY,MONTH($I3115),IF(YEAR($I3115)+IF($Q3115=1,RetAgeO,RetAgeE)&lt;FY,1,0)))</f>
        <v/>
      </c>
      <c r="V3115" s="38">
        <f>IF(OR($R3115=0,NOT(ISNUMBER($K3115))),0,IF(YEAR($K3115)=FY,MONTH($K3115),IF(YEAR($K3115)&lt;FY,1,0)))</f>
        <v/>
      </c>
      <c r="W3115" s="38">
        <f>IF($R3115=0,0,MIN(12,IF(AND(ISNUMBER($O3115),$O3115&gt;=1,$O3115&lt;=12),INT($O3115),12),IF(AND(RetireExit="Yes",$U3115&gt;0),$U3115,12),IF(AND(ContractExit="Yes",$V3115&gt;0),$V3115,12)))</f>
        <v/>
      </c>
      <c r="X3115" s="37">
        <f>IF(ISNUMBER($P3115),$P3115,IncPct)</f>
        <v/>
      </c>
      <c r="Y3115" s="39">
        <f>IF($W3115=0,0,MAX(0,MIN($W3115,IncMonth-1))+MAX(0,$W3115-IncMonth+1)*(1+$X3115))</f>
        <v/>
      </c>
      <c r="Z3115" s="40">
        <f>IF($C3115="",0,IFERROR(INDEX(Departments!$B$5:$B$54,MATCH($C3115,Departments!$A$5:$A$54,0)),0))</f>
        <v/>
      </c>
      <c r="AA3115" s="41">
        <f>N($L3115)*$Y3115</f>
        <v/>
      </c>
      <c r="AB3115" s="41">
        <f>N($M3115)*$Y3115</f>
        <v/>
      </c>
      <c r="AC3115" s="41">
        <f>$AA3115*$Z3115</f>
        <v/>
      </c>
      <c r="AD3115" s="41">
        <f>$AA3115*BonusMonths/12</f>
        <v/>
      </c>
      <c r="AE3115" s="41">
        <f>($AA3115+SI_Gross*$AB3115)*IF($Q3115=1,SI_O,SI_E)</f>
        <v/>
      </c>
      <c r="AF3115" s="41">
        <f>IF($Q3115=1,0,$AA3115*EOSB)</f>
        <v/>
      </c>
      <c r="AG3115" s="41">
        <f>$AN3115*$W3115</f>
        <v/>
      </c>
      <c r="AH3115" s="41">
        <f>SUM($AA3115:$AG3115)</f>
        <v/>
      </c>
      <c r="AI3115" s="41">
        <f>12*($AM3115+$AN3115)</f>
        <v/>
      </c>
      <c r="AJ3115" s="41">
        <f>$AM3115*((IncMonth-1)+(13-IncMonth)*(1+$X3115))+12*$AN3115</f>
        <v/>
      </c>
      <c r="AK3115" s="41">
        <f>IF($R3115=1,N($L3115)+N($M3115),0)</f>
        <v/>
      </c>
      <c r="AL3115">
        <f>IF($C3115="","",IF(N($L3115)&lt;=0,"Basic salary missing",IF(ISNA(MATCH($C3115,Departments!$A$5:$A$54,0)),"Department not on Departments sheet",IF(AND($I3115&lt;&gt;"",NOT(ISNUMBER($I3115))),"Date of birth is text, not a date",IF(AND($K3115&lt;&gt;"",NOT(ISNUMBER($K3115))),"Contract end is text, not a date","")))))</f>
        <v/>
      </c>
      <c r="AM3115" s="41">
        <f>IF($R3115=0,0,N($L3115)*(1+$Z3115+BonusMonths/12+IF($Q3115=1,0,EOSB))+N($M3115)+(N($L3115)+SI_Gross*N($M3115))*IF($Q3115=1,SI_O,SI_E))</f>
        <v/>
      </c>
      <c r="AN3115" s="41">
        <f>IF($R3115=0,0,(IF($Q3115=1,MedO,MedE+Ticket)+Training)/12)</f>
        <v/>
      </c>
    </row>
    <row r="3116">
      <c r="I3116" s="35" t="n"/>
      <c r="J3116" s="35" t="n"/>
      <c r="K3116" s="35" t="n"/>
      <c r="L3116" s="36" t="n"/>
      <c r="M3116" s="36" t="n"/>
      <c r="P3116" s="37" t="n"/>
      <c r="Q3116" s="38">
        <f>IF($C3116="",0,IF(OR(LOWER(TRIM($G3116))="omani",LOWER(TRIM($G3116))="oman",LOWER(TRIM($G3116))="om",LOWER(TRIM($G3116))="local"),1,0))</f>
        <v/>
      </c>
      <c r="R3116" s="38">
        <f>IF($C3116="",0,IF(OR(ISNUMBER(SEARCH("resign",$N3116)),ISNUMBER(SEARCH("terminat",$N3116)),ISNUMBER(SEARCH("inactive",$N3116)),ISNUMBER(SEARCH("vacan",$N3116)),ISNUMBER(SEARCH("deceased",$N3116)),ISNUMBER(SEARCH("separated",$N3116))),0,1))</f>
        <v/>
      </c>
      <c r="S3116">
        <f>IF(OR($R3116=0,NOT(ISNUMBER($I3116))),"",IFERROR(DATEDIF($I3116,DATE(FY,1,1),"y"),""))</f>
        <v/>
      </c>
      <c r="T3116">
        <f>IF(OR($R3116=0,NOT(ISNUMBER($J3116))),"",IFERROR(DATEDIF($J3116,DATE(FY,1,1),"y"),0))</f>
        <v/>
      </c>
      <c r="U3116" s="38">
        <f>IF(OR($R3116=0,NOT(ISNUMBER($I3116))),0,IF(YEAR($I3116)+IF($Q3116=1,RetAgeO,RetAgeE)=FY,MONTH($I3116),IF(YEAR($I3116)+IF($Q3116=1,RetAgeO,RetAgeE)&lt;FY,1,0)))</f>
        <v/>
      </c>
      <c r="V3116" s="38">
        <f>IF(OR($R3116=0,NOT(ISNUMBER($K3116))),0,IF(YEAR($K3116)=FY,MONTH($K3116),IF(YEAR($K3116)&lt;FY,1,0)))</f>
        <v/>
      </c>
      <c r="W3116" s="38">
        <f>IF($R3116=0,0,MIN(12,IF(AND(ISNUMBER($O3116),$O3116&gt;=1,$O3116&lt;=12),INT($O3116),12),IF(AND(RetireExit="Yes",$U3116&gt;0),$U3116,12),IF(AND(ContractExit="Yes",$V3116&gt;0),$V3116,12)))</f>
        <v/>
      </c>
      <c r="X3116" s="37">
        <f>IF(ISNUMBER($P3116),$P3116,IncPct)</f>
        <v/>
      </c>
      <c r="Y3116" s="39">
        <f>IF($W3116=0,0,MAX(0,MIN($W3116,IncMonth-1))+MAX(0,$W3116-IncMonth+1)*(1+$X3116))</f>
        <v/>
      </c>
      <c r="Z3116" s="40">
        <f>IF($C3116="",0,IFERROR(INDEX(Departments!$B$5:$B$54,MATCH($C3116,Departments!$A$5:$A$54,0)),0))</f>
        <v/>
      </c>
      <c r="AA3116" s="41">
        <f>N($L3116)*$Y3116</f>
        <v/>
      </c>
      <c r="AB3116" s="41">
        <f>N($M3116)*$Y3116</f>
        <v/>
      </c>
      <c r="AC3116" s="41">
        <f>$AA3116*$Z3116</f>
        <v/>
      </c>
      <c r="AD3116" s="41">
        <f>$AA3116*BonusMonths/12</f>
        <v/>
      </c>
      <c r="AE3116" s="41">
        <f>($AA3116+SI_Gross*$AB3116)*IF($Q3116=1,SI_O,SI_E)</f>
        <v/>
      </c>
      <c r="AF3116" s="41">
        <f>IF($Q3116=1,0,$AA3116*EOSB)</f>
        <v/>
      </c>
      <c r="AG3116" s="41">
        <f>$AN3116*$W3116</f>
        <v/>
      </c>
      <c r="AH3116" s="41">
        <f>SUM($AA3116:$AG3116)</f>
        <v/>
      </c>
      <c r="AI3116" s="41">
        <f>12*($AM3116+$AN3116)</f>
        <v/>
      </c>
      <c r="AJ3116" s="41">
        <f>$AM3116*((IncMonth-1)+(13-IncMonth)*(1+$X3116))+12*$AN3116</f>
        <v/>
      </c>
      <c r="AK3116" s="41">
        <f>IF($R3116=1,N($L3116)+N($M3116),0)</f>
        <v/>
      </c>
      <c r="AL3116">
        <f>IF($C3116="","",IF(N($L3116)&lt;=0,"Basic salary missing",IF(ISNA(MATCH($C3116,Departments!$A$5:$A$54,0)),"Department not on Departments sheet",IF(AND($I3116&lt;&gt;"",NOT(ISNUMBER($I3116))),"Date of birth is text, not a date",IF(AND($K3116&lt;&gt;"",NOT(ISNUMBER($K3116))),"Contract end is text, not a date","")))))</f>
        <v/>
      </c>
      <c r="AM3116" s="41">
        <f>IF($R3116=0,0,N($L3116)*(1+$Z3116+BonusMonths/12+IF($Q3116=1,0,EOSB))+N($M3116)+(N($L3116)+SI_Gross*N($M3116))*IF($Q3116=1,SI_O,SI_E))</f>
        <v/>
      </c>
      <c r="AN3116" s="41">
        <f>IF($R3116=0,0,(IF($Q3116=1,MedO,MedE+Ticket)+Training)/12)</f>
        <v/>
      </c>
    </row>
    <row r="3117">
      <c r="I3117" s="35" t="n"/>
      <c r="J3117" s="35" t="n"/>
      <c r="K3117" s="35" t="n"/>
      <c r="L3117" s="36" t="n"/>
      <c r="M3117" s="36" t="n"/>
      <c r="P3117" s="37" t="n"/>
      <c r="Q3117" s="38">
        <f>IF($C3117="",0,IF(OR(LOWER(TRIM($G3117))="omani",LOWER(TRIM($G3117))="oman",LOWER(TRIM($G3117))="om",LOWER(TRIM($G3117))="local"),1,0))</f>
        <v/>
      </c>
      <c r="R3117" s="38">
        <f>IF($C3117="",0,IF(OR(ISNUMBER(SEARCH("resign",$N3117)),ISNUMBER(SEARCH("terminat",$N3117)),ISNUMBER(SEARCH("inactive",$N3117)),ISNUMBER(SEARCH("vacan",$N3117)),ISNUMBER(SEARCH("deceased",$N3117)),ISNUMBER(SEARCH("separated",$N3117))),0,1))</f>
        <v/>
      </c>
      <c r="S3117">
        <f>IF(OR($R3117=0,NOT(ISNUMBER($I3117))),"",IFERROR(DATEDIF($I3117,DATE(FY,1,1),"y"),""))</f>
        <v/>
      </c>
      <c r="T3117">
        <f>IF(OR($R3117=0,NOT(ISNUMBER($J3117))),"",IFERROR(DATEDIF($J3117,DATE(FY,1,1),"y"),0))</f>
        <v/>
      </c>
      <c r="U3117" s="38">
        <f>IF(OR($R3117=0,NOT(ISNUMBER($I3117))),0,IF(YEAR($I3117)+IF($Q3117=1,RetAgeO,RetAgeE)=FY,MONTH($I3117),IF(YEAR($I3117)+IF($Q3117=1,RetAgeO,RetAgeE)&lt;FY,1,0)))</f>
        <v/>
      </c>
      <c r="V3117" s="38">
        <f>IF(OR($R3117=0,NOT(ISNUMBER($K3117))),0,IF(YEAR($K3117)=FY,MONTH($K3117),IF(YEAR($K3117)&lt;FY,1,0)))</f>
        <v/>
      </c>
      <c r="W3117" s="38">
        <f>IF($R3117=0,0,MIN(12,IF(AND(ISNUMBER($O3117),$O3117&gt;=1,$O3117&lt;=12),INT($O3117),12),IF(AND(RetireExit="Yes",$U3117&gt;0),$U3117,12),IF(AND(ContractExit="Yes",$V3117&gt;0),$V3117,12)))</f>
        <v/>
      </c>
      <c r="X3117" s="37">
        <f>IF(ISNUMBER($P3117),$P3117,IncPct)</f>
        <v/>
      </c>
      <c r="Y3117" s="39">
        <f>IF($W3117=0,0,MAX(0,MIN($W3117,IncMonth-1))+MAX(0,$W3117-IncMonth+1)*(1+$X3117))</f>
        <v/>
      </c>
      <c r="Z3117" s="40">
        <f>IF($C3117="",0,IFERROR(INDEX(Departments!$B$5:$B$54,MATCH($C3117,Departments!$A$5:$A$54,0)),0))</f>
        <v/>
      </c>
      <c r="AA3117" s="41">
        <f>N($L3117)*$Y3117</f>
        <v/>
      </c>
      <c r="AB3117" s="41">
        <f>N($M3117)*$Y3117</f>
        <v/>
      </c>
      <c r="AC3117" s="41">
        <f>$AA3117*$Z3117</f>
        <v/>
      </c>
      <c r="AD3117" s="41">
        <f>$AA3117*BonusMonths/12</f>
        <v/>
      </c>
      <c r="AE3117" s="41">
        <f>($AA3117+SI_Gross*$AB3117)*IF($Q3117=1,SI_O,SI_E)</f>
        <v/>
      </c>
      <c r="AF3117" s="41">
        <f>IF($Q3117=1,0,$AA3117*EOSB)</f>
        <v/>
      </c>
      <c r="AG3117" s="41">
        <f>$AN3117*$W3117</f>
        <v/>
      </c>
      <c r="AH3117" s="41">
        <f>SUM($AA3117:$AG3117)</f>
        <v/>
      </c>
      <c r="AI3117" s="41">
        <f>12*($AM3117+$AN3117)</f>
        <v/>
      </c>
      <c r="AJ3117" s="41">
        <f>$AM3117*((IncMonth-1)+(13-IncMonth)*(1+$X3117))+12*$AN3117</f>
        <v/>
      </c>
      <c r="AK3117" s="41">
        <f>IF($R3117=1,N($L3117)+N($M3117),0)</f>
        <v/>
      </c>
      <c r="AL3117">
        <f>IF($C3117="","",IF(N($L3117)&lt;=0,"Basic salary missing",IF(ISNA(MATCH($C3117,Departments!$A$5:$A$54,0)),"Department not on Departments sheet",IF(AND($I3117&lt;&gt;"",NOT(ISNUMBER($I3117))),"Date of birth is text, not a date",IF(AND($K3117&lt;&gt;"",NOT(ISNUMBER($K3117))),"Contract end is text, not a date","")))))</f>
        <v/>
      </c>
      <c r="AM3117" s="41">
        <f>IF($R3117=0,0,N($L3117)*(1+$Z3117+BonusMonths/12+IF($Q3117=1,0,EOSB))+N($M3117)+(N($L3117)+SI_Gross*N($M3117))*IF($Q3117=1,SI_O,SI_E))</f>
        <v/>
      </c>
      <c r="AN3117" s="41">
        <f>IF($R3117=0,0,(IF($Q3117=1,MedO,MedE+Ticket)+Training)/12)</f>
        <v/>
      </c>
    </row>
    <row r="3118">
      <c r="I3118" s="35" t="n"/>
      <c r="J3118" s="35" t="n"/>
      <c r="K3118" s="35" t="n"/>
      <c r="L3118" s="36" t="n"/>
      <c r="M3118" s="36" t="n"/>
      <c r="P3118" s="37" t="n"/>
      <c r="Q3118" s="38">
        <f>IF($C3118="",0,IF(OR(LOWER(TRIM($G3118))="omani",LOWER(TRIM($G3118))="oman",LOWER(TRIM($G3118))="om",LOWER(TRIM($G3118))="local"),1,0))</f>
        <v/>
      </c>
      <c r="R3118" s="38">
        <f>IF($C3118="",0,IF(OR(ISNUMBER(SEARCH("resign",$N3118)),ISNUMBER(SEARCH("terminat",$N3118)),ISNUMBER(SEARCH("inactive",$N3118)),ISNUMBER(SEARCH("vacan",$N3118)),ISNUMBER(SEARCH("deceased",$N3118)),ISNUMBER(SEARCH("separated",$N3118))),0,1))</f>
        <v/>
      </c>
      <c r="S3118">
        <f>IF(OR($R3118=0,NOT(ISNUMBER($I3118))),"",IFERROR(DATEDIF($I3118,DATE(FY,1,1),"y"),""))</f>
        <v/>
      </c>
      <c r="T3118">
        <f>IF(OR($R3118=0,NOT(ISNUMBER($J3118))),"",IFERROR(DATEDIF($J3118,DATE(FY,1,1),"y"),0))</f>
        <v/>
      </c>
      <c r="U3118" s="38">
        <f>IF(OR($R3118=0,NOT(ISNUMBER($I3118))),0,IF(YEAR($I3118)+IF($Q3118=1,RetAgeO,RetAgeE)=FY,MONTH($I3118),IF(YEAR($I3118)+IF($Q3118=1,RetAgeO,RetAgeE)&lt;FY,1,0)))</f>
        <v/>
      </c>
      <c r="V3118" s="38">
        <f>IF(OR($R3118=0,NOT(ISNUMBER($K3118))),0,IF(YEAR($K3118)=FY,MONTH($K3118),IF(YEAR($K3118)&lt;FY,1,0)))</f>
        <v/>
      </c>
      <c r="W3118" s="38">
        <f>IF($R3118=0,0,MIN(12,IF(AND(ISNUMBER($O3118),$O3118&gt;=1,$O3118&lt;=12),INT($O3118),12),IF(AND(RetireExit="Yes",$U3118&gt;0),$U3118,12),IF(AND(ContractExit="Yes",$V3118&gt;0),$V3118,12)))</f>
        <v/>
      </c>
      <c r="X3118" s="37">
        <f>IF(ISNUMBER($P3118),$P3118,IncPct)</f>
        <v/>
      </c>
      <c r="Y3118" s="39">
        <f>IF($W3118=0,0,MAX(0,MIN($W3118,IncMonth-1))+MAX(0,$W3118-IncMonth+1)*(1+$X3118))</f>
        <v/>
      </c>
      <c r="Z3118" s="40">
        <f>IF($C3118="",0,IFERROR(INDEX(Departments!$B$5:$B$54,MATCH($C3118,Departments!$A$5:$A$54,0)),0))</f>
        <v/>
      </c>
      <c r="AA3118" s="41">
        <f>N($L3118)*$Y3118</f>
        <v/>
      </c>
      <c r="AB3118" s="41">
        <f>N($M3118)*$Y3118</f>
        <v/>
      </c>
      <c r="AC3118" s="41">
        <f>$AA3118*$Z3118</f>
        <v/>
      </c>
      <c r="AD3118" s="41">
        <f>$AA3118*BonusMonths/12</f>
        <v/>
      </c>
      <c r="AE3118" s="41">
        <f>($AA3118+SI_Gross*$AB3118)*IF($Q3118=1,SI_O,SI_E)</f>
        <v/>
      </c>
      <c r="AF3118" s="41">
        <f>IF($Q3118=1,0,$AA3118*EOSB)</f>
        <v/>
      </c>
      <c r="AG3118" s="41">
        <f>$AN3118*$W3118</f>
        <v/>
      </c>
      <c r="AH3118" s="41">
        <f>SUM($AA3118:$AG3118)</f>
        <v/>
      </c>
      <c r="AI3118" s="41">
        <f>12*($AM3118+$AN3118)</f>
        <v/>
      </c>
      <c r="AJ3118" s="41">
        <f>$AM3118*((IncMonth-1)+(13-IncMonth)*(1+$X3118))+12*$AN3118</f>
        <v/>
      </c>
      <c r="AK3118" s="41">
        <f>IF($R3118=1,N($L3118)+N($M3118),0)</f>
        <v/>
      </c>
      <c r="AL3118">
        <f>IF($C3118="","",IF(N($L3118)&lt;=0,"Basic salary missing",IF(ISNA(MATCH($C3118,Departments!$A$5:$A$54,0)),"Department not on Departments sheet",IF(AND($I3118&lt;&gt;"",NOT(ISNUMBER($I3118))),"Date of birth is text, not a date",IF(AND($K3118&lt;&gt;"",NOT(ISNUMBER($K3118))),"Contract end is text, not a date","")))))</f>
        <v/>
      </c>
      <c r="AM3118" s="41">
        <f>IF($R3118=0,0,N($L3118)*(1+$Z3118+BonusMonths/12+IF($Q3118=1,0,EOSB))+N($M3118)+(N($L3118)+SI_Gross*N($M3118))*IF($Q3118=1,SI_O,SI_E))</f>
        <v/>
      </c>
      <c r="AN3118" s="41">
        <f>IF($R3118=0,0,(IF($Q3118=1,MedO,MedE+Ticket)+Training)/12)</f>
        <v/>
      </c>
    </row>
    <row r="3119">
      <c r="I3119" s="35" t="n"/>
      <c r="J3119" s="35" t="n"/>
      <c r="K3119" s="35" t="n"/>
      <c r="L3119" s="36" t="n"/>
      <c r="M3119" s="36" t="n"/>
      <c r="P3119" s="37" t="n"/>
      <c r="Q3119" s="38">
        <f>IF($C3119="",0,IF(OR(LOWER(TRIM($G3119))="omani",LOWER(TRIM($G3119))="oman",LOWER(TRIM($G3119))="om",LOWER(TRIM($G3119))="local"),1,0))</f>
        <v/>
      </c>
      <c r="R3119" s="38">
        <f>IF($C3119="",0,IF(OR(ISNUMBER(SEARCH("resign",$N3119)),ISNUMBER(SEARCH("terminat",$N3119)),ISNUMBER(SEARCH("inactive",$N3119)),ISNUMBER(SEARCH("vacan",$N3119)),ISNUMBER(SEARCH("deceased",$N3119)),ISNUMBER(SEARCH("separated",$N3119))),0,1))</f>
        <v/>
      </c>
      <c r="S3119">
        <f>IF(OR($R3119=0,NOT(ISNUMBER($I3119))),"",IFERROR(DATEDIF($I3119,DATE(FY,1,1),"y"),""))</f>
        <v/>
      </c>
      <c r="T3119">
        <f>IF(OR($R3119=0,NOT(ISNUMBER($J3119))),"",IFERROR(DATEDIF($J3119,DATE(FY,1,1),"y"),0))</f>
        <v/>
      </c>
      <c r="U3119" s="38">
        <f>IF(OR($R3119=0,NOT(ISNUMBER($I3119))),0,IF(YEAR($I3119)+IF($Q3119=1,RetAgeO,RetAgeE)=FY,MONTH($I3119),IF(YEAR($I3119)+IF($Q3119=1,RetAgeO,RetAgeE)&lt;FY,1,0)))</f>
        <v/>
      </c>
      <c r="V3119" s="38">
        <f>IF(OR($R3119=0,NOT(ISNUMBER($K3119))),0,IF(YEAR($K3119)=FY,MONTH($K3119),IF(YEAR($K3119)&lt;FY,1,0)))</f>
        <v/>
      </c>
      <c r="W3119" s="38">
        <f>IF($R3119=0,0,MIN(12,IF(AND(ISNUMBER($O3119),$O3119&gt;=1,$O3119&lt;=12),INT($O3119),12),IF(AND(RetireExit="Yes",$U3119&gt;0),$U3119,12),IF(AND(ContractExit="Yes",$V3119&gt;0),$V3119,12)))</f>
        <v/>
      </c>
      <c r="X3119" s="37">
        <f>IF(ISNUMBER($P3119),$P3119,IncPct)</f>
        <v/>
      </c>
      <c r="Y3119" s="39">
        <f>IF($W3119=0,0,MAX(0,MIN($W3119,IncMonth-1))+MAX(0,$W3119-IncMonth+1)*(1+$X3119))</f>
        <v/>
      </c>
      <c r="Z3119" s="40">
        <f>IF($C3119="",0,IFERROR(INDEX(Departments!$B$5:$B$54,MATCH($C3119,Departments!$A$5:$A$54,0)),0))</f>
        <v/>
      </c>
      <c r="AA3119" s="41">
        <f>N($L3119)*$Y3119</f>
        <v/>
      </c>
      <c r="AB3119" s="41">
        <f>N($M3119)*$Y3119</f>
        <v/>
      </c>
      <c r="AC3119" s="41">
        <f>$AA3119*$Z3119</f>
        <v/>
      </c>
      <c r="AD3119" s="41">
        <f>$AA3119*BonusMonths/12</f>
        <v/>
      </c>
      <c r="AE3119" s="41">
        <f>($AA3119+SI_Gross*$AB3119)*IF($Q3119=1,SI_O,SI_E)</f>
        <v/>
      </c>
      <c r="AF3119" s="41">
        <f>IF($Q3119=1,0,$AA3119*EOSB)</f>
        <v/>
      </c>
      <c r="AG3119" s="41">
        <f>$AN3119*$W3119</f>
        <v/>
      </c>
      <c r="AH3119" s="41">
        <f>SUM($AA3119:$AG3119)</f>
        <v/>
      </c>
      <c r="AI3119" s="41">
        <f>12*($AM3119+$AN3119)</f>
        <v/>
      </c>
      <c r="AJ3119" s="41">
        <f>$AM3119*((IncMonth-1)+(13-IncMonth)*(1+$X3119))+12*$AN3119</f>
        <v/>
      </c>
      <c r="AK3119" s="41">
        <f>IF($R3119=1,N($L3119)+N($M3119),0)</f>
        <v/>
      </c>
      <c r="AL3119">
        <f>IF($C3119="","",IF(N($L3119)&lt;=0,"Basic salary missing",IF(ISNA(MATCH($C3119,Departments!$A$5:$A$54,0)),"Department not on Departments sheet",IF(AND($I3119&lt;&gt;"",NOT(ISNUMBER($I3119))),"Date of birth is text, not a date",IF(AND($K3119&lt;&gt;"",NOT(ISNUMBER($K3119))),"Contract end is text, not a date","")))))</f>
        <v/>
      </c>
      <c r="AM3119" s="41">
        <f>IF($R3119=0,0,N($L3119)*(1+$Z3119+BonusMonths/12+IF($Q3119=1,0,EOSB))+N($M3119)+(N($L3119)+SI_Gross*N($M3119))*IF($Q3119=1,SI_O,SI_E))</f>
        <v/>
      </c>
      <c r="AN3119" s="41">
        <f>IF($R3119=0,0,(IF($Q3119=1,MedO,MedE+Ticket)+Training)/12)</f>
        <v/>
      </c>
    </row>
    <row r="3120">
      <c r="I3120" s="35" t="n"/>
      <c r="J3120" s="35" t="n"/>
      <c r="K3120" s="35" t="n"/>
      <c r="L3120" s="36" t="n"/>
      <c r="M3120" s="36" t="n"/>
      <c r="P3120" s="37" t="n"/>
      <c r="Q3120" s="38">
        <f>IF($C3120="",0,IF(OR(LOWER(TRIM($G3120))="omani",LOWER(TRIM($G3120))="oman",LOWER(TRIM($G3120))="om",LOWER(TRIM($G3120))="local"),1,0))</f>
        <v/>
      </c>
      <c r="R3120" s="38">
        <f>IF($C3120="",0,IF(OR(ISNUMBER(SEARCH("resign",$N3120)),ISNUMBER(SEARCH("terminat",$N3120)),ISNUMBER(SEARCH("inactive",$N3120)),ISNUMBER(SEARCH("vacan",$N3120)),ISNUMBER(SEARCH("deceased",$N3120)),ISNUMBER(SEARCH("separated",$N3120))),0,1))</f>
        <v/>
      </c>
      <c r="S3120">
        <f>IF(OR($R3120=0,NOT(ISNUMBER($I3120))),"",IFERROR(DATEDIF($I3120,DATE(FY,1,1),"y"),""))</f>
        <v/>
      </c>
      <c r="T3120">
        <f>IF(OR($R3120=0,NOT(ISNUMBER($J3120))),"",IFERROR(DATEDIF($J3120,DATE(FY,1,1),"y"),0))</f>
        <v/>
      </c>
      <c r="U3120" s="38">
        <f>IF(OR($R3120=0,NOT(ISNUMBER($I3120))),0,IF(YEAR($I3120)+IF($Q3120=1,RetAgeO,RetAgeE)=FY,MONTH($I3120),IF(YEAR($I3120)+IF($Q3120=1,RetAgeO,RetAgeE)&lt;FY,1,0)))</f>
        <v/>
      </c>
      <c r="V3120" s="38">
        <f>IF(OR($R3120=0,NOT(ISNUMBER($K3120))),0,IF(YEAR($K3120)=FY,MONTH($K3120),IF(YEAR($K3120)&lt;FY,1,0)))</f>
        <v/>
      </c>
      <c r="W3120" s="38">
        <f>IF($R3120=0,0,MIN(12,IF(AND(ISNUMBER($O3120),$O3120&gt;=1,$O3120&lt;=12),INT($O3120),12),IF(AND(RetireExit="Yes",$U3120&gt;0),$U3120,12),IF(AND(ContractExit="Yes",$V3120&gt;0),$V3120,12)))</f>
        <v/>
      </c>
      <c r="X3120" s="37">
        <f>IF(ISNUMBER($P3120),$P3120,IncPct)</f>
        <v/>
      </c>
      <c r="Y3120" s="39">
        <f>IF($W3120=0,0,MAX(0,MIN($W3120,IncMonth-1))+MAX(0,$W3120-IncMonth+1)*(1+$X3120))</f>
        <v/>
      </c>
      <c r="Z3120" s="40">
        <f>IF($C3120="",0,IFERROR(INDEX(Departments!$B$5:$B$54,MATCH($C3120,Departments!$A$5:$A$54,0)),0))</f>
        <v/>
      </c>
      <c r="AA3120" s="41">
        <f>N($L3120)*$Y3120</f>
        <v/>
      </c>
      <c r="AB3120" s="41">
        <f>N($M3120)*$Y3120</f>
        <v/>
      </c>
      <c r="AC3120" s="41">
        <f>$AA3120*$Z3120</f>
        <v/>
      </c>
      <c r="AD3120" s="41">
        <f>$AA3120*BonusMonths/12</f>
        <v/>
      </c>
      <c r="AE3120" s="41">
        <f>($AA3120+SI_Gross*$AB3120)*IF($Q3120=1,SI_O,SI_E)</f>
        <v/>
      </c>
      <c r="AF3120" s="41">
        <f>IF($Q3120=1,0,$AA3120*EOSB)</f>
        <v/>
      </c>
      <c r="AG3120" s="41">
        <f>$AN3120*$W3120</f>
        <v/>
      </c>
      <c r="AH3120" s="41">
        <f>SUM($AA3120:$AG3120)</f>
        <v/>
      </c>
      <c r="AI3120" s="41">
        <f>12*($AM3120+$AN3120)</f>
        <v/>
      </c>
      <c r="AJ3120" s="41">
        <f>$AM3120*((IncMonth-1)+(13-IncMonth)*(1+$X3120))+12*$AN3120</f>
        <v/>
      </c>
      <c r="AK3120" s="41">
        <f>IF($R3120=1,N($L3120)+N($M3120),0)</f>
        <v/>
      </c>
      <c r="AL3120">
        <f>IF($C3120="","",IF(N($L3120)&lt;=0,"Basic salary missing",IF(ISNA(MATCH($C3120,Departments!$A$5:$A$54,0)),"Department not on Departments sheet",IF(AND($I3120&lt;&gt;"",NOT(ISNUMBER($I3120))),"Date of birth is text, not a date",IF(AND($K3120&lt;&gt;"",NOT(ISNUMBER($K3120))),"Contract end is text, not a date","")))))</f>
        <v/>
      </c>
      <c r="AM3120" s="41">
        <f>IF($R3120=0,0,N($L3120)*(1+$Z3120+BonusMonths/12+IF($Q3120=1,0,EOSB))+N($M3120)+(N($L3120)+SI_Gross*N($M3120))*IF($Q3120=1,SI_O,SI_E))</f>
        <v/>
      </c>
      <c r="AN3120" s="41">
        <f>IF($R3120=0,0,(IF($Q3120=1,MedO,MedE+Ticket)+Training)/12)</f>
        <v/>
      </c>
    </row>
    <row r="3121">
      <c r="I3121" s="35" t="n"/>
      <c r="J3121" s="35" t="n"/>
      <c r="K3121" s="35" t="n"/>
      <c r="L3121" s="36" t="n"/>
      <c r="M3121" s="36" t="n"/>
      <c r="P3121" s="37" t="n"/>
      <c r="Q3121" s="38">
        <f>IF($C3121="",0,IF(OR(LOWER(TRIM($G3121))="omani",LOWER(TRIM($G3121))="oman",LOWER(TRIM($G3121))="om",LOWER(TRIM($G3121))="local"),1,0))</f>
        <v/>
      </c>
      <c r="R3121" s="38">
        <f>IF($C3121="",0,IF(OR(ISNUMBER(SEARCH("resign",$N3121)),ISNUMBER(SEARCH("terminat",$N3121)),ISNUMBER(SEARCH("inactive",$N3121)),ISNUMBER(SEARCH("vacan",$N3121)),ISNUMBER(SEARCH("deceased",$N3121)),ISNUMBER(SEARCH("separated",$N3121))),0,1))</f>
        <v/>
      </c>
      <c r="S3121">
        <f>IF(OR($R3121=0,NOT(ISNUMBER($I3121))),"",IFERROR(DATEDIF($I3121,DATE(FY,1,1),"y"),""))</f>
        <v/>
      </c>
      <c r="T3121">
        <f>IF(OR($R3121=0,NOT(ISNUMBER($J3121))),"",IFERROR(DATEDIF($J3121,DATE(FY,1,1),"y"),0))</f>
        <v/>
      </c>
      <c r="U3121" s="38">
        <f>IF(OR($R3121=0,NOT(ISNUMBER($I3121))),0,IF(YEAR($I3121)+IF($Q3121=1,RetAgeO,RetAgeE)=FY,MONTH($I3121),IF(YEAR($I3121)+IF($Q3121=1,RetAgeO,RetAgeE)&lt;FY,1,0)))</f>
        <v/>
      </c>
      <c r="V3121" s="38">
        <f>IF(OR($R3121=0,NOT(ISNUMBER($K3121))),0,IF(YEAR($K3121)=FY,MONTH($K3121),IF(YEAR($K3121)&lt;FY,1,0)))</f>
        <v/>
      </c>
      <c r="W3121" s="38">
        <f>IF($R3121=0,0,MIN(12,IF(AND(ISNUMBER($O3121),$O3121&gt;=1,$O3121&lt;=12),INT($O3121),12),IF(AND(RetireExit="Yes",$U3121&gt;0),$U3121,12),IF(AND(ContractExit="Yes",$V3121&gt;0),$V3121,12)))</f>
        <v/>
      </c>
      <c r="X3121" s="37">
        <f>IF(ISNUMBER($P3121),$P3121,IncPct)</f>
        <v/>
      </c>
      <c r="Y3121" s="39">
        <f>IF($W3121=0,0,MAX(0,MIN($W3121,IncMonth-1))+MAX(0,$W3121-IncMonth+1)*(1+$X3121))</f>
        <v/>
      </c>
      <c r="Z3121" s="40">
        <f>IF($C3121="",0,IFERROR(INDEX(Departments!$B$5:$B$54,MATCH($C3121,Departments!$A$5:$A$54,0)),0))</f>
        <v/>
      </c>
      <c r="AA3121" s="41">
        <f>N($L3121)*$Y3121</f>
        <v/>
      </c>
      <c r="AB3121" s="41">
        <f>N($M3121)*$Y3121</f>
        <v/>
      </c>
      <c r="AC3121" s="41">
        <f>$AA3121*$Z3121</f>
        <v/>
      </c>
      <c r="AD3121" s="41">
        <f>$AA3121*BonusMonths/12</f>
        <v/>
      </c>
      <c r="AE3121" s="41">
        <f>($AA3121+SI_Gross*$AB3121)*IF($Q3121=1,SI_O,SI_E)</f>
        <v/>
      </c>
      <c r="AF3121" s="41">
        <f>IF($Q3121=1,0,$AA3121*EOSB)</f>
        <v/>
      </c>
      <c r="AG3121" s="41">
        <f>$AN3121*$W3121</f>
        <v/>
      </c>
      <c r="AH3121" s="41">
        <f>SUM($AA3121:$AG3121)</f>
        <v/>
      </c>
      <c r="AI3121" s="41">
        <f>12*($AM3121+$AN3121)</f>
        <v/>
      </c>
      <c r="AJ3121" s="41">
        <f>$AM3121*((IncMonth-1)+(13-IncMonth)*(1+$X3121))+12*$AN3121</f>
        <v/>
      </c>
      <c r="AK3121" s="41">
        <f>IF($R3121=1,N($L3121)+N($M3121),0)</f>
        <v/>
      </c>
      <c r="AL3121">
        <f>IF($C3121="","",IF(N($L3121)&lt;=0,"Basic salary missing",IF(ISNA(MATCH($C3121,Departments!$A$5:$A$54,0)),"Department not on Departments sheet",IF(AND($I3121&lt;&gt;"",NOT(ISNUMBER($I3121))),"Date of birth is text, not a date",IF(AND($K3121&lt;&gt;"",NOT(ISNUMBER($K3121))),"Contract end is text, not a date","")))))</f>
        <v/>
      </c>
      <c r="AM3121" s="41">
        <f>IF($R3121=0,0,N($L3121)*(1+$Z3121+BonusMonths/12+IF($Q3121=1,0,EOSB))+N($M3121)+(N($L3121)+SI_Gross*N($M3121))*IF($Q3121=1,SI_O,SI_E))</f>
        <v/>
      </c>
      <c r="AN3121" s="41">
        <f>IF($R3121=0,0,(IF($Q3121=1,MedO,MedE+Ticket)+Training)/12)</f>
        <v/>
      </c>
    </row>
    <row r="3122">
      <c r="I3122" s="35" t="n"/>
      <c r="J3122" s="35" t="n"/>
      <c r="K3122" s="35" t="n"/>
      <c r="L3122" s="36" t="n"/>
      <c r="M3122" s="36" t="n"/>
      <c r="P3122" s="37" t="n"/>
      <c r="Q3122" s="38">
        <f>IF($C3122="",0,IF(OR(LOWER(TRIM($G3122))="omani",LOWER(TRIM($G3122))="oman",LOWER(TRIM($G3122))="om",LOWER(TRIM($G3122))="local"),1,0))</f>
        <v/>
      </c>
      <c r="R3122" s="38">
        <f>IF($C3122="",0,IF(OR(ISNUMBER(SEARCH("resign",$N3122)),ISNUMBER(SEARCH("terminat",$N3122)),ISNUMBER(SEARCH("inactive",$N3122)),ISNUMBER(SEARCH("vacan",$N3122)),ISNUMBER(SEARCH("deceased",$N3122)),ISNUMBER(SEARCH("separated",$N3122))),0,1))</f>
        <v/>
      </c>
      <c r="S3122">
        <f>IF(OR($R3122=0,NOT(ISNUMBER($I3122))),"",IFERROR(DATEDIF($I3122,DATE(FY,1,1),"y"),""))</f>
        <v/>
      </c>
      <c r="T3122">
        <f>IF(OR($R3122=0,NOT(ISNUMBER($J3122))),"",IFERROR(DATEDIF($J3122,DATE(FY,1,1),"y"),0))</f>
        <v/>
      </c>
      <c r="U3122" s="38">
        <f>IF(OR($R3122=0,NOT(ISNUMBER($I3122))),0,IF(YEAR($I3122)+IF($Q3122=1,RetAgeO,RetAgeE)=FY,MONTH($I3122),IF(YEAR($I3122)+IF($Q3122=1,RetAgeO,RetAgeE)&lt;FY,1,0)))</f>
        <v/>
      </c>
      <c r="V3122" s="38">
        <f>IF(OR($R3122=0,NOT(ISNUMBER($K3122))),0,IF(YEAR($K3122)=FY,MONTH($K3122),IF(YEAR($K3122)&lt;FY,1,0)))</f>
        <v/>
      </c>
      <c r="W3122" s="38">
        <f>IF($R3122=0,0,MIN(12,IF(AND(ISNUMBER($O3122),$O3122&gt;=1,$O3122&lt;=12),INT($O3122),12),IF(AND(RetireExit="Yes",$U3122&gt;0),$U3122,12),IF(AND(ContractExit="Yes",$V3122&gt;0),$V3122,12)))</f>
        <v/>
      </c>
      <c r="X3122" s="37">
        <f>IF(ISNUMBER($P3122),$P3122,IncPct)</f>
        <v/>
      </c>
      <c r="Y3122" s="39">
        <f>IF($W3122=0,0,MAX(0,MIN($W3122,IncMonth-1))+MAX(0,$W3122-IncMonth+1)*(1+$X3122))</f>
        <v/>
      </c>
      <c r="Z3122" s="40">
        <f>IF($C3122="",0,IFERROR(INDEX(Departments!$B$5:$B$54,MATCH($C3122,Departments!$A$5:$A$54,0)),0))</f>
        <v/>
      </c>
      <c r="AA3122" s="41">
        <f>N($L3122)*$Y3122</f>
        <v/>
      </c>
      <c r="AB3122" s="41">
        <f>N($M3122)*$Y3122</f>
        <v/>
      </c>
      <c r="AC3122" s="41">
        <f>$AA3122*$Z3122</f>
        <v/>
      </c>
      <c r="AD3122" s="41">
        <f>$AA3122*BonusMonths/12</f>
        <v/>
      </c>
      <c r="AE3122" s="41">
        <f>($AA3122+SI_Gross*$AB3122)*IF($Q3122=1,SI_O,SI_E)</f>
        <v/>
      </c>
      <c r="AF3122" s="41">
        <f>IF($Q3122=1,0,$AA3122*EOSB)</f>
        <v/>
      </c>
      <c r="AG3122" s="41">
        <f>$AN3122*$W3122</f>
        <v/>
      </c>
      <c r="AH3122" s="41">
        <f>SUM($AA3122:$AG3122)</f>
        <v/>
      </c>
      <c r="AI3122" s="41">
        <f>12*($AM3122+$AN3122)</f>
        <v/>
      </c>
      <c r="AJ3122" s="41">
        <f>$AM3122*((IncMonth-1)+(13-IncMonth)*(1+$X3122))+12*$AN3122</f>
        <v/>
      </c>
      <c r="AK3122" s="41">
        <f>IF($R3122=1,N($L3122)+N($M3122),0)</f>
        <v/>
      </c>
      <c r="AL3122">
        <f>IF($C3122="","",IF(N($L3122)&lt;=0,"Basic salary missing",IF(ISNA(MATCH($C3122,Departments!$A$5:$A$54,0)),"Department not on Departments sheet",IF(AND($I3122&lt;&gt;"",NOT(ISNUMBER($I3122))),"Date of birth is text, not a date",IF(AND($K3122&lt;&gt;"",NOT(ISNUMBER($K3122))),"Contract end is text, not a date","")))))</f>
        <v/>
      </c>
      <c r="AM3122" s="41">
        <f>IF($R3122=0,0,N($L3122)*(1+$Z3122+BonusMonths/12+IF($Q3122=1,0,EOSB))+N($M3122)+(N($L3122)+SI_Gross*N($M3122))*IF($Q3122=1,SI_O,SI_E))</f>
        <v/>
      </c>
      <c r="AN3122" s="41">
        <f>IF($R3122=0,0,(IF($Q3122=1,MedO,MedE+Ticket)+Training)/12)</f>
        <v/>
      </c>
    </row>
    <row r="3123">
      <c r="I3123" s="35" t="n"/>
      <c r="J3123" s="35" t="n"/>
      <c r="K3123" s="35" t="n"/>
      <c r="L3123" s="36" t="n"/>
      <c r="M3123" s="36" t="n"/>
      <c r="P3123" s="37" t="n"/>
      <c r="Q3123" s="38">
        <f>IF($C3123="",0,IF(OR(LOWER(TRIM($G3123))="omani",LOWER(TRIM($G3123))="oman",LOWER(TRIM($G3123))="om",LOWER(TRIM($G3123))="local"),1,0))</f>
        <v/>
      </c>
      <c r="R3123" s="38">
        <f>IF($C3123="",0,IF(OR(ISNUMBER(SEARCH("resign",$N3123)),ISNUMBER(SEARCH("terminat",$N3123)),ISNUMBER(SEARCH("inactive",$N3123)),ISNUMBER(SEARCH("vacan",$N3123)),ISNUMBER(SEARCH("deceased",$N3123)),ISNUMBER(SEARCH("separated",$N3123))),0,1))</f>
        <v/>
      </c>
      <c r="S3123">
        <f>IF(OR($R3123=0,NOT(ISNUMBER($I3123))),"",IFERROR(DATEDIF($I3123,DATE(FY,1,1),"y"),""))</f>
        <v/>
      </c>
      <c r="T3123">
        <f>IF(OR($R3123=0,NOT(ISNUMBER($J3123))),"",IFERROR(DATEDIF($J3123,DATE(FY,1,1),"y"),0))</f>
        <v/>
      </c>
      <c r="U3123" s="38">
        <f>IF(OR($R3123=0,NOT(ISNUMBER($I3123))),0,IF(YEAR($I3123)+IF($Q3123=1,RetAgeO,RetAgeE)=FY,MONTH($I3123),IF(YEAR($I3123)+IF($Q3123=1,RetAgeO,RetAgeE)&lt;FY,1,0)))</f>
        <v/>
      </c>
      <c r="V3123" s="38">
        <f>IF(OR($R3123=0,NOT(ISNUMBER($K3123))),0,IF(YEAR($K3123)=FY,MONTH($K3123),IF(YEAR($K3123)&lt;FY,1,0)))</f>
        <v/>
      </c>
      <c r="W3123" s="38">
        <f>IF($R3123=0,0,MIN(12,IF(AND(ISNUMBER($O3123),$O3123&gt;=1,$O3123&lt;=12),INT($O3123),12),IF(AND(RetireExit="Yes",$U3123&gt;0),$U3123,12),IF(AND(ContractExit="Yes",$V3123&gt;0),$V3123,12)))</f>
        <v/>
      </c>
      <c r="X3123" s="37">
        <f>IF(ISNUMBER($P3123),$P3123,IncPct)</f>
        <v/>
      </c>
      <c r="Y3123" s="39">
        <f>IF($W3123=0,0,MAX(0,MIN($W3123,IncMonth-1))+MAX(0,$W3123-IncMonth+1)*(1+$X3123))</f>
        <v/>
      </c>
      <c r="Z3123" s="40">
        <f>IF($C3123="",0,IFERROR(INDEX(Departments!$B$5:$B$54,MATCH($C3123,Departments!$A$5:$A$54,0)),0))</f>
        <v/>
      </c>
      <c r="AA3123" s="41">
        <f>N($L3123)*$Y3123</f>
        <v/>
      </c>
      <c r="AB3123" s="41">
        <f>N($M3123)*$Y3123</f>
        <v/>
      </c>
      <c r="AC3123" s="41">
        <f>$AA3123*$Z3123</f>
        <v/>
      </c>
      <c r="AD3123" s="41">
        <f>$AA3123*BonusMonths/12</f>
        <v/>
      </c>
      <c r="AE3123" s="41">
        <f>($AA3123+SI_Gross*$AB3123)*IF($Q3123=1,SI_O,SI_E)</f>
        <v/>
      </c>
      <c r="AF3123" s="41">
        <f>IF($Q3123=1,0,$AA3123*EOSB)</f>
        <v/>
      </c>
      <c r="AG3123" s="41">
        <f>$AN3123*$W3123</f>
        <v/>
      </c>
      <c r="AH3123" s="41">
        <f>SUM($AA3123:$AG3123)</f>
        <v/>
      </c>
      <c r="AI3123" s="41">
        <f>12*($AM3123+$AN3123)</f>
        <v/>
      </c>
      <c r="AJ3123" s="41">
        <f>$AM3123*((IncMonth-1)+(13-IncMonth)*(1+$X3123))+12*$AN3123</f>
        <v/>
      </c>
      <c r="AK3123" s="41">
        <f>IF($R3123=1,N($L3123)+N($M3123),0)</f>
        <v/>
      </c>
      <c r="AL3123">
        <f>IF($C3123="","",IF(N($L3123)&lt;=0,"Basic salary missing",IF(ISNA(MATCH($C3123,Departments!$A$5:$A$54,0)),"Department not on Departments sheet",IF(AND($I3123&lt;&gt;"",NOT(ISNUMBER($I3123))),"Date of birth is text, not a date",IF(AND($K3123&lt;&gt;"",NOT(ISNUMBER($K3123))),"Contract end is text, not a date","")))))</f>
        <v/>
      </c>
      <c r="AM3123" s="41">
        <f>IF($R3123=0,0,N($L3123)*(1+$Z3123+BonusMonths/12+IF($Q3123=1,0,EOSB))+N($M3123)+(N($L3123)+SI_Gross*N($M3123))*IF($Q3123=1,SI_O,SI_E))</f>
        <v/>
      </c>
      <c r="AN3123" s="41">
        <f>IF($R3123=0,0,(IF($Q3123=1,MedO,MedE+Ticket)+Training)/12)</f>
        <v/>
      </c>
    </row>
    <row r="3124">
      <c r="I3124" s="35" t="n"/>
      <c r="J3124" s="35" t="n"/>
      <c r="K3124" s="35" t="n"/>
      <c r="L3124" s="36" t="n"/>
      <c r="M3124" s="36" t="n"/>
      <c r="P3124" s="37" t="n"/>
      <c r="Q3124" s="38">
        <f>IF($C3124="",0,IF(OR(LOWER(TRIM($G3124))="omani",LOWER(TRIM($G3124))="oman",LOWER(TRIM($G3124))="om",LOWER(TRIM($G3124))="local"),1,0))</f>
        <v/>
      </c>
      <c r="R3124" s="38">
        <f>IF($C3124="",0,IF(OR(ISNUMBER(SEARCH("resign",$N3124)),ISNUMBER(SEARCH("terminat",$N3124)),ISNUMBER(SEARCH("inactive",$N3124)),ISNUMBER(SEARCH("vacan",$N3124)),ISNUMBER(SEARCH("deceased",$N3124)),ISNUMBER(SEARCH("separated",$N3124))),0,1))</f>
        <v/>
      </c>
      <c r="S3124">
        <f>IF(OR($R3124=0,NOT(ISNUMBER($I3124))),"",IFERROR(DATEDIF($I3124,DATE(FY,1,1),"y"),""))</f>
        <v/>
      </c>
      <c r="T3124">
        <f>IF(OR($R3124=0,NOT(ISNUMBER($J3124))),"",IFERROR(DATEDIF($J3124,DATE(FY,1,1),"y"),0))</f>
        <v/>
      </c>
      <c r="U3124" s="38">
        <f>IF(OR($R3124=0,NOT(ISNUMBER($I3124))),0,IF(YEAR($I3124)+IF($Q3124=1,RetAgeO,RetAgeE)=FY,MONTH($I3124),IF(YEAR($I3124)+IF($Q3124=1,RetAgeO,RetAgeE)&lt;FY,1,0)))</f>
        <v/>
      </c>
      <c r="V3124" s="38">
        <f>IF(OR($R3124=0,NOT(ISNUMBER($K3124))),0,IF(YEAR($K3124)=FY,MONTH($K3124),IF(YEAR($K3124)&lt;FY,1,0)))</f>
        <v/>
      </c>
      <c r="W3124" s="38">
        <f>IF($R3124=0,0,MIN(12,IF(AND(ISNUMBER($O3124),$O3124&gt;=1,$O3124&lt;=12),INT($O3124),12),IF(AND(RetireExit="Yes",$U3124&gt;0),$U3124,12),IF(AND(ContractExit="Yes",$V3124&gt;0),$V3124,12)))</f>
        <v/>
      </c>
      <c r="X3124" s="37">
        <f>IF(ISNUMBER($P3124),$P3124,IncPct)</f>
        <v/>
      </c>
      <c r="Y3124" s="39">
        <f>IF($W3124=0,0,MAX(0,MIN($W3124,IncMonth-1))+MAX(0,$W3124-IncMonth+1)*(1+$X3124))</f>
        <v/>
      </c>
      <c r="Z3124" s="40">
        <f>IF($C3124="",0,IFERROR(INDEX(Departments!$B$5:$B$54,MATCH($C3124,Departments!$A$5:$A$54,0)),0))</f>
        <v/>
      </c>
      <c r="AA3124" s="41">
        <f>N($L3124)*$Y3124</f>
        <v/>
      </c>
      <c r="AB3124" s="41">
        <f>N($M3124)*$Y3124</f>
        <v/>
      </c>
      <c r="AC3124" s="41">
        <f>$AA3124*$Z3124</f>
        <v/>
      </c>
      <c r="AD3124" s="41">
        <f>$AA3124*BonusMonths/12</f>
        <v/>
      </c>
      <c r="AE3124" s="41">
        <f>($AA3124+SI_Gross*$AB3124)*IF($Q3124=1,SI_O,SI_E)</f>
        <v/>
      </c>
      <c r="AF3124" s="41">
        <f>IF($Q3124=1,0,$AA3124*EOSB)</f>
        <v/>
      </c>
      <c r="AG3124" s="41">
        <f>$AN3124*$W3124</f>
        <v/>
      </c>
      <c r="AH3124" s="41">
        <f>SUM($AA3124:$AG3124)</f>
        <v/>
      </c>
      <c r="AI3124" s="41">
        <f>12*($AM3124+$AN3124)</f>
        <v/>
      </c>
      <c r="AJ3124" s="41">
        <f>$AM3124*((IncMonth-1)+(13-IncMonth)*(1+$X3124))+12*$AN3124</f>
        <v/>
      </c>
      <c r="AK3124" s="41">
        <f>IF($R3124=1,N($L3124)+N($M3124),0)</f>
        <v/>
      </c>
      <c r="AL3124">
        <f>IF($C3124="","",IF(N($L3124)&lt;=0,"Basic salary missing",IF(ISNA(MATCH($C3124,Departments!$A$5:$A$54,0)),"Department not on Departments sheet",IF(AND($I3124&lt;&gt;"",NOT(ISNUMBER($I3124))),"Date of birth is text, not a date",IF(AND($K3124&lt;&gt;"",NOT(ISNUMBER($K3124))),"Contract end is text, not a date","")))))</f>
        <v/>
      </c>
      <c r="AM3124" s="41">
        <f>IF($R3124=0,0,N($L3124)*(1+$Z3124+BonusMonths/12+IF($Q3124=1,0,EOSB))+N($M3124)+(N($L3124)+SI_Gross*N($M3124))*IF($Q3124=1,SI_O,SI_E))</f>
        <v/>
      </c>
      <c r="AN3124" s="41">
        <f>IF($R3124=0,0,(IF($Q3124=1,MedO,MedE+Ticket)+Training)/12)</f>
        <v/>
      </c>
    </row>
    <row r="3125">
      <c r="I3125" s="35" t="n"/>
      <c r="J3125" s="35" t="n"/>
      <c r="K3125" s="35" t="n"/>
      <c r="L3125" s="36" t="n"/>
      <c r="M3125" s="36" t="n"/>
      <c r="P3125" s="37" t="n"/>
      <c r="Q3125" s="38">
        <f>IF($C3125="",0,IF(OR(LOWER(TRIM($G3125))="omani",LOWER(TRIM($G3125))="oman",LOWER(TRIM($G3125))="om",LOWER(TRIM($G3125))="local"),1,0))</f>
        <v/>
      </c>
      <c r="R3125" s="38">
        <f>IF($C3125="",0,IF(OR(ISNUMBER(SEARCH("resign",$N3125)),ISNUMBER(SEARCH("terminat",$N3125)),ISNUMBER(SEARCH("inactive",$N3125)),ISNUMBER(SEARCH("vacan",$N3125)),ISNUMBER(SEARCH("deceased",$N3125)),ISNUMBER(SEARCH("separated",$N3125))),0,1))</f>
        <v/>
      </c>
      <c r="S3125">
        <f>IF(OR($R3125=0,NOT(ISNUMBER($I3125))),"",IFERROR(DATEDIF($I3125,DATE(FY,1,1),"y"),""))</f>
        <v/>
      </c>
      <c r="T3125">
        <f>IF(OR($R3125=0,NOT(ISNUMBER($J3125))),"",IFERROR(DATEDIF($J3125,DATE(FY,1,1),"y"),0))</f>
        <v/>
      </c>
      <c r="U3125" s="38">
        <f>IF(OR($R3125=0,NOT(ISNUMBER($I3125))),0,IF(YEAR($I3125)+IF($Q3125=1,RetAgeO,RetAgeE)=FY,MONTH($I3125),IF(YEAR($I3125)+IF($Q3125=1,RetAgeO,RetAgeE)&lt;FY,1,0)))</f>
        <v/>
      </c>
      <c r="V3125" s="38">
        <f>IF(OR($R3125=0,NOT(ISNUMBER($K3125))),0,IF(YEAR($K3125)=FY,MONTH($K3125),IF(YEAR($K3125)&lt;FY,1,0)))</f>
        <v/>
      </c>
      <c r="W3125" s="38">
        <f>IF($R3125=0,0,MIN(12,IF(AND(ISNUMBER($O3125),$O3125&gt;=1,$O3125&lt;=12),INT($O3125),12),IF(AND(RetireExit="Yes",$U3125&gt;0),$U3125,12),IF(AND(ContractExit="Yes",$V3125&gt;0),$V3125,12)))</f>
        <v/>
      </c>
      <c r="X3125" s="37">
        <f>IF(ISNUMBER($P3125),$P3125,IncPct)</f>
        <v/>
      </c>
      <c r="Y3125" s="39">
        <f>IF($W3125=0,0,MAX(0,MIN($W3125,IncMonth-1))+MAX(0,$W3125-IncMonth+1)*(1+$X3125))</f>
        <v/>
      </c>
      <c r="Z3125" s="40">
        <f>IF($C3125="",0,IFERROR(INDEX(Departments!$B$5:$B$54,MATCH($C3125,Departments!$A$5:$A$54,0)),0))</f>
        <v/>
      </c>
      <c r="AA3125" s="41">
        <f>N($L3125)*$Y3125</f>
        <v/>
      </c>
      <c r="AB3125" s="41">
        <f>N($M3125)*$Y3125</f>
        <v/>
      </c>
      <c r="AC3125" s="41">
        <f>$AA3125*$Z3125</f>
        <v/>
      </c>
      <c r="AD3125" s="41">
        <f>$AA3125*BonusMonths/12</f>
        <v/>
      </c>
      <c r="AE3125" s="41">
        <f>($AA3125+SI_Gross*$AB3125)*IF($Q3125=1,SI_O,SI_E)</f>
        <v/>
      </c>
      <c r="AF3125" s="41">
        <f>IF($Q3125=1,0,$AA3125*EOSB)</f>
        <v/>
      </c>
      <c r="AG3125" s="41">
        <f>$AN3125*$W3125</f>
        <v/>
      </c>
      <c r="AH3125" s="41">
        <f>SUM($AA3125:$AG3125)</f>
        <v/>
      </c>
      <c r="AI3125" s="41">
        <f>12*($AM3125+$AN3125)</f>
        <v/>
      </c>
      <c r="AJ3125" s="41">
        <f>$AM3125*((IncMonth-1)+(13-IncMonth)*(1+$X3125))+12*$AN3125</f>
        <v/>
      </c>
      <c r="AK3125" s="41">
        <f>IF($R3125=1,N($L3125)+N($M3125),0)</f>
        <v/>
      </c>
      <c r="AL3125">
        <f>IF($C3125="","",IF(N($L3125)&lt;=0,"Basic salary missing",IF(ISNA(MATCH($C3125,Departments!$A$5:$A$54,0)),"Department not on Departments sheet",IF(AND($I3125&lt;&gt;"",NOT(ISNUMBER($I3125))),"Date of birth is text, not a date",IF(AND($K3125&lt;&gt;"",NOT(ISNUMBER($K3125))),"Contract end is text, not a date","")))))</f>
        <v/>
      </c>
      <c r="AM3125" s="41">
        <f>IF($R3125=0,0,N($L3125)*(1+$Z3125+BonusMonths/12+IF($Q3125=1,0,EOSB))+N($M3125)+(N($L3125)+SI_Gross*N($M3125))*IF($Q3125=1,SI_O,SI_E))</f>
        <v/>
      </c>
      <c r="AN3125" s="41">
        <f>IF($R3125=0,0,(IF($Q3125=1,MedO,MedE+Ticket)+Training)/12)</f>
        <v/>
      </c>
    </row>
    <row r="3126">
      <c r="I3126" s="35" t="n"/>
      <c r="J3126" s="35" t="n"/>
      <c r="K3126" s="35" t="n"/>
      <c r="L3126" s="36" t="n"/>
      <c r="M3126" s="36" t="n"/>
      <c r="P3126" s="37" t="n"/>
      <c r="Q3126" s="38">
        <f>IF($C3126="",0,IF(OR(LOWER(TRIM($G3126))="omani",LOWER(TRIM($G3126))="oman",LOWER(TRIM($G3126))="om",LOWER(TRIM($G3126))="local"),1,0))</f>
        <v/>
      </c>
      <c r="R3126" s="38">
        <f>IF($C3126="",0,IF(OR(ISNUMBER(SEARCH("resign",$N3126)),ISNUMBER(SEARCH("terminat",$N3126)),ISNUMBER(SEARCH("inactive",$N3126)),ISNUMBER(SEARCH("vacan",$N3126)),ISNUMBER(SEARCH("deceased",$N3126)),ISNUMBER(SEARCH("separated",$N3126))),0,1))</f>
        <v/>
      </c>
      <c r="S3126">
        <f>IF(OR($R3126=0,NOT(ISNUMBER($I3126))),"",IFERROR(DATEDIF($I3126,DATE(FY,1,1),"y"),""))</f>
        <v/>
      </c>
      <c r="T3126">
        <f>IF(OR($R3126=0,NOT(ISNUMBER($J3126))),"",IFERROR(DATEDIF($J3126,DATE(FY,1,1),"y"),0))</f>
        <v/>
      </c>
      <c r="U3126" s="38">
        <f>IF(OR($R3126=0,NOT(ISNUMBER($I3126))),0,IF(YEAR($I3126)+IF($Q3126=1,RetAgeO,RetAgeE)=FY,MONTH($I3126),IF(YEAR($I3126)+IF($Q3126=1,RetAgeO,RetAgeE)&lt;FY,1,0)))</f>
        <v/>
      </c>
      <c r="V3126" s="38">
        <f>IF(OR($R3126=0,NOT(ISNUMBER($K3126))),0,IF(YEAR($K3126)=FY,MONTH($K3126),IF(YEAR($K3126)&lt;FY,1,0)))</f>
        <v/>
      </c>
      <c r="W3126" s="38">
        <f>IF($R3126=0,0,MIN(12,IF(AND(ISNUMBER($O3126),$O3126&gt;=1,$O3126&lt;=12),INT($O3126),12),IF(AND(RetireExit="Yes",$U3126&gt;0),$U3126,12),IF(AND(ContractExit="Yes",$V3126&gt;0),$V3126,12)))</f>
        <v/>
      </c>
      <c r="X3126" s="37">
        <f>IF(ISNUMBER($P3126),$P3126,IncPct)</f>
        <v/>
      </c>
      <c r="Y3126" s="39">
        <f>IF($W3126=0,0,MAX(0,MIN($W3126,IncMonth-1))+MAX(0,$W3126-IncMonth+1)*(1+$X3126))</f>
        <v/>
      </c>
      <c r="Z3126" s="40">
        <f>IF($C3126="",0,IFERROR(INDEX(Departments!$B$5:$B$54,MATCH($C3126,Departments!$A$5:$A$54,0)),0))</f>
        <v/>
      </c>
      <c r="AA3126" s="41">
        <f>N($L3126)*$Y3126</f>
        <v/>
      </c>
      <c r="AB3126" s="41">
        <f>N($M3126)*$Y3126</f>
        <v/>
      </c>
      <c r="AC3126" s="41">
        <f>$AA3126*$Z3126</f>
        <v/>
      </c>
      <c r="AD3126" s="41">
        <f>$AA3126*BonusMonths/12</f>
        <v/>
      </c>
      <c r="AE3126" s="41">
        <f>($AA3126+SI_Gross*$AB3126)*IF($Q3126=1,SI_O,SI_E)</f>
        <v/>
      </c>
      <c r="AF3126" s="41">
        <f>IF($Q3126=1,0,$AA3126*EOSB)</f>
        <v/>
      </c>
      <c r="AG3126" s="41">
        <f>$AN3126*$W3126</f>
        <v/>
      </c>
      <c r="AH3126" s="41">
        <f>SUM($AA3126:$AG3126)</f>
        <v/>
      </c>
      <c r="AI3126" s="41">
        <f>12*($AM3126+$AN3126)</f>
        <v/>
      </c>
      <c r="AJ3126" s="41">
        <f>$AM3126*((IncMonth-1)+(13-IncMonth)*(1+$X3126))+12*$AN3126</f>
        <v/>
      </c>
      <c r="AK3126" s="41">
        <f>IF($R3126=1,N($L3126)+N($M3126),0)</f>
        <v/>
      </c>
      <c r="AL3126">
        <f>IF($C3126="","",IF(N($L3126)&lt;=0,"Basic salary missing",IF(ISNA(MATCH($C3126,Departments!$A$5:$A$54,0)),"Department not on Departments sheet",IF(AND($I3126&lt;&gt;"",NOT(ISNUMBER($I3126))),"Date of birth is text, not a date",IF(AND($K3126&lt;&gt;"",NOT(ISNUMBER($K3126))),"Contract end is text, not a date","")))))</f>
        <v/>
      </c>
      <c r="AM3126" s="41">
        <f>IF($R3126=0,0,N($L3126)*(1+$Z3126+BonusMonths/12+IF($Q3126=1,0,EOSB))+N($M3126)+(N($L3126)+SI_Gross*N($M3126))*IF($Q3126=1,SI_O,SI_E))</f>
        <v/>
      </c>
      <c r="AN3126" s="41">
        <f>IF($R3126=0,0,(IF($Q3126=1,MedO,MedE+Ticket)+Training)/12)</f>
        <v/>
      </c>
    </row>
    <row r="3127">
      <c r="I3127" s="35" t="n"/>
      <c r="J3127" s="35" t="n"/>
      <c r="K3127" s="35" t="n"/>
      <c r="L3127" s="36" t="n"/>
      <c r="M3127" s="36" t="n"/>
      <c r="P3127" s="37" t="n"/>
      <c r="Q3127" s="38">
        <f>IF($C3127="",0,IF(OR(LOWER(TRIM($G3127))="omani",LOWER(TRIM($G3127))="oman",LOWER(TRIM($G3127))="om",LOWER(TRIM($G3127))="local"),1,0))</f>
        <v/>
      </c>
      <c r="R3127" s="38">
        <f>IF($C3127="",0,IF(OR(ISNUMBER(SEARCH("resign",$N3127)),ISNUMBER(SEARCH("terminat",$N3127)),ISNUMBER(SEARCH("inactive",$N3127)),ISNUMBER(SEARCH("vacan",$N3127)),ISNUMBER(SEARCH("deceased",$N3127)),ISNUMBER(SEARCH("separated",$N3127))),0,1))</f>
        <v/>
      </c>
      <c r="S3127">
        <f>IF(OR($R3127=0,NOT(ISNUMBER($I3127))),"",IFERROR(DATEDIF($I3127,DATE(FY,1,1),"y"),""))</f>
        <v/>
      </c>
      <c r="T3127">
        <f>IF(OR($R3127=0,NOT(ISNUMBER($J3127))),"",IFERROR(DATEDIF($J3127,DATE(FY,1,1),"y"),0))</f>
        <v/>
      </c>
      <c r="U3127" s="38">
        <f>IF(OR($R3127=0,NOT(ISNUMBER($I3127))),0,IF(YEAR($I3127)+IF($Q3127=1,RetAgeO,RetAgeE)=FY,MONTH($I3127),IF(YEAR($I3127)+IF($Q3127=1,RetAgeO,RetAgeE)&lt;FY,1,0)))</f>
        <v/>
      </c>
      <c r="V3127" s="38">
        <f>IF(OR($R3127=0,NOT(ISNUMBER($K3127))),0,IF(YEAR($K3127)=FY,MONTH($K3127),IF(YEAR($K3127)&lt;FY,1,0)))</f>
        <v/>
      </c>
      <c r="W3127" s="38">
        <f>IF($R3127=0,0,MIN(12,IF(AND(ISNUMBER($O3127),$O3127&gt;=1,$O3127&lt;=12),INT($O3127),12),IF(AND(RetireExit="Yes",$U3127&gt;0),$U3127,12),IF(AND(ContractExit="Yes",$V3127&gt;0),$V3127,12)))</f>
        <v/>
      </c>
      <c r="X3127" s="37">
        <f>IF(ISNUMBER($P3127),$P3127,IncPct)</f>
        <v/>
      </c>
      <c r="Y3127" s="39">
        <f>IF($W3127=0,0,MAX(0,MIN($W3127,IncMonth-1))+MAX(0,$W3127-IncMonth+1)*(1+$X3127))</f>
        <v/>
      </c>
      <c r="Z3127" s="40">
        <f>IF($C3127="",0,IFERROR(INDEX(Departments!$B$5:$B$54,MATCH($C3127,Departments!$A$5:$A$54,0)),0))</f>
        <v/>
      </c>
      <c r="AA3127" s="41">
        <f>N($L3127)*$Y3127</f>
        <v/>
      </c>
      <c r="AB3127" s="41">
        <f>N($M3127)*$Y3127</f>
        <v/>
      </c>
      <c r="AC3127" s="41">
        <f>$AA3127*$Z3127</f>
        <v/>
      </c>
      <c r="AD3127" s="41">
        <f>$AA3127*BonusMonths/12</f>
        <v/>
      </c>
      <c r="AE3127" s="41">
        <f>($AA3127+SI_Gross*$AB3127)*IF($Q3127=1,SI_O,SI_E)</f>
        <v/>
      </c>
      <c r="AF3127" s="41">
        <f>IF($Q3127=1,0,$AA3127*EOSB)</f>
        <v/>
      </c>
      <c r="AG3127" s="41">
        <f>$AN3127*$W3127</f>
        <v/>
      </c>
      <c r="AH3127" s="41">
        <f>SUM($AA3127:$AG3127)</f>
        <v/>
      </c>
      <c r="AI3127" s="41">
        <f>12*($AM3127+$AN3127)</f>
        <v/>
      </c>
      <c r="AJ3127" s="41">
        <f>$AM3127*((IncMonth-1)+(13-IncMonth)*(1+$X3127))+12*$AN3127</f>
        <v/>
      </c>
      <c r="AK3127" s="41">
        <f>IF($R3127=1,N($L3127)+N($M3127),0)</f>
        <v/>
      </c>
      <c r="AL3127">
        <f>IF($C3127="","",IF(N($L3127)&lt;=0,"Basic salary missing",IF(ISNA(MATCH($C3127,Departments!$A$5:$A$54,0)),"Department not on Departments sheet",IF(AND($I3127&lt;&gt;"",NOT(ISNUMBER($I3127))),"Date of birth is text, not a date",IF(AND($K3127&lt;&gt;"",NOT(ISNUMBER($K3127))),"Contract end is text, not a date","")))))</f>
        <v/>
      </c>
      <c r="AM3127" s="41">
        <f>IF($R3127=0,0,N($L3127)*(1+$Z3127+BonusMonths/12+IF($Q3127=1,0,EOSB))+N($M3127)+(N($L3127)+SI_Gross*N($M3127))*IF($Q3127=1,SI_O,SI_E))</f>
        <v/>
      </c>
      <c r="AN3127" s="41">
        <f>IF($R3127=0,0,(IF($Q3127=1,MedO,MedE+Ticket)+Training)/12)</f>
        <v/>
      </c>
    </row>
    <row r="3128">
      <c r="I3128" s="35" t="n"/>
      <c r="J3128" s="35" t="n"/>
      <c r="K3128" s="35" t="n"/>
      <c r="L3128" s="36" t="n"/>
      <c r="M3128" s="36" t="n"/>
      <c r="P3128" s="37" t="n"/>
      <c r="Q3128" s="38">
        <f>IF($C3128="",0,IF(OR(LOWER(TRIM($G3128))="omani",LOWER(TRIM($G3128))="oman",LOWER(TRIM($G3128))="om",LOWER(TRIM($G3128))="local"),1,0))</f>
        <v/>
      </c>
      <c r="R3128" s="38">
        <f>IF($C3128="",0,IF(OR(ISNUMBER(SEARCH("resign",$N3128)),ISNUMBER(SEARCH("terminat",$N3128)),ISNUMBER(SEARCH("inactive",$N3128)),ISNUMBER(SEARCH("vacan",$N3128)),ISNUMBER(SEARCH("deceased",$N3128)),ISNUMBER(SEARCH("separated",$N3128))),0,1))</f>
        <v/>
      </c>
      <c r="S3128">
        <f>IF(OR($R3128=0,NOT(ISNUMBER($I3128))),"",IFERROR(DATEDIF($I3128,DATE(FY,1,1),"y"),""))</f>
        <v/>
      </c>
      <c r="T3128">
        <f>IF(OR($R3128=0,NOT(ISNUMBER($J3128))),"",IFERROR(DATEDIF($J3128,DATE(FY,1,1),"y"),0))</f>
        <v/>
      </c>
      <c r="U3128" s="38">
        <f>IF(OR($R3128=0,NOT(ISNUMBER($I3128))),0,IF(YEAR($I3128)+IF($Q3128=1,RetAgeO,RetAgeE)=FY,MONTH($I3128),IF(YEAR($I3128)+IF($Q3128=1,RetAgeO,RetAgeE)&lt;FY,1,0)))</f>
        <v/>
      </c>
      <c r="V3128" s="38">
        <f>IF(OR($R3128=0,NOT(ISNUMBER($K3128))),0,IF(YEAR($K3128)=FY,MONTH($K3128),IF(YEAR($K3128)&lt;FY,1,0)))</f>
        <v/>
      </c>
      <c r="W3128" s="38">
        <f>IF($R3128=0,0,MIN(12,IF(AND(ISNUMBER($O3128),$O3128&gt;=1,$O3128&lt;=12),INT($O3128),12),IF(AND(RetireExit="Yes",$U3128&gt;0),$U3128,12),IF(AND(ContractExit="Yes",$V3128&gt;0),$V3128,12)))</f>
        <v/>
      </c>
      <c r="X3128" s="37">
        <f>IF(ISNUMBER($P3128),$P3128,IncPct)</f>
        <v/>
      </c>
      <c r="Y3128" s="39">
        <f>IF($W3128=0,0,MAX(0,MIN($W3128,IncMonth-1))+MAX(0,$W3128-IncMonth+1)*(1+$X3128))</f>
        <v/>
      </c>
      <c r="Z3128" s="40">
        <f>IF($C3128="",0,IFERROR(INDEX(Departments!$B$5:$B$54,MATCH($C3128,Departments!$A$5:$A$54,0)),0))</f>
        <v/>
      </c>
      <c r="AA3128" s="41">
        <f>N($L3128)*$Y3128</f>
        <v/>
      </c>
      <c r="AB3128" s="41">
        <f>N($M3128)*$Y3128</f>
        <v/>
      </c>
      <c r="AC3128" s="41">
        <f>$AA3128*$Z3128</f>
        <v/>
      </c>
      <c r="AD3128" s="41">
        <f>$AA3128*BonusMonths/12</f>
        <v/>
      </c>
      <c r="AE3128" s="41">
        <f>($AA3128+SI_Gross*$AB3128)*IF($Q3128=1,SI_O,SI_E)</f>
        <v/>
      </c>
      <c r="AF3128" s="41">
        <f>IF($Q3128=1,0,$AA3128*EOSB)</f>
        <v/>
      </c>
      <c r="AG3128" s="41">
        <f>$AN3128*$W3128</f>
        <v/>
      </c>
      <c r="AH3128" s="41">
        <f>SUM($AA3128:$AG3128)</f>
        <v/>
      </c>
      <c r="AI3128" s="41">
        <f>12*($AM3128+$AN3128)</f>
        <v/>
      </c>
      <c r="AJ3128" s="41">
        <f>$AM3128*((IncMonth-1)+(13-IncMonth)*(1+$X3128))+12*$AN3128</f>
        <v/>
      </c>
      <c r="AK3128" s="41">
        <f>IF($R3128=1,N($L3128)+N($M3128),0)</f>
        <v/>
      </c>
      <c r="AL3128">
        <f>IF($C3128="","",IF(N($L3128)&lt;=0,"Basic salary missing",IF(ISNA(MATCH($C3128,Departments!$A$5:$A$54,0)),"Department not on Departments sheet",IF(AND($I3128&lt;&gt;"",NOT(ISNUMBER($I3128))),"Date of birth is text, not a date",IF(AND($K3128&lt;&gt;"",NOT(ISNUMBER($K3128))),"Contract end is text, not a date","")))))</f>
        <v/>
      </c>
      <c r="AM3128" s="41">
        <f>IF($R3128=0,0,N($L3128)*(1+$Z3128+BonusMonths/12+IF($Q3128=1,0,EOSB))+N($M3128)+(N($L3128)+SI_Gross*N($M3128))*IF($Q3128=1,SI_O,SI_E))</f>
        <v/>
      </c>
      <c r="AN3128" s="41">
        <f>IF($R3128=0,0,(IF($Q3128=1,MedO,MedE+Ticket)+Training)/12)</f>
        <v/>
      </c>
    </row>
    <row r="3129">
      <c r="I3129" s="35" t="n"/>
      <c r="J3129" s="35" t="n"/>
      <c r="K3129" s="35" t="n"/>
      <c r="L3129" s="36" t="n"/>
      <c r="M3129" s="36" t="n"/>
      <c r="P3129" s="37" t="n"/>
      <c r="Q3129" s="38">
        <f>IF($C3129="",0,IF(OR(LOWER(TRIM($G3129))="omani",LOWER(TRIM($G3129))="oman",LOWER(TRIM($G3129))="om",LOWER(TRIM($G3129))="local"),1,0))</f>
        <v/>
      </c>
      <c r="R3129" s="38">
        <f>IF($C3129="",0,IF(OR(ISNUMBER(SEARCH("resign",$N3129)),ISNUMBER(SEARCH("terminat",$N3129)),ISNUMBER(SEARCH("inactive",$N3129)),ISNUMBER(SEARCH("vacan",$N3129)),ISNUMBER(SEARCH("deceased",$N3129)),ISNUMBER(SEARCH("separated",$N3129))),0,1))</f>
        <v/>
      </c>
      <c r="S3129">
        <f>IF(OR($R3129=0,NOT(ISNUMBER($I3129))),"",IFERROR(DATEDIF($I3129,DATE(FY,1,1),"y"),""))</f>
        <v/>
      </c>
      <c r="T3129">
        <f>IF(OR($R3129=0,NOT(ISNUMBER($J3129))),"",IFERROR(DATEDIF($J3129,DATE(FY,1,1),"y"),0))</f>
        <v/>
      </c>
      <c r="U3129" s="38">
        <f>IF(OR($R3129=0,NOT(ISNUMBER($I3129))),0,IF(YEAR($I3129)+IF($Q3129=1,RetAgeO,RetAgeE)=FY,MONTH($I3129),IF(YEAR($I3129)+IF($Q3129=1,RetAgeO,RetAgeE)&lt;FY,1,0)))</f>
        <v/>
      </c>
      <c r="V3129" s="38">
        <f>IF(OR($R3129=0,NOT(ISNUMBER($K3129))),0,IF(YEAR($K3129)=FY,MONTH($K3129),IF(YEAR($K3129)&lt;FY,1,0)))</f>
        <v/>
      </c>
      <c r="W3129" s="38">
        <f>IF($R3129=0,0,MIN(12,IF(AND(ISNUMBER($O3129),$O3129&gt;=1,$O3129&lt;=12),INT($O3129),12),IF(AND(RetireExit="Yes",$U3129&gt;0),$U3129,12),IF(AND(ContractExit="Yes",$V3129&gt;0),$V3129,12)))</f>
        <v/>
      </c>
      <c r="X3129" s="37">
        <f>IF(ISNUMBER($P3129),$P3129,IncPct)</f>
        <v/>
      </c>
      <c r="Y3129" s="39">
        <f>IF($W3129=0,0,MAX(0,MIN($W3129,IncMonth-1))+MAX(0,$W3129-IncMonth+1)*(1+$X3129))</f>
        <v/>
      </c>
      <c r="Z3129" s="40">
        <f>IF($C3129="",0,IFERROR(INDEX(Departments!$B$5:$B$54,MATCH($C3129,Departments!$A$5:$A$54,0)),0))</f>
        <v/>
      </c>
      <c r="AA3129" s="41">
        <f>N($L3129)*$Y3129</f>
        <v/>
      </c>
      <c r="AB3129" s="41">
        <f>N($M3129)*$Y3129</f>
        <v/>
      </c>
      <c r="AC3129" s="41">
        <f>$AA3129*$Z3129</f>
        <v/>
      </c>
      <c r="AD3129" s="41">
        <f>$AA3129*BonusMonths/12</f>
        <v/>
      </c>
      <c r="AE3129" s="41">
        <f>($AA3129+SI_Gross*$AB3129)*IF($Q3129=1,SI_O,SI_E)</f>
        <v/>
      </c>
      <c r="AF3129" s="41">
        <f>IF($Q3129=1,0,$AA3129*EOSB)</f>
        <v/>
      </c>
      <c r="AG3129" s="41">
        <f>$AN3129*$W3129</f>
        <v/>
      </c>
      <c r="AH3129" s="41">
        <f>SUM($AA3129:$AG3129)</f>
        <v/>
      </c>
      <c r="AI3129" s="41">
        <f>12*($AM3129+$AN3129)</f>
        <v/>
      </c>
      <c r="AJ3129" s="41">
        <f>$AM3129*((IncMonth-1)+(13-IncMonth)*(1+$X3129))+12*$AN3129</f>
        <v/>
      </c>
      <c r="AK3129" s="41">
        <f>IF($R3129=1,N($L3129)+N($M3129),0)</f>
        <v/>
      </c>
      <c r="AL3129">
        <f>IF($C3129="","",IF(N($L3129)&lt;=0,"Basic salary missing",IF(ISNA(MATCH($C3129,Departments!$A$5:$A$54,0)),"Department not on Departments sheet",IF(AND($I3129&lt;&gt;"",NOT(ISNUMBER($I3129))),"Date of birth is text, not a date",IF(AND($K3129&lt;&gt;"",NOT(ISNUMBER($K3129))),"Contract end is text, not a date","")))))</f>
        <v/>
      </c>
      <c r="AM3129" s="41">
        <f>IF($R3129=0,0,N($L3129)*(1+$Z3129+BonusMonths/12+IF($Q3129=1,0,EOSB))+N($M3129)+(N($L3129)+SI_Gross*N($M3129))*IF($Q3129=1,SI_O,SI_E))</f>
        <v/>
      </c>
      <c r="AN3129" s="41">
        <f>IF($R3129=0,0,(IF($Q3129=1,MedO,MedE+Ticket)+Training)/12)</f>
        <v/>
      </c>
    </row>
    <row r="3130">
      <c r="I3130" s="35" t="n"/>
      <c r="J3130" s="35" t="n"/>
      <c r="K3130" s="35" t="n"/>
      <c r="L3130" s="36" t="n"/>
      <c r="M3130" s="36" t="n"/>
      <c r="P3130" s="37" t="n"/>
      <c r="Q3130" s="38">
        <f>IF($C3130="",0,IF(OR(LOWER(TRIM($G3130))="omani",LOWER(TRIM($G3130))="oman",LOWER(TRIM($G3130))="om",LOWER(TRIM($G3130))="local"),1,0))</f>
        <v/>
      </c>
      <c r="R3130" s="38">
        <f>IF($C3130="",0,IF(OR(ISNUMBER(SEARCH("resign",$N3130)),ISNUMBER(SEARCH("terminat",$N3130)),ISNUMBER(SEARCH("inactive",$N3130)),ISNUMBER(SEARCH("vacan",$N3130)),ISNUMBER(SEARCH("deceased",$N3130)),ISNUMBER(SEARCH("separated",$N3130))),0,1))</f>
        <v/>
      </c>
      <c r="S3130">
        <f>IF(OR($R3130=0,NOT(ISNUMBER($I3130))),"",IFERROR(DATEDIF($I3130,DATE(FY,1,1),"y"),""))</f>
        <v/>
      </c>
      <c r="T3130">
        <f>IF(OR($R3130=0,NOT(ISNUMBER($J3130))),"",IFERROR(DATEDIF($J3130,DATE(FY,1,1),"y"),0))</f>
        <v/>
      </c>
      <c r="U3130" s="38">
        <f>IF(OR($R3130=0,NOT(ISNUMBER($I3130))),0,IF(YEAR($I3130)+IF($Q3130=1,RetAgeO,RetAgeE)=FY,MONTH($I3130),IF(YEAR($I3130)+IF($Q3130=1,RetAgeO,RetAgeE)&lt;FY,1,0)))</f>
        <v/>
      </c>
      <c r="V3130" s="38">
        <f>IF(OR($R3130=0,NOT(ISNUMBER($K3130))),0,IF(YEAR($K3130)=FY,MONTH($K3130),IF(YEAR($K3130)&lt;FY,1,0)))</f>
        <v/>
      </c>
      <c r="W3130" s="38">
        <f>IF($R3130=0,0,MIN(12,IF(AND(ISNUMBER($O3130),$O3130&gt;=1,$O3130&lt;=12),INT($O3130),12),IF(AND(RetireExit="Yes",$U3130&gt;0),$U3130,12),IF(AND(ContractExit="Yes",$V3130&gt;0),$V3130,12)))</f>
        <v/>
      </c>
      <c r="X3130" s="37">
        <f>IF(ISNUMBER($P3130),$P3130,IncPct)</f>
        <v/>
      </c>
      <c r="Y3130" s="39">
        <f>IF($W3130=0,0,MAX(0,MIN($W3130,IncMonth-1))+MAX(0,$W3130-IncMonth+1)*(1+$X3130))</f>
        <v/>
      </c>
      <c r="Z3130" s="40">
        <f>IF($C3130="",0,IFERROR(INDEX(Departments!$B$5:$B$54,MATCH($C3130,Departments!$A$5:$A$54,0)),0))</f>
        <v/>
      </c>
      <c r="AA3130" s="41">
        <f>N($L3130)*$Y3130</f>
        <v/>
      </c>
      <c r="AB3130" s="41">
        <f>N($M3130)*$Y3130</f>
        <v/>
      </c>
      <c r="AC3130" s="41">
        <f>$AA3130*$Z3130</f>
        <v/>
      </c>
      <c r="AD3130" s="41">
        <f>$AA3130*BonusMonths/12</f>
        <v/>
      </c>
      <c r="AE3130" s="41">
        <f>($AA3130+SI_Gross*$AB3130)*IF($Q3130=1,SI_O,SI_E)</f>
        <v/>
      </c>
      <c r="AF3130" s="41">
        <f>IF($Q3130=1,0,$AA3130*EOSB)</f>
        <v/>
      </c>
      <c r="AG3130" s="41">
        <f>$AN3130*$W3130</f>
        <v/>
      </c>
      <c r="AH3130" s="41">
        <f>SUM($AA3130:$AG3130)</f>
        <v/>
      </c>
      <c r="AI3130" s="41">
        <f>12*($AM3130+$AN3130)</f>
        <v/>
      </c>
      <c r="AJ3130" s="41">
        <f>$AM3130*((IncMonth-1)+(13-IncMonth)*(1+$X3130))+12*$AN3130</f>
        <v/>
      </c>
      <c r="AK3130" s="41">
        <f>IF($R3130=1,N($L3130)+N($M3130),0)</f>
        <v/>
      </c>
      <c r="AL3130">
        <f>IF($C3130="","",IF(N($L3130)&lt;=0,"Basic salary missing",IF(ISNA(MATCH($C3130,Departments!$A$5:$A$54,0)),"Department not on Departments sheet",IF(AND($I3130&lt;&gt;"",NOT(ISNUMBER($I3130))),"Date of birth is text, not a date",IF(AND($K3130&lt;&gt;"",NOT(ISNUMBER($K3130))),"Contract end is text, not a date","")))))</f>
        <v/>
      </c>
      <c r="AM3130" s="41">
        <f>IF($R3130=0,0,N($L3130)*(1+$Z3130+BonusMonths/12+IF($Q3130=1,0,EOSB))+N($M3130)+(N($L3130)+SI_Gross*N($M3130))*IF($Q3130=1,SI_O,SI_E))</f>
        <v/>
      </c>
      <c r="AN3130" s="41">
        <f>IF($R3130=0,0,(IF($Q3130=1,MedO,MedE+Ticket)+Training)/12)</f>
        <v/>
      </c>
    </row>
    <row r="3131">
      <c r="I3131" s="35" t="n"/>
      <c r="J3131" s="35" t="n"/>
      <c r="K3131" s="35" t="n"/>
      <c r="L3131" s="36" t="n"/>
      <c r="M3131" s="36" t="n"/>
      <c r="P3131" s="37" t="n"/>
      <c r="Q3131" s="38">
        <f>IF($C3131="",0,IF(OR(LOWER(TRIM($G3131))="omani",LOWER(TRIM($G3131))="oman",LOWER(TRIM($G3131))="om",LOWER(TRIM($G3131))="local"),1,0))</f>
        <v/>
      </c>
      <c r="R3131" s="38">
        <f>IF($C3131="",0,IF(OR(ISNUMBER(SEARCH("resign",$N3131)),ISNUMBER(SEARCH("terminat",$N3131)),ISNUMBER(SEARCH("inactive",$N3131)),ISNUMBER(SEARCH("vacan",$N3131)),ISNUMBER(SEARCH("deceased",$N3131)),ISNUMBER(SEARCH("separated",$N3131))),0,1))</f>
        <v/>
      </c>
      <c r="S3131">
        <f>IF(OR($R3131=0,NOT(ISNUMBER($I3131))),"",IFERROR(DATEDIF($I3131,DATE(FY,1,1),"y"),""))</f>
        <v/>
      </c>
      <c r="T3131">
        <f>IF(OR($R3131=0,NOT(ISNUMBER($J3131))),"",IFERROR(DATEDIF($J3131,DATE(FY,1,1),"y"),0))</f>
        <v/>
      </c>
      <c r="U3131" s="38">
        <f>IF(OR($R3131=0,NOT(ISNUMBER($I3131))),0,IF(YEAR($I3131)+IF($Q3131=1,RetAgeO,RetAgeE)=FY,MONTH($I3131),IF(YEAR($I3131)+IF($Q3131=1,RetAgeO,RetAgeE)&lt;FY,1,0)))</f>
        <v/>
      </c>
      <c r="V3131" s="38">
        <f>IF(OR($R3131=0,NOT(ISNUMBER($K3131))),0,IF(YEAR($K3131)=FY,MONTH($K3131),IF(YEAR($K3131)&lt;FY,1,0)))</f>
        <v/>
      </c>
      <c r="W3131" s="38">
        <f>IF($R3131=0,0,MIN(12,IF(AND(ISNUMBER($O3131),$O3131&gt;=1,$O3131&lt;=12),INT($O3131),12),IF(AND(RetireExit="Yes",$U3131&gt;0),$U3131,12),IF(AND(ContractExit="Yes",$V3131&gt;0),$V3131,12)))</f>
        <v/>
      </c>
      <c r="X3131" s="37">
        <f>IF(ISNUMBER($P3131),$P3131,IncPct)</f>
        <v/>
      </c>
      <c r="Y3131" s="39">
        <f>IF($W3131=0,0,MAX(0,MIN($W3131,IncMonth-1))+MAX(0,$W3131-IncMonth+1)*(1+$X3131))</f>
        <v/>
      </c>
      <c r="Z3131" s="40">
        <f>IF($C3131="",0,IFERROR(INDEX(Departments!$B$5:$B$54,MATCH($C3131,Departments!$A$5:$A$54,0)),0))</f>
        <v/>
      </c>
      <c r="AA3131" s="41">
        <f>N($L3131)*$Y3131</f>
        <v/>
      </c>
      <c r="AB3131" s="41">
        <f>N($M3131)*$Y3131</f>
        <v/>
      </c>
      <c r="AC3131" s="41">
        <f>$AA3131*$Z3131</f>
        <v/>
      </c>
      <c r="AD3131" s="41">
        <f>$AA3131*BonusMonths/12</f>
        <v/>
      </c>
      <c r="AE3131" s="41">
        <f>($AA3131+SI_Gross*$AB3131)*IF($Q3131=1,SI_O,SI_E)</f>
        <v/>
      </c>
      <c r="AF3131" s="41">
        <f>IF($Q3131=1,0,$AA3131*EOSB)</f>
        <v/>
      </c>
      <c r="AG3131" s="41">
        <f>$AN3131*$W3131</f>
        <v/>
      </c>
      <c r="AH3131" s="41">
        <f>SUM($AA3131:$AG3131)</f>
        <v/>
      </c>
      <c r="AI3131" s="41">
        <f>12*($AM3131+$AN3131)</f>
        <v/>
      </c>
      <c r="AJ3131" s="41">
        <f>$AM3131*((IncMonth-1)+(13-IncMonth)*(1+$X3131))+12*$AN3131</f>
        <v/>
      </c>
      <c r="AK3131" s="41">
        <f>IF($R3131=1,N($L3131)+N($M3131),0)</f>
        <v/>
      </c>
      <c r="AL3131">
        <f>IF($C3131="","",IF(N($L3131)&lt;=0,"Basic salary missing",IF(ISNA(MATCH($C3131,Departments!$A$5:$A$54,0)),"Department not on Departments sheet",IF(AND($I3131&lt;&gt;"",NOT(ISNUMBER($I3131))),"Date of birth is text, not a date",IF(AND($K3131&lt;&gt;"",NOT(ISNUMBER($K3131))),"Contract end is text, not a date","")))))</f>
        <v/>
      </c>
      <c r="AM3131" s="41">
        <f>IF($R3131=0,0,N($L3131)*(1+$Z3131+BonusMonths/12+IF($Q3131=1,0,EOSB))+N($M3131)+(N($L3131)+SI_Gross*N($M3131))*IF($Q3131=1,SI_O,SI_E))</f>
        <v/>
      </c>
      <c r="AN3131" s="41">
        <f>IF($R3131=0,0,(IF($Q3131=1,MedO,MedE+Ticket)+Training)/12)</f>
        <v/>
      </c>
    </row>
    <row r="3132">
      <c r="I3132" s="35" t="n"/>
      <c r="J3132" s="35" t="n"/>
      <c r="K3132" s="35" t="n"/>
      <c r="L3132" s="36" t="n"/>
      <c r="M3132" s="36" t="n"/>
      <c r="P3132" s="37" t="n"/>
      <c r="Q3132" s="38">
        <f>IF($C3132="",0,IF(OR(LOWER(TRIM($G3132))="omani",LOWER(TRIM($G3132))="oman",LOWER(TRIM($G3132))="om",LOWER(TRIM($G3132))="local"),1,0))</f>
        <v/>
      </c>
      <c r="R3132" s="38">
        <f>IF($C3132="",0,IF(OR(ISNUMBER(SEARCH("resign",$N3132)),ISNUMBER(SEARCH("terminat",$N3132)),ISNUMBER(SEARCH("inactive",$N3132)),ISNUMBER(SEARCH("vacan",$N3132)),ISNUMBER(SEARCH("deceased",$N3132)),ISNUMBER(SEARCH("separated",$N3132))),0,1))</f>
        <v/>
      </c>
      <c r="S3132">
        <f>IF(OR($R3132=0,NOT(ISNUMBER($I3132))),"",IFERROR(DATEDIF($I3132,DATE(FY,1,1),"y"),""))</f>
        <v/>
      </c>
      <c r="T3132">
        <f>IF(OR($R3132=0,NOT(ISNUMBER($J3132))),"",IFERROR(DATEDIF($J3132,DATE(FY,1,1),"y"),0))</f>
        <v/>
      </c>
      <c r="U3132" s="38">
        <f>IF(OR($R3132=0,NOT(ISNUMBER($I3132))),0,IF(YEAR($I3132)+IF($Q3132=1,RetAgeO,RetAgeE)=FY,MONTH($I3132),IF(YEAR($I3132)+IF($Q3132=1,RetAgeO,RetAgeE)&lt;FY,1,0)))</f>
        <v/>
      </c>
      <c r="V3132" s="38">
        <f>IF(OR($R3132=0,NOT(ISNUMBER($K3132))),0,IF(YEAR($K3132)=FY,MONTH($K3132),IF(YEAR($K3132)&lt;FY,1,0)))</f>
        <v/>
      </c>
      <c r="W3132" s="38">
        <f>IF($R3132=0,0,MIN(12,IF(AND(ISNUMBER($O3132),$O3132&gt;=1,$O3132&lt;=12),INT($O3132),12),IF(AND(RetireExit="Yes",$U3132&gt;0),$U3132,12),IF(AND(ContractExit="Yes",$V3132&gt;0),$V3132,12)))</f>
        <v/>
      </c>
      <c r="X3132" s="37">
        <f>IF(ISNUMBER($P3132),$P3132,IncPct)</f>
        <v/>
      </c>
      <c r="Y3132" s="39">
        <f>IF($W3132=0,0,MAX(0,MIN($W3132,IncMonth-1))+MAX(0,$W3132-IncMonth+1)*(1+$X3132))</f>
        <v/>
      </c>
      <c r="Z3132" s="40">
        <f>IF($C3132="",0,IFERROR(INDEX(Departments!$B$5:$B$54,MATCH($C3132,Departments!$A$5:$A$54,0)),0))</f>
        <v/>
      </c>
      <c r="AA3132" s="41">
        <f>N($L3132)*$Y3132</f>
        <v/>
      </c>
      <c r="AB3132" s="41">
        <f>N($M3132)*$Y3132</f>
        <v/>
      </c>
      <c r="AC3132" s="41">
        <f>$AA3132*$Z3132</f>
        <v/>
      </c>
      <c r="AD3132" s="41">
        <f>$AA3132*BonusMonths/12</f>
        <v/>
      </c>
      <c r="AE3132" s="41">
        <f>($AA3132+SI_Gross*$AB3132)*IF($Q3132=1,SI_O,SI_E)</f>
        <v/>
      </c>
      <c r="AF3132" s="41">
        <f>IF($Q3132=1,0,$AA3132*EOSB)</f>
        <v/>
      </c>
      <c r="AG3132" s="41">
        <f>$AN3132*$W3132</f>
        <v/>
      </c>
      <c r="AH3132" s="41">
        <f>SUM($AA3132:$AG3132)</f>
        <v/>
      </c>
      <c r="AI3132" s="41">
        <f>12*($AM3132+$AN3132)</f>
        <v/>
      </c>
      <c r="AJ3132" s="41">
        <f>$AM3132*((IncMonth-1)+(13-IncMonth)*(1+$X3132))+12*$AN3132</f>
        <v/>
      </c>
      <c r="AK3132" s="41">
        <f>IF($R3132=1,N($L3132)+N($M3132),0)</f>
        <v/>
      </c>
      <c r="AL3132">
        <f>IF($C3132="","",IF(N($L3132)&lt;=0,"Basic salary missing",IF(ISNA(MATCH($C3132,Departments!$A$5:$A$54,0)),"Department not on Departments sheet",IF(AND($I3132&lt;&gt;"",NOT(ISNUMBER($I3132))),"Date of birth is text, not a date",IF(AND($K3132&lt;&gt;"",NOT(ISNUMBER($K3132))),"Contract end is text, not a date","")))))</f>
        <v/>
      </c>
      <c r="AM3132" s="41">
        <f>IF($R3132=0,0,N($L3132)*(1+$Z3132+BonusMonths/12+IF($Q3132=1,0,EOSB))+N($M3132)+(N($L3132)+SI_Gross*N($M3132))*IF($Q3132=1,SI_O,SI_E))</f>
        <v/>
      </c>
      <c r="AN3132" s="41">
        <f>IF($R3132=0,0,(IF($Q3132=1,MedO,MedE+Ticket)+Training)/12)</f>
        <v/>
      </c>
    </row>
    <row r="3133">
      <c r="I3133" s="35" t="n"/>
      <c r="J3133" s="35" t="n"/>
      <c r="K3133" s="35" t="n"/>
      <c r="L3133" s="36" t="n"/>
      <c r="M3133" s="36" t="n"/>
      <c r="P3133" s="37" t="n"/>
      <c r="Q3133" s="38">
        <f>IF($C3133="",0,IF(OR(LOWER(TRIM($G3133))="omani",LOWER(TRIM($G3133))="oman",LOWER(TRIM($G3133))="om",LOWER(TRIM($G3133))="local"),1,0))</f>
        <v/>
      </c>
      <c r="R3133" s="38">
        <f>IF($C3133="",0,IF(OR(ISNUMBER(SEARCH("resign",$N3133)),ISNUMBER(SEARCH("terminat",$N3133)),ISNUMBER(SEARCH("inactive",$N3133)),ISNUMBER(SEARCH("vacan",$N3133)),ISNUMBER(SEARCH("deceased",$N3133)),ISNUMBER(SEARCH("separated",$N3133))),0,1))</f>
        <v/>
      </c>
      <c r="S3133">
        <f>IF(OR($R3133=0,NOT(ISNUMBER($I3133))),"",IFERROR(DATEDIF($I3133,DATE(FY,1,1),"y"),""))</f>
        <v/>
      </c>
      <c r="T3133">
        <f>IF(OR($R3133=0,NOT(ISNUMBER($J3133))),"",IFERROR(DATEDIF($J3133,DATE(FY,1,1),"y"),0))</f>
        <v/>
      </c>
      <c r="U3133" s="38">
        <f>IF(OR($R3133=0,NOT(ISNUMBER($I3133))),0,IF(YEAR($I3133)+IF($Q3133=1,RetAgeO,RetAgeE)=FY,MONTH($I3133),IF(YEAR($I3133)+IF($Q3133=1,RetAgeO,RetAgeE)&lt;FY,1,0)))</f>
        <v/>
      </c>
      <c r="V3133" s="38">
        <f>IF(OR($R3133=0,NOT(ISNUMBER($K3133))),0,IF(YEAR($K3133)=FY,MONTH($K3133),IF(YEAR($K3133)&lt;FY,1,0)))</f>
        <v/>
      </c>
      <c r="W3133" s="38">
        <f>IF($R3133=0,0,MIN(12,IF(AND(ISNUMBER($O3133),$O3133&gt;=1,$O3133&lt;=12),INT($O3133),12),IF(AND(RetireExit="Yes",$U3133&gt;0),$U3133,12),IF(AND(ContractExit="Yes",$V3133&gt;0),$V3133,12)))</f>
        <v/>
      </c>
      <c r="X3133" s="37">
        <f>IF(ISNUMBER($P3133),$P3133,IncPct)</f>
        <v/>
      </c>
      <c r="Y3133" s="39">
        <f>IF($W3133=0,0,MAX(0,MIN($W3133,IncMonth-1))+MAX(0,$W3133-IncMonth+1)*(1+$X3133))</f>
        <v/>
      </c>
      <c r="Z3133" s="40">
        <f>IF($C3133="",0,IFERROR(INDEX(Departments!$B$5:$B$54,MATCH($C3133,Departments!$A$5:$A$54,0)),0))</f>
        <v/>
      </c>
      <c r="AA3133" s="41">
        <f>N($L3133)*$Y3133</f>
        <v/>
      </c>
      <c r="AB3133" s="41">
        <f>N($M3133)*$Y3133</f>
        <v/>
      </c>
      <c r="AC3133" s="41">
        <f>$AA3133*$Z3133</f>
        <v/>
      </c>
      <c r="AD3133" s="41">
        <f>$AA3133*BonusMonths/12</f>
        <v/>
      </c>
      <c r="AE3133" s="41">
        <f>($AA3133+SI_Gross*$AB3133)*IF($Q3133=1,SI_O,SI_E)</f>
        <v/>
      </c>
      <c r="AF3133" s="41">
        <f>IF($Q3133=1,0,$AA3133*EOSB)</f>
        <v/>
      </c>
      <c r="AG3133" s="41">
        <f>$AN3133*$W3133</f>
        <v/>
      </c>
      <c r="AH3133" s="41">
        <f>SUM($AA3133:$AG3133)</f>
        <v/>
      </c>
      <c r="AI3133" s="41">
        <f>12*($AM3133+$AN3133)</f>
        <v/>
      </c>
      <c r="AJ3133" s="41">
        <f>$AM3133*((IncMonth-1)+(13-IncMonth)*(1+$X3133))+12*$AN3133</f>
        <v/>
      </c>
      <c r="AK3133" s="41">
        <f>IF($R3133=1,N($L3133)+N($M3133),0)</f>
        <v/>
      </c>
      <c r="AL3133">
        <f>IF($C3133="","",IF(N($L3133)&lt;=0,"Basic salary missing",IF(ISNA(MATCH($C3133,Departments!$A$5:$A$54,0)),"Department not on Departments sheet",IF(AND($I3133&lt;&gt;"",NOT(ISNUMBER($I3133))),"Date of birth is text, not a date",IF(AND($K3133&lt;&gt;"",NOT(ISNUMBER($K3133))),"Contract end is text, not a date","")))))</f>
        <v/>
      </c>
      <c r="AM3133" s="41">
        <f>IF($R3133=0,0,N($L3133)*(1+$Z3133+BonusMonths/12+IF($Q3133=1,0,EOSB))+N($M3133)+(N($L3133)+SI_Gross*N($M3133))*IF($Q3133=1,SI_O,SI_E))</f>
        <v/>
      </c>
      <c r="AN3133" s="41">
        <f>IF($R3133=0,0,(IF($Q3133=1,MedO,MedE+Ticket)+Training)/12)</f>
        <v/>
      </c>
    </row>
    <row r="3134">
      <c r="I3134" s="35" t="n"/>
      <c r="J3134" s="35" t="n"/>
      <c r="K3134" s="35" t="n"/>
      <c r="L3134" s="36" t="n"/>
      <c r="M3134" s="36" t="n"/>
      <c r="P3134" s="37" t="n"/>
      <c r="Q3134" s="38">
        <f>IF($C3134="",0,IF(OR(LOWER(TRIM($G3134))="omani",LOWER(TRIM($G3134))="oman",LOWER(TRIM($G3134))="om",LOWER(TRIM($G3134))="local"),1,0))</f>
        <v/>
      </c>
      <c r="R3134" s="38">
        <f>IF($C3134="",0,IF(OR(ISNUMBER(SEARCH("resign",$N3134)),ISNUMBER(SEARCH("terminat",$N3134)),ISNUMBER(SEARCH("inactive",$N3134)),ISNUMBER(SEARCH("vacan",$N3134)),ISNUMBER(SEARCH("deceased",$N3134)),ISNUMBER(SEARCH("separated",$N3134))),0,1))</f>
        <v/>
      </c>
      <c r="S3134">
        <f>IF(OR($R3134=0,NOT(ISNUMBER($I3134))),"",IFERROR(DATEDIF($I3134,DATE(FY,1,1),"y"),""))</f>
        <v/>
      </c>
      <c r="T3134">
        <f>IF(OR($R3134=0,NOT(ISNUMBER($J3134))),"",IFERROR(DATEDIF($J3134,DATE(FY,1,1),"y"),0))</f>
        <v/>
      </c>
      <c r="U3134" s="38">
        <f>IF(OR($R3134=0,NOT(ISNUMBER($I3134))),0,IF(YEAR($I3134)+IF($Q3134=1,RetAgeO,RetAgeE)=FY,MONTH($I3134),IF(YEAR($I3134)+IF($Q3134=1,RetAgeO,RetAgeE)&lt;FY,1,0)))</f>
        <v/>
      </c>
      <c r="V3134" s="38">
        <f>IF(OR($R3134=0,NOT(ISNUMBER($K3134))),0,IF(YEAR($K3134)=FY,MONTH($K3134),IF(YEAR($K3134)&lt;FY,1,0)))</f>
        <v/>
      </c>
      <c r="W3134" s="38">
        <f>IF($R3134=0,0,MIN(12,IF(AND(ISNUMBER($O3134),$O3134&gt;=1,$O3134&lt;=12),INT($O3134),12),IF(AND(RetireExit="Yes",$U3134&gt;0),$U3134,12),IF(AND(ContractExit="Yes",$V3134&gt;0),$V3134,12)))</f>
        <v/>
      </c>
      <c r="X3134" s="37">
        <f>IF(ISNUMBER($P3134),$P3134,IncPct)</f>
        <v/>
      </c>
      <c r="Y3134" s="39">
        <f>IF($W3134=0,0,MAX(0,MIN($W3134,IncMonth-1))+MAX(0,$W3134-IncMonth+1)*(1+$X3134))</f>
        <v/>
      </c>
      <c r="Z3134" s="40">
        <f>IF($C3134="",0,IFERROR(INDEX(Departments!$B$5:$B$54,MATCH($C3134,Departments!$A$5:$A$54,0)),0))</f>
        <v/>
      </c>
      <c r="AA3134" s="41">
        <f>N($L3134)*$Y3134</f>
        <v/>
      </c>
      <c r="AB3134" s="41">
        <f>N($M3134)*$Y3134</f>
        <v/>
      </c>
      <c r="AC3134" s="41">
        <f>$AA3134*$Z3134</f>
        <v/>
      </c>
      <c r="AD3134" s="41">
        <f>$AA3134*BonusMonths/12</f>
        <v/>
      </c>
      <c r="AE3134" s="41">
        <f>($AA3134+SI_Gross*$AB3134)*IF($Q3134=1,SI_O,SI_E)</f>
        <v/>
      </c>
      <c r="AF3134" s="41">
        <f>IF($Q3134=1,0,$AA3134*EOSB)</f>
        <v/>
      </c>
      <c r="AG3134" s="41">
        <f>$AN3134*$W3134</f>
        <v/>
      </c>
      <c r="AH3134" s="41">
        <f>SUM($AA3134:$AG3134)</f>
        <v/>
      </c>
      <c r="AI3134" s="41">
        <f>12*($AM3134+$AN3134)</f>
        <v/>
      </c>
      <c r="AJ3134" s="41">
        <f>$AM3134*((IncMonth-1)+(13-IncMonth)*(1+$X3134))+12*$AN3134</f>
        <v/>
      </c>
      <c r="AK3134" s="41">
        <f>IF($R3134=1,N($L3134)+N($M3134),0)</f>
        <v/>
      </c>
      <c r="AL3134">
        <f>IF($C3134="","",IF(N($L3134)&lt;=0,"Basic salary missing",IF(ISNA(MATCH($C3134,Departments!$A$5:$A$54,0)),"Department not on Departments sheet",IF(AND($I3134&lt;&gt;"",NOT(ISNUMBER($I3134))),"Date of birth is text, not a date",IF(AND($K3134&lt;&gt;"",NOT(ISNUMBER($K3134))),"Contract end is text, not a date","")))))</f>
        <v/>
      </c>
      <c r="AM3134" s="41">
        <f>IF($R3134=0,0,N($L3134)*(1+$Z3134+BonusMonths/12+IF($Q3134=1,0,EOSB))+N($M3134)+(N($L3134)+SI_Gross*N($M3134))*IF($Q3134=1,SI_O,SI_E))</f>
        <v/>
      </c>
      <c r="AN3134" s="41">
        <f>IF($R3134=0,0,(IF($Q3134=1,MedO,MedE+Ticket)+Training)/12)</f>
        <v/>
      </c>
    </row>
    <row r="3135">
      <c r="I3135" s="35" t="n"/>
      <c r="J3135" s="35" t="n"/>
      <c r="K3135" s="35" t="n"/>
      <c r="L3135" s="36" t="n"/>
      <c r="M3135" s="36" t="n"/>
      <c r="P3135" s="37" t="n"/>
      <c r="Q3135" s="38">
        <f>IF($C3135="",0,IF(OR(LOWER(TRIM($G3135))="omani",LOWER(TRIM($G3135))="oman",LOWER(TRIM($G3135))="om",LOWER(TRIM($G3135))="local"),1,0))</f>
        <v/>
      </c>
      <c r="R3135" s="38">
        <f>IF($C3135="",0,IF(OR(ISNUMBER(SEARCH("resign",$N3135)),ISNUMBER(SEARCH("terminat",$N3135)),ISNUMBER(SEARCH("inactive",$N3135)),ISNUMBER(SEARCH("vacan",$N3135)),ISNUMBER(SEARCH("deceased",$N3135)),ISNUMBER(SEARCH("separated",$N3135))),0,1))</f>
        <v/>
      </c>
      <c r="S3135">
        <f>IF(OR($R3135=0,NOT(ISNUMBER($I3135))),"",IFERROR(DATEDIF($I3135,DATE(FY,1,1),"y"),""))</f>
        <v/>
      </c>
      <c r="T3135">
        <f>IF(OR($R3135=0,NOT(ISNUMBER($J3135))),"",IFERROR(DATEDIF($J3135,DATE(FY,1,1),"y"),0))</f>
        <v/>
      </c>
      <c r="U3135" s="38">
        <f>IF(OR($R3135=0,NOT(ISNUMBER($I3135))),0,IF(YEAR($I3135)+IF($Q3135=1,RetAgeO,RetAgeE)=FY,MONTH($I3135),IF(YEAR($I3135)+IF($Q3135=1,RetAgeO,RetAgeE)&lt;FY,1,0)))</f>
        <v/>
      </c>
      <c r="V3135" s="38">
        <f>IF(OR($R3135=0,NOT(ISNUMBER($K3135))),0,IF(YEAR($K3135)=FY,MONTH($K3135),IF(YEAR($K3135)&lt;FY,1,0)))</f>
        <v/>
      </c>
      <c r="W3135" s="38">
        <f>IF($R3135=0,0,MIN(12,IF(AND(ISNUMBER($O3135),$O3135&gt;=1,$O3135&lt;=12),INT($O3135),12),IF(AND(RetireExit="Yes",$U3135&gt;0),$U3135,12),IF(AND(ContractExit="Yes",$V3135&gt;0),$V3135,12)))</f>
        <v/>
      </c>
      <c r="X3135" s="37">
        <f>IF(ISNUMBER($P3135),$P3135,IncPct)</f>
        <v/>
      </c>
      <c r="Y3135" s="39">
        <f>IF($W3135=0,0,MAX(0,MIN($W3135,IncMonth-1))+MAX(0,$W3135-IncMonth+1)*(1+$X3135))</f>
        <v/>
      </c>
      <c r="Z3135" s="40">
        <f>IF($C3135="",0,IFERROR(INDEX(Departments!$B$5:$B$54,MATCH($C3135,Departments!$A$5:$A$54,0)),0))</f>
        <v/>
      </c>
      <c r="AA3135" s="41">
        <f>N($L3135)*$Y3135</f>
        <v/>
      </c>
      <c r="AB3135" s="41">
        <f>N($M3135)*$Y3135</f>
        <v/>
      </c>
      <c r="AC3135" s="41">
        <f>$AA3135*$Z3135</f>
        <v/>
      </c>
      <c r="AD3135" s="41">
        <f>$AA3135*BonusMonths/12</f>
        <v/>
      </c>
      <c r="AE3135" s="41">
        <f>($AA3135+SI_Gross*$AB3135)*IF($Q3135=1,SI_O,SI_E)</f>
        <v/>
      </c>
      <c r="AF3135" s="41">
        <f>IF($Q3135=1,0,$AA3135*EOSB)</f>
        <v/>
      </c>
      <c r="AG3135" s="41">
        <f>$AN3135*$W3135</f>
        <v/>
      </c>
      <c r="AH3135" s="41">
        <f>SUM($AA3135:$AG3135)</f>
        <v/>
      </c>
      <c r="AI3135" s="41">
        <f>12*($AM3135+$AN3135)</f>
        <v/>
      </c>
      <c r="AJ3135" s="41">
        <f>$AM3135*((IncMonth-1)+(13-IncMonth)*(1+$X3135))+12*$AN3135</f>
        <v/>
      </c>
      <c r="AK3135" s="41">
        <f>IF($R3135=1,N($L3135)+N($M3135),0)</f>
        <v/>
      </c>
      <c r="AL3135">
        <f>IF($C3135="","",IF(N($L3135)&lt;=0,"Basic salary missing",IF(ISNA(MATCH($C3135,Departments!$A$5:$A$54,0)),"Department not on Departments sheet",IF(AND($I3135&lt;&gt;"",NOT(ISNUMBER($I3135))),"Date of birth is text, not a date",IF(AND($K3135&lt;&gt;"",NOT(ISNUMBER($K3135))),"Contract end is text, not a date","")))))</f>
        <v/>
      </c>
      <c r="AM3135" s="41">
        <f>IF($R3135=0,0,N($L3135)*(1+$Z3135+BonusMonths/12+IF($Q3135=1,0,EOSB))+N($M3135)+(N($L3135)+SI_Gross*N($M3135))*IF($Q3135=1,SI_O,SI_E))</f>
        <v/>
      </c>
      <c r="AN3135" s="41">
        <f>IF($R3135=0,0,(IF($Q3135=1,MedO,MedE+Ticket)+Training)/12)</f>
        <v/>
      </c>
    </row>
    <row r="3136">
      <c r="I3136" s="35" t="n"/>
      <c r="J3136" s="35" t="n"/>
      <c r="K3136" s="35" t="n"/>
      <c r="L3136" s="36" t="n"/>
      <c r="M3136" s="36" t="n"/>
      <c r="P3136" s="37" t="n"/>
      <c r="Q3136" s="38">
        <f>IF($C3136="",0,IF(OR(LOWER(TRIM($G3136))="omani",LOWER(TRIM($G3136))="oman",LOWER(TRIM($G3136))="om",LOWER(TRIM($G3136))="local"),1,0))</f>
        <v/>
      </c>
      <c r="R3136" s="38">
        <f>IF($C3136="",0,IF(OR(ISNUMBER(SEARCH("resign",$N3136)),ISNUMBER(SEARCH("terminat",$N3136)),ISNUMBER(SEARCH("inactive",$N3136)),ISNUMBER(SEARCH("vacan",$N3136)),ISNUMBER(SEARCH("deceased",$N3136)),ISNUMBER(SEARCH("separated",$N3136))),0,1))</f>
        <v/>
      </c>
      <c r="S3136">
        <f>IF(OR($R3136=0,NOT(ISNUMBER($I3136))),"",IFERROR(DATEDIF($I3136,DATE(FY,1,1),"y"),""))</f>
        <v/>
      </c>
      <c r="T3136">
        <f>IF(OR($R3136=0,NOT(ISNUMBER($J3136))),"",IFERROR(DATEDIF($J3136,DATE(FY,1,1),"y"),0))</f>
        <v/>
      </c>
      <c r="U3136" s="38">
        <f>IF(OR($R3136=0,NOT(ISNUMBER($I3136))),0,IF(YEAR($I3136)+IF($Q3136=1,RetAgeO,RetAgeE)=FY,MONTH($I3136),IF(YEAR($I3136)+IF($Q3136=1,RetAgeO,RetAgeE)&lt;FY,1,0)))</f>
        <v/>
      </c>
      <c r="V3136" s="38">
        <f>IF(OR($R3136=0,NOT(ISNUMBER($K3136))),0,IF(YEAR($K3136)=FY,MONTH($K3136),IF(YEAR($K3136)&lt;FY,1,0)))</f>
        <v/>
      </c>
      <c r="W3136" s="38">
        <f>IF($R3136=0,0,MIN(12,IF(AND(ISNUMBER($O3136),$O3136&gt;=1,$O3136&lt;=12),INT($O3136),12),IF(AND(RetireExit="Yes",$U3136&gt;0),$U3136,12),IF(AND(ContractExit="Yes",$V3136&gt;0),$V3136,12)))</f>
        <v/>
      </c>
      <c r="X3136" s="37">
        <f>IF(ISNUMBER($P3136),$P3136,IncPct)</f>
        <v/>
      </c>
      <c r="Y3136" s="39">
        <f>IF($W3136=0,0,MAX(0,MIN($W3136,IncMonth-1))+MAX(0,$W3136-IncMonth+1)*(1+$X3136))</f>
        <v/>
      </c>
      <c r="Z3136" s="40">
        <f>IF($C3136="",0,IFERROR(INDEX(Departments!$B$5:$B$54,MATCH($C3136,Departments!$A$5:$A$54,0)),0))</f>
        <v/>
      </c>
      <c r="AA3136" s="41">
        <f>N($L3136)*$Y3136</f>
        <v/>
      </c>
      <c r="AB3136" s="41">
        <f>N($M3136)*$Y3136</f>
        <v/>
      </c>
      <c r="AC3136" s="41">
        <f>$AA3136*$Z3136</f>
        <v/>
      </c>
      <c r="AD3136" s="41">
        <f>$AA3136*BonusMonths/12</f>
        <v/>
      </c>
      <c r="AE3136" s="41">
        <f>($AA3136+SI_Gross*$AB3136)*IF($Q3136=1,SI_O,SI_E)</f>
        <v/>
      </c>
      <c r="AF3136" s="41">
        <f>IF($Q3136=1,0,$AA3136*EOSB)</f>
        <v/>
      </c>
      <c r="AG3136" s="41">
        <f>$AN3136*$W3136</f>
        <v/>
      </c>
      <c r="AH3136" s="41">
        <f>SUM($AA3136:$AG3136)</f>
        <v/>
      </c>
      <c r="AI3136" s="41">
        <f>12*($AM3136+$AN3136)</f>
        <v/>
      </c>
      <c r="AJ3136" s="41">
        <f>$AM3136*((IncMonth-1)+(13-IncMonth)*(1+$X3136))+12*$AN3136</f>
        <v/>
      </c>
      <c r="AK3136" s="41">
        <f>IF($R3136=1,N($L3136)+N($M3136),0)</f>
        <v/>
      </c>
      <c r="AL3136">
        <f>IF($C3136="","",IF(N($L3136)&lt;=0,"Basic salary missing",IF(ISNA(MATCH($C3136,Departments!$A$5:$A$54,0)),"Department not on Departments sheet",IF(AND($I3136&lt;&gt;"",NOT(ISNUMBER($I3136))),"Date of birth is text, not a date",IF(AND($K3136&lt;&gt;"",NOT(ISNUMBER($K3136))),"Contract end is text, not a date","")))))</f>
        <v/>
      </c>
      <c r="AM3136" s="41">
        <f>IF($R3136=0,0,N($L3136)*(1+$Z3136+BonusMonths/12+IF($Q3136=1,0,EOSB))+N($M3136)+(N($L3136)+SI_Gross*N($M3136))*IF($Q3136=1,SI_O,SI_E))</f>
        <v/>
      </c>
      <c r="AN3136" s="41">
        <f>IF($R3136=0,0,(IF($Q3136=1,MedO,MedE+Ticket)+Training)/12)</f>
        <v/>
      </c>
    </row>
    <row r="3137">
      <c r="I3137" s="35" t="n"/>
      <c r="J3137" s="35" t="n"/>
      <c r="K3137" s="35" t="n"/>
      <c r="L3137" s="36" t="n"/>
      <c r="M3137" s="36" t="n"/>
      <c r="P3137" s="37" t="n"/>
      <c r="Q3137" s="38">
        <f>IF($C3137="",0,IF(OR(LOWER(TRIM($G3137))="omani",LOWER(TRIM($G3137))="oman",LOWER(TRIM($G3137))="om",LOWER(TRIM($G3137))="local"),1,0))</f>
        <v/>
      </c>
      <c r="R3137" s="38">
        <f>IF($C3137="",0,IF(OR(ISNUMBER(SEARCH("resign",$N3137)),ISNUMBER(SEARCH("terminat",$N3137)),ISNUMBER(SEARCH("inactive",$N3137)),ISNUMBER(SEARCH("vacan",$N3137)),ISNUMBER(SEARCH("deceased",$N3137)),ISNUMBER(SEARCH("separated",$N3137))),0,1))</f>
        <v/>
      </c>
      <c r="S3137">
        <f>IF(OR($R3137=0,NOT(ISNUMBER($I3137))),"",IFERROR(DATEDIF($I3137,DATE(FY,1,1),"y"),""))</f>
        <v/>
      </c>
      <c r="T3137">
        <f>IF(OR($R3137=0,NOT(ISNUMBER($J3137))),"",IFERROR(DATEDIF($J3137,DATE(FY,1,1),"y"),0))</f>
        <v/>
      </c>
      <c r="U3137" s="38">
        <f>IF(OR($R3137=0,NOT(ISNUMBER($I3137))),0,IF(YEAR($I3137)+IF($Q3137=1,RetAgeO,RetAgeE)=FY,MONTH($I3137),IF(YEAR($I3137)+IF($Q3137=1,RetAgeO,RetAgeE)&lt;FY,1,0)))</f>
        <v/>
      </c>
      <c r="V3137" s="38">
        <f>IF(OR($R3137=0,NOT(ISNUMBER($K3137))),0,IF(YEAR($K3137)=FY,MONTH($K3137),IF(YEAR($K3137)&lt;FY,1,0)))</f>
        <v/>
      </c>
      <c r="W3137" s="38">
        <f>IF($R3137=0,0,MIN(12,IF(AND(ISNUMBER($O3137),$O3137&gt;=1,$O3137&lt;=12),INT($O3137),12),IF(AND(RetireExit="Yes",$U3137&gt;0),$U3137,12),IF(AND(ContractExit="Yes",$V3137&gt;0),$V3137,12)))</f>
        <v/>
      </c>
      <c r="X3137" s="37">
        <f>IF(ISNUMBER($P3137),$P3137,IncPct)</f>
        <v/>
      </c>
      <c r="Y3137" s="39">
        <f>IF($W3137=0,0,MAX(0,MIN($W3137,IncMonth-1))+MAX(0,$W3137-IncMonth+1)*(1+$X3137))</f>
        <v/>
      </c>
      <c r="Z3137" s="40">
        <f>IF($C3137="",0,IFERROR(INDEX(Departments!$B$5:$B$54,MATCH($C3137,Departments!$A$5:$A$54,0)),0))</f>
        <v/>
      </c>
      <c r="AA3137" s="41">
        <f>N($L3137)*$Y3137</f>
        <v/>
      </c>
      <c r="AB3137" s="41">
        <f>N($M3137)*$Y3137</f>
        <v/>
      </c>
      <c r="AC3137" s="41">
        <f>$AA3137*$Z3137</f>
        <v/>
      </c>
      <c r="AD3137" s="41">
        <f>$AA3137*BonusMonths/12</f>
        <v/>
      </c>
      <c r="AE3137" s="41">
        <f>($AA3137+SI_Gross*$AB3137)*IF($Q3137=1,SI_O,SI_E)</f>
        <v/>
      </c>
      <c r="AF3137" s="41">
        <f>IF($Q3137=1,0,$AA3137*EOSB)</f>
        <v/>
      </c>
      <c r="AG3137" s="41">
        <f>$AN3137*$W3137</f>
        <v/>
      </c>
      <c r="AH3137" s="41">
        <f>SUM($AA3137:$AG3137)</f>
        <v/>
      </c>
      <c r="AI3137" s="41">
        <f>12*($AM3137+$AN3137)</f>
        <v/>
      </c>
      <c r="AJ3137" s="41">
        <f>$AM3137*((IncMonth-1)+(13-IncMonth)*(1+$X3137))+12*$AN3137</f>
        <v/>
      </c>
      <c r="AK3137" s="41">
        <f>IF($R3137=1,N($L3137)+N($M3137),0)</f>
        <v/>
      </c>
      <c r="AL3137">
        <f>IF($C3137="","",IF(N($L3137)&lt;=0,"Basic salary missing",IF(ISNA(MATCH($C3137,Departments!$A$5:$A$54,0)),"Department not on Departments sheet",IF(AND($I3137&lt;&gt;"",NOT(ISNUMBER($I3137))),"Date of birth is text, not a date",IF(AND($K3137&lt;&gt;"",NOT(ISNUMBER($K3137))),"Contract end is text, not a date","")))))</f>
        <v/>
      </c>
      <c r="AM3137" s="41">
        <f>IF($R3137=0,0,N($L3137)*(1+$Z3137+BonusMonths/12+IF($Q3137=1,0,EOSB))+N($M3137)+(N($L3137)+SI_Gross*N($M3137))*IF($Q3137=1,SI_O,SI_E))</f>
        <v/>
      </c>
      <c r="AN3137" s="41">
        <f>IF($R3137=0,0,(IF($Q3137=1,MedO,MedE+Ticket)+Training)/12)</f>
        <v/>
      </c>
    </row>
    <row r="3138">
      <c r="I3138" s="35" t="n"/>
      <c r="J3138" s="35" t="n"/>
      <c r="K3138" s="35" t="n"/>
      <c r="L3138" s="36" t="n"/>
      <c r="M3138" s="36" t="n"/>
      <c r="P3138" s="37" t="n"/>
      <c r="Q3138" s="38">
        <f>IF($C3138="",0,IF(OR(LOWER(TRIM($G3138))="omani",LOWER(TRIM($G3138))="oman",LOWER(TRIM($G3138))="om",LOWER(TRIM($G3138))="local"),1,0))</f>
        <v/>
      </c>
      <c r="R3138" s="38">
        <f>IF($C3138="",0,IF(OR(ISNUMBER(SEARCH("resign",$N3138)),ISNUMBER(SEARCH("terminat",$N3138)),ISNUMBER(SEARCH("inactive",$N3138)),ISNUMBER(SEARCH("vacan",$N3138)),ISNUMBER(SEARCH("deceased",$N3138)),ISNUMBER(SEARCH("separated",$N3138))),0,1))</f>
        <v/>
      </c>
      <c r="S3138">
        <f>IF(OR($R3138=0,NOT(ISNUMBER($I3138))),"",IFERROR(DATEDIF($I3138,DATE(FY,1,1),"y"),""))</f>
        <v/>
      </c>
      <c r="T3138">
        <f>IF(OR($R3138=0,NOT(ISNUMBER($J3138))),"",IFERROR(DATEDIF($J3138,DATE(FY,1,1),"y"),0))</f>
        <v/>
      </c>
      <c r="U3138" s="38">
        <f>IF(OR($R3138=0,NOT(ISNUMBER($I3138))),0,IF(YEAR($I3138)+IF($Q3138=1,RetAgeO,RetAgeE)=FY,MONTH($I3138),IF(YEAR($I3138)+IF($Q3138=1,RetAgeO,RetAgeE)&lt;FY,1,0)))</f>
        <v/>
      </c>
      <c r="V3138" s="38">
        <f>IF(OR($R3138=0,NOT(ISNUMBER($K3138))),0,IF(YEAR($K3138)=FY,MONTH($K3138),IF(YEAR($K3138)&lt;FY,1,0)))</f>
        <v/>
      </c>
      <c r="W3138" s="38">
        <f>IF($R3138=0,0,MIN(12,IF(AND(ISNUMBER($O3138),$O3138&gt;=1,$O3138&lt;=12),INT($O3138),12),IF(AND(RetireExit="Yes",$U3138&gt;0),$U3138,12),IF(AND(ContractExit="Yes",$V3138&gt;0),$V3138,12)))</f>
        <v/>
      </c>
      <c r="X3138" s="37">
        <f>IF(ISNUMBER($P3138),$P3138,IncPct)</f>
        <v/>
      </c>
      <c r="Y3138" s="39">
        <f>IF($W3138=0,0,MAX(0,MIN($W3138,IncMonth-1))+MAX(0,$W3138-IncMonth+1)*(1+$X3138))</f>
        <v/>
      </c>
      <c r="Z3138" s="40">
        <f>IF($C3138="",0,IFERROR(INDEX(Departments!$B$5:$B$54,MATCH($C3138,Departments!$A$5:$A$54,0)),0))</f>
        <v/>
      </c>
      <c r="AA3138" s="41">
        <f>N($L3138)*$Y3138</f>
        <v/>
      </c>
      <c r="AB3138" s="41">
        <f>N($M3138)*$Y3138</f>
        <v/>
      </c>
      <c r="AC3138" s="41">
        <f>$AA3138*$Z3138</f>
        <v/>
      </c>
      <c r="AD3138" s="41">
        <f>$AA3138*BonusMonths/12</f>
        <v/>
      </c>
      <c r="AE3138" s="41">
        <f>($AA3138+SI_Gross*$AB3138)*IF($Q3138=1,SI_O,SI_E)</f>
        <v/>
      </c>
      <c r="AF3138" s="41">
        <f>IF($Q3138=1,0,$AA3138*EOSB)</f>
        <v/>
      </c>
      <c r="AG3138" s="41">
        <f>$AN3138*$W3138</f>
        <v/>
      </c>
      <c r="AH3138" s="41">
        <f>SUM($AA3138:$AG3138)</f>
        <v/>
      </c>
      <c r="AI3138" s="41">
        <f>12*($AM3138+$AN3138)</f>
        <v/>
      </c>
      <c r="AJ3138" s="41">
        <f>$AM3138*((IncMonth-1)+(13-IncMonth)*(1+$X3138))+12*$AN3138</f>
        <v/>
      </c>
      <c r="AK3138" s="41">
        <f>IF($R3138=1,N($L3138)+N($M3138),0)</f>
        <v/>
      </c>
      <c r="AL3138">
        <f>IF($C3138="","",IF(N($L3138)&lt;=0,"Basic salary missing",IF(ISNA(MATCH($C3138,Departments!$A$5:$A$54,0)),"Department not on Departments sheet",IF(AND($I3138&lt;&gt;"",NOT(ISNUMBER($I3138))),"Date of birth is text, not a date",IF(AND($K3138&lt;&gt;"",NOT(ISNUMBER($K3138))),"Contract end is text, not a date","")))))</f>
        <v/>
      </c>
      <c r="AM3138" s="41">
        <f>IF($R3138=0,0,N($L3138)*(1+$Z3138+BonusMonths/12+IF($Q3138=1,0,EOSB))+N($M3138)+(N($L3138)+SI_Gross*N($M3138))*IF($Q3138=1,SI_O,SI_E))</f>
        <v/>
      </c>
      <c r="AN3138" s="41">
        <f>IF($R3138=0,0,(IF($Q3138=1,MedO,MedE+Ticket)+Training)/12)</f>
        <v/>
      </c>
    </row>
    <row r="3139">
      <c r="I3139" s="35" t="n"/>
      <c r="J3139" s="35" t="n"/>
      <c r="K3139" s="35" t="n"/>
      <c r="L3139" s="36" t="n"/>
      <c r="M3139" s="36" t="n"/>
      <c r="P3139" s="37" t="n"/>
      <c r="Q3139" s="38">
        <f>IF($C3139="",0,IF(OR(LOWER(TRIM($G3139))="omani",LOWER(TRIM($G3139))="oman",LOWER(TRIM($G3139))="om",LOWER(TRIM($G3139))="local"),1,0))</f>
        <v/>
      </c>
      <c r="R3139" s="38">
        <f>IF($C3139="",0,IF(OR(ISNUMBER(SEARCH("resign",$N3139)),ISNUMBER(SEARCH("terminat",$N3139)),ISNUMBER(SEARCH("inactive",$N3139)),ISNUMBER(SEARCH("vacan",$N3139)),ISNUMBER(SEARCH("deceased",$N3139)),ISNUMBER(SEARCH("separated",$N3139))),0,1))</f>
        <v/>
      </c>
      <c r="S3139">
        <f>IF(OR($R3139=0,NOT(ISNUMBER($I3139))),"",IFERROR(DATEDIF($I3139,DATE(FY,1,1),"y"),""))</f>
        <v/>
      </c>
      <c r="T3139">
        <f>IF(OR($R3139=0,NOT(ISNUMBER($J3139))),"",IFERROR(DATEDIF($J3139,DATE(FY,1,1),"y"),0))</f>
        <v/>
      </c>
      <c r="U3139" s="38">
        <f>IF(OR($R3139=0,NOT(ISNUMBER($I3139))),0,IF(YEAR($I3139)+IF($Q3139=1,RetAgeO,RetAgeE)=FY,MONTH($I3139),IF(YEAR($I3139)+IF($Q3139=1,RetAgeO,RetAgeE)&lt;FY,1,0)))</f>
        <v/>
      </c>
      <c r="V3139" s="38">
        <f>IF(OR($R3139=0,NOT(ISNUMBER($K3139))),0,IF(YEAR($K3139)=FY,MONTH($K3139),IF(YEAR($K3139)&lt;FY,1,0)))</f>
        <v/>
      </c>
      <c r="W3139" s="38">
        <f>IF($R3139=0,0,MIN(12,IF(AND(ISNUMBER($O3139),$O3139&gt;=1,$O3139&lt;=12),INT($O3139),12),IF(AND(RetireExit="Yes",$U3139&gt;0),$U3139,12),IF(AND(ContractExit="Yes",$V3139&gt;0),$V3139,12)))</f>
        <v/>
      </c>
      <c r="X3139" s="37">
        <f>IF(ISNUMBER($P3139),$P3139,IncPct)</f>
        <v/>
      </c>
      <c r="Y3139" s="39">
        <f>IF($W3139=0,0,MAX(0,MIN($W3139,IncMonth-1))+MAX(0,$W3139-IncMonth+1)*(1+$X3139))</f>
        <v/>
      </c>
      <c r="Z3139" s="40">
        <f>IF($C3139="",0,IFERROR(INDEX(Departments!$B$5:$B$54,MATCH($C3139,Departments!$A$5:$A$54,0)),0))</f>
        <v/>
      </c>
      <c r="AA3139" s="41">
        <f>N($L3139)*$Y3139</f>
        <v/>
      </c>
      <c r="AB3139" s="41">
        <f>N($M3139)*$Y3139</f>
        <v/>
      </c>
      <c r="AC3139" s="41">
        <f>$AA3139*$Z3139</f>
        <v/>
      </c>
      <c r="AD3139" s="41">
        <f>$AA3139*BonusMonths/12</f>
        <v/>
      </c>
      <c r="AE3139" s="41">
        <f>($AA3139+SI_Gross*$AB3139)*IF($Q3139=1,SI_O,SI_E)</f>
        <v/>
      </c>
      <c r="AF3139" s="41">
        <f>IF($Q3139=1,0,$AA3139*EOSB)</f>
        <v/>
      </c>
      <c r="AG3139" s="41">
        <f>$AN3139*$W3139</f>
        <v/>
      </c>
      <c r="AH3139" s="41">
        <f>SUM($AA3139:$AG3139)</f>
        <v/>
      </c>
      <c r="AI3139" s="41">
        <f>12*($AM3139+$AN3139)</f>
        <v/>
      </c>
      <c r="AJ3139" s="41">
        <f>$AM3139*((IncMonth-1)+(13-IncMonth)*(1+$X3139))+12*$AN3139</f>
        <v/>
      </c>
      <c r="AK3139" s="41">
        <f>IF($R3139=1,N($L3139)+N($M3139),0)</f>
        <v/>
      </c>
      <c r="AL3139">
        <f>IF($C3139="","",IF(N($L3139)&lt;=0,"Basic salary missing",IF(ISNA(MATCH($C3139,Departments!$A$5:$A$54,0)),"Department not on Departments sheet",IF(AND($I3139&lt;&gt;"",NOT(ISNUMBER($I3139))),"Date of birth is text, not a date",IF(AND($K3139&lt;&gt;"",NOT(ISNUMBER($K3139))),"Contract end is text, not a date","")))))</f>
        <v/>
      </c>
      <c r="AM3139" s="41">
        <f>IF($R3139=0,0,N($L3139)*(1+$Z3139+BonusMonths/12+IF($Q3139=1,0,EOSB))+N($M3139)+(N($L3139)+SI_Gross*N($M3139))*IF($Q3139=1,SI_O,SI_E))</f>
        <v/>
      </c>
      <c r="AN3139" s="41">
        <f>IF($R3139=0,0,(IF($Q3139=1,MedO,MedE+Ticket)+Training)/12)</f>
        <v/>
      </c>
    </row>
    <row r="3140">
      <c r="I3140" s="35" t="n"/>
      <c r="J3140" s="35" t="n"/>
      <c r="K3140" s="35" t="n"/>
      <c r="L3140" s="36" t="n"/>
      <c r="M3140" s="36" t="n"/>
      <c r="P3140" s="37" t="n"/>
      <c r="Q3140" s="38">
        <f>IF($C3140="",0,IF(OR(LOWER(TRIM($G3140))="omani",LOWER(TRIM($G3140))="oman",LOWER(TRIM($G3140))="om",LOWER(TRIM($G3140))="local"),1,0))</f>
        <v/>
      </c>
      <c r="R3140" s="38">
        <f>IF($C3140="",0,IF(OR(ISNUMBER(SEARCH("resign",$N3140)),ISNUMBER(SEARCH("terminat",$N3140)),ISNUMBER(SEARCH("inactive",$N3140)),ISNUMBER(SEARCH("vacan",$N3140)),ISNUMBER(SEARCH("deceased",$N3140)),ISNUMBER(SEARCH("separated",$N3140))),0,1))</f>
        <v/>
      </c>
      <c r="S3140">
        <f>IF(OR($R3140=0,NOT(ISNUMBER($I3140))),"",IFERROR(DATEDIF($I3140,DATE(FY,1,1),"y"),""))</f>
        <v/>
      </c>
      <c r="T3140">
        <f>IF(OR($R3140=0,NOT(ISNUMBER($J3140))),"",IFERROR(DATEDIF($J3140,DATE(FY,1,1),"y"),0))</f>
        <v/>
      </c>
      <c r="U3140" s="38">
        <f>IF(OR($R3140=0,NOT(ISNUMBER($I3140))),0,IF(YEAR($I3140)+IF($Q3140=1,RetAgeO,RetAgeE)=FY,MONTH($I3140),IF(YEAR($I3140)+IF($Q3140=1,RetAgeO,RetAgeE)&lt;FY,1,0)))</f>
        <v/>
      </c>
      <c r="V3140" s="38">
        <f>IF(OR($R3140=0,NOT(ISNUMBER($K3140))),0,IF(YEAR($K3140)=FY,MONTH($K3140),IF(YEAR($K3140)&lt;FY,1,0)))</f>
        <v/>
      </c>
      <c r="W3140" s="38">
        <f>IF($R3140=0,0,MIN(12,IF(AND(ISNUMBER($O3140),$O3140&gt;=1,$O3140&lt;=12),INT($O3140),12),IF(AND(RetireExit="Yes",$U3140&gt;0),$U3140,12),IF(AND(ContractExit="Yes",$V3140&gt;0),$V3140,12)))</f>
        <v/>
      </c>
      <c r="X3140" s="37">
        <f>IF(ISNUMBER($P3140),$P3140,IncPct)</f>
        <v/>
      </c>
      <c r="Y3140" s="39">
        <f>IF($W3140=0,0,MAX(0,MIN($W3140,IncMonth-1))+MAX(0,$W3140-IncMonth+1)*(1+$X3140))</f>
        <v/>
      </c>
      <c r="Z3140" s="40">
        <f>IF($C3140="",0,IFERROR(INDEX(Departments!$B$5:$B$54,MATCH($C3140,Departments!$A$5:$A$54,0)),0))</f>
        <v/>
      </c>
      <c r="AA3140" s="41">
        <f>N($L3140)*$Y3140</f>
        <v/>
      </c>
      <c r="AB3140" s="41">
        <f>N($M3140)*$Y3140</f>
        <v/>
      </c>
      <c r="AC3140" s="41">
        <f>$AA3140*$Z3140</f>
        <v/>
      </c>
      <c r="AD3140" s="41">
        <f>$AA3140*BonusMonths/12</f>
        <v/>
      </c>
      <c r="AE3140" s="41">
        <f>($AA3140+SI_Gross*$AB3140)*IF($Q3140=1,SI_O,SI_E)</f>
        <v/>
      </c>
      <c r="AF3140" s="41">
        <f>IF($Q3140=1,0,$AA3140*EOSB)</f>
        <v/>
      </c>
      <c r="AG3140" s="41">
        <f>$AN3140*$W3140</f>
        <v/>
      </c>
      <c r="AH3140" s="41">
        <f>SUM($AA3140:$AG3140)</f>
        <v/>
      </c>
      <c r="AI3140" s="41">
        <f>12*($AM3140+$AN3140)</f>
        <v/>
      </c>
      <c r="AJ3140" s="41">
        <f>$AM3140*((IncMonth-1)+(13-IncMonth)*(1+$X3140))+12*$AN3140</f>
        <v/>
      </c>
      <c r="AK3140" s="41">
        <f>IF($R3140=1,N($L3140)+N($M3140),0)</f>
        <v/>
      </c>
      <c r="AL3140">
        <f>IF($C3140="","",IF(N($L3140)&lt;=0,"Basic salary missing",IF(ISNA(MATCH($C3140,Departments!$A$5:$A$54,0)),"Department not on Departments sheet",IF(AND($I3140&lt;&gt;"",NOT(ISNUMBER($I3140))),"Date of birth is text, not a date",IF(AND($K3140&lt;&gt;"",NOT(ISNUMBER($K3140))),"Contract end is text, not a date","")))))</f>
        <v/>
      </c>
      <c r="AM3140" s="41">
        <f>IF($R3140=0,0,N($L3140)*(1+$Z3140+BonusMonths/12+IF($Q3140=1,0,EOSB))+N($M3140)+(N($L3140)+SI_Gross*N($M3140))*IF($Q3140=1,SI_O,SI_E))</f>
        <v/>
      </c>
      <c r="AN3140" s="41">
        <f>IF($R3140=0,0,(IF($Q3140=1,MedO,MedE+Ticket)+Training)/12)</f>
        <v/>
      </c>
    </row>
    <row r="3141">
      <c r="I3141" s="35" t="n"/>
      <c r="J3141" s="35" t="n"/>
      <c r="K3141" s="35" t="n"/>
      <c r="L3141" s="36" t="n"/>
      <c r="M3141" s="36" t="n"/>
      <c r="P3141" s="37" t="n"/>
      <c r="Q3141" s="38">
        <f>IF($C3141="",0,IF(OR(LOWER(TRIM($G3141))="omani",LOWER(TRIM($G3141))="oman",LOWER(TRIM($G3141))="om",LOWER(TRIM($G3141))="local"),1,0))</f>
        <v/>
      </c>
      <c r="R3141" s="38">
        <f>IF($C3141="",0,IF(OR(ISNUMBER(SEARCH("resign",$N3141)),ISNUMBER(SEARCH("terminat",$N3141)),ISNUMBER(SEARCH("inactive",$N3141)),ISNUMBER(SEARCH("vacan",$N3141)),ISNUMBER(SEARCH("deceased",$N3141)),ISNUMBER(SEARCH("separated",$N3141))),0,1))</f>
        <v/>
      </c>
      <c r="S3141">
        <f>IF(OR($R3141=0,NOT(ISNUMBER($I3141))),"",IFERROR(DATEDIF($I3141,DATE(FY,1,1),"y"),""))</f>
        <v/>
      </c>
      <c r="T3141">
        <f>IF(OR($R3141=0,NOT(ISNUMBER($J3141))),"",IFERROR(DATEDIF($J3141,DATE(FY,1,1),"y"),0))</f>
        <v/>
      </c>
      <c r="U3141" s="38">
        <f>IF(OR($R3141=0,NOT(ISNUMBER($I3141))),0,IF(YEAR($I3141)+IF($Q3141=1,RetAgeO,RetAgeE)=FY,MONTH($I3141),IF(YEAR($I3141)+IF($Q3141=1,RetAgeO,RetAgeE)&lt;FY,1,0)))</f>
        <v/>
      </c>
      <c r="V3141" s="38">
        <f>IF(OR($R3141=0,NOT(ISNUMBER($K3141))),0,IF(YEAR($K3141)=FY,MONTH($K3141),IF(YEAR($K3141)&lt;FY,1,0)))</f>
        <v/>
      </c>
      <c r="W3141" s="38">
        <f>IF($R3141=0,0,MIN(12,IF(AND(ISNUMBER($O3141),$O3141&gt;=1,$O3141&lt;=12),INT($O3141),12),IF(AND(RetireExit="Yes",$U3141&gt;0),$U3141,12),IF(AND(ContractExit="Yes",$V3141&gt;0),$V3141,12)))</f>
        <v/>
      </c>
      <c r="X3141" s="37">
        <f>IF(ISNUMBER($P3141),$P3141,IncPct)</f>
        <v/>
      </c>
      <c r="Y3141" s="39">
        <f>IF($W3141=0,0,MAX(0,MIN($W3141,IncMonth-1))+MAX(0,$W3141-IncMonth+1)*(1+$X3141))</f>
        <v/>
      </c>
      <c r="Z3141" s="40">
        <f>IF($C3141="",0,IFERROR(INDEX(Departments!$B$5:$B$54,MATCH($C3141,Departments!$A$5:$A$54,0)),0))</f>
        <v/>
      </c>
      <c r="AA3141" s="41">
        <f>N($L3141)*$Y3141</f>
        <v/>
      </c>
      <c r="AB3141" s="41">
        <f>N($M3141)*$Y3141</f>
        <v/>
      </c>
      <c r="AC3141" s="41">
        <f>$AA3141*$Z3141</f>
        <v/>
      </c>
      <c r="AD3141" s="41">
        <f>$AA3141*BonusMonths/12</f>
        <v/>
      </c>
      <c r="AE3141" s="41">
        <f>($AA3141+SI_Gross*$AB3141)*IF($Q3141=1,SI_O,SI_E)</f>
        <v/>
      </c>
      <c r="AF3141" s="41">
        <f>IF($Q3141=1,0,$AA3141*EOSB)</f>
        <v/>
      </c>
      <c r="AG3141" s="41">
        <f>$AN3141*$W3141</f>
        <v/>
      </c>
      <c r="AH3141" s="41">
        <f>SUM($AA3141:$AG3141)</f>
        <v/>
      </c>
      <c r="AI3141" s="41">
        <f>12*($AM3141+$AN3141)</f>
        <v/>
      </c>
      <c r="AJ3141" s="41">
        <f>$AM3141*((IncMonth-1)+(13-IncMonth)*(1+$X3141))+12*$AN3141</f>
        <v/>
      </c>
      <c r="AK3141" s="41">
        <f>IF($R3141=1,N($L3141)+N($M3141),0)</f>
        <v/>
      </c>
      <c r="AL3141">
        <f>IF($C3141="","",IF(N($L3141)&lt;=0,"Basic salary missing",IF(ISNA(MATCH($C3141,Departments!$A$5:$A$54,0)),"Department not on Departments sheet",IF(AND($I3141&lt;&gt;"",NOT(ISNUMBER($I3141))),"Date of birth is text, not a date",IF(AND($K3141&lt;&gt;"",NOT(ISNUMBER($K3141))),"Contract end is text, not a date","")))))</f>
        <v/>
      </c>
      <c r="AM3141" s="41">
        <f>IF($R3141=0,0,N($L3141)*(1+$Z3141+BonusMonths/12+IF($Q3141=1,0,EOSB))+N($M3141)+(N($L3141)+SI_Gross*N($M3141))*IF($Q3141=1,SI_O,SI_E))</f>
        <v/>
      </c>
      <c r="AN3141" s="41">
        <f>IF($R3141=0,0,(IF($Q3141=1,MedO,MedE+Ticket)+Training)/12)</f>
        <v/>
      </c>
    </row>
    <row r="3142">
      <c r="I3142" s="35" t="n"/>
      <c r="J3142" s="35" t="n"/>
      <c r="K3142" s="35" t="n"/>
      <c r="L3142" s="36" t="n"/>
      <c r="M3142" s="36" t="n"/>
      <c r="P3142" s="37" t="n"/>
      <c r="Q3142" s="38">
        <f>IF($C3142="",0,IF(OR(LOWER(TRIM($G3142))="omani",LOWER(TRIM($G3142))="oman",LOWER(TRIM($G3142))="om",LOWER(TRIM($G3142))="local"),1,0))</f>
        <v/>
      </c>
      <c r="R3142" s="38">
        <f>IF($C3142="",0,IF(OR(ISNUMBER(SEARCH("resign",$N3142)),ISNUMBER(SEARCH("terminat",$N3142)),ISNUMBER(SEARCH("inactive",$N3142)),ISNUMBER(SEARCH("vacan",$N3142)),ISNUMBER(SEARCH("deceased",$N3142)),ISNUMBER(SEARCH("separated",$N3142))),0,1))</f>
        <v/>
      </c>
      <c r="S3142">
        <f>IF(OR($R3142=0,NOT(ISNUMBER($I3142))),"",IFERROR(DATEDIF($I3142,DATE(FY,1,1),"y"),""))</f>
        <v/>
      </c>
      <c r="T3142">
        <f>IF(OR($R3142=0,NOT(ISNUMBER($J3142))),"",IFERROR(DATEDIF($J3142,DATE(FY,1,1),"y"),0))</f>
        <v/>
      </c>
      <c r="U3142" s="38">
        <f>IF(OR($R3142=0,NOT(ISNUMBER($I3142))),0,IF(YEAR($I3142)+IF($Q3142=1,RetAgeO,RetAgeE)=FY,MONTH($I3142),IF(YEAR($I3142)+IF($Q3142=1,RetAgeO,RetAgeE)&lt;FY,1,0)))</f>
        <v/>
      </c>
      <c r="V3142" s="38">
        <f>IF(OR($R3142=0,NOT(ISNUMBER($K3142))),0,IF(YEAR($K3142)=FY,MONTH($K3142),IF(YEAR($K3142)&lt;FY,1,0)))</f>
        <v/>
      </c>
      <c r="W3142" s="38">
        <f>IF($R3142=0,0,MIN(12,IF(AND(ISNUMBER($O3142),$O3142&gt;=1,$O3142&lt;=12),INT($O3142),12),IF(AND(RetireExit="Yes",$U3142&gt;0),$U3142,12),IF(AND(ContractExit="Yes",$V3142&gt;0),$V3142,12)))</f>
        <v/>
      </c>
      <c r="X3142" s="37">
        <f>IF(ISNUMBER($P3142),$P3142,IncPct)</f>
        <v/>
      </c>
      <c r="Y3142" s="39">
        <f>IF($W3142=0,0,MAX(0,MIN($W3142,IncMonth-1))+MAX(0,$W3142-IncMonth+1)*(1+$X3142))</f>
        <v/>
      </c>
      <c r="Z3142" s="40">
        <f>IF($C3142="",0,IFERROR(INDEX(Departments!$B$5:$B$54,MATCH($C3142,Departments!$A$5:$A$54,0)),0))</f>
        <v/>
      </c>
      <c r="AA3142" s="41">
        <f>N($L3142)*$Y3142</f>
        <v/>
      </c>
      <c r="AB3142" s="41">
        <f>N($M3142)*$Y3142</f>
        <v/>
      </c>
      <c r="AC3142" s="41">
        <f>$AA3142*$Z3142</f>
        <v/>
      </c>
      <c r="AD3142" s="41">
        <f>$AA3142*BonusMonths/12</f>
        <v/>
      </c>
      <c r="AE3142" s="41">
        <f>($AA3142+SI_Gross*$AB3142)*IF($Q3142=1,SI_O,SI_E)</f>
        <v/>
      </c>
      <c r="AF3142" s="41">
        <f>IF($Q3142=1,0,$AA3142*EOSB)</f>
        <v/>
      </c>
      <c r="AG3142" s="41">
        <f>$AN3142*$W3142</f>
        <v/>
      </c>
      <c r="AH3142" s="41">
        <f>SUM($AA3142:$AG3142)</f>
        <v/>
      </c>
      <c r="AI3142" s="41">
        <f>12*($AM3142+$AN3142)</f>
        <v/>
      </c>
      <c r="AJ3142" s="41">
        <f>$AM3142*((IncMonth-1)+(13-IncMonth)*(1+$X3142))+12*$AN3142</f>
        <v/>
      </c>
      <c r="AK3142" s="41">
        <f>IF($R3142=1,N($L3142)+N($M3142),0)</f>
        <v/>
      </c>
      <c r="AL3142">
        <f>IF($C3142="","",IF(N($L3142)&lt;=0,"Basic salary missing",IF(ISNA(MATCH($C3142,Departments!$A$5:$A$54,0)),"Department not on Departments sheet",IF(AND($I3142&lt;&gt;"",NOT(ISNUMBER($I3142))),"Date of birth is text, not a date",IF(AND($K3142&lt;&gt;"",NOT(ISNUMBER($K3142))),"Contract end is text, not a date","")))))</f>
        <v/>
      </c>
      <c r="AM3142" s="41">
        <f>IF($R3142=0,0,N($L3142)*(1+$Z3142+BonusMonths/12+IF($Q3142=1,0,EOSB))+N($M3142)+(N($L3142)+SI_Gross*N($M3142))*IF($Q3142=1,SI_O,SI_E))</f>
        <v/>
      </c>
      <c r="AN3142" s="41">
        <f>IF($R3142=0,0,(IF($Q3142=1,MedO,MedE+Ticket)+Training)/12)</f>
        <v/>
      </c>
    </row>
    <row r="3143">
      <c r="I3143" s="35" t="n"/>
      <c r="J3143" s="35" t="n"/>
      <c r="K3143" s="35" t="n"/>
      <c r="L3143" s="36" t="n"/>
      <c r="M3143" s="36" t="n"/>
      <c r="P3143" s="37" t="n"/>
      <c r="Q3143" s="38">
        <f>IF($C3143="",0,IF(OR(LOWER(TRIM($G3143))="omani",LOWER(TRIM($G3143))="oman",LOWER(TRIM($G3143))="om",LOWER(TRIM($G3143))="local"),1,0))</f>
        <v/>
      </c>
      <c r="R3143" s="38">
        <f>IF($C3143="",0,IF(OR(ISNUMBER(SEARCH("resign",$N3143)),ISNUMBER(SEARCH("terminat",$N3143)),ISNUMBER(SEARCH("inactive",$N3143)),ISNUMBER(SEARCH("vacan",$N3143)),ISNUMBER(SEARCH("deceased",$N3143)),ISNUMBER(SEARCH("separated",$N3143))),0,1))</f>
        <v/>
      </c>
      <c r="S3143">
        <f>IF(OR($R3143=0,NOT(ISNUMBER($I3143))),"",IFERROR(DATEDIF($I3143,DATE(FY,1,1),"y"),""))</f>
        <v/>
      </c>
      <c r="T3143">
        <f>IF(OR($R3143=0,NOT(ISNUMBER($J3143))),"",IFERROR(DATEDIF($J3143,DATE(FY,1,1),"y"),0))</f>
        <v/>
      </c>
      <c r="U3143" s="38">
        <f>IF(OR($R3143=0,NOT(ISNUMBER($I3143))),0,IF(YEAR($I3143)+IF($Q3143=1,RetAgeO,RetAgeE)=FY,MONTH($I3143),IF(YEAR($I3143)+IF($Q3143=1,RetAgeO,RetAgeE)&lt;FY,1,0)))</f>
        <v/>
      </c>
      <c r="V3143" s="38">
        <f>IF(OR($R3143=0,NOT(ISNUMBER($K3143))),0,IF(YEAR($K3143)=FY,MONTH($K3143),IF(YEAR($K3143)&lt;FY,1,0)))</f>
        <v/>
      </c>
      <c r="W3143" s="38">
        <f>IF($R3143=0,0,MIN(12,IF(AND(ISNUMBER($O3143),$O3143&gt;=1,$O3143&lt;=12),INT($O3143),12),IF(AND(RetireExit="Yes",$U3143&gt;0),$U3143,12),IF(AND(ContractExit="Yes",$V3143&gt;0),$V3143,12)))</f>
        <v/>
      </c>
      <c r="X3143" s="37">
        <f>IF(ISNUMBER($P3143),$P3143,IncPct)</f>
        <v/>
      </c>
      <c r="Y3143" s="39">
        <f>IF($W3143=0,0,MAX(0,MIN($W3143,IncMonth-1))+MAX(0,$W3143-IncMonth+1)*(1+$X3143))</f>
        <v/>
      </c>
      <c r="Z3143" s="40">
        <f>IF($C3143="",0,IFERROR(INDEX(Departments!$B$5:$B$54,MATCH($C3143,Departments!$A$5:$A$54,0)),0))</f>
        <v/>
      </c>
      <c r="AA3143" s="41">
        <f>N($L3143)*$Y3143</f>
        <v/>
      </c>
      <c r="AB3143" s="41">
        <f>N($M3143)*$Y3143</f>
        <v/>
      </c>
      <c r="AC3143" s="41">
        <f>$AA3143*$Z3143</f>
        <v/>
      </c>
      <c r="AD3143" s="41">
        <f>$AA3143*BonusMonths/12</f>
        <v/>
      </c>
      <c r="AE3143" s="41">
        <f>($AA3143+SI_Gross*$AB3143)*IF($Q3143=1,SI_O,SI_E)</f>
        <v/>
      </c>
      <c r="AF3143" s="41">
        <f>IF($Q3143=1,0,$AA3143*EOSB)</f>
        <v/>
      </c>
      <c r="AG3143" s="41">
        <f>$AN3143*$W3143</f>
        <v/>
      </c>
      <c r="AH3143" s="41">
        <f>SUM($AA3143:$AG3143)</f>
        <v/>
      </c>
      <c r="AI3143" s="41">
        <f>12*($AM3143+$AN3143)</f>
        <v/>
      </c>
      <c r="AJ3143" s="41">
        <f>$AM3143*((IncMonth-1)+(13-IncMonth)*(1+$X3143))+12*$AN3143</f>
        <v/>
      </c>
      <c r="AK3143" s="41">
        <f>IF($R3143=1,N($L3143)+N($M3143),0)</f>
        <v/>
      </c>
      <c r="AL3143">
        <f>IF($C3143="","",IF(N($L3143)&lt;=0,"Basic salary missing",IF(ISNA(MATCH($C3143,Departments!$A$5:$A$54,0)),"Department not on Departments sheet",IF(AND($I3143&lt;&gt;"",NOT(ISNUMBER($I3143))),"Date of birth is text, not a date",IF(AND($K3143&lt;&gt;"",NOT(ISNUMBER($K3143))),"Contract end is text, not a date","")))))</f>
        <v/>
      </c>
      <c r="AM3143" s="41">
        <f>IF($R3143=0,0,N($L3143)*(1+$Z3143+BonusMonths/12+IF($Q3143=1,0,EOSB))+N($M3143)+(N($L3143)+SI_Gross*N($M3143))*IF($Q3143=1,SI_O,SI_E))</f>
        <v/>
      </c>
      <c r="AN3143" s="41">
        <f>IF($R3143=0,0,(IF($Q3143=1,MedO,MedE+Ticket)+Training)/12)</f>
        <v/>
      </c>
    </row>
    <row r="3144">
      <c r="I3144" s="35" t="n"/>
      <c r="J3144" s="35" t="n"/>
      <c r="K3144" s="35" t="n"/>
      <c r="L3144" s="36" t="n"/>
      <c r="M3144" s="36" t="n"/>
      <c r="P3144" s="37" t="n"/>
      <c r="Q3144" s="38">
        <f>IF($C3144="",0,IF(OR(LOWER(TRIM($G3144))="omani",LOWER(TRIM($G3144))="oman",LOWER(TRIM($G3144))="om",LOWER(TRIM($G3144))="local"),1,0))</f>
        <v/>
      </c>
      <c r="R3144" s="38">
        <f>IF($C3144="",0,IF(OR(ISNUMBER(SEARCH("resign",$N3144)),ISNUMBER(SEARCH("terminat",$N3144)),ISNUMBER(SEARCH("inactive",$N3144)),ISNUMBER(SEARCH("vacan",$N3144)),ISNUMBER(SEARCH("deceased",$N3144)),ISNUMBER(SEARCH("separated",$N3144))),0,1))</f>
        <v/>
      </c>
      <c r="S3144">
        <f>IF(OR($R3144=0,NOT(ISNUMBER($I3144))),"",IFERROR(DATEDIF($I3144,DATE(FY,1,1),"y"),""))</f>
        <v/>
      </c>
      <c r="T3144">
        <f>IF(OR($R3144=0,NOT(ISNUMBER($J3144))),"",IFERROR(DATEDIF($J3144,DATE(FY,1,1),"y"),0))</f>
        <v/>
      </c>
      <c r="U3144" s="38">
        <f>IF(OR($R3144=0,NOT(ISNUMBER($I3144))),0,IF(YEAR($I3144)+IF($Q3144=1,RetAgeO,RetAgeE)=FY,MONTH($I3144),IF(YEAR($I3144)+IF($Q3144=1,RetAgeO,RetAgeE)&lt;FY,1,0)))</f>
        <v/>
      </c>
      <c r="V3144" s="38">
        <f>IF(OR($R3144=0,NOT(ISNUMBER($K3144))),0,IF(YEAR($K3144)=FY,MONTH($K3144),IF(YEAR($K3144)&lt;FY,1,0)))</f>
        <v/>
      </c>
      <c r="W3144" s="38">
        <f>IF($R3144=0,0,MIN(12,IF(AND(ISNUMBER($O3144),$O3144&gt;=1,$O3144&lt;=12),INT($O3144),12),IF(AND(RetireExit="Yes",$U3144&gt;0),$U3144,12),IF(AND(ContractExit="Yes",$V3144&gt;0),$V3144,12)))</f>
        <v/>
      </c>
      <c r="X3144" s="37">
        <f>IF(ISNUMBER($P3144),$P3144,IncPct)</f>
        <v/>
      </c>
      <c r="Y3144" s="39">
        <f>IF($W3144=0,0,MAX(0,MIN($W3144,IncMonth-1))+MAX(0,$W3144-IncMonth+1)*(1+$X3144))</f>
        <v/>
      </c>
      <c r="Z3144" s="40">
        <f>IF($C3144="",0,IFERROR(INDEX(Departments!$B$5:$B$54,MATCH($C3144,Departments!$A$5:$A$54,0)),0))</f>
        <v/>
      </c>
      <c r="AA3144" s="41">
        <f>N($L3144)*$Y3144</f>
        <v/>
      </c>
      <c r="AB3144" s="41">
        <f>N($M3144)*$Y3144</f>
        <v/>
      </c>
      <c r="AC3144" s="41">
        <f>$AA3144*$Z3144</f>
        <v/>
      </c>
      <c r="AD3144" s="41">
        <f>$AA3144*BonusMonths/12</f>
        <v/>
      </c>
      <c r="AE3144" s="41">
        <f>($AA3144+SI_Gross*$AB3144)*IF($Q3144=1,SI_O,SI_E)</f>
        <v/>
      </c>
      <c r="AF3144" s="41">
        <f>IF($Q3144=1,0,$AA3144*EOSB)</f>
        <v/>
      </c>
      <c r="AG3144" s="41">
        <f>$AN3144*$W3144</f>
        <v/>
      </c>
      <c r="AH3144" s="41">
        <f>SUM($AA3144:$AG3144)</f>
        <v/>
      </c>
      <c r="AI3144" s="41">
        <f>12*($AM3144+$AN3144)</f>
        <v/>
      </c>
      <c r="AJ3144" s="41">
        <f>$AM3144*((IncMonth-1)+(13-IncMonth)*(1+$X3144))+12*$AN3144</f>
        <v/>
      </c>
      <c r="AK3144" s="41">
        <f>IF($R3144=1,N($L3144)+N($M3144),0)</f>
        <v/>
      </c>
      <c r="AL3144">
        <f>IF($C3144="","",IF(N($L3144)&lt;=0,"Basic salary missing",IF(ISNA(MATCH($C3144,Departments!$A$5:$A$54,0)),"Department not on Departments sheet",IF(AND($I3144&lt;&gt;"",NOT(ISNUMBER($I3144))),"Date of birth is text, not a date",IF(AND($K3144&lt;&gt;"",NOT(ISNUMBER($K3144))),"Contract end is text, not a date","")))))</f>
        <v/>
      </c>
      <c r="AM3144" s="41">
        <f>IF($R3144=0,0,N($L3144)*(1+$Z3144+BonusMonths/12+IF($Q3144=1,0,EOSB))+N($M3144)+(N($L3144)+SI_Gross*N($M3144))*IF($Q3144=1,SI_O,SI_E))</f>
        <v/>
      </c>
      <c r="AN3144" s="41">
        <f>IF($R3144=0,0,(IF($Q3144=1,MedO,MedE+Ticket)+Training)/12)</f>
        <v/>
      </c>
    </row>
    <row r="3145">
      <c r="I3145" s="35" t="n"/>
      <c r="J3145" s="35" t="n"/>
      <c r="K3145" s="35" t="n"/>
      <c r="L3145" s="36" t="n"/>
      <c r="M3145" s="36" t="n"/>
      <c r="P3145" s="37" t="n"/>
      <c r="Q3145" s="38">
        <f>IF($C3145="",0,IF(OR(LOWER(TRIM($G3145))="omani",LOWER(TRIM($G3145))="oman",LOWER(TRIM($G3145))="om",LOWER(TRIM($G3145))="local"),1,0))</f>
        <v/>
      </c>
      <c r="R3145" s="38">
        <f>IF($C3145="",0,IF(OR(ISNUMBER(SEARCH("resign",$N3145)),ISNUMBER(SEARCH("terminat",$N3145)),ISNUMBER(SEARCH("inactive",$N3145)),ISNUMBER(SEARCH("vacan",$N3145)),ISNUMBER(SEARCH("deceased",$N3145)),ISNUMBER(SEARCH("separated",$N3145))),0,1))</f>
        <v/>
      </c>
      <c r="S3145">
        <f>IF(OR($R3145=0,NOT(ISNUMBER($I3145))),"",IFERROR(DATEDIF($I3145,DATE(FY,1,1),"y"),""))</f>
        <v/>
      </c>
      <c r="T3145">
        <f>IF(OR($R3145=0,NOT(ISNUMBER($J3145))),"",IFERROR(DATEDIF($J3145,DATE(FY,1,1),"y"),0))</f>
        <v/>
      </c>
      <c r="U3145" s="38">
        <f>IF(OR($R3145=0,NOT(ISNUMBER($I3145))),0,IF(YEAR($I3145)+IF($Q3145=1,RetAgeO,RetAgeE)=FY,MONTH($I3145),IF(YEAR($I3145)+IF($Q3145=1,RetAgeO,RetAgeE)&lt;FY,1,0)))</f>
        <v/>
      </c>
      <c r="V3145" s="38">
        <f>IF(OR($R3145=0,NOT(ISNUMBER($K3145))),0,IF(YEAR($K3145)=FY,MONTH($K3145),IF(YEAR($K3145)&lt;FY,1,0)))</f>
        <v/>
      </c>
      <c r="W3145" s="38">
        <f>IF($R3145=0,0,MIN(12,IF(AND(ISNUMBER($O3145),$O3145&gt;=1,$O3145&lt;=12),INT($O3145),12),IF(AND(RetireExit="Yes",$U3145&gt;0),$U3145,12),IF(AND(ContractExit="Yes",$V3145&gt;0),$V3145,12)))</f>
        <v/>
      </c>
      <c r="X3145" s="37">
        <f>IF(ISNUMBER($P3145),$P3145,IncPct)</f>
        <v/>
      </c>
      <c r="Y3145" s="39">
        <f>IF($W3145=0,0,MAX(0,MIN($W3145,IncMonth-1))+MAX(0,$W3145-IncMonth+1)*(1+$X3145))</f>
        <v/>
      </c>
      <c r="Z3145" s="40">
        <f>IF($C3145="",0,IFERROR(INDEX(Departments!$B$5:$B$54,MATCH($C3145,Departments!$A$5:$A$54,0)),0))</f>
        <v/>
      </c>
      <c r="AA3145" s="41">
        <f>N($L3145)*$Y3145</f>
        <v/>
      </c>
      <c r="AB3145" s="41">
        <f>N($M3145)*$Y3145</f>
        <v/>
      </c>
      <c r="AC3145" s="41">
        <f>$AA3145*$Z3145</f>
        <v/>
      </c>
      <c r="AD3145" s="41">
        <f>$AA3145*BonusMonths/12</f>
        <v/>
      </c>
      <c r="AE3145" s="41">
        <f>($AA3145+SI_Gross*$AB3145)*IF($Q3145=1,SI_O,SI_E)</f>
        <v/>
      </c>
      <c r="AF3145" s="41">
        <f>IF($Q3145=1,0,$AA3145*EOSB)</f>
        <v/>
      </c>
      <c r="AG3145" s="41">
        <f>$AN3145*$W3145</f>
        <v/>
      </c>
      <c r="AH3145" s="41">
        <f>SUM($AA3145:$AG3145)</f>
        <v/>
      </c>
      <c r="AI3145" s="41">
        <f>12*($AM3145+$AN3145)</f>
        <v/>
      </c>
      <c r="AJ3145" s="41">
        <f>$AM3145*((IncMonth-1)+(13-IncMonth)*(1+$X3145))+12*$AN3145</f>
        <v/>
      </c>
      <c r="AK3145" s="41">
        <f>IF($R3145=1,N($L3145)+N($M3145),0)</f>
        <v/>
      </c>
      <c r="AL3145">
        <f>IF($C3145="","",IF(N($L3145)&lt;=0,"Basic salary missing",IF(ISNA(MATCH($C3145,Departments!$A$5:$A$54,0)),"Department not on Departments sheet",IF(AND($I3145&lt;&gt;"",NOT(ISNUMBER($I3145))),"Date of birth is text, not a date",IF(AND($K3145&lt;&gt;"",NOT(ISNUMBER($K3145))),"Contract end is text, not a date","")))))</f>
        <v/>
      </c>
      <c r="AM3145" s="41">
        <f>IF($R3145=0,0,N($L3145)*(1+$Z3145+BonusMonths/12+IF($Q3145=1,0,EOSB))+N($M3145)+(N($L3145)+SI_Gross*N($M3145))*IF($Q3145=1,SI_O,SI_E))</f>
        <v/>
      </c>
      <c r="AN3145" s="41">
        <f>IF($R3145=0,0,(IF($Q3145=1,MedO,MedE+Ticket)+Training)/12)</f>
        <v/>
      </c>
    </row>
    <row r="3146">
      <c r="I3146" s="35" t="n"/>
      <c r="J3146" s="35" t="n"/>
      <c r="K3146" s="35" t="n"/>
      <c r="L3146" s="36" t="n"/>
      <c r="M3146" s="36" t="n"/>
      <c r="P3146" s="37" t="n"/>
      <c r="Q3146" s="38">
        <f>IF($C3146="",0,IF(OR(LOWER(TRIM($G3146))="omani",LOWER(TRIM($G3146))="oman",LOWER(TRIM($G3146))="om",LOWER(TRIM($G3146))="local"),1,0))</f>
        <v/>
      </c>
      <c r="R3146" s="38">
        <f>IF($C3146="",0,IF(OR(ISNUMBER(SEARCH("resign",$N3146)),ISNUMBER(SEARCH("terminat",$N3146)),ISNUMBER(SEARCH("inactive",$N3146)),ISNUMBER(SEARCH("vacan",$N3146)),ISNUMBER(SEARCH("deceased",$N3146)),ISNUMBER(SEARCH("separated",$N3146))),0,1))</f>
        <v/>
      </c>
      <c r="S3146">
        <f>IF(OR($R3146=0,NOT(ISNUMBER($I3146))),"",IFERROR(DATEDIF($I3146,DATE(FY,1,1),"y"),""))</f>
        <v/>
      </c>
      <c r="T3146">
        <f>IF(OR($R3146=0,NOT(ISNUMBER($J3146))),"",IFERROR(DATEDIF($J3146,DATE(FY,1,1),"y"),0))</f>
        <v/>
      </c>
      <c r="U3146" s="38">
        <f>IF(OR($R3146=0,NOT(ISNUMBER($I3146))),0,IF(YEAR($I3146)+IF($Q3146=1,RetAgeO,RetAgeE)=FY,MONTH($I3146),IF(YEAR($I3146)+IF($Q3146=1,RetAgeO,RetAgeE)&lt;FY,1,0)))</f>
        <v/>
      </c>
      <c r="V3146" s="38">
        <f>IF(OR($R3146=0,NOT(ISNUMBER($K3146))),0,IF(YEAR($K3146)=FY,MONTH($K3146),IF(YEAR($K3146)&lt;FY,1,0)))</f>
        <v/>
      </c>
      <c r="W3146" s="38">
        <f>IF($R3146=0,0,MIN(12,IF(AND(ISNUMBER($O3146),$O3146&gt;=1,$O3146&lt;=12),INT($O3146),12),IF(AND(RetireExit="Yes",$U3146&gt;0),$U3146,12),IF(AND(ContractExit="Yes",$V3146&gt;0),$V3146,12)))</f>
        <v/>
      </c>
      <c r="X3146" s="37">
        <f>IF(ISNUMBER($P3146),$P3146,IncPct)</f>
        <v/>
      </c>
      <c r="Y3146" s="39">
        <f>IF($W3146=0,0,MAX(0,MIN($W3146,IncMonth-1))+MAX(0,$W3146-IncMonth+1)*(1+$X3146))</f>
        <v/>
      </c>
      <c r="Z3146" s="40">
        <f>IF($C3146="",0,IFERROR(INDEX(Departments!$B$5:$B$54,MATCH($C3146,Departments!$A$5:$A$54,0)),0))</f>
        <v/>
      </c>
      <c r="AA3146" s="41">
        <f>N($L3146)*$Y3146</f>
        <v/>
      </c>
      <c r="AB3146" s="41">
        <f>N($M3146)*$Y3146</f>
        <v/>
      </c>
      <c r="AC3146" s="41">
        <f>$AA3146*$Z3146</f>
        <v/>
      </c>
      <c r="AD3146" s="41">
        <f>$AA3146*BonusMonths/12</f>
        <v/>
      </c>
      <c r="AE3146" s="41">
        <f>($AA3146+SI_Gross*$AB3146)*IF($Q3146=1,SI_O,SI_E)</f>
        <v/>
      </c>
      <c r="AF3146" s="41">
        <f>IF($Q3146=1,0,$AA3146*EOSB)</f>
        <v/>
      </c>
      <c r="AG3146" s="41">
        <f>$AN3146*$W3146</f>
        <v/>
      </c>
      <c r="AH3146" s="41">
        <f>SUM($AA3146:$AG3146)</f>
        <v/>
      </c>
      <c r="AI3146" s="41">
        <f>12*($AM3146+$AN3146)</f>
        <v/>
      </c>
      <c r="AJ3146" s="41">
        <f>$AM3146*((IncMonth-1)+(13-IncMonth)*(1+$X3146))+12*$AN3146</f>
        <v/>
      </c>
      <c r="AK3146" s="41">
        <f>IF($R3146=1,N($L3146)+N($M3146),0)</f>
        <v/>
      </c>
      <c r="AL3146">
        <f>IF($C3146="","",IF(N($L3146)&lt;=0,"Basic salary missing",IF(ISNA(MATCH($C3146,Departments!$A$5:$A$54,0)),"Department not on Departments sheet",IF(AND($I3146&lt;&gt;"",NOT(ISNUMBER($I3146))),"Date of birth is text, not a date",IF(AND($K3146&lt;&gt;"",NOT(ISNUMBER($K3146))),"Contract end is text, not a date","")))))</f>
        <v/>
      </c>
      <c r="AM3146" s="41">
        <f>IF($R3146=0,0,N($L3146)*(1+$Z3146+BonusMonths/12+IF($Q3146=1,0,EOSB))+N($M3146)+(N($L3146)+SI_Gross*N($M3146))*IF($Q3146=1,SI_O,SI_E))</f>
        <v/>
      </c>
      <c r="AN3146" s="41">
        <f>IF($R3146=0,0,(IF($Q3146=1,MedO,MedE+Ticket)+Training)/12)</f>
        <v/>
      </c>
    </row>
    <row r="3147">
      <c r="I3147" s="35" t="n"/>
      <c r="J3147" s="35" t="n"/>
      <c r="K3147" s="35" t="n"/>
      <c r="L3147" s="36" t="n"/>
      <c r="M3147" s="36" t="n"/>
      <c r="P3147" s="37" t="n"/>
      <c r="Q3147" s="38">
        <f>IF($C3147="",0,IF(OR(LOWER(TRIM($G3147))="omani",LOWER(TRIM($G3147))="oman",LOWER(TRIM($G3147))="om",LOWER(TRIM($G3147))="local"),1,0))</f>
        <v/>
      </c>
      <c r="R3147" s="38">
        <f>IF($C3147="",0,IF(OR(ISNUMBER(SEARCH("resign",$N3147)),ISNUMBER(SEARCH("terminat",$N3147)),ISNUMBER(SEARCH("inactive",$N3147)),ISNUMBER(SEARCH("vacan",$N3147)),ISNUMBER(SEARCH("deceased",$N3147)),ISNUMBER(SEARCH("separated",$N3147))),0,1))</f>
        <v/>
      </c>
      <c r="S3147">
        <f>IF(OR($R3147=0,NOT(ISNUMBER($I3147))),"",IFERROR(DATEDIF($I3147,DATE(FY,1,1),"y"),""))</f>
        <v/>
      </c>
      <c r="T3147">
        <f>IF(OR($R3147=0,NOT(ISNUMBER($J3147))),"",IFERROR(DATEDIF($J3147,DATE(FY,1,1),"y"),0))</f>
        <v/>
      </c>
      <c r="U3147" s="38">
        <f>IF(OR($R3147=0,NOT(ISNUMBER($I3147))),0,IF(YEAR($I3147)+IF($Q3147=1,RetAgeO,RetAgeE)=FY,MONTH($I3147),IF(YEAR($I3147)+IF($Q3147=1,RetAgeO,RetAgeE)&lt;FY,1,0)))</f>
        <v/>
      </c>
      <c r="V3147" s="38">
        <f>IF(OR($R3147=0,NOT(ISNUMBER($K3147))),0,IF(YEAR($K3147)=FY,MONTH($K3147),IF(YEAR($K3147)&lt;FY,1,0)))</f>
        <v/>
      </c>
      <c r="W3147" s="38">
        <f>IF($R3147=0,0,MIN(12,IF(AND(ISNUMBER($O3147),$O3147&gt;=1,$O3147&lt;=12),INT($O3147),12),IF(AND(RetireExit="Yes",$U3147&gt;0),$U3147,12),IF(AND(ContractExit="Yes",$V3147&gt;0),$V3147,12)))</f>
        <v/>
      </c>
      <c r="X3147" s="37">
        <f>IF(ISNUMBER($P3147),$P3147,IncPct)</f>
        <v/>
      </c>
      <c r="Y3147" s="39">
        <f>IF($W3147=0,0,MAX(0,MIN($W3147,IncMonth-1))+MAX(0,$W3147-IncMonth+1)*(1+$X3147))</f>
        <v/>
      </c>
      <c r="Z3147" s="40">
        <f>IF($C3147="",0,IFERROR(INDEX(Departments!$B$5:$B$54,MATCH($C3147,Departments!$A$5:$A$54,0)),0))</f>
        <v/>
      </c>
      <c r="AA3147" s="41">
        <f>N($L3147)*$Y3147</f>
        <v/>
      </c>
      <c r="AB3147" s="41">
        <f>N($M3147)*$Y3147</f>
        <v/>
      </c>
      <c r="AC3147" s="41">
        <f>$AA3147*$Z3147</f>
        <v/>
      </c>
      <c r="AD3147" s="41">
        <f>$AA3147*BonusMonths/12</f>
        <v/>
      </c>
      <c r="AE3147" s="41">
        <f>($AA3147+SI_Gross*$AB3147)*IF($Q3147=1,SI_O,SI_E)</f>
        <v/>
      </c>
      <c r="AF3147" s="41">
        <f>IF($Q3147=1,0,$AA3147*EOSB)</f>
        <v/>
      </c>
      <c r="AG3147" s="41">
        <f>$AN3147*$W3147</f>
        <v/>
      </c>
      <c r="AH3147" s="41">
        <f>SUM($AA3147:$AG3147)</f>
        <v/>
      </c>
      <c r="AI3147" s="41">
        <f>12*($AM3147+$AN3147)</f>
        <v/>
      </c>
      <c r="AJ3147" s="41">
        <f>$AM3147*((IncMonth-1)+(13-IncMonth)*(1+$X3147))+12*$AN3147</f>
        <v/>
      </c>
      <c r="AK3147" s="41">
        <f>IF($R3147=1,N($L3147)+N($M3147),0)</f>
        <v/>
      </c>
      <c r="AL3147">
        <f>IF($C3147="","",IF(N($L3147)&lt;=0,"Basic salary missing",IF(ISNA(MATCH($C3147,Departments!$A$5:$A$54,0)),"Department not on Departments sheet",IF(AND($I3147&lt;&gt;"",NOT(ISNUMBER($I3147))),"Date of birth is text, not a date",IF(AND($K3147&lt;&gt;"",NOT(ISNUMBER($K3147))),"Contract end is text, not a date","")))))</f>
        <v/>
      </c>
      <c r="AM3147" s="41">
        <f>IF($R3147=0,0,N($L3147)*(1+$Z3147+BonusMonths/12+IF($Q3147=1,0,EOSB))+N($M3147)+(N($L3147)+SI_Gross*N($M3147))*IF($Q3147=1,SI_O,SI_E))</f>
        <v/>
      </c>
      <c r="AN3147" s="41">
        <f>IF($R3147=0,0,(IF($Q3147=1,MedO,MedE+Ticket)+Training)/12)</f>
        <v/>
      </c>
    </row>
    <row r="3148">
      <c r="I3148" s="35" t="n"/>
      <c r="J3148" s="35" t="n"/>
      <c r="K3148" s="35" t="n"/>
      <c r="L3148" s="36" t="n"/>
      <c r="M3148" s="36" t="n"/>
      <c r="P3148" s="37" t="n"/>
      <c r="Q3148" s="38">
        <f>IF($C3148="",0,IF(OR(LOWER(TRIM($G3148))="omani",LOWER(TRIM($G3148))="oman",LOWER(TRIM($G3148))="om",LOWER(TRIM($G3148))="local"),1,0))</f>
        <v/>
      </c>
      <c r="R3148" s="38">
        <f>IF($C3148="",0,IF(OR(ISNUMBER(SEARCH("resign",$N3148)),ISNUMBER(SEARCH("terminat",$N3148)),ISNUMBER(SEARCH("inactive",$N3148)),ISNUMBER(SEARCH("vacan",$N3148)),ISNUMBER(SEARCH("deceased",$N3148)),ISNUMBER(SEARCH("separated",$N3148))),0,1))</f>
        <v/>
      </c>
      <c r="S3148">
        <f>IF(OR($R3148=0,NOT(ISNUMBER($I3148))),"",IFERROR(DATEDIF($I3148,DATE(FY,1,1),"y"),""))</f>
        <v/>
      </c>
      <c r="T3148">
        <f>IF(OR($R3148=0,NOT(ISNUMBER($J3148))),"",IFERROR(DATEDIF($J3148,DATE(FY,1,1),"y"),0))</f>
        <v/>
      </c>
      <c r="U3148" s="38">
        <f>IF(OR($R3148=0,NOT(ISNUMBER($I3148))),0,IF(YEAR($I3148)+IF($Q3148=1,RetAgeO,RetAgeE)=FY,MONTH($I3148),IF(YEAR($I3148)+IF($Q3148=1,RetAgeO,RetAgeE)&lt;FY,1,0)))</f>
        <v/>
      </c>
      <c r="V3148" s="38">
        <f>IF(OR($R3148=0,NOT(ISNUMBER($K3148))),0,IF(YEAR($K3148)=FY,MONTH($K3148),IF(YEAR($K3148)&lt;FY,1,0)))</f>
        <v/>
      </c>
      <c r="W3148" s="38">
        <f>IF($R3148=0,0,MIN(12,IF(AND(ISNUMBER($O3148),$O3148&gt;=1,$O3148&lt;=12),INT($O3148),12),IF(AND(RetireExit="Yes",$U3148&gt;0),$U3148,12),IF(AND(ContractExit="Yes",$V3148&gt;0),$V3148,12)))</f>
        <v/>
      </c>
      <c r="X3148" s="37">
        <f>IF(ISNUMBER($P3148),$P3148,IncPct)</f>
        <v/>
      </c>
      <c r="Y3148" s="39">
        <f>IF($W3148=0,0,MAX(0,MIN($W3148,IncMonth-1))+MAX(0,$W3148-IncMonth+1)*(1+$X3148))</f>
        <v/>
      </c>
      <c r="Z3148" s="40">
        <f>IF($C3148="",0,IFERROR(INDEX(Departments!$B$5:$B$54,MATCH($C3148,Departments!$A$5:$A$54,0)),0))</f>
        <v/>
      </c>
      <c r="AA3148" s="41">
        <f>N($L3148)*$Y3148</f>
        <v/>
      </c>
      <c r="AB3148" s="41">
        <f>N($M3148)*$Y3148</f>
        <v/>
      </c>
      <c r="AC3148" s="41">
        <f>$AA3148*$Z3148</f>
        <v/>
      </c>
      <c r="AD3148" s="41">
        <f>$AA3148*BonusMonths/12</f>
        <v/>
      </c>
      <c r="AE3148" s="41">
        <f>($AA3148+SI_Gross*$AB3148)*IF($Q3148=1,SI_O,SI_E)</f>
        <v/>
      </c>
      <c r="AF3148" s="41">
        <f>IF($Q3148=1,0,$AA3148*EOSB)</f>
        <v/>
      </c>
      <c r="AG3148" s="41">
        <f>$AN3148*$W3148</f>
        <v/>
      </c>
      <c r="AH3148" s="41">
        <f>SUM($AA3148:$AG3148)</f>
        <v/>
      </c>
      <c r="AI3148" s="41">
        <f>12*($AM3148+$AN3148)</f>
        <v/>
      </c>
      <c r="AJ3148" s="41">
        <f>$AM3148*((IncMonth-1)+(13-IncMonth)*(1+$X3148))+12*$AN3148</f>
        <v/>
      </c>
      <c r="AK3148" s="41">
        <f>IF($R3148=1,N($L3148)+N($M3148),0)</f>
        <v/>
      </c>
      <c r="AL3148">
        <f>IF($C3148="","",IF(N($L3148)&lt;=0,"Basic salary missing",IF(ISNA(MATCH($C3148,Departments!$A$5:$A$54,0)),"Department not on Departments sheet",IF(AND($I3148&lt;&gt;"",NOT(ISNUMBER($I3148))),"Date of birth is text, not a date",IF(AND($K3148&lt;&gt;"",NOT(ISNUMBER($K3148))),"Contract end is text, not a date","")))))</f>
        <v/>
      </c>
      <c r="AM3148" s="41">
        <f>IF($R3148=0,0,N($L3148)*(1+$Z3148+BonusMonths/12+IF($Q3148=1,0,EOSB))+N($M3148)+(N($L3148)+SI_Gross*N($M3148))*IF($Q3148=1,SI_O,SI_E))</f>
        <v/>
      </c>
      <c r="AN3148" s="41">
        <f>IF($R3148=0,0,(IF($Q3148=1,MedO,MedE+Ticket)+Training)/12)</f>
        <v/>
      </c>
    </row>
    <row r="3149">
      <c r="I3149" s="35" t="n"/>
      <c r="J3149" s="35" t="n"/>
      <c r="K3149" s="35" t="n"/>
      <c r="L3149" s="36" t="n"/>
      <c r="M3149" s="36" t="n"/>
      <c r="P3149" s="37" t="n"/>
      <c r="Q3149" s="38">
        <f>IF($C3149="",0,IF(OR(LOWER(TRIM($G3149))="omani",LOWER(TRIM($G3149))="oman",LOWER(TRIM($G3149))="om",LOWER(TRIM($G3149))="local"),1,0))</f>
        <v/>
      </c>
      <c r="R3149" s="38">
        <f>IF($C3149="",0,IF(OR(ISNUMBER(SEARCH("resign",$N3149)),ISNUMBER(SEARCH("terminat",$N3149)),ISNUMBER(SEARCH("inactive",$N3149)),ISNUMBER(SEARCH("vacan",$N3149)),ISNUMBER(SEARCH("deceased",$N3149)),ISNUMBER(SEARCH("separated",$N3149))),0,1))</f>
        <v/>
      </c>
      <c r="S3149">
        <f>IF(OR($R3149=0,NOT(ISNUMBER($I3149))),"",IFERROR(DATEDIF($I3149,DATE(FY,1,1),"y"),""))</f>
        <v/>
      </c>
      <c r="T3149">
        <f>IF(OR($R3149=0,NOT(ISNUMBER($J3149))),"",IFERROR(DATEDIF($J3149,DATE(FY,1,1),"y"),0))</f>
        <v/>
      </c>
      <c r="U3149" s="38">
        <f>IF(OR($R3149=0,NOT(ISNUMBER($I3149))),0,IF(YEAR($I3149)+IF($Q3149=1,RetAgeO,RetAgeE)=FY,MONTH($I3149),IF(YEAR($I3149)+IF($Q3149=1,RetAgeO,RetAgeE)&lt;FY,1,0)))</f>
        <v/>
      </c>
      <c r="V3149" s="38">
        <f>IF(OR($R3149=0,NOT(ISNUMBER($K3149))),0,IF(YEAR($K3149)=FY,MONTH($K3149),IF(YEAR($K3149)&lt;FY,1,0)))</f>
        <v/>
      </c>
      <c r="W3149" s="38">
        <f>IF($R3149=0,0,MIN(12,IF(AND(ISNUMBER($O3149),$O3149&gt;=1,$O3149&lt;=12),INT($O3149),12),IF(AND(RetireExit="Yes",$U3149&gt;0),$U3149,12),IF(AND(ContractExit="Yes",$V3149&gt;0),$V3149,12)))</f>
        <v/>
      </c>
      <c r="X3149" s="37">
        <f>IF(ISNUMBER($P3149),$P3149,IncPct)</f>
        <v/>
      </c>
      <c r="Y3149" s="39">
        <f>IF($W3149=0,0,MAX(0,MIN($W3149,IncMonth-1))+MAX(0,$W3149-IncMonth+1)*(1+$X3149))</f>
        <v/>
      </c>
      <c r="Z3149" s="40">
        <f>IF($C3149="",0,IFERROR(INDEX(Departments!$B$5:$B$54,MATCH($C3149,Departments!$A$5:$A$54,0)),0))</f>
        <v/>
      </c>
      <c r="AA3149" s="41">
        <f>N($L3149)*$Y3149</f>
        <v/>
      </c>
      <c r="AB3149" s="41">
        <f>N($M3149)*$Y3149</f>
        <v/>
      </c>
      <c r="AC3149" s="41">
        <f>$AA3149*$Z3149</f>
        <v/>
      </c>
      <c r="AD3149" s="41">
        <f>$AA3149*BonusMonths/12</f>
        <v/>
      </c>
      <c r="AE3149" s="41">
        <f>($AA3149+SI_Gross*$AB3149)*IF($Q3149=1,SI_O,SI_E)</f>
        <v/>
      </c>
      <c r="AF3149" s="41">
        <f>IF($Q3149=1,0,$AA3149*EOSB)</f>
        <v/>
      </c>
      <c r="AG3149" s="41">
        <f>$AN3149*$W3149</f>
        <v/>
      </c>
      <c r="AH3149" s="41">
        <f>SUM($AA3149:$AG3149)</f>
        <v/>
      </c>
      <c r="AI3149" s="41">
        <f>12*($AM3149+$AN3149)</f>
        <v/>
      </c>
      <c r="AJ3149" s="41">
        <f>$AM3149*((IncMonth-1)+(13-IncMonth)*(1+$X3149))+12*$AN3149</f>
        <v/>
      </c>
      <c r="AK3149" s="41">
        <f>IF($R3149=1,N($L3149)+N($M3149),0)</f>
        <v/>
      </c>
      <c r="AL3149">
        <f>IF($C3149="","",IF(N($L3149)&lt;=0,"Basic salary missing",IF(ISNA(MATCH($C3149,Departments!$A$5:$A$54,0)),"Department not on Departments sheet",IF(AND($I3149&lt;&gt;"",NOT(ISNUMBER($I3149))),"Date of birth is text, not a date",IF(AND($K3149&lt;&gt;"",NOT(ISNUMBER($K3149))),"Contract end is text, not a date","")))))</f>
        <v/>
      </c>
      <c r="AM3149" s="41">
        <f>IF($R3149=0,0,N($L3149)*(1+$Z3149+BonusMonths/12+IF($Q3149=1,0,EOSB))+N($M3149)+(N($L3149)+SI_Gross*N($M3149))*IF($Q3149=1,SI_O,SI_E))</f>
        <v/>
      </c>
      <c r="AN3149" s="41">
        <f>IF($R3149=0,0,(IF($Q3149=1,MedO,MedE+Ticket)+Training)/12)</f>
        <v/>
      </c>
    </row>
    <row r="3150">
      <c r="I3150" s="35" t="n"/>
      <c r="J3150" s="35" t="n"/>
      <c r="K3150" s="35" t="n"/>
      <c r="L3150" s="36" t="n"/>
      <c r="M3150" s="36" t="n"/>
      <c r="P3150" s="37" t="n"/>
      <c r="Q3150" s="38">
        <f>IF($C3150="",0,IF(OR(LOWER(TRIM($G3150))="omani",LOWER(TRIM($G3150))="oman",LOWER(TRIM($G3150))="om",LOWER(TRIM($G3150))="local"),1,0))</f>
        <v/>
      </c>
      <c r="R3150" s="38">
        <f>IF($C3150="",0,IF(OR(ISNUMBER(SEARCH("resign",$N3150)),ISNUMBER(SEARCH("terminat",$N3150)),ISNUMBER(SEARCH("inactive",$N3150)),ISNUMBER(SEARCH("vacan",$N3150)),ISNUMBER(SEARCH("deceased",$N3150)),ISNUMBER(SEARCH("separated",$N3150))),0,1))</f>
        <v/>
      </c>
      <c r="S3150">
        <f>IF(OR($R3150=0,NOT(ISNUMBER($I3150))),"",IFERROR(DATEDIF($I3150,DATE(FY,1,1),"y"),""))</f>
        <v/>
      </c>
      <c r="T3150">
        <f>IF(OR($R3150=0,NOT(ISNUMBER($J3150))),"",IFERROR(DATEDIF($J3150,DATE(FY,1,1),"y"),0))</f>
        <v/>
      </c>
      <c r="U3150" s="38">
        <f>IF(OR($R3150=0,NOT(ISNUMBER($I3150))),0,IF(YEAR($I3150)+IF($Q3150=1,RetAgeO,RetAgeE)=FY,MONTH($I3150),IF(YEAR($I3150)+IF($Q3150=1,RetAgeO,RetAgeE)&lt;FY,1,0)))</f>
        <v/>
      </c>
      <c r="V3150" s="38">
        <f>IF(OR($R3150=0,NOT(ISNUMBER($K3150))),0,IF(YEAR($K3150)=FY,MONTH($K3150),IF(YEAR($K3150)&lt;FY,1,0)))</f>
        <v/>
      </c>
      <c r="W3150" s="38">
        <f>IF($R3150=0,0,MIN(12,IF(AND(ISNUMBER($O3150),$O3150&gt;=1,$O3150&lt;=12),INT($O3150),12),IF(AND(RetireExit="Yes",$U3150&gt;0),$U3150,12),IF(AND(ContractExit="Yes",$V3150&gt;0),$V3150,12)))</f>
        <v/>
      </c>
      <c r="X3150" s="37">
        <f>IF(ISNUMBER($P3150),$P3150,IncPct)</f>
        <v/>
      </c>
      <c r="Y3150" s="39">
        <f>IF($W3150=0,0,MAX(0,MIN($W3150,IncMonth-1))+MAX(0,$W3150-IncMonth+1)*(1+$X3150))</f>
        <v/>
      </c>
      <c r="Z3150" s="40">
        <f>IF($C3150="",0,IFERROR(INDEX(Departments!$B$5:$B$54,MATCH($C3150,Departments!$A$5:$A$54,0)),0))</f>
        <v/>
      </c>
      <c r="AA3150" s="41">
        <f>N($L3150)*$Y3150</f>
        <v/>
      </c>
      <c r="AB3150" s="41">
        <f>N($M3150)*$Y3150</f>
        <v/>
      </c>
      <c r="AC3150" s="41">
        <f>$AA3150*$Z3150</f>
        <v/>
      </c>
      <c r="AD3150" s="41">
        <f>$AA3150*BonusMonths/12</f>
        <v/>
      </c>
      <c r="AE3150" s="41">
        <f>($AA3150+SI_Gross*$AB3150)*IF($Q3150=1,SI_O,SI_E)</f>
        <v/>
      </c>
      <c r="AF3150" s="41">
        <f>IF($Q3150=1,0,$AA3150*EOSB)</f>
        <v/>
      </c>
      <c r="AG3150" s="41">
        <f>$AN3150*$W3150</f>
        <v/>
      </c>
      <c r="AH3150" s="41">
        <f>SUM($AA3150:$AG3150)</f>
        <v/>
      </c>
      <c r="AI3150" s="41">
        <f>12*($AM3150+$AN3150)</f>
        <v/>
      </c>
      <c r="AJ3150" s="41">
        <f>$AM3150*((IncMonth-1)+(13-IncMonth)*(1+$X3150))+12*$AN3150</f>
        <v/>
      </c>
      <c r="AK3150" s="41">
        <f>IF($R3150=1,N($L3150)+N($M3150),0)</f>
        <v/>
      </c>
      <c r="AL3150">
        <f>IF($C3150="","",IF(N($L3150)&lt;=0,"Basic salary missing",IF(ISNA(MATCH($C3150,Departments!$A$5:$A$54,0)),"Department not on Departments sheet",IF(AND($I3150&lt;&gt;"",NOT(ISNUMBER($I3150))),"Date of birth is text, not a date",IF(AND($K3150&lt;&gt;"",NOT(ISNUMBER($K3150))),"Contract end is text, not a date","")))))</f>
        <v/>
      </c>
      <c r="AM3150" s="41">
        <f>IF($R3150=0,0,N($L3150)*(1+$Z3150+BonusMonths/12+IF($Q3150=1,0,EOSB))+N($M3150)+(N($L3150)+SI_Gross*N($M3150))*IF($Q3150=1,SI_O,SI_E))</f>
        <v/>
      </c>
      <c r="AN3150" s="41">
        <f>IF($R3150=0,0,(IF($Q3150=1,MedO,MedE+Ticket)+Training)/12)</f>
        <v/>
      </c>
    </row>
    <row r="3151">
      <c r="I3151" s="35" t="n"/>
      <c r="J3151" s="35" t="n"/>
      <c r="K3151" s="35" t="n"/>
      <c r="L3151" s="36" t="n"/>
      <c r="M3151" s="36" t="n"/>
      <c r="P3151" s="37" t="n"/>
      <c r="Q3151" s="38">
        <f>IF($C3151="",0,IF(OR(LOWER(TRIM($G3151))="omani",LOWER(TRIM($G3151))="oman",LOWER(TRIM($G3151))="om",LOWER(TRIM($G3151))="local"),1,0))</f>
        <v/>
      </c>
      <c r="R3151" s="38">
        <f>IF($C3151="",0,IF(OR(ISNUMBER(SEARCH("resign",$N3151)),ISNUMBER(SEARCH("terminat",$N3151)),ISNUMBER(SEARCH("inactive",$N3151)),ISNUMBER(SEARCH("vacan",$N3151)),ISNUMBER(SEARCH("deceased",$N3151)),ISNUMBER(SEARCH("separated",$N3151))),0,1))</f>
        <v/>
      </c>
      <c r="S3151">
        <f>IF(OR($R3151=0,NOT(ISNUMBER($I3151))),"",IFERROR(DATEDIF($I3151,DATE(FY,1,1),"y"),""))</f>
        <v/>
      </c>
      <c r="T3151">
        <f>IF(OR($R3151=0,NOT(ISNUMBER($J3151))),"",IFERROR(DATEDIF($J3151,DATE(FY,1,1),"y"),0))</f>
        <v/>
      </c>
      <c r="U3151" s="38">
        <f>IF(OR($R3151=0,NOT(ISNUMBER($I3151))),0,IF(YEAR($I3151)+IF($Q3151=1,RetAgeO,RetAgeE)=FY,MONTH($I3151),IF(YEAR($I3151)+IF($Q3151=1,RetAgeO,RetAgeE)&lt;FY,1,0)))</f>
        <v/>
      </c>
      <c r="V3151" s="38">
        <f>IF(OR($R3151=0,NOT(ISNUMBER($K3151))),0,IF(YEAR($K3151)=FY,MONTH($K3151),IF(YEAR($K3151)&lt;FY,1,0)))</f>
        <v/>
      </c>
      <c r="W3151" s="38">
        <f>IF($R3151=0,0,MIN(12,IF(AND(ISNUMBER($O3151),$O3151&gt;=1,$O3151&lt;=12),INT($O3151),12),IF(AND(RetireExit="Yes",$U3151&gt;0),$U3151,12),IF(AND(ContractExit="Yes",$V3151&gt;0),$V3151,12)))</f>
        <v/>
      </c>
      <c r="X3151" s="37">
        <f>IF(ISNUMBER($P3151),$P3151,IncPct)</f>
        <v/>
      </c>
      <c r="Y3151" s="39">
        <f>IF($W3151=0,0,MAX(0,MIN($W3151,IncMonth-1))+MAX(0,$W3151-IncMonth+1)*(1+$X3151))</f>
        <v/>
      </c>
      <c r="Z3151" s="40">
        <f>IF($C3151="",0,IFERROR(INDEX(Departments!$B$5:$B$54,MATCH($C3151,Departments!$A$5:$A$54,0)),0))</f>
        <v/>
      </c>
      <c r="AA3151" s="41">
        <f>N($L3151)*$Y3151</f>
        <v/>
      </c>
      <c r="AB3151" s="41">
        <f>N($M3151)*$Y3151</f>
        <v/>
      </c>
      <c r="AC3151" s="41">
        <f>$AA3151*$Z3151</f>
        <v/>
      </c>
      <c r="AD3151" s="41">
        <f>$AA3151*BonusMonths/12</f>
        <v/>
      </c>
      <c r="AE3151" s="41">
        <f>($AA3151+SI_Gross*$AB3151)*IF($Q3151=1,SI_O,SI_E)</f>
        <v/>
      </c>
      <c r="AF3151" s="41">
        <f>IF($Q3151=1,0,$AA3151*EOSB)</f>
        <v/>
      </c>
      <c r="AG3151" s="41">
        <f>$AN3151*$W3151</f>
        <v/>
      </c>
      <c r="AH3151" s="41">
        <f>SUM($AA3151:$AG3151)</f>
        <v/>
      </c>
      <c r="AI3151" s="41">
        <f>12*($AM3151+$AN3151)</f>
        <v/>
      </c>
      <c r="AJ3151" s="41">
        <f>$AM3151*((IncMonth-1)+(13-IncMonth)*(1+$X3151))+12*$AN3151</f>
        <v/>
      </c>
      <c r="AK3151" s="41">
        <f>IF($R3151=1,N($L3151)+N($M3151),0)</f>
        <v/>
      </c>
      <c r="AL3151">
        <f>IF($C3151="","",IF(N($L3151)&lt;=0,"Basic salary missing",IF(ISNA(MATCH($C3151,Departments!$A$5:$A$54,0)),"Department not on Departments sheet",IF(AND($I3151&lt;&gt;"",NOT(ISNUMBER($I3151))),"Date of birth is text, not a date",IF(AND($K3151&lt;&gt;"",NOT(ISNUMBER($K3151))),"Contract end is text, not a date","")))))</f>
        <v/>
      </c>
      <c r="AM3151" s="41">
        <f>IF($R3151=0,0,N($L3151)*(1+$Z3151+BonusMonths/12+IF($Q3151=1,0,EOSB))+N($M3151)+(N($L3151)+SI_Gross*N($M3151))*IF($Q3151=1,SI_O,SI_E))</f>
        <v/>
      </c>
      <c r="AN3151" s="41">
        <f>IF($R3151=0,0,(IF($Q3151=1,MedO,MedE+Ticket)+Training)/12)</f>
        <v/>
      </c>
    </row>
    <row r="3152">
      <c r="I3152" s="35" t="n"/>
      <c r="J3152" s="35" t="n"/>
      <c r="K3152" s="35" t="n"/>
      <c r="L3152" s="36" t="n"/>
      <c r="M3152" s="36" t="n"/>
      <c r="P3152" s="37" t="n"/>
      <c r="Q3152" s="38">
        <f>IF($C3152="",0,IF(OR(LOWER(TRIM($G3152))="omani",LOWER(TRIM($G3152))="oman",LOWER(TRIM($G3152))="om",LOWER(TRIM($G3152))="local"),1,0))</f>
        <v/>
      </c>
      <c r="R3152" s="38">
        <f>IF($C3152="",0,IF(OR(ISNUMBER(SEARCH("resign",$N3152)),ISNUMBER(SEARCH("terminat",$N3152)),ISNUMBER(SEARCH("inactive",$N3152)),ISNUMBER(SEARCH("vacan",$N3152)),ISNUMBER(SEARCH("deceased",$N3152)),ISNUMBER(SEARCH("separated",$N3152))),0,1))</f>
        <v/>
      </c>
      <c r="S3152">
        <f>IF(OR($R3152=0,NOT(ISNUMBER($I3152))),"",IFERROR(DATEDIF($I3152,DATE(FY,1,1),"y"),""))</f>
        <v/>
      </c>
      <c r="T3152">
        <f>IF(OR($R3152=0,NOT(ISNUMBER($J3152))),"",IFERROR(DATEDIF($J3152,DATE(FY,1,1),"y"),0))</f>
        <v/>
      </c>
      <c r="U3152" s="38">
        <f>IF(OR($R3152=0,NOT(ISNUMBER($I3152))),0,IF(YEAR($I3152)+IF($Q3152=1,RetAgeO,RetAgeE)=FY,MONTH($I3152),IF(YEAR($I3152)+IF($Q3152=1,RetAgeO,RetAgeE)&lt;FY,1,0)))</f>
        <v/>
      </c>
      <c r="V3152" s="38">
        <f>IF(OR($R3152=0,NOT(ISNUMBER($K3152))),0,IF(YEAR($K3152)=FY,MONTH($K3152),IF(YEAR($K3152)&lt;FY,1,0)))</f>
        <v/>
      </c>
      <c r="W3152" s="38">
        <f>IF($R3152=0,0,MIN(12,IF(AND(ISNUMBER($O3152),$O3152&gt;=1,$O3152&lt;=12),INT($O3152),12),IF(AND(RetireExit="Yes",$U3152&gt;0),$U3152,12),IF(AND(ContractExit="Yes",$V3152&gt;0),$V3152,12)))</f>
        <v/>
      </c>
      <c r="X3152" s="37">
        <f>IF(ISNUMBER($P3152),$P3152,IncPct)</f>
        <v/>
      </c>
      <c r="Y3152" s="39">
        <f>IF($W3152=0,0,MAX(0,MIN($W3152,IncMonth-1))+MAX(0,$W3152-IncMonth+1)*(1+$X3152))</f>
        <v/>
      </c>
      <c r="Z3152" s="40">
        <f>IF($C3152="",0,IFERROR(INDEX(Departments!$B$5:$B$54,MATCH($C3152,Departments!$A$5:$A$54,0)),0))</f>
        <v/>
      </c>
      <c r="AA3152" s="41">
        <f>N($L3152)*$Y3152</f>
        <v/>
      </c>
      <c r="AB3152" s="41">
        <f>N($M3152)*$Y3152</f>
        <v/>
      </c>
      <c r="AC3152" s="41">
        <f>$AA3152*$Z3152</f>
        <v/>
      </c>
      <c r="AD3152" s="41">
        <f>$AA3152*BonusMonths/12</f>
        <v/>
      </c>
      <c r="AE3152" s="41">
        <f>($AA3152+SI_Gross*$AB3152)*IF($Q3152=1,SI_O,SI_E)</f>
        <v/>
      </c>
      <c r="AF3152" s="41">
        <f>IF($Q3152=1,0,$AA3152*EOSB)</f>
        <v/>
      </c>
      <c r="AG3152" s="41">
        <f>$AN3152*$W3152</f>
        <v/>
      </c>
      <c r="AH3152" s="41">
        <f>SUM($AA3152:$AG3152)</f>
        <v/>
      </c>
      <c r="AI3152" s="41">
        <f>12*($AM3152+$AN3152)</f>
        <v/>
      </c>
      <c r="AJ3152" s="41">
        <f>$AM3152*((IncMonth-1)+(13-IncMonth)*(1+$X3152))+12*$AN3152</f>
        <v/>
      </c>
      <c r="AK3152" s="41">
        <f>IF($R3152=1,N($L3152)+N($M3152),0)</f>
        <v/>
      </c>
      <c r="AL3152">
        <f>IF($C3152="","",IF(N($L3152)&lt;=0,"Basic salary missing",IF(ISNA(MATCH($C3152,Departments!$A$5:$A$54,0)),"Department not on Departments sheet",IF(AND($I3152&lt;&gt;"",NOT(ISNUMBER($I3152))),"Date of birth is text, not a date",IF(AND($K3152&lt;&gt;"",NOT(ISNUMBER($K3152))),"Contract end is text, not a date","")))))</f>
        <v/>
      </c>
      <c r="AM3152" s="41">
        <f>IF($R3152=0,0,N($L3152)*(1+$Z3152+BonusMonths/12+IF($Q3152=1,0,EOSB))+N($M3152)+(N($L3152)+SI_Gross*N($M3152))*IF($Q3152=1,SI_O,SI_E))</f>
        <v/>
      </c>
      <c r="AN3152" s="41">
        <f>IF($R3152=0,0,(IF($Q3152=1,MedO,MedE+Ticket)+Training)/12)</f>
        <v/>
      </c>
    </row>
    <row r="3153">
      <c r="I3153" s="35" t="n"/>
      <c r="J3153" s="35" t="n"/>
      <c r="K3153" s="35" t="n"/>
      <c r="L3153" s="36" t="n"/>
      <c r="M3153" s="36" t="n"/>
      <c r="P3153" s="37" t="n"/>
      <c r="Q3153" s="38">
        <f>IF($C3153="",0,IF(OR(LOWER(TRIM($G3153))="omani",LOWER(TRIM($G3153))="oman",LOWER(TRIM($G3153))="om",LOWER(TRIM($G3153))="local"),1,0))</f>
        <v/>
      </c>
      <c r="R3153" s="38">
        <f>IF($C3153="",0,IF(OR(ISNUMBER(SEARCH("resign",$N3153)),ISNUMBER(SEARCH("terminat",$N3153)),ISNUMBER(SEARCH("inactive",$N3153)),ISNUMBER(SEARCH("vacan",$N3153)),ISNUMBER(SEARCH("deceased",$N3153)),ISNUMBER(SEARCH("separated",$N3153))),0,1))</f>
        <v/>
      </c>
      <c r="S3153">
        <f>IF(OR($R3153=0,NOT(ISNUMBER($I3153))),"",IFERROR(DATEDIF($I3153,DATE(FY,1,1),"y"),""))</f>
        <v/>
      </c>
      <c r="T3153">
        <f>IF(OR($R3153=0,NOT(ISNUMBER($J3153))),"",IFERROR(DATEDIF($J3153,DATE(FY,1,1),"y"),0))</f>
        <v/>
      </c>
      <c r="U3153" s="38">
        <f>IF(OR($R3153=0,NOT(ISNUMBER($I3153))),0,IF(YEAR($I3153)+IF($Q3153=1,RetAgeO,RetAgeE)=FY,MONTH($I3153),IF(YEAR($I3153)+IF($Q3153=1,RetAgeO,RetAgeE)&lt;FY,1,0)))</f>
        <v/>
      </c>
      <c r="V3153" s="38">
        <f>IF(OR($R3153=0,NOT(ISNUMBER($K3153))),0,IF(YEAR($K3153)=FY,MONTH($K3153),IF(YEAR($K3153)&lt;FY,1,0)))</f>
        <v/>
      </c>
      <c r="W3153" s="38">
        <f>IF($R3153=0,0,MIN(12,IF(AND(ISNUMBER($O3153),$O3153&gt;=1,$O3153&lt;=12),INT($O3153),12),IF(AND(RetireExit="Yes",$U3153&gt;0),$U3153,12),IF(AND(ContractExit="Yes",$V3153&gt;0),$V3153,12)))</f>
        <v/>
      </c>
      <c r="X3153" s="37">
        <f>IF(ISNUMBER($P3153),$P3153,IncPct)</f>
        <v/>
      </c>
      <c r="Y3153" s="39">
        <f>IF($W3153=0,0,MAX(0,MIN($W3153,IncMonth-1))+MAX(0,$W3153-IncMonth+1)*(1+$X3153))</f>
        <v/>
      </c>
      <c r="Z3153" s="40">
        <f>IF($C3153="",0,IFERROR(INDEX(Departments!$B$5:$B$54,MATCH($C3153,Departments!$A$5:$A$54,0)),0))</f>
        <v/>
      </c>
      <c r="AA3153" s="41">
        <f>N($L3153)*$Y3153</f>
        <v/>
      </c>
      <c r="AB3153" s="41">
        <f>N($M3153)*$Y3153</f>
        <v/>
      </c>
      <c r="AC3153" s="41">
        <f>$AA3153*$Z3153</f>
        <v/>
      </c>
      <c r="AD3153" s="41">
        <f>$AA3153*BonusMonths/12</f>
        <v/>
      </c>
      <c r="AE3153" s="41">
        <f>($AA3153+SI_Gross*$AB3153)*IF($Q3153=1,SI_O,SI_E)</f>
        <v/>
      </c>
      <c r="AF3153" s="41">
        <f>IF($Q3153=1,0,$AA3153*EOSB)</f>
        <v/>
      </c>
      <c r="AG3153" s="41">
        <f>$AN3153*$W3153</f>
        <v/>
      </c>
      <c r="AH3153" s="41">
        <f>SUM($AA3153:$AG3153)</f>
        <v/>
      </c>
      <c r="AI3153" s="41">
        <f>12*($AM3153+$AN3153)</f>
        <v/>
      </c>
      <c r="AJ3153" s="41">
        <f>$AM3153*((IncMonth-1)+(13-IncMonth)*(1+$X3153))+12*$AN3153</f>
        <v/>
      </c>
      <c r="AK3153" s="41">
        <f>IF($R3153=1,N($L3153)+N($M3153),0)</f>
        <v/>
      </c>
      <c r="AL3153">
        <f>IF($C3153="","",IF(N($L3153)&lt;=0,"Basic salary missing",IF(ISNA(MATCH($C3153,Departments!$A$5:$A$54,0)),"Department not on Departments sheet",IF(AND($I3153&lt;&gt;"",NOT(ISNUMBER($I3153))),"Date of birth is text, not a date",IF(AND($K3153&lt;&gt;"",NOT(ISNUMBER($K3153))),"Contract end is text, not a date","")))))</f>
        <v/>
      </c>
      <c r="AM3153" s="41">
        <f>IF($R3153=0,0,N($L3153)*(1+$Z3153+BonusMonths/12+IF($Q3153=1,0,EOSB))+N($M3153)+(N($L3153)+SI_Gross*N($M3153))*IF($Q3153=1,SI_O,SI_E))</f>
        <v/>
      </c>
      <c r="AN3153" s="41">
        <f>IF($R3153=0,0,(IF($Q3153=1,MedO,MedE+Ticket)+Training)/12)</f>
        <v/>
      </c>
    </row>
    <row r="3154">
      <c r="I3154" s="35" t="n"/>
      <c r="J3154" s="35" t="n"/>
      <c r="K3154" s="35" t="n"/>
      <c r="L3154" s="36" t="n"/>
      <c r="M3154" s="36" t="n"/>
      <c r="P3154" s="37" t="n"/>
      <c r="Q3154" s="38">
        <f>IF($C3154="",0,IF(OR(LOWER(TRIM($G3154))="omani",LOWER(TRIM($G3154))="oman",LOWER(TRIM($G3154))="om",LOWER(TRIM($G3154))="local"),1,0))</f>
        <v/>
      </c>
      <c r="R3154" s="38">
        <f>IF($C3154="",0,IF(OR(ISNUMBER(SEARCH("resign",$N3154)),ISNUMBER(SEARCH("terminat",$N3154)),ISNUMBER(SEARCH("inactive",$N3154)),ISNUMBER(SEARCH("vacan",$N3154)),ISNUMBER(SEARCH("deceased",$N3154)),ISNUMBER(SEARCH("separated",$N3154))),0,1))</f>
        <v/>
      </c>
      <c r="S3154">
        <f>IF(OR($R3154=0,NOT(ISNUMBER($I3154))),"",IFERROR(DATEDIF($I3154,DATE(FY,1,1),"y"),""))</f>
        <v/>
      </c>
      <c r="T3154">
        <f>IF(OR($R3154=0,NOT(ISNUMBER($J3154))),"",IFERROR(DATEDIF($J3154,DATE(FY,1,1),"y"),0))</f>
        <v/>
      </c>
      <c r="U3154" s="38">
        <f>IF(OR($R3154=0,NOT(ISNUMBER($I3154))),0,IF(YEAR($I3154)+IF($Q3154=1,RetAgeO,RetAgeE)=FY,MONTH($I3154),IF(YEAR($I3154)+IF($Q3154=1,RetAgeO,RetAgeE)&lt;FY,1,0)))</f>
        <v/>
      </c>
      <c r="V3154" s="38">
        <f>IF(OR($R3154=0,NOT(ISNUMBER($K3154))),0,IF(YEAR($K3154)=FY,MONTH($K3154),IF(YEAR($K3154)&lt;FY,1,0)))</f>
        <v/>
      </c>
      <c r="W3154" s="38">
        <f>IF($R3154=0,0,MIN(12,IF(AND(ISNUMBER($O3154),$O3154&gt;=1,$O3154&lt;=12),INT($O3154),12),IF(AND(RetireExit="Yes",$U3154&gt;0),$U3154,12),IF(AND(ContractExit="Yes",$V3154&gt;0),$V3154,12)))</f>
        <v/>
      </c>
      <c r="X3154" s="37">
        <f>IF(ISNUMBER($P3154),$P3154,IncPct)</f>
        <v/>
      </c>
      <c r="Y3154" s="39">
        <f>IF($W3154=0,0,MAX(0,MIN($W3154,IncMonth-1))+MAX(0,$W3154-IncMonth+1)*(1+$X3154))</f>
        <v/>
      </c>
      <c r="Z3154" s="40">
        <f>IF($C3154="",0,IFERROR(INDEX(Departments!$B$5:$B$54,MATCH($C3154,Departments!$A$5:$A$54,0)),0))</f>
        <v/>
      </c>
      <c r="AA3154" s="41">
        <f>N($L3154)*$Y3154</f>
        <v/>
      </c>
      <c r="AB3154" s="41">
        <f>N($M3154)*$Y3154</f>
        <v/>
      </c>
      <c r="AC3154" s="41">
        <f>$AA3154*$Z3154</f>
        <v/>
      </c>
      <c r="AD3154" s="41">
        <f>$AA3154*BonusMonths/12</f>
        <v/>
      </c>
      <c r="AE3154" s="41">
        <f>($AA3154+SI_Gross*$AB3154)*IF($Q3154=1,SI_O,SI_E)</f>
        <v/>
      </c>
      <c r="AF3154" s="41">
        <f>IF($Q3154=1,0,$AA3154*EOSB)</f>
        <v/>
      </c>
      <c r="AG3154" s="41">
        <f>$AN3154*$W3154</f>
        <v/>
      </c>
      <c r="AH3154" s="41">
        <f>SUM($AA3154:$AG3154)</f>
        <v/>
      </c>
      <c r="AI3154" s="41">
        <f>12*($AM3154+$AN3154)</f>
        <v/>
      </c>
      <c r="AJ3154" s="41">
        <f>$AM3154*((IncMonth-1)+(13-IncMonth)*(1+$X3154))+12*$AN3154</f>
        <v/>
      </c>
      <c r="AK3154" s="41">
        <f>IF($R3154=1,N($L3154)+N($M3154),0)</f>
        <v/>
      </c>
      <c r="AL3154">
        <f>IF($C3154="","",IF(N($L3154)&lt;=0,"Basic salary missing",IF(ISNA(MATCH($C3154,Departments!$A$5:$A$54,0)),"Department not on Departments sheet",IF(AND($I3154&lt;&gt;"",NOT(ISNUMBER($I3154))),"Date of birth is text, not a date",IF(AND($K3154&lt;&gt;"",NOT(ISNUMBER($K3154))),"Contract end is text, not a date","")))))</f>
        <v/>
      </c>
      <c r="AM3154" s="41">
        <f>IF($R3154=0,0,N($L3154)*(1+$Z3154+BonusMonths/12+IF($Q3154=1,0,EOSB))+N($M3154)+(N($L3154)+SI_Gross*N($M3154))*IF($Q3154=1,SI_O,SI_E))</f>
        <v/>
      </c>
      <c r="AN3154" s="41">
        <f>IF($R3154=0,0,(IF($Q3154=1,MedO,MedE+Ticket)+Training)/12)</f>
        <v/>
      </c>
    </row>
    <row r="3155">
      <c r="I3155" s="35" t="n"/>
      <c r="J3155" s="35" t="n"/>
      <c r="K3155" s="35" t="n"/>
      <c r="L3155" s="36" t="n"/>
      <c r="M3155" s="36" t="n"/>
      <c r="P3155" s="37" t="n"/>
      <c r="Q3155" s="38">
        <f>IF($C3155="",0,IF(OR(LOWER(TRIM($G3155))="omani",LOWER(TRIM($G3155))="oman",LOWER(TRIM($G3155))="om",LOWER(TRIM($G3155))="local"),1,0))</f>
        <v/>
      </c>
      <c r="R3155" s="38">
        <f>IF($C3155="",0,IF(OR(ISNUMBER(SEARCH("resign",$N3155)),ISNUMBER(SEARCH("terminat",$N3155)),ISNUMBER(SEARCH("inactive",$N3155)),ISNUMBER(SEARCH("vacan",$N3155)),ISNUMBER(SEARCH("deceased",$N3155)),ISNUMBER(SEARCH("separated",$N3155))),0,1))</f>
        <v/>
      </c>
      <c r="S3155">
        <f>IF(OR($R3155=0,NOT(ISNUMBER($I3155))),"",IFERROR(DATEDIF($I3155,DATE(FY,1,1),"y"),""))</f>
        <v/>
      </c>
      <c r="T3155">
        <f>IF(OR($R3155=0,NOT(ISNUMBER($J3155))),"",IFERROR(DATEDIF($J3155,DATE(FY,1,1),"y"),0))</f>
        <v/>
      </c>
      <c r="U3155" s="38">
        <f>IF(OR($R3155=0,NOT(ISNUMBER($I3155))),0,IF(YEAR($I3155)+IF($Q3155=1,RetAgeO,RetAgeE)=FY,MONTH($I3155),IF(YEAR($I3155)+IF($Q3155=1,RetAgeO,RetAgeE)&lt;FY,1,0)))</f>
        <v/>
      </c>
      <c r="V3155" s="38">
        <f>IF(OR($R3155=0,NOT(ISNUMBER($K3155))),0,IF(YEAR($K3155)=FY,MONTH($K3155),IF(YEAR($K3155)&lt;FY,1,0)))</f>
        <v/>
      </c>
      <c r="W3155" s="38">
        <f>IF($R3155=0,0,MIN(12,IF(AND(ISNUMBER($O3155),$O3155&gt;=1,$O3155&lt;=12),INT($O3155),12),IF(AND(RetireExit="Yes",$U3155&gt;0),$U3155,12),IF(AND(ContractExit="Yes",$V3155&gt;0),$V3155,12)))</f>
        <v/>
      </c>
      <c r="X3155" s="37">
        <f>IF(ISNUMBER($P3155),$P3155,IncPct)</f>
        <v/>
      </c>
      <c r="Y3155" s="39">
        <f>IF($W3155=0,0,MAX(0,MIN($W3155,IncMonth-1))+MAX(0,$W3155-IncMonth+1)*(1+$X3155))</f>
        <v/>
      </c>
      <c r="Z3155" s="40">
        <f>IF($C3155="",0,IFERROR(INDEX(Departments!$B$5:$B$54,MATCH($C3155,Departments!$A$5:$A$54,0)),0))</f>
        <v/>
      </c>
      <c r="AA3155" s="41">
        <f>N($L3155)*$Y3155</f>
        <v/>
      </c>
      <c r="AB3155" s="41">
        <f>N($M3155)*$Y3155</f>
        <v/>
      </c>
      <c r="AC3155" s="41">
        <f>$AA3155*$Z3155</f>
        <v/>
      </c>
      <c r="AD3155" s="41">
        <f>$AA3155*BonusMonths/12</f>
        <v/>
      </c>
      <c r="AE3155" s="41">
        <f>($AA3155+SI_Gross*$AB3155)*IF($Q3155=1,SI_O,SI_E)</f>
        <v/>
      </c>
      <c r="AF3155" s="41">
        <f>IF($Q3155=1,0,$AA3155*EOSB)</f>
        <v/>
      </c>
      <c r="AG3155" s="41">
        <f>$AN3155*$W3155</f>
        <v/>
      </c>
      <c r="AH3155" s="41">
        <f>SUM($AA3155:$AG3155)</f>
        <v/>
      </c>
      <c r="AI3155" s="41">
        <f>12*($AM3155+$AN3155)</f>
        <v/>
      </c>
      <c r="AJ3155" s="41">
        <f>$AM3155*((IncMonth-1)+(13-IncMonth)*(1+$X3155))+12*$AN3155</f>
        <v/>
      </c>
      <c r="AK3155" s="41">
        <f>IF($R3155=1,N($L3155)+N($M3155),0)</f>
        <v/>
      </c>
      <c r="AL3155">
        <f>IF($C3155="","",IF(N($L3155)&lt;=0,"Basic salary missing",IF(ISNA(MATCH($C3155,Departments!$A$5:$A$54,0)),"Department not on Departments sheet",IF(AND($I3155&lt;&gt;"",NOT(ISNUMBER($I3155))),"Date of birth is text, not a date",IF(AND($K3155&lt;&gt;"",NOT(ISNUMBER($K3155))),"Contract end is text, not a date","")))))</f>
        <v/>
      </c>
      <c r="AM3155" s="41">
        <f>IF($R3155=0,0,N($L3155)*(1+$Z3155+BonusMonths/12+IF($Q3155=1,0,EOSB))+N($M3155)+(N($L3155)+SI_Gross*N($M3155))*IF($Q3155=1,SI_O,SI_E))</f>
        <v/>
      </c>
      <c r="AN3155" s="41">
        <f>IF($R3155=0,0,(IF($Q3155=1,MedO,MedE+Ticket)+Training)/12)</f>
        <v/>
      </c>
    </row>
    <row r="3156">
      <c r="I3156" s="35" t="n"/>
      <c r="J3156" s="35" t="n"/>
      <c r="K3156" s="35" t="n"/>
      <c r="L3156" s="36" t="n"/>
      <c r="M3156" s="36" t="n"/>
      <c r="P3156" s="37" t="n"/>
      <c r="Q3156" s="38">
        <f>IF($C3156="",0,IF(OR(LOWER(TRIM($G3156))="omani",LOWER(TRIM($G3156))="oman",LOWER(TRIM($G3156))="om",LOWER(TRIM($G3156))="local"),1,0))</f>
        <v/>
      </c>
      <c r="R3156" s="38">
        <f>IF($C3156="",0,IF(OR(ISNUMBER(SEARCH("resign",$N3156)),ISNUMBER(SEARCH("terminat",$N3156)),ISNUMBER(SEARCH("inactive",$N3156)),ISNUMBER(SEARCH("vacan",$N3156)),ISNUMBER(SEARCH("deceased",$N3156)),ISNUMBER(SEARCH("separated",$N3156))),0,1))</f>
        <v/>
      </c>
      <c r="S3156">
        <f>IF(OR($R3156=0,NOT(ISNUMBER($I3156))),"",IFERROR(DATEDIF($I3156,DATE(FY,1,1),"y"),""))</f>
        <v/>
      </c>
      <c r="T3156">
        <f>IF(OR($R3156=0,NOT(ISNUMBER($J3156))),"",IFERROR(DATEDIF($J3156,DATE(FY,1,1),"y"),0))</f>
        <v/>
      </c>
      <c r="U3156" s="38">
        <f>IF(OR($R3156=0,NOT(ISNUMBER($I3156))),0,IF(YEAR($I3156)+IF($Q3156=1,RetAgeO,RetAgeE)=FY,MONTH($I3156),IF(YEAR($I3156)+IF($Q3156=1,RetAgeO,RetAgeE)&lt;FY,1,0)))</f>
        <v/>
      </c>
      <c r="V3156" s="38">
        <f>IF(OR($R3156=0,NOT(ISNUMBER($K3156))),0,IF(YEAR($K3156)=FY,MONTH($K3156),IF(YEAR($K3156)&lt;FY,1,0)))</f>
        <v/>
      </c>
      <c r="W3156" s="38">
        <f>IF($R3156=0,0,MIN(12,IF(AND(ISNUMBER($O3156),$O3156&gt;=1,$O3156&lt;=12),INT($O3156),12),IF(AND(RetireExit="Yes",$U3156&gt;0),$U3156,12),IF(AND(ContractExit="Yes",$V3156&gt;0),$V3156,12)))</f>
        <v/>
      </c>
      <c r="X3156" s="37">
        <f>IF(ISNUMBER($P3156),$P3156,IncPct)</f>
        <v/>
      </c>
      <c r="Y3156" s="39">
        <f>IF($W3156=0,0,MAX(0,MIN($W3156,IncMonth-1))+MAX(0,$W3156-IncMonth+1)*(1+$X3156))</f>
        <v/>
      </c>
      <c r="Z3156" s="40">
        <f>IF($C3156="",0,IFERROR(INDEX(Departments!$B$5:$B$54,MATCH($C3156,Departments!$A$5:$A$54,0)),0))</f>
        <v/>
      </c>
      <c r="AA3156" s="41">
        <f>N($L3156)*$Y3156</f>
        <v/>
      </c>
      <c r="AB3156" s="41">
        <f>N($M3156)*$Y3156</f>
        <v/>
      </c>
      <c r="AC3156" s="41">
        <f>$AA3156*$Z3156</f>
        <v/>
      </c>
      <c r="AD3156" s="41">
        <f>$AA3156*BonusMonths/12</f>
        <v/>
      </c>
      <c r="AE3156" s="41">
        <f>($AA3156+SI_Gross*$AB3156)*IF($Q3156=1,SI_O,SI_E)</f>
        <v/>
      </c>
      <c r="AF3156" s="41">
        <f>IF($Q3156=1,0,$AA3156*EOSB)</f>
        <v/>
      </c>
      <c r="AG3156" s="41">
        <f>$AN3156*$W3156</f>
        <v/>
      </c>
      <c r="AH3156" s="41">
        <f>SUM($AA3156:$AG3156)</f>
        <v/>
      </c>
      <c r="AI3156" s="41">
        <f>12*($AM3156+$AN3156)</f>
        <v/>
      </c>
      <c r="AJ3156" s="41">
        <f>$AM3156*((IncMonth-1)+(13-IncMonth)*(1+$X3156))+12*$AN3156</f>
        <v/>
      </c>
      <c r="AK3156" s="41">
        <f>IF($R3156=1,N($L3156)+N($M3156),0)</f>
        <v/>
      </c>
      <c r="AL3156">
        <f>IF($C3156="","",IF(N($L3156)&lt;=0,"Basic salary missing",IF(ISNA(MATCH($C3156,Departments!$A$5:$A$54,0)),"Department not on Departments sheet",IF(AND($I3156&lt;&gt;"",NOT(ISNUMBER($I3156))),"Date of birth is text, not a date",IF(AND($K3156&lt;&gt;"",NOT(ISNUMBER($K3156))),"Contract end is text, not a date","")))))</f>
        <v/>
      </c>
      <c r="AM3156" s="41">
        <f>IF($R3156=0,0,N($L3156)*(1+$Z3156+BonusMonths/12+IF($Q3156=1,0,EOSB))+N($M3156)+(N($L3156)+SI_Gross*N($M3156))*IF($Q3156=1,SI_O,SI_E))</f>
        <v/>
      </c>
      <c r="AN3156" s="41">
        <f>IF($R3156=0,0,(IF($Q3156=1,MedO,MedE+Ticket)+Training)/12)</f>
        <v/>
      </c>
    </row>
    <row r="3157">
      <c r="I3157" s="35" t="n"/>
      <c r="J3157" s="35" t="n"/>
      <c r="K3157" s="35" t="n"/>
      <c r="L3157" s="36" t="n"/>
      <c r="M3157" s="36" t="n"/>
      <c r="P3157" s="37" t="n"/>
      <c r="Q3157" s="38">
        <f>IF($C3157="",0,IF(OR(LOWER(TRIM($G3157))="omani",LOWER(TRIM($G3157))="oman",LOWER(TRIM($G3157))="om",LOWER(TRIM($G3157))="local"),1,0))</f>
        <v/>
      </c>
      <c r="R3157" s="38">
        <f>IF($C3157="",0,IF(OR(ISNUMBER(SEARCH("resign",$N3157)),ISNUMBER(SEARCH("terminat",$N3157)),ISNUMBER(SEARCH("inactive",$N3157)),ISNUMBER(SEARCH("vacan",$N3157)),ISNUMBER(SEARCH("deceased",$N3157)),ISNUMBER(SEARCH("separated",$N3157))),0,1))</f>
        <v/>
      </c>
      <c r="S3157">
        <f>IF(OR($R3157=0,NOT(ISNUMBER($I3157))),"",IFERROR(DATEDIF($I3157,DATE(FY,1,1),"y"),""))</f>
        <v/>
      </c>
      <c r="T3157">
        <f>IF(OR($R3157=0,NOT(ISNUMBER($J3157))),"",IFERROR(DATEDIF($J3157,DATE(FY,1,1),"y"),0))</f>
        <v/>
      </c>
      <c r="U3157" s="38">
        <f>IF(OR($R3157=0,NOT(ISNUMBER($I3157))),0,IF(YEAR($I3157)+IF($Q3157=1,RetAgeO,RetAgeE)=FY,MONTH($I3157),IF(YEAR($I3157)+IF($Q3157=1,RetAgeO,RetAgeE)&lt;FY,1,0)))</f>
        <v/>
      </c>
      <c r="V3157" s="38">
        <f>IF(OR($R3157=0,NOT(ISNUMBER($K3157))),0,IF(YEAR($K3157)=FY,MONTH($K3157),IF(YEAR($K3157)&lt;FY,1,0)))</f>
        <v/>
      </c>
      <c r="W3157" s="38">
        <f>IF($R3157=0,0,MIN(12,IF(AND(ISNUMBER($O3157),$O3157&gt;=1,$O3157&lt;=12),INT($O3157),12),IF(AND(RetireExit="Yes",$U3157&gt;0),$U3157,12),IF(AND(ContractExit="Yes",$V3157&gt;0),$V3157,12)))</f>
        <v/>
      </c>
      <c r="X3157" s="37">
        <f>IF(ISNUMBER($P3157),$P3157,IncPct)</f>
        <v/>
      </c>
      <c r="Y3157" s="39">
        <f>IF($W3157=0,0,MAX(0,MIN($W3157,IncMonth-1))+MAX(0,$W3157-IncMonth+1)*(1+$X3157))</f>
        <v/>
      </c>
      <c r="Z3157" s="40">
        <f>IF($C3157="",0,IFERROR(INDEX(Departments!$B$5:$B$54,MATCH($C3157,Departments!$A$5:$A$54,0)),0))</f>
        <v/>
      </c>
      <c r="AA3157" s="41">
        <f>N($L3157)*$Y3157</f>
        <v/>
      </c>
      <c r="AB3157" s="41">
        <f>N($M3157)*$Y3157</f>
        <v/>
      </c>
      <c r="AC3157" s="41">
        <f>$AA3157*$Z3157</f>
        <v/>
      </c>
      <c r="AD3157" s="41">
        <f>$AA3157*BonusMonths/12</f>
        <v/>
      </c>
      <c r="AE3157" s="41">
        <f>($AA3157+SI_Gross*$AB3157)*IF($Q3157=1,SI_O,SI_E)</f>
        <v/>
      </c>
      <c r="AF3157" s="41">
        <f>IF($Q3157=1,0,$AA3157*EOSB)</f>
        <v/>
      </c>
      <c r="AG3157" s="41">
        <f>$AN3157*$W3157</f>
        <v/>
      </c>
      <c r="AH3157" s="41">
        <f>SUM($AA3157:$AG3157)</f>
        <v/>
      </c>
      <c r="AI3157" s="41">
        <f>12*($AM3157+$AN3157)</f>
        <v/>
      </c>
      <c r="AJ3157" s="41">
        <f>$AM3157*((IncMonth-1)+(13-IncMonth)*(1+$X3157))+12*$AN3157</f>
        <v/>
      </c>
      <c r="AK3157" s="41">
        <f>IF($R3157=1,N($L3157)+N($M3157),0)</f>
        <v/>
      </c>
      <c r="AL3157">
        <f>IF($C3157="","",IF(N($L3157)&lt;=0,"Basic salary missing",IF(ISNA(MATCH($C3157,Departments!$A$5:$A$54,0)),"Department not on Departments sheet",IF(AND($I3157&lt;&gt;"",NOT(ISNUMBER($I3157))),"Date of birth is text, not a date",IF(AND($K3157&lt;&gt;"",NOT(ISNUMBER($K3157))),"Contract end is text, not a date","")))))</f>
        <v/>
      </c>
      <c r="AM3157" s="41">
        <f>IF($R3157=0,0,N($L3157)*(1+$Z3157+BonusMonths/12+IF($Q3157=1,0,EOSB))+N($M3157)+(N($L3157)+SI_Gross*N($M3157))*IF($Q3157=1,SI_O,SI_E))</f>
        <v/>
      </c>
      <c r="AN3157" s="41">
        <f>IF($R3157=0,0,(IF($Q3157=1,MedO,MedE+Ticket)+Training)/12)</f>
        <v/>
      </c>
    </row>
    <row r="3158">
      <c r="I3158" s="35" t="n"/>
      <c r="J3158" s="35" t="n"/>
      <c r="K3158" s="35" t="n"/>
      <c r="L3158" s="36" t="n"/>
      <c r="M3158" s="36" t="n"/>
      <c r="P3158" s="37" t="n"/>
      <c r="Q3158" s="38">
        <f>IF($C3158="",0,IF(OR(LOWER(TRIM($G3158))="omani",LOWER(TRIM($G3158))="oman",LOWER(TRIM($G3158))="om",LOWER(TRIM($G3158))="local"),1,0))</f>
        <v/>
      </c>
      <c r="R3158" s="38">
        <f>IF($C3158="",0,IF(OR(ISNUMBER(SEARCH("resign",$N3158)),ISNUMBER(SEARCH("terminat",$N3158)),ISNUMBER(SEARCH("inactive",$N3158)),ISNUMBER(SEARCH("vacan",$N3158)),ISNUMBER(SEARCH("deceased",$N3158)),ISNUMBER(SEARCH("separated",$N3158))),0,1))</f>
        <v/>
      </c>
      <c r="S3158">
        <f>IF(OR($R3158=0,NOT(ISNUMBER($I3158))),"",IFERROR(DATEDIF($I3158,DATE(FY,1,1),"y"),""))</f>
        <v/>
      </c>
      <c r="T3158">
        <f>IF(OR($R3158=0,NOT(ISNUMBER($J3158))),"",IFERROR(DATEDIF($J3158,DATE(FY,1,1),"y"),0))</f>
        <v/>
      </c>
      <c r="U3158" s="38">
        <f>IF(OR($R3158=0,NOT(ISNUMBER($I3158))),0,IF(YEAR($I3158)+IF($Q3158=1,RetAgeO,RetAgeE)=FY,MONTH($I3158),IF(YEAR($I3158)+IF($Q3158=1,RetAgeO,RetAgeE)&lt;FY,1,0)))</f>
        <v/>
      </c>
      <c r="V3158" s="38">
        <f>IF(OR($R3158=0,NOT(ISNUMBER($K3158))),0,IF(YEAR($K3158)=FY,MONTH($K3158),IF(YEAR($K3158)&lt;FY,1,0)))</f>
        <v/>
      </c>
      <c r="W3158" s="38">
        <f>IF($R3158=0,0,MIN(12,IF(AND(ISNUMBER($O3158),$O3158&gt;=1,$O3158&lt;=12),INT($O3158),12),IF(AND(RetireExit="Yes",$U3158&gt;0),$U3158,12),IF(AND(ContractExit="Yes",$V3158&gt;0),$V3158,12)))</f>
        <v/>
      </c>
      <c r="X3158" s="37">
        <f>IF(ISNUMBER($P3158),$P3158,IncPct)</f>
        <v/>
      </c>
      <c r="Y3158" s="39">
        <f>IF($W3158=0,0,MAX(0,MIN($W3158,IncMonth-1))+MAX(0,$W3158-IncMonth+1)*(1+$X3158))</f>
        <v/>
      </c>
      <c r="Z3158" s="40">
        <f>IF($C3158="",0,IFERROR(INDEX(Departments!$B$5:$B$54,MATCH($C3158,Departments!$A$5:$A$54,0)),0))</f>
        <v/>
      </c>
      <c r="AA3158" s="41">
        <f>N($L3158)*$Y3158</f>
        <v/>
      </c>
      <c r="AB3158" s="41">
        <f>N($M3158)*$Y3158</f>
        <v/>
      </c>
      <c r="AC3158" s="41">
        <f>$AA3158*$Z3158</f>
        <v/>
      </c>
      <c r="AD3158" s="41">
        <f>$AA3158*BonusMonths/12</f>
        <v/>
      </c>
      <c r="AE3158" s="41">
        <f>($AA3158+SI_Gross*$AB3158)*IF($Q3158=1,SI_O,SI_E)</f>
        <v/>
      </c>
      <c r="AF3158" s="41">
        <f>IF($Q3158=1,0,$AA3158*EOSB)</f>
        <v/>
      </c>
      <c r="AG3158" s="41">
        <f>$AN3158*$W3158</f>
        <v/>
      </c>
      <c r="AH3158" s="41">
        <f>SUM($AA3158:$AG3158)</f>
        <v/>
      </c>
      <c r="AI3158" s="41">
        <f>12*($AM3158+$AN3158)</f>
        <v/>
      </c>
      <c r="AJ3158" s="41">
        <f>$AM3158*((IncMonth-1)+(13-IncMonth)*(1+$X3158))+12*$AN3158</f>
        <v/>
      </c>
      <c r="AK3158" s="41">
        <f>IF($R3158=1,N($L3158)+N($M3158),0)</f>
        <v/>
      </c>
      <c r="AL3158">
        <f>IF($C3158="","",IF(N($L3158)&lt;=0,"Basic salary missing",IF(ISNA(MATCH($C3158,Departments!$A$5:$A$54,0)),"Department not on Departments sheet",IF(AND($I3158&lt;&gt;"",NOT(ISNUMBER($I3158))),"Date of birth is text, not a date",IF(AND($K3158&lt;&gt;"",NOT(ISNUMBER($K3158))),"Contract end is text, not a date","")))))</f>
        <v/>
      </c>
      <c r="AM3158" s="41">
        <f>IF($R3158=0,0,N($L3158)*(1+$Z3158+BonusMonths/12+IF($Q3158=1,0,EOSB))+N($M3158)+(N($L3158)+SI_Gross*N($M3158))*IF($Q3158=1,SI_O,SI_E))</f>
        <v/>
      </c>
      <c r="AN3158" s="41">
        <f>IF($R3158=0,0,(IF($Q3158=1,MedO,MedE+Ticket)+Training)/12)</f>
        <v/>
      </c>
    </row>
    <row r="3159">
      <c r="I3159" s="35" t="n"/>
      <c r="J3159" s="35" t="n"/>
      <c r="K3159" s="35" t="n"/>
      <c r="L3159" s="36" t="n"/>
      <c r="M3159" s="36" t="n"/>
      <c r="P3159" s="37" t="n"/>
      <c r="Q3159" s="38">
        <f>IF($C3159="",0,IF(OR(LOWER(TRIM($G3159))="omani",LOWER(TRIM($G3159))="oman",LOWER(TRIM($G3159))="om",LOWER(TRIM($G3159))="local"),1,0))</f>
        <v/>
      </c>
      <c r="R3159" s="38">
        <f>IF($C3159="",0,IF(OR(ISNUMBER(SEARCH("resign",$N3159)),ISNUMBER(SEARCH("terminat",$N3159)),ISNUMBER(SEARCH("inactive",$N3159)),ISNUMBER(SEARCH("vacan",$N3159)),ISNUMBER(SEARCH("deceased",$N3159)),ISNUMBER(SEARCH("separated",$N3159))),0,1))</f>
        <v/>
      </c>
      <c r="S3159">
        <f>IF(OR($R3159=0,NOT(ISNUMBER($I3159))),"",IFERROR(DATEDIF($I3159,DATE(FY,1,1),"y"),""))</f>
        <v/>
      </c>
      <c r="T3159">
        <f>IF(OR($R3159=0,NOT(ISNUMBER($J3159))),"",IFERROR(DATEDIF($J3159,DATE(FY,1,1),"y"),0))</f>
        <v/>
      </c>
      <c r="U3159" s="38">
        <f>IF(OR($R3159=0,NOT(ISNUMBER($I3159))),0,IF(YEAR($I3159)+IF($Q3159=1,RetAgeO,RetAgeE)=FY,MONTH($I3159),IF(YEAR($I3159)+IF($Q3159=1,RetAgeO,RetAgeE)&lt;FY,1,0)))</f>
        <v/>
      </c>
      <c r="V3159" s="38">
        <f>IF(OR($R3159=0,NOT(ISNUMBER($K3159))),0,IF(YEAR($K3159)=FY,MONTH($K3159),IF(YEAR($K3159)&lt;FY,1,0)))</f>
        <v/>
      </c>
      <c r="W3159" s="38">
        <f>IF($R3159=0,0,MIN(12,IF(AND(ISNUMBER($O3159),$O3159&gt;=1,$O3159&lt;=12),INT($O3159),12),IF(AND(RetireExit="Yes",$U3159&gt;0),$U3159,12),IF(AND(ContractExit="Yes",$V3159&gt;0),$V3159,12)))</f>
        <v/>
      </c>
      <c r="X3159" s="37">
        <f>IF(ISNUMBER($P3159),$P3159,IncPct)</f>
        <v/>
      </c>
      <c r="Y3159" s="39">
        <f>IF($W3159=0,0,MAX(0,MIN($W3159,IncMonth-1))+MAX(0,$W3159-IncMonth+1)*(1+$X3159))</f>
        <v/>
      </c>
      <c r="Z3159" s="40">
        <f>IF($C3159="",0,IFERROR(INDEX(Departments!$B$5:$B$54,MATCH($C3159,Departments!$A$5:$A$54,0)),0))</f>
        <v/>
      </c>
      <c r="AA3159" s="41">
        <f>N($L3159)*$Y3159</f>
        <v/>
      </c>
      <c r="AB3159" s="41">
        <f>N($M3159)*$Y3159</f>
        <v/>
      </c>
      <c r="AC3159" s="41">
        <f>$AA3159*$Z3159</f>
        <v/>
      </c>
      <c r="AD3159" s="41">
        <f>$AA3159*BonusMonths/12</f>
        <v/>
      </c>
      <c r="AE3159" s="41">
        <f>($AA3159+SI_Gross*$AB3159)*IF($Q3159=1,SI_O,SI_E)</f>
        <v/>
      </c>
      <c r="AF3159" s="41">
        <f>IF($Q3159=1,0,$AA3159*EOSB)</f>
        <v/>
      </c>
      <c r="AG3159" s="41">
        <f>$AN3159*$W3159</f>
        <v/>
      </c>
      <c r="AH3159" s="41">
        <f>SUM($AA3159:$AG3159)</f>
        <v/>
      </c>
      <c r="AI3159" s="41">
        <f>12*($AM3159+$AN3159)</f>
        <v/>
      </c>
      <c r="AJ3159" s="41">
        <f>$AM3159*((IncMonth-1)+(13-IncMonth)*(1+$X3159))+12*$AN3159</f>
        <v/>
      </c>
      <c r="AK3159" s="41">
        <f>IF($R3159=1,N($L3159)+N($M3159),0)</f>
        <v/>
      </c>
      <c r="AL3159">
        <f>IF($C3159="","",IF(N($L3159)&lt;=0,"Basic salary missing",IF(ISNA(MATCH($C3159,Departments!$A$5:$A$54,0)),"Department not on Departments sheet",IF(AND($I3159&lt;&gt;"",NOT(ISNUMBER($I3159))),"Date of birth is text, not a date",IF(AND($K3159&lt;&gt;"",NOT(ISNUMBER($K3159))),"Contract end is text, not a date","")))))</f>
        <v/>
      </c>
      <c r="AM3159" s="41">
        <f>IF($R3159=0,0,N($L3159)*(1+$Z3159+BonusMonths/12+IF($Q3159=1,0,EOSB))+N($M3159)+(N($L3159)+SI_Gross*N($M3159))*IF($Q3159=1,SI_O,SI_E))</f>
        <v/>
      </c>
      <c r="AN3159" s="41">
        <f>IF($R3159=0,0,(IF($Q3159=1,MedO,MedE+Ticket)+Training)/12)</f>
        <v/>
      </c>
    </row>
    <row r="3160">
      <c r="I3160" s="35" t="n"/>
      <c r="J3160" s="35" t="n"/>
      <c r="K3160" s="35" t="n"/>
      <c r="L3160" s="36" t="n"/>
      <c r="M3160" s="36" t="n"/>
      <c r="P3160" s="37" t="n"/>
      <c r="Q3160" s="38">
        <f>IF($C3160="",0,IF(OR(LOWER(TRIM($G3160))="omani",LOWER(TRIM($G3160))="oman",LOWER(TRIM($G3160))="om",LOWER(TRIM($G3160))="local"),1,0))</f>
        <v/>
      </c>
      <c r="R3160" s="38">
        <f>IF($C3160="",0,IF(OR(ISNUMBER(SEARCH("resign",$N3160)),ISNUMBER(SEARCH("terminat",$N3160)),ISNUMBER(SEARCH("inactive",$N3160)),ISNUMBER(SEARCH("vacan",$N3160)),ISNUMBER(SEARCH("deceased",$N3160)),ISNUMBER(SEARCH("separated",$N3160))),0,1))</f>
        <v/>
      </c>
      <c r="S3160">
        <f>IF(OR($R3160=0,NOT(ISNUMBER($I3160))),"",IFERROR(DATEDIF($I3160,DATE(FY,1,1),"y"),""))</f>
        <v/>
      </c>
      <c r="T3160">
        <f>IF(OR($R3160=0,NOT(ISNUMBER($J3160))),"",IFERROR(DATEDIF($J3160,DATE(FY,1,1),"y"),0))</f>
        <v/>
      </c>
      <c r="U3160" s="38">
        <f>IF(OR($R3160=0,NOT(ISNUMBER($I3160))),0,IF(YEAR($I3160)+IF($Q3160=1,RetAgeO,RetAgeE)=FY,MONTH($I3160),IF(YEAR($I3160)+IF($Q3160=1,RetAgeO,RetAgeE)&lt;FY,1,0)))</f>
        <v/>
      </c>
      <c r="V3160" s="38">
        <f>IF(OR($R3160=0,NOT(ISNUMBER($K3160))),0,IF(YEAR($K3160)=FY,MONTH($K3160),IF(YEAR($K3160)&lt;FY,1,0)))</f>
        <v/>
      </c>
      <c r="W3160" s="38">
        <f>IF($R3160=0,0,MIN(12,IF(AND(ISNUMBER($O3160),$O3160&gt;=1,$O3160&lt;=12),INT($O3160),12),IF(AND(RetireExit="Yes",$U3160&gt;0),$U3160,12),IF(AND(ContractExit="Yes",$V3160&gt;0),$V3160,12)))</f>
        <v/>
      </c>
      <c r="X3160" s="37">
        <f>IF(ISNUMBER($P3160),$P3160,IncPct)</f>
        <v/>
      </c>
      <c r="Y3160" s="39">
        <f>IF($W3160=0,0,MAX(0,MIN($W3160,IncMonth-1))+MAX(0,$W3160-IncMonth+1)*(1+$X3160))</f>
        <v/>
      </c>
      <c r="Z3160" s="40">
        <f>IF($C3160="",0,IFERROR(INDEX(Departments!$B$5:$B$54,MATCH($C3160,Departments!$A$5:$A$54,0)),0))</f>
        <v/>
      </c>
      <c r="AA3160" s="41">
        <f>N($L3160)*$Y3160</f>
        <v/>
      </c>
      <c r="AB3160" s="41">
        <f>N($M3160)*$Y3160</f>
        <v/>
      </c>
      <c r="AC3160" s="41">
        <f>$AA3160*$Z3160</f>
        <v/>
      </c>
      <c r="AD3160" s="41">
        <f>$AA3160*BonusMonths/12</f>
        <v/>
      </c>
      <c r="AE3160" s="41">
        <f>($AA3160+SI_Gross*$AB3160)*IF($Q3160=1,SI_O,SI_E)</f>
        <v/>
      </c>
      <c r="AF3160" s="41">
        <f>IF($Q3160=1,0,$AA3160*EOSB)</f>
        <v/>
      </c>
      <c r="AG3160" s="41">
        <f>$AN3160*$W3160</f>
        <v/>
      </c>
      <c r="AH3160" s="41">
        <f>SUM($AA3160:$AG3160)</f>
        <v/>
      </c>
      <c r="AI3160" s="41">
        <f>12*($AM3160+$AN3160)</f>
        <v/>
      </c>
      <c r="AJ3160" s="41">
        <f>$AM3160*((IncMonth-1)+(13-IncMonth)*(1+$X3160))+12*$AN3160</f>
        <v/>
      </c>
      <c r="AK3160" s="41">
        <f>IF($R3160=1,N($L3160)+N($M3160),0)</f>
        <v/>
      </c>
      <c r="AL3160">
        <f>IF($C3160="","",IF(N($L3160)&lt;=0,"Basic salary missing",IF(ISNA(MATCH($C3160,Departments!$A$5:$A$54,0)),"Department not on Departments sheet",IF(AND($I3160&lt;&gt;"",NOT(ISNUMBER($I3160))),"Date of birth is text, not a date",IF(AND($K3160&lt;&gt;"",NOT(ISNUMBER($K3160))),"Contract end is text, not a date","")))))</f>
        <v/>
      </c>
      <c r="AM3160" s="41">
        <f>IF($R3160=0,0,N($L3160)*(1+$Z3160+BonusMonths/12+IF($Q3160=1,0,EOSB))+N($M3160)+(N($L3160)+SI_Gross*N($M3160))*IF($Q3160=1,SI_O,SI_E))</f>
        <v/>
      </c>
      <c r="AN3160" s="41">
        <f>IF($R3160=0,0,(IF($Q3160=1,MedO,MedE+Ticket)+Training)/12)</f>
        <v/>
      </c>
    </row>
    <row r="3161">
      <c r="I3161" s="35" t="n"/>
      <c r="J3161" s="35" t="n"/>
      <c r="K3161" s="35" t="n"/>
      <c r="L3161" s="36" t="n"/>
      <c r="M3161" s="36" t="n"/>
      <c r="P3161" s="37" t="n"/>
      <c r="Q3161" s="38">
        <f>IF($C3161="",0,IF(OR(LOWER(TRIM($G3161))="omani",LOWER(TRIM($G3161))="oman",LOWER(TRIM($G3161))="om",LOWER(TRIM($G3161))="local"),1,0))</f>
        <v/>
      </c>
      <c r="R3161" s="38">
        <f>IF($C3161="",0,IF(OR(ISNUMBER(SEARCH("resign",$N3161)),ISNUMBER(SEARCH("terminat",$N3161)),ISNUMBER(SEARCH("inactive",$N3161)),ISNUMBER(SEARCH("vacan",$N3161)),ISNUMBER(SEARCH("deceased",$N3161)),ISNUMBER(SEARCH("separated",$N3161))),0,1))</f>
        <v/>
      </c>
      <c r="S3161">
        <f>IF(OR($R3161=0,NOT(ISNUMBER($I3161))),"",IFERROR(DATEDIF($I3161,DATE(FY,1,1),"y"),""))</f>
        <v/>
      </c>
      <c r="T3161">
        <f>IF(OR($R3161=0,NOT(ISNUMBER($J3161))),"",IFERROR(DATEDIF($J3161,DATE(FY,1,1),"y"),0))</f>
        <v/>
      </c>
      <c r="U3161" s="38">
        <f>IF(OR($R3161=0,NOT(ISNUMBER($I3161))),0,IF(YEAR($I3161)+IF($Q3161=1,RetAgeO,RetAgeE)=FY,MONTH($I3161),IF(YEAR($I3161)+IF($Q3161=1,RetAgeO,RetAgeE)&lt;FY,1,0)))</f>
        <v/>
      </c>
      <c r="V3161" s="38">
        <f>IF(OR($R3161=0,NOT(ISNUMBER($K3161))),0,IF(YEAR($K3161)=FY,MONTH($K3161),IF(YEAR($K3161)&lt;FY,1,0)))</f>
        <v/>
      </c>
      <c r="W3161" s="38">
        <f>IF($R3161=0,0,MIN(12,IF(AND(ISNUMBER($O3161),$O3161&gt;=1,$O3161&lt;=12),INT($O3161),12),IF(AND(RetireExit="Yes",$U3161&gt;0),$U3161,12),IF(AND(ContractExit="Yes",$V3161&gt;0),$V3161,12)))</f>
        <v/>
      </c>
      <c r="X3161" s="37">
        <f>IF(ISNUMBER($P3161),$P3161,IncPct)</f>
        <v/>
      </c>
      <c r="Y3161" s="39">
        <f>IF($W3161=0,0,MAX(0,MIN($W3161,IncMonth-1))+MAX(0,$W3161-IncMonth+1)*(1+$X3161))</f>
        <v/>
      </c>
      <c r="Z3161" s="40">
        <f>IF($C3161="",0,IFERROR(INDEX(Departments!$B$5:$B$54,MATCH($C3161,Departments!$A$5:$A$54,0)),0))</f>
        <v/>
      </c>
      <c r="AA3161" s="41">
        <f>N($L3161)*$Y3161</f>
        <v/>
      </c>
      <c r="AB3161" s="41">
        <f>N($M3161)*$Y3161</f>
        <v/>
      </c>
      <c r="AC3161" s="41">
        <f>$AA3161*$Z3161</f>
        <v/>
      </c>
      <c r="AD3161" s="41">
        <f>$AA3161*BonusMonths/12</f>
        <v/>
      </c>
      <c r="AE3161" s="41">
        <f>($AA3161+SI_Gross*$AB3161)*IF($Q3161=1,SI_O,SI_E)</f>
        <v/>
      </c>
      <c r="AF3161" s="41">
        <f>IF($Q3161=1,0,$AA3161*EOSB)</f>
        <v/>
      </c>
      <c r="AG3161" s="41">
        <f>$AN3161*$W3161</f>
        <v/>
      </c>
      <c r="AH3161" s="41">
        <f>SUM($AA3161:$AG3161)</f>
        <v/>
      </c>
      <c r="AI3161" s="41">
        <f>12*($AM3161+$AN3161)</f>
        <v/>
      </c>
      <c r="AJ3161" s="41">
        <f>$AM3161*((IncMonth-1)+(13-IncMonth)*(1+$X3161))+12*$AN3161</f>
        <v/>
      </c>
      <c r="AK3161" s="41">
        <f>IF($R3161=1,N($L3161)+N($M3161),0)</f>
        <v/>
      </c>
      <c r="AL3161">
        <f>IF($C3161="","",IF(N($L3161)&lt;=0,"Basic salary missing",IF(ISNA(MATCH($C3161,Departments!$A$5:$A$54,0)),"Department not on Departments sheet",IF(AND($I3161&lt;&gt;"",NOT(ISNUMBER($I3161))),"Date of birth is text, not a date",IF(AND($K3161&lt;&gt;"",NOT(ISNUMBER($K3161))),"Contract end is text, not a date","")))))</f>
        <v/>
      </c>
      <c r="AM3161" s="41">
        <f>IF($R3161=0,0,N($L3161)*(1+$Z3161+BonusMonths/12+IF($Q3161=1,0,EOSB))+N($M3161)+(N($L3161)+SI_Gross*N($M3161))*IF($Q3161=1,SI_O,SI_E))</f>
        <v/>
      </c>
      <c r="AN3161" s="41">
        <f>IF($R3161=0,0,(IF($Q3161=1,MedO,MedE+Ticket)+Training)/12)</f>
        <v/>
      </c>
    </row>
    <row r="3162">
      <c r="I3162" s="35" t="n"/>
      <c r="J3162" s="35" t="n"/>
      <c r="K3162" s="35" t="n"/>
      <c r="L3162" s="36" t="n"/>
      <c r="M3162" s="36" t="n"/>
      <c r="P3162" s="37" t="n"/>
      <c r="Q3162" s="38">
        <f>IF($C3162="",0,IF(OR(LOWER(TRIM($G3162))="omani",LOWER(TRIM($G3162))="oman",LOWER(TRIM($G3162))="om",LOWER(TRIM($G3162))="local"),1,0))</f>
        <v/>
      </c>
      <c r="R3162" s="38">
        <f>IF($C3162="",0,IF(OR(ISNUMBER(SEARCH("resign",$N3162)),ISNUMBER(SEARCH("terminat",$N3162)),ISNUMBER(SEARCH("inactive",$N3162)),ISNUMBER(SEARCH("vacan",$N3162)),ISNUMBER(SEARCH("deceased",$N3162)),ISNUMBER(SEARCH("separated",$N3162))),0,1))</f>
        <v/>
      </c>
      <c r="S3162">
        <f>IF(OR($R3162=0,NOT(ISNUMBER($I3162))),"",IFERROR(DATEDIF($I3162,DATE(FY,1,1),"y"),""))</f>
        <v/>
      </c>
      <c r="T3162">
        <f>IF(OR($R3162=0,NOT(ISNUMBER($J3162))),"",IFERROR(DATEDIF($J3162,DATE(FY,1,1),"y"),0))</f>
        <v/>
      </c>
      <c r="U3162" s="38">
        <f>IF(OR($R3162=0,NOT(ISNUMBER($I3162))),0,IF(YEAR($I3162)+IF($Q3162=1,RetAgeO,RetAgeE)=FY,MONTH($I3162),IF(YEAR($I3162)+IF($Q3162=1,RetAgeO,RetAgeE)&lt;FY,1,0)))</f>
        <v/>
      </c>
      <c r="V3162" s="38">
        <f>IF(OR($R3162=0,NOT(ISNUMBER($K3162))),0,IF(YEAR($K3162)=FY,MONTH($K3162),IF(YEAR($K3162)&lt;FY,1,0)))</f>
        <v/>
      </c>
      <c r="W3162" s="38">
        <f>IF($R3162=0,0,MIN(12,IF(AND(ISNUMBER($O3162),$O3162&gt;=1,$O3162&lt;=12),INT($O3162),12),IF(AND(RetireExit="Yes",$U3162&gt;0),$U3162,12),IF(AND(ContractExit="Yes",$V3162&gt;0),$V3162,12)))</f>
        <v/>
      </c>
      <c r="X3162" s="37">
        <f>IF(ISNUMBER($P3162),$P3162,IncPct)</f>
        <v/>
      </c>
      <c r="Y3162" s="39">
        <f>IF($W3162=0,0,MAX(0,MIN($W3162,IncMonth-1))+MAX(0,$W3162-IncMonth+1)*(1+$X3162))</f>
        <v/>
      </c>
      <c r="Z3162" s="40">
        <f>IF($C3162="",0,IFERROR(INDEX(Departments!$B$5:$B$54,MATCH($C3162,Departments!$A$5:$A$54,0)),0))</f>
        <v/>
      </c>
      <c r="AA3162" s="41">
        <f>N($L3162)*$Y3162</f>
        <v/>
      </c>
      <c r="AB3162" s="41">
        <f>N($M3162)*$Y3162</f>
        <v/>
      </c>
      <c r="AC3162" s="41">
        <f>$AA3162*$Z3162</f>
        <v/>
      </c>
      <c r="AD3162" s="41">
        <f>$AA3162*BonusMonths/12</f>
        <v/>
      </c>
      <c r="AE3162" s="41">
        <f>($AA3162+SI_Gross*$AB3162)*IF($Q3162=1,SI_O,SI_E)</f>
        <v/>
      </c>
      <c r="AF3162" s="41">
        <f>IF($Q3162=1,0,$AA3162*EOSB)</f>
        <v/>
      </c>
      <c r="AG3162" s="41">
        <f>$AN3162*$W3162</f>
        <v/>
      </c>
      <c r="AH3162" s="41">
        <f>SUM($AA3162:$AG3162)</f>
        <v/>
      </c>
      <c r="AI3162" s="41">
        <f>12*($AM3162+$AN3162)</f>
        <v/>
      </c>
      <c r="AJ3162" s="41">
        <f>$AM3162*((IncMonth-1)+(13-IncMonth)*(1+$X3162))+12*$AN3162</f>
        <v/>
      </c>
      <c r="AK3162" s="41">
        <f>IF($R3162=1,N($L3162)+N($M3162),0)</f>
        <v/>
      </c>
      <c r="AL3162">
        <f>IF($C3162="","",IF(N($L3162)&lt;=0,"Basic salary missing",IF(ISNA(MATCH($C3162,Departments!$A$5:$A$54,0)),"Department not on Departments sheet",IF(AND($I3162&lt;&gt;"",NOT(ISNUMBER($I3162))),"Date of birth is text, not a date",IF(AND($K3162&lt;&gt;"",NOT(ISNUMBER($K3162))),"Contract end is text, not a date","")))))</f>
        <v/>
      </c>
      <c r="AM3162" s="41">
        <f>IF($R3162=0,0,N($L3162)*(1+$Z3162+BonusMonths/12+IF($Q3162=1,0,EOSB))+N($M3162)+(N($L3162)+SI_Gross*N($M3162))*IF($Q3162=1,SI_O,SI_E))</f>
        <v/>
      </c>
      <c r="AN3162" s="41">
        <f>IF($R3162=0,0,(IF($Q3162=1,MedO,MedE+Ticket)+Training)/12)</f>
        <v/>
      </c>
    </row>
    <row r="3163">
      <c r="I3163" s="35" t="n"/>
      <c r="J3163" s="35" t="n"/>
      <c r="K3163" s="35" t="n"/>
      <c r="L3163" s="36" t="n"/>
      <c r="M3163" s="36" t="n"/>
      <c r="P3163" s="37" t="n"/>
      <c r="Q3163" s="38">
        <f>IF($C3163="",0,IF(OR(LOWER(TRIM($G3163))="omani",LOWER(TRIM($G3163))="oman",LOWER(TRIM($G3163))="om",LOWER(TRIM($G3163))="local"),1,0))</f>
        <v/>
      </c>
      <c r="R3163" s="38">
        <f>IF($C3163="",0,IF(OR(ISNUMBER(SEARCH("resign",$N3163)),ISNUMBER(SEARCH("terminat",$N3163)),ISNUMBER(SEARCH("inactive",$N3163)),ISNUMBER(SEARCH("vacan",$N3163)),ISNUMBER(SEARCH("deceased",$N3163)),ISNUMBER(SEARCH("separated",$N3163))),0,1))</f>
        <v/>
      </c>
      <c r="S3163">
        <f>IF(OR($R3163=0,NOT(ISNUMBER($I3163))),"",IFERROR(DATEDIF($I3163,DATE(FY,1,1),"y"),""))</f>
        <v/>
      </c>
      <c r="T3163">
        <f>IF(OR($R3163=0,NOT(ISNUMBER($J3163))),"",IFERROR(DATEDIF($J3163,DATE(FY,1,1),"y"),0))</f>
        <v/>
      </c>
      <c r="U3163" s="38">
        <f>IF(OR($R3163=0,NOT(ISNUMBER($I3163))),0,IF(YEAR($I3163)+IF($Q3163=1,RetAgeO,RetAgeE)=FY,MONTH($I3163),IF(YEAR($I3163)+IF($Q3163=1,RetAgeO,RetAgeE)&lt;FY,1,0)))</f>
        <v/>
      </c>
      <c r="V3163" s="38">
        <f>IF(OR($R3163=0,NOT(ISNUMBER($K3163))),0,IF(YEAR($K3163)=FY,MONTH($K3163),IF(YEAR($K3163)&lt;FY,1,0)))</f>
        <v/>
      </c>
      <c r="W3163" s="38">
        <f>IF($R3163=0,0,MIN(12,IF(AND(ISNUMBER($O3163),$O3163&gt;=1,$O3163&lt;=12),INT($O3163),12),IF(AND(RetireExit="Yes",$U3163&gt;0),$U3163,12),IF(AND(ContractExit="Yes",$V3163&gt;0),$V3163,12)))</f>
        <v/>
      </c>
      <c r="X3163" s="37">
        <f>IF(ISNUMBER($P3163),$P3163,IncPct)</f>
        <v/>
      </c>
      <c r="Y3163" s="39">
        <f>IF($W3163=0,0,MAX(0,MIN($W3163,IncMonth-1))+MAX(0,$W3163-IncMonth+1)*(1+$X3163))</f>
        <v/>
      </c>
      <c r="Z3163" s="40">
        <f>IF($C3163="",0,IFERROR(INDEX(Departments!$B$5:$B$54,MATCH($C3163,Departments!$A$5:$A$54,0)),0))</f>
        <v/>
      </c>
      <c r="AA3163" s="41">
        <f>N($L3163)*$Y3163</f>
        <v/>
      </c>
      <c r="AB3163" s="41">
        <f>N($M3163)*$Y3163</f>
        <v/>
      </c>
      <c r="AC3163" s="41">
        <f>$AA3163*$Z3163</f>
        <v/>
      </c>
      <c r="AD3163" s="41">
        <f>$AA3163*BonusMonths/12</f>
        <v/>
      </c>
      <c r="AE3163" s="41">
        <f>($AA3163+SI_Gross*$AB3163)*IF($Q3163=1,SI_O,SI_E)</f>
        <v/>
      </c>
      <c r="AF3163" s="41">
        <f>IF($Q3163=1,0,$AA3163*EOSB)</f>
        <v/>
      </c>
      <c r="AG3163" s="41">
        <f>$AN3163*$W3163</f>
        <v/>
      </c>
      <c r="AH3163" s="41">
        <f>SUM($AA3163:$AG3163)</f>
        <v/>
      </c>
      <c r="AI3163" s="41">
        <f>12*($AM3163+$AN3163)</f>
        <v/>
      </c>
      <c r="AJ3163" s="41">
        <f>$AM3163*((IncMonth-1)+(13-IncMonth)*(1+$X3163))+12*$AN3163</f>
        <v/>
      </c>
      <c r="AK3163" s="41">
        <f>IF($R3163=1,N($L3163)+N($M3163),0)</f>
        <v/>
      </c>
      <c r="AL3163">
        <f>IF($C3163="","",IF(N($L3163)&lt;=0,"Basic salary missing",IF(ISNA(MATCH($C3163,Departments!$A$5:$A$54,0)),"Department not on Departments sheet",IF(AND($I3163&lt;&gt;"",NOT(ISNUMBER($I3163))),"Date of birth is text, not a date",IF(AND($K3163&lt;&gt;"",NOT(ISNUMBER($K3163))),"Contract end is text, not a date","")))))</f>
        <v/>
      </c>
      <c r="AM3163" s="41">
        <f>IF($R3163=0,0,N($L3163)*(1+$Z3163+BonusMonths/12+IF($Q3163=1,0,EOSB))+N($M3163)+(N($L3163)+SI_Gross*N($M3163))*IF($Q3163=1,SI_O,SI_E))</f>
        <v/>
      </c>
      <c r="AN3163" s="41">
        <f>IF($R3163=0,0,(IF($Q3163=1,MedO,MedE+Ticket)+Training)/12)</f>
        <v/>
      </c>
    </row>
    <row r="3164">
      <c r="I3164" s="35" t="n"/>
      <c r="J3164" s="35" t="n"/>
      <c r="K3164" s="35" t="n"/>
      <c r="L3164" s="36" t="n"/>
      <c r="M3164" s="36" t="n"/>
      <c r="P3164" s="37" t="n"/>
      <c r="Q3164" s="38">
        <f>IF($C3164="",0,IF(OR(LOWER(TRIM($G3164))="omani",LOWER(TRIM($G3164))="oman",LOWER(TRIM($G3164))="om",LOWER(TRIM($G3164))="local"),1,0))</f>
        <v/>
      </c>
      <c r="R3164" s="38">
        <f>IF($C3164="",0,IF(OR(ISNUMBER(SEARCH("resign",$N3164)),ISNUMBER(SEARCH("terminat",$N3164)),ISNUMBER(SEARCH("inactive",$N3164)),ISNUMBER(SEARCH("vacan",$N3164)),ISNUMBER(SEARCH("deceased",$N3164)),ISNUMBER(SEARCH("separated",$N3164))),0,1))</f>
        <v/>
      </c>
      <c r="S3164">
        <f>IF(OR($R3164=0,NOT(ISNUMBER($I3164))),"",IFERROR(DATEDIF($I3164,DATE(FY,1,1),"y"),""))</f>
        <v/>
      </c>
      <c r="T3164">
        <f>IF(OR($R3164=0,NOT(ISNUMBER($J3164))),"",IFERROR(DATEDIF($J3164,DATE(FY,1,1),"y"),0))</f>
        <v/>
      </c>
      <c r="U3164" s="38">
        <f>IF(OR($R3164=0,NOT(ISNUMBER($I3164))),0,IF(YEAR($I3164)+IF($Q3164=1,RetAgeO,RetAgeE)=FY,MONTH($I3164),IF(YEAR($I3164)+IF($Q3164=1,RetAgeO,RetAgeE)&lt;FY,1,0)))</f>
        <v/>
      </c>
      <c r="V3164" s="38">
        <f>IF(OR($R3164=0,NOT(ISNUMBER($K3164))),0,IF(YEAR($K3164)=FY,MONTH($K3164),IF(YEAR($K3164)&lt;FY,1,0)))</f>
        <v/>
      </c>
      <c r="W3164" s="38">
        <f>IF($R3164=0,0,MIN(12,IF(AND(ISNUMBER($O3164),$O3164&gt;=1,$O3164&lt;=12),INT($O3164),12),IF(AND(RetireExit="Yes",$U3164&gt;0),$U3164,12),IF(AND(ContractExit="Yes",$V3164&gt;0),$V3164,12)))</f>
        <v/>
      </c>
      <c r="X3164" s="37">
        <f>IF(ISNUMBER($P3164),$P3164,IncPct)</f>
        <v/>
      </c>
      <c r="Y3164" s="39">
        <f>IF($W3164=0,0,MAX(0,MIN($W3164,IncMonth-1))+MAX(0,$W3164-IncMonth+1)*(1+$X3164))</f>
        <v/>
      </c>
      <c r="Z3164" s="40">
        <f>IF($C3164="",0,IFERROR(INDEX(Departments!$B$5:$B$54,MATCH($C3164,Departments!$A$5:$A$54,0)),0))</f>
        <v/>
      </c>
      <c r="AA3164" s="41">
        <f>N($L3164)*$Y3164</f>
        <v/>
      </c>
      <c r="AB3164" s="41">
        <f>N($M3164)*$Y3164</f>
        <v/>
      </c>
      <c r="AC3164" s="41">
        <f>$AA3164*$Z3164</f>
        <v/>
      </c>
      <c r="AD3164" s="41">
        <f>$AA3164*BonusMonths/12</f>
        <v/>
      </c>
      <c r="AE3164" s="41">
        <f>($AA3164+SI_Gross*$AB3164)*IF($Q3164=1,SI_O,SI_E)</f>
        <v/>
      </c>
      <c r="AF3164" s="41">
        <f>IF($Q3164=1,0,$AA3164*EOSB)</f>
        <v/>
      </c>
      <c r="AG3164" s="41">
        <f>$AN3164*$W3164</f>
        <v/>
      </c>
      <c r="AH3164" s="41">
        <f>SUM($AA3164:$AG3164)</f>
        <v/>
      </c>
      <c r="AI3164" s="41">
        <f>12*($AM3164+$AN3164)</f>
        <v/>
      </c>
      <c r="AJ3164" s="41">
        <f>$AM3164*((IncMonth-1)+(13-IncMonth)*(1+$X3164))+12*$AN3164</f>
        <v/>
      </c>
      <c r="AK3164" s="41">
        <f>IF($R3164=1,N($L3164)+N($M3164),0)</f>
        <v/>
      </c>
      <c r="AL3164">
        <f>IF($C3164="","",IF(N($L3164)&lt;=0,"Basic salary missing",IF(ISNA(MATCH($C3164,Departments!$A$5:$A$54,0)),"Department not on Departments sheet",IF(AND($I3164&lt;&gt;"",NOT(ISNUMBER($I3164))),"Date of birth is text, not a date",IF(AND($K3164&lt;&gt;"",NOT(ISNUMBER($K3164))),"Contract end is text, not a date","")))))</f>
        <v/>
      </c>
      <c r="AM3164" s="41">
        <f>IF($R3164=0,0,N($L3164)*(1+$Z3164+BonusMonths/12+IF($Q3164=1,0,EOSB))+N($M3164)+(N($L3164)+SI_Gross*N($M3164))*IF($Q3164=1,SI_O,SI_E))</f>
        <v/>
      </c>
      <c r="AN3164" s="41">
        <f>IF($R3164=0,0,(IF($Q3164=1,MedO,MedE+Ticket)+Training)/12)</f>
        <v/>
      </c>
    </row>
    <row r="3165">
      <c r="I3165" s="35" t="n"/>
      <c r="J3165" s="35" t="n"/>
      <c r="K3165" s="35" t="n"/>
      <c r="L3165" s="36" t="n"/>
      <c r="M3165" s="36" t="n"/>
      <c r="P3165" s="37" t="n"/>
      <c r="Q3165" s="38">
        <f>IF($C3165="",0,IF(OR(LOWER(TRIM($G3165))="omani",LOWER(TRIM($G3165))="oman",LOWER(TRIM($G3165))="om",LOWER(TRIM($G3165))="local"),1,0))</f>
        <v/>
      </c>
      <c r="R3165" s="38">
        <f>IF($C3165="",0,IF(OR(ISNUMBER(SEARCH("resign",$N3165)),ISNUMBER(SEARCH("terminat",$N3165)),ISNUMBER(SEARCH("inactive",$N3165)),ISNUMBER(SEARCH("vacan",$N3165)),ISNUMBER(SEARCH("deceased",$N3165)),ISNUMBER(SEARCH("separated",$N3165))),0,1))</f>
        <v/>
      </c>
      <c r="S3165">
        <f>IF(OR($R3165=0,NOT(ISNUMBER($I3165))),"",IFERROR(DATEDIF($I3165,DATE(FY,1,1),"y"),""))</f>
        <v/>
      </c>
      <c r="T3165">
        <f>IF(OR($R3165=0,NOT(ISNUMBER($J3165))),"",IFERROR(DATEDIF($J3165,DATE(FY,1,1),"y"),0))</f>
        <v/>
      </c>
      <c r="U3165" s="38">
        <f>IF(OR($R3165=0,NOT(ISNUMBER($I3165))),0,IF(YEAR($I3165)+IF($Q3165=1,RetAgeO,RetAgeE)=FY,MONTH($I3165),IF(YEAR($I3165)+IF($Q3165=1,RetAgeO,RetAgeE)&lt;FY,1,0)))</f>
        <v/>
      </c>
      <c r="V3165" s="38">
        <f>IF(OR($R3165=0,NOT(ISNUMBER($K3165))),0,IF(YEAR($K3165)=FY,MONTH($K3165),IF(YEAR($K3165)&lt;FY,1,0)))</f>
        <v/>
      </c>
      <c r="W3165" s="38">
        <f>IF($R3165=0,0,MIN(12,IF(AND(ISNUMBER($O3165),$O3165&gt;=1,$O3165&lt;=12),INT($O3165),12),IF(AND(RetireExit="Yes",$U3165&gt;0),$U3165,12),IF(AND(ContractExit="Yes",$V3165&gt;0),$V3165,12)))</f>
        <v/>
      </c>
      <c r="X3165" s="37">
        <f>IF(ISNUMBER($P3165),$P3165,IncPct)</f>
        <v/>
      </c>
      <c r="Y3165" s="39">
        <f>IF($W3165=0,0,MAX(0,MIN($W3165,IncMonth-1))+MAX(0,$W3165-IncMonth+1)*(1+$X3165))</f>
        <v/>
      </c>
      <c r="Z3165" s="40">
        <f>IF($C3165="",0,IFERROR(INDEX(Departments!$B$5:$B$54,MATCH($C3165,Departments!$A$5:$A$54,0)),0))</f>
        <v/>
      </c>
      <c r="AA3165" s="41">
        <f>N($L3165)*$Y3165</f>
        <v/>
      </c>
      <c r="AB3165" s="41">
        <f>N($M3165)*$Y3165</f>
        <v/>
      </c>
      <c r="AC3165" s="41">
        <f>$AA3165*$Z3165</f>
        <v/>
      </c>
      <c r="AD3165" s="41">
        <f>$AA3165*BonusMonths/12</f>
        <v/>
      </c>
      <c r="AE3165" s="41">
        <f>($AA3165+SI_Gross*$AB3165)*IF($Q3165=1,SI_O,SI_E)</f>
        <v/>
      </c>
      <c r="AF3165" s="41">
        <f>IF($Q3165=1,0,$AA3165*EOSB)</f>
        <v/>
      </c>
      <c r="AG3165" s="41">
        <f>$AN3165*$W3165</f>
        <v/>
      </c>
      <c r="AH3165" s="41">
        <f>SUM($AA3165:$AG3165)</f>
        <v/>
      </c>
      <c r="AI3165" s="41">
        <f>12*($AM3165+$AN3165)</f>
        <v/>
      </c>
      <c r="AJ3165" s="41">
        <f>$AM3165*((IncMonth-1)+(13-IncMonth)*(1+$X3165))+12*$AN3165</f>
        <v/>
      </c>
      <c r="AK3165" s="41">
        <f>IF($R3165=1,N($L3165)+N($M3165),0)</f>
        <v/>
      </c>
      <c r="AL3165">
        <f>IF($C3165="","",IF(N($L3165)&lt;=0,"Basic salary missing",IF(ISNA(MATCH($C3165,Departments!$A$5:$A$54,0)),"Department not on Departments sheet",IF(AND($I3165&lt;&gt;"",NOT(ISNUMBER($I3165))),"Date of birth is text, not a date",IF(AND($K3165&lt;&gt;"",NOT(ISNUMBER($K3165))),"Contract end is text, not a date","")))))</f>
        <v/>
      </c>
      <c r="AM3165" s="41">
        <f>IF($R3165=0,0,N($L3165)*(1+$Z3165+BonusMonths/12+IF($Q3165=1,0,EOSB))+N($M3165)+(N($L3165)+SI_Gross*N($M3165))*IF($Q3165=1,SI_O,SI_E))</f>
        <v/>
      </c>
      <c r="AN3165" s="41">
        <f>IF($R3165=0,0,(IF($Q3165=1,MedO,MedE+Ticket)+Training)/12)</f>
        <v/>
      </c>
    </row>
    <row r="3166">
      <c r="I3166" s="35" t="n"/>
      <c r="J3166" s="35" t="n"/>
      <c r="K3166" s="35" t="n"/>
      <c r="L3166" s="36" t="n"/>
      <c r="M3166" s="36" t="n"/>
      <c r="P3166" s="37" t="n"/>
      <c r="Q3166" s="38">
        <f>IF($C3166="",0,IF(OR(LOWER(TRIM($G3166))="omani",LOWER(TRIM($G3166))="oman",LOWER(TRIM($G3166))="om",LOWER(TRIM($G3166))="local"),1,0))</f>
        <v/>
      </c>
      <c r="R3166" s="38">
        <f>IF($C3166="",0,IF(OR(ISNUMBER(SEARCH("resign",$N3166)),ISNUMBER(SEARCH("terminat",$N3166)),ISNUMBER(SEARCH("inactive",$N3166)),ISNUMBER(SEARCH("vacan",$N3166)),ISNUMBER(SEARCH("deceased",$N3166)),ISNUMBER(SEARCH("separated",$N3166))),0,1))</f>
        <v/>
      </c>
      <c r="S3166">
        <f>IF(OR($R3166=0,NOT(ISNUMBER($I3166))),"",IFERROR(DATEDIF($I3166,DATE(FY,1,1),"y"),""))</f>
        <v/>
      </c>
      <c r="T3166">
        <f>IF(OR($R3166=0,NOT(ISNUMBER($J3166))),"",IFERROR(DATEDIF($J3166,DATE(FY,1,1),"y"),0))</f>
        <v/>
      </c>
      <c r="U3166" s="38">
        <f>IF(OR($R3166=0,NOT(ISNUMBER($I3166))),0,IF(YEAR($I3166)+IF($Q3166=1,RetAgeO,RetAgeE)=FY,MONTH($I3166),IF(YEAR($I3166)+IF($Q3166=1,RetAgeO,RetAgeE)&lt;FY,1,0)))</f>
        <v/>
      </c>
      <c r="V3166" s="38">
        <f>IF(OR($R3166=0,NOT(ISNUMBER($K3166))),0,IF(YEAR($K3166)=FY,MONTH($K3166),IF(YEAR($K3166)&lt;FY,1,0)))</f>
        <v/>
      </c>
      <c r="W3166" s="38">
        <f>IF($R3166=0,0,MIN(12,IF(AND(ISNUMBER($O3166),$O3166&gt;=1,$O3166&lt;=12),INT($O3166),12),IF(AND(RetireExit="Yes",$U3166&gt;0),$U3166,12),IF(AND(ContractExit="Yes",$V3166&gt;0),$V3166,12)))</f>
        <v/>
      </c>
      <c r="X3166" s="37">
        <f>IF(ISNUMBER($P3166),$P3166,IncPct)</f>
        <v/>
      </c>
      <c r="Y3166" s="39">
        <f>IF($W3166=0,0,MAX(0,MIN($W3166,IncMonth-1))+MAX(0,$W3166-IncMonth+1)*(1+$X3166))</f>
        <v/>
      </c>
      <c r="Z3166" s="40">
        <f>IF($C3166="",0,IFERROR(INDEX(Departments!$B$5:$B$54,MATCH($C3166,Departments!$A$5:$A$54,0)),0))</f>
        <v/>
      </c>
      <c r="AA3166" s="41">
        <f>N($L3166)*$Y3166</f>
        <v/>
      </c>
      <c r="AB3166" s="41">
        <f>N($M3166)*$Y3166</f>
        <v/>
      </c>
      <c r="AC3166" s="41">
        <f>$AA3166*$Z3166</f>
        <v/>
      </c>
      <c r="AD3166" s="41">
        <f>$AA3166*BonusMonths/12</f>
        <v/>
      </c>
      <c r="AE3166" s="41">
        <f>($AA3166+SI_Gross*$AB3166)*IF($Q3166=1,SI_O,SI_E)</f>
        <v/>
      </c>
      <c r="AF3166" s="41">
        <f>IF($Q3166=1,0,$AA3166*EOSB)</f>
        <v/>
      </c>
      <c r="AG3166" s="41">
        <f>$AN3166*$W3166</f>
        <v/>
      </c>
      <c r="AH3166" s="41">
        <f>SUM($AA3166:$AG3166)</f>
        <v/>
      </c>
      <c r="AI3166" s="41">
        <f>12*($AM3166+$AN3166)</f>
        <v/>
      </c>
      <c r="AJ3166" s="41">
        <f>$AM3166*((IncMonth-1)+(13-IncMonth)*(1+$X3166))+12*$AN3166</f>
        <v/>
      </c>
      <c r="AK3166" s="41">
        <f>IF($R3166=1,N($L3166)+N($M3166),0)</f>
        <v/>
      </c>
      <c r="AL3166">
        <f>IF($C3166="","",IF(N($L3166)&lt;=0,"Basic salary missing",IF(ISNA(MATCH($C3166,Departments!$A$5:$A$54,0)),"Department not on Departments sheet",IF(AND($I3166&lt;&gt;"",NOT(ISNUMBER($I3166))),"Date of birth is text, not a date",IF(AND($K3166&lt;&gt;"",NOT(ISNUMBER($K3166))),"Contract end is text, not a date","")))))</f>
        <v/>
      </c>
      <c r="AM3166" s="41">
        <f>IF($R3166=0,0,N($L3166)*(1+$Z3166+BonusMonths/12+IF($Q3166=1,0,EOSB))+N($M3166)+(N($L3166)+SI_Gross*N($M3166))*IF($Q3166=1,SI_O,SI_E))</f>
        <v/>
      </c>
      <c r="AN3166" s="41">
        <f>IF($R3166=0,0,(IF($Q3166=1,MedO,MedE+Ticket)+Training)/12)</f>
        <v/>
      </c>
    </row>
    <row r="3167">
      <c r="I3167" s="35" t="n"/>
      <c r="J3167" s="35" t="n"/>
      <c r="K3167" s="35" t="n"/>
      <c r="L3167" s="36" t="n"/>
      <c r="M3167" s="36" t="n"/>
      <c r="P3167" s="37" t="n"/>
      <c r="Q3167" s="38">
        <f>IF($C3167="",0,IF(OR(LOWER(TRIM($G3167))="omani",LOWER(TRIM($G3167))="oman",LOWER(TRIM($G3167))="om",LOWER(TRIM($G3167))="local"),1,0))</f>
        <v/>
      </c>
      <c r="R3167" s="38">
        <f>IF($C3167="",0,IF(OR(ISNUMBER(SEARCH("resign",$N3167)),ISNUMBER(SEARCH("terminat",$N3167)),ISNUMBER(SEARCH("inactive",$N3167)),ISNUMBER(SEARCH("vacan",$N3167)),ISNUMBER(SEARCH("deceased",$N3167)),ISNUMBER(SEARCH("separated",$N3167))),0,1))</f>
        <v/>
      </c>
      <c r="S3167">
        <f>IF(OR($R3167=0,NOT(ISNUMBER($I3167))),"",IFERROR(DATEDIF($I3167,DATE(FY,1,1),"y"),""))</f>
        <v/>
      </c>
      <c r="T3167">
        <f>IF(OR($R3167=0,NOT(ISNUMBER($J3167))),"",IFERROR(DATEDIF($J3167,DATE(FY,1,1),"y"),0))</f>
        <v/>
      </c>
      <c r="U3167" s="38">
        <f>IF(OR($R3167=0,NOT(ISNUMBER($I3167))),0,IF(YEAR($I3167)+IF($Q3167=1,RetAgeO,RetAgeE)=FY,MONTH($I3167),IF(YEAR($I3167)+IF($Q3167=1,RetAgeO,RetAgeE)&lt;FY,1,0)))</f>
        <v/>
      </c>
      <c r="V3167" s="38">
        <f>IF(OR($R3167=0,NOT(ISNUMBER($K3167))),0,IF(YEAR($K3167)=FY,MONTH($K3167),IF(YEAR($K3167)&lt;FY,1,0)))</f>
        <v/>
      </c>
      <c r="W3167" s="38">
        <f>IF($R3167=0,0,MIN(12,IF(AND(ISNUMBER($O3167),$O3167&gt;=1,$O3167&lt;=12),INT($O3167),12),IF(AND(RetireExit="Yes",$U3167&gt;0),$U3167,12),IF(AND(ContractExit="Yes",$V3167&gt;0),$V3167,12)))</f>
        <v/>
      </c>
      <c r="X3167" s="37">
        <f>IF(ISNUMBER($P3167),$P3167,IncPct)</f>
        <v/>
      </c>
      <c r="Y3167" s="39">
        <f>IF($W3167=0,0,MAX(0,MIN($W3167,IncMonth-1))+MAX(0,$W3167-IncMonth+1)*(1+$X3167))</f>
        <v/>
      </c>
      <c r="Z3167" s="40">
        <f>IF($C3167="",0,IFERROR(INDEX(Departments!$B$5:$B$54,MATCH($C3167,Departments!$A$5:$A$54,0)),0))</f>
        <v/>
      </c>
      <c r="AA3167" s="41">
        <f>N($L3167)*$Y3167</f>
        <v/>
      </c>
      <c r="AB3167" s="41">
        <f>N($M3167)*$Y3167</f>
        <v/>
      </c>
      <c r="AC3167" s="41">
        <f>$AA3167*$Z3167</f>
        <v/>
      </c>
      <c r="AD3167" s="41">
        <f>$AA3167*BonusMonths/12</f>
        <v/>
      </c>
      <c r="AE3167" s="41">
        <f>($AA3167+SI_Gross*$AB3167)*IF($Q3167=1,SI_O,SI_E)</f>
        <v/>
      </c>
      <c r="AF3167" s="41">
        <f>IF($Q3167=1,0,$AA3167*EOSB)</f>
        <v/>
      </c>
      <c r="AG3167" s="41">
        <f>$AN3167*$W3167</f>
        <v/>
      </c>
      <c r="AH3167" s="41">
        <f>SUM($AA3167:$AG3167)</f>
        <v/>
      </c>
      <c r="AI3167" s="41">
        <f>12*($AM3167+$AN3167)</f>
        <v/>
      </c>
      <c r="AJ3167" s="41">
        <f>$AM3167*((IncMonth-1)+(13-IncMonth)*(1+$X3167))+12*$AN3167</f>
        <v/>
      </c>
      <c r="AK3167" s="41">
        <f>IF($R3167=1,N($L3167)+N($M3167),0)</f>
        <v/>
      </c>
      <c r="AL3167">
        <f>IF($C3167="","",IF(N($L3167)&lt;=0,"Basic salary missing",IF(ISNA(MATCH($C3167,Departments!$A$5:$A$54,0)),"Department not on Departments sheet",IF(AND($I3167&lt;&gt;"",NOT(ISNUMBER($I3167))),"Date of birth is text, not a date",IF(AND($K3167&lt;&gt;"",NOT(ISNUMBER($K3167))),"Contract end is text, not a date","")))))</f>
        <v/>
      </c>
      <c r="AM3167" s="41">
        <f>IF($R3167=0,0,N($L3167)*(1+$Z3167+BonusMonths/12+IF($Q3167=1,0,EOSB))+N($M3167)+(N($L3167)+SI_Gross*N($M3167))*IF($Q3167=1,SI_O,SI_E))</f>
        <v/>
      </c>
      <c r="AN3167" s="41">
        <f>IF($R3167=0,0,(IF($Q3167=1,MedO,MedE+Ticket)+Training)/12)</f>
        <v/>
      </c>
    </row>
    <row r="3168">
      <c r="I3168" s="35" t="n"/>
      <c r="J3168" s="35" t="n"/>
      <c r="K3168" s="35" t="n"/>
      <c r="L3168" s="36" t="n"/>
      <c r="M3168" s="36" t="n"/>
      <c r="P3168" s="37" t="n"/>
      <c r="Q3168" s="38">
        <f>IF($C3168="",0,IF(OR(LOWER(TRIM($G3168))="omani",LOWER(TRIM($G3168))="oman",LOWER(TRIM($G3168))="om",LOWER(TRIM($G3168))="local"),1,0))</f>
        <v/>
      </c>
      <c r="R3168" s="38">
        <f>IF($C3168="",0,IF(OR(ISNUMBER(SEARCH("resign",$N3168)),ISNUMBER(SEARCH("terminat",$N3168)),ISNUMBER(SEARCH("inactive",$N3168)),ISNUMBER(SEARCH("vacan",$N3168)),ISNUMBER(SEARCH("deceased",$N3168)),ISNUMBER(SEARCH("separated",$N3168))),0,1))</f>
        <v/>
      </c>
      <c r="S3168">
        <f>IF(OR($R3168=0,NOT(ISNUMBER($I3168))),"",IFERROR(DATEDIF($I3168,DATE(FY,1,1),"y"),""))</f>
        <v/>
      </c>
      <c r="T3168">
        <f>IF(OR($R3168=0,NOT(ISNUMBER($J3168))),"",IFERROR(DATEDIF($J3168,DATE(FY,1,1),"y"),0))</f>
        <v/>
      </c>
      <c r="U3168" s="38">
        <f>IF(OR($R3168=0,NOT(ISNUMBER($I3168))),0,IF(YEAR($I3168)+IF($Q3168=1,RetAgeO,RetAgeE)=FY,MONTH($I3168),IF(YEAR($I3168)+IF($Q3168=1,RetAgeO,RetAgeE)&lt;FY,1,0)))</f>
        <v/>
      </c>
      <c r="V3168" s="38">
        <f>IF(OR($R3168=0,NOT(ISNUMBER($K3168))),0,IF(YEAR($K3168)=FY,MONTH($K3168),IF(YEAR($K3168)&lt;FY,1,0)))</f>
        <v/>
      </c>
      <c r="W3168" s="38">
        <f>IF($R3168=0,0,MIN(12,IF(AND(ISNUMBER($O3168),$O3168&gt;=1,$O3168&lt;=12),INT($O3168),12),IF(AND(RetireExit="Yes",$U3168&gt;0),$U3168,12),IF(AND(ContractExit="Yes",$V3168&gt;0),$V3168,12)))</f>
        <v/>
      </c>
      <c r="X3168" s="37">
        <f>IF(ISNUMBER($P3168),$P3168,IncPct)</f>
        <v/>
      </c>
      <c r="Y3168" s="39">
        <f>IF($W3168=0,0,MAX(0,MIN($W3168,IncMonth-1))+MAX(0,$W3168-IncMonth+1)*(1+$X3168))</f>
        <v/>
      </c>
      <c r="Z3168" s="40">
        <f>IF($C3168="",0,IFERROR(INDEX(Departments!$B$5:$B$54,MATCH($C3168,Departments!$A$5:$A$54,0)),0))</f>
        <v/>
      </c>
      <c r="AA3168" s="41">
        <f>N($L3168)*$Y3168</f>
        <v/>
      </c>
      <c r="AB3168" s="41">
        <f>N($M3168)*$Y3168</f>
        <v/>
      </c>
      <c r="AC3168" s="41">
        <f>$AA3168*$Z3168</f>
        <v/>
      </c>
      <c r="AD3168" s="41">
        <f>$AA3168*BonusMonths/12</f>
        <v/>
      </c>
      <c r="AE3168" s="41">
        <f>($AA3168+SI_Gross*$AB3168)*IF($Q3168=1,SI_O,SI_E)</f>
        <v/>
      </c>
      <c r="AF3168" s="41">
        <f>IF($Q3168=1,0,$AA3168*EOSB)</f>
        <v/>
      </c>
      <c r="AG3168" s="41">
        <f>$AN3168*$W3168</f>
        <v/>
      </c>
      <c r="AH3168" s="41">
        <f>SUM($AA3168:$AG3168)</f>
        <v/>
      </c>
      <c r="AI3168" s="41">
        <f>12*($AM3168+$AN3168)</f>
        <v/>
      </c>
      <c r="AJ3168" s="41">
        <f>$AM3168*((IncMonth-1)+(13-IncMonth)*(1+$X3168))+12*$AN3168</f>
        <v/>
      </c>
      <c r="AK3168" s="41">
        <f>IF($R3168=1,N($L3168)+N($M3168),0)</f>
        <v/>
      </c>
      <c r="AL3168">
        <f>IF($C3168="","",IF(N($L3168)&lt;=0,"Basic salary missing",IF(ISNA(MATCH($C3168,Departments!$A$5:$A$54,0)),"Department not on Departments sheet",IF(AND($I3168&lt;&gt;"",NOT(ISNUMBER($I3168))),"Date of birth is text, not a date",IF(AND($K3168&lt;&gt;"",NOT(ISNUMBER($K3168))),"Contract end is text, not a date","")))))</f>
        <v/>
      </c>
      <c r="AM3168" s="41">
        <f>IF($R3168=0,0,N($L3168)*(1+$Z3168+BonusMonths/12+IF($Q3168=1,0,EOSB))+N($M3168)+(N($L3168)+SI_Gross*N($M3168))*IF($Q3168=1,SI_O,SI_E))</f>
        <v/>
      </c>
      <c r="AN3168" s="41">
        <f>IF($R3168=0,0,(IF($Q3168=1,MedO,MedE+Ticket)+Training)/12)</f>
        <v/>
      </c>
    </row>
    <row r="3169">
      <c r="I3169" s="35" t="n"/>
      <c r="J3169" s="35" t="n"/>
      <c r="K3169" s="35" t="n"/>
      <c r="L3169" s="36" t="n"/>
      <c r="M3169" s="36" t="n"/>
      <c r="P3169" s="37" t="n"/>
      <c r="Q3169" s="38">
        <f>IF($C3169="",0,IF(OR(LOWER(TRIM($G3169))="omani",LOWER(TRIM($G3169))="oman",LOWER(TRIM($G3169))="om",LOWER(TRIM($G3169))="local"),1,0))</f>
        <v/>
      </c>
      <c r="R3169" s="38">
        <f>IF($C3169="",0,IF(OR(ISNUMBER(SEARCH("resign",$N3169)),ISNUMBER(SEARCH("terminat",$N3169)),ISNUMBER(SEARCH("inactive",$N3169)),ISNUMBER(SEARCH("vacan",$N3169)),ISNUMBER(SEARCH("deceased",$N3169)),ISNUMBER(SEARCH("separated",$N3169))),0,1))</f>
        <v/>
      </c>
      <c r="S3169">
        <f>IF(OR($R3169=0,NOT(ISNUMBER($I3169))),"",IFERROR(DATEDIF($I3169,DATE(FY,1,1),"y"),""))</f>
        <v/>
      </c>
      <c r="T3169">
        <f>IF(OR($R3169=0,NOT(ISNUMBER($J3169))),"",IFERROR(DATEDIF($J3169,DATE(FY,1,1),"y"),0))</f>
        <v/>
      </c>
      <c r="U3169" s="38">
        <f>IF(OR($R3169=0,NOT(ISNUMBER($I3169))),0,IF(YEAR($I3169)+IF($Q3169=1,RetAgeO,RetAgeE)=FY,MONTH($I3169),IF(YEAR($I3169)+IF($Q3169=1,RetAgeO,RetAgeE)&lt;FY,1,0)))</f>
        <v/>
      </c>
      <c r="V3169" s="38">
        <f>IF(OR($R3169=0,NOT(ISNUMBER($K3169))),0,IF(YEAR($K3169)=FY,MONTH($K3169),IF(YEAR($K3169)&lt;FY,1,0)))</f>
        <v/>
      </c>
      <c r="W3169" s="38">
        <f>IF($R3169=0,0,MIN(12,IF(AND(ISNUMBER($O3169),$O3169&gt;=1,$O3169&lt;=12),INT($O3169),12),IF(AND(RetireExit="Yes",$U3169&gt;0),$U3169,12),IF(AND(ContractExit="Yes",$V3169&gt;0),$V3169,12)))</f>
        <v/>
      </c>
      <c r="X3169" s="37">
        <f>IF(ISNUMBER($P3169),$P3169,IncPct)</f>
        <v/>
      </c>
      <c r="Y3169" s="39">
        <f>IF($W3169=0,0,MAX(0,MIN($W3169,IncMonth-1))+MAX(0,$W3169-IncMonth+1)*(1+$X3169))</f>
        <v/>
      </c>
      <c r="Z3169" s="40">
        <f>IF($C3169="",0,IFERROR(INDEX(Departments!$B$5:$B$54,MATCH($C3169,Departments!$A$5:$A$54,0)),0))</f>
        <v/>
      </c>
      <c r="AA3169" s="41">
        <f>N($L3169)*$Y3169</f>
        <v/>
      </c>
      <c r="AB3169" s="41">
        <f>N($M3169)*$Y3169</f>
        <v/>
      </c>
      <c r="AC3169" s="41">
        <f>$AA3169*$Z3169</f>
        <v/>
      </c>
      <c r="AD3169" s="41">
        <f>$AA3169*BonusMonths/12</f>
        <v/>
      </c>
      <c r="AE3169" s="41">
        <f>($AA3169+SI_Gross*$AB3169)*IF($Q3169=1,SI_O,SI_E)</f>
        <v/>
      </c>
      <c r="AF3169" s="41">
        <f>IF($Q3169=1,0,$AA3169*EOSB)</f>
        <v/>
      </c>
      <c r="AG3169" s="41">
        <f>$AN3169*$W3169</f>
        <v/>
      </c>
      <c r="AH3169" s="41">
        <f>SUM($AA3169:$AG3169)</f>
        <v/>
      </c>
      <c r="AI3169" s="41">
        <f>12*($AM3169+$AN3169)</f>
        <v/>
      </c>
      <c r="AJ3169" s="41">
        <f>$AM3169*((IncMonth-1)+(13-IncMonth)*(1+$X3169))+12*$AN3169</f>
        <v/>
      </c>
      <c r="AK3169" s="41">
        <f>IF($R3169=1,N($L3169)+N($M3169),0)</f>
        <v/>
      </c>
      <c r="AL3169">
        <f>IF($C3169="","",IF(N($L3169)&lt;=0,"Basic salary missing",IF(ISNA(MATCH($C3169,Departments!$A$5:$A$54,0)),"Department not on Departments sheet",IF(AND($I3169&lt;&gt;"",NOT(ISNUMBER($I3169))),"Date of birth is text, not a date",IF(AND($K3169&lt;&gt;"",NOT(ISNUMBER($K3169))),"Contract end is text, not a date","")))))</f>
        <v/>
      </c>
      <c r="AM3169" s="41">
        <f>IF($R3169=0,0,N($L3169)*(1+$Z3169+BonusMonths/12+IF($Q3169=1,0,EOSB))+N($M3169)+(N($L3169)+SI_Gross*N($M3169))*IF($Q3169=1,SI_O,SI_E))</f>
        <v/>
      </c>
      <c r="AN3169" s="41">
        <f>IF($R3169=0,0,(IF($Q3169=1,MedO,MedE+Ticket)+Training)/12)</f>
        <v/>
      </c>
    </row>
    <row r="3170">
      <c r="I3170" s="35" t="n"/>
      <c r="J3170" s="35" t="n"/>
      <c r="K3170" s="35" t="n"/>
      <c r="L3170" s="36" t="n"/>
      <c r="M3170" s="36" t="n"/>
      <c r="P3170" s="37" t="n"/>
      <c r="Q3170" s="38">
        <f>IF($C3170="",0,IF(OR(LOWER(TRIM($G3170))="omani",LOWER(TRIM($G3170))="oman",LOWER(TRIM($G3170))="om",LOWER(TRIM($G3170))="local"),1,0))</f>
        <v/>
      </c>
      <c r="R3170" s="38">
        <f>IF($C3170="",0,IF(OR(ISNUMBER(SEARCH("resign",$N3170)),ISNUMBER(SEARCH("terminat",$N3170)),ISNUMBER(SEARCH("inactive",$N3170)),ISNUMBER(SEARCH("vacan",$N3170)),ISNUMBER(SEARCH("deceased",$N3170)),ISNUMBER(SEARCH("separated",$N3170))),0,1))</f>
        <v/>
      </c>
      <c r="S3170">
        <f>IF(OR($R3170=0,NOT(ISNUMBER($I3170))),"",IFERROR(DATEDIF($I3170,DATE(FY,1,1),"y"),""))</f>
        <v/>
      </c>
      <c r="T3170">
        <f>IF(OR($R3170=0,NOT(ISNUMBER($J3170))),"",IFERROR(DATEDIF($J3170,DATE(FY,1,1),"y"),0))</f>
        <v/>
      </c>
      <c r="U3170" s="38">
        <f>IF(OR($R3170=0,NOT(ISNUMBER($I3170))),0,IF(YEAR($I3170)+IF($Q3170=1,RetAgeO,RetAgeE)=FY,MONTH($I3170),IF(YEAR($I3170)+IF($Q3170=1,RetAgeO,RetAgeE)&lt;FY,1,0)))</f>
        <v/>
      </c>
      <c r="V3170" s="38">
        <f>IF(OR($R3170=0,NOT(ISNUMBER($K3170))),0,IF(YEAR($K3170)=FY,MONTH($K3170),IF(YEAR($K3170)&lt;FY,1,0)))</f>
        <v/>
      </c>
      <c r="W3170" s="38">
        <f>IF($R3170=0,0,MIN(12,IF(AND(ISNUMBER($O3170),$O3170&gt;=1,$O3170&lt;=12),INT($O3170),12),IF(AND(RetireExit="Yes",$U3170&gt;0),$U3170,12),IF(AND(ContractExit="Yes",$V3170&gt;0),$V3170,12)))</f>
        <v/>
      </c>
      <c r="X3170" s="37">
        <f>IF(ISNUMBER($P3170),$P3170,IncPct)</f>
        <v/>
      </c>
      <c r="Y3170" s="39">
        <f>IF($W3170=0,0,MAX(0,MIN($W3170,IncMonth-1))+MAX(0,$W3170-IncMonth+1)*(1+$X3170))</f>
        <v/>
      </c>
      <c r="Z3170" s="40">
        <f>IF($C3170="",0,IFERROR(INDEX(Departments!$B$5:$B$54,MATCH($C3170,Departments!$A$5:$A$54,0)),0))</f>
        <v/>
      </c>
      <c r="AA3170" s="41">
        <f>N($L3170)*$Y3170</f>
        <v/>
      </c>
      <c r="AB3170" s="41">
        <f>N($M3170)*$Y3170</f>
        <v/>
      </c>
      <c r="AC3170" s="41">
        <f>$AA3170*$Z3170</f>
        <v/>
      </c>
      <c r="AD3170" s="41">
        <f>$AA3170*BonusMonths/12</f>
        <v/>
      </c>
      <c r="AE3170" s="41">
        <f>($AA3170+SI_Gross*$AB3170)*IF($Q3170=1,SI_O,SI_E)</f>
        <v/>
      </c>
      <c r="AF3170" s="41">
        <f>IF($Q3170=1,0,$AA3170*EOSB)</f>
        <v/>
      </c>
      <c r="AG3170" s="41">
        <f>$AN3170*$W3170</f>
        <v/>
      </c>
      <c r="AH3170" s="41">
        <f>SUM($AA3170:$AG3170)</f>
        <v/>
      </c>
      <c r="AI3170" s="41">
        <f>12*($AM3170+$AN3170)</f>
        <v/>
      </c>
      <c r="AJ3170" s="41">
        <f>$AM3170*((IncMonth-1)+(13-IncMonth)*(1+$X3170))+12*$AN3170</f>
        <v/>
      </c>
      <c r="AK3170" s="41">
        <f>IF($R3170=1,N($L3170)+N($M3170),0)</f>
        <v/>
      </c>
      <c r="AL3170">
        <f>IF($C3170="","",IF(N($L3170)&lt;=0,"Basic salary missing",IF(ISNA(MATCH($C3170,Departments!$A$5:$A$54,0)),"Department not on Departments sheet",IF(AND($I3170&lt;&gt;"",NOT(ISNUMBER($I3170))),"Date of birth is text, not a date",IF(AND($K3170&lt;&gt;"",NOT(ISNUMBER($K3170))),"Contract end is text, not a date","")))))</f>
        <v/>
      </c>
      <c r="AM3170" s="41">
        <f>IF($R3170=0,0,N($L3170)*(1+$Z3170+BonusMonths/12+IF($Q3170=1,0,EOSB))+N($M3170)+(N($L3170)+SI_Gross*N($M3170))*IF($Q3170=1,SI_O,SI_E))</f>
        <v/>
      </c>
      <c r="AN3170" s="41">
        <f>IF($R3170=0,0,(IF($Q3170=1,MedO,MedE+Ticket)+Training)/12)</f>
        <v/>
      </c>
    </row>
    <row r="3171">
      <c r="I3171" s="35" t="n"/>
      <c r="J3171" s="35" t="n"/>
      <c r="K3171" s="35" t="n"/>
      <c r="L3171" s="36" t="n"/>
      <c r="M3171" s="36" t="n"/>
      <c r="P3171" s="37" t="n"/>
      <c r="Q3171" s="38">
        <f>IF($C3171="",0,IF(OR(LOWER(TRIM($G3171))="omani",LOWER(TRIM($G3171))="oman",LOWER(TRIM($G3171))="om",LOWER(TRIM($G3171))="local"),1,0))</f>
        <v/>
      </c>
      <c r="R3171" s="38">
        <f>IF($C3171="",0,IF(OR(ISNUMBER(SEARCH("resign",$N3171)),ISNUMBER(SEARCH("terminat",$N3171)),ISNUMBER(SEARCH("inactive",$N3171)),ISNUMBER(SEARCH("vacan",$N3171)),ISNUMBER(SEARCH("deceased",$N3171)),ISNUMBER(SEARCH("separated",$N3171))),0,1))</f>
        <v/>
      </c>
      <c r="S3171">
        <f>IF(OR($R3171=0,NOT(ISNUMBER($I3171))),"",IFERROR(DATEDIF($I3171,DATE(FY,1,1),"y"),""))</f>
        <v/>
      </c>
      <c r="T3171">
        <f>IF(OR($R3171=0,NOT(ISNUMBER($J3171))),"",IFERROR(DATEDIF($J3171,DATE(FY,1,1),"y"),0))</f>
        <v/>
      </c>
      <c r="U3171" s="38">
        <f>IF(OR($R3171=0,NOT(ISNUMBER($I3171))),0,IF(YEAR($I3171)+IF($Q3171=1,RetAgeO,RetAgeE)=FY,MONTH($I3171),IF(YEAR($I3171)+IF($Q3171=1,RetAgeO,RetAgeE)&lt;FY,1,0)))</f>
        <v/>
      </c>
      <c r="V3171" s="38">
        <f>IF(OR($R3171=0,NOT(ISNUMBER($K3171))),0,IF(YEAR($K3171)=FY,MONTH($K3171),IF(YEAR($K3171)&lt;FY,1,0)))</f>
        <v/>
      </c>
      <c r="W3171" s="38">
        <f>IF($R3171=0,0,MIN(12,IF(AND(ISNUMBER($O3171),$O3171&gt;=1,$O3171&lt;=12),INT($O3171),12),IF(AND(RetireExit="Yes",$U3171&gt;0),$U3171,12),IF(AND(ContractExit="Yes",$V3171&gt;0),$V3171,12)))</f>
        <v/>
      </c>
      <c r="X3171" s="37">
        <f>IF(ISNUMBER($P3171),$P3171,IncPct)</f>
        <v/>
      </c>
      <c r="Y3171" s="39">
        <f>IF($W3171=0,0,MAX(0,MIN($W3171,IncMonth-1))+MAX(0,$W3171-IncMonth+1)*(1+$X3171))</f>
        <v/>
      </c>
      <c r="Z3171" s="40">
        <f>IF($C3171="",0,IFERROR(INDEX(Departments!$B$5:$B$54,MATCH($C3171,Departments!$A$5:$A$54,0)),0))</f>
        <v/>
      </c>
      <c r="AA3171" s="41">
        <f>N($L3171)*$Y3171</f>
        <v/>
      </c>
      <c r="AB3171" s="41">
        <f>N($M3171)*$Y3171</f>
        <v/>
      </c>
      <c r="AC3171" s="41">
        <f>$AA3171*$Z3171</f>
        <v/>
      </c>
      <c r="AD3171" s="41">
        <f>$AA3171*BonusMonths/12</f>
        <v/>
      </c>
      <c r="AE3171" s="41">
        <f>($AA3171+SI_Gross*$AB3171)*IF($Q3171=1,SI_O,SI_E)</f>
        <v/>
      </c>
      <c r="AF3171" s="41">
        <f>IF($Q3171=1,0,$AA3171*EOSB)</f>
        <v/>
      </c>
      <c r="AG3171" s="41">
        <f>$AN3171*$W3171</f>
        <v/>
      </c>
      <c r="AH3171" s="41">
        <f>SUM($AA3171:$AG3171)</f>
        <v/>
      </c>
      <c r="AI3171" s="41">
        <f>12*($AM3171+$AN3171)</f>
        <v/>
      </c>
      <c r="AJ3171" s="41">
        <f>$AM3171*((IncMonth-1)+(13-IncMonth)*(1+$X3171))+12*$AN3171</f>
        <v/>
      </c>
      <c r="AK3171" s="41">
        <f>IF($R3171=1,N($L3171)+N($M3171),0)</f>
        <v/>
      </c>
      <c r="AL3171">
        <f>IF($C3171="","",IF(N($L3171)&lt;=0,"Basic salary missing",IF(ISNA(MATCH($C3171,Departments!$A$5:$A$54,0)),"Department not on Departments sheet",IF(AND($I3171&lt;&gt;"",NOT(ISNUMBER($I3171))),"Date of birth is text, not a date",IF(AND($K3171&lt;&gt;"",NOT(ISNUMBER($K3171))),"Contract end is text, not a date","")))))</f>
        <v/>
      </c>
      <c r="AM3171" s="41">
        <f>IF($R3171=0,0,N($L3171)*(1+$Z3171+BonusMonths/12+IF($Q3171=1,0,EOSB))+N($M3171)+(N($L3171)+SI_Gross*N($M3171))*IF($Q3171=1,SI_O,SI_E))</f>
        <v/>
      </c>
      <c r="AN3171" s="41">
        <f>IF($R3171=0,0,(IF($Q3171=1,MedO,MedE+Ticket)+Training)/12)</f>
        <v/>
      </c>
    </row>
    <row r="3172">
      <c r="I3172" s="35" t="n"/>
      <c r="J3172" s="35" t="n"/>
      <c r="K3172" s="35" t="n"/>
      <c r="L3172" s="36" t="n"/>
      <c r="M3172" s="36" t="n"/>
      <c r="P3172" s="37" t="n"/>
      <c r="Q3172" s="38">
        <f>IF($C3172="",0,IF(OR(LOWER(TRIM($G3172))="omani",LOWER(TRIM($G3172))="oman",LOWER(TRIM($G3172))="om",LOWER(TRIM($G3172))="local"),1,0))</f>
        <v/>
      </c>
      <c r="R3172" s="38">
        <f>IF($C3172="",0,IF(OR(ISNUMBER(SEARCH("resign",$N3172)),ISNUMBER(SEARCH("terminat",$N3172)),ISNUMBER(SEARCH("inactive",$N3172)),ISNUMBER(SEARCH("vacan",$N3172)),ISNUMBER(SEARCH("deceased",$N3172)),ISNUMBER(SEARCH("separated",$N3172))),0,1))</f>
        <v/>
      </c>
      <c r="S3172">
        <f>IF(OR($R3172=0,NOT(ISNUMBER($I3172))),"",IFERROR(DATEDIF($I3172,DATE(FY,1,1),"y"),""))</f>
        <v/>
      </c>
      <c r="T3172">
        <f>IF(OR($R3172=0,NOT(ISNUMBER($J3172))),"",IFERROR(DATEDIF($J3172,DATE(FY,1,1),"y"),0))</f>
        <v/>
      </c>
      <c r="U3172" s="38">
        <f>IF(OR($R3172=0,NOT(ISNUMBER($I3172))),0,IF(YEAR($I3172)+IF($Q3172=1,RetAgeO,RetAgeE)=FY,MONTH($I3172),IF(YEAR($I3172)+IF($Q3172=1,RetAgeO,RetAgeE)&lt;FY,1,0)))</f>
        <v/>
      </c>
      <c r="V3172" s="38">
        <f>IF(OR($R3172=0,NOT(ISNUMBER($K3172))),0,IF(YEAR($K3172)=FY,MONTH($K3172),IF(YEAR($K3172)&lt;FY,1,0)))</f>
        <v/>
      </c>
      <c r="W3172" s="38">
        <f>IF($R3172=0,0,MIN(12,IF(AND(ISNUMBER($O3172),$O3172&gt;=1,$O3172&lt;=12),INT($O3172),12),IF(AND(RetireExit="Yes",$U3172&gt;0),$U3172,12),IF(AND(ContractExit="Yes",$V3172&gt;0),$V3172,12)))</f>
        <v/>
      </c>
      <c r="X3172" s="37">
        <f>IF(ISNUMBER($P3172),$P3172,IncPct)</f>
        <v/>
      </c>
      <c r="Y3172" s="39">
        <f>IF($W3172=0,0,MAX(0,MIN($W3172,IncMonth-1))+MAX(0,$W3172-IncMonth+1)*(1+$X3172))</f>
        <v/>
      </c>
      <c r="Z3172" s="40">
        <f>IF($C3172="",0,IFERROR(INDEX(Departments!$B$5:$B$54,MATCH($C3172,Departments!$A$5:$A$54,0)),0))</f>
        <v/>
      </c>
      <c r="AA3172" s="41">
        <f>N($L3172)*$Y3172</f>
        <v/>
      </c>
      <c r="AB3172" s="41">
        <f>N($M3172)*$Y3172</f>
        <v/>
      </c>
      <c r="AC3172" s="41">
        <f>$AA3172*$Z3172</f>
        <v/>
      </c>
      <c r="AD3172" s="41">
        <f>$AA3172*BonusMonths/12</f>
        <v/>
      </c>
      <c r="AE3172" s="41">
        <f>($AA3172+SI_Gross*$AB3172)*IF($Q3172=1,SI_O,SI_E)</f>
        <v/>
      </c>
      <c r="AF3172" s="41">
        <f>IF($Q3172=1,0,$AA3172*EOSB)</f>
        <v/>
      </c>
      <c r="AG3172" s="41">
        <f>$AN3172*$W3172</f>
        <v/>
      </c>
      <c r="AH3172" s="41">
        <f>SUM($AA3172:$AG3172)</f>
        <v/>
      </c>
      <c r="AI3172" s="41">
        <f>12*($AM3172+$AN3172)</f>
        <v/>
      </c>
      <c r="AJ3172" s="41">
        <f>$AM3172*((IncMonth-1)+(13-IncMonth)*(1+$X3172))+12*$AN3172</f>
        <v/>
      </c>
      <c r="AK3172" s="41">
        <f>IF($R3172=1,N($L3172)+N($M3172),0)</f>
        <v/>
      </c>
      <c r="AL3172">
        <f>IF($C3172="","",IF(N($L3172)&lt;=0,"Basic salary missing",IF(ISNA(MATCH($C3172,Departments!$A$5:$A$54,0)),"Department not on Departments sheet",IF(AND($I3172&lt;&gt;"",NOT(ISNUMBER($I3172))),"Date of birth is text, not a date",IF(AND($K3172&lt;&gt;"",NOT(ISNUMBER($K3172))),"Contract end is text, not a date","")))))</f>
        <v/>
      </c>
      <c r="AM3172" s="41">
        <f>IF($R3172=0,0,N($L3172)*(1+$Z3172+BonusMonths/12+IF($Q3172=1,0,EOSB))+N($M3172)+(N($L3172)+SI_Gross*N($M3172))*IF($Q3172=1,SI_O,SI_E))</f>
        <v/>
      </c>
      <c r="AN3172" s="41">
        <f>IF($R3172=0,0,(IF($Q3172=1,MedO,MedE+Ticket)+Training)/12)</f>
        <v/>
      </c>
    </row>
    <row r="3173">
      <c r="I3173" s="35" t="n"/>
      <c r="J3173" s="35" t="n"/>
      <c r="K3173" s="35" t="n"/>
      <c r="L3173" s="36" t="n"/>
      <c r="M3173" s="36" t="n"/>
      <c r="P3173" s="37" t="n"/>
      <c r="Q3173" s="38">
        <f>IF($C3173="",0,IF(OR(LOWER(TRIM($G3173))="omani",LOWER(TRIM($G3173))="oman",LOWER(TRIM($G3173))="om",LOWER(TRIM($G3173))="local"),1,0))</f>
        <v/>
      </c>
      <c r="R3173" s="38">
        <f>IF($C3173="",0,IF(OR(ISNUMBER(SEARCH("resign",$N3173)),ISNUMBER(SEARCH("terminat",$N3173)),ISNUMBER(SEARCH("inactive",$N3173)),ISNUMBER(SEARCH("vacan",$N3173)),ISNUMBER(SEARCH("deceased",$N3173)),ISNUMBER(SEARCH("separated",$N3173))),0,1))</f>
        <v/>
      </c>
      <c r="S3173">
        <f>IF(OR($R3173=0,NOT(ISNUMBER($I3173))),"",IFERROR(DATEDIF($I3173,DATE(FY,1,1),"y"),""))</f>
        <v/>
      </c>
      <c r="T3173">
        <f>IF(OR($R3173=0,NOT(ISNUMBER($J3173))),"",IFERROR(DATEDIF($J3173,DATE(FY,1,1),"y"),0))</f>
        <v/>
      </c>
      <c r="U3173" s="38">
        <f>IF(OR($R3173=0,NOT(ISNUMBER($I3173))),0,IF(YEAR($I3173)+IF($Q3173=1,RetAgeO,RetAgeE)=FY,MONTH($I3173),IF(YEAR($I3173)+IF($Q3173=1,RetAgeO,RetAgeE)&lt;FY,1,0)))</f>
        <v/>
      </c>
      <c r="V3173" s="38">
        <f>IF(OR($R3173=0,NOT(ISNUMBER($K3173))),0,IF(YEAR($K3173)=FY,MONTH($K3173),IF(YEAR($K3173)&lt;FY,1,0)))</f>
        <v/>
      </c>
      <c r="W3173" s="38">
        <f>IF($R3173=0,0,MIN(12,IF(AND(ISNUMBER($O3173),$O3173&gt;=1,$O3173&lt;=12),INT($O3173),12),IF(AND(RetireExit="Yes",$U3173&gt;0),$U3173,12),IF(AND(ContractExit="Yes",$V3173&gt;0),$V3173,12)))</f>
        <v/>
      </c>
      <c r="X3173" s="37">
        <f>IF(ISNUMBER($P3173),$P3173,IncPct)</f>
        <v/>
      </c>
      <c r="Y3173" s="39">
        <f>IF($W3173=0,0,MAX(0,MIN($W3173,IncMonth-1))+MAX(0,$W3173-IncMonth+1)*(1+$X3173))</f>
        <v/>
      </c>
      <c r="Z3173" s="40">
        <f>IF($C3173="",0,IFERROR(INDEX(Departments!$B$5:$B$54,MATCH($C3173,Departments!$A$5:$A$54,0)),0))</f>
        <v/>
      </c>
      <c r="AA3173" s="41">
        <f>N($L3173)*$Y3173</f>
        <v/>
      </c>
      <c r="AB3173" s="41">
        <f>N($M3173)*$Y3173</f>
        <v/>
      </c>
      <c r="AC3173" s="41">
        <f>$AA3173*$Z3173</f>
        <v/>
      </c>
      <c r="AD3173" s="41">
        <f>$AA3173*BonusMonths/12</f>
        <v/>
      </c>
      <c r="AE3173" s="41">
        <f>($AA3173+SI_Gross*$AB3173)*IF($Q3173=1,SI_O,SI_E)</f>
        <v/>
      </c>
      <c r="AF3173" s="41">
        <f>IF($Q3173=1,0,$AA3173*EOSB)</f>
        <v/>
      </c>
      <c r="AG3173" s="41">
        <f>$AN3173*$W3173</f>
        <v/>
      </c>
      <c r="AH3173" s="41">
        <f>SUM($AA3173:$AG3173)</f>
        <v/>
      </c>
      <c r="AI3173" s="41">
        <f>12*($AM3173+$AN3173)</f>
        <v/>
      </c>
      <c r="AJ3173" s="41">
        <f>$AM3173*((IncMonth-1)+(13-IncMonth)*(1+$X3173))+12*$AN3173</f>
        <v/>
      </c>
      <c r="AK3173" s="41">
        <f>IF($R3173=1,N($L3173)+N($M3173),0)</f>
        <v/>
      </c>
      <c r="AL3173">
        <f>IF($C3173="","",IF(N($L3173)&lt;=0,"Basic salary missing",IF(ISNA(MATCH($C3173,Departments!$A$5:$A$54,0)),"Department not on Departments sheet",IF(AND($I3173&lt;&gt;"",NOT(ISNUMBER($I3173))),"Date of birth is text, not a date",IF(AND($K3173&lt;&gt;"",NOT(ISNUMBER($K3173))),"Contract end is text, not a date","")))))</f>
        <v/>
      </c>
      <c r="AM3173" s="41">
        <f>IF($R3173=0,0,N($L3173)*(1+$Z3173+BonusMonths/12+IF($Q3173=1,0,EOSB))+N($M3173)+(N($L3173)+SI_Gross*N($M3173))*IF($Q3173=1,SI_O,SI_E))</f>
        <v/>
      </c>
      <c r="AN3173" s="41">
        <f>IF($R3173=0,0,(IF($Q3173=1,MedO,MedE+Ticket)+Training)/12)</f>
        <v/>
      </c>
    </row>
    <row r="3174">
      <c r="I3174" s="35" t="n"/>
      <c r="J3174" s="35" t="n"/>
      <c r="K3174" s="35" t="n"/>
      <c r="L3174" s="36" t="n"/>
      <c r="M3174" s="36" t="n"/>
      <c r="P3174" s="37" t="n"/>
      <c r="Q3174" s="38">
        <f>IF($C3174="",0,IF(OR(LOWER(TRIM($G3174))="omani",LOWER(TRIM($G3174))="oman",LOWER(TRIM($G3174))="om",LOWER(TRIM($G3174))="local"),1,0))</f>
        <v/>
      </c>
      <c r="R3174" s="38">
        <f>IF($C3174="",0,IF(OR(ISNUMBER(SEARCH("resign",$N3174)),ISNUMBER(SEARCH("terminat",$N3174)),ISNUMBER(SEARCH("inactive",$N3174)),ISNUMBER(SEARCH("vacan",$N3174)),ISNUMBER(SEARCH("deceased",$N3174)),ISNUMBER(SEARCH("separated",$N3174))),0,1))</f>
        <v/>
      </c>
      <c r="S3174">
        <f>IF(OR($R3174=0,NOT(ISNUMBER($I3174))),"",IFERROR(DATEDIF($I3174,DATE(FY,1,1),"y"),""))</f>
        <v/>
      </c>
      <c r="T3174">
        <f>IF(OR($R3174=0,NOT(ISNUMBER($J3174))),"",IFERROR(DATEDIF($J3174,DATE(FY,1,1),"y"),0))</f>
        <v/>
      </c>
      <c r="U3174" s="38">
        <f>IF(OR($R3174=0,NOT(ISNUMBER($I3174))),0,IF(YEAR($I3174)+IF($Q3174=1,RetAgeO,RetAgeE)=FY,MONTH($I3174),IF(YEAR($I3174)+IF($Q3174=1,RetAgeO,RetAgeE)&lt;FY,1,0)))</f>
        <v/>
      </c>
      <c r="V3174" s="38">
        <f>IF(OR($R3174=0,NOT(ISNUMBER($K3174))),0,IF(YEAR($K3174)=FY,MONTH($K3174),IF(YEAR($K3174)&lt;FY,1,0)))</f>
        <v/>
      </c>
      <c r="W3174" s="38">
        <f>IF($R3174=0,0,MIN(12,IF(AND(ISNUMBER($O3174),$O3174&gt;=1,$O3174&lt;=12),INT($O3174),12),IF(AND(RetireExit="Yes",$U3174&gt;0),$U3174,12),IF(AND(ContractExit="Yes",$V3174&gt;0),$V3174,12)))</f>
        <v/>
      </c>
      <c r="X3174" s="37">
        <f>IF(ISNUMBER($P3174),$P3174,IncPct)</f>
        <v/>
      </c>
      <c r="Y3174" s="39">
        <f>IF($W3174=0,0,MAX(0,MIN($W3174,IncMonth-1))+MAX(0,$W3174-IncMonth+1)*(1+$X3174))</f>
        <v/>
      </c>
      <c r="Z3174" s="40">
        <f>IF($C3174="",0,IFERROR(INDEX(Departments!$B$5:$B$54,MATCH($C3174,Departments!$A$5:$A$54,0)),0))</f>
        <v/>
      </c>
      <c r="AA3174" s="41">
        <f>N($L3174)*$Y3174</f>
        <v/>
      </c>
      <c r="AB3174" s="41">
        <f>N($M3174)*$Y3174</f>
        <v/>
      </c>
      <c r="AC3174" s="41">
        <f>$AA3174*$Z3174</f>
        <v/>
      </c>
      <c r="AD3174" s="41">
        <f>$AA3174*BonusMonths/12</f>
        <v/>
      </c>
      <c r="AE3174" s="41">
        <f>($AA3174+SI_Gross*$AB3174)*IF($Q3174=1,SI_O,SI_E)</f>
        <v/>
      </c>
      <c r="AF3174" s="41">
        <f>IF($Q3174=1,0,$AA3174*EOSB)</f>
        <v/>
      </c>
      <c r="AG3174" s="41">
        <f>$AN3174*$W3174</f>
        <v/>
      </c>
      <c r="AH3174" s="41">
        <f>SUM($AA3174:$AG3174)</f>
        <v/>
      </c>
      <c r="AI3174" s="41">
        <f>12*($AM3174+$AN3174)</f>
        <v/>
      </c>
      <c r="AJ3174" s="41">
        <f>$AM3174*((IncMonth-1)+(13-IncMonth)*(1+$X3174))+12*$AN3174</f>
        <v/>
      </c>
      <c r="AK3174" s="41">
        <f>IF($R3174=1,N($L3174)+N($M3174),0)</f>
        <v/>
      </c>
      <c r="AL3174">
        <f>IF($C3174="","",IF(N($L3174)&lt;=0,"Basic salary missing",IF(ISNA(MATCH($C3174,Departments!$A$5:$A$54,0)),"Department not on Departments sheet",IF(AND($I3174&lt;&gt;"",NOT(ISNUMBER($I3174))),"Date of birth is text, not a date",IF(AND($K3174&lt;&gt;"",NOT(ISNUMBER($K3174))),"Contract end is text, not a date","")))))</f>
        <v/>
      </c>
      <c r="AM3174" s="41">
        <f>IF($R3174=0,0,N($L3174)*(1+$Z3174+BonusMonths/12+IF($Q3174=1,0,EOSB))+N($M3174)+(N($L3174)+SI_Gross*N($M3174))*IF($Q3174=1,SI_O,SI_E))</f>
        <v/>
      </c>
      <c r="AN3174" s="41">
        <f>IF($R3174=0,0,(IF($Q3174=1,MedO,MedE+Ticket)+Training)/12)</f>
        <v/>
      </c>
    </row>
    <row r="3175">
      <c r="I3175" s="35" t="n"/>
      <c r="J3175" s="35" t="n"/>
      <c r="K3175" s="35" t="n"/>
      <c r="L3175" s="36" t="n"/>
      <c r="M3175" s="36" t="n"/>
      <c r="P3175" s="37" t="n"/>
      <c r="Q3175" s="38">
        <f>IF($C3175="",0,IF(OR(LOWER(TRIM($G3175))="omani",LOWER(TRIM($G3175))="oman",LOWER(TRIM($G3175))="om",LOWER(TRIM($G3175))="local"),1,0))</f>
        <v/>
      </c>
      <c r="R3175" s="38">
        <f>IF($C3175="",0,IF(OR(ISNUMBER(SEARCH("resign",$N3175)),ISNUMBER(SEARCH("terminat",$N3175)),ISNUMBER(SEARCH("inactive",$N3175)),ISNUMBER(SEARCH("vacan",$N3175)),ISNUMBER(SEARCH("deceased",$N3175)),ISNUMBER(SEARCH("separated",$N3175))),0,1))</f>
        <v/>
      </c>
      <c r="S3175">
        <f>IF(OR($R3175=0,NOT(ISNUMBER($I3175))),"",IFERROR(DATEDIF($I3175,DATE(FY,1,1),"y"),""))</f>
        <v/>
      </c>
      <c r="T3175">
        <f>IF(OR($R3175=0,NOT(ISNUMBER($J3175))),"",IFERROR(DATEDIF($J3175,DATE(FY,1,1),"y"),0))</f>
        <v/>
      </c>
      <c r="U3175" s="38">
        <f>IF(OR($R3175=0,NOT(ISNUMBER($I3175))),0,IF(YEAR($I3175)+IF($Q3175=1,RetAgeO,RetAgeE)=FY,MONTH($I3175),IF(YEAR($I3175)+IF($Q3175=1,RetAgeO,RetAgeE)&lt;FY,1,0)))</f>
        <v/>
      </c>
      <c r="V3175" s="38">
        <f>IF(OR($R3175=0,NOT(ISNUMBER($K3175))),0,IF(YEAR($K3175)=FY,MONTH($K3175),IF(YEAR($K3175)&lt;FY,1,0)))</f>
        <v/>
      </c>
      <c r="W3175" s="38">
        <f>IF($R3175=0,0,MIN(12,IF(AND(ISNUMBER($O3175),$O3175&gt;=1,$O3175&lt;=12),INT($O3175),12),IF(AND(RetireExit="Yes",$U3175&gt;0),$U3175,12),IF(AND(ContractExit="Yes",$V3175&gt;0),$V3175,12)))</f>
        <v/>
      </c>
      <c r="X3175" s="37">
        <f>IF(ISNUMBER($P3175),$P3175,IncPct)</f>
        <v/>
      </c>
      <c r="Y3175" s="39">
        <f>IF($W3175=0,0,MAX(0,MIN($W3175,IncMonth-1))+MAX(0,$W3175-IncMonth+1)*(1+$X3175))</f>
        <v/>
      </c>
      <c r="Z3175" s="40">
        <f>IF($C3175="",0,IFERROR(INDEX(Departments!$B$5:$B$54,MATCH($C3175,Departments!$A$5:$A$54,0)),0))</f>
        <v/>
      </c>
      <c r="AA3175" s="41">
        <f>N($L3175)*$Y3175</f>
        <v/>
      </c>
      <c r="AB3175" s="41">
        <f>N($M3175)*$Y3175</f>
        <v/>
      </c>
      <c r="AC3175" s="41">
        <f>$AA3175*$Z3175</f>
        <v/>
      </c>
      <c r="AD3175" s="41">
        <f>$AA3175*BonusMonths/12</f>
        <v/>
      </c>
      <c r="AE3175" s="41">
        <f>($AA3175+SI_Gross*$AB3175)*IF($Q3175=1,SI_O,SI_E)</f>
        <v/>
      </c>
      <c r="AF3175" s="41">
        <f>IF($Q3175=1,0,$AA3175*EOSB)</f>
        <v/>
      </c>
      <c r="AG3175" s="41">
        <f>$AN3175*$W3175</f>
        <v/>
      </c>
      <c r="AH3175" s="41">
        <f>SUM($AA3175:$AG3175)</f>
        <v/>
      </c>
      <c r="AI3175" s="41">
        <f>12*($AM3175+$AN3175)</f>
        <v/>
      </c>
      <c r="AJ3175" s="41">
        <f>$AM3175*((IncMonth-1)+(13-IncMonth)*(1+$X3175))+12*$AN3175</f>
        <v/>
      </c>
      <c r="AK3175" s="41">
        <f>IF($R3175=1,N($L3175)+N($M3175),0)</f>
        <v/>
      </c>
      <c r="AL3175">
        <f>IF($C3175="","",IF(N($L3175)&lt;=0,"Basic salary missing",IF(ISNA(MATCH($C3175,Departments!$A$5:$A$54,0)),"Department not on Departments sheet",IF(AND($I3175&lt;&gt;"",NOT(ISNUMBER($I3175))),"Date of birth is text, not a date",IF(AND($K3175&lt;&gt;"",NOT(ISNUMBER($K3175))),"Contract end is text, not a date","")))))</f>
        <v/>
      </c>
      <c r="AM3175" s="41">
        <f>IF($R3175=0,0,N($L3175)*(1+$Z3175+BonusMonths/12+IF($Q3175=1,0,EOSB))+N($M3175)+(N($L3175)+SI_Gross*N($M3175))*IF($Q3175=1,SI_O,SI_E))</f>
        <v/>
      </c>
      <c r="AN3175" s="41">
        <f>IF($R3175=0,0,(IF($Q3175=1,MedO,MedE+Ticket)+Training)/12)</f>
        <v/>
      </c>
    </row>
    <row r="3176">
      <c r="I3176" s="35" t="n"/>
      <c r="J3176" s="35" t="n"/>
      <c r="K3176" s="35" t="n"/>
      <c r="L3176" s="36" t="n"/>
      <c r="M3176" s="36" t="n"/>
      <c r="P3176" s="37" t="n"/>
      <c r="Q3176" s="38">
        <f>IF($C3176="",0,IF(OR(LOWER(TRIM($G3176))="omani",LOWER(TRIM($G3176))="oman",LOWER(TRIM($G3176))="om",LOWER(TRIM($G3176))="local"),1,0))</f>
        <v/>
      </c>
      <c r="R3176" s="38">
        <f>IF($C3176="",0,IF(OR(ISNUMBER(SEARCH("resign",$N3176)),ISNUMBER(SEARCH("terminat",$N3176)),ISNUMBER(SEARCH("inactive",$N3176)),ISNUMBER(SEARCH("vacan",$N3176)),ISNUMBER(SEARCH("deceased",$N3176)),ISNUMBER(SEARCH("separated",$N3176))),0,1))</f>
        <v/>
      </c>
      <c r="S3176">
        <f>IF(OR($R3176=0,NOT(ISNUMBER($I3176))),"",IFERROR(DATEDIF($I3176,DATE(FY,1,1),"y"),""))</f>
        <v/>
      </c>
      <c r="T3176">
        <f>IF(OR($R3176=0,NOT(ISNUMBER($J3176))),"",IFERROR(DATEDIF($J3176,DATE(FY,1,1),"y"),0))</f>
        <v/>
      </c>
      <c r="U3176" s="38">
        <f>IF(OR($R3176=0,NOT(ISNUMBER($I3176))),0,IF(YEAR($I3176)+IF($Q3176=1,RetAgeO,RetAgeE)=FY,MONTH($I3176),IF(YEAR($I3176)+IF($Q3176=1,RetAgeO,RetAgeE)&lt;FY,1,0)))</f>
        <v/>
      </c>
      <c r="V3176" s="38">
        <f>IF(OR($R3176=0,NOT(ISNUMBER($K3176))),0,IF(YEAR($K3176)=FY,MONTH($K3176),IF(YEAR($K3176)&lt;FY,1,0)))</f>
        <v/>
      </c>
      <c r="W3176" s="38">
        <f>IF($R3176=0,0,MIN(12,IF(AND(ISNUMBER($O3176),$O3176&gt;=1,$O3176&lt;=12),INT($O3176),12),IF(AND(RetireExit="Yes",$U3176&gt;0),$U3176,12),IF(AND(ContractExit="Yes",$V3176&gt;0),$V3176,12)))</f>
        <v/>
      </c>
      <c r="X3176" s="37">
        <f>IF(ISNUMBER($P3176),$P3176,IncPct)</f>
        <v/>
      </c>
      <c r="Y3176" s="39">
        <f>IF($W3176=0,0,MAX(0,MIN($W3176,IncMonth-1))+MAX(0,$W3176-IncMonth+1)*(1+$X3176))</f>
        <v/>
      </c>
      <c r="Z3176" s="40">
        <f>IF($C3176="",0,IFERROR(INDEX(Departments!$B$5:$B$54,MATCH($C3176,Departments!$A$5:$A$54,0)),0))</f>
        <v/>
      </c>
      <c r="AA3176" s="41">
        <f>N($L3176)*$Y3176</f>
        <v/>
      </c>
      <c r="AB3176" s="41">
        <f>N($M3176)*$Y3176</f>
        <v/>
      </c>
      <c r="AC3176" s="41">
        <f>$AA3176*$Z3176</f>
        <v/>
      </c>
      <c r="AD3176" s="41">
        <f>$AA3176*BonusMonths/12</f>
        <v/>
      </c>
      <c r="AE3176" s="41">
        <f>($AA3176+SI_Gross*$AB3176)*IF($Q3176=1,SI_O,SI_E)</f>
        <v/>
      </c>
      <c r="AF3176" s="41">
        <f>IF($Q3176=1,0,$AA3176*EOSB)</f>
        <v/>
      </c>
      <c r="AG3176" s="41">
        <f>$AN3176*$W3176</f>
        <v/>
      </c>
      <c r="AH3176" s="41">
        <f>SUM($AA3176:$AG3176)</f>
        <v/>
      </c>
      <c r="AI3176" s="41">
        <f>12*($AM3176+$AN3176)</f>
        <v/>
      </c>
      <c r="AJ3176" s="41">
        <f>$AM3176*((IncMonth-1)+(13-IncMonth)*(1+$X3176))+12*$AN3176</f>
        <v/>
      </c>
      <c r="AK3176" s="41">
        <f>IF($R3176=1,N($L3176)+N($M3176),0)</f>
        <v/>
      </c>
      <c r="AL3176">
        <f>IF($C3176="","",IF(N($L3176)&lt;=0,"Basic salary missing",IF(ISNA(MATCH($C3176,Departments!$A$5:$A$54,0)),"Department not on Departments sheet",IF(AND($I3176&lt;&gt;"",NOT(ISNUMBER($I3176))),"Date of birth is text, not a date",IF(AND($K3176&lt;&gt;"",NOT(ISNUMBER($K3176))),"Contract end is text, not a date","")))))</f>
        <v/>
      </c>
      <c r="AM3176" s="41">
        <f>IF($R3176=0,0,N($L3176)*(1+$Z3176+BonusMonths/12+IF($Q3176=1,0,EOSB))+N($M3176)+(N($L3176)+SI_Gross*N($M3176))*IF($Q3176=1,SI_O,SI_E))</f>
        <v/>
      </c>
      <c r="AN3176" s="41">
        <f>IF($R3176=0,0,(IF($Q3176=1,MedO,MedE+Ticket)+Training)/12)</f>
        <v/>
      </c>
    </row>
    <row r="3177">
      <c r="I3177" s="35" t="n"/>
      <c r="J3177" s="35" t="n"/>
      <c r="K3177" s="35" t="n"/>
      <c r="L3177" s="36" t="n"/>
      <c r="M3177" s="36" t="n"/>
      <c r="P3177" s="37" t="n"/>
      <c r="Q3177" s="38">
        <f>IF($C3177="",0,IF(OR(LOWER(TRIM($G3177))="omani",LOWER(TRIM($G3177))="oman",LOWER(TRIM($G3177))="om",LOWER(TRIM($G3177))="local"),1,0))</f>
        <v/>
      </c>
      <c r="R3177" s="38">
        <f>IF($C3177="",0,IF(OR(ISNUMBER(SEARCH("resign",$N3177)),ISNUMBER(SEARCH("terminat",$N3177)),ISNUMBER(SEARCH("inactive",$N3177)),ISNUMBER(SEARCH("vacan",$N3177)),ISNUMBER(SEARCH("deceased",$N3177)),ISNUMBER(SEARCH("separated",$N3177))),0,1))</f>
        <v/>
      </c>
      <c r="S3177">
        <f>IF(OR($R3177=0,NOT(ISNUMBER($I3177))),"",IFERROR(DATEDIF($I3177,DATE(FY,1,1),"y"),""))</f>
        <v/>
      </c>
      <c r="T3177">
        <f>IF(OR($R3177=0,NOT(ISNUMBER($J3177))),"",IFERROR(DATEDIF($J3177,DATE(FY,1,1),"y"),0))</f>
        <v/>
      </c>
      <c r="U3177" s="38">
        <f>IF(OR($R3177=0,NOT(ISNUMBER($I3177))),0,IF(YEAR($I3177)+IF($Q3177=1,RetAgeO,RetAgeE)=FY,MONTH($I3177),IF(YEAR($I3177)+IF($Q3177=1,RetAgeO,RetAgeE)&lt;FY,1,0)))</f>
        <v/>
      </c>
      <c r="V3177" s="38">
        <f>IF(OR($R3177=0,NOT(ISNUMBER($K3177))),0,IF(YEAR($K3177)=FY,MONTH($K3177),IF(YEAR($K3177)&lt;FY,1,0)))</f>
        <v/>
      </c>
      <c r="W3177" s="38">
        <f>IF($R3177=0,0,MIN(12,IF(AND(ISNUMBER($O3177),$O3177&gt;=1,$O3177&lt;=12),INT($O3177),12),IF(AND(RetireExit="Yes",$U3177&gt;0),$U3177,12),IF(AND(ContractExit="Yes",$V3177&gt;0),$V3177,12)))</f>
        <v/>
      </c>
      <c r="X3177" s="37">
        <f>IF(ISNUMBER($P3177),$P3177,IncPct)</f>
        <v/>
      </c>
      <c r="Y3177" s="39">
        <f>IF($W3177=0,0,MAX(0,MIN($W3177,IncMonth-1))+MAX(0,$W3177-IncMonth+1)*(1+$X3177))</f>
        <v/>
      </c>
      <c r="Z3177" s="40">
        <f>IF($C3177="",0,IFERROR(INDEX(Departments!$B$5:$B$54,MATCH($C3177,Departments!$A$5:$A$54,0)),0))</f>
        <v/>
      </c>
      <c r="AA3177" s="41">
        <f>N($L3177)*$Y3177</f>
        <v/>
      </c>
      <c r="AB3177" s="41">
        <f>N($M3177)*$Y3177</f>
        <v/>
      </c>
      <c r="AC3177" s="41">
        <f>$AA3177*$Z3177</f>
        <v/>
      </c>
      <c r="AD3177" s="41">
        <f>$AA3177*BonusMonths/12</f>
        <v/>
      </c>
      <c r="AE3177" s="41">
        <f>($AA3177+SI_Gross*$AB3177)*IF($Q3177=1,SI_O,SI_E)</f>
        <v/>
      </c>
      <c r="AF3177" s="41">
        <f>IF($Q3177=1,0,$AA3177*EOSB)</f>
        <v/>
      </c>
      <c r="AG3177" s="41">
        <f>$AN3177*$W3177</f>
        <v/>
      </c>
      <c r="AH3177" s="41">
        <f>SUM($AA3177:$AG3177)</f>
        <v/>
      </c>
      <c r="AI3177" s="41">
        <f>12*($AM3177+$AN3177)</f>
        <v/>
      </c>
      <c r="AJ3177" s="41">
        <f>$AM3177*((IncMonth-1)+(13-IncMonth)*(1+$X3177))+12*$AN3177</f>
        <v/>
      </c>
      <c r="AK3177" s="41">
        <f>IF($R3177=1,N($L3177)+N($M3177),0)</f>
        <v/>
      </c>
      <c r="AL3177">
        <f>IF($C3177="","",IF(N($L3177)&lt;=0,"Basic salary missing",IF(ISNA(MATCH($C3177,Departments!$A$5:$A$54,0)),"Department not on Departments sheet",IF(AND($I3177&lt;&gt;"",NOT(ISNUMBER($I3177))),"Date of birth is text, not a date",IF(AND($K3177&lt;&gt;"",NOT(ISNUMBER($K3177))),"Contract end is text, not a date","")))))</f>
        <v/>
      </c>
      <c r="AM3177" s="41">
        <f>IF($R3177=0,0,N($L3177)*(1+$Z3177+BonusMonths/12+IF($Q3177=1,0,EOSB))+N($M3177)+(N($L3177)+SI_Gross*N($M3177))*IF($Q3177=1,SI_O,SI_E))</f>
        <v/>
      </c>
      <c r="AN3177" s="41">
        <f>IF($R3177=0,0,(IF($Q3177=1,MedO,MedE+Ticket)+Training)/12)</f>
        <v/>
      </c>
    </row>
    <row r="3178">
      <c r="I3178" s="35" t="n"/>
      <c r="J3178" s="35" t="n"/>
      <c r="K3178" s="35" t="n"/>
      <c r="L3178" s="36" t="n"/>
      <c r="M3178" s="36" t="n"/>
      <c r="P3178" s="37" t="n"/>
      <c r="Q3178" s="38">
        <f>IF($C3178="",0,IF(OR(LOWER(TRIM($G3178))="omani",LOWER(TRIM($G3178))="oman",LOWER(TRIM($G3178))="om",LOWER(TRIM($G3178))="local"),1,0))</f>
        <v/>
      </c>
      <c r="R3178" s="38">
        <f>IF($C3178="",0,IF(OR(ISNUMBER(SEARCH("resign",$N3178)),ISNUMBER(SEARCH("terminat",$N3178)),ISNUMBER(SEARCH("inactive",$N3178)),ISNUMBER(SEARCH("vacan",$N3178)),ISNUMBER(SEARCH("deceased",$N3178)),ISNUMBER(SEARCH("separated",$N3178))),0,1))</f>
        <v/>
      </c>
      <c r="S3178">
        <f>IF(OR($R3178=0,NOT(ISNUMBER($I3178))),"",IFERROR(DATEDIF($I3178,DATE(FY,1,1),"y"),""))</f>
        <v/>
      </c>
      <c r="T3178">
        <f>IF(OR($R3178=0,NOT(ISNUMBER($J3178))),"",IFERROR(DATEDIF($J3178,DATE(FY,1,1),"y"),0))</f>
        <v/>
      </c>
      <c r="U3178" s="38">
        <f>IF(OR($R3178=0,NOT(ISNUMBER($I3178))),0,IF(YEAR($I3178)+IF($Q3178=1,RetAgeO,RetAgeE)=FY,MONTH($I3178),IF(YEAR($I3178)+IF($Q3178=1,RetAgeO,RetAgeE)&lt;FY,1,0)))</f>
        <v/>
      </c>
      <c r="V3178" s="38">
        <f>IF(OR($R3178=0,NOT(ISNUMBER($K3178))),0,IF(YEAR($K3178)=FY,MONTH($K3178),IF(YEAR($K3178)&lt;FY,1,0)))</f>
        <v/>
      </c>
      <c r="W3178" s="38">
        <f>IF($R3178=0,0,MIN(12,IF(AND(ISNUMBER($O3178),$O3178&gt;=1,$O3178&lt;=12),INT($O3178),12),IF(AND(RetireExit="Yes",$U3178&gt;0),$U3178,12),IF(AND(ContractExit="Yes",$V3178&gt;0),$V3178,12)))</f>
        <v/>
      </c>
      <c r="X3178" s="37">
        <f>IF(ISNUMBER($P3178),$P3178,IncPct)</f>
        <v/>
      </c>
      <c r="Y3178" s="39">
        <f>IF($W3178=0,0,MAX(0,MIN($W3178,IncMonth-1))+MAX(0,$W3178-IncMonth+1)*(1+$X3178))</f>
        <v/>
      </c>
      <c r="Z3178" s="40">
        <f>IF($C3178="",0,IFERROR(INDEX(Departments!$B$5:$B$54,MATCH($C3178,Departments!$A$5:$A$54,0)),0))</f>
        <v/>
      </c>
      <c r="AA3178" s="41">
        <f>N($L3178)*$Y3178</f>
        <v/>
      </c>
      <c r="AB3178" s="41">
        <f>N($M3178)*$Y3178</f>
        <v/>
      </c>
      <c r="AC3178" s="41">
        <f>$AA3178*$Z3178</f>
        <v/>
      </c>
      <c r="AD3178" s="41">
        <f>$AA3178*BonusMonths/12</f>
        <v/>
      </c>
      <c r="AE3178" s="41">
        <f>($AA3178+SI_Gross*$AB3178)*IF($Q3178=1,SI_O,SI_E)</f>
        <v/>
      </c>
      <c r="AF3178" s="41">
        <f>IF($Q3178=1,0,$AA3178*EOSB)</f>
        <v/>
      </c>
      <c r="AG3178" s="41">
        <f>$AN3178*$W3178</f>
        <v/>
      </c>
      <c r="AH3178" s="41">
        <f>SUM($AA3178:$AG3178)</f>
        <v/>
      </c>
      <c r="AI3178" s="41">
        <f>12*($AM3178+$AN3178)</f>
        <v/>
      </c>
      <c r="AJ3178" s="41">
        <f>$AM3178*((IncMonth-1)+(13-IncMonth)*(1+$X3178))+12*$AN3178</f>
        <v/>
      </c>
      <c r="AK3178" s="41">
        <f>IF($R3178=1,N($L3178)+N($M3178),0)</f>
        <v/>
      </c>
      <c r="AL3178">
        <f>IF($C3178="","",IF(N($L3178)&lt;=0,"Basic salary missing",IF(ISNA(MATCH($C3178,Departments!$A$5:$A$54,0)),"Department not on Departments sheet",IF(AND($I3178&lt;&gt;"",NOT(ISNUMBER($I3178))),"Date of birth is text, not a date",IF(AND($K3178&lt;&gt;"",NOT(ISNUMBER($K3178))),"Contract end is text, not a date","")))))</f>
        <v/>
      </c>
      <c r="AM3178" s="41">
        <f>IF($R3178=0,0,N($L3178)*(1+$Z3178+BonusMonths/12+IF($Q3178=1,0,EOSB))+N($M3178)+(N($L3178)+SI_Gross*N($M3178))*IF($Q3178=1,SI_O,SI_E))</f>
        <v/>
      </c>
      <c r="AN3178" s="41">
        <f>IF($R3178=0,0,(IF($Q3178=1,MedO,MedE+Ticket)+Training)/12)</f>
        <v/>
      </c>
    </row>
    <row r="3179">
      <c r="I3179" s="35" t="n"/>
      <c r="J3179" s="35" t="n"/>
      <c r="K3179" s="35" t="n"/>
      <c r="L3179" s="36" t="n"/>
      <c r="M3179" s="36" t="n"/>
      <c r="P3179" s="37" t="n"/>
      <c r="Q3179" s="38">
        <f>IF($C3179="",0,IF(OR(LOWER(TRIM($G3179))="omani",LOWER(TRIM($G3179))="oman",LOWER(TRIM($G3179))="om",LOWER(TRIM($G3179))="local"),1,0))</f>
        <v/>
      </c>
      <c r="R3179" s="38">
        <f>IF($C3179="",0,IF(OR(ISNUMBER(SEARCH("resign",$N3179)),ISNUMBER(SEARCH("terminat",$N3179)),ISNUMBER(SEARCH("inactive",$N3179)),ISNUMBER(SEARCH("vacan",$N3179)),ISNUMBER(SEARCH("deceased",$N3179)),ISNUMBER(SEARCH("separated",$N3179))),0,1))</f>
        <v/>
      </c>
      <c r="S3179">
        <f>IF(OR($R3179=0,NOT(ISNUMBER($I3179))),"",IFERROR(DATEDIF($I3179,DATE(FY,1,1),"y"),""))</f>
        <v/>
      </c>
      <c r="T3179">
        <f>IF(OR($R3179=0,NOT(ISNUMBER($J3179))),"",IFERROR(DATEDIF($J3179,DATE(FY,1,1),"y"),0))</f>
        <v/>
      </c>
      <c r="U3179" s="38">
        <f>IF(OR($R3179=0,NOT(ISNUMBER($I3179))),0,IF(YEAR($I3179)+IF($Q3179=1,RetAgeO,RetAgeE)=FY,MONTH($I3179),IF(YEAR($I3179)+IF($Q3179=1,RetAgeO,RetAgeE)&lt;FY,1,0)))</f>
        <v/>
      </c>
      <c r="V3179" s="38">
        <f>IF(OR($R3179=0,NOT(ISNUMBER($K3179))),0,IF(YEAR($K3179)=FY,MONTH($K3179),IF(YEAR($K3179)&lt;FY,1,0)))</f>
        <v/>
      </c>
      <c r="W3179" s="38">
        <f>IF($R3179=0,0,MIN(12,IF(AND(ISNUMBER($O3179),$O3179&gt;=1,$O3179&lt;=12),INT($O3179),12),IF(AND(RetireExit="Yes",$U3179&gt;0),$U3179,12),IF(AND(ContractExit="Yes",$V3179&gt;0),$V3179,12)))</f>
        <v/>
      </c>
      <c r="X3179" s="37">
        <f>IF(ISNUMBER($P3179),$P3179,IncPct)</f>
        <v/>
      </c>
      <c r="Y3179" s="39">
        <f>IF($W3179=0,0,MAX(0,MIN($W3179,IncMonth-1))+MAX(0,$W3179-IncMonth+1)*(1+$X3179))</f>
        <v/>
      </c>
      <c r="Z3179" s="40">
        <f>IF($C3179="",0,IFERROR(INDEX(Departments!$B$5:$B$54,MATCH($C3179,Departments!$A$5:$A$54,0)),0))</f>
        <v/>
      </c>
      <c r="AA3179" s="41">
        <f>N($L3179)*$Y3179</f>
        <v/>
      </c>
      <c r="AB3179" s="41">
        <f>N($M3179)*$Y3179</f>
        <v/>
      </c>
      <c r="AC3179" s="41">
        <f>$AA3179*$Z3179</f>
        <v/>
      </c>
      <c r="AD3179" s="41">
        <f>$AA3179*BonusMonths/12</f>
        <v/>
      </c>
      <c r="AE3179" s="41">
        <f>($AA3179+SI_Gross*$AB3179)*IF($Q3179=1,SI_O,SI_E)</f>
        <v/>
      </c>
      <c r="AF3179" s="41">
        <f>IF($Q3179=1,0,$AA3179*EOSB)</f>
        <v/>
      </c>
      <c r="AG3179" s="41">
        <f>$AN3179*$W3179</f>
        <v/>
      </c>
      <c r="AH3179" s="41">
        <f>SUM($AA3179:$AG3179)</f>
        <v/>
      </c>
      <c r="AI3179" s="41">
        <f>12*($AM3179+$AN3179)</f>
        <v/>
      </c>
      <c r="AJ3179" s="41">
        <f>$AM3179*((IncMonth-1)+(13-IncMonth)*(1+$X3179))+12*$AN3179</f>
        <v/>
      </c>
      <c r="AK3179" s="41">
        <f>IF($R3179=1,N($L3179)+N($M3179),0)</f>
        <v/>
      </c>
      <c r="AL3179">
        <f>IF($C3179="","",IF(N($L3179)&lt;=0,"Basic salary missing",IF(ISNA(MATCH($C3179,Departments!$A$5:$A$54,0)),"Department not on Departments sheet",IF(AND($I3179&lt;&gt;"",NOT(ISNUMBER($I3179))),"Date of birth is text, not a date",IF(AND($K3179&lt;&gt;"",NOT(ISNUMBER($K3179))),"Contract end is text, not a date","")))))</f>
        <v/>
      </c>
      <c r="AM3179" s="41">
        <f>IF($R3179=0,0,N($L3179)*(1+$Z3179+BonusMonths/12+IF($Q3179=1,0,EOSB))+N($M3179)+(N($L3179)+SI_Gross*N($M3179))*IF($Q3179=1,SI_O,SI_E))</f>
        <v/>
      </c>
      <c r="AN3179" s="41">
        <f>IF($R3179=0,0,(IF($Q3179=1,MedO,MedE+Ticket)+Training)/12)</f>
        <v/>
      </c>
    </row>
    <row r="3180">
      <c r="I3180" s="35" t="n"/>
      <c r="J3180" s="35" t="n"/>
      <c r="K3180" s="35" t="n"/>
      <c r="L3180" s="36" t="n"/>
      <c r="M3180" s="36" t="n"/>
      <c r="P3180" s="37" t="n"/>
      <c r="Q3180" s="38">
        <f>IF($C3180="",0,IF(OR(LOWER(TRIM($G3180))="omani",LOWER(TRIM($G3180))="oman",LOWER(TRIM($G3180))="om",LOWER(TRIM($G3180))="local"),1,0))</f>
        <v/>
      </c>
      <c r="R3180" s="38">
        <f>IF($C3180="",0,IF(OR(ISNUMBER(SEARCH("resign",$N3180)),ISNUMBER(SEARCH("terminat",$N3180)),ISNUMBER(SEARCH("inactive",$N3180)),ISNUMBER(SEARCH("vacan",$N3180)),ISNUMBER(SEARCH("deceased",$N3180)),ISNUMBER(SEARCH("separated",$N3180))),0,1))</f>
        <v/>
      </c>
      <c r="S3180">
        <f>IF(OR($R3180=0,NOT(ISNUMBER($I3180))),"",IFERROR(DATEDIF($I3180,DATE(FY,1,1),"y"),""))</f>
        <v/>
      </c>
      <c r="T3180">
        <f>IF(OR($R3180=0,NOT(ISNUMBER($J3180))),"",IFERROR(DATEDIF($J3180,DATE(FY,1,1),"y"),0))</f>
        <v/>
      </c>
      <c r="U3180" s="38">
        <f>IF(OR($R3180=0,NOT(ISNUMBER($I3180))),0,IF(YEAR($I3180)+IF($Q3180=1,RetAgeO,RetAgeE)=FY,MONTH($I3180),IF(YEAR($I3180)+IF($Q3180=1,RetAgeO,RetAgeE)&lt;FY,1,0)))</f>
        <v/>
      </c>
      <c r="V3180" s="38">
        <f>IF(OR($R3180=0,NOT(ISNUMBER($K3180))),0,IF(YEAR($K3180)=FY,MONTH($K3180),IF(YEAR($K3180)&lt;FY,1,0)))</f>
        <v/>
      </c>
      <c r="W3180" s="38">
        <f>IF($R3180=0,0,MIN(12,IF(AND(ISNUMBER($O3180),$O3180&gt;=1,$O3180&lt;=12),INT($O3180),12),IF(AND(RetireExit="Yes",$U3180&gt;0),$U3180,12),IF(AND(ContractExit="Yes",$V3180&gt;0),$V3180,12)))</f>
        <v/>
      </c>
      <c r="X3180" s="37">
        <f>IF(ISNUMBER($P3180),$P3180,IncPct)</f>
        <v/>
      </c>
      <c r="Y3180" s="39">
        <f>IF($W3180=0,0,MAX(0,MIN($W3180,IncMonth-1))+MAX(0,$W3180-IncMonth+1)*(1+$X3180))</f>
        <v/>
      </c>
      <c r="Z3180" s="40">
        <f>IF($C3180="",0,IFERROR(INDEX(Departments!$B$5:$B$54,MATCH($C3180,Departments!$A$5:$A$54,0)),0))</f>
        <v/>
      </c>
      <c r="AA3180" s="41">
        <f>N($L3180)*$Y3180</f>
        <v/>
      </c>
      <c r="AB3180" s="41">
        <f>N($M3180)*$Y3180</f>
        <v/>
      </c>
      <c r="AC3180" s="41">
        <f>$AA3180*$Z3180</f>
        <v/>
      </c>
      <c r="AD3180" s="41">
        <f>$AA3180*BonusMonths/12</f>
        <v/>
      </c>
      <c r="AE3180" s="41">
        <f>($AA3180+SI_Gross*$AB3180)*IF($Q3180=1,SI_O,SI_E)</f>
        <v/>
      </c>
      <c r="AF3180" s="41">
        <f>IF($Q3180=1,0,$AA3180*EOSB)</f>
        <v/>
      </c>
      <c r="AG3180" s="41">
        <f>$AN3180*$W3180</f>
        <v/>
      </c>
      <c r="AH3180" s="41">
        <f>SUM($AA3180:$AG3180)</f>
        <v/>
      </c>
      <c r="AI3180" s="41">
        <f>12*($AM3180+$AN3180)</f>
        <v/>
      </c>
      <c r="AJ3180" s="41">
        <f>$AM3180*((IncMonth-1)+(13-IncMonth)*(1+$X3180))+12*$AN3180</f>
        <v/>
      </c>
      <c r="AK3180" s="41">
        <f>IF($R3180=1,N($L3180)+N($M3180),0)</f>
        <v/>
      </c>
      <c r="AL3180">
        <f>IF($C3180="","",IF(N($L3180)&lt;=0,"Basic salary missing",IF(ISNA(MATCH($C3180,Departments!$A$5:$A$54,0)),"Department not on Departments sheet",IF(AND($I3180&lt;&gt;"",NOT(ISNUMBER($I3180))),"Date of birth is text, not a date",IF(AND($K3180&lt;&gt;"",NOT(ISNUMBER($K3180))),"Contract end is text, not a date","")))))</f>
        <v/>
      </c>
      <c r="AM3180" s="41">
        <f>IF($R3180=0,0,N($L3180)*(1+$Z3180+BonusMonths/12+IF($Q3180=1,0,EOSB))+N($M3180)+(N($L3180)+SI_Gross*N($M3180))*IF($Q3180=1,SI_O,SI_E))</f>
        <v/>
      </c>
      <c r="AN3180" s="41">
        <f>IF($R3180=0,0,(IF($Q3180=1,MedO,MedE+Ticket)+Training)/12)</f>
        <v/>
      </c>
    </row>
    <row r="3181">
      <c r="I3181" s="35" t="n"/>
      <c r="J3181" s="35" t="n"/>
      <c r="K3181" s="35" t="n"/>
      <c r="L3181" s="36" t="n"/>
      <c r="M3181" s="36" t="n"/>
      <c r="P3181" s="37" t="n"/>
      <c r="Q3181" s="38">
        <f>IF($C3181="",0,IF(OR(LOWER(TRIM($G3181))="omani",LOWER(TRIM($G3181))="oman",LOWER(TRIM($G3181))="om",LOWER(TRIM($G3181))="local"),1,0))</f>
        <v/>
      </c>
      <c r="R3181" s="38">
        <f>IF($C3181="",0,IF(OR(ISNUMBER(SEARCH("resign",$N3181)),ISNUMBER(SEARCH("terminat",$N3181)),ISNUMBER(SEARCH("inactive",$N3181)),ISNUMBER(SEARCH("vacan",$N3181)),ISNUMBER(SEARCH("deceased",$N3181)),ISNUMBER(SEARCH("separated",$N3181))),0,1))</f>
        <v/>
      </c>
      <c r="S3181">
        <f>IF(OR($R3181=0,NOT(ISNUMBER($I3181))),"",IFERROR(DATEDIF($I3181,DATE(FY,1,1),"y"),""))</f>
        <v/>
      </c>
      <c r="T3181">
        <f>IF(OR($R3181=0,NOT(ISNUMBER($J3181))),"",IFERROR(DATEDIF($J3181,DATE(FY,1,1),"y"),0))</f>
        <v/>
      </c>
      <c r="U3181" s="38">
        <f>IF(OR($R3181=0,NOT(ISNUMBER($I3181))),0,IF(YEAR($I3181)+IF($Q3181=1,RetAgeO,RetAgeE)=FY,MONTH($I3181),IF(YEAR($I3181)+IF($Q3181=1,RetAgeO,RetAgeE)&lt;FY,1,0)))</f>
        <v/>
      </c>
      <c r="V3181" s="38">
        <f>IF(OR($R3181=0,NOT(ISNUMBER($K3181))),0,IF(YEAR($K3181)=FY,MONTH($K3181),IF(YEAR($K3181)&lt;FY,1,0)))</f>
        <v/>
      </c>
      <c r="W3181" s="38">
        <f>IF($R3181=0,0,MIN(12,IF(AND(ISNUMBER($O3181),$O3181&gt;=1,$O3181&lt;=12),INT($O3181),12),IF(AND(RetireExit="Yes",$U3181&gt;0),$U3181,12),IF(AND(ContractExit="Yes",$V3181&gt;0),$V3181,12)))</f>
        <v/>
      </c>
      <c r="X3181" s="37">
        <f>IF(ISNUMBER($P3181),$P3181,IncPct)</f>
        <v/>
      </c>
      <c r="Y3181" s="39">
        <f>IF($W3181=0,0,MAX(0,MIN($W3181,IncMonth-1))+MAX(0,$W3181-IncMonth+1)*(1+$X3181))</f>
        <v/>
      </c>
      <c r="Z3181" s="40">
        <f>IF($C3181="",0,IFERROR(INDEX(Departments!$B$5:$B$54,MATCH($C3181,Departments!$A$5:$A$54,0)),0))</f>
        <v/>
      </c>
      <c r="AA3181" s="41">
        <f>N($L3181)*$Y3181</f>
        <v/>
      </c>
      <c r="AB3181" s="41">
        <f>N($M3181)*$Y3181</f>
        <v/>
      </c>
      <c r="AC3181" s="41">
        <f>$AA3181*$Z3181</f>
        <v/>
      </c>
      <c r="AD3181" s="41">
        <f>$AA3181*BonusMonths/12</f>
        <v/>
      </c>
      <c r="AE3181" s="41">
        <f>($AA3181+SI_Gross*$AB3181)*IF($Q3181=1,SI_O,SI_E)</f>
        <v/>
      </c>
      <c r="AF3181" s="41">
        <f>IF($Q3181=1,0,$AA3181*EOSB)</f>
        <v/>
      </c>
      <c r="AG3181" s="41">
        <f>$AN3181*$W3181</f>
        <v/>
      </c>
      <c r="AH3181" s="41">
        <f>SUM($AA3181:$AG3181)</f>
        <v/>
      </c>
      <c r="AI3181" s="41">
        <f>12*($AM3181+$AN3181)</f>
        <v/>
      </c>
      <c r="AJ3181" s="41">
        <f>$AM3181*((IncMonth-1)+(13-IncMonth)*(1+$X3181))+12*$AN3181</f>
        <v/>
      </c>
      <c r="AK3181" s="41">
        <f>IF($R3181=1,N($L3181)+N($M3181),0)</f>
        <v/>
      </c>
      <c r="AL3181">
        <f>IF($C3181="","",IF(N($L3181)&lt;=0,"Basic salary missing",IF(ISNA(MATCH($C3181,Departments!$A$5:$A$54,0)),"Department not on Departments sheet",IF(AND($I3181&lt;&gt;"",NOT(ISNUMBER($I3181))),"Date of birth is text, not a date",IF(AND($K3181&lt;&gt;"",NOT(ISNUMBER($K3181))),"Contract end is text, not a date","")))))</f>
        <v/>
      </c>
      <c r="AM3181" s="41">
        <f>IF($R3181=0,0,N($L3181)*(1+$Z3181+BonusMonths/12+IF($Q3181=1,0,EOSB))+N($M3181)+(N($L3181)+SI_Gross*N($M3181))*IF($Q3181=1,SI_O,SI_E))</f>
        <v/>
      </c>
      <c r="AN3181" s="41">
        <f>IF($R3181=0,0,(IF($Q3181=1,MedO,MedE+Ticket)+Training)/12)</f>
        <v/>
      </c>
    </row>
    <row r="3182">
      <c r="I3182" s="35" t="n"/>
      <c r="J3182" s="35" t="n"/>
      <c r="K3182" s="35" t="n"/>
      <c r="L3182" s="36" t="n"/>
      <c r="M3182" s="36" t="n"/>
      <c r="P3182" s="37" t="n"/>
      <c r="Q3182" s="38">
        <f>IF($C3182="",0,IF(OR(LOWER(TRIM($G3182))="omani",LOWER(TRIM($G3182))="oman",LOWER(TRIM($G3182))="om",LOWER(TRIM($G3182))="local"),1,0))</f>
        <v/>
      </c>
      <c r="R3182" s="38">
        <f>IF($C3182="",0,IF(OR(ISNUMBER(SEARCH("resign",$N3182)),ISNUMBER(SEARCH("terminat",$N3182)),ISNUMBER(SEARCH("inactive",$N3182)),ISNUMBER(SEARCH("vacan",$N3182)),ISNUMBER(SEARCH("deceased",$N3182)),ISNUMBER(SEARCH("separated",$N3182))),0,1))</f>
        <v/>
      </c>
      <c r="S3182">
        <f>IF(OR($R3182=0,NOT(ISNUMBER($I3182))),"",IFERROR(DATEDIF($I3182,DATE(FY,1,1),"y"),""))</f>
        <v/>
      </c>
      <c r="T3182">
        <f>IF(OR($R3182=0,NOT(ISNUMBER($J3182))),"",IFERROR(DATEDIF($J3182,DATE(FY,1,1),"y"),0))</f>
        <v/>
      </c>
      <c r="U3182" s="38">
        <f>IF(OR($R3182=0,NOT(ISNUMBER($I3182))),0,IF(YEAR($I3182)+IF($Q3182=1,RetAgeO,RetAgeE)=FY,MONTH($I3182),IF(YEAR($I3182)+IF($Q3182=1,RetAgeO,RetAgeE)&lt;FY,1,0)))</f>
        <v/>
      </c>
      <c r="V3182" s="38">
        <f>IF(OR($R3182=0,NOT(ISNUMBER($K3182))),0,IF(YEAR($K3182)=FY,MONTH($K3182),IF(YEAR($K3182)&lt;FY,1,0)))</f>
        <v/>
      </c>
      <c r="W3182" s="38">
        <f>IF($R3182=0,0,MIN(12,IF(AND(ISNUMBER($O3182),$O3182&gt;=1,$O3182&lt;=12),INT($O3182),12),IF(AND(RetireExit="Yes",$U3182&gt;0),$U3182,12),IF(AND(ContractExit="Yes",$V3182&gt;0),$V3182,12)))</f>
        <v/>
      </c>
      <c r="X3182" s="37">
        <f>IF(ISNUMBER($P3182),$P3182,IncPct)</f>
        <v/>
      </c>
      <c r="Y3182" s="39">
        <f>IF($W3182=0,0,MAX(0,MIN($W3182,IncMonth-1))+MAX(0,$W3182-IncMonth+1)*(1+$X3182))</f>
        <v/>
      </c>
      <c r="Z3182" s="40">
        <f>IF($C3182="",0,IFERROR(INDEX(Departments!$B$5:$B$54,MATCH($C3182,Departments!$A$5:$A$54,0)),0))</f>
        <v/>
      </c>
      <c r="AA3182" s="41">
        <f>N($L3182)*$Y3182</f>
        <v/>
      </c>
      <c r="AB3182" s="41">
        <f>N($M3182)*$Y3182</f>
        <v/>
      </c>
      <c r="AC3182" s="41">
        <f>$AA3182*$Z3182</f>
        <v/>
      </c>
      <c r="AD3182" s="41">
        <f>$AA3182*BonusMonths/12</f>
        <v/>
      </c>
      <c r="AE3182" s="41">
        <f>($AA3182+SI_Gross*$AB3182)*IF($Q3182=1,SI_O,SI_E)</f>
        <v/>
      </c>
      <c r="AF3182" s="41">
        <f>IF($Q3182=1,0,$AA3182*EOSB)</f>
        <v/>
      </c>
      <c r="AG3182" s="41">
        <f>$AN3182*$W3182</f>
        <v/>
      </c>
      <c r="AH3182" s="41">
        <f>SUM($AA3182:$AG3182)</f>
        <v/>
      </c>
      <c r="AI3182" s="41">
        <f>12*($AM3182+$AN3182)</f>
        <v/>
      </c>
      <c r="AJ3182" s="41">
        <f>$AM3182*((IncMonth-1)+(13-IncMonth)*(1+$X3182))+12*$AN3182</f>
        <v/>
      </c>
      <c r="AK3182" s="41">
        <f>IF($R3182=1,N($L3182)+N($M3182),0)</f>
        <v/>
      </c>
      <c r="AL3182">
        <f>IF($C3182="","",IF(N($L3182)&lt;=0,"Basic salary missing",IF(ISNA(MATCH($C3182,Departments!$A$5:$A$54,0)),"Department not on Departments sheet",IF(AND($I3182&lt;&gt;"",NOT(ISNUMBER($I3182))),"Date of birth is text, not a date",IF(AND($K3182&lt;&gt;"",NOT(ISNUMBER($K3182))),"Contract end is text, not a date","")))))</f>
        <v/>
      </c>
      <c r="AM3182" s="41">
        <f>IF($R3182=0,0,N($L3182)*(1+$Z3182+BonusMonths/12+IF($Q3182=1,0,EOSB))+N($M3182)+(N($L3182)+SI_Gross*N($M3182))*IF($Q3182=1,SI_O,SI_E))</f>
        <v/>
      </c>
      <c r="AN3182" s="41">
        <f>IF($R3182=0,0,(IF($Q3182=1,MedO,MedE+Ticket)+Training)/12)</f>
        <v/>
      </c>
    </row>
    <row r="3183">
      <c r="I3183" s="35" t="n"/>
      <c r="J3183" s="35" t="n"/>
      <c r="K3183" s="35" t="n"/>
      <c r="L3183" s="36" t="n"/>
      <c r="M3183" s="36" t="n"/>
      <c r="P3183" s="37" t="n"/>
      <c r="Q3183" s="38">
        <f>IF($C3183="",0,IF(OR(LOWER(TRIM($G3183))="omani",LOWER(TRIM($G3183))="oman",LOWER(TRIM($G3183))="om",LOWER(TRIM($G3183))="local"),1,0))</f>
        <v/>
      </c>
      <c r="R3183" s="38">
        <f>IF($C3183="",0,IF(OR(ISNUMBER(SEARCH("resign",$N3183)),ISNUMBER(SEARCH("terminat",$N3183)),ISNUMBER(SEARCH("inactive",$N3183)),ISNUMBER(SEARCH("vacan",$N3183)),ISNUMBER(SEARCH("deceased",$N3183)),ISNUMBER(SEARCH("separated",$N3183))),0,1))</f>
        <v/>
      </c>
      <c r="S3183">
        <f>IF(OR($R3183=0,NOT(ISNUMBER($I3183))),"",IFERROR(DATEDIF($I3183,DATE(FY,1,1),"y"),""))</f>
        <v/>
      </c>
      <c r="T3183">
        <f>IF(OR($R3183=0,NOT(ISNUMBER($J3183))),"",IFERROR(DATEDIF($J3183,DATE(FY,1,1),"y"),0))</f>
        <v/>
      </c>
      <c r="U3183" s="38">
        <f>IF(OR($R3183=0,NOT(ISNUMBER($I3183))),0,IF(YEAR($I3183)+IF($Q3183=1,RetAgeO,RetAgeE)=FY,MONTH($I3183),IF(YEAR($I3183)+IF($Q3183=1,RetAgeO,RetAgeE)&lt;FY,1,0)))</f>
        <v/>
      </c>
      <c r="V3183" s="38">
        <f>IF(OR($R3183=0,NOT(ISNUMBER($K3183))),0,IF(YEAR($K3183)=FY,MONTH($K3183),IF(YEAR($K3183)&lt;FY,1,0)))</f>
        <v/>
      </c>
      <c r="W3183" s="38">
        <f>IF($R3183=0,0,MIN(12,IF(AND(ISNUMBER($O3183),$O3183&gt;=1,$O3183&lt;=12),INT($O3183),12),IF(AND(RetireExit="Yes",$U3183&gt;0),$U3183,12),IF(AND(ContractExit="Yes",$V3183&gt;0),$V3183,12)))</f>
        <v/>
      </c>
      <c r="X3183" s="37">
        <f>IF(ISNUMBER($P3183),$P3183,IncPct)</f>
        <v/>
      </c>
      <c r="Y3183" s="39">
        <f>IF($W3183=0,0,MAX(0,MIN($W3183,IncMonth-1))+MAX(0,$W3183-IncMonth+1)*(1+$X3183))</f>
        <v/>
      </c>
      <c r="Z3183" s="40">
        <f>IF($C3183="",0,IFERROR(INDEX(Departments!$B$5:$B$54,MATCH($C3183,Departments!$A$5:$A$54,0)),0))</f>
        <v/>
      </c>
      <c r="AA3183" s="41">
        <f>N($L3183)*$Y3183</f>
        <v/>
      </c>
      <c r="AB3183" s="41">
        <f>N($M3183)*$Y3183</f>
        <v/>
      </c>
      <c r="AC3183" s="41">
        <f>$AA3183*$Z3183</f>
        <v/>
      </c>
      <c r="AD3183" s="41">
        <f>$AA3183*BonusMonths/12</f>
        <v/>
      </c>
      <c r="AE3183" s="41">
        <f>($AA3183+SI_Gross*$AB3183)*IF($Q3183=1,SI_O,SI_E)</f>
        <v/>
      </c>
      <c r="AF3183" s="41">
        <f>IF($Q3183=1,0,$AA3183*EOSB)</f>
        <v/>
      </c>
      <c r="AG3183" s="41">
        <f>$AN3183*$W3183</f>
        <v/>
      </c>
      <c r="AH3183" s="41">
        <f>SUM($AA3183:$AG3183)</f>
        <v/>
      </c>
      <c r="AI3183" s="41">
        <f>12*($AM3183+$AN3183)</f>
        <v/>
      </c>
      <c r="AJ3183" s="41">
        <f>$AM3183*((IncMonth-1)+(13-IncMonth)*(1+$X3183))+12*$AN3183</f>
        <v/>
      </c>
      <c r="AK3183" s="41">
        <f>IF($R3183=1,N($L3183)+N($M3183),0)</f>
        <v/>
      </c>
      <c r="AL3183">
        <f>IF($C3183="","",IF(N($L3183)&lt;=0,"Basic salary missing",IF(ISNA(MATCH($C3183,Departments!$A$5:$A$54,0)),"Department not on Departments sheet",IF(AND($I3183&lt;&gt;"",NOT(ISNUMBER($I3183))),"Date of birth is text, not a date",IF(AND($K3183&lt;&gt;"",NOT(ISNUMBER($K3183))),"Contract end is text, not a date","")))))</f>
        <v/>
      </c>
      <c r="AM3183" s="41">
        <f>IF($R3183=0,0,N($L3183)*(1+$Z3183+BonusMonths/12+IF($Q3183=1,0,EOSB))+N($M3183)+(N($L3183)+SI_Gross*N($M3183))*IF($Q3183=1,SI_O,SI_E))</f>
        <v/>
      </c>
      <c r="AN3183" s="41">
        <f>IF($R3183=0,0,(IF($Q3183=1,MedO,MedE+Ticket)+Training)/12)</f>
        <v/>
      </c>
    </row>
    <row r="3184">
      <c r="I3184" s="35" t="n"/>
      <c r="J3184" s="35" t="n"/>
      <c r="K3184" s="35" t="n"/>
      <c r="L3184" s="36" t="n"/>
      <c r="M3184" s="36" t="n"/>
      <c r="P3184" s="37" t="n"/>
      <c r="Q3184" s="38">
        <f>IF($C3184="",0,IF(OR(LOWER(TRIM($G3184))="omani",LOWER(TRIM($G3184))="oman",LOWER(TRIM($G3184))="om",LOWER(TRIM($G3184))="local"),1,0))</f>
        <v/>
      </c>
      <c r="R3184" s="38">
        <f>IF($C3184="",0,IF(OR(ISNUMBER(SEARCH("resign",$N3184)),ISNUMBER(SEARCH("terminat",$N3184)),ISNUMBER(SEARCH("inactive",$N3184)),ISNUMBER(SEARCH("vacan",$N3184)),ISNUMBER(SEARCH("deceased",$N3184)),ISNUMBER(SEARCH("separated",$N3184))),0,1))</f>
        <v/>
      </c>
      <c r="S3184">
        <f>IF(OR($R3184=0,NOT(ISNUMBER($I3184))),"",IFERROR(DATEDIF($I3184,DATE(FY,1,1),"y"),""))</f>
        <v/>
      </c>
      <c r="T3184">
        <f>IF(OR($R3184=0,NOT(ISNUMBER($J3184))),"",IFERROR(DATEDIF($J3184,DATE(FY,1,1),"y"),0))</f>
        <v/>
      </c>
      <c r="U3184" s="38">
        <f>IF(OR($R3184=0,NOT(ISNUMBER($I3184))),0,IF(YEAR($I3184)+IF($Q3184=1,RetAgeO,RetAgeE)=FY,MONTH($I3184),IF(YEAR($I3184)+IF($Q3184=1,RetAgeO,RetAgeE)&lt;FY,1,0)))</f>
        <v/>
      </c>
      <c r="V3184" s="38">
        <f>IF(OR($R3184=0,NOT(ISNUMBER($K3184))),0,IF(YEAR($K3184)=FY,MONTH($K3184),IF(YEAR($K3184)&lt;FY,1,0)))</f>
        <v/>
      </c>
      <c r="W3184" s="38">
        <f>IF($R3184=0,0,MIN(12,IF(AND(ISNUMBER($O3184),$O3184&gt;=1,$O3184&lt;=12),INT($O3184),12),IF(AND(RetireExit="Yes",$U3184&gt;0),$U3184,12),IF(AND(ContractExit="Yes",$V3184&gt;0),$V3184,12)))</f>
        <v/>
      </c>
      <c r="X3184" s="37">
        <f>IF(ISNUMBER($P3184),$P3184,IncPct)</f>
        <v/>
      </c>
      <c r="Y3184" s="39">
        <f>IF($W3184=0,0,MAX(0,MIN($W3184,IncMonth-1))+MAX(0,$W3184-IncMonth+1)*(1+$X3184))</f>
        <v/>
      </c>
      <c r="Z3184" s="40">
        <f>IF($C3184="",0,IFERROR(INDEX(Departments!$B$5:$B$54,MATCH($C3184,Departments!$A$5:$A$54,0)),0))</f>
        <v/>
      </c>
      <c r="AA3184" s="41">
        <f>N($L3184)*$Y3184</f>
        <v/>
      </c>
      <c r="AB3184" s="41">
        <f>N($M3184)*$Y3184</f>
        <v/>
      </c>
      <c r="AC3184" s="41">
        <f>$AA3184*$Z3184</f>
        <v/>
      </c>
      <c r="AD3184" s="41">
        <f>$AA3184*BonusMonths/12</f>
        <v/>
      </c>
      <c r="AE3184" s="41">
        <f>($AA3184+SI_Gross*$AB3184)*IF($Q3184=1,SI_O,SI_E)</f>
        <v/>
      </c>
      <c r="AF3184" s="41">
        <f>IF($Q3184=1,0,$AA3184*EOSB)</f>
        <v/>
      </c>
      <c r="AG3184" s="41">
        <f>$AN3184*$W3184</f>
        <v/>
      </c>
      <c r="AH3184" s="41">
        <f>SUM($AA3184:$AG3184)</f>
        <v/>
      </c>
      <c r="AI3184" s="41">
        <f>12*($AM3184+$AN3184)</f>
        <v/>
      </c>
      <c r="AJ3184" s="41">
        <f>$AM3184*((IncMonth-1)+(13-IncMonth)*(1+$X3184))+12*$AN3184</f>
        <v/>
      </c>
      <c r="AK3184" s="41">
        <f>IF($R3184=1,N($L3184)+N($M3184),0)</f>
        <v/>
      </c>
      <c r="AL3184">
        <f>IF($C3184="","",IF(N($L3184)&lt;=0,"Basic salary missing",IF(ISNA(MATCH($C3184,Departments!$A$5:$A$54,0)),"Department not on Departments sheet",IF(AND($I3184&lt;&gt;"",NOT(ISNUMBER($I3184))),"Date of birth is text, not a date",IF(AND($K3184&lt;&gt;"",NOT(ISNUMBER($K3184))),"Contract end is text, not a date","")))))</f>
        <v/>
      </c>
      <c r="AM3184" s="41">
        <f>IF($R3184=0,0,N($L3184)*(1+$Z3184+BonusMonths/12+IF($Q3184=1,0,EOSB))+N($M3184)+(N($L3184)+SI_Gross*N($M3184))*IF($Q3184=1,SI_O,SI_E))</f>
        <v/>
      </c>
      <c r="AN3184" s="41">
        <f>IF($R3184=0,0,(IF($Q3184=1,MedO,MedE+Ticket)+Training)/12)</f>
        <v/>
      </c>
    </row>
    <row r="3185">
      <c r="I3185" s="35" t="n"/>
      <c r="J3185" s="35" t="n"/>
      <c r="K3185" s="35" t="n"/>
      <c r="L3185" s="36" t="n"/>
      <c r="M3185" s="36" t="n"/>
      <c r="P3185" s="37" t="n"/>
      <c r="Q3185" s="38">
        <f>IF($C3185="",0,IF(OR(LOWER(TRIM($G3185))="omani",LOWER(TRIM($G3185))="oman",LOWER(TRIM($G3185))="om",LOWER(TRIM($G3185))="local"),1,0))</f>
        <v/>
      </c>
      <c r="R3185" s="38">
        <f>IF($C3185="",0,IF(OR(ISNUMBER(SEARCH("resign",$N3185)),ISNUMBER(SEARCH("terminat",$N3185)),ISNUMBER(SEARCH("inactive",$N3185)),ISNUMBER(SEARCH("vacan",$N3185)),ISNUMBER(SEARCH("deceased",$N3185)),ISNUMBER(SEARCH("separated",$N3185))),0,1))</f>
        <v/>
      </c>
      <c r="S3185">
        <f>IF(OR($R3185=0,NOT(ISNUMBER($I3185))),"",IFERROR(DATEDIF($I3185,DATE(FY,1,1),"y"),""))</f>
        <v/>
      </c>
      <c r="T3185">
        <f>IF(OR($R3185=0,NOT(ISNUMBER($J3185))),"",IFERROR(DATEDIF($J3185,DATE(FY,1,1),"y"),0))</f>
        <v/>
      </c>
      <c r="U3185" s="38">
        <f>IF(OR($R3185=0,NOT(ISNUMBER($I3185))),0,IF(YEAR($I3185)+IF($Q3185=1,RetAgeO,RetAgeE)=FY,MONTH($I3185),IF(YEAR($I3185)+IF($Q3185=1,RetAgeO,RetAgeE)&lt;FY,1,0)))</f>
        <v/>
      </c>
      <c r="V3185" s="38">
        <f>IF(OR($R3185=0,NOT(ISNUMBER($K3185))),0,IF(YEAR($K3185)=FY,MONTH($K3185),IF(YEAR($K3185)&lt;FY,1,0)))</f>
        <v/>
      </c>
      <c r="W3185" s="38">
        <f>IF($R3185=0,0,MIN(12,IF(AND(ISNUMBER($O3185),$O3185&gt;=1,$O3185&lt;=12),INT($O3185),12),IF(AND(RetireExit="Yes",$U3185&gt;0),$U3185,12),IF(AND(ContractExit="Yes",$V3185&gt;0),$V3185,12)))</f>
        <v/>
      </c>
      <c r="X3185" s="37">
        <f>IF(ISNUMBER($P3185),$P3185,IncPct)</f>
        <v/>
      </c>
      <c r="Y3185" s="39">
        <f>IF($W3185=0,0,MAX(0,MIN($W3185,IncMonth-1))+MAX(0,$W3185-IncMonth+1)*(1+$X3185))</f>
        <v/>
      </c>
      <c r="Z3185" s="40">
        <f>IF($C3185="",0,IFERROR(INDEX(Departments!$B$5:$B$54,MATCH($C3185,Departments!$A$5:$A$54,0)),0))</f>
        <v/>
      </c>
      <c r="AA3185" s="41">
        <f>N($L3185)*$Y3185</f>
        <v/>
      </c>
      <c r="AB3185" s="41">
        <f>N($M3185)*$Y3185</f>
        <v/>
      </c>
      <c r="AC3185" s="41">
        <f>$AA3185*$Z3185</f>
        <v/>
      </c>
      <c r="AD3185" s="41">
        <f>$AA3185*BonusMonths/12</f>
        <v/>
      </c>
      <c r="AE3185" s="41">
        <f>($AA3185+SI_Gross*$AB3185)*IF($Q3185=1,SI_O,SI_E)</f>
        <v/>
      </c>
      <c r="AF3185" s="41">
        <f>IF($Q3185=1,0,$AA3185*EOSB)</f>
        <v/>
      </c>
      <c r="AG3185" s="41">
        <f>$AN3185*$W3185</f>
        <v/>
      </c>
      <c r="AH3185" s="41">
        <f>SUM($AA3185:$AG3185)</f>
        <v/>
      </c>
      <c r="AI3185" s="41">
        <f>12*($AM3185+$AN3185)</f>
        <v/>
      </c>
      <c r="AJ3185" s="41">
        <f>$AM3185*((IncMonth-1)+(13-IncMonth)*(1+$X3185))+12*$AN3185</f>
        <v/>
      </c>
      <c r="AK3185" s="41">
        <f>IF($R3185=1,N($L3185)+N($M3185),0)</f>
        <v/>
      </c>
      <c r="AL3185">
        <f>IF($C3185="","",IF(N($L3185)&lt;=0,"Basic salary missing",IF(ISNA(MATCH($C3185,Departments!$A$5:$A$54,0)),"Department not on Departments sheet",IF(AND($I3185&lt;&gt;"",NOT(ISNUMBER($I3185))),"Date of birth is text, not a date",IF(AND($K3185&lt;&gt;"",NOT(ISNUMBER($K3185))),"Contract end is text, not a date","")))))</f>
        <v/>
      </c>
      <c r="AM3185" s="41">
        <f>IF($R3185=0,0,N($L3185)*(1+$Z3185+BonusMonths/12+IF($Q3185=1,0,EOSB))+N($M3185)+(N($L3185)+SI_Gross*N($M3185))*IF($Q3185=1,SI_O,SI_E))</f>
        <v/>
      </c>
      <c r="AN3185" s="41">
        <f>IF($R3185=0,0,(IF($Q3185=1,MedO,MedE+Ticket)+Training)/12)</f>
        <v/>
      </c>
    </row>
    <row r="3186">
      <c r="I3186" s="35" t="n"/>
      <c r="J3186" s="35" t="n"/>
      <c r="K3186" s="35" t="n"/>
      <c r="L3186" s="36" t="n"/>
      <c r="M3186" s="36" t="n"/>
      <c r="P3186" s="37" t="n"/>
      <c r="Q3186" s="38">
        <f>IF($C3186="",0,IF(OR(LOWER(TRIM($G3186))="omani",LOWER(TRIM($G3186))="oman",LOWER(TRIM($G3186))="om",LOWER(TRIM($G3186))="local"),1,0))</f>
        <v/>
      </c>
      <c r="R3186" s="38">
        <f>IF($C3186="",0,IF(OR(ISNUMBER(SEARCH("resign",$N3186)),ISNUMBER(SEARCH("terminat",$N3186)),ISNUMBER(SEARCH("inactive",$N3186)),ISNUMBER(SEARCH("vacan",$N3186)),ISNUMBER(SEARCH("deceased",$N3186)),ISNUMBER(SEARCH("separated",$N3186))),0,1))</f>
        <v/>
      </c>
      <c r="S3186">
        <f>IF(OR($R3186=0,NOT(ISNUMBER($I3186))),"",IFERROR(DATEDIF($I3186,DATE(FY,1,1),"y"),""))</f>
        <v/>
      </c>
      <c r="T3186">
        <f>IF(OR($R3186=0,NOT(ISNUMBER($J3186))),"",IFERROR(DATEDIF($J3186,DATE(FY,1,1),"y"),0))</f>
        <v/>
      </c>
      <c r="U3186" s="38">
        <f>IF(OR($R3186=0,NOT(ISNUMBER($I3186))),0,IF(YEAR($I3186)+IF($Q3186=1,RetAgeO,RetAgeE)=FY,MONTH($I3186),IF(YEAR($I3186)+IF($Q3186=1,RetAgeO,RetAgeE)&lt;FY,1,0)))</f>
        <v/>
      </c>
      <c r="V3186" s="38">
        <f>IF(OR($R3186=0,NOT(ISNUMBER($K3186))),0,IF(YEAR($K3186)=FY,MONTH($K3186),IF(YEAR($K3186)&lt;FY,1,0)))</f>
        <v/>
      </c>
      <c r="W3186" s="38">
        <f>IF($R3186=0,0,MIN(12,IF(AND(ISNUMBER($O3186),$O3186&gt;=1,$O3186&lt;=12),INT($O3186),12),IF(AND(RetireExit="Yes",$U3186&gt;0),$U3186,12),IF(AND(ContractExit="Yes",$V3186&gt;0),$V3186,12)))</f>
        <v/>
      </c>
      <c r="X3186" s="37">
        <f>IF(ISNUMBER($P3186),$P3186,IncPct)</f>
        <v/>
      </c>
      <c r="Y3186" s="39">
        <f>IF($W3186=0,0,MAX(0,MIN($W3186,IncMonth-1))+MAX(0,$W3186-IncMonth+1)*(1+$X3186))</f>
        <v/>
      </c>
      <c r="Z3186" s="40">
        <f>IF($C3186="",0,IFERROR(INDEX(Departments!$B$5:$B$54,MATCH($C3186,Departments!$A$5:$A$54,0)),0))</f>
        <v/>
      </c>
      <c r="AA3186" s="41">
        <f>N($L3186)*$Y3186</f>
        <v/>
      </c>
      <c r="AB3186" s="41">
        <f>N($M3186)*$Y3186</f>
        <v/>
      </c>
      <c r="AC3186" s="41">
        <f>$AA3186*$Z3186</f>
        <v/>
      </c>
      <c r="AD3186" s="41">
        <f>$AA3186*BonusMonths/12</f>
        <v/>
      </c>
      <c r="AE3186" s="41">
        <f>($AA3186+SI_Gross*$AB3186)*IF($Q3186=1,SI_O,SI_E)</f>
        <v/>
      </c>
      <c r="AF3186" s="41">
        <f>IF($Q3186=1,0,$AA3186*EOSB)</f>
        <v/>
      </c>
      <c r="AG3186" s="41">
        <f>$AN3186*$W3186</f>
        <v/>
      </c>
      <c r="AH3186" s="41">
        <f>SUM($AA3186:$AG3186)</f>
        <v/>
      </c>
      <c r="AI3186" s="41">
        <f>12*($AM3186+$AN3186)</f>
        <v/>
      </c>
      <c r="AJ3186" s="41">
        <f>$AM3186*((IncMonth-1)+(13-IncMonth)*(1+$X3186))+12*$AN3186</f>
        <v/>
      </c>
      <c r="AK3186" s="41">
        <f>IF($R3186=1,N($L3186)+N($M3186),0)</f>
        <v/>
      </c>
      <c r="AL3186">
        <f>IF($C3186="","",IF(N($L3186)&lt;=0,"Basic salary missing",IF(ISNA(MATCH($C3186,Departments!$A$5:$A$54,0)),"Department not on Departments sheet",IF(AND($I3186&lt;&gt;"",NOT(ISNUMBER($I3186))),"Date of birth is text, not a date",IF(AND($K3186&lt;&gt;"",NOT(ISNUMBER($K3186))),"Contract end is text, not a date","")))))</f>
        <v/>
      </c>
      <c r="AM3186" s="41">
        <f>IF($R3186=0,0,N($L3186)*(1+$Z3186+BonusMonths/12+IF($Q3186=1,0,EOSB))+N($M3186)+(N($L3186)+SI_Gross*N($M3186))*IF($Q3186=1,SI_O,SI_E))</f>
        <v/>
      </c>
      <c r="AN3186" s="41">
        <f>IF($R3186=0,0,(IF($Q3186=1,MedO,MedE+Ticket)+Training)/12)</f>
        <v/>
      </c>
    </row>
    <row r="3187">
      <c r="I3187" s="35" t="n"/>
      <c r="J3187" s="35" t="n"/>
      <c r="K3187" s="35" t="n"/>
      <c r="L3187" s="36" t="n"/>
      <c r="M3187" s="36" t="n"/>
      <c r="P3187" s="37" t="n"/>
      <c r="Q3187" s="38">
        <f>IF($C3187="",0,IF(OR(LOWER(TRIM($G3187))="omani",LOWER(TRIM($G3187))="oman",LOWER(TRIM($G3187))="om",LOWER(TRIM($G3187))="local"),1,0))</f>
        <v/>
      </c>
      <c r="R3187" s="38">
        <f>IF($C3187="",0,IF(OR(ISNUMBER(SEARCH("resign",$N3187)),ISNUMBER(SEARCH("terminat",$N3187)),ISNUMBER(SEARCH("inactive",$N3187)),ISNUMBER(SEARCH("vacan",$N3187)),ISNUMBER(SEARCH("deceased",$N3187)),ISNUMBER(SEARCH("separated",$N3187))),0,1))</f>
        <v/>
      </c>
      <c r="S3187">
        <f>IF(OR($R3187=0,NOT(ISNUMBER($I3187))),"",IFERROR(DATEDIF($I3187,DATE(FY,1,1),"y"),""))</f>
        <v/>
      </c>
      <c r="T3187">
        <f>IF(OR($R3187=0,NOT(ISNUMBER($J3187))),"",IFERROR(DATEDIF($J3187,DATE(FY,1,1),"y"),0))</f>
        <v/>
      </c>
      <c r="U3187" s="38">
        <f>IF(OR($R3187=0,NOT(ISNUMBER($I3187))),0,IF(YEAR($I3187)+IF($Q3187=1,RetAgeO,RetAgeE)=FY,MONTH($I3187),IF(YEAR($I3187)+IF($Q3187=1,RetAgeO,RetAgeE)&lt;FY,1,0)))</f>
        <v/>
      </c>
      <c r="V3187" s="38">
        <f>IF(OR($R3187=0,NOT(ISNUMBER($K3187))),0,IF(YEAR($K3187)=FY,MONTH($K3187),IF(YEAR($K3187)&lt;FY,1,0)))</f>
        <v/>
      </c>
      <c r="W3187" s="38">
        <f>IF($R3187=0,0,MIN(12,IF(AND(ISNUMBER($O3187),$O3187&gt;=1,$O3187&lt;=12),INT($O3187),12),IF(AND(RetireExit="Yes",$U3187&gt;0),$U3187,12),IF(AND(ContractExit="Yes",$V3187&gt;0),$V3187,12)))</f>
        <v/>
      </c>
      <c r="X3187" s="37">
        <f>IF(ISNUMBER($P3187),$P3187,IncPct)</f>
        <v/>
      </c>
      <c r="Y3187" s="39">
        <f>IF($W3187=0,0,MAX(0,MIN($W3187,IncMonth-1))+MAX(0,$W3187-IncMonth+1)*(1+$X3187))</f>
        <v/>
      </c>
      <c r="Z3187" s="40">
        <f>IF($C3187="",0,IFERROR(INDEX(Departments!$B$5:$B$54,MATCH($C3187,Departments!$A$5:$A$54,0)),0))</f>
        <v/>
      </c>
      <c r="AA3187" s="41">
        <f>N($L3187)*$Y3187</f>
        <v/>
      </c>
      <c r="AB3187" s="41">
        <f>N($M3187)*$Y3187</f>
        <v/>
      </c>
      <c r="AC3187" s="41">
        <f>$AA3187*$Z3187</f>
        <v/>
      </c>
      <c r="AD3187" s="41">
        <f>$AA3187*BonusMonths/12</f>
        <v/>
      </c>
      <c r="AE3187" s="41">
        <f>($AA3187+SI_Gross*$AB3187)*IF($Q3187=1,SI_O,SI_E)</f>
        <v/>
      </c>
      <c r="AF3187" s="41">
        <f>IF($Q3187=1,0,$AA3187*EOSB)</f>
        <v/>
      </c>
      <c r="AG3187" s="41">
        <f>$AN3187*$W3187</f>
        <v/>
      </c>
      <c r="AH3187" s="41">
        <f>SUM($AA3187:$AG3187)</f>
        <v/>
      </c>
      <c r="AI3187" s="41">
        <f>12*($AM3187+$AN3187)</f>
        <v/>
      </c>
      <c r="AJ3187" s="41">
        <f>$AM3187*((IncMonth-1)+(13-IncMonth)*(1+$X3187))+12*$AN3187</f>
        <v/>
      </c>
      <c r="AK3187" s="41">
        <f>IF($R3187=1,N($L3187)+N($M3187),0)</f>
        <v/>
      </c>
      <c r="AL3187">
        <f>IF($C3187="","",IF(N($L3187)&lt;=0,"Basic salary missing",IF(ISNA(MATCH($C3187,Departments!$A$5:$A$54,0)),"Department not on Departments sheet",IF(AND($I3187&lt;&gt;"",NOT(ISNUMBER($I3187))),"Date of birth is text, not a date",IF(AND($K3187&lt;&gt;"",NOT(ISNUMBER($K3187))),"Contract end is text, not a date","")))))</f>
        <v/>
      </c>
      <c r="AM3187" s="41">
        <f>IF($R3187=0,0,N($L3187)*(1+$Z3187+BonusMonths/12+IF($Q3187=1,0,EOSB))+N($M3187)+(N($L3187)+SI_Gross*N($M3187))*IF($Q3187=1,SI_O,SI_E))</f>
        <v/>
      </c>
      <c r="AN3187" s="41">
        <f>IF($R3187=0,0,(IF($Q3187=1,MedO,MedE+Ticket)+Training)/12)</f>
        <v/>
      </c>
    </row>
    <row r="3188">
      <c r="I3188" s="35" t="n"/>
      <c r="J3188" s="35" t="n"/>
      <c r="K3188" s="35" t="n"/>
      <c r="L3188" s="36" t="n"/>
      <c r="M3188" s="36" t="n"/>
      <c r="P3188" s="37" t="n"/>
      <c r="Q3188" s="38">
        <f>IF($C3188="",0,IF(OR(LOWER(TRIM($G3188))="omani",LOWER(TRIM($G3188))="oman",LOWER(TRIM($G3188))="om",LOWER(TRIM($G3188))="local"),1,0))</f>
        <v/>
      </c>
      <c r="R3188" s="38">
        <f>IF($C3188="",0,IF(OR(ISNUMBER(SEARCH("resign",$N3188)),ISNUMBER(SEARCH("terminat",$N3188)),ISNUMBER(SEARCH("inactive",$N3188)),ISNUMBER(SEARCH("vacan",$N3188)),ISNUMBER(SEARCH("deceased",$N3188)),ISNUMBER(SEARCH("separated",$N3188))),0,1))</f>
        <v/>
      </c>
      <c r="S3188">
        <f>IF(OR($R3188=0,NOT(ISNUMBER($I3188))),"",IFERROR(DATEDIF($I3188,DATE(FY,1,1),"y"),""))</f>
        <v/>
      </c>
      <c r="T3188">
        <f>IF(OR($R3188=0,NOT(ISNUMBER($J3188))),"",IFERROR(DATEDIF($J3188,DATE(FY,1,1),"y"),0))</f>
        <v/>
      </c>
      <c r="U3188" s="38">
        <f>IF(OR($R3188=0,NOT(ISNUMBER($I3188))),0,IF(YEAR($I3188)+IF($Q3188=1,RetAgeO,RetAgeE)=FY,MONTH($I3188),IF(YEAR($I3188)+IF($Q3188=1,RetAgeO,RetAgeE)&lt;FY,1,0)))</f>
        <v/>
      </c>
      <c r="V3188" s="38">
        <f>IF(OR($R3188=0,NOT(ISNUMBER($K3188))),0,IF(YEAR($K3188)=FY,MONTH($K3188),IF(YEAR($K3188)&lt;FY,1,0)))</f>
        <v/>
      </c>
      <c r="W3188" s="38">
        <f>IF($R3188=0,0,MIN(12,IF(AND(ISNUMBER($O3188),$O3188&gt;=1,$O3188&lt;=12),INT($O3188),12),IF(AND(RetireExit="Yes",$U3188&gt;0),$U3188,12),IF(AND(ContractExit="Yes",$V3188&gt;0),$V3188,12)))</f>
        <v/>
      </c>
      <c r="X3188" s="37">
        <f>IF(ISNUMBER($P3188),$P3188,IncPct)</f>
        <v/>
      </c>
      <c r="Y3188" s="39">
        <f>IF($W3188=0,0,MAX(0,MIN($W3188,IncMonth-1))+MAX(0,$W3188-IncMonth+1)*(1+$X3188))</f>
        <v/>
      </c>
      <c r="Z3188" s="40">
        <f>IF($C3188="",0,IFERROR(INDEX(Departments!$B$5:$B$54,MATCH($C3188,Departments!$A$5:$A$54,0)),0))</f>
        <v/>
      </c>
      <c r="AA3188" s="41">
        <f>N($L3188)*$Y3188</f>
        <v/>
      </c>
      <c r="AB3188" s="41">
        <f>N($M3188)*$Y3188</f>
        <v/>
      </c>
      <c r="AC3188" s="41">
        <f>$AA3188*$Z3188</f>
        <v/>
      </c>
      <c r="AD3188" s="41">
        <f>$AA3188*BonusMonths/12</f>
        <v/>
      </c>
      <c r="AE3188" s="41">
        <f>($AA3188+SI_Gross*$AB3188)*IF($Q3188=1,SI_O,SI_E)</f>
        <v/>
      </c>
      <c r="AF3188" s="41">
        <f>IF($Q3188=1,0,$AA3188*EOSB)</f>
        <v/>
      </c>
      <c r="AG3188" s="41">
        <f>$AN3188*$W3188</f>
        <v/>
      </c>
      <c r="AH3188" s="41">
        <f>SUM($AA3188:$AG3188)</f>
        <v/>
      </c>
      <c r="AI3188" s="41">
        <f>12*($AM3188+$AN3188)</f>
        <v/>
      </c>
      <c r="AJ3188" s="41">
        <f>$AM3188*((IncMonth-1)+(13-IncMonth)*(1+$X3188))+12*$AN3188</f>
        <v/>
      </c>
      <c r="AK3188" s="41">
        <f>IF($R3188=1,N($L3188)+N($M3188),0)</f>
        <v/>
      </c>
      <c r="AL3188">
        <f>IF($C3188="","",IF(N($L3188)&lt;=0,"Basic salary missing",IF(ISNA(MATCH($C3188,Departments!$A$5:$A$54,0)),"Department not on Departments sheet",IF(AND($I3188&lt;&gt;"",NOT(ISNUMBER($I3188))),"Date of birth is text, not a date",IF(AND($K3188&lt;&gt;"",NOT(ISNUMBER($K3188))),"Contract end is text, not a date","")))))</f>
        <v/>
      </c>
      <c r="AM3188" s="41">
        <f>IF($R3188=0,0,N($L3188)*(1+$Z3188+BonusMonths/12+IF($Q3188=1,0,EOSB))+N($M3188)+(N($L3188)+SI_Gross*N($M3188))*IF($Q3188=1,SI_O,SI_E))</f>
        <v/>
      </c>
      <c r="AN3188" s="41">
        <f>IF($R3188=0,0,(IF($Q3188=1,MedO,MedE+Ticket)+Training)/12)</f>
        <v/>
      </c>
    </row>
    <row r="3189">
      <c r="I3189" s="35" t="n"/>
      <c r="J3189" s="35" t="n"/>
      <c r="K3189" s="35" t="n"/>
      <c r="L3189" s="36" t="n"/>
      <c r="M3189" s="36" t="n"/>
      <c r="P3189" s="37" t="n"/>
      <c r="Q3189" s="38">
        <f>IF($C3189="",0,IF(OR(LOWER(TRIM($G3189))="omani",LOWER(TRIM($G3189))="oman",LOWER(TRIM($G3189))="om",LOWER(TRIM($G3189))="local"),1,0))</f>
        <v/>
      </c>
      <c r="R3189" s="38">
        <f>IF($C3189="",0,IF(OR(ISNUMBER(SEARCH("resign",$N3189)),ISNUMBER(SEARCH("terminat",$N3189)),ISNUMBER(SEARCH("inactive",$N3189)),ISNUMBER(SEARCH("vacan",$N3189)),ISNUMBER(SEARCH("deceased",$N3189)),ISNUMBER(SEARCH("separated",$N3189))),0,1))</f>
        <v/>
      </c>
      <c r="S3189">
        <f>IF(OR($R3189=0,NOT(ISNUMBER($I3189))),"",IFERROR(DATEDIF($I3189,DATE(FY,1,1),"y"),""))</f>
        <v/>
      </c>
      <c r="T3189">
        <f>IF(OR($R3189=0,NOT(ISNUMBER($J3189))),"",IFERROR(DATEDIF($J3189,DATE(FY,1,1),"y"),0))</f>
        <v/>
      </c>
      <c r="U3189" s="38">
        <f>IF(OR($R3189=0,NOT(ISNUMBER($I3189))),0,IF(YEAR($I3189)+IF($Q3189=1,RetAgeO,RetAgeE)=FY,MONTH($I3189),IF(YEAR($I3189)+IF($Q3189=1,RetAgeO,RetAgeE)&lt;FY,1,0)))</f>
        <v/>
      </c>
      <c r="V3189" s="38">
        <f>IF(OR($R3189=0,NOT(ISNUMBER($K3189))),0,IF(YEAR($K3189)=FY,MONTH($K3189),IF(YEAR($K3189)&lt;FY,1,0)))</f>
        <v/>
      </c>
      <c r="W3189" s="38">
        <f>IF($R3189=0,0,MIN(12,IF(AND(ISNUMBER($O3189),$O3189&gt;=1,$O3189&lt;=12),INT($O3189),12),IF(AND(RetireExit="Yes",$U3189&gt;0),$U3189,12),IF(AND(ContractExit="Yes",$V3189&gt;0),$V3189,12)))</f>
        <v/>
      </c>
      <c r="X3189" s="37">
        <f>IF(ISNUMBER($P3189),$P3189,IncPct)</f>
        <v/>
      </c>
      <c r="Y3189" s="39">
        <f>IF($W3189=0,0,MAX(0,MIN($W3189,IncMonth-1))+MAX(0,$W3189-IncMonth+1)*(1+$X3189))</f>
        <v/>
      </c>
      <c r="Z3189" s="40">
        <f>IF($C3189="",0,IFERROR(INDEX(Departments!$B$5:$B$54,MATCH($C3189,Departments!$A$5:$A$54,0)),0))</f>
        <v/>
      </c>
      <c r="AA3189" s="41">
        <f>N($L3189)*$Y3189</f>
        <v/>
      </c>
      <c r="AB3189" s="41">
        <f>N($M3189)*$Y3189</f>
        <v/>
      </c>
      <c r="AC3189" s="41">
        <f>$AA3189*$Z3189</f>
        <v/>
      </c>
      <c r="AD3189" s="41">
        <f>$AA3189*BonusMonths/12</f>
        <v/>
      </c>
      <c r="AE3189" s="41">
        <f>($AA3189+SI_Gross*$AB3189)*IF($Q3189=1,SI_O,SI_E)</f>
        <v/>
      </c>
      <c r="AF3189" s="41">
        <f>IF($Q3189=1,0,$AA3189*EOSB)</f>
        <v/>
      </c>
      <c r="AG3189" s="41">
        <f>$AN3189*$W3189</f>
        <v/>
      </c>
      <c r="AH3189" s="41">
        <f>SUM($AA3189:$AG3189)</f>
        <v/>
      </c>
      <c r="AI3189" s="41">
        <f>12*($AM3189+$AN3189)</f>
        <v/>
      </c>
      <c r="AJ3189" s="41">
        <f>$AM3189*((IncMonth-1)+(13-IncMonth)*(1+$X3189))+12*$AN3189</f>
        <v/>
      </c>
      <c r="AK3189" s="41">
        <f>IF($R3189=1,N($L3189)+N($M3189),0)</f>
        <v/>
      </c>
      <c r="AL3189">
        <f>IF($C3189="","",IF(N($L3189)&lt;=0,"Basic salary missing",IF(ISNA(MATCH($C3189,Departments!$A$5:$A$54,0)),"Department not on Departments sheet",IF(AND($I3189&lt;&gt;"",NOT(ISNUMBER($I3189))),"Date of birth is text, not a date",IF(AND($K3189&lt;&gt;"",NOT(ISNUMBER($K3189))),"Contract end is text, not a date","")))))</f>
        <v/>
      </c>
      <c r="AM3189" s="41">
        <f>IF($R3189=0,0,N($L3189)*(1+$Z3189+BonusMonths/12+IF($Q3189=1,0,EOSB))+N($M3189)+(N($L3189)+SI_Gross*N($M3189))*IF($Q3189=1,SI_O,SI_E))</f>
        <v/>
      </c>
      <c r="AN3189" s="41">
        <f>IF($R3189=0,0,(IF($Q3189=1,MedO,MedE+Ticket)+Training)/12)</f>
        <v/>
      </c>
    </row>
    <row r="3190">
      <c r="I3190" s="35" t="n"/>
      <c r="J3190" s="35" t="n"/>
      <c r="K3190" s="35" t="n"/>
      <c r="L3190" s="36" t="n"/>
      <c r="M3190" s="36" t="n"/>
      <c r="P3190" s="37" t="n"/>
      <c r="Q3190" s="38">
        <f>IF($C3190="",0,IF(OR(LOWER(TRIM($G3190))="omani",LOWER(TRIM($G3190))="oman",LOWER(TRIM($G3190))="om",LOWER(TRIM($G3190))="local"),1,0))</f>
        <v/>
      </c>
      <c r="R3190" s="38">
        <f>IF($C3190="",0,IF(OR(ISNUMBER(SEARCH("resign",$N3190)),ISNUMBER(SEARCH("terminat",$N3190)),ISNUMBER(SEARCH("inactive",$N3190)),ISNUMBER(SEARCH("vacan",$N3190)),ISNUMBER(SEARCH("deceased",$N3190)),ISNUMBER(SEARCH("separated",$N3190))),0,1))</f>
        <v/>
      </c>
      <c r="S3190">
        <f>IF(OR($R3190=0,NOT(ISNUMBER($I3190))),"",IFERROR(DATEDIF($I3190,DATE(FY,1,1),"y"),""))</f>
        <v/>
      </c>
      <c r="T3190">
        <f>IF(OR($R3190=0,NOT(ISNUMBER($J3190))),"",IFERROR(DATEDIF($J3190,DATE(FY,1,1),"y"),0))</f>
        <v/>
      </c>
      <c r="U3190" s="38">
        <f>IF(OR($R3190=0,NOT(ISNUMBER($I3190))),0,IF(YEAR($I3190)+IF($Q3190=1,RetAgeO,RetAgeE)=FY,MONTH($I3190),IF(YEAR($I3190)+IF($Q3190=1,RetAgeO,RetAgeE)&lt;FY,1,0)))</f>
        <v/>
      </c>
      <c r="V3190" s="38">
        <f>IF(OR($R3190=0,NOT(ISNUMBER($K3190))),0,IF(YEAR($K3190)=FY,MONTH($K3190),IF(YEAR($K3190)&lt;FY,1,0)))</f>
        <v/>
      </c>
      <c r="W3190" s="38">
        <f>IF($R3190=0,0,MIN(12,IF(AND(ISNUMBER($O3190),$O3190&gt;=1,$O3190&lt;=12),INT($O3190),12),IF(AND(RetireExit="Yes",$U3190&gt;0),$U3190,12),IF(AND(ContractExit="Yes",$V3190&gt;0),$V3190,12)))</f>
        <v/>
      </c>
      <c r="X3190" s="37">
        <f>IF(ISNUMBER($P3190),$P3190,IncPct)</f>
        <v/>
      </c>
      <c r="Y3190" s="39">
        <f>IF($W3190=0,0,MAX(0,MIN($W3190,IncMonth-1))+MAX(0,$W3190-IncMonth+1)*(1+$X3190))</f>
        <v/>
      </c>
      <c r="Z3190" s="40">
        <f>IF($C3190="",0,IFERROR(INDEX(Departments!$B$5:$B$54,MATCH($C3190,Departments!$A$5:$A$54,0)),0))</f>
        <v/>
      </c>
      <c r="AA3190" s="41">
        <f>N($L3190)*$Y3190</f>
        <v/>
      </c>
      <c r="AB3190" s="41">
        <f>N($M3190)*$Y3190</f>
        <v/>
      </c>
      <c r="AC3190" s="41">
        <f>$AA3190*$Z3190</f>
        <v/>
      </c>
      <c r="AD3190" s="41">
        <f>$AA3190*BonusMonths/12</f>
        <v/>
      </c>
      <c r="AE3190" s="41">
        <f>($AA3190+SI_Gross*$AB3190)*IF($Q3190=1,SI_O,SI_E)</f>
        <v/>
      </c>
      <c r="AF3190" s="41">
        <f>IF($Q3190=1,0,$AA3190*EOSB)</f>
        <v/>
      </c>
      <c r="AG3190" s="41">
        <f>$AN3190*$W3190</f>
        <v/>
      </c>
      <c r="AH3190" s="41">
        <f>SUM($AA3190:$AG3190)</f>
        <v/>
      </c>
      <c r="AI3190" s="41">
        <f>12*($AM3190+$AN3190)</f>
        <v/>
      </c>
      <c r="AJ3190" s="41">
        <f>$AM3190*((IncMonth-1)+(13-IncMonth)*(1+$X3190))+12*$AN3190</f>
        <v/>
      </c>
      <c r="AK3190" s="41">
        <f>IF($R3190=1,N($L3190)+N($M3190),0)</f>
        <v/>
      </c>
      <c r="AL3190">
        <f>IF($C3190="","",IF(N($L3190)&lt;=0,"Basic salary missing",IF(ISNA(MATCH($C3190,Departments!$A$5:$A$54,0)),"Department not on Departments sheet",IF(AND($I3190&lt;&gt;"",NOT(ISNUMBER($I3190))),"Date of birth is text, not a date",IF(AND($K3190&lt;&gt;"",NOT(ISNUMBER($K3190))),"Contract end is text, not a date","")))))</f>
        <v/>
      </c>
      <c r="AM3190" s="41">
        <f>IF($R3190=0,0,N($L3190)*(1+$Z3190+BonusMonths/12+IF($Q3190=1,0,EOSB))+N($M3190)+(N($L3190)+SI_Gross*N($M3190))*IF($Q3190=1,SI_O,SI_E))</f>
        <v/>
      </c>
      <c r="AN3190" s="41">
        <f>IF($R3190=0,0,(IF($Q3190=1,MedO,MedE+Ticket)+Training)/12)</f>
        <v/>
      </c>
    </row>
    <row r="3191">
      <c r="I3191" s="35" t="n"/>
      <c r="J3191" s="35" t="n"/>
      <c r="K3191" s="35" t="n"/>
      <c r="L3191" s="36" t="n"/>
      <c r="M3191" s="36" t="n"/>
      <c r="P3191" s="37" t="n"/>
      <c r="Q3191" s="38">
        <f>IF($C3191="",0,IF(OR(LOWER(TRIM($G3191))="omani",LOWER(TRIM($G3191))="oman",LOWER(TRIM($G3191))="om",LOWER(TRIM($G3191))="local"),1,0))</f>
        <v/>
      </c>
      <c r="R3191" s="38">
        <f>IF($C3191="",0,IF(OR(ISNUMBER(SEARCH("resign",$N3191)),ISNUMBER(SEARCH("terminat",$N3191)),ISNUMBER(SEARCH("inactive",$N3191)),ISNUMBER(SEARCH("vacan",$N3191)),ISNUMBER(SEARCH("deceased",$N3191)),ISNUMBER(SEARCH("separated",$N3191))),0,1))</f>
        <v/>
      </c>
      <c r="S3191">
        <f>IF(OR($R3191=0,NOT(ISNUMBER($I3191))),"",IFERROR(DATEDIF($I3191,DATE(FY,1,1),"y"),""))</f>
        <v/>
      </c>
      <c r="T3191">
        <f>IF(OR($R3191=0,NOT(ISNUMBER($J3191))),"",IFERROR(DATEDIF($J3191,DATE(FY,1,1),"y"),0))</f>
        <v/>
      </c>
      <c r="U3191" s="38">
        <f>IF(OR($R3191=0,NOT(ISNUMBER($I3191))),0,IF(YEAR($I3191)+IF($Q3191=1,RetAgeO,RetAgeE)=FY,MONTH($I3191),IF(YEAR($I3191)+IF($Q3191=1,RetAgeO,RetAgeE)&lt;FY,1,0)))</f>
        <v/>
      </c>
      <c r="V3191" s="38">
        <f>IF(OR($R3191=0,NOT(ISNUMBER($K3191))),0,IF(YEAR($K3191)=FY,MONTH($K3191),IF(YEAR($K3191)&lt;FY,1,0)))</f>
        <v/>
      </c>
      <c r="W3191" s="38">
        <f>IF($R3191=0,0,MIN(12,IF(AND(ISNUMBER($O3191),$O3191&gt;=1,$O3191&lt;=12),INT($O3191),12),IF(AND(RetireExit="Yes",$U3191&gt;0),$U3191,12),IF(AND(ContractExit="Yes",$V3191&gt;0),$V3191,12)))</f>
        <v/>
      </c>
      <c r="X3191" s="37">
        <f>IF(ISNUMBER($P3191),$P3191,IncPct)</f>
        <v/>
      </c>
      <c r="Y3191" s="39">
        <f>IF($W3191=0,0,MAX(0,MIN($W3191,IncMonth-1))+MAX(0,$W3191-IncMonth+1)*(1+$X3191))</f>
        <v/>
      </c>
      <c r="Z3191" s="40">
        <f>IF($C3191="",0,IFERROR(INDEX(Departments!$B$5:$B$54,MATCH($C3191,Departments!$A$5:$A$54,0)),0))</f>
        <v/>
      </c>
      <c r="AA3191" s="41">
        <f>N($L3191)*$Y3191</f>
        <v/>
      </c>
      <c r="AB3191" s="41">
        <f>N($M3191)*$Y3191</f>
        <v/>
      </c>
      <c r="AC3191" s="41">
        <f>$AA3191*$Z3191</f>
        <v/>
      </c>
      <c r="AD3191" s="41">
        <f>$AA3191*BonusMonths/12</f>
        <v/>
      </c>
      <c r="AE3191" s="41">
        <f>($AA3191+SI_Gross*$AB3191)*IF($Q3191=1,SI_O,SI_E)</f>
        <v/>
      </c>
      <c r="AF3191" s="41">
        <f>IF($Q3191=1,0,$AA3191*EOSB)</f>
        <v/>
      </c>
      <c r="AG3191" s="41">
        <f>$AN3191*$W3191</f>
        <v/>
      </c>
      <c r="AH3191" s="41">
        <f>SUM($AA3191:$AG3191)</f>
        <v/>
      </c>
      <c r="AI3191" s="41">
        <f>12*($AM3191+$AN3191)</f>
        <v/>
      </c>
      <c r="AJ3191" s="41">
        <f>$AM3191*((IncMonth-1)+(13-IncMonth)*(1+$X3191))+12*$AN3191</f>
        <v/>
      </c>
      <c r="AK3191" s="41">
        <f>IF($R3191=1,N($L3191)+N($M3191),0)</f>
        <v/>
      </c>
      <c r="AL3191">
        <f>IF($C3191="","",IF(N($L3191)&lt;=0,"Basic salary missing",IF(ISNA(MATCH($C3191,Departments!$A$5:$A$54,0)),"Department not on Departments sheet",IF(AND($I3191&lt;&gt;"",NOT(ISNUMBER($I3191))),"Date of birth is text, not a date",IF(AND($K3191&lt;&gt;"",NOT(ISNUMBER($K3191))),"Contract end is text, not a date","")))))</f>
        <v/>
      </c>
      <c r="AM3191" s="41">
        <f>IF($R3191=0,0,N($L3191)*(1+$Z3191+BonusMonths/12+IF($Q3191=1,0,EOSB))+N($M3191)+(N($L3191)+SI_Gross*N($M3191))*IF($Q3191=1,SI_O,SI_E))</f>
        <v/>
      </c>
      <c r="AN3191" s="41">
        <f>IF($R3191=0,0,(IF($Q3191=1,MedO,MedE+Ticket)+Training)/12)</f>
        <v/>
      </c>
    </row>
    <row r="3192">
      <c r="I3192" s="35" t="n"/>
      <c r="J3192" s="35" t="n"/>
      <c r="K3192" s="35" t="n"/>
      <c r="L3192" s="36" t="n"/>
      <c r="M3192" s="36" t="n"/>
      <c r="P3192" s="37" t="n"/>
      <c r="Q3192" s="38">
        <f>IF($C3192="",0,IF(OR(LOWER(TRIM($G3192))="omani",LOWER(TRIM($G3192))="oman",LOWER(TRIM($G3192))="om",LOWER(TRIM($G3192))="local"),1,0))</f>
        <v/>
      </c>
      <c r="R3192" s="38">
        <f>IF($C3192="",0,IF(OR(ISNUMBER(SEARCH("resign",$N3192)),ISNUMBER(SEARCH("terminat",$N3192)),ISNUMBER(SEARCH("inactive",$N3192)),ISNUMBER(SEARCH("vacan",$N3192)),ISNUMBER(SEARCH("deceased",$N3192)),ISNUMBER(SEARCH("separated",$N3192))),0,1))</f>
        <v/>
      </c>
      <c r="S3192">
        <f>IF(OR($R3192=0,NOT(ISNUMBER($I3192))),"",IFERROR(DATEDIF($I3192,DATE(FY,1,1),"y"),""))</f>
        <v/>
      </c>
      <c r="T3192">
        <f>IF(OR($R3192=0,NOT(ISNUMBER($J3192))),"",IFERROR(DATEDIF($J3192,DATE(FY,1,1),"y"),0))</f>
        <v/>
      </c>
      <c r="U3192" s="38">
        <f>IF(OR($R3192=0,NOT(ISNUMBER($I3192))),0,IF(YEAR($I3192)+IF($Q3192=1,RetAgeO,RetAgeE)=FY,MONTH($I3192),IF(YEAR($I3192)+IF($Q3192=1,RetAgeO,RetAgeE)&lt;FY,1,0)))</f>
        <v/>
      </c>
      <c r="V3192" s="38">
        <f>IF(OR($R3192=0,NOT(ISNUMBER($K3192))),0,IF(YEAR($K3192)=FY,MONTH($K3192),IF(YEAR($K3192)&lt;FY,1,0)))</f>
        <v/>
      </c>
      <c r="W3192" s="38">
        <f>IF($R3192=0,0,MIN(12,IF(AND(ISNUMBER($O3192),$O3192&gt;=1,$O3192&lt;=12),INT($O3192),12),IF(AND(RetireExit="Yes",$U3192&gt;0),$U3192,12),IF(AND(ContractExit="Yes",$V3192&gt;0),$V3192,12)))</f>
        <v/>
      </c>
      <c r="X3192" s="37">
        <f>IF(ISNUMBER($P3192),$P3192,IncPct)</f>
        <v/>
      </c>
      <c r="Y3192" s="39">
        <f>IF($W3192=0,0,MAX(0,MIN($W3192,IncMonth-1))+MAX(0,$W3192-IncMonth+1)*(1+$X3192))</f>
        <v/>
      </c>
      <c r="Z3192" s="40">
        <f>IF($C3192="",0,IFERROR(INDEX(Departments!$B$5:$B$54,MATCH($C3192,Departments!$A$5:$A$54,0)),0))</f>
        <v/>
      </c>
      <c r="AA3192" s="41">
        <f>N($L3192)*$Y3192</f>
        <v/>
      </c>
      <c r="AB3192" s="41">
        <f>N($M3192)*$Y3192</f>
        <v/>
      </c>
      <c r="AC3192" s="41">
        <f>$AA3192*$Z3192</f>
        <v/>
      </c>
      <c r="AD3192" s="41">
        <f>$AA3192*BonusMonths/12</f>
        <v/>
      </c>
      <c r="AE3192" s="41">
        <f>($AA3192+SI_Gross*$AB3192)*IF($Q3192=1,SI_O,SI_E)</f>
        <v/>
      </c>
      <c r="AF3192" s="41">
        <f>IF($Q3192=1,0,$AA3192*EOSB)</f>
        <v/>
      </c>
      <c r="AG3192" s="41">
        <f>$AN3192*$W3192</f>
        <v/>
      </c>
      <c r="AH3192" s="41">
        <f>SUM($AA3192:$AG3192)</f>
        <v/>
      </c>
      <c r="AI3192" s="41">
        <f>12*($AM3192+$AN3192)</f>
        <v/>
      </c>
      <c r="AJ3192" s="41">
        <f>$AM3192*((IncMonth-1)+(13-IncMonth)*(1+$X3192))+12*$AN3192</f>
        <v/>
      </c>
      <c r="AK3192" s="41">
        <f>IF($R3192=1,N($L3192)+N($M3192),0)</f>
        <v/>
      </c>
      <c r="AL3192">
        <f>IF($C3192="","",IF(N($L3192)&lt;=0,"Basic salary missing",IF(ISNA(MATCH($C3192,Departments!$A$5:$A$54,0)),"Department not on Departments sheet",IF(AND($I3192&lt;&gt;"",NOT(ISNUMBER($I3192))),"Date of birth is text, not a date",IF(AND($K3192&lt;&gt;"",NOT(ISNUMBER($K3192))),"Contract end is text, not a date","")))))</f>
        <v/>
      </c>
      <c r="AM3192" s="41">
        <f>IF($R3192=0,0,N($L3192)*(1+$Z3192+BonusMonths/12+IF($Q3192=1,0,EOSB))+N($M3192)+(N($L3192)+SI_Gross*N($M3192))*IF($Q3192=1,SI_O,SI_E))</f>
        <v/>
      </c>
      <c r="AN3192" s="41">
        <f>IF($R3192=0,0,(IF($Q3192=1,MedO,MedE+Ticket)+Training)/12)</f>
        <v/>
      </c>
    </row>
    <row r="3193">
      <c r="I3193" s="35" t="n"/>
      <c r="J3193" s="35" t="n"/>
      <c r="K3193" s="35" t="n"/>
      <c r="L3193" s="36" t="n"/>
      <c r="M3193" s="36" t="n"/>
      <c r="P3193" s="37" t="n"/>
      <c r="Q3193" s="38">
        <f>IF($C3193="",0,IF(OR(LOWER(TRIM($G3193))="omani",LOWER(TRIM($G3193))="oman",LOWER(TRIM($G3193))="om",LOWER(TRIM($G3193))="local"),1,0))</f>
        <v/>
      </c>
      <c r="R3193" s="38">
        <f>IF($C3193="",0,IF(OR(ISNUMBER(SEARCH("resign",$N3193)),ISNUMBER(SEARCH("terminat",$N3193)),ISNUMBER(SEARCH("inactive",$N3193)),ISNUMBER(SEARCH("vacan",$N3193)),ISNUMBER(SEARCH("deceased",$N3193)),ISNUMBER(SEARCH("separated",$N3193))),0,1))</f>
        <v/>
      </c>
      <c r="S3193">
        <f>IF(OR($R3193=0,NOT(ISNUMBER($I3193))),"",IFERROR(DATEDIF($I3193,DATE(FY,1,1),"y"),""))</f>
        <v/>
      </c>
      <c r="T3193">
        <f>IF(OR($R3193=0,NOT(ISNUMBER($J3193))),"",IFERROR(DATEDIF($J3193,DATE(FY,1,1),"y"),0))</f>
        <v/>
      </c>
      <c r="U3193" s="38">
        <f>IF(OR($R3193=0,NOT(ISNUMBER($I3193))),0,IF(YEAR($I3193)+IF($Q3193=1,RetAgeO,RetAgeE)=FY,MONTH($I3193),IF(YEAR($I3193)+IF($Q3193=1,RetAgeO,RetAgeE)&lt;FY,1,0)))</f>
        <v/>
      </c>
      <c r="V3193" s="38">
        <f>IF(OR($R3193=0,NOT(ISNUMBER($K3193))),0,IF(YEAR($K3193)=FY,MONTH($K3193),IF(YEAR($K3193)&lt;FY,1,0)))</f>
        <v/>
      </c>
      <c r="W3193" s="38">
        <f>IF($R3193=0,0,MIN(12,IF(AND(ISNUMBER($O3193),$O3193&gt;=1,$O3193&lt;=12),INT($O3193),12),IF(AND(RetireExit="Yes",$U3193&gt;0),$U3193,12),IF(AND(ContractExit="Yes",$V3193&gt;0),$V3193,12)))</f>
        <v/>
      </c>
      <c r="X3193" s="37">
        <f>IF(ISNUMBER($P3193),$P3193,IncPct)</f>
        <v/>
      </c>
      <c r="Y3193" s="39">
        <f>IF($W3193=0,0,MAX(0,MIN($W3193,IncMonth-1))+MAX(0,$W3193-IncMonth+1)*(1+$X3193))</f>
        <v/>
      </c>
      <c r="Z3193" s="40">
        <f>IF($C3193="",0,IFERROR(INDEX(Departments!$B$5:$B$54,MATCH($C3193,Departments!$A$5:$A$54,0)),0))</f>
        <v/>
      </c>
      <c r="AA3193" s="41">
        <f>N($L3193)*$Y3193</f>
        <v/>
      </c>
      <c r="AB3193" s="41">
        <f>N($M3193)*$Y3193</f>
        <v/>
      </c>
      <c r="AC3193" s="41">
        <f>$AA3193*$Z3193</f>
        <v/>
      </c>
      <c r="AD3193" s="41">
        <f>$AA3193*BonusMonths/12</f>
        <v/>
      </c>
      <c r="AE3193" s="41">
        <f>($AA3193+SI_Gross*$AB3193)*IF($Q3193=1,SI_O,SI_E)</f>
        <v/>
      </c>
      <c r="AF3193" s="41">
        <f>IF($Q3193=1,0,$AA3193*EOSB)</f>
        <v/>
      </c>
      <c r="AG3193" s="41">
        <f>$AN3193*$W3193</f>
        <v/>
      </c>
      <c r="AH3193" s="41">
        <f>SUM($AA3193:$AG3193)</f>
        <v/>
      </c>
      <c r="AI3193" s="41">
        <f>12*($AM3193+$AN3193)</f>
        <v/>
      </c>
      <c r="AJ3193" s="41">
        <f>$AM3193*((IncMonth-1)+(13-IncMonth)*(1+$X3193))+12*$AN3193</f>
        <v/>
      </c>
      <c r="AK3193" s="41">
        <f>IF($R3193=1,N($L3193)+N($M3193),0)</f>
        <v/>
      </c>
      <c r="AL3193">
        <f>IF($C3193="","",IF(N($L3193)&lt;=0,"Basic salary missing",IF(ISNA(MATCH($C3193,Departments!$A$5:$A$54,0)),"Department not on Departments sheet",IF(AND($I3193&lt;&gt;"",NOT(ISNUMBER($I3193))),"Date of birth is text, not a date",IF(AND($K3193&lt;&gt;"",NOT(ISNUMBER($K3193))),"Contract end is text, not a date","")))))</f>
        <v/>
      </c>
      <c r="AM3193" s="41">
        <f>IF($R3193=0,0,N($L3193)*(1+$Z3193+BonusMonths/12+IF($Q3193=1,0,EOSB))+N($M3193)+(N($L3193)+SI_Gross*N($M3193))*IF($Q3193=1,SI_O,SI_E))</f>
        <v/>
      </c>
      <c r="AN3193" s="41">
        <f>IF($R3193=0,0,(IF($Q3193=1,MedO,MedE+Ticket)+Training)/12)</f>
        <v/>
      </c>
    </row>
    <row r="3194">
      <c r="I3194" s="35" t="n"/>
      <c r="J3194" s="35" t="n"/>
      <c r="K3194" s="35" t="n"/>
      <c r="L3194" s="36" t="n"/>
      <c r="M3194" s="36" t="n"/>
      <c r="P3194" s="37" t="n"/>
      <c r="Q3194" s="38">
        <f>IF($C3194="",0,IF(OR(LOWER(TRIM($G3194))="omani",LOWER(TRIM($G3194))="oman",LOWER(TRIM($G3194))="om",LOWER(TRIM($G3194))="local"),1,0))</f>
        <v/>
      </c>
      <c r="R3194" s="38">
        <f>IF($C3194="",0,IF(OR(ISNUMBER(SEARCH("resign",$N3194)),ISNUMBER(SEARCH("terminat",$N3194)),ISNUMBER(SEARCH("inactive",$N3194)),ISNUMBER(SEARCH("vacan",$N3194)),ISNUMBER(SEARCH("deceased",$N3194)),ISNUMBER(SEARCH("separated",$N3194))),0,1))</f>
        <v/>
      </c>
      <c r="S3194">
        <f>IF(OR($R3194=0,NOT(ISNUMBER($I3194))),"",IFERROR(DATEDIF($I3194,DATE(FY,1,1),"y"),""))</f>
        <v/>
      </c>
      <c r="T3194">
        <f>IF(OR($R3194=0,NOT(ISNUMBER($J3194))),"",IFERROR(DATEDIF($J3194,DATE(FY,1,1),"y"),0))</f>
        <v/>
      </c>
      <c r="U3194" s="38">
        <f>IF(OR($R3194=0,NOT(ISNUMBER($I3194))),0,IF(YEAR($I3194)+IF($Q3194=1,RetAgeO,RetAgeE)=FY,MONTH($I3194),IF(YEAR($I3194)+IF($Q3194=1,RetAgeO,RetAgeE)&lt;FY,1,0)))</f>
        <v/>
      </c>
      <c r="V3194" s="38">
        <f>IF(OR($R3194=0,NOT(ISNUMBER($K3194))),0,IF(YEAR($K3194)=FY,MONTH($K3194),IF(YEAR($K3194)&lt;FY,1,0)))</f>
        <v/>
      </c>
      <c r="W3194" s="38">
        <f>IF($R3194=0,0,MIN(12,IF(AND(ISNUMBER($O3194),$O3194&gt;=1,$O3194&lt;=12),INT($O3194),12),IF(AND(RetireExit="Yes",$U3194&gt;0),$U3194,12),IF(AND(ContractExit="Yes",$V3194&gt;0),$V3194,12)))</f>
        <v/>
      </c>
      <c r="X3194" s="37">
        <f>IF(ISNUMBER($P3194),$P3194,IncPct)</f>
        <v/>
      </c>
      <c r="Y3194" s="39">
        <f>IF($W3194=0,0,MAX(0,MIN($W3194,IncMonth-1))+MAX(0,$W3194-IncMonth+1)*(1+$X3194))</f>
        <v/>
      </c>
      <c r="Z3194" s="40">
        <f>IF($C3194="",0,IFERROR(INDEX(Departments!$B$5:$B$54,MATCH($C3194,Departments!$A$5:$A$54,0)),0))</f>
        <v/>
      </c>
      <c r="AA3194" s="41">
        <f>N($L3194)*$Y3194</f>
        <v/>
      </c>
      <c r="AB3194" s="41">
        <f>N($M3194)*$Y3194</f>
        <v/>
      </c>
      <c r="AC3194" s="41">
        <f>$AA3194*$Z3194</f>
        <v/>
      </c>
      <c r="AD3194" s="41">
        <f>$AA3194*BonusMonths/12</f>
        <v/>
      </c>
      <c r="AE3194" s="41">
        <f>($AA3194+SI_Gross*$AB3194)*IF($Q3194=1,SI_O,SI_E)</f>
        <v/>
      </c>
      <c r="AF3194" s="41">
        <f>IF($Q3194=1,0,$AA3194*EOSB)</f>
        <v/>
      </c>
      <c r="AG3194" s="41">
        <f>$AN3194*$W3194</f>
        <v/>
      </c>
      <c r="AH3194" s="41">
        <f>SUM($AA3194:$AG3194)</f>
        <v/>
      </c>
      <c r="AI3194" s="41">
        <f>12*($AM3194+$AN3194)</f>
        <v/>
      </c>
      <c r="AJ3194" s="41">
        <f>$AM3194*((IncMonth-1)+(13-IncMonth)*(1+$X3194))+12*$AN3194</f>
        <v/>
      </c>
      <c r="AK3194" s="41">
        <f>IF($R3194=1,N($L3194)+N($M3194),0)</f>
        <v/>
      </c>
      <c r="AL3194">
        <f>IF($C3194="","",IF(N($L3194)&lt;=0,"Basic salary missing",IF(ISNA(MATCH($C3194,Departments!$A$5:$A$54,0)),"Department not on Departments sheet",IF(AND($I3194&lt;&gt;"",NOT(ISNUMBER($I3194))),"Date of birth is text, not a date",IF(AND($K3194&lt;&gt;"",NOT(ISNUMBER($K3194))),"Contract end is text, not a date","")))))</f>
        <v/>
      </c>
      <c r="AM3194" s="41">
        <f>IF($R3194=0,0,N($L3194)*(1+$Z3194+BonusMonths/12+IF($Q3194=1,0,EOSB))+N($M3194)+(N($L3194)+SI_Gross*N($M3194))*IF($Q3194=1,SI_O,SI_E))</f>
        <v/>
      </c>
      <c r="AN3194" s="41">
        <f>IF($R3194=0,0,(IF($Q3194=1,MedO,MedE+Ticket)+Training)/12)</f>
        <v/>
      </c>
    </row>
    <row r="3195">
      <c r="I3195" s="35" t="n"/>
      <c r="J3195" s="35" t="n"/>
      <c r="K3195" s="35" t="n"/>
      <c r="L3195" s="36" t="n"/>
      <c r="M3195" s="36" t="n"/>
      <c r="P3195" s="37" t="n"/>
      <c r="Q3195" s="38">
        <f>IF($C3195="",0,IF(OR(LOWER(TRIM($G3195))="omani",LOWER(TRIM($G3195))="oman",LOWER(TRIM($G3195))="om",LOWER(TRIM($G3195))="local"),1,0))</f>
        <v/>
      </c>
      <c r="R3195" s="38">
        <f>IF($C3195="",0,IF(OR(ISNUMBER(SEARCH("resign",$N3195)),ISNUMBER(SEARCH("terminat",$N3195)),ISNUMBER(SEARCH("inactive",$N3195)),ISNUMBER(SEARCH("vacan",$N3195)),ISNUMBER(SEARCH("deceased",$N3195)),ISNUMBER(SEARCH("separated",$N3195))),0,1))</f>
        <v/>
      </c>
      <c r="S3195">
        <f>IF(OR($R3195=0,NOT(ISNUMBER($I3195))),"",IFERROR(DATEDIF($I3195,DATE(FY,1,1),"y"),""))</f>
        <v/>
      </c>
      <c r="T3195">
        <f>IF(OR($R3195=0,NOT(ISNUMBER($J3195))),"",IFERROR(DATEDIF($J3195,DATE(FY,1,1),"y"),0))</f>
        <v/>
      </c>
      <c r="U3195" s="38">
        <f>IF(OR($R3195=0,NOT(ISNUMBER($I3195))),0,IF(YEAR($I3195)+IF($Q3195=1,RetAgeO,RetAgeE)=FY,MONTH($I3195),IF(YEAR($I3195)+IF($Q3195=1,RetAgeO,RetAgeE)&lt;FY,1,0)))</f>
        <v/>
      </c>
      <c r="V3195" s="38">
        <f>IF(OR($R3195=0,NOT(ISNUMBER($K3195))),0,IF(YEAR($K3195)=FY,MONTH($K3195),IF(YEAR($K3195)&lt;FY,1,0)))</f>
        <v/>
      </c>
      <c r="W3195" s="38">
        <f>IF($R3195=0,0,MIN(12,IF(AND(ISNUMBER($O3195),$O3195&gt;=1,$O3195&lt;=12),INT($O3195),12),IF(AND(RetireExit="Yes",$U3195&gt;0),$U3195,12),IF(AND(ContractExit="Yes",$V3195&gt;0),$V3195,12)))</f>
        <v/>
      </c>
      <c r="X3195" s="37">
        <f>IF(ISNUMBER($P3195),$P3195,IncPct)</f>
        <v/>
      </c>
      <c r="Y3195" s="39">
        <f>IF($W3195=0,0,MAX(0,MIN($W3195,IncMonth-1))+MAX(0,$W3195-IncMonth+1)*(1+$X3195))</f>
        <v/>
      </c>
      <c r="Z3195" s="40">
        <f>IF($C3195="",0,IFERROR(INDEX(Departments!$B$5:$B$54,MATCH($C3195,Departments!$A$5:$A$54,0)),0))</f>
        <v/>
      </c>
      <c r="AA3195" s="41">
        <f>N($L3195)*$Y3195</f>
        <v/>
      </c>
      <c r="AB3195" s="41">
        <f>N($M3195)*$Y3195</f>
        <v/>
      </c>
      <c r="AC3195" s="41">
        <f>$AA3195*$Z3195</f>
        <v/>
      </c>
      <c r="AD3195" s="41">
        <f>$AA3195*BonusMonths/12</f>
        <v/>
      </c>
      <c r="AE3195" s="41">
        <f>($AA3195+SI_Gross*$AB3195)*IF($Q3195=1,SI_O,SI_E)</f>
        <v/>
      </c>
      <c r="AF3195" s="41">
        <f>IF($Q3195=1,0,$AA3195*EOSB)</f>
        <v/>
      </c>
      <c r="AG3195" s="41">
        <f>$AN3195*$W3195</f>
        <v/>
      </c>
      <c r="AH3195" s="41">
        <f>SUM($AA3195:$AG3195)</f>
        <v/>
      </c>
      <c r="AI3195" s="41">
        <f>12*($AM3195+$AN3195)</f>
        <v/>
      </c>
      <c r="AJ3195" s="41">
        <f>$AM3195*((IncMonth-1)+(13-IncMonth)*(1+$X3195))+12*$AN3195</f>
        <v/>
      </c>
      <c r="AK3195" s="41">
        <f>IF($R3195=1,N($L3195)+N($M3195),0)</f>
        <v/>
      </c>
      <c r="AL3195">
        <f>IF($C3195="","",IF(N($L3195)&lt;=0,"Basic salary missing",IF(ISNA(MATCH($C3195,Departments!$A$5:$A$54,0)),"Department not on Departments sheet",IF(AND($I3195&lt;&gt;"",NOT(ISNUMBER($I3195))),"Date of birth is text, not a date",IF(AND($K3195&lt;&gt;"",NOT(ISNUMBER($K3195))),"Contract end is text, not a date","")))))</f>
        <v/>
      </c>
      <c r="AM3195" s="41">
        <f>IF($R3195=0,0,N($L3195)*(1+$Z3195+BonusMonths/12+IF($Q3195=1,0,EOSB))+N($M3195)+(N($L3195)+SI_Gross*N($M3195))*IF($Q3195=1,SI_O,SI_E))</f>
        <v/>
      </c>
      <c r="AN3195" s="41">
        <f>IF($R3195=0,0,(IF($Q3195=1,MedO,MedE+Ticket)+Training)/12)</f>
        <v/>
      </c>
    </row>
    <row r="3196">
      <c r="I3196" s="35" t="n"/>
      <c r="J3196" s="35" t="n"/>
      <c r="K3196" s="35" t="n"/>
      <c r="L3196" s="36" t="n"/>
      <c r="M3196" s="36" t="n"/>
      <c r="P3196" s="37" t="n"/>
      <c r="Q3196" s="38">
        <f>IF($C3196="",0,IF(OR(LOWER(TRIM($G3196))="omani",LOWER(TRIM($G3196))="oman",LOWER(TRIM($G3196))="om",LOWER(TRIM($G3196))="local"),1,0))</f>
        <v/>
      </c>
      <c r="R3196" s="38">
        <f>IF($C3196="",0,IF(OR(ISNUMBER(SEARCH("resign",$N3196)),ISNUMBER(SEARCH("terminat",$N3196)),ISNUMBER(SEARCH("inactive",$N3196)),ISNUMBER(SEARCH("vacan",$N3196)),ISNUMBER(SEARCH("deceased",$N3196)),ISNUMBER(SEARCH("separated",$N3196))),0,1))</f>
        <v/>
      </c>
      <c r="S3196">
        <f>IF(OR($R3196=0,NOT(ISNUMBER($I3196))),"",IFERROR(DATEDIF($I3196,DATE(FY,1,1),"y"),""))</f>
        <v/>
      </c>
      <c r="T3196">
        <f>IF(OR($R3196=0,NOT(ISNUMBER($J3196))),"",IFERROR(DATEDIF($J3196,DATE(FY,1,1),"y"),0))</f>
        <v/>
      </c>
      <c r="U3196" s="38">
        <f>IF(OR($R3196=0,NOT(ISNUMBER($I3196))),0,IF(YEAR($I3196)+IF($Q3196=1,RetAgeO,RetAgeE)=FY,MONTH($I3196),IF(YEAR($I3196)+IF($Q3196=1,RetAgeO,RetAgeE)&lt;FY,1,0)))</f>
        <v/>
      </c>
      <c r="V3196" s="38">
        <f>IF(OR($R3196=0,NOT(ISNUMBER($K3196))),0,IF(YEAR($K3196)=FY,MONTH($K3196),IF(YEAR($K3196)&lt;FY,1,0)))</f>
        <v/>
      </c>
      <c r="W3196" s="38">
        <f>IF($R3196=0,0,MIN(12,IF(AND(ISNUMBER($O3196),$O3196&gt;=1,$O3196&lt;=12),INT($O3196),12),IF(AND(RetireExit="Yes",$U3196&gt;0),$U3196,12),IF(AND(ContractExit="Yes",$V3196&gt;0),$V3196,12)))</f>
        <v/>
      </c>
      <c r="X3196" s="37">
        <f>IF(ISNUMBER($P3196),$P3196,IncPct)</f>
        <v/>
      </c>
      <c r="Y3196" s="39">
        <f>IF($W3196=0,0,MAX(0,MIN($W3196,IncMonth-1))+MAX(0,$W3196-IncMonth+1)*(1+$X3196))</f>
        <v/>
      </c>
      <c r="Z3196" s="40">
        <f>IF($C3196="",0,IFERROR(INDEX(Departments!$B$5:$B$54,MATCH($C3196,Departments!$A$5:$A$54,0)),0))</f>
        <v/>
      </c>
      <c r="AA3196" s="41">
        <f>N($L3196)*$Y3196</f>
        <v/>
      </c>
      <c r="AB3196" s="41">
        <f>N($M3196)*$Y3196</f>
        <v/>
      </c>
      <c r="AC3196" s="41">
        <f>$AA3196*$Z3196</f>
        <v/>
      </c>
      <c r="AD3196" s="41">
        <f>$AA3196*BonusMonths/12</f>
        <v/>
      </c>
      <c r="AE3196" s="41">
        <f>($AA3196+SI_Gross*$AB3196)*IF($Q3196=1,SI_O,SI_E)</f>
        <v/>
      </c>
      <c r="AF3196" s="41">
        <f>IF($Q3196=1,0,$AA3196*EOSB)</f>
        <v/>
      </c>
      <c r="AG3196" s="41">
        <f>$AN3196*$W3196</f>
        <v/>
      </c>
      <c r="AH3196" s="41">
        <f>SUM($AA3196:$AG3196)</f>
        <v/>
      </c>
      <c r="AI3196" s="41">
        <f>12*($AM3196+$AN3196)</f>
        <v/>
      </c>
      <c r="AJ3196" s="41">
        <f>$AM3196*((IncMonth-1)+(13-IncMonth)*(1+$X3196))+12*$AN3196</f>
        <v/>
      </c>
      <c r="AK3196" s="41">
        <f>IF($R3196=1,N($L3196)+N($M3196),0)</f>
        <v/>
      </c>
      <c r="AL3196">
        <f>IF($C3196="","",IF(N($L3196)&lt;=0,"Basic salary missing",IF(ISNA(MATCH($C3196,Departments!$A$5:$A$54,0)),"Department not on Departments sheet",IF(AND($I3196&lt;&gt;"",NOT(ISNUMBER($I3196))),"Date of birth is text, not a date",IF(AND($K3196&lt;&gt;"",NOT(ISNUMBER($K3196))),"Contract end is text, not a date","")))))</f>
        <v/>
      </c>
      <c r="AM3196" s="41">
        <f>IF($R3196=0,0,N($L3196)*(1+$Z3196+BonusMonths/12+IF($Q3196=1,0,EOSB))+N($M3196)+(N($L3196)+SI_Gross*N($M3196))*IF($Q3196=1,SI_O,SI_E))</f>
        <v/>
      </c>
      <c r="AN3196" s="41">
        <f>IF($R3196=0,0,(IF($Q3196=1,MedO,MedE+Ticket)+Training)/12)</f>
        <v/>
      </c>
    </row>
    <row r="3197">
      <c r="I3197" s="35" t="n"/>
      <c r="J3197" s="35" t="n"/>
      <c r="K3197" s="35" t="n"/>
      <c r="L3197" s="36" t="n"/>
      <c r="M3197" s="36" t="n"/>
      <c r="P3197" s="37" t="n"/>
      <c r="Q3197" s="38">
        <f>IF($C3197="",0,IF(OR(LOWER(TRIM($G3197))="omani",LOWER(TRIM($G3197))="oman",LOWER(TRIM($G3197))="om",LOWER(TRIM($G3197))="local"),1,0))</f>
        <v/>
      </c>
      <c r="R3197" s="38">
        <f>IF($C3197="",0,IF(OR(ISNUMBER(SEARCH("resign",$N3197)),ISNUMBER(SEARCH("terminat",$N3197)),ISNUMBER(SEARCH("inactive",$N3197)),ISNUMBER(SEARCH("vacan",$N3197)),ISNUMBER(SEARCH("deceased",$N3197)),ISNUMBER(SEARCH("separated",$N3197))),0,1))</f>
        <v/>
      </c>
      <c r="S3197">
        <f>IF(OR($R3197=0,NOT(ISNUMBER($I3197))),"",IFERROR(DATEDIF($I3197,DATE(FY,1,1),"y"),""))</f>
        <v/>
      </c>
      <c r="T3197">
        <f>IF(OR($R3197=0,NOT(ISNUMBER($J3197))),"",IFERROR(DATEDIF($J3197,DATE(FY,1,1),"y"),0))</f>
        <v/>
      </c>
      <c r="U3197" s="38">
        <f>IF(OR($R3197=0,NOT(ISNUMBER($I3197))),0,IF(YEAR($I3197)+IF($Q3197=1,RetAgeO,RetAgeE)=FY,MONTH($I3197),IF(YEAR($I3197)+IF($Q3197=1,RetAgeO,RetAgeE)&lt;FY,1,0)))</f>
        <v/>
      </c>
      <c r="V3197" s="38">
        <f>IF(OR($R3197=0,NOT(ISNUMBER($K3197))),0,IF(YEAR($K3197)=FY,MONTH($K3197),IF(YEAR($K3197)&lt;FY,1,0)))</f>
        <v/>
      </c>
      <c r="W3197" s="38">
        <f>IF($R3197=0,0,MIN(12,IF(AND(ISNUMBER($O3197),$O3197&gt;=1,$O3197&lt;=12),INT($O3197),12),IF(AND(RetireExit="Yes",$U3197&gt;0),$U3197,12),IF(AND(ContractExit="Yes",$V3197&gt;0),$V3197,12)))</f>
        <v/>
      </c>
      <c r="X3197" s="37">
        <f>IF(ISNUMBER($P3197),$P3197,IncPct)</f>
        <v/>
      </c>
      <c r="Y3197" s="39">
        <f>IF($W3197=0,0,MAX(0,MIN($W3197,IncMonth-1))+MAX(0,$W3197-IncMonth+1)*(1+$X3197))</f>
        <v/>
      </c>
      <c r="Z3197" s="40">
        <f>IF($C3197="",0,IFERROR(INDEX(Departments!$B$5:$B$54,MATCH($C3197,Departments!$A$5:$A$54,0)),0))</f>
        <v/>
      </c>
      <c r="AA3197" s="41">
        <f>N($L3197)*$Y3197</f>
        <v/>
      </c>
      <c r="AB3197" s="41">
        <f>N($M3197)*$Y3197</f>
        <v/>
      </c>
      <c r="AC3197" s="41">
        <f>$AA3197*$Z3197</f>
        <v/>
      </c>
      <c r="AD3197" s="41">
        <f>$AA3197*BonusMonths/12</f>
        <v/>
      </c>
      <c r="AE3197" s="41">
        <f>($AA3197+SI_Gross*$AB3197)*IF($Q3197=1,SI_O,SI_E)</f>
        <v/>
      </c>
      <c r="AF3197" s="41">
        <f>IF($Q3197=1,0,$AA3197*EOSB)</f>
        <v/>
      </c>
      <c r="AG3197" s="41">
        <f>$AN3197*$W3197</f>
        <v/>
      </c>
      <c r="AH3197" s="41">
        <f>SUM($AA3197:$AG3197)</f>
        <v/>
      </c>
      <c r="AI3197" s="41">
        <f>12*($AM3197+$AN3197)</f>
        <v/>
      </c>
      <c r="AJ3197" s="41">
        <f>$AM3197*((IncMonth-1)+(13-IncMonth)*(1+$X3197))+12*$AN3197</f>
        <v/>
      </c>
      <c r="AK3197" s="41">
        <f>IF($R3197=1,N($L3197)+N($M3197),0)</f>
        <v/>
      </c>
      <c r="AL3197">
        <f>IF($C3197="","",IF(N($L3197)&lt;=0,"Basic salary missing",IF(ISNA(MATCH($C3197,Departments!$A$5:$A$54,0)),"Department not on Departments sheet",IF(AND($I3197&lt;&gt;"",NOT(ISNUMBER($I3197))),"Date of birth is text, not a date",IF(AND($K3197&lt;&gt;"",NOT(ISNUMBER($K3197))),"Contract end is text, not a date","")))))</f>
        <v/>
      </c>
      <c r="AM3197" s="41">
        <f>IF($R3197=0,0,N($L3197)*(1+$Z3197+BonusMonths/12+IF($Q3197=1,0,EOSB))+N($M3197)+(N($L3197)+SI_Gross*N($M3197))*IF($Q3197=1,SI_O,SI_E))</f>
        <v/>
      </c>
      <c r="AN3197" s="41">
        <f>IF($R3197=0,0,(IF($Q3197=1,MedO,MedE+Ticket)+Training)/12)</f>
        <v/>
      </c>
    </row>
    <row r="3198">
      <c r="I3198" s="35" t="n"/>
      <c r="J3198" s="35" t="n"/>
      <c r="K3198" s="35" t="n"/>
      <c r="L3198" s="36" t="n"/>
      <c r="M3198" s="36" t="n"/>
      <c r="P3198" s="37" t="n"/>
      <c r="Q3198" s="38">
        <f>IF($C3198="",0,IF(OR(LOWER(TRIM($G3198))="omani",LOWER(TRIM($G3198))="oman",LOWER(TRIM($G3198))="om",LOWER(TRIM($G3198))="local"),1,0))</f>
        <v/>
      </c>
      <c r="R3198" s="38">
        <f>IF($C3198="",0,IF(OR(ISNUMBER(SEARCH("resign",$N3198)),ISNUMBER(SEARCH("terminat",$N3198)),ISNUMBER(SEARCH("inactive",$N3198)),ISNUMBER(SEARCH("vacan",$N3198)),ISNUMBER(SEARCH("deceased",$N3198)),ISNUMBER(SEARCH("separated",$N3198))),0,1))</f>
        <v/>
      </c>
      <c r="S3198">
        <f>IF(OR($R3198=0,NOT(ISNUMBER($I3198))),"",IFERROR(DATEDIF($I3198,DATE(FY,1,1),"y"),""))</f>
        <v/>
      </c>
      <c r="T3198">
        <f>IF(OR($R3198=0,NOT(ISNUMBER($J3198))),"",IFERROR(DATEDIF($J3198,DATE(FY,1,1),"y"),0))</f>
        <v/>
      </c>
      <c r="U3198" s="38">
        <f>IF(OR($R3198=0,NOT(ISNUMBER($I3198))),0,IF(YEAR($I3198)+IF($Q3198=1,RetAgeO,RetAgeE)=FY,MONTH($I3198),IF(YEAR($I3198)+IF($Q3198=1,RetAgeO,RetAgeE)&lt;FY,1,0)))</f>
        <v/>
      </c>
      <c r="V3198" s="38">
        <f>IF(OR($R3198=0,NOT(ISNUMBER($K3198))),0,IF(YEAR($K3198)=FY,MONTH($K3198),IF(YEAR($K3198)&lt;FY,1,0)))</f>
        <v/>
      </c>
      <c r="W3198" s="38">
        <f>IF($R3198=0,0,MIN(12,IF(AND(ISNUMBER($O3198),$O3198&gt;=1,$O3198&lt;=12),INT($O3198),12),IF(AND(RetireExit="Yes",$U3198&gt;0),$U3198,12),IF(AND(ContractExit="Yes",$V3198&gt;0),$V3198,12)))</f>
        <v/>
      </c>
      <c r="X3198" s="37">
        <f>IF(ISNUMBER($P3198),$P3198,IncPct)</f>
        <v/>
      </c>
      <c r="Y3198" s="39">
        <f>IF($W3198=0,0,MAX(0,MIN($W3198,IncMonth-1))+MAX(0,$W3198-IncMonth+1)*(1+$X3198))</f>
        <v/>
      </c>
      <c r="Z3198" s="40">
        <f>IF($C3198="",0,IFERROR(INDEX(Departments!$B$5:$B$54,MATCH($C3198,Departments!$A$5:$A$54,0)),0))</f>
        <v/>
      </c>
      <c r="AA3198" s="41">
        <f>N($L3198)*$Y3198</f>
        <v/>
      </c>
      <c r="AB3198" s="41">
        <f>N($M3198)*$Y3198</f>
        <v/>
      </c>
      <c r="AC3198" s="41">
        <f>$AA3198*$Z3198</f>
        <v/>
      </c>
      <c r="AD3198" s="41">
        <f>$AA3198*BonusMonths/12</f>
        <v/>
      </c>
      <c r="AE3198" s="41">
        <f>($AA3198+SI_Gross*$AB3198)*IF($Q3198=1,SI_O,SI_E)</f>
        <v/>
      </c>
      <c r="AF3198" s="41">
        <f>IF($Q3198=1,0,$AA3198*EOSB)</f>
        <v/>
      </c>
      <c r="AG3198" s="41">
        <f>$AN3198*$W3198</f>
        <v/>
      </c>
      <c r="AH3198" s="41">
        <f>SUM($AA3198:$AG3198)</f>
        <v/>
      </c>
      <c r="AI3198" s="41">
        <f>12*($AM3198+$AN3198)</f>
        <v/>
      </c>
      <c r="AJ3198" s="41">
        <f>$AM3198*((IncMonth-1)+(13-IncMonth)*(1+$X3198))+12*$AN3198</f>
        <v/>
      </c>
      <c r="AK3198" s="41">
        <f>IF($R3198=1,N($L3198)+N($M3198),0)</f>
        <v/>
      </c>
      <c r="AL3198">
        <f>IF($C3198="","",IF(N($L3198)&lt;=0,"Basic salary missing",IF(ISNA(MATCH($C3198,Departments!$A$5:$A$54,0)),"Department not on Departments sheet",IF(AND($I3198&lt;&gt;"",NOT(ISNUMBER($I3198))),"Date of birth is text, not a date",IF(AND($K3198&lt;&gt;"",NOT(ISNUMBER($K3198))),"Contract end is text, not a date","")))))</f>
        <v/>
      </c>
      <c r="AM3198" s="41">
        <f>IF($R3198=0,0,N($L3198)*(1+$Z3198+BonusMonths/12+IF($Q3198=1,0,EOSB))+N($M3198)+(N($L3198)+SI_Gross*N($M3198))*IF($Q3198=1,SI_O,SI_E))</f>
        <v/>
      </c>
      <c r="AN3198" s="41">
        <f>IF($R3198=0,0,(IF($Q3198=1,MedO,MedE+Ticket)+Training)/12)</f>
        <v/>
      </c>
    </row>
    <row r="3199">
      <c r="I3199" s="35" t="n"/>
      <c r="J3199" s="35" t="n"/>
      <c r="K3199" s="35" t="n"/>
      <c r="L3199" s="36" t="n"/>
      <c r="M3199" s="36" t="n"/>
      <c r="P3199" s="37" t="n"/>
      <c r="Q3199" s="38">
        <f>IF($C3199="",0,IF(OR(LOWER(TRIM($G3199))="omani",LOWER(TRIM($G3199))="oman",LOWER(TRIM($G3199))="om",LOWER(TRIM($G3199))="local"),1,0))</f>
        <v/>
      </c>
      <c r="R3199" s="38">
        <f>IF($C3199="",0,IF(OR(ISNUMBER(SEARCH("resign",$N3199)),ISNUMBER(SEARCH("terminat",$N3199)),ISNUMBER(SEARCH("inactive",$N3199)),ISNUMBER(SEARCH("vacan",$N3199)),ISNUMBER(SEARCH("deceased",$N3199)),ISNUMBER(SEARCH("separated",$N3199))),0,1))</f>
        <v/>
      </c>
      <c r="S3199">
        <f>IF(OR($R3199=0,NOT(ISNUMBER($I3199))),"",IFERROR(DATEDIF($I3199,DATE(FY,1,1),"y"),""))</f>
        <v/>
      </c>
      <c r="T3199">
        <f>IF(OR($R3199=0,NOT(ISNUMBER($J3199))),"",IFERROR(DATEDIF($J3199,DATE(FY,1,1),"y"),0))</f>
        <v/>
      </c>
      <c r="U3199" s="38">
        <f>IF(OR($R3199=0,NOT(ISNUMBER($I3199))),0,IF(YEAR($I3199)+IF($Q3199=1,RetAgeO,RetAgeE)=FY,MONTH($I3199),IF(YEAR($I3199)+IF($Q3199=1,RetAgeO,RetAgeE)&lt;FY,1,0)))</f>
        <v/>
      </c>
      <c r="V3199" s="38">
        <f>IF(OR($R3199=0,NOT(ISNUMBER($K3199))),0,IF(YEAR($K3199)=FY,MONTH($K3199),IF(YEAR($K3199)&lt;FY,1,0)))</f>
        <v/>
      </c>
      <c r="W3199" s="38">
        <f>IF($R3199=0,0,MIN(12,IF(AND(ISNUMBER($O3199),$O3199&gt;=1,$O3199&lt;=12),INT($O3199),12),IF(AND(RetireExit="Yes",$U3199&gt;0),$U3199,12),IF(AND(ContractExit="Yes",$V3199&gt;0),$V3199,12)))</f>
        <v/>
      </c>
      <c r="X3199" s="37">
        <f>IF(ISNUMBER($P3199),$P3199,IncPct)</f>
        <v/>
      </c>
      <c r="Y3199" s="39">
        <f>IF($W3199=0,0,MAX(0,MIN($W3199,IncMonth-1))+MAX(0,$W3199-IncMonth+1)*(1+$X3199))</f>
        <v/>
      </c>
      <c r="Z3199" s="40">
        <f>IF($C3199="",0,IFERROR(INDEX(Departments!$B$5:$B$54,MATCH($C3199,Departments!$A$5:$A$54,0)),0))</f>
        <v/>
      </c>
      <c r="AA3199" s="41">
        <f>N($L3199)*$Y3199</f>
        <v/>
      </c>
      <c r="AB3199" s="41">
        <f>N($M3199)*$Y3199</f>
        <v/>
      </c>
      <c r="AC3199" s="41">
        <f>$AA3199*$Z3199</f>
        <v/>
      </c>
      <c r="AD3199" s="41">
        <f>$AA3199*BonusMonths/12</f>
        <v/>
      </c>
      <c r="AE3199" s="41">
        <f>($AA3199+SI_Gross*$AB3199)*IF($Q3199=1,SI_O,SI_E)</f>
        <v/>
      </c>
      <c r="AF3199" s="41">
        <f>IF($Q3199=1,0,$AA3199*EOSB)</f>
        <v/>
      </c>
      <c r="AG3199" s="41">
        <f>$AN3199*$W3199</f>
        <v/>
      </c>
      <c r="AH3199" s="41">
        <f>SUM($AA3199:$AG3199)</f>
        <v/>
      </c>
      <c r="AI3199" s="41">
        <f>12*($AM3199+$AN3199)</f>
        <v/>
      </c>
      <c r="AJ3199" s="41">
        <f>$AM3199*((IncMonth-1)+(13-IncMonth)*(1+$X3199))+12*$AN3199</f>
        <v/>
      </c>
      <c r="AK3199" s="41">
        <f>IF($R3199=1,N($L3199)+N($M3199),0)</f>
        <v/>
      </c>
      <c r="AL3199">
        <f>IF($C3199="","",IF(N($L3199)&lt;=0,"Basic salary missing",IF(ISNA(MATCH($C3199,Departments!$A$5:$A$54,0)),"Department not on Departments sheet",IF(AND($I3199&lt;&gt;"",NOT(ISNUMBER($I3199))),"Date of birth is text, not a date",IF(AND($K3199&lt;&gt;"",NOT(ISNUMBER($K3199))),"Contract end is text, not a date","")))))</f>
        <v/>
      </c>
      <c r="AM3199" s="41">
        <f>IF($R3199=0,0,N($L3199)*(1+$Z3199+BonusMonths/12+IF($Q3199=1,0,EOSB))+N($M3199)+(N($L3199)+SI_Gross*N($M3199))*IF($Q3199=1,SI_O,SI_E))</f>
        <v/>
      </c>
      <c r="AN3199" s="41">
        <f>IF($R3199=0,0,(IF($Q3199=1,MedO,MedE+Ticket)+Training)/12)</f>
        <v/>
      </c>
    </row>
    <row r="3200">
      <c r="I3200" s="35" t="n"/>
      <c r="J3200" s="35" t="n"/>
      <c r="K3200" s="35" t="n"/>
      <c r="L3200" s="36" t="n"/>
      <c r="M3200" s="36" t="n"/>
      <c r="P3200" s="37" t="n"/>
      <c r="Q3200" s="38">
        <f>IF($C3200="",0,IF(OR(LOWER(TRIM($G3200))="omani",LOWER(TRIM($G3200))="oman",LOWER(TRIM($G3200))="om",LOWER(TRIM($G3200))="local"),1,0))</f>
        <v/>
      </c>
      <c r="R3200" s="38">
        <f>IF($C3200="",0,IF(OR(ISNUMBER(SEARCH("resign",$N3200)),ISNUMBER(SEARCH("terminat",$N3200)),ISNUMBER(SEARCH("inactive",$N3200)),ISNUMBER(SEARCH("vacan",$N3200)),ISNUMBER(SEARCH("deceased",$N3200)),ISNUMBER(SEARCH("separated",$N3200))),0,1))</f>
        <v/>
      </c>
      <c r="S3200">
        <f>IF(OR($R3200=0,NOT(ISNUMBER($I3200))),"",IFERROR(DATEDIF($I3200,DATE(FY,1,1),"y"),""))</f>
        <v/>
      </c>
      <c r="T3200">
        <f>IF(OR($R3200=0,NOT(ISNUMBER($J3200))),"",IFERROR(DATEDIF($J3200,DATE(FY,1,1),"y"),0))</f>
        <v/>
      </c>
      <c r="U3200" s="38">
        <f>IF(OR($R3200=0,NOT(ISNUMBER($I3200))),0,IF(YEAR($I3200)+IF($Q3200=1,RetAgeO,RetAgeE)=FY,MONTH($I3200),IF(YEAR($I3200)+IF($Q3200=1,RetAgeO,RetAgeE)&lt;FY,1,0)))</f>
        <v/>
      </c>
      <c r="V3200" s="38">
        <f>IF(OR($R3200=0,NOT(ISNUMBER($K3200))),0,IF(YEAR($K3200)=FY,MONTH($K3200),IF(YEAR($K3200)&lt;FY,1,0)))</f>
        <v/>
      </c>
      <c r="W3200" s="38">
        <f>IF($R3200=0,0,MIN(12,IF(AND(ISNUMBER($O3200),$O3200&gt;=1,$O3200&lt;=12),INT($O3200),12),IF(AND(RetireExit="Yes",$U3200&gt;0),$U3200,12),IF(AND(ContractExit="Yes",$V3200&gt;0),$V3200,12)))</f>
        <v/>
      </c>
      <c r="X3200" s="37">
        <f>IF(ISNUMBER($P3200),$P3200,IncPct)</f>
        <v/>
      </c>
      <c r="Y3200" s="39">
        <f>IF($W3200=0,0,MAX(0,MIN($W3200,IncMonth-1))+MAX(0,$W3200-IncMonth+1)*(1+$X3200))</f>
        <v/>
      </c>
      <c r="Z3200" s="40">
        <f>IF($C3200="",0,IFERROR(INDEX(Departments!$B$5:$B$54,MATCH($C3200,Departments!$A$5:$A$54,0)),0))</f>
        <v/>
      </c>
      <c r="AA3200" s="41">
        <f>N($L3200)*$Y3200</f>
        <v/>
      </c>
      <c r="AB3200" s="41">
        <f>N($M3200)*$Y3200</f>
        <v/>
      </c>
      <c r="AC3200" s="41">
        <f>$AA3200*$Z3200</f>
        <v/>
      </c>
      <c r="AD3200" s="41">
        <f>$AA3200*BonusMonths/12</f>
        <v/>
      </c>
      <c r="AE3200" s="41">
        <f>($AA3200+SI_Gross*$AB3200)*IF($Q3200=1,SI_O,SI_E)</f>
        <v/>
      </c>
      <c r="AF3200" s="41">
        <f>IF($Q3200=1,0,$AA3200*EOSB)</f>
        <v/>
      </c>
      <c r="AG3200" s="41">
        <f>$AN3200*$W3200</f>
        <v/>
      </c>
      <c r="AH3200" s="41">
        <f>SUM($AA3200:$AG3200)</f>
        <v/>
      </c>
      <c r="AI3200" s="41">
        <f>12*($AM3200+$AN3200)</f>
        <v/>
      </c>
      <c r="AJ3200" s="41">
        <f>$AM3200*((IncMonth-1)+(13-IncMonth)*(1+$X3200))+12*$AN3200</f>
        <v/>
      </c>
      <c r="AK3200" s="41">
        <f>IF($R3200=1,N($L3200)+N($M3200),0)</f>
        <v/>
      </c>
      <c r="AL3200">
        <f>IF($C3200="","",IF(N($L3200)&lt;=0,"Basic salary missing",IF(ISNA(MATCH($C3200,Departments!$A$5:$A$54,0)),"Department not on Departments sheet",IF(AND($I3200&lt;&gt;"",NOT(ISNUMBER($I3200))),"Date of birth is text, not a date",IF(AND($K3200&lt;&gt;"",NOT(ISNUMBER($K3200))),"Contract end is text, not a date","")))))</f>
        <v/>
      </c>
      <c r="AM3200" s="41">
        <f>IF($R3200=0,0,N($L3200)*(1+$Z3200+BonusMonths/12+IF($Q3200=1,0,EOSB))+N($M3200)+(N($L3200)+SI_Gross*N($M3200))*IF($Q3200=1,SI_O,SI_E))</f>
        <v/>
      </c>
      <c r="AN3200" s="41">
        <f>IF($R3200=0,0,(IF($Q3200=1,MedO,MedE+Ticket)+Training)/12)</f>
        <v/>
      </c>
    </row>
    <row r="3201">
      <c r="I3201" s="35" t="n"/>
      <c r="J3201" s="35" t="n"/>
      <c r="K3201" s="35" t="n"/>
      <c r="L3201" s="36" t="n"/>
      <c r="M3201" s="36" t="n"/>
      <c r="P3201" s="37" t="n"/>
      <c r="Q3201" s="38">
        <f>IF($C3201="",0,IF(OR(LOWER(TRIM($G3201))="omani",LOWER(TRIM($G3201))="oman",LOWER(TRIM($G3201))="om",LOWER(TRIM($G3201))="local"),1,0))</f>
        <v/>
      </c>
      <c r="R3201" s="38">
        <f>IF($C3201="",0,IF(OR(ISNUMBER(SEARCH("resign",$N3201)),ISNUMBER(SEARCH("terminat",$N3201)),ISNUMBER(SEARCH("inactive",$N3201)),ISNUMBER(SEARCH("vacan",$N3201)),ISNUMBER(SEARCH("deceased",$N3201)),ISNUMBER(SEARCH("separated",$N3201))),0,1))</f>
        <v/>
      </c>
      <c r="S3201">
        <f>IF(OR($R3201=0,NOT(ISNUMBER($I3201))),"",IFERROR(DATEDIF($I3201,DATE(FY,1,1),"y"),""))</f>
        <v/>
      </c>
      <c r="T3201">
        <f>IF(OR($R3201=0,NOT(ISNUMBER($J3201))),"",IFERROR(DATEDIF($J3201,DATE(FY,1,1),"y"),0))</f>
        <v/>
      </c>
      <c r="U3201" s="38">
        <f>IF(OR($R3201=0,NOT(ISNUMBER($I3201))),0,IF(YEAR($I3201)+IF($Q3201=1,RetAgeO,RetAgeE)=FY,MONTH($I3201),IF(YEAR($I3201)+IF($Q3201=1,RetAgeO,RetAgeE)&lt;FY,1,0)))</f>
        <v/>
      </c>
      <c r="V3201" s="38">
        <f>IF(OR($R3201=0,NOT(ISNUMBER($K3201))),0,IF(YEAR($K3201)=FY,MONTH($K3201),IF(YEAR($K3201)&lt;FY,1,0)))</f>
        <v/>
      </c>
      <c r="W3201" s="38">
        <f>IF($R3201=0,0,MIN(12,IF(AND(ISNUMBER($O3201),$O3201&gt;=1,$O3201&lt;=12),INT($O3201),12),IF(AND(RetireExit="Yes",$U3201&gt;0),$U3201,12),IF(AND(ContractExit="Yes",$V3201&gt;0),$V3201,12)))</f>
        <v/>
      </c>
      <c r="X3201" s="37">
        <f>IF(ISNUMBER($P3201),$P3201,IncPct)</f>
        <v/>
      </c>
      <c r="Y3201" s="39">
        <f>IF($W3201=0,0,MAX(0,MIN($W3201,IncMonth-1))+MAX(0,$W3201-IncMonth+1)*(1+$X3201))</f>
        <v/>
      </c>
      <c r="Z3201" s="40">
        <f>IF($C3201="",0,IFERROR(INDEX(Departments!$B$5:$B$54,MATCH($C3201,Departments!$A$5:$A$54,0)),0))</f>
        <v/>
      </c>
      <c r="AA3201" s="41">
        <f>N($L3201)*$Y3201</f>
        <v/>
      </c>
      <c r="AB3201" s="41">
        <f>N($M3201)*$Y3201</f>
        <v/>
      </c>
      <c r="AC3201" s="41">
        <f>$AA3201*$Z3201</f>
        <v/>
      </c>
      <c r="AD3201" s="41">
        <f>$AA3201*BonusMonths/12</f>
        <v/>
      </c>
      <c r="AE3201" s="41">
        <f>($AA3201+SI_Gross*$AB3201)*IF($Q3201=1,SI_O,SI_E)</f>
        <v/>
      </c>
      <c r="AF3201" s="41">
        <f>IF($Q3201=1,0,$AA3201*EOSB)</f>
        <v/>
      </c>
      <c r="AG3201" s="41">
        <f>$AN3201*$W3201</f>
        <v/>
      </c>
      <c r="AH3201" s="41">
        <f>SUM($AA3201:$AG3201)</f>
        <v/>
      </c>
      <c r="AI3201" s="41">
        <f>12*($AM3201+$AN3201)</f>
        <v/>
      </c>
      <c r="AJ3201" s="41">
        <f>$AM3201*((IncMonth-1)+(13-IncMonth)*(1+$X3201))+12*$AN3201</f>
        <v/>
      </c>
      <c r="AK3201" s="41">
        <f>IF($R3201=1,N($L3201)+N($M3201),0)</f>
        <v/>
      </c>
      <c r="AL3201">
        <f>IF($C3201="","",IF(N($L3201)&lt;=0,"Basic salary missing",IF(ISNA(MATCH($C3201,Departments!$A$5:$A$54,0)),"Department not on Departments sheet",IF(AND($I3201&lt;&gt;"",NOT(ISNUMBER($I3201))),"Date of birth is text, not a date",IF(AND($K3201&lt;&gt;"",NOT(ISNUMBER($K3201))),"Contract end is text, not a date","")))))</f>
        <v/>
      </c>
      <c r="AM3201" s="41">
        <f>IF($R3201=0,0,N($L3201)*(1+$Z3201+BonusMonths/12+IF($Q3201=1,0,EOSB))+N($M3201)+(N($L3201)+SI_Gross*N($M3201))*IF($Q3201=1,SI_O,SI_E))</f>
        <v/>
      </c>
      <c r="AN3201" s="41">
        <f>IF($R3201=0,0,(IF($Q3201=1,MedO,MedE+Ticket)+Training)/12)</f>
        <v/>
      </c>
    </row>
    <row r="3202">
      <c r="I3202" s="35" t="n"/>
      <c r="J3202" s="35" t="n"/>
      <c r="K3202" s="35" t="n"/>
      <c r="L3202" s="36" t="n"/>
      <c r="M3202" s="36" t="n"/>
      <c r="P3202" s="37" t="n"/>
      <c r="Q3202" s="38">
        <f>IF($C3202="",0,IF(OR(LOWER(TRIM($G3202))="omani",LOWER(TRIM($G3202))="oman",LOWER(TRIM($G3202))="om",LOWER(TRIM($G3202))="local"),1,0))</f>
        <v/>
      </c>
      <c r="R3202" s="38">
        <f>IF($C3202="",0,IF(OR(ISNUMBER(SEARCH("resign",$N3202)),ISNUMBER(SEARCH("terminat",$N3202)),ISNUMBER(SEARCH("inactive",$N3202)),ISNUMBER(SEARCH("vacan",$N3202)),ISNUMBER(SEARCH("deceased",$N3202)),ISNUMBER(SEARCH("separated",$N3202))),0,1))</f>
        <v/>
      </c>
      <c r="S3202">
        <f>IF(OR($R3202=0,NOT(ISNUMBER($I3202))),"",IFERROR(DATEDIF($I3202,DATE(FY,1,1),"y"),""))</f>
        <v/>
      </c>
      <c r="T3202">
        <f>IF(OR($R3202=0,NOT(ISNUMBER($J3202))),"",IFERROR(DATEDIF($J3202,DATE(FY,1,1),"y"),0))</f>
        <v/>
      </c>
      <c r="U3202" s="38">
        <f>IF(OR($R3202=0,NOT(ISNUMBER($I3202))),0,IF(YEAR($I3202)+IF($Q3202=1,RetAgeO,RetAgeE)=FY,MONTH($I3202),IF(YEAR($I3202)+IF($Q3202=1,RetAgeO,RetAgeE)&lt;FY,1,0)))</f>
        <v/>
      </c>
      <c r="V3202" s="38">
        <f>IF(OR($R3202=0,NOT(ISNUMBER($K3202))),0,IF(YEAR($K3202)=FY,MONTH($K3202),IF(YEAR($K3202)&lt;FY,1,0)))</f>
        <v/>
      </c>
      <c r="W3202" s="38">
        <f>IF($R3202=0,0,MIN(12,IF(AND(ISNUMBER($O3202),$O3202&gt;=1,$O3202&lt;=12),INT($O3202),12),IF(AND(RetireExit="Yes",$U3202&gt;0),$U3202,12),IF(AND(ContractExit="Yes",$V3202&gt;0),$V3202,12)))</f>
        <v/>
      </c>
      <c r="X3202" s="37">
        <f>IF(ISNUMBER($P3202),$P3202,IncPct)</f>
        <v/>
      </c>
      <c r="Y3202" s="39">
        <f>IF($W3202=0,0,MAX(0,MIN($W3202,IncMonth-1))+MAX(0,$W3202-IncMonth+1)*(1+$X3202))</f>
        <v/>
      </c>
      <c r="Z3202" s="40">
        <f>IF($C3202="",0,IFERROR(INDEX(Departments!$B$5:$B$54,MATCH($C3202,Departments!$A$5:$A$54,0)),0))</f>
        <v/>
      </c>
      <c r="AA3202" s="41">
        <f>N($L3202)*$Y3202</f>
        <v/>
      </c>
      <c r="AB3202" s="41">
        <f>N($M3202)*$Y3202</f>
        <v/>
      </c>
      <c r="AC3202" s="41">
        <f>$AA3202*$Z3202</f>
        <v/>
      </c>
      <c r="AD3202" s="41">
        <f>$AA3202*BonusMonths/12</f>
        <v/>
      </c>
      <c r="AE3202" s="41">
        <f>($AA3202+SI_Gross*$AB3202)*IF($Q3202=1,SI_O,SI_E)</f>
        <v/>
      </c>
      <c r="AF3202" s="41">
        <f>IF($Q3202=1,0,$AA3202*EOSB)</f>
        <v/>
      </c>
      <c r="AG3202" s="41">
        <f>$AN3202*$W3202</f>
        <v/>
      </c>
      <c r="AH3202" s="41">
        <f>SUM($AA3202:$AG3202)</f>
        <v/>
      </c>
      <c r="AI3202" s="41">
        <f>12*($AM3202+$AN3202)</f>
        <v/>
      </c>
      <c r="AJ3202" s="41">
        <f>$AM3202*((IncMonth-1)+(13-IncMonth)*(1+$X3202))+12*$AN3202</f>
        <v/>
      </c>
      <c r="AK3202" s="41">
        <f>IF($R3202=1,N($L3202)+N($M3202),0)</f>
        <v/>
      </c>
      <c r="AL3202">
        <f>IF($C3202="","",IF(N($L3202)&lt;=0,"Basic salary missing",IF(ISNA(MATCH($C3202,Departments!$A$5:$A$54,0)),"Department not on Departments sheet",IF(AND($I3202&lt;&gt;"",NOT(ISNUMBER($I3202))),"Date of birth is text, not a date",IF(AND($K3202&lt;&gt;"",NOT(ISNUMBER($K3202))),"Contract end is text, not a date","")))))</f>
        <v/>
      </c>
      <c r="AM3202" s="41">
        <f>IF($R3202=0,0,N($L3202)*(1+$Z3202+BonusMonths/12+IF($Q3202=1,0,EOSB))+N($M3202)+(N($L3202)+SI_Gross*N($M3202))*IF($Q3202=1,SI_O,SI_E))</f>
        <v/>
      </c>
      <c r="AN3202" s="41">
        <f>IF($R3202=0,0,(IF($Q3202=1,MedO,MedE+Ticket)+Training)/12)</f>
        <v/>
      </c>
    </row>
    <row r="3203">
      <c r="I3203" s="35" t="n"/>
      <c r="J3203" s="35" t="n"/>
      <c r="K3203" s="35" t="n"/>
      <c r="L3203" s="36" t="n"/>
      <c r="M3203" s="36" t="n"/>
      <c r="P3203" s="37" t="n"/>
      <c r="Q3203" s="38">
        <f>IF($C3203="",0,IF(OR(LOWER(TRIM($G3203))="omani",LOWER(TRIM($G3203))="oman",LOWER(TRIM($G3203))="om",LOWER(TRIM($G3203))="local"),1,0))</f>
        <v/>
      </c>
      <c r="R3203" s="38">
        <f>IF($C3203="",0,IF(OR(ISNUMBER(SEARCH("resign",$N3203)),ISNUMBER(SEARCH("terminat",$N3203)),ISNUMBER(SEARCH("inactive",$N3203)),ISNUMBER(SEARCH("vacan",$N3203)),ISNUMBER(SEARCH("deceased",$N3203)),ISNUMBER(SEARCH("separated",$N3203))),0,1))</f>
        <v/>
      </c>
      <c r="S3203">
        <f>IF(OR($R3203=0,NOT(ISNUMBER($I3203))),"",IFERROR(DATEDIF($I3203,DATE(FY,1,1),"y"),""))</f>
        <v/>
      </c>
      <c r="T3203">
        <f>IF(OR($R3203=0,NOT(ISNUMBER($J3203))),"",IFERROR(DATEDIF($J3203,DATE(FY,1,1),"y"),0))</f>
        <v/>
      </c>
      <c r="U3203" s="38">
        <f>IF(OR($R3203=0,NOT(ISNUMBER($I3203))),0,IF(YEAR($I3203)+IF($Q3203=1,RetAgeO,RetAgeE)=FY,MONTH($I3203),IF(YEAR($I3203)+IF($Q3203=1,RetAgeO,RetAgeE)&lt;FY,1,0)))</f>
        <v/>
      </c>
      <c r="V3203" s="38">
        <f>IF(OR($R3203=0,NOT(ISNUMBER($K3203))),0,IF(YEAR($K3203)=FY,MONTH($K3203),IF(YEAR($K3203)&lt;FY,1,0)))</f>
        <v/>
      </c>
      <c r="W3203" s="38">
        <f>IF($R3203=0,0,MIN(12,IF(AND(ISNUMBER($O3203),$O3203&gt;=1,$O3203&lt;=12),INT($O3203),12),IF(AND(RetireExit="Yes",$U3203&gt;0),$U3203,12),IF(AND(ContractExit="Yes",$V3203&gt;0),$V3203,12)))</f>
        <v/>
      </c>
      <c r="X3203" s="37">
        <f>IF(ISNUMBER($P3203),$P3203,IncPct)</f>
        <v/>
      </c>
      <c r="Y3203" s="39">
        <f>IF($W3203=0,0,MAX(0,MIN($W3203,IncMonth-1))+MAX(0,$W3203-IncMonth+1)*(1+$X3203))</f>
        <v/>
      </c>
      <c r="Z3203" s="40">
        <f>IF($C3203="",0,IFERROR(INDEX(Departments!$B$5:$B$54,MATCH($C3203,Departments!$A$5:$A$54,0)),0))</f>
        <v/>
      </c>
      <c r="AA3203" s="41">
        <f>N($L3203)*$Y3203</f>
        <v/>
      </c>
      <c r="AB3203" s="41">
        <f>N($M3203)*$Y3203</f>
        <v/>
      </c>
      <c r="AC3203" s="41">
        <f>$AA3203*$Z3203</f>
        <v/>
      </c>
      <c r="AD3203" s="41">
        <f>$AA3203*BonusMonths/12</f>
        <v/>
      </c>
      <c r="AE3203" s="41">
        <f>($AA3203+SI_Gross*$AB3203)*IF($Q3203=1,SI_O,SI_E)</f>
        <v/>
      </c>
      <c r="AF3203" s="41">
        <f>IF($Q3203=1,0,$AA3203*EOSB)</f>
        <v/>
      </c>
      <c r="AG3203" s="41">
        <f>$AN3203*$W3203</f>
        <v/>
      </c>
      <c r="AH3203" s="41">
        <f>SUM($AA3203:$AG3203)</f>
        <v/>
      </c>
      <c r="AI3203" s="41">
        <f>12*($AM3203+$AN3203)</f>
        <v/>
      </c>
      <c r="AJ3203" s="41">
        <f>$AM3203*((IncMonth-1)+(13-IncMonth)*(1+$X3203))+12*$AN3203</f>
        <v/>
      </c>
      <c r="AK3203" s="41">
        <f>IF($R3203=1,N($L3203)+N($M3203),0)</f>
        <v/>
      </c>
      <c r="AL3203">
        <f>IF($C3203="","",IF(N($L3203)&lt;=0,"Basic salary missing",IF(ISNA(MATCH($C3203,Departments!$A$5:$A$54,0)),"Department not on Departments sheet",IF(AND($I3203&lt;&gt;"",NOT(ISNUMBER($I3203))),"Date of birth is text, not a date",IF(AND($K3203&lt;&gt;"",NOT(ISNUMBER($K3203))),"Contract end is text, not a date","")))))</f>
        <v/>
      </c>
      <c r="AM3203" s="41">
        <f>IF($R3203=0,0,N($L3203)*(1+$Z3203+BonusMonths/12+IF($Q3203=1,0,EOSB))+N($M3203)+(N($L3203)+SI_Gross*N($M3203))*IF($Q3203=1,SI_O,SI_E))</f>
        <v/>
      </c>
      <c r="AN3203" s="41">
        <f>IF($R3203=0,0,(IF($Q3203=1,MedO,MedE+Ticket)+Training)/12)</f>
        <v/>
      </c>
    </row>
    <row r="3204">
      <c r="I3204" s="35" t="n"/>
      <c r="J3204" s="35" t="n"/>
      <c r="K3204" s="35" t="n"/>
      <c r="L3204" s="36" t="n"/>
      <c r="M3204" s="36" t="n"/>
      <c r="P3204" s="37" t="n"/>
      <c r="Q3204" s="38">
        <f>IF($C3204="",0,IF(OR(LOWER(TRIM($G3204))="omani",LOWER(TRIM($G3204))="oman",LOWER(TRIM($G3204))="om",LOWER(TRIM($G3204))="local"),1,0))</f>
        <v/>
      </c>
      <c r="R3204" s="38">
        <f>IF($C3204="",0,IF(OR(ISNUMBER(SEARCH("resign",$N3204)),ISNUMBER(SEARCH("terminat",$N3204)),ISNUMBER(SEARCH("inactive",$N3204)),ISNUMBER(SEARCH("vacan",$N3204)),ISNUMBER(SEARCH("deceased",$N3204)),ISNUMBER(SEARCH("separated",$N3204))),0,1))</f>
        <v/>
      </c>
      <c r="S3204">
        <f>IF(OR($R3204=0,NOT(ISNUMBER($I3204))),"",IFERROR(DATEDIF($I3204,DATE(FY,1,1),"y"),""))</f>
        <v/>
      </c>
      <c r="T3204">
        <f>IF(OR($R3204=0,NOT(ISNUMBER($J3204))),"",IFERROR(DATEDIF($J3204,DATE(FY,1,1),"y"),0))</f>
        <v/>
      </c>
      <c r="U3204" s="38">
        <f>IF(OR($R3204=0,NOT(ISNUMBER($I3204))),0,IF(YEAR($I3204)+IF($Q3204=1,RetAgeO,RetAgeE)=FY,MONTH($I3204),IF(YEAR($I3204)+IF($Q3204=1,RetAgeO,RetAgeE)&lt;FY,1,0)))</f>
        <v/>
      </c>
      <c r="V3204" s="38">
        <f>IF(OR($R3204=0,NOT(ISNUMBER($K3204))),0,IF(YEAR($K3204)=FY,MONTH($K3204),IF(YEAR($K3204)&lt;FY,1,0)))</f>
        <v/>
      </c>
      <c r="W3204" s="38">
        <f>IF($R3204=0,0,MIN(12,IF(AND(ISNUMBER($O3204),$O3204&gt;=1,$O3204&lt;=12),INT($O3204),12),IF(AND(RetireExit="Yes",$U3204&gt;0),$U3204,12),IF(AND(ContractExit="Yes",$V3204&gt;0),$V3204,12)))</f>
        <v/>
      </c>
      <c r="X3204" s="37">
        <f>IF(ISNUMBER($P3204),$P3204,IncPct)</f>
        <v/>
      </c>
      <c r="Y3204" s="39">
        <f>IF($W3204=0,0,MAX(0,MIN($W3204,IncMonth-1))+MAX(0,$W3204-IncMonth+1)*(1+$X3204))</f>
        <v/>
      </c>
      <c r="Z3204" s="40">
        <f>IF($C3204="",0,IFERROR(INDEX(Departments!$B$5:$B$54,MATCH($C3204,Departments!$A$5:$A$54,0)),0))</f>
        <v/>
      </c>
      <c r="AA3204" s="41">
        <f>N($L3204)*$Y3204</f>
        <v/>
      </c>
      <c r="AB3204" s="41">
        <f>N($M3204)*$Y3204</f>
        <v/>
      </c>
      <c r="AC3204" s="41">
        <f>$AA3204*$Z3204</f>
        <v/>
      </c>
      <c r="AD3204" s="41">
        <f>$AA3204*BonusMonths/12</f>
        <v/>
      </c>
      <c r="AE3204" s="41">
        <f>($AA3204+SI_Gross*$AB3204)*IF($Q3204=1,SI_O,SI_E)</f>
        <v/>
      </c>
      <c r="AF3204" s="41">
        <f>IF($Q3204=1,0,$AA3204*EOSB)</f>
        <v/>
      </c>
      <c r="AG3204" s="41">
        <f>$AN3204*$W3204</f>
        <v/>
      </c>
      <c r="AH3204" s="41">
        <f>SUM($AA3204:$AG3204)</f>
        <v/>
      </c>
      <c r="AI3204" s="41">
        <f>12*($AM3204+$AN3204)</f>
        <v/>
      </c>
      <c r="AJ3204" s="41">
        <f>$AM3204*((IncMonth-1)+(13-IncMonth)*(1+$X3204))+12*$AN3204</f>
        <v/>
      </c>
      <c r="AK3204" s="41">
        <f>IF($R3204=1,N($L3204)+N($M3204),0)</f>
        <v/>
      </c>
      <c r="AL3204">
        <f>IF($C3204="","",IF(N($L3204)&lt;=0,"Basic salary missing",IF(ISNA(MATCH($C3204,Departments!$A$5:$A$54,0)),"Department not on Departments sheet",IF(AND($I3204&lt;&gt;"",NOT(ISNUMBER($I3204))),"Date of birth is text, not a date",IF(AND($K3204&lt;&gt;"",NOT(ISNUMBER($K3204))),"Contract end is text, not a date","")))))</f>
        <v/>
      </c>
      <c r="AM3204" s="41">
        <f>IF($R3204=0,0,N($L3204)*(1+$Z3204+BonusMonths/12+IF($Q3204=1,0,EOSB))+N($M3204)+(N($L3204)+SI_Gross*N($M3204))*IF($Q3204=1,SI_O,SI_E))</f>
        <v/>
      </c>
      <c r="AN3204" s="41">
        <f>IF($R3204=0,0,(IF($Q3204=1,MedO,MedE+Ticket)+Training)/12)</f>
        <v/>
      </c>
    </row>
    <row r="3205">
      <c r="I3205" s="35" t="n"/>
      <c r="J3205" s="35" t="n"/>
      <c r="K3205" s="35" t="n"/>
      <c r="L3205" s="36" t="n"/>
      <c r="M3205" s="36" t="n"/>
      <c r="P3205" s="37" t="n"/>
      <c r="Q3205" s="38">
        <f>IF($C3205="",0,IF(OR(LOWER(TRIM($G3205))="omani",LOWER(TRIM($G3205))="oman",LOWER(TRIM($G3205))="om",LOWER(TRIM($G3205))="local"),1,0))</f>
        <v/>
      </c>
      <c r="R3205" s="38">
        <f>IF($C3205="",0,IF(OR(ISNUMBER(SEARCH("resign",$N3205)),ISNUMBER(SEARCH("terminat",$N3205)),ISNUMBER(SEARCH("inactive",$N3205)),ISNUMBER(SEARCH("vacan",$N3205)),ISNUMBER(SEARCH("deceased",$N3205)),ISNUMBER(SEARCH("separated",$N3205))),0,1))</f>
        <v/>
      </c>
      <c r="S3205">
        <f>IF(OR($R3205=0,NOT(ISNUMBER($I3205))),"",IFERROR(DATEDIF($I3205,DATE(FY,1,1),"y"),""))</f>
        <v/>
      </c>
      <c r="T3205">
        <f>IF(OR($R3205=0,NOT(ISNUMBER($J3205))),"",IFERROR(DATEDIF($J3205,DATE(FY,1,1),"y"),0))</f>
        <v/>
      </c>
      <c r="U3205" s="38">
        <f>IF(OR($R3205=0,NOT(ISNUMBER($I3205))),0,IF(YEAR($I3205)+IF($Q3205=1,RetAgeO,RetAgeE)=FY,MONTH($I3205),IF(YEAR($I3205)+IF($Q3205=1,RetAgeO,RetAgeE)&lt;FY,1,0)))</f>
        <v/>
      </c>
      <c r="V3205" s="38">
        <f>IF(OR($R3205=0,NOT(ISNUMBER($K3205))),0,IF(YEAR($K3205)=FY,MONTH($K3205),IF(YEAR($K3205)&lt;FY,1,0)))</f>
        <v/>
      </c>
      <c r="W3205" s="38">
        <f>IF($R3205=0,0,MIN(12,IF(AND(ISNUMBER($O3205),$O3205&gt;=1,$O3205&lt;=12),INT($O3205),12),IF(AND(RetireExit="Yes",$U3205&gt;0),$U3205,12),IF(AND(ContractExit="Yes",$V3205&gt;0),$V3205,12)))</f>
        <v/>
      </c>
      <c r="X3205" s="37">
        <f>IF(ISNUMBER($P3205),$P3205,IncPct)</f>
        <v/>
      </c>
      <c r="Y3205" s="39">
        <f>IF($W3205=0,0,MAX(0,MIN($W3205,IncMonth-1))+MAX(0,$W3205-IncMonth+1)*(1+$X3205))</f>
        <v/>
      </c>
      <c r="Z3205" s="40">
        <f>IF($C3205="",0,IFERROR(INDEX(Departments!$B$5:$B$54,MATCH($C3205,Departments!$A$5:$A$54,0)),0))</f>
        <v/>
      </c>
      <c r="AA3205" s="41">
        <f>N($L3205)*$Y3205</f>
        <v/>
      </c>
      <c r="AB3205" s="41">
        <f>N($M3205)*$Y3205</f>
        <v/>
      </c>
      <c r="AC3205" s="41">
        <f>$AA3205*$Z3205</f>
        <v/>
      </c>
      <c r="AD3205" s="41">
        <f>$AA3205*BonusMonths/12</f>
        <v/>
      </c>
      <c r="AE3205" s="41">
        <f>($AA3205+SI_Gross*$AB3205)*IF($Q3205=1,SI_O,SI_E)</f>
        <v/>
      </c>
      <c r="AF3205" s="41">
        <f>IF($Q3205=1,0,$AA3205*EOSB)</f>
        <v/>
      </c>
      <c r="AG3205" s="41">
        <f>$AN3205*$W3205</f>
        <v/>
      </c>
      <c r="AH3205" s="41">
        <f>SUM($AA3205:$AG3205)</f>
        <v/>
      </c>
      <c r="AI3205" s="41">
        <f>12*($AM3205+$AN3205)</f>
        <v/>
      </c>
      <c r="AJ3205" s="41">
        <f>$AM3205*((IncMonth-1)+(13-IncMonth)*(1+$X3205))+12*$AN3205</f>
        <v/>
      </c>
      <c r="AK3205" s="41">
        <f>IF($R3205=1,N($L3205)+N($M3205),0)</f>
        <v/>
      </c>
      <c r="AL3205">
        <f>IF($C3205="","",IF(N($L3205)&lt;=0,"Basic salary missing",IF(ISNA(MATCH($C3205,Departments!$A$5:$A$54,0)),"Department not on Departments sheet",IF(AND($I3205&lt;&gt;"",NOT(ISNUMBER($I3205))),"Date of birth is text, not a date",IF(AND($K3205&lt;&gt;"",NOT(ISNUMBER($K3205))),"Contract end is text, not a date","")))))</f>
        <v/>
      </c>
      <c r="AM3205" s="41">
        <f>IF($R3205=0,0,N($L3205)*(1+$Z3205+BonusMonths/12+IF($Q3205=1,0,EOSB))+N($M3205)+(N($L3205)+SI_Gross*N($M3205))*IF($Q3205=1,SI_O,SI_E))</f>
        <v/>
      </c>
      <c r="AN3205" s="41">
        <f>IF($R3205=0,0,(IF($Q3205=1,MedO,MedE+Ticket)+Training)/12)</f>
        <v/>
      </c>
    </row>
    <row r="3206">
      <c r="I3206" s="35" t="n"/>
      <c r="J3206" s="35" t="n"/>
      <c r="K3206" s="35" t="n"/>
      <c r="L3206" s="36" t="n"/>
      <c r="M3206" s="36" t="n"/>
      <c r="P3206" s="37" t="n"/>
      <c r="Q3206" s="38">
        <f>IF($C3206="",0,IF(OR(LOWER(TRIM($G3206))="omani",LOWER(TRIM($G3206))="oman",LOWER(TRIM($G3206))="om",LOWER(TRIM($G3206))="local"),1,0))</f>
        <v/>
      </c>
      <c r="R3206" s="38">
        <f>IF($C3206="",0,IF(OR(ISNUMBER(SEARCH("resign",$N3206)),ISNUMBER(SEARCH("terminat",$N3206)),ISNUMBER(SEARCH("inactive",$N3206)),ISNUMBER(SEARCH("vacan",$N3206)),ISNUMBER(SEARCH("deceased",$N3206)),ISNUMBER(SEARCH("separated",$N3206))),0,1))</f>
        <v/>
      </c>
      <c r="S3206">
        <f>IF(OR($R3206=0,NOT(ISNUMBER($I3206))),"",IFERROR(DATEDIF($I3206,DATE(FY,1,1),"y"),""))</f>
        <v/>
      </c>
      <c r="T3206">
        <f>IF(OR($R3206=0,NOT(ISNUMBER($J3206))),"",IFERROR(DATEDIF($J3206,DATE(FY,1,1),"y"),0))</f>
        <v/>
      </c>
      <c r="U3206" s="38">
        <f>IF(OR($R3206=0,NOT(ISNUMBER($I3206))),0,IF(YEAR($I3206)+IF($Q3206=1,RetAgeO,RetAgeE)=FY,MONTH($I3206),IF(YEAR($I3206)+IF($Q3206=1,RetAgeO,RetAgeE)&lt;FY,1,0)))</f>
        <v/>
      </c>
      <c r="V3206" s="38">
        <f>IF(OR($R3206=0,NOT(ISNUMBER($K3206))),0,IF(YEAR($K3206)=FY,MONTH($K3206),IF(YEAR($K3206)&lt;FY,1,0)))</f>
        <v/>
      </c>
      <c r="W3206" s="38">
        <f>IF($R3206=0,0,MIN(12,IF(AND(ISNUMBER($O3206),$O3206&gt;=1,$O3206&lt;=12),INT($O3206),12),IF(AND(RetireExit="Yes",$U3206&gt;0),$U3206,12),IF(AND(ContractExit="Yes",$V3206&gt;0),$V3206,12)))</f>
        <v/>
      </c>
      <c r="X3206" s="37">
        <f>IF(ISNUMBER($P3206),$P3206,IncPct)</f>
        <v/>
      </c>
      <c r="Y3206" s="39">
        <f>IF($W3206=0,0,MAX(0,MIN($W3206,IncMonth-1))+MAX(0,$W3206-IncMonth+1)*(1+$X3206))</f>
        <v/>
      </c>
      <c r="Z3206" s="40">
        <f>IF($C3206="",0,IFERROR(INDEX(Departments!$B$5:$B$54,MATCH($C3206,Departments!$A$5:$A$54,0)),0))</f>
        <v/>
      </c>
      <c r="AA3206" s="41">
        <f>N($L3206)*$Y3206</f>
        <v/>
      </c>
      <c r="AB3206" s="41">
        <f>N($M3206)*$Y3206</f>
        <v/>
      </c>
      <c r="AC3206" s="41">
        <f>$AA3206*$Z3206</f>
        <v/>
      </c>
      <c r="AD3206" s="41">
        <f>$AA3206*BonusMonths/12</f>
        <v/>
      </c>
      <c r="AE3206" s="41">
        <f>($AA3206+SI_Gross*$AB3206)*IF($Q3206=1,SI_O,SI_E)</f>
        <v/>
      </c>
      <c r="AF3206" s="41">
        <f>IF($Q3206=1,0,$AA3206*EOSB)</f>
        <v/>
      </c>
      <c r="AG3206" s="41">
        <f>$AN3206*$W3206</f>
        <v/>
      </c>
      <c r="AH3206" s="41">
        <f>SUM($AA3206:$AG3206)</f>
        <v/>
      </c>
      <c r="AI3206" s="41">
        <f>12*($AM3206+$AN3206)</f>
        <v/>
      </c>
      <c r="AJ3206" s="41">
        <f>$AM3206*((IncMonth-1)+(13-IncMonth)*(1+$X3206))+12*$AN3206</f>
        <v/>
      </c>
      <c r="AK3206" s="41">
        <f>IF($R3206=1,N($L3206)+N($M3206),0)</f>
        <v/>
      </c>
      <c r="AL3206">
        <f>IF($C3206="","",IF(N($L3206)&lt;=0,"Basic salary missing",IF(ISNA(MATCH($C3206,Departments!$A$5:$A$54,0)),"Department not on Departments sheet",IF(AND($I3206&lt;&gt;"",NOT(ISNUMBER($I3206))),"Date of birth is text, not a date",IF(AND($K3206&lt;&gt;"",NOT(ISNUMBER($K3206))),"Contract end is text, not a date","")))))</f>
        <v/>
      </c>
      <c r="AM3206" s="41">
        <f>IF($R3206=0,0,N($L3206)*(1+$Z3206+BonusMonths/12+IF($Q3206=1,0,EOSB))+N($M3206)+(N($L3206)+SI_Gross*N($M3206))*IF($Q3206=1,SI_O,SI_E))</f>
        <v/>
      </c>
      <c r="AN3206" s="41">
        <f>IF($R3206=0,0,(IF($Q3206=1,MedO,MedE+Ticket)+Training)/12)</f>
        <v/>
      </c>
    </row>
    <row r="3207">
      <c r="I3207" s="35" t="n"/>
      <c r="J3207" s="35" t="n"/>
      <c r="K3207" s="35" t="n"/>
      <c r="L3207" s="36" t="n"/>
      <c r="M3207" s="36" t="n"/>
      <c r="P3207" s="37" t="n"/>
      <c r="Q3207" s="38">
        <f>IF($C3207="",0,IF(OR(LOWER(TRIM($G3207))="omani",LOWER(TRIM($G3207))="oman",LOWER(TRIM($G3207))="om",LOWER(TRIM($G3207))="local"),1,0))</f>
        <v/>
      </c>
      <c r="R3207" s="38">
        <f>IF($C3207="",0,IF(OR(ISNUMBER(SEARCH("resign",$N3207)),ISNUMBER(SEARCH("terminat",$N3207)),ISNUMBER(SEARCH("inactive",$N3207)),ISNUMBER(SEARCH("vacan",$N3207)),ISNUMBER(SEARCH("deceased",$N3207)),ISNUMBER(SEARCH("separated",$N3207))),0,1))</f>
        <v/>
      </c>
      <c r="S3207">
        <f>IF(OR($R3207=0,NOT(ISNUMBER($I3207))),"",IFERROR(DATEDIF($I3207,DATE(FY,1,1),"y"),""))</f>
        <v/>
      </c>
      <c r="T3207">
        <f>IF(OR($R3207=0,NOT(ISNUMBER($J3207))),"",IFERROR(DATEDIF($J3207,DATE(FY,1,1),"y"),0))</f>
        <v/>
      </c>
      <c r="U3207" s="38">
        <f>IF(OR($R3207=0,NOT(ISNUMBER($I3207))),0,IF(YEAR($I3207)+IF($Q3207=1,RetAgeO,RetAgeE)=FY,MONTH($I3207),IF(YEAR($I3207)+IF($Q3207=1,RetAgeO,RetAgeE)&lt;FY,1,0)))</f>
        <v/>
      </c>
      <c r="V3207" s="38">
        <f>IF(OR($R3207=0,NOT(ISNUMBER($K3207))),0,IF(YEAR($K3207)=FY,MONTH($K3207),IF(YEAR($K3207)&lt;FY,1,0)))</f>
        <v/>
      </c>
      <c r="W3207" s="38">
        <f>IF($R3207=0,0,MIN(12,IF(AND(ISNUMBER($O3207),$O3207&gt;=1,$O3207&lt;=12),INT($O3207),12),IF(AND(RetireExit="Yes",$U3207&gt;0),$U3207,12),IF(AND(ContractExit="Yes",$V3207&gt;0),$V3207,12)))</f>
        <v/>
      </c>
      <c r="X3207" s="37">
        <f>IF(ISNUMBER($P3207),$P3207,IncPct)</f>
        <v/>
      </c>
      <c r="Y3207" s="39">
        <f>IF($W3207=0,0,MAX(0,MIN($W3207,IncMonth-1))+MAX(0,$W3207-IncMonth+1)*(1+$X3207))</f>
        <v/>
      </c>
      <c r="Z3207" s="40">
        <f>IF($C3207="",0,IFERROR(INDEX(Departments!$B$5:$B$54,MATCH($C3207,Departments!$A$5:$A$54,0)),0))</f>
        <v/>
      </c>
      <c r="AA3207" s="41">
        <f>N($L3207)*$Y3207</f>
        <v/>
      </c>
      <c r="AB3207" s="41">
        <f>N($M3207)*$Y3207</f>
        <v/>
      </c>
      <c r="AC3207" s="41">
        <f>$AA3207*$Z3207</f>
        <v/>
      </c>
      <c r="AD3207" s="41">
        <f>$AA3207*BonusMonths/12</f>
        <v/>
      </c>
      <c r="AE3207" s="41">
        <f>($AA3207+SI_Gross*$AB3207)*IF($Q3207=1,SI_O,SI_E)</f>
        <v/>
      </c>
      <c r="AF3207" s="41">
        <f>IF($Q3207=1,0,$AA3207*EOSB)</f>
        <v/>
      </c>
      <c r="AG3207" s="41">
        <f>$AN3207*$W3207</f>
        <v/>
      </c>
      <c r="AH3207" s="41">
        <f>SUM($AA3207:$AG3207)</f>
        <v/>
      </c>
      <c r="AI3207" s="41">
        <f>12*($AM3207+$AN3207)</f>
        <v/>
      </c>
      <c r="AJ3207" s="41">
        <f>$AM3207*((IncMonth-1)+(13-IncMonth)*(1+$X3207))+12*$AN3207</f>
        <v/>
      </c>
      <c r="AK3207" s="41">
        <f>IF($R3207=1,N($L3207)+N($M3207),0)</f>
        <v/>
      </c>
      <c r="AL3207">
        <f>IF($C3207="","",IF(N($L3207)&lt;=0,"Basic salary missing",IF(ISNA(MATCH($C3207,Departments!$A$5:$A$54,0)),"Department not on Departments sheet",IF(AND($I3207&lt;&gt;"",NOT(ISNUMBER($I3207))),"Date of birth is text, not a date",IF(AND($K3207&lt;&gt;"",NOT(ISNUMBER($K3207))),"Contract end is text, not a date","")))))</f>
        <v/>
      </c>
      <c r="AM3207" s="41">
        <f>IF($R3207=0,0,N($L3207)*(1+$Z3207+BonusMonths/12+IF($Q3207=1,0,EOSB))+N($M3207)+(N($L3207)+SI_Gross*N($M3207))*IF($Q3207=1,SI_O,SI_E))</f>
        <v/>
      </c>
      <c r="AN3207" s="41">
        <f>IF($R3207=0,0,(IF($Q3207=1,MedO,MedE+Ticket)+Training)/12)</f>
        <v/>
      </c>
    </row>
    <row r="3208">
      <c r="I3208" s="35" t="n"/>
      <c r="J3208" s="35" t="n"/>
      <c r="K3208" s="35" t="n"/>
      <c r="L3208" s="36" t="n"/>
      <c r="M3208" s="36" t="n"/>
      <c r="P3208" s="37" t="n"/>
      <c r="Q3208" s="38">
        <f>IF($C3208="",0,IF(OR(LOWER(TRIM($G3208))="omani",LOWER(TRIM($G3208))="oman",LOWER(TRIM($G3208))="om",LOWER(TRIM($G3208))="local"),1,0))</f>
        <v/>
      </c>
      <c r="R3208" s="38">
        <f>IF($C3208="",0,IF(OR(ISNUMBER(SEARCH("resign",$N3208)),ISNUMBER(SEARCH("terminat",$N3208)),ISNUMBER(SEARCH("inactive",$N3208)),ISNUMBER(SEARCH("vacan",$N3208)),ISNUMBER(SEARCH("deceased",$N3208)),ISNUMBER(SEARCH("separated",$N3208))),0,1))</f>
        <v/>
      </c>
      <c r="S3208">
        <f>IF(OR($R3208=0,NOT(ISNUMBER($I3208))),"",IFERROR(DATEDIF($I3208,DATE(FY,1,1),"y"),""))</f>
        <v/>
      </c>
      <c r="T3208">
        <f>IF(OR($R3208=0,NOT(ISNUMBER($J3208))),"",IFERROR(DATEDIF($J3208,DATE(FY,1,1),"y"),0))</f>
        <v/>
      </c>
      <c r="U3208" s="38">
        <f>IF(OR($R3208=0,NOT(ISNUMBER($I3208))),0,IF(YEAR($I3208)+IF($Q3208=1,RetAgeO,RetAgeE)=FY,MONTH($I3208),IF(YEAR($I3208)+IF($Q3208=1,RetAgeO,RetAgeE)&lt;FY,1,0)))</f>
        <v/>
      </c>
      <c r="V3208" s="38">
        <f>IF(OR($R3208=0,NOT(ISNUMBER($K3208))),0,IF(YEAR($K3208)=FY,MONTH($K3208),IF(YEAR($K3208)&lt;FY,1,0)))</f>
        <v/>
      </c>
      <c r="W3208" s="38">
        <f>IF($R3208=0,0,MIN(12,IF(AND(ISNUMBER($O3208),$O3208&gt;=1,$O3208&lt;=12),INT($O3208),12),IF(AND(RetireExit="Yes",$U3208&gt;0),$U3208,12),IF(AND(ContractExit="Yes",$V3208&gt;0),$V3208,12)))</f>
        <v/>
      </c>
      <c r="X3208" s="37">
        <f>IF(ISNUMBER($P3208),$P3208,IncPct)</f>
        <v/>
      </c>
      <c r="Y3208" s="39">
        <f>IF($W3208=0,0,MAX(0,MIN($W3208,IncMonth-1))+MAX(0,$W3208-IncMonth+1)*(1+$X3208))</f>
        <v/>
      </c>
      <c r="Z3208" s="40">
        <f>IF($C3208="",0,IFERROR(INDEX(Departments!$B$5:$B$54,MATCH($C3208,Departments!$A$5:$A$54,0)),0))</f>
        <v/>
      </c>
      <c r="AA3208" s="41">
        <f>N($L3208)*$Y3208</f>
        <v/>
      </c>
      <c r="AB3208" s="41">
        <f>N($M3208)*$Y3208</f>
        <v/>
      </c>
      <c r="AC3208" s="41">
        <f>$AA3208*$Z3208</f>
        <v/>
      </c>
      <c r="AD3208" s="41">
        <f>$AA3208*BonusMonths/12</f>
        <v/>
      </c>
      <c r="AE3208" s="41">
        <f>($AA3208+SI_Gross*$AB3208)*IF($Q3208=1,SI_O,SI_E)</f>
        <v/>
      </c>
      <c r="AF3208" s="41">
        <f>IF($Q3208=1,0,$AA3208*EOSB)</f>
        <v/>
      </c>
      <c r="AG3208" s="41">
        <f>$AN3208*$W3208</f>
        <v/>
      </c>
      <c r="AH3208" s="41">
        <f>SUM($AA3208:$AG3208)</f>
        <v/>
      </c>
      <c r="AI3208" s="41">
        <f>12*($AM3208+$AN3208)</f>
        <v/>
      </c>
      <c r="AJ3208" s="41">
        <f>$AM3208*((IncMonth-1)+(13-IncMonth)*(1+$X3208))+12*$AN3208</f>
        <v/>
      </c>
      <c r="AK3208" s="41">
        <f>IF($R3208=1,N($L3208)+N($M3208),0)</f>
        <v/>
      </c>
      <c r="AL3208">
        <f>IF($C3208="","",IF(N($L3208)&lt;=0,"Basic salary missing",IF(ISNA(MATCH($C3208,Departments!$A$5:$A$54,0)),"Department not on Departments sheet",IF(AND($I3208&lt;&gt;"",NOT(ISNUMBER($I3208))),"Date of birth is text, not a date",IF(AND($K3208&lt;&gt;"",NOT(ISNUMBER($K3208))),"Contract end is text, not a date","")))))</f>
        <v/>
      </c>
      <c r="AM3208" s="41">
        <f>IF($R3208=0,0,N($L3208)*(1+$Z3208+BonusMonths/12+IF($Q3208=1,0,EOSB))+N($M3208)+(N($L3208)+SI_Gross*N($M3208))*IF($Q3208=1,SI_O,SI_E))</f>
        <v/>
      </c>
      <c r="AN3208" s="41">
        <f>IF($R3208=0,0,(IF($Q3208=1,MedO,MedE+Ticket)+Training)/12)</f>
        <v/>
      </c>
    </row>
    <row r="3209">
      <c r="I3209" s="35" t="n"/>
      <c r="J3209" s="35" t="n"/>
      <c r="K3209" s="35" t="n"/>
      <c r="L3209" s="36" t="n"/>
      <c r="M3209" s="36" t="n"/>
      <c r="P3209" s="37" t="n"/>
      <c r="Q3209" s="38">
        <f>IF($C3209="",0,IF(OR(LOWER(TRIM($G3209))="omani",LOWER(TRIM($G3209))="oman",LOWER(TRIM($G3209))="om",LOWER(TRIM($G3209))="local"),1,0))</f>
        <v/>
      </c>
      <c r="R3209" s="38">
        <f>IF($C3209="",0,IF(OR(ISNUMBER(SEARCH("resign",$N3209)),ISNUMBER(SEARCH("terminat",$N3209)),ISNUMBER(SEARCH("inactive",$N3209)),ISNUMBER(SEARCH("vacan",$N3209)),ISNUMBER(SEARCH("deceased",$N3209)),ISNUMBER(SEARCH("separated",$N3209))),0,1))</f>
        <v/>
      </c>
      <c r="S3209">
        <f>IF(OR($R3209=0,NOT(ISNUMBER($I3209))),"",IFERROR(DATEDIF($I3209,DATE(FY,1,1),"y"),""))</f>
        <v/>
      </c>
      <c r="T3209">
        <f>IF(OR($R3209=0,NOT(ISNUMBER($J3209))),"",IFERROR(DATEDIF($J3209,DATE(FY,1,1),"y"),0))</f>
        <v/>
      </c>
      <c r="U3209" s="38">
        <f>IF(OR($R3209=0,NOT(ISNUMBER($I3209))),0,IF(YEAR($I3209)+IF($Q3209=1,RetAgeO,RetAgeE)=FY,MONTH($I3209),IF(YEAR($I3209)+IF($Q3209=1,RetAgeO,RetAgeE)&lt;FY,1,0)))</f>
        <v/>
      </c>
      <c r="V3209" s="38">
        <f>IF(OR($R3209=0,NOT(ISNUMBER($K3209))),0,IF(YEAR($K3209)=FY,MONTH($K3209),IF(YEAR($K3209)&lt;FY,1,0)))</f>
        <v/>
      </c>
      <c r="W3209" s="38">
        <f>IF($R3209=0,0,MIN(12,IF(AND(ISNUMBER($O3209),$O3209&gt;=1,$O3209&lt;=12),INT($O3209),12),IF(AND(RetireExit="Yes",$U3209&gt;0),$U3209,12),IF(AND(ContractExit="Yes",$V3209&gt;0),$V3209,12)))</f>
        <v/>
      </c>
      <c r="X3209" s="37">
        <f>IF(ISNUMBER($P3209),$P3209,IncPct)</f>
        <v/>
      </c>
      <c r="Y3209" s="39">
        <f>IF($W3209=0,0,MAX(0,MIN($W3209,IncMonth-1))+MAX(0,$W3209-IncMonth+1)*(1+$X3209))</f>
        <v/>
      </c>
      <c r="Z3209" s="40">
        <f>IF($C3209="",0,IFERROR(INDEX(Departments!$B$5:$B$54,MATCH($C3209,Departments!$A$5:$A$54,0)),0))</f>
        <v/>
      </c>
      <c r="AA3209" s="41">
        <f>N($L3209)*$Y3209</f>
        <v/>
      </c>
      <c r="AB3209" s="41">
        <f>N($M3209)*$Y3209</f>
        <v/>
      </c>
      <c r="AC3209" s="41">
        <f>$AA3209*$Z3209</f>
        <v/>
      </c>
      <c r="AD3209" s="41">
        <f>$AA3209*BonusMonths/12</f>
        <v/>
      </c>
      <c r="AE3209" s="41">
        <f>($AA3209+SI_Gross*$AB3209)*IF($Q3209=1,SI_O,SI_E)</f>
        <v/>
      </c>
      <c r="AF3209" s="41">
        <f>IF($Q3209=1,0,$AA3209*EOSB)</f>
        <v/>
      </c>
      <c r="AG3209" s="41">
        <f>$AN3209*$W3209</f>
        <v/>
      </c>
      <c r="AH3209" s="41">
        <f>SUM($AA3209:$AG3209)</f>
        <v/>
      </c>
      <c r="AI3209" s="41">
        <f>12*($AM3209+$AN3209)</f>
        <v/>
      </c>
      <c r="AJ3209" s="41">
        <f>$AM3209*((IncMonth-1)+(13-IncMonth)*(1+$X3209))+12*$AN3209</f>
        <v/>
      </c>
      <c r="AK3209" s="41">
        <f>IF($R3209=1,N($L3209)+N($M3209),0)</f>
        <v/>
      </c>
      <c r="AL3209">
        <f>IF($C3209="","",IF(N($L3209)&lt;=0,"Basic salary missing",IF(ISNA(MATCH($C3209,Departments!$A$5:$A$54,0)),"Department not on Departments sheet",IF(AND($I3209&lt;&gt;"",NOT(ISNUMBER($I3209))),"Date of birth is text, not a date",IF(AND($K3209&lt;&gt;"",NOT(ISNUMBER($K3209))),"Contract end is text, not a date","")))))</f>
        <v/>
      </c>
      <c r="AM3209" s="41">
        <f>IF($R3209=0,0,N($L3209)*(1+$Z3209+BonusMonths/12+IF($Q3209=1,0,EOSB))+N($M3209)+(N($L3209)+SI_Gross*N($M3209))*IF($Q3209=1,SI_O,SI_E))</f>
        <v/>
      </c>
      <c r="AN3209" s="41">
        <f>IF($R3209=0,0,(IF($Q3209=1,MedO,MedE+Ticket)+Training)/12)</f>
        <v/>
      </c>
    </row>
    <row r="3210">
      <c r="I3210" s="35" t="n"/>
      <c r="J3210" s="35" t="n"/>
      <c r="K3210" s="35" t="n"/>
      <c r="L3210" s="36" t="n"/>
      <c r="M3210" s="36" t="n"/>
      <c r="P3210" s="37" t="n"/>
      <c r="Q3210" s="38">
        <f>IF($C3210="",0,IF(OR(LOWER(TRIM($G3210))="omani",LOWER(TRIM($G3210))="oman",LOWER(TRIM($G3210))="om",LOWER(TRIM($G3210))="local"),1,0))</f>
        <v/>
      </c>
      <c r="R3210" s="38">
        <f>IF($C3210="",0,IF(OR(ISNUMBER(SEARCH("resign",$N3210)),ISNUMBER(SEARCH("terminat",$N3210)),ISNUMBER(SEARCH("inactive",$N3210)),ISNUMBER(SEARCH("vacan",$N3210)),ISNUMBER(SEARCH("deceased",$N3210)),ISNUMBER(SEARCH("separated",$N3210))),0,1))</f>
        <v/>
      </c>
      <c r="S3210">
        <f>IF(OR($R3210=0,NOT(ISNUMBER($I3210))),"",IFERROR(DATEDIF($I3210,DATE(FY,1,1),"y"),""))</f>
        <v/>
      </c>
      <c r="T3210">
        <f>IF(OR($R3210=0,NOT(ISNUMBER($J3210))),"",IFERROR(DATEDIF($J3210,DATE(FY,1,1),"y"),0))</f>
        <v/>
      </c>
      <c r="U3210" s="38">
        <f>IF(OR($R3210=0,NOT(ISNUMBER($I3210))),0,IF(YEAR($I3210)+IF($Q3210=1,RetAgeO,RetAgeE)=FY,MONTH($I3210),IF(YEAR($I3210)+IF($Q3210=1,RetAgeO,RetAgeE)&lt;FY,1,0)))</f>
        <v/>
      </c>
      <c r="V3210" s="38">
        <f>IF(OR($R3210=0,NOT(ISNUMBER($K3210))),0,IF(YEAR($K3210)=FY,MONTH($K3210),IF(YEAR($K3210)&lt;FY,1,0)))</f>
        <v/>
      </c>
      <c r="W3210" s="38">
        <f>IF($R3210=0,0,MIN(12,IF(AND(ISNUMBER($O3210),$O3210&gt;=1,$O3210&lt;=12),INT($O3210),12),IF(AND(RetireExit="Yes",$U3210&gt;0),$U3210,12),IF(AND(ContractExit="Yes",$V3210&gt;0),$V3210,12)))</f>
        <v/>
      </c>
      <c r="X3210" s="37">
        <f>IF(ISNUMBER($P3210),$P3210,IncPct)</f>
        <v/>
      </c>
      <c r="Y3210" s="39">
        <f>IF($W3210=0,0,MAX(0,MIN($W3210,IncMonth-1))+MAX(0,$W3210-IncMonth+1)*(1+$X3210))</f>
        <v/>
      </c>
      <c r="Z3210" s="40">
        <f>IF($C3210="",0,IFERROR(INDEX(Departments!$B$5:$B$54,MATCH($C3210,Departments!$A$5:$A$54,0)),0))</f>
        <v/>
      </c>
      <c r="AA3210" s="41">
        <f>N($L3210)*$Y3210</f>
        <v/>
      </c>
      <c r="AB3210" s="41">
        <f>N($M3210)*$Y3210</f>
        <v/>
      </c>
      <c r="AC3210" s="41">
        <f>$AA3210*$Z3210</f>
        <v/>
      </c>
      <c r="AD3210" s="41">
        <f>$AA3210*BonusMonths/12</f>
        <v/>
      </c>
      <c r="AE3210" s="41">
        <f>($AA3210+SI_Gross*$AB3210)*IF($Q3210=1,SI_O,SI_E)</f>
        <v/>
      </c>
      <c r="AF3210" s="41">
        <f>IF($Q3210=1,0,$AA3210*EOSB)</f>
        <v/>
      </c>
      <c r="AG3210" s="41">
        <f>$AN3210*$W3210</f>
        <v/>
      </c>
      <c r="AH3210" s="41">
        <f>SUM($AA3210:$AG3210)</f>
        <v/>
      </c>
      <c r="AI3210" s="41">
        <f>12*($AM3210+$AN3210)</f>
        <v/>
      </c>
      <c r="AJ3210" s="41">
        <f>$AM3210*((IncMonth-1)+(13-IncMonth)*(1+$X3210))+12*$AN3210</f>
        <v/>
      </c>
      <c r="AK3210" s="41">
        <f>IF($R3210=1,N($L3210)+N($M3210),0)</f>
        <v/>
      </c>
      <c r="AL3210">
        <f>IF($C3210="","",IF(N($L3210)&lt;=0,"Basic salary missing",IF(ISNA(MATCH($C3210,Departments!$A$5:$A$54,0)),"Department not on Departments sheet",IF(AND($I3210&lt;&gt;"",NOT(ISNUMBER($I3210))),"Date of birth is text, not a date",IF(AND($K3210&lt;&gt;"",NOT(ISNUMBER($K3210))),"Contract end is text, not a date","")))))</f>
        <v/>
      </c>
      <c r="AM3210" s="41">
        <f>IF($R3210=0,0,N($L3210)*(1+$Z3210+BonusMonths/12+IF($Q3210=1,0,EOSB))+N($M3210)+(N($L3210)+SI_Gross*N($M3210))*IF($Q3210=1,SI_O,SI_E))</f>
        <v/>
      </c>
      <c r="AN3210" s="41">
        <f>IF($R3210=0,0,(IF($Q3210=1,MedO,MedE+Ticket)+Training)/12)</f>
        <v/>
      </c>
    </row>
    <row r="3211">
      <c r="I3211" s="35" t="n"/>
      <c r="J3211" s="35" t="n"/>
      <c r="K3211" s="35" t="n"/>
      <c r="L3211" s="36" t="n"/>
      <c r="M3211" s="36" t="n"/>
      <c r="P3211" s="37" t="n"/>
      <c r="Q3211" s="38">
        <f>IF($C3211="",0,IF(OR(LOWER(TRIM($G3211))="omani",LOWER(TRIM($G3211))="oman",LOWER(TRIM($G3211))="om",LOWER(TRIM($G3211))="local"),1,0))</f>
        <v/>
      </c>
      <c r="R3211" s="38">
        <f>IF($C3211="",0,IF(OR(ISNUMBER(SEARCH("resign",$N3211)),ISNUMBER(SEARCH("terminat",$N3211)),ISNUMBER(SEARCH("inactive",$N3211)),ISNUMBER(SEARCH("vacan",$N3211)),ISNUMBER(SEARCH("deceased",$N3211)),ISNUMBER(SEARCH("separated",$N3211))),0,1))</f>
        <v/>
      </c>
      <c r="S3211">
        <f>IF(OR($R3211=0,NOT(ISNUMBER($I3211))),"",IFERROR(DATEDIF($I3211,DATE(FY,1,1),"y"),""))</f>
        <v/>
      </c>
      <c r="T3211">
        <f>IF(OR($R3211=0,NOT(ISNUMBER($J3211))),"",IFERROR(DATEDIF($J3211,DATE(FY,1,1),"y"),0))</f>
        <v/>
      </c>
      <c r="U3211" s="38">
        <f>IF(OR($R3211=0,NOT(ISNUMBER($I3211))),0,IF(YEAR($I3211)+IF($Q3211=1,RetAgeO,RetAgeE)=FY,MONTH($I3211),IF(YEAR($I3211)+IF($Q3211=1,RetAgeO,RetAgeE)&lt;FY,1,0)))</f>
        <v/>
      </c>
      <c r="V3211" s="38">
        <f>IF(OR($R3211=0,NOT(ISNUMBER($K3211))),0,IF(YEAR($K3211)=FY,MONTH($K3211),IF(YEAR($K3211)&lt;FY,1,0)))</f>
        <v/>
      </c>
      <c r="W3211" s="38">
        <f>IF($R3211=0,0,MIN(12,IF(AND(ISNUMBER($O3211),$O3211&gt;=1,$O3211&lt;=12),INT($O3211),12),IF(AND(RetireExit="Yes",$U3211&gt;0),$U3211,12),IF(AND(ContractExit="Yes",$V3211&gt;0),$V3211,12)))</f>
        <v/>
      </c>
      <c r="X3211" s="37">
        <f>IF(ISNUMBER($P3211),$P3211,IncPct)</f>
        <v/>
      </c>
      <c r="Y3211" s="39">
        <f>IF($W3211=0,0,MAX(0,MIN($W3211,IncMonth-1))+MAX(0,$W3211-IncMonth+1)*(1+$X3211))</f>
        <v/>
      </c>
      <c r="Z3211" s="40">
        <f>IF($C3211="",0,IFERROR(INDEX(Departments!$B$5:$B$54,MATCH($C3211,Departments!$A$5:$A$54,0)),0))</f>
        <v/>
      </c>
      <c r="AA3211" s="41">
        <f>N($L3211)*$Y3211</f>
        <v/>
      </c>
      <c r="AB3211" s="41">
        <f>N($M3211)*$Y3211</f>
        <v/>
      </c>
      <c r="AC3211" s="41">
        <f>$AA3211*$Z3211</f>
        <v/>
      </c>
      <c r="AD3211" s="41">
        <f>$AA3211*BonusMonths/12</f>
        <v/>
      </c>
      <c r="AE3211" s="41">
        <f>($AA3211+SI_Gross*$AB3211)*IF($Q3211=1,SI_O,SI_E)</f>
        <v/>
      </c>
      <c r="AF3211" s="41">
        <f>IF($Q3211=1,0,$AA3211*EOSB)</f>
        <v/>
      </c>
      <c r="AG3211" s="41">
        <f>$AN3211*$W3211</f>
        <v/>
      </c>
      <c r="AH3211" s="41">
        <f>SUM($AA3211:$AG3211)</f>
        <v/>
      </c>
      <c r="AI3211" s="41">
        <f>12*($AM3211+$AN3211)</f>
        <v/>
      </c>
      <c r="AJ3211" s="41">
        <f>$AM3211*((IncMonth-1)+(13-IncMonth)*(1+$X3211))+12*$AN3211</f>
        <v/>
      </c>
      <c r="AK3211" s="41">
        <f>IF($R3211=1,N($L3211)+N($M3211),0)</f>
        <v/>
      </c>
      <c r="AL3211">
        <f>IF($C3211="","",IF(N($L3211)&lt;=0,"Basic salary missing",IF(ISNA(MATCH($C3211,Departments!$A$5:$A$54,0)),"Department not on Departments sheet",IF(AND($I3211&lt;&gt;"",NOT(ISNUMBER($I3211))),"Date of birth is text, not a date",IF(AND($K3211&lt;&gt;"",NOT(ISNUMBER($K3211))),"Contract end is text, not a date","")))))</f>
        <v/>
      </c>
      <c r="AM3211" s="41">
        <f>IF($R3211=0,0,N($L3211)*(1+$Z3211+BonusMonths/12+IF($Q3211=1,0,EOSB))+N($M3211)+(N($L3211)+SI_Gross*N($M3211))*IF($Q3211=1,SI_O,SI_E))</f>
        <v/>
      </c>
      <c r="AN3211" s="41">
        <f>IF($R3211=0,0,(IF($Q3211=1,MedO,MedE+Ticket)+Training)/12)</f>
        <v/>
      </c>
    </row>
    <row r="3212">
      <c r="I3212" s="35" t="n"/>
      <c r="J3212" s="35" t="n"/>
      <c r="K3212" s="35" t="n"/>
      <c r="L3212" s="36" t="n"/>
      <c r="M3212" s="36" t="n"/>
      <c r="P3212" s="37" t="n"/>
      <c r="Q3212" s="38">
        <f>IF($C3212="",0,IF(OR(LOWER(TRIM($G3212))="omani",LOWER(TRIM($G3212))="oman",LOWER(TRIM($G3212))="om",LOWER(TRIM($G3212))="local"),1,0))</f>
        <v/>
      </c>
      <c r="R3212" s="38">
        <f>IF($C3212="",0,IF(OR(ISNUMBER(SEARCH("resign",$N3212)),ISNUMBER(SEARCH("terminat",$N3212)),ISNUMBER(SEARCH("inactive",$N3212)),ISNUMBER(SEARCH("vacan",$N3212)),ISNUMBER(SEARCH("deceased",$N3212)),ISNUMBER(SEARCH("separated",$N3212))),0,1))</f>
        <v/>
      </c>
      <c r="S3212">
        <f>IF(OR($R3212=0,NOT(ISNUMBER($I3212))),"",IFERROR(DATEDIF($I3212,DATE(FY,1,1),"y"),""))</f>
        <v/>
      </c>
      <c r="T3212">
        <f>IF(OR($R3212=0,NOT(ISNUMBER($J3212))),"",IFERROR(DATEDIF($J3212,DATE(FY,1,1),"y"),0))</f>
        <v/>
      </c>
      <c r="U3212" s="38">
        <f>IF(OR($R3212=0,NOT(ISNUMBER($I3212))),0,IF(YEAR($I3212)+IF($Q3212=1,RetAgeO,RetAgeE)=FY,MONTH($I3212),IF(YEAR($I3212)+IF($Q3212=1,RetAgeO,RetAgeE)&lt;FY,1,0)))</f>
        <v/>
      </c>
      <c r="V3212" s="38">
        <f>IF(OR($R3212=0,NOT(ISNUMBER($K3212))),0,IF(YEAR($K3212)=FY,MONTH($K3212),IF(YEAR($K3212)&lt;FY,1,0)))</f>
        <v/>
      </c>
      <c r="W3212" s="38">
        <f>IF($R3212=0,0,MIN(12,IF(AND(ISNUMBER($O3212),$O3212&gt;=1,$O3212&lt;=12),INT($O3212),12),IF(AND(RetireExit="Yes",$U3212&gt;0),$U3212,12),IF(AND(ContractExit="Yes",$V3212&gt;0),$V3212,12)))</f>
        <v/>
      </c>
      <c r="X3212" s="37">
        <f>IF(ISNUMBER($P3212),$P3212,IncPct)</f>
        <v/>
      </c>
      <c r="Y3212" s="39">
        <f>IF($W3212=0,0,MAX(0,MIN($W3212,IncMonth-1))+MAX(0,$W3212-IncMonth+1)*(1+$X3212))</f>
        <v/>
      </c>
      <c r="Z3212" s="40">
        <f>IF($C3212="",0,IFERROR(INDEX(Departments!$B$5:$B$54,MATCH($C3212,Departments!$A$5:$A$54,0)),0))</f>
        <v/>
      </c>
      <c r="AA3212" s="41">
        <f>N($L3212)*$Y3212</f>
        <v/>
      </c>
      <c r="AB3212" s="41">
        <f>N($M3212)*$Y3212</f>
        <v/>
      </c>
      <c r="AC3212" s="41">
        <f>$AA3212*$Z3212</f>
        <v/>
      </c>
      <c r="AD3212" s="41">
        <f>$AA3212*BonusMonths/12</f>
        <v/>
      </c>
      <c r="AE3212" s="41">
        <f>($AA3212+SI_Gross*$AB3212)*IF($Q3212=1,SI_O,SI_E)</f>
        <v/>
      </c>
      <c r="AF3212" s="41">
        <f>IF($Q3212=1,0,$AA3212*EOSB)</f>
        <v/>
      </c>
      <c r="AG3212" s="41">
        <f>$AN3212*$W3212</f>
        <v/>
      </c>
      <c r="AH3212" s="41">
        <f>SUM($AA3212:$AG3212)</f>
        <v/>
      </c>
      <c r="AI3212" s="41">
        <f>12*($AM3212+$AN3212)</f>
        <v/>
      </c>
      <c r="AJ3212" s="41">
        <f>$AM3212*((IncMonth-1)+(13-IncMonth)*(1+$X3212))+12*$AN3212</f>
        <v/>
      </c>
      <c r="AK3212" s="41">
        <f>IF($R3212=1,N($L3212)+N($M3212),0)</f>
        <v/>
      </c>
      <c r="AL3212">
        <f>IF($C3212="","",IF(N($L3212)&lt;=0,"Basic salary missing",IF(ISNA(MATCH($C3212,Departments!$A$5:$A$54,0)),"Department not on Departments sheet",IF(AND($I3212&lt;&gt;"",NOT(ISNUMBER($I3212))),"Date of birth is text, not a date",IF(AND($K3212&lt;&gt;"",NOT(ISNUMBER($K3212))),"Contract end is text, not a date","")))))</f>
        <v/>
      </c>
      <c r="AM3212" s="41">
        <f>IF($R3212=0,0,N($L3212)*(1+$Z3212+BonusMonths/12+IF($Q3212=1,0,EOSB))+N($M3212)+(N($L3212)+SI_Gross*N($M3212))*IF($Q3212=1,SI_O,SI_E))</f>
        <v/>
      </c>
      <c r="AN3212" s="41">
        <f>IF($R3212=0,0,(IF($Q3212=1,MedO,MedE+Ticket)+Training)/12)</f>
        <v/>
      </c>
    </row>
    <row r="3213">
      <c r="I3213" s="35" t="n"/>
      <c r="J3213" s="35" t="n"/>
      <c r="K3213" s="35" t="n"/>
      <c r="L3213" s="36" t="n"/>
      <c r="M3213" s="36" t="n"/>
      <c r="P3213" s="37" t="n"/>
      <c r="Q3213" s="38">
        <f>IF($C3213="",0,IF(OR(LOWER(TRIM($G3213))="omani",LOWER(TRIM($G3213))="oman",LOWER(TRIM($G3213))="om",LOWER(TRIM($G3213))="local"),1,0))</f>
        <v/>
      </c>
      <c r="R3213" s="38">
        <f>IF($C3213="",0,IF(OR(ISNUMBER(SEARCH("resign",$N3213)),ISNUMBER(SEARCH("terminat",$N3213)),ISNUMBER(SEARCH("inactive",$N3213)),ISNUMBER(SEARCH("vacan",$N3213)),ISNUMBER(SEARCH("deceased",$N3213)),ISNUMBER(SEARCH("separated",$N3213))),0,1))</f>
        <v/>
      </c>
      <c r="S3213">
        <f>IF(OR($R3213=0,NOT(ISNUMBER($I3213))),"",IFERROR(DATEDIF($I3213,DATE(FY,1,1),"y"),""))</f>
        <v/>
      </c>
      <c r="T3213">
        <f>IF(OR($R3213=0,NOT(ISNUMBER($J3213))),"",IFERROR(DATEDIF($J3213,DATE(FY,1,1),"y"),0))</f>
        <v/>
      </c>
      <c r="U3213" s="38">
        <f>IF(OR($R3213=0,NOT(ISNUMBER($I3213))),0,IF(YEAR($I3213)+IF($Q3213=1,RetAgeO,RetAgeE)=FY,MONTH($I3213),IF(YEAR($I3213)+IF($Q3213=1,RetAgeO,RetAgeE)&lt;FY,1,0)))</f>
        <v/>
      </c>
      <c r="V3213" s="38">
        <f>IF(OR($R3213=0,NOT(ISNUMBER($K3213))),0,IF(YEAR($K3213)=FY,MONTH($K3213),IF(YEAR($K3213)&lt;FY,1,0)))</f>
        <v/>
      </c>
      <c r="W3213" s="38">
        <f>IF($R3213=0,0,MIN(12,IF(AND(ISNUMBER($O3213),$O3213&gt;=1,$O3213&lt;=12),INT($O3213),12),IF(AND(RetireExit="Yes",$U3213&gt;0),$U3213,12),IF(AND(ContractExit="Yes",$V3213&gt;0),$V3213,12)))</f>
        <v/>
      </c>
      <c r="X3213" s="37">
        <f>IF(ISNUMBER($P3213),$P3213,IncPct)</f>
        <v/>
      </c>
      <c r="Y3213" s="39">
        <f>IF($W3213=0,0,MAX(0,MIN($W3213,IncMonth-1))+MAX(0,$W3213-IncMonth+1)*(1+$X3213))</f>
        <v/>
      </c>
      <c r="Z3213" s="40">
        <f>IF($C3213="",0,IFERROR(INDEX(Departments!$B$5:$B$54,MATCH($C3213,Departments!$A$5:$A$54,0)),0))</f>
        <v/>
      </c>
      <c r="AA3213" s="41">
        <f>N($L3213)*$Y3213</f>
        <v/>
      </c>
      <c r="AB3213" s="41">
        <f>N($M3213)*$Y3213</f>
        <v/>
      </c>
      <c r="AC3213" s="41">
        <f>$AA3213*$Z3213</f>
        <v/>
      </c>
      <c r="AD3213" s="41">
        <f>$AA3213*BonusMonths/12</f>
        <v/>
      </c>
      <c r="AE3213" s="41">
        <f>($AA3213+SI_Gross*$AB3213)*IF($Q3213=1,SI_O,SI_E)</f>
        <v/>
      </c>
      <c r="AF3213" s="41">
        <f>IF($Q3213=1,0,$AA3213*EOSB)</f>
        <v/>
      </c>
      <c r="AG3213" s="41">
        <f>$AN3213*$W3213</f>
        <v/>
      </c>
      <c r="AH3213" s="41">
        <f>SUM($AA3213:$AG3213)</f>
        <v/>
      </c>
      <c r="AI3213" s="41">
        <f>12*($AM3213+$AN3213)</f>
        <v/>
      </c>
      <c r="AJ3213" s="41">
        <f>$AM3213*((IncMonth-1)+(13-IncMonth)*(1+$X3213))+12*$AN3213</f>
        <v/>
      </c>
      <c r="AK3213" s="41">
        <f>IF($R3213=1,N($L3213)+N($M3213),0)</f>
        <v/>
      </c>
      <c r="AL3213">
        <f>IF($C3213="","",IF(N($L3213)&lt;=0,"Basic salary missing",IF(ISNA(MATCH($C3213,Departments!$A$5:$A$54,0)),"Department not on Departments sheet",IF(AND($I3213&lt;&gt;"",NOT(ISNUMBER($I3213))),"Date of birth is text, not a date",IF(AND($K3213&lt;&gt;"",NOT(ISNUMBER($K3213))),"Contract end is text, not a date","")))))</f>
        <v/>
      </c>
      <c r="AM3213" s="41">
        <f>IF($R3213=0,0,N($L3213)*(1+$Z3213+BonusMonths/12+IF($Q3213=1,0,EOSB))+N($M3213)+(N($L3213)+SI_Gross*N($M3213))*IF($Q3213=1,SI_O,SI_E))</f>
        <v/>
      </c>
      <c r="AN3213" s="41">
        <f>IF($R3213=0,0,(IF($Q3213=1,MedO,MedE+Ticket)+Training)/12)</f>
        <v/>
      </c>
    </row>
    <row r="3214">
      <c r="I3214" s="35" t="n"/>
      <c r="J3214" s="35" t="n"/>
      <c r="K3214" s="35" t="n"/>
      <c r="L3214" s="36" t="n"/>
      <c r="M3214" s="36" t="n"/>
      <c r="P3214" s="37" t="n"/>
      <c r="Q3214" s="38">
        <f>IF($C3214="",0,IF(OR(LOWER(TRIM($G3214))="omani",LOWER(TRIM($G3214))="oman",LOWER(TRIM($G3214))="om",LOWER(TRIM($G3214))="local"),1,0))</f>
        <v/>
      </c>
      <c r="R3214" s="38">
        <f>IF($C3214="",0,IF(OR(ISNUMBER(SEARCH("resign",$N3214)),ISNUMBER(SEARCH("terminat",$N3214)),ISNUMBER(SEARCH("inactive",$N3214)),ISNUMBER(SEARCH("vacan",$N3214)),ISNUMBER(SEARCH("deceased",$N3214)),ISNUMBER(SEARCH("separated",$N3214))),0,1))</f>
        <v/>
      </c>
      <c r="S3214">
        <f>IF(OR($R3214=0,NOT(ISNUMBER($I3214))),"",IFERROR(DATEDIF($I3214,DATE(FY,1,1),"y"),""))</f>
        <v/>
      </c>
      <c r="T3214">
        <f>IF(OR($R3214=0,NOT(ISNUMBER($J3214))),"",IFERROR(DATEDIF($J3214,DATE(FY,1,1),"y"),0))</f>
        <v/>
      </c>
      <c r="U3214" s="38">
        <f>IF(OR($R3214=0,NOT(ISNUMBER($I3214))),0,IF(YEAR($I3214)+IF($Q3214=1,RetAgeO,RetAgeE)=FY,MONTH($I3214),IF(YEAR($I3214)+IF($Q3214=1,RetAgeO,RetAgeE)&lt;FY,1,0)))</f>
        <v/>
      </c>
      <c r="V3214" s="38">
        <f>IF(OR($R3214=0,NOT(ISNUMBER($K3214))),0,IF(YEAR($K3214)=FY,MONTH($K3214),IF(YEAR($K3214)&lt;FY,1,0)))</f>
        <v/>
      </c>
      <c r="W3214" s="38">
        <f>IF($R3214=0,0,MIN(12,IF(AND(ISNUMBER($O3214),$O3214&gt;=1,$O3214&lt;=12),INT($O3214),12),IF(AND(RetireExit="Yes",$U3214&gt;0),$U3214,12),IF(AND(ContractExit="Yes",$V3214&gt;0),$V3214,12)))</f>
        <v/>
      </c>
      <c r="X3214" s="37">
        <f>IF(ISNUMBER($P3214),$P3214,IncPct)</f>
        <v/>
      </c>
      <c r="Y3214" s="39">
        <f>IF($W3214=0,0,MAX(0,MIN($W3214,IncMonth-1))+MAX(0,$W3214-IncMonth+1)*(1+$X3214))</f>
        <v/>
      </c>
      <c r="Z3214" s="40">
        <f>IF($C3214="",0,IFERROR(INDEX(Departments!$B$5:$B$54,MATCH($C3214,Departments!$A$5:$A$54,0)),0))</f>
        <v/>
      </c>
      <c r="AA3214" s="41">
        <f>N($L3214)*$Y3214</f>
        <v/>
      </c>
      <c r="AB3214" s="41">
        <f>N($M3214)*$Y3214</f>
        <v/>
      </c>
      <c r="AC3214" s="41">
        <f>$AA3214*$Z3214</f>
        <v/>
      </c>
      <c r="AD3214" s="41">
        <f>$AA3214*BonusMonths/12</f>
        <v/>
      </c>
      <c r="AE3214" s="41">
        <f>($AA3214+SI_Gross*$AB3214)*IF($Q3214=1,SI_O,SI_E)</f>
        <v/>
      </c>
      <c r="AF3214" s="41">
        <f>IF($Q3214=1,0,$AA3214*EOSB)</f>
        <v/>
      </c>
      <c r="AG3214" s="41">
        <f>$AN3214*$W3214</f>
        <v/>
      </c>
      <c r="AH3214" s="41">
        <f>SUM($AA3214:$AG3214)</f>
        <v/>
      </c>
      <c r="AI3214" s="41">
        <f>12*($AM3214+$AN3214)</f>
        <v/>
      </c>
      <c r="AJ3214" s="41">
        <f>$AM3214*((IncMonth-1)+(13-IncMonth)*(1+$X3214))+12*$AN3214</f>
        <v/>
      </c>
      <c r="AK3214" s="41">
        <f>IF($R3214=1,N($L3214)+N($M3214),0)</f>
        <v/>
      </c>
      <c r="AL3214">
        <f>IF($C3214="","",IF(N($L3214)&lt;=0,"Basic salary missing",IF(ISNA(MATCH($C3214,Departments!$A$5:$A$54,0)),"Department not on Departments sheet",IF(AND($I3214&lt;&gt;"",NOT(ISNUMBER($I3214))),"Date of birth is text, not a date",IF(AND($K3214&lt;&gt;"",NOT(ISNUMBER($K3214))),"Contract end is text, not a date","")))))</f>
        <v/>
      </c>
      <c r="AM3214" s="41">
        <f>IF($R3214=0,0,N($L3214)*(1+$Z3214+BonusMonths/12+IF($Q3214=1,0,EOSB))+N($M3214)+(N($L3214)+SI_Gross*N($M3214))*IF($Q3214=1,SI_O,SI_E))</f>
        <v/>
      </c>
      <c r="AN3214" s="41">
        <f>IF($R3214=0,0,(IF($Q3214=1,MedO,MedE+Ticket)+Training)/12)</f>
        <v/>
      </c>
    </row>
    <row r="3215">
      <c r="I3215" s="35" t="n"/>
      <c r="J3215" s="35" t="n"/>
      <c r="K3215" s="35" t="n"/>
      <c r="L3215" s="36" t="n"/>
      <c r="M3215" s="36" t="n"/>
      <c r="P3215" s="37" t="n"/>
      <c r="Q3215" s="38">
        <f>IF($C3215="",0,IF(OR(LOWER(TRIM($G3215))="omani",LOWER(TRIM($G3215))="oman",LOWER(TRIM($G3215))="om",LOWER(TRIM($G3215))="local"),1,0))</f>
        <v/>
      </c>
      <c r="R3215" s="38">
        <f>IF($C3215="",0,IF(OR(ISNUMBER(SEARCH("resign",$N3215)),ISNUMBER(SEARCH("terminat",$N3215)),ISNUMBER(SEARCH("inactive",$N3215)),ISNUMBER(SEARCH("vacan",$N3215)),ISNUMBER(SEARCH("deceased",$N3215)),ISNUMBER(SEARCH("separated",$N3215))),0,1))</f>
        <v/>
      </c>
      <c r="S3215">
        <f>IF(OR($R3215=0,NOT(ISNUMBER($I3215))),"",IFERROR(DATEDIF($I3215,DATE(FY,1,1),"y"),""))</f>
        <v/>
      </c>
      <c r="T3215">
        <f>IF(OR($R3215=0,NOT(ISNUMBER($J3215))),"",IFERROR(DATEDIF($J3215,DATE(FY,1,1),"y"),0))</f>
        <v/>
      </c>
      <c r="U3215" s="38">
        <f>IF(OR($R3215=0,NOT(ISNUMBER($I3215))),0,IF(YEAR($I3215)+IF($Q3215=1,RetAgeO,RetAgeE)=FY,MONTH($I3215),IF(YEAR($I3215)+IF($Q3215=1,RetAgeO,RetAgeE)&lt;FY,1,0)))</f>
        <v/>
      </c>
      <c r="V3215" s="38">
        <f>IF(OR($R3215=0,NOT(ISNUMBER($K3215))),0,IF(YEAR($K3215)=FY,MONTH($K3215),IF(YEAR($K3215)&lt;FY,1,0)))</f>
        <v/>
      </c>
      <c r="W3215" s="38">
        <f>IF($R3215=0,0,MIN(12,IF(AND(ISNUMBER($O3215),$O3215&gt;=1,$O3215&lt;=12),INT($O3215),12),IF(AND(RetireExit="Yes",$U3215&gt;0),$U3215,12),IF(AND(ContractExit="Yes",$V3215&gt;0),$V3215,12)))</f>
        <v/>
      </c>
      <c r="X3215" s="37">
        <f>IF(ISNUMBER($P3215),$P3215,IncPct)</f>
        <v/>
      </c>
      <c r="Y3215" s="39">
        <f>IF($W3215=0,0,MAX(0,MIN($W3215,IncMonth-1))+MAX(0,$W3215-IncMonth+1)*(1+$X3215))</f>
        <v/>
      </c>
      <c r="Z3215" s="40">
        <f>IF($C3215="",0,IFERROR(INDEX(Departments!$B$5:$B$54,MATCH($C3215,Departments!$A$5:$A$54,0)),0))</f>
        <v/>
      </c>
      <c r="AA3215" s="41">
        <f>N($L3215)*$Y3215</f>
        <v/>
      </c>
      <c r="AB3215" s="41">
        <f>N($M3215)*$Y3215</f>
        <v/>
      </c>
      <c r="AC3215" s="41">
        <f>$AA3215*$Z3215</f>
        <v/>
      </c>
      <c r="AD3215" s="41">
        <f>$AA3215*BonusMonths/12</f>
        <v/>
      </c>
      <c r="AE3215" s="41">
        <f>($AA3215+SI_Gross*$AB3215)*IF($Q3215=1,SI_O,SI_E)</f>
        <v/>
      </c>
      <c r="AF3215" s="41">
        <f>IF($Q3215=1,0,$AA3215*EOSB)</f>
        <v/>
      </c>
      <c r="AG3215" s="41">
        <f>$AN3215*$W3215</f>
        <v/>
      </c>
      <c r="AH3215" s="41">
        <f>SUM($AA3215:$AG3215)</f>
        <v/>
      </c>
      <c r="AI3215" s="41">
        <f>12*($AM3215+$AN3215)</f>
        <v/>
      </c>
      <c r="AJ3215" s="41">
        <f>$AM3215*((IncMonth-1)+(13-IncMonth)*(1+$X3215))+12*$AN3215</f>
        <v/>
      </c>
      <c r="AK3215" s="41">
        <f>IF($R3215=1,N($L3215)+N($M3215),0)</f>
        <v/>
      </c>
      <c r="AL3215">
        <f>IF($C3215="","",IF(N($L3215)&lt;=0,"Basic salary missing",IF(ISNA(MATCH($C3215,Departments!$A$5:$A$54,0)),"Department not on Departments sheet",IF(AND($I3215&lt;&gt;"",NOT(ISNUMBER($I3215))),"Date of birth is text, not a date",IF(AND($K3215&lt;&gt;"",NOT(ISNUMBER($K3215))),"Contract end is text, not a date","")))))</f>
        <v/>
      </c>
      <c r="AM3215" s="41">
        <f>IF($R3215=0,0,N($L3215)*(1+$Z3215+BonusMonths/12+IF($Q3215=1,0,EOSB))+N($M3215)+(N($L3215)+SI_Gross*N($M3215))*IF($Q3215=1,SI_O,SI_E))</f>
        <v/>
      </c>
      <c r="AN3215" s="41">
        <f>IF($R3215=0,0,(IF($Q3215=1,MedO,MedE+Ticket)+Training)/12)</f>
        <v/>
      </c>
    </row>
    <row r="3216">
      <c r="I3216" s="35" t="n"/>
      <c r="J3216" s="35" t="n"/>
      <c r="K3216" s="35" t="n"/>
      <c r="L3216" s="36" t="n"/>
      <c r="M3216" s="36" t="n"/>
      <c r="P3216" s="37" t="n"/>
      <c r="Q3216" s="38">
        <f>IF($C3216="",0,IF(OR(LOWER(TRIM($G3216))="omani",LOWER(TRIM($G3216))="oman",LOWER(TRIM($G3216))="om",LOWER(TRIM($G3216))="local"),1,0))</f>
        <v/>
      </c>
      <c r="R3216" s="38">
        <f>IF($C3216="",0,IF(OR(ISNUMBER(SEARCH("resign",$N3216)),ISNUMBER(SEARCH("terminat",$N3216)),ISNUMBER(SEARCH("inactive",$N3216)),ISNUMBER(SEARCH("vacan",$N3216)),ISNUMBER(SEARCH("deceased",$N3216)),ISNUMBER(SEARCH("separated",$N3216))),0,1))</f>
        <v/>
      </c>
      <c r="S3216">
        <f>IF(OR($R3216=0,NOT(ISNUMBER($I3216))),"",IFERROR(DATEDIF($I3216,DATE(FY,1,1),"y"),""))</f>
        <v/>
      </c>
      <c r="T3216">
        <f>IF(OR($R3216=0,NOT(ISNUMBER($J3216))),"",IFERROR(DATEDIF($J3216,DATE(FY,1,1),"y"),0))</f>
        <v/>
      </c>
      <c r="U3216" s="38">
        <f>IF(OR($R3216=0,NOT(ISNUMBER($I3216))),0,IF(YEAR($I3216)+IF($Q3216=1,RetAgeO,RetAgeE)=FY,MONTH($I3216),IF(YEAR($I3216)+IF($Q3216=1,RetAgeO,RetAgeE)&lt;FY,1,0)))</f>
        <v/>
      </c>
      <c r="V3216" s="38">
        <f>IF(OR($R3216=0,NOT(ISNUMBER($K3216))),0,IF(YEAR($K3216)=FY,MONTH($K3216),IF(YEAR($K3216)&lt;FY,1,0)))</f>
        <v/>
      </c>
      <c r="W3216" s="38">
        <f>IF($R3216=0,0,MIN(12,IF(AND(ISNUMBER($O3216),$O3216&gt;=1,$O3216&lt;=12),INT($O3216),12),IF(AND(RetireExit="Yes",$U3216&gt;0),$U3216,12),IF(AND(ContractExit="Yes",$V3216&gt;0),$V3216,12)))</f>
        <v/>
      </c>
      <c r="X3216" s="37">
        <f>IF(ISNUMBER($P3216),$P3216,IncPct)</f>
        <v/>
      </c>
      <c r="Y3216" s="39">
        <f>IF($W3216=0,0,MAX(0,MIN($W3216,IncMonth-1))+MAX(0,$W3216-IncMonth+1)*(1+$X3216))</f>
        <v/>
      </c>
      <c r="Z3216" s="40">
        <f>IF($C3216="",0,IFERROR(INDEX(Departments!$B$5:$B$54,MATCH($C3216,Departments!$A$5:$A$54,0)),0))</f>
        <v/>
      </c>
      <c r="AA3216" s="41">
        <f>N($L3216)*$Y3216</f>
        <v/>
      </c>
      <c r="AB3216" s="41">
        <f>N($M3216)*$Y3216</f>
        <v/>
      </c>
      <c r="AC3216" s="41">
        <f>$AA3216*$Z3216</f>
        <v/>
      </c>
      <c r="AD3216" s="41">
        <f>$AA3216*BonusMonths/12</f>
        <v/>
      </c>
      <c r="AE3216" s="41">
        <f>($AA3216+SI_Gross*$AB3216)*IF($Q3216=1,SI_O,SI_E)</f>
        <v/>
      </c>
      <c r="AF3216" s="41">
        <f>IF($Q3216=1,0,$AA3216*EOSB)</f>
        <v/>
      </c>
      <c r="AG3216" s="41">
        <f>$AN3216*$W3216</f>
        <v/>
      </c>
      <c r="AH3216" s="41">
        <f>SUM($AA3216:$AG3216)</f>
        <v/>
      </c>
      <c r="AI3216" s="41">
        <f>12*($AM3216+$AN3216)</f>
        <v/>
      </c>
      <c r="AJ3216" s="41">
        <f>$AM3216*((IncMonth-1)+(13-IncMonth)*(1+$X3216))+12*$AN3216</f>
        <v/>
      </c>
      <c r="AK3216" s="41">
        <f>IF($R3216=1,N($L3216)+N($M3216),0)</f>
        <v/>
      </c>
      <c r="AL3216">
        <f>IF($C3216="","",IF(N($L3216)&lt;=0,"Basic salary missing",IF(ISNA(MATCH($C3216,Departments!$A$5:$A$54,0)),"Department not on Departments sheet",IF(AND($I3216&lt;&gt;"",NOT(ISNUMBER($I3216))),"Date of birth is text, not a date",IF(AND($K3216&lt;&gt;"",NOT(ISNUMBER($K3216))),"Contract end is text, not a date","")))))</f>
        <v/>
      </c>
      <c r="AM3216" s="41">
        <f>IF($R3216=0,0,N($L3216)*(1+$Z3216+BonusMonths/12+IF($Q3216=1,0,EOSB))+N($M3216)+(N($L3216)+SI_Gross*N($M3216))*IF($Q3216=1,SI_O,SI_E))</f>
        <v/>
      </c>
      <c r="AN3216" s="41">
        <f>IF($R3216=0,0,(IF($Q3216=1,MedO,MedE+Ticket)+Training)/12)</f>
        <v/>
      </c>
    </row>
    <row r="3217">
      <c r="I3217" s="35" t="n"/>
      <c r="J3217" s="35" t="n"/>
      <c r="K3217" s="35" t="n"/>
      <c r="L3217" s="36" t="n"/>
      <c r="M3217" s="36" t="n"/>
      <c r="P3217" s="37" t="n"/>
      <c r="Q3217" s="38">
        <f>IF($C3217="",0,IF(OR(LOWER(TRIM($G3217))="omani",LOWER(TRIM($G3217))="oman",LOWER(TRIM($G3217))="om",LOWER(TRIM($G3217))="local"),1,0))</f>
        <v/>
      </c>
      <c r="R3217" s="38">
        <f>IF($C3217="",0,IF(OR(ISNUMBER(SEARCH("resign",$N3217)),ISNUMBER(SEARCH("terminat",$N3217)),ISNUMBER(SEARCH("inactive",$N3217)),ISNUMBER(SEARCH("vacan",$N3217)),ISNUMBER(SEARCH("deceased",$N3217)),ISNUMBER(SEARCH("separated",$N3217))),0,1))</f>
        <v/>
      </c>
      <c r="S3217">
        <f>IF(OR($R3217=0,NOT(ISNUMBER($I3217))),"",IFERROR(DATEDIF($I3217,DATE(FY,1,1),"y"),""))</f>
        <v/>
      </c>
      <c r="T3217">
        <f>IF(OR($R3217=0,NOT(ISNUMBER($J3217))),"",IFERROR(DATEDIF($J3217,DATE(FY,1,1),"y"),0))</f>
        <v/>
      </c>
      <c r="U3217" s="38">
        <f>IF(OR($R3217=0,NOT(ISNUMBER($I3217))),0,IF(YEAR($I3217)+IF($Q3217=1,RetAgeO,RetAgeE)=FY,MONTH($I3217),IF(YEAR($I3217)+IF($Q3217=1,RetAgeO,RetAgeE)&lt;FY,1,0)))</f>
        <v/>
      </c>
      <c r="V3217" s="38">
        <f>IF(OR($R3217=0,NOT(ISNUMBER($K3217))),0,IF(YEAR($K3217)=FY,MONTH($K3217),IF(YEAR($K3217)&lt;FY,1,0)))</f>
        <v/>
      </c>
      <c r="W3217" s="38">
        <f>IF($R3217=0,0,MIN(12,IF(AND(ISNUMBER($O3217),$O3217&gt;=1,$O3217&lt;=12),INT($O3217),12),IF(AND(RetireExit="Yes",$U3217&gt;0),$U3217,12),IF(AND(ContractExit="Yes",$V3217&gt;0),$V3217,12)))</f>
        <v/>
      </c>
      <c r="X3217" s="37">
        <f>IF(ISNUMBER($P3217),$P3217,IncPct)</f>
        <v/>
      </c>
      <c r="Y3217" s="39">
        <f>IF($W3217=0,0,MAX(0,MIN($W3217,IncMonth-1))+MAX(0,$W3217-IncMonth+1)*(1+$X3217))</f>
        <v/>
      </c>
      <c r="Z3217" s="40">
        <f>IF($C3217="",0,IFERROR(INDEX(Departments!$B$5:$B$54,MATCH($C3217,Departments!$A$5:$A$54,0)),0))</f>
        <v/>
      </c>
      <c r="AA3217" s="41">
        <f>N($L3217)*$Y3217</f>
        <v/>
      </c>
      <c r="AB3217" s="41">
        <f>N($M3217)*$Y3217</f>
        <v/>
      </c>
      <c r="AC3217" s="41">
        <f>$AA3217*$Z3217</f>
        <v/>
      </c>
      <c r="AD3217" s="41">
        <f>$AA3217*BonusMonths/12</f>
        <v/>
      </c>
      <c r="AE3217" s="41">
        <f>($AA3217+SI_Gross*$AB3217)*IF($Q3217=1,SI_O,SI_E)</f>
        <v/>
      </c>
      <c r="AF3217" s="41">
        <f>IF($Q3217=1,0,$AA3217*EOSB)</f>
        <v/>
      </c>
      <c r="AG3217" s="41">
        <f>$AN3217*$W3217</f>
        <v/>
      </c>
      <c r="AH3217" s="41">
        <f>SUM($AA3217:$AG3217)</f>
        <v/>
      </c>
      <c r="AI3217" s="41">
        <f>12*($AM3217+$AN3217)</f>
        <v/>
      </c>
      <c r="AJ3217" s="41">
        <f>$AM3217*((IncMonth-1)+(13-IncMonth)*(1+$X3217))+12*$AN3217</f>
        <v/>
      </c>
      <c r="AK3217" s="41">
        <f>IF($R3217=1,N($L3217)+N($M3217),0)</f>
        <v/>
      </c>
      <c r="AL3217">
        <f>IF($C3217="","",IF(N($L3217)&lt;=0,"Basic salary missing",IF(ISNA(MATCH($C3217,Departments!$A$5:$A$54,0)),"Department not on Departments sheet",IF(AND($I3217&lt;&gt;"",NOT(ISNUMBER($I3217))),"Date of birth is text, not a date",IF(AND($K3217&lt;&gt;"",NOT(ISNUMBER($K3217))),"Contract end is text, not a date","")))))</f>
        <v/>
      </c>
      <c r="AM3217" s="41">
        <f>IF($R3217=0,0,N($L3217)*(1+$Z3217+BonusMonths/12+IF($Q3217=1,0,EOSB))+N($M3217)+(N($L3217)+SI_Gross*N($M3217))*IF($Q3217=1,SI_O,SI_E))</f>
        <v/>
      </c>
      <c r="AN3217" s="41">
        <f>IF($R3217=0,0,(IF($Q3217=1,MedO,MedE+Ticket)+Training)/12)</f>
        <v/>
      </c>
    </row>
    <row r="3218">
      <c r="I3218" s="35" t="n"/>
      <c r="J3218" s="35" t="n"/>
      <c r="K3218" s="35" t="n"/>
      <c r="L3218" s="36" t="n"/>
      <c r="M3218" s="36" t="n"/>
      <c r="P3218" s="37" t="n"/>
      <c r="Q3218" s="38">
        <f>IF($C3218="",0,IF(OR(LOWER(TRIM($G3218))="omani",LOWER(TRIM($G3218))="oman",LOWER(TRIM($G3218))="om",LOWER(TRIM($G3218))="local"),1,0))</f>
        <v/>
      </c>
      <c r="R3218" s="38">
        <f>IF($C3218="",0,IF(OR(ISNUMBER(SEARCH("resign",$N3218)),ISNUMBER(SEARCH("terminat",$N3218)),ISNUMBER(SEARCH("inactive",$N3218)),ISNUMBER(SEARCH("vacan",$N3218)),ISNUMBER(SEARCH("deceased",$N3218)),ISNUMBER(SEARCH("separated",$N3218))),0,1))</f>
        <v/>
      </c>
      <c r="S3218">
        <f>IF(OR($R3218=0,NOT(ISNUMBER($I3218))),"",IFERROR(DATEDIF($I3218,DATE(FY,1,1),"y"),""))</f>
        <v/>
      </c>
      <c r="T3218">
        <f>IF(OR($R3218=0,NOT(ISNUMBER($J3218))),"",IFERROR(DATEDIF($J3218,DATE(FY,1,1),"y"),0))</f>
        <v/>
      </c>
      <c r="U3218" s="38">
        <f>IF(OR($R3218=0,NOT(ISNUMBER($I3218))),0,IF(YEAR($I3218)+IF($Q3218=1,RetAgeO,RetAgeE)=FY,MONTH($I3218),IF(YEAR($I3218)+IF($Q3218=1,RetAgeO,RetAgeE)&lt;FY,1,0)))</f>
        <v/>
      </c>
      <c r="V3218" s="38">
        <f>IF(OR($R3218=0,NOT(ISNUMBER($K3218))),0,IF(YEAR($K3218)=FY,MONTH($K3218),IF(YEAR($K3218)&lt;FY,1,0)))</f>
        <v/>
      </c>
      <c r="W3218" s="38">
        <f>IF($R3218=0,0,MIN(12,IF(AND(ISNUMBER($O3218),$O3218&gt;=1,$O3218&lt;=12),INT($O3218),12),IF(AND(RetireExit="Yes",$U3218&gt;0),$U3218,12),IF(AND(ContractExit="Yes",$V3218&gt;0),$V3218,12)))</f>
        <v/>
      </c>
      <c r="X3218" s="37">
        <f>IF(ISNUMBER($P3218),$P3218,IncPct)</f>
        <v/>
      </c>
      <c r="Y3218" s="39">
        <f>IF($W3218=0,0,MAX(0,MIN($W3218,IncMonth-1))+MAX(0,$W3218-IncMonth+1)*(1+$X3218))</f>
        <v/>
      </c>
      <c r="Z3218" s="40">
        <f>IF($C3218="",0,IFERROR(INDEX(Departments!$B$5:$B$54,MATCH($C3218,Departments!$A$5:$A$54,0)),0))</f>
        <v/>
      </c>
      <c r="AA3218" s="41">
        <f>N($L3218)*$Y3218</f>
        <v/>
      </c>
      <c r="AB3218" s="41">
        <f>N($M3218)*$Y3218</f>
        <v/>
      </c>
      <c r="AC3218" s="41">
        <f>$AA3218*$Z3218</f>
        <v/>
      </c>
      <c r="AD3218" s="41">
        <f>$AA3218*BonusMonths/12</f>
        <v/>
      </c>
      <c r="AE3218" s="41">
        <f>($AA3218+SI_Gross*$AB3218)*IF($Q3218=1,SI_O,SI_E)</f>
        <v/>
      </c>
      <c r="AF3218" s="41">
        <f>IF($Q3218=1,0,$AA3218*EOSB)</f>
        <v/>
      </c>
      <c r="AG3218" s="41">
        <f>$AN3218*$W3218</f>
        <v/>
      </c>
      <c r="AH3218" s="41">
        <f>SUM($AA3218:$AG3218)</f>
        <v/>
      </c>
      <c r="AI3218" s="41">
        <f>12*($AM3218+$AN3218)</f>
        <v/>
      </c>
      <c r="AJ3218" s="41">
        <f>$AM3218*((IncMonth-1)+(13-IncMonth)*(1+$X3218))+12*$AN3218</f>
        <v/>
      </c>
      <c r="AK3218" s="41">
        <f>IF($R3218=1,N($L3218)+N($M3218),0)</f>
        <v/>
      </c>
      <c r="AL3218">
        <f>IF($C3218="","",IF(N($L3218)&lt;=0,"Basic salary missing",IF(ISNA(MATCH($C3218,Departments!$A$5:$A$54,0)),"Department not on Departments sheet",IF(AND($I3218&lt;&gt;"",NOT(ISNUMBER($I3218))),"Date of birth is text, not a date",IF(AND($K3218&lt;&gt;"",NOT(ISNUMBER($K3218))),"Contract end is text, not a date","")))))</f>
        <v/>
      </c>
      <c r="AM3218" s="41">
        <f>IF($R3218=0,0,N($L3218)*(1+$Z3218+BonusMonths/12+IF($Q3218=1,0,EOSB))+N($M3218)+(N($L3218)+SI_Gross*N($M3218))*IF($Q3218=1,SI_O,SI_E))</f>
        <v/>
      </c>
      <c r="AN3218" s="41">
        <f>IF($R3218=0,0,(IF($Q3218=1,MedO,MedE+Ticket)+Training)/12)</f>
        <v/>
      </c>
    </row>
    <row r="3219">
      <c r="I3219" s="35" t="n"/>
      <c r="J3219" s="35" t="n"/>
      <c r="K3219" s="35" t="n"/>
      <c r="L3219" s="36" t="n"/>
      <c r="M3219" s="36" t="n"/>
      <c r="P3219" s="37" t="n"/>
      <c r="Q3219" s="38">
        <f>IF($C3219="",0,IF(OR(LOWER(TRIM($G3219))="omani",LOWER(TRIM($G3219))="oman",LOWER(TRIM($G3219))="om",LOWER(TRIM($G3219))="local"),1,0))</f>
        <v/>
      </c>
      <c r="R3219" s="38">
        <f>IF($C3219="",0,IF(OR(ISNUMBER(SEARCH("resign",$N3219)),ISNUMBER(SEARCH("terminat",$N3219)),ISNUMBER(SEARCH("inactive",$N3219)),ISNUMBER(SEARCH("vacan",$N3219)),ISNUMBER(SEARCH("deceased",$N3219)),ISNUMBER(SEARCH("separated",$N3219))),0,1))</f>
        <v/>
      </c>
      <c r="S3219">
        <f>IF(OR($R3219=0,NOT(ISNUMBER($I3219))),"",IFERROR(DATEDIF($I3219,DATE(FY,1,1),"y"),""))</f>
        <v/>
      </c>
      <c r="T3219">
        <f>IF(OR($R3219=0,NOT(ISNUMBER($J3219))),"",IFERROR(DATEDIF($J3219,DATE(FY,1,1),"y"),0))</f>
        <v/>
      </c>
      <c r="U3219" s="38">
        <f>IF(OR($R3219=0,NOT(ISNUMBER($I3219))),0,IF(YEAR($I3219)+IF($Q3219=1,RetAgeO,RetAgeE)=FY,MONTH($I3219),IF(YEAR($I3219)+IF($Q3219=1,RetAgeO,RetAgeE)&lt;FY,1,0)))</f>
        <v/>
      </c>
      <c r="V3219" s="38">
        <f>IF(OR($R3219=0,NOT(ISNUMBER($K3219))),0,IF(YEAR($K3219)=FY,MONTH($K3219),IF(YEAR($K3219)&lt;FY,1,0)))</f>
        <v/>
      </c>
      <c r="W3219" s="38">
        <f>IF($R3219=0,0,MIN(12,IF(AND(ISNUMBER($O3219),$O3219&gt;=1,$O3219&lt;=12),INT($O3219),12),IF(AND(RetireExit="Yes",$U3219&gt;0),$U3219,12),IF(AND(ContractExit="Yes",$V3219&gt;0),$V3219,12)))</f>
        <v/>
      </c>
      <c r="X3219" s="37">
        <f>IF(ISNUMBER($P3219),$P3219,IncPct)</f>
        <v/>
      </c>
      <c r="Y3219" s="39">
        <f>IF($W3219=0,0,MAX(0,MIN($W3219,IncMonth-1))+MAX(0,$W3219-IncMonth+1)*(1+$X3219))</f>
        <v/>
      </c>
      <c r="Z3219" s="40">
        <f>IF($C3219="",0,IFERROR(INDEX(Departments!$B$5:$B$54,MATCH($C3219,Departments!$A$5:$A$54,0)),0))</f>
        <v/>
      </c>
      <c r="AA3219" s="41">
        <f>N($L3219)*$Y3219</f>
        <v/>
      </c>
      <c r="AB3219" s="41">
        <f>N($M3219)*$Y3219</f>
        <v/>
      </c>
      <c r="AC3219" s="41">
        <f>$AA3219*$Z3219</f>
        <v/>
      </c>
      <c r="AD3219" s="41">
        <f>$AA3219*BonusMonths/12</f>
        <v/>
      </c>
      <c r="AE3219" s="41">
        <f>($AA3219+SI_Gross*$AB3219)*IF($Q3219=1,SI_O,SI_E)</f>
        <v/>
      </c>
      <c r="AF3219" s="41">
        <f>IF($Q3219=1,0,$AA3219*EOSB)</f>
        <v/>
      </c>
      <c r="AG3219" s="41">
        <f>$AN3219*$W3219</f>
        <v/>
      </c>
      <c r="AH3219" s="41">
        <f>SUM($AA3219:$AG3219)</f>
        <v/>
      </c>
      <c r="AI3219" s="41">
        <f>12*($AM3219+$AN3219)</f>
        <v/>
      </c>
      <c r="AJ3219" s="41">
        <f>$AM3219*((IncMonth-1)+(13-IncMonth)*(1+$X3219))+12*$AN3219</f>
        <v/>
      </c>
      <c r="AK3219" s="41">
        <f>IF($R3219=1,N($L3219)+N($M3219),0)</f>
        <v/>
      </c>
      <c r="AL3219">
        <f>IF($C3219="","",IF(N($L3219)&lt;=0,"Basic salary missing",IF(ISNA(MATCH($C3219,Departments!$A$5:$A$54,0)),"Department not on Departments sheet",IF(AND($I3219&lt;&gt;"",NOT(ISNUMBER($I3219))),"Date of birth is text, not a date",IF(AND($K3219&lt;&gt;"",NOT(ISNUMBER($K3219))),"Contract end is text, not a date","")))))</f>
        <v/>
      </c>
      <c r="AM3219" s="41">
        <f>IF($R3219=0,0,N($L3219)*(1+$Z3219+BonusMonths/12+IF($Q3219=1,0,EOSB))+N($M3219)+(N($L3219)+SI_Gross*N($M3219))*IF($Q3219=1,SI_O,SI_E))</f>
        <v/>
      </c>
      <c r="AN3219" s="41">
        <f>IF($R3219=0,0,(IF($Q3219=1,MedO,MedE+Ticket)+Training)/12)</f>
        <v/>
      </c>
    </row>
    <row r="3220">
      <c r="I3220" s="35" t="n"/>
      <c r="J3220" s="35" t="n"/>
      <c r="K3220" s="35" t="n"/>
      <c r="L3220" s="36" t="n"/>
      <c r="M3220" s="36" t="n"/>
      <c r="P3220" s="37" t="n"/>
      <c r="Q3220" s="38">
        <f>IF($C3220="",0,IF(OR(LOWER(TRIM($G3220))="omani",LOWER(TRIM($G3220))="oman",LOWER(TRIM($G3220))="om",LOWER(TRIM($G3220))="local"),1,0))</f>
        <v/>
      </c>
      <c r="R3220" s="38">
        <f>IF($C3220="",0,IF(OR(ISNUMBER(SEARCH("resign",$N3220)),ISNUMBER(SEARCH("terminat",$N3220)),ISNUMBER(SEARCH("inactive",$N3220)),ISNUMBER(SEARCH("vacan",$N3220)),ISNUMBER(SEARCH("deceased",$N3220)),ISNUMBER(SEARCH("separated",$N3220))),0,1))</f>
        <v/>
      </c>
      <c r="S3220">
        <f>IF(OR($R3220=0,NOT(ISNUMBER($I3220))),"",IFERROR(DATEDIF($I3220,DATE(FY,1,1),"y"),""))</f>
        <v/>
      </c>
      <c r="T3220">
        <f>IF(OR($R3220=0,NOT(ISNUMBER($J3220))),"",IFERROR(DATEDIF($J3220,DATE(FY,1,1),"y"),0))</f>
        <v/>
      </c>
      <c r="U3220" s="38">
        <f>IF(OR($R3220=0,NOT(ISNUMBER($I3220))),0,IF(YEAR($I3220)+IF($Q3220=1,RetAgeO,RetAgeE)=FY,MONTH($I3220),IF(YEAR($I3220)+IF($Q3220=1,RetAgeO,RetAgeE)&lt;FY,1,0)))</f>
        <v/>
      </c>
      <c r="V3220" s="38">
        <f>IF(OR($R3220=0,NOT(ISNUMBER($K3220))),0,IF(YEAR($K3220)=FY,MONTH($K3220),IF(YEAR($K3220)&lt;FY,1,0)))</f>
        <v/>
      </c>
      <c r="W3220" s="38">
        <f>IF($R3220=0,0,MIN(12,IF(AND(ISNUMBER($O3220),$O3220&gt;=1,$O3220&lt;=12),INT($O3220),12),IF(AND(RetireExit="Yes",$U3220&gt;0),$U3220,12),IF(AND(ContractExit="Yes",$V3220&gt;0),$V3220,12)))</f>
        <v/>
      </c>
      <c r="X3220" s="37">
        <f>IF(ISNUMBER($P3220),$P3220,IncPct)</f>
        <v/>
      </c>
      <c r="Y3220" s="39">
        <f>IF($W3220=0,0,MAX(0,MIN($W3220,IncMonth-1))+MAX(0,$W3220-IncMonth+1)*(1+$X3220))</f>
        <v/>
      </c>
      <c r="Z3220" s="40">
        <f>IF($C3220="",0,IFERROR(INDEX(Departments!$B$5:$B$54,MATCH($C3220,Departments!$A$5:$A$54,0)),0))</f>
        <v/>
      </c>
      <c r="AA3220" s="41">
        <f>N($L3220)*$Y3220</f>
        <v/>
      </c>
      <c r="AB3220" s="41">
        <f>N($M3220)*$Y3220</f>
        <v/>
      </c>
      <c r="AC3220" s="41">
        <f>$AA3220*$Z3220</f>
        <v/>
      </c>
      <c r="AD3220" s="41">
        <f>$AA3220*BonusMonths/12</f>
        <v/>
      </c>
      <c r="AE3220" s="41">
        <f>($AA3220+SI_Gross*$AB3220)*IF($Q3220=1,SI_O,SI_E)</f>
        <v/>
      </c>
      <c r="AF3220" s="41">
        <f>IF($Q3220=1,0,$AA3220*EOSB)</f>
        <v/>
      </c>
      <c r="AG3220" s="41">
        <f>$AN3220*$W3220</f>
        <v/>
      </c>
      <c r="AH3220" s="41">
        <f>SUM($AA3220:$AG3220)</f>
        <v/>
      </c>
      <c r="AI3220" s="41">
        <f>12*($AM3220+$AN3220)</f>
        <v/>
      </c>
      <c r="AJ3220" s="41">
        <f>$AM3220*((IncMonth-1)+(13-IncMonth)*(1+$X3220))+12*$AN3220</f>
        <v/>
      </c>
      <c r="AK3220" s="41">
        <f>IF($R3220=1,N($L3220)+N($M3220),0)</f>
        <v/>
      </c>
      <c r="AL3220">
        <f>IF($C3220="","",IF(N($L3220)&lt;=0,"Basic salary missing",IF(ISNA(MATCH($C3220,Departments!$A$5:$A$54,0)),"Department not on Departments sheet",IF(AND($I3220&lt;&gt;"",NOT(ISNUMBER($I3220))),"Date of birth is text, not a date",IF(AND($K3220&lt;&gt;"",NOT(ISNUMBER($K3220))),"Contract end is text, not a date","")))))</f>
        <v/>
      </c>
      <c r="AM3220" s="41">
        <f>IF($R3220=0,0,N($L3220)*(1+$Z3220+BonusMonths/12+IF($Q3220=1,0,EOSB))+N($M3220)+(N($L3220)+SI_Gross*N($M3220))*IF($Q3220=1,SI_O,SI_E))</f>
        <v/>
      </c>
      <c r="AN3220" s="41">
        <f>IF($R3220=0,0,(IF($Q3220=1,MedO,MedE+Ticket)+Training)/12)</f>
        <v/>
      </c>
    </row>
    <row r="3221">
      <c r="I3221" s="35" t="n"/>
      <c r="J3221" s="35" t="n"/>
      <c r="K3221" s="35" t="n"/>
      <c r="L3221" s="36" t="n"/>
      <c r="M3221" s="36" t="n"/>
      <c r="P3221" s="37" t="n"/>
      <c r="Q3221" s="38">
        <f>IF($C3221="",0,IF(OR(LOWER(TRIM($G3221))="omani",LOWER(TRIM($G3221))="oman",LOWER(TRIM($G3221))="om",LOWER(TRIM($G3221))="local"),1,0))</f>
        <v/>
      </c>
      <c r="R3221" s="38">
        <f>IF($C3221="",0,IF(OR(ISNUMBER(SEARCH("resign",$N3221)),ISNUMBER(SEARCH("terminat",$N3221)),ISNUMBER(SEARCH("inactive",$N3221)),ISNUMBER(SEARCH("vacan",$N3221)),ISNUMBER(SEARCH("deceased",$N3221)),ISNUMBER(SEARCH("separated",$N3221))),0,1))</f>
        <v/>
      </c>
      <c r="S3221">
        <f>IF(OR($R3221=0,NOT(ISNUMBER($I3221))),"",IFERROR(DATEDIF($I3221,DATE(FY,1,1),"y"),""))</f>
        <v/>
      </c>
      <c r="T3221">
        <f>IF(OR($R3221=0,NOT(ISNUMBER($J3221))),"",IFERROR(DATEDIF($J3221,DATE(FY,1,1),"y"),0))</f>
        <v/>
      </c>
      <c r="U3221" s="38">
        <f>IF(OR($R3221=0,NOT(ISNUMBER($I3221))),0,IF(YEAR($I3221)+IF($Q3221=1,RetAgeO,RetAgeE)=FY,MONTH($I3221),IF(YEAR($I3221)+IF($Q3221=1,RetAgeO,RetAgeE)&lt;FY,1,0)))</f>
        <v/>
      </c>
      <c r="V3221" s="38">
        <f>IF(OR($R3221=0,NOT(ISNUMBER($K3221))),0,IF(YEAR($K3221)=FY,MONTH($K3221),IF(YEAR($K3221)&lt;FY,1,0)))</f>
        <v/>
      </c>
      <c r="W3221" s="38">
        <f>IF($R3221=0,0,MIN(12,IF(AND(ISNUMBER($O3221),$O3221&gt;=1,$O3221&lt;=12),INT($O3221),12),IF(AND(RetireExit="Yes",$U3221&gt;0),$U3221,12),IF(AND(ContractExit="Yes",$V3221&gt;0),$V3221,12)))</f>
        <v/>
      </c>
      <c r="X3221" s="37">
        <f>IF(ISNUMBER($P3221),$P3221,IncPct)</f>
        <v/>
      </c>
      <c r="Y3221" s="39">
        <f>IF($W3221=0,0,MAX(0,MIN($W3221,IncMonth-1))+MAX(0,$W3221-IncMonth+1)*(1+$X3221))</f>
        <v/>
      </c>
      <c r="Z3221" s="40">
        <f>IF($C3221="",0,IFERROR(INDEX(Departments!$B$5:$B$54,MATCH($C3221,Departments!$A$5:$A$54,0)),0))</f>
        <v/>
      </c>
      <c r="AA3221" s="41">
        <f>N($L3221)*$Y3221</f>
        <v/>
      </c>
      <c r="AB3221" s="41">
        <f>N($M3221)*$Y3221</f>
        <v/>
      </c>
      <c r="AC3221" s="41">
        <f>$AA3221*$Z3221</f>
        <v/>
      </c>
      <c r="AD3221" s="41">
        <f>$AA3221*BonusMonths/12</f>
        <v/>
      </c>
      <c r="AE3221" s="41">
        <f>($AA3221+SI_Gross*$AB3221)*IF($Q3221=1,SI_O,SI_E)</f>
        <v/>
      </c>
      <c r="AF3221" s="41">
        <f>IF($Q3221=1,0,$AA3221*EOSB)</f>
        <v/>
      </c>
      <c r="AG3221" s="41">
        <f>$AN3221*$W3221</f>
        <v/>
      </c>
      <c r="AH3221" s="41">
        <f>SUM($AA3221:$AG3221)</f>
        <v/>
      </c>
      <c r="AI3221" s="41">
        <f>12*($AM3221+$AN3221)</f>
        <v/>
      </c>
      <c r="AJ3221" s="41">
        <f>$AM3221*((IncMonth-1)+(13-IncMonth)*(1+$X3221))+12*$AN3221</f>
        <v/>
      </c>
      <c r="AK3221" s="41">
        <f>IF($R3221=1,N($L3221)+N($M3221),0)</f>
        <v/>
      </c>
      <c r="AL3221">
        <f>IF($C3221="","",IF(N($L3221)&lt;=0,"Basic salary missing",IF(ISNA(MATCH($C3221,Departments!$A$5:$A$54,0)),"Department not on Departments sheet",IF(AND($I3221&lt;&gt;"",NOT(ISNUMBER($I3221))),"Date of birth is text, not a date",IF(AND($K3221&lt;&gt;"",NOT(ISNUMBER($K3221))),"Contract end is text, not a date","")))))</f>
        <v/>
      </c>
      <c r="AM3221" s="41">
        <f>IF($R3221=0,0,N($L3221)*(1+$Z3221+BonusMonths/12+IF($Q3221=1,0,EOSB))+N($M3221)+(N($L3221)+SI_Gross*N($M3221))*IF($Q3221=1,SI_O,SI_E))</f>
        <v/>
      </c>
      <c r="AN3221" s="41">
        <f>IF($R3221=0,0,(IF($Q3221=1,MedO,MedE+Ticket)+Training)/12)</f>
        <v/>
      </c>
    </row>
    <row r="3222">
      <c r="I3222" s="35" t="n"/>
      <c r="J3222" s="35" t="n"/>
      <c r="K3222" s="35" t="n"/>
      <c r="L3222" s="36" t="n"/>
      <c r="M3222" s="36" t="n"/>
      <c r="P3222" s="37" t="n"/>
      <c r="Q3222" s="38">
        <f>IF($C3222="",0,IF(OR(LOWER(TRIM($G3222))="omani",LOWER(TRIM($G3222))="oman",LOWER(TRIM($G3222))="om",LOWER(TRIM($G3222))="local"),1,0))</f>
        <v/>
      </c>
      <c r="R3222" s="38">
        <f>IF($C3222="",0,IF(OR(ISNUMBER(SEARCH("resign",$N3222)),ISNUMBER(SEARCH("terminat",$N3222)),ISNUMBER(SEARCH("inactive",$N3222)),ISNUMBER(SEARCH("vacan",$N3222)),ISNUMBER(SEARCH("deceased",$N3222)),ISNUMBER(SEARCH("separated",$N3222))),0,1))</f>
        <v/>
      </c>
      <c r="S3222">
        <f>IF(OR($R3222=0,NOT(ISNUMBER($I3222))),"",IFERROR(DATEDIF($I3222,DATE(FY,1,1),"y"),""))</f>
        <v/>
      </c>
      <c r="T3222">
        <f>IF(OR($R3222=0,NOT(ISNUMBER($J3222))),"",IFERROR(DATEDIF($J3222,DATE(FY,1,1),"y"),0))</f>
        <v/>
      </c>
      <c r="U3222" s="38">
        <f>IF(OR($R3222=0,NOT(ISNUMBER($I3222))),0,IF(YEAR($I3222)+IF($Q3222=1,RetAgeO,RetAgeE)=FY,MONTH($I3222),IF(YEAR($I3222)+IF($Q3222=1,RetAgeO,RetAgeE)&lt;FY,1,0)))</f>
        <v/>
      </c>
      <c r="V3222" s="38">
        <f>IF(OR($R3222=0,NOT(ISNUMBER($K3222))),0,IF(YEAR($K3222)=FY,MONTH($K3222),IF(YEAR($K3222)&lt;FY,1,0)))</f>
        <v/>
      </c>
      <c r="W3222" s="38">
        <f>IF($R3222=0,0,MIN(12,IF(AND(ISNUMBER($O3222),$O3222&gt;=1,$O3222&lt;=12),INT($O3222),12),IF(AND(RetireExit="Yes",$U3222&gt;0),$U3222,12),IF(AND(ContractExit="Yes",$V3222&gt;0),$V3222,12)))</f>
        <v/>
      </c>
      <c r="X3222" s="37">
        <f>IF(ISNUMBER($P3222),$P3222,IncPct)</f>
        <v/>
      </c>
      <c r="Y3222" s="39">
        <f>IF($W3222=0,0,MAX(0,MIN($W3222,IncMonth-1))+MAX(0,$W3222-IncMonth+1)*(1+$X3222))</f>
        <v/>
      </c>
      <c r="Z3222" s="40">
        <f>IF($C3222="",0,IFERROR(INDEX(Departments!$B$5:$B$54,MATCH($C3222,Departments!$A$5:$A$54,0)),0))</f>
        <v/>
      </c>
      <c r="AA3222" s="41">
        <f>N($L3222)*$Y3222</f>
        <v/>
      </c>
      <c r="AB3222" s="41">
        <f>N($M3222)*$Y3222</f>
        <v/>
      </c>
      <c r="AC3222" s="41">
        <f>$AA3222*$Z3222</f>
        <v/>
      </c>
      <c r="AD3222" s="41">
        <f>$AA3222*BonusMonths/12</f>
        <v/>
      </c>
      <c r="AE3222" s="41">
        <f>($AA3222+SI_Gross*$AB3222)*IF($Q3222=1,SI_O,SI_E)</f>
        <v/>
      </c>
      <c r="AF3222" s="41">
        <f>IF($Q3222=1,0,$AA3222*EOSB)</f>
        <v/>
      </c>
      <c r="AG3222" s="41">
        <f>$AN3222*$W3222</f>
        <v/>
      </c>
      <c r="AH3222" s="41">
        <f>SUM($AA3222:$AG3222)</f>
        <v/>
      </c>
      <c r="AI3222" s="41">
        <f>12*($AM3222+$AN3222)</f>
        <v/>
      </c>
      <c r="AJ3222" s="41">
        <f>$AM3222*((IncMonth-1)+(13-IncMonth)*(1+$X3222))+12*$AN3222</f>
        <v/>
      </c>
      <c r="AK3222" s="41">
        <f>IF($R3222=1,N($L3222)+N($M3222),0)</f>
        <v/>
      </c>
      <c r="AL3222">
        <f>IF($C3222="","",IF(N($L3222)&lt;=0,"Basic salary missing",IF(ISNA(MATCH($C3222,Departments!$A$5:$A$54,0)),"Department not on Departments sheet",IF(AND($I3222&lt;&gt;"",NOT(ISNUMBER($I3222))),"Date of birth is text, not a date",IF(AND($K3222&lt;&gt;"",NOT(ISNUMBER($K3222))),"Contract end is text, not a date","")))))</f>
        <v/>
      </c>
      <c r="AM3222" s="41">
        <f>IF($R3222=0,0,N($L3222)*(1+$Z3222+BonusMonths/12+IF($Q3222=1,0,EOSB))+N($M3222)+(N($L3222)+SI_Gross*N($M3222))*IF($Q3222=1,SI_O,SI_E))</f>
        <v/>
      </c>
      <c r="AN3222" s="41">
        <f>IF($R3222=0,0,(IF($Q3222=1,MedO,MedE+Ticket)+Training)/12)</f>
        <v/>
      </c>
    </row>
    <row r="3223">
      <c r="I3223" s="35" t="n"/>
      <c r="J3223" s="35" t="n"/>
      <c r="K3223" s="35" t="n"/>
      <c r="L3223" s="36" t="n"/>
      <c r="M3223" s="36" t="n"/>
      <c r="P3223" s="37" t="n"/>
      <c r="Q3223" s="38">
        <f>IF($C3223="",0,IF(OR(LOWER(TRIM($G3223))="omani",LOWER(TRIM($G3223))="oman",LOWER(TRIM($G3223))="om",LOWER(TRIM($G3223))="local"),1,0))</f>
        <v/>
      </c>
      <c r="R3223" s="38">
        <f>IF($C3223="",0,IF(OR(ISNUMBER(SEARCH("resign",$N3223)),ISNUMBER(SEARCH("terminat",$N3223)),ISNUMBER(SEARCH("inactive",$N3223)),ISNUMBER(SEARCH("vacan",$N3223)),ISNUMBER(SEARCH("deceased",$N3223)),ISNUMBER(SEARCH("separated",$N3223))),0,1))</f>
        <v/>
      </c>
      <c r="S3223">
        <f>IF(OR($R3223=0,NOT(ISNUMBER($I3223))),"",IFERROR(DATEDIF($I3223,DATE(FY,1,1),"y"),""))</f>
        <v/>
      </c>
      <c r="T3223">
        <f>IF(OR($R3223=0,NOT(ISNUMBER($J3223))),"",IFERROR(DATEDIF($J3223,DATE(FY,1,1),"y"),0))</f>
        <v/>
      </c>
      <c r="U3223" s="38">
        <f>IF(OR($R3223=0,NOT(ISNUMBER($I3223))),0,IF(YEAR($I3223)+IF($Q3223=1,RetAgeO,RetAgeE)=FY,MONTH($I3223),IF(YEAR($I3223)+IF($Q3223=1,RetAgeO,RetAgeE)&lt;FY,1,0)))</f>
        <v/>
      </c>
      <c r="V3223" s="38">
        <f>IF(OR($R3223=0,NOT(ISNUMBER($K3223))),0,IF(YEAR($K3223)=FY,MONTH($K3223),IF(YEAR($K3223)&lt;FY,1,0)))</f>
        <v/>
      </c>
      <c r="W3223" s="38">
        <f>IF($R3223=0,0,MIN(12,IF(AND(ISNUMBER($O3223),$O3223&gt;=1,$O3223&lt;=12),INT($O3223),12),IF(AND(RetireExit="Yes",$U3223&gt;0),$U3223,12),IF(AND(ContractExit="Yes",$V3223&gt;0),$V3223,12)))</f>
        <v/>
      </c>
      <c r="X3223" s="37">
        <f>IF(ISNUMBER($P3223),$P3223,IncPct)</f>
        <v/>
      </c>
      <c r="Y3223" s="39">
        <f>IF($W3223=0,0,MAX(0,MIN($W3223,IncMonth-1))+MAX(0,$W3223-IncMonth+1)*(1+$X3223))</f>
        <v/>
      </c>
      <c r="Z3223" s="40">
        <f>IF($C3223="",0,IFERROR(INDEX(Departments!$B$5:$B$54,MATCH($C3223,Departments!$A$5:$A$54,0)),0))</f>
        <v/>
      </c>
      <c r="AA3223" s="41">
        <f>N($L3223)*$Y3223</f>
        <v/>
      </c>
      <c r="AB3223" s="41">
        <f>N($M3223)*$Y3223</f>
        <v/>
      </c>
      <c r="AC3223" s="41">
        <f>$AA3223*$Z3223</f>
        <v/>
      </c>
      <c r="AD3223" s="41">
        <f>$AA3223*BonusMonths/12</f>
        <v/>
      </c>
      <c r="AE3223" s="41">
        <f>($AA3223+SI_Gross*$AB3223)*IF($Q3223=1,SI_O,SI_E)</f>
        <v/>
      </c>
      <c r="AF3223" s="41">
        <f>IF($Q3223=1,0,$AA3223*EOSB)</f>
        <v/>
      </c>
      <c r="AG3223" s="41">
        <f>$AN3223*$W3223</f>
        <v/>
      </c>
      <c r="AH3223" s="41">
        <f>SUM($AA3223:$AG3223)</f>
        <v/>
      </c>
      <c r="AI3223" s="41">
        <f>12*($AM3223+$AN3223)</f>
        <v/>
      </c>
      <c r="AJ3223" s="41">
        <f>$AM3223*((IncMonth-1)+(13-IncMonth)*(1+$X3223))+12*$AN3223</f>
        <v/>
      </c>
      <c r="AK3223" s="41">
        <f>IF($R3223=1,N($L3223)+N($M3223),0)</f>
        <v/>
      </c>
      <c r="AL3223">
        <f>IF($C3223="","",IF(N($L3223)&lt;=0,"Basic salary missing",IF(ISNA(MATCH($C3223,Departments!$A$5:$A$54,0)),"Department not on Departments sheet",IF(AND($I3223&lt;&gt;"",NOT(ISNUMBER($I3223))),"Date of birth is text, not a date",IF(AND($K3223&lt;&gt;"",NOT(ISNUMBER($K3223))),"Contract end is text, not a date","")))))</f>
        <v/>
      </c>
      <c r="AM3223" s="41">
        <f>IF($R3223=0,0,N($L3223)*(1+$Z3223+BonusMonths/12+IF($Q3223=1,0,EOSB))+N($M3223)+(N($L3223)+SI_Gross*N($M3223))*IF($Q3223=1,SI_O,SI_E))</f>
        <v/>
      </c>
      <c r="AN3223" s="41">
        <f>IF($R3223=0,0,(IF($Q3223=1,MedO,MedE+Ticket)+Training)/12)</f>
        <v/>
      </c>
    </row>
    <row r="3224">
      <c r="I3224" s="35" t="n"/>
      <c r="J3224" s="35" t="n"/>
      <c r="K3224" s="35" t="n"/>
      <c r="L3224" s="36" t="n"/>
      <c r="M3224" s="36" t="n"/>
      <c r="P3224" s="37" t="n"/>
      <c r="Q3224" s="38">
        <f>IF($C3224="",0,IF(OR(LOWER(TRIM($G3224))="omani",LOWER(TRIM($G3224))="oman",LOWER(TRIM($G3224))="om",LOWER(TRIM($G3224))="local"),1,0))</f>
        <v/>
      </c>
      <c r="R3224" s="38">
        <f>IF($C3224="",0,IF(OR(ISNUMBER(SEARCH("resign",$N3224)),ISNUMBER(SEARCH("terminat",$N3224)),ISNUMBER(SEARCH("inactive",$N3224)),ISNUMBER(SEARCH("vacan",$N3224)),ISNUMBER(SEARCH("deceased",$N3224)),ISNUMBER(SEARCH("separated",$N3224))),0,1))</f>
        <v/>
      </c>
      <c r="S3224">
        <f>IF(OR($R3224=0,NOT(ISNUMBER($I3224))),"",IFERROR(DATEDIF($I3224,DATE(FY,1,1),"y"),""))</f>
        <v/>
      </c>
      <c r="T3224">
        <f>IF(OR($R3224=0,NOT(ISNUMBER($J3224))),"",IFERROR(DATEDIF($J3224,DATE(FY,1,1),"y"),0))</f>
        <v/>
      </c>
      <c r="U3224" s="38">
        <f>IF(OR($R3224=0,NOT(ISNUMBER($I3224))),0,IF(YEAR($I3224)+IF($Q3224=1,RetAgeO,RetAgeE)=FY,MONTH($I3224),IF(YEAR($I3224)+IF($Q3224=1,RetAgeO,RetAgeE)&lt;FY,1,0)))</f>
        <v/>
      </c>
      <c r="V3224" s="38">
        <f>IF(OR($R3224=0,NOT(ISNUMBER($K3224))),0,IF(YEAR($K3224)=FY,MONTH($K3224),IF(YEAR($K3224)&lt;FY,1,0)))</f>
        <v/>
      </c>
      <c r="W3224" s="38">
        <f>IF($R3224=0,0,MIN(12,IF(AND(ISNUMBER($O3224),$O3224&gt;=1,$O3224&lt;=12),INT($O3224),12),IF(AND(RetireExit="Yes",$U3224&gt;0),$U3224,12),IF(AND(ContractExit="Yes",$V3224&gt;0),$V3224,12)))</f>
        <v/>
      </c>
      <c r="X3224" s="37">
        <f>IF(ISNUMBER($P3224),$P3224,IncPct)</f>
        <v/>
      </c>
      <c r="Y3224" s="39">
        <f>IF($W3224=0,0,MAX(0,MIN($W3224,IncMonth-1))+MAX(0,$W3224-IncMonth+1)*(1+$X3224))</f>
        <v/>
      </c>
      <c r="Z3224" s="40">
        <f>IF($C3224="",0,IFERROR(INDEX(Departments!$B$5:$B$54,MATCH($C3224,Departments!$A$5:$A$54,0)),0))</f>
        <v/>
      </c>
      <c r="AA3224" s="41">
        <f>N($L3224)*$Y3224</f>
        <v/>
      </c>
      <c r="AB3224" s="41">
        <f>N($M3224)*$Y3224</f>
        <v/>
      </c>
      <c r="AC3224" s="41">
        <f>$AA3224*$Z3224</f>
        <v/>
      </c>
      <c r="AD3224" s="41">
        <f>$AA3224*BonusMonths/12</f>
        <v/>
      </c>
      <c r="AE3224" s="41">
        <f>($AA3224+SI_Gross*$AB3224)*IF($Q3224=1,SI_O,SI_E)</f>
        <v/>
      </c>
      <c r="AF3224" s="41">
        <f>IF($Q3224=1,0,$AA3224*EOSB)</f>
        <v/>
      </c>
      <c r="AG3224" s="41">
        <f>$AN3224*$W3224</f>
        <v/>
      </c>
      <c r="AH3224" s="41">
        <f>SUM($AA3224:$AG3224)</f>
        <v/>
      </c>
      <c r="AI3224" s="41">
        <f>12*($AM3224+$AN3224)</f>
        <v/>
      </c>
      <c r="AJ3224" s="41">
        <f>$AM3224*((IncMonth-1)+(13-IncMonth)*(1+$X3224))+12*$AN3224</f>
        <v/>
      </c>
      <c r="AK3224" s="41">
        <f>IF($R3224=1,N($L3224)+N($M3224),0)</f>
        <v/>
      </c>
      <c r="AL3224">
        <f>IF($C3224="","",IF(N($L3224)&lt;=0,"Basic salary missing",IF(ISNA(MATCH($C3224,Departments!$A$5:$A$54,0)),"Department not on Departments sheet",IF(AND($I3224&lt;&gt;"",NOT(ISNUMBER($I3224))),"Date of birth is text, not a date",IF(AND($K3224&lt;&gt;"",NOT(ISNUMBER($K3224))),"Contract end is text, not a date","")))))</f>
        <v/>
      </c>
      <c r="AM3224" s="41">
        <f>IF($R3224=0,0,N($L3224)*(1+$Z3224+BonusMonths/12+IF($Q3224=1,0,EOSB))+N($M3224)+(N($L3224)+SI_Gross*N($M3224))*IF($Q3224=1,SI_O,SI_E))</f>
        <v/>
      </c>
      <c r="AN3224" s="41">
        <f>IF($R3224=0,0,(IF($Q3224=1,MedO,MedE+Ticket)+Training)/12)</f>
        <v/>
      </c>
    </row>
    <row r="3225">
      <c r="I3225" s="35" t="n"/>
      <c r="J3225" s="35" t="n"/>
      <c r="K3225" s="35" t="n"/>
      <c r="L3225" s="36" t="n"/>
      <c r="M3225" s="36" t="n"/>
      <c r="P3225" s="37" t="n"/>
      <c r="Q3225" s="38">
        <f>IF($C3225="",0,IF(OR(LOWER(TRIM($G3225))="omani",LOWER(TRIM($G3225))="oman",LOWER(TRIM($G3225))="om",LOWER(TRIM($G3225))="local"),1,0))</f>
        <v/>
      </c>
      <c r="R3225" s="38">
        <f>IF($C3225="",0,IF(OR(ISNUMBER(SEARCH("resign",$N3225)),ISNUMBER(SEARCH("terminat",$N3225)),ISNUMBER(SEARCH("inactive",$N3225)),ISNUMBER(SEARCH("vacan",$N3225)),ISNUMBER(SEARCH("deceased",$N3225)),ISNUMBER(SEARCH("separated",$N3225))),0,1))</f>
        <v/>
      </c>
      <c r="S3225">
        <f>IF(OR($R3225=0,NOT(ISNUMBER($I3225))),"",IFERROR(DATEDIF($I3225,DATE(FY,1,1),"y"),""))</f>
        <v/>
      </c>
      <c r="T3225">
        <f>IF(OR($R3225=0,NOT(ISNUMBER($J3225))),"",IFERROR(DATEDIF($J3225,DATE(FY,1,1),"y"),0))</f>
        <v/>
      </c>
      <c r="U3225" s="38">
        <f>IF(OR($R3225=0,NOT(ISNUMBER($I3225))),0,IF(YEAR($I3225)+IF($Q3225=1,RetAgeO,RetAgeE)=FY,MONTH($I3225),IF(YEAR($I3225)+IF($Q3225=1,RetAgeO,RetAgeE)&lt;FY,1,0)))</f>
        <v/>
      </c>
      <c r="V3225" s="38">
        <f>IF(OR($R3225=0,NOT(ISNUMBER($K3225))),0,IF(YEAR($K3225)=FY,MONTH($K3225),IF(YEAR($K3225)&lt;FY,1,0)))</f>
        <v/>
      </c>
      <c r="W3225" s="38">
        <f>IF($R3225=0,0,MIN(12,IF(AND(ISNUMBER($O3225),$O3225&gt;=1,$O3225&lt;=12),INT($O3225),12),IF(AND(RetireExit="Yes",$U3225&gt;0),$U3225,12),IF(AND(ContractExit="Yes",$V3225&gt;0),$V3225,12)))</f>
        <v/>
      </c>
      <c r="X3225" s="37">
        <f>IF(ISNUMBER($P3225),$P3225,IncPct)</f>
        <v/>
      </c>
      <c r="Y3225" s="39">
        <f>IF($W3225=0,0,MAX(0,MIN($W3225,IncMonth-1))+MAX(0,$W3225-IncMonth+1)*(1+$X3225))</f>
        <v/>
      </c>
      <c r="Z3225" s="40">
        <f>IF($C3225="",0,IFERROR(INDEX(Departments!$B$5:$B$54,MATCH($C3225,Departments!$A$5:$A$54,0)),0))</f>
        <v/>
      </c>
      <c r="AA3225" s="41">
        <f>N($L3225)*$Y3225</f>
        <v/>
      </c>
      <c r="AB3225" s="41">
        <f>N($M3225)*$Y3225</f>
        <v/>
      </c>
      <c r="AC3225" s="41">
        <f>$AA3225*$Z3225</f>
        <v/>
      </c>
      <c r="AD3225" s="41">
        <f>$AA3225*BonusMonths/12</f>
        <v/>
      </c>
      <c r="AE3225" s="41">
        <f>($AA3225+SI_Gross*$AB3225)*IF($Q3225=1,SI_O,SI_E)</f>
        <v/>
      </c>
      <c r="AF3225" s="41">
        <f>IF($Q3225=1,0,$AA3225*EOSB)</f>
        <v/>
      </c>
      <c r="AG3225" s="41">
        <f>$AN3225*$W3225</f>
        <v/>
      </c>
      <c r="AH3225" s="41">
        <f>SUM($AA3225:$AG3225)</f>
        <v/>
      </c>
      <c r="AI3225" s="41">
        <f>12*($AM3225+$AN3225)</f>
        <v/>
      </c>
      <c r="AJ3225" s="41">
        <f>$AM3225*((IncMonth-1)+(13-IncMonth)*(1+$X3225))+12*$AN3225</f>
        <v/>
      </c>
      <c r="AK3225" s="41">
        <f>IF($R3225=1,N($L3225)+N($M3225),0)</f>
        <v/>
      </c>
      <c r="AL3225">
        <f>IF($C3225="","",IF(N($L3225)&lt;=0,"Basic salary missing",IF(ISNA(MATCH($C3225,Departments!$A$5:$A$54,0)),"Department not on Departments sheet",IF(AND($I3225&lt;&gt;"",NOT(ISNUMBER($I3225))),"Date of birth is text, not a date",IF(AND($K3225&lt;&gt;"",NOT(ISNUMBER($K3225))),"Contract end is text, not a date","")))))</f>
        <v/>
      </c>
      <c r="AM3225" s="41">
        <f>IF($R3225=0,0,N($L3225)*(1+$Z3225+BonusMonths/12+IF($Q3225=1,0,EOSB))+N($M3225)+(N($L3225)+SI_Gross*N($M3225))*IF($Q3225=1,SI_O,SI_E))</f>
        <v/>
      </c>
      <c r="AN3225" s="41">
        <f>IF($R3225=0,0,(IF($Q3225=1,MedO,MedE+Ticket)+Training)/12)</f>
        <v/>
      </c>
    </row>
    <row r="3226">
      <c r="I3226" s="35" t="n"/>
      <c r="J3226" s="35" t="n"/>
      <c r="K3226" s="35" t="n"/>
      <c r="L3226" s="36" t="n"/>
      <c r="M3226" s="36" t="n"/>
      <c r="P3226" s="37" t="n"/>
      <c r="Q3226" s="38">
        <f>IF($C3226="",0,IF(OR(LOWER(TRIM($G3226))="omani",LOWER(TRIM($G3226))="oman",LOWER(TRIM($G3226))="om",LOWER(TRIM($G3226))="local"),1,0))</f>
        <v/>
      </c>
      <c r="R3226" s="38">
        <f>IF($C3226="",0,IF(OR(ISNUMBER(SEARCH("resign",$N3226)),ISNUMBER(SEARCH("terminat",$N3226)),ISNUMBER(SEARCH("inactive",$N3226)),ISNUMBER(SEARCH("vacan",$N3226)),ISNUMBER(SEARCH("deceased",$N3226)),ISNUMBER(SEARCH("separated",$N3226))),0,1))</f>
        <v/>
      </c>
      <c r="S3226">
        <f>IF(OR($R3226=0,NOT(ISNUMBER($I3226))),"",IFERROR(DATEDIF($I3226,DATE(FY,1,1),"y"),""))</f>
        <v/>
      </c>
      <c r="T3226">
        <f>IF(OR($R3226=0,NOT(ISNUMBER($J3226))),"",IFERROR(DATEDIF($J3226,DATE(FY,1,1),"y"),0))</f>
        <v/>
      </c>
      <c r="U3226" s="38">
        <f>IF(OR($R3226=0,NOT(ISNUMBER($I3226))),0,IF(YEAR($I3226)+IF($Q3226=1,RetAgeO,RetAgeE)=FY,MONTH($I3226),IF(YEAR($I3226)+IF($Q3226=1,RetAgeO,RetAgeE)&lt;FY,1,0)))</f>
        <v/>
      </c>
      <c r="V3226" s="38">
        <f>IF(OR($R3226=0,NOT(ISNUMBER($K3226))),0,IF(YEAR($K3226)=FY,MONTH($K3226),IF(YEAR($K3226)&lt;FY,1,0)))</f>
        <v/>
      </c>
      <c r="W3226" s="38">
        <f>IF($R3226=0,0,MIN(12,IF(AND(ISNUMBER($O3226),$O3226&gt;=1,$O3226&lt;=12),INT($O3226),12),IF(AND(RetireExit="Yes",$U3226&gt;0),$U3226,12),IF(AND(ContractExit="Yes",$V3226&gt;0),$V3226,12)))</f>
        <v/>
      </c>
      <c r="X3226" s="37">
        <f>IF(ISNUMBER($P3226),$P3226,IncPct)</f>
        <v/>
      </c>
      <c r="Y3226" s="39">
        <f>IF($W3226=0,0,MAX(0,MIN($W3226,IncMonth-1))+MAX(0,$W3226-IncMonth+1)*(1+$X3226))</f>
        <v/>
      </c>
      <c r="Z3226" s="40">
        <f>IF($C3226="",0,IFERROR(INDEX(Departments!$B$5:$B$54,MATCH($C3226,Departments!$A$5:$A$54,0)),0))</f>
        <v/>
      </c>
      <c r="AA3226" s="41">
        <f>N($L3226)*$Y3226</f>
        <v/>
      </c>
      <c r="AB3226" s="41">
        <f>N($M3226)*$Y3226</f>
        <v/>
      </c>
      <c r="AC3226" s="41">
        <f>$AA3226*$Z3226</f>
        <v/>
      </c>
      <c r="AD3226" s="41">
        <f>$AA3226*BonusMonths/12</f>
        <v/>
      </c>
      <c r="AE3226" s="41">
        <f>($AA3226+SI_Gross*$AB3226)*IF($Q3226=1,SI_O,SI_E)</f>
        <v/>
      </c>
      <c r="AF3226" s="41">
        <f>IF($Q3226=1,0,$AA3226*EOSB)</f>
        <v/>
      </c>
      <c r="AG3226" s="41">
        <f>$AN3226*$W3226</f>
        <v/>
      </c>
      <c r="AH3226" s="41">
        <f>SUM($AA3226:$AG3226)</f>
        <v/>
      </c>
      <c r="AI3226" s="41">
        <f>12*($AM3226+$AN3226)</f>
        <v/>
      </c>
      <c r="AJ3226" s="41">
        <f>$AM3226*((IncMonth-1)+(13-IncMonth)*(1+$X3226))+12*$AN3226</f>
        <v/>
      </c>
      <c r="AK3226" s="41">
        <f>IF($R3226=1,N($L3226)+N($M3226),0)</f>
        <v/>
      </c>
      <c r="AL3226">
        <f>IF($C3226="","",IF(N($L3226)&lt;=0,"Basic salary missing",IF(ISNA(MATCH($C3226,Departments!$A$5:$A$54,0)),"Department not on Departments sheet",IF(AND($I3226&lt;&gt;"",NOT(ISNUMBER($I3226))),"Date of birth is text, not a date",IF(AND($K3226&lt;&gt;"",NOT(ISNUMBER($K3226))),"Contract end is text, not a date","")))))</f>
        <v/>
      </c>
      <c r="AM3226" s="41">
        <f>IF($R3226=0,0,N($L3226)*(1+$Z3226+BonusMonths/12+IF($Q3226=1,0,EOSB))+N($M3226)+(N($L3226)+SI_Gross*N($M3226))*IF($Q3226=1,SI_O,SI_E))</f>
        <v/>
      </c>
      <c r="AN3226" s="41">
        <f>IF($R3226=0,0,(IF($Q3226=1,MedO,MedE+Ticket)+Training)/12)</f>
        <v/>
      </c>
    </row>
    <row r="3227">
      <c r="I3227" s="35" t="n"/>
      <c r="J3227" s="35" t="n"/>
      <c r="K3227" s="35" t="n"/>
      <c r="L3227" s="36" t="n"/>
      <c r="M3227" s="36" t="n"/>
      <c r="P3227" s="37" t="n"/>
      <c r="Q3227" s="38">
        <f>IF($C3227="",0,IF(OR(LOWER(TRIM($G3227))="omani",LOWER(TRIM($G3227))="oman",LOWER(TRIM($G3227))="om",LOWER(TRIM($G3227))="local"),1,0))</f>
        <v/>
      </c>
      <c r="R3227" s="38">
        <f>IF($C3227="",0,IF(OR(ISNUMBER(SEARCH("resign",$N3227)),ISNUMBER(SEARCH("terminat",$N3227)),ISNUMBER(SEARCH("inactive",$N3227)),ISNUMBER(SEARCH("vacan",$N3227)),ISNUMBER(SEARCH("deceased",$N3227)),ISNUMBER(SEARCH("separated",$N3227))),0,1))</f>
        <v/>
      </c>
      <c r="S3227">
        <f>IF(OR($R3227=0,NOT(ISNUMBER($I3227))),"",IFERROR(DATEDIF($I3227,DATE(FY,1,1),"y"),""))</f>
        <v/>
      </c>
      <c r="T3227">
        <f>IF(OR($R3227=0,NOT(ISNUMBER($J3227))),"",IFERROR(DATEDIF($J3227,DATE(FY,1,1),"y"),0))</f>
        <v/>
      </c>
      <c r="U3227" s="38">
        <f>IF(OR($R3227=0,NOT(ISNUMBER($I3227))),0,IF(YEAR($I3227)+IF($Q3227=1,RetAgeO,RetAgeE)=FY,MONTH($I3227),IF(YEAR($I3227)+IF($Q3227=1,RetAgeO,RetAgeE)&lt;FY,1,0)))</f>
        <v/>
      </c>
      <c r="V3227" s="38">
        <f>IF(OR($R3227=0,NOT(ISNUMBER($K3227))),0,IF(YEAR($K3227)=FY,MONTH($K3227),IF(YEAR($K3227)&lt;FY,1,0)))</f>
        <v/>
      </c>
      <c r="W3227" s="38">
        <f>IF($R3227=0,0,MIN(12,IF(AND(ISNUMBER($O3227),$O3227&gt;=1,$O3227&lt;=12),INT($O3227),12),IF(AND(RetireExit="Yes",$U3227&gt;0),$U3227,12),IF(AND(ContractExit="Yes",$V3227&gt;0),$V3227,12)))</f>
        <v/>
      </c>
      <c r="X3227" s="37">
        <f>IF(ISNUMBER($P3227),$P3227,IncPct)</f>
        <v/>
      </c>
      <c r="Y3227" s="39">
        <f>IF($W3227=0,0,MAX(0,MIN($W3227,IncMonth-1))+MAX(0,$W3227-IncMonth+1)*(1+$X3227))</f>
        <v/>
      </c>
      <c r="Z3227" s="40">
        <f>IF($C3227="",0,IFERROR(INDEX(Departments!$B$5:$B$54,MATCH($C3227,Departments!$A$5:$A$54,0)),0))</f>
        <v/>
      </c>
      <c r="AA3227" s="41">
        <f>N($L3227)*$Y3227</f>
        <v/>
      </c>
      <c r="AB3227" s="41">
        <f>N($M3227)*$Y3227</f>
        <v/>
      </c>
      <c r="AC3227" s="41">
        <f>$AA3227*$Z3227</f>
        <v/>
      </c>
      <c r="AD3227" s="41">
        <f>$AA3227*BonusMonths/12</f>
        <v/>
      </c>
      <c r="AE3227" s="41">
        <f>($AA3227+SI_Gross*$AB3227)*IF($Q3227=1,SI_O,SI_E)</f>
        <v/>
      </c>
      <c r="AF3227" s="41">
        <f>IF($Q3227=1,0,$AA3227*EOSB)</f>
        <v/>
      </c>
      <c r="AG3227" s="41">
        <f>$AN3227*$W3227</f>
        <v/>
      </c>
      <c r="AH3227" s="41">
        <f>SUM($AA3227:$AG3227)</f>
        <v/>
      </c>
      <c r="AI3227" s="41">
        <f>12*($AM3227+$AN3227)</f>
        <v/>
      </c>
      <c r="AJ3227" s="41">
        <f>$AM3227*((IncMonth-1)+(13-IncMonth)*(1+$X3227))+12*$AN3227</f>
        <v/>
      </c>
      <c r="AK3227" s="41">
        <f>IF($R3227=1,N($L3227)+N($M3227),0)</f>
        <v/>
      </c>
      <c r="AL3227">
        <f>IF($C3227="","",IF(N($L3227)&lt;=0,"Basic salary missing",IF(ISNA(MATCH($C3227,Departments!$A$5:$A$54,0)),"Department not on Departments sheet",IF(AND($I3227&lt;&gt;"",NOT(ISNUMBER($I3227))),"Date of birth is text, not a date",IF(AND($K3227&lt;&gt;"",NOT(ISNUMBER($K3227))),"Contract end is text, not a date","")))))</f>
        <v/>
      </c>
      <c r="AM3227" s="41">
        <f>IF($R3227=0,0,N($L3227)*(1+$Z3227+BonusMonths/12+IF($Q3227=1,0,EOSB))+N($M3227)+(N($L3227)+SI_Gross*N($M3227))*IF($Q3227=1,SI_O,SI_E))</f>
        <v/>
      </c>
      <c r="AN3227" s="41">
        <f>IF($R3227=0,0,(IF($Q3227=1,MedO,MedE+Ticket)+Training)/12)</f>
        <v/>
      </c>
    </row>
    <row r="3228">
      <c r="I3228" s="35" t="n"/>
      <c r="J3228" s="35" t="n"/>
      <c r="K3228" s="35" t="n"/>
      <c r="L3228" s="36" t="n"/>
      <c r="M3228" s="36" t="n"/>
      <c r="P3228" s="37" t="n"/>
      <c r="Q3228" s="38">
        <f>IF($C3228="",0,IF(OR(LOWER(TRIM($G3228))="omani",LOWER(TRIM($G3228))="oman",LOWER(TRIM($G3228))="om",LOWER(TRIM($G3228))="local"),1,0))</f>
        <v/>
      </c>
      <c r="R3228" s="38">
        <f>IF($C3228="",0,IF(OR(ISNUMBER(SEARCH("resign",$N3228)),ISNUMBER(SEARCH("terminat",$N3228)),ISNUMBER(SEARCH("inactive",$N3228)),ISNUMBER(SEARCH("vacan",$N3228)),ISNUMBER(SEARCH("deceased",$N3228)),ISNUMBER(SEARCH("separated",$N3228))),0,1))</f>
        <v/>
      </c>
      <c r="S3228">
        <f>IF(OR($R3228=0,NOT(ISNUMBER($I3228))),"",IFERROR(DATEDIF($I3228,DATE(FY,1,1),"y"),""))</f>
        <v/>
      </c>
      <c r="T3228">
        <f>IF(OR($R3228=0,NOT(ISNUMBER($J3228))),"",IFERROR(DATEDIF($J3228,DATE(FY,1,1),"y"),0))</f>
        <v/>
      </c>
      <c r="U3228" s="38">
        <f>IF(OR($R3228=0,NOT(ISNUMBER($I3228))),0,IF(YEAR($I3228)+IF($Q3228=1,RetAgeO,RetAgeE)=FY,MONTH($I3228),IF(YEAR($I3228)+IF($Q3228=1,RetAgeO,RetAgeE)&lt;FY,1,0)))</f>
        <v/>
      </c>
      <c r="V3228" s="38">
        <f>IF(OR($R3228=0,NOT(ISNUMBER($K3228))),0,IF(YEAR($K3228)=FY,MONTH($K3228),IF(YEAR($K3228)&lt;FY,1,0)))</f>
        <v/>
      </c>
      <c r="W3228" s="38">
        <f>IF($R3228=0,0,MIN(12,IF(AND(ISNUMBER($O3228),$O3228&gt;=1,$O3228&lt;=12),INT($O3228),12),IF(AND(RetireExit="Yes",$U3228&gt;0),$U3228,12),IF(AND(ContractExit="Yes",$V3228&gt;0),$V3228,12)))</f>
        <v/>
      </c>
      <c r="X3228" s="37">
        <f>IF(ISNUMBER($P3228),$P3228,IncPct)</f>
        <v/>
      </c>
      <c r="Y3228" s="39">
        <f>IF($W3228=0,0,MAX(0,MIN($W3228,IncMonth-1))+MAX(0,$W3228-IncMonth+1)*(1+$X3228))</f>
        <v/>
      </c>
      <c r="Z3228" s="40">
        <f>IF($C3228="",0,IFERROR(INDEX(Departments!$B$5:$B$54,MATCH($C3228,Departments!$A$5:$A$54,0)),0))</f>
        <v/>
      </c>
      <c r="AA3228" s="41">
        <f>N($L3228)*$Y3228</f>
        <v/>
      </c>
      <c r="AB3228" s="41">
        <f>N($M3228)*$Y3228</f>
        <v/>
      </c>
      <c r="AC3228" s="41">
        <f>$AA3228*$Z3228</f>
        <v/>
      </c>
      <c r="AD3228" s="41">
        <f>$AA3228*BonusMonths/12</f>
        <v/>
      </c>
      <c r="AE3228" s="41">
        <f>($AA3228+SI_Gross*$AB3228)*IF($Q3228=1,SI_O,SI_E)</f>
        <v/>
      </c>
      <c r="AF3228" s="41">
        <f>IF($Q3228=1,0,$AA3228*EOSB)</f>
        <v/>
      </c>
      <c r="AG3228" s="41">
        <f>$AN3228*$W3228</f>
        <v/>
      </c>
      <c r="AH3228" s="41">
        <f>SUM($AA3228:$AG3228)</f>
        <v/>
      </c>
      <c r="AI3228" s="41">
        <f>12*($AM3228+$AN3228)</f>
        <v/>
      </c>
      <c r="AJ3228" s="41">
        <f>$AM3228*((IncMonth-1)+(13-IncMonth)*(1+$X3228))+12*$AN3228</f>
        <v/>
      </c>
      <c r="AK3228" s="41">
        <f>IF($R3228=1,N($L3228)+N($M3228),0)</f>
        <v/>
      </c>
      <c r="AL3228">
        <f>IF($C3228="","",IF(N($L3228)&lt;=0,"Basic salary missing",IF(ISNA(MATCH($C3228,Departments!$A$5:$A$54,0)),"Department not on Departments sheet",IF(AND($I3228&lt;&gt;"",NOT(ISNUMBER($I3228))),"Date of birth is text, not a date",IF(AND($K3228&lt;&gt;"",NOT(ISNUMBER($K3228))),"Contract end is text, not a date","")))))</f>
        <v/>
      </c>
      <c r="AM3228" s="41">
        <f>IF($R3228=0,0,N($L3228)*(1+$Z3228+BonusMonths/12+IF($Q3228=1,0,EOSB))+N($M3228)+(N($L3228)+SI_Gross*N($M3228))*IF($Q3228=1,SI_O,SI_E))</f>
        <v/>
      </c>
      <c r="AN3228" s="41">
        <f>IF($R3228=0,0,(IF($Q3228=1,MedO,MedE+Ticket)+Training)/12)</f>
        <v/>
      </c>
    </row>
    <row r="3229">
      <c r="I3229" s="35" t="n"/>
      <c r="J3229" s="35" t="n"/>
      <c r="K3229" s="35" t="n"/>
      <c r="L3229" s="36" t="n"/>
      <c r="M3229" s="36" t="n"/>
      <c r="P3229" s="37" t="n"/>
      <c r="Q3229" s="38">
        <f>IF($C3229="",0,IF(OR(LOWER(TRIM($G3229))="omani",LOWER(TRIM($G3229))="oman",LOWER(TRIM($G3229))="om",LOWER(TRIM($G3229))="local"),1,0))</f>
        <v/>
      </c>
      <c r="R3229" s="38">
        <f>IF($C3229="",0,IF(OR(ISNUMBER(SEARCH("resign",$N3229)),ISNUMBER(SEARCH("terminat",$N3229)),ISNUMBER(SEARCH("inactive",$N3229)),ISNUMBER(SEARCH("vacan",$N3229)),ISNUMBER(SEARCH("deceased",$N3229)),ISNUMBER(SEARCH("separated",$N3229))),0,1))</f>
        <v/>
      </c>
      <c r="S3229">
        <f>IF(OR($R3229=0,NOT(ISNUMBER($I3229))),"",IFERROR(DATEDIF($I3229,DATE(FY,1,1),"y"),""))</f>
        <v/>
      </c>
      <c r="T3229">
        <f>IF(OR($R3229=0,NOT(ISNUMBER($J3229))),"",IFERROR(DATEDIF($J3229,DATE(FY,1,1),"y"),0))</f>
        <v/>
      </c>
      <c r="U3229" s="38">
        <f>IF(OR($R3229=0,NOT(ISNUMBER($I3229))),0,IF(YEAR($I3229)+IF($Q3229=1,RetAgeO,RetAgeE)=FY,MONTH($I3229),IF(YEAR($I3229)+IF($Q3229=1,RetAgeO,RetAgeE)&lt;FY,1,0)))</f>
        <v/>
      </c>
      <c r="V3229" s="38">
        <f>IF(OR($R3229=0,NOT(ISNUMBER($K3229))),0,IF(YEAR($K3229)=FY,MONTH($K3229),IF(YEAR($K3229)&lt;FY,1,0)))</f>
        <v/>
      </c>
      <c r="W3229" s="38">
        <f>IF($R3229=0,0,MIN(12,IF(AND(ISNUMBER($O3229),$O3229&gt;=1,$O3229&lt;=12),INT($O3229),12),IF(AND(RetireExit="Yes",$U3229&gt;0),$U3229,12),IF(AND(ContractExit="Yes",$V3229&gt;0),$V3229,12)))</f>
        <v/>
      </c>
      <c r="X3229" s="37">
        <f>IF(ISNUMBER($P3229),$P3229,IncPct)</f>
        <v/>
      </c>
      <c r="Y3229" s="39">
        <f>IF($W3229=0,0,MAX(0,MIN($W3229,IncMonth-1))+MAX(0,$W3229-IncMonth+1)*(1+$X3229))</f>
        <v/>
      </c>
      <c r="Z3229" s="40">
        <f>IF($C3229="",0,IFERROR(INDEX(Departments!$B$5:$B$54,MATCH($C3229,Departments!$A$5:$A$54,0)),0))</f>
        <v/>
      </c>
      <c r="AA3229" s="41">
        <f>N($L3229)*$Y3229</f>
        <v/>
      </c>
      <c r="AB3229" s="41">
        <f>N($M3229)*$Y3229</f>
        <v/>
      </c>
      <c r="AC3229" s="41">
        <f>$AA3229*$Z3229</f>
        <v/>
      </c>
      <c r="AD3229" s="41">
        <f>$AA3229*BonusMonths/12</f>
        <v/>
      </c>
      <c r="AE3229" s="41">
        <f>($AA3229+SI_Gross*$AB3229)*IF($Q3229=1,SI_O,SI_E)</f>
        <v/>
      </c>
      <c r="AF3229" s="41">
        <f>IF($Q3229=1,0,$AA3229*EOSB)</f>
        <v/>
      </c>
      <c r="AG3229" s="41">
        <f>$AN3229*$W3229</f>
        <v/>
      </c>
      <c r="AH3229" s="41">
        <f>SUM($AA3229:$AG3229)</f>
        <v/>
      </c>
      <c r="AI3229" s="41">
        <f>12*($AM3229+$AN3229)</f>
        <v/>
      </c>
      <c r="AJ3229" s="41">
        <f>$AM3229*((IncMonth-1)+(13-IncMonth)*(1+$X3229))+12*$AN3229</f>
        <v/>
      </c>
      <c r="AK3229" s="41">
        <f>IF($R3229=1,N($L3229)+N($M3229),0)</f>
        <v/>
      </c>
      <c r="AL3229">
        <f>IF($C3229="","",IF(N($L3229)&lt;=0,"Basic salary missing",IF(ISNA(MATCH($C3229,Departments!$A$5:$A$54,0)),"Department not on Departments sheet",IF(AND($I3229&lt;&gt;"",NOT(ISNUMBER($I3229))),"Date of birth is text, not a date",IF(AND($K3229&lt;&gt;"",NOT(ISNUMBER($K3229))),"Contract end is text, not a date","")))))</f>
        <v/>
      </c>
      <c r="AM3229" s="41">
        <f>IF($R3229=0,0,N($L3229)*(1+$Z3229+BonusMonths/12+IF($Q3229=1,0,EOSB))+N($M3229)+(N($L3229)+SI_Gross*N($M3229))*IF($Q3229=1,SI_O,SI_E))</f>
        <v/>
      </c>
      <c r="AN3229" s="41">
        <f>IF($R3229=0,0,(IF($Q3229=1,MedO,MedE+Ticket)+Training)/12)</f>
        <v/>
      </c>
    </row>
    <row r="3230">
      <c r="I3230" s="35" t="n"/>
      <c r="J3230" s="35" t="n"/>
      <c r="K3230" s="35" t="n"/>
      <c r="L3230" s="36" t="n"/>
      <c r="M3230" s="36" t="n"/>
      <c r="P3230" s="37" t="n"/>
      <c r="Q3230" s="38">
        <f>IF($C3230="",0,IF(OR(LOWER(TRIM($G3230))="omani",LOWER(TRIM($G3230))="oman",LOWER(TRIM($G3230))="om",LOWER(TRIM($G3230))="local"),1,0))</f>
        <v/>
      </c>
      <c r="R3230" s="38">
        <f>IF($C3230="",0,IF(OR(ISNUMBER(SEARCH("resign",$N3230)),ISNUMBER(SEARCH("terminat",$N3230)),ISNUMBER(SEARCH("inactive",$N3230)),ISNUMBER(SEARCH("vacan",$N3230)),ISNUMBER(SEARCH("deceased",$N3230)),ISNUMBER(SEARCH("separated",$N3230))),0,1))</f>
        <v/>
      </c>
      <c r="S3230">
        <f>IF(OR($R3230=0,NOT(ISNUMBER($I3230))),"",IFERROR(DATEDIF($I3230,DATE(FY,1,1),"y"),""))</f>
        <v/>
      </c>
      <c r="T3230">
        <f>IF(OR($R3230=0,NOT(ISNUMBER($J3230))),"",IFERROR(DATEDIF($J3230,DATE(FY,1,1),"y"),0))</f>
        <v/>
      </c>
      <c r="U3230" s="38">
        <f>IF(OR($R3230=0,NOT(ISNUMBER($I3230))),0,IF(YEAR($I3230)+IF($Q3230=1,RetAgeO,RetAgeE)=FY,MONTH($I3230),IF(YEAR($I3230)+IF($Q3230=1,RetAgeO,RetAgeE)&lt;FY,1,0)))</f>
        <v/>
      </c>
      <c r="V3230" s="38">
        <f>IF(OR($R3230=0,NOT(ISNUMBER($K3230))),0,IF(YEAR($K3230)=FY,MONTH($K3230),IF(YEAR($K3230)&lt;FY,1,0)))</f>
        <v/>
      </c>
      <c r="W3230" s="38">
        <f>IF($R3230=0,0,MIN(12,IF(AND(ISNUMBER($O3230),$O3230&gt;=1,$O3230&lt;=12),INT($O3230),12),IF(AND(RetireExit="Yes",$U3230&gt;0),$U3230,12),IF(AND(ContractExit="Yes",$V3230&gt;0),$V3230,12)))</f>
        <v/>
      </c>
      <c r="X3230" s="37">
        <f>IF(ISNUMBER($P3230),$P3230,IncPct)</f>
        <v/>
      </c>
      <c r="Y3230" s="39">
        <f>IF($W3230=0,0,MAX(0,MIN($W3230,IncMonth-1))+MAX(0,$W3230-IncMonth+1)*(1+$X3230))</f>
        <v/>
      </c>
      <c r="Z3230" s="40">
        <f>IF($C3230="",0,IFERROR(INDEX(Departments!$B$5:$B$54,MATCH($C3230,Departments!$A$5:$A$54,0)),0))</f>
        <v/>
      </c>
      <c r="AA3230" s="41">
        <f>N($L3230)*$Y3230</f>
        <v/>
      </c>
      <c r="AB3230" s="41">
        <f>N($M3230)*$Y3230</f>
        <v/>
      </c>
      <c r="AC3230" s="41">
        <f>$AA3230*$Z3230</f>
        <v/>
      </c>
      <c r="AD3230" s="41">
        <f>$AA3230*BonusMonths/12</f>
        <v/>
      </c>
      <c r="AE3230" s="41">
        <f>($AA3230+SI_Gross*$AB3230)*IF($Q3230=1,SI_O,SI_E)</f>
        <v/>
      </c>
      <c r="AF3230" s="41">
        <f>IF($Q3230=1,0,$AA3230*EOSB)</f>
        <v/>
      </c>
      <c r="AG3230" s="41">
        <f>$AN3230*$W3230</f>
        <v/>
      </c>
      <c r="AH3230" s="41">
        <f>SUM($AA3230:$AG3230)</f>
        <v/>
      </c>
      <c r="AI3230" s="41">
        <f>12*($AM3230+$AN3230)</f>
        <v/>
      </c>
      <c r="AJ3230" s="41">
        <f>$AM3230*((IncMonth-1)+(13-IncMonth)*(1+$X3230))+12*$AN3230</f>
        <v/>
      </c>
      <c r="AK3230" s="41">
        <f>IF($R3230=1,N($L3230)+N($M3230),0)</f>
        <v/>
      </c>
      <c r="AL3230">
        <f>IF($C3230="","",IF(N($L3230)&lt;=0,"Basic salary missing",IF(ISNA(MATCH($C3230,Departments!$A$5:$A$54,0)),"Department not on Departments sheet",IF(AND($I3230&lt;&gt;"",NOT(ISNUMBER($I3230))),"Date of birth is text, not a date",IF(AND($K3230&lt;&gt;"",NOT(ISNUMBER($K3230))),"Contract end is text, not a date","")))))</f>
        <v/>
      </c>
      <c r="AM3230" s="41">
        <f>IF($R3230=0,0,N($L3230)*(1+$Z3230+BonusMonths/12+IF($Q3230=1,0,EOSB))+N($M3230)+(N($L3230)+SI_Gross*N($M3230))*IF($Q3230=1,SI_O,SI_E))</f>
        <v/>
      </c>
      <c r="AN3230" s="41">
        <f>IF($R3230=0,0,(IF($Q3230=1,MedO,MedE+Ticket)+Training)/12)</f>
        <v/>
      </c>
    </row>
    <row r="3231">
      <c r="I3231" s="35" t="n"/>
      <c r="J3231" s="35" t="n"/>
      <c r="K3231" s="35" t="n"/>
      <c r="L3231" s="36" t="n"/>
      <c r="M3231" s="36" t="n"/>
      <c r="P3231" s="37" t="n"/>
      <c r="Q3231" s="38">
        <f>IF($C3231="",0,IF(OR(LOWER(TRIM($G3231))="omani",LOWER(TRIM($G3231))="oman",LOWER(TRIM($G3231))="om",LOWER(TRIM($G3231))="local"),1,0))</f>
        <v/>
      </c>
      <c r="R3231" s="38">
        <f>IF($C3231="",0,IF(OR(ISNUMBER(SEARCH("resign",$N3231)),ISNUMBER(SEARCH("terminat",$N3231)),ISNUMBER(SEARCH("inactive",$N3231)),ISNUMBER(SEARCH("vacan",$N3231)),ISNUMBER(SEARCH("deceased",$N3231)),ISNUMBER(SEARCH("separated",$N3231))),0,1))</f>
        <v/>
      </c>
      <c r="S3231">
        <f>IF(OR($R3231=0,NOT(ISNUMBER($I3231))),"",IFERROR(DATEDIF($I3231,DATE(FY,1,1),"y"),""))</f>
        <v/>
      </c>
      <c r="T3231">
        <f>IF(OR($R3231=0,NOT(ISNUMBER($J3231))),"",IFERROR(DATEDIF($J3231,DATE(FY,1,1),"y"),0))</f>
        <v/>
      </c>
      <c r="U3231" s="38">
        <f>IF(OR($R3231=0,NOT(ISNUMBER($I3231))),0,IF(YEAR($I3231)+IF($Q3231=1,RetAgeO,RetAgeE)=FY,MONTH($I3231),IF(YEAR($I3231)+IF($Q3231=1,RetAgeO,RetAgeE)&lt;FY,1,0)))</f>
        <v/>
      </c>
      <c r="V3231" s="38">
        <f>IF(OR($R3231=0,NOT(ISNUMBER($K3231))),0,IF(YEAR($K3231)=FY,MONTH($K3231),IF(YEAR($K3231)&lt;FY,1,0)))</f>
        <v/>
      </c>
      <c r="W3231" s="38">
        <f>IF($R3231=0,0,MIN(12,IF(AND(ISNUMBER($O3231),$O3231&gt;=1,$O3231&lt;=12),INT($O3231),12),IF(AND(RetireExit="Yes",$U3231&gt;0),$U3231,12),IF(AND(ContractExit="Yes",$V3231&gt;0),$V3231,12)))</f>
        <v/>
      </c>
      <c r="X3231" s="37">
        <f>IF(ISNUMBER($P3231),$P3231,IncPct)</f>
        <v/>
      </c>
      <c r="Y3231" s="39">
        <f>IF($W3231=0,0,MAX(0,MIN($W3231,IncMonth-1))+MAX(0,$W3231-IncMonth+1)*(1+$X3231))</f>
        <v/>
      </c>
      <c r="Z3231" s="40">
        <f>IF($C3231="",0,IFERROR(INDEX(Departments!$B$5:$B$54,MATCH($C3231,Departments!$A$5:$A$54,0)),0))</f>
        <v/>
      </c>
      <c r="AA3231" s="41">
        <f>N($L3231)*$Y3231</f>
        <v/>
      </c>
      <c r="AB3231" s="41">
        <f>N($M3231)*$Y3231</f>
        <v/>
      </c>
      <c r="AC3231" s="41">
        <f>$AA3231*$Z3231</f>
        <v/>
      </c>
      <c r="AD3231" s="41">
        <f>$AA3231*BonusMonths/12</f>
        <v/>
      </c>
      <c r="AE3231" s="41">
        <f>($AA3231+SI_Gross*$AB3231)*IF($Q3231=1,SI_O,SI_E)</f>
        <v/>
      </c>
      <c r="AF3231" s="41">
        <f>IF($Q3231=1,0,$AA3231*EOSB)</f>
        <v/>
      </c>
      <c r="AG3231" s="41">
        <f>$AN3231*$W3231</f>
        <v/>
      </c>
      <c r="AH3231" s="41">
        <f>SUM($AA3231:$AG3231)</f>
        <v/>
      </c>
      <c r="AI3231" s="41">
        <f>12*($AM3231+$AN3231)</f>
        <v/>
      </c>
      <c r="AJ3231" s="41">
        <f>$AM3231*((IncMonth-1)+(13-IncMonth)*(1+$X3231))+12*$AN3231</f>
        <v/>
      </c>
      <c r="AK3231" s="41">
        <f>IF($R3231=1,N($L3231)+N($M3231),0)</f>
        <v/>
      </c>
      <c r="AL3231">
        <f>IF($C3231="","",IF(N($L3231)&lt;=0,"Basic salary missing",IF(ISNA(MATCH($C3231,Departments!$A$5:$A$54,0)),"Department not on Departments sheet",IF(AND($I3231&lt;&gt;"",NOT(ISNUMBER($I3231))),"Date of birth is text, not a date",IF(AND($K3231&lt;&gt;"",NOT(ISNUMBER($K3231))),"Contract end is text, not a date","")))))</f>
        <v/>
      </c>
      <c r="AM3231" s="41">
        <f>IF($R3231=0,0,N($L3231)*(1+$Z3231+BonusMonths/12+IF($Q3231=1,0,EOSB))+N($M3231)+(N($L3231)+SI_Gross*N($M3231))*IF($Q3231=1,SI_O,SI_E))</f>
        <v/>
      </c>
      <c r="AN3231" s="41">
        <f>IF($R3231=0,0,(IF($Q3231=1,MedO,MedE+Ticket)+Training)/12)</f>
        <v/>
      </c>
    </row>
    <row r="3232">
      <c r="I3232" s="35" t="n"/>
      <c r="J3232" s="35" t="n"/>
      <c r="K3232" s="35" t="n"/>
      <c r="L3232" s="36" t="n"/>
      <c r="M3232" s="36" t="n"/>
      <c r="P3232" s="37" t="n"/>
      <c r="Q3232" s="38">
        <f>IF($C3232="",0,IF(OR(LOWER(TRIM($G3232))="omani",LOWER(TRIM($G3232))="oman",LOWER(TRIM($G3232))="om",LOWER(TRIM($G3232))="local"),1,0))</f>
        <v/>
      </c>
      <c r="R3232" s="38">
        <f>IF($C3232="",0,IF(OR(ISNUMBER(SEARCH("resign",$N3232)),ISNUMBER(SEARCH("terminat",$N3232)),ISNUMBER(SEARCH("inactive",$N3232)),ISNUMBER(SEARCH("vacan",$N3232)),ISNUMBER(SEARCH("deceased",$N3232)),ISNUMBER(SEARCH("separated",$N3232))),0,1))</f>
        <v/>
      </c>
      <c r="S3232">
        <f>IF(OR($R3232=0,NOT(ISNUMBER($I3232))),"",IFERROR(DATEDIF($I3232,DATE(FY,1,1),"y"),""))</f>
        <v/>
      </c>
      <c r="T3232">
        <f>IF(OR($R3232=0,NOT(ISNUMBER($J3232))),"",IFERROR(DATEDIF($J3232,DATE(FY,1,1),"y"),0))</f>
        <v/>
      </c>
      <c r="U3232" s="38">
        <f>IF(OR($R3232=0,NOT(ISNUMBER($I3232))),0,IF(YEAR($I3232)+IF($Q3232=1,RetAgeO,RetAgeE)=FY,MONTH($I3232),IF(YEAR($I3232)+IF($Q3232=1,RetAgeO,RetAgeE)&lt;FY,1,0)))</f>
        <v/>
      </c>
      <c r="V3232" s="38">
        <f>IF(OR($R3232=0,NOT(ISNUMBER($K3232))),0,IF(YEAR($K3232)=FY,MONTH($K3232),IF(YEAR($K3232)&lt;FY,1,0)))</f>
        <v/>
      </c>
      <c r="W3232" s="38">
        <f>IF($R3232=0,0,MIN(12,IF(AND(ISNUMBER($O3232),$O3232&gt;=1,$O3232&lt;=12),INT($O3232),12),IF(AND(RetireExit="Yes",$U3232&gt;0),$U3232,12),IF(AND(ContractExit="Yes",$V3232&gt;0),$V3232,12)))</f>
        <v/>
      </c>
      <c r="X3232" s="37">
        <f>IF(ISNUMBER($P3232),$P3232,IncPct)</f>
        <v/>
      </c>
      <c r="Y3232" s="39">
        <f>IF($W3232=0,0,MAX(0,MIN($W3232,IncMonth-1))+MAX(0,$W3232-IncMonth+1)*(1+$X3232))</f>
        <v/>
      </c>
      <c r="Z3232" s="40">
        <f>IF($C3232="",0,IFERROR(INDEX(Departments!$B$5:$B$54,MATCH($C3232,Departments!$A$5:$A$54,0)),0))</f>
        <v/>
      </c>
      <c r="AA3232" s="41">
        <f>N($L3232)*$Y3232</f>
        <v/>
      </c>
      <c r="AB3232" s="41">
        <f>N($M3232)*$Y3232</f>
        <v/>
      </c>
      <c r="AC3232" s="41">
        <f>$AA3232*$Z3232</f>
        <v/>
      </c>
      <c r="AD3232" s="41">
        <f>$AA3232*BonusMonths/12</f>
        <v/>
      </c>
      <c r="AE3232" s="41">
        <f>($AA3232+SI_Gross*$AB3232)*IF($Q3232=1,SI_O,SI_E)</f>
        <v/>
      </c>
      <c r="AF3232" s="41">
        <f>IF($Q3232=1,0,$AA3232*EOSB)</f>
        <v/>
      </c>
      <c r="AG3232" s="41">
        <f>$AN3232*$W3232</f>
        <v/>
      </c>
      <c r="AH3232" s="41">
        <f>SUM($AA3232:$AG3232)</f>
        <v/>
      </c>
      <c r="AI3232" s="41">
        <f>12*($AM3232+$AN3232)</f>
        <v/>
      </c>
      <c r="AJ3232" s="41">
        <f>$AM3232*((IncMonth-1)+(13-IncMonth)*(1+$X3232))+12*$AN3232</f>
        <v/>
      </c>
      <c r="AK3232" s="41">
        <f>IF($R3232=1,N($L3232)+N($M3232),0)</f>
        <v/>
      </c>
      <c r="AL3232">
        <f>IF($C3232="","",IF(N($L3232)&lt;=0,"Basic salary missing",IF(ISNA(MATCH($C3232,Departments!$A$5:$A$54,0)),"Department not on Departments sheet",IF(AND($I3232&lt;&gt;"",NOT(ISNUMBER($I3232))),"Date of birth is text, not a date",IF(AND($K3232&lt;&gt;"",NOT(ISNUMBER($K3232))),"Contract end is text, not a date","")))))</f>
        <v/>
      </c>
      <c r="AM3232" s="41">
        <f>IF($R3232=0,0,N($L3232)*(1+$Z3232+BonusMonths/12+IF($Q3232=1,0,EOSB))+N($M3232)+(N($L3232)+SI_Gross*N($M3232))*IF($Q3232=1,SI_O,SI_E))</f>
        <v/>
      </c>
      <c r="AN3232" s="41">
        <f>IF($R3232=0,0,(IF($Q3232=1,MedO,MedE+Ticket)+Training)/12)</f>
        <v/>
      </c>
    </row>
    <row r="3233">
      <c r="I3233" s="35" t="n"/>
      <c r="J3233" s="35" t="n"/>
      <c r="K3233" s="35" t="n"/>
      <c r="L3233" s="36" t="n"/>
      <c r="M3233" s="36" t="n"/>
      <c r="P3233" s="37" t="n"/>
      <c r="Q3233" s="38">
        <f>IF($C3233="",0,IF(OR(LOWER(TRIM($G3233))="omani",LOWER(TRIM($G3233))="oman",LOWER(TRIM($G3233))="om",LOWER(TRIM($G3233))="local"),1,0))</f>
        <v/>
      </c>
      <c r="R3233" s="38">
        <f>IF($C3233="",0,IF(OR(ISNUMBER(SEARCH("resign",$N3233)),ISNUMBER(SEARCH("terminat",$N3233)),ISNUMBER(SEARCH("inactive",$N3233)),ISNUMBER(SEARCH("vacan",$N3233)),ISNUMBER(SEARCH("deceased",$N3233)),ISNUMBER(SEARCH("separated",$N3233))),0,1))</f>
        <v/>
      </c>
      <c r="S3233">
        <f>IF(OR($R3233=0,NOT(ISNUMBER($I3233))),"",IFERROR(DATEDIF($I3233,DATE(FY,1,1),"y"),""))</f>
        <v/>
      </c>
      <c r="T3233">
        <f>IF(OR($R3233=0,NOT(ISNUMBER($J3233))),"",IFERROR(DATEDIF($J3233,DATE(FY,1,1),"y"),0))</f>
        <v/>
      </c>
      <c r="U3233" s="38">
        <f>IF(OR($R3233=0,NOT(ISNUMBER($I3233))),0,IF(YEAR($I3233)+IF($Q3233=1,RetAgeO,RetAgeE)=FY,MONTH($I3233),IF(YEAR($I3233)+IF($Q3233=1,RetAgeO,RetAgeE)&lt;FY,1,0)))</f>
        <v/>
      </c>
      <c r="V3233" s="38">
        <f>IF(OR($R3233=0,NOT(ISNUMBER($K3233))),0,IF(YEAR($K3233)=FY,MONTH($K3233),IF(YEAR($K3233)&lt;FY,1,0)))</f>
        <v/>
      </c>
      <c r="W3233" s="38">
        <f>IF($R3233=0,0,MIN(12,IF(AND(ISNUMBER($O3233),$O3233&gt;=1,$O3233&lt;=12),INT($O3233),12),IF(AND(RetireExit="Yes",$U3233&gt;0),$U3233,12),IF(AND(ContractExit="Yes",$V3233&gt;0),$V3233,12)))</f>
        <v/>
      </c>
      <c r="X3233" s="37">
        <f>IF(ISNUMBER($P3233),$P3233,IncPct)</f>
        <v/>
      </c>
      <c r="Y3233" s="39">
        <f>IF($W3233=0,0,MAX(0,MIN($W3233,IncMonth-1))+MAX(0,$W3233-IncMonth+1)*(1+$X3233))</f>
        <v/>
      </c>
      <c r="Z3233" s="40">
        <f>IF($C3233="",0,IFERROR(INDEX(Departments!$B$5:$B$54,MATCH($C3233,Departments!$A$5:$A$54,0)),0))</f>
        <v/>
      </c>
      <c r="AA3233" s="41">
        <f>N($L3233)*$Y3233</f>
        <v/>
      </c>
      <c r="AB3233" s="41">
        <f>N($M3233)*$Y3233</f>
        <v/>
      </c>
      <c r="AC3233" s="41">
        <f>$AA3233*$Z3233</f>
        <v/>
      </c>
      <c r="AD3233" s="41">
        <f>$AA3233*BonusMonths/12</f>
        <v/>
      </c>
      <c r="AE3233" s="41">
        <f>($AA3233+SI_Gross*$AB3233)*IF($Q3233=1,SI_O,SI_E)</f>
        <v/>
      </c>
      <c r="AF3233" s="41">
        <f>IF($Q3233=1,0,$AA3233*EOSB)</f>
        <v/>
      </c>
      <c r="AG3233" s="41">
        <f>$AN3233*$W3233</f>
        <v/>
      </c>
      <c r="AH3233" s="41">
        <f>SUM($AA3233:$AG3233)</f>
        <v/>
      </c>
      <c r="AI3233" s="41">
        <f>12*($AM3233+$AN3233)</f>
        <v/>
      </c>
      <c r="AJ3233" s="41">
        <f>$AM3233*((IncMonth-1)+(13-IncMonth)*(1+$X3233))+12*$AN3233</f>
        <v/>
      </c>
      <c r="AK3233" s="41">
        <f>IF($R3233=1,N($L3233)+N($M3233),0)</f>
        <v/>
      </c>
      <c r="AL3233">
        <f>IF($C3233="","",IF(N($L3233)&lt;=0,"Basic salary missing",IF(ISNA(MATCH($C3233,Departments!$A$5:$A$54,0)),"Department not on Departments sheet",IF(AND($I3233&lt;&gt;"",NOT(ISNUMBER($I3233))),"Date of birth is text, not a date",IF(AND($K3233&lt;&gt;"",NOT(ISNUMBER($K3233))),"Contract end is text, not a date","")))))</f>
        <v/>
      </c>
      <c r="AM3233" s="41">
        <f>IF($R3233=0,0,N($L3233)*(1+$Z3233+BonusMonths/12+IF($Q3233=1,0,EOSB))+N($M3233)+(N($L3233)+SI_Gross*N($M3233))*IF($Q3233=1,SI_O,SI_E))</f>
        <v/>
      </c>
      <c r="AN3233" s="41">
        <f>IF($R3233=0,0,(IF($Q3233=1,MedO,MedE+Ticket)+Training)/12)</f>
        <v/>
      </c>
    </row>
    <row r="3234">
      <c r="I3234" s="35" t="n"/>
      <c r="J3234" s="35" t="n"/>
      <c r="K3234" s="35" t="n"/>
      <c r="L3234" s="36" t="n"/>
      <c r="M3234" s="36" t="n"/>
      <c r="P3234" s="37" t="n"/>
      <c r="Q3234" s="38">
        <f>IF($C3234="",0,IF(OR(LOWER(TRIM($G3234))="omani",LOWER(TRIM($G3234))="oman",LOWER(TRIM($G3234))="om",LOWER(TRIM($G3234))="local"),1,0))</f>
        <v/>
      </c>
      <c r="R3234" s="38">
        <f>IF($C3234="",0,IF(OR(ISNUMBER(SEARCH("resign",$N3234)),ISNUMBER(SEARCH("terminat",$N3234)),ISNUMBER(SEARCH("inactive",$N3234)),ISNUMBER(SEARCH("vacan",$N3234)),ISNUMBER(SEARCH("deceased",$N3234)),ISNUMBER(SEARCH("separated",$N3234))),0,1))</f>
        <v/>
      </c>
      <c r="S3234">
        <f>IF(OR($R3234=0,NOT(ISNUMBER($I3234))),"",IFERROR(DATEDIF($I3234,DATE(FY,1,1),"y"),""))</f>
        <v/>
      </c>
      <c r="T3234">
        <f>IF(OR($R3234=0,NOT(ISNUMBER($J3234))),"",IFERROR(DATEDIF($J3234,DATE(FY,1,1),"y"),0))</f>
        <v/>
      </c>
      <c r="U3234" s="38">
        <f>IF(OR($R3234=0,NOT(ISNUMBER($I3234))),0,IF(YEAR($I3234)+IF($Q3234=1,RetAgeO,RetAgeE)=FY,MONTH($I3234),IF(YEAR($I3234)+IF($Q3234=1,RetAgeO,RetAgeE)&lt;FY,1,0)))</f>
        <v/>
      </c>
      <c r="V3234" s="38">
        <f>IF(OR($R3234=0,NOT(ISNUMBER($K3234))),0,IF(YEAR($K3234)=FY,MONTH($K3234),IF(YEAR($K3234)&lt;FY,1,0)))</f>
        <v/>
      </c>
      <c r="W3234" s="38">
        <f>IF($R3234=0,0,MIN(12,IF(AND(ISNUMBER($O3234),$O3234&gt;=1,$O3234&lt;=12),INT($O3234),12),IF(AND(RetireExit="Yes",$U3234&gt;0),$U3234,12),IF(AND(ContractExit="Yes",$V3234&gt;0),$V3234,12)))</f>
        <v/>
      </c>
      <c r="X3234" s="37">
        <f>IF(ISNUMBER($P3234),$P3234,IncPct)</f>
        <v/>
      </c>
      <c r="Y3234" s="39">
        <f>IF($W3234=0,0,MAX(0,MIN($W3234,IncMonth-1))+MAX(0,$W3234-IncMonth+1)*(1+$X3234))</f>
        <v/>
      </c>
      <c r="Z3234" s="40">
        <f>IF($C3234="",0,IFERROR(INDEX(Departments!$B$5:$B$54,MATCH($C3234,Departments!$A$5:$A$54,0)),0))</f>
        <v/>
      </c>
      <c r="AA3234" s="41">
        <f>N($L3234)*$Y3234</f>
        <v/>
      </c>
      <c r="AB3234" s="41">
        <f>N($M3234)*$Y3234</f>
        <v/>
      </c>
      <c r="AC3234" s="41">
        <f>$AA3234*$Z3234</f>
        <v/>
      </c>
      <c r="AD3234" s="41">
        <f>$AA3234*BonusMonths/12</f>
        <v/>
      </c>
      <c r="AE3234" s="41">
        <f>($AA3234+SI_Gross*$AB3234)*IF($Q3234=1,SI_O,SI_E)</f>
        <v/>
      </c>
      <c r="AF3234" s="41">
        <f>IF($Q3234=1,0,$AA3234*EOSB)</f>
        <v/>
      </c>
      <c r="AG3234" s="41">
        <f>$AN3234*$W3234</f>
        <v/>
      </c>
      <c r="AH3234" s="41">
        <f>SUM($AA3234:$AG3234)</f>
        <v/>
      </c>
      <c r="AI3234" s="41">
        <f>12*($AM3234+$AN3234)</f>
        <v/>
      </c>
      <c r="AJ3234" s="41">
        <f>$AM3234*((IncMonth-1)+(13-IncMonth)*(1+$X3234))+12*$AN3234</f>
        <v/>
      </c>
      <c r="AK3234" s="41">
        <f>IF($R3234=1,N($L3234)+N($M3234),0)</f>
        <v/>
      </c>
      <c r="AL3234">
        <f>IF($C3234="","",IF(N($L3234)&lt;=0,"Basic salary missing",IF(ISNA(MATCH($C3234,Departments!$A$5:$A$54,0)),"Department not on Departments sheet",IF(AND($I3234&lt;&gt;"",NOT(ISNUMBER($I3234))),"Date of birth is text, not a date",IF(AND($K3234&lt;&gt;"",NOT(ISNUMBER($K3234))),"Contract end is text, not a date","")))))</f>
        <v/>
      </c>
      <c r="AM3234" s="41">
        <f>IF($R3234=0,0,N($L3234)*(1+$Z3234+BonusMonths/12+IF($Q3234=1,0,EOSB))+N($M3234)+(N($L3234)+SI_Gross*N($M3234))*IF($Q3234=1,SI_O,SI_E))</f>
        <v/>
      </c>
      <c r="AN3234" s="41">
        <f>IF($R3234=0,0,(IF($Q3234=1,MedO,MedE+Ticket)+Training)/12)</f>
        <v/>
      </c>
    </row>
    <row r="3235">
      <c r="I3235" s="35" t="n"/>
      <c r="J3235" s="35" t="n"/>
      <c r="K3235" s="35" t="n"/>
      <c r="L3235" s="36" t="n"/>
      <c r="M3235" s="36" t="n"/>
      <c r="P3235" s="37" t="n"/>
      <c r="Q3235" s="38">
        <f>IF($C3235="",0,IF(OR(LOWER(TRIM($G3235))="omani",LOWER(TRIM($G3235))="oman",LOWER(TRIM($G3235))="om",LOWER(TRIM($G3235))="local"),1,0))</f>
        <v/>
      </c>
      <c r="R3235" s="38">
        <f>IF($C3235="",0,IF(OR(ISNUMBER(SEARCH("resign",$N3235)),ISNUMBER(SEARCH("terminat",$N3235)),ISNUMBER(SEARCH("inactive",$N3235)),ISNUMBER(SEARCH("vacan",$N3235)),ISNUMBER(SEARCH("deceased",$N3235)),ISNUMBER(SEARCH("separated",$N3235))),0,1))</f>
        <v/>
      </c>
      <c r="S3235">
        <f>IF(OR($R3235=0,NOT(ISNUMBER($I3235))),"",IFERROR(DATEDIF($I3235,DATE(FY,1,1),"y"),""))</f>
        <v/>
      </c>
      <c r="T3235">
        <f>IF(OR($R3235=0,NOT(ISNUMBER($J3235))),"",IFERROR(DATEDIF($J3235,DATE(FY,1,1),"y"),0))</f>
        <v/>
      </c>
      <c r="U3235" s="38">
        <f>IF(OR($R3235=0,NOT(ISNUMBER($I3235))),0,IF(YEAR($I3235)+IF($Q3235=1,RetAgeO,RetAgeE)=FY,MONTH($I3235),IF(YEAR($I3235)+IF($Q3235=1,RetAgeO,RetAgeE)&lt;FY,1,0)))</f>
        <v/>
      </c>
      <c r="V3235" s="38">
        <f>IF(OR($R3235=0,NOT(ISNUMBER($K3235))),0,IF(YEAR($K3235)=FY,MONTH($K3235),IF(YEAR($K3235)&lt;FY,1,0)))</f>
        <v/>
      </c>
      <c r="W3235" s="38">
        <f>IF($R3235=0,0,MIN(12,IF(AND(ISNUMBER($O3235),$O3235&gt;=1,$O3235&lt;=12),INT($O3235),12),IF(AND(RetireExit="Yes",$U3235&gt;0),$U3235,12),IF(AND(ContractExit="Yes",$V3235&gt;0),$V3235,12)))</f>
        <v/>
      </c>
      <c r="X3235" s="37">
        <f>IF(ISNUMBER($P3235),$P3235,IncPct)</f>
        <v/>
      </c>
      <c r="Y3235" s="39">
        <f>IF($W3235=0,0,MAX(0,MIN($W3235,IncMonth-1))+MAX(0,$W3235-IncMonth+1)*(1+$X3235))</f>
        <v/>
      </c>
      <c r="Z3235" s="40">
        <f>IF($C3235="",0,IFERROR(INDEX(Departments!$B$5:$B$54,MATCH($C3235,Departments!$A$5:$A$54,0)),0))</f>
        <v/>
      </c>
      <c r="AA3235" s="41">
        <f>N($L3235)*$Y3235</f>
        <v/>
      </c>
      <c r="AB3235" s="41">
        <f>N($M3235)*$Y3235</f>
        <v/>
      </c>
      <c r="AC3235" s="41">
        <f>$AA3235*$Z3235</f>
        <v/>
      </c>
      <c r="AD3235" s="41">
        <f>$AA3235*BonusMonths/12</f>
        <v/>
      </c>
      <c r="AE3235" s="41">
        <f>($AA3235+SI_Gross*$AB3235)*IF($Q3235=1,SI_O,SI_E)</f>
        <v/>
      </c>
      <c r="AF3235" s="41">
        <f>IF($Q3235=1,0,$AA3235*EOSB)</f>
        <v/>
      </c>
      <c r="AG3235" s="41">
        <f>$AN3235*$W3235</f>
        <v/>
      </c>
      <c r="AH3235" s="41">
        <f>SUM($AA3235:$AG3235)</f>
        <v/>
      </c>
      <c r="AI3235" s="41">
        <f>12*($AM3235+$AN3235)</f>
        <v/>
      </c>
      <c r="AJ3235" s="41">
        <f>$AM3235*((IncMonth-1)+(13-IncMonth)*(1+$X3235))+12*$AN3235</f>
        <v/>
      </c>
      <c r="AK3235" s="41">
        <f>IF($R3235=1,N($L3235)+N($M3235),0)</f>
        <v/>
      </c>
      <c r="AL3235">
        <f>IF($C3235="","",IF(N($L3235)&lt;=0,"Basic salary missing",IF(ISNA(MATCH($C3235,Departments!$A$5:$A$54,0)),"Department not on Departments sheet",IF(AND($I3235&lt;&gt;"",NOT(ISNUMBER($I3235))),"Date of birth is text, not a date",IF(AND($K3235&lt;&gt;"",NOT(ISNUMBER($K3235))),"Contract end is text, not a date","")))))</f>
        <v/>
      </c>
      <c r="AM3235" s="41">
        <f>IF($R3235=0,0,N($L3235)*(1+$Z3235+BonusMonths/12+IF($Q3235=1,0,EOSB))+N($M3235)+(N($L3235)+SI_Gross*N($M3235))*IF($Q3235=1,SI_O,SI_E))</f>
        <v/>
      </c>
      <c r="AN3235" s="41">
        <f>IF($R3235=0,0,(IF($Q3235=1,MedO,MedE+Ticket)+Training)/12)</f>
        <v/>
      </c>
    </row>
    <row r="3236">
      <c r="I3236" s="35" t="n"/>
      <c r="J3236" s="35" t="n"/>
      <c r="K3236" s="35" t="n"/>
      <c r="L3236" s="36" t="n"/>
      <c r="M3236" s="36" t="n"/>
      <c r="P3236" s="37" t="n"/>
      <c r="Q3236" s="38">
        <f>IF($C3236="",0,IF(OR(LOWER(TRIM($G3236))="omani",LOWER(TRIM($G3236))="oman",LOWER(TRIM($G3236))="om",LOWER(TRIM($G3236))="local"),1,0))</f>
        <v/>
      </c>
      <c r="R3236" s="38">
        <f>IF($C3236="",0,IF(OR(ISNUMBER(SEARCH("resign",$N3236)),ISNUMBER(SEARCH("terminat",$N3236)),ISNUMBER(SEARCH("inactive",$N3236)),ISNUMBER(SEARCH("vacan",$N3236)),ISNUMBER(SEARCH("deceased",$N3236)),ISNUMBER(SEARCH("separated",$N3236))),0,1))</f>
        <v/>
      </c>
      <c r="S3236">
        <f>IF(OR($R3236=0,NOT(ISNUMBER($I3236))),"",IFERROR(DATEDIF($I3236,DATE(FY,1,1),"y"),""))</f>
        <v/>
      </c>
      <c r="T3236">
        <f>IF(OR($R3236=0,NOT(ISNUMBER($J3236))),"",IFERROR(DATEDIF($J3236,DATE(FY,1,1),"y"),0))</f>
        <v/>
      </c>
      <c r="U3236" s="38">
        <f>IF(OR($R3236=0,NOT(ISNUMBER($I3236))),0,IF(YEAR($I3236)+IF($Q3236=1,RetAgeO,RetAgeE)=FY,MONTH($I3236),IF(YEAR($I3236)+IF($Q3236=1,RetAgeO,RetAgeE)&lt;FY,1,0)))</f>
        <v/>
      </c>
      <c r="V3236" s="38">
        <f>IF(OR($R3236=0,NOT(ISNUMBER($K3236))),0,IF(YEAR($K3236)=FY,MONTH($K3236),IF(YEAR($K3236)&lt;FY,1,0)))</f>
        <v/>
      </c>
      <c r="W3236" s="38">
        <f>IF($R3236=0,0,MIN(12,IF(AND(ISNUMBER($O3236),$O3236&gt;=1,$O3236&lt;=12),INT($O3236),12),IF(AND(RetireExit="Yes",$U3236&gt;0),$U3236,12),IF(AND(ContractExit="Yes",$V3236&gt;0),$V3236,12)))</f>
        <v/>
      </c>
      <c r="X3236" s="37">
        <f>IF(ISNUMBER($P3236),$P3236,IncPct)</f>
        <v/>
      </c>
      <c r="Y3236" s="39">
        <f>IF($W3236=0,0,MAX(0,MIN($W3236,IncMonth-1))+MAX(0,$W3236-IncMonth+1)*(1+$X3236))</f>
        <v/>
      </c>
      <c r="Z3236" s="40">
        <f>IF($C3236="",0,IFERROR(INDEX(Departments!$B$5:$B$54,MATCH($C3236,Departments!$A$5:$A$54,0)),0))</f>
        <v/>
      </c>
      <c r="AA3236" s="41">
        <f>N($L3236)*$Y3236</f>
        <v/>
      </c>
      <c r="AB3236" s="41">
        <f>N($M3236)*$Y3236</f>
        <v/>
      </c>
      <c r="AC3236" s="41">
        <f>$AA3236*$Z3236</f>
        <v/>
      </c>
      <c r="AD3236" s="41">
        <f>$AA3236*BonusMonths/12</f>
        <v/>
      </c>
      <c r="AE3236" s="41">
        <f>($AA3236+SI_Gross*$AB3236)*IF($Q3236=1,SI_O,SI_E)</f>
        <v/>
      </c>
      <c r="AF3236" s="41">
        <f>IF($Q3236=1,0,$AA3236*EOSB)</f>
        <v/>
      </c>
      <c r="AG3236" s="41">
        <f>$AN3236*$W3236</f>
        <v/>
      </c>
      <c r="AH3236" s="41">
        <f>SUM($AA3236:$AG3236)</f>
        <v/>
      </c>
      <c r="AI3236" s="41">
        <f>12*($AM3236+$AN3236)</f>
        <v/>
      </c>
      <c r="AJ3236" s="41">
        <f>$AM3236*((IncMonth-1)+(13-IncMonth)*(1+$X3236))+12*$AN3236</f>
        <v/>
      </c>
      <c r="AK3236" s="41">
        <f>IF($R3236=1,N($L3236)+N($M3236),0)</f>
        <v/>
      </c>
      <c r="AL3236">
        <f>IF($C3236="","",IF(N($L3236)&lt;=0,"Basic salary missing",IF(ISNA(MATCH($C3236,Departments!$A$5:$A$54,0)),"Department not on Departments sheet",IF(AND($I3236&lt;&gt;"",NOT(ISNUMBER($I3236))),"Date of birth is text, not a date",IF(AND($K3236&lt;&gt;"",NOT(ISNUMBER($K3236))),"Contract end is text, not a date","")))))</f>
        <v/>
      </c>
      <c r="AM3236" s="41">
        <f>IF($R3236=0,0,N($L3236)*(1+$Z3236+BonusMonths/12+IF($Q3236=1,0,EOSB))+N($M3236)+(N($L3236)+SI_Gross*N($M3236))*IF($Q3236=1,SI_O,SI_E))</f>
        <v/>
      </c>
      <c r="AN3236" s="41">
        <f>IF($R3236=0,0,(IF($Q3236=1,MedO,MedE+Ticket)+Training)/12)</f>
        <v/>
      </c>
    </row>
    <row r="3237">
      <c r="I3237" s="35" t="n"/>
      <c r="J3237" s="35" t="n"/>
      <c r="K3237" s="35" t="n"/>
      <c r="L3237" s="36" t="n"/>
      <c r="M3237" s="36" t="n"/>
      <c r="P3237" s="37" t="n"/>
      <c r="Q3237" s="38">
        <f>IF($C3237="",0,IF(OR(LOWER(TRIM($G3237))="omani",LOWER(TRIM($G3237))="oman",LOWER(TRIM($G3237))="om",LOWER(TRIM($G3237))="local"),1,0))</f>
        <v/>
      </c>
      <c r="R3237" s="38">
        <f>IF($C3237="",0,IF(OR(ISNUMBER(SEARCH("resign",$N3237)),ISNUMBER(SEARCH("terminat",$N3237)),ISNUMBER(SEARCH("inactive",$N3237)),ISNUMBER(SEARCH("vacan",$N3237)),ISNUMBER(SEARCH("deceased",$N3237)),ISNUMBER(SEARCH("separated",$N3237))),0,1))</f>
        <v/>
      </c>
      <c r="S3237">
        <f>IF(OR($R3237=0,NOT(ISNUMBER($I3237))),"",IFERROR(DATEDIF($I3237,DATE(FY,1,1),"y"),""))</f>
        <v/>
      </c>
      <c r="T3237">
        <f>IF(OR($R3237=0,NOT(ISNUMBER($J3237))),"",IFERROR(DATEDIF($J3237,DATE(FY,1,1),"y"),0))</f>
        <v/>
      </c>
      <c r="U3237" s="38">
        <f>IF(OR($R3237=0,NOT(ISNUMBER($I3237))),0,IF(YEAR($I3237)+IF($Q3237=1,RetAgeO,RetAgeE)=FY,MONTH($I3237),IF(YEAR($I3237)+IF($Q3237=1,RetAgeO,RetAgeE)&lt;FY,1,0)))</f>
        <v/>
      </c>
      <c r="V3237" s="38">
        <f>IF(OR($R3237=0,NOT(ISNUMBER($K3237))),0,IF(YEAR($K3237)=FY,MONTH($K3237),IF(YEAR($K3237)&lt;FY,1,0)))</f>
        <v/>
      </c>
      <c r="W3237" s="38">
        <f>IF($R3237=0,0,MIN(12,IF(AND(ISNUMBER($O3237),$O3237&gt;=1,$O3237&lt;=12),INT($O3237),12),IF(AND(RetireExit="Yes",$U3237&gt;0),$U3237,12),IF(AND(ContractExit="Yes",$V3237&gt;0),$V3237,12)))</f>
        <v/>
      </c>
      <c r="X3237" s="37">
        <f>IF(ISNUMBER($P3237),$P3237,IncPct)</f>
        <v/>
      </c>
      <c r="Y3237" s="39">
        <f>IF($W3237=0,0,MAX(0,MIN($W3237,IncMonth-1))+MAX(0,$W3237-IncMonth+1)*(1+$X3237))</f>
        <v/>
      </c>
      <c r="Z3237" s="40">
        <f>IF($C3237="",0,IFERROR(INDEX(Departments!$B$5:$B$54,MATCH($C3237,Departments!$A$5:$A$54,0)),0))</f>
        <v/>
      </c>
      <c r="AA3237" s="41">
        <f>N($L3237)*$Y3237</f>
        <v/>
      </c>
      <c r="AB3237" s="41">
        <f>N($M3237)*$Y3237</f>
        <v/>
      </c>
      <c r="AC3237" s="41">
        <f>$AA3237*$Z3237</f>
        <v/>
      </c>
      <c r="AD3237" s="41">
        <f>$AA3237*BonusMonths/12</f>
        <v/>
      </c>
      <c r="AE3237" s="41">
        <f>($AA3237+SI_Gross*$AB3237)*IF($Q3237=1,SI_O,SI_E)</f>
        <v/>
      </c>
      <c r="AF3237" s="41">
        <f>IF($Q3237=1,0,$AA3237*EOSB)</f>
        <v/>
      </c>
      <c r="AG3237" s="41">
        <f>$AN3237*$W3237</f>
        <v/>
      </c>
      <c r="AH3237" s="41">
        <f>SUM($AA3237:$AG3237)</f>
        <v/>
      </c>
      <c r="AI3237" s="41">
        <f>12*($AM3237+$AN3237)</f>
        <v/>
      </c>
      <c r="AJ3237" s="41">
        <f>$AM3237*((IncMonth-1)+(13-IncMonth)*(1+$X3237))+12*$AN3237</f>
        <v/>
      </c>
      <c r="AK3237" s="41">
        <f>IF($R3237=1,N($L3237)+N($M3237),0)</f>
        <v/>
      </c>
      <c r="AL3237">
        <f>IF($C3237="","",IF(N($L3237)&lt;=0,"Basic salary missing",IF(ISNA(MATCH($C3237,Departments!$A$5:$A$54,0)),"Department not on Departments sheet",IF(AND($I3237&lt;&gt;"",NOT(ISNUMBER($I3237))),"Date of birth is text, not a date",IF(AND($K3237&lt;&gt;"",NOT(ISNUMBER($K3237))),"Contract end is text, not a date","")))))</f>
        <v/>
      </c>
      <c r="AM3237" s="41">
        <f>IF($R3237=0,0,N($L3237)*(1+$Z3237+BonusMonths/12+IF($Q3237=1,0,EOSB))+N($M3237)+(N($L3237)+SI_Gross*N($M3237))*IF($Q3237=1,SI_O,SI_E))</f>
        <v/>
      </c>
      <c r="AN3237" s="41">
        <f>IF($R3237=0,0,(IF($Q3237=1,MedO,MedE+Ticket)+Training)/12)</f>
        <v/>
      </c>
    </row>
    <row r="3238">
      <c r="I3238" s="35" t="n"/>
      <c r="J3238" s="35" t="n"/>
      <c r="K3238" s="35" t="n"/>
      <c r="L3238" s="36" t="n"/>
      <c r="M3238" s="36" t="n"/>
      <c r="P3238" s="37" t="n"/>
      <c r="Q3238" s="38">
        <f>IF($C3238="",0,IF(OR(LOWER(TRIM($G3238))="omani",LOWER(TRIM($G3238))="oman",LOWER(TRIM($G3238))="om",LOWER(TRIM($G3238))="local"),1,0))</f>
        <v/>
      </c>
      <c r="R3238" s="38">
        <f>IF($C3238="",0,IF(OR(ISNUMBER(SEARCH("resign",$N3238)),ISNUMBER(SEARCH("terminat",$N3238)),ISNUMBER(SEARCH("inactive",$N3238)),ISNUMBER(SEARCH("vacan",$N3238)),ISNUMBER(SEARCH("deceased",$N3238)),ISNUMBER(SEARCH("separated",$N3238))),0,1))</f>
        <v/>
      </c>
      <c r="S3238">
        <f>IF(OR($R3238=0,NOT(ISNUMBER($I3238))),"",IFERROR(DATEDIF($I3238,DATE(FY,1,1),"y"),""))</f>
        <v/>
      </c>
      <c r="T3238">
        <f>IF(OR($R3238=0,NOT(ISNUMBER($J3238))),"",IFERROR(DATEDIF($J3238,DATE(FY,1,1),"y"),0))</f>
        <v/>
      </c>
      <c r="U3238" s="38">
        <f>IF(OR($R3238=0,NOT(ISNUMBER($I3238))),0,IF(YEAR($I3238)+IF($Q3238=1,RetAgeO,RetAgeE)=FY,MONTH($I3238),IF(YEAR($I3238)+IF($Q3238=1,RetAgeO,RetAgeE)&lt;FY,1,0)))</f>
        <v/>
      </c>
      <c r="V3238" s="38">
        <f>IF(OR($R3238=0,NOT(ISNUMBER($K3238))),0,IF(YEAR($K3238)=FY,MONTH($K3238),IF(YEAR($K3238)&lt;FY,1,0)))</f>
        <v/>
      </c>
      <c r="W3238" s="38">
        <f>IF($R3238=0,0,MIN(12,IF(AND(ISNUMBER($O3238),$O3238&gt;=1,$O3238&lt;=12),INT($O3238),12),IF(AND(RetireExit="Yes",$U3238&gt;0),$U3238,12),IF(AND(ContractExit="Yes",$V3238&gt;0),$V3238,12)))</f>
        <v/>
      </c>
      <c r="X3238" s="37">
        <f>IF(ISNUMBER($P3238),$P3238,IncPct)</f>
        <v/>
      </c>
      <c r="Y3238" s="39">
        <f>IF($W3238=0,0,MAX(0,MIN($W3238,IncMonth-1))+MAX(0,$W3238-IncMonth+1)*(1+$X3238))</f>
        <v/>
      </c>
      <c r="Z3238" s="40">
        <f>IF($C3238="",0,IFERROR(INDEX(Departments!$B$5:$B$54,MATCH($C3238,Departments!$A$5:$A$54,0)),0))</f>
        <v/>
      </c>
      <c r="AA3238" s="41">
        <f>N($L3238)*$Y3238</f>
        <v/>
      </c>
      <c r="AB3238" s="41">
        <f>N($M3238)*$Y3238</f>
        <v/>
      </c>
      <c r="AC3238" s="41">
        <f>$AA3238*$Z3238</f>
        <v/>
      </c>
      <c r="AD3238" s="41">
        <f>$AA3238*BonusMonths/12</f>
        <v/>
      </c>
      <c r="AE3238" s="41">
        <f>($AA3238+SI_Gross*$AB3238)*IF($Q3238=1,SI_O,SI_E)</f>
        <v/>
      </c>
      <c r="AF3238" s="41">
        <f>IF($Q3238=1,0,$AA3238*EOSB)</f>
        <v/>
      </c>
      <c r="AG3238" s="41">
        <f>$AN3238*$W3238</f>
        <v/>
      </c>
      <c r="AH3238" s="41">
        <f>SUM($AA3238:$AG3238)</f>
        <v/>
      </c>
      <c r="AI3238" s="41">
        <f>12*($AM3238+$AN3238)</f>
        <v/>
      </c>
      <c r="AJ3238" s="41">
        <f>$AM3238*((IncMonth-1)+(13-IncMonth)*(1+$X3238))+12*$AN3238</f>
        <v/>
      </c>
      <c r="AK3238" s="41">
        <f>IF($R3238=1,N($L3238)+N($M3238),0)</f>
        <v/>
      </c>
      <c r="AL3238">
        <f>IF($C3238="","",IF(N($L3238)&lt;=0,"Basic salary missing",IF(ISNA(MATCH($C3238,Departments!$A$5:$A$54,0)),"Department not on Departments sheet",IF(AND($I3238&lt;&gt;"",NOT(ISNUMBER($I3238))),"Date of birth is text, not a date",IF(AND($K3238&lt;&gt;"",NOT(ISNUMBER($K3238))),"Contract end is text, not a date","")))))</f>
        <v/>
      </c>
      <c r="AM3238" s="41">
        <f>IF($R3238=0,0,N($L3238)*(1+$Z3238+BonusMonths/12+IF($Q3238=1,0,EOSB))+N($M3238)+(N($L3238)+SI_Gross*N($M3238))*IF($Q3238=1,SI_O,SI_E))</f>
        <v/>
      </c>
      <c r="AN3238" s="41">
        <f>IF($R3238=0,0,(IF($Q3238=1,MedO,MedE+Ticket)+Training)/12)</f>
        <v/>
      </c>
    </row>
    <row r="3239">
      <c r="I3239" s="35" t="n"/>
      <c r="J3239" s="35" t="n"/>
      <c r="K3239" s="35" t="n"/>
      <c r="L3239" s="36" t="n"/>
      <c r="M3239" s="36" t="n"/>
      <c r="P3239" s="37" t="n"/>
      <c r="Q3239" s="38">
        <f>IF($C3239="",0,IF(OR(LOWER(TRIM($G3239))="omani",LOWER(TRIM($G3239))="oman",LOWER(TRIM($G3239))="om",LOWER(TRIM($G3239))="local"),1,0))</f>
        <v/>
      </c>
      <c r="R3239" s="38">
        <f>IF($C3239="",0,IF(OR(ISNUMBER(SEARCH("resign",$N3239)),ISNUMBER(SEARCH("terminat",$N3239)),ISNUMBER(SEARCH("inactive",$N3239)),ISNUMBER(SEARCH("vacan",$N3239)),ISNUMBER(SEARCH("deceased",$N3239)),ISNUMBER(SEARCH("separated",$N3239))),0,1))</f>
        <v/>
      </c>
      <c r="S3239">
        <f>IF(OR($R3239=0,NOT(ISNUMBER($I3239))),"",IFERROR(DATEDIF($I3239,DATE(FY,1,1),"y"),""))</f>
        <v/>
      </c>
      <c r="T3239">
        <f>IF(OR($R3239=0,NOT(ISNUMBER($J3239))),"",IFERROR(DATEDIF($J3239,DATE(FY,1,1),"y"),0))</f>
        <v/>
      </c>
      <c r="U3239" s="38">
        <f>IF(OR($R3239=0,NOT(ISNUMBER($I3239))),0,IF(YEAR($I3239)+IF($Q3239=1,RetAgeO,RetAgeE)=FY,MONTH($I3239),IF(YEAR($I3239)+IF($Q3239=1,RetAgeO,RetAgeE)&lt;FY,1,0)))</f>
        <v/>
      </c>
      <c r="V3239" s="38">
        <f>IF(OR($R3239=0,NOT(ISNUMBER($K3239))),0,IF(YEAR($K3239)=FY,MONTH($K3239),IF(YEAR($K3239)&lt;FY,1,0)))</f>
        <v/>
      </c>
      <c r="W3239" s="38">
        <f>IF($R3239=0,0,MIN(12,IF(AND(ISNUMBER($O3239),$O3239&gt;=1,$O3239&lt;=12),INT($O3239),12),IF(AND(RetireExit="Yes",$U3239&gt;0),$U3239,12),IF(AND(ContractExit="Yes",$V3239&gt;0),$V3239,12)))</f>
        <v/>
      </c>
      <c r="X3239" s="37">
        <f>IF(ISNUMBER($P3239),$P3239,IncPct)</f>
        <v/>
      </c>
      <c r="Y3239" s="39">
        <f>IF($W3239=0,0,MAX(0,MIN($W3239,IncMonth-1))+MAX(0,$W3239-IncMonth+1)*(1+$X3239))</f>
        <v/>
      </c>
      <c r="Z3239" s="40">
        <f>IF($C3239="",0,IFERROR(INDEX(Departments!$B$5:$B$54,MATCH($C3239,Departments!$A$5:$A$54,0)),0))</f>
        <v/>
      </c>
      <c r="AA3239" s="41">
        <f>N($L3239)*$Y3239</f>
        <v/>
      </c>
      <c r="AB3239" s="41">
        <f>N($M3239)*$Y3239</f>
        <v/>
      </c>
      <c r="AC3239" s="41">
        <f>$AA3239*$Z3239</f>
        <v/>
      </c>
      <c r="AD3239" s="41">
        <f>$AA3239*BonusMonths/12</f>
        <v/>
      </c>
      <c r="AE3239" s="41">
        <f>($AA3239+SI_Gross*$AB3239)*IF($Q3239=1,SI_O,SI_E)</f>
        <v/>
      </c>
      <c r="AF3239" s="41">
        <f>IF($Q3239=1,0,$AA3239*EOSB)</f>
        <v/>
      </c>
      <c r="AG3239" s="41">
        <f>$AN3239*$W3239</f>
        <v/>
      </c>
      <c r="AH3239" s="41">
        <f>SUM($AA3239:$AG3239)</f>
        <v/>
      </c>
      <c r="AI3239" s="41">
        <f>12*($AM3239+$AN3239)</f>
        <v/>
      </c>
      <c r="AJ3239" s="41">
        <f>$AM3239*((IncMonth-1)+(13-IncMonth)*(1+$X3239))+12*$AN3239</f>
        <v/>
      </c>
      <c r="AK3239" s="41">
        <f>IF($R3239=1,N($L3239)+N($M3239),0)</f>
        <v/>
      </c>
      <c r="AL3239">
        <f>IF($C3239="","",IF(N($L3239)&lt;=0,"Basic salary missing",IF(ISNA(MATCH($C3239,Departments!$A$5:$A$54,0)),"Department not on Departments sheet",IF(AND($I3239&lt;&gt;"",NOT(ISNUMBER($I3239))),"Date of birth is text, not a date",IF(AND($K3239&lt;&gt;"",NOT(ISNUMBER($K3239))),"Contract end is text, not a date","")))))</f>
        <v/>
      </c>
      <c r="AM3239" s="41">
        <f>IF($R3239=0,0,N($L3239)*(1+$Z3239+BonusMonths/12+IF($Q3239=1,0,EOSB))+N($M3239)+(N($L3239)+SI_Gross*N($M3239))*IF($Q3239=1,SI_O,SI_E))</f>
        <v/>
      </c>
      <c r="AN3239" s="41">
        <f>IF($R3239=0,0,(IF($Q3239=1,MedO,MedE+Ticket)+Training)/12)</f>
        <v/>
      </c>
    </row>
    <row r="3240">
      <c r="I3240" s="35" t="n"/>
      <c r="J3240" s="35" t="n"/>
      <c r="K3240" s="35" t="n"/>
      <c r="L3240" s="36" t="n"/>
      <c r="M3240" s="36" t="n"/>
      <c r="P3240" s="37" t="n"/>
      <c r="Q3240" s="38">
        <f>IF($C3240="",0,IF(OR(LOWER(TRIM($G3240))="omani",LOWER(TRIM($G3240))="oman",LOWER(TRIM($G3240))="om",LOWER(TRIM($G3240))="local"),1,0))</f>
        <v/>
      </c>
      <c r="R3240" s="38">
        <f>IF($C3240="",0,IF(OR(ISNUMBER(SEARCH("resign",$N3240)),ISNUMBER(SEARCH("terminat",$N3240)),ISNUMBER(SEARCH("inactive",$N3240)),ISNUMBER(SEARCH("vacan",$N3240)),ISNUMBER(SEARCH("deceased",$N3240)),ISNUMBER(SEARCH("separated",$N3240))),0,1))</f>
        <v/>
      </c>
      <c r="S3240">
        <f>IF(OR($R3240=0,NOT(ISNUMBER($I3240))),"",IFERROR(DATEDIF($I3240,DATE(FY,1,1),"y"),""))</f>
        <v/>
      </c>
      <c r="T3240">
        <f>IF(OR($R3240=0,NOT(ISNUMBER($J3240))),"",IFERROR(DATEDIF($J3240,DATE(FY,1,1),"y"),0))</f>
        <v/>
      </c>
      <c r="U3240" s="38">
        <f>IF(OR($R3240=0,NOT(ISNUMBER($I3240))),0,IF(YEAR($I3240)+IF($Q3240=1,RetAgeO,RetAgeE)=FY,MONTH($I3240),IF(YEAR($I3240)+IF($Q3240=1,RetAgeO,RetAgeE)&lt;FY,1,0)))</f>
        <v/>
      </c>
      <c r="V3240" s="38">
        <f>IF(OR($R3240=0,NOT(ISNUMBER($K3240))),0,IF(YEAR($K3240)=FY,MONTH($K3240),IF(YEAR($K3240)&lt;FY,1,0)))</f>
        <v/>
      </c>
      <c r="W3240" s="38">
        <f>IF($R3240=0,0,MIN(12,IF(AND(ISNUMBER($O3240),$O3240&gt;=1,$O3240&lt;=12),INT($O3240),12),IF(AND(RetireExit="Yes",$U3240&gt;0),$U3240,12),IF(AND(ContractExit="Yes",$V3240&gt;0),$V3240,12)))</f>
        <v/>
      </c>
      <c r="X3240" s="37">
        <f>IF(ISNUMBER($P3240),$P3240,IncPct)</f>
        <v/>
      </c>
      <c r="Y3240" s="39">
        <f>IF($W3240=0,0,MAX(0,MIN($W3240,IncMonth-1))+MAX(0,$W3240-IncMonth+1)*(1+$X3240))</f>
        <v/>
      </c>
      <c r="Z3240" s="40">
        <f>IF($C3240="",0,IFERROR(INDEX(Departments!$B$5:$B$54,MATCH($C3240,Departments!$A$5:$A$54,0)),0))</f>
        <v/>
      </c>
      <c r="AA3240" s="41">
        <f>N($L3240)*$Y3240</f>
        <v/>
      </c>
      <c r="AB3240" s="41">
        <f>N($M3240)*$Y3240</f>
        <v/>
      </c>
      <c r="AC3240" s="41">
        <f>$AA3240*$Z3240</f>
        <v/>
      </c>
      <c r="AD3240" s="41">
        <f>$AA3240*BonusMonths/12</f>
        <v/>
      </c>
      <c r="AE3240" s="41">
        <f>($AA3240+SI_Gross*$AB3240)*IF($Q3240=1,SI_O,SI_E)</f>
        <v/>
      </c>
      <c r="AF3240" s="41">
        <f>IF($Q3240=1,0,$AA3240*EOSB)</f>
        <v/>
      </c>
      <c r="AG3240" s="41">
        <f>$AN3240*$W3240</f>
        <v/>
      </c>
      <c r="AH3240" s="41">
        <f>SUM($AA3240:$AG3240)</f>
        <v/>
      </c>
      <c r="AI3240" s="41">
        <f>12*($AM3240+$AN3240)</f>
        <v/>
      </c>
      <c r="AJ3240" s="41">
        <f>$AM3240*((IncMonth-1)+(13-IncMonth)*(1+$X3240))+12*$AN3240</f>
        <v/>
      </c>
      <c r="AK3240" s="41">
        <f>IF($R3240=1,N($L3240)+N($M3240),0)</f>
        <v/>
      </c>
      <c r="AL3240">
        <f>IF($C3240="","",IF(N($L3240)&lt;=0,"Basic salary missing",IF(ISNA(MATCH($C3240,Departments!$A$5:$A$54,0)),"Department not on Departments sheet",IF(AND($I3240&lt;&gt;"",NOT(ISNUMBER($I3240))),"Date of birth is text, not a date",IF(AND($K3240&lt;&gt;"",NOT(ISNUMBER($K3240))),"Contract end is text, not a date","")))))</f>
        <v/>
      </c>
      <c r="AM3240" s="41">
        <f>IF($R3240=0,0,N($L3240)*(1+$Z3240+BonusMonths/12+IF($Q3240=1,0,EOSB))+N($M3240)+(N($L3240)+SI_Gross*N($M3240))*IF($Q3240=1,SI_O,SI_E))</f>
        <v/>
      </c>
      <c r="AN3240" s="41">
        <f>IF($R3240=0,0,(IF($Q3240=1,MedO,MedE+Ticket)+Training)/12)</f>
        <v/>
      </c>
    </row>
    <row r="3241">
      <c r="I3241" s="35" t="n"/>
      <c r="J3241" s="35" t="n"/>
      <c r="K3241" s="35" t="n"/>
      <c r="L3241" s="36" t="n"/>
      <c r="M3241" s="36" t="n"/>
      <c r="P3241" s="37" t="n"/>
      <c r="Q3241" s="38">
        <f>IF($C3241="",0,IF(OR(LOWER(TRIM($G3241))="omani",LOWER(TRIM($G3241))="oman",LOWER(TRIM($G3241))="om",LOWER(TRIM($G3241))="local"),1,0))</f>
        <v/>
      </c>
      <c r="R3241" s="38">
        <f>IF($C3241="",0,IF(OR(ISNUMBER(SEARCH("resign",$N3241)),ISNUMBER(SEARCH("terminat",$N3241)),ISNUMBER(SEARCH("inactive",$N3241)),ISNUMBER(SEARCH("vacan",$N3241)),ISNUMBER(SEARCH("deceased",$N3241)),ISNUMBER(SEARCH("separated",$N3241))),0,1))</f>
        <v/>
      </c>
      <c r="S3241">
        <f>IF(OR($R3241=0,NOT(ISNUMBER($I3241))),"",IFERROR(DATEDIF($I3241,DATE(FY,1,1),"y"),""))</f>
        <v/>
      </c>
      <c r="T3241">
        <f>IF(OR($R3241=0,NOT(ISNUMBER($J3241))),"",IFERROR(DATEDIF($J3241,DATE(FY,1,1),"y"),0))</f>
        <v/>
      </c>
      <c r="U3241" s="38">
        <f>IF(OR($R3241=0,NOT(ISNUMBER($I3241))),0,IF(YEAR($I3241)+IF($Q3241=1,RetAgeO,RetAgeE)=FY,MONTH($I3241),IF(YEAR($I3241)+IF($Q3241=1,RetAgeO,RetAgeE)&lt;FY,1,0)))</f>
        <v/>
      </c>
      <c r="V3241" s="38">
        <f>IF(OR($R3241=0,NOT(ISNUMBER($K3241))),0,IF(YEAR($K3241)=FY,MONTH($K3241),IF(YEAR($K3241)&lt;FY,1,0)))</f>
        <v/>
      </c>
      <c r="W3241" s="38">
        <f>IF($R3241=0,0,MIN(12,IF(AND(ISNUMBER($O3241),$O3241&gt;=1,$O3241&lt;=12),INT($O3241),12),IF(AND(RetireExit="Yes",$U3241&gt;0),$U3241,12),IF(AND(ContractExit="Yes",$V3241&gt;0),$V3241,12)))</f>
        <v/>
      </c>
      <c r="X3241" s="37">
        <f>IF(ISNUMBER($P3241),$P3241,IncPct)</f>
        <v/>
      </c>
      <c r="Y3241" s="39">
        <f>IF($W3241=0,0,MAX(0,MIN($W3241,IncMonth-1))+MAX(0,$W3241-IncMonth+1)*(1+$X3241))</f>
        <v/>
      </c>
      <c r="Z3241" s="40">
        <f>IF($C3241="",0,IFERROR(INDEX(Departments!$B$5:$B$54,MATCH($C3241,Departments!$A$5:$A$54,0)),0))</f>
        <v/>
      </c>
      <c r="AA3241" s="41">
        <f>N($L3241)*$Y3241</f>
        <v/>
      </c>
      <c r="AB3241" s="41">
        <f>N($M3241)*$Y3241</f>
        <v/>
      </c>
      <c r="AC3241" s="41">
        <f>$AA3241*$Z3241</f>
        <v/>
      </c>
      <c r="AD3241" s="41">
        <f>$AA3241*BonusMonths/12</f>
        <v/>
      </c>
      <c r="AE3241" s="41">
        <f>($AA3241+SI_Gross*$AB3241)*IF($Q3241=1,SI_O,SI_E)</f>
        <v/>
      </c>
      <c r="AF3241" s="41">
        <f>IF($Q3241=1,0,$AA3241*EOSB)</f>
        <v/>
      </c>
      <c r="AG3241" s="41">
        <f>$AN3241*$W3241</f>
        <v/>
      </c>
      <c r="AH3241" s="41">
        <f>SUM($AA3241:$AG3241)</f>
        <v/>
      </c>
      <c r="AI3241" s="41">
        <f>12*($AM3241+$AN3241)</f>
        <v/>
      </c>
      <c r="AJ3241" s="41">
        <f>$AM3241*((IncMonth-1)+(13-IncMonth)*(1+$X3241))+12*$AN3241</f>
        <v/>
      </c>
      <c r="AK3241" s="41">
        <f>IF($R3241=1,N($L3241)+N($M3241),0)</f>
        <v/>
      </c>
      <c r="AL3241">
        <f>IF($C3241="","",IF(N($L3241)&lt;=0,"Basic salary missing",IF(ISNA(MATCH($C3241,Departments!$A$5:$A$54,0)),"Department not on Departments sheet",IF(AND($I3241&lt;&gt;"",NOT(ISNUMBER($I3241))),"Date of birth is text, not a date",IF(AND($K3241&lt;&gt;"",NOT(ISNUMBER($K3241))),"Contract end is text, not a date","")))))</f>
        <v/>
      </c>
      <c r="AM3241" s="41">
        <f>IF($R3241=0,0,N($L3241)*(1+$Z3241+BonusMonths/12+IF($Q3241=1,0,EOSB))+N($M3241)+(N($L3241)+SI_Gross*N($M3241))*IF($Q3241=1,SI_O,SI_E))</f>
        <v/>
      </c>
      <c r="AN3241" s="41">
        <f>IF($R3241=0,0,(IF($Q3241=1,MedO,MedE+Ticket)+Training)/12)</f>
        <v/>
      </c>
    </row>
    <row r="3242">
      <c r="I3242" s="35" t="n"/>
      <c r="J3242" s="35" t="n"/>
      <c r="K3242" s="35" t="n"/>
      <c r="L3242" s="36" t="n"/>
      <c r="M3242" s="36" t="n"/>
      <c r="P3242" s="37" t="n"/>
      <c r="Q3242" s="38">
        <f>IF($C3242="",0,IF(OR(LOWER(TRIM($G3242))="omani",LOWER(TRIM($G3242))="oman",LOWER(TRIM($G3242))="om",LOWER(TRIM($G3242))="local"),1,0))</f>
        <v/>
      </c>
      <c r="R3242" s="38">
        <f>IF($C3242="",0,IF(OR(ISNUMBER(SEARCH("resign",$N3242)),ISNUMBER(SEARCH("terminat",$N3242)),ISNUMBER(SEARCH("inactive",$N3242)),ISNUMBER(SEARCH("vacan",$N3242)),ISNUMBER(SEARCH("deceased",$N3242)),ISNUMBER(SEARCH("separated",$N3242))),0,1))</f>
        <v/>
      </c>
      <c r="S3242">
        <f>IF(OR($R3242=0,NOT(ISNUMBER($I3242))),"",IFERROR(DATEDIF($I3242,DATE(FY,1,1),"y"),""))</f>
        <v/>
      </c>
      <c r="T3242">
        <f>IF(OR($R3242=0,NOT(ISNUMBER($J3242))),"",IFERROR(DATEDIF($J3242,DATE(FY,1,1),"y"),0))</f>
        <v/>
      </c>
      <c r="U3242" s="38">
        <f>IF(OR($R3242=0,NOT(ISNUMBER($I3242))),0,IF(YEAR($I3242)+IF($Q3242=1,RetAgeO,RetAgeE)=FY,MONTH($I3242),IF(YEAR($I3242)+IF($Q3242=1,RetAgeO,RetAgeE)&lt;FY,1,0)))</f>
        <v/>
      </c>
      <c r="V3242" s="38">
        <f>IF(OR($R3242=0,NOT(ISNUMBER($K3242))),0,IF(YEAR($K3242)=FY,MONTH($K3242),IF(YEAR($K3242)&lt;FY,1,0)))</f>
        <v/>
      </c>
      <c r="W3242" s="38">
        <f>IF($R3242=0,0,MIN(12,IF(AND(ISNUMBER($O3242),$O3242&gt;=1,$O3242&lt;=12),INT($O3242),12),IF(AND(RetireExit="Yes",$U3242&gt;0),$U3242,12),IF(AND(ContractExit="Yes",$V3242&gt;0),$V3242,12)))</f>
        <v/>
      </c>
      <c r="X3242" s="37">
        <f>IF(ISNUMBER($P3242),$P3242,IncPct)</f>
        <v/>
      </c>
      <c r="Y3242" s="39">
        <f>IF($W3242=0,0,MAX(0,MIN($W3242,IncMonth-1))+MAX(0,$W3242-IncMonth+1)*(1+$X3242))</f>
        <v/>
      </c>
      <c r="Z3242" s="40">
        <f>IF($C3242="",0,IFERROR(INDEX(Departments!$B$5:$B$54,MATCH($C3242,Departments!$A$5:$A$54,0)),0))</f>
        <v/>
      </c>
      <c r="AA3242" s="41">
        <f>N($L3242)*$Y3242</f>
        <v/>
      </c>
      <c r="AB3242" s="41">
        <f>N($M3242)*$Y3242</f>
        <v/>
      </c>
      <c r="AC3242" s="41">
        <f>$AA3242*$Z3242</f>
        <v/>
      </c>
      <c r="AD3242" s="41">
        <f>$AA3242*BonusMonths/12</f>
        <v/>
      </c>
      <c r="AE3242" s="41">
        <f>($AA3242+SI_Gross*$AB3242)*IF($Q3242=1,SI_O,SI_E)</f>
        <v/>
      </c>
      <c r="AF3242" s="41">
        <f>IF($Q3242=1,0,$AA3242*EOSB)</f>
        <v/>
      </c>
      <c r="AG3242" s="41">
        <f>$AN3242*$W3242</f>
        <v/>
      </c>
      <c r="AH3242" s="41">
        <f>SUM($AA3242:$AG3242)</f>
        <v/>
      </c>
      <c r="AI3242" s="41">
        <f>12*($AM3242+$AN3242)</f>
        <v/>
      </c>
      <c r="AJ3242" s="41">
        <f>$AM3242*((IncMonth-1)+(13-IncMonth)*(1+$X3242))+12*$AN3242</f>
        <v/>
      </c>
      <c r="AK3242" s="41">
        <f>IF($R3242=1,N($L3242)+N($M3242),0)</f>
        <v/>
      </c>
      <c r="AL3242">
        <f>IF($C3242="","",IF(N($L3242)&lt;=0,"Basic salary missing",IF(ISNA(MATCH($C3242,Departments!$A$5:$A$54,0)),"Department not on Departments sheet",IF(AND($I3242&lt;&gt;"",NOT(ISNUMBER($I3242))),"Date of birth is text, not a date",IF(AND($K3242&lt;&gt;"",NOT(ISNUMBER($K3242))),"Contract end is text, not a date","")))))</f>
        <v/>
      </c>
      <c r="AM3242" s="41">
        <f>IF($R3242=0,0,N($L3242)*(1+$Z3242+BonusMonths/12+IF($Q3242=1,0,EOSB))+N($M3242)+(N($L3242)+SI_Gross*N($M3242))*IF($Q3242=1,SI_O,SI_E))</f>
        <v/>
      </c>
      <c r="AN3242" s="41">
        <f>IF($R3242=0,0,(IF($Q3242=1,MedO,MedE+Ticket)+Training)/12)</f>
        <v/>
      </c>
    </row>
    <row r="3243">
      <c r="I3243" s="35" t="n"/>
      <c r="J3243" s="35" t="n"/>
      <c r="K3243" s="35" t="n"/>
      <c r="L3243" s="36" t="n"/>
      <c r="M3243" s="36" t="n"/>
      <c r="P3243" s="37" t="n"/>
      <c r="Q3243" s="38">
        <f>IF($C3243="",0,IF(OR(LOWER(TRIM($G3243))="omani",LOWER(TRIM($G3243))="oman",LOWER(TRIM($G3243))="om",LOWER(TRIM($G3243))="local"),1,0))</f>
        <v/>
      </c>
      <c r="R3243" s="38">
        <f>IF($C3243="",0,IF(OR(ISNUMBER(SEARCH("resign",$N3243)),ISNUMBER(SEARCH("terminat",$N3243)),ISNUMBER(SEARCH("inactive",$N3243)),ISNUMBER(SEARCH("vacan",$N3243)),ISNUMBER(SEARCH("deceased",$N3243)),ISNUMBER(SEARCH("separated",$N3243))),0,1))</f>
        <v/>
      </c>
      <c r="S3243">
        <f>IF(OR($R3243=0,NOT(ISNUMBER($I3243))),"",IFERROR(DATEDIF($I3243,DATE(FY,1,1),"y"),""))</f>
        <v/>
      </c>
      <c r="T3243">
        <f>IF(OR($R3243=0,NOT(ISNUMBER($J3243))),"",IFERROR(DATEDIF($J3243,DATE(FY,1,1),"y"),0))</f>
        <v/>
      </c>
      <c r="U3243" s="38">
        <f>IF(OR($R3243=0,NOT(ISNUMBER($I3243))),0,IF(YEAR($I3243)+IF($Q3243=1,RetAgeO,RetAgeE)=FY,MONTH($I3243),IF(YEAR($I3243)+IF($Q3243=1,RetAgeO,RetAgeE)&lt;FY,1,0)))</f>
        <v/>
      </c>
      <c r="V3243" s="38">
        <f>IF(OR($R3243=0,NOT(ISNUMBER($K3243))),0,IF(YEAR($K3243)=FY,MONTH($K3243),IF(YEAR($K3243)&lt;FY,1,0)))</f>
        <v/>
      </c>
      <c r="W3243" s="38">
        <f>IF($R3243=0,0,MIN(12,IF(AND(ISNUMBER($O3243),$O3243&gt;=1,$O3243&lt;=12),INT($O3243),12),IF(AND(RetireExit="Yes",$U3243&gt;0),$U3243,12),IF(AND(ContractExit="Yes",$V3243&gt;0),$V3243,12)))</f>
        <v/>
      </c>
      <c r="X3243" s="37">
        <f>IF(ISNUMBER($P3243),$P3243,IncPct)</f>
        <v/>
      </c>
      <c r="Y3243" s="39">
        <f>IF($W3243=0,0,MAX(0,MIN($W3243,IncMonth-1))+MAX(0,$W3243-IncMonth+1)*(1+$X3243))</f>
        <v/>
      </c>
      <c r="Z3243" s="40">
        <f>IF($C3243="",0,IFERROR(INDEX(Departments!$B$5:$B$54,MATCH($C3243,Departments!$A$5:$A$54,0)),0))</f>
        <v/>
      </c>
      <c r="AA3243" s="41">
        <f>N($L3243)*$Y3243</f>
        <v/>
      </c>
      <c r="AB3243" s="41">
        <f>N($M3243)*$Y3243</f>
        <v/>
      </c>
      <c r="AC3243" s="41">
        <f>$AA3243*$Z3243</f>
        <v/>
      </c>
      <c r="AD3243" s="41">
        <f>$AA3243*BonusMonths/12</f>
        <v/>
      </c>
      <c r="AE3243" s="41">
        <f>($AA3243+SI_Gross*$AB3243)*IF($Q3243=1,SI_O,SI_E)</f>
        <v/>
      </c>
      <c r="AF3243" s="41">
        <f>IF($Q3243=1,0,$AA3243*EOSB)</f>
        <v/>
      </c>
      <c r="AG3243" s="41">
        <f>$AN3243*$W3243</f>
        <v/>
      </c>
      <c r="AH3243" s="41">
        <f>SUM($AA3243:$AG3243)</f>
        <v/>
      </c>
      <c r="AI3243" s="41">
        <f>12*($AM3243+$AN3243)</f>
        <v/>
      </c>
      <c r="AJ3243" s="41">
        <f>$AM3243*((IncMonth-1)+(13-IncMonth)*(1+$X3243))+12*$AN3243</f>
        <v/>
      </c>
      <c r="AK3243" s="41">
        <f>IF($R3243=1,N($L3243)+N($M3243),0)</f>
        <v/>
      </c>
      <c r="AL3243">
        <f>IF($C3243="","",IF(N($L3243)&lt;=0,"Basic salary missing",IF(ISNA(MATCH($C3243,Departments!$A$5:$A$54,0)),"Department not on Departments sheet",IF(AND($I3243&lt;&gt;"",NOT(ISNUMBER($I3243))),"Date of birth is text, not a date",IF(AND($K3243&lt;&gt;"",NOT(ISNUMBER($K3243))),"Contract end is text, not a date","")))))</f>
        <v/>
      </c>
      <c r="AM3243" s="41">
        <f>IF($R3243=0,0,N($L3243)*(1+$Z3243+BonusMonths/12+IF($Q3243=1,0,EOSB))+N($M3243)+(N($L3243)+SI_Gross*N($M3243))*IF($Q3243=1,SI_O,SI_E))</f>
        <v/>
      </c>
      <c r="AN3243" s="41">
        <f>IF($R3243=0,0,(IF($Q3243=1,MedO,MedE+Ticket)+Training)/12)</f>
        <v/>
      </c>
    </row>
    <row r="3244">
      <c r="I3244" s="35" t="n"/>
      <c r="J3244" s="35" t="n"/>
      <c r="K3244" s="35" t="n"/>
      <c r="L3244" s="36" t="n"/>
      <c r="M3244" s="36" t="n"/>
      <c r="P3244" s="37" t="n"/>
      <c r="Q3244" s="38">
        <f>IF($C3244="",0,IF(OR(LOWER(TRIM($G3244))="omani",LOWER(TRIM($G3244))="oman",LOWER(TRIM($G3244))="om",LOWER(TRIM($G3244))="local"),1,0))</f>
        <v/>
      </c>
      <c r="R3244" s="38">
        <f>IF($C3244="",0,IF(OR(ISNUMBER(SEARCH("resign",$N3244)),ISNUMBER(SEARCH("terminat",$N3244)),ISNUMBER(SEARCH("inactive",$N3244)),ISNUMBER(SEARCH("vacan",$N3244)),ISNUMBER(SEARCH("deceased",$N3244)),ISNUMBER(SEARCH("separated",$N3244))),0,1))</f>
        <v/>
      </c>
      <c r="S3244">
        <f>IF(OR($R3244=0,NOT(ISNUMBER($I3244))),"",IFERROR(DATEDIF($I3244,DATE(FY,1,1),"y"),""))</f>
        <v/>
      </c>
      <c r="T3244">
        <f>IF(OR($R3244=0,NOT(ISNUMBER($J3244))),"",IFERROR(DATEDIF($J3244,DATE(FY,1,1),"y"),0))</f>
        <v/>
      </c>
      <c r="U3244" s="38">
        <f>IF(OR($R3244=0,NOT(ISNUMBER($I3244))),0,IF(YEAR($I3244)+IF($Q3244=1,RetAgeO,RetAgeE)=FY,MONTH($I3244),IF(YEAR($I3244)+IF($Q3244=1,RetAgeO,RetAgeE)&lt;FY,1,0)))</f>
        <v/>
      </c>
      <c r="V3244" s="38">
        <f>IF(OR($R3244=0,NOT(ISNUMBER($K3244))),0,IF(YEAR($K3244)=FY,MONTH($K3244),IF(YEAR($K3244)&lt;FY,1,0)))</f>
        <v/>
      </c>
      <c r="W3244" s="38">
        <f>IF($R3244=0,0,MIN(12,IF(AND(ISNUMBER($O3244),$O3244&gt;=1,$O3244&lt;=12),INT($O3244),12),IF(AND(RetireExit="Yes",$U3244&gt;0),$U3244,12),IF(AND(ContractExit="Yes",$V3244&gt;0),$V3244,12)))</f>
        <v/>
      </c>
      <c r="X3244" s="37">
        <f>IF(ISNUMBER($P3244),$P3244,IncPct)</f>
        <v/>
      </c>
      <c r="Y3244" s="39">
        <f>IF($W3244=0,0,MAX(0,MIN($W3244,IncMonth-1))+MAX(0,$W3244-IncMonth+1)*(1+$X3244))</f>
        <v/>
      </c>
      <c r="Z3244" s="40">
        <f>IF($C3244="",0,IFERROR(INDEX(Departments!$B$5:$B$54,MATCH($C3244,Departments!$A$5:$A$54,0)),0))</f>
        <v/>
      </c>
      <c r="AA3244" s="41">
        <f>N($L3244)*$Y3244</f>
        <v/>
      </c>
      <c r="AB3244" s="41">
        <f>N($M3244)*$Y3244</f>
        <v/>
      </c>
      <c r="AC3244" s="41">
        <f>$AA3244*$Z3244</f>
        <v/>
      </c>
      <c r="AD3244" s="41">
        <f>$AA3244*BonusMonths/12</f>
        <v/>
      </c>
      <c r="AE3244" s="41">
        <f>($AA3244+SI_Gross*$AB3244)*IF($Q3244=1,SI_O,SI_E)</f>
        <v/>
      </c>
      <c r="AF3244" s="41">
        <f>IF($Q3244=1,0,$AA3244*EOSB)</f>
        <v/>
      </c>
      <c r="AG3244" s="41">
        <f>$AN3244*$W3244</f>
        <v/>
      </c>
      <c r="AH3244" s="41">
        <f>SUM($AA3244:$AG3244)</f>
        <v/>
      </c>
      <c r="AI3244" s="41">
        <f>12*($AM3244+$AN3244)</f>
        <v/>
      </c>
      <c r="AJ3244" s="41">
        <f>$AM3244*((IncMonth-1)+(13-IncMonth)*(1+$X3244))+12*$AN3244</f>
        <v/>
      </c>
      <c r="AK3244" s="41">
        <f>IF($R3244=1,N($L3244)+N($M3244),0)</f>
        <v/>
      </c>
      <c r="AL3244">
        <f>IF($C3244="","",IF(N($L3244)&lt;=0,"Basic salary missing",IF(ISNA(MATCH($C3244,Departments!$A$5:$A$54,0)),"Department not on Departments sheet",IF(AND($I3244&lt;&gt;"",NOT(ISNUMBER($I3244))),"Date of birth is text, not a date",IF(AND($K3244&lt;&gt;"",NOT(ISNUMBER($K3244))),"Contract end is text, not a date","")))))</f>
        <v/>
      </c>
      <c r="AM3244" s="41">
        <f>IF($R3244=0,0,N($L3244)*(1+$Z3244+BonusMonths/12+IF($Q3244=1,0,EOSB))+N($M3244)+(N($L3244)+SI_Gross*N($M3244))*IF($Q3244=1,SI_O,SI_E))</f>
        <v/>
      </c>
      <c r="AN3244" s="41">
        <f>IF($R3244=0,0,(IF($Q3244=1,MedO,MedE+Ticket)+Training)/12)</f>
        <v/>
      </c>
    </row>
    <row r="3245">
      <c r="I3245" s="35" t="n"/>
      <c r="J3245" s="35" t="n"/>
      <c r="K3245" s="35" t="n"/>
      <c r="L3245" s="36" t="n"/>
      <c r="M3245" s="36" t="n"/>
      <c r="P3245" s="37" t="n"/>
      <c r="Q3245" s="38">
        <f>IF($C3245="",0,IF(OR(LOWER(TRIM($G3245))="omani",LOWER(TRIM($G3245))="oman",LOWER(TRIM($G3245))="om",LOWER(TRIM($G3245))="local"),1,0))</f>
        <v/>
      </c>
      <c r="R3245" s="38">
        <f>IF($C3245="",0,IF(OR(ISNUMBER(SEARCH("resign",$N3245)),ISNUMBER(SEARCH("terminat",$N3245)),ISNUMBER(SEARCH("inactive",$N3245)),ISNUMBER(SEARCH("vacan",$N3245)),ISNUMBER(SEARCH("deceased",$N3245)),ISNUMBER(SEARCH("separated",$N3245))),0,1))</f>
        <v/>
      </c>
      <c r="S3245">
        <f>IF(OR($R3245=0,NOT(ISNUMBER($I3245))),"",IFERROR(DATEDIF($I3245,DATE(FY,1,1),"y"),""))</f>
        <v/>
      </c>
      <c r="T3245">
        <f>IF(OR($R3245=0,NOT(ISNUMBER($J3245))),"",IFERROR(DATEDIF($J3245,DATE(FY,1,1),"y"),0))</f>
        <v/>
      </c>
      <c r="U3245" s="38">
        <f>IF(OR($R3245=0,NOT(ISNUMBER($I3245))),0,IF(YEAR($I3245)+IF($Q3245=1,RetAgeO,RetAgeE)=FY,MONTH($I3245),IF(YEAR($I3245)+IF($Q3245=1,RetAgeO,RetAgeE)&lt;FY,1,0)))</f>
        <v/>
      </c>
      <c r="V3245" s="38">
        <f>IF(OR($R3245=0,NOT(ISNUMBER($K3245))),0,IF(YEAR($K3245)=FY,MONTH($K3245),IF(YEAR($K3245)&lt;FY,1,0)))</f>
        <v/>
      </c>
      <c r="W3245" s="38">
        <f>IF($R3245=0,0,MIN(12,IF(AND(ISNUMBER($O3245),$O3245&gt;=1,$O3245&lt;=12),INT($O3245),12),IF(AND(RetireExit="Yes",$U3245&gt;0),$U3245,12),IF(AND(ContractExit="Yes",$V3245&gt;0),$V3245,12)))</f>
        <v/>
      </c>
      <c r="X3245" s="37">
        <f>IF(ISNUMBER($P3245),$P3245,IncPct)</f>
        <v/>
      </c>
      <c r="Y3245" s="39">
        <f>IF($W3245=0,0,MAX(0,MIN($W3245,IncMonth-1))+MAX(0,$W3245-IncMonth+1)*(1+$X3245))</f>
        <v/>
      </c>
      <c r="Z3245" s="40">
        <f>IF($C3245="",0,IFERROR(INDEX(Departments!$B$5:$B$54,MATCH($C3245,Departments!$A$5:$A$54,0)),0))</f>
        <v/>
      </c>
      <c r="AA3245" s="41">
        <f>N($L3245)*$Y3245</f>
        <v/>
      </c>
      <c r="AB3245" s="41">
        <f>N($M3245)*$Y3245</f>
        <v/>
      </c>
      <c r="AC3245" s="41">
        <f>$AA3245*$Z3245</f>
        <v/>
      </c>
      <c r="AD3245" s="41">
        <f>$AA3245*BonusMonths/12</f>
        <v/>
      </c>
      <c r="AE3245" s="41">
        <f>($AA3245+SI_Gross*$AB3245)*IF($Q3245=1,SI_O,SI_E)</f>
        <v/>
      </c>
      <c r="AF3245" s="41">
        <f>IF($Q3245=1,0,$AA3245*EOSB)</f>
        <v/>
      </c>
      <c r="AG3245" s="41">
        <f>$AN3245*$W3245</f>
        <v/>
      </c>
      <c r="AH3245" s="41">
        <f>SUM($AA3245:$AG3245)</f>
        <v/>
      </c>
      <c r="AI3245" s="41">
        <f>12*($AM3245+$AN3245)</f>
        <v/>
      </c>
      <c r="AJ3245" s="41">
        <f>$AM3245*((IncMonth-1)+(13-IncMonth)*(1+$X3245))+12*$AN3245</f>
        <v/>
      </c>
      <c r="AK3245" s="41">
        <f>IF($R3245=1,N($L3245)+N($M3245),0)</f>
        <v/>
      </c>
      <c r="AL3245">
        <f>IF($C3245="","",IF(N($L3245)&lt;=0,"Basic salary missing",IF(ISNA(MATCH($C3245,Departments!$A$5:$A$54,0)),"Department not on Departments sheet",IF(AND($I3245&lt;&gt;"",NOT(ISNUMBER($I3245))),"Date of birth is text, not a date",IF(AND($K3245&lt;&gt;"",NOT(ISNUMBER($K3245))),"Contract end is text, not a date","")))))</f>
        <v/>
      </c>
      <c r="AM3245" s="41">
        <f>IF($R3245=0,0,N($L3245)*(1+$Z3245+BonusMonths/12+IF($Q3245=1,0,EOSB))+N($M3245)+(N($L3245)+SI_Gross*N($M3245))*IF($Q3245=1,SI_O,SI_E))</f>
        <v/>
      </c>
      <c r="AN3245" s="41">
        <f>IF($R3245=0,0,(IF($Q3245=1,MedO,MedE+Ticket)+Training)/12)</f>
        <v/>
      </c>
    </row>
    <row r="3246">
      <c r="I3246" s="35" t="n"/>
      <c r="J3246" s="35" t="n"/>
      <c r="K3246" s="35" t="n"/>
      <c r="L3246" s="36" t="n"/>
      <c r="M3246" s="36" t="n"/>
      <c r="P3246" s="37" t="n"/>
      <c r="Q3246" s="38">
        <f>IF($C3246="",0,IF(OR(LOWER(TRIM($G3246))="omani",LOWER(TRIM($G3246))="oman",LOWER(TRIM($G3246))="om",LOWER(TRIM($G3246))="local"),1,0))</f>
        <v/>
      </c>
      <c r="R3246" s="38">
        <f>IF($C3246="",0,IF(OR(ISNUMBER(SEARCH("resign",$N3246)),ISNUMBER(SEARCH("terminat",$N3246)),ISNUMBER(SEARCH("inactive",$N3246)),ISNUMBER(SEARCH("vacan",$N3246)),ISNUMBER(SEARCH("deceased",$N3246)),ISNUMBER(SEARCH("separated",$N3246))),0,1))</f>
        <v/>
      </c>
      <c r="S3246">
        <f>IF(OR($R3246=0,NOT(ISNUMBER($I3246))),"",IFERROR(DATEDIF($I3246,DATE(FY,1,1),"y"),""))</f>
        <v/>
      </c>
      <c r="T3246">
        <f>IF(OR($R3246=0,NOT(ISNUMBER($J3246))),"",IFERROR(DATEDIF($J3246,DATE(FY,1,1),"y"),0))</f>
        <v/>
      </c>
      <c r="U3246" s="38">
        <f>IF(OR($R3246=0,NOT(ISNUMBER($I3246))),0,IF(YEAR($I3246)+IF($Q3246=1,RetAgeO,RetAgeE)=FY,MONTH($I3246),IF(YEAR($I3246)+IF($Q3246=1,RetAgeO,RetAgeE)&lt;FY,1,0)))</f>
        <v/>
      </c>
      <c r="V3246" s="38">
        <f>IF(OR($R3246=0,NOT(ISNUMBER($K3246))),0,IF(YEAR($K3246)=FY,MONTH($K3246),IF(YEAR($K3246)&lt;FY,1,0)))</f>
        <v/>
      </c>
      <c r="W3246" s="38">
        <f>IF($R3246=0,0,MIN(12,IF(AND(ISNUMBER($O3246),$O3246&gt;=1,$O3246&lt;=12),INT($O3246),12),IF(AND(RetireExit="Yes",$U3246&gt;0),$U3246,12),IF(AND(ContractExit="Yes",$V3246&gt;0),$V3246,12)))</f>
        <v/>
      </c>
      <c r="X3246" s="37">
        <f>IF(ISNUMBER($P3246),$P3246,IncPct)</f>
        <v/>
      </c>
      <c r="Y3246" s="39">
        <f>IF($W3246=0,0,MAX(0,MIN($W3246,IncMonth-1))+MAX(0,$W3246-IncMonth+1)*(1+$X3246))</f>
        <v/>
      </c>
      <c r="Z3246" s="40">
        <f>IF($C3246="",0,IFERROR(INDEX(Departments!$B$5:$B$54,MATCH($C3246,Departments!$A$5:$A$54,0)),0))</f>
        <v/>
      </c>
      <c r="AA3246" s="41">
        <f>N($L3246)*$Y3246</f>
        <v/>
      </c>
      <c r="AB3246" s="41">
        <f>N($M3246)*$Y3246</f>
        <v/>
      </c>
      <c r="AC3246" s="41">
        <f>$AA3246*$Z3246</f>
        <v/>
      </c>
      <c r="AD3246" s="41">
        <f>$AA3246*BonusMonths/12</f>
        <v/>
      </c>
      <c r="AE3246" s="41">
        <f>($AA3246+SI_Gross*$AB3246)*IF($Q3246=1,SI_O,SI_E)</f>
        <v/>
      </c>
      <c r="AF3246" s="41">
        <f>IF($Q3246=1,0,$AA3246*EOSB)</f>
        <v/>
      </c>
      <c r="AG3246" s="41">
        <f>$AN3246*$W3246</f>
        <v/>
      </c>
      <c r="AH3246" s="41">
        <f>SUM($AA3246:$AG3246)</f>
        <v/>
      </c>
      <c r="AI3246" s="41">
        <f>12*($AM3246+$AN3246)</f>
        <v/>
      </c>
      <c r="AJ3246" s="41">
        <f>$AM3246*((IncMonth-1)+(13-IncMonth)*(1+$X3246))+12*$AN3246</f>
        <v/>
      </c>
      <c r="AK3246" s="41">
        <f>IF($R3246=1,N($L3246)+N($M3246),0)</f>
        <v/>
      </c>
      <c r="AL3246">
        <f>IF($C3246="","",IF(N($L3246)&lt;=0,"Basic salary missing",IF(ISNA(MATCH($C3246,Departments!$A$5:$A$54,0)),"Department not on Departments sheet",IF(AND($I3246&lt;&gt;"",NOT(ISNUMBER($I3246))),"Date of birth is text, not a date",IF(AND($K3246&lt;&gt;"",NOT(ISNUMBER($K3246))),"Contract end is text, not a date","")))))</f>
        <v/>
      </c>
      <c r="AM3246" s="41">
        <f>IF($R3246=0,0,N($L3246)*(1+$Z3246+BonusMonths/12+IF($Q3246=1,0,EOSB))+N($M3246)+(N($L3246)+SI_Gross*N($M3246))*IF($Q3246=1,SI_O,SI_E))</f>
        <v/>
      </c>
      <c r="AN3246" s="41">
        <f>IF($R3246=0,0,(IF($Q3246=1,MedO,MedE+Ticket)+Training)/12)</f>
        <v/>
      </c>
    </row>
    <row r="3247">
      <c r="I3247" s="35" t="n"/>
      <c r="J3247" s="35" t="n"/>
      <c r="K3247" s="35" t="n"/>
      <c r="L3247" s="36" t="n"/>
      <c r="M3247" s="36" t="n"/>
      <c r="P3247" s="37" t="n"/>
      <c r="Q3247" s="38">
        <f>IF($C3247="",0,IF(OR(LOWER(TRIM($G3247))="omani",LOWER(TRIM($G3247))="oman",LOWER(TRIM($G3247))="om",LOWER(TRIM($G3247))="local"),1,0))</f>
        <v/>
      </c>
      <c r="R3247" s="38">
        <f>IF($C3247="",0,IF(OR(ISNUMBER(SEARCH("resign",$N3247)),ISNUMBER(SEARCH("terminat",$N3247)),ISNUMBER(SEARCH("inactive",$N3247)),ISNUMBER(SEARCH("vacan",$N3247)),ISNUMBER(SEARCH("deceased",$N3247)),ISNUMBER(SEARCH("separated",$N3247))),0,1))</f>
        <v/>
      </c>
      <c r="S3247">
        <f>IF(OR($R3247=0,NOT(ISNUMBER($I3247))),"",IFERROR(DATEDIF($I3247,DATE(FY,1,1),"y"),""))</f>
        <v/>
      </c>
      <c r="T3247">
        <f>IF(OR($R3247=0,NOT(ISNUMBER($J3247))),"",IFERROR(DATEDIF($J3247,DATE(FY,1,1),"y"),0))</f>
        <v/>
      </c>
      <c r="U3247" s="38">
        <f>IF(OR($R3247=0,NOT(ISNUMBER($I3247))),0,IF(YEAR($I3247)+IF($Q3247=1,RetAgeO,RetAgeE)=FY,MONTH($I3247),IF(YEAR($I3247)+IF($Q3247=1,RetAgeO,RetAgeE)&lt;FY,1,0)))</f>
        <v/>
      </c>
      <c r="V3247" s="38">
        <f>IF(OR($R3247=0,NOT(ISNUMBER($K3247))),0,IF(YEAR($K3247)=FY,MONTH($K3247),IF(YEAR($K3247)&lt;FY,1,0)))</f>
        <v/>
      </c>
      <c r="W3247" s="38">
        <f>IF($R3247=0,0,MIN(12,IF(AND(ISNUMBER($O3247),$O3247&gt;=1,$O3247&lt;=12),INT($O3247),12),IF(AND(RetireExit="Yes",$U3247&gt;0),$U3247,12),IF(AND(ContractExit="Yes",$V3247&gt;0),$V3247,12)))</f>
        <v/>
      </c>
      <c r="X3247" s="37">
        <f>IF(ISNUMBER($P3247),$P3247,IncPct)</f>
        <v/>
      </c>
      <c r="Y3247" s="39">
        <f>IF($W3247=0,0,MAX(0,MIN($W3247,IncMonth-1))+MAX(0,$W3247-IncMonth+1)*(1+$X3247))</f>
        <v/>
      </c>
      <c r="Z3247" s="40">
        <f>IF($C3247="",0,IFERROR(INDEX(Departments!$B$5:$B$54,MATCH($C3247,Departments!$A$5:$A$54,0)),0))</f>
        <v/>
      </c>
      <c r="AA3247" s="41">
        <f>N($L3247)*$Y3247</f>
        <v/>
      </c>
      <c r="AB3247" s="41">
        <f>N($M3247)*$Y3247</f>
        <v/>
      </c>
      <c r="AC3247" s="41">
        <f>$AA3247*$Z3247</f>
        <v/>
      </c>
      <c r="AD3247" s="41">
        <f>$AA3247*BonusMonths/12</f>
        <v/>
      </c>
      <c r="AE3247" s="41">
        <f>($AA3247+SI_Gross*$AB3247)*IF($Q3247=1,SI_O,SI_E)</f>
        <v/>
      </c>
      <c r="AF3247" s="41">
        <f>IF($Q3247=1,0,$AA3247*EOSB)</f>
        <v/>
      </c>
      <c r="AG3247" s="41">
        <f>$AN3247*$W3247</f>
        <v/>
      </c>
      <c r="AH3247" s="41">
        <f>SUM($AA3247:$AG3247)</f>
        <v/>
      </c>
      <c r="AI3247" s="41">
        <f>12*($AM3247+$AN3247)</f>
        <v/>
      </c>
      <c r="AJ3247" s="41">
        <f>$AM3247*((IncMonth-1)+(13-IncMonth)*(1+$X3247))+12*$AN3247</f>
        <v/>
      </c>
      <c r="AK3247" s="41">
        <f>IF($R3247=1,N($L3247)+N($M3247),0)</f>
        <v/>
      </c>
      <c r="AL3247">
        <f>IF($C3247="","",IF(N($L3247)&lt;=0,"Basic salary missing",IF(ISNA(MATCH($C3247,Departments!$A$5:$A$54,0)),"Department not on Departments sheet",IF(AND($I3247&lt;&gt;"",NOT(ISNUMBER($I3247))),"Date of birth is text, not a date",IF(AND($K3247&lt;&gt;"",NOT(ISNUMBER($K3247))),"Contract end is text, not a date","")))))</f>
        <v/>
      </c>
      <c r="AM3247" s="41">
        <f>IF($R3247=0,0,N($L3247)*(1+$Z3247+BonusMonths/12+IF($Q3247=1,0,EOSB))+N($M3247)+(N($L3247)+SI_Gross*N($M3247))*IF($Q3247=1,SI_O,SI_E))</f>
        <v/>
      </c>
      <c r="AN3247" s="41">
        <f>IF($R3247=0,0,(IF($Q3247=1,MedO,MedE+Ticket)+Training)/12)</f>
        <v/>
      </c>
    </row>
    <row r="3248">
      <c r="I3248" s="35" t="n"/>
      <c r="J3248" s="35" t="n"/>
      <c r="K3248" s="35" t="n"/>
      <c r="L3248" s="36" t="n"/>
      <c r="M3248" s="36" t="n"/>
      <c r="P3248" s="37" t="n"/>
      <c r="Q3248" s="38">
        <f>IF($C3248="",0,IF(OR(LOWER(TRIM($G3248))="omani",LOWER(TRIM($G3248))="oman",LOWER(TRIM($G3248))="om",LOWER(TRIM($G3248))="local"),1,0))</f>
        <v/>
      </c>
      <c r="R3248" s="38">
        <f>IF($C3248="",0,IF(OR(ISNUMBER(SEARCH("resign",$N3248)),ISNUMBER(SEARCH("terminat",$N3248)),ISNUMBER(SEARCH("inactive",$N3248)),ISNUMBER(SEARCH("vacan",$N3248)),ISNUMBER(SEARCH("deceased",$N3248)),ISNUMBER(SEARCH("separated",$N3248))),0,1))</f>
        <v/>
      </c>
      <c r="S3248">
        <f>IF(OR($R3248=0,NOT(ISNUMBER($I3248))),"",IFERROR(DATEDIF($I3248,DATE(FY,1,1),"y"),""))</f>
        <v/>
      </c>
      <c r="T3248">
        <f>IF(OR($R3248=0,NOT(ISNUMBER($J3248))),"",IFERROR(DATEDIF($J3248,DATE(FY,1,1),"y"),0))</f>
        <v/>
      </c>
      <c r="U3248" s="38">
        <f>IF(OR($R3248=0,NOT(ISNUMBER($I3248))),0,IF(YEAR($I3248)+IF($Q3248=1,RetAgeO,RetAgeE)=FY,MONTH($I3248),IF(YEAR($I3248)+IF($Q3248=1,RetAgeO,RetAgeE)&lt;FY,1,0)))</f>
        <v/>
      </c>
      <c r="V3248" s="38">
        <f>IF(OR($R3248=0,NOT(ISNUMBER($K3248))),0,IF(YEAR($K3248)=FY,MONTH($K3248),IF(YEAR($K3248)&lt;FY,1,0)))</f>
        <v/>
      </c>
      <c r="W3248" s="38">
        <f>IF($R3248=0,0,MIN(12,IF(AND(ISNUMBER($O3248),$O3248&gt;=1,$O3248&lt;=12),INT($O3248),12),IF(AND(RetireExit="Yes",$U3248&gt;0),$U3248,12),IF(AND(ContractExit="Yes",$V3248&gt;0),$V3248,12)))</f>
        <v/>
      </c>
      <c r="X3248" s="37">
        <f>IF(ISNUMBER($P3248),$P3248,IncPct)</f>
        <v/>
      </c>
      <c r="Y3248" s="39">
        <f>IF($W3248=0,0,MAX(0,MIN($W3248,IncMonth-1))+MAX(0,$W3248-IncMonth+1)*(1+$X3248))</f>
        <v/>
      </c>
      <c r="Z3248" s="40">
        <f>IF($C3248="",0,IFERROR(INDEX(Departments!$B$5:$B$54,MATCH($C3248,Departments!$A$5:$A$54,0)),0))</f>
        <v/>
      </c>
      <c r="AA3248" s="41">
        <f>N($L3248)*$Y3248</f>
        <v/>
      </c>
      <c r="AB3248" s="41">
        <f>N($M3248)*$Y3248</f>
        <v/>
      </c>
      <c r="AC3248" s="41">
        <f>$AA3248*$Z3248</f>
        <v/>
      </c>
      <c r="AD3248" s="41">
        <f>$AA3248*BonusMonths/12</f>
        <v/>
      </c>
      <c r="AE3248" s="41">
        <f>($AA3248+SI_Gross*$AB3248)*IF($Q3248=1,SI_O,SI_E)</f>
        <v/>
      </c>
      <c r="AF3248" s="41">
        <f>IF($Q3248=1,0,$AA3248*EOSB)</f>
        <v/>
      </c>
      <c r="AG3248" s="41">
        <f>$AN3248*$W3248</f>
        <v/>
      </c>
      <c r="AH3248" s="41">
        <f>SUM($AA3248:$AG3248)</f>
        <v/>
      </c>
      <c r="AI3248" s="41">
        <f>12*($AM3248+$AN3248)</f>
        <v/>
      </c>
      <c r="AJ3248" s="41">
        <f>$AM3248*((IncMonth-1)+(13-IncMonth)*(1+$X3248))+12*$AN3248</f>
        <v/>
      </c>
      <c r="AK3248" s="41">
        <f>IF($R3248=1,N($L3248)+N($M3248),0)</f>
        <v/>
      </c>
      <c r="AL3248">
        <f>IF($C3248="","",IF(N($L3248)&lt;=0,"Basic salary missing",IF(ISNA(MATCH($C3248,Departments!$A$5:$A$54,0)),"Department not on Departments sheet",IF(AND($I3248&lt;&gt;"",NOT(ISNUMBER($I3248))),"Date of birth is text, not a date",IF(AND($K3248&lt;&gt;"",NOT(ISNUMBER($K3248))),"Contract end is text, not a date","")))))</f>
        <v/>
      </c>
      <c r="AM3248" s="41">
        <f>IF($R3248=0,0,N($L3248)*(1+$Z3248+BonusMonths/12+IF($Q3248=1,0,EOSB))+N($M3248)+(N($L3248)+SI_Gross*N($M3248))*IF($Q3248=1,SI_O,SI_E))</f>
        <v/>
      </c>
      <c r="AN3248" s="41">
        <f>IF($R3248=0,0,(IF($Q3248=1,MedO,MedE+Ticket)+Training)/12)</f>
        <v/>
      </c>
    </row>
    <row r="3249">
      <c r="I3249" s="35" t="n"/>
      <c r="J3249" s="35" t="n"/>
      <c r="K3249" s="35" t="n"/>
      <c r="L3249" s="36" t="n"/>
      <c r="M3249" s="36" t="n"/>
      <c r="P3249" s="37" t="n"/>
      <c r="Q3249" s="38">
        <f>IF($C3249="",0,IF(OR(LOWER(TRIM($G3249))="omani",LOWER(TRIM($G3249))="oman",LOWER(TRIM($G3249))="om",LOWER(TRIM($G3249))="local"),1,0))</f>
        <v/>
      </c>
      <c r="R3249" s="38">
        <f>IF($C3249="",0,IF(OR(ISNUMBER(SEARCH("resign",$N3249)),ISNUMBER(SEARCH("terminat",$N3249)),ISNUMBER(SEARCH("inactive",$N3249)),ISNUMBER(SEARCH("vacan",$N3249)),ISNUMBER(SEARCH("deceased",$N3249)),ISNUMBER(SEARCH("separated",$N3249))),0,1))</f>
        <v/>
      </c>
      <c r="S3249">
        <f>IF(OR($R3249=0,NOT(ISNUMBER($I3249))),"",IFERROR(DATEDIF($I3249,DATE(FY,1,1),"y"),""))</f>
        <v/>
      </c>
      <c r="T3249">
        <f>IF(OR($R3249=0,NOT(ISNUMBER($J3249))),"",IFERROR(DATEDIF($J3249,DATE(FY,1,1),"y"),0))</f>
        <v/>
      </c>
      <c r="U3249" s="38">
        <f>IF(OR($R3249=0,NOT(ISNUMBER($I3249))),0,IF(YEAR($I3249)+IF($Q3249=1,RetAgeO,RetAgeE)=FY,MONTH($I3249),IF(YEAR($I3249)+IF($Q3249=1,RetAgeO,RetAgeE)&lt;FY,1,0)))</f>
        <v/>
      </c>
      <c r="V3249" s="38">
        <f>IF(OR($R3249=0,NOT(ISNUMBER($K3249))),0,IF(YEAR($K3249)=FY,MONTH($K3249),IF(YEAR($K3249)&lt;FY,1,0)))</f>
        <v/>
      </c>
      <c r="W3249" s="38">
        <f>IF($R3249=0,0,MIN(12,IF(AND(ISNUMBER($O3249),$O3249&gt;=1,$O3249&lt;=12),INT($O3249),12),IF(AND(RetireExit="Yes",$U3249&gt;0),$U3249,12),IF(AND(ContractExit="Yes",$V3249&gt;0),$V3249,12)))</f>
        <v/>
      </c>
      <c r="X3249" s="37">
        <f>IF(ISNUMBER($P3249),$P3249,IncPct)</f>
        <v/>
      </c>
      <c r="Y3249" s="39">
        <f>IF($W3249=0,0,MAX(0,MIN($W3249,IncMonth-1))+MAX(0,$W3249-IncMonth+1)*(1+$X3249))</f>
        <v/>
      </c>
      <c r="Z3249" s="40">
        <f>IF($C3249="",0,IFERROR(INDEX(Departments!$B$5:$B$54,MATCH($C3249,Departments!$A$5:$A$54,0)),0))</f>
        <v/>
      </c>
      <c r="AA3249" s="41">
        <f>N($L3249)*$Y3249</f>
        <v/>
      </c>
      <c r="AB3249" s="41">
        <f>N($M3249)*$Y3249</f>
        <v/>
      </c>
      <c r="AC3249" s="41">
        <f>$AA3249*$Z3249</f>
        <v/>
      </c>
      <c r="AD3249" s="41">
        <f>$AA3249*BonusMonths/12</f>
        <v/>
      </c>
      <c r="AE3249" s="41">
        <f>($AA3249+SI_Gross*$AB3249)*IF($Q3249=1,SI_O,SI_E)</f>
        <v/>
      </c>
      <c r="AF3249" s="41">
        <f>IF($Q3249=1,0,$AA3249*EOSB)</f>
        <v/>
      </c>
      <c r="AG3249" s="41">
        <f>$AN3249*$W3249</f>
        <v/>
      </c>
      <c r="AH3249" s="41">
        <f>SUM($AA3249:$AG3249)</f>
        <v/>
      </c>
      <c r="AI3249" s="41">
        <f>12*($AM3249+$AN3249)</f>
        <v/>
      </c>
      <c r="AJ3249" s="41">
        <f>$AM3249*((IncMonth-1)+(13-IncMonth)*(1+$X3249))+12*$AN3249</f>
        <v/>
      </c>
      <c r="AK3249" s="41">
        <f>IF($R3249=1,N($L3249)+N($M3249),0)</f>
        <v/>
      </c>
      <c r="AL3249">
        <f>IF($C3249="","",IF(N($L3249)&lt;=0,"Basic salary missing",IF(ISNA(MATCH($C3249,Departments!$A$5:$A$54,0)),"Department not on Departments sheet",IF(AND($I3249&lt;&gt;"",NOT(ISNUMBER($I3249))),"Date of birth is text, not a date",IF(AND($K3249&lt;&gt;"",NOT(ISNUMBER($K3249))),"Contract end is text, not a date","")))))</f>
        <v/>
      </c>
      <c r="AM3249" s="41">
        <f>IF($R3249=0,0,N($L3249)*(1+$Z3249+BonusMonths/12+IF($Q3249=1,0,EOSB))+N($M3249)+(N($L3249)+SI_Gross*N($M3249))*IF($Q3249=1,SI_O,SI_E))</f>
        <v/>
      </c>
      <c r="AN3249" s="41">
        <f>IF($R3249=0,0,(IF($Q3249=1,MedO,MedE+Ticket)+Training)/12)</f>
        <v/>
      </c>
    </row>
    <row r="3250">
      <c r="I3250" s="35" t="n"/>
      <c r="J3250" s="35" t="n"/>
      <c r="K3250" s="35" t="n"/>
      <c r="L3250" s="36" t="n"/>
      <c r="M3250" s="36" t="n"/>
      <c r="P3250" s="37" t="n"/>
      <c r="Q3250" s="38">
        <f>IF($C3250="",0,IF(OR(LOWER(TRIM($G3250))="omani",LOWER(TRIM($G3250))="oman",LOWER(TRIM($G3250))="om",LOWER(TRIM($G3250))="local"),1,0))</f>
        <v/>
      </c>
      <c r="R3250" s="38">
        <f>IF($C3250="",0,IF(OR(ISNUMBER(SEARCH("resign",$N3250)),ISNUMBER(SEARCH("terminat",$N3250)),ISNUMBER(SEARCH("inactive",$N3250)),ISNUMBER(SEARCH("vacan",$N3250)),ISNUMBER(SEARCH("deceased",$N3250)),ISNUMBER(SEARCH("separated",$N3250))),0,1))</f>
        <v/>
      </c>
      <c r="S3250">
        <f>IF(OR($R3250=0,NOT(ISNUMBER($I3250))),"",IFERROR(DATEDIF($I3250,DATE(FY,1,1),"y"),""))</f>
        <v/>
      </c>
      <c r="T3250">
        <f>IF(OR($R3250=0,NOT(ISNUMBER($J3250))),"",IFERROR(DATEDIF($J3250,DATE(FY,1,1),"y"),0))</f>
        <v/>
      </c>
      <c r="U3250" s="38">
        <f>IF(OR($R3250=0,NOT(ISNUMBER($I3250))),0,IF(YEAR($I3250)+IF($Q3250=1,RetAgeO,RetAgeE)=FY,MONTH($I3250),IF(YEAR($I3250)+IF($Q3250=1,RetAgeO,RetAgeE)&lt;FY,1,0)))</f>
        <v/>
      </c>
      <c r="V3250" s="38">
        <f>IF(OR($R3250=0,NOT(ISNUMBER($K3250))),0,IF(YEAR($K3250)=FY,MONTH($K3250),IF(YEAR($K3250)&lt;FY,1,0)))</f>
        <v/>
      </c>
      <c r="W3250" s="38">
        <f>IF($R3250=0,0,MIN(12,IF(AND(ISNUMBER($O3250),$O3250&gt;=1,$O3250&lt;=12),INT($O3250),12),IF(AND(RetireExit="Yes",$U3250&gt;0),$U3250,12),IF(AND(ContractExit="Yes",$V3250&gt;0),$V3250,12)))</f>
        <v/>
      </c>
      <c r="X3250" s="37">
        <f>IF(ISNUMBER($P3250),$P3250,IncPct)</f>
        <v/>
      </c>
      <c r="Y3250" s="39">
        <f>IF($W3250=0,0,MAX(0,MIN($W3250,IncMonth-1))+MAX(0,$W3250-IncMonth+1)*(1+$X3250))</f>
        <v/>
      </c>
      <c r="Z3250" s="40">
        <f>IF($C3250="",0,IFERROR(INDEX(Departments!$B$5:$B$54,MATCH($C3250,Departments!$A$5:$A$54,0)),0))</f>
        <v/>
      </c>
      <c r="AA3250" s="41">
        <f>N($L3250)*$Y3250</f>
        <v/>
      </c>
      <c r="AB3250" s="41">
        <f>N($M3250)*$Y3250</f>
        <v/>
      </c>
      <c r="AC3250" s="41">
        <f>$AA3250*$Z3250</f>
        <v/>
      </c>
      <c r="AD3250" s="41">
        <f>$AA3250*BonusMonths/12</f>
        <v/>
      </c>
      <c r="AE3250" s="41">
        <f>($AA3250+SI_Gross*$AB3250)*IF($Q3250=1,SI_O,SI_E)</f>
        <v/>
      </c>
      <c r="AF3250" s="41">
        <f>IF($Q3250=1,0,$AA3250*EOSB)</f>
        <v/>
      </c>
      <c r="AG3250" s="41">
        <f>$AN3250*$W3250</f>
        <v/>
      </c>
      <c r="AH3250" s="41">
        <f>SUM($AA3250:$AG3250)</f>
        <v/>
      </c>
      <c r="AI3250" s="41">
        <f>12*($AM3250+$AN3250)</f>
        <v/>
      </c>
      <c r="AJ3250" s="41">
        <f>$AM3250*((IncMonth-1)+(13-IncMonth)*(1+$X3250))+12*$AN3250</f>
        <v/>
      </c>
      <c r="AK3250" s="41">
        <f>IF($R3250=1,N($L3250)+N($M3250),0)</f>
        <v/>
      </c>
      <c r="AL3250">
        <f>IF($C3250="","",IF(N($L3250)&lt;=0,"Basic salary missing",IF(ISNA(MATCH($C3250,Departments!$A$5:$A$54,0)),"Department not on Departments sheet",IF(AND($I3250&lt;&gt;"",NOT(ISNUMBER($I3250))),"Date of birth is text, not a date",IF(AND($K3250&lt;&gt;"",NOT(ISNUMBER($K3250))),"Contract end is text, not a date","")))))</f>
        <v/>
      </c>
      <c r="AM3250" s="41">
        <f>IF($R3250=0,0,N($L3250)*(1+$Z3250+BonusMonths/12+IF($Q3250=1,0,EOSB))+N($M3250)+(N($L3250)+SI_Gross*N($M3250))*IF($Q3250=1,SI_O,SI_E))</f>
        <v/>
      </c>
      <c r="AN3250" s="41">
        <f>IF($R3250=0,0,(IF($Q3250=1,MedO,MedE+Ticket)+Training)/12)</f>
        <v/>
      </c>
    </row>
    <row r="3251">
      <c r="I3251" s="35" t="n"/>
      <c r="J3251" s="35" t="n"/>
      <c r="K3251" s="35" t="n"/>
      <c r="L3251" s="36" t="n"/>
      <c r="M3251" s="36" t="n"/>
      <c r="P3251" s="37" t="n"/>
      <c r="Q3251" s="38">
        <f>IF($C3251="",0,IF(OR(LOWER(TRIM($G3251))="omani",LOWER(TRIM($G3251))="oman",LOWER(TRIM($G3251))="om",LOWER(TRIM($G3251))="local"),1,0))</f>
        <v/>
      </c>
      <c r="R3251" s="38">
        <f>IF($C3251="",0,IF(OR(ISNUMBER(SEARCH("resign",$N3251)),ISNUMBER(SEARCH("terminat",$N3251)),ISNUMBER(SEARCH("inactive",$N3251)),ISNUMBER(SEARCH("vacan",$N3251)),ISNUMBER(SEARCH("deceased",$N3251)),ISNUMBER(SEARCH("separated",$N3251))),0,1))</f>
        <v/>
      </c>
      <c r="S3251">
        <f>IF(OR($R3251=0,NOT(ISNUMBER($I3251))),"",IFERROR(DATEDIF($I3251,DATE(FY,1,1),"y"),""))</f>
        <v/>
      </c>
      <c r="T3251">
        <f>IF(OR($R3251=0,NOT(ISNUMBER($J3251))),"",IFERROR(DATEDIF($J3251,DATE(FY,1,1),"y"),0))</f>
        <v/>
      </c>
      <c r="U3251" s="38">
        <f>IF(OR($R3251=0,NOT(ISNUMBER($I3251))),0,IF(YEAR($I3251)+IF($Q3251=1,RetAgeO,RetAgeE)=FY,MONTH($I3251),IF(YEAR($I3251)+IF($Q3251=1,RetAgeO,RetAgeE)&lt;FY,1,0)))</f>
        <v/>
      </c>
      <c r="V3251" s="38">
        <f>IF(OR($R3251=0,NOT(ISNUMBER($K3251))),0,IF(YEAR($K3251)=FY,MONTH($K3251),IF(YEAR($K3251)&lt;FY,1,0)))</f>
        <v/>
      </c>
      <c r="W3251" s="38">
        <f>IF($R3251=0,0,MIN(12,IF(AND(ISNUMBER($O3251),$O3251&gt;=1,$O3251&lt;=12),INT($O3251),12),IF(AND(RetireExit="Yes",$U3251&gt;0),$U3251,12),IF(AND(ContractExit="Yes",$V3251&gt;0),$V3251,12)))</f>
        <v/>
      </c>
      <c r="X3251" s="37">
        <f>IF(ISNUMBER($P3251),$P3251,IncPct)</f>
        <v/>
      </c>
      <c r="Y3251" s="39">
        <f>IF($W3251=0,0,MAX(0,MIN($W3251,IncMonth-1))+MAX(0,$W3251-IncMonth+1)*(1+$X3251))</f>
        <v/>
      </c>
      <c r="Z3251" s="40">
        <f>IF($C3251="",0,IFERROR(INDEX(Departments!$B$5:$B$54,MATCH($C3251,Departments!$A$5:$A$54,0)),0))</f>
        <v/>
      </c>
      <c r="AA3251" s="41">
        <f>N($L3251)*$Y3251</f>
        <v/>
      </c>
      <c r="AB3251" s="41">
        <f>N($M3251)*$Y3251</f>
        <v/>
      </c>
      <c r="AC3251" s="41">
        <f>$AA3251*$Z3251</f>
        <v/>
      </c>
      <c r="AD3251" s="41">
        <f>$AA3251*BonusMonths/12</f>
        <v/>
      </c>
      <c r="AE3251" s="41">
        <f>($AA3251+SI_Gross*$AB3251)*IF($Q3251=1,SI_O,SI_E)</f>
        <v/>
      </c>
      <c r="AF3251" s="41">
        <f>IF($Q3251=1,0,$AA3251*EOSB)</f>
        <v/>
      </c>
      <c r="AG3251" s="41">
        <f>$AN3251*$W3251</f>
        <v/>
      </c>
      <c r="AH3251" s="41">
        <f>SUM($AA3251:$AG3251)</f>
        <v/>
      </c>
      <c r="AI3251" s="41">
        <f>12*($AM3251+$AN3251)</f>
        <v/>
      </c>
      <c r="AJ3251" s="41">
        <f>$AM3251*((IncMonth-1)+(13-IncMonth)*(1+$X3251))+12*$AN3251</f>
        <v/>
      </c>
      <c r="AK3251" s="41">
        <f>IF($R3251=1,N($L3251)+N($M3251),0)</f>
        <v/>
      </c>
      <c r="AL3251">
        <f>IF($C3251="","",IF(N($L3251)&lt;=0,"Basic salary missing",IF(ISNA(MATCH($C3251,Departments!$A$5:$A$54,0)),"Department not on Departments sheet",IF(AND($I3251&lt;&gt;"",NOT(ISNUMBER($I3251))),"Date of birth is text, not a date",IF(AND($K3251&lt;&gt;"",NOT(ISNUMBER($K3251))),"Contract end is text, not a date","")))))</f>
        <v/>
      </c>
      <c r="AM3251" s="41">
        <f>IF($R3251=0,0,N($L3251)*(1+$Z3251+BonusMonths/12+IF($Q3251=1,0,EOSB))+N($M3251)+(N($L3251)+SI_Gross*N($M3251))*IF($Q3251=1,SI_O,SI_E))</f>
        <v/>
      </c>
      <c r="AN3251" s="41">
        <f>IF($R3251=0,0,(IF($Q3251=1,MedO,MedE+Ticket)+Training)/12)</f>
        <v/>
      </c>
    </row>
    <row r="3252">
      <c r="I3252" s="35" t="n"/>
      <c r="J3252" s="35" t="n"/>
      <c r="K3252" s="35" t="n"/>
      <c r="L3252" s="36" t="n"/>
      <c r="M3252" s="36" t="n"/>
      <c r="P3252" s="37" t="n"/>
      <c r="Q3252" s="38">
        <f>IF($C3252="",0,IF(OR(LOWER(TRIM($G3252))="omani",LOWER(TRIM($G3252))="oman",LOWER(TRIM($G3252))="om",LOWER(TRIM($G3252))="local"),1,0))</f>
        <v/>
      </c>
      <c r="R3252" s="38">
        <f>IF($C3252="",0,IF(OR(ISNUMBER(SEARCH("resign",$N3252)),ISNUMBER(SEARCH("terminat",$N3252)),ISNUMBER(SEARCH("inactive",$N3252)),ISNUMBER(SEARCH("vacan",$N3252)),ISNUMBER(SEARCH("deceased",$N3252)),ISNUMBER(SEARCH("separated",$N3252))),0,1))</f>
        <v/>
      </c>
      <c r="S3252">
        <f>IF(OR($R3252=0,NOT(ISNUMBER($I3252))),"",IFERROR(DATEDIF($I3252,DATE(FY,1,1),"y"),""))</f>
        <v/>
      </c>
      <c r="T3252">
        <f>IF(OR($R3252=0,NOT(ISNUMBER($J3252))),"",IFERROR(DATEDIF($J3252,DATE(FY,1,1),"y"),0))</f>
        <v/>
      </c>
      <c r="U3252" s="38">
        <f>IF(OR($R3252=0,NOT(ISNUMBER($I3252))),0,IF(YEAR($I3252)+IF($Q3252=1,RetAgeO,RetAgeE)=FY,MONTH($I3252),IF(YEAR($I3252)+IF($Q3252=1,RetAgeO,RetAgeE)&lt;FY,1,0)))</f>
        <v/>
      </c>
      <c r="V3252" s="38">
        <f>IF(OR($R3252=0,NOT(ISNUMBER($K3252))),0,IF(YEAR($K3252)=FY,MONTH($K3252),IF(YEAR($K3252)&lt;FY,1,0)))</f>
        <v/>
      </c>
      <c r="W3252" s="38">
        <f>IF($R3252=0,0,MIN(12,IF(AND(ISNUMBER($O3252),$O3252&gt;=1,$O3252&lt;=12),INT($O3252),12),IF(AND(RetireExit="Yes",$U3252&gt;0),$U3252,12),IF(AND(ContractExit="Yes",$V3252&gt;0),$V3252,12)))</f>
        <v/>
      </c>
      <c r="X3252" s="37">
        <f>IF(ISNUMBER($P3252),$P3252,IncPct)</f>
        <v/>
      </c>
      <c r="Y3252" s="39">
        <f>IF($W3252=0,0,MAX(0,MIN($W3252,IncMonth-1))+MAX(0,$W3252-IncMonth+1)*(1+$X3252))</f>
        <v/>
      </c>
      <c r="Z3252" s="40">
        <f>IF($C3252="",0,IFERROR(INDEX(Departments!$B$5:$B$54,MATCH($C3252,Departments!$A$5:$A$54,0)),0))</f>
        <v/>
      </c>
      <c r="AA3252" s="41">
        <f>N($L3252)*$Y3252</f>
        <v/>
      </c>
      <c r="AB3252" s="41">
        <f>N($M3252)*$Y3252</f>
        <v/>
      </c>
      <c r="AC3252" s="41">
        <f>$AA3252*$Z3252</f>
        <v/>
      </c>
      <c r="AD3252" s="41">
        <f>$AA3252*BonusMonths/12</f>
        <v/>
      </c>
      <c r="AE3252" s="41">
        <f>($AA3252+SI_Gross*$AB3252)*IF($Q3252=1,SI_O,SI_E)</f>
        <v/>
      </c>
      <c r="AF3252" s="41">
        <f>IF($Q3252=1,0,$AA3252*EOSB)</f>
        <v/>
      </c>
      <c r="AG3252" s="41">
        <f>$AN3252*$W3252</f>
        <v/>
      </c>
      <c r="AH3252" s="41">
        <f>SUM($AA3252:$AG3252)</f>
        <v/>
      </c>
      <c r="AI3252" s="41">
        <f>12*($AM3252+$AN3252)</f>
        <v/>
      </c>
      <c r="AJ3252" s="41">
        <f>$AM3252*((IncMonth-1)+(13-IncMonth)*(1+$X3252))+12*$AN3252</f>
        <v/>
      </c>
      <c r="AK3252" s="41">
        <f>IF($R3252=1,N($L3252)+N($M3252),0)</f>
        <v/>
      </c>
      <c r="AL3252">
        <f>IF($C3252="","",IF(N($L3252)&lt;=0,"Basic salary missing",IF(ISNA(MATCH($C3252,Departments!$A$5:$A$54,0)),"Department not on Departments sheet",IF(AND($I3252&lt;&gt;"",NOT(ISNUMBER($I3252))),"Date of birth is text, not a date",IF(AND($K3252&lt;&gt;"",NOT(ISNUMBER($K3252))),"Contract end is text, not a date","")))))</f>
        <v/>
      </c>
      <c r="AM3252" s="41">
        <f>IF($R3252=0,0,N($L3252)*(1+$Z3252+BonusMonths/12+IF($Q3252=1,0,EOSB))+N($M3252)+(N($L3252)+SI_Gross*N($M3252))*IF($Q3252=1,SI_O,SI_E))</f>
        <v/>
      </c>
      <c r="AN3252" s="41">
        <f>IF($R3252=0,0,(IF($Q3252=1,MedO,MedE+Ticket)+Training)/12)</f>
        <v/>
      </c>
    </row>
    <row r="3253">
      <c r="I3253" s="35" t="n"/>
      <c r="J3253" s="35" t="n"/>
      <c r="K3253" s="35" t="n"/>
      <c r="L3253" s="36" t="n"/>
      <c r="M3253" s="36" t="n"/>
      <c r="P3253" s="37" t="n"/>
      <c r="Q3253" s="38">
        <f>IF($C3253="",0,IF(OR(LOWER(TRIM($G3253))="omani",LOWER(TRIM($G3253))="oman",LOWER(TRIM($G3253))="om",LOWER(TRIM($G3253))="local"),1,0))</f>
        <v/>
      </c>
      <c r="R3253" s="38">
        <f>IF($C3253="",0,IF(OR(ISNUMBER(SEARCH("resign",$N3253)),ISNUMBER(SEARCH("terminat",$N3253)),ISNUMBER(SEARCH("inactive",$N3253)),ISNUMBER(SEARCH("vacan",$N3253)),ISNUMBER(SEARCH("deceased",$N3253)),ISNUMBER(SEARCH("separated",$N3253))),0,1))</f>
        <v/>
      </c>
      <c r="S3253">
        <f>IF(OR($R3253=0,NOT(ISNUMBER($I3253))),"",IFERROR(DATEDIF($I3253,DATE(FY,1,1),"y"),""))</f>
        <v/>
      </c>
      <c r="T3253">
        <f>IF(OR($R3253=0,NOT(ISNUMBER($J3253))),"",IFERROR(DATEDIF($J3253,DATE(FY,1,1),"y"),0))</f>
        <v/>
      </c>
      <c r="U3253" s="38">
        <f>IF(OR($R3253=0,NOT(ISNUMBER($I3253))),0,IF(YEAR($I3253)+IF($Q3253=1,RetAgeO,RetAgeE)=FY,MONTH($I3253),IF(YEAR($I3253)+IF($Q3253=1,RetAgeO,RetAgeE)&lt;FY,1,0)))</f>
        <v/>
      </c>
      <c r="V3253" s="38">
        <f>IF(OR($R3253=0,NOT(ISNUMBER($K3253))),0,IF(YEAR($K3253)=FY,MONTH($K3253),IF(YEAR($K3253)&lt;FY,1,0)))</f>
        <v/>
      </c>
      <c r="W3253" s="38">
        <f>IF($R3253=0,0,MIN(12,IF(AND(ISNUMBER($O3253),$O3253&gt;=1,$O3253&lt;=12),INT($O3253),12),IF(AND(RetireExit="Yes",$U3253&gt;0),$U3253,12),IF(AND(ContractExit="Yes",$V3253&gt;0),$V3253,12)))</f>
        <v/>
      </c>
      <c r="X3253" s="37">
        <f>IF(ISNUMBER($P3253),$P3253,IncPct)</f>
        <v/>
      </c>
      <c r="Y3253" s="39">
        <f>IF($W3253=0,0,MAX(0,MIN($W3253,IncMonth-1))+MAX(0,$W3253-IncMonth+1)*(1+$X3253))</f>
        <v/>
      </c>
      <c r="Z3253" s="40">
        <f>IF($C3253="",0,IFERROR(INDEX(Departments!$B$5:$B$54,MATCH($C3253,Departments!$A$5:$A$54,0)),0))</f>
        <v/>
      </c>
      <c r="AA3253" s="41">
        <f>N($L3253)*$Y3253</f>
        <v/>
      </c>
      <c r="AB3253" s="41">
        <f>N($M3253)*$Y3253</f>
        <v/>
      </c>
      <c r="AC3253" s="41">
        <f>$AA3253*$Z3253</f>
        <v/>
      </c>
      <c r="AD3253" s="41">
        <f>$AA3253*BonusMonths/12</f>
        <v/>
      </c>
      <c r="AE3253" s="41">
        <f>($AA3253+SI_Gross*$AB3253)*IF($Q3253=1,SI_O,SI_E)</f>
        <v/>
      </c>
      <c r="AF3253" s="41">
        <f>IF($Q3253=1,0,$AA3253*EOSB)</f>
        <v/>
      </c>
      <c r="AG3253" s="41">
        <f>$AN3253*$W3253</f>
        <v/>
      </c>
      <c r="AH3253" s="41">
        <f>SUM($AA3253:$AG3253)</f>
        <v/>
      </c>
      <c r="AI3253" s="41">
        <f>12*($AM3253+$AN3253)</f>
        <v/>
      </c>
      <c r="AJ3253" s="41">
        <f>$AM3253*((IncMonth-1)+(13-IncMonth)*(1+$X3253))+12*$AN3253</f>
        <v/>
      </c>
      <c r="AK3253" s="41">
        <f>IF($R3253=1,N($L3253)+N($M3253),0)</f>
        <v/>
      </c>
      <c r="AL3253">
        <f>IF($C3253="","",IF(N($L3253)&lt;=0,"Basic salary missing",IF(ISNA(MATCH($C3253,Departments!$A$5:$A$54,0)),"Department not on Departments sheet",IF(AND($I3253&lt;&gt;"",NOT(ISNUMBER($I3253))),"Date of birth is text, not a date",IF(AND($K3253&lt;&gt;"",NOT(ISNUMBER($K3253))),"Contract end is text, not a date","")))))</f>
        <v/>
      </c>
      <c r="AM3253" s="41">
        <f>IF($R3253=0,0,N($L3253)*(1+$Z3253+BonusMonths/12+IF($Q3253=1,0,EOSB))+N($M3253)+(N($L3253)+SI_Gross*N($M3253))*IF($Q3253=1,SI_O,SI_E))</f>
        <v/>
      </c>
      <c r="AN3253" s="41">
        <f>IF($R3253=0,0,(IF($Q3253=1,MedO,MedE+Ticket)+Training)/12)</f>
        <v/>
      </c>
    </row>
    <row r="3254">
      <c r="I3254" s="35" t="n"/>
      <c r="J3254" s="35" t="n"/>
      <c r="K3254" s="35" t="n"/>
      <c r="L3254" s="36" t="n"/>
      <c r="M3254" s="36" t="n"/>
      <c r="P3254" s="37" t="n"/>
      <c r="Q3254" s="38">
        <f>IF($C3254="",0,IF(OR(LOWER(TRIM($G3254))="omani",LOWER(TRIM($G3254))="oman",LOWER(TRIM($G3254))="om",LOWER(TRIM($G3254))="local"),1,0))</f>
        <v/>
      </c>
      <c r="R3254" s="38">
        <f>IF($C3254="",0,IF(OR(ISNUMBER(SEARCH("resign",$N3254)),ISNUMBER(SEARCH("terminat",$N3254)),ISNUMBER(SEARCH("inactive",$N3254)),ISNUMBER(SEARCH("vacan",$N3254)),ISNUMBER(SEARCH("deceased",$N3254)),ISNUMBER(SEARCH("separated",$N3254))),0,1))</f>
        <v/>
      </c>
      <c r="S3254">
        <f>IF(OR($R3254=0,NOT(ISNUMBER($I3254))),"",IFERROR(DATEDIF($I3254,DATE(FY,1,1),"y"),""))</f>
        <v/>
      </c>
      <c r="T3254">
        <f>IF(OR($R3254=0,NOT(ISNUMBER($J3254))),"",IFERROR(DATEDIF($J3254,DATE(FY,1,1),"y"),0))</f>
        <v/>
      </c>
      <c r="U3254" s="38">
        <f>IF(OR($R3254=0,NOT(ISNUMBER($I3254))),0,IF(YEAR($I3254)+IF($Q3254=1,RetAgeO,RetAgeE)=FY,MONTH($I3254),IF(YEAR($I3254)+IF($Q3254=1,RetAgeO,RetAgeE)&lt;FY,1,0)))</f>
        <v/>
      </c>
      <c r="V3254" s="38">
        <f>IF(OR($R3254=0,NOT(ISNUMBER($K3254))),0,IF(YEAR($K3254)=FY,MONTH($K3254),IF(YEAR($K3254)&lt;FY,1,0)))</f>
        <v/>
      </c>
      <c r="W3254" s="38">
        <f>IF($R3254=0,0,MIN(12,IF(AND(ISNUMBER($O3254),$O3254&gt;=1,$O3254&lt;=12),INT($O3254),12),IF(AND(RetireExit="Yes",$U3254&gt;0),$U3254,12),IF(AND(ContractExit="Yes",$V3254&gt;0),$V3254,12)))</f>
        <v/>
      </c>
      <c r="X3254" s="37">
        <f>IF(ISNUMBER($P3254),$P3254,IncPct)</f>
        <v/>
      </c>
      <c r="Y3254" s="39">
        <f>IF($W3254=0,0,MAX(0,MIN($W3254,IncMonth-1))+MAX(0,$W3254-IncMonth+1)*(1+$X3254))</f>
        <v/>
      </c>
      <c r="Z3254" s="40">
        <f>IF($C3254="",0,IFERROR(INDEX(Departments!$B$5:$B$54,MATCH($C3254,Departments!$A$5:$A$54,0)),0))</f>
        <v/>
      </c>
      <c r="AA3254" s="41">
        <f>N($L3254)*$Y3254</f>
        <v/>
      </c>
      <c r="AB3254" s="41">
        <f>N($M3254)*$Y3254</f>
        <v/>
      </c>
      <c r="AC3254" s="41">
        <f>$AA3254*$Z3254</f>
        <v/>
      </c>
      <c r="AD3254" s="41">
        <f>$AA3254*BonusMonths/12</f>
        <v/>
      </c>
      <c r="AE3254" s="41">
        <f>($AA3254+SI_Gross*$AB3254)*IF($Q3254=1,SI_O,SI_E)</f>
        <v/>
      </c>
      <c r="AF3254" s="41">
        <f>IF($Q3254=1,0,$AA3254*EOSB)</f>
        <v/>
      </c>
      <c r="AG3254" s="41">
        <f>$AN3254*$W3254</f>
        <v/>
      </c>
      <c r="AH3254" s="41">
        <f>SUM($AA3254:$AG3254)</f>
        <v/>
      </c>
      <c r="AI3254" s="41">
        <f>12*($AM3254+$AN3254)</f>
        <v/>
      </c>
      <c r="AJ3254" s="41">
        <f>$AM3254*((IncMonth-1)+(13-IncMonth)*(1+$X3254))+12*$AN3254</f>
        <v/>
      </c>
      <c r="AK3254" s="41">
        <f>IF($R3254=1,N($L3254)+N($M3254),0)</f>
        <v/>
      </c>
      <c r="AL3254">
        <f>IF($C3254="","",IF(N($L3254)&lt;=0,"Basic salary missing",IF(ISNA(MATCH($C3254,Departments!$A$5:$A$54,0)),"Department not on Departments sheet",IF(AND($I3254&lt;&gt;"",NOT(ISNUMBER($I3254))),"Date of birth is text, not a date",IF(AND($K3254&lt;&gt;"",NOT(ISNUMBER($K3254))),"Contract end is text, not a date","")))))</f>
        <v/>
      </c>
      <c r="AM3254" s="41">
        <f>IF($R3254=0,0,N($L3254)*(1+$Z3254+BonusMonths/12+IF($Q3254=1,0,EOSB))+N($M3254)+(N($L3254)+SI_Gross*N($M3254))*IF($Q3254=1,SI_O,SI_E))</f>
        <v/>
      </c>
      <c r="AN3254" s="41">
        <f>IF($R3254=0,0,(IF($Q3254=1,MedO,MedE+Ticket)+Training)/12)</f>
        <v/>
      </c>
    </row>
    <row r="3255">
      <c r="I3255" s="35" t="n"/>
      <c r="J3255" s="35" t="n"/>
      <c r="K3255" s="35" t="n"/>
      <c r="L3255" s="36" t="n"/>
      <c r="M3255" s="36" t="n"/>
      <c r="P3255" s="37" t="n"/>
      <c r="Q3255" s="38">
        <f>IF($C3255="",0,IF(OR(LOWER(TRIM($G3255))="omani",LOWER(TRIM($G3255))="oman",LOWER(TRIM($G3255))="om",LOWER(TRIM($G3255))="local"),1,0))</f>
        <v/>
      </c>
      <c r="R3255" s="38">
        <f>IF($C3255="",0,IF(OR(ISNUMBER(SEARCH("resign",$N3255)),ISNUMBER(SEARCH("terminat",$N3255)),ISNUMBER(SEARCH("inactive",$N3255)),ISNUMBER(SEARCH("vacan",$N3255)),ISNUMBER(SEARCH("deceased",$N3255)),ISNUMBER(SEARCH("separated",$N3255))),0,1))</f>
        <v/>
      </c>
      <c r="S3255">
        <f>IF(OR($R3255=0,NOT(ISNUMBER($I3255))),"",IFERROR(DATEDIF($I3255,DATE(FY,1,1),"y"),""))</f>
        <v/>
      </c>
      <c r="T3255">
        <f>IF(OR($R3255=0,NOT(ISNUMBER($J3255))),"",IFERROR(DATEDIF($J3255,DATE(FY,1,1),"y"),0))</f>
        <v/>
      </c>
      <c r="U3255" s="38">
        <f>IF(OR($R3255=0,NOT(ISNUMBER($I3255))),0,IF(YEAR($I3255)+IF($Q3255=1,RetAgeO,RetAgeE)=FY,MONTH($I3255),IF(YEAR($I3255)+IF($Q3255=1,RetAgeO,RetAgeE)&lt;FY,1,0)))</f>
        <v/>
      </c>
      <c r="V3255" s="38">
        <f>IF(OR($R3255=0,NOT(ISNUMBER($K3255))),0,IF(YEAR($K3255)=FY,MONTH($K3255),IF(YEAR($K3255)&lt;FY,1,0)))</f>
        <v/>
      </c>
      <c r="W3255" s="38">
        <f>IF($R3255=0,0,MIN(12,IF(AND(ISNUMBER($O3255),$O3255&gt;=1,$O3255&lt;=12),INT($O3255),12),IF(AND(RetireExit="Yes",$U3255&gt;0),$U3255,12),IF(AND(ContractExit="Yes",$V3255&gt;0),$V3255,12)))</f>
        <v/>
      </c>
      <c r="X3255" s="37">
        <f>IF(ISNUMBER($P3255),$P3255,IncPct)</f>
        <v/>
      </c>
      <c r="Y3255" s="39">
        <f>IF($W3255=0,0,MAX(0,MIN($W3255,IncMonth-1))+MAX(0,$W3255-IncMonth+1)*(1+$X3255))</f>
        <v/>
      </c>
      <c r="Z3255" s="40">
        <f>IF($C3255="",0,IFERROR(INDEX(Departments!$B$5:$B$54,MATCH($C3255,Departments!$A$5:$A$54,0)),0))</f>
        <v/>
      </c>
      <c r="AA3255" s="41">
        <f>N($L3255)*$Y3255</f>
        <v/>
      </c>
      <c r="AB3255" s="41">
        <f>N($M3255)*$Y3255</f>
        <v/>
      </c>
      <c r="AC3255" s="41">
        <f>$AA3255*$Z3255</f>
        <v/>
      </c>
      <c r="AD3255" s="41">
        <f>$AA3255*BonusMonths/12</f>
        <v/>
      </c>
      <c r="AE3255" s="41">
        <f>($AA3255+SI_Gross*$AB3255)*IF($Q3255=1,SI_O,SI_E)</f>
        <v/>
      </c>
      <c r="AF3255" s="41">
        <f>IF($Q3255=1,0,$AA3255*EOSB)</f>
        <v/>
      </c>
      <c r="AG3255" s="41">
        <f>$AN3255*$W3255</f>
        <v/>
      </c>
      <c r="AH3255" s="41">
        <f>SUM($AA3255:$AG3255)</f>
        <v/>
      </c>
      <c r="AI3255" s="41">
        <f>12*($AM3255+$AN3255)</f>
        <v/>
      </c>
      <c r="AJ3255" s="41">
        <f>$AM3255*((IncMonth-1)+(13-IncMonth)*(1+$X3255))+12*$AN3255</f>
        <v/>
      </c>
      <c r="AK3255" s="41">
        <f>IF($R3255=1,N($L3255)+N($M3255),0)</f>
        <v/>
      </c>
      <c r="AL3255">
        <f>IF($C3255="","",IF(N($L3255)&lt;=0,"Basic salary missing",IF(ISNA(MATCH($C3255,Departments!$A$5:$A$54,0)),"Department not on Departments sheet",IF(AND($I3255&lt;&gt;"",NOT(ISNUMBER($I3255))),"Date of birth is text, not a date",IF(AND($K3255&lt;&gt;"",NOT(ISNUMBER($K3255))),"Contract end is text, not a date","")))))</f>
        <v/>
      </c>
      <c r="AM3255" s="41">
        <f>IF($R3255=0,0,N($L3255)*(1+$Z3255+BonusMonths/12+IF($Q3255=1,0,EOSB))+N($M3255)+(N($L3255)+SI_Gross*N($M3255))*IF($Q3255=1,SI_O,SI_E))</f>
        <v/>
      </c>
      <c r="AN3255" s="41">
        <f>IF($R3255=0,0,(IF($Q3255=1,MedO,MedE+Ticket)+Training)/12)</f>
        <v/>
      </c>
    </row>
    <row r="3256">
      <c r="I3256" s="35" t="n"/>
      <c r="J3256" s="35" t="n"/>
      <c r="K3256" s="35" t="n"/>
      <c r="L3256" s="36" t="n"/>
      <c r="M3256" s="36" t="n"/>
      <c r="P3256" s="37" t="n"/>
      <c r="Q3256" s="38">
        <f>IF($C3256="",0,IF(OR(LOWER(TRIM($G3256))="omani",LOWER(TRIM($G3256))="oman",LOWER(TRIM($G3256))="om",LOWER(TRIM($G3256))="local"),1,0))</f>
        <v/>
      </c>
      <c r="R3256" s="38">
        <f>IF($C3256="",0,IF(OR(ISNUMBER(SEARCH("resign",$N3256)),ISNUMBER(SEARCH("terminat",$N3256)),ISNUMBER(SEARCH("inactive",$N3256)),ISNUMBER(SEARCH("vacan",$N3256)),ISNUMBER(SEARCH("deceased",$N3256)),ISNUMBER(SEARCH("separated",$N3256))),0,1))</f>
        <v/>
      </c>
      <c r="S3256">
        <f>IF(OR($R3256=0,NOT(ISNUMBER($I3256))),"",IFERROR(DATEDIF($I3256,DATE(FY,1,1),"y"),""))</f>
        <v/>
      </c>
      <c r="T3256">
        <f>IF(OR($R3256=0,NOT(ISNUMBER($J3256))),"",IFERROR(DATEDIF($J3256,DATE(FY,1,1),"y"),0))</f>
        <v/>
      </c>
      <c r="U3256" s="38">
        <f>IF(OR($R3256=0,NOT(ISNUMBER($I3256))),0,IF(YEAR($I3256)+IF($Q3256=1,RetAgeO,RetAgeE)=FY,MONTH($I3256),IF(YEAR($I3256)+IF($Q3256=1,RetAgeO,RetAgeE)&lt;FY,1,0)))</f>
        <v/>
      </c>
      <c r="V3256" s="38">
        <f>IF(OR($R3256=0,NOT(ISNUMBER($K3256))),0,IF(YEAR($K3256)=FY,MONTH($K3256),IF(YEAR($K3256)&lt;FY,1,0)))</f>
        <v/>
      </c>
      <c r="W3256" s="38">
        <f>IF($R3256=0,0,MIN(12,IF(AND(ISNUMBER($O3256),$O3256&gt;=1,$O3256&lt;=12),INT($O3256),12),IF(AND(RetireExit="Yes",$U3256&gt;0),$U3256,12),IF(AND(ContractExit="Yes",$V3256&gt;0),$V3256,12)))</f>
        <v/>
      </c>
      <c r="X3256" s="37">
        <f>IF(ISNUMBER($P3256),$P3256,IncPct)</f>
        <v/>
      </c>
      <c r="Y3256" s="39">
        <f>IF($W3256=0,0,MAX(0,MIN($W3256,IncMonth-1))+MAX(0,$W3256-IncMonth+1)*(1+$X3256))</f>
        <v/>
      </c>
      <c r="Z3256" s="40">
        <f>IF($C3256="",0,IFERROR(INDEX(Departments!$B$5:$B$54,MATCH($C3256,Departments!$A$5:$A$54,0)),0))</f>
        <v/>
      </c>
      <c r="AA3256" s="41">
        <f>N($L3256)*$Y3256</f>
        <v/>
      </c>
      <c r="AB3256" s="41">
        <f>N($M3256)*$Y3256</f>
        <v/>
      </c>
      <c r="AC3256" s="41">
        <f>$AA3256*$Z3256</f>
        <v/>
      </c>
      <c r="AD3256" s="41">
        <f>$AA3256*BonusMonths/12</f>
        <v/>
      </c>
      <c r="AE3256" s="41">
        <f>($AA3256+SI_Gross*$AB3256)*IF($Q3256=1,SI_O,SI_E)</f>
        <v/>
      </c>
      <c r="AF3256" s="41">
        <f>IF($Q3256=1,0,$AA3256*EOSB)</f>
        <v/>
      </c>
      <c r="AG3256" s="41">
        <f>$AN3256*$W3256</f>
        <v/>
      </c>
      <c r="AH3256" s="41">
        <f>SUM($AA3256:$AG3256)</f>
        <v/>
      </c>
      <c r="AI3256" s="41">
        <f>12*($AM3256+$AN3256)</f>
        <v/>
      </c>
      <c r="AJ3256" s="41">
        <f>$AM3256*((IncMonth-1)+(13-IncMonth)*(1+$X3256))+12*$AN3256</f>
        <v/>
      </c>
      <c r="AK3256" s="41">
        <f>IF($R3256=1,N($L3256)+N($M3256),0)</f>
        <v/>
      </c>
      <c r="AL3256">
        <f>IF($C3256="","",IF(N($L3256)&lt;=0,"Basic salary missing",IF(ISNA(MATCH($C3256,Departments!$A$5:$A$54,0)),"Department not on Departments sheet",IF(AND($I3256&lt;&gt;"",NOT(ISNUMBER($I3256))),"Date of birth is text, not a date",IF(AND($K3256&lt;&gt;"",NOT(ISNUMBER($K3256))),"Contract end is text, not a date","")))))</f>
        <v/>
      </c>
      <c r="AM3256" s="41">
        <f>IF($R3256=0,0,N($L3256)*(1+$Z3256+BonusMonths/12+IF($Q3256=1,0,EOSB))+N($M3256)+(N($L3256)+SI_Gross*N($M3256))*IF($Q3256=1,SI_O,SI_E))</f>
        <v/>
      </c>
      <c r="AN3256" s="41">
        <f>IF($R3256=0,0,(IF($Q3256=1,MedO,MedE+Ticket)+Training)/12)</f>
        <v/>
      </c>
    </row>
    <row r="3257">
      <c r="I3257" s="35" t="n"/>
      <c r="J3257" s="35" t="n"/>
      <c r="K3257" s="35" t="n"/>
      <c r="L3257" s="36" t="n"/>
      <c r="M3257" s="36" t="n"/>
      <c r="P3257" s="37" t="n"/>
      <c r="Q3257" s="38">
        <f>IF($C3257="",0,IF(OR(LOWER(TRIM($G3257))="omani",LOWER(TRIM($G3257))="oman",LOWER(TRIM($G3257))="om",LOWER(TRIM($G3257))="local"),1,0))</f>
        <v/>
      </c>
      <c r="R3257" s="38">
        <f>IF($C3257="",0,IF(OR(ISNUMBER(SEARCH("resign",$N3257)),ISNUMBER(SEARCH("terminat",$N3257)),ISNUMBER(SEARCH("inactive",$N3257)),ISNUMBER(SEARCH("vacan",$N3257)),ISNUMBER(SEARCH("deceased",$N3257)),ISNUMBER(SEARCH("separated",$N3257))),0,1))</f>
        <v/>
      </c>
      <c r="S3257">
        <f>IF(OR($R3257=0,NOT(ISNUMBER($I3257))),"",IFERROR(DATEDIF($I3257,DATE(FY,1,1),"y"),""))</f>
        <v/>
      </c>
      <c r="T3257">
        <f>IF(OR($R3257=0,NOT(ISNUMBER($J3257))),"",IFERROR(DATEDIF($J3257,DATE(FY,1,1),"y"),0))</f>
        <v/>
      </c>
      <c r="U3257" s="38">
        <f>IF(OR($R3257=0,NOT(ISNUMBER($I3257))),0,IF(YEAR($I3257)+IF($Q3257=1,RetAgeO,RetAgeE)=FY,MONTH($I3257),IF(YEAR($I3257)+IF($Q3257=1,RetAgeO,RetAgeE)&lt;FY,1,0)))</f>
        <v/>
      </c>
      <c r="V3257" s="38">
        <f>IF(OR($R3257=0,NOT(ISNUMBER($K3257))),0,IF(YEAR($K3257)=FY,MONTH($K3257),IF(YEAR($K3257)&lt;FY,1,0)))</f>
        <v/>
      </c>
      <c r="W3257" s="38">
        <f>IF($R3257=0,0,MIN(12,IF(AND(ISNUMBER($O3257),$O3257&gt;=1,$O3257&lt;=12),INT($O3257),12),IF(AND(RetireExit="Yes",$U3257&gt;0),$U3257,12),IF(AND(ContractExit="Yes",$V3257&gt;0),$V3257,12)))</f>
        <v/>
      </c>
      <c r="X3257" s="37">
        <f>IF(ISNUMBER($P3257),$P3257,IncPct)</f>
        <v/>
      </c>
      <c r="Y3257" s="39">
        <f>IF($W3257=0,0,MAX(0,MIN($W3257,IncMonth-1))+MAX(0,$W3257-IncMonth+1)*(1+$X3257))</f>
        <v/>
      </c>
      <c r="Z3257" s="40">
        <f>IF($C3257="",0,IFERROR(INDEX(Departments!$B$5:$B$54,MATCH($C3257,Departments!$A$5:$A$54,0)),0))</f>
        <v/>
      </c>
      <c r="AA3257" s="41">
        <f>N($L3257)*$Y3257</f>
        <v/>
      </c>
      <c r="AB3257" s="41">
        <f>N($M3257)*$Y3257</f>
        <v/>
      </c>
      <c r="AC3257" s="41">
        <f>$AA3257*$Z3257</f>
        <v/>
      </c>
      <c r="AD3257" s="41">
        <f>$AA3257*BonusMonths/12</f>
        <v/>
      </c>
      <c r="AE3257" s="41">
        <f>($AA3257+SI_Gross*$AB3257)*IF($Q3257=1,SI_O,SI_E)</f>
        <v/>
      </c>
      <c r="AF3257" s="41">
        <f>IF($Q3257=1,0,$AA3257*EOSB)</f>
        <v/>
      </c>
      <c r="AG3257" s="41">
        <f>$AN3257*$W3257</f>
        <v/>
      </c>
      <c r="AH3257" s="41">
        <f>SUM($AA3257:$AG3257)</f>
        <v/>
      </c>
      <c r="AI3257" s="41">
        <f>12*($AM3257+$AN3257)</f>
        <v/>
      </c>
      <c r="AJ3257" s="41">
        <f>$AM3257*((IncMonth-1)+(13-IncMonth)*(1+$X3257))+12*$AN3257</f>
        <v/>
      </c>
      <c r="AK3257" s="41">
        <f>IF($R3257=1,N($L3257)+N($M3257),0)</f>
        <v/>
      </c>
      <c r="AL3257">
        <f>IF($C3257="","",IF(N($L3257)&lt;=0,"Basic salary missing",IF(ISNA(MATCH($C3257,Departments!$A$5:$A$54,0)),"Department not on Departments sheet",IF(AND($I3257&lt;&gt;"",NOT(ISNUMBER($I3257))),"Date of birth is text, not a date",IF(AND($K3257&lt;&gt;"",NOT(ISNUMBER($K3257))),"Contract end is text, not a date","")))))</f>
        <v/>
      </c>
      <c r="AM3257" s="41">
        <f>IF($R3257=0,0,N($L3257)*(1+$Z3257+BonusMonths/12+IF($Q3257=1,0,EOSB))+N($M3257)+(N($L3257)+SI_Gross*N($M3257))*IF($Q3257=1,SI_O,SI_E))</f>
        <v/>
      </c>
      <c r="AN3257" s="41">
        <f>IF($R3257=0,0,(IF($Q3257=1,MedO,MedE+Ticket)+Training)/12)</f>
        <v/>
      </c>
    </row>
    <row r="3258">
      <c r="I3258" s="35" t="n"/>
      <c r="J3258" s="35" t="n"/>
      <c r="K3258" s="35" t="n"/>
      <c r="L3258" s="36" t="n"/>
      <c r="M3258" s="36" t="n"/>
      <c r="P3258" s="37" t="n"/>
      <c r="Q3258" s="38">
        <f>IF($C3258="",0,IF(OR(LOWER(TRIM($G3258))="omani",LOWER(TRIM($G3258))="oman",LOWER(TRIM($G3258))="om",LOWER(TRIM($G3258))="local"),1,0))</f>
        <v/>
      </c>
      <c r="R3258" s="38">
        <f>IF($C3258="",0,IF(OR(ISNUMBER(SEARCH("resign",$N3258)),ISNUMBER(SEARCH("terminat",$N3258)),ISNUMBER(SEARCH("inactive",$N3258)),ISNUMBER(SEARCH("vacan",$N3258)),ISNUMBER(SEARCH("deceased",$N3258)),ISNUMBER(SEARCH("separated",$N3258))),0,1))</f>
        <v/>
      </c>
      <c r="S3258">
        <f>IF(OR($R3258=0,NOT(ISNUMBER($I3258))),"",IFERROR(DATEDIF($I3258,DATE(FY,1,1),"y"),""))</f>
        <v/>
      </c>
      <c r="T3258">
        <f>IF(OR($R3258=0,NOT(ISNUMBER($J3258))),"",IFERROR(DATEDIF($J3258,DATE(FY,1,1),"y"),0))</f>
        <v/>
      </c>
      <c r="U3258" s="38">
        <f>IF(OR($R3258=0,NOT(ISNUMBER($I3258))),0,IF(YEAR($I3258)+IF($Q3258=1,RetAgeO,RetAgeE)=FY,MONTH($I3258),IF(YEAR($I3258)+IF($Q3258=1,RetAgeO,RetAgeE)&lt;FY,1,0)))</f>
        <v/>
      </c>
      <c r="V3258" s="38">
        <f>IF(OR($R3258=0,NOT(ISNUMBER($K3258))),0,IF(YEAR($K3258)=FY,MONTH($K3258),IF(YEAR($K3258)&lt;FY,1,0)))</f>
        <v/>
      </c>
      <c r="W3258" s="38">
        <f>IF($R3258=0,0,MIN(12,IF(AND(ISNUMBER($O3258),$O3258&gt;=1,$O3258&lt;=12),INT($O3258),12),IF(AND(RetireExit="Yes",$U3258&gt;0),$U3258,12),IF(AND(ContractExit="Yes",$V3258&gt;0),$V3258,12)))</f>
        <v/>
      </c>
      <c r="X3258" s="37">
        <f>IF(ISNUMBER($P3258),$P3258,IncPct)</f>
        <v/>
      </c>
      <c r="Y3258" s="39">
        <f>IF($W3258=0,0,MAX(0,MIN($W3258,IncMonth-1))+MAX(0,$W3258-IncMonth+1)*(1+$X3258))</f>
        <v/>
      </c>
      <c r="Z3258" s="40">
        <f>IF($C3258="",0,IFERROR(INDEX(Departments!$B$5:$B$54,MATCH($C3258,Departments!$A$5:$A$54,0)),0))</f>
        <v/>
      </c>
      <c r="AA3258" s="41">
        <f>N($L3258)*$Y3258</f>
        <v/>
      </c>
      <c r="AB3258" s="41">
        <f>N($M3258)*$Y3258</f>
        <v/>
      </c>
      <c r="AC3258" s="41">
        <f>$AA3258*$Z3258</f>
        <v/>
      </c>
      <c r="AD3258" s="41">
        <f>$AA3258*BonusMonths/12</f>
        <v/>
      </c>
      <c r="AE3258" s="41">
        <f>($AA3258+SI_Gross*$AB3258)*IF($Q3258=1,SI_O,SI_E)</f>
        <v/>
      </c>
      <c r="AF3258" s="41">
        <f>IF($Q3258=1,0,$AA3258*EOSB)</f>
        <v/>
      </c>
      <c r="AG3258" s="41">
        <f>$AN3258*$W3258</f>
        <v/>
      </c>
      <c r="AH3258" s="41">
        <f>SUM($AA3258:$AG3258)</f>
        <v/>
      </c>
      <c r="AI3258" s="41">
        <f>12*($AM3258+$AN3258)</f>
        <v/>
      </c>
      <c r="AJ3258" s="41">
        <f>$AM3258*((IncMonth-1)+(13-IncMonth)*(1+$X3258))+12*$AN3258</f>
        <v/>
      </c>
      <c r="AK3258" s="41">
        <f>IF($R3258=1,N($L3258)+N($M3258),0)</f>
        <v/>
      </c>
      <c r="AL3258">
        <f>IF($C3258="","",IF(N($L3258)&lt;=0,"Basic salary missing",IF(ISNA(MATCH($C3258,Departments!$A$5:$A$54,0)),"Department not on Departments sheet",IF(AND($I3258&lt;&gt;"",NOT(ISNUMBER($I3258))),"Date of birth is text, not a date",IF(AND($K3258&lt;&gt;"",NOT(ISNUMBER($K3258))),"Contract end is text, not a date","")))))</f>
        <v/>
      </c>
      <c r="AM3258" s="41">
        <f>IF($R3258=0,0,N($L3258)*(1+$Z3258+BonusMonths/12+IF($Q3258=1,0,EOSB))+N($M3258)+(N($L3258)+SI_Gross*N($M3258))*IF($Q3258=1,SI_O,SI_E))</f>
        <v/>
      </c>
      <c r="AN3258" s="41">
        <f>IF($R3258=0,0,(IF($Q3258=1,MedO,MedE+Ticket)+Training)/12)</f>
        <v/>
      </c>
    </row>
    <row r="3259">
      <c r="I3259" s="35" t="n"/>
      <c r="J3259" s="35" t="n"/>
      <c r="K3259" s="35" t="n"/>
      <c r="L3259" s="36" t="n"/>
      <c r="M3259" s="36" t="n"/>
      <c r="P3259" s="37" t="n"/>
      <c r="Q3259" s="38">
        <f>IF($C3259="",0,IF(OR(LOWER(TRIM($G3259))="omani",LOWER(TRIM($G3259))="oman",LOWER(TRIM($G3259))="om",LOWER(TRIM($G3259))="local"),1,0))</f>
        <v/>
      </c>
      <c r="R3259" s="38">
        <f>IF($C3259="",0,IF(OR(ISNUMBER(SEARCH("resign",$N3259)),ISNUMBER(SEARCH("terminat",$N3259)),ISNUMBER(SEARCH("inactive",$N3259)),ISNUMBER(SEARCH("vacan",$N3259)),ISNUMBER(SEARCH("deceased",$N3259)),ISNUMBER(SEARCH("separated",$N3259))),0,1))</f>
        <v/>
      </c>
      <c r="S3259">
        <f>IF(OR($R3259=0,NOT(ISNUMBER($I3259))),"",IFERROR(DATEDIF($I3259,DATE(FY,1,1),"y"),""))</f>
        <v/>
      </c>
      <c r="T3259">
        <f>IF(OR($R3259=0,NOT(ISNUMBER($J3259))),"",IFERROR(DATEDIF($J3259,DATE(FY,1,1),"y"),0))</f>
        <v/>
      </c>
      <c r="U3259" s="38">
        <f>IF(OR($R3259=0,NOT(ISNUMBER($I3259))),0,IF(YEAR($I3259)+IF($Q3259=1,RetAgeO,RetAgeE)=FY,MONTH($I3259),IF(YEAR($I3259)+IF($Q3259=1,RetAgeO,RetAgeE)&lt;FY,1,0)))</f>
        <v/>
      </c>
      <c r="V3259" s="38">
        <f>IF(OR($R3259=0,NOT(ISNUMBER($K3259))),0,IF(YEAR($K3259)=FY,MONTH($K3259),IF(YEAR($K3259)&lt;FY,1,0)))</f>
        <v/>
      </c>
      <c r="W3259" s="38">
        <f>IF($R3259=0,0,MIN(12,IF(AND(ISNUMBER($O3259),$O3259&gt;=1,$O3259&lt;=12),INT($O3259),12),IF(AND(RetireExit="Yes",$U3259&gt;0),$U3259,12),IF(AND(ContractExit="Yes",$V3259&gt;0),$V3259,12)))</f>
        <v/>
      </c>
      <c r="X3259" s="37">
        <f>IF(ISNUMBER($P3259),$P3259,IncPct)</f>
        <v/>
      </c>
      <c r="Y3259" s="39">
        <f>IF($W3259=0,0,MAX(0,MIN($W3259,IncMonth-1))+MAX(0,$W3259-IncMonth+1)*(1+$X3259))</f>
        <v/>
      </c>
      <c r="Z3259" s="40">
        <f>IF($C3259="",0,IFERROR(INDEX(Departments!$B$5:$B$54,MATCH($C3259,Departments!$A$5:$A$54,0)),0))</f>
        <v/>
      </c>
      <c r="AA3259" s="41">
        <f>N($L3259)*$Y3259</f>
        <v/>
      </c>
      <c r="AB3259" s="41">
        <f>N($M3259)*$Y3259</f>
        <v/>
      </c>
      <c r="AC3259" s="41">
        <f>$AA3259*$Z3259</f>
        <v/>
      </c>
      <c r="AD3259" s="41">
        <f>$AA3259*BonusMonths/12</f>
        <v/>
      </c>
      <c r="AE3259" s="41">
        <f>($AA3259+SI_Gross*$AB3259)*IF($Q3259=1,SI_O,SI_E)</f>
        <v/>
      </c>
      <c r="AF3259" s="41">
        <f>IF($Q3259=1,0,$AA3259*EOSB)</f>
        <v/>
      </c>
      <c r="AG3259" s="41">
        <f>$AN3259*$W3259</f>
        <v/>
      </c>
      <c r="AH3259" s="41">
        <f>SUM($AA3259:$AG3259)</f>
        <v/>
      </c>
      <c r="AI3259" s="41">
        <f>12*($AM3259+$AN3259)</f>
        <v/>
      </c>
      <c r="AJ3259" s="41">
        <f>$AM3259*((IncMonth-1)+(13-IncMonth)*(1+$X3259))+12*$AN3259</f>
        <v/>
      </c>
      <c r="AK3259" s="41">
        <f>IF($R3259=1,N($L3259)+N($M3259),0)</f>
        <v/>
      </c>
      <c r="AL3259">
        <f>IF($C3259="","",IF(N($L3259)&lt;=0,"Basic salary missing",IF(ISNA(MATCH($C3259,Departments!$A$5:$A$54,0)),"Department not on Departments sheet",IF(AND($I3259&lt;&gt;"",NOT(ISNUMBER($I3259))),"Date of birth is text, not a date",IF(AND($K3259&lt;&gt;"",NOT(ISNUMBER($K3259))),"Contract end is text, not a date","")))))</f>
        <v/>
      </c>
      <c r="AM3259" s="41">
        <f>IF($R3259=0,0,N($L3259)*(1+$Z3259+BonusMonths/12+IF($Q3259=1,0,EOSB))+N($M3259)+(N($L3259)+SI_Gross*N($M3259))*IF($Q3259=1,SI_O,SI_E))</f>
        <v/>
      </c>
      <c r="AN3259" s="41">
        <f>IF($R3259=0,0,(IF($Q3259=1,MedO,MedE+Ticket)+Training)/12)</f>
        <v/>
      </c>
    </row>
    <row r="3260">
      <c r="I3260" s="35" t="n"/>
      <c r="J3260" s="35" t="n"/>
      <c r="K3260" s="35" t="n"/>
      <c r="L3260" s="36" t="n"/>
      <c r="M3260" s="36" t="n"/>
      <c r="P3260" s="37" t="n"/>
      <c r="Q3260" s="38">
        <f>IF($C3260="",0,IF(OR(LOWER(TRIM($G3260))="omani",LOWER(TRIM($G3260))="oman",LOWER(TRIM($G3260))="om",LOWER(TRIM($G3260))="local"),1,0))</f>
        <v/>
      </c>
      <c r="R3260" s="38">
        <f>IF($C3260="",0,IF(OR(ISNUMBER(SEARCH("resign",$N3260)),ISNUMBER(SEARCH("terminat",$N3260)),ISNUMBER(SEARCH("inactive",$N3260)),ISNUMBER(SEARCH("vacan",$N3260)),ISNUMBER(SEARCH("deceased",$N3260)),ISNUMBER(SEARCH("separated",$N3260))),0,1))</f>
        <v/>
      </c>
      <c r="S3260">
        <f>IF(OR($R3260=0,NOT(ISNUMBER($I3260))),"",IFERROR(DATEDIF($I3260,DATE(FY,1,1),"y"),""))</f>
        <v/>
      </c>
      <c r="T3260">
        <f>IF(OR($R3260=0,NOT(ISNUMBER($J3260))),"",IFERROR(DATEDIF($J3260,DATE(FY,1,1),"y"),0))</f>
        <v/>
      </c>
      <c r="U3260" s="38">
        <f>IF(OR($R3260=0,NOT(ISNUMBER($I3260))),0,IF(YEAR($I3260)+IF($Q3260=1,RetAgeO,RetAgeE)=FY,MONTH($I3260),IF(YEAR($I3260)+IF($Q3260=1,RetAgeO,RetAgeE)&lt;FY,1,0)))</f>
        <v/>
      </c>
      <c r="V3260" s="38">
        <f>IF(OR($R3260=0,NOT(ISNUMBER($K3260))),0,IF(YEAR($K3260)=FY,MONTH($K3260),IF(YEAR($K3260)&lt;FY,1,0)))</f>
        <v/>
      </c>
      <c r="W3260" s="38">
        <f>IF($R3260=0,0,MIN(12,IF(AND(ISNUMBER($O3260),$O3260&gt;=1,$O3260&lt;=12),INT($O3260),12),IF(AND(RetireExit="Yes",$U3260&gt;0),$U3260,12),IF(AND(ContractExit="Yes",$V3260&gt;0),$V3260,12)))</f>
        <v/>
      </c>
      <c r="X3260" s="37">
        <f>IF(ISNUMBER($P3260),$P3260,IncPct)</f>
        <v/>
      </c>
      <c r="Y3260" s="39">
        <f>IF($W3260=0,0,MAX(0,MIN($W3260,IncMonth-1))+MAX(0,$W3260-IncMonth+1)*(1+$X3260))</f>
        <v/>
      </c>
      <c r="Z3260" s="40">
        <f>IF($C3260="",0,IFERROR(INDEX(Departments!$B$5:$B$54,MATCH($C3260,Departments!$A$5:$A$54,0)),0))</f>
        <v/>
      </c>
      <c r="AA3260" s="41">
        <f>N($L3260)*$Y3260</f>
        <v/>
      </c>
      <c r="AB3260" s="41">
        <f>N($M3260)*$Y3260</f>
        <v/>
      </c>
      <c r="AC3260" s="41">
        <f>$AA3260*$Z3260</f>
        <v/>
      </c>
      <c r="AD3260" s="41">
        <f>$AA3260*BonusMonths/12</f>
        <v/>
      </c>
      <c r="AE3260" s="41">
        <f>($AA3260+SI_Gross*$AB3260)*IF($Q3260=1,SI_O,SI_E)</f>
        <v/>
      </c>
      <c r="AF3260" s="41">
        <f>IF($Q3260=1,0,$AA3260*EOSB)</f>
        <v/>
      </c>
      <c r="AG3260" s="41">
        <f>$AN3260*$W3260</f>
        <v/>
      </c>
      <c r="AH3260" s="41">
        <f>SUM($AA3260:$AG3260)</f>
        <v/>
      </c>
      <c r="AI3260" s="41">
        <f>12*($AM3260+$AN3260)</f>
        <v/>
      </c>
      <c r="AJ3260" s="41">
        <f>$AM3260*((IncMonth-1)+(13-IncMonth)*(1+$X3260))+12*$AN3260</f>
        <v/>
      </c>
      <c r="AK3260" s="41">
        <f>IF($R3260=1,N($L3260)+N($M3260),0)</f>
        <v/>
      </c>
      <c r="AL3260">
        <f>IF($C3260="","",IF(N($L3260)&lt;=0,"Basic salary missing",IF(ISNA(MATCH($C3260,Departments!$A$5:$A$54,0)),"Department not on Departments sheet",IF(AND($I3260&lt;&gt;"",NOT(ISNUMBER($I3260))),"Date of birth is text, not a date",IF(AND($K3260&lt;&gt;"",NOT(ISNUMBER($K3260))),"Contract end is text, not a date","")))))</f>
        <v/>
      </c>
      <c r="AM3260" s="41">
        <f>IF($R3260=0,0,N($L3260)*(1+$Z3260+BonusMonths/12+IF($Q3260=1,0,EOSB))+N($M3260)+(N($L3260)+SI_Gross*N($M3260))*IF($Q3260=1,SI_O,SI_E))</f>
        <v/>
      </c>
      <c r="AN3260" s="41">
        <f>IF($R3260=0,0,(IF($Q3260=1,MedO,MedE+Ticket)+Training)/12)</f>
        <v/>
      </c>
    </row>
    <row r="3261">
      <c r="I3261" s="35" t="n"/>
      <c r="J3261" s="35" t="n"/>
      <c r="K3261" s="35" t="n"/>
      <c r="L3261" s="36" t="n"/>
      <c r="M3261" s="36" t="n"/>
      <c r="P3261" s="37" t="n"/>
      <c r="Q3261" s="38">
        <f>IF($C3261="",0,IF(OR(LOWER(TRIM($G3261))="omani",LOWER(TRIM($G3261))="oman",LOWER(TRIM($G3261))="om",LOWER(TRIM($G3261))="local"),1,0))</f>
        <v/>
      </c>
      <c r="R3261" s="38">
        <f>IF($C3261="",0,IF(OR(ISNUMBER(SEARCH("resign",$N3261)),ISNUMBER(SEARCH("terminat",$N3261)),ISNUMBER(SEARCH("inactive",$N3261)),ISNUMBER(SEARCH("vacan",$N3261)),ISNUMBER(SEARCH("deceased",$N3261)),ISNUMBER(SEARCH("separated",$N3261))),0,1))</f>
        <v/>
      </c>
      <c r="S3261">
        <f>IF(OR($R3261=0,NOT(ISNUMBER($I3261))),"",IFERROR(DATEDIF($I3261,DATE(FY,1,1),"y"),""))</f>
        <v/>
      </c>
      <c r="T3261">
        <f>IF(OR($R3261=0,NOT(ISNUMBER($J3261))),"",IFERROR(DATEDIF($J3261,DATE(FY,1,1),"y"),0))</f>
        <v/>
      </c>
      <c r="U3261" s="38">
        <f>IF(OR($R3261=0,NOT(ISNUMBER($I3261))),0,IF(YEAR($I3261)+IF($Q3261=1,RetAgeO,RetAgeE)=FY,MONTH($I3261),IF(YEAR($I3261)+IF($Q3261=1,RetAgeO,RetAgeE)&lt;FY,1,0)))</f>
        <v/>
      </c>
      <c r="V3261" s="38">
        <f>IF(OR($R3261=0,NOT(ISNUMBER($K3261))),0,IF(YEAR($K3261)=FY,MONTH($K3261),IF(YEAR($K3261)&lt;FY,1,0)))</f>
        <v/>
      </c>
      <c r="W3261" s="38">
        <f>IF($R3261=0,0,MIN(12,IF(AND(ISNUMBER($O3261),$O3261&gt;=1,$O3261&lt;=12),INT($O3261),12),IF(AND(RetireExit="Yes",$U3261&gt;0),$U3261,12),IF(AND(ContractExit="Yes",$V3261&gt;0),$V3261,12)))</f>
        <v/>
      </c>
      <c r="X3261" s="37">
        <f>IF(ISNUMBER($P3261),$P3261,IncPct)</f>
        <v/>
      </c>
      <c r="Y3261" s="39">
        <f>IF($W3261=0,0,MAX(0,MIN($W3261,IncMonth-1))+MAX(0,$W3261-IncMonth+1)*(1+$X3261))</f>
        <v/>
      </c>
      <c r="Z3261" s="40">
        <f>IF($C3261="",0,IFERROR(INDEX(Departments!$B$5:$B$54,MATCH($C3261,Departments!$A$5:$A$54,0)),0))</f>
        <v/>
      </c>
      <c r="AA3261" s="41">
        <f>N($L3261)*$Y3261</f>
        <v/>
      </c>
      <c r="AB3261" s="41">
        <f>N($M3261)*$Y3261</f>
        <v/>
      </c>
      <c r="AC3261" s="41">
        <f>$AA3261*$Z3261</f>
        <v/>
      </c>
      <c r="AD3261" s="41">
        <f>$AA3261*BonusMonths/12</f>
        <v/>
      </c>
      <c r="AE3261" s="41">
        <f>($AA3261+SI_Gross*$AB3261)*IF($Q3261=1,SI_O,SI_E)</f>
        <v/>
      </c>
      <c r="AF3261" s="41">
        <f>IF($Q3261=1,0,$AA3261*EOSB)</f>
        <v/>
      </c>
      <c r="AG3261" s="41">
        <f>$AN3261*$W3261</f>
        <v/>
      </c>
      <c r="AH3261" s="41">
        <f>SUM($AA3261:$AG3261)</f>
        <v/>
      </c>
      <c r="AI3261" s="41">
        <f>12*($AM3261+$AN3261)</f>
        <v/>
      </c>
      <c r="AJ3261" s="41">
        <f>$AM3261*((IncMonth-1)+(13-IncMonth)*(1+$X3261))+12*$AN3261</f>
        <v/>
      </c>
      <c r="AK3261" s="41">
        <f>IF($R3261=1,N($L3261)+N($M3261),0)</f>
        <v/>
      </c>
      <c r="AL3261">
        <f>IF($C3261="","",IF(N($L3261)&lt;=0,"Basic salary missing",IF(ISNA(MATCH($C3261,Departments!$A$5:$A$54,0)),"Department not on Departments sheet",IF(AND($I3261&lt;&gt;"",NOT(ISNUMBER($I3261))),"Date of birth is text, not a date",IF(AND($K3261&lt;&gt;"",NOT(ISNUMBER($K3261))),"Contract end is text, not a date","")))))</f>
        <v/>
      </c>
      <c r="AM3261" s="41">
        <f>IF($R3261=0,0,N($L3261)*(1+$Z3261+BonusMonths/12+IF($Q3261=1,0,EOSB))+N($M3261)+(N($L3261)+SI_Gross*N($M3261))*IF($Q3261=1,SI_O,SI_E))</f>
        <v/>
      </c>
      <c r="AN3261" s="41">
        <f>IF($R3261=0,0,(IF($Q3261=1,MedO,MedE+Ticket)+Training)/12)</f>
        <v/>
      </c>
    </row>
    <row r="3262">
      <c r="I3262" s="35" t="n"/>
      <c r="J3262" s="35" t="n"/>
      <c r="K3262" s="35" t="n"/>
      <c r="L3262" s="36" t="n"/>
      <c r="M3262" s="36" t="n"/>
      <c r="P3262" s="37" t="n"/>
      <c r="Q3262" s="38">
        <f>IF($C3262="",0,IF(OR(LOWER(TRIM($G3262))="omani",LOWER(TRIM($G3262))="oman",LOWER(TRIM($G3262))="om",LOWER(TRIM($G3262))="local"),1,0))</f>
        <v/>
      </c>
      <c r="R3262" s="38">
        <f>IF($C3262="",0,IF(OR(ISNUMBER(SEARCH("resign",$N3262)),ISNUMBER(SEARCH("terminat",$N3262)),ISNUMBER(SEARCH("inactive",$N3262)),ISNUMBER(SEARCH("vacan",$N3262)),ISNUMBER(SEARCH("deceased",$N3262)),ISNUMBER(SEARCH("separated",$N3262))),0,1))</f>
        <v/>
      </c>
      <c r="S3262">
        <f>IF(OR($R3262=0,NOT(ISNUMBER($I3262))),"",IFERROR(DATEDIF($I3262,DATE(FY,1,1),"y"),""))</f>
        <v/>
      </c>
      <c r="T3262">
        <f>IF(OR($R3262=0,NOT(ISNUMBER($J3262))),"",IFERROR(DATEDIF($J3262,DATE(FY,1,1),"y"),0))</f>
        <v/>
      </c>
      <c r="U3262" s="38">
        <f>IF(OR($R3262=0,NOT(ISNUMBER($I3262))),0,IF(YEAR($I3262)+IF($Q3262=1,RetAgeO,RetAgeE)=FY,MONTH($I3262),IF(YEAR($I3262)+IF($Q3262=1,RetAgeO,RetAgeE)&lt;FY,1,0)))</f>
        <v/>
      </c>
      <c r="V3262" s="38">
        <f>IF(OR($R3262=0,NOT(ISNUMBER($K3262))),0,IF(YEAR($K3262)=FY,MONTH($K3262),IF(YEAR($K3262)&lt;FY,1,0)))</f>
        <v/>
      </c>
      <c r="W3262" s="38">
        <f>IF($R3262=0,0,MIN(12,IF(AND(ISNUMBER($O3262),$O3262&gt;=1,$O3262&lt;=12),INT($O3262),12),IF(AND(RetireExit="Yes",$U3262&gt;0),$U3262,12),IF(AND(ContractExit="Yes",$V3262&gt;0),$V3262,12)))</f>
        <v/>
      </c>
      <c r="X3262" s="37">
        <f>IF(ISNUMBER($P3262),$P3262,IncPct)</f>
        <v/>
      </c>
      <c r="Y3262" s="39">
        <f>IF($W3262=0,0,MAX(0,MIN($W3262,IncMonth-1))+MAX(0,$W3262-IncMonth+1)*(1+$X3262))</f>
        <v/>
      </c>
      <c r="Z3262" s="40">
        <f>IF($C3262="",0,IFERROR(INDEX(Departments!$B$5:$B$54,MATCH($C3262,Departments!$A$5:$A$54,0)),0))</f>
        <v/>
      </c>
      <c r="AA3262" s="41">
        <f>N($L3262)*$Y3262</f>
        <v/>
      </c>
      <c r="AB3262" s="41">
        <f>N($M3262)*$Y3262</f>
        <v/>
      </c>
      <c r="AC3262" s="41">
        <f>$AA3262*$Z3262</f>
        <v/>
      </c>
      <c r="AD3262" s="41">
        <f>$AA3262*BonusMonths/12</f>
        <v/>
      </c>
      <c r="AE3262" s="41">
        <f>($AA3262+SI_Gross*$AB3262)*IF($Q3262=1,SI_O,SI_E)</f>
        <v/>
      </c>
      <c r="AF3262" s="41">
        <f>IF($Q3262=1,0,$AA3262*EOSB)</f>
        <v/>
      </c>
      <c r="AG3262" s="41">
        <f>$AN3262*$W3262</f>
        <v/>
      </c>
      <c r="AH3262" s="41">
        <f>SUM($AA3262:$AG3262)</f>
        <v/>
      </c>
      <c r="AI3262" s="41">
        <f>12*($AM3262+$AN3262)</f>
        <v/>
      </c>
      <c r="AJ3262" s="41">
        <f>$AM3262*((IncMonth-1)+(13-IncMonth)*(1+$X3262))+12*$AN3262</f>
        <v/>
      </c>
      <c r="AK3262" s="41">
        <f>IF($R3262=1,N($L3262)+N($M3262),0)</f>
        <v/>
      </c>
      <c r="AL3262">
        <f>IF($C3262="","",IF(N($L3262)&lt;=0,"Basic salary missing",IF(ISNA(MATCH($C3262,Departments!$A$5:$A$54,0)),"Department not on Departments sheet",IF(AND($I3262&lt;&gt;"",NOT(ISNUMBER($I3262))),"Date of birth is text, not a date",IF(AND($K3262&lt;&gt;"",NOT(ISNUMBER($K3262))),"Contract end is text, not a date","")))))</f>
        <v/>
      </c>
      <c r="AM3262" s="41">
        <f>IF($R3262=0,0,N($L3262)*(1+$Z3262+BonusMonths/12+IF($Q3262=1,0,EOSB))+N($M3262)+(N($L3262)+SI_Gross*N($M3262))*IF($Q3262=1,SI_O,SI_E))</f>
        <v/>
      </c>
      <c r="AN3262" s="41">
        <f>IF($R3262=0,0,(IF($Q3262=1,MedO,MedE+Ticket)+Training)/12)</f>
        <v/>
      </c>
    </row>
    <row r="3263">
      <c r="I3263" s="35" t="n"/>
      <c r="J3263" s="35" t="n"/>
      <c r="K3263" s="35" t="n"/>
      <c r="L3263" s="36" t="n"/>
      <c r="M3263" s="36" t="n"/>
      <c r="P3263" s="37" t="n"/>
      <c r="Q3263" s="38">
        <f>IF($C3263="",0,IF(OR(LOWER(TRIM($G3263))="omani",LOWER(TRIM($G3263))="oman",LOWER(TRIM($G3263))="om",LOWER(TRIM($G3263))="local"),1,0))</f>
        <v/>
      </c>
      <c r="R3263" s="38">
        <f>IF($C3263="",0,IF(OR(ISNUMBER(SEARCH("resign",$N3263)),ISNUMBER(SEARCH("terminat",$N3263)),ISNUMBER(SEARCH("inactive",$N3263)),ISNUMBER(SEARCH("vacan",$N3263)),ISNUMBER(SEARCH("deceased",$N3263)),ISNUMBER(SEARCH("separated",$N3263))),0,1))</f>
        <v/>
      </c>
      <c r="S3263">
        <f>IF(OR($R3263=0,NOT(ISNUMBER($I3263))),"",IFERROR(DATEDIF($I3263,DATE(FY,1,1),"y"),""))</f>
        <v/>
      </c>
      <c r="T3263">
        <f>IF(OR($R3263=0,NOT(ISNUMBER($J3263))),"",IFERROR(DATEDIF($J3263,DATE(FY,1,1),"y"),0))</f>
        <v/>
      </c>
      <c r="U3263" s="38">
        <f>IF(OR($R3263=0,NOT(ISNUMBER($I3263))),0,IF(YEAR($I3263)+IF($Q3263=1,RetAgeO,RetAgeE)=FY,MONTH($I3263),IF(YEAR($I3263)+IF($Q3263=1,RetAgeO,RetAgeE)&lt;FY,1,0)))</f>
        <v/>
      </c>
      <c r="V3263" s="38">
        <f>IF(OR($R3263=0,NOT(ISNUMBER($K3263))),0,IF(YEAR($K3263)=FY,MONTH($K3263),IF(YEAR($K3263)&lt;FY,1,0)))</f>
        <v/>
      </c>
      <c r="W3263" s="38">
        <f>IF($R3263=0,0,MIN(12,IF(AND(ISNUMBER($O3263),$O3263&gt;=1,$O3263&lt;=12),INT($O3263),12),IF(AND(RetireExit="Yes",$U3263&gt;0),$U3263,12),IF(AND(ContractExit="Yes",$V3263&gt;0),$V3263,12)))</f>
        <v/>
      </c>
      <c r="X3263" s="37">
        <f>IF(ISNUMBER($P3263),$P3263,IncPct)</f>
        <v/>
      </c>
      <c r="Y3263" s="39">
        <f>IF($W3263=0,0,MAX(0,MIN($W3263,IncMonth-1))+MAX(0,$W3263-IncMonth+1)*(1+$X3263))</f>
        <v/>
      </c>
      <c r="Z3263" s="40">
        <f>IF($C3263="",0,IFERROR(INDEX(Departments!$B$5:$B$54,MATCH($C3263,Departments!$A$5:$A$54,0)),0))</f>
        <v/>
      </c>
      <c r="AA3263" s="41">
        <f>N($L3263)*$Y3263</f>
        <v/>
      </c>
      <c r="AB3263" s="41">
        <f>N($M3263)*$Y3263</f>
        <v/>
      </c>
      <c r="AC3263" s="41">
        <f>$AA3263*$Z3263</f>
        <v/>
      </c>
      <c r="AD3263" s="41">
        <f>$AA3263*BonusMonths/12</f>
        <v/>
      </c>
      <c r="AE3263" s="41">
        <f>($AA3263+SI_Gross*$AB3263)*IF($Q3263=1,SI_O,SI_E)</f>
        <v/>
      </c>
      <c r="AF3263" s="41">
        <f>IF($Q3263=1,0,$AA3263*EOSB)</f>
        <v/>
      </c>
      <c r="AG3263" s="41">
        <f>$AN3263*$W3263</f>
        <v/>
      </c>
      <c r="AH3263" s="41">
        <f>SUM($AA3263:$AG3263)</f>
        <v/>
      </c>
      <c r="AI3263" s="41">
        <f>12*($AM3263+$AN3263)</f>
        <v/>
      </c>
      <c r="AJ3263" s="41">
        <f>$AM3263*((IncMonth-1)+(13-IncMonth)*(1+$X3263))+12*$AN3263</f>
        <v/>
      </c>
      <c r="AK3263" s="41">
        <f>IF($R3263=1,N($L3263)+N($M3263),0)</f>
        <v/>
      </c>
      <c r="AL3263">
        <f>IF($C3263="","",IF(N($L3263)&lt;=0,"Basic salary missing",IF(ISNA(MATCH($C3263,Departments!$A$5:$A$54,0)),"Department not on Departments sheet",IF(AND($I3263&lt;&gt;"",NOT(ISNUMBER($I3263))),"Date of birth is text, not a date",IF(AND($K3263&lt;&gt;"",NOT(ISNUMBER($K3263))),"Contract end is text, not a date","")))))</f>
        <v/>
      </c>
      <c r="AM3263" s="41">
        <f>IF($R3263=0,0,N($L3263)*(1+$Z3263+BonusMonths/12+IF($Q3263=1,0,EOSB))+N($M3263)+(N($L3263)+SI_Gross*N($M3263))*IF($Q3263=1,SI_O,SI_E))</f>
        <v/>
      </c>
      <c r="AN3263" s="41">
        <f>IF($R3263=0,0,(IF($Q3263=1,MedO,MedE+Ticket)+Training)/12)</f>
        <v/>
      </c>
    </row>
    <row r="3264">
      <c r="I3264" s="35" t="n"/>
      <c r="J3264" s="35" t="n"/>
      <c r="K3264" s="35" t="n"/>
      <c r="L3264" s="36" t="n"/>
      <c r="M3264" s="36" t="n"/>
      <c r="P3264" s="37" t="n"/>
      <c r="Q3264" s="38">
        <f>IF($C3264="",0,IF(OR(LOWER(TRIM($G3264))="omani",LOWER(TRIM($G3264))="oman",LOWER(TRIM($G3264))="om",LOWER(TRIM($G3264))="local"),1,0))</f>
        <v/>
      </c>
      <c r="R3264" s="38">
        <f>IF($C3264="",0,IF(OR(ISNUMBER(SEARCH("resign",$N3264)),ISNUMBER(SEARCH("terminat",$N3264)),ISNUMBER(SEARCH("inactive",$N3264)),ISNUMBER(SEARCH("vacan",$N3264)),ISNUMBER(SEARCH("deceased",$N3264)),ISNUMBER(SEARCH("separated",$N3264))),0,1))</f>
        <v/>
      </c>
      <c r="S3264">
        <f>IF(OR($R3264=0,NOT(ISNUMBER($I3264))),"",IFERROR(DATEDIF($I3264,DATE(FY,1,1),"y"),""))</f>
        <v/>
      </c>
      <c r="T3264">
        <f>IF(OR($R3264=0,NOT(ISNUMBER($J3264))),"",IFERROR(DATEDIF($J3264,DATE(FY,1,1),"y"),0))</f>
        <v/>
      </c>
      <c r="U3264" s="38">
        <f>IF(OR($R3264=0,NOT(ISNUMBER($I3264))),0,IF(YEAR($I3264)+IF($Q3264=1,RetAgeO,RetAgeE)=FY,MONTH($I3264),IF(YEAR($I3264)+IF($Q3264=1,RetAgeO,RetAgeE)&lt;FY,1,0)))</f>
        <v/>
      </c>
      <c r="V3264" s="38">
        <f>IF(OR($R3264=0,NOT(ISNUMBER($K3264))),0,IF(YEAR($K3264)=FY,MONTH($K3264),IF(YEAR($K3264)&lt;FY,1,0)))</f>
        <v/>
      </c>
      <c r="W3264" s="38">
        <f>IF($R3264=0,0,MIN(12,IF(AND(ISNUMBER($O3264),$O3264&gt;=1,$O3264&lt;=12),INT($O3264),12),IF(AND(RetireExit="Yes",$U3264&gt;0),$U3264,12),IF(AND(ContractExit="Yes",$V3264&gt;0),$V3264,12)))</f>
        <v/>
      </c>
      <c r="X3264" s="37">
        <f>IF(ISNUMBER($P3264),$P3264,IncPct)</f>
        <v/>
      </c>
      <c r="Y3264" s="39">
        <f>IF($W3264=0,0,MAX(0,MIN($W3264,IncMonth-1))+MAX(0,$W3264-IncMonth+1)*(1+$X3264))</f>
        <v/>
      </c>
      <c r="Z3264" s="40">
        <f>IF($C3264="",0,IFERROR(INDEX(Departments!$B$5:$B$54,MATCH($C3264,Departments!$A$5:$A$54,0)),0))</f>
        <v/>
      </c>
      <c r="AA3264" s="41">
        <f>N($L3264)*$Y3264</f>
        <v/>
      </c>
      <c r="AB3264" s="41">
        <f>N($M3264)*$Y3264</f>
        <v/>
      </c>
      <c r="AC3264" s="41">
        <f>$AA3264*$Z3264</f>
        <v/>
      </c>
      <c r="AD3264" s="41">
        <f>$AA3264*BonusMonths/12</f>
        <v/>
      </c>
      <c r="AE3264" s="41">
        <f>($AA3264+SI_Gross*$AB3264)*IF($Q3264=1,SI_O,SI_E)</f>
        <v/>
      </c>
      <c r="AF3264" s="41">
        <f>IF($Q3264=1,0,$AA3264*EOSB)</f>
        <v/>
      </c>
      <c r="AG3264" s="41">
        <f>$AN3264*$W3264</f>
        <v/>
      </c>
      <c r="AH3264" s="41">
        <f>SUM($AA3264:$AG3264)</f>
        <v/>
      </c>
      <c r="AI3264" s="41">
        <f>12*($AM3264+$AN3264)</f>
        <v/>
      </c>
      <c r="AJ3264" s="41">
        <f>$AM3264*((IncMonth-1)+(13-IncMonth)*(1+$X3264))+12*$AN3264</f>
        <v/>
      </c>
      <c r="AK3264" s="41">
        <f>IF($R3264=1,N($L3264)+N($M3264),0)</f>
        <v/>
      </c>
      <c r="AL3264">
        <f>IF($C3264="","",IF(N($L3264)&lt;=0,"Basic salary missing",IF(ISNA(MATCH($C3264,Departments!$A$5:$A$54,0)),"Department not on Departments sheet",IF(AND($I3264&lt;&gt;"",NOT(ISNUMBER($I3264))),"Date of birth is text, not a date",IF(AND($K3264&lt;&gt;"",NOT(ISNUMBER($K3264))),"Contract end is text, not a date","")))))</f>
        <v/>
      </c>
      <c r="AM3264" s="41">
        <f>IF($R3264=0,0,N($L3264)*(1+$Z3264+BonusMonths/12+IF($Q3264=1,0,EOSB))+N($M3264)+(N($L3264)+SI_Gross*N($M3264))*IF($Q3264=1,SI_O,SI_E))</f>
        <v/>
      </c>
      <c r="AN3264" s="41">
        <f>IF($R3264=0,0,(IF($Q3264=1,MedO,MedE+Ticket)+Training)/12)</f>
        <v/>
      </c>
    </row>
    <row r="3265">
      <c r="I3265" s="35" t="n"/>
      <c r="J3265" s="35" t="n"/>
      <c r="K3265" s="35" t="n"/>
      <c r="L3265" s="36" t="n"/>
      <c r="M3265" s="36" t="n"/>
      <c r="P3265" s="37" t="n"/>
      <c r="Q3265" s="38">
        <f>IF($C3265="",0,IF(OR(LOWER(TRIM($G3265))="omani",LOWER(TRIM($G3265))="oman",LOWER(TRIM($G3265))="om",LOWER(TRIM($G3265))="local"),1,0))</f>
        <v/>
      </c>
      <c r="R3265" s="38">
        <f>IF($C3265="",0,IF(OR(ISNUMBER(SEARCH("resign",$N3265)),ISNUMBER(SEARCH("terminat",$N3265)),ISNUMBER(SEARCH("inactive",$N3265)),ISNUMBER(SEARCH("vacan",$N3265)),ISNUMBER(SEARCH("deceased",$N3265)),ISNUMBER(SEARCH("separated",$N3265))),0,1))</f>
        <v/>
      </c>
      <c r="S3265">
        <f>IF(OR($R3265=0,NOT(ISNUMBER($I3265))),"",IFERROR(DATEDIF($I3265,DATE(FY,1,1),"y"),""))</f>
        <v/>
      </c>
      <c r="T3265">
        <f>IF(OR($R3265=0,NOT(ISNUMBER($J3265))),"",IFERROR(DATEDIF($J3265,DATE(FY,1,1),"y"),0))</f>
        <v/>
      </c>
      <c r="U3265" s="38">
        <f>IF(OR($R3265=0,NOT(ISNUMBER($I3265))),0,IF(YEAR($I3265)+IF($Q3265=1,RetAgeO,RetAgeE)=FY,MONTH($I3265),IF(YEAR($I3265)+IF($Q3265=1,RetAgeO,RetAgeE)&lt;FY,1,0)))</f>
        <v/>
      </c>
      <c r="V3265" s="38">
        <f>IF(OR($R3265=0,NOT(ISNUMBER($K3265))),0,IF(YEAR($K3265)=FY,MONTH($K3265),IF(YEAR($K3265)&lt;FY,1,0)))</f>
        <v/>
      </c>
      <c r="W3265" s="38">
        <f>IF($R3265=0,0,MIN(12,IF(AND(ISNUMBER($O3265),$O3265&gt;=1,$O3265&lt;=12),INT($O3265),12),IF(AND(RetireExit="Yes",$U3265&gt;0),$U3265,12),IF(AND(ContractExit="Yes",$V3265&gt;0),$V3265,12)))</f>
        <v/>
      </c>
      <c r="X3265" s="37">
        <f>IF(ISNUMBER($P3265),$P3265,IncPct)</f>
        <v/>
      </c>
      <c r="Y3265" s="39">
        <f>IF($W3265=0,0,MAX(0,MIN($W3265,IncMonth-1))+MAX(0,$W3265-IncMonth+1)*(1+$X3265))</f>
        <v/>
      </c>
      <c r="Z3265" s="40">
        <f>IF($C3265="",0,IFERROR(INDEX(Departments!$B$5:$B$54,MATCH($C3265,Departments!$A$5:$A$54,0)),0))</f>
        <v/>
      </c>
      <c r="AA3265" s="41">
        <f>N($L3265)*$Y3265</f>
        <v/>
      </c>
      <c r="AB3265" s="41">
        <f>N($M3265)*$Y3265</f>
        <v/>
      </c>
      <c r="AC3265" s="41">
        <f>$AA3265*$Z3265</f>
        <v/>
      </c>
      <c r="AD3265" s="41">
        <f>$AA3265*BonusMonths/12</f>
        <v/>
      </c>
      <c r="AE3265" s="41">
        <f>($AA3265+SI_Gross*$AB3265)*IF($Q3265=1,SI_O,SI_E)</f>
        <v/>
      </c>
      <c r="AF3265" s="41">
        <f>IF($Q3265=1,0,$AA3265*EOSB)</f>
        <v/>
      </c>
      <c r="AG3265" s="41">
        <f>$AN3265*$W3265</f>
        <v/>
      </c>
      <c r="AH3265" s="41">
        <f>SUM($AA3265:$AG3265)</f>
        <v/>
      </c>
      <c r="AI3265" s="41">
        <f>12*($AM3265+$AN3265)</f>
        <v/>
      </c>
      <c r="AJ3265" s="41">
        <f>$AM3265*((IncMonth-1)+(13-IncMonth)*(1+$X3265))+12*$AN3265</f>
        <v/>
      </c>
      <c r="AK3265" s="41">
        <f>IF($R3265=1,N($L3265)+N($M3265),0)</f>
        <v/>
      </c>
      <c r="AL3265">
        <f>IF($C3265="","",IF(N($L3265)&lt;=0,"Basic salary missing",IF(ISNA(MATCH($C3265,Departments!$A$5:$A$54,0)),"Department not on Departments sheet",IF(AND($I3265&lt;&gt;"",NOT(ISNUMBER($I3265))),"Date of birth is text, not a date",IF(AND($K3265&lt;&gt;"",NOT(ISNUMBER($K3265))),"Contract end is text, not a date","")))))</f>
        <v/>
      </c>
      <c r="AM3265" s="41">
        <f>IF($R3265=0,0,N($L3265)*(1+$Z3265+BonusMonths/12+IF($Q3265=1,0,EOSB))+N($M3265)+(N($L3265)+SI_Gross*N($M3265))*IF($Q3265=1,SI_O,SI_E))</f>
        <v/>
      </c>
      <c r="AN3265" s="41">
        <f>IF($R3265=0,0,(IF($Q3265=1,MedO,MedE+Ticket)+Training)/12)</f>
        <v/>
      </c>
    </row>
    <row r="3266">
      <c r="I3266" s="35" t="n"/>
      <c r="J3266" s="35" t="n"/>
      <c r="K3266" s="35" t="n"/>
      <c r="L3266" s="36" t="n"/>
      <c r="M3266" s="36" t="n"/>
      <c r="P3266" s="37" t="n"/>
      <c r="Q3266" s="38">
        <f>IF($C3266="",0,IF(OR(LOWER(TRIM($G3266))="omani",LOWER(TRIM($G3266))="oman",LOWER(TRIM($G3266))="om",LOWER(TRIM($G3266))="local"),1,0))</f>
        <v/>
      </c>
      <c r="R3266" s="38">
        <f>IF($C3266="",0,IF(OR(ISNUMBER(SEARCH("resign",$N3266)),ISNUMBER(SEARCH("terminat",$N3266)),ISNUMBER(SEARCH("inactive",$N3266)),ISNUMBER(SEARCH("vacan",$N3266)),ISNUMBER(SEARCH("deceased",$N3266)),ISNUMBER(SEARCH("separated",$N3266))),0,1))</f>
        <v/>
      </c>
      <c r="S3266">
        <f>IF(OR($R3266=0,NOT(ISNUMBER($I3266))),"",IFERROR(DATEDIF($I3266,DATE(FY,1,1),"y"),""))</f>
        <v/>
      </c>
      <c r="T3266">
        <f>IF(OR($R3266=0,NOT(ISNUMBER($J3266))),"",IFERROR(DATEDIF($J3266,DATE(FY,1,1),"y"),0))</f>
        <v/>
      </c>
      <c r="U3266" s="38">
        <f>IF(OR($R3266=0,NOT(ISNUMBER($I3266))),0,IF(YEAR($I3266)+IF($Q3266=1,RetAgeO,RetAgeE)=FY,MONTH($I3266),IF(YEAR($I3266)+IF($Q3266=1,RetAgeO,RetAgeE)&lt;FY,1,0)))</f>
        <v/>
      </c>
      <c r="V3266" s="38">
        <f>IF(OR($R3266=0,NOT(ISNUMBER($K3266))),0,IF(YEAR($K3266)=FY,MONTH($K3266),IF(YEAR($K3266)&lt;FY,1,0)))</f>
        <v/>
      </c>
      <c r="W3266" s="38">
        <f>IF($R3266=0,0,MIN(12,IF(AND(ISNUMBER($O3266),$O3266&gt;=1,$O3266&lt;=12),INT($O3266),12),IF(AND(RetireExit="Yes",$U3266&gt;0),$U3266,12),IF(AND(ContractExit="Yes",$V3266&gt;0),$V3266,12)))</f>
        <v/>
      </c>
      <c r="X3266" s="37">
        <f>IF(ISNUMBER($P3266),$P3266,IncPct)</f>
        <v/>
      </c>
      <c r="Y3266" s="39">
        <f>IF($W3266=0,0,MAX(0,MIN($W3266,IncMonth-1))+MAX(0,$W3266-IncMonth+1)*(1+$X3266))</f>
        <v/>
      </c>
      <c r="Z3266" s="40">
        <f>IF($C3266="",0,IFERROR(INDEX(Departments!$B$5:$B$54,MATCH($C3266,Departments!$A$5:$A$54,0)),0))</f>
        <v/>
      </c>
      <c r="AA3266" s="41">
        <f>N($L3266)*$Y3266</f>
        <v/>
      </c>
      <c r="AB3266" s="41">
        <f>N($M3266)*$Y3266</f>
        <v/>
      </c>
      <c r="AC3266" s="41">
        <f>$AA3266*$Z3266</f>
        <v/>
      </c>
      <c r="AD3266" s="41">
        <f>$AA3266*BonusMonths/12</f>
        <v/>
      </c>
      <c r="AE3266" s="41">
        <f>($AA3266+SI_Gross*$AB3266)*IF($Q3266=1,SI_O,SI_E)</f>
        <v/>
      </c>
      <c r="AF3266" s="41">
        <f>IF($Q3266=1,0,$AA3266*EOSB)</f>
        <v/>
      </c>
      <c r="AG3266" s="41">
        <f>$AN3266*$W3266</f>
        <v/>
      </c>
      <c r="AH3266" s="41">
        <f>SUM($AA3266:$AG3266)</f>
        <v/>
      </c>
      <c r="AI3266" s="41">
        <f>12*($AM3266+$AN3266)</f>
        <v/>
      </c>
      <c r="AJ3266" s="41">
        <f>$AM3266*((IncMonth-1)+(13-IncMonth)*(1+$X3266))+12*$AN3266</f>
        <v/>
      </c>
      <c r="AK3266" s="41">
        <f>IF($R3266=1,N($L3266)+N($M3266),0)</f>
        <v/>
      </c>
      <c r="AL3266">
        <f>IF($C3266="","",IF(N($L3266)&lt;=0,"Basic salary missing",IF(ISNA(MATCH($C3266,Departments!$A$5:$A$54,0)),"Department not on Departments sheet",IF(AND($I3266&lt;&gt;"",NOT(ISNUMBER($I3266))),"Date of birth is text, not a date",IF(AND($K3266&lt;&gt;"",NOT(ISNUMBER($K3266))),"Contract end is text, not a date","")))))</f>
        <v/>
      </c>
      <c r="AM3266" s="41">
        <f>IF($R3266=0,0,N($L3266)*(1+$Z3266+BonusMonths/12+IF($Q3266=1,0,EOSB))+N($M3266)+(N($L3266)+SI_Gross*N($M3266))*IF($Q3266=1,SI_O,SI_E))</f>
        <v/>
      </c>
      <c r="AN3266" s="41">
        <f>IF($R3266=0,0,(IF($Q3266=1,MedO,MedE+Ticket)+Training)/12)</f>
        <v/>
      </c>
    </row>
    <row r="3267">
      <c r="I3267" s="35" t="n"/>
      <c r="J3267" s="35" t="n"/>
      <c r="K3267" s="35" t="n"/>
      <c r="L3267" s="36" t="n"/>
      <c r="M3267" s="36" t="n"/>
      <c r="P3267" s="37" t="n"/>
      <c r="Q3267" s="38">
        <f>IF($C3267="",0,IF(OR(LOWER(TRIM($G3267))="omani",LOWER(TRIM($G3267))="oman",LOWER(TRIM($G3267))="om",LOWER(TRIM($G3267))="local"),1,0))</f>
        <v/>
      </c>
      <c r="R3267" s="38">
        <f>IF($C3267="",0,IF(OR(ISNUMBER(SEARCH("resign",$N3267)),ISNUMBER(SEARCH("terminat",$N3267)),ISNUMBER(SEARCH("inactive",$N3267)),ISNUMBER(SEARCH("vacan",$N3267)),ISNUMBER(SEARCH("deceased",$N3267)),ISNUMBER(SEARCH("separated",$N3267))),0,1))</f>
        <v/>
      </c>
      <c r="S3267">
        <f>IF(OR($R3267=0,NOT(ISNUMBER($I3267))),"",IFERROR(DATEDIF($I3267,DATE(FY,1,1),"y"),""))</f>
        <v/>
      </c>
      <c r="T3267">
        <f>IF(OR($R3267=0,NOT(ISNUMBER($J3267))),"",IFERROR(DATEDIF($J3267,DATE(FY,1,1),"y"),0))</f>
        <v/>
      </c>
      <c r="U3267" s="38">
        <f>IF(OR($R3267=0,NOT(ISNUMBER($I3267))),0,IF(YEAR($I3267)+IF($Q3267=1,RetAgeO,RetAgeE)=FY,MONTH($I3267),IF(YEAR($I3267)+IF($Q3267=1,RetAgeO,RetAgeE)&lt;FY,1,0)))</f>
        <v/>
      </c>
      <c r="V3267" s="38">
        <f>IF(OR($R3267=0,NOT(ISNUMBER($K3267))),0,IF(YEAR($K3267)=FY,MONTH($K3267),IF(YEAR($K3267)&lt;FY,1,0)))</f>
        <v/>
      </c>
      <c r="W3267" s="38">
        <f>IF($R3267=0,0,MIN(12,IF(AND(ISNUMBER($O3267),$O3267&gt;=1,$O3267&lt;=12),INT($O3267),12),IF(AND(RetireExit="Yes",$U3267&gt;0),$U3267,12),IF(AND(ContractExit="Yes",$V3267&gt;0),$V3267,12)))</f>
        <v/>
      </c>
      <c r="X3267" s="37">
        <f>IF(ISNUMBER($P3267),$P3267,IncPct)</f>
        <v/>
      </c>
      <c r="Y3267" s="39">
        <f>IF($W3267=0,0,MAX(0,MIN($W3267,IncMonth-1))+MAX(0,$W3267-IncMonth+1)*(1+$X3267))</f>
        <v/>
      </c>
      <c r="Z3267" s="40">
        <f>IF($C3267="",0,IFERROR(INDEX(Departments!$B$5:$B$54,MATCH($C3267,Departments!$A$5:$A$54,0)),0))</f>
        <v/>
      </c>
      <c r="AA3267" s="41">
        <f>N($L3267)*$Y3267</f>
        <v/>
      </c>
      <c r="AB3267" s="41">
        <f>N($M3267)*$Y3267</f>
        <v/>
      </c>
      <c r="AC3267" s="41">
        <f>$AA3267*$Z3267</f>
        <v/>
      </c>
      <c r="AD3267" s="41">
        <f>$AA3267*BonusMonths/12</f>
        <v/>
      </c>
      <c r="AE3267" s="41">
        <f>($AA3267+SI_Gross*$AB3267)*IF($Q3267=1,SI_O,SI_E)</f>
        <v/>
      </c>
      <c r="AF3267" s="41">
        <f>IF($Q3267=1,0,$AA3267*EOSB)</f>
        <v/>
      </c>
      <c r="AG3267" s="41">
        <f>$AN3267*$W3267</f>
        <v/>
      </c>
      <c r="AH3267" s="41">
        <f>SUM($AA3267:$AG3267)</f>
        <v/>
      </c>
      <c r="AI3267" s="41">
        <f>12*($AM3267+$AN3267)</f>
        <v/>
      </c>
      <c r="AJ3267" s="41">
        <f>$AM3267*((IncMonth-1)+(13-IncMonth)*(1+$X3267))+12*$AN3267</f>
        <v/>
      </c>
      <c r="AK3267" s="41">
        <f>IF($R3267=1,N($L3267)+N($M3267),0)</f>
        <v/>
      </c>
      <c r="AL3267">
        <f>IF($C3267="","",IF(N($L3267)&lt;=0,"Basic salary missing",IF(ISNA(MATCH($C3267,Departments!$A$5:$A$54,0)),"Department not on Departments sheet",IF(AND($I3267&lt;&gt;"",NOT(ISNUMBER($I3267))),"Date of birth is text, not a date",IF(AND($K3267&lt;&gt;"",NOT(ISNUMBER($K3267))),"Contract end is text, not a date","")))))</f>
        <v/>
      </c>
      <c r="AM3267" s="41">
        <f>IF($R3267=0,0,N($L3267)*(1+$Z3267+BonusMonths/12+IF($Q3267=1,0,EOSB))+N($M3267)+(N($L3267)+SI_Gross*N($M3267))*IF($Q3267=1,SI_O,SI_E))</f>
        <v/>
      </c>
      <c r="AN3267" s="41">
        <f>IF($R3267=0,0,(IF($Q3267=1,MedO,MedE+Ticket)+Training)/12)</f>
        <v/>
      </c>
    </row>
    <row r="3268">
      <c r="I3268" s="35" t="n"/>
      <c r="J3268" s="35" t="n"/>
      <c r="K3268" s="35" t="n"/>
      <c r="L3268" s="36" t="n"/>
      <c r="M3268" s="36" t="n"/>
      <c r="P3268" s="37" t="n"/>
      <c r="Q3268" s="38">
        <f>IF($C3268="",0,IF(OR(LOWER(TRIM($G3268))="omani",LOWER(TRIM($G3268))="oman",LOWER(TRIM($G3268))="om",LOWER(TRIM($G3268))="local"),1,0))</f>
        <v/>
      </c>
      <c r="R3268" s="38">
        <f>IF($C3268="",0,IF(OR(ISNUMBER(SEARCH("resign",$N3268)),ISNUMBER(SEARCH("terminat",$N3268)),ISNUMBER(SEARCH("inactive",$N3268)),ISNUMBER(SEARCH("vacan",$N3268)),ISNUMBER(SEARCH("deceased",$N3268)),ISNUMBER(SEARCH("separated",$N3268))),0,1))</f>
        <v/>
      </c>
      <c r="S3268">
        <f>IF(OR($R3268=0,NOT(ISNUMBER($I3268))),"",IFERROR(DATEDIF($I3268,DATE(FY,1,1),"y"),""))</f>
        <v/>
      </c>
      <c r="T3268">
        <f>IF(OR($R3268=0,NOT(ISNUMBER($J3268))),"",IFERROR(DATEDIF($J3268,DATE(FY,1,1),"y"),0))</f>
        <v/>
      </c>
      <c r="U3268" s="38">
        <f>IF(OR($R3268=0,NOT(ISNUMBER($I3268))),0,IF(YEAR($I3268)+IF($Q3268=1,RetAgeO,RetAgeE)=FY,MONTH($I3268),IF(YEAR($I3268)+IF($Q3268=1,RetAgeO,RetAgeE)&lt;FY,1,0)))</f>
        <v/>
      </c>
      <c r="V3268" s="38">
        <f>IF(OR($R3268=0,NOT(ISNUMBER($K3268))),0,IF(YEAR($K3268)=FY,MONTH($K3268),IF(YEAR($K3268)&lt;FY,1,0)))</f>
        <v/>
      </c>
      <c r="W3268" s="38">
        <f>IF($R3268=0,0,MIN(12,IF(AND(ISNUMBER($O3268),$O3268&gt;=1,$O3268&lt;=12),INT($O3268),12),IF(AND(RetireExit="Yes",$U3268&gt;0),$U3268,12),IF(AND(ContractExit="Yes",$V3268&gt;0),$V3268,12)))</f>
        <v/>
      </c>
      <c r="X3268" s="37">
        <f>IF(ISNUMBER($P3268),$P3268,IncPct)</f>
        <v/>
      </c>
      <c r="Y3268" s="39">
        <f>IF($W3268=0,0,MAX(0,MIN($W3268,IncMonth-1))+MAX(0,$W3268-IncMonth+1)*(1+$X3268))</f>
        <v/>
      </c>
      <c r="Z3268" s="40">
        <f>IF($C3268="",0,IFERROR(INDEX(Departments!$B$5:$B$54,MATCH($C3268,Departments!$A$5:$A$54,0)),0))</f>
        <v/>
      </c>
      <c r="AA3268" s="41">
        <f>N($L3268)*$Y3268</f>
        <v/>
      </c>
      <c r="AB3268" s="41">
        <f>N($M3268)*$Y3268</f>
        <v/>
      </c>
      <c r="AC3268" s="41">
        <f>$AA3268*$Z3268</f>
        <v/>
      </c>
      <c r="AD3268" s="41">
        <f>$AA3268*BonusMonths/12</f>
        <v/>
      </c>
      <c r="AE3268" s="41">
        <f>($AA3268+SI_Gross*$AB3268)*IF($Q3268=1,SI_O,SI_E)</f>
        <v/>
      </c>
      <c r="AF3268" s="41">
        <f>IF($Q3268=1,0,$AA3268*EOSB)</f>
        <v/>
      </c>
      <c r="AG3268" s="41">
        <f>$AN3268*$W3268</f>
        <v/>
      </c>
      <c r="AH3268" s="41">
        <f>SUM($AA3268:$AG3268)</f>
        <v/>
      </c>
      <c r="AI3268" s="41">
        <f>12*($AM3268+$AN3268)</f>
        <v/>
      </c>
      <c r="AJ3268" s="41">
        <f>$AM3268*((IncMonth-1)+(13-IncMonth)*(1+$X3268))+12*$AN3268</f>
        <v/>
      </c>
      <c r="AK3268" s="41">
        <f>IF($R3268=1,N($L3268)+N($M3268),0)</f>
        <v/>
      </c>
      <c r="AL3268">
        <f>IF($C3268="","",IF(N($L3268)&lt;=0,"Basic salary missing",IF(ISNA(MATCH($C3268,Departments!$A$5:$A$54,0)),"Department not on Departments sheet",IF(AND($I3268&lt;&gt;"",NOT(ISNUMBER($I3268))),"Date of birth is text, not a date",IF(AND($K3268&lt;&gt;"",NOT(ISNUMBER($K3268))),"Contract end is text, not a date","")))))</f>
        <v/>
      </c>
      <c r="AM3268" s="41">
        <f>IF($R3268=0,0,N($L3268)*(1+$Z3268+BonusMonths/12+IF($Q3268=1,0,EOSB))+N($M3268)+(N($L3268)+SI_Gross*N($M3268))*IF($Q3268=1,SI_O,SI_E))</f>
        <v/>
      </c>
      <c r="AN3268" s="41">
        <f>IF($R3268=0,0,(IF($Q3268=1,MedO,MedE+Ticket)+Training)/12)</f>
        <v/>
      </c>
    </row>
    <row r="3269">
      <c r="I3269" s="35" t="n"/>
      <c r="J3269" s="35" t="n"/>
      <c r="K3269" s="35" t="n"/>
      <c r="L3269" s="36" t="n"/>
      <c r="M3269" s="36" t="n"/>
      <c r="P3269" s="37" t="n"/>
      <c r="Q3269" s="38">
        <f>IF($C3269="",0,IF(OR(LOWER(TRIM($G3269))="omani",LOWER(TRIM($G3269))="oman",LOWER(TRIM($G3269))="om",LOWER(TRIM($G3269))="local"),1,0))</f>
        <v/>
      </c>
      <c r="R3269" s="38">
        <f>IF($C3269="",0,IF(OR(ISNUMBER(SEARCH("resign",$N3269)),ISNUMBER(SEARCH("terminat",$N3269)),ISNUMBER(SEARCH("inactive",$N3269)),ISNUMBER(SEARCH("vacan",$N3269)),ISNUMBER(SEARCH("deceased",$N3269)),ISNUMBER(SEARCH("separated",$N3269))),0,1))</f>
        <v/>
      </c>
      <c r="S3269">
        <f>IF(OR($R3269=0,NOT(ISNUMBER($I3269))),"",IFERROR(DATEDIF($I3269,DATE(FY,1,1),"y"),""))</f>
        <v/>
      </c>
      <c r="T3269">
        <f>IF(OR($R3269=0,NOT(ISNUMBER($J3269))),"",IFERROR(DATEDIF($J3269,DATE(FY,1,1),"y"),0))</f>
        <v/>
      </c>
      <c r="U3269" s="38">
        <f>IF(OR($R3269=0,NOT(ISNUMBER($I3269))),0,IF(YEAR($I3269)+IF($Q3269=1,RetAgeO,RetAgeE)=FY,MONTH($I3269),IF(YEAR($I3269)+IF($Q3269=1,RetAgeO,RetAgeE)&lt;FY,1,0)))</f>
        <v/>
      </c>
      <c r="V3269" s="38">
        <f>IF(OR($R3269=0,NOT(ISNUMBER($K3269))),0,IF(YEAR($K3269)=FY,MONTH($K3269),IF(YEAR($K3269)&lt;FY,1,0)))</f>
        <v/>
      </c>
      <c r="W3269" s="38">
        <f>IF($R3269=0,0,MIN(12,IF(AND(ISNUMBER($O3269),$O3269&gt;=1,$O3269&lt;=12),INT($O3269),12),IF(AND(RetireExit="Yes",$U3269&gt;0),$U3269,12),IF(AND(ContractExit="Yes",$V3269&gt;0),$V3269,12)))</f>
        <v/>
      </c>
      <c r="X3269" s="37">
        <f>IF(ISNUMBER($P3269),$P3269,IncPct)</f>
        <v/>
      </c>
      <c r="Y3269" s="39">
        <f>IF($W3269=0,0,MAX(0,MIN($W3269,IncMonth-1))+MAX(0,$W3269-IncMonth+1)*(1+$X3269))</f>
        <v/>
      </c>
      <c r="Z3269" s="40">
        <f>IF($C3269="",0,IFERROR(INDEX(Departments!$B$5:$B$54,MATCH($C3269,Departments!$A$5:$A$54,0)),0))</f>
        <v/>
      </c>
      <c r="AA3269" s="41">
        <f>N($L3269)*$Y3269</f>
        <v/>
      </c>
      <c r="AB3269" s="41">
        <f>N($M3269)*$Y3269</f>
        <v/>
      </c>
      <c r="AC3269" s="41">
        <f>$AA3269*$Z3269</f>
        <v/>
      </c>
      <c r="AD3269" s="41">
        <f>$AA3269*BonusMonths/12</f>
        <v/>
      </c>
      <c r="AE3269" s="41">
        <f>($AA3269+SI_Gross*$AB3269)*IF($Q3269=1,SI_O,SI_E)</f>
        <v/>
      </c>
      <c r="AF3269" s="41">
        <f>IF($Q3269=1,0,$AA3269*EOSB)</f>
        <v/>
      </c>
      <c r="AG3269" s="41">
        <f>$AN3269*$W3269</f>
        <v/>
      </c>
      <c r="AH3269" s="41">
        <f>SUM($AA3269:$AG3269)</f>
        <v/>
      </c>
      <c r="AI3269" s="41">
        <f>12*($AM3269+$AN3269)</f>
        <v/>
      </c>
      <c r="AJ3269" s="41">
        <f>$AM3269*((IncMonth-1)+(13-IncMonth)*(1+$X3269))+12*$AN3269</f>
        <v/>
      </c>
      <c r="AK3269" s="41">
        <f>IF($R3269=1,N($L3269)+N($M3269),0)</f>
        <v/>
      </c>
      <c r="AL3269">
        <f>IF($C3269="","",IF(N($L3269)&lt;=0,"Basic salary missing",IF(ISNA(MATCH($C3269,Departments!$A$5:$A$54,0)),"Department not on Departments sheet",IF(AND($I3269&lt;&gt;"",NOT(ISNUMBER($I3269))),"Date of birth is text, not a date",IF(AND($K3269&lt;&gt;"",NOT(ISNUMBER($K3269))),"Contract end is text, not a date","")))))</f>
        <v/>
      </c>
      <c r="AM3269" s="41">
        <f>IF($R3269=0,0,N($L3269)*(1+$Z3269+BonusMonths/12+IF($Q3269=1,0,EOSB))+N($M3269)+(N($L3269)+SI_Gross*N($M3269))*IF($Q3269=1,SI_O,SI_E))</f>
        <v/>
      </c>
      <c r="AN3269" s="41">
        <f>IF($R3269=0,0,(IF($Q3269=1,MedO,MedE+Ticket)+Training)/12)</f>
        <v/>
      </c>
    </row>
    <row r="3270">
      <c r="I3270" s="35" t="n"/>
      <c r="J3270" s="35" t="n"/>
      <c r="K3270" s="35" t="n"/>
      <c r="L3270" s="36" t="n"/>
      <c r="M3270" s="36" t="n"/>
      <c r="P3270" s="37" t="n"/>
      <c r="Q3270" s="38">
        <f>IF($C3270="",0,IF(OR(LOWER(TRIM($G3270))="omani",LOWER(TRIM($G3270))="oman",LOWER(TRIM($G3270))="om",LOWER(TRIM($G3270))="local"),1,0))</f>
        <v/>
      </c>
      <c r="R3270" s="38">
        <f>IF($C3270="",0,IF(OR(ISNUMBER(SEARCH("resign",$N3270)),ISNUMBER(SEARCH("terminat",$N3270)),ISNUMBER(SEARCH("inactive",$N3270)),ISNUMBER(SEARCH("vacan",$N3270)),ISNUMBER(SEARCH("deceased",$N3270)),ISNUMBER(SEARCH("separated",$N3270))),0,1))</f>
        <v/>
      </c>
      <c r="S3270">
        <f>IF(OR($R3270=0,NOT(ISNUMBER($I3270))),"",IFERROR(DATEDIF($I3270,DATE(FY,1,1),"y"),""))</f>
        <v/>
      </c>
      <c r="T3270">
        <f>IF(OR($R3270=0,NOT(ISNUMBER($J3270))),"",IFERROR(DATEDIF($J3270,DATE(FY,1,1),"y"),0))</f>
        <v/>
      </c>
      <c r="U3270" s="38">
        <f>IF(OR($R3270=0,NOT(ISNUMBER($I3270))),0,IF(YEAR($I3270)+IF($Q3270=1,RetAgeO,RetAgeE)=FY,MONTH($I3270),IF(YEAR($I3270)+IF($Q3270=1,RetAgeO,RetAgeE)&lt;FY,1,0)))</f>
        <v/>
      </c>
      <c r="V3270" s="38">
        <f>IF(OR($R3270=0,NOT(ISNUMBER($K3270))),0,IF(YEAR($K3270)=FY,MONTH($K3270),IF(YEAR($K3270)&lt;FY,1,0)))</f>
        <v/>
      </c>
      <c r="W3270" s="38">
        <f>IF($R3270=0,0,MIN(12,IF(AND(ISNUMBER($O3270),$O3270&gt;=1,$O3270&lt;=12),INT($O3270),12),IF(AND(RetireExit="Yes",$U3270&gt;0),$U3270,12),IF(AND(ContractExit="Yes",$V3270&gt;0),$V3270,12)))</f>
        <v/>
      </c>
      <c r="X3270" s="37">
        <f>IF(ISNUMBER($P3270),$P3270,IncPct)</f>
        <v/>
      </c>
      <c r="Y3270" s="39">
        <f>IF($W3270=0,0,MAX(0,MIN($W3270,IncMonth-1))+MAX(0,$W3270-IncMonth+1)*(1+$X3270))</f>
        <v/>
      </c>
      <c r="Z3270" s="40">
        <f>IF($C3270="",0,IFERROR(INDEX(Departments!$B$5:$B$54,MATCH($C3270,Departments!$A$5:$A$54,0)),0))</f>
        <v/>
      </c>
      <c r="AA3270" s="41">
        <f>N($L3270)*$Y3270</f>
        <v/>
      </c>
      <c r="AB3270" s="41">
        <f>N($M3270)*$Y3270</f>
        <v/>
      </c>
      <c r="AC3270" s="41">
        <f>$AA3270*$Z3270</f>
        <v/>
      </c>
      <c r="AD3270" s="41">
        <f>$AA3270*BonusMonths/12</f>
        <v/>
      </c>
      <c r="AE3270" s="41">
        <f>($AA3270+SI_Gross*$AB3270)*IF($Q3270=1,SI_O,SI_E)</f>
        <v/>
      </c>
      <c r="AF3270" s="41">
        <f>IF($Q3270=1,0,$AA3270*EOSB)</f>
        <v/>
      </c>
      <c r="AG3270" s="41">
        <f>$AN3270*$W3270</f>
        <v/>
      </c>
      <c r="AH3270" s="41">
        <f>SUM($AA3270:$AG3270)</f>
        <v/>
      </c>
      <c r="AI3270" s="41">
        <f>12*($AM3270+$AN3270)</f>
        <v/>
      </c>
      <c r="AJ3270" s="41">
        <f>$AM3270*((IncMonth-1)+(13-IncMonth)*(1+$X3270))+12*$AN3270</f>
        <v/>
      </c>
      <c r="AK3270" s="41">
        <f>IF($R3270=1,N($L3270)+N($M3270),0)</f>
        <v/>
      </c>
      <c r="AL3270">
        <f>IF($C3270="","",IF(N($L3270)&lt;=0,"Basic salary missing",IF(ISNA(MATCH($C3270,Departments!$A$5:$A$54,0)),"Department not on Departments sheet",IF(AND($I3270&lt;&gt;"",NOT(ISNUMBER($I3270))),"Date of birth is text, not a date",IF(AND($K3270&lt;&gt;"",NOT(ISNUMBER($K3270))),"Contract end is text, not a date","")))))</f>
        <v/>
      </c>
      <c r="AM3270" s="41">
        <f>IF($R3270=0,0,N($L3270)*(1+$Z3270+BonusMonths/12+IF($Q3270=1,0,EOSB))+N($M3270)+(N($L3270)+SI_Gross*N($M3270))*IF($Q3270=1,SI_O,SI_E))</f>
        <v/>
      </c>
      <c r="AN3270" s="41">
        <f>IF($R3270=0,0,(IF($Q3270=1,MedO,MedE+Ticket)+Training)/12)</f>
        <v/>
      </c>
    </row>
    <row r="3271">
      <c r="I3271" s="35" t="n"/>
      <c r="J3271" s="35" t="n"/>
      <c r="K3271" s="35" t="n"/>
      <c r="L3271" s="36" t="n"/>
      <c r="M3271" s="36" t="n"/>
      <c r="P3271" s="37" t="n"/>
      <c r="Q3271" s="38">
        <f>IF($C3271="",0,IF(OR(LOWER(TRIM($G3271))="omani",LOWER(TRIM($G3271))="oman",LOWER(TRIM($G3271))="om",LOWER(TRIM($G3271))="local"),1,0))</f>
        <v/>
      </c>
      <c r="R3271" s="38">
        <f>IF($C3271="",0,IF(OR(ISNUMBER(SEARCH("resign",$N3271)),ISNUMBER(SEARCH("terminat",$N3271)),ISNUMBER(SEARCH("inactive",$N3271)),ISNUMBER(SEARCH("vacan",$N3271)),ISNUMBER(SEARCH("deceased",$N3271)),ISNUMBER(SEARCH("separated",$N3271))),0,1))</f>
        <v/>
      </c>
      <c r="S3271">
        <f>IF(OR($R3271=0,NOT(ISNUMBER($I3271))),"",IFERROR(DATEDIF($I3271,DATE(FY,1,1),"y"),""))</f>
        <v/>
      </c>
      <c r="T3271">
        <f>IF(OR($R3271=0,NOT(ISNUMBER($J3271))),"",IFERROR(DATEDIF($J3271,DATE(FY,1,1),"y"),0))</f>
        <v/>
      </c>
      <c r="U3271" s="38">
        <f>IF(OR($R3271=0,NOT(ISNUMBER($I3271))),0,IF(YEAR($I3271)+IF($Q3271=1,RetAgeO,RetAgeE)=FY,MONTH($I3271),IF(YEAR($I3271)+IF($Q3271=1,RetAgeO,RetAgeE)&lt;FY,1,0)))</f>
        <v/>
      </c>
      <c r="V3271" s="38">
        <f>IF(OR($R3271=0,NOT(ISNUMBER($K3271))),0,IF(YEAR($K3271)=FY,MONTH($K3271),IF(YEAR($K3271)&lt;FY,1,0)))</f>
        <v/>
      </c>
      <c r="W3271" s="38">
        <f>IF($R3271=0,0,MIN(12,IF(AND(ISNUMBER($O3271),$O3271&gt;=1,$O3271&lt;=12),INT($O3271),12),IF(AND(RetireExit="Yes",$U3271&gt;0),$U3271,12),IF(AND(ContractExit="Yes",$V3271&gt;0),$V3271,12)))</f>
        <v/>
      </c>
      <c r="X3271" s="37">
        <f>IF(ISNUMBER($P3271),$P3271,IncPct)</f>
        <v/>
      </c>
      <c r="Y3271" s="39">
        <f>IF($W3271=0,0,MAX(0,MIN($W3271,IncMonth-1))+MAX(0,$W3271-IncMonth+1)*(1+$X3271))</f>
        <v/>
      </c>
      <c r="Z3271" s="40">
        <f>IF($C3271="",0,IFERROR(INDEX(Departments!$B$5:$B$54,MATCH($C3271,Departments!$A$5:$A$54,0)),0))</f>
        <v/>
      </c>
      <c r="AA3271" s="41">
        <f>N($L3271)*$Y3271</f>
        <v/>
      </c>
      <c r="AB3271" s="41">
        <f>N($M3271)*$Y3271</f>
        <v/>
      </c>
      <c r="AC3271" s="41">
        <f>$AA3271*$Z3271</f>
        <v/>
      </c>
      <c r="AD3271" s="41">
        <f>$AA3271*BonusMonths/12</f>
        <v/>
      </c>
      <c r="AE3271" s="41">
        <f>($AA3271+SI_Gross*$AB3271)*IF($Q3271=1,SI_O,SI_E)</f>
        <v/>
      </c>
      <c r="AF3271" s="41">
        <f>IF($Q3271=1,0,$AA3271*EOSB)</f>
        <v/>
      </c>
      <c r="AG3271" s="41">
        <f>$AN3271*$W3271</f>
        <v/>
      </c>
      <c r="AH3271" s="41">
        <f>SUM($AA3271:$AG3271)</f>
        <v/>
      </c>
      <c r="AI3271" s="41">
        <f>12*($AM3271+$AN3271)</f>
        <v/>
      </c>
      <c r="AJ3271" s="41">
        <f>$AM3271*((IncMonth-1)+(13-IncMonth)*(1+$X3271))+12*$AN3271</f>
        <v/>
      </c>
      <c r="AK3271" s="41">
        <f>IF($R3271=1,N($L3271)+N($M3271),0)</f>
        <v/>
      </c>
      <c r="AL3271">
        <f>IF($C3271="","",IF(N($L3271)&lt;=0,"Basic salary missing",IF(ISNA(MATCH($C3271,Departments!$A$5:$A$54,0)),"Department not on Departments sheet",IF(AND($I3271&lt;&gt;"",NOT(ISNUMBER($I3271))),"Date of birth is text, not a date",IF(AND($K3271&lt;&gt;"",NOT(ISNUMBER($K3271))),"Contract end is text, not a date","")))))</f>
        <v/>
      </c>
      <c r="AM3271" s="41">
        <f>IF($R3271=0,0,N($L3271)*(1+$Z3271+BonusMonths/12+IF($Q3271=1,0,EOSB))+N($M3271)+(N($L3271)+SI_Gross*N($M3271))*IF($Q3271=1,SI_O,SI_E))</f>
        <v/>
      </c>
      <c r="AN3271" s="41">
        <f>IF($R3271=0,0,(IF($Q3271=1,MedO,MedE+Ticket)+Training)/12)</f>
        <v/>
      </c>
    </row>
    <row r="3272">
      <c r="I3272" s="35" t="n"/>
      <c r="J3272" s="35" t="n"/>
      <c r="K3272" s="35" t="n"/>
      <c r="L3272" s="36" t="n"/>
      <c r="M3272" s="36" t="n"/>
      <c r="P3272" s="37" t="n"/>
      <c r="Q3272" s="38">
        <f>IF($C3272="",0,IF(OR(LOWER(TRIM($G3272))="omani",LOWER(TRIM($G3272))="oman",LOWER(TRIM($G3272))="om",LOWER(TRIM($G3272))="local"),1,0))</f>
        <v/>
      </c>
      <c r="R3272" s="38">
        <f>IF($C3272="",0,IF(OR(ISNUMBER(SEARCH("resign",$N3272)),ISNUMBER(SEARCH("terminat",$N3272)),ISNUMBER(SEARCH("inactive",$N3272)),ISNUMBER(SEARCH("vacan",$N3272)),ISNUMBER(SEARCH("deceased",$N3272)),ISNUMBER(SEARCH("separated",$N3272))),0,1))</f>
        <v/>
      </c>
      <c r="S3272">
        <f>IF(OR($R3272=0,NOT(ISNUMBER($I3272))),"",IFERROR(DATEDIF($I3272,DATE(FY,1,1),"y"),""))</f>
        <v/>
      </c>
      <c r="T3272">
        <f>IF(OR($R3272=0,NOT(ISNUMBER($J3272))),"",IFERROR(DATEDIF($J3272,DATE(FY,1,1),"y"),0))</f>
        <v/>
      </c>
      <c r="U3272" s="38">
        <f>IF(OR($R3272=0,NOT(ISNUMBER($I3272))),0,IF(YEAR($I3272)+IF($Q3272=1,RetAgeO,RetAgeE)=FY,MONTH($I3272),IF(YEAR($I3272)+IF($Q3272=1,RetAgeO,RetAgeE)&lt;FY,1,0)))</f>
        <v/>
      </c>
      <c r="V3272" s="38">
        <f>IF(OR($R3272=0,NOT(ISNUMBER($K3272))),0,IF(YEAR($K3272)=FY,MONTH($K3272),IF(YEAR($K3272)&lt;FY,1,0)))</f>
        <v/>
      </c>
      <c r="W3272" s="38">
        <f>IF($R3272=0,0,MIN(12,IF(AND(ISNUMBER($O3272),$O3272&gt;=1,$O3272&lt;=12),INT($O3272),12),IF(AND(RetireExit="Yes",$U3272&gt;0),$U3272,12),IF(AND(ContractExit="Yes",$V3272&gt;0),$V3272,12)))</f>
        <v/>
      </c>
      <c r="X3272" s="37">
        <f>IF(ISNUMBER($P3272),$P3272,IncPct)</f>
        <v/>
      </c>
      <c r="Y3272" s="39">
        <f>IF($W3272=0,0,MAX(0,MIN($W3272,IncMonth-1))+MAX(0,$W3272-IncMonth+1)*(1+$X3272))</f>
        <v/>
      </c>
      <c r="Z3272" s="40">
        <f>IF($C3272="",0,IFERROR(INDEX(Departments!$B$5:$B$54,MATCH($C3272,Departments!$A$5:$A$54,0)),0))</f>
        <v/>
      </c>
      <c r="AA3272" s="41">
        <f>N($L3272)*$Y3272</f>
        <v/>
      </c>
      <c r="AB3272" s="41">
        <f>N($M3272)*$Y3272</f>
        <v/>
      </c>
      <c r="AC3272" s="41">
        <f>$AA3272*$Z3272</f>
        <v/>
      </c>
      <c r="AD3272" s="41">
        <f>$AA3272*BonusMonths/12</f>
        <v/>
      </c>
      <c r="AE3272" s="41">
        <f>($AA3272+SI_Gross*$AB3272)*IF($Q3272=1,SI_O,SI_E)</f>
        <v/>
      </c>
      <c r="AF3272" s="41">
        <f>IF($Q3272=1,0,$AA3272*EOSB)</f>
        <v/>
      </c>
      <c r="AG3272" s="41">
        <f>$AN3272*$W3272</f>
        <v/>
      </c>
      <c r="AH3272" s="41">
        <f>SUM($AA3272:$AG3272)</f>
        <v/>
      </c>
      <c r="AI3272" s="41">
        <f>12*($AM3272+$AN3272)</f>
        <v/>
      </c>
      <c r="AJ3272" s="41">
        <f>$AM3272*((IncMonth-1)+(13-IncMonth)*(1+$X3272))+12*$AN3272</f>
        <v/>
      </c>
      <c r="AK3272" s="41">
        <f>IF($R3272=1,N($L3272)+N($M3272),0)</f>
        <v/>
      </c>
      <c r="AL3272">
        <f>IF($C3272="","",IF(N($L3272)&lt;=0,"Basic salary missing",IF(ISNA(MATCH($C3272,Departments!$A$5:$A$54,0)),"Department not on Departments sheet",IF(AND($I3272&lt;&gt;"",NOT(ISNUMBER($I3272))),"Date of birth is text, not a date",IF(AND($K3272&lt;&gt;"",NOT(ISNUMBER($K3272))),"Contract end is text, not a date","")))))</f>
        <v/>
      </c>
      <c r="AM3272" s="41">
        <f>IF($R3272=0,0,N($L3272)*(1+$Z3272+BonusMonths/12+IF($Q3272=1,0,EOSB))+N($M3272)+(N($L3272)+SI_Gross*N($M3272))*IF($Q3272=1,SI_O,SI_E))</f>
        <v/>
      </c>
      <c r="AN3272" s="41">
        <f>IF($R3272=0,0,(IF($Q3272=1,MedO,MedE+Ticket)+Training)/12)</f>
        <v/>
      </c>
    </row>
    <row r="3273">
      <c r="I3273" s="35" t="n"/>
      <c r="J3273" s="35" t="n"/>
      <c r="K3273" s="35" t="n"/>
      <c r="L3273" s="36" t="n"/>
      <c r="M3273" s="36" t="n"/>
      <c r="P3273" s="37" t="n"/>
      <c r="Q3273" s="38">
        <f>IF($C3273="",0,IF(OR(LOWER(TRIM($G3273))="omani",LOWER(TRIM($G3273))="oman",LOWER(TRIM($G3273))="om",LOWER(TRIM($G3273))="local"),1,0))</f>
        <v/>
      </c>
      <c r="R3273" s="38">
        <f>IF($C3273="",0,IF(OR(ISNUMBER(SEARCH("resign",$N3273)),ISNUMBER(SEARCH("terminat",$N3273)),ISNUMBER(SEARCH("inactive",$N3273)),ISNUMBER(SEARCH("vacan",$N3273)),ISNUMBER(SEARCH("deceased",$N3273)),ISNUMBER(SEARCH("separated",$N3273))),0,1))</f>
        <v/>
      </c>
      <c r="S3273">
        <f>IF(OR($R3273=0,NOT(ISNUMBER($I3273))),"",IFERROR(DATEDIF($I3273,DATE(FY,1,1),"y"),""))</f>
        <v/>
      </c>
      <c r="T3273">
        <f>IF(OR($R3273=0,NOT(ISNUMBER($J3273))),"",IFERROR(DATEDIF($J3273,DATE(FY,1,1),"y"),0))</f>
        <v/>
      </c>
      <c r="U3273" s="38">
        <f>IF(OR($R3273=0,NOT(ISNUMBER($I3273))),0,IF(YEAR($I3273)+IF($Q3273=1,RetAgeO,RetAgeE)=FY,MONTH($I3273),IF(YEAR($I3273)+IF($Q3273=1,RetAgeO,RetAgeE)&lt;FY,1,0)))</f>
        <v/>
      </c>
      <c r="V3273" s="38">
        <f>IF(OR($R3273=0,NOT(ISNUMBER($K3273))),0,IF(YEAR($K3273)=FY,MONTH($K3273),IF(YEAR($K3273)&lt;FY,1,0)))</f>
        <v/>
      </c>
      <c r="W3273" s="38">
        <f>IF($R3273=0,0,MIN(12,IF(AND(ISNUMBER($O3273),$O3273&gt;=1,$O3273&lt;=12),INT($O3273),12),IF(AND(RetireExit="Yes",$U3273&gt;0),$U3273,12),IF(AND(ContractExit="Yes",$V3273&gt;0),$V3273,12)))</f>
        <v/>
      </c>
      <c r="X3273" s="37">
        <f>IF(ISNUMBER($P3273),$P3273,IncPct)</f>
        <v/>
      </c>
      <c r="Y3273" s="39">
        <f>IF($W3273=0,0,MAX(0,MIN($W3273,IncMonth-1))+MAX(0,$W3273-IncMonth+1)*(1+$X3273))</f>
        <v/>
      </c>
      <c r="Z3273" s="40">
        <f>IF($C3273="",0,IFERROR(INDEX(Departments!$B$5:$B$54,MATCH($C3273,Departments!$A$5:$A$54,0)),0))</f>
        <v/>
      </c>
      <c r="AA3273" s="41">
        <f>N($L3273)*$Y3273</f>
        <v/>
      </c>
      <c r="AB3273" s="41">
        <f>N($M3273)*$Y3273</f>
        <v/>
      </c>
      <c r="AC3273" s="41">
        <f>$AA3273*$Z3273</f>
        <v/>
      </c>
      <c r="AD3273" s="41">
        <f>$AA3273*BonusMonths/12</f>
        <v/>
      </c>
      <c r="AE3273" s="41">
        <f>($AA3273+SI_Gross*$AB3273)*IF($Q3273=1,SI_O,SI_E)</f>
        <v/>
      </c>
      <c r="AF3273" s="41">
        <f>IF($Q3273=1,0,$AA3273*EOSB)</f>
        <v/>
      </c>
      <c r="AG3273" s="41">
        <f>$AN3273*$W3273</f>
        <v/>
      </c>
      <c r="AH3273" s="41">
        <f>SUM($AA3273:$AG3273)</f>
        <v/>
      </c>
      <c r="AI3273" s="41">
        <f>12*($AM3273+$AN3273)</f>
        <v/>
      </c>
      <c r="AJ3273" s="41">
        <f>$AM3273*((IncMonth-1)+(13-IncMonth)*(1+$X3273))+12*$AN3273</f>
        <v/>
      </c>
      <c r="AK3273" s="41">
        <f>IF($R3273=1,N($L3273)+N($M3273),0)</f>
        <v/>
      </c>
      <c r="AL3273">
        <f>IF($C3273="","",IF(N($L3273)&lt;=0,"Basic salary missing",IF(ISNA(MATCH($C3273,Departments!$A$5:$A$54,0)),"Department not on Departments sheet",IF(AND($I3273&lt;&gt;"",NOT(ISNUMBER($I3273))),"Date of birth is text, not a date",IF(AND($K3273&lt;&gt;"",NOT(ISNUMBER($K3273))),"Contract end is text, not a date","")))))</f>
        <v/>
      </c>
      <c r="AM3273" s="41">
        <f>IF($R3273=0,0,N($L3273)*(1+$Z3273+BonusMonths/12+IF($Q3273=1,0,EOSB))+N($M3273)+(N($L3273)+SI_Gross*N($M3273))*IF($Q3273=1,SI_O,SI_E))</f>
        <v/>
      </c>
      <c r="AN3273" s="41">
        <f>IF($R3273=0,0,(IF($Q3273=1,MedO,MedE+Ticket)+Training)/12)</f>
        <v/>
      </c>
    </row>
    <row r="3274">
      <c r="I3274" s="35" t="n"/>
      <c r="J3274" s="35" t="n"/>
      <c r="K3274" s="35" t="n"/>
      <c r="L3274" s="36" t="n"/>
      <c r="M3274" s="36" t="n"/>
      <c r="P3274" s="37" t="n"/>
      <c r="Q3274" s="38">
        <f>IF($C3274="",0,IF(OR(LOWER(TRIM($G3274))="omani",LOWER(TRIM($G3274))="oman",LOWER(TRIM($G3274))="om",LOWER(TRIM($G3274))="local"),1,0))</f>
        <v/>
      </c>
      <c r="R3274" s="38">
        <f>IF($C3274="",0,IF(OR(ISNUMBER(SEARCH("resign",$N3274)),ISNUMBER(SEARCH("terminat",$N3274)),ISNUMBER(SEARCH("inactive",$N3274)),ISNUMBER(SEARCH("vacan",$N3274)),ISNUMBER(SEARCH("deceased",$N3274)),ISNUMBER(SEARCH("separated",$N3274))),0,1))</f>
        <v/>
      </c>
      <c r="S3274">
        <f>IF(OR($R3274=0,NOT(ISNUMBER($I3274))),"",IFERROR(DATEDIF($I3274,DATE(FY,1,1),"y"),""))</f>
        <v/>
      </c>
      <c r="T3274">
        <f>IF(OR($R3274=0,NOT(ISNUMBER($J3274))),"",IFERROR(DATEDIF($J3274,DATE(FY,1,1),"y"),0))</f>
        <v/>
      </c>
      <c r="U3274" s="38">
        <f>IF(OR($R3274=0,NOT(ISNUMBER($I3274))),0,IF(YEAR($I3274)+IF($Q3274=1,RetAgeO,RetAgeE)=FY,MONTH($I3274),IF(YEAR($I3274)+IF($Q3274=1,RetAgeO,RetAgeE)&lt;FY,1,0)))</f>
        <v/>
      </c>
      <c r="V3274" s="38">
        <f>IF(OR($R3274=0,NOT(ISNUMBER($K3274))),0,IF(YEAR($K3274)=FY,MONTH($K3274),IF(YEAR($K3274)&lt;FY,1,0)))</f>
        <v/>
      </c>
      <c r="W3274" s="38">
        <f>IF($R3274=0,0,MIN(12,IF(AND(ISNUMBER($O3274),$O3274&gt;=1,$O3274&lt;=12),INT($O3274),12),IF(AND(RetireExit="Yes",$U3274&gt;0),$U3274,12),IF(AND(ContractExit="Yes",$V3274&gt;0),$V3274,12)))</f>
        <v/>
      </c>
      <c r="X3274" s="37">
        <f>IF(ISNUMBER($P3274),$P3274,IncPct)</f>
        <v/>
      </c>
      <c r="Y3274" s="39">
        <f>IF($W3274=0,0,MAX(0,MIN($W3274,IncMonth-1))+MAX(0,$W3274-IncMonth+1)*(1+$X3274))</f>
        <v/>
      </c>
      <c r="Z3274" s="40">
        <f>IF($C3274="",0,IFERROR(INDEX(Departments!$B$5:$B$54,MATCH($C3274,Departments!$A$5:$A$54,0)),0))</f>
        <v/>
      </c>
      <c r="AA3274" s="41">
        <f>N($L3274)*$Y3274</f>
        <v/>
      </c>
      <c r="AB3274" s="41">
        <f>N($M3274)*$Y3274</f>
        <v/>
      </c>
      <c r="AC3274" s="41">
        <f>$AA3274*$Z3274</f>
        <v/>
      </c>
      <c r="AD3274" s="41">
        <f>$AA3274*BonusMonths/12</f>
        <v/>
      </c>
      <c r="AE3274" s="41">
        <f>($AA3274+SI_Gross*$AB3274)*IF($Q3274=1,SI_O,SI_E)</f>
        <v/>
      </c>
      <c r="AF3274" s="41">
        <f>IF($Q3274=1,0,$AA3274*EOSB)</f>
        <v/>
      </c>
      <c r="AG3274" s="41">
        <f>$AN3274*$W3274</f>
        <v/>
      </c>
      <c r="AH3274" s="41">
        <f>SUM($AA3274:$AG3274)</f>
        <v/>
      </c>
      <c r="AI3274" s="41">
        <f>12*($AM3274+$AN3274)</f>
        <v/>
      </c>
      <c r="AJ3274" s="41">
        <f>$AM3274*((IncMonth-1)+(13-IncMonth)*(1+$X3274))+12*$AN3274</f>
        <v/>
      </c>
      <c r="AK3274" s="41">
        <f>IF($R3274=1,N($L3274)+N($M3274),0)</f>
        <v/>
      </c>
      <c r="AL3274">
        <f>IF($C3274="","",IF(N($L3274)&lt;=0,"Basic salary missing",IF(ISNA(MATCH($C3274,Departments!$A$5:$A$54,0)),"Department not on Departments sheet",IF(AND($I3274&lt;&gt;"",NOT(ISNUMBER($I3274))),"Date of birth is text, not a date",IF(AND($K3274&lt;&gt;"",NOT(ISNUMBER($K3274))),"Contract end is text, not a date","")))))</f>
        <v/>
      </c>
      <c r="AM3274" s="41">
        <f>IF($R3274=0,0,N($L3274)*(1+$Z3274+BonusMonths/12+IF($Q3274=1,0,EOSB))+N($M3274)+(N($L3274)+SI_Gross*N($M3274))*IF($Q3274=1,SI_O,SI_E))</f>
        <v/>
      </c>
      <c r="AN3274" s="41">
        <f>IF($R3274=0,0,(IF($Q3274=1,MedO,MedE+Ticket)+Training)/12)</f>
        <v/>
      </c>
    </row>
    <row r="3275">
      <c r="I3275" s="35" t="n"/>
      <c r="J3275" s="35" t="n"/>
      <c r="K3275" s="35" t="n"/>
      <c r="L3275" s="36" t="n"/>
      <c r="M3275" s="36" t="n"/>
      <c r="P3275" s="37" t="n"/>
      <c r="Q3275" s="38">
        <f>IF($C3275="",0,IF(OR(LOWER(TRIM($G3275))="omani",LOWER(TRIM($G3275))="oman",LOWER(TRIM($G3275))="om",LOWER(TRIM($G3275))="local"),1,0))</f>
        <v/>
      </c>
      <c r="R3275" s="38">
        <f>IF($C3275="",0,IF(OR(ISNUMBER(SEARCH("resign",$N3275)),ISNUMBER(SEARCH("terminat",$N3275)),ISNUMBER(SEARCH("inactive",$N3275)),ISNUMBER(SEARCH("vacan",$N3275)),ISNUMBER(SEARCH("deceased",$N3275)),ISNUMBER(SEARCH("separated",$N3275))),0,1))</f>
        <v/>
      </c>
      <c r="S3275">
        <f>IF(OR($R3275=0,NOT(ISNUMBER($I3275))),"",IFERROR(DATEDIF($I3275,DATE(FY,1,1),"y"),""))</f>
        <v/>
      </c>
      <c r="T3275">
        <f>IF(OR($R3275=0,NOT(ISNUMBER($J3275))),"",IFERROR(DATEDIF($J3275,DATE(FY,1,1),"y"),0))</f>
        <v/>
      </c>
      <c r="U3275" s="38">
        <f>IF(OR($R3275=0,NOT(ISNUMBER($I3275))),0,IF(YEAR($I3275)+IF($Q3275=1,RetAgeO,RetAgeE)=FY,MONTH($I3275),IF(YEAR($I3275)+IF($Q3275=1,RetAgeO,RetAgeE)&lt;FY,1,0)))</f>
        <v/>
      </c>
      <c r="V3275" s="38">
        <f>IF(OR($R3275=0,NOT(ISNUMBER($K3275))),0,IF(YEAR($K3275)=FY,MONTH($K3275),IF(YEAR($K3275)&lt;FY,1,0)))</f>
        <v/>
      </c>
      <c r="W3275" s="38">
        <f>IF($R3275=0,0,MIN(12,IF(AND(ISNUMBER($O3275),$O3275&gt;=1,$O3275&lt;=12),INT($O3275),12),IF(AND(RetireExit="Yes",$U3275&gt;0),$U3275,12),IF(AND(ContractExit="Yes",$V3275&gt;0),$V3275,12)))</f>
        <v/>
      </c>
      <c r="X3275" s="37">
        <f>IF(ISNUMBER($P3275),$P3275,IncPct)</f>
        <v/>
      </c>
      <c r="Y3275" s="39">
        <f>IF($W3275=0,0,MAX(0,MIN($W3275,IncMonth-1))+MAX(0,$W3275-IncMonth+1)*(1+$X3275))</f>
        <v/>
      </c>
      <c r="Z3275" s="40">
        <f>IF($C3275="",0,IFERROR(INDEX(Departments!$B$5:$B$54,MATCH($C3275,Departments!$A$5:$A$54,0)),0))</f>
        <v/>
      </c>
      <c r="AA3275" s="41">
        <f>N($L3275)*$Y3275</f>
        <v/>
      </c>
      <c r="AB3275" s="41">
        <f>N($M3275)*$Y3275</f>
        <v/>
      </c>
      <c r="AC3275" s="41">
        <f>$AA3275*$Z3275</f>
        <v/>
      </c>
      <c r="AD3275" s="41">
        <f>$AA3275*BonusMonths/12</f>
        <v/>
      </c>
      <c r="AE3275" s="41">
        <f>($AA3275+SI_Gross*$AB3275)*IF($Q3275=1,SI_O,SI_E)</f>
        <v/>
      </c>
      <c r="AF3275" s="41">
        <f>IF($Q3275=1,0,$AA3275*EOSB)</f>
        <v/>
      </c>
      <c r="AG3275" s="41">
        <f>$AN3275*$W3275</f>
        <v/>
      </c>
      <c r="AH3275" s="41">
        <f>SUM($AA3275:$AG3275)</f>
        <v/>
      </c>
      <c r="AI3275" s="41">
        <f>12*($AM3275+$AN3275)</f>
        <v/>
      </c>
      <c r="AJ3275" s="41">
        <f>$AM3275*((IncMonth-1)+(13-IncMonth)*(1+$X3275))+12*$AN3275</f>
        <v/>
      </c>
      <c r="AK3275" s="41">
        <f>IF($R3275=1,N($L3275)+N($M3275),0)</f>
        <v/>
      </c>
      <c r="AL3275">
        <f>IF($C3275="","",IF(N($L3275)&lt;=0,"Basic salary missing",IF(ISNA(MATCH($C3275,Departments!$A$5:$A$54,0)),"Department not on Departments sheet",IF(AND($I3275&lt;&gt;"",NOT(ISNUMBER($I3275))),"Date of birth is text, not a date",IF(AND($K3275&lt;&gt;"",NOT(ISNUMBER($K3275))),"Contract end is text, not a date","")))))</f>
        <v/>
      </c>
      <c r="AM3275" s="41">
        <f>IF($R3275=0,0,N($L3275)*(1+$Z3275+BonusMonths/12+IF($Q3275=1,0,EOSB))+N($M3275)+(N($L3275)+SI_Gross*N($M3275))*IF($Q3275=1,SI_O,SI_E))</f>
        <v/>
      </c>
      <c r="AN3275" s="41">
        <f>IF($R3275=0,0,(IF($Q3275=1,MedO,MedE+Ticket)+Training)/12)</f>
        <v/>
      </c>
    </row>
    <row r="3276">
      <c r="I3276" s="35" t="n"/>
      <c r="J3276" s="35" t="n"/>
      <c r="K3276" s="35" t="n"/>
      <c r="L3276" s="36" t="n"/>
      <c r="M3276" s="36" t="n"/>
      <c r="P3276" s="37" t="n"/>
      <c r="Q3276" s="38">
        <f>IF($C3276="",0,IF(OR(LOWER(TRIM($G3276))="omani",LOWER(TRIM($G3276))="oman",LOWER(TRIM($G3276))="om",LOWER(TRIM($G3276))="local"),1,0))</f>
        <v/>
      </c>
      <c r="R3276" s="38">
        <f>IF($C3276="",0,IF(OR(ISNUMBER(SEARCH("resign",$N3276)),ISNUMBER(SEARCH("terminat",$N3276)),ISNUMBER(SEARCH("inactive",$N3276)),ISNUMBER(SEARCH("vacan",$N3276)),ISNUMBER(SEARCH("deceased",$N3276)),ISNUMBER(SEARCH("separated",$N3276))),0,1))</f>
        <v/>
      </c>
      <c r="S3276">
        <f>IF(OR($R3276=0,NOT(ISNUMBER($I3276))),"",IFERROR(DATEDIF($I3276,DATE(FY,1,1),"y"),""))</f>
        <v/>
      </c>
      <c r="T3276">
        <f>IF(OR($R3276=0,NOT(ISNUMBER($J3276))),"",IFERROR(DATEDIF($J3276,DATE(FY,1,1),"y"),0))</f>
        <v/>
      </c>
      <c r="U3276" s="38">
        <f>IF(OR($R3276=0,NOT(ISNUMBER($I3276))),0,IF(YEAR($I3276)+IF($Q3276=1,RetAgeO,RetAgeE)=FY,MONTH($I3276),IF(YEAR($I3276)+IF($Q3276=1,RetAgeO,RetAgeE)&lt;FY,1,0)))</f>
        <v/>
      </c>
      <c r="V3276" s="38">
        <f>IF(OR($R3276=0,NOT(ISNUMBER($K3276))),0,IF(YEAR($K3276)=FY,MONTH($K3276),IF(YEAR($K3276)&lt;FY,1,0)))</f>
        <v/>
      </c>
      <c r="W3276" s="38">
        <f>IF($R3276=0,0,MIN(12,IF(AND(ISNUMBER($O3276),$O3276&gt;=1,$O3276&lt;=12),INT($O3276),12),IF(AND(RetireExit="Yes",$U3276&gt;0),$U3276,12),IF(AND(ContractExit="Yes",$V3276&gt;0),$V3276,12)))</f>
        <v/>
      </c>
      <c r="X3276" s="37">
        <f>IF(ISNUMBER($P3276),$P3276,IncPct)</f>
        <v/>
      </c>
      <c r="Y3276" s="39">
        <f>IF($W3276=0,0,MAX(0,MIN($W3276,IncMonth-1))+MAX(0,$W3276-IncMonth+1)*(1+$X3276))</f>
        <v/>
      </c>
      <c r="Z3276" s="40">
        <f>IF($C3276="",0,IFERROR(INDEX(Departments!$B$5:$B$54,MATCH($C3276,Departments!$A$5:$A$54,0)),0))</f>
        <v/>
      </c>
      <c r="AA3276" s="41">
        <f>N($L3276)*$Y3276</f>
        <v/>
      </c>
      <c r="AB3276" s="41">
        <f>N($M3276)*$Y3276</f>
        <v/>
      </c>
      <c r="AC3276" s="41">
        <f>$AA3276*$Z3276</f>
        <v/>
      </c>
      <c r="AD3276" s="41">
        <f>$AA3276*BonusMonths/12</f>
        <v/>
      </c>
      <c r="AE3276" s="41">
        <f>($AA3276+SI_Gross*$AB3276)*IF($Q3276=1,SI_O,SI_E)</f>
        <v/>
      </c>
      <c r="AF3276" s="41">
        <f>IF($Q3276=1,0,$AA3276*EOSB)</f>
        <v/>
      </c>
      <c r="AG3276" s="41">
        <f>$AN3276*$W3276</f>
        <v/>
      </c>
      <c r="AH3276" s="41">
        <f>SUM($AA3276:$AG3276)</f>
        <v/>
      </c>
      <c r="AI3276" s="41">
        <f>12*($AM3276+$AN3276)</f>
        <v/>
      </c>
      <c r="AJ3276" s="41">
        <f>$AM3276*((IncMonth-1)+(13-IncMonth)*(1+$X3276))+12*$AN3276</f>
        <v/>
      </c>
      <c r="AK3276" s="41">
        <f>IF($R3276=1,N($L3276)+N($M3276),0)</f>
        <v/>
      </c>
      <c r="AL3276">
        <f>IF($C3276="","",IF(N($L3276)&lt;=0,"Basic salary missing",IF(ISNA(MATCH($C3276,Departments!$A$5:$A$54,0)),"Department not on Departments sheet",IF(AND($I3276&lt;&gt;"",NOT(ISNUMBER($I3276))),"Date of birth is text, not a date",IF(AND($K3276&lt;&gt;"",NOT(ISNUMBER($K3276))),"Contract end is text, not a date","")))))</f>
        <v/>
      </c>
      <c r="AM3276" s="41">
        <f>IF($R3276=0,0,N($L3276)*(1+$Z3276+BonusMonths/12+IF($Q3276=1,0,EOSB))+N($M3276)+(N($L3276)+SI_Gross*N($M3276))*IF($Q3276=1,SI_O,SI_E))</f>
        <v/>
      </c>
      <c r="AN3276" s="41">
        <f>IF($R3276=0,0,(IF($Q3276=1,MedO,MedE+Ticket)+Training)/12)</f>
        <v/>
      </c>
    </row>
    <row r="3277">
      <c r="I3277" s="35" t="n"/>
      <c r="J3277" s="35" t="n"/>
      <c r="K3277" s="35" t="n"/>
      <c r="L3277" s="36" t="n"/>
      <c r="M3277" s="36" t="n"/>
      <c r="P3277" s="37" t="n"/>
      <c r="Q3277" s="38">
        <f>IF($C3277="",0,IF(OR(LOWER(TRIM($G3277))="omani",LOWER(TRIM($G3277))="oman",LOWER(TRIM($G3277))="om",LOWER(TRIM($G3277))="local"),1,0))</f>
        <v/>
      </c>
      <c r="R3277" s="38">
        <f>IF($C3277="",0,IF(OR(ISNUMBER(SEARCH("resign",$N3277)),ISNUMBER(SEARCH("terminat",$N3277)),ISNUMBER(SEARCH("inactive",$N3277)),ISNUMBER(SEARCH("vacan",$N3277)),ISNUMBER(SEARCH("deceased",$N3277)),ISNUMBER(SEARCH("separated",$N3277))),0,1))</f>
        <v/>
      </c>
      <c r="S3277">
        <f>IF(OR($R3277=0,NOT(ISNUMBER($I3277))),"",IFERROR(DATEDIF($I3277,DATE(FY,1,1),"y"),""))</f>
        <v/>
      </c>
      <c r="T3277">
        <f>IF(OR($R3277=0,NOT(ISNUMBER($J3277))),"",IFERROR(DATEDIF($J3277,DATE(FY,1,1),"y"),0))</f>
        <v/>
      </c>
      <c r="U3277" s="38">
        <f>IF(OR($R3277=0,NOT(ISNUMBER($I3277))),0,IF(YEAR($I3277)+IF($Q3277=1,RetAgeO,RetAgeE)=FY,MONTH($I3277),IF(YEAR($I3277)+IF($Q3277=1,RetAgeO,RetAgeE)&lt;FY,1,0)))</f>
        <v/>
      </c>
      <c r="V3277" s="38">
        <f>IF(OR($R3277=0,NOT(ISNUMBER($K3277))),0,IF(YEAR($K3277)=FY,MONTH($K3277),IF(YEAR($K3277)&lt;FY,1,0)))</f>
        <v/>
      </c>
      <c r="W3277" s="38">
        <f>IF($R3277=0,0,MIN(12,IF(AND(ISNUMBER($O3277),$O3277&gt;=1,$O3277&lt;=12),INT($O3277),12),IF(AND(RetireExit="Yes",$U3277&gt;0),$U3277,12),IF(AND(ContractExit="Yes",$V3277&gt;0),$V3277,12)))</f>
        <v/>
      </c>
      <c r="X3277" s="37">
        <f>IF(ISNUMBER($P3277),$P3277,IncPct)</f>
        <v/>
      </c>
      <c r="Y3277" s="39">
        <f>IF($W3277=0,0,MAX(0,MIN($W3277,IncMonth-1))+MAX(0,$W3277-IncMonth+1)*(1+$X3277))</f>
        <v/>
      </c>
      <c r="Z3277" s="40">
        <f>IF($C3277="",0,IFERROR(INDEX(Departments!$B$5:$B$54,MATCH($C3277,Departments!$A$5:$A$54,0)),0))</f>
        <v/>
      </c>
      <c r="AA3277" s="41">
        <f>N($L3277)*$Y3277</f>
        <v/>
      </c>
      <c r="AB3277" s="41">
        <f>N($M3277)*$Y3277</f>
        <v/>
      </c>
      <c r="AC3277" s="41">
        <f>$AA3277*$Z3277</f>
        <v/>
      </c>
      <c r="AD3277" s="41">
        <f>$AA3277*BonusMonths/12</f>
        <v/>
      </c>
      <c r="AE3277" s="41">
        <f>($AA3277+SI_Gross*$AB3277)*IF($Q3277=1,SI_O,SI_E)</f>
        <v/>
      </c>
      <c r="AF3277" s="41">
        <f>IF($Q3277=1,0,$AA3277*EOSB)</f>
        <v/>
      </c>
      <c r="AG3277" s="41">
        <f>$AN3277*$W3277</f>
        <v/>
      </c>
      <c r="AH3277" s="41">
        <f>SUM($AA3277:$AG3277)</f>
        <v/>
      </c>
      <c r="AI3277" s="41">
        <f>12*($AM3277+$AN3277)</f>
        <v/>
      </c>
      <c r="AJ3277" s="41">
        <f>$AM3277*((IncMonth-1)+(13-IncMonth)*(1+$X3277))+12*$AN3277</f>
        <v/>
      </c>
      <c r="AK3277" s="41">
        <f>IF($R3277=1,N($L3277)+N($M3277),0)</f>
        <v/>
      </c>
      <c r="AL3277">
        <f>IF($C3277="","",IF(N($L3277)&lt;=0,"Basic salary missing",IF(ISNA(MATCH($C3277,Departments!$A$5:$A$54,0)),"Department not on Departments sheet",IF(AND($I3277&lt;&gt;"",NOT(ISNUMBER($I3277))),"Date of birth is text, not a date",IF(AND($K3277&lt;&gt;"",NOT(ISNUMBER($K3277))),"Contract end is text, not a date","")))))</f>
        <v/>
      </c>
      <c r="AM3277" s="41">
        <f>IF($R3277=0,0,N($L3277)*(1+$Z3277+BonusMonths/12+IF($Q3277=1,0,EOSB))+N($M3277)+(N($L3277)+SI_Gross*N($M3277))*IF($Q3277=1,SI_O,SI_E))</f>
        <v/>
      </c>
      <c r="AN3277" s="41">
        <f>IF($R3277=0,0,(IF($Q3277=1,MedO,MedE+Ticket)+Training)/12)</f>
        <v/>
      </c>
    </row>
    <row r="3278">
      <c r="I3278" s="35" t="n"/>
      <c r="J3278" s="35" t="n"/>
      <c r="K3278" s="35" t="n"/>
      <c r="L3278" s="36" t="n"/>
      <c r="M3278" s="36" t="n"/>
      <c r="P3278" s="37" t="n"/>
      <c r="Q3278" s="38">
        <f>IF($C3278="",0,IF(OR(LOWER(TRIM($G3278))="omani",LOWER(TRIM($G3278))="oman",LOWER(TRIM($G3278))="om",LOWER(TRIM($G3278))="local"),1,0))</f>
        <v/>
      </c>
      <c r="R3278" s="38">
        <f>IF($C3278="",0,IF(OR(ISNUMBER(SEARCH("resign",$N3278)),ISNUMBER(SEARCH("terminat",$N3278)),ISNUMBER(SEARCH("inactive",$N3278)),ISNUMBER(SEARCH("vacan",$N3278)),ISNUMBER(SEARCH("deceased",$N3278)),ISNUMBER(SEARCH("separated",$N3278))),0,1))</f>
        <v/>
      </c>
      <c r="S3278">
        <f>IF(OR($R3278=0,NOT(ISNUMBER($I3278))),"",IFERROR(DATEDIF($I3278,DATE(FY,1,1),"y"),""))</f>
        <v/>
      </c>
      <c r="T3278">
        <f>IF(OR($R3278=0,NOT(ISNUMBER($J3278))),"",IFERROR(DATEDIF($J3278,DATE(FY,1,1),"y"),0))</f>
        <v/>
      </c>
      <c r="U3278" s="38">
        <f>IF(OR($R3278=0,NOT(ISNUMBER($I3278))),0,IF(YEAR($I3278)+IF($Q3278=1,RetAgeO,RetAgeE)=FY,MONTH($I3278),IF(YEAR($I3278)+IF($Q3278=1,RetAgeO,RetAgeE)&lt;FY,1,0)))</f>
        <v/>
      </c>
      <c r="V3278" s="38">
        <f>IF(OR($R3278=0,NOT(ISNUMBER($K3278))),0,IF(YEAR($K3278)=FY,MONTH($K3278),IF(YEAR($K3278)&lt;FY,1,0)))</f>
        <v/>
      </c>
      <c r="W3278" s="38">
        <f>IF($R3278=0,0,MIN(12,IF(AND(ISNUMBER($O3278),$O3278&gt;=1,$O3278&lt;=12),INT($O3278),12),IF(AND(RetireExit="Yes",$U3278&gt;0),$U3278,12),IF(AND(ContractExit="Yes",$V3278&gt;0),$V3278,12)))</f>
        <v/>
      </c>
      <c r="X3278" s="37">
        <f>IF(ISNUMBER($P3278),$P3278,IncPct)</f>
        <v/>
      </c>
      <c r="Y3278" s="39">
        <f>IF($W3278=0,0,MAX(0,MIN($W3278,IncMonth-1))+MAX(0,$W3278-IncMonth+1)*(1+$X3278))</f>
        <v/>
      </c>
      <c r="Z3278" s="40">
        <f>IF($C3278="",0,IFERROR(INDEX(Departments!$B$5:$B$54,MATCH($C3278,Departments!$A$5:$A$54,0)),0))</f>
        <v/>
      </c>
      <c r="AA3278" s="41">
        <f>N($L3278)*$Y3278</f>
        <v/>
      </c>
      <c r="AB3278" s="41">
        <f>N($M3278)*$Y3278</f>
        <v/>
      </c>
      <c r="AC3278" s="41">
        <f>$AA3278*$Z3278</f>
        <v/>
      </c>
      <c r="AD3278" s="41">
        <f>$AA3278*BonusMonths/12</f>
        <v/>
      </c>
      <c r="AE3278" s="41">
        <f>($AA3278+SI_Gross*$AB3278)*IF($Q3278=1,SI_O,SI_E)</f>
        <v/>
      </c>
      <c r="AF3278" s="41">
        <f>IF($Q3278=1,0,$AA3278*EOSB)</f>
        <v/>
      </c>
      <c r="AG3278" s="41">
        <f>$AN3278*$W3278</f>
        <v/>
      </c>
      <c r="AH3278" s="41">
        <f>SUM($AA3278:$AG3278)</f>
        <v/>
      </c>
      <c r="AI3278" s="41">
        <f>12*($AM3278+$AN3278)</f>
        <v/>
      </c>
      <c r="AJ3278" s="41">
        <f>$AM3278*((IncMonth-1)+(13-IncMonth)*(1+$X3278))+12*$AN3278</f>
        <v/>
      </c>
      <c r="AK3278" s="41">
        <f>IF($R3278=1,N($L3278)+N($M3278),0)</f>
        <v/>
      </c>
      <c r="AL3278">
        <f>IF($C3278="","",IF(N($L3278)&lt;=0,"Basic salary missing",IF(ISNA(MATCH($C3278,Departments!$A$5:$A$54,0)),"Department not on Departments sheet",IF(AND($I3278&lt;&gt;"",NOT(ISNUMBER($I3278))),"Date of birth is text, not a date",IF(AND($K3278&lt;&gt;"",NOT(ISNUMBER($K3278))),"Contract end is text, not a date","")))))</f>
        <v/>
      </c>
      <c r="AM3278" s="41">
        <f>IF($R3278=0,0,N($L3278)*(1+$Z3278+BonusMonths/12+IF($Q3278=1,0,EOSB))+N($M3278)+(N($L3278)+SI_Gross*N($M3278))*IF($Q3278=1,SI_O,SI_E))</f>
        <v/>
      </c>
      <c r="AN3278" s="41">
        <f>IF($R3278=0,0,(IF($Q3278=1,MedO,MedE+Ticket)+Training)/12)</f>
        <v/>
      </c>
    </row>
    <row r="3279">
      <c r="I3279" s="35" t="n"/>
      <c r="J3279" s="35" t="n"/>
      <c r="K3279" s="35" t="n"/>
      <c r="L3279" s="36" t="n"/>
      <c r="M3279" s="36" t="n"/>
      <c r="P3279" s="37" t="n"/>
      <c r="Q3279" s="38">
        <f>IF($C3279="",0,IF(OR(LOWER(TRIM($G3279))="omani",LOWER(TRIM($G3279))="oman",LOWER(TRIM($G3279))="om",LOWER(TRIM($G3279))="local"),1,0))</f>
        <v/>
      </c>
      <c r="R3279" s="38">
        <f>IF($C3279="",0,IF(OR(ISNUMBER(SEARCH("resign",$N3279)),ISNUMBER(SEARCH("terminat",$N3279)),ISNUMBER(SEARCH("inactive",$N3279)),ISNUMBER(SEARCH("vacan",$N3279)),ISNUMBER(SEARCH("deceased",$N3279)),ISNUMBER(SEARCH("separated",$N3279))),0,1))</f>
        <v/>
      </c>
      <c r="S3279">
        <f>IF(OR($R3279=0,NOT(ISNUMBER($I3279))),"",IFERROR(DATEDIF($I3279,DATE(FY,1,1),"y"),""))</f>
        <v/>
      </c>
      <c r="T3279">
        <f>IF(OR($R3279=0,NOT(ISNUMBER($J3279))),"",IFERROR(DATEDIF($J3279,DATE(FY,1,1),"y"),0))</f>
        <v/>
      </c>
      <c r="U3279" s="38">
        <f>IF(OR($R3279=0,NOT(ISNUMBER($I3279))),0,IF(YEAR($I3279)+IF($Q3279=1,RetAgeO,RetAgeE)=FY,MONTH($I3279),IF(YEAR($I3279)+IF($Q3279=1,RetAgeO,RetAgeE)&lt;FY,1,0)))</f>
        <v/>
      </c>
      <c r="V3279" s="38">
        <f>IF(OR($R3279=0,NOT(ISNUMBER($K3279))),0,IF(YEAR($K3279)=FY,MONTH($K3279),IF(YEAR($K3279)&lt;FY,1,0)))</f>
        <v/>
      </c>
      <c r="W3279" s="38">
        <f>IF($R3279=0,0,MIN(12,IF(AND(ISNUMBER($O3279),$O3279&gt;=1,$O3279&lt;=12),INT($O3279),12),IF(AND(RetireExit="Yes",$U3279&gt;0),$U3279,12),IF(AND(ContractExit="Yes",$V3279&gt;0),$V3279,12)))</f>
        <v/>
      </c>
      <c r="X3279" s="37">
        <f>IF(ISNUMBER($P3279),$P3279,IncPct)</f>
        <v/>
      </c>
      <c r="Y3279" s="39">
        <f>IF($W3279=0,0,MAX(0,MIN($W3279,IncMonth-1))+MAX(0,$W3279-IncMonth+1)*(1+$X3279))</f>
        <v/>
      </c>
      <c r="Z3279" s="40">
        <f>IF($C3279="",0,IFERROR(INDEX(Departments!$B$5:$B$54,MATCH($C3279,Departments!$A$5:$A$54,0)),0))</f>
        <v/>
      </c>
      <c r="AA3279" s="41">
        <f>N($L3279)*$Y3279</f>
        <v/>
      </c>
      <c r="AB3279" s="41">
        <f>N($M3279)*$Y3279</f>
        <v/>
      </c>
      <c r="AC3279" s="41">
        <f>$AA3279*$Z3279</f>
        <v/>
      </c>
      <c r="AD3279" s="41">
        <f>$AA3279*BonusMonths/12</f>
        <v/>
      </c>
      <c r="AE3279" s="41">
        <f>($AA3279+SI_Gross*$AB3279)*IF($Q3279=1,SI_O,SI_E)</f>
        <v/>
      </c>
      <c r="AF3279" s="41">
        <f>IF($Q3279=1,0,$AA3279*EOSB)</f>
        <v/>
      </c>
      <c r="AG3279" s="41">
        <f>$AN3279*$W3279</f>
        <v/>
      </c>
      <c r="AH3279" s="41">
        <f>SUM($AA3279:$AG3279)</f>
        <v/>
      </c>
      <c r="AI3279" s="41">
        <f>12*($AM3279+$AN3279)</f>
        <v/>
      </c>
      <c r="AJ3279" s="41">
        <f>$AM3279*((IncMonth-1)+(13-IncMonth)*(1+$X3279))+12*$AN3279</f>
        <v/>
      </c>
      <c r="AK3279" s="41">
        <f>IF($R3279=1,N($L3279)+N($M3279),0)</f>
        <v/>
      </c>
      <c r="AL3279">
        <f>IF($C3279="","",IF(N($L3279)&lt;=0,"Basic salary missing",IF(ISNA(MATCH($C3279,Departments!$A$5:$A$54,0)),"Department not on Departments sheet",IF(AND($I3279&lt;&gt;"",NOT(ISNUMBER($I3279))),"Date of birth is text, not a date",IF(AND($K3279&lt;&gt;"",NOT(ISNUMBER($K3279))),"Contract end is text, not a date","")))))</f>
        <v/>
      </c>
      <c r="AM3279" s="41">
        <f>IF($R3279=0,0,N($L3279)*(1+$Z3279+BonusMonths/12+IF($Q3279=1,0,EOSB))+N($M3279)+(N($L3279)+SI_Gross*N($M3279))*IF($Q3279=1,SI_O,SI_E))</f>
        <v/>
      </c>
      <c r="AN3279" s="41">
        <f>IF($R3279=0,0,(IF($Q3279=1,MedO,MedE+Ticket)+Training)/12)</f>
        <v/>
      </c>
    </row>
    <row r="3280">
      <c r="I3280" s="35" t="n"/>
      <c r="J3280" s="35" t="n"/>
      <c r="K3280" s="35" t="n"/>
      <c r="L3280" s="36" t="n"/>
      <c r="M3280" s="36" t="n"/>
      <c r="P3280" s="37" t="n"/>
      <c r="Q3280" s="38">
        <f>IF($C3280="",0,IF(OR(LOWER(TRIM($G3280))="omani",LOWER(TRIM($G3280))="oman",LOWER(TRIM($G3280))="om",LOWER(TRIM($G3280))="local"),1,0))</f>
        <v/>
      </c>
      <c r="R3280" s="38">
        <f>IF($C3280="",0,IF(OR(ISNUMBER(SEARCH("resign",$N3280)),ISNUMBER(SEARCH("terminat",$N3280)),ISNUMBER(SEARCH("inactive",$N3280)),ISNUMBER(SEARCH("vacan",$N3280)),ISNUMBER(SEARCH("deceased",$N3280)),ISNUMBER(SEARCH("separated",$N3280))),0,1))</f>
        <v/>
      </c>
      <c r="S3280">
        <f>IF(OR($R3280=0,NOT(ISNUMBER($I3280))),"",IFERROR(DATEDIF($I3280,DATE(FY,1,1),"y"),""))</f>
        <v/>
      </c>
      <c r="T3280">
        <f>IF(OR($R3280=0,NOT(ISNUMBER($J3280))),"",IFERROR(DATEDIF($J3280,DATE(FY,1,1),"y"),0))</f>
        <v/>
      </c>
      <c r="U3280" s="38">
        <f>IF(OR($R3280=0,NOT(ISNUMBER($I3280))),0,IF(YEAR($I3280)+IF($Q3280=1,RetAgeO,RetAgeE)=FY,MONTH($I3280),IF(YEAR($I3280)+IF($Q3280=1,RetAgeO,RetAgeE)&lt;FY,1,0)))</f>
        <v/>
      </c>
      <c r="V3280" s="38">
        <f>IF(OR($R3280=0,NOT(ISNUMBER($K3280))),0,IF(YEAR($K3280)=FY,MONTH($K3280),IF(YEAR($K3280)&lt;FY,1,0)))</f>
        <v/>
      </c>
      <c r="W3280" s="38">
        <f>IF($R3280=0,0,MIN(12,IF(AND(ISNUMBER($O3280),$O3280&gt;=1,$O3280&lt;=12),INT($O3280),12),IF(AND(RetireExit="Yes",$U3280&gt;0),$U3280,12),IF(AND(ContractExit="Yes",$V3280&gt;0),$V3280,12)))</f>
        <v/>
      </c>
      <c r="X3280" s="37">
        <f>IF(ISNUMBER($P3280),$P3280,IncPct)</f>
        <v/>
      </c>
      <c r="Y3280" s="39">
        <f>IF($W3280=0,0,MAX(0,MIN($W3280,IncMonth-1))+MAX(0,$W3280-IncMonth+1)*(1+$X3280))</f>
        <v/>
      </c>
      <c r="Z3280" s="40">
        <f>IF($C3280="",0,IFERROR(INDEX(Departments!$B$5:$B$54,MATCH($C3280,Departments!$A$5:$A$54,0)),0))</f>
        <v/>
      </c>
      <c r="AA3280" s="41">
        <f>N($L3280)*$Y3280</f>
        <v/>
      </c>
      <c r="AB3280" s="41">
        <f>N($M3280)*$Y3280</f>
        <v/>
      </c>
      <c r="AC3280" s="41">
        <f>$AA3280*$Z3280</f>
        <v/>
      </c>
      <c r="AD3280" s="41">
        <f>$AA3280*BonusMonths/12</f>
        <v/>
      </c>
      <c r="AE3280" s="41">
        <f>($AA3280+SI_Gross*$AB3280)*IF($Q3280=1,SI_O,SI_E)</f>
        <v/>
      </c>
      <c r="AF3280" s="41">
        <f>IF($Q3280=1,0,$AA3280*EOSB)</f>
        <v/>
      </c>
      <c r="AG3280" s="41">
        <f>$AN3280*$W3280</f>
        <v/>
      </c>
      <c r="AH3280" s="41">
        <f>SUM($AA3280:$AG3280)</f>
        <v/>
      </c>
      <c r="AI3280" s="41">
        <f>12*($AM3280+$AN3280)</f>
        <v/>
      </c>
      <c r="AJ3280" s="41">
        <f>$AM3280*((IncMonth-1)+(13-IncMonth)*(1+$X3280))+12*$AN3280</f>
        <v/>
      </c>
      <c r="AK3280" s="41">
        <f>IF($R3280=1,N($L3280)+N($M3280),0)</f>
        <v/>
      </c>
      <c r="AL3280">
        <f>IF($C3280="","",IF(N($L3280)&lt;=0,"Basic salary missing",IF(ISNA(MATCH($C3280,Departments!$A$5:$A$54,0)),"Department not on Departments sheet",IF(AND($I3280&lt;&gt;"",NOT(ISNUMBER($I3280))),"Date of birth is text, not a date",IF(AND($K3280&lt;&gt;"",NOT(ISNUMBER($K3280))),"Contract end is text, not a date","")))))</f>
        <v/>
      </c>
      <c r="AM3280" s="41">
        <f>IF($R3280=0,0,N($L3280)*(1+$Z3280+BonusMonths/12+IF($Q3280=1,0,EOSB))+N($M3280)+(N($L3280)+SI_Gross*N($M3280))*IF($Q3280=1,SI_O,SI_E))</f>
        <v/>
      </c>
      <c r="AN3280" s="41">
        <f>IF($R3280=0,0,(IF($Q3280=1,MedO,MedE+Ticket)+Training)/12)</f>
        <v/>
      </c>
    </row>
    <row r="3281">
      <c r="I3281" s="35" t="n"/>
      <c r="J3281" s="35" t="n"/>
      <c r="K3281" s="35" t="n"/>
      <c r="L3281" s="36" t="n"/>
      <c r="M3281" s="36" t="n"/>
      <c r="P3281" s="37" t="n"/>
      <c r="Q3281" s="38">
        <f>IF($C3281="",0,IF(OR(LOWER(TRIM($G3281))="omani",LOWER(TRIM($G3281))="oman",LOWER(TRIM($G3281))="om",LOWER(TRIM($G3281))="local"),1,0))</f>
        <v/>
      </c>
      <c r="R3281" s="38">
        <f>IF($C3281="",0,IF(OR(ISNUMBER(SEARCH("resign",$N3281)),ISNUMBER(SEARCH("terminat",$N3281)),ISNUMBER(SEARCH("inactive",$N3281)),ISNUMBER(SEARCH("vacan",$N3281)),ISNUMBER(SEARCH("deceased",$N3281)),ISNUMBER(SEARCH("separated",$N3281))),0,1))</f>
        <v/>
      </c>
      <c r="S3281">
        <f>IF(OR($R3281=0,NOT(ISNUMBER($I3281))),"",IFERROR(DATEDIF($I3281,DATE(FY,1,1),"y"),""))</f>
        <v/>
      </c>
      <c r="T3281">
        <f>IF(OR($R3281=0,NOT(ISNUMBER($J3281))),"",IFERROR(DATEDIF($J3281,DATE(FY,1,1),"y"),0))</f>
        <v/>
      </c>
      <c r="U3281" s="38">
        <f>IF(OR($R3281=0,NOT(ISNUMBER($I3281))),0,IF(YEAR($I3281)+IF($Q3281=1,RetAgeO,RetAgeE)=FY,MONTH($I3281),IF(YEAR($I3281)+IF($Q3281=1,RetAgeO,RetAgeE)&lt;FY,1,0)))</f>
        <v/>
      </c>
      <c r="V3281" s="38">
        <f>IF(OR($R3281=0,NOT(ISNUMBER($K3281))),0,IF(YEAR($K3281)=FY,MONTH($K3281),IF(YEAR($K3281)&lt;FY,1,0)))</f>
        <v/>
      </c>
      <c r="W3281" s="38">
        <f>IF($R3281=0,0,MIN(12,IF(AND(ISNUMBER($O3281),$O3281&gt;=1,$O3281&lt;=12),INT($O3281),12),IF(AND(RetireExit="Yes",$U3281&gt;0),$U3281,12),IF(AND(ContractExit="Yes",$V3281&gt;0),$V3281,12)))</f>
        <v/>
      </c>
      <c r="X3281" s="37">
        <f>IF(ISNUMBER($P3281),$P3281,IncPct)</f>
        <v/>
      </c>
      <c r="Y3281" s="39">
        <f>IF($W3281=0,0,MAX(0,MIN($W3281,IncMonth-1))+MAX(0,$W3281-IncMonth+1)*(1+$X3281))</f>
        <v/>
      </c>
      <c r="Z3281" s="40">
        <f>IF($C3281="",0,IFERROR(INDEX(Departments!$B$5:$B$54,MATCH($C3281,Departments!$A$5:$A$54,0)),0))</f>
        <v/>
      </c>
      <c r="AA3281" s="41">
        <f>N($L3281)*$Y3281</f>
        <v/>
      </c>
      <c r="AB3281" s="41">
        <f>N($M3281)*$Y3281</f>
        <v/>
      </c>
      <c r="AC3281" s="41">
        <f>$AA3281*$Z3281</f>
        <v/>
      </c>
      <c r="AD3281" s="41">
        <f>$AA3281*BonusMonths/12</f>
        <v/>
      </c>
      <c r="AE3281" s="41">
        <f>($AA3281+SI_Gross*$AB3281)*IF($Q3281=1,SI_O,SI_E)</f>
        <v/>
      </c>
      <c r="AF3281" s="41">
        <f>IF($Q3281=1,0,$AA3281*EOSB)</f>
        <v/>
      </c>
      <c r="AG3281" s="41">
        <f>$AN3281*$W3281</f>
        <v/>
      </c>
      <c r="AH3281" s="41">
        <f>SUM($AA3281:$AG3281)</f>
        <v/>
      </c>
      <c r="AI3281" s="41">
        <f>12*($AM3281+$AN3281)</f>
        <v/>
      </c>
      <c r="AJ3281" s="41">
        <f>$AM3281*((IncMonth-1)+(13-IncMonth)*(1+$X3281))+12*$AN3281</f>
        <v/>
      </c>
      <c r="AK3281" s="41">
        <f>IF($R3281=1,N($L3281)+N($M3281),0)</f>
        <v/>
      </c>
      <c r="AL3281">
        <f>IF($C3281="","",IF(N($L3281)&lt;=0,"Basic salary missing",IF(ISNA(MATCH($C3281,Departments!$A$5:$A$54,0)),"Department not on Departments sheet",IF(AND($I3281&lt;&gt;"",NOT(ISNUMBER($I3281))),"Date of birth is text, not a date",IF(AND($K3281&lt;&gt;"",NOT(ISNUMBER($K3281))),"Contract end is text, not a date","")))))</f>
        <v/>
      </c>
      <c r="AM3281" s="41">
        <f>IF($R3281=0,0,N($L3281)*(1+$Z3281+BonusMonths/12+IF($Q3281=1,0,EOSB))+N($M3281)+(N($L3281)+SI_Gross*N($M3281))*IF($Q3281=1,SI_O,SI_E))</f>
        <v/>
      </c>
      <c r="AN3281" s="41">
        <f>IF($R3281=0,0,(IF($Q3281=1,MedO,MedE+Ticket)+Training)/12)</f>
        <v/>
      </c>
    </row>
    <row r="3282">
      <c r="I3282" s="35" t="n"/>
      <c r="J3282" s="35" t="n"/>
      <c r="K3282" s="35" t="n"/>
      <c r="L3282" s="36" t="n"/>
      <c r="M3282" s="36" t="n"/>
      <c r="P3282" s="37" t="n"/>
      <c r="Q3282" s="38">
        <f>IF($C3282="",0,IF(OR(LOWER(TRIM($G3282))="omani",LOWER(TRIM($G3282))="oman",LOWER(TRIM($G3282))="om",LOWER(TRIM($G3282))="local"),1,0))</f>
        <v/>
      </c>
      <c r="R3282" s="38">
        <f>IF($C3282="",0,IF(OR(ISNUMBER(SEARCH("resign",$N3282)),ISNUMBER(SEARCH("terminat",$N3282)),ISNUMBER(SEARCH("inactive",$N3282)),ISNUMBER(SEARCH("vacan",$N3282)),ISNUMBER(SEARCH("deceased",$N3282)),ISNUMBER(SEARCH("separated",$N3282))),0,1))</f>
        <v/>
      </c>
      <c r="S3282">
        <f>IF(OR($R3282=0,NOT(ISNUMBER($I3282))),"",IFERROR(DATEDIF($I3282,DATE(FY,1,1),"y"),""))</f>
        <v/>
      </c>
      <c r="T3282">
        <f>IF(OR($R3282=0,NOT(ISNUMBER($J3282))),"",IFERROR(DATEDIF($J3282,DATE(FY,1,1),"y"),0))</f>
        <v/>
      </c>
      <c r="U3282" s="38">
        <f>IF(OR($R3282=0,NOT(ISNUMBER($I3282))),0,IF(YEAR($I3282)+IF($Q3282=1,RetAgeO,RetAgeE)=FY,MONTH($I3282),IF(YEAR($I3282)+IF($Q3282=1,RetAgeO,RetAgeE)&lt;FY,1,0)))</f>
        <v/>
      </c>
      <c r="V3282" s="38">
        <f>IF(OR($R3282=0,NOT(ISNUMBER($K3282))),0,IF(YEAR($K3282)=FY,MONTH($K3282),IF(YEAR($K3282)&lt;FY,1,0)))</f>
        <v/>
      </c>
      <c r="W3282" s="38">
        <f>IF($R3282=0,0,MIN(12,IF(AND(ISNUMBER($O3282),$O3282&gt;=1,$O3282&lt;=12),INT($O3282),12),IF(AND(RetireExit="Yes",$U3282&gt;0),$U3282,12),IF(AND(ContractExit="Yes",$V3282&gt;0),$V3282,12)))</f>
        <v/>
      </c>
      <c r="X3282" s="37">
        <f>IF(ISNUMBER($P3282),$P3282,IncPct)</f>
        <v/>
      </c>
      <c r="Y3282" s="39">
        <f>IF($W3282=0,0,MAX(0,MIN($W3282,IncMonth-1))+MAX(0,$W3282-IncMonth+1)*(1+$X3282))</f>
        <v/>
      </c>
      <c r="Z3282" s="40">
        <f>IF($C3282="",0,IFERROR(INDEX(Departments!$B$5:$B$54,MATCH($C3282,Departments!$A$5:$A$54,0)),0))</f>
        <v/>
      </c>
      <c r="AA3282" s="41">
        <f>N($L3282)*$Y3282</f>
        <v/>
      </c>
      <c r="AB3282" s="41">
        <f>N($M3282)*$Y3282</f>
        <v/>
      </c>
      <c r="AC3282" s="41">
        <f>$AA3282*$Z3282</f>
        <v/>
      </c>
      <c r="AD3282" s="41">
        <f>$AA3282*BonusMonths/12</f>
        <v/>
      </c>
      <c r="AE3282" s="41">
        <f>($AA3282+SI_Gross*$AB3282)*IF($Q3282=1,SI_O,SI_E)</f>
        <v/>
      </c>
      <c r="AF3282" s="41">
        <f>IF($Q3282=1,0,$AA3282*EOSB)</f>
        <v/>
      </c>
      <c r="AG3282" s="41">
        <f>$AN3282*$W3282</f>
        <v/>
      </c>
      <c r="AH3282" s="41">
        <f>SUM($AA3282:$AG3282)</f>
        <v/>
      </c>
      <c r="AI3282" s="41">
        <f>12*($AM3282+$AN3282)</f>
        <v/>
      </c>
      <c r="AJ3282" s="41">
        <f>$AM3282*((IncMonth-1)+(13-IncMonth)*(1+$X3282))+12*$AN3282</f>
        <v/>
      </c>
      <c r="AK3282" s="41">
        <f>IF($R3282=1,N($L3282)+N($M3282),0)</f>
        <v/>
      </c>
      <c r="AL3282">
        <f>IF($C3282="","",IF(N($L3282)&lt;=0,"Basic salary missing",IF(ISNA(MATCH($C3282,Departments!$A$5:$A$54,0)),"Department not on Departments sheet",IF(AND($I3282&lt;&gt;"",NOT(ISNUMBER($I3282))),"Date of birth is text, not a date",IF(AND($K3282&lt;&gt;"",NOT(ISNUMBER($K3282))),"Contract end is text, not a date","")))))</f>
        <v/>
      </c>
      <c r="AM3282" s="41">
        <f>IF($R3282=0,0,N($L3282)*(1+$Z3282+BonusMonths/12+IF($Q3282=1,0,EOSB))+N($M3282)+(N($L3282)+SI_Gross*N($M3282))*IF($Q3282=1,SI_O,SI_E))</f>
        <v/>
      </c>
      <c r="AN3282" s="41">
        <f>IF($R3282=0,0,(IF($Q3282=1,MedO,MedE+Ticket)+Training)/12)</f>
        <v/>
      </c>
    </row>
    <row r="3283">
      <c r="I3283" s="35" t="n"/>
      <c r="J3283" s="35" t="n"/>
      <c r="K3283" s="35" t="n"/>
      <c r="L3283" s="36" t="n"/>
      <c r="M3283" s="36" t="n"/>
      <c r="P3283" s="37" t="n"/>
      <c r="Q3283" s="38">
        <f>IF($C3283="",0,IF(OR(LOWER(TRIM($G3283))="omani",LOWER(TRIM($G3283))="oman",LOWER(TRIM($G3283))="om",LOWER(TRIM($G3283))="local"),1,0))</f>
        <v/>
      </c>
      <c r="R3283" s="38">
        <f>IF($C3283="",0,IF(OR(ISNUMBER(SEARCH("resign",$N3283)),ISNUMBER(SEARCH("terminat",$N3283)),ISNUMBER(SEARCH("inactive",$N3283)),ISNUMBER(SEARCH("vacan",$N3283)),ISNUMBER(SEARCH("deceased",$N3283)),ISNUMBER(SEARCH("separated",$N3283))),0,1))</f>
        <v/>
      </c>
      <c r="S3283">
        <f>IF(OR($R3283=0,NOT(ISNUMBER($I3283))),"",IFERROR(DATEDIF($I3283,DATE(FY,1,1),"y"),""))</f>
        <v/>
      </c>
      <c r="T3283">
        <f>IF(OR($R3283=0,NOT(ISNUMBER($J3283))),"",IFERROR(DATEDIF($J3283,DATE(FY,1,1),"y"),0))</f>
        <v/>
      </c>
      <c r="U3283" s="38">
        <f>IF(OR($R3283=0,NOT(ISNUMBER($I3283))),0,IF(YEAR($I3283)+IF($Q3283=1,RetAgeO,RetAgeE)=FY,MONTH($I3283),IF(YEAR($I3283)+IF($Q3283=1,RetAgeO,RetAgeE)&lt;FY,1,0)))</f>
        <v/>
      </c>
      <c r="V3283" s="38">
        <f>IF(OR($R3283=0,NOT(ISNUMBER($K3283))),0,IF(YEAR($K3283)=FY,MONTH($K3283),IF(YEAR($K3283)&lt;FY,1,0)))</f>
        <v/>
      </c>
      <c r="W3283" s="38">
        <f>IF($R3283=0,0,MIN(12,IF(AND(ISNUMBER($O3283),$O3283&gt;=1,$O3283&lt;=12),INT($O3283),12),IF(AND(RetireExit="Yes",$U3283&gt;0),$U3283,12),IF(AND(ContractExit="Yes",$V3283&gt;0),$V3283,12)))</f>
        <v/>
      </c>
      <c r="X3283" s="37">
        <f>IF(ISNUMBER($P3283),$P3283,IncPct)</f>
        <v/>
      </c>
      <c r="Y3283" s="39">
        <f>IF($W3283=0,0,MAX(0,MIN($W3283,IncMonth-1))+MAX(0,$W3283-IncMonth+1)*(1+$X3283))</f>
        <v/>
      </c>
      <c r="Z3283" s="40">
        <f>IF($C3283="",0,IFERROR(INDEX(Departments!$B$5:$B$54,MATCH($C3283,Departments!$A$5:$A$54,0)),0))</f>
        <v/>
      </c>
      <c r="AA3283" s="41">
        <f>N($L3283)*$Y3283</f>
        <v/>
      </c>
      <c r="AB3283" s="41">
        <f>N($M3283)*$Y3283</f>
        <v/>
      </c>
      <c r="AC3283" s="41">
        <f>$AA3283*$Z3283</f>
        <v/>
      </c>
      <c r="AD3283" s="41">
        <f>$AA3283*BonusMonths/12</f>
        <v/>
      </c>
      <c r="AE3283" s="41">
        <f>($AA3283+SI_Gross*$AB3283)*IF($Q3283=1,SI_O,SI_E)</f>
        <v/>
      </c>
      <c r="AF3283" s="41">
        <f>IF($Q3283=1,0,$AA3283*EOSB)</f>
        <v/>
      </c>
      <c r="AG3283" s="41">
        <f>$AN3283*$W3283</f>
        <v/>
      </c>
      <c r="AH3283" s="41">
        <f>SUM($AA3283:$AG3283)</f>
        <v/>
      </c>
      <c r="AI3283" s="41">
        <f>12*($AM3283+$AN3283)</f>
        <v/>
      </c>
      <c r="AJ3283" s="41">
        <f>$AM3283*((IncMonth-1)+(13-IncMonth)*(1+$X3283))+12*$AN3283</f>
        <v/>
      </c>
      <c r="AK3283" s="41">
        <f>IF($R3283=1,N($L3283)+N($M3283),0)</f>
        <v/>
      </c>
      <c r="AL3283">
        <f>IF($C3283="","",IF(N($L3283)&lt;=0,"Basic salary missing",IF(ISNA(MATCH($C3283,Departments!$A$5:$A$54,0)),"Department not on Departments sheet",IF(AND($I3283&lt;&gt;"",NOT(ISNUMBER($I3283))),"Date of birth is text, not a date",IF(AND($K3283&lt;&gt;"",NOT(ISNUMBER($K3283))),"Contract end is text, not a date","")))))</f>
        <v/>
      </c>
      <c r="AM3283" s="41">
        <f>IF($R3283=0,0,N($L3283)*(1+$Z3283+BonusMonths/12+IF($Q3283=1,0,EOSB))+N($M3283)+(N($L3283)+SI_Gross*N($M3283))*IF($Q3283=1,SI_O,SI_E))</f>
        <v/>
      </c>
      <c r="AN3283" s="41">
        <f>IF($R3283=0,0,(IF($Q3283=1,MedO,MedE+Ticket)+Training)/12)</f>
        <v/>
      </c>
    </row>
    <row r="3284">
      <c r="I3284" s="35" t="n"/>
      <c r="J3284" s="35" t="n"/>
      <c r="K3284" s="35" t="n"/>
      <c r="L3284" s="36" t="n"/>
      <c r="M3284" s="36" t="n"/>
      <c r="P3284" s="37" t="n"/>
      <c r="Q3284" s="38">
        <f>IF($C3284="",0,IF(OR(LOWER(TRIM($G3284))="omani",LOWER(TRIM($G3284))="oman",LOWER(TRIM($G3284))="om",LOWER(TRIM($G3284))="local"),1,0))</f>
        <v/>
      </c>
      <c r="R3284" s="38">
        <f>IF($C3284="",0,IF(OR(ISNUMBER(SEARCH("resign",$N3284)),ISNUMBER(SEARCH("terminat",$N3284)),ISNUMBER(SEARCH("inactive",$N3284)),ISNUMBER(SEARCH("vacan",$N3284)),ISNUMBER(SEARCH("deceased",$N3284)),ISNUMBER(SEARCH("separated",$N3284))),0,1))</f>
        <v/>
      </c>
      <c r="S3284">
        <f>IF(OR($R3284=0,NOT(ISNUMBER($I3284))),"",IFERROR(DATEDIF($I3284,DATE(FY,1,1),"y"),""))</f>
        <v/>
      </c>
      <c r="T3284">
        <f>IF(OR($R3284=0,NOT(ISNUMBER($J3284))),"",IFERROR(DATEDIF($J3284,DATE(FY,1,1),"y"),0))</f>
        <v/>
      </c>
      <c r="U3284" s="38">
        <f>IF(OR($R3284=0,NOT(ISNUMBER($I3284))),0,IF(YEAR($I3284)+IF($Q3284=1,RetAgeO,RetAgeE)=FY,MONTH($I3284),IF(YEAR($I3284)+IF($Q3284=1,RetAgeO,RetAgeE)&lt;FY,1,0)))</f>
        <v/>
      </c>
      <c r="V3284" s="38">
        <f>IF(OR($R3284=0,NOT(ISNUMBER($K3284))),0,IF(YEAR($K3284)=FY,MONTH($K3284),IF(YEAR($K3284)&lt;FY,1,0)))</f>
        <v/>
      </c>
      <c r="W3284" s="38">
        <f>IF($R3284=0,0,MIN(12,IF(AND(ISNUMBER($O3284),$O3284&gt;=1,$O3284&lt;=12),INT($O3284),12),IF(AND(RetireExit="Yes",$U3284&gt;0),$U3284,12),IF(AND(ContractExit="Yes",$V3284&gt;0),$V3284,12)))</f>
        <v/>
      </c>
      <c r="X3284" s="37">
        <f>IF(ISNUMBER($P3284),$P3284,IncPct)</f>
        <v/>
      </c>
      <c r="Y3284" s="39">
        <f>IF($W3284=0,0,MAX(0,MIN($W3284,IncMonth-1))+MAX(0,$W3284-IncMonth+1)*(1+$X3284))</f>
        <v/>
      </c>
      <c r="Z3284" s="40">
        <f>IF($C3284="",0,IFERROR(INDEX(Departments!$B$5:$B$54,MATCH($C3284,Departments!$A$5:$A$54,0)),0))</f>
        <v/>
      </c>
      <c r="AA3284" s="41">
        <f>N($L3284)*$Y3284</f>
        <v/>
      </c>
      <c r="AB3284" s="41">
        <f>N($M3284)*$Y3284</f>
        <v/>
      </c>
      <c r="AC3284" s="41">
        <f>$AA3284*$Z3284</f>
        <v/>
      </c>
      <c r="AD3284" s="41">
        <f>$AA3284*BonusMonths/12</f>
        <v/>
      </c>
      <c r="AE3284" s="41">
        <f>($AA3284+SI_Gross*$AB3284)*IF($Q3284=1,SI_O,SI_E)</f>
        <v/>
      </c>
      <c r="AF3284" s="41">
        <f>IF($Q3284=1,0,$AA3284*EOSB)</f>
        <v/>
      </c>
      <c r="AG3284" s="41">
        <f>$AN3284*$W3284</f>
        <v/>
      </c>
      <c r="AH3284" s="41">
        <f>SUM($AA3284:$AG3284)</f>
        <v/>
      </c>
      <c r="AI3284" s="41">
        <f>12*($AM3284+$AN3284)</f>
        <v/>
      </c>
      <c r="AJ3284" s="41">
        <f>$AM3284*((IncMonth-1)+(13-IncMonth)*(1+$X3284))+12*$AN3284</f>
        <v/>
      </c>
      <c r="AK3284" s="41">
        <f>IF($R3284=1,N($L3284)+N($M3284),0)</f>
        <v/>
      </c>
      <c r="AL3284">
        <f>IF($C3284="","",IF(N($L3284)&lt;=0,"Basic salary missing",IF(ISNA(MATCH($C3284,Departments!$A$5:$A$54,0)),"Department not on Departments sheet",IF(AND($I3284&lt;&gt;"",NOT(ISNUMBER($I3284))),"Date of birth is text, not a date",IF(AND($K3284&lt;&gt;"",NOT(ISNUMBER($K3284))),"Contract end is text, not a date","")))))</f>
        <v/>
      </c>
      <c r="AM3284" s="41">
        <f>IF($R3284=0,0,N($L3284)*(1+$Z3284+BonusMonths/12+IF($Q3284=1,0,EOSB))+N($M3284)+(N($L3284)+SI_Gross*N($M3284))*IF($Q3284=1,SI_O,SI_E))</f>
        <v/>
      </c>
      <c r="AN3284" s="41">
        <f>IF($R3284=0,0,(IF($Q3284=1,MedO,MedE+Ticket)+Training)/12)</f>
        <v/>
      </c>
    </row>
    <row r="3285">
      <c r="I3285" s="35" t="n"/>
      <c r="J3285" s="35" t="n"/>
      <c r="K3285" s="35" t="n"/>
      <c r="L3285" s="36" t="n"/>
      <c r="M3285" s="36" t="n"/>
      <c r="P3285" s="37" t="n"/>
      <c r="Q3285" s="38">
        <f>IF($C3285="",0,IF(OR(LOWER(TRIM($G3285))="omani",LOWER(TRIM($G3285))="oman",LOWER(TRIM($G3285))="om",LOWER(TRIM($G3285))="local"),1,0))</f>
        <v/>
      </c>
      <c r="R3285" s="38">
        <f>IF($C3285="",0,IF(OR(ISNUMBER(SEARCH("resign",$N3285)),ISNUMBER(SEARCH("terminat",$N3285)),ISNUMBER(SEARCH("inactive",$N3285)),ISNUMBER(SEARCH("vacan",$N3285)),ISNUMBER(SEARCH("deceased",$N3285)),ISNUMBER(SEARCH("separated",$N3285))),0,1))</f>
        <v/>
      </c>
      <c r="S3285">
        <f>IF(OR($R3285=0,NOT(ISNUMBER($I3285))),"",IFERROR(DATEDIF($I3285,DATE(FY,1,1),"y"),""))</f>
        <v/>
      </c>
      <c r="T3285">
        <f>IF(OR($R3285=0,NOT(ISNUMBER($J3285))),"",IFERROR(DATEDIF($J3285,DATE(FY,1,1),"y"),0))</f>
        <v/>
      </c>
      <c r="U3285" s="38">
        <f>IF(OR($R3285=0,NOT(ISNUMBER($I3285))),0,IF(YEAR($I3285)+IF($Q3285=1,RetAgeO,RetAgeE)=FY,MONTH($I3285),IF(YEAR($I3285)+IF($Q3285=1,RetAgeO,RetAgeE)&lt;FY,1,0)))</f>
        <v/>
      </c>
      <c r="V3285" s="38">
        <f>IF(OR($R3285=0,NOT(ISNUMBER($K3285))),0,IF(YEAR($K3285)=FY,MONTH($K3285),IF(YEAR($K3285)&lt;FY,1,0)))</f>
        <v/>
      </c>
      <c r="W3285" s="38">
        <f>IF($R3285=0,0,MIN(12,IF(AND(ISNUMBER($O3285),$O3285&gt;=1,$O3285&lt;=12),INT($O3285),12),IF(AND(RetireExit="Yes",$U3285&gt;0),$U3285,12),IF(AND(ContractExit="Yes",$V3285&gt;0),$V3285,12)))</f>
        <v/>
      </c>
      <c r="X3285" s="37">
        <f>IF(ISNUMBER($P3285),$P3285,IncPct)</f>
        <v/>
      </c>
      <c r="Y3285" s="39">
        <f>IF($W3285=0,0,MAX(0,MIN($W3285,IncMonth-1))+MAX(0,$W3285-IncMonth+1)*(1+$X3285))</f>
        <v/>
      </c>
      <c r="Z3285" s="40">
        <f>IF($C3285="",0,IFERROR(INDEX(Departments!$B$5:$B$54,MATCH($C3285,Departments!$A$5:$A$54,0)),0))</f>
        <v/>
      </c>
      <c r="AA3285" s="41">
        <f>N($L3285)*$Y3285</f>
        <v/>
      </c>
      <c r="AB3285" s="41">
        <f>N($M3285)*$Y3285</f>
        <v/>
      </c>
      <c r="AC3285" s="41">
        <f>$AA3285*$Z3285</f>
        <v/>
      </c>
      <c r="AD3285" s="41">
        <f>$AA3285*BonusMonths/12</f>
        <v/>
      </c>
      <c r="AE3285" s="41">
        <f>($AA3285+SI_Gross*$AB3285)*IF($Q3285=1,SI_O,SI_E)</f>
        <v/>
      </c>
      <c r="AF3285" s="41">
        <f>IF($Q3285=1,0,$AA3285*EOSB)</f>
        <v/>
      </c>
      <c r="AG3285" s="41">
        <f>$AN3285*$W3285</f>
        <v/>
      </c>
      <c r="AH3285" s="41">
        <f>SUM($AA3285:$AG3285)</f>
        <v/>
      </c>
      <c r="AI3285" s="41">
        <f>12*($AM3285+$AN3285)</f>
        <v/>
      </c>
      <c r="AJ3285" s="41">
        <f>$AM3285*((IncMonth-1)+(13-IncMonth)*(1+$X3285))+12*$AN3285</f>
        <v/>
      </c>
      <c r="AK3285" s="41">
        <f>IF($R3285=1,N($L3285)+N($M3285),0)</f>
        <v/>
      </c>
      <c r="AL3285">
        <f>IF($C3285="","",IF(N($L3285)&lt;=0,"Basic salary missing",IF(ISNA(MATCH($C3285,Departments!$A$5:$A$54,0)),"Department not on Departments sheet",IF(AND($I3285&lt;&gt;"",NOT(ISNUMBER($I3285))),"Date of birth is text, not a date",IF(AND($K3285&lt;&gt;"",NOT(ISNUMBER($K3285))),"Contract end is text, not a date","")))))</f>
        <v/>
      </c>
      <c r="AM3285" s="41">
        <f>IF($R3285=0,0,N($L3285)*(1+$Z3285+BonusMonths/12+IF($Q3285=1,0,EOSB))+N($M3285)+(N($L3285)+SI_Gross*N($M3285))*IF($Q3285=1,SI_O,SI_E))</f>
        <v/>
      </c>
      <c r="AN3285" s="41">
        <f>IF($R3285=0,0,(IF($Q3285=1,MedO,MedE+Ticket)+Training)/12)</f>
        <v/>
      </c>
    </row>
    <row r="3286">
      <c r="I3286" s="35" t="n"/>
      <c r="J3286" s="35" t="n"/>
      <c r="K3286" s="35" t="n"/>
      <c r="L3286" s="36" t="n"/>
      <c r="M3286" s="36" t="n"/>
      <c r="P3286" s="37" t="n"/>
      <c r="Q3286" s="38">
        <f>IF($C3286="",0,IF(OR(LOWER(TRIM($G3286))="omani",LOWER(TRIM($G3286))="oman",LOWER(TRIM($G3286))="om",LOWER(TRIM($G3286))="local"),1,0))</f>
        <v/>
      </c>
      <c r="R3286" s="38">
        <f>IF($C3286="",0,IF(OR(ISNUMBER(SEARCH("resign",$N3286)),ISNUMBER(SEARCH("terminat",$N3286)),ISNUMBER(SEARCH("inactive",$N3286)),ISNUMBER(SEARCH("vacan",$N3286)),ISNUMBER(SEARCH("deceased",$N3286)),ISNUMBER(SEARCH("separated",$N3286))),0,1))</f>
        <v/>
      </c>
      <c r="S3286">
        <f>IF(OR($R3286=0,NOT(ISNUMBER($I3286))),"",IFERROR(DATEDIF($I3286,DATE(FY,1,1),"y"),""))</f>
        <v/>
      </c>
      <c r="T3286">
        <f>IF(OR($R3286=0,NOT(ISNUMBER($J3286))),"",IFERROR(DATEDIF($J3286,DATE(FY,1,1),"y"),0))</f>
        <v/>
      </c>
      <c r="U3286" s="38">
        <f>IF(OR($R3286=0,NOT(ISNUMBER($I3286))),0,IF(YEAR($I3286)+IF($Q3286=1,RetAgeO,RetAgeE)=FY,MONTH($I3286),IF(YEAR($I3286)+IF($Q3286=1,RetAgeO,RetAgeE)&lt;FY,1,0)))</f>
        <v/>
      </c>
      <c r="V3286" s="38">
        <f>IF(OR($R3286=0,NOT(ISNUMBER($K3286))),0,IF(YEAR($K3286)=FY,MONTH($K3286),IF(YEAR($K3286)&lt;FY,1,0)))</f>
        <v/>
      </c>
      <c r="W3286" s="38">
        <f>IF($R3286=0,0,MIN(12,IF(AND(ISNUMBER($O3286),$O3286&gt;=1,$O3286&lt;=12),INT($O3286),12),IF(AND(RetireExit="Yes",$U3286&gt;0),$U3286,12),IF(AND(ContractExit="Yes",$V3286&gt;0),$V3286,12)))</f>
        <v/>
      </c>
      <c r="X3286" s="37">
        <f>IF(ISNUMBER($P3286),$P3286,IncPct)</f>
        <v/>
      </c>
      <c r="Y3286" s="39">
        <f>IF($W3286=0,0,MAX(0,MIN($W3286,IncMonth-1))+MAX(0,$W3286-IncMonth+1)*(1+$X3286))</f>
        <v/>
      </c>
      <c r="Z3286" s="40">
        <f>IF($C3286="",0,IFERROR(INDEX(Departments!$B$5:$B$54,MATCH($C3286,Departments!$A$5:$A$54,0)),0))</f>
        <v/>
      </c>
      <c r="AA3286" s="41">
        <f>N($L3286)*$Y3286</f>
        <v/>
      </c>
      <c r="AB3286" s="41">
        <f>N($M3286)*$Y3286</f>
        <v/>
      </c>
      <c r="AC3286" s="41">
        <f>$AA3286*$Z3286</f>
        <v/>
      </c>
      <c r="AD3286" s="41">
        <f>$AA3286*BonusMonths/12</f>
        <v/>
      </c>
      <c r="AE3286" s="41">
        <f>($AA3286+SI_Gross*$AB3286)*IF($Q3286=1,SI_O,SI_E)</f>
        <v/>
      </c>
      <c r="AF3286" s="41">
        <f>IF($Q3286=1,0,$AA3286*EOSB)</f>
        <v/>
      </c>
      <c r="AG3286" s="41">
        <f>$AN3286*$W3286</f>
        <v/>
      </c>
      <c r="AH3286" s="41">
        <f>SUM($AA3286:$AG3286)</f>
        <v/>
      </c>
      <c r="AI3286" s="41">
        <f>12*($AM3286+$AN3286)</f>
        <v/>
      </c>
      <c r="AJ3286" s="41">
        <f>$AM3286*((IncMonth-1)+(13-IncMonth)*(1+$X3286))+12*$AN3286</f>
        <v/>
      </c>
      <c r="AK3286" s="41">
        <f>IF($R3286=1,N($L3286)+N($M3286),0)</f>
        <v/>
      </c>
      <c r="AL3286">
        <f>IF($C3286="","",IF(N($L3286)&lt;=0,"Basic salary missing",IF(ISNA(MATCH($C3286,Departments!$A$5:$A$54,0)),"Department not on Departments sheet",IF(AND($I3286&lt;&gt;"",NOT(ISNUMBER($I3286))),"Date of birth is text, not a date",IF(AND($K3286&lt;&gt;"",NOT(ISNUMBER($K3286))),"Contract end is text, not a date","")))))</f>
        <v/>
      </c>
      <c r="AM3286" s="41">
        <f>IF($R3286=0,0,N($L3286)*(1+$Z3286+BonusMonths/12+IF($Q3286=1,0,EOSB))+N($M3286)+(N($L3286)+SI_Gross*N($M3286))*IF($Q3286=1,SI_O,SI_E))</f>
        <v/>
      </c>
      <c r="AN3286" s="41">
        <f>IF($R3286=0,0,(IF($Q3286=1,MedO,MedE+Ticket)+Training)/12)</f>
        <v/>
      </c>
    </row>
    <row r="3287">
      <c r="I3287" s="35" t="n"/>
      <c r="J3287" s="35" t="n"/>
      <c r="K3287" s="35" t="n"/>
      <c r="L3287" s="36" t="n"/>
      <c r="M3287" s="36" t="n"/>
      <c r="P3287" s="37" t="n"/>
      <c r="Q3287" s="38">
        <f>IF($C3287="",0,IF(OR(LOWER(TRIM($G3287))="omani",LOWER(TRIM($G3287))="oman",LOWER(TRIM($G3287))="om",LOWER(TRIM($G3287))="local"),1,0))</f>
        <v/>
      </c>
      <c r="R3287" s="38">
        <f>IF($C3287="",0,IF(OR(ISNUMBER(SEARCH("resign",$N3287)),ISNUMBER(SEARCH("terminat",$N3287)),ISNUMBER(SEARCH("inactive",$N3287)),ISNUMBER(SEARCH("vacan",$N3287)),ISNUMBER(SEARCH("deceased",$N3287)),ISNUMBER(SEARCH("separated",$N3287))),0,1))</f>
        <v/>
      </c>
      <c r="S3287">
        <f>IF(OR($R3287=0,NOT(ISNUMBER($I3287))),"",IFERROR(DATEDIF($I3287,DATE(FY,1,1),"y"),""))</f>
        <v/>
      </c>
      <c r="T3287">
        <f>IF(OR($R3287=0,NOT(ISNUMBER($J3287))),"",IFERROR(DATEDIF($J3287,DATE(FY,1,1),"y"),0))</f>
        <v/>
      </c>
      <c r="U3287" s="38">
        <f>IF(OR($R3287=0,NOT(ISNUMBER($I3287))),0,IF(YEAR($I3287)+IF($Q3287=1,RetAgeO,RetAgeE)=FY,MONTH($I3287),IF(YEAR($I3287)+IF($Q3287=1,RetAgeO,RetAgeE)&lt;FY,1,0)))</f>
        <v/>
      </c>
      <c r="V3287" s="38">
        <f>IF(OR($R3287=0,NOT(ISNUMBER($K3287))),0,IF(YEAR($K3287)=FY,MONTH($K3287),IF(YEAR($K3287)&lt;FY,1,0)))</f>
        <v/>
      </c>
      <c r="W3287" s="38">
        <f>IF($R3287=0,0,MIN(12,IF(AND(ISNUMBER($O3287),$O3287&gt;=1,$O3287&lt;=12),INT($O3287),12),IF(AND(RetireExit="Yes",$U3287&gt;0),$U3287,12),IF(AND(ContractExit="Yes",$V3287&gt;0),$V3287,12)))</f>
        <v/>
      </c>
      <c r="X3287" s="37">
        <f>IF(ISNUMBER($P3287),$P3287,IncPct)</f>
        <v/>
      </c>
      <c r="Y3287" s="39">
        <f>IF($W3287=0,0,MAX(0,MIN($W3287,IncMonth-1))+MAX(0,$W3287-IncMonth+1)*(1+$X3287))</f>
        <v/>
      </c>
      <c r="Z3287" s="40">
        <f>IF($C3287="",0,IFERROR(INDEX(Departments!$B$5:$B$54,MATCH($C3287,Departments!$A$5:$A$54,0)),0))</f>
        <v/>
      </c>
      <c r="AA3287" s="41">
        <f>N($L3287)*$Y3287</f>
        <v/>
      </c>
      <c r="AB3287" s="41">
        <f>N($M3287)*$Y3287</f>
        <v/>
      </c>
      <c r="AC3287" s="41">
        <f>$AA3287*$Z3287</f>
        <v/>
      </c>
      <c r="AD3287" s="41">
        <f>$AA3287*BonusMonths/12</f>
        <v/>
      </c>
      <c r="AE3287" s="41">
        <f>($AA3287+SI_Gross*$AB3287)*IF($Q3287=1,SI_O,SI_E)</f>
        <v/>
      </c>
      <c r="AF3287" s="41">
        <f>IF($Q3287=1,0,$AA3287*EOSB)</f>
        <v/>
      </c>
      <c r="AG3287" s="41">
        <f>$AN3287*$W3287</f>
        <v/>
      </c>
      <c r="AH3287" s="41">
        <f>SUM($AA3287:$AG3287)</f>
        <v/>
      </c>
      <c r="AI3287" s="41">
        <f>12*($AM3287+$AN3287)</f>
        <v/>
      </c>
      <c r="AJ3287" s="41">
        <f>$AM3287*((IncMonth-1)+(13-IncMonth)*(1+$X3287))+12*$AN3287</f>
        <v/>
      </c>
      <c r="AK3287" s="41">
        <f>IF($R3287=1,N($L3287)+N($M3287),0)</f>
        <v/>
      </c>
      <c r="AL3287">
        <f>IF($C3287="","",IF(N($L3287)&lt;=0,"Basic salary missing",IF(ISNA(MATCH($C3287,Departments!$A$5:$A$54,0)),"Department not on Departments sheet",IF(AND($I3287&lt;&gt;"",NOT(ISNUMBER($I3287))),"Date of birth is text, not a date",IF(AND($K3287&lt;&gt;"",NOT(ISNUMBER($K3287))),"Contract end is text, not a date","")))))</f>
        <v/>
      </c>
      <c r="AM3287" s="41">
        <f>IF($R3287=0,0,N($L3287)*(1+$Z3287+BonusMonths/12+IF($Q3287=1,0,EOSB))+N($M3287)+(N($L3287)+SI_Gross*N($M3287))*IF($Q3287=1,SI_O,SI_E))</f>
        <v/>
      </c>
      <c r="AN3287" s="41">
        <f>IF($R3287=0,0,(IF($Q3287=1,MedO,MedE+Ticket)+Training)/12)</f>
        <v/>
      </c>
    </row>
    <row r="3288">
      <c r="I3288" s="35" t="n"/>
      <c r="J3288" s="35" t="n"/>
      <c r="K3288" s="35" t="n"/>
      <c r="L3288" s="36" t="n"/>
      <c r="M3288" s="36" t="n"/>
      <c r="P3288" s="37" t="n"/>
      <c r="Q3288" s="38">
        <f>IF($C3288="",0,IF(OR(LOWER(TRIM($G3288))="omani",LOWER(TRIM($G3288))="oman",LOWER(TRIM($G3288))="om",LOWER(TRIM($G3288))="local"),1,0))</f>
        <v/>
      </c>
      <c r="R3288" s="38">
        <f>IF($C3288="",0,IF(OR(ISNUMBER(SEARCH("resign",$N3288)),ISNUMBER(SEARCH("terminat",$N3288)),ISNUMBER(SEARCH("inactive",$N3288)),ISNUMBER(SEARCH("vacan",$N3288)),ISNUMBER(SEARCH("deceased",$N3288)),ISNUMBER(SEARCH("separated",$N3288))),0,1))</f>
        <v/>
      </c>
      <c r="S3288">
        <f>IF(OR($R3288=0,NOT(ISNUMBER($I3288))),"",IFERROR(DATEDIF($I3288,DATE(FY,1,1),"y"),""))</f>
        <v/>
      </c>
      <c r="T3288">
        <f>IF(OR($R3288=0,NOT(ISNUMBER($J3288))),"",IFERROR(DATEDIF($J3288,DATE(FY,1,1),"y"),0))</f>
        <v/>
      </c>
      <c r="U3288" s="38">
        <f>IF(OR($R3288=0,NOT(ISNUMBER($I3288))),0,IF(YEAR($I3288)+IF($Q3288=1,RetAgeO,RetAgeE)=FY,MONTH($I3288),IF(YEAR($I3288)+IF($Q3288=1,RetAgeO,RetAgeE)&lt;FY,1,0)))</f>
        <v/>
      </c>
      <c r="V3288" s="38">
        <f>IF(OR($R3288=0,NOT(ISNUMBER($K3288))),0,IF(YEAR($K3288)=FY,MONTH($K3288),IF(YEAR($K3288)&lt;FY,1,0)))</f>
        <v/>
      </c>
      <c r="W3288" s="38">
        <f>IF($R3288=0,0,MIN(12,IF(AND(ISNUMBER($O3288),$O3288&gt;=1,$O3288&lt;=12),INT($O3288),12),IF(AND(RetireExit="Yes",$U3288&gt;0),$U3288,12),IF(AND(ContractExit="Yes",$V3288&gt;0),$V3288,12)))</f>
        <v/>
      </c>
      <c r="X3288" s="37">
        <f>IF(ISNUMBER($P3288),$P3288,IncPct)</f>
        <v/>
      </c>
      <c r="Y3288" s="39">
        <f>IF($W3288=0,0,MAX(0,MIN($W3288,IncMonth-1))+MAX(0,$W3288-IncMonth+1)*(1+$X3288))</f>
        <v/>
      </c>
      <c r="Z3288" s="40">
        <f>IF($C3288="",0,IFERROR(INDEX(Departments!$B$5:$B$54,MATCH($C3288,Departments!$A$5:$A$54,0)),0))</f>
        <v/>
      </c>
      <c r="AA3288" s="41">
        <f>N($L3288)*$Y3288</f>
        <v/>
      </c>
      <c r="AB3288" s="41">
        <f>N($M3288)*$Y3288</f>
        <v/>
      </c>
      <c r="AC3288" s="41">
        <f>$AA3288*$Z3288</f>
        <v/>
      </c>
      <c r="AD3288" s="41">
        <f>$AA3288*BonusMonths/12</f>
        <v/>
      </c>
      <c r="AE3288" s="41">
        <f>($AA3288+SI_Gross*$AB3288)*IF($Q3288=1,SI_O,SI_E)</f>
        <v/>
      </c>
      <c r="AF3288" s="41">
        <f>IF($Q3288=1,0,$AA3288*EOSB)</f>
        <v/>
      </c>
      <c r="AG3288" s="41">
        <f>$AN3288*$W3288</f>
        <v/>
      </c>
      <c r="AH3288" s="41">
        <f>SUM($AA3288:$AG3288)</f>
        <v/>
      </c>
      <c r="AI3288" s="41">
        <f>12*($AM3288+$AN3288)</f>
        <v/>
      </c>
      <c r="AJ3288" s="41">
        <f>$AM3288*((IncMonth-1)+(13-IncMonth)*(1+$X3288))+12*$AN3288</f>
        <v/>
      </c>
      <c r="AK3288" s="41">
        <f>IF($R3288=1,N($L3288)+N($M3288),0)</f>
        <v/>
      </c>
      <c r="AL3288">
        <f>IF($C3288="","",IF(N($L3288)&lt;=0,"Basic salary missing",IF(ISNA(MATCH($C3288,Departments!$A$5:$A$54,0)),"Department not on Departments sheet",IF(AND($I3288&lt;&gt;"",NOT(ISNUMBER($I3288))),"Date of birth is text, not a date",IF(AND($K3288&lt;&gt;"",NOT(ISNUMBER($K3288))),"Contract end is text, not a date","")))))</f>
        <v/>
      </c>
      <c r="AM3288" s="41">
        <f>IF($R3288=0,0,N($L3288)*(1+$Z3288+BonusMonths/12+IF($Q3288=1,0,EOSB))+N($M3288)+(N($L3288)+SI_Gross*N($M3288))*IF($Q3288=1,SI_O,SI_E))</f>
        <v/>
      </c>
      <c r="AN3288" s="41">
        <f>IF($R3288=0,0,(IF($Q3288=1,MedO,MedE+Ticket)+Training)/12)</f>
        <v/>
      </c>
    </row>
    <row r="3289">
      <c r="I3289" s="35" t="n"/>
      <c r="J3289" s="35" t="n"/>
      <c r="K3289" s="35" t="n"/>
      <c r="L3289" s="36" t="n"/>
      <c r="M3289" s="36" t="n"/>
      <c r="P3289" s="37" t="n"/>
      <c r="Q3289" s="38">
        <f>IF($C3289="",0,IF(OR(LOWER(TRIM($G3289))="omani",LOWER(TRIM($G3289))="oman",LOWER(TRIM($G3289))="om",LOWER(TRIM($G3289))="local"),1,0))</f>
        <v/>
      </c>
      <c r="R3289" s="38">
        <f>IF($C3289="",0,IF(OR(ISNUMBER(SEARCH("resign",$N3289)),ISNUMBER(SEARCH("terminat",$N3289)),ISNUMBER(SEARCH("inactive",$N3289)),ISNUMBER(SEARCH("vacan",$N3289)),ISNUMBER(SEARCH("deceased",$N3289)),ISNUMBER(SEARCH("separated",$N3289))),0,1))</f>
        <v/>
      </c>
      <c r="S3289">
        <f>IF(OR($R3289=0,NOT(ISNUMBER($I3289))),"",IFERROR(DATEDIF($I3289,DATE(FY,1,1),"y"),""))</f>
        <v/>
      </c>
      <c r="T3289">
        <f>IF(OR($R3289=0,NOT(ISNUMBER($J3289))),"",IFERROR(DATEDIF($J3289,DATE(FY,1,1),"y"),0))</f>
        <v/>
      </c>
      <c r="U3289" s="38">
        <f>IF(OR($R3289=0,NOT(ISNUMBER($I3289))),0,IF(YEAR($I3289)+IF($Q3289=1,RetAgeO,RetAgeE)=FY,MONTH($I3289),IF(YEAR($I3289)+IF($Q3289=1,RetAgeO,RetAgeE)&lt;FY,1,0)))</f>
        <v/>
      </c>
      <c r="V3289" s="38">
        <f>IF(OR($R3289=0,NOT(ISNUMBER($K3289))),0,IF(YEAR($K3289)=FY,MONTH($K3289),IF(YEAR($K3289)&lt;FY,1,0)))</f>
        <v/>
      </c>
      <c r="W3289" s="38">
        <f>IF($R3289=0,0,MIN(12,IF(AND(ISNUMBER($O3289),$O3289&gt;=1,$O3289&lt;=12),INT($O3289),12),IF(AND(RetireExit="Yes",$U3289&gt;0),$U3289,12),IF(AND(ContractExit="Yes",$V3289&gt;0),$V3289,12)))</f>
        <v/>
      </c>
      <c r="X3289" s="37">
        <f>IF(ISNUMBER($P3289),$P3289,IncPct)</f>
        <v/>
      </c>
      <c r="Y3289" s="39">
        <f>IF($W3289=0,0,MAX(0,MIN($W3289,IncMonth-1))+MAX(0,$W3289-IncMonth+1)*(1+$X3289))</f>
        <v/>
      </c>
      <c r="Z3289" s="40">
        <f>IF($C3289="",0,IFERROR(INDEX(Departments!$B$5:$B$54,MATCH($C3289,Departments!$A$5:$A$54,0)),0))</f>
        <v/>
      </c>
      <c r="AA3289" s="41">
        <f>N($L3289)*$Y3289</f>
        <v/>
      </c>
      <c r="AB3289" s="41">
        <f>N($M3289)*$Y3289</f>
        <v/>
      </c>
      <c r="AC3289" s="41">
        <f>$AA3289*$Z3289</f>
        <v/>
      </c>
      <c r="AD3289" s="41">
        <f>$AA3289*BonusMonths/12</f>
        <v/>
      </c>
      <c r="AE3289" s="41">
        <f>($AA3289+SI_Gross*$AB3289)*IF($Q3289=1,SI_O,SI_E)</f>
        <v/>
      </c>
      <c r="AF3289" s="41">
        <f>IF($Q3289=1,0,$AA3289*EOSB)</f>
        <v/>
      </c>
      <c r="AG3289" s="41">
        <f>$AN3289*$W3289</f>
        <v/>
      </c>
      <c r="AH3289" s="41">
        <f>SUM($AA3289:$AG3289)</f>
        <v/>
      </c>
      <c r="AI3289" s="41">
        <f>12*($AM3289+$AN3289)</f>
        <v/>
      </c>
      <c r="AJ3289" s="41">
        <f>$AM3289*((IncMonth-1)+(13-IncMonth)*(1+$X3289))+12*$AN3289</f>
        <v/>
      </c>
      <c r="AK3289" s="41">
        <f>IF($R3289=1,N($L3289)+N($M3289),0)</f>
        <v/>
      </c>
      <c r="AL3289">
        <f>IF($C3289="","",IF(N($L3289)&lt;=0,"Basic salary missing",IF(ISNA(MATCH($C3289,Departments!$A$5:$A$54,0)),"Department not on Departments sheet",IF(AND($I3289&lt;&gt;"",NOT(ISNUMBER($I3289))),"Date of birth is text, not a date",IF(AND($K3289&lt;&gt;"",NOT(ISNUMBER($K3289))),"Contract end is text, not a date","")))))</f>
        <v/>
      </c>
      <c r="AM3289" s="41">
        <f>IF($R3289=0,0,N($L3289)*(1+$Z3289+BonusMonths/12+IF($Q3289=1,0,EOSB))+N($M3289)+(N($L3289)+SI_Gross*N($M3289))*IF($Q3289=1,SI_O,SI_E))</f>
        <v/>
      </c>
      <c r="AN3289" s="41">
        <f>IF($R3289=0,0,(IF($Q3289=1,MedO,MedE+Ticket)+Training)/12)</f>
        <v/>
      </c>
    </row>
    <row r="3290">
      <c r="I3290" s="35" t="n"/>
      <c r="J3290" s="35" t="n"/>
      <c r="K3290" s="35" t="n"/>
      <c r="L3290" s="36" t="n"/>
      <c r="M3290" s="36" t="n"/>
      <c r="P3290" s="37" t="n"/>
      <c r="Q3290" s="38">
        <f>IF($C3290="",0,IF(OR(LOWER(TRIM($G3290))="omani",LOWER(TRIM($G3290))="oman",LOWER(TRIM($G3290))="om",LOWER(TRIM($G3290))="local"),1,0))</f>
        <v/>
      </c>
      <c r="R3290" s="38">
        <f>IF($C3290="",0,IF(OR(ISNUMBER(SEARCH("resign",$N3290)),ISNUMBER(SEARCH("terminat",$N3290)),ISNUMBER(SEARCH("inactive",$N3290)),ISNUMBER(SEARCH("vacan",$N3290)),ISNUMBER(SEARCH("deceased",$N3290)),ISNUMBER(SEARCH("separated",$N3290))),0,1))</f>
        <v/>
      </c>
      <c r="S3290">
        <f>IF(OR($R3290=0,NOT(ISNUMBER($I3290))),"",IFERROR(DATEDIF($I3290,DATE(FY,1,1),"y"),""))</f>
        <v/>
      </c>
      <c r="T3290">
        <f>IF(OR($R3290=0,NOT(ISNUMBER($J3290))),"",IFERROR(DATEDIF($J3290,DATE(FY,1,1),"y"),0))</f>
        <v/>
      </c>
      <c r="U3290" s="38">
        <f>IF(OR($R3290=0,NOT(ISNUMBER($I3290))),0,IF(YEAR($I3290)+IF($Q3290=1,RetAgeO,RetAgeE)=FY,MONTH($I3290),IF(YEAR($I3290)+IF($Q3290=1,RetAgeO,RetAgeE)&lt;FY,1,0)))</f>
        <v/>
      </c>
      <c r="V3290" s="38">
        <f>IF(OR($R3290=0,NOT(ISNUMBER($K3290))),0,IF(YEAR($K3290)=FY,MONTH($K3290),IF(YEAR($K3290)&lt;FY,1,0)))</f>
        <v/>
      </c>
      <c r="W3290" s="38">
        <f>IF($R3290=0,0,MIN(12,IF(AND(ISNUMBER($O3290),$O3290&gt;=1,$O3290&lt;=12),INT($O3290),12),IF(AND(RetireExit="Yes",$U3290&gt;0),$U3290,12),IF(AND(ContractExit="Yes",$V3290&gt;0),$V3290,12)))</f>
        <v/>
      </c>
      <c r="X3290" s="37">
        <f>IF(ISNUMBER($P3290),$P3290,IncPct)</f>
        <v/>
      </c>
      <c r="Y3290" s="39">
        <f>IF($W3290=0,0,MAX(0,MIN($W3290,IncMonth-1))+MAX(0,$W3290-IncMonth+1)*(1+$X3290))</f>
        <v/>
      </c>
      <c r="Z3290" s="40">
        <f>IF($C3290="",0,IFERROR(INDEX(Departments!$B$5:$B$54,MATCH($C3290,Departments!$A$5:$A$54,0)),0))</f>
        <v/>
      </c>
      <c r="AA3290" s="41">
        <f>N($L3290)*$Y3290</f>
        <v/>
      </c>
      <c r="AB3290" s="41">
        <f>N($M3290)*$Y3290</f>
        <v/>
      </c>
      <c r="AC3290" s="41">
        <f>$AA3290*$Z3290</f>
        <v/>
      </c>
      <c r="AD3290" s="41">
        <f>$AA3290*BonusMonths/12</f>
        <v/>
      </c>
      <c r="AE3290" s="41">
        <f>($AA3290+SI_Gross*$AB3290)*IF($Q3290=1,SI_O,SI_E)</f>
        <v/>
      </c>
      <c r="AF3290" s="41">
        <f>IF($Q3290=1,0,$AA3290*EOSB)</f>
        <v/>
      </c>
      <c r="AG3290" s="41">
        <f>$AN3290*$W3290</f>
        <v/>
      </c>
      <c r="AH3290" s="41">
        <f>SUM($AA3290:$AG3290)</f>
        <v/>
      </c>
      <c r="AI3290" s="41">
        <f>12*($AM3290+$AN3290)</f>
        <v/>
      </c>
      <c r="AJ3290" s="41">
        <f>$AM3290*((IncMonth-1)+(13-IncMonth)*(1+$X3290))+12*$AN3290</f>
        <v/>
      </c>
      <c r="AK3290" s="41">
        <f>IF($R3290=1,N($L3290)+N($M3290),0)</f>
        <v/>
      </c>
      <c r="AL3290">
        <f>IF($C3290="","",IF(N($L3290)&lt;=0,"Basic salary missing",IF(ISNA(MATCH($C3290,Departments!$A$5:$A$54,0)),"Department not on Departments sheet",IF(AND($I3290&lt;&gt;"",NOT(ISNUMBER($I3290))),"Date of birth is text, not a date",IF(AND($K3290&lt;&gt;"",NOT(ISNUMBER($K3290))),"Contract end is text, not a date","")))))</f>
        <v/>
      </c>
      <c r="AM3290" s="41">
        <f>IF($R3290=0,0,N($L3290)*(1+$Z3290+BonusMonths/12+IF($Q3290=1,0,EOSB))+N($M3290)+(N($L3290)+SI_Gross*N($M3290))*IF($Q3290=1,SI_O,SI_E))</f>
        <v/>
      </c>
      <c r="AN3290" s="41">
        <f>IF($R3290=0,0,(IF($Q3290=1,MedO,MedE+Ticket)+Training)/12)</f>
        <v/>
      </c>
    </row>
    <row r="3291">
      <c r="I3291" s="35" t="n"/>
      <c r="J3291" s="35" t="n"/>
      <c r="K3291" s="35" t="n"/>
      <c r="L3291" s="36" t="n"/>
      <c r="M3291" s="36" t="n"/>
      <c r="P3291" s="37" t="n"/>
      <c r="Q3291" s="38">
        <f>IF($C3291="",0,IF(OR(LOWER(TRIM($G3291))="omani",LOWER(TRIM($G3291))="oman",LOWER(TRIM($G3291))="om",LOWER(TRIM($G3291))="local"),1,0))</f>
        <v/>
      </c>
      <c r="R3291" s="38">
        <f>IF($C3291="",0,IF(OR(ISNUMBER(SEARCH("resign",$N3291)),ISNUMBER(SEARCH("terminat",$N3291)),ISNUMBER(SEARCH("inactive",$N3291)),ISNUMBER(SEARCH("vacan",$N3291)),ISNUMBER(SEARCH("deceased",$N3291)),ISNUMBER(SEARCH("separated",$N3291))),0,1))</f>
        <v/>
      </c>
      <c r="S3291">
        <f>IF(OR($R3291=0,NOT(ISNUMBER($I3291))),"",IFERROR(DATEDIF($I3291,DATE(FY,1,1),"y"),""))</f>
        <v/>
      </c>
      <c r="T3291">
        <f>IF(OR($R3291=0,NOT(ISNUMBER($J3291))),"",IFERROR(DATEDIF($J3291,DATE(FY,1,1),"y"),0))</f>
        <v/>
      </c>
      <c r="U3291" s="38">
        <f>IF(OR($R3291=0,NOT(ISNUMBER($I3291))),0,IF(YEAR($I3291)+IF($Q3291=1,RetAgeO,RetAgeE)=FY,MONTH($I3291),IF(YEAR($I3291)+IF($Q3291=1,RetAgeO,RetAgeE)&lt;FY,1,0)))</f>
        <v/>
      </c>
      <c r="V3291" s="38">
        <f>IF(OR($R3291=0,NOT(ISNUMBER($K3291))),0,IF(YEAR($K3291)=FY,MONTH($K3291),IF(YEAR($K3291)&lt;FY,1,0)))</f>
        <v/>
      </c>
      <c r="W3291" s="38">
        <f>IF($R3291=0,0,MIN(12,IF(AND(ISNUMBER($O3291),$O3291&gt;=1,$O3291&lt;=12),INT($O3291),12),IF(AND(RetireExit="Yes",$U3291&gt;0),$U3291,12),IF(AND(ContractExit="Yes",$V3291&gt;0),$V3291,12)))</f>
        <v/>
      </c>
      <c r="X3291" s="37">
        <f>IF(ISNUMBER($P3291),$P3291,IncPct)</f>
        <v/>
      </c>
      <c r="Y3291" s="39">
        <f>IF($W3291=0,0,MAX(0,MIN($W3291,IncMonth-1))+MAX(0,$W3291-IncMonth+1)*(1+$X3291))</f>
        <v/>
      </c>
      <c r="Z3291" s="40">
        <f>IF($C3291="",0,IFERROR(INDEX(Departments!$B$5:$B$54,MATCH($C3291,Departments!$A$5:$A$54,0)),0))</f>
        <v/>
      </c>
      <c r="AA3291" s="41">
        <f>N($L3291)*$Y3291</f>
        <v/>
      </c>
      <c r="AB3291" s="41">
        <f>N($M3291)*$Y3291</f>
        <v/>
      </c>
      <c r="AC3291" s="41">
        <f>$AA3291*$Z3291</f>
        <v/>
      </c>
      <c r="AD3291" s="41">
        <f>$AA3291*BonusMonths/12</f>
        <v/>
      </c>
      <c r="AE3291" s="41">
        <f>($AA3291+SI_Gross*$AB3291)*IF($Q3291=1,SI_O,SI_E)</f>
        <v/>
      </c>
      <c r="AF3291" s="41">
        <f>IF($Q3291=1,0,$AA3291*EOSB)</f>
        <v/>
      </c>
      <c r="AG3291" s="41">
        <f>$AN3291*$W3291</f>
        <v/>
      </c>
      <c r="AH3291" s="41">
        <f>SUM($AA3291:$AG3291)</f>
        <v/>
      </c>
      <c r="AI3291" s="41">
        <f>12*($AM3291+$AN3291)</f>
        <v/>
      </c>
      <c r="AJ3291" s="41">
        <f>$AM3291*((IncMonth-1)+(13-IncMonth)*(1+$X3291))+12*$AN3291</f>
        <v/>
      </c>
      <c r="AK3291" s="41">
        <f>IF($R3291=1,N($L3291)+N($M3291),0)</f>
        <v/>
      </c>
      <c r="AL3291">
        <f>IF($C3291="","",IF(N($L3291)&lt;=0,"Basic salary missing",IF(ISNA(MATCH($C3291,Departments!$A$5:$A$54,0)),"Department not on Departments sheet",IF(AND($I3291&lt;&gt;"",NOT(ISNUMBER($I3291))),"Date of birth is text, not a date",IF(AND($K3291&lt;&gt;"",NOT(ISNUMBER($K3291))),"Contract end is text, not a date","")))))</f>
        <v/>
      </c>
      <c r="AM3291" s="41">
        <f>IF($R3291=0,0,N($L3291)*(1+$Z3291+BonusMonths/12+IF($Q3291=1,0,EOSB))+N($M3291)+(N($L3291)+SI_Gross*N($M3291))*IF($Q3291=1,SI_O,SI_E))</f>
        <v/>
      </c>
      <c r="AN3291" s="41">
        <f>IF($R3291=0,0,(IF($Q3291=1,MedO,MedE+Ticket)+Training)/12)</f>
        <v/>
      </c>
    </row>
    <row r="3292">
      <c r="I3292" s="35" t="n"/>
      <c r="J3292" s="35" t="n"/>
      <c r="K3292" s="35" t="n"/>
      <c r="L3292" s="36" t="n"/>
      <c r="M3292" s="36" t="n"/>
      <c r="P3292" s="37" t="n"/>
      <c r="Q3292" s="38">
        <f>IF($C3292="",0,IF(OR(LOWER(TRIM($G3292))="omani",LOWER(TRIM($G3292))="oman",LOWER(TRIM($G3292))="om",LOWER(TRIM($G3292))="local"),1,0))</f>
        <v/>
      </c>
      <c r="R3292" s="38">
        <f>IF($C3292="",0,IF(OR(ISNUMBER(SEARCH("resign",$N3292)),ISNUMBER(SEARCH("terminat",$N3292)),ISNUMBER(SEARCH("inactive",$N3292)),ISNUMBER(SEARCH("vacan",$N3292)),ISNUMBER(SEARCH("deceased",$N3292)),ISNUMBER(SEARCH("separated",$N3292))),0,1))</f>
        <v/>
      </c>
      <c r="S3292">
        <f>IF(OR($R3292=0,NOT(ISNUMBER($I3292))),"",IFERROR(DATEDIF($I3292,DATE(FY,1,1),"y"),""))</f>
        <v/>
      </c>
      <c r="T3292">
        <f>IF(OR($R3292=0,NOT(ISNUMBER($J3292))),"",IFERROR(DATEDIF($J3292,DATE(FY,1,1),"y"),0))</f>
        <v/>
      </c>
      <c r="U3292" s="38">
        <f>IF(OR($R3292=0,NOT(ISNUMBER($I3292))),0,IF(YEAR($I3292)+IF($Q3292=1,RetAgeO,RetAgeE)=FY,MONTH($I3292),IF(YEAR($I3292)+IF($Q3292=1,RetAgeO,RetAgeE)&lt;FY,1,0)))</f>
        <v/>
      </c>
      <c r="V3292" s="38">
        <f>IF(OR($R3292=0,NOT(ISNUMBER($K3292))),0,IF(YEAR($K3292)=FY,MONTH($K3292),IF(YEAR($K3292)&lt;FY,1,0)))</f>
        <v/>
      </c>
      <c r="W3292" s="38">
        <f>IF($R3292=0,0,MIN(12,IF(AND(ISNUMBER($O3292),$O3292&gt;=1,$O3292&lt;=12),INT($O3292),12),IF(AND(RetireExit="Yes",$U3292&gt;0),$U3292,12),IF(AND(ContractExit="Yes",$V3292&gt;0),$V3292,12)))</f>
        <v/>
      </c>
      <c r="X3292" s="37">
        <f>IF(ISNUMBER($P3292),$P3292,IncPct)</f>
        <v/>
      </c>
      <c r="Y3292" s="39">
        <f>IF($W3292=0,0,MAX(0,MIN($W3292,IncMonth-1))+MAX(0,$W3292-IncMonth+1)*(1+$X3292))</f>
        <v/>
      </c>
      <c r="Z3292" s="40">
        <f>IF($C3292="",0,IFERROR(INDEX(Departments!$B$5:$B$54,MATCH($C3292,Departments!$A$5:$A$54,0)),0))</f>
        <v/>
      </c>
      <c r="AA3292" s="41">
        <f>N($L3292)*$Y3292</f>
        <v/>
      </c>
      <c r="AB3292" s="41">
        <f>N($M3292)*$Y3292</f>
        <v/>
      </c>
      <c r="AC3292" s="41">
        <f>$AA3292*$Z3292</f>
        <v/>
      </c>
      <c r="AD3292" s="41">
        <f>$AA3292*BonusMonths/12</f>
        <v/>
      </c>
      <c r="AE3292" s="41">
        <f>($AA3292+SI_Gross*$AB3292)*IF($Q3292=1,SI_O,SI_E)</f>
        <v/>
      </c>
      <c r="AF3292" s="41">
        <f>IF($Q3292=1,0,$AA3292*EOSB)</f>
        <v/>
      </c>
      <c r="AG3292" s="41">
        <f>$AN3292*$W3292</f>
        <v/>
      </c>
      <c r="AH3292" s="41">
        <f>SUM($AA3292:$AG3292)</f>
        <v/>
      </c>
      <c r="AI3292" s="41">
        <f>12*($AM3292+$AN3292)</f>
        <v/>
      </c>
      <c r="AJ3292" s="41">
        <f>$AM3292*((IncMonth-1)+(13-IncMonth)*(1+$X3292))+12*$AN3292</f>
        <v/>
      </c>
      <c r="AK3292" s="41">
        <f>IF($R3292=1,N($L3292)+N($M3292),0)</f>
        <v/>
      </c>
      <c r="AL3292">
        <f>IF($C3292="","",IF(N($L3292)&lt;=0,"Basic salary missing",IF(ISNA(MATCH($C3292,Departments!$A$5:$A$54,0)),"Department not on Departments sheet",IF(AND($I3292&lt;&gt;"",NOT(ISNUMBER($I3292))),"Date of birth is text, not a date",IF(AND($K3292&lt;&gt;"",NOT(ISNUMBER($K3292))),"Contract end is text, not a date","")))))</f>
        <v/>
      </c>
      <c r="AM3292" s="41">
        <f>IF($R3292=0,0,N($L3292)*(1+$Z3292+BonusMonths/12+IF($Q3292=1,0,EOSB))+N($M3292)+(N($L3292)+SI_Gross*N($M3292))*IF($Q3292=1,SI_O,SI_E))</f>
        <v/>
      </c>
      <c r="AN3292" s="41">
        <f>IF($R3292=0,0,(IF($Q3292=1,MedO,MedE+Ticket)+Training)/12)</f>
        <v/>
      </c>
    </row>
    <row r="3293">
      <c r="I3293" s="35" t="n"/>
      <c r="J3293" s="35" t="n"/>
      <c r="K3293" s="35" t="n"/>
      <c r="L3293" s="36" t="n"/>
      <c r="M3293" s="36" t="n"/>
      <c r="P3293" s="37" t="n"/>
      <c r="Q3293" s="38">
        <f>IF($C3293="",0,IF(OR(LOWER(TRIM($G3293))="omani",LOWER(TRIM($G3293))="oman",LOWER(TRIM($G3293))="om",LOWER(TRIM($G3293))="local"),1,0))</f>
        <v/>
      </c>
      <c r="R3293" s="38">
        <f>IF($C3293="",0,IF(OR(ISNUMBER(SEARCH("resign",$N3293)),ISNUMBER(SEARCH("terminat",$N3293)),ISNUMBER(SEARCH("inactive",$N3293)),ISNUMBER(SEARCH("vacan",$N3293)),ISNUMBER(SEARCH("deceased",$N3293)),ISNUMBER(SEARCH("separated",$N3293))),0,1))</f>
        <v/>
      </c>
      <c r="S3293">
        <f>IF(OR($R3293=0,NOT(ISNUMBER($I3293))),"",IFERROR(DATEDIF($I3293,DATE(FY,1,1),"y"),""))</f>
        <v/>
      </c>
      <c r="T3293">
        <f>IF(OR($R3293=0,NOT(ISNUMBER($J3293))),"",IFERROR(DATEDIF($J3293,DATE(FY,1,1),"y"),0))</f>
        <v/>
      </c>
      <c r="U3293" s="38">
        <f>IF(OR($R3293=0,NOT(ISNUMBER($I3293))),0,IF(YEAR($I3293)+IF($Q3293=1,RetAgeO,RetAgeE)=FY,MONTH($I3293),IF(YEAR($I3293)+IF($Q3293=1,RetAgeO,RetAgeE)&lt;FY,1,0)))</f>
        <v/>
      </c>
      <c r="V3293" s="38">
        <f>IF(OR($R3293=0,NOT(ISNUMBER($K3293))),0,IF(YEAR($K3293)=FY,MONTH($K3293),IF(YEAR($K3293)&lt;FY,1,0)))</f>
        <v/>
      </c>
      <c r="W3293" s="38">
        <f>IF($R3293=0,0,MIN(12,IF(AND(ISNUMBER($O3293),$O3293&gt;=1,$O3293&lt;=12),INT($O3293),12),IF(AND(RetireExit="Yes",$U3293&gt;0),$U3293,12),IF(AND(ContractExit="Yes",$V3293&gt;0),$V3293,12)))</f>
        <v/>
      </c>
      <c r="X3293" s="37">
        <f>IF(ISNUMBER($P3293),$P3293,IncPct)</f>
        <v/>
      </c>
      <c r="Y3293" s="39">
        <f>IF($W3293=0,0,MAX(0,MIN($W3293,IncMonth-1))+MAX(0,$W3293-IncMonth+1)*(1+$X3293))</f>
        <v/>
      </c>
      <c r="Z3293" s="40">
        <f>IF($C3293="",0,IFERROR(INDEX(Departments!$B$5:$B$54,MATCH($C3293,Departments!$A$5:$A$54,0)),0))</f>
        <v/>
      </c>
      <c r="AA3293" s="41">
        <f>N($L3293)*$Y3293</f>
        <v/>
      </c>
      <c r="AB3293" s="41">
        <f>N($M3293)*$Y3293</f>
        <v/>
      </c>
      <c r="AC3293" s="41">
        <f>$AA3293*$Z3293</f>
        <v/>
      </c>
      <c r="AD3293" s="41">
        <f>$AA3293*BonusMonths/12</f>
        <v/>
      </c>
      <c r="AE3293" s="41">
        <f>($AA3293+SI_Gross*$AB3293)*IF($Q3293=1,SI_O,SI_E)</f>
        <v/>
      </c>
      <c r="AF3293" s="41">
        <f>IF($Q3293=1,0,$AA3293*EOSB)</f>
        <v/>
      </c>
      <c r="AG3293" s="41">
        <f>$AN3293*$W3293</f>
        <v/>
      </c>
      <c r="AH3293" s="41">
        <f>SUM($AA3293:$AG3293)</f>
        <v/>
      </c>
      <c r="AI3293" s="41">
        <f>12*($AM3293+$AN3293)</f>
        <v/>
      </c>
      <c r="AJ3293" s="41">
        <f>$AM3293*((IncMonth-1)+(13-IncMonth)*(1+$X3293))+12*$AN3293</f>
        <v/>
      </c>
      <c r="AK3293" s="41">
        <f>IF($R3293=1,N($L3293)+N($M3293),0)</f>
        <v/>
      </c>
      <c r="AL3293">
        <f>IF($C3293="","",IF(N($L3293)&lt;=0,"Basic salary missing",IF(ISNA(MATCH($C3293,Departments!$A$5:$A$54,0)),"Department not on Departments sheet",IF(AND($I3293&lt;&gt;"",NOT(ISNUMBER($I3293))),"Date of birth is text, not a date",IF(AND($K3293&lt;&gt;"",NOT(ISNUMBER($K3293))),"Contract end is text, not a date","")))))</f>
        <v/>
      </c>
      <c r="AM3293" s="41">
        <f>IF($R3293=0,0,N($L3293)*(1+$Z3293+BonusMonths/12+IF($Q3293=1,0,EOSB))+N($M3293)+(N($L3293)+SI_Gross*N($M3293))*IF($Q3293=1,SI_O,SI_E))</f>
        <v/>
      </c>
      <c r="AN3293" s="41">
        <f>IF($R3293=0,0,(IF($Q3293=1,MedO,MedE+Ticket)+Training)/12)</f>
        <v/>
      </c>
    </row>
    <row r="3294">
      <c r="I3294" s="35" t="n"/>
      <c r="J3294" s="35" t="n"/>
      <c r="K3294" s="35" t="n"/>
      <c r="L3294" s="36" t="n"/>
      <c r="M3294" s="36" t="n"/>
      <c r="P3294" s="37" t="n"/>
      <c r="Q3294" s="38">
        <f>IF($C3294="",0,IF(OR(LOWER(TRIM($G3294))="omani",LOWER(TRIM($G3294))="oman",LOWER(TRIM($G3294))="om",LOWER(TRIM($G3294))="local"),1,0))</f>
        <v/>
      </c>
      <c r="R3294" s="38">
        <f>IF($C3294="",0,IF(OR(ISNUMBER(SEARCH("resign",$N3294)),ISNUMBER(SEARCH("terminat",$N3294)),ISNUMBER(SEARCH("inactive",$N3294)),ISNUMBER(SEARCH("vacan",$N3294)),ISNUMBER(SEARCH("deceased",$N3294)),ISNUMBER(SEARCH("separated",$N3294))),0,1))</f>
        <v/>
      </c>
      <c r="S3294">
        <f>IF(OR($R3294=0,NOT(ISNUMBER($I3294))),"",IFERROR(DATEDIF($I3294,DATE(FY,1,1),"y"),""))</f>
        <v/>
      </c>
      <c r="T3294">
        <f>IF(OR($R3294=0,NOT(ISNUMBER($J3294))),"",IFERROR(DATEDIF($J3294,DATE(FY,1,1),"y"),0))</f>
        <v/>
      </c>
      <c r="U3294" s="38">
        <f>IF(OR($R3294=0,NOT(ISNUMBER($I3294))),0,IF(YEAR($I3294)+IF($Q3294=1,RetAgeO,RetAgeE)=FY,MONTH($I3294),IF(YEAR($I3294)+IF($Q3294=1,RetAgeO,RetAgeE)&lt;FY,1,0)))</f>
        <v/>
      </c>
      <c r="V3294" s="38">
        <f>IF(OR($R3294=0,NOT(ISNUMBER($K3294))),0,IF(YEAR($K3294)=FY,MONTH($K3294),IF(YEAR($K3294)&lt;FY,1,0)))</f>
        <v/>
      </c>
      <c r="W3294" s="38">
        <f>IF($R3294=0,0,MIN(12,IF(AND(ISNUMBER($O3294),$O3294&gt;=1,$O3294&lt;=12),INT($O3294),12),IF(AND(RetireExit="Yes",$U3294&gt;0),$U3294,12),IF(AND(ContractExit="Yes",$V3294&gt;0),$V3294,12)))</f>
        <v/>
      </c>
      <c r="X3294" s="37">
        <f>IF(ISNUMBER($P3294),$P3294,IncPct)</f>
        <v/>
      </c>
      <c r="Y3294" s="39">
        <f>IF($W3294=0,0,MAX(0,MIN($W3294,IncMonth-1))+MAX(0,$W3294-IncMonth+1)*(1+$X3294))</f>
        <v/>
      </c>
      <c r="Z3294" s="40">
        <f>IF($C3294="",0,IFERROR(INDEX(Departments!$B$5:$B$54,MATCH($C3294,Departments!$A$5:$A$54,0)),0))</f>
        <v/>
      </c>
      <c r="AA3294" s="41">
        <f>N($L3294)*$Y3294</f>
        <v/>
      </c>
      <c r="AB3294" s="41">
        <f>N($M3294)*$Y3294</f>
        <v/>
      </c>
      <c r="AC3294" s="41">
        <f>$AA3294*$Z3294</f>
        <v/>
      </c>
      <c r="AD3294" s="41">
        <f>$AA3294*BonusMonths/12</f>
        <v/>
      </c>
      <c r="AE3294" s="41">
        <f>($AA3294+SI_Gross*$AB3294)*IF($Q3294=1,SI_O,SI_E)</f>
        <v/>
      </c>
      <c r="AF3294" s="41">
        <f>IF($Q3294=1,0,$AA3294*EOSB)</f>
        <v/>
      </c>
      <c r="AG3294" s="41">
        <f>$AN3294*$W3294</f>
        <v/>
      </c>
      <c r="AH3294" s="41">
        <f>SUM($AA3294:$AG3294)</f>
        <v/>
      </c>
      <c r="AI3294" s="41">
        <f>12*($AM3294+$AN3294)</f>
        <v/>
      </c>
      <c r="AJ3294" s="41">
        <f>$AM3294*((IncMonth-1)+(13-IncMonth)*(1+$X3294))+12*$AN3294</f>
        <v/>
      </c>
      <c r="AK3294" s="41">
        <f>IF($R3294=1,N($L3294)+N($M3294),0)</f>
        <v/>
      </c>
      <c r="AL3294">
        <f>IF($C3294="","",IF(N($L3294)&lt;=0,"Basic salary missing",IF(ISNA(MATCH($C3294,Departments!$A$5:$A$54,0)),"Department not on Departments sheet",IF(AND($I3294&lt;&gt;"",NOT(ISNUMBER($I3294))),"Date of birth is text, not a date",IF(AND($K3294&lt;&gt;"",NOT(ISNUMBER($K3294))),"Contract end is text, not a date","")))))</f>
        <v/>
      </c>
      <c r="AM3294" s="41">
        <f>IF($R3294=0,0,N($L3294)*(1+$Z3294+BonusMonths/12+IF($Q3294=1,0,EOSB))+N($M3294)+(N($L3294)+SI_Gross*N($M3294))*IF($Q3294=1,SI_O,SI_E))</f>
        <v/>
      </c>
      <c r="AN3294" s="41">
        <f>IF($R3294=0,0,(IF($Q3294=1,MedO,MedE+Ticket)+Training)/12)</f>
        <v/>
      </c>
    </row>
    <row r="3295">
      <c r="I3295" s="35" t="n"/>
      <c r="J3295" s="35" t="n"/>
      <c r="K3295" s="35" t="n"/>
      <c r="L3295" s="36" t="n"/>
      <c r="M3295" s="36" t="n"/>
      <c r="P3295" s="37" t="n"/>
      <c r="Q3295" s="38">
        <f>IF($C3295="",0,IF(OR(LOWER(TRIM($G3295))="omani",LOWER(TRIM($G3295))="oman",LOWER(TRIM($G3295))="om",LOWER(TRIM($G3295))="local"),1,0))</f>
        <v/>
      </c>
      <c r="R3295" s="38">
        <f>IF($C3295="",0,IF(OR(ISNUMBER(SEARCH("resign",$N3295)),ISNUMBER(SEARCH("terminat",$N3295)),ISNUMBER(SEARCH("inactive",$N3295)),ISNUMBER(SEARCH("vacan",$N3295)),ISNUMBER(SEARCH("deceased",$N3295)),ISNUMBER(SEARCH("separated",$N3295))),0,1))</f>
        <v/>
      </c>
      <c r="S3295">
        <f>IF(OR($R3295=0,NOT(ISNUMBER($I3295))),"",IFERROR(DATEDIF($I3295,DATE(FY,1,1),"y"),""))</f>
        <v/>
      </c>
      <c r="T3295">
        <f>IF(OR($R3295=0,NOT(ISNUMBER($J3295))),"",IFERROR(DATEDIF($J3295,DATE(FY,1,1),"y"),0))</f>
        <v/>
      </c>
      <c r="U3295" s="38">
        <f>IF(OR($R3295=0,NOT(ISNUMBER($I3295))),0,IF(YEAR($I3295)+IF($Q3295=1,RetAgeO,RetAgeE)=FY,MONTH($I3295),IF(YEAR($I3295)+IF($Q3295=1,RetAgeO,RetAgeE)&lt;FY,1,0)))</f>
        <v/>
      </c>
      <c r="V3295" s="38">
        <f>IF(OR($R3295=0,NOT(ISNUMBER($K3295))),0,IF(YEAR($K3295)=FY,MONTH($K3295),IF(YEAR($K3295)&lt;FY,1,0)))</f>
        <v/>
      </c>
      <c r="W3295" s="38">
        <f>IF($R3295=0,0,MIN(12,IF(AND(ISNUMBER($O3295),$O3295&gt;=1,$O3295&lt;=12),INT($O3295),12),IF(AND(RetireExit="Yes",$U3295&gt;0),$U3295,12),IF(AND(ContractExit="Yes",$V3295&gt;0),$V3295,12)))</f>
        <v/>
      </c>
      <c r="X3295" s="37">
        <f>IF(ISNUMBER($P3295),$P3295,IncPct)</f>
        <v/>
      </c>
      <c r="Y3295" s="39">
        <f>IF($W3295=0,0,MAX(0,MIN($W3295,IncMonth-1))+MAX(0,$W3295-IncMonth+1)*(1+$X3295))</f>
        <v/>
      </c>
      <c r="Z3295" s="40">
        <f>IF($C3295="",0,IFERROR(INDEX(Departments!$B$5:$B$54,MATCH($C3295,Departments!$A$5:$A$54,0)),0))</f>
        <v/>
      </c>
      <c r="AA3295" s="41">
        <f>N($L3295)*$Y3295</f>
        <v/>
      </c>
      <c r="AB3295" s="41">
        <f>N($M3295)*$Y3295</f>
        <v/>
      </c>
      <c r="AC3295" s="41">
        <f>$AA3295*$Z3295</f>
        <v/>
      </c>
      <c r="AD3295" s="41">
        <f>$AA3295*BonusMonths/12</f>
        <v/>
      </c>
      <c r="AE3295" s="41">
        <f>($AA3295+SI_Gross*$AB3295)*IF($Q3295=1,SI_O,SI_E)</f>
        <v/>
      </c>
      <c r="AF3295" s="41">
        <f>IF($Q3295=1,0,$AA3295*EOSB)</f>
        <v/>
      </c>
      <c r="AG3295" s="41">
        <f>$AN3295*$W3295</f>
        <v/>
      </c>
      <c r="AH3295" s="41">
        <f>SUM($AA3295:$AG3295)</f>
        <v/>
      </c>
      <c r="AI3295" s="41">
        <f>12*($AM3295+$AN3295)</f>
        <v/>
      </c>
      <c r="AJ3295" s="41">
        <f>$AM3295*((IncMonth-1)+(13-IncMonth)*(1+$X3295))+12*$AN3295</f>
        <v/>
      </c>
      <c r="AK3295" s="41">
        <f>IF($R3295=1,N($L3295)+N($M3295),0)</f>
        <v/>
      </c>
      <c r="AL3295">
        <f>IF($C3295="","",IF(N($L3295)&lt;=0,"Basic salary missing",IF(ISNA(MATCH($C3295,Departments!$A$5:$A$54,0)),"Department not on Departments sheet",IF(AND($I3295&lt;&gt;"",NOT(ISNUMBER($I3295))),"Date of birth is text, not a date",IF(AND($K3295&lt;&gt;"",NOT(ISNUMBER($K3295))),"Contract end is text, not a date","")))))</f>
        <v/>
      </c>
      <c r="AM3295" s="41">
        <f>IF($R3295=0,0,N($L3295)*(1+$Z3295+BonusMonths/12+IF($Q3295=1,0,EOSB))+N($M3295)+(N($L3295)+SI_Gross*N($M3295))*IF($Q3295=1,SI_O,SI_E))</f>
        <v/>
      </c>
      <c r="AN3295" s="41">
        <f>IF($R3295=0,0,(IF($Q3295=1,MedO,MedE+Ticket)+Training)/12)</f>
        <v/>
      </c>
    </row>
    <row r="3296">
      <c r="I3296" s="35" t="n"/>
      <c r="J3296" s="35" t="n"/>
      <c r="K3296" s="35" t="n"/>
      <c r="L3296" s="36" t="n"/>
      <c r="M3296" s="36" t="n"/>
      <c r="P3296" s="37" t="n"/>
      <c r="Q3296" s="38">
        <f>IF($C3296="",0,IF(OR(LOWER(TRIM($G3296))="omani",LOWER(TRIM($G3296))="oman",LOWER(TRIM($G3296))="om",LOWER(TRIM($G3296))="local"),1,0))</f>
        <v/>
      </c>
      <c r="R3296" s="38">
        <f>IF($C3296="",0,IF(OR(ISNUMBER(SEARCH("resign",$N3296)),ISNUMBER(SEARCH("terminat",$N3296)),ISNUMBER(SEARCH("inactive",$N3296)),ISNUMBER(SEARCH("vacan",$N3296)),ISNUMBER(SEARCH("deceased",$N3296)),ISNUMBER(SEARCH("separated",$N3296))),0,1))</f>
        <v/>
      </c>
      <c r="S3296">
        <f>IF(OR($R3296=0,NOT(ISNUMBER($I3296))),"",IFERROR(DATEDIF($I3296,DATE(FY,1,1),"y"),""))</f>
        <v/>
      </c>
      <c r="T3296">
        <f>IF(OR($R3296=0,NOT(ISNUMBER($J3296))),"",IFERROR(DATEDIF($J3296,DATE(FY,1,1),"y"),0))</f>
        <v/>
      </c>
      <c r="U3296" s="38">
        <f>IF(OR($R3296=0,NOT(ISNUMBER($I3296))),0,IF(YEAR($I3296)+IF($Q3296=1,RetAgeO,RetAgeE)=FY,MONTH($I3296),IF(YEAR($I3296)+IF($Q3296=1,RetAgeO,RetAgeE)&lt;FY,1,0)))</f>
        <v/>
      </c>
      <c r="V3296" s="38">
        <f>IF(OR($R3296=0,NOT(ISNUMBER($K3296))),0,IF(YEAR($K3296)=FY,MONTH($K3296),IF(YEAR($K3296)&lt;FY,1,0)))</f>
        <v/>
      </c>
      <c r="W3296" s="38">
        <f>IF($R3296=0,0,MIN(12,IF(AND(ISNUMBER($O3296),$O3296&gt;=1,$O3296&lt;=12),INT($O3296),12),IF(AND(RetireExit="Yes",$U3296&gt;0),$U3296,12),IF(AND(ContractExit="Yes",$V3296&gt;0),$V3296,12)))</f>
        <v/>
      </c>
      <c r="X3296" s="37">
        <f>IF(ISNUMBER($P3296),$P3296,IncPct)</f>
        <v/>
      </c>
      <c r="Y3296" s="39">
        <f>IF($W3296=0,0,MAX(0,MIN($W3296,IncMonth-1))+MAX(0,$W3296-IncMonth+1)*(1+$X3296))</f>
        <v/>
      </c>
      <c r="Z3296" s="40">
        <f>IF($C3296="",0,IFERROR(INDEX(Departments!$B$5:$B$54,MATCH($C3296,Departments!$A$5:$A$54,0)),0))</f>
        <v/>
      </c>
      <c r="AA3296" s="41">
        <f>N($L3296)*$Y3296</f>
        <v/>
      </c>
      <c r="AB3296" s="41">
        <f>N($M3296)*$Y3296</f>
        <v/>
      </c>
      <c r="AC3296" s="41">
        <f>$AA3296*$Z3296</f>
        <v/>
      </c>
      <c r="AD3296" s="41">
        <f>$AA3296*BonusMonths/12</f>
        <v/>
      </c>
      <c r="AE3296" s="41">
        <f>($AA3296+SI_Gross*$AB3296)*IF($Q3296=1,SI_O,SI_E)</f>
        <v/>
      </c>
      <c r="AF3296" s="41">
        <f>IF($Q3296=1,0,$AA3296*EOSB)</f>
        <v/>
      </c>
      <c r="AG3296" s="41">
        <f>$AN3296*$W3296</f>
        <v/>
      </c>
      <c r="AH3296" s="41">
        <f>SUM($AA3296:$AG3296)</f>
        <v/>
      </c>
      <c r="AI3296" s="41">
        <f>12*($AM3296+$AN3296)</f>
        <v/>
      </c>
      <c r="AJ3296" s="41">
        <f>$AM3296*((IncMonth-1)+(13-IncMonth)*(1+$X3296))+12*$AN3296</f>
        <v/>
      </c>
      <c r="AK3296" s="41">
        <f>IF($R3296=1,N($L3296)+N($M3296),0)</f>
        <v/>
      </c>
      <c r="AL3296">
        <f>IF($C3296="","",IF(N($L3296)&lt;=0,"Basic salary missing",IF(ISNA(MATCH($C3296,Departments!$A$5:$A$54,0)),"Department not on Departments sheet",IF(AND($I3296&lt;&gt;"",NOT(ISNUMBER($I3296))),"Date of birth is text, not a date",IF(AND($K3296&lt;&gt;"",NOT(ISNUMBER($K3296))),"Contract end is text, not a date","")))))</f>
        <v/>
      </c>
      <c r="AM3296" s="41">
        <f>IF($R3296=0,0,N($L3296)*(1+$Z3296+BonusMonths/12+IF($Q3296=1,0,EOSB))+N($M3296)+(N($L3296)+SI_Gross*N($M3296))*IF($Q3296=1,SI_O,SI_E))</f>
        <v/>
      </c>
      <c r="AN3296" s="41">
        <f>IF($R3296=0,0,(IF($Q3296=1,MedO,MedE+Ticket)+Training)/12)</f>
        <v/>
      </c>
    </row>
    <row r="3297">
      <c r="I3297" s="35" t="n"/>
      <c r="J3297" s="35" t="n"/>
      <c r="K3297" s="35" t="n"/>
      <c r="L3297" s="36" t="n"/>
      <c r="M3297" s="36" t="n"/>
      <c r="P3297" s="37" t="n"/>
      <c r="Q3297" s="38">
        <f>IF($C3297="",0,IF(OR(LOWER(TRIM($G3297))="omani",LOWER(TRIM($G3297))="oman",LOWER(TRIM($G3297))="om",LOWER(TRIM($G3297))="local"),1,0))</f>
        <v/>
      </c>
      <c r="R3297" s="38">
        <f>IF($C3297="",0,IF(OR(ISNUMBER(SEARCH("resign",$N3297)),ISNUMBER(SEARCH("terminat",$N3297)),ISNUMBER(SEARCH("inactive",$N3297)),ISNUMBER(SEARCH("vacan",$N3297)),ISNUMBER(SEARCH("deceased",$N3297)),ISNUMBER(SEARCH("separated",$N3297))),0,1))</f>
        <v/>
      </c>
      <c r="S3297">
        <f>IF(OR($R3297=0,NOT(ISNUMBER($I3297))),"",IFERROR(DATEDIF($I3297,DATE(FY,1,1),"y"),""))</f>
        <v/>
      </c>
      <c r="T3297">
        <f>IF(OR($R3297=0,NOT(ISNUMBER($J3297))),"",IFERROR(DATEDIF($J3297,DATE(FY,1,1),"y"),0))</f>
        <v/>
      </c>
      <c r="U3297" s="38">
        <f>IF(OR($R3297=0,NOT(ISNUMBER($I3297))),0,IF(YEAR($I3297)+IF($Q3297=1,RetAgeO,RetAgeE)=FY,MONTH($I3297),IF(YEAR($I3297)+IF($Q3297=1,RetAgeO,RetAgeE)&lt;FY,1,0)))</f>
        <v/>
      </c>
      <c r="V3297" s="38">
        <f>IF(OR($R3297=0,NOT(ISNUMBER($K3297))),0,IF(YEAR($K3297)=FY,MONTH($K3297),IF(YEAR($K3297)&lt;FY,1,0)))</f>
        <v/>
      </c>
      <c r="W3297" s="38">
        <f>IF($R3297=0,0,MIN(12,IF(AND(ISNUMBER($O3297),$O3297&gt;=1,$O3297&lt;=12),INT($O3297),12),IF(AND(RetireExit="Yes",$U3297&gt;0),$U3297,12),IF(AND(ContractExit="Yes",$V3297&gt;0),$V3297,12)))</f>
        <v/>
      </c>
      <c r="X3297" s="37">
        <f>IF(ISNUMBER($P3297),$P3297,IncPct)</f>
        <v/>
      </c>
      <c r="Y3297" s="39">
        <f>IF($W3297=0,0,MAX(0,MIN($W3297,IncMonth-1))+MAX(0,$W3297-IncMonth+1)*(1+$X3297))</f>
        <v/>
      </c>
      <c r="Z3297" s="40">
        <f>IF($C3297="",0,IFERROR(INDEX(Departments!$B$5:$B$54,MATCH($C3297,Departments!$A$5:$A$54,0)),0))</f>
        <v/>
      </c>
      <c r="AA3297" s="41">
        <f>N($L3297)*$Y3297</f>
        <v/>
      </c>
      <c r="AB3297" s="41">
        <f>N($M3297)*$Y3297</f>
        <v/>
      </c>
      <c r="AC3297" s="41">
        <f>$AA3297*$Z3297</f>
        <v/>
      </c>
      <c r="AD3297" s="41">
        <f>$AA3297*BonusMonths/12</f>
        <v/>
      </c>
      <c r="AE3297" s="41">
        <f>($AA3297+SI_Gross*$AB3297)*IF($Q3297=1,SI_O,SI_E)</f>
        <v/>
      </c>
      <c r="AF3297" s="41">
        <f>IF($Q3297=1,0,$AA3297*EOSB)</f>
        <v/>
      </c>
      <c r="AG3297" s="41">
        <f>$AN3297*$W3297</f>
        <v/>
      </c>
      <c r="AH3297" s="41">
        <f>SUM($AA3297:$AG3297)</f>
        <v/>
      </c>
      <c r="AI3297" s="41">
        <f>12*($AM3297+$AN3297)</f>
        <v/>
      </c>
      <c r="AJ3297" s="41">
        <f>$AM3297*((IncMonth-1)+(13-IncMonth)*(1+$X3297))+12*$AN3297</f>
        <v/>
      </c>
      <c r="AK3297" s="41">
        <f>IF($R3297=1,N($L3297)+N($M3297),0)</f>
        <v/>
      </c>
      <c r="AL3297">
        <f>IF($C3297="","",IF(N($L3297)&lt;=0,"Basic salary missing",IF(ISNA(MATCH($C3297,Departments!$A$5:$A$54,0)),"Department not on Departments sheet",IF(AND($I3297&lt;&gt;"",NOT(ISNUMBER($I3297))),"Date of birth is text, not a date",IF(AND($K3297&lt;&gt;"",NOT(ISNUMBER($K3297))),"Contract end is text, not a date","")))))</f>
        <v/>
      </c>
      <c r="AM3297" s="41">
        <f>IF($R3297=0,0,N($L3297)*(1+$Z3297+BonusMonths/12+IF($Q3297=1,0,EOSB))+N($M3297)+(N($L3297)+SI_Gross*N($M3297))*IF($Q3297=1,SI_O,SI_E))</f>
        <v/>
      </c>
      <c r="AN3297" s="41">
        <f>IF($R3297=0,0,(IF($Q3297=1,MedO,MedE+Ticket)+Training)/12)</f>
        <v/>
      </c>
    </row>
    <row r="3298">
      <c r="I3298" s="35" t="n"/>
      <c r="J3298" s="35" t="n"/>
      <c r="K3298" s="35" t="n"/>
      <c r="L3298" s="36" t="n"/>
      <c r="M3298" s="36" t="n"/>
      <c r="P3298" s="37" t="n"/>
      <c r="Q3298" s="38">
        <f>IF($C3298="",0,IF(OR(LOWER(TRIM($G3298))="omani",LOWER(TRIM($G3298))="oman",LOWER(TRIM($G3298))="om",LOWER(TRIM($G3298))="local"),1,0))</f>
        <v/>
      </c>
      <c r="R3298" s="38">
        <f>IF($C3298="",0,IF(OR(ISNUMBER(SEARCH("resign",$N3298)),ISNUMBER(SEARCH("terminat",$N3298)),ISNUMBER(SEARCH("inactive",$N3298)),ISNUMBER(SEARCH("vacan",$N3298)),ISNUMBER(SEARCH("deceased",$N3298)),ISNUMBER(SEARCH("separated",$N3298))),0,1))</f>
        <v/>
      </c>
      <c r="S3298">
        <f>IF(OR($R3298=0,NOT(ISNUMBER($I3298))),"",IFERROR(DATEDIF($I3298,DATE(FY,1,1),"y"),""))</f>
        <v/>
      </c>
      <c r="T3298">
        <f>IF(OR($R3298=0,NOT(ISNUMBER($J3298))),"",IFERROR(DATEDIF($J3298,DATE(FY,1,1),"y"),0))</f>
        <v/>
      </c>
      <c r="U3298" s="38">
        <f>IF(OR($R3298=0,NOT(ISNUMBER($I3298))),0,IF(YEAR($I3298)+IF($Q3298=1,RetAgeO,RetAgeE)=FY,MONTH($I3298),IF(YEAR($I3298)+IF($Q3298=1,RetAgeO,RetAgeE)&lt;FY,1,0)))</f>
        <v/>
      </c>
      <c r="V3298" s="38">
        <f>IF(OR($R3298=0,NOT(ISNUMBER($K3298))),0,IF(YEAR($K3298)=FY,MONTH($K3298),IF(YEAR($K3298)&lt;FY,1,0)))</f>
        <v/>
      </c>
      <c r="W3298" s="38">
        <f>IF($R3298=0,0,MIN(12,IF(AND(ISNUMBER($O3298),$O3298&gt;=1,$O3298&lt;=12),INT($O3298),12),IF(AND(RetireExit="Yes",$U3298&gt;0),$U3298,12),IF(AND(ContractExit="Yes",$V3298&gt;0),$V3298,12)))</f>
        <v/>
      </c>
      <c r="X3298" s="37">
        <f>IF(ISNUMBER($P3298),$P3298,IncPct)</f>
        <v/>
      </c>
      <c r="Y3298" s="39">
        <f>IF($W3298=0,0,MAX(0,MIN($W3298,IncMonth-1))+MAX(0,$W3298-IncMonth+1)*(1+$X3298))</f>
        <v/>
      </c>
      <c r="Z3298" s="40">
        <f>IF($C3298="",0,IFERROR(INDEX(Departments!$B$5:$B$54,MATCH($C3298,Departments!$A$5:$A$54,0)),0))</f>
        <v/>
      </c>
      <c r="AA3298" s="41">
        <f>N($L3298)*$Y3298</f>
        <v/>
      </c>
      <c r="AB3298" s="41">
        <f>N($M3298)*$Y3298</f>
        <v/>
      </c>
      <c r="AC3298" s="41">
        <f>$AA3298*$Z3298</f>
        <v/>
      </c>
      <c r="AD3298" s="41">
        <f>$AA3298*BonusMonths/12</f>
        <v/>
      </c>
      <c r="AE3298" s="41">
        <f>($AA3298+SI_Gross*$AB3298)*IF($Q3298=1,SI_O,SI_E)</f>
        <v/>
      </c>
      <c r="AF3298" s="41">
        <f>IF($Q3298=1,0,$AA3298*EOSB)</f>
        <v/>
      </c>
      <c r="AG3298" s="41">
        <f>$AN3298*$W3298</f>
        <v/>
      </c>
      <c r="AH3298" s="41">
        <f>SUM($AA3298:$AG3298)</f>
        <v/>
      </c>
      <c r="AI3298" s="41">
        <f>12*($AM3298+$AN3298)</f>
        <v/>
      </c>
      <c r="AJ3298" s="41">
        <f>$AM3298*((IncMonth-1)+(13-IncMonth)*(1+$X3298))+12*$AN3298</f>
        <v/>
      </c>
      <c r="AK3298" s="41">
        <f>IF($R3298=1,N($L3298)+N($M3298),0)</f>
        <v/>
      </c>
      <c r="AL3298">
        <f>IF($C3298="","",IF(N($L3298)&lt;=0,"Basic salary missing",IF(ISNA(MATCH($C3298,Departments!$A$5:$A$54,0)),"Department not on Departments sheet",IF(AND($I3298&lt;&gt;"",NOT(ISNUMBER($I3298))),"Date of birth is text, not a date",IF(AND($K3298&lt;&gt;"",NOT(ISNUMBER($K3298))),"Contract end is text, not a date","")))))</f>
        <v/>
      </c>
      <c r="AM3298" s="41">
        <f>IF($R3298=0,0,N($L3298)*(1+$Z3298+BonusMonths/12+IF($Q3298=1,0,EOSB))+N($M3298)+(N($L3298)+SI_Gross*N($M3298))*IF($Q3298=1,SI_O,SI_E))</f>
        <v/>
      </c>
      <c r="AN3298" s="41">
        <f>IF($R3298=0,0,(IF($Q3298=1,MedO,MedE+Ticket)+Training)/12)</f>
        <v/>
      </c>
    </row>
    <row r="3299">
      <c r="I3299" s="35" t="n"/>
      <c r="J3299" s="35" t="n"/>
      <c r="K3299" s="35" t="n"/>
      <c r="L3299" s="36" t="n"/>
      <c r="M3299" s="36" t="n"/>
      <c r="P3299" s="37" t="n"/>
      <c r="Q3299" s="38">
        <f>IF($C3299="",0,IF(OR(LOWER(TRIM($G3299))="omani",LOWER(TRIM($G3299))="oman",LOWER(TRIM($G3299))="om",LOWER(TRIM($G3299))="local"),1,0))</f>
        <v/>
      </c>
      <c r="R3299" s="38">
        <f>IF($C3299="",0,IF(OR(ISNUMBER(SEARCH("resign",$N3299)),ISNUMBER(SEARCH("terminat",$N3299)),ISNUMBER(SEARCH("inactive",$N3299)),ISNUMBER(SEARCH("vacan",$N3299)),ISNUMBER(SEARCH("deceased",$N3299)),ISNUMBER(SEARCH("separated",$N3299))),0,1))</f>
        <v/>
      </c>
      <c r="S3299">
        <f>IF(OR($R3299=0,NOT(ISNUMBER($I3299))),"",IFERROR(DATEDIF($I3299,DATE(FY,1,1),"y"),""))</f>
        <v/>
      </c>
      <c r="T3299">
        <f>IF(OR($R3299=0,NOT(ISNUMBER($J3299))),"",IFERROR(DATEDIF($J3299,DATE(FY,1,1),"y"),0))</f>
        <v/>
      </c>
      <c r="U3299" s="38">
        <f>IF(OR($R3299=0,NOT(ISNUMBER($I3299))),0,IF(YEAR($I3299)+IF($Q3299=1,RetAgeO,RetAgeE)=FY,MONTH($I3299),IF(YEAR($I3299)+IF($Q3299=1,RetAgeO,RetAgeE)&lt;FY,1,0)))</f>
        <v/>
      </c>
      <c r="V3299" s="38">
        <f>IF(OR($R3299=0,NOT(ISNUMBER($K3299))),0,IF(YEAR($K3299)=FY,MONTH($K3299),IF(YEAR($K3299)&lt;FY,1,0)))</f>
        <v/>
      </c>
      <c r="W3299" s="38">
        <f>IF($R3299=0,0,MIN(12,IF(AND(ISNUMBER($O3299),$O3299&gt;=1,$O3299&lt;=12),INT($O3299),12),IF(AND(RetireExit="Yes",$U3299&gt;0),$U3299,12),IF(AND(ContractExit="Yes",$V3299&gt;0),$V3299,12)))</f>
        <v/>
      </c>
      <c r="X3299" s="37">
        <f>IF(ISNUMBER($P3299),$P3299,IncPct)</f>
        <v/>
      </c>
      <c r="Y3299" s="39">
        <f>IF($W3299=0,0,MAX(0,MIN($W3299,IncMonth-1))+MAX(0,$W3299-IncMonth+1)*(1+$X3299))</f>
        <v/>
      </c>
      <c r="Z3299" s="40">
        <f>IF($C3299="",0,IFERROR(INDEX(Departments!$B$5:$B$54,MATCH($C3299,Departments!$A$5:$A$54,0)),0))</f>
        <v/>
      </c>
      <c r="AA3299" s="41">
        <f>N($L3299)*$Y3299</f>
        <v/>
      </c>
      <c r="AB3299" s="41">
        <f>N($M3299)*$Y3299</f>
        <v/>
      </c>
      <c r="AC3299" s="41">
        <f>$AA3299*$Z3299</f>
        <v/>
      </c>
      <c r="AD3299" s="41">
        <f>$AA3299*BonusMonths/12</f>
        <v/>
      </c>
      <c r="AE3299" s="41">
        <f>($AA3299+SI_Gross*$AB3299)*IF($Q3299=1,SI_O,SI_E)</f>
        <v/>
      </c>
      <c r="AF3299" s="41">
        <f>IF($Q3299=1,0,$AA3299*EOSB)</f>
        <v/>
      </c>
      <c r="AG3299" s="41">
        <f>$AN3299*$W3299</f>
        <v/>
      </c>
      <c r="AH3299" s="41">
        <f>SUM($AA3299:$AG3299)</f>
        <v/>
      </c>
      <c r="AI3299" s="41">
        <f>12*($AM3299+$AN3299)</f>
        <v/>
      </c>
      <c r="AJ3299" s="41">
        <f>$AM3299*((IncMonth-1)+(13-IncMonth)*(1+$X3299))+12*$AN3299</f>
        <v/>
      </c>
      <c r="AK3299" s="41">
        <f>IF($R3299=1,N($L3299)+N($M3299),0)</f>
        <v/>
      </c>
      <c r="AL3299">
        <f>IF($C3299="","",IF(N($L3299)&lt;=0,"Basic salary missing",IF(ISNA(MATCH($C3299,Departments!$A$5:$A$54,0)),"Department not on Departments sheet",IF(AND($I3299&lt;&gt;"",NOT(ISNUMBER($I3299))),"Date of birth is text, not a date",IF(AND($K3299&lt;&gt;"",NOT(ISNUMBER($K3299))),"Contract end is text, not a date","")))))</f>
        <v/>
      </c>
      <c r="AM3299" s="41">
        <f>IF($R3299=0,0,N($L3299)*(1+$Z3299+BonusMonths/12+IF($Q3299=1,0,EOSB))+N($M3299)+(N($L3299)+SI_Gross*N($M3299))*IF($Q3299=1,SI_O,SI_E))</f>
        <v/>
      </c>
      <c r="AN3299" s="41">
        <f>IF($R3299=0,0,(IF($Q3299=1,MedO,MedE+Ticket)+Training)/12)</f>
        <v/>
      </c>
    </row>
    <row r="3300">
      <c r="I3300" s="35" t="n"/>
      <c r="J3300" s="35" t="n"/>
      <c r="K3300" s="35" t="n"/>
      <c r="L3300" s="36" t="n"/>
      <c r="M3300" s="36" t="n"/>
      <c r="P3300" s="37" t="n"/>
      <c r="Q3300" s="38">
        <f>IF($C3300="",0,IF(OR(LOWER(TRIM($G3300))="omani",LOWER(TRIM($G3300))="oman",LOWER(TRIM($G3300))="om",LOWER(TRIM($G3300))="local"),1,0))</f>
        <v/>
      </c>
      <c r="R3300" s="38">
        <f>IF($C3300="",0,IF(OR(ISNUMBER(SEARCH("resign",$N3300)),ISNUMBER(SEARCH("terminat",$N3300)),ISNUMBER(SEARCH("inactive",$N3300)),ISNUMBER(SEARCH("vacan",$N3300)),ISNUMBER(SEARCH("deceased",$N3300)),ISNUMBER(SEARCH("separated",$N3300))),0,1))</f>
        <v/>
      </c>
      <c r="S3300">
        <f>IF(OR($R3300=0,NOT(ISNUMBER($I3300))),"",IFERROR(DATEDIF($I3300,DATE(FY,1,1),"y"),""))</f>
        <v/>
      </c>
      <c r="T3300">
        <f>IF(OR($R3300=0,NOT(ISNUMBER($J3300))),"",IFERROR(DATEDIF($J3300,DATE(FY,1,1),"y"),0))</f>
        <v/>
      </c>
      <c r="U3300" s="38">
        <f>IF(OR($R3300=0,NOT(ISNUMBER($I3300))),0,IF(YEAR($I3300)+IF($Q3300=1,RetAgeO,RetAgeE)=FY,MONTH($I3300),IF(YEAR($I3300)+IF($Q3300=1,RetAgeO,RetAgeE)&lt;FY,1,0)))</f>
        <v/>
      </c>
      <c r="V3300" s="38">
        <f>IF(OR($R3300=0,NOT(ISNUMBER($K3300))),0,IF(YEAR($K3300)=FY,MONTH($K3300),IF(YEAR($K3300)&lt;FY,1,0)))</f>
        <v/>
      </c>
      <c r="W3300" s="38">
        <f>IF($R3300=0,0,MIN(12,IF(AND(ISNUMBER($O3300),$O3300&gt;=1,$O3300&lt;=12),INT($O3300),12),IF(AND(RetireExit="Yes",$U3300&gt;0),$U3300,12),IF(AND(ContractExit="Yes",$V3300&gt;0),$V3300,12)))</f>
        <v/>
      </c>
      <c r="X3300" s="37">
        <f>IF(ISNUMBER($P3300),$P3300,IncPct)</f>
        <v/>
      </c>
      <c r="Y3300" s="39">
        <f>IF($W3300=0,0,MAX(0,MIN($W3300,IncMonth-1))+MAX(0,$W3300-IncMonth+1)*(1+$X3300))</f>
        <v/>
      </c>
      <c r="Z3300" s="40">
        <f>IF($C3300="",0,IFERROR(INDEX(Departments!$B$5:$B$54,MATCH($C3300,Departments!$A$5:$A$54,0)),0))</f>
        <v/>
      </c>
      <c r="AA3300" s="41">
        <f>N($L3300)*$Y3300</f>
        <v/>
      </c>
      <c r="AB3300" s="41">
        <f>N($M3300)*$Y3300</f>
        <v/>
      </c>
      <c r="AC3300" s="41">
        <f>$AA3300*$Z3300</f>
        <v/>
      </c>
      <c r="AD3300" s="41">
        <f>$AA3300*BonusMonths/12</f>
        <v/>
      </c>
      <c r="AE3300" s="41">
        <f>($AA3300+SI_Gross*$AB3300)*IF($Q3300=1,SI_O,SI_E)</f>
        <v/>
      </c>
      <c r="AF3300" s="41">
        <f>IF($Q3300=1,0,$AA3300*EOSB)</f>
        <v/>
      </c>
      <c r="AG3300" s="41">
        <f>$AN3300*$W3300</f>
        <v/>
      </c>
      <c r="AH3300" s="41">
        <f>SUM($AA3300:$AG3300)</f>
        <v/>
      </c>
      <c r="AI3300" s="41">
        <f>12*($AM3300+$AN3300)</f>
        <v/>
      </c>
      <c r="AJ3300" s="41">
        <f>$AM3300*((IncMonth-1)+(13-IncMonth)*(1+$X3300))+12*$AN3300</f>
        <v/>
      </c>
      <c r="AK3300" s="41">
        <f>IF($R3300=1,N($L3300)+N($M3300),0)</f>
        <v/>
      </c>
      <c r="AL3300">
        <f>IF($C3300="","",IF(N($L3300)&lt;=0,"Basic salary missing",IF(ISNA(MATCH($C3300,Departments!$A$5:$A$54,0)),"Department not on Departments sheet",IF(AND($I3300&lt;&gt;"",NOT(ISNUMBER($I3300))),"Date of birth is text, not a date",IF(AND($K3300&lt;&gt;"",NOT(ISNUMBER($K3300))),"Contract end is text, not a date","")))))</f>
        <v/>
      </c>
      <c r="AM3300" s="41">
        <f>IF($R3300=0,0,N($L3300)*(1+$Z3300+BonusMonths/12+IF($Q3300=1,0,EOSB))+N($M3300)+(N($L3300)+SI_Gross*N($M3300))*IF($Q3300=1,SI_O,SI_E))</f>
        <v/>
      </c>
      <c r="AN3300" s="41">
        <f>IF($R3300=0,0,(IF($Q3300=1,MedO,MedE+Ticket)+Training)/12)</f>
        <v/>
      </c>
    </row>
    <row r="3301">
      <c r="I3301" s="35" t="n"/>
      <c r="J3301" s="35" t="n"/>
      <c r="K3301" s="35" t="n"/>
      <c r="L3301" s="36" t="n"/>
      <c r="M3301" s="36" t="n"/>
      <c r="P3301" s="37" t="n"/>
      <c r="Q3301" s="38">
        <f>IF($C3301="",0,IF(OR(LOWER(TRIM($G3301))="omani",LOWER(TRIM($G3301))="oman",LOWER(TRIM($G3301))="om",LOWER(TRIM($G3301))="local"),1,0))</f>
        <v/>
      </c>
      <c r="R3301" s="38">
        <f>IF($C3301="",0,IF(OR(ISNUMBER(SEARCH("resign",$N3301)),ISNUMBER(SEARCH("terminat",$N3301)),ISNUMBER(SEARCH("inactive",$N3301)),ISNUMBER(SEARCH("vacan",$N3301)),ISNUMBER(SEARCH("deceased",$N3301)),ISNUMBER(SEARCH("separated",$N3301))),0,1))</f>
        <v/>
      </c>
      <c r="S3301">
        <f>IF(OR($R3301=0,NOT(ISNUMBER($I3301))),"",IFERROR(DATEDIF($I3301,DATE(FY,1,1),"y"),""))</f>
        <v/>
      </c>
      <c r="T3301">
        <f>IF(OR($R3301=0,NOT(ISNUMBER($J3301))),"",IFERROR(DATEDIF($J3301,DATE(FY,1,1),"y"),0))</f>
        <v/>
      </c>
      <c r="U3301" s="38">
        <f>IF(OR($R3301=0,NOT(ISNUMBER($I3301))),0,IF(YEAR($I3301)+IF($Q3301=1,RetAgeO,RetAgeE)=FY,MONTH($I3301),IF(YEAR($I3301)+IF($Q3301=1,RetAgeO,RetAgeE)&lt;FY,1,0)))</f>
        <v/>
      </c>
      <c r="V3301" s="38">
        <f>IF(OR($R3301=0,NOT(ISNUMBER($K3301))),0,IF(YEAR($K3301)=FY,MONTH($K3301),IF(YEAR($K3301)&lt;FY,1,0)))</f>
        <v/>
      </c>
      <c r="W3301" s="38">
        <f>IF($R3301=0,0,MIN(12,IF(AND(ISNUMBER($O3301),$O3301&gt;=1,$O3301&lt;=12),INT($O3301),12),IF(AND(RetireExit="Yes",$U3301&gt;0),$U3301,12),IF(AND(ContractExit="Yes",$V3301&gt;0),$V3301,12)))</f>
        <v/>
      </c>
      <c r="X3301" s="37">
        <f>IF(ISNUMBER($P3301),$P3301,IncPct)</f>
        <v/>
      </c>
      <c r="Y3301" s="39">
        <f>IF($W3301=0,0,MAX(0,MIN($W3301,IncMonth-1))+MAX(0,$W3301-IncMonth+1)*(1+$X3301))</f>
        <v/>
      </c>
      <c r="Z3301" s="40">
        <f>IF($C3301="",0,IFERROR(INDEX(Departments!$B$5:$B$54,MATCH($C3301,Departments!$A$5:$A$54,0)),0))</f>
        <v/>
      </c>
      <c r="AA3301" s="41">
        <f>N($L3301)*$Y3301</f>
        <v/>
      </c>
      <c r="AB3301" s="41">
        <f>N($M3301)*$Y3301</f>
        <v/>
      </c>
      <c r="AC3301" s="41">
        <f>$AA3301*$Z3301</f>
        <v/>
      </c>
      <c r="AD3301" s="41">
        <f>$AA3301*BonusMonths/12</f>
        <v/>
      </c>
      <c r="AE3301" s="41">
        <f>($AA3301+SI_Gross*$AB3301)*IF($Q3301=1,SI_O,SI_E)</f>
        <v/>
      </c>
      <c r="AF3301" s="41">
        <f>IF($Q3301=1,0,$AA3301*EOSB)</f>
        <v/>
      </c>
      <c r="AG3301" s="41">
        <f>$AN3301*$W3301</f>
        <v/>
      </c>
      <c r="AH3301" s="41">
        <f>SUM($AA3301:$AG3301)</f>
        <v/>
      </c>
      <c r="AI3301" s="41">
        <f>12*($AM3301+$AN3301)</f>
        <v/>
      </c>
      <c r="AJ3301" s="41">
        <f>$AM3301*((IncMonth-1)+(13-IncMonth)*(1+$X3301))+12*$AN3301</f>
        <v/>
      </c>
      <c r="AK3301" s="41">
        <f>IF($R3301=1,N($L3301)+N($M3301),0)</f>
        <v/>
      </c>
      <c r="AL3301">
        <f>IF($C3301="","",IF(N($L3301)&lt;=0,"Basic salary missing",IF(ISNA(MATCH($C3301,Departments!$A$5:$A$54,0)),"Department not on Departments sheet",IF(AND($I3301&lt;&gt;"",NOT(ISNUMBER($I3301))),"Date of birth is text, not a date",IF(AND($K3301&lt;&gt;"",NOT(ISNUMBER($K3301))),"Contract end is text, not a date","")))))</f>
        <v/>
      </c>
      <c r="AM3301" s="41">
        <f>IF($R3301=0,0,N($L3301)*(1+$Z3301+BonusMonths/12+IF($Q3301=1,0,EOSB))+N($M3301)+(N($L3301)+SI_Gross*N($M3301))*IF($Q3301=1,SI_O,SI_E))</f>
        <v/>
      </c>
      <c r="AN3301" s="41">
        <f>IF($R3301=0,0,(IF($Q3301=1,MedO,MedE+Ticket)+Training)/12)</f>
        <v/>
      </c>
    </row>
    <row r="3302">
      <c r="I3302" s="35" t="n"/>
      <c r="J3302" s="35" t="n"/>
      <c r="K3302" s="35" t="n"/>
      <c r="L3302" s="36" t="n"/>
      <c r="M3302" s="36" t="n"/>
      <c r="P3302" s="37" t="n"/>
      <c r="Q3302" s="38">
        <f>IF($C3302="",0,IF(OR(LOWER(TRIM($G3302))="omani",LOWER(TRIM($G3302))="oman",LOWER(TRIM($G3302))="om",LOWER(TRIM($G3302))="local"),1,0))</f>
        <v/>
      </c>
      <c r="R3302" s="38">
        <f>IF($C3302="",0,IF(OR(ISNUMBER(SEARCH("resign",$N3302)),ISNUMBER(SEARCH("terminat",$N3302)),ISNUMBER(SEARCH("inactive",$N3302)),ISNUMBER(SEARCH("vacan",$N3302)),ISNUMBER(SEARCH("deceased",$N3302)),ISNUMBER(SEARCH("separated",$N3302))),0,1))</f>
        <v/>
      </c>
      <c r="S3302">
        <f>IF(OR($R3302=0,NOT(ISNUMBER($I3302))),"",IFERROR(DATEDIF($I3302,DATE(FY,1,1),"y"),""))</f>
        <v/>
      </c>
      <c r="T3302">
        <f>IF(OR($R3302=0,NOT(ISNUMBER($J3302))),"",IFERROR(DATEDIF($J3302,DATE(FY,1,1),"y"),0))</f>
        <v/>
      </c>
      <c r="U3302" s="38">
        <f>IF(OR($R3302=0,NOT(ISNUMBER($I3302))),0,IF(YEAR($I3302)+IF($Q3302=1,RetAgeO,RetAgeE)=FY,MONTH($I3302),IF(YEAR($I3302)+IF($Q3302=1,RetAgeO,RetAgeE)&lt;FY,1,0)))</f>
        <v/>
      </c>
      <c r="V3302" s="38">
        <f>IF(OR($R3302=0,NOT(ISNUMBER($K3302))),0,IF(YEAR($K3302)=FY,MONTH($K3302),IF(YEAR($K3302)&lt;FY,1,0)))</f>
        <v/>
      </c>
      <c r="W3302" s="38">
        <f>IF($R3302=0,0,MIN(12,IF(AND(ISNUMBER($O3302),$O3302&gt;=1,$O3302&lt;=12),INT($O3302),12),IF(AND(RetireExit="Yes",$U3302&gt;0),$U3302,12),IF(AND(ContractExit="Yes",$V3302&gt;0),$V3302,12)))</f>
        <v/>
      </c>
      <c r="X3302" s="37">
        <f>IF(ISNUMBER($P3302),$P3302,IncPct)</f>
        <v/>
      </c>
      <c r="Y3302" s="39">
        <f>IF($W3302=0,0,MAX(0,MIN($W3302,IncMonth-1))+MAX(0,$W3302-IncMonth+1)*(1+$X3302))</f>
        <v/>
      </c>
      <c r="Z3302" s="40">
        <f>IF($C3302="",0,IFERROR(INDEX(Departments!$B$5:$B$54,MATCH($C3302,Departments!$A$5:$A$54,0)),0))</f>
        <v/>
      </c>
      <c r="AA3302" s="41">
        <f>N($L3302)*$Y3302</f>
        <v/>
      </c>
      <c r="AB3302" s="41">
        <f>N($M3302)*$Y3302</f>
        <v/>
      </c>
      <c r="AC3302" s="41">
        <f>$AA3302*$Z3302</f>
        <v/>
      </c>
      <c r="AD3302" s="41">
        <f>$AA3302*BonusMonths/12</f>
        <v/>
      </c>
      <c r="AE3302" s="41">
        <f>($AA3302+SI_Gross*$AB3302)*IF($Q3302=1,SI_O,SI_E)</f>
        <v/>
      </c>
      <c r="AF3302" s="41">
        <f>IF($Q3302=1,0,$AA3302*EOSB)</f>
        <v/>
      </c>
      <c r="AG3302" s="41">
        <f>$AN3302*$W3302</f>
        <v/>
      </c>
      <c r="AH3302" s="41">
        <f>SUM($AA3302:$AG3302)</f>
        <v/>
      </c>
      <c r="AI3302" s="41">
        <f>12*($AM3302+$AN3302)</f>
        <v/>
      </c>
      <c r="AJ3302" s="41">
        <f>$AM3302*((IncMonth-1)+(13-IncMonth)*(1+$X3302))+12*$AN3302</f>
        <v/>
      </c>
      <c r="AK3302" s="41">
        <f>IF($R3302=1,N($L3302)+N($M3302),0)</f>
        <v/>
      </c>
      <c r="AL3302">
        <f>IF($C3302="","",IF(N($L3302)&lt;=0,"Basic salary missing",IF(ISNA(MATCH($C3302,Departments!$A$5:$A$54,0)),"Department not on Departments sheet",IF(AND($I3302&lt;&gt;"",NOT(ISNUMBER($I3302))),"Date of birth is text, not a date",IF(AND($K3302&lt;&gt;"",NOT(ISNUMBER($K3302))),"Contract end is text, not a date","")))))</f>
        <v/>
      </c>
      <c r="AM3302" s="41">
        <f>IF($R3302=0,0,N($L3302)*(1+$Z3302+BonusMonths/12+IF($Q3302=1,0,EOSB))+N($M3302)+(N($L3302)+SI_Gross*N($M3302))*IF($Q3302=1,SI_O,SI_E))</f>
        <v/>
      </c>
      <c r="AN3302" s="41">
        <f>IF($R3302=0,0,(IF($Q3302=1,MedO,MedE+Ticket)+Training)/12)</f>
        <v/>
      </c>
    </row>
    <row r="3303">
      <c r="I3303" s="35" t="n"/>
      <c r="J3303" s="35" t="n"/>
      <c r="K3303" s="35" t="n"/>
      <c r="L3303" s="36" t="n"/>
      <c r="M3303" s="36" t="n"/>
      <c r="P3303" s="37" t="n"/>
      <c r="Q3303" s="38">
        <f>IF($C3303="",0,IF(OR(LOWER(TRIM($G3303))="omani",LOWER(TRIM($G3303))="oman",LOWER(TRIM($G3303))="om",LOWER(TRIM($G3303))="local"),1,0))</f>
        <v/>
      </c>
      <c r="R3303" s="38">
        <f>IF($C3303="",0,IF(OR(ISNUMBER(SEARCH("resign",$N3303)),ISNUMBER(SEARCH("terminat",$N3303)),ISNUMBER(SEARCH("inactive",$N3303)),ISNUMBER(SEARCH("vacan",$N3303)),ISNUMBER(SEARCH("deceased",$N3303)),ISNUMBER(SEARCH("separated",$N3303))),0,1))</f>
        <v/>
      </c>
      <c r="S3303">
        <f>IF(OR($R3303=0,NOT(ISNUMBER($I3303))),"",IFERROR(DATEDIF($I3303,DATE(FY,1,1),"y"),""))</f>
        <v/>
      </c>
      <c r="T3303">
        <f>IF(OR($R3303=0,NOT(ISNUMBER($J3303))),"",IFERROR(DATEDIF($J3303,DATE(FY,1,1),"y"),0))</f>
        <v/>
      </c>
      <c r="U3303" s="38">
        <f>IF(OR($R3303=0,NOT(ISNUMBER($I3303))),0,IF(YEAR($I3303)+IF($Q3303=1,RetAgeO,RetAgeE)=FY,MONTH($I3303),IF(YEAR($I3303)+IF($Q3303=1,RetAgeO,RetAgeE)&lt;FY,1,0)))</f>
        <v/>
      </c>
      <c r="V3303" s="38">
        <f>IF(OR($R3303=0,NOT(ISNUMBER($K3303))),0,IF(YEAR($K3303)=FY,MONTH($K3303),IF(YEAR($K3303)&lt;FY,1,0)))</f>
        <v/>
      </c>
      <c r="W3303" s="38">
        <f>IF($R3303=0,0,MIN(12,IF(AND(ISNUMBER($O3303),$O3303&gt;=1,$O3303&lt;=12),INT($O3303),12),IF(AND(RetireExit="Yes",$U3303&gt;0),$U3303,12),IF(AND(ContractExit="Yes",$V3303&gt;0),$V3303,12)))</f>
        <v/>
      </c>
      <c r="X3303" s="37">
        <f>IF(ISNUMBER($P3303),$P3303,IncPct)</f>
        <v/>
      </c>
      <c r="Y3303" s="39">
        <f>IF($W3303=0,0,MAX(0,MIN($W3303,IncMonth-1))+MAX(0,$W3303-IncMonth+1)*(1+$X3303))</f>
        <v/>
      </c>
      <c r="Z3303" s="40">
        <f>IF($C3303="",0,IFERROR(INDEX(Departments!$B$5:$B$54,MATCH($C3303,Departments!$A$5:$A$54,0)),0))</f>
        <v/>
      </c>
      <c r="AA3303" s="41">
        <f>N($L3303)*$Y3303</f>
        <v/>
      </c>
      <c r="AB3303" s="41">
        <f>N($M3303)*$Y3303</f>
        <v/>
      </c>
      <c r="AC3303" s="41">
        <f>$AA3303*$Z3303</f>
        <v/>
      </c>
      <c r="AD3303" s="41">
        <f>$AA3303*BonusMonths/12</f>
        <v/>
      </c>
      <c r="AE3303" s="41">
        <f>($AA3303+SI_Gross*$AB3303)*IF($Q3303=1,SI_O,SI_E)</f>
        <v/>
      </c>
      <c r="AF3303" s="41">
        <f>IF($Q3303=1,0,$AA3303*EOSB)</f>
        <v/>
      </c>
      <c r="AG3303" s="41">
        <f>$AN3303*$W3303</f>
        <v/>
      </c>
      <c r="AH3303" s="41">
        <f>SUM($AA3303:$AG3303)</f>
        <v/>
      </c>
      <c r="AI3303" s="41">
        <f>12*($AM3303+$AN3303)</f>
        <v/>
      </c>
      <c r="AJ3303" s="41">
        <f>$AM3303*((IncMonth-1)+(13-IncMonth)*(1+$X3303))+12*$AN3303</f>
        <v/>
      </c>
      <c r="AK3303" s="41">
        <f>IF($R3303=1,N($L3303)+N($M3303),0)</f>
        <v/>
      </c>
      <c r="AL3303">
        <f>IF($C3303="","",IF(N($L3303)&lt;=0,"Basic salary missing",IF(ISNA(MATCH($C3303,Departments!$A$5:$A$54,0)),"Department not on Departments sheet",IF(AND($I3303&lt;&gt;"",NOT(ISNUMBER($I3303))),"Date of birth is text, not a date",IF(AND($K3303&lt;&gt;"",NOT(ISNUMBER($K3303))),"Contract end is text, not a date","")))))</f>
        <v/>
      </c>
      <c r="AM3303" s="41">
        <f>IF($R3303=0,0,N($L3303)*(1+$Z3303+BonusMonths/12+IF($Q3303=1,0,EOSB))+N($M3303)+(N($L3303)+SI_Gross*N($M3303))*IF($Q3303=1,SI_O,SI_E))</f>
        <v/>
      </c>
      <c r="AN3303" s="41">
        <f>IF($R3303=0,0,(IF($Q3303=1,MedO,MedE+Ticket)+Training)/12)</f>
        <v/>
      </c>
    </row>
    <row r="3304">
      <c r="I3304" s="35" t="n"/>
      <c r="J3304" s="35" t="n"/>
      <c r="K3304" s="35" t="n"/>
      <c r="L3304" s="36" t="n"/>
      <c r="M3304" s="36" t="n"/>
      <c r="P3304" s="37" t="n"/>
      <c r="Q3304" s="38">
        <f>IF($C3304="",0,IF(OR(LOWER(TRIM($G3304))="omani",LOWER(TRIM($G3304))="oman",LOWER(TRIM($G3304))="om",LOWER(TRIM($G3304))="local"),1,0))</f>
        <v/>
      </c>
      <c r="R3304" s="38">
        <f>IF($C3304="",0,IF(OR(ISNUMBER(SEARCH("resign",$N3304)),ISNUMBER(SEARCH("terminat",$N3304)),ISNUMBER(SEARCH("inactive",$N3304)),ISNUMBER(SEARCH("vacan",$N3304)),ISNUMBER(SEARCH("deceased",$N3304)),ISNUMBER(SEARCH("separated",$N3304))),0,1))</f>
        <v/>
      </c>
      <c r="S3304">
        <f>IF(OR($R3304=0,NOT(ISNUMBER($I3304))),"",IFERROR(DATEDIF($I3304,DATE(FY,1,1),"y"),""))</f>
        <v/>
      </c>
      <c r="T3304">
        <f>IF(OR($R3304=0,NOT(ISNUMBER($J3304))),"",IFERROR(DATEDIF($J3304,DATE(FY,1,1),"y"),0))</f>
        <v/>
      </c>
      <c r="U3304" s="38">
        <f>IF(OR($R3304=0,NOT(ISNUMBER($I3304))),0,IF(YEAR($I3304)+IF($Q3304=1,RetAgeO,RetAgeE)=FY,MONTH($I3304),IF(YEAR($I3304)+IF($Q3304=1,RetAgeO,RetAgeE)&lt;FY,1,0)))</f>
        <v/>
      </c>
      <c r="V3304" s="38">
        <f>IF(OR($R3304=0,NOT(ISNUMBER($K3304))),0,IF(YEAR($K3304)=FY,MONTH($K3304),IF(YEAR($K3304)&lt;FY,1,0)))</f>
        <v/>
      </c>
      <c r="W3304" s="38">
        <f>IF($R3304=0,0,MIN(12,IF(AND(ISNUMBER($O3304),$O3304&gt;=1,$O3304&lt;=12),INT($O3304),12),IF(AND(RetireExit="Yes",$U3304&gt;0),$U3304,12),IF(AND(ContractExit="Yes",$V3304&gt;0),$V3304,12)))</f>
        <v/>
      </c>
      <c r="X3304" s="37">
        <f>IF(ISNUMBER($P3304),$P3304,IncPct)</f>
        <v/>
      </c>
      <c r="Y3304" s="39">
        <f>IF($W3304=0,0,MAX(0,MIN($W3304,IncMonth-1))+MAX(0,$W3304-IncMonth+1)*(1+$X3304))</f>
        <v/>
      </c>
      <c r="Z3304" s="40">
        <f>IF($C3304="",0,IFERROR(INDEX(Departments!$B$5:$B$54,MATCH($C3304,Departments!$A$5:$A$54,0)),0))</f>
        <v/>
      </c>
      <c r="AA3304" s="41">
        <f>N($L3304)*$Y3304</f>
        <v/>
      </c>
      <c r="AB3304" s="41">
        <f>N($M3304)*$Y3304</f>
        <v/>
      </c>
      <c r="AC3304" s="41">
        <f>$AA3304*$Z3304</f>
        <v/>
      </c>
      <c r="AD3304" s="41">
        <f>$AA3304*BonusMonths/12</f>
        <v/>
      </c>
      <c r="AE3304" s="41">
        <f>($AA3304+SI_Gross*$AB3304)*IF($Q3304=1,SI_O,SI_E)</f>
        <v/>
      </c>
      <c r="AF3304" s="41">
        <f>IF($Q3304=1,0,$AA3304*EOSB)</f>
        <v/>
      </c>
      <c r="AG3304" s="41">
        <f>$AN3304*$W3304</f>
        <v/>
      </c>
      <c r="AH3304" s="41">
        <f>SUM($AA3304:$AG3304)</f>
        <v/>
      </c>
      <c r="AI3304" s="41">
        <f>12*($AM3304+$AN3304)</f>
        <v/>
      </c>
      <c r="AJ3304" s="41">
        <f>$AM3304*((IncMonth-1)+(13-IncMonth)*(1+$X3304))+12*$AN3304</f>
        <v/>
      </c>
      <c r="AK3304" s="41">
        <f>IF($R3304=1,N($L3304)+N($M3304),0)</f>
        <v/>
      </c>
      <c r="AL3304">
        <f>IF($C3304="","",IF(N($L3304)&lt;=0,"Basic salary missing",IF(ISNA(MATCH($C3304,Departments!$A$5:$A$54,0)),"Department not on Departments sheet",IF(AND($I3304&lt;&gt;"",NOT(ISNUMBER($I3304))),"Date of birth is text, not a date",IF(AND($K3304&lt;&gt;"",NOT(ISNUMBER($K3304))),"Contract end is text, not a date","")))))</f>
        <v/>
      </c>
      <c r="AM3304" s="41">
        <f>IF($R3304=0,0,N($L3304)*(1+$Z3304+BonusMonths/12+IF($Q3304=1,0,EOSB))+N($M3304)+(N($L3304)+SI_Gross*N($M3304))*IF($Q3304=1,SI_O,SI_E))</f>
        <v/>
      </c>
      <c r="AN3304" s="41">
        <f>IF($R3304=0,0,(IF($Q3304=1,MedO,MedE+Ticket)+Training)/12)</f>
        <v/>
      </c>
    </row>
    <row r="3305">
      <c r="I3305" s="35" t="n"/>
      <c r="J3305" s="35" t="n"/>
      <c r="K3305" s="35" t="n"/>
      <c r="L3305" s="36" t="n"/>
      <c r="M3305" s="36" t="n"/>
      <c r="P3305" s="37" t="n"/>
      <c r="Q3305" s="38">
        <f>IF($C3305="",0,IF(OR(LOWER(TRIM($G3305))="omani",LOWER(TRIM($G3305))="oman",LOWER(TRIM($G3305))="om",LOWER(TRIM($G3305))="local"),1,0))</f>
        <v/>
      </c>
      <c r="R3305" s="38">
        <f>IF($C3305="",0,IF(OR(ISNUMBER(SEARCH("resign",$N3305)),ISNUMBER(SEARCH("terminat",$N3305)),ISNUMBER(SEARCH("inactive",$N3305)),ISNUMBER(SEARCH("vacan",$N3305)),ISNUMBER(SEARCH("deceased",$N3305)),ISNUMBER(SEARCH("separated",$N3305))),0,1))</f>
        <v/>
      </c>
      <c r="S3305">
        <f>IF(OR($R3305=0,NOT(ISNUMBER($I3305))),"",IFERROR(DATEDIF($I3305,DATE(FY,1,1),"y"),""))</f>
        <v/>
      </c>
      <c r="T3305">
        <f>IF(OR($R3305=0,NOT(ISNUMBER($J3305))),"",IFERROR(DATEDIF($J3305,DATE(FY,1,1),"y"),0))</f>
        <v/>
      </c>
      <c r="U3305" s="38">
        <f>IF(OR($R3305=0,NOT(ISNUMBER($I3305))),0,IF(YEAR($I3305)+IF($Q3305=1,RetAgeO,RetAgeE)=FY,MONTH($I3305),IF(YEAR($I3305)+IF($Q3305=1,RetAgeO,RetAgeE)&lt;FY,1,0)))</f>
        <v/>
      </c>
      <c r="V3305" s="38">
        <f>IF(OR($R3305=0,NOT(ISNUMBER($K3305))),0,IF(YEAR($K3305)=FY,MONTH($K3305),IF(YEAR($K3305)&lt;FY,1,0)))</f>
        <v/>
      </c>
      <c r="W3305" s="38">
        <f>IF($R3305=0,0,MIN(12,IF(AND(ISNUMBER($O3305),$O3305&gt;=1,$O3305&lt;=12),INT($O3305),12),IF(AND(RetireExit="Yes",$U3305&gt;0),$U3305,12),IF(AND(ContractExit="Yes",$V3305&gt;0),$V3305,12)))</f>
        <v/>
      </c>
      <c r="X3305" s="37">
        <f>IF(ISNUMBER($P3305),$P3305,IncPct)</f>
        <v/>
      </c>
      <c r="Y3305" s="39">
        <f>IF($W3305=0,0,MAX(0,MIN($W3305,IncMonth-1))+MAX(0,$W3305-IncMonth+1)*(1+$X3305))</f>
        <v/>
      </c>
      <c r="Z3305" s="40">
        <f>IF($C3305="",0,IFERROR(INDEX(Departments!$B$5:$B$54,MATCH($C3305,Departments!$A$5:$A$54,0)),0))</f>
        <v/>
      </c>
      <c r="AA3305" s="41">
        <f>N($L3305)*$Y3305</f>
        <v/>
      </c>
      <c r="AB3305" s="41">
        <f>N($M3305)*$Y3305</f>
        <v/>
      </c>
      <c r="AC3305" s="41">
        <f>$AA3305*$Z3305</f>
        <v/>
      </c>
      <c r="AD3305" s="41">
        <f>$AA3305*BonusMonths/12</f>
        <v/>
      </c>
      <c r="AE3305" s="41">
        <f>($AA3305+SI_Gross*$AB3305)*IF($Q3305=1,SI_O,SI_E)</f>
        <v/>
      </c>
      <c r="AF3305" s="41">
        <f>IF($Q3305=1,0,$AA3305*EOSB)</f>
        <v/>
      </c>
      <c r="AG3305" s="41">
        <f>$AN3305*$W3305</f>
        <v/>
      </c>
      <c r="AH3305" s="41">
        <f>SUM($AA3305:$AG3305)</f>
        <v/>
      </c>
      <c r="AI3305" s="41">
        <f>12*($AM3305+$AN3305)</f>
        <v/>
      </c>
      <c r="AJ3305" s="41">
        <f>$AM3305*((IncMonth-1)+(13-IncMonth)*(1+$X3305))+12*$AN3305</f>
        <v/>
      </c>
      <c r="AK3305" s="41">
        <f>IF($R3305=1,N($L3305)+N($M3305),0)</f>
        <v/>
      </c>
      <c r="AL3305">
        <f>IF($C3305="","",IF(N($L3305)&lt;=0,"Basic salary missing",IF(ISNA(MATCH($C3305,Departments!$A$5:$A$54,0)),"Department not on Departments sheet",IF(AND($I3305&lt;&gt;"",NOT(ISNUMBER($I3305))),"Date of birth is text, not a date",IF(AND($K3305&lt;&gt;"",NOT(ISNUMBER($K3305))),"Contract end is text, not a date","")))))</f>
        <v/>
      </c>
      <c r="AM3305" s="41">
        <f>IF($R3305=0,0,N($L3305)*(1+$Z3305+BonusMonths/12+IF($Q3305=1,0,EOSB))+N($M3305)+(N($L3305)+SI_Gross*N($M3305))*IF($Q3305=1,SI_O,SI_E))</f>
        <v/>
      </c>
      <c r="AN3305" s="41">
        <f>IF($R3305=0,0,(IF($Q3305=1,MedO,MedE+Ticket)+Training)/12)</f>
        <v/>
      </c>
    </row>
    <row r="3306">
      <c r="I3306" s="35" t="n"/>
      <c r="J3306" s="35" t="n"/>
      <c r="K3306" s="35" t="n"/>
      <c r="L3306" s="36" t="n"/>
      <c r="M3306" s="36" t="n"/>
      <c r="P3306" s="37" t="n"/>
      <c r="Q3306" s="38">
        <f>IF($C3306="",0,IF(OR(LOWER(TRIM($G3306))="omani",LOWER(TRIM($G3306))="oman",LOWER(TRIM($G3306))="om",LOWER(TRIM($G3306))="local"),1,0))</f>
        <v/>
      </c>
      <c r="R3306" s="38">
        <f>IF($C3306="",0,IF(OR(ISNUMBER(SEARCH("resign",$N3306)),ISNUMBER(SEARCH("terminat",$N3306)),ISNUMBER(SEARCH("inactive",$N3306)),ISNUMBER(SEARCH("vacan",$N3306)),ISNUMBER(SEARCH("deceased",$N3306)),ISNUMBER(SEARCH("separated",$N3306))),0,1))</f>
        <v/>
      </c>
      <c r="S3306">
        <f>IF(OR($R3306=0,NOT(ISNUMBER($I3306))),"",IFERROR(DATEDIF($I3306,DATE(FY,1,1),"y"),""))</f>
        <v/>
      </c>
      <c r="T3306">
        <f>IF(OR($R3306=0,NOT(ISNUMBER($J3306))),"",IFERROR(DATEDIF($J3306,DATE(FY,1,1),"y"),0))</f>
        <v/>
      </c>
      <c r="U3306" s="38">
        <f>IF(OR($R3306=0,NOT(ISNUMBER($I3306))),0,IF(YEAR($I3306)+IF($Q3306=1,RetAgeO,RetAgeE)=FY,MONTH($I3306),IF(YEAR($I3306)+IF($Q3306=1,RetAgeO,RetAgeE)&lt;FY,1,0)))</f>
        <v/>
      </c>
      <c r="V3306" s="38">
        <f>IF(OR($R3306=0,NOT(ISNUMBER($K3306))),0,IF(YEAR($K3306)=FY,MONTH($K3306),IF(YEAR($K3306)&lt;FY,1,0)))</f>
        <v/>
      </c>
      <c r="W3306" s="38">
        <f>IF($R3306=0,0,MIN(12,IF(AND(ISNUMBER($O3306),$O3306&gt;=1,$O3306&lt;=12),INT($O3306),12),IF(AND(RetireExit="Yes",$U3306&gt;0),$U3306,12),IF(AND(ContractExit="Yes",$V3306&gt;0),$V3306,12)))</f>
        <v/>
      </c>
      <c r="X3306" s="37">
        <f>IF(ISNUMBER($P3306),$P3306,IncPct)</f>
        <v/>
      </c>
      <c r="Y3306" s="39">
        <f>IF($W3306=0,0,MAX(0,MIN($W3306,IncMonth-1))+MAX(0,$W3306-IncMonth+1)*(1+$X3306))</f>
        <v/>
      </c>
      <c r="Z3306" s="40">
        <f>IF($C3306="",0,IFERROR(INDEX(Departments!$B$5:$B$54,MATCH($C3306,Departments!$A$5:$A$54,0)),0))</f>
        <v/>
      </c>
      <c r="AA3306" s="41">
        <f>N($L3306)*$Y3306</f>
        <v/>
      </c>
      <c r="AB3306" s="41">
        <f>N($M3306)*$Y3306</f>
        <v/>
      </c>
      <c r="AC3306" s="41">
        <f>$AA3306*$Z3306</f>
        <v/>
      </c>
      <c r="AD3306" s="41">
        <f>$AA3306*BonusMonths/12</f>
        <v/>
      </c>
      <c r="AE3306" s="41">
        <f>($AA3306+SI_Gross*$AB3306)*IF($Q3306=1,SI_O,SI_E)</f>
        <v/>
      </c>
      <c r="AF3306" s="41">
        <f>IF($Q3306=1,0,$AA3306*EOSB)</f>
        <v/>
      </c>
      <c r="AG3306" s="41">
        <f>$AN3306*$W3306</f>
        <v/>
      </c>
      <c r="AH3306" s="41">
        <f>SUM($AA3306:$AG3306)</f>
        <v/>
      </c>
      <c r="AI3306" s="41">
        <f>12*($AM3306+$AN3306)</f>
        <v/>
      </c>
      <c r="AJ3306" s="41">
        <f>$AM3306*((IncMonth-1)+(13-IncMonth)*(1+$X3306))+12*$AN3306</f>
        <v/>
      </c>
      <c r="AK3306" s="41">
        <f>IF($R3306=1,N($L3306)+N($M3306),0)</f>
        <v/>
      </c>
      <c r="AL3306">
        <f>IF($C3306="","",IF(N($L3306)&lt;=0,"Basic salary missing",IF(ISNA(MATCH($C3306,Departments!$A$5:$A$54,0)),"Department not on Departments sheet",IF(AND($I3306&lt;&gt;"",NOT(ISNUMBER($I3306))),"Date of birth is text, not a date",IF(AND($K3306&lt;&gt;"",NOT(ISNUMBER($K3306))),"Contract end is text, not a date","")))))</f>
        <v/>
      </c>
      <c r="AM3306" s="41">
        <f>IF($R3306=0,0,N($L3306)*(1+$Z3306+BonusMonths/12+IF($Q3306=1,0,EOSB))+N($M3306)+(N($L3306)+SI_Gross*N($M3306))*IF($Q3306=1,SI_O,SI_E))</f>
        <v/>
      </c>
      <c r="AN3306" s="41">
        <f>IF($R3306=0,0,(IF($Q3306=1,MedO,MedE+Ticket)+Training)/12)</f>
        <v/>
      </c>
    </row>
    <row r="3307">
      <c r="I3307" s="35" t="n"/>
      <c r="J3307" s="35" t="n"/>
      <c r="K3307" s="35" t="n"/>
      <c r="L3307" s="36" t="n"/>
      <c r="M3307" s="36" t="n"/>
      <c r="P3307" s="37" t="n"/>
      <c r="Q3307" s="38">
        <f>IF($C3307="",0,IF(OR(LOWER(TRIM($G3307))="omani",LOWER(TRIM($G3307))="oman",LOWER(TRIM($G3307))="om",LOWER(TRIM($G3307))="local"),1,0))</f>
        <v/>
      </c>
      <c r="R3307" s="38">
        <f>IF($C3307="",0,IF(OR(ISNUMBER(SEARCH("resign",$N3307)),ISNUMBER(SEARCH("terminat",$N3307)),ISNUMBER(SEARCH("inactive",$N3307)),ISNUMBER(SEARCH("vacan",$N3307)),ISNUMBER(SEARCH("deceased",$N3307)),ISNUMBER(SEARCH("separated",$N3307))),0,1))</f>
        <v/>
      </c>
      <c r="S3307">
        <f>IF(OR($R3307=0,NOT(ISNUMBER($I3307))),"",IFERROR(DATEDIF($I3307,DATE(FY,1,1),"y"),""))</f>
        <v/>
      </c>
      <c r="T3307">
        <f>IF(OR($R3307=0,NOT(ISNUMBER($J3307))),"",IFERROR(DATEDIF($J3307,DATE(FY,1,1),"y"),0))</f>
        <v/>
      </c>
      <c r="U3307" s="38">
        <f>IF(OR($R3307=0,NOT(ISNUMBER($I3307))),0,IF(YEAR($I3307)+IF($Q3307=1,RetAgeO,RetAgeE)=FY,MONTH($I3307),IF(YEAR($I3307)+IF($Q3307=1,RetAgeO,RetAgeE)&lt;FY,1,0)))</f>
        <v/>
      </c>
      <c r="V3307" s="38">
        <f>IF(OR($R3307=0,NOT(ISNUMBER($K3307))),0,IF(YEAR($K3307)=FY,MONTH($K3307),IF(YEAR($K3307)&lt;FY,1,0)))</f>
        <v/>
      </c>
      <c r="W3307" s="38">
        <f>IF($R3307=0,0,MIN(12,IF(AND(ISNUMBER($O3307),$O3307&gt;=1,$O3307&lt;=12),INT($O3307),12),IF(AND(RetireExit="Yes",$U3307&gt;0),$U3307,12),IF(AND(ContractExit="Yes",$V3307&gt;0),$V3307,12)))</f>
        <v/>
      </c>
      <c r="X3307" s="37">
        <f>IF(ISNUMBER($P3307),$P3307,IncPct)</f>
        <v/>
      </c>
      <c r="Y3307" s="39">
        <f>IF($W3307=0,0,MAX(0,MIN($W3307,IncMonth-1))+MAX(0,$W3307-IncMonth+1)*(1+$X3307))</f>
        <v/>
      </c>
      <c r="Z3307" s="40">
        <f>IF($C3307="",0,IFERROR(INDEX(Departments!$B$5:$B$54,MATCH($C3307,Departments!$A$5:$A$54,0)),0))</f>
        <v/>
      </c>
      <c r="AA3307" s="41">
        <f>N($L3307)*$Y3307</f>
        <v/>
      </c>
      <c r="AB3307" s="41">
        <f>N($M3307)*$Y3307</f>
        <v/>
      </c>
      <c r="AC3307" s="41">
        <f>$AA3307*$Z3307</f>
        <v/>
      </c>
      <c r="AD3307" s="41">
        <f>$AA3307*BonusMonths/12</f>
        <v/>
      </c>
      <c r="AE3307" s="41">
        <f>($AA3307+SI_Gross*$AB3307)*IF($Q3307=1,SI_O,SI_E)</f>
        <v/>
      </c>
      <c r="AF3307" s="41">
        <f>IF($Q3307=1,0,$AA3307*EOSB)</f>
        <v/>
      </c>
      <c r="AG3307" s="41">
        <f>$AN3307*$W3307</f>
        <v/>
      </c>
      <c r="AH3307" s="41">
        <f>SUM($AA3307:$AG3307)</f>
        <v/>
      </c>
      <c r="AI3307" s="41">
        <f>12*($AM3307+$AN3307)</f>
        <v/>
      </c>
      <c r="AJ3307" s="41">
        <f>$AM3307*((IncMonth-1)+(13-IncMonth)*(1+$X3307))+12*$AN3307</f>
        <v/>
      </c>
      <c r="AK3307" s="41">
        <f>IF($R3307=1,N($L3307)+N($M3307),0)</f>
        <v/>
      </c>
      <c r="AL3307">
        <f>IF($C3307="","",IF(N($L3307)&lt;=0,"Basic salary missing",IF(ISNA(MATCH($C3307,Departments!$A$5:$A$54,0)),"Department not on Departments sheet",IF(AND($I3307&lt;&gt;"",NOT(ISNUMBER($I3307))),"Date of birth is text, not a date",IF(AND($K3307&lt;&gt;"",NOT(ISNUMBER($K3307))),"Contract end is text, not a date","")))))</f>
        <v/>
      </c>
      <c r="AM3307" s="41">
        <f>IF($R3307=0,0,N($L3307)*(1+$Z3307+BonusMonths/12+IF($Q3307=1,0,EOSB))+N($M3307)+(N($L3307)+SI_Gross*N($M3307))*IF($Q3307=1,SI_O,SI_E))</f>
        <v/>
      </c>
      <c r="AN3307" s="41">
        <f>IF($R3307=0,0,(IF($Q3307=1,MedO,MedE+Ticket)+Training)/12)</f>
        <v/>
      </c>
    </row>
    <row r="3308">
      <c r="I3308" s="35" t="n"/>
      <c r="J3308" s="35" t="n"/>
      <c r="K3308" s="35" t="n"/>
      <c r="L3308" s="36" t="n"/>
      <c r="M3308" s="36" t="n"/>
      <c r="P3308" s="37" t="n"/>
      <c r="Q3308" s="38">
        <f>IF($C3308="",0,IF(OR(LOWER(TRIM($G3308))="omani",LOWER(TRIM($G3308))="oman",LOWER(TRIM($G3308))="om",LOWER(TRIM($G3308))="local"),1,0))</f>
        <v/>
      </c>
      <c r="R3308" s="38">
        <f>IF($C3308="",0,IF(OR(ISNUMBER(SEARCH("resign",$N3308)),ISNUMBER(SEARCH("terminat",$N3308)),ISNUMBER(SEARCH("inactive",$N3308)),ISNUMBER(SEARCH("vacan",$N3308)),ISNUMBER(SEARCH("deceased",$N3308)),ISNUMBER(SEARCH("separated",$N3308))),0,1))</f>
        <v/>
      </c>
      <c r="S3308">
        <f>IF(OR($R3308=0,NOT(ISNUMBER($I3308))),"",IFERROR(DATEDIF($I3308,DATE(FY,1,1),"y"),""))</f>
        <v/>
      </c>
      <c r="T3308">
        <f>IF(OR($R3308=0,NOT(ISNUMBER($J3308))),"",IFERROR(DATEDIF($J3308,DATE(FY,1,1),"y"),0))</f>
        <v/>
      </c>
      <c r="U3308" s="38">
        <f>IF(OR($R3308=0,NOT(ISNUMBER($I3308))),0,IF(YEAR($I3308)+IF($Q3308=1,RetAgeO,RetAgeE)=FY,MONTH($I3308),IF(YEAR($I3308)+IF($Q3308=1,RetAgeO,RetAgeE)&lt;FY,1,0)))</f>
        <v/>
      </c>
      <c r="V3308" s="38">
        <f>IF(OR($R3308=0,NOT(ISNUMBER($K3308))),0,IF(YEAR($K3308)=FY,MONTH($K3308),IF(YEAR($K3308)&lt;FY,1,0)))</f>
        <v/>
      </c>
      <c r="W3308" s="38">
        <f>IF($R3308=0,0,MIN(12,IF(AND(ISNUMBER($O3308),$O3308&gt;=1,$O3308&lt;=12),INT($O3308),12),IF(AND(RetireExit="Yes",$U3308&gt;0),$U3308,12),IF(AND(ContractExit="Yes",$V3308&gt;0),$V3308,12)))</f>
        <v/>
      </c>
      <c r="X3308" s="37">
        <f>IF(ISNUMBER($P3308),$P3308,IncPct)</f>
        <v/>
      </c>
      <c r="Y3308" s="39">
        <f>IF($W3308=0,0,MAX(0,MIN($W3308,IncMonth-1))+MAX(0,$W3308-IncMonth+1)*(1+$X3308))</f>
        <v/>
      </c>
      <c r="Z3308" s="40">
        <f>IF($C3308="",0,IFERROR(INDEX(Departments!$B$5:$B$54,MATCH($C3308,Departments!$A$5:$A$54,0)),0))</f>
        <v/>
      </c>
      <c r="AA3308" s="41">
        <f>N($L3308)*$Y3308</f>
        <v/>
      </c>
      <c r="AB3308" s="41">
        <f>N($M3308)*$Y3308</f>
        <v/>
      </c>
      <c r="AC3308" s="41">
        <f>$AA3308*$Z3308</f>
        <v/>
      </c>
      <c r="AD3308" s="41">
        <f>$AA3308*BonusMonths/12</f>
        <v/>
      </c>
      <c r="AE3308" s="41">
        <f>($AA3308+SI_Gross*$AB3308)*IF($Q3308=1,SI_O,SI_E)</f>
        <v/>
      </c>
      <c r="AF3308" s="41">
        <f>IF($Q3308=1,0,$AA3308*EOSB)</f>
        <v/>
      </c>
      <c r="AG3308" s="41">
        <f>$AN3308*$W3308</f>
        <v/>
      </c>
      <c r="AH3308" s="41">
        <f>SUM($AA3308:$AG3308)</f>
        <v/>
      </c>
      <c r="AI3308" s="41">
        <f>12*($AM3308+$AN3308)</f>
        <v/>
      </c>
      <c r="AJ3308" s="41">
        <f>$AM3308*((IncMonth-1)+(13-IncMonth)*(1+$X3308))+12*$AN3308</f>
        <v/>
      </c>
      <c r="AK3308" s="41">
        <f>IF($R3308=1,N($L3308)+N($M3308),0)</f>
        <v/>
      </c>
      <c r="AL3308">
        <f>IF($C3308="","",IF(N($L3308)&lt;=0,"Basic salary missing",IF(ISNA(MATCH($C3308,Departments!$A$5:$A$54,0)),"Department not on Departments sheet",IF(AND($I3308&lt;&gt;"",NOT(ISNUMBER($I3308))),"Date of birth is text, not a date",IF(AND($K3308&lt;&gt;"",NOT(ISNUMBER($K3308))),"Contract end is text, not a date","")))))</f>
        <v/>
      </c>
      <c r="AM3308" s="41">
        <f>IF($R3308=0,0,N($L3308)*(1+$Z3308+BonusMonths/12+IF($Q3308=1,0,EOSB))+N($M3308)+(N($L3308)+SI_Gross*N($M3308))*IF($Q3308=1,SI_O,SI_E))</f>
        <v/>
      </c>
      <c r="AN3308" s="41">
        <f>IF($R3308=0,0,(IF($Q3308=1,MedO,MedE+Ticket)+Training)/12)</f>
        <v/>
      </c>
    </row>
    <row r="3309">
      <c r="I3309" s="35" t="n"/>
      <c r="J3309" s="35" t="n"/>
      <c r="K3309" s="35" t="n"/>
      <c r="L3309" s="36" t="n"/>
      <c r="M3309" s="36" t="n"/>
      <c r="P3309" s="37" t="n"/>
      <c r="Q3309" s="38">
        <f>IF($C3309="",0,IF(OR(LOWER(TRIM($G3309))="omani",LOWER(TRIM($G3309))="oman",LOWER(TRIM($G3309))="om",LOWER(TRIM($G3309))="local"),1,0))</f>
        <v/>
      </c>
      <c r="R3309" s="38">
        <f>IF($C3309="",0,IF(OR(ISNUMBER(SEARCH("resign",$N3309)),ISNUMBER(SEARCH("terminat",$N3309)),ISNUMBER(SEARCH("inactive",$N3309)),ISNUMBER(SEARCH("vacan",$N3309)),ISNUMBER(SEARCH("deceased",$N3309)),ISNUMBER(SEARCH("separated",$N3309))),0,1))</f>
        <v/>
      </c>
      <c r="S3309">
        <f>IF(OR($R3309=0,NOT(ISNUMBER($I3309))),"",IFERROR(DATEDIF($I3309,DATE(FY,1,1),"y"),""))</f>
        <v/>
      </c>
      <c r="T3309">
        <f>IF(OR($R3309=0,NOT(ISNUMBER($J3309))),"",IFERROR(DATEDIF($J3309,DATE(FY,1,1),"y"),0))</f>
        <v/>
      </c>
      <c r="U3309" s="38">
        <f>IF(OR($R3309=0,NOT(ISNUMBER($I3309))),0,IF(YEAR($I3309)+IF($Q3309=1,RetAgeO,RetAgeE)=FY,MONTH($I3309),IF(YEAR($I3309)+IF($Q3309=1,RetAgeO,RetAgeE)&lt;FY,1,0)))</f>
        <v/>
      </c>
      <c r="V3309" s="38">
        <f>IF(OR($R3309=0,NOT(ISNUMBER($K3309))),0,IF(YEAR($K3309)=FY,MONTH($K3309),IF(YEAR($K3309)&lt;FY,1,0)))</f>
        <v/>
      </c>
      <c r="W3309" s="38">
        <f>IF($R3309=0,0,MIN(12,IF(AND(ISNUMBER($O3309),$O3309&gt;=1,$O3309&lt;=12),INT($O3309),12),IF(AND(RetireExit="Yes",$U3309&gt;0),$U3309,12),IF(AND(ContractExit="Yes",$V3309&gt;0),$V3309,12)))</f>
        <v/>
      </c>
      <c r="X3309" s="37">
        <f>IF(ISNUMBER($P3309),$P3309,IncPct)</f>
        <v/>
      </c>
      <c r="Y3309" s="39">
        <f>IF($W3309=0,0,MAX(0,MIN($W3309,IncMonth-1))+MAX(0,$W3309-IncMonth+1)*(1+$X3309))</f>
        <v/>
      </c>
      <c r="Z3309" s="40">
        <f>IF($C3309="",0,IFERROR(INDEX(Departments!$B$5:$B$54,MATCH($C3309,Departments!$A$5:$A$54,0)),0))</f>
        <v/>
      </c>
      <c r="AA3309" s="41">
        <f>N($L3309)*$Y3309</f>
        <v/>
      </c>
      <c r="AB3309" s="41">
        <f>N($M3309)*$Y3309</f>
        <v/>
      </c>
      <c r="AC3309" s="41">
        <f>$AA3309*$Z3309</f>
        <v/>
      </c>
      <c r="AD3309" s="41">
        <f>$AA3309*BonusMonths/12</f>
        <v/>
      </c>
      <c r="AE3309" s="41">
        <f>($AA3309+SI_Gross*$AB3309)*IF($Q3309=1,SI_O,SI_E)</f>
        <v/>
      </c>
      <c r="AF3309" s="41">
        <f>IF($Q3309=1,0,$AA3309*EOSB)</f>
        <v/>
      </c>
      <c r="AG3309" s="41">
        <f>$AN3309*$W3309</f>
        <v/>
      </c>
      <c r="AH3309" s="41">
        <f>SUM($AA3309:$AG3309)</f>
        <v/>
      </c>
      <c r="AI3309" s="41">
        <f>12*($AM3309+$AN3309)</f>
        <v/>
      </c>
      <c r="AJ3309" s="41">
        <f>$AM3309*((IncMonth-1)+(13-IncMonth)*(1+$X3309))+12*$AN3309</f>
        <v/>
      </c>
      <c r="AK3309" s="41">
        <f>IF($R3309=1,N($L3309)+N($M3309),0)</f>
        <v/>
      </c>
      <c r="AL3309">
        <f>IF($C3309="","",IF(N($L3309)&lt;=0,"Basic salary missing",IF(ISNA(MATCH($C3309,Departments!$A$5:$A$54,0)),"Department not on Departments sheet",IF(AND($I3309&lt;&gt;"",NOT(ISNUMBER($I3309))),"Date of birth is text, not a date",IF(AND($K3309&lt;&gt;"",NOT(ISNUMBER($K3309))),"Contract end is text, not a date","")))))</f>
        <v/>
      </c>
      <c r="AM3309" s="41">
        <f>IF($R3309=0,0,N($L3309)*(1+$Z3309+BonusMonths/12+IF($Q3309=1,0,EOSB))+N($M3309)+(N($L3309)+SI_Gross*N($M3309))*IF($Q3309=1,SI_O,SI_E))</f>
        <v/>
      </c>
      <c r="AN3309" s="41">
        <f>IF($R3309=0,0,(IF($Q3309=1,MedO,MedE+Ticket)+Training)/12)</f>
        <v/>
      </c>
    </row>
    <row r="3310">
      <c r="I3310" s="35" t="n"/>
      <c r="J3310" s="35" t="n"/>
      <c r="K3310" s="35" t="n"/>
      <c r="L3310" s="36" t="n"/>
      <c r="M3310" s="36" t="n"/>
      <c r="P3310" s="37" t="n"/>
      <c r="Q3310" s="38">
        <f>IF($C3310="",0,IF(OR(LOWER(TRIM($G3310))="omani",LOWER(TRIM($G3310))="oman",LOWER(TRIM($G3310))="om",LOWER(TRIM($G3310))="local"),1,0))</f>
        <v/>
      </c>
      <c r="R3310" s="38">
        <f>IF($C3310="",0,IF(OR(ISNUMBER(SEARCH("resign",$N3310)),ISNUMBER(SEARCH("terminat",$N3310)),ISNUMBER(SEARCH("inactive",$N3310)),ISNUMBER(SEARCH("vacan",$N3310)),ISNUMBER(SEARCH("deceased",$N3310)),ISNUMBER(SEARCH("separated",$N3310))),0,1))</f>
        <v/>
      </c>
      <c r="S3310">
        <f>IF(OR($R3310=0,NOT(ISNUMBER($I3310))),"",IFERROR(DATEDIF($I3310,DATE(FY,1,1),"y"),""))</f>
        <v/>
      </c>
      <c r="T3310">
        <f>IF(OR($R3310=0,NOT(ISNUMBER($J3310))),"",IFERROR(DATEDIF($J3310,DATE(FY,1,1),"y"),0))</f>
        <v/>
      </c>
      <c r="U3310" s="38">
        <f>IF(OR($R3310=0,NOT(ISNUMBER($I3310))),0,IF(YEAR($I3310)+IF($Q3310=1,RetAgeO,RetAgeE)=FY,MONTH($I3310),IF(YEAR($I3310)+IF($Q3310=1,RetAgeO,RetAgeE)&lt;FY,1,0)))</f>
        <v/>
      </c>
      <c r="V3310" s="38">
        <f>IF(OR($R3310=0,NOT(ISNUMBER($K3310))),0,IF(YEAR($K3310)=FY,MONTH($K3310),IF(YEAR($K3310)&lt;FY,1,0)))</f>
        <v/>
      </c>
      <c r="W3310" s="38">
        <f>IF($R3310=0,0,MIN(12,IF(AND(ISNUMBER($O3310),$O3310&gt;=1,$O3310&lt;=12),INT($O3310),12),IF(AND(RetireExit="Yes",$U3310&gt;0),$U3310,12),IF(AND(ContractExit="Yes",$V3310&gt;0),$V3310,12)))</f>
        <v/>
      </c>
      <c r="X3310" s="37">
        <f>IF(ISNUMBER($P3310),$P3310,IncPct)</f>
        <v/>
      </c>
      <c r="Y3310" s="39">
        <f>IF($W3310=0,0,MAX(0,MIN($W3310,IncMonth-1))+MAX(0,$W3310-IncMonth+1)*(1+$X3310))</f>
        <v/>
      </c>
      <c r="Z3310" s="40">
        <f>IF($C3310="",0,IFERROR(INDEX(Departments!$B$5:$B$54,MATCH($C3310,Departments!$A$5:$A$54,0)),0))</f>
        <v/>
      </c>
      <c r="AA3310" s="41">
        <f>N($L3310)*$Y3310</f>
        <v/>
      </c>
      <c r="AB3310" s="41">
        <f>N($M3310)*$Y3310</f>
        <v/>
      </c>
      <c r="AC3310" s="41">
        <f>$AA3310*$Z3310</f>
        <v/>
      </c>
      <c r="AD3310" s="41">
        <f>$AA3310*BonusMonths/12</f>
        <v/>
      </c>
      <c r="AE3310" s="41">
        <f>($AA3310+SI_Gross*$AB3310)*IF($Q3310=1,SI_O,SI_E)</f>
        <v/>
      </c>
      <c r="AF3310" s="41">
        <f>IF($Q3310=1,0,$AA3310*EOSB)</f>
        <v/>
      </c>
      <c r="AG3310" s="41">
        <f>$AN3310*$W3310</f>
        <v/>
      </c>
      <c r="AH3310" s="41">
        <f>SUM($AA3310:$AG3310)</f>
        <v/>
      </c>
      <c r="AI3310" s="41">
        <f>12*($AM3310+$AN3310)</f>
        <v/>
      </c>
      <c r="AJ3310" s="41">
        <f>$AM3310*((IncMonth-1)+(13-IncMonth)*(1+$X3310))+12*$AN3310</f>
        <v/>
      </c>
      <c r="AK3310" s="41">
        <f>IF($R3310=1,N($L3310)+N($M3310),0)</f>
        <v/>
      </c>
      <c r="AL3310">
        <f>IF($C3310="","",IF(N($L3310)&lt;=0,"Basic salary missing",IF(ISNA(MATCH($C3310,Departments!$A$5:$A$54,0)),"Department not on Departments sheet",IF(AND($I3310&lt;&gt;"",NOT(ISNUMBER($I3310))),"Date of birth is text, not a date",IF(AND($K3310&lt;&gt;"",NOT(ISNUMBER($K3310))),"Contract end is text, not a date","")))))</f>
        <v/>
      </c>
      <c r="AM3310" s="41">
        <f>IF($R3310=0,0,N($L3310)*(1+$Z3310+BonusMonths/12+IF($Q3310=1,0,EOSB))+N($M3310)+(N($L3310)+SI_Gross*N($M3310))*IF($Q3310=1,SI_O,SI_E))</f>
        <v/>
      </c>
      <c r="AN3310" s="41">
        <f>IF($R3310=0,0,(IF($Q3310=1,MedO,MedE+Ticket)+Training)/12)</f>
        <v/>
      </c>
    </row>
    <row r="3311">
      <c r="I3311" s="35" t="n"/>
      <c r="J3311" s="35" t="n"/>
      <c r="K3311" s="35" t="n"/>
      <c r="L3311" s="36" t="n"/>
      <c r="M3311" s="36" t="n"/>
      <c r="P3311" s="37" t="n"/>
      <c r="Q3311" s="38">
        <f>IF($C3311="",0,IF(OR(LOWER(TRIM($G3311))="omani",LOWER(TRIM($G3311))="oman",LOWER(TRIM($G3311))="om",LOWER(TRIM($G3311))="local"),1,0))</f>
        <v/>
      </c>
      <c r="R3311" s="38">
        <f>IF($C3311="",0,IF(OR(ISNUMBER(SEARCH("resign",$N3311)),ISNUMBER(SEARCH("terminat",$N3311)),ISNUMBER(SEARCH("inactive",$N3311)),ISNUMBER(SEARCH("vacan",$N3311)),ISNUMBER(SEARCH("deceased",$N3311)),ISNUMBER(SEARCH("separated",$N3311))),0,1))</f>
        <v/>
      </c>
      <c r="S3311">
        <f>IF(OR($R3311=0,NOT(ISNUMBER($I3311))),"",IFERROR(DATEDIF($I3311,DATE(FY,1,1),"y"),""))</f>
        <v/>
      </c>
      <c r="T3311">
        <f>IF(OR($R3311=0,NOT(ISNUMBER($J3311))),"",IFERROR(DATEDIF($J3311,DATE(FY,1,1),"y"),0))</f>
        <v/>
      </c>
      <c r="U3311" s="38">
        <f>IF(OR($R3311=0,NOT(ISNUMBER($I3311))),0,IF(YEAR($I3311)+IF($Q3311=1,RetAgeO,RetAgeE)=FY,MONTH($I3311),IF(YEAR($I3311)+IF($Q3311=1,RetAgeO,RetAgeE)&lt;FY,1,0)))</f>
        <v/>
      </c>
      <c r="V3311" s="38">
        <f>IF(OR($R3311=0,NOT(ISNUMBER($K3311))),0,IF(YEAR($K3311)=FY,MONTH($K3311),IF(YEAR($K3311)&lt;FY,1,0)))</f>
        <v/>
      </c>
      <c r="W3311" s="38">
        <f>IF($R3311=0,0,MIN(12,IF(AND(ISNUMBER($O3311),$O3311&gt;=1,$O3311&lt;=12),INT($O3311),12),IF(AND(RetireExit="Yes",$U3311&gt;0),$U3311,12),IF(AND(ContractExit="Yes",$V3311&gt;0),$V3311,12)))</f>
        <v/>
      </c>
      <c r="X3311" s="37">
        <f>IF(ISNUMBER($P3311),$P3311,IncPct)</f>
        <v/>
      </c>
      <c r="Y3311" s="39">
        <f>IF($W3311=0,0,MAX(0,MIN($W3311,IncMonth-1))+MAX(0,$W3311-IncMonth+1)*(1+$X3311))</f>
        <v/>
      </c>
      <c r="Z3311" s="40">
        <f>IF($C3311="",0,IFERROR(INDEX(Departments!$B$5:$B$54,MATCH($C3311,Departments!$A$5:$A$54,0)),0))</f>
        <v/>
      </c>
      <c r="AA3311" s="41">
        <f>N($L3311)*$Y3311</f>
        <v/>
      </c>
      <c r="AB3311" s="41">
        <f>N($M3311)*$Y3311</f>
        <v/>
      </c>
      <c r="AC3311" s="41">
        <f>$AA3311*$Z3311</f>
        <v/>
      </c>
      <c r="AD3311" s="41">
        <f>$AA3311*BonusMonths/12</f>
        <v/>
      </c>
      <c r="AE3311" s="41">
        <f>($AA3311+SI_Gross*$AB3311)*IF($Q3311=1,SI_O,SI_E)</f>
        <v/>
      </c>
      <c r="AF3311" s="41">
        <f>IF($Q3311=1,0,$AA3311*EOSB)</f>
        <v/>
      </c>
      <c r="AG3311" s="41">
        <f>$AN3311*$W3311</f>
        <v/>
      </c>
      <c r="AH3311" s="41">
        <f>SUM($AA3311:$AG3311)</f>
        <v/>
      </c>
      <c r="AI3311" s="41">
        <f>12*($AM3311+$AN3311)</f>
        <v/>
      </c>
      <c r="AJ3311" s="41">
        <f>$AM3311*((IncMonth-1)+(13-IncMonth)*(1+$X3311))+12*$AN3311</f>
        <v/>
      </c>
      <c r="AK3311" s="41">
        <f>IF($R3311=1,N($L3311)+N($M3311),0)</f>
        <v/>
      </c>
      <c r="AL3311">
        <f>IF($C3311="","",IF(N($L3311)&lt;=0,"Basic salary missing",IF(ISNA(MATCH($C3311,Departments!$A$5:$A$54,0)),"Department not on Departments sheet",IF(AND($I3311&lt;&gt;"",NOT(ISNUMBER($I3311))),"Date of birth is text, not a date",IF(AND($K3311&lt;&gt;"",NOT(ISNUMBER($K3311))),"Contract end is text, not a date","")))))</f>
        <v/>
      </c>
      <c r="AM3311" s="41">
        <f>IF($R3311=0,0,N($L3311)*(1+$Z3311+BonusMonths/12+IF($Q3311=1,0,EOSB))+N($M3311)+(N($L3311)+SI_Gross*N($M3311))*IF($Q3311=1,SI_O,SI_E))</f>
        <v/>
      </c>
      <c r="AN3311" s="41">
        <f>IF($R3311=0,0,(IF($Q3311=1,MedO,MedE+Ticket)+Training)/12)</f>
        <v/>
      </c>
    </row>
    <row r="3312">
      <c r="I3312" s="35" t="n"/>
      <c r="J3312" s="35" t="n"/>
      <c r="K3312" s="35" t="n"/>
      <c r="L3312" s="36" t="n"/>
      <c r="M3312" s="36" t="n"/>
      <c r="P3312" s="37" t="n"/>
      <c r="Q3312" s="38">
        <f>IF($C3312="",0,IF(OR(LOWER(TRIM($G3312))="omani",LOWER(TRIM($G3312))="oman",LOWER(TRIM($G3312))="om",LOWER(TRIM($G3312))="local"),1,0))</f>
        <v/>
      </c>
      <c r="R3312" s="38">
        <f>IF($C3312="",0,IF(OR(ISNUMBER(SEARCH("resign",$N3312)),ISNUMBER(SEARCH("terminat",$N3312)),ISNUMBER(SEARCH("inactive",$N3312)),ISNUMBER(SEARCH("vacan",$N3312)),ISNUMBER(SEARCH("deceased",$N3312)),ISNUMBER(SEARCH("separated",$N3312))),0,1))</f>
        <v/>
      </c>
      <c r="S3312">
        <f>IF(OR($R3312=0,NOT(ISNUMBER($I3312))),"",IFERROR(DATEDIF($I3312,DATE(FY,1,1),"y"),""))</f>
        <v/>
      </c>
      <c r="T3312">
        <f>IF(OR($R3312=0,NOT(ISNUMBER($J3312))),"",IFERROR(DATEDIF($J3312,DATE(FY,1,1),"y"),0))</f>
        <v/>
      </c>
      <c r="U3312" s="38">
        <f>IF(OR($R3312=0,NOT(ISNUMBER($I3312))),0,IF(YEAR($I3312)+IF($Q3312=1,RetAgeO,RetAgeE)=FY,MONTH($I3312),IF(YEAR($I3312)+IF($Q3312=1,RetAgeO,RetAgeE)&lt;FY,1,0)))</f>
        <v/>
      </c>
      <c r="V3312" s="38">
        <f>IF(OR($R3312=0,NOT(ISNUMBER($K3312))),0,IF(YEAR($K3312)=FY,MONTH($K3312),IF(YEAR($K3312)&lt;FY,1,0)))</f>
        <v/>
      </c>
      <c r="W3312" s="38">
        <f>IF($R3312=0,0,MIN(12,IF(AND(ISNUMBER($O3312),$O3312&gt;=1,$O3312&lt;=12),INT($O3312),12),IF(AND(RetireExit="Yes",$U3312&gt;0),$U3312,12),IF(AND(ContractExit="Yes",$V3312&gt;0),$V3312,12)))</f>
        <v/>
      </c>
      <c r="X3312" s="37">
        <f>IF(ISNUMBER($P3312),$P3312,IncPct)</f>
        <v/>
      </c>
      <c r="Y3312" s="39">
        <f>IF($W3312=0,0,MAX(0,MIN($W3312,IncMonth-1))+MAX(0,$W3312-IncMonth+1)*(1+$X3312))</f>
        <v/>
      </c>
      <c r="Z3312" s="40">
        <f>IF($C3312="",0,IFERROR(INDEX(Departments!$B$5:$B$54,MATCH($C3312,Departments!$A$5:$A$54,0)),0))</f>
        <v/>
      </c>
      <c r="AA3312" s="41">
        <f>N($L3312)*$Y3312</f>
        <v/>
      </c>
      <c r="AB3312" s="41">
        <f>N($M3312)*$Y3312</f>
        <v/>
      </c>
      <c r="AC3312" s="41">
        <f>$AA3312*$Z3312</f>
        <v/>
      </c>
      <c r="AD3312" s="41">
        <f>$AA3312*BonusMonths/12</f>
        <v/>
      </c>
      <c r="AE3312" s="41">
        <f>($AA3312+SI_Gross*$AB3312)*IF($Q3312=1,SI_O,SI_E)</f>
        <v/>
      </c>
      <c r="AF3312" s="41">
        <f>IF($Q3312=1,0,$AA3312*EOSB)</f>
        <v/>
      </c>
      <c r="AG3312" s="41">
        <f>$AN3312*$W3312</f>
        <v/>
      </c>
      <c r="AH3312" s="41">
        <f>SUM($AA3312:$AG3312)</f>
        <v/>
      </c>
      <c r="AI3312" s="41">
        <f>12*($AM3312+$AN3312)</f>
        <v/>
      </c>
      <c r="AJ3312" s="41">
        <f>$AM3312*((IncMonth-1)+(13-IncMonth)*(1+$X3312))+12*$AN3312</f>
        <v/>
      </c>
      <c r="AK3312" s="41">
        <f>IF($R3312=1,N($L3312)+N($M3312),0)</f>
        <v/>
      </c>
      <c r="AL3312">
        <f>IF($C3312="","",IF(N($L3312)&lt;=0,"Basic salary missing",IF(ISNA(MATCH($C3312,Departments!$A$5:$A$54,0)),"Department not on Departments sheet",IF(AND($I3312&lt;&gt;"",NOT(ISNUMBER($I3312))),"Date of birth is text, not a date",IF(AND($K3312&lt;&gt;"",NOT(ISNUMBER($K3312))),"Contract end is text, not a date","")))))</f>
        <v/>
      </c>
      <c r="AM3312" s="41">
        <f>IF($R3312=0,0,N($L3312)*(1+$Z3312+BonusMonths/12+IF($Q3312=1,0,EOSB))+N($M3312)+(N($L3312)+SI_Gross*N($M3312))*IF($Q3312=1,SI_O,SI_E))</f>
        <v/>
      </c>
      <c r="AN3312" s="41">
        <f>IF($R3312=0,0,(IF($Q3312=1,MedO,MedE+Ticket)+Training)/12)</f>
        <v/>
      </c>
    </row>
    <row r="3313">
      <c r="I3313" s="35" t="n"/>
      <c r="J3313" s="35" t="n"/>
      <c r="K3313" s="35" t="n"/>
      <c r="L3313" s="36" t="n"/>
      <c r="M3313" s="36" t="n"/>
      <c r="P3313" s="37" t="n"/>
      <c r="Q3313" s="38">
        <f>IF($C3313="",0,IF(OR(LOWER(TRIM($G3313))="omani",LOWER(TRIM($G3313))="oman",LOWER(TRIM($G3313))="om",LOWER(TRIM($G3313))="local"),1,0))</f>
        <v/>
      </c>
      <c r="R3313" s="38">
        <f>IF($C3313="",0,IF(OR(ISNUMBER(SEARCH("resign",$N3313)),ISNUMBER(SEARCH("terminat",$N3313)),ISNUMBER(SEARCH("inactive",$N3313)),ISNUMBER(SEARCH("vacan",$N3313)),ISNUMBER(SEARCH("deceased",$N3313)),ISNUMBER(SEARCH("separated",$N3313))),0,1))</f>
        <v/>
      </c>
      <c r="S3313">
        <f>IF(OR($R3313=0,NOT(ISNUMBER($I3313))),"",IFERROR(DATEDIF($I3313,DATE(FY,1,1),"y"),""))</f>
        <v/>
      </c>
      <c r="T3313">
        <f>IF(OR($R3313=0,NOT(ISNUMBER($J3313))),"",IFERROR(DATEDIF($J3313,DATE(FY,1,1),"y"),0))</f>
        <v/>
      </c>
      <c r="U3313" s="38">
        <f>IF(OR($R3313=0,NOT(ISNUMBER($I3313))),0,IF(YEAR($I3313)+IF($Q3313=1,RetAgeO,RetAgeE)=FY,MONTH($I3313),IF(YEAR($I3313)+IF($Q3313=1,RetAgeO,RetAgeE)&lt;FY,1,0)))</f>
        <v/>
      </c>
      <c r="V3313" s="38">
        <f>IF(OR($R3313=0,NOT(ISNUMBER($K3313))),0,IF(YEAR($K3313)=FY,MONTH($K3313),IF(YEAR($K3313)&lt;FY,1,0)))</f>
        <v/>
      </c>
      <c r="W3313" s="38">
        <f>IF($R3313=0,0,MIN(12,IF(AND(ISNUMBER($O3313),$O3313&gt;=1,$O3313&lt;=12),INT($O3313),12),IF(AND(RetireExit="Yes",$U3313&gt;0),$U3313,12),IF(AND(ContractExit="Yes",$V3313&gt;0),$V3313,12)))</f>
        <v/>
      </c>
      <c r="X3313" s="37">
        <f>IF(ISNUMBER($P3313),$P3313,IncPct)</f>
        <v/>
      </c>
      <c r="Y3313" s="39">
        <f>IF($W3313=0,0,MAX(0,MIN($W3313,IncMonth-1))+MAX(0,$W3313-IncMonth+1)*(1+$X3313))</f>
        <v/>
      </c>
      <c r="Z3313" s="40">
        <f>IF($C3313="",0,IFERROR(INDEX(Departments!$B$5:$B$54,MATCH($C3313,Departments!$A$5:$A$54,0)),0))</f>
        <v/>
      </c>
      <c r="AA3313" s="41">
        <f>N($L3313)*$Y3313</f>
        <v/>
      </c>
      <c r="AB3313" s="41">
        <f>N($M3313)*$Y3313</f>
        <v/>
      </c>
      <c r="AC3313" s="41">
        <f>$AA3313*$Z3313</f>
        <v/>
      </c>
      <c r="AD3313" s="41">
        <f>$AA3313*BonusMonths/12</f>
        <v/>
      </c>
      <c r="AE3313" s="41">
        <f>($AA3313+SI_Gross*$AB3313)*IF($Q3313=1,SI_O,SI_E)</f>
        <v/>
      </c>
      <c r="AF3313" s="41">
        <f>IF($Q3313=1,0,$AA3313*EOSB)</f>
        <v/>
      </c>
      <c r="AG3313" s="41">
        <f>$AN3313*$W3313</f>
        <v/>
      </c>
      <c r="AH3313" s="41">
        <f>SUM($AA3313:$AG3313)</f>
        <v/>
      </c>
      <c r="AI3313" s="41">
        <f>12*($AM3313+$AN3313)</f>
        <v/>
      </c>
      <c r="AJ3313" s="41">
        <f>$AM3313*((IncMonth-1)+(13-IncMonth)*(1+$X3313))+12*$AN3313</f>
        <v/>
      </c>
      <c r="AK3313" s="41">
        <f>IF($R3313=1,N($L3313)+N($M3313),0)</f>
        <v/>
      </c>
      <c r="AL3313">
        <f>IF($C3313="","",IF(N($L3313)&lt;=0,"Basic salary missing",IF(ISNA(MATCH($C3313,Departments!$A$5:$A$54,0)),"Department not on Departments sheet",IF(AND($I3313&lt;&gt;"",NOT(ISNUMBER($I3313))),"Date of birth is text, not a date",IF(AND($K3313&lt;&gt;"",NOT(ISNUMBER($K3313))),"Contract end is text, not a date","")))))</f>
        <v/>
      </c>
      <c r="AM3313" s="41">
        <f>IF($R3313=0,0,N($L3313)*(1+$Z3313+BonusMonths/12+IF($Q3313=1,0,EOSB))+N($M3313)+(N($L3313)+SI_Gross*N($M3313))*IF($Q3313=1,SI_O,SI_E))</f>
        <v/>
      </c>
      <c r="AN3313" s="41">
        <f>IF($R3313=0,0,(IF($Q3313=1,MedO,MedE+Ticket)+Training)/12)</f>
        <v/>
      </c>
    </row>
    <row r="3314">
      <c r="I3314" s="35" t="n"/>
      <c r="J3314" s="35" t="n"/>
      <c r="K3314" s="35" t="n"/>
      <c r="L3314" s="36" t="n"/>
      <c r="M3314" s="36" t="n"/>
      <c r="P3314" s="37" t="n"/>
      <c r="Q3314" s="38">
        <f>IF($C3314="",0,IF(OR(LOWER(TRIM($G3314))="omani",LOWER(TRIM($G3314))="oman",LOWER(TRIM($G3314))="om",LOWER(TRIM($G3314))="local"),1,0))</f>
        <v/>
      </c>
      <c r="R3314" s="38">
        <f>IF($C3314="",0,IF(OR(ISNUMBER(SEARCH("resign",$N3314)),ISNUMBER(SEARCH("terminat",$N3314)),ISNUMBER(SEARCH("inactive",$N3314)),ISNUMBER(SEARCH("vacan",$N3314)),ISNUMBER(SEARCH("deceased",$N3314)),ISNUMBER(SEARCH("separated",$N3314))),0,1))</f>
        <v/>
      </c>
      <c r="S3314">
        <f>IF(OR($R3314=0,NOT(ISNUMBER($I3314))),"",IFERROR(DATEDIF($I3314,DATE(FY,1,1),"y"),""))</f>
        <v/>
      </c>
      <c r="T3314">
        <f>IF(OR($R3314=0,NOT(ISNUMBER($J3314))),"",IFERROR(DATEDIF($J3314,DATE(FY,1,1),"y"),0))</f>
        <v/>
      </c>
      <c r="U3314" s="38">
        <f>IF(OR($R3314=0,NOT(ISNUMBER($I3314))),0,IF(YEAR($I3314)+IF($Q3314=1,RetAgeO,RetAgeE)=FY,MONTH($I3314),IF(YEAR($I3314)+IF($Q3314=1,RetAgeO,RetAgeE)&lt;FY,1,0)))</f>
        <v/>
      </c>
      <c r="V3314" s="38">
        <f>IF(OR($R3314=0,NOT(ISNUMBER($K3314))),0,IF(YEAR($K3314)=FY,MONTH($K3314),IF(YEAR($K3314)&lt;FY,1,0)))</f>
        <v/>
      </c>
      <c r="W3314" s="38">
        <f>IF($R3314=0,0,MIN(12,IF(AND(ISNUMBER($O3314),$O3314&gt;=1,$O3314&lt;=12),INT($O3314),12),IF(AND(RetireExit="Yes",$U3314&gt;0),$U3314,12),IF(AND(ContractExit="Yes",$V3314&gt;0),$V3314,12)))</f>
        <v/>
      </c>
      <c r="X3314" s="37">
        <f>IF(ISNUMBER($P3314),$P3314,IncPct)</f>
        <v/>
      </c>
      <c r="Y3314" s="39">
        <f>IF($W3314=0,0,MAX(0,MIN($W3314,IncMonth-1))+MAX(0,$W3314-IncMonth+1)*(1+$X3314))</f>
        <v/>
      </c>
      <c r="Z3314" s="40">
        <f>IF($C3314="",0,IFERROR(INDEX(Departments!$B$5:$B$54,MATCH($C3314,Departments!$A$5:$A$54,0)),0))</f>
        <v/>
      </c>
      <c r="AA3314" s="41">
        <f>N($L3314)*$Y3314</f>
        <v/>
      </c>
      <c r="AB3314" s="41">
        <f>N($M3314)*$Y3314</f>
        <v/>
      </c>
      <c r="AC3314" s="41">
        <f>$AA3314*$Z3314</f>
        <v/>
      </c>
      <c r="AD3314" s="41">
        <f>$AA3314*BonusMonths/12</f>
        <v/>
      </c>
      <c r="AE3314" s="41">
        <f>($AA3314+SI_Gross*$AB3314)*IF($Q3314=1,SI_O,SI_E)</f>
        <v/>
      </c>
      <c r="AF3314" s="41">
        <f>IF($Q3314=1,0,$AA3314*EOSB)</f>
        <v/>
      </c>
      <c r="AG3314" s="41">
        <f>$AN3314*$W3314</f>
        <v/>
      </c>
      <c r="AH3314" s="41">
        <f>SUM($AA3314:$AG3314)</f>
        <v/>
      </c>
      <c r="AI3314" s="41">
        <f>12*($AM3314+$AN3314)</f>
        <v/>
      </c>
      <c r="AJ3314" s="41">
        <f>$AM3314*((IncMonth-1)+(13-IncMonth)*(1+$X3314))+12*$AN3314</f>
        <v/>
      </c>
      <c r="AK3314" s="41">
        <f>IF($R3314=1,N($L3314)+N($M3314),0)</f>
        <v/>
      </c>
      <c r="AL3314">
        <f>IF($C3314="","",IF(N($L3314)&lt;=0,"Basic salary missing",IF(ISNA(MATCH($C3314,Departments!$A$5:$A$54,0)),"Department not on Departments sheet",IF(AND($I3314&lt;&gt;"",NOT(ISNUMBER($I3314))),"Date of birth is text, not a date",IF(AND($K3314&lt;&gt;"",NOT(ISNUMBER($K3314))),"Contract end is text, not a date","")))))</f>
        <v/>
      </c>
      <c r="AM3314" s="41">
        <f>IF($R3314=0,0,N($L3314)*(1+$Z3314+BonusMonths/12+IF($Q3314=1,0,EOSB))+N($M3314)+(N($L3314)+SI_Gross*N($M3314))*IF($Q3314=1,SI_O,SI_E))</f>
        <v/>
      </c>
      <c r="AN3314" s="41">
        <f>IF($R3314=0,0,(IF($Q3314=1,MedO,MedE+Ticket)+Training)/12)</f>
        <v/>
      </c>
    </row>
    <row r="3315">
      <c r="I3315" s="35" t="n"/>
      <c r="J3315" s="35" t="n"/>
      <c r="K3315" s="35" t="n"/>
      <c r="L3315" s="36" t="n"/>
      <c r="M3315" s="36" t="n"/>
      <c r="P3315" s="37" t="n"/>
      <c r="Q3315" s="38">
        <f>IF($C3315="",0,IF(OR(LOWER(TRIM($G3315))="omani",LOWER(TRIM($G3315))="oman",LOWER(TRIM($G3315))="om",LOWER(TRIM($G3315))="local"),1,0))</f>
        <v/>
      </c>
      <c r="R3315" s="38">
        <f>IF($C3315="",0,IF(OR(ISNUMBER(SEARCH("resign",$N3315)),ISNUMBER(SEARCH("terminat",$N3315)),ISNUMBER(SEARCH("inactive",$N3315)),ISNUMBER(SEARCH("vacan",$N3315)),ISNUMBER(SEARCH("deceased",$N3315)),ISNUMBER(SEARCH("separated",$N3315))),0,1))</f>
        <v/>
      </c>
      <c r="S3315">
        <f>IF(OR($R3315=0,NOT(ISNUMBER($I3315))),"",IFERROR(DATEDIF($I3315,DATE(FY,1,1),"y"),""))</f>
        <v/>
      </c>
      <c r="T3315">
        <f>IF(OR($R3315=0,NOT(ISNUMBER($J3315))),"",IFERROR(DATEDIF($J3315,DATE(FY,1,1),"y"),0))</f>
        <v/>
      </c>
      <c r="U3315" s="38">
        <f>IF(OR($R3315=0,NOT(ISNUMBER($I3315))),0,IF(YEAR($I3315)+IF($Q3315=1,RetAgeO,RetAgeE)=FY,MONTH($I3315),IF(YEAR($I3315)+IF($Q3315=1,RetAgeO,RetAgeE)&lt;FY,1,0)))</f>
        <v/>
      </c>
      <c r="V3315" s="38">
        <f>IF(OR($R3315=0,NOT(ISNUMBER($K3315))),0,IF(YEAR($K3315)=FY,MONTH($K3315),IF(YEAR($K3315)&lt;FY,1,0)))</f>
        <v/>
      </c>
      <c r="W3315" s="38">
        <f>IF($R3315=0,0,MIN(12,IF(AND(ISNUMBER($O3315),$O3315&gt;=1,$O3315&lt;=12),INT($O3315),12),IF(AND(RetireExit="Yes",$U3315&gt;0),$U3315,12),IF(AND(ContractExit="Yes",$V3315&gt;0),$V3315,12)))</f>
        <v/>
      </c>
      <c r="X3315" s="37">
        <f>IF(ISNUMBER($P3315),$P3315,IncPct)</f>
        <v/>
      </c>
      <c r="Y3315" s="39">
        <f>IF($W3315=0,0,MAX(0,MIN($W3315,IncMonth-1))+MAX(0,$W3315-IncMonth+1)*(1+$X3315))</f>
        <v/>
      </c>
      <c r="Z3315" s="40">
        <f>IF($C3315="",0,IFERROR(INDEX(Departments!$B$5:$B$54,MATCH($C3315,Departments!$A$5:$A$54,0)),0))</f>
        <v/>
      </c>
      <c r="AA3315" s="41">
        <f>N($L3315)*$Y3315</f>
        <v/>
      </c>
      <c r="AB3315" s="41">
        <f>N($M3315)*$Y3315</f>
        <v/>
      </c>
      <c r="AC3315" s="41">
        <f>$AA3315*$Z3315</f>
        <v/>
      </c>
      <c r="AD3315" s="41">
        <f>$AA3315*BonusMonths/12</f>
        <v/>
      </c>
      <c r="AE3315" s="41">
        <f>($AA3315+SI_Gross*$AB3315)*IF($Q3315=1,SI_O,SI_E)</f>
        <v/>
      </c>
      <c r="AF3315" s="41">
        <f>IF($Q3315=1,0,$AA3315*EOSB)</f>
        <v/>
      </c>
      <c r="AG3315" s="41">
        <f>$AN3315*$W3315</f>
        <v/>
      </c>
      <c r="AH3315" s="41">
        <f>SUM($AA3315:$AG3315)</f>
        <v/>
      </c>
      <c r="AI3315" s="41">
        <f>12*($AM3315+$AN3315)</f>
        <v/>
      </c>
      <c r="AJ3315" s="41">
        <f>$AM3315*((IncMonth-1)+(13-IncMonth)*(1+$X3315))+12*$AN3315</f>
        <v/>
      </c>
      <c r="AK3315" s="41">
        <f>IF($R3315=1,N($L3315)+N($M3315),0)</f>
        <v/>
      </c>
      <c r="AL3315">
        <f>IF($C3315="","",IF(N($L3315)&lt;=0,"Basic salary missing",IF(ISNA(MATCH($C3315,Departments!$A$5:$A$54,0)),"Department not on Departments sheet",IF(AND($I3315&lt;&gt;"",NOT(ISNUMBER($I3315))),"Date of birth is text, not a date",IF(AND($K3315&lt;&gt;"",NOT(ISNUMBER($K3315))),"Contract end is text, not a date","")))))</f>
        <v/>
      </c>
      <c r="AM3315" s="41">
        <f>IF($R3315=0,0,N($L3315)*(1+$Z3315+BonusMonths/12+IF($Q3315=1,0,EOSB))+N($M3315)+(N($L3315)+SI_Gross*N($M3315))*IF($Q3315=1,SI_O,SI_E))</f>
        <v/>
      </c>
      <c r="AN3315" s="41">
        <f>IF($R3315=0,0,(IF($Q3315=1,MedO,MedE+Ticket)+Training)/12)</f>
        <v/>
      </c>
    </row>
    <row r="3316">
      <c r="I3316" s="35" t="n"/>
      <c r="J3316" s="35" t="n"/>
      <c r="K3316" s="35" t="n"/>
      <c r="L3316" s="36" t="n"/>
      <c r="M3316" s="36" t="n"/>
      <c r="P3316" s="37" t="n"/>
      <c r="Q3316" s="38">
        <f>IF($C3316="",0,IF(OR(LOWER(TRIM($G3316))="omani",LOWER(TRIM($G3316))="oman",LOWER(TRIM($G3316))="om",LOWER(TRIM($G3316))="local"),1,0))</f>
        <v/>
      </c>
      <c r="R3316" s="38">
        <f>IF($C3316="",0,IF(OR(ISNUMBER(SEARCH("resign",$N3316)),ISNUMBER(SEARCH("terminat",$N3316)),ISNUMBER(SEARCH("inactive",$N3316)),ISNUMBER(SEARCH("vacan",$N3316)),ISNUMBER(SEARCH("deceased",$N3316)),ISNUMBER(SEARCH("separated",$N3316))),0,1))</f>
        <v/>
      </c>
      <c r="S3316">
        <f>IF(OR($R3316=0,NOT(ISNUMBER($I3316))),"",IFERROR(DATEDIF($I3316,DATE(FY,1,1),"y"),""))</f>
        <v/>
      </c>
      <c r="T3316">
        <f>IF(OR($R3316=0,NOT(ISNUMBER($J3316))),"",IFERROR(DATEDIF($J3316,DATE(FY,1,1),"y"),0))</f>
        <v/>
      </c>
      <c r="U3316" s="38">
        <f>IF(OR($R3316=0,NOT(ISNUMBER($I3316))),0,IF(YEAR($I3316)+IF($Q3316=1,RetAgeO,RetAgeE)=FY,MONTH($I3316),IF(YEAR($I3316)+IF($Q3316=1,RetAgeO,RetAgeE)&lt;FY,1,0)))</f>
        <v/>
      </c>
      <c r="V3316" s="38">
        <f>IF(OR($R3316=0,NOT(ISNUMBER($K3316))),0,IF(YEAR($K3316)=FY,MONTH($K3316),IF(YEAR($K3316)&lt;FY,1,0)))</f>
        <v/>
      </c>
      <c r="W3316" s="38">
        <f>IF($R3316=0,0,MIN(12,IF(AND(ISNUMBER($O3316),$O3316&gt;=1,$O3316&lt;=12),INT($O3316),12),IF(AND(RetireExit="Yes",$U3316&gt;0),$U3316,12),IF(AND(ContractExit="Yes",$V3316&gt;0),$V3316,12)))</f>
        <v/>
      </c>
      <c r="X3316" s="37">
        <f>IF(ISNUMBER($P3316),$P3316,IncPct)</f>
        <v/>
      </c>
      <c r="Y3316" s="39">
        <f>IF($W3316=0,0,MAX(0,MIN($W3316,IncMonth-1))+MAX(0,$W3316-IncMonth+1)*(1+$X3316))</f>
        <v/>
      </c>
      <c r="Z3316" s="40">
        <f>IF($C3316="",0,IFERROR(INDEX(Departments!$B$5:$B$54,MATCH($C3316,Departments!$A$5:$A$54,0)),0))</f>
        <v/>
      </c>
      <c r="AA3316" s="41">
        <f>N($L3316)*$Y3316</f>
        <v/>
      </c>
      <c r="AB3316" s="41">
        <f>N($M3316)*$Y3316</f>
        <v/>
      </c>
      <c r="AC3316" s="41">
        <f>$AA3316*$Z3316</f>
        <v/>
      </c>
      <c r="AD3316" s="41">
        <f>$AA3316*BonusMonths/12</f>
        <v/>
      </c>
      <c r="AE3316" s="41">
        <f>($AA3316+SI_Gross*$AB3316)*IF($Q3316=1,SI_O,SI_E)</f>
        <v/>
      </c>
      <c r="AF3316" s="41">
        <f>IF($Q3316=1,0,$AA3316*EOSB)</f>
        <v/>
      </c>
      <c r="AG3316" s="41">
        <f>$AN3316*$W3316</f>
        <v/>
      </c>
      <c r="AH3316" s="41">
        <f>SUM($AA3316:$AG3316)</f>
        <v/>
      </c>
      <c r="AI3316" s="41">
        <f>12*($AM3316+$AN3316)</f>
        <v/>
      </c>
      <c r="AJ3316" s="41">
        <f>$AM3316*((IncMonth-1)+(13-IncMonth)*(1+$X3316))+12*$AN3316</f>
        <v/>
      </c>
      <c r="AK3316" s="41">
        <f>IF($R3316=1,N($L3316)+N($M3316),0)</f>
        <v/>
      </c>
      <c r="AL3316">
        <f>IF($C3316="","",IF(N($L3316)&lt;=0,"Basic salary missing",IF(ISNA(MATCH($C3316,Departments!$A$5:$A$54,0)),"Department not on Departments sheet",IF(AND($I3316&lt;&gt;"",NOT(ISNUMBER($I3316))),"Date of birth is text, not a date",IF(AND($K3316&lt;&gt;"",NOT(ISNUMBER($K3316))),"Contract end is text, not a date","")))))</f>
        <v/>
      </c>
      <c r="AM3316" s="41">
        <f>IF($R3316=0,0,N($L3316)*(1+$Z3316+BonusMonths/12+IF($Q3316=1,0,EOSB))+N($M3316)+(N($L3316)+SI_Gross*N($M3316))*IF($Q3316=1,SI_O,SI_E))</f>
        <v/>
      </c>
      <c r="AN3316" s="41">
        <f>IF($R3316=0,0,(IF($Q3316=1,MedO,MedE+Ticket)+Training)/12)</f>
        <v/>
      </c>
    </row>
    <row r="3317">
      <c r="I3317" s="35" t="n"/>
      <c r="J3317" s="35" t="n"/>
      <c r="K3317" s="35" t="n"/>
      <c r="L3317" s="36" t="n"/>
      <c r="M3317" s="36" t="n"/>
      <c r="P3317" s="37" t="n"/>
      <c r="Q3317" s="38">
        <f>IF($C3317="",0,IF(OR(LOWER(TRIM($G3317))="omani",LOWER(TRIM($G3317))="oman",LOWER(TRIM($G3317))="om",LOWER(TRIM($G3317))="local"),1,0))</f>
        <v/>
      </c>
      <c r="R3317" s="38">
        <f>IF($C3317="",0,IF(OR(ISNUMBER(SEARCH("resign",$N3317)),ISNUMBER(SEARCH("terminat",$N3317)),ISNUMBER(SEARCH("inactive",$N3317)),ISNUMBER(SEARCH("vacan",$N3317)),ISNUMBER(SEARCH("deceased",$N3317)),ISNUMBER(SEARCH("separated",$N3317))),0,1))</f>
        <v/>
      </c>
      <c r="S3317">
        <f>IF(OR($R3317=0,NOT(ISNUMBER($I3317))),"",IFERROR(DATEDIF($I3317,DATE(FY,1,1),"y"),""))</f>
        <v/>
      </c>
      <c r="T3317">
        <f>IF(OR($R3317=0,NOT(ISNUMBER($J3317))),"",IFERROR(DATEDIF($J3317,DATE(FY,1,1),"y"),0))</f>
        <v/>
      </c>
      <c r="U3317" s="38">
        <f>IF(OR($R3317=0,NOT(ISNUMBER($I3317))),0,IF(YEAR($I3317)+IF($Q3317=1,RetAgeO,RetAgeE)=FY,MONTH($I3317),IF(YEAR($I3317)+IF($Q3317=1,RetAgeO,RetAgeE)&lt;FY,1,0)))</f>
        <v/>
      </c>
      <c r="V3317" s="38">
        <f>IF(OR($R3317=0,NOT(ISNUMBER($K3317))),0,IF(YEAR($K3317)=FY,MONTH($K3317),IF(YEAR($K3317)&lt;FY,1,0)))</f>
        <v/>
      </c>
      <c r="W3317" s="38">
        <f>IF($R3317=0,0,MIN(12,IF(AND(ISNUMBER($O3317),$O3317&gt;=1,$O3317&lt;=12),INT($O3317),12),IF(AND(RetireExit="Yes",$U3317&gt;0),$U3317,12),IF(AND(ContractExit="Yes",$V3317&gt;0),$V3317,12)))</f>
        <v/>
      </c>
      <c r="X3317" s="37">
        <f>IF(ISNUMBER($P3317),$P3317,IncPct)</f>
        <v/>
      </c>
      <c r="Y3317" s="39">
        <f>IF($W3317=0,0,MAX(0,MIN($W3317,IncMonth-1))+MAX(0,$W3317-IncMonth+1)*(1+$X3317))</f>
        <v/>
      </c>
      <c r="Z3317" s="40">
        <f>IF($C3317="",0,IFERROR(INDEX(Departments!$B$5:$B$54,MATCH($C3317,Departments!$A$5:$A$54,0)),0))</f>
        <v/>
      </c>
      <c r="AA3317" s="41">
        <f>N($L3317)*$Y3317</f>
        <v/>
      </c>
      <c r="AB3317" s="41">
        <f>N($M3317)*$Y3317</f>
        <v/>
      </c>
      <c r="AC3317" s="41">
        <f>$AA3317*$Z3317</f>
        <v/>
      </c>
      <c r="AD3317" s="41">
        <f>$AA3317*BonusMonths/12</f>
        <v/>
      </c>
      <c r="AE3317" s="41">
        <f>($AA3317+SI_Gross*$AB3317)*IF($Q3317=1,SI_O,SI_E)</f>
        <v/>
      </c>
      <c r="AF3317" s="41">
        <f>IF($Q3317=1,0,$AA3317*EOSB)</f>
        <v/>
      </c>
      <c r="AG3317" s="41">
        <f>$AN3317*$W3317</f>
        <v/>
      </c>
      <c r="AH3317" s="41">
        <f>SUM($AA3317:$AG3317)</f>
        <v/>
      </c>
      <c r="AI3317" s="41">
        <f>12*($AM3317+$AN3317)</f>
        <v/>
      </c>
      <c r="AJ3317" s="41">
        <f>$AM3317*((IncMonth-1)+(13-IncMonth)*(1+$X3317))+12*$AN3317</f>
        <v/>
      </c>
      <c r="AK3317" s="41">
        <f>IF($R3317=1,N($L3317)+N($M3317),0)</f>
        <v/>
      </c>
      <c r="AL3317">
        <f>IF($C3317="","",IF(N($L3317)&lt;=0,"Basic salary missing",IF(ISNA(MATCH($C3317,Departments!$A$5:$A$54,0)),"Department not on Departments sheet",IF(AND($I3317&lt;&gt;"",NOT(ISNUMBER($I3317))),"Date of birth is text, not a date",IF(AND($K3317&lt;&gt;"",NOT(ISNUMBER($K3317))),"Contract end is text, not a date","")))))</f>
        <v/>
      </c>
      <c r="AM3317" s="41">
        <f>IF($R3317=0,0,N($L3317)*(1+$Z3317+BonusMonths/12+IF($Q3317=1,0,EOSB))+N($M3317)+(N($L3317)+SI_Gross*N($M3317))*IF($Q3317=1,SI_O,SI_E))</f>
        <v/>
      </c>
      <c r="AN3317" s="41">
        <f>IF($R3317=0,0,(IF($Q3317=1,MedO,MedE+Ticket)+Training)/12)</f>
        <v/>
      </c>
    </row>
    <row r="3318">
      <c r="I3318" s="35" t="n"/>
      <c r="J3318" s="35" t="n"/>
      <c r="K3318" s="35" t="n"/>
      <c r="L3318" s="36" t="n"/>
      <c r="M3318" s="36" t="n"/>
      <c r="P3318" s="37" t="n"/>
      <c r="Q3318" s="38">
        <f>IF($C3318="",0,IF(OR(LOWER(TRIM($G3318))="omani",LOWER(TRIM($G3318))="oman",LOWER(TRIM($G3318))="om",LOWER(TRIM($G3318))="local"),1,0))</f>
        <v/>
      </c>
      <c r="R3318" s="38">
        <f>IF($C3318="",0,IF(OR(ISNUMBER(SEARCH("resign",$N3318)),ISNUMBER(SEARCH("terminat",$N3318)),ISNUMBER(SEARCH("inactive",$N3318)),ISNUMBER(SEARCH("vacan",$N3318)),ISNUMBER(SEARCH("deceased",$N3318)),ISNUMBER(SEARCH("separated",$N3318))),0,1))</f>
        <v/>
      </c>
      <c r="S3318">
        <f>IF(OR($R3318=0,NOT(ISNUMBER($I3318))),"",IFERROR(DATEDIF($I3318,DATE(FY,1,1),"y"),""))</f>
        <v/>
      </c>
      <c r="T3318">
        <f>IF(OR($R3318=0,NOT(ISNUMBER($J3318))),"",IFERROR(DATEDIF($J3318,DATE(FY,1,1),"y"),0))</f>
        <v/>
      </c>
      <c r="U3318" s="38">
        <f>IF(OR($R3318=0,NOT(ISNUMBER($I3318))),0,IF(YEAR($I3318)+IF($Q3318=1,RetAgeO,RetAgeE)=FY,MONTH($I3318),IF(YEAR($I3318)+IF($Q3318=1,RetAgeO,RetAgeE)&lt;FY,1,0)))</f>
        <v/>
      </c>
      <c r="V3318" s="38">
        <f>IF(OR($R3318=0,NOT(ISNUMBER($K3318))),0,IF(YEAR($K3318)=FY,MONTH($K3318),IF(YEAR($K3318)&lt;FY,1,0)))</f>
        <v/>
      </c>
      <c r="W3318" s="38">
        <f>IF($R3318=0,0,MIN(12,IF(AND(ISNUMBER($O3318),$O3318&gt;=1,$O3318&lt;=12),INT($O3318),12),IF(AND(RetireExit="Yes",$U3318&gt;0),$U3318,12),IF(AND(ContractExit="Yes",$V3318&gt;0),$V3318,12)))</f>
        <v/>
      </c>
      <c r="X3318" s="37">
        <f>IF(ISNUMBER($P3318),$P3318,IncPct)</f>
        <v/>
      </c>
      <c r="Y3318" s="39">
        <f>IF($W3318=0,0,MAX(0,MIN($W3318,IncMonth-1))+MAX(0,$W3318-IncMonth+1)*(1+$X3318))</f>
        <v/>
      </c>
      <c r="Z3318" s="40">
        <f>IF($C3318="",0,IFERROR(INDEX(Departments!$B$5:$B$54,MATCH($C3318,Departments!$A$5:$A$54,0)),0))</f>
        <v/>
      </c>
      <c r="AA3318" s="41">
        <f>N($L3318)*$Y3318</f>
        <v/>
      </c>
      <c r="AB3318" s="41">
        <f>N($M3318)*$Y3318</f>
        <v/>
      </c>
      <c r="AC3318" s="41">
        <f>$AA3318*$Z3318</f>
        <v/>
      </c>
      <c r="AD3318" s="41">
        <f>$AA3318*BonusMonths/12</f>
        <v/>
      </c>
      <c r="AE3318" s="41">
        <f>($AA3318+SI_Gross*$AB3318)*IF($Q3318=1,SI_O,SI_E)</f>
        <v/>
      </c>
      <c r="AF3318" s="41">
        <f>IF($Q3318=1,0,$AA3318*EOSB)</f>
        <v/>
      </c>
      <c r="AG3318" s="41">
        <f>$AN3318*$W3318</f>
        <v/>
      </c>
      <c r="AH3318" s="41">
        <f>SUM($AA3318:$AG3318)</f>
        <v/>
      </c>
      <c r="AI3318" s="41">
        <f>12*($AM3318+$AN3318)</f>
        <v/>
      </c>
      <c r="AJ3318" s="41">
        <f>$AM3318*((IncMonth-1)+(13-IncMonth)*(1+$X3318))+12*$AN3318</f>
        <v/>
      </c>
      <c r="AK3318" s="41">
        <f>IF($R3318=1,N($L3318)+N($M3318),0)</f>
        <v/>
      </c>
      <c r="AL3318">
        <f>IF($C3318="","",IF(N($L3318)&lt;=0,"Basic salary missing",IF(ISNA(MATCH($C3318,Departments!$A$5:$A$54,0)),"Department not on Departments sheet",IF(AND($I3318&lt;&gt;"",NOT(ISNUMBER($I3318))),"Date of birth is text, not a date",IF(AND($K3318&lt;&gt;"",NOT(ISNUMBER($K3318))),"Contract end is text, not a date","")))))</f>
        <v/>
      </c>
      <c r="AM3318" s="41">
        <f>IF($R3318=0,0,N($L3318)*(1+$Z3318+BonusMonths/12+IF($Q3318=1,0,EOSB))+N($M3318)+(N($L3318)+SI_Gross*N($M3318))*IF($Q3318=1,SI_O,SI_E))</f>
        <v/>
      </c>
      <c r="AN3318" s="41">
        <f>IF($R3318=0,0,(IF($Q3318=1,MedO,MedE+Ticket)+Training)/12)</f>
        <v/>
      </c>
    </row>
    <row r="3319">
      <c r="I3319" s="35" t="n"/>
      <c r="J3319" s="35" t="n"/>
      <c r="K3319" s="35" t="n"/>
      <c r="L3319" s="36" t="n"/>
      <c r="M3319" s="36" t="n"/>
      <c r="P3319" s="37" t="n"/>
      <c r="Q3319" s="38">
        <f>IF($C3319="",0,IF(OR(LOWER(TRIM($G3319))="omani",LOWER(TRIM($G3319))="oman",LOWER(TRIM($G3319))="om",LOWER(TRIM($G3319))="local"),1,0))</f>
        <v/>
      </c>
      <c r="R3319" s="38">
        <f>IF($C3319="",0,IF(OR(ISNUMBER(SEARCH("resign",$N3319)),ISNUMBER(SEARCH("terminat",$N3319)),ISNUMBER(SEARCH("inactive",$N3319)),ISNUMBER(SEARCH("vacan",$N3319)),ISNUMBER(SEARCH("deceased",$N3319)),ISNUMBER(SEARCH("separated",$N3319))),0,1))</f>
        <v/>
      </c>
      <c r="S3319">
        <f>IF(OR($R3319=0,NOT(ISNUMBER($I3319))),"",IFERROR(DATEDIF($I3319,DATE(FY,1,1),"y"),""))</f>
        <v/>
      </c>
      <c r="T3319">
        <f>IF(OR($R3319=0,NOT(ISNUMBER($J3319))),"",IFERROR(DATEDIF($J3319,DATE(FY,1,1),"y"),0))</f>
        <v/>
      </c>
      <c r="U3319" s="38">
        <f>IF(OR($R3319=0,NOT(ISNUMBER($I3319))),0,IF(YEAR($I3319)+IF($Q3319=1,RetAgeO,RetAgeE)=FY,MONTH($I3319),IF(YEAR($I3319)+IF($Q3319=1,RetAgeO,RetAgeE)&lt;FY,1,0)))</f>
        <v/>
      </c>
      <c r="V3319" s="38">
        <f>IF(OR($R3319=0,NOT(ISNUMBER($K3319))),0,IF(YEAR($K3319)=FY,MONTH($K3319),IF(YEAR($K3319)&lt;FY,1,0)))</f>
        <v/>
      </c>
      <c r="W3319" s="38">
        <f>IF($R3319=0,0,MIN(12,IF(AND(ISNUMBER($O3319),$O3319&gt;=1,$O3319&lt;=12),INT($O3319),12),IF(AND(RetireExit="Yes",$U3319&gt;0),$U3319,12),IF(AND(ContractExit="Yes",$V3319&gt;0),$V3319,12)))</f>
        <v/>
      </c>
      <c r="X3319" s="37">
        <f>IF(ISNUMBER($P3319),$P3319,IncPct)</f>
        <v/>
      </c>
      <c r="Y3319" s="39">
        <f>IF($W3319=0,0,MAX(0,MIN($W3319,IncMonth-1))+MAX(0,$W3319-IncMonth+1)*(1+$X3319))</f>
        <v/>
      </c>
      <c r="Z3319" s="40">
        <f>IF($C3319="",0,IFERROR(INDEX(Departments!$B$5:$B$54,MATCH($C3319,Departments!$A$5:$A$54,0)),0))</f>
        <v/>
      </c>
      <c r="AA3319" s="41">
        <f>N($L3319)*$Y3319</f>
        <v/>
      </c>
      <c r="AB3319" s="41">
        <f>N($M3319)*$Y3319</f>
        <v/>
      </c>
      <c r="AC3319" s="41">
        <f>$AA3319*$Z3319</f>
        <v/>
      </c>
      <c r="AD3319" s="41">
        <f>$AA3319*BonusMonths/12</f>
        <v/>
      </c>
      <c r="AE3319" s="41">
        <f>($AA3319+SI_Gross*$AB3319)*IF($Q3319=1,SI_O,SI_E)</f>
        <v/>
      </c>
      <c r="AF3319" s="41">
        <f>IF($Q3319=1,0,$AA3319*EOSB)</f>
        <v/>
      </c>
      <c r="AG3319" s="41">
        <f>$AN3319*$W3319</f>
        <v/>
      </c>
      <c r="AH3319" s="41">
        <f>SUM($AA3319:$AG3319)</f>
        <v/>
      </c>
      <c r="AI3319" s="41">
        <f>12*($AM3319+$AN3319)</f>
        <v/>
      </c>
      <c r="AJ3319" s="41">
        <f>$AM3319*((IncMonth-1)+(13-IncMonth)*(1+$X3319))+12*$AN3319</f>
        <v/>
      </c>
      <c r="AK3319" s="41">
        <f>IF($R3319=1,N($L3319)+N($M3319),0)</f>
        <v/>
      </c>
      <c r="AL3319">
        <f>IF($C3319="","",IF(N($L3319)&lt;=0,"Basic salary missing",IF(ISNA(MATCH($C3319,Departments!$A$5:$A$54,0)),"Department not on Departments sheet",IF(AND($I3319&lt;&gt;"",NOT(ISNUMBER($I3319))),"Date of birth is text, not a date",IF(AND($K3319&lt;&gt;"",NOT(ISNUMBER($K3319))),"Contract end is text, not a date","")))))</f>
        <v/>
      </c>
      <c r="AM3319" s="41">
        <f>IF($R3319=0,0,N($L3319)*(1+$Z3319+BonusMonths/12+IF($Q3319=1,0,EOSB))+N($M3319)+(N($L3319)+SI_Gross*N($M3319))*IF($Q3319=1,SI_O,SI_E))</f>
        <v/>
      </c>
      <c r="AN3319" s="41">
        <f>IF($R3319=0,0,(IF($Q3319=1,MedO,MedE+Ticket)+Training)/12)</f>
        <v/>
      </c>
    </row>
    <row r="3320">
      <c r="I3320" s="35" t="n"/>
      <c r="J3320" s="35" t="n"/>
      <c r="K3320" s="35" t="n"/>
      <c r="L3320" s="36" t="n"/>
      <c r="M3320" s="36" t="n"/>
      <c r="P3320" s="37" t="n"/>
      <c r="Q3320" s="38">
        <f>IF($C3320="",0,IF(OR(LOWER(TRIM($G3320))="omani",LOWER(TRIM($G3320))="oman",LOWER(TRIM($G3320))="om",LOWER(TRIM($G3320))="local"),1,0))</f>
        <v/>
      </c>
      <c r="R3320" s="38">
        <f>IF($C3320="",0,IF(OR(ISNUMBER(SEARCH("resign",$N3320)),ISNUMBER(SEARCH("terminat",$N3320)),ISNUMBER(SEARCH("inactive",$N3320)),ISNUMBER(SEARCH("vacan",$N3320)),ISNUMBER(SEARCH("deceased",$N3320)),ISNUMBER(SEARCH("separated",$N3320))),0,1))</f>
        <v/>
      </c>
      <c r="S3320">
        <f>IF(OR($R3320=0,NOT(ISNUMBER($I3320))),"",IFERROR(DATEDIF($I3320,DATE(FY,1,1),"y"),""))</f>
        <v/>
      </c>
      <c r="T3320">
        <f>IF(OR($R3320=0,NOT(ISNUMBER($J3320))),"",IFERROR(DATEDIF($J3320,DATE(FY,1,1),"y"),0))</f>
        <v/>
      </c>
      <c r="U3320" s="38">
        <f>IF(OR($R3320=0,NOT(ISNUMBER($I3320))),0,IF(YEAR($I3320)+IF($Q3320=1,RetAgeO,RetAgeE)=FY,MONTH($I3320),IF(YEAR($I3320)+IF($Q3320=1,RetAgeO,RetAgeE)&lt;FY,1,0)))</f>
        <v/>
      </c>
      <c r="V3320" s="38">
        <f>IF(OR($R3320=0,NOT(ISNUMBER($K3320))),0,IF(YEAR($K3320)=FY,MONTH($K3320),IF(YEAR($K3320)&lt;FY,1,0)))</f>
        <v/>
      </c>
      <c r="W3320" s="38">
        <f>IF($R3320=0,0,MIN(12,IF(AND(ISNUMBER($O3320),$O3320&gt;=1,$O3320&lt;=12),INT($O3320),12),IF(AND(RetireExit="Yes",$U3320&gt;0),$U3320,12),IF(AND(ContractExit="Yes",$V3320&gt;0),$V3320,12)))</f>
        <v/>
      </c>
      <c r="X3320" s="37">
        <f>IF(ISNUMBER($P3320),$P3320,IncPct)</f>
        <v/>
      </c>
      <c r="Y3320" s="39">
        <f>IF($W3320=0,0,MAX(0,MIN($W3320,IncMonth-1))+MAX(0,$W3320-IncMonth+1)*(1+$X3320))</f>
        <v/>
      </c>
      <c r="Z3320" s="40">
        <f>IF($C3320="",0,IFERROR(INDEX(Departments!$B$5:$B$54,MATCH($C3320,Departments!$A$5:$A$54,0)),0))</f>
        <v/>
      </c>
      <c r="AA3320" s="41">
        <f>N($L3320)*$Y3320</f>
        <v/>
      </c>
      <c r="AB3320" s="41">
        <f>N($M3320)*$Y3320</f>
        <v/>
      </c>
      <c r="AC3320" s="41">
        <f>$AA3320*$Z3320</f>
        <v/>
      </c>
      <c r="AD3320" s="41">
        <f>$AA3320*BonusMonths/12</f>
        <v/>
      </c>
      <c r="AE3320" s="41">
        <f>($AA3320+SI_Gross*$AB3320)*IF($Q3320=1,SI_O,SI_E)</f>
        <v/>
      </c>
      <c r="AF3320" s="41">
        <f>IF($Q3320=1,0,$AA3320*EOSB)</f>
        <v/>
      </c>
      <c r="AG3320" s="41">
        <f>$AN3320*$W3320</f>
        <v/>
      </c>
      <c r="AH3320" s="41">
        <f>SUM($AA3320:$AG3320)</f>
        <v/>
      </c>
      <c r="AI3320" s="41">
        <f>12*($AM3320+$AN3320)</f>
        <v/>
      </c>
      <c r="AJ3320" s="41">
        <f>$AM3320*((IncMonth-1)+(13-IncMonth)*(1+$X3320))+12*$AN3320</f>
        <v/>
      </c>
      <c r="AK3320" s="41">
        <f>IF($R3320=1,N($L3320)+N($M3320),0)</f>
        <v/>
      </c>
      <c r="AL3320">
        <f>IF($C3320="","",IF(N($L3320)&lt;=0,"Basic salary missing",IF(ISNA(MATCH($C3320,Departments!$A$5:$A$54,0)),"Department not on Departments sheet",IF(AND($I3320&lt;&gt;"",NOT(ISNUMBER($I3320))),"Date of birth is text, not a date",IF(AND($K3320&lt;&gt;"",NOT(ISNUMBER($K3320))),"Contract end is text, not a date","")))))</f>
        <v/>
      </c>
      <c r="AM3320" s="41">
        <f>IF($R3320=0,0,N($L3320)*(1+$Z3320+BonusMonths/12+IF($Q3320=1,0,EOSB))+N($M3320)+(N($L3320)+SI_Gross*N($M3320))*IF($Q3320=1,SI_O,SI_E))</f>
        <v/>
      </c>
      <c r="AN3320" s="41">
        <f>IF($R3320=0,0,(IF($Q3320=1,MedO,MedE+Ticket)+Training)/12)</f>
        <v/>
      </c>
    </row>
    <row r="3321">
      <c r="I3321" s="35" t="n"/>
      <c r="J3321" s="35" t="n"/>
      <c r="K3321" s="35" t="n"/>
      <c r="L3321" s="36" t="n"/>
      <c r="M3321" s="36" t="n"/>
      <c r="P3321" s="37" t="n"/>
      <c r="Q3321" s="38">
        <f>IF($C3321="",0,IF(OR(LOWER(TRIM($G3321))="omani",LOWER(TRIM($G3321))="oman",LOWER(TRIM($G3321))="om",LOWER(TRIM($G3321))="local"),1,0))</f>
        <v/>
      </c>
      <c r="R3321" s="38">
        <f>IF($C3321="",0,IF(OR(ISNUMBER(SEARCH("resign",$N3321)),ISNUMBER(SEARCH("terminat",$N3321)),ISNUMBER(SEARCH("inactive",$N3321)),ISNUMBER(SEARCH("vacan",$N3321)),ISNUMBER(SEARCH("deceased",$N3321)),ISNUMBER(SEARCH("separated",$N3321))),0,1))</f>
        <v/>
      </c>
      <c r="S3321">
        <f>IF(OR($R3321=0,NOT(ISNUMBER($I3321))),"",IFERROR(DATEDIF($I3321,DATE(FY,1,1),"y"),""))</f>
        <v/>
      </c>
      <c r="T3321">
        <f>IF(OR($R3321=0,NOT(ISNUMBER($J3321))),"",IFERROR(DATEDIF($J3321,DATE(FY,1,1),"y"),0))</f>
        <v/>
      </c>
      <c r="U3321" s="38">
        <f>IF(OR($R3321=0,NOT(ISNUMBER($I3321))),0,IF(YEAR($I3321)+IF($Q3321=1,RetAgeO,RetAgeE)=FY,MONTH($I3321),IF(YEAR($I3321)+IF($Q3321=1,RetAgeO,RetAgeE)&lt;FY,1,0)))</f>
        <v/>
      </c>
      <c r="V3321" s="38">
        <f>IF(OR($R3321=0,NOT(ISNUMBER($K3321))),0,IF(YEAR($K3321)=FY,MONTH($K3321),IF(YEAR($K3321)&lt;FY,1,0)))</f>
        <v/>
      </c>
      <c r="W3321" s="38">
        <f>IF($R3321=0,0,MIN(12,IF(AND(ISNUMBER($O3321),$O3321&gt;=1,$O3321&lt;=12),INT($O3321),12),IF(AND(RetireExit="Yes",$U3321&gt;0),$U3321,12),IF(AND(ContractExit="Yes",$V3321&gt;0),$V3321,12)))</f>
        <v/>
      </c>
      <c r="X3321" s="37">
        <f>IF(ISNUMBER($P3321),$P3321,IncPct)</f>
        <v/>
      </c>
      <c r="Y3321" s="39">
        <f>IF($W3321=0,0,MAX(0,MIN($W3321,IncMonth-1))+MAX(0,$W3321-IncMonth+1)*(1+$X3321))</f>
        <v/>
      </c>
      <c r="Z3321" s="40">
        <f>IF($C3321="",0,IFERROR(INDEX(Departments!$B$5:$B$54,MATCH($C3321,Departments!$A$5:$A$54,0)),0))</f>
        <v/>
      </c>
      <c r="AA3321" s="41">
        <f>N($L3321)*$Y3321</f>
        <v/>
      </c>
      <c r="AB3321" s="41">
        <f>N($M3321)*$Y3321</f>
        <v/>
      </c>
      <c r="AC3321" s="41">
        <f>$AA3321*$Z3321</f>
        <v/>
      </c>
      <c r="AD3321" s="41">
        <f>$AA3321*BonusMonths/12</f>
        <v/>
      </c>
      <c r="AE3321" s="41">
        <f>($AA3321+SI_Gross*$AB3321)*IF($Q3321=1,SI_O,SI_E)</f>
        <v/>
      </c>
      <c r="AF3321" s="41">
        <f>IF($Q3321=1,0,$AA3321*EOSB)</f>
        <v/>
      </c>
      <c r="AG3321" s="41">
        <f>$AN3321*$W3321</f>
        <v/>
      </c>
      <c r="AH3321" s="41">
        <f>SUM($AA3321:$AG3321)</f>
        <v/>
      </c>
      <c r="AI3321" s="41">
        <f>12*($AM3321+$AN3321)</f>
        <v/>
      </c>
      <c r="AJ3321" s="41">
        <f>$AM3321*((IncMonth-1)+(13-IncMonth)*(1+$X3321))+12*$AN3321</f>
        <v/>
      </c>
      <c r="AK3321" s="41">
        <f>IF($R3321=1,N($L3321)+N($M3321),0)</f>
        <v/>
      </c>
      <c r="AL3321">
        <f>IF($C3321="","",IF(N($L3321)&lt;=0,"Basic salary missing",IF(ISNA(MATCH($C3321,Departments!$A$5:$A$54,0)),"Department not on Departments sheet",IF(AND($I3321&lt;&gt;"",NOT(ISNUMBER($I3321))),"Date of birth is text, not a date",IF(AND($K3321&lt;&gt;"",NOT(ISNUMBER($K3321))),"Contract end is text, not a date","")))))</f>
        <v/>
      </c>
      <c r="AM3321" s="41">
        <f>IF($R3321=0,0,N($L3321)*(1+$Z3321+BonusMonths/12+IF($Q3321=1,0,EOSB))+N($M3321)+(N($L3321)+SI_Gross*N($M3321))*IF($Q3321=1,SI_O,SI_E))</f>
        <v/>
      </c>
      <c r="AN3321" s="41">
        <f>IF($R3321=0,0,(IF($Q3321=1,MedO,MedE+Ticket)+Training)/12)</f>
        <v/>
      </c>
    </row>
    <row r="3322">
      <c r="I3322" s="35" t="n"/>
      <c r="J3322" s="35" t="n"/>
      <c r="K3322" s="35" t="n"/>
      <c r="L3322" s="36" t="n"/>
      <c r="M3322" s="36" t="n"/>
      <c r="P3322" s="37" t="n"/>
      <c r="Q3322" s="38">
        <f>IF($C3322="",0,IF(OR(LOWER(TRIM($G3322))="omani",LOWER(TRIM($G3322))="oman",LOWER(TRIM($G3322))="om",LOWER(TRIM($G3322))="local"),1,0))</f>
        <v/>
      </c>
      <c r="R3322" s="38">
        <f>IF($C3322="",0,IF(OR(ISNUMBER(SEARCH("resign",$N3322)),ISNUMBER(SEARCH("terminat",$N3322)),ISNUMBER(SEARCH("inactive",$N3322)),ISNUMBER(SEARCH("vacan",$N3322)),ISNUMBER(SEARCH("deceased",$N3322)),ISNUMBER(SEARCH("separated",$N3322))),0,1))</f>
        <v/>
      </c>
      <c r="S3322">
        <f>IF(OR($R3322=0,NOT(ISNUMBER($I3322))),"",IFERROR(DATEDIF($I3322,DATE(FY,1,1),"y"),""))</f>
        <v/>
      </c>
      <c r="T3322">
        <f>IF(OR($R3322=0,NOT(ISNUMBER($J3322))),"",IFERROR(DATEDIF($J3322,DATE(FY,1,1),"y"),0))</f>
        <v/>
      </c>
      <c r="U3322" s="38">
        <f>IF(OR($R3322=0,NOT(ISNUMBER($I3322))),0,IF(YEAR($I3322)+IF($Q3322=1,RetAgeO,RetAgeE)=FY,MONTH($I3322),IF(YEAR($I3322)+IF($Q3322=1,RetAgeO,RetAgeE)&lt;FY,1,0)))</f>
        <v/>
      </c>
      <c r="V3322" s="38">
        <f>IF(OR($R3322=0,NOT(ISNUMBER($K3322))),0,IF(YEAR($K3322)=FY,MONTH($K3322),IF(YEAR($K3322)&lt;FY,1,0)))</f>
        <v/>
      </c>
      <c r="W3322" s="38">
        <f>IF($R3322=0,0,MIN(12,IF(AND(ISNUMBER($O3322),$O3322&gt;=1,$O3322&lt;=12),INT($O3322),12),IF(AND(RetireExit="Yes",$U3322&gt;0),$U3322,12),IF(AND(ContractExit="Yes",$V3322&gt;0),$V3322,12)))</f>
        <v/>
      </c>
      <c r="X3322" s="37">
        <f>IF(ISNUMBER($P3322),$P3322,IncPct)</f>
        <v/>
      </c>
      <c r="Y3322" s="39">
        <f>IF($W3322=0,0,MAX(0,MIN($W3322,IncMonth-1))+MAX(0,$W3322-IncMonth+1)*(1+$X3322))</f>
        <v/>
      </c>
      <c r="Z3322" s="40">
        <f>IF($C3322="",0,IFERROR(INDEX(Departments!$B$5:$B$54,MATCH($C3322,Departments!$A$5:$A$54,0)),0))</f>
        <v/>
      </c>
      <c r="AA3322" s="41">
        <f>N($L3322)*$Y3322</f>
        <v/>
      </c>
      <c r="AB3322" s="41">
        <f>N($M3322)*$Y3322</f>
        <v/>
      </c>
      <c r="AC3322" s="41">
        <f>$AA3322*$Z3322</f>
        <v/>
      </c>
      <c r="AD3322" s="41">
        <f>$AA3322*BonusMonths/12</f>
        <v/>
      </c>
      <c r="AE3322" s="41">
        <f>($AA3322+SI_Gross*$AB3322)*IF($Q3322=1,SI_O,SI_E)</f>
        <v/>
      </c>
      <c r="AF3322" s="41">
        <f>IF($Q3322=1,0,$AA3322*EOSB)</f>
        <v/>
      </c>
      <c r="AG3322" s="41">
        <f>$AN3322*$W3322</f>
        <v/>
      </c>
      <c r="AH3322" s="41">
        <f>SUM($AA3322:$AG3322)</f>
        <v/>
      </c>
      <c r="AI3322" s="41">
        <f>12*($AM3322+$AN3322)</f>
        <v/>
      </c>
      <c r="AJ3322" s="41">
        <f>$AM3322*((IncMonth-1)+(13-IncMonth)*(1+$X3322))+12*$AN3322</f>
        <v/>
      </c>
      <c r="AK3322" s="41">
        <f>IF($R3322=1,N($L3322)+N($M3322),0)</f>
        <v/>
      </c>
      <c r="AL3322">
        <f>IF($C3322="","",IF(N($L3322)&lt;=0,"Basic salary missing",IF(ISNA(MATCH($C3322,Departments!$A$5:$A$54,0)),"Department not on Departments sheet",IF(AND($I3322&lt;&gt;"",NOT(ISNUMBER($I3322))),"Date of birth is text, not a date",IF(AND($K3322&lt;&gt;"",NOT(ISNUMBER($K3322))),"Contract end is text, not a date","")))))</f>
        <v/>
      </c>
      <c r="AM3322" s="41">
        <f>IF($R3322=0,0,N($L3322)*(1+$Z3322+BonusMonths/12+IF($Q3322=1,0,EOSB))+N($M3322)+(N($L3322)+SI_Gross*N($M3322))*IF($Q3322=1,SI_O,SI_E))</f>
        <v/>
      </c>
      <c r="AN3322" s="41">
        <f>IF($R3322=0,0,(IF($Q3322=1,MedO,MedE+Ticket)+Training)/12)</f>
        <v/>
      </c>
    </row>
    <row r="3323">
      <c r="I3323" s="35" t="n"/>
      <c r="J3323" s="35" t="n"/>
      <c r="K3323" s="35" t="n"/>
      <c r="L3323" s="36" t="n"/>
      <c r="M3323" s="36" t="n"/>
      <c r="P3323" s="37" t="n"/>
      <c r="Q3323" s="38">
        <f>IF($C3323="",0,IF(OR(LOWER(TRIM($G3323))="omani",LOWER(TRIM($G3323))="oman",LOWER(TRIM($G3323))="om",LOWER(TRIM($G3323))="local"),1,0))</f>
        <v/>
      </c>
      <c r="R3323" s="38">
        <f>IF($C3323="",0,IF(OR(ISNUMBER(SEARCH("resign",$N3323)),ISNUMBER(SEARCH("terminat",$N3323)),ISNUMBER(SEARCH("inactive",$N3323)),ISNUMBER(SEARCH("vacan",$N3323)),ISNUMBER(SEARCH("deceased",$N3323)),ISNUMBER(SEARCH("separated",$N3323))),0,1))</f>
        <v/>
      </c>
      <c r="S3323">
        <f>IF(OR($R3323=0,NOT(ISNUMBER($I3323))),"",IFERROR(DATEDIF($I3323,DATE(FY,1,1),"y"),""))</f>
        <v/>
      </c>
      <c r="T3323">
        <f>IF(OR($R3323=0,NOT(ISNUMBER($J3323))),"",IFERROR(DATEDIF($J3323,DATE(FY,1,1),"y"),0))</f>
        <v/>
      </c>
      <c r="U3323" s="38">
        <f>IF(OR($R3323=0,NOT(ISNUMBER($I3323))),0,IF(YEAR($I3323)+IF($Q3323=1,RetAgeO,RetAgeE)=FY,MONTH($I3323),IF(YEAR($I3323)+IF($Q3323=1,RetAgeO,RetAgeE)&lt;FY,1,0)))</f>
        <v/>
      </c>
      <c r="V3323" s="38">
        <f>IF(OR($R3323=0,NOT(ISNUMBER($K3323))),0,IF(YEAR($K3323)=FY,MONTH($K3323),IF(YEAR($K3323)&lt;FY,1,0)))</f>
        <v/>
      </c>
      <c r="W3323" s="38">
        <f>IF($R3323=0,0,MIN(12,IF(AND(ISNUMBER($O3323),$O3323&gt;=1,$O3323&lt;=12),INT($O3323),12),IF(AND(RetireExit="Yes",$U3323&gt;0),$U3323,12),IF(AND(ContractExit="Yes",$V3323&gt;0),$V3323,12)))</f>
        <v/>
      </c>
      <c r="X3323" s="37">
        <f>IF(ISNUMBER($P3323),$P3323,IncPct)</f>
        <v/>
      </c>
      <c r="Y3323" s="39">
        <f>IF($W3323=0,0,MAX(0,MIN($W3323,IncMonth-1))+MAX(0,$W3323-IncMonth+1)*(1+$X3323))</f>
        <v/>
      </c>
      <c r="Z3323" s="40">
        <f>IF($C3323="",0,IFERROR(INDEX(Departments!$B$5:$B$54,MATCH($C3323,Departments!$A$5:$A$54,0)),0))</f>
        <v/>
      </c>
      <c r="AA3323" s="41">
        <f>N($L3323)*$Y3323</f>
        <v/>
      </c>
      <c r="AB3323" s="41">
        <f>N($M3323)*$Y3323</f>
        <v/>
      </c>
      <c r="AC3323" s="41">
        <f>$AA3323*$Z3323</f>
        <v/>
      </c>
      <c r="AD3323" s="41">
        <f>$AA3323*BonusMonths/12</f>
        <v/>
      </c>
      <c r="AE3323" s="41">
        <f>($AA3323+SI_Gross*$AB3323)*IF($Q3323=1,SI_O,SI_E)</f>
        <v/>
      </c>
      <c r="AF3323" s="41">
        <f>IF($Q3323=1,0,$AA3323*EOSB)</f>
        <v/>
      </c>
      <c r="AG3323" s="41">
        <f>$AN3323*$W3323</f>
        <v/>
      </c>
      <c r="AH3323" s="41">
        <f>SUM($AA3323:$AG3323)</f>
        <v/>
      </c>
      <c r="AI3323" s="41">
        <f>12*($AM3323+$AN3323)</f>
        <v/>
      </c>
      <c r="AJ3323" s="41">
        <f>$AM3323*((IncMonth-1)+(13-IncMonth)*(1+$X3323))+12*$AN3323</f>
        <v/>
      </c>
      <c r="AK3323" s="41">
        <f>IF($R3323=1,N($L3323)+N($M3323),0)</f>
        <v/>
      </c>
      <c r="AL3323">
        <f>IF($C3323="","",IF(N($L3323)&lt;=0,"Basic salary missing",IF(ISNA(MATCH($C3323,Departments!$A$5:$A$54,0)),"Department not on Departments sheet",IF(AND($I3323&lt;&gt;"",NOT(ISNUMBER($I3323))),"Date of birth is text, not a date",IF(AND($K3323&lt;&gt;"",NOT(ISNUMBER($K3323))),"Contract end is text, not a date","")))))</f>
        <v/>
      </c>
      <c r="AM3323" s="41">
        <f>IF($R3323=0,0,N($L3323)*(1+$Z3323+BonusMonths/12+IF($Q3323=1,0,EOSB))+N($M3323)+(N($L3323)+SI_Gross*N($M3323))*IF($Q3323=1,SI_O,SI_E))</f>
        <v/>
      </c>
      <c r="AN3323" s="41">
        <f>IF($R3323=0,0,(IF($Q3323=1,MedO,MedE+Ticket)+Training)/12)</f>
        <v/>
      </c>
    </row>
    <row r="3324">
      <c r="I3324" s="35" t="n"/>
      <c r="J3324" s="35" t="n"/>
      <c r="K3324" s="35" t="n"/>
      <c r="L3324" s="36" t="n"/>
      <c r="M3324" s="36" t="n"/>
      <c r="P3324" s="37" t="n"/>
      <c r="Q3324" s="38">
        <f>IF($C3324="",0,IF(OR(LOWER(TRIM($G3324))="omani",LOWER(TRIM($G3324))="oman",LOWER(TRIM($G3324))="om",LOWER(TRIM($G3324))="local"),1,0))</f>
        <v/>
      </c>
      <c r="R3324" s="38">
        <f>IF($C3324="",0,IF(OR(ISNUMBER(SEARCH("resign",$N3324)),ISNUMBER(SEARCH("terminat",$N3324)),ISNUMBER(SEARCH("inactive",$N3324)),ISNUMBER(SEARCH("vacan",$N3324)),ISNUMBER(SEARCH("deceased",$N3324)),ISNUMBER(SEARCH("separated",$N3324))),0,1))</f>
        <v/>
      </c>
      <c r="S3324">
        <f>IF(OR($R3324=0,NOT(ISNUMBER($I3324))),"",IFERROR(DATEDIF($I3324,DATE(FY,1,1),"y"),""))</f>
        <v/>
      </c>
      <c r="T3324">
        <f>IF(OR($R3324=0,NOT(ISNUMBER($J3324))),"",IFERROR(DATEDIF($J3324,DATE(FY,1,1),"y"),0))</f>
        <v/>
      </c>
      <c r="U3324" s="38">
        <f>IF(OR($R3324=0,NOT(ISNUMBER($I3324))),0,IF(YEAR($I3324)+IF($Q3324=1,RetAgeO,RetAgeE)=FY,MONTH($I3324),IF(YEAR($I3324)+IF($Q3324=1,RetAgeO,RetAgeE)&lt;FY,1,0)))</f>
        <v/>
      </c>
      <c r="V3324" s="38">
        <f>IF(OR($R3324=0,NOT(ISNUMBER($K3324))),0,IF(YEAR($K3324)=FY,MONTH($K3324),IF(YEAR($K3324)&lt;FY,1,0)))</f>
        <v/>
      </c>
      <c r="W3324" s="38">
        <f>IF($R3324=0,0,MIN(12,IF(AND(ISNUMBER($O3324),$O3324&gt;=1,$O3324&lt;=12),INT($O3324),12),IF(AND(RetireExit="Yes",$U3324&gt;0),$U3324,12),IF(AND(ContractExit="Yes",$V3324&gt;0),$V3324,12)))</f>
        <v/>
      </c>
      <c r="X3324" s="37">
        <f>IF(ISNUMBER($P3324),$P3324,IncPct)</f>
        <v/>
      </c>
      <c r="Y3324" s="39">
        <f>IF($W3324=0,0,MAX(0,MIN($W3324,IncMonth-1))+MAX(0,$W3324-IncMonth+1)*(1+$X3324))</f>
        <v/>
      </c>
      <c r="Z3324" s="40">
        <f>IF($C3324="",0,IFERROR(INDEX(Departments!$B$5:$B$54,MATCH($C3324,Departments!$A$5:$A$54,0)),0))</f>
        <v/>
      </c>
      <c r="AA3324" s="41">
        <f>N($L3324)*$Y3324</f>
        <v/>
      </c>
      <c r="AB3324" s="41">
        <f>N($M3324)*$Y3324</f>
        <v/>
      </c>
      <c r="AC3324" s="41">
        <f>$AA3324*$Z3324</f>
        <v/>
      </c>
      <c r="AD3324" s="41">
        <f>$AA3324*BonusMonths/12</f>
        <v/>
      </c>
      <c r="AE3324" s="41">
        <f>($AA3324+SI_Gross*$AB3324)*IF($Q3324=1,SI_O,SI_E)</f>
        <v/>
      </c>
      <c r="AF3324" s="41">
        <f>IF($Q3324=1,0,$AA3324*EOSB)</f>
        <v/>
      </c>
      <c r="AG3324" s="41">
        <f>$AN3324*$W3324</f>
        <v/>
      </c>
      <c r="AH3324" s="41">
        <f>SUM($AA3324:$AG3324)</f>
        <v/>
      </c>
      <c r="AI3324" s="41">
        <f>12*($AM3324+$AN3324)</f>
        <v/>
      </c>
      <c r="AJ3324" s="41">
        <f>$AM3324*((IncMonth-1)+(13-IncMonth)*(1+$X3324))+12*$AN3324</f>
        <v/>
      </c>
      <c r="AK3324" s="41">
        <f>IF($R3324=1,N($L3324)+N($M3324),0)</f>
        <v/>
      </c>
      <c r="AL3324">
        <f>IF($C3324="","",IF(N($L3324)&lt;=0,"Basic salary missing",IF(ISNA(MATCH($C3324,Departments!$A$5:$A$54,0)),"Department not on Departments sheet",IF(AND($I3324&lt;&gt;"",NOT(ISNUMBER($I3324))),"Date of birth is text, not a date",IF(AND($K3324&lt;&gt;"",NOT(ISNUMBER($K3324))),"Contract end is text, not a date","")))))</f>
        <v/>
      </c>
      <c r="AM3324" s="41">
        <f>IF($R3324=0,0,N($L3324)*(1+$Z3324+BonusMonths/12+IF($Q3324=1,0,EOSB))+N($M3324)+(N($L3324)+SI_Gross*N($M3324))*IF($Q3324=1,SI_O,SI_E))</f>
        <v/>
      </c>
      <c r="AN3324" s="41">
        <f>IF($R3324=0,0,(IF($Q3324=1,MedO,MedE+Ticket)+Training)/12)</f>
        <v/>
      </c>
    </row>
    <row r="3325">
      <c r="I3325" s="35" t="n"/>
      <c r="J3325" s="35" t="n"/>
      <c r="K3325" s="35" t="n"/>
      <c r="L3325" s="36" t="n"/>
      <c r="M3325" s="36" t="n"/>
      <c r="P3325" s="37" t="n"/>
      <c r="Q3325" s="38">
        <f>IF($C3325="",0,IF(OR(LOWER(TRIM($G3325))="omani",LOWER(TRIM($G3325))="oman",LOWER(TRIM($G3325))="om",LOWER(TRIM($G3325))="local"),1,0))</f>
        <v/>
      </c>
      <c r="R3325" s="38">
        <f>IF($C3325="",0,IF(OR(ISNUMBER(SEARCH("resign",$N3325)),ISNUMBER(SEARCH("terminat",$N3325)),ISNUMBER(SEARCH("inactive",$N3325)),ISNUMBER(SEARCH("vacan",$N3325)),ISNUMBER(SEARCH("deceased",$N3325)),ISNUMBER(SEARCH("separated",$N3325))),0,1))</f>
        <v/>
      </c>
      <c r="S3325">
        <f>IF(OR($R3325=0,NOT(ISNUMBER($I3325))),"",IFERROR(DATEDIF($I3325,DATE(FY,1,1),"y"),""))</f>
        <v/>
      </c>
      <c r="T3325">
        <f>IF(OR($R3325=0,NOT(ISNUMBER($J3325))),"",IFERROR(DATEDIF($J3325,DATE(FY,1,1),"y"),0))</f>
        <v/>
      </c>
      <c r="U3325" s="38">
        <f>IF(OR($R3325=0,NOT(ISNUMBER($I3325))),0,IF(YEAR($I3325)+IF($Q3325=1,RetAgeO,RetAgeE)=FY,MONTH($I3325),IF(YEAR($I3325)+IF($Q3325=1,RetAgeO,RetAgeE)&lt;FY,1,0)))</f>
        <v/>
      </c>
      <c r="V3325" s="38">
        <f>IF(OR($R3325=0,NOT(ISNUMBER($K3325))),0,IF(YEAR($K3325)=FY,MONTH($K3325),IF(YEAR($K3325)&lt;FY,1,0)))</f>
        <v/>
      </c>
      <c r="W3325" s="38">
        <f>IF($R3325=0,0,MIN(12,IF(AND(ISNUMBER($O3325),$O3325&gt;=1,$O3325&lt;=12),INT($O3325),12),IF(AND(RetireExit="Yes",$U3325&gt;0),$U3325,12),IF(AND(ContractExit="Yes",$V3325&gt;0),$V3325,12)))</f>
        <v/>
      </c>
      <c r="X3325" s="37">
        <f>IF(ISNUMBER($P3325),$P3325,IncPct)</f>
        <v/>
      </c>
      <c r="Y3325" s="39">
        <f>IF($W3325=0,0,MAX(0,MIN($W3325,IncMonth-1))+MAX(0,$W3325-IncMonth+1)*(1+$X3325))</f>
        <v/>
      </c>
      <c r="Z3325" s="40">
        <f>IF($C3325="",0,IFERROR(INDEX(Departments!$B$5:$B$54,MATCH($C3325,Departments!$A$5:$A$54,0)),0))</f>
        <v/>
      </c>
      <c r="AA3325" s="41">
        <f>N($L3325)*$Y3325</f>
        <v/>
      </c>
      <c r="AB3325" s="41">
        <f>N($M3325)*$Y3325</f>
        <v/>
      </c>
      <c r="AC3325" s="41">
        <f>$AA3325*$Z3325</f>
        <v/>
      </c>
      <c r="AD3325" s="41">
        <f>$AA3325*BonusMonths/12</f>
        <v/>
      </c>
      <c r="AE3325" s="41">
        <f>($AA3325+SI_Gross*$AB3325)*IF($Q3325=1,SI_O,SI_E)</f>
        <v/>
      </c>
      <c r="AF3325" s="41">
        <f>IF($Q3325=1,0,$AA3325*EOSB)</f>
        <v/>
      </c>
      <c r="AG3325" s="41">
        <f>$AN3325*$W3325</f>
        <v/>
      </c>
      <c r="AH3325" s="41">
        <f>SUM($AA3325:$AG3325)</f>
        <v/>
      </c>
      <c r="AI3325" s="41">
        <f>12*($AM3325+$AN3325)</f>
        <v/>
      </c>
      <c r="AJ3325" s="41">
        <f>$AM3325*((IncMonth-1)+(13-IncMonth)*(1+$X3325))+12*$AN3325</f>
        <v/>
      </c>
      <c r="AK3325" s="41">
        <f>IF($R3325=1,N($L3325)+N($M3325),0)</f>
        <v/>
      </c>
      <c r="AL3325">
        <f>IF($C3325="","",IF(N($L3325)&lt;=0,"Basic salary missing",IF(ISNA(MATCH($C3325,Departments!$A$5:$A$54,0)),"Department not on Departments sheet",IF(AND($I3325&lt;&gt;"",NOT(ISNUMBER($I3325))),"Date of birth is text, not a date",IF(AND($K3325&lt;&gt;"",NOT(ISNUMBER($K3325))),"Contract end is text, not a date","")))))</f>
        <v/>
      </c>
      <c r="AM3325" s="41">
        <f>IF($R3325=0,0,N($L3325)*(1+$Z3325+BonusMonths/12+IF($Q3325=1,0,EOSB))+N($M3325)+(N($L3325)+SI_Gross*N($M3325))*IF($Q3325=1,SI_O,SI_E))</f>
        <v/>
      </c>
      <c r="AN3325" s="41">
        <f>IF($R3325=0,0,(IF($Q3325=1,MedO,MedE+Ticket)+Training)/12)</f>
        <v/>
      </c>
    </row>
    <row r="3326">
      <c r="I3326" s="35" t="n"/>
      <c r="J3326" s="35" t="n"/>
      <c r="K3326" s="35" t="n"/>
      <c r="L3326" s="36" t="n"/>
      <c r="M3326" s="36" t="n"/>
      <c r="P3326" s="37" t="n"/>
      <c r="Q3326" s="38">
        <f>IF($C3326="",0,IF(OR(LOWER(TRIM($G3326))="omani",LOWER(TRIM($G3326))="oman",LOWER(TRIM($G3326))="om",LOWER(TRIM($G3326))="local"),1,0))</f>
        <v/>
      </c>
      <c r="R3326" s="38">
        <f>IF($C3326="",0,IF(OR(ISNUMBER(SEARCH("resign",$N3326)),ISNUMBER(SEARCH("terminat",$N3326)),ISNUMBER(SEARCH("inactive",$N3326)),ISNUMBER(SEARCH("vacan",$N3326)),ISNUMBER(SEARCH("deceased",$N3326)),ISNUMBER(SEARCH("separated",$N3326))),0,1))</f>
        <v/>
      </c>
      <c r="S3326">
        <f>IF(OR($R3326=0,NOT(ISNUMBER($I3326))),"",IFERROR(DATEDIF($I3326,DATE(FY,1,1),"y"),""))</f>
        <v/>
      </c>
      <c r="T3326">
        <f>IF(OR($R3326=0,NOT(ISNUMBER($J3326))),"",IFERROR(DATEDIF($J3326,DATE(FY,1,1),"y"),0))</f>
        <v/>
      </c>
      <c r="U3326" s="38">
        <f>IF(OR($R3326=0,NOT(ISNUMBER($I3326))),0,IF(YEAR($I3326)+IF($Q3326=1,RetAgeO,RetAgeE)=FY,MONTH($I3326),IF(YEAR($I3326)+IF($Q3326=1,RetAgeO,RetAgeE)&lt;FY,1,0)))</f>
        <v/>
      </c>
      <c r="V3326" s="38">
        <f>IF(OR($R3326=0,NOT(ISNUMBER($K3326))),0,IF(YEAR($K3326)=FY,MONTH($K3326),IF(YEAR($K3326)&lt;FY,1,0)))</f>
        <v/>
      </c>
      <c r="W3326" s="38">
        <f>IF($R3326=0,0,MIN(12,IF(AND(ISNUMBER($O3326),$O3326&gt;=1,$O3326&lt;=12),INT($O3326),12),IF(AND(RetireExit="Yes",$U3326&gt;0),$U3326,12),IF(AND(ContractExit="Yes",$V3326&gt;0),$V3326,12)))</f>
        <v/>
      </c>
      <c r="X3326" s="37">
        <f>IF(ISNUMBER($P3326),$P3326,IncPct)</f>
        <v/>
      </c>
      <c r="Y3326" s="39">
        <f>IF($W3326=0,0,MAX(0,MIN($W3326,IncMonth-1))+MAX(0,$W3326-IncMonth+1)*(1+$X3326))</f>
        <v/>
      </c>
      <c r="Z3326" s="40">
        <f>IF($C3326="",0,IFERROR(INDEX(Departments!$B$5:$B$54,MATCH($C3326,Departments!$A$5:$A$54,0)),0))</f>
        <v/>
      </c>
      <c r="AA3326" s="41">
        <f>N($L3326)*$Y3326</f>
        <v/>
      </c>
      <c r="AB3326" s="41">
        <f>N($M3326)*$Y3326</f>
        <v/>
      </c>
      <c r="AC3326" s="41">
        <f>$AA3326*$Z3326</f>
        <v/>
      </c>
      <c r="AD3326" s="41">
        <f>$AA3326*BonusMonths/12</f>
        <v/>
      </c>
      <c r="AE3326" s="41">
        <f>($AA3326+SI_Gross*$AB3326)*IF($Q3326=1,SI_O,SI_E)</f>
        <v/>
      </c>
      <c r="AF3326" s="41">
        <f>IF($Q3326=1,0,$AA3326*EOSB)</f>
        <v/>
      </c>
      <c r="AG3326" s="41">
        <f>$AN3326*$W3326</f>
        <v/>
      </c>
      <c r="AH3326" s="41">
        <f>SUM($AA3326:$AG3326)</f>
        <v/>
      </c>
      <c r="AI3326" s="41">
        <f>12*($AM3326+$AN3326)</f>
        <v/>
      </c>
      <c r="AJ3326" s="41">
        <f>$AM3326*((IncMonth-1)+(13-IncMonth)*(1+$X3326))+12*$AN3326</f>
        <v/>
      </c>
      <c r="AK3326" s="41">
        <f>IF($R3326=1,N($L3326)+N($M3326),0)</f>
        <v/>
      </c>
      <c r="AL3326">
        <f>IF($C3326="","",IF(N($L3326)&lt;=0,"Basic salary missing",IF(ISNA(MATCH($C3326,Departments!$A$5:$A$54,0)),"Department not on Departments sheet",IF(AND($I3326&lt;&gt;"",NOT(ISNUMBER($I3326))),"Date of birth is text, not a date",IF(AND($K3326&lt;&gt;"",NOT(ISNUMBER($K3326))),"Contract end is text, not a date","")))))</f>
        <v/>
      </c>
      <c r="AM3326" s="41">
        <f>IF($R3326=0,0,N($L3326)*(1+$Z3326+BonusMonths/12+IF($Q3326=1,0,EOSB))+N($M3326)+(N($L3326)+SI_Gross*N($M3326))*IF($Q3326=1,SI_O,SI_E))</f>
        <v/>
      </c>
      <c r="AN3326" s="41">
        <f>IF($R3326=0,0,(IF($Q3326=1,MedO,MedE+Ticket)+Training)/12)</f>
        <v/>
      </c>
    </row>
    <row r="3327">
      <c r="I3327" s="35" t="n"/>
      <c r="J3327" s="35" t="n"/>
      <c r="K3327" s="35" t="n"/>
      <c r="L3327" s="36" t="n"/>
      <c r="M3327" s="36" t="n"/>
      <c r="P3327" s="37" t="n"/>
      <c r="Q3327" s="38">
        <f>IF($C3327="",0,IF(OR(LOWER(TRIM($G3327))="omani",LOWER(TRIM($G3327))="oman",LOWER(TRIM($G3327))="om",LOWER(TRIM($G3327))="local"),1,0))</f>
        <v/>
      </c>
      <c r="R3327" s="38">
        <f>IF($C3327="",0,IF(OR(ISNUMBER(SEARCH("resign",$N3327)),ISNUMBER(SEARCH("terminat",$N3327)),ISNUMBER(SEARCH("inactive",$N3327)),ISNUMBER(SEARCH("vacan",$N3327)),ISNUMBER(SEARCH("deceased",$N3327)),ISNUMBER(SEARCH("separated",$N3327))),0,1))</f>
        <v/>
      </c>
      <c r="S3327">
        <f>IF(OR($R3327=0,NOT(ISNUMBER($I3327))),"",IFERROR(DATEDIF($I3327,DATE(FY,1,1),"y"),""))</f>
        <v/>
      </c>
      <c r="T3327">
        <f>IF(OR($R3327=0,NOT(ISNUMBER($J3327))),"",IFERROR(DATEDIF($J3327,DATE(FY,1,1),"y"),0))</f>
        <v/>
      </c>
      <c r="U3327" s="38">
        <f>IF(OR($R3327=0,NOT(ISNUMBER($I3327))),0,IF(YEAR($I3327)+IF($Q3327=1,RetAgeO,RetAgeE)=FY,MONTH($I3327),IF(YEAR($I3327)+IF($Q3327=1,RetAgeO,RetAgeE)&lt;FY,1,0)))</f>
        <v/>
      </c>
      <c r="V3327" s="38">
        <f>IF(OR($R3327=0,NOT(ISNUMBER($K3327))),0,IF(YEAR($K3327)=FY,MONTH($K3327),IF(YEAR($K3327)&lt;FY,1,0)))</f>
        <v/>
      </c>
      <c r="W3327" s="38">
        <f>IF($R3327=0,0,MIN(12,IF(AND(ISNUMBER($O3327),$O3327&gt;=1,$O3327&lt;=12),INT($O3327),12),IF(AND(RetireExit="Yes",$U3327&gt;0),$U3327,12),IF(AND(ContractExit="Yes",$V3327&gt;0),$V3327,12)))</f>
        <v/>
      </c>
      <c r="X3327" s="37">
        <f>IF(ISNUMBER($P3327),$P3327,IncPct)</f>
        <v/>
      </c>
      <c r="Y3327" s="39">
        <f>IF($W3327=0,0,MAX(0,MIN($W3327,IncMonth-1))+MAX(0,$W3327-IncMonth+1)*(1+$X3327))</f>
        <v/>
      </c>
      <c r="Z3327" s="40">
        <f>IF($C3327="",0,IFERROR(INDEX(Departments!$B$5:$B$54,MATCH($C3327,Departments!$A$5:$A$54,0)),0))</f>
        <v/>
      </c>
      <c r="AA3327" s="41">
        <f>N($L3327)*$Y3327</f>
        <v/>
      </c>
      <c r="AB3327" s="41">
        <f>N($M3327)*$Y3327</f>
        <v/>
      </c>
      <c r="AC3327" s="41">
        <f>$AA3327*$Z3327</f>
        <v/>
      </c>
      <c r="AD3327" s="41">
        <f>$AA3327*BonusMonths/12</f>
        <v/>
      </c>
      <c r="AE3327" s="41">
        <f>($AA3327+SI_Gross*$AB3327)*IF($Q3327=1,SI_O,SI_E)</f>
        <v/>
      </c>
      <c r="AF3327" s="41">
        <f>IF($Q3327=1,0,$AA3327*EOSB)</f>
        <v/>
      </c>
      <c r="AG3327" s="41">
        <f>$AN3327*$W3327</f>
        <v/>
      </c>
      <c r="AH3327" s="41">
        <f>SUM($AA3327:$AG3327)</f>
        <v/>
      </c>
      <c r="AI3327" s="41">
        <f>12*($AM3327+$AN3327)</f>
        <v/>
      </c>
      <c r="AJ3327" s="41">
        <f>$AM3327*((IncMonth-1)+(13-IncMonth)*(1+$X3327))+12*$AN3327</f>
        <v/>
      </c>
      <c r="AK3327" s="41">
        <f>IF($R3327=1,N($L3327)+N($M3327),0)</f>
        <v/>
      </c>
      <c r="AL3327">
        <f>IF($C3327="","",IF(N($L3327)&lt;=0,"Basic salary missing",IF(ISNA(MATCH($C3327,Departments!$A$5:$A$54,0)),"Department not on Departments sheet",IF(AND($I3327&lt;&gt;"",NOT(ISNUMBER($I3327))),"Date of birth is text, not a date",IF(AND($K3327&lt;&gt;"",NOT(ISNUMBER($K3327))),"Contract end is text, not a date","")))))</f>
        <v/>
      </c>
      <c r="AM3327" s="41">
        <f>IF($R3327=0,0,N($L3327)*(1+$Z3327+BonusMonths/12+IF($Q3327=1,0,EOSB))+N($M3327)+(N($L3327)+SI_Gross*N($M3327))*IF($Q3327=1,SI_O,SI_E))</f>
        <v/>
      </c>
      <c r="AN3327" s="41">
        <f>IF($R3327=0,0,(IF($Q3327=1,MedO,MedE+Ticket)+Training)/12)</f>
        <v/>
      </c>
    </row>
    <row r="3328">
      <c r="I3328" s="35" t="n"/>
      <c r="J3328" s="35" t="n"/>
      <c r="K3328" s="35" t="n"/>
      <c r="L3328" s="36" t="n"/>
      <c r="M3328" s="36" t="n"/>
      <c r="P3328" s="37" t="n"/>
      <c r="Q3328" s="38">
        <f>IF($C3328="",0,IF(OR(LOWER(TRIM($G3328))="omani",LOWER(TRIM($G3328))="oman",LOWER(TRIM($G3328))="om",LOWER(TRIM($G3328))="local"),1,0))</f>
        <v/>
      </c>
      <c r="R3328" s="38">
        <f>IF($C3328="",0,IF(OR(ISNUMBER(SEARCH("resign",$N3328)),ISNUMBER(SEARCH("terminat",$N3328)),ISNUMBER(SEARCH("inactive",$N3328)),ISNUMBER(SEARCH("vacan",$N3328)),ISNUMBER(SEARCH("deceased",$N3328)),ISNUMBER(SEARCH("separated",$N3328))),0,1))</f>
        <v/>
      </c>
      <c r="S3328">
        <f>IF(OR($R3328=0,NOT(ISNUMBER($I3328))),"",IFERROR(DATEDIF($I3328,DATE(FY,1,1),"y"),""))</f>
        <v/>
      </c>
      <c r="T3328">
        <f>IF(OR($R3328=0,NOT(ISNUMBER($J3328))),"",IFERROR(DATEDIF($J3328,DATE(FY,1,1),"y"),0))</f>
        <v/>
      </c>
      <c r="U3328" s="38">
        <f>IF(OR($R3328=0,NOT(ISNUMBER($I3328))),0,IF(YEAR($I3328)+IF($Q3328=1,RetAgeO,RetAgeE)=FY,MONTH($I3328),IF(YEAR($I3328)+IF($Q3328=1,RetAgeO,RetAgeE)&lt;FY,1,0)))</f>
        <v/>
      </c>
      <c r="V3328" s="38">
        <f>IF(OR($R3328=0,NOT(ISNUMBER($K3328))),0,IF(YEAR($K3328)=FY,MONTH($K3328),IF(YEAR($K3328)&lt;FY,1,0)))</f>
        <v/>
      </c>
      <c r="W3328" s="38">
        <f>IF($R3328=0,0,MIN(12,IF(AND(ISNUMBER($O3328),$O3328&gt;=1,$O3328&lt;=12),INT($O3328),12),IF(AND(RetireExit="Yes",$U3328&gt;0),$U3328,12),IF(AND(ContractExit="Yes",$V3328&gt;0),$V3328,12)))</f>
        <v/>
      </c>
      <c r="X3328" s="37">
        <f>IF(ISNUMBER($P3328),$P3328,IncPct)</f>
        <v/>
      </c>
      <c r="Y3328" s="39">
        <f>IF($W3328=0,0,MAX(0,MIN($W3328,IncMonth-1))+MAX(0,$W3328-IncMonth+1)*(1+$X3328))</f>
        <v/>
      </c>
      <c r="Z3328" s="40">
        <f>IF($C3328="",0,IFERROR(INDEX(Departments!$B$5:$B$54,MATCH($C3328,Departments!$A$5:$A$54,0)),0))</f>
        <v/>
      </c>
      <c r="AA3328" s="41">
        <f>N($L3328)*$Y3328</f>
        <v/>
      </c>
      <c r="AB3328" s="41">
        <f>N($M3328)*$Y3328</f>
        <v/>
      </c>
      <c r="AC3328" s="41">
        <f>$AA3328*$Z3328</f>
        <v/>
      </c>
      <c r="AD3328" s="41">
        <f>$AA3328*BonusMonths/12</f>
        <v/>
      </c>
      <c r="AE3328" s="41">
        <f>($AA3328+SI_Gross*$AB3328)*IF($Q3328=1,SI_O,SI_E)</f>
        <v/>
      </c>
      <c r="AF3328" s="41">
        <f>IF($Q3328=1,0,$AA3328*EOSB)</f>
        <v/>
      </c>
      <c r="AG3328" s="41">
        <f>$AN3328*$W3328</f>
        <v/>
      </c>
      <c r="AH3328" s="41">
        <f>SUM($AA3328:$AG3328)</f>
        <v/>
      </c>
      <c r="AI3328" s="41">
        <f>12*($AM3328+$AN3328)</f>
        <v/>
      </c>
      <c r="AJ3328" s="41">
        <f>$AM3328*((IncMonth-1)+(13-IncMonth)*(1+$X3328))+12*$AN3328</f>
        <v/>
      </c>
      <c r="AK3328" s="41">
        <f>IF($R3328=1,N($L3328)+N($M3328),0)</f>
        <v/>
      </c>
      <c r="AL3328">
        <f>IF($C3328="","",IF(N($L3328)&lt;=0,"Basic salary missing",IF(ISNA(MATCH($C3328,Departments!$A$5:$A$54,0)),"Department not on Departments sheet",IF(AND($I3328&lt;&gt;"",NOT(ISNUMBER($I3328))),"Date of birth is text, not a date",IF(AND($K3328&lt;&gt;"",NOT(ISNUMBER($K3328))),"Contract end is text, not a date","")))))</f>
        <v/>
      </c>
      <c r="AM3328" s="41">
        <f>IF($R3328=0,0,N($L3328)*(1+$Z3328+BonusMonths/12+IF($Q3328=1,0,EOSB))+N($M3328)+(N($L3328)+SI_Gross*N($M3328))*IF($Q3328=1,SI_O,SI_E))</f>
        <v/>
      </c>
      <c r="AN3328" s="41">
        <f>IF($R3328=0,0,(IF($Q3328=1,MedO,MedE+Ticket)+Training)/12)</f>
        <v/>
      </c>
    </row>
    <row r="3329">
      <c r="I3329" s="35" t="n"/>
      <c r="J3329" s="35" t="n"/>
      <c r="K3329" s="35" t="n"/>
      <c r="L3329" s="36" t="n"/>
      <c r="M3329" s="36" t="n"/>
      <c r="P3329" s="37" t="n"/>
      <c r="Q3329" s="38">
        <f>IF($C3329="",0,IF(OR(LOWER(TRIM($G3329))="omani",LOWER(TRIM($G3329))="oman",LOWER(TRIM($G3329))="om",LOWER(TRIM($G3329))="local"),1,0))</f>
        <v/>
      </c>
      <c r="R3329" s="38">
        <f>IF($C3329="",0,IF(OR(ISNUMBER(SEARCH("resign",$N3329)),ISNUMBER(SEARCH("terminat",$N3329)),ISNUMBER(SEARCH("inactive",$N3329)),ISNUMBER(SEARCH("vacan",$N3329)),ISNUMBER(SEARCH("deceased",$N3329)),ISNUMBER(SEARCH("separated",$N3329))),0,1))</f>
        <v/>
      </c>
      <c r="S3329">
        <f>IF(OR($R3329=0,NOT(ISNUMBER($I3329))),"",IFERROR(DATEDIF($I3329,DATE(FY,1,1),"y"),""))</f>
        <v/>
      </c>
      <c r="T3329">
        <f>IF(OR($R3329=0,NOT(ISNUMBER($J3329))),"",IFERROR(DATEDIF($J3329,DATE(FY,1,1),"y"),0))</f>
        <v/>
      </c>
      <c r="U3329" s="38">
        <f>IF(OR($R3329=0,NOT(ISNUMBER($I3329))),0,IF(YEAR($I3329)+IF($Q3329=1,RetAgeO,RetAgeE)=FY,MONTH($I3329),IF(YEAR($I3329)+IF($Q3329=1,RetAgeO,RetAgeE)&lt;FY,1,0)))</f>
        <v/>
      </c>
      <c r="V3329" s="38">
        <f>IF(OR($R3329=0,NOT(ISNUMBER($K3329))),0,IF(YEAR($K3329)=FY,MONTH($K3329),IF(YEAR($K3329)&lt;FY,1,0)))</f>
        <v/>
      </c>
      <c r="W3329" s="38">
        <f>IF($R3329=0,0,MIN(12,IF(AND(ISNUMBER($O3329),$O3329&gt;=1,$O3329&lt;=12),INT($O3329),12),IF(AND(RetireExit="Yes",$U3329&gt;0),$U3329,12),IF(AND(ContractExit="Yes",$V3329&gt;0),$V3329,12)))</f>
        <v/>
      </c>
      <c r="X3329" s="37">
        <f>IF(ISNUMBER($P3329),$P3329,IncPct)</f>
        <v/>
      </c>
      <c r="Y3329" s="39">
        <f>IF($W3329=0,0,MAX(0,MIN($W3329,IncMonth-1))+MAX(0,$W3329-IncMonth+1)*(1+$X3329))</f>
        <v/>
      </c>
      <c r="Z3329" s="40">
        <f>IF($C3329="",0,IFERROR(INDEX(Departments!$B$5:$B$54,MATCH($C3329,Departments!$A$5:$A$54,0)),0))</f>
        <v/>
      </c>
      <c r="AA3329" s="41">
        <f>N($L3329)*$Y3329</f>
        <v/>
      </c>
      <c r="AB3329" s="41">
        <f>N($M3329)*$Y3329</f>
        <v/>
      </c>
      <c r="AC3329" s="41">
        <f>$AA3329*$Z3329</f>
        <v/>
      </c>
      <c r="AD3329" s="41">
        <f>$AA3329*BonusMonths/12</f>
        <v/>
      </c>
      <c r="AE3329" s="41">
        <f>($AA3329+SI_Gross*$AB3329)*IF($Q3329=1,SI_O,SI_E)</f>
        <v/>
      </c>
      <c r="AF3329" s="41">
        <f>IF($Q3329=1,0,$AA3329*EOSB)</f>
        <v/>
      </c>
      <c r="AG3329" s="41">
        <f>$AN3329*$W3329</f>
        <v/>
      </c>
      <c r="AH3329" s="41">
        <f>SUM($AA3329:$AG3329)</f>
        <v/>
      </c>
      <c r="AI3329" s="41">
        <f>12*($AM3329+$AN3329)</f>
        <v/>
      </c>
      <c r="AJ3329" s="41">
        <f>$AM3329*((IncMonth-1)+(13-IncMonth)*(1+$X3329))+12*$AN3329</f>
        <v/>
      </c>
      <c r="AK3329" s="41">
        <f>IF($R3329=1,N($L3329)+N($M3329),0)</f>
        <v/>
      </c>
      <c r="AL3329">
        <f>IF($C3329="","",IF(N($L3329)&lt;=0,"Basic salary missing",IF(ISNA(MATCH($C3329,Departments!$A$5:$A$54,0)),"Department not on Departments sheet",IF(AND($I3329&lt;&gt;"",NOT(ISNUMBER($I3329))),"Date of birth is text, not a date",IF(AND($K3329&lt;&gt;"",NOT(ISNUMBER($K3329))),"Contract end is text, not a date","")))))</f>
        <v/>
      </c>
      <c r="AM3329" s="41">
        <f>IF($R3329=0,0,N($L3329)*(1+$Z3329+BonusMonths/12+IF($Q3329=1,0,EOSB))+N($M3329)+(N($L3329)+SI_Gross*N($M3329))*IF($Q3329=1,SI_O,SI_E))</f>
        <v/>
      </c>
      <c r="AN3329" s="41">
        <f>IF($R3329=0,0,(IF($Q3329=1,MedO,MedE+Ticket)+Training)/12)</f>
        <v/>
      </c>
    </row>
    <row r="3330">
      <c r="I3330" s="35" t="n"/>
      <c r="J3330" s="35" t="n"/>
      <c r="K3330" s="35" t="n"/>
      <c r="L3330" s="36" t="n"/>
      <c r="M3330" s="36" t="n"/>
      <c r="P3330" s="37" t="n"/>
      <c r="Q3330" s="38">
        <f>IF($C3330="",0,IF(OR(LOWER(TRIM($G3330))="omani",LOWER(TRIM($G3330))="oman",LOWER(TRIM($G3330))="om",LOWER(TRIM($G3330))="local"),1,0))</f>
        <v/>
      </c>
      <c r="R3330" s="38">
        <f>IF($C3330="",0,IF(OR(ISNUMBER(SEARCH("resign",$N3330)),ISNUMBER(SEARCH("terminat",$N3330)),ISNUMBER(SEARCH("inactive",$N3330)),ISNUMBER(SEARCH("vacan",$N3330)),ISNUMBER(SEARCH("deceased",$N3330)),ISNUMBER(SEARCH("separated",$N3330))),0,1))</f>
        <v/>
      </c>
      <c r="S3330">
        <f>IF(OR($R3330=0,NOT(ISNUMBER($I3330))),"",IFERROR(DATEDIF($I3330,DATE(FY,1,1),"y"),""))</f>
        <v/>
      </c>
      <c r="T3330">
        <f>IF(OR($R3330=0,NOT(ISNUMBER($J3330))),"",IFERROR(DATEDIF($J3330,DATE(FY,1,1),"y"),0))</f>
        <v/>
      </c>
      <c r="U3330" s="38">
        <f>IF(OR($R3330=0,NOT(ISNUMBER($I3330))),0,IF(YEAR($I3330)+IF($Q3330=1,RetAgeO,RetAgeE)=FY,MONTH($I3330),IF(YEAR($I3330)+IF($Q3330=1,RetAgeO,RetAgeE)&lt;FY,1,0)))</f>
        <v/>
      </c>
      <c r="V3330" s="38">
        <f>IF(OR($R3330=0,NOT(ISNUMBER($K3330))),0,IF(YEAR($K3330)=FY,MONTH($K3330),IF(YEAR($K3330)&lt;FY,1,0)))</f>
        <v/>
      </c>
      <c r="W3330" s="38">
        <f>IF($R3330=0,0,MIN(12,IF(AND(ISNUMBER($O3330),$O3330&gt;=1,$O3330&lt;=12),INT($O3330),12),IF(AND(RetireExit="Yes",$U3330&gt;0),$U3330,12),IF(AND(ContractExit="Yes",$V3330&gt;0),$V3330,12)))</f>
        <v/>
      </c>
      <c r="X3330" s="37">
        <f>IF(ISNUMBER($P3330),$P3330,IncPct)</f>
        <v/>
      </c>
      <c r="Y3330" s="39">
        <f>IF($W3330=0,0,MAX(0,MIN($W3330,IncMonth-1))+MAX(0,$W3330-IncMonth+1)*(1+$X3330))</f>
        <v/>
      </c>
      <c r="Z3330" s="40">
        <f>IF($C3330="",0,IFERROR(INDEX(Departments!$B$5:$B$54,MATCH($C3330,Departments!$A$5:$A$54,0)),0))</f>
        <v/>
      </c>
      <c r="AA3330" s="41">
        <f>N($L3330)*$Y3330</f>
        <v/>
      </c>
      <c r="AB3330" s="41">
        <f>N($M3330)*$Y3330</f>
        <v/>
      </c>
      <c r="AC3330" s="41">
        <f>$AA3330*$Z3330</f>
        <v/>
      </c>
      <c r="AD3330" s="41">
        <f>$AA3330*BonusMonths/12</f>
        <v/>
      </c>
      <c r="AE3330" s="41">
        <f>($AA3330+SI_Gross*$AB3330)*IF($Q3330=1,SI_O,SI_E)</f>
        <v/>
      </c>
      <c r="AF3330" s="41">
        <f>IF($Q3330=1,0,$AA3330*EOSB)</f>
        <v/>
      </c>
      <c r="AG3330" s="41">
        <f>$AN3330*$W3330</f>
        <v/>
      </c>
      <c r="AH3330" s="41">
        <f>SUM($AA3330:$AG3330)</f>
        <v/>
      </c>
      <c r="AI3330" s="41">
        <f>12*($AM3330+$AN3330)</f>
        <v/>
      </c>
      <c r="AJ3330" s="41">
        <f>$AM3330*((IncMonth-1)+(13-IncMonth)*(1+$X3330))+12*$AN3330</f>
        <v/>
      </c>
      <c r="AK3330" s="41">
        <f>IF($R3330=1,N($L3330)+N($M3330),0)</f>
        <v/>
      </c>
      <c r="AL3330">
        <f>IF($C3330="","",IF(N($L3330)&lt;=0,"Basic salary missing",IF(ISNA(MATCH($C3330,Departments!$A$5:$A$54,0)),"Department not on Departments sheet",IF(AND($I3330&lt;&gt;"",NOT(ISNUMBER($I3330))),"Date of birth is text, not a date",IF(AND($K3330&lt;&gt;"",NOT(ISNUMBER($K3330))),"Contract end is text, not a date","")))))</f>
        <v/>
      </c>
      <c r="AM3330" s="41">
        <f>IF($R3330=0,0,N($L3330)*(1+$Z3330+BonusMonths/12+IF($Q3330=1,0,EOSB))+N($M3330)+(N($L3330)+SI_Gross*N($M3330))*IF($Q3330=1,SI_O,SI_E))</f>
        <v/>
      </c>
      <c r="AN3330" s="41">
        <f>IF($R3330=0,0,(IF($Q3330=1,MedO,MedE+Ticket)+Training)/12)</f>
        <v/>
      </c>
    </row>
    <row r="3331">
      <c r="I3331" s="35" t="n"/>
      <c r="J3331" s="35" t="n"/>
      <c r="K3331" s="35" t="n"/>
      <c r="L3331" s="36" t="n"/>
      <c r="M3331" s="36" t="n"/>
      <c r="P3331" s="37" t="n"/>
      <c r="Q3331" s="38">
        <f>IF($C3331="",0,IF(OR(LOWER(TRIM($G3331))="omani",LOWER(TRIM($G3331))="oman",LOWER(TRIM($G3331))="om",LOWER(TRIM($G3331))="local"),1,0))</f>
        <v/>
      </c>
      <c r="R3331" s="38">
        <f>IF($C3331="",0,IF(OR(ISNUMBER(SEARCH("resign",$N3331)),ISNUMBER(SEARCH("terminat",$N3331)),ISNUMBER(SEARCH("inactive",$N3331)),ISNUMBER(SEARCH("vacan",$N3331)),ISNUMBER(SEARCH("deceased",$N3331)),ISNUMBER(SEARCH("separated",$N3331))),0,1))</f>
        <v/>
      </c>
      <c r="S3331">
        <f>IF(OR($R3331=0,NOT(ISNUMBER($I3331))),"",IFERROR(DATEDIF($I3331,DATE(FY,1,1),"y"),""))</f>
        <v/>
      </c>
      <c r="T3331">
        <f>IF(OR($R3331=0,NOT(ISNUMBER($J3331))),"",IFERROR(DATEDIF($J3331,DATE(FY,1,1),"y"),0))</f>
        <v/>
      </c>
      <c r="U3331" s="38">
        <f>IF(OR($R3331=0,NOT(ISNUMBER($I3331))),0,IF(YEAR($I3331)+IF($Q3331=1,RetAgeO,RetAgeE)=FY,MONTH($I3331),IF(YEAR($I3331)+IF($Q3331=1,RetAgeO,RetAgeE)&lt;FY,1,0)))</f>
        <v/>
      </c>
      <c r="V3331" s="38">
        <f>IF(OR($R3331=0,NOT(ISNUMBER($K3331))),0,IF(YEAR($K3331)=FY,MONTH($K3331),IF(YEAR($K3331)&lt;FY,1,0)))</f>
        <v/>
      </c>
      <c r="W3331" s="38">
        <f>IF($R3331=0,0,MIN(12,IF(AND(ISNUMBER($O3331),$O3331&gt;=1,$O3331&lt;=12),INT($O3331),12),IF(AND(RetireExit="Yes",$U3331&gt;0),$U3331,12),IF(AND(ContractExit="Yes",$V3331&gt;0),$V3331,12)))</f>
        <v/>
      </c>
      <c r="X3331" s="37">
        <f>IF(ISNUMBER($P3331),$P3331,IncPct)</f>
        <v/>
      </c>
      <c r="Y3331" s="39">
        <f>IF($W3331=0,0,MAX(0,MIN($W3331,IncMonth-1))+MAX(0,$W3331-IncMonth+1)*(1+$X3331))</f>
        <v/>
      </c>
      <c r="Z3331" s="40">
        <f>IF($C3331="",0,IFERROR(INDEX(Departments!$B$5:$B$54,MATCH($C3331,Departments!$A$5:$A$54,0)),0))</f>
        <v/>
      </c>
      <c r="AA3331" s="41">
        <f>N($L3331)*$Y3331</f>
        <v/>
      </c>
      <c r="AB3331" s="41">
        <f>N($M3331)*$Y3331</f>
        <v/>
      </c>
      <c r="AC3331" s="41">
        <f>$AA3331*$Z3331</f>
        <v/>
      </c>
      <c r="AD3331" s="41">
        <f>$AA3331*BonusMonths/12</f>
        <v/>
      </c>
      <c r="AE3331" s="41">
        <f>($AA3331+SI_Gross*$AB3331)*IF($Q3331=1,SI_O,SI_E)</f>
        <v/>
      </c>
      <c r="AF3331" s="41">
        <f>IF($Q3331=1,0,$AA3331*EOSB)</f>
        <v/>
      </c>
      <c r="AG3331" s="41">
        <f>$AN3331*$W3331</f>
        <v/>
      </c>
      <c r="AH3331" s="41">
        <f>SUM($AA3331:$AG3331)</f>
        <v/>
      </c>
      <c r="AI3331" s="41">
        <f>12*($AM3331+$AN3331)</f>
        <v/>
      </c>
      <c r="AJ3331" s="41">
        <f>$AM3331*((IncMonth-1)+(13-IncMonth)*(1+$X3331))+12*$AN3331</f>
        <v/>
      </c>
      <c r="AK3331" s="41">
        <f>IF($R3331=1,N($L3331)+N($M3331),0)</f>
        <v/>
      </c>
      <c r="AL3331">
        <f>IF($C3331="","",IF(N($L3331)&lt;=0,"Basic salary missing",IF(ISNA(MATCH($C3331,Departments!$A$5:$A$54,0)),"Department not on Departments sheet",IF(AND($I3331&lt;&gt;"",NOT(ISNUMBER($I3331))),"Date of birth is text, not a date",IF(AND($K3331&lt;&gt;"",NOT(ISNUMBER($K3331))),"Contract end is text, not a date","")))))</f>
        <v/>
      </c>
      <c r="AM3331" s="41">
        <f>IF($R3331=0,0,N($L3331)*(1+$Z3331+BonusMonths/12+IF($Q3331=1,0,EOSB))+N($M3331)+(N($L3331)+SI_Gross*N($M3331))*IF($Q3331=1,SI_O,SI_E))</f>
        <v/>
      </c>
      <c r="AN3331" s="41">
        <f>IF($R3331=0,0,(IF($Q3331=1,MedO,MedE+Ticket)+Training)/12)</f>
        <v/>
      </c>
    </row>
    <row r="3332">
      <c r="I3332" s="35" t="n"/>
      <c r="J3332" s="35" t="n"/>
      <c r="K3332" s="35" t="n"/>
      <c r="L3332" s="36" t="n"/>
      <c r="M3332" s="36" t="n"/>
      <c r="P3332" s="37" t="n"/>
      <c r="Q3332" s="38">
        <f>IF($C3332="",0,IF(OR(LOWER(TRIM($G3332))="omani",LOWER(TRIM($G3332))="oman",LOWER(TRIM($G3332))="om",LOWER(TRIM($G3332))="local"),1,0))</f>
        <v/>
      </c>
      <c r="R3332" s="38">
        <f>IF($C3332="",0,IF(OR(ISNUMBER(SEARCH("resign",$N3332)),ISNUMBER(SEARCH("terminat",$N3332)),ISNUMBER(SEARCH("inactive",$N3332)),ISNUMBER(SEARCH("vacan",$N3332)),ISNUMBER(SEARCH("deceased",$N3332)),ISNUMBER(SEARCH("separated",$N3332))),0,1))</f>
        <v/>
      </c>
      <c r="S3332">
        <f>IF(OR($R3332=0,NOT(ISNUMBER($I3332))),"",IFERROR(DATEDIF($I3332,DATE(FY,1,1),"y"),""))</f>
        <v/>
      </c>
      <c r="T3332">
        <f>IF(OR($R3332=0,NOT(ISNUMBER($J3332))),"",IFERROR(DATEDIF($J3332,DATE(FY,1,1),"y"),0))</f>
        <v/>
      </c>
      <c r="U3332" s="38">
        <f>IF(OR($R3332=0,NOT(ISNUMBER($I3332))),0,IF(YEAR($I3332)+IF($Q3332=1,RetAgeO,RetAgeE)=FY,MONTH($I3332),IF(YEAR($I3332)+IF($Q3332=1,RetAgeO,RetAgeE)&lt;FY,1,0)))</f>
        <v/>
      </c>
      <c r="V3332" s="38">
        <f>IF(OR($R3332=0,NOT(ISNUMBER($K3332))),0,IF(YEAR($K3332)=FY,MONTH($K3332),IF(YEAR($K3332)&lt;FY,1,0)))</f>
        <v/>
      </c>
      <c r="W3332" s="38">
        <f>IF($R3332=0,0,MIN(12,IF(AND(ISNUMBER($O3332),$O3332&gt;=1,$O3332&lt;=12),INT($O3332),12),IF(AND(RetireExit="Yes",$U3332&gt;0),$U3332,12),IF(AND(ContractExit="Yes",$V3332&gt;0),$V3332,12)))</f>
        <v/>
      </c>
      <c r="X3332" s="37">
        <f>IF(ISNUMBER($P3332),$P3332,IncPct)</f>
        <v/>
      </c>
      <c r="Y3332" s="39">
        <f>IF($W3332=0,0,MAX(0,MIN($W3332,IncMonth-1))+MAX(0,$W3332-IncMonth+1)*(1+$X3332))</f>
        <v/>
      </c>
      <c r="Z3332" s="40">
        <f>IF($C3332="",0,IFERROR(INDEX(Departments!$B$5:$B$54,MATCH($C3332,Departments!$A$5:$A$54,0)),0))</f>
        <v/>
      </c>
      <c r="AA3332" s="41">
        <f>N($L3332)*$Y3332</f>
        <v/>
      </c>
      <c r="AB3332" s="41">
        <f>N($M3332)*$Y3332</f>
        <v/>
      </c>
      <c r="AC3332" s="41">
        <f>$AA3332*$Z3332</f>
        <v/>
      </c>
      <c r="AD3332" s="41">
        <f>$AA3332*BonusMonths/12</f>
        <v/>
      </c>
      <c r="AE3332" s="41">
        <f>($AA3332+SI_Gross*$AB3332)*IF($Q3332=1,SI_O,SI_E)</f>
        <v/>
      </c>
      <c r="AF3332" s="41">
        <f>IF($Q3332=1,0,$AA3332*EOSB)</f>
        <v/>
      </c>
      <c r="AG3332" s="41">
        <f>$AN3332*$W3332</f>
        <v/>
      </c>
      <c r="AH3332" s="41">
        <f>SUM($AA3332:$AG3332)</f>
        <v/>
      </c>
      <c r="AI3332" s="41">
        <f>12*($AM3332+$AN3332)</f>
        <v/>
      </c>
      <c r="AJ3332" s="41">
        <f>$AM3332*((IncMonth-1)+(13-IncMonth)*(1+$X3332))+12*$AN3332</f>
        <v/>
      </c>
      <c r="AK3332" s="41">
        <f>IF($R3332=1,N($L3332)+N($M3332),0)</f>
        <v/>
      </c>
      <c r="AL3332">
        <f>IF($C3332="","",IF(N($L3332)&lt;=0,"Basic salary missing",IF(ISNA(MATCH($C3332,Departments!$A$5:$A$54,0)),"Department not on Departments sheet",IF(AND($I3332&lt;&gt;"",NOT(ISNUMBER($I3332))),"Date of birth is text, not a date",IF(AND($K3332&lt;&gt;"",NOT(ISNUMBER($K3332))),"Contract end is text, not a date","")))))</f>
        <v/>
      </c>
      <c r="AM3332" s="41">
        <f>IF($R3332=0,0,N($L3332)*(1+$Z3332+BonusMonths/12+IF($Q3332=1,0,EOSB))+N($M3332)+(N($L3332)+SI_Gross*N($M3332))*IF($Q3332=1,SI_O,SI_E))</f>
        <v/>
      </c>
      <c r="AN3332" s="41">
        <f>IF($R3332=0,0,(IF($Q3332=1,MedO,MedE+Ticket)+Training)/12)</f>
        <v/>
      </c>
    </row>
    <row r="3333">
      <c r="I3333" s="35" t="n"/>
      <c r="J3333" s="35" t="n"/>
      <c r="K3333" s="35" t="n"/>
      <c r="L3333" s="36" t="n"/>
      <c r="M3333" s="36" t="n"/>
      <c r="P3333" s="37" t="n"/>
      <c r="Q3333" s="38">
        <f>IF($C3333="",0,IF(OR(LOWER(TRIM($G3333))="omani",LOWER(TRIM($G3333))="oman",LOWER(TRIM($G3333))="om",LOWER(TRIM($G3333))="local"),1,0))</f>
        <v/>
      </c>
      <c r="R3333" s="38">
        <f>IF($C3333="",0,IF(OR(ISNUMBER(SEARCH("resign",$N3333)),ISNUMBER(SEARCH("terminat",$N3333)),ISNUMBER(SEARCH("inactive",$N3333)),ISNUMBER(SEARCH("vacan",$N3333)),ISNUMBER(SEARCH("deceased",$N3333)),ISNUMBER(SEARCH("separated",$N3333))),0,1))</f>
        <v/>
      </c>
      <c r="S3333">
        <f>IF(OR($R3333=0,NOT(ISNUMBER($I3333))),"",IFERROR(DATEDIF($I3333,DATE(FY,1,1),"y"),""))</f>
        <v/>
      </c>
      <c r="T3333">
        <f>IF(OR($R3333=0,NOT(ISNUMBER($J3333))),"",IFERROR(DATEDIF($J3333,DATE(FY,1,1),"y"),0))</f>
        <v/>
      </c>
      <c r="U3333" s="38">
        <f>IF(OR($R3333=0,NOT(ISNUMBER($I3333))),0,IF(YEAR($I3333)+IF($Q3333=1,RetAgeO,RetAgeE)=FY,MONTH($I3333),IF(YEAR($I3333)+IF($Q3333=1,RetAgeO,RetAgeE)&lt;FY,1,0)))</f>
        <v/>
      </c>
      <c r="V3333" s="38">
        <f>IF(OR($R3333=0,NOT(ISNUMBER($K3333))),0,IF(YEAR($K3333)=FY,MONTH($K3333),IF(YEAR($K3333)&lt;FY,1,0)))</f>
        <v/>
      </c>
      <c r="W3333" s="38">
        <f>IF($R3333=0,0,MIN(12,IF(AND(ISNUMBER($O3333),$O3333&gt;=1,$O3333&lt;=12),INT($O3333),12),IF(AND(RetireExit="Yes",$U3333&gt;0),$U3333,12),IF(AND(ContractExit="Yes",$V3333&gt;0),$V3333,12)))</f>
        <v/>
      </c>
      <c r="X3333" s="37">
        <f>IF(ISNUMBER($P3333),$P3333,IncPct)</f>
        <v/>
      </c>
      <c r="Y3333" s="39">
        <f>IF($W3333=0,0,MAX(0,MIN($W3333,IncMonth-1))+MAX(0,$W3333-IncMonth+1)*(1+$X3333))</f>
        <v/>
      </c>
      <c r="Z3333" s="40">
        <f>IF($C3333="",0,IFERROR(INDEX(Departments!$B$5:$B$54,MATCH($C3333,Departments!$A$5:$A$54,0)),0))</f>
        <v/>
      </c>
      <c r="AA3333" s="41">
        <f>N($L3333)*$Y3333</f>
        <v/>
      </c>
      <c r="AB3333" s="41">
        <f>N($M3333)*$Y3333</f>
        <v/>
      </c>
      <c r="AC3333" s="41">
        <f>$AA3333*$Z3333</f>
        <v/>
      </c>
      <c r="AD3333" s="41">
        <f>$AA3333*BonusMonths/12</f>
        <v/>
      </c>
      <c r="AE3333" s="41">
        <f>($AA3333+SI_Gross*$AB3333)*IF($Q3333=1,SI_O,SI_E)</f>
        <v/>
      </c>
      <c r="AF3333" s="41">
        <f>IF($Q3333=1,0,$AA3333*EOSB)</f>
        <v/>
      </c>
      <c r="AG3333" s="41">
        <f>$AN3333*$W3333</f>
        <v/>
      </c>
      <c r="AH3333" s="41">
        <f>SUM($AA3333:$AG3333)</f>
        <v/>
      </c>
      <c r="AI3333" s="41">
        <f>12*($AM3333+$AN3333)</f>
        <v/>
      </c>
      <c r="AJ3333" s="41">
        <f>$AM3333*((IncMonth-1)+(13-IncMonth)*(1+$X3333))+12*$AN3333</f>
        <v/>
      </c>
      <c r="AK3333" s="41">
        <f>IF($R3333=1,N($L3333)+N($M3333),0)</f>
        <v/>
      </c>
      <c r="AL3333">
        <f>IF($C3333="","",IF(N($L3333)&lt;=0,"Basic salary missing",IF(ISNA(MATCH($C3333,Departments!$A$5:$A$54,0)),"Department not on Departments sheet",IF(AND($I3333&lt;&gt;"",NOT(ISNUMBER($I3333))),"Date of birth is text, not a date",IF(AND($K3333&lt;&gt;"",NOT(ISNUMBER($K3333))),"Contract end is text, not a date","")))))</f>
        <v/>
      </c>
      <c r="AM3333" s="41">
        <f>IF($R3333=0,0,N($L3333)*(1+$Z3333+BonusMonths/12+IF($Q3333=1,0,EOSB))+N($M3333)+(N($L3333)+SI_Gross*N($M3333))*IF($Q3333=1,SI_O,SI_E))</f>
        <v/>
      </c>
      <c r="AN3333" s="41">
        <f>IF($R3333=0,0,(IF($Q3333=1,MedO,MedE+Ticket)+Training)/12)</f>
        <v/>
      </c>
    </row>
    <row r="3334">
      <c r="I3334" s="35" t="n"/>
      <c r="J3334" s="35" t="n"/>
      <c r="K3334" s="35" t="n"/>
      <c r="L3334" s="36" t="n"/>
      <c r="M3334" s="36" t="n"/>
      <c r="P3334" s="37" t="n"/>
      <c r="Q3334" s="38">
        <f>IF($C3334="",0,IF(OR(LOWER(TRIM($G3334))="omani",LOWER(TRIM($G3334))="oman",LOWER(TRIM($G3334))="om",LOWER(TRIM($G3334))="local"),1,0))</f>
        <v/>
      </c>
      <c r="R3334" s="38">
        <f>IF($C3334="",0,IF(OR(ISNUMBER(SEARCH("resign",$N3334)),ISNUMBER(SEARCH("terminat",$N3334)),ISNUMBER(SEARCH("inactive",$N3334)),ISNUMBER(SEARCH("vacan",$N3334)),ISNUMBER(SEARCH("deceased",$N3334)),ISNUMBER(SEARCH("separated",$N3334))),0,1))</f>
        <v/>
      </c>
      <c r="S3334">
        <f>IF(OR($R3334=0,NOT(ISNUMBER($I3334))),"",IFERROR(DATEDIF($I3334,DATE(FY,1,1),"y"),""))</f>
        <v/>
      </c>
      <c r="T3334">
        <f>IF(OR($R3334=0,NOT(ISNUMBER($J3334))),"",IFERROR(DATEDIF($J3334,DATE(FY,1,1),"y"),0))</f>
        <v/>
      </c>
      <c r="U3334" s="38">
        <f>IF(OR($R3334=0,NOT(ISNUMBER($I3334))),0,IF(YEAR($I3334)+IF($Q3334=1,RetAgeO,RetAgeE)=FY,MONTH($I3334),IF(YEAR($I3334)+IF($Q3334=1,RetAgeO,RetAgeE)&lt;FY,1,0)))</f>
        <v/>
      </c>
      <c r="V3334" s="38">
        <f>IF(OR($R3334=0,NOT(ISNUMBER($K3334))),0,IF(YEAR($K3334)=FY,MONTH($K3334),IF(YEAR($K3334)&lt;FY,1,0)))</f>
        <v/>
      </c>
      <c r="W3334" s="38">
        <f>IF($R3334=0,0,MIN(12,IF(AND(ISNUMBER($O3334),$O3334&gt;=1,$O3334&lt;=12),INT($O3334),12),IF(AND(RetireExit="Yes",$U3334&gt;0),$U3334,12),IF(AND(ContractExit="Yes",$V3334&gt;0),$V3334,12)))</f>
        <v/>
      </c>
      <c r="X3334" s="37">
        <f>IF(ISNUMBER($P3334),$P3334,IncPct)</f>
        <v/>
      </c>
      <c r="Y3334" s="39">
        <f>IF($W3334=0,0,MAX(0,MIN($W3334,IncMonth-1))+MAX(0,$W3334-IncMonth+1)*(1+$X3334))</f>
        <v/>
      </c>
      <c r="Z3334" s="40">
        <f>IF($C3334="",0,IFERROR(INDEX(Departments!$B$5:$B$54,MATCH($C3334,Departments!$A$5:$A$54,0)),0))</f>
        <v/>
      </c>
      <c r="AA3334" s="41">
        <f>N($L3334)*$Y3334</f>
        <v/>
      </c>
      <c r="AB3334" s="41">
        <f>N($M3334)*$Y3334</f>
        <v/>
      </c>
      <c r="AC3334" s="41">
        <f>$AA3334*$Z3334</f>
        <v/>
      </c>
      <c r="AD3334" s="41">
        <f>$AA3334*BonusMonths/12</f>
        <v/>
      </c>
      <c r="AE3334" s="41">
        <f>($AA3334+SI_Gross*$AB3334)*IF($Q3334=1,SI_O,SI_E)</f>
        <v/>
      </c>
      <c r="AF3334" s="41">
        <f>IF($Q3334=1,0,$AA3334*EOSB)</f>
        <v/>
      </c>
      <c r="AG3334" s="41">
        <f>$AN3334*$W3334</f>
        <v/>
      </c>
      <c r="AH3334" s="41">
        <f>SUM($AA3334:$AG3334)</f>
        <v/>
      </c>
      <c r="AI3334" s="41">
        <f>12*($AM3334+$AN3334)</f>
        <v/>
      </c>
      <c r="AJ3334" s="41">
        <f>$AM3334*((IncMonth-1)+(13-IncMonth)*(1+$X3334))+12*$AN3334</f>
        <v/>
      </c>
      <c r="AK3334" s="41">
        <f>IF($R3334=1,N($L3334)+N($M3334),0)</f>
        <v/>
      </c>
      <c r="AL3334">
        <f>IF($C3334="","",IF(N($L3334)&lt;=0,"Basic salary missing",IF(ISNA(MATCH($C3334,Departments!$A$5:$A$54,0)),"Department not on Departments sheet",IF(AND($I3334&lt;&gt;"",NOT(ISNUMBER($I3334))),"Date of birth is text, not a date",IF(AND($K3334&lt;&gt;"",NOT(ISNUMBER($K3334))),"Contract end is text, not a date","")))))</f>
        <v/>
      </c>
      <c r="AM3334" s="41">
        <f>IF($R3334=0,0,N($L3334)*(1+$Z3334+BonusMonths/12+IF($Q3334=1,0,EOSB))+N($M3334)+(N($L3334)+SI_Gross*N($M3334))*IF($Q3334=1,SI_O,SI_E))</f>
        <v/>
      </c>
      <c r="AN3334" s="41">
        <f>IF($R3334=0,0,(IF($Q3334=1,MedO,MedE+Ticket)+Training)/12)</f>
        <v/>
      </c>
    </row>
    <row r="3335">
      <c r="I3335" s="35" t="n"/>
      <c r="J3335" s="35" t="n"/>
      <c r="K3335" s="35" t="n"/>
      <c r="L3335" s="36" t="n"/>
      <c r="M3335" s="36" t="n"/>
      <c r="P3335" s="37" t="n"/>
      <c r="Q3335" s="38">
        <f>IF($C3335="",0,IF(OR(LOWER(TRIM($G3335))="omani",LOWER(TRIM($G3335))="oman",LOWER(TRIM($G3335))="om",LOWER(TRIM($G3335))="local"),1,0))</f>
        <v/>
      </c>
      <c r="R3335" s="38">
        <f>IF($C3335="",0,IF(OR(ISNUMBER(SEARCH("resign",$N3335)),ISNUMBER(SEARCH("terminat",$N3335)),ISNUMBER(SEARCH("inactive",$N3335)),ISNUMBER(SEARCH("vacan",$N3335)),ISNUMBER(SEARCH("deceased",$N3335)),ISNUMBER(SEARCH("separated",$N3335))),0,1))</f>
        <v/>
      </c>
      <c r="S3335">
        <f>IF(OR($R3335=0,NOT(ISNUMBER($I3335))),"",IFERROR(DATEDIF($I3335,DATE(FY,1,1),"y"),""))</f>
        <v/>
      </c>
      <c r="T3335">
        <f>IF(OR($R3335=0,NOT(ISNUMBER($J3335))),"",IFERROR(DATEDIF($J3335,DATE(FY,1,1),"y"),0))</f>
        <v/>
      </c>
      <c r="U3335" s="38">
        <f>IF(OR($R3335=0,NOT(ISNUMBER($I3335))),0,IF(YEAR($I3335)+IF($Q3335=1,RetAgeO,RetAgeE)=FY,MONTH($I3335),IF(YEAR($I3335)+IF($Q3335=1,RetAgeO,RetAgeE)&lt;FY,1,0)))</f>
        <v/>
      </c>
      <c r="V3335" s="38">
        <f>IF(OR($R3335=0,NOT(ISNUMBER($K3335))),0,IF(YEAR($K3335)=FY,MONTH($K3335),IF(YEAR($K3335)&lt;FY,1,0)))</f>
        <v/>
      </c>
      <c r="W3335" s="38">
        <f>IF($R3335=0,0,MIN(12,IF(AND(ISNUMBER($O3335),$O3335&gt;=1,$O3335&lt;=12),INT($O3335),12),IF(AND(RetireExit="Yes",$U3335&gt;0),$U3335,12),IF(AND(ContractExit="Yes",$V3335&gt;0),$V3335,12)))</f>
        <v/>
      </c>
      <c r="X3335" s="37">
        <f>IF(ISNUMBER($P3335),$P3335,IncPct)</f>
        <v/>
      </c>
      <c r="Y3335" s="39">
        <f>IF($W3335=0,0,MAX(0,MIN($W3335,IncMonth-1))+MAX(0,$W3335-IncMonth+1)*(1+$X3335))</f>
        <v/>
      </c>
      <c r="Z3335" s="40">
        <f>IF($C3335="",0,IFERROR(INDEX(Departments!$B$5:$B$54,MATCH($C3335,Departments!$A$5:$A$54,0)),0))</f>
        <v/>
      </c>
      <c r="AA3335" s="41">
        <f>N($L3335)*$Y3335</f>
        <v/>
      </c>
      <c r="AB3335" s="41">
        <f>N($M3335)*$Y3335</f>
        <v/>
      </c>
      <c r="AC3335" s="41">
        <f>$AA3335*$Z3335</f>
        <v/>
      </c>
      <c r="AD3335" s="41">
        <f>$AA3335*BonusMonths/12</f>
        <v/>
      </c>
      <c r="AE3335" s="41">
        <f>($AA3335+SI_Gross*$AB3335)*IF($Q3335=1,SI_O,SI_E)</f>
        <v/>
      </c>
      <c r="AF3335" s="41">
        <f>IF($Q3335=1,0,$AA3335*EOSB)</f>
        <v/>
      </c>
      <c r="AG3335" s="41">
        <f>$AN3335*$W3335</f>
        <v/>
      </c>
      <c r="AH3335" s="41">
        <f>SUM($AA3335:$AG3335)</f>
        <v/>
      </c>
      <c r="AI3335" s="41">
        <f>12*($AM3335+$AN3335)</f>
        <v/>
      </c>
      <c r="AJ3335" s="41">
        <f>$AM3335*((IncMonth-1)+(13-IncMonth)*(1+$X3335))+12*$AN3335</f>
        <v/>
      </c>
      <c r="AK3335" s="41">
        <f>IF($R3335=1,N($L3335)+N($M3335),0)</f>
        <v/>
      </c>
      <c r="AL3335">
        <f>IF($C3335="","",IF(N($L3335)&lt;=0,"Basic salary missing",IF(ISNA(MATCH($C3335,Departments!$A$5:$A$54,0)),"Department not on Departments sheet",IF(AND($I3335&lt;&gt;"",NOT(ISNUMBER($I3335))),"Date of birth is text, not a date",IF(AND($K3335&lt;&gt;"",NOT(ISNUMBER($K3335))),"Contract end is text, not a date","")))))</f>
        <v/>
      </c>
      <c r="AM3335" s="41">
        <f>IF($R3335=0,0,N($L3335)*(1+$Z3335+BonusMonths/12+IF($Q3335=1,0,EOSB))+N($M3335)+(N($L3335)+SI_Gross*N($M3335))*IF($Q3335=1,SI_O,SI_E))</f>
        <v/>
      </c>
      <c r="AN3335" s="41">
        <f>IF($R3335=0,0,(IF($Q3335=1,MedO,MedE+Ticket)+Training)/12)</f>
        <v/>
      </c>
    </row>
    <row r="3336">
      <c r="I3336" s="35" t="n"/>
      <c r="J3336" s="35" t="n"/>
      <c r="K3336" s="35" t="n"/>
      <c r="L3336" s="36" t="n"/>
      <c r="M3336" s="36" t="n"/>
      <c r="P3336" s="37" t="n"/>
      <c r="Q3336" s="38">
        <f>IF($C3336="",0,IF(OR(LOWER(TRIM($G3336))="omani",LOWER(TRIM($G3336))="oman",LOWER(TRIM($G3336))="om",LOWER(TRIM($G3336))="local"),1,0))</f>
        <v/>
      </c>
      <c r="R3336" s="38">
        <f>IF($C3336="",0,IF(OR(ISNUMBER(SEARCH("resign",$N3336)),ISNUMBER(SEARCH("terminat",$N3336)),ISNUMBER(SEARCH("inactive",$N3336)),ISNUMBER(SEARCH("vacan",$N3336)),ISNUMBER(SEARCH("deceased",$N3336)),ISNUMBER(SEARCH("separated",$N3336))),0,1))</f>
        <v/>
      </c>
      <c r="S3336">
        <f>IF(OR($R3336=0,NOT(ISNUMBER($I3336))),"",IFERROR(DATEDIF($I3336,DATE(FY,1,1),"y"),""))</f>
        <v/>
      </c>
      <c r="T3336">
        <f>IF(OR($R3336=0,NOT(ISNUMBER($J3336))),"",IFERROR(DATEDIF($J3336,DATE(FY,1,1),"y"),0))</f>
        <v/>
      </c>
      <c r="U3336" s="38">
        <f>IF(OR($R3336=0,NOT(ISNUMBER($I3336))),0,IF(YEAR($I3336)+IF($Q3336=1,RetAgeO,RetAgeE)=FY,MONTH($I3336),IF(YEAR($I3336)+IF($Q3336=1,RetAgeO,RetAgeE)&lt;FY,1,0)))</f>
        <v/>
      </c>
      <c r="V3336" s="38">
        <f>IF(OR($R3336=0,NOT(ISNUMBER($K3336))),0,IF(YEAR($K3336)=FY,MONTH($K3336),IF(YEAR($K3336)&lt;FY,1,0)))</f>
        <v/>
      </c>
      <c r="W3336" s="38">
        <f>IF($R3336=0,0,MIN(12,IF(AND(ISNUMBER($O3336),$O3336&gt;=1,$O3336&lt;=12),INT($O3336),12),IF(AND(RetireExit="Yes",$U3336&gt;0),$U3336,12),IF(AND(ContractExit="Yes",$V3336&gt;0),$V3336,12)))</f>
        <v/>
      </c>
      <c r="X3336" s="37">
        <f>IF(ISNUMBER($P3336),$P3336,IncPct)</f>
        <v/>
      </c>
      <c r="Y3336" s="39">
        <f>IF($W3336=0,0,MAX(0,MIN($W3336,IncMonth-1))+MAX(0,$W3336-IncMonth+1)*(1+$X3336))</f>
        <v/>
      </c>
      <c r="Z3336" s="40">
        <f>IF($C3336="",0,IFERROR(INDEX(Departments!$B$5:$B$54,MATCH($C3336,Departments!$A$5:$A$54,0)),0))</f>
        <v/>
      </c>
      <c r="AA3336" s="41">
        <f>N($L3336)*$Y3336</f>
        <v/>
      </c>
      <c r="AB3336" s="41">
        <f>N($M3336)*$Y3336</f>
        <v/>
      </c>
      <c r="AC3336" s="41">
        <f>$AA3336*$Z3336</f>
        <v/>
      </c>
      <c r="AD3336" s="41">
        <f>$AA3336*BonusMonths/12</f>
        <v/>
      </c>
      <c r="AE3336" s="41">
        <f>($AA3336+SI_Gross*$AB3336)*IF($Q3336=1,SI_O,SI_E)</f>
        <v/>
      </c>
      <c r="AF3336" s="41">
        <f>IF($Q3336=1,0,$AA3336*EOSB)</f>
        <v/>
      </c>
      <c r="AG3336" s="41">
        <f>$AN3336*$W3336</f>
        <v/>
      </c>
      <c r="AH3336" s="41">
        <f>SUM($AA3336:$AG3336)</f>
        <v/>
      </c>
      <c r="AI3336" s="41">
        <f>12*($AM3336+$AN3336)</f>
        <v/>
      </c>
      <c r="AJ3336" s="41">
        <f>$AM3336*((IncMonth-1)+(13-IncMonth)*(1+$X3336))+12*$AN3336</f>
        <v/>
      </c>
      <c r="AK3336" s="41">
        <f>IF($R3336=1,N($L3336)+N($M3336),0)</f>
        <v/>
      </c>
      <c r="AL3336">
        <f>IF($C3336="","",IF(N($L3336)&lt;=0,"Basic salary missing",IF(ISNA(MATCH($C3336,Departments!$A$5:$A$54,0)),"Department not on Departments sheet",IF(AND($I3336&lt;&gt;"",NOT(ISNUMBER($I3336))),"Date of birth is text, not a date",IF(AND($K3336&lt;&gt;"",NOT(ISNUMBER($K3336))),"Contract end is text, not a date","")))))</f>
        <v/>
      </c>
      <c r="AM3336" s="41">
        <f>IF($R3336=0,0,N($L3336)*(1+$Z3336+BonusMonths/12+IF($Q3336=1,0,EOSB))+N($M3336)+(N($L3336)+SI_Gross*N($M3336))*IF($Q3336=1,SI_O,SI_E))</f>
        <v/>
      </c>
      <c r="AN3336" s="41">
        <f>IF($R3336=0,0,(IF($Q3336=1,MedO,MedE+Ticket)+Training)/12)</f>
        <v/>
      </c>
    </row>
    <row r="3337">
      <c r="I3337" s="35" t="n"/>
      <c r="J3337" s="35" t="n"/>
      <c r="K3337" s="35" t="n"/>
      <c r="L3337" s="36" t="n"/>
      <c r="M3337" s="36" t="n"/>
      <c r="P3337" s="37" t="n"/>
      <c r="Q3337" s="38">
        <f>IF($C3337="",0,IF(OR(LOWER(TRIM($G3337))="omani",LOWER(TRIM($G3337))="oman",LOWER(TRIM($G3337))="om",LOWER(TRIM($G3337))="local"),1,0))</f>
        <v/>
      </c>
      <c r="R3337" s="38">
        <f>IF($C3337="",0,IF(OR(ISNUMBER(SEARCH("resign",$N3337)),ISNUMBER(SEARCH("terminat",$N3337)),ISNUMBER(SEARCH("inactive",$N3337)),ISNUMBER(SEARCH("vacan",$N3337)),ISNUMBER(SEARCH("deceased",$N3337)),ISNUMBER(SEARCH("separated",$N3337))),0,1))</f>
        <v/>
      </c>
      <c r="S3337">
        <f>IF(OR($R3337=0,NOT(ISNUMBER($I3337))),"",IFERROR(DATEDIF($I3337,DATE(FY,1,1),"y"),""))</f>
        <v/>
      </c>
      <c r="T3337">
        <f>IF(OR($R3337=0,NOT(ISNUMBER($J3337))),"",IFERROR(DATEDIF($J3337,DATE(FY,1,1),"y"),0))</f>
        <v/>
      </c>
      <c r="U3337" s="38">
        <f>IF(OR($R3337=0,NOT(ISNUMBER($I3337))),0,IF(YEAR($I3337)+IF($Q3337=1,RetAgeO,RetAgeE)=FY,MONTH($I3337),IF(YEAR($I3337)+IF($Q3337=1,RetAgeO,RetAgeE)&lt;FY,1,0)))</f>
        <v/>
      </c>
      <c r="V3337" s="38">
        <f>IF(OR($R3337=0,NOT(ISNUMBER($K3337))),0,IF(YEAR($K3337)=FY,MONTH($K3337),IF(YEAR($K3337)&lt;FY,1,0)))</f>
        <v/>
      </c>
      <c r="W3337" s="38">
        <f>IF($R3337=0,0,MIN(12,IF(AND(ISNUMBER($O3337),$O3337&gt;=1,$O3337&lt;=12),INT($O3337),12),IF(AND(RetireExit="Yes",$U3337&gt;0),$U3337,12),IF(AND(ContractExit="Yes",$V3337&gt;0),$V3337,12)))</f>
        <v/>
      </c>
      <c r="X3337" s="37">
        <f>IF(ISNUMBER($P3337),$P3337,IncPct)</f>
        <v/>
      </c>
      <c r="Y3337" s="39">
        <f>IF($W3337=0,0,MAX(0,MIN($W3337,IncMonth-1))+MAX(0,$W3337-IncMonth+1)*(1+$X3337))</f>
        <v/>
      </c>
      <c r="Z3337" s="40">
        <f>IF($C3337="",0,IFERROR(INDEX(Departments!$B$5:$B$54,MATCH($C3337,Departments!$A$5:$A$54,0)),0))</f>
        <v/>
      </c>
      <c r="AA3337" s="41">
        <f>N($L3337)*$Y3337</f>
        <v/>
      </c>
      <c r="AB3337" s="41">
        <f>N($M3337)*$Y3337</f>
        <v/>
      </c>
      <c r="AC3337" s="41">
        <f>$AA3337*$Z3337</f>
        <v/>
      </c>
      <c r="AD3337" s="41">
        <f>$AA3337*BonusMonths/12</f>
        <v/>
      </c>
      <c r="AE3337" s="41">
        <f>($AA3337+SI_Gross*$AB3337)*IF($Q3337=1,SI_O,SI_E)</f>
        <v/>
      </c>
      <c r="AF3337" s="41">
        <f>IF($Q3337=1,0,$AA3337*EOSB)</f>
        <v/>
      </c>
      <c r="AG3337" s="41">
        <f>$AN3337*$W3337</f>
        <v/>
      </c>
      <c r="AH3337" s="41">
        <f>SUM($AA3337:$AG3337)</f>
        <v/>
      </c>
      <c r="AI3337" s="41">
        <f>12*($AM3337+$AN3337)</f>
        <v/>
      </c>
      <c r="AJ3337" s="41">
        <f>$AM3337*((IncMonth-1)+(13-IncMonth)*(1+$X3337))+12*$AN3337</f>
        <v/>
      </c>
      <c r="AK3337" s="41">
        <f>IF($R3337=1,N($L3337)+N($M3337),0)</f>
        <v/>
      </c>
      <c r="AL3337">
        <f>IF($C3337="","",IF(N($L3337)&lt;=0,"Basic salary missing",IF(ISNA(MATCH($C3337,Departments!$A$5:$A$54,0)),"Department not on Departments sheet",IF(AND($I3337&lt;&gt;"",NOT(ISNUMBER($I3337))),"Date of birth is text, not a date",IF(AND($K3337&lt;&gt;"",NOT(ISNUMBER($K3337))),"Contract end is text, not a date","")))))</f>
        <v/>
      </c>
      <c r="AM3337" s="41">
        <f>IF($R3337=0,0,N($L3337)*(1+$Z3337+BonusMonths/12+IF($Q3337=1,0,EOSB))+N($M3337)+(N($L3337)+SI_Gross*N($M3337))*IF($Q3337=1,SI_O,SI_E))</f>
        <v/>
      </c>
      <c r="AN3337" s="41">
        <f>IF($R3337=0,0,(IF($Q3337=1,MedO,MedE+Ticket)+Training)/12)</f>
        <v/>
      </c>
    </row>
    <row r="3338">
      <c r="I3338" s="35" t="n"/>
      <c r="J3338" s="35" t="n"/>
      <c r="K3338" s="35" t="n"/>
      <c r="L3338" s="36" t="n"/>
      <c r="M3338" s="36" t="n"/>
      <c r="P3338" s="37" t="n"/>
      <c r="Q3338" s="38">
        <f>IF($C3338="",0,IF(OR(LOWER(TRIM($G3338))="omani",LOWER(TRIM($G3338))="oman",LOWER(TRIM($G3338))="om",LOWER(TRIM($G3338))="local"),1,0))</f>
        <v/>
      </c>
      <c r="R3338" s="38">
        <f>IF($C3338="",0,IF(OR(ISNUMBER(SEARCH("resign",$N3338)),ISNUMBER(SEARCH("terminat",$N3338)),ISNUMBER(SEARCH("inactive",$N3338)),ISNUMBER(SEARCH("vacan",$N3338)),ISNUMBER(SEARCH("deceased",$N3338)),ISNUMBER(SEARCH("separated",$N3338))),0,1))</f>
        <v/>
      </c>
      <c r="S3338">
        <f>IF(OR($R3338=0,NOT(ISNUMBER($I3338))),"",IFERROR(DATEDIF($I3338,DATE(FY,1,1),"y"),""))</f>
        <v/>
      </c>
      <c r="T3338">
        <f>IF(OR($R3338=0,NOT(ISNUMBER($J3338))),"",IFERROR(DATEDIF($J3338,DATE(FY,1,1),"y"),0))</f>
        <v/>
      </c>
      <c r="U3338" s="38">
        <f>IF(OR($R3338=0,NOT(ISNUMBER($I3338))),0,IF(YEAR($I3338)+IF($Q3338=1,RetAgeO,RetAgeE)=FY,MONTH($I3338),IF(YEAR($I3338)+IF($Q3338=1,RetAgeO,RetAgeE)&lt;FY,1,0)))</f>
        <v/>
      </c>
      <c r="V3338" s="38">
        <f>IF(OR($R3338=0,NOT(ISNUMBER($K3338))),0,IF(YEAR($K3338)=FY,MONTH($K3338),IF(YEAR($K3338)&lt;FY,1,0)))</f>
        <v/>
      </c>
      <c r="W3338" s="38">
        <f>IF($R3338=0,0,MIN(12,IF(AND(ISNUMBER($O3338),$O3338&gt;=1,$O3338&lt;=12),INT($O3338),12),IF(AND(RetireExit="Yes",$U3338&gt;0),$U3338,12),IF(AND(ContractExit="Yes",$V3338&gt;0),$V3338,12)))</f>
        <v/>
      </c>
      <c r="X3338" s="37">
        <f>IF(ISNUMBER($P3338),$P3338,IncPct)</f>
        <v/>
      </c>
      <c r="Y3338" s="39">
        <f>IF($W3338=0,0,MAX(0,MIN($W3338,IncMonth-1))+MAX(0,$W3338-IncMonth+1)*(1+$X3338))</f>
        <v/>
      </c>
      <c r="Z3338" s="40">
        <f>IF($C3338="",0,IFERROR(INDEX(Departments!$B$5:$B$54,MATCH($C3338,Departments!$A$5:$A$54,0)),0))</f>
        <v/>
      </c>
      <c r="AA3338" s="41">
        <f>N($L3338)*$Y3338</f>
        <v/>
      </c>
      <c r="AB3338" s="41">
        <f>N($M3338)*$Y3338</f>
        <v/>
      </c>
      <c r="AC3338" s="41">
        <f>$AA3338*$Z3338</f>
        <v/>
      </c>
      <c r="AD3338" s="41">
        <f>$AA3338*BonusMonths/12</f>
        <v/>
      </c>
      <c r="AE3338" s="41">
        <f>($AA3338+SI_Gross*$AB3338)*IF($Q3338=1,SI_O,SI_E)</f>
        <v/>
      </c>
      <c r="AF3338" s="41">
        <f>IF($Q3338=1,0,$AA3338*EOSB)</f>
        <v/>
      </c>
      <c r="AG3338" s="41">
        <f>$AN3338*$W3338</f>
        <v/>
      </c>
      <c r="AH3338" s="41">
        <f>SUM($AA3338:$AG3338)</f>
        <v/>
      </c>
      <c r="AI3338" s="41">
        <f>12*($AM3338+$AN3338)</f>
        <v/>
      </c>
      <c r="AJ3338" s="41">
        <f>$AM3338*((IncMonth-1)+(13-IncMonth)*(1+$X3338))+12*$AN3338</f>
        <v/>
      </c>
      <c r="AK3338" s="41">
        <f>IF($R3338=1,N($L3338)+N($M3338),0)</f>
        <v/>
      </c>
      <c r="AL3338">
        <f>IF($C3338="","",IF(N($L3338)&lt;=0,"Basic salary missing",IF(ISNA(MATCH($C3338,Departments!$A$5:$A$54,0)),"Department not on Departments sheet",IF(AND($I3338&lt;&gt;"",NOT(ISNUMBER($I3338))),"Date of birth is text, not a date",IF(AND($K3338&lt;&gt;"",NOT(ISNUMBER($K3338))),"Contract end is text, not a date","")))))</f>
        <v/>
      </c>
      <c r="AM3338" s="41">
        <f>IF($R3338=0,0,N($L3338)*(1+$Z3338+BonusMonths/12+IF($Q3338=1,0,EOSB))+N($M3338)+(N($L3338)+SI_Gross*N($M3338))*IF($Q3338=1,SI_O,SI_E))</f>
        <v/>
      </c>
      <c r="AN3338" s="41">
        <f>IF($R3338=0,0,(IF($Q3338=1,MedO,MedE+Ticket)+Training)/12)</f>
        <v/>
      </c>
    </row>
    <row r="3339">
      <c r="I3339" s="35" t="n"/>
      <c r="J3339" s="35" t="n"/>
      <c r="K3339" s="35" t="n"/>
      <c r="L3339" s="36" t="n"/>
      <c r="M3339" s="36" t="n"/>
      <c r="P3339" s="37" t="n"/>
      <c r="Q3339" s="38">
        <f>IF($C3339="",0,IF(OR(LOWER(TRIM($G3339))="omani",LOWER(TRIM($G3339))="oman",LOWER(TRIM($G3339))="om",LOWER(TRIM($G3339))="local"),1,0))</f>
        <v/>
      </c>
      <c r="R3339" s="38">
        <f>IF($C3339="",0,IF(OR(ISNUMBER(SEARCH("resign",$N3339)),ISNUMBER(SEARCH("terminat",$N3339)),ISNUMBER(SEARCH("inactive",$N3339)),ISNUMBER(SEARCH("vacan",$N3339)),ISNUMBER(SEARCH("deceased",$N3339)),ISNUMBER(SEARCH("separated",$N3339))),0,1))</f>
        <v/>
      </c>
      <c r="S3339">
        <f>IF(OR($R3339=0,NOT(ISNUMBER($I3339))),"",IFERROR(DATEDIF($I3339,DATE(FY,1,1),"y"),""))</f>
        <v/>
      </c>
      <c r="T3339">
        <f>IF(OR($R3339=0,NOT(ISNUMBER($J3339))),"",IFERROR(DATEDIF($J3339,DATE(FY,1,1),"y"),0))</f>
        <v/>
      </c>
      <c r="U3339" s="38">
        <f>IF(OR($R3339=0,NOT(ISNUMBER($I3339))),0,IF(YEAR($I3339)+IF($Q3339=1,RetAgeO,RetAgeE)=FY,MONTH($I3339),IF(YEAR($I3339)+IF($Q3339=1,RetAgeO,RetAgeE)&lt;FY,1,0)))</f>
        <v/>
      </c>
      <c r="V3339" s="38">
        <f>IF(OR($R3339=0,NOT(ISNUMBER($K3339))),0,IF(YEAR($K3339)=FY,MONTH($K3339),IF(YEAR($K3339)&lt;FY,1,0)))</f>
        <v/>
      </c>
      <c r="W3339" s="38">
        <f>IF($R3339=0,0,MIN(12,IF(AND(ISNUMBER($O3339),$O3339&gt;=1,$O3339&lt;=12),INT($O3339),12),IF(AND(RetireExit="Yes",$U3339&gt;0),$U3339,12),IF(AND(ContractExit="Yes",$V3339&gt;0),$V3339,12)))</f>
        <v/>
      </c>
      <c r="X3339" s="37">
        <f>IF(ISNUMBER($P3339),$P3339,IncPct)</f>
        <v/>
      </c>
      <c r="Y3339" s="39">
        <f>IF($W3339=0,0,MAX(0,MIN($W3339,IncMonth-1))+MAX(0,$W3339-IncMonth+1)*(1+$X3339))</f>
        <v/>
      </c>
      <c r="Z3339" s="40">
        <f>IF($C3339="",0,IFERROR(INDEX(Departments!$B$5:$B$54,MATCH($C3339,Departments!$A$5:$A$54,0)),0))</f>
        <v/>
      </c>
      <c r="AA3339" s="41">
        <f>N($L3339)*$Y3339</f>
        <v/>
      </c>
      <c r="AB3339" s="41">
        <f>N($M3339)*$Y3339</f>
        <v/>
      </c>
      <c r="AC3339" s="41">
        <f>$AA3339*$Z3339</f>
        <v/>
      </c>
      <c r="AD3339" s="41">
        <f>$AA3339*BonusMonths/12</f>
        <v/>
      </c>
      <c r="AE3339" s="41">
        <f>($AA3339+SI_Gross*$AB3339)*IF($Q3339=1,SI_O,SI_E)</f>
        <v/>
      </c>
      <c r="AF3339" s="41">
        <f>IF($Q3339=1,0,$AA3339*EOSB)</f>
        <v/>
      </c>
      <c r="AG3339" s="41">
        <f>$AN3339*$W3339</f>
        <v/>
      </c>
      <c r="AH3339" s="41">
        <f>SUM($AA3339:$AG3339)</f>
        <v/>
      </c>
      <c r="AI3339" s="41">
        <f>12*($AM3339+$AN3339)</f>
        <v/>
      </c>
      <c r="AJ3339" s="41">
        <f>$AM3339*((IncMonth-1)+(13-IncMonth)*(1+$X3339))+12*$AN3339</f>
        <v/>
      </c>
      <c r="AK3339" s="41">
        <f>IF($R3339=1,N($L3339)+N($M3339),0)</f>
        <v/>
      </c>
      <c r="AL3339">
        <f>IF($C3339="","",IF(N($L3339)&lt;=0,"Basic salary missing",IF(ISNA(MATCH($C3339,Departments!$A$5:$A$54,0)),"Department not on Departments sheet",IF(AND($I3339&lt;&gt;"",NOT(ISNUMBER($I3339))),"Date of birth is text, not a date",IF(AND($K3339&lt;&gt;"",NOT(ISNUMBER($K3339))),"Contract end is text, not a date","")))))</f>
        <v/>
      </c>
      <c r="AM3339" s="41">
        <f>IF($R3339=0,0,N($L3339)*(1+$Z3339+BonusMonths/12+IF($Q3339=1,0,EOSB))+N($M3339)+(N($L3339)+SI_Gross*N($M3339))*IF($Q3339=1,SI_O,SI_E))</f>
        <v/>
      </c>
      <c r="AN3339" s="41">
        <f>IF($R3339=0,0,(IF($Q3339=1,MedO,MedE+Ticket)+Training)/12)</f>
        <v/>
      </c>
    </row>
    <row r="3340">
      <c r="I3340" s="35" t="n"/>
      <c r="J3340" s="35" t="n"/>
      <c r="K3340" s="35" t="n"/>
      <c r="L3340" s="36" t="n"/>
      <c r="M3340" s="36" t="n"/>
      <c r="P3340" s="37" t="n"/>
      <c r="Q3340" s="38">
        <f>IF($C3340="",0,IF(OR(LOWER(TRIM($G3340))="omani",LOWER(TRIM($G3340))="oman",LOWER(TRIM($G3340))="om",LOWER(TRIM($G3340))="local"),1,0))</f>
        <v/>
      </c>
      <c r="R3340" s="38">
        <f>IF($C3340="",0,IF(OR(ISNUMBER(SEARCH("resign",$N3340)),ISNUMBER(SEARCH("terminat",$N3340)),ISNUMBER(SEARCH("inactive",$N3340)),ISNUMBER(SEARCH("vacan",$N3340)),ISNUMBER(SEARCH("deceased",$N3340)),ISNUMBER(SEARCH("separated",$N3340))),0,1))</f>
        <v/>
      </c>
      <c r="S3340">
        <f>IF(OR($R3340=0,NOT(ISNUMBER($I3340))),"",IFERROR(DATEDIF($I3340,DATE(FY,1,1),"y"),""))</f>
        <v/>
      </c>
      <c r="T3340">
        <f>IF(OR($R3340=0,NOT(ISNUMBER($J3340))),"",IFERROR(DATEDIF($J3340,DATE(FY,1,1),"y"),0))</f>
        <v/>
      </c>
      <c r="U3340" s="38">
        <f>IF(OR($R3340=0,NOT(ISNUMBER($I3340))),0,IF(YEAR($I3340)+IF($Q3340=1,RetAgeO,RetAgeE)=FY,MONTH($I3340),IF(YEAR($I3340)+IF($Q3340=1,RetAgeO,RetAgeE)&lt;FY,1,0)))</f>
        <v/>
      </c>
      <c r="V3340" s="38">
        <f>IF(OR($R3340=0,NOT(ISNUMBER($K3340))),0,IF(YEAR($K3340)=FY,MONTH($K3340),IF(YEAR($K3340)&lt;FY,1,0)))</f>
        <v/>
      </c>
      <c r="W3340" s="38">
        <f>IF($R3340=0,0,MIN(12,IF(AND(ISNUMBER($O3340),$O3340&gt;=1,$O3340&lt;=12),INT($O3340),12),IF(AND(RetireExit="Yes",$U3340&gt;0),$U3340,12),IF(AND(ContractExit="Yes",$V3340&gt;0),$V3340,12)))</f>
        <v/>
      </c>
      <c r="X3340" s="37">
        <f>IF(ISNUMBER($P3340),$P3340,IncPct)</f>
        <v/>
      </c>
      <c r="Y3340" s="39">
        <f>IF($W3340=0,0,MAX(0,MIN($W3340,IncMonth-1))+MAX(0,$W3340-IncMonth+1)*(1+$X3340))</f>
        <v/>
      </c>
      <c r="Z3340" s="40">
        <f>IF($C3340="",0,IFERROR(INDEX(Departments!$B$5:$B$54,MATCH($C3340,Departments!$A$5:$A$54,0)),0))</f>
        <v/>
      </c>
      <c r="AA3340" s="41">
        <f>N($L3340)*$Y3340</f>
        <v/>
      </c>
      <c r="AB3340" s="41">
        <f>N($M3340)*$Y3340</f>
        <v/>
      </c>
      <c r="AC3340" s="41">
        <f>$AA3340*$Z3340</f>
        <v/>
      </c>
      <c r="AD3340" s="41">
        <f>$AA3340*BonusMonths/12</f>
        <v/>
      </c>
      <c r="AE3340" s="41">
        <f>($AA3340+SI_Gross*$AB3340)*IF($Q3340=1,SI_O,SI_E)</f>
        <v/>
      </c>
      <c r="AF3340" s="41">
        <f>IF($Q3340=1,0,$AA3340*EOSB)</f>
        <v/>
      </c>
      <c r="AG3340" s="41">
        <f>$AN3340*$W3340</f>
        <v/>
      </c>
      <c r="AH3340" s="41">
        <f>SUM($AA3340:$AG3340)</f>
        <v/>
      </c>
      <c r="AI3340" s="41">
        <f>12*($AM3340+$AN3340)</f>
        <v/>
      </c>
      <c r="AJ3340" s="41">
        <f>$AM3340*((IncMonth-1)+(13-IncMonth)*(1+$X3340))+12*$AN3340</f>
        <v/>
      </c>
      <c r="AK3340" s="41">
        <f>IF($R3340=1,N($L3340)+N($M3340),0)</f>
        <v/>
      </c>
      <c r="AL3340">
        <f>IF($C3340="","",IF(N($L3340)&lt;=0,"Basic salary missing",IF(ISNA(MATCH($C3340,Departments!$A$5:$A$54,0)),"Department not on Departments sheet",IF(AND($I3340&lt;&gt;"",NOT(ISNUMBER($I3340))),"Date of birth is text, not a date",IF(AND($K3340&lt;&gt;"",NOT(ISNUMBER($K3340))),"Contract end is text, not a date","")))))</f>
        <v/>
      </c>
      <c r="AM3340" s="41">
        <f>IF($R3340=0,0,N($L3340)*(1+$Z3340+BonusMonths/12+IF($Q3340=1,0,EOSB))+N($M3340)+(N($L3340)+SI_Gross*N($M3340))*IF($Q3340=1,SI_O,SI_E))</f>
        <v/>
      </c>
      <c r="AN3340" s="41">
        <f>IF($R3340=0,0,(IF($Q3340=1,MedO,MedE+Ticket)+Training)/12)</f>
        <v/>
      </c>
    </row>
    <row r="3341">
      <c r="I3341" s="35" t="n"/>
      <c r="J3341" s="35" t="n"/>
      <c r="K3341" s="35" t="n"/>
      <c r="L3341" s="36" t="n"/>
      <c r="M3341" s="36" t="n"/>
      <c r="P3341" s="37" t="n"/>
      <c r="Q3341" s="38">
        <f>IF($C3341="",0,IF(OR(LOWER(TRIM($G3341))="omani",LOWER(TRIM($G3341))="oman",LOWER(TRIM($G3341))="om",LOWER(TRIM($G3341))="local"),1,0))</f>
        <v/>
      </c>
      <c r="R3341" s="38">
        <f>IF($C3341="",0,IF(OR(ISNUMBER(SEARCH("resign",$N3341)),ISNUMBER(SEARCH("terminat",$N3341)),ISNUMBER(SEARCH("inactive",$N3341)),ISNUMBER(SEARCH("vacan",$N3341)),ISNUMBER(SEARCH("deceased",$N3341)),ISNUMBER(SEARCH("separated",$N3341))),0,1))</f>
        <v/>
      </c>
      <c r="S3341">
        <f>IF(OR($R3341=0,NOT(ISNUMBER($I3341))),"",IFERROR(DATEDIF($I3341,DATE(FY,1,1),"y"),""))</f>
        <v/>
      </c>
      <c r="T3341">
        <f>IF(OR($R3341=0,NOT(ISNUMBER($J3341))),"",IFERROR(DATEDIF($J3341,DATE(FY,1,1),"y"),0))</f>
        <v/>
      </c>
      <c r="U3341" s="38">
        <f>IF(OR($R3341=0,NOT(ISNUMBER($I3341))),0,IF(YEAR($I3341)+IF($Q3341=1,RetAgeO,RetAgeE)=FY,MONTH($I3341),IF(YEAR($I3341)+IF($Q3341=1,RetAgeO,RetAgeE)&lt;FY,1,0)))</f>
        <v/>
      </c>
      <c r="V3341" s="38">
        <f>IF(OR($R3341=0,NOT(ISNUMBER($K3341))),0,IF(YEAR($K3341)=FY,MONTH($K3341),IF(YEAR($K3341)&lt;FY,1,0)))</f>
        <v/>
      </c>
      <c r="W3341" s="38">
        <f>IF($R3341=0,0,MIN(12,IF(AND(ISNUMBER($O3341),$O3341&gt;=1,$O3341&lt;=12),INT($O3341),12),IF(AND(RetireExit="Yes",$U3341&gt;0),$U3341,12),IF(AND(ContractExit="Yes",$V3341&gt;0),$V3341,12)))</f>
        <v/>
      </c>
      <c r="X3341" s="37">
        <f>IF(ISNUMBER($P3341),$P3341,IncPct)</f>
        <v/>
      </c>
      <c r="Y3341" s="39">
        <f>IF($W3341=0,0,MAX(0,MIN($W3341,IncMonth-1))+MAX(0,$W3341-IncMonth+1)*(1+$X3341))</f>
        <v/>
      </c>
      <c r="Z3341" s="40">
        <f>IF($C3341="",0,IFERROR(INDEX(Departments!$B$5:$B$54,MATCH($C3341,Departments!$A$5:$A$54,0)),0))</f>
        <v/>
      </c>
      <c r="AA3341" s="41">
        <f>N($L3341)*$Y3341</f>
        <v/>
      </c>
      <c r="AB3341" s="41">
        <f>N($M3341)*$Y3341</f>
        <v/>
      </c>
      <c r="AC3341" s="41">
        <f>$AA3341*$Z3341</f>
        <v/>
      </c>
      <c r="AD3341" s="41">
        <f>$AA3341*BonusMonths/12</f>
        <v/>
      </c>
      <c r="AE3341" s="41">
        <f>($AA3341+SI_Gross*$AB3341)*IF($Q3341=1,SI_O,SI_E)</f>
        <v/>
      </c>
      <c r="AF3341" s="41">
        <f>IF($Q3341=1,0,$AA3341*EOSB)</f>
        <v/>
      </c>
      <c r="AG3341" s="41">
        <f>$AN3341*$W3341</f>
        <v/>
      </c>
      <c r="AH3341" s="41">
        <f>SUM($AA3341:$AG3341)</f>
        <v/>
      </c>
      <c r="AI3341" s="41">
        <f>12*($AM3341+$AN3341)</f>
        <v/>
      </c>
      <c r="AJ3341" s="41">
        <f>$AM3341*((IncMonth-1)+(13-IncMonth)*(1+$X3341))+12*$AN3341</f>
        <v/>
      </c>
      <c r="AK3341" s="41">
        <f>IF($R3341=1,N($L3341)+N($M3341),0)</f>
        <v/>
      </c>
      <c r="AL3341">
        <f>IF($C3341="","",IF(N($L3341)&lt;=0,"Basic salary missing",IF(ISNA(MATCH($C3341,Departments!$A$5:$A$54,0)),"Department not on Departments sheet",IF(AND($I3341&lt;&gt;"",NOT(ISNUMBER($I3341))),"Date of birth is text, not a date",IF(AND($K3341&lt;&gt;"",NOT(ISNUMBER($K3341))),"Contract end is text, not a date","")))))</f>
        <v/>
      </c>
      <c r="AM3341" s="41">
        <f>IF($R3341=0,0,N($L3341)*(1+$Z3341+BonusMonths/12+IF($Q3341=1,0,EOSB))+N($M3341)+(N($L3341)+SI_Gross*N($M3341))*IF($Q3341=1,SI_O,SI_E))</f>
        <v/>
      </c>
      <c r="AN3341" s="41">
        <f>IF($R3341=0,0,(IF($Q3341=1,MedO,MedE+Ticket)+Training)/12)</f>
        <v/>
      </c>
    </row>
    <row r="3342">
      <c r="I3342" s="35" t="n"/>
      <c r="J3342" s="35" t="n"/>
      <c r="K3342" s="35" t="n"/>
      <c r="L3342" s="36" t="n"/>
      <c r="M3342" s="36" t="n"/>
      <c r="P3342" s="37" t="n"/>
      <c r="Q3342" s="38">
        <f>IF($C3342="",0,IF(OR(LOWER(TRIM($G3342))="omani",LOWER(TRIM($G3342))="oman",LOWER(TRIM($G3342))="om",LOWER(TRIM($G3342))="local"),1,0))</f>
        <v/>
      </c>
      <c r="R3342" s="38">
        <f>IF($C3342="",0,IF(OR(ISNUMBER(SEARCH("resign",$N3342)),ISNUMBER(SEARCH("terminat",$N3342)),ISNUMBER(SEARCH("inactive",$N3342)),ISNUMBER(SEARCH("vacan",$N3342)),ISNUMBER(SEARCH("deceased",$N3342)),ISNUMBER(SEARCH("separated",$N3342))),0,1))</f>
        <v/>
      </c>
      <c r="S3342">
        <f>IF(OR($R3342=0,NOT(ISNUMBER($I3342))),"",IFERROR(DATEDIF($I3342,DATE(FY,1,1),"y"),""))</f>
        <v/>
      </c>
      <c r="T3342">
        <f>IF(OR($R3342=0,NOT(ISNUMBER($J3342))),"",IFERROR(DATEDIF($J3342,DATE(FY,1,1),"y"),0))</f>
        <v/>
      </c>
      <c r="U3342" s="38">
        <f>IF(OR($R3342=0,NOT(ISNUMBER($I3342))),0,IF(YEAR($I3342)+IF($Q3342=1,RetAgeO,RetAgeE)=FY,MONTH($I3342),IF(YEAR($I3342)+IF($Q3342=1,RetAgeO,RetAgeE)&lt;FY,1,0)))</f>
        <v/>
      </c>
      <c r="V3342" s="38">
        <f>IF(OR($R3342=0,NOT(ISNUMBER($K3342))),0,IF(YEAR($K3342)=FY,MONTH($K3342),IF(YEAR($K3342)&lt;FY,1,0)))</f>
        <v/>
      </c>
      <c r="W3342" s="38">
        <f>IF($R3342=0,0,MIN(12,IF(AND(ISNUMBER($O3342),$O3342&gt;=1,$O3342&lt;=12),INT($O3342),12),IF(AND(RetireExit="Yes",$U3342&gt;0),$U3342,12),IF(AND(ContractExit="Yes",$V3342&gt;0),$V3342,12)))</f>
        <v/>
      </c>
      <c r="X3342" s="37">
        <f>IF(ISNUMBER($P3342),$P3342,IncPct)</f>
        <v/>
      </c>
      <c r="Y3342" s="39">
        <f>IF($W3342=0,0,MAX(0,MIN($W3342,IncMonth-1))+MAX(0,$W3342-IncMonth+1)*(1+$X3342))</f>
        <v/>
      </c>
      <c r="Z3342" s="40">
        <f>IF($C3342="",0,IFERROR(INDEX(Departments!$B$5:$B$54,MATCH($C3342,Departments!$A$5:$A$54,0)),0))</f>
        <v/>
      </c>
      <c r="AA3342" s="41">
        <f>N($L3342)*$Y3342</f>
        <v/>
      </c>
      <c r="AB3342" s="41">
        <f>N($M3342)*$Y3342</f>
        <v/>
      </c>
      <c r="AC3342" s="41">
        <f>$AA3342*$Z3342</f>
        <v/>
      </c>
      <c r="AD3342" s="41">
        <f>$AA3342*BonusMonths/12</f>
        <v/>
      </c>
      <c r="AE3342" s="41">
        <f>($AA3342+SI_Gross*$AB3342)*IF($Q3342=1,SI_O,SI_E)</f>
        <v/>
      </c>
      <c r="AF3342" s="41">
        <f>IF($Q3342=1,0,$AA3342*EOSB)</f>
        <v/>
      </c>
      <c r="AG3342" s="41">
        <f>$AN3342*$W3342</f>
        <v/>
      </c>
      <c r="AH3342" s="41">
        <f>SUM($AA3342:$AG3342)</f>
        <v/>
      </c>
      <c r="AI3342" s="41">
        <f>12*($AM3342+$AN3342)</f>
        <v/>
      </c>
      <c r="AJ3342" s="41">
        <f>$AM3342*((IncMonth-1)+(13-IncMonth)*(1+$X3342))+12*$AN3342</f>
        <v/>
      </c>
      <c r="AK3342" s="41">
        <f>IF($R3342=1,N($L3342)+N($M3342),0)</f>
        <v/>
      </c>
      <c r="AL3342">
        <f>IF($C3342="","",IF(N($L3342)&lt;=0,"Basic salary missing",IF(ISNA(MATCH($C3342,Departments!$A$5:$A$54,0)),"Department not on Departments sheet",IF(AND($I3342&lt;&gt;"",NOT(ISNUMBER($I3342))),"Date of birth is text, not a date",IF(AND($K3342&lt;&gt;"",NOT(ISNUMBER($K3342))),"Contract end is text, not a date","")))))</f>
        <v/>
      </c>
      <c r="AM3342" s="41">
        <f>IF($R3342=0,0,N($L3342)*(1+$Z3342+BonusMonths/12+IF($Q3342=1,0,EOSB))+N($M3342)+(N($L3342)+SI_Gross*N($M3342))*IF($Q3342=1,SI_O,SI_E))</f>
        <v/>
      </c>
      <c r="AN3342" s="41">
        <f>IF($R3342=0,0,(IF($Q3342=1,MedO,MedE+Ticket)+Training)/12)</f>
        <v/>
      </c>
    </row>
    <row r="3343">
      <c r="I3343" s="35" t="n"/>
      <c r="J3343" s="35" t="n"/>
      <c r="K3343" s="35" t="n"/>
      <c r="L3343" s="36" t="n"/>
      <c r="M3343" s="36" t="n"/>
      <c r="P3343" s="37" t="n"/>
      <c r="Q3343" s="38">
        <f>IF($C3343="",0,IF(OR(LOWER(TRIM($G3343))="omani",LOWER(TRIM($G3343))="oman",LOWER(TRIM($G3343))="om",LOWER(TRIM($G3343))="local"),1,0))</f>
        <v/>
      </c>
      <c r="R3343" s="38">
        <f>IF($C3343="",0,IF(OR(ISNUMBER(SEARCH("resign",$N3343)),ISNUMBER(SEARCH("terminat",$N3343)),ISNUMBER(SEARCH("inactive",$N3343)),ISNUMBER(SEARCH("vacan",$N3343)),ISNUMBER(SEARCH("deceased",$N3343)),ISNUMBER(SEARCH("separated",$N3343))),0,1))</f>
        <v/>
      </c>
      <c r="S3343">
        <f>IF(OR($R3343=0,NOT(ISNUMBER($I3343))),"",IFERROR(DATEDIF($I3343,DATE(FY,1,1),"y"),""))</f>
        <v/>
      </c>
      <c r="T3343">
        <f>IF(OR($R3343=0,NOT(ISNUMBER($J3343))),"",IFERROR(DATEDIF($J3343,DATE(FY,1,1),"y"),0))</f>
        <v/>
      </c>
      <c r="U3343" s="38">
        <f>IF(OR($R3343=0,NOT(ISNUMBER($I3343))),0,IF(YEAR($I3343)+IF($Q3343=1,RetAgeO,RetAgeE)=FY,MONTH($I3343),IF(YEAR($I3343)+IF($Q3343=1,RetAgeO,RetAgeE)&lt;FY,1,0)))</f>
        <v/>
      </c>
      <c r="V3343" s="38">
        <f>IF(OR($R3343=0,NOT(ISNUMBER($K3343))),0,IF(YEAR($K3343)=FY,MONTH($K3343),IF(YEAR($K3343)&lt;FY,1,0)))</f>
        <v/>
      </c>
      <c r="W3343" s="38">
        <f>IF($R3343=0,0,MIN(12,IF(AND(ISNUMBER($O3343),$O3343&gt;=1,$O3343&lt;=12),INT($O3343),12),IF(AND(RetireExit="Yes",$U3343&gt;0),$U3343,12),IF(AND(ContractExit="Yes",$V3343&gt;0),$V3343,12)))</f>
        <v/>
      </c>
      <c r="X3343" s="37">
        <f>IF(ISNUMBER($P3343),$P3343,IncPct)</f>
        <v/>
      </c>
      <c r="Y3343" s="39">
        <f>IF($W3343=0,0,MAX(0,MIN($W3343,IncMonth-1))+MAX(0,$W3343-IncMonth+1)*(1+$X3343))</f>
        <v/>
      </c>
      <c r="Z3343" s="40">
        <f>IF($C3343="",0,IFERROR(INDEX(Departments!$B$5:$B$54,MATCH($C3343,Departments!$A$5:$A$54,0)),0))</f>
        <v/>
      </c>
      <c r="AA3343" s="41">
        <f>N($L3343)*$Y3343</f>
        <v/>
      </c>
      <c r="AB3343" s="41">
        <f>N($M3343)*$Y3343</f>
        <v/>
      </c>
      <c r="AC3343" s="41">
        <f>$AA3343*$Z3343</f>
        <v/>
      </c>
      <c r="AD3343" s="41">
        <f>$AA3343*BonusMonths/12</f>
        <v/>
      </c>
      <c r="AE3343" s="41">
        <f>($AA3343+SI_Gross*$AB3343)*IF($Q3343=1,SI_O,SI_E)</f>
        <v/>
      </c>
      <c r="AF3343" s="41">
        <f>IF($Q3343=1,0,$AA3343*EOSB)</f>
        <v/>
      </c>
      <c r="AG3343" s="41">
        <f>$AN3343*$W3343</f>
        <v/>
      </c>
      <c r="AH3343" s="41">
        <f>SUM($AA3343:$AG3343)</f>
        <v/>
      </c>
      <c r="AI3343" s="41">
        <f>12*($AM3343+$AN3343)</f>
        <v/>
      </c>
      <c r="AJ3343" s="41">
        <f>$AM3343*((IncMonth-1)+(13-IncMonth)*(1+$X3343))+12*$AN3343</f>
        <v/>
      </c>
      <c r="AK3343" s="41">
        <f>IF($R3343=1,N($L3343)+N($M3343),0)</f>
        <v/>
      </c>
      <c r="AL3343">
        <f>IF($C3343="","",IF(N($L3343)&lt;=0,"Basic salary missing",IF(ISNA(MATCH($C3343,Departments!$A$5:$A$54,0)),"Department not on Departments sheet",IF(AND($I3343&lt;&gt;"",NOT(ISNUMBER($I3343))),"Date of birth is text, not a date",IF(AND($K3343&lt;&gt;"",NOT(ISNUMBER($K3343))),"Contract end is text, not a date","")))))</f>
        <v/>
      </c>
      <c r="AM3343" s="41">
        <f>IF($R3343=0,0,N($L3343)*(1+$Z3343+BonusMonths/12+IF($Q3343=1,0,EOSB))+N($M3343)+(N($L3343)+SI_Gross*N($M3343))*IF($Q3343=1,SI_O,SI_E))</f>
        <v/>
      </c>
      <c r="AN3343" s="41">
        <f>IF($R3343=0,0,(IF($Q3343=1,MedO,MedE+Ticket)+Training)/12)</f>
        <v/>
      </c>
    </row>
    <row r="3344">
      <c r="I3344" s="35" t="n"/>
      <c r="J3344" s="35" t="n"/>
      <c r="K3344" s="35" t="n"/>
      <c r="L3344" s="36" t="n"/>
      <c r="M3344" s="36" t="n"/>
      <c r="P3344" s="37" t="n"/>
      <c r="Q3344" s="38">
        <f>IF($C3344="",0,IF(OR(LOWER(TRIM($G3344))="omani",LOWER(TRIM($G3344))="oman",LOWER(TRIM($G3344))="om",LOWER(TRIM($G3344))="local"),1,0))</f>
        <v/>
      </c>
      <c r="R3344" s="38">
        <f>IF($C3344="",0,IF(OR(ISNUMBER(SEARCH("resign",$N3344)),ISNUMBER(SEARCH("terminat",$N3344)),ISNUMBER(SEARCH("inactive",$N3344)),ISNUMBER(SEARCH("vacan",$N3344)),ISNUMBER(SEARCH("deceased",$N3344)),ISNUMBER(SEARCH("separated",$N3344))),0,1))</f>
        <v/>
      </c>
      <c r="S3344">
        <f>IF(OR($R3344=0,NOT(ISNUMBER($I3344))),"",IFERROR(DATEDIF($I3344,DATE(FY,1,1),"y"),""))</f>
        <v/>
      </c>
      <c r="T3344">
        <f>IF(OR($R3344=0,NOT(ISNUMBER($J3344))),"",IFERROR(DATEDIF($J3344,DATE(FY,1,1),"y"),0))</f>
        <v/>
      </c>
      <c r="U3344" s="38">
        <f>IF(OR($R3344=0,NOT(ISNUMBER($I3344))),0,IF(YEAR($I3344)+IF($Q3344=1,RetAgeO,RetAgeE)=FY,MONTH($I3344),IF(YEAR($I3344)+IF($Q3344=1,RetAgeO,RetAgeE)&lt;FY,1,0)))</f>
        <v/>
      </c>
      <c r="V3344" s="38">
        <f>IF(OR($R3344=0,NOT(ISNUMBER($K3344))),0,IF(YEAR($K3344)=FY,MONTH($K3344),IF(YEAR($K3344)&lt;FY,1,0)))</f>
        <v/>
      </c>
      <c r="W3344" s="38">
        <f>IF($R3344=0,0,MIN(12,IF(AND(ISNUMBER($O3344),$O3344&gt;=1,$O3344&lt;=12),INT($O3344),12),IF(AND(RetireExit="Yes",$U3344&gt;0),$U3344,12),IF(AND(ContractExit="Yes",$V3344&gt;0),$V3344,12)))</f>
        <v/>
      </c>
      <c r="X3344" s="37">
        <f>IF(ISNUMBER($P3344),$P3344,IncPct)</f>
        <v/>
      </c>
      <c r="Y3344" s="39">
        <f>IF($W3344=0,0,MAX(0,MIN($W3344,IncMonth-1))+MAX(0,$W3344-IncMonth+1)*(1+$X3344))</f>
        <v/>
      </c>
      <c r="Z3344" s="40">
        <f>IF($C3344="",0,IFERROR(INDEX(Departments!$B$5:$B$54,MATCH($C3344,Departments!$A$5:$A$54,0)),0))</f>
        <v/>
      </c>
      <c r="AA3344" s="41">
        <f>N($L3344)*$Y3344</f>
        <v/>
      </c>
      <c r="AB3344" s="41">
        <f>N($M3344)*$Y3344</f>
        <v/>
      </c>
      <c r="AC3344" s="41">
        <f>$AA3344*$Z3344</f>
        <v/>
      </c>
      <c r="AD3344" s="41">
        <f>$AA3344*BonusMonths/12</f>
        <v/>
      </c>
      <c r="AE3344" s="41">
        <f>($AA3344+SI_Gross*$AB3344)*IF($Q3344=1,SI_O,SI_E)</f>
        <v/>
      </c>
      <c r="AF3344" s="41">
        <f>IF($Q3344=1,0,$AA3344*EOSB)</f>
        <v/>
      </c>
      <c r="AG3344" s="41">
        <f>$AN3344*$W3344</f>
        <v/>
      </c>
      <c r="AH3344" s="41">
        <f>SUM($AA3344:$AG3344)</f>
        <v/>
      </c>
      <c r="AI3344" s="41">
        <f>12*($AM3344+$AN3344)</f>
        <v/>
      </c>
      <c r="AJ3344" s="41">
        <f>$AM3344*((IncMonth-1)+(13-IncMonth)*(1+$X3344))+12*$AN3344</f>
        <v/>
      </c>
      <c r="AK3344" s="41">
        <f>IF($R3344=1,N($L3344)+N($M3344),0)</f>
        <v/>
      </c>
      <c r="AL3344">
        <f>IF($C3344="","",IF(N($L3344)&lt;=0,"Basic salary missing",IF(ISNA(MATCH($C3344,Departments!$A$5:$A$54,0)),"Department not on Departments sheet",IF(AND($I3344&lt;&gt;"",NOT(ISNUMBER($I3344))),"Date of birth is text, not a date",IF(AND($K3344&lt;&gt;"",NOT(ISNUMBER($K3344))),"Contract end is text, not a date","")))))</f>
        <v/>
      </c>
      <c r="AM3344" s="41">
        <f>IF($R3344=0,0,N($L3344)*(1+$Z3344+BonusMonths/12+IF($Q3344=1,0,EOSB))+N($M3344)+(N($L3344)+SI_Gross*N($M3344))*IF($Q3344=1,SI_O,SI_E))</f>
        <v/>
      </c>
      <c r="AN3344" s="41">
        <f>IF($R3344=0,0,(IF($Q3344=1,MedO,MedE+Ticket)+Training)/12)</f>
        <v/>
      </c>
    </row>
    <row r="3345">
      <c r="I3345" s="35" t="n"/>
      <c r="J3345" s="35" t="n"/>
      <c r="K3345" s="35" t="n"/>
      <c r="L3345" s="36" t="n"/>
      <c r="M3345" s="36" t="n"/>
      <c r="P3345" s="37" t="n"/>
      <c r="Q3345" s="38">
        <f>IF($C3345="",0,IF(OR(LOWER(TRIM($G3345))="omani",LOWER(TRIM($G3345))="oman",LOWER(TRIM($G3345))="om",LOWER(TRIM($G3345))="local"),1,0))</f>
        <v/>
      </c>
      <c r="R3345" s="38">
        <f>IF($C3345="",0,IF(OR(ISNUMBER(SEARCH("resign",$N3345)),ISNUMBER(SEARCH("terminat",$N3345)),ISNUMBER(SEARCH("inactive",$N3345)),ISNUMBER(SEARCH("vacan",$N3345)),ISNUMBER(SEARCH("deceased",$N3345)),ISNUMBER(SEARCH("separated",$N3345))),0,1))</f>
        <v/>
      </c>
      <c r="S3345">
        <f>IF(OR($R3345=0,NOT(ISNUMBER($I3345))),"",IFERROR(DATEDIF($I3345,DATE(FY,1,1),"y"),""))</f>
        <v/>
      </c>
      <c r="T3345">
        <f>IF(OR($R3345=0,NOT(ISNUMBER($J3345))),"",IFERROR(DATEDIF($J3345,DATE(FY,1,1),"y"),0))</f>
        <v/>
      </c>
      <c r="U3345" s="38">
        <f>IF(OR($R3345=0,NOT(ISNUMBER($I3345))),0,IF(YEAR($I3345)+IF($Q3345=1,RetAgeO,RetAgeE)=FY,MONTH($I3345),IF(YEAR($I3345)+IF($Q3345=1,RetAgeO,RetAgeE)&lt;FY,1,0)))</f>
        <v/>
      </c>
      <c r="V3345" s="38">
        <f>IF(OR($R3345=0,NOT(ISNUMBER($K3345))),0,IF(YEAR($K3345)=FY,MONTH($K3345),IF(YEAR($K3345)&lt;FY,1,0)))</f>
        <v/>
      </c>
      <c r="W3345" s="38">
        <f>IF($R3345=0,0,MIN(12,IF(AND(ISNUMBER($O3345),$O3345&gt;=1,$O3345&lt;=12),INT($O3345),12),IF(AND(RetireExit="Yes",$U3345&gt;0),$U3345,12),IF(AND(ContractExit="Yes",$V3345&gt;0),$V3345,12)))</f>
        <v/>
      </c>
      <c r="X3345" s="37">
        <f>IF(ISNUMBER($P3345),$P3345,IncPct)</f>
        <v/>
      </c>
      <c r="Y3345" s="39">
        <f>IF($W3345=0,0,MAX(0,MIN($W3345,IncMonth-1))+MAX(0,$W3345-IncMonth+1)*(1+$X3345))</f>
        <v/>
      </c>
      <c r="Z3345" s="40">
        <f>IF($C3345="",0,IFERROR(INDEX(Departments!$B$5:$B$54,MATCH($C3345,Departments!$A$5:$A$54,0)),0))</f>
        <v/>
      </c>
      <c r="AA3345" s="41">
        <f>N($L3345)*$Y3345</f>
        <v/>
      </c>
      <c r="AB3345" s="41">
        <f>N($M3345)*$Y3345</f>
        <v/>
      </c>
      <c r="AC3345" s="41">
        <f>$AA3345*$Z3345</f>
        <v/>
      </c>
      <c r="AD3345" s="41">
        <f>$AA3345*BonusMonths/12</f>
        <v/>
      </c>
      <c r="AE3345" s="41">
        <f>($AA3345+SI_Gross*$AB3345)*IF($Q3345=1,SI_O,SI_E)</f>
        <v/>
      </c>
      <c r="AF3345" s="41">
        <f>IF($Q3345=1,0,$AA3345*EOSB)</f>
        <v/>
      </c>
      <c r="AG3345" s="41">
        <f>$AN3345*$W3345</f>
        <v/>
      </c>
      <c r="AH3345" s="41">
        <f>SUM($AA3345:$AG3345)</f>
        <v/>
      </c>
      <c r="AI3345" s="41">
        <f>12*($AM3345+$AN3345)</f>
        <v/>
      </c>
      <c r="AJ3345" s="41">
        <f>$AM3345*((IncMonth-1)+(13-IncMonth)*(1+$X3345))+12*$AN3345</f>
        <v/>
      </c>
      <c r="AK3345" s="41">
        <f>IF($R3345=1,N($L3345)+N($M3345),0)</f>
        <v/>
      </c>
      <c r="AL3345">
        <f>IF($C3345="","",IF(N($L3345)&lt;=0,"Basic salary missing",IF(ISNA(MATCH($C3345,Departments!$A$5:$A$54,0)),"Department not on Departments sheet",IF(AND($I3345&lt;&gt;"",NOT(ISNUMBER($I3345))),"Date of birth is text, not a date",IF(AND($K3345&lt;&gt;"",NOT(ISNUMBER($K3345))),"Contract end is text, not a date","")))))</f>
        <v/>
      </c>
      <c r="AM3345" s="41">
        <f>IF($R3345=0,0,N($L3345)*(1+$Z3345+BonusMonths/12+IF($Q3345=1,0,EOSB))+N($M3345)+(N($L3345)+SI_Gross*N($M3345))*IF($Q3345=1,SI_O,SI_E))</f>
        <v/>
      </c>
      <c r="AN3345" s="41">
        <f>IF($R3345=0,0,(IF($Q3345=1,MedO,MedE+Ticket)+Training)/12)</f>
        <v/>
      </c>
    </row>
    <row r="3346">
      <c r="I3346" s="35" t="n"/>
      <c r="J3346" s="35" t="n"/>
      <c r="K3346" s="35" t="n"/>
      <c r="L3346" s="36" t="n"/>
      <c r="M3346" s="36" t="n"/>
      <c r="P3346" s="37" t="n"/>
      <c r="Q3346" s="38">
        <f>IF($C3346="",0,IF(OR(LOWER(TRIM($G3346))="omani",LOWER(TRIM($G3346))="oman",LOWER(TRIM($G3346))="om",LOWER(TRIM($G3346))="local"),1,0))</f>
        <v/>
      </c>
      <c r="R3346" s="38">
        <f>IF($C3346="",0,IF(OR(ISNUMBER(SEARCH("resign",$N3346)),ISNUMBER(SEARCH("terminat",$N3346)),ISNUMBER(SEARCH("inactive",$N3346)),ISNUMBER(SEARCH("vacan",$N3346)),ISNUMBER(SEARCH("deceased",$N3346)),ISNUMBER(SEARCH("separated",$N3346))),0,1))</f>
        <v/>
      </c>
      <c r="S3346">
        <f>IF(OR($R3346=0,NOT(ISNUMBER($I3346))),"",IFERROR(DATEDIF($I3346,DATE(FY,1,1),"y"),""))</f>
        <v/>
      </c>
      <c r="T3346">
        <f>IF(OR($R3346=0,NOT(ISNUMBER($J3346))),"",IFERROR(DATEDIF($J3346,DATE(FY,1,1),"y"),0))</f>
        <v/>
      </c>
      <c r="U3346" s="38">
        <f>IF(OR($R3346=0,NOT(ISNUMBER($I3346))),0,IF(YEAR($I3346)+IF($Q3346=1,RetAgeO,RetAgeE)=FY,MONTH($I3346),IF(YEAR($I3346)+IF($Q3346=1,RetAgeO,RetAgeE)&lt;FY,1,0)))</f>
        <v/>
      </c>
      <c r="V3346" s="38">
        <f>IF(OR($R3346=0,NOT(ISNUMBER($K3346))),0,IF(YEAR($K3346)=FY,MONTH($K3346),IF(YEAR($K3346)&lt;FY,1,0)))</f>
        <v/>
      </c>
      <c r="W3346" s="38">
        <f>IF($R3346=0,0,MIN(12,IF(AND(ISNUMBER($O3346),$O3346&gt;=1,$O3346&lt;=12),INT($O3346),12),IF(AND(RetireExit="Yes",$U3346&gt;0),$U3346,12),IF(AND(ContractExit="Yes",$V3346&gt;0),$V3346,12)))</f>
        <v/>
      </c>
      <c r="X3346" s="37">
        <f>IF(ISNUMBER($P3346),$P3346,IncPct)</f>
        <v/>
      </c>
      <c r="Y3346" s="39">
        <f>IF($W3346=0,0,MAX(0,MIN($W3346,IncMonth-1))+MAX(0,$W3346-IncMonth+1)*(1+$X3346))</f>
        <v/>
      </c>
      <c r="Z3346" s="40">
        <f>IF($C3346="",0,IFERROR(INDEX(Departments!$B$5:$B$54,MATCH($C3346,Departments!$A$5:$A$54,0)),0))</f>
        <v/>
      </c>
      <c r="AA3346" s="41">
        <f>N($L3346)*$Y3346</f>
        <v/>
      </c>
      <c r="AB3346" s="41">
        <f>N($M3346)*$Y3346</f>
        <v/>
      </c>
      <c r="AC3346" s="41">
        <f>$AA3346*$Z3346</f>
        <v/>
      </c>
      <c r="AD3346" s="41">
        <f>$AA3346*BonusMonths/12</f>
        <v/>
      </c>
      <c r="AE3346" s="41">
        <f>($AA3346+SI_Gross*$AB3346)*IF($Q3346=1,SI_O,SI_E)</f>
        <v/>
      </c>
      <c r="AF3346" s="41">
        <f>IF($Q3346=1,0,$AA3346*EOSB)</f>
        <v/>
      </c>
      <c r="AG3346" s="41">
        <f>$AN3346*$W3346</f>
        <v/>
      </c>
      <c r="AH3346" s="41">
        <f>SUM($AA3346:$AG3346)</f>
        <v/>
      </c>
      <c r="AI3346" s="41">
        <f>12*($AM3346+$AN3346)</f>
        <v/>
      </c>
      <c r="AJ3346" s="41">
        <f>$AM3346*((IncMonth-1)+(13-IncMonth)*(1+$X3346))+12*$AN3346</f>
        <v/>
      </c>
      <c r="AK3346" s="41">
        <f>IF($R3346=1,N($L3346)+N($M3346),0)</f>
        <v/>
      </c>
      <c r="AL3346">
        <f>IF($C3346="","",IF(N($L3346)&lt;=0,"Basic salary missing",IF(ISNA(MATCH($C3346,Departments!$A$5:$A$54,0)),"Department not on Departments sheet",IF(AND($I3346&lt;&gt;"",NOT(ISNUMBER($I3346))),"Date of birth is text, not a date",IF(AND($K3346&lt;&gt;"",NOT(ISNUMBER($K3346))),"Contract end is text, not a date","")))))</f>
        <v/>
      </c>
      <c r="AM3346" s="41">
        <f>IF($R3346=0,0,N($L3346)*(1+$Z3346+BonusMonths/12+IF($Q3346=1,0,EOSB))+N($M3346)+(N($L3346)+SI_Gross*N($M3346))*IF($Q3346=1,SI_O,SI_E))</f>
        <v/>
      </c>
      <c r="AN3346" s="41">
        <f>IF($R3346=0,0,(IF($Q3346=1,MedO,MedE+Ticket)+Training)/12)</f>
        <v/>
      </c>
    </row>
    <row r="3347">
      <c r="I3347" s="35" t="n"/>
      <c r="J3347" s="35" t="n"/>
      <c r="K3347" s="35" t="n"/>
      <c r="L3347" s="36" t="n"/>
      <c r="M3347" s="36" t="n"/>
      <c r="P3347" s="37" t="n"/>
      <c r="Q3347" s="38">
        <f>IF($C3347="",0,IF(OR(LOWER(TRIM($G3347))="omani",LOWER(TRIM($G3347))="oman",LOWER(TRIM($G3347))="om",LOWER(TRIM($G3347))="local"),1,0))</f>
        <v/>
      </c>
      <c r="R3347" s="38">
        <f>IF($C3347="",0,IF(OR(ISNUMBER(SEARCH("resign",$N3347)),ISNUMBER(SEARCH("terminat",$N3347)),ISNUMBER(SEARCH("inactive",$N3347)),ISNUMBER(SEARCH("vacan",$N3347)),ISNUMBER(SEARCH("deceased",$N3347)),ISNUMBER(SEARCH("separated",$N3347))),0,1))</f>
        <v/>
      </c>
      <c r="S3347">
        <f>IF(OR($R3347=0,NOT(ISNUMBER($I3347))),"",IFERROR(DATEDIF($I3347,DATE(FY,1,1),"y"),""))</f>
        <v/>
      </c>
      <c r="T3347">
        <f>IF(OR($R3347=0,NOT(ISNUMBER($J3347))),"",IFERROR(DATEDIF($J3347,DATE(FY,1,1),"y"),0))</f>
        <v/>
      </c>
      <c r="U3347" s="38">
        <f>IF(OR($R3347=0,NOT(ISNUMBER($I3347))),0,IF(YEAR($I3347)+IF($Q3347=1,RetAgeO,RetAgeE)=FY,MONTH($I3347),IF(YEAR($I3347)+IF($Q3347=1,RetAgeO,RetAgeE)&lt;FY,1,0)))</f>
        <v/>
      </c>
      <c r="V3347" s="38">
        <f>IF(OR($R3347=0,NOT(ISNUMBER($K3347))),0,IF(YEAR($K3347)=FY,MONTH($K3347),IF(YEAR($K3347)&lt;FY,1,0)))</f>
        <v/>
      </c>
      <c r="W3347" s="38">
        <f>IF($R3347=0,0,MIN(12,IF(AND(ISNUMBER($O3347),$O3347&gt;=1,$O3347&lt;=12),INT($O3347),12),IF(AND(RetireExit="Yes",$U3347&gt;0),$U3347,12),IF(AND(ContractExit="Yes",$V3347&gt;0),$V3347,12)))</f>
        <v/>
      </c>
      <c r="X3347" s="37">
        <f>IF(ISNUMBER($P3347),$P3347,IncPct)</f>
        <v/>
      </c>
      <c r="Y3347" s="39">
        <f>IF($W3347=0,0,MAX(0,MIN($W3347,IncMonth-1))+MAX(0,$W3347-IncMonth+1)*(1+$X3347))</f>
        <v/>
      </c>
      <c r="Z3347" s="40">
        <f>IF($C3347="",0,IFERROR(INDEX(Departments!$B$5:$B$54,MATCH($C3347,Departments!$A$5:$A$54,0)),0))</f>
        <v/>
      </c>
      <c r="AA3347" s="41">
        <f>N($L3347)*$Y3347</f>
        <v/>
      </c>
      <c r="AB3347" s="41">
        <f>N($M3347)*$Y3347</f>
        <v/>
      </c>
      <c r="AC3347" s="41">
        <f>$AA3347*$Z3347</f>
        <v/>
      </c>
      <c r="AD3347" s="41">
        <f>$AA3347*BonusMonths/12</f>
        <v/>
      </c>
      <c r="AE3347" s="41">
        <f>($AA3347+SI_Gross*$AB3347)*IF($Q3347=1,SI_O,SI_E)</f>
        <v/>
      </c>
      <c r="AF3347" s="41">
        <f>IF($Q3347=1,0,$AA3347*EOSB)</f>
        <v/>
      </c>
      <c r="AG3347" s="41">
        <f>$AN3347*$W3347</f>
        <v/>
      </c>
      <c r="AH3347" s="41">
        <f>SUM($AA3347:$AG3347)</f>
        <v/>
      </c>
      <c r="AI3347" s="41">
        <f>12*($AM3347+$AN3347)</f>
        <v/>
      </c>
      <c r="AJ3347" s="41">
        <f>$AM3347*((IncMonth-1)+(13-IncMonth)*(1+$X3347))+12*$AN3347</f>
        <v/>
      </c>
      <c r="AK3347" s="41">
        <f>IF($R3347=1,N($L3347)+N($M3347),0)</f>
        <v/>
      </c>
      <c r="AL3347">
        <f>IF($C3347="","",IF(N($L3347)&lt;=0,"Basic salary missing",IF(ISNA(MATCH($C3347,Departments!$A$5:$A$54,0)),"Department not on Departments sheet",IF(AND($I3347&lt;&gt;"",NOT(ISNUMBER($I3347))),"Date of birth is text, not a date",IF(AND($K3347&lt;&gt;"",NOT(ISNUMBER($K3347))),"Contract end is text, not a date","")))))</f>
        <v/>
      </c>
      <c r="AM3347" s="41">
        <f>IF($R3347=0,0,N($L3347)*(1+$Z3347+BonusMonths/12+IF($Q3347=1,0,EOSB))+N($M3347)+(N($L3347)+SI_Gross*N($M3347))*IF($Q3347=1,SI_O,SI_E))</f>
        <v/>
      </c>
      <c r="AN3347" s="41">
        <f>IF($R3347=0,0,(IF($Q3347=1,MedO,MedE+Ticket)+Training)/12)</f>
        <v/>
      </c>
    </row>
    <row r="3348">
      <c r="I3348" s="35" t="n"/>
      <c r="J3348" s="35" t="n"/>
      <c r="K3348" s="35" t="n"/>
      <c r="L3348" s="36" t="n"/>
      <c r="M3348" s="36" t="n"/>
      <c r="P3348" s="37" t="n"/>
      <c r="Q3348" s="38">
        <f>IF($C3348="",0,IF(OR(LOWER(TRIM($G3348))="omani",LOWER(TRIM($G3348))="oman",LOWER(TRIM($G3348))="om",LOWER(TRIM($G3348))="local"),1,0))</f>
        <v/>
      </c>
      <c r="R3348" s="38">
        <f>IF($C3348="",0,IF(OR(ISNUMBER(SEARCH("resign",$N3348)),ISNUMBER(SEARCH("terminat",$N3348)),ISNUMBER(SEARCH("inactive",$N3348)),ISNUMBER(SEARCH("vacan",$N3348)),ISNUMBER(SEARCH("deceased",$N3348)),ISNUMBER(SEARCH("separated",$N3348))),0,1))</f>
        <v/>
      </c>
      <c r="S3348">
        <f>IF(OR($R3348=0,NOT(ISNUMBER($I3348))),"",IFERROR(DATEDIF($I3348,DATE(FY,1,1),"y"),""))</f>
        <v/>
      </c>
      <c r="T3348">
        <f>IF(OR($R3348=0,NOT(ISNUMBER($J3348))),"",IFERROR(DATEDIF($J3348,DATE(FY,1,1),"y"),0))</f>
        <v/>
      </c>
      <c r="U3348" s="38">
        <f>IF(OR($R3348=0,NOT(ISNUMBER($I3348))),0,IF(YEAR($I3348)+IF($Q3348=1,RetAgeO,RetAgeE)=FY,MONTH($I3348),IF(YEAR($I3348)+IF($Q3348=1,RetAgeO,RetAgeE)&lt;FY,1,0)))</f>
        <v/>
      </c>
      <c r="V3348" s="38">
        <f>IF(OR($R3348=0,NOT(ISNUMBER($K3348))),0,IF(YEAR($K3348)=FY,MONTH($K3348),IF(YEAR($K3348)&lt;FY,1,0)))</f>
        <v/>
      </c>
      <c r="W3348" s="38">
        <f>IF($R3348=0,0,MIN(12,IF(AND(ISNUMBER($O3348),$O3348&gt;=1,$O3348&lt;=12),INT($O3348),12),IF(AND(RetireExit="Yes",$U3348&gt;0),$U3348,12),IF(AND(ContractExit="Yes",$V3348&gt;0),$V3348,12)))</f>
        <v/>
      </c>
      <c r="X3348" s="37">
        <f>IF(ISNUMBER($P3348),$P3348,IncPct)</f>
        <v/>
      </c>
      <c r="Y3348" s="39">
        <f>IF($W3348=0,0,MAX(0,MIN($W3348,IncMonth-1))+MAX(0,$W3348-IncMonth+1)*(1+$X3348))</f>
        <v/>
      </c>
      <c r="Z3348" s="40">
        <f>IF($C3348="",0,IFERROR(INDEX(Departments!$B$5:$B$54,MATCH($C3348,Departments!$A$5:$A$54,0)),0))</f>
        <v/>
      </c>
      <c r="AA3348" s="41">
        <f>N($L3348)*$Y3348</f>
        <v/>
      </c>
      <c r="AB3348" s="41">
        <f>N($M3348)*$Y3348</f>
        <v/>
      </c>
      <c r="AC3348" s="41">
        <f>$AA3348*$Z3348</f>
        <v/>
      </c>
      <c r="AD3348" s="41">
        <f>$AA3348*BonusMonths/12</f>
        <v/>
      </c>
      <c r="AE3348" s="41">
        <f>($AA3348+SI_Gross*$AB3348)*IF($Q3348=1,SI_O,SI_E)</f>
        <v/>
      </c>
      <c r="AF3348" s="41">
        <f>IF($Q3348=1,0,$AA3348*EOSB)</f>
        <v/>
      </c>
      <c r="AG3348" s="41">
        <f>$AN3348*$W3348</f>
        <v/>
      </c>
      <c r="AH3348" s="41">
        <f>SUM($AA3348:$AG3348)</f>
        <v/>
      </c>
      <c r="AI3348" s="41">
        <f>12*($AM3348+$AN3348)</f>
        <v/>
      </c>
      <c r="AJ3348" s="41">
        <f>$AM3348*((IncMonth-1)+(13-IncMonth)*(1+$X3348))+12*$AN3348</f>
        <v/>
      </c>
      <c r="AK3348" s="41">
        <f>IF($R3348=1,N($L3348)+N($M3348),0)</f>
        <v/>
      </c>
      <c r="AL3348">
        <f>IF($C3348="","",IF(N($L3348)&lt;=0,"Basic salary missing",IF(ISNA(MATCH($C3348,Departments!$A$5:$A$54,0)),"Department not on Departments sheet",IF(AND($I3348&lt;&gt;"",NOT(ISNUMBER($I3348))),"Date of birth is text, not a date",IF(AND($K3348&lt;&gt;"",NOT(ISNUMBER($K3348))),"Contract end is text, not a date","")))))</f>
        <v/>
      </c>
      <c r="AM3348" s="41">
        <f>IF($R3348=0,0,N($L3348)*(1+$Z3348+BonusMonths/12+IF($Q3348=1,0,EOSB))+N($M3348)+(N($L3348)+SI_Gross*N($M3348))*IF($Q3348=1,SI_O,SI_E))</f>
        <v/>
      </c>
      <c r="AN3348" s="41">
        <f>IF($R3348=0,0,(IF($Q3348=1,MedO,MedE+Ticket)+Training)/12)</f>
        <v/>
      </c>
    </row>
    <row r="3349">
      <c r="I3349" s="35" t="n"/>
      <c r="J3349" s="35" t="n"/>
      <c r="K3349" s="35" t="n"/>
      <c r="L3349" s="36" t="n"/>
      <c r="M3349" s="36" t="n"/>
      <c r="P3349" s="37" t="n"/>
      <c r="Q3349" s="38">
        <f>IF($C3349="",0,IF(OR(LOWER(TRIM($G3349))="omani",LOWER(TRIM($G3349))="oman",LOWER(TRIM($G3349))="om",LOWER(TRIM($G3349))="local"),1,0))</f>
        <v/>
      </c>
      <c r="R3349" s="38">
        <f>IF($C3349="",0,IF(OR(ISNUMBER(SEARCH("resign",$N3349)),ISNUMBER(SEARCH("terminat",$N3349)),ISNUMBER(SEARCH("inactive",$N3349)),ISNUMBER(SEARCH("vacan",$N3349)),ISNUMBER(SEARCH("deceased",$N3349)),ISNUMBER(SEARCH("separated",$N3349))),0,1))</f>
        <v/>
      </c>
      <c r="S3349">
        <f>IF(OR($R3349=0,NOT(ISNUMBER($I3349))),"",IFERROR(DATEDIF($I3349,DATE(FY,1,1),"y"),""))</f>
        <v/>
      </c>
      <c r="T3349">
        <f>IF(OR($R3349=0,NOT(ISNUMBER($J3349))),"",IFERROR(DATEDIF($J3349,DATE(FY,1,1),"y"),0))</f>
        <v/>
      </c>
      <c r="U3349" s="38">
        <f>IF(OR($R3349=0,NOT(ISNUMBER($I3349))),0,IF(YEAR($I3349)+IF($Q3349=1,RetAgeO,RetAgeE)=FY,MONTH($I3349),IF(YEAR($I3349)+IF($Q3349=1,RetAgeO,RetAgeE)&lt;FY,1,0)))</f>
        <v/>
      </c>
      <c r="V3349" s="38">
        <f>IF(OR($R3349=0,NOT(ISNUMBER($K3349))),0,IF(YEAR($K3349)=FY,MONTH($K3349),IF(YEAR($K3349)&lt;FY,1,0)))</f>
        <v/>
      </c>
      <c r="W3349" s="38">
        <f>IF($R3349=0,0,MIN(12,IF(AND(ISNUMBER($O3349),$O3349&gt;=1,$O3349&lt;=12),INT($O3349),12),IF(AND(RetireExit="Yes",$U3349&gt;0),$U3349,12),IF(AND(ContractExit="Yes",$V3349&gt;0),$V3349,12)))</f>
        <v/>
      </c>
      <c r="X3349" s="37">
        <f>IF(ISNUMBER($P3349),$P3349,IncPct)</f>
        <v/>
      </c>
      <c r="Y3349" s="39">
        <f>IF($W3349=0,0,MAX(0,MIN($W3349,IncMonth-1))+MAX(0,$W3349-IncMonth+1)*(1+$X3349))</f>
        <v/>
      </c>
      <c r="Z3349" s="40">
        <f>IF($C3349="",0,IFERROR(INDEX(Departments!$B$5:$B$54,MATCH($C3349,Departments!$A$5:$A$54,0)),0))</f>
        <v/>
      </c>
      <c r="AA3349" s="41">
        <f>N($L3349)*$Y3349</f>
        <v/>
      </c>
      <c r="AB3349" s="41">
        <f>N($M3349)*$Y3349</f>
        <v/>
      </c>
      <c r="AC3349" s="41">
        <f>$AA3349*$Z3349</f>
        <v/>
      </c>
      <c r="AD3349" s="41">
        <f>$AA3349*BonusMonths/12</f>
        <v/>
      </c>
      <c r="AE3349" s="41">
        <f>($AA3349+SI_Gross*$AB3349)*IF($Q3349=1,SI_O,SI_E)</f>
        <v/>
      </c>
      <c r="AF3349" s="41">
        <f>IF($Q3349=1,0,$AA3349*EOSB)</f>
        <v/>
      </c>
      <c r="AG3349" s="41">
        <f>$AN3349*$W3349</f>
        <v/>
      </c>
      <c r="AH3349" s="41">
        <f>SUM($AA3349:$AG3349)</f>
        <v/>
      </c>
      <c r="AI3349" s="41">
        <f>12*($AM3349+$AN3349)</f>
        <v/>
      </c>
      <c r="AJ3349" s="41">
        <f>$AM3349*((IncMonth-1)+(13-IncMonth)*(1+$X3349))+12*$AN3349</f>
        <v/>
      </c>
      <c r="AK3349" s="41">
        <f>IF($R3349=1,N($L3349)+N($M3349),0)</f>
        <v/>
      </c>
      <c r="AL3349">
        <f>IF($C3349="","",IF(N($L3349)&lt;=0,"Basic salary missing",IF(ISNA(MATCH($C3349,Departments!$A$5:$A$54,0)),"Department not on Departments sheet",IF(AND($I3349&lt;&gt;"",NOT(ISNUMBER($I3349))),"Date of birth is text, not a date",IF(AND($K3349&lt;&gt;"",NOT(ISNUMBER($K3349))),"Contract end is text, not a date","")))))</f>
        <v/>
      </c>
      <c r="AM3349" s="41">
        <f>IF($R3349=0,0,N($L3349)*(1+$Z3349+BonusMonths/12+IF($Q3349=1,0,EOSB))+N($M3349)+(N($L3349)+SI_Gross*N($M3349))*IF($Q3349=1,SI_O,SI_E))</f>
        <v/>
      </c>
      <c r="AN3349" s="41">
        <f>IF($R3349=0,0,(IF($Q3349=1,MedO,MedE+Ticket)+Training)/12)</f>
        <v/>
      </c>
    </row>
    <row r="3350">
      <c r="I3350" s="35" t="n"/>
      <c r="J3350" s="35" t="n"/>
      <c r="K3350" s="35" t="n"/>
      <c r="L3350" s="36" t="n"/>
      <c r="M3350" s="36" t="n"/>
      <c r="P3350" s="37" t="n"/>
      <c r="Q3350" s="38">
        <f>IF($C3350="",0,IF(OR(LOWER(TRIM($G3350))="omani",LOWER(TRIM($G3350))="oman",LOWER(TRIM($G3350))="om",LOWER(TRIM($G3350))="local"),1,0))</f>
        <v/>
      </c>
      <c r="R3350" s="38">
        <f>IF($C3350="",0,IF(OR(ISNUMBER(SEARCH("resign",$N3350)),ISNUMBER(SEARCH("terminat",$N3350)),ISNUMBER(SEARCH("inactive",$N3350)),ISNUMBER(SEARCH("vacan",$N3350)),ISNUMBER(SEARCH("deceased",$N3350)),ISNUMBER(SEARCH("separated",$N3350))),0,1))</f>
        <v/>
      </c>
      <c r="S3350">
        <f>IF(OR($R3350=0,NOT(ISNUMBER($I3350))),"",IFERROR(DATEDIF($I3350,DATE(FY,1,1),"y"),""))</f>
        <v/>
      </c>
      <c r="T3350">
        <f>IF(OR($R3350=0,NOT(ISNUMBER($J3350))),"",IFERROR(DATEDIF($J3350,DATE(FY,1,1),"y"),0))</f>
        <v/>
      </c>
      <c r="U3350" s="38">
        <f>IF(OR($R3350=0,NOT(ISNUMBER($I3350))),0,IF(YEAR($I3350)+IF($Q3350=1,RetAgeO,RetAgeE)=FY,MONTH($I3350),IF(YEAR($I3350)+IF($Q3350=1,RetAgeO,RetAgeE)&lt;FY,1,0)))</f>
        <v/>
      </c>
      <c r="V3350" s="38">
        <f>IF(OR($R3350=0,NOT(ISNUMBER($K3350))),0,IF(YEAR($K3350)=FY,MONTH($K3350),IF(YEAR($K3350)&lt;FY,1,0)))</f>
        <v/>
      </c>
      <c r="W3350" s="38">
        <f>IF($R3350=0,0,MIN(12,IF(AND(ISNUMBER($O3350),$O3350&gt;=1,$O3350&lt;=12),INT($O3350),12),IF(AND(RetireExit="Yes",$U3350&gt;0),$U3350,12),IF(AND(ContractExit="Yes",$V3350&gt;0),$V3350,12)))</f>
        <v/>
      </c>
      <c r="X3350" s="37">
        <f>IF(ISNUMBER($P3350),$P3350,IncPct)</f>
        <v/>
      </c>
      <c r="Y3350" s="39">
        <f>IF($W3350=0,0,MAX(0,MIN($W3350,IncMonth-1))+MAX(0,$W3350-IncMonth+1)*(1+$X3350))</f>
        <v/>
      </c>
      <c r="Z3350" s="40">
        <f>IF($C3350="",0,IFERROR(INDEX(Departments!$B$5:$B$54,MATCH($C3350,Departments!$A$5:$A$54,0)),0))</f>
        <v/>
      </c>
      <c r="AA3350" s="41">
        <f>N($L3350)*$Y3350</f>
        <v/>
      </c>
      <c r="AB3350" s="41">
        <f>N($M3350)*$Y3350</f>
        <v/>
      </c>
      <c r="AC3350" s="41">
        <f>$AA3350*$Z3350</f>
        <v/>
      </c>
      <c r="AD3350" s="41">
        <f>$AA3350*BonusMonths/12</f>
        <v/>
      </c>
      <c r="AE3350" s="41">
        <f>($AA3350+SI_Gross*$AB3350)*IF($Q3350=1,SI_O,SI_E)</f>
        <v/>
      </c>
      <c r="AF3350" s="41">
        <f>IF($Q3350=1,0,$AA3350*EOSB)</f>
        <v/>
      </c>
      <c r="AG3350" s="41">
        <f>$AN3350*$W3350</f>
        <v/>
      </c>
      <c r="AH3350" s="41">
        <f>SUM($AA3350:$AG3350)</f>
        <v/>
      </c>
      <c r="AI3350" s="41">
        <f>12*($AM3350+$AN3350)</f>
        <v/>
      </c>
      <c r="AJ3350" s="41">
        <f>$AM3350*((IncMonth-1)+(13-IncMonth)*(1+$X3350))+12*$AN3350</f>
        <v/>
      </c>
      <c r="AK3350" s="41">
        <f>IF($R3350=1,N($L3350)+N($M3350),0)</f>
        <v/>
      </c>
      <c r="AL3350">
        <f>IF($C3350="","",IF(N($L3350)&lt;=0,"Basic salary missing",IF(ISNA(MATCH($C3350,Departments!$A$5:$A$54,0)),"Department not on Departments sheet",IF(AND($I3350&lt;&gt;"",NOT(ISNUMBER($I3350))),"Date of birth is text, not a date",IF(AND($K3350&lt;&gt;"",NOT(ISNUMBER($K3350))),"Contract end is text, not a date","")))))</f>
        <v/>
      </c>
      <c r="AM3350" s="41">
        <f>IF($R3350=0,0,N($L3350)*(1+$Z3350+BonusMonths/12+IF($Q3350=1,0,EOSB))+N($M3350)+(N($L3350)+SI_Gross*N($M3350))*IF($Q3350=1,SI_O,SI_E))</f>
        <v/>
      </c>
      <c r="AN3350" s="41">
        <f>IF($R3350=0,0,(IF($Q3350=1,MedO,MedE+Ticket)+Training)/12)</f>
        <v/>
      </c>
    </row>
    <row r="3351">
      <c r="I3351" s="35" t="n"/>
      <c r="J3351" s="35" t="n"/>
      <c r="K3351" s="35" t="n"/>
      <c r="L3351" s="36" t="n"/>
      <c r="M3351" s="36" t="n"/>
      <c r="P3351" s="37" t="n"/>
      <c r="Q3351" s="38">
        <f>IF($C3351="",0,IF(OR(LOWER(TRIM($G3351))="omani",LOWER(TRIM($G3351))="oman",LOWER(TRIM($G3351))="om",LOWER(TRIM($G3351))="local"),1,0))</f>
        <v/>
      </c>
      <c r="R3351" s="38">
        <f>IF($C3351="",0,IF(OR(ISNUMBER(SEARCH("resign",$N3351)),ISNUMBER(SEARCH("terminat",$N3351)),ISNUMBER(SEARCH("inactive",$N3351)),ISNUMBER(SEARCH("vacan",$N3351)),ISNUMBER(SEARCH("deceased",$N3351)),ISNUMBER(SEARCH("separated",$N3351))),0,1))</f>
        <v/>
      </c>
      <c r="S3351">
        <f>IF(OR($R3351=0,NOT(ISNUMBER($I3351))),"",IFERROR(DATEDIF($I3351,DATE(FY,1,1),"y"),""))</f>
        <v/>
      </c>
      <c r="T3351">
        <f>IF(OR($R3351=0,NOT(ISNUMBER($J3351))),"",IFERROR(DATEDIF($J3351,DATE(FY,1,1),"y"),0))</f>
        <v/>
      </c>
      <c r="U3351" s="38">
        <f>IF(OR($R3351=0,NOT(ISNUMBER($I3351))),0,IF(YEAR($I3351)+IF($Q3351=1,RetAgeO,RetAgeE)=FY,MONTH($I3351),IF(YEAR($I3351)+IF($Q3351=1,RetAgeO,RetAgeE)&lt;FY,1,0)))</f>
        <v/>
      </c>
      <c r="V3351" s="38">
        <f>IF(OR($R3351=0,NOT(ISNUMBER($K3351))),0,IF(YEAR($K3351)=FY,MONTH($K3351),IF(YEAR($K3351)&lt;FY,1,0)))</f>
        <v/>
      </c>
      <c r="W3351" s="38">
        <f>IF($R3351=0,0,MIN(12,IF(AND(ISNUMBER($O3351),$O3351&gt;=1,$O3351&lt;=12),INT($O3351),12),IF(AND(RetireExit="Yes",$U3351&gt;0),$U3351,12),IF(AND(ContractExit="Yes",$V3351&gt;0),$V3351,12)))</f>
        <v/>
      </c>
      <c r="X3351" s="37">
        <f>IF(ISNUMBER($P3351),$P3351,IncPct)</f>
        <v/>
      </c>
      <c r="Y3351" s="39">
        <f>IF($W3351=0,0,MAX(0,MIN($W3351,IncMonth-1))+MAX(0,$W3351-IncMonth+1)*(1+$X3351))</f>
        <v/>
      </c>
      <c r="Z3351" s="40">
        <f>IF($C3351="",0,IFERROR(INDEX(Departments!$B$5:$B$54,MATCH($C3351,Departments!$A$5:$A$54,0)),0))</f>
        <v/>
      </c>
      <c r="AA3351" s="41">
        <f>N($L3351)*$Y3351</f>
        <v/>
      </c>
      <c r="AB3351" s="41">
        <f>N($M3351)*$Y3351</f>
        <v/>
      </c>
      <c r="AC3351" s="41">
        <f>$AA3351*$Z3351</f>
        <v/>
      </c>
      <c r="AD3351" s="41">
        <f>$AA3351*BonusMonths/12</f>
        <v/>
      </c>
      <c r="AE3351" s="41">
        <f>($AA3351+SI_Gross*$AB3351)*IF($Q3351=1,SI_O,SI_E)</f>
        <v/>
      </c>
      <c r="AF3351" s="41">
        <f>IF($Q3351=1,0,$AA3351*EOSB)</f>
        <v/>
      </c>
      <c r="AG3351" s="41">
        <f>$AN3351*$W3351</f>
        <v/>
      </c>
      <c r="AH3351" s="41">
        <f>SUM($AA3351:$AG3351)</f>
        <v/>
      </c>
      <c r="AI3351" s="41">
        <f>12*($AM3351+$AN3351)</f>
        <v/>
      </c>
      <c r="AJ3351" s="41">
        <f>$AM3351*((IncMonth-1)+(13-IncMonth)*(1+$X3351))+12*$AN3351</f>
        <v/>
      </c>
      <c r="AK3351" s="41">
        <f>IF($R3351=1,N($L3351)+N($M3351),0)</f>
        <v/>
      </c>
      <c r="AL3351">
        <f>IF($C3351="","",IF(N($L3351)&lt;=0,"Basic salary missing",IF(ISNA(MATCH($C3351,Departments!$A$5:$A$54,0)),"Department not on Departments sheet",IF(AND($I3351&lt;&gt;"",NOT(ISNUMBER($I3351))),"Date of birth is text, not a date",IF(AND($K3351&lt;&gt;"",NOT(ISNUMBER($K3351))),"Contract end is text, not a date","")))))</f>
        <v/>
      </c>
      <c r="AM3351" s="41">
        <f>IF($R3351=0,0,N($L3351)*(1+$Z3351+BonusMonths/12+IF($Q3351=1,0,EOSB))+N($M3351)+(N($L3351)+SI_Gross*N($M3351))*IF($Q3351=1,SI_O,SI_E))</f>
        <v/>
      </c>
      <c r="AN3351" s="41">
        <f>IF($R3351=0,0,(IF($Q3351=1,MedO,MedE+Ticket)+Training)/12)</f>
        <v/>
      </c>
    </row>
    <row r="3352">
      <c r="I3352" s="35" t="n"/>
      <c r="J3352" s="35" t="n"/>
      <c r="K3352" s="35" t="n"/>
      <c r="L3352" s="36" t="n"/>
      <c r="M3352" s="36" t="n"/>
      <c r="P3352" s="37" t="n"/>
      <c r="Q3352" s="38">
        <f>IF($C3352="",0,IF(OR(LOWER(TRIM($G3352))="omani",LOWER(TRIM($G3352))="oman",LOWER(TRIM($G3352))="om",LOWER(TRIM($G3352))="local"),1,0))</f>
        <v/>
      </c>
      <c r="R3352" s="38">
        <f>IF($C3352="",0,IF(OR(ISNUMBER(SEARCH("resign",$N3352)),ISNUMBER(SEARCH("terminat",$N3352)),ISNUMBER(SEARCH("inactive",$N3352)),ISNUMBER(SEARCH("vacan",$N3352)),ISNUMBER(SEARCH("deceased",$N3352)),ISNUMBER(SEARCH("separated",$N3352))),0,1))</f>
        <v/>
      </c>
      <c r="S3352">
        <f>IF(OR($R3352=0,NOT(ISNUMBER($I3352))),"",IFERROR(DATEDIF($I3352,DATE(FY,1,1),"y"),""))</f>
        <v/>
      </c>
      <c r="T3352">
        <f>IF(OR($R3352=0,NOT(ISNUMBER($J3352))),"",IFERROR(DATEDIF($J3352,DATE(FY,1,1),"y"),0))</f>
        <v/>
      </c>
      <c r="U3352" s="38">
        <f>IF(OR($R3352=0,NOT(ISNUMBER($I3352))),0,IF(YEAR($I3352)+IF($Q3352=1,RetAgeO,RetAgeE)=FY,MONTH($I3352),IF(YEAR($I3352)+IF($Q3352=1,RetAgeO,RetAgeE)&lt;FY,1,0)))</f>
        <v/>
      </c>
      <c r="V3352" s="38">
        <f>IF(OR($R3352=0,NOT(ISNUMBER($K3352))),0,IF(YEAR($K3352)=FY,MONTH($K3352),IF(YEAR($K3352)&lt;FY,1,0)))</f>
        <v/>
      </c>
      <c r="W3352" s="38">
        <f>IF($R3352=0,0,MIN(12,IF(AND(ISNUMBER($O3352),$O3352&gt;=1,$O3352&lt;=12),INT($O3352),12),IF(AND(RetireExit="Yes",$U3352&gt;0),$U3352,12),IF(AND(ContractExit="Yes",$V3352&gt;0),$V3352,12)))</f>
        <v/>
      </c>
      <c r="X3352" s="37">
        <f>IF(ISNUMBER($P3352),$P3352,IncPct)</f>
        <v/>
      </c>
      <c r="Y3352" s="39">
        <f>IF($W3352=0,0,MAX(0,MIN($W3352,IncMonth-1))+MAX(0,$W3352-IncMonth+1)*(1+$X3352))</f>
        <v/>
      </c>
      <c r="Z3352" s="40">
        <f>IF($C3352="",0,IFERROR(INDEX(Departments!$B$5:$B$54,MATCH($C3352,Departments!$A$5:$A$54,0)),0))</f>
        <v/>
      </c>
      <c r="AA3352" s="41">
        <f>N($L3352)*$Y3352</f>
        <v/>
      </c>
      <c r="AB3352" s="41">
        <f>N($M3352)*$Y3352</f>
        <v/>
      </c>
      <c r="AC3352" s="41">
        <f>$AA3352*$Z3352</f>
        <v/>
      </c>
      <c r="AD3352" s="41">
        <f>$AA3352*BonusMonths/12</f>
        <v/>
      </c>
      <c r="AE3352" s="41">
        <f>($AA3352+SI_Gross*$AB3352)*IF($Q3352=1,SI_O,SI_E)</f>
        <v/>
      </c>
      <c r="AF3352" s="41">
        <f>IF($Q3352=1,0,$AA3352*EOSB)</f>
        <v/>
      </c>
      <c r="AG3352" s="41">
        <f>$AN3352*$W3352</f>
        <v/>
      </c>
      <c r="AH3352" s="41">
        <f>SUM($AA3352:$AG3352)</f>
        <v/>
      </c>
      <c r="AI3352" s="41">
        <f>12*($AM3352+$AN3352)</f>
        <v/>
      </c>
      <c r="AJ3352" s="41">
        <f>$AM3352*((IncMonth-1)+(13-IncMonth)*(1+$X3352))+12*$AN3352</f>
        <v/>
      </c>
      <c r="AK3352" s="41">
        <f>IF($R3352=1,N($L3352)+N($M3352),0)</f>
        <v/>
      </c>
      <c r="AL3352">
        <f>IF($C3352="","",IF(N($L3352)&lt;=0,"Basic salary missing",IF(ISNA(MATCH($C3352,Departments!$A$5:$A$54,0)),"Department not on Departments sheet",IF(AND($I3352&lt;&gt;"",NOT(ISNUMBER($I3352))),"Date of birth is text, not a date",IF(AND($K3352&lt;&gt;"",NOT(ISNUMBER($K3352))),"Contract end is text, not a date","")))))</f>
        <v/>
      </c>
      <c r="AM3352" s="41">
        <f>IF($R3352=0,0,N($L3352)*(1+$Z3352+BonusMonths/12+IF($Q3352=1,0,EOSB))+N($M3352)+(N($L3352)+SI_Gross*N($M3352))*IF($Q3352=1,SI_O,SI_E))</f>
        <v/>
      </c>
      <c r="AN3352" s="41">
        <f>IF($R3352=0,0,(IF($Q3352=1,MedO,MedE+Ticket)+Training)/12)</f>
        <v/>
      </c>
    </row>
    <row r="3353">
      <c r="I3353" s="35" t="n"/>
      <c r="J3353" s="35" t="n"/>
      <c r="K3353" s="35" t="n"/>
      <c r="L3353" s="36" t="n"/>
      <c r="M3353" s="36" t="n"/>
      <c r="P3353" s="37" t="n"/>
      <c r="Q3353" s="38">
        <f>IF($C3353="",0,IF(OR(LOWER(TRIM($G3353))="omani",LOWER(TRIM($G3353))="oman",LOWER(TRIM($G3353))="om",LOWER(TRIM($G3353))="local"),1,0))</f>
        <v/>
      </c>
      <c r="R3353" s="38">
        <f>IF($C3353="",0,IF(OR(ISNUMBER(SEARCH("resign",$N3353)),ISNUMBER(SEARCH("terminat",$N3353)),ISNUMBER(SEARCH("inactive",$N3353)),ISNUMBER(SEARCH("vacan",$N3353)),ISNUMBER(SEARCH("deceased",$N3353)),ISNUMBER(SEARCH("separated",$N3353))),0,1))</f>
        <v/>
      </c>
      <c r="S3353">
        <f>IF(OR($R3353=0,NOT(ISNUMBER($I3353))),"",IFERROR(DATEDIF($I3353,DATE(FY,1,1),"y"),""))</f>
        <v/>
      </c>
      <c r="T3353">
        <f>IF(OR($R3353=0,NOT(ISNUMBER($J3353))),"",IFERROR(DATEDIF($J3353,DATE(FY,1,1),"y"),0))</f>
        <v/>
      </c>
      <c r="U3353" s="38">
        <f>IF(OR($R3353=0,NOT(ISNUMBER($I3353))),0,IF(YEAR($I3353)+IF($Q3353=1,RetAgeO,RetAgeE)=FY,MONTH($I3353),IF(YEAR($I3353)+IF($Q3353=1,RetAgeO,RetAgeE)&lt;FY,1,0)))</f>
        <v/>
      </c>
      <c r="V3353" s="38">
        <f>IF(OR($R3353=0,NOT(ISNUMBER($K3353))),0,IF(YEAR($K3353)=FY,MONTH($K3353),IF(YEAR($K3353)&lt;FY,1,0)))</f>
        <v/>
      </c>
      <c r="W3353" s="38">
        <f>IF($R3353=0,0,MIN(12,IF(AND(ISNUMBER($O3353),$O3353&gt;=1,$O3353&lt;=12),INT($O3353),12),IF(AND(RetireExit="Yes",$U3353&gt;0),$U3353,12),IF(AND(ContractExit="Yes",$V3353&gt;0),$V3353,12)))</f>
        <v/>
      </c>
      <c r="X3353" s="37">
        <f>IF(ISNUMBER($P3353),$P3353,IncPct)</f>
        <v/>
      </c>
      <c r="Y3353" s="39">
        <f>IF($W3353=0,0,MAX(0,MIN($W3353,IncMonth-1))+MAX(0,$W3353-IncMonth+1)*(1+$X3353))</f>
        <v/>
      </c>
      <c r="Z3353" s="40">
        <f>IF($C3353="",0,IFERROR(INDEX(Departments!$B$5:$B$54,MATCH($C3353,Departments!$A$5:$A$54,0)),0))</f>
        <v/>
      </c>
      <c r="AA3353" s="41">
        <f>N($L3353)*$Y3353</f>
        <v/>
      </c>
      <c r="AB3353" s="41">
        <f>N($M3353)*$Y3353</f>
        <v/>
      </c>
      <c r="AC3353" s="41">
        <f>$AA3353*$Z3353</f>
        <v/>
      </c>
      <c r="AD3353" s="41">
        <f>$AA3353*BonusMonths/12</f>
        <v/>
      </c>
      <c r="AE3353" s="41">
        <f>($AA3353+SI_Gross*$AB3353)*IF($Q3353=1,SI_O,SI_E)</f>
        <v/>
      </c>
      <c r="AF3353" s="41">
        <f>IF($Q3353=1,0,$AA3353*EOSB)</f>
        <v/>
      </c>
      <c r="AG3353" s="41">
        <f>$AN3353*$W3353</f>
        <v/>
      </c>
      <c r="AH3353" s="41">
        <f>SUM($AA3353:$AG3353)</f>
        <v/>
      </c>
      <c r="AI3353" s="41">
        <f>12*($AM3353+$AN3353)</f>
        <v/>
      </c>
      <c r="AJ3353" s="41">
        <f>$AM3353*((IncMonth-1)+(13-IncMonth)*(1+$X3353))+12*$AN3353</f>
        <v/>
      </c>
      <c r="AK3353" s="41">
        <f>IF($R3353=1,N($L3353)+N($M3353),0)</f>
        <v/>
      </c>
      <c r="AL3353">
        <f>IF($C3353="","",IF(N($L3353)&lt;=0,"Basic salary missing",IF(ISNA(MATCH($C3353,Departments!$A$5:$A$54,0)),"Department not on Departments sheet",IF(AND($I3353&lt;&gt;"",NOT(ISNUMBER($I3353))),"Date of birth is text, not a date",IF(AND($K3353&lt;&gt;"",NOT(ISNUMBER($K3353))),"Contract end is text, not a date","")))))</f>
        <v/>
      </c>
      <c r="AM3353" s="41">
        <f>IF($R3353=0,0,N($L3353)*(1+$Z3353+BonusMonths/12+IF($Q3353=1,0,EOSB))+N($M3353)+(N($L3353)+SI_Gross*N($M3353))*IF($Q3353=1,SI_O,SI_E))</f>
        <v/>
      </c>
      <c r="AN3353" s="41">
        <f>IF($R3353=0,0,(IF($Q3353=1,MedO,MedE+Ticket)+Training)/12)</f>
        <v/>
      </c>
    </row>
    <row r="3354">
      <c r="I3354" s="35" t="n"/>
      <c r="J3354" s="35" t="n"/>
      <c r="K3354" s="35" t="n"/>
      <c r="L3354" s="36" t="n"/>
      <c r="M3354" s="36" t="n"/>
      <c r="P3354" s="37" t="n"/>
      <c r="Q3354" s="38">
        <f>IF($C3354="",0,IF(OR(LOWER(TRIM($G3354))="omani",LOWER(TRIM($G3354))="oman",LOWER(TRIM($G3354))="om",LOWER(TRIM($G3354))="local"),1,0))</f>
        <v/>
      </c>
      <c r="R3354" s="38">
        <f>IF($C3354="",0,IF(OR(ISNUMBER(SEARCH("resign",$N3354)),ISNUMBER(SEARCH("terminat",$N3354)),ISNUMBER(SEARCH("inactive",$N3354)),ISNUMBER(SEARCH("vacan",$N3354)),ISNUMBER(SEARCH("deceased",$N3354)),ISNUMBER(SEARCH("separated",$N3354))),0,1))</f>
        <v/>
      </c>
      <c r="S3354">
        <f>IF(OR($R3354=0,NOT(ISNUMBER($I3354))),"",IFERROR(DATEDIF($I3354,DATE(FY,1,1),"y"),""))</f>
        <v/>
      </c>
      <c r="T3354">
        <f>IF(OR($R3354=0,NOT(ISNUMBER($J3354))),"",IFERROR(DATEDIF($J3354,DATE(FY,1,1),"y"),0))</f>
        <v/>
      </c>
      <c r="U3354" s="38">
        <f>IF(OR($R3354=0,NOT(ISNUMBER($I3354))),0,IF(YEAR($I3354)+IF($Q3354=1,RetAgeO,RetAgeE)=FY,MONTH($I3354),IF(YEAR($I3354)+IF($Q3354=1,RetAgeO,RetAgeE)&lt;FY,1,0)))</f>
        <v/>
      </c>
      <c r="V3354" s="38">
        <f>IF(OR($R3354=0,NOT(ISNUMBER($K3354))),0,IF(YEAR($K3354)=FY,MONTH($K3354),IF(YEAR($K3354)&lt;FY,1,0)))</f>
        <v/>
      </c>
      <c r="W3354" s="38">
        <f>IF($R3354=0,0,MIN(12,IF(AND(ISNUMBER($O3354),$O3354&gt;=1,$O3354&lt;=12),INT($O3354),12),IF(AND(RetireExit="Yes",$U3354&gt;0),$U3354,12),IF(AND(ContractExit="Yes",$V3354&gt;0),$V3354,12)))</f>
        <v/>
      </c>
      <c r="X3354" s="37">
        <f>IF(ISNUMBER($P3354),$P3354,IncPct)</f>
        <v/>
      </c>
      <c r="Y3354" s="39">
        <f>IF($W3354=0,0,MAX(0,MIN($W3354,IncMonth-1))+MAX(0,$W3354-IncMonth+1)*(1+$X3354))</f>
        <v/>
      </c>
      <c r="Z3354" s="40">
        <f>IF($C3354="",0,IFERROR(INDEX(Departments!$B$5:$B$54,MATCH($C3354,Departments!$A$5:$A$54,0)),0))</f>
        <v/>
      </c>
      <c r="AA3354" s="41">
        <f>N($L3354)*$Y3354</f>
        <v/>
      </c>
      <c r="AB3354" s="41">
        <f>N($M3354)*$Y3354</f>
        <v/>
      </c>
      <c r="AC3354" s="41">
        <f>$AA3354*$Z3354</f>
        <v/>
      </c>
      <c r="AD3354" s="41">
        <f>$AA3354*BonusMonths/12</f>
        <v/>
      </c>
      <c r="AE3354" s="41">
        <f>($AA3354+SI_Gross*$AB3354)*IF($Q3354=1,SI_O,SI_E)</f>
        <v/>
      </c>
      <c r="AF3354" s="41">
        <f>IF($Q3354=1,0,$AA3354*EOSB)</f>
        <v/>
      </c>
      <c r="AG3354" s="41">
        <f>$AN3354*$W3354</f>
        <v/>
      </c>
      <c r="AH3354" s="41">
        <f>SUM($AA3354:$AG3354)</f>
        <v/>
      </c>
      <c r="AI3354" s="41">
        <f>12*($AM3354+$AN3354)</f>
        <v/>
      </c>
      <c r="AJ3354" s="41">
        <f>$AM3354*((IncMonth-1)+(13-IncMonth)*(1+$X3354))+12*$AN3354</f>
        <v/>
      </c>
      <c r="AK3354" s="41">
        <f>IF($R3354=1,N($L3354)+N($M3354),0)</f>
        <v/>
      </c>
      <c r="AL3354">
        <f>IF($C3354="","",IF(N($L3354)&lt;=0,"Basic salary missing",IF(ISNA(MATCH($C3354,Departments!$A$5:$A$54,0)),"Department not on Departments sheet",IF(AND($I3354&lt;&gt;"",NOT(ISNUMBER($I3354))),"Date of birth is text, not a date",IF(AND($K3354&lt;&gt;"",NOT(ISNUMBER($K3354))),"Contract end is text, not a date","")))))</f>
        <v/>
      </c>
      <c r="AM3354" s="41">
        <f>IF($R3354=0,0,N($L3354)*(1+$Z3354+BonusMonths/12+IF($Q3354=1,0,EOSB))+N($M3354)+(N($L3354)+SI_Gross*N($M3354))*IF($Q3354=1,SI_O,SI_E))</f>
        <v/>
      </c>
      <c r="AN3354" s="41">
        <f>IF($R3354=0,0,(IF($Q3354=1,MedO,MedE+Ticket)+Training)/12)</f>
        <v/>
      </c>
    </row>
    <row r="3355">
      <c r="I3355" s="35" t="n"/>
      <c r="J3355" s="35" t="n"/>
      <c r="K3355" s="35" t="n"/>
      <c r="L3355" s="36" t="n"/>
      <c r="M3355" s="36" t="n"/>
      <c r="P3355" s="37" t="n"/>
      <c r="Q3355" s="38">
        <f>IF($C3355="",0,IF(OR(LOWER(TRIM($G3355))="omani",LOWER(TRIM($G3355))="oman",LOWER(TRIM($G3355))="om",LOWER(TRIM($G3355))="local"),1,0))</f>
        <v/>
      </c>
      <c r="R3355" s="38">
        <f>IF($C3355="",0,IF(OR(ISNUMBER(SEARCH("resign",$N3355)),ISNUMBER(SEARCH("terminat",$N3355)),ISNUMBER(SEARCH("inactive",$N3355)),ISNUMBER(SEARCH("vacan",$N3355)),ISNUMBER(SEARCH("deceased",$N3355)),ISNUMBER(SEARCH("separated",$N3355))),0,1))</f>
        <v/>
      </c>
      <c r="S3355">
        <f>IF(OR($R3355=0,NOT(ISNUMBER($I3355))),"",IFERROR(DATEDIF($I3355,DATE(FY,1,1),"y"),""))</f>
        <v/>
      </c>
      <c r="T3355">
        <f>IF(OR($R3355=0,NOT(ISNUMBER($J3355))),"",IFERROR(DATEDIF($J3355,DATE(FY,1,1),"y"),0))</f>
        <v/>
      </c>
      <c r="U3355" s="38">
        <f>IF(OR($R3355=0,NOT(ISNUMBER($I3355))),0,IF(YEAR($I3355)+IF($Q3355=1,RetAgeO,RetAgeE)=FY,MONTH($I3355),IF(YEAR($I3355)+IF($Q3355=1,RetAgeO,RetAgeE)&lt;FY,1,0)))</f>
        <v/>
      </c>
      <c r="V3355" s="38">
        <f>IF(OR($R3355=0,NOT(ISNUMBER($K3355))),0,IF(YEAR($K3355)=FY,MONTH($K3355),IF(YEAR($K3355)&lt;FY,1,0)))</f>
        <v/>
      </c>
      <c r="W3355" s="38">
        <f>IF($R3355=0,0,MIN(12,IF(AND(ISNUMBER($O3355),$O3355&gt;=1,$O3355&lt;=12),INT($O3355),12),IF(AND(RetireExit="Yes",$U3355&gt;0),$U3355,12),IF(AND(ContractExit="Yes",$V3355&gt;0),$V3355,12)))</f>
        <v/>
      </c>
      <c r="X3355" s="37">
        <f>IF(ISNUMBER($P3355),$P3355,IncPct)</f>
        <v/>
      </c>
      <c r="Y3355" s="39">
        <f>IF($W3355=0,0,MAX(0,MIN($W3355,IncMonth-1))+MAX(0,$W3355-IncMonth+1)*(1+$X3355))</f>
        <v/>
      </c>
      <c r="Z3355" s="40">
        <f>IF($C3355="",0,IFERROR(INDEX(Departments!$B$5:$B$54,MATCH($C3355,Departments!$A$5:$A$54,0)),0))</f>
        <v/>
      </c>
      <c r="AA3355" s="41">
        <f>N($L3355)*$Y3355</f>
        <v/>
      </c>
      <c r="AB3355" s="41">
        <f>N($M3355)*$Y3355</f>
        <v/>
      </c>
      <c r="AC3355" s="41">
        <f>$AA3355*$Z3355</f>
        <v/>
      </c>
      <c r="AD3355" s="41">
        <f>$AA3355*BonusMonths/12</f>
        <v/>
      </c>
      <c r="AE3355" s="41">
        <f>($AA3355+SI_Gross*$AB3355)*IF($Q3355=1,SI_O,SI_E)</f>
        <v/>
      </c>
      <c r="AF3355" s="41">
        <f>IF($Q3355=1,0,$AA3355*EOSB)</f>
        <v/>
      </c>
      <c r="AG3355" s="41">
        <f>$AN3355*$W3355</f>
        <v/>
      </c>
      <c r="AH3355" s="41">
        <f>SUM($AA3355:$AG3355)</f>
        <v/>
      </c>
      <c r="AI3355" s="41">
        <f>12*($AM3355+$AN3355)</f>
        <v/>
      </c>
      <c r="AJ3355" s="41">
        <f>$AM3355*((IncMonth-1)+(13-IncMonth)*(1+$X3355))+12*$AN3355</f>
        <v/>
      </c>
      <c r="AK3355" s="41">
        <f>IF($R3355=1,N($L3355)+N($M3355),0)</f>
        <v/>
      </c>
      <c r="AL3355">
        <f>IF($C3355="","",IF(N($L3355)&lt;=0,"Basic salary missing",IF(ISNA(MATCH($C3355,Departments!$A$5:$A$54,0)),"Department not on Departments sheet",IF(AND($I3355&lt;&gt;"",NOT(ISNUMBER($I3355))),"Date of birth is text, not a date",IF(AND($K3355&lt;&gt;"",NOT(ISNUMBER($K3355))),"Contract end is text, not a date","")))))</f>
        <v/>
      </c>
      <c r="AM3355" s="41">
        <f>IF($R3355=0,0,N($L3355)*(1+$Z3355+BonusMonths/12+IF($Q3355=1,0,EOSB))+N($M3355)+(N($L3355)+SI_Gross*N($M3355))*IF($Q3355=1,SI_O,SI_E))</f>
        <v/>
      </c>
      <c r="AN3355" s="41">
        <f>IF($R3355=0,0,(IF($Q3355=1,MedO,MedE+Ticket)+Training)/12)</f>
        <v/>
      </c>
    </row>
    <row r="3356">
      <c r="I3356" s="35" t="n"/>
      <c r="J3356" s="35" t="n"/>
      <c r="K3356" s="35" t="n"/>
      <c r="L3356" s="36" t="n"/>
      <c r="M3356" s="36" t="n"/>
      <c r="P3356" s="37" t="n"/>
      <c r="Q3356" s="38">
        <f>IF($C3356="",0,IF(OR(LOWER(TRIM($G3356))="omani",LOWER(TRIM($G3356))="oman",LOWER(TRIM($G3356))="om",LOWER(TRIM($G3356))="local"),1,0))</f>
        <v/>
      </c>
      <c r="R3356" s="38">
        <f>IF($C3356="",0,IF(OR(ISNUMBER(SEARCH("resign",$N3356)),ISNUMBER(SEARCH("terminat",$N3356)),ISNUMBER(SEARCH("inactive",$N3356)),ISNUMBER(SEARCH("vacan",$N3356)),ISNUMBER(SEARCH("deceased",$N3356)),ISNUMBER(SEARCH("separated",$N3356))),0,1))</f>
        <v/>
      </c>
      <c r="S3356">
        <f>IF(OR($R3356=0,NOT(ISNUMBER($I3356))),"",IFERROR(DATEDIF($I3356,DATE(FY,1,1),"y"),""))</f>
        <v/>
      </c>
      <c r="T3356">
        <f>IF(OR($R3356=0,NOT(ISNUMBER($J3356))),"",IFERROR(DATEDIF($J3356,DATE(FY,1,1),"y"),0))</f>
        <v/>
      </c>
      <c r="U3356" s="38">
        <f>IF(OR($R3356=0,NOT(ISNUMBER($I3356))),0,IF(YEAR($I3356)+IF($Q3356=1,RetAgeO,RetAgeE)=FY,MONTH($I3356),IF(YEAR($I3356)+IF($Q3356=1,RetAgeO,RetAgeE)&lt;FY,1,0)))</f>
        <v/>
      </c>
      <c r="V3356" s="38">
        <f>IF(OR($R3356=0,NOT(ISNUMBER($K3356))),0,IF(YEAR($K3356)=FY,MONTH($K3356),IF(YEAR($K3356)&lt;FY,1,0)))</f>
        <v/>
      </c>
      <c r="W3356" s="38">
        <f>IF($R3356=0,0,MIN(12,IF(AND(ISNUMBER($O3356),$O3356&gt;=1,$O3356&lt;=12),INT($O3356),12),IF(AND(RetireExit="Yes",$U3356&gt;0),$U3356,12),IF(AND(ContractExit="Yes",$V3356&gt;0),$V3356,12)))</f>
        <v/>
      </c>
      <c r="X3356" s="37">
        <f>IF(ISNUMBER($P3356),$P3356,IncPct)</f>
        <v/>
      </c>
      <c r="Y3356" s="39">
        <f>IF($W3356=0,0,MAX(0,MIN($W3356,IncMonth-1))+MAX(0,$W3356-IncMonth+1)*(1+$X3356))</f>
        <v/>
      </c>
      <c r="Z3356" s="40">
        <f>IF($C3356="",0,IFERROR(INDEX(Departments!$B$5:$B$54,MATCH($C3356,Departments!$A$5:$A$54,0)),0))</f>
        <v/>
      </c>
      <c r="AA3356" s="41">
        <f>N($L3356)*$Y3356</f>
        <v/>
      </c>
      <c r="AB3356" s="41">
        <f>N($M3356)*$Y3356</f>
        <v/>
      </c>
      <c r="AC3356" s="41">
        <f>$AA3356*$Z3356</f>
        <v/>
      </c>
      <c r="AD3356" s="41">
        <f>$AA3356*BonusMonths/12</f>
        <v/>
      </c>
      <c r="AE3356" s="41">
        <f>($AA3356+SI_Gross*$AB3356)*IF($Q3356=1,SI_O,SI_E)</f>
        <v/>
      </c>
      <c r="AF3356" s="41">
        <f>IF($Q3356=1,0,$AA3356*EOSB)</f>
        <v/>
      </c>
      <c r="AG3356" s="41">
        <f>$AN3356*$W3356</f>
        <v/>
      </c>
      <c r="AH3356" s="41">
        <f>SUM($AA3356:$AG3356)</f>
        <v/>
      </c>
      <c r="AI3356" s="41">
        <f>12*($AM3356+$AN3356)</f>
        <v/>
      </c>
      <c r="AJ3356" s="41">
        <f>$AM3356*((IncMonth-1)+(13-IncMonth)*(1+$X3356))+12*$AN3356</f>
        <v/>
      </c>
      <c r="AK3356" s="41">
        <f>IF($R3356=1,N($L3356)+N($M3356),0)</f>
        <v/>
      </c>
      <c r="AL3356">
        <f>IF($C3356="","",IF(N($L3356)&lt;=0,"Basic salary missing",IF(ISNA(MATCH($C3356,Departments!$A$5:$A$54,0)),"Department not on Departments sheet",IF(AND($I3356&lt;&gt;"",NOT(ISNUMBER($I3356))),"Date of birth is text, not a date",IF(AND($K3356&lt;&gt;"",NOT(ISNUMBER($K3356))),"Contract end is text, not a date","")))))</f>
        <v/>
      </c>
      <c r="AM3356" s="41">
        <f>IF($R3356=0,0,N($L3356)*(1+$Z3356+BonusMonths/12+IF($Q3356=1,0,EOSB))+N($M3356)+(N($L3356)+SI_Gross*N($M3356))*IF($Q3356=1,SI_O,SI_E))</f>
        <v/>
      </c>
      <c r="AN3356" s="41">
        <f>IF($R3356=0,0,(IF($Q3356=1,MedO,MedE+Ticket)+Training)/12)</f>
        <v/>
      </c>
    </row>
    <row r="3357">
      <c r="I3357" s="35" t="n"/>
      <c r="J3357" s="35" t="n"/>
      <c r="K3357" s="35" t="n"/>
      <c r="L3357" s="36" t="n"/>
      <c r="M3357" s="36" t="n"/>
      <c r="P3357" s="37" t="n"/>
      <c r="Q3357" s="38">
        <f>IF($C3357="",0,IF(OR(LOWER(TRIM($G3357))="omani",LOWER(TRIM($G3357))="oman",LOWER(TRIM($G3357))="om",LOWER(TRIM($G3357))="local"),1,0))</f>
        <v/>
      </c>
      <c r="R3357" s="38">
        <f>IF($C3357="",0,IF(OR(ISNUMBER(SEARCH("resign",$N3357)),ISNUMBER(SEARCH("terminat",$N3357)),ISNUMBER(SEARCH("inactive",$N3357)),ISNUMBER(SEARCH("vacan",$N3357)),ISNUMBER(SEARCH("deceased",$N3357)),ISNUMBER(SEARCH("separated",$N3357))),0,1))</f>
        <v/>
      </c>
      <c r="S3357">
        <f>IF(OR($R3357=0,NOT(ISNUMBER($I3357))),"",IFERROR(DATEDIF($I3357,DATE(FY,1,1),"y"),""))</f>
        <v/>
      </c>
      <c r="T3357">
        <f>IF(OR($R3357=0,NOT(ISNUMBER($J3357))),"",IFERROR(DATEDIF($J3357,DATE(FY,1,1),"y"),0))</f>
        <v/>
      </c>
      <c r="U3357" s="38">
        <f>IF(OR($R3357=0,NOT(ISNUMBER($I3357))),0,IF(YEAR($I3357)+IF($Q3357=1,RetAgeO,RetAgeE)=FY,MONTH($I3357),IF(YEAR($I3357)+IF($Q3357=1,RetAgeO,RetAgeE)&lt;FY,1,0)))</f>
        <v/>
      </c>
      <c r="V3357" s="38">
        <f>IF(OR($R3357=0,NOT(ISNUMBER($K3357))),0,IF(YEAR($K3357)=FY,MONTH($K3357),IF(YEAR($K3357)&lt;FY,1,0)))</f>
        <v/>
      </c>
      <c r="W3357" s="38">
        <f>IF($R3357=0,0,MIN(12,IF(AND(ISNUMBER($O3357),$O3357&gt;=1,$O3357&lt;=12),INT($O3357),12),IF(AND(RetireExit="Yes",$U3357&gt;0),$U3357,12),IF(AND(ContractExit="Yes",$V3357&gt;0),$V3357,12)))</f>
        <v/>
      </c>
      <c r="X3357" s="37">
        <f>IF(ISNUMBER($P3357),$P3357,IncPct)</f>
        <v/>
      </c>
      <c r="Y3357" s="39">
        <f>IF($W3357=0,0,MAX(0,MIN($W3357,IncMonth-1))+MAX(0,$W3357-IncMonth+1)*(1+$X3357))</f>
        <v/>
      </c>
      <c r="Z3357" s="40">
        <f>IF($C3357="",0,IFERROR(INDEX(Departments!$B$5:$B$54,MATCH($C3357,Departments!$A$5:$A$54,0)),0))</f>
        <v/>
      </c>
      <c r="AA3357" s="41">
        <f>N($L3357)*$Y3357</f>
        <v/>
      </c>
      <c r="AB3357" s="41">
        <f>N($M3357)*$Y3357</f>
        <v/>
      </c>
      <c r="AC3357" s="41">
        <f>$AA3357*$Z3357</f>
        <v/>
      </c>
      <c r="AD3357" s="41">
        <f>$AA3357*BonusMonths/12</f>
        <v/>
      </c>
      <c r="AE3357" s="41">
        <f>($AA3357+SI_Gross*$AB3357)*IF($Q3357=1,SI_O,SI_E)</f>
        <v/>
      </c>
      <c r="AF3357" s="41">
        <f>IF($Q3357=1,0,$AA3357*EOSB)</f>
        <v/>
      </c>
      <c r="AG3357" s="41">
        <f>$AN3357*$W3357</f>
        <v/>
      </c>
      <c r="AH3357" s="41">
        <f>SUM($AA3357:$AG3357)</f>
        <v/>
      </c>
      <c r="AI3357" s="41">
        <f>12*($AM3357+$AN3357)</f>
        <v/>
      </c>
      <c r="AJ3357" s="41">
        <f>$AM3357*((IncMonth-1)+(13-IncMonth)*(1+$X3357))+12*$AN3357</f>
        <v/>
      </c>
      <c r="AK3357" s="41">
        <f>IF($R3357=1,N($L3357)+N($M3357),0)</f>
        <v/>
      </c>
      <c r="AL3357">
        <f>IF($C3357="","",IF(N($L3357)&lt;=0,"Basic salary missing",IF(ISNA(MATCH($C3357,Departments!$A$5:$A$54,0)),"Department not on Departments sheet",IF(AND($I3357&lt;&gt;"",NOT(ISNUMBER($I3357))),"Date of birth is text, not a date",IF(AND($K3357&lt;&gt;"",NOT(ISNUMBER($K3357))),"Contract end is text, not a date","")))))</f>
        <v/>
      </c>
      <c r="AM3357" s="41">
        <f>IF($R3357=0,0,N($L3357)*(1+$Z3357+BonusMonths/12+IF($Q3357=1,0,EOSB))+N($M3357)+(N($L3357)+SI_Gross*N($M3357))*IF($Q3357=1,SI_O,SI_E))</f>
        <v/>
      </c>
      <c r="AN3357" s="41">
        <f>IF($R3357=0,0,(IF($Q3357=1,MedO,MedE+Ticket)+Training)/12)</f>
        <v/>
      </c>
    </row>
    <row r="3358">
      <c r="I3358" s="35" t="n"/>
      <c r="J3358" s="35" t="n"/>
      <c r="K3358" s="35" t="n"/>
      <c r="L3358" s="36" t="n"/>
      <c r="M3358" s="36" t="n"/>
      <c r="P3358" s="37" t="n"/>
      <c r="Q3358" s="38">
        <f>IF($C3358="",0,IF(OR(LOWER(TRIM($G3358))="omani",LOWER(TRIM($G3358))="oman",LOWER(TRIM($G3358))="om",LOWER(TRIM($G3358))="local"),1,0))</f>
        <v/>
      </c>
      <c r="R3358" s="38">
        <f>IF($C3358="",0,IF(OR(ISNUMBER(SEARCH("resign",$N3358)),ISNUMBER(SEARCH("terminat",$N3358)),ISNUMBER(SEARCH("inactive",$N3358)),ISNUMBER(SEARCH("vacan",$N3358)),ISNUMBER(SEARCH("deceased",$N3358)),ISNUMBER(SEARCH("separated",$N3358))),0,1))</f>
        <v/>
      </c>
      <c r="S3358">
        <f>IF(OR($R3358=0,NOT(ISNUMBER($I3358))),"",IFERROR(DATEDIF($I3358,DATE(FY,1,1),"y"),""))</f>
        <v/>
      </c>
      <c r="T3358">
        <f>IF(OR($R3358=0,NOT(ISNUMBER($J3358))),"",IFERROR(DATEDIF($J3358,DATE(FY,1,1),"y"),0))</f>
        <v/>
      </c>
      <c r="U3358" s="38">
        <f>IF(OR($R3358=0,NOT(ISNUMBER($I3358))),0,IF(YEAR($I3358)+IF($Q3358=1,RetAgeO,RetAgeE)=FY,MONTH($I3358),IF(YEAR($I3358)+IF($Q3358=1,RetAgeO,RetAgeE)&lt;FY,1,0)))</f>
        <v/>
      </c>
      <c r="V3358" s="38">
        <f>IF(OR($R3358=0,NOT(ISNUMBER($K3358))),0,IF(YEAR($K3358)=FY,MONTH($K3358),IF(YEAR($K3358)&lt;FY,1,0)))</f>
        <v/>
      </c>
      <c r="W3358" s="38">
        <f>IF($R3358=0,0,MIN(12,IF(AND(ISNUMBER($O3358),$O3358&gt;=1,$O3358&lt;=12),INT($O3358),12),IF(AND(RetireExit="Yes",$U3358&gt;0),$U3358,12),IF(AND(ContractExit="Yes",$V3358&gt;0),$V3358,12)))</f>
        <v/>
      </c>
      <c r="X3358" s="37">
        <f>IF(ISNUMBER($P3358),$P3358,IncPct)</f>
        <v/>
      </c>
      <c r="Y3358" s="39">
        <f>IF($W3358=0,0,MAX(0,MIN($W3358,IncMonth-1))+MAX(0,$W3358-IncMonth+1)*(1+$X3358))</f>
        <v/>
      </c>
      <c r="Z3358" s="40">
        <f>IF($C3358="",0,IFERROR(INDEX(Departments!$B$5:$B$54,MATCH($C3358,Departments!$A$5:$A$54,0)),0))</f>
        <v/>
      </c>
      <c r="AA3358" s="41">
        <f>N($L3358)*$Y3358</f>
        <v/>
      </c>
      <c r="AB3358" s="41">
        <f>N($M3358)*$Y3358</f>
        <v/>
      </c>
      <c r="AC3358" s="41">
        <f>$AA3358*$Z3358</f>
        <v/>
      </c>
      <c r="AD3358" s="41">
        <f>$AA3358*BonusMonths/12</f>
        <v/>
      </c>
      <c r="AE3358" s="41">
        <f>($AA3358+SI_Gross*$AB3358)*IF($Q3358=1,SI_O,SI_E)</f>
        <v/>
      </c>
      <c r="AF3358" s="41">
        <f>IF($Q3358=1,0,$AA3358*EOSB)</f>
        <v/>
      </c>
      <c r="AG3358" s="41">
        <f>$AN3358*$W3358</f>
        <v/>
      </c>
      <c r="AH3358" s="41">
        <f>SUM($AA3358:$AG3358)</f>
        <v/>
      </c>
      <c r="AI3358" s="41">
        <f>12*($AM3358+$AN3358)</f>
        <v/>
      </c>
      <c r="AJ3358" s="41">
        <f>$AM3358*((IncMonth-1)+(13-IncMonth)*(1+$X3358))+12*$AN3358</f>
        <v/>
      </c>
      <c r="AK3358" s="41">
        <f>IF($R3358=1,N($L3358)+N($M3358),0)</f>
        <v/>
      </c>
      <c r="AL3358">
        <f>IF($C3358="","",IF(N($L3358)&lt;=0,"Basic salary missing",IF(ISNA(MATCH($C3358,Departments!$A$5:$A$54,0)),"Department not on Departments sheet",IF(AND($I3358&lt;&gt;"",NOT(ISNUMBER($I3358))),"Date of birth is text, not a date",IF(AND($K3358&lt;&gt;"",NOT(ISNUMBER($K3358))),"Contract end is text, not a date","")))))</f>
        <v/>
      </c>
      <c r="AM3358" s="41">
        <f>IF($R3358=0,0,N($L3358)*(1+$Z3358+BonusMonths/12+IF($Q3358=1,0,EOSB))+N($M3358)+(N($L3358)+SI_Gross*N($M3358))*IF($Q3358=1,SI_O,SI_E))</f>
        <v/>
      </c>
      <c r="AN3358" s="41">
        <f>IF($R3358=0,0,(IF($Q3358=1,MedO,MedE+Ticket)+Training)/12)</f>
        <v/>
      </c>
    </row>
    <row r="3359">
      <c r="I3359" s="35" t="n"/>
      <c r="J3359" s="35" t="n"/>
      <c r="K3359" s="35" t="n"/>
      <c r="L3359" s="36" t="n"/>
      <c r="M3359" s="36" t="n"/>
      <c r="P3359" s="37" t="n"/>
      <c r="Q3359" s="38">
        <f>IF($C3359="",0,IF(OR(LOWER(TRIM($G3359))="omani",LOWER(TRIM($G3359))="oman",LOWER(TRIM($G3359))="om",LOWER(TRIM($G3359))="local"),1,0))</f>
        <v/>
      </c>
      <c r="R3359" s="38">
        <f>IF($C3359="",0,IF(OR(ISNUMBER(SEARCH("resign",$N3359)),ISNUMBER(SEARCH("terminat",$N3359)),ISNUMBER(SEARCH("inactive",$N3359)),ISNUMBER(SEARCH("vacan",$N3359)),ISNUMBER(SEARCH("deceased",$N3359)),ISNUMBER(SEARCH("separated",$N3359))),0,1))</f>
        <v/>
      </c>
      <c r="S3359">
        <f>IF(OR($R3359=0,NOT(ISNUMBER($I3359))),"",IFERROR(DATEDIF($I3359,DATE(FY,1,1),"y"),""))</f>
        <v/>
      </c>
      <c r="T3359">
        <f>IF(OR($R3359=0,NOT(ISNUMBER($J3359))),"",IFERROR(DATEDIF($J3359,DATE(FY,1,1),"y"),0))</f>
        <v/>
      </c>
      <c r="U3359" s="38">
        <f>IF(OR($R3359=0,NOT(ISNUMBER($I3359))),0,IF(YEAR($I3359)+IF($Q3359=1,RetAgeO,RetAgeE)=FY,MONTH($I3359),IF(YEAR($I3359)+IF($Q3359=1,RetAgeO,RetAgeE)&lt;FY,1,0)))</f>
        <v/>
      </c>
      <c r="V3359" s="38">
        <f>IF(OR($R3359=0,NOT(ISNUMBER($K3359))),0,IF(YEAR($K3359)=FY,MONTH($K3359),IF(YEAR($K3359)&lt;FY,1,0)))</f>
        <v/>
      </c>
      <c r="W3359" s="38">
        <f>IF($R3359=0,0,MIN(12,IF(AND(ISNUMBER($O3359),$O3359&gt;=1,$O3359&lt;=12),INT($O3359),12),IF(AND(RetireExit="Yes",$U3359&gt;0),$U3359,12),IF(AND(ContractExit="Yes",$V3359&gt;0),$V3359,12)))</f>
        <v/>
      </c>
      <c r="X3359" s="37">
        <f>IF(ISNUMBER($P3359),$P3359,IncPct)</f>
        <v/>
      </c>
      <c r="Y3359" s="39">
        <f>IF($W3359=0,0,MAX(0,MIN($W3359,IncMonth-1))+MAX(0,$W3359-IncMonth+1)*(1+$X3359))</f>
        <v/>
      </c>
      <c r="Z3359" s="40">
        <f>IF($C3359="",0,IFERROR(INDEX(Departments!$B$5:$B$54,MATCH($C3359,Departments!$A$5:$A$54,0)),0))</f>
        <v/>
      </c>
      <c r="AA3359" s="41">
        <f>N($L3359)*$Y3359</f>
        <v/>
      </c>
      <c r="AB3359" s="41">
        <f>N($M3359)*$Y3359</f>
        <v/>
      </c>
      <c r="AC3359" s="41">
        <f>$AA3359*$Z3359</f>
        <v/>
      </c>
      <c r="AD3359" s="41">
        <f>$AA3359*BonusMonths/12</f>
        <v/>
      </c>
      <c r="AE3359" s="41">
        <f>($AA3359+SI_Gross*$AB3359)*IF($Q3359=1,SI_O,SI_E)</f>
        <v/>
      </c>
      <c r="AF3359" s="41">
        <f>IF($Q3359=1,0,$AA3359*EOSB)</f>
        <v/>
      </c>
      <c r="AG3359" s="41">
        <f>$AN3359*$W3359</f>
        <v/>
      </c>
      <c r="AH3359" s="41">
        <f>SUM($AA3359:$AG3359)</f>
        <v/>
      </c>
      <c r="AI3359" s="41">
        <f>12*($AM3359+$AN3359)</f>
        <v/>
      </c>
      <c r="AJ3359" s="41">
        <f>$AM3359*((IncMonth-1)+(13-IncMonth)*(1+$X3359))+12*$AN3359</f>
        <v/>
      </c>
      <c r="AK3359" s="41">
        <f>IF($R3359=1,N($L3359)+N($M3359),0)</f>
        <v/>
      </c>
      <c r="AL3359">
        <f>IF($C3359="","",IF(N($L3359)&lt;=0,"Basic salary missing",IF(ISNA(MATCH($C3359,Departments!$A$5:$A$54,0)),"Department not on Departments sheet",IF(AND($I3359&lt;&gt;"",NOT(ISNUMBER($I3359))),"Date of birth is text, not a date",IF(AND($K3359&lt;&gt;"",NOT(ISNUMBER($K3359))),"Contract end is text, not a date","")))))</f>
        <v/>
      </c>
      <c r="AM3359" s="41">
        <f>IF($R3359=0,0,N($L3359)*(1+$Z3359+BonusMonths/12+IF($Q3359=1,0,EOSB))+N($M3359)+(N($L3359)+SI_Gross*N($M3359))*IF($Q3359=1,SI_O,SI_E))</f>
        <v/>
      </c>
      <c r="AN3359" s="41">
        <f>IF($R3359=0,0,(IF($Q3359=1,MedO,MedE+Ticket)+Training)/12)</f>
        <v/>
      </c>
    </row>
    <row r="3360">
      <c r="I3360" s="35" t="n"/>
      <c r="J3360" s="35" t="n"/>
      <c r="K3360" s="35" t="n"/>
      <c r="L3360" s="36" t="n"/>
      <c r="M3360" s="36" t="n"/>
      <c r="P3360" s="37" t="n"/>
      <c r="Q3360" s="38">
        <f>IF($C3360="",0,IF(OR(LOWER(TRIM($G3360))="omani",LOWER(TRIM($G3360))="oman",LOWER(TRIM($G3360))="om",LOWER(TRIM($G3360))="local"),1,0))</f>
        <v/>
      </c>
      <c r="R3360" s="38">
        <f>IF($C3360="",0,IF(OR(ISNUMBER(SEARCH("resign",$N3360)),ISNUMBER(SEARCH("terminat",$N3360)),ISNUMBER(SEARCH("inactive",$N3360)),ISNUMBER(SEARCH("vacan",$N3360)),ISNUMBER(SEARCH("deceased",$N3360)),ISNUMBER(SEARCH("separated",$N3360))),0,1))</f>
        <v/>
      </c>
      <c r="S3360">
        <f>IF(OR($R3360=0,NOT(ISNUMBER($I3360))),"",IFERROR(DATEDIF($I3360,DATE(FY,1,1),"y"),""))</f>
        <v/>
      </c>
      <c r="T3360">
        <f>IF(OR($R3360=0,NOT(ISNUMBER($J3360))),"",IFERROR(DATEDIF($J3360,DATE(FY,1,1),"y"),0))</f>
        <v/>
      </c>
      <c r="U3360" s="38">
        <f>IF(OR($R3360=0,NOT(ISNUMBER($I3360))),0,IF(YEAR($I3360)+IF($Q3360=1,RetAgeO,RetAgeE)=FY,MONTH($I3360),IF(YEAR($I3360)+IF($Q3360=1,RetAgeO,RetAgeE)&lt;FY,1,0)))</f>
        <v/>
      </c>
      <c r="V3360" s="38">
        <f>IF(OR($R3360=0,NOT(ISNUMBER($K3360))),0,IF(YEAR($K3360)=FY,MONTH($K3360),IF(YEAR($K3360)&lt;FY,1,0)))</f>
        <v/>
      </c>
      <c r="W3360" s="38">
        <f>IF($R3360=0,0,MIN(12,IF(AND(ISNUMBER($O3360),$O3360&gt;=1,$O3360&lt;=12),INT($O3360),12),IF(AND(RetireExit="Yes",$U3360&gt;0),$U3360,12),IF(AND(ContractExit="Yes",$V3360&gt;0),$V3360,12)))</f>
        <v/>
      </c>
      <c r="X3360" s="37">
        <f>IF(ISNUMBER($P3360),$P3360,IncPct)</f>
        <v/>
      </c>
      <c r="Y3360" s="39">
        <f>IF($W3360=0,0,MAX(0,MIN($W3360,IncMonth-1))+MAX(0,$W3360-IncMonth+1)*(1+$X3360))</f>
        <v/>
      </c>
      <c r="Z3360" s="40">
        <f>IF($C3360="",0,IFERROR(INDEX(Departments!$B$5:$B$54,MATCH($C3360,Departments!$A$5:$A$54,0)),0))</f>
        <v/>
      </c>
      <c r="AA3360" s="41">
        <f>N($L3360)*$Y3360</f>
        <v/>
      </c>
      <c r="AB3360" s="41">
        <f>N($M3360)*$Y3360</f>
        <v/>
      </c>
      <c r="AC3360" s="41">
        <f>$AA3360*$Z3360</f>
        <v/>
      </c>
      <c r="AD3360" s="41">
        <f>$AA3360*BonusMonths/12</f>
        <v/>
      </c>
      <c r="AE3360" s="41">
        <f>($AA3360+SI_Gross*$AB3360)*IF($Q3360=1,SI_O,SI_E)</f>
        <v/>
      </c>
      <c r="AF3360" s="41">
        <f>IF($Q3360=1,0,$AA3360*EOSB)</f>
        <v/>
      </c>
      <c r="AG3360" s="41">
        <f>$AN3360*$W3360</f>
        <v/>
      </c>
      <c r="AH3360" s="41">
        <f>SUM($AA3360:$AG3360)</f>
        <v/>
      </c>
      <c r="AI3360" s="41">
        <f>12*($AM3360+$AN3360)</f>
        <v/>
      </c>
      <c r="AJ3360" s="41">
        <f>$AM3360*((IncMonth-1)+(13-IncMonth)*(1+$X3360))+12*$AN3360</f>
        <v/>
      </c>
      <c r="AK3360" s="41">
        <f>IF($R3360=1,N($L3360)+N($M3360),0)</f>
        <v/>
      </c>
      <c r="AL3360">
        <f>IF($C3360="","",IF(N($L3360)&lt;=0,"Basic salary missing",IF(ISNA(MATCH($C3360,Departments!$A$5:$A$54,0)),"Department not on Departments sheet",IF(AND($I3360&lt;&gt;"",NOT(ISNUMBER($I3360))),"Date of birth is text, not a date",IF(AND($K3360&lt;&gt;"",NOT(ISNUMBER($K3360))),"Contract end is text, not a date","")))))</f>
        <v/>
      </c>
      <c r="AM3360" s="41">
        <f>IF($R3360=0,0,N($L3360)*(1+$Z3360+BonusMonths/12+IF($Q3360=1,0,EOSB))+N($M3360)+(N($L3360)+SI_Gross*N($M3360))*IF($Q3360=1,SI_O,SI_E))</f>
        <v/>
      </c>
      <c r="AN3360" s="41">
        <f>IF($R3360=0,0,(IF($Q3360=1,MedO,MedE+Ticket)+Training)/12)</f>
        <v/>
      </c>
    </row>
    <row r="3361">
      <c r="I3361" s="35" t="n"/>
      <c r="J3361" s="35" t="n"/>
      <c r="K3361" s="35" t="n"/>
      <c r="L3361" s="36" t="n"/>
      <c r="M3361" s="36" t="n"/>
      <c r="P3361" s="37" t="n"/>
      <c r="Q3361" s="38">
        <f>IF($C3361="",0,IF(OR(LOWER(TRIM($G3361))="omani",LOWER(TRIM($G3361))="oman",LOWER(TRIM($G3361))="om",LOWER(TRIM($G3361))="local"),1,0))</f>
        <v/>
      </c>
      <c r="R3361" s="38">
        <f>IF($C3361="",0,IF(OR(ISNUMBER(SEARCH("resign",$N3361)),ISNUMBER(SEARCH("terminat",$N3361)),ISNUMBER(SEARCH("inactive",$N3361)),ISNUMBER(SEARCH("vacan",$N3361)),ISNUMBER(SEARCH("deceased",$N3361)),ISNUMBER(SEARCH("separated",$N3361))),0,1))</f>
        <v/>
      </c>
      <c r="S3361">
        <f>IF(OR($R3361=0,NOT(ISNUMBER($I3361))),"",IFERROR(DATEDIF($I3361,DATE(FY,1,1),"y"),""))</f>
        <v/>
      </c>
      <c r="T3361">
        <f>IF(OR($R3361=0,NOT(ISNUMBER($J3361))),"",IFERROR(DATEDIF($J3361,DATE(FY,1,1),"y"),0))</f>
        <v/>
      </c>
      <c r="U3361" s="38">
        <f>IF(OR($R3361=0,NOT(ISNUMBER($I3361))),0,IF(YEAR($I3361)+IF($Q3361=1,RetAgeO,RetAgeE)=FY,MONTH($I3361),IF(YEAR($I3361)+IF($Q3361=1,RetAgeO,RetAgeE)&lt;FY,1,0)))</f>
        <v/>
      </c>
      <c r="V3361" s="38">
        <f>IF(OR($R3361=0,NOT(ISNUMBER($K3361))),0,IF(YEAR($K3361)=FY,MONTH($K3361),IF(YEAR($K3361)&lt;FY,1,0)))</f>
        <v/>
      </c>
      <c r="W3361" s="38">
        <f>IF($R3361=0,0,MIN(12,IF(AND(ISNUMBER($O3361),$O3361&gt;=1,$O3361&lt;=12),INT($O3361),12),IF(AND(RetireExit="Yes",$U3361&gt;0),$U3361,12),IF(AND(ContractExit="Yes",$V3361&gt;0),$V3361,12)))</f>
        <v/>
      </c>
      <c r="X3361" s="37">
        <f>IF(ISNUMBER($P3361),$P3361,IncPct)</f>
        <v/>
      </c>
      <c r="Y3361" s="39">
        <f>IF($W3361=0,0,MAX(0,MIN($W3361,IncMonth-1))+MAX(0,$W3361-IncMonth+1)*(1+$X3361))</f>
        <v/>
      </c>
      <c r="Z3361" s="40">
        <f>IF($C3361="",0,IFERROR(INDEX(Departments!$B$5:$B$54,MATCH($C3361,Departments!$A$5:$A$54,0)),0))</f>
        <v/>
      </c>
      <c r="AA3361" s="41">
        <f>N($L3361)*$Y3361</f>
        <v/>
      </c>
      <c r="AB3361" s="41">
        <f>N($M3361)*$Y3361</f>
        <v/>
      </c>
      <c r="AC3361" s="41">
        <f>$AA3361*$Z3361</f>
        <v/>
      </c>
      <c r="AD3361" s="41">
        <f>$AA3361*BonusMonths/12</f>
        <v/>
      </c>
      <c r="AE3361" s="41">
        <f>($AA3361+SI_Gross*$AB3361)*IF($Q3361=1,SI_O,SI_E)</f>
        <v/>
      </c>
      <c r="AF3361" s="41">
        <f>IF($Q3361=1,0,$AA3361*EOSB)</f>
        <v/>
      </c>
      <c r="AG3361" s="41">
        <f>$AN3361*$W3361</f>
        <v/>
      </c>
      <c r="AH3361" s="41">
        <f>SUM($AA3361:$AG3361)</f>
        <v/>
      </c>
      <c r="AI3361" s="41">
        <f>12*($AM3361+$AN3361)</f>
        <v/>
      </c>
      <c r="AJ3361" s="41">
        <f>$AM3361*((IncMonth-1)+(13-IncMonth)*(1+$X3361))+12*$AN3361</f>
        <v/>
      </c>
      <c r="AK3361" s="41">
        <f>IF($R3361=1,N($L3361)+N($M3361),0)</f>
        <v/>
      </c>
      <c r="AL3361">
        <f>IF($C3361="","",IF(N($L3361)&lt;=0,"Basic salary missing",IF(ISNA(MATCH($C3361,Departments!$A$5:$A$54,0)),"Department not on Departments sheet",IF(AND($I3361&lt;&gt;"",NOT(ISNUMBER($I3361))),"Date of birth is text, not a date",IF(AND($K3361&lt;&gt;"",NOT(ISNUMBER($K3361))),"Contract end is text, not a date","")))))</f>
        <v/>
      </c>
      <c r="AM3361" s="41">
        <f>IF($R3361=0,0,N($L3361)*(1+$Z3361+BonusMonths/12+IF($Q3361=1,0,EOSB))+N($M3361)+(N($L3361)+SI_Gross*N($M3361))*IF($Q3361=1,SI_O,SI_E))</f>
        <v/>
      </c>
      <c r="AN3361" s="41">
        <f>IF($R3361=0,0,(IF($Q3361=1,MedO,MedE+Ticket)+Training)/12)</f>
        <v/>
      </c>
    </row>
    <row r="3362">
      <c r="I3362" s="35" t="n"/>
      <c r="J3362" s="35" t="n"/>
      <c r="K3362" s="35" t="n"/>
      <c r="L3362" s="36" t="n"/>
      <c r="M3362" s="36" t="n"/>
      <c r="P3362" s="37" t="n"/>
      <c r="Q3362" s="38">
        <f>IF($C3362="",0,IF(OR(LOWER(TRIM($G3362))="omani",LOWER(TRIM($G3362))="oman",LOWER(TRIM($G3362))="om",LOWER(TRIM($G3362))="local"),1,0))</f>
        <v/>
      </c>
      <c r="R3362" s="38">
        <f>IF($C3362="",0,IF(OR(ISNUMBER(SEARCH("resign",$N3362)),ISNUMBER(SEARCH("terminat",$N3362)),ISNUMBER(SEARCH("inactive",$N3362)),ISNUMBER(SEARCH("vacan",$N3362)),ISNUMBER(SEARCH("deceased",$N3362)),ISNUMBER(SEARCH("separated",$N3362))),0,1))</f>
        <v/>
      </c>
      <c r="S3362">
        <f>IF(OR($R3362=0,NOT(ISNUMBER($I3362))),"",IFERROR(DATEDIF($I3362,DATE(FY,1,1),"y"),""))</f>
        <v/>
      </c>
      <c r="T3362">
        <f>IF(OR($R3362=0,NOT(ISNUMBER($J3362))),"",IFERROR(DATEDIF($J3362,DATE(FY,1,1),"y"),0))</f>
        <v/>
      </c>
      <c r="U3362" s="38">
        <f>IF(OR($R3362=0,NOT(ISNUMBER($I3362))),0,IF(YEAR($I3362)+IF($Q3362=1,RetAgeO,RetAgeE)=FY,MONTH($I3362),IF(YEAR($I3362)+IF($Q3362=1,RetAgeO,RetAgeE)&lt;FY,1,0)))</f>
        <v/>
      </c>
      <c r="V3362" s="38">
        <f>IF(OR($R3362=0,NOT(ISNUMBER($K3362))),0,IF(YEAR($K3362)=FY,MONTH($K3362),IF(YEAR($K3362)&lt;FY,1,0)))</f>
        <v/>
      </c>
      <c r="W3362" s="38">
        <f>IF($R3362=0,0,MIN(12,IF(AND(ISNUMBER($O3362),$O3362&gt;=1,$O3362&lt;=12),INT($O3362),12),IF(AND(RetireExit="Yes",$U3362&gt;0),$U3362,12),IF(AND(ContractExit="Yes",$V3362&gt;0),$V3362,12)))</f>
        <v/>
      </c>
      <c r="X3362" s="37">
        <f>IF(ISNUMBER($P3362),$P3362,IncPct)</f>
        <v/>
      </c>
      <c r="Y3362" s="39">
        <f>IF($W3362=0,0,MAX(0,MIN($W3362,IncMonth-1))+MAX(0,$W3362-IncMonth+1)*(1+$X3362))</f>
        <v/>
      </c>
      <c r="Z3362" s="40">
        <f>IF($C3362="",0,IFERROR(INDEX(Departments!$B$5:$B$54,MATCH($C3362,Departments!$A$5:$A$54,0)),0))</f>
        <v/>
      </c>
      <c r="AA3362" s="41">
        <f>N($L3362)*$Y3362</f>
        <v/>
      </c>
      <c r="AB3362" s="41">
        <f>N($M3362)*$Y3362</f>
        <v/>
      </c>
      <c r="AC3362" s="41">
        <f>$AA3362*$Z3362</f>
        <v/>
      </c>
      <c r="AD3362" s="41">
        <f>$AA3362*BonusMonths/12</f>
        <v/>
      </c>
      <c r="AE3362" s="41">
        <f>($AA3362+SI_Gross*$AB3362)*IF($Q3362=1,SI_O,SI_E)</f>
        <v/>
      </c>
      <c r="AF3362" s="41">
        <f>IF($Q3362=1,0,$AA3362*EOSB)</f>
        <v/>
      </c>
      <c r="AG3362" s="41">
        <f>$AN3362*$W3362</f>
        <v/>
      </c>
      <c r="AH3362" s="41">
        <f>SUM($AA3362:$AG3362)</f>
        <v/>
      </c>
      <c r="AI3362" s="41">
        <f>12*($AM3362+$AN3362)</f>
        <v/>
      </c>
      <c r="AJ3362" s="41">
        <f>$AM3362*((IncMonth-1)+(13-IncMonth)*(1+$X3362))+12*$AN3362</f>
        <v/>
      </c>
      <c r="AK3362" s="41">
        <f>IF($R3362=1,N($L3362)+N($M3362),0)</f>
        <v/>
      </c>
      <c r="AL3362">
        <f>IF($C3362="","",IF(N($L3362)&lt;=0,"Basic salary missing",IF(ISNA(MATCH($C3362,Departments!$A$5:$A$54,0)),"Department not on Departments sheet",IF(AND($I3362&lt;&gt;"",NOT(ISNUMBER($I3362))),"Date of birth is text, not a date",IF(AND($K3362&lt;&gt;"",NOT(ISNUMBER($K3362))),"Contract end is text, not a date","")))))</f>
        <v/>
      </c>
      <c r="AM3362" s="41">
        <f>IF($R3362=0,0,N($L3362)*(1+$Z3362+BonusMonths/12+IF($Q3362=1,0,EOSB))+N($M3362)+(N($L3362)+SI_Gross*N($M3362))*IF($Q3362=1,SI_O,SI_E))</f>
        <v/>
      </c>
      <c r="AN3362" s="41">
        <f>IF($R3362=0,0,(IF($Q3362=1,MedO,MedE+Ticket)+Training)/12)</f>
        <v/>
      </c>
    </row>
    <row r="3363">
      <c r="I3363" s="35" t="n"/>
      <c r="J3363" s="35" t="n"/>
      <c r="K3363" s="35" t="n"/>
      <c r="L3363" s="36" t="n"/>
      <c r="M3363" s="36" t="n"/>
      <c r="P3363" s="37" t="n"/>
      <c r="Q3363" s="38">
        <f>IF($C3363="",0,IF(OR(LOWER(TRIM($G3363))="omani",LOWER(TRIM($G3363))="oman",LOWER(TRIM($G3363))="om",LOWER(TRIM($G3363))="local"),1,0))</f>
        <v/>
      </c>
      <c r="R3363" s="38">
        <f>IF($C3363="",0,IF(OR(ISNUMBER(SEARCH("resign",$N3363)),ISNUMBER(SEARCH("terminat",$N3363)),ISNUMBER(SEARCH("inactive",$N3363)),ISNUMBER(SEARCH("vacan",$N3363)),ISNUMBER(SEARCH("deceased",$N3363)),ISNUMBER(SEARCH("separated",$N3363))),0,1))</f>
        <v/>
      </c>
      <c r="S3363">
        <f>IF(OR($R3363=0,NOT(ISNUMBER($I3363))),"",IFERROR(DATEDIF($I3363,DATE(FY,1,1),"y"),""))</f>
        <v/>
      </c>
      <c r="T3363">
        <f>IF(OR($R3363=0,NOT(ISNUMBER($J3363))),"",IFERROR(DATEDIF($J3363,DATE(FY,1,1),"y"),0))</f>
        <v/>
      </c>
      <c r="U3363" s="38">
        <f>IF(OR($R3363=0,NOT(ISNUMBER($I3363))),0,IF(YEAR($I3363)+IF($Q3363=1,RetAgeO,RetAgeE)=FY,MONTH($I3363),IF(YEAR($I3363)+IF($Q3363=1,RetAgeO,RetAgeE)&lt;FY,1,0)))</f>
        <v/>
      </c>
      <c r="V3363" s="38">
        <f>IF(OR($R3363=0,NOT(ISNUMBER($K3363))),0,IF(YEAR($K3363)=FY,MONTH($K3363),IF(YEAR($K3363)&lt;FY,1,0)))</f>
        <v/>
      </c>
      <c r="W3363" s="38">
        <f>IF($R3363=0,0,MIN(12,IF(AND(ISNUMBER($O3363),$O3363&gt;=1,$O3363&lt;=12),INT($O3363),12),IF(AND(RetireExit="Yes",$U3363&gt;0),$U3363,12),IF(AND(ContractExit="Yes",$V3363&gt;0),$V3363,12)))</f>
        <v/>
      </c>
      <c r="X3363" s="37">
        <f>IF(ISNUMBER($P3363),$P3363,IncPct)</f>
        <v/>
      </c>
      <c r="Y3363" s="39">
        <f>IF($W3363=0,0,MAX(0,MIN($W3363,IncMonth-1))+MAX(0,$W3363-IncMonth+1)*(1+$X3363))</f>
        <v/>
      </c>
      <c r="Z3363" s="40">
        <f>IF($C3363="",0,IFERROR(INDEX(Departments!$B$5:$B$54,MATCH($C3363,Departments!$A$5:$A$54,0)),0))</f>
        <v/>
      </c>
      <c r="AA3363" s="41">
        <f>N($L3363)*$Y3363</f>
        <v/>
      </c>
      <c r="AB3363" s="41">
        <f>N($M3363)*$Y3363</f>
        <v/>
      </c>
      <c r="AC3363" s="41">
        <f>$AA3363*$Z3363</f>
        <v/>
      </c>
      <c r="AD3363" s="41">
        <f>$AA3363*BonusMonths/12</f>
        <v/>
      </c>
      <c r="AE3363" s="41">
        <f>($AA3363+SI_Gross*$AB3363)*IF($Q3363=1,SI_O,SI_E)</f>
        <v/>
      </c>
      <c r="AF3363" s="41">
        <f>IF($Q3363=1,0,$AA3363*EOSB)</f>
        <v/>
      </c>
      <c r="AG3363" s="41">
        <f>$AN3363*$W3363</f>
        <v/>
      </c>
      <c r="AH3363" s="41">
        <f>SUM($AA3363:$AG3363)</f>
        <v/>
      </c>
      <c r="AI3363" s="41">
        <f>12*($AM3363+$AN3363)</f>
        <v/>
      </c>
      <c r="AJ3363" s="41">
        <f>$AM3363*((IncMonth-1)+(13-IncMonth)*(1+$X3363))+12*$AN3363</f>
        <v/>
      </c>
      <c r="AK3363" s="41">
        <f>IF($R3363=1,N($L3363)+N($M3363),0)</f>
        <v/>
      </c>
      <c r="AL3363">
        <f>IF($C3363="","",IF(N($L3363)&lt;=0,"Basic salary missing",IF(ISNA(MATCH($C3363,Departments!$A$5:$A$54,0)),"Department not on Departments sheet",IF(AND($I3363&lt;&gt;"",NOT(ISNUMBER($I3363))),"Date of birth is text, not a date",IF(AND($K3363&lt;&gt;"",NOT(ISNUMBER($K3363))),"Contract end is text, not a date","")))))</f>
        <v/>
      </c>
      <c r="AM3363" s="41">
        <f>IF($R3363=0,0,N($L3363)*(1+$Z3363+BonusMonths/12+IF($Q3363=1,0,EOSB))+N($M3363)+(N($L3363)+SI_Gross*N($M3363))*IF($Q3363=1,SI_O,SI_E))</f>
        <v/>
      </c>
      <c r="AN3363" s="41">
        <f>IF($R3363=0,0,(IF($Q3363=1,MedO,MedE+Ticket)+Training)/12)</f>
        <v/>
      </c>
    </row>
    <row r="3364">
      <c r="I3364" s="35" t="n"/>
      <c r="J3364" s="35" t="n"/>
      <c r="K3364" s="35" t="n"/>
      <c r="L3364" s="36" t="n"/>
      <c r="M3364" s="36" t="n"/>
      <c r="P3364" s="37" t="n"/>
      <c r="Q3364" s="38">
        <f>IF($C3364="",0,IF(OR(LOWER(TRIM($G3364))="omani",LOWER(TRIM($G3364))="oman",LOWER(TRIM($G3364))="om",LOWER(TRIM($G3364))="local"),1,0))</f>
        <v/>
      </c>
      <c r="R3364" s="38">
        <f>IF($C3364="",0,IF(OR(ISNUMBER(SEARCH("resign",$N3364)),ISNUMBER(SEARCH("terminat",$N3364)),ISNUMBER(SEARCH("inactive",$N3364)),ISNUMBER(SEARCH("vacan",$N3364)),ISNUMBER(SEARCH("deceased",$N3364)),ISNUMBER(SEARCH("separated",$N3364))),0,1))</f>
        <v/>
      </c>
      <c r="S3364">
        <f>IF(OR($R3364=0,NOT(ISNUMBER($I3364))),"",IFERROR(DATEDIF($I3364,DATE(FY,1,1),"y"),""))</f>
        <v/>
      </c>
      <c r="T3364">
        <f>IF(OR($R3364=0,NOT(ISNUMBER($J3364))),"",IFERROR(DATEDIF($J3364,DATE(FY,1,1),"y"),0))</f>
        <v/>
      </c>
      <c r="U3364" s="38">
        <f>IF(OR($R3364=0,NOT(ISNUMBER($I3364))),0,IF(YEAR($I3364)+IF($Q3364=1,RetAgeO,RetAgeE)=FY,MONTH($I3364),IF(YEAR($I3364)+IF($Q3364=1,RetAgeO,RetAgeE)&lt;FY,1,0)))</f>
        <v/>
      </c>
      <c r="V3364" s="38">
        <f>IF(OR($R3364=0,NOT(ISNUMBER($K3364))),0,IF(YEAR($K3364)=FY,MONTH($K3364),IF(YEAR($K3364)&lt;FY,1,0)))</f>
        <v/>
      </c>
      <c r="W3364" s="38">
        <f>IF($R3364=0,0,MIN(12,IF(AND(ISNUMBER($O3364),$O3364&gt;=1,$O3364&lt;=12),INT($O3364),12),IF(AND(RetireExit="Yes",$U3364&gt;0),$U3364,12),IF(AND(ContractExit="Yes",$V3364&gt;0),$V3364,12)))</f>
        <v/>
      </c>
      <c r="X3364" s="37">
        <f>IF(ISNUMBER($P3364),$P3364,IncPct)</f>
        <v/>
      </c>
      <c r="Y3364" s="39">
        <f>IF($W3364=0,0,MAX(0,MIN($W3364,IncMonth-1))+MAX(0,$W3364-IncMonth+1)*(1+$X3364))</f>
        <v/>
      </c>
      <c r="Z3364" s="40">
        <f>IF($C3364="",0,IFERROR(INDEX(Departments!$B$5:$B$54,MATCH($C3364,Departments!$A$5:$A$54,0)),0))</f>
        <v/>
      </c>
      <c r="AA3364" s="41">
        <f>N($L3364)*$Y3364</f>
        <v/>
      </c>
      <c r="AB3364" s="41">
        <f>N($M3364)*$Y3364</f>
        <v/>
      </c>
      <c r="AC3364" s="41">
        <f>$AA3364*$Z3364</f>
        <v/>
      </c>
      <c r="AD3364" s="41">
        <f>$AA3364*BonusMonths/12</f>
        <v/>
      </c>
      <c r="AE3364" s="41">
        <f>($AA3364+SI_Gross*$AB3364)*IF($Q3364=1,SI_O,SI_E)</f>
        <v/>
      </c>
      <c r="AF3364" s="41">
        <f>IF($Q3364=1,0,$AA3364*EOSB)</f>
        <v/>
      </c>
      <c r="AG3364" s="41">
        <f>$AN3364*$W3364</f>
        <v/>
      </c>
      <c r="AH3364" s="41">
        <f>SUM($AA3364:$AG3364)</f>
        <v/>
      </c>
      <c r="AI3364" s="41">
        <f>12*($AM3364+$AN3364)</f>
        <v/>
      </c>
      <c r="AJ3364" s="41">
        <f>$AM3364*((IncMonth-1)+(13-IncMonth)*(1+$X3364))+12*$AN3364</f>
        <v/>
      </c>
      <c r="AK3364" s="41">
        <f>IF($R3364=1,N($L3364)+N($M3364),0)</f>
        <v/>
      </c>
      <c r="AL3364">
        <f>IF($C3364="","",IF(N($L3364)&lt;=0,"Basic salary missing",IF(ISNA(MATCH($C3364,Departments!$A$5:$A$54,0)),"Department not on Departments sheet",IF(AND($I3364&lt;&gt;"",NOT(ISNUMBER($I3364))),"Date of birth is text, not a date",IF(AND($K3364&lt;&gt;"",NOT(ISNUMBER($K3364))),"Contract end is text, not a date","")))))</f>
        <v/>
      </c>
      <c r="AM3364" s="41">
        <f>IF($R3364=0,0,N($L3364)*(1+$Z3364+BonusMonths/12+IF($Q3364=1,0,EOSB))+N($M3364)+(N($L3364)+SI_Gross*N($M3364))*IF($Q3364=1,SI_O,SI_E))</f>
        <v/>
      </c>
      <c r="AN3364" s="41">
        <f>IF($R3364=0,0,(IF($Q3364=1,MedO,MedE+Ticket)+Training)/12)</f>
        <v/>
      </c>
    </row>
    <row r="3365">
      <c r="I3365" s="35" t="n"/>
      <c r="J3365" s="35" t="n"/>
      <c r="K3365" s="35" t="n"/>
      <c r="L3365" s="36" t="n"/>
      <c r="M3365" s="36" t="n"/>
      <c r="P3365" s="37" t="n"/>
      <c r="Q3365" s="38">
        <f>IF($C3365="",0,IF(OR(LOWER(TRIM($G3365))="omani",LOWER(TRIM($G3365))="oman",LOWER(TRIM($G3365))="om",LOWER(TRIM($G3365))="local"),1,0))</f>
        <v/>
      </c>
      <c r="R3365" s="38">
        <f>IF($C3365="",0,IF(OR(ISNUMBER(SEARCH("resign",$N3365)),ISNUMBER(SEARCH("terminat",$N3365)),ISNUMBER(SEARCH("inactive",$N3365)),ISNUMBER(SEARCH("vacan",$N3365)),ISNUMBER(SEARCH("deceased",$N3365)),ISNUMBER(SEARCH("separated",$N3365))),0,1))</f>
        <v/>
      </c>
      <c r="S3365">
        <f>IF(OR($R3365=0,NOT(ISNUMBER($I3365))),"",IFERROR(DATEDIF($I3365,DATE(FY,1,1),"y"),""))</f>
        <v/>
      </c>
      <c r="T3365">
        <f>IF(OR($R3365=0,NOT(ISNUMBER($J3365))),"",IFERROR(DATEDIF($J3365,DATE(FY,1,1),"y"),0))</f>
        <v/>
      </c>
      <c r="U3365" s="38">
        <f>IF(OR($R3365=0,NOT(ISNUMBER($I3365))),0,IF(YEAR($I3365)+IF($Q3365=1,RetAgeO,RetAgeE)=FY,MONTH($I3365),IF(YEAR($I3365)+IF($Q3365=1,RetAgeO,RetAgeE)&lt;FY,1,0)))</f>
        <v/>
      </c>
      <c r="V3365" s="38">
        <f>IF(OR($R3365=0,NOT(ISNUMBER($K3365))),0,IF(YEAR($K3365)=FY,MONTH($K3365),IF(YEAR($K3365)&lt;FY,1,0)))</f>
        <v/>
      </c>
      <c r="W3365" s="38">
        <f>IF($R3365=0,0,MIN(12,IF(AND(ISNUMBER($O3365),$O3365&gt;=1,$O3365&lt;=12),INT($O3365),12),IF(AND(RetireExit="Yes",$U3365&gt;0),$U3365,12),IF(AND(ContractExit="Yes",$V3365&gt;0),$V3365,12)))</f>
        <v/>
      </c>
      <c r="X3365" s="37">
        <f>IF(ISNUMBER($P3365),$P3365,IncPct)</f>
        <v/>
      </c>
      <c r="Y3365" s="39">
        <f>IF($W3365=0,0,MAX(0,MIN($W3365,IncMonth-1))+MAX(0,$W3365-IncMonth+1)*(1+$X3365))</f>
        <v/>
      </c>
      <c r="Z3365" s="40">
        <f>IF($C3365="",0,IFERROR(INDEX(Departments!$B$5:$B$54,MATCH($C3365,Departments!$A$5:$A$54,0)),0))</f>
        <v/>
      </c>
      <c r="AA3365" s="41">
        <f>N($L3365)*$Y3365</f>
        <v/>
      </c>
      <c r="AB3365" s="41">
        <f>N($M3365)*$Y3365</f>
        <v/>
      </c>
      <c r="AC3365" s="41">
        <f>$AA3365*$Z3365</f>
        <v/>
      </c>
      <c r="AD3365" s="41">
        <f>$AA3365*BonusMonths/12</f>
        <v/>
      </c>
      <c r="AE3365" s="41">
        <f>($AA3365+SI_Gross*$AB3365)*IF($Q3365=1,SI_O,SI_E)</f>
        <v/>
      </c>
      <c r="AF3365" s="41">
        <f>IF($Q3365=1,0,$AA3365*EOSB)</f>
        <v/>
      </c>
      <c r="AG3365" s="41">
        <f>$AN3365*$W3365</f>
        <v/>
      </c>
      <c r="AH3365" s="41">
        <f>SUM($AA3365:$AG3365)</f>
        <v/>
      </c>
      <c r="AI3365" s="41">
        <f>12*($AM3365+$AN3365)</f>
        <v/>
      </c>
      <c r="AJ3365" s="41">
        <f>$AM3365*((IncMonth-1)+(13-IncMonth)*(1+$X3365))+12*$AN3365</f>
        <v/>
      </c>
      <c r="AK3365" s="41">
        <f>IF($R3365=1,N($L3365)+N($M3365),0)</f>
        <v/>
      </c>
      <c r="AL3365">
        <f>IF($C3365="","",IF(N($L3365)&lt;=0,"Basic salary missing",IF(ISNA(MATCH($C3365,Departments!$A$5:$A$54,0)),"Department not on Departments sheet",IF(AND($I3365&lt;&gt;"",NOT(ISNUMBER($I3365))),"Date of birth is text, not a date",IF(AND($K3365&lt;&gt;"",NOT(ISNUMBER($K3365))),"Contract end is text, not a date","")))))</f>
        <v/>
      </c>
      <c r="AM3365" s="41">
        <f>IF($R3365=0,0,N($L3365)*(1+$Z3365+BonusMonths/12+IF($Q3365=1,0,EOSB))+N($M3365)+(N($L3365)+SI_Gross*N($M3365))*IF($Q3365=1,SI_O,SI_E))</f>
        <v/>
      </c>
      <c r="AN3365" s="41">
        <f>IF($R3365=0,0,(IF($Q3365=1,MedO,MedE+Ticket)+Training)/12)</f>
        <v/>
      </c>
    </row>
    <row r="3366">
      <c r="I3366" s="35" t="n"/>
      <c r="J3366" s="35" t="n"/>
      <c r="K3366" s="35" t="n"/>
      <c r="L3366" s="36" t="n"/>
      <c r="M3366" s="36" t="n"/>
      <c r="P3366" s="37" t="n"/>
      <c r="Q3366" s="38">
        <f>IF($C3366="",0,IF(OR(LOWER(TRIM($G3366))="omani",LOWER(TRIM($G3366))="oman",LOWER(TRIM($G3366))="om",LOWER(TRIM($G3366))="local"),1,0))</f>
        <v/>
      </c>
      <c r="R3366" s="38">
        <f>IF($C3366="",0,IF(OR(ISNUMBER(SEARCH("resign",$N3366)),ISNUMBER(SEARCH("terminat",$N3366)),ISNUMBER(SEARCH("inactive",$N3366)),ISNUMBER(SEARCH("vacan",$N3366)),ISNUMBER(SEARCH("deceased",$N3366)),ISNUMBER(SEARCH("separated",$N3366))),0,1))</f>
        <v/>
      </c>
      <c r="S3366">
        <f>IF(OR($R3366=0,NOT(ISNUMBER($I3366))),"",IFERROR(DATEDIF($I3366,DATE(FY,1,1),"y"),""))</f>
        <v/>
      </c>
      <c r="T3366">
        <f>IF(OR($R3366=0,NOT(ISNUMBER($J3366))),"",IFERROR(DATEDIF($J3366,DATE(FY,1,1),"y"),0))</f>
        <v/>
      </c>
      <c r="U3366" s="38">
        <f>IF(OR($R3366=0,NOT(ISNUMBER($I3366))),0,IF(YEAR($I3366)+IF($Q3366=1,RetAgeO,RetAgeE)=FY,MONTH($I3366),IF(YEAR($I3366)+IF($Q3366=1,RetAgeO,RetAgeE)&lt;FY,1,0)))</f>
        <v/>
      </c>
      <c r="V3366" s="38">
        <f>IF(OR($R3366=0,NOT(ISNUMBER($K3366))),0,IF(YEAR($K3366)=FY,MONTH($K3366),IF(YEAR($K3366)&lt;FY,1,0)))</f>
        <v/>
      </c>
      <c r="W3366" s="38">
        <f>IF($R3366=0,0,MIN(12,IF(AND(ISNUMBER($O3366),$O3366&gt;=1,$O3366&lt;=12),INT($O3366),12),IF(AND(RetireExit="Yes",$U3366&gt;0),$U3366,12),IF(AND(ContractExit="Yes",$V3366&gt;0),$V3366,12)))</f>
        <v/>
      </c>
      <c r="X3366" s="37">
        <f>IF(ISNUMBER($P3366),$P3366,IncPct)</f>
        <v/>
      </c>
      <c r="Y3366" s="39">
        <f>IF($W3366=0,0,MAX(0,MIN($W3366,IncMonth-1))+MAX(0,$W3366-IncMonth+1)*(1+$X3366))</f>
        <v/>
      </c>
      <c r="Z3366" s="40">
        <f>IF($C3366="",0,IFERROR(INDEX(Departments!$B$5:$B$54,MATCH($C3366,Departments!$A$5:$A$54,0)),0))</f>
        <v/>
      </c>
      <c r="AA3366" s="41">
        <f>N($L3366)*$Y3366</f>
        <v/>
      </c>
      <c r="AB3366" s="41">
        <f>N($M3366)*$Y3366</f>
        <v/>
      </c>
      <c r="AC3366" s="41">
        <f>$AA3366*$Z3366</f>
        <v/>
      </c>
      <c r="AD3366" s="41">
        <f>$AA3366*BonusMonths/12</f>
        <v/>
      </c>
      <c r="AE3366" s="41">
        <f>($AA3366+SI_Gross*$AB3366)*IF($Q3366=1,SI_O,SI_E)</f>
        <v/>
      </c>
      <c r="AF3366" s="41">
        <f>IF($Q3366=1,0,$AA3366*EOSB)</f>
        <v/>
      </c>
      <c r="AG3366" s="41">
        <f>$AN3366*$W3366</f>
        <v/>
      </c>
      <c r="AH3366" s="41">
        <f>SUM($AA3366:$AG3366)</f>
        <v/>
      </c>
      <c r="AI3366" s="41">
        <f>12*($AM3366+$AN3366)</f>
        <v/>
      </c>
      <c r="AJ3366" s="41">
        <f>$AM3366*((IncMonth-1)+(13-IncMonth)*(1+$X3366))+12*$AN3366</f>
        <v/>
      </c>
      <c r="AK3366" s="41">
        <f>IF($R3366=1,N($L3366)+N($M3366),0)</f>
        <v/>
      </c>
      <c r="AL3366">
        <f>IF($C3366="","",IF(N($L3366)&lt;=0,"Basic salary missing",IF(ISNA(MATCH($C3366,Departments!$A$5:$A$54,0)),"Department not on Departments sheet",IF(AND($I3366&lt;&gt;"",NOT(ISNUMBER($I3366))),"Date of birth is text, not a date",IF(AND($K3366&lt;&gt;"",NOT(ISNUMBER($K3366))),"Contract end is text, not a date","")))))</f>
        <v/>
      </c>
      <c r="AM3366" s="41">
        <f>IF($R3366=0,0,N($L3366)*(1+$Z3366+BonusMonths/12+IF($Q3366=1,0,EOSB))+N($M3366)+(N($L3366)+SI_Gross*N($M3366))*IF($Q3366=1,SI_O,SI_E))</f>
        <v/>
      </c>
      <c r="AN3366" s="41">
        <f>IF($R3366=0,0,(IF($Q3366=1,MedO,MedE+Ticket)+Training)/12)</f>
        <v/>
      </c>
    </row>
    <row r="3367">
      <c r="I3367" s="35" t="n"/>
      <c r="J3367" s="35" t="n"/>
      <c r="K3367" s="35" t="n"/>
      <c r="L3367" s="36" t="n"/>
      <c r="M3367" s="36" t="n"/>
      <c r="P3367" s="37" t="n"/>
      <c r="Q3367" s="38">
        <f>IF($C3367="",0,IF(OR(LOWER(TRIM($G3367))="omani",LOWER(TRIM($G3367))="oman",LOWER(TRIM($G3367))="om",LOWER(TRIM($G3367))="local"),1,0))</f>
        <v/>
      </c>
      <c r="R3367" s="38">
        <f>IF($C3367="",0,IF(OR(ISNUMBER(SEARCH("resign",$N3367)),ISNUMBER(SEARCH("terminat",$N3367)),ISNUMBER(SEARCH("inactive",$N3367)),ISNUMBER(SEARCH("vacan",$N3367)),ISNUMBER(SEARCH("deceased",$N3367)),ISNUMBER(SEARCH("separated",$N3367))),0,1))</f>
        <v/>
      </c>
      <c r="S3367">
        <f>IF(OR($R3367=0,NOT(ISNUMBER($I3367))),"",IFERROR(DATEDIF($I3367,DATE(FY,1,1),"y"),""))</f>
        <v/>
      </c>
      <c r="T3367">
        <f>IF(OR($R3367=0,NOT(ISNUMBER($J3367))),"",IFERROR(DATEDIF($J3367,DATE(FY,1,1),"y"),0))</f>
        <v/>
      </c>
      <c r="U3367" s="38">
        <f>IF(OR($R3367=0,NOT(ISNUMBER($I3367))),0,IF(YEAR($I3367)+IF($Q3367=1,RetAgeO,RetAgeE)=FY,MONTH($I3367),IF(YEAR($I3367)+IF($Q3367=1,RetAgeO,RetAgeE)&lt;FY,1,0)))</f>
        <v/>
      </c>
      <c r="V3367" s="38">
        <f>IF(OR($R3367=0,NOT(ISNUMBER($K3367))),0,IF(YEAR($K3367)=FY,MONTH($K3367),IF(YEAR($K3367)&lt;FY,1,0)))</f>
        <v/>
      </c>
      <c r="W3367" s="38">
        <f>IF($R3367=0,0,MIN(12,IF(AND(ISNUMBER($O3367),$O3367&gt;=1,$O3367&lt;=12),INT($O3367),12),IF(AND(RetireExit="Yes",$U3367&gt;0),$U3367,12),IF(AND(ContractExit="Yes",$V3367&gt;0),$V3367,12)))</f>
        <v/>
      </c>
      <c r="X3367" s="37">
        <f>IF(ISNUMBER($P3367),$P3367,IncPct)</f>
        <v/>
      </c>
      <c r="Y3367" s="39">
        <f>IF($W3367=0,0,MAX(0,MIN($W3367,IncMonth-1))+MAX(0,$W3367-IncMonth+1)*(1+$X3367))</f>
        <v/>
      </c>
      <c r="Z3367" s="40">
        <f>IF($C3367="",0,IFERROR(INDEX(Departments!$B$5:$B$54,MATCH($C3367,Departments!$A$5:$A$54,0)),0))</f>
        <v/>
      </c>
      <c r="AA3367" s="41">
        <f>N($L3367)*$Y3367</f>
        <v/>
      </c>
      <c r="AB3367" s="41">
        <f>N($M3367)*$Y3367</f>
        <v/>
      </c>
      <c r="AC3367" s="41">
        <f>$AA3367*$Z3367</f>
        <v/>
      </c>
      <c r="AD3367" s="41">
        <f>$AA3367*BonusMonths/12</f>
        <v/>
      </c>
      <c r="AE3367" s="41">
        <f>($AA3367+SI_Gross*$AB3367)*IF($Q3367=1,SI_O,SI_E)</f>
        <v/>
      </c>
      <c r="AF3367" s="41">
        <f>IF($Q3367=1,0,$AA3367*EOSB)</f>
        <v/>
      </c>
      <c r="AG3367" s="41">
        <f>$AN3367*$W3367</f>
        <v/>
      </c>
      <c r="AH3367" s="41">
        <f>SUM($AA3367:$AG3367)</f>
        <v/>
      </c>
      <c r="AI3367" s="41">
        <f>12*($AM3367+$AN3367)</f>
        <v/>
      </c>
      <c r="AJ3367" s="41">
        <f>$AM3367*((IncMonth-1)+(13-IncMonth)*(1+$X3367))+12*$AN3367</f>
        <v/>
      </c>
      <c r="AK3367" s="41">
        <f>IF($R3367=1,N($L3367)+N($M3367),0)</f>
        <v/>
      </c>
      <c r="AL3367">
        <f>IF($C3367="","",IF(N($L3367)&lt;=0,"Basic salary missing",IF(ISNA(MATCH($C3367,Departments!$A$5:$A$54,0)),"Department not on Departments sheet",IF(AND($I3367&lt;&gt;"",NOT(ISNUMBER($I3367))),"Date of birth is text, not a date",IF(AND($K3367&lt;&gt;"",NOT(ISNUMBER($K3367))),"Contract end is text, not a date","")))))</f>
        <v/>
      </c>
      <c r="AM3367" s="41">
        <f>IF($R3367=0,0,N($L3367)*(1+$Z3367+BonusMonths/12+IF($Q3367=1,0,EOSB))+N($M3367)+(N($L3367)+SI_Gross*N($M3367))*IF($Q3367=1,SI_O,SI_E))</f>
        <v/>
      </c>
      <c r="AN3367" s="41">
        <f>IF($R3367=0,0,(IF($Q3367=1,MedO,MedE+Ticket)+Training)/12)</f>
        <v/>
      </c>
    </row>
    <row r="3368">
      <c r="I3368" s="35" t="n"/>
      <c r="J3368" s="35" t="n"/>
      <c r="K3368" s="35" t="n"/>
      <c r="L3368" s="36" t="n"/>
      <c r="M3368" s="36" t="n"/>
      <c r="P3368" s="37" t="n"/>
      <c r="Q3368" s="38">
        <f>IF($C3368="",0,IF(OR(LOWER(TRIM($G3368))="omani",LOWER(TRIM($G3368))="oman",LOWER(TRIM($G3368))="om",LOWER(TRIM($G3368))="local"),1,0))</f>
        <v/>
      </c>
      <c r="R3368" s="38">
        <f>IF($C3368="",0,IF(OR(ISNUMBER(SEARCH("resign",$N3368)),ISNUMBER(SEARCH("terminat",$N3368)),ISNUMBER(SEARCH("inactive",$N3368)),ISNUMBER(SEARCH("vacan",$N3368)),ISNUMBER(SEARCH("deceased",$N3368)),ISNUMBER(SEARCH("separated",$N3368))),0,1))</f>
        <v/>
      </c>
      <c r="S3368">
        <f>IF(OR($R3368=0,NOT(ISNUMBER($I3368))),"",IFERROR(DATEDIF($I3368,DATE(FY,1,1),"y"),""))</f>
        <v/>
      </c>
      <c r="T3368">
        <f>IF(OR($R3368=0,NOT(ISNUMBER($J3368))),"",IFERROR(DATEDIF($J3368,DATE(FY,1,1),"y"),0))</f>
        <v/>
      </c>
      <c r="U3368" s="38">
        <f>IF(OR($R3368=0,NOT(ISNUMBER($I3368))),0,IF(YEAR($I3368)+IF($Q3368=1,RetAgeO,RetAgeE)=FY,MONTH($I3368),IF(YEAR($I3368)+IF($Q3368=1,RetAgeO,RetAgeE)&lt;FY,1,0)))</f>
        <v/>
      </c>
      <c r="V3368" s="38">
        <f>IF(OR($R3368=0,NOT(ISNUMBER($K3368))),0,IF(YEAR($K3368)=FY,MONTH($K3368),IF(YEAR($K3368)&lt;FY,1,0)))</f>
        <v/>
      </c>
      <c r="W3368" s="38">
        <f>IF($R3368=0,0,MIN(12,IF(AND(ISNUMBER($O3368),$O3368&gt;=1,$O3368&lt;=12),INT($O3368),12),IF(AND(RetireExit="Yes",$U3368&gt;0),$U3368,12),IF(AND(ContractExit="Yes",$V3368&gt;0),$V3368,12)))</f>
        <v/>
      </c>
      <c r="X3368" s="37">
        <f>IF(ISNUMBER($P3368),$P3368,IncPct)</f>
        <v/>
      </c>
      <c r="Y3368" s="39">
        <f>IF($W3368=0,0,MAX(0,MIN($W3368,IncMonth-1))+MAX(0,$W3368-IncMonth+1)*(1+$X3368))</f>
        <v/>
      </c>
      <c r="Z3368" s="40">
        <f>IF($C3368="",0,IFERROR(INDEX(Departments!$B$5:$B$54,MATCH($C3368,Departments!$A$5:$A$54,0)),0))</f>
        <v/>
      </c>
      <c r="AA3368" s="41">
        <f>N($L3368)*$Y3368</f>
        <v/>
      </c>
      <c r="AB3368" s="41">
        <f>N($M3368)*$Y3368</f>
        <v/>
      </c>
      <c r="AC3368" s="41">
        <f>$AA3368*$Z3368</f>
        <v/>
      </c>
      <c r="AD3368" s="41">
        <f>$AA3368*BonusMonths/12</f>
        <v/>
      </c>
      <c r="AE3368" s="41">
        <f>($AA3368+SI_Gross*$AB3368)*IF($Q3368=1,SI_O,SI_E)</f>
        <v/>
      </c>
      <c r="AF3368" s="41">
        <f>IF($Q3368=1,0,$AA3368*EOSB)</f>
        <v/>
      </c>
      <c r="AG3368" s="41">
        <f>$AN3368*$W3368</f>
        <v/>
      </c>
      <c r="AH3368" s="41">
        <f>SUM($AA3368:$AG3368)</f>
        <v/>
      </c>
      <c r="AI3368" s="41">
        <f>12*($AM3368+$AN3368)</f>
        <v/>
      </c>
      <c r="AJ3368" s="41">
        <f>$AM3368*((IncMonth-1)+(13-IncMonth)*(1+$X3368))+12*$AN3368</f>
        <v/>
      </c>
      <c r="AK3368" s="41">
        <f>IF($R3368=1,N($L3368)+N($M3368),0)</f>
        <v/>
      </c>
      <c r="AL3368">
        <f>IF($C3368="","",IF(N($L3368)&lt;=0,"Basic salary missing",IF(ISNA(MATCH($C3368,Departments!$A$5:$A$54,0)),"Department not on Departments sheet",IF(AND($I3368&lt;&gt;"",NOT(ISNUMBER($I3368))),"Date of birth is text, not a date",IF(AND($K3368&lt;&gt;"",NOT(ISNUMBER($K3368))),"Contract end is text, not a date","")))))</f>
        <v/>
      </c>
      <c r="AM3368" s="41">
        <f>IF($R3368=0,0,N($L3368)*(1+$Z3368+BonusMonths/12+IF($Q3368=1,0,EOSB))+N($M3368)+(N($L3368)+SI_Gross*N($M3368))*IF($Q3368=1,SI_O,SI_E))</f>
        <v/>
      </c>
      <c r="AN3368" s="41">
        <f>IF($R3368=0,0,(IF($Q3368=1,MedO,MedE+Ticket)+Training)/12)</f>
        <v/>
      </c>
    </row>
    <row r="3369">
      <c r="I3369" s="35" t="n"/>
      <c r="J3369" s="35" t="n"/>
      <c r="K3369" s="35" t="n"/>
      <c r="L3369" s="36" t="n"/>
      <c r="M3369" s="36" t="n"/>
      <c r="P3369" s="37" t="n"/>
      <c r="Q3369" s="38">
        <f>IF($C3369="",0,IF(OR(LOWER(TRIM($G3369))="omani",LOWER(TRIM($G3369))="oman",LOWER(TRIM($G3369))="om",LOWER(TRIM($G3369))="local"),1,0))</f>
        <v/>
      </c>
      <c r="R3369" s="38">
        <f>IF($C3369="",0,IF(OR(ISNUMBER(SEARCH("resign",$N3369)),ISNUMBER(SEARCH("terminat",$N3369)),ISNUMBER(SEARCH("inactive",$N3369)),ISNUMBER(SEARCH("vacan",$N3369)),ISNUMBER(SEARCH("deceased",$N3369)),ISNUMBER(SEARCH("separated",$N3369))),0,1))</f>
        <v/>
      </c>
      <c r="S3369">
        <f>IF(OR($R3369=0,NOT(ISNUMBER($I3369))),"",IFERROR(DATEDIF($I3369,DATE(FY,1,1),"y"),""))</f>
        <v/>
      </c>
      <c r="T3369">
        <f>IF(OR($R3369=0,NOT(ISNUMBER($J3369))),"",IFERROR(DATEDIF($J3369,DATE(FY,1,1),"y"),0))</f>
        <v/>
      </c>
      <c r="U3369" s="38">
        <f>IF(OR($R3369=0,NOT(ISNUMBER($I3369))),0,IF(YEAR($I3369)+IF($Q3369=1,RetAgeO,RetAgeE)=FY,MONTH($I3369),IF(YEAR($I3369)+IF($Q3369=1,RetAgeO,RetAgeE)&lt;FY,1,0)))</f>
        <v/>
      </c>
      <c r="V3369" s="38">
        <f>IF(OR($R3369=0,NOT(ISNUMBER($K3369))),0,IF(YEAR($K3369)=FY,MONTH($K3369),IF(YEAR($K3369)&lt;FY,1,0)))</f>
        <v/>
      </c>
      <c r="W3369" s="38">
        <f>IF($R3369=0,0,MIN(12,IF(AND(ISNUMBER($O3369),$O3369&gt;=1,$O3369&lt;=12),INT($O3369),12),IF(AND(RetireExit="Yes",$U3369&gt;0),$U3369,12),IF(AND(ContractExit="Yes",$V3369&gt;0),$V3369,12)))</f>
        <v/>
      </c>
      <c r="X3369" s="37">
        <f>IF(ISNUMBER($P3369),$P3369,IncPct)</f>
        <v/>
      </c>
      <c r="Y3369" s="39">
        <f>IF($W3369=0,0,MAX(0,MIN($W3369,IncMonth-1))+MAX(0,$W3369-IncMonth+1)*(1+$X3369))</f>
        <v/>
      </c>
      <c r="Z3369" s="40">
        <f>IF($C3369="",0,IFERROR(INDEX(Departments!$B$5:$B$54,MATCH($C3369,Departments!$A$5:$A$54,0)),0))</f>
        <v/>
      </c>
      <c r="AA3369" s="41">
        <f>N($L3369)*$Y3369</f>
        <v/>
      </c>
      <c r="AB3369" s="41">
        <f>N($M3369)*$Y3369</f>
        <v/>
      </c>
      <c r="AC3369" s="41">
        <f>$AA3369*$Z3369</f>
        <v/>
      </c>
      <c r="AD3369" s="41">
        <f>$AA3369*BonusMonths/12</f>
        <v/>
      </c>
      <c r="AE3369" s="41">
        <f>($AA3369+SI_Gross*$AB3369)*IF($Q3369=1,SI_O,SI_E)</f>
        <v/>
      </c>
      <c r="AF3369" s="41">
        <f>IF($Q3369=1,0,$AA3369*EOSB)</f>
        <v/>
      </c>
      <c r="AG3369" s="41">
        <f>$AN3369*$W3369</f>
        <v/>
      </c>
      <c r="AH3369" s="41">
        <f>SUM($AA3369:$AG3369)</f>
        <v/>
      </c>
      <c r="AI3369" s="41">
        <f>12*($AM3369+$AN3369)</f>
        <v/>
      </c>
      <c r="AJ3369" s="41">
        <f>$AM3369*((IncMonth-1)+(13-IncMonth)*(1+$X3369))+12*$AN3369</f>
        <v/>
      </c>
      <c r="AK3369" s="41">
        <f>IF($R3369=1,N($L3369)+N($M3369),0)</f>
        <v/>
      </c>
      <c r="AL3369">
        <f>IF($C3369="","",IF(N($L3369)&lt;=0,"Basic salary missing",IF(ISNA(MATCH($C3369,Departments!$A$5:$A$54,0)),"Department not on Departments sheet",IF(AND($I3369&lt;&gt;"",NOT(ISNUMBER($I3369))),"Date of birth is text, not a date",IF(AND($K3369&lt;&gt;"",NOT(ISNUMBER($K3369))),"Contract end is text, not a date","")))))</f>
        <v/>
      </c>
      <c r="AM3369" s="41">
        <f>IF($R3369=0,0,N($L3369)*(1+$Z3369+BonusMonths/12+IF($Q3369=1,0,EOSB))+N($M3369)+(N($L3369)+SI_Gross*N($M3369))*IF($Q3369=1,SI_O,SI_E))</f>
        <v/>
      </c>
      <c r="AN3369" s="41">
        <f>IF($R3369=0,0,(IF($Q3369=1,MedO,MedE+Ticket)+Training)/12)</f>
        <v/>
      </c>
    </row>
    <row r="3370">
      <c r="I3370" s="35" t="n"/>
      <c r="J3370" s="35" t="n"/>
      <c r="K3370" s="35" t="n"/>
      <c r="L3370" s="36" t="n"/>
      <c r="M3370" s="36" t="n"/>
      <c r="P3370" s="37" t="n"/>
      <c r="Q3370" s="38">
        <f>IF($C3370="",0,IF(OR(LOWER(TRIM($G3370))="omani",LOWER(TRIM($G3370))="oman",LOWER(TRIM($G3370))="om",LOWER(TRIM($G3370))="local"),1,0))</f>
        <v/>
      </c>
      <c r="R3370" s="38">
        <f>IF($C3370="",0,IF(OR(ISNUMBER(SEARCH("resign",$N3370)),ISNUMBER(SEARCH("terminat",$N3370)),ISNUMBER(SEARCH("inactive",$N3370)),ISNUMBER(SEARCH("vacan",$N3370)),ISNUMBER(SEARCH("deceased",$N3370)),ISNUMBER(SEARCH("separated",$N3370))),0,1))</f>
        <v/>
      </c>
      <c r="S3370">
        <f>IF(OR($R3370=0,NOT(ISNUMBER($I3370))),"",IFERROR(DATEDIF($I3370,DATE(FY,1,1),"y"),""))</f>
        <v/>
      </c>
      <c r="T3370">
        <f>IF(OR($R3370=0,NOT(ISNUMBER($J3370))),"",IFERROR(DATEDIF($J3370,DATE(FY,1,1),"y"),0))</f>
        <v/>
      </c>
      <c r="U3370" s="38">
        <f>IF(OR($R3370=0,NOT(ISNUMBER($I3370))),0,IF(YEAR($I3370)+IF($Q3370=1,RetAgeO,RetAgeE)=FY,MONTH($I3370),IF(YEAR($I3370)+IF($Q3370=1,RetAgeO,RetAgeE)&lt;FY,1,0)))</f>
        <v/>
      </c>
      <c r="V3370" s="38">
        <f>IF(OR($R3370=0,NOT(ISNUMBER($K3370))),0,IF(YEAR($K3370)=FY,MONTH($K3370),IF(YEAR($K3370)&lt;FY,1,0)))</f>
        <v/>
      </c>
      <c r="W3370" s="38">
        <f>IF($R3370=0,0,MIN(12,IF(AND(ISNUMBER($O3370),$O3370&gt;=1,$O3370&lt;=12),INT($O3370),12),IF(AND(RetireExit="Yes",$U3370&gt;0),$U3370,12),IF(AND(ContractExit="Yes",$V3370&gt;0),$V3370,12)))</f>
        <v/>
      </c>
      <c r="X3370" s="37">
        <f>IF(ISNUMBER($P3370),$P3370,IncPct)</f>
        <v/>
      </c>
      <c r="Y3370" s="39">
        <f>IF($W3370=0,0,MAX(0,MIN($W3370,IncMonth-1))+MAX(0,$W3370-IncMonth+1)*(1+$X3370))</f>
        <v/>
      </c>
      <c r="Z3370" s="40">
        <f>IF($C3370="",0,IFERROR(INDEX(Departments!$B$5:$B$54,MATCH($C3370,Departments!$A$5:$A$54,0)),0))</f>
        <v/>
      </c>
      <c r="AA3370" s="41">
        <f>N($L3370)*$Y3370</f>
        <v/>
      </c>
      <c r="AB3370" s="41">
        <f>N($M3370)*$Y3370</f>
        <v/>
      </c>
      <c r="AC3370" s="41">
        <f>$AA3370*$Z3370</f>
        <v/>
      </c>
      <c r="AD3370" s="41">
        <f>$AA3370*BonusMonths/12</f>
        <v/>
      </c>
      <c r="AE3370" s="41">
        <f>($AA3370+SI_Gross*$AB3370)*IF($Q3370=1,SI_O,SI_E)</f>
        <v/>
      </c>
      <c r="AF3370" s="41">
        <f>IF($Q3370=1,0,$AA3370*EOSB)</f>
        <v/>
      </c>
      <c r="AG3370" s="41">
        <f>$AN3370*$W3370</f>
        <v/>
      </c>
      <c r="AH3370" s="41">
        <f>SUM($AA3370:$AG3370)</f>
        <v/>
      </c>
      <c r="AI3370" s="41">
        <f>12*($AM3370+$AN3370)</f>
        <v/>
      </c>
      <c r="AJ3370" s="41">
        <f>$AM3370*((IncMonth-1)+(13-IncMonth)*(1+$X3370))+12*$AN3370</f>
        <v/>
      </c>
      <c r="AK3370" s="41">
        <f>IF($R3370=1,N($L3370)+N($M3370),0)</f>
        <v/>
      </c>
      <c r="AL3370">
        <f>IF($C3370="","",IF(N($L3370)&lt;=0,"Basic salary missing",IF(ISNA(MATCH($C3370,Departments!$A$5:$A$54,0)),"Department not on Departments sheet",IF(AND($I3370&lt;&gt;"",NOT(ISNUMBER($I3370))),"Date of birth is text, not a date",IF(AND($K3370&lt;&gt;"",NOT(ISNUMBER($K3370))),"Contract end is text, not a date","")))))</f>
        <v/>
      </c>
      <c r="AM3370" s="41">
        <f>IF($R3370=0,0,N($L3370)*(1+$Z3370+BonusMonths/12+IF($Q3370=1,0,EOSB))+N($M3370)+(N($L3370)+SI_Gross*N($M3370))*IF($Q3370=1,SI_O,SI_E))</f>
        <v/>
      </c>
      <c r="AN3370" s="41">
        <f>IF($R3370=0,0,(IF($Q3370=1,MedO,MedE+Ticket)+Training)/12)</f>
        <v/>
      </c>
    </row>
    <row r="3371">
      <c r="I3371" s="35" t="n"/>
      <c r="J3371" s="35" t="n"/>
      <c r="K3371" s="35" t="n"/>
      <c r="L3371" s="36" t="n"/>
      <c r="M3371" s="36" t="n"/>
      <c r="P3371" s="37" t="n"/>
      <c r="Q3371" s="38">
        <f>IF($C3371="",0,IF(OR(LOWER(TRIM($G3371))="omani",LOWER(TRIM($G3371))="oman",LOWER(TRIM($G3371))="om",LOWER(TRIM($G3371))="local"),1,0))</f>
        <v/>
      </c>
      <c r="R3371" s="38">
        <f>IF($C3371="",0,IF(OR(ISNUMBER(SEARCH("resign",$N3371)),ISNUMBER(SEARCH("terminat",$N3371)),ISNUMBER(SEARCH("inactive",$N3371)),ISNUMBER(SEARCH("vacan",$N3371)),ISNUMBER(SEARCH("deceased",$N3371)),ISNUMBER(SEARCH("separated",$N3371))),0,1))</f>
        <v/>
      </c>
      <c r="S3371">
        <f>IF(OR($R3371=0,NOT(ISNUMBER($I3371))),"",IFERROR(DATEDIF($I3371,DATE(FY,1,1),"y"),""))</f>
        <v/>
      </c>
      <c r="T3371">
        <f>IF(OR($R3371=0,NOT(ISNUMBER($J3371))),"",IFERROR(DATEDIF($J3371,DATE(FY,1,1),"y"),0))</f>
        <v/>
      </c>
      <c r="U3371" s="38">
        <f>IF(OR($R3371=0,NOT(ISNUMBER($I3371))),0,IF(YEAR($I3371)+IF($Q3371=1,RetAgeO,RetAgeE)=FY,MONTH($I3371),IF(YEAR($I3371)+IF($Q3371=1,RetAgeO,RetAgeE)&lt;FY,1,0)))</f>
        <v/>
      </c>
      <c r="V3371" s="38">
        <f>IF(OR($R3371=0,NOT(ISNUMBER($K3371))),0,IF(YEAR($K3371)=FY,MONTH($K3371),IF(YEAR($K3371)&lt;FY,1,0)))</f>
        <v/>
      </c>
      <c r="W3371" s="38">
        <f>IF($R3371=0,0,MIN(12,IF(AND(ISNUMBER($O3371),$O3371&gt;=1,$O3371&lt;=12),INT($O3371),12),IF(AND(RetireExit="Yes",$U3371&gt;0),$U3371,12),IF(AND(ContractExit="Yes",$V3371&gt;0),$V3371,12)))</f>
        <v/>
      </c>
      <c r="X3371" s="37">
        <f>IF(ISNUMBER($P3371),$P3371,IncPct)</f>
        <v/>
      </c>
      <c r="Y3371" s="39">
        <f>IF($W3371=0,0,MAX(0,MIN($W3371,IncMonth-1))+MAX(0,$W3371-IncMonth+1)*(1+$X3371))</f>
        <v/>
      </c>
      <c r="Z3371" s="40">
        <f>IF($C3371="",0,IFERROR(INDEX(Departments!$B$5:$B$54,MATCH($C3371,Departments!$A$5:$A$54,0)),0))</f>
        <v/>
      </c>
      <c r="AA3371" s="41">
        <f>N($L3371)*$Y3371</f>
        <v/>
      </c>
      <c r="AB3371" s="41">
        <f>N($M3371)*$Y3371</f>
        <v/>
      </c>
      <c r="AC3371" s="41">
        <f>$AA3371*$Z3371</f>
        <v/>
      </c>
      <c r="AD3371" s="41">
        <f>$AA3371*BonusMonths/12</f>
        <v/>
      </c>
      <c r="AE3371" s="41">
        <f>($AA3371+SI_Gross*$AB3371)*IF($Q3371=1,SI_O,SI_E)</f>
        <v/>
      </c>
      <c r="AF3371" s="41">
        <f>IF($Q3371=1,0,$AA3371*EOSB)</f>
        <v/>
      </c>
      <c r="AG3371" s="41">
        <f>$AN3371*$W3371</f>
        <v/>
      </c>
      <c r="AH3371" s="41">
        <f>SUM($AA3371:$AG3371)</f>
        <v/>
      </c>
      <c r="AI3371" s="41">
        <f>12*($AM3371+$AN3371)</f>
        <v/>
      </c>
      <c r="AJ3371" s="41">
        <f>$AM3371*((IncMonth-1)+(13-IncMonth)*(1+$X3371))+12*$AN3371</f>
        <v/>
      </c>
      <c r="AK3371" s="41">
        <f>IF($R3371=1,N($L3371)+N($M3371),0)</f>
        <v/>
      </c>
      <c r="AL3371">
        <f>IF($C3371="","",IF(N($L3371)&lt;=0,"Basic salary missing",IF(ISNA(MATCH($C3371,Departments!$A$5:$A$54,0)),"Department not on Departments sheet",IF(AND($I3371&lt;&gt;"",NOT(ISNUMBER($I3371))),"Date of birth is text, not a date",IF(AND($K3371&lt;&gt;"",NOT(ISNUMBER($K3371))),"Contract end is text, not a date","")))))</f>
        <v/>
      </c>
      <c r="AM3371" s="41">
        <f>IF($R3371=0,0,N($L3371)*(1+$Z3371+BonusMonths/12+IF($Q3371=1,0,EOSB))+N($M3371)+(N($L3371)+SI_Gross*N($M3371))*IF($Q3371=1,SI_O,SI_E))</f>
        <v/>
      </c>
      <c r="AN3371" s="41">
        <f>IF($R3371=0,0,(IF($Q3371=1,MedO,MedE+Ticket)+Training)/12)</f>
        <v/>
      </c>
    </row>
    <row r="3372">
      <c r="I3372" s="35" t="n"/>
      <c r="J3372" s="35" t="n"/>
      <c r="K3372" s="35" t="n"/>
      <c r="L3372" s="36" t="n"/>
      <c r="M3372" s="36" t="n"/>
      <c r="P3372" s="37" t="n"/>
      <c r="Q3372" s="38">
        <f>IF($C3372="",0,IF(OR(LOWER(TRIM($G3372))="omani",LOWER(TRIM($G3372))="oman",LOWER(TRIM($G3372))="om",LOWER(TRIM($G3372))="local"),1,0))</f>
        <v/>
      </c>
      <c r="R3372" s="38">
        <f>IF($C3372="",0,IF(OR(ISNUMBER(SEARCH("resign",$N3372)),ISNUMBER(SEARCH("terminat",$N3372)),ISNUMBER(SEARCH("inactive",$N3372)),ISNUMBER(SEARCH("vacan",$N3372)),ISNUMBER(SEARCH("deceased",$N3372)),ISNUMBER(SEARCH("separated",$N3372))),0,1))</f>
        <v/>
      </c>
      <c r="S3372">
        <f>IF(OR($R3372=0,NOT(ISNUMBER($I3372))),"",IFERROR(DATEDIF($I3372,DATE(FY,1,1),"y"),""))</f>
        <v/>
      </c>
      <c r="T3372">
        <f>IF(OR($R3372=0,NOT(ISNUMBER($J3372))),"",IFERROR(DATEDIF($J3372,DATE(FY,1,1),"y"),0))</f>
        <v/>
      </c>
      <c r="U3372" s="38">
        <f>IF(OR($R3372=0,NOT(ISNUMBER($I3372))),0,IF(YEAR($I3372)+IF($Q3372=1,RetAgeO,RetAgeE)=FY,MONTH($I3372),IF(YEAR($I3372)+IF($Q3372=1,RetAgeO,RetAgeE)&lt;FY,1,0)))</f>
        <v/>
      </c>
      <c r="V3372" s="38">
        <f>IF(OR($R3372=0,NOT(ISNUMBER($K3372))),0,IF(YEAR($K3372)=FY,MONTH($K3372),IF(YEAR($K3372)&lt;FY,1,0)))</f>
        <v/>
      </c>
      <c r="W3372" s="38">
        <f>IF($R3372=0,0,MIN(12,IF(AND(ISNUMBER($O3372),$O3372&gt;=1,$O3372&lt;=12),INT($O3372),12),IF(AND(RetireExit="Yes",$U3372&gt;0),$U3372,12),IF(AND(ContractExit="Yes",$V3372&gt;0),$V3372,12)))</f>
        <v/>
      </c>
      <c r="X3372" s="37">
        <f>IF(ISNUMBER($P3372),$P3372,IncPct)</f>
        <v/>
      </c>
      <c r="Y3372" s="39">
        <f>IF($W3372=0,0,MAX(0,MIN($W3372,IncMonth-1))+MAX(0,$W3372-IncMonth+1)*(1+$X3372))</f>
        <v/>
      </c>
      <c r="Z3372" s="40">
        <f>IF($C3372="",0,IFERROR(INDEX(Departments!$B$5:$B$54,MATCH($C3372,Departments!$A$5:$A$54,0)),0))</f>
        <v/>
      </c>
      <c r="AA3372" s="41">
        <f>N($L3372)*$Y3372</f>
        <v/>
      </c>
      <c r="AB3372" s="41">
        <f>N($M3372)*$Y3372</f>
        <v/>
      </c>
      <c r="AC3372" s="41">
        <f>$AA3372*$Z3372</f>
        <v/>
      </c>
      <c r="AD3372" s="41">
        <f>$AA3372*BonusMonths/12</f>
        <v/>
      </c>
      <c r="AE3372" s="41">
        <f>($AA3372+SI_Gross*$AB3372)*IF($Q3372=1,SI_O,SI_E)</f>
        <v/>
      </c>
      <c r="AF3372" s="41">
        <f>IF($Q3372=1,0,$AA3372*EOSB)</f>
        <v/>
      </c>
      <c r="AG3372" s="41">
        <f>$AN3372*$W3372</f>
        <v/>
      </c>
      <c r="AH3372" s="41">
        <f>SUM($AA3372:$AG3372)</f>
        <v/>
      </c>
      <c r="AI3372" s="41">
        <f>12*($AM3372+$AN3372)</f>
        <v/>
      </c>
      <c r="AJ3372" s="41">
        <f>$AM3372*((IncMonth-1)+(13-IncMonth)*(1+$X3372))+12*$AN3372</f>
        <v/>
      </c>
      <c r="AK3372" s="41">
        <f>IF($R3372=1,N($L3372)+N($M3372),0)</f>
        <v/>
      </c>
      <c r="AL3372">
        <f>IF($C3372="","",IF(N($L3372)&lt;=0,"Basic salary missing",IF(ISNA(MATCH($C3372,Departments!$A$5:$A$54,0)),"Department not on Departments sheet",IF(AND($I3372&lt;&gt;"",NOT(ISNUMBER($I3372))),"Date of birth is text, not a date",IF(AND($K3372&lt;&gt;"",NOT(ISNUMBER($K3372))),"Contract end is text, not a date","")))))</f>
        <v/>
      </c>
      <c r="AM3372" s="41">
        <f>IF($R3372=0,0,N($L3372)*(1+$Z3372+BonusMonths/12+IF($Q3372=1,0,EOSB))+N($M3372)+(N($L3372)+SI_Gross*N($M3372))*IF($Q3372=1,SI_O,SI_E))</f>
        <v/>
      </c>
      <c r="AN3372" s="41">
        <f>IF($R3372=0,0,(IF($Q3372=1,MedO,MedE+Ticket)+Training)/12)</f>
        <v/>
      </c>
    </row>
    <row r="3373">
      <c r="I3373" s="35" t="n"/>
      <c r="J3373" s="35" t="n"/>
      <c r="K3373" s="35" t="n"/>
      <c r="L3373" s="36" t="n"/>
      <c r="M3373" s="36" t="n"/>
      <c r="P3373" s="37" t="n"/>
      <c r="Q3373" s="38">
        <f>IF($C3373="",0,IF(OR(LOWER(TRIM($G3373))="omani",LOWER(TRIM($G3373))="oman",LOWER(TRIM($G3373))="om",LOWER(TRIM($G3373))="local"),1,0))</f>
        <v/>
      </c>
      <c r="R3373" s="38">
        <f>IF($C3373="",0,IF(OR(ISNUMBER(SEARCH("resign",$N3373)),ISNUMBER(SEARCH("terminat",$N3373)),ISNUMBER(SEARCH("inactive",$N3373)),ISNUMBER(SEARCH("vacan",$N3373)),ISNUMBER(SEARCH("deceased",$N3373)),ISNUMBER(SEARCH("separated",$N3373))),0,1))</f>
        <v/>
      </c>
      <c r="S3373">
        <f>IF(OR($R3373=0,NOT(ISNUMBER($I3373))),"",IFERROR(DATEDIF($I3373,DATE(FY,1,1),"y"),""))</f>
        <v/>
      </c>
      <c r="T3373">
        <f>IF(OR($R3373=0,NOT(ISNUMBER($J3373))),"",IFERROR(DATEDIF($J3373,DATE(FY,1,1),"y"),0))</f>
        <v/>
      </c>
      <c r="U3373" s="38">
        <f>IF(OR($R3373=0,NOT(ISNUMBER($I3373))),0,IF(YEAR($I3373)+IF($Q3373=1,RetAgeO,RetAgeE)=FY,MONTH($I3373),IF(YEAR($I3373)+IF($Q3373=1,RetAgeO,RetAgeE)&lt;FY,1,0)))</f>
        <v/>
      </c>
      <c r="V3373" s="38">
        <f>IF(OR($R3373=0,NOT(ISNUMBER($K3373))),0,IF(YEAR($K3373)=FY,MONTH($K3373),IF(YEAR($K3373)&lt;FY,1,0)))</f>
        <v/>
      </c>
      <c r="W3373" s="38">
        <f>IF($R3373=0,0,MIN(12,IF(AND(ISNUMBER($O3373),$O3373&gt;=1,$O3373&lt;=12),INT($O3373),12),IF(AND(RetireExit="Yes",$U3373&gt;0),$U3373,12),IF(AND(ContractExit="Yes",$V3373&gt;0),$V3373,12)))</f>
        <v/>
      </c>
      <c r="X3373" s="37">
        <f>IF(ISNUMBER($P3373),$P3373,IncPct)</f>
        <v/>
      </c>
      <c r="Y3373" s="39">
        <f>IF($W3373=0,0,MAX(0,MIN($W3373,IncMonth-1))+MAX(0,$W3373-IncMonth+1)*(1+$X3373))</f>
        <v/>
      </c>
      <c r="Z3373" s="40">
        <f>IF($C3373="",0,IFERROR(INDEX(Departments!$B$5:$B$54,MATCH($C3373,Departments!$A$5:$A$54,0)),0))</f>
        <v/>
      </c>
      <c r="AA3373" s="41">
        <f>N($L3373)*$Y3373</f>
        <v/>
      </c>
      <c r="AB3373" s="41">
        <f>N($M3373)*$Y3373</f>
        <v/>
      </c>
      <c r="AC3373" s="41">
        <f>$AA3373*$Z3373</f>
        <v/>
      </c>
      <c r="AD3373" s="41">
        <f>$AA3373*BonusMonths/12</f>
        <v/>
      </c>
      <c r="AE3373" s="41">
        <f>($AA3373+SI_Gross*$AB3373)*IF($Q3373=1,SI_O,SI_E)</f>
        <v/>
      </c>
      <c r="AF3373" s="41">
        <f>IF($Q3373=1,0,$AA3373*EOSB)</f>
        <v/>
      </c>
      <c r="AG3373" s="41">
        <f>$AN3373*$W3373</f>
        <v/>
      </c>
      <c r="AH3373" s="41">
        <f>SUM($AA3373:$AG3373)</f>
        <v/>
      </c>
      <c r="AI3373" s="41">
        <f>12*($AM3373+$AN3373)</f>
        <v/>
      </c>
      <c r="AJ3373" s="41">
        <f>$AM3373*((IncMonth-1)+(13-IncMonth)*(1+$X3373))+12*$AN3373</f>
        <v/>
      </c>
      <c r="AK3373" s="41">
        <f>IF($R3373=1,N($L3373)+N($M3373),0)</f>
        <v/>
      </c>
      <c r="AL3373">
        <f>IF($C3373="","",IF(N($L3373)&lt;=0,"Basic salary missing",IF(ISNA(MATCH($C3373,Departments!$A$5:$A$54,0)),"Department not on Departments sheet",IF(AND($I3373&lt;&gt;"",NOT(ISNUMBER($I3373))),"Date of birth is text, not a date",IF(AND($K3373&lt;&gt;"",NOT(ISNUMBER($K3373))),"Contract end is text, not a date","")))))</f>
        <v/>
      </c>
      <c r="AM3373" s="41">
        <f>IF($R3373=0,0,N($L3373)*(1+$Z3373+BonusMonths/12+IF($Q3373=1,0,EOSB))+N($M3373)+(N($L3373)+SI_Gross*N($M3373))*IF($Q3373=1,SI_O,SI_E))</f>
        <v/>
      </c>
      <c r="AN3373" s="41">
        <f>IF($R3373=0,0,(IF($Q3373=1,MedO,MedE+Ticket)+Training)/12)</f>
        <v/>
      </c>
    </row>
    <row r="3374">
      <c r="I3374" s="35" t="n"/>
      <c r="J3374" s="35" t="n"/>
      <c r="K3374" s="35" t="n"/>
      <c r="L3374" s="36" t="n"/>
      <c r="M3374" s="36" t="n"/>
      <c r="P3374" s="37" t="n"/>
      <c r="Q3374" s="38">
        <f>IF($C3374="",0,IF(OR(LOWER(TRIM($G3374))="omani",LOWER(TRIM($G3374))="oman",LOWER(TRIM($G3374))="om",LOWER(TRIM($G3374))="local"),1,0))</f>
        <v/>
      </c>
      <c r="R3374" s="38">
        <f>IF($C3374="",0,IF(OR(ISNUMBER(SEARCH("resign",$N3374)),ISNUMBER(SEARCH("terminat",$N3374)),ISNUMBER(SEARCH("inactive",$N3374)),ISNUMBER(SEARCH("vacan",$N3374)),ISNUMBER(SEARCH("deceased",$N3374)),ISNUMBER(SEARCH("separated",$N3374))),0,1))</f>
        <v/>
      </c>
      <c r="S3374">
        <f>IF(OR($R3374=0,NOT(ISNUMBER($I3374))),"",IFERROR(DATEDIF($I3374,DATE(FY,1,1),"y"),""))</f>
        <v/>
      </c>
      <c r="T3374">
        <f>IF(OR($R3374=0,NOT(ISNUMBER($J3374))),"",IFERROR(DATEDIF($J3374,DATE(FY,1,1),"y"),0))</f>
        <v/>
      </c>
      <c r="U3374" s="38">
        <f>IF(OR($R3374=0,NOT(ISNUMBER($I3374))),0,IF(YEAR($I3374)+IF($Q3374=1,RetAgeO,RetAgeE)=FY,MONTH($I3374),IF(YEAR($I3374)+IF($Q3374=1,RetAgeO,RetAgeE)&lt;FY,1,0)))</f>
        <v/>
      </c>
      <c r="V3374" s="38">
        <f>IF(OR($R3374=0,NOT(ISNUMBER($K3374))),0,IF(YEAR($K3374)=FY,MONTH($K3374),IF(YEAR($K3374)&lt;FY,1,0)))</f>
        <v/>
      </c>
      <c r="W3374" s="38">
        <f>IF($R3374=0,0,MIN(12,IF(AND(ISNUMBER($O3374),$O3374&gt;=1,$O3374&lt;=12),INT($O3374),12),IF(AND(RetireExit="Yes",$U3374&gt;0),$U3374,12),IF(AND(ContractExit="Yes",$V3374&gt;0),$V3374,12)))</f>
        <v/>
      </c>
      <c r="X3374" s="37">
        <f>IF(ISNUMBER($P3374),$P3374,IncPct)</f>
        <v/>
      </c>
      <c r="Y3374" s="39">
        <f>IF($W3374=0,0,MAX(0,MIN($W3374,IncMonth-1))+MAX(0,$W3374-IncMonth+1)*(1+$X3374))</f>
        <v/>
      </c>
      <c r="Z3374" s="40">
        <f>IF($C3374="",0,IFERROR(INDEX(Departments!$B$5:$B$54,MATCH($C3374,Departments!$A$5:$A$54,0)),0))</f>
        <v/>
      </c>
      <c r="AA3374" s="41">
        <f>N($L3374)*$Y3374</f>
        <v/>
      </c>
      <c r="AB3374" s="41">
        <f>N($M3374)*$Y3374</f>
        <v/>
      </c>
      <c r="AC3374" s="41">
        <f>$AA3374*$Z3374</f>
        <v/>
      </c>
      <c r="AD3374" s="41">
        <f>$AA3374*BonusMonths/12</f>
        <v/>
      </c>
      <c r="AE3374" s="41">
        <f>($AA3374+SI_Gross*$AB3374)*IF($Q3374=1,SI_O,SI_E)</f>
        <v/>
      </c>
      <c r="AF3374" s="41">
        <f>IF($Q3374=1,0,$AA3374*EOSB)</f>
        <v/>
      </c>
      <c r="AG3374" s="41">
        <f>$AN3374*$W3374</f>
        <v/>
      </c>
      <c r="AH3374" s="41">
        <f>SUM($AA3374:$AG3374)</f>
        <v/>
      </c>
      <c r="AI3374" s="41">
        <f>12*($AM3374+$AN3374)</f>
        <v/>
      </c>
      <c r="AJ3374" s="41">
        <f>$AM3374*((IncMonth-1)+(13-IncMonth)*(1+$X3374))+12*$AN3374</f>
        <v/>
      </c>
      <c r="AK3374" s="41">
        <f>IF($R3374=1,N($L3374)+N($M3374),0)</f>
        <v/>
      </c>
      <c r="AL3374">
        <f>IF($C3374="","",IF(N($L3374)&lt;=0,"Basic salary missing",IF(ISNA(MATCH($C3374,Departments!$A$5:$A$54,0)),"Department not on Departments sheet",IF(AND($I3374&lt;&gt;"",NOT(ISNUMBER($I3374))),"Date of birth is text, not a date",IF(AND($K3374&lt;&gt;"",NOT(ISNUMBER($K3374))),"Contract end is text, not a date","")))))</f>
        <v/>
      </c>
      <c r="AM3374" s="41">
        <f>IF($R3374=0,0,N($L3374)*(1+$Z3374+BonusMonths/12+IF($Q3374=1,0,EOSB))+N($M3374)+(N($L3374)+SI_Gross*N($M3374))*IF($Q3374=1,SI_O,SI_E))</f>
        <v/>
      </c>
      <c r="AN3374" s="41">
        <f>IF($R3374=0,0,(IF($Q3374=1,MedO,MedE+Ticket)+Training)/12)</f>
        <v/>
      </c>
    </row>
    <row r="3375">
      <c r="I3375" s="35" t="n"/>
      <c r="J3375" s="35" t="n"/>
      <c r="K3375" s="35" t="n"/>
      <c r="L3375" s="36" t="n"/>
      <c r="M3375" s="36" t="n"/>
      <c r="P3375" s="37" t="n"/>
      <c r="Q3375" s="38">
        <f>IF($C3375="",0,IF(OR(LOWER(TRIM($G3375))="omani",LOWER(TRIM($G3375))="oman",LOWER(TRIM($G3375))="om",LOWER(TRIM($G3375))="local"),1,0))</f>
        <v/>
      </c>
      <c r="R3375" s="38">
        <f>IF($C3375="",0,IF(OR(ISNUMBER(SEARCH("resign",$N3375)),ISNUMBER(SEARCH("terminat",$N3375)),ISNUMBER(SEARCH("inactive",$N3375)),ISNUMBER(SEARCH("vacan",$N3375)),ISNUMBER(SEARCH("deceased",$N3375)),ISNUMBER(SEARCH("separated",$N3375))),0,1))</f>
        <v/>
      </c>
      <c r="S3375">
        <f>IF(OR($R3375=0,NOT(ISNUMBER($I3375))),"",IFERROR(DATEDIF($I3375,DATE(FY,1,1),"y"),""))</f>
        <v/>
      </c>
      <c r="T3375">
        <f>IF(OR($R3375=0,NOT(ISNUMBER($J3375))),"",IFERROR(DATEDIF($J3375,DATE(FY,1,1),"y"),0))</f>
        <v/>
      </c>
      <c r="U3375" s="38">
        <f>IF(OR($R3375=0,NOT(ISNUMBER($I3375))),0,IF(YEAR($I3375)+IF($Q3375=1,RetAgeO,RetAgeE)=FY,MONTH($I3375),IF(YEAR($I3375)+IF($Q3375=1,RetAgeO,RetAgeE)&lt;FY,1,0)))</f>
        <v/>
      </c>
      <c r="V3375" s="38">
        <f>IF(OR($R3375=0,NOT(ISNUMBER($K3375))),0,IF(YEAR($K3375)=FY,MONTH($K3375),IF(YEAR($K3375)&lt;FY,1,0)))</f>
        <v/>
      </c>
      <c r="W3375" s="38">
        <f>IF($R3375=0,0,MIN(12,IF(AND(ISNUMBER($O3375),$O3375&gt;=1,$O3375&lt;=12),INT($O3375),12),IF(AND(RetireExit="Yes",$U3375&gt;0),$U3375,12),IF(AND(ContractExit="Yes",$V3375&gt;0),$V3375,12)))</f>
        <v/>
      </c>
      <c r="X3375" s="37">
        <f>IF(ISNUMBER($P3375),$P3375,IncPct)</f>
        <v/>
      </c>
      <c r="Y3375" s="39">
        <f>IF($W3375=0,0,MAX(0,MIN($W3375,IncMonth-1))+MAX(0,$W3375-IncMonth+1)*(1+$X3375))</f>
        <v/>
      </c>
      <c r="Z3375" s="40">
        <f>IF($C3375="",0,IFERROR(INDEX(Departments!$B$5:$B$54,MATCH($C3375,Departments!$A$5:$A$54,0)),0))</f>
        <v/>
      </c>
      <c r="AA3375" s="41">
        <f>N($L3375)*$Y3375</f>
        <v/>
      </c>
      <c r="AB3375" s="41">
        <f>N($M3375)*$Y3375</f>
        <v/>
      </c>
      <c r="AC3375" s="41">
        <f>$AA3375*$Z3375</f>
        <v/>
      </c>
      <c r="AD3375" s="41">
        <f>$AA3375*BonusMonths/12</f>
        <v/>
      </c>
      <c r="AE3375" s="41">
        <f>($AA3375+SI_Gross*$AB3375)*IF($Q3375=1,SI_O,SI_E)</f>
        <v/>
      </c>
      <c r="AF3375" s="41">
        <f>IF($Q3375=1,0,$AA3375*EOSB)</f>
        <v/>
      </c>
      <c r="AG3375" s="41">
        <f>$AN3375*$W3375</f>
        <v/>
      </c>
      <c r="AH3375" s="41">
        <f>SUM($AA3375:$AG3375)</f>
        <v/>
      </c>
      <c r="AI3375" s="41">
        <f>12*($AM3375+$AN3375)</f>
        <v/>
      </c>
      <c r="AJ3375" s="41">
        <f>$AM3375*((IncMonth-1)+(13-IncMonth)*(1+$X3375))+12*$AN3375</f>
        <v/>
      </c>
      <c r="AK3375" s="41">
        <f>IF($R3375=1,N($L3375)+N($M3375),0)</f>
        <v/>
      </c>
      <c r="AL3375">
        <f>IF($C3375="","",IF(N($L3375)&lt;=0,"Basic salary missing",IF(ISNA(MATCH($C3375,Departments!$A$5:$A$54,0)),"Department not on Departments sheet",IF(AND($I3375&lt;&gt;"",NOT(ISNUMBER($I3375))),"Date of birth is text, not a date",IF(AND($K3375&lt;&gt;"",NOT(ISNUMBER($K3375))),"Contract end is text, not a date","")))))</f>
        <v/>
      </c>
      <c r="AM3375" s="41">
        <f>IF($R3375=0,0,N($L3375)*(1+$Z3375+BonusMonths/12+IF($Q3375=1,0,EOSB))+N($M3375)+(N($L3375)+SI_Gross*N($M3375))*IF($Q3375=1,SI_O,SI_E))</f>
        <v/>
      </c>
      <c r="AN3375" s="41">
        <f>IF($R3375=0,0,(IF($Q3375=1,MedO,MedE+Ticket)+Training)/12)</f>
        <v/>
      </c>
    </row>
    <row r="3376">
      <c r="I3376" s="35" t="n"/>
      <c r="J3376" s="35" t="n"/>
      <c r="K3376" s="35" t="n"/>
      <c r="L3376" s="36" t="n"/>
      <c r="M3376" s="36" t="n"/>
      <c r="P3376" s="37" t="n"/>
      <c r="Q3376" s="38">
        <f>IF($C3376="",0,IF(OR(LOWER(TRIM($G3376))="omani",LOWER(TRIM($G3376))="oman",LOWER(TRIM($G3376))="om",LOWER(TRIM($G3376))="local"),1,0))</f>
        <v/>
      </c>
      <c r="R3376" s="38">
        <f>IF($C3376="",0,IF(OR(ISNUMBER(SEARCH("resign",$N3376)),ISNUMBER(SEARCH("terminat",$N3376)),ISNUMBER(SEARCH("inactive",$N3376)),ISNUMBER(SEARCH("vacan",$N3376)),ISNUMBER(SEARCH("deceased",$N3376)),ISNUMBER(SEARCH("separated",$N3376))),0,1))</f>
        <v/>
      </c>
      <c r="S3376">
        <f>IF(OR($R3376=0,NOT(ISNUMBER($I3376))),"",IFERROR(DATEDIF($I3376,DATE(FY,1,1),"y"),""))</f>
        <v/>
      </c>
      <c r="T3376">
        <f>IF(OR($R3376=0,NOT(ISNUMBER($J3376))),"",IFERROR(DATEDIF($J3376,DATE(FY,1,1),"y"),0))</f>
        <v/>
      </c>
      <c r="U3376" s="38">
        <f>IF(OR($R3376=0,NOT(ISNUMBER($I3376))),0,IF(YEAR($I3376)+IF($Q3376=1,RetAgeO,RetAgeE)=FY,MONTH($I3376),IF(YEAR($I3376)+IF($Q3376=1,RetAgeO,RetAgeE)&lt;FY,1,0)))</f>
        <v/>
      </c>
      <c r="V3376" s="38">
        <f>IF(OR($R3376=0,NOT(ISNUMBER($K3376))),0,IF(YEAR($K3376)=FY,MONTH($K3376),IF(YEAR($K3376)&lt;FY,1,0)))</f>
        <v/>
      </c>
      <c r="W3376" s="38">
        <f>IF($R3376=0,0,MIN(12,IF(AND(ISNUMBER($O3376),$O3376&gt;=1,$O3376&lt;=12),INT($O3376),12),IF(AND(RetireExit="Yes",$U3376&gt;0),$U3376,12),IF(AND(ContractExit="Yes",$V3376&gt;0),$V3376,12)))</f>
        <v/>
      </c>
      <c r="X3376" s="37">
        <f>IF(ISNUMBER($P3376),$P3376,IncPct)</f>
        <v/>
      </c>
      <c r="Y3376" s="39">
        <f>IF($W3376=0,0,MAX(0,MIN($W3376,IncMonth-1))+MAX(0,$W3376-IncMonth+1)*(1+$X3376))</f>
        <v/>
      </c>
      <c r="Z3376" s="40">
        <f>IF($C3376="",0,IFERROR(INDEX(Departments!$B$5:$B$54,MATCH($C3376,Departments!$A$5:$A$54,0)),0))</f>
        <v/>
      </c>
      <c r="AA3376" s="41">
        <f>N($L3376)*$Y3376</f>
        <v/>
      </c>
      <c r="AB3376" s="41">
        <f>N($M3376)*$Y3376</f>
        <v/>
      </c>
      <c r="AC3376" s="41">
        <f>$AA3376*$Z3376</f>
        <v/>
      </c>
      <c r="AD3376" s="41">
        <f>$AA3376*BonusMonths/12</f>
        <v/>
      </c>
      <c r="AE3376" s="41">
        <f>($AA3376+SI_Gross*$AB3376)*IF($Q3376=1,SI_O,SI_E)</f>
        <v/>
      </c>
      <c r="AF3376" s="41">
        <f>IF($Q3376=1,0,$AA3376*EOSB)</f>
        <v/>
      </c>
      <c r="AG3376" s="41">
        <f>$AN3376*$W3376</f>
        <v/>
      </c>
      <c r="AH3376" s="41">
        <f>SUM($AA3376:$AG3376)</f>
        <v/>
      </c>
      <c r="AI3376" s="41">
        <f>12*($AM3376+$AN3376)</f>
        <v/>
      </c>
      <c r="AJ3376" s="41">
        <f>$AM3376*((IncMonth-1)+(13-IncMonth)*(1+$X3376))+12*$AN3376</f>
        <v/>
      </c>
      <c r="AK3376" s="41">
        <f>IF($R3376=1,N($L3376)+N($M3376),0)</f>
        <v/>
      </c>
      <c r="AL3376">
        <f>IF($C3376="","",IF(N($L3376)&lt;=0,"Basic salary missing",IF(ISNA(MATCH($C3376,Departments!$A$5:$A$54,0)),"Department not on Departments sheet",IF(AND($I3376&lt;&gt;"",NOT(ISNUMBER($I3376))),"Date of birth is text, not a date",IF(AND($K3376&lt;&gt;"",NOT(ISNUMBER($K3376))),"Contract end is text, not a date","")))))</f>
        <v/>
      </c>
      <c r="AM3376" s="41">
        <f>IF($R3376=0,0,N($L3376)*(1+$Z3376+BonusMonths/12+IF($Q3376=1,0,EOSB))+N($M3376)+(N($L3376)+SI_Gross*N($M3376))*IF($Q3376=1,SI_O,SI_E))</f>
        <v/>
      </c>
      <c r="AN3376" s="41">
        <f>IF($R3376=0,0,(IF($Q3376=1,MedO,MedE+Ticket)+Training)/12)</f>
        <v/>
      </c>
    </row>
    <row r="3377">
      <c r="I3377" s="35" t="n"/>
      <c r="J3377" s="35" t="n"/>
      <c r="K3377" s="35" t="n"/>
      <c r="L3377" s="36" t="n"/>
      <c r="M3377" s="36" t="n"/>
      <c r="P3377" s="37" t="n"/>
      <c r="Q3377" s="38">
        <f>IF($C3377="",0,IF(OR(LOWER(TRIM($G3377))="omani",LOWER(TRIM($G3377))="oman",LOWER(TRIM($G3377))="om",LOWER(TRIM($G3377))="local"),1,0))</f>
        <v/>
      </c>
      <c r="R3377" s="38">
        <f>IF($C3377="",0,IF(OR(ISNUMBER(SEARCH("resign",$N3377)),ISNUMBER(SEARCH("terminat",$N3377)),ISNUMBER(SEARCH("inactive",$N3377)),ISNUMBER(SEARCH("vacan",$N3377)),ISNUMBER(SEARCH("deceased",$N3377)),ISNUMBER(SEARCH("separated",$N3377))),0,1))</f>
        <v/>
      </c>
      <c r="S3377">
        <f>IF(OR($R3377=0,NOT(ISNUMBER($I3377))),"",IFERROR(DATEDIF($I3377,DATE(FY,1,1),"y"),""))</f>
        <v/>
      </c>
      <c r="T3377">
        <f>IF(OR($R3377=0,NOT(ISNUMBER($J3377))),"",IFERROR(DATEDIF($J3377,DATE(FY,1,1),"y"),0))</f>
        <v/>
      </c>
      <c r="U3377" s="38">
        <f>IF(OR($R3377=0,NOT(ISNUMBER($I3377))),0,IF(YEAR($I3377)+IF($Q3377=1,RetAgeO,RetAgeE)=FY,MONTH($I3377),IF(YEAR($I3377)+IF($Q3377=1,RetAgeO,RetAgeE)&lt;FY,1,0)))</f>
        <v/>
      </c>
      <c r="V3377" s="38">
        <f>IF(OR($R3377=0,NOT(ISNUMBER($K3377))),0,IF(YEAR($K3377)=FY,MONTH($K3377),IF(YEAR($K3377)&lt;FY,1,0)))</f>
        <v/>
      </c>
      <c r="W3377" s="38">
        <f>IF($R3377=0,0,MIN(12,IF(AND(ISNUMBER($O3377),$O3377&gt;=1,$O3377&lt;=12),INT($O3377),12),IF(AND(RetireExit="Yes",$U3377&gt;0),$U3377,12),IF(AND(ContractExit="Yes",$V3377&gt;0),$V3377,12)))</f>
        <v/>
      </c>
      <c r="X3377" s="37">
        <f>IF(ISNUMBER($P3377),$P3377,IncPct)</f>
        <v/>
      </c>
      <c r="Y3377" s="39">
        <f>IF($W3377=0,0,MAX(0,MIN($W3377,IncMonth-1))+MAX(0,$W3377-IncMonth+1)*(1+$X3377))</f>
        <v/>
      </c>
      <c r="Z3377" s="40">
        <f>IF($C3377="",0,IFERROR(INDEX(Departments!$B$5:$B$54,MATCH($C3377,Departments!$A$5:$A$54,0)),0))</f>
        <v/>
      </c>
      <c r="AA3377" s="41">
        <f>N($L3377)*$Y3377</f>
        <v/>
      </c>
      <c r="AB3377" s="41">
        <f>N($M3377)*$Y3377</f>
        <v/>
      </c>
      <c r="AC3377" s="41">
        <f>$AA3377*$Z3377</f>
        <v/>
      </c>
      <c r="AD3377" s="41">
        <f>$AA3377*BonusMonths/12</f>
        <v/>
      </c>
      <c r="AE3377" s="41">
        <f>($AA3377+SI_Gross*$AB3377)*IF($Q3377=1,SI_O,SI_E)</f>
        <v/>
      </c>
      <c r="AF3377" s="41">
        <f>IF($Q3377=1,0,$AA3377*EOSB)</f>
        <v/>
      </c>
      <c r="AG3377" s="41">
        <f>$AN3377*$W3377</f>
        <v/>
      </c>
      <c r="AH3377" s="41">
        <f>SUM($AA3377:$AG3377)</f>
        <v/>
      </c>
      <c r="AI3377" s="41">
        <f>12*($AM3377+$AN3377)</f>
        <v/>
      </c>
      <c r="AJ3377" s="41">
        <f>$AM3377*((IncMonth-1)+(13-IncMonth)*(1+$X3377))+12*$AN3377</f>
        <v/>
      </c>
      <c r="AK3377" s="41">
        <f>IF($R3377=1,N($L3377)+N($M3377),0)</f>
        <v/>
      </c>
      <c r="AL3377">
        <f>IF($C3377="","",IF(N($L3377)&lt;=0,"Basic salary missing",IF(ISNA(MATCH($C3377,Departments!$A$5:$A$54,0)),"Department not on Departments sheet",IF(AND($I3377&lt;&gt;"",NOT(ISNUMBER($I3377))),"Date of birth is text, not a date",IF(AND($K3377&lt;&gt;"",NOT(ISNUMBER($K3377))),"Contract end is text, not a date","")))))</f>
        <v/>
      </c>
      <c r="AM3377" s="41">
        <f>IF($R3377=0,0,N($L3377)*(1+$Z3377+BonusMonths/12+IF($Q3377=1,0,EOSB))+N($M3377)+(N($L3377)+SI_Gross*N($M3377))*IF($Q3377=1,SI_O,SI_E))</f>
        <v/>
      </c>
      <c r="AN3377" s="41">
        <f>IF($R3377=0,0,(IF($Q3377=1,MedO,MedE+Ticket)+Training)/12)</f>
        <v/>
      </c>
    </row>
    <row r="3378">
      <c r="I3378" s="35" t="n"/>
      <c r="J3378" s="35" t="n"/>
      <c r="K3378" s="35" t="n"/>
      <c r="L3378" s="36" t="n"/>
      <c r="M3378" s="36" t="n"/>
      <c r="P3378" s="37" t="n"/>
      <c r="Q3378" s="38">
        <f>IF($C3378="",0,IF(OR(LOWER(TRIM($G3378))="omani",LOWER(TRIM($G3378))="oman",LOWER(TRIM($G3378))="om",LOWER(TRIM($G3378))="local"),1,0))</f>
        <v/>
      </c>
      <c r="R3378" s="38">
        <f>IF($C3378="",0,IF(OR(ISNUMBER(SEARCH("resign",$N3378)),ISNUMBER(SEARCH("terminat",$N3378)),ISNUMBER(SEARCH("inactive",$N3378)),ISNUMBER(SEARCH("vacan",$N3378)),ISNUMBER(SEARCH("deceased",$N3378)),ISNUMBER(SEARCH("separated",$N3378))),0,1))</f>
        <v/>
      </c>
      <c r="S3378">
        <f>IF(OR($R3378=0,NOT(ISNUMBER($I3378))),"",IFERROR(DATEDIF($I3378,DATE(FY,1,1),"y"),""))</f>
        <v/>
      </c>
      <c r="T3378">
        <f>IF(OR($R3378=0,NOT(ISNUMBER($J3378))),"",IFERROR(DATEDIF($J3378,DATE(FY,1,1),"y"),0))</f>
        <v/>
      </c>
      <c r="U3378" s="38">
        <f>IF(OR($R3378=0,NOT(ISNUMBER($I3378))),0,IF(YEAR($I3378)+IF($Q3378=1,RetAgeO,RetAgeE)=FY,MONTH($I3378),IF(YEAR($I3378)+IF($Q3378=1,RetAgeO,RetAgeE)&lt;FY,1,0)))</f>
        <v/>
      </c>
      <c r="V3378" s="38">
        <f>IF(OR($R3378=0,NOT(ISNUMBER($K3378))),0,IF(YEAR($K3378)=FY,MONTH($K3378),IF(YEAR($K3378)&lt;FY,1,0)))</f>
        <v/>
      </c>
      <c r="W3378" s="38">
        <f>IF($R3378=0,0,MIN(12,IF(AND(ISNUMBER($O3378),$O3378&gt;=1,$O3378&lt;=12),INT($O3378),12),IF(AND(RetireExit="Yes",$U3378&gt;0),$U3378,12),IF(AND(ContractExit="Yes",$V3378&gt;0),$V3378,12)))</f>
        <v/>
      </c>
      <c r="X3378" s="37">
        <f>IF(ISNUMBER($P3378),$P3378,IncPct)</f>
        <v/>
      </c>
      <c r="Y3378" s="39">
        <f>IF($W3378=0,0,MAX(0,MIN($W3378,IncMonth-1))+MAX(0,$W3378-IncMonth+1)*(1+$X3378))</f>
        <v/>
      </c>
      <c r="Z3378" s="40">
        <f>IF($C3378="",0,IFERROR(INDEX(Departments!$B$5:$B$54,MATCH($C3378,Departments!$A$5:$A$54,0)),0))</f>
        <v/>
      </c>
      <c r="AA3378" s="41">
        <f>N($L3378)*$Y3378</f>
        <v/>
      </c>
      <c r="AB3378" s="41">
        <f>N($M3378)*$Y3378</f>
        <v/>
      </c>
      <c r="AC3378" s="41">
        <f>$AA3378*$Z3378</f>
        <v/>
      </c>
      <c r="AD3378" s="41">
        <f>$AA3378*BonusMonths/12</f>
        <v/>
      </c>
      <c r="AE3378" s="41">
        <f>($AA3378+SI_Gross*$AB3378)*IF($Q3378=1,SI_O,SI_E)</f>
        <v/>
      </c>
      <c r="AF3378" s="41">
        <f>IF($Q3378=1,0,$AA3378*EOSB)</f>
        <v/>
      </c>
      <c r="AG3378" s="41">
        <f>$AN3378*$W3378</f>
        <v/>
      </c>
      <c r="AH3378" s="41">
        <f>SUM($AA3378:$AG3378)</f>
        <v/>
      </c>
      <c r="AI3378" s="41">
        <f>12*($AM3378+$AN3378)</f>
        <v/>
      </c>
      <c r="AJ3378" s="41">
        <f>$AM3378*((IncMonth-1)+(13-IncMonth)*(1+$X3378))+12*$AN3378</f>
        <v/>
      </c>
      <c r="AK3378" s="41">
        <f>IF($R3378=1,N($L3378)+N($M3378),0)</f>
        <v/>
      </c>
      <c r="AL3378">
        <f>IF($C3378="","",IF(N($L3378)&lt;=0,"Basic salary missing",IF(ISNA(MATCH($C3378,Departments!$A$5:$A$54,0)),"Department not on Departments sheet",IF(AND($I3378&lt;&gt;"",NOT(ISNUMBER($I3378))),"Date of birth is text, not a date",IF(AND($K3378&lt;&gt;"",NOT(ISNUMBER($K3378))),"Contract end is text, not a date","")))))</f>
        <v/>
      </c>
      <c r="AM3378" s="41">
        <f>IF($R3378=0,0,N($L3378)*(1+$Z3378+BonusMonths/12+IF($Q3378=1,0,EOSB))+N($M3378)+(N($L3378)+SI_Gross*N($M3378))*IF($Q3378=1,SI_O,SI_E))</f>
        <v/>
      </c>
      <c r="AN3378" s="41">
        <f>IF($R3378=0,0,(IF($Q3378=1,MedO,MedE+Ticket)+Training)/12)</f>
        <v/>
      </c>
    </row>
    <row r="3379">
      <c r="I3379" s="35" t="n"/>
      <c r="J3379" s="35" t="n"/>
      <c r="K3379" s="35" t="n"/>
      <c r="L3379" s="36" t="n"/>
      <c r="M3379" s="36" t="n"/>
      <c r="P3379" s="37" t="n"/>
      <c r="Q3379" s="38">
        <f>IF($C3379="",0,IF(OR(LOWER(TRIM($G3379))="omani",LOWER(TRIM($G3379))="oman",LOWER(TRIM($G3379))="om",LOWER(TRIM($G3379))="local"),1,0))</f>
        <v/>
      </c>
      <c r="R3379" s="38">
        <f>IF($C3379="",0,IF(OR(ISNUMBER(SEARCH("resign",$N3379)),ISNUMBER(SEARCH("terminat",$N3379)),ISNUMBER(SEARCH("inactive",$N3379)),ISNUMBER(SEARCH("vacan",$N3379)),ISNUMBER(SEARCH("deceased",$N3379)),ISNUMBER(SEARCH("separated",$N3379))),0,1))</f>
        <v/>
      </c>
      <c r="S3379">
        <f>IF(OR($R3379=0,NOT(ISNUMBER($I3379))),"",IFERROR(DATEDIF($I3379,DATE(FY,1,1),"y"),""))</f>
        <v/>
      </c>
      <c r="T3379">
        <f>IF(OR($R3379=0,NOT(ISNUMBER($J3379))),"",IFERROR(DATEDIF($J3379,DATE(FY,1,1),"y"),0))</f>
        <v/>
      </c>
      <c r="U3379" s="38">
        <f>IF(OR($R3379=0,NOT(ISNUMBER($I3379))),0,IF(YEAR($I3379)+IF($Q3379=1,RetAgeO,RetAgeE)=FY,MONTH($I3379),IF(YEAR($I3379)+IF($Q3379=1,RetAgeO,RetAgeE)&lt;FY,1,0)))</f>
        <v/>
      </c>
      <c r="V3379" s="38">
        <f>IF(OR($R3379=0,NOT(ISNUMBER($K3379))),0,IF(YEAR($K3379)=FY,MONTH($K3379),IF(YEAR($K3379)&lt;FY,1,0)))</f>
        <v/>
      </c>
      <c r="W3379" s="38">
        <f>IF($R3379=0,0,MIN(12,IF(AND(ISNUMBER($O3379),$O3379&gt;=1,$O3379&lt;=12),INT($O3379),12),IF(AND(RetireExit="Yes",$U3379&gt;0),$U3379,12),IF(AND(ContractExit="Yes",$V3379&gt;0),$V3379,12)))</f>
        <v/>
      </c>
      <c r="X3379" s="37">
        <f>IF(ISNUMBER($P3379),$P3379,IncPct)</f>
        <v/>
      </c>
      <c r="Y3379" s="39">
        <f>IF($W3379=0,0,MAX(0,MIN($W3379,IncMonth-1))+MAX(0,$W3379-IncMonth+1)*(1+$X3379))</f>
        <v/>
      </c>
      <c r="Z3379" s="40">
        <f>IF($C3379="",0,IFERROR(INDEX(Departments!$B$5:$B$54,MATCH($C3379,Departments!$A$5:$A$54,0)),0))</f>
        <v/>
      </c>
      <c r="AA3379" s="41">
        <f>N($L3379)*$Y3379</f>
        <v/>
      </c>
      <c r="AB3379" s="41">
        <f>N($M3379)*$Y3379</f>
        <v/>
      </c>
      <c r="AC3379" s="41">
        <f>$AA3379*$Z3379</f>
        <v/>
      </c>
      <c r="AD3379" s="41">
        <f>$AA3379*BonusMonths/12</f>
        <v/>
      </c>
      <c r="AE3379" s="41">
        <f>($AA3379+SI_Gross*$AB3379)*IF($Q3379=1,SI_O,SI_E)</f>
        <v/>
      </c>
      <c r="AF3379" s="41">
        <f>IF($Q3379=1,0,$AA3379*EOSB)</f>
        <v/>
      </c>
      <c r="AG3379" s="41">
        <f>$AN3379*$W3379</f>
        <v/>
      </c>
      <c r="AH3379" s="41">
        <f>SUM($AA3379:$AG3379)</f>
        <v/>
      </c>
      <c r="AI3379" s="41">
        <f>12*($AM3379+$AN3379)</f>
        <v/>
      </c>
      <c r="AJ3379" s="41">
        <f>$AM3379*((IncMonth-1)+(13-IncMonth)*(1+$X3379))+12*$AN3379</f>
        <v/>
      </c>
      <c r="AK3379" s="41">
        <f>IF($R3379=1,N($L3379)+N($M3379),0)</f>
        <v/>
      </c>
      <c r="AL3379">
        <f>IF($C3379="","",IF(N($L3379)&lt;=0,"Basic salary missing",IF(ISNA(MATCH($C3379,Departments!$A$5:$A$54,0)),"Department not on Departments sheet",IF(AND($I3379&lt;&gt;"",NOT(ISNUMBER($I3379))),"Date of birth is text, not a date",IF(AND($K3379&lt;&gt;"",NOT(ISNUMBER($K3379))),"Contract end is text, not a date","")))))</f>
        <v/>
      </c>
      <c r="AM3379" s="41">
        <f>IF($R3379=0,0,N($L3379)*(1+$Z3379+BonusMonths/12+IF($Q3379=1,0,EOSB))+N($M3379)+(N($L3379)+SI_Gross*N($M3379))*IF($Q3379=1,SI_O,SI_E))</f>
        <v/>
      </c>
      <c r="AN3379" s="41">
        <f>IF($R3379=0,0,(IF($Q3379=1,MedO,MedE+Ticket)+Training)/12)</f>
        <v/>
      </c>
    </row>
    <row r="3380">
      <c r="I3380" s="35" t="n"/>
      <c r="J3380" s="35" t="n"/>
      <c r="K3380" s="35" t="n"/>
      <c r="L3380" s="36" t="n"/>
      <c r="M3380" s="36" t="n"/>
      <c r="P3380" s="37" t="n"/>
      <c r="Q3380" s="38">
        <f>IF($C3380="",0,IF(OR(LOWER(TRIM($G3380))="omani",LOWER(TRIM($G3380))="oman",LOWER(TRIM($G3380))="om",LOWER(TRIM($G3380))="local"),1,0))</f>
        <v/>
      </c>
      <c r="R3380" s="38">
        <f>IF($C3380="",0,IF(OR(ISNUMBER(SEARCH("resign",$N3380)),ISNUMBER(SEARCH("terminat",$N3380)),ISNUMBER(SEARCH("inactive",$N3380)),ISNUMBER(SEARCH("vacan",$N3380)),ISNUMBER(SEARCH("deceased",$N3380)),ISNUMBER(SEARCH("separated",$N3380))),0,1))</f>
        <v/>
      </c>
      <c r="S3380">
        <f>IF(OR($R3380=0,NOT(ISNUMBER($I3380))),"",IFERROR(DATEDIF($I3380,DATE(FY,1,1),"y"),""))</f>
        <v/>
      </c>
      <c r="T3380">
        <f>IF(OR($R3380=0,NOT(ISNUMBER($J3380))),"",IFERROR(DATEDIF($J3380,DATE(FY,1,1),"y"),0))</f>
        <v/>
      </c>
      <c r="U3380" s="38">
        <f>IF(OR($R3380=0,NOT(ISNUMBER($I3380))),0,IF(YEAR($I3380)+IF($Q3380=1,RetAgeO,RetAgeE)=FY,MONTH($I3380),IF(YEAR($I3380)+IF($Q3380=1,RetAgeO,RetAgeE)&lt;FY,1,0)))</f>
        <v/>
      </c>
      <c r="V3380" s="38">
        <f>IF(OR($R3380=0,NOT(ISNUMBER($K3380))),0,IF(YEAR($K3380)=FY,MONTH($K3380),IF(YEAR($K3380)&lt;FY,1,0)))</f>
        <v/>
      </c>
      <c r="W3380" s="38">
        <f>IF($R3380=0,0,MIN(12,IF(AND(ISNUMBER($O3380),$O3380&gt;=1,$O3380&lt;=12),INT($O3380),12),IF(AND(RetireExit="Yes",$U3380&gt;0),$U3380,12),IF(AND(ContractExit="Yes",$V3380&gt;0),$V3380,12)))</f>
        <v/>
      </c>
      <c r="X3380" s="37">
        <f>IF(ISNUMBER($P3380),$P3380,IncPct)</f>
        <v/>
      </c>
      <c r="Y3380" s="39">
        <f>IF($W3380=0,0,MAX(0,MIN($W3380,IncMonth-1))+MAX(0,$W3380-IncMonth+1)*(1+$X3380))</f>
        <v/>
      </c>
      <c r="Z3380" s="40">
        <f>IF($C3380="",0,IFERROR(INDEX(Departments!$B$5:$B$54,MATCH($C3380,Departments!$A$5:$A$54,0)),0))</f>
        <v/>
      </c>
      <c r="AA3380" s="41">
        <f>N($L3380)*$Y3380</f>
        <v/>
      </c>
      <c r="AB3380" s="41">
        <f>N($M3380)*$Y3380</f>
        <v/>
      </c>
      <c r="AC3380" s="41">
        <f>$AA3380*$Z3380</f>
        <v/>
      </c>
      <c r="AD3380" s="41">
        <f>$AA3380*BonusMonths/12</f>
        <v/>
      </c>
      <c r="AE3380" s="41">
        <f>($AA3380+SI_Gross*$AB3380)*IF($Q3380=1,SI_O,SI_E)</f>
        <v/>
      </c>
      <c r="AF3380" s="41">
        <f>IF($Q3380=1,0,$AA3380*EOSB)</f>
        <v/>
      </c>
      <c r="AG3380" s="41">
        <f>$AN3380*$W3380</f>
        <v/>
      </c>
      <c r="AH3380" s="41">
        <f>SUM($AA3380:$AG3380)</f>
        <v/>
      </c>
      <c r="AI3380" s="41">
        <f>12*($AM3380+$AN3380)</f>
        <v/>
      </c>
      <c r="AJ3380" s="41">
        <f>$AM3380*((IncMonth-1)+(13-IncMonth)*(1+$X3380))+12*$AN3380</f>
        <v/>
      </c>
      <c r="AK3380" s="41">
        <f>IF($R3380=1,N($L3380)+N($M3380),0)</f>
        <v/>
      </c>
      <c r="AL3380">
        <f>IF($C3380="","",IF(N($L3380)&lt;=0,"Basic salary missing",IF(ISNA(MATCH($C3380,Departments!$A$5:$A$54,0)),"Department not on Departments sheet",IF(AND($I3380&lt;&gt;"",NOT(ISNUMBER($I3380))),"Date of birth is text, not a date",IF(AND($K3380&lt;&gt;"",NOT(ISNUMBER($K3380))),"Contract end is text, not a date","")))))</f>
        <v/>
      </c>
      <c r="AM3380" s="41">
        <f>IF($R3380=0,0,N($L3380)*(1+$Z3380+BonusMonths/12+IF($Q3380=1,0,EOSB))+N($M3380)+(N($L3380)+SI_Gross*N($M3380))*IF($Q3380=1,SI_O,SI_E))</f>
        <v/>
      </c>
      <c r="AN3380" s="41">
        <f>IF($R3380=0,0,(IF($Q3380=1,MedO,MedE+Ticket)+Training)/12)</f>
        <v/>
      </c>
    </row>
    <row r="3381">
      <c r="I3381" s="35" t="n"/>
      <c r="J3381" s="35" t="n"/>
      <c r="K3381" s="35" t="n"/>
      <c r="L3381" s="36" t="n"/>
      <c r="M3381" s="36" t="n"/>
      <c r="P3381" s="37" t="n"/>
      <c r="Q3381" s="38">
        <f>IF($C3381="",0,IF(OR(LOWER(TRIM($G3381))="omani",LOWER(TRIM($G3381))="oman",LOWER(TRIM($G3381))="om",LOWER(TRIM($G3381))="local"),1,0))</f>
        <v/>
      </c>
      <c r="R3381" s="38">
        <f>IF($C3381="",0,IF(OR(ISNUMBER(SEARCH("resign",$N3381)),ISNUMBER(SEARCH("terminat",$N3381)),ISNUMBER(SEARCH("inactive",$N3381)),ISNUMBER(SEARCH("vacan",$N3381)),ISNUMBER(SEARCH("deceased",$N3381)),ISNUMBER(SEARCH("separated",$N3381))),0,1))</f>
        <v/>
      </c>
      <c r="S3381">
        <f>IF(OR($R3381=0,NOT(ISNUMBER($I3381))),"",IFERROR(DATEDIF($I3381,DATE(FY,1,1),"y"),""))</f>
        <v/>
      </c>
      <c r="T3381">
        <f>IF(OR($R3381=0,NOT(ISNUMBER($J3381))),"",IFERROR(DATEDIF($J3381,DATE(FY,1,1),"y"),0))</f>
        <v/>
      </c>
      <c r="U3381" s="38">
        <f>IF(OR($R3381=0,NOT(ISNUMBER($I3381))),0,IF(YEAR($I3381)+IF($Q3381=1,RetAgeO,RetAgeE)=FY,MONTH($I3381),IF(YEAR($I3381)+IF($Q3381=1,RetAgeO,RetAgeE)&lt;FY,1,0)))</f>
        <v/>
      </c>
      <c r="V3381" s="38">
        <f>IF(OR($R3381=0,NOT(ISNUMBER($K3381))),0,IF(YEAR($K3381)=FY,MONTH($K3381),IF(YEAR($K3381)&lt;FY,1,0)))</f>
        <v/>
      </c>
      <c r="W3381" s="38">
        <f>IF($R3381=0,0,MIN(12,IF(AND(ISNUMBER($O3381),$O3381&gt;=1,$O3381&lt;=12),INT($O3381),12),IF(AND(RetireExit="Yes",$U3381&gt;0),$U3381,12),IF(AND(ContractExit="Yes",$V3381&gt;0),$V3381,12)))</f>
        <v/>
      </c>
      <c r="X3381" s="37">
        <f>IF(ISNUMBER($P3381),$P3381,IncPct)</f>
        <v/>
      </c>
      <c r="Y3381" s="39">
        <f>IF($W3381=0,0,MAX(0,MIN($W3381,IncMonth-1))+MAX(0,$W3381-IncMonth+1)*(1+$X3381))</f>
        <v/>
      </c>
      <c r="Z3381" s="40">
        <f>IF($C3381="",0,IFERROR(INDEX(Departments!$B$5:$B$54,MATCH($C3381,Departments!$A$5:$A$54,0)),0))</f>
        <v/>
      </c>
      <c r="AA3381" s="41">
        <f>N($L3381)*$Y3381</f>
        <v/>
      </c>
      <c r="AB3381" s="41">
        <f>N($M3381)*$Y3381</f>
        <v/>
      </c>
      <c r="AC3381" s="41">
        <f>$AA3381*$Z3381</f>
        <v/>
      </c>
      <c r="AD3381" s="41">
        <f>$AA3381*BonusMonths/12</f>
        <v/>
      </c>
      <c r="AE3381" s="41">
        <f>($AA3381+SI_Gross*$AB3381)*IF($Q3381=1,SI_O,SI_E)</f>
        <v/>
      </c>
      <c r="AF3381" s="41">
        <f>IF($Q3381=1,0,$AA3381*EOSB)</f>
        <v/>
      </c>
      <c r="AG3381" s="41">
        <f>$AN3381*$W3381</f>
        <v/>
      </c>
      <c r="AH3381" s="41">
        <f>SUM($AA3381:$AG3381)</f>
        <v/>
      </c>
      <c r="AI3381" s="41">
        <f>12*($AM3381+$AN3381)</f>
        <v/>
      </c>
      <c r="AJ3381" s="41">
        <f>$AM3381*((IncMonth-1)+(13-IncMonth)*(1+$X3381))+12*$AN3381</f>
        <v/>
      </c>
      <c r="AK3381" s="41">
        <f>IF($R3381=1,N($L3381)+N($M3381),0)</f>
        <v/>
      </c>
      <c r="AL3381">
        <f>IF($C3381="","",IF(N($L3381)&lt;=0,"Basic salary missing",IF(ISNA(MATCH($C3381,Departments!$A$5:$A$54,0)),"Department not on Departments sheet",IF(AND($I3381&lt;&gt;"",NOT(ISNUMBER($I3381))),"Date of birth is text, not a date",IF(AND($K3381&lt;&gt;"",NOT(ISNUMBER($K3381))),"Contract end is text, not a date","")))))</f>
        <v/>
      </c>
      <c r="AM3381" s="41">
        <f>IF($R3381=0,0,N($L3381)*(1+$Z3381+BonusMonths/12+IF($Q3381=1,0,EOSB))+N($M3381)+(N($L3381)+SI_Gross*N($M3381))*IF($Q3381=1,SI_O,SI_E))</f>
        <v/>
      </c>
      <c r="AN3381" s="41">
        <f>IF($R3381=0,0,(IF($Q3381=1,MedO,MedE+Ticket)+Training)/12)</f>
        <v/>
      </c>
    </row>
    <row r="3382">
      <c r="I3382" s="35" t="n"/>
      <c r="J3382" s="35" t="n"/>
      <c r="K3382" s="35" t="n"/>
      <c r="L3382" s="36" t="n"/>
      <c r="M3382" s="36" t="n"/>
      <c r="P3382" s="37" t="n"/>
      <c r="Q3382" s="38">
        <f>IF($C3382="",0,IF(OR(LOWER(TRIM($G3382))="omani",LOWER(TRIM($G3382))="oman",LOWER(TRIM($G3382))="om",LOWER(TRIM($G3382))="local"),1,0))</f>
        <v/>
      </c>
      <c r="R3382" s="38">
        <f>IF($C3382="",0,IF(OR(ISNUMBER(SEARCH("resign",$N3382)),ISNUMBER(SEARCH("terminat",$N3382)),ISNUMBER(SEARCH("inactive",$N3382)),ISNUMBER(SEARCH("vacan",$N3382)),ISNUMBER(SEARCH("deceased",$N3382)),ISNUMBER(SEARCH("separated",$N3382))),0,1))</f>
        <v/>
      </c>
      <c r="S3382">
        <f>IF(OR($R3382=0,NOT(ISNUMBER($I3382))),"",IFERROR(DATEDIF($I3382,DATE(FY,1,1),"y"),""))</f>
        <v/>
      </c>
      <c r="T3382">
        <f>IF(OR($R3382=0,NOT(ISNUMBER($J3382))),"",IFERROR(DATEDIF($J3382,DATE(FY,1,1),"y"),0))</f>
        <v/>
      </c>
      <c r="U3382" s="38">
        <f>IF(OR($R3382=0,NOT(ISNUMBER($I3382))),0,IF(YEAR($I3382)+IF($Q3382=1,RetAgeO,RetAgeE)=FY,MONTH($I3382),IF(YEAR($I3382)+IF($Q3382=1,RetAgeO,RetAgeE)&lt;FY,1,0)))</f>
        <v/>
      </c>
      <c r="V3382" s="38">
        <f>IF(OR($R3382=0,NOT(ISNUMBER($K3382))),0,IF(YEAR($K3382)=FY,MONTH($K3382),IF(YEAR($K3382)&lt;FY,1,0)))</f>
        <v/>
      </c>
      <c r="W3382" s="38">
        <f>IF($R3382=0,0,MIN(12,IF(AND(ISNUMBER($O3382),$O3382&gt;=1,$O3382&lt;=12),INT($O3382),12),IF(AND(RetireExit="Yes",$U3382&gt;0),$U3382,12),IF(AND(ContractExit="Yes",$V3382&gt;0),$V3382,12)))</f>
        <v/>
      </c>
      <c r="X3382" s="37">
        <f>IF(ISNUMBER($P3382),$P3382,IncPct)</f>
        <v/>
      </c>
      <c r="Y3382" s="39">
        <f>IF($W3382=0,0,MAX(0,MIN($W3382,IncMonth-1))+MAX(0,$W3382-IncMonth+1)*(1+$X3382))</f>
        <v/>
      </c>
      <c r="Z3382" s="40">
        <f>IF($C3382="",0,IFERROR(INDEX(Departments!$B$5:$B$54,MATCH($C3382,Departments!$A$5:$A$54,0)),0))</f>
        <v/>
      </c>
      <c r="AA3382" s="41">
        <f>N($L3382)*$Y3382</f>
        <v/>
      </c>
      <c r="AB3382" s="41">
        <f>N($M3382)*$Y3382</f>
        <v/>
      </c>
      <c r="AC3382" s="41">
        <f>$AA3382*$Z3382</f>
        <v/>
      </c>
      <c r="AD3382" s="41">
        <f>$AA3382*BonusMonths/12</f>
        <v/>
      </c>
      <c r="AE3382" s="41">
        <f>($AA3382+SI_Gross*$AB3382)*IF($Q3382=1,SI_O,SI_E)</f>
        <v/>
      </c>
      <c r="AF3382" s="41">
        <f>IF($Q3382=1,0,$AA3382*EOSB)</f>
        <v/>
      </c>
      <c r="AG3382" s="41">
        <f>$AN3382*$W3382</f>
        <v/>
      </c>
      <c r="AH3382" s="41">
        <f>SUM($AA3382:$AG3382)</f>
        <v/>
      </c>
      <c r="AI3382" s="41">
        <f>12*($AM3382+$AN3382)</f>
        <v/>
      </c>
      <c r="AJ3382" s="41">
        <f>$AM3382*((IncMonth-1)+(13-IncMonth)*(1+$X3382))+12*$AN3382</f>
        <v/>
      </c>
      <c r="AK3382" s="41">
        <f>IF($R3382=1,N($L3382)+N($M3382),0)</f>
        <v/>
      </c>
      <c r="AL3382">
        <f>IF($C3382="","",IF(N($L3382)&lt;=0,"Basic salary missing",IF(ISNA(MATCH($C3382,Departments!$A$5:$A$54,0)),"Department not on Departments sheet",IF(AND($I3382&lt;&gt;"",NOT(ISNUMBER($I3382))),"Date of birth is text, not a date",IF(AND($K3382&lt;&gt;"",NOT(ISNUMBER($K3382))),"Contract end is text, not a date","")))))</f>
        <v/>
      </c>
      <c r="AM3382" s="41">
        <f>IF($R3382=0,0,N($L3382)*(1+$Z3382+BonusMonths/12+IF($Q3382=1,0,EOSB))+N($M3382)+(N($L3382)+SI_Gross*N($M3382))*IF($Q3382=1,SI_O,SI_E))</f>
        <v/>
      </c>
      <c r="AN3382" s="41">
        <f>IF($R3382=0,0,(IF($Q3382=1,MedO,MedE+Ticket)+Training)/12)</f>
        <v/>
      </c>
    </row>
    <row r="3383">
      <c r="I3383" s="35" t="n"/>
      <c r="J3383" s="35" t="n"/>
      <c r="K3383" s="35" t="n"/>
      <c r="L3383" s="36" t="n"/>
      <c r="M3383" s="36" t="n"/>
      <c r="P3383" s="37" t="n"/>
      <c r="Q3383" s="38">
        <f>IF($C3383="",0,IF(OR(LOWER(TRIM($G3383))="omani",LOWER(TRIM($G3383))="oman",LOWER(TRIM($G3383))="om",LOWER(TRIM($G3383))="local"),1,0))</f>
        <v/>
      </c>
      <c r="R3383" s="38">
        <f>IF($C3383="",0,IF(OR(ISNUMBER(SEARCH("resign",$N3383)),ISNUMBER(SEARCH("terminat",$N3383)),ISNUMBER(SEARCH("inactive",$N3383)),ISNUMBER(SEARCH("vacan",$N3383)),ISNUMBER(SEARCH("deceased",$N3383)),ISNUMBER(SEARCH("separated",$N3383))),0,1))</f>
        <v/>
      </c>
      <c r="S3383">
        <f>IF(OR($R3383=0,NOT(ISNUMBER($I3383))),"",IFERROR(DATEDIF($I3383,DATE(FY,1,1),"y"),""))</f>
        <v/>
      </c>
      <c r="T3383">
        <f>IF(OR($R3383=0,NOT(ISNUMBER($J3383))),"",IFERROR(DATEDIF($J3383,DATE(FY,1,1),"y"),0))</f>
        <v/>
      </c>
      <c r="U3383" s="38">
        <f>IF(OR($R3383=0,NOT(ISNUMBER($I3383))),0,IF(YEAR($I3383)+IF($Q3383=1,RetAgeO,RetAgeE)=FY,MONTH($I3383),IF(YEAR($I3383)+IF($Q3383=1,RetAgeO,RetAgeE)&lt;FY,1,0)))</f>
        <v/>
      </c>
      <c r="V3383" s="38">
        <f>IF(OR($R3383=0,NOT(ISNUMBER($K3383))),0,IF(YEAR($K3383)=FY,MONTH($K3383),IF(YEAR($K3383)&lt;FY,1,0)))</f>
        <v/>
      </c>
      <c r="W3383" s="38">
        <f>IF($R3383=0,0,MIN(12,IF(AND(ISNUMBER($O3383),$O3383&gt;=1,$O3383&lt;=12),INT($O3383),12),IF(AND(RetireExit="Yes",$U3383&gt;0),$U3383,12),IF(AND(ContractExit="Yes",$V3383&gt;0),$V3383,12)))</f>
        <v/>
      </c>
      <c r="X3383" s="37">
        <f>IF(ISNUMBER($P3383),$P3383,IncPct)</f>
        <v/>
      </c>
      <c r="Y3383" s="39">
        <f>IF($W3383=0,0,MAX(0,MIN($W3383,IncMonth-1))+MAX(0,$W3383-IncMonth+1)*(1+$X3383))</f>
        <v/>
      </c>
      <c r="Z3383" s="40">
        <f>IF($C3383="",0,IFERROR(INDEX(Departments!$B$5:$B$54,MATCH($C3383,Departments!$A$5:$A$54,0)),0))</f>
        <v/>
      </c>
      <c r="AA3383" s="41">
        <f>N($L3383)*$Y3383</f>
        <v/>
      </c>
      <c r="AB3383" s="41">
        <f>N($M3383)*$Y3383</f>
        <v/>
      </c>
      <c r="AC3383" s="41">
        <f>$AA3383*$Z3383</f>
        <v/>
      </c>
      <c r="AD3383" s="41">
        <f>$AA3383*BonusMonths/12</f>
        <v/>
      </c>
      <c r="AE3383" s="41">
        <f>($AA3383+SI_Gross*$AB3383)*IF($Q3383=1,SI_O,SI_E)</f>
        <v/>
      </c>
      <c r="AF3383" s="41">
        <f>IF($Q3383=1,0,$AA3383*EOSB)</f>
        <v/>
      </c>
      <c r="AG3383" s="41">
        <f>$AN3383*$W3383</f>
        <v/>
      </c>
      <c r="AH3383" s="41">
        <f>SUM($AA3383:$AG3383)</f>
        <v/>
      </c>
      <c r="AI3383" s="41">
        <f>12*($AM3383+$AN3383)</f>
        <v/>
      </c>
      <c r="AJ3383" s="41">
        <f>$AM3383*((IncMonth-1)+(13-IncMonth)*(1+$X3383))+12*$AN3383</f>
        <v/>
      </c>
      <c r="AK3383" s="41">
        <f>IF($R3383=1,N($L3383)+N($M3383),0)</f>
        <v/>
      </c>
      <c r="AL3383">
        <f>IF($C3383="","",IF(N($L3383)&lt;=0,"Basic salary missing",IF(ISNA(MATCH($C3383,Departments!$A$5:$A$54,0)),"Department not on Departments sheet",IF(AND($I3383&lt;&gt;"",NOT(ISNUMBER($I3383))),"Date of birth is text, not a date",IF(AND($K3383&lt;&gt;"",NOT(ISNUMBER($K3383))),"Contract end is text, not a date","")))))</f>
        <v/>
      </c>
      <c r="AM3383" s="41">
        <f>IF($R3383=0,0,N($L3383)*(1+$Z3383+BonusMonths/12+IF($Q3383=1,0,EOSB))+N($M3383)+(N($L3383)+SI_Gross*N($M3383))*IF($Q3383=1,SI_O,SI_E))</f>
        <v/>
      </c>
      <c r="AN3383" s="41">
        <f>IF($R3383=0,0,(IF($Q3383=1,MedO,MedE+Ticket)+Training)/12)</f>
        <v/>
      </c>
    </row>
    <row r="3384">
      <c r="I3384" s="35" t="n"/>
      <c r="J3384" s="35" t="n"/>
      <c r="K3384" s="35" t="n"/>
      <c r="L3384" s="36" t="n"/>
      <c r="M3384" s="36" t="n"/>
      <c r="P3384" s="37" t="n"/>
      <c r="Q3384" s="38">
        <f>IF($C3384="",0,IF(OR(LOWER(TRIM($G3384))="omani",LOWER(TRIM($G3384))="oman",LOWER(TRIM($G3384))="om",LOWER(TRIM($G3384))="local"),1,0))</f>
        <v/>
      </c>
      <c r="R3384" s="38">
        <f>IF($C3384="",0,IF(OR(ISNUMBER(SEARCH("resign",$N3384)),ISNUMBER(SEARCH("terminat",$N3384)),ISNUMBER(SEARCH("inactive",$N3384)),ISNUMBER(SEARCH("vacan",$N3384)),ISNUMBER(SEARCH("deceased",$N3384)),ISNUMBER(SEARCH("separated",$N3384))),0,1))</f>
        <v/>
      </c>
      <c r="S3384">
        <f>IF(OR($R3384=0,NOT(ISNUMBER($I3384))),"",IFERROR(DATEDIF($I3384,DATE(FY,1,1),"y"),""))</f>
        <v/>
      </c>
      <c r="T3384">
        <f>IF(OR($R3384=0,NOT(ISNUMBER($J3384))),"",IFERROR(DATEDIF($J3384,DATE(FY,1,1),"y"),0))</f>
        <v/>
      </c>
      <c r="U3384" s="38">
        <f>IF(OR($R3384=0,NOT(ISNUMBER($I3384))),0,IF(YEAR($I3384)+IF($Q3384=1,RetAgeO,RetAgeE)=FY,MONTH($I3384),IF(YEAR($I3384)+IF($Q3384=1,RetAgeO,RetAgeE)&lt;FY,1,0)))</f>
        <v/>
      </c>
      <c r="V3384" s="38">
        <f>IF(OR($R3384=0,NOT(ISNUMBER($K3384))),0,IF(YEAR($K3384)=FY,MONTH($K3384),IF(YEAR($K3384)&lt;FY,1,0)))</f>
        <v/>
      </c>
      <c r="W3384" s="38">
        <f>IF($R3384=0,0,MIN(12,IF(AND(ISNUMBER($O3384),$O3384&gt;=1,$O3384&lt;=12),INT($O3384),12),IF(AND(RetireExit="Yes",$U3384&gt;0),$U3384,12),IF(AND(ContractExit="Yes",$V3384&gt;0),$V3384,12)))</f>
        <v/>
      </c>
      <c r="X3384" s="37">
        <f>IF(ISNUMBER($P3384),$P3384,IncPct)</f>
        <v/>
      </c>
      <c r="Y3384" s="39">
        <f>IF($W3384=0,0,MAX(0,MIN($W3384,IncMonth-1))+MAX(0,$W3384-IncMonth+1)*(1+$X3384))</f>
        <v/>
      </c>
      <c r="Z3384" s="40">
        <f>IF($C3384="",0,IFERROR(INDEX(Departments!$B$5:$B$54,MATCH($C3384,Departments!$A$5:$A$54,0)),0))</f>
        <v/>
      </c>
      <c r="AA3384" s="41">
        <f>N($L3384)*$Y3384</f>
        <v/>
      </c>
      <c r="AB3384" s="41">
        <f>N($M3384)*$Y3384</f>
        <v/>
      </c>
      <c r="AC3384" s="41">
        <f>$AA3384*$Z3384</f>
        <v/>
      </c>
      <c r="AD3384" s="41">
        <f>$AA3384*BonusMonths/12</f>
        <v/>
      </c>
      <c r="AE3384" s="41">
        <f>($AA3384+SI_Gross*$AB3384)*IF($Q3384=1,SI_O,SI_E)</f>
        <v/>
      </c>
      <c r="AF3384" s="41">
        <f>IF($Q3384=1,0,$AA3384*EOSB)</f>
        <v/>
      </c>
      <c r="AG3384" s="41">
        <f>$AN3384*$W3384</f>
        <v/>
      </c>
      <c r="AH3384" s="41">
        <f>SUM($AA3384:$AG3384)</f>
        <v/>
      </c>
      <c r="AI3384" s="41">
        <f>12*($AM3384+$AN3384)</f>
        <v/>
      </c>
      <c r="AJ3384" s="41">
        <f>$AM3384*((IncMonth-1)+(13-IncMonth)*(1+$X3384))+12*$AN3384</f>
        <v/>
      </c>
      <c r="AK3384" s="41">
        <f>IF($R3384=1,N($L3384)+N($M3384),0)</f>
        <v/>
      </c>
      <c r="AL3384">
        <f>IF($C3384="","",IF(N($L3384)&lt;=0,"Basic salary missing",IF(ISNA(MATCH($C3384,Departments!$A$5:$A$54,0)),"Department not on Departments sheet",IF(AND($I3384&lt;&gt;"",NOT(ISNUMBER($I3384))),"Date of birth is text, not a date",IF(AND($K3384&lt;&gt;"",NOT(ISNUMBER($K3384))),"Contract end is text, not a date","")))))</f>
        <v/>
      </c>
      <c r="AM3384" s="41">
        <f>IF($R3384=0,0,N($L3384)*(1+$Z3384+BonusMonths/12+IF($Q3384=1,0,EOSB))+N($M3384)+(N($L3384)+SI_Gross*N($M3384))*IF($Q3384=1,SI_O,SI_E))</f>
        <v/>
      </c>
      <c r="AN3384" s="41">
        <f>IF($R3384=0,0,(IF($Q3384=1,MedO,MedE+Ticket)+Training)/12)</f>
        <v/>
      </c>
    </row>
    <row r="3385">
      <c r="I3385" s="35" t="n"/>
      <c r="J3385" s="35" t="n"/>
      <c r="K3385" s="35" t="n"/>
      <c r="L3385" s="36" t="n"/>
      <c r="M3385" s="36" t="n"/>
      <c r="P3385" s="37" t="n"/>
      <c r="Q3385" s="38">
        <f>IF($C3385="",0,IF(OR(LOWER(TRIM($G3385))="omani",LOWER(TRIM($G3385))="oman",LOWER(TRIM($G3385))="om",LOWER(TRIM($G3385))="local"),1,0))</f>
        <v/>
      </c>
      <c r="R3385" s="38">
        <f>IF($C3385="",0,IF(OR(ISNUMBER(SEARCH("resign",$N3385)),ISNUMBER(SEARCH("terminat",$N3385)),ISNUMBER(SEARCH("inactive",$N3385)),ISNUMBER(SEARCH("vacan",$N3385)),ISNUMBER(SEARCH("deceased",$N3385)),ISNUMBER(SEARCH("separated",$N3385))),0,1))</f>
        <v/>
      </c>
      <c r="S3385">
        <f>IF(OR($R3385=0,NOT(ISNUMBER($I3385))),"",IFERROR(DATEDIF($I3385,DATE(FY,1,1),"y"),""))</f>
        <v/>
      </c>
      <c r="T3385">
        <f>IF(OR($R3385=0,NOT(ISNUMBER($J3385))),"",IFERROR(DATEDIF($J3385,DATE(FY,1,1),"y"),0))</f>
        <v/>
      </c>
      <c r="U3385" s="38">
        <f>IF(OR($R3385=0,NOT(ISNUMBER($I3385))),0,IF(YEAR($I3385)+IF($Q3385=1,RetAgeO,RetAgeE)=FY,MONTH($I3385),IF(YEAR($I3385)+IF($Q3385=1,RetAgeO,RetAgeE)&lt;FY,1,0)))</f>
        <v/>
      </c>
      <c r="V3385" s="38">
        <f>IF(OR($R3385=0,NOT(ISNUMBER($K3385))),0,IF(YEAR($K3385)=FY,MONTH($K3385),IF(YEAR($K3385)&lt;FY,1,0)))</f>
        <v/>
      </c>
      <c r="W3385" s="38">
        <f>IF($R3385=0,0,MIN(12,IF(AND(ISNUMBER($O3385),$O3385&gt;=1,$O3385&lt;=12),INT($O3385),12),IF(AND(RetireExit="Yes",$U3385&gt;0),$U3385,12),IF(AND(ContractExit="Yes",$V3385&gt;0),$V3385,12)))</f>
        <v/>
      </c>
      <c r="X3385" s="37">
        <f>IF(ISNUMBER($P3385),$P3385,IncPct)</f>
        <v/>
      </c>
      <c r="Y3385" s="39">
        <f>IF($W3385=0,0,MAX(0,MIN($W3385,IncMonth-1))+MAX(0,$W3385-IncMonth+1)*(1+$X3385))</f>
        <v/>
      </c>
      <c r="Z3385" s="40">
        <f>IF($C3385="",0,IFERROR(INDEX(Departments!$B$5:$B$54,MATCH($C3385,Departments!$A$5:$A$54,0)),0))</f>
        <v/>
      </c>
      <c r="AA3385" s="41">
        <f>N($L3385)*$Y3385</f>
        <v/>
      </c>
      <c r="AB3385" s="41">
        <f>N($M3385)*$Y3385</f>
        <v/>
      </c>
      <c r="AC3385" s="41">
        <f>$AA3385*$Z3385</f>
        <v/>
      </c>
      <c r="AD3385" s="41">
        <f>$AA3385*BonusMonths/12</f>
        <v/>
      </c>
      <c r="AE3385" s="41">
        <f>($AA3385+SI_Gross*$AB3385)*IF($Q3385=1,SI_O,SI_E)</f>
        <v/>
      </c>
      <c r="AF3385" s="41">
        <f>IF($Q3385=1,0,$AA3385*EOSB)</f>
        <v/>
      </c>
      <c r="AG3385" s="41">
        <f>$AN3385*$W3385</f>
        <v/>
      </c>
      <c r="AH3385" s="41">
        <f>SUM($AA3385:$AG3385)</f>
        <v/>
      </c>
      <c r="AI3385" s="41">
        <f>12*($AM3385+$AN3385)</f>
        <v/>
      </c>
      <c r="AJ3385" s="41">
        <f>$AM3385*((IncMonth-1)+(13-IncMonth)*(1+$X3385))+12*$AN3385</f>
        <v/>
      </c>
      <c r="AK3385" s="41">
        <f>IF($R3385=1,N($L3385)+N($M3385),0)</f>
        <v/>
      </c>
      <c r="AL3385">
        <f>IF($C3385="","",IF(N($L3385)&lt;=0,"Basic salary missing",IF(ISNA(MATCH($C3385,Departments!$A$5:$A$54,0)),"Department not on Departments sheet",IF(AND($I3385&lt;&gt;"",NOT(ISNUMBER($I3385))),"Date of birth is text, not a date",IF(AND($K3385&lt;&gt;"",NOT(ISNUMBER($K3385))),"Contract end is text, not a date","")))))</f>
        <v/>
      </c>
      <c r="AM3385" s="41">
        <f>IF($R3385=0,0,N($L3385)*(1+$Z3385+BonusMonths/12+IF($Q3385=1,0,EOSB))+N($M3385)+(N($L3385)+SI_Gross*N($M3385))*IF($Q3385=1,SI_O,SI_E))</f>
        <v/>
      </c>
      <c r="AN3385" s="41">
        <f>IF($R3385=0,0,(IF($Q3385=1,MedO,MedE+Ticket)+Training)/12)</f>
        <v/>
      </c>
    </row>
    <row r="3386">
      <c r="I3386" s="35" t="n"/>
      <c r="J3386" s="35" t="n"/>
      <c r="K3386" s="35" t="n"/>
      <c r="L3386" s="36" t="n"/>
      <c r="M3386" s="36" t="n"/>
      <c r="P3386" s="37" t="n"/>
      <c r="Q3386" s="38">
        <f>IF($C3386="",0,IF(OR(LOWER(TRIM($G3386))="omani",LOWER(TRIM($G3386))="oman",LOWER(TRIM($G3386))="om",LOWER(TRIM($G3386))="local"),1,0))</f>
        <v/>
      </c>
      <c r="R3386" s="38">
        <f>IF($C3386="",0,IF(OR(ISNUMBER(SEARCH("resign",$N3386)),ISNUMBER(SEARCH("terminat",$N3386)),ISNUMBER(SEARCH("inactive",$N3386)),ISNUMBER(SEARCH("vacan",$N3386)),ISNUMBER(SEARCH("deceased",$N3386)),ISNUMBER(SEARCH("separated",$N3386))),0,1))</f>
        <v/>
      </c>
      <c r="S3386">
        <f>IF(OR($R3386=0,NOT(ISNUMBER($I3386))),"",IFERROR(DATEDIF($I3386,DATE(FY,1,1),"y"),""))</f>
        <v/>
      </c>
      <c r="T3386">
        <f>IF(OR($R3386=0,NOT(ISNUMBER($J3386))),"",IFERROR(DATEDIF($J3386,DATE(FY,1,1),"y"),0))</f>
        <v/>
      </c>
      <c r="U3386" s="38">
        <f>IF(OR($R3386=0,NOT(ISNUMBER($I3386))),0,IF(YEAR($I3386)+IF($Q3386=1,RetAgeO,RetAgeE)=FY,MONTH($I3386),IF(YEAR($I3386)+IF($Q3386=1,RetAgeO,RetAgeE)&lt;FY,1,0)))</f>
        <v/>
      </c>
      <c r="V3386" s="38">
        <f>IF(OR($R3386=0,NOT(ISNUMBER($K3386))),0,IF(YEAR($K3386)=FY,MONTH($K3386),IF(YEAR($K3386)&lt;FY,1,0)))</f>
        <v/>
      </c>
      <c r="W3386" s="38">
        <f>IF($R3386=0,0,MIN(12,IF(AND(ISNUMBER($O3386),$O3386&gt;=1,$O3386&lt;=12),INT($O3386),12),IF(AND(RetireExit="Yes",$U3386&gt;0),$U3386,12),IF(AND(ContractExit="Yes",$V3386&gt;0),$V3386,12)))</f>
        <v/>
      </c>
      <c r="X3386" s="37">
        <f>IF(ISNUMBER($P3386),$P3386,IncPct)</f>
        <v/>
      </c>
      <c r="Y3386" s="39">
        <f>IF($W3386=0,0,MAX(0,MIN($W3386,IncMonth-1))+MAX(0,$W3386-IncMonth+1)*(1+$X3386))</f>
        <v/>
      </c>
      <c r="Z3386" s="40">
        <f>IF($C3386="",0,IFERROR(INDEX(Departments!$B$5:$B$54,MATCH($C3386,Departments!$A$5:$A$54,0)),0))</f>
        <v/>
      </c>
      <c r="AA3386" s="41">
        <f>N($L3386)*$Y3386</f>
        <v/>
      </c>
      <c r="AB3386" s="41">
        <f>N($M3386)*$Y3386</f>
        <v/>
      </c>
      <c r="AC3386" s="41">
        <f>$AA3386*$Z3386</f>
        <v/>
      </c>
      <c r="AD3386" s="41">
        <f>$AA3386*BonusMonths/12</f>
        <v/>
      </c>
      <c r="AE3386" s="41">
        <f>($AA3386+SI_Gross*$AB3386)*IF($Q3386=1,SI_O,SI_E)</f>
        <v/>
      </c>
      <c r="AF3386" s="41">
        <f>IF($Q3386=1,0,$AA3386*EOSB)</f>
        <v/>
      </c>
      <c r="AG3386" s="41">
        <f>$AN3386*$W3386</f>
        <v/>
      </c>
      <c r="AH3386" s="41">
        <f>SUM($AA3386:$AG3386)</f>
        <v/>
      </c>
      <c r="AI3386" s="41">
        <f>12*($AM3386+$AN3386)</f>
        <v/>
      </c>
      <c r="AJ3386" s="41">
        <f>$AM3386*((IncMonth-1)+(13-IncMonth)*(1+$X3386))+12*$AN3386</f>
        <v/>
      </c>
      <c r="AK3386" s="41">
        <f>IF($R3386=1,N($L3386)+N($M3386),0)</f>
        <v/>
      </c>
      <c r="AL3386">
        <f>IF($C3386="","",IF(N($L3386)&lt;=0,"Basic salary missing",IF(ISNA(MATCH($C3386,Departments!$A$5:$A$54,0)),"Department not on Departments sheet",IF(AND($I3386&lt;&gt;"",NOT(ISNUMBER($I3386))),"Date of birth is text, not a date",IF(AND($K3386&lt;&gt;"",NOT(ISNUMBER($K3386))),"Contract end is text, not a date","")))))</f>
        <v/>
      </c>
      <c r="AM3386" s="41">
        <f>IF($R3386=0,0,N($L3386)*(1+$Z3386+BonusMonths/12+IF($Q3386=1,0,EOSB))+N($M3386)+(N($L3386)+SI_Gross*N($M3386))*IF($Q3386=1,SI_O,SI_E))</f>
        <v/>
      </c>
      <c r="AN3386" s="41">
        <f>IF($R3386=0,0,(IF($Q3386=1,MedO,MedE+Ticket)+Training)/12)</f>
        <v/>
      </c>
    </row>
    <row r="3387">
      <c r="I3387" s="35" t="n"/>
      <c r="J3387" s="35" t="n"/>
      <c r="K3387" s="35" t="n"/>
      <c r="L3387" s="36" t="n"/>
      <c r="M3387" s="36" t="n"/>
      <c r="P3387" s="37" t="n"/>
      <c r="Q3387" s="38">
        <f>IF($C3387="",0,IF(OR(LOWER(TRIM($G3387))="omani",LOWER(TRIM($G3387))="oman",LOWER(TRIM($G3387))="om",LOWER(TRIM($G3387))="local"),1,0))</f>
        <v/>
      </c>
      <c r="R3387" s="38">
        <f>IF($C3387="",0,IF(OR(ISNUMBER(SEARCH("resign",$N3387)),ISNUMBER(SEARCH("terminat",$N3387)),ISNUMBER(SEARCH("inactive",$N3387)),ISNUMBER(SEARCH("vacan",$N3387)),ISNUMBER(SEARCH("deceased",$N3387)),ISNUMBER(SEARCH("separated",$N3387))),0,1))</f>
        <v/>
      </c>
      <c r="S3387">
        <f>IF(OR($R3387=0,NOT(ISNUMBER($I3387))),"",IFERROR(DATEDIF($I3387,DATE(FY,1,1),"y"),""))</f>
        <v/>
      </c>
      <c r="T3387">
        <f>IF(OR($R3387=0,NOT(ISNUMBER($J3387))),"",IFERROR(DATEDIF($J3387,DATE(FY,1,1),"y"),0))</f>
        <v/>
      </c>
      <c r="U3387" s="38">
        <f>IF(OR($R3387=0,NOT(ISNUMBER($I3387))),0,IF(YEAR($I3387)+IF($Q3387=1,RetAgeO,RetAgeE)=FY,MONTH($I3387),IF(YEAR($I3387)+IF($Q3387=1,RetAgeO,RetAgeE)&lt;FY,1,0)))</f>
        <v/>
      </c>
      <c r="V3387" s="38">
        <f>IF(OR($R3387=0,NOT(ISNUMBER($K3387))),0,IF(YEAR($K3387)=FY,MONTH($K3387),IF(YEAR($K3387)&lt;FY,1,0)))</f>
        <v/>
      </c>
      <c r="W3387" s="38">
        <f>IF($R3387=0,0,MIN(12,IF(AND(ISNUMBER($O3387),$O3387&gt;=1,$O3387&lt;=12),INT($O3387),12),IF(AND(RetireExit="Yes",$U3387&gt;0),$U3387,12),IF(AND(ContractExit="Yes",$V3387&gt;0),$V3387,12)))</f>
        <v/>
      </c>
      <c r="X3387" s="37">
        <f>IF(ISNUMBER($P3387),$P3387,IncPct)</f>
        <v/>
      </c>
      <c r="Y3387" s="39">
        <f>IF($W3387=0,0,MAX(0,MIN($W3387,IncMonth-1))+MAX(0,$W3387-IncMonth+1)*(1+$X3387))</f>
        <v/>
      </c>
      <c r="Z3387" s="40">
        <f>IF($C3387="",0,IFERROR(INDEX(Departments!$B$5:$B$54,MATCH($C3387,Departments!$A$5:$A$54,0)),0))</f>
        <v/>
      </c>
      <c r="AA3387" s="41">
        <f>N($L3387)*$Y3387</f>
        <v/>
      </c>
      <c r="AB3387" s="41">
        <f>N($M3387)*$Y3387</f>
        <v/>
      </c>
      <c r="AC3387" s="41">
        <f>$AA3387*$Z3387</f>
        <v/>
      </c>
      <c r="AD3387" s="41">
        <f>$AA3387*BonusMonths/12</f>
        <v/>
      </c>
      <c r="AE3387" s="41">
        <f>($AA3387+SI_Gross*$AB3387)*IF($Q3387=1,SI_O,SI_E)</f>
        <v/>
      </c>
      <c r="AF3387" s="41">
        <f>IF($Q3387=1,0,$AA3387*EOSB)</f>
        <v/>
      </c>
      <c r="AG3387" s="41">
        <f>$AN3387*$W3387</f>
        <v/>
      </c>
      <c r="AH3387" s="41">
        <f>SUM($AA3387:$AG3387)</f>
        <v/>
      </c>
      <c r="AI3387" s="41">
        <f>12*($AM3387+$AN3387)</f>
        <v/>
      </c>
      <c r="AJ3387" s="41">
        <f>$AM3387*((IncMonth-1)+(13-IncMonth)*(1+$X3387))+12*$AN3387</f>
        <v/>
      </c>
      <c r="AK3387" s="41">
        <f>IF($R3387=1,N($L3387)+N($M3387),0)</f>
        <v/>
      </c>
      <c r="AL3387">
        <f>IF($C3387="","",IF(N($L3387)&lt;=0,"Basic salary missing",IF(ISNA(MATCH($C3387,Departments!$A$5:$A$54,0)),"Department not on Departments sheet",IF(AND($I3387&lt;&gt;"",NOT(ISNUMBER($I3387))),"Date of birth is text, not a date",IF(AND($K3387&lt;&gt;"",NOT(ISNUMBER($K3387))),"Contract end is text, not a date","")))))</f>
        <v/>
      </c>
      <c r="AM3387" s="41">
        <f>IF($R3387=0,0,N($L3387)*(1+$Z3387+BonusMonths/12+IF($Q3387=1,0,EOSB))+N($M3387)+(N($L3387)+SI_Gross*N($M3387))*IF($Q3387=1,SI_O,SI_E))</f>
        <v/>
      </c>
      <c r="AN3387" s="41">
        <f>IF($R3387=0,0,(IF($Q3387=1,MedO,MedE+Ticket)+Training)/12)</f>
        <v/>
      </c>
    </row>
    <row r="3388">
      <c r="I3388" s="35" t="n"/>
      <c r="J3388" s="35" t="n"/>
      <c r="K3388" s="35" t="n"/>
      <c r="L3388" s="36" t="n"/>
      <c r="M3388" s="36" t="n"/>
      <c r="P3388" s="37" t="n"/>
      <c r="Q3388" s="38">
        <f>IF($C3388="",0,IF(OR(LOWER(TRIM($G3388))="omani",LOWER(TRIM($G3388))="oman",LOWER(TRIM($G3388))="om",LOWER(TRIM($G3388))="local"),1,0))</f>
        <v/>
      </c>
      <c r="R3388" s="38">
        <f>IF($C3388="",0,IF(OR(ISNUMBER(SEARCH("resign",$N3388)),ISNUMBER(SEARCH("terminat",$N3388)),ISNUMBER(SEARCH("inactive",$N3388)),ISNUMBER(SEARCH("vacan",$N3388)),ISNUMBER(SEARCH("deceased",$N3388)),ISNUMBER(SEARCH("separated",$N3388))),0,1))</f>
        <v/>
      </c>
      <c r="S3388">
        <f>IF(OR($R3388=0,NOT(ISNUMBER($I3388))),"",IFERROR(DATEDIF($I3388,DATE(FY,1,1),"y"),""))</f>
        <v/>
      </c>
      <c r="T3388">
        <f>IF(OR($R3388=0,NOT(ISNUMBER($J3388))),"",IFERROR(DATEDIF($J3388,DATE(FY,1,1),"y"),0))</f>
        <v/>
      </c>
      <c r="U3388" s="38">
        <f>IF(OR($R3388=0,NOT(ISNUMBER($I3388))),0,IF(YEAR($I3388)+IF($Q3388=1,RetAgeO,RetAgeE)=FY,MONTH($I3388),IF(YEAR($I3388)+IF($Q3388=1,RetAgeO,RetAgeE)&lt;FY,1,0)))</f>
        <v/>
      </c>
      <c r="V3388" s="38">
        <f>IF(OR($R3388=0,NOT(ISNUMBER($K3388))),0,IF(YEAR($K3388)=FY,MONTH($K3388),IF(YEAR($K3388)&lt;FY,1,0)))</f>
        <v/>
      </c>
      <c r="W3388" s="38">
        <f>IF($R3388=0,0,MIN(12,IF(AND(ISNUMBER($O3388),$O3388&gt;=1,$O3388&lt;=12),INT($O3388),12),IF(AND(RetireExit="Yes",$U3388&gt;0),$U3388,12),IF(AND(ContractExit="Yes",$V3388&gt;0),$V3388,12)))</f>
        <v/>
      </c>
      <c r="X3388" s="37">
        <f>IF(ISNUMBER($P3388),$P3388,IncPct)</f>
        <v/>
      </c>
      <c r="Y3388" s="39">
        <f>IF($W3388=0,0,MAX(0,MIN($W3388,IncMonth-1))+MAX(0,$W3388-IncMonth+1)*(1+$X3388))</f>
        <v/>
      </c>
      <c r="Z3388" s="40">
        <f>IF($C3388="",0,IFERROR(INDEX(Departments!$B$5:$B$54,MATCH($C3388,Departments!$A$5:$A$54,0)),0))</f>
        <v/>
      </c>
      <c r="AA3388" s="41">
        <f>N($L3388)*$Y3388</f>
        <v/>
      </c>
      <c r="AB3388" s="41">
        <f>N($M3388)*$Y3388</f>
        <v/>
      </c>
      <c r="AC3388" s="41">
        <f>$AA3388*$Z3388</f>
        <v/>
      </c>
      <c r="AD3388" s="41">
        <f>$AA3388*BonusMonths/12</f>
        <v/>
      </c>
      <c r="AE3388" s="41">
        <f>($AA3388+SI_Gross*$AB3388)*IF($Q3388=1,SI_O,SI_E)</f>
        <v/>
      </c>
      <c r="AF3388" s="41">
        <f>IF($Q3388=1,0,$AA3388*EOSB)</f>
        <v/>
      </c>
      <c r="AG3388" s="41">
        <f>$AN3388*$W3388</f>
        <v/>
      </c>
      <c r="AH3388" s="41">
        <f>SUM($AA3388:$AG3388)</f>
        <v/>
      </c>
      <c r="AI3388" s="41">
        <f>12*($AM3388+$AN3388)</f>
        <v/>
      </c>
      <c r="AJ3388" s="41">
        <f>$AM3388*((IncMonth-1)+(13-IncMonth)*(1+$X3388))+12*$AN3388</f>
        <v/>
      </c>
      <c r="AK3388" s="41">
        <f>IF($R3388=1,N($L3388)+N($M3388),0)</f>
        <v/>
      </c>
      <c r="AL3388">
        <f>IF($C3388="","",IF(N($L3388)&lt;=0,"Basic salary missing",IF(ISNA(MATCH($C3388,Departments!$A$5:$A$54,0)),"Department not on Departments sheet",IF(AND($I3388&lt;&gt;"",NOT(ISNUMBER($I3388))),"Date of birth is text, not a date",IF(AND($K3388&lt;&gt;"",NOT(ISNUMBER($K3388))),"Contract end is text, not a date","")))))</f>
        <v/>
      </c>
      <c r="AM3388" s="41">
        <f>IF($R3388=0,0,N($L3388)*(1+$Z3388+BonusMonths/12+IF($Q3388=1,0,EOSB))+N($M3388)+(N($L3388)+SI_Gross*N($M3388))*IF($Q3388=1,SI_O,SI_E))</f>
        <v/>
      </c>
      <c r="AN3388" s="41">
        <f>IF($R3388=0,0,(IF($Q3388=1,MedO,MedE+Ticket)+Training)/12)</f>
        <v/>
      </c>
    </row>
    <row r="3389">
      <c r="I3389" s="35" t="n"/>
      <c r="J3389" s="35" t="n"/>
      <c r="K3389" s="35" t="n"/>
      <c r="L3389" s="36" t="n"/>
      <c r="M3389" s="36" t="n"/>
      <c r="P3389" s="37" t="n"/>
      <c r="Q3389" s="38">
        <f>IF($C3389="",0,IF(OR(LOWER(TRIM($G3389))="omani",LOWER(TRIM($G3389))="oman",LOWER(TRIM($G3389))="om",LOWER(TRIM($G3389))="local"),1,0))</f>
        <v/>
      </c>
      <c r="R3389" s="38">
        <f>IF($C3389="",0,IF(OR(ISNUMBER(SEARCH("resign",$N3389)),ISNUMBER(SEARCH("terminat",$N3389)),ISNUMBER(SEARCH("inactive",$N3389)),ISNUMBER(SEARCH("vacan",$N3389)),ISNUMBER(SEARCH("deceased",$N3389)),ISNUMBER(SEARCH("separated",$N3389))),0,1))</f>
        <v/>
      </c>
      <c r="S3389">
        <f>IF(OR($R3389=0,NOT(ISNUMBER($I3389))),"",IFERROR(DATEDIF($I3389,DATE(FY,1,1),"y"),""))</f>
        <v/>
      </c>
      <c r="T3389">
        <f>IF(OR($R3389=0,NOT(ISNUMBER($J3389))),"",IFERROR(DATEDIF($J3389,DATE(FY,1,1),"y"),0))</f>
        <v/>
      </c>
      <c r="U3389" s="38">
        <f>IF(OR($R3389=0,NOT(ISNUMBER($I3389))),0,IF(YEAR($I3389)+IF($Q3389=1,RetAgeO,RetAgeE)=FY,MONTH($I3389),IF(YEAR($I3389)+IF($Q3389=1,RetAgeO,RetAgeE)&lt;FY,1,0)))</f>
        <v/>
      </c>
      <c r="V3389" s="38">
        <f>IF(OR($R3389=0,NOT(ISNUMBER($K3389))),0,IF(YEAR($K3389)=FY,MONTH($K3389),IF(YEAR($K3389)&lt;FY,1,0)))</f>
        <v/>
      </c>
      <c r="W3389" s="38">
        <f>IF($R3389=0,0,MIN(12,IF(AND(ISNUMBER($O3389),$O3389&gt;=1,$O3389&lt;=12),INT($O3389),12),IF(AND(RetireExit="Yes",$U3389&gt;0),$U3389,12),IF(AND(ContractExit="Yes",$V3389&gt;0),$V3389,12)))</f>
        <v/>
      </c>
      <c r="X3389" s="37">
        <f>IF(ISNUMBER($P3389),$P3389,IncPct)</f>
        <v/>
      </c>
      <c r="Y3389" s="39">
        <f>IF($W3389=0,0,MAX(0,MIN($W3389,IncMonth-1))+MAX(0,$W3389-IncMonth+1)*(1+$X3389))</f>
        <v/>
      </c>
      <c r="Z3389" s="40">
        <f>IF($C3389="",0,IFERROR(INDEX(Departments!$B$5:$B$54,MATCH($C3389,Departments!$A$5:$A$54,0)),0))</f>
        <v/>
      </c>
      <c r="AA3389" s="41">
        <f>N($L3389)*$Y3389</f>
        <v/>
      </c>
      <c r="AB3389" s="41">
        <f>N($M3389)*$Y3389</f>
        <v/>
      </c>
      <c r="AC3389" s="41">
        <f>$AA3389*$Z3389</f>
        <v/>
      </c>
      <c r="AD3389" s="41">
        <f>$AA3389*BonusMonths/12</f>
        <v/>
      </c>
      <c r="AE3389" s="41">
        <f>($AA3389+SI_Gross*$AB3389)*IF($Q3389=1,SI_O,SI_E)</f>
        <v/>
      </c>
      <c r="AF3389" s="41">
        <f>IF($Q3389=1,0,$AA3389*EOSB)</f>
        <v/>
      </c>
      <c r="AG3389" s="41">
        <f>$AN3389*$W3389</f>
        <v/>
      </c>
      <c r="AH3389" s="41">
        <f>SUM($AA3389:$AG3389)</f>
        <v/>
      </c>
      <c r="AI3389" s="41">
        <f>12*($AM3389+$AN3389)</f>
        <v/>
      </c>
      <c r="AJ3389" s="41">
        <f>$AM3389*((IncMonth-1)+(13-IncMonth)*(1+$X3389))+12*$AN3389</f>
        <v/>
      </c>
      <c r="AK3389" s="41">
        <f>IF($R3389=1,N($L3389)+N($M3389),0)</f>
        <v/>
      </c>
      <c r="AL3389">
        <f>IF($C3389="","",IF(N($L3389)&lt;=0,"Basic salary missing",IF(ISNA(MATCH($C3389,Departments!$A$5:$A$54,0)),"Department not on Departments sheet",IF(AND($I3389&lt;&gt;"",NOT(ISNUMBER($I3389))),"Date of birth is text, not a date",IF(AND($K3389&lt;&gt;"",NOT(ISNUMBER($K3389))),"Contract end is text, not a date","")))))</f>
        <v/>
      </c>
      <c r="AM3389" s="41">
        <f>IF($R3389=0,0,N($L3389)*(1+$Z3389+BonusMonths/12+IF($Q3389=1,0,EOSB))+N($M3389)+(N($L3389)+SI_Gross*N($M3389))*IF($Q3389=1,SI_O,SI_E))</f>
        <v/>
      </c>
      <c r="AN3389" s="41">
        <f>IF($R3389=0,0,(IF($Q3389=1,MedO,MedE+Ticket)+Training)/12)</f>
        <v/>
      </c>
    </row>
    <row r="3390">
      <c r="I3390" s="35" t="n"/>
      <c r="J3390" s="35" t="n"/>
      <c r="K3390" s="35" t="n"/>
      <c r="L3390" s="36" t="n"/>
      <c r="M3390" s="36" t="n"/>
      <c r="P3390" s="37" t="n"/>
      <c r="Q3390" s="38">
        <f>IF($C3390="",0,IF(OR(LOWER(TRIM($G3390))="omani",LOWER(TRIM($G3390))="oman",LOWER(TRIM($G3390))="om",LOWER(TRIM($G3390))="local"),1,0))</f>
        <v/>
      </c>
      <c r="R3390" s="38">
        <f>IF($C3390="",0,IF(OR(ISNUMBER(SEARCH("resign",$N3390)),ISNUMBER(SEARCH("terminat",$N3390)),ISNUMBER(SEARCH("inactive",$N3390)),ISNUMBER(SEARCH("vacan",$N3390)),ISNUMBER(SEARCH("deceased",$N3390)),ISNUMBER(SEARCH("separated",$N3390))),0,1))</f>
        <v/>
      </c>
      <c r="S3390">
        <f>IF(OR($R3390=0,NOT(ISNUMBER($I3390))),"",IFERROR(DATEDIF($I3390,DATE(FY,1,1),"y"),""))</f>
        <v/>
      </c>
      <c r="T3390">
        <f>IF(OR($R3390=0,NOT(ISNUMBER($J3390))),"",IFERROR(DATEDIF($J3390,DATE(FY,1,1),"y"),0))</f>
        <v/>
      </c>
      <c r="U3390" s="38">
        <f>IF(OR($R3390=0,NOT(ISNUMBER($I3390))),0,IF(YEAR($I3390)+IF($Q3390=1,RetAgeO,RetAgeE)=FY,MONTH($I3390),IF(YEAR($I3390)+IF($Q3390=1,RetAgeO,RetAgeE)&lt;FY,1,0)))</f>
        <v/>
      </c>
      <c r="V3390" s="38">
        <f>IF(OR($R3390=0,NOT(ISNUMBER($K3390))),0,IF(YEAR($K3390)=FY,MONTH($K3390),IF(YEAR($K3390)&lt;FY,1,0)))</f>
        <v/>
      </c>
      <c r="W3390" s="38">
        <f>IF($R3390=0,0,MIN(12,IF(AND(ISNUMBER($O3390),$O3390&gt;=1,$O3390&lt;=12),INT($O3390),12),IF(AND(RetireExit="Yes",$U3390&gt;0),$U3390,12),IF(AND(ContractExit="Yes",$V3390&gt;0),$V3390,12)))</f>
        <v/>
      </c>
      <c r="X3390" s="37">
        <f>IF(ISNUMBER($P3390),$P3390,IncPct)</f>
        <v/>
      </c>
      <c r="Y3390" s="39">
        <f>IF($W3390=0,0,MAX(0,MIN($W3390,IncMonth-1))+MAX(0,$W3390-IncMonth+1)*(1+$X3390))</f>
        <v/>
      </c>
      <c r="Z3390" s="40">
        <f>IF($C3390="",0,IFERROR(INDEX(Departments!$B$5:$B$54,MATCH($C3390,Departments!$A$5:$A$54,0)),0))</f>
        <v/>
      </c>
      <c r="AA3390" s="41">
        <f>N($L3390)*$Y3390</f>
        <v/>
      </c>
      <c r="AB3390" s="41">
        <f>N($M3390)*$Y3390</f>
        <v/>
      </c>
      <c r="AC3390" s="41">
        <f>$AA3390*$Z3390</f>
        <v/>
      </c>
      <c r="AD3390" s="41">
        <f>$AA3390*BonusMonths/12</f>
        <v/>
      </c>
      <c r="AE3390" s="41">
        <f>($AA3390+SI_Gross*$AB3390)*IF($Q3390=1,SI_O,SI_E)</f>
        <v/>
      </c>
      <c r="AF3390" s="41">
        <f>IF($Q3390=1,0,$AA3390*EOSB)</f>
        <v/>
      </c>
      <c r="AG3390" s="41">
        <f>$AN3390*$W3390</f>
        <v/>
      </c>
      <c r="AH3390" s="41">
        <f>SUM($AA3390:$AG3390)</f>
        <v/>
      </c>
      <c r="AI3390" s="41">
        <f>12*($AM3390+$AN3390)</f>
        <v/>
      </c>
      <c r="AJ3390" s="41">
        <f>$AM3390*((IncMonth-1)+(13-IncMonth)*(1+$X3390))+12*$AN3390</f>
        <v/>
      </c>
      <c r="AK3390" s="41">
        <f>IF($R3390=1,N($L3390)+N($M3390),0)</f>
        <v/>
      </c>
      <c r="AL3390">
        <f>IF($C3390="","",IF(N($L3390)&lt;=0,"Basic salary missing",IF(ISNA(MATCH($C3390,Departments!$A$5:$A$54,0)),"Department not on Departments sheet",IF(AND($I3390&lt;&gt;"",NOT(ISNUMBER($I3390))),"Date of birth is text, not a date",IF(AND($K3390&lt;&gt;"",NOT(ISNUMBER($K3390))),"Contract end is text, not a date","")))))</f>
        <v/>
      </c>
      <c r="AM3390" s="41">
        <f>IF($R3390=0,0,N($L3390)*(1+$Z3390+BonusMonths/12+IF($Q3390=1,0,EOSB))+N($M3390)+(N($L3390)+SI_Gross*N($M3390))*IF($Q3390=1,SI_O,SI_E))</f>
        <v/>
      </c>
      <c r="AN3390" s="41">
        <f>IF($R3390=0,0,(IF($Q3390=1,MedO,MedE+Ticket)+Training)/12)</f>
        <v/>
      </c>
    </row>
    <row r="3391">
      <c r="I3391" s="35" t="n"/>
      <c r="J3391" s="35" t="n"/>
      <c r="K3391" s="35" t="n"/>
      <c r="L3391" s="36" t="n"/>
      <c r="M3391" s="36" t="n"/>
      <c r="P3391" s="37" t="n"/>
      <c r="Q3391" s="38">
        <f>IF($C3391="",0,IF(OR(LOWER(TRIM($G3391))="omani",LOWER(TRIM($G3391))="oman",LOWER(TRIM($G3391))="om",LOWER(TRIM($G3391))="local"),1,0))</f>
        <v/>
      </c>
      <c r="R3391" s="38">
        <f>IF($C3391="",0,IF(OR(ISNUMBER(SEARCH("resign",$N3391)),ISNUMBER(SEARCH("terminat",$N3391)),ISNUMBER(SEARCH("inactive",$N3391)),ISNUMBER(SEARCH("vacan",$N3391)),ISNUMBER(SEARCH("deceased",$N3391)),ISNUMBER(SEARCH("separated",$N3391))),0,1))</f>
        <v/>
      </c>
      <c r="S3391">
        <f>IF(OR($R3391=0,NOT(ISNUMBER($I3391))),"",IFERROR(DATEDIF($I3391,DATE(FY,1,1),"y"),""))</f>
        <v/>
      </c>
      <c r="T3391">
        <f>IF(OR($R3391=0,NOT(ISNUMBER($J3391))),"",IFERROR(DATEDIF($J3391,DATE(FY,1,1),"y"),0))</f>
        <v/>
      </c>
      <c r="U3391" s="38">
        <f>IF(OR($R3391=0,NOT(ISNUMBER($I3391))),0,IF(YEAR($I3391)+IF($Q3391=1,RetAgeO,RetAgeE)=FY,MONTH($I3391),IF(YEAR($I3391)+IF($Q3391=1,RetAgeO,RetAgeE)&lt;FY,1,0)))</f>
        <v/>
      </c>
      <c r="V3391" s="38">
        <f>IF(OR($R3391=0,NOT(ISNUMBER($K3391))),0,IF(YEAR($K3391)=FY,MONTH($K3391),IF(YEAR($K3391)&lt;FY,1,0)))</f>
        <v/>
      </c>
      <c r="W3391" s="38">
        <f>IF($R3391=0,0,MIN(12,IF(AND(ISNUMBER($O3391),$O3391&gt;=1,$O3391&lt;=12),INT($O3391),12),IF(AND(RetireExit="Yes",$U3391&gt;0),$U3391,12),IF(AND(ContractExit="Yes",$V3391&gt;0),$V3391,12)))</f>
        <v/>
      </c>
      <c r="X3391" s="37">
        <f>IF(ISNUMBER($P3391),$P3391,IncPct)</f>
        <v/>
      </c>
      <c r="Y3391" s="39">
        <f>IF($W3391=0,0,MAX(0,MIN($W3391,IncMonth-1))+MAX(0,$W3391-IncMonth+1)*(1+$X3391))</f>
        <v/>
      </c>
      <c r="Z3391" s="40">
        <f>IF($C3391="",0,IFERROR(INDEX(Departments!$B$5:$B$54,MATCH($C3391,Departments!$A$5:$A$54,0)),0))</f>
        <v/>
      </c>
      <c r="AA3391" s="41">
        <f>N($L3391)*$Y3391</f>
        <v/>
      </c>
      <c r="AB3391" s="41">
        <f>N($M3391)*$Y3391</f>
        <v/>
      </c>
      <c r="AC3391" s="41">
        <f>$AA3391*$Z3391</f>
        <v/>
      </c>
      <c r="AD3391" s="41">
        <f>$AA3391*BonusMonths/12</f>
        <v/>
      </c>
      <c r="AE3391" s="41">
        <f>($AA3391+SI_Gross*$AB3391)*IF($Q3391=1,SI_O,SI_E)</f>
        <v/>
      </c>
      <c r="AF3391" s="41">
        <f>IF($Q3391=1,0,$AA3391*EOSB)</f>
        <v/>
      </c>
      <c r="AG3391" s="41">
        <f>$AN3391*$W3391</f>
        <v/>
      </c>
      <c r="AH3391" s="41">
        <f>SUM($AA3391:$AG3391)</f>
        <v/>
      </c>
      <c r="AI3391" s="41">
        <f>12*($AM3391+$AN3391)</f>
        <v/>
      </c>
      <c r="AJ3391" s="41">
        <f>$AM3391*((IncMonth-1)+(13-IncMonth)*(1+$X3391))+12*$AN3391</f>
        <v/>
      </c>
      <c r="AK3391" s="41">
        <f>IF($R3391=1,N($L3391)+N($M3391),0)</f>
        <v/>
      </c>
      <c r="AL3391">
        <f>IF($C3391="","",IF(N($L3391)&lt;=0,"Basic salary missing",IF(ISNA(MATCH($C3391,Departments!$A$5:$A$54,0)),"Department not on Departments sheet",IF(AND($I3391&lt;&gt;"",NOT(ISNUMBER($I3391))),"Date of birth is text, not a date",IF(AND($K3391&lt;&gt;"",NOT(ISNUMBER($K3391))),"Contract end is text, not a date","")))))</f>
        <v/>
      </c>
      <c r="AM3391" s="41">
        <f>IF($R3391=0,0,N($L3391)*(1+$Z3391+BonusMonths/12+IF($Q3391=1,0,EOSB))+N($M3391)+(N($L3391)+SI_Gross*N($M3391))*IF($Q3391=1,SI_O,SI_E))</f>
        <v/>
      </c>
      <c r="AN3391" s="41">
        <f>IF($R3391=0,0,(IF($Q3391=1,MedO,MedE+Ticket)+Training)/12)</f>
        <v/>
      </c>
    </row>
    <row r="3392">
      <c r="I3392" s="35" t="n"/>
      <c r="J3392" s="35" t="n"/>
      <c r="K3392" s="35" t="n"/>
      <c r="L3392" s="36" t="n"/>
      <c r="M3392" s="36" t="n"/>
      <c r="P3392" s="37" t="n"/>
      <c r="Q3392" s="38">
        <f>IF($C3392="",0,IF(OR(LOWER(TRIM($G3392))="omani",LOWER(TRIM($G3392))="oman",LOWER(TRIM($G3392))="om",LOWER(TRIM($G3392))="local"),1,0))</f>
        <v/>
      </c>
      <c r="R3392" s="38">
        <f>IF($C3392="",0,IF(OR(ISNUMBER(SEARCH("resign",$N3392)),ISNUMBER(SEARCH("terminat",$N3392)),ISNUMBER(SEARCH("inactive",$N3392)),ISNUMBER(SEARCH("vacan",$N3392)),ISNUMBER(SEARCH("deceased",$N3392)),ISNUMBER(SEARCH("separated",$N3392))),0,1))</f>
        <v/>
      </c>
      <c r="S3392">
        <f>IF(OR($R3392=0,NOT(ISNUMBER($I3392))),"",IFERROR(DATEDIF($I3392,DATE(FY,1,1),"y"),""))</f>
        <v/>
      </c>
      <c r="T3392">
        <f>IF(OR($R3392=0,NOT(ISNUMBER($J3392))),"",IFERROR(DATEDIF($J3392,DATE(FY,1,1),"y"),0))</f>
        <v/>
      </c>
      <c r="U3392" s="38">
        <f>IF(OR($R3392=0,NOT(ISNUMBER($I3392))),0,IF(YEAR($I3392)+IF($Q3392=1,RetAgeO,RetAgeE)=FY,MONTH($I3392),IF(YEAR($I3392)+IF($Q3392=1,RetAgeO,RetAgeE)&lt;FY,1,0)))</f>
        <v/>
      </c>
      <c r="V3392" s="38">
        <f>IF(OR($R3392=0,NOT(ISNUMBER($K3392))),0,IF(YEAR($K3392)=FY,MONTH($K3392),IF(YEAR($K3392)&lt;FY,1,0)))</f>
        <v/>
      </c>
      <c r="W3392" s="38">
        <f>IF($R3392=0,0,MIN(12,IF(AND(ISNUMBER($O3392),$O3392&gt;=1,$O3392&lt;=12),INT($O3392),12),IF(AND(RetireExit="Yes",$U3392&gt;0),$U3392,12),IF(AND(ContractExit="Yes",$V3392&gt;0),$V3392,12)))</f>
        <v/>
      </c>
      <c r="X3392" s="37">
        <f>IF(ISNUMBER($P3392),$P3392,IncPct)</f>
        <v/>
      </c>
      <c r="Y3392" s="39">
        <f>IF($W3392=0,0,MAX(0,MIN($W3392,IncMonth-1))+MAX(0,$W3392-IncMonth+1)*(1+$X3392))</f>
        <v/>
      </c>
      <c r="Z3392" s="40">
        <f>IF($C3392="",0,IFERROR(INDEX(Departments!$B$5:$B$54,MATCH($C3392,Departments!$A$5:$A$54,0)),0))</f>
        <v/>
      </c>
      <c r="AA3392" s="41">
        <f>N($L3392)*$Y3392</f>
        <v/>
      </c>
      <c r="AB3392" s="41">
        <f>N($M3392)*$Y3392</f>
        <v/>
      </c>
      <c r="AC3392" s="41">
        <f>$AA3392*$Z3392</f>
        <v/>
      </c>
      <c r="AD3392" s="41">
        <f>$AA3392*BonusMonths/12</f>
        <v/>
      </c>
      <c r="AE3392" s="41">
        <f>($AA3392+SI_Gross*$AB3392)*IF($Q3392=1,SI_O,SI_E)</f>
        <v/>
      </c>
      <c r="AF3392" s="41">
        <f>IF($Q3392=1,0,$AA3392*EOSB)</f>
        <v/>
      </c>
      <c r="AG3392" s="41">
        <f>$AN3392*$W3392</f>
        <v/>
      </c>
      <c r="AH3392" s="41">
        <f>SUM($AA3392:$AG3392)</f>
        <v/>
      </c>
      <c r="AI3392" s="41">
        <f>12*($AM3392+$AN3392)</f>
        <v/>
      </c>
      <c r="AJ3392" s="41">
        <f>$AM3392*((IncMonth-1)+(13-IncMonth)*(1+$X3392))+12*$AN3392</f>
        <v/>
      </c>
      <c r="AK3392" s="41">
        <f>IF($R3392=1,N($L3392)+N($M3392),0)</f>
        <v/>
      </c>
      <c r="AL3392">
        <f>IF($C3392="","",IF(N($L3392)&lt;=0,"Basic salary missing",IF(ISNA(MATCH($C3392,Departments!$A$5:$A$54,0)),"Department not on Departments sheet",IF(AND($I3392&lt;&gt;"",NOT(ISNUMBER($I3392))),"Date of birth is text, not a date",IF(AND($K3392&lt;&gt;"",NOT(ISNUMBER($K3392))),"Contract end is text, not a date","")))))</f>
        <v/>
      </c>
      <c r="AM3392" s="41">
        <f>IF($R3392=0,0,N($L3392)*(1+$Z3392+BonusMonths/12+IF($Q3392=1,0,EOSB))+N($M3392)+(N($L3392)+SI_Gross*N($M3392))*IF($Q3392=1,SI_O,SI_E))</f>
        <v/>
      </c>
      <c r="AN3392" s="41">
        <f>IF($R3392=0,0,(IF($Q3392=1,MedO,MedE+Ticket)+Training)/12)</f>
        <v/>
      </c>
    </row>
    <row r="3393">
      <c r="I3393" s="35" t="n"/>
      <c r="J3393" s="35" t="n"/>
      <c r="K3393" s="35" t="n"/>
      <c r="L3393" s="36" t="n"/>
      <c r="M3393" s="36" t="n"/>
      <c r="P3393" s="37" t="n"/>
      <c r="Q3393" s="38">
        <f>IF($C3393="",0,IF(OR(LOWER(TRIM($G3393))="omani",LOWER(TRIM($G3393))="oman",LOWER(TRIM($G3393))="om",LOWER(TRIM($G3393))="local"),1,0))</f>
        <v/>
      </c>
      <c r="R3393" s="38">
        <f>IF($C3393="",0,IF(OR(ISNUMBER(SEARCH("resign",$N3393)),ISNUMBER(SEARCH("terminat",$N3393)),ISNUMBER(SEARCH("inactive",$N3393)),ISNUMBER(SEARCH("vacan",$N3393)),ISNUMBER(SEARCH("deceased",$N3393)),ISNUMBER(SEARCH("separated",$N3393))),0,1))</f>
        <v/>
      </c>
      <c r="S3393">
        <f>IF(OR($R3393=0,NOT(ISNUMBER($I3393))),"",IFERROR(DATEDIF($I3393,DATE(FY,1,1),"y"),""))</f>
        <v/>
      </c>
      <c r="T3393">
        <f>IF(OR($R3393=0,NOT(ISNUMBER($J3393))),"",IFERROR(DATEDIF($J3393,DATE(FY,1,1),"y"),0))</f>
        <v/>
      </c>
      <c r="U3393" s="38">
        <f>IF(OR($R3393=0,NOT(ISNUMBER($I3393))),0,IF(YEAR($I3393)+IF($Q3393=1,RetAgeO,RetAgeE)=FY,MONTH($I3393),IF(YEAR($I3393)+IF($Q3393=1,RetAgeO,RetAgeE)&lt;FY,1,0)))</f>
        <v/>
      </c>
      <c r="V3393" s="38">
        <f>IF(OR($R3393=0,NOT(ISNUMBER($K3393))),0,IF(YEAR($K3393)=FY,MONTH($K3393),IF(YEAR($K3393)&lt;FY,1,0)))</f>
        <v/>
      </c>
      <c r="W3393" s="38">
        <f>IF($R3393=0,0,MIN(12,IF(AND(ISNUMBER($O3393),$O3393&gt;=1,$O3393&lt;=12),INT($O3393),12),IF(AND(RetireExit="Yes",$U3393&gt;0),$U3393,12),IF(AND(ContractExit="Yes",$V3393&gt;0),$V3393,12)))</f>
        <v/>
      </c>
      <c r="X3393" s="37">
        <f>IF(ISNUMBER($P3393),$P3393,IncPct)</f>
        <v/>
      </c>
      <c r="Y3393" s="39">
        <f>IF($W3393=0,0,MAX(0,MIN($W3393,IncMonth-1))+MAX(0,$W3393-IncMonth+1)*(1+$X3393))</f>
        <v/>
      </c>
      <c r="Z3393" s="40">
        <f>IF($C3393="",0,IFERROR(INDEX(Departments!$B$5:$B$54,MATCH($C3393,Departments!$A$5:$A$54,0)),0))</f>
        <v/>
      </c>
      <c r="AA3393" s="41">
        <f>N($L3393)*$Y3393</f>
        <v/>
      </c>
      <c r="AB3393" s="41">
        <f>N($M3393)*$Y3393</f>
        <v/>
      </c>
      <c r="AC3393" s="41">
        <f>$AA3393*$Z3393</f>
        <v/>
      </c>
      <c r="AD3393" s="41">
        <f>$AA3393*BonusMonths/12</f>
        <v/>
      </c>
      <c r="AE3393" s="41">
        <f>($AA3393+SI_Gross*$AB3393)*IF($Q3393=1,SI_O,SI_E)</f>
        <v/>
      </c>
      <c r="AF3393" s="41">
        <f>IF($Q3393=1,0,$AA3393*EOSB)</f>
        <v/>
      </c>
      <c r="AG3393" s="41">
        <f>$AN3393*$W3393</f>
        <v/>
      </c>
      <c r="AH3393" s="41">
        <f>SUM($AA3393:$AG3393)</f>
        <v/>
      </c>
      <c r="AI3393" s="41">
        <f>12*($AM3393+$AN3393)</f>
        <v/>
      </c>
      <c r="AJ3393" s="41">
        <f>$AM3393*((IncMonth-1)+(13-IncMonth)*(1+$X3393))+12*$AN3393</f>
        <v/>
      </c>
      <c r="AK3393" s="41">
        <f>IF($R3393=1,N($L3393)+N($M3393),0)</f>
        <v/>
      </c>
      <c r="AL3393">
        <f>IF($C3393="","",IF(N($L3393)&lt;=0,"Basic salary missing",IF(ISNA(MATCH($C3393,Departments!$A$5:$A$54,0)),"Department not on Departments sheet",IF(AND($I3393&lt;&gt;"",NOT(ISNUMBER($I3393))),"Date of birth is text, not a date",IF(AND($K3393&lt;&gt;"",NOT(ISNUMBER($K3393))),"Contract end is text, not a date","")))))</f>
        <v/>
      </c>
      <c r="AM3393" s="41">
        <f>IF($R3393=0,0,N($L3393)*(1+$Z3393+BonusMonths/12+IF($Q3393=1,0,EOSB))+N($M3393)+(N($L3393)+SI_Gross*N($M3393))*IF($Q3393=1,SI_O,SI_E))</f>
        <v/>
      </c>
      <c r="AN3393" s="41">
        <f>IF($R3393=0,0,(IF($Q3393=1,MedO,MedE+Ticket)+Training)/12)</f>
        <v/>
      </c>
    </row>
    <row r="3394">
      <c r="I3394" s="35" t="n"/>
      <c r="J3394" s="35" t="n"/>
      <c r="K3394" s="35" t="n"/>
      <c r="L3394" s="36" t="n"/>
      <c r="M3394" s="36" t="n"/>
      <c r="P3394" s="37" t="n"/>
      <c r="Q3394" s="38">
        <f>IF($C3394="",0,IF(OR(LOWER(TRIM($G3394))="omani",LOWER(TRIM($G3394))="oman",LOWER(TRIM($G3394))="om",LOWER(TRIM($G3394))="local"),1,0))</f>
        <v/>
      </c>
      <c r="R3394" s="38">
        <f>IF($C3394="",0,IF(OR(ISNUMBER(SEARCH("resign",$N3394)),ISNUMBER(SEARCH("terminat",$N3394)),ISNUMBER(SEARCH("inactive",$N3394)),ISNUMBER(SEARCH("vacan",$N3394)),ISNUMBER(SEARCH("deceased",$N3394)),ISNUMBER(SEARCH("separated",$N3394))),0,1))</f>
        <v/>
      </c>
      <c r="S3394">
        <f>IF(OR($R3394=0,NOT(ISNUMBER($I3394))),"",IFERROR(DATEDIF($I3394,DATE(FY,1,1),"y"),""))</f>
        <v/>
      </c>
      <c r="T3394">
        <f>IF(OR($R3394=0,NOT(ISNUMBER($J3394))),"",IFERROR(DATEDIF($J3394,DATE(FY,1,1),"y"),0))</f>
        <v/>
      </c>
      <c r="U3394" s="38">
        <f>IF(OR($R3394=0,NOT(ISNUMBER($I3394))),0,IF(YEAR($I3394)+IF($Q3394=1,RetAgeO,RetAgeE)=FY,MONTH($I3394),IF(YEAR($I3394)+IF($Q3394=1,RetAgeO,RetAgeE)&lt;FY,1,0)))</f>
        <v/>
      </c>
      <c r="V3394" s="38">
        <f>IF(OR($R3394=0,NOT(ISNUMBER($K3394))),0,IF(YEAR($K3394)=FY,MONTH($K3394),IF(YEAR($K3394)&lt;FY,1,0)))</f>
        <v/>
      </c>
      <c r="W3394" s="38">
        <f>IF($R3394=0,0,MIN(12,IF(AND(ISNUMBER($O3394),$O3394&gt;=1,$O3394&lt;=12),INT($O3394),12),IF(AND(RetireExit="Yes",$U3394&gt;0),$U3394,12),IF(AND(ContractExit="Yes",$V3394&gt;0),$V3394,12)))</f>
        <v/>
      </c>
      <c r="X3394" s="37">
        <f>IF(ISNUMBER($P3394),$P3394,IncPct)</f>
        <v/>
      </c>
      <c r="Y3394" s="39">
        <f>IF($W3394=0,0,MAX(0,MIN($W3394,IncMonth-1))+MAX(0,$W3394-IncMonth+1)*(1+$X3394))</f>
        <v/>
      </c>
      <c r="Z3394" s="40">
        <f>IF($C3394="",0,IFERROR(INDEX(Departments!$B$5:$B$54,MATCH($C3394,Departments!$A$5:$A$54,0)),0))</f>
        <v/>
      </c>
      <c r="AA3394" s="41">
        <f>N($L3394)*$Y3394</f>
        <v/>
      </c>
      <c r="AB3394" s="41">
        <f>N($M3394)*$Y3394</f>
        <v/>
      </c>
      <c r="AC3394" s="41">
        <f>$AA3394*$Z3394</f>
        <v/>
      </c>
      <c r="AD3394" s="41">
        <f>$AA3394*BonusMonths/12</f>
        <v/>
      </c>
      <c r="AE3394" s="41">
        <f>($AA3394+SI_Gross*$AB3394)*IF($Q3394=1,SI_O,SI_E)</f>
        <v/>
      </c>
      <c r="AF3394" s="41">
        <f>IF($Q3394=1,0,$AA3394*EOSB)</f>
        <v/>
      </c>
      <c r="AG3394" s="41">
        <f>$AN3394*$W3394</f>
        <v/>
      </c>
      <c r="AH3394" s="41">
        <f>SUM($AA3394:$AG3394)</f>
        <v/>
      </c>
      <c r="AI3394" s="41">
        <f>12*($AM3394+$AN3394)</f>
        <v/>
      </c>
      <c r="AJ3394" s="41">
        <f>$AM3394*((IncMonth-1)+(13-IncMonth)*(1+$X3394))+12*$AN3394</f>
        <v/>
      </c>
      <c r="AK3394" s="41">
        <f>IF($R3394=1,N($L3394)+N($M3394),0)</f>
        <v/>
      </c>
      <c r="AL3394">
        <f>IF($C3394="","",IF(N($L3394)&lt;=0,"Basic salary missing",IF(ISNA(MATCH($C3394,Departments!$A$5:$A$54,0)),"Department not on Departments sheet",IF(AND($I3394&lt;&gt;"",NOT(ISNUMBER($I3394))),"Date of birth is text, not a date",IF(AND($K3394&lt;&gt;"",NOT(ISNUMBER($K3394))),"Contract end is text, not a date","")))))</f>
        <v/>
      </c>
      <c r="AM3394" s="41">
        <f>IF($R3394=0,0,N($L3394)*(1+$Z3394+BonusMonths/12+IF($Q3394=1,0,EOSB))+N($M3394)+(N($L3394)+SI_Gross*N($M3394))*IF($Q3394=1,SI_O,SI_E))</f>
        <v/>
      </c>
      <c r="AN3394" s="41">
        <f>IF($R3394=0,0,(IF($Q3394=1,MedO,MedE+Ticket)+Training)/12)</f>
        <v/>
      </c>
    </row>
    <row r="3395">
      <c r="I3395" s="35" t="n"/>
      <c r="J3395" s="35" t="n"/>
      <c r="K3395" s="35" t="n"/>
      <c r="L3395" s="36" t="n"/>
      <c r="M3395" s="36" t="n"/>
      <c r="P3395" s="37" t="n"/>
      <c r="Q3395" s="38">
        <f>IF($C3395="",0,IF(OR(LOWER(TRIM($G3395))="omani",LOWER(TRIM($G3395))="oman",LOWER(TRIM($G3395))="om",LOWER(TRIM($G3395))="local"),1,0))</f>
        <v/>
      </c>
      <c r="R3395" s="38">
        <f>IF($C3395="",0,IF(OR(ISNUMBER(SEARCH("resign",$N3395)),ISNUMBER(SEARCH("terminat",$N3395)),ISNUMBER(SEARCH("inactive",$N3395)),ISNUMBER(SEARCH("vacan",$N3395)),ISNUMBER(SEARCH("deceased",$N3395)),ISNUMBER(SEARCH("separated",$N3395))),0,1))</f>
        <v/>
      </c>
      <c r="S3395">
        <f>IF(OR($R3395=0,NOT(ISNUMBER($I3395))),"",IFERROR(DATEDIF($I3395,DATE(FY,1,1),"y"),""))</f>
        <v/>
      </c>
      <c r="T3395">
        <f>IF(OR($R3395=0,NOT(ISNUMBER($J3395))),"",IFERROR(DATEDIF($J3395,DATE(FY,1,1),"y"),0))</f>
        <v/>
      </c>
      <c r="U3395" s="38">
        <f>IF(OR($R3395=0,NOT(ISNUMBER($I3395))),0,IF(YEAR($I3395)+IF($Q3395=1,RetAgeO,RetAgeE)=FY,MONTH($I3395),IF(YEAR($I3395)+IF($Q3395=1,RetAgeO,RetAgeE)&lt;FY,1,0)))</f>
        <v/>
      </c>
      <c r="V3395" s="38">
        <f>IF(OR($R3395=0,NOT(ISNUMBER($K3395))),0,IF(YEAR($K3395)=FY,MONTH($K3395),IF(YEAR($K3395)&lt;FY,1,0)))</f>
        <v/>
      </c>
      <c r="W3395" s="38">
        <f>IF($R3395=0,0,MIN(12,IF(AND(ISNUMBER($O3395),$O3395&gt;=1,$O3395&lt;=12),INT($O3395),12),IF(AND(RetireExit="Yes",$U3395&gt;0),$U3395,12),IF(AND(ContractExit="Yes",$V3395&gt;0),$V3395,12)))</f>
        <v/>
      </c>
      <c r="X3395" s="37">
        <f>IF(ISNUMBER($P3395),$P3395,IncPct)</f>
        <v/>
      </c>
      <c r="Y3395" s="39">
        <f>IF($W3395=0,0,MAX(0,MIN($W3395,IncMonth-1))+MAX(0,$W3395-IncMonth+1)*(1+$X3395))</f>
        <v/>
      </c>
      <c r="Z3395" s="40">
        <f>IF($C3395="",0,IFERROR(INDEX(Departments!$B$5:$B$54,MATCH($C3395,Departments!$A$5:$A$54,0)),0))</f>
        <v/>
      </c>
      <c r="AA3395" s="41">
        <f>N($L3395)*$Y3395</f>
        <v/>
      </c>
      <c r="AB3395" s="41">
        <f>N($M3395)*$Y3395</f>
        <v/>
      </c>
      <c r="AC3395" s="41">
        <f>$AA3395*$Z3395</f>
        <v/>
      </c>
      <c r="AD3395" s="41">
        <f>$AA3395*BonusMonths/12</f>
        <v/>
      </c>
      <c r="AE3395" s="41">
        <f>($AA3395+SI_Gross*$AB3395)*IF($Q3395=1,SI_O,SI_E)</f>
        <v/>
      </c>
      <c r="AF3395" s="41">
        <f>IF($Q3395=1,0,$AA3395*EOSB)</f>
        <v/>
      </c>
      <c r="AG3395" s="41">
        <f>$AN3395*$W3395</f>
        <v/>
      </c>
      <c r="AH3395" s="41">
        <f>SUM($AA3395:$AG3395)</f>
        <v/>
      </c>
      <c r="AI3395" s="41">
        <f>12*($AM3395+$AN3395)</f>
        <v/>
      </c>
      <c r="AJ3395" s="41">
        <f>$AM3395*((IncMonth-1)+(13-IncMonth)*(1+$X3395))+12*$AN3395</f>
        <v/>
      </c>
      <c r="AK3395" s="41">
        <f>IF($R3395=1,N($L3395)+N($M3395),0)</f>
        <v/>
      </c>
      <c r="AL3395">
        <f>IF($C3395="","",IF(N($L3395)&lt;=0,"Basic salary missing",IF(ISNA(MATCH($C3395,Departments!$A$5:$A$54,0)),"Department not on Departments sheet",IF(AND($I3395&lt;&gt;"",NOT(ISNUMBER($I3395))),"Date of birth is text, not a date",IF(AND($K3395&lt;&gt;"",NOT(ISNUMBER($K3395))),"Contract end is text, not a date","")))))</f>
        <v/>
      </c>
      <c r="AM3395" s="41">
        <f>IF($R3395=0,0,N($L3395)*(1+$Z3395+BonusMonths/12+IF($Q3395=1,0,EOSB))+N($M3395)+(N($L3395)+SI_Gross*N($M3395))*IF($Q3395=1,SI_O,SI_E))</f>
        <v/>
      </c>
      <c r="AN3395" s="41">
        <f>IF($R3395=0,0,(IF($Q3395=1,MedO,MedE+Ticket)+Training)/12)</f>
        <v/>
      </c>
    </row>
    <row r="3396">
      <c r="I3396" s="35" t="n"/>
      <c r="J3396" s="35" t="n"/>
      <c r="K3396" s="35" t="n"/>
      <c r="L3396" s="36" t="n"/>
      <c r="M3396" s="36" t="n"/>
      <c r="P3396" s="37" t="n"/>
      <c r="Q3396" s="38">
        <f>IF($C3396="",0,IF(OR(LOWER(TRIM($G3396))="omani",LOWER(TRIM($G3396))="oman",LOWER(TRIM($G3396))="om",LOWER(TRIM($G3396))="local"),1,0))</f>
        <v/>
      </c>
      <c r="R3396" s="38">
        <f>IF($C3396="",0,IF(OR(ISNUMBER(SEARCH("resign",$N3396)),ISNUMBER(SEARCH("terminat",$N3396)),ISNUMBER(SEARCH("inactive",$N3396)),ISNUMBER(SEARCH("vacan",$N3396)),ISNUMBER(SEARCH("deceased",$N3396)),ISNUMBER(SEARCH("separated",$N3396))),0,1))</f>
        <v/>
      </c>
      <c r="S3396">
        <f>IF(OR($R3396=0,NOT(ISNUMBER($I3396))),"",IFERROR(DATEDIF($I3396,DATE(FY,1,1),"y"),""))</f>
        <v/>
      </c>
      <c r="T3396">
        <f>IF(OR($R3396=0,NOT(ISNUMBER($J3396))),"",IFERROR(DATEDIF($J3396,DATE(FY,1,1),"y"),0))</f>
        <v/>
      </c>
      <c r="U3396" s="38">
        <f>IF(OR($R3396=0,NOT(ISNUMBER($I3396))),0,IF(YEAR($I3396)+IF($Q3396=1,RetAgeO,RetAgeE)=FY,MONTH($I3396),IF(YEAR($I3396)+IF($Q3396=1,RetAgeO,RetAgeE)&lt;FY,1,0)))</f>
        <v/>
      </c>
      <c r="V3396" s="38">
        <f>IF(OR($R3396=0,NOT(ISNUMBER($K3396))),0,IF(YEAR($K3396)=FY,MONTH($K3396),IF(YEAR($K3396)&lt;FY,1,0)))</f>
        <v/>
      </c>
      <c r="W3396" s="38">
        <f>IF($R3396=0,0,MIN(12,IF(AND(ISNUMBER($O3396),$O3396&gt;=1,$O3396&lt;=12),INT($O3396),12),IF(AND(RetireExit="Yes",$U3396&gt;0),$U3396,12),IF(AND(ContractExit="Yes",$V3396&gt;0),$V3396,12)))</f>
        <v/>
      </c>
      <c r="X3396" s="37">
        <f>IF(ISNUMBER($P3396),$P3396,IncPct)</f>
        <v/>
      </c>
      <c r="Y3396" s="39">
        <f>IF($W3396=0,0,MAX(0,MIN($W3396,IncMonth-1))+MAX(0,$W3396-IncMonth+1)*(1+$X3396))</f>
        <v/>
      </c>
      <c r="Z3396" s="40">
        <f>IF($C3396="",0,IFERROR(INDEX(Departments!$B$5:$B$54,MATCH($C3396,Departments!$A$5:$A$54,0)),0))</f>
        <v/>
      </c>
      <c r="AA3396" s="41">
        <f>N($L3396)*$Y3396</f>
        <v/>
      </c>
      <c r="AB3396" s="41">
        <f>N($M3396)*$Y3396</f>
        <v/>
      </c>
      <c r="AC3396" s="41">
        <f>$AA3396*$Z3396</f>
        <v/>
      </c>
      <c r="AD3396" s="41">
        <f>$AA3396*BonusMonths/12</f>
        <v/>
      </c>
      <c r="AE3396" s="41">
        <f>($AA3396+SI_Gross*$AB3396)*IF($Q3396=1,SI_O,SI_E)</f>
        <v/>
      </c>
      <c r="AF3396" s="41">
        <f>IF($Q3396=1,0,$AA3396*EOSB)</f>
        <v/>
      </c>
      <c r="AG3396" s="41">
        <f>$AN3396*$W3396</f>
        <v/>
      </c>
      <c r="AH3396" s="41">
        <f>SUM($AA3396:$AG3396)</f>
        <v/>
      </c>
      <c r="AI3396" s="41">
        <f>12*($AM3396+$AN3396)</f>
        <v/>
      </c>
      <c r="AJ3396" s="41">
        <f>$AM3396*((IncMonth-1)+(13-IncMonth)*(1+$X3396))+12*$AN3396</f>
        <v/>
      </c>
      <c r="AK3396" s="41">
        <f>IF($R3396=1,N($L3396)+N($M3396),0)</f>
        <v/>
      </c>
      <c r="AL3396">
        <f>IF($C3396="","",IF(N($L3396)&lt;=0,"Basic salary missing",IF(ISNA(MATCH($C3396,Departments!$A$5:$A$54,0)),"Department not on Departments sheet",IF(AND($I3396&lt;&gt;"",NOT(ISNUMBER($I3396))),"Date of birth is text, not a date",IF(AND($K3396&lt;&gt;"",NOT(ISNUMBER($K3396))),"Contract end is text, not a date","")))))</f>
        <v/>
      </c>
      <c r="AM3396" s="41">
        <f>IF($R3396=0,0,N($L3396)*(1+$Z3396+BonusMonths/12+IF($Q3396=1,0,EOSB))+N($M3396)+(N($L3396)+SI_Gross*N($M3396))*IF($Q3396=1,SI_O,SI_E))</f>
        <v/>
      </c>
      <c r="AN3396" s="41">
        <f>IF($R3396=0,0,(IF($Q3396=1,MedO,MedE+Ticket)+Training)/12)</f>
        <v/>
      </c>
    </row>
    <row r="3397">
      <c r="I3397" s="35" t="n"/>
      <c r="J3397" s="35" t="n"/>
      <c r="K3397" s="35" t="n"/>
      <c r="L3397" s="36" t="n"/>
      <c r="M3397" s="36" t="n"/>
      <c r="P3397" s="37" t="n"/>
      <c r="Q3397" s="38">
        <f>IF($C3397="",0,IF(OR(LOWER(TRIM($G3397))="omani",LOWER(TRIM($G3397))="oman",LOWER(TRIM($G3397))="om",LOWER(TRIM($G3397))="local"),1,0))</f>
        <v/>
      </c>
      <c r="R3397" s="38">
        <f>IF($C3397="",0,IF(OR(ISNUMBER(SEARCH("resign",$N3397)),ISNUMBER(SEARCH("terminat",$N3397)),ISNUMBER(SEARCH("inactive",$N3397)),ISNUMBER(SEARCH("vacan",$N3397)),ISNUMBER(SEARCH("deceased",$N3397)),ISNUMBER(SEARCH("separated",$N3397))),0,1))</f>
        <v/>
      </c>
      <c r="S3397">
        <f>IF(OR($R3397=0,NOT(ISNUMBER($I3397))),"",IFERROR(DATEDIF($I3397,DATE(FY,1,1),"y"),""))</f>
        <v/>
      </c>
      <c r="T3397">
        <f>IF(OR($R3397=0,NOT(ISNUMBER($J3397))),"",IFERROR(DATEDIF($J3397,DATE(FY,1,1),"y"),0))</f>
        <v/>
      </c>
      <c r="U3397" s="38">
        <f>IF(OR($R3397=0,NOT(ISNUMBER($I3397))),0,IF(YEAR($I3397)+IF($Q3397=1,RetAgeO,RetAgeE)=FY,MONTH($I3397),IF(YEAR($I3397)+IF($Q3397=1,RetAgeO,RetAgeE)&lt;FY,1,0)))</f>
        <v/>
      </c>
      <c r="V3397" s="38">
        <f>IF(OR($R3397=0,NOT(ISNUMBER($K3397))),0,IF(YEAR($K3397)=FY,MONTH($K3397),IF(YEAR($K3397)&lt;FY,1,0)))</f>
        <v/>
      </c>
      <c r="W3397" s="38">
        <f>IF($R3397=0,0,MIN(12,IF(AND(ISNUMBER($O3397),$O3397&gt;=1,$O3397&lt;=12),INT($O3397),12),IF(AND(RetireExit="Yes",$U3397&gt;0),$U3397,12),IF(AND(ContractExit="Yes",$V3397&gt;0),$V3397,12)))</f>
        <v/>
      </c>
      <c r="X3397" s="37">
        <f>IF(ISNUMBER($P3397),$P3397,IncPct)</f>
        <v/>
      </c>
      <c r="Y3397" s="39">
        <f>IF($W3397=0,0,MAX(0,MIN($W3397,IncMonth-1))+MAX(0,$W3397-IncMonth+1)*(1+$X3397))</f>
        <v/>
      </c>
      <c r="Z3397" s="40">
        <f>IF($C3397="",0,IFERROR(INDEX(Departments!$B$5:$B$54,MATCH($C3397,Departments!$A$5:$A$54,0)),0))</f>
        <v/>
      </c>
      <c r="AA3397" s="41">
        <f>N($L3397)*$Y3397</f>
        <v/>
      </c>
      <c r="AB3397" s="41">
        <f>N($M3397)*$Y3397</f>
        <v/>
      </c>
      <c r="AC3397" s="41">
        <f>$AA3397*$Z3397</f>
        <v/>
      </c>
      <c r="AD3397" s="41">
        <f>$AA3397*BonusMonths/12</f>
        <v/>
      </c>
      <c r="AE3397" s="41">
        <f>($AA3397+SI_Gross*$AB3397)*IF($Q3397=1,SI_O,SI_E)</f>
        <v/>
      </c>
      <c r="AF3397" s="41">
        <f>IF($Q3397=1,0,$AA3397*EOSB)</f>
        <v/>
      </c>
      <c r="AG3397" s="41">
        <f>$AN3397*$W3397</f>
        <v/>
      </c>
      <c r="AH3397" s="41">
        <f>SUM($AA3397:$AG3397)</f>
        <v/>
      </c>
      <c r="AI3397" s="41">
        <f>12*($AM3397+$AN3397)</f>
        <v/>
      </c>
      <c r="AJ3397" s="41">
        <f>$AM3397*((IncMonth-1)+(13-IncMonth)*(1+$X3397))+12*$AN3397</f>
        <v/>
      </c>
      <c r="AK3397" s="41">
        <f>IF($R3397=1,N($L3397)+N($M3397),0)</f>
        <v/>
      </c>
      <c r="AL3397">
        <f>IF($C3397="","",IF(N($L3397)&lt;=0,"Basic salary missing",IF(ISNA(MATCH($C3397,Departments!$A$5:$A$54,0)),"Department not on Departments sheet",IF(AND($I3397&lt;&gt;"",NOT(ISNUMBER($I3397))),"Date of birth is text, not a date",IF(AND($K3397&lt;&gt;"",NOT(ISNUMBER($K3397))),"Contract end is text, not a date","")))))</f>
        <v/>
      </c>
      <c r="AM3397" s="41">
        <f>IF($R3397=0,0,N($L3397)*(1+$Z3397+BonusMonths/12+IF($Q3397=1,0,EOSB))+N($M3397)+(N($L3397)+SI_Gross*N($M3397))*IF($Q3397=1,SI_O,SI_E))</f>
        <v/>
      </c>
      <c r="AN3397" s="41">
        <f>IF($R3397=0,0,(IF($Q3397=1,MedO,MedE+Ticket)+Training)/12)</f>
        <v/>
      </c>
    </row>
    <row r="3398">
      <c r="I3398" s="35" t="n"/>
      <c r="J3398" s="35" t="n"/>
      <c r="K3398" s="35" t="n"/>
      <c r="L3398" s="36" t="n"/>
      <c r="M3398" s="36" t="n"/>
      <c r="P3398" s="37" t="n"/>
      <c r="Q3398" s="38">
        <f>IF($C3398="",0,IF(OR(LOWER(TRIM($G3398))="omani",LOWER(TRIM($G3398))="oman",LOWER(TRIM($G3398))="om",LOWER(TRIM($G3398))="local"),1,0))</f>
        <v/>
      </c>
      <c r="R3398" s="38">
        <f>IF($C3398="",0,IF(OR(ISNUMBER(SEARCH("resign",$N3398)),ISNUMBER(SEARCH("terminat",$N3398)),ISNUMBER(SEARCH("inactive",$N3398)),ISNUMBER(SEARCH("vacan",$N3398)),ISNUMBER(SEARCH("deceased",$N3398)),ISNUMBER(SEARCH("separated",$N3398))),0,1))</f>
        <v/>
      </c>
      <c r="S3398">
        <f>IF(OR($R3398=0,NOT(ISNUMBER($I3398))),"",IFERROR(DATEDIF($I3398,DATE(FY,1,1),"y"),""))</f>
        <v/>
      </c>
      <c r="T3398">
        <f>IF(OR($R3398=0,NOT(ISNUMBER($J3398))),"",IFERROR(DATEDIF($J3398,DATE(FY,1,1),"y"),0))</f>
        <v/>
      </c>
      <c r="U3398" s="38">
        <f>IF(OR($R3398=0,NOT(ISNUMBER($I3398))),0,IF(YEAR($I3398)+IF($Q3398=1,RetAgeO,RetAgeE)=FY,MONTH($I3398),IF(YEAR($I3398)+IF($Q3398=1,RetAgeO,RetAgeE)&lt;FY,1,0)))</f>
        <v/>
      </c>
      <c r="V3398" s="38">
        <f>IF(OR($R3398=0,NOT(ISNUMBER($K3398))),0,IF(YEAR($K3398)=FY,MONTH($K3398),IF(YEAR($K3398)&lt;FY,1,0)))</f>
        <v/>
      </c>
      <c r="W3398" s="38">
        <f>IF($R3398=0,0,MIN(12,IF(AND(ISNUMBER($O3398),$O3398&gt;=1,$O3398&lt;=12),INT($O3398),12),IF(AND(RetireExit="Yes",$U3398&gt;0),$U3398,12),IF(AND(ContractExit="Yes",$V3398&gt;0),$V3398,12)))</f>
        <v/>
      </c>
      <c r="X3398" s="37">
        <f>IF(ISNUMBER($P3398),$P3398,IncPct)</f>
        <v/>
      </c>
      <c r="Y3398" s="39">
        <f>IF($W3398=0,0,MAX(0,MIN($W3398,IncMonth-1))+MAX(0,$W3398-IncMonth+1)*(1+$X3398))</f>
        <v/>
      </c>
      <c r="Z3398" s="40">
        <f>IF($C3398="",0,IFERROR(INDEX(Departments!$B$5:$B$54,MATCH($C3398,Departments!$A$5:$A$54,0)),0))</f>
        <v/>
      </c>
      <c r="AA3398" s="41">
        <f>N($L3398)*$Y3398</f>
        <v/>
      </c>
      <c r="AB3398" s="41">
        <f>N($M3398)*$Y3398</f>
        <v/>
      </c>
      <c r="AC3398" s="41">
        <f>$AA3398*$Z3398</f>
        <v/>
      </c>
      <c r="AD3398" s="41">
        <f>$AA3398*BonusMonths/12</f>
        <v/>
      </c>
      <c r="AE3398" s="41">
        <f>($AA3398+SI_Gross*$AB3398)*IF($Q3398=1,SI_O,SI_E)</f>
        <v/>
      </c>
      <c r="AF3398" s="41">
        <f>IF($Q3398=1,0,$AA3398*EOSB)</f>
        <v/>
      </c>
      <c r="AG3398" s="41">
        <f>$AN3398*$W3398</f>
        <v/>
      </c>
      <c r="AH3398" s="41">
        <f>SUM($AA3398:$AG3398)</f>
        <v/>
      </c>
      <c r="AI3398" s="41">
        <f>12*($AM3398+$AN3398)</f>
        <v/>
      </c>
      <c r="AJ3398" s="41">
        <f>$AM3398*((IncMonth-1)+(13-IncMonth)*(1+$X3398))+12*$AN3398</f>
        <v/>
      </c>
      <c r="AK3398" s="41">
        <f>IF($R3398=1,N($L3398)+N($M3398),0)</f>
        <v/>
      </c>
      <c r="AL3398">
        <f>IF($C3398="","",IF(N($L3398)&lt;=0,"Basic salary missing",IF(ISNA(MATCH($C3398,Departments!$A$5:$A$54,0)),"Department not on Departments sheet",IF(AND($I3398&lt;&gt;"",NOT(ISNUMBER($I3398))),"Date of birth is text, not a date",IF(AND($K3398&lt;&gt;"",NOT(ISNUMBER($K3398))),"Contract end is text, not a date","")))))</f>
        <v/>
      </c>
      <c r="AM3398" s="41">
        <f>IF($R3398=0,0,N($L3398)*(1+$Z3398+BonusMonths/12+IF($Q3398=1,0,EOSB))+N($M3398)+(N($L3398)+SI_Gross*N($M3398))*IF($Q3398=1,SI_O,SI_E))</f>
        <v/>
      </c>
      <c r="AN3398" s="41">
        <f>IF($R3398=0,0,(IF($Q3398=1,MedO,MedE+Ticket)+Training)/12)</f>
        <v/>
      </c>
    </row>
    <row r="3399">
      <c r="I3399" s="35" t="n"/>
      <c r="J3399" s="35" t="n"/>
      <c r="K3399" s="35" t="n"/>
      <c r="L3399" s="36" t="n"/>
      <c r="M3399" s="36" t="n"/>
      <c r="P3399" s="37" t="n"/>
      <c r="Q3399" s="38">
        <f>IF($C3399="",0,IF(OR(LOWER(TRIM($G3399))="omani",LOWER(TRIM($G3399))="oman",LOWER(TRIM($G3399))="om",LOWER(TRIM($G3399))="local"),1,0))</f>
        <v/>
      </c>
      <c r="R3399" s="38">
        <f>IF($C3399="",0,IF(OR(ISNUMBER(SEARCH("resign",$N3399)),ISNUMBER(SEARCH("terminat",$N3399)),ISNUMBER(SEARCH("inactive",$N3399)),ISNUMBER(SEARCH("vacan",$N3399)),ISNUMBER(SEARCH("deceased",$N3399)),ISNUMBER(SEARCH("separated",$N3399))),0,1))</f>
        <v/>
      </c>
      <c r="S3399">
        <f>IF(OR($R3399=0,NOT(ISNUMBER($I3399))),"",IFERROR(DATEDIF($I3399,DATE(FY,1,1),"y"),""))</f>
        <v/>
      </c>
      <c r="T3399">
        <f>IF(OR($R3399=0,NOT(ISNUMBER($J3399))),"",IFERROR(DATEDIF($J3399,DATE(FY,1,1),"y"),0))</f>
        <v/>
      </c>
      <c r="U3399" s="38">
        <f>IF(OR($R3399=0,NOT(ISNUMBER($I3399))),0,IF(YEAR($I3399)+IF($Q3399=1,RetAgeO,RetAgeE)=FY,MONTH($I3399),IF(YEAR($I3399)+IF($Q3399=1,RetAgeO,RetAgeE)&lt;FY,1,0)))</f>
        <v/>
      </c>
      <c r="V3399" s="38">
        <f>IF(OR($R3399=0,NOT(ISNUMBER($K3399))),0,IF(YEAR($K3399)=FY,MONTH($K3399),IF(YEAR($K3399)&lt;FY,1,0)))</f>
        <v/>
      </c>
      <c r="W3399" s="38">
        <f>IF($R3399=0,0,MIN(12,IF(AND(ISNUMBER($O3399),$O3399&gt;=1,$O3399&lt;=12),INT($O3399),12),IF(AND(RetireExit="Yes",$U3399&gt;0),$U3399,12),IF(AND(ContractExit="Yes",$V3399&gt;0),$V3399,12)))</f>
        <v/>
      </c>
      <c r="X3399" s="37">
        <f>IF(ISNUMBER($P3399),$P3399,IncPct)</f>
        <v/>
      </c>
      <c r="Y3399" s="39">
        <f>IF($W3399=0,0,MAX(0,MIN($W3399,IncMonth-1))+MAX(0,$W3399-IncMonth+1)*(1+$X3399))</f>
        <v/>
      </c>
      <c r="Z3399" s="40">
        <f>IF($C3399="",0,IFERROR(INDEX(Departments!$B$5:$B$54,MATCH($C3399,Departments!$A$5:$A$54,0)),0))</f>
        <v/>
      </c>
      <c r="AA3399" s="41">
        <f>N($L3399)*$Y3399</f>
        <v/>
      </c>
      <c r="AB3399" s="41">
        <f>N($M3399)*$Y3399</f>
        <v/>
      </c>
      <c r="AC3399" s="41">
        <f>$AA3399*$Z3399</f>
        <v/>
      </c>
      <c r="AD3399" s="41">
        <f>$AA3399*BonusMonths/12</f>
        <v/>
      </c>
      <c r="AE3399" s="41">
        <f>($AA3399+SI_Gross*$AB3399)*IF($Q3399=1,SI_O,SI_E)</f>
        <v/>
      </c>
      <c r="AF3399" s="41">
        <f>IF($Q3399=1,0,$AA3399*EOSB)</f>
        <v/>
      </c>
      <c r="AG3399" s="41">
        <f>$AN3399*$W3399</f>
        <v/>
      </c>
      <c r="AH3399" s="41">
        <f>SUM($AA3399:$AG3399)</f>
        <v/>
      </c>
      <c r="AI3399" s="41">
        <f>12*($AM3399+$AN3399)</f>
        <v/>
      </c>
      <c r="AJ3399" s="41">
        <f>$AM3399*((IncMonth-1)+(13-IncMonth)*(1+$X3399))+12*$AN3399</f>
        <v/>
      </c>
      <c r="AK3399" s="41">
        <f>IF($R3399=1,N($L3399)+N($M3399),0)</f>
        <v/>
      </c>
      <c r="AL3399">
        <f>IF($C3399="","",IF(N($L3399)&lt;=0,"Basic salary missing",IF(ISNA(MATCH($C3399,Departments!$A$5:$A$54,0)),"Department not on Departments sheet",IF(AND($I3399&lt;&gt;"",NOT(ISNUMBER($I3399))),"Date of birth is text, not a date",IF(AND($K3399&lt;&gt;"",NOT(ISNUMBER($K3399))),"Contract end is text, not a date","")))))</f>
        <v/>
      </c>
      <c r="AM3399" s="41">
        <f>IF($R3399=0,0,N($L3399)*(1+$Z3399+BonusMonths/12+IF($Q3399=1,0,EOSB))+N($M3399)+(N($L3399)+SI_Gross*N($M3399))*IF($Q3399=1,SI_O,SI_E))</f>
        <v/>
      </c>
      <c r="AN3399" s="41">
        <f>IF($R3399=0,0,(IF($Q3399=1,MedO,MedE+Ticket)+Training)/12)</f>
        <v/>
      </c>
    </row>
    <row r="3400">
      <c r="I3400" s="35" t="n"/>
      <c r="J3400" s="35" t="n"/>
      <c r="K3400" s="35" t="n"/>
      <c r="L3400" s="36" t="n"/>
      <c r="M3400" s="36" t="n"/>
      <c r="P3400" s="37" t="n"/>
      <c r="Q3400" s="38">
        <f>IF($C3400="",0,IF(OR(LOWER(TRIM($G3400))="omani",LOWER(TRIM($G3400))="oman",LOWER(TRIM($G3400))="om",LOWER(TRIM($G3400))="local"),1,0))</f>
        <v/>
      </c>
      <c r="R3400" s="38">
        <f>IF($C3400="",0,IF(OR(ISNUMBER(SEARCH("resign",$N3400)),ISNUMBER(SEARCH("terminat",$N3400)),ISNUMBER(SEARCH("inactive",$N3400)),ISNUMBER(SEARCH("vacan",$N3400)),ISNUMBER(SEARCH("deceased",$N3400)),ISNUMBER(SEARCH("separated",$N3400))),0,1))</f>
        <v/>
      </c>
      <c r="S3400">
        <f>IF(OR($R3400=0,NOT(ISNUMBER($I3400))),"",IFERROR(DATEDIF($I3400,DATE(FY,1,1),"y"),""))</f>
        <v/>
      </c>
      <c r="T3400">
        <f>IF(OR($R3400=0,NOT(ISNUMBER($J3400))),"",IFERROR(DATEDIF($J3400,DATE(FY,1,1),"y"),0))</f>
        <v/>
      </c>
      <c r="U3400" s="38">
        <f>IF(OR($R3400=0,NOT(ISNUMBER($I3400))),0,IF(YEAR($I3400)+IF($Q3400=1,RetAgeO,RetAgeE)=FY,MONTH($I3400),IF(YEAR($I3400)+IF($Q3400=1,RetAgeO,RetAgeE)&lt;FY,1,0)))</f>
        <v/>
      </c>
      <c r="V3400" s="38">
        <f>IF(OR($R3400=0,NOT(ISNUMBER($K3400))),0,IF(YEAR($K3400)=FY,MONTH($K3400),IF(YEAR($K3400)&lt;FY,1,0)))</f>
        <v/>
      </c>
      <c r="W3400" s="38">
        <f>IF($R3400=0,0,MIN(12,IF(AND(ISNUMBER($O3400),$O3400&gt;=1,$O3400&lt;=12),INT($O3400),12),IF(AND(RetireExit="Yes",$U3400&gt;0),$U3400,12),IF(AND(ContractExit="Yes",$V3400&gt;0),$V3400,12)))</f>
        <v/>
      </c>
      <c r="X3400" s="37">
        <f>IF(ISNUMBER($P3400),$P3400,IncPct)</f>
        <v/>
      </c>
      <c r="Y3400" s="39">
        <f>IF($W3400=0,0,MAX(0,MIN($W3400,IncMonth-1))+MAX(0,$W3400-IncMonth+1)*(1+$X3400))</f>
        <v/>
      </c>
      <c r="Z3400" s="40">
        <f>IF($C3400="",0,IFERROR(INDEX(Departments!$B$5:$B$54,MATCH($C3400,Departments!$A$5:$A$54,0)),0))</f>
        <v/>
      </c>
      <c r="AA3400" s="41">
        <f>N($L3400)*$Y3400</f>
        <v/>
      </c>
      <c r="AB3400" s="41">
        <f>N($M3400)*$Y3400</f>
        <v/>
      </c>
      <c r="AC3400" s="41">
        <f>$AA3400*$Z3400</f>
        <v/>
      </c>
      <c r="AD3400" s="41">
        <f>$AA3400*BonusMonths/12</f>
        <v/>
      </c>
      <c r="AE3400" s="41">
        <f>($AA3400+SI_Gross*$AB3400)*IF($Q3400=1,SI_O,SI_E)</f>
        <v/>
      </c>
      <c r="AF3400" s="41">
        <f>IF($Q3400=1,0,$AA3400*EOSB)</f>
        <v/>
      </c>
      <c r="AG3400" s="41">
        <f>$AN3400*$W3400</f>
        <v/>
      </c>
      <c r="AH3400" s="41">
        <f>SUM($AA3400:$AG3400)</f>
        <v/>
      </c>
      <c r="AI3400" s="41">
        <f>12*($AM3400+$AN3400)</f>
        <v/>
      </c>
      <c r="AJ3400" s="41">
        <f>$AM3400*((IncMonth-1)+(13-IncMonth)*(1+$X3400))+12*$AN3400</f>
        <v/>
      </c>
      <c r="AK3400" s="41">
        <f>IF($R3400=1,N($L3400)+N($M3400),0)</f>
        <v/>
      </c>
      <c r="AL3400">
        <f>IF($C3400="","",IF(N($L3400)&lt;=0,"Basic salary missing",IF(ISNA(MATCH($C3400,Departments!$A$5:$A$54,0)),"Department not on Departments sheet",IF(AND($I3400&lt;&gt;"",NOT(ISNUMBER($I3400))),"Date of birth is text, not a date",IF(AND($K3400&lt;&gt;"",NOT(ISNUMBER($K3400))),"Contract end is text, not a date","")))))</f>
        <v/>
      </c>
      <c r="AM3400" s="41">
        <f>IF($R3400=0,0,N($L3400)*(1+$Z3400+BonusMonths/12+IF($Q3400=1,0,EOSB))+N($M3400)+(N($L3400)+SI_Gross*N($M3400))*IF($Q3400=1,SI_O,SI_E))</f>
        <v/>
      </c>
      <c r="AN3400" s="41">
        <f>IF($R3400=0,0,(IF($Q3400=1,MedO,MedE+Ticket)+Training)/12)</f>
        <v/>
      </c>
    </row>
    <row r="3401">
      <c r="I3401" s="35" t="n"/>
      <c r="J3401" s="35" t="n"/>
      <c r="K3401" s="35" t="n"/>
      <c r="L3401" s="36" t="n"/>
      <c r="M3401" s="36" t="n"/>
      <c r="P3401" s="37" t="n"/>
      <c r="Q3401" s="38">
        <f>IF($C3401="",0,IF(OR(LOWER(TRIM($G3401))="omani",LOWER(TRIM($G3401))="oman",LOWER(TRIM($G3401))="om",LOWER(TRIM($G3401))="local"),1,0))</f>
        <v/>
      </c>
      <c r="R3401" s="38">
        <f>IF($C3401="",0,IF(OR(ISNUMBER(SEARCH("resign",$N3401)),ISNUMBER(SEARCH("terminat",$N3401)),ISNUMBER(SEARCH("inactive",$N3401)),ISNUMBER(SEARCH("vacan",$N3401)),ISNUMBER(SEARCH("deceased",$N3401)),ISNUMBER(SEARCH("separated",$N3401))),0,1))</f>
        <v/>
      </c>
      <c r="S3401">
        <f>IF(OR($R3401=0,NOT(ISNUMBER($I3401))),"",IFERROR(DATEDIF($I3401,DATE(FY,1,1),"y"),""))</f>
        <v/>
      </c>
      <c r="T3401">
        <f>IF(OR($R3401=0,NOT(ISNUMBER($J3401))),"",IFERROR(DATEDIF($J3401,DATE(FY,1,1),"y"),0))</f>
        <v/>
      </c>
      <c r="U3401" s="38">
        <f>IF(OR($R3401=0,NOT(ISNUMBER($I3401))),0,IF(YEAR($I3401)+IF($Q3401=1,RetAgeO,RetAgeE)=FY,MONTH($I3401),IF(YEAR($I3401)+IF($Q3401=1,RetAgeO,RetAgeE)&lt;FY,1,0)))</f>
        <v/>
      </c>
      <c r="V3401" s="38">
        <f>IF(OR($R3401=0,NOT(ISNUMBER($K3401))),0,IF(YEAR($K3401)=FY,MONTH($K3401),IF(YEAR($K3401)&lt;FY,1,0)))</f>
        <v/>
      </c>
      <c r="W3401" s="38">
        <f>IF($R3401=0,0,MIN(12,IF(AND(ISNUMBER($O3401),$O3401&gt;=1,$O3401&lt;=12),INT($O3401),12),IF(AND(RetireExit="Yes",$U3401&gt;0),$U3401,12),IF(AND(ContractExit="Yes",$V3401&gt;0),$V3401,12)))</f>
        <v/>
      </c>
      <c r="X3401" s="37">
        <f>IF(ISNUMBER($P3401),$P3401,IncPct)</f>
        <v/>
      </c>
      <c r="Y3401" s="39">
        <f>IF($W3401=0,0,MAX(0,MIN($W3401,IncMonth-1))+MAX(0,$W3401-IncMonth+1)*(1+$X3401))</f>
        <v/>
      </c>
      <c r="Z3401" s="40">
        <f>IF($C3401="",0,IFERROR(INDEX(Departments!$B$5:$B$54,MATCH($C3401,Departments!$A$5:$A$54,0)),0))</f>
        <v/>
      </c>
      <c r="AA3401" s="41">
        <f>N($L3401)*$Y3401</f>
        <v/>
      </c>
      <c r="AB3401" s="41">
        <f>N($M3401)*$Y3401</f>
        <v/>
      </c>
      <c r="AC3401" s="41">
        <f>$AA3401*$Z3401</f>
        <v/>
      </c>
      <c r="AD3401" s="41">
        <f>$AA3401*BonusMonths/12</f>
        <v/>
      </c>
      <c r="AE3401" s="41">
        <f>($AA3401+SI_Gross*$AB3401)*IF($Q3401=1,SI_O,SI_E)</f>
        <v/>
      </c>
      <c r="AF3401" s="41">
        <f>IF($Q3401=1,0,$AA3401*EOSB)</f>
        <v/>
      </c>
      <c r="AG3401" s="41">
        <f>$AN3401*$W3401</f>
        <v/>
      </c>
      <c r="AH3401" s="41">
        <f>SUM($AA3401:$AG3401)</f>
        <v/>
      </c>
      <c r="AI3401" s="41">
        <f>12*($AM3401+$AN3401)</f>
        <v/>
      </c>
      <c r="AJ3401" s="41">
        <f>$AM3401*((IncMonth-1)+(13-IncMonth)*(1+$X3401))+12*$AN3401</f>
        <v/>
      </c>
      <c r="AK3401" s="41">
        <f>IF($R3401=1,N($L3401)+N($M3401),0)</f>
        <v/>
      </c>
      <c r="AL3401">
        <f>IF($C3401="","",IF(N($L3401)&lt;=0,"Basic salary missing",IF(ISNA(MATCH($C3401,Departments!$A$5:$A$54,0)),"Department not on Departments sheet",IF(AND($I3401&lt;&gt;"",NOT(ISNUMBER($I3401))),"Date of birth is text, not a date",IF(AND($K3401&lt;&gt;"",NOT(ISNUMBER($K3401))),"Contract end is text, not a date","")))))</f>
        <v/>
      </c>
      <c r="AM3401" s="41">
        <f>IF($R3401=0,0,N($L3401)*(1+$Z3401+BonusMonths/12+IF($Q3401=1,0,EOSB))+N($M3401)+(N($L3401)+SI_Gross*N($M3401))*IF($Q3401=1,SI_O,SI_E))</f>
        <v/>
      </c>
      <c r="AN3401" s="41">
        <f>IF($R3401=0,0,(IF($Q3401=1,MedO,MedE+Ticket)+Training)/12)</f>
        <v/>
      </c>
    </row>
    <row r="3402">
      <c r="I3402" s="35" t="n"/>
      <c r="J3402" s="35" t="n"/>
      <c r="K3402" s="35" t="n"/>
      <c r="L3402" s="36" t="n"/>
      <c r="M3402" s="36" t="n"/>
      <c r="P3402" s="37" t="n"/>
      <c r="Q3402" s="38">
        <f>IF($C3402="",0,IF(OR(LOWER(TRIM($G3402))="omani",LOWER(TRIM($G3402))="oman",LOWER(TRIM($G3402))="om",LOWER(TRIM($G3402))="local"),1,0))</f>
        <v/>
      </c>
      <c r="R3402" s="38">
        <f>IF($C3402="",0,IF(OR(ISNUMBER(SEARCH("resign",$N3402)),ISNUMBER(SEARCH("terminat",$N3402)),ISNUMBER(SEARCH("inactive",$N3402)),ISNUMBER(SEARCH("vacan",$N3402)),ISNUMBER(SEARCH("deceased",$N3402)),ISNUMBER(SEARCH("separated",$N3402))),0,1))</f>
        <v/>
      </c>
      <c r="S3402">
        <f>IF(OR($R3402=0,NOT(ISNUMBER($I3402))),"",IFERROR(DATEDIF($I3402,DATE(FY,1,1),"y"),""))</f>
        <v/>
      </c>
      <c r="T3402">
        <f>IF(OR($R3402=0,NOT(ISNUMBER($J3402))),"",IFERROR(DATEDIF($J3402,DATE(FY,1,1),"y"),0))</f>
        <v/>
      </c>
      <c r="U3402" s="38">
        <f>IF(OR($R3402=0,NOT(ISNUMBER($I3402))),0,IF(YEAR($I3402)+IF($Q3402=1,RetAgeO,RetAgeE)=FY,MONTH($I3402),IF(YEAR($I3402)+IF($Q3402=1,RetAgeO,RetAgeE)&lt;FY,1,0)))</f>
        <v/>
      </c>
      <c r="V3402" s="38">
        <f>IF(OR($R3402=0,NOT(ISNUMBER($K3402))),0,IF(YEAR($K3402)=FY,MONTH($K3402),IF(YEAR($K3402)&lt;FY,1,0)))</f>
        <v/>
      </c>
      <c r="W3402" s="38">
        <f>IF($R3402=0,0,MIN(12,IF(AND(ISNUMBER($O3402),$O3402&gt;=1,$O3402&lt;=12),INT($O3402),12),IF(AND(RetireExit="Yes",$U3402&gt;0),$U3402,12),IF(AND(ContractExit="Yes",$V3402&gt;0),$V3402,12)))</f>
        <v/>
      </c>
      <c r="X3402" s="37">
        <f>IF(ISNUMBER($P3402),$P3402,IncPct)</f>
        <v/>
      </c>
      <c r="Y3402" s="39">
        <f>IF($W3402=0,0,MAX(0,MIN($W3402,IncMonth-1))+MAX(0,$W3402-IncMonth+1)*(1+$X3402))</f>
        <v/>
      </c>
      <c r="Z3402" s="40">
        <f>IF($C3402="",0,IFERROR(INDEX(Departments!$B$5:$B$54,MATCH($C3402,Departments!$A$5:$A$54,0)),0))</f>
        <v/>
      </c>
      <c r="AA3402" s="41">
        <f>N($L3402)*$Y3402</f>
        <v/>
      </c>
      <c r="AB3402" s="41">
        <f>N($M3402)*$Y3402</f>
        <v/>
      </c>
      <c r="AC3402" s="41">
        <f>$AA3402*$Z3402</f>
        <v/>
      </c>
      <c r="AD3402" s="41">
        <f>$AA3402*BonusMonths/12</f>
        <v/>
      </c>
      <c r="AE3402" s="41">
        <f>($AA3402+SI_Gross*$AB3402)*IF($Q3402=1,SI_O,SI_E)</f>
        <v/>
      </c>
      <c r="AF3402" s="41">
        <f>IF($Q3402=1,0,$AA3402*EOSB)</f>
        <v/>
      </c>
      <c r="AG3402" s="41">
        <f>$AN3402*$W3402</f>
        <v/>
      </c>
      <c r="AH3402" s="41">
        <f>SUM($AA3402:$AG3402)</f>
        <v/>
      </c>
      <c r="AI3402" s="41">
        <f>12*($AM3402+$AN3402)</f>
        <v/>
      </c>
      <c r="AJ3402" s="41">
        <f>$AM3402*((IncMonth-1)+(13-IncMonth)*(1+$X3402))+12*$AN3402</f>
        <v/>
      </c>
      <c r="AK3402" s="41">
        <f>IF($R3402=1,N($L3402)+N($M3402),0)</f>
        <v/>
      </c>
      <c r="AL3402">
        <f>IF($C3402="","",IF(N($L3402)&lt;=0,"Basic salary missing",IF(ISNA(MATCH($C3402,Departments!$A$5:$A$54,0)),"Department not on Departments sheet",IF(AND($I3402&lt;&gt;"",NOT(ISNUMBER($I3402))),"Date of birth is text, not a date",IF(AND($K3402&lt;&gt;"",NOT(ISNUMBER($K3402))),"Contract end is text, not a date","")))))</f>
        <v/>
      </c>
      <c r="AM3402" s="41">
        <f>IF($R3402=0,0,N($L3402)*(1+$Z3402+BonusMonths/12+IF($Q3402=1,0,EOSB))+N($M3402)+(N($L3402)+SI_Gross*N($M3402))*IF($Q3402=1,SI_O,SI_E))</f>
        <v/>
      </c>
      <c r="AN3402" s="41">
        <f>IF($R3402=0,0,(IF($Q3402=1,MedO,MedE+Ticket)+Training)/12)</f>
        <v/>
      </c>
    </row>
    <row r="3403">
      <c r="I3403" s="35" t="n"/>
      <c r="J3403" s="35" t="n"/>
      <c r="K3403" s="35" t="n"/>
      <c r="L3403" s="36" t="n"/>
      <c r="M3403" s="36" t="n"/>
      <c r="P3403" s="37" t="n"/>
      <c r="Q3403" s="38">
        <f>IF($C3403="",0,IF(OR(LOWER(TRIM($G3403))="omani",LOWER(TRIM($G3403))="oman",LOWER(TRIM($G3403))="om",LOWER(TRIM($G3403))="local"),1,0))</f>
        <v/>
      </c>
      <c r="R3403" s="38">
        <f>IF($C3403="",0,IF(OR(ISNUMBER(SEARCH("resign",$N3403)),ISNUMBER(SEARCH("terminat",$N3403)),ISNUMBER(SEARCH("inactive",$N3403)),ISNUMBER(SEARCH("vacan",$N3403)),ISNUMBER(SEARCH("deceased",$N3403)),ISNUMBER(SEARCH("separated",$N3403))),0,1))</f>
        <v/>
      </c>
      <c r="S3403">
        <f>IF(OR($R3403=0,NOT(ISNUMBER($I3403))),"",IFERROR(DATEDIF($I3403,DATE(FY,1,1),"y"),""))</f>
        <v/>
      </c>
      <c r="T3403">
        <f>IF(OR($R3403=0,NOT(ISNUMBER($J3403))),"",IFERROR(DATEDIF($J3403,DATE(FY,1,1),"y"),0))</f>
        <v/>
      </c>
      <c r="U3403" s="38">
        <f>IF(OR($R3403=0,NOT(ISNUMBER($I3403))),0,IF(YEAR($I3403)+IF($Q3403=1,RetAgeO,RetAgeE)=FY,MONTH($I3403),IF(YEAR($I3403)+IF($Q3403=1,RetAgeO,RetAgeE)&lt;FY,1,0)))</f>
        <v/>
      </c>
      <c r="V3403" s="38">
        <f>IF(OR($R3403=0,NOT(ISNUMBER($K3403))),0,IF(YEAR($K3403)=FY,MONTH($K3403),IF(YEAR($K3403)&lt;FY,1,0)))</f>
        <v/>
      </c>
      <c r="W3403" s="38">
        <f>IF($R3403=0,0,MIN(12,IF(AND(ISNUMBER($O3403),$O3403&gt;=1,$O3403&lt;=12),INT($O3403),12),IF(AND(RetireExit="Yes",$U3403&gt;0),$U3403,12),IF(AND(ContractExit="Yes",$V3403&gt;0),$V3403,12)))</f>
        <v/>
      </c>
      <c r="X3403" s="37">
        <f>IF(ISNUMBER($P3403),$P3403,IncPct)</f>
        <v/>
      </c>
      <c r="Y3403" s="39">
        <f>IF($W3403=0,0,MAX(0,MIN($W3403,IncMonth-1))+MAX(0,$W3403-IncMonth+1)*(1+$X3403))</f>
        <v/>
      </c>
      <c r="Z3403" s="40">
        <f>IF($C3403="",0,IFERROR(INDEX(Departments!$B$5:$B$54,MATCH($C3403,Departments!$A$5:$A$54,0)),0))</f>
        <v/>
      </c>
      <c r="AA3403" s="41">
        <f>N($L3403)*$Y3403</f>
        <v/>
      </c>
      <c r="AB3403" s="41">
        <f>N($M3403)*$Y3403</f>
        <v/>
      </c>
      <c r="AC3403" s="41">
        <f>$AA3403*$Z3403</f>
        <v/>
      </c>
      <c r="AD3403" s="41">
        <f>$AA3403*BonusMonths/12</f>
        <v/>
      </c>
      <c r="AE3403" s="41">
        <f>($AA3403+SI_Gross*$AB3403)*IF($Q3403=1,SI_O,SI_E)</f>
        <v/>
      </c>
      <c r="AF3403" s="41">
        <f>IF($Q3403=1,0,$AA3403*EOSB)</f>
        <v/>
      </c>
      <c r="AG3403" s="41">
        <f>$AN3403*$W3403</f>
        <v/>
      </c>
      <c r="AH3403" s="41">
        <f>SUM($AA3403:$AG3403)</f>
        <v/>
      </c>
      <c r="AI3403" s="41">
        <f>12*($AM3403+$AN3403)</f>
        <v/>
      </c>
      <c r="AJ3403" s="41">
        <f>$AM3403*((IncMonth-1)+(13-IncMonth)*(1+$X3403))+12*$AN3403</f>
        <v/>
      </c>
      <c r="AK3403" s="41">
        <f>IF($R3403=1,N($L3403)+N($M3403),0)</f>
        <v/>
      </c>
      <c r="AL3403">
        <f>IF($C3403="","",IF(N($L3403)&lt;=0,"Basic salary missing",IF(ISNA(MATCH($C3403,Departments!$A$5:$A$54,0)),"Department not on Departments sheet",IF(AND($I3403&lt;&gt;"",NOT(ISNUMBER($I3403))),"Date of birth is text, not a date",IF(AND($K3403&lt;&gt;"",NOT(ISNUMBER($K3403))),"Contract end is text, not a date","")))))</f>
        <v/>
      </c>
      <c r="AM3403" s="41">
        <f>IF($R3403=0,0,N($L3403)*(1+$Z3403+BonusMonths/12+IF($Q3403=1,0,EOSB))+N($M3403)+(N($L3403)+SI_Gross*N($M3403))*IF($Q3403=1,SI_O,SI_E))</f>
        <v/>
      </c>
      <c r="AN3403" s="41">
        <f>IF($R3403=0,0,(IF($Q3403=1,MedO,MedE+Ticket)+Training)/12)</f>
        <v/>
      </c>
    </row>
    <row r="3404">
      <c r="I3404" s="35" t="n"/>
      <c r="J3404" s="35" t="n"/>
      <c r="K3404" s="35" t="n"/>
      <c r="L3404" s="36" t="n"/>
      <c r="M3404" s="36" t="n"/>
      <c r="P3404" s="37" t="n"/>
      <c r="Q3404" s="38">
        <f>IF($C3404="",0,IF(OR(LOWER(TRIM($G3404))="omani",LOWER(TRIM($G3404))="oman",LOWER(TRIM($G3404))="om",LOWER(TRIM($G3404))="local"),1,0))</f>
        <v/>
      </c>
      <c r="R3404" s="38">
        <f>IF($C3404="",0,IF(OR(ISNUMBER(SEARCH("resign",$N3404)),ISNUMBER(SEARCH("terminat",$N3404)),ISNUMBER(SEARCH("inactive",$N3404)),ISNUMBER(SEARCH("vacan",$N3404)),ISNUMBER(SEARCH("deceased",$N3404)),ISNUMBER(SEARCH("separated",$N3404))),0,1))</f>
        <v/>
      </c>
      <c r="S3404">
        <f>IF(OR($R3404=0,NOT(ISNUMBER($I3404))),"",IFERROR(DATEDIF($I3404,DATE(FY,1,1),"y"),""))</f>
        <v/>
      </c>
      <c r="T3404">
        <f>IF(OR($R3404=0,NOT(ISNUMBER($J3404))),"",IFERROR(DATEDIF($J3404,DATE(FY,1,1),"y"),0))</f>
        <v/>
      </c>
      <c r="U3404" s="38">
        <f>IF(OR($R3404=0,NOT(ISNUMBER($I3404))),0,IF(YEAR($I3404)+IF($Q3404=1,RetAgeO,RetAgeE)=FY,MONTH($I3404),IF(YEAR($I3404)+IF($Q3404=1,RetAgeO,RetAgeE)&lt;FY,1,0)))</f>
        <v/>
      </c>
      <c r="V3404" s="38">
        <f>IF(OR($R3404=0,NOT(ISNUMBER($K3404))),0,IF(YEAR($K3404)=FY,MONTH($K3404),IF(YEAR($K3404)&lt;FY,1,0)))</f>
        <v/>
      </c>
      <c r="W3404" s="38">
        <f>IF($R3404=0,0,MIN(12,IF(AND(ISNUMBER($O3404),$O3404&gt;=1,$O3404&lt;=12),INT($O3404),12),IF(AND(RetireExit="Yes",$U3404&gt;0),$U3404,12),IF(AND(ContractExit="Yes",$V3404&gt;0),$V3404,12)))</f>
        <v/>
      </c>
      <c r="X3404" s="37">
        <f>IF(ISNUMBER($P3404),$P3404,IncPct)</f>
        <v/>
      </c>
      <c r="Y3404" s="39">
        <f>IF($W3404=0,0,MAX(0,MIN($W3404,IncMonth-1))+MAX(0,$W3404-IncMonth+1)*(1+$X3404))</f>
        <v/>
      </c>
      <c r="Z3404" s="40">
        <f>IF($C3404="",0,IFERROR(INDEX(Departments!$B$5:$B$54,MATCH($C3404,Departments!$A$5:$A$54,0)),0))</f>
        <v/>
      </c>
      <c r="AA3404" s="41">
        <f>N($L3404)*$Y3404</f>
        <v/>
      </c>
      <c r="AB3404" s="41">
        <f>N($M3404)*$Y3404</f>
        <v/>
      </c>
      <c r="AC3404" s="41">
        <f>$AA3404*$Z3404</f>
        <v/>
      </c>
      <c r="AD3404" s="41">
        <f>$AA3404*BonusMonths/12</f>
        <v/>
      </c>
      <c r="AE3404" s="41">
        <f>($AA3404+SI_Gross*$AB3404)*IF($Q3404=1,SI_O,SI_E)</f>
        <v/>
      </c>
      <c r="AF3404" s="41">
        <f>IF($Q3404=1,0,$AA3404*EOSB)</f>
        <v/>
      </c>
      <c r="AG3404" s="41">
        <f>$AN3404*$W3404</f>
        <v/>
      </c>
      <c r="AH3404" s="41">
        <f>SUM($AA3404:$AG3404)</f>
        <v/>
      </c>
      <c r="AI3404" s="41">
        <f>12*($AM3404+$AN3404)</f>
        <v/>
      </c>
      <c r="AJ3404" s="41">
        <f>$AM3404*((IncMonth-1)+(13-IncMonth)*(1+$X3404))+12*$AN3404</f>
        <v/>
      </c>
      <c r="AK3404" s="41">
        <f>IF($R3404=1,N($L3404)+N($M3404),0)</f>
        <v/>
      </c>
      <c r="AL3404">
        <f>IF($C3404="","",IF(N($L3404)&lt;=0,"Basic salary missing",IF(ISNA(MATCH($C3404,Departments!$A$5:$A$54,0)),"Department not on Departments sheet",IF(AND($I3404&lt;&gt;"",NOT(ISNUMBER($I3404))),"Date of birth is text, not a date",IF(AND($K3404&lt;&gt;"",NOT(ISNUMBER($K3404))),"Contract end is text, not a date","")))))</f>
        <v/>
      </c>
      <c r="AM3404" s="41">
        <f>IF($R3404=0,0,N($L3404)*(1+$Z3404+BonusMonths/12+IF($Q3404=1,0,EOSB))+N($M3404)+(N($L3404)+SI_Gross*N($M3404))*IF($Q3404=1,SI_O,SI_E))</f>
        <v/>
      </c>
      <c r="AN3404" s="41">
        <f>IF($R3404=0,0,(IF($Q3404=1,MedO,MedE+Ticket)+Training)/12)</f>
        <v/>
      </c>
    </row>
    <row r="3405">
      <c r="I3405" s="35" t="n"/>
      <c r="J3405" s="35" t="n"/>
      <c r="K3405" s="35" t="n"/>
      <c r="L3405" s="36" t="n"/>
      <c r="M3405" s="36" t="n"/>
      <c r="P3405" s="37" t="n"/>
      <c r="Q3405" s="38">
        <f>IF($C3405="",0,IF(OR(LOWER(TRIM($G3405))="omani",LOWER(TRIM($G3405))="oman",LOWER(TRIM($G3405))="om",LOWER(TRIM($G3405))="local"),1,0))</f>
        <v/>
      </c>
      <c r="R3405" s="38">
        <f>IF($C3405="",0,IF(OR(ISNUMBER(SEARCH("resign",$N3405)),ISNUMBER(SEARCH("terminat",$N3405)),ISNUMBER(SEARCH("inactive",$N3405)),ISNUMBER(SEARCH("vacan",$N3405)),ISNUMBER(SEARCH("deceased",$N3405)),ISNUMBER(SEARCH("separated",$N3405))),0,1))</f>
        <v/>
      </c>
      <c r="S3405">
        <f>IF(OR($R3405=0,NOT(ISNUMBER($I3405))),"",IFERROR(DATEDIF($I3405,DATE(FY,1,1),"y"),""))</f>
        <v/>
      </c>
      <c r="T3405">
        <f>IF(OR($R3405=0,NOT(ISNUMBER($J3405))),"",IFERROR(DATEDIF($J3405,DATE(FY,1,1),"y"),0))</f>
        <v/>
      </c>
      <c r="U3405" s="38">
        <f>IF(OR($R3405=0,NOT(ISNUMBER($I3405))),0,IF(YEAR($I3405)+IF($Q3405=1,RetAgeO,RetAgeE)=FY,MONTH($I3405),IF(YEAR($I3405)+IF($Q3405=1,RetAgeO,RetAgeE)&lt;FY,1,0)))</f>
        <v/>
      </c>
      <c r="V3405" s="38">
        <f>IF(OR($R3405=0,NOT(ISNUMBER($K3405))),0,IF(YEAR($K3405)=FY,MONTH($K3405),IF(YEAR($K3405)&lt;FY,1,0)))</f>
        <v/>
      </c>
      <c r="W3405" s="38">
        <f>IF($R3405=0,0,MIN(12,IF(AND(ISNUMBER($O3405),$O3405&gt;=1,$O3405&lt;=12),INT($O3405),12),IF(AND(RetireExit="Yes",$U3405&gt;0),$U3405,12),IF(AND(ContractExit="Yes",$V3405&gt;0),$V3405,12)))</f>
        <v/>
      </c>
      <c r="X3405" s="37">
        <f>IF(ISNUMBER($P3405),$P3405,IncPct)</f>
        <v/>
      </c>
      <c r="Y3405" s="39">
        <f>IF($W3405=0,0,MAX(0,MIN($W3405,IncMonth-1))+MAX(0,$W3405-IncMonth+1)*(1+$X3405))</f>
        <v/>
      </c>
      <c r="Z3405" s="40">
        <f>IF($C3405="",0,IFERROR(INDEX(Departments!$B$5:$B$54,MATCH($C3405,Departments!$A$5:$A$54,0)),0))</f>
        <v/>
      </c>
      <c r="AA3405" s="41">
        <f>N($L3405)*$Y3405</f>
        <v/>
      </c>
      <c r="AB3405" s="41">
        <f>N($M3405)*$Y3405</f>
        <v/>
      </c>
      <c r="AC3405" s="41">
        <f>$AA3405*$Z3405</f>
        <v/>
      </c>
      <c r="AD3405" s="41">
        <f>$AA3405*BonusMonths/12</f>
        <v/>
      </c>
      <c r="AE3405" s="41">
        <f>($AA3405+SI_Gross*$AB3405)*IF($Q3405=1,SI_O,SI_E)</f>
        <v/>
      </c>
      <c r="AF3405" s="41">
        <f>IF($Q3405=1,0,$AA3405*EOSB)</f>
        <v/>
      </c>
      <c r="AG3405" s="41">
        <f>$AN3405*$W3405</f>
        <v/>
      </c>
      <c r="AH3405" s="41">
        <f>SUM($AA3405:$AG3405)</f>
        <v/>
      </c>
      <c r="AI3405" s="41">
        <f>12*($AM3405+$AN3405)</f>
        <v/>
      </c>
      <c r="AJ3405" s="41">
        <f>$AM3405*((IncMonth-1)+(13-IncMonth)*(1+$X3405))+12*$AN3405</f>
        <v/>
      </c>
      <c r="AK3405" s="41">
        <f>IF($R3405=1,N($L3405)+N($M3405),0)</f>
        <v/>
      </c>
      <c r="AL3405">
        <f>IF($C3405="","",IF(N($L3405)&lt;=0,"Basic salary missing",IF(ISNA(MATCH($C3405,Departments!$A$5:$A$54,0)),"Department not on Departments sheet",IF(AND($I3405&lt;&gt;"",NOT(ISNUMBER($I3405))),"Date of birth is text, not a date",IF(AND($K3405&lt;&gt;"",NOT(ISNUMBER($K3405))),"Contract end is text, not a date","")))))</f>
        <v/>
      </c>
      <c r="AM3405" s="41">
        <f>IF($R3405=0,0,N($L3405)*(1+$Z3405+BonusMonths/12+IF($Q3405=1,0,EOSB))+N($M3405)+(N($L3405)+SI_Gross*N($M3405))*IF($Q3405=1,SI_O,SI_E))</f>
        <v/>
      </c>
      <c r="AN3405" s="41">
        <f>IF($R3405=0,0,(IF($Q3405=1,MedO,MedE+Ticket)+Training)/12)</f>
        <v/>
      </c>
    </row>
    <row r="3406">
      <c r="I3406" s="35" t="n"/>
      <c r="J3406" s="35" t="n"/>
      <c r="K3406" s="35" t="n"/>
      <c r="L3406" s="36" t="n"/>
      <c r="M3406" s="36" t="n"/>
      <c r="P3406" s="37" t="n"/>
      <c r="Q3406" s="38">
        <f>IF($C3406="",0,IF(OR(LOWER(TRIM($G3406))="omani",LOWER(TRIM($G3406))="oman",LOWER(TRIM($G3406))="om",LOWER(TRIM($G3406))="local"),1,0))</f>
        <v/>
      </c>
      <c r="R3406" s="38">
        <f>IF($C3406="",0,IF(OR(ISNUMBER(SEARCH("resign",$N3406)),ISNUMBER(SEARCH("terminat",$N3406)),ISNUMBER(SEARCH("inactive",$N3406)),ISNUMBER(SEARCH("vacan",$N3406)),ISNUMBER(SEARCH("deceased",$N3406)),ISNUMBER(SEARCH("separated",$N3406))),0,1))</f>
        <v/>
      </c>
      <c r="S3406">
        <f>IF(OR($R3406=0,NOT(ISNUMBER($I3406))),"",IFERROR(DATEDIF($I3406,DATE(FY,1,1),"y"),""))</f>
        <v/>
      </c>
      <c r="T3406">
        <f>IF(OR($R3406=0,NOT(ISNUMBER($J3406))),"",IFERROR(DATEDIF($J3406,DATE(FY,1,1),"y"),0))</f>
        <v/>
      </c>
      <c r="U3406" s="38">
        <f>IF(OR($R3406=0,NOT(ISNUMBER($I3406))),0,IF(YEAR($I3406)+IF($Q3406=1,RetAgeO,RetAgeE)=FY,MONTH($I3406),IF(YEAR($I3406)+IF($Q3406=1,RetAgeO,RetAgeE)&lt;FY,1,0)))</f>
        <v/>
      </c>
      <c r="V3406" s="38">
        <f>IF(OR($R3406=0,NOT(ISNUMBER($K3406))),0,IF(YEAR($K3406)=FY,MONTH($K3406),IF(YEAR($K3406)&lt;FY,1,0)))</f>
        <v/>
      </c>
      <c r="W3406" s="38">
        <f>IF($R3406=0,0,MIN(12,IF(AND(ISNUMBER($O3406),$O3406&gt;=1,$O3406&lt;=12),INT($O3406),12),IF(AND(RetireExit="Yes",$U3406&gt;0),$U3406,12),IF(AND(ContractExit="Yes",$V3406&gt;0),$V3406,12)))</f>
        <v/>
      </c>
      <c r="X3406" s="37">
        <f>IF(ISNUMBER($P3406),$P3406,IncPct)</f>
        <v/>
      </c>
      <c r="Y3406" s="39">
        <f>IF($W3406=0,0,MAX(0,MIN($W3406,IncMonth-1))+MAX(0,$W3406-IncMonth+1)*(1+$X3406))</f>
        <v/>
      </c>
      <c r="Z3406" s="40">
        <f>IF($C3406="",0,IFERROR(INDEX(Departments!$B$5:$B$54,MATCH($C3406,Departments!$A$5:$A$54,0)),0))</f>
        <v/>
      </c>
      <c r="AA3406" s="41">
        <f>N($L3406)*$Y3406</f>
        <v/>
      </c>
      <c r="AB3406" s="41">
        <f>N($M3406)*$Y3406</f>
        <v/>
      </c>
      <c r="AC3406" s="41">
        <f>$AA3406*$Z3406</f>
        <v/>
      </c>
      <c r="AD3406" s="41">
        <f>$AA3406*BonusMonths/12</f>
        <v/>
      </c>
      <c r="AE3406" s="41">
        <f>($AA3406+SI_Gross*$AB3406)*IF($Q3406=1,SI_O,SI_E)</f>
        <v/>
      </c>
      <c r="AF3406" s="41">
        <f>IF($Q3406=1,0,$AA3406*EOSB)</f>
        <v/>
      </c>
      <c r="AG3406" s="41">
        <f>$AN3406*$W3406</f>
        <v/>
      </c>
      <c r="AH3406" s="41">
        <f>SUM($AA3406:$AG3406)</f>
        <v/>
      </c>
      <c r="AI3406" s="41">
        <f>12*($AM3406+$AN3406)</f>
        <v/>
      </c>
      <c r="AJ3406" s="41">
        <f>$AM3406*((IncMonth-1)+(13-IncMonth)*(1+$X3406))+12*$AN3406</f>
        <v/>
      </c>
      <c r="AK3406" s="41">
        <f>IF($R3406=1,N($L3406)+N($M3406),0)</f>
        <v/>
      </c>
      <c r="AL3406">
        <f>IF($C3406="","",IF(N($L3406)&lt;=0,"Basic salary missing",IF(ISNA(MATCH($C3406,Departments!$A$5:$A$54,0)),"Department not on Departments sheet",IF(AND($I3406&lt;&gt;"",NOT(ISNUMBER($I3406))),"Date of birth is text, not a date",IF(AND($K3406&lt;&gt;"",NOT(ISNUMBER($K3406))),"Contract end is text, not a date","")))))</f>
        <v/>
      </c>
      <c r="AM3406" s="41">
        <f>IF($R3406=0,0,N($L3406)*(1+$Z3406+BonusMonths/12+IF($Q3406=1,0,EOSB))+N($M3406)+(N($L3406)+SI_Gross*N($M3406))*IF($Q3406=1,SI_O,SI_E))</f>
        <v/>
      </c>
      <c r="AN3406" s="41">
        <f>IF($R3406=0,0,(IF($Q3406=1,MedO,MedE+Ticket)+Training)/12)</f>
        <v/>
      </c>
    </row>
    <row r="3407">
      <c r="I3407" s="35" t="n"/>
      <c r="J3407" s="35" t="n"/>
      <c r="K3407" s="35" t="n"/>
      <c r="L3407" s="36" t="n"/>
      <c r="M3407" s="36" t="n"/>
      <c r="P3407" s="37" t="n"/>
      <c r="Q3407" s="38">
        <f>IF($C3407="",0,IF(OR(LOWER(TRIM($G3407))="omani",LOWER(TRIM($G3407))="oman",LOWER(TRIM($G3407))="om",LOWER(TRIM($G3407))="local"),1,0))</f>
        <v/>
      </c>
      <c r="R3407" s="38">
        <f>IF($C3407="",0,IF(OR(ISNUMBER(SEARCH("resign",$N3407)),ISNUMBER(SEARCH("terminat",$N3407)),ISNUMBER(SEARCH("inactive",$N3407)),ISNUMBER(SEARCH("vacan",$N3407)),ISNUMBER(SEARCH("deceased",$N3407)),ISNUMBER(SEARCH("separated",$N3407))),0,1))</f>
        <v/>
      </c>
      <c r="S3407">
        <f>IF(OR($R3407=0,NOT(ISNUMBER($I3407))),"",IFERROR(DATEDIF($I3407,DATE(FY,1,1),"y"),""))</f>
        <v/>
      </c>
      <c r="T3407">
        <f>IF(OR($R3407=0,NOT(ISNUMBER($J3407))),"",IFERROR(DATEDIF($J3407,DATE(FY,1,1),"y"),0))</f>
        <v/>
      </c>
      <c r="U3407" s="38">
        <f>IF(OR($R3407=0,NOT(ISNUMBER($I3407))),0,IF(YEAR($I3407)+IF($Q3407=1,RetAgeO,RetAgeE)=FY,MONTH($I3407),IF(YEAR($I3407)+IF($Q3407=1,RetAgeO,RetAgeE)&lt;FY,1,0)))</f>
        <v/>
      </c>
      <c r="V3407" s="38">
        <f>IF(OR($R3407=0,NOT(ISNUMBER($K3407))),0,IF(YEAR($K3407)=FY,MONTH($K3407),IF(YEAR($K3407)&lt;FY,1,0)))</f>
        <v/>
      </c>
      <c r="W3407" s="38">
        <f>IF($R3407=0,0,MIN(12,IF(AND(ISNUMBER($O3407),$O3407&gt;=1,$O3407&lt;=12),INT($O3407),12),IF(AND(RetireExit="Yes",$U3407&gt;0),$U3407,12),IF(AND(ContractExit="Yes",$V3407&gt;0),$V3407,12)))</f>
        <v/>
      </c>
      <c r="X3407" s="37">
        <f>IF(ISNUMBER($P3407),$P3407,IncPct)</f>
        <v/>
      </c>
      <c r="Y3407" s="39">
        <f>IF($W3407=0,0,MAX(0,MIN($W3407,IncMonth-1))+MAX(0,$W3407-IncMonth+1)*(1+$X3407))</f>
        <v/>
      </c>
      <c r="Z3407" s="40">
        <f>IF($C3407="",0,IFERROR(INDEX(Departments!$B$5:$B$54,MATCH($C3407,Departments!$A$5:$A$54,0)),0))</f>
        <v/>
      </c>
      <c r="AA3407" s="41">
        <f>N($L3407)*$Y3407</f>
        <v/>
      </c>
      <c r="AB3407" s="41">
        <f>N($M3407)*$Y3407</f>
        <v/>
      </c>
      <c r="AC3407" s="41">
        <f>$AA3407*$Z3407</f>
        <v/>
      </c>
      <c r="AD3407" s="41">
        <f>$AA3407*BonusMonths/12</f>
        <v/>
      </c>
      <c r="AE3407" s="41">
        <f>($AA3407+SI_Gross*$AB3407)*IF($Q3407=1,SI_O,SI_E)</f>
        <v/>
      </c>
      <c r="AF3407" s="41">
        <f>IF($Q3407=1,0,$AA3407*EOSB)</f>
        <v/>
      </c>
      <c r="AG3407" s="41">
        <f>$AN3407*$W3407</f>
        <v/>
      </c>
      <c r="AH3407" s="41">
        <f>SUM($AA3407:$AG3407)</f>
        <v/>
      </c>
      <c r="AI3407" s="41">
        <f>12*($AM3407+$AN3407)</f>
        <v/>
      </c>
      <c r="AJ3407" s="41">
        <f>$AM3407*((IncMonth-1)+(13-IncMonth)*(1+$X3407))+12*$AN3407</f>
        <v/>
      </c>
      <c r="AK3407" s="41">
        <f>IF($R3407=1,N($L3407)+N($M3407),0)</f>
        <v/>
      </c>
      <c r="AL3407">
        <f>IF($C3407="","",IF(N($L3407)&lt;=0,"Basic salary missing",IF(ISNA(MATCH($C3407,Departments!$A$5:$A$54,0)),"Department not on Departments sheet",IF(AND($I3407&lt;&gt;"",NOT(ISNUMBER($I3407))),"Date of birth is text, not a date",IF(AND($K3407&lt;&gt;"",NOT(ISNUMBER($K3407))),"Contract end is text, not a date","")))))</f>
        <v/>
      </c>
      <c r="AM3407" s="41">
        <f>IF($R3407=0,0,N($L3407)*(1+$Z3407+BonusMonths/12+IF($Q3407=1,0,EOSB))+N($M3407)+(N($L3407)+SI_Gross*N($M3407))*IF($Q3407=1,SI_O,SI_E))</f>
        <v/>
      </c>
      <c r="AN3407" s="41">
        <f>IF($R3407=0,0,(IF($Q3407=1,MedO,MedE+Ticket)+Training)/12)</f>
        <v/>
      </c>
    </row>
    <row r="3408">
      <c r="I3408" s="35" t="n"/>
      <c r="J3408" s="35" t="n"/>
      <c r="K3408" s="35" t="n"/>
      <c r="L3408" s="36" t="n"/>
      <c r="M3408" s="36" t="n"/>
      <c r="P3408" s="37" t="n"/>
      <c r="Q3408" s="38">
        <f>IF($C3408="",0,IF(OR(LOWER(TRIM($G3408))="omani",LOWER(TRIM($G3408))="oman",LOWER(TRIM($G3408))="om",LOWER(TRIM($G3408))="local"),1,0))</f>
        <v/>
      </c>
      <c r="R3408" s="38">
        <f>IF($C3408="",0,IF(OR(ISNUMBER(SEARCH("resign",$N3408)),ISNUMBER(SEARCH("terminat",$N3408)),ISNUMBER(SEARCH("inactive",$N3408)),ISNUMBER(SEARCH("vacan",$N3408)),ISNUMBER(SEARCH("deceased",$N3408)),ISNUMBER(SEARCH("separated",$N3408))),0,1))</f>
        <v/>
      </c>
      <c r="S3408">
        <f>IF(OR($R3408=0,NOT(ISNUMBER($I3408))),"",IFERROR(DATEDIF($I3408,DATE(FY,1,1),"y"),""))</f>
        <v/>
      </c>
      <c r="T3408">
        <f>IF(OR($R3408=0,NOT(ISNUMBER($J3408))),"",IFERROR(DATEDIF($J3408,DATE(FY,1,1),"y"),0))</f>
        <v/>
      </c>
      <c r="U3408" s="38">
        <f>IF(OR($R3408=0,NOT(ISNUMBER($I3408))),0,IF(YEAR($I3408)+IF($Q3408=1,RetAgeO,RetAgeE)=FY,MONTH($I3408),IF(YEAR($I3408)+IF($Q3408=1,RetAgeO,RetAgeE)&lt;FY,1,0)))</f>
        <v/>
      </c>
      <c r="V3408" s="38">
        <f>IF(OR($R3408=0,NOT(ISNUMBER($K3408))),0,IF(YEAR($K3408)=FY,MONTH($K3408),IF(YEAR($K3408)&lt;FY,1,0)))</f>
        <v/>
      </c>
      <c r="W3408" s="38">
        <f>IF($R3408=0,0,MIN(12,IF(AND(ISNUMBER($O3408),$O3408&gt;=1,$O3408&lt;=12),INT($O3408),12),IF(AND(RetireExit="Yes",$U3408&gt;0),$U3408,12),IF(AND(ContractExit="Yes",$V3408&gt;0),$V3408,12)))</f>
        <v/>
      </c>
      <c r="X3408" s="37">
        <f>IF(ISNUMBER($P3408),$P3408,IncPct)</f>
        <v/>
      </c>
      <c r="Y3408" s="39">
        <f>IF($W3408=0,0,MAX(0,MIN($W3408,IncMonth-1))+MAX(0,$W3408-IncMonth+1)*(1+$X3408))</f>
        <v/>
      </c>
      <c r="Z3408" s="40">
        <f>IF($C3408="",0,IFERROR(INDEX(Departments!$B$5:$B$54,MATCH($C3408,Departments!$A$5:$A$54,0)),0))</f>
        <v/>
      </c>
      <c r="AA3408" s="41">
        <f>N($L3408)*$Y3408</f>
        <v/>
      </c>
      <c r="AB3408" s="41">
        <f>N($M3408)*$Y3408</f>
        <v/>
      </c>
      <c r="AC3408" s="41">
        <f>$AA3408*$Z3408</f>
        <v/>
      </c>
      <c r="AD3408" s="41">
        <f>$AA3408*BonusMonths/12</f>
        <v/>
      </c>
      <c r="AE3408" s="41">
        <f>($AA3408+SI_Gross*$AB3408)*IF($Q3408=1,SI_O,SI_E)</f>
        <v/>
      </c>
      <c r="AF3408" s="41">
        <f>IF($Q3408=1,0,$AA3408*EOSB)</f>
        <v/>
      </c>
      <c r="AG3408" s="41">
        <f>$AN3408*$W3408</f>
        <v/>
      </c>
      <c r="AH3408" s="41">
        <f>SUM($AA3408:$AG3408)</f>
        <v/>
      </c>
      <c r="AI3408" s="41">
        <f>12*($AM3408+$AN3408)</f>
        <v/>
      </c>
      <c r="AJ3408" s="41">
        <f>$AM3408*((IncMonth-1)+(13-IncMonth)*(1+$X3408))+12*$AN3408</f>
        <v/>
      </c>
      <c r="AK3408" s="41">
        <f>IF($R3408=1,N($L3408)+N($M3408),0)</f>
        <v/>
      </c>
      <c r="AL3408">
        <f>IF($C3408="","",IF(N($L3408)&lt;=0,"Basic salary missing",IF(ISNA(MATCH($C3408,Departments!$A$5:$A$54,0)),"Department not on Departments sheet",IF(AND($I3408&lt;&gt;"",NOT(ISNUMBER($I3408))),"Date of birth is text, not a date",IF(AND($K3408&lt;&gt;"",NOT(ISNUMBER($K3408))),"Contract end is text, not a date","")))))</f>
        <v/>
      </c>
      <c r="AM3408" s="41">
        <f>IF($R3408=0,0,N($L3408)*(1+$Z3408+BonusMonths/12+IF($Q3408=1,0,EOSB))+N($M3408)+(N($L3408)+SI_Gross*N($M3408))*IF($Q3408=1,SI_O,SI_E))</f>
        <v/>
      </c>
      <c r="AN3408" s="41">
        <f>IF($R3408=0,0,(IF($Q3408=1,MedO,MedE+Ticket)+Training)/12)</f>
        <v/>
      </c>
    </row>
    <row r="3409">
      <c r="I3409" s="35" t="n"/>
      <c r="J3409" s="35" t="n"/>
      <c r="K3409" s="35" t="n"/>
      <c r="L3409" s="36" t="n"/>
      <c r="M3409" s="36" t="n"/>
      <c r="P3409" s="37" t="n"/>
      <c r="Q3409" s="38">
        <f>IF($C3409="",0,IF(OR(LOWER(TRIM($G3409))="omani",LOWER(TRIM($G3409))="oman",LOWER(TRIM($G3409))="om",LOWER(TRIM($G3409))="local"),1,0))</f>
        <v/>
      </c>
      <c r="R3409" s="38">
        <f>IF($C3409="",0,IF(OR(ISNUMBER(SEARCH("resign",$N3409)),ISNUMBER(SEARCH("terminat",$N3409)),ISNUMBER(SEARCH("inactive",$N3409)),ISNUMBER(SEARCH("vacan",$N3409)),ISNUMBER(SEARCH("deceased",$N3409)),ISNUMBER(SEARCH("separated",$N3409))),0,1))</f>
        <v/>
      </c>
      <c r="S3409">
        <f>IF(OR($R3409=0,NOT(ISNUMBER($I3409))),"",IFERROR(DATEDIF($I3409,DATE(FY,1,1),"y"),""))</f>
        <v/>
      </c>
      <c r="T3409">
        <f>IF(OR($R3409=0,NOT(ISNUMBER($J3409))),"",IFERROR(DATEDIF($J3409,DATE(FY,1,1),"y"),0))</f>
        <v/>
      </c>
      <c r="U3409" s="38">
        <f>IF(OR($R3409=0,NOT(ISNUMBER($I3409))),0,IF(YEAR($I3409)+IF($Q3409=1,RetAgeO,RetAgeE)=FY,MONTH($I3409),IF(YEAR($I3409)+IF($Q3409=1,RetAgeO,RetAgeE)&lt;FY,1,0)))</f>
        <v/>
      </c>
      <c r="V3409" s="38">
        <f>IF(OR($R3409=0,NOT(ISNUMBER($K3409))),0,IF(YEAR($K3409)=FY,MONTH($K3409),IF(YEAR($K3409)&lt;FY,1,0)))</f>
        <v/>
      </c>
      <c r="W3409" s="38">
        <f>IF($R3409=0,0,MIN(12,IF(AND(ISNUMBER($O3409),$O3409&gt;=1,$O3409&lt;=12),INT($O3409),12),IF(AND(RetireExit="Yes",$U3409&gt;0),$U3409,12),IF(AND(ContractExit="Yes",$V3409&gt;0),$V3409,12)))</f>
        <v/>
      </c>
      <c r="X3409" s="37">
        <f>IF(ISNUMBER($P3409),$P3409,IncPct)</f>
        <v/>
      </c>
      <c r="Y3409" s="39">
        <f>IF($W3409=0,0,MAX(0,MIN($W3409,IncMonth-1))+MAX(0,$W3409-IncMonth+1)*(1+$X3409))</f>
        <v/>
      </c>
      <c r="Z3409" s="40">
        <f>IF($C3409="",0,IFERROR(INDEX(Departments!$B$5:$B$54,MATCH($C3409,Departments!$A$5:$A$54,0)),0))</f>
        <v/>
      </c>
      <c r="AA3409" s="41">
        <f>N($L3409)*$Y3409</f>
        <v/>
      </c>
      <c r="AB3409" s="41">
        <f>N($M3409)*$Y3409</f>
        <v/>
      </c>
      <c r="AC3409" s="41">
        <f>$AA3409*$Z3409</f>
        <v/>
      </c>
      <c r="AD3409" s="41">
        <f>$AA3409*BonusMonths/12</f>
        <v/>
      </c>
      <c r="AE3409" s="41">
        <f>($AA3409+SI_Gross*$AB3409)*IF($Q3409=1,SI_O,SI_E)</f>
        <v/>
      </c>
      <c r="AF3409" s="41">
        <f>IF($Q3409=1,0,$AA3409*EOSB)</f>
        <v/>
      </c>
      <c r="AG3409" s="41">
        <f>$AN3409*$W3409</f>
        <v/>
      </c>
      <c r="AH3409" s="41">
        <f>SUM($AA3409:$AG3409)</f>
        <v/>
      </c>
      <c r="AI3409" s="41">
        <f>12*($AM3409+$AN3409)</f>
        <v/>
      </c>
      <c r="AJ3409" s="41">
        <f>$AM3409*((IncMonth-1)+(13-IncMonth)*(1+$X3409))+12*$AN3409</f>
        <v/>
      </c>
      <c r="AK3409" s="41">
        <f>IF($R3409=1,N($L3409)+N($M3409),0)</f>
        <v/>
      </c>
      <c r="AL3409">
        <f>IF($C3409="","",IF(N($L3409)&lt;=0,"Basic salary missing",IF(ISNA(MATCH($C3409,Departments!$A$5:$A$54,0)),"Department not on Departments sheet",IF(AND($I3409&lt;&gt;"",NOT(ISNUMBER($I3409))),"Date of birth is text, not a date",IF(AND($K3409&lt;&gt;"",NOT(ISNUMBER($K3409))),"Contract end is text, not a date","")))))</f>
        <v/>
      </c>
      <c r="AM3409" s="41">
        <f>IF($R3409=0,0,N($L3409)*(1+$Z3409+BonusMonths/12+IF($Q3409=1,0,EOSB))+N($M3409)+(N($L3409)+SI_Gross*N($M3409))*IF($Q3409=1,SI_O,SI_E))</f>
        <v/>
      </c>
      <c r="AN3409" s="41">
        <f>IF($R3409=0,0,(IF($Q3409=1,MedO,MedE+Ticket)+Training)/12)</f>
        <v/>
      </c>
    </row>
    <row r="3410">
      <c r="I3410" s="35" t="n"/>
      <c r="J3410" s="35" t="n"/>
      <c r="K3410" s="35" t="n"/>
      <c r="L3410" s="36" t="n"/>
      <c r="M3410" s="36" t="n"/>
      <c r="P3410" s="37" t="n"/>
      <c r="Q3410" s="38">
        <f>IF($C3410="",0,IF(OR(LOWER(TRIM($G3410))="omani",LOWER(TRIM($G3410))="oman",LOWER(TRIM($G3410))="om",LOWER(TRIM($G3410))="local"),1,0))</f>
        <v/>
      </c>
      <c r="R3410" s="38">
        <f>IF($C3410="",0,IF(OR(ISNUMBER(SEARCH("resign",$N3410)),ISNUMBER(SEARCH("terminat",$N3410)),ISNUMBER(SEARCH("inactive",$N3410)),ISNUMBER(SEARCH("vacan",$N3410)),ISNUMBER(SEARCH("deceased",$N3410)),ISNUMBER(SEARCH("separated",$N3410))),0,1))</f>
        <v/>
      </c>
      <c r="S3410">
        <f>IF(OR($R3410=0,NOT(ISNUMBER($I3410))),"",IFERROR(DATEDIF($I3410,DATE(FY,1,1),"y"),""))</f>
        <v/>
      </c>
      <c r="T3410">
        <f>IF(OR($R3410=0,NOT(ISNUMBER($J3410))),"",IFERROR(DATEDIF($J3410,DATE(FY,1,1),"y"),0))</f>
        <v/>
      </c>
      <c r="U3410" s="38">
        <f>IF(OR($R3410=0,NOT(ISNUMBER($I3410))),0,IF(YEAR($I3410)+IF($Q3410=1,RetAgeO,RetAgeE)=FY,MONTH($I3410),IF(YEAR($I3410)+IF($Q3410=1,RetAgeO,RetAgeE)&lt;FY,1,0)))</f>
        <v/>
      </c>
      <c r="V3410" s="38">
        <f>IF(OR($R3410=0,NOT(ISNUMBER($K3410))),0,IF(YEAR($K3410)=FY,MONTH($K3410),IF(YEAR($K3410)&lt;FY,1,0)))</f>
        <v/>
      </c>
      <c r="W3410" s="38">
        <f>IF($R3410=0,0,MIN(12,IF(AND(ISNUMBER($O3410),$O3410&gt;=1,$O3410&lt;=12),INT($O3410),12),IF(AND(RetireExit="Yes",$U3410&gt;0),$U3410,12),IF(AND(ContractExit="Yes",$V3410&gt;0),$V3410,12)))</f>
        <v/>
      </c>
      <c r="X3410" s="37">
        <f>IF(ISNUMBER($P3410),$P3410,IncPct)</f>
        <v/>
      </c>
      <c r="Y3410" s="39">
        <f>IF($W3410=0,0,MAX(0,MIN($W3410,IncMonth-1))+MAX(0,$W3410-IncMonth+1)*(1+$X3410))</f>
        <v/>
      </c>
      <c r="Z3410" s="40">
        <f>IF($C3410="",0,IFERROR(INDEX(Departments!$B$5:$B$54,MATCH($C3410,Departments!$A$5:$A$54,0)),0))</f>
        <v/>
      </c>
      <c r="AA3410" s="41">
        <f>N($L3410)*$Y3410</f>
        <v/>
      </c>
      <c r="AB3410" s="41">
        <f>N($M3410)*$Y3410</f>
        <v/>
      </c>
      <c r="AC3410" s="41">
        <f>$AA3410*$Z3410</f>
        <v/>
      </c>
      <c r="AD3410" s="41">
        <f>$AA3410*BonusMonths/12</f>
        <v/>
      </c>
      <c r="AE3410" s="41">
        <f>($AA3410+SI_Gross*$AB3410)*IF($Q3410=1,SI_O,SI_E)</f>
        <v/>
      </c>
      <c r="AF3410" s="41">
        <f>IF($Q3410=1,0,$AA3410*EOSB)</f>
        <v/>
      </c>
      <c r="AG3410" s="41">
        <f>$AN3410*$W3410</f>
        <v/>
      </c>
      <c r="AH3410" s="41">
        <f>SUM($AA3410:$AG3410)</f>
        <v/>
      </c>
      <c r="AI3410" s="41">
        <f>12*($AM3410+$AN3410)</f>
        <v/>
      </c>
      <c r="AJ3410" s="41">
        <f>$AM3410*((IncMonth-1)+(13-IncMonth)*(1+$X3410))+12*$AN3410</f>
        <v/>
      </c>
      <c r="AK3410" s="41">
        <f>IF($R3410=1,N($L3410)+N($M3410),0)</f>
        <v/>
      </c>
      <c r="AL3410">
        <f>IF($C3410="","",IF(N($L3410)&lt;=0,"Basic salary missing",IF(ISNA(MATCH($C3410,Departments!$A$5:$A$54,0)),"Department not on Departments sheet",IF(AND($I3410&lt;&gt;"",NOT(ISNUMBER($I3410))),"Date of birth is text, not a date",IF(AND($K3410&lt;&gt;"",NOT(ISNUMBER($K3410))),"Contract end is text, not a date","")))))</f>
        <v/>
      </c>
      <c r="AM3410" s="41">
        <f>IF($R3410=0,0,N($L3410)*(1+$Z3410+BonusMonths/12+IF($Q3410=1,0,EOSB))+N($M3410)+(N($L3410)+SI_Gross*N($M3410))*IF($Q3410=1,SI_O,SI_E))</f>
        <v/>
      </c>
      <c r="AN3410" s="41">
        <f>IF($R3410=0,0,(IF($Q3410=1,MedO,MedE+Ticket)+Training)/12)</f>
        <v/>
      </c>
    </row>
    <row r="3411">
      <c r="I3411" s="35" t="n"/>
      <c r="J3411" s="35" t="n"/>
      <c r="K3411" s="35" t="n"/>
      <c r="L3411" s="36" t="n"/>
      <c r="M3411" s="36" t="n"/>
      <c r="P3411" s="37" t="n"/>
      <c r="Q3411" s="38">
        <f>IF($C3411="",0,IF(OR(LOWER(TRIM($G3411))="omani",LOWER(TRIM($G3411))="oman",LOWER(TRIM($G3411))="om",LOWER(TRIM($G3411))="local"),1,0))</f>
        <v/>
      </c>
      <c r="R3411" s="38">
        <f>IF($C3411="",0,IF(OR(ISNUMBER(SEARCH("resign",$N3411)),ISNUMBER(SEARCH("terminat",$N3411)),ISNUMBER(SEARCH("inactive",$N3411)),ISNUMBER(SEARCH("vacan",$N3411)),ISNUMBER(SEARCH("deceased",$N3411)),ISNUMBER(SEARCH("separated",$N3411))),0,1))</f>
        <v/>
      </c>
      <c r="S3411">
        <f>IF(OR($R3411=0,NOT(ISNUMBER($I3411))),"",IFERROR(DATEDIF($I3411,DATE(FY,1,1),"y"),""))</f>
        <v/>
      </c>
      <c r="T3411">
        <f>IF(OR($R3411=0,NOT(ISNUMBER($J3411))),"",IFERROR(DATEDIF($J3411,DATE(FY,1,1),"y"),0))</f>
        <v/>
      </c>
      <c r="U3411" s="38">
        <f>IF(OR($R3411=0,NOT(ISNUMBER($I3411))),0,IF(YEAR($I3411)+IF($Q3411=1,RetAgeO,RetAgeE)=FY,MONTH($I3411),IF(YEAR($I3411)+IF($Q3411=1,RetAgeO,RetAgeE)&lt;FY,1,0)))</f>
        <v/>
      </c>
      <c r="V3411" s="38">
        <f>IF(OR($R3411=0,NOT(ISNUMBER($K3411))),0,IF(YEAR($K3411)=FY,MONTH($K3411),IF(YEAR($K3411)&lt;FY,1,0)))</f>
        <v/>
      </c>
      <c r="W3411" s="38">
        <f>IF($R3411=0,0,MIN(12,IF(AND(ISNUMBER($O3411),$O3411&gt;=1,$O3411&lt;=12),INT($O3411),12),IF(AND(RetireExit="Yes",$U3411&gt;0),$U3411,12),IF(AND(ContractExit="Yes",$V3411&gt;0),$V3411,12)))</f>
        <v/>
      </c>
      <c r="X3411" s="37">
        <f>IF(ISNUMBER($P3411),$P3411,IncPct)</f>
        <v/>
      </c>
      <c r="Y3411" s="39">
        <f>IF($W3411=0,0,MAX(0,MIN($W3411,IncMonth-1))+MAX(0,$W3411-IncMonth+1)*(1+$X3411))</f>
        <v/>
      </c>
      <c r="Z3411" s="40">
        <f>IF($C3411="",0,IFERROR(INDEX(Departments!$B$5:$B$54,MATCH($C3411,Departments!$A$5:$A$54,0)),0))</f>
        <v/>
      </c>
      <c r="AA3411" s="41">
        <f>N($L3411)*$Y3411</f>
        <v/>
      </c>
      <c r="AB3411" s="41">
        <f>N($M3411)*$Y3411</f>
        <v/>
      </c>
      <c r="AC3411" s="41">
        <f>$AA3411*$Z3411</f>
        <v/>
      </c>
      <c r="AD3411" s="41">
        <f>$AA3411*BonusMonths/12</f>
        <v/>
      </c>
      <c r="AE3411" s="41">
        <f>($AA3411+SI_Gross*$AB3411)*IF($Q3411=1,SI_O,SI_E)</f>
        <v/>
      </c>
      <c r="AF3411" s="41">
        <f>IF($Q3411=1,0,$AA3411*EOSB)</f>
        <v/>
      </c>
      <c r="AG3411" s="41">
        <f>$AN3411*$W3411</f>
        <v/>
      </c>
      <c r="AH3411" s="41">
        <f>SUM($AA3411:$AG3411)</f>
        <v/>
      </c>
      <c r="AI3411" s="41">
        <f>12*($AM3411+$AN3411)</f>
        <v/>
      </c>
      <c r="AJ3411" s="41">
        <f>$AM3411*((IncMonth-1)+(13-IncMonth)*(1+$X3411))+12*$AN3411</f>
        <v/>
      </c>
      <c r="AK3411" s="41">
        <f>IF($R3411=1,N($L3411)+N($M3411),0)</f>
        <v/>
      </c>
      <c r="AL3411">
        <f>IF($C3411="","",IF(N($L3411)&lt;=0,"Basic salary missing",IF(ISNA(MATCH($C3411,Departments!$A$5:$A$54,0)),"Department not on Departments sheet",IF(AND($I3411&lt;&gt;"",NOT(ISNUMBER($I3411))),"Date of birth is text, not a date",IF(AND($K3411&lt;&gt;"",NOT(ISNUMBER($K3411))),"Contract end is text, not a date","")))))</f>
        <v/>
      </c>
      <c r="AM3411" s="41">
        <f>IF($R3411=0,0,N($L3411)*(1+$Z3411+BonusMonths/12+IF($Q3411=1,0,EOSB))+N($M3411)+(N($L3411)+SI_Gross*N($M3411))*IF($Q3411=1,SI_O,SI_E))</f>
        <v/>
      </c>
      <c r="AN3411" s="41">
        <f>IF($R3411=0,0,(IF($Q3411=1,MedO,MedE+Ticket)+Training)/12)</f>
        <v/>
      </c>
    </row>
    <row r="3412">
      <c r="I3412" s="35" t="n"/>
      <c r="J3412" s="35" t="n"/>
      <c r="K3412" s="35" t="n"/>
      <c r="L3412" s="36" t="n"/>
      <c r="M3412" s="36" t="n"/>
      <c r="P3412" s="37" t="n"/>
      <c r="Q3412" s="38">
        <f>IF($C3412="",0,IF(OR(LOWER(TRIM($G3412))="omani",LOWER(TRIM($G3412))="oman",LOWER(TRIM($G3412))="om",LOWER(TRIM($G3412))="local"),1,0))</f>
        <v/>
      </c>
      <c r="R3412" s="38">
        <f>IF($C3412="",0,IF(OR(ISNUMBER(SEARCH("resign",$N3412)),ISNUMBER(SEARCH("terminat",$N3412)),ISNUMBER(SEARCH("inactive",$N3412)),ISNUMBER(SEARCH("vacan",$N3412)),ISNUMBER(SEARCH("deceased",$N3412)),ISNUMBER(SEARCH("separated",$N3412))),0,1))</f>
        <v/>
      </c>
      <c r="S3412">
        <f>IF(OR($R3412=0,NOT(ISNUMBER($I3412))),"",IFERROR(DATEDIF($I3412,DATE(FY,1,1),"y"),""))</f>
        <v/>
      </c>
      <c r="T3412">
        <f>IF(OR($R3412=0,NOT(ISNUMBER($J3412))),"",IFERROR(DATEDIF($J3412,DATE(FY,1,1),"y"),0))</f>
        <v/>
      </c>
      <c r="U3412" s="38">
        <f>IF(OR($R3412=0,NOT(ISNUMBER($I3412))),0,IF(YEAR($I3412)+IF($Q3412=1,RetAgeO,RetAgeE)=FY,MONTH($I3412),IF(YEAR($I3412)+IF($Q3412=1,RetAgeO,RetAgeE)&lt;FY,1,0)))</f>
        <v/>
      </c>
      <c r="V3412" s="38">
        <f>IF(OR($R3412=0,NOT(ISNUMBER($K3412))),0,IF(YEAR($K3412)=FY,MONTH($K3412),IF(YEAR($K3412)&lt;FY,1,0)))</f>
        <v/>
      </c>
      <c r="W3412" s="38">
        <f>IF($R3412=0,0,MIN(12,IF(AND(ISNUMBER($O3412),$O3412&gt;=1,$O3412&lt;=12),INT($O3412),12),IF(AND(RetireExit="Yes",$U3412&gt;0),$U3412,12),IF(AND(ContractExit="Yes",$V3412&gt;0),$V3412,12)))</f>
        <v/>
      </c>
      <c r="X3412" s="37">
        <f>IF(ISNUMBER($P3412),$P3412,IncPct)</f>
        <v/>
      </c>
      <c r="Y3412" s="39">
        <f>IF($W3412=0,0,MAX(0,MIN($W3412,IncMonth-1))+MAX(0,$W3412-IncMonth+1)*(1+$X3412))</f>
        <v/>
      </c>
      <c r="Z3412" s="40">
        <f>IF($C3412="",0,IFERROR(INDEX(Departments!$B$5:$B$54,MATCH($C3412,Departments!$A$5:$A$54,0)),0))</f>
        <v/>
      </c>
      <c r="AA3412" s="41">
        <f>N($L3412)*$Y3412</f>
        <v/>
      </c>
      <c r="AB3412" s="41">
        <f>N($M3412)*$Y3412</f>
        <v/>
      </c>
      <c r="AC3412" s="41">
        <f>$AA3412*$Z3412</f>
        <v/>
      </c>
      <c r="AD3412" s="41">
        <f>$AA3412*BonusMonths/12</f>
        <v/>
      </c>
      <c r="AE3412" s="41">
        <f>($AA3412+SI_Gross*$AB3412)*IF($Q3412=1,SI_O,SI_E)</f>
        <v/>
      </c>
      <c r="AF3412" s="41">
        <f>IF($Q3412=1,0,$AA3412*EOSB)</f>
        <v/>
      </c>
      <c r="AG3412" s="41">
        <f>$AN3412*$W3412</f>
        <v/>
      </c>
      <c r="AH3412" s="41">
        <f>SUM($AA3412:$AG3412)</f>
        <v/>
      </c>
      <c r="AI3412" s="41">
        <f>12*($AM3412+$AN3412)</f>
        <v/>
      </c>
      <c r="AJ3412" s="41">
        <f>$AM3412*((IncMonth-1)+(13-IncMonth)*(1+$X3412))+12*$AN3412</f>
        <v/>
      </c>
      <c r="AK3412" s="41">
        <f>IF($R3412=1,N($L3412)+N($M3412),0)</f>
        <v/>
      </c>
      <c r="AL3412">
        <f>IF($C3412="","",IF(N($L3412)&lt;=0,"Basic salary missing",IF(ISNA(MATCH($C3412,Departments!$A$5:$A$54,0)),"Department not on Departments sheet",IF(AND($I3412&lt;&gt;"",NOT(ISNUMBER($I3412))),"Date of birth is text, not a date",IF(AND($K3412&lt;&gt;"",NOT(ISNUMBER($K3412))),"Contract end is text, not a date","")))))</f>
        <v/>
      </c>
      <c r="AM3412" s="41">
        <f>IF($R3412=0,0,N($L3412)*(1+$Z3412+BonusMonths/12+IF($Q3412=1,0,EOSB))+N($M3412)+(N($L3412)+SI_Gross*N($M3412))*IF($Q3412=1,SI_O,SI_E))</f>
        <v/>
      </c>
      <c r="AN3412" s="41">
        <f>IF($R3412=0,0,(IF($Q3412=1,MedO,MedE+Ticket)+Training)/12)</f>
        <v/>
      </c>
    </row>
    <row r="3413">
      <c r="I3413" s="35" t="n"/>
      <c r="J3413" s="35" t="n"/>
      <c r="K3413" s="35" t="n"/>
      <c r="L3413" s="36" t="n"/>
      <c r="M3413" s="36" t="n"/>
      <c r="P3413" s="37" t="n"/>
      <c r="Q3413" s="38">
        <f>IF($C3413="",0,IF(OR(LOWER(TRIM($G3413))="omani",LOWER(TRIM($G3413))="oman",LOWER(TRIM($G3413))="om",LOWER(TRIM($G3413))="local"),1,0))</f>
        <v/>
      </c>
      <c r="R3413" s="38">
        <f>IF($C3413="",0,IF(OR(ISNUMBER(SEARCH("resign",$N3413)),ISNUMBER(SEARCH("terminat",$N3413)),ISNUMBER(SEARCH("inactive",$N3413)),ISNUMBER(SEARCH("vacan",$N3413)),ISNUMBER(SEARCH("deceased",$N3413)),ISNUMBER(SEARCH("separated",$N3413))),0,1))</f>
        <v/>
      </c>
      <c r="S3413">
        <f>IF(OR($R3413=0,NOT(ISNUMBER($I3413))),"",IFERROR(DATEDIF($I3413,DATE(FY,1,1),"y"),""))</f>
        <v/>
      </c>
      <c r="T3413">
        <f>IF(OR($R3413=0,NOT(ISNUMBER($J3413))),"",IFERROR(DATEDIF($J3413,DATE(FY,1,1),"y"),0))</f>
        <v/>
      </c>
      <c r="U3413" s="38">
        <f>IF(OR($R3413=0,NOT(ISNUMBER($I3413))),0,IF(YEAR($I3413)+IF($Q3413=1,RetAgeO,RetAgeE)=FY,MONTH($I3413),IF(YEAR($I3413)+IF($Q3413=1,RetAgeO,RetAgeE)&lt;FY,1,0)))</f>
        <v/>
      </c>
      <c r="V3413" s="38">
        <f>IF(OR($R3413=0,NOT(ISNUMBER($K3413))),0,IF(YEAR($K3413)=FY,MONTH($K3413),IF(YEAR($K3413)&lt;FY,1,0)))</f>
        <v/>
      </c>
      <c r="W3413" s="38">
        <f>IF($R3413=0,0,MIN(12,IF(AND(ISNUMBER($O3413),$O3413&gt;=1,$O3413&lt;=12),INT($O3413),12),IF(AND(RetireExit="Yes",$U3413&gt;0),$U3413,12),IF(AND(ContractExit="Yes",$V3413&gt;0),$V3413,12)))</f>
        <v/>
      </c>
      <c r="X3413" s="37">
        <f>IF(ISNUMBER($P3413),$P3413,IncPct)</f>
        <v/>
      </c>
      <c r="Y3413" s="39">
        <f>IF($W3413=0,0,MAX(0,MIN($W3413,IncMonth-1))+MAX(0,$W3413-IncMonth+1)*(1+$X3413))</f>
        <v/>
      </c>
      <c r="Z3413" s="40">
        <f>IF($C3413="",0,IFERROR(INDEX(Departments!$B$5:$B$54,MATCH($C3413,Departments!$A$5:$A$54,0)),0))</f>
        <v/>
      </c>
      <c r="AA3413" s="41">
        <f>N($L3413)*$Y3413</f>
        <v/>
      </c>
      <c r="AB3413" s="41">
        <f>N($M3413)*$Y3413</f>
        <v/>
      </c>
      <c r="AC3413" s="41">
        <f>$AA3413*$Z3413</f>
        <v/>
      </c>
      <c r="AD3413" s="41">
        <f>$AA3413*BonusMonths/12</f>
        <v/>
      </c>
      <c r="AE3413" s="41">
        <f>($AA3413+SI_Gross*$AB3413)*IF($Q3413=1,SI_O,SI_E)</f>
        <v/>
      </c>
      <c r="AF3413" s="41">
        <f>IF($Q3413=1,0,$AA3413*EOSB)</f>
        <v/>
      </c>
      <c r="AG3413" s="41">
        <f>$AN3413*$W3413</f>
        <v/>
      </c>
      <c r="AH3413" s="41">
        <f>SUM($AA3413:$AG3413)</f>
        <v/>
      </c>
      <c r="AI3413" s="41">
        <f>12*($AM3413+$AN3413)</f>
        <v/>
      </c>
      <c r="AJ3413" s="41">
        <f>$AM3413*((IncMonth-1)+(13-IncMonth)*(1+$X3413))+12*$AN3413</f>
        <v/>
      </c>
      <c r="AK3413" s="41">
        <f>IF($R3413=1,N($L3413)+N($M3413),0)</f>
        <v/>
      </c>
      <c r="AL3413">
        <f>IF($C3413="","",IF(N($L3413)&lt;=0,"Basic salary missing",IF(ISNA(MATCH($C3413,Departments!$A$5:$A$54,0)),"Department not on Departments sheet",IF(AND($I3413&lt;&gt;"",NOT(ISNUMBER($I3413))),"Date of birth is text, not a date",IF(AND($K3413&lt;&gt;"",NOT(ISNUMBER($K3413))),"Contract end is text, not a date","")))))</f>
        <v/>
      </c>
      <c r="AM3413" s="41">
        <f>IF($R3413=0,0,N($L3413)*(1+$Z3413+BonusMonths/12+IF($Q3413=1,0,EOSB))+N($M3413)+(N($L3413)+SI_Gross*N($M3413))*IF($Q3413=1,SI_O,SI_E))</f>
        <v/>
      </c>
      <c r="AN3413" s="41">
        <f>IF($R3413=0,0,(IF($Q3413=1,MedO,MedE+Ticket)+Training)/12)</f>
        <v/>
      </c>
    </row>
    <row r="3414">
      <c r="I3414" s="35" t="n"/>
      <c r="J3414" s="35" t="n"/>
      <c r="K3414" s="35" t="n"/>
      <c r="L3414" s="36" t="n"/>
      <c r="M3414" s="36" t="n"/>
      <c r="P3414" s="37" t="n"/>
      <c r="Q3414" s="38">
        <f>IF($C3414="",0,IF(OR(LOWER(TRIM($G3414))="omani",LOWER(TRIM($G3414))="oman",LOWER(TRIM($G3414))="om",LOWER(TRIM($G3414))="local"),1,0))</f>
        <v/>
      </c>
      <c r="R3414" s="38">
        <f>IF($C3414="",0,IF(OR(ISNUMBER(SEARCH("resign",$N3414)),ISNUMBER(SEARCH("terminat",$N3414)),ISNUMBER(SEARCH("inactive",$N3414)),ISNUMBER(SEARCH("vacan",$N3414)),ISNUMBER(SEARCH("deceased",$N3414)),ISNUMBER(SEARCH("separated",$N3414))),0,1))</f>
        <v/>
      </c>
      <c r="S3414">
        <f>IF(OR($R3414=0,NOT(ISNUMBER($I3414))),"",IFERROR(DATEDIF($I3414,DATE(FY,1,1),"y"),""))</f>
        <v/>
      </c>
      <c r="T3414">
        <f>IF(OR($R3414=0,NOT(ISNUMBER($J3414))),"",IFERROR(DATEDIF($J3414,DATE(FY,1,1),"y"),0))</f>
        <v/>
      </c>
      <c r="U3414" s="38">
        <f>IF(OR($R3414=0,NOT(ISNUMBER($I3414))),0,IF(YEAR($I3414)+IF($Q3414=1,RetAgeO,RetAgeE)=FY,MONTH($I3414),IF(YEAR($I3414)+IF($Q3414=1,RetAgeO,RetAgeE)&lt;FY,1,0)))</f>
        <v/>
      </c>
      <c r="V3414" s="38">
        <f>IF(OR($R3414=0,NOT(ISNUMBER($K3414))),0,IF(YEAR($K3414)=FY,MONTH($K3414),IF(YEAR($K3414)&lt;FY,1,0)))</f>
        <v/>
      </c>
      <c r="W3414" s="38">
        <f>IF($R3414=0,0,MIN(12,IF(AND(ISNUMBER($O3414),$O3414&gt;=1,$O3414&lt;=12),INT($O3414),12),IF(AND(RetireExit="Yes",$U3414&gt;0),$U3414,12),IF(AND(ContractExit="Yes",$V3414&gt;0),$V3414,12)))</f>
        <v/>
      </c>
      <c r="X3414" s="37">
        <f>IF(ISNUMBER($P3414),$P3414,IncPct)</f>
        <v/>
      </c>
      <c r="Y3414" s="39">
        <f>IF($W3414=0,0,MAX(0,MIN($W3414,IncMonth-1))+MAX(0,$W3414-IncMonth+1)*(1+$X3414))</f>
        <v/>
      </c>
      <c r="Z3414" s="40">
        <f>IF($C3414="",0,IFERROR(INDEX(Departments!$B$5:$B$54,MATCH($C3414,Departments!$A$5:$A$54,0)),0))</f>
        <v/>
      </c>
      <c r="AA3414" s="41">
        <f>N($L3414)*$Y3414</f>
        <v/>
      </c>
      <c r="AB3414" s="41">
        <f>N($M3414)*$Y3414</f>
        <v/>
      </c>
      <c r="AC3414" s="41">
        <f>$AA3414*$Z3414</f>
        <v/>
      </c>
      <c r="AD3414" s="41">
        <f>$AA3414*BonusMonths/12</f>
        <v/>
      </c>
      <c r="AE3414" s="41">
        <f>($AA3414+SI_Gross*$AB3414)*IF($Q3414=1,SI_O,SI_E)</f>
        <v/>
      </c>
      <c r="AF3414" s="41">
        <f>IF($Q3414=1,0,$AA3414*EOSB)</f>
        <v/>
      </c>
      <c r="AG3414" s="41">
        <f>$AN3414*$W3414</f>
        <v/>
      </c>
      <c r="AH3414" s="41">
        <f>SUM($AA3414:$AG3414)</f>
        <v/>
      </c>
      <c r="AI3414" s="41">
        <f>12*($AM3414+$AN3414)</f>
        <v/>
      </c>
      <c r="AJ3414" s="41">
        <f>$AM3414*((IncMonth-1)+(13-IncMonth)*(1+$X3414))+12*$AN3414</f>
        <v/>
      </c>
      <c r="AK3414" s="41">
        <f>IF($R3414=1,N($L3414)+N($M3414),0)</f>
        <v/>
      </c>
      <c r="AL3414">
        <f>IF($C3414="","",IF(N($L3414)&lt;=0,"Basic salary missing",IF(ISNA(MATCH($C3414,Departments!$A$5:$A$54,0)),"Department not on Departments sheet",IF(AND($I3414&lt;&gt;"",NOT(ISNUMBER($I3414))),"Date of birth is text, not a date",IF(AND($K3414&lt;&gt;"",NOT(ISNUMBER($K3414))),"Contract end is text, not a date","")))))</f>
        <v/>
      </c>
      <c r="AM3414" s="41">
        <f>IF($R3414=0,0,N($L3414)*(1+$Z3414+BonusMonths/12+IF($Q3414=1,0,EOSB))+N($M3414)+(N($L3414)+SI_Gross*N($M3414))*IF($Q3414=1,SI_O,SI_E))</f>
        <v/>
      </c>
      <c r="AN3414" s="41">
        <f>IF($R3414=0,0,(IF($Q3414=1,MedO,MedE+Ticket)+Training)/12)</f>
        <v/>
      </c>
    </row>
    <row r="3415">
      <c r="I3415" s="35" t="n"/>
      <c r="J3415" s="35" t="n"/>
      <c r="K3415" s="35" t="n"/>
      <c r="L3415" s="36" t="n"/>
      <c r="M3415" s="36" t="n"/>
      <c r="P3415" s="37" t="n"/>
      <c r="Q3415" s="38">
        <f>IF($C3415="",0,IF(OR(LOWER(TRIM($G3415))="omani",LOWER(TRIM($G3415))="oman",LOWER(TRIM($G3415))="om",LOWER(TRIM($G3415))="local"),1,0))</f>
        <v/>
      </c>
      <c r="R3415" s="38">
        <f>IF($C3415="",0,IF(OR(ISNUMBER(SEARCH("resign",$N3415)),ISNUMBER(SEARCH("terminat",$N3415)),ISNUMBER(SEARCH("inactive",$N3415)),ISNUMBER(SEARCH("vacan",$N3415)),ISNUMBER(SEARCH("deceased",$N3415)),ISNUMBER(SEARCH("separated",$N3415))),0,1))</f>
        <v/>
      </c>
      <c r="S3415">
        <f>IF(OR($R3415=0,NOT(ISNUMBER($I3415))),"",IFERROR(DATEDIF($I3415,DATE(FY,1,1),"y"),""))</f>
        <v/>
      </c>
      <c r="T3415">
        <f>IF(OR($R3415=0,NOT(ISNUMBER($J3415))),"",IFERROR(DATEDIF($J3415,DATE(FY,1,1),"y"),0))</f>
        <v/>
      </c>
      <c r="U3415" s="38">
        <f>IF(OR($R3415=0,NOT(ISNUMBER($I3415))),0,IF(YEAR($I3415)+IF($Q3415=1,RetAgeO,RetAgeE)=FY,MONTH($I3415),IF(YEAR($I3415)+IF($Q3415=1,RetAgeO,RetAgeE)&lt;FY,1,0)))</f>
        <v/>
      </c>
      <c r="V3415" s="38">
        <f>IF(OR($R3415=0,NOT(ISNUMBER($K3415))),0,IF(YEAR($K3415)=FY,MONTH($K3415),IF(YEAR($K3415)&lt;FY,1,0)))</f>
        <v/>
      </c>
      <c r="W3415" s="38">
        <f>IF($R3415=0,0,MIN(12,IF(AND(ISNUMBER($O3415),$O3415&gt;=1,$O3415&lt;=12),INT($O3415),12),IF(AND(RetireExit="Yes",$U3415&gt;0),$U3415,12),IF(AND(ContractExit="Yes",$V3415&gt;0),$V3415,12)))</f>
        <v/>
      </c>
      <c r="X3415" s="37">
        <f>IF(ISNUMBER($P3415),$P3415,IncPct)</f>
        <v/>
      </c>
      <c r="Y3415" s="39">
        <f>IF($W3415=0,0,MAX(0,MIN($W3415,IncMonth-1))+MAX(0,$W3415-IncMonth+1)*(1+$X3415))</f>
        <v/>
      </c>
      <c r="Z3415" s="40">
        <f>IF($C3415="",0,IFERROR(INDEX(Departments!$B$5:$B$54,MATCH($C3415,Departments!$A$5:$A$54,0)),0))</f>
        <v/>
      </c>
      <c r="AA3415" s="41">
        <f>N($L3415)*$Y3415</f>
        <v/>
      </c>
      <c r="AB3415" s="41">
        <f>N($M3415)*$Y3415</f>
        <v/>
      </c>
      <c r="AC3415" s="41">
        <f>$AA3415*$Z3415</f>
        <v/>
      </c>
      <c r="AD3415" s="41">
        <f>$AA3415*BonusMonths/12</f>
        <v/>
      </c>
      <c r="AE3415" s="41">
        <f>($AA3415+SI_Gross*$AB3415)*IF($Q3415=1,SI_O,SI_E)</f>
        <v/>
      </c>
      <c r="AF3415" s="41">
        <f>IF($Q3415=1,0,$AA3415*EOSB)</f>
        <v/>
      </c>
      <c r="AG3415" s="41">
        <f>$AN3415*$W3415</f>
        <v/>
      </c>
      <c r="AH3415" s="41">
        <f>SUM($AA3415:$AG3415)</f>
        <v/>
      </c>
      <c r="AI3415" s="41">
        <f>12*($AM3415+$AN3415)</f>
        <v/>
      </c>
      <c r="AJ3415" s="41">
        <f>$AM3415*((IncMonth-1)+(13-IncMonth)*(1+$X3415))+12*$AN3415</f>
        <v/>
      </c>
      <c r="AK3415" s="41">
        <f>IF($R3415=1,N($L3415)+N($M3415),0)</f>
        <v/>
      </c>
      <c r="AL3415">
        <f>IF($C3415="","",IF(N($L3415)&lt;=0,"Basic salary missing",IF(ISNA(MATCH($C3415,Departments!$A$5:$A$54,0)),"Department not on Departments sheet",IF(AND($I3415&lt;&gt;"",NOT(ISNUMBER($I3415))),"Date of birth is text, not a date",IF(AND($K3415&lt;&gt;"",NOT(ISNUMBER($K3415))),"Contract end is text, not a date","")))))</f>
        <v/>
      </c>
      <c r="AM3415" s="41">
        <f>IF($R3415=0,0,N($L3415)*(1+$Z3415+BonusMonths/12+IF($Q3415=1,0,EOSB))+N($M3415)+(N($L3415)+SI_Gross*N($M3415))*IF($Q3415=1,SI_O,SI_E))</f>
        <v/>
      </c>
      <c r="AN3415" s="41">
        <f>IF($R3415=0,0,(IF($Q3415=1,MedO,MedE+Ticket)+Training)/12)</f>
        <v/>
      </c>
    </row>
    <row r="3416">
      <c r="I3416" s="35" t="n"/>
      <c r="J3416" s="35" t="n"/>
      <c r="K3416" s="35" t="n"/>
      <c r="L3416" s="36" t="n"/>
      <c r="M3416" s="36" t="n"/>
      <c r="P3416" s="37" t="n"/>
      <c r="Q3416" s="38">
        <f>IF($C3416="",0,IF(OR(LOWER(TRIM($G3416))="omani",LOWER(TRIM($G3416))="oman",LOWER(TRIM($G3416))="om",LOWER(TRIM($G3416))="local"),1,0))</f>
        <v/>
      </c>
      <c r="R3416" s="38">
        <f>IF($C3416="",0,IF(OR(ISNUMBER(SEARCH("resign",$N3416)),ISNUMBER(SEARCH("terminat",$N3416)),ISNUMBER(SEARCH("inactive",$N3416)),ISNUMBER(SEARCH("vacan",$N3416)),ISNUMBER(SEARCH("deceased",$N3416)),ISNUMBER(SEARCH("separated",$N3416))),0,1))</f>
        <v/>
      </c>
      <c r="S3416">
        <f>IF(OR($R3416=0,NOT(ISNUMBER($I3416))),"",IFERROR(DATEDIF($I3416,DATE(FY,1,1),"y"),""))</f>
        <v/>
      </c>
      <c r="T3416">
        <f>IF(OR($R3416=0,NOT(ISNUMBER($J3416))),"",IFERROR(DATEDIF($J3416,DATE(FY,1,1),"y"),0))</f>
        <v/>
      </c>
      <c r="U3416" s="38">
        <f>IF(OR($R3416=0,NOT(ISNUMBER($I3416))),0,IF(YEAR($I3416)+IF($Q3416=1,RetAgeO,RetAgeE)=FY,MONTH($I3416),IF(YEAR($I3416)+IF($Q3416=1,RetAgeO,RetAgeE)&lt;FY,1,0)))</f>
        <v/>
      </c>
      <c r="V3416" s="38">
        <f>IF(OR($R3416=0,NOT(ISNUMBER($K3416))),0,IF(YEAR($K3416)=FY,MONTH($K3416),IF(YEAR($K3416)&lt;FY,1,0)))</f>
        <v/>
      </c>
      <c r="W3416" s="38">
        <f>IF($R3416=0,0,MIN(12,IF(AND(ISNUMBER($O3416),$O3416&gt;=1,$O3416&lt;=12),INT($O3416),12),IF(AND(RetireExit="Yes",$U3416&gt;0),$U3416,12),IF(AND(ContractExit="Yes",$V3416&gt;0),$V3416,12)))</f>
        <v/>
      </c>
      <c r="X3416" s="37">
        <f>IF(ISNUMBER($P3416),$P3416,IncPct)</f>
        <v/>
      </c>
      <c r="Y3416" s="39">
        <f>IF($W3416=0,0,MAX(0,MIN($W3416,IncMonth-1))+MAX(0,$W3416-IncMonth+1)*(1+$X3416))</f>
        <v/>
      </c>
      <c r="Z3416" s="40">
        <f>IF($C3416="",0,IFERROR(INDEX(Departments!$B$5:$B$54,MATCH($C3416,Departments!$A$5:$A$54,0)),0))</f>
        <v/>
      </c>
      <c r="AA3416" s="41">
        <f>N($L3416)*$Y3416</f>
        <v/>
      </c>
      <c r="AB3416" s="41">
        <f>N($M3416)*$Y3416</f>
        <v/>
      </c>
      <c r="AC3416" s="41">
        <f>$AA3416*$Z3416</f>
        <v/>
      </c>
      <c r="AD3416" s="41">
        <f>$AA3416*BonusMonths/12</f>
        <v/>
      </c>
      <c r="AE3416" s="41">
        <f>($AA3416+SI_Gross*$AB3416)*IF($Q3416=1,SI_O,SI_E)</f>
        <v/>
      </c>
      <c r="AF3416" s="41">
        <f>IF($Q3416=1,0,$AA3416*EOSB)</f>
        <v/>
      </c>
      <c r="AG3416" s="41">
        <f>$AN3416*$W3416</f>
        <v/>
      </c>
      <c r="AH3416" s="41">
        <f>SUM($AA3416:$AG3416)</f>
        <v/>
      </c>
      <c r="AI3416" s="41">
        <f>12*($AM3416+$AN3416)</f>
        <v/>
      </c>
      <c r="AJ3416" s="41">
        <f>$AM3416*((IncMonth-1)+(13-IncMonth)*(1+$X3416))+12*$AN3416</f>
        <v/>
      </c>
      <c r="AK3416" s="41">
        <f>IF($R3416=1,N($L3416)+N($M3416),0)</f>
        <v/>
      </c>
      <c r="AL3416">
        <f>IF($C3416="","",IF(N($L3416)&lt;=0,"Basic salary missing",IF(ISNA(MATCH($C3416,Departments!$A$5:$A$54,0)),"Department not on Departments sheet",IF(AND($I3416&lt;&gt;"",NOT(ISNUMBER($I3416))),"Date of birth is text, not a date",IF(AND($K3416&lt;&gt;"",NOT(ISNUMBER($K3416))),"Contract end is text, not a date","")))))</f>
        <v/>
      </c>
      <c r="AM3416" s="41">
        <f>IF($R3416=0,0,N($L3416)*(1+$Z3416+BonusMonths/12+IF($Q3416=1,0,EOSB))+N($M3416)+(N($L3416)+SI_Gross*N($M3416))*IF($Q3416=1,SI_O,SI_E))</f>
        <v/>
      </c>
      <c r="AN3416" s="41">
        <f>IF($R3416=0,0,(IF($Q3416=1,MedO,MedE+Ticket)+Training)/12)</f>
        <v/>
      </c>
    </row>
    <row r="3417">
      <c r="I3417" s="35" t="n"/>
      <c r="J3417" s="35" t="n"/>
      <c r="K3417" s="35" t="n"/>
      <c r="L3417" s="36" t="n"/>
      <c r="M3417" s="36" t="n"/>
      <c r="P3417" s="37" t="n"/>
      <c r="Q3417" s="38">
        <f>IF($C3417="",0,IF(OR(LOWER(TRIM($G3417))="omani",LOWER(TRIM($G3417))="oman",LOWER(TRIM($G3417))="om",LOWER(TRIM($G3417))="local"),1,0))</f>
        <v/>
      </c>
      <c r="R3417" s="38">
        <f>IF($C3417="",0,IF(OR(ISNUMBER(SEARCH("resign",$N3417)),ISNUMBER(SEARCH("terminat",$N3417)),ISNUMBER(SEARCH("inactive",$N3417)),ISNUMBER(SEARCH("vacan",$N3417)),ISNUMBER(SEARCH("deceased",$N3417)),ISNUMBER(SEARCH("separated",$N3417))),0,1))</f>
        <v/>
      </c>
      <c r="S3417">
        <f>IF(OR($R3417=0,NOT(ISNUMBER($I3417))),"",IFERROR(DATEDIF($I3417,DATE(FY,1,1),"y"),""))</f>
        <v/>
      </c>
      <c r="T3417">
        <f>IF(OR($R3417=0,NOT(ISNUMBER($J3417))),"",IFERROR(DATEDIF($J3417,DATE(FY,1,1),"y"),0))</f>
        <v/>
      </c>
      <c r="U3417" s="38">
        <f>IF(OR($R3417=0,NOT(ISNUMBER($I3417))),0,IF(YEAR($I3417)+IF($Q3417=1,RetAgeO,RetAgeE)=FY,MONTH($I3417),IF(YEAR($I3417)+IF($Q3417=1,RetAgeO,RetAgeE)&lt;FY,1,0)))</f>
        <v/>
      </c>
      <c r="V3417" s="38">
        <f>IF(OR($R3417=0,NOT(ISNUMBER($K3417))),0,IF(YEAR($K3417)=FY,MONTH($K3417),IF(YEAR($K3417)&lt;FY,1,0)))</f>
        <v/>
      </c>
      <c r="W3417" s="38">
        <f>IF($R3417=0,0,MIN(12,IF(AND(ISNUMBER($O3417),$O3417&gt;=1,$O3417&lt;=12),INT($O3417),12),IF(AND(RetireExit="Yes",$U3417&gt;0),$U3417,12),IF(AND(ContractExit="Yes",$V3417&gt;0),$V3417,12)))</f>
        <v/>
      </c>
      <c r="X3417" s="37">
        <f>IF(ISNUMBER($P3417),$P3417,IncPct)</f>
        <v/>
      </c>
      <c r="Y3417" s="39">
        <f>IF($W3417=0,0,MAX(0,MIN($W3417,IncMonth-1))+MAX(0,$W3417-IncMonth+1)*(1+$X3417))</f>
        <v/>
      </c>
      <c r="Z3417" s="40">
        <f>IF($C3417="",0,IFERROR(INDEX(Departments!$B$5:$B$54,MATCH($C3417,Departments!$A$5:$A$54,0)),0))</f>
        <v/>
      </c>
      <c r="AA3417" s="41">
        <f>N($L3417)*$Y3417</f>
        <v/>
      </c>
      <c r="AB3417" s="41">
        <f>N($M3417)*$Y3417</f>
        <v/>
      </c>
      <c r="AC3417" s="41">
        <f>$AA3417*$Z3417</f>
        <v/>
      </c>
      <c r="AD3417" s="41">
        <f>$AA3417*BonusMonths/12</f>
        <v/>
      </c>
      <c r="AE3417" s="41">
        <f>($AA3417+SI_Gross*$AB3417)*IF($Q3417=1,SI_O,SI_E)</f>
        <v/>
      </c>
      <c r="AF3417" s="41">
        <f>IF($Q3417=1,0,$AA3417*EOSB)</f>
        <v/>
      </c>
      <c r="AG3417" s="41">
        <f>$AN3417*$W3417</f>
        <v/>
      </c>
      <c r="AH3417" s="41">
        <f>SUM($AA3417:$AG3417)</f>
        <v/>
      </c>
      <c r="AI3417" s="41">
        <f>12*($AM3417+$AN3417)</f>
        <v/>
      </c>
      <c r="AJ3417" s="41">
        <f>$AM3417*((IncMonth-1)+(13-IncMonth)*(1+$X3417))+12*$AN3417</f>
        <v/>
      </c>
      <c r="AK3417" s="41">
        <f>IF($R3417=1,N($L3417)+N($M3417),0)</f>
        <v/>
      </c>
      <c r="AL3417">
        <f>IF($C3417="","",IF(N($L3417)&lt;=0,"Basic salary missing",IF(ISNA(MATCH($C3417,Departments!$A$5:$A$54,0)),"Department not on Departments sheet",IF(AND($I3417&lt;&gt;"",NOT(ISNUMBER($I3417))),"Date of birth is text, not a date",IF(AND($K3417&lt;&gt;"",NOT(ISNUMBER($K3417))),"Contract end is text, not a date","")))))</f>
        <v/>
      </c>
      <c r="AM3417" s="41">
        <f>IF($R3417=0,0,N($L3417)*(1+$Z3417+BonusMonths/12+IF($Q3417=1,0,EOSB))+N($M3417)+(N($L3417)+SI_Gross*N($M3417))*IF($Q3417=1,SI_O,SI_E))</f>
        <v/>
      </c>
      <c r="AN3417" s="41">
        <f>IF($R3417=0,0,(IF($Q3417=1,MedO,MedE+Ticket)+Training)/12)</f>
        <v/>
      </c>
    </row>
    <row r="3418">
      <c r="I3418" s="35" t="n"/>
      <c r="J3418" s="35" t="n"/>
      <c r="K3418" s="35" t="n"/>
      <c r="L3418" s="36" t="n"/>
      <c r="M3418" s="36" t="n"/>
      <c r="P3418" s="37" t="n"/>
      <c r="Q3418" s="38">
        <f>IF($C3418="",0,IF(OR(LOWER(TRIM($G3418))="omani",LOWER(TRIM($G3418))="oman",LOWER(TRIM($G3418))="om",LOWER(TRIM($G3418))="local"),1,0))</f>
        <v/>
      </c>
      <c r="R3418" s="38">
        <f>IF($C3418="",0,IF(OR(ISNUMBER(SEARCH("resign",$N3418)),ISNUMBER(SEARCH("terminat",$N3418)),ISNUMBER(SEARCH("inactive",$N3418)),ISNUMBER(SEARCH("vacan",$N3418)),ISNUMBER(SEARCH("deceased",$N3418)),ISNUMBER(SEARCH("separated",$N3418))),0,1))</f>
        <v/>
      </c>
      <c r="S3418">
        <f>IF(OR($R3418=0,NOT(ISNUMBER($I3418))),"",IFERROR(DATEDIF($I3418,DATE(FY,1,1),"y"),""))</f>
        <v/>
      </c>
      <c r="T3418">
        <f>IF(OR($R3418=0,NOT(ISNUMBER($J3418))),"",IFERROR(DATEDIF($J3418,DATE(FY,1,1),"y"),0))</f>
        <v/>
      </c>
      <c r="U3418" s="38">
        <f>IF(OR($R3418=0,NOT(ISNUMBER($I3418))),0,IF(YEAR($I3418)+IF($Q3418=1,RetAgeO,RetAgeE)=FY,MONTH($I3418),IF(YEAR($I3418)+IF($Q3418=1,RetAgeO,RetAgeE)&lt;FY,1,0)))</f>
        <v/>
      </c>
      <c r="V3418" s="38">
        <f>IF(OR($R3418=0,NOT(ISNUMBER($K3418))),0,IF(YEAR($K3418)=FY,MONTH($K3418),IF(YEAR($K3418)&lt;FY,1,0)))</f>
        <v/>
      </c>
      <c r="W3418" s="38">
        <f>IF($R3418=0,0,MIN(12,IF(AND(ISNUMBER($O3418),$O3418&gt;=1,$O3418&lt;=12),INT($O3418),12),IF(AND(RetireExit="Yes",$U3418&gt;0),$U3418,12),IF(AND(ContractExit="Yes",$V3418&gt;0),$V3418,12)))</f>
        <v/>
      </c>
      <c r="X3418" s="37">
        <f>IF(ISNUMBER($P3418),$P3418,IncPct)</f>
        <v/>
      </c>
      <c r="Y3418" s="39">
        <f>IF($W3418=0,0,MAX(0,MIN($W3418,IncMonth-1))+MAX(0,$W3418-IncMonth+1)*(1+$X3418))</f>
        <v/>
      </c>
      <c r="Z3418" s="40">
        <f>IF($C3418="",0,IFERROR(INDEX(Departments!$B$5:$B$54,MATCH($C3418,Departments!$A$5:$A$54,0)),0))</f>
        <v/>
      </c>
      <c r="AA3418" s="41">
        <f>N($L3418)*$Y3418</f>
        <v/>
      </c>
      <c r="AB3418" s="41">
        <f>N($M3418)*$Y3418</f>
        <v/>
      </c>
      <c r="AC3418" s="41">
        <f>$AA3418*$Z3418</f>
        <v/>
      </c>
      <c r="AD3418" s="41">
        <f>$AA3418*BonusMonths/12</f>
        <v/>
      </c>
      <c r="AE3418" s="41">
        <f>($AA3418+SI_Gross*$AB3418)*IF($Q3418=1,SI_O,SI_E)</f>
        <v/>
      </c>
      <c r="AF3418" s="41">
        <f>IF($Q3418=1,0,$AA3418*EOSB)</f>
        <v/>
      </c>
      <c r="AG3418" s="41">
        <f>$AN3418*$W3418</f>
        <v/>
      </c>
      <c r="AH3418" s="41">
        <f>SUM($AA3418:$AG3418)</f>
        <v/>
      </c>
      <c r="AI3418" s="41">
        <f>12*($AM3418+$AN3418)</f>
        <v/>
      </c>
      <c r="AJ3418" s="41">
        <f>$AM3418*((IncMonth-1)+(13-IncMonth)*(1+$X3418))+12*$AN3418</f>
        <v/>
      </c>
      <c r="AK3418" s="41">
        <f>IF($R3418=1,N($L3418)+N($M3418),0)</f>
        <v/>
      </c>
      <c r="AL3418">
        <f>IF($C3418="","",IF(N($L3418)&lt;=0,"Basic salary missing",IF(ISNA(MATCH($C3418,Departments!$A$5:$A$54,0)),"Department not on Departments sheet",IF(AND($I3418&lt;&gt;"",NOT(ISNUMBER($I3418))),"Date of birth is text, not a date",IF(AND($K3418&lt;&gt;"",NOT(ISNUMBER($K3418))),"Contract end is text, not a date","")))))</f>
        <v/>
      </c>
      <c r="AM3418" s="41">
        <f>IF($R3418=0,0,N($L3418)*(1+$Z3418+BonusMonths/12+IF($Q3418=1,0,EOSB))+N($M3418)+(N($L3418)+SI_Gross*N($M3418))*IF($Q3418=1,SI_O,SI_E))</f>
        <v/>
      </c>
      <c r="AN3418" s="41">
        <f>IF($R3418=0,0,(IF($Q3418=1,MedO,MedE+Ticket)+Training)/12)</f>
        <v/>
      </c>
    </row>
    <row r="3419">
      <c r="I3419" s="35" t="n"/>
      <c r="J3419" s="35" t="n"/>
      <c r="K3419" s="35" t="n"/>
      <c r="L3419" s="36" t="n"/>
      <c r="M3419" s="36" t="n"/>
      <c r="P3419" s="37" t="n"/>
      <c r="Q3419" s="38">
        <f>IF($C3419="",0,IF(OR(LOWER(TRIM($G3419))="omani",LOWER(TRIM($G3419))="oman",LOWER(TRIM($G3419))="om",LOWER(TRIM($G3419))="local"),1,0))</f>
        <v/>
      </c>
      <c r="R3419" s="38">
        <f>IF($C3419="",0,IF(OR(ISNUMBER(SEARCH("resign",$N3419)),ISNUMBER(SEARCH("terminat",$N3419)),ISNUMBER(SEARCH("inactive",$N3419)),ISNUMBER(SEARCH("vacan",$N3419)),ISNUMBER(SEARCH("deceased",$N3419)),ISNUMBER(SEARCH("separated",$N3419))),0,1))</f>
        <v/>
      </c>
      <c r="S3419">
        <f>IF(OR($R3419=0,NOT(ISNUMBER($I3419))),"",IFERROR(DATEDIF($I3419,DATE(FY,1,1),"y"),""))</f>
        <v/>
      </c>
      <c r="T3419">
        <f>IF(OR($R3419=0,NOT(ISNUMBER($J3419))),"",IFERROR(DATEDIF($J3419,DATE(FY,1,1),"y"),0))</f>
        <v/>
      </c>
      <c r="U3419" s="38">
        <f>IF(OR($R3419=0,NOT(ISNUMBER($I3419))),0,IF(YEAR($I3419)+IF($Q3419=1,RetAgeO,RetAgeE)=FY,MONTH($I3419),IF(YEAR($I3419)+IF($Q3419=1,RetAgeO,RetAgeE)&lt;FY,1,0)))</f>
        <v/>
      </c>
      <c r="V3419" s="38">
        <f>IF(OR($R3419=0,NOT(ISNUMBER($K3419))),0,IF(YEAR($K3419)=FY,MONTH($K3419),IF(YEAR($K3419)&lt;FY,1,0)))</f>
        <v/>
      </c>
      <c r="W3419" s="38">
        <f>IF($R3419=0,0,MIN(12,IF(AND(ISNUMBER($O3419),$O3419&gt;=1,$O3419&lt;=12),INT($O3419),12),IF(AND(RetireExit="Yes",$U3419&gt;0),$U3419,12),IF(AND(ContractExit="Yes",$V3419&gt;0),$V3419,12)))</f>
        <v/>
      </c>
      <c r="X3419" s="37">
        <f>IF(ISNUMBER($P3419),$P3419,IncPct)</f>
        <v/>
      </c>
      <c r="Y3419" s="39">
        <f>IF($W3419=0,0,MAX(0,MIN($W3419,IncMonth-1))+MAX(0,$W3419-IncMonth+1)*(1+$X3419))</f>
        <v/>
      </c>
      <c r="Z3419" s="40">
        <f>IF($C3419="",0,IFERROR(INDEX(Departments!$B$5:$B$54,MATCH($C3419,Departments!$A$5:$A$54,0)),0))</f>
        <v/>
      </c>
      <c r="AA3419" s="41">
        <f>N($L3419)*$Y3419</f>
        <v/>
      </c>
      <c r="AB3419" s="41">
        <f>N($M3419)*$Y3419</f>
        <v/>
      </c>
      <c r="AC3419" s="41">
        <f>$AA3419*$Z3419</f>
        <v/>
      </c>
      <c r="AD3419" s="41">
        <f>$AA3419*BonusMonths/12</f>
        <v/>
      </c>
      <c r="AE3419" s="41">
        <f>($AA3419+SI_Gross*$AB3419)*IF($Q3419=1,SI_O,SI_E)</f>
        <v/>
      </c>
      <c r="AF3419" s="41">
        <f>IF($Q3419=1,0,$AA3419*EOSB)</f>
        <v/>
      </c>
      <c r="AG3419" s="41">
        <f>$AN3419*$W3419</f>
        <v/>
      </c>
      <c r="AH3419" s="41">
        <f>SUM($AA3419:$AG3419)</f>
        <v/>
      </c>
      <c r="AI3419" s="41">
        <f>12*($AM3419+$AN3419)</f>
        <v/>
      </c>
      <c r="AJ3419" s="41">
        <f>$AM3419*((IncMonth-1)+(13-IncMonth)*(1+$X3419))+12*$AN3419</f>
        <v/>
      </c>
      <c r="AK3419" s="41">
        <f>IF($R3419=1,N($L3419)+N($M3419),0)</f>
        <v/>
      </c>
      <c r="AL3419">
        <f>IF($C3419="","",IF(N($L3419)&lt;=0,"Basic salary missing",IF(ISNA(MATCH($C3419,Departments!$A$5:$A$54,0)),"Department not on Departments sheet",IF(AND($I3419&lt;&gt;"",NOT(ISNUMBER($I3419))),"Date of birth is text, not a date",IF(AND($K3419&lt;&gt;"",NOT(ISNUMBER($K3419))),"Contract end is text, not a date","")))))</f>
        <v/>
      </c>
      <c r="AM3419" s="41">
        <f>IF($R3419=0,0,N($L3419)*(1+$Z3419+BonusMonths/12+IF($Q3419=1,0,EOSB))+N($M3419)+(N($L3419)+SI_Gross*N($M3419))*IF($Q3419=1,SI_O,SI_E))</f>
        <v/>
      </c>
      <c r="AN3419" s="41">
        <f>IF($R3419=0,0,(IF($Q3419=1,MedO,MedE+Ticket)+Training)/12)</f>
        <v/>
      </c>
    </row>
    <row r="3420">
      <c r="I3420" s="35" t="n"/>
      <c r="J3420" s="35" t="n"/>
      <c r="K3420" s="35" t="n"/>
      <c r="L3420" s="36" t="n"/>
      <c r="M3420" s="36" t="n"/>
      <c r="P3420" s="37" t="n"/>
      <c r="Q3420" s="38">
        <f>IF($C3420="",0,IF(OR(LOWER(TRIM($G3420))="omani",LOWER(TRIM($G3420))="oman",LOWER(TRIM($G3420))="om",LOWER(TRIM($G3420))="local"),1,0))</f>
        <v/>
      </c>
      <c r="R3420" s="38">
        <f>IF($C3420="",0,IF(OR(ISNUMBER(SEARCH("resign",$N3420)),ISNUMBER(SEARCH("terminat",$N3420)),ISNUMBER(SEARCH("inactive",$N3420)),ISNUMBER(SEARCH("vacan",$N3420)),ISNUMBER(SEARCH("deceased",$N3420)),ISNUMBER(SEARCH("separated",$N3420))),0,1))</f>
        <v/>
      </c>
      <c r="S3420">
        <f>IF(OR($R3420=0,NOT(ISNUMBER($I3420))),"",IFERROR(DATEDIF($I3420,DATE(FY,1,1),"y"),""))</f>
        <v/>
      </c>
      <c r="T3420">
        <f>IF(OR($R3420=0,NOT(ISNUMBER($J3420))),"",IFERROR(DATEDIF($J3420,DATE(FY,1,1),"y"),0))</f>
        <v/>
      </c>
      <c r="U3420" s="38">
        <f>IF(OR($R3420=0,NOT(ISNUMBER($I3420))),0,IF(YEAR($I3420)+IF($Q3420=1,RetAgeO,RetAgeE)=FY,MONTH($I3420),IF(YEAR($I3420)+IF($Q3420=1,RetAgeO,RetAgeE)&lt;FY,1,0)))</f>
        <v/>
      </c>
      <c r="V3420" s="38">
        <f>IF(OR($R3420=0,NOT(ISNUMBER($K3420))),0,IF(YEAR($K3420)=FY,MONTH($K3420),IF(YEAR($K3420)&lt;FY,1,0)))</f>
        <v/>
      </c>
      <c r="W3420" s="38">
        <f>IF($R3420=0,0,MIN(12,IF(AND(ISNUMBER($O3420),$O3420&gt;=1,$O3420&lt;=12),INT($O3420),12),IF(AND(RetireExit="Yes",$U3420&gt;0),$U3420,12),IF(AND(ContractExit="Yes",$V3420&gt;0),$V3420,12)))</f>
        <v/>
      </c>
      <c r="X3420" s="37">
        <f>IF(ISNUMBER($P3420),$P3420,IncPct)</f>
        <v/>
      </c>
      <c r="Y3420" s="39">
        <f>IF($W3420=0,0,MAX(0,MIN($W3420,IncMonth-1))+MAX(0,$W3420-IncMonth+1)*(1+$X3420))</f>
        <v/>
      </c>
      <c r="Z3420" s="40">
        <f>IF($C3420="",0,IFERROR(INDEX(Departments!$B$5:$B$54,MATCH($C3420,Departments!$A$5:$A$54,0)),0))</f>
        <v/>
      </c>
      <c r="AA3420" s="41">
        <f>N($L3420)*$Y3420</f>
        <v/>
      </c>
      <c r="AB3420" s="41">
        <f>N($M3420)*$Y3420</f>
        <v/>
      </c>
      <c r="AC3420" s="41">
        <f>$AA3420*$Z3420</f>
        <v/>
      </c>
      <c r="AD3420" s="41">
        <f>$AA3420*BonusMonths/12</f>
        <v/>
      </c>
      <c r="AE3420" s="41">
        <f>($AA3420+SI_Gross*$AB3420)*IF($Q3420=1,SI_O,SI_E)</f>
        <v/>
      </c>
      <c r="AF3420" s="41">
        <f>IF($Q3420=1,0,$AA3420*EOSB)</f>
        <v/>
      </c>
      <c r="AG3420" s="41">
        <f>$AN3420*$W3420</f>
        <v/>
      </c>
      <c r="AH3420" s="41">
        <f>SUM($AA3420:$AG3420)</f>
        <v/>
      </c>
      <c r="AI3420" s="41">
        <f>12*($AM3420+$AN3420)</f>
        <v/>
      </c>
      <c r="AJ3420" s="41">
        <f>$AM3420*((IncMonth-1)+(13-IncMonth)*(1+$X3420))+12*$AN3420</f>
        <v/>
      </c>
      <c r="AK3420" s="41">
        <f>IF($R3420=1,N($L3420)+N($M3420),0)</f>
        <v/>
      </c>
      <c r="AL3420">
        <f>IF($C3420="","",IF(N($L3420)&lt;=0,"Basic salary missing",IF(ISNA(MATCH($C3420,Departments!$A$5:$A$54,0)),"Department not on Departments sheet",IF(AND($I3420&lt;&gt;"",NOT(ISNUMBER($I3420))),"Date of birth is text, not a date",IF(AND($K3420&lt;&gt;"",NOT(ISNUMBER($K3420))),"Contract end is text, not a date","")))))</f>
        <v/>
      </c>
      <c r="AM3420" s="41">
        <f>IF($R3420=0,0,N($L3420)*(1+$Z3420+BonusMonths/12+IF($Q3420=1,0,EOSB))+N($M3420)+(N($L3420)+SI_Gross*N($M3420))*IF($Q3420=1,SI_O,SI_E))</f>
        <v/>
      </c>
      <c r="AN3420" s="41">
        <f>IF($R3420=0,0,(IF($Q3420=1,MedO,MedE+Ticket)+Training)/12)</f>
        <v/>
      </c>
    </row>
    <row r="3421">
      <c r="I3421" s="35" t="n"/>
      <c r="J3421" s="35" t="n"/>
      <c r="K3421" s="35" t="n"/>
      <c r="L3421" s="36" t="n"/>
      <c r="M3421" s="36" t="n"/>
      <c r="P3421" s="37" t="n"/>
      <c r="Q3421" s="38">
        <f>IF($C3421="",0,IF(OR(LOWER(TRIM($G3421))="omani",LOWER(TRIM($G3421))="oman",LOWER(TRIM($G3421))="om",LOWER(TRIM($G3421))="local"),1,0))</f>
        <v/>
      </c>
      <c r="R3421" s="38">
        <f>IF($C3421="",0,IF(OR(ISNUMBER(SEARCH("resign",$N3421)),ISNUMBER(SEARCH("terminat",$N3421)),ISNUMBER(SEARCH("inactive",$N3421)),ISNUMBER(SEARCH("vacan",$N3421)),ISNUMBER(SEARCH("deceased",$N3421)),ISNUMBER(SEARCH("separated",$N3421))),0,1))</f>
        <v/>
      </c>
      <c r="S3421">
        <f>IF(OR($R3421=0,NOT(ISNUMBER($I3421))),"",IFERROR(DATEDIF($I3421,DATE(FY,1,1),"y"),""))</f>
        <v/>
      </c>
      <c r="T3421">
        <f>IF(OR($R3421=0,NOT(ISNUMBER($J3421))),"",IFERROR(DATEDIF($J3421,DATE(FY,1,1),"y"),0))</f>
        <v/>
      </c>
      <c r="U3421" s="38">
        <f>IF(OR($R3421=0,NOT(ISNUMBER($I3421))),0,IF(YEAR($I3421)+IF($Q3421=1,RetAgeO,RetAgeE)=FY,MONTH($I3421),IF(YEAR($I3421)+IF($Q3421=1,RetAgeO,RetAgeE)&lt;FY,1,0)))</f>
        <v/>
      </c>
      <c r="V3421" s="38">
        <f>IF(OR($R3421=0,NOT(ISNUMBER($K3421))),0,IF(YEAR($K3421)=FY,MONTH($K3421),IF(YEAR($K3421)&lt;FY,1,0)))</f>
        <v/>
      </c>
      <c r="W3421" s="38">
        <f>IF($R3421=0,0,MIN(12,IF(AND(ISNUMBER($O3421),$O3421&gt;=1,$O3421&lt;=12),INT($O3421),12),IF(AND(RetireExit="Yes",$U3421&gt;0),$U3421,12),IF(AND(ContractExit="Yes",$V3421&gt;0),$V3421,12)))</f>
        <v/>
      </c>
      <c r="X3421" s="37">
        <f>IF(ISNUMBER($P3421),$P3421,IncPct)</f>
        <v/>
      </c>
      <c r="Y3421" s="39">
        <f>IF($W3421=0,0,MAX(0,MIN($W3421,IncMonth-1))+MAX(0,$W3421-IncMonth+1)*(1+$X3421))</f>
        <v/>
      </c>
      <c r="Z3421" s="40">
        <f>IF($C3421="",0,IFERROR(INDEX(Departments!$B$5:$B$54,MATCH($C3421,Departments!$A$5:$A$54,0)),0))</f>
        <v/>
      </c>
      <c r="AA3421" s="41">
        <f>N($L3421)*$Y3421</f>
        <v/>
      </c>
      <c r="AB3421" s="41">
        <f>N($M3421)*$Y3421</f>
        <v/>
      </c>
      <c r="AC3421" s="41">
        <f>$AA3421*$Z3421</f>
        <v/>
      </c>
      <c r="AD3421" s="41">
        <f>$AA3421*BonusMonths/12</f>
        <v/>
      </c>
      <c r="AE3421" s="41">
        <f>($AA3421+SI_Gross*$AB3421)*IF($Q3421=1,SI_O,SI_E)</f>
        <v/>
      </c>
      <c r="AF3421" s="41">
        <f>IF($Q3421=1,0,$AA3421*EOSB)</f>
        <v/>
      </c>
      <c r="AG3421" s="41">
        <f>$AN3421*$W3421</f>
        <v/>
      </c>
      <c r="AH3421" s="41">
        <f>SUM($AA3421:$AG3421)</f>
        <v/>
      </c>
      <c r="AI3421" s="41">
        <f>12*($AM3421+$AN3421)</f>
        <v/>
      </c>
      <c r="AJ3421" s="41">
        <f>$AM3421*((IncMonth-1)+(13-IncMonth)*(1+$X3421))+12*$AN3421</f>
        <v/>
      </c>
      <c r="AK3421" s="41">
        <f>IF($R3421=1,N($L3421)+N($M3421),0)</f>
        <v/>
      </c>
      <c r="AL3421">
        <f>IF($C3421="","",IF(N($L3421)&lt;=0,"Basic salary missing",IF(ISNA(MATCH($C3421,Departments!$A$5:$A$54,0)),"Department not on Departments sheet",IF(AND($I3421&lt;&gt;"",NOT(ISNUMBER($I3421))),"Date of birth is text, not a date",IF(AND($K3421&lt;&gt;"",NOT(ISNUMBER($K3421))),"Contract end is text, not a date","")))))</f>
        <v/>
      </c>
      <c r="AM3421" s="41">
        <f>IF($R3421=0,0,N($L3421)*(1+$Z3421+BonusMonths/12+IF($Q3421=1,0,EOSB))+N($M3421)+(N($L3421)+SI_Gross*N($M3421))*IF($Q3421=1,SI_O,SI_E))</f>
        <v/>
      </c>
      <c r="AN3421" s="41">
        <f>IF($R3421=0,0,(IF($Q3421=1,MedO,MedE+Ticket)+Training)/12)</f>
        <v/>
      </c>
    </row>
    <row r="3422">
      <c r="I3422" s="35" t="n"/>
      <c r="J3422" s="35" t="n"/>
      <c r="K3422" s="35" t="n"/>
      <c r="L3422" s="36" t="n"/>
      <c r="M3422" s="36" t="n"/>
      <c r="P3422" s="37" t="n"/>
      <c r="Q3422" s="38">
        <f>IF($C3422="",0,IF(OR(LOWER(TRIM($G3422))="omani",LOWER(TRIM($G3422))="oman",LOWER(TRIM($G3422))="om",LOWER(TRIM($G3422))="local"),1,0))</f>
        <v/>
      </c>
      <c r="R3422" s="38">
        <f>IF($C3422="",0,IF(OR(ISNUMBER(SEARCH("resign",$N3422)),ISNUMBER(SEARCH("terminat",$N3422)),ISNUMBER(SEARCH("inactive",$N3422)),ISNUMBER(SEARCH("vacan",$N3422)),ISNUMBER(SEARCH("deceased",$N3422)),ISNUMBER(SEARCH("separated",$N3422))),0,1))</f>
        <v/>
      </c>
      <c r="S3422">
        <f>IF(OR($R3422=0,NOT(ISNUMBER($I3422))),"",IFERROR(DATEDIF($I3422,DATE(FY,1,1),"y"),""))</f>
        <v/>
      </c>
      <c r="T3422">
        <f>IF(OR($R3422=0,NOT(ISNUMBER($J3422))),"",IFERROR(DATEDIF($J3422,DATE(FY,1,1),"y"),0))</f>
        <v/>
      </c>
      <c r="U3422" s="38">
        <f>IF(OR($R3422=0,NOT(ISNUMBER($I3422))),0,IF(YEAR($I3422)+IF($Q3422=1,RetAgeO,RetAgeE)=FY,MONTH($I3422),IF(YEAR($I3422)+IF($Q3422=1,RetAgeO,RetAgeE)&lt;FY,1,0)))</f>
        <v/>
      </c>
      <c r="V3422" s="38">
        <f>IF(OR($R3422=0,NOT(ISNUMBER($K3422))),0,IF(YEAR($K3422)=FY,MONTH($K3422),IF(YEAR($K3422)&lt;FY,1,0)))</f>
        <v/>
      </c>
      <c r="W3422" s="38">
        <f>IF($R3422=0,0,MIN(12,IF(AND(ISNUMBER($O3422),$O3422&gt;=1,$O3422&lt;=12),INT($O3422),12),IF(AND(RetireExit="Yes",$U3422&gt;0),$U3422,12),IF(AND(ContractExit="Yes",$V3422&gt;0),$V3422,12)))</f>
        <v/>
      </c>
      <c r="X3422" s="37">
        <f>IF(ISNUMBER($P3422),$P3422,IncPct)</f>
        <v/>
      </c>
      <c r="Y3422" s="39">
        <f>IF($W3422=0,0,MAX(0,MIN($W3422,IncMonth-1))+MAX(0,$W3422-IncMonth+1)*(1+$X3422))</f>
        <v/>
      </c>
      <c r="Z3422" s="40">
        <f>IF($C3422="",0,IFERROR(INDEX(Departments!$B$5:$B$54,MATCH($C3422,Departments!$A$5:$A$54,0)),0))</f>
        <v/>
      </c>
      <c r="AA3422" s="41">
        <f>N($L3422)*$Y3422</f>
        <v/>
      </c>
      <c r="AB3422" s="41">
        <f>N($M3422)*$Y3422</f>
        <v/>
      </c>
      <c r="AC3422" s="41">
        <f>$AA3422*$Z3422</f>
        <v/>
      </c>
      <c r="AD3422" s="41">
        <f>$AA3422*BonusMonths/12</f>
        <v/>
      </c>
      <c r="AE3422" s="41">
        <f>($AA3422+SI_Gross*$AB3422)*IF($Q3422=1,SI_O,SI_E)</f>
        <v/>
      </c>
      <c r="AF3422" s="41">
        <f>IF($Q3422=1,0,$AA3422*EOSB)</f>
        <v/>
      </c>
      <c r="AG3422" s="41">
        <f>$AN3422*$W3422</f>
        <v/>
      </c>
      <c r="AH3422" s="41">
        <f>SUM($AA3422:$AG3422)</f>
        <v/>
      </c>
      <c r="AI3422" s="41">
        <f>12*($AM3422+$AN3422)</f>
        <v/>
      </c>
      <c r="AJ3422" s="41">
        <f>$AM3422*((IncMonth-1)+(13-IncMonth)*(1+$X3422))+12*$AN3422</f>
        <v/>
      </c>
      <c r="AK3422" s="41">
        <f>IF($R3422=1,N($L3422)+N($M3422),0)</f>
        <v/>
      </c>
      <c r="AL3422">
        <f>IF($C3422="","",IF(N($L3422)&lt;=0,"Basic salary missing",IF(ISNA(MATCH($C3422,Departments!$A$5:$A$54,0)),"Department not on Departments sheet",IF(AND($I3422&lt;&gt;"",NOT(ISNUMBER($I3422))),"Date of birth is text, not a date",IF(AND($K3422&lt;&gt;"",NOT(ISNUMBER($K3422))),"Contract end is text, not a date","")))))</f>
        <v/>
      </c>
      <c r="AM3422" s="41">
        <f>IF($R3422=0,0,N($L3422)*(1+$Z3422+BonusMonths/12+IF($Q3422=1,0,EOSB))+N($M3422)+(N($L3422)+SI_Gross*N($M3422))*IF($Q3422=1,SI_O,SI_E))</f>
        <v/>
      </c>
      <c r="AN3422" s="41">
        <f>IF($R3422=0,0,(IF($Q3422=1,MedO,MedE+Ticket)+Training)/12)</f>
        <v/>
      </c>
    </row>
    <row r="3423">
      <c r="I3423" s="35" t="n"/>
      <c r="J3423" s="35" t="n"/>
      <c r="K3423" s="35" t="n"/>
      <c r="L3423" s="36" t="n"/>
      <c r="M3423" s="36" t="n"/>
      <c r="P3423" s="37" t="n"/>
      <c r="Q3423" s="38">
        <f>IF($C3423="",0,IF(OR(LOWER(TRIM($G3423))="omani",LOWER(TRIM($G3423))="oman",LOWER(TRIM($G3423))="om",LOWER(TRIM($G3423))="local"),1,0))</f>
        <v/>
      </c>
      <c r="R3423" s="38">
        <f>IF($C3423="",0,IF(OR(ISNUMBER(SEARCH("resign",$N3423)),ISNUMBER(SEARCH("terminat",$N3423)),ISNUMBER(SEARCH("inactive",$N3423)),ISNUMBER(SEARCH("vacan",$N3423)),ISNUMBER(SEARCH("deceased",$N3423)),ISNUMBER(SEARCH("separated",$N3423))),0,1))</f>
        <v/>
      </c>
      <c r="S3423">
        <f>IF(OR($R3423=0,NOT(ISNUMBER($I3423))),"",IFERROR(DATEDIF($I3423,DATE(FY,1,1),"y"),""))</f>
        <v/>
      </c>
      <c r="T3423">
        <f>IF(OR($R3423=0,NOT(ISNUMBER($J3423))),"",IFERROR(DATEDIF($J3423,DATE(FY,1,1),"y"),0))</f>
        <v/>
      </c>
      <c r="U3423" s="38">
        <f>IF(OR($R3423=0,NOT(ISNUMBER($I3423))),0,IF(YEAR($I3423)+IF($Q3423=1,RetAgeO,RetAgeE)=FY,MONTH($I3423),IF(YEAR($I3423)+IF($Q3423=1,RetAgeO,RetAgeE)&lt;FY,1,0)))</f>
        <v/>
      </c>
      <c r="V3423" s="38">
        <f>IF(OR($R3423=0,NOT(ISNUMBER($K3423))),0,IF(YEAR($K3423)=FY,MONTH($K3423),IF(YEAR($K3423)&lt;FY,1,0)))</f>
        <v/>
      </c>
      <c r="W3423" s="38">
        <f>IF($R3423=0,0,MIN(12,IF(AND(ISNUMBER($O3423),$O3423&gt;=1,$O3423&lt;=12),INT($O3423),12),IF(AND(RetireExit="Yes",$U3423&gt;0),$U3423,12),IF(AND(ContractExit="Yes",$V3423&gt;0),$V3423,12)))</f>
        <v/>
      </c>
      <c r="X3423" s="37">
        <f>IF(ISNUMBER($P3423),$P3423,IncPct)</f>
        <v/>
      </c>
      <c r="Y3423" s="39">
        <f>IF($W3423=0,0,MAX(0,MIN($W3423,IncMonth-1))+MAX(0,$W3423-IncMonth+1)*(1+$X3423))</f>
        <v/>
      </c>
      <c r="Z3423" s="40">
        <f>IF($C3423="",0,IFERROR(INDEX(Departments!$B$5:$B$54,MATCH($C3423,Departments!$A$5:$A$54,0)),0))</f>
        <v/>
      </c>
      <c r="AA3423" s="41">
        <f>N($L3423)*$Y3423</f>
        <v/>
      </c>
      <c r="AB3423" s="41">
        <f>N($M3423)*$Y3423</f>
        <v/>
      </c>
      <c r="AC3423" s="41">
        <f>$AA3423*$Z3423</f>
        <v/>
      </c>
      <c r="AD3423" s="41">
        <f>$AA3423*BonusMonths/12</f>
        <v/>
      </c>
      <c r="AE3423" s="41">
        <f>($AA3423+SI_Gross*$AB3423)*IF($Q3423=1,SI_O,SI_E)</f>
        <v/>
      </c>
      <c r="AF3423" s="41">
        <f>IF($Q3423=1,0,$AA3423*EOSB)</f>
        <v/>
      </c>
      <c r="AG3423" s="41">
        <f>$AN3423*$W3423</f>
        <v/>
      </c>
      <c r="AH3423" s="41">
        <f>SUM($AA3423:$AG3423)</f>
        <v/>
      </c>
      <c r="AI3423" s="41">
        <f>12*($AM3423+$AN3423)</f>
        <v/>
      </c>
      <c r="AJ3423" s="41">
        <f>$AM3423*((IncMonth-1)+(13-IncMonth)*(1+$X3423))+12*$AN3423</f>
        <v/>
      </c>
      <c r="AK3423" s="41">
        <f>IF($R3423=1,N($L3423)+N($M3423),0)</f>
        <v/>
      </c>
      <c r="AL3423">
        <f>IF($C3423="","",IF(N($L3423)&lt;=0,"Basic salary missing",IF(ISNA(MATCH($C3423,Departments!$A$5:$A$54,0)),"Department not on Departments sheet",IF(AND($I3423&lt;&gt;"",NOT(ISNUMBER($I3423))),"Date of birth is text, not a date",IF(AND($K3423&lt;&gt;"",NOT(ISNUMBER($K3423))),"Contract end is text, not a date","")))))</f>
        <v/>
      </c>
      <c r="AM3423" s="41">
        <f>IF($R3423=0,0,N($L3423)*(1+$Z3423+BonusMonths/12+IF($Q3423=1,0,EOSB))+N($M3423)+(N($L3423)+SI_Gross*N($M3423))*IF($Q3423=1,SI_O,SI_E))</f>
        <v/>
      </c>
      <c r="AN3423" s="41">
        <f>IF($R3423=0,0,(IF($Q3423=1,MedO,MedE+Ticket)+Training)/12)</f>
        <v/>
      </c>
    </row>
    <row r="3424">
      <c r="I3424" s="35" t="n"/>
      <c r="J3424" s="35" t="n"/>
      <c r="K3424" s="35" t="n"/>
      <c r="L3424" s="36" t="n"/>
      <c r="M3424" s="36" t="n"/>
      <c r="P3424" s="37" t="n"/>
      <c r="Q3424" s="38">
        <f>IF($C3424="",0,IF(OR(LOWER(TRIM($G3424))="omani",LOWER(TRIM($G3424))="oman",LOWER(TRIM($G3424))="om",LOWER(TRIM($G3424))="local"),1,0))</f>
        <v/>
      </c>
      <c r="R3424" s="38">
        <f>IF($C3424="",0,IF(OR(ISNUMBER(SEARCH("resign",$N3424)),ISNUMBER(SEARCH("terminat",$N3424)),ISNUMBER(SEARCH("inactive",$N3424)),ISNUMBER(SEARCH("vacan",$N3424)),ISNUMBER(SEARCH("deceased",$N3424)),ISNUMBER(SEARCH("separated",$N3424))),0,1))</f>
        <v/>
      </c>
      <c r="S3424">
        <f>IF(OR($R3424=0,NOT(ISNUMBER($I3424))),"",IFERROR(DATEDIF($I3424,DATE(FY,1,1),"y"),""))</f>
        <v/>
      </c>
      <c r="T3424">
        <f>IF(OR($R3424=0,NOT(ISNUMBER($J3424))),"",IFERROR(DATEDIF($J3424,DATE(FY,1,1),"y"),0))</f>
        <v/>
      </c>
      <c r="U3424" s="38">
        <f>IF(OR($R3424=0,NOT(ISNUMBER($I3424))),0,IF(YEAR($I3424)+IF($Q3424=1,RetAgeO,RetAgeE)=FY,MONTH($I3424),IF(YEAR($I3424)+IF($Q3424=1,RetAgeO,RetAgeE)&lt;FY,1,0)))</f>
        <v/>
      </c>
      <c r="V3424" s="38">
        <f>IF(OR($R3424=0,NOT(ISNUMBER($K3424))),0,IF(YEAR($K3424)=FY,MONTH($K3424),IF(YEAR($K3424)&lt;FY,1,0)))</f>
        <v/>
      </c>
      <c r="W3424" s="38">
        <f>IF($R3424=0,0,MIN(12,IF(AND(ISNUMBER($O3424),$O3424&gt;=1,$O3424&lt;=12),INT($O3424),12),IF(AND(RetireExit="Yes",$U3424&gt;0),$U3424,12),IF(AND(ContractExit="Yes",$V3424&gt;0),$V3424,12)))</f>
        <v/>
      </c>
      <c r="X3424" s="37">
        <f>IF(ISNUMBER($P3424),$P3424,IncPct)</f>
        <v/>
      </c>
      <c r="Y3424" s="39">
        <f>IF($W3424=0,0,MAX(0,MIN($W3424,IncMonth-1))+MAX(0,$W3424-IncMonth+1)*(1+$X3424))</f>
        <v/>
      </c>
      <c r="Z3424" s="40">
        <f>IF($C3424="",0,IFERROR(INDEX(Departments!$B$5:$B$54,MATCH($C3424,Departments!$A$5:$A$54,0)),0))</f>
        <v/>
      </c>
      <c r="AA3424" s="41">
        <f>N($L3424)*$Y3424</f>
        <v/>
      </c>
      <c r="AB3424" s="41">
        <f>N($M3424)*$Y3424</f>
        <v/>
      </c>
      <c r="AC3424" s="41">
        <f>$AA3424*$Z3424</f>
        <v/>
      </c>
      <c r="AD3424" s="41">
        <f>$AA3424*BonusMonths/12</f>
        <v/>
      </c>
      <c r="AE3424" s="41">
        <f>($AA3424+SI_Gross*$AB3424)*IF($Q3424=1,SI_O,SI_E)</f>
        <v/>
      </c>
      <c r="AF3424" s="41">
        <f>IF($Q3424=1,0,$AA3424*EOSB)</f>
        <v/>
      </c>
      <c r="AG3424" s="41">
        <f>$AN3424*$W3424</f>
        <v/>
      </c>
      <c r="AH3424" s="41">
        <f>SUM($AA3424:$AG3424)</f>
        <v/>
      </c>
      <c r="AI3424" s="41">
        <f>12*($AM3424+$AN3424)</f>
        <v/>
      </c>
      <c r="AJ3424" s="41">
        <f>$AM3424*((IncMonth-1)+(13-IncMonth)*(1+$X3424))+12*$AN3424</f>
        <v/>
      </c>
      <c r="AK3424" s="41">
        <f>IF($R3424=1,N($L3424)+N($M3424),0)</f>
        <v/>
      </c>
      <c r="AL3424">
        <f>IF($C3424="","",IF(N($L3424)&lt;=0,"Basic salary missing",IF(ISNA(MATCH($C3424,Departments!$A$5:$A$54,0)),"Department not on Departments sheet",IF(AND($I3424&lt;&gt;"",NOT(ISNUMBER($I3424))),"Date of birth is text, not a date",IF(AND($K3424&lt;&gt;"",NOT(ISNUMBER($K3424))),"Contract end is text, not a date","")))))</f>
        <v/>
      </c>
      <c r="AM3424" s="41">
        <f>IF($R3424=0,0,N($L3424)*(1+$Z3424+BonusMonths/12+IF($Q3424=1,0,EOSB))+N($M3424)+(N($L3424)+SI_Gross*N($M3424))*IF($Q3424=1,SI_O,SI_E))</f>
        <v/>
      </c>
      <c r="AN3424" s="41">
        <f>IF($R3424=0,0,(IF($Q3424=1,MedO,MedE+Ticket)+Training)/12)</f>
        <v/>
      </c>
    </row>
    <row r="3425">
      <c r="I3425" s="35" t="n"/>
      <c r="J3425" s="35" t="n"/>
      <c r="K3425" s="35" t="n"/>
      <c r="L3425" s="36" t="n"/>
      <c r="M3425" s="36" t="n"/>
      <c r="P3425" s="37" t="n"/>
      <c r="Q3425" s="38">
        <f>IF($C3425="",0,IF(OR(LOWER(TRIM($G3425))="omani",LOWER(TRIM($G3425))="oman",LOWER(TRIM($G3425))="om",LOWER(TRIM($G3425))="local"),1,0))</f>
        <v/>
      </c>
      <c r="R3425" s="38">
        <f>IF($C3425="",0,IF(OR(ISNUMBER(SEARCH("resign",$N3425)),ISNUMBER(SEARCH("terminat",$N3425)),ISNUMBER(SEARCH("inactive",$N3425)),ISNUMBER(SEARCH("vacan",$N3425)),ISNUMBER(SEARCH("deceased",$N3425)),ISNUMBER(SEARCH("separated",$N3425))),0,1))</f>
        <v/>
      </c>
      <c r="S3425">
        <f>IF(OR($R3425=0,NOT(ISNUMBER($I3425))),"",IFERROR(DATEDIF($I3425,DATE(FY,1,1),"y"),""))</f>
        <v/>
      </c>
      <c r="T3425">
        <f>IF(OR($R3425=0,NOT(ISNUMBER($J3425))),"",IFERROR(DATEDIF($J3425,DATE(FY,1,1),"y"),0))</f>
        <v/>
      </c>
      <c r="U3425" s="38">
        <f>IF(OR($R3425=0,NOT(ISNUMBER($I3425))),0,IF(YEAR($I3425)+IF($Q3425=1,RetAgeO,RetAgeE)=FY,MONTH($I3425),IF(YEAR($I3425)+IF($Q3425=1,RetAgeO,RetAgeE)&lt;FY,1,0)))</f>
        <v/>
      </c>
      <c r="V3425" s="38">
        <f>IF(OR($R3425=0,NOT(ISNUMBER($K3425))),0,IF(YEAR($K3425)=FY,MONTH($K3425),IF(YEAR($K3425)&lt;FY,1,0)))</f>
        <v/>
      </c>
      <c r="W3425" s="38">
        <f>IF($R3425=0,0,MIN(12,IF(AND(ISNUMBER($O3425),$O3425&gt;=1,$O3425&lt;=12),INT($O3425),12),IF(AND(RetireExit="Yes",$U3425&gt;0),$U3425,12),IF(AND(ContractExit="Yes",$V3425&gt;0),$V3425,12)))</f>
        <v/>
      </c>
      <c r="X3425" s="37">
        <f>IF(ISNUMBER($P3425),$P3425,IncPct)</f>
        <v/>
      </c>
      <c r="Y3425" s="39">
        <f>IF($W3425=0,0,MAX(0,MIN($W3425,IncMonth-1))+MAX(0,$W3425-IncMonth+1)*(1+$X3425))</f>
        <v/>
      </c>
      <c r="Z3425" s="40">
        <f>IF($C3425="",0,IFERROR(INDEX(Departments!$B$5:$B$54,MATCH($C3425,Departments!$A$5:$A$54,0)),0))</f>
        <v/>
      </c>
      <c r="AA3425" s="41">
        <f>N($L3425)*$Y3425</f>
        <v/>
      </c>
      <c r="AB3425" s="41">
        <f>N($M3425)*$Y3425</f>
        <v/>
      </c>
      <c r="AC3425" s="41">
        <f>$AA3425*$Z3425</f>
        <v/>
      </c>
      <c r="AD3425" s="41">
        <f>$AA3425*BonusMonths/12</f>
        <v/>
      </c>
      <c r="AE3425" s="41">
        <f>($AA3425+SI_Gross*$AB3425)*IF($Q3425=1,SI_O,SI_E)</f>
        <v/>
      </c>
      <c r="AF3425" s="41">
        <f>IF($Q3425=1,0,$AA3425*EOSB)</f>
        <v/>
      </c>
      <c r="AG3425" s="41">
        <f>$AN3425*$W3425</f>
        <v/>
      </c>
      <c r="AH3425" s="41">
        <f>SUM($AA3425:$AG3425)</f>
        <v/>
      </c>
      <c r="AI3425" s="41">
        <f>12*($AM3425+$AN3425)</f>
        <v/>
      </c>
      <c r="AJ3425" s="41">
        <f>$AM3425*((IncMonth-1)+(13-IncMonth)*(1+$X3425))+12*$AN3425</f>
        <v/>
      </c>
      <c r="AK3425" s="41">
        <f>IF($R3425=1,N($L3425)+N($M3425),0)</f>
        <v/>
      </c>
      <c r="AL3425">
        <f>IF($C3425="","",IF(N($L3425)&lt;=0,"Basic salary missing",IF(ISNA(MATCH($C3425,Departments!$A$5:$A$54,0)),"Department not on Departments sheet",IF(AND($I3425&lt;&gt;"",NOT(ISNUMBER($I3425))),"Date of birth is text, not a date",IF(AND($K3425&lt;&gt;"",NOT(ISNUMBER($K3425))),"Contract end is text, not a date","")))))</f>
        <v/>
      </c>
      <c r="AM3425" s="41">
        <f>IF($R3425=0,0,N($L3425)*(1+$Z3425+BonusMonths/12+IF($Q3425=1,0,EOSB))+N($M3425)+(N($L3425)+SI_Gross*N($M3425))*IF($Q3425=1,SI_O,SI_E))</f>
        <v/>
      </c>
      <c r="AN3425" s="41">
        <f>IF($R3425=0,0,(IF($Q3425=1,MedO,MedE+Ticket)+Training)/12)</f>
        <v/>
      </c>
    </row>
    <row r="3426">
      <c r="I3426" s="35" t="n"/>
      <c r="J3426" s="35" t="n"/>
      <c r="K3426" s="35" t="n"/>
      <c r="L3426" s="36" t="n"/>
      <c r="M3426" s="36" t="n"/>
      <c r="P3426" s="37" t="n"/>
      <c r="Q3426" s="38">
        <f>IF($C3426="",0,IF(OR(LOWER(TRIM($G3426))="omani",LOWER(TRIM($G3426))="oman",LOWER(TRIM($G3426))="om",LOWER(TRIM($G3426))="local"),1,0))</f>
        <v/>
      </c>
      <c r="R3426" s="38">
        <f>IF($C3426="",0,IF(OR(ISNUMBER(SEARCH("resign",$N3426)),ISNUMBER(SEARCH("terminat",$N3426)),ISNUMBER(SEARCH("inactive",$N3426)),ISNUMBER(SEARCH("vacan",$N3426)),ISNUMBER(SEARCH("deceased",$N3426)),ISNUMBER(SEARCH("separated",$N3426))),0,1))</f>
        <v/>
      </c>
      <c r="S3426">
        <f>IF(OR($R3426=0,NOT(ISNUMBER($I3426))),"",IFERROR(DATEDIF($I3426,DATE(FY,1,1),"y"),""))</f>
        <v/>
      </c>
      <c r="T3426">
        <f>IF(OR($R3426=0,NOT(ISNUMBER($J3426))),"",IFERROR(DATEDIF($J3426,DATE(FY,1,1),"y"),0))</f>
        <v/>
      </c>
      <c r="U3426" s="38">
        <f>IF(OR($R3426=0,NOT(ISNUMBER($I3426))),0,IF(YEAR($I3426)+IF($Q3426=1,RetAgeO,RetAgeE)=FY,MONTH($I3426),IF(YEAR($I3426)+IF($Q3426=1,RetAgeO,RetAgeE)&lt;FY,1,0)))</f>
        <v/>
      </c>
      <c r="V3426" s="38">
        <f>IF(OR($R3426=0,NOT(ISNUMBER($K3426))),0,IF(YEAR($K3426)=FY,MONTH($K3426),IF(YEAR($K3426)&lt;FY,1,0)))</f>
        <v/>
      </c>
      <c r="W3426" s="38">
        <f>IF($R3426=0,0,MIN(12,IF(AND(ISNUMBER($O3426),$O3426&gt;=1,$O3426&lt;=12),INT($O3426),12),IF(AND(RetireExit="Yes",$U3426&gt;0),$U3426,12),IF(AND(ContractExit="Yes",$V3426&gt;0),$V3426,12)))</f>
        <v/>
      </c>
      <c r="X3426" s="37">
        <f>IF(ISNUMBER($P3426),$P3426,IncPct)</f>
        <v/>
      </c>
      <c r="Y3426" s="39">
        <f>IF($W3426=0,0,MAX(0,MIN($W3426,IncMonth-1))+MAX(0,$W3426-IncMonth+1)*(1+$X3426))</f>
        <v/>
      </c>
      <c r="Z3426" s="40">
        <f>IF($C3426="",0,IFERROR(INDEX(Departments!$B$5:$B$54,MATCH($C3426,Departments!$A$5:$A$54,0)),0))</f>
        <v/>
      </c>
      <c r="AA3426" s="41">
        <f>N($L3426)*$Y3426</f>
        <v/>
      </c>
      <c r="AB3426" s="41">
        <f>N($M3426)*$Y3426</f>
        <v/>
      </c>
      <c r="AC3426" s="41">
        <f>$AA3426*$Z3426</f>
        <v/>
      </c>
      <c r="AD3426" s="41">
        <f>$AA3426*BonusMonths/12</f>
        <v/>
      </c>
      <c r="AE3426" s="41">
        <f>($AA3426+SI_Gross*$AB3426)*IF($Q3426=1,SI_O,SI_E)</f>
        <v/>
      </c>
      <c r="AF3426" s="41">
        <f>IF($Q3426=1,0,$AA3426*EOSB)</f>
        <v/>
      </c>
      <c r="AG3426" s="41">
        <f>$AN3426*$W3426</f>
        <v/>
      </c>
      <c r="AH3426" s="41">
        <f>SUM($AA3426:$AG3426)</f>
        <v/>
      </c>
      <c r="AI3426" s="41">
        <f>12*($AM3426+$AN3426)</f>
        <v/>
      </c>
      <c r="AJ3426" s="41">
        <f>$AM3426*((IncMonth-1)+(13-IncMonth)*(1+$X3426))+12*$AN3426</f>
        <v/>
      </c>
      <c r="AK3426" s="41">
        <f>IF($R3426=1,N($L3426)+N($M3426),0)</f>
        <v/>
      </c>
      <c r="AL3426">
        <f>IF($C3426="","",IF(N($L3426)&lt;=0,"Basic salary missing",IF(ISNA(MATCH($C3426,Departments!$A$5:$A$54,0)),"Department not on Departments sheet",IF(AND($I3426&lt;&gt;"",NOT(ISNUMBER($I3426))),"Date of birth is text, not a date",IF(AND($K3426&lt;&gt;"",NOT(ISNUMBER($K3426))),"Contract end is text, not a date","")))))</f>
        <v/>
      </c>
      <c r="AM3426" s="41">
        <f>IF($R3426=0,0,N($L3426)*(1+$Z3426+BonusMonths/12+IF($Q3426=1,0,EOSB))+N($M3426)+(N($L3426)+SI_Gross*N($M3426))*IF($Q3426=1,SI_O,SI_E))</f>
        <v/>
      </c>
      <c r="AN3426" s="41">
        <f>IF($R3426=0,0,(IF($Q3426=1,MedO,MedE+Ticket)+Training)/12)</f>
        <v/>
      </c>
    </row>
    <row r="3427">
      <c r="I3427" s="35" t="n"/>
      <c r="J3427" s="35" t="n"/>
      <c r="K3427" s="35" t="n"/>
      <c r="L3427" s="36" t="n"/>
      <c r="M3427" s="36" t="n"/>
      <c r="P3427" s="37" t="n"/>
      <c r="Q3427" s="38">
        <f>IF($C3427="",0,IF(OR(LOWER(TRIM($G3427))="omani",LOWER(TRIM($G3427))="oman",LOWER(TRIM($G3427))="om",LOWER(TRIM($G3427))="local"),1,0))</f>
        <v/>
      </c>
      <c r="R3427" s="38">
        <f>IF($C3427="",0,IF(OR(ISNUMBER(SEARCH("resign",$N3427)),ISNUMBER(SEARCH("terminat",$N3427)),ISNUMBER(SEARCH("inactive",$N3427)),ISNUMBER(SEARCH("vacan",$N3427)),ISNUMBER(SEARCH("deceased",$N3427)),ISNUMBER(SEARCH("separated",$N3427))),0,1))</f>
        <v/>
      </c>
      <c r="S3427">
        <f>IF(OR($R3427=0,NOT(ISNUMBER($I3427))),"",IFERROR(DATEDIF($I3427,DATE(FY,1,1),"y"),""))</f>
        <v/>
      </c>
      <c r="T3427">
        <f>IF(OR($R3427=0,NOT(ISNUMBER($J3427))),"",IFERROR(DATEDIF($J3427,DATE(FY,1,1),"y"),0))</f>
        <v/>
      </c>
      <c r="U3427" s="38">
        <f>IF(OR($R3427=0,NOT(ISNUMBER($I3427))),0,IF(YEAR($I3427)+IF($Q3427=1,RetAgeO,RetAgeE)=FY,MONTH($I3427),IF(YEAR($I3427)+IF($Q3427=1,RetAgeO,RetAgeE)&lt;FY,1,0)))</f>
        <v/>
      </c>
      <c r="V3427" s="38">
        <f>IF(OR($R3427=0,NOT(ISNUMBER($K3427))),0,IF(YEAR($K3427)=FY,MONTH($K3427),IF(YEAR($K3427)&lt;FY,1,0)))</f>
        <v/>
      </c>
      <c r="W3427" s="38">
        <f>IF($R3427=0,0,MIN(12,IF(AND(ISNUMBER($O3427),$O3427&gt;=1,$O3427&lt;=12),INT($O3427),12),IF(AND(RetireExit="Yes",$U3427&gt;0),$U3427,12),IF(AND(ContractExit="Yes",$V3427&gt;0),$V3427,12)))</f>
        <v/>
      </c>
      <c r="X3427" s="37">
        <f>IF(ISNUMBER($P3427),$P3427,IncPct)</f>
        <v/>
      </c>
      <c r="Y3427" s="39">
        <f>IF($W3427=0,0,MAX(0,MIN($W3427,IncMonth-1))+MAX(0,$W3427-IncMonth+1)*(1+$X3427))</f>
        <v/>
      </c>
      <c r="Z3427" s="40">
        <f>IF($C3427="",0,IFERROR(INDEX(Departments!$B$5:$B$54,MATCH($C3427,Departments!$A$5:$A$54,0)),0))</f>
        <v/>
      </c>
      <c r="AA3427" s="41">
        <f>N($L3427)*$Y3427</f>
        <v/>
      </c>
      <c r="AB3427" s="41">
        <f>N($M3427)*$Y3427</f>
        <v/>
      </c>
      <c r="AC3427" s="41">
        <f>$AA3427*$Z3427</f>
        <v/>
      </c>
      <c r="AD3427" s="41">
        <f>$AA3427*BonusMonths/12</f>
        <v/>
      </c>
      <c r="AE3427" s="41">
        <f>($AA3427+SI_Gross*$AB3427)*IF($Q3427=1,SI_O,SI_E)</f>
        <v/>
      </c>
      <c r="AF3427" s="41">
        <f>IF($Q3427=1,0,$AA3427*EOSB)</f>
        <v/>
      </c>
      <c r="AG3427" s="41">
        <f>$AN3427*$W3427</f>
        <v/>
      </c>
      <c r="AH3427" s="41">
        <f>SUM($AA3427:$AG3427)</f>
        <v/>
      </c>
      <c r="AI3427" s="41">
        <f>12*($AM3427+$AN3427)</f>
        <v/>
      </c>
      <c r="AJ3427" s="41">
        <f>$AM3427*((IncMonth-1)+(13-IncMonth)*(1+$X3427))+12*$AN3427</f>
        <v/>
      </c>
      <c r="AK3427" s="41">
        <f>IF($R3427=1,N($L3427)+N($M3427),0)</f>
        <v/>
      </c>
      <c r="AL3427">
        <f>IF($C3427="","",IF(N($L3427)&lt;=0,"Basic salary missing",IF(ISNA(MATCH($C3427,Departments!$A$5:$A$54,0)),"Department not on Departments sheet",IF(AND($I3427&lt;&gt;"",NOT(ISNUMBER($I3427))),"Date of birth is text, not a date",IF(AND($K3427&lt;&gt;"",NOT(ISNUMBER($K3427))),"Contract end is text, not a date","")))))</f>
        <v/>
      </c>
      <c r="AM3427" s="41">
        <f>IF($R3427=0,0,N($L3427)*(1+$Z3427+BonusMonths/12+IF($Q3427=1,0,EOSB))+N($M3427)+(N($L3427)+SI_Gross*N($M3427))*IF($Q3427=1,SI_O,SI_E))</f>
        <v/>
      </c>
      <c r="AN3427" s="41">
        <f>IF($R3427=0,0,(IF($Q3427=1,MedO,MedE+Ticket)+Training)/12)</f>
        <v/>
      </c>
    </row>
    <row r="3428">
      <c r="I3428" s="35" t="n"/>
      <c r="J3428" s="35" t="n"/>
      <c r="K3428" s="35" t="n"/>
      <c r="L3428" s="36" t="n"/>
      <c r="M3428" s="36" t="n"/>
      <c r="P3428" s="37" t="n"/>
      <c r="Q3428" s="38">
        <f>IF($C3428="",0,IF(OR(LOWER(TRIM($G3428))="omani",LOWER(TRIM($G3428))="oman",LOWER(TRIM($G3428))="om",LOWER(TRIM($G3428))="local"),1,0))</f>
        <v/>
      </c>
      <c r="R3428" s="38">
        <f>IF($C3428="",0,IF(OR(ISNUMBER(SEARCH("resign",$N3428)),ISNUMBER(SEARCH("terminat",$N3428)),ISNUMBER(SEARCH("inactive",$N3428)),ISNUMBER(SEARCH("vacan",$N3428)),ISNUMBER(SEARCH("deceased",$N3428)),ISNUMBER(SEARCH("separated",$N3428))),0,1))</f>
        <v/>
      </c>
      <c r="S3428">
        <f>IF(OR($R3428=0,NOT(ISNUMBER($I3428))),"",IFERROR(DATEDIF($I3428,DATE(FY,1,1),"y"),""))</f>
        <v/>
      </c>
      <c r="T3428">
        <f>IF(OR($R3428=0,NOT(ISNUMBER($J3428))),"",IFERROR(DATEDIF($J3428,DATE(FY,1,1),"y"),0))</f>
        <v/>
      </c>
      <c r="U3428" s="38">
        <f>IF(OR($R3428=0,NOT(ISNUMBER($I3428))),0,IF(YEAR($I3428)+IF($Q3428=1,RetAgeO,RetAgeE)=FY,MONTH($I3428),IF(YEAR($I3428)+IF($Q3428=1,RetAgeO,RetAgeE)&lt;FY,1,0)))</f>
        <v/>
      </c>
      <c r="V3428" s="38">
        <f>IF(OR($R3428=0,NOT(ISNUMBER($K3428))),0,IF(YEAR($K3428)=FY,MONTH($K3428),IF(YEAR($K3428)&lt;FY,1,0)))</f>
        <v/>
      </c>
      <c r="W3428" s="38">
        <f>IF($R3428=0,0,MIN(12,IF(AND(ISNUMBER($O3428),$O3428&gt;=1,$O3428&lt;=12),INT($O3428),12),IF(AND(RetireExit="Yes",$U3428&gt;0),$U3428,12),IF(AND(ContractExit="Yes",$V3428&gt;0),$V3428,12)))</f>
        <v/>
      </c>
      <c r="X3428" s="37">
        <f>IF(ISNUMBER($P3428),$P3428,IncPct)</f>
        <v/>
      </c>
      <c r="Y3428" s="39">
        <f>IF($W3428=0,0,MAX(0,MIN($W3428,IncMonth-1))+MAX(0,$W3428-IncMonth+1)*(1+$X3428))</f>
        <v/>
      </c>
      <c r="Z3428" s="40">
        <f>IF($C3428="",0,IFERROR(INDEX(Departments!$B$5:$B$54,MATCH($C3428,Departments!$A$5:$A$54,0)),0))</f>
        <v/>
      </c>
      <c r="AA3428" s="41">
        <f>N($L3428)*$Y3428</f>
        <v/>
      </c>
      <c r="AB3428" s="41">
        <f>N($M3428)*$Y3428</f>
        <v/>
      </c>
      <c r="AC3428" s="41">
        <f>$AA3428*$Z3428</f>
        <v/>
      </c>
      <c r="AD3428" s="41">
        <f>$AA3428*BonusMonths/12</f>
        <v/>
      </c>
      <c r="AE3428" s="41">
        <f>($AA3428+SI_Gross*$AB3428)*IF($Q3428=1,SI_O,SI_E)</f>
        <v/>
      </c>
      <c r="AF3428" s="41">
        <f>IF($Q3428=1,0,$AA3428*EOSB)</f>
        <v/>
      </c>
      <c r="AG3428" s="41">
        <f>$AN3428*$W3428</f>
        <v/>
      </c>
      <c r="AH3428" s="41">
        <f>SUM($AA3428:$AG3428)</f>
        <v/>
      </c>
      <c r="AI3428" s="41">
        <f>12*($AM3428+$AN3428)</f>
        <v/>
      </c>
      <c r="AJ3428" s="41">
        <f>$AM3428*((IncMonth-1)+(13-IncMonth)*(1+$X3428))+12*$AN3428</f>
        <v/>
      </c>
      <c r="AK3428" s="41">
        <f>IF($R3428=1,N($L3428)+N($M3428),0)</f>
        <v/>
      </c>
      <c r="AL3428">
        <f>IF($C3428="","",IF(N($L3428)&lt;=0,"Basic salary missing",IF(ISNA(MATCH($C3428,Departments!$A$5:$A$54,0)),"Department not on Departments sheet",IF(AND($I3428&lt;&gt;"",NOT(ISNUMBER($I3428))),"Date of birth is text, not a date",IF(AND($K3428&lt;&gt;"",NOT(ISNUMBER($K3428))),"Contract end is text, not a date","")))))</f>
        <v/>
      </c>
      <c r="AM3428" s="41">
        <f>IF($R3428=0,0,N($L3428)*(1+$Z3428+BonusMonths/12+IF($Q3428=1,0,EOSB))+N($M3428)+(N($L3428)+SI_Gross*N($M3428))*IF($Q3428=1,SI_O,SI_E))</f>
        <v/>
      </c>
      <c r="AN3428" s="41">
        <f>IF($R3428=0,0,(IF($Q3428=1,MedO,MedE+Ticket)+Training)/12)</f>
        <v/>
      </c>
    </row>
    <row r="3429">
      <c r="I3429" s="35" t="n"/>
      <c r="J3429" s="35" t="n"/>
      <c r="K3429" s="35" t="n"/>
      <c r="L3429" s="36" t="n"/>
      <c r="M3429" s="36" t="n"/>
      <c r="P3429" s="37" t="n"/>
      <c r="Q3429" s="38">
        <f>IF($C3429="",0,IF(OR(LOWER(TRIM($G3429))="omani",LOWER(TRIM($G3429))="oman",LOWER(TRIM($G3429))="om",LOWER(TRIM($G3429))="local"),1,0))</f>
        <v/>
      </c>
      <c r="R3429" s="38">
        <f>IF($C3429="",0,IF(OR(ISNUMBER(SEARCH("resign",$N3429)),ISNUMBER(SEARCH("terminat",$N3429)),ISNUMBER(SEARCH("inactive",$N3429)),ISNUMBER(SEARCH("vacan",$N3429)),ISNUMBER(SEARCH("deceased",$N3429)),ISNUMBER(SEARCH("separated",$N3429))),0,1))</f>
        <v/>
      </c>
      <c r="S3429">
        <f>IF(OR($R3429=0,NOT(ISNUMBER($I3429))),"",IFERROR(DATEDIF($I3429,DATE(FY,1,1),"y"),""))</f>
        <v/>
      </c>
      <c r="T3429">
        <f>IF(OR($R3429=0,NOT(ISNUMBER($J3429))),"",IFERROR(DATEDIF($J3429,DATE(FY,1,1),"y"),0))</f>
        <v/>
      </c>
      <c r="U3429" s="38">
        <f>IF(OR($R3429=0,NOT(ISNUMBER($I3429))),0,IF(YEAR($I3429)+IF($Q3429=1,RetAgeO,RetAgeE)=FY,MONTH($I3429),IF(YEAR($I3429)+IF($Q3429=1,RetAgeO,RetAgeE)&lt;FY,1,0)))</f>
        <v/>
      </c>
      <c r="V3429" s="38">
        <f>IF(OR($R3429=0,NOT(ISNUMBER($K3429))),0,IF(YEAR($K3429)=FY,MONTH($K3429),IF(YEAR($K3429)&lt;FY,1,0)))</f>
        <v/>
      </c>
      <c r="W3429" s="38">
        <f>IF($R3429=0,0,MIN(12,IF(AND(ISNUMBER($O3429),$O3429&gt;=1,$O3429&lt;=12),INT($O3429),12),IF(AND(RetireExit="Yes",$U3429&gt;0),$U3429,12),IF(AND(ContractExit="Yes",$V3429&gt;0),$V3429,12)))</f>
        <v/>
      </c>
      <c r="X3429" s="37">
        <f>IF(ISNUMBER($P3429),$P3429,IncPct)</f>
        <v/>
      </c>
      <c r="Y3429" s="39">
        <f>IF($W3429=0,0,MAX(0,MIN($W3429,IncMonth-1))+MAX(0,$W3429-IncMonth+1)*(1+$X3429))</f>
        <v/>
      </c>
      <c r="Z3429" s="40">
        <f>IF($C3429="",0,IFERROR(INDEX(Departments!$B$5:$B$54,MATCH($C3429,Departments!$A$5:$A$54,0)),0))</f>
        <v/>
      </c>
      <c r="AA3429" s="41">
        <f>N($L3429)*$Y3429</f>
        <v/>
      </c>
      <c r="AB3429" s="41">
        <f>N($M3429)*$Y3429</f>
        <v/>
      </c>
      <c r="AC3429" s="41">
        <f>$AA3429*$Z3429</f>
        <v/>
      </c>
      <c r="AD3429" s="41">
        <f>$AA3429*BonusMonths/12</f>
        <v/>
      </c>
      <c r="AE3429" s="41">
        <f>($AA3429+SI_Gross*$AB3429)*IF($Q3429=1,SI_O,SI_E)</f>
        <v/>
      </c>
      <c r="AF3429" s="41">
        <f>IF($Q3429=1,0,$AA3429*EOSB)</f>
        <v/>
      </c>
      <c r="AG3429" s="41">
        <f>$AN3429*$W3429</f>
        <v/>
      </c>
      <c r="AH3429" s="41">
        <f>SUM($AA3429:$AG3429)</f>
        <v/>
      </c>
      <c r="AI3429" s="41">
        <f>12*($AM3429+$AN3429)</f>
        <v/>
      </c>
      <c r="AJ3429" s="41">
        <f>$AM3429*((IncMonth-1)+(13-IncMonth)*(1+$X3429))+12*$AN3429</f>
        <v/>
      </c>
      <c r="AK3429" s="41">
        <f>IF($R3429=1,N($L3429)+N($M3429),0)</f>
        <v/>
      </c>
      <c r="AL3429">
        <f>IF($C3429="","",IF(N($L3429)&lt;=0,"Basic salary missing",IF(ISNA(MATCH($C3429,Departments!$A$5:$A$54,0)),"Department not on Departments sheet",IF(AND($I3429&lt;&gt;"",NOT(ISNUMBER($I3429))),"Date of birth is text, not a date",IF(AND($K3429&lt;&gt;"",NOT(ISNUMBER($K3429))),"Contract end is text, not a date","")))))</f>
        <v/>
      </c>
      <c r="AM3429" s="41">
        <f>IF($R3429=0,0,N($L3429)*(1+$Z3429+BonusMonths/12+IF($Q3429=1,0,EOSB))+N($M3429)+(N($L3429)+SI_Gross*N($M3429))*IF($Q3429=1,SI_O,SI_E))</f>
        <v/>
      </c>
      <c r="AN3429" s="41">
        <f>IF($R3429=0,0,(IF($Q3429=1,MedO,MedE+Ticket)+Training)/12)</f>
        <v/>
      </c>
    </row>
    <row r="3430">
      <c r="I3430" s="35" t="n"/>
      <c r="J3430" s="35" t="n"/>
      <c r="K3430" s="35" t="n"/>
      <c r="L3430" s="36" t="n"/>
      <c r="M3430" s="36" t="n"/>
      <c r="P3430" s="37" t="n"/>
      <c r="Q3430" s="38">
        <f>IF($C3430="",0,IF(OR(LOWER(TRIM($G3430))="omani",LOWER(TRIM($G3430))="oman",LOWER(TRIM($G3430))="om",LOWER(TRIM($G3430))="local"),1,0))</f>
        <v/>
      </c>
      <c r="R3430" s="38">
        <f>IF($C3430="",0,IF(OR(ISNUMBER(SEARCH("resign",$N3430)),ISNUMBER(SEARCH("terminat",$N3430)),ISNUMBER(SEARCH("inactive",$N3430)),ISNUMBER(SEARCH("vacan",$N3430)),ISNUMBER(SEARCH("deceased",$N3430)),ISNUMBER(SEARCH("separated",$N3430))),0,1))</f>
        <v/>
      </c>
      <c r="S3430">
        <f>IF(OR($R3430=0,NOT(ISNUMBER($I3430))),"",IFERROR(DATEDIF($I3430,DATE(FY,1,1),"y"),""))</f>
        <v/>
      </c>
      <c r="T3430">
        <f>IF(OR($R3430=0,NOT(ISNUMBER($J3430))),"",IFERROR(DATEDIF($J3430,DATE(FY,1,1),"y"),0))</f>
        <v/>
      </c>
      <c r="U3430" s="38">
        <f>IF(OR($R3430=0,NOT(ISNUMBER($I3430))),0,IF(YEAR($I3430)+IF($Q3430=1,RetAgeO,RetAgeE)=FY,MONTH($I3430),IF(YEAR($I3430)+IF($Q3430=1,RetAgeO,RetAgeE)&lt;FY,1,0)))</f>
        <v/>
      </c>
      <c r="V3430" s="38">
        <f>IF(OR($R3430=0,NOT(ISNUMBER($K3430))),0,IF(YEAR($K3430)=FY,MONTH($K3430),IF(YEAR($K3430)&lt;FY,1,0)))</f>
        <v/>
      </c>
      <c r="W3430" s="38">
        <f>IF($R3430=0,0,MIN(12,IF(AND(ISNUMBER($O3430),$O3430&gt;=1,$O3430&lt;=12),INT($O3430),12),IF(AND(RetireExit="Yes",$U3430&gt;0),$U3430,12),IF(AND(ContractExit="Yes",$V3430&gt;0),$V3430,12)))</f>
        <v/>
      </c>
      <c r="X3430" s="37">
        <f>IF(ISNUMBER($P3430),$P3430,IncPct)</f>
        <v/>
      </c>
      <c r="Y3430" s="39">
        <f>IF($W3430=0,0,MAX(0,MIN($W3430,IncMonth-1))+MAX(0,$W3430-IncMonth+1)*(1+$X3430))</f>
        <v/>
      </c>
      <c r="Z3430" s="40">
        <f>IF($C3430="",0,IFERROR(INDEX(Departments!$B$5:$B$54,MATCH($C3430,Departments!$A$5:$A$54,0)),0))</f>
        <v/>
      </c>
      <c r="AA3430" s="41">
        <f>N($L3430)*$Y3430</f>
        <v/>
      </c>
      <c r="AB3430" s="41">
        <f>N($M3430)*$Y3430</f>
        <v/>
      </c>
      <c r="AC3430" s="41">
        <f>$AA3430*$Z3430</f>
        <v/>
      </c>
      <c r="AD3430" s="41">
        <f>$AA3430*BonusMonths/12</f>
        <v/>
      </c>
      <c r="AE3430" s="41">
        <f>($AA3430+SI_Gross*$AB3430)*IF($Q3430=1,SI_O,SI_E)</f>
        <v/>
      </c>
      <c r="AF3430" s="41">
        <f>IF($Q3430=1,0,$AA3430*EOSB)</f>
        <v/>
      </c>
      <c r="AG3430" s="41">
        <f>$AN3430*$W3430</f>
        <v/>
      </c>
      <c r="AH3430" s="41">
        <f>SUM($AA3430:$AG3430)</f>
        <v/>
      </c>
      <c r="AI3430" s="41">
        <f>12*($AM3430+$AN3430)</f>
        <v/>
      </c>
      <c r="AJ3430" s="41">
        <f>$AM3430*((IncMonth-1)+(13-IncMonth)*(1+$X3430))+12*$AN3430</f>
        <v/>
      </c>
      <c r="AK3430" s="41">
        <f>IF($R3430=1,N($L3430)+N($M3430),0)</f>
        <v/>
      </c>
      <c r="AL3430">
        <f>IF($C3430="","",IF(N($L3430)&lt;=0,"Basic salary missing",IF(ISNA(MATCH($C3430,Departments!$A$5:$A$54,0)),"Department not on Departments sheet",IF(AND($I3430&lt;&gt;"",NOT(ISNUMBER($I3430))),"Date of birth is text, not a date",IF(AND($K3430&lt;&gt;"",NOT(ISNUMBER($K3430))),"Contract end is text, not a date","")))))</f>
        <v/>
      </c>
      <c r="AM3430" s="41">
        <f>IF($R3430=0,0,N($L3430)*(1+$Z3430+BonusMonths/12+IF($Q3430=1,0,EOSB))+N($M3430)+(N($L3430)+SI_Gross*N($M3430))*IF($Q3430=1,SI_O,SI_E))</f>
        <v/>
      </c>
      <c r="AN3430" s="41">
        <f>IF($R3430=0,0,(IF($Q3430=1,MedO,MedE+Ticket)+Training)/12)</f>
        <v/>
      </c>
    </row>
    <row r="3431">
      <c r="I3431" s="35" t="n"/>
      <c r="J3431" s="35" t="n"/>
      <c r="K3431" s="35" t="n"/>
      <c r="L3431" s="36" t="n"/>
      <c r="M3431" s="36" t="n"/>
      <c r="P3431" s="37" t="n"/>
      <c r="Q3431" s="38">
        <f>IF($C3431="",0,IF(OR(LOWER(TRIM($G3431))="omani",LOWER(TRIM($G3431))="oman",LOWER(TRIM($G3431))="om",LOWER(TRIM($G3431))="local"),1,0))</f>
        <v/>
      </c>
      <c r="R3431" s="38">
        <f>IF($C3431="",0,IF(OR(ISNUMBER(SEARCH("resign",$N3431)),ISNUMBER(SEARCH("terminat",$N3431)),ISNUMBER(SEARCH("inactive",$N3431)),ISNUMBER(SEARCH("vacan",$N3431)),ISNUMBER(SEARCH("deceased",$N3431)),ISNUMBER(SEARCH("separated",$N3431))),0,1))</f>
        <v/>
      </c>
      <c r="S3431">
        <f>IF(OR($R3431=0,NOT(ISNUMBER($I3431))),"",IFERROR(DATEDIF($I3431,DATE(FY,1,1),"y"),""))</f>
        <v/>
      </c>
      <c r="T3431">
        <f>IF(OR($R3431=0,NOT(ISNUMBER($J3431))),"",IFERROR(DATEDIF($J3431,DATE(FY,1,1),"y"),0))</f>
        <v/>
      </c>
      <c r="U3431" s="38">
        <f>IF(OR($R3431=0,NOT(ISNUMBER($I3431))),0,IF(YEAR($I3431)+IF($Q3431=1,RetAgeO,RetAgeE)=FY,MONTH($I3431),IF(YEAR($I3431)+IF($Q3431=1,RetAgeO,RetAgeE)&lt;FY,1,0)))</f>
        <v/>
      </c>
      <c r="V3431" s="38">
        <f>IF(OR($R3431=0,NOT(ISNUMBER($K3431))),0,IF(YEAR($K3431)=FY,MONTH($K3431),IF(YEAR($K3431)&lt;FY,1,0)))</f>
        <v/>
      </c>
      <c r="W3431" s="38">
        <f>IF($R3431=0,0,MIN(12,IF(AND(ISNUMBER($O3431),$O3431&gt;=1,$O3431&lt;=12),INT($O3431),12),IF(AND(RetireExit="Yes",$U3431&gt;0),$U3431,12),IF(AND(ContractExit="Yes",$V3431&gt;0),$V3431,12)))</f>
        <v/>
      </c>
      <c r="X3431" s="37">
        <f>IF(ISNUMBER($P3431),$P3431,IncPct)</f>
        <v/>
      </c>
      <c r="Y3431" s="39">
        <f>IF($W3431=0,0,MAX(0,MIN($W3431,IncMonth-1))+MAX(0,$W3431-IncMonth+1)*(1+$X3431))</f>
        <v/>
      </c>
      <c r="Z3431" s="40">
        <f>IF($C3431="",0,IFERROR(INDEX(Departments!$B$5:$B$54,MATCH($C3431,Departments!$A$5:$A$54,0)),0))</f>
        <v/>
      </c>
      <c r="AA3431" s="41">
        <f>N($L3431)*$Y3431</f>
        <v/>
      </c>
      <c r="AB3431" s="41">
        <f>N($M3431)*$Y3431</f>
        <v/>
      </c>
      <c r="AC3431" s="41">
        <f>$AA3431*$Z3431</f>
        <v/>
      </c>
      <c r="AD3431" s="41">
        <f>$AA3431*BonusMonths/12</f>
        <v/>
      </c>
      <c r="AE3431" s="41">
        <f>($AA3431+SI_Gross*$AB3431)*IF($Q3431=1,SI_O,SI_E)</f>
        <v/>
      </c>
      <c r="AF3431" s="41">
        <f>IF($Q3431=1,0,$AA3431*EOSB)</f>
        <v/>
      </c>
      <c r="AG3431" s="41">
        <f>$AN3431*$W3431</f>
        <v/>
      </c>
      <c r="AH3431" s="41">
        <f>SUM($AA3431:$AG3431)</f>
        <v/>
      </c>
      <c r="AI3431" s="41">
        <f>12*($AM3431+$AN3431)</f>
        <v/>
      </c>
      <c r="AJ3431" s="41">
        <f>$AM3431*((IncMonth-1)+(13-IncMonth)*(1+$X3431))+12*$AN3431</f>
        <v/>
      </c>
      <c r="AK3431" s="41">
        <f>IF($R3431=1,N($L3431)+N($M3431),0)</f>
        <v/>
      </c>
      <c r="AL3431">
        <f>IF($C3431="","",IF(N($L3431)&lt;=0,"Basic salary missing",IF(ISNA(MATCH($C3431,Departments!$A$5:$A$54,0)),"Department not on Departments sheet",IF(AND($I3431&lt;&gt;"",NOT(ISNUMBER($I3431))),"Date of birth is text, not a date",IF(AND($K3431&lt;&gt;"",NOT(ISNUMBER($K3431))),"Contract end is text, not a date","")))))</f>
        <v/>
      </c>
      <c r="AM3431" s="41">
        <f>IF($R3431=0,0,N($L3431)*(1+$Z3431+BonusMonths/12+IF($Q3431=1,0,EOSB))+N($M3431)+(N($L3431)+SI_Gross*N($M3431))*IF($Q3431=1,SI_O,SI_E))</f>
        <v/>
      </c>
      <c r="AN3431" s="41">
        <f>IF($R3431=0,0,(IF($Q3431=1,MedO,MedE+Ticket)+Training)/12)</f>
        <v/>
      </c>
    </row>
    <row r="3432">
      <c r="I3432" s="35" t="n"/>
      <c r="J3432" s="35" t="n"/>
      <c r="K3432" s="35" t="n"/>
      <c r="L3432" s="36" t="n"/>
      <c r="M3432" s="36" t="n"/>
      <c r="P3432" s="37" t="n"/>
      <c r="Q3432" s="38">
        <f>IF($C3432="",0,IF(OR(LOWER(TRIM($G3432))="omani",LOWER(TRIM($G3432))="oman",LOWER(TRIM($G3432))="om",LOWER(TRIM($G3432))="local"),1,0))</f>
        <v/>
      </c>
      <c r="R3432" s="38">
        <f>IF($C3432="",0,IF(OR(ISNUMBER(SEARCH("resign",$N3432)),ISNUMBER(SEARCH("terminat",$N3432)),ISNUMBER(SEARCH("inactive",$N3432)),ISNUMBER(SEARCH("vacan",$N3432)),ISNUMBER(SEARCH("deceased",$N3432)),ISNUMBER(SEARCH("separated",$N3432))),0,1))</f>
        <v/>
      </c>
      <c r="S3432">
        <f>IF(OR($R3432=0,NOT(ISNUMBER($I3432))),"",IFERROR(DATEDIF($I3432,DATE(FY,1,1),"y"),""))</f>
        <v/>
      </c>
      <c r="T3432">
        <f>IF(OR($R3432=0,NOT(ISNUMBER($J3432))),"",IFERROR(DATEDIF($J3432,DATE(FY,1,1),"y"),0))</f>
        <v/>
      </c>
      <c r="U3432" s="38">
        <f>IF(OR($R3432=0,NOT(ISNUMBER($I3432))),0,IF(YEAR($I3432)+IF($Q3432=1,RetAgeO,RetAgeE)=FY,MONTH($I3432),IF(YEAR($I3432)+IF($Q3432=1,RetAgeO,RetAgeE)&lt;FY,1,0)))</f>
        <v/>
      </c>
      <c r="V3432" s="38">
        <f>IF(OR($R3432=0,NOT(ISNUMBER($K3432))),0,IF(YEAR($K3432)=FY,MONTH($K3432),IF(YEAR($K3432)&lt;FY,1,0)))</f>
        <v/>
      </c>
      <c r="W3432" s="38">
        <f>IF($R3432=0,0,MIN(12,IF(AND(ISNUMBER($O3432),$O3432&gt;=1,$O3432&lt;=12),INT($O3432),12),IF(AND(RetireExit="Yes",$U3432&gt;0),$U3432,12),IF(AND(ContractExit="Yes",$V3432&gt;0),$V3432,12)))</f>
        <v/>
      </c>
      <c r="X3432" s="37">
        <f>IF(ISNUMBER($P3432),$P3432,IncPct)</f>
        <v/>
      </c>
      <c r="Y3432" s="39">
        <f>IF($W3432=0,0,MAX(0,MIN($W3432,IncMonth-1))+MAX(0,$W3432-IncMonth+1)*(1+$X3432))</f>
        <v/>
      </c>
      <c r="Z3432" s="40">
        <f>IF($C3432="",0,IFERROR(INDEX(Departments!$B$5:$B$54,MATCH($C3432,Departments!$A$5:$A$54,0)),0))</f>
        <v/>
      </c>
      <c r="AA3432" s="41">
        <f>N($L3432)*$Y3432</f>
        <v/>
      </c>
      <c r="AB3432" s="41">
        <f>N($M3432)*$Y3432</f>
        <v/>
      </c>
      <c r="AC3432" s="41">
        <f>$AA3432*$Z3432</f>
        <v/>
      </c>
      <c r="AD3432" s="41">
        <f>$AA3432*BonusMonths/12</f>
        <v/>
      </c>
      <c r="AE3432" s="41">
        <f>($AA3432+SI_Gross*$AB3432)*IF($Q3432=1,SI_O,SI_E)</f>
        <v/>
      </c>
      <c r="AF3432" s="41">
        <f>IF($Q3432=1,0,$AA3432*EOSB)</f>
        <v/>
      </c>
      <c r="AG3432" s="41">
        <f>$AN3432*$W3432</f>
        <v/>
      </c>
      <c r="AH3432" s="41">
        <f>SUM($AA3432:$AG3432)</f>
        <v/>
      </c>
      <c r="AI3432" s="41">
        <f>12*($AM3432+$AN3432)</f>
        <v/>
      </c>
      <c r="AJ3432" s="41">
        <f>$AM3432*((IncMonth-1)+(13-IncMonth)*(1+$X3432))+12*$AN3432</f>
        <v/>
      </c>
      <c r="AK3432" s="41">
        <f>IF($R3432=1,N($L3432)+N($M3432),0)</f>
        <v/>
      </c>
      <c r="AL3432">
        <f>IF($C3432="","",IF(N($L3432)&lt;=0,"Basic salary missing",IF(ISNA(MATCH($C3432,Departments!$A$5:$A$54,0)),"Department not on Departments sheet",IF(AND($I3432&lt;&gt;"",NOT(ISNUMBER($I3432))),"Date of birth is text, not a date",IF(AND($K3432&lt;&gt;"",NOT(ISNUMBER($K3432))),"Contract end is text, not a date","")))))</f>
        <v/>
      </c>
      <c r="AM3432" s="41">
        <f>IF($R3432=0,0,N($L3432)*(1+$Z3432+BonusMonths/12+IF($Q3432=1,0,EOSB))+N($M3432)+(N($L3432)+SI_Gross*N($M3432))*IF($Q3432=1,SI_O,SI_E))</f>
        <v/>
      </c>
      <c r="AN3432" s="41">
        <f>IF($R3432=0,0,(IF($Q3432=1,MedO,MedE+Ticket)+Training)/12)</f>
        <v/>
      </c>
    </row>
    <row r="3433">
      <c r="I3433" s="35" t="n"/>
      <c r="J3433" s="35" t="n"/>
      <c r="K3433" s="35" t="n"/>
      <c r="L3433" s="36" t="n"/>
      <c r="M3433" s="36" t="n"/>
      <c r="P3433" s="37" t="n"/>
      <c r="Q3433" s="38">
        <f>IF($C3433="",0,IF(OR(LOWER(TRIM($G3433))="omani",LOWER(TRIM($G3433))="oman",LOWER(TRIM($G3433))="om",LOWER(TRIM($G3433))="local"),1,0))</f>
        <v/>
      </c>
      <c r="R3433" s="38">
        <f>IF($C3433="",0,IF(OR(ISNUMBER(SEARCH("resign",$N3433)),ISNUMBER(SEARCH("terminat",$N3433)),ISNUMBER(SEARCH("inactive",$N3433)),ISNUMBER(SEARCH("vacan",$N3433)),ISNUMBER(SEARCH("deceased",$N3433)),ISNUMBER(SEARCH("separated",$N3433))),0,1))</f>
        <v/>
      </c>
      <c r="S3433">
        <f>IF(OR($R3433=0,NOT(ISNUMBER($I3433))),"",IFERROR(DATEDIF($I3433,DATE(FY,1,1),"y"),""))</f>
        <v/>
      </c>
      <c r="T3433">
        <f>IF(OR($R3433=0,NOT(ISNUMBER($J3433))),"",IFERROR(DATEDIF($J3433,DATE(FY,1,1),"y"),0))</f>
        <v/>
      </c>
      <c r="U3433" s="38">
        <f>IF(OR($R3433=0,NOT(ISNUMBER($I3433))),0,IF(YEAR($I3433)+IF($Q3433=1,RetAgeO,RetAgeE)=FY,MONTH($I3433),IF(YEAR($I3433)+IF($Q3433=1,RetAgeO,RetAgeE)&lt;FY,1,0)))</f>
        <v/>
      </c>
      <c r="V3433" s="38">
        <f>IF(OR($R3433=0,NOT(ISNUMBER($K3433))),0,IF(YEAR($K3433)=FY,MONTH($K3433),IF(YEAR($K3433)&lt;FY,1,0)))</f>
        <v/>
      </c>
      <c r="W3433" s="38">
        <f>IF($R3433=0,0,MIN(12,IF(AND(ISNUMBER($O3433),$O3433&gt;=1,$O3433&lt;=12),INT($O3433),12),IF(AND(RetireExit="Yes",$U3433&gt;0),$U3433,12),IF(AND(ContractExit="Yes",$V3433&gt;0),$V3433,12)))</f>
        <v/>
      </c>
      <c r="X3433" s="37">
        <f>IF(ISNUMBER($P3433),$P3433,IncPct)</f>
        <v/>
      </c>
      <c r="Y3433" s="39">
        <f>IF($W3433=0,0,MAX(0,MIN($W3433,IncMonth-1))+MAX(0,$W3433-IncMonth+1)*(1+$X3433))</f>
        <v/>
      </c>
      <c r="Z3433" s="40">
        <f>IF($C3433="",0,IFERROR(INDEX(Departments!$B$5:$B$54,MATCH($C3433,Departments!$A$5:$A$54,0)),0))</f>
        <v/>
      </c>
      <c r="AA3433" s="41">
        <f>N($L3433)*$Y3433</f>
        <v/>
      </c>
      <c r="AB3433" s="41">
        <f>N($M3433)*$Y3433</f>
        <v/>
      </c>
      <c r="AC3433" s="41">
        <f>$AA3433*$Z3433</f>
        <v/>
      </c>
      <c r="AD3433" s="41">
        <f>$AA3433*BonusMonths/12</f>
        <v/>
      </c>
      <c r="AE3433" s="41">
        <f>($AA3433+SI_Gross*$AB3433)*IF($Q3433=1,SI_O,SI_E)</f>
        <v/>
      </c>
      <c r="AF3433" s="41">
        <f>IF($Q3433=1,0,$AA3433*EOSB)</f>
        <v/>
      </c>
      <c r="AG3433" s="41">
        <f>$AN3433*$W3433</f>
        <v/>
      </c>
      <c r="AH3433" s="41">
        <f>SUM($AA3433:$AG3433)</f>
        <v/>
      </c>
      <c r="AI3433" s="41">
        <f>12*($AM3433+$AN3433)</f>
        <v/>
      </c>
      <c r="AJ3433" s="41">
        <f>$AM3433*((IncMonth-1)+(13-IncMonth)*(1+$X3433))+12*$AN3433</f>
        <v/>
      </c>
      <c r="AK3433" s="41">
        <f>IF($R3433=1,N($L3433)+N($M3433),0)</f>
        <v/>
      </c>
      <c r="AL3433">
        <f>IF($C3433="","",IF(N($L3433)&lt;=0,"Basic salary missing",IF(ISNA(MATCH($C3433,Departments!$A$5:$A$54,0)),"Department not on Departments sheet",IF(AND($I3433&lt;&gt;"",NOT(ISNUMBER($I3433))),"Date of birth is text, not a date",IF(AND($K3433&lt;&gt;"",NOT(ISNUMBER($K3433))),"Contract end is text, not a date","")))))</f>
        <v/>
      </c>
      <c r="AM3433" s="41">
        <f>IF($R3433=0,0,N($L3433)*(1+$Z3433+BonusMonths/12+IF($Q3433=1,0,EOSB))+N($M3433)+(N($L3433)+SI_Gross*N($M3433))*IF($Q3433=1,SI_O,SI_E))</f>
        <v/>
      </c>
      <c r="AN3433" s="41">
        <f>IF($R3433=0,0,(IF($Q3433=1,MedO,MedE+Ticket)+Training)/12)</f>
        <v/>
      </c>
    </row>
    <row r="3434">
      <c r="I3434" s="35" t="n"/>
      <c r="J3434" s="35" t="n"/>
      <c r="K3434" s="35" t="n"/>
      <c r="L3434" s="36" t="n"/>
      <c r="M3434" s="36" t="n"/>
      <c r="P3434" s="37" t="n"/>
      <c r="Q3434" s="38">
        <f>IF($C3434="",0,IF(OR(LOWER(TRIM($G3434))="omani",LOWER(TRIM($G3434))="oman",LOWER(TRIM($G3434))="om",LOWER(TRIM($G3434))="local"),1,0))</f>
        <v/>
      </c>
      <c r="R3434" s="38">
        <f>IF($C3434="",0,IF(OR(ISNUMBER(SEARCH("resign",$N3434)),ISNUMBER(SEARCH("terminat",$N3434)),ISNUMBER(SEARCH("inactive",$N3434)),ISNUMBER(SEARCH("vacan",$N3434)),ISNUMBER(SEARCH("deceased",$N3434)),ISNUMBER(SEARCH("separated",$N3434))),0,1))</f>
        <v/>
      </c>
      <c r="S3434">
        <f>IF(OR($R3434=0,NOT(ISNUMBER($I3434))),"",IFERROR(DATEDIF($I3434,DATE(FY,1,1),"y"),""))</f>
        <v/>
      </c>
      <c r="T3434">
        <f>IF(OR($R3434=0,NOT(ISNUMBER($J3434))),"",IFERROR(DATEDIF($J3434,DATE(FY,1,1),"y"),0))</f>
        <v/>
      </c>
      <c r="U3434" s="38">
        <f>IF(OR($R3434=0,NOT(ISNUMBER($I3434))),0,IF(YEAR($I3434)+IF($Q3434=1,RetAgeO,RetAgeE)=FY,MONTH($I3434),IF(YEAR($I3434)+IF($Q3434=1,RetAgeO,RetAgeE)&lt;FY,1,0)))</f>
        <v/>
      </c>
      <c r="V3434" s="38">
        <f>IF(OR($R3434=0,NOT(ISNUMBER($K3434))),0,IF(YEAR($K3434)=FY,MONTH($K3434),IF(YEAR($K3434)&lt;FY,1,0)))</f>
        <v/>
      </c>
      <c r="W3434" s="38">
        <f>IF($R3434=0,0,MIN(12,IF(AND(ISNUMBER($O3434),$O3434&gt;=1,$O3434&lt;=12),INT($O3434),12),IF(AND(RetireExit="Yes",$U3434&gt;0),$U3434,12),IF(AND(ContractExit="Yes",$V3434&gt;0),$V3434,12)))</f>
        <v/>
      </c>
      <c r="X3434" s="37">
        <f>IF(ISNUMBER($P3434),$P3434,IncPct)</f>
        <v/>
      </c>
      <c r="Y3434" s="39">
        <f>IF($W3434=0,0,MAX(0,MIN($W3434,IncMonth-1))+MAX(0,$W3434-IncMonth+1)*(1+$X3434))</f>
        <v/>
      </c>
      <c r="Z3434" s="40">
        <f>IF($C3434="",0,IFERROR(INDEX(Departments!$B$5:$B$54,MATCH($C3434,Departments!$A$5:$A$54,0)),0))</f>
        <v/>
      </c>
      <c r="AA3434" s="41">
        <f>N($L3434)*$Y3434</f>
        <v/>
      </c>
      <c r="AB3434" s="41">
        <f>N($M3434)*$Y3434</f>
        <v/>
      </c>
      <c r="AC3434" s="41">
        <f>$AA3434*$Z3434</f>
        <v/>
      </c>
      <c r="AD3434" s="41">
        <f>$AA3434*BonusMonths/12</f>
        <v/>
      </c>
      <c r="AE3434" s="41">
        <f>($AA3434+SI_Gross*$AB3434)*IF($Q3434=1,SI_O,SI_E)</f>
        <v/>
      </c>
      <c r="AF3434" s="41">
        <f>IF($Q3434=1,0,$AA3434*EOSB)</f>
        <v/>
      </c>
      <c r="AG3434" s="41">
        <f>$AN3434*$W3434</f>
        <v/>
      </c>
      <c r="AH3434" s="41">
        <f>SUM($AA3434:$AG3434)</f>
        <v/>
      </c>
      <c r="AI3434" s="41">
        <f>12*($AM3434+$AN3434)</f>
        <v/>
      </c>
      <c r="AJ3434" s="41">
        <f>$AM3434*((IncMonth-1)+(13-IncMonth)*(1+$X3434))+12*$AN3434</f>
        <v/>
      </c>
      <c r="AK3434" s="41">
        <f>IF($R3434=1,N($L3434)+N($M3434),0)</f>
        <v/>
      </c>
      <c r="AL3434">
        <f>IF($C3434="","",IF(N($L3434)&lt;=0,"Basic salary missing",IF(ISNA(MATCH($C3434,Departments!$A$5:$A$54,0)),"Department not on Departments sheet",IF(AND($I3434&lt;&gt;"",NOT(ISNUMBER($I3434))),"Date of birth is text, not a date",IF(AND($K3434&lt;&gt;"",NOT(ISNUMBER($K3434))),"Contract end is text, not a date","")))))</f>
        <v/>
      </c>
      <c r="AM3434" s="41">
        <f>IF($R3434=0,0,N($L3434)*(1+$Z3434+BonusMonths/12+IF($Q3434=1,0,EOSB))+N($M3434)+(N($L3434)+SI_Gross*N($M3434))*IF($Q3434=1,SI_O,SI_E))</f>
        <v/>
      </c>
      <c r="AN3434" s="41">
        <f>IF($R3434=0,0,(IF($Q3434=1,MedO,MedE+Ticket)+Training)/12)</f>
        <v/>
      </c>
    </row>
    <row r="3435">
      <c r="I3435" s="35" t="n"/>
      <c r="J3435" s="35" t="n"/>
      <c r="K3435" s="35" t="n"/>
      <c r="L3435" s="36" t="n"/>
      <c r="M3435" s="36" t="n"/>
      <c r="P3435" s="37" t="n"/>
      <c r="Q3435" s="38">
        <f>IF($C3435="",0,IF(OR(LOWER(TRIM($G3435))="omani",LOWER(TRIM($G3435))="oman",LOWER(TRIM($G3435))="om",LOWER(TRIM($G3435))="local"),1,0))</f>
        <v/>
      </c>
      <c r="R3435" s="38">
        <f>IF($C3435="",0,IF(OR(ISNUMBER(SEARCH("resign",$N3435)),ISNUMBER(SEARCH("terminat",$N3435)),ISNUMBER(SEARCH("inactive",$N3435)),ISNUMBER(SEARCH("vacan",$N3435)),ISNUMBER(SEARCH("deceased",$N3435)),ISNUMBER(SEARCH("separated",$N3435))),0,1))</f>
        <v/>
      </c>
      <c r="S3435">
        <f>IF(OR($R3435=0,NOT(ISNUMBER($I3435))),"",IFERROR(DATEDIF($I3435,DATE(FY,1,1),"y"),""))</f>
        <v/>
      </c>
      <c r="T3435">
        <f>IF(OR($R3435=0,NOT(ISNUMBER($J3435))),"",IFERROR(DATEDIF($J3435,DATE(FY,1,1),"y"),0))</f>
        <v/>
      </c>
      <c r="U3435" s="38">
        <f>IF(OR($R3435=0,NOT(ISNUMBER($I3435))),0,IF(YEAR($I3435)+IF($Q3435=1,RetAgeO,RetAgeE)=FY,MONTH($I3435),IF(YEAR($I3435)+IF($Q3435=1,RetAgeO,RetAgeE)&lt;FY,1,0)))</f>
        <v/>
      </c>
      <c r="V3435" s="38">
        <f>IF(OR($R3435=0,NOT(ISNUMBER($K3435))),0,IF(YEAR($K3435)=FY,MONTH($K3435),IF(YEAR($K3435)&lt;FY,1,0)))</f>
        <v/>
      </c>
      <c r="W3435" s="38">
        <f>IF($R3435=0,0,MIN(12,IF(AND(ISNUMBER($O3435),$O3435&gt;=1,$O3435&lt;=12),INT($O3435),12),IF(AND(RetireExit="Yes",$U3435&gt;0),$U3435,12),IF(AND(ContractExit="Yes",$V3435&gt;0),$V3435,12)))</f>
        <v/>
      </c>
      <c r="X3435" s="37">
        <f>IF(ISNUMBER($P3435),$P3435,IncPct)</f>
        <v/>
      </c>
      <c r="Y3435" s="39">
        <f>IF($W3435=0,0,MAX(0,MIN($W3435,IncMonth-1))+MAX(0,$W3435-IncMonth+1)*(1+$X3435))</f>
        <v/>
      </c>
      <c r="Z3435" s="40">
        <f>IF($C3435="",0,IFERROR(INDEX(Departments!$B$5:$B$54,MATCH($C3435,Departments!$A$5:$A$54,0)),0))</f>
        <v/>
      </c>
      <c r="AA3435" s="41">
        <f>N($L3435)*$Y3435</f>
        <v/>
      </c>
      <c r="AB3435" s="41">
        <f>N($M3435)*$Y3435</f>
        <v/>
      </c>
      <c r="AC3435" s="41">
        <f>$AA3435*$Z3435</f>
        <v/>
      </c>
      <c r="AD3435" s="41">
        <f>$AA3435*BonusMonths/12</f>
        <v/>
      </c>
      <c r="AE3435" s="41">
        <f>($AA3435+SI_Gross*$AB3435)*IF($Q3435=1,SI_O,SI_E)</f>
        <v/>
      </c>
      <c r="AF3435" s="41">
        <f>IF($Q3435=1,0,$AA3435*EOSB)</f>
        <v/>
      </c>
      <c r="AG3435" s="41">
        <f>$AN3435*$W3435</f>
        <v/>
      </c>
      <c r="AH3435" s="41">
        <f>SUM($AA3435:$AG3435)</f>
        <v/>
      </c>
      <c r="AI3435" s="41">
        <f>12*($AM3435+$AN3435)</f>
        <v/>
      </c>
      <c r="AJ3435" s="41">
        <f>$AM3435*((IncMonth-1)+(13-IncMonth)*(1+$X3435))+12*$AN3435</f>
        <v/>
      </c>
      <c r="AK3435" s="41">
        <f>IF($R3435=1,N($L3435)+N($M3435),0)</f>
        <v/>
      </c>
      <c r="AL3435">
        <f>IF($C3435="","",IF(N($L3435)&lt;=0,"Basic salary missing",IF(ISNA(MATCH($C3435,Departments!$A$5:$A$54,0)),"Department not on Departments sheet",IF(AND($I3435&lt;&gt;"",NOT(ISNUMBER($I3435))),"Date of birth is text, not a date",IF(AND($K3435&lt;&gt;"",NOT(ISNUMBER($K3435))),"Contract end is text, not a date","")))))</f>
        <v/>
      </c>
      <c r="AM3435" s="41">
        <f>IF($R3435=0,0,N($L3435)*(1+$Z3435+BonusMonths/12+IF($Q3435=1,0,EOSB))+N($M3435)+(N($L3435)+SI_Gross*N($M3435))*IF($Q3435=1,SI_O,SI_E))</f>
        <v/>
      </c>
      <c r="AN3435" s="41">
        <f>IF($R3435=0,0,(IF($Q3435=1,MedO,MedE+Ticket)+Training)/12)</f>
        <v/>
      </c>
    </row>
    <row r="3436">
      <c r="I3436" s="35" t="n"/>
      <c r="J3436" s="35" t="n"/>
      <c r="K3436" s="35" t="n"/>
      <c r="L3436" s="36" t="n"/>
      <c r="M3436" s="36" t="n"/>
      <c r="P3436" s="37" t="n"/>
      <c r="Q3436" s="38">
        <f>IF($C3436="",0,IF(OR(LOWER(TRIM($G3436))="omani",LOWER(TRIM($G3436))="oman",LOWER(TRIM($G3436))="om",LOWER(TRIM($G3436))="local"),1,0))</f>
        <v/>
      </c>
      <c r="R3436" s="38">
        <f>IF($C3436="",0,IF(OR(ISNUMBER(SEARCH("resign",$N3436)),ISNUMBER(SEARCH("terminat",$N3436)),ISNUMBER(SEARCH("inactive",$N3436)),ISNUMBER(SEARCH("vacan",$N3436)),ISNUMBER(SEARCH("deceased",$N3436)),ISNUMBER(SEARCH("separated",$N3436))),0,1))</f>
        <v/>
      </c>
      <c r="S3436">
        <f>IF(OR($R3436=0,NOT(ISNUMBER($I3436))),"",IFERROR(DATEDIF($I3436,DATE(FY,1,1),"y"),""))</f>
        <v/>
      </c>
      <c r="T3436">
        <f>IF(OR($R3436=0,NOT(ISNUMBER($J3436))),"",IFERROR(DATEDIF($J3436,DATE(FY,1,1),"y"),0))</f>
        <v/>
      </c>
      <c r="U3436" s="38">
        <f>IF(OR($R3436=0,NOT(ISNUMBER($I3436))),0,IF(YEAR($I3436)+IF($Q3436=1,RetAgeO,RetAgeE)=FY,MONTH($I3436),IF(YEAR($I3436)+IF($Q3436=1,RetAgeO,RetAgeE)&lt;FY,1,0)))</f>
        <v/>
      </c>
      <c r="V3436" s="38">
        <f>IF(OR($R3436=0,NOT(ISNUMBER($K3436))),0,IF(YEAR($K3436)=FY,MONTH($K3436),IF(YEAR($K3436)&lt;FY,1,0)))</f>
        <v/>
      </c>
      <c r="W3436" s="38">
        <f>IF($R3436=0,0,MIN(12,IF(AND(ISNUMBER($O3436),$O3436&gt;=1,$O3436&lt;=12),INT($O3436),12),IF(AND(RetireExit="Yes",$U3436&gt;0),$U3436,12),IF(AND(ContractExit="Yes",$V3436&gt;0),$V3436,12)))</f>
        <v/>
      </c>
      <c r="X3436" s="37">
        <f>IF(ISNUMBER($P3436),$P3436,IncPct)</f>
        <v/>
      </c>
      <c r="Y3436" s="39">
        <f>IF($W3436=0,0,MAX(0,MIN($W3436,IncMonth-1))+MAX(0,$W3436-IncMonth+1)*(1+$X3436))</f>
        <v/>
      </c>
      <c r="Z3436" s="40">
        <f>IF($C3436="",0,IFERROR(INDEX(Departments!$B$5:$B$54,MATCH($C3436,Departments!$A$5:$A$54,0)),0))</f>
        <v/>
      </c>
      <c r="AA3436" s="41">
        <f>N($L3436)*$Y3436</f>
        <v/>
      </c>
      <c r="AB3436" s="41">
        <f>N($M3436)*$Y3436</f>
        <v/>
      </c>
      <c r="AC3436" s="41">
        <f>$AA3436*$Z3436</f>
        <v/>
      </c>
      <c r="AD3436" s="41">
        <f>$AA3436*BonusMonths/12</f>
        <v/>
      </c>
      <c r="AE3436" s="41">
        <f>($AA3436+SI_Gross*$AB3436)*IF($Q3436=1,SI_O,SI_E)</f>
        <v/>
      </c>
      <c r="AF3436" s="41">
        <f>IF($Q3436=1,0,$AA3436*EOSB)</f>
        <v/>
      </c>
      <c r="AG3436" s="41">
        <f>$AN3436*$W3436</f>
        <v/>
      </c>
      <c r="AH3436" s="41">
        <f>SUM($AA3436:$AG3436)</f>
        <v/>
      </c>
      <c r="AI3436" s="41">
        <f>12*($AM3436+$AN3436)</f>
        <v/>
      </c>
      <c r="AJ3436" s="41">
        <f>$AM3436*((IncMonth-1)+(13-IncMonth)*(1+$X3436))+12*$AN3436</f>
        <v/>
      </c>
      <c r="AK3436" s="41">
        <f>IF($R3436=1,N($L3436)+N($M3436),0)</f>
        <v/>
      </c>
      <c r="AL3436">
        <f>IF($C3436="","",IF(N($L3436)&lt;=0,"Basic salary missing",IF(ISNA(MATCH($C3436,Departments!$A$5:$A$54,0)),"Department not on Departments sheet",IF(AND($I3436&lt;&gt;"",NOT(ISNUMBER($I3436))),"Date of birth is text, not a date",IF(AND($K3436&lt;&gt;"",NOT(ISNUMBER($K3436))),"Contract end is text, not a date","")))))</f>
        <v/>
      </c>
      <c r="AM3436" s="41">
        <f>IF($R3436=0,0,N($L3436)*(1+$Z3436+BonusMonths/12+IF($Q3436=1,0,EOSB))+N($M3436)+(N($L3436)+SI_Gross*N($M3436))*IF($Q3436=1,SI_O,SI_E))</f>
        <v/>
      </c>
      <c r="AN3436" s="41">
        <f>IF($R3436=0,0,(IF($Q3436=1,MedO,MedE+Ticket)+Training)/12)</f>
        <v/>
      </c>
    </row>
    <row r="3437">
      <c r="I3437" s="35" t="n"/>
      <c r="J3437" s="35" t="n"/>
      <c r="K3437" s="35" t="n"/>
      <c r="L3437" s="36" t="n"/>
      <c r="M3437" s="36" t="n"/>
      <c r="P3437" s="37" t="n"/>
      <c r="Q3437" s="38">
        <f>IF($C3437="",0,IF(OR(LOWER(TRIM($G3437))="omani",LOWER(TRIM($G3437))="oman",LOWER(TRIM($G3437))="om",LOWER(TRIM($G3437))="local"),1,0))</f>
        <v/>
      </c>
      <c r="R3437" s="38">
        <f>IF($C3437="",0,IF(OR(ISNUMBER(SEARCH("resign",$N3437)),ISNUMBER(SEARCH("terminat",$N3437)),ISNUMBER(SEARCH("inactive",$N3437)),ISNUMBER(SEARCH("vacan",$N3437)),ISNUMBER(SEARCH("deceased",$N3437)),ISNUMBER(SEARCH("separated",$N3437))),0,1))</f>
        <v/>
      </c>
      <c r="S3437">
        <f>IF(OR($R3437=0,NOT(ISNUMBER($I3437))),"",IFERROR(DATEDIF($I3437,DATE(FY,1,1),"y"),""))</f>
        <v/>
      </c>
      <c r="T3437">
        <f>IF(OR($R3437=0,NOT(ISNUMBER($J3437))),"",IFERROR(DATEDIF($J3437,DATE(FY,1,1),"y"),0))</f>
        <v/>
      </c>
      <c r="U3437" s="38">
        <f>IF(OR($R3437=0,NOT(ISNUMBER($I3437))),0,IF(YEAR($I3437)+IF($Q3437=1,RetAgeO,RetAgeE)=FY,MONTH($I3437),IF(YEAR($I3437)+IF($Q3437=1,RetAgeO,RetAgeE)&lt;FY,1,0)))</f>
        <v/>
      </c>
      <c r="V3437" s="38">
        <f>IF(OR($R3437=0,NOT(ISNUMBER($K3437))),0,IF(YEAR($K3437)=FY,MONTH($K3437),IF(YEAR($K3437)&lt;FY,1,0)))</f>
        <v/>
      </c>
      <c r="W3437" s="38">
        <f>IF($R3437=0,0,MIN(12,IF(AND(ISNUMBER($O3437),$O3437&gt;=1,$O3437&lt;=12),INT($O3437),12),IF(AND(RetireExit="Yes",$U3437&gt;0),$U3437,12),IF(AND(ContractExit="Yes",$V3437&gt;0),$V3437,12)))</f>
        <v/>
      </c>
      <c r="X3437" s="37">
        <f>IF(ISNUMBER($P3437),$P3437,IncPct)</f>
        <v/>
      </c>
      <c r="Y3437" s="39">
        <f>IF($W3437=0,0,MAX(0,MIN($W3437,IncMonth-1))+MAX(0,$W3437-IncMonth+1)*(1+$X3437))</f>
        <v/>
      </c>
      <c r="Z3437" s="40">
        <f>IF($C3437="",0,IFERROR(INDEX(Departments!$B$5:$B$54,MATCH($C3437,Departments!$A$5:$A$54,0)),0))</f>
        <v/>
      </c>
      <c r="AA3437" s="41">
        <f>N($L3437)*$Y3437</f>
        <v/>
      </c>
      <c r="AB3437" s="41">
        <f>N($M3437)*$Y3437</f>
        <v/>
      </c>
      <c r="AC3437" s="41">
        <f>$AA3437*$Z3437</f>
        <v/>
      </c>
      <c r="AD3437" s="41">
        <f>$AA3437*BonusMonths/12</f>
        <v/>
      </c>
      <c r="AE3437" s="41">
        <f>($AA3437+SI_Gross*$AB3437)*IF($Q3437=1,SI_O,SI_E)</f>
        <v/>
      </c>
      <c r="AF3437" s="41">
        <f>IF($Q3437=1,0,$AA3437*EOSB)</f>
        <v/>
      </c>
      <c r="AG3437" s="41">
        <f>$AN3437*$W3437</f>
        <v/>
      </c>
      <c r="AH3437" s="41">
        <f>SUM($AA3437:$AG3437)</f>
        <v/>
      </c>
      <c r="AI3437" s="41">
        <f>12*($AM3437+$AN3437)</f>
        <v/>
      </c>
      <c r="AJ3437" s="41">
        <f>$AM3437*((IncMonth-1)+(13-IncMonth)*(1+$X3437))+12*$AN3437</f>
        <v/>
      </c>
      <c r="AK3437" s="41">
        <f>IF($R3437=1,N($L3437)+N($M3437),0)</f>
        <v/>
      </c>
      <c r="AL3437">
        <f>IF($C3437="","",IF(N($L3437)&lt;=0,"Basic salary missing",IF(ISNA(MATCH($C3437,Departments!$A$5:$A$54,0)),"Department not on Departments sheet",IF(AND($I3437&lt;&gt;"",NOT(ISNUMBER($I3437))),"Date of birth is text, not a date",IF(AND($K3437&lt;&gt;"",NOT(ISNUMBER($K3437))),"Contract end is text, not a date","")))))</f>
        <v/>
      </c>
      <c r="AM3437" s="41">
        <f>IF($R3437=0,0,N($L3437)*(1+$Z3437+BonusMonths/12+IF($Q3437=1,0,EOSB))+N($M3437)+(N($L3437)+SI_Gross*N($M3437))*IF($Q3437=1,SI_O,SI_E))</f>
        <v/>
      </c>
      <c r="AN3437" s="41">
        <f>IF($R3437=0,0,(IF($Q3437=1,MedO,MedE+Ticket)+Training)/12)</f>
        <v/>
      </c>
    </row>
    <row r="3438">
      <c r="I3438" s="35" t="n"/>
      <c r="J3438" s="35" t="n"/>
      <c r="K3438" s="35" t="n"/>
      <c r="L3438" s="36" t="n"/>
      <c r="M3438" s="36" t="n"/>
      <c r="P3438" s="37" t="n"/>
      <c r="Q3438" s="38">
        <f>IF($C3438="",0,IF(OR(LOWER(TRIM($G3438))="omani",LOWER(TRIM($G3438))="oman",LOWER(TRIM($G3438))="om",LOWER(TRIM($G3438))="local"),1,0))</f>
        <v/>
      </c>
      <c r="R3438" s="38">
        <f>IF($C3438="",0,IF(OR(ISNUMBER(SEARCH("resign",$N3438)),ISNUMBER(SEARCH("terminat",$N3438)),ISNUMBER(SEARCH("inactive",$N3438)),ISNUMBER(SEARCH("vacan",$N3438)),ISNUMBER(SEARCH("deceased",$N3438)),ISNUMBER(SEARCH("separated",$N3438))),0,1))</f>
        <v/>
      </c>
      <c r="S3438">
        <f>IF(OR($R3438=0,NOT(ISNUMBER($I3438))),"",IFERROR(DATEDIF($I3438,DATE(FY,1,1),"y"),""))</f>
        <v/>
      </c>
      <c r="T3438">
        <f>IF(OR($R3438=0,NOT(ISNUMBER($J3438))),"",IFERROR(DATEDIF($J3438,DATE(FY,1,1),"y"),0))</f>
        <v/>
      </c>
      <c r="U3438" s="38">
        <f>IF(OR($R3438=0,NOT(ISNUMBER($I3438))),0,IF(YEAR($I3438)+IF($Q3438=1,RetAgeO,RetAgeE)=FY,MONTH($I3438),IF(YEAR($I3438)+IF($Q3438=1,RetAgeO,RetAgeE)&lt;FY,1,0)))</f>
        <v/>
      </c>
      <c r="V3438" s="38">
        <f>IF(OR($R3438=0,NOT(ISNUMBER($K3438))),0,IF(YEAR($K3438)=FY,MONTH($K3438),IF(YEAR($K3438)&lt;FY,1,0)))</f>
        <v/>
      </c>
      <c r="W3438" s="38">
        <f>IF($R3438=0,0,MIN(12,IF(AND(ISNUMBER($O3438),$O3438&gt;=1,$O3438&lt;=12),INT($O3438),12),IF(AND(RetireExit="Yes",$U3438&gt;0),$U3438,12),IF(AND(ContractExit="Yes",$V3438&gt;0),$V3438,12)))</f>
        <v/>
      </c>
      <c r="X3438" s="37">
        <f>IF(ISNUMBER($P3438),$P3438,IncPct)</f>
        <v/>
      </c>
      <c r="Y3438" s="39">
        <f>IF($W3438=0,0,MAX(0,MIN($W3438,IncMonth-1))+MAX(0,$W3438-IncMonth+1)*(1+$X3438))</f>
        <v/>
      </c>
      <c r="Z3438" s="40">
        <f>IF($C3438="",0,IFERROR(INDEX(Departments!$B$5:$B$54,MATCH($C3438,Departments!$A$5:$A$54,0)),0))</f>
        <v/>
      </c>
      <c r="AA3438" s="41">
        <f>N($L3438)*$Y3438</f>
        <v/>
      </c>
      <c r="AB3438" s="41">
        <f>N($M3438)*$Y3438</f>
        <v/>
      </c>
      <c r="AC3438" s="41">
        <f>$AA3438*$Z3438</f>
        <v/>
      </c>
      <c r="AD3438" s="41">
        <f>$AA3438*BonusMonths/12</f>
        <v/>
      </c>
      <c r="AE3438" s="41">
        <f>($AA3438+SI_Gross*$AB3438)*IF($Q3438=1,SI_O,SI_E)</f>
        <v/>
      </c>
      <c r="AF3438" s="41">
        <f>IF($Q3438=1,0,$AA3438*EOSB)</f>
        <v/>
      </c>
      <c r="AG3438" s="41">
        <f>$AN3438*$W3438</f>
        <v/>
      </c>
      <c r="AH3438" s="41">
        <f>SUM($AA3438:$AG3438)</f>
        <v/>
      </c>
      <c r="AI3438" s="41">
        <f>12*($AM3438+$AN3438)</f>
        <v/>
      </c>
      <c r="AJ3438" s="41">
        <f>$AM3438*((IncMonth-1)+(13-IncMonth)*(1+$X3438))+12*$AN3438</f>
        <v/>
      </c>
      <c r="AK3438" s="41">
        <f>IF($R3438=1,N($L3438)+N($M3438),0)</f>
        <v/>
      </c>
      <c r="AL3438">
        <f>IF($C3438="","",IF(N($L3438)&lt;=0,"Basic salary missing",IF(ISNA(MATCH($C3438,Departments!$A$5:$A$54,0)),"Department not on Departments sheet",IF(AND($I3438&lt;&gt;"",NOT(ISNUMBER($I3438))),"Date of birth is text, not a date",IF(AND($K3438&lt;&gt;"",NOT(ISNUMBER($K3438))),"Contract end is text, not a date","")))))</f>
        <v/>
      </c>
      <c r="AM3438" s="41">
        <f>IF($R3438=0,0,N($L3438)*(1+$Z3438+BonusMonths/12+IF($Q3438=1,0,EOSB))+N($M3438)+(N($L3438)+SI_Gross*N($M3438))*IF($Q3438=1,SI_O,SI_E))</f>
        <v/>
      </c>
      <c r="AN3438" s="41">
        <f>IF($R3438=0,0,(IF($Q3438=1,MedO,MedE+Ticket)+Training)/12)</f>
        <v/>
      </c>
    </row>
    <row r="3439">
      <c r="I3439" s="35" t="n"/>
      <c r="J3439" s="35" t="n"/>
      <c r="K3439" s="35" t="n"/>
      <c r="L3439" s="36" t="n"/>
      <c r="M3439" s="36" t="n"/>
      <c r="P3439" s="37" t="n"/>
      <c r="Q3439" s="38">
        <f>IF($C3439="",0,IF(OR(LOWER(TRIM($G3439))="omani",LOWER(TRIM($G3439))="oman",LOWER(TRIM($G3439))="om",LOWER(TRIM($G3439))="local"),1,0))</f>
        <v/>
      </c>
      <c r="R3439" s="38">
        <f>IF($C3439="",0,IF(OR(ISNUMBER(SEARCH("resign",$N3439)),ISNUMBER(SEARCH("terminat",$N3439)),ISNUMBER(SEARCH("inactive",$N3439)),ISNUMBER(SEARCH("vacan",$N3439)),ISNUMBER(SEARCH("deceased",$N3439)),ISNUMBER(SEARCH("separated",$N3439))),0,1))</f>
        <v/>
      </c>
      <c r="S3439">
        <f>IF(OR($R3439=0,NOT(ISNUMBER($I3439))),"",IFERROR(DATEDIF($I3439,DATE(FY,1,1),"y"),""))</f>
        <v/>
      </c>
      <c r="T3439">
        <f>IF(OR($R3439=0,NOT(ISNUMBER($J3439))),"",IFERROR(DATEDIF($J3439,DATE(FY,1,1),"y"),0))</f>
        <v/>
      </c>
      <c r="U3439" s="38">
        <f>IF(OR($R3439=0,NOT(ISNUMBER($I3439))),0,IF(YEAR($I3439)+IF($Q3439=1,RetAgeO,RetAgeE)=FY,MONTH($I3439),IF(YEAR($I3439)+IF($Q3439=1,RetAgeO,RetAgeE)&lt;FY,1,0)))</f>
        <v/>
      </c>
      <c r="V3439" s="38">
        <f>IF(OR($R3439=0,NOT(ISNUMBER($K3439))),0,IF(YEAR($K3439)=FY,MONTH($K3439),IF(YEAR($K3439)&lt;FY,1,0)))</f>
        <v/>
      </c>
      <c r="W3439" s="38">
        <f>IF($R3439=0,0,MIN(12,IF(AND(ISNUMBER($O3439),$O3439&gt;=1,$O3439&lt;=12),INT($O3439),12),IF(AND(RetireExit="Yes",$U3439&gt;0),$U3439,12),IF(AND(ContractExit="Yes",$V3439&gt;0),$V3439,12)))</f>
        <v/>
      </c>
      <c r="X3439" s="37">
        <f>IF(ISNUMBER($P3439),$P3439,IncPct)</f>
        <v/>
      </c>
      <c r="Y3439" s="39">
        <f>IF($W3439=0,0,MAX(0,MIN($W3439,IncMonth-1))+MAX(0,$W3439-IncMonth+1)*(1+$X3439))</f>
        <v/>
      </c>
      <c r="Z3439" s="40">
        <f>IF($C3439="",0,IFERROR(INDEX(Departments!$B$5:$B$54,MATCH($C3439,Departments!$A$5:$A$54,0)),0))</f>
        <v/>
      </c>
      <c r="AA3439" s="41">
        <f>N($L3439)*$Y3439</f>
        <v/>
      </c>
      <c r="AB3439" s="41">
        <f>N($M3439)*$Y3439</f>
        <v/>
      </c>
      <c r="AC3439" s="41">
        <f>$AA3439*$Z3439</f>
        <v/>
      </c>
      <c r="AD3439" s="41">
        <f>$AA3439*BonusMonths/12</f>
        <v/>
      </c>
      <c r="AE3439" s="41">
        <f>($AA3439+SI_Gross*$AB3439)*IF($Q3439=1,SI_O,SI_E)</f>
        <v/>
      </c>
      <c r="AF3439" s="41">
        <f>IF($Q3439=1,0,$AA3439*EOSB)</f>
        <v/>
      </c>
      <c r="AG3439" s="41">
        <f>$AN3439*$W3439</f>
        <v/>
      </c>
      <c r="AH3439" s="41">
        <f>SUM($AA3439:$AG3439)</f>
        <v/>
      </c>
      <c r="AI3439" s="41">
        <f>12*($AM3439+$AN3439)</f>
        <v/>
      </c>
      <c r="AJ3439" s="41">
        <f>$AM3439*((IncMonth-1)+(13-IncMonth)*(1+$X3439))+12*$AN3439</f>
        <v/>
      </c>
      <c r="AK3439" s="41">
        <f>IF($R3439=1,N($L3439)+N($M3439),0)</f>
        <v/>
      </c>
      <c r="AL3439">
        <f>IF($C3439="","",IF(N($L3439)&lt;=0,"Basic salary missing",IF(ISNA(MATCH($C3439,Departments!$A$5:$A$54,0)),"Department not on Departments sheet",IF(AND($I3439&lt;&gt;"",NOT(ISNUMBER($I3439))),"Date of birth is text, not a date",IF(AND($K3439&lt;&gt;"",NOT(ISNUMBER($K3439))),"Contract end is text, not a date","")))))</f>
        <v/>
      </c>
      <c r="AM3439" s="41">
        <f>IF($R3439=0,0,N($L3439)*(1+$Z3439+BonusMonths/12+IF($Q3439=1,0,EOSB))+N($M3439)+(N($L3439)+SI_Gross*N($M3439))*IF($Q3439=1,SI_O,SI_E))</f>
        <v/>
      </c>
      <c r="AN3439" s="41">
        <f>IF($R3439=0,0,(IF($Q3439=1,MedO,MedE+Ticket)+Training)/12)</f>
        <v/>
      </c>
    </row>
    <row r="3440">
      <c r="I3440" s="35" t="n"/>
      <c r="J3440" s="35" t="n"/>
      <c r="K3440" s="35" t="n"/>
      <c r="L3440" s="36" t="n"/>
      <c r="M3440" s="36" t="n"/>
      <c r="P3440" s="37" t="n"/>
      <c r="Q3440" s="38">
        <f>IF($C3440="",0,IF(OR(LOWER(TRIM($G3440))="omani",LOWER(TRIM($G3440))="oman",LOWER(TRIM($G3440))="om",LOWER(TRIM($G3440))="local"),1,0))</f>
        <v/>
      </c>
      <c r="R3440" s="38">
        <f>IF($C3440="",0,IF(OR(ISNUMBER(SEARCH("resign",$N3440)),ISNUMBER(SEARCH("terminat",$N3440)),ISNUMBER(SEARCH("inactive",$N3440)),ISNUMBER(SEARCH("vacan",$N3440)),ISNUMBER(SEARCH("deceased",$N3440)),ISNUMBER(SEARCH("separated",$N3440))),0,1))</f>
        <v/>
      </c>
      <c r="S3440">
        <f>IF(OR($R3440=0,NOT(ISNUMBER($I3440))),"",IFERROR(DATEDIF($I3440,DATE(FY,1,1),"y"),""))</f>
        <v/>
      </c>
      <c r="T3440">
        <f>IF(OR($R3440=0,NOT(ISNUMBER($J3440))),"",IFERROR(DATEDIF($J3440,DATE(FY,1,1),"y"),0))</f>
        <v/>
      </c>
      <c r="U3440" s="38">
        <f>IF(OR($R3440=0,NOT(ISNUMBER($I3440))),0,IF(YEAR($I3440)+IF($Q3440=1,RetAgeO,RetAgeE)=FY,MONTH($I3440),IF(YEAR($I3440)+IF($Q3440=1,RetAgeO,RetAgeE)&lt;FY,1,0)))</f>
        <v/>
      </c>
      <c r="V3440" s="38">
        <f>IF(OR($R3440=0,NOT(ISNUMBER($K3440))),0,IF(YEAR($K3440)=FY,MONTH($K3440),IF(YEAR($K3440)&lt;FY,1,0)))</f>
        <v/>
      </c>
      <c r="W3440" s="38">
        <f>IF($R3440=0,0,MIN(12,IF(AND(ISNUMBER($O3440),$O3440&gt;=1,$O3440&lt;=12),INT($O3440),12),IF(AND(RetireExit="Yes",$U3440&gt;0),$U3440,12),IF(AND(ContractExit="Yes",$V3440&gt;0),$V3440,12)))</f>
        <v/>
      </c>
      <c r="X3440" s="37">
        <f>IF(ISNUMBER($P3440),$P3440,IncPct)</f>
        <v/>
      </c>
      <c r="Y3440" s="39">
        <f>IF($W3440=0,0,MAX(0,MIN($W3440,IncMonth-1))+MAX(0,$W3440-IncMonth+1)*(1+$X3440))</f>
        <v/>
      </c>
      <c r="Z3440" s="40">
        <f>IF($C3440="",0,IFERROR(INDEX(Departments!$B$5:$B$54,MATCH($C3440,Departments!$A$5:$A$54,0)),0))</f>
        <v/>
      </c>
      <c r="AA3440" s="41">
        <f>N($L3440)*$Y3440</f>
        <v/>
      </c>
      <c r="AB3440" s="41">
        <f>N($M3440)*$Y3440</f>
        <v/>
      </c>
      <c r="AC3440" s="41">
        <f>$AA3440*$Z3440</f>
        <v/>
      </c>
      <c r="AD3440" s="41">
        <f>$AA3440*BonusMonths/12</f>
        <v/>
      </c>
      <c r="AE3440" s="41">
        <f>($AA3440+SI_Gross*$AB3440)*IF($Q3440=1,SI_O,SI_E)</f>
        <v/>
      </c>
      <c r="AF3440" s="41">
        <f>IF($Q3440=1,0,$AA3440*EOSB)</f>
        <v/>
      </c>
      <c r="AG3440" s="41">
        <f>$AN3440*$W3440</f>
        <v/>
      </c>
      <c r="AH3440" s="41">
        <f>SUM($AA3440:$AG3440)</f>
        <v/>
      </c>
      <c r="AI3440" s="41">
        <f>12*($AM3440+$AN3440)</f>
        <v/>
      </c>
      <c r="AJ3440" s="41">
        <f>$AM3440*((IncMonth-1)+(13-IncMonth)*(1+$X3440))+12*$AN3440</f>
        <v/>
      </c>
      <c r="AK3440" s="41">
        <f>IF($R3440=1,N($L3440)+N($M3440),0)</f>
        <v/>
      </c>
      <c r="AL3440">
        <f>IF($C3440="","",IF(N($L3440)&lt;=0,"Basic salary missing",IF(ISNA(MATCH($C3440,Departments!$A$5:$A$54,0)),"Department not on Departments sheet",IF(AND($I3440&lt;&gt;"",NOT(ISNUMBER($I3440))),"Date of birth is text, not a date",IF(AND($K3440&lt;&gt;"",NOT(ISNUMBER($K3440))),"Contract end is text, not a date","")))))</f>
        <v/>
      </c>
      <c r="AM3440" s="41">
        <f>IF($R3440=0,0,N($L3440)*(1+$Z3440+BonusMonths/12+IF($Q3440=1,0,EOSB))+N($M3440)+(N($L3440)+SI_Gross*N($M3440))*IF($Q3440=1,SI_O,SI_E))</f>
        <v/>
      </c>
      <c r="AN3440" s="41">
        <f>IF($R3440=0,0,(IF($Q3440=1,MedO,MedE+Ticket)+Training)/12)</f>
        <v/>
      </c>
    </row>
    <row r="3441">
      <c r="I3441" s="35" t="n"/>
      <c r="J3441" s="35" t="n"/>
      <c r="K3441" s="35" t="n"/>
      <c r="L3441" s="36" t="n"/>
      <c r="M3441" s="36" t="n"/>
      <c r="P3441" s="37" t="n"/>
      <c r="Q3441" s="38">
        <f>IF($C3441="",0,IF(OR(LOWER(TRIM($G3441))="omani",LOWER(TRIM($G3441))="oman",LOWER(TRIM($G3441))="om",LOWER(TRIM($G3441))="local"),1,0))</f>
        <v/>
      </c>
      <c r="R3441" s="38">
        <f>IF($C3441="",0,IF(OR(ISNUMBER(SEARCH("resign",$N3441)),ISNUMBER(SEARCH("terminat",$N3441)),ISNUMBER(SEARCH("inactive",$N3441)),ISNUMBER(SEARCH("vacan",$N3441)),ISNUMBER(SEARCH("deceased",$N3441)),ISNUMBER(SEARCH("separated",$N3441))),0,1))</f>
        <v/>
      </c>
      <c r="S3441">
        <f>IF(OR($R3441=0,NOT(ISNUMBER($I3441))),"",IFERROR(DATEDIF($I3441,DATE(FY,1,1),"y"),""))</f>
        <v/>
      </c>
      <c r="T3441">
        <f>IF(OR($R3441=0,NOT(ISNUMBER($J3441))),"",IFERROR(DATEDIF($J3441,DATE(FY,1,1),"y"),0))</f>
        <v/>
      </c>
      <c r="U3441" s="38">
        <f>IF(OR($R3441=0,NOT(ISNUMBER($I3441))),0,IF(YEAR($I3441)+IF($Q3441=1,RetAgeO,RetAgeE)=FY,MONTH($I3441),IF(YEAR($I3441)+IF($Q3441=1,RetAgeO,RetAgeE)&lt;FY,1,0)))</f>
        <v/>
      </c>
      <c r="V3441" s="38">
        <f>IF(OR($R3441=0,NOT(ISNUMBER($K3441))),0,IF(YEAR($K3441)=FY,MONTH($K3441),IF(YEAR($K3441)&lt;FY,1,0)))</f>
        <v/>
      </c>
      <c r="W3441" s="38">
        <f>IF($R3441=0,0,MIN(12,IF(AND(ISNUMBER($O3441),$O3441&gt;=1,$O3441&lt;=12),INT($O3441),12),IF(AND(RetireExit="Yes",$U3441&gt;0),$U3441,12),IF(AND(ContractExit="Yes",$V3441&gt;0),$V3441,12)))</f>
        <v/>
      </c>
      <c r="X3441" s="37">
        <f>IF(ISNUMBER($P3441),$P3441,IncPct)</f>
        <v/>
      </c>
      <c r="Y3441" s="39">
        <f>IF($W3441=0,0,MAX(0,MIN($W3441,IncMonth-1))+MAX(0,$W3441-IncMonth+1)*(1+$X3441))</f>
        <v/>
      </c>
      <c r="Z3441" s="40">
        <f>IF($C3441="",0,IFERROR(INDEX(Departments!$B$5:$B$54,MATCH($C3441,Departments!$A$5:$A$54,0)),0))</f>
        <v/>
      </c>
      <c r="AA3441" s="41">
        <f>N($L3441)*$Y3441</f>
        <v/>
      </c>
      <c r="AB3441" s="41">
        <f>N($M3441)*$Y3441</f>
        <v/>
      </c>
      <c r="AC3441" s="41">
        <f>$AA3441*$Z3441</f>
        <v/>
      </c>
      <c r="AD3441" s="41">
        <f>$AA3441*BonusMonths/12</f>
        <v/>
      </c>
      <c r="AE3441" s="41">
        <f>($AA3441+SI_Gross*$AB3441)*IF($Q3441=1,SI_O,SI_E)</f>
        <v/>
      </c>
      <c r="AF3441" s="41">
        <f>IF($Q3441=1,0,$AA3441*EOSB)</f>
        <v/>
      </c>
      <c r="AG3441" s="41">
        <f>$AN3441*$W3441</f>
        <v/>
      </c>
      <c r="AH3441" s="41">
        <f>SUM($AA3441:$AG3441)</f>
        <v/>
      </c>
      <c r="AI3441" s="41">
        <f>12*($AM3441+$AN3441)</f>
        <v/>
      </c>
      <c r="AJ3441" s="41">
        <f>$AM3441*((IncMonth-1)+(13-IncMonth)*(1+$X3441))+12*$AN3441</f>
        <v/>
      </c>
      <c r="AK3441" s="41">
        <f>IF($R3441=1,N($L3441)+N($M3441),0)</f>
        <v/>
      </c>
      <c r="AL3441">
        <f>IF($C3441="","",IF(N($L3441)&lt;=0,"Basic salary missing",IF(ISNA(MATCH($C3441,Departments!$A$5:$A$54,0)),"Department not on Departments sheet",IF(AND($I3441&lt;&gt;"",NOT(ISNUMBER($I3441))),"Date of birth is text, not a date",IF(AND($K3441&lt;&gt;"",NOT(ISNUMBER($K3441))),"Contract end is text, not a date","")))))</f>
        <v/>
      </c>
      <c r="AM3441" s="41">
        <f>IF($R3441=0,0,N($L3441)*(1+$Z3441+BonusMonths/12+IF($Q3441=1,0,EOSB))+N($M3441)+(N($L3441)+SI_Gross*N($M3441))*IF($Q3441=1,SI_O,SI_E))</f>
        <v/>
      </c>
      <c r="AN3441" s="41">
        <f>IF($R3441=0,0,(IF($Q3441=1,MedO,MedE+Ticket)+Training)/12)</f>
        <v/>
      </c>
    </row>
    <row r="3442">
      <c r="I3442" s="35" t="n"/>
      <c r="J3442" s="35" t="n"/>
      <c r="K3442" s="35" t="n"/>
      <c r="L3442" s="36" t="n"/>
      <c r="M3442" s="36" t="n"/>
      <c r="P3442" s="37" t="n"/>
      <c r="Q3442" s="38">
        <f>IF($C3442="",0,IF(OR(LOWER(TRIM($G3442))="omani",LOWER(TRIM($G3442))="oman",LOWER(TRIM($G3442))="om",LOWER(TRIM($G3442))="local"),1,0))</f>
        <v/>
      </c>
      <c r="R3442" s="38">
        <f>IF($C3442="",0,IF(OR(ISNUMBER(SEARCH("resign",$N3442)),ISNUMBER(SEARCH("terminat",$N3442)),ISNUMBER(SEARCH("inactive",$N3442)),ISNUMBER(SEARCH("vacan",$N3442)),ISNUMBER(SEARCH("deceased",$N3442)),ISNUMBER(SEARCH("separated",$N3442))),0,1))</f>
        <v/>
      </c>
      <c r="S3442">
        <f>IF(OR($R3442=0,NOT(ISNUMBER($I3442))),"",IFERROR(DATEDIF($I3442,DATE(FY,1,1),"y"),""))</f>
        <v/>
      </c>
      <c r="T3442">
        <f>IF(OR($R3442=0,NOT(ISNUMBER($J3442))),"",IFERROR(DATEDIF($J3442,DATE(FY,1,1),"y"),0))</f>
        <v/>
      </c>
      <c r="U3442" s="38">
        <f>IF(OR($R3442=0,NOT(ISNUMBER($I3442))),0,IF(YEAR($I3442)+IF($Q3442=1,RetAgeO,RetAgeE)=FY,MONTH($I3442),IF(YEAR($I3442)+IF($Q3442=1,RetAgeO,RetAgeE)&lt;FY,1,0)))</f>
        <v/>
      </c>
      <c r="V3442" s="38">
        <f>IF(OR($R3442=0,NOT(ISNUMBER($K3442))),0,IF(YEAR($K3442)=FY,MONTH($K3442),IF(YEAR($K3442)&lt;FY,1,0)))</f>
        <v/>
      </c>
      <c r="W3442" s="38">
        <f>IF($R3442=0,0,MIN(12,IF(AND(ISNUMBER($O3442),$O3442&gt;=1,$O3442&lt;=12),INT($O3442),12),IF(AND(RetireExit="Yes",$U3442&gt;0),$U3442,12),IF(AND(ContractExit="Yes",$V3442&gt;0),$V3442,12)))</f>
        <v/>
      </c>
      <c r="X3442" s="37">
        <f>IF(ISNUMBER($P3442),$P3442,IncPct)</f>
        <v/>
      </c>
      <c r="Y3442" s="39">
        <f>IF($W3442=0,0,MAX(0,MIN($W3442,IncMonth-1))+MAX(0,$W3442-IncMonth+1)*(1+$X3442))</f>
        <v/>
      </c>
      <c r="Z3442" s="40">
        <f>IF($C3442="",0,IFERROR(INDEX(Departments!$B$5:$B$54,MATCH($C3442,Departments!$A$5:$A$54,0)),0))</f>
        <v/>
      </c>
      <c r="AA3442" s="41">
        <f>N($L3442)*$Y3442</f>
        <v/>
      </c>
      <c r="AB3442" s="41">
        <f>N($M3442)*$Y3442</f>
        <v/>
      </c>
      <c r="AC3442" s="41">
        <f>$AA3442*$Z3442</f>
        <v/>
      </c>
      <c r="AD3442" s="41">
        <f>$AA3442*BonusMonths/12</f>
        <v/>
      </c>
      <c r="AE3442" s="41">
        <f>($AA3442+SI_Gross*$AB3442)*IF($Q3442=1,SI_O,SI_E)</f>
        <v/>
      </c>
      <c r="AF3442" s="41">
        <f>IF($Q3442=1,0,$AA3442*EOSB)</f>
        <v/>
      </c>
      <c r="AG3442" s="41">
        <f>$AN3442*$W3442</f>
        <v/>
      </c>
      <c r="AH3442" s="41">
        <f>SUM($AA3442:$AG3442)</f>
        <v/>
      </c>
      <c r="AI3442" s="41">
        <f>12*($AM3442+$AN3442)</f>
        <v/>
      </c>
      <c r="AJ3442" s="41">
        <f>$AM3442*((IncMonth-1)+(13-IncMonth)*(1+$X3442))+12*$AN3442</f>
        <v/>
      </c>
      <c r="AK3442" s="41">
        <f>IF($R3442=1,N($L3442)+N($M3442),0)</f>
        <v/>
      </c>
      <c r="AL3442">
        <f>IF($C3442="","",IF(N($L3442)&lt;=0,"Basic salary missing",IF(ISNA(MATCH($C3442,Departments!$A$5:$A$54,0)),"Department not on Departments sheet",IF(AND($I3442&lt;&gt;"",NOT(ISNUMBER($I3442))),"Date of birth is text, not a date",IF(AND($K3442&lt;&gt;"",NOT(ISNUMBER($K3442))),"Contract end is text, not a date","")))))</f>
        <v/>
      </c>
      <c r="AM3442" s="41">
        <f>IF($R3442=0,0,N($L3442)*(1+$Z3442+BonusMonths/12+IF($Q3442=1,0,EOSB))+N($M3442)+(N($L3442)+SI_Gross*N($M3442))*IF($Q3442=1,SI_O,SI_E))</f>
        <v/>
      </c>
      <c r="AN3442" s="41">
        <f>IF($R3442=0,0,(IF($Q3442=1,MedO,MedE+Ticket)+Training)/12)</f>
        <v/>
      </c>
    </row>
    <row r="3443">
      <c r="I3443" s="35" t="n"/>
      <c r="J3443" s="35" t="n"/>
      <c r="K3443" s="35" t="n"/>
      <c r="L3443" s="36" t="n"/>
      <c r="M3443" s="36" t="n"/>
      <c r="P3443" s="37" t="n"/>
      <c r="Q3443" s="38">
        <f>IF($C3443="",0,IF(OR(LOWER(TRIM($G3443))="omani",LOWER(TRIM($G3443))="oman",LOWER(TRIM($G3443))="om",LOWER(TRIM($G3443))="local"),1,0))</f>
        <v/>
      </c>
      <c r="R3443" s="38">
        <f>IF($C3443="",0,IF(OR(ISNUMBER(SEARCH("resign",$N3443)),ISNUMBER(SEARCH("terminat",$N3443)),ISNUMBER(SEARCH("inactive",$N3443)),ISNUMBER(SEARCH("vacan",$N3443)),ISNUMBER(SEARCH("deceased",$N3443)),ISNUMBER(SEARCH("separated",$N3443))),0,1))</f>
        <v/>
      </c>
      <c r="S3443">
        <f>IF(OR($R3443=0,NOT(ISNUMBER($I3443))),"",IFERROR(DATEDIF($I3443,DATE(FY,1,1),"y"),""))</f>
        <v/>
      </c>
      <c r="T3443">
        <f>IF(OR($R3443=0,NOT(ISNUMBER($J3443))),"",IFERROR(DATEDIF($J3443,DATE(FY,1,1),"y"),0))</f>
        <v/>
      </c>
      <c r="U3443" s="38">
        <f>IF(OR($R3443=0,NOT(ISNUMBER($I3443))),0,IF(YEAR($I3443)+IF($Q3443=1,RetAgeO,RetAgeE)=FY,MONTH($I3443),IF(YEAR($I3443)+IF($Q3443=1,RetAgeO,RetAgeE)&lt;FY,1,0)))</f>
        <v/>
      </c>
      <c r="V3443" s="38">
        <f>IF(OR($R3443=0,NOT(ISNUMBER($K3443))),0,IF(YEAR($K3443)=FY,MONTH($K3443),IF(YEAR($K3443)&lt;FY,1,0)))</f>
        <v/>
      </c>
      <c r="W3443" s="38">
        <f>IF($R3443=0,0,MIN(12,IF(AND(ISNUMBER($O3443),$O3443&gt;=1,$O3443&lt;=12),INT($O3443),12),IF(AND(RetireExit="Yes",$U3443&gt;0),$U3443,12),IF(AND(ContractExit="Yes",$V3443&gt;0),$V3443,12)))</f>
        <v/>
      </c>
      <c r="X3443" s="37">
        <f>IF(ISNUMBER($P3443),$P3443,IncPct)</f>
        <v/>
      </c>
      <c r="Y3443" s="39">
        <f>IF($W3443=0,0,MAX(0,MIN($W3443,IncMonth-1))+MAX(0,$W3443-IncMonth+1)*(1+$X3443))</f>
        <v/>
      </c>
      <c r="Z3443" s="40">
        <f>IF($C3443="",0,IFERROR(INDEX(Departments!$B$5:$B$54,MATCH($C3443,Departments!$A$5:$A$54,0)),0))</f>
        <v/>
      </c>
      <c r="AA3443" s="41">
        <f>N($L3443)*$Y3443</f>
        <v/>
      </c>
      <c r="AB3443" s="41">
        <f>N($M3443)*$Y3443</f>
        <v/>
      </c>
      <c r="AC3443" s="41">
        <f>$AA3443*$Z3443</f>
        <v/>
      </c>
      <c r="AD3443" s="41">
        <f>$AA3443*BonusMonths/12</f>
        <v/>
      </c>
      <c r="AE3443" s="41">
        <f>($AA3443+SI_Gross*$AB3443)*IF($Q3443=1,SI_O,SI_E)</f>
        <v/>
      </c>
      <c r="AF3443" s="41">
        <f>IF($Q3443=1,0,$AA3443*EOSB)</f>
        <v/>
      </c>
      <c r="AG3443" s="41">
        <f>$AN3443*$W3443</f>
        <v/>
      </c>
      <c r="AH3443" s="41">
        <f>SUM($AA3443:$AG3443)</f>
        <v/>
      </c>
      <c r="AI3443" s="41">
        <f>12*($AM3443+$AN3443)</f>
        <v/>
      </c>
      <c r="AJ3443" s="41">
        <f>$AM3443*((IncMonth-1)+(13-IncMonth)*(1+$X3443))+12*$AN3443</f>
        <v/>
      </c>
      <c r="AK3443" s="41">
        <f>IF($R3443=1,N($L3443)+N($M3443),0)</f>
        <v/>
      </c>
      <c r="AL3443">
        <f>IF($C3443="","",IF(N($L3443)&lt;=0,"Basic salary missing",IF(ISNA(MATCH($C3443,Departments!$A$5:$A$54,0)),"Department not on Departments sheet",IF(AND($I3443&lt;&gt;"",NOT(ISNUMBER($I3443))),"Date of birth is text, not a date",IF(AND($K3443&lt;&gt;"",NOT(ISNUMBER($K3443))),"Contract end is text, not a date","")))))</f>
        <v/>
      </c>
      <c r="AM3443" s="41">
        <f>IF($R3443=0,0,N($L3443)*(1+$Z3443+BonusMonths/12+IF($Q3443=1,0,EOSB))+N($M3443)+(N($L3443)+SI_Gross*N($M3443))*IF($Q3443=1,SI_O,SI_E))</f>
        <v/>
      </c>
      <c r="AN3443" s="41">
        <f>IF($R3443=0,0,(IF($Q3443=1,MedO,MedE+Ticket)+Training)/12)</f>
        <v/>
      </c>
    </row>
    <row r="3444">
      <c r="I3444" s="35" t="n"/>
      <c r="J3444" s="35" t="n"/>
      <c r="K3444" s="35" t="n"/>
      <c r="L3444" s="36" t="n"/>
      <c r="M3444" s="36" t="n"/>
      <c r="P3444" s="37" t="n"/>
      <c r="Q3444" s="38">
        <f>IF($C3444="",0,IF(OR(LOWER(TRIM($G3444))="omani",LOWER(TRIM($G3444))="oman",LOWER(TRIM($G3444))="om",LOWER(TRIM($G3444))="local"),1,0))</f>
        <v/>
      </c>
      <c r="R3444" s="38">
        <f>IF($C3444="",0,IF(OR(ISNUMBER(SEARCH("resign",$N3444)),ISNUMBER(SEARCH("terminat",$N3444)),ISNUMBER(SEARCH("inactive",$N3444)),ISNUMBER(SEARCH("vacan",$N3444)),ISNUMBER(SEARCH("deceased",$N3444)),ISNUMBER(SEARCH("separated",$N3444))),0,1))</f>
        <v/>
      </c>
      <c r="S3444">
        <f>IF(OR($R3444=0,NOT(ISNUMBER($I3444))),"",IFERROR(DATEDIF($I3444,DATE(FY,1,1),"y"),""))</f>
        <v/>
      </c>
      <c r="T3444">
        <f>IF(OR($R3444=0,NOT(ISNUMBER($J3444))),"",IFERROR(DATEDIF($J3444,DATE(FY,1,1),"y"),0))</f>
        <v/>
      </c>
      <c r="U3444" s="38">
        <f>IF(OR($R3444=0,NOT(ISNUMBER($I3444))),0,IF(YEAR($I3444)+IF($Q3444=1,RetAgeO,RetAgeE)=FY,MONTH($I3444),IF(YEAR($I3444)+IF($Q3444=1,RetAgeO,RetAgeE)&lt;FY,1,0)))</f>
        <v/>
      </c>
      <c r="V3444" s="38">
        <f>IF(OR($R3444=0,NOT(ISNUMBER($K3444))),0,IF(YEAR($K3444)=FY,MONTH($K3444),IF(YEAR($K3444)&lt;FY,1,0)))</f>
        <v/>
      </c>
      <c r="W3444" s="38">
        <f>IF($R3444=0,0,MIN(12,IF(AND(ISNUMBER($O3444),$O3444&gt;=1,$O3444&lt;=12),INT($O3444),12),IF(AND(RetireExit="Yes",$U3444&gt;0),$U3444,12),IF(AND(ContractExit="Yes",$V3444&gt;0),$V3444,12)))</f>
        <v/>
      </c>
      <c r="X3444" s="37">
        <f>IF(ISNUMBER($P3444),$P3444,IncPct)</f>
        <v/>
      </c>
      <c r="Y3444" s="39">
        <f>IF($W3444=0,0,MAX(0,MIN($W3444,IncMonth-1))+MAX(0,$W3444-IncMonth+1)*(1+$X3444))</f>
        <v/>
      </c>
      <c r="Z3444" s="40">
        <f>IF($C3444="",0,IFERROR(INDEX(Departments!$B$5:$B$54,MATCH($C3444,Departments!$A$5:$A$54,0)),0))</f>
        <v/>
      </c>
      <c r="AA3444" s="41">
        <f>N($L3444)*$Y3444</f>
        <v/>
      </c>
      <c r="AB3444" s="41">
        <f>N($M3444)*$Y3444</f>
        <v/>
      </c>
      <c r="AC3444" s="41">
        <f>$AA3444*$Z3444</f>
        <v/>
      </c>
      <c r="AD3444" s="41">
        <f>$AA3444*BonusMonths/12</f>
        <v/>
      </c>
      <c r="AE3444" s="41">
        <f>($AA3444+SI_Gross*$AB3444)*IF($Q3444=1,SI_O,SI_E)</f>
        <v/>
      </c>
      <c r="AF3444" s="41">
        <f>IF($Q3444=1,0,$AA3444*EOSB)</f>
        <v/>
      </c>
      <c r="AG3444" s="41">
        <f>$AN3444*$W3444</f>
        <v/>
      </c>
      <c r="AH3444" s="41">
        <f>SUM($AA3444:$AG3444)</f>
        <v/>
      </c>
      <c r="AI3444" s="41">
        <f>12*($AM3444+$AN3444)</f>
        <v/>
      </c>
      <c r="AJ3444" s="41">
        <f>$AM3444*((IncMonth-1)+(13-IncMonth)*(1+$X3444))+12*$AN3444</f>
        <v/>
      </c>
      <c r="AK3444" s="41">
        <f>IF($R3444=1,N($L3444)+N($M3444),0)</f>
        <v/>
      </c>
      <c r="AL3444">
        <f>IF($C3444="","",IF(N($L3444)&lt;=0,"Basic salary missing",IF(ISNA(MATCH($C3444,Departments!$A$5:$A$54,0)),"Department not on Departments sheet",IF(AND($I3444&lt;&gt;"",NOT(ISNUMBER($I3444))),"Date of birth is text, not a date",IF(AND($K3444&lt;&gt;"",NOT(ISNUMBER($K3444))),"Contract end is text, not a date","")))))</f>
        <v/>
      </c>
      <c r="AM3444" s="41">
        <f>IF($R3444=0,0,N($L3444)*(1+$Z3444+BonusMonths/12+IF($Q3444=1,0,EOSB))+N($M3444)+(N($L3444)+SI_Gross*N($M3444))*IF($Q3444=1,SI_O,SI_E))</f>
        <v/>
      </c>
      <c r="AN3444" s="41">
        <f>IF($R3444=0,0,(IF($Q3444=1,MedO,MedE+Ticket)+Training)/12)</f>
        <v/>
      </c>
    </row>
    <row r="3445">
      <c r="I3445" s="35" t="n"/>
      <c r="J3445" s="35" t="n"/>
      <c r="K3445" s="35" t="n"/>
      <c r="L3445" s="36" t="n"/>
      <c r="M3445" s="36" t="n"/>
      <c r="P3445" s="37" t="n"/>
      <c r="Q3445" s="38">
        <f>IF($C3445="",0,IF(OR(LOWER(TRIM($G3445))="omani",LOWER(TRIM($G3445))="oman",LOWER(TRIM($G3445))="om",LOWER(TRIM($G3445))="local"),1,0))</f>
        <v/>
      </c>
      <c r="R3445" s="38">
        <f>IF($C3445="",0,IF(OR(ISNUMBER(SEARCH("resign",$N3445)),ISNUMBER(SEARCH("terminat",$N3445)),ISNUMBER(SEARCH("inactive",$N3445)),ISNUMBER(SEARCH("vacan",$N3445)),ISNUMBER(SEARCH("deceased",$N3445)),ISNUMBER(SEARCH("separated",$N3445))),0,1))</f>
        <v/>
      </c>
      <c r="S3445">
        <f>IF(OR($R3445=0,NOT(ISNUMBER($I3445))),"",IFERROR(DATEDIF($I3445,DATE(FY,1,1),"y"),""))</f>
        <v/>
      </c>
      <c r="T3445">
        <f>IF(OR($R3445=0,NOT(ISNUMBER($J3445))),"",IFERROR(DATEDIF($J3445,DATE(FY,1,1),"y"),0))</f>
        <v/>
      </c>
      <c r="U3445" s="38">
        <f>IF(OR($R3445=0,NOT(ISNUMBER($I3445))),0,IF(YEAR($I3445)+IF($Q3445=1,RetAgeO,RetAgeE)=FY,MONTH($I3445),IF(YEAR($I3445)+IF($Q3445=1,RetAgeO,RetAgeE)&lt;FY,1,0)))</f>
        <v/>
      </c>
      <c r="V3445" s="38">
        <f>IF(OR($R3445=0,NOT(ISNUMBER($K3445))),0,IF(YEAR($K3445)=FY,MONTH($K3445),IF(YEAR($K3445)&lt;FY,1,0)))</f>
        <v/>
      </c>
      <c r="W3445" s="38">
        <f>IF($R3445=0,0,MIN(12,IF(AND(ISNUMBER($O3445),$O3445&gt;=1,$O3445&lt;=12),INT($O3445),12),IF(AND(RetireExit="Yes",$U3445&gt;0),$U3445,12),IF(AND(ContractExit="Yes",$V3445&gt;0),$V3445,12)))</f>
        <v/>
      </c>
      <c r="X3445" s="37">
        <f>IF(ISNUMBER($P3445),$P3445,IncPct)</f>
        <v/>
      </c>
      <c r="Y3445" s="39">
        <f>IF($W3445=0,0,MAX(0,MIN($W3445,IncMonth-1))+MAX(0,$W3445-IncMonth+1)*(1+$X3445))</f>
        <v/>
      </c>
      <c r="Z3445" s="40">
        <f>IF($C3445="",0,IFERROR(INDEX(Departments!$B$5:$B$54,MATCH($C3445,Departments!$A$5:$A$54,0)),0))</f>
        <v/>
      </c>
      <c r="AA3445" s="41">
        <f>N($L3445)*$Y3445</f>
        <v/>
      </c>
      <c r="AB3445" s="41">
        <f>N($M3445)*$Y3445</f>
        <v/>
      </c>
      <c r="AC3445" s="41">
        <f>$AA3445*$Z3445</f>
        <v/>
      </c>
      <c r="AD3445" s="41">
        <f>$AA3445*BonusMonths/12</f>
        <v/>
      </c>
      <c r="AE3445" s="41">
        <f>($AA3445+SI_Gross*$AB3445)*IF($Q3445=1,SI_O,SI_E)</f>
        <v/>
      </c>
      <c r="AF3445" s="41">
        <f>IF($Q3445=1,0,$AA3445*EOSB)</f>
        <v/>
      </c>
      <c r="AG3445" s="41">
        <f>$AN3445*$W3445</f>
        <v/>
      </c>
      <c r="AH3445" s="41">
        <f>SUM($AA3445:$AG3445)</f>
        <v/>
      </c>
      <c r="AI3445" s="41">
        <f>12*($AM3445+$AN3445)</f>
        <v/>
      </c>
      <c r="AJ3445" s="41">
        <f>$AM3445*((IncMonth-1)+(13-IncMonth)*(1+$X3445))+12*$AN3445</f>
        <v/>
      </c>
      <c r="AK3445" s="41">
        <f>IF($R3445=1,N($L3445)+N($M3445),0)</f>
        <v/>
      </c>
      <c r="AL3445">
        <f>IF($C3445="","",IF(N($L3445)&lt;=0,"Basic salary missing",IF(ISNA(MATCH($C3445,Departments!$A$5:$A$54,0)),"Department not on Departments sheet",IF(AND($I3445&lt;&gt;"",NOT(ISNUMBER($I3445))),"Date of birth is text, not a date",IF(AND($K3445&lt;&gt;"",NOT(ISNUMBER($K3445))),"Contract end is text, not a date","")))))</f>
        <v/>
      </c>
      <c r="AM3445" s="41">
        <f>IF($R3445=0,0,N($L3445)*(1+$Z3445+BonusMonths/12+IF($Q3445=1,0,EOSB))+N($M3445)+(N($L3445)+SI_Gross*N($M3445))*IF($Q3445=1,SI_O,SI_E))</f>
        <v/>
      </c>
      <c r="AN3445" s="41">
        <f>IF($R3445=0,0,(IF($Q3445=1,MedO,MedE+Ticket)+Training)/12)</f>
        <v/>
      </c>
    </row>
    <row r="3446">
      <c r="I3446" s="35" t="n"/>
      <c r="J3446" s="35" t="n"/>
      <c r="K3446" s="35" t="n"/>
      <c r="L3446" s="36" t="n"/>
      <c r="M3446" s="36" t="n"/>
      <c r="P3446" s="37" t="n"/>
      <c r="Q3446" s="38">
        <f>IF($C3446="",0,IF(OR(LOWER(TRIM($G3446))="omani",LOWER(TRIM($G3446))="oman",LOWER(TRIM($G3446))="om",LOWER(TRIM($G3446))="local"),1,0))</f>
        <v/>
      </c>
      <c r="R3446" s="38">
        <f>IF($C3446="",0,IF(OR(ISNUMBER(SEARCH("resign",$N3446)),ISNUMBER(SEARCH("terminat",$N3446)),ISNUMBER(SEARCH("inactive",$N3446)),ISNUMBER(SEARCH("vacan",$N3446)),ISNUMBER(SEARCH("deceased",$N3446)),ISNUMBER(SEARCH("separated",$N3446))),0,1))</f>
        <v/>
      </c>
      <c r="S3446">
        <f>IF(OR($R3446=0,NOT(ISNUMBER($I3446))),"",IFERROR(DATEDIF($I3446,DATE(FY,1,1),"y"),""))</f>
        <v/>
      </c>
      <c r="T3446">
        <f>IF(OR($R3446=0,NOT(ISNUMBER($J3446))),"",IFERROR(DATEDIF($J3446,DATE(FY,1,1),"y"),0))</f>
        <v/>
      </c>
      <c r="U3446" s="38">
        <f>IF(OR($R3446=0,NOT(ISNUMBER($I3446))),0,IF(YEAR($I3446)+IF($Q3446=1,RetAgeO,RetAgeE)=FY,MONTH($I3446),IF(YEAR($I3446)+IF($Q3446=1,RetAgeO,RetAgeE)&lt;FY,1,0)))</f>
        <v/>
      </c>
      <c r="V3446" s="38">
        <f>IF(OR($R3446=0,NOT(ISNUMBER($K3446))),0,IF(YEAR($K3446)=FY,MONTH($K3446),IF(YEAR($K3446)&lt;FY,1,0)))</f>
        <v/>
      </c>
      <c r="W3446" s="38">
        <f>IF($R3446=0,0,MIN(12,IF(AND(ISNUMBER($O3446),$O3446&gt;=1,$O3446&lt;=12),INT($O3446),12),IF(AND(RetireExit="Yes",$U3446&gt;0),$U3446,12),IF(AND(ContractExit="Yes",$V3446&gt;0),$V3446,12)))</f>
        <v/>
      </c>
      <c r="X3446" s="37">
        <f>IF(ISNUMBER($P3446),$P3446,IncPct)</f>
        <v/>
      </c>
      <c r="Y3446" s="39">
        <f>IF($W3446=0,0,MAX(0,MIN($W3446,IncMonth-1))+MAX(0,$W3446-IncMonth+1)*(1+$X3446))</f>
        <v/>
      </c>
      <c r="Z3446" s="40">
        <f>IF($C3446="",0,IFERROR(INDEX(Departments!$B$5:$B$54,MATCH($C3446,Departments!$A$5:$A$54,0)),0))</f>
        <v/>
      </c>
      <c r="AA3446" s="41">
        <f>N($L3446)*$Y3446</f>
        <v/>
      </c>
      <c r="AB3446" s="41">
        <f>N($M3446)*$Y3446</f>
        <v/>
      </c>
      <c r="AC3446" s="41">
        <f>$AA3446*$Z3446</f>
        <v/>
      </c>
      <c r="AD3446" s="41">
        <f>$AA3446*BonusMonths/12</f>
        <v/>
      </c>
      <c r="AE3446" s="41">
        <f>($AA3446+SI_Gross*$AB3446)*IF($Q3446=1,SI_O,SI_E)</f>
        <v/>
      </c>
      <c r="AF3446" s="41">
        <f>IF($Q3446=1,0,$AA3446*EOSB)</f>
        <v/>
      </c>
      <c r="AG3446" s="41">
        <f>$AN3446*$W3446</f>
        <v/>
      </c>
      <c r="AH3446" s="41">
        <f>SUM($AA3446:$AG3446)</f>
        <v/>
      </c>
      <c r="AI3446" s="41">
        <f>12*($AM3446+$AN3446)</f>
        <v/>
      </c>
      <c r="AJ3446" s="41">
        <f>$AM3446*((IncMonth-1)+(13-IncMonth)*(1+$X3446))+12*$AN3446</f>
        <v/>
      </c>
      <c r="AK3446" s="41">
        <f>IF($R3446=1,N($L3446)+N($M3446),0)</f>
        <v/>
      </c>
      <c r="AL3446">
        <f>IF($C3446="","",IF(N($L3446)&lt;=0,"Basic salary missing",IF(ISNA(MATCH($C3446,Departments!$A$5:$A$54,0)),"Department not on Departments sheet",IF(AND($I3446&lt;&gt;"",NOT(ISNUMBER($I3446))),"Date of birth is text, not a date",IF(AND($K3446&lt;&gt;"",NOT(ISNUMBER($K3446))),"Contract end is text, not a date","")))))</f>
        <v/>
      </c>
      <c r="AM3446" s="41">
        <f>IF($R3446=0,0,N($L3446)*(1+$Z3446+BonusMonths/12+IF($Q3446=1,0,EOSB))+N($M3446)+(N($L3446)+SI_Gross*N($M3446))*IF($Q3446=1,SI_O,SI_E))</f>
        <v/>
      </c>
      <c r="AN3446" s="41">
        <f>IF($R3446=0,0,(IF($Q3446=1,MedO,MedE+Ticket)+Training)/12)</f>
        <v/>
      </c>
    </row>
    <row r="3447">
      <c r="I3447" s="35" t="n"/>
      <c r="J3447" s="35" t="n"/>
      <c r="K3447" s="35" t="n"/>
      <c r="L3447" s="36" t="n"/>
      <c r="M3447" s="36" t="n"/>
      <c r="P3447" s="37" t="n"/>
      <c r="Q3447" s="38">
        <f>IF($C3447="",0,IF(OR(LOWER(TRIM($G3447))="omani",LOWER(TRIM($G3447))="oman",LOWER(TRIM($G3447))="om",LOWER(TRIM($G3447))="local"),1,0))</f>
        <v/>
      </c>
      <c r="R3447" s="38">
        <f>IF($C3447="",0,IF(OR(ISNUMBER(SEARCH("resign",$N3447)),ISNUMBER(SEARCH("terminat",$N3447)),ISNUMBER(SEARCH("inactive",$N3447)),ISNUMBER(SEARCH("vacan",$N3447)),ISNUMBER(SEARCH("deceased",$N3447)),ISNUMBER(SEARCH("separated",$N3447))),0,1))</f>
        <v/>
      </c>
      <c r="S3447">
        <f>IF(OR($R3447=0,NOT(ISNUMBER($I3447))),"",IFERROR(DATEDIF($I3447,DATE(FY,1,1),"y"),""))</f>
        <v/>
      </c>
      <c r="T3447">
        <f>IF(OR($R3447=0,NOT(ISNUMBER($J3447))),"",IFERROR(DATEDIF($J3447,DATE(FY,1,1),"y"),0))</f>
        <v/>
      </c>
      <c r="U3447" s="38">
        <f>IF(OR($R3447=0,NOT(ISNUMBER($I3447))),0,IF(YEAR($I3447)+IF($Q3447=1,RetAgeO,RetAgeE)=FY,MONTH($I3447),IF(YEAR($I3447)+IF($Q3447=1,RetAgeO,RetAgeE)&lt;FY,1,0)))</f>
        <v/>
      </c>
      <c r="V3447" s="38">
        <f>IF(OR($R3447=0,NOT(ISNUMBER($K3447))),0,IF(YEAR($K3447)=FY,MONTH($K3447),IF(YEAR($K3447)&lt;FY,1,0)))</f>
        <v/>
      </c>
      <c r="W3447" s="38">
        <f>IF($R3447=0,0,MIN(12,IF(AND(ISNUMBER($O3447),$O3447&gt;=1,$O3447&lt;=12),INT($O3447),12),IF(AND(RetireExit="Yes",$U3447&gt;0),$U3447,12),IF(AND(ContractExit="Yes",$V3447&gt;0),$V3447,12)))</f>
        <v/>
      </c>
      <c r="X3447" s="37">
        <f>IF(ISNUMBER($P3447),$P3447,IncPct)</f>
        <v/>
      </c>
      <c r="Y3447" s="39">
        <f>IF($W3447=0,0,MAX(0,MIN($W3447,IncMonth-1))+MAX(0,$W3447-IncMonth+1)*(1+$X3447))</f>
        <v/>
      </c>
      <c r="Z3447" s="40">
        <f>IF($C3447="",0,IFERROR(INDEX(Departments!$B$5:$B$54,MATCH($C3447,Departments!$A$5:$A$54,0)),0))</f>
        <v/>
      </c>
      <c r="AA3447" s="41">
        <f>N($L3447)*$Y3447</f>
        <v/>
      </c>
      <c r="AB3447" s="41">
        <f>N($M3447)*$Y3447</f>
        <v/>
      </c>
      <c r="AC3447" s="41">
        <f>$AA3447*$Z3447</f>
        <v/>
      </c>
      <c r="AD3447" s="41">
        <f>$AA3447*BonusMonths/12</f>
        <v/>
      </c>
      <c r="AE3447" s="41">
        <f>($AA3447+SI_Gross*$AB3447)*IF($Q3447=1,SI_O,SI_E)</f>
        <v/>
      </c>
      <c r="AF3447" s="41">
        <f>IF($Q3447=1,0,$AA3447*EOSB)</f>
        <v/>
      </c>
      <c r="AG3447" s="41">
        <f>$AN3447*$W3447</f>
        <v/>
      </c>
      <c r="AH3447" s="41">
        <f>SUM($AA3447:$AG3447)</f>
        <v/>
      </c>
      <c r="AI3447" s="41">
        <f>12*($AM3447+$AN3447)</f>
        <v/>
      </c>
      <c r="AJ3447" s="41">
        <f>$AM3447*((IncMonth-1)+(13-IncMonth)*(1+$X3447))+12*$AN3447</f>
        <v/>
      </c>
      <c r="AK3447" s="41">
        <f>IF($R3447=1,N($L3447)+N($M3447),0)</f>
        <v/>
      </c>
      <c r="AL3447">
        <f>IF($C3447="","",IF(N($L3447)&lt;=0,"Basic salary missing",IF(ISNA(MATCH($C3447,Departments!$A$5:$A$54,0)),"Department not on Departments sheet",IF(AND($I3447&lt;&gt;"",NOT(ISNUMBER($I3447))),"Date of birth is text, not a date",IF(AND($K3447&lt;&gt;"",NOT(ISNUMBER($K3447))),"Contract end is text, not a date","")))))</f>
        <v/>
      </c>
      <c r="AM3447" s="41">
        <f>IF($R3447=0,0,N($L3447)*(1+$Z3447+BonusMonths/12+IF($Q3447=1,0,EOSB))+N($M3447)+(N($L3447)+SI_Gross*N($M3447))*IF($Q3447=1,SI_O,SI_E))</f>
        <v/>
      </c>
      <c r="AN3447" s="41">
        <f>IF($R3447=0,0,(IF($Q3447=1,MedO,MedE+Ticket)+Training)/12)</f>
        <v/>
      </c>
    </row>
    <row r="3448">
      <c r="I3448" s="35" t="n"/>
      <c r="J3448" s="35" t="n"/>
      <c r="K3448" s="35" t="n"/>
      <c r="L3448" s="36" t="n"/>
      <c r="M3448" s="36" t="n"/>
      <c r="P3448" s="37" t="n"/>
      <c r="Q3448" s="38">
        <f>IF($C3448="",0,IF(OR(LOWER(TRIM($G3448))="omani",LOWER(TRIM($G3448))="oman",LOWER(TRIM($G3448))="om",LOWER(TRIM($G3448))="local"),1,0))</f>
        <v/>
      </c>
      <c r="R3448" s="38">
        <f>IF($C3448="",0,IF(OR(ISNUMBER(SEARCH("resign",$N3448)),ISNUMBER(SEARCH("terminat",$N3448)),ISNUMBER(SEARCH("inactive",$N3448)),ISNUMBER(SEARCH("vacan",$N3448)),ISNUMBER(SEARCH("deceased",$N3448)),ISNUMBER(SEARCH("separated",$N3448))),0,1))</f>
        <v/>
      </c>
      <c r="S3448">
        <f>IF(OR($R3448=0,NOT(ISNUMBER($I3448))),"",IFERROR(DATEDIF($I3448,DATE(FY,1,1),"y"),""))</f>
        <v/>
      </c>
      <c r="T3448">
        <f>IF(OR($R3448=0,NOT(ISNUMBER($J3448))),"",IFERROR(DATEDIF($J3448,DATE(FY,1,1),"y"),0))</f>
        <v/>
      </c>
      <c r="U3448" s="38">
        <f>IF(OR($R3448=0,NOT(ISNUMBER($I3448))),0,IF(YEAR($I3448)+IF($Q3448=1,RetAgeO,RetAgeE)=FY,MONTH($I3448),IF(YEAR($I3448)+IF($Q3448=1,RetAgeO,RetAgeE)&lt;FY,1,0)))</f>
        <v/>
      </c>
      <c r="V3448" s="38">
        <f>IF(OR($R3448=0,NOT(ISNUMBER($K3448))),0,IF(YEAR($K3448)=FY,MONTH($K3448),IF(YEAR($K3448)&lt;FY,1,0)))</f>
        <v/>
      </c>
      <c r="W3448" s="38">
        <f>IF($R3448=0,0,MIN(12,IF(AND(ISNUMBER($O3448),$O3448&gt;=1,$O3448&lt;=12),INT($O3448),12),IF(AND(RetireExit="Yes",$U3448&gt;0),$U3448,12),IF(AND(ContractExit="Yes",$V3448&gt;0),$V3448,12)))</f>
        <v/>
      </c>
      <c r="X3448" s="37">
        <f>IF(ISNUMBER($P3448),$P3448,IncPct)</f>
        <v/>
      </c>
      <c r="Y3448" s="39">
        <f>IF($W3448=0,0,MAX(0,MIN($W3448,IncMonth-1))+MAX(0,$W3448-IncMonth+1)*(1+$X3448))</f>
        <v/>
      </c>
      <c r="Z3448" s="40">
        <f>IF($C3448="",0,IFERROR(INDEX(Departments!$B$5:$B$54,MATCH($C3448,Departments!$A$5:$A$54,0)),0))</f>
        <v/>
      </c>
      <c r="AA3448" s="41">
        <f>N($L3448)*$Y3448</f>
        <v/>
      </c>
      <c r="AB3448" s="41">
        <f>N($M3448)*$Y3448</f>
        <v/>
      </c>
      <c r="AC3448" s="41">
        <f>$AA3448*$Z3448</f>
        <v/>
      </c>
      <c r="AD3448" s="41">
        <f>$AA3448*BonusMonths/12</f>
        <v/>
      </c>
      <c r="AE3448" s="41">
        <f>($AA3448+SI_Gross*$AB3448)*IF($Q3448=1,SI_O,SI_E)</f>
        <v/>
      </c>
      <c r="AF3448" s="41">
        <f>IF($Q3448=1,0,$AA3448*EOSB)</f>
        <v/>
      </c>
      <c r="AG3448" s="41">
        <f>$AN3448*$W3448</f>
        <v/>
      </c>
      <c r="AH3448" s="41">
        <f>SUM($AA3448:$AG3448)</f>
        <v/>
      </c>
      <c r="AI3448" s="41">
        <f>12*($AM3448+$AN3448)</f>
        <v/>
      </c>
      <c r="AJ3448" s="41">
        <f>$AM3448*((IncMonth-1)+(13-IncMonth)*(1+$X3448))+12*$AN3448</f>
        <v/>
      </c>
      <c r="AK3448" s="41">
        <f>IF($R3448=1,N($L3448)+N($M3448),0)</f>
        <v/>
      </c>
      <c r="AL3448">
        <f>IF($C3448="","",IF(N($L3448)&lt;=0,"Basic salary missing",IF(ISNA(MATCH($C3448,Departments!$A$5:$A$54,0)),"Department not on Departments sheet",IF(AND($I3448&lt;&gt;"",NOT(ISNUMBER($I3448))),"Date of birth is text, not a date",IF(AND($K3448&lt;&gt;"",NOT(ISNUMBER($K3448))),"Contract end is text, not a date","")))))</f>
        <v/>
      </c>
      <c r="AM3448" s="41">
        <f>IF($R3448=0,0,N($L3448)*(1+$Z3448+BonusMonths/12+IF($Q3448=1,0,EOSB))+N($M3448)+(N($L3448)+SI_Gross*N($M3448))*IF($Q3448=1,SI_O,SI_E))</f>
        <v/>
      </c>
      <c r="AN3448" s="41">
        <f>IF($R3448=0,0,(IF($Q3448=1,MedO,MedE+Ticket)+Training)/12)</f>
        <v/>
      </c>
    </row>
    <row r="3449">
      <c r="I3449" s="35" t="n"/>
      <c r="J3449" s="35" t="n"/>
      <c r="K3449" s="35" t="n"/>
      <c r="L3449" s="36" t="n"/>
      <c r="M3449" s="36" t="n"/>
      <c r="P3449" s="37" t="n"/>
      <c r="Q3449" s="38">
        <f>IF($C3449="",0,IF(OR(LOWER(TRIM($G3449))="omani",LOWER(TRIM($G3449))="oman",LOWER(TRIM($G3449))="om",LOWER(TRIM($G3449))="local"),1,0))</f>
        <v/>
      </c>
      <c r="R3449" s="38">
        <f>IF($C3449="",0,IF(OR(ISNUMBER(SEARCH("resign",$N3449)),ISNUMBER(SEARCH("terminat",$N3449)),ISNUMBER(SEARCH("inactive",$N3449)),ISNUMBER(SEARCH("vacan",$N3449)),ISNUMBER(SEARCH("deceased",$N3449)),ISNUMBER(SEARCH("separated",$N3449))),0,1))</f>
        <v/>
      </c>
      <c r="S3449">
        <f>IF(OR($R3449=0,NOT(ISNUMBER($I3449))),"",IFERROR(DATEDIF($I3449,DATE(FY,1,1),"y"),""))</f>
        <v/>
      </c>
      <c r="T3449">
        <f>IF(OR($R3449=0,NOT(ISNUMBER($J3449))),"",IFERROR(DATEDIF($J3449,DATE(FY,1,1),"y"),0))</f>
        <v/>
      </c>
      <c r="U3449" s="38">
        <f>IF(OR($R3449=0,NOT(ISNUMBER($I3449))),0,IF(YEAR($I3449)+IF($Q3449=1,RetAgeO,RetAgeE)=FY,MONTH($I3449),IF(YEAR($I3449)+IF($Q3449=1,RetAgeO,RetAgeE)&lt;FY,1,0)))</f>
        <v/>
      </c>
      <c r="V3449" s="38">
        <f>IF(OR($R3449=0,NOT(ISNUMBER($K3449))),0,IF(YEAR($K3449)=FY,MONTH($K3449),IF(YEAR($K3449)&lt;FY,1,0)))</f>
        <v/>
      </c>
      <c r="W3449" s="38">
        <f>IF($R3449=0,0,MIN(12,IF(AND(ISNUMBER($O3449),$O3449&gt;=1,$O3449&lt;=12),INT($O3449),12),IF(AND(RetireExit="Yes",$U3449&gt;0),$U3449,12),IF(AND(ContractExit="Yes",$V3449&gt;0),$V3449,12)))</f>
        <v/>
      </c>
      <c r="X3449" s="37">
        <f>IF(ISNUMBER($P3449),$P3449,IncPct)</f>
        <v/>
      </c>
      <c r="Y3449" s="39">
        <f>IF($W3449=0,0,MAX(0,MIN($W3449,IncMonth-1))+MAX(0,$W3449-IncMonth+1)*(1+$X3449))</f>
        <v/>
      </c>
      <c r="Z3449" s="40">
        <f>IF($C3449="",0,IFERROR(INDEX(Departments!$B$5:$B$54,MATCH($C3449,Departments!$A$5:$A$54,0)),0))</f>
        <v/>
      </c>
      <c r="AA3449" s="41">
        <f>N($L3449)*$Y3449</f>
        <v/>
      </c>
      <c r="AB3449" s="41">
        <f>N($M3449)*$Y3449</f>
        <v/>
      </c>
      <c r="AC3449" s="41">
        <f>$AA3449*$Z3449</f>
        <v/>
      </c>
      <c r="AD3449" s="41">
        <f>$AA3449*BonusMonths/12</f>
        <v/>
      </c>
      <c r="AE3449" s="41">
        <f>($AA3449+SI_Gross*$AB3449)*IF($Q3449=1,SI_O,SI_E)</f>
        <v/>
      </c>
      <c r="AF3449" s="41">
        <f>IF($Q3449=1,0,$AA3449*EOSB)</f>
        <v/>
      </c>
      <c r="AG3449" s="41">
        <f>$AN3449*$W3449</f>
        <v/>
      </c>
      <c r="AH3449" s="41">
        <f>SUM($AA3449:$AG3449)</f>
        <v/>
      </c>
      <c r="AI3449" s="41">
        <f>12*($AM3449+$AN3449)</f>
        <v/>
      </c>
      <c r="AJ3449" s="41">
        <f>$AM3449*((IncMonth-1)+(13-IncMonth)*(1+$X3449))+12*$AN3449</f>
        <v/>
      </c>
      <c r="AK3449" s="41">
        <f>IF($R3449=1,N($L3449)+N($M3449),0)</f>
        <v/>
      </c>
      <c r="AL3449">
        <f>IF($C3449="","",IF(N($L3449)&lt;=0,"Basic salary missing",IF(ISNA(MATCH($C3449,Departments!$A$5:$A$54,0)),"Department not on Departments sheet",IF(AND($I3449&lt;&gt;"",NOT(ISNUMBER($I3449))),"Date of birth is text, not a date",IF(AND($K3449&lt;&gt;"",NOT(ISNUMBER($K3449))),"Contract end is text, not a date","")))))</f>
        <v/>
      </c>
      <c r="AM3449" s="41">
        <f>IF($R3449=0,0,N($L3449)*(1+$Z3449+BonusMonths/12+IF($Q3449=1,0,EOSB))+N($M3449)+(N($L3449)+SI_Gross*N($M3449))*IF($Q3449=1,SI_O,SI_E))</f>
        <v/>
      </c>
      <c r="AN3449" s="41">
        <f>IF($R3449=0,0,(IF($Q3449=1,MedO,MedE+Ticket)+Training)/12)</f>
        <v/>
      </c>
    </row>
    <row r="3450">
      <c r="I3450" s="35" t="n"/>
      <c r="J3450" s="35" t="n"/>
      <c r="K3450" s="35" t="n"/>
      <c r="L3450" s="36" t="n"/>
      <c r="M3450" s="36" t="n"/>
      <c r="P3450" s="37" t="n"/>
      <c r="Q3450" s="38">
        <f>IF($C3450="",0,IF(OR(LOWER(TRIM($G3450))="omani",LOWER(TRIM($G3450))="oman",LOWER(TRIM($G3450))="om",LOWER(TRIM($G3450))="local"),1,0))</f>
        <v/>
      </c>
      <c r="R3450" s="38">
        <f>IF($C3450="",0,IF(OR(ISNUMBER(SEARCH("resign",$N3450)),ISNUMBER(SEARCH("terminat",$N3450)),ISNUMBER(SEARCH("inactive",$N3450)),ISNUMBER(SEARCH("vacan",$N3450)),ISNUMBER(SEARCH("deceased",$N3450)),ISNUMBER(SEARCH("separated",$N3450))),0,1))</f>
        <v/>
      </c>
      <c r="S3450">
        <f>IF(OR($R3450=0,NOT(ISNUMBER($I3450))),"",IFERROR(DATEDIF($I3450,DATE(FY,1,1),"y"),""))</f>
        <v/>
      </c>
      <c r="T3450">
        <f>IF(OR($R3450=0,NOT(ISNUMBER($J3450))),"",IFERROR(DATEDIF($J3450,DATE(FY,1,1),"y"),0))</f>
        <v/>
      </c>
      <c r="U3450" s="38">
        <f>IF(OR($R3450=0,NOT(ISNUMBER($I3450))),0,IF(YEAR($I3450)+IF($Q3450=1,RetAgeO,RetAgeE)=FY,MONTH($I3450),IF(YEAR($I3450)+IF($Q3450=1,RetAgeO,RetAgeE)&lt;FY,1,0)))</f>
        <v/>
      </c>
      <c r="V3450" s="38">
        <f>IF(OR($R3450=0,NOT(ISNUMBER($K3450))),0,IF(YEAR($K3450)=FY,MONTH($K3450),IF(YEAR($K3450)&lt;FY,1,0)))</f>
        <v/>
      </c>
      <c r="W3450" s="38">
        <f>IF($R3450=0,0,MIN(12,IF(AND(ISNUMBER($O3450),$O3450&gt;=1,$O3450&lt;=12),INT($O3450),12),IF(AND(RetireExit="Yes",$U3450&gt;0),$U3450,12),IF(AND(ContractExit="Yes",$V3450&gt;0),$V3450,12)))</f>
        <v/>
      </c>
      <c r="X3450" s="37">
        <f>IF(ISNUMBER($P3450),$P3450,IncPct)</f>
        <v/>
      </c>
      <c r="Y3450" s="39">
        <f>IF($W3450=0,0,MAX(0,MIN($W3450,IncMonth-1))+MAX(0,$W3450-IncMonth+1)*(1+$X3450))</f>
        <v/>
      </c>
      <c r="Z3450" s="40">
        <f>IF($C3450="",0,IFERROR(INDEX(Departments!$B$5:$B$54,MATCH($C3450,Departments!$A$5:$A$54,0)),0))</f>
        <v/>
      </c>
      <c r="AA3450" s="41">
        <f>N($L3450)*$Y3450</f>
        <v/>
      </c>
      <c r="AB3450" s="41">
        <f>N($M3450)*$Y3450</f>
        <v/>
      </c>
      <c r="AC3450" s="41">
        <f>$AA3450*$Z3450</f>
        <v/>
      </c>
      <c r="AD3450" s="41">
        <f>$AA3450*BonusMonths/12</f>
        <v/>
      </c>
      <c r="AE3450" s="41">
        <f>($AA3450+SI_Gross*$AB3450)*IF($Q3450=1,SI_O,SI_E)</f>
        <v/>
      </c>
      <c r="AF3450" s="41">
        <f>IF($Q3450=1,0,$AA3450*EOSB)</f>
        <v/>
      </c>
      <c r="AG3450" s="41">
        <f>$AN3450*$W3450</f>
        <v/>
      </c>
      <c r="AH3450" s="41">
        <f>SUM($AA3450:$AG3450)</f>
        <v/>
      </c>
      <c r="AI3450" s="41">
        <f>12*($AM3450+$AN3450)</f>
        <v/>
      </c>
      <c r="AJ3450" s="41">
        <f>$AM3450*((IncMonth-1)+(13-IncMonth)*(1+$X3450))+12*$AN3450</f>
        <v/>
      </c>
      <c r="AK3450" s="41">
        <f>IF($R3450=1,N($L3450)+N($M3450),0)</f>
        <v/>
      </c>
      <c r="AL3450">
        <f>IF($C3450="","",IF(N($L3450)&lt;=0,"Basic salary missing",IF(ISNA(MATCH($C3450,Departments!$A$5:$A$54,0)),"Department not on Departments sheet",IF(AND($I3450&lt;&gt;"",NOT(ISNUMBER($I3450))),"Date of birth is text, not a date",IF(AND($K3450&lt;&gt;"",NOT(ISNUMBER($K3450))),"Contract end is text, not a date","")))))</f>
        <v/>
      </c>
      <c r="AM3450" s="41">
        <f>IF($R3450=0,0,N($L3450)*(1+$Z3450+BonusMonths/12+IF($Q3450=1,0,EOSB))+N($M3450)+(N($L3450)+SI_Gross*N($M3450))*IF($Q3450=1,SI_O,SI_E))</f>
        <v/>
      </c>
      <c r="AN3450" s="41">
        <f>IF($R3450=0,0,(IF($Q3450=1,MedO,MedE+Ticket)+Training)/12)</f>
        <v/>
      </c>
    </row>
    <row r="3451">
      <c r="I3451" s="35" t="n"/>
      <c r="J3451" s="35" t="n"/>
      <c r="K3451" s="35" t="n"/>
      <c r="L3451" s="36" t="n"/>
      <c r="M3451" s="36" t="n"/>
      <c r="P3451" s="37" t="n"/>
      <c r="Q3451" s="38">
        <f>IF($C3451="",0,IF(OR(LOWER(TRIM($G3451))="omani",LOWER(TRIM($G3451))="oman",LOWER(TRIM($G3451))="om",LOWER(TRIM($G3451))="local"),1,0))</f>
        <v/>
      </c>
      <c r="R3451" s="38">
        <f>IF($C3451="",0,IF(OR(ISNUMBER(SEARCH("resign",$N3451)),ISNUMBER(SEARCH("terminat",$N3451)),ISNUMBER(SEARCH("inactive",$N3451)),ISNUMBER(SEARCH("vacan",$N3451)),ISNUMBER(SEARCH("deceased",$N3451)),ISNUMBER(SEARCH("separated",$N3451))),0,1))</f>
        <v/>
      </c>
      <c r="S3451">
        <f>IF(OR($R3451=0,NOT(ISNUMBER($I3451))),"",IFERROR(DATEDIF($I3451,DATE(FY,1,1),"y"),""))</f>
        <v/>
      </c>
      <c r="T3451">
        <f>IF(OR($R3451=0,NOT(ISNUMBER($J3451))),"",IFERROR(DATEDIF($J3451,DATE(FY,1,1),"y"),0))</f>
        <v/>
      </c>
      <c r="U3451" s="38">
        <f>IF(OR($R3451=0,NOT(ISNUMBER($I3451))),0,IF(YEAR($I3451)+IF($Q3451=1,RetAgeO,RetAgeE)=FY,MONTH($I3451),IF(YEAR($I3451)+IF($Q3451=1,RetAgeO,RetAgeE)&lt;FY,1,0)))</f>
        <v/>
      </c>
      <c r="V3451" s="38">
        <f>IF(OR($R3451=0,NOT(ISNUMBER($K3451))),0,IF(YEAR($K3451)=FY,MONTH($K3451),IF(YEAR($K3451)&lt;FY,1,0)))</f>
        <v/>
      </c>
      <c r="W3451" s="38">
        <f>IF($R3451=0,0,MIN(12,IF(AND(ISNUMBER($O3451),$O3451&gt;=1,$O3451&lt;=12),INT($O3451),12),IF(AND(RetireExit="Yes",$U3451&gt;0),$U3451,12),IF(AND(ContractExit="Yes",$V3451&gt;0),$V3451,12)))</f>
        <v/>
      </c>
      <c r="X3451" s="37">
        <f>IF(ISNUMBER($P3451),$P3451,IncPct)</f>
        <v/>
      </c>
      <c r="Y3451" s="39">
        <f>IF($W3451=0,0,MAX(0,MIN($W3451,IncMonth-1))+MAX(0,$W3451-IncMonth+1)*(1+$X3451))</f>
        <v/>
      </c>
      <c r="Z3451" s="40">
        <f>IF($C3451="",0,IFERROR(INDEX(Departments!$B$5:$B$54,MATCH($C3451,Departments!$A$5:$A$54,0)),0))</f>
        <v/>
      </c>
      <c r="AA3451" s="41">
        <f>N($L3451)*$Y3451</f>
        <v/>
      </c>
      <c r="AB3451" s="41">
        <f>N($M3451)*$Y3451</f>
        <v/>
      </c>
      <c r="AC3451" s="41">
        <f>$AA3451*$Z3451</f>
        <v/>
      </c>
      <c r="AD3451" s="41">
        <f>$AA3451*BonusMonths/12</f>
        <v/>
      </c>
      <c r="AE3451" s="41">
        <f>($AA3451+SI_Gross*$AB3451)*IF($Q3451=1,SI_O,SI_E)</f>
        <v/>
      </c>
      <c r="AF3451" s="41">
        <f>IF($Q3451=1,0,$AA3451*EOSB)</f>
        <v/>
      </c>
      <c r="AG3451" s="41">
        <f>$AN3451*$W3451</f>
        <v/>
      </c>
      <c r="AH3451" s="41">
        <f>SUM($AA3451:$AG3451)</f>
        <v/>
      </c>
      <c r="AI3451" s="41">
        <f>12*($AM3451+$AN3451)</f>
        <v/>
      </c>
      <c r="AJ3451" s="41">
        <f>$AM3451*((IncMonth-1)+(13-IncMonth)*(1+$X3451))+12*$AN3451</f>
        <v/>
      </c>
      <c r="AK3451" s="41">
        <f>IF($R3451=1,N($L3451)+N($M3451),0)</f>
        <v/>
      </c>
      <c r="AL3451">
        <f>IF($C3451="","",IF(N($L3451)&lt;=0,"Basic salary missing",IF(ISNA(MATCH($C3451,Departments!$A$5:$A$54,0)),"Department not on Departments sheet",IF(AND($I3451&lt;&gt;"",NOT(ISNUMBER($I3451))),"Date of birth is text, not a date",IF(AND($K3451&lt;&gt;"",NOT(ISNUMBER($K3451))),"Contract end is text, not a date","")))))</f>
        <v/>
      </c>
      <c r="AM3451" s="41">
        <f>IF($R3451=0,0,N($L3451)*(1+$Z3451+BonusMonths/12+IF($Q3451=1,0,EOSB))+N($M3451)+(N($L3451)+SI_Gross*N($M3451))*IF($Q3451=1,SI_O,SI_E))</f>
        <v/>
      </c>
      <c r="AN3451" s="41">
        <f>IF($R3451=0,0,(IF($Q3451=1,MedO,MedE+Ticket)+Training)/12)</f>
        <v/>
      </c>
    </row>
    <row r="3452">
      <c r="I3452" s="35" t="n"/>
      <c r="J3452" s="35" t="n"/>
      <c r="K3452" s="35" t="n"/>
      <c r="L3452" s="36" t="n"/>
      <c r="M3452" s="36" t="n"/>
      <c r="P3452" s="37" t="n"/>
      <c r="Q3452" s="38">
        <f>IF($C3452="",0,IF(OR(LOWER(TRIM($G3452))="omani",LOWER(TRIM($G3452))="oman",LOWER(TRIM($G3452))="om",LOWER(TRIM($G3452))="local"),1,0))</f>
        <v/>
      </c>
      <c r="R3452" s="38">
        <f>IF($C3452="",0,IF(OR(ISNUMBER(SEARCH("resign",$N3452)),ISNUMBER(SEARCH("terminat",$N3452)),ISNUMBER(SEARCH("inactive",$N3452)),ISNUMBER(SEARCH("vacan",$N3452)),ISNUMBER(SEARCH("deceased",$N3452)),ISNUMBER(SEARCH("separated",$N3452))),0,1))</f>
        <v/>
      </c>
      <c r="S3452">
        <f>IF(OR($R3452=0,NOT(ISNUMBER($I3452))),"",IFERROR(DATEDIF($I3452,DATE(FY,1,1),"y"),""))</f>
        <v/>
      </c>
      <c r="T3452">
        <f>IF(OR($R3452=0,NOT(ISNUMBER($J3452))),"",IFERROR(DATEDIF($J3452,DATE(FY,1,1),"y"),0))</f>
        <v/>
      </c>
      <c r="U3452" s="38">
        <f>IF(OR($R3452=0,NOT(ISNUMBER($I3452))),0,IF(YEAR($I3452)+IF($Q3452=1,RetAgeO,RetAgeE)=FY,MONTH($I3452),IF(YEAR($I3452)+IF($Q3452=1,RetAgeO,RetAgeE)&lt;FY,1,0)))</f>
        <v/>
      </c>
      <c r="V3452" s="38">
        <f>IF(OR($R3452=0,NOT(ISNUMBER($K3452))),0,IF(YEAR($K3452)=FY,MONTH($K3452),IF(YEAR($K3452)&lt;FY,1,0)))</f>
        <v/>
      </c>
      <c r="W3452" s="38">
        <f>IF($R3452=0,0,MIN(12,IF(AND(ISNUMBER($O3452),$O3452&gt;=1,$O3452&lt;=12),INT($O3452),12),IF(AND(RetireExit="Yes",$U3452&gt;0),$U3452,12),IF(AND(ContractExit="Yes",$V3452&gt;0),$V3452,12)))</f>
        <v/>
      </c>
      <c r="X3452" s="37">
        <f>IF(ISNUMBER($P3452),$P3452,IncPct)</f>
        <v/>
      </c>
      <c r="Y3452" s="39">
        <f>IF($W3452=0,0,MAX(0,MIN($W3452,IncMonth-1))+MAX(0,$W3452-IncMonth+1)*(1+$X3452))</f>
        <v/>
      </c>
      <c r="Z3452" s="40">
        <f>IF($C3452="",0,IFERROR(INDEX(Departments!$B$5:$B$54,MATCH($C3452,Departments!$A$5:$A$54,0)),0))</f>
        <v/>
      </c>
      <c r="AA3452" s="41">
        <f>N($L3452)*$Y3452</f>
        <v/>
      </c>
      <c r="AB3452" s="41">
        <f>N($M3452)*$Y3452</f>
        <v/>
      </c>
      <c r="AC3452" s="41">
        <f>$AA3452*$Z3452</f>
        <v/>
      </c>
      <c r="AD3452" s="41">
        <f>$AA3452*BonusMonths/12</f>
        <v/>
      </c>
      <c r="AE3452" s="41">
        <f>($AA3452+SI_Gross*$AB3452)*IF($Q3452=1,SI_O,SI_E)</f>
        <v/>
      </c>
      <c r="AF3452" s="41">
        <f>IF($Q3452=1,0,$AA3452*EOSB)</f>
        <v/>
      </c>
      <c r="AG3452" s="41">
        <f>$AN3452*$W3452</f>
        <v/>
      </c>
      <c r="AH3452" s="41">
        <f>SUM($AA3452:$AG3452)</f>
        <v/>
      </c>
      <c r="AI3452" s="41">
        <f>12*($AM3452+$AN3452)</f>
        <v/>
      </c>
      <c r="AJ3452" s="41">
        <f>$AM3452*((IncMonth-1)+(13-IncMonth)*(1+$X3452))+12*$AN3452</f>
        <v/>
      </c>
      <c r="AK3452" s="41">
        <f>IF($R3452=1,N($L3452)+N($M3452),0)</f>
        <v/>
      </c>
      <c r="AL3452">
        <f>IF($C3452="","",IF(N($L3452)&lt;=0,"Basic salary missing",IF(ISNA(MATCH($C3452,Departments!$A$5:$A$54,0)),"Department not on Departments sheet",IF(AND($I3452&lt;&gt;"",NOT(ISNUMBER($I3452))),"Date of birth is text, not a date",IF(AND($K3452&lt;&gt;"",NOT(ISNUMBER($K3452))),"Contract end is text, not a date","")))))</f>
        <v/>
      </c>
      <c r="AM3452" s="41">
        <f>IF($R3452=0,0,N($L3452)*(1+$Z3452+BonusMonths/12+IF($Q3452=1,0,EOSB))+N($M3452)+(N($L3452)+SI_Gross*N($M3452))*IF($Q3452=1,SI_O,SI_E))</f>
        <v/>
      </c>
      <c r="AN3452" s="41">
        <f>IF($R3452=0,0,(IF($Q3452=1,MedO,MedE+Ticket)+Training)/12)</f>
        <v/>
      </c>
    </row>
    <row r="3453">
      <c r="I3453" s="35" t="n"/>
      <c r="J3453" s="35" t="n"/>
      <c r="K3453" s="35" t="n"/>
      <c r="L3453" s="36" t="n"/>
      <c r="M3453" s="36" t="n"/>
      <c r="P3453" s="37" t="n"/>
      <c r="Q3453" s="38">
        <f>IF($C3453="",0,IF(OR(LOWER(TRIM($G3453))="omani",LOWER(TRIM($G3453))="oman",LOWER(TRIM($G3453))="om",LOWER(TRIM($G3453))="local"),1,0))</f>
        <v/>
      </c>
      <c r="R3453" s="38">
        <f>IF($C3453="",0,IF(OR(ISNUMBER(SEARCH("resign",$N3453)),ISNUMBER(SEARCH("terminat",$N3453)),ISNUMBER(SEARCH("inactive",$N3453)),ISNUMBER(SEARCH("vacan",$N3453)),ISNUMBER(SEARCH("deceased",$N3453)),ISNUMBER(SEARCH("separated",$N3453))),0,1))</f>
        <v/>
      </c>
      <c r="S3453">
        <f>IF(OR($R3453=0,NOT(ISNUMBER($I3453))),"",IFERROR(DATEDIF($I3453,DATE(FY,1,1),"y"),""))</f>
        <v/>
      </c>
      <c r="T3453">
        <f>IF(OR($R3453=0,NOT(ISNUMBER($J3453))),"",IFERROR(DATEDIF($J3453,DATE(FY,1,1),"y"),0))</f>
        <v/>
      </c>
      <c r="U3453" s="38">
        <f>IF(OR($R3453=0,NOT(ISNUMBER($I3453))),0,IF(YEAR($I3453)+IF($Q3453=1,RetAgeO,RetAgeE)=FY,MONTH($I3453),IF(YEAR($I3453)+IF($Q3453=1,RetAgeO,RetAgeE)&lt;FY,1,0)))</f>
        <v/>
      </c>
      <c r="V3453" s="38">
        <f>IF(OR($R3453=0,NOT(ISNUMBER($K3453))),0,IF(YEAR($K3453)=FY,MONTH($K3453),IF(YEAR($K3453)&lt;FY,1,0)))</f>
        <v/>
      </c>
      <c r="W3453" s="38">
        <f>IF($R3453=0,0,MIN(12,IF(AND(ISNUMBER($O3453),$O3453&gt;=1,$O3453&lt;=12),INT($O3453),12),IF(AND(RetireExit="Yes",$U3453&gt;0),$U3453,12),IF(AND(ContractExit="Yes",$V3453&gt;0),$V3453,12)))</f>
        <v/>
      </c>
      <c r="X3453" s="37">
        <f>IF(ISNUMBER($P3453),$P3453,IncPct)</f>
        <v/>
      </c>
      <c r="Y3453" s="39">
        <f>IF($W3453=0,0,MAX(0,MIN($W3453,IncMonth-1))+MAX(0,$W3453-IncMonth+1)*(1+$X3453))</f>
        <v/>
      </c>
      <c r="Z3453" s="40">
        <f>IF($C3453="",0,IFERROR(INDEX(Departments!$B$5:$B$54,MATCH($C3453,Departments!$A$5:$A$54,0)),0))</f>
        <v/>
      </c>
      <c r="AA3453" s="41">
        <f>N($L3453)*$Y3453</f>
        <v/>
      </c>
      <c r="AB3453" s="41">
        <f>N($M3453)*$Y3453</f>
        <v/>
      </c>
      <c r="AC3453" s="41">
        <f>$AA3453*$Z3453</f>
        <v/>
      </c>
      <c r="AD3453" s="41">
        <f>$AA3453*BonusMonths/12</f>
        <v/>
      </c>
      <c r="AE3453" s="41">
        <f>($AA3453+SI_Gross*$AB3453)*IF($Q3453=1,SI_O,SI_E)</f>
        <v/>
      </c>
      <c r="AF3453" s="41">
        <f>IF($Q3453=1,0,$AA3453*EOSB)</f>
        <v/>
      </c>
      <c r="AG3453" s="41">
        <f>$AN3453*$W3453</f>
        <v/>
      </c>
      <c r="AH3453" s="41">
        <f>SUM($AA3453:$AG3453)</f>
        <v/>
      </c>
      <c r="AI3453" s="41">
        <f>12*($AM3453+$AN3453)</f>
        <v/>
      </c>
      <c r="AJ3453" s="41">
        <f>$AM3453*((IncMonth-1)+(13-IncMonth)*(1+$X3453))+12*$AN3453</f>
        <v/>
      </c>
      <c r="AK3453" s="41">
        <f>IF($R3453=1,N($L3453)+N($M3453),0)</f>
        <v/>
      </c>
      <c r="AL3453">
        <f>IF($C3453="","",IF(N($L3453)&lt;=0,"Basic salary missing",IF(ISNA(MATCH($C3453,Departments!$A$5:$A$54,0)),"Department not on Departments sheet",IF(AND($I3453&lt;&gt;"",NOT(ISNUMBER($I3453))),"Date of birth is text, not a date",IF(AND($K3453&lt;&gt;"",NOT(ISNUMBER($K3453))),"Contract end is text, not a date","")))))</f>
        <v/>
      </c>
      <c r="AM3453" s="41">
        <f>IF($R3453=0,0,N($L3453)*(1+$Z3453+BonusMonths/12+IF($Q3453=1,0,EOSB))+N($M3453)+(N($L3453)+SI_Gross*N($M3453))*IF($Q3453=1,SI_O,SI_E))</f>
        <v/>
      </c>
      <c r="AN3453" s="41">
        <f>IF($R3453=0,0,(IF($Q3453=1,MedO,MedE+Ticket)+Training)/12)</f>
        <v/>
      </c>
    </row>
    <row r="3454">
      <c r="I3454" s="35" t="n"/>
      <c r="J3454" s="35" t="n"/>
      <c r="K3454" s="35" t="n"/>
      <c r="L3454" s="36" t="n"/>
      <c r="M3454" s="36" t="n"/>
      <c r="P3454" s="37" t="n"/>
      <c r="Q3454" s="38">
        <f>IF($C3454="",0,IF(OR(LOWER(TRIM($G3454))="omani",LOWER(TRIM($G3454))="oman",LOWER(TRIM($G3454))="om",LOWER(TRIM($G3454))="local"),1,0))</f>
        <v/>
      </c>
      <c r="R3454" s="38">
        <f>IF($C3454="",0,IF(OR(ISNUMBER(SEARCH("resign",$N3454)),ISNUMBER(SEARCH("terminat",$N3454)),ISNUMBER(SEARCH("inactive",$N3454)),ISNUMBER(SEARCH("vacan",$N3454)),ISNUMBER(SEARCH("deceased",$N3454)),ISNUMBER(SEARCH("separated",$N3454))),0,1))</f>
        <v/>
      </c>
      <c r="S3454">
        <f>IF(OR($R3454=0,NOT(ISNUMBER($I3454))),"",IFERROR(DATEDIF($I3454,DATE(FY,1,1),"y"),""))</f>
        <v/>
      </c>
      <c r="T3454">
        <f>IF(OR($R3454=0,NOT(ISNUMBER($J3454))),"",IFERROR(DATEDIF($J3454,DATE(FY,1,1),"y"),0))</f>
        <v/>
      </c>
      <c r="U3454" s="38">
        <f>IF(OR($R3454=0,NOT(ISNUMBER($I3454))),0,IF(YEAR($I3454)+IF($Q3454=1,RetAgeO,RetAgeE)=FY,MONTH($I3454),IF(YEAR($I3454)+IF($Q3454=1,RetAgeO,RetAgeE)&lt;FY,1,0)))</f>
        <v/>
      </c>
      <c r="V3454" s="38">
        <f>IF(OR($R3454=0,NOT(ISNUMBER($K3454))),0,IF(YEAR($K3454)=FY,MONTH($K3454),IF(YEAR($K3454)&lt;FY,1,0)))</f>
        <v/>
      </c>
      <c r="W3454" s="38">
        <f>IF($R3454=0,0,MIN(12,IF(AND(ISNUMBER($O3454),$O3454&gt;=1,$O3454&lt;=12),INT($O3454),12),IF(AND(RetireExit="Yes",$U3454&gt;0),$U3454,12),IF(AND(ContractExit="Yes",$V3454&gt;0),$V3454,12)))</f>
        <v/>
      </c>
      <c r="X3454" s="37">
        <f>IF(ISNUMBER($P3454),$P3454,IncPct)</f>
        <v/>
      </c>
      <c r="Y3454" s="39">
        <f>IF($W3454=0,0,MAX(0,MIN($W3454,IncMonth-1))+MAX(0,$W3454-IncMonth+1)*(1+$X3454))</f>
        <v/>
      </c>
      <c r="Z3454" s="40">
        <f>IF($C3454="",0,IFERROR(INDEX(Departments!$B$5:$B$54,MATCH($C3454,Departments!$A$5:$A$54,0)),0))</f>
        <v/>
      </c>
      <c r="AA3454" s="41">
        <f>N($L3454)*$Y3454</f>
        <v/>
      </c>
      <c r="AB3454" s="41">
        <f>N($M3454)*$Y3454</f>
        <v/>
      </c>
      <c r="AC3454" s="41">
        <f>$AA3454*$Z3454</f>
        <v/>
      </c>
      <c r="AD3454" s="41">
        <f>$AA3454*BonusMonths/12</f>
        <v/>
      </c>
      <c r="AE3454" s="41">
        <f>($AA3454+SI_Gross*$AB3454)*IF($Q3454=1,SI_O,SI_E)</f>
        <v/>
      </c>
      <c r="AF3454" s="41">
        <f>IF($Q3454=1,0,$AA3454*EOSB)</f>
        <v/>
      </c>
      <c r="AG3454" s="41">
        <f>$AN3454*$W3454</f>
        <v/>
      </c>
      <c r="AH3454" s="41">
        <f>SUM($AA3454:$AG3454)</f>
        <v/>
      </c>
      <c r="AI3454" s="41">
        <f>12*($AM3454+$AN3454)</f>
        <v/>
      </c>
      <c r="AJ3454" s="41">
        <f>$AM3454*((IncMonth-1)+(13-IncMonth)*(1+$X3454))+12*$AN3454</f>
        <v/>
      </c>
      <c r="AK3454" s="41">
        <f>IF($R3454=1,N($L3454)+N($M3454),0)</f>
        <v/>
      </c>
      <c r="AL3454">
        <f>IF($C3454="","",IF(N($L3454)&lt;=0,"Basic salary missing",IF(ISNA(MATCH($C3454,Departments!$A$5:$A$54,0)),"Department not on Departments sheet",IF(AND($I3454&lt;&gt;"",NOT(ISNUMBER($I3454))),"Date of birth is text, not a date",IF(AND($K3454&lt;&gt;"",NOT(ISNUMBER($K3454))),"Contract end is text, not a date","")))))</f>
        <v/>
      </c>
      <c r="AM3454" s="41">
        <f>IF($R3454=0,0,N($L3454)*(1+$Z3454+BonusMonths/12+IF($Q3454=1,0,EOSB))+N($M3454)+(N($L3454)+SI_Gross*N($M3454))*IF($Q3454=1,SI_O,SI_E))</f>
        <v/>
      </c>
      <c r="AN3454" s="41">
        <f>IF($R3454=0,0,(IF($Q3454=1,MedO,MedE+Ticket)+Training)/12)</f>
        <v/>
      </c>
    </row>
    <row r="3455">
      <c r="I3455" s="35" t="n"/>
      <c r="J3455" s="35" t="n"/>
      <c r="K3455" s="35" t="n"/>
      <c r="L3455" s="36" t="n"/>
      <c r="M3455" s="36" t="n"/>
      <c r="P3455" s="37" t="n"/>
      <c r="Q3455" s="38">
        <f>IF($C3455="",0,IF(OR(LOWER(TRIM($G3455))="omani",LOWER(TRIM($G3455))="oman",LOWER(TRIM($G3455))="om",LOWER(TRIM($G3455))="local"),1,0))</f>
        <v/>
      </c>
      <c r="R3455" s="38">
        <f>IF($C3455="",0,IF(OR(ISNUMBER(SEARCH("resign",$N3455)),ISNUMBER(SEARCH("terminat",$N3455)),ISNUMBER(SEARCH("inactive",$N3455)),ISNUMBER(SEARCH("vacan",$N3455)),ISNUMBER(SEARCH("deceased",$N3455)),ISNUMBER(SEARCH("separated",$N3455))),0,1))</f>
        <v/>
      </c>
      <c r="S3455">
        <f>IF(OR($R3455=0,NOT(ISNUMBER($I3455))),"",IFERROR(DATEDIF($I3455,DATE(FY,1,1),"y"),""))</f>
        <v/>
      </c>
      <c r="T3455">
        <f>IF(OR($R3455=0,NOT(ISNUMBER($J3455))),"",IFERROR(DATEDIF($J3455,DATE(FY,1,1),"y"),0))</f>
        <v/>
      </c>
      <c r="U3455" s="38">
        <f>IF(OR($R3455=0,NOT(ISNUMBER($I3455))),0,IF(YEAR($I3455)+IF($Q3455=1,RetAgeO,RetAgeE)=FY,MONTH($I3455),IF(YEAR($I3455)+IF($Q3455=1,RetAgeO,RetAgeE)&lt;FY,1,0)))</f>
        <v/>
      </c>
      <c r="V3455" s="38">
        <f>IF(OR($R3455=0,NOT(ISNUMBER($K3455))),0,IF(YEAR($K3455)=FY,MONTH($K3455),IF(YEAR($K3455)&lt;FY,1,0)))</f>
        <v/>
      </c>
      <c r="W3455" s="38">
        <f>IF($R3455=0,0,MIN(12,IF(AND(ISNUMBER($O3455),$O3455&gt;=1,$O3455&lt;=12),INT($O3455),12),IF(AND(RetireExit="Yes",$U3455&gt;0),$U3455,12),IF(AND(ContractExit="Yes",$V3455&gt;0),$V3455,12)))</f>
        <v/>
      </c>
      <c r="X3455" s="37">
        <f>IF(ISNUMBER($P3455),$P3455,IncPct)</f>
        <v/>
      </c>
      <c r="Y3455" s="39">
        <f>IF($W3455=0,0,MAX(0,MIN($W3455,IncMonth-1))+MAX(0,$W3455-IncMonth+1)*(1+$X3455))</f>
        <v/>
      </c>
      <c r="Z3455" s="40">
        <f>IF($C3455="",0,IFERROR(INDEX(Departments!$B$5:$B$54,MATCH($C3455,Departments!$A$5:$A$54,0)),0))</f>
        <v/>
      </c>
      <c r="AA3455" s="41">
        <f>N($L3455)*$Y3455</f>
        <v/>
      </c>
      <c r="AB3455" s="41">
        <f>N($M3455)*$Y3455</f>
        <v/>
      </c>
      <c r="AC3455" s="41">
        <f>$AA3455*$Z3455</f>
        <v/>
      </c>
      <c r="AD3455" s="41">
        <f>$AA3455*BonusMonths/12</f>
        <v/>
      </c>
      <c r="AE3455" s="41">
        <f>($AA3455+SI_Gross*$AB3455)*IF($Q3455=1,SI_O,SI_E)</f>
        <v/>
      </c>
      <c r="AF3455" s="41">
        <f>IF($Q3455=1,0,$AA3455*EOSB)</f>
        <v/>
      </c>
      <c r="AG3455" s="41">
        <f>$AN3455*$W3455</f>
        <v/>
      </c>
      <c r="AH3455" s="41">
        <f>SUM($AA3455:$AG3455)</f>
        <v/>
      </c>
      <c r="AI3455" s="41">
        <f>12*($AM3455+$AN3455)</f>
        <v/>
      </c>
      <c r="AJ3455" s="41">
        <f>$AM3455*((IncMonth-1)+(13-IncMonth)*(1+$X3455))+12*$AN3455</f>
        <v/>
      </c>
      <c r="AK3455" s="41">
        <f>IF($R3455=1,N($L3455)+N($M3455),0)</f>
        <v/>
      </c>
      <c r="AL3455">
        <f>IF($C3455="","",IF(N($L3455)&lt;=0,"Basic salary missing",IF(ISNA(MATCH($C3455,Departments!$A$5:$A$54,0)),"Department not on Departments sheet",IF(AND($I3455&lt;&gt;"",NOT(ISNUMBER($I3455))),"Date of birth is text, not a date",IF(AND($K3455&lt;&gt;"",NOT(ISNUMBER($K3455))),"Contract end is text, not a date","")))))</f>
        <v/>
      </c>
      <c r="AM3455" s="41">
        <f>IF($R3455=0,0,N($L3455)*(1+$Z3455+BonusMonths/12+IF($Q3455=1,0,EOSB))+N($M3455)+(N($L3455)+SI_Gross*N($M3455))*IF($Q3455=1,SI_O,SI_E))</f>
        <v/>
      </c>
      <c r="AN3455" s="41">
        <f>IF($R3455=0,0,(IF($Q3455=1,MedO,MedE+Ticket)+Training)/12)</f>
        <v/>
      </c>
    </row>
    <row r="3456">
      <c r="I3456" s="35" t="n"/>
      <c r="J3456" s="35" t="n"/>
      <c r="K3456" s="35" t="n"/>
      <c r="L3456" s="36" t="n"/>
      <c r="M3456" s="36" t="n"/>
      <c r="P3456" s="37" t="n"/>
      <c r="Q3456" s="38">
        <f>IF($C3456="",0,IF(OR(LOWER(TRIM($G3456))="omani",LOWER(TRIM($G3456))="oman",LOWER(TRIM($G3456))="om",LOWER(TRIM($G3456))="local"),1,0))</f>
        <v/>
      </c>
      <c r="R3456" s="38">
        <f>IF($C3456="",0,IF(OR(ISNUMBER(SEARCH("resign",$N3456)),ISNUMBER(SEARCH("terminat",$N3456)),ISNUMBER(SEARCH("inactive",$N3456)),ISNUMBER(SEARCH("vacan",$N3456)),ISNUMBER(SEARCH("deceased",$N3456)),ISNUMBER(SEARCH("separated",$N3456))),0,1))</f>
        <v/>
      </c>
      <c r="S3456">
        <f>IF(OR($R3456=0,NOT(ISNUMBER($I3456))),"",IFERROR(DATEDIF($I3456,DATE(FY,1,1),"y"),""))</f>
        <v/>
      </c>
      <c r="T3456">
        <f>IF(OR($R3456=0,NOT(ISNUMBER($J3456))),"",IFERROR(DATEDIF($J3456,DATE(FY,1,1),"y"),0))</f>
        <v/>
      </c>
      <c r="U3456" s="38">
        <f>IF(OR($R3456=0,NOT(ISNUMBER($I3456))),0,IF(YEAR($I3456)+IF($Q3456=1,RetAgeO,RetAgeE)=FY,MONTH($I3456),IF(YEAR($I3456)+IF($Q3456=1,RetAgeO,RetAgeE)&lt;FY,1,0)))</f>
        <v/>
      </c>
      <c r="V3456" s="38">
        <f>IF(OR($R3456=0,NOT(ISNUMBER($K3456))),0,IF(YEAR($K3456)=FY,MONTH($K3456),IF(YEAR($K3456)&lt;FY,1,0)))</f>
        <v/>
      </c>
      <c r="W3456" s="38">
        <f>IF($R3456=0,0,MIN(12,IF(AND(ISNUMBER($O3456),$O3456&gt;=1,$O3456&lt;=12),INT($O3456),12),IF(AND(RetireExit="Yes",$U3456&gt;0),$U3456,12),IF(AND(ContractExit="Yes",$V3456&gt;0),$V3456,12)))</f>
        <v/>
      </c>
      <c r="X3456" s="37">
        <f>IF(ISNUMBER($P3456),$P3456,IncPct)</f>
        <v/>
      </c>
      <c r="Y3456" s="39">
        <f>IF($W3456=0,0,MAX(0,MIN($W3456,IncMonth-1))+MAX(0,$W3456-IncMonth+1)*(1+$X3456))</f>
        <v/>
      </c>
      <c r="Z3456" s="40">
        <f>IF($C3456="",0,IFERROR(INDEX(Departments!$B$5:$B$54,MATCH($C3456,Departments!$A$5:$A$54,0)),0))</f>
        <v/>
      </c>
      <c r="AA3456" s="41">
        <f>N($L3456)*$Y3456</f>
        <v/>
      </c>
      <c r="AB3456" s="41">
        <f>N($M3456)*$Y3456</f>
        <v/>
      </c>
      <c r="AC3456" s="41">
        <f>$AA3456*$Z3456</f>
        <v/>
      </c>
      <c r="AD3456" s="41">
        <f>$AA3456*BonusMonths/12</f>
        <v/>
      </c>
      <c r="AE3456" s="41">
        <f>($AA3456+SI_Gross*$AB3456)*IF($Q3456=1,SI_O,SI_E)</f>
        <v/>
      </c>
      <c r="AF3456" s="41">
        <f>IF($Q3456=1,0,$AA3456*EOSB)</f>
        <v/>
      </c>
      <c r="AG3456" s="41">
        <f>$AN3456*$W3456</f>
        <v/>
      </c>
      <c r="AH3456" s="41">
        <f>SUM($AA3456:$AG3456)</f>
        <v/>
      </c>
      <c r="AI3456" s="41">
        <f>12*($AM3456+$AN3456)</f>
        <v/>
      </c>
      <c r="AJ3456" s="41">
        <f>$AM3456*((IncMonth-1)+(13-IncMonth)*(1+$X3456))+12*$AN3456</f>
        <v/>
      </c>
      <c r="AK3456" s="41">
        <f>IF($R3456=1,N($L3456)+N($M3456),0)</f>
        <v/>
      </c>
      <c r="AL3456">
        <f>IF($C3456="","",IF(N($L3456)&lt;=0,"Basic salary missing",IF(ISNA(MATCH($C3456,Departments!$A$5:$A$54,0)),"Department not on Departments sheet",IF(AND($I3456&lt;&gt;"",NOT(ISNUMBER($I3456))),"Date of birth is text, not a date",IF(AND($K3456&lt;&gt;"",NOT(ISNUMBER($K3456))),"Contract end is text, not a date","")))))</f>
        <v/>
      </c>
      <c r="AM3456" s="41">
        <f>IF($R3456=0,0,N($L3456)*(1+$Z3456+BonusMonths/12+IF($Q3456=1,0,EOSB))+N($M3456)+(N($L3456)+SI_Gross*N($M3456))*IF($Q3456=1,SI_O,SI_E))</f>
        <v/>
      </c>
      <c r="AN3456" s="41">
        <f>IF($R3456=0,0,(IF($Q3456=1,MedO,MedE+Ticket)+Training)/12)</f>
        <v/>
      </c>
    </row>
    <row r="3457">
      <c r="I3457" s="35" t="n"/>
      <c r="J3457" s="35" t="n"/>
      <c r="K3457" s="35" t="n"/>
      <c r="L3457" s="36" t="n"/>
      <c r="M3457" s="36" t="n"/>
      <c r="P3457" s="37" t="n"/>
      <c r="Q3457" s="38">
        <f>IF($C3457="",0,IF(OR(LOWER(TRIM($G3457))="omani",LOWER(TRIM($G3457))="oman",LOWER(TRIM($G3457))="om",LOWER(TRIM($G3457))="local"),1,0))</f>
        <v/>
      </c>
      <c r="R3457" s="38">
        <f>IF($C3457="",0,IF(OR(ISNUMBER(SEARCH("resign",$N3457)),ISNUMBER(SEARCH("terminat",$N3457)),ISNUMBER(SEARCH("inactive",$N3457)),ISNUMBER(SEARCH("vacan",$N3457)),ISNUMBER(SEARCH("deceased",$N3457)),ISNUMBER(SEARCH("separated",$N3457))),0,1))</f>
        <v/>
      </c>
      <c r="S3457">
        <f>IF(OR($R3457=0,NOT(ISNUMBER($I3457))),"",IFERROR(DATEDIF($I3457,DATE(FY,1,1),"y"),""))</f>
        <v/>
      </c>
      <c r="T3457">
        <f>IF(OR($R3457=0,NOT(ISNUMBER($J3457))),"",IFERROR(DATEDIF($J3457,DATE(FY,1,1),"y"),0))</f>
        <v/>
      </c>
      <c r="U3457" s="38">
        <f>IF(OR($R3457=0,NOT(ISNUMBER($I3457))),0,IF(YEAR($I3457)+IF($Q3457=1,RetAgeO,RetAgeE)=FY,MONTH($I3457),IF(YEAR($I3457)+IF($Q3457=1,RetAgeO,RetAgeE)&lt;FY,1,0)))</f>
        <v/>
      </c>
      <c r="V3457" s="38">
        <f>IF(OR($R3457=0,NOT(ISNUMBER($K3457))),0,IF(YEAR($K3457)=FY,MONTH($K3457),IF(YEAR($K3457)&lt;FY,1,0)))</f>
        <v/>
      </c>
      <c r="W3457" s="38">
        <f>IF($R3457=0,0,MIN(12,IF(AND(ISNUMBER($O3457),$O3457&gt;=1,$O3457&lt;=12),INT($O3457),12),IF(AND(RetireExit="Yes",$U3457&gt;0),$U3457,12),IF(AND(ContractExit="Yes",$V3457&gt;0),$V3457,12)))</f>
        <v/>
      </c>
      <c r="X3457" s="37">
        <f>IF(ISNUMBER($P3457),$P3457,IncPct)</f>
        <v/>
      </c>
      <c r="Y3457" s="39">
        <f>IF($W3457=0,0,MAX(0,MIN($W3457,IncMonth-1))+MAX(0,$W3457-IncMonth+1)*(1+$X3457))</f>
        <v/>
      </c>
      <c r="Z3457" s="40">
        <f>IF($C3457="",0,IFERROR(INDEX(Departments!$B$5:$B$54,MATCH($C3457,Departments!$A$5:$A$54,0)),0))</f>
        <v/>
      </c>
      <c r="AA3457" s="41">
        <f>N($L3457)*$Y3457</f>
        <v/>
      </c>
      <c r="AB3457" s="41">
        <f>N($M3457)*$Y3457</f>
        <v/>
      </c>
      <c r="AC3457" s="41">
        <f>$AA3457*$Z3457</f>
        <v/>
      </c>
      <c r="AD3457" s="41">
        <f>$AA3457*BonusMonths/12</f>
        <v/>
      </c>
      <c r="AE3457" s="41">
        <f>($AA3457+SI_Gross*$AB3457)*IF($Q3457=1,SI_O,SI_E)</f>
        <v/>
      </c>
      <c r="AF3457" s="41">
        <f>IF($Q3457=1,0,$AA3457*EOSB)</f>
        <v/>
      </c>
      <c r="AG3457" s="41">
        <f>$AN3457*$W3457</f>
        <v/>
      </c>
      <c r="AH3457" s="41">
        <f>SUM($AA3457:$AG3457)</f>
        <v/>
      </c>
      <c r="AI3457" s="41">
        <f>12*($AM3457+$AN3457)</f>
        <v/>
      </c>
      <c r="AJ3457" s="41">
        <f>$AM3457*((IncMonth-1)+(13-IncMonth)*(1+$X3457))+12*$AN3457</f>
        <v/>
      </c>
      <c r="AK3457" s="41">
        <f>IF($R3457=1,N($L3457)+N($M3457),0)</f>
        <v/>
      </c>
      <c r="AL3457">
        <f>IF($C3457="","",IF(N($L3457)&lt;=0,"Basic salary missing",IF(ISNA(MATCH($C3457,Departments!$A$5:$A$54,0)),"Department not on Departments sheet",IF(AND($I3457&lt;&gt;"",NOT(ISNUMBER($I3457))),"Date of birth is text, not a date",IF(AND($K3457&lt;&gt;"",NOT(ISNUMBER($K3457))),"Contract end is text, not a date","")))))</f>
        <v/>
      </c>
      <c r="AM3457" s="41">
        <f>IF($R3457=0,0,N($L3457)*(1+$Z3457+BonusMonths/12+IF($Q3457=1,0,EOSB))+N($M3457)+(N($L3457)+SI_Gross*N($M3457))*IF($Q3457=1,SI_O,SI_E))</f>
        <v/>
      </c>
      <c r="AN3457" s="41">
        <f>IF($R3457=0,0,(IF($Q3457=1,MedO,MedE+Ticket)+Training)/12)</f>
        <v/>
      </c>
    </row>
    <row r="3458">
      <c r="I3458" s="35" t="n"/>
      <c r="J3458" s="35" t="n"/>
      <c r="K3458" s="35" t="n"/>
      <c r="L3458" s="36" t="n"/>
      <c r="M3458" s="36" t="n"/>
      <c r="P3458" s="37" t="n"/>
      <c r="Q3458" s="38">
        <f>IF($C3458="",0,IF(OR(LOWER(TRIM($G3458))="omani",LOWER(TRIM($G3458))="oman",LOWER(TRIM($G3458))="om",LOWER(TRIM($G3458))="local"),1,0))</f>
        <v/>
      </c>
      <c r="R3458" s="38">
        <f>IF($C3458="",0,IF(OR(ISNUMBER(SEARCH("resign",$N3458)),ISNUMBER(SEARCH("terminat",$N3458)),ISNUMBER(SEARCH("inactive",$N3458)),ISNUMBER(SEARCH("vacan",$N3458)),ISNUMBER(SEARCH("deceased",$N3458)),ISNUMBER(SEARCH("separated",$N3458))),0,1))</f>
        <v/>
      </c>
      <c r="S3458">
        <f>IF(OR($R3458=0,NOT(ISNUMBER($I3458))),"",IFERROR(DATEDIF($I3458,DATE(FY,1,1),"y"),""))</f>
        <v/>
      </c>
      <c r="T3458">
        <f>IF(OR($R3458=0,NOT(ISNUMBER($J3458))),"",IFERROR(DATEDIF($J3458,DATE(FY,1,1),"y"),0))</f>
        <v/>
      </c>
      <c r="U3458" s="38">
        <f>IF(OR($R3458=0,NOT(ISNUMBER($I3458))),0,IF(YEAR($I3458)+IF($Q3458=1,RetAgeO,RetAgeE)=FY,MONTH($I3458),IF(YEAR($I3458)+IF($Q3458=1,RetAgeO,RetAgeE)&lt;FY,1,0)))</f>
        <v/>
      </c>
      <c r="V3458" s="38">
        <f>IF(OR($R3458=0,NOT(ISNUMBER($K3458))),0,IF(YEAR($K3458)=FY,MONTH($K3458),IF(YEAR($K3458)&lt;FY,1,0)))</f>
        <v/>
      </c>
      <c r="W3458" s="38">
        <f>IF($R3458=0,0,MIN(12,IF(AND(ISNUMBER($O3458),$O3458&gt;=1,$O3458&lt;=12),INT($O3458),12),IF(AND(RetireExit="Yes",$U3458&gt;0),$U3458,12),IF(AND(ContractExit="Yes",$V3458&gt;0),$V3458,12)))</f>
        <v/>
      </c>
      <c r="X3458" s="37">
        <f>IF(ISNUMBER($P3458),$P3458,IncPct)</f>
        <v/>
      </c>
      <c r="Y3458" s="39">
        <f>IF($W3458=0,0,MAX(0,MIN($W3458,IncMonth-1))+MAX(0,$W3458-IncMonth+1)*(1+$X3458))</f>
        <v/>
      </c>
      <c r="Z3458" s="40">
        <f>IF($C3458="",0,IFERROR(INDEX(Departments!$B$5:$B$54,MATCH($C3458,Departments!$A$5:$A$54,0)),0))</f>
        <v/>
      </c>
      <c r="AA3458" s="41">
        <f>N($L3458)*$Y3458</f>
        <v/>
      </c>
      <c r="AB3458" s="41">
        <f>N($M3458)*$Y3458</f>
        <v/>
      </c>
      <c r="AC3458" s="41">
        <f>$AA3458*$Z3458</f>
        <v/>
      </c>
      <c r="AD3458" s="41">
        <f>$AA3458*BonusMonths/12</f>
        <v/>
      </c>
      <c r="AE3458" s="41">
        <f>($AA3458+SI_Gross*$AB3458)*IF($Q3458=1,SI_O,SI_E)</f>
        <v/>
      </c>
      <c r="AF3458" s="41">
        <f>IF($Q3458=1,0,$AA3458*EOSB)</f>
        <v/>
      </c>
      <c r="AG3458" s="41">
        <f>$AN3458*$W3458</f>
        <v/>
      </c>
      <c r="AH3458" s="41">
        <f>SUM($AA3458:$AG3458)</f>
        <v/>
      </c>
      <c r="AI3458" s="41">
        <f>12*($AM3458+$AN3458)</f>
        <v/>
      </c>
      <c r="AJ3458" s="41">
        <f>$AM3458*((IncMonth-1)+(13-IncMonth)*(1+$X3458))+12*$AN3458</f>
        <v/>
      </c>
      <c r="AK3458" s="41">
        <f>IF($R3458=1,N($L3458)+N($M3458),0)</f>
        <v/>
      </c>
      <c r="AL3458">
        <f>IF($C3458="","",IF(N($L3458)&lt;=0,"Basic salary missing",IF(ISNA(MATCH($C3458,Departments!$A$5:$A$54,0)),"Department not on Departments sheet",IF(AND($I3458&lt;&gt;"",NOT(ISNUMBER($I3458))),"Date of birth is text, not a date",IF(AND($K3458&lt;&gt;"",NOT(ISNUMBER($K3458))),"Contract end is text, not a date","")))))</f>
        <v/>
      </c>
      <c r="AM3458" s="41">
        <f>IF($R3458=0,0,N($L3458)*(1+$Z3458+BonusMonths/12+IF($Q3458=1,0,EOSB))+N($M3458)+(N($L3458)+SI_Gross*N($M3458))*IF($Q3458=1,SI_O,SI_E))</f>
        <v/>
      </c>
      <c r="AN3458" s="41">
        <f>IF($R3458=0,0,(IF($Q3458=1,MedO,MedE+Ticket)+Training)/12)</f>
        <v/>
      </c>
    </row>
    <row r="3459">
      <c r="I3459" s="35" t="n"/>
      <c r="J3459" s="35" t="n"/>
      <c r="K3459" s="35" t="n"/>
      <c r="L3459" s="36" t="n"/>
      <c r="M3459" s="36" t="n"/>
      <c r="P3459" s="37" t="n"/>
      <c r="Q3459" s="38">
        <f>IF($C3459="",0,IF(OR(LOWER(TRIM($G3459))="omani",LOWER(TRIM($G3459))="oman",LOWER(TRIM($G3459))="om",LOWER(TRIM($G3459))="local"),1,0))</f>
        <v/>
      </c>
      <c r="R3459" s="38">
        <f>IF($C3459="",0,IF(OR(ISNUMBER(SEARCH("resign",$N3459)),ISNUMBER(SEARCH("terminat",$N3459)),ISNUMBER(SEARCH("inactive",$N3459)),ISNUMBER(SEARCH("vacan",$N3459)),ISNUMBER(SEARCH("deceased",$N3459)),ISNUMBER(SEARCH("separated",$N3459))),0,1))</f>
        <v/>
      </c>
      <c r="S3459">
        <f>IF(OR($R3459=0,NOT(ISNUMBER($I3459))),"",IFERROR(DATEDIF($I3459,DATE(FY,1,1),"y"),""))</f>
        <v/>
      </c>
      <c r="T3459">
        <f>IF(OR($R3459=0,NOT(ISNUMBER($J3459))),"",IFERROR(DATEDIF($J3459,DATE(FY,1,1),"y"),0))</f>
        <v/>
      </c>
      <c r="U3459" s="38">
        <f>IF(OR($R3459=0,NOT(ISNUMBER($I3459))),0,IF(YEAR($I3459)+IF($Q3459=1,RetAgeO,RetAgeE)=FY,MONTH($I3459),IF(YEAR($I3459)+IF($Q3459=1,RetAgeO,RetAgeE)&lt;FY,1,0)))</f>
        <v/>
      </c>
      <c r="V3459" s="38">
        <f>IF(OR($R3459=0,NOT(ISNUMBER($K3459))),0,IF(YEAR($K3459)=FY,MONTH($K3459),IF(YEAR($K3459)&lt;FY,1,0)))</f>
        <v/>
      </c>
      <c r="W3459" s="38">
        <f>IF($R3459=0,0,MIN(12,IF(AND(ISNUMBER($O3459),$O3459&gt;=1,$O3459&lt;=12),INT($O3459),12),IF(AND(RetireExit="Yes",$U3459&gt;0),$U3459,12),IF(AND(ContractExit="Yes",$V3459&gt;0),$V3459,12)))</f>
        <v/>
      </c>
      <c r="X3459" s="37">
        <f>IF(ISNUMBER($P3459),$P3459,IncPct)</f>
        <v/>
      </c>
      <c r="Y3459" s="39">
        <f>IF($W3459=0,0,MAX(0,MIN($W3459,IncMonth-1))+MAX(0,$W3459-IncMonth+1)*(1+$X3459))</f>
        <v/>
      </c>
      <c r="Z3459" s="40">
        <f>IF($C3459="",0,IFERROR(INDEX(Departments!$B$5:$B$54,MATCH($C3459,Departments!$A$5:$A$54,0)),0))</f>
        <v/>
      </c>
      <c r="AA3459" s="41">
        <f>N($L3459)*$Y3459</f>
        <v/>
      </c>
      <c r="AB3459" s="41">
        <f>N($M3459)*$Y3459</f>
        <v/>
      </c>
      <c r="AC3459" s="41">
        <f>$AA3459*$Z3459</f>
        <v/>
      </c>
      <c r="AD3459" s="41">
        <f>$AA3459*BonusMonths/12</f>
        <v/>
      </c>
      <c r="AE3459" s="41">
        <f>($AA3459+SI_Gross*$AB3459)*IF($Q3459=1,SI_O,SI_E)</f>
        <v/>
      </c>
      <c r="AF3459" s="41">
        <f>IF($Q3459=1,0,$AA3459*EOSB)</f>
        <v/>
      </c>
      <c r="AG3459" s="41">
        <f>$AN3459*$W3459</f>
        <v/>
      </c>
      <c r="AH3459" s="41">
        <f>SUM($AA3459:$AG3459)</f>
        <v/>
      </c>
      <c r="AI3459" s="41">
        <f>12*($AM3459+$AN3459)</f>
        <v/>
      </c>
      <c r="AJ3459" s="41">
        <f>$AM3459*((IncMonth-1)+(13-IncMonth)*(1+$X3459))+12*$AN3459</f>
        <v/>
      </c>
      <c r="AK3459" s="41">
        <f>IF($R3459=1,N($L3459)+N($M3459),0)</f>
        <v/>
      </c>
      <c r="AL3459">
        <f>IF($C3459="","",IF(N($L3459)&lt;=0,"Basic salary missing",IF(ISNA(MATCH($C3459,Departments!$A$5:$A$54,0)),"Department not on Departments sheet",IF(AND($I3459&lt;&gt;"",NOT(ISNUMBER($I3459))),"Date of birth is text, not a date",IF(AND($K3459&lt;&gt;"",NOT(ISNUMBER($K3459))),"Contract end is text, not a date","")))))</f>
        <v/>
      </c>
      <c r="AM3459" s="41">
        <f>IF($R3459=0,0,N($L3459)*(1+$Z3459+BonusMonths/12+IF($Q3459=1,0,EOSB))+N($M3459)+(N($L3459)+SI_Gross*N($M3459))*IF($Q3459=1,SI_O,SI_E))</f>
        <v/>
      </c>
      <c r="AN3459" s="41">
        <f>IF($R3459=0,0,(IF($Q3459=1,MedO,MedE+Ticket)+Training)/12)</f>
        <v/>
      </c>
    </row>
    <row r="3460">
      <c r="I3460" s="35" t="n"/>
      <c r="J3460" s="35" t="n"/>
      <c r="K3460" s="35" t="n"/>
      <c r="L3460" s="36" t="n"/>
      <c r="M3460" s="36" t="n"/>
      <c r="P3460" s="37" t="n"/>
      <c r="Q3460" s="38">
        <f>IF($C3460="",0,IF(OR(LOWER(TRIM($G3460))="omani",LOWER(TRIM($G3460))="oman",LOWER(TRIM($G3460))="om",LOWER(TRIM($G3460))="local"),1,0))</f>
        <v/>
      </c>
      <c r="R3460" s="38">
        <f>IF($C3460="",0,IF(OR(ISNUMBER(SEARCH("resign",$N3460)),ISNUMBER(SEARCH("terminat",$N3460)),ISNUMBER(SEARCH("inactive",$N3460)),ISNUMBER(SEARCH("vacan",$N3460)),ISNUMBER(SEARCH("deceased",$N3460)),ISNUMBER(SEARCH("separated",$N3460))),0,1))</f>
        <v/>
      </c>
      <c r="S3460">
        <f>IF(OR($R3460=0,NOT(ISNUMBER($I3460))),"",IFERROR(DATEDIF($I3460,DATE(FY,1,1),"y"),""))</f>
        <v/>
      </c>
      <c r="T3460">
        <f>IF(OR($R3460=0,NOT(ISNUMBER($J3460))),"",IFERROR(DATEDIF($J3460,DATE(FY,1,1),"y"),0))</f>
        <v/>
      </c>
      <c r="U3460" s="38">
        <f>IF(OR($R3460=0,NOT(ISNUMBER($I3460))),0,IF(YEAR($I3460)+IF($Q3460=1,RetAgeO,RetAgeE)=FY,MONTH($I3460),IF(YEAR($I3460)+IF($Q3460=1,RetAgeO,RetAgeE)&lt;FY,1,0)))</f>
        <v/>
      </c>
      <c r="V3460" s="38">
        <f>IF(OR($R3460=0,NOT(ISNUMBER($K3460))),0,IF(YEAR($K3460)=FY,MONTH($K3460),IF(YEAR($K3460)&lt;FY,1,0)))</f>
        <v/>
      </c>
      <c r="W3460" s="38">
        <f>IF($R3460=0,0,MIN(12,IF(AND(ISNUMBER($O3460),$O3460&gt;=1,$O3460&lt;=12),INT($O3460),12),IF(AND(RetireExit="Yes",$U3460&gt;0),$U3460,12),IF(AND(ContractExit="Yes",$V3460&gt;0),$V3460,12)))</f>
        <v/>
      </c>
      <c r="X3460" s="37">
        <f>IF(ISNUMBER($P3460),$P3460,IncPct)</f>
        <v/>
      </c>
      <c r="Y3460" s="39">
        <f>IF($W3460=0,0,MAX(0,MIN($W3460,IncMonth-1))+MAX(0,$W3460-IncMonth+1)*(1+$X3460))</f>
        <v/>
      </c>
      <c r="Z3460" s="40">
        <f>IF($C3460="",0,IFERROR(INDEX(Departments!$B$5:$B$54,MATCH($C3460,Departments!$A$5:$A$54,0)),0))</f>
        <v/>
      </c>
      <c r="AA3460" s="41">
        <f>N($L3460)*$Y3460</f>
        <v/>
      </c>
      <c r="AB3460" s="41">
        <f>N($M3460)*$Y3460</f>
        <v/>
      </c>
      <c r="AC3460" s="41">
        <f>$AA3460*$Z3460</f>
        <v/>
      </c>
      <c r="AD3460" s="41">
        <f>$AA3460*BonusMonths/12</f>
        <v/>
      </c>
      <c r="AE3460" s="41">
        <f>($AA3460+SI_Gross*$AB3460)*IF($Q3460=1,SI_O,SI_E)</f>
        <v/>
      </c>
      <c r="AF3460" s="41">
        <f>IF($Q3460=1,0,$AA3460*EOSB)</f>
        <v/>
      </c>
      <c r="AG3460" s="41">
        <f>$AN3460*$W3460</f>
        <v/>
      </c>
      <c r="AH3460" s="41">
        <f>SUM($AA3460:$AG3460)</f>
        <v/>
      </c>
      <c r="AI3460" s="41">
        <f>12*($AM3460+$AN3460)</f>
        <v/>
      </c>
      <c r="AJ3460" s="41">
        <f>$AM3460*((IncMonth-1)+(13-IncMonth)*(1+$X3460))+12*$AN3460</f>
        <v/>
      </c>
      <c r="AK3460" s="41">
        <f>IF($R3460=1,N($L3460)+N($M3460),0)</f>
        <v/>
      </c>
      <c r="AL3460">
        <f>IF($C3460="","",IF(N($L3460)&lt;=0,"Basic salary missing",IF(ISNA(MATCH($C3460,Departments!$A$5:$A$54,0)),"Department not on Departments sheet",IF(AND($I3460&lt;&gt;"",NOT(ISNUMBER($I3460))),"Date of birth is text, not a date",IF(AND($K3460&lt;&gt;"",NOT(ISNUMBER($K3460))),"Contract end is text, not a date","")))))</f>
        <v/>
      </c>
      <c r="AM3460" s="41">
        <f>IF($R3460=0,0,N($L3460)*(1+$Z3460+BonusMonths/12+IF($Q3460=1,0,EOSB))+N($M3460)+(N($L3460)+SI_Gross*N($M3460))*IF($Q3460=1,SI_O,SI_E))</f>
        <v/>
      </c>
      <c r="AN3460" s="41">
        <f>IF($R3460=0,0,(IF($Q3460=1,MedO,MedE+Ticket)+Training)/12)</f>
        <v/>
      </c>
    </row>
    <row r="3461">
      <c r="I3461" s="35" t="n"/>
      <c r="J3461" s="35" t="n"/>
      <c r="K3461" s="35" t="n"/>
      <c r="L3461" s="36" t="n"/>
      <c r="M3461" s="36" t="n"/>
      <c r="P3461" s="37" t="n"/>
      <c r="Q3461" s="38">
        <f>IF($C3461="",0,IF(OR(LOWER(TRIM($G3461))="omani",LOWER(TRIM($G3461))="oman",LOWER(TRIM($G3461))="om",LOWER(TRIM($G3461))="local"),1,0))</f>
        <v/>
      </c>
      <c r="R3461" s="38">
        <f>IF($C3461="",0,IF(OR(ISNUMBER(SEARCH("resign",$N3461)),ISNUMBER(SEARCH("terminat",$N3461)),ISNUMBER(SEARCH("inactive",$N3461)),ISNUMBER(SEARCH("vacan",$N3461)),ISNUMBER(SEARCH("deceased",$N3461)),ISNUMBER(SEARCH("separated",$N3461))),0,1))</f>
        <v/>
      </c>
      <c r="S3461">
        <f>IF(OR($R3461=0,NOT(ISNUMBER($I3461))),"",IFERROR(DATEDIF($I3461,DATE(FY,1,1),"y"),""))</f>
        <v/>
      </c>
      <c r="T3461">
        <f>IF(OR($R3461=0,NOT(ISNUMBER($J3461))),"",IFERROR(DATEDIF($J3461,DATE(FY,1,1),"y"),0))</f>
        <v/>
      </c>
      <c r="U3461" s="38">
        <f>IF(OR($R3461=0,NOT(ISNUMBER($I3461))),0,IF(YEAR($I3461)+IF($Q3461=1,RetAgeO,RetAgeE)=FY,MONTH($I3461),IF(YEAR($I3461)+IF($Q3461=1,RetAgeO,RetAgeE)&lt;FY,1,0)))</f>
        <v/>
      </c>
      <c r="V3461" s="38">
        <f>IF(OR($R3461=0,NOT(ISNUMBER($K3461))),0,IF(YEAR($K3461)=FY,MONTH($K3461),IF(YEAR($K3461)&lt;FY,1,0)))</f>
        <v/>
      </c>
      <c r="W3461" s="38">
        <f>IF($R3461=0,0,MIN(12,IF(AND(ISNUMBER($O3461),$O3461&gt;=1,$O3461&lt;=12),INT($O3461),12),IF(AND(RetireExit="Yes",$U3461&gt;0),$U3461,12),IF(AND(ContractExit="Yes",$V3461&gt;0),$V3461,12)))</f>
        <v/>
      </c>
      <c r="X3461" s="37">
        <f>IF(ISNUMBER($P3461),$P3461,IncPct)</f>
        <v/>
      </c>
      <c r="Y3461" s="39">
        <f>IF($W3461=0,0,MAX(0,MIN($W3461,IncMonth-1))+MAX(0,$W3461-IncMonth+1)*(1+$X3461))</f>
        <v/>
      </c>
      <c r="Z3461" s="40">
        <f>IF($C3461="",0,IFERROR(INDEX(Departments!$B$5:$B$54,MATCH($C3461,Departments!$A$5:$A$54,0)),0))</f>
        <v/>
      </c>
      <c r="AA3461" s="41">
        <f>N($L3461)*$Y3461</f>
        <v/>
      </c>
      <c r="AB3461" s="41">
        <f>N($M3461)*$Y3461</f>
        <v/>
      </c>
      <c r="AC3461" s="41">
        <f>$AA3461*$Z3461</f>
        <v/>
      </c>
      <c r="AD3461" s="41">
        <f>$AA3461*BonusMonths/12</f>
        <v/>
      </c>
      <c r="AE3461" s="41">
        <f>($AA3461+SI_Gross*$AB3461)*IF($Q3461=1,SI_O,SI_E)</f>
        <v/>
      </c>
      <c r="AF3461" s="41">
        <f>IF($Q3461=1,0,$AA3461*EOSB)</f>
        <v/>
      </c>
      <c r="AG3461" s="41">
        <f>$AN3461*$W3461</f>
        <v/>
      </c>
      <c r="AH3461" s="41">
        <f>SUM($AA3461:$AG3461)</f>
        <v/>
      </c>
      <c r="AI3461" s="41">
        <f>12*($AM3461+$AN3461)</f>
        <v/>
      </c>
      <c r="AJ3461" s="41">
        <f>$AM3461*((IncMonth-1)+(13-IncMonth)*(1+$X3461))+12*$AN3461</f>
        <v/>
      </c>
      <c r="AK3461" s="41">
        <f>IF($R3461=1,N($L3461)+N($M3461),0)</f>
        <v/>
      </c>
      <c r="AL3461">
        <f>IF($C3461="","",IF(N($L3461)&lt;=0,"Basic salary missing",IF(ISNA(MATCH($C3461,Departments!$A$5:$A$54,0)),"Department not on Departments sheet",IF(AND($I3461&lt;&gt;"",NOT(ISNUMBER($I3461))),"Date of birth is text, not a date",IF(AND($K3461&lt;&gt;"",NOT(ISNUMBER($K3461))),"Contract end is text, not a date","")))))</f>
        <v/>
      </c>
      <c r="AM3461" s="41">
        <f>IF($R3461=0,0,N($L3461)*(1+$Z3461+BonusMonths/12+IF($Q3461=1,0,EOSB))+N($M3461)+(N($L3461)+SI_Gross*N($M3461))*IF($Q3461=1,SI_O,SI_E))</f>
        <v/>
      </c>
      <c r="AN3461" s="41">
        <f>IF($R3461=0,0,(IF($Q3461=1,MedO,MedE+Ticket)+Training)/12)</f>
        <v/>
      </c>
    </row>
    <row r="3462">
      <c r="I3462" s="35" t="n"/>
      <c r="J3462" s="35" t="n"/>
      <c r="K3462" s="35" t="n"/>
      <c r="L3462" s="36" t="n"/>
      <c r="M3462" s="36" t="n"/>
      <c r="P3462" s="37" t="n"/>
      <c r="Q3462" s="38">
        <f>IF($C3462="",0,IF(OR(LOWER(TRIM($G3462))="omani",LOWER(TRIM($G3462))="oman",LOWER(TRIM($G3462))="om",LOWER(TRIM($G3462))="local"),1,0))</f>
        <v/>
      </c>
      <c r="R3462" s="38">
        <f>IF($C3462="",0,IF(OR(ISNUMBER(SEARCH("resign",$N3462)),ISNUMBER(SEARCH("terminat",$N3462)),ISNUMBER(SEARCH("inactive",$N3462)),ISNUMBER(SEARCH("vacan",$N3462)),ISNUMBER(SEARCH("deceased",$N3462)),ISNUMBER(SEARCH("separated",$N3462))),0,1))</f>
        <v/>
      </c>
      <c r="S3462">
        <f>IF(OR($R3462=0,NOT(ISNUMBER($I3462))),"",IFERROR(DATEDIF($I3462,DATE(FY,1,1),"y"),""))</f>
        <v/>
      </c>
      <c r="T3462">
        <f>IF(OR($R3462=0,NOT(ISNUMBER($J3462))),"",IFERROR(DATEDIF($J3462,DATE(FY,1,1),"y"),0))</f>
        <v/>
      </c>
      <c r="U3462" s="38">
        <f>IF(OR($R3462=0,NOT(ISNUMBER($I3462))),0,IF(YEAR($I3462)+IF($Q3462=1,RetAgeO,RetAgeE)=FY,MONTH($I3462),IF(YEAR($I3462)+IF($Q3462=1,RetAgeO,RetAgeE)&lt;FY,1,0)))</f>
        <v/>
      </c>
      <c r="V3462" s="38">
        <f>IF(OR($R3462=0,NOT(ISNUMBER($K3462))),0,IF(YEAR($K3462)=FY,MONTH($K3462),IF(YEAR($K3462)&lt;FY,1,0)))</f>
        <v/>
      </c>
      <c r="W3462" s="38">
        <f>IF($R3462=0,0,MIN(12,IF(AND(ISNUMBER($O3462),$O3462&gt;=1,$O3462&lt;=12),INT($O3462),12),IF(AND(RetireExit="Yes",$U3462&gt;0),$U3462,12),IF(AND(ContractExit="Yes",$V3462&gt;0),$V3462,12)))</f>
        <v/>
      </c>
      <c r="X3462" s="37">
        <f>IF(ISNUMBER($P3462),$P3462,IncPct)</f>
        <v/>
      </c>
      <c r="Y3462" s="39">
        <f>IF($W3462=0,0,MAX(0,MIN($W3462,IncMonth-1))+MAX(0,$W3462-IncMonth+1)*(1+$X3462))</f>
        <v/>
      </c>
      <c r="Z3462" s="40">
        <f>IF($C3462="",0,IFERROR(INDEX(Departments!$B$5:$B$54,MATCH($C3462,Departments!$A$5:$A$54,0)),0))</f>
        <v/>
      </c>
      <c r="AA3462" s="41">
        <f>N($L3462)*$Y3462</f>
        <v/>
      </c>
      <c r="AB3462" s="41">
        <f>N($M3462)*$Y3462</f>
        <v/>
      </c>
      <c r="AC3462" s="41">
        <f>$AA3462*$Z3462</f>
        <v/>
      </c>
      <c r="AD3462" s="41">
        <f>$AA3462*BonusMonths/12</f>
        <v/>
      </c>
      <c r="AE3462" s="41">
        <f>($AA3462+SI_Gross*$AB3462)*IF($Q3462=1,SI_O,SI_E)</f>
        <v/>
      </c>
      <c r="AF3462" s="41">
        <f>IF($Q3462=1,0,$AA3462*EOSB)</f>
        <v/>
      </c>
      <c r="AG3462" s="41">
        <f>$AN3462*$W3462</f>
        <v/>
      </c>
      <c r="AH3462" s="41">
        <f>SUM($AA3462:$AG3462)</f>
        <v/>
      </c>
      <c r="AI3462" s="41">
        <f>12*($AM3462+$AN3462)</f>
        <v/>
      </c>
      <c r="AJ3462" s="41">
        <f>$AM3462*((IncMonth-1)+(13-IncMonth)*(1+$X3462))+12*$AN3462</f>
        <v/>
      </c>
      <c r="AK3462" s="41">
        <f>IF($R3462=1,N($L3462)+N($M3462),0)</f>
        <v/>
      </c>
      <c r="AL3462">
        <f>IF($C3462="","",IF(N($L3462)&lt;=0,"Basic salary missing",IF(ISNA(MATCH($C3462,Departments!$A$5:$A$54,0)),"Department not on Departments sheet",IF(AND($I3462&lt;&gt;"",NOT(ISNUMBER($I3462))),"Date of birth is text, not a date",IF(AND($K3462&lt;&gt;"",NOT(ISNUMBER($K3462))),"Contract end is text, not a date","")))))</f>
        <v/>
      </c>
      <c r="AM3462" s="41">
        <f>IF($R3462=0,0,N($L3462)*(1+$Z3462+BonusMonths/12+IF($Q3462=1,0,EOSB))+N($M3462)+(N($L3462)+SI_Gross*N($M3462))*IF($Q3462=1,SI_O,SI_E))</f>
        <v/>
      </c>
      <c r="AN3462" s="41">
        <f>IF($R3462=0,0,(IF($Q3462=1,MedO,MedE+Ticket)+Training)/12)</f>
        <v/>
      </c>
    </row>
    <row r="3463">
      <c r="I3463" s="35" t="n"/>
      <c r="J3463" s="35" t="n"/>
      <c r="K3463" s="35" t="n"/>
      <c r="L3463" s="36" t="n"/>
      <c r="M3463" s="36" t="n"/>
      <c r="P3463" s="37" t="n"/>
      <c r="Q3463" s="38">
        <f>IF($C3463="",0,IF(OR(LOWER(TRIM($G3463))="omani",LOWER(TRIM($G3463))="oman",LOWER(TRIM($G3463))="om",LOWER(TRIM($G3463))="local"),1,0))</f>
        <v/>
      </c>
      <c r="R3463" s="38">
        <f>IF($C3463="",0,IF(OR(ISNUMBER(SEARCH("resign",$N3463)),ISNUMBER(SEARCH("terminat",$N3463)),ISNUMBER(SEARCH("inactive",$N3463)),ISNUMBER(SEARCH("vacan",$N3463)),ISNUMBER(SEARCH("deceased",$N3463)),ISNUMBER(SEARCH("separated",$N3463))),0,1))</f>
        <v/>
      </c>
      <c r="S3463">
        <f>IF(OR($R3463=0,NOT(ISNUMBER($I3463))),"",IFERROR(DATEDIF($I3463,DATE(FY,1,1),"y"),""))</f>
        <v/>
      </c>
      <c r="T3463">
        <f>IF(OR($R3463=0,NOT(ISNUMBER($J3463))),"",IFERROR(DATEDIF($J3463,DATE(FY,1,1),"y"),0))</f>
        <v/>
      </c>
      <c r="U3463" s="38">
        <f>IF(OR($R3463=0,NOT(ISNUMBER($I3463))),0,IF(YEAR($I3463)+IF($Q3463=1,RetAgeO,RetAgeE)=FY,MONTH($I3463),IF(YEAR($I3463)+IF($Q3463=1,RetAgeO,RetAgeE)&lt;FY,1,0)))</f>
        <v/>
      </c>
      <c r="V3463" s="38">
        <f>IF(OR($R3463=0,NOT(ISNUMBER($K3463))),0,IF(YEAR($K3463)=FY,MONTH($K3463),IF(YEAR($K3463)&lt;FY,1,0)))</f>
        <v/>
      </c>
      <c r="W3463" s="38">
        <f>IF($R3463=0,0,MIN(12,IF(AND(ISNUMBER($O3463),$O3463&gt;=1,$O3463&lt;=12),INT($O3463),12),IF(AND(RetireExit="Yes",$U3463&gt;0),$U3463,12),IF(AND(ContractExit="Yes",$V3463&gt;0),$V3463,12)))</f>
        <v/>
      </c>
      <c r="X3463" s="37">
        <f>IF(ISNUMBER($P3463),$P3463,IncPct)</f>
        <v/>
      </c>
      <c r="Y3463" s="39">
        <f>IF($W3463=0,0,MAX(0,MIN($W3463,IncMonth-1))+MAX(0,$W3463-IncMonth+1)*(1+$X3463))</f>
        <v/>
      </c>
      <c r="Z3463" s="40">
        <f>IF($C3463="",0,IFERROR(INDEX(Departments!$B$5:$B$54,MATCH($C3463,Departments!$A$5:$A$54,0)),0))</f>
        <v/>
      </c>
      <c r="AA3463" s="41">
        <f>N($L3463)*$Y3463</f>
        <v/>
      </c>
      <c r="AB3463" s="41">
        <f>N($M3463)*$Y3463</f>
        <v/>
      </c>
      <c r="AC3463" s="41">
        <f>$AA3463*$Z3463</f>
        <v/>
      </c>
      <c r="AD3463" s="41">
        <f>$AA3463*BonusMonths/12</f>
        <v/>
      </c>
      <c r="AE3463" s="41">
        <f>($AA3463+SI_Gross*$AB3463)*IF($Q3463=1,SI_O,SI_E)</f>
        <v/>
      </c>
      <c r="AF3463" s="41">
        <f>IF($Q3463=1,0,$AA3463*EOSB)</f>
        <v/>
      </c>
      <c r="AG3463" s="41">
        <f>$AN3463*$W3463</f>
        <v/>
      </c>
      <c r="AH3463" s="41">
        <f>SUM($AA3463:$AG3463)</f>
        <v/>
      </c>
      <c r="AI3463" s="41">
        <f>12*($AM3463+$AN3463)</f>
        <v/>
      </c>
      <c r="AJ3463" s="41">
        <f>$AM3463*((IncMonth-1)+(13-IncMonth)*(1+$X3463))+12*$AN3463</f>
        <v/>
      </c>
      <c r="AK3463" s="41">
        <f>IF($R3463=1,N($L3463)+N($M3463),0)</f>
        <v/>
      </c>
      <c r="AL3463">
        <f>IF($C3463="","",IF(N($L3463)&lt;=0,"Basic salary missing",IF(ISNA(MATCH($C3463,Departments!$A$5:$A$54,0)),"Department not on Departments sheet",IF(AND($I3463&lt;&gt;"",NOT(ISNUMBER($I3463))),"Date of birth is text, not a date",IF(AND($K3463&lt;&gt;"",NOT(ISNUMBER($K3463))),"Contract end is text, not a date","")))))</f>
        <v/>
      </c>
      <c r="AM3463" s="41">
        <f>IF($R3463=0,0,N($L3463)*(1+$Z3463+BonusMonths/12+IF($Q3463=1,0,EOSB))+N($M3463)+(N($L3463)+SI_Gross*N($M3463))*IF($Q3463=1,SI_O,SI_E))</f>
        <v/>
      </c>
      <c r="AN3463" s="41">
        <f>IF($R3463=0,0,(IF($Q3463=1,MedO,MedE+Ticket)+Training)/12)</f>
        <v/>
      </c>
    </row>
    <row r="3464">
      <c r="I3464" s="35" t="n"/>
      <c r="J3464" s="35" t="n"/>
      <c r="K3464" s="35" t="n"/>
      <c r="L3464" s="36" t="n"/>
      <c r="M3464" s="36" t="n"/>
      <c r="P3464" s="37" t="n"/>
      <c r="Q3464" s="38">
        <f>IF($C3464="",0,IF(OR(LOWER(TRIM($G3464))="omani",LOWER(TRIM($G3464))="oman",LOWER(TRIM($G3464))="om",LOWER(TRIM($G3464))="local"),1,0))</f>
        <v/>
      </c>
      <c r="R3464" s="38">
        <f>IF($C3464="",0,IF(OR(ISNUMBER(SEARCH("resign",$N3464)),ISNUMBER(SEARCH("terminat",$N3464)),ISNUMBER(SEARCH("inactive",$N3464)),ISNUMBER(SEARCH("vacan",$N3464)),ISNUMBER(SEARCH("deceased",$N3464)),ISNUMBER(SEARCH("separated",$N3464))),0,1))</f>
        <v/>
      </c>
      <c r="S3464">
        <f>IF(OR($R3464=0,NOT(ISNUMBER($I3464))),"",IFERROR(DATEDIF($I3464,DATE(FY,1,1),"y"),""))</f>
        <v/>
      </c>
      <c r="T3464">
        <f>IF(OR($R3464=0,NOT(ISNUMBER($J3464))),"",IFERROR(DATEDIF($J3464,DATE(FY,1,1),"y"),0))</f>
        <v/>
      </c>
      <c r="U3464" s="38">
        <f>IF(OR($R3464=0,NOT(ISNUMBER($I3464))),0,IF(YEAR($I3464)+IF($Q3464=1,RetAgeO,RetAgeE)=FY,MONTH($I3464),IF(YEAR($I3464)+IF($Q3464=1,RetAgeO,RetAgeE)&lt;FY,1,0)))</f>
        <v/>
      </c>
      <c r="V3464" s="38">
        <f>IF(OR($R3464=0,NOT(ISNUMBER($K3464))),0,IF(YEAR($K3464)=FY,MONTH($K3464),IF(YEAR($K3464)&lt;FY,1,0)))</f>
        <v/>
      </c>
      <c r="W3464" s="38">
        <f>IF($R3464=0,0,MIN(12,IF(AND(ISNUMBER($O3464),$O3464&gt;=1,$O3464&lt;=12),INT($O3464),12),IF(AND(RetireExit="Yes",$U3464&gt;0),$U3464,12),IF(AND(ContractExit="Yes",$V3464&gt;0),$V3464,12)))</f>
        <v/>
      </c>
      <c r="X3464" s="37">
        <f>IF(ISNUMBER($P3464),$P3464,IncPct)</f>
        <v/>
      </c>
      <c r="Y3464" s="39">
        <f>IF($W3464=0,0,MAX(0,MIN($W3464,IncMonth-1))+MAX(0,$W3464-IncMonth+1)*(1+$X3464))</f>
        <v/>
      </c>
      <c r="Z3464" s="40">
        <f>IF($C3464="",0,IFERROR(INDEX(Departments!$B$5:$B$54,MATCH($C3464,Departments!$A$5:$A$54,0)),0))</f>
        <v/>
      </c>
      <c r="AA3464" s="41">
        <f>N($L3464)*$Y3464</f>
        <v/>
      </c>
      <c r="AB3464" s="41">
        <f>N($M3464)*$Y3464</f>
        <v/>
      </c>
      <c r="AC3464" s="41">
        <f>$AA3464*$Z3464</f>
        <v/>
      </c>
      <c r="AD3464" s="41">
        <f>$AA3464*BonusMonths/12</f>
        <v/>
      </c>
      <c r="AE3464" s="41">
        <f>($AA3464+SI_Gross*$AB3464)*IF($Q3464=1,SI_O,SI_E)</f>
        <v/>
      </c>
      <c r="AF3464" s="41">
        <f>IF($Q3464=1,0,$AA3464*EOSB)</f>
        <v/>
      </c>
      <c r="AG3464" s="41">
        <f>$AN3464*$W3464</f>
        <v/>
      </c>
      <c r="AH3464" s="41">
        <f>SUM($AA3464:$AG3464)</f>
        <v/>
      </c>
      <c r="AI3464" s="41">
        <f>12*($AM3464+$AN3464)</f>
        <v/>
      </c>
      <c r="AJ3464" s="41">
        <f>$AM3464*((IncMonth-1)+(13-IncMonth)*(1+$X3464))+12*$AN3464</f>
        <v/>
      </c>
      <c r="AK3464" s="41">
        <f>IF($R3464=1,N($L3464)+N($M3464),0)</f>
        <v/>
      </c>
      <c r="AL3464">
        <f>IF($C3464="","",IF(N($L3464)&lt;=0,"Basic salary missing",IF(ISNA(MATCH($C3464,Departments!$A$5:$A$54,0)),"Department not on Departments sheet",IF(AND($I3464&lt;&gt;"",NOT(ISNUMBER($I3464))),"Date of birth is text, not a date",IF(AND($K3464&lt;&gt;"",NOT(ISNUMBER($K3464))),"Contract end is text, not a date","")))))</f>
        <v/>
      </c>
      <c r="AM3464" s="41">
        <f>IF($R3464=0,0,N($L3464)*(1+$Z3464+BonusMonths/12+IF($Q3464=1,0,EOSB))+N($M3464)+(N($L3464)+SI_Gross*N($M3464))*IF($Q3464=1,SI_O,SI_E))</f>
        <v/>
      </c>
      <c r="AN3464" s="41">
        <f>IF($R3464=0,0,(IF($Q3464=1,MedO,MedE+Ticket)+Training)/12)</f>
        <v/>
      </c>
    </row>
    <row r="3465">
      <c r="I3465" s="35" t="n"/>
      <c r="J3465" s="35" t="n"/>
      <c r="K3465" s="35" t="n"/>
      <c r="L3465" s="36" t="n"/>
      <c r="M3465" s="36" t="n"/>
      <c r="P3465" s="37" t="n"/>
      <c r="Q3465" s="38">
        <f>IF($C3465="",0,IF(OR(LOWER(TRIM($G3465))="omani",LOWER(TRIM($G3465))="oman",LOWER(TRIM($G3465))="om",LOWER(TRIM($G3465))="local"),1,0))</f>
        <v/>
      </c>
      <c r="R3465" s="38">
        <f>IF($C3465="",0,IF(OR(ISNUMBER(SEARCH("resign",$N3465)),ISNUMBER(SEARCH("terminat",$N3465)),ISNUMBER(SEARCH("inactive",$N3465)),ISNUMBER(SEARCH("vacan",$N3465)),ISNUMBER(SEARCH("deceased",$N3465)),ISNUMBER(SEARCH("separated",$N3465))),0,1))</f>
        <v/>
      </c>
      <c r="S3465">
        <f>IF(OR($R3465=0,NOT(ISNUMBER($I3465))),"",IFERROR(DATEDIF($I3465,DATE(FY,1,1),"y"),""))</f>
        <v/>
      </c>
      <c r="T3465">
        <f>IF(OR($R3465=0,NOT(ISNUMBER($J3465))),"",IFERROR(DATEDIF($J3465,DATE(FY,1,1),"y"),0))</f>
        <v/>
      </c>
      <c r="U3465" s="38">
        <f>IF(OR($R3465=0,NOT(ISNUMBER($I3465))),0,IF(YEAR($I3465)+IF($Q3465=1,RetAgeO,RetAgeE)=FY,MONTH($I3465),IF(YEAR($I3465)+IF($Q3465=1,RetAgeO,RetAgeE)&lt;FY,1,0)))</f>
        <v/>
      </c>
      <c r="V3465" s="38">
        <f>IF(OR($R3465=0,NOT(ISNUMBER($K3465))),0,IF(YEAR($K3465)=FY,MONTH($K3465),IF(YEAR($K3465)&lt;FY,1,0)))</f>
        <v/>
      </c>
      <c r="W3465" s="38">
        <f>IF($R3465=0,0,MIN(12,IF(AND(ISNUMBER($O3465),$O3465&gt;=1,$O3465&lt;=12),INT($O3465),12),IF(AND(RetireExit="Yes",$U3465&gt;0),$U3465,12),IF(AND(ContractExit="Yes",$V3465&gt;0),$V3465,12)))</f>
        <v/>
      </c>
      <c r="X3465" s="37">
        <f>IF(ISNUMBER($P3465),$P3465,IncPct)</f>
        <v/>
      </c>
      <c r="Y3465" s="39">
        <f>IF($W3465=0,0,MAX(0,MIN($W3465,IncMonth-1))+MAX(0,$W3465-IncMonth+1)*(1+$X3465))</f>
        <v/>
      </c>
      <c r="Z3465" s="40">
        <f>IF($C3465="",0,IFERROR(INDEX(Departments!$B$5:$B$54,MATCH($C3465,Departments!$A$5:$A$54,0)),0))</f>
        <v/>
      </c>
      <c r="AA3465" s="41">
        <f>N($L3465)*$Y3465</f>
        <v/>
      </c>
      <c r="AB3465" s="41">
        <f>N($M3465)*$Y3465</f>
        <v/>
      </c>
      <c r="AC3465" s="41">
        <f>$AA3465*$Z3465</f>
        <v/>
      </c>
      <c r="AD3465" s="41">
        <f>$AA3465*BonusMonths/12</f>
        <v/>
      </c>
      <c r="AE3465" s="41">
        <f>($AA3465+SI_Gross*$AB3465)*IF($Q3465=1,SI_O,SI_E)</f>
        <v/>
      </c>
      <c r="AF3465" s="41">
        <f>IF($Q3465=1,0,$AA3465*EOSB)</f>
        <v/>
      </c>
      <c r="AG3465" s="41">
        <f>$AN3465*$W3465</f>
        <v/>
      </c>
      <c r="AH3465" s="41">
        <f>SUM($AA3465:$AG3465)</f>
        <v/>
      </c>
      <c r="AI3465" s="41">
        <f>12*($AM3465+$AN3465)</f>
        <v/>
      </c>
      <c r="AJ3465" s="41">
        <f>$AM3465*((IncMonth-1)+(13-IncMonth)*(1+$X3465))+12*$AN3465</f>
        <v/>
      </c>
      <c r="AK3465" s="41">
        <f>IF($R3465=1,N($L3465)+N($M3465),0)</f>
        <v/>
      </c>
      <c r="AL3465">
        <f>IF($C3465="","",IF(N($L3465)&lt;=0,"Basic salary missing",IF(ISNA(MATCH($C3465,Departments!$A$5:$A$54,0)),"Department not on Departments sheet",IF(AND($I3465&lt;&gt;"",NOT(ISNUMBER($I3465))),"Date of birth is text, not a date",IF(AND($K3465&lt;&gt;"",NOT(ISNUMBER($K3465))),"Contract end is text, not a date","")))))</f>
        <v/>
      </c>
      <c r="AM3465" s="41">
        <f>IF($R3465=0,0,N($L3465)*(1+$Z3465+BonusMonths/12+IF($Q3465=1,0,EOSB))+N($M3465)+(N($L3465)+SI_Gross*N($M3465))*IF($Q3465=1,SI_O,SI_E))</f>
        <v/>
      </c>
      <c r="AN3465" s="41">
        <f>IF($R3465=0,0,(IF($Q3465=1,MedO,MedE+Ticket)+Training)/12)</f>
        <v/>
      </c>
    </row>
    <row r="3466">
      <c r="I3466" s="35" t="n"/>
      <c r="J3466" s="35" t="n"/>
      <c r="K3466" s="35" t="n"/>
      <c r="L3466" s="36" t="n"/>
      <c r="M3466" s="36" t="n"/>
      <c r="P3466" s="37" t="n"/>
      <c r="Q3466" s="38">
        <f>IF($C3466="",0,IF(OR(LOWER(TRIM($G3466))="omani",LOWER(TRIM($G3466))="oman",LOWER(TRIM($G3466))="om",LOWER(TRIM($G3466))="local"),1,0))</f>
        <v/>
      </c>
      <c r="R3466" s="38">
        <f>IF($C3466="",0,IF(OR(ISNUMBER(SEARCH("resign",$N3466)),ISNUMBER(SEARCH("terminat",$N3466)),ISNUMBER(SEARCH("inactive",$N3466)),ISNUMBER(SEARCH("vacan",$N3466)),ISNUMBER(SEARCH("deceased",$N3466)),ISNUMBER(SEARCH("separated",$N3466))),0,1))</f>
        <v/>
      </c>
      <c r="S3466">
        <f>IF(OR($R3466=0,NOT(ISNUMBER($I3466))),"",IFERROR(DATEDIF($I3466,DATE(FY,1,1),"y"),""))</f>
        <v/>
      </c>
      <c r="T3466">
        <f>IF(OR($R3466=0,NOT(ISNUMBER($J3466))),"",IFERROR(DATEDIF($J3466,DATE(FY,1,1),"y"),0))</f>
        <v/>
      </c>
      <c r="U3466" s="38">
        <f>IF(OR($R3466=0,NOT(ISNUMBER($I3466))),0,IF(YEAR($I3466)+IF($Q3466=1,RetAgeO,RetAgeE)=FY,MONTH($I3466),IF(YEAR($I3466)+IF($Q3466=1,RetAgeO,RetAgeE)&lt;FY,1,0)))</f>
        <v/>
      </c>
      <c r="V3466" s="38">
        <f>IF(OR($R3466=0,NOT(ISNUMBER($K3466))),0,IF(YEAR($K3466)=FY,MONTH($K3466),IF(YEAR($K3466)&lt;FY,1,0)))</f>
        <v/>
      </c>
      <c r="W3466" s="38">
        <f>IF($R3466=0,0,MIN(12,IF(AND(ISNUMBER($O3466),$O3466&gt;=1,$O3466&lt;=12),INT($O3466),12),IF(AND(RetireExit="Yes",$U3466&gt;0),$U3466,12),IF(AND(ContractExit="Yes",$V3466&gt;0),$V3466,12)))</f>
        <v/>
      </c>
      <c r="X3466" s="37">
        <f>IF(ISNUMBER($P3466),$P3466,IncPct)</f>
        <v/>
      </c>
      <c r="Y3466" s="39">
        <f>IF($W3466=0,0,MAX(0,MIN($W3466,IncMonth-1))+MAX(0,$W3466-IncMonth+1)*(1+$X3466))</f>
        <v/>
      </c>
      <c r="Z3466" s="40">
        <f>IF($C3466="",0,IFERROR(INDEX(Departments!$B$5:$B$54,MATCH($C3466,Departments!$A$5:$A$54,0)),0))</f>
        <v/>
      </c>
      <c r="AA3466" s="41">
        <f>N($L3466)*$Y3466</f>
        <v/>
      </c>
      <c r="AB3466" s="41">
        <f>N($M3466)*$Y3466</f>
        <v/>
      </c>
      <c r="AC3466" s="41">
        <f>$AA3466*$Z3466</f>
        <v/>
      </c>
      <c r="AD3466" s="41">
        <f>$AA3466*BonusMonths/12</f>
        <v/>
      </c>
      <c r="AE3466" s="41">
        <f>($AA3466+SI_Gross*$AB3466)*IF($Q3466=1,SI_O,SI_E)</f>
        <v/>
      </c>
      <c r="AF3466" s="41">
        <f>IF($Q3466=1,0,$AA3466*EOSB)</f>
        <v/>
      </c>
      <c r="AG3466" s="41">
        <f>$AN3466*$W3466</f>
        <v/>
      </c>
      <c r="AH3466" s="41">
        <f>SUM($AA3466:$AG3466)</f>
        <v/>
      </c>
      <c r="AI3466" s="41">
        <f>12*($AM3466+$AN3466)</f>
        <v/>
      </c>
      <c r="AJ3466" s="41">
        <f>$AM3466*((IncMonth-1)+(13-IncMonth)*(1+$X3466))+12*$AN3466</f>
        <v/>
      </c>
      <c r="AK3466" s="41">
        <f>IF($R3466=1,N($L3466)+N($M3466),0)</f>
        <v/>
      </c>
      <c r="AL3466">
        <f>IF($C3466="","",IF(N($L3466)&lt;=0,"Basic salary missing",IF(ISNA(MATCH($C3466,Departments!$A$5:$A$54,0)),"Department not on Departments sheet",IF(AND($I3466&lt;&gt;"",NOT(ISNUMBER($I3466))),"Date of birth is text, not a date",IF(AND($K3466&lt;&gt;"",NOT(ISNUMBER($K3466))),"Contract end is text, not a date","")))))</f>
        <v/>
      </c>
      <c r="AM3466" s="41">
        <f>IF($R3466=0,0,N($L3466)*(1+$Z3466+BonusMonths/12+IF($Q3466=1,0,EOSB))+N($M3466)+(N($L3466)+SI_Gross*N($M3466))*IF($Q3466=1,SI_O,SI_E))</f>
        <v/>
      </c>
      <c r="AN3466" s="41">
        <f>IF($R3466=0,0,(IF($Q3466=1,MedO,MedE+Ticket)+Training)/12)</f>
        <v/>
      </c>
    </row>
    <row r="3467">
      <c r="I3467" s="35" t="n"/>
      <c r="J3467" s="35" t="n"/>
      <c r="K3467" s="35" t="n"/>
      <c r="L3467" s="36" t="n"/>
      <c r="M3467" s="36" t="n"/>
      <c r="P3467" s="37" t="n"/>
      <c r="Q3467" s="38">
        <f>IF($C3467="",0,IF(OR(LOWER(TRIM($G3467))="omani",LOWER(TRIM($G3467))="oman",LOWER(TRIM($G3467))="om",LOWER(TRIM($G3467))="local"),1,0))</f>
        <v/>
      </c>
      <c r="R3467" s="38">
        <f>IF($C3467="",0,IF(OR(ISNUMBER(SEARCH("resign",$N3467)),ISNUMBER(SEARCH("terminat",$N3467)),ISNUMBER(SEARCH("inactive",$N3467)),ISNUMBER(SEARCH("vacan",$N3467)),ISNUMBER(SEARCH("deceased",$N3467)),ISNUMBER(SEARCH("separated",$N3467))),0,1))</f>
        <v/>
      </c>
      <c r="S3467">
        <f>IF(OR($R3467=0,NOT(ISNUMBER($I3467))),"",IFERROR(DATEDIF($I3467,DATE(FY,1,1),"y"),""))</f>
        <v/>
      </c>
      <c r="T3467">
        <f>IF(OR($R3467=0,NOT(ISNUMBER($J3467))),"",IFERROR(DATEDIF($J3467,DATE(FY,1,1),"y"),0))</f>
        <v/>
      </c>
      <c r="U3467" s="38">
        <f>IF(OR($R3467=0,NOT(ISNUMBER($I3467))),0,IF(YEAR($I3467)+IF($Q3467=1,RetAgeO,RetAgeE)=FY,MONTH($I3467),IF(YEAR($I3467)+IF($Q3467=1,RetAgeO,RetAgeE)&lt;FY,1,0)))</f>
        <v/>
      </c>
      <c r="V3467" s="38">
        <f>IF(OR($R3467=0,NOT(ISNUMBER($K3467))),0,IF(YEAR($K3467)=FY,MONTH($K3467),IF(YEAR($K3467)&lt;FY,1,0)))</f>
        <v/>
      </c>
      <c r="W3467" s="38">
        <f>IF($R3467=0,0,MIN(12,IF(AND(ISNUMBER($O3467),$O3467&gt;=1,$O3467&lt;=12),INT($O3467),12),IF(AND(RetireExit="Yes",$U3467&gt;0),$U3467,12),IF(AND(ContractExit="Yes",$V3467&gt;0),$V3467,12)))</f>
        <v/>
      </c>
      <c r="X3467" s="37">
        <f>IF(ISNUMBER($P3467),$P3467,IncPct)</f>
        <v/>
      </c>
      <c r="Y3467" s="39">
        <f>IF($W3467=0,0,MAX(0,MIN($W3467,IncMonth-1))+MAX(0,$W3467-IncMonth+1)*(1+$X3467))</f>
        <v/>
      </c>
      <c r="Z3467" s="40">
        <f>IF($C3467="",0,IFERROR(INDEX(Departments!$B$5:$B$54,MATCH($C3467,Departments!$A$5:$A$54,0)),0))</f>
        <v/>
      </c>
      <c r="AA3467" s="41">
        <f>N($L3467)*$Y3467</f>
        <v/>
      </c>
      <c r="AB3467" s="41">
        <f>N($M3467)*$Y3467</f>
        <v/>
      </c>
      <c r="AC3467" s="41">
        <f>$AA3467*$Z3467</f>
        <v/>
      </c>
      <c r="AD3467" s="41">
        <f>$AA3467*BonusMonths/12</f>
        <v/>
      </c>
      <c r="AE3467" s="41">
        <f>($AA3467+SI_Gross*$AB3467)*IF($Q3467=1,SI_O,SI_E)</f>
        <v/>
      </c>
      <c r="AF3467" s="41">
        <f>IF($Q3467=1,0,$AA3467*EOSB)</f>
        <v/>
      </c>
      <c r="AG3467" s="41">
        <f>$AN3467*$W3467</f>
        <v/>
      </c>
      <c r="AH3467" s="41">
        <f>SUM($AA3467:$AG3467)</f>
        <v/>
      </c>
      <c r="AI3467" s="41">
        <f>12*($AM3467+$AN3467)</f>
        <v/>
      </c>
      <c r="AJ3467" s="41">
        <f>$AM3467*((IncMonth-1)+(13-IncMonth)*(1+$X3467))+12*$AN3467</f>
        <v/>
      </c>
      <c r="AK3467" s="41">
        <f>IF($R3467=1,N($L3467)+N($M3467),0)</f>
        <v/>
      </c>
      <c r="AL3467">
        <f>IF($C3467="","",IF(N($L3467)&lt;=0,"Basic salary missing",IF(ISNA(MATCH($C3467,Departments!$A$5:$A$54,0)),"Department not on Departments sheet",IF(AND($I3467&lt;&gt;"",NOT(ISNUMBER($I3467))),"Date of birth is text, not a date",IF(AND($K3467&lt;&gt;"",NOT(ISNUMBER($K3467))),"Contract end is text, not a date","")))))</f>
        <v/>
      </c>
      <c r="AM3467" s="41">
        <f>IF($R3467=0,0,N($L3467)*(1+$Z3467+BonusMonths/12+IF($Q3467=1,0,EOSB))+N($M3467)+(N($L3467)+SI_Gross*N($M3467))*IF($Q3467=1,SI_O,SI_E))</f>
        <v/>
      </c>
      <c r="AN3467" s="41">
        <f>IF($R3467=0,0,(IF($Q3467=1,MedO,MedE+Ticket)+Training)/12)</f>
        <v/>
      </c>
    </row>
    <row r="3468">
      <c r="I3468" s="35" t="n"/>
      <c r="J3468" s="35" t="n"/>
      <c r="K3468" s="35" t="n"/>
      <c r="L3468" s="36" t="n"/>
      <c r="M3468" s="36" t="n"/>
      <c r="P3468" s="37" t="n"/>
      <c r="Q3468" s="38">
        <f>IF($C3468="",0,IF(OR(LOWER(TRIM($G3468))="omani",LOWER(TRIM($G3468))="oman",LOWER(TRIM($G3468))="om",LOWER(TRIM($G3468))="local"),1,0))</f>
        <v/>
      </c>
      <c r="R3468" s="38">
        <f>IF($C3468="",0,IF(OR(ISNUMBER(SEARCH("resign",$N3468)),ISNUMBER(SEARCH("terminat",$N3468)),ISNUMBER(SEARCH("inactive",$N3468)),ISNUMBER(SEARCH("vacan",$N3468)),ISNUMBER(SEARCH("deceased",$N3468)),ISNUMBER(SEARCH("separated",$N3468))),0,1))</f>
        <v/>
      </c>
      <c r="S3468">
        <f>IF(OR($R3468=0,NOT(ISNUMBER($I3468))),"",IFERROR(DATEDIF($I3468,DATE(FY,1,1),"y"),""))</f>
        <v/>
      </c>
      <c r="T3468">
        <f>IF(OR($R3468=0,NOT(ISNUMBER($J3468))),"",IFERROR(DATEDIF($J3468,DATE(FY,1,1),"y"),0))</f>
        <v/>
      </c>
      <c r="U3468" s="38">
        <f>IF(OR($R3468=0,NOT(ISNUMBER($I3468))),0,IF(YEAR($I3468)+IF($Q3468=1,RetAgeO,RetAgeE)=FY,MONTH($I3468),IF(YEAR($I3468)+IF($Q3468=1,RetAgeO,RetAgeE)&lt;FY,1,0)))</f>
        <v/>
      </c>
      <c r="V3468" s="38">
        <f>IF(OR($R3468=0,NOT(ISNUMBER($K3468))),0,IF(YEAR($K3468)=FY,MONTH($K3468),IF(YEAR($K3468)&lt;FY,1,0)))</f>
        <v/>
      </c>
      <c r="W3468" s="38">
        <f>IF($R3468=0,0,MIN(12,IF(AND(ISNUMBER($O3468),$O3468&gt;=1,$O3468&lt;=12),INT($O3468),12),IF(AND(RetireExit="Yes",$U3468&gt;0),$U3468,12),IF(AND(ContractExit="Yes",$V3468&gt;0),$V3468,12)))</f>
        <v/>
      </c>
      <c r="X3468" s="37">
        <f>IF(ISNUMBER($P3468),$P3468,IncPct)</f>
        <v/>
      </c>
      <c r="Y3468" s="39">
        <f>IF($W3468=0,0,MAX(0,MIN($W3468,IncMonth-1))+MAX(0,$W3468-IncMonth+1)*(1+$X3468))</f>
        <v/>
      </c>
      <c r="Z3468" s="40">
        <f>IF($C3468="",0,IFERROR(INDEX(Departments!$B$5:$B$54,MATCH($C3468,Departments!$A$5:$A$54,0)),0))</f>
        <v/>
      </c>
      <c r="AA3468" s="41">
        <f>N($L3468)*$Y3468</f>
        <v/>
      </c>
      <c r="AB3468" s="41">
        <f>N($M3468)*$Y3468</f>
        <v/>
      </c>
      <c r="AC3468" s="41">
        <f>$AA3468*$Z3468</f>
        <v/>
      </c>
      <c r="AD3468" s="41">
        <f>$AA3468*BonusMonths/12</f>
        <v/>
      </c>
      <c r="AE3468" s="41">
        <f>($AA3468+SI_Gross*$AB3468)*IF($Q3468=1,SI_O,SI_E)</f>
        <v/>
      </c>
      <c r="AF3468" s="41">
        <f>IF($Q3468=1,0,$AA3468*EOSB)</f>
        <v/>
      </c>
      <c r="AG3468" s="41">
        <f>$AN3468*$W3468</f>
        <v/>
      </c>
      <c r="AH3468" s="41">
        <f>SUM($AA3468:$AG3468)</f>
        <v/>
      </c>
      <c r="AI3468" s="41">
        <f>12*($AM3468+$AN3468)</f>
        <v/>
      </c>
      <c r="AJ3468" s="41">
        <f>$AM3468*((IncMonth-1)+(13-IncMonth)*(1+$X3468))+12*$AN3468</f>
        <v/>
      </c>
      <c r="AK3468" s="41">
        <f>IF($R3468=1,N($L3468)+N($M3468),0)</f>
        <v/>
      </c>
      <c r="AL3468">
        <f>IF($C3468="","",IF(N($L3468)&lt;=0,"Basic salary missing",IF(ISNA(MATCH($C3468,Departments!$A$5:$A$54,0)),"Department not on Departments sheet",IF(AND($I3468&lt;&gt;"",NOT(ISNUMBER($I3468))),"Date of birth is text, not a date",IF(AND($K3468&lt;&gt;"",NOT(ISNUMBER($K3468))),"Contract end is text, not a date","")))))</f>
        <v/>
      </c>
      <c r="AM3468" s="41">
        <f>IF($R3468=0,0,N($L3468)*(1+$Z3468+BonusMonths/12+IF($Q3468=1,0,EOSB))+N($M3468)+(N($L3468)+SI_Gross*N($M3468))*IF($Q3468=1,SI_O,SI_E))</f>
        <v/>
      </c>
      <c r="AN3468" s="41">
        <f>IF($R3468=0,0,(IF($Q3468=1,MedO,MedE+Ticket)+Training)/12)</f>
        <v/>
      </c>
    </row>
    <row r="3469">
      <c r="I3469" s="35" t="n"/>
      <c r="J3469" s="35" t="n"/>
      <c r="K3469" s="35" t="n"/>
      <c r="L3469" s="36" t="n"/>
      <c r="M3469" s="36" t="n"/>
      <c r="P3469" s="37" t="n"/>
      <c r="Q3469" s="38">
        <f>IF($C3469="",0,IF(OR(LOWER(TRIM($G3469))="omani",LOWER(TRIM($G3469))="oman",LOWER(TRIM($G3469))="om",LOWER(TRIM($G3469))="local"),1,0))</f>
        <v/>
      </c>
      <c r="R3469" s="38">
        <f>IF($C3469="",0,IF(OR(ISNUMBER(SEARCH("resign",$N3469)),ISNUMBER(SEARCH("terminat",$N3469)),ISNUMBER(SEARCH("inactive",$N3469)),ISNUMBER(SEARCH("vacan",$N3469)),ISNUMBER(SEARCH("deceased",$N3469)),ISNUMBER(SEARCH("separated",$N3469))),0,1))</f>
        <v/>
      </c>
      <c r="S3469">
        <f>IF(OR($R3469=0,NOT(ISNUMBER($I3469))),"",IFERROR(DATEDIF($I3469,DATE(FY,1,1),"y"),""))</f>
        <v/>
      </c>
      <c r="T3469">
        <f>IF(OR($R3469=0,NOT(ISNUMBER($J3469))),"",IFERROR(DATEDIF($J3469,DATE(FY,1,1),"y"),0))</f>
        <v/>
      </c>
      <c r="U3469" s="38">
        <f>IF(OR($R3469=0,NOT(ISNUMBER($I3469))),0,IF(YEAR($I3469)+IF($Q3469=1,RetAgeO,RetAgeE)=FY,MONTH($I3469),IF(YEAR($I3469)+IF($Q3469=1,RetAgeO,RetAgeE)&lt;FY,1,0)))</f>
        <v/>
      </c>
      <c r="V3469" s="38">
        <f>IF(OR($R3469=0,NOT(ISNUMBER($K3469))),0,IF(YEAR($K3469)=FY,MONTH($K3469),IF(YEAR($K3469)&lt;FY,1,0)))</f>
        <v/>
      </c>
      <c r="W3469" s="38">
        <f>IF($R3469=0,0,MIN(12,IF(AND(ISNUMBER($O3469),$O3469&gt;=1,$O3469&lt;=12),INT($O3469),12),IF(AND(RetireExit="Yes",$U3469&gt;0),$U3469,12),IF(AND(ContractExit="Yes",$V3469&gt;0),$V3469,12)))</f>
        <v/>
      </c>
      <c r="X3469" s="37">
        <f>IF(ISNUMBER($P3469),$P3469,IncPct)</f>
        <v/>
      </c>
      <c r="Y3469" s="39">
        <f>IF($W3469=0,0,MAX(0,MIN($W3469,IncMonth-1))+MAX(0,$W3469-IncMonth+1)*(1+$X3469))</f>
        <v/>
      </c>
      <c r="Z3469" s="40">
        <f>IF($C3469="",0,IFERROR(INDEX(Departments!$B$5:$B$54,MATCH($C3469,Departments!$A$5:$A$54,0)),0))</f>
        <v/>
      </c>
      <c r="AA3469" s="41">
        <f>N($L3469)*$Y3469</f>
        <v/>
      </c>
      <c r="AB3469" s="41">
        <f>N($M3469)*$Y3469</f>
        <v/>
      </c>
      <c r="AC3469" s="41">
        <f>$AA3469*$Z3469</f>
        <v/>
      </c>
      <c r="AD3469" s="41">
        <f>$AA3469*BonusMonths/12</f>
        <v/>
      </c>
      <c r="AE3469" s="41">
        <f>($AA3469+SI_Gross*$AB3469)*IF($Q3469=1,SI_O,SI_E)</f>
        <v/>
      </c>
      <c r="AF3469" s="41">
        <f>IF($Q3469=1,0,$AA3469*EOSB)</f>
        <v/>
      </c>
      <c r="AG3469" s="41">
        <f>$AN3469*$W3469</f>
        <v/>
      </c>
      <c r="AH3469" s="41">
        <f>SUM($AA3469:$AG3469)</f>
        <v/>
      </c>
      <c r="AI3469" s="41">
        <f>12*($AM3469+$AN3469)</f>
        <v/>
      </c>
      <c r="AJ3469" s="41">
        <f>$AM3469*((IncMonth-1)+(13-IncMonth)*(1+$X3469))+12*$AN3469</f>
        <v/>
      </c>
      <c r="AK3469" s="41">
        <f>IF($R3469=1,N($L3469)+N($M3469),0)</f>
        <v/>
      </c>
      <c r="AL3469">
        <f>IF($C3469="","",IF(N($L3469)&lt;=0,"Basic salary missing",IF(ISNA(MATCH($C3469,Departments!$A$5:$A$54,0)),"Department not on Departments sheet",IF(AND($I3469&lt;&gt;"",NOT(ISNUMBER($I3469))),"Date of birth is text, not a date",IF(AND($K3469&lt;&gt;"",NOT(ISNUMBER($K3469))),"Contract end is text, not a date","")))))</f>
        <v/>
      </c>
      <c r="AM3469" s="41">
        <f>IF($R3469=0,0,N($L3469)*(1+$Z3469+BonusMonths/12+IF($Q3469=1,0,EOSB))+N($M3469)+(N($L3469)+SI_Gross*N($M3469))*IF($Q3469=1,SI_O,SI_E))</f>
        <v/>
      </c>
      <c r="AN3469" s="41">
        <f>IF($R3469=0,0,(IF($Q3469=1,MedO,MedE+Ticket)+Training)/12)</f>
        <v/>
      </c>
    </row>
    <row r="3470">
      <c r="I3470" s="35" t="n"/>
      <c r="J3470" s="35" t="n"/>
      <c r="K3470" s="35" t="n"/>
      <c r="L3470" s="36" t="n"/>
      <c r="M3470" s="36" t="n"/>
      <c r="P3470" s="37" t="n"/>
      <c r="Q3470" s="38">
        <f>IF($C3470="",0,IF(OR(LOWER(TRIM($G3470))="omani",LOWER(TRIM($G3470))="oman",LOWER(TRIM($G3470))="om",LOWER(TRIM($G3470))="local"),1,0))</f>
        <v/>
      </c>
      <c r="R3470" s="38">
        <f>IF($C3470="",0,IF(OR(ISNUMBER(SEARCH("resign",$N3470)),ISNUMBER(SEARCH("terminat",$N3470)),ISNUMBER(SEARCH("inactive",$N3470)),ISNUMBER(SEARCH("vacan",$N3470)),ISNUMBER(SEARCH("deceased",$N3470)),ISNUMBER(SEARCH("separated",$N3470))),0,1))</f>
        <v/>
      </c>
      <c r="S3470">
        <f>IF(OR($R3470=0,NOT(ISNUMBER($I3470))),"",IFERROR(DATEDIF($I3470,DATE(FY,1,1),"y"),""))</f>
        <v/>
      </c>
      <c r="T3470">
        <f>IF(OR($R3470=0,NOT(ISNUMBER($J3470))),"",IFERROR(DATEDIF($J3470,DATE(FY,1,1),"y"),0))</f>
        <v/>
      </c>
      <c r="U3470" s="38">
        <f>IF(OR($R3470=0,NOT(ISNUMBER($I3470))),0,IF(YEAR($I3470)+IF($Q3470=1,RetAgeO,RetAgeE)=FY,MONTH($I3470),IF(YEAR($I3470)+IF($Q3470=1,RetAgeO,RetAgeE)&lt;FY,1,0)))</f>
        <v/>
      </c>
      <c r="V3470" s="38">
        <f>IF(OR($R3470=0,NOT(ISNUMBER($K3470))),0,IF(YEAR($K3470)=FY,MONTH($K3470),IF(YEAR($K3470)&lt;FY,1,0)))</f>
        <v/>
      </c>
      <c r="W3470" s="38">
        <f>IF($R3470=0,0,MIN(12,IF(AND(ISNUMBER($O3470),$O3470&gt;=1,$O3470&lt;=12),INT($O3470),12),IF(AND(RetireExit="Yes",$U3470&gt;0),$U3470,12),IF(AND(ContractExit="Yes",$V3470&gt;0),$V3470,12)))</f>
        <v/>
      </c>
      <c r="X3470" s="37">
        <f>IF(ISNUMBER($P3470),$P3470,IncPct)</f>
        <v/>
      </c>
      <c r="Y3470" s="39">
        <f>IF($W3470=0,0,MAX(0,MIN($W3470,IncMonth-1))+MAX(0,$W3470-IncMonth+1)*(1+$X3470))</f>
        <v/>
      </c>
      <c r="Z3470" s="40">
        <f>IF($C3470="",0,IFERROR(INDEX(Departments!$B$5:$B$54,MATCH($C3470,Departments!$A$5:$A$54,0)),0))</f>
        <v/>
      </c>
      <c r="AA3470" s="41">
        <f>N($L3470)*$Y3470</f>
        <v/>
      </c>
      <c r="AB3470" s="41">
        <f>N($M3470)*$Y3470</f>
        <v/>
      </c>
      <c r="AC3470" s="41">
        <f>$AA3470*$Z3470</f>
        <v/>
      </c>
      <c r="AD3470" s="41">
        <f>$AA3470*BonusMonths/12</f>
        <v/>
      </c>
      <c r="AE3470" s="41">
        <f>($AA3470+SI_Gross*$AB3470)*IF($Q3470=1,SI_O,SI_E)</f>
        <v/>
      </c>
      <c r="AF3470" s="41">
        <f>IF($Q3470=1,0,$AA3470*EOSB)</f>
        <v/>
      </c>
      <c r="AG3470" s="41">
        <f>$AN3470*$W3470</f>
        <v/>
      </c>
      <c r="AH3470" s="41">
        <f>SUM($AA3470:$AG3470)</f>
        <v/>
      </c>
      <c r="AI3470" s="41">
        <f>12*($AM3470+$AN3470)</f>
        <v/>
      </c>
      <c r="AJ3470" s="41">
        <f>$AM3470*((IncMonth-1)+(13-IncMonth)*(1+$X3470))+12*$AN3470</f>
        <v/>
      </c>
      <c r="AK3470" s="41">
        <f>IF($R3470=1,N($L3470)+N($M3470),0)</f>
        <v/>
      </c>
      <c r="AL3470">
        <f>IF($C3470="","",IF(N($L3470)&lt;=0,"Basic salary missing",IF(ISNA(MATCH($C3470,Departments!$A$5:$A$54,0)),"Department not on Departments sheet",IF(AND($I3470&lt;&gt;"",NOT(ISNUMBER($I3470))),"Date of birth is text, not a date",IF(AND($K3470&lt;&gt;"",NOT(ISNUMBER($K3470))),"Contract end is text, not a date","")))))</f>
        <v/>
      </c>
      <c r="AM3470" s="41">
        <f>IF($R3470=0,0,N($L3470)*(1+$Z3470+BonusMonths/12+IF($Q3470=1,0,EOSB))+N($M3470)+(N($L3470)+SI_Gross*N($M3470))*IF($Q3470=1,SI_O,SI_E))</f>
        <v/>
      </c>
      <c r="AN3470" s="41">
        <f>IF($R3470=0,0,(IF($Q3470=1,MedO,MedE+Ticket)+Training)/12)</f>
        <v/>
      </c>
    </row>
    <row r="3471">
      <c r="I3471" s="35" t="n"/>
      <c r="J3471" s="35" t="n"/>
      <c r="K3471" s="35" t="n"/>
      <c r="L3471" s="36" t="n"/>
      <c r="M3471" s="36" t="n"/>
      <c r="P3471" s="37" t="n"/>
      <c r="Q3471" s="38">
        <f>IF($C3471="",0,IF(OR(LOWER(TRIM($G3471))="omani",LOWER(TRIM($G3471))="oman",LOWER(TRIM($G3471))="om",LOWER(TRIM($G3471))="local"),1,0))</f>
        <v/>
      </c>
      <c r="R3471" s="38">
        <f>IF($C3471="",0,IF(OR(ISNUMBER(SEARCH("resign",$N3471)),ISNUMBER(SEARCH("terminat",$N3471)),ISNUMBER(SEARCH("inactive",$N3471)),ISNUMBER(SEARCH("vacan",$N3471)),ISNUMBER(SEARCH("deceased",$N3471)),ISNUMBER(SEARCH("separated",$N3471))),0,1))</f>
        <v/>
      </c>
      <c r="S3471">
        <f>IF(OR($R3471=0,NOT(ISNUMBER($I3471))),"",IFERROR(DATEDIF($I3471,DATE(FY,1,1),"y"),""))</f>
        <v/>
      </c>
      <c r="T3471">
        <f>IF(OR($R3471=0,NOT(ISNUMBER($J3471))),"",IFERROR(DATEDIF($J3471,DATE(FY,1,1),"y"),0))</f>
        <v/>
      </c>
      <c r="U3471" s="38">
        <f>IF(OR($R3471=0,NOT(ISNUMBER($I3471))),0,IF(YEAR($I3471)+IF($Q3471=1,RetAgeO,RetAgeE)=FY,MONTH($I3471),IF(YEAR($I3471)+IF($Q3471=1,RetAgeO,RetAgeE)&lt;FY,1,0)))</f>
        <v/>
      </c>
      <c r="V3471" s="38">
        <f>IF(OR($R3471=0,NOT(ISNUMBER($K3471))),0,IF(YEAR($K3471)=FY,MONTH($K3471),IF(YEAR($K3471)&lt;FY,1,0)))</f>
        <v/>
      </c>
      <c r="W3471" s="38">
        <f>IF($R3471=0,0,MIN(12,IF(AND(ISNUMBER($O3471),$O3471&gt;=1,$O3471&lt;=12),INT($O3471),12),IF(AND(RetireExit="Yes",$U3471&gt;0),$U3471,12),IF(AND(ContractExit="Yes",$V3471&gt;0),$V3471,12)))</f>
        <v/>
      </c>
      <c r="X3471" s="37">
        <f>IF(ISNUMBER($P3471),$P3471,IncPct)</f>
        <v/>
      </c>
      <c r="Y3471" s="39">
        <f>IF($W3471=0,0,MAX(0,MIN($W3471,IncMonth-1))+MAX(0,$W3471-IncMonth+1)*(1+$X3471))</f>
        <v/>
      </c>
      <c r="Z3471" s="40">
        <f>IF($C3471="",0,IFERROR(INDEX(Departments!$B$5:$B$54,MATCH($C3471,Departments!$A$5:$A$54,0)),0))</f>
        <v/>
      </c>
      <c r="AA3471" s="41">
        <f>N($L3471)*$Y3471</f>
        <v/>
      </c>
      <c r="AB3471" s="41">
        <f>N($M3471)*$Y3471</f>
        <v/>
      </c>
      <c r="AC3471" s="41">
        <f>$AA3471*$Z3471</f>
        <v/>
      </c>
      <c r="AD3471" s="41">
        <f>$AA3471*BonusMonths/12</f>
        <v/>
      </c>
      <c r="AE3471" s="41">
        <f>($AA3471+SI_Gross*$AB3471)*IF($Q3471=1,SI_O,SI_E)</f>
        <v/>
      </c>
      <c r="AF3471" s="41">
        <f>IF($Q3471=1,0,$AA3471*EOSB)</f>
        <v/>
      </c>
      <c r="AG3471" s="41">
        <f>$AN3471*$W3471</f>
        <v/>
      </c>
      <c r="AH3471" s="41">
        <f>SUM($AA3471:$AG3471)</f>
        <v/>
      </c>
      <c r="AI3471" s="41">
        <f>12*($AM3471+$AN3471)</f>
        <v/>
      </c>
      <c r="AJ3471" s="41">
        <f>$AM3471*((IncMonth-1)+(13-IncMonth)*(1+$X3471))+12*$AN3471</f>
        <v/>
      </c>
      <c r="AK3471" s="41">
        <f>IF($R3471=1,N($L3471)+N($M3471),0)</f>
        <v/>
      </c>
      <c r="AL3471">
        <f>IF($C3471="","",IF(N($L3471)&lt;=0,"Basic salary missing",IF(ISNA(MATCH($C3471,Departments!$A$5:$A$54,0)),"Department not on Departments sheet",IF(AND($I3471&lt;&gt;"",NOT(ISNUMBER($I3471))),"Date of birth is text, not a date",IF(AND($K3471&lt;&gt;"",NOT(ISNUMBER($K3471))),"Contract end is text, not a date","")))))</f>
        <v/>
      </c>
      <c r="AM3471" s="41">
        <f>IF($R3471=0,0,N($L3471)*(1+$Z3471+BonusMonths/12+IF($Q3471=1,0,EOSB))+N($M3471)+(N($L3471)+SI_Gross*N($M3471))*IF($Q3471=1,SI_O,SI_E))</f>
        <v/>
      </c>
      <c r="AN3471" s="41">
        <f>IF($R3471=0,0,(IF($Q3471=1,MedO,MedE+Ticket)+Training)/12)</f>
        <v/>
      </c>
    </row>
    <row r="3472">
      <c r="I3472" s="35" t="n"/>
      <c r="J3472" s="35" t="n"/>
      <c r="K3472" s="35" t="n"/>
      <c r="L3472" s="36" t="n"/>
      <c r="M3472" s="36" t="n"/>
      <c r="P3472" s="37" t="n"/>
      <c r="Q3472" s="38">
        <f>IF($C3472="",0,IF(OR(LOWER(TRIM($G3472))="omani",LOWER(TRIM($G3472))="oman",LOWER(TRIM($G3472))="om",LOWER(TRIM($G3472))="local"),1,0))</f>
        <v/>
      </c>
      <c r="R3472" s="38">
        <f>IF($C3472="",0,IF(OR(ISNUMBER(SEARCH("resign",$N3472)),ISNUMBER(SEARCH("terminat",$N3472)),ISNUMBER(SEARCH("inactive",$N3472)),ISNUMBER(SEARCH("vacan",$N3472)),ISNUMBER(SEARCH("deceased",$N3472)),ISNUMBER(SEARCH("separated",$N3472))),0,1))</f>
        <v/>
      </c>
      <c r="S3472">
        <f>IF(OR($R3472=0,NOT(ISNUMBER($I3472))),"",IFERROR(DATEDIF($I3472,DATE(FY,1,1),"y"),""))</f>
        <v/>
      </c>
      <c r="T3472">
        <f>IF(OR($R3472=0,NOT(ISNUMBER($J3472))),"",IFERROR(DATEDIF($J3472,DATE(FY,1,1),"y"),0))</f>
        <v/>
      </c>
      <c r="U3472" s="38">
        <f>IF(OR($R3472=0,NOT(ISNUMBER($I3472))),0,IF(YEAR($I3472)+IF($Q3472=1,RetAgeO,RetAgeE)=FY,MONTH($I3472),IF(YEAR($I3472)+IF($Q3472=1,RetAgeO,RetAgeE)&lt;FY,1,0)))</f>
        <v/>
      </c>
      <c r="V3472" s="38">
        <f>IF(OR($R3472=0,NOT(ISNUMBER($K3472))),0,IF(YEAR($K3472)=FY,MONTH($K3472),IF(YEAR($K3472)&lt;FY,1,0)))</f>
        <v/>
      </c>
      <c r="W3472" s="38">
        <f>IF($R3472=0,0,MIN(12,IF(AND(ISNUMBER($O3472),$O3472&gt;=1,$O3472&lt;=12),INT($O3472),12),IF(AND(RetireExit="Yes",$U3472&gt;0),$U3472,12),IF(AND(ContractExit="Yes",$V3472&gt;0),$V3472,12)))</f>
        <v/>
      </c>
      <c r="X3472" s="37">
        <f>IF(ISNUMBER($P3472),$P3472,IncPct)</f>
        <v/>
      </c>
      <c r="Y3472" s="39">
        <f>IF($W3472=0,0,MAX(0,MIN($W3472,IncMonth-1))+MAX(0,$W3472-IncMonth+1)*(1+$X3472))</f>
        <v/>
      </c>
      <c r="Z3472" s="40">
        <f>IF($C3472="",0,IFERROR(INDEX(Departments!$B$5:$B$54,MATCH($C3472,Departments!$A$5:$A$54,0)),0))</f>
        <v/>
      </c>
      <c r="AA3472" s="41">
        <f>N($L3472)*$Y3472</f>
        <v/>
      </c>
      <c r="AB3472" s="41">
        <f>N($M3472)*$Y3472</f>
        <v/>
      </c>
      <c r="AC3472" s="41">
        <f>$AA3472*$Z3472</f>
        <v/>
      </c>
      <c r="AD3472" s="41">
        <f>$AA3472*BonusMonths/12</f>
        <v/>
      </c>
      <c r="AE3472" s="41">
        <f>($AA3472+SI_Gross*$AB3472)*IF($Q3472=1,SI_O,SI_E)</f>
        <v/>
      </c>
      <c r="AF3472" s="41">
        <f>IF($Q3472=1,0,$AA3472*EOSB)</f>
        <v/>
      </c>
      <c r="AG3472" s="41">
        <f>$AN3472*$W3472</f>
        <v/>
      </c>
      <c r="AH3472" s="41">
        <f>SUM($AA3472:$AG3472)</f>
        <v/>
      </c>
      <c r="AI3472" s="41">
        <f>12*($AM3472+$AN3472)</f>
        <v/>
      </c>
      <c r="AJ3472" s="41">
        <f>$AM3472*((IncMonth-1)+(13-IncMonth)*(1+$X3472))+12*$AN3472</f>
        <v/>
      </c>
      <c r="AK3472" s="41">
        <f>IF($R3472=1,N($L3472)+N($M3472),0)</f>
        <v/>
      </c>
      <c r="AL3472">
        <f>IF($C3472="","",IF(N($L3472)&lt;=0,"Basic salary missing",IF(ISNA(MATCH($C3472,Departments!$A$5:$A$54,0)),"Department not on Departments sheet",IF(AND($I3472&lt;&gt;"",NOT(ISNUMBER($I3472))),"Date of birth is text, not a date",IF(AND($K3472&lt;&gt;"",NOT(ISNUMBER($K3472))),"Contract end is text, not a date","")))))</f>
        <v/>
      </c>
      <c r="AM3472" s="41">
        <f>IF($R3472=0,0,N($L3472)*(1+$Z3472+BonusMonths/12+IF($Q3472=1,0,EOSB))+N($M3472)+(N($L3472)+SI_Gross*N($M3472))*IF($Q3472=1,SI_O,SI_E))</f>
        <v/>
      </c>
      <c r="AN3472" s="41">
        <f>IF($R3472=0,0,(IF($Q3472=1,MedO,MedE+Ticket)+Training)/12)</f>
        <v/>
      </c>
    </row>
    <row r="3473">
      <c r="I3473" s="35" t="n"/>
      <c r="J3473" s="35" t="n"/>
      <c r="K3473" s="35" t="n"/>
      <c r="L3473" s="36" t="n"/>
      <c r="M3473" s="36" t="n"/>
      <c r="P3473" s="37" t="n"/>
      <c r="Q3473" s="38">
        <f>IF($C3473="",0,IF(OR(LOWER(TRIM($G3473))="omani",LOWER(TRIM($G3473))="oman",LOWER(TRIM($G3473))="om",LOWER(TRIM($G3473))="local"),1,0))</f>
        <v/>
      </c>
      <c r="R3473" s="38">
        <f>IF($C3473="",0,IF(OR(ISNUMBER(SEARCH("resign",$N3473)),ISNUMBER(SEARCH("terminat",$N3473)),ISNUMBER(SEARCH("inactive",$N3473)),ISNUMBER(SEARCH("vacan",$N3473)),ISNUMBER(SEARCH("deceased",$N3473)),ISNUMBER(SEARCH("separated",$N3473))),0,1))</f>
        <v/>
      </c>
      <c r="S3473">
        <f>IF(OR($R3473=0,NOT(ISNUMBER($I3473))),"",IFERROR(DATEDIF($I3473,DATE(FY,1,1),"y"),""))</f>
        <v/>
      </c>
      <c r="T3473">
        <f>IF(OR($R3473=0,NOT(ISNUMBER($J3473))),"",IFERROR(DATEDIF($J3473,DATE(FY,1,1),"y"),0))</f>
        <v/>
      </c>
      <c r="U3473" s="38">
        <f>IF(OR($R3473=0,NOT(ISNUMBER($I3473))),0,IF(YEAR($I3473)+IF($Q3473=1,RetAgeO,RetAgeE)=FY,MONTH($I3473),IF(YEAR($I3473)+IF($Q3473=1,RetAgeO,RetAgeE)&lt;FY,1,0)))</f>
        <v/>
      </c>
      <c r="V3473" s="38">
        <f>IF(OR($R3473=0,NOT(ISNUMBER($K3473))),0,IF(YEAR($K3473)=FY,MONTH($K3473),IF(YEAR($K3473)&lt;FY,1,0)))</f>
        <v/>
      </c>
      <c r="W3473" s="38">
        <f>IF($R3473=0,0,MIN(12,IF(AND(ISNUMBER($O3473),$O3473&gt;=1,$O3473&lt;=12),INT($O3473),12),IF(AND(RetireExit="Yes",$U3473&gt;0),$U3473,12),IF(AND(ContractExit="Yes",$V3473&gt;0),$V3473,12)))</f>
        <v/>
      </c>
      <c r="X3473" s="37">
        <f>IF(ISNUMBER($P3473),$P3473,IncPct)</f>
        <v/>
      </c>
      <c r="Y3473" s="39">
        <f>IF($W3473=0,0,MAX(0,MIN($W3473,IncMonth-1))+MAX(0,$W3473-IncMonth+1)*(1+$X3473))</f>
        <v/>
      </c>
      <c r="Z3473" s="40">
        <f>IF($C3473="",0,IFERROR(INDEX(Departments!$B$5:$B$54,MATCH($C3473,Departments!$A$5:$A$54,0)),0))</f>
        <v/>
      </c>
      <c r="AA3473" s="41">
        <f>N($L3473)*$Y3473</f>
        <v/>
      </c>
      <c r="AB3473" s="41">
        <f>N($M3473)*$Y3473</f>
        <v/>
      </c>
      <c r="AC3473" s="41">
        <f>$AA3473*$Z3473</f>
        <v/>
      </c>
      <c r="AD3473" s="41">
        <f>$AA3473*BonusMonths/12</f>
        <v/>
      </c>
      <c r="AE3473" s="41">
        <f>($AA3473+SI_Gross*$AB3473)*IF($Q3473=1,SI_O,SI_E)</f>
        <v/>
      </c>
      <c r="AF3473" s="41">
        <f>IF($Q3473=1,0,$AA3473*EOSB)</f>
        <v/>
      </c>
      <c r="AG3473" s="41">
        <f>$AN3473*$W3473</f>
        <v/>
      </c>
      <c r="AH3473" s="41">
        <f>SUM($AA3473:$AG3473)</f>
        <v/>
      </c>
      <c r="AI3473" s="41">
        <f>12*($AM3473+$AN3473)</f>
        <v/>
      </c>
      <c r="AJ3473" s="41">
        <f>$AM3473*((IncMonth-1)+(13-IncMonth)*(1+$X3473))+12*$AN3473</f>
        <v/>
      </c>
      <c r="AK3473" s="41">
        <f>IF($R3473=1,N($L3473)+N($M3473),0)</f>
        <v/>
      </c>
      <c r="AL3473">
        <f>IF($C3473="","",IF(N($L3473)&lt;=0,"Basic salary missing",IF(ISNA(MATCH($C3473,Departments!$A$5:$A$54,0)),"Department not on Departments sheet",IF(AND($I3473&lt;&gt;"",NOT(ISNUMBER($I3473))),"Date of birth is text, not a date",IF(AND($K3473&lt;&gt;"",NOT(ISNUMBER($K3473))),"Contract end is text, not a date","")))))</f>
        <v/>
      </c>
      <c r="AM3473" s="41">
        <f>IF($R3473=0,0,N($L3473)*(1+$Z3473+BonusMonths/12+IF($Q3473=1,0,EOSB))+N($M3473)+(N($L3473)+SI_Gross*N($M3473))*IF($Q3473=1,SI_O,SI_E))</f>
        <v/>
      </c>
      <c r="AN3473" s="41">
        <f>IF($R3473=0,0,(IF($Q3473=1,MedO,MedE+Ticket)+Training)/12)</f>
        <v/>
      </c>
    </row>
    <row r="3474">
      <c r="I3474" s="35" t="n"/>
      <c r="J3474" s="35" t="n"/>
      <c r="K3474" s="35" t="n"/>
      <c r="L3474" s="36" t="n"/>
      <c r="M3474" s="36" t="n"/>
      <c r="P3474" s="37" t="n"/>
      <c r="Q3474" s="38">
        <f>IF($C3474="",0,IF(OR(LOWER(TRIM($G3474))="omani",LOWER(TRIM($G3474))="oman",LOWER(TRIM($G3474))="om",LOWER(TRIM($G3474))="local"),1,0))</f>
        <v/>
      </c>
      <c r="R3474" s="38">
        <f>IF($C3474="",0,IF(OR(ISNUMBER(SEARCH("resign",$N3474)),ISNUMBER(SEARCH("terminat",$N3474)),ISNUMBER(SEARCH("inactive",$N3474)),ISNUMBER(SEARCH("vacan",$N3474)),ISNUMBER(SEARCH("deceased",$N3474)),ISNUMBER(SEARCH("separated",$N3474))),0,1))</f>
        <v/>
      </c>
      <c r="S3474">
        <f>IF(OR($R3474=0,NOT(ISNUMBER($I3474))),"",IFERROR(DATEDIF($I3474,DATE(FY,1,1),"y"),""))</f>
        <v/>
      </c>
      <c r="T3474">
        <f>IF(OR($R3474=0,NOT(ISNUMBER($J3474))),"",IFERROR(DATEDIF($J3474,DATE(FY,1,1),"y"),0))</f>
        <v/>
      </c>
      <c r="U3474" s="38">
        <f>IF(OR($R3474=0,NOT(ISNUMBER($I3474))),0,IF(YEAR($I3474)+IF($Q3474=1,RetAgeO,RetAgeE)=FY,MONTH($I3474),IF(YEAR($I3474)+IF($Q3474=1,RetAgeO,RetAgeE)&lt;FY,1,0)))</f>
        <v/>
      </c>
      <c r="V3474" s="38">
        <f>IF(OR($R3474=0,NOT(ISNUMBER($K3474))),0,IF(YEAR($K3474)=FY,MONTH($K3474),IF(YEAR($K3474)&lt;FY,1,0)))</f>
        <v/>
      </c>
      <c r="W3474" s="38">
        <f>IF($R3474=0,0,MIN(12,IF(AND(ISNUMBER($O3474),$O3474&gt;=1,$O3474&lt;=12),INT($O3474),12),IF(AND(RetireExit="Yes",$U3474&gt;0),$U3474,12),IF(AND(ContractExit="Yes",$V3474&gt;0),$V3474,12)))</f>
        <v/>
      </c>
      <c r="X3474" s="37">
        <f>IF(ISNUMBER($P3474),$P3474,IncPct)</f>
        <v/>
      </c>
      <c r="Y3474" s="39">
        <f>IF($W3474=0,0,MAX(0,MIN($W3474,IncMonth-1))+MAX(0,$W3474-IncMonth+1)*(1+$X3474))</f>
        <v/>
      </c>
      <c r="Z3474" s="40">
        <f>IF($C3474="",0,IFERROR(INDEX(Departments!$B$5:$B$54,MATCH($C3474,Departments!$A$5:$A$54,0)),0))</f>
        <v/>
      </c>
      <c r="AA3474" s="41">
        <f>N($L3474)*$Y3474</f>
        <v/>
      </c>
      <c r="AB3474" s="41">
        <f>N($M3474)*$Y3474</f>
        <v/>
      </c>
      <c r="AC3474" s="41">
        <f>$AA3474*$Z3474</f>
        <v/>
      </c>
      <c r="AD3474" s="41">
        <f>$AA3474*BonusMonths/12</f>
        <v/>
      </c>
      <c r="AE3474" s="41">
        <f>($AA3474+SI_Gross*$AB3474)*IF($Q3474=1,SI_O,SI_E)</f>
        <v/>
      </c>
      <c r="AF3474" s="41">
        <f>IF($Q3474=1,0,$AA3474*EOSB)</f>
        <v/>
      </c>
      <c r="AG3474" s="41">
        <f>$AN3474*$W3474</f>
        <v/>
      </c>
      <c r="AH3474" s="41">
        <f>SUM($AA3474:$AG3474)</f>
        <v/>
      </c>
      <c r="AI3474" s="41">
        <f>12*($AM3474+$AN3474)</f>
        <v/>
      </c>
      <c r="AJ3474" s="41">
        <f>$AM3474*((IncMonth-1)+(13-IncMonth)*(1+$X3474))+12*$AN3474</f>
        <v/>
      </c>
      <c r="AK3474" s="41">
        <f>IF($R3474=1,N($L3474)+N($M3474),0)</f>
        <v/>
      </c>
      <c r="AL3474">
        <f>IF($C3474="","",IF(N($L3474)&lt;=0,"Basic salary missing",IF(ISNA(MATCH($C3474,Departments!$A$5:$A$54,0)),"Department not on Departments sheet",IF(AND($I3474&lt;&gt;"",NOT(ISNUMBER($I3474))),"Date of birth is text, not a date",IF(AND($K3474&lt;&gt;"",NOT(ISNUMBER($K3474))),"Contract end is text, not a date","")))))</f>
        <v/>
      </c>
      <c r="AM3474" s="41">
        <f>IF($R3474=0,0,N($L3474)*(1+$Z3474+BonusMonths/12+IF($Q3474=1,0,EOSB))+N($M3474)+(N($L3474)+SI_Gross*N($M3474))*IF($Q3474=1,SI_O,SI_E))</f>
        <v/>
      </c>
      <c r="AN3474" s="41">
        <f>IF($R3474=0,0,(IF($Q3474=1,MedO,MedE+Ticket)+Training)/12)</f>
        <v/>
      </c>
    </row>
    <row r="3475">
      <c r="I3475" s="35" t="n"/>
      <c r="J3475" s="35" t="n"/>
      <c r="K3475" s="35" t="n"/>
      <c r="L3475" s="36" t="n"/>
      <c r="M3475" s="36" t="n"/>
      <c r="P3475" s="37" t="n"/>
      <c r="Q3475" s="38">
        <f>IF($C3475="",0,IF(OR(LOWER(TRIM($G3475))="omani",LOWER(TRIM($G3475))="oman",LOWER(TRIM($G3475))="om",LOWER(TRIM($G3475))="local"),1,0))</f>
        <v/>
      </c>
      <c r="R3475" s="38">
        <f>IF($C3475="",0,IF(OR(ISNUMBER(SEARCH("resign",$N3475)),ISNUMBER(SEARCH("terminat",$N3475)),ISNUMBER(SEARCH("inactive",$N3475)),ISNUMBER(SEARCH("vacan",$N3475)),ISNUMBER(SEARCH("deceased",$N3475)),ISNUMBER(SEARCH("separated",$N3475))),0,1))</f>
        <v/>
      </c>
      <c r="S3475">
        <f>IF(OR($R3475=0,NOT(ISNUMBER($I3475))),"",IFERROR(DATEDIF($I3475,DATE(FY,1,1),"y"),""))</f>
        <v/>
      </c>
      <c r="T3475">
        <f>IF(OR($R3475=0,NOT(ISNUMBER($J3475))),"",IFERROR(DATEDIF($J3475,DATE(FY,1,1),"y"),0))</f>
        <v/>
      </c>
      <c r="U3475" s="38">
        <f>IF(OR($R3475=0,NOT(ISNUMBER($I3475))),0,IF(YEAR($I3475)+IF($Q3475=1,RetAgeO,RetAgeE)=FY,MONTH($I3475),IF(YEAR($I3475)+IF($Q3475=1,RetAgeO,RetAgeE)&lt;FY,1,0)))</f>
        <v/>
      </c>
      <c r="V3475" s="38">
        <f>IF(OR($R3475=0,NOT(ISNUMBER($K3475))),0,IF(YEAR($K3475)=FY,MONTH($K3475),IF(YEAR($K3475)&lt;FY,1,0)))</f>
        <v/>
      </c>
      <c r="W3475" s="38">
        <f>IF($R3475=0,0,MIN(12,IF(AND(ISNUMBER($O3475),$O3475&gt;=1,$O3475&lt;=12),INT($O3475),12),IF(AND(RetireExit="Yes",$U3475&gt;0),$U3475,12),IF(AND(ContractExit="Yes",$V3475&gt;0),$V3475,12)))</f>
        <v/>
      </c>
      <c r="X3475" s="37">
        <f>IF(ISNUMBER($P3475),$P3475,IncPct)</f>
        <v/>
      </c>
      <c r="Y3475" s="39">
        <f>IF($W3475=0,0,MAX(0,MIN($W3475,IncMonth-1))+MAX(0,$W3475-IncMonth+1)*(1+$X3475))</f>
        <v/>
      </c>
      <c r="Z3475" s="40">
        <f>IF($C3475="",0,IFERROR(INDEX(Departments!$B$5:$B$54,MATCH($C3475,Departments!$A$5:$A$54,0)),0))</f>
        <v/>
      </c>
      <c r="AA3475" s="41">
        <f>N($L3475)*$Y3475</f>
        <v/>
      </c>
      <c r="AB3475" s="41">
        <f>N($M3475)*$Y3475</f>
        <v/>
      </c>
      <c r="AC3475" s="41">
        <f>$AA3475*$Z3475</f>
        <v/>
      </c>
      <c r="AD3475" s="41">
        <f>$AA3475*BonusMonths/12</f>
        <v/>
      </c>
      <c r="AE3475" s="41">
        <f>($AA3475+SI_Gross*$AB3475)*IF($Q3475=1,SI_O,SI_E)</f>
        <v/>
      </c>
      <c r="AF3475" s="41">
        <f>IF($Q3475=1,0,$AA3475*EOSB)</f>
        <v/>
      </c>
      <c r="AG3475" s="41">
        <f>$AN3475*$W3475</f>
        <v/>
      </c>
      <c r="AH3475" s="41">
        <f>SUM($AA3475:$AG3475)</f>
        <v/>
      </c>
      <c r="AI3475" s="41">
        <f>12*($AM3475+$AN3475)</f>
        <v/>
      </c>
      <c r="AJ3475" s="41">
        <f>$AM3475*((IncMonth-1)+(13-IncMonth)*(1+$X3475))+12*$AN3475</f>
        <v/>
      </c>
      <c r="AK3475" s="41">
        <f>IF($R3475=1,N($L3475)+N($M3475),0)</f>
        <v/>
      </c>
      <c r="AL3475">
        <f>IF($C3475="","",IF(N($L3475)&lt;=0,"Basic salary missing",IF(ISNA(MATCH($C3475,Departments!$A$5:$A$54,0)),"Department not on Departments sheet",IF(AND($I3475&lt;&gt;"",NOT(ISNUMBER($I3475))),"Date of birth is text, not a date",IF(AND($K3475&lt;&gt;"",NOT(ISNUMBER($K3475))),"Contract end is text, not a date","")))))</f>
        <v/>
      </c>
      <c r="AM3475" s="41">
        <f>IF($R3475=0,0,N($L3475)*(1+$Z3475+BonusMonths/12+IF($Q3475=1,0,EOSB))+N($M3475)+(N($L3475)+SI_Gross*N($M3475))*IF($Q3475=1,SI_O,SI_E))</f>
        <v/>
      </c>
      <c r="AN3475" s="41">
        <f>IF($R3475=0,0,(IF($Q3475=1,MedO,MedE+Ticket)+Training)/12)</f>
        <v/>
      </c>
    </row>
    <row r="3476">
      <c r="I3476" s="35" t="n"/>
      <c r="J3476" s="35" t="n"/>
      <c r="K3476" s="35" t="n"/>
      <c r="L3476" s="36" t="n"/>
      <c r="M3476" s="36" t="n"/>
      <c r="P3476" s="37" t="n"/>
      <c r="Q3476" s="38">
        <f>IF($C3476="",0,IF(OR(LOWER(TRIM($G3476))="omani",LOWER(TRIM($G3476))="oman",LOWER(TRIM($G3476))="om",LOWER(TRIM($G3476))="local"),1,0))</f>
        <v/>
      </c>
      <c r="R3476" s="38">
        <f>IF($C3476="",0,IF(OR(ISNUMBER(SEARCH("resign",$N3476)),ISNUMBER(SEARCH("terminat",$N3476)),ISNUMBER(SEARCH("inactive",$N3476)),ISNUMBER(SEARCH("vacan",$N3476)),ISNUMBER(SEARCH("deceased",$N3476)),ISNUMBER(SEARCH("separated",$N3476))),0,1))</f>
        <v/>
      </c>
      <c r="S3476">
        <f>IF(OR($R3476=0,NOT(ISNUMBER($I3476))),"",IFERROR(DATEDIF($I3476,DATE(FY,1,1),"y"),""))</f>
        <v/>
      </c>
      <c r="T3476">
        <f>IF(OR($R3476=0,NOT(ISNUMBER($J3476))),"",IFERROR(DATEDIF($J3476,DATE(FY,1,1),"y"),0))</f>
        <v/>
      </c>
      <c r="U3476" s="38">
        <f>IF(OR($R3476=0,NOT(ISNUMBER($I3476))),0,IF(YEAR($I3476)+IF($Q3476=1,RetAgeO,RetAgeE)=FY,MONTH($I3476),IF(YEAR($I3476)+IF($Q3476=1,RetAgeO,RetAgeE)&lt;FY,1,0)))</f>
        <v/>
      </c>
      <c r="V3476" s="38">
        <f>IF(OR($R3476=0,NOT(ISNUMBER($K3476))),0,IF(YEAR($K3476)=FY,MONTH($K3476),IF(YEAR($K3476)&lt;FY,1,0)))</f>
        <v/>
      </c>
      <c r="W3476" s="38">
        <f>IF($R3476=0,0,MIN(12,IF(AND(ISNUMBER($O3476),$O3476&gt;=1,$O3476&lt;=12),INT($O3476),12),IF(AND(RetireExit="Yes",$U3476&gt;0),$U3476,12),IF(AND(ContractExit="Yes",$V3476&gt;0),$V3476,12)))</f>
        <v/>
      </c>
      <c r="X3476" s="37">
        <f>IF(ISNUMBER($P3476),$P3476,IncPct)</f>
        <v/>
      </c>
      <c r="Y3476" s="39">
        <f>IF($W3476=0,0,MAX(0,MIN($W3476,IncMonth-1))+MAX(0,$W3476-IncMonth+1)*(1+$X3476))</f>
        <v/>
      </c>
      <c r="Z3476" s="40">
        <f>IF($C3476="",0,IFERROR(INDEX(Departments!$B$5:$B$54,MATCH($C3476,Departments!$A$5:$A$54,0)),0))</f>
        <v/>
      </c>
      <c r="AA3476" s="41">
        <f>N($L3476)*$Y3476</f>
        <v/>
      </c>
      <c r="AB3476" s="41">
        <f>N($M3476)*$Y3476</f>
        <v/>
      </c>
      <c r="AC3476" s="41">
        <f>$AA3476*$Z3476</f>
        <v/>
      </c>
      <c r="AD3476" s="41">
        <f>$AA3476*BonusMonths/12</f>
        <v/>
      </c>
      <c r="AE3476" s="41">
        <f>($AA3476+SI_Gross*$AB3476)*IF($Q3476=1,SI_O,SI_E)</f>
        <v/>
      </c>
      <c r="AF3476" s="41">
        <f>IF($Q3476=1,0,$AA3476*EOSB)</f>
        <v/>
      </c>
      <c r="AG3476" s="41">
        <f>$AN3476*$W3476</f>
        <v/>
      </c>
      <c r="AH3476" s="41">
        <f>SUM($AA3476:$AG3476)</f>
        <v/>
      </c>
      <c r="AI3476" s="41">
        <f>12*($AM3476+$AN3476)</f>
        <v/>
      </c>
      <c r="AJ3476" s="41">
        <f>$AM3476*((IncMonth-1)+(13-IncMonth)*(1+$X3476))+12*$AN3476</f>
        <v/>
      </c>
      <c r="AK3476" s="41">
        <f>IF($R3476=1,N($L3476)+N($M3476),0)</f>
        <v/>
      </c>
      <c r="AL3476">
        <f>IF($C3476="","",IF(N($L3476)&lt;=0,"Basic salary missing",IF(ISNA(MATCH($C3476,Departments!$A$5:$A$54,0)),"Department not on Departments sheet",IF(AND($I3476&lt;&gt;"",NOT(ISNUMBER($I3476))),"Date of birth is text, not a date",IF(AND($K3476&lt;&gt;"",NOT(ISNUMBER($K3476))),"Contract end is text, not a date","")))))</f>
        <v/>
      </c>
      <c r="AM3476" s="41">
        <f>IF($R3476=0,0,N($L3476)*(1+$Z3476+BonusMonths/12+IF($Q3476=1,0,EOSB))+N($M3476)+(N($L3476)+SI_Gross*N($M3476))*IF($Q3476=1,SI_O,SI_E))</f>
        <v/>
      </c>
      <c r="AN3476" s="41">
        <f>IF($R3476=0,0,(IF($Q3476=1,MedO,MedE+Ticket)+Training)/12)</f>
        <v/>
      </c>
    </row>
    <row r="3477">
      <c r="I3477" s="35" t="n"/>
      <c r="J3477" s="35" t="n"/>
      <c r="K3477" s="35" t="n"/>
      <c r="L3477" s="36" t="n"/>
      <c r="M3477" s="36" t="n"/>
      <c r="P3477" s="37" t="n"/>
      <c r="Q3477" s="38">
        <f>IF($C3477="",0,IF(OR(LOWER(TRIM($G3477))="omani",LOWER(TRIM($G3477))="oman",LOWER(TRIM($G3477))="om",LOWER(TRIM($G3477))="local"),1,0))</f>
        <v/>
      </c>
      <c r="R3477" s="38">
        <f>IF($C3477="",0,IF(OR(ISNUMBER(SEARCH("resign",$N3477)),ISNUMBER(SEARCH("terminat",$N3477)),ISNUMBER(SEARCH("inactive",$N3477)),ISNUMBER(SEARCH("vacan",$N3477)),ISNUMBER(SEARCH("deceased",$N3477)),ISNUMBER(SEARCH("separated",$N3477))),0,1))</f>
        <v/>
      </c>
      <c r="S3477">
        <f>IF(OR($R3477=0,NOT(ISNUMBER($I3477))),"",IFERROR(DATEDIF($I3477,DATE(FY,1,1),"y"),""))</f>
        <v/>
      </c>
      <c r="T3477">
        <f>IF(OR($R3477=0,NOT(ISNUMBER($J3477))),"",IFERROR(DATEDIF($J3477,DATE(FY,1,1),"y"),0))</f>
        <v/>
      </c>
      <c r="U3477" s="38">
        <f>IF(OR($R3477=0,NOT(ISNUMBER($I3477))),0,IF(YEAR($I3477)+IF($Q3477=1,RetAgeO,RetAgeE)=FY,MONTH($I3477),IF(YEAR($I3477)+IF($Q3477=1,RetAgeO,RetAgeE)&lt;FY,1,0)))</f>
        <v/>
      </c>
      <c r="V3477" s="38">
        <f>IF(OR($R3477=0,NOT(ISNUMBER($K3477))),0,IF(YEAR($K3477)=FY,MONTH($K3477),IF(YEAR($K3477)&lt;FY,1,0)))</f>
        <v/>
      </c>
      <c r="W3477" s="38">
        <f>IF($R3477=0,0,MIN(12,IF(AND(ISNUMBER($O3477),$O3477&gt;=1,$O3477&lt;=12),INT($O3477),12),IF(AND(RetireExit="Yes",$U3477&gt;0),$U3477,12),IF(AND(ContractExit="Yes",$V3477&gt;0),$V3477,12)))</f>
        <v/>
      </c>
      <c r="X3477" s="37">
        <f>IF(ISNUMBER($P3477),$P3477,IncPct)</f>
        <v/>
      </c>
      <c r="Y3477" s="39">
        <f>IF($W3477=0,0,MAX(0,MIN($W3477,IncMonth-1))+MAX(0,$W3477-IncMonth+1)*(1+$X3477))</f>
        <v/>
      </c>
      <c r="Z3477" s="40">
        <f>IF($C3477="",0,IFERROR(INDEX(Departments!$B$5:$B$54,MATCH($C3477,Departments!$A$5:$A$54,0)),0))</f>
        <v/>
      </c>
      <c r="AA3477" s="41">
        <f>N($L3477)*$Y3477</f>
        <v/>
      </c>
      <c r="AB3477" s="41">
        <f>N($M3477)*$Y3477</f>
        <v/>
      </c>
      <c r="AC3477" s="41">
        <f>$AA3477*$Z3477</f>
        <v/>
      </c>
      <c r="AD3477" s="41">
        <f>$AA3477*BonusMonths/12</f>
        <v/>
      </c>
      <c r="AE3477" s="41">
        <f>($AA3477+SI_Gross*$AB3477)*IF($Q3477=1,SI_O,SI_E)</f>
        <v/>
      </c>
      <c r="AF3477" s="41">
        <f>IF($Q3477=1,0,$AA3477*EOSB)</f>
        <v/>
      </c>
      <c r="AG3477" s="41">
        <f>$AN3477*$W3477</f>
        <v/>
      </c>
      <c r="AH3477" s="41">
        <f>SUM($AA3477:$AG3477)</f>
        <v/>
      </c>
      <c r="AI3477" s="41">
        <f>12*($AM3477+$AN3477)</f>
        <v/>
      </c>
      <c r="AJ3477" s="41">
        <f>$AM3477*((IncMonth-1)+(13-IncMonth)*(1+$X3477))+12*$AN3477</f>
        <v/>
      </c>
      <c r="AK3477" s="41">
        <f>IF($R3477=1,N($L3477)+N($M3477),0)</f>
        <v/>
      </c>
      <c r="AL3477">
        <f>IF($C3477="","",IF(N($L3477)&lt;=0,"Basic salary missing",IF(ISNA(MATCH($C3477,Departments!$A$5:$A$54,0)),"Department not on Departments sheet",IF(AND($I3477&lt;&gt;"",NOT(ISNUMBER($I3477))),"Date of birth is text, not a date",IF(AND($K3477&lt;&gt;"",NOT(ISNUMBER($K3477))),"Contract end is text, not a date","")))))</f>
        <v/>
      </c>
      <c r="AM3477" s="41">
        <f>IF($R3477=0,0,N($L3477)*(1+$Z3477+BonusMonths/12+IF($Q3477=1,0,EOSB))+N($M3477)+(N($L3477)+SI_Gross*N($M3477))*IF($Q3477=1,SI_O,SI_E))</f>
        <v/>
      </c>
      <c r="AN3477" s="41">
        <f>IF($R3477=0,0,(IF($Q3477=1,MedO,MedE+Ticket)+Training)/12)</f>
        <v/>
      </c>
    </row>
    <row r="3478">
      <c r="I3478" s="35" t="n"/>
      <c r="J3478" s="35" t="n"/>
      <c r="K3478" s="35" t="n"/>
      <c r="L3478" s="36" t="n"/>
      <c r="M3478" s="36" t="n"/>
      <c r="P3478" s="37" t="n"/>
      <c r="Q3478" s="38">
        <f>IF($C3478="",0,IF(OR(LOWER(TRIM($G3478))="omani",LOWER(TRIM($G3478))="oman",LOWER(TRIM($G3478))="om",LOWER(TRIM($G3478))="local"),1,0))</f>
        <v/>
      </c>
      <c r="R3478" s="38">
        <f>IF($C3478="",0,IF(OR(ISNUMBER(SEARCH("resign",$N3478)),ISNUMBER(SEARCH("terminat",$N3478)),ISNUMBER(SEARCH("inactive",$N3478)),ISNUMBER(SEARCH("vacan",$N3478)),ISNUMBER(SEARCH("deceased",$N3478)),ISNUMBER(SEARCH("separated",$N3478))),0,1))</f>
        <v/>
      </c>
      <c r="S3478">
        <f>IF(OR($R3478=0,NOT(ISNUMBER($I3478))),"",IFERROR(DATEDIF($I3478,DATE(FY,1,1),"y"),""))</f>
        <v/>
      </c>
      <c r="T3478">
        <f>IF(OR($R3478=0,NOT(ISNUMBER($J3478))),"",IFERROR(DATEDIF($J3478,DATE(FY,1,1),"y"),0))</f>
        <v/>
      </c>
      <c r="U3478" s="38">
        <f>IF(OR($R3478=0,NOT(ISNUMBER($I3478))),0,IF(YEAR($I3478)+IF($Q3478=1,RetAgeO,RetAgeE)=FY,MONTH($I3478),IF(YEAR($I3478)+IF($Q3478=1,RetAgeO,RetAgeE)&lt;FY,1,0)))</f>
        <v/>
      </c>
      <c r="V3478" s="38">
        <f>IF(OR($R3478=0,NOT(ISNUMBER($K3478))),0,IF(YEAR($K3478)=FY,MONTH($K3478),IF(YEAR($K3478)&lt;FY,1,0)))</f>
        <v/>
      </c>
      <c r="W3478" s="38">
        <f>IF($R3478=0,0,MIN(12,IF(AND(ISNUMBER($O3478),$O3478&gt;=1,$O3478&lt;=12),INT($O3478),12),IF(AND(RetireExit="Yes",$U3478&gt;0),$U3478,12),IF(AND(ContractExit="Yes",$V3478&gt;0),$V3478,12)))</f>
        <v/>
      </c>
      <c r="X3478" s="37">
        <f>IF(ISNUMBER($P3478),$P3478,IncPct)</f>
        <v/>
      </c>
      <c r="Y3478" s="39">
        <f>IF($W3478=0,0,MAX(0,MIN($W3478,IncMonth-1))+MAX(0,$W3478-IncMonth+1)*(1+$X3478))</f>
        <v/>
      </c>
      <c r="Z3478" s="40">
        <f>IF($C3478="",0,IFERROR(INDEX(Departments!$B$5:$B$54,MATCH($C3478,Departments!$A$5:$A$54,0)),0))</f>
        <v/>
      </c>
      <c r="AA3478" s="41">
        <f>N($L3478)*$Y3478</f>
        <v/>
      </c>
      <c r="AB3478" s="41">
        <f>N($M3478)*$Y3478</f>
        <v/>
      </c>
      <c r="AC3478" s="41">
        <f>$AA3478*$Z3478</f>
        <v/>
      </c>
      <c r="AD3478" s="41">
        <f>$AA3478*BonusMonths/12</f>
        <v/>
      </c>
      <c r="AE3478" s="41">
        <f>($AA3478+SI_Gross*$AB3478)*IF($Q3478=1,SI_O,SI_E)</f>
        <v/>
      </c>
      <c r="AF3478" s="41">
        <f>IF($Q3478=1,0,$AA3478*EOSB)</f>
        <v/>
      </c>
      <c r="AG3478" s="41">
        <f>$AN3478*$W3478</f>
        <v/>
      </c>
      <c r="AH3478" s="41">
        <f>SUM($AA3478:$AG3478)</f>
        <v/>
      </c>
      <c r="AI3478" s="41">
        <f>12*($AM3478+$AN3478)</f>
        <v/>
      </c>
      <c r="AJ3478" s="41">
        <f>$AM3478*((IncMonth-1)+(13-IncMonth)*(1+$X3478))+12*$AN3478</f>
        <v/>
      </c>
      <c r="AK3478" s="41">
        <f>IF($R3478=1,N($L3478)+N($M3478),0)</f>
        <v/>
      </c>
      <c r="AL3478">
        <f>IF($C3478="","",IF(N($L3478)&lt;=0,"Basic salary missing",IF(ISNA(MATCH($C3478,Departments!$A$5:$A$54,0)),"Department not on Departments sheet",IF(AND($I3478&lt;&gt;"",NOT(ISNUMBER($I3478))),"Date of birth is text, not a date",IF(AND($K3478&lt;&gt;"",NOT(ISNUMBER($K3478))),"Contract end is text, not a date","")))))</f>
        <v/>
      </c>
      <c r="AM3478" s="41">
        <f>IF($R3478=0,0,N($L3478)*(1+$Z3478+BonusMonths/12+IF($Q3478=1,0,EOSB))+N($M3478)+(N($L3478)+SI_Gross*N($M3478))*IF($Q3478=1,SI_O,SI_E))</f>
        <v/>
      </c>
      <c r="AN3478" s="41">
        <f>IF($R3478=0,0,(IF($Q3478=1,MedO,MedE+Ticket)+Training)/12)</f>
        <v/>
      </c>
    </row>
    <row r="3479">
      <c r="I3479" s="35" t="n"/>
      <c r="J3479" s="35" t="n"/>
      <c r="K3479" s="35" t="n"/>
      <c r="L3479" s="36" t="n"/>
      <c r="M3479" s="36" t="n"/>
      <c r="P3479" s="37" t="n"/>
      <c r="Q3479" s="38">
        <f>IF($C3479="",0,IF(OR(LOWER(TRIM($G3479))="omani",LOWER(TRIM($G3479))="oman",LOWER(TRIM($G3479))="om",LOWER(TRIM($G3479))="local"),1,0))</f>
        <v/>
      </c>
      <c r="R3479" s="38">
        <f>IF($C3479="",0,IF(OR(ISNUMBER(SEARCH("resign",$N3479)),ISNUMBER(SEARCH("terminat",$N3479)),ISNUMBER(SEARCH("inactive",$N3479)),ISNUMBER(SEARCH("vacan",$N3479)),ISNUMBER(SEARCH("deceased",$N3479)),ISNUMBER(SEARCH("separated",$N3479))),0,1))</f>
        <v/>
      </c>
      <c r="S3479">
        <f>IF(OR($R3479=0,NOT(ISNUMBER($I3479))),"",IFERROR(DATEDIF($I3479,DATE(FY,1,1),"y"),""))</f>
        <v/>
      </c>
      <c r="T3479">
        <f>IF(OR($R3479=0,NOT(ISNUMBER($J3479))),"",IFERROR(DATEDIF($J3479,DATE(FY,1,1),"y"),0))</f>
        <v/>
      </c>
      <c r="U3479" s="38">
        <f>IF(OR($R3479=0,NOT(ISNUMBER($I3479))),0,IF(YEAR($I3479)+IF($Q3479=1,RetAgeO,RetAgeE)=FY,MONTH($I3479),IF(YEAR($I3479)+IF($Q3479=1,RetAgeO,RetAgeE)&lt;FY,1,0)))</f>
        <v/>
      </c>
      <c r="V3479" s="38">
        <f>IF(OR($R3479=0,NOT(ISNUMBER($K3479))),0,IF(YEAR($K3479)=FY,MONTH($K3479),IF(YEAR($K3479)&lt;FY,1,0)))</f>
        <v/>
      </c>
      <c r="W3479" s="38">
        <f>IF($R3479=0,0,MIN(12,IF(AND(ISNUMBER($O3479),$O3479&gt;=1,$O3479&lt;=12),INT($O3479),12),IF(AND(RetireExit="Yes",$U3479&gt;0),$U3479,12),IF(AND(ContractExit="Yes",$V3479&gt;0),$V3479,12)))</f>
        <v/>
      </c>
      <c r="X3479" s="37">
        <f>IF(ISNUMBER($P3479),$P3479,IncPct)</f>
        <v/>
      </c>
      <c r="Y3479" s="39">
        <f>IF($W3479=0,0,MAX(0,MIN($W3479,IncMonth-1))+MAX(0,$W3479-IncMonth+1)*(1+$X3479))</f>
        <v/>
      </c>
      <c r="Z3479" s="40">
        <f>IF($C3479="",0,IFERROR(INDEX(Departments!$B$5:$B$54,MATCH($C3479,Departments!$A$5:$A$54,0)),0))</f>
        <v/>
      </c>
      <c r="AA3479" s="41">
        <f>N($L3479)*$Y3479</f>
        <v/>
      </c>
      <c r="AB3479" s="41">
        <f>N($M3479)*$Y3479</f>
        <v/>
      </c>
      <c r="AC3479" s="41">
        <f>$AA3479*$Z3479</f>
        <v/>
      </c>
      <c r="AD3479" s="41">
        <f>$AA3479*BonusMonths/12</f>
        <v/>
      </c>
      <c r="AE3479" s="41">
        <f>($AA3479+SI_Gross*$AB3479)*IF($Q3479=1,SI_O,SI_E)</f>
        <v/>
      </c>
      <c r="AF3479" s="41">
        <f>IF($Q3479=1,0,$AA3479*EOSB)</f>
        <v/>
      </c>
      <c r="AG3479" s="41">
        <f>$AN3479*$W3479</f>
        <v/>
      </c>
      <c r="AH3479" s="41">
        <f>SUM($AA3479:$AG3479)</f>
        <v/>
      </c>
      <c r="AI3479" s="41">
        <f>12*($AM3479+$AN3479)</f>
        <v/>
      </c>
      <c r="AJ3479" s="41">
        <f>$AM3479*((IncMonth-1)+(13-IncMonth)*(1+$X3479))+12*$AN3479</f>
        <v/>
      </c>
      <c r="AK3479" s="41">
        <f>IF($R3479=1,N($L3479)+N($M3479),0)</f>
        <v/>
      </c>
      <c r="AL3479">
        <f>IF($C3479="","",IF(N($L3479)&lt;=0,"Basic salary missing",IF(ISNA(MATCH($C3479,Departments!$A$5:$A$54,0)),"Department not on Departments sheet",IF(AND($I3479&lt;&gt;"",NOT(ISNUMBER($I3479))),"Date of birth is text, not a date",IF(AND($K3479&lt;&gt;"",NOT(ISNUMBER($K3479))),"Contract end is text, not a date","")))))</f>
        <v/>
      </c>
      <c r="AM3479" s="41">
        <f>IF($R3479=0,0,N($L3479)*(1+$Z3479+BonusMonths/12+IF($Q3479=1,0,EOSB))+N($M3479)+(N($L3479)+SI_Gross*N($M3479))*IF($Q3479=1,SI_O,SI_E))</f>
        <v/>
      </c>
      <c r="AN3479" s="41">
        <f>IF($R3479=0,0,(IF($Q3479=1,MedO,MedE+Ticket)+Training)/12)</f>
        <v/>
      </c>
    </row>
    <row r="3480">
      <c r="I3480" s="35" t="n"/>
      <c r="J3480" s="35" t="n"/>
      <c r="K3480" s="35" t="n"/>
      <c r="L3480" s="36" t="n"/>
      <c r="M3480" s="36" t="n"/>
      <c r="P3480" s="37" t="n"/>
      <c r="Q3480" s="38">
        <f>IF($C3480="",0,IF(OR(LOWER(TRIM($G3480))="omani",LOWER(TRIM($G3480))="oman",LOWER(TRIM($G3480))="om",LOWER(TRIM($G3480))="local"),1,0))</f>
        <v/>
      </c>
      <c r="R3480" s="38">
        <f>IF($C3480="",0,IF(OR(ISNUMBER(SEARCH("resign",$N3480)),ISNUMBER(SEARCH("terminat",$N3480)),ISNUMBER(SEARCH("inactive",$N3480)),ISNUMBER(SEARCH("vacan",$N3480)),ISNUMBER(SEARCH("deceased",$N3480)),ISNUMBER(SEARCH("separated",$N3480))),0,1))</f>
        <v/>
      </c>
      <c r="S3480">
        <f>IF(OR($R3480=0,NOT(ISNUMBER($I3480))),"",IFERROR(DATEDIF($I3480,DATE(FY,1,1),"y"),""))</f>
        <v/>
      </c>
      <c r="T3480">
        <f>IF(OR($R3480=0,NOT(ISNUMBER($J3480))),"",IFERROR(DATEDIF($J3480,DATE(FY,1,1),"y"),0))</f>
        <v/>
      </c>
      <c r="U3480" s="38">
        <f>IF(OR($R3480=0,NOT(ISNUMBER($I3480))),0,IF(YEAR($I3480)+IF($Q3480=1,RetAgeO,RetAgeE)=FY,MONTH($I3480),IF(YEAR($I3480)+IF($Q3480=1,RetAgeO,RetAgeE)&lt;FY,1,0)))</f>
        <v/>
      </c>
      <c r="V3480" s="38">
        <f>IF(OR($R3480=0,NOT(ISNUMBER($K3480))),0,IF(YEAR($K3480)=FY,MONTH($K3480),IF(YEAR($K3480)&lt;FY,1,0)))</f>
        <v/>
      </c>
      <c r="W3480" s="38">
        <f>IF($R3480=0,0,MIN(12,IF(AND(ISNUMBER($O3480),$O3480&gt;=1,$O3480&lt;=12),INT($O3480),12),IF(AND(RetireExit="Yes",$U3480&gt;0),$U3480,12),IF(AND(ContractExit="Yes",$V3480&gt;0),$V3480,12)))</f>
        <v/>
      </c>
      <c r="X3480" s="37">
        <f>IF(ISNUMBER($P3480),$P3480,IncPct)</f>
        <v/>
      </c>
      <c r="Y3480" s="39">
        <f>IF($W3480=0,0,MAX(0,MIN($W3480,IncMonth-1))+MAX(0,$W3480-IncMonth+1)*(1+$X3480))</f>
        <v/>
      </c>
      <c r="Z3480" s="40">
        <f>IF($C3480="",0,IFERROR(INDEX(Departments!$B$5:$B$54,MATCH($C3480,Departments!$A$5:$A$54,0)),0))</f>
        <v/>
      </c>
      <c r="AA3480" s="41">
        <f>N($L3480)*$Y3480</f>
        <v/>
      </c>
      <c r="AB3480" s="41">
        <f>N($M3480)*$Y3480</f>
        <v/>
      </c>
      <c r="AC3480" s="41">
        <f>$AA3480*$Z3480</f>
        <v/>
      </c>
      <c r="AD3480" s="41">
        <f>$AA3480*BonusMonths/12</f>
        <v/>
      </c>
      <c r="AE3480" s="41">
        <f>($AA3480+SI_Gross*$AB3480)*IF($Q3480=1,SI_O,SI_E)</f>
        <v/>
      </c>
      <c r="AF3480" s="41">
        <f>IF($Q3480=1,0,$AA3480*EOSB)</f>
        <v/>
      </c>
      <c r="AG3480" s="41">
        <f>$AN3480*$W3480</f>
        <v/>
      </c>
      <c r="AH3480" s="41">
        <f>SUM($AA3480:$AG3480)</f>
        <v/>
      </c>
      <c r="AI3480" s="41">
        <f>12*($AM3480+$AN3480)</f>
        <v/>
      </c>
      <c r="AJ3480" s="41">
        <f>$AM3480*((IncMonth-1)+(13-IncMonth)*(1+$X3480))+12*$AN3480</f>
        <v/>
      </c>
      <c r="AK3480" s="41">
        <f>IF($R3480=1,N($L3480)+N($M3480),0)</f>
        <v/>
      </c>
      <c r="AL3480">
        <f>IF($C3480="","",IF(N($L3480)&lt;=0,"Basic salary missing",IF(ISNA(MATCH($C3480,Departments!$A$5:$A$54,0)),"Department not on Departments sheet",IF(AND($I3480&lt;&gt;"",NOT(ISNUMBER($I3480))),"Date of birth is text, not a date",IF(AND($K3480&lt;&gt;"",NOT(ISNUMBER($K3480))),"Contract end is text, not a date","")))))</f>
        <v/>
      </c>
      <c r="AM3480" s="41">
        <f>IF($R3480=0,0,N($L3480)*(1+$Z3480+BonusMonths/12+IF($Q3480=1,0,EOSB))+N($M3480)+(N($L3480)+SI_Gross*N($M3480))*IF($Q3480=1,SI_O,SI_E))</f>
        <v/>
      </c>
      <c r="AN3480" s="41">
        <f>IF($R3480=0,0,(IF($Q3480=1,MedO,MedE+Ticket)+Training)/12)</f>
        <v/>
      </c>
    </row>
    <row r="3481">
      <c r="I3481" s="35" t="n"/>
      <c r="J3481" s="35" t="n"/>
      <c r="K3481" s="35" t="n"/>
      <c r="L3481" s="36" t="n"/>
      <c r="M3481" s="36" t="n"/>
      <c r="P3481" s="37" t="n"/>
      <c r="Q3481" s="38">
        <f>IF($C3481="",0,IF(OR(LOWER(TRIM($G3481))="omani",LOWER(TRIM($G3481))="oman",LOWER(TRIM($G3481))="om",LOWER(TRIM($G3481))="local"),1,0))</f>
        <v/>
      </c>
      <c r="R3481" s="38">
        <f>IF($C3481="",0,IF(OR(ISNUMBER(SEARCH("resign",$N3481)),ISNUMBER(SEARCH("terminat",$N3481)),ISNUMBER(SEARCH("inactive",$N3481)),ISNUMBER(SEARCH("vacan",$N3481)),ISNUMBER(SEARCH("deceased",$N3481)),ISNUMBER(SEARCH("separated",$N3481))),0,1))</f>
        <v/>
      </c>
      <c r="S3481">
        <f>IF(OR($R3481=0,NOT(ISNUMBER($I3481))),"",IFERROR(DATEDIF($I3481,DATE(FY,1,1),"y"),""))</f>
        <v/>
      </c>
      <c r="T3481">
        <f>IF(OR($R3481=0,NOT(ISNUMBER($J3481))),"",IFERROR(DATEDIF($J3481,DATE(FY,1,1),"y"),0))</f>
        <v/>
      </c>
      <c r="U3481" s="38">
        <f>IF(OR($R3481=0,NOT(ISNUMBER($I3481))),0,IF(YEAR($I3481)+IF($Q3481=1,RetAgeO,RetAgeE)=FY,MONTH($I3481),IF(YEAR($I3481)+IF($Q3481=1,RetAgeO,RetAgeE)&lt;FY,1,0)))</f>
        <v/>
      </c>
      <c r="V3481" s="38">
        <f>IF(OR($R3481=0,NOT(ISNUMBER($K3481))),0,IF(YEAR($K3481)=FY,MONTH($K3481),IF(YEAR($K3481)&lt;FY,1,0)))</f>
        <v/>
      </c>
      <c r="W3481" s="38">
        <f>IF($R3481=0,0,MIN(12,IF(AND(ISNUMBER($O3481),$O3481&gt;=1,$O3481&lt;=12),INT($O3481),12),IF(AND(RetireExit="Yes",$U3481&gt;0),$U3481,12),IF(AND(ContractExit="Yes",$V3481&gt;0),$V3481,12)))</f>
        <v/>
      </c>
      <c r="X3481" s="37">
        <f>IF(ISNUMBER($P3481),$P3481,IncPct)</f>
        <v/>
      </c>
      <c r="Y3481" s="39">
        <f>IF($W3481=0,0,MAX(0,MIN($W3481,IncMonth-1))+MAX(0,$W3481-IncMonth+1)*(1+$X3481))</f>
        <v/>
      </c>
      <c r="Z3481" s="40">
        <f>IF($C3481="",0,IFERROR(INDEX(Departments!$B$5:$B$54,MATCH($C3481,Departments!$A$5:$A$54,0)),0))</f>
        <v/>
      </c>
      <c r="AA3481" s="41">
        <f>N($L3481)*$Y3481</f>
        <v/>
      </c>
      <c r="AB3481" s="41">
        <f>N($M3481)*$Y3481</f>
        <v/>
      </c>
      <c r="AC3481" s="41">
        <f>$AA3481*$Z3481</f>
        <v/>
      </c>
      <c r="AD3481" s="41">
        <f>$AA3481*BonusMonths/12</f>
        <v/>
      </c>
      <c r="AE3481" s="41">
        <f>($AA3481+SI_Gross*$AB3481)*IF($Q3481=1,SI_O,SI_E)</f>
        <v/>
      </c>
      <c r="AF3481" s="41">
        <f>IF($Q3481=1,0,$AA3481*EOSB)</f>
        <v/>
      </c>
      <c r="AG3481" s="41">
        <f>$AN3481*$W3481</f>
        <v/>
      </c>
      <c r="AH3481" s="41">
        <f>SUM($AA3481:$AG3481)</f>
        <v/>
      </c>
      <c r="AI3481" s="41">
        <f>12*($AM3481+$AN3481)</f>
        <v/>
      </c>
      <c r="AJ3481" s="41">
        <f>$AM3481*((IncMonth-1)+(13-IncMonth)*(1+$X3481))+12*$AN3481</f>
        <v/>
      </c>
      <c r="AK3481" s="41">
        <f>IF($R3481=1,N($L3481)+N($M3481),0)</f>
        <v/>
      </c>
      <c r="AL3481">
        <f>IF($C3481="","",IF(N($L3481)&lt;=0,"Basic salary missing",IF(ISNA(MATCH($C3481,Departments!$A$5:$A$54,0)),"Department not on Departments sheet",IF(AND($I3481&lt;&gt;"",NOT(ISNUMBER($I3481))),"Date of birth is text, not a date",IF(AND($K3481&lt;&gt;"",NOT(ISNUMBER($K3481))),"Contract end is text, not a date","")))))</f>
        <v/>
      </c>
      <c r="AM3481" s="41">
        <f>IF($R3481=0,0,N($L3481)*(1+$Z3481+BonusMonths/12+IF($Q3481=1,0,EOSB))+N($M3481)+(N($L3481)+SI_Gross*N($M3481))*IF($Q3481=1,SI_O,SI_E))</f>
        <v/>
      </c>
      <c r="AN3481" s="41">
        <f>IF($R3481=0,0,(IF($Q3481=1,MedO,MedE+Ticket)+Training)/12)</f>
        <v/>
      </c>
    </row>
    <row r="3482">
      <c r="I3482" s="35" t="n"/>
      <c r="J3482" s="35" t="n"/>
      <c r="K3482" s="35" t="n"/>
      <c r="L3482" s="36" t="n"/>
      <c r="M3482" s="36" t="n"/>
      <c r="P3482" s="37" t="n"/>
      <c r="Q3482" s="38">
        <f>IF($C3482="",0,IF(OR(LOWER(TRIM($G3482))="omani",LOWER(TRIM($G3482))="oman",LOWER(TRIM($G3482))="om",LOWER(TRIM($G3482))="local"),1,0))</f>
        <v/>
      </c>
      <c r="R3482" s="38">
        <f>IF($C3482="",0,IF(OR(ISNUMBER(SEARCH("resign",$N3482)),ISNUMBER(SEARCH("terminat",$N3482)),ISNUMBER(SEARCH("inactive",$N3482)),ISNUMBER(SEARCH("vacan",$N3482)),ISNUMBER(SEARCH("deceased",$N3482)),ISNUMBER(SEARCH("separated",$N3482))),0,1))</f>
        <v/>
      </c>
      <c r="S3482">
        <f>IF(OR($R3482=0,NOT(ISNUMBER($I3482))),"",IFERROR(DATEDIF($I3482,DATE(FY,1,1),"y"),""))</f>
        <v/>
      </c>
      <c r="T3482">
        <f>IF(OR($R3482=0,NOT(ISNUMBER($J3482))),"",IFERROR(DATEDIF($J3482,DATE(FY,1,1),"y"),0))</f>
        <v/>
      </c>
      <c r="U3482" s="38">
        <f>IF(OR($R3482=0,NOT(ISNUMBER($I3482))),0,IF(YEAR($I3482)+IF($Q3482=1,RetAgeO,RetAgeE)=FY,MONTH($I3482),IF(YEAR($I3482)+IF($Q3482=1,RetAgeO,RetAgeE)&lt;FY,1,0)))</f>
        <v/>
      </c>
      <c r="V3482" s="38">
        <f>IF(OR($R3482=0,NOT(ISNUMBER($K3482))),0,IF(YEAR($K3482)=FY,MONTH($K3482),IF(YEAR($K3482)&lt;FY,1,0)))</f>
        <v/>
      </c>
      <c r="W3482" s="38">
        <f>IF($R3482=0,0,MIN(12,IF(AND(ISNUMBER($O3482),$O3482&gt;=1,$O3482&lt;=12),INT($O3482),12),IF(AND(RetireExit="Yes",$U3482&gt;0),$U3482,12),IF(AND(ContractExit="Yes",$V3482&gt;0),$V3482,12)))</f>
        <v/>
      </c>
      <c r="X3482" s="37">
        <f>IF(ISNUMBER($P3482),$P3482,IncPct)</f>
        <v/>
      </c>
      <c r="Y3482" s="39">
        <f>IF($W3482=0,0,MAX(0,MIN($W3482,IncMonth-1))+MAX(0,$W3482-IncMonth+1)*(1+$X3482))</f>
        <v/>
      </c>
      <c r="Z3482" s="40">
        <f>IF($C3482="",0,IFERROR(INDEX(Departments!$B$5:$B$54,MATCH($C3482,Departments!$A$5:$A$54,0)),0))</f>
        <v/>
      </c>
      <c r="AA3482" s="41">
        <f>N($L3482)*$Y3482</f>
        <v/>
      </c>
      <c r="AB3482" s="41">
        <f>N($M3482)*$Y3482</f>
        <v/>
      </c>
      <c r="AC3482" s="41">
        <f>$AA3482*$Z3482</f>
        <v/>
      </c>
      <c r="AD3482" s="41">
        <f>$AA3482*BonusMonths/12</f>
        <v/>
      </c>
      <c r="AE3482" s="41">
        <f>($AA3482+SI_Gross*$AB3482)*IF($Q3482=1,SI_O,SI_E)</f>
        <v/>
      </c>
      <c r="AF3482" s="41">
        <f>IF($Q3482=1,0,$AA3482*EOSB)</f>
        <v/>
      </c>
      <c r="AG3482" s="41">
        <f>$AN3482*$W3482</f>
        <v/>
      </c>
      <c r="AH3482" s="41">
        <f>SUM($AA3482:$AG3482)</f>
        <v/>
      </c>
      <c r="AI3482" s="41">
        <f>12*($AM3482+$AN3482)</f>
        <v/>
      </c>
      <c r="AJ3482" s="41">
        <f>$AM3482*((IncMonth-1)+(13-IncMonth)*(1+$X3482))+12*$AN3482</f>
        <v/>
      </c>
      <c r="AK3482" s="41">
        <f>IF($R3482=1,N($L3482)+N($M3482),0)</f>
        <v/>
      </c>
      <c r="AL3482">
        <f>IF($C3482="","",IF(N($L3482)&lt;=0,"Basic salary missing",IF(ISNA(MATCH($C3482,Departments!$A$5:$A$54,0)),"Department not on Departments sheet",IF(AND($I3482&lt;&gt;"",NOT(ISNUMBER($I3482))),"Date of birth is text, not a date",IF(AND($K3482&lt;&gt;"",NOT(ISNUMBER($K3482))),"Contract end is text, not a date","")))))</f>
        <v/>
      </c>
      <c r="AM3482" s="41">
        <f>IF($R3482=0,0,N($L3482)*(1+$Z3482+BonusMonths/12+IF($Q3482=1,0,EOSB))+N($M3482)+(N($L3482)+SI_Gross*N($M3482))*IF($Q3482=1,SI_O,SI_E))</f>
        <v/>
      </c>
      <c r="AN3482" s="41">
        <f>IF($R3482=0,0,(IF($Q3482=1,MedO,MedE+Ticket)+Training)/12)</f>
        <v/>
      </c>
    </row>
    <row r="3483">
      <c r="I3483" s="35" t="n"/>
      <c r="J3483" s="35" t="n"/>
      <c r="K3483" s="35" t="n"/>
      <c r="L3483" s="36" t="n"/>
      <c r="M3483" s="36" t="n"/>
      <c r="P3483" s="37" t="n"/>
      <c r="Q3483" s="38">
        <f>IF($C3483="",0,IF(OR(LOWER(TRIM($G3483))="omani",LOWER(TRIM($G3483))="oman",LOWER(TRIM($G3483))="om",LOWER(TRIM($G3483))="local"),1,0))</f>
        <v/>
      </c>
      <c r="R3483" s="38">
        <f>IF($C3483="",0,IF(OR(ISNUMBER(SEARCH("resign",$N3483)),ISNUMBER(SEARCH("terminat",$N3483)),ISNUMBER(SEARCH("inactive",$N3483)),ISNUMBER(SEARCH("vacan",$N3483)),ISNUMBER(SEARCH("deceased",$N3483)),ISNUMBER(SEARCH("separated",$N3483))),0,1))</f>
        <v/>
      </c>
      <c r="S3483">
        <f>IF(OR($R3483=0,NOT(ISNUMBER($I3483))),"",IFERROR(DATEDIF($I3483,DATE(FY,1,1),"y"),""))</f>
        <v/>
      </c>
      <c r="T3483">
        <f>IF(OR($R3483=0,NOT(ISNUMBER($J3483))),"",IFERROR(DATEDIF($J3483,DATE(FY,1,1),"y"),0))</f>
        <v/>
      </c>
      <c r="U3483" s="38">
        <f>IF(OR($R3483=0,NOT(ISNUMBER($I3483))),0,IF(YEAR($I3483)+IF($Q3483=1,RetAgeO,RetAgeE)=FY,MONTH($I3483),IF(YEAR($I3483)+IF($Q3483=1,RetAgeO,RetAgeE)&lt;FY,1,0)))</f>
        <v/>
      </c>
      <c r="V3483" s="38">
        <f>IF(OR($R3483=0,NOT(ISNUMBER($K3483))),0,IF(YEAR($K3483)=FY,MONTH($K3483),IF(YEAR($K3483)&lt;FY,1,0)))</f>
        <v/>
      </c>
      <c r="W3483" s="38">
        <f>IF($R3483=0,0,MIN(12,IF(AND(ISNUMBER($O3483),$O3483&gt;=1,$O3483&lt;=12),INT($O3483),12),IF(AND(RetireExit="Yes",$U3483&gt;0),$U3483,12),IF(AND(ContractExit="Yes",$V3483&gt;0),$V3483,12)))</f>
        <v/>
      </c>
      <c r="X3483" s="37">
        <f>IF(ISNUMBER($P3483),$P3483,IncPct)</f>
        <v/>
      </c>
      <c r="Y3483" s="39">
        <f>IF($W3483=0,0,MAX(0,MIN($W3483,IncMonth-1))+MAX(0,$W3483-IncMonth+1)*(1+$X3483))</f>
        <v/>
      </c>
      <c r="Z3483" s="40">
        <f>IF($C3483="",0,IFERROR(INDEX(Departments!$B$5:$B$54,MATCH($C3483,Departments!$A$5:$A$54,0)),0))</f>
        <v/>
      </c>
      <c r="AA3483" s="41">
        <f>N($L3483)*$Y3483</f>
        <v/>
      </c>
      <c r="AB3483" s="41">
        <f>N($M3483)*$Y3483</f>
        <v/>
      </c>
      <c r="AC3483" s="41">
        <f>$AA3483*$Z3483</f>
        <v/>
      </c>
      <c r="AD3483" s="41">
        <f>$AA3483*BonusMonths/12</f>
        <v/>
      </c>
      <c r="AE3483" s="41">
        <f>($AA3483+SI_Gross*$AB3483)*IF($Q3483=1,SI_O,SI_E)</f>
        <v/>
      </c>
      <c r="AF3483" s="41">
        <f>IF($Q3483=1,0,$AA3483*EOSB)</f>
        <v/>
      </c>
      <c r="AG3483" s="41">
        <f>$AN3483*$W3483</f>
        <v/>
      </c>
      <c r="AH3483" s="41">
        <f>SUM($AA3483:$AG3483)</f>
        <v/>
      </c>
      <c r="AI3483" s="41">
        <f>12*($AM3483+$AN3483)</f>
        <v/>
      </c>
      <c r="AJ3483" s="41">
        <f>$AM3483*((IncMonth-1)+(13-IncMonth)*(1+$X3483))+12*$AN3483</f>
        <v/>
      </c>
      <c r="AK3483" s="41">
        <f>IF($R3483=1,N($L3483)+N($M3483),0)</f>
        <v/>
      </c>
      <c r="AL3483">
        <f>IF($C3483="","",IF(N($L3483)&lt;=0,"Basic salary missing",IF(ISNA(MATCH($C3483,Departments!$A$5:$A$54,0)),"Department not on Departments sheet",IF(AND($I3483&lt;&gt;"",NOT(ISNUMBER($I3483))),"Date of birth is text, not a date",IF(AND($K3483&lt;&gt;"",NOT(ISNUMBER($K3483))),"Contract end is text, not a date","")))))</f>
        <v/>
      </c>
      <c r="AM3483" s="41">
        <f>IF($R3483=0,0,N($L3483)*(1+$Z3483+BonusMonths/12+IF($Q3483=1,0,EOSB))+N($M3483)+(N($L3483)+SI_Gross*N($M3483))*IF($Q3483=1,SI_O,SI_E))</f>
        <v/>
      </c>
      <c r="AN3483" s="41">
        <f>IF($R3483=0,0,(IF($Q3483=1,MedO,MedE+Ticket)+Training)/12)</f>
        <v/>
      </c>
    </row>
    <row r="3484">
      <c r="I3484" s="35" t="n"/>
      <c r="J3484" s="35" t="n"/>
      <c r="K3484" s="35" t="n"/>
      <c r="L3484" s="36" t="n"/>
      <c r="M3484" s="36" t="n"/>
      <c r="P3484" s="37" t="n"/>
      <c r="Q3484" s="38">
        <f>IF($C3484="",0,IF(OR(LOWER(TRIM($G3484))="omani",LOWER(TRIM($G3484))="oman",LOWER(TRIM($G3484))="om",LOWER(TRIM($G3484))="local"),1,0))</f>
        <v/>
      </c>
      <c r="R3484" s="38">
        <f>IF($C3484="",0,IF(OR(ISNUMBER(SEARCH("resign",$N3484)),ISNUMBER(SEARCH("terminat",$N3484)),ISNUMBER(SEARCH("inactive",$N3484)),ISNUMBER(SEARCH("vacan",$N3484)),ISNUMBER(SEARCH("deceased",$N3484)),ISNUMBER(SEARCH("separated",$N3484))),0,1))</f>
        <v/>
      </c>
      <c r="S3484">
        <f>IF(OR($R3484=0,NOT(ISNUMBER($I3484))),"",IFERROR(DATEDIF($I3484,DATE(FY,1,1),"y"),""))</f>
        <v/>
      </c>
      <c r="T3484">
        <f>IF(OR($R3484=0,NOT(ISNUMBER($J3484))),"",IFERROR(DATEDIF($J3484,DATE(FY,1,1),"y"),0))</f>
        <v/>
      </c>
      <c r="U3484" s="38">
        <f>IF(OR($R3484=0,NOT(ISNUMBER($I3484))),0,IF(YEAR($I3484)+IF($Q3484=1,RetAgeO,RetAgeE)=FY,MONTH($I3484),IF(YEAR($I3484)+IF($Q3484=1,RetAgeO,RetAgeE)&lt;FY,1,0)))</f>
        <v/>
      </c>
      <c r="V3484" s="38">
        <f>IF(OR($R3484=0,NOT(ISNUMBER($K3484))),0,IF(YEAR($K3484)=FY,MONTH($K3484),IF(YEAR($K3484)&lt;FY,1,0)))</f>
        <v/>
      </c>
      <c r="W3484" s="38">
        <f>IF($R3484=0,0,MIN(12,IF(AND(ISNUMBER($O3484),$O3484&gt;=1,$O3484&lt;=12),INT($O3484),12),IF(AND(RetireExit="Yes",$U3484&gt;0),$U3484,12),IF(AND(ContractExit="Yes",$V3484&gt;0),$V3484,12)))</f>
        <v/>
      </c>
      <c r="X3484" s="37">
        <f>IF(ISNUMBER($P3484),$P3484,IncPct)</f>
        <v/>
      </c>
      <c r="Y3484" s="39">
        <f>IF($W3484=0,0,MAX(0,MIN($W3484,IncMonth-1))+MAX(0,$W3484-IncMonth+1)*(1+$X3484))</f>
        <v/>
      </c>
      <c r="Z3484" s="40">
        <f>IF($C3484="",0,IFERROR(INDEX(Departments!$B$5:$B$54,MATCH($C3484,Departments!$A$5:$A$54,0)),0))</f>
        <v/>
      </c>
      <c r="AA3484" s="41">
        <f>N($L3484)*$Y3484</f>
        <v/>
      </c>
      <c r="AB3484" s="41">
        <f>N($M3484)*$Y3484</f>
        <v/>
      </c>
      <c r="AC3484" s="41">
        <f>$AA3484*$Z3484</f>
        <v/>
      </c>
      <c r="AD3484" s="41">
        <f>$AA3484*BonusMonths/12</f>
        <v/>
      </c>
      <c r="AE3484" s="41">
        <f>($AA3484+SI_Gross*$AB3484)*IF($Q3484=1,SI_O,SI_E)</f>
        <v/>
      </c>
      <c r="AF3484" s="41">
        <f>IF($Q3484=1,0,$AA3484*EOSB)</f>
        <v/>
      </c>
      <c r="AG3484" s="41">
        <f>$AN3484*$W3484</f>
        <v/>
      </c>
      <c r="AH3484" s="41">
        <f>SUM($AA3484:$AG3484)</f>
        <v/>
      </c>
      <c r="AI3484" s="41">
        <f>12*($AM3484+$AN3484)</f>
        <v/>
      </c>
      <c r="AJ3484" s="41">
        <f>$AM3484*((IncMonth-1)+(13-IncMonth)*(1+$X3484))+12*$AN3484</f>
        <v/>
      </c>
      <c r="AK3484" s="41">
        <f>IF($R3484=1,N($L3484)+N($M3484),0)</f>
        <v/>
      </c>
      <c r="AL3484">
        <f>IF($C3484="","",IF(N($L3484)&lt;=0,"Basic salary missing",IF(ISNA(MATCH($C3484,Departments!$A$5:$A$54,0)),"Department not on Departments sheet",IF(AND($I3484&lt;&gt;"",NOT(ISNUMBER($I3484))),"Date of birth is text, not a date",IF(AND($K3484&lt;&gt;"",NOT(ISNUMBER($K3484))),"Contract end is text, not a date","")))))</f>
        <v/>
      </c>
      <c r="AM3484" s="41">
        <f>IF($R3484=0,0,N($L3484)*(1+$Z3484+BonusMonths/12+IF($Q3484=1,0,EOSB))+N($M3484)+(N($L3484)+SI_Gross*N($M3484))*IF($Q3484=1,SI_O,SI_E))</f>
        <v/>
      </c>
      <c r="AN3484" s="41">
        <f>IF($R3484=0,0,(IF($Q3484=1,MedO,MedE+Ticket)+Training)/12)</f>
        <v/>
      </c>
    </row>
    <row r="3485">
      <c r="I3485" s="35" t="n"/>
      <c r="J3485" s="35" t="n"/>
      <c r="K3485" s="35" t="n"/>
      <c r="L3485" s="36" t="n"/>
      <c r="M3485" s="36" t="n"/>
      <c r="P3485" s="37" t="n"/>
      <c r="Q3485" s="38">
        <f>IF($C3485="",0,IF(OR(LOWER(TRIM($G3485))="omani",LOWER(TRIM($G3485))="oman",LOWER(TRIM($G3485))="om",LOWER(TRIM($G3485))="local"),1,0))</f>
        <v/>
      </c>
      <c r="R3485" s="38">
        <f>IF($C3485="",0,IF(OR(ISNUMBER(SEARCH("resign",$N3485)),ISNUMBER(SEARCH("terminat",$N3485)),ISNUMBER(SEARCH("inactive",$N3485)),ISNUMBER(SEARCH("vacan",$N3485)),ISNUMBER(SEARCH("deceased",$N3485)),ISNUMBER(SEARCH("separated",$N3485))),0,1))</f>
        <v/>
      </c>
      <c r="S3485">
        <f>IF(OR($R3485=0,NOT(ISNUMBER($I3485))),"",IFERROR(DATEDIF($I3485,DATE(FY,1,1),"y"),""))</f>
        <v/>
      </c>
      <c r="T3485">
        <f>IF(OR($R3485=0,NOT(ISNUMBER($J3485))),"",IFERROR(DATEDIF($J3485,DATE(FY,1,1),"y"),0))</f>
        <v/>
      </c>
      <c r="U3485" s="38">
        <f>IF(OR($R3485=0,NOT(ISNUMBER($I3485))),0,IF(YEAR($I3485)+IF($Q3485=1,RetAgeO,RetAgeE)=FY,MONTH($I3485),IF(YEAR($I3485)+IF($Q3485=1,RetAgeO,RetAgeE)&lt;FY,1,0)))</f>
        <v/>
      </c>
      <c r="V3485" s="38">
        <f>IF(OR($R3485=0,NOT(ISNUMBER($K3485))),0,IF(YEAR($K3485)=FY,MONTH($K3485),IF(YEAR($K3485)&lt;FY,1,0)))</f>
        <v/>
      </c>
      <c r="W3485" s="38">
        <f>IF($R3485=0,0,MIN(12,IF(AND(ISNUMBER($O3485),$O3485&gt;=1,$O3485&lt;=12),INT($O3485),12),IF(AND(RetireExit="Yes",$U3485&gt;0),$U3485,12),IF(AND(ContractExit="Yes",$V3485&gt;0),$V3485,12)))</f>
        <v/>
      </c>
      <c r="X3485" s="37">
        <f>IF(ISNUMBER($P3485),$P3485,IncPct)</f>
        <v/>
      </c>
      <c r="Y3485" s="39">
        <f>IF($W3485=0,0,MAX(0,MIN($W3485,IncMonth-1))+MAX(0,$W3485-IncMonth+1)*(1+$X3485))</f>
        <v/>
      </c>
      <c r="Z3485" s="40">
        <f>IF($C3485="",0,IFERROR(INDEX(Departments!$B$5:$B$54,MATCH($C3485,Departments!$A$5:$A$54,0)),0))</f>
        <v/>
      </c>
      <c r="AA3485" s="41">
        <f>N($L3485)*$Y3485</f>
        <v/>
      </c>
      <c r="AB3485" s="41">
        <f>N($M3485)*$Y3485</f>
        <v/>
      </c>
      <c r="AC3485" s="41">
        <f>$AA3485*$Z3485</f>
        <v/>
      </c>
      <c r="AD3485" s="41">
        <f>$AA3485*BonusMonths/12</f>
        <v/>
      </c>
      <c r="AE3485" s="41">
        <f>($AA3485+SI_Gross*$AB3485)*IF($Q3485=1,SI_O,SI_E)</f>
        <v/>
      </c>
      <c r="AF3485" s="41">
        <f>IF($Q3485=1,0,$AA3485*EOSB)</f>
        <v/>
      </c>
      <c r="AG3485" s="41">
        <f>$AN3485*$W3485</f>
        <v/>
      </c>
      <c r="AH3485" s="41">
        <f>SUM($AA3485:$AG3485)</f>
        <v/>
      </c>
      <c r="AI3485" s="41">
        <f>12*($AM3485+$AN3485)</f>
        <v/>
      </c>
      <c r="AJ3485" s="41">
        <f>$AM3485*((IncMonth-1)+(13-IncMonth)*(1+$X3485))+12*$AN3485</f>
        <v/>
      </c>
      <c r="AK3485" s="41">
        <f>IF($R3485=1,N($L3485)+N($M3485),0)</f>
        <v/>
      </c>
      <c r="AL3485">
        <f>IF($C3485="","",IF(N($L3485)&lt;=0,"Basic salary missing",IF(ISNA(MATCH($C3485,Departments!$A$5:$A$54,0)),"Department not on Departments sheet",IF(AND($I3485&lt;&gt;"",NOT(ISNUMBER($I3485))),"Date of birth is text, not a date",IF(AND($K3485&lt;&gt;"",NOT(ISNUMBER($K3485))),"Contract end is text, not a date","")))))</f>
        <v/>
      </c>
      <c r="AM3485" s="41">
        <f>IF($R3485=0,0,N($L3485)*(1+$Z3485+BonusMonths/12+IF($Q3485=1,0,EOSB))+N($M3485)+(N($L3485)+SI_Gross*N($M3485))*IF($Q3485=1,SI_O,SI_E))</f>
        <v/>
      </c>
      <c r="AN3485" s="41">
        <f>IF($R3485=0,0,(IF($Q3485=1,MedO,MedE+Ticket)+Training)/12)</f>
        <v/>
      </c>
    </row>
    <row r="3486">
      <c r="I3486" s="35" t="n"/>
      <c r="J3486" s="35" t="n"/>
      <c r="K3486" s="35" t="n"/>
      <c r="L3486" s="36" t="n"/>
      <c r="M3486" s="36" t="n"/>
      <c r="P3486" s="37" t="n"/>
      <c r="Q3486" s="38">
        <f>IF($C3486="",0,IF(OR(LOWER(TRIM($G3486))="omani",LOWER(TRIM($G3486))="oman",LOWER(TRIM($G3486))="om",LOWER(TRIM($G3486))="local"),1,0))</f>
        <v/>
      </c>
      <c r="R3486" s="38">
        <f>IF($C3486="",0,IF(OR(ISNUMBER(SEARCH("resign",$N3486)),ISNUMBER(SEARCH("terminat",$N3486)),ISNUMBER(SEARCH("inactive",$N3486)),ISNUMBER(SEARCH("vacan",$N3486)),ISNUMBER(SEARCH("deceased",$N3486)),ISNUMBER(SEARCH("separated",$N3486))),0,1))</f>
        <v/>
      </c>
      <c r="S3486">
        <f>IF(OR($R3486=0,NOT(ISNUMBER($I3486))),"",IFERROR(DATEDIF($I3486,DATE(FY,1,1),"y"),""))</f>
        <v/>
      </c>
      <c r="T3486">
        <f>IF(OR($R3486=0,NOT(ISNUMBER($J3486))),"",IFERROR(DATEDIF($J3486,DATE(FY,1,1),"y"),0))</f>
        <v/>
      </c>
      <c r="U3486" s="38">
        <f>IF(OR($R3486=0,NOT(ISNUMBER($I3486))),0,IF(YEAR($I3486)+IF($Q3486=1,RetAgeO,RetAgeE)=FY,MONTH($I3486),IF(YEAR($I3486)+IF($Q3486=1,RetAgeO,RetAgeE)&lt;FY,1,0)))</f>
        <v/>
      </c>
      <c r="V3486" s="38">
        <f>IF(OR($R3486=0,NOT(ISNUMBER($K3486))),0,IF(YEAR($K3486)=FY,MONTH($K3486),IF(YEAR($K3486)&lt;FY,1,0)))</f>
        <v/>
      </c>
      <c r="W3486" s="38">
        <f>IF($R3486=0,0,MIN(12,IF(AND(ISNUMBER($O3486),$O3486&gt;=1,$O3486&lt;=12),INT($O3486),12),IF(AND(RetireExit="Yes",$U3486&gt;0),$U3486,12),IF(AND(ContractExit="Yes",$V3486&gt;0),$V3486,12)))</f>
        <v/>
      </c>
      <c r="X3486" s="37">
        <f>IF(ISNUMBER($P3486),$P3486,IncPct)</f>
        <v/>
      </c>
      <c r="Y3486" s="39">
        <f>IF($W3486=0,0,MAX(0,MIN($W3486,IncMonth-1))+MAX(0,$W3486-IncMonth+1)*(1+$X3486))</f>
        <v/>
      </c>
      <c r="Z3486" s="40">
        <f>IF($C3486="",0,IFERROR(INDEX(Departments!$B$5:$B$54,MATCH($C3486,Departments!$A$5:$A$54,0)),0))</f>
        <v/>
      </c>
      <c r="AA3486" s="41">
        <f>N($L3486)*$Y3486</f>
        <v/>
      </c>
      <c r="AB3486" s="41">
        <f>N($M3486)*$Y3486</f>
        <v/>
      </c>
      <c r="AC3486" s="41">
        <f>$AA3486*$Z3486</f>
        <v/>
      </c>
      <c r="AD3486" s="41">
        <f>$AA3486*BonusMonths/12</f>
        <v/>
      </c>
      <c r="AE3486" s="41">
        <f>($AA3486+SI_Gross*$AB3486)*IF($Q3486=1,SI_O,SI_E)</f>
        <v/>
      </c>
      <c r="AF3486" s="41">
        <f>IF($Q3486=1,0,$AA3486*EOSB)</f>
        <v/>
      </c>
      <c r="AG3486" s="41">
        <f>$AN3486*$W3486</f>
        <v/>
      </c>
      <c r="AH3486" s="41">
        <f>SUM($AA3486:$AG3486)</f>
        <v/>
      </c>
      <c r="AI3486" s="41">
        <f>12*($AM3486+$AN3486)</f>
        <v/>
      </c>
      <c r="AJ3486" s="41">
        <f>$AM3486*((IncMonth-1)+(13-IncMonth)*(1+$X3486))+12*$AN3486</f>
        <v/>
      </c>
      <c r="AK3486" s="41">
        <f>IF($R3486=1,N($L3486)+N($M3486),0)</f>
        <v/>
      </c>
      <c r="AL3486">
        <f>IF($C3486="","",IF(N($L3486)&lt;=0,"Basic salary missing",IF(ISNA(MATCH($C3486,Departments!$A$5:$A$54,0)),"Department not on Departments sheet",IF(AND($I3486&lt;&gt;"",NOT(ISNUMBER($I3486))),"Date of birth is text, not a date",IF(AND($K3486&lt;&gt;"",NOT(ISNUMBER($K3486))),"Contract end is text, not a date","")))))</f>
        <v/>
      </c>
      <c r="AM3486" s="41">
        <f>IF($R3486=0,0,N($L3486)*(1+$Z3486+BonusMonths/12+IF($Q3486=1,0,EOSB))+N($M3486)+(N($L3486)+SI_Gross*N($M3486))*IF($Q3486=1,SI_O,SI_E))</f>
        <v/>
      </c>
      <c r="AN3486" s="41">
        <f>IF($R3486=0,0,(IF($Q3486=1,MedO,MedE+Ticket)+Training)/12)</f>
        <v/>
      </c>
    </row>
    <row r="3487">
      <c r="I3487" s="35" t="n"/>
      <c r="J3487" s="35" t="n"/>
      <c r="K3487" s="35" t="n"/>
      <c r="L3487" s="36" t="n"/>
      <c r="M3487" s="36" t="n"/>
      <c r="P3487" s="37" t="n"/>
      <c r="Q3487" s="38">
        <f>IF($C3487="",0,IF(OR(LOWER(TRIM($G3487))="omani",LOWER(TRIM($G3487))="oman",LOWER(TRIM($G3487))="om",LOWER(TRIM($G3487))="local"),1,0))</f>
        <v/>
      </c>
      <c r="R3487" s="38">
        <f>IF($C3487="",0,IF(OR(ISNUMBER(SEARCH("resign",$N3487)),ISNUMBER(SEARCH("terminat",$N3487)),ISNUMBER(SEARCH("inactive",$N3487)),ISNUMBER(SEARCH("vacan",$N3487)),ISNUMBER(SEARCH("deceased",$N3487)),ISNUMBER(SEARCH("separated",$N3487))),0,1))</f>
        <v/>
      </c>
      <c r="S3487">
        <f>IF(OR($R3487=0,NOT(ISNUMBER($I3487))),"",IFERROR(DATEDIF($I3487,DATE(FY,1,1),"y"),""))</f>
        <v/>
      </c>
      <c r="T3487">
        <f>IF(OR($R3487=0,NOT(ISNUMBER($J3487))),"",IFERROR(DATEDIF($J3487,DATE(FY,1,1),"y"),0))</f>
        <v/>
      </c>
      <c r="U3487" s="38">
        <f>IF(OR($R3487=0,NOT(ISNUMBER($I3487))),0,IF(YEAR($I3487)+IF($Q3487=1,RetAgeO,RetAgeE)=FY,MONTH($I3487),IF(YEAR($I3487)+IF($Q3487=1,RetAgeO,RetAgeE)&lt;FY,1,0)))</f>
        <v/>
      </c>
      <c r="V3487" s="38">
        <f>IF(OR($R3487=0,NOT(ISNUMBER($K3487))),0,IF(YEAR($K3487)=FY,MONTH($K3487),IF(YEAR($K3487)&lt;FY,1,0)))</f>
        <v/>
      </c>
      <c r="W3487" s="38">
        <f>IF($R3487=0,0,MIN(12,IF(AND(ISNUMBER($O3487),$O3487&gt;=1,$O3487&lt;=12),INT($O3487),12),IF(AND(RetireExit="Yes",$U3487&gt;0),$U3487,12),IF(AND(ContractExit="Yes",$V3487&gt;0),$V3487,12)))</f>
        <v/>
      </c>
      <c r="X3487" s="37">
        <f>IF(ISNUMBER($P3487),$P3487,IncPct)</f>
        <v/>
      </c>
      <c r="Y3487" s="39">
        <f>IF($W3487=0,0,MAX(0,MIN($W3487,IncMonth-1))+MAX(0,$W3487-IncMonth+1)*(1+$X3487))</f>
        <v/>
      </c>
      <c r="Z3487" s="40">
        <f>IF($C3487="",0,IFERROR(INDEX(Departments!$B$5:$B$54,MATCH($C3487,Departments!$A$5:$A$54,0)),0))</f>
        <v/>
      </c>
      <c r="AA3487" s="41">
        <f>N($L3487)*$Y3487</f>
        <v/>
      </c>
      <c r="AB3487" s="41">
        <f>N($M3487)*$Y3487</f>
        <v/>
      </c>
      <c r="AC3487" s="41">
        <f>$AA3487*$Z3487</f>
        <v/>
      </c>
      <c r="AD3487" s="41">
        <f>$AA3487*BonusMonths/12</f>
        <v/>
      </c>
      <c r="AE3487" s="41">
        <f>($AA3487+SI_Gross*$AB3487)*IF($Q3487=1,SI_O,SI_E)</f>
        <v/>
      </c>
      <c r="AF3487" s="41">
        <f>IF($Q3487=1,0,$AA3487*EOSB)</f>
        <v/>
      </c>
      <c r="AG3487" s="41">
        <f>$AN3487*$W3487</f>
        <v/>
      </c>
      <c r="AH3487" s="41">
        <f>SUM($AA3487:$AG3487)</f>
        <v/>
      </c>
      <c r="AI3487" s="41">
        <f>12*($AM3487+$AN3487)</f>
        <v/>
      </c>
      <c r="AJ3487" s="41">
        <f>$AM3487*((IncMonth-1)+(13-IncMonth)*(1+$X3487))+12*$AN3487</f>
        <v/>
      </c>
      <c r="AK3487" s="41">
        <f>IF($R3487=1,N($L3487)+N($M3487),0)</f>
        <v/>
      </c>
      <c r="AL3487">
        <f>IF($C3487="","",IF(N($L3487)&lt;=0,"Basic salary missing",IF(ISNA(MATCH($C3487,Departments!$A$5:$A$54,0)),"Department not on Departments sheet",IF(AND($I3487&lt;&gt;"",NOT(ISNUMBER($I3487))),"Date of birth is text, not a date",IF(AND($K3487&lt;&gt;"",NOT(ISNUMBER($K3487))),"Contract end is text, not a date","")))))</f>
        <v/>
      </c>
      <c r="AM3487" s="41">
        <f>IF($R3487=0,0,N($L3487)*(1+$Z3487+BonusMonths/12+IF($Q3487=1,0,EOSB))+N($M3487)+(N($L3487)+SI_Gross*N($M3487))*IF($Q3487=1,SI_O,SI_E))</f>
        <v/>
      </c>
      <c r="AN3487" s="41">
        <f>IF($R3487=0,0,(IF($Q3487=1,MedO,MedE+Ticket)+Training)/12)</f>
        <v/>
      </c>
    </row>
    <row r="3488">
      <c r="I3488" s="35" t="n"/>
      <c r="J3488" s="35" t="n"/>
      <c r="K3488" s="35" t="n"/>
      <c r="L3488" s="36" t="n"/>
      <c r="M3488" s="36" t="n"/>
      <c r="P3488" s="37" t="n"/>
      <c r="Q3488" s="38">
        <f>IF($C3488="",0,IF(OR(LOWER(TRIM($G3488))="omani",LOWER(TRIM($G3488))="oman",LOWER(TRIM($G3488))="om",LOWER(TRIM($G3488))="local"),1,0))</f>
        <v/>
      </c>
      <c r="R3488" s="38">
        <f>IF($C3488="",0,IF(OR(ISNUMBER(SEARCH("resign",$N3488)),ISNUMBER(SEARCH("terminat",$N3488)),ISNUMBER(SEARCH("inactive",$N3488)),ISNUMBER(SEARCH("vacan",$N3488)),ISNUMBER(SEARCH("deceased",$N3488)),ISNUMBER(SEARCH("separated",$N3488))),0,1))</f>
        <v/>
      </c>
      <c r="S3488">
        <f>IF(OR($R3488=0,NOT(ISNUMBER($I3488))),"",IFERROR(DATEDIF($I3488,DATE(FY,1,1),"y"),""))</f>
        <v/>
      </c>
      <c r="T3488">
        <f>IF(OR($R3488=0,NOT(ISNUMBER($J3488))),"",IFERROR(DATEDIF($J3488,DATE(FY,1,1),"y"),0))</f>
        <v/>
      </c>
      <c r="U3488" s="38">
        <f>IF(OR($R3488=0,NOT(ISNUMBER($I3488))),0,IF(YEAR($I3488)+IF($Q3488=1,RetAgeO,RetAgeE)=FY,MONTH($I3488),IF(YEAR($I3488)+IF($Q3488=1,RetAgeO,RetAgeE)&lt;FY,1,0)))</f>
        <v/>
      </c>
      <c r="V3488" s="38">
        <f>IF(OR($R3488=0,NOT(ISNUMBER($K3488))),0,IF(YEAR($K3488)=FY,MONTH($K3488),IF(YEAR($K3488)&lt;FY,1,0)))</f>
        <v/>
      </c>
      <c r="W3488" s="38">
        <f>IF($R3488=0,0,MIN(12,IF(AND(ISNUMBER($O3488),$O3488&gt;=1,$O3488&lt;=12),INT($O3488),12),IF(AND(RetireExit="Yes",$U3488&gt;0),$U3488,12),IF(AND(ContractExit="Yes",$V3488&gt;0),$V3488,12)))</f>
        <v/>
      </c>
      <c r="X3488" s="37">
        <f>IF(ISNUMBER($P3488),$P3488,IncPct)</f>
        <v/>
      </c>
      <c r="Y3488" s="39">
        <f>IF($W3488=0,0,MAX(0,MIN($W3488,IncMonth-1))+MAX(0,$W3488-IncMonth+1)*(1+$X3488))</f>
        <v/>
      </c>
      <c r="Z3488" s="40">
        <f>IF($C3488="",0,IFERROR(INDEX(Departments!$B$5:$B$54,MATCH($C3488,Departments!$A$5:$A$54,0)),0))</f>
        <v/>
      </c>
      <c r="AA3488" s="41">
        <f>N($L3488)*$Y3488</f>
        <v/>
      </c>
      <c r="AB3488" s="41">
        <f>N($M3488)*$Y3488</f>
        <v/>
      </c>
      <c r="AC3488" s="41">
        <f>$AA3488*$Z3488</f>
        <v/>
      </c>
      <c r="AD3488" s="41">
        <f>$AA3488*BonusMonths/12</f>
        <v/>
      </c>
      <c r="AE3488" s="41">
        <f>($AA3488+SI_Gross*$AB3488)*IF($Q3488=1,SI_O,SI_E)</f>
        <v/>
      </c>
      <c r="AF3488" s="41">
        <f>IF($Q3488=1,0,$AA3488*EOSB)</f>
        <v/>
      </c>
      <c r="AG3488" s="41">
        <f>$AN3488*$W3488</f>
        <v/>
      </c>
      <c r="AH3488" s="41">
        <f>SUM($AA3488:$AG3488)</f>
        <v/>
      </c>
      <c r="AI3488" s="41">
        <f>12*($AM3488+$AN3488)</f>
        <v/>
      </c>
      <c r="AJ3488" s="41">
        <f>$AM3488*((IncMonth-1)+(13-IncMonth)*(1+$X3488))+12*$AN3488</f>
        <v/>
      </c>
      <c r="AK3488" s="41">
        <f>IF($R3488=1,N($L3488)+N($M3488),0)</f>
        <v/>
      </c>
      <c r="AL3488">
        <f>IF($C3488="","",IF(N($L3488)&lt;=0,"Basic salary missing",IF(ISNA(MATCH($C3488,Departments!$A$5:$A$54,0)),"Department not on Departments sheet",IF(AND($I3488&lt;&gt;"",NOT(ISNUMBER($I3488))),"Date of birth is text, not a date",IF(AND($K3488&lt;&gt;"",NOT(ISNUMBER($K3488))),"Contract end is text, not a date","")))))</f>
        <v/>
      </c>
      <c r="AM3488" s="41">
        <f>IF($R3488=0,0,N($L3488)*(1+$Z3488+BonusMonths/12+IF($Q3488=1,0,EOSB))+N($M3488)+(N($L3488)+SI_Gross*N($M3488))*IF($Q3488=1,SI_O,SI_E))</f>
        <v/>
      </c>
      <c r="AN3488" s="41">
        <f>IF($R3488=0,0,(IF($Q3488=1,MedO,MedE+Ticket)+Training)/12)</f>
        <v/>
      </c>
    </row>
    <row r="3489">
      <c r="I3489" s="35" t="n"/>
      <c r="J3489" s="35" t="n"/>
      <c r="K3489" s="35" t="n"/>
      <c r="L3489" s="36" t="n"/>
      <c r="M3489" s="36" t="n"/>
      <c r="P3489" s="37" t="n"/>
      <c r="Q3489" s="38">
        <f>IF($C3489="",0,IF(OR(LOWER(TRIM($G3489))="omani",LOWER(TRIM($G3489))="oman",LOWER(TRIM($G3489))="om",LOWER(TRIM($G3489))="local"),1,0))</f>
        <v/>
      </c>
      <c r="R3489" s="38">
        <f>IF($C3489="",0,IF(OR(ISNUMBER(SEARCH("resign",$N3489)),ISNUMBER(SEARCH("terminat",$N3489)),ISNUMBER(SEARCH("inactive",$N3489)),ISNUMBER(SEARCH("vacan",$N3489)),ISNUMBER(SEARCH("deceased",$N3489)),ISNUMBER(SEARCH("separated",$N3489))),0,1))</f>
        <v/>
      </c>
      <c r="S3489">
        <f>IF(OR($R3489=0,NOT(ISNUMBER($I3489))),"",IFERROR(DATEDIF($I3489,DATE(FY,1,1),"y"),""))</f>
        <v/>
      </c>
      <c r="T3489">
        <f>IF(OR($R3489=0,NOT(ISNUMBER($J3489))),"",IFERROR(DATEDIF($J3489,DATE(FY,1,1),"y"),0))</f>
        <v/>
      </c>
      <c r="U3489" s="38">
        <f>IF(OR($R3489=0,NOT(ISNUMBER($I3489))),0,IF(YEAR($I3489)+IF($Q3489=1,RetAgeO,RetAgeE)=FY,MONTH($I3489),IF(YEAR($I3489)+IF($Q3489=1,RetAgeO,RetAgeE)&lt;FY,1,0)))</f>
        <v/>
      </c>
      <c r="V3489" s="38">
        <f>IF(OR($R3489=0,NOT(ISNUMBER($K3489))),0,IF(YEAR($K3489)=FY,MONTH($K3489),IF(YEAR($K3489)&lt;FY,1,0)))</f>
        <v/>
      </c>
      <c r="W3489" s="38">
        <f>IF($R3489=0,0,MIN(12,IF(AND(ISNUMBER($O3489),$O3489&gt;=1,$O3489&lt;=12),INT($O3489),12),IF(AND(RetireExit="Yes",$U3489&gt;0),$U3489,12),IF(AND(ContractExit="Yes",$V3489&gt;0),$V3489,12)))</f>
        <v/>
      </c>
      <c r="X3489" s="37">
        <f>IF(ISNUMBER($P3489),$P3489,IncPct)</f>
        <v/>
      </c>
      <c r="Y3489" s="39">
        <f>IF($W3489=0,0,MAX(0,MIN($W3489,IncMonth-1))+MAX(0,$W3489-IncMonth+1)*(1+$X3489))</f>
        <v/>
      </c>
      <c r="Z3489" s="40">
        <f>IF($C3489="",0,IFERROR(INDEX(Departments!$B$5:$B$54,MATCH($C3489,Departments!$A$5:$A$54,0)),0))</f>
        <v/>
      </c>
      <c r="AA3489" s="41">
        <f>N($L3489)*$Y3489</f>
        <v/>
      </c>
      <c r="AB3489" s="41">
        <f>N($M3489)*$Y3489</f>
        <v/>
      </c>
      <c r="AC3489" s="41">
        <f>$AA3489*$Z3489</f>
        <v/>
      </c>
      <c r="AD3489" s="41">
        <f>$AA3489*BonusMonths/12</f>
        <v/>
      </c>
      <c r="AE3489" s="41">
        <f>($AA3489+SI_Gross*$AB3489)*IF($Q3489=1,SI_O,SI_E)</f>
        <v/>
      </c>
      <c r="AF3489" s="41">
        <f>IF($Q3489=1,0,$AA3489*EOSB)</f>
        <v/>
      </c>
      <c r="AG3489" s="41">
        <f>$AN3489*$W3489</f>
        <v/>
      </c>
      <c r="AH3489" s="41">
        <f>SUM($AA3489:$AG3489)</f>
        <v/>
      </c>
      <c r="AI3489" s="41">
        <f>12*($AM3489+$AN3489)</f>
        <v/>
      </c>
      <c r="AJ3489" s="41">
        <f>$AM3489*((IncMonth-1)+(13-IncMonth)*(1+$X3489))+12*$AN3489</f>
        <v/>
      </c>
      <c r="AK3489" s="41">
        <f>IF($R3489=1,N($L3489)+N($M3489),0)</f>
        <v/>
      </c>
      <c r="AL3489">
        <f>IF($C3489="","",IF(N($L3489)&lt;=0,"Basic salary missing",IF(ISNA(MATCH($C3489,Departments!$A$5:$A$54,0)),"Department not on Departments sheet",IF(AND($I3489&lt;&gt;"",NOT(ISNUMBER($I3489))),"Date of birth is text, not a date",IF(AND($K3489&lt;&gt;"",NOT(ISNUMBER($K3489))),"Contract end is text, not a date","")))))</f>
        <v/>
      </c>
      <c r="AM3489" s="41">
        <f>IF($R3489=0,0,N($L3489)*(1+$Z3489+BonusMonths/12+IF($Q3489=1,0,EOSB))+N($M3489)+(N($L3489)+SI_Gross*N($M3489))*IF($Q3489=1,SI_O,SI_E))</f>
        <v/>
      </c>
      <c r="AN3489" s="41">
        <f>IF($R3489=0,0,(IF($Q3489=1,MedO,MedE+Ticket)+Training)/12)</f>
        <v/>
      </c>
    </row>
    <row r="3490">
      <c r="I3490" s="35" t="n"/>
      <c r="J3490" s="35" t="n"/>
      <c r="K3490" s="35" t="n"/>
      <c r="L3490" s="36" t="n"/>
      <c r="M3490" s="36" t="n"/>
      <c r="P3490" s="37" t="n"/>
      <c r="Q3490" s="38">
        <f>IF($C3490="",0,IF(OR(LOWER(TRIM($G3490))="omani",LOWER(TRIM($G3490))="oman",LOWER(TRIM($G3490))="om",LOWER(TRIM($G3490))="local"),1,0))</f>
        <v/>
      </c>
      <c r="R3490" s="38">
        <f>IF($C3490="",0,IF(OR(ISNUMBER(SEARCH("resign",$N3490)),ISNUMBER(SEARCH("terminat",$N3490)),ISNUMBER(SEARCH("inactive",$N3490)),ISNUMBER(SEARCH("vacan",$N3490)),ISNUMBER(SEARCH("deceased",$N3490)),ISNUMBER(SEARCH("separated",$N3490))),0,1))</f>
        <v/>
      </c>
      <c r="S3490">
        <f>IF(OR($R3490=0,NOT(ISNUMBER($I3490))),"",IFERROR(DATEDIF($I3490,DATE(FY,1,1),"y"),""))</f>
        <v/>
      </c>
      <c r="T3490">
        <f>IF(OR($R3490=0,NOT(ISNUMBER($J3490))),"",IFERROR(DATEDIF($J3490,DATE(FY,1,1),"y"),0))</f>
        <v/>
      </c>
      <c r="U3490" s="38">
        <f>IF(OR($R3490=0,NOT(ISNUMBER($I3490))),0,IF(YEAR($I3490)+IF($Q3490=1,RetAgeO,RetAgeE)=FY,MONTH($I3490),IF(YEAR($I3490)+IF($Q3490=1,RetAgeO,RetAgeE)&lt;FY,1,0)))</f>
        <v/>
      </c>
      <c r="V3490" s="38">
        <f>IF(OR($R3490=0,NOT(ISNUMBER($K3490))),0,IF(YEAR($K3490)=FY,MONTH($K3490),IF(YEAR($K3490)&lt;FY,1,0)))</f>
        <v/>
      </c>
      <c r="W3490" s="38">
        <f>IF($R3490=0,0,MIN(12,IF(AND(ISNUMBER($O3490),$O3490&gt;=1,$O3490&lt;=12),INT($O3490),12),IF(AND(RetireExit="Yes",$U3490&gt;0),$U3490,12),IF(AND(ContractExit="Yes",$V3490&gt;0),$V3490,12)))</f>
        <v/>
      </c>
      <c r="X3490" s="37">
        <f>IF(ISNUMBER($P3490),$P3490,IncPct)</f>
        <v/>
      </c>
      <c r="Y3490" s="39">
        <f>IF($W3490=0,0,MAX(0,MIN($W3490,IncMonth-1))+MAX(0,$W3490-IncMonth+1)*(1+$X3490))</f>
        <v/>
      </c>
      <c r="Z3490" s="40">
        <f>IF($C3490="",0,IFERROR(INDEX(Departments!$B$5:$B$54,MATCH($C3490,Departments!$A$5:$A$54,0)),0))</f>
        <v/>
      </c>
      <c r="AA3490" s="41">
        <f>N($L3490)*$Y3490</f>
        <v/>
      </c>
      <c r="AB3490" s="41">
        <f>N($M3490)*$Y3490</f>
        <v/>
      </c>
      <c r="AC3490" s="41">
        <f>$AA3490*$Z3490</f>
        <v/>
      </c>
      <c r="AD3490" s="41">
        <f>$AA3490*BonusMonths/12</f>
        <v/>
      </c>
      <c r="AE3490" s="41">
        <f>($AA3490+SI_Gross*$AB3490)*IF($Q3490=1,SI_O,SI_E)</f>
        <v/>
      </c>
      <c r="AF3490" s="41">
        <f>IF($Q3490=1,0,$AA3490*EOSB)</f>
        <v/>
      </c>
      <c r="AG3490" s="41">
        <f>$AN3490*$W3490</f>
        <v/>
      </c>
      <c r="AH3490" s="41">
        <f>SUM($AA3490:$AG3490)</f>
        <v/>
      </c>
      <c r="AI3490" s="41">
        <f>12*($AM3490+$AN3490)</f>
        <v/>
      </c>
      <c r="AJ3490" s="41">
        <f>$AM3490*((IncMonth-1)+(13-IncMonth)*(1+$X3490))+12*$AN3490</f>
        <v/>
      </c>
      <c r="AK3490" s="41">
        <f>IF($R3490=1,N($L3490)+N($M3490),0)</f>
        <v/>
      </c>
      <c r="AL3490">
        <f>IF($C3490="","",IF(N($L3490)&lt;=0,"Basic salary missing",IF(ISNA(MATCH($C3490,Departments!$A$5:$A$54,0)),"Department not on Departments sheet",IF(AND($I3490&lt;&gt;"",NOT(ISNUMBER($I3490))),"Date of birth is text, not a date",IF(AND($K3490&lt;&gt;"",NOT(ISNUMBER($K3490))),"Contract end is text, not a date","")))))</f>
        <v/>
      </c>
      <c r="AM3490" s="41">
        <f>IF($R3490=0,0,N($L3490)*(1+$Z3490+BonusMonths/12+IF($Q3490=1,0,EOSB))+N($M3490)+(N($L3490)+SI_Gross*N($M3490))*IF($Q3490=1,SI_O,SI_E))</f>
        <v/>
      </c>
      <c r="AN3490" s="41">
        <f>IF($R3490=0,0,(IF($Q3490=1,MedO,MedE+Ticket)+Training)/12)</f>
        <v/>
      </c>
    </row>
    <row r="3491">
      <c r="I3491" s="35" t="n"/>
      <c r="J3491" s="35" t="n"/>
      <c r="K3491" s="35" t="n"/>
      <c r="L3491" s="36" t="n"/>
      <c r="M3491" s="36" t="n"/>
      <c r="P3491" s="37" t="n"/>
      <c r="Q3491" s="38">
        <f>IF($C3491="",0,IF(OR(LOWER(TRIM($G3491))="omani",LOWER(TRIM($G3491))="oman",LOWER(TRIM($G3491))="om",LOWER(TRIM($G3491))="local"),1,0))</f>
        <v/>
      </c>
      <c r="R3491" s="38">
        <f>IF($C3491="",0,IF(OR(ISNUMBER(SEARCH("resign",$N3491)),ISNUMBER(SEARCH("terminat",$N3491)),ISNUMBER(SEARCH("inactive",$N3491)),ISNUMBER(SEARCH("vacan",$N3491)),ISNUMBER(SEARCH("deceased",$N3491)),ISNUMBER(SEARCH("separated",$N3491))),0,1))</f>
        <v/>
      </c>
      <c r="S3491">
        <f>IF(OR($R3491=0,NOT(ISNUMBER($I3491))),"",IFERROR(DATEDIF($I3491,DATE(FY,1,1),"y"),""))</f>
        <v/>
      </c>
      <c r="T3491">
        <f>IF(OR($R3491=0,NOT(ISNUMBER($J3491))),"",IFERROR(DATEDIF($J3491,DATE(FY,1,1),"y"),0))</f>
        <v/>
      </c>
      <c r="U3491" s="38">
        <f>IF(OR($R3491=0,NOT(ISNUMBER($I3491))),0,IF(YEAR($I3491)+IF($Q3491=1,RetAgeO,RetAgeE)=FY,MONTH($I3491),IF(YEAR($I3491)+IF($Q3491=1,RetAgeO,RetAgeE)&lt;FY,1,0)))</f>
        <v/>
      </c>
      <c r="V3491" s="38">
        <f>IF(OR($R3491=0,NOT(ISNUMBER($K3491))),0,IF(YEAR($K3491)=FY,MONTH($K3491),IF(YEAR($K3491)&lt;FY,1,0)))</f>
        <v/>
      </c>
      <c r="W3491" s="38">
        <f>IF($R3491=0,0,MIN(12,IF(AND(ISNUMBER($O3491),$O3491&gt;=1,$O3491&lt;=12),INT($O3491),12),IF(AND(RetireExit="Yes",$U3491&gt;0),$U3491,12),IF(AND(ContractExit="Yes",$V3491&gt;0),$V3491,12)))</f>
        <v/>
      </c>
      <c r="X3491" s="37">
        <f>IF(ISNUMBER($P3491),$P3491,IncPct)</f>
        <v/>
      </c>
      <c r="Y3491" s="39">
        <f>IF($W3491=0,0,MAX(0,MIN($W3491,IncMonth-1))+MAX(0,$W3491-IncMonth+1)*(1+$X3491))</f>
        <v/>
      </c>
      <c r="Z3491" s="40">
        <f>IF($C3491="",0,IFERROR(INDEX(Departments!$B$5:$B$54,MATCH($C3491,Departments!$A$5:$A$54,0)),0))</f>
        <v/>
      </c>
      <c r="AA3491" s="41">
        <f>N($L3491)*$Y3491</f>
        <v/>
      </c>
      <c r="AB3491" s="41">
        <f>N($M3491)*$Y3491</f>
        <v/>
      </c>
      <c r="AC3491" s="41">
        <f>$AA3491*$Z3491</f>
        <v/>
      </c>
      <c r="AD3491" s="41">
        <f>$AA3491*BonusMonths/12</f>
        <v/>
      </c>
      <c r="AE3491" s="41">
        <f>($AA3491+SI_Gross*$AB3491)*IF($Q3491=1,SI_O,SI_E)</f>
        <v/>
      </c>
      <c r="AF3491" s="41">
        <f>IF($Q3491=1,0,$AA3491*EOSB)</f>
        <v/>
      </c>
      <c r="AG3491" s="41">
        <f>$AN3491*$W3491</f>
        <v/>
      </c>
      <c r="AH3491" s="41">
        <f>SUM($AA3491:$AG3491)</f>
        <v/>
      </c>
      <c r="AI3491" s="41">
        <f>12*($AM3491+$AN3491)</f>
        <v/>
      </c>
      <c r="AJ3491" s="41">
        <f>$AM3491*((IncMonth-1)+(13-IncMonth)*(1+$X3491))+12*$AN3491</f>
        <v/>
      </c>
      <c r="AK3491" s="41">
        <f>IF($R3491=1,N($L3491)+N($M3491),0)</f>
        <v/>
      </c>
      <c r="AL3491">
        <f>IF($C3491="","",IF(N($L3491)&lt;=0,"Basic salary missing",IF(ISNA(MATCH($C3491,Departments!$A$5:$A$54,0)),"Department not on Departments sheet",IF(AND($I3491&lt;&gt;"",NOT(ISNUMBER($I3491))),"Date of birth is text, not a date",IF(AND($K3491&lt;&gt;"",NOT(ISNUMBER($K3491))),"Contract end is text, not a date","")))))</f>
        <v/>
      </c>
      <c r="AM3491" s="41">
        <f>IF($R3491=0,0,N($L3491)*(1+$Z3491+BonusMonths/12+IF($Q3491=1,0,EOSB))+N($M3491)+(N($L3491)+SI_Gross*N($M3491))*IF($Q3491=1,SI_O,SI_E))</f>
        <v/>
      </c>
      <c r="AN3491" s="41">
        <f>IF($R3491=0,0,(IF($Q3491=1,MedO,MedE+Ticket)+Training)/12)</f>
        <v/>
      </c>
    </row>
    <row r="3492">
      <c r="I3492" s="35" t="n"/>
      <c r="J3492" s="35" t="n"/>
      <c r="K3492" s="35" t="n"/>
      <c r="L3492" s="36" t="n"/>
      <c r="M3492" s="36" t="n"/>
      <c r="P3492" s="37" t="n"/>
      <c r="Q3492" s="38">
        <f>IF($C3492="",0,IF(OR(LOWER(TRIM($G3492))="omani",LOWER(TRIM($G3492))="oman",LOWER(TRIM($G3492))="om",LOWER(TRIM($G3492))="local"),1,0))</f>
        <v/>
      </c>
      <c r="R3492" s="38">
        <f>IF($C3492="",0,IF(OR(ISNUMBER(SEARCH("resign",$N3492)),ISNUMBER(SEARCH("terminat",$N3492)),ISNUMBER(SEARCH("inactive",$N3492)),ISNUMBER(SEARCH("vacan",$N3492)),ISNUMBER(SEARCH("deceased",$N3492)),ISNUMBER(SEARCH("separated",$N3492))),0,1))</f>
        <v/>
      </c>
      <c r="S3492">
        <f>IF(OR($R3492=0,NOT(ISNUMBER($I3492))),"",IFERROR(DATEDIF($I3492,DATE(FY,1,1),"y"),""))</f>
        <v/>
      </c>
      <c r="T3492">
        <f>IF(OR($R3492=0,NOT(ISNUMBER($J3492))),"",IFERROR(DATEDIF($J3492,DATE(FY,1,1),"y"),0))</f>
        <v/>
      </c>
      <c r="U3492" s="38">
        <f>IF(OR($R3492=0,NOT(ISNUMBER($I3492))),0,IF(YEAR($I3492)+IF($Q3492=1,RetAgeO,RetAgeE)=FY,MONTH($I3492),IF(YEAR($I3492)+IF($Q3492=1,RetAgeO,RetAgeE)&lt;FY,1,0)))</f>
        <v/>
      </c>
      <c r="V3492" s="38">
        <f>IF(OR($R3492=0,NOT(ISNUMBER($K3492))),0,IF(YEAR($K3492)=FY,MONTH($K3492),IF(YEAR($K3492)&lt;FY,1,0)))</f>
        <v/>
      </c>
      <c r="W3492" s="38">
        <f>IF($R3492=0,0,MIN(12,IF(AND(ISNUMBER($O3492),$O3492&gt;=1,$O3492&lt;=12),INT($O3492),12),IF(AND(RetireExit="Yes",$U3492&gt;0),$U3492,12),IF(AND(ContractExit="Yes",$V3492&gt;0),$V3492,12)))</f>
        <v/>
      </c>
      <c r="X3492" s="37">
        <f>IF(ISNUMBER($P3492),$P3492,IncPct)</f>
        <v/>
      </c>
      <c r="Y3492" s="39">
        <f>IF($W3492=0,0,MAX(0,MIN($W3492,IncMonth-1))+MAX(0,$W3492-IncMonth+1)*(1+$X3492))</f>
        <v/>
      </c>
      <c r="Z3492" s="40">
        <f>IF($C3492="",0,IFERROR(INDEX(Departments!$B$5:$B$54,MATCH($C3492,Departments!$A$5:$A$54,0)),0))</f>
        <v/>
      </c>
      <c r="AA3492" s="41">
        <f>N($L3492)*$Y3492</f>
        <v/>
      </c>
      <c r="AB3492" s="41">
        <f>N($M3492)*$Y3492</f>
        <v/>
      </c>
      <c r="AC3492" s="41">
        <f>$AA3492*$Z3492</f>
        <v/>
      </c>
      <c r="AD3492" s="41">
        <f>$AA3492*BonusMonths/12</f>
        <v/>
      </c>
      <c r="AE3492" s="41">
        <f>($AA3492+SI_Gross*$AB3492)*IF($Q3492=1,SI_O,SI_E)</f>
        <v/>
      </c>
      <c r="AF3492" s="41">
        <f>IF($Q3492=1,0,$AA3492*EOSB)</f>
        <v/>
      </c>
      <c r="AG3492" s="41">
        <f>$AN3492*$W3492</f>
        <v/>
      </c>
      <c r="AH3492" s="41">
        <f>SUM($AA3492:$AG3492)</f>
        <v/>
      </c>
      <c r="AI3492" s="41">
        <f>12*($AM3492+$AN3492)</f>
        <v/>
      </c>
      <c r="AJ3492" s="41">
        <f>$AM3492*((IncMonth-1)+(13-IncMonth)*(1+$X3492))+12*$AN3492</f>
        <v/>
      </c>
      <c r="AK3492" s="41">
        <f>IF($R3492=1,N($L3492)+N($M3492),0)</f>
        <v/>
      </c>
      <c r="AL3492">
        <f>IF($C3492="","",IF(N($L3492)&lt;=0,"Basic salary missing",IF(ISNA(MATCH($C3492,Departments!$A$5:$A$54,0)),"Department not on Departments sheet",IF(AND($I3492&lt;&gt;"",NOT(ISNUMBER($I3492))),"Date of birth is text, not a date",IF(AND($K3492&lt;&gt;"",NOT(ISNUMBER($K3492))),"Contract end is text, not a date","")))))</f>
        <v/>
      </c>
      <c r="AM3492" s="41">
        <f>IF($R3492=0,0,N($L3492)*(1+$Z3492+BonusMonths/12+IF($Q3492=1,0,EOSB))+N($M3492)+(N($L3492)+SI_Gross*N($M3492))*IF($Q3492=1,SI_O,SI_E))</f>
        <v/>
      </c>
      <c r="AN3492" s="41">
        <f>IF($R3492=0,0,(IF($Q3492=1,MedO,MedE+Ticket)+Training)/12)</f>
        <v/>
      </c>
    </row>
    <row r="3493">
      <c r="I3493" s="35" t="n"/>
      <c r="J3493" s="35" t="n"/>
      <c r="K3493" s="35" t="n"/>
      <c r="L3493" s="36" t="n"/>
      <c r="M3493" s="36" t="n"/>
      <c r="P3493" s="37" t="n"/>
      <c r="Q3493" s="38">
        <f>IF($C3493="",0,IF(OR(LOWER(TRIM($G3493))="omani",LOWER(TRIM($G3493))="oman",LOWER(TRIM($G3493))="om",LOWER(TRIM($G3493))="local"),1,0))</f>
        <v/>
      </c>
      <c r="R3493" s="38">
        <f>IF($C3493="",0,IF(OR(ISNUMBER(SEARCH("resign",$N3493)),ISNUMBER(SEARCH("terminat",$N3493)),ISNUMBER(SEARCH("inactive",$N3493)),ISNUMBER(SEARCH("vacan",$N3493)),ISNUMBER(SEARCH("deceased",$N3493)),ISNUMBER(SEARCH("separated",$N3493))),0,1))</f>
        <v/>
      </c>
      <c r="S3493">
        <f>IF(OR($R3493=0,NOT(ISNUMBER($I3493))),"",IFERROR(DATEDIF($I3493,DATE(FY,1,1),"y"),""))</f>
        <v/>
      </c>
      <c r="T3493">
        <f>IF(OR($R3493=0,NOT(ISNUMBER($J3493))),"",IFERROR(DATEDIF($J3493,DATE(FY,1,1),"y"),0))</f>
        <v/>
      </c>
      <c r="U3493" s="38">
        <f>IF(OR($R3493=0,NOT(ISNUMBER($I3493))),0,IF(YEAR($I3493)+IF($Q3493=1,RetAgeO,RetAgeE)=FY,MONTH($I3493),IF(YEAR($I3493)+IF($Q3493=1,RetAgeO,RetAgeE)&lt;FY,1,0)))</f>
        <v/>
      </c>
      <c r="V3493" s="38">
        <f>IF(OR($R3493=0,NOT(ISNUMBER($K3493))),0,IF(YEAR($K3493)=FY,MONTH($K3493),IF(YEAR($K3493)&lt;FY,1,0)))</f>
        <v/>
      </c>
      <c r="W3493" s="38">
        <f>IF($R3493=0,0,MIN(12,IF(AND(ISNUMBER($O3493),$O3493&gt;=1,$O3493&lt;=12),INT($O3493),12),IF(AND(RetireExit="Yes",$U3493&gt;0),$U3493,12),IF(AND(ContractExit="Yes",$V3493&gt;0),$V3493,12)))</f>
        <v/>
      </c>
      <c r="X3493" s="37">
        <f>IF(ISNUMBER($P3493),$P3493,IncPct)</f>
        <v/>
      </c>
      <c r="Y3493" s="39">
        <f>IF($W3493=0,0,MAX(0,MIN($W3493,IncMonth-1))+MAX(0,$W3493-IncMonth+1)*(1+$X3493))</f>
        <v/>
      </c>
      <c r="Z3493" s="40">
        <f>IF($C3493="",0,IFERROR(INDEX(Departments!$B$5:$B$54,MATCH($C3493,Departments!$A$5:$A$54,0)),0))</f>
        <v/>
      </c>
      <c r="AA3493" s="41">
        <f>N($L3493)*$Y3493</f>
        <v/>
      </c>
      <c r="AB3493" s="41">
        <f>N($M3493)*$Y3493</f>
        <v/>
      </c>
      <c r="AC3493" s="41">
        <f>$AA3493*$Z3493</f>
        <v/>
      </c>
      <c r="AD3493" s="41">
        <f>$AA3493*BonusMonths/12</f>
        <v/>
      </c>
      <c r="AE3493" s="41">
        <f>($AA3493+SI_Gross*$AB3493)*IF($Q3493=1,SI_O,SI_E)</f>
        <v/>
      </c>
      <c r="AF3493" s="41">
        <f>IF($Q3493=1,0,$AA3493*EOSB)</f>
        <v/>
      </c>
      <c r="AG3493" s="41">
        <f>$AN3493*$W3493</f>
        <v/>
      </c>
      <c r="AH3493" s="41">
        <f>SUM($AA3493:$AG3493)</f>
        <v/>
      </c>
      <c r="AI3493" s="41">
        <f>12*($AM3493+$AN3493)</f>
        <v/>
      </c>
      <c r="AJ3493" s="41">
        <f>$AM3493*((IncMonth-1)+(13-IncMonth)*(1+$X3493))+12*$AN3493</f>
        <v/>
      </c>
      <c r="AK3493" s="41">
        <f>IF($R3493=1,N($L3493)+N($M3493),0)</f>
        <v/>
      </c>
      <c r="AL3493">
        <f>IF($C3493="","",IF(N($L3493)&lt;=0,"Basic salary missing",IF(ISNA(MATCH($C3493,Departments!$A$5:$A$54,0)),"Department not on Departments sheet",IF(AND($I3493&lt;&gt;"",NOT(ISNUMBER($I3493))),"Date of birth is text, not a date",IF(AND($K3493&lt;&gt;"",NOT(ISNUMBER($K3493))),"Contract end is text, not a date","")))))</f>
        <v/>
      </c>
      <c r="AM3493" s="41">
        <f>IF($R3493=0,0,N($L3493)*(1+$Z3493+BonusMonths/12+IF($Q3493=1,0,EOSB))+N($M3493)+(N($L3493)+SI_Gross*N($M3493))*IF($Q3493=1,SI_O,SI_E))</f>
        <v/>
      </c>
      <c r="AN3493" s="41">
        <f>IF($R3493=0,0,(IF($Q3493=1,MedO,MedE+Ticket)+Training)/12)</f>
        <v/>
      </c>
    </row>
    <row r="3494">
      <c r="I3494" s="35" t="n"/>
      <c r="J3494" s="35" t="n"/>
      <c r="K3494" s="35" t="n"/>
      <c r="L3494" s="36" t="n"/>
      <c r="M3494" s="36" t="n"/>
      <c r="P3494" s="37" t="n"/>
      <c r="Q3494" s="38">
        <f>IF($C3494="",0,IF(OR(LOWER(TRIM($G3494))="omani",LOWER(TRIM($G3494))="oman",LOWER(TRIM($G3494))="om",LOWER(TRIM($G3494))="local"),1,0))</f>
        <v/>
      </c>
      <c r="R3494" s="38">
        <f>IF($C3494="",0,IF(OR(ISNUMBER(SEARCH("resign",$N3494)),ISNUMBER(SEARCH("terminat",$N3494)),ISNUMBER(SEARCH("inactive",$N3494)),ISNUMBER(SEARCH("vacan",$N3494)),ISNUMBER(SEARCH("deceased",$N3494)),ISNUMBER(SEARCH("separated",$N3494))),0,1))</f>
        <v/>
      </c>
      <c r="S3494">
        <f>IF(OR($R3494=0,NOT(ISNUMBER($I3494))),"",IFERROR(DATEDIF($I3494,DATE(FY,1,1),"y"),""))</f>
        <v/>
      </c>
      <c r="T3494">
        <f>IF(OR($R3494=0,NOT(ISNUMBER($J3494))),"",IFERROR(DATEDIF($J3494,DATE(FY,1,1),"y"),0))</f>
        <v/>
      </c>
      <c r="U3494" s="38">
        <f>IF(OR($R3494=0,NOT(ISNUMBER($I3494))),0,IF(YEAR($I3494)+IF($Q3494=1,RetAgeO,RetAgeE)=FY,MONTH($I3494),IF(YEAR($I3494)+IF($Q3494=1,RetAgeO,RetAgeE)&lt;FY,1,0)))</f>
        <v/>
      </c>
      <c r="V3494" s="38">
        <f>IF(OR($R3494=0,NOT(ISNUMBER($K3494))),0,IF(YEAR($K3494)=FY,MONTH($K3494),IF(YEAR($K3494)&lt;FY,1,0)))</f>
        <v/>
      </c>
      <c r="W3494" s="38">
        <f>IF($R3494=0,0,MIN(12,IF(AND(ISNUMBER($O3494),$O3494&gt;=1,$O3494&lt;=12),INT($O3494),12),IF(AND(RetireExit="Yes",$U3494&gt;0),$U3494,12),IF(AND(ContractExit="Yes",$V3494&gt;0),$V3494,12)))</f>
        <v/>
      </c>
      <c r="X3494" s="37">
        <f>IF(ISNUMBER($P3494),$P3494,IncPct)</f>
        <v/>
      </c>
      <c r="Y3494" s="39">
        <f>IF($W3494=0,0,MAX(0,MIN($W3494,IncMonth-1))+MAX(0,$W3494-IncMonth+1)*(1+$X3494))</f>
        <v/>
      </c>
      <c r="Z3494" s="40">
        <f>IF($C3494="",0,IFERROR(INDEX(Departments!$B$5:$B$54,MATCH($C3494,Departments!$A$5:$A$54,0)),0))</f>
        <v/>
      </c>
      <c r="AA3494" s="41">
        <f>N($L3494)*$Y3494</f>
        <v/>
      </c>
      <c r="AB3494" s="41">
        <f>N($M3494)*$Y3494</f>
        <v/>
      </c>
      <c r="AC3494" s="41">
        <f>$AA3494*$Z3494</f>
        <v/>
      </c>
      <c r="AD3494" s="41">
        <f>$AA3494*BonusMonths/12</f>
        <v/>
      </c>
      <c r="AE3494" s="41">
        <f>($AA3494+SI_Gross*$AB3494)*IF($Q3494=1,SI_O,SI_E)</f>
        <v/>
      </c>
      <c r="AF3494" s="41">
        <f>IF($Q3494=1,0,$AA3494*EOSB)</f>
        <v/>
      </c>
      <c r="AG3494" s="41">
        <f>$AN3494*$W3494</f>
        <v/>
      </c>
      <c r="AH3494" s="41">
        <f>SUM($AA3494:$AG3494)</f>
        <v/>
      </c>
      <c r="AI3494" s="41">
        <f>12*($AM3494+$AN3494)</f>
        <v/>
      </c>
      <c r="AJ3494" s="41">
        <f>$AM3494*((IncMonth-1)+(13-IncMonth)*(1+$X3494))+12*$AN3494</f>
        <v/>
      </c>
      <c r="AK3494" s="41">
        <f>IF($R3494=1,N($L3494)+N($M3494),0)</f>
        <v/>
      </c>
      <c r="AL3494">
        <f>IF($C3494="","",IF(N($L3494)&lt;=0,"Basic salary missing",IF(ISNA(MATCH($C3494,Departments!$A$5:$A$54,0)),"Department not on Departments sheet",IF(AND($I3494&lt;&gt;"",NOT(ISNUMBER($I3494))),"Date of birth is text, not a date",IF(AND($K3494&lt;&gt;"",NOT(ISNUMBER($K3494))),"Contract end is text, not a date","")))))</f>
        <v/>
      </c>
      <c r="AM3494" s="41">
        <f>IF($R3494=0,0,N($L3494)*(1+$Z3494+BonusMonths/12+IF($Q3494=1,0,EOSB))+N($M3494)+(N($L3494)+SI_Gross*N($M3494))*IF($Q3494=1,SI_O,SI_E))</f>
        <v/>
      </c>
      <c r="AN3494" s="41">
        <f>IF($R3494=0,0,(IF($Q3494=1,MedO,MedE+Ticket)+Training)/12)</f>
        <v/>
      </c>
    </row>
    <row r="3495">
      <c r="I3495" s="35" t="n"/>
      <c r="J3495" s="35" t="n"/>
      <c r="K3495" s="35" t="n"/>
      <c r="L3495" s="36" t="n"/>
      <c r="M3495" s="36" t="n"/>
      <c r="P3495" s="37" t="n"/>
      <c r="Q3495" s="38">
        <f>IF($C3495="",0,IF(OR(LOWER(TRIM($G3495))="omani",LOWER(TRIM($G3495))="oman",LOWER(TRIM($G3495))="om",LOWER(TRIM($G3495))="local"),1,0))</f>
        <v/>
      </c>
      <c r="R3495" s="38">
        <f>IF($C3495="",0,IF(OR(ISNUMBER(SEARCH("resign",$N3495)),ISNUMBER(SEARCH("terminat",$N3495)),ISNUMBER(SEARCH("inactive",$N3495)),ISNUMBER(SEARCH("vacan",$N3495)),ISNUMBER(SEARCH("deceased",$N3495)),ISNUMBER(SEARCH("separated",$N3495))),0,1))</f>
        <v/>
      </c>
      <c r="S3495">
        <f>IF(OR($R3495=0,NOT(ISNUMBER($I3495))),"",IFERROR(DATEDIF($I3495,DATE(FY,1,1),"y"),""))</f>
        <v/>
      </c>
      <c r="T3495">
        <f>IF(OR($R3495=0,NOT(ISNUMBER($J3495))),"",IFERROR(DATEDIF($J3495,DATE(FY,1,1),"y"),0))</f>
        <v/>
      </c>
      <c r="U3495" s="38">
        <f>IF(OR($R3495=0,NOT(ISNUMBER($I3495))),0,IF(YEAR($I3495)+IF($Q3495=1,RetAgeO,RetAgeE)=FY,MONTH($I3495),IF(YEAR($I3495)+IF($Q3495=1,RetAgeO,RetAgeE)&lt;FY,1,0)))</f>
        <v/>
      </c>
      <c r="V3495" s="38">
        <f>IF(OR($R3495=0,NOT(ISNUMBER($K3495))),0,IF(YEAR($K3495)=FY,MONTH($K3495),IF(YEAR($K3495)&lt;FY,1,0)))</f>
        <v/>
      </c>
      <c r="W3495" s="38">
        <f>IF($R3495=0,0,MIN(12,IF(AND(ISNUMBER($O3495),$O3495&gt;=1,$O3495&lt;=12),INT($O3495),12),IF(AND(RetireExit="Yes",$U3495&gt;0),$U3495,12),IF(AND(ContractExit="Yes",$V3495&gt;0),$V3495,12)))</f>
        <v/>
      </c>
      <c r="X3495" s="37">
        <f>IF(ISNUMBER($P3495),$P3495,IncPct)</f>
        <v/>
      </c>
      <c r="Y3495" s="39">
        <f>IF($W3495=0,0,MAX(0,MIN($W3495,IncMonth-1))+MAX(0,$W3495-IncMonth+1)*(1+$X3495))</f>
        <v/>
      </c>
      <c r="Z3495" s="40">
        <f>IF($C3495="",0,IFERROR(INDEX(Departments!$B$5:$B$54,MATCH($C3495,Departments!$A$5:$A$54,0)),0))</f>
        <v/>
      </c>
      <c r="AA3495" s="41">
        <f>N($L3495)*$Y3495</f>
        <v/>
      </c>
      <c r="AB3495" s="41">
        <f>N($M3495)*$Y3495</f>
        <v/>
      </c>
      <c r="AC3495" s="41">
        <f>$AA3495*$Z3495</f>
        <v/>
      </c>
      <c r="AD3495" s="41">
        <f>$AA3495*BonusMonths/12</f>
        <v/>
      </c>
      <c r="AE3495" s="41">
        <f>($AA3495+SI_Gross*$AB3495)*IF($Q3495=1,SI_O,SI_E)</f>
        <v/>
      </c>
      <c r="AF3495" s="41">
        <f>IF($Q3495=1,0,$AA3495*EOSB)</f>
        <v/>
      </c>
      <c r="AG3495" s="41">
        <f>$AN3495*$W3495</f>
        <v/>
      </c>
      <c r="AH3495" s="41">
        <f>SUM($AA3495:$AG3495)</f>
        <v/>
      </c>
      <c r="AI3495" s="41">
        <f>12*($AM3495+$AN3495)</f>
        <v/>
      </c>
      <c r="AJ3495" s="41">
        <f>$AM3495*((IncMonth-1)+(13-IncMonth)*(1+$X3495))+12*$AN3495</f>
        <v/>
      </c>
      <c r="AK3495" s="41">
        <f>IF($R3495=1,N($L3495)+N($M3495),0)</f>
        <v/>
      </c>
      <c r="AL3495">
        <f>IF($C3495="","",IF(N($L3495)&lt;=0,"Basic salary missing",IF(ISNA(MATCH($C3495,Departments!$A$5:$A$54,0)),"Department not on Departments sheet",IF(AND($I3495&lt;&gt;"",NOT(ISNUMBER($I3495))),"Date of birth is text, not a date",IF(AND($K3495&lt;&gt;"",NOT(ISNUMBER($K3495))),"Contract end is text, not a date","")))))</f>
        <v/>
      </c>
      <c r="AM3495" s="41">
        <f>IF($R3495=0,0,N($L3495)*(1+$Z3495+BonusMonths/12+IF($Q3495=1,0,EOSB))+N($M3495)+(N($L3495)+SI_Gross*N($M3495))*IF($Q3495=1,SI_O,SI_E))</f>
        <v/>
      </c>
      <c r="AN3495" s="41">
        <f>IF($R3495=0,0,(IF($Q3495=1,MedO,MedE+Ticket)+Training)/12)</f>
        <v/>
      </c>
    </row>
    <row r="3496">
      <c r="I3496" s="35" t="n"/>
      <c r="J3496" s="35" t="n"/>
      <c r="K3496" s="35" t="n"/>
      <c r="L3496" s="36" t="n"/>
      <c r="M3496" s="36" t="n"/>
      <c r="P3496" s="37" t="n"/>
      <c r="Q3496" s="38">
        <f>IF($C3496="",0,IF(OR(LOWER(TRIM($G3496))="omani",LOWER(TRIM($G3496))="oman",LOWER(TRIM($G3496))="om",LOWER(TRIM($G3496))="local"),1,0))</f>
        <v/>
      </c>
      <c r="R3496" s="38">
        <f>IF($C3496="",0,IF(OR(ISNUMBER(SEARCH("resign",$N3496)),ISNUMBER(SEARCH("terminat",$N3496)),ISNUMBER(SEARCH("inactive",$N3496)),ISNUMBER(SEARCH("vacan",$N3496)),ISNUMBER(SEARCH("deceased",$N3496)),ISNUMBER(SEARCH("separated",$N3496))),0,1))</f>
        <v/>
      </c>
      <c r="S3496">
        <f>IF(OR($R3496=0,NOT(ISNUMBER($I3496))),"",IFERROR(DATEDIF($I3496,DATE(FY,1,1),"y"),""))</f>
        <v/>
      </c>
      <c r="T3496">
        <f>IF(OR($R3496=0,NOT(ISNUMBER($J3496))),"",IFERROR(DATEDIF($J3496,DATE(FY,1,1),"y"),0))</f>
        <v/>
      </c>
      <c r="U3496" s="38">
        <f>IF(OR($R3496=0,NOT(ISNUMBER($I3496))),0,IF(YEAR($I3496)+IF($Q3496=1,RetAgeO,RetAgeE)=FY,MONTH($I3496),IF(YEAR($I3496)+IF($Q3496=1,RetAgeO,RetAgeE)&lt;FY,1,0)))</f>
        <v/>
      </c>
      <c r="V3496" s="38">
        <f>IF(OR($R3496=0,NOT(ISNUMBER($K3496))),0,IF(YEAR($K3496)=FY,MONTH($K3496),IF(YEAR($K3496)&lt;FY,1,0)))</f>
        <v/>
      </c>
      <c r="W3496" s="38">
        <f>IF($R3496=0,0,MIN(12,IF(AND(ISNUMBER($O3496),$O3496&gt;=1,$O3496&lt;=12),INT($O3496),12),IF(AND(RetireExit="Yes",$U3496&gt;0),$U3496,12),IF(AND(ContractExit="Yes",$V3496&gt;0),$V3496,12)))</f>
        <v/>
      </c>
      <c r="X3496" s="37">
        <f>IF(ISNUMBER($P3496),$P3496,IncPct)</f>
        <v/>
      </c>
      <c r="Y3496" s="39">
        <f>IF($W3496=0,0,MAX(0,MIN($W3496,IncMonth-1))+MAX(0,$W3496-IncMonth+1)*(1+$X3496))</f>
        <v/>
      </c>
      <c r="Z3496" s="40">
        <f>IF($C3496="",0,IFERROR(INDEX(Departments!$B$5:$B$54,MATCH($C3496,Departments!$A$5:$A$54,0)),0))</f>
        <v/>
      </c>
      <c r="AA3496" s="41">
        <f>N($L3496)*$Y3496</f>
        <v/>
      </c>
      <c r="AB3496" s="41">
        <f>N($M3496)*$Y3496</f>
        <v/>
      </c>
      <c r="AC3496" s="41">
        <f>$AA3496*$Z3496</f>
        <v/>
      </c>
      <c r="AD3496" s="41">
        <f>$AA3496*BonusMonths/12</f>
        <v/>
      </c>
      <c r="AE3496" s="41">
        <f>($AA3496+SI_Gross*$AB3496)*IF($Q3496=1,SI_O,SI_E)</f>
        <v/>
      </c>
      <c r="AF3496" s="41">
        <f>IF($Q3496=1,0,$AA3496*EOSB)</f>
        <v/>
      </c>
      <c r="AG3496" s="41">
        <f>$AN3496*$W3496</f>
        <v/>
      </c>
      <c r="AH3496" s="41">
        <f>SUM($AA3496:$AG3496)</f>
        <v/>
      </c>
      <c r="AI3496" s="41">
        <f>12*($AM3496+$AN3496)</f>
        <v/>
      </c>
      <c r="AJ3496" s="41">
        <f>$AM3496*((IncMonth-1)+(13-IncMonth)*(1+$X3496))+12*$AN3496</f>
        <v/>
      </c>
      <c r="AK3496" s="41">
        <f>IF($R3496=1,N($L3496)+N($M3496),0)</f>
        <v/>
      </c>
      <c r="AL3496">
        <f>IF($C3496="","",IF(N($L3496)&lt;=0,"Basic salary missing",IF(ISNA(MATCH($C3496,Departments!$A$5:$A$54,0)),"Department not on Departments sheet",IF(AND($I3496&lt;&gt;"",NOT(ISNUMBER($I3496))),"Date of birth is text, not a date",IF(AND($K3496&lt;&gt;"",NOT(ISNUMBER($K3496))),"Contract end is text, not a date","")))))</f>
        <v/>
      </c>
      <c r="AM3496" s="41">
        <f>IF($R3496=0,0,N($L3496)*(1+$Z3496+BonusMonths/12+IF($Q3496=1,0,EOSB))+N($M3496)+(N($L3496)+SI_Gross*N($M3496))*IF($Q3496=1,SI_O,SI_E))</f>
        <v/>
      </c>
      <c r="AN3496" s="41">
        <f>IF($R3496=0,0,(IF($Q3496=1,MedO,MedE+Ticket)+Training)/12)</f>
        <v/>
      </c>
    </row>
    <row r="3497">
      <c r="I3497" s="35" t="n"/>
      <c r="J3497" s="35" t="n"/>
      <c r="K3497" s="35" t="n"/>
      <c r="L3497" s="36" t="n"/>
      <c r="M3497" s="36" t="n"/>
      <c r="P3497" s="37" t="n"/>
      <c r="Q3497" s="38">
        <f>IF($C3497="",0,IF(OR(LOWER(TRIM($G3497))="omani",LOWER(TRIM($G3497))="oman",LOWER(TRIM($G3497))="om",LOWER(TRIM($G3497))="local"),1,0))</f>
        <v/>
      </c>
      <c r="R3497" s="38">
        <f>IF($C3497="",0,IF(OR(ISNUMBER(SEARCH("resign",$N3497)),ISNUMBER(SEARCH("terminat",$N3497)),ISNUMBER(SEARCH("inactive",$N3497)),ISNUMBER(SEARCH("vacan",$N3497)),ISNUMBER(SEARCH("deceased",$N3497)),ISNUMBER(SEARCH("separated",$N3497))),0,1))</f>
        <v/>
      </c>
      <c r="S3497">
        <f>IF(OR($R3497=0,NOT(ISNUMBER($I3497))),"",IFERROR(DATEDIF($I3497,DATE(FY,1,1),"y"),""))</f>
        <v/>
      </c>
      <c r="T3497">
        <f>IF(OR($R3497=0,NOT(ISNUMBER($J3497))),"",IFERROR(DATEDIF($J3497,DATE(FY,1,1),"y"),0))</f>
        <v/>
      </c>
      <c r="U3497" s="38">
        <f>IF(OR($R3497=0,NOT(ISNUMBER($I3497))),0,IF(YEAR($I3497)+IF($Q3497=1,RetAgeO,RetAgeE)=FY,MONTH($I3497),IF(YEAR($I3497)+IF($Q3497=1,RetAgeO,RetAgeE)&lt;FY,1,0)))</f>
        <v/>
      </c>
      <c r="V3497" s="38">
        <f>IF(OR($R3497=0,NOT(ISNUMBER($K3497))),0,IF(YEAR($K3497)=FY,MONTH($K3497),IF(YEAR($K3497)&lt;FY,1,0)))</f>
        <v/>
      </c>
      <c r="W3497" s="38">
        <f>IF($R3497=0,0,MIN(12,IF(AND(ISNUMBER($O3497),$O3497&gt;=1,$O3497&lt;=12),INT($O3497),12),IF(AND(RetireExit="Yes",$U3497&gt;0),$U3497,12),IF(AND(ContractExit="Yes",$V3497&gt;0),$V3497,12)))</f>
        <v/>
      </c>
      <c r="X3497" s="37">
        <f>IF(ISNUMBER($P3497),$P3497,IncPct)</f>
        <v/>
      </c>
      <c r="Y3497" s="39">
        <f>IF($W3497=0,0,MAX(0,MIN($W3497,IncMonth-1))+MAX(0,$W3497-IncMonth+1)*(1+$X3497))</f>
        <v/>
      </c>
      <c r="Z3497" s="40">
        <f>IF($C3497="",0,IFERROR(INDEX(Departments!$B$5:$B$54,MATCH($C3497,Departments!$A$5:$A$54,0)),0))</f>
        <v/>
      </c>
      <c r="AA3497" s="41">
        <f>N($L3497)*$Y3497</f>
        <v/>
      </c>
      <c r="AB3497" s="41">
        <f>N($M3497)*$Y3497</f>
        <v/>
      </c>
      <c r="AC3497" s="41">
        <f>$AA3497*$Z3497</f>
        <v/>
      </c>
      <c r="AD3497" s="41">
        <f>$AA3497*BonusMonths/12</f>
        <v/>
      </c>
      <c r="AE3497" s="41">
        <f>($AA3497+SI_Gross*$AB3497)*IF($Q3497=1,SI_O,SI_E)</f>
        <v/>
      </c>
      <c r="AF3497" s="41">
        <f>IF($Q3497=1,0,$AA3497*EOSB)</f>
        <v/>
      </c>
      <c r="AG3497" s="41">
        <f>$AN3497*$W3497</f>
        <v/>
      </c>
      <c r="AH3497" s="41">
        <f>SUM($AA3497:$AG3497)</f>
        <v/>
      </c>
      <c r="AI3497" s="41">
        <f>12*($AM3497+$AN3497)</f>
        <v/>
      </c>
      <c r="AJ3497" s="41">
        <f>$AM3497*((IncMonth-1)+(13-IncMonth)*(1+$X3497))+12*$AN3497</f>
        <v/>
      </c>
      <c r="AK3497" s="41">
        <f>IF($R3497=1,N($L3497)+N($M3497),0)</f>
        <v/>
      </c>
      <c r="AL3497">
        <f>IF($C3497="","",IF(N($L3497)&lt;=0,"Basic salary missing",IF(ISNA(MATCH($C3497,Departments!$A$5:$A$54,0)),"Department not on Departments sheet",IF(AND($I3497&lt;&gt;"",NOT(ISNUMBER($I3497))),"Date of birth is text, not a date",IF(AND($K3497&lt;&gt;"",NOT(ISNUMBER($K3497))),"Contract end is text, not a date","")))))</f>
        <v/>
      </c>
      <c r="AM3497" s="41">
        <f>IF($R3497=0,0,N($L3497)*(1+$Z3497+BonusMonths/12+IF($Q3497=1,0,EOSB))+N($M3497)+(N($L3497)+SI_Gross*N($M3497))*IF($Q3497=1,SI_O,SI_E))</f>
        <v/>
      </c>
      <c r="AN3497" s="41">
        <f>IF($R3497=0,0,(IF($Q3497=1,MedO,MedE+Ticket)+Training)/12)</f>
        <v/>
      </c>
    </row>
    <row r="3498">
      <c r="I3498" s="35" t="n"/>
      <c r="J3498" s="35" t="n"/>
      <c r="K3498" s="35" t="n"/>
      <c r="L3498" s="36" t="n"/>
      <c r="M3498" s="36" t="n"/>
      <c r="P3498" s="37" t="n"/>
      <c r="Q3498" s="38">
        <f>IF($C3498="",0,IF(OR(LOWER(TRIM($G3498))="omani",LOWER(TRIM($G3498))="oman",LOWER(TRIM($G3498))="om",LOWER(TRIM($G3498))="local"),1,0))</f>
        <v/>
      </c>
      <c r="R3498" s="38">
        <f>IF($C3498="",0,IF(OR(ISNUMBER(SEARCH("resign",$N3498)),ISNUMBER(SEARCH("terminat",$N3498)),ISNUMBER(SEARCH("inactive",$N3498)),ISNUMBER(SEARCH("vacan",$N3498)),ISNUMBER(SEARCH("deceased",$N3498)),ISNUMBER(SEARCH("separated",$N3498))),0,1))</f>
        <v/>
      </c>
      <c r="S3498">
        <f>IF(OR($R3498=0,NOT(ISNUMBER($I3498))),"",IFERROR(DATEDIF($I3498,DATE(FY,1,1),"y"),""))</f>
        <v/>
      </c>
      <c r="T3498">
        <f>IF(OR($R3498=0,NOT(ISNUMBER($J3498))),"",IFERROR(DATEDIF($J3498,DATE(FY,1,1),"y"),0))</f>
        <v/>
      </c>
      <c r="U3498" s="38">
        <f>IF(OR($R3498=0,NOT(ISNUMBER($I3498))),0,IF(YEAR($I3498)+IF($Q3498=1,RetAgeO,RetAgeE)=FY,MONTH($I3498),IF(YEAR($I3498)+IF($Q3498=1,RetAgeO,RetAgeE)&lt;FY,1,0)))</f>
        <v/>
      </c>
      <c r="V3498" s="38">
        <f>IF(OR($R3498=0,NOT(ISNUMBER($K3498))),0,IF(YEAR($K3498)=FY,MONTH($K3498),IF(YEAR($K3498)&lt;FY,1,0)))</f>
        <v/>
      </c>
      <c r="W3498" s="38">
        <f>IF($R3498=0,0,MIN(12,IF(AND(ISNUMBER($O3498),$O3498&gt;=1,$O3498&lt;=12),INT($O3498),12),IF(AND(RetireExit="Yes",$U3498&gt;0),$U3498,12),IF(AND(ContractExit="Yes",$V3498&gt;0),$V3498,12)))</f>
        <v/>
      </c>
      <c r="X3498" s="37">
        <f>IF(ISNUMBER($P3498),$P3498,IncPct)</f>
        <v/>
      </c>
      <c r="Y3498" s="39">
        <f>IF($W3498=0,0,MAX(0,MIN($W3498,IncMonth-1))+MAX(0,$W3498-IncMonth+1)*(1+$X3498))</f>
        <v/>
      </c>
      <c r="Z3498" s="40">
        <f>IF($C3498="",0,IFERROR(INDEX(Departments!$B$5:$B$54,MATCH($C3498,Departments!$A$5:$A$54,0)),0))</f>
        <v/>
      </c>
      <c r="AA3498" s="41">
        <f>N($L3498)*$Y3498</f>
        <v/>
      </c>
      <c r="AB3498" s="41">
        <f>N($M3498)*$Y3498</f>
        <v/>
      </c>
      <c r="AC3498" s="41">
        <f>$AA3498*$Z3498</f>
        <v/>
      </c>
      <c r="AD3498" s="41">
        <f>$AA3498*BonusMonths/12</f>
        <v/>
      </c>
      <c r="AE3498" s="41">
        <f>($AA3498+SI_Gross*$AB3498)*IF($Q3498=1,SI_O,SI_E)</f>
        <v/>
      </c>
      <c r="AF3498" s="41">
        <f>IF($Q3498=1,0,$AA3498*EOSB)</f>
        <v/>
      </c>
      <c r="AG3498" s="41">
        <f>$AN3498*$W3498</f>
        <v/>
      </c>
      <c r="AH3498" s="41">
        <f>SUM($AA3498:$AG3498)</f>
        <v/>
      </c>
      <c r="AI3498" s="41">
        <f>12*($AM3498+$AN3498)</f>
        <v/>
      </c>
      <c r="AJ3498" s="41">
        <f>$AM3498*((IncMonth-1)+(13-IncMonth)*(1+$X3498))+12*$AN3498</f>
        <v/>
      </c>
      <c r="AK3498" s="41">
        <f>IF($R3498=1,N($L3498)+N($M3498),0)</f>
        <v/>
      </c>
      <c r="AL3498">
        <f>IF($C3498="","",IF(N($L3498)&lt;=0,"Basic salary missing",IF(ISNA(MATCH($C3498,Departments!$A$5:$A$54,0)),"Department not on Departments sheet",IF(AND($I3498&lt;&gt;"",NOT(ISNUMBER($I3498))),"Date of birth is text, not a date",IF(AND($K3498&lt;&gt;"",NOT(ISNUMBER($K3498))),"Contract end is text, not a date","")))))</f>
        <v/>
      </c>
      <c r="AM3498" s="41">
        <f>IF($R3498=0,0,N($L3498)*(1+$Z3498+BonusMonths/12+IF($Q3498=1,0,EOSB))+N($M3498)+(N($L3498)+SI_Gross*N($M3498))*IF($Q3498=1,SI_O,SI_E))</f>
        <v/>
      </c>
      <c r="AN3498" s="41">
        <f>IF($R3498=0,0,(IF($Q3498=1,MedO,MedE+Ticket)+Training)/12)</f>
        <v/>
      </c>
    </row>
    <row r="3499">
      <c r="I3499" s="35" t="n"/>
      <c r="J3499" s="35" t="n"/>
      <c r="K3499" s="35" t="n"/>
      <c r="L3499" s="36" t="n"/>
      <c r="M3499" s="36" t="n"/>
      <c r="P3499" s="37" t="n"/>
      <c r="Q3499" s="38">
        <f>IF($C3499="",0,IF(OR(LOWER(TRIM($G3499))="omani",LOWER(TRIM($G3499))="oman",LOWER(TRIM($G3499))="om",LOWER(TRIM($G3499))="local"),1,0))</f>
        <v/>
      </c>
      <c r="R3499" s="38">
        <f>IF($C3499="",0,IF(OR(ISNUMBER(SEARCH("resign",$N3499)),ISNUMBER(SEARCH("terminat",$N3499)),ISNUMBER(SEARCH("inactive",$N3499)),ISNUMBER(SEARCH("vacan",$N3499)),ISNUMBER(SEARCH("deceased",$N3499)),ISNUMBER(SEARCH("separated",$N3499))),0,1))</f>
        <v/>
      </c>
      <c r="S3499">
        <f>IF(OR($R3499=0,NOT(ISNUMBER($I3499))),"",IFERROR(DATEDIF($I3499,DATE(FY,1,1),"y"),""))</f>
        <v/>
      </c>
      <c r="T3499">
        <f>IF(OR($R3499=0,NOT(ISNUMBER($J3499))),"",IFERROR(DATEDIF($J3499,DATE(FY,1,1),"y"),0))</f>
        <v/>
      </c>
      <c r="U3499" s="38">
        <f>IF(OR($R3499=0,NOT(ISNUMBER($I3499))),0,IF(YEAR($I3499)+IF($Q3499=1,RetAgeO,RetAgeE)=FY,MONTH($I3499),IF(YEAR($I3499)+IF($Q3499=1,RetAgeO,RetAgeE)&lt;FY,1,0)))</f>
        <v/>
      </c>
      <c r="V3499" s="38">
        <f>IF(OR($R3499=0,NOT(ISNUMBER($K3499))),0,IF(YEAR($K3499)=FY,MONTH($K3499),IF(YEAR($K3499)&lt;FY,1,0)))</f>
        <v/>
      </c>
      <c r="W3499" s="38">
        <f>IF($R3499=0,0,MIN(12,IF(AND(ISNUMBER($O3499),$O3499&gt;=1,$O3499&lt;=12),INT($O3499),12),IF(AND(RetireExit="Yes",$U3499&gt;0),$U3499,12),IF(AND(ContractExit="Yes",$V3499&gt;0),$V3499,12)))</f>
        <v/>
      </c>
      <c r="X3499" s="37">
        <f>IF(ISNUMBER($P3499),$P3499,IncPct)</f>
        <v/>
      </c>
      <c r="Y3499" s="39">
        <f>IF($W3499=0,0,MAX(0,MIN($W3499,IncMonth-1))+MAX(0,$W3499-IncMonth+1)*(1+$X3499))</f>
        <v/>
      </c>
      <c r="Z3499" s="40">
        <f>IF($C3499="",0,IFERROR(INDEX(Departments!$B$5:$B$54,MATCH($C3499,Departments!$A$5:$A$54,0)),0))</f>
        <v/>
      </c>
      <c r="AA3499" s="41">
        <f>N($L3499)*$Y3499</f>
        <v/>
      </c>
      <c r="AB3499" s="41">
        <f>N($M3499)*$Y3499</f>
        <v/>
      </c>
      <c r="AC3499" s="41">
        <f>$AA3499*$Z3499</f>
        <v/>
      </c>
      <c r="AD3499" s="41">
        <f>$AA3499*BonusMonths/12</f>
        <v/>
      </c>
      <c r="AE3499" s="41">
        <f>($AA3499+SI_Gross*$AB3499)*IF($Q3499=1,SI_O,SI_E)</f>
        <v/>
      </c>
      <c r="AF3499" s="41">
        <f>IF($Q3499=1,0,$AA3499*EOSB)</f>
        <v/>
      </c>
      <c r="AG3499" s="41">
        <f>$AN3499*$W3499</f>
        <v/>
      </c>
      <c r="AH3499" s="41">
        <f>SUM($AA3499:$AG3499)</f>
        <v/>
      </c>
      <c r="AI3499" s="41">
        <f>12*($AM3499+$AN3499)</f>
        <v/>
      </c>
      <c r="AJ3499" s="41">
        <f>$AM3499*((IncMonth-1)+(13-IncMonth)*(1+$X3499))+12*$AN3499</f>
        <v/>
      </c>
      <c r="AK3499" s="41">
        <f>IF($R3499=1,N($L3499)+N($M3499),0)</f>
        <v/>
      </c>
      <c r="AL3499">
        <f>IF($C3499="","",IF(N($L3499)&lt;=0,"Basic salary missing",IF(ISNA(MATCH($C3499,Departments!$A$5:$A$54,0)),"Department not on Departments sheet",IF(AND($I3499&lt;&gt;"",NOT(ISNUMBER($I3499))),"Date of birth is text, not a date",IF(AND($K3499&lt;&gt;"",NOT(ISNUMBER($K3499))),"Contract end is text, not a date","")))))</f>
        <v/>
      </c>
      <c r="AM3499" s="41">
        <f>IF($R3499=0,0,N($L3499)*(1+$Z3499+BonusMonths/12+IF($Q3499=1,0,EOSB))+N($M3499)+(N($L3499)+SI_Gross*N($M3499))*IF($Q3499=1,SI_O,SI_E))</f>
        <v/>
      </c>
      <c r="AN3499" s="41">
        <f>IF($R3499=0,0,(IF($Q3499=1,MedO,MedE+Ticket)+Training)/12)</f>
        <v/>
      </c>
    </row>
    <row r="3500">
      <c r="I3500" s="35" t="n"/>
      <c r="J3500" s="35" t="n"/>
      <c r="K3500" s="35" t="n"/>
      <c r="L3500" s="36" t="n"/>
      <c r="M3500" s="36" t="n"/>
      <c r="P3500" s="37" t="n"/>
      <c r="Q3500" s="38">
        <f>IF($C3500="",0,IF(OR(LOWER(TRIM($G3500))="omani",LOWER(TRIM($G3500))="oman",LOWER(TRIM($G3500))="om",LOWER(TRIM($G3500))="local"),1,0))</f>
        <v/>
      </c>
      <c r="R3500" s="38">
        <f>IF($C3500="",0,IF(OR(ISNUMBER(SEARCH("resign",$N3500)),ISNUMBER(SEARCH("terminat",$N3500)),ISNUMBER(SEARCH("inactive",$N3500)),ISNUMBER(SEARCH("vacan",$N3500)),ISNUMBER(SEARCH("deceased",$N3500)),ISNUMBER(SEARCH("separated",$N3500))),0,1))</f>
        <v/>
      </c>
      <c r="S3500">
        <f>IF(OR($R3500=0,NOT(ISNUMBER($I3500))),"",IFERROR(DATEDIF($I3500,DATE(FY,1,1),"y"),""))</f>
        <v/>
      </c>
      <c r="T3500">
        <f>IF(OR($R3500=0,NOT(ISNUMBER($J3500))),"",IFERROR(DATEDIF($J3500,DATE(FY,1,1),"y"),0))</f>
        <v/>
      </c>
      <c r="U3500" s="38">
        <f>IF(OR($R3500=0,NOT(ISNUMBER($I3500))),0,IF(YEAR($I3500)+IF($Q3500=1,RetAgeO,RetAgeE)=FY,MONTH($I3500),IF(YEAR($I3500)+IF($Q3500=1,RetAgeO,RetAgeE)&lt;FY,1,0)))</f>
        <v/>
      </c>
      <c r="V3500" s="38">
        <f>IF(OR($R3500=0,NOT(ISNUMBER($K3500))),0,IF(YEAR($K3500)=FY,MONTH($K3500),IF(YEAR($K3500)&lt;FY,1,0)))</f>
        <v/>
      </c>
      <c r="W3500" s="38">
        <f>IF($R3500=0,0,MIN(12,IF(AND(ISNUMBER($O3500),$O3500&gt;=1,$O3500&lt;=12),INT($O3500),12),IF(AND(RetireExit="Yes",$U3500&gt;0),$U3500,12),IF(AND(ContractExit="Yes",$V3500&gt;0),$V3500,12)))</f>
        <v/>
      </c>
      <c r="X3500" s="37">
        <f>IF(ISNUMBER($P3500),$P3500,IncPct)</f>
        <v/>
      </c>
      <c r="Y3500" s="39">
        <f>IF($W3500=0,0,MAX(0,MIN($W3500,IncMonth-1))+MAX(0,$W3500-IncMonth+1)*(1+$X3500))</f>
        <v/>
      </c>
      <c r="Z3500" s="40">
        <f>IF($C3500="",0,IFERROR(INDEX(Departments!$B$5:$B$54,MATCH($C3500,Departments!$A$5:$A$54,0)),0))</f>
        <v/>
      </c>
      <c r="AA3500" s="41">
        <f>N($L3500)*$Y3500</f>
        <v/>
      </c>
      <c r="AB3500" s="41">
        <f>N($M3500)*$Y3500</f>
        <v/>
      </c>
      <c r="AC3500" s="41">
        <f>$AA3500*$Z3500</f>
        <v/>
      </c>
      <c r="AD3500" s="41">
        <f>$AA3500*BonusMonths/12</f>
        <v/>
      </c>
      <c r="AE3500" s="41">
        <f>($AA3500+SI_Gross*$AB3500)*IF($Q3500=1,SI_O,SI_E)</f>
        <v/>
      </c>
      <c r="AF3500" s="41">
        <f>IF($Q3500=1,0,$AA3500*EOSB)</f>
        <v/>
      </c>
      <c r="AG3500" s="41">
        <f>$AN3500*$W3500</f>
        <v/>
      </c>
      <c r="AH3500" s="41">
        <f>SUM($AA3500:$AG3500)</f>
        <v/>
      </c>
      <c r="AI3500" s="41">
        <f>12*($AM3500+$AN3500)</f>
        <v/>
      </c>
      <c r="AJ3500" s="41">
        <f>$AM3500*((IncMonth-1)+(13-IncMonth)*(1+$X3500))+12*$AN3500</f>
        <v/>
      </c>
      <c r="AK3500" s="41">
        <f>IF($R3500=1,N($L3500)+N($M3500),0)</f>
        <v/>
      </c>
      <c r="AL3500">
        <f>IF($C3500="","",IF(N($L3500)&lt;=0,"Basic salary missing",IF(ISNA(MATCH($C3500,Departments!$A$5:$A$54,0)),"Department not on Departments sheet",IF(AND($I3500&lt;&gt;"",NOT(ISNUMBER($I3500))),"Date of birth is text, not a date",IF(AND($K3500&lt;&gt;"",NOT(ISNUMBER($K3500))),"Contract end is text, not a date","")))))</f>
        <v/>
      </c>
      <c r="AM3500" s="41">
        <f>IF($R3500=0,0,N($L3500)*(1+$Z3500+BonusMonths/12+IF($Q3500=1,0,EOSB))+N($M3500)+(N($L3500)+SI_Gross*N($M3500))*IF($Q3500=1,SI_O,SI_E))</f>
        <v/>
      </c>
      <c r="AN3500" s="41">
        <f>IF($R3500=0,0,(IF($Q3500=1,MedO,MedE+Ticket)+Training)/12)</f>
        <v/>
      </c>
    </row>
    <row r="3501">
      <c r="I3501" s="35" t="n"/>
      <c r="J3501" s="35" t="n"/>
      <c r="K3501" s="35" t="n"/>
      <c r="L3501" s="36" t="n"/>
      <c r="M3501" s="36" t="n"/>
      <c r="P3501" s="37" t="n"/>
      <c r="Q3501" s="38">
        <f>IF($C3501="",0,IF(OR(LOWER(TRIM($G3501))="omani",LOWER(TRIM($G3501))="oman",LOWER(TRIM($G3501))="om",LOWER(TRIM($G3501))="local"),1,0))</f>
        <v/>
      </c>
      <c r="R3501" s="38">
        <f>IF($C3501="",0,IF(OR(ISNUMBER(SEARCH("resign",$N3501)),ISNUMBER(SEARCH("terminat",$N3501)),ISNUMBER(SEARCH("inactive",$N3501)),ISNUMBER(SEARCH("vacan",$N3501)),ISNUMBER(SEARCH("deceased",$N3501)),ISNUMBER(SEARCH("separated",$N3501))),0,1))</f>
        <v/>
      </c>
      <c r="S3501">
        <f>IF(OR($R3501=0,NOT(ISNUMBER($I3501))),"",IFERROR(DATEDIF($I3501,DATE(FY,1,1),"y"),""))</f>
        <v/>
      </c>
      <c r="T3501">
        <f>IF(OR($R3501=0,NOT(ISNUMBER($J3501))),"",IFERROR(DATEDIF($J3501,DATE(FY,1,1),"y"),0))</f>
        <v/>
      </c>
      <c r="U3501" s="38">
        <f>IF(OR($R3501=0,NOT(ISNUMBER($I3501))),0,IF(YEAR($I3501)+IF($Q3501=1,RetAgeO,RetAgeE)=FY,MONTH($I3501),IF(YEAR($I3501)+IF($Q3501=1,RetAgeO,RetAgeE)&lt;FY,1,0)))</f>
        <v/>
      </c>
      <c r="V3501" s="38">
        <f>IF(OR($R3501=0,NOT(ISNUMBER($K3501))),0,IF(YEAR($K3501)=FY,MONTH($K3501),IF(YEAR($K3501)&lt;FY,1,0)))</f>
        <v/>
      </c>
      <c r="W3501" s="38">
        <f>IF($R3501=0,0,MIN(12,IF(AND(ISNUMBER($O3501),$O3501&gt;=1,$O3501&lt;=12),INT($O3501),12),IF(AND(RetireExit="Yes",$U3501&gt;0),$U3501,12),IF(AND(ContractExit="Yes",$V3501&gt;0),$V3501,12)))</f>
        <v/>
      </c>
      <c r="X3501" s="37">
        <f>IF(ISNUMBER($P3501),$P3501,IncPct)</f>
        <v/>
      </c>
      <c r="Y3501" s="39">
        <f>IF($W3501=0,0,MAX(0,MIN($W3501,IncMonth-1))+MAX(0,$W3501-IncMonth+1)*(1+$X3501))</f>
        <v/>
      </c>
      <c r="Z3501" s="40">
        <f>IF($C3501="",0,IFERROR(INDEX(Departments!$B$5:$B$54,MATCH($C3501,Departments!$A$5:$A$54,0)),0))</f>
        <v/>
      </c>
      <c r="AA3501" s="41">
        <f>N($L3501)*$Y3501</f>
        <v/>
      </c>
      <c r="AB3501" s="41">
        <f>N($M3501)*$Y3501</f>
        <v/>
      </c>
      <c r="AC3501" s="41">
        <f>$AA3501*$Z3501</f>
        <v/>
      </c>
      <c r="AD3501" s="41">
        <f>$AA3501*BonusMonths/12</f>
        <v/>
      </c>
      <c r="AE3501" s="41">
        <f>($AA3501+SI_Gross*$AB3501)*IF($Q3501=1,SI_O,SI_E)</f>
        <v/>
      </c>
      <c r="AF3501" s="41">
        <f>IF($Q3501=1,0,$AA3501*EOSB)</f>
        <v/>
      </c>
      <c r="AG3501" s="41">
        <f>$AN3501*$W3501</f>
        <v/>
      </c>
      <c r="AH3501" s="41">
        <f>SUM($AA3501:$AG3501)</f>
        <v/>
      </c>
      <c r="AI3501" s="41">
        <f>12*($AM3501+$AN3501)</f>
        <v/>
      </c>
      <c r="AJ3501" s="41">
        <f>$AM3501*((IncMonth-1)+(13-IncMonth)*(1+$X3501))+12*$AN3501</f>
        <v/>
      </c>
      <c r="AK3501" s="41">
        <f>IF($R3501=1,N($L3501)+N($M3501),0)</f>
        <v/>
      </c>
      <c r="AL3501">
        <f>IF($C3501="","",IF(N($L3501)&lt;=0,"Basic salary missing",IF(ISNA(MATCH($C3501,Departments!$A$5:$A$54,0)),"Department not on Departments sheet",IF(AND($I3501&lt;&gt;"",NOT(ISNUMBER($I3501))),"Date of birth is text, not a date",IF(AND($K3501&lt;&gt;"",NOT(ISNUMBER($K3501))),"Contract end is text, not a date","")))))</f>
        <v/>
      </c>
      <c r="AM3501" s="41">
        <f>IF($R3501=0,0,N($L3501)*(1+$Z3501+BonusMonths/12+IF($Q3501=1,0,EOSB))+N($M3501)+(N($L3501)+SI_Gross*N($M3501))*IF($Q3501=1,SI_O,SI_E))</f>
        <v/>
      </c>
      <c r="AN3501" s="41">
        <f>IF($R3501=0,0,(IF($Q3501=1,MedO,MedE+Ticket)+Training)/12)</f>
        <v/>
      </c>
    </row>
    <row r="3502">
      <c r="I3502" s="35" t="n"/>
      <c r="J3502" s="35" t="n"/>
      <c r="K3502" s="35" t="n"/>
      <c r="L3502" s="36" t="n"/>
      <c r="M3502" s="36" t="n"/>
      <c r="P3502" s="37" t="n"/>
      <c r="Q3502" s="38">
        <f>IF($C3502="",0,IF(OR(LOWER(TRIM($G3502))="omani",LOWER(TRIM($G3502))="oman",LOWER(TRIM($G3502))="om",LOWER(TRIM($G3502))="local"),1,0))</f>
        <v/>
      </c>
      <c r="R3502" s="38">
        <f>IF($C3502="",0,IF(OR(ISNUMBER(SEARCH("resign",$N3502)),ISNUMBER(SEARCH("terminat",$N3502)),ISNUMBER(SEARCH("inactive",$N3502)),ISNUMBER(SEARCH("vacan",$N3502)),ISNUMBER(SEARCH("deceased",$N3502)),ISNUMBER(SEARCH("separated",$N3502))),0,1))</f>
        <v/>
      </c>
      <c r="S3502">
        <f>IF(OR($R3502=0,NOT(ISNUMBER($I3502))),"",IFERROR(DATEDIF($I3502,DATE(FY,1,1),"y"),""))</f>
        <v/>
      </c>
      <c r="T3502">
        <f>IF(OR($R3502=0,NOT(ISNUMBER($J3502))),"",IFERROR(DATEDIF($J3502,DATE(FY,1,1),"y"),0))</f>
        <v/>
      </c>
      <c r="U3502" s="38">
        <f>IF(OR($R3502=0,NOT(ISNUMBER($I3502))),0,IF(YEAR($I3502)+IF($Q3502=1,RetAgeO,RetAgeE)=FY,MONTH($I3502),IF(YEAR($I3502)+IF($Q3502=1,RetAgeO,RetAgeE)&lt;FY,1,0)))</f>
        <v/>
      </c>
      <c r="V3502" s="38">
        <f>IF(OR($R3502=0,NOT(ISNUMBER($K3502))),0,IF(YEAR($K3502)=FY,MONTH($K3502),IF(YEAR($K3502)&lt;FY,1,0)))</f>
        <v/>
      </c>
      <c r="W3502" s="38">
        <f>IF($R3502=0,0,MIN(12,IF(AND(ISNUMBER($O3502),$O3502&gt;=1,$O3502&lt;=12),INT($O3502),12),IF(AND(RetireExit="Yes",$U3502&gt;0),$U3502,12),IF(AND(ContractExit="Yes",$V3502&gt;0),$V3502,12)))</f>
        <v/>
      </c>
      <c r="X3502" s="37">
        <f>IF(ISNUMBER($P3502),$P3502,IncPct)</f>
        <v/>
      </c>
      <c r="Y3502" s="39">
        <f>IF($W3502=0,0,MAX(0,MIN($W3502,IncMonth-1))+MAX(0,$W3502-IncMonth+1)*(1+$X3502))</f>
        <v/>
      </c>
      <c r="Z3502" s="40">
        <f>IF($C3502="",0,IFERROR(INDEX(Departments!$B$5:$B$54,MATCH($C3502,Departments!$A$5:$A$54,0)),0))</f>
        <v/>
      </c>
      <c r="AA3502" s="41">
        <f>N($L3502)*$Y3502</f>
        <v/>
      </c>
      <c r="AB3502" s="41">
        <f>N($M3502)*$Y3502</f>
        <v/>
      </c>
      <c r="AC3502" s="41">
        <f>$AA3502*$Z3502</f>
        <v/>
      </c>
      <c r="AD3502" s="41">
        <f>$AA3502*BonusMonths/12</f>
        <v/>
      </c>
      <c r="AE3502" s="41">
        <f>($AA3502+SI_Gross*$AB3502)*IF($Q3502=1,SI_O,SI_E)</f>
        <v/>
      </c>
      <c r="AF3502" s="41">
        <f>IF($Q3502=1,0,$AA3502*EOSB)</f>
        <v/>
      </c>
      <c r="AG3502" s="41">
        <f>$AN3502*$W3502</f>
        <v/>
      </c>
      <c r="AH3502" s="41">
        <f>SUM($AA3502:$AG3502)</f>
        <v/>
      </c>
      <c r="AI3502" s="41">
        <f>12*($AM3502+$AN3502)</f>
        <v/>
      </c>
      <c r="AJ3502" s="41">
        <f>$AM3502*((IncMonth-1)+(13-IncMonth)*(1+$X3502))+12*$AN3502</f>
        <v/>
      </c>
      <c r="AK3502" s="41">
        <f>IF($R3502=1,N($L3502)+N($M3502),0)</f>
        <v/>
      </c>
      <c r="AL3502">
        <f>IF($C3502="","",IF(N($L3502)&lt;=0,"Basic salary missing",IF(ISNA(MATCH($C3502,Departments!$A$5:$A$54,0)),"Department not on Departments sheet",IF(AND($I3502&lt;&gt;"",NOT(ISNUMBER($I3502))),"Date of birth is text, not a date",IF(AND($K3502&lt;&gt;"",NOT(ISNUMBER($K3502))),"Contract end is text, not a date","")))))</f>
        <v/>
      </c>
      <c r="AM3502" s="41">
        <f>IF($R3502=0,0,N($L3502)*(1+$Z3502+BonusMonths/12+IF($Q3502=1,0,EOSB))+N($M3502)+(N($L3502)+SI_Gross*N($M3502))*IF($Q3502=1,SI_O,SI_E))</f>
        <v/>
      </c>
      <c r="AN3502" s="41">
        <f>IF($R3502=0,0,(IF($Q3502=1,MedO,MedE+Ticket)+Training)/12)</f>
        <v/>
      </c>
    </row>
    <row r="3503">
      <c r="I3503" s="35" t="n"/>
      <c r="J3503" s="35" t="n"/>
      <c r="K3503" s="35" t="n"/>
      <c r="L3503" s="36" t="n"/>
      <c r="M3503" s="36" t="n"/>
      <c r="P3503" s="37" t="n"/>
      <c r="Q3503" s="38">
        <f>IF($C3503="",0,IF(OR(LOWER(TRIM($G3503))="omani",LOWER(TRIM($G3503))="oman",LOWER(TRIM($G3503))="om",LOWER(TRIM($G3503))="local"),1,0))</f>
        <v/>
      </c>
      <c r="R3503" s="38">
        <f>IF($C3503="",0,IF(OR(ISNUMBER(SEARCH("resign",$N3503)),ISNUMBER(SEARCH("terminat",$N3503)),ISNUMBER(SEARCH("inactive",$N3503)),ISNUMBER(SEARCH("vacan",$N3503)),ISNUMBER(SEARCH("deceased",$N3503)),ISNUMBER(SEARCH("separated",$N3503))),0,1))</f>
        <v/>
      </c>
      <c r="S3503">
        <f>IF(OR($R3503=0,NOT(ISNUMBER($I3503))),"",IFERROR(DATEDIF($I3503,DATE(FY,1,1),"y"),""))</f>
        <v/>
      </c>
      <c r="T3503">
        <f>IF(OR($R3503=0,NOT(ISNUMBER($J3503))),"",IFERROR(DATEDIF($J3503,DATE(FY,1,1),"y"),0))</f>
        <v/>
      </c>
      <c r="U3503" s="38">
        <f>IF(OR($R3503=0,NOT(ISNUMBER($I3503))),0,IF(YEAR($I3503)+IF($Q3503=1,RetAgeO,RetAgeE)=FY,MONTH($I3503),IF(YEAR($I3503)+IF($Q3503=1,RetAgeO,RetAgeE)&lt;FY,1,0)))</f>
        <v/>
      </c>
      <c r="V3503" s="38">
        <f>IF(OR($R3503=0,NOT(ISNUMBER($K3503))),0,IF(YEAR($K3503)=FY,MONTH($K3503),IF(YEAR($K3503)&lt;FY,1,0)))</f>
        <v/>
      </c>
      <c r="W3503" s="38">
        <f>IF($R3503=0,0,MIN(12,IF(AND(ISNUMBER($O3503),$O3503&gt;=1,$O3503&lt;=12),INT($O3503),12),IF(AND(RetireExit="Yes",$U3503&gt;0),$U3503,12),IF(AND(ContractExit="Yes",$V3503&gt;0),$V3503,12)))</f>
        <v/>
      </c>
      <c r="X3503" s="37">
        <f>IF(ISNUMBER($P3503),$P3503,IncPct)</f>
        <v/>
      </c>
      <c r="Y3503" s="39">
        <f>IF($W3503=0,0,MAX(0,MIN($W3503,IncMonth-1))+MAX(0,$W3503-IncMonth+1)*(1+$X3503))</f>
        <v/>
      </c>
      <c r="Z3503" s="40">
        <f>IF($C3503="",0,IFERROR(INDEX(Departments!$B$5:$B$54,MATCH($C3503,Departments!$A$5:$A$54,0)),0))</f>
        <v/>
      </c>
      <c r="AA3503" s="41">
        <f>N($L3503)*$Y3503</f>
        <v/>
      </c>
      <c r="AB3503" s="41">
        <f>N($M3503)*$Y3503</f>
        <v/>
      </c>
      <c r="AC3503" s="41">
        <f>$AA3503*$Z3503</f>
        <v/>
      </c>
      <c r="AD3503" s="41">
        <f>$AA3503*BonusMonths/12</f>
        <v/>
      </c>
      <c r="AE3503" s="41">
        <f>($AA3503+SI_Gross*$AB3503)*IF($Q3503=1,SI_O,SI_E)</f>
        <v/>
      </c>
      <c r="AF3503" s="41">
        <f>IF($Q3503=1,0,$AA3503*EOSB)</f>
        <v/>
      </c>
      <c r="AG3503" s="41">
        <f>$AN3503*$W3503</f>
        <v/>
      </c>
      <c r="AH3503" s="41">
        <f>SUM($AA3503:$AG3503)</f>
        <v/>
      </c>
      <c r="AI3503" s="41">
        <f>12*($AM3503+$AN3503)</f>
        <v/>
      </c>
      <c r="AJ3503" s="41">
        <f>$AM3503*((IncMonth-1)+(13-IncMonth)*(1+$X3503))+12*$AN3503</f>
        <v/>
      </c>
      <c r="AK3503" s="41">
        <f>IF($R3503=1,N($L3503)+N($M3503),0)</f>
        <v/>
      </c>
      <c r="AL3503">
        <f>IF($C3503="","",IF(N($L3503)&lt;=0,"Basic salary missing",IF(ISNA(MATCH($C3503,Departments!$A$5:$A$54,0)),"Department not on Departments sheet",IF(AND($I3503&lt;&gt;"",NOT(ISNUMBER($I3503))),"Date of birth is text, not a date",IF(AND($K3503&lt;&gt;"",NOT(ISNUMBER($K3503))),"Contract end is text, not a date","")))))</f>
        <v/>
      </c>
      <c r="AM3503" s="41">
        <f>IF($R3503=0,0,N($L3503)*(1+$Z3503+BonusMonths/12+IF($Q3503=1,0,EOSB))+N($M3503)+(N($L3503)+SI_Gross*N($M3503))*IF($Q3503=1,SI_O,SI_E))</f>
        <v/>
      </c>
      <c r="AN3503" s="41">
        <f>IF($R3503=0,0,(IF($Q3503=1,MedO,MedE+Ticket)+Training)/12)</f>
        <v/>
      </c>
    </row>
    <row r="3504">
      <c r="I3504" s="35" t="n"/>
      <c r="J3504" s="35" t="n"/>
      <c r="K3504" s="35" t="n"/>
      <c r="L3504" s="36" t="n"/>
      <c r="M3504" s="36" t="n"/>
      <c r="P3504" s="37" t="n"/>
      <c r="Q3504" s="38">
        <f>IF($C3504="",0,IF(OR(LOWER(TRIM($G3504))="omani",LOWER(TRIM($G3504))="oman",LOWER(TRIM($G3504))="om",LOWER(TRIM($G3504))="local"),1,0))</f>
        <v/>
      </c>
      <c r="R3504" s="38">
        <f>IF($C3504="",0,IF(OR(ISNUMBER(SEARCH("resign",$N3504)),ISNUMBER(SEARCH("terminat",$N3504)),ISNUMBER(SEARCH("inactive",$N3504)),ISNUMBER(SEARCH("vacan",$N3504)),ISNUMBER(SEARCH("deceased",$N3504)),ISNUMBER(SEARCH("separated",$N3504))),0,1))</f>
        <v/>
      </c>
      <c r="S3504">
        <f>IF(OR($R3504=0,NOT(ISNUMBER($I3504))),"",IFERROR(DATEDIF($I3504,DATE(FY,1,1),"y"),""))</f>
        <v/>
      </c>
      <c r="T3504">
        <f>IF(OR($R3504=0,NOT(ISNUMBER($J3504))),"",IFERROR(DATEDIF($J3504,DATE(FY,1,1),"y"),0))</f>
        <v/>
      </c>
      <c r="U3504" s="38">
        <f>IF(OR($R3504=0,NOT(ISNUMBER($I3504))),0,IF(YEAR($I3504)+IF($Q3504=1,RetAgeO,RetAgeE)=FY,MONTH($I3504),IF(YEAR($I3504)+IF($Q3504=1,RetAgeO,RetAgeE)&lt;FY,1,0)))</f>
        <v/>
      </c>
      <c r="V3504" s="38">
        <f>IF(OR($R3504=0,NOT(ISNUMBER($K3504))),0,IF(YEAR($K3504)=FY,MONTH($K3504),IF(YEAR($K3504)&lt;FY,1,0)))</f>
        <v/>
      </c>
      <c r="W3504" s="38">
        <f>IF($R3504=0,0,MIN(12,IF(AND(ISNUMBER($O3504),$O3504&gt;=1,$O3504&lt;=12),INT($O3504),12),IF(AND(RetireExit="Yes",$U3504&gt;0),$U3504,12),IF(AND(ContractExit="Yes",$V3504&gt;0),$V3504,12)))</f>
        <v/>
      </c>
      <c r="X3504" s="37">
        <f>IF(ISNUMBER($P3504),$P3504,IncPct)</f>
        <v/>
      </c>
      <c r="Y3504" s="39">
        <f>IF($W3504=0,0,MAX(0,MIN($W3504,IncMonth-1))+MAX(0,$W3504-IncMonth+1)*(1+$X3504))</f>
        <v/>
      </c>
      <c r="Z3504" s="40">
        <f>IF($C3504="",0,IFERROR(INDEX(Departments!$B$5:$B$54,MATCH($C3504,Departments!$A$5:$A$54,0)),0))</f>
        <v/>
      </c>
      <c r="AA3504" s="41">
        <f>N($L3504)*$Y3504</f>
        <v/>
      </c>
      <c r="AB3504" s="41">
        <f>N($M3504)*$Y3504</f>
        <v/>
      </c>
      <c r="AC3504" s="41">
        <f>$AA3504*$Z3504</f>
        <v/>
      </c>
      <c r="AD3504" s="41">
        <f>$AA3504*BonusMonths/12</f>
        <v/>
      </c>
      <c r="AE3504" s="41">
        <f>($AA3504+SI_Gross*$AB3504)*IF($Q3504=1,SI_O,SI_E)</f>
        <v/>
      </c>
      <c r="AF3504" s="41">
        <f>IF($Q3504=1,0,$AA3504*EOSB)</f>
        <v/>
      </c>
      <c r="AG3504" s="41">
        <f>$AN3504*$W3504</f>
        <v/>
      </c>
      <c r="AH3504" s="41">
        <f>SUM($AA3504:$AG3504)</f>
        <v/>
      </c>
      <c r="AI3504" s="41">
        <f>12*($AM3504+$AN3504)</f>
        <v/>
      </c>
      <c r="AJ3504" s="41">
        <f>$AM3504*((IncMonth-1)+(13-IncMonth)*(1+$X3504))+12*$AN3504</f>
        <v/>
      </c>
      <c r="AK3504" s="41">
        <f>IF($R3504=1,N($L3504)+N($M3504),0)</f>
        <v/>
      </c>
      <c r="AL3504">
        <f>IF($C3504="","",IF(N($L3504)&lt;=0,"Basic salary missing",IF(ISNA(MATCH($C3504,Departments!$A$5:$A$54,0)),"Department not on Departments sheet",IF(AND($I3504&lt;&gt;"",NOT(ISNUMBER($I3504))),"Date of birth is text, not a date",IF(AND($K3504&lt;&gt;"",NOT(ISNUMBER($K3504))),"Contract end is text, not a date","")))))</f>
        <v/>
      </c>
      <c r="AM3504" s="41">
        <f>IF($R3504=0,0,N($L3504)*(1+$Z3504+BonusMonths/12+IF($Q3504=1,0,EOSB))+N($M3504)+(N($L3504)+SI_Gross*N($M3504))*IF($Q3504=1,SI_O,SI_E))</f>
        <v/>
      </c>
      <c r="AN3504" s="41">
        <f>IF($R3504=0,0,(IF($Q3504=1,MedO,MedE+Ticket)+Training)/12)</f>
        <v/>
      </c>
    </row>
    <row r="3505">
      <c r="I3505" s="35" t="n"/>
      <c r="J3505" s="35" t="n"/>
      <c r="K3505" s="35" t="n"/>
      <c r="L3505" s="36" t="n"/>
      <c r="M3505" s="36" t="n"/>
      <c r="P3505" s="37" t="n"/>
      <c r="Q3505" s="38">
        <f>IF($C3505="",0,IF(OR(LOWER(TRIM($G3505))="omani",LOWER(TRIM($G3505))="oman",LOWER(TRIM($G3505))="om",LOWER(TRIM($G3505))="local"),1,0))</f>
        <v/>
      </c>
      <c r="R3505" s="38">
        <f>IF($C3505="",0,IF(OR(ISNUMBER(SEARCH("resign",$N3505)),ISNUMBER(SEARCH("terminat",$N3505)),ISNUMBER(SEARCH("inactive",$N3505)),ISNUMBER(SEARCH("vacan",$N3505)),ISNUMBER(SEARCH("deceased",$N3505)),ISNUMBER(SEARCH("separated",$N3505))),0,1))</f>
        <v/>
      </c>
      <c r="S3505">
        <f>IF(OR($R3505=0,NOT(ISNUMBER($I3505))),"",IFERROR(DATEDIF($I3505,DATE(FY,1,1),"y"),""))</f>
        <v/>
      </c>
      <c r="T3505">
        <f>IF(OR($R3505=0,NOT(ISNUMBER($J3505))),"",IFERROR(DATEDIF($J3505,DATE(FY,1,1),"y"),0))</f>
        <v/>
      </c>
      <c r="U3505" s="38">
        <f>IF(OR($R3505=0,NOT(ISNUMBER($I3505))),0,IF(YEAR($I3505)+IF($Q3505=1,RetAgeO,RetAgeE)=FY,MONTH($I3505),IF(YEAR($I3505)+IF($Q3505=1,RetAgeO,RetAgeE)&lt;FY,1,0)))</f>
        <v/>
      </c>
      <c r="V3505" s="38">
        <f>IF(OR($R3505=0,NOT(ISNUMBER($K3505))),0,IF(YEAR($K3505)=FY,MONTH($K3505),IF(YEAR($K3505)&lt;FY,1,0)))</f>
        <v/>
      </c>
      <c r="W3505" s="38">
        <f>IF($R3505=0,0,MIN(12,IF(AND(ISNUMBER($O3505),$O3505&gt;=1,$O3505&lt;=12),INT($O3505),12),IF(AND(RetireExit="Yes",$U3505&gt;0),$U3505,12),IF(AND(ContractExit="Yes",$V3505&gt;0),$V3505,12)))</f>
        <v/>
      </c>
      <c r="X3505" s="37">
        <f>IF(ISNUMBER($P3505),$P3505,IncPct)</f>
        <v/>
      </c>
      <c r="Y3505" s="39">
        <f>IF($W3505=0,0,MAX(0,MIN($W3505,IncMonth-1))+MAX(0,$W3505-IncMonth+1)*(1+$X3505))</f>
        <v/>
      </c>
      <c r="Z3505" s="40">
        <f>IF($C3505="",0,IFERROR(INDEX(Departments!$B$5:$B$54,MATCH($C3505,Departments!$A$5:$A$54,0)),0))</f>
        <v/>
      </c>
      <c r="AA3505" s="41">
        <f>N($L3505)*$Y3505</f>
        <v/>
      </c>
      <c r="AB3505" s="41">
        <f>N($M3505)*$Y3505</f>
        <v/>
      </c>
      <c r="AC3505" s="41">
        <f>$AA3505*$Z3505</f>
        <v/>
      </c>
      <c r="AD3505" s="41">
        <f>$AA3505*BonusMonths/12</f>
        <v/>
      </c>
      <c r="AE3505" s="41">
        <f>($AA3505+SI_Gross*$AB3505)*IF($Q3505=1,SI_O,SI_E)</f>
        <v/>
      </c>
      <c r="AF3505" s="41">
        <f>IF($Q3505=1,0,$AA3505*EOSB)</f>
        <v/>
      </c>
      <c r="AG3505" s="41">
        <f>$AN3505*$W3505</f>
        <v/>
      </c>
      <c r="AH3505" s="41">
        <f>SUM($AA3505:$AG3505)</f>
        <v/>
      </c>
      <c r="AI3505" s="41">
        <f>12*($AM3505+$AN3505)</f>
        <v/>
      </c>
      <c r="AJ3505" s="41">
        <f>$AM3505*((IncMonth-1)+(13-IncMonth)*(1+$X3505))+12*$AN3505</f>
        <v/>
      </c>
      <c r="AK3505" s="41">
        <f>IF($R3505=1,N($L3505)+N($M3505),0)</f>
        <v/>
      </c>
      <c r="AL3505">
        <f>IF($C3505="","",IF(N($L3505)&lt;=0,"Basic salary missing",IF(ISNA(MATCH($C3505,Departments!$A$5:$A$54,0)),"Department not on Departments sheet",IF(AND($I3505&lt;&gt;"",NOT(ISNUMBER($I3505))),"Date of birth is text, not a date",IF(AND($K3505&lt;&gt;"",NOT(ISNUMBER($K3505))),"Contract end is text, not a date","")))))</f>
        <v/>
      </c>
      <c r="AM3505" s="41">
        <f>IF($R3505=0,0,N($L3505)*(1+$Z3505+BonusMonths/12+IF($Q3505=1,0,EOSB))+N($M3505)+(N($L3505)+SI_Gross*N($M3505))*IF($Q3505=1,SI_O,SI_E))</f>
        <v/>
      </c>
      <c r="AN3505" s="41">
        <f>IF($R3505=0,0,(IF($Q3505=1,MedO,MedE+Ticket)+Training)/12)</f>
        <v/>
      </c>
    </row>
    <row r="3506">
      <c r="I3506" s="35" t="n"/>
      <c r="J3506" s="35" t="n"/>
      <c r="K3506" s="35" t="n"/>
      <c r="L3506" s="36" t="n"/>
      <c r="M3506" s="36" t="n"/>
      <c r="P3506" s="37" t="n"/>
      <c r="Q3506" s="38">
        <f>IF($C3506="",0,IF(OR(LOWER(TRIM($G3506))="omani",LOWER(TRIM($G3506))="oman",LOWER(TRIM($G3506))="om",LOWER(TRIM($G3506))="local"),1,0))</f>
        <v/>
      </c>
      <c r="R3506" s="38">
        <f>IF($C3506="",0,IF(OR(ISNUMBER(SEARCH("resign",$N3506)),ISNUMBER(SEARCH("terminat",$N3506)),ISNUMBER(SEARCH("inactive",$N3506)),ISNUMBER(SEARCH("vacan",$N3506)),ISNUMBER(SEARCH("deceased",$N3506)),ISNUMBER(SEARCH("separated",$N3506))),0,1))</f>
        <v/>
      </c>
      <c r="S3506">
        <f>IF(OR($R3506=0,NOT(ISNUMBER($I3506))),"",IFERROR(DATEDIF($I3506,DATE(FY,1,1),"y"),""))</f>
        <v/>
      </c>
      <c r="T3506">
        <f>IF(OR($R3506=0,NOT(ISNUMBER($J3506))),"",IFERROR(DATEDIF($J3506,DATE(FY,1,1),"y"),0))</f>
        <v/>
      </c>
      <c r="U3506" s="38">
        <f>IF(OR($R3506=0,NOT(ISNUMBER($I3506))),0,IF(YEAR($I3506)+IF($Q3506=1,RetAgeO,RetAgeE)=FY,MONTH($I3506),IF(YEAR($I3506)+IF($Q3506=1,RetAgeO,RetAgeE)&lt;FY,1,0)))</f>
        <v/>
      </c>
      <c r="V3506" s="38">
        <f>IF(OR($R3506=0,NOT(ISNUMBER($K3506))),0,IF(YEAR($K3506)=FY,MONTH($K3506),IF(YEAR($K3506)&lt;FY,1,0)))</f>
        <v/>
      </c>
      <c r="W3506" s="38">
        <f>IF($R3506=0,0,MIN(12,IF(AND(ISNUMBER($O3506),$O3506&gt;=1,$O3506&lt;=12),INT($O3506),12),IF(AND(RetireExit="Yes",$U3506&gt;0),$U3506,12),IF(AND(ContractExit="Yes",$V3506&gt;0),$V3506,12)))</f>
        <v/>
      </c>
      <c r="X3506" s="37">
        <f>IF(ISNUMBER($P3506),$P3506,IncPct)</f>
        <v/>
      </c>
      <c r="Y3506" s="39">
        <f>IF($W3506=0,0,MAX(0,MIN($W3506,IncMonth-1))+MAX(0,$W3506-IncMonth+1)*(1+$X3506))</f>
        <v/>
      </c>
      <c r="Z3506" s="40">
        <f>IF($C3506="",0,IFERROR(INDEX(Departments!$B$5:$B$54,MATCH($C3506,Departments!$A$5:$A$54,0)),0))</f>
        <v/>
      </c>
      <c r="AA3506" s="41">
        <f>N($L3506)*$Y3506</f>
        <v/>
      </c>
      <c r="AB3506" s="41">
        <f>N($M3506)*$Y3506</f>
        <v/>
      </c>
      <c r="AC3506" s="41">
        <f>$AA3506*$Z3506</f>
        <v/>
      </c>
      <c r="AD3506" s="41">
        <f>$AA3506*BonusMonths/12</f>
        <v/>
      </c>
      <c r="AE3506" s="41">
        <f>($AA3506+SI_Gross*$AB3506)*IF($Q3506=1,SI_O,SI_E)</f>
        <v/>
      </c>
      <c r="AF3506" s="41">
        <f>IF($Q3506=1,0,$AA3506*EOSB)</f>
        <v/>
      </c>
      <c r="AG3506" s="41">
        <f>$AN3506*$W3506</f>
        <v/>
      </c>
      <c r="AH3506" s="41">
        <f>SUM($AA3506:$AG3506)</f>
        <v/>
      </c>
      <c r="AI3506" s="41">
        <f>12*($AM3506+$AN3506)</f>
        <v/>
      </c>
      <c r="AJ3506" s="41">
        <f>$AM3506*((IncMonth-1)+(13-IncMonth)*(1+$X3506))+12*$AN3506</f>
        <v/>
      </c>
      <c r="AK3506" s="41">
        <f>IF($R3506=1,N($L3506)+N($M3506),0)</f>
        <v/>
      </c>
      <c r="AL3506">
        <f>IF($C3506="","",IF(N($L3506)&lt;=0,"Basic salary missing",IF(ISNA(MATCH($C3506,Departments!$A$5:$A$54,0)),"Department not on Departments sheet",IF(AND($I3506&lt;&gt;"",NOT(ISNUMBER($I3506))),"Date of birth is text, not a date",IF(AND($K3506&lt;&gt;"",NOT(ISNUMBER($K3506))),"Contract end is text, not a date","")))))</f>
        <v/>
      </c>
      <c r="AM3506" s="41">
        <f>IF($R3506=0,0,N($L3506)*(1+$Z3506+BonusMonths/12+IF($Q3506=1,0,EOSB))+N($M3506)+(N($L3506)+SI_Gross*N($M3506))*IF($Q3506=1,SI_O,SI_E))</f>
        <v/>
      </c>
      <c r="AN3506" s="41">
        <f>IF($R3506=0,0,(IF($Q3506=1,MedO,MedE+Ticket)+Training)/12)</f>
        <v/>
      </c>
    </row>
    <row r="3507">
      <c r="I3507" s="35" t="n"/>
      <c r="J3507" s="35" t="n"/>
      <c r="K3507" s="35" t="n"/>
      <c r="L3507" s="36" t="n"/>
      <c r="M3507" s="36" t="n"/>
      <c r="P3507" s="37" t="n"/>
      <c r="Q3507" s="38">
        <f>IF($C3507="",0,IF(OR(LOWER(TRIM($G3507))="omani",LOWER(TRIM($G3507))="oman",LOWER(TRIM($G3507))="om",LOWER(TRIM($G3507))="local"),1,0))</f>
        <v/>
      </c>
      <c r="R3507" s="38">
        <f>IF($C3507="",0,IF(OR(ISNUMBER(SEARCH("resign",$N3507)),ISNUMBER(SEARCH("terminat",$N3507)),ISNUMBER(SEARCH("inactive",$N3507)),ISNUMBER(SEARCH("vacan",$N3507)),ISNUMBER(SEARCH("deceased",$N3507)),ISNUMBER(SEARCH("separated",$N3507))),0,1))</f>
        <v/>
      </c>
      <c r="S3507">
        <f>IF(OR($R3507=0,NOT(ISNUMBER($I3507))),"",IFERROR(DATEDIF($I3507,DATE(FY,1,1),"y"),""))</f>
        <v/>
      </c>
      <c r="T3507">
        <f>IF(OR($R3507=0,NOT(ISNUMBER($J3507))),"",IFERROR(DATEDIF($J3507,DATE(FY,1,1),"y"),0))</f>
        <v/>
      </c>
      <c r="U3507" s="38">
        <f>IF(OR($R3507=0,NOT(ISNUMBER($I3507))),0,IF(YEAR($I3507)+IF($Q3507=1,RetAgeO,RetAgeE)=FY,MONTH($I3507),IF(YEAR($I3507)+IF($Q3507=1,RetAgeO,RetAgeE)&lt;FY,1,0)))</f>
        <v/>
      </c>
      <c r="V3507" s="38">
        <f>IF(OR($R3507=0,NOT(ISNUMBER($K3507))),0,IF(YEAR($K3507)=FY,MONTH($K3507),IF(YEAR($K3507)&lt;FY,1,0)))</f>
        <v/>
      </c>
      <c r="W3507" s="38">
        <f>IF($R3507=0,0,MIN(12,IF(AND(ISNUMBER($O3507),$O3507&gt;=1,$O3507&lt;=12),INT($O3507),12),IF(AND(RetireExit="Yes",$U3507&gt;0),$U3507,12),IF(AND(ContractExit="Yes",$V3507&gt;0),$V3507,12)))</f>
        <v/>
      </c>
      <c r="X3507" s="37">
        <f>IF(ISNUMBER($P3507),$P3507,IncPct)</f>
        <v/>
      </c>
      <c r="Y3507" s="39">
        <f>IF($W3507=0,0,MAX(0,MIN($W3507,IncMonth-1))+MAX(0,$W3507-IncMonth+1)*(1+$X3507))</f>
        <v/>
      </c>
      <c r="Z3507" s="40">
        <f>IF($C3507="",0,IFERROR(INDEX(Departments!$B$5:$B$54,MATCH($C3507,Departments!$A$5:$A$54,0)),0))</f>
        <v/>
      </c>
      <c r="AA3507" s="41">
        <f>N($L3507)*$Y3507</f>
        <v/>
      </c>
      <c r="AB3507" s="41">
        <f>N($M3507)*$Y3507</f>
        <v/>
      </c>
      <c r="AC3507" s="41">
        <f>$AA3507*$Z3507</f>
        <v/>
      </c>
      <c r="AD3507" s="41">
        <f>$AA3507*BonusMonths/12</f>
        <v/>
      </c>
      <c r="AE3507" s="41">
        <f>($AA3507+SI_Gross*$AB3507)*IF($Q3507=1,SI_O,SI_E)</f>
        <v/>
      </c>
      <c r="AF3507" s="41">
        <f>IF($Q3507=1,0,$AA3507*EOSB)</f>
        <v/>
      </c>
      <c r="AG3507" s="41">
        <f>$AN3507*$W3507</f>
        <v/>
      </c>
      <c r="AH3507" s="41">
        <f>SUM($AA3507:$AG3507)</f>
        <v/>
      </c>
      <c r="AI3507" s="41">
        <f>12*($AM3507+$AN3507)</f>
        <v/>
      </c>
      <c r="AJ3507" s="41">
        <f>$AM3507*((IncMonth-1)+(13-IncMonth)*(1+$X3507))+12*$AN3507</f>
        <v/>
      </c>
      <c r="AK3507" s="41">
        <f>IF($R3507=1,N($L3507)+N($M3507),0)</f>
        <v/>
      </c>
      <c r="AL3507">
        <f>IF($C3507="","",IF(N($L3507)&lt;=0,"Basic salary missing",IF(ISNA(MATCH($C3507,Departments!$A$5:$A$54,0)),"Department not on Departments sheet",IF(AND($I3507&lt;&gt;"",NOT(ISNUMBER($I3507))),"Date of birth is text, not a date",IF(AND($K3507&lt;&gt;"",NOT(ISNUMBER($K3507))),"Contract end is text, not a date","")))))</f>
        <v/>
      </c>
      <c r="AM3507" s="41">
        <f>IF($R3507=0,0,N($L3507)*(1+$Z3507+BonusMonths/12+IF($Q3507=1,0,EOSB))+N($M3507)+(N($L3507)+SI_Gross*N($M3507))*IF($Q3507=1,SI_O,SI_E))</f>
        <v/>
      </c>
      <c r="AN3507" s="41">
        <f>IF($R3507=0,0,(IF($Q3507=1,MedO,MedE+Ticket)+Training)/12)</f>
        <v/>
      </c>
    </row>
    <row r="3508">
      <c r="I3508" s="35" t="n"/>
      <c r="J3508" s="35" t="n"/>
      <c r="K3508" s="35" t="n"/>
      <c r="L3508" s="36" t="n"/>
      <c r="M3508" s="36" t="n"/>
      <c r="P3508" s="37" t="n"/>
      <c r="Q3508" s="38">
        <f>IF($C3508="",0,IF(OR(LOWER(TRIM($G3508))="omani",LOWER(TRIM($G3508))="oman",LOWER(TRIM($G3508))="om",LOWER(TRIM($G3508))="local"),1,0))</f>
        <v/>
      </c>
      <c r="R3508" s="38">
        <f>IF($C3508="",0,IF(OR(ISNUMBER(SEARCH("resign",$N3508)),ISNUMBER(SEARCH("terminat",$N3508)),ISNUMBER(SEARCH("inactive",$N3508)),ISNUMBER(SEARCH("vacan",$N3508)),ISNUMBER(SEARCH("deceased",$N3508)),ISNUMBER(SEARCH("separated",$N3508))),0,1))</f>
        <v/>
      </c>
      <c r="S3508">
        <f>IF(OR($R3508=0,NOT(ISNUMBER($I3508))),"",IFERROR(DATEDIF($I3508,DATE(FY,1,1),"y"),""))</f>
        <v/>
      </c>
      <c r="T3508">
        <f>IF(OR($R3508=0,NOT(ISNUMBER($J3508))),"",IFERROR(DATEDIF($J3508,DATE(FY,1,1),"y"),0))</f>
        <v/>
      </c>
      <c r="U3508" s="38">
        <f>IF(OR($R3508=0,NOT(ISNUMBER($I3508))),0,IF(YEAR($I3508)+IF($Q3508=1,RetAgeO,RetAgeE)=FY,MONTH($I3508),IF(YEAR($I3508)+IF($Q3508=1,RetAgeO,RetAgeE)&lt;FY,1,0)))</f>
        <v/>
      </c>
      <c r="V3508" s="38">
        <f>IF(OR($R3508=0,NOT(ISNUMBER($K3508))),0,IF(YEAR($K3508)=FY,MONTH($K3508),IF(YEAR($K3508)&lt;FY,1,0)))</f>
        <v/>
      </c>
      <c r="W3508" s="38">
        <f>IF($R3508=0,0,MIN(12,IF(AND(ISNUMBER($O3508),$O3508&gt;=1,$O3508&lt;=12),INT($O3508),12),IF(AND(RetireExit="Yes",$U3508&gt;0),$U3508,12),IF(AND(ContractExit="Yes",$V3508&gt;0),$V3508,12)))</f>
        <v/>
      </c>
      <c r="X3508" s="37">
        <f>IF(ISNUMBER($P3508),$P3508,IncPct)</f>
        <v/>
      </c>
      <c r="Y3508" s="39">
        <f>IF($W3508=0,0,MAX(0,MIN($W3508,IncMonth-1))+MAX(0,$W3508-IncMonth+1)*(1+$X3508))</f>
        <v/>
      </c>
      <c r="Z3508" s="40">
        <f>IF($C3508="",0,IFERROR(INDEX(Departments!$B$5:$B$54,MATCH($C3508,Departments!$A$5:$A$54,0)),0))</f>
        <v/>
      </c>
      <c r="AA3508" s="41">
        <f>N($L3508)*$Y3508</f>
        <v/>
      </c>
      <c r="AB3508" s="41">
        <f>N($M3508)*$Y3508</f>
        <v/>
      </c>
      <c r="AC3508" s="41">
        <f>$AA3508*$Z3508</f>
        <v/>
      </c>
      <c r="AD3508" s="41">
        <f>$AA3508*BonusMonths/12</f>
        <v/>
      </c>
      <c r="AE3508" s="41">
        <f>($AA3508+SI_Gross*$AB3508)*IF($Q3508=1,SI_O,SI_E)</f>
        <v/>
      </c>
      <c r="AF3508" s="41">
        <f>IF($Q3508=1,0,$AA3508*EOSB)</f>
        <v/>
      </c>
      <c r="AG3508" s="41">
        <f>$AN3508*$W3508</f>
        <v/>
      </c>
      <c r="AH3508" s="41">
        <f>SUM($AA3508:$AG3508)</f>
        <v/>
      </c>
      <c r="AI3508" s="41">
        <f>12*($AM3508+$AN3508)</f>
        <v/>
      </c>
      <c r="AJ3508" s="41">
        <f>$AM3508*((IncMonth-1)+(13-IncMonth)*(1+$X3508))+12*$AN3508</f>
        <v/>
      </c>
      <c r="AK3508" s="41">
        <f>IF($R3508=1,N($L3508)+N($M3508),0)</f>
        <v/>
      </c>
      <c r="AL3508">
        <f>IF($C3508="","",IF(N($L3508)&lt;=0,"Basic salary missing",IF(ISNA(MATCH($C3508,Departments!$A$5:$A$54,0)),"Department not on Departments sheet",IF(AND($I3508&lt;&gt;"",NOT(ISNUMBER($I3508))),"Date of birth is text, not a date",IF(AND($K3508&lt;&gt;"",NOT(ISNUMBER($K3508))),"Contract end is text, not a date","")))))</f>
        <v/>
      </c>
      <c r="AM3508" s="41">
        <f>IF($R3508=0,0,N($L3508)*(1+$Z3508+BonusMonths/12+IF($Q3508=1,0,EOSB))+N($M3508)+(N($L3508)+SI_Gross*N($M3508))*IF($Q3508=1,SI_O,SI_E))</f>
        <v/>
      </c>
      <c r="AN3508" s="41">
        <f>IF($R3508=0,0,(IF($Q3508=1,MedO,MedE+Ticket)+Training)/12)</f>
        <v/>
      </c>
    </row>
    <row r="3509">
      <c r="I3509" s="35" t="n"/>
      <c r="J3509" s="35" t="n"/>
      <c r="K3509" s="35" t="n"/>
      <c r="L3509" s="36" t="n"/>
      <c r="M3509" s="36" t="n"/>
      <c r="P3509" s="37" t="n"/>
      <c r="Q3509" s="38">
        <f>IF($C3509="",0,IF(OR(LOWER(TRIM($G3509))="omani",LOWER(TRIM($G3509))="oman",LOWER(TRIM($G3509))="om",LOWER(TRIM($G3509))="local"),1,0))</f>
        <v/>
      </c>
      <c r="R3509" s="38">
        <f>IF($C3509="",0,IF(OR(ISNUMBER(SEARCH("resign",$N3509)),ISNUMBER(SEARCH("terminat",$N3509)),ISNUMBER(SEARCH("inactive",$N3509)),ISNUMBER(SEARCH("vacan",$N3509)),ISNUMBER(SEARCH("deceased",$N3509)),ISNUMBER(SEARCH("separated",$N3509))),0,1))</f>
        <v/>
      </c>
      <c r="S3509">
        <f>IF(OR($R3509=0,NOT(ISNUMBER($I3509))),"",IFERROR(DATEDIF($I3509,DATE(FY,1,1),"y"),""))</f>
        <v/>
      </c>
      <c r="T3509">
        <f>IF(OR($R3509=0,NOT(ISNUMBER($J3509))),"",IFERROR(DATEDIF($J3509,DATE(FY,1,1),"y"),0))</f>
        <v/>
      </c>
      <c r="U3509" s="38">
        <f>IF(OR($R3509=0,NOT(ISNUMBER($I3509))),0,IF(YEAR($I3509)+IF($Q3509=1,RetAgeO,RetAgeE)=FY,MONTH($I3509),IF(YEAR($I3509)+IF($Q3509=1,RetAgeO,RetAgeE)&lt;FY,1,0)))</f>
        <v/>
      </c>
      <c r="V3509" s="38">
        <f>IF(OR($R3509=0,NOT(ISNUMBER($K3509))),0,IF(YEAR($K3509)=FY,MONTH($K3509),IF(YEAR($K3509)&lt;FY,1,0)))</f>
        <v/>
      </c>
      <c r="W3509" s="38">
        <f>IF($R3509=0,0,MIN(12,IF(AND(ISNUMBER($O3509),$O3509&gt;=1,$O3509&lt;=12),INT($O3509),12),IF(AND(RetireExit="Yes",$U3509&gt;0),$U3509,12),IF(AND(ContractExit="Yes",$V3509&gt;0),$V3509,12)))</f>
        <v/>
      </c>
      <c r="X3509" s="37">
        <f>IF(ISNUMBER($P3509),$P3509,IncPct)</f>
        <v/>
      </c>
      <c r="Y3509" s="39">
        <f>IF($W3509=0,0,MAX(0,MIN($W3509,IncMonth-1))+MAX(0,$W3509-IncMonth+1)*(1+$X3509))</f>
        <v/>
      </c>
      <c r="Z3509" s="40">
        <f>IF($C3509="",0,IFERROR(INDEX(Departments!$B$5:$B$54,MATCH($C3509,Departments!$A$5:$A$54,0)),0))</f>
        <v/>
      </c>
      <c r="AA3509" s="41">
        <f>N($L3509)*$Y3509</f>
        <v/>
      </c>
      <c r="AB3509" s="41">
        <f>N($M3509)*$Y3509</f>
        <v/>
      </c>
      <c r="AC3509" s="41">
        <f>$AA3509*$Z3509</f>
        <v/>
      </c>
      <c r="AD3509" s="41">
        <f>$AA3509*BonusMonths/12</f>
        <v/>
      </c>
      <c r="AE3509" s="41">
        <f>($AA3509+SI_Gross*$AB3509)*IF($Q3509=1,SI_O,SI_E)</f>
        <v/>
      </c>
      <c r="AF3509" s="41">
        <f>IF($Q3509=1,0,$AA3509*EOSB)</f>
        <v/>
      </c>
      <c r="AG3509" s="41">
        <f>$AN3509*$W3509</f>
        <v/>
      </c>
      <c r="AH3509" s="41">
        <f>SUM($AA3509:$AG3509)</f>
        <v/>
      </c>
      <c r="AI3509" s="41">
        <f>12*($AM3509+$AN3509)</f>
        <v/>
      </c>
      <c r="AJ3509" s="41">
        <f>$AM3509*((IncMonth-1)+(13-IncMonth)*(1+$X3509))+12*$AN3509</f>
        <v/>
      </c>
      <c r="AK3509" s="41">
        <f>IF($R3509=1,N($L3509)+N($M3509),0)</f>
        <v/>
      </c>
      <c r="AL3509">
        <f>IF($C3509="","",IF(N($L3509)&lt;=0,"Basic salary missing",IF(ISNA(MATCH($C3509,Departments!$A$5:$A$54,0)),"Department not on Departments sheet",IF(AND($I3509&lt;&gt;"",NOT(ISNUMBER($I3509))),"Date of birth is text, not a date",IF(AND($K3509&lt;&gt;"",NOT(ISNUMBER($K3509))),"Contract end is text, not a date","")))))</f>
        <v/>
      </c>
      <c r="AM3509" s="41">
        <f>IF($R3509=0,0,N($L3509)*(1+$Z3509+BonusMonths/12+IF($Q3509=1,0,EOSB))+N($M3509)+(N($L3509)+SI_Gross*N($M3509))*IF($Q3509=1,SI_O,SI_E))</f>
        <v/>
      </c>
      <c r="AN3509" s="41">
        <f>IF($R3509=0,0,(IF($Q3509=1,MedO,MedE+Ticket)+Training)/12)</f>
        <v/>
      </c>
    </row>
    <row r="3510">
      <c r="I3510" s="35" t="n"/>
      <c r="J3510" s="35" t="n"/>
      <c r="K3510" s="35" t="n"/>
      <c r="L3510" s="36" t="n"/>
      <c r="M3510" s="36" t="n"/>
      <c r="P3510" s="37" t="n"/>
      <c r="Q3510" s="38">
        <f>IF($C3510="",0,IF(OR(LOWER(TRIM($G3510))="omani",LOWER(TRIM($G3510))="oman",LOWER(TRIM($G3510))="om",LOWER(TRIM($G3510))="local"),1,0))</f>
        <v/>
      </c>
      <c r="R3510" s="38">
        <f>IF($C3510="",0,IF(OR(ISNUMBER(SEARCH("resign",$N3510)),ISNUMBER(SEARCH("terminat",$N3510)),ISNUMBER(SEARCH("inactive",$N3510)),ISNUMBER(SEARCH("vacan",$N3510)),ISNUMBER(SEARCH("deceased",$N3510)),ISNUMBER(SEARCH("separated",$N3510))),0,1))</f>
        <v/>
      </c>
      <c r="S3510">
        <f>IF(OR($R3510=0,NOT(ISNUMBER($I3510))),"",IFERROR(DATEDIF($I3510,DATE(FY,1,1),"y"),""))</f>
        <v/>
      </c>
      <c r="T3510">
        <f>IF(OR($R3510=0,NOT(ISNUMBER($J3510))),"",IFERROR(DATEDIF($J3510,DATE(FY,1,1),"y"),0))</f>
        <v/>
      </c>
      <c r="U3510" s="38">
        <f>IF(OR($R3510=0,NOT(ISNUMBER($I3510))),0,IF(YEAR($I3510)+IF($Q3510=1,RetAgeO,RetAgeE)=FY,MONTH($I3510),IF(YEAR($I3510)+IF($Q3510=1,RetAgeO,RetAgeE)&lt;FY,1,0)))</f>
        <v/>
      </c>
      <c r="V3510" s="38">
        <f>IF(OR($R3510=0,NOT(ISNUMBER($K3510))),0,IF(YEAR($K3510)=FY,MONTH($K3510),IF(YEAR($K3510)&lt;FY,1,0)))</f>
        <v/>
      </c>
      <c r="W3510" s="38">
        <f>IF($R3510=0,0,MIN(12,IF(AND(ISNUMBER($O3510),$O3510&gt;=1,$O3510&lt;=12),INT($O3510),12),IF(AND(RetireExit="Yes",$U3510&gt;0),$U3510,12),IF(AND(ContractExit="Yes",$V3510&gt;0),$V3510,12)))</f>
        <v/>
      </c>
      <c r="X3510" s="37">
        <f>IF(ISNUMBER($P3510),$P3510,IncPct)</f>
        <v/>
      </c>
      <c r="Y3510" s="39">
        <f>IF($W3510=0,0,MAX(0,MIN($W3510,IncMonth-1))+MAX(0,$W3510-IncMonth+1)*(1+$X3510))</f>
        <v/>
      </c>
      <c r="Z3510" s="40">
        <f>IF($C3510="",0,IFERROR(INDEX(Departments!$B$5:$B$54,MATCH($C3510,Departments!$A$5:$A$54,0)),0))</f>
        <v/>
      </c>
      <c r="AA3510" s="41">
        <f>N($L3510)*$Y3510</f>
        <v/>
      </c>
      <c r="AB3510" s="41">
        <f>N($M3510)*$Y3510</f>
        <v/>
      </c>
      <c r="AC3510" s="41">
        <f>$AA3510*$Z3510</f>
        <v/>
      </c>
      <c r="AD3510" s="41">
        <f>$AA3510*BonusMonths/12</f>
        <v/>
      </c>
      <c r="AE3510" s="41">
        <f>($AA3510+SI_Gross*$AB3510)*IF($Q3510=1,SI_O,SI_E)</f>
        <v/>
      </c>
      <c r="AF3510" s="41">
        <f>IF($Q3510=1,0,$AA3510*EOSB)</f>
        <v/>
      </c>
      <c r="AG3510" s="41">
        <f>$AN3510*$W3510</f>
        <v/>
      </c>
      <c r="AH3510" s="41">
        <f>SUM($AA3510:$AG3510)</f>
        <v/>
      </c>
      <c r="AI3510" s="41">
        <f>12*($AM3510+$AN3510)</f>
        <v/>
      </c>
      <c r="AJ3510" s="41">
        <f>$AM3510*((IncMonth-1)+(13-IncMonth)*(1+$X3510))+12*$AN3510</f>
        <v/>
      </c>
      <c r="AK3510" s="41">
        <f>IF($R3510=1,N($L3510)+N($M3510),0)</f>
        <v/>
      </c>
      <c r="AL3510">
        <f>IF($C3510="","",IF(N($L3510)&lt;=0,"Basic salary missing",IF(ISNA(MATCH($C3510,Departments!$A$5:$A$54,0)),"Department not on Departments sheet",IF(AND($I3510&lt;&gt;"",NOT(ISNUMBER($I3510))),"Date of birth is text, not a date",IF(AND($K3510&lt;&gt;"",NOT(ISNUMBER($K3510))),"Contract end is text, not a date","")))))</f>
        <v/>
      </c>
      <c r="AM3510" s="41">
        <f>IF($R3510=0,0,N($L3510)*(1+$Z3510+BonusMonths/12+IF($Q3510=1,0,EOSB))+N($M3510)+(N($L3510)+SI_Gross*N($M3510))*IF($Q3510=1,SI_O,SI_E))</f>
        <v/>
      </c>
      <c r="AN3510" s="41">
        <f>IF($R3510=0,0,(IF($Q3510=1,MedO,MedE+Ticket)+Training)/12)</f>
        <v/>
      </c>
    </row>
    <row r="3511">
      <c r="I3511" s="35" t="n"/>
      <c r="J3511" s="35" t="n"/>
      <c r="K3511" s="35" t="n"/>
      <c r="L3511" s="36" t="n"/>
      <c r="M3511" s="36" t="n"/>
      <c r="P3511" s="37" t="n"/>
      <c r="Q3511" s="38">
        <f>IF($C3511="",0,IF(OR(LOWER(TRIM($G3511))="omani",LOWER(TRIM($G3511))="oman",LOWER(TRIM($G3511))="om",LOWER(TRIM($G3511))="local"),1,0))</f>
        <v/>
      </c>
      <c r="R3511" s="38">
        <f>IF($C3511="",0,IF(OR(ISNUMBER(SEARCH("resign",$N3511)),ISNUMBER(SEARCH("terminat",$N3511)),ISNUMBER(SEARCH("inactive",$N3511)),ISNUMBER(SEARCH("vacan",$N3511)),ISNUMBER(SEARCH("deceased",$N3511)),ISNUMBER(SEARCH("separated",$N3511))),0,1))</f>
        <v/>
      </c>
      <c r="S3511">
        <f>IF(OR($R3511=0,NOT(ISNUMBER($I3511))),"",IFERROR(DATEDIF($I3511,DATE(FY,1,1),"y"),""))</f>
        <v/>
      </c>
      <c r="T3511">
        <f>IF(OR($R3511=0,NOT(ISNUMBER($J3511))),"",IFERROR(DATEDIF($J3511,DATE(FY,1,1),"y"),0))</f>
        <v/>
      </c>
      <c r="U3511" s="38">
        <f>IF(OR($R3511=0,NOT(ISNUMBER($I3511))),0,IF(YEAR($I3511)+IF($Q3511=1,RetAgeO,RetAgeE)=FY,MONTH($I3511),IF(YEAR($I3511)+IF($Q3511=1,RetAgeO,RetAgeE)&lt;FY,1,0)))</f>
        <v/>
      </c>
      <c r="V3511" s="38">
        <f>IF(OR($R3511=0,NOT(ISNUMBER($K3511))),0,IF(YEAR($K3511)=FY,MONTH($K3511),IF(YEAR($K3511)&lt;FY,1,0)))</f>
        <v/>
      </c>
      <c r="W3511" s="38">
        <f>IF($R3511=0,0,MIN(12,IF(AND(ISNUMBER($O3511),$O3511&gt;=1,$O3511&lt;=12),INT($O3511),12),IF(AND(RetireExit="Yes",$U3511&gt;0),$U3511,12),IF(AND(ContractExit="Yes",$V3511&gt;0),$V3511,12)))</f>
        <v/>
      </c>
      <c r="X3511" s="37">
        <f>IF(ISNUMBER($P3511),$P3511,IncPct)</f>
        <v/>
      </c>
      <c r="Y3511" s="39">
        <f>IF($W3511=0,0,MAX(0,MIN($W3511,IncMonth-1))+MAX(0,$W3511-IncMonth+1)*(1+$X3511))</f>
        <v/>
      </c>
      <c r="Z3511" s="40">
        <f>IF($C3511="",0,IFERROR(INDEX(Departments!$B$5:$B$54,MATCH($C3511,Departments!$A$5:$A$54,0)),0))</f>
        <v/>
      </c>
      <c r="AA3511" s="41">
        <f>N($L3511)*$Y3511</f>
        <v/>
      </c>
      <c r="AB3511" s="41">
        <f>N($M3511)*$Y3511</f>
        <v/>
      </c>
      <c r="AC3511" s="41">
        <f>$AA3511*$Z3511</f>
        <v/>
      </c>
      <c r="AD3511" s="41">
        <f>$AA3511*BonusMonths/12</f>
        <v/>
      </c>
      <c r="AE3511" s="41">
        <f>($AA3511+SI_Gross*$AB3511)*IF($Q3511=1,SI_O,SI_E)</f>
        <v/>
      </c>
      <c r="AF3511" s="41">
        <f>IF($Q3511=1,0,$AA3511*EOSB)</f>
        <v/>
      </c>
      <c r="AG3511" s="41">
        <f>$AN3511*$W3511</f>
        <v/>
      </c>
      <c r="AH3511" s="41">
        <f>SUM($AA3511:$AG3511)</f>
        <v/>
      </c>
      <c r="AI3511" s="41">
        <f>12*($AM3511+$AN3511)</f>
        <v/>
      </c>
      <c r="AJ3511" s="41">
        <f>$AM3511*((IncMonth-1)+(13-IncMonth)*(1+$X3511))+12*$AN3511</f>
        <v/>
      </c>
      <c r="AK3511" s="41">
        <f>IF($R3511=1,N($L3511)+N($M3511),0)</f>
        <v/>
      </c>
      <c r="AL3511">
        <f>IF($C3511="","",IF(N($L3511)&lt;=0,"Basic salary missing",IF(ISNA(MATCH($C3511,Departments!$A$5:$A$54,0)),"Department not on Departments sheet",IF(AND($I3511&lt;&gt;"",NOT(ISNUMBER($I3511))),"Date of birth is text, not a date",IF(AND($K3511&lt;&gt;"",NOT(ISNUMBER($K3511))),"Contract end is text, not a date","")))))</f>
        <v/>
      </c>
      <c r="AM3511" s="41">
        <f>IF($R3511=0,0,N($L3511)*(1+$Z3511+BonusMonths/12+IF($Q3511=1,0,EOSB))+N($M3511)+(N($L3511)+SI_Gross*N($M3511))*IF($Q3511=1,SI_O,SI_E))</f>
        <v/>
      </c>
      <c r="AN3511" s="41">
        <f>IF($R3511=0,0,(IF($Q3511=1,MedO,MedE+Ticket)+Training)/12)</f>
        <v/>
      </c>
    </row>
    <row r="3512">
      <c r="I3512" s="35" t="n"/>
      <c r="J3512" s="35" t="n"/>
      <c r="K3512" s="35" t="n"/>
      <c r="L3512" s="36" t="n"/>
      <c r="M3512" s="36" t="n"/>
      <c r="P3512" s="37" t="n"/>
      <c r="Q3512" s="38">
        <f>IF($C3512="",0,IF(OR(LOWER(TRIM($G3512))="omani",LOWER(TRIM($G3512))="oman",LOWER(TRIM($G3512))="om",LOWER(TRIM($G3512))="local"),1,0))</f>
        <v/>
      </c>
      <c r="R3512" s="38">
        <f>IF($C3512="",0,IF(OR(ISNUMBER(SEARCH("resign",$N3512)),ISNUMBER(SEARCH("terminat",$N3512)),ISNUMBER(SEARCH("inactive",$N3512)),ISNUMBER(SEARCH("vacan",$N3512)),ISNUMBER(SEARCH("deceased",$N3512)),ISNUMBER(SEARCH("separated",$N3512))),0,1))</f>
        <v/>
      </c>
      <c r="S3512">
        <f>IF(OR($R3512=0,NOT(ISNUMBER($I3512))),"",IFERROR(DATEDIF($I3512,DATE(FY,1,1),"y"),""))</f>
        <v/>
      </c>
      <c r="T3512">
        <f>IF(OR($R3512=0,NOT(ISNUMBER($J3512))),"",IFERROR(DATEDIF($J3512,DATE(FY,1,1),"y"),0))</f>
        <v/>
      </c>
      <c r="U3512" s="38">
        <f>IF(OR($R3512=0,NOT(ISNUMBER($I3512))),0,IF(YEAR($I3512)+IF($Q3512=1,RetAgeO,RetAgeE)=FY,MONTH($I3512),IF(YEAR($I3512)+IF($Q3512=1,RetAgeO,RetAgeE)&lt;FY,1,0)))</f>
        <v/>
      </c>
      <c r="V3512" s="38">
        <f>IF(OR($R3512=0,NOT(ISNUMBER($K3512))),0,IF(YEAR($K3512)=FY,MONTH($K3512),IF(YEAR($K3512)&lt;FY,1,0)))</f>
        <v/>
      </c>
      <c r="W3512" s="38">
        <f>IF($R3512=0,0,MIN(12,IF(AND(ISNUMBER($O3512),$O3512&gt;=1,$O3512&lt;=12),INT($O3512),12),IF(AND(RetireExit="Yes",$U3512&gt;0),$U3512,12),IF(AND(ContractExit="Yes",$V3512&gt;0),$V3512,12)))</f>
        <v/>
      </c>
      <c r="X3512" s="37">
        <f>IF(ISNUMBER($P3512),$P3512,IncPct)</f>
        <v/>
      </c>
      <c r="Y3512" s="39">
        <f>IF($W3512=0,0,MAX(0,MIN($W3512,IncMonth-1))+MAX(0,$W3512-IncMonth+1)*(1+$X3512))</f>
        <v/>
      </c>
      <c r="Z3512" s="40">
        <f>IF($C3512="",0,IFERROR(INDEX(Departments!$B$5:$B$54,MATCH($C3512,Departments!$A$5:$A$54,0)),0))</f>
        <v/>
      </c>
      <c r="AA3512" s="41">
        <f>N($L3512)*$Y3512</f>
        <v/>
      </c>
      <c r="AB3512" s="41">
        <f>N($M3512)*$Y3512</f>
        <v/>
      </c>
      <c r="AC3512" s="41">
        <f>$AA3512*$Z3512</f>
        <v/>
      </c>
      <c r="AD3512" s="41">
        <f>$AA3512*BonusMonths/12</f>
        <v/>
      </c>
      <c r="AE3512" s="41">
        <f>($AA3512+SI_Gross*$AB3512)*IF($Q3512=1,SI_O,SI_E)</f>
        <v/>
      </c>
      <c r="AF3512" s="41">
        <f>IF($Q3512=1,0,$AA3512*EOSB)</f>
        <v/>
      </c>
      <c r="AG3512" s="41">
        <f>$AN3512*$W3512</f>
        <v/>
      </c>
      <c r="AH3512" s="41">
        <f>SUM($AA3512:$AG3512)</f>
        <v/>
      </c>
      <c r="AI3512" s="41">
        <f>12*($AM3512+$AN3512)</f>
        <v/>
      </c>
      <c r="AJ3512" s="41">
        <f>$AM3512*((IncMonth-1)+(13-IncMonth)*(1+$X3512))+12*$AN3512</f>
        <v/>
      </c>
      <c r="AK3512" s="41">
        <f>IF($R3512=1,N($L3512)+N($M3512),0)</f>
        <v/>
      </c>
      <c r="AL3512">
        <f>IF($C3512="","",IF(N($L3512)&lt;=0,"Basic salary missing",IF(ISNA(MATCH($C3512,Departments!$A$5:$A$54,0)),"Department not on Departments sheet",IF(AND($I3512&lt;&gt;"",NOT(ISNUMBER($I3512))),"Date of birth is text, not a date",IF(AND($K3512&lt;&gt;"",NOT(ISNUMBER($K3512))),"Contract end is text, not a date","")))))</f>
        <v/>
      </c>
      <c r="AM3512" s="41">
        <f>IF($R3512=0,0,N($L3512)*(1+$Z3512+BonusMonths/12+IF($Q3512=1,0,EOSB))+N($M3512)+(N($L3512)+SI_Gross*N($M3512))*IF($Q3512=1,SI_O,SI_E))</f>
        <v/>
      </c>
      <c r="AN3512" s="41">
        <f>IF($R3512=0,0,(IF($Q3512=1,MedO,MedE+Ticket)+Training)/12)</f>
        <v/>
      </c>
    </row>
    <row r="3513">
      <c r="I3513" s="35" t="n"/>
      <c r="J3513" s="35" t="n"/>
      <c r="K3513" s="35" t="n"/>
      <c r="L3513" s="36" t="n"/>
      <c r="M3513" s="36" t="n"/>
      <c r="P3513" s="37" t="n"/>
      <c r="Q3513" s="38">
        <f>IF($C3513="",0,IF(OR(LOWER(TRIM($G3513))="omani",LOWER(TRIM($G3513))="oman",LOWER(TRIM($G3513))="om",LOWER(TRIM($G3513))="local"),1,0))</f>
        <v/>
      </c>
      <c r="R3513" s="38">
        <f>IF($C3513="",0,IF(OR(ISNUMBER(SEARCH("resign",$N3513)),ISNUMBER(SEARCH("terminat",$N3513)),ISNUMBER(SEARCH("inactive",$N3513)),ISNUMBER(SEARCH("vacan",$N3513)),ISNUMBER(SEARCH("deceased",$N3513)),ISNUMBER(SEARCH("separated",$N3513))),0,1))</f>
        <v/>
      </c>
      <c r="S3513">
        <f>IF(OR($R3513=0,NOT(ISNUMBER($I3513))),"",IFERROR(DATEDIF($I3513,DATE(FY,1,1),"y"),""))</f>
        <v/>
      </c>
      <c r="T3513">
        <f>IF(OR($R3513=0,NOT(ISNUMBER($J3513))),"",IFERROR(DATEDIF($J3513,DATE(FY,1,1),"y"),0))</f>
        <v/>
      </c>
      <c r="U3513" s="38">
        <f>IF(OR($R3513=0,NOT(ISNUMBER($I3513))),0,IF(YEAR($I3513)+IF($Q3513=1,RetAgeO,RetAgeE)=FY,MONTH($I3513),IF(YEAR($I3513)+IF($Q3513=1,RetAgeO,RetAgeE)&lt;FY,1,0)))</f>
        <v/>
      </c>
      <c r="V3513" s="38">
        <f>IF(OR($R3513=0,NOT(ISNUMBER($K3513))),0,IF(YEAR($K3513)=FY,MONTH($K3513),IF(YEAR($K3513)&lt;FY,1,0)))</f>
        <v/>
      </c>
      <c r="W3513" s="38">
        <f>IF($R3513=0,0,MIN(12,IF(AND(ISNUMBER($O3513),$O3513&gt;=1,$O3513&lt;=12),INT($O3513),12),IF(AND(RetireExit="Yes",$U3513&gt;0),$U3513,12),IF(AND(ContractExit="Yes",$V3513&gt;0),$V3513,12)))</f>
        <v/>
      </c>
      <c r="X3513" s="37">
        <f>IF(ISNUMBER($P3513),$P3513,IncPct)</f>
        <v/>
      </c>
      <c r="Y3513" s="39">
        <f>IF($W3513=0,0,MAX(0,MIN($W3513,IncMonth-1))+MAX(0,$W3513-IncMonth+1)*(1+$X3513))</f>
        <v/>
      </c>
      <c r="Z3513" s="40">
        <f>IF($C3513="",0,IFERROR(INDEX(Departments!$B$5:$B$54,MATCH($C3513,Departments!$A$5:$A$54,0)),0))</f>
        <v/>
      </c>
      <c r="AA3513" s="41">
        <f>N($L3513)*$Y3513</f>
        <v/>
      </c>
      <c r="AB3513" s="41">
        <f>N($M3513)*$Y3513</f>
        <v/>
      </c>
      <c r="AC3513" s="41">
        <f>$AA3513*$Z3513</f>
        <v/>
      </c>
      <c r="AD3513" s="41">
        <f>$AA3513*BonusMonths/12</f>
        <v/>
      </c>
      <c r="AE3513" s="41">
        <f>($AA3513+SI_Gross*$AB3513)*IF($Q3513=1,SI_O,SI_E)</f>
        <v/>
      </c>
      <c r="AF3513" s="41">
        <f>IF($Q3513=1,0,$AA3513*EOSB)</f>
        <v/>
      </c>
      <c r="AG3513" s="41">
        <f>$AN3513*$W3513</f>
        <v/>
      </c>
      <c r="AH3513" s="41">
        <f>SUM($AA3513:$AG3513)</f>
        <v/>
      </c>
      <c r="AI3513" s="41">
        <f>12*($AM3513+$AN3513)</f>
        <v/>
      </c>
      <c r="AJ3513" s="41">
        <f>$AM3513*((IncMonth-1)+(13-IncMonth)*(1+$X3513))+12*$AN3513</f>
        <v/>
      </c>
      <c r="AK3513" s="41">
        <f>IF($R3513=1,N($L3513)+N($M3513),0)</f>
        <v/>
      </c>
      <c r="AL3513">
        <f>IF($C3513="","",IF(N($L3513)&lt;=0,"Basic salary missing",IF(ISNA(MATCH($C3513,Departments!$A$5:$A$54,0)),"Department not on Departments sheet",IF(AND($I3513&lt;&gt;"",NOT(ISNUMBER($I3513))),"Date of birth is text, not a date",IF(AND($K3513&lt;&gt;"",NOT(ISNUMBER($K3513))),"Contract end is text, not a date","")))))</f>
        <v/>
      </c>
      <c r="AM3513" s="41">
        <f>IF($R3513=0,0,N($L3513)*(1+$Z3513+BonusMonths/12+IF($Q3513=1,0,EOSB))+N($M3513)+(N($L3513)+SI_Gross*N($M3513))*IF($Q3513=1,SI_O,SI_E))</f>
        <v/>
      </c>
      <c r="AN3513" s="41">
        <f>IF($R3513=0,0,(IF($Q3513=1,MedO,MedE+Ticket)+Training)/12)</f>
        <v/>
      </c>
    </row>
    <row r="3514">
      <c r="I3514" s="35" t="n"/>
      <c r="J3514" s="35" t="n"/>
      <c r="K3514" s="35" t="n"/>
      <c r="L3514" s="36" t="n"/>
      <c r="M3514" s="36" t="n"/>
      <c r="P3514" s="37" t="n"/>
      <c r="Q3514" s="38">
        <f>IF($C3514="",0,IF(OR(LOWER(TRIM($G3514))="omani",LOWER(TRIM($G3514))="oman",LOWER(TRIM($G3514))="om",LOWER(TRIM($G3514))="local"),1,0))</f>
        <v/>
      </c>
      <c r="R3514" s="38">
        <f>IF($C3514="",0,IF(OR(ISNUMBER(SEARCH("resign",$N3514)),ISNUMBER(SEARCH("terminat",$N3514)),ISNUMBER(SEARCH("inactive",$N3514)),ISNUMBER(SEARCH("vacan",$N3514)),ISNUMBER(SEARCH("deceased",$N3514)),ISNUMBER(SEARCH("separated",$N3514))),0,1))</f>
        <v/>
      </c>
      <c r="S3514">
        <f>IF(OR($R3514=0,NOT(ISNUMBER($I3514))),"",IFERROR(DATEDIF($I3514,DATE(FY,1,1),"y"),""))</f>
        <v/>
      </c>
      <c r="T3514">
        <f>IF(OR($R3514=0,NOT(ISNUMBER($J3514))),"",IFERROR(DATEDIF($J3514,DATE(FY,1,1),"y"),0))</f>
        <v/>
      </c>
      <c r="U3514" s="38">
        <f>IF(OR($R3514=0,NOT(ISNUMBER($I3514))),0,IF(YEAR($I3514)+IF($Q3514=1,RetAgeO,RetAgeE)=FY,MONTH($I3514),IF(YEAR($I3514)+IF($Q3514=1,RetAgeO,RetAgeE)&lt;FY,1,0)))</f>
        <v/>
      </c>
      <c r="V3514" s="38">
        <f>IF(OR($R3514=0,NOT(ISNUMBER($K3514))),0,IF(YEAR($K3514)=FY,MONTH($K3514),IF(YEAR($K3514)&lt;FY,1,0)))</f>
        <v/>
      </c>
      <c r="W3514" s="38">
        <f>IF($R3514=0,0,MIN(12,IF(AND(ISNUMBER($O3514),$O3514&gt;=1,$O3514&lt;=12),INT($O3514),12),IF(AND(RetireExit="Yes",$U3514&gt;0),$U3514,12),IF(AND(ContractExit="Yes",$V3514&gt;0),$V3514,12)))</f>
        <v/>
      </c>
      <c r="X3514" s="37">
        <f>IF(ISNUMBER($P3514),$P3514,IncPct)</f>
        <v/>
      </c>
      <c r="Y3514" s="39">
        <f>IF($W3514=0,0,MAX(0,MIN($W3514,IncMonth-1))+MAX(0,$W3514-IncMonth+1)*(1+$X3514))</f>
        <v/>
      </c>
      <c r="Z3514" s="40">
        <f>IF($C3514="",0,IFERROR(INDEX(Departments!$B$5:$B$54,MATCH($C3514,Departments!$A$5:$A$54,0)),0))</f>
        <v/>
      </c>
      <c r="AA3514" s="41">
        <f>N($L3514)*$Y3514</f>
        <v/>
      </c>
      <c r="AB3514" s="41">
        <f>N($M3514)*$Y3514</f>
        <v/>
      </c>
      <c r="AC3514" s="41">
        <f>$AA3514*$Z3514</f>
        <v/>
      </c>
      <c r="AD3514" s="41">
        <f>$AA3514*BonusMonths/12</f>
        <v/>
      </c>
      <c r="AE3514" s="41">
        <f>($AA3514+SI_Gross*$AB3514)*IF($Q3514=1,SI_O,SI_E)</f>
        <v/>
      </c>
      <c r="AF3514" s="41">
        <f>IF($Q3514=1,0,$AA3514*EOSB)</f>
        <v/>
      </c>
      <c r="AG3514" s="41">
        <f>$AN3514*$W3514</f>
        <v/>
      </c>
      <c r="AH3514" s="41">
        <f>SUM($AA3514:$AG3514)</f>
        <v/>
      </c>
      <c r="AI3514" s="41">
        <f>12*($AM3514+$AN3514)</f>
        <v/>
      </c>
      <c r="AJ3514" s="41">
        <f>$AM3514*((IncMonth-1)+(13-IncMonth)*(1+$X3514))+12*$AN3514</f>
        <v/>
      </c>
      <c r="AK3514" s="41">
        <f>IF($R3514=1,N($L3514)+N($M3514),0)</f>
        <v/>
      </c>
      <c r="AL3514">
        <f>IF($C3514="","",IF(N($L3514)&lt;=0,"Basic salary missing",IF(ISNA(MATCH($C3514,Departments!$A$5:$A$54,0)),"Department not on Departments sheet",IF(AND($I3514&lt;&gt;"",NOT(ISNUMBER($I3514))),"Date of birth is text, not a date",IF(AND($K3514&lt;&gt;"",NOT(ISNUMBER($K3514))),"Contract end is text, not a date","")))))</f>
        <v/>
      </c>
      <c r="AM3514" s="41">
        <f>IF($R3514=0,0,N($L3514)*(1+$Z3514+BonusMonths/12+IF($Q3514=1,0,EOSB))+N($M3514)+(N($L3514)+SI_Gross*N($M3514))*IF($Q3514=1,SI_O,SI_E))</f>
        <v/>
      </c>
      <c r="AN3514" s="41">
        <f>IF($R3514=0,0,(IF($Q3514=1,MedO,MedE+Ticket)+Training)/12)</f>
        <v/>
      </c>
    </row>
    <row r="3515">
      <c r="I3515" s="35" t="n"/>
      <c r="J3515" s="35" t="n"/>
      <c r="K3515" s="35" t="n"/>
      <c r="L3515" s="36" t="n"/>
      <c r="M3515" s="36" t="n"/>
      <c r="P3515" s="37" t="n"/>
      <c r="Q3515" s="38">
        <f>IF($C3515="",0,IF(OR(LOWER(TRIM($G3515))="omani",LOWER(TRIM($G3515))="oman",LOWER(TRIM($G3515))="om",LOWER(TRIM($G3515))="local"),1,0))</f>
        <v/>
      </c>
      <c r="R3515" s="38">
        <f>IF($C3515="",0,IF(OR(ISNUMBER(SEARCH("resign",$N3515)),ISNUMBER(SEARCH("terminat",$N3515)),ISNUMBER(SEARCH("inactive",$N3515)),ISNUMBER(SEARCH("vacan",$N3515)),ISNUMBER(SEARCH("deceased",$N3515)),ISNUMBER(SEARCH("separated",$N3515))),0,1))</f>
        <v/>
      </c>
      <c r="S3515">
        <f>IF(OR($R3515=0,NOT(ISNUMBER($I3515))),"",IFERROR(DATEDIF($I3515,DATE(FY,1,1),"y"),""))</f>
        <v/>
      </c>
      <c r="T3515">
        <f>IF(OR($R3515=0,NOT(ISNUMBER($J3515))),"",IFERROR(DATEDIF($J3515,DATE(FY,1,1),"y"),0))</f>
        <v/>
      </c>
      <c r="U3515" s="38">
        <f>IF(OR($R3515=0,NOT(ISNUMBER($I3515))),0,IF(YEAR($I3515)+IF($Q3515=1,RetAgeO,RetAgeE)=FY,MONTH($I3515),IF(YEAR($I3515)+IF($Q3515=1,RetAgeO,RetAgeE)&lt;FY,1,0)))</f>
        <v/>
      </c>
      <c r="V3515" s="38">
        <f>IF(OR($R3515=0,NOT(ISNUMBER($K3515))),0,IF(YEAR($K3515)=FY,MONTH($K3515),IF(YEAR($K3515)&lt;FY,1,0)))</f>
        <v/>
      </c>
      <c r="W3515" s="38">
        <f>IF($R3515=0,0,MIN(12,IF(AND(ISNUMBER($O3515),$O3515&gt;=1,$O3515&lt;=12),INT($O3515),12),IF(AND(RetireExit="Yes",$U3515&gt;0),$U3515,12),IF(AND(ContractExit="Yes",$V3515&gt;0),$V3515,12)))</f>
        <v/>
      </c>
      <c r="X3515" s="37">
        <f>IF(ISNUMBER($P3515),$P3515,IncPct)</f>
        <v/>
      </c>
      <c r="Y3515" s="39">
        <f>IF($W3515=0,0,MAX(0,MIN($W3515,IncMonth-1))+MAX(0,$W3515-IncMonth+1)*(1+$X3515))</f>
        <v/>
      </c>
      <c r="Z3515" s="40">
        <f>IF($C3515="",0,IFERROR(INDEX(Departments!$B$5:$B$54,MATCH($C3515,Departments!$A$5:$A$54,0)),0))</f>
        <v/>
      </c>
      <c r="AA3515" s="41">
        <f>N($L3515)*$Y3515</f>
        <v/>
      </c>
      <c r="AB3515" s="41">
        <f>N($M3515)*$Y3515</f>
        <v/>
      </c>
      <c r="AC3515" s="41">
        <f>$AA3515*$Z3515</f>
        <v/>
      </c>
      <c r="AD3515" s="41">
        <f>$AA3515*BonusMonths/12</f>
        <v/>
      </c>
      <c r="AE3515" s="41">
        <f>($AA3515+SI_Gross*$AB3515)*IF($Q3515=1,SI_O,SI_E)</f>
        <v/>
      </c>
      <c r="AF3515" s="41">
        <f>IF($Q3515=1,0,$AA3515*EOSB)</f>
        <v/>
      </c>
      <c r="AG3515" s="41">
        <f>$AN3515*$W3515</f>
        <v/>
      </c>
      <c r="AH3515" s="41">
        <f>SUM($AA3515:$AG3515)</f>
        <v/>
      </c>
      <c r="AI3515" s="41">
        <f>12*($AM3515+$AN3515)</f>
        <v/>
      </c>
      <c r="AJ3515" s="41">
        <f>$AM3515*((IncMonth-1)+(13-IncMonth)*(1+$X3515))+12*$AN3515</f>
        <v/>
      </c>
      <c r="AK3515" s="41">
        <f>IF($R3515=1,N($L3515)+N($M3515),0)</f>
        <v/>
      </c>
      <c r="AL3515">
        <f>IF($C3515="","",IF(N($L3515)&lt;=0,"Basic salary missing",IF(ISNA(MATCH($C3515,Departments!$A$5:$A$54,0)),"Department not on Departments sheet",IF(AND($I3515&lt;&gt;"",NOT(ISNUMBER($I3515))),"Date of birth is text, not a date",IF(AND($K3515&lt;&gt;"",NOT(ISNUMBER($K3515))),"Contract end is text, not a date","")))))</f>
        <v/>
      </c>
      <c r="AM3515" s="41">
        <f>IF($R3515=0,0,N($L3515)*(1+$Z3515+BonusMonths/12+IF($Q3515=1,0,EOSB))+N($M3515)+(N($L3515)+SI_Gross*N($M3515))*IF($Q3515=1,SI_O,SI_E))</f>
        <v/>
      </c>
      <c r="AN3515" s="41">
        <f>IF($R3515=0,0,(IF($Q3515=1,MedO,MedE+Ticket)+Training)/12)</f>
        <v/>
      </c>
    </row>
    <row r="3516">
      <c r="I3516" s="35" t="n"/>
      <c r="J3516" s="35" t="n"/>
      <c r="K3516" s="35" t="n"/>
      <c r="L3516" s="36" t="n"/>
      <c r="M3516" s="36" t="n"/>
      <c r="P3516" s="37" t="n"/>
      <c r="Q3516" s="38">
        <f>IF($C3516="",0,IF(OR(LOWER(TRIM($G3516))="omani",LOWER(TRIM($G3516))="oman",LOWER(TRIM($G3516))="om",LOWER(TRIM($G3516))="local"),1,0))</f>
        <v/>
      </c>
      <c r="R3516" s="38">
        <f>IF($C3516="",0,IF(OR(ISNUMBER(SEARCH("resign",$N3516)),ISNUMBER(SEARCH("terminat",$N3516)),ISNUMBER(SEARCH("inactive",$N3516)),ISNUMBER(SEARCH("vacan",$N3516)),ISNUMBER(SEARCH("deceased",$N3516)),ISNUMBER(SEARCH("separated",$N3516))),0,1))</f>
        <v/>
      </c>
      <c r="S3516">
        <f>IF(OR($R3516=0,NOT(ISNUMBER($I3516))),"",IFERROR(DATEDIF($I3516,DATE(FY,1,1),"y"),""))</f>
        <v/>
      </c>
      <c r="T3516">
        <f>IF(OR($R3516=0,NOT(ISNUMBER($J3516))),"",IFERROR(DATEDIF($J3516,DATE(FY,1,1),"y"),0))</f>
        <v/>
      </c>
      <c r="U3516" s="38">
        <f>IF(OR($R3516=0,NOT(ISNUMBER($I3516))),0,IF(YEAR($I3516)+IF($Q3516=1,RetAgeO,RetAgeE)=FY,MONTH($I3516),IF(YEAR($I3516)+IF($Q3516=1,RetAgeO,RetAgeE)&lt;FY,1,0)))</f>
        <v/>
      </c>
      <c r="V3516" s="38">
        <f>IF(OR($R3516=0,NOT(ISNUMBER($K3516))),0,IF(YEAR($K3516)=FY,MONTH($K3516),IF(YEAR($K3516)&lt;FY,1,0)))</f>
        <v/>
      </c>
      <c r="W3516" s="38">
        <f>IF($R3516=0,0,MIN(12,IF(AND(ISNUMBER($O3516),$O3516&gt;=1,$O3516&lt;=12),INT($O3516),12),IF(AND(RetireExit="Yes",$U3516&gt;0),$U3516,12),IF(AND(ContractExit="Yes",$V3516&gt;0),$V3516,12)))</f>
        <v/>
      </c>
      <c r="X3516" s="37">
        <f>IF(ISNUMBER($P3516),$P3516,IncPct)</f>
        <v/>
      </c>
      <c r="Y3516" s="39">
        <f>IF($W3516=0,0,MAX(0,MIN($W3516,IncMonth-1))+MAX(0,$W3516-IncMonth+1)*(1+$X3516))</f>
        <v/>
      </c>
      <c r="Z3516" s="40">
        <f>IF($C3516="",0,IFERROR(INDEX(Departments!$B$5:$B$54,MATCH($C3516,Departments!$A$5:$A$54,0)),0))</f>
        <v/>
      </c>
      <c r="AA3516" s="41">
        <f>N($L3516)*$Y3516</f>
        <v/>
      </c>
      <c r="AB3516" s="41">
        <f>N($M3516)*$Y3516</f>
        <v/>
      </c>
      <c r="AC3516" s="41">
        <f>$AA3516*$Z3516</f>
        <v/>
      </c>
      <c r="AD3516" s="41">
        <f>$AA3516*BonusMonths/12</f>
        <v/>
      </c>
      <c r="AE3516" s="41">
        <f>($AA3516+SI_Gross*$AB3516)*IF($Q3516=1,SI_O,SI_E)</f>
        <v/>
      </c>
      <c r="AF3516" s="41">
        <f>IF($Q3516=1,0,$AA3516*EOSB)</f>
        <v/>
      </c>
      <c r="AG3516" s="41">
        <f>$AN3516*$W3516</f>
        <v/>
      </c>
      <c r="AH3516" s="41">
        <f>SUM($AA3516:$AG3516)</f>
        <v/>
      </c>
      <c r="AI3516" s="41">
        <f>12*($AM3516+$AN3516)</f>
        <v/>
      </c>
      <c r="AJ3516" s="41">
        <f>$AM3516*((IncMonth-1)+(13-IncMonth)*(1+$X3516))+12*$AN3516</f>
        <v/>
      </c>
      <c r="AK3516" s="41">
        <f>IF($R3516=1,N($L3516)+N($M3516),0)</f>
        <v/>
      </c>
      <c r="AL3516">
        <f>IF($C3516="","",IF(N($L3516)&lt;=0,"Basic salary missing",IF(ISNA(MATCH($C3516,Departments!$A$5:$A$54,0)),"Department not on Departments sheet",IF(AND($I3516&lt;&gt;"",NOT(ISNUMBER($I3516))),"Date of birth is text, not a date",IF(AND($K3516&lt;&gt;"",NOT(ISNUMBER($K3516))),"Contract end is text, not a date","")))))</f>
        <v/>
      </c>
      <c r="AM3516" s="41">
        <f>IF($R3516=0,0,N($L3516)*(1+$Z3516+BonusMonths/12+IF($Q3516=1,0,EOSB))+N($M3516)+(N($L3516)+SI_Gross*N($M3516))*IF($Q3516=1,SI_O,SI_E))</f>
        <v/>
      </c>
      <c r="AN3516" s="41">
        <f>IF($R3516=0,0,(IF($Q3516=1,MedO,MedE+Ticket)+Training)/12)</f>
        <v/>
      </c>
    </row>
    <row r="3517">
      <c r="I3517" s="35" t="n"/>
      <c r="J3517" s="35" t="n"/>
      <c r="K3517" s="35" t="n"/>
      <c r="L3517" s="36" t="n"/>
      <c r="M3517" s="36" t="n"/>
      <c r="P3517" s="37" t="n"/>
      <c r="Q3517" s="38">
        <f>IF($C3517="",0,IF(OR(LOWER(TRIM($G3517))="omani",LOWER(TRIM($G3517))="oman",LOWER(TRIM($G3517))="om",LOWER(TRIM($G3517))="local"),1,0))</f>
        <v/>
      </c>
      <c r="R3517" s="38">
        <f>IF($C3517="",0,IF(OR(ISNUMBER(SEARCH("resign",$N3517)),ISNUMBER(SEARCH("terminat",$N3517)),ISNUMBER(SEARCH("inactive",$N3517)),ISNUMBER(SEARCH("vacan",$N3517)),ISNUMBER(SEARCH("deceased",$N3517)),ISNUMBER(SEARCH("separated",$N3517))),0,1))</f>
        <v/>
      </c>
      <c r="S3517">
        <f>IF(OR($R3517=0,NOT(ISNUMBER($I3517))),"",IFERROR(DATEDIF($I3517,DATE(FY,1,1),"y"),""))</f>
        <v/>
      </c>
      <c r="T3517">
        <f>IF(OR($R3517=0,NOT(ISNUMBER($J3517))),"",IFERROR(DATEDIF($J3517,DATE(FY,1,1),"y"),0))</f>
        <v/>
      </c>
      <c r="U3517" s="38">
        <f>IF(OR($R3517=0,NOT(ISNUMBER($I3517))),0,IF(YEAR($I3517)+IF($Q3517=1,RetAgeO,RetAgeE)=FY,MONTH($I3517),IF(YEAR($I3517)+IF($Q3517=1,RetAgeO,RetAgeE)&lt;FY,1,0)))</f>
        <v/>
      </c>
      <c r="V3517" s="38">
        <f>IF(OR($R3517=0,NOT(ISNUMBER($K3517))),0,IF(YEAR($K3517)=FY,MONTH($K3517),IF(YEAR($K3517)&lt;FY,1,0)))</f>
        <v/>
      </c>
      <c r="W3517" s="38">
        <f>IF($R3517=0,0,MIN(12,IF(AND(ISNUMBER($O3517),$O3517&gt;=1,$O3517&lt;=12),INT($O3517),12),IF(AND(RetireExit="Yes",$U3517&gt;0),$U3517,12),IF(AND(ContractExit="Yes",$V3517&gt;0),$V3517,12)))</f>
        <v/>
      </c>
      <c r="X3517" s="37">
        <f>IF(ISNUMBER($P3517),$P3517,IncPct)</f>
        <v/>
      </c>
      <c r="Y3517" s="39">
        <f>IF($W3517=0,0,MAX(0,MIN($W3517,IncMonth-1))+MAX(0,$W3517-IncMonth+1)*(1+$X3517))</f>
        <v/>
      </c>
      <c r="Z3517" s="40">
        <f>IF($C3517="",0,IFERROR(INDEX(Departments!$B$5:$B$54,MATCH($C3517,Departments!$A$5:$A$54,0)),0))</f>
        <v/>
      </c>
      <c r="AA3517" s="41">
        <f>N($L3517)*$Y3517</f>
        <v/>
      </c>
      <c r="AB3517" s="41">
        <f>N($M3517)*$Y3517</f>
        <v/>
      </c>
      <c r="AC3517" s="41">
        <f>$AA3517*$Z3517</f>
        <v/>
      </c>
      <c r="AD3517" s="41">
        <f>$AA3517*BonusMonths/12</f>
        <v/>
      </c>
      <c r="AE3517" s="41">
        <f>($AA3517+SI_Gross*$AB3517)*IF($Q3517=1,SI_O,SI_E)</f>
        <v/>
      </c>
      <c r="AF3517" s="41">
        <f>IF($Q3517=1,0,$AA3517*EOSB)</f>
        <v/>
      </c>
      <c r="AG3517" s="41">
        <f>$AN3517*$W3517</f>
        <v/>
      </c>
      <c r="AH3517" s="41">
        <f>SUM($AA3517:$AG3517)</f>
        <v/>
      </c>
      <c r="AI3517" s="41">
        <f>12*($AM3517+$AN3517)</f>
        <v/>
      </c>
      <c r="AJ3517" s="41">
        <f>$AM3517*((IncMonth-1)+(13-IncMonth)*(1+$X3517))+12*$AN3517</f>
        <v/>
      </c>
      <c r="AK3517" s="41">
        <f>IF($R3517=1,N($L3517)+N($M3517),0)</f>
        <v/>
      </c>
      <c r="AL3517">
        <f>IF($C3517="","",IF(N($L3517)&lt;=0,"Basic salary missing",IF(ISNA(MATCH($C3517,Departments!$A$5:$A$54,0)),"Department not on Departments sheet",IF(AND($I3517&lt;&gt;"",NOT(ISNUMBER($I3517))),"Date of birth is text, not a date",IF(AND($K3517&lt;&gt;"",NOT(ISNUMBER($K3517))),"Contract end is text, not a date","")))))</f>
        <v/>
      </c>
      <c r="AM3517" s="41">
        <f>IF($R3517=0,0,N($L3517)*(1+$Z3517+BonusMonths/12+IF($Q3517=1,0,EOSB))+N($M3517)+(N($L3517)+SI_Gross*N($M3517))*IF($Q3517=1,SI_O,SI_E))</f>
        <v/>
      </c>
      <c r="AN3517" s="41">
        <f>IF($R3517=0,0,(IF($Q3517=1,MedO,MedE+Ticket)+Training)/12)</f>
        <v/>
      </c>
    </row>
    <row r="3518">
      <c r="I3518" s="35" t="n"/>
      <c r="J3518" s="35" t="n"/>
      <c r="K3518" s="35" t="n"/>
      <c r="L3518" s="36" t="n"/>
      <c r="M3518" s="36" t="n"/>
      <c r="P3518" s="37" t="n"/>
      <c r="Q3518" s="38">
        <f>IF($C3518="",0,IF(OR(LOWER(TRIM($G3518))="omani",LOWER(TRIM($G3518))="oman",LOWER(TRIM($G3518))="om",LOWER(TRIM($G3518))="local"),1,0))</f>
        <v/>
      </c>
      <c r="R3518" s="38">
        <f>IF($C3518="",0,IF(OR(ISNUMBER(SEARCH("resign",$N3518)),ISNUMBER(SEARCH("terminat",$N3518)),ISNUMBER(SEARCH("inactive",$N3518)),ISNUMBER(SEARCH("vacan",$N3518)),ISNUMBER(SEARCH("deceased",$N3518)),ISNUMBER(SEARCH("separated",$N3518))),0,1))</f>
        <v/>
      </c>
      <c r="S3518">
        <f>IF(OR($R3518=0,NOT(ISNUMBER($I3518))),"",IFERROR(DATEDIF($I3518,DATE(FY,1,1),"y"),""))</f>
        <v/>
      </c>
      <c r="T3518">
        <f>IF(OR($R3518=0,NOT(ISNUMBER($J3518))),"",IFERROR(DATEDIF($J3518,DATE(FY,1,1),"y"),0))</f>
        <v/>
      </c>
      <c r="U3518" s="38">
        <f>IF(OR($R3518=0,NOT(ISNUMBER($I3518))),0,IF(YEAR($I3518)+IF($Q3518=1,RetAgeO,RetAgeE)=FY,MONTH($I3518),IF(YEAR($I3518)+IF($Q3518=1,RetAgeO,RetAgeE)&lt;FY,1,0)))</f>
        <v/>
      </c>
      <c r="V3518" s="38">
        <f>IF(OR($R3518=0,NOT(ISNUMBER($K3518))),0,IF(YEAR($K3518)=FY,MONTH($K3518),IF(YEAR($K3518)&lt;FY,1,0)))</f>
        <v/>
      </c>
      <c r="W3518" s="38">
        <f>IF($R3518=0,0,MIN(12,IF(AND(ISNUMBER($O3518),$O3518&gt;=1,$O3518&lt;=12),INT($O3518),12),IF(AND(RetireExit="Yes",$U3518&gt;0),$U3518,12),IF(AND(ContractExit="Yes",$V3518&gt;0),$V3518,12)))</f>
        <v/>
      </c>
      <c r="X3518" s="37">
        <f>IF(ISNUMBER($P3518),$P3518,IncPct)</f>
        <v/>
      </c>
      <c r="Y3518" s="39">
        <f>IF($W3518=0,0,MAX(0,MIN($W3518,IncMonth-1))+MAX(0,$W3518-IncMonth+1)*(1+$X3518))</f>
        <v/>
      </c>
      <c r="Z3518" s="40">
        <f>IF($C3518="",0,IFERROR(INDEX(Departments!$B$5:$B$54,MATCH($C3518,Departments!$A$5:$A$54,0)),0))</f>
        <v/>
      </c>
      <c r="AA3518" s="41">
        <f>N($L3518)*$Y3518</f>
        <v/>
      </c>
      <c r="AB3518" s="41">
        <f>N($M3518)*$Y3518</f>
        <v/>
      </c>
      <c r="AC3518" s="41">
        <f>$AA3518*$Z3518</f>
        <v/>
      </c>
      <c r="AD3518" s="41">
        <f>$AA3518*BonusMonths/12</f>
        <v/>
      </c>
      <c r="AE3518" s="41">
        <f>($AA3518+SI_Gross*$AB3518)*IF($Q3518=1,SI_O,SI_E)</f>
        <v/>
      </c>
      <c r="AF3518" s="41">
        <f>IF($Q3518=1,0,$AA3518*EOSB)</f>
        <v/>
      </c>
      <c r="AG3518" s="41">
        <f>$AN3518*$W3518</f>
        <v/>
      </c>
      <c r="AH3518" s="41">
        <f>SUM($AA3518:$AG3518)</f>
        <v/>
      </c>
      <c r="AI3518" s="41">
        <f>12*($AM3518+$AN3518)</f>
        <v/>
      </c>
      <c r="AJ3518" s="41">
        <f>$AM3518*((IncMonth-1)+(13-IncMonth)*(1+$X3518))+12*$AN3518</f>
        <v/>
      </c>
      <c r="AK3518" s="41">
        <f>IF($R3518=1,N($L3518)+N($M3518),0)</f>
        <v/>
      </c>
      <c r="AL3518">
        <f>IF($C3518="","",IF(N($L3518)&lt;=0,"Basic salary missing",IF(ISNA(MATCH($C3518,Departments!$A$5:$A$54,0)),"Department not on Departments sheet",IF(AND($I3518&lt;&gt;"",NOT(ISNUMBER($I3518))),"Date of birth is text, not a date",IF(AND($K3518&lt;&gt;"",NOT(ISNUMBER($K3518))),"Contract end is text, not a date","")))))</f>
        <v/>
      </c>
      <c r="AM3518" s="41">
        <f>IF($R3518=0,0,N($L3518)*(1+$Z3518+BonusMonths/12+IF($Q3518=1,0,EOSB))+N($M3518)+(N($L3518)+SI_Gross*N($M3518))*IF($Q3518=1,SI_O,SI_E))</f>
        <v/>
      </c>
      <c r="AN3518" s="41">
        <f>IF($R3518=0,0,(IF($Q3518=1,MedO,MedE+Ticket)+Training)/12)</f>
        <v/>
      </c>
    </row>
    <row r="3519">
      <c r="I3519" s="35" t="n"/>
      <c r="J3519" s="35" t="n"/>
      <c r="K3519" s="35" t="n"/>
      <c r="L3519" s="36" t="n"/>
      <c r="M3519" s="36" t="n"/>
      <c r="P3519" s="37" t="n"/>
      <c r="Q3519" s="38">
        <f>IF($C3519="",0,IF(OR(LOWER(TRIM($G3519))="omani",LOWER(TRIM($G3519))="oman",LOWER(TRIM($G3519))="om",LOWER(TRIM($G3519))="local"),1,0))</f>
        <v/>
      </c>
      <c r="R3519" s="38">
        <f>IF($C3519="",0,IF(OR(ISNUMBER(SEARCH("resign",$N3519)),ISNUMBER(SEARCH("terminat",$N3519)),ISNUMBER(SEARCH("inactive",$N3519)),ISNUMBER(SEARCH("vacan",$N3519)),ISNUMBER(SEARCH("deceased",$N3519)),ISNUMBER(SEARCH("separated",$N3519))),0,1))</f>
        <v/>
      </c>
      <c r="S3519">
        <f>IF(OR($R3519=0,NOT(ISNUMBER($I3519))),"",IFERROR(DATEDIF($I3519,DATE(FY,1,1),"y"),""))</f>
        <v/>
      </c>
      <c r="T3519">
        <f>IF(OR($R3519=0,NOT(ISNUMBER($J3519))),"",IFERROR(DATEDIF($J3519,DATE(FY,1,1),"y"),0))</f>
        <v/>
      </c>
      <c r="U3519" s="38">
        <f>IF(OR($R3519=0,NOT(ISNUMBER($I3519))),0,IF(YEAR($I3519)+IF($Q3519=1,RetAgeO,RetAgeE)=FY,MONTH($I3519),IF(YEAR($I3519)+IF($Q3519=1,RetAgeO,RetAgeE)&lt;FY,1,0)))</f>
        <v/>
      </c>
      <c r="V3519" s="38">
        <f>IF(OR($R3519=0,NOT(ISNUMBER($K3519))),0,IF(YEAR($K3519)=FY,MONTH($K3519),IF(YEAR($K3519)&lt;FY,1,0)))</f>
        <v/>
      </c>
      <c r="W3519" s="38">
        <f>IF($R3519=0,0,MIN(12,IF(AND(ISNUMBER($O3519),$O3519&gt;=1,$O3519&lt;=12),INT($O3519),12),IF(AND(RetireExit="Yes",$U3519&gt;0),$U3519,12),IF(AND(ContractExit="Yes",$V3519&gt;0),$V3519,12)))</f>
        <v/>
      </c>
      <c r="X3519" s="37">
        <f>IF(ISNUMBER($P3519),$P3519,IncPct)</f>
        <v/>
      </c>
      <c r="Y3519" s="39">
        <f>IF($W3519=0,0,MAX(0,MIN($W3519,IncMonth-1))+MAX(0,$W3519-IncMonth+1)*(1+$X3519))</f>
        <v/>
      </c>
      <c r="Z3519" s="40">
        <f>IF($C3519="",0,IFERROR(INDEX(Departments!$B$5:$B$54,MATCH($C3519,Departments!$A$5:$A$54,0)),0))</f>
        <v/>
      </c>
      <c r="AA3519" s="41">
        <f>N($L3519)*$Y3519</f>
        <v/>
      </c>
      <c r="AB3519" s="41">
        <f>N($M3519)*$Y3519</f>
        <v/>
      </c>
      <c r="AC3519" s="41">
        <f>$AA3519*$Z3519</f>
        <v/>
      </c>
      <c r="AD3519" s="41">
        <f>$AA3519*BonusMonths/12</f>
        <v/>
      </c>
      <c r="AE3519" s="41">
        <f>($AA3519+SI_Gross*$AB3519)*IF($Q3519=1,SI_O,SI_E)</f>
        <v/>
      </c>
      <c r="AF3519" s="41">
        <f>IF($Q3519=1,0,$AA3519*EOSB)</f>
        <v/>
      </c>
      <c r="AG3519" s="41">
        <f>$AN3519*$W3519</f>
        <v/>
      </c>
      <c r="AH3519" s="41">
        <f>SUM($AA3519:$AG3519)</f>
        <v/>
      </c>
      <c r="AI3519" s="41">
        <f>12*($AM3519+$AN3519)</f>
        <v/>
      </c>
      <c r="AJ3519" s="41">
        <f>$AM3519*((IncMonth-1)+(13-IncMonth)*(1+$X3519))+12*$AN3519</f>
        <v/>
      </c>
      <c r="AK3519" s="41">
        <f>IF($R3519=1,N($L3519)+N($M3519),0)</f>
        <v/>
      </c>
      <c r="AL3519">
        <f>IF($C3519="","",IF(N($L3519)&lt;=0,"Basic salary missing",IF(ISNA(MATCH($C3519,Departments!$A$5:$A$54,0)),"Department not on Departments sheet",IF(AND($I3519&lt;&gt;"",NOT(ISNUMBER($I3519))),"Date of birth is text, not a date",IF(AND($K3519&lt;&gt;"",NOT(ISNUMBER($K3519))),"Contract end is text, not a date","")))))</f>
        <v/>
      </c>
      <c r="AM3519" s="41">
        <f>IF($R3519=0,0,N($L3519)*(1+$Z3519+BonusMonths/12+IF($Q3519=1,0,EOSB))+N($M3519)+(N($L3519)+SI_Gross*N($M3519))*IF($Q3519=1,SI_O,SI_E))</f>
        <v/>
      </c>
      <c r="AN3519" s="41">
        <f>IF($R3519=0,0,(IF($Q3519=1,MedO,MedE+Ticket)+Training)/12)</f>
        <v/>
      </c>
    </row>
    <row r="3520">
      <c r="I3520" s="35" t="n"/>
      <c r="J3520" s="35" t="n"/>
      <c r="K3520" s="35" t="n"/>
      <c r="L3520" s="36" t="n"/>
      <c r="M3520" s="36" t="n"/>
      <c r="P3520" s="37" t="n"/>
      <c r="Q3520" s="38">
        <f>IF($C3520="",0,IF(OR(LOWER(TRIM($G3520))="omani",LOWER(TRIM($G3520))="oman",LOWER(TRIM($G3520))="om",LOWER(TRIM($G3520))="local"),1,0))</f>
        <v/>
      </c>
      <c r="R3520" s="38">
        <f>IF($C3520="",0,IF(OR(ISNUMBER(SEARCH("resign",$N3520)),ISNUMBER(SEARCH("terminat",$N3520)),ISNUMBER(SEARCH("inactive",$N3520)),ISNUMBER(SEARCH("vacan",$N3520)),ISNUMBER(SEARCH("deceased",$N3520)),ISNUMBER(SEARCH("separated",$N3520))),0,1))</f>
        <v/>
      </c>
      <c r="S3520">
        <f>IF(OR($R3520=0,NOT(ISNUMBER($I3520))),"",IFERROR(DATEDIF($I3520,DATE(FY,1,1),"y"),""))</f>
        <v/>
      </c>
      <c r="T3520">
        <f>IF(OR($R3520=0,NOT(ISNUMBER($J3520))),"",IFERROR(DATEDIF($J3520,DATE(FY,1,1),"y"),0))</f>
        <v/>
      </c>
      <c r="U3520" s="38">
        <f>IF(OR($R3520=0,NOT(ISNUMBER($I3520))),0,IF(YEAR($I3520)+IF($Q3520=1,RetAgeO,RetAgeE)=FY,MONTH($I3520),IF(YEAR($I3520)+IF($Q3520=1,RetAgeO,RetAgeE)&lt;FY,1,0)))</f>
        <v/>
      </c>
      <c r="V3520" s="38">
        <f>IF(OR($R3520=0,NOT(ISNUMBER($K3520))),0,IF(YEAR($K3520)=FY,MONTH($K3520),IF(YEAR($K3520)&lt;FY,1,0)))</f>
        <v/>
      </c>
      <c r="W3520" s="38">
        <f>IF($R3520=0,0,MIN(12,IF(AND(ISNUMBER($O3520),$O3520&gt;=1,$O3520&lt;=12),INT($O3520),12),IF(AND(RetireExit="Yes",$U3520&gt;0),$U3520,12),IF(AND(ContractExit="Yes",$V3520&gt;0),$V3520,12)))</f>
        <v/>
      </c>
      <c r="X3520" s="37">
        <f>IF(ISNUMBER($P3520),$P3520,IncPct)</f>
        <v/>
      </c>
      <c r="Y3520" s="39">
        <f>IF($W3520=0,0,MAX(0,MIN($W3520,IncMonth-1))+MAX(0,$W3520-IncMonth+1)*(1+$X3520))</f>
        <v/>
      </c>
      <c r="Z3520" s="40">
        <f>IF($C3520="",0,IFERROR(INDEX(Departments!$B$5:$B$54,MATCH($C3520,Departments!$A$5:$A$54,0)),0))</f>
        <v/>
      </c>
      <c r="AA3520" s="41">
        <f>N($L3520)*$Y3520</f>
        <v/>
      </c>
      <c r="AB3520" s="41">
        <f>N($M3520)*$Y3520</f>
        <v/>
      </c>
      <c r="AC3520" s="41">
        <f>$AA3520*$Z3520</f>
        <v/>
      </c>
      <c r="AD3520" s="41">
        <f>$AA3520*BonusMonths/12</f>
        <v/>
      </c>
      <c r="AE3520" s="41">
        <f>($AA3520+SI_Gross*$AB3520)*IF($Q3520=1,SI_O,SI_E)</f>
        <v/>
      </c>
      <c r="AF3520" s="41">
        <f>IF($Q3520=1,0,$AA3520*EOSB)</f>
        <v/>
      </c>
      <c r="AG3520" s="41">
        <f>$AN3520*$W3520</f>
        <v/>
      </c>
      <c r="AH3520" s="41">
        <f>SUM($AA3520:$AG3520)</f>
        <v/>
      </c>
      <c r="AI3520" s="41">
        <f>12*($AM3520+$AN3520)</f>
        <v/>
      </c>
      <c r="AJ3520" s="41">
        <f>$AM3520*((IncMonth-1)+(13-IncMonth)*(1+$X3520))+12*$AN3520</f>
        <v/>
      </c>
      <c r="AK3520" s="41">
        <f>IF($R3520=1,N($L3520)+N($M3520),0)</f>
        <v/>
      </c>
      <c r="AL3520">
        <f>IF($C3520="","",IF(N($L3520)&lt;=0,"Basic salary missing",IF(ISNA(MATCH($C3520,Departments!$A$5:$A$54,0)),"Department not on Departments sheet",IF(AND($I3520&lt;&gt;"",NOT(ISNUMBER($I3520))),"Date of birth is text, not a date",IF(AND($K3520&lt;&gt;"",NOT(ISNUMBER($K3520))),"Contract end is text, not a date","")))))</f>
        <v/>
      </c>
      <c r="AM3520" s="41">
        <f>IF($R3520=0,0,N($L3520)*(1+$Z3520+BonusMonths/12+IF($Q3520=1,0,EOSB))+N($M3520)+(N($L3520)+SI_Gross*N($M3520))*IF($Q3520=1,SI_O,SI_E))</f>
        <v/>
      </c>
      <c r="AN3520" s="41">
        <f>IF($R3520=0,0,(IF($Q3520=1,MedO,MedE+Ticket)+Training)/12)</f>
        <v/>
      </c>
    </row>
    <row r="3521">
      <c r="I3521" s="35" t="n"/>
      <c r="J3521" s="35" t="n"/>
      <c r="K3521" s="35" t="n"/>
      <c r="L3521" s="36" t="n"/>
      <c r="M3521" s="36" t="n"/>
      <c r="P3521" s="37" t="n"/>
      <c r="Q3521" s="38">
        <f>IF($C3521="",0,IF(OR(LOWER(TRIM($G3521))="omani",LOWER(TRIM($G3521))="oman",LOWER(TRIM($G3521))="om",LOWER(TRIM($G3521))="local"),1,0))</f>
        <v/>
      </c>
      <c r="R3521" s="38">
        <f>IF($C3521="",0,IF(OR(ISNUMBER(SEARCH("resign",$N3521)),ISNUMBER(SEARCH("terminat",$N3521)),ISNUMBER(SEARCH("inactive",$N3521)),ISNUMBER(SEARCH("vacan",$N3521)),ISNUMBER(SEARCH("deceased",$N3521)),ISNUMBER(SEARCH("separated",$N3521))),0,1))</f>
        <v/>
      </c>
      <c r="S3521">
        <f>IF(OR($R3521=0,NOT(ISNUMBER($I3521))),"",IFERROR(DATEDIF($I3521,DATE(FY,1,1),"y"),""))</f>
        <v/>
      </c>
      <c r="T3521">
        <f>IF(OR($R3521=0,NOT(ISNUMBER($J3521))),"",IFERROR(DATEDIF($J3521,DATE(FY,1,1),"y"),0))</f>
        <v/>
      </c>
      <c r="U3521" s="38">
        <f>IF(OR($R3521=0,NOT(ISNUMBER($I3521))),0,IF(YEAR($I3521)+IF($Q3521=1,RetAgeO,RetAgeE)=FY,MONTH($I3521),IF(YEAR($I3521)+IF($Q3521=1,RetAgeO,RetAgeE)&lt;FY,1,0)))</f>
        <v/>
      </c>
      <c r="V3521" s="38">
        <f>IF(OR($R3521=0,NOT(ISNUMBER($K3521))),0,IF(YEAR($K3521)=FY,MONTH($K3521),IF(YEAR($K3521)&lt;FY,1,0)))</f>
        <v/>
      </c>
      <c r="W3521" s="38">
        <f>IF($R3521=0,0,MIN(12,IF(AND(ISNUMBER($O3521),$O3521&gt;=1,$O3521&lt;=12),INT($O3521),12),IF(AND(RetireExit="Yes",$U3521&gt;0),$U3521,12),IF(AND(ContractExit="Yes",$V3521&gt;0),$V3521,12)))</f>
        <v/>
      </c>
      <c r="X3521" s="37">
        <f>IF(ISNUMBER($P3521),$P3521,IncPct)</f>
        <v/>
      </c>
      <c r="Y3521" s="39">
        <f>IF($W3521=0,0,MAX(0,MIN($W3521,IncMonth-1))+MAX(0,$W3521-IncMonth+1)*(1+$X3521))</f>
        <v/>
      </c>
      <c r="Z3521" s="40">
        <f>IF($C3521="",0,IFERROR(INDEX(Departments!$B$5:$B$54,MATCH($C3521,Departments!$A$5:$A$54,0)),0))</f>
        <v/>
      </c>
      <c r="AA3521" s="41">
        <f>N($L3521)*$Y3521</f>
        <v/>
      </c>
      <c r="AB3521" s="41">
        <f>N($M3521)*$Y3521</f>
        <v/>
      </c>
      <c r="AC3521" s="41">
        <f>$AA3521*$Z3521</f>
        <v/>
      </c>
      <c r="AD3521" s="41">
        <f>$AA3521*BonusMonths/12</f>
        <v/>
      </c>
      <c r="AE3521" s="41">
        <f>($AA3521+SI_Gross*$AB3521)*IF($Q3521=1,SI_O,SI_E)</f>
        <v/>
      </c>
      <c r="AF3521" s="41">
        <f>IF($Q3521=1,0,$AA3521*EOSB)</f>
        <v/>
      </c>
      <c r="AG3521" s="41">
        <f>$AN3521*$W3521</f>
        <v/>
      </c>
      <c r="AH3521" s="41">
        <f>SUM($AA3521:$AG3521)</f>
        <v/>
      </c>
      <c r="AI3521" s="41">
        <f>12*($AM3521+$AN3521)</f>
        <v/>
      </c>
      <c r="AJ3521" s="41">
        <f>$AM3521*((IncMonth-1)+(13-IncMonth)*(1+$X3521))+12*$AN3521</f>
        <v/>
      </c>
      <c r="AK3521" s="41">
        <f>IF($R3521=1,N($L3521)+N($M3521),0)</f>
        <v/>
      </c>
      <c r="AL3521">
        <f>IF($C3521="","",IF(N($L3521)&lt;=0,"Basic salary missing",IF(ISNA(MATCH($C3521,Departments!$A$5:$A$54,0)),"Department not on Departments sheet",IF(AND($I3521&lt;&gt;"",NOT(ISNUMBER($I3521))),"Date of birth is text, not a date",IF(AND($K3521&lt;&gt;"",NOT(ISNUMBER($K3521))),"Contract end is text, not a date","")))))</f>
        <v/>
      </c>
      <c r="AM3521" s="41">
        <f>IF($R3521=0,0,N($L3521)*(1+$Z3521+BonusMonths/12+IF($Q3521=1,0,EOSB))+N($M3521)+(N($L3521)+SI_Gross*N($M3521))*IF($Q3521=1,SI_O,SI_E))</f>
        <v/>
      </c>
      <c r="AN3521" s="41">
        <f>IF($R3521=0,0,(IF($Q3521=1,MedO,MedE+Ticket)+Training)/12)</f>
        <v/>
      </c>
    </row>
    <row r="3522">
      <c r="I3522" s="35" t="n"/>
      <c r="J3522" s="35" t="n"/>
      <c r="K3522" s="35" t="n"/>
      <c r="L3522" s="36" t="n"/>
      <c r="M3522" s="36" t="n"/>
      <c r="P3522" s="37" t="n"/>
      <c r="Q3522" s="38">
        <f>IF($C3522="",0,IF(OR(LOWER(TRIM($G3522))="omani",LOWER(TRIM($G3522))="oman",LOWER(TRIM($G3522))="om",LOWER(TRIM($G3522))="local"),1,0))</f>
        <v/>
      </c>
      <c r="R3522" s="38">
        <f>IF($C3522="",0,IF(OR(ISNUMBER(SEARCH("resign",$N3522)),ISNUMBER(SEARCH("terminat",$N3522)),ISNUMBER(SEARCH("inactive",$N3522)),ISNUMBER(SEARCH("vacan",$N3522)),ISNUMBER(SEARCH("deceased",$N3522)),ISNUMBER(SEARCH("separated",$N3522))),0,1))</f>
        <v/>
      </c>
      <c r="S3522">
        <f>IF(OR($R3522=0,NOT(ISNUMBER($I3522))),"",IFERROR(DATEDIF($I3522,DATE(FY,1,1),"y"),""))</f>
        <v/>
      </c>
      <c r="T3522">
        <f>IF(OR($R3522=0,NOT(ISNUMBER($J3522))),"",IFERROR(DATEDIF($J3522,DATE(FY,1,1),"y"),0))</f>
        <v/>
      </c>
      <c r="U3522" s="38">
        <f>IF(OR($R3522=0,NOT(ISNUMBER($I3522))),0,IF(YEAR($I3522)+IF($Q3522=1,RetAgeO,RetAgeE)=FY,MONTH($I3522),IF(YEAR($I3522)+IF($Q3522=1,RetAgeO,RetAgeE)&lt;FY,1,0)))</f>
        <v/>
      </c>
      <c r="V3522" s="38">
        <f>IF(OR($R3522=0,NOT(ISNUMBER($K3522))),0,IF(YEAR($K3522)=FY,MONTH($K3522),IF(YEAR($K3522)&lt;FY,1,0)))</f>
        <v/>
      </c>
      <c r="W3522" s="38">
        <f>IF($R3522=0,0,MIN(12,IF(AND(ISNUMBER($O3522),$O3522&gt;=1,$O3522&lt;=12),INT($O3522),12),IF(AND(RetireExit="Yes",$U3522&gt;0),$U3522,12),IF(AND(ContractExit="Yes",$V3522&gt;0),$V3522,12)))</f>
        <v/>
      </c>
      <c r="X3522" s="37">
        <f>IF(ISNUMBER($P3522),$P3522,IncPct)</f>
        <v/>
      </c>
      <c r="Y3522" s="39">
        <f>IF($W3522=0,0,MAX(0,MIN($W3522,IncMonth-1))+MAX(0,$W3522-IncMonth+1)*(1+$X3522))</f>
        <v/>
      </c>
      <c r="Z3522" s="40">
        <f>IF($C3522="",0,IFERROR(INDEX(Departments!$B$5:$B$54,MATCH($C3522,Departments!$A$5:$A$54,0)),0))</f>
        <v/>
      </c>
      <c r="AA3522" s="41">
        <f>N($L3522)*$Y3522</f>
        <v/>
      </c>
      <c r="AB3522" s="41">
        <f>N($M3522)*$Y3522</f>
        <v/>
      </c>
      <c r="AC3522" s="41">
        <f>$AA3522*$Z3522</f>
        <v/>
      </c>
      <c r="AD3522" s="41">
        <f>$AA3522*BonusMonths/12</f>
        <v/>
      </c>
      <c r="AE3522" s="41">
        <f>($AA3522+SI_Gross*$AB3522)*IF($Q3522=1,SI_O,SI_E)</f>
        <v/>
      </c>
      <c r="AF3522" s="41">
        <f>IF($Q3522=1,0,$AA3522*EOSB)</f>
        <v/>
      </c>
      <c r="AG3522" s="41">
        <f>$AN3522*$W3522</f>
        <v/>
      </c>
      <c r="AH3522" s="41">
        <f>SUM($AA3522:$AG3522)</f>
        <v/>
      </c>
      <c r="AI3522" s="41">
        <f>12*($AM3522+$AN3522)</f>
        <v/>
      </c>
      <c r="AJ3522" s="41">
        <f>$AM3522*((IncMonth-1)+(13-IncMonth)*(1+$X3522))+12*$AN3522</f>
        <v/>
      </c>
      <c r="AK3522" s="41">
        <f>IF($R3522=1,N($L3522)+N($M3522),0)</f>
        <v/>
      </c>
      <c r="AL3522">
        <f>IF($C3522="","",IF(N($L3522)&lt;=0,"Basic salary missing",IF(ISNA(MATCH($C3522,Departments!$A$5:$A$54,0)),"Department not on Departments sheet",IF(AND($I3522&lt;&gt;"",NOT(ISNUMBER($I3522))),"Date of birth is text, not a date",IF(AND($K3522&lt;&gt;"",NOT(ISNUMBER($K3522))),"Contract end is text, not a date","")))))</f>
        <v/>
      </c>
      <c r="AM3522" s="41">
        <f>IF($R3522=0,0,N($L3522)*(1+$Z3522+BonusMonths/12+IF($Q3522=1,0,EOSB))+N($M3522)+(N($L3522)+SI_Gross*N($M3522))*IF($Q3522=1,SI_O,SI_E))</f>
        <v/>
      </c>
      <c r="AN3522" s="41">
        <f>IF($R3522=0,0,(IF($Q3522=1,MedO,MedE+Ticket)+Training)/12)</f>
        <v/>
      </c>
    </row>
    <row r="3523">
      <c r="I3523" s="35" t="n"/>
      <c r="J3523" s="35" t="n"/>
      <c r="K3523" s="35" t="n"/>
      <c r="L3523" s="36" t="n"/>
      <c r="M3523" s="36" t="n"/>
      <c r="P3523" s="37" t="n"/>
      <c r="Q3523" s="38">
        <f>IF($C3523="",0,IF(OR(LOWER(TRIM($G3523))="omani",LOWER(TRIM($G3523))="oman",LOWER(TRIM($G3523))="om",LOWER(TRIM($G3523))="local"),1,0))</f>
        <v/>
      </c>
      <c r="R3523" s="38">
        <f>IF($C3523="",0,IF(OR(ISNUMBER(SEARCH("resign",$N3523)),ISNUMBER(SEARCH("terminat",$N3523)),ISNUMBER(SEARCH("inactive",$N3523)),ISNUMBER(SEARCH("vacan",$N3523)),ISNUMBER(SEARCH("deceased",$N3523)),ISNUMBER(SEARCH("separated",$N3523))),0,1))</f>
        <v/>
      </c>
      <c r="S3523">
        <f>IF(OR($R3523=0,NOT(ISNUMBER($I3523))),"",IFERROR(DATEDIF($I3523,DATE(FY,1,1),"y"),""))</f>
        <v/>
      </c>
      <c r="T3523">
        <f>IF(OR($R3523=0,NOT(ISNUMBER($J3523))),"",IFERROR(DATEDIF($J3523,DATE(FY,1,1),"y"),0))</f>
        <v/>
      </c>
      <c r="U3523" s="38">
        <f>IF(OR($R3523=0,NOT(ISNUMBER($I3523))),0,IF(YEAR($I3523)+IF($Q3523=1,RetAgeO,RetAgeE)=FY,MONTH($I3523),IF(YEAR($I3523)+IF($Q3523=1,RetAgeO,RetAgeE)&lt;FY,1,0)))</f>
        <v/>
      </c>
      <c r="V3523" s="38">
        <f>IF(OR($R3523=0,NOT(ISNUMBER($K3523))),0,IF(YEAR($K3523)=FY,MONTH($K3523),IF(YEAR($K3523)&lt;FY,1,0)))</f>
        <v/>
      </c>
      <c r="W3523" s="38">
        <f>IF($R3523=0,0,MIN(12,IF(AND(ISNUMBER($O3523),$O3523&gt;=1,$O3523&lt;=12),INT($O3523),12),IF(AND(RetireExit="Yes",$U3523&gt;0),$U3523,12),IF(AND(ContractExit="Yes",$V3523&gt;0),$V3523,12)))</f>
        <v/>
      </c>
      <c r="X3523" s="37">
        <f>IF(ISNUMBER($P3523),$P3523,IncPct)</f>
        <v/>
      </c>
      <c r="Y3523" s="39">
        <f>IF($W3523=0,0,MAX(0,MIN($W3523,IncMonth-1))+MAX(0,$W3523-IncMonth+1)*(1+$X3523))</f>
        <v/>
      </c>
      <c r="Z3523" s="40">
        <f>IF($C3523="",0,IFERROR(INDEX(Departments!$B$5:$B$54,MATCH($C3523,Departments!$A$5:$A$54,0)),0))</f>
        <v/>
      </c>
      <c r="AA3523" s="41">
        <f>N($L3523)*$Y3523</f>
        <v/>
      </c>
      <c r="AB3523" s="41">
        <f>N($M3523)*$Y3523</f>
        <v/>
      </c>
      <c r="AC3523" s="41">
        <f>$AA3523*$Z3523</f>
        <v/>
      </c>
      <c r="AD3523" s="41">
        <f>$AA3523*BonusMonths/12</f>
        <v/>
      </c>
      <c r="AE3523" s="41">
        <f>($AA3523+SI_Gross*$AB3523)*IF($Q3523=1,SI_O,SI_E)</f>
        <v/>
      </c>
      <c r="AF3523" s="41">
        <f>IF($Q3523=1,0,$AA3523*EOSB)</f>
        <v/>
      </c>
      <c r="AG3523" s="41">
        <f>$AN3523*$W3523</f>
        <v/>
      </c>
      <c r="AH3523" s="41">
        <f>SUM($AA3523:$AG3523)</f>
        <v/>
      </c>
      <c r="AI3523" s="41">
        <f>12*($AM3523+$AN3523)</f>
        <v/>
      </c>
      <c r="AJ3523" s="41">
        <f>$AM3523*((IncMonth-1)+(13-IncMonth)*(1+$X3523))+12*$AN3523</f>
        <v/>
      </c>
      <c r="AK3523" s="41">
        <f>IF($R3523=1,N($L3523)+N($M3523),0)</f>
        <v/>
      </c>
      <c r="AL3523">
        <f>IF($C3523="","",IF(N($L3523)&lt;=0,"Basic salary missing",IF(ISNA(MATCH($C3523,Departments!$A$5:$A$54,0)),"Department not on Departments sheet",IF(AND($I3523&lt;&gt;"",NOT(ISNUMBER($I3523))),"Date of birth is text, not a date",IF(AND($K3523&lt;&gt;"",NOT(ISNUMBER($K3523))),"Contract end is text, not a date","")))))</f>
        <v/>
      </c>
      <c r="AM3523" s="41">
        <f>IF($R3523=0,0,N($L3523)*(1+$Z3523+BonusMonths/12+IF($Q3523=1,0,EOSB))+N($M3523)+(N($L3523)+SI_Gross*N($M3523))*IF($Q3523=1,SI_O,SI_E))</f>
        <v/>
      </c>
      <c r="AN3523" s="41">
        <f>IF($R3523=0,0,(IF($Q3523=1,MedO,MedE+Ticket)+Training)/12)</f>
        <v/>
      </c>
    </row>
    <row r="3524">
      <c r="I3524" s="35" t="n"/>
      <c r="J3524" s="35" t="n"/>
      <c r="K3524" s="35" t="n"/>
      <c r="L3524" s="36" t="n"/>
      <c r="M3524" s="36" t="n"/>
      <c r="P3524" s="37" t="n"/>
      <c r="Q3524" s="38">
        <f>IF($C3524="",0,IF(OR(LOWER(TRIM($G3524))="omani",LOWER(TRIM($G3524))="oman",LOWER(TRIM($G3524))="om",LOWER(TRIM($G3524))="local"),1,0))</f>
        <v/>
      </c>
      <c r="R3524" s="38">
        <f>IF($C3524="",0,IF(OR(ISNUMBER(SEARCH("resign",$N3524)),ISNUMBER(SEARCH("terminat",$N3524)),ISNUMBER(SEARCH("inactive",$N3524)),ISNUMBER(SEARCH("vacan",$N3524)),ISNUMBER(SEARCH("deceased",$N3524)),ISNUMBER(SEARCH("separated",$N3524))),0,1))</f>
        <v/>
      </c>
      <c r="S3524">
        <f>IF(OR($R3524=0,NOT(ISNUMBER($I3524))),"",IFERROR(DATEDIF($I3524,DATE(FY,1,1),"y"),""))</f>
        <v/>
      </c>
      <c r="T3524">
        <f>IF(OR($R3524=0,NOT(ISNUMBER($J3524))),"",IFERROR(DATEDIF($J3524,DATE(FY,1,1),"y"),0))</f>
        <v/>
      </c>
      <c r="U3524" s="38">
        <f>IF(OR($R3524=0,NOT(ISNUMBER($I3524))),0,IF(YEAR($I3524)+IF($Q3524=1,RetAgeO,RetAgeE)=FY,MONTH($I3524),IF(YEAR($I3524)+IF($Q3524=1,RetAgeO,RetAgeE)&lt;FY,1,0)))</f>
        <v/>
      </c>
      <c r="V3524" s="38">
        <f>IF(OR($R3524=0,NOT(ISNUMBER($K3524))),0,IF(YEAR($K3524)=FY,MONTH($K3524),IF(YEAR($K3524)&lt;FY,1,0)))</f>
        <v/>
      </c>
      <c r="W3524" s="38">
        <f>IF($R3524=0,0,MIN(12,IF(AND(ISNUMBER($O3524),$O3524&gt;=1,$O3524&lt;=12),INT($O3524),12),IF(AND(RetireExit="Yes",$U3524&gt;0),$U3524,12),IF(AND(ContractExit="Yes",$V3524&gt;0),$V3524,12)))</f>
        <v/>
      </c>
      <c r="X3524" s="37">
        <f>IF(ISNUMBER($P3524),$P3524,IncPct)</f>
        <v/>
      </c>
      <c r="Y3524" s="39">
        <f>IF($W3524=0,0,MAX(0,MIN($W3524,IncMonth-1))+MAX(0,$W3524-IncMonth+1)*(1+$X3524))</f>
        <v/>
      </c>
      <c r="Z3524" s="40">
        <f>IF($C3524="",0,IFERROR(INDEX(Departments!$B$5:$B$54,MATCH($C3524,Departments!$A$5:$A$54,0)),0))</f>
        <v/>
      </c>
      <c r="AA3524" s="41">
        <f>N($L3524)*$Y3524</f>
        <v/>
      </c>
      <c r="AB3524" s="41">
        <f>N($M3524)*$Y3524</f>
        <v/>
      </c>
      <c r="AC3524" s="41">
        <f>$AA3524*$Z3524</f>
        <v/>
      </c>
      <c r="AD3524" s="41">
        <f>$AA3524*BonusMonths/12</f>
        <v/>
      </c>
      <c r="AE3524" s="41">
        <f>($AA3524+SI_Gross*$AB3524)*IF($Q3524=1,SI_O,SI_E)</f>
        <v/>
      </c>
      <c r="AF3524" s="41">
        <f>IF($Q3524=1,0,$AA3524*EOSB)</f>
        <v/>
      </c>
      <c r="AG3524" s="41">
        <f>$AN3524*$W3524</f>
        <v/>
      </c>
      <c r="AH3524" s="41">
        <f>SUM($AA3524:$AG3524)</f>
        <v/>
      </c>
      <c r="AI3524" s="41">
        <f>12*($AM3524+$AN3524)</f>
        <v/>
      </c>
      <c r="AJ3524" s="41">
        <f>$AM3524*((IncMonth-1)+(13-IncMonth)*(1+$X3524))+12*$AN3524</f>
        <v/>
      </c>
      <c r="AK3524" s="41">
        <f>IF($R3524=1,N($L3524)+N($M3524),0)</f>
        <v/>
      </c>
      <c r="AL3524">
        <f>IF($C3524="","",IF(N($L3524)&lt;=0,"Basic salary missing",IF(ISNA(MATCH($C3524,Departments!$A$5:$A$54,0)),"Department not on Departments sheet",IF(AND($I3524&lt;&gt;"",NOT(ISNUMBER($I3524))),"Date of birth is text, not a date",IF(AND($K3524&lt;&gt;"",NOT(ISNUMBER($K3524))),"Contract end is text, not a date","")))))</f>
        <v/>
      </c>
      <c r="AM3524" s="41">
        <f>IF($R3524=0,0,N($L3524)*(1+$Z3524+BonusMonths/12+IF($Q3524=1,0,EOSB))+N($M3524)+(N($L3524)+SI_Gross*N($M3524))*IF($Q3524=1,SI_O,SI_E))</f>
        <v/>
      </c>
      <c r="AN3524" s="41">
        <f>IF($R3524=0,0,(IF($Q3524=1,MedO,MedE+Ticket)+Training)/12)</f>
        <v/>
      </c>
    </row>
    <row r="3525">
      <c r="I3525" s="35" t="n"/>
      <c r="J3525" s="35" t="n"/>
      <c r="K3525" s="35" t="n"/>
      <c r="L3525" s="36" t="n"/>
      <c r="M3525" s="36" t="n"/>
      <c r="P3525" s="37" t="n"/>
      <c r="Q3525" s="38">
        <f>IF($C3525="",0,IF(OR(LOWER(TRIM($G3525))="omani",LOWER(TRIM($G3525))="oman",LOWER(TRIM($G3525))="om",LOWER(TRIM($G3525))="local"),1,0))</f>
        <v/>
      </c>
      <c r="R3525" s="38">
        <f>IF($C3525="",0,IF(OR(ISNUMBER(SEARCH("resign",$N3525)),ISNUMBER(SEARCH("terminat",$N3525)),ISNUMBER(SEARCH("inactive",$N3525)),ISNUMBER(SEARCH("vacan",$N3525)),ISNUMBER(SEARCH("deceased",$N3525)),ISNUMBER(SEARCH("separated",$N3525))),0,1))</f>
        <v/>
      </c>
      <c r="S3525">
        <f>IF(OR($R3525=0,NOT(ISNUMBER($I3525))),"",IFERROR(DATEDIF($I3525,DATE(FY,1,1),"y"),""))</f>
        <v/>
      </c>
      <c r="T3525">
        <f>IF(OR($R3525=0,NOT(ISNUMBER($J3525))),"",IFERROR(DATEDIF($J3525,DATE(FY,1,1),"y"),0))</f>
        <v/>
      </c>
      <c r="U3525" s="38">
        <f>IF(OR($R3525=0,NOT(ISNUMBER($I3525))),0,IF(YEAR($I3525)+IF($Q3525=1,RetAgeO,RetAgeE)=FY,MONTH($I3525),IF(YEAR($I3525)+IF($Q3525=1,RetAgeO,RetAgeE)&lt;FY,1,0)))</f>
        <v/>
      </c>
      <c r="V3525" s="38">
        <f>IF(OR($R3525=0,NOT(ISNUMBER($K3525))),0,IF(YEAR($K3525)=FY,MONTH($K3525),IF(YEAR($K3525)&lt;FY,1,0)))</f>
        <v/>
      </c>
      <c r="W3525" s="38">
        <f>IF($R3525=0,0,MIN(12,IF(AND(ISNUMBER($O3525),$O3525&gt;=1,$O3525&lt;=12),INT($O3525),12),IF(AND(RetireExit="Yes",$U3525&gt;0),$U3525,12),IF(AND(ContractExit="Yes",$V3525&gt;0),$V3525,12)))</f>
        <v/>
      </c>
      <c r="X3525" s="37">
        <f>IF(ISNUMBER($P3525),$P3525,IncPct)</f>
        <v/>
      </c>
      <c r="Y3525" s="39">
        <f>IF($W3525=0,0,MAX(0,MIN($W3525,IncMonth-1))+MAX(0,$W3525-IncMonth+1)*(1+$X3525))</f>
        <v/>
      </c>
      <c r="Z3525" s="40">
        <f>IF($C3525="",0,IFERROR(INDEX(Departments!$B$5:$B$54,MATCH($C3525,Departments!$A$5:$A$54,0)),0))</f>
        <v/>
      </c>
      <c r="AA3525" s="41">
        <f>N($L3525)*$Y3525</f>
        <v/>
      </c>
      <c r="AB3525" s="41">
        <f>N($M3525)*$Y3525</f>
        <v/>
      </c>
      <c r="AC3525" s="41">
        <f>$AA3525*$Z3525</f>
        <v/>
      </c>
      <c r="AD3525" s="41">
        <f>$AA3525*BonusMonths/12</f>
        <v/>
      </c>
      <c r="AE3525" s="41">
        <f>($AA3525+SI_Gross*$AB3525)*IF($Q3525=1,SI_O,SI_E)</f>
        <v/>
      </c>
      <c r="AF3525" s="41">
        <f>IF($Q3525=1,0,$AA3525*EOSB)</f>
        <v/>
      </c>
      <c r="AG3525" s="41">
        <f>$AN3525*$W3525</f>
        <v/>
      </c>
      <c r="AH3525" s="41">
        <f>SUM($AA3525:$AG3525)</f>
        <v/>
      </c>
      <c r="AI3525" s="41">
        <f>12*($AM3525+$AN3525)</f>
        <v/>
      </c>
      <c r="AJ3525" s="41">
        <f>$AM3525*((IncMonth-1)+(13-IncMonth)*(1+$X3525))+12*$AN3525</f>
        <v/>
      </c>
      <c r="AK3525" s="41">
        <f>IF($R3525=1,N($L3525)+N($M3525),0)</f>
        <v/>
      </c>
      <c r="AL3525">
        <f>IF($C3525="","",IF(N($L3525)&lt;=0,"Basic salary missing",IF(ISNA(MATCH($C3525,Departments!$A$5:$A$54,0)),"Department not on Departments sheet",IF(AND($I3525&lt;&gt;"",NOT(ISNUMBER($I3525))),"Date of birth is text, not a date",IF(AND($K3525&lt;&gt;"",NOT(ISNUMBER($K3525))),"Contract end is text, not a date","")))))</f>
        <v/>
      </c>
      <c r="AM3525" s="41">
        <f>IF($R3525=0,0,N($L3525)*(1+$Z3525+BonusMonths/12+IF($Q3525=1,0,EOSB))+N($M3525)+(N($L3525)+SI_Gross*N($M3525))*IF($Q3525=1,SI_O,SI_E))</f>
        <v/>
      </c>
      <c r="AN3525" s="41">
        <f>IF($R3525=0,0,(IF($Q3525=1,MedO,MedE+Ticket)+Training)/12)</f>
        <v/>
      </c>
    </row>
    <row r="3526">
      <c r="I3526" s="35" t="n"/>
      <c r="J3526" s="35" t="n"/>
      <c r="K3526" s="35" t="n"/>
      <c r="L3526" s="36" t="n"/>
      <c r="M3526" s="36" t="n"/>
      <c r="P3526" s="37" t="n"/>
      <c r="Q3526" s="38">
        <f>IF($C3526="",0,IF(OR(LOWER(TRIM($G3526))="omani",LOWER(TRIM($G3526))="oman",LOWER(TRIM($G3526))="om",LOWER(TRIM($G3526))="local"),1,0))</f>
        <v/>
      </c>
      <c r="R3526" s="38">
        <f>IF($C3526="",0,IF(OR(ISNUMBER(SEARCH("resign",$N3526)),ISNUMBER(SEARCH("terminat",$N3526)),ISNUMBER(SEARCH("inactive",$N3526)),ISNUMBER(SEARCH("vacan",$N3526)),ISNUMBER(SEARCH("deceased",$N3526)),ISNUMBER(SEARCH("separated",$N3526))),0,1))</f>
        <v/>
      </c>
      <c r="S3526">
        <f>IF(OR($R3526=0,NOT(ISNUMBER($I3526))),"",IFERROR(DATEDIF($I3526,DATE(FY,1,1),"y"),""))</f>
        <v/>
      </c>
      <c r="T3526">
        <f>IF(OR($R3526=0,NOT(ISNUMBER($J3526))),"",IFERROR(DATEDIF($J3526,DATE(FY,1,1),"y"),0))</f>
        <v/>
      </c>
      <c r="U3526" s="38">
        <f>IF(OR($R3526=0,NOT(ISNUMBER($I3526))),0,IF(YEAR($I3526)+IF($Q3526=1,RetAgeO,RetAgeE)=FY,MONTH($I3526),IF(YEAR($I3526)+IF($Q3526=1,RetAgeO,RetAgeE)&lt;FY,1,0)))</f>
        <v/>
      </c>
      <c r="V3526" s="38">
        <f>IF(OR($R3526=0,NOT(ISNUMBER($K3526))),0,IF(YEAR($K3526)=FY,MONTH($K3526),IF(YEAR($K3526)&lt;FY,1,0)))</f>
        <v/>
      </c>
      <c r="W3526" s="38">
        <f>IF($R3526=0,0,MIN(12,IF(AND(ISNUMBER($O3526),$O3526&gt;=1,$O3526&lt;=12),INT($O3526),12),IF(AND(RetireExit="Yes",$U3526&gt;0),$U3526,12),IF(AND(ContractExit="Yes",$V3526&gt;0),$V3526,12)))</f>
        <v/>
      </c>
      <c r="X3526" s="37">
        <f>IF(ISNUMBER($P3526),$P3526,IncPct)</f>
        <v/>
      </c>
      <c r="Y3526" s="39">
        <f>IF($W3526=0,0,MAX(0,MIN($W3526,IncMonth-1))+MAX(0,$W3526-IncMonth+1)*(1+$X3526))</f>
        <v/>
      </c>
      <c r="Z3526" s="40">
        <f>IF($C3526="",0,IFERROR(INDEX(Departments!$B$5:$B$54,MATCH($C3526,Departments!$A$5:$A$54,0)),0))</f>
        <v/>
      </c>
      <c r="AA3526" s="41">
        <f>N($L3526)*$Y3526</f>
        <v/>
      </c>
      <c r="AB3526" s="41">
        <f>N($M3526)*$Y3526</f>
        <v/>
      </c>
      <c r="AC3526" s="41">
        <f>$AA3526*$Z3526</f>
        <v/>
      </c>
      <c r="AD3526" s="41">
        <f>$AA3526*BonusMonths/12</f>
        <v/>
      </c>
      <c r="AE3526" s="41">
        <f>($AA3526+SI_Gross*$AB3526)*IF($Q3526=1,SI_O,SI_E)</f>
        <v/>
      </c>
      <c r="AF3526" s="41">
        <f>IF($Q3526=1,0,$AA3526*EOSB)</f>
        <v/>
      </c>
      <c r="AG3526" s="41">
        <f>$AN3526*$W3526</f>
        <v/>
      </c>
      <c r="AH3526" s="41">
        <f>SUM($AA3526:$AG3526)</f>
        <v/>
      </c>
      <c r="AI3526" s="41">
        <f>12*($AM3526+$AN3526)</f>
        <v/>
      </c>
      <c r="AJ3526" s="41">
        <f>$AM3526*((IncMonth-1)+(13-IncMonth)*(1+$X3526))+12*$AN3526</f>
        <v/>
      </c>
      <c r="AK3526" s="41">
        <f>IF($R3526=1,N($L3526)+N($M3526),0)</f>
        <v/>
      </c>
      <c r="AL3526">
        <f>IF($C3526="","",IF(N($L3526)&lt;=0,"Basic salary missing",IF(ISNA(MATCH($C3526,Departments!$A$5:$A$54,0)),"Department not on Departments sheet",IF(AND($I3526&lt;&gt;"",NOT(ISNUMBER($I3526))),"Date of birth is text, not a date",IF(AND($K3526&lt;&gt;"",NOT(ISNUMBER($K3526))),"Contract end is text, not a date","")))))</f>
        <v/>
      </c>
      <c r="AM3526" s="41">
        <f>IF($R3526=0,0,N($L3526)*(1+$Z3526+BonusMonths/12+IF($Q3526=1,0,EOSB))+N($M3526)+(N($L3526)+SI_Gross*N($M3526))*IF($Q3526=1,SI_O,SI_E))</f>
        <v/>
      </c>
      <c r="AN3526" s="41">
        <f>IF($R3526=0,0,(IF($Q3526=1,MedO,MedE+Ticket)+Training)/12)</f>
        <v/>
      </c>
    </row>
    <row r="3527">
      <c r="I3527" s="35" t="n"/>
      <c r="J3527" s="35" t="n"/>
      <c r="K3527" s="35" t="n"/>
      <c r="L3527" s="36" t="n"/>
      <c r="M3527" s="36" t="n"/>
      <c r="P3527" s="37" t="n"/>
      <c r="Q3527" s="38">
        <f>IF($C3527="",0,IF(OR(LOWER(TRIM($G3527))="omani",LOWER(TRIM($G3527))="oman",LOWER(TRIM($G3527))="om",LOWER(TRIM($G3527))="local"),1,0))</f>
        <v/>
      </c>
      <c r="R3527" s="38">
        <f>IF($C3527="",0,IF(OR(ISNUMBER(SEARCH("resign",$N3527)),ISNUMBER(SEARCH("terminat",$N3527)),ISNUMBER(SEARCH("inactive",$N3527)),ISNUMBER(SEARCH("vacan",$N3527)),ISNUMBER(SEARCH("deceased",$N3527)),ISNUMBER(SEARCH("separated",$N3527))),0,1))</f>
        <v/>
      </c>
      <c r="S3527">
        <f>IF(OR($R3527=0,NOT(ISNUMBER($I3527))),"",IFERROR(DATEDIF($I3527,DATE(FY,1,1),"y"),""))</f>
        <v/>
      </c>
      <c r="T3527">
        <f>IF(OR($R3527=0,NOT(ISNUMBER($J3527))),"",IFERROR(DATEDIF($J3527,DATE(FY,1,1),"y"),0))</f>
        <v/>
      </c>
      <c r="U3527" s="38">
        <f>IF(OR($R3527=0,NOT(ISNUMBER($I3527))),0,IF(YEAR($I3527)+IF($Q3527=1,RetAgeO,RetAgeE)=FY,MONTH($I3527),IF(YEAR($I3527)+IF($Q3527=1,RetAgeO,RetAgeE)&lt;FY,1,0)))</f>
        <v/>
      </c>
      <c r="V3527" s="38">
        <f>IF(OR($R3527=0,NOT(ISNUMBER($K3527))),0,IF(YEAR($K3527)=FY,MONTH($K3527),IF(YEAR($K3527)&lt;FY,1,0)))</f>
        <v/>
      </c>
      <c r="W3527" s="38">
        <f>IF($R3527=0,0,MIN(12,IF(AND(ISNUMBER($O3527),$O3527&gt;=1,$O3527&lt;=12),INT($O3527),12),IF(AND(RetireExit="Yes",$U3527&gt;0),$U3527,12),IF(AND(ContractExit="Yes",$V3527&gt;0),$V3527,12)))</f>
        <v/>
      </c>
      <c r="X3527" s="37">
        <f>IF(ISNUMBER($P3527),$P3527,IncPct)</f>
        <v/>
      </c>
      <c r="Y3527" s="39">
        <f>IF($W3527=0,0,MAX(0,MIN($W3527,IncMonth-1))+MAX(0,$W3527-IncMonth+1)*(1+$X3527))</f>
        <v/>
      </c>
      <c r="Z3527" s="40">
        <f>IF($C3527="",0,IFERROR(INDEX(Departments!$B$5:$B$54,MATCH($C3527,Departments!$A$5:$A$54,0)),0))</f>
        <v/>
      </c>
      <c r="AA3527" s="41">
        <f>N($L3527)*$Y3527</f>
        <v/>
      </c>
      <c r="AB3527" s="41">
        <f>N($M3527)*$Y3527</f>
        <v/>
      </c>
      <c r="AC3527" s="41">
        <f>$AA3527*$Z3527</f>
        <v/>
      </c>
      <c r="AD3527" s="41">
        <f>$AA3527*BonusMonths/12</f>
        <v/>
      </c>
      <c r="AE3527" s="41">
        <f>($AA3527+SI_Gross*$AB3527)*IF($Q3527=1,SI_O,SI_E)</f>
        <v/>
      </c>
      <c r="AF3527" s="41">
        <f>IF($Q3527=1,0,$AA3527*EOSB)</f>
        <v/>
      </c>
      <c r="AG3527" s="41">
        <f>$AN3527*$W3527</f>
        <v/>
      </c>
      <c r="AH3527" s="41">
        <f>SUM($AA3527:$AG3527)</f>
        <v/>
      </c>
      <c r="AI3527" s="41">
        <f>12*($AM3527+$AN3527)</f>
        <v/>
      </c>
      <c r="AJ3527" s="41">
        <f>$AM3527*((IncMonth-1)+(13-IncMonth)*(1+$X3527))+12*$AN3527</f>
        <v/>
      </c>
      <c r="AK3527" s="41">
        <f>IF($R3527=1,N($L3527)+N($M3527),0)</f>
        <v/>
      </c>
      <c r="AL3527">
        <f>IF($C3527="","",IF(N($L3527)&lt;=0,"Basic salary missing",IF(ISNA(MATCH($C3527,Departments!$A$5:$A$54,0)),"Department not on Departments sheet",IF(AND($I3527&lt;&gt;"",NOT(ISNUMBER($I3527))),"Date of birth is text, not a date",IF(AND($K3527&lt;&gt;"",NOT(ISNUMBER($K3527))),"Contract end is text, not a date","")))))</f>
        <v/>
      </c>
      <c r="AM3527" s="41">
        <f>IF($R3527=0,0,N($L3527)*(1+$Z3527+BonusMonths/12+IF($Q3527=1,0,EOSB))+N($M3527)+(N($L3527)+SI_Gross*N($M3527))*IF($Q3527=1,SI_O,SI_E))</f>
        <v/>
      </c>
      <c r="AN3527" s="41">
        <f>IF($R3527=0,0,(IF($Q3527=1,MedO,MedE+Ticket)+Training)/12)</f>
        <v/>
      </c>
    </row>
    <row r="3528">
      <c r="I3528" s="35" t="n"/>
      <c r="J3528" s="35" t="n"/>
      <c r="K3528" s="35" t="n"/>
      <c r="L3528" s="36" t="n"/>
      <c r="M3528" s="36" t="n"/>
      <c r="P3528" s="37" t="n"/>
      <c r="Q3528" s="38">
        <f>IF($C3528="",0,IF(OR(LOWER(TRIM($G3528))="omani",LOWER(TRIM($G3528))="oman",LOWER(TRIM($G3528))="om",LOWER(TRIM($G3528))="local"),1,0))</f>
        <v/>
      </c>
      <c r="R3528" s="38">
        <f>IF($C3528="",0,IF(OR(ISNUMBER(SEARCH("resign",$N3528)),ISNUMBER(SEARCH("terminat",$N3528)),ISNUMBER(SEARCH("inactive",$N3528)),ISNUMBER(SEARCH("vacan",$N3528)),ISNUMBER(SEARCH("deceased",$N3528)),ISNUMBER(SEARCH("separated",$N3528))),0,1))</f>
        <v/>
      </c>
      <c r="S3528">
        <f>IF(OR($R3528=0,NOT(ISNUMBER($I3528))),"",IFERROR(DATEDIF($I3528,DATE(FY,1,1),"y"),""))</f>
        <v/>
      </c>
      <c r="T3528">
        <f>IF(OR($R3528=0,NOT(ISNUMBER($J3528))),"",IFERROR(DATEDIF($J3528,DATE(FY,1,1),"y"),0))</f>
        <v/>
      </c>
      <c r="U3528" s="38">
        <f>IF(OR($R3528=0,NOT(ISNUMBER($I3528))),0,IF(YEAR($I3528)+IF($Q3528=1,RetAgeO,RetAgeE)=FY,MONTH($I3528),IF(YEAR($I3528)+IF($Q3528=1,RetAgeO,RetAgeE)&lt;FY,1,0)))</f>
        <v/>
      </c>
      <c r="V3528" s="38">
        <f>IF(OR($R3528=0,NOT(ISNUMBER($K3528))),0,IF(YEAR($K3528)=FY,MONTH($K3528),IF(YEAR($K3528)&lt;FY,1,0)))</f>
        <v/>
      </c>
      <c r="W3528" s="38">
        <f>IF($R3528=0,0,MIN(12,IF(AND(ISNUMBER($O3528),$O3528&gt;=1,$O3528&lt;=12),INT($O3528),12),IF(AND(RetireExit="Yes",$U3528&gt;0),$U3528,12),IF(AND(ContractExit="Yes",$V3528&gt;0),$V3528,12)))</f>
        <v/>
      </c>
      <c r="X3528" s="37">
        <f>IF(ISNUMBER($P3528),$P3528,IncPct)</f>
        <v/>
      </c>
      <c r="Y3528" s="39">
        <f>IF($W3528=0,0,MAX(0,MIN($W3528,IncMonth-1))+MAX(0,$W3528-IncMonth+1)*(1+$X3528))</f>
        <v/>
      </c>
      <c r="Z3528" s="40">
        <f>IF($C3528="",0,IFERROR(INDEX(Departments!$B$5:$B$54,MATCH($C3528,Departments!$A$5:$A$54,0)),0))</f>
        <v/>
      </c>
      <c r="AA3528" s="41">
        <f>N($L3528)*$Y3528</f>
        <v/>
      </c>
      <c r="AB3528" s="41">
        <f>N($M3528)*$Y3528</f>
        <v/>
      </c>
      <c r="AC3528" s="41">
        <f>$AA3528*$Z3528</f>
        <v/>
      </c>
      <c r="AD3528" s="41">
        <f>$AA3528*BonusMonths/12</f>
        <v/>
      </c>
      <c r="AE3528" s="41">
        <f>($AA3528+SI_Gross*$AB3528)*IF($Q3528=1,SI_O,SI_E)</f>
        <v/>
      </c>
      <c r="AF3528" s="41">
        <f>IF($Q3528=1,0,$AA3528*EOSB)</f>
        <v/>
      </c>
      <c r="AG3528" s="41">
        <f>$AN3528*$W3528</f>
        <v/>
      </c>
      <c r="AH3528" s="41">
        <f>SUM($AA3528:$AG3528)</f>
        <v/>
      </c>
      <c r="AI3528" s="41">
        <f>12*($AM3528+$AN3528)</f>
        <v/>
      </c>
      <c r="AJ3528" s="41">
        <f>$AM3528*((IncMonth-1)+(13-IncMonth)*(1+$X3528))+12*$AN3528</f>
        <v/>
      </c>
      <c r="AK3528" s="41">
        <f>IF($R3528=1,N($L3528)+N($M3528),0)</f>
        <v/>
      </c>
      <c r="AL3528">
        <f>IF($C3528="","",IF(N($L3528)&lt;=0,"Basic salary missing",IF(ISNA(MATCH($C3528,Departments!$A$5:$A$54,0)),"Department not on Departments sheet",IF(AND($I3528&lt;&gt;"",NOT(ISNUMBER($I3528))),"Date of birth is text, not a date",IF(AND($K3528&lt;&gt;"",NOT(ISNUMBER($K3528))),"Contract end is text, not a date","")))))</f>
        <v/>
      </c>
      <c r="AM3528" s="41">
        <f>IF($R3528=0,0,N($L3528)*(1+$Z3528+BonusMonths/12+IF($Q3528=1,0,EOSB))+N($M3528)+(N($L3528)+SI_Gross*N($M3528))*IF($Q3528=1,SI_O,SI_E))</f>
        <v/>
      </c>
      <c r="AN3528" s="41">
        <f>IF($R3528=0,0,(IF($Q3528=1,MedO,MedE+Ticket)+Training)/12)</f>
        <v/>
      </c>
    </row>
    <row r="3529">
      <c r="I3529" s="35" t="n"/>
      <c r="J3529" s="35" t="n"/>
      <c r="K3529" s="35" t="n"/>
      <c r="L3529" s="36" t="n"/>
      <c r="M3529" s="36" t="n"/>
      <c r="P3529" s="37" t="n"/>
      <c r="Q3529" s="38">
        <f>IF($C3529="",0,IF(OR(LOWER(TRIM($G3529))="omani",LOWER(TRIM($G3529))="oman",LOWER(TRIM($G3529))="om",LOWER(TRIM($G3529))="local"),1,0))</f>
        <v/>
      </c>
      <c r="R3529" s="38">
        <f>IF($C3529="",0,IF(OR(ISNUMBER(SEARCH("resign",$N3529)),ISNUMBER(SEARCH("terminat",$N3529)),ISNUMBER(SEARCH("inactive",$N3529)),ISNUMBER(SEARCH("vacan",$N3529)),ISNUMBER(SEARCH("deceased",$N3529)),ISNUMBER(SEARCH("separated",$N3529))),0,1))</f>
        <v/>
      </c>
      <c r="S3529">
        <f>IF(OR($R3529=0,NOT(ISNUMBER($I3529))),"",IFERROR(DATEDIF($I3529,DATE(FY,1,1),"y"),""))</f>
        <v/>
      </c>
      <c r="T3529">
        <f>IF(OR($R3529=0,NOT(ISNUMBER($J3529))),"",IFERROR(DATEDIF($J3529,DATE(FY,1,1),"y"),0))</f>
        <v/>
      </c>
      <c r="U3529" s="38">
        <f>IF(OR($R3529=0,NOT(ISNUMBER($I3529))),0,IF(YEAR($I3529)+IF($Q3529=1,RetAgeO,RetAgeE)=FY,MONTH($I3529),IF(YEAR($I3529)+IF($Q3529=1,RetAgeO,RetAgeE)&lt;FY,1,0)))</f>
        <v/>
      </c>
      <c r="V3529" s="38">
        <f>IF(OR($R3529=0,NOT(ISNUMBER($K3529))),0,IF(YEAR($K3529)=FY,MONTH($K3529),IF(YEAR($K3529)&lt;FY,1,0)))</f>
        <v/>
      </c>
      <c r="W3529" s="38">
        <f>IF($R3529=0,0,MIN(12,IF(AND(ISNUMBER($O3529),$O3529&gt;=1,$O3529&lt;=12),INT($O3529),12),IF(AND(RetireExit="Yes",$U3529&gt;0),$U3529,12),IF(AND(ContractExit="Yes",$V3529&gt;0),$V3529,12)))</f>
        <v/>
      </c>
      <c r="X3529" s="37">
        <f>IF(ISNUMBER($P3529),$P3529,IncPct)</f>
        <v/>
      </c>
      <c r="Y3529" s="39">
        <f>IF($W3529=0,0,MAX(0,MIN($W3529,IncMonth-1))+MAX(0,$W3529-IncMonth+1)*(1+$X3529))</f>
        <v/>
      </c>
      <c r="Z3529" s="40">
        <f>IF($C3529="",0,IFERROR(INDEX(Departments!$B$5:$B$54,MATCH($C3529,Departments!$A$5:$A$54,0)),0))</f>
        <v/>
      </c>
      <c r="AA3529" s="41">
        <f>N($L3529)*$Y3529</f>
        <v/>
      </c>
      <c r="AB3529" s="41">
        <f>N($M3529)*$Y3529</f>
        <v/>
      </c>
      <c r="AC3529" s="41">
        <f>$AA3529*$Z3529</f>
        <v/>
      </c>
      <c r="AD3529" s="41">
        <f>$AA3529*BonusMonths/12</f>
        <v/>
      </c>
      <c r="AE3529" s="41">
        <f>($AA3529+SI_Gross*$AB3529)*IF($Q3529=1,SI_O,SI_E)</f>
        <v/>
      </c>
      <c r="AF3529" s="41">
        <f>IF($Q3529=1,0,$AA3529*EOSB)</f>
        <v/>
      </c>
      <c r="AG3529" s="41">
        <f>$AN3529*$W3529</f>
        <v/>
      </c>
      <c r="AH3529" s="41">
        <f>SUM($AA3529:$AG3529)</f>
        <v/>
      </c>
      <c r="AI3529" s="41">
        <f>12*($AM3529+$AN3529)</f>
        <v/>
      </c>
      <c r="AJ3529" s="41">
        <f>$AM3529*((IncMonth-1)+(13-IncMonth)*(1+$X3529))+12*$AN3529</f>
        <v/>
      </c>
      <c r="AK3529" s="41">
        <f>IF($R3529=1,N($L3529)+N($M3529),0)</f>
        <v/>
      </c>
      <c r="AL3529">
        <f>IF($C3529="","",IF(N($L3529)&lt;=0,"Basic salary missing",IF(ISNA(MATCH($C3529,Departments!$A$5:$A$54,0)),"Department not on Departments sheet",IF(AND($I3529&lt;&gt;"",NOT(ISNUMBER($I3529))),"Date of birth is text, not a date",IF(AND($K3529&lt;&gt;"",NOT(ISNUMBER($K3529))),"Contract end is text, not a date","")))))</f>
        <v/>
      </c>
      <c r="AM3529" s="41">
        <f>IF($R3529=0,0,N($L3529)*(1+$Z3529+BonusMonths/12+IF($Q3529=1,0,EOSB))+N($M3529)+(N($L3529)+SI_Gross*N($M3529))*IF($Q3529=1,SI_O,SI_E))</f>
        <v/>
      </c>
      <c r="AN3529" s="41">
        <f>IF($R3529=0,0,(IF($Q3529=1,MedO,MedE+Ticket)+Training)/12)</f>
        <v/>
      </c>
    </row>
    <row r="3530">
      <c r="I3530" s="35" t="n"/>
      <c r="J3530" s="35" t="n"/>
      <c r="K3530" s="35" t="n"/>
      <c r="L3530" s="36" t="n"/>
      <c r="M3530" s="36" t="n"/>
      <c r="P3530" s="37" t="n"/>
      <c r="Q3530" s="38">
        <f>IF($C3530="",0,IF(OR(LOWER(TRIM($G3530))="omani",LOWER(TRIM($G3530))="oman",LOWER(TRIM($G3530))="om",LOWER(TRIM($G3530))="local"),1,0))</f>
        <v/>
      </c>
      <c r="R3530" s="38">
        <f>IF($C3530="",0,IF(OR(ISNUMBER(SEARCH("resign",$N3530)),ISNUMBER(SEARCH("terminat",$N3530)),ISNUMBER(SEARCH("inactive",$N3530)),ISNUMBER(SEARCH("vacan",$N3530)),ISNUMBER(SEARCH("deceased",$N3530)),ISNUMBER(SEARCH("separated",$N3530))),0,1))</f>
        <v/>
      </c>
      <c r="S3530">
        <f>IF(OR($R3530=0,NOT(ISNUMBER($I3530))),"",IFERROR(DATEDIF($I3530,DATE(FY,1,1),"y"),""))</f>
        <v/>
      </c>
      <c r="T3530">
        <f>IF(OR($R3530=0,NOT(ISNUMBER($J3530))),"",IFERROR(DATEDIF($J3530,DATE(FY,1,1),"y"),0))</f>
        <v/>
      </c>
      <c r="U3530" s="38">
        <f>IF(OR($R3530=0,NOT(ISNUMBER($I3530))),0,IF(YEAR($I3530)+IF($Q3530=1,RetAgeO,RetAgeE)=FY,MONTH($I3530),IF(YEAR($I3530)+IF($Q3530=1,RetAgeO,RetAgeE)&lt;FY,1,0)))</f>
        <v/>
      </c>
      <c r="V3530" s="38">
        <f>IF(OR($R3530=0,NOT(ISNUMBER($K3530))),0,IF(YEAR($K3530)=FY,MONTH($K3530),IF(YEAR($K3530)&lt;FY,1,0)))</f>
        <v/>
      </c>
      <c r="W3530" s="38">
        <f>IF($R3530=0,0,MIN(12,IF(AND(ISNUMBER($O3530),$O3530&gt;=1,$O3530&lt;=12),INT($O3530),12),IF(AND(RetireExit="Yes",$U3530&gt;0),$U3530,12),IF(AND(ContractExit="Yes",$V3530&gt;0),$V3530,12)))</f>
        <v/>
      </c>
      <c r="X3530" s="37">
        <f>IF(ISNUMBER($P3530),$P3530,IncPct)</f>
        <v/>
      </c>
      <c r="Y3530" s="39">
        <f>IF($W3530=0,0,MAX(0,MIN($W3530,IncMonth-1))+MAX(0,$W3530-IncMonth+1)*(1+$X3530))</f>
        <v/>
      </c>
      <c r="Z3530" s="40">
        <f>IF($C3530="",0,IFERROR(INDEX(Departments!$B$5:$B$54,MATCH($C3530,Departments!$A$5:$A$54,0)),0))</f>
        <v/>
      </c>
      <c r="AA3530" s="41">
        <f>N($L3530)*$Y3530</f>
        <v/>
      </c>
      <c r="AB3530" s="41">
        <f>N($M3530)*$Y3530</f>
        <v/>
      </c>
      <c r="AC3530" s="41">
        <f>$AA3530*$Z3530</f>
        <v/>
      </c>
      <c r="AD3530" s="41">
        <f>$AA3530*BonusMonths/12</f>
        <v/>
      </c>
      <c r="AE3530" s="41">
        <f>($AA3530+SI_Gross*$AB3530)*IF($Q3530=1,SI_O,SI_E)</f>
        <v/>
      </c>
      <c r="AF3530" s="41">
        <f>IF($Q3530=1,0,$AA3530*EOSB)</f>
        <v/>
      </c>
      <c r="AG3530" s="41">
        <f>$AN3530*$W3530</f>
        <v/>
      </c>
      <c r="AH3530" s="41">
        <f>SUM($AA3530:$AG3530)</f>
        <v/>
      </c>
      <c r="AI3530" s="41">
        <f>12*($AM3530+$AN3530)</f>
        <v/>
      </c>
      <c r="AJ3530" s="41">
        <f>$AM3530*((IncMonth-1)+(13-IncMonth)*(1+$X3530))+12*$AN3530</f>
        <v/>
      </c>
      <c r="AK3530" s="41">
        <f>IF($R3530=1,N($L3530)+N($M3530),0)</f>
        <v/>
      </c>
      <c r="AL3530">
        <f>IF($C3530="","",IF(N($L3530)&lt;=0,"Basic salary missing",IF(ISNA(MATCH($C3530,Departments!$A$5:$A$54,0)),"Department not on Departments sheet",IF(AND($I3530&lt;&gt;"",NOT(ISNUMBER($I3530))),"Date of birth is text, not a date",IF(AND($K3530&lt;&gt;"",NOT(ISNUMBER($K3530))),"Contract end is text, not a date","")))))</f>
        <v/>
      </c>
      <c r="AM3530" s="41">
        <f>IF($R3530=0,0,N($L3530)*(1+$Z3530+BonusMonths/12+IF($Q3530=1,0,EOSB))+N($M3530)+(N($L3530)+SI_Gross*N($M3530))*IF($Q3530=1,SI_O,SI_E))</f>
        <v/>
      </c>
      <c r="AN3530" s="41">
        <f>IF($R3530=0,0,(IF($Q3530=1,MedO,MedE+Ticket)+Training)/12)</f>
        <v/>
      </c>
    </row>
    <row r="3531">
      <c r="I3531" s="35" t="n"/>
      <c r="J3531" s="35" t="n"/>
      <c r="K3531" s="35" t="n"/>
      <c r="L3531" s="36" t="n"/>
      <c r="M3531" s="36" t="n"/>
      <c r="P3531" s="37" t="n"/>
      <c r="Q3531" s="38">
        <f>IF($C3531="",0,IF(OR(LOWER(TRIM($G3531))="omani",LOWER(TRIM($G3531))="oman",LOWER(TRIM($G3531))="om",LOWER(TRIM($G3531))="local"),1,0))</f>
        <v/>
      </c>
      <c r="R3531" s="38">
        <f>IF($C3531="",0,IF(OR(ISNUMBER(SEARCH("resign",$N3531)),ISNUMBER(SEARCH("terminat",$N3531)),ISNUMBER(SEARCH("inactive",$N3531)),ISNUMBER(SEARCH("vacan",$N3531)),ISNUMBER(SEARCH("deceased",$N3531)),ISNUMBER(SEARCH("separated",$N3531))),0,1))</f>
        <v/>
      </c>
      <c r="S3531">
        <f>IF(OR($R3531=0,NOT(ISNUMBER($I3531))),"",IFERROR(DATEDIF($I3531,DATE(FY,1,1),"y"),""))</f>
        <v/>
      </c>
      <c r="T3531">
        <f>IF(OR($R3531=0,NOT(ISNUMBER($J3531))),"",IFERROR(DATEDIF($J3531,DATE(FY,1,1),"y"),0))</f>
        <v/>
      </c>
      <c r="U3531" s="38">
        <f>IF(OR($R3531=0,NOT(ISNUMBER($I3531))),0,IF(YEAR($I3531)+IF($Q3531=1,RetAgeO,RetAgeE)=FY,MONTH($I3531),IF(YEAR($I3531)+IF($Q3531=1,RetAgeO,RetAgeE)&lt;FY,1,0)))</f>
        <v/>
      </c>
      <c r="V3531" s="38">
        <f>IF(OR($R3531=0,NOT(ISNUMBER($K3531))),0,IF(YEAR($K3531)=FY,MONTH($K3531),IF(YEAR($K3531)&lt;FY,1,0)))</f>
        <v/>
      </c>
      <c r="W3531" s="38">
        <f>IF($R3531=0,0,MIN(12,IF(AND(ISNUMBER($O3531),$O3531&gt;=1,$O3531&lt;=12),INT($O3531),12),IF(AND(RetireExit="Yes",$U3531&gt;0),$U3531,12),IF(AND(ContractExit="Yes",$V3531&gt;0),$V3531,12)))</f>
        <v/>
      </c>
      <c r="X3531" s="37">
        <f>IF(ISNUMBER($P3531),$P3531,IncPct)</f>
        <v/>
      </c>
      <c r="Y3531" s="39">
        <f>IF($W3531=0,0,MAX(0,MIN($W3531,IncMonth-1))+MAX(0,$W3531-IncMonth+1)*(1+$X3531))</f>
        <v/>
      </c>
      <c r="Z3531" s="40">
        <f>IF($C3531="",0,IFERROR(INDEX(Departments!$B$5:$B$54,MATCH($C3531,Departments!$A$5:$A$54,0)),0))</f>
        <v/>
      </c>
      <c r="AA3531" s="41">
        <f>N($L3531)*$Y3531</f>
        <v/>
      </c>
      <c r="AB3531" s="41">
        <f>N($M3531)*$Y3531</f>
        <v/>
      </c>
      <c r="AC3531" s="41">
        <f>$AA3531*$Z3531</f>
        <v/>
      </c>
      <c r="AD3531" s="41">
        <f>$AA3531*BonusMonths/12</f>
        <v/>
      </c>
      <c r="AE3531" s="41">
        <f>($AA3531+SI_Gross*$AB3531)*IF($Q3531=1,SI_O,SI_E)</f>
        <v/>
      </c>
      <c r="AF3531" s="41">
        <f>IF($Q3531=1,0,$AA3531*EOSB)</f>
        <v/>
      </c>
      <c r="AG3531" s="41">
        <f>$AN3531*$W3531</f>
        <v/>
      </c>
      <c r="AH3531" s="41">
        <f>SUM($AA3531:$AG3531)</f>
        <v/>
      </c>
      <c r="AI3531" s="41">
        <f>12*($AM3531+$AN3531)</f>
        <v/>
      </c>
      <c r="AJ3531" s="41">
        <f>$AM3531*((IncMonth-1)+(13-IncMonth)*(1+$X3531))+12*$AN3531</f>
        <v/>
      </c>
      <c r="AK3531" s="41">
        <f>IF($R3531=1,N($L3531)+N($M3531),0)</f>
        <v/>
      </c>
      <c r="AL3531">
        <f>IF($C3531="","",IF(N($L3531)&lt;=0,"Basic salary missing",IF(ISNA(MATCH($C3531,Departments!$A$5:$A$54,0)),"Department not on Departments sheet",IF(AND($I3531&lt;&gt;"",NOT(ISNUMBER($I3531))),"Date of birth is text, not a date",IF(AND($K3531&lt;&gt;"",NOT(ISNUMBER($K3531))),"Contract end is text, not a date","")))))</f>
        <v/>
      </c>
      <c r="AM3531" s="41">
        <f>IF($R3531=0,0,N($L3531)*(1+$Z3531+BonusMonths/12+IF($Q3531=1,0,EOSB))+N($M3531)+(N($L3531)+SI_Gross*N($M3531))*IF($Q3531=1,SI_O,SI_E))</f>
        <v/>
      </c>
      <c r="AN3531" s="41">
        <f>IF($R3531=0,0,(IF($Q3531=1,MedO,MedE+Ticket)+Training)/12)</f>
        <v/>
      </c>
    </row>
    <row r="3532">
      <c r="I3532" s="35" t="n"/>
      <c r="J3532" s="35" t="n"/>
      <c r="K3532" s="35" t="n"/>
      <c r="L3532" s="36" t="n"/>
      <c r="M3532" s="36" t="n"/>
      <c r="P3532" s="37" t="n"/>
      <c r="Q3532" s="38">
        <f>IF($C3532="",0,IF(OR(LOWER(TRIM($G3532))="omani",LOWER(TRIM($G3532))="oman",LOWER(TRIM($G3532))="om",LOWER(TRIM($G3532))="local"),1,0))</f>
        <v/>
      </c>
      <c r="R3532" s="38">
        <f>IF($C3532="",0,IF(OR(ISNUMBER(SEARCH("resign",$N3532)),ISNUMBER(SEARCH("terminat",$N3532)),ISNUMBER(SEARCH("inactive",$N3532)),ISNUMBER(SEARCH("vacan",$N3532)),ISNUMBER(SEARCH("deceased",$N3532)),ISNUMBER(SEARCH("separated",$N3532))),0,1))</f>
        <v/>
      </c>
      <c r="S3532">
        <f>IF(OR($R3532=0,NOT(ISNUMBER($I3532))),"",IFERROR(DATEDIF($I3532,DATE(FY,1,1),"y"),""))</f>
        <v/>
      </c>
      <c r="T3532">
        <f>IF(OR($R3532=0,NOT(ISNUMBER($J3532))),"",IFERROR(DATEDIF($J3532,DATE(FY,1,1),"y"),0))</f>
        <v/>
      </c>
      <c r="U3532" s="38">
        <f>IF(OR($R3532=0,NOT(ISNUMBER($I3532))),0,IF(YEAR($I3532)+IF($Q3532=1,RetAgeO,RetAgeE)=FY,MONTH($I3532),IF(YEAR($I3532)+IF($Q3532=1,RetAgeO,RetAgeE)&lt;FY,1,0)))</f>
        <v/>
      </c>
      <c r="V3532" s="38">
        <f>IF(OR($R3532=0,NOT(ISNUMBER($K3532))),0,IF(YEAR($K3532)=FY,MONTH($K3532),IF(YEAR($K3532)&lt;FY,1,0)))</f>
        <v/>
      </c>
      <c r="W3532" s="38">
        <f>IF($R3532=0,0,MIN(12,IF(AND(ISNUMBER($O3532),$O3532&gt;=1,$O3532&lt;=12),INT($O3532),12),IF(AND(RetireExit="Yes",$U3532&gt;0),$U3532,12),IF(AND(ContractExit="Yes",$V3532&gt;0),$V3532,12)))</f>
        <v/>
      </c>
      <c r="X3532" s="37">
        <f>IF(ISNUMBER($P3532),$P3532,IncPct)</f>
        <v/>
      </c>
      <c r="Y3532" s="39">
        <f>IF($W3532=0,0,MAX(0,MIN($W3532,IncMonth-1))+MAX(0,$W3532-IncMonth+1)*(1+$X3532))</f>
        <v/>
      </c>
      <c r="Z3532" s="40">
        <f>IF($C3532="",0,IFERROR(INDEX(Departments!$B$5:$B$54,MATCH($C3532,Departments!$A$5:$A$54,0)),0))</f>
        <v/>
      </c>
      <c r="AA3532" s="41">
        <f>N($L3532)*$Y3532</f>
        <v/>
      </c>
      <c r="AB3532" s="41">
        <f>N($M3532)*$Y3532</f>
        <v/>
      </c>
      <c r="AC3532" s="41">
        <f>$AA3532*$Z3532</f>
        <v/>
      </c>
      <c r="AD3532" s="41">
        <f>$AA3532*BonusMonths/12</f>
        <v/>
      </c>
      <c r="AE3532" s="41">
        <f>($AA3532+SI_Gross*$AB3532)*IF($Q3532=1,SI_O,SI_E)</f>
        <v/>
      </c>
      <c r="AF3532" s="41">
        <f>IF($Q3532=1,0,$AA3532*EOSB)</f>
        <v/>
      </c>
      <c r="AG3532" s="41">
        <f>$AN3532*$W3532</f>
        <v/>
      </c>
      <c r="AH3532" s="41">
        <f>SUM($AA3532:$AG3532)</f>
        <v/>
      </c>
      <c r="AI3532" s="41">
        <f>12*($AM3532+$AN3532)</f>
        <v/>
      </c>
      <c r="AJ3532" s="41">
        <f>$AM3532*((IncMonth-1)+(13-IncMonth)*(1+$X3532))+12*$AN3532</f>
        <v/>
      </c>
      <c r="AK3532" s="41">
        <f>IF($R3532=1,N($L3532)+N($M3532),0)</f>
        <v/>
      </c>
      <c r="AL3532">
        <f>IF($C3532="","",IF(N($L3532)&lt;=0,"Basic salary missing",IF(ISNA(MATCH($C3532,Departments!$A$5:$A$54,0)),"Department not on Departments sheet",IF(AND($I3532&lt;&gt;"",NOT(ISNUMBER($I3532))),"Date of birth is text, not a date",IF(AND($K3532&lt;&gt;"",NOT(ISNUMBER($K3532))),"Contract end is text, not a date","")))))</f>
        <v/>
      </c>
      <c r="AM3532" s="41">
        <f>IF($R3532=0,0,N($L3532)*(1+$Z3532+BonusMonths/12+IF($Q3532=1,0,EOSB))+N($M3532)+(N($L3532)+SI_Gross*N($M3532))*IF($Q3532=1,SI_O,SI_E))</f>
        <v/>
      </c>
      <c r="AN3532" s="41">
        <f>IF($R3532=0,0,(IF($Q3532=1,MedO,MedE+Ticket)+Training)/12)</f>
        <v/>
      </c>
    </row>
    <row r="3533">
      <c r="I3533" s="35" t="n"/>
      <c r="J3533" s="35" t="n"/>
      <c r="K3533" s="35" t="n"/>
      <c r="L3533" s="36" t="n"/>
      <c r="M3533" s="36" t="n"/>
      <c r="P3533" s="37" t="n"/>
      <c r="Q3533" s="38">
        <f>IF($C3533="",0,IF(OR(LOWER(TRIM($G3533))="omani",LOWER(TRIM($G3533))="oman",LOWER(TRIM($G3533))="om",LOWER(TRIM($G3533))="local"),1,0))</f>
        <v/>
      </c>
      <c r="R3533" s="38">
        <f>IF($C3533="",0,IF(OR(ISNUMBER(SEARCH("resign",$N3533)),ISNUMBER(SEARCH("terminat",$N3533)),ISNUMBER(SEARCH("inactive",$N3533)),ISNUMBER(SEARCH("vacan",$N3533)),ISNUMBER(SEARCH("deceased",$N3533)),ISNUMBER(SEARCH("separated",$N3533))),0,1))</f>
        <v/>
      </c>
      <c r="S3533">
        <f>IF(OR($R3533=0,NOT(ISNUMBER($I3533))),"",IFERROR(DATEDIF($I3533,DATE(FY,1,1),"y"),""))</f>
        <v/>
      </c>
      <c r="T3533">
        <f>IF(OR($R3533=0,NOT(ISNUMBER($J3533))),"",IFERROR(DATEDIF($J3533,DATE(FY,1,1),"y"),0))</f>
        <v/>
      </c>
      <c r="U3533" s="38">
        <f>IF(OR($R3533=0,NOT(ISNUMBER($I3533))),0,IF(YEAR($I3533)+IF($Q3533=1,RetAgeO,RetAgeE)=FY,MONTH($I3533),IF(YEAR($I3533)+IF($Q3533=1,RetAgeO,RetAgeE)&lt;FY,1,0)))</f>
        <v/>
      </c>
      <c r="V3533" s="38">
        <f>IF(OR($R3533=0,NOT(ISNUMBER($K3533))),0,IF(YEAR($K3533)=FY,MONTH($K3533),IF(YEAR($K3533)&lt;FY,1,0)))</f>
        <v/>
      </c>
      <c r="W3533" s="38">
        <f>IF($R3533=0,0,MIN(12,IF(AND(ISNUMBER($O3533),$O3533&gt;=1,$O3533&lt;=12),INT($O3533),12),IF(AND(RetireExit="Yes",$U3533&gt;0),$U3533,12),IF(AND(ContractExit="Yes",$V3533&gt;0),$V3533,12)))</f>
        <v/>
      </c>
      <c r="X3533" s="37">
        <f>IF(ISNUMBER($P3533),$P3533,IncPct)</f>
        <v/>
      </c>
      <c r="Y3533" s="39">
        <f>IF($W3533=0,0,MAX(0,MIN($W3533,IncMonth-1))+MAX(0,$W3533-IncMonth+1)*(1+$X3533))</f>
        <v/>
      </c>
      <c r="Z3533" s="40">
        <f>IF($C3533="",0,IFERROR(INDEX(Departments!$B$5:$B$54,MATCH($C3533,Departments!$A$5:$A$54,0)),0))</f>
        <v/>
      </c>
      <c r="AA3533" s="41">
        <f>N($L3533)*$Y3533</f>
        <v/>
      </c>
      <c r="AB3533" s="41">
        <f>N($M3533)*$Y3533</f>
        <v/>
      </c>
      <c r="AC3533" s="41">
        <f>$AA3533*$Z3533</f>
        <v/>
      </c>
      <c r="AD3533" s="41">
        <f>$AA3533*BonusMonths/12</f>
        <v/>
      </c>
      <c r="AE3533" s="41">
        <f>($AA3533+SI_Gross*$AB3533)*IF($Q3533=1,SI_O,SI_E)</f>
        <v/>
      </c>
      <c r="AF3533" s="41">
        <f>IF($Q3533=1,0,$AA3533*EOSB)</f>
        <v/>
      </c>
      <c r="AG3533" s="41">
        <f>$AN3533*$W3533</f>
        <v/>
      </c>
      <c r="AH3533" s="41">
        <f>SUM($AA3533:$AG3533)</f>
        <v/>
      </c>
      <c r="AI3533" s="41">
        <f>12*($AM3533+$AN3533)</f>
        <v/>
      </c>
      <c r="AJ3533" s="41">
        <f>$AM3533*((IncMonth-1)+(13-IncMonth)*(1+$X3533))+12*$AN3533</f>
        <v/>
      </c>
      <c r="AK3533" s="41">
        <f>IF($R3533=1,N($L3533)+N($M3533),0)</f>
        <v/>
      </c>
      <c r="AL3533">
        <f>IF($C3533="","",IF(N($L3533)&lt;=0,"Basic salary missing",IF(ISNA(MATCH($C3533,Departments!$A$5:$A$54,0)),"Department not on Departments sheet",IF(AND($I3533&lt;&gt;"",NOT(ISNUMBER($I3533))),"Date of birth is text, not a date",IF(AND($K3533&lt;&gt;"",NOT(ISNUMBER($K3533))),"Contract end is text, not a date","")))))</f>
        <v/>
      </c>
      <c r="AM3533" s="41">
        <f>IF($R3533=0,0,N($L3533)*(1+$Z3533+BonusMonths/12+IF($Q3533=1,0,EOSB))+N($M3533)+(N($L3533)+SI_Gross*N($M3533))*IF($Q3533=1,SI_O,SI_E))</f>
        <v/>
      </c>
      <c r="AN3533" s="41">
        <f>IF($R3533=0,0,(IF($Q3533=1,MedO,MedE+Ticket)+Training)/12)</f>
        <v/>
      </c>
    </row>
    <row r="3534">
      <c r="I3534" s="35" t="n"/>
      <c r="J3534" s="35" t="n"/>
      <c r="K3534" s="35" t="n"/>
      <c r="L3534" s="36" t="n"/>
      <c r="M3534" s="36" t="n"/>
      <c r="P3534" s="37" t="n"/>
      <c r="Q3534" s="38">
        <f>IF($C3534="",0,IF(OR(LOWER(TRIM($G3534))="omani",LOWER(TRIM($G3534))="oman",LOWER(TRIM($G3534))="om",LOWER(TRIM($G3534))="local"),1,0))</f>
        <v/>
      </c>
      <c r="R3534" s="38">
        <f>IF($C3534="",0,IF(OR(ISNUMBER(SEARCH("resign",$N3534)),ISNUMBER(SEARCH("terminat",$N3534)),ISNUMBER(SEARCH("inactive",$N3534)),ISNUMBER(SEARCH("vacan",$N3534)),ISNUMBER(SEARCH("deceased",$N3534)),ISNUMBER(SEARCH("separated",$N3534))),0,1))</f>
        <v/>
      </c>
      <c r="S3534">
        <f>IF(OR($R3534=0,NOT(ISNUMBER($I3534))),"",IFERROR(DATEDIF($I3534,DATE(FY,1,1),"y"),""))</f>
        <v/>
      </c>
      <c r="T3534">
        <f>IF(OR($R3534=0,NOT(ISNUMBER($J3534))),"",IFERROR(DATEDIF($J3534,DATE(FY,1,1),"y"),0))</f>
        <v/>
      </c>
      <c r="U3534" s="38">
        <f>IF(OR($R3534=0,NOT(ISNUMBER($I3534))),0,IF(YEAR($I3534)+IF($Q3534=1,RetAgeO,RetAgeE)=FY,MONTH($I3534),IF(YEAR($I3534)+IF($Q3534=1,RetAgeO,RetAgeE)&lt;FY,1,0)))</f>
        <v/>
      </c>
      <c r="V3534" s="38">
        <f>IF(OR($R3534=0,NOT(ISNUMBER($K3534))),0,IF(YEAR($K3534)=FY,MONTH($K3534),IF(YEAR($K3534)&lt;FY,1,0)))</f>
        <v/>
      </c>
      <c r="W3534" s="38">
        <f>IF($R3534=0,0,MIN(12,IF(AND(ISNUMBER($O3534),$O3534&gt;=1,$O3534&lt;=12),INT($O3534),12),IF(AND(RetireExit="Yes",$U3534&gt;0),$U3534,12),IF(AND(ContractExit="Yes",$V3534&gt;0),$V3534,12)))</f>
        <v/>
      </c>
      <c r="X3534" s="37">
        <f>IF(ISNUMBER($P3534),$P3534,IncPct)</f>
        <v/>
      </c>
      <c r="Y3534" s="39">
        <f>IF($W3534=0,0,MAX(0,MIN($W3534,IncMonth-1))+MAX(0,$W3534-IncMonth+1)*(1+$X3534))</f>
        <v/>
      </c>
      <c r="Z3534" s="40">
        <f>IF($C3534="",0,IFERROR(INDEX(Departments!$B$5:$B$54,MATCH($C3534,Departments!$A$5:$A$54,0)),0))</f>
        <v/>
      </c>
      <c r="AA3534" s="41">
        <f>N($L3534)*$Y3534</f>
        <v/>
      </c>
      <c r="AB3534" s="41">
        <f>N($M3534)*$Y3534</f>
        <v/>
      </c>
      <c r="AC3534" s="41">
        <f>$AA3534*$Z3534</f>
        <v/>
      </c>
      <c r="AD3534" s="41">
        <f>$AA3534*BonusMonths/12</f>
        <v/>
      </c>
      <c r="AE3534" s="41">
        <f>($AA3534+SI_Gross*$AB3534)*IF($Q3534=1,SI_O,SI_E)</f>
        <v/>
      </c>
      <c r="AF3534" s="41">
        <f>IF($Q3534=1,0,$AA3534*EOSB)</f>
        <v/>
      </c>
      <c r="AG3534" s="41">
        <f>$AN3534*$W3534</f>
        <v/>
      </c>
      <c r="AH3534" s="41">
        <f>SUM($AA3534:$AG3534)</f>
        <v/>
      </c>
      <c r="AI3534" s="41">
        <f>12*($AM3534+$AN3534)</f>
        <v/>
      </c>
      <c r="AJ3534" s="41">
        <f>$AM3534*((IncMonth-1)+(13-IncMonth)*(1+$X3534))+12*$AN3534</f>
        <v/>
      </c>
      <c r="AK3534" s="41">
        <f>IF($R3534=1,N($L3534)+N($M3534),0)</f>
        <v/>
      </c>
      <c r="AL3534">
        <f>IF($C3534="","",IF(N($L3534)&lt;=0,"Basic salary missing",IF(ISNA(MATCH($C3534,Departments!$A$5:$A$54,0)),"Department not on Departments sheet",IF(AND($I3534&lt;&gt;"",NOT(ISNUMBER($I3534))),"Date of birth is text, not a date",IF(AND($K3534&lt;&gt;"",NOT(ISNUMBER($K3534))),"Contract end is text, not a date","")))))</f>
        <v/>
      </c>
      <c r="AM3534" s="41">
        <f>IF($R3534=0,0,N($L3534)*(1+$Z3534+BonusMonths/12+IF($Q3534=1,0,EOSB))+N($M3534)+(N($L3534)+SI_Gross*N($M3534))*IF($Q3534=1,SI_O,SI_E))</f>
        <v/>
      </c>
      <c r="AN3534" s="41">
        <f>IF($R3534=0,0,(IF($Q3534=1,MedO,MedE+Ticket)+Training)/12)</f>
        <v/>
      </c>
    </row>
    <row r="3535">
      <c r="I3535" s="35" t="n"/>
      <c r="J3535" s="35" t="n"/>
      <c r="K3535" s="35" t="n"/>
      <c r="L3535" s="36" t="n"/>
      <c r="M3535" s="36" t="n"/>
      <c r="P3535" s="37" t="n"/>
      <c r="Q3535" s="38">
        <f>IF($C3535="",0,IF(OR(LOWER(TRIM($G3535))="omani",LOWER(TRIM($G3535))="oman",LOWER(TRIM($G3535))="om",LOWER(TRIM($G3535))="local"),1,0))</f>
        <v/>
      </c>
      <c r="R3535" s="38">
        <f>IF($C3535="",0,IF(OR(ISNUMBER(SEARCH("resign",$N3535)),ISNUMBER(SEARCH("terminat",$N3535)),ISNUMBER(SEARCH("inactive",$N3535)),ISNUMBER(SEARCH("vacan",$N3535)),ISNUMBER(SEARCH("deceased",$N3535)),ISNUMBER(SEARCH("separated",$N3535))),0,1))</f>
        <v/>
      </c>
      <c r="S3535">
        <f>IF(OR($R3535=0,NOT(ISNUMBER($I3535))),"",IFERROR(DATEDIF($I3535,DATE(FY,1,1),"y"),""))</f>
        <v/>
      </c>
      <c r="T3535">
        <f>IF(OR($R3535=0,NOT(ISNUMBER($J3535))),"",IFERROR(DATEDIF($J3535,DATE(FY,1,1),"y"),0))</f>
        <v/>
      </c>
      <c r="U3535" s="38">
        <f>IF(OR($R3535=0,NOT(ISNUMBER($I3535))),0,IF(YEAR($I3535)+IF($Q3535=1,RetAgeO,RetAgeE)=FY,MONTH($I3535),IF(YEAR($I3535)+IF($Q3535=1,RetAgeO,RetAgeE)&lt;FY,1,0)))</f>
        <v/>
      </c>
      <c r="V3535" s="38">
        <f>IF(OR($R3535=0,NOT(ISNUMBER($K3535))),0,IF(YEAR($K3535)=FY,MONTH($K3535),IF(YEAR($K3535)&lt;FY,1,0)))</f>
        <v/>
      </c>
      <c r="W3535" s="38">
        <f>IF($R3535=0,0,MIN(12,IF(AND(ISNUMBER($O3535),$O3535&gt;=1,$O3535&lt;=12),INT($O3535),12),IF(AND(RetireExit="Yes",$U3535&gt;0),$U3535,12),IF(AND(ContractExit="Yes",$V3535&gt;0),$V3535,12)))</f>
        <v/>
      </c>
      <c r="X3535" s="37">
        <f>IF(ISNUMBER($P3535),$P3535,IncPct)</f>
        <v/>
      </c>
      <c r="Y3535" s="39">
        <f>IF($W3535=0,0,MAX(0,MIN($W3535,IncMonth-1))+MAX(0,$W3535-IncMonth+1)*(1+$X3535))</f>
        <v/>
      </c>
      <c r="Z3535" s="40">
        <f>IF($C3535="",0,IFERROR(INDEX(Departments!$B$5:$B$54,MATCH($C3535,Departments!$A$5:$A$54,0)),0))</f>
        <v/>
      </c>
      <c r="AA3535" s="41">
        <f>N($L3535)*$Y3535</f>
        <v/>
      </c>
      <c r="AB3535" s="41">
        <f>N($M3535)*$Y3535</f>
        <v/>
      </c>
      <c r="AC3535" s="41">
        <f>$AA3535*$Z3535</f>
        <v/>
      </c>
      <c r="AD3535" s="41">
        <f>$AA3535*BonusMonths/12</f>
        <v/>
      </c>
      <c r="AE3535" s="41">
        <f>($AA3535+SI_Gross*$AB3535)*IF($Q3535=1,SI_O,SI_E)</f>
        <v/>
      </c>
      <c r="AF3535" s="41">
        <f>IF($Q3535=1,0,$AA3535*EOSB)</f>
        <v/>
      </c>
      <c r="AG3535" s="41">
        <f>$AN3535*$W3535</f>
        <v/>
      </c>
      <c r="AH3535" s="41">
        <f>SUM($AA3535:$AG3535)</f>
        <v/>
      </c>
      <c r="AI3535" s="41">
        <f>12*($AM3535+$AN3535)</f>
        <v/>
      </c>
      <c r="AJ3535" s="41">
        <f>$AM3535*((IncMonth-1)+(13-IncMonth)*(1+$X3535))+12*$AN3535</f>
        <v/>
      </c>
      <c r="AK3535" s="41">
        <f>IF($R3535=1,N($L3535)+N($M3535),0)</f>
        <v/>
      </c>
      <c r="AL3535">
        <f>IF($C3535="","",IF(N($L3535)&lt;=0,"Basic salary missing",IF(ISNA(MATCH($C3535,Departments!$A$5:$A$54,0)),"Department not on Departments sheet",IF(AND($I3535&lt;&gt;"",NOT(ISNUMBER($I3535))),"Date of birth is text, not a date",IF(AND($K3535&lt;&gt;"",NOT(ISNUMBER($K3535))),"Contract end is text, not a date","")))))</f>
        <v/>
      </c>
      <c r="AM3535" s="41">
        <f>IF($R3535=0,0,N($L3535)*(1+$Z3535+BonusMonths/12+IF($Q3535=1,0,EOSB))+N($M3535)+(N($L3535)+SI_Gross*N($M3535))*IF($Q3535=1,SI_O,SI_E))</f>
        <v/>
      </c>
      <c r="AN3535" s="41">
        <f>IF($R3535=0,0,(IF($Q3535=1,MedO,MedE+Ticket)+Training)/12)</f>
        <v/>
      </c>
    </row>
    <row r="3536">
      <c r="I3536" s="35" t="n"/>
      <c r="J3536" s="35" t="n"/>
      <c r="K3536" s="35" t="n"/>
      <c r="L3536" s="36" t="n"/>
      <c r="M3536" s="36" t="n"/>
      <c r="P3536" s="37" t="n"/>
      <c r="Q3536" s="38">
        <f>IF($C3536="",0,IF(OR(LOWER(TRIM($G3536))="omani",LOWER(TRIM($G3536))="oman",LOWER(TRIM($G3536))="om",LOWER(TRIM($G3536))="local"),1,0))</f>
        <v/>
      </c>
      <c r="R3536" s="38">
        <f>IF($C3536="",0,IF(OR(ISNUMBER(SEARCH("resign",$N3536)),ISNUMBER(SEARCH("terminat",$N3536)),ISNUMBER(SEARCH("inactive",$N3536)),ISNUMBER(SEARCH("vacan",$N3536)),ISNUMBER(SEARCH("deceased",$N3536)),ISNUMBER(SEARCH("separated",$N3536))),0,1))</f>
        <v/>
      </c>
      <c r="S3536">
        <f>IF(OR($R3536=0,NOT(ISNUMBER($I3536))),"",IFERROR(DATEDIF($I3536,DATE(FY,1,1),"y"),""))</f>
        <v/>
      </c>
      <c r="T3536">
        <f>IF(OR($R3536=0,NOT(ISNUMBER($J3536))),"",IFERROR(DATEDIF($J3536,DATE(FY,1,1),"y"),0))</f>
        <v/>
      </c>
      <c r="U3536" s="38">
        <f>IF(OR($R3536=0,NOT(ISNUMBER($I3536))),0,IF(YEAR($I3536)+IF($Q3536=1,RetAgeO,RetAgeE)=FY,MONTH($I3536),IF(YEAR($I3536)+IF($Q3536=1,RetAgeO,RetAgeE)&lt;FY,1,0)))</f>
        <v/>
      </c>
      <c r="V3536" s="38">
        <f>IF(OR($R3536=0,NOT(ISNUMBER($K3536))),0,IF(YEAR($K3536)=FY,MONTH($K3536),IF(YEAR($K3536)&lt;FY,1,0)))</f>
        <v/>
      </c>
      <c r="W3536" s="38">
        <f>IF($R3536=0,0,MIN(12,IF(AND(ISNUMBER($O3536),$O3536&gt;=1,$O3536&lt;=12),INT($O3536),12),IF(AND(RetireExit="Yes",$U3536&gt;0),$U3536,12),IF(AND(ContractExit="Yes",$V3536&gt;0),$V3536,12)))</f>
        <v/>
      </c>
      <c r="X3536" s="37">
        <f>IF(ISNUMBER($P3536),$P3536,IncPct)</f>
        <v/>
      </c>
      <c r="Y3536" s="39">
        <f>IF($W3536=0,0,MAX(0,MIN($W3536,IncMonth-1))+MAX(0,$W3536-IncMonth+1)*(1+$X3536))</f>
        <v/>
      </c>
      <c r="Z3536" s="40">
        <f>IF($C3536="",0,IFERROR(INDEX(Departments!$B$5:$B$54,MATCH($C3536,Departments!$A$5:$A$54,0)),0))</f>
        <v/>
      </c>
      <c r="AA3536" s="41">
        <f>N($L3536)*$Y3536</f>
        <v/>
      </c>
      <c r="AB3536" s="41">
        <f>N($M3536)*$Y3536</f>
        <v/>
      </c>
      <c r="AC3536" s="41">
        <f>$AA3536*$Z3536</f>
        <v/>
      </c>
      <c r="AD3536" s="41">
        <f>$AA3536*BonusMonths/12</f>
        <v/>
      </c>
      <c r="AE3536" s="41">
        <f>($AA3536+SI_Gross*$AB3536)*IF($Q3536=1,SI_O,SI_E)</f>
        <v/>
      </c>
      <c r="AF3536" s="41">
        <f>IF($Q3536=1,0,$AA3536*EOSB)</f>
        <v/>
      </c>
      <c r="AG3536" s="41">
        <f>$AN3536*$W3536</f>
        <v/>
      </c>
      <c r="AH3536" s="41">
        <f>SUM($AA3536:$AG3536)</f>
        <v/>
      </c>
      <c r="AI3536" s="41">
        <f>12*($AM3536+$AN3536)</f>
        <v/>
      </c>
      <c r="AJ3536" s="41">
        <f>$AM3536*((IncMonth-1)+(13-IncMonth)*(1+$X3536))+12*$AN3536</f>
        <v/>
      </c>
      <c r="AK3536" s="41">
        <f>IF($R3536=1,N($L3536)+N($M3536),0)</f>
        <v/>
      </c>
      <c r="AL3536">
        <f>IF($C3536="","",IF(N($L3536)&lt;=0,"Basic salary missing",IF(ISNA(MATCH($C3536,Departments!$A$5:$A$54,0)),"Department not on Departments sheet",IF(AND($I3536&lt;&gt;"",NOT(ISNUMBER($I3536))),"Date of birth is text, not a date",IF(AND($K3536&lt;&gt;"",NOT(ISNUMBER($K3536))),"Contract end is text, not a date","")))))</f>
        <v/>
      </c>
      <c r="AM3536" s="41">
        <f>IF($R3536=0,0,N($L3536)*(1+$Z3536+BonusMonths/12+IF($Q3536=1,0,EOSB))+N($M3536)+(N($L3536)+SI_Gross*N($M3536))*IF($Q3536=1,SI_O,SI_E))</f>
        <v/>
      </c>
      <c r="AN3536" s="41">
        <f>IF($R3536=0,0,(IF($Q3536=1,MedO,MedE+Ticket)+Training)/12)</f>
        <v/>
      </c>
    </row>
    <row r="3537">
      <c r="I3537" s="35" t="n"/>
      <c r="J3537" s="35" t="n"/>
      <c r="K3537" s="35" t="n"/>
      <c r="L3537" s="36" t="n"/>
      <c r="M3537" s="36" t="n"/>
      <c r="P3537" s="37" t="n"/>
      <c r="Q3537" s="38">
        <f>IF($C3537="",0,IF(OR(LOWER(TRIM($G3537))="omani",LOWER(TRIM($G3537))="oman",LOWER(TRIM($G3537))="om",LOWER(TRIM($G3537))="local"),1,0))</f>
        <v/>
      </c>
      <c r="R3537" s="38">
        <f>IF($C3537="",0,IF(OR(ISNUMBER(SEARCH("resign",$N3537)),ISNUMBER(SEARCH("terminat",$N3537)),ISNUMBER(SEARCH("inactive",$N3537)),ISNUMBER(SEARCH("vacan",$N3537)),ISNUMBER(SEARCH("deceased",$N3537)),ISNUMBER(SEARCH("separated",$N3537))),0,1))</f>
        <v/>
      </c>
      <c r="S3537">
        <f>IF(OR($R3537=0,NOT(ISNUMBER($I3537))),"",IFERROR(DATEDIF($I3537,DATE(FY,1,1),"y"),""))</f>
        <v/>
      </c>
      <c r="T3537">
        <f>IF(OR($R3537=0,NOT(ISNUMBER($J3537))),"",IFERROR(DATEDIF($J3537,DATE(FY,1,1),"y"),0))</f>
        <v/>
      </c>
      <c r="U3537" s="38">
        <f>IF(OR($R3537=0,NOT(ISNUMBER($I3537))),0,IF(YEAR($I3537)+IF($Q3537=1,RetAgeO,RetAgeE)=FY,MONTH($I3537),IF(YEAR($I3537)+IF($Q3537=1,RetAgeO,RetAgeE)&lt;FY,1,0)))</f>
        <v/>
      </c>
      <c r="V3537" s="38">
        <f>IF(OR($R3537=0,NOT(ISNUMBER($K3537))),0,IF(YEAR($K3537)=FY,MONTH($K3537),IF(YEAR($K3537)&lt;FY,1,0)))</f>
        <v/>
      </c>
      <c r="W3537" s="38">
        <f>IF($R3537=0,0,MIN(12,IF(AND(ISNUMBER($O3537),$O3537&gt;=1,$O3537&lt;=12),INT($O3537),12),IF(AND(RetireExit="Yes",$U3537&gt;0),$U3537,12),IF(AND(ContractExit="Yes",$V3537&gt;0),$V3537,12)))</f>
        <v/>
      </c>
      <c r="X3537" s="37">
        <f>IF(ISNUMBER($P3537),$P3537,IncPct)</f>
        <v/>
      </c>
      <c r="Y3537" s="39">
        <f>IF($W3537=0,0,MAX(0,MIN($W3537,IncMonth-1))+MAX(0,$W3537-IncMonth+1)*(1+$X3537))</f>
        <v/>
      </c>
      <c r="Z3537" s="40">
        <f>IF($C3537="",0,IFERROR(INDEX(Departments!$B$5:$B$54,MATCH($C3537,Departments!$A$5:$A$54,0)),0))</f>
        <v/>
      </c>
      <c r="AA3537" s="41">
        <f>N($L3537)*$Y3537</f>
        <v/>
      </c>
      <c r="AB3537" s="41">
        <f>N($M3537)*$Y3537</f>
        <v/>
      </c>
      <c r="AC3537" s="41">
        <f>$AA3537*$Z3537</f>
        <v/>
      </c>
      <c r="AD3537" s="41">
        <f>$AA3537*BonusMonths/12</f>
        <v/>
      </c>
      <c r="AE3537" s="41">
        <f>($AA3537+SI_Gross*$AB3537)*IF($Q3537=1,SI_O,SI_E)</f>
        <v/>
      </c>
      <c r="AF3537" s="41">
        <f>IF($Q3537=1,0,$AA3537*EOSB)</f>
        <v/>
      </c>
      <c r="AG3537" s="41">
        <f>$AN3537*$W3537</f>
        <v/>
      </c>
      <c r="AH3537" s="41">
        <f>SUM($AA3537:$AG3537)</f>
        <v/>
      </c>
      <c r="AI3537" s="41">
        <f>12*($AM3537+$AN3537)</f>
        <v/>
      </c>
      <c r="AJ3537" s="41">
        <f>$AM3537*((IncMonth-1)+(13-IncMonth)*(1+$X3537))+12*$AN3537</f>
        <v/>
      </c>
      <c r="AK3537" s="41">
        <f>IF($R3537=1,N($L3537)+N($M3537),0)</f>
        <v/>
      </c>
      <c r="AL3537">
        <f>IF($C3537="","",IF(N($L3537)&lt;=0,"Basic salary missing",IF(ISNA(MATCH($C3537,Departments!$A$5:$A$54,0)),"Department not on Departments sheet",IF(AND($I3537&lt;&gt;"",NOT(ISNUMBER($I3537))),"Date of birth is text, not a date",IF(AND($K3537&lt;&gt;"",NOT(ISNUMBER($K3537))),"Contract end is text, not a date","")))))</f>
        <v/>
      </c>
      <c r="AM3537" s="41">
        <f>IF($R3537=0,0,N($L3537)*(1+$Z3537+BonusMonths/12+IF($Q3537=1,0,EOSB))+N($M3537)+(N($L3537)+SI_Gross*N($M3537))*IF($Q3537=1,SI_O,SI_E))</f>
        <v/>
      </c>
      <c r="AN3537" s="41">
        <f>IF($R3537=0,0,(IF($Q3537=1,MedO,MedE+Ticket)+Training)/12)</f>
        <v/>
      </c>
    </row>
    <row r="3538">
      <c r="I3538" s="35" t="n"/>
      <c r="J3538" s="35" t="n"/>
      <c r="K3538" s="35" t="n"/>
      <c r="L3538" s="36" t="n"/>
      <c r="M3538" s="36" t="n"/>
      <c r="P3538" s="37" t="n"/>
      <c r="Q3538" s="38">
        <f>IF($C3538="",0,IF(OR(LOWER(TRIM($G3538))="omani",LOWER(TRIM($G3538))="oman",LOWER(TRIM($G3538))="om",LOWER(TRIM($G3538))="local"),1,0))</f>
        <v/>
      </c>
      <c r="R3538" s="38">
        <f>IF($C3538="",0,IF(OR(ISNUMBER(SEARCH("resign",$N3538)),ISNUMBER(SEARCH("terminat",$N3538)),ISNUMBER(SEARCH("inactive",$N3538)),ISNUMBER(SEARCH("vacan",$N3538)),ISNUMBER(SEARCH("deceased",$N3538)),ISNUMBER(SEARCH("separated",$N3538))),0,1))</f>
        <v/>
      </c>
      <c r="S3538">
        <f>IF(OR($R3538=0,NOT(ISNUMBER($I3538))),"",IFERROR(DATEDIF($I3538,DATE(FY,1,1),"y"),""))</f>
        <v/>
      </c>
      <c r="T3538">
        <f>IF(OR($R3538=0,NOT(ISNUMBER($J3538))),"",IFERROR(DATEDIF($J3538,DATE(FY,1,1),"y"),0))</f>
        <v/>
      </c>
      <c r="U3538" s="38">
        <f>IF(OR($R3538=0,NOT(ISNUMBER($I3538))),0,IF(YEAR($I3538)+IF($Q3538=1,RetAgeO,RetAgeE)=FY,MONTH($I3538),IF(YEAR($I3538)+IF($Q3538=1,RetAgeO,RetAgeE)&lt;FY,1,0)))</f>
        <v/>
      </c>
      <c r="V3538" s="38">
        <f>IF(OR($R3538=0,NOT(ISNUMBER($K3538))),0,IF(YEAR($K3538)=FY,MONTH($K3538),IF(YEAR($K3538)&lt;FY,1,0)))</f>
        <v/>
      </c>
      <c r="W3538" s="38">
        <f>IF($R3538=0,0,MIN(12,IF(AND(ISNUMBER($O3538),$O3538&gt;=1,$O3538&lt;=12),INT($O3538),12),IF(AND(RetireExit="Yes",$U3538&gt;0),$U3538,12),IF(AND(ContractExit="Yes",$V3538&gt;0),$V3538,12)))</f>
        <v/>
      </c>
      <c r="X3538" s="37">
        <f>IF(ISNUMBER($P3538),$P3538,IncPct)</f>
        <v/>
      </c>
      <c r="Y3538" s="39">
        <f>IF($W3538=0,0,MAX(0,MIN($W3538,IncMonth-1))+MAX(0,$W3538-IncMonth+1)*(1+$X3538))</f>
        <v/>
      </c>
      <c r="Z3538" s="40">
        <f>IF($C3538="",0,IFERROR(INDEX(Departments!$B$5:$B$54,MATCH($C3538,Departments!$A$5:$A$54,0)),0))</f>
        <v/>
      </c>
      <c r="AA3538" s="41">
        <f>N($L3538)*$Y3538</f>
        <v/>
      </c>
      <c r="AB3538" s="41">
        <f>N($M3538)*$Y3538</f>
        <v/>
      </c>
      <c r="AC3538" s="41">
        <f>$AA3538*$Z3538</f>
        <v/>
      </c>
      <c r="AD3538" s="41">
        <f>$AA3538*BonusMonths/12</f>
        <v/>
      </c>
      <c r="AE3538" s="41">
        <f>($AA3538+SI_Gross*$AB3538)*IF($Q3538=1,SI_O,SI_E)</f>
        <v/>
      </c>
      <c r="AF3538" s="41">
        <f>IF($Q3538=1,0,$AA3538*EOSB)</f>
        <v/>
      </c>
      <c r="AG3538" s="41">
        <f>$AN3538*$W3538</f>
        <v/>
      </c>
      <c r="AH3538" s="41">
        <f>SUM($AA3538:$AG3538)</f>
        <v/>
      </c>
      <c r="AI3538" s="41">
        <f>12*($AM3538+$AN3538)</f>
        <v/>
      </c>
      <c r="AJ3538" s="41">
        <f>$AM3538*((IncMonth-1)+(13-IncMonth)*(1+$X3538))+12*$AN3538</f>
        <v/>
      </c>
      <c r="AK3538" s="41">
        <f>IF($R3538=1,N($L3538)+N($M3538),0)</f>
        <v/>
      </c>
      <c r="AL3538">
        <f>IF($C3538="","",IF(N($L3538)&lt;=0,"Basic salary missing",IF(ISNA(MATCH($C3538,Departments!$A$5:$A$54,0)),"Department not on Departments sheet",IF(AND($I3538&lt;&gt;"",NOT(ISNUMBER($I3538))),"Date of birth is text, not a date",IF(AND($K3538&lt;&gt;"",NOT(ISNUMBER($K3538))),"Contract end is text, not a date","")))))</f>
        <v/>
      </c>
      <c r="AM3538" s="41">
        <f>IF($R3538=0,0,N($L3538)*(1+$Z3538+BonusMonths/12+IF($Q3538=1,0,EOSB))+N($M3538)+(N($L3538)+SI_Gross*N($M3538))*IF($Q3538=1,SI_O,SI_E))</f>
        <v/>
      </c>
      <c r="AN3538" s="41">
        <f>IF($R3538=0,0,(IF($Q3538=1,MedO,MedE+Ticket)+Training)/12)</f>
        <v/>
      </c>
    </row>
    <row r="3539">
      <c r="I3539" s="35" t="n"/>
      <c r="J3539" s="35" t="n"/>
      <c r="K3539" s="35" t="n"/>
      <c r="L3539" s="36" t="n"/>
      <c r="M3539" s="36" t="n"/>
      <c r="P3539" s="37" t="n"/>
      <c r="Q3539" s="38">
        <f>IF($C3539="",0,IF(OR(LOWER(TRIM($G3539))="omani",LOWER(TRIM($G3539))="oman",LOWER(TRIM($G3539))="om",LOWER(TRIM($G3539))="local"),1,0))</f>
        <v/>
      </c>
      <c r="R3539" s="38">
        <f>IF($C3539="",0,IF(OR(ISNUMBER(SEARCH("resign",$N3539)),ISNUMBER(SEARCH("terminat",$N3539)),ISNUMBER(SEARCH("inactive",$N3539)),ISNUMBER(SEARCH("vacan",$N3539)),ISNUMBER(SEARCH("deceased",$N3539)),ISNUMBER(SEARCH("separated",$N3539))),0,1))</f>
        <v/>
      </c>
      <c r="S3539">
        <f>IF(OR($R3539=0,NOT(ISNUMBER($I3539))),"",IFERROR(DATEDIF($I3539,DATE(FY,1,1),"y"),""))</f>
        <v/>
      </c>
      <c r="T3539">
        <f>IF(OR($R3539=0,NOT(ISNUMBER($J3539))),"",IFERROR(DATEDIF($J3539,DATE(FY,1,1),"y"),0))</f>
        <v/>
      </c>
      <c r="U3539" s="38">
        <f>IF(OR($R3539=0,NOT(ISNUMBER($I3539))),0,IF(YEAR($I3539)+IF($Q3539=1,RetAgeO,RetAgeE)=FY,MONTH($I3539),IF(YEAR($I3539)+IF($Q3539=1,RetAgeO,RetAgeE)&lt;FY,1,0)))</f>
        <v/>
      </c>
      <c r="V3539" s="38">
        <f>IF(OR($R3539=0,NOT(ISNUMBER($K3539))),0,IF(YEAR($K3539)=FY,MONTH($K3539),IF(YEAR($K3539)&lt;FY,1,0)))</f>
        <v/>
      </c>
      <c r="W3539" s="38">
        <f>IF($R3539=0,0,MIN(12,IF(AND(ISNUMBER($O3539),$O3539&gt;=1,$O3539&lt;=12),INT($O3539),12),IF(AND(RetireExit="Yes",$U3539&gt;0),$U3539,12),IF(AND(ContractExit="Yes",$V3539&gt;0),$V3539,12)))</f>
        <v/>
      </c>
      <c r="X3539" s="37">
        <f>IF(ISNUMBER($P3539),$P3539,IncPct)</f>
        <v/>
      </c>
      <c r="Y3539" s="39">
        <f>IF($W3539=0,0,MAX(0,MIN($W3539,IncMonth-1))+MAX(0,$W3539-IncMonth+1)*(1+$X3539))</f>
        <v/>
      </c>
      <c r="Z3539" s="40">
        <f>IF($C3539="",0,IFERROR(INDEX(Departments!$B$5:$B$54,MATCH($C3539,Departments!$A$5:$A$54,0)),0))</f>
        <v/>
      </c>
      <c r="AA3539" s="41">
        <f>N($L3539)*$Y3539</f>
        <v/>
      </c>
      <c r="AB3539" s="41">
        <f>N($M3539)*$Y3539</f>
        <v/>
      </c>
      <c r="AC3539" s="41">
        <f>$AA3539*$Z3539</f>
        <v/>
      </c>
      <c r="AD3539" s="41">
        <f>$AA3539*BonusMonths/12</f>
        <v/>
      </c>
      <c r="AE3539" s="41">
        <f>($AA3539+SI_Gross*$AB3539)*IF($Q3539=1,SI_O,SI_E)</f>
        <v/>
      </c>
      <c r="AF3539" s="41">
        <f>IF($Q3539=1,0,$AA3539*EOSB)</f>
        <v/>
      </c>
      <c r="AG3539" s="41">
        <f>$AN3539*$W3539</f>
        <v/>
      </c>
      <c r="AH3539" s="41">
        <f>SUM($AA3539:$AG3539)</f>
        <v/>
      </c>
      <c r="AI3539" s="41">
        <f>12*($AM3539+$AN3539)</f>
        <v/>
      </c>
      <c r="AJ3539" s="41">
        <f>$AM3539*((IncMonth-1)+(13-IncMonth)*(1+$X3539))+12*$AN3539</f>
        <v/>
      </c>
      <c r="AK3539" s="41">
        <f>IF($R3539=1,N($L3539)+N($M3539),0)</f>
        <v/>
      </c>
      <c r="AL3539">
        <f>IF($C3539="","",IF(N($L3539)&lt;=0,"Basic salary missing",IF(ISNA(MATCH($C3539,Departments!$A$5:$A$54,0)),"Department not on Departments sheet",IF(AND($I3539&lt;&gt;"",NOT(ISNUMBER($I3539))),"Date of birth is text, not a date",IF(AND($K3539&lt;&gt;"",NOT(ISNUMBER($K3539))),"Contract end is text, not a date","")))))</f>
        <v/>
      </c>
      <c r="AM3539" s="41">
        <f>IF($R3539=0,0,N($L3539)*(1+$Z3539+BonusMonths/12+IF($Q3539=1,0,EOSB))+N($M3539)+(N($L3539)+SI_Gross*N($M3539))*IF($Q3539=1,SI_O,SI_E))</f>
        <v/>
      </c>
      <c r="AN3539" s="41">
        <f>IF($R3539=0,0,(IF($Q3539=1,MedO,MedE+Ticket)+Training)/12)</f>
        <v/>
      </c>
    </row>
    <row r="3540">
      <c r="I3540" s="35" t="n"/>
      <c r="J3540" s="35" t="n"/>
      <c r="K3540" s="35" t="n"/>
      <c r="L3540" s="36" t="n"/>
      <c r="M3540" s="36" t="n"/>
      <c r="P3540" s="37" t="n"/>
      <c r="Q3540" s="38">
        <f>IF($C3540="",0,IF(OR(LOWER(TRIM($G3540))="omani",LOWER(TRIM($G3540))="oman",LOWER(TRIM($G3540))="om",LOWER(TRIM($G3540))="local"),1,0))</f>
        <v/>
      </c>
      <c r="R3540" s="38">
        <f>IF($C3540="",0,IF(OR(ISNUMBER(SEARCH("resign",$N3540)),ISNUMBER(SEARCH("terminat",$N3540)),ISNUMBER(SEARCH("inactive",$N3540)),ISNUMBER(SEARCH("vacan",$N3540)),ISNUMBER(SEARCH("deceased",$N3540)),ISNUMBER(SEARCH("separated",$N3540))),0,1))</f>
        <v/>
      </c>
      <c r="S3540">
        <f>IF(OR($R3540=0,NOT(ISNUMBER($I3540))),"",IFERROR(DATEDIF($I3540,DATE(FY,1,1),"y"),""))</f>
        <v/>
      </c>
      <c r="T3540">
        <f>IF(OR($R3540=0,NOT(ISNUMBER($J3540))),"",IFERROR(DATEDIF($J3540,DATE(FY,1,1),"y"),0))</f>
        <v/>
      </c>
      <c r="U3540" s="38">
        <f>IF(OR($R3540=0,NOT(ISNUMBER($I3540))),0,IF(YEAR($I3540)+IF($Q3540=1,RetAgeO,RetAgeE)=FY,MONTH($I3540),IF(YEAR($I3540)+IF($Q3540=1,RetAgeO,RetAgeE)&lt;FY,1,0)))</f>
        <v/>
      </c>
      <c r="V3540" s="38">
        <f>IF(OR($R3540=0,NOT(ISNUMBER($K3540))),0,IF(YEAR($K3540)=FY,MONTH($K3540),IF(YEAR($K3540)&lt;FY,1,0)))</f>
        <v/>
      </c>
      <c r="W3540" s="38">
        <f>IF($R3540=0,0,MIN(12,IF(AND(ISNUMBER($O3540),$O3540&gt;=1,$O3540&lt;=12),INT($O3540),12),IF(AND(RetireExit="Yes",$U3540&gt;0),$U3540,12),IF(AND(ContractExit="Yes",$V3540&gt;0),$V3540,12)))</f>
        <v/>
      </c>
      <c r="X3540" s="37">
        <f>IF(ISNUMBER($P3540),$P3540,IncPct)</f>
        <v/>
      </c>
      <c r="Y3540" s="39">
        <f>IF($W3540=0,0,MAX(0,MIN($W3540,IncMonth-1))+MAX(0,$W3540-IncMonth+1)*(1+$X3540))</f>
        <v/>
      </c>
      <c r="Z3540" s="40">
        <f>IF($C3540="",0,IFERROR(INDEX(Departments!$B$5:$B$54,MATCH($C3540,Departments!$A$5:$A$54,0)),0))</f>
        <v/>
      </c>
      <c r="AA3540" s="41">
        <f>N($L3540)*$Y3540</f>
        <v/>
      </c>
      <c r="AB3540" s="41">
        <f>N($M3540)*$Y3540</f>
        <v/>
      </c>
      <c r="AC3540" s="41">
        <f>$AA3540*$Z3540</f>
        <v/>
      </c>
      <c r="AD3540" s="41">
        <f>$AA3540*BonusMonths/12</f>
        <v/>
      </c>
      <c r="AE3540" s="41">
        <f>($AA3540+SI_Gross*$AB3540)*IF($Q3540=1,SI_O,SI_E)</f>
        <v/>
      </c>
      <c r="AF3540" s="41">
        <f>IF($Q3540=1,0,$AA3540*EOSB)</f>
        <v/>
      </c>
      <c r="AG3540" s="41">
        <f>$AN3540*$W3540</f>
        <v/>
      </c>
      <c r="AH3540" s="41">
        <f>SUM($AA3540:$AG3540)</f>
        <v/>
      </c>
      <c r="AI3540" s="41">
        <f>12*($AM3540+$AN3540)</f>
        <v/>
      </c>
      <c r="AJ3540" s="41">
        <f>$AM3540*((IncMonth-1)+(13-IncMonth)*(1+$X3540))+12*$AN3540</f>
        <v/>
      </c>
      <c r="AK3540" s="41">
        <f>IF($R3540=1,N($L3540)+N($M3540),0)</f>
        <v/>
      </c>
      <c r="AL3540">
        <f>IF($C3540="","",IF(N($L3540)&lt;=0,"Basic salary missing",IF(ISNA(MATCH($C3540,Departments!$A$5:$A$54,0)),"Department not on Departments sheet",IF(AND($I3540&lt;&gt;"",NOT(ISNUMBER($I3540))),"Date of birth is text, not a date",IF(AND($K3540&lt;&gt;"",NOT(ISNUMBER($K3540))),"Contract end is text, not a date","")))))</f>
        <v/>
      </c>
      <c r="AM3540" s="41">
        <f>IF($R3540=0,0,N($L3540)*(1+$Z3540+BonusMonths/12+IF($Q3540=1,0,EOSB))+N($M3540)+(N($L3540)+SI_Gross*N($M3540))*IF($Q3540=1,SI_O,SI_E))</f>
        <v/>
      </c>
      <c r="AN3540" s="41">
        <f>IF($R3540=0,0,(IF($Q3540=1,MedO,MedE+Ticket)+Training)/12)</f>
        <v/>
      </c>
    </row>
    <row r="3541">
      <c r="I3541" s="35" t="n"/>
      <c r="J3541" s="35" t="n"/>
      <c r="K3541" s="35" t="n"/>
      <c r="L3541" s="36" t="n"/>
      <c r="M3541" s="36" t="n"/>
      <c r="P3541" s="37" t="n"/>
      <c r="Q3541" s="38">
        <f>IF($C3541="",0,IF(OR(LOWER(TRIM($G3541))="omani",LOWER(TRIM($G3541))="oman",LOWER(TRIM($G3541))="om",LOWER(TRIM($G3541))="local"),1,0))</f>
        <v/>
      </c>
      <c r="R3541" s="38">
        <f>IF($C3541="",0,IF(OR(ISNUMBER(SEARCH("resign",$N3541)),ISNUMBER(SEARCH("terminat",$N3541)),ISNUMBER(SEARCH("inactive",$N3541)),ISNUMBER(SEARCH("vacan",$N3541)),ISNUMBER(SEARCH("deceased",$N3541)),ISNUMBER(SEARCH("separated",$N3541))),0,1))</f>
        <v/>
      </c>
      <c r="S3541">
        <f>IF(OR($R3541=0,NOT(ISNUMBER($I3541))),"",IFERROR(DATEDIF($I3541,DATE(FY,1,1),"y"),""))</f>
        <v/>
      </c>
      <c r="T3541">
        <f>IF(OR($R3541=0,NOT(ISNUMBER($J3541))),"",IFERROR(DATEDIF($J3541,DATE(FY,1,1),"y"),0))</f>
        <v/>
      </c>
      <c r="U3541" s="38">
        <f>IF(OR($R3541=0,NOT(ISNUMBER($I3541))),0,IF(YEAR($I3541)+IF($Q3541=1,RetAgeO,RetAgeE)=FY,MONTH($I3541),IF(YEAR($I3541)+IF($Q3541=1,RetAgeO,RetAgeE)&lt;FY,1,0)))</f>
        <v/>
      </c>
      <c r="V3541" s="38">
        <f>IF(OR($R3541=0,NOT(ISNUMBER($K3541))),0,IF(YEAR($K3541)=FY,MONTH($K3541),IF(YEAR($K3541)&lt;FY,1,0)))</f>
        <v/>
      </c>
      <c r="W3541" s="38">
        <f>IF($R3541=0,0,MIN(12,IF(AND(ISNUMBER($O3541),$O3541&gt;=1,$O3541&lt;=12),INT($O3541),12),IF(AND(RetireExit="Yes",$U3541&gt;0),$U3541,12),IF(AND(ContractExit="Yes",$V3541&gt;0),$V3541,12)))</f>
        <v/>
      </c>
      <c r="X3541" s="37">
        <f>IF(ISNUMBER($P3541),$P3541,IncPct)</f>
        <v/>
      </c>
      <c r="Y3541" s="39">
        <f>IF($W3541=0,0,MAX(0,MIN($W3541,IncMonth-1))+MAX(0,$W3541-IncMonth+1)*(1+$X3541))</f>
        <v/>
      </c>
      <c r="Z3541" s="40">
        <f>IF($C3541="",0,IFERROR(INDEX(Departments!$B$5:$B$54,MATCH($C3541,Departments!$A$5:$A$54,0)),0))</f>
        <v/>
      </c>
      <c r="AA3541" s="41">
        <f>N($L3541)*$Y3541</f>
        <v/>
      </c>
      <c r="AB3541" s="41">
        <f>N($M3541)*$Y3541</f>
        <v/>
      </c>
      <c r="AC3541" s="41">
        <f>$AA3541*$Z3541</f>
        <v/>
      </c>
      <c r="AD3541" s="41">
        <f>$AA3541*BonusMonths/12</f>
        <v/>
      </c>
      <c r="AE3541" s="41">
        <f>($AA3541+SI_Gross*$AB3541)*IF($Q3541=1,SI_O,SI_E)</f>
        <v/>
      </c>
      <c r="AF3541" s="41">
        <f>IF($Q3541=1,0,$AA3541*EOSB)</f>
        <v/>
      </c>
      <c r="AG3541" s="41">
        <f>$AN3541*$W3541</f>
        <v/>
      </c>
      <c r="AH3541" s="41">
        <f>SUM($AA3541:$AG3541)</f>
        <v/>
      </c>
      <c r="AI3541" s="41">
        <f>12*($AM3541+$AN3541)</f>
        <v/>
      </c>
      <c r="AJ3541" s="41">
        <f>$AM3541*((IncMonth-1)+(13-IncMonth)*(1+$X3541))+12*$AN3541</f>
        <v/>
      </c>
      <c r="AK3541" s="41">
        <f>IF($R3541=1,N($L3541)+N($M3541),0)</f>
        <v/>
      </c>
      <c r="AL3541">
        <f>IF($C3541="","",IF(N($L3541)&lt;=0,"Basic salary missing",IF(ISNA(MATCH($C3541,Departments!$A$5:$A$54,0)),"Department not on Departments sheet",IF(AND($I3541&lt;&gt;"",NOT(ISNUMBER($I3541))),"Date of birth is text, not a date",IF(AND($K3541&lt;&gt;"",NOT(ISNUMBER($K3541))),"Contract end is text, not a date","")))))</f>
        <v/>
      </c>
      <c r="AM3541" s="41">
        <f>IF($R3541=0,0,N($L3541)*(1+$Z3541+BonusMonths/12+IF($Q3541=1,0,EOSB))+N($M3541)+(N($L3541)+SI_Gross*N($M3541))*IF($Q3541=1,SI_O,SI_E))</f>
        <v/>
      </c>
      <c r="AN3541" s="41">
        <f>IF($R3541=0,0,(IF($Q3541=1,MedO,MedE+Ticket)+Training)/12)</f>
        <v/>
      </c>
    </row>
    <row r="3542">
      <c r="I3542" s="35" t="n"/>
      <c r="J3542" s="35" t="n"/>
      <c r="K3542" s="35" t="n"/>
      <c r="L3542" s="36" t="n"/>
      <c r="M3542" s="36" t="n"/>
      <c r="P3542" s="37" t="n"/>
      <c r="Q3542" s="38">
        <f>IF($C3542="",0,IF(OR(LOWER(TRIM($G3542))="omani",LOWER(TRIM($G3542))="oman",LOWER(TRIM($G3542))="om",LOWER(TRIM($G3542))="local"),1,0))</f>
        <v/>
      </c>
      <c r="R3542" s="38">
        <f>IF($C3542="",0,IF(OR(ISNUMBER(SEARCH("resign",$N3542)),ISNUMBER(SEARCH("terminat",$N3542)),ISNUMBER(SEARCH("inactive",$N3542)),ISNUMBER(SEARCH("vacan",$N3542)),ISNUMBER(SEARCH("deceased",$N3542)),ISNUMBER(SEARCH("separated",$N3542))),0,1))</f>
        <v/>
      </c>
      <c r="S3542">
        <f>IF(OR($R3542=0,NOT(ISNUMBER($I3542))),"",IFERROR(DATEDIF($I3542,DATE(FY,1,1),"y"),""))</f>
        <v/>
      </c>
      <c r="T3542">
        <f>IF(OR($R3542=0,NOT(ISNUMBER($J3542))),"",IFERROR(DATEDIF($J3542,DATE(FY,1,1),"y"),0))</f>
        <v/>
      </c>
      <c r="U3542" s="38">
        <f>IF(OR($R3542=0,NOT(ISNUMBER($I3542))),0,IF(YEAR($I3542)+IF($Q3542=1,RetAgeO,RetAgeE)=FY,MONTH($I3542),IF(YEAR($I3542)+IF($Q3542=1,RetAgeO,RetAgeE)&lt;FY,1,0)))</f>
        <v/>
      </c>
      <c r="V3542" s="38">
        <f>IF(OR($R3542=0,NOT(ISNUMBER($K3542))),0,IF(YEAR($K3542)=FY,MONTH($K3542),IF(YEAR($K3542)&lt;FY,1,0)))</f>
        <v/>
      </c>
      <c r="W3542" s="38">
        <f>IF($R3542=0,0,MIN(12,IF(AND(ISNUMBER($O3542),$O3542&gt;=1,$O3542&lt;=12),INT($O3542),12),IF(AND(RetireExit="Yes",$U3542&gt;0),$U3542,12),IF(AND(ContractExit="Yes",$V3542&gt;0),$V3542,12)))</f>
        <v/>
      </c>
      <c r="X3542" s="37">
        <f>IF(ISNUMBER($P3542),$P3542,IncPct)</f>
        <v/>
      </c>
      <c r="Y3542" s="39">
        <f>IF($W3542=0,0,MAX(0,MIN($W3542,IncMonth-1))+MAX(0,$W3542-IncMonth+1)*(1+$X3542))</f>
        <v/>
      </c>
      <c r="Z3542" s="40">
        <f>IF($C3542="",0,IFERROR(INDEX(Departments!$B$5:$B$54,MATCH($C3542,Departments!$A$5:$A$54,0)),0))</f>
        <v/>
      </c>
      <c r="AA3542" s="41">
        <f>N($L3542)*$Y3542</f>
        <v/>
      </c>
      <c r="AB3542" s="41">
        <f>N($M3542)*$Y3542</f>
        <v/>
      </c>
      <c r="AC3542" s="41">
        <f>$AA3542*$Z3542</f>
        <v/>
      </c>
      <c r="AD3542" s="41">
        <f>$AA3542*BonusMonths/12</f>
        <v/>
      </c>
      <c r="AE3542" s="41">
        <f>($AA3542+SI_Gross*$AB3542)*IF($Q3542=1,SI_O,SI_E)</f>
        <v/>
      </c>
      <c r="AF3542" s="41">
        <f>IF($Q3542=1,0,$AA3542*EOSB)</f>
        <v/>
      </c>
      <c r="AG3542" s="41">
        <f>$AN3542*$W3542</f>
        <v/>
      </c>
      <c r="AH3542" s="41">
        <f>SUM($AA3542:$AG3542)</f>
        <v/>
      </c>
      <c r="AI3542" s="41">
        <f>12*($AM3542+$AN3542)</f>
        <v/>
      </c>
      <c r="AJ3542" s="41">
        <f>$AM3542*((IncMonth-1)+(13-IncMonth)*(1+$X3542))+12*$AN3542</f>
        <v/>
      </c>
      <c r="AK3542" s="41">
        <f>IF($R3542=1,N($L3542)+N($M3542),0)</f>
        <v/>
      </c>
      <c r="AL3542">
        <f>IF($C3542="","",IF(N($L3542)&lt;=0,"Basic salary missing",IF(ISNA(MATCH($C3542,Departments!$A$5:$A$54,0)),"Department not on Departments sheet",IF(AND($I3542&lt;&gt;"",NOT(ISNUMBER($I3542))),"Date of birth is text, not a date",IF(AND($K3542&lt;&gt;"",NOT(ISNUMBER($K3542))),"Contract end is text, not a date","")))))</f>
        <v/>
      </c>
      <c r="AM3542" s="41">
        <f>IF($R3542=0,0,N($L3542)*(1+$Z3542+BonusMonths/12+IF($Q3542=1,0,EOSB))+N($M3542)+(N($L3542)+SI_Gross*N($M3542))*IF($Q3542=1,SI_O,SI_E))</f>
        <v/>
      </c>
      <c r="AN3542" s="41">
        <f>IF($R3542=0,0,(IF($Q3542=1,MedO,MedE+Ticket)+Training)/12)</f>
        <v/>
      </c>
    </row>
    <row r="3543">
      <c r="I3543" s="35" t="n"/>
      <c r="J3543" s="35" t="n"/>
      <c r="K3543" s="35" t="n"/>
      <c r="L3543" s="36" t="n"/>
      <c r="M3543" s="36" t="n"/>
      <c r="P3543" s="37" t="n"/>
      <c r="Q3543" s="38">
        <f>IF($C3543="",0,IF(OR(LOWER(TRIM($G3543))="omani",LOWER(TRIM($G3543))="oman",LOWER(TRIM($G3543))="om",LOWER(TRIM($G3543))="local"),1,0))</f>
        <v/>
      </c>
      <c r="R3543" s="38">
        <f>IF($C3543="",0,IF(OR(ISNUMBER(SEARCH("resign",$N3543)),ISNUMBER(SEARCH("terminat",$N3543)),ISNUMBER(SEARCH("inactive",$N3543)),ISNUMBER(SEARCH("vacan",$N3543)),ISNUMBER(SEARCH("deceased",$N3543)),ISNUMBER(SEARCH("separated",$N3543))),0,1))</f>
        <v/>
      </c>
      <c r="S3543">
        <f>IF(OR($R3543=0,NOT(ISNUMBER($I3543))),"",IFERROR(DATEDIF($I3543,DATE(FY,1,1),"y"),""))</f>
        <v/>
      </c>
      <c r="T3543">
        <f>IF(OR($R3543=0,NOT(ISNUMBER($J3543))),"",IFERROR(DATEDIF($J3543,DATE(FY,1,1),"y"),0))</f>
        <v/>
      </c>
      <c r="U3543" s="38">
        <f>IF(OR($R3543=0,NOT(ISNUMBER($I3543))),0,IF(YEAR($I3543)+IF($Q3543=1,RetAgeO,RetAgeE)=FY,MONTH($I3543),IF(YEAR($I3543)+IF($Q3543=1,RetAgeO,RetAgeE)&lt;FY,1,0)))</f>
        <v/>
      </c>
      <c r="V3543" s="38">
        <f>IF(OR($R3543=0,NOT(ISNUMBER($K3543))),0,IF(YEAR($K3543)=FY,MONTH($K3543),IF(YEAR($K3543)&lt;FY,1,0)))</f>
        <v/>
      </c>
      <c r="W3543" s="38">
        <f>IF($R3543=0,0,MIN(12,IF(AND(ISNUMBER($O3543),$O3543&gt;=1,$O3543&lt;=12),INT($O3543),12),IF(AND(RetireExit="Yes",$U3543&gt;0),$U3543,12),IF(AND(ContractExit="Yes",$V3543&gt;0),$V3543,12)))</f>
        <v/>
      </c>
      <c r="X3543" s="37">
        <f>IF(ISNUMBER($P3543),$P3543,IncPct)</f>
        <v/>
      </c>
      <c r="Y3543" s="39">
        <f>IF($W3543=0,0,MAX(0,MIN($W3543,IncMonth-1))+MAX(0,$W3543-IncMonth+1)*(1+$X3543))</f>
        <v/>
      </c>
      <c r="Z3543" s="40">
        <f>IF($C3543="",0,IFERROR(INDEX(Departments!$B$5:$B$54,MATCH($C3543,Departments!$A$5:$A$54,0)),0))</f>
        <v/>
      </c>
      <c r="AA3543" s="41">
        <f>N($L3543)*$Y3543</f>
        <v/>
      </c>
      <c r="AB3543" s="41">
        <f>N($M3543)*$Y3543</f>
        <v/>
      </c>
      <c r="AC3543" s="41">
        <f>$AA3543*$Z3543</f>
        <v/>
      </c>
      <c r="AD3543" s="41">
        <f>$AA3543*BonusMonths/12</f>
        <v/>
      </c>
      <c r="AE3543" s="41">
        <f>($AA3543+SI_Gross*$AB3543)*IF($Q3543=1,SI_O,SI_E)</f>
        <v/>
      </c>
      <c r="AF3543" s="41">
        <f>IF($Q3543=1,0,$AA3543*EOSB)</f>
        <v/>
      </c>
      <c r="AG3543" s="41">
        <f>$AN3543*$W3543</f>
        <v/>
      </c>
      <c r="AH3543" s="41">
        <f>SUM($AA3543:$AG3543)</f>
        <v/>
      </c>
      <c r="AI3543" s="41">
        <f>12*($AM3543+$AN3543)</f>
        <v/>
      </c>
      <c r="AJ3543" s="41">
        <f>$AM3543*((IncMonth-1)+(13-IncMonth)*(1+$X3543))+12*$AN3543</f>
        <v/>
      </c>
      <c r="AK3543" s="41">
        <f>IF($R3543=1,N($L3543)+N($M3543),0)</f>
        <v/>
      </c>
      <c r="AL3543">
        <f>IF($C3543="","",IF(N($L3543)&lt;=0,"Basic salary missing",IF(ISNA(MATCH($C3543,Departments!$A$5:$A$54,0)),"Department not on Departments sheet",IF(AND($I3543&lt;&gt;"",NOT(ISNUMBER($I3543))),"Date of birth is text, not a date",IF(AND($K3543&lt;&gt;"",NOT(ISNUMBER($K3543))),"Contract end is text, not a date","")))))</f>
        <v/>
      </c>
      <c r="AM3543" s="41">
        <f>IF($R3543=0,0,N($L3543)*(1+$Z3543+BonusMonths/12+IF($Q3543=1,0,EOSB))+N($M3543)+(N($L3543)+SI_Gross*N($M3543))*IF($Q3543=1,SI_O,SI_E))</f>
        <v/>
      </c>
      <c r="AN3543" s="41">
        <f>IF($R3543=0,0,(IF($Q3543=1,MedO,MedE+Ticket)+Training)/12)</f>
        <v/>
      </c>
    </row>
    <row r="3544">
      <c r="I3544" s="35" t="n"/>
      <c r="J3544" s="35" t="n"/>
      <c r="K3544" s="35" t="n"/>
      <c r="L3544" s="36" t="n"/>
      <c r="M3544" s="36" t="n"/>
      <c r="P3544" s="37" t="n"/>
      <c r="Q3544" s="38">
        <f>IF($C3544="",0,IF(OR(LOWER(TRIM($G3544))="omani",LOWER(TRIM($G3544))="oman",LOWER(TRIM($G3544))="om",LOWER(TRIM($G3544))="local"),1,0))</f>
        <v/>
      </c>
      <c r="R3544" s="38">
        <f>IF($C3544="",0,IF(OR(ISNUMBER(SEARCH("resign",$N3544)),ISNUMBER(SEARCH("terminat",$N3544)),ISNUMBER(SEARCH("inactive",$N3544)),ISNUMBER(SEARCH("vacan",$N3544)),ISNUMBER(SEARCH("deceased",$N3544)),ISNUMBER(SEARCH("separated",$N3544))),0,1))</f>
        <v/>
      </c>
      <c r="S3544">
        <f>IF(OR($R3544=0,NOT(ISNUMBER($I3544))),"",IFERROR(DATEDIF($I3544,DATE(FY,1,1),"y"),""))</f>
        <v/>
      </c>
      <c r="T3544">
        <f>IF(OR($R3544=0,NOT(ISNUMBER($J3544))),"",IFERROR(DATEDIF($J3544,DATE(FY,1,1),"y"),0))</f>
        <v/>
      </c>
      <c r="U3544" s="38">
        <f>IF(OR($R3544=0,NOT(ISNUMBER($I3544))),0,IF(YEAR($I3544)+IF($Q3544=1,RetAgeO,RetAgeE)=FY,MONTH($I3544),IF(YEAR($I3544)+IF($Q3544=1,RetAgeO,RetAgeE)&lt;FY,1,0)))</f>
        <v/>
      </c>
      <c r="V3544" s="38">
        <f>IF(OR($R3544=0,NOT(ISNUMBER($K3544))),0,IF(YEAR($K3544)=FY,MONTH($K3544),IF(YEAR($K3544)&lt;FY,1,0)))</f>
        <v/>
      </c>
      <c r="W3544" s="38">
        <f>IF($R3544=0,0,MIN(12,IF(AND(ISNUMBER($O3544),$O3544&gt;=1,$O3544&lt;=12),INT($O3544),12),IF(AND(RetireExit="Yes",$U3544&gt;0),$U3544,12),IF(AND(ContractExit="Yes",$V3544&gt;0),$V3544,12)))</f>
        <v/>
      </c>
      <c r="X3544" s="37">
        <f>IF(ISNUMBER($P3544),$P3544,IncPct)</f>
        <v/>
      </c>
      <c r="Y3544" s="39">
        <f>IF($W3544=0,0,MAX(0,MIN($W3544,IncMonth-1))+MAX(0,$W3544-IncMonth+1)*(1+$X3544))</f>
        <v/>
      </c>
      <c r="Z3544" s="40">
        <f>IF($C3544="",0,IFERROR(INDEX(Departments!$B$5:$B$54,MATCH($C3544,Departments!$A$5:$A$54,0)),0))</f>
        <v/>
      </c>
      <c r="AA3544" s="41">
        <f>N($L3544)*$Y3544</f>
        <v/>
      </c>
      <c r="AB3544" s="41">
        <f>N($M3544)*$Y3544</f>
        <v/>
      </c>
      <c r="AC3544" s="41">
        <f>$AA3544*$Z3544</f>
        <v/>
      </c>
      <c r="AD3544" s="41">
        <f>$AA3544*BonusMonths/12</f>
        <v/>
      </c>
      <c r="AE3544" s="41">
        <f>($AA3544+SI_Gross*$AB3544)*IF($Q3544=1,SI_O,SI_E)</f>
        <v/>
      </c>
      <c r="AF3544" s="41">
        <f>IF($Q3544=1,0,$AA3544*EOSB)</f>
        <v/>
      </c>
      <c r="AG3544" s="41">
        <f>$AN3544*$W3544</f>
        <v/>
      </c>
      <c r="AH3544" s="41">
        <f>SUM($AA3544:$AG3544)</f>
        <v/>
      </c>
      <c r="AI3544" s="41">
        <f>12*($AM3544+$AN3544)</f>
        <v/>
      </c>
      <c r="AJ3544" s="41">
        <f>$AM3544*((IncMonth-1)+(13-IncMonth)*(1+$X3544))+12*$AN3544</f>
        <v/>
      </c>
      <c r="AK3544" s="41">
        <f>IF($R3544=1,N($L3544)+N($M3544),0)</f>
        <v/>
      </c>
      <c r="AL3544">
        <f>IF($C3544="","",IF(N($L3544)&lt;=0,"Basic salary missing",IF(ISNA(MATCH($C3544,Departments!$A$5:$A$54,0)),"Department not on Departments sheet",IF(AND($I3544&lt;&gt;"",NOT(ISNUMBER($I3544))),"Date of birth is text, not a date",IF(AND($K3544&lt;&gt;"",NOT(ISNUMBER($K3544))),"Contract end is text, not a date","")))))</f>
        <v/>
      </c>
      <c r="AM3544" s="41">
        <f>IF($R3544=0,0,N($L3544)*(1+$Z3544+BonusMonths/12+IF($Q3544=1,0,EOSB))+N($M3544)+(N($L3544)+SI_Gross*N($M3544))*IF($Q3544=1,SI_O,SI_E))</f>
        <v/>
      </c>
      <c r="AN3544" s="41">
        <f>IF($R3544=0,0,(IF($Q3544=1,MedO,MedE+Ticket)+Training)/12)</f>
        <v/>
      </c>
    </row>
    <row r="3545">
      <c r="I3545" s="35" t="n"/>
      <c r="J3545" s="35" t="n"/>
      <c r="K3545" s="35" t="n"/>
      <c r="L3545" s="36" t="n"/>
      <c r="M3545" s="36" t="n"/>
      <c r="P3545" s="37" t="n"/>
      <c r="Q3545" s="38">
        <f>IF($C3545="",0,IF(OR(LOWER(TRIM($G3545))="omani",LOWER(TRIM($G3545))="oman",LOWER(TRIM($G3545))="om",LOWER(TRIM($G3545))="local"),1,0))</f>
        <v/>
      </c>
      <c r="R3545" s="38">
        <f>IF($C3545="",0,IF(OR(ISNUMBER(SEARCH("resign",$N3545)),ISNUMBER(SEARCH("terminat",$N3545)),ISNUMBER(SEARCH("inactive",$N3545)),ISNUMBER(SEARCH("vacan",$N3545)),ISNUMBER(SEARCH("deceased",$N3545)),ISNUMBER(SEARCH("separated",$N3545))),0,1))</f>
        <v/>
      </c>
      <c r="S3545">
        <f>IF(OR($R3545=0,NOT(ISNUMBER($I3545))),"",IFERROR(DATEDIF($I3545,DATE(FY,1,1),"y"),""))</f>
        <v/>
      </c>
      <c r="T3545">
        <f>IF(OR($R3545=0,NOT(ISNUMBER($J3545))),"",IFERROR(DATEDIF($J3545,DATE(FY,1,1),"y"),0))</f>
        <v/>
      </c>
      <c r="U3545" s="38">
        <f>IF(OR($R3545=0,NOT(ISNUMBER($I3545))),0,IF(YEAR($I3545)+IF($Q3545=1,RetAgeO,RetAgeE)=FY,MONTH($I3545),IF(YEAR($I3545)+IF($Q3545=1,RetAgeO,RetAgeE)&lt;FY,1,0)))</f>
        <v/>
      </c>
      <c r="V3545" s="38">
        <f>IF(OR($R3545=0,NOT(ISNUMBER($K3545))),0,IF(YEAR($K3545)=FY,MONTH($K3545),IF(YEAR($K3545)&lt;FY,1,0)))</f>
        <v/>
      </c>
      <c r="W3545" s="38">
        <f>IF($R3545=0,0,MIN(12,IF(AND(ISNUMBER($O3545),$O3545&gt;=1,$O3545&lt;=12),INT($O3545),12),IF(AND(RetireExit="Yes",$U3545&gt;0),$U3545,12),IF(AND(ContractExit="Yes",$V3545&gt;0),$V3545,12)))</f>
        <v/>
      </c>
      <c r="X3545" s="37">
        <f>IF(ISNUMBER($P3545),$P3545,IncPct)</f>
        <v/>
      </c>
      <c r="Y3545" s="39">
        <f>IF($W3545=0,0,MAX(0,MIN($W3545,IncMonth-1))+MAX(0,$W3545-IncMonth+1)*(1+$X3545))</f>
        <v/>
      </c>
      <c r="Z3545" s="40">
        <f>IF($C3545="",0,IFERROR(INDEX(Departments!$B$5:$B$54,MATCH($C3545,Departments!$A$5:$A$54,0)),0))</f>
        <v/>
      </c>
      <c r="AA3545" s="41">
        <f>N($L3545)*$Y3545</f>
        <v/>
      </c>
      <c r="AB3545" s="41">
        <f>N($M3545)*$Y3545</f>
        <v/>
      </c>
      <c r="AC3545" s="41">
        <f>$AA3545*$Z3545</f>
        <v/>
      </c>
      <c r="AD3545" s="41">
        <f>$AA3545*BonusMonths/12</f>
        <v/>
      </c>
      <c r="AE3545" s="41">
        <f>($AA3545+SI_Gross*$AB3545)*IF($Q3545=1,SI_O,SI_E)</f>
        <v/>
      </c>
      <c r="AF3545" s="41">
        <f>IF($Q3545=1,0,$AA3545*EOSB)</f>
        <v/>
      </c>
      <c r="AG3545" s="41">
        <f>$AN3545*$W3545</f>
        <v/>
      </c>
      <c r="AH3545" s="41">
        <f>SUM($AA3545:$AG3545)</f>
        <v/>
      </c>
      <c r="AI3545" s="41">
        <f>12*($AM3545+$AN3545)</f>
        <v/>
      </c>
      <c r="AJ3545" s="41">
        <f>$AM3545*((IncMonth-1)+(13-IncMonth)*(1+$X3545))+12*$AN3545</f>
        <v/>
      </c>
      <c r="AK3545" s="41">
        <f>IF($R3545=1,N($L3545)+N($M3545),0)</f>
        <v/>
      </c>
      <c r="AL3545">
        <f>IF($C3545="","",IF(N($L3545)&lt;=0,"Basic salary missing",IF(ISNA(MATCH($C3545,Departments!$A$5:$A$54,0)),"Department not on Departments sheet",IF(AND($I3545&lt;&gt;"",NOT(ISNUMBER($I3545))),"Date of birth is text, not a date",IF(AND($K3545&lt;&gt;"",NOT(ISNUMBER($K3545))),"Contract end is text, not a date","")))))</f>
        <v/>
      </c>
      <c r="AM3545" s="41">
        <f>IF($R3545=0,0,N($L3545)*(1+$Z3545+BonusMonths/12+IF($Q3545=1,0,EOSB))+N($M3545)+(N($L3545)+SI_Gross*N($M3545))*IF($Q3545=1,SI_O,SI_E))</f>
        <v/>
      </c>
      <c r="AN3545" s="41">
        <f>IF($R3545=0,0,(IF($Q3545=1,MedO,MedE+Ticket)+Training)/12)</f>
        <v/>
      </c>
    </row>
    <row r="3546">
      <c r="I3546" s="35" t="n"/>
      <c r="J3546" s="35" t="n"/>
      <c r="K3546" s="35" t="n"/>
      <c r="L3546" s="36" t="n"/>
      <c r="M3546" s="36" t="n"/>
      <c r="P3546" s="37" t="n"/>
      <c r="Q3546" s="38">
        <f>IF($C3546="",0,IF(OR(LOWER(TRIM($G3546))="omani",LOWER(TRIM($G3546))="oman",LOWER(TRIM($G3546))="om",LOWER(TRIM($G3546))="local"),1,0))</f>
        <v/>
      </c>
      <c r="R3546" s="38">
        <f>IF($C3546="",0,IF(OR(ISNUMBER(SEARCH("resign",$N3546)),ISNUMBER(SEARCH("terminat",$N3546)),ISNUMBER(SEARCH("inactive",$N3546)),ISNUMBER(SEARCH("vacan",$N3546)),ISNUMBER(SEARCH("deceased",$N3546)),ISNUMBER(SEARCH("separated",$N3546))),0,1))</f>
        <v/>
      </c>
      <c r="S3546">
        <f>IF(OR($R3546=0,NOT(ISNUMBER($I3546))),"",IFERROR(DATEDIF($I3546,DATE(FY,1,1),"y"),""))</f>
        <v/>
      </c>
      <c r="T3546">
        <f>IF(OR($R3546=0,NOT(ISNUMBER($J3546))),"",IFERROR(DATEDIF($J3546,DATE(FY,1,1),"y"),0))</f>
        <v/>
      </c>
      <c r="U3546" s="38">
        <f>IF(OR($R3546=0,NOT(ISNUMBER($I3546))),0,IF(YEAR($I3546)+IF($Q3546=1,RetAgeO,RetAgeE)=FY,MONTH($I3546),IF(YEAR($I3546)+IF($Q3546=1,RetAgeO,RetAgeE)&lt;FY,1,0)))</f>
        <v/>
      </c>
      <c r="V3546" s="38">
        <f>IF(OR($R3546=0,NOT(ISNUMBER($K3546))),0,IF(YEAR($K3546)=FY,MONTH($K3546),IF(YEAR($K3546)&lt;FY,1,0)))</f>
        <v/>
      </c>
      <c r="W3546" s="38">
        <f>IF($R3546=0,0,MIN(12,IF(AND(ISNUMBER($O3546),$O3546&gt;=1,$O3546&lt;=12),INT($O3546),12),IF(AND(RetireExit="Yes",$U3546&gt;0),$U3546,12),IF(AND(ContractExit="Yes",$V3546&gt;0),$V3546,12)))</f>
        <v/>
      </c>
      <c r="X3546" s="37">
        <f>IF(ISNUMBER($P3546),$P3546,IncPct)</f>
        <v/>
      </c>
      <c r="Y3546" s="39">
        <f>IF($W3546=0,0,MAX(0,MIN($W3546,IncMonth-1))+MAX(0,$W3546-IncMonth+1)*(1+$X3546))</f>
        <v/>
      </c>
      <c r="Z3546" s="40">
        <f>IF($C3546="",0,IFERROR(INDEX(Departments!$B$5:$B$54,MATCH($C3546,Departments!$A$5:$A$54,0)),0))</f>
        <v/>
      </c>
      <c r="AA3546" s="41">
        <f>N($L3546)*$Y3546</f>
        <v/>
      </c>
      <c r="AB3546" s="41">
        <f>N($M3546)*$Y3546</f>
        <v/>
      </c>
      <c r="AC3546" s="41">
        <f>$AA3546*$Z3546</f>
        <v/>
      </c>
      <c r="AD3546" s="41">
        <f>$AA3546*BonusMonths/12</f>
        <v/>
      </c>
      <c r="AE3546" s="41">
        <f>($AA3546+SI_Gross*$AB3546)*IF($Q3546=1,SI_O,SI_E)</f>
        <v/>
      </c>
      <c r="AF3546" s="41">
        <f>IF($Q3546=1,0,$AA3546*EOSB)</f>
        <v/>
      </c>
      <c r="AG3546" s="41">
        <f>$AN3546*$W3546</f>
        <v/>
      </c>
      <c r="AH3546" s="41">
        <f>SUM($AA3546:$AG3546)</f>
        <v/>
      </c>
      <c r="AI3546" s="41">
        <f>12*($AM3546+$AN3546)</f>
        <v/>
      </c>
      <c r="AJ3546" s="41">
        <f>$AM3546*((IncMonth-1)+(13-IncMonth)*(1+$X3546))+12*$AN3546</f>
        <v/>
      </c>
      <c r="AK3546" s="41">
        <f>IF($R3546=1,N($L3546)+N($M3546),0)</f>
        <v/>
      </c>
      <c r="AL3546">
        <f>IF($C3546="","",IF(N($L3546)&lt;=0,"Basic salary missing",IF(ISNA(MATCH($C3546,Departments!$A$5:$A$54,0)),"Department not on Departments sheet",IF(AND($I3546&lt;&gt;"",NOT(ISNUMBER($I3546))),"Date of birth is text, not a date",IF(AND($K3546&lt;&gt;"",NOT(ISNUMBER($K3546))),"Contract end is text, not a date","")))))</f>
        <v/>
      </c>
      <c r="AM3546" s="41">
        <f>IF($R3546=0,0,N($L3546)*(1+$Z3546+BonusMonths/12+IF($Q3546=1,0,EOSB))+N($M3546)+(N($L3546)+SI_Gross*N($M3546))*IF($Q3546=1,SI_O,SI_E))</f>
        <v/>
      </c>
      <c r="AN3546" s="41">
        <f>IF($R3546=0,0,(IF($Q3546=1,MedO,MedE+Ticket)+Training)/12)</f>
        <v/>
      </c>
    </row>
    <row r="3547">
      <c r="I3547" s="35" t="n"/>
      <c r="J3547" s="35" t="n"/>
      <c r="K3547" s="35" t="n"/>
      <c r="L3547" s="36" t="n"/>
      <c r="M3547" s="36" t="n"/>
      <c r="P3547" s="37" t="n"/>
      <c r="Q3547" s="38">
        <f>IF($C3547="",0,IF(OR(LOWER(TRIM($G3547))="omani",LOWER(TRIM($G3547))="oman",LOWER(TRIM($G3547))="om",LOWER(TRIM($G3547))="local"),1,0))</f>
        <v/>
      </c>
      <c r="R3547" s="38">
        <f>IF($C3547="",0,IF(OR(ISNUMBER(SEARCH("resign",$N3547)),ISNUMBER(SEARCH("terminat",$N3547)),ISNUMBER(SEARCH("inactive",$N3547)),ISNUMBER(SEARCH("vacan",$N3547)),ISNUMBER(SEARCH("deceased",$N3547)),ISNUMBER(SEARCH("separated",$N3547))),0,1))</f>
        <v/>
      </c>
      <c r="S3547">
        <f>IF(OR($R3547=0,NOT(ISNUMBER($I3547))),"",IFERROR(DATEDIF($I3547,DATE(FY,1,1),"y"),""))</f>
        <v/>
      </c>
      <c r="T3547">
        <f>IF(OR($R3547=0,NOT(ISNUMBER($J3547))),"",IFERROR(DATEDIF($J3547,DATE(FY,1,1),"y"),0))</f>
        <v/>
      </c>
      <c r="U3547" s="38">
        <f>IF(OR($R3547=0,NOT(ISNUMBER($I3547))),0,IF(YEAR($I3547)+IF($Q3547=1,RetAgeO,RetAgeE)=FY,MONTH($I3547),IF(YEAR($I3547)+IF($Q3547=1,RetAgeO,RetAgeE)&lt;FY,1,0)))</f>
        <v/>
      </c>
      <c r="V3547" s="38">
        <f>IF(OR($R3547=0,NOT(ISNUMBER($K3547))),0,IF(YEAR($K3547)=FY,MONTH($K3547),IF(YEAR($K3547)&lt;FY,1,0)))</f>
        <v/>
      </c>
      <c r="W3547" s="38">
        <f>IF($R3547=0,0,MIN(12,IF(AND(ISNUMBER($O3547),$O3547&gt;=1,$O3547&lt;=12),INT($O3547),12),IF(AND(RetireExit="Yes",$U3547&gt;0),$U3547,12),IF(AND(ContractExit="Yes",$V3547&gt;0),$V3547,12)))</f>
        <v/>
      </c>
      <c r="X3547" s="37">
        <f>IF(ISNUMBER($P3547),$P3547,IncPct)</f>
        <v/>
      </c>
      <c r="Y3547" s="39">
        <f>IF($W3547=0,0,MAX(0,MIN($W3547,IncMonth-1))+MAX(0,$W3547-IncMonth+1)*(1+$X3547))</f>
        <v/>
      </c>
      <c r="Z3547" s="40">
        <f>IF($C3547="",0,IFERROR(INDEX(Departments!$B$5:$B$54,MATCH($C3547,Departments!$A$5:$A$54,0)),0))</f>
        <v/>
      </c>
      <c r="AA3547" s="41">
        <f>N($L3547)*$Y3547</f>
        <v/>
      </c>
      <c r="AB3547" s="41">
        <f>N($M3547)*$Y3547</f>
        <v/>
      </c>
      <c r="AC3547" s="41">
        <f>$AA3547*$Z3547</f>
        <v/>
      </c>
      <c r="AD3547" s="41">
        <f>$AA3547*BonusMonths/12</f>
        <v/>
      </c>
      <c r="AE3547" s="41">
        <f>($AA3547+SI_Gross*$AB3547)*IF($Q3547=1,SI_O,SI_E)</f>
        <v/>
      </c>
      <c r="AF3547" s="41">
        <f>IF($Q3547=1,0,$AA3547*EOSB)</f>
        <v/>
      </c>
      <c r="AG3547" s="41">
        <f>$AN3547*$W3547</f>
        <v/>
      </c>
      <c r="AH3547" s="41">
        <f>SUM($AA3547:$AG3547)</f>
        <v/>
      </c>
      <c r="AI3547" s="41">
        <f>12*($AM3547+$AN3547)</f>
        <v/>
      </c>
      <c r="AJ3547" s="41">
        <f>$AM3547*((IncMonth-1)+(13-IncMonth)*(1+$X3547))+12*$AN3547</f>
        <v/>
      </c>
      <c r="AK3547" s="41">
        <f>IF($R3547=1,N($L3547)+N($M3547),0)</f>
        <v/>
      </c>
      <c r="AL3547">
        <f>IF($C3547="","",IF(N($L3547)&lt;=0,"Basic salary missing",IF(ISNA(MATCH($C3547,Departments!$A$5:$A$54,0)),"Department not on Departments sheet",IF(AND($I3547&lt;&gt;"",NOT(ISNUMBER($I3547))),"Date of birth is text, not a date",IF(AND($K3547&lt;&gt;"",NOT(ISNUMBER($K3547))),"Contract end is text, not a date","")))))</f>
        <v/>
      </c>
      <c r="AM3547" s="41">
        <f>IF($R3547=0,0,N($L3547)*(1+$Z3547+BonusMonths/12+IF($Q3547=1,0,EOSB))+N($M3547)+(N($L3547)+SI_Gross*N($M3547))*IF($Q3547=1,SI_O,SI_E))</f>
        <v/>
      </c>
      <c r="AN3547" s="41">
        <f>IF($R3547=0,0,(IF($Q3547=1,MedO,MedE+Ticket)+Training)/12)</f>
        <v/>
      </c>
    </row>
    <row r="3548">
      <c r="I3548" s="35" t="n"/>
      <c r="J3548" s="35" t="n"/>
      <c r="K3548" s="35" t="n"/>
      <c r="L3548" s="36" t="n"/>
      <c r="M3548" s="36" t="n"/>
      <c r="P3548" s="37" t="n"/>
      <c r="Q3548" s="38">
        <f>IF($C3548="",0,IF(OR(LOWER(TRIM($G3548))="omani",LOWER(TRIM($G3548))="oman",LOWER(TRIM($G3548))="om",LOWER(TRIM($G3548))="local"),1,0))</f>
        <v/>
      </c>
      <c r="R3548" s="38">
        <f>IF($C3548="",0,IF(OR(ISNUMBER(SEARCH("resign",$N3548)),ISNUMBER(SEARCH("terminat",$N3548)),ISNUMBER(SEARCH("inactive",$N3548)),ISNUMBER(SEARCH("vacan",$N3548)),ISNUMBER(SEARCH("deceased",$N3548)),ISNUMBER(SEARCH("separated",$N3548))),0,1))</f>
        <v/>
      </c>
      <c r="S3548">
        <f>IF(OR($R3548=0,NOT(ISNUMBER($I3548))),"",IFERROR(DATEDIF($I3548,DATE(FY,1,1),"y"),""))</f>
        <v/>
      </c>
      <c r="T3548">
        <f>IF(OR($R3548=0,NOT(ISNUMBER($J3548))),"",IFERROR(DATEDIF($J3548,DATE(FY,1,1),"y"),0))</f>
        <v/>
      </c>
      <c r="U3548" s="38">
        <f>IF(OR($R3548=0,NOT(ISNUMBER($I3548))),0,IF(YEAR($I3548)+IF($Q3548=1,RetAgeO,RetAgeE)=FY,MONTH($I3548),IF(YEAR($I3548)+IF($Q3548=1,RetAgeO,RetAgeE)&lt;FY,1,0)))</f>
        <v/>
      </c>
      <c r="V3548" s="38">
        <f>IF(OR($R3548=0,NOT(ISNUMBER($K3548))),0,IF(YEAR($K3548)=FY,MONTH($K3548),IF(YEAR($K3548)&lt;FY,1,0)))</f>
        <v/>
      </c>
      <c r="W3548" s="38">
        <f>IF($R3548=0,0,MIN(12,IF(AND(ISNUMBER($O3548),$O3548&gt;=1,$O3548&lt;=12),INT($O3548),12),IF(AND(RetireExit="Yes",$U3548&gt;0),$U3548,12),IF(AND(ContractExit="Yes",$V3548&gt;0),$V3548,12)))</f>
        <v/>
      </c>
      <c r="X3548" s="37">
        <f>IF(ISNUMBER($P3548),$P3548,IncPct)</f>
        <v/>
      </c>
      <c r="Y3548" s="39">
        <f>IF($W3548=0,0,MAX(0,MIN($W3548,IncMonth-1))+MAX(0,$W3548-IncMonth+1)*(1+$X3548))</f>
        <v/>
      </c>
      <c r="Z3548" s="40">
        <f>IF($C3548="",0,IFERROR(INDEX(Departments!$B$5:$B$54,MATCH($C3548,Departments!$A$5:$A$54,0)),0))</f>
        <v/>
      </c>
      <c r="AA3548" s="41">
        <f>N($L3548)*$Y3548</f>
        <v/>
      </c>
      <c r="AB3548" s="41">
        <f>N($M3548)*$Y3548</f>
        <v/>
      </c>
      <c r="AC3548" s="41">
        <f>$AA3548*$Z3548</f>
        <v/>
      </c>
      <c r="AD3548" s="41">
        <f>$AA3548*BonusMonths/12</f>
        <v/>
      </c>
      <c r="AE3548" s="41">
        <f>($AA3548+SI_Gross*$AB3548)*IF($Q3548=1,SI_O,SI_E)</f>
        <v/>
      </c>
      <c r="AF3548" s="41">
        <f>IF($Q3548=1,0,$AA3548*EOSB)</f>
        <v/>
      </c>
      <c r="AG3548" s="41">
        <f>$AN3548*$W3548</f>
        <v/>
      </c>
      <c r="AH3548" s="41">
        <f>SUM($AA3548:$AG3548)</f>
        <v/>
      </c>
      <c r="AI3548" s="41">
        <f>12*($AM3548+$AN3548)</f>
        <v/>
      </c>
      <c r="AJ3548" s="41">
        <f>$AM3548*((IncMonth-1)+(13-IncMonth)*(1+$X3548))+12*$AN3548</f>
        <v/>
      </c>
      <c r="AK3548" s="41">
        <f>IF($R3548=1,N($L3548)+N($M3548),0)</f>
        <v/>
      </c>
      <c r="AL3548">
        <f>IF($C3548="","",IF(N($L3548)&lt;=0,"Basic salary missing",IF(ISNA(MATCH($C3548,Departments!$A$5:$A$54,0)),"Department not on Departments sheet",IF(AND($I3548&lt;&gt;"",NOT(ISNUMBER($I3548))),"Date of birth is text, not a date",IF(AND($K3548&lt;&gt;"",NOT(ISNUMBER($K3548))),"Contract end is text, not a date","")))))</f>
        <v/>
      </c>
      <c r="AM3548" s="41">
        <f>IF($R3548=0,0,N($L3548)*(1+$Z3548+BonusMonths/12+IF($Q3548=1,0,EOSB))+N($M3548)+(N($L3548)+SI_Gross*N($M3548))*IF($Q3548=1,SI_O,SI_E))</f>
        <v/>
      </c>
      <c r="AN3548" s="41">
        <f>IF($R3548=0,0,(IF($Q3548=1,MedO,MedE+Ticket)+Training)/12)</f>
        <v/>
      </c>
    </row>
    <row r="3549">
      <c r="I3549" s="35" t="n"/>
      <c r="J3549" s="35" t="n"/>
      <c r="K3549" s="35" t="n"/>
      <c r="L3549" s="36" t="n"/>
      <c r="M3549" s="36" t="n"/>
      <c r="P3549" s="37" t="n"/>
      <c r="Q3549" s="38">
        <f>IF($C3549="",0,IF(OR(LOWER(TRIM($G3549))="omani",LOWER(TRIM($G3549))="oman",LOWER(TRIM($G3549))="om",LOWER(TRIM($G3549))="local"),1,0))</f>
        <v/>
      </c>
      <c r="R3549" s="38">
        <f>IF($C3549="",0,IF(OR(ISNUMBER(SEARCH("resign",$N3549)),ISNUMBER(SEARCH("terminat",$N3549)),ISNUMBER(SEARCH("inactive",$N3549)),ISNUMBER(SEARCH("vacan",$N3549)),ISNUMBER(SEARCH("deceased",$N3549)),ISNUMBER(SEARCH("separated",$N3549))),0,1))</f>
        <v/>
      </c>
      <c r="S3549">
        <f>IF(OR($R3549=0,NOT(ISNUMBER($I3549))),"",IFERROR(DATEDIF($I3549,DATE(FY,1,1),"y"),""))</f>
        <v/>
      </c>
      <c r="T3549">
        <f>IF(OR($R3549=0,NOT(ISNUMBER($J3549))),"",IFERROR(DATEDIF($J3549,DATE(FY,1,1),"y"),0))</f>
        <v/>
      </c>
      <c r="U3549" s="38">
        <f>IF(OR($R3549=0,NOT(ISNUMBER($I3549))),0,IF(YEAR($I3549)+IF($Q3549=1,RetAgeO,RetAgeE)=FY,MONTH($I3549),IF(YEAR($I3549)+IF($Q3549=1,RetAgeO,RetAgeE)&lt;FY,1,0)))</f>
        <v/>
      </c>
      <c r="V3549" s="38">
        <f>IF(OR($R3549=0,NOT(ISNUMBER($K3549))),0,IF(YEAR($K3549)=FY,MONTH($K3549),IF(YEAR($K3549)&lt;FY,1,0)))</f>
        <v/>
      </c>
      <c r="W3549" s="38">
        <f>IF($R3549=0,0,MIN(12,IF(AND(ISNUMBER($O3549),$O3549&gt;=1,$O3549&lt;=12),INT($O3549),12),IF(AND(RetireExit="Yes",$U3549&gt;0),$U3549,12),IF(AND(ContractExit="Yes",$V3549&gt;0),$V3549,12)))</f>
        <v/>
      </c>
      <c r="X3549" s="37">
        <f>IF(ISNUMBER($P3549),$P3549,IncPct)</f>
        <v/>
      </c>
      <c r="Y3549" s="39">
        <f>IF($W3549=0,0,MAX(0,MIN($W3549,IncMonth-1))+MAX(0,$W3549-IncMonth+1)*(1+$X3549))</f>
        <v/>
      </c>
      <c r="Z3549" s="40">
        <f>IF($C3549="",0,IFERROR(INDEX(Departments!$B$5:$B$54,MATCH($C3549,Departments!$A$5:$A$54,0)),0))</f>
        <v/>
      </c>
      <c r="AA3549" s="41">
        <f>N($L3549)*$Y3549</f>
        <v/>
      </c>
      <c r="AB3549" s="41">
        <f>N($M3549)*$Y3549</f>
        <v/>
      </c>
      <c r="AC3549" s="41">
        <f>$AA3549*$Z3549</f>
        <v/>
      </c>
      <c r="AD3549" s="41">
        <f>$AA3549*BonusMonths/12</f>
        <v/>
      </c>
      <c r="AE3549" s="41">
        <f>($AA3549+SI_Gross*$AB3549)*IF($Q3549=1,SI_O,SI_E)</f>
        <v/>
      </c>
      <c r="AF3549" s="41">
        <f>IF($Q3549=1,0,$AA3549*EOSB)</f>
        <v/>
      </c>
      <c r="AG3549" s="41">
        <f>$AN3549*$W3549</f>
        <v/>
      </c>
      <c r="AH3549" s="41">
        <f>SUM($AA3549:$AG3549)</f>
        <v/>
      </c>
      <c r="AI3549" s="41">
        <f>12*($AM3549+$AN3549)</f>
        <v/>
      </c>
      <c r="AJ3549" s="41">
        <f>$AM3549*((IncMonth-1)+(13-IncMonth)*(1+$X3549))+12*$AN3549</f>
        <v/>
      </c>
      <c r="AK3549" s="41">
        <f>IF($R3549=1,N($L3549)+N($M3549),0)</f>
        <v/>
      </c>
      <c r="AL3549">
        <f>IF($C3549="","",IF(N($L3549)&lt;=0,"Basic salary missing",IF(ISNA(MATCH($C3549,Departments!$A$5:$A$54,0)),"Department not on Departments sheet",IF(AND($I3549&lt;&gt;"",NOT(ISNUMBER($I3549))),"Date of birth is text, not a date",IF(AND($K3549&lt;&gt;"",NOT(ISNUMBER($K3549))),"Contract end is text, not a date","")))))</f>
        <v/>
      </c>
      <c r="AM3549" s="41">
        <f>IF($R3549=0,0,N($L3549)*(1+$Z3549+BonusMonths/12+IF($Q3549=1,0,EOSB))+N($M3549)+(N($L3549)+SI_Gross*N($M3549))*IF($Q3549=1,SI_O,SI_E))</f>
        <v/>
      </c>
      <c r="AN3549" s="41">
        <f>IF($R3549=0,0,(IF($Q3549=1,MedO,MedE+Ticket)+Training)/12)</f>
        <v/>
      </c>
    </row>
    <row r="3550">
      <c r="I3550" s="35" t="n"/>
      <c r="J3550" s="35" t="n"/>
      <c r="K3550" s="35" t="n"/>
      <c r="L3550" s="36" t="n"/>
      <c r="M3550" s="36" t="n"/>
      <c r="P3550" s="37" t="n"/>
      <c r="Q3550" s="38">
        <f>IF($C3550="",0,IF(OR(LOWER(TRIM($G3550))="omani",LOWER(TRIM($G3550))="oman",LOWER(TRIM($G3550))="om",LOWER(TRIM($G3550))="local"),1,0))</f>
        <v/>
      </c>
      <c r="R3550" s="38">
        <f>IF($C3550="",0,IF(OR(ISNUMBER(SEARCH("resign",$N3550)),ISNUMBER(SEARCH("terminat",$N3550)),ISNUMBER(SEARCH("inactive",$N3550)),ISNUMBER(SEARCH("vacan",$N3550)),ISNUMBER(SEARCH("deceased",$N3550)),ISNUMBER(SEARCH("separated",$N3550))),0,1))</f>
        <v/>
      </c>
      <c r="S3550">
        <f>IF(OR($R3550=0,NOT(ISNUMBER($I3550))),"",IFERROR(DATEDIF($I3550,DATE(FY,1,1),"y"),""))</f>
        <v/>
      </c>
      <c r="T3550">
        <f>IF(OR($R3550=0,NOT(ISNUMBER($J3550))),"",IFERROR(DATEDIF($J3550,DATE(FY,1,1),"y"),0))</f>
        <v/>
      </c>
      <c r="U3550" s="38">
        <f>IF(OR($R3550=0,NOT(ISNUMBER($I3550))),0,IF(YEAR($I3550)+IF($Q3550=1,RetAgeO,RetAgeE)=FY,MONTH($I3550),IF(YEAR($I3550)+IF($Q3550=1,RetAgeO,RetAgeE)&lt;FY,1,0)))</f>
        <v/>
      </c>
      <c r="V3550" s="38">
        <f>IF(OR($R3550=0,NOT(ISNUMBER($K3550))),0,IF(YEAR($K3550)=FY,MONTH($K3550),IF(YEAR($K3550)&lt;FY,1,0)))</f>
        <v/>
      </c>
      <c r="W3550" s="38">
        <f>IF($R3550=0,0,MIN(12,IF(AND(ISNUMBER($O3550),$O3550&gt;=1,$O3550&lt;=12),INT($O3550),12),IF(AND(RetireExit="Yes",$U3550&gt;0),$U3550,12),IF(AND(ContractExit="Yes",$V3550&gt;0),$V3550,12)))</f>
        <v/>
      </c>
      <c r="X3550" s="37">
        <f>IF(ISNUMBER($P3550),$P3550,IncPct)</f>
        <v/>
      </c>
      <c r="Y3550" s="39">
        <f>IF($W3550=0,0,MAX(0,MIN($W3550,IncMonth-1))+MAX(0,$W3550-IncMonth+1)*(1+$X3550))</f>
        <v/>
      </c>
      <c r="Z3550" s="40">
        <f>IF($C3550="",0,IFERROR(INDEX(Departments!$B$5:$B$54,MATCH($C3550,Departments!$A$5:$A$54,0)),0))</f>
        <v/>
      </c>
      <c r="AA3550" s="41">
        <f>N($L3550)*$Y3550</f>
        <v/>
      </c>
      <c r="AB3550" s="41">
        <f>N($M3550)*$Y3550</f>
        <v/>
      </c>
      <c r="AC3550" s="41">
        <f>$AA3550*$Z3550</f>
        <v/>
      </c>
      <c r="AD3550" s="41">
        <f>$AA3550*BonusMonths/12</f>
        <v/>
      </c>
      <c r="AE3550" s="41">
        <f>($AA3550+SI_Gross*$AB3550)*IF($Q3550=1,SI_O,SI_E)</f>
        <v/>
      </c>
      <c r="AF3550" s="41">
        <f>IF($Q3550=1,0,$AA3550*EOSB)</f>
        <v/>
      </c>
      <c r="AG3550" s="41">
        <f>$AN3550*$W3550</f>
        <v/>
      </c>
      <c r="AH3550" s="41">
        <f>SUM($AA3550:$AG3550)</f>
        <v/>
      </c>
      <c r="AI3550" s="41">
        <f>12*($AM3550+$AN3550)</f>
        <v/>
      </c>
      <c r="AJ3550" s="41">
        <f>$AM3550*((IncMonth-1)+(13-IncMonth)*(1+$X3550))+12*$AN3550</f>
        <v/>
      </c>
      <c r="AK3550" s="41">
        <f>IF($R3550=1,N($L3550)+N($M3550),0)</f>
        <v/>
      </c>
      <c r="AL3550">
        <f>IF($C3550="","",IF(N($L3550)&lt;=0,"Basic salary missing",IF(ISNA(MATCH($C3550,Departments!$A$5:$A$54,0)),"Department not on Departments sheet",IF(AND($I3550&lt;&gt;"",NOT(ISNUMBER($I3550))),"Date of birth is text, not a date",IF(AND($K3550&lt;&gt;"",NOT(ISNUMBER($K3550))),"Contract end is text, not a date","")))))</f>
        <v/>
      </c>
      <c r="AM3550" s="41">
        <f>IF($R3550=0,0,N($L3550)*(1+$Z3550+BonusMonths/12+IF($Q3550=1,0,EOSB))+N($M3550)+(N($L3550)+SI_Gross*N($M3550))*IF($Q3550=1,SI_O,SI_E))</f>
        <v/>
      </c>
      <c r="AN3550" s="41">
        <f>IF($R3550=0,0,(IF($Q3550=1,MedO,MedE+Ticket)+Training)/12)</f>
        <v/>
      </c>
    </row>
    <row r="3551">
      <c r="I3551" s="35" t="n"/>
      <c r="J3551" s="35" t="n"/>
      <c r="K3551" s="35" t="n"/>
      <c r="L3551" s="36" t="n"/>
      <c r="M3551" s="36" t="n"/>
      <c r="P3551" s="37" t="n"/>
      <c r="Q3551" s="38">
        <f>IF($C3551="",0,IF(OR(LOWER(TRIM($G3551))="omani",LOWER(TRIM($G3551))="oman",LOWER(TRIM($G3551))="om",LOWER(TRIM($G3551))="local"),1,0))</f>
        <v/>
      </c>
      <c r="R3551" s="38">
        <f>IF($C3551="",0,IF(OR(ISNUMBER(SEARCH("resign",$N3551)),ISNUMBER(SEARCH("terminat",$N3551)),ISNUMBER(SEARCH("inactive",$N3551)),ISNUMBER(SEARCH("vacan",$N3551)),ISNUMBER(SEARCH("deceased",$N3551)),ISNUMBER(SEARCH("separated",$N3551))),0,1))</f>
        <v/>
      </c>
      <c r="S3551">
        <f>IF(OR($R3551=0,NOT(ISNUMBER($I3551))),"",IFERROR(DATEDIF($I3551,DATE(FY,1,1),"y"),""))</f>
        <v/>
      </c>
      <c r="T3551">
        <f>IF(OR($R3551=0,NOT(ISNUMBER($J3551))),"",IFERROR(DATEDIF($J3551,DATE(FY,1,1),"y"),0))</f>
        <v/>
      </c>
      <c r="U3551" s="38">
        <f>IF(OR($R3551=0,NOT(ISNUMBER($I3551))),0,IF(YEAR($I3551)+IF($Q3551=1,RetAgeO,RetAgeE)=FY,MONTH($I3551),IF(YEAR($I3551)+IF($Q3551=1,RetAgeO,RetAgeE)&lt;FY,1,0)))</f>
        <v/>
      </c>
      <c r="V3551" s="38">
        <f>IF(OR($R3551=0,NOT(ISNUMBER($K3551))),0,IF(YEAR($K3551)=FY,MONTH($K3551),IF(YEAR($K3551)&lt;FY,1,0)))</f>
        <v/>
      </c>
      <c r="W3551" s="38">
        <f>IF($R3551=0,0,MIN(12,IF(AND(ISNUMBER($O3551),$O3551&gt;=1,$O3551&lt;=12),INT($O3551),12),IF(AND(RetireExit="Yes",$U3551&gt;0),$U3551,12),IF(AND(ContractExit="Yes",$V3551&gt;0),$V3551,12)))</f>
        <v/>
      </c>
      <c r="X3551" s="37">
        <f>IF(ISNUMBER($P3551),$P3551,IncPct)</f>
        <v/>
      </c>
      <c r="Y3551" s="39">
        <f>IF($W3551=0,0,MAX(0,MIN($W3551,IncMonth-1))+MAX(0,$W3551-IncMonth+1)*(1+$X3551))</f>
        <v/>
      </c>
      <c r="Z3551" s="40">
        <f>IF($C3551="",0,IFERROR(INDEX(Departments!$B$5:$B$54,MATCH($C3551,Departments!$A$5:$A$54,0)),0))</f>
        <v/>
      </c>
      <c r="AA3551" s="41">
        <f>N($L3551)*$Y3551</f>
        <v/>
      </c>
      <c r="AB3551" s="41">
        <f>N($M3551)*$Y3551</f>
        <v/>
      </c>
      <c r="AC3551" s="41">
        <f>$AA3551*$Z3551</f>
        <v/>
      </c>
      <c r="AD3551" s="41">
        <f>$AA3551*BonusMonths/12</f>
        <v/>
      </c>
      <c r="AE3551" s="41">
        <f>($AA3551+SI_Gross*$AB3551)*IF($Q3551=1,SI_O,SI_E)</f>
        <v/>
      </c>
      <c r="AF3551" s="41">
        <f>IF($Q3551=1,0,$AA3551*EOSB)</f>
        <v/>
      </c>
      <c r="AG3551" s="41">
        <f>$AN3551*$W3551</f>
        <v/>
      </c>
      <c r="AH3551" s="41">
        <f>SUM($AA3551:$AG3551)</f>
        <v/>
      </c>
      <c r="AI3551" s="41">
        <f>12*($AM3551+$AN3551)</f>
        <v/>
      </c>
      <c r="AJ3551" s="41">
        <f>$AM3551*((IncMonth-1)+(13-IncMonth)*(1+$X3551))+12*$AN3551</f>
        <v/>
      </c>
      <c r="AK3551" s="41">
        <f>IF($R3551=1,N($L3551)+N($M3551),0)</f>
        <v/>
      </c>
      <c r="AL3551">
        <f>IF($C3551="","",IF(N($L3551)&lt;=0,"Basic salary missing",IF(ISNA(MATCH($C3551,Departments!$A$5:$A$54,0)),"Department not on Departments sheet",IF(AND($I3551&lt;&gt;"",NOT(ISNUMBER($I3551))),"Date of birth is text, not a date",IF(AND($K3551&lt;&gt;"",NOT(ISNUMBER($K3551))),"Contract end is text, not a date","")))))</f>
        <v/>
      </c>
      <c r="AM3551" s="41">
        <f>IF($R3551=0,0,N($L3551)*(1+$Z3551+BonusMonths/12+IF($Q3551=1,0,EOSB))+N($M3551)+(N($L3551)+SI_Gross*N($M3551))*IF($Q3551=1,SI_O,SI_E))</f>
        <v/>
      </c>
      <c r="AN3551" s="41">
        <f>IF($R3551=0,0,(IF($Q3551=1,MedO,MedE+Ticket)+Training)/12)</f>
        <v/>
      </c>
    </row>
    <row r="3552">
      <c r="I3552" s="35" t="n"/>
      <c r="J3552" s="35" t="n"/>
      <c r="K3552" s="35" t="n"/>
      <c r="L3552" s="36" t="n"/>
      <c r="M3552" s="36" t="n"/>
      <c r="P3552" s="37" t="n"/>
      <c r="Q3552" s="38">
        <f>IF($C3552="",0,IF(OR(LOWER(TRIM($G3552))="omani",LOWER(TRIM($G3552))="oman",LOWER(TRIM($G3552))="om",LOWER(TRIM($G3552))="local"),1,0))</f>
        <v/>
      </c>
      <c r="R3552" s="38">
        <f>IF($C3552="",0,IF(OR(ISNUMBER(SEARCH("resign",$N3552)),ISNUMBER(SEARCH("terminat",$N3552)),ISNUMBER(SEARCH("inactive",$N3552)),ISNUMBER(SEARCH("vacan",$N3552)),ISNUMBER(SEARCH("deceased",$N3552)),ISNUMBER(SEARCH("separated",$N3552))),0,1))</f>
        <v/>
      </c>
      <c r="S3552">
        <f>IF(OR($R3552=0,NOT(ISNUMBER($I3552))),"",IFERROR(DATEDIF($I3552,DATE(FY,1,1),"y"),""))</f>
        <v/>
      </c>
      <c r="T3552">
        <f>IF(OR($R3552=0,NOT(ISNUMBER($J3552))),"",IFERROR(DATEDIF($J3552,DATE(FY,1,1),"y"),0))</f>
        <v/>
      </c>
      <c r="U3552" s="38">
        <f>IF(OR($R3552=0,NOT(ISNUMBER($I3552))),0,IF(YEAR($I3552)+IF($Q3552=1,RetAgeO,RetAgeE)=FY,MONTH($I3552),IF(YEAR($I3552)+IF($Q3552=1,RetAgeO,RetAgeE)&lt;FY,1,0)))</f>
        <v/>
      </c>
      <c r="V3552" s="38">
        <f>IF(OR($R3552=0,NOT(ISNUMBER($K3552))),0,IF(YEAR($K3552)=FY,MONTH($K3552),IF(YEAR($K3552)&lt;FY,1,0)))</f>
        <v/>
      </c>
      <c r="W3552" s="38">
        <f>IF($R3552=0,0,MIN(12,IF(AND(ISNUMBER($O3552),$O3552&gt;=1,$O3552&lt;=12),INT($O3552),12),IF(AND(RetireExit="Yes",$U3552&gt;0),$U3552,12),IF(AND(ContractExit="Yes",$V3552&gt;0),$V3552,12)))</f>
        <v/>
      </c>
      <c r="X3552" s="37">
        <f>IF(ISNUMBER($P3552),$P3552,IncPct)</f>
        <v/>
      </c>
      <c r="Y3552" s="39">
        <f>IF($W3552=0,0,MAX(0,MIN($W3552,IncMonth-1))+MAX(0,$W3552-IncMonth+1)*(1+$X3552))</f>
        <v/>
      </c>
      <c r="Z3552" s="40">
        <f>IF($C3552="",0,IFERROR(INDEX(Departments!$B$5:$B$54,MATCH($C3552,Departments!$A$5:$A$54,0)),0))</f>
        <v/>
      </c>
      <c r="AA3552" s="41">
        <f>N($L3552)*$Y3552</f>
        <v/>
      </c>
      <c r="AB3552" s="41">
        <f>N($M3552)*$Y3552</f>
        <v/>
      </c>
      <c r="AC3552" s="41">
        <f>$AA3552*$Z3552</f>
        <v/>
      </c>
      <c r="AD3552" s="41">
        <f>$AA3552*BonusMonths/12</f>
        <v/>
      </c>
      <c r="AE3552" s="41">
        <f>($AA3552+SI_Gross*$AB3552)*IF($Q3552=1,SI_O,SI_E)</f>
        <v/>
      </c>
      <c r="AF3552" s="41">
        <f>IF($Q3552=1,0,$AA3552*EOSB)</f>
        <v/>
      </c>
      <c r="AG3552" s="41">
        <f>$AN3552*$W3552</f>
        <v/>
      </c>
      <c r="AH3552" s="41">
        <f>SUM($AA3552:$AG3552)</f>
        <v/>
      </c>
      <c r="AI3552" s="41">
        <f>12*($AM3552+$AN3552)</f>
        <v/>
      </c>
      <c r="AJ3552" s="41">
        <f>$AM3552*((IncMonth-1)+(13-IncMonth)*(1+$X3552))+12*$AN3552</f>
        <v/>
      </c>
      <c r="AK3552" s="41">
        <f>IF($R3552=1,N($L3552)+N($M3552),0)</f>
        <v/>
      </c>
      <c r="AL3552">
        <f>IF($C3552="","",IF(N($L3552)&lt;=0,"Basic salary missing",IF(ISNA(MATCH($C3552,Departments!$A$5:$A$54,0)),"Department not on Departments sheet",IF(AND($I3552&lt;&gt;"",NOT(ISNUMBER($I3552))),"Date of birth is text, not a date",IF(AND($K3552&lt;&gt;"",NOT(ISNUMBER($K3552))),"Contract end is text, not a date","")))))</f>
        <v/>
      </c>
      <c r="AM3552" s="41">
        <f>IF($R3552=0,0,N($L3552)*(1+$Z3552+BonusMonths/12+IF($Q3552=1,0,EOSB))+N($M3552)+(N($L3552)+SI_Gross*N($M3552))*IF($Q3552=1,SI_O,SI_E))</f>
        <v/>
      </c>
      <c r="AN3552" s="41">
        <f>IF($R3552=0,0,(IF($Q3552=1,MedO,MedE+Ticket)+Training)/12)</f>
        <v/>
      </c>
    </row>
    <row r="3553">
      <c r="I3553" s="35" t="n"/>
      <c r="J3553" s="35" t="n"/>
      <c r="K3553" s="35" t="n"/>
      <c r="L3553" s="36" t="n"/>
      <c r="M3553" s="36" t="n"/>
      <c r="P3553" s="37" t="n"/>
      <c r="Q3553" s="38">
        <f>IF($C3553="",0,IF(OR(LOWER(TRIM($G3553))="omani",LOWER(TRIM($G3553))="oman",LOWER(TRIM($G3553))="om",LOWER(TRIM($G3553))="local"),1,0))</f>
        <v/>
      </c>
      <c r="R3553" s="38">
        <f>IF($C3553="",0,IF(OR(ISNUMBER(SEARCH("resign",$N3553)),ISNUMBER(SEARCH("terminat",$N3553)),ISNUMBER(SEARCH("inactive",$N3553)),ISNUMBER(SEARCH("vacan",$N3553)),ISNUMBER(SEARCH("deceased",$N3553)),ISNUMBER(SEARCH("separated",$N3553))),0,1))</f>
        <v/>
      </c>
      <c r="S3553">
        <f>IF(OR($R3553=0,NOT(ISNUMBER($I3553))),"",IFERROR(DATEDIF($I3553,DATE(FY,1,1),"y"),""))</f>
        <v/>
      </c>
      <c r="T3553">
        <f>IF(OR($R3553=0,NOT(ISNUMBER($J3553))),"",IFERROR(DATEDIF($J3553,DATE(FY,1,1),"y"),0))</f>
        <v/>
      </c>
      <c r="U3553" s="38">
        <f>IF(OR($R3553=0,NOT(ISNUMBER($I3553))),0,IF(YEAR($I3553)+IF($Q3553=1,RetAgeO,RetAgeE)=FY,MONTH($I3553),IF(YEAR($I3553)+IF($Q3553=1,RetAgeO,RetAgeE)&lt;FY,1,0)))</f>
        <v/>
      </c>
      <c r="V3553" s="38">
        <f>IF(OR($R3553=0,NOT(ISNUMBER($K3553))),0,IF(YEAR($K3553)=FY,MONTH($K3553),IF(YEAR($K3553)&lt;FY,1,0)))</f>
        <v/>
      </c>
      <c r="W3553" s="38">
        <f>IF($R3553=0,0,MIN(12,IF(AND(ISNUMBER($O3553),$O3553&gt;=1,$O3553&lt;=12),INT($O3553),12),IF(AND(RetireExit="Yes",$U3553&gt;0),$U3553,12),IF(AND(ContractExit="Yes",$V3553&gt;0),$V3553,12)))</f>
        <v/>
      </c>
      <c r="X3553" s="37">
        <f>IF(ISNUMBER($P3553),$P3553,IncPct)</f>
        <v/>
      </c>
      <c r="Y3553" s="39">
        <f>IF($W3553=0,0,MAX(0,MIN($W3553,IncMonth-1))+MAX(0,$W3553-IncMonth+1)*(1+$X3553))</f>
        <v/>
      </c>
      <c r="Z3553" s="40">
        <f>IF($C3553="",0,IFERROR(INDEX(Departments!$B$5:$B$54,MATCH($C3553,Departments!$A$5:$A$54,0)),0))</f>
        <v/>
      </c>
      <c r="AA3553" s="41">
        <f>N($L3553)*$Y3553</f>
        <v/>
      </c>
      <c r="AB3553" s="41">
        <f>N($M3553)*$Y3553</f>
        <v/>
      </c>
      <c r="AC3553" s="41">
        <f>$AA3553*$Z3553</f>
        <v/>
      </c>
      <c r="AD3553" s="41">
        <f>$AA3553*BonusMonths/12</f>
        <v/>
      </c>
      <c r="AE3553" s="41">
        <f>($AA3553+SI_Gross*$AB3553)*IF($Q3553=1,SI_O,SI_E)</f>
        <v/>
      </c>
      <c r="AF3553" s="41">
        <f>IF($Q3553=1,0,$AA3553*EOSB)</f>
        <v/>
      </c>
      <c r="AG3553" s="41">
        <f>$AN3553*$W3553</f>
        <v/>
      </c>
      <c r="AH3553" s="41">
        <f>SUM($AA3553:$AG3553)</f>
        <v/>
      </c>
      <c r="AI3553" s="41">
        <f>12*($AM3553+$AN3553)</f>
        <v/>
      </c>
      <c r="AJ3553" s="41">
        <f>$AM3553*((IncMonth-1)+(13-IncMonth)*(1+$X3553))+12*$AN3553</f>
        <v/>
      </c>
      <c r="AK3553" s="41">
        <f>IF($R3553=1,N($L3553)+N($M3553),0)</f>
        <v/>
      </c>
      <c r="AL3553">
        <f>IF($C3553="","",IF(N($L3553)&lt;=0,"Basic salary missing",IF(ISNA(MATCH($C3553,Departments!$A$5:$A$54,0)),"Department not on Departments sheet",IF(AND($I3553&lt;&gt;"",NOT(ISNUMBER($I3553))),"Date of birth is text, not a date",IF(AND($K3553&lt;&gt;"",NOT(ISNUMBER($K3553))),"Contract end is text, not a date","")))))</f>
        <v/>
      </c>
      <c r="AM3553" s="41">
        <f>IF($R3553=0,0,N($L3553)*(1+$Z3553+BonusMonths/12+IF($Q3553=1,0,EOSB))+N($M3553)+(N($L3553)+SI_Gross*N($M3553))*IF($Q3553=1,SI_O,SI_E))</f>
        <v/>
      </c>
      <c r="AN3553" s="41">
        <f>IF($R3553=0,0,(IF($Q3553=1,MedO,MedE+Ticket)+Training)/12)</f>
        <v/>
      </c>
    </row>
    <row r="3554">
      <c r="I3554" s="35" t="n"/>
      <c r="J3554" s="35" t="n"/>
      <c r="K3554" s="35" t="n"/>
      <c r="L3554" s="36" t="n"/>
      <c r="M3554" s="36" t="n"/>
      <c r="P3554" s="37" t="n"/>
      <c r="Q3554" s="38">
        <f>IF($C3554="",0,IF(OR(LOWER(TRIM($G3554))="omani",LOWER(TRIM($G3554))="oman",LOWER(TRIM($G3554))="om",LOWER(TRIM($G3554))="local"),1,0))</f>
        <v/>
      </c>
      <c r="R3554" s="38">
        <f>IF($C3554="",0,IF(OR(ISNUMBER(SEARCH("resign",$N3554)),ISNUMBER(SEARCH("terminat",$N3554)),ISNUMBER(SEARCH("inactive",$N3554)),ISNUMBER(SEARCH("vacan",$N3554)),ISNUMBER(SEARCH("deceased",$N3554)),ISNUMBER(SEARCH("separated",$N3554))),0,1))</f>
        <v/>
      </c>
      <c r="S3554">
        <f>IF(OR($R3554=0,NOT(ISNUMBER($I3554))),"",IFERROR(DATEDIF($I3554,DATE(FY,1,1),"y"),""))</f>
        <v/>
      </c>
      <c r="T3554">
        <f>IF(OR($R3554=0,NOT(ISNUMBER($J3554))),"",IFERROR(DATEDIF($J3554,DATE(FY,1,1),"y"),0))</f>
        <v/>
      </c>
      <c r="U3554" s="38">
        <f>IF(OR($R3554=0,NOT(ISNUMBER($I3554))),0,IF(YEAR($I3554)+IF($Q3554=1,RetAgeO,RetAgeE)=FY,MONTH($I3554),IF(YEAR($I3554)+IF($Q3554=1,RetAgeO,RetAgeE)&lt;FY,1,0)))</f>
        <v/>
      </c>
      <c r="V3554" s="38">
        <f>IF(OR($R3554=0,NOT(ISNUMBER($K3554))),0,IF(YEAR($K3554)=FY,MONTH($K3554),IF(YEAR($K3554)&lt;FY,1,0)))</f>
        <v/>
      </c>
      <c r="W3554" s="38">
        <f>IF($R3554=0,0,MIN(12,IF(AND(ISNUMBER($O3554),$O3554&gt;=1,$O3554&lt;=12),INT($O3554),12),IF(AND(RetireExit="Yes",$U3554&gt;0),$U3554,12),IF(AND(ContractExit="Yes",$V3554&gt;0),$V3554,12)))</f>
        <v/>
      </c>
      <c r="X3554" s="37">
        <f>IF(ISNUMBER($P3554),$P3554,IncPct)</f>
        <v/>
      </c>
      <c r="Y3554" s="39">
        <f>IF($W3554=0,0,MAX(0,MIN($W3554,IncMonth-1))+MAX(0,$W3554-IncMonth+1)*(1+$X3554))</f>
        <v/>
      </c>
      <c r="Z3554" s="40">
        <f>IF($C3554="",0,IFERROR(INDEX(Departments!$B$5:$B$54,MATCH($C3554,Departments!$A$5:$A$54,0)),0))</f>
        <v/>
      </c>
      <c r="AA3554" s="41">
        <f>N($L3554)*$Y3554</f>
        <v/>
      </c>
      <c r="AB3554" s="41">
        <f>N($M3554)*$Y3554</f>
        <v/>
      </c>
      <c r="AC3554" s="41">
        <f>$AA3554*$Z3554</f>
        <v/>
      </c>
      <c r="AD3554" s="41">
        <f>$AA3554*BonusMonths/12</f>
        <v/>
      </c>
      <c r="AE3554" s="41">
        <f>($AA3554+SI_Gross*$AB3554)*IF($Q3554=1,SI_O,SI_E)</f>
        <v/>
      </c>
      <c r="AF3554" s="41">
        <f>IF($Q3554=1,0,$AA3554*EOSB)</f>
        <v/>
      </c>
      <c r="AG3554" s="41">
        <f>$AN3554*$W3554</f>
        <v/>
      </c>
      <c r="AH3554" s="41">
        <f>SUM($AA3554:$AG3554)</f>
        <v/>
      </c>
      <c r="AI3554" s="41">
        <f>12*($AM3554+$AN3554)</f>
        <v/>
      </c>
      <c r="AJ3554" s="41">
        <f>$AM3554*((IncMonth-1)+(13-IncMonth)*(1+$X3554))+12*$AN3554</f>
        <v/>
      </c>
      <c r="AK3554" s="41">
        <f>IF($R3554=1,N($L3554)+N($M3554),0)</f>
        <v/>
      </c>
      <c r="AL3554">
        <f>IF($C3554="","",IF(N($L3554)&lt;=0,"Basic salary missing",IF(ISNA(MATCH($C3554,Departments!$A$5:$A$54,0)),"Department not on Departments sheet",IF(AND($I3554&lt;&gt;"",NOT(ISNUMBER($I3554))),"Date of birth is text, not a date",IF(AND($K3554&lt;&gt;"",NOT(ISNUMBER($K3554))),"Contract end is text, not a date","")))))</f>
        <v/>
      </c>
      <c r="AM3554" s="41">
        <f>IF($R3554=0,0,N($L3554)*(1+$Z3554+BonusMonths/12+IF($Q3554=1,0,EOSB))+N($M3554)+(N($L3554)+SI_Gross*N($M3554))*IF($Q3554=1,SI_O,SI_E))</f>
        <v/>
      </c>
      <c r="AN3554" s="41">
        <f>IF($R3554=0,0,(IF($Q3554=1,MedO,MedE+Ticket)+Training)/12)</f>
        <v/>
      </c>
    </row>
    <row r="3555">
      <c r="I3555" s="35" t="n"/>
      <c r="J3555" s="35" t="n"/>
      <c r="K3555" s="35" t="n"/>
      <c r="L3555" s="36" t="n"/>
      <c r="M3555" s="36" t="n"/>
      <c r="P3555" s="37" t="n"/>
      <c r="Q3555" s="38">
        <f>IF($C3555="",0,IF(OR(LOWER(TRIM($G3555))="omani",LOWER(TRIM($G3555))="oman",LOWER(TRIM($G3555))="om",LOWER(TRIM($G3555))="local"),1,0))</f>
        <v/>
      </c>
      <c r="R3555" s="38">
        <f>IF($C3555="",0,IF(OR(ISNUMBER(SEARCH("resign",$N3555)),ISNUMBER(SEARCH("terminat",$N3555)),ISNUMBER(SEARCH("inactive",$N3555)),ISNUMBER(SEARCH("vacan",$N3555)),ISNUMBER(SEARCH("deceased",$N3555)),ISNUMBER(SEARCH("separated",$N3555))),0,1))</f>
        <v/>
      </c>
      <c r="S3555">
        <f>IF(OR($R3555=0,NOT(ISNUMBER($I3555))),"",IFERROR(DATEDIF($I3555,DATE(FY,1,1),"y"),""))</f>
        <v/>
      </c>
      <c r="T3555">
        <f>IF(OR($R3555=0,NOT(ISNUMBER($J3555))),"",IFERROR(DATEDIF($J3555,DATE(FY,1,1),"y"),0))</f>
        <v/>
      </c>
      <c r="U3555" s="38">
        <f>IF(OR($R3555=0,NOT(ISNUMBER($I3555))),0,IF(YEAR($I3555)+IF($Q3555=1,RetAgeO,RetAgeE)=FY,MONTH($I3555),IF(YEAR($I3555)+IF($Q3555=1,RetAgeO,RetAgeE)&lt;FY,1,0)))</f>
        <v/>
      </c>
      <c r="V3555" s="38">
        <f>IF(OR($R3555=0,NOT(ISNUMBER($K3555))),0,IF(YEAR($K3555)=FY,MONTH($K3555),IF(YEAR($K3555)&lt;FY,1,0)))</f>
        <v/>
      </c>
      <c r="W3555" s="38">
        <f>IF($R3555=0,0,MIN(12,IF(AND(ISNUMBER($O3555),$O3555&gt;=1,$O3555&lt;=12),INT($O3555),12),IF(AND(RetireExit="Yes",$U3555&gt;0),$U3555,12),IF(AND(ContractExit="Yes",$V3555&gt;0),$V3555,12)))</f>
        <v/>
      </c>
      <c r="X3555" s="37">
        <f>IF(ISNUMBER($P3555),$P3555,IncPct)</f>
        <v/>
      </c>
      <c r="Y3555" s="39">
        <f>IF($W3555=0,0,MAX(0,MIN($W3555,IncMonth-1))+MAX(0,$W3555-IncMonth+1)*(1+$X3555))</f>
        <v/>
      </c>
      <c r="Z3555" s="40">
        <f>IF($C3555="",0,IFERROR(INDEX(Departments!$B$5:$B$54,MATCH($C3555,Departments!$A$5:$A$54,0)),0))</f>
        <v/>
      </c>
      <c r="AA3555" s="41">
        <f>N($L3555)*$Y3555</f>
        <v/>
      </c>
      <c r="AB3555" s="41">
        <f>N($M3555)*$Y3555</f>
        <v/>
      </c>
      <c r="AC3555" s="41">
        <f>$AA3555*$Z3555</f>
        <v/>
      </c>
      <c r="AD3555" s="41">
        <f>$AA3555*BonusMonths/12</f>
        <v/>
      </c>
      <c r="AE3555" s="41">
        <f>($AA3555+SI_Gross*$AB3555)*IF($Q3555=1,SI_O,SI_E)</f>
        <v/>
      </c>
      <c r="AF3555" s="41">
        <f>IF($Q3555=1,0,$AA3555*EOSB)</f>
        <v/>
      </c>
      <c r="AG3555" s="41">
        <f>$AN3555*$W3555</f>
        <v/>
      </c>
      <c r="AH3555" s="41">
        <f>SUM($AA3555:$AG3555)</f>
        <v/>
      </c>
      <c r="AI3555" s="41">
        <f>12*($AM3555+$AN3555)</f>
        <v/>
      </c>
      <c r="AJ3555" s="41">
        <f>$AM3555*((IncMonth-1)+(13-IncMonth)*(1+$X3555))+12*$AN3555</f>
        <v/>
      </c>
      <c r="AK3555" s="41">
        <f>IF($R3555=1,N($L3555)+N($M3555),0)</f>
        <v/>
      </c>
      <c r="AL3555">
        <f>IF($C3555="","",IF(N($L3555)&lt;=0,"Basic salary missing",IF(ISNA(MATCH($C3555,Departments!$A$5:$A$54,0)),"Department not on Departments sheet",IF(AND($I3555&lt;&gt;"",NOT(ISNUMBER($I3555))),"Date of birth is text, not a date",IF(AND($K3555&lt;&gt;"",NOT(ISNUMBER($K3555))),"Contract end is text, not a date","")))))</f>
        <v/>
      </c>
      <c r="AM3555" s="41">
        <f>IF($R3555=0,0,N($L3555)*(1+$Z3555+BonusMonths/12+IF($Q3555=1,0,EOSB))+N($M3555)+(N($L3555)+SI_Gross*N($M3555))*IF($Q3555=1,SI_O,SI_E))</f>
        <v/>
      </c>
      <c r="AN3555" s="41">
        <f>IF($R3555=0,0,(IF($Q3555=1,MedO,MedE+Ticket)+Training)/12)</f>
        <v/>
      </c>
    </row>
    <row r="3556">
      <c r="I3556" s="35" t="n"/>
      <c r="J3556" s="35" t="n"/>
      <c r="K3556" s="35" t="n"/>
      <c r="L3556" s="36" t="n"/>
      <c r="M3556" s="36" t="n"/>
      <c r="P3556" s="37" t="n"/>
      <c r="Q3556" s="38">
        <f>IF($C3556="",0,IF(OR(LOWER(TRIM($G3556))="omani",LOWER(TRIM($G3556))="oman",LOWER(TRIM($G3556))="om",LOWER(TRIM($G3556))="local"),1,0))</f>
        <v/>
      </c>
      <c r="R3556" s="38">
        <f>IF($C3556="",0,IF(OR(ISNUMBER(SEARCH("resign",$N3556)),ISNUMBER(SEARCH("terminat",$N3556)),ISNUMBER(SEARCH("inactive",$N3556)),ISNUMBER(SEARCH("vacan",$N3556)),ISNUMBER(SEARCH("deceased",$N3556)),ISNUMBER(SEARCH("separated",$N3556))),0,1))</f>
        <v/>
      </c>
      <c r="S3556">
        <f>IF(OR($R3556=0,NOT(ISNUMBER($I3556))),"",IFERROR(DATEDIF($I3556,DATE(FY,1,1),"y"),""))</f>
        <v/>
      </c>
      <c r="T3556">
        <f>IF(OR($R3556=0,NOT(ISNUMBER($J3556))),"",IFERROR(DATEDIF($J3556,DATE(FY,1,1),"y"),0))</f>
        <v/>
      </c>
      <c r="U3556" s="38">
        <f>IF(OR($R3556=0,NOT(ISNUMBER($I3556))),0,IF(YEAR($I3556)+IF($Q3556=1,RetAgeO,RetAgeE)=FY,MONTH($I3556),IF(YEAR($I3556)+IF($Q3556=1,RetAgeO,RetAgeE)&lt;FY,1,0)))</f>
        <v/>
      </c>
      <c r="V3556" s="38">
        <f>IF(OR($R3556=0,NOT(ISNUMBER($K3556))),0,IF(YEAR($K3556)=FY,MONTH($K3556),IF(YEAR($K3556)&lt;FY,1,0)))</f>
        <v/>
      </c>
      <c r="W3556" s="38">
        <f>IF($R3556=0,0,MIN(12,IF(AND(ISNUMBER($O3556),$O3556&gt;=1,$O3556&lt;=12),INT($O3556),12),IF(AND(RetireExit="Yes",$U3556&gt;0),$U3556,12),IF(AND(ContractExit="Yes",$V3556&gt;0),$V3556,12)))</f>
        <v/>
      </c>
      <c r="X3556" s="37">
        <f>IF(ISNUMBER($P3556),$P3556,IncPct)</f>
        <v/>
      </c>
      <c r="Y3556" s="39">
        <f>IF($W3556=0,0,MAX(0,MIN($W3556,IncMonth-1))+MAX(0,$W3556-IncMonth+1)*(1+$X3556))</f>
        <v/>
      </c>
      <c r="Z3556" s="40">
        <f>IF($C3556="",0,IFERROR(INDEX(Departments!$B$5:$B$54,MATCH($C3556,Departments!$A$5:$A$54,0)),0))</f>
        <v/>
      </c>
      <c r="AA3556" s="41">
        <f>N($L3556)*$Y3556</f>
        <v/>
      </c>
      <c r="AB3556" s="41">
        <f>N($M3556)*$Y3556</f>
        <v/>
      </c>
      <c r="AC3556" s="41">
        <f>$AA3556*$Z3556</f>
        <v/>
      </c>
      <c r="AD3556" s="41">
        <f>$AA3556*BonusMonths/12</f>
        <v/>
      </c>
      <c r="AE3556" s="41">
        <f>($AA3556+SI_Gross*$AB3556)*IF($Q3556=1,SI_O,SI_E)</f>
        <v/>
      </c>
      <c r="AF3556" s="41">
        <f>IF($Q3556=1,0,$AA3556*EOSB)</f>
        <v/>
      </c>
      <c r="AG3556" s="41">
        <f>$AN3556*$W3556</f>
        <v/>
      </c>
      <c r="AH3556" s="41">
        <f>SUM($AA3556:$AG3556)</f>
        <v/>
      </c>
      <c r="AI3556" s="41">
        <f>12*($AM3556+$AN3556)</f>
        <v/>
      </c>
      <c r="AJ3556" s="41">
        <f>$AM3556*((IncMonth-1)+(13-IncMonth)*(1+$X3556))+12*$AN3556</f>
        <v/>
      </c>
      <c r="AK3556" s="41">
        <f>IF($R3556=1,N($L3556)+N($M3556),0)</f>
        <v/>
      </c>
      <c r="AL3556">
        <f>IF($C3556="","",IF(N($L3556)&lt;=0,"Basic salary missing",IF(ISNA(MATCH($C3556,Departments!$A$5:$A$54,0)),"Department not on Departments sheet",IF(AND($I3556&lt;&gt;"",NOT(ISNUMBER($I3556))),"Date of birth is text, not a date",IF(AND($K3556&lt;&gt;"",NOT(ISNUMBER($K3556))),"Contract end is text, not a date","")))))</f>
        <v/>
      </c>
      <c r="AM3556" s="41">
        <f>IF($R3556=0,0,N($L3556)*(1+$Z3556+BonusMonths/12+IF($Q3556=1,0,EOSB))+N($M3556)+(N($L3556)+SI_Gross*N($M3556))*IF($Q3556=1,SI_O,SI_E))</f>
        <v/>
      </c>
      <c r="AN3556" s="41">
        <f>IF($R3556=0,0,(IF($Q3556=1,MedO,MedE+Ticket)+Training)/12)</f>
        <v/>
      </c>
    </row>
    <row r="3557">
      <c r="I3557" s="35" t="n"/>
      <c r="J3557" s="35" t="n"/>
      <c r="K3557" s="35" t="n"/>
      <c r="L3557" s="36" t="n"/>
      <c r="M3557" s="36" t="n"/>
      <c r="P3557" s="37" t="n"/>
      <c r="Q3557" s="38">
        <f>IF($C3557="",0,IF(OR(LOWER(TRIM($G3557))="omani",LOWER(TRIM($G3557))="oman",LOWER(TRIM($G3557))="om",LOWER(TRIM($G3557))="local"),1,0))</f>
        <v/>
      </c>
      <c r="R3557" s="38">
        <f>IF($C3557="",0,IF(OR(ISNUMBER(SEARCH("resign",$N3557)),ISNUMBER(SEARCH("terminat",$N3557)),ISNUMBER(SEARCH("inactive",$N3557)),ISNUMBER(SEARCH("vacan",$N3557)),ISNUMBER(SEARCH("deceased",$N3557)),ISNUMBER(SEARCH("separated",$N3557))),0,1))</f>
        <v/>
      </c>
      <c r="S3557">
        <f>IF(OR($R3557=0,NOT(ISNUMBER($I3557))),"",IFERROR(DATEDIF($I3557,DATE(FY,1,1),"y"),""))</f>
        <v/>
      </c>
      <c r="T3557">
        <f>IF(OR($R3557=0,NOT(ISNUMBER($J3557))),"",IFERROR(DATEDIF($J3557,DATE(FY,1,1),"y"),0))</f>
        <v/>
      </c>
      <c r="U3557" s="38">
        <f>IF(OR($R3557=0,NOT(ISNUMBER($I3557))),0,IF(YEAR($I3557)+IF($Q3557=1,RetAgeO,RetAgeE)=FY,MONTH($I3557),IF(YEAR($I3557)+IF($Q3557=1,RetAgeO,RetAgeE)&lt;FY,1,0)))</f>
        <v/>
      </c>
      <c r="V3557" s="38">
        <f>IF(OR($R3557=0,NOT(ISNUMBER($K3557))),0,IF(YEAR($K3557)=FY,MONTH($K3557),IF(YEAR($K3557)&lt;FY,1,0)))</f>
        <v/>
      </c>
      <c r="W3557" s="38">
        <f>IF($R3557=0,0,MIN(12,IF(AND(ISNUMBER($O3557),$O3557&gt;=1,$O3557&lt;=12),INT($O3557),12),IF(AND(RetireExit="Yes",$U3557&gt;0),$U3557,12),IF(AND(ContractExit="Yes",$V3557&gt;0),$V3557,12)))</f>
        <v/>
      </c>
      <c r="X3557" s="37">
        <f>IF(ISNUMBER($P3557),$P3557,IncPct)</f>
        <v/>
      </c>
      <c r="Y3557" s="39">
        <f>IF($W3557=0,0,MAX(0,MIN($W3557,IncMonth-1))+MAX(0,$W3557-IncMonth+1)*(1+$X3557))</f>
        <v/>
      </c>
      <c r="Z3557" s="40">
        <f>IF($C3557="",0,IFERROR(INDEX(Departments!$B$5:$B$54,MATCH($C3557,Departments!$A$5:$A$54,0)),0))</f>
        <v/>
      </c>
      <c r="AA3557" s="41">
        <f>N($L3557)*$Y3557</f>
        <v/>
      </c>
      <c r="AB3557" s="41">
        <f>N($M3557)*$Y3557</f>
        <v/>
      </c>
      <c r="AC3557" s="41">
        <f>$AA3557*$Z3557</f>
        <v/>
      </c>
      <c r="AD3557" s="41">
        <f>$AA3557*BonusMonths/12</f>
        <v/>
      </c>
      <c r="AE3557" s="41">
        <f>($AA3557+SI_Gross*$AB3557)*IF($Q3557=1,SI_O,SI_E)</f>
        <v/>
      </c>
      <c r="AF3557" s="41">
        <f>IF($Q3557=1,0,$AA3557*EOSB)</f>
        <v/>
      </c>
      <c r="AG3557" s="41">
        <f>$AN3557*$W3557</f>
        <v/>
      </c>
      <c r="AH3557" s="41">
        <f>SUM($AA3557:$AG3557)</f>
        <v/>
      </c>
      <c r="AI3557" s="41">
        <f>12*($AM3557+$AN3557)</f>
        <v/>
      </c>
      <c r="AJ3557" s="41">
        <f>$AM3557*((IncMonth-1)+(13-IncMonth)*(1+$X3557))+12*$AN3557</f>
        <v/>
      </c>
      <c r="AK3557" s="41">
        <f>IF($R3557=1,N($L3557)+N($M3557),0)</f>
        <v/>
      </c>
      <c r="AL3557">
        <f>IF($C3557="","",IF(N($L3557)&lt;=0,"Basic salary missing",IF(ISNA(MATCH($C3557,Departments!$A$5:$A$54,0)),"Department not on Departments sheet",IF(AND($I3557&lt;&gt;"",NOT(ISNUMBER($I3557))),"Date of birth is text, not a date",IF(AND($K3557&lt;&gt;"",NOT(ISNUMBER($K3557))),"Contract end is text, not a date","")))))</f>
        <v/>
      </c>
      <c r="AM3557" s="41">
        <f>IF($R3557=0,0,N($L3557)*(1+$Z3557+BonusMonths/12+IF($Q3557=1,0,EOSB))+N($M3557)+(N($L3557)+SI_Gross*N($M3557))*IF($Q3557=1,SI_O,SI_E))</f>
        <v/>
      </c>
      <c r="AN3557" s="41">
        <f>IF($R3557=0,0,(IF($Q3557=1,MedO,MedE+Ticket)+Training)/12)</f>
        <v/>
      </c>
    </row>
    <row r="3558">
      <c r="I3558" s="35" t="n"/>
      <c r="J3558" s="35" t="n"/>
      <c r="K3558" s="35" t="n"/>
      <c r="L3558" s="36" t="n"/>
      <c r="M3558" s="36" t="n"/>
      <c r="P3558" s="37" t="n"/>
      <c r="Q3558" s="38">
        <f>IF($C3558="",0,IF(OR(LOWER(TRIM($G3558))="omani",LOWER(TRIM($G3558))="oman",LOWER(TRIM($G3558))="om",LOWER(TRIM($G3558))="local"),1,0))</f>
        <v/>
      </c>
      <c r="R3558" s="38">
        <f>IF($C3558="",0,IF(OR(ISNUMBER(SEARCH("resign",$N3558)),ISNUMBER(SEARCH("terminat",$N3558)),ISNUMBER(SEARCH("inactive",$N3558)),ISNUMBER(SEARCH("vacan",$N3558)),ISNUMBER(SEARCH("deceased",$N3558)),ISNUMBER(SEARCH("separated",$N3558))),0,1))</f>
        <v/>
      </c>
      <c r="S3558">
        <f>IF(OR($R3558=0,NOT(ISNUMBER($I3558))),"",IFERROR(DATEDIF($I3558,DATE(FY,1,1),"y"),""))</f>
        <v/>
      </c>
      <c r="T3558">
        <f>IF(OR($R3558=0,NOT(ISNUMBER($J3558))),"",IFERROR(DATEDIF($J3558,DATE(FY,1,1),"y"),0))</f>
        <v/>
      </c>
      <c r="U3558" s="38">
        <f>IF(OR($R3558=0,NOT(ISNUMBER($I3558))),0,IF(YEAR($I3558)+IF($Q3558=1,RetAgeO,RetAgeE)=FY,MONTH($I3558),IF(YEAR($I3558)+IF($Q3558=1,RetAgeO,RetAgeE)&lt;FY,1,0)))</f>
        <v/>
      </c>
      <c r="V3558" s="38">
        <f>IF(OR($R3558=0,NOT(ISNUMBER($K3558))),0,IF(YEAR($K3558)=FY,MONTH($K3558),IF(YEAR($K3558)&lt;FY,1,0)))</f>
        <v/>
      </c>
      <c r="W3558" s="38">
        <f>IF($R3558=0,0,MIN(12,IF(AND(ISNUMBER($O3558),$O3558&gt;=1,$O3558&lt;=12),INT($O3558),12),IF(AND(RetireExit="Yes",$U3558&gt;0),$U3558,12),IF(AND(ContractExit="Yes",$V3558&gt;0),$V3558,12)))</f>
        <v/>
      </c>
      <c r="X3558" s="37">
        <f>IF(ISNUMBER($P3558),$P3558,IncPct)</f>
        <v/>
      </c>
      <c r="Y3558" s="39">
        <f>IF($W3558=0,0,MAX(0,MIN($W3558,IncMonth-1))+MAX(0,$W3558-IncMonth+1)*(1+$X3558))</f>
        <v/>
      </c>
      <c r="Z3558" s="40">
        <f>IF($C3558="",0,IFERROR(INDEX(Departments!$B$5:$B$54,MATCH($C3558,Departments!$A$5:$A$54,0)),0))</f>
        <v/>
      </c>
      <c r="AA3558" s="41">
        <f>N($L3558)*$Y3558</f>
        <v/>
      </c>
      <c r="AB3558" s="41">
        <f>N($M3558)*$Y3558</f>
        <v/>
      </c>
      <c r="AC3558" s="41">
        <f>$AA3558*$Z3558</f>
        <v/>
      </c>
      <c r="AD3558" s="41">
        <f>$AA3558*BonusMonths/12</f>
        <v/>
      </c>
      <c r="AE3558" s="41">
        <f>($AA3558+SI_Gross*$AB3558)*IF($Q3558=1,SI_O,SI_E)</f>
        <v/>
      </c>
      <c r="AF3558" s="41">
        <f>IF($Q3558=1,0,$AA3558*EOSB)</f>
        <v/>
      </c>
      <c r="AG3558" s="41">
        <f>$AN3558*$W3558</f>
        <v/>
      </c>
      <c r="AH3558" s="41">
        <f>SUM($AA3558:$AG3558)</f>
        <v/>
      </c>
      <c r="AI3558" s="41">
        <f>12*($AM3558+$AN3558)</f>
        <v/>
      </c>
      <c r="AJ3558" s="41">
        <f>$AM3558*((IncMonth-1)+(13-IncMonth)*(1+$X3558))+12*$AN3558</f>
        <v/>
      </c>
      <c r="AK3558" s="41">
        <f>IF($R3558=1,N($L3558)+N($M3558),0)</f>
        <v/>
      </c>
      <c r="AL3558">
        <f>IF($C3558="","",IF(N($L3558)&lt;=0,"Basic salary missing",IF(ISNA(MATCH($C3558,Departments!$A$5:$A$54,0)),"Department not on Departments sheet",IF(AND($I3558&lt;&gt;"",NOT(ISNUMBER($I3558))),"Date of birth is text, not a date",IF(AND($K3558&lt;&gt;"",NOT(ISNUMBER($K3558))),"Contract end is text, not a date","")))))</f>
        <v/>
      </c>
      <c r="AM3558" s="41">
        <f>IF($R3558=0,0,N($L3558)*(1+$Z3558+BonusMonths/12+IF($Q3558=1,0,EOSB))+N($M3558)+(N($L3558)+SI_Gross*N($M3558))*IF($Q3558=1,SI_O,SI_E))</f>
        <v/>
      </c>
      <c r="AN3558" s="41">
        <f>IF($R3558=0,0,(IF($Q3558=1,MedO,MedE+Ticket)+Training)/12)</f>
        <v/>
      </c>
    </row>
    <row r="3559">
      <c r="I3559" s="35" t="n"/>
      <c r="J3559" s="35" t="n"/>
      <c r="K3559" s="35" t="n"/>
      <c r="L3559" s="36" t="n"/>
      <c r="M3559" s="36" t="n"/>
      <c r="P3559" s="37" t="n"/>
      <c r="Q3559" s="38">
        <f>IF($C3559="",0,IF(OR(LOWER(TRIM($G3559))="omani",LOWER(TRIM($G3559))="oman",LOWER(TRIM($G3559))="om",LOWER(TRIM($G3559))="local"),1,0))</f>
        <v/>
      </c>
      <c r="R3559" s="38">
        <f>IF($C3559="",0,IF(OR(ISNUMBER(SEARCH("resign",$N3559)),ISNUMBER(SEARCH("terminat",$N3559)),ISNUMBER(SEARCH("inactive",$N3559)),ISNUMBER(SEARCH("vacan",$N3559)),ISNUMBER(SEARCH("deceased",$N3559)),ISNUMBER(SEARCH("separated",$N3559))),0,1))</f>
        <v/>
      </c>
      <c r="S3559">
        <f>IF(OR($R3559=0,NOT(ISNUMBER($I3559))),"",IFERROR(DATEDIF($I3559,DATE(FY,1,1),"y"),""))</f>
        <v/>
      </c>
      <c r="T3559">
        <f>IF(OR($R3559=0,NOT(ISNUMBER($J3559))),"",IFERROR(DATEDIF($J3559,DATE(FY,1,1),"y"),0))</f>
        <v/>
      </c>
      <c r="U3559" s="38">
        <f>IF(OR($R3559=0,NOT(ISNUMBER($I3559))),0,IF(YEAR($I3559)+IF($Q3559=1,RetAgeO,RetAgeE)=FY,MONTH($I3559),IF(YEAR($I3559)+IF($Q3559=1,RetAgeO,RetAgeE)&lt;FY,1,0)))</f>
        <v/>
      </c>
      <c r="V3559" s="38">
        <f>IF(OR($R3559=0,NOT(ISNUMBER($K3559))),0,IF(YEAR($K3559)=FY,MONTH($K3559),IF(YEAR($K3559)&lt;FY,1,0)))</f>
        <v/>
      </c>
      <c r="W3559" s="38">
        <f>IF($R3559=0,0,MIN(12,IF(AND(ISNUMBER($O3559),$O3559&gt;=1,$O3559&lt;=12),INT($O3559),12),IF(AND(RetireExit="Yes",$U3559&gt;0),$U3559,12),IF(AND(ContractExit="Yes",$V3559&gt;0),$V3559,12)))</f>
        <v/>
      </c>
      <c r="X3559" s="37">
        <f>IF(ISNUMBER($P3559),$P3559,IncPct)</f>
        <v/>
      </c>
      <c r="Y3559" s="39">
        <f>IF($W3559=0,0,MAX(0,MIN($W3559,IncMonth-1))+MAX(0,$W3559-IncMonth+1)*(1+$X3559))</f>
        <v/>
      </c>
      <c r="Z3559" s="40">
        <f>IF($C3559="",0,IFERROR(INDEX(Departments!$B$5:$B$54,MATCH($C3559,Departments!$A$5:$A$54,0)),0))</f>
        <v/>
      </c>
      <c r="AA3559" s="41">
        <f>N($L3559)*$Y3559</f>
        <v/>
      </c>
      <c r="AB3559" s="41">
        <f>N($M3559)*$Y3559</f>
        <v/>
      </c>
      <c r="AC3559" s="41">
        <f>$AA3559*$Z3559</f>
        <v/>
      </c>
      <c r="AD3559" s="41">
        <f>$AA3559*BonusMonths/12</f>
        <v/>
      </c>
      <c r="AE3559" s="41">
        <f>($AA3559+SI_Gross*$AB3559)*IF($Q3559=1,SI_O,SI_E)</f>
        <v/>
      </c>
      <c r="AF3559" s="41">
        <f>IF($Q3559=1,0,$AA3559*EOSB)</f>
        <v/>
      </c>
      <c r="AG3559" s="41">
        <f>$AN3559*$W3559</f>
        <v/>
      </c>
      <c r="AH3559" s="41">
        <f>SUM($AA3559:$AG3559)</f>
        <v/>
      </c>
      <c r="AI3559" s="41">
        <f>12*($AM3559+$AN3559)</f>
        <v/>
      </c>
      <c r="AJ3559" s="41">
        <f>$AM3559*((IncMonth-1)+(13-IncMonth)*(1+$X3559))+12*$AN3559</f>
        <v/>
      </c>
      <c r="AK3559" s="41">
        <f>IF($R3559=1,N($L3559)+N($M3559),0)</f>
        <v/>
      </c>
      <c r="AL3559">
        <f>IF($C3559="","",IF(N($L3559)&lt;=0,"Basic salary missing",IF(ISNA(MATCH($C3559,Departments!$A$5:$A$54,0)),"Department not on Departments sheet",IF(AND($I3559&lt;&gt;"",NOT(ISNUMBER($I3559))),"Date of birth is text, not a date",IF(AND($K3559&lt;&gt;"",NOT(ISNUMBER($K3559))),"Contract end is text, not a date","")))))</f>
        <v/>
      </c>
      <c r="AM3559" s="41">
        <f>IF($R3559=0,0,N($L3559)*(1+$Z3559+BonusMonths/12+IF($Q3559=1,0,EOSB))+N($M3559)+(N($L3559)+SI_Gross*N($M3559))*IF($Q3559=1,SI_O,SI_E))</f>
        <v/>
      </c>
      <c r="AN3559" s="41">
        <f>IF($R3559=0,0,(IF($Q3559=1,MedO,MedE+Ticket)+Training)/12)</f>
        <v/>
      </c>
    </row>
    <row r="3560">
      <c r="I3560" s="35" t="n"/>
      <c r="J3560" s="35" t="n"/>
      <c r="K3560" s="35" t="n"/>
      <c r="L3560" s="36" t="n"/>
      <c r="M3560" s="36" t="n"/>
      <c r="P3560" s="37" t="n"/>
      <c r="Q3560" s="38">
        <f>IF($C3560="",0,IF(OR(LOWER(TRIM($G3560))="omani",LOWER(TRIM($G3560))="oman",LOWER(TRIM($G3560))="om",LOWER(TRIM($G3560))="local"),1,0))</f>
        <v/>
      </c>
      <c r="R3560" s="38">
        <f>IF($C3560="",0,IF(OR(ISNUMBER(SEARCH("resign",$N3560)),ISNUMBER(SEARCH("terminat",$N3560)),ISNUMBER(SEARCH("inactive",$N3560)),ISNUMBER(SEARCH("vacan",$N3560)),ISNUMBER(SEARCH("deceased",$N3560)),ISNUMBER(SEARCH("separated",$N3560))),0,1))</f>
        <v/>
      </c>
      <c r="S3560">
        <f>IF(OR($R3560=0,NOT(ISNUMBER($I3560))),"",IFERROR(DATEDIF($I3560,DATE(FY,1,1),"y"),""))</f>
        <v/>
      </c>
      <c r="T3560">
        <f>IF(OR($R3560=0,NOT(ISNUMBER($J3560))),"",IFERROR(DATEDIF($J3560,DATE(FY,1,1),"y"),0))</f>
        <v/>
      </c>
      <c r="U3560" s="38">
        <f>IF(OR($R3560=0,NOT(ISNUMBER($I3560))),0,IF(YEAR($I3560)+IF($Q3560=1,RetAgeO,RetAgeE)=FY,MONTH($I3560),IF(YEAR($I3560)+IF($Q3560=1,RetAgeO,RetAgeE)&lt;FY,1,0)))</f>
        <v/>
      </c>
      <c r="V3560" s="38">
        <f>IF(OR($R3560=0,NOT(ISNUMBER($K3560))),0,IF(YEAR($K3560)=FY,MONTH($K3560),IF(YEAR($K3560)&lt;FY,1,0)))</f>
        <v/>
      </c>
      <c r="W3560" s="38">
        <f>IF($R3560=0,0,MIN(12,IF(AND(ISNUMBER($O3560),$O3560&gt;=1,$O3560&lt;=12),INT($O3560),12),IF(AND(RetireExit="Yes",$U3560&gt;0),$U3560,12),IF(AND(ContractExit="Yes",$V3560&gt;0),$V3560,12)))</f>
        <v/>
      </c>
      <c r="X3560" s="37">
        <f>IF(ISNUMBER($P3560),$P3560,IncPct)</f>
        <v/>
      </c>
      <c r="Y3560" s="39">
        <f>IF($W3560=0,0,MAX(0,MIN($W3560,IncMonth-1))+MAX(0,$W3560-IncMonth+1)*(1+$X3560))</f>
        <v/>
      </c>
      <c r="Z3560" s="40">
        <f>IF($C3560="",0,IFERROR(INDEX(Departments!$B$5:$B$54,MATCH($C3560,Departments!$A$5:$A$54,0)),0))</f>
        <v/>
      </c>
      <c r="AA3560" s="41">
        <f>N($L3560)*$Y3560</f>
        <v/>
      </c>
      <c r="AB3560" s="41">
        <f>N($M3560)*$Y3560</f>
        <v/>
      </c>
      <c r="AC3560" s="41">
        <f>$AA3560*$Z3560</f>
        <v/>
      </c>
      <c r="AD3560" s="41">
        <f>$AA3560*BonusMonths/12</f>
        <v/>
      </c>
      <c r="AE3560" s="41">
        <f>($AA3560+SI_Gross*$AB3560)*IF($Q3560=1,SI_O,SI_E)</f>
        <v/>
      </c>
      <c r="AF3560" s="41">
        <f>IF($Q3560=1,0,$AA3560*EOSB)</f>
        <v/>
      </c>
      <c r="AG3560" s="41">
        <f>$AN3560*$W3560</f>
        <v/>
      </c>
      <c r="AH3560" s="41">
        <f>SUM($AA3560:$AG3560)</f>
        <v/>
      </c>
      <c r="AI3560" s="41">
        <f>12*($AM3560+$AN3560)</f>
        <v/>
      </c>
      <c r="AJ3560" s="41">
        <f>$AM3560*((IncMonth-1)+(13-IncMonth)*(1+$X3560))+12*$AN3560</f>
        <v/>
      </c>
      <c r="AK3560" s="41">
        <f>IF($R3560=1,N($L3560)+N($M3560),0)</f>
        <v/>
      </c>
      <c r="AL3560">
        <f>IF($C3560="","",IF(N($L3560)&lt;=0,"Basic salary missing",IF(ISNA(MATCH($C3560,Departments!$A$5:$A$54,0)),"Department not on Departments sheet",IF(AND($I3560&lt;&gt;"",NOT(ISNUMBER($I3560))),"Date of birth is text, not a date",IF(AND($K3560&lt;&gt;"",NOT(ISNUMBER($K3560))),"Contract end is text, not a date","")))))</f>
        <v/>
      </c>
      <c r="AM3560" s="41">
        <f>IF($R3560=0,0,N($L3560)*(1+$Z3560+BonusMonths/12+IF($Q3560=1,0,EOSB))+N($M3560)+(N($L3560)+SI_Gross*N($M3560))*IF($Q3560=1,SI_O,SI_E))</f>
        <v/>
      </c>
      <c r="AN3560" s="41">
        <f>IF($R3560=0,0,(IF($Q3560=1,MedO,MedE+Ticket)+Training)/12)</f>
        <v/>
      </c>
    </row>
    <row r="3561">
      <c r="I3561" s="35" t="n"/>
      <c r="J3561" s="35" t="n"/>
      <c r="K3561" s="35" t="n"/>
      <c r="L3561" s="36" t="n"/>
      <c r="M3561" s="36" t="n"/>
      <c r="P3561" s="37" t="n"/>
      <c r="Q3561" s="38">
        <f>IF($C3561="",0,IF(OR(LOWER(TRIM($G3561))="omani",LOWER(TRIM($G3561))="oman",LOWER(TRIM($G3561))="om",LOWER(TRIM($G3561))="local"),1,0))</f>
        <v/>
      </c>
      <c r="R3561" s="38">
        <f>IF($C3561="",0,IF(OR(ISNUMBER(SEARCH("resign",$N3561)),ISNUMBER(SEARCH("terminat",$N3561)),ISNUMBER(SEARCH("inactive",$N3561)),ISNUMBER(SEARCH("vacan",$N3561)),ISNUMBER(SEARCH("deceased",$N3561)),ISNUMBER(SEARCH("separated",$N3561))),0,1))</f>
        <v/>
      </c>
      <c r="S3561">
        <f>IF(OR($R3561=0,NOT(ISNUMBER($I3561))),"",IFERROR(DATEDIF($I3561,DATE(FY,1,1),"y"),""))</f>
        <v/>
      </c>
      <c r="T3561">
        <f>IF(OR($R3561=0,NOT(ISNUMBER($J3561))),"",IFERROR(DATEDIF($J3561,DATE(FY,1,1),"y"),0))</f>
        <v/>
      </c>
      <c r="U3561" s="38">
        <f>IF(OR($R3561=0,NOT(ISNUMBER($I3561))),0,IF(YEAR($I3561)+IF($Q3561=1,RetAgeO,RetAgeE)=FY,MONTH($I3561),IF(YEAR($I3561)+IF($Q3561=1,RetAgeO,RetAgeE)&lt;FY,1,0)))</f>
        <v/>
      </c>
      <c r="V3561" s="38">
        <f>IF(OR($R3561=0,NOT(ISNUMBER($K3561))),0,IF(YEAR($K3561)=FY,MONTH($K3561),IF(YEAR($K3561)&lt;FY,1,0)))</f>
        <v/>
      </c>
      <c r="W3561" s="38">
        <f>IF($R3561=0,0,MIN(12,IF(AND(ISNUMBER($O3561),$O3561&gt;=1,$O3561&lt;=12),INT($O3561),12),IF(AND(RetireExit="Yes",$U3561&gt;0),$U3561,12),IF(AND(ContractExit="Yes",$V3561&gt;0),$V3561,12)))</f>
        <v/>
      </c>
      <c r="X3561" s="37">
        <f>IF(ISNUMBER($P3561),$P3561,IncPct)</f>
        <v/>
      </c>
      <c r="Y3561" s="39">
        <f>IF($W3561=0,0,MAX(0,MIN($W3561,IncMonth-1))+MAX(0,$W3561-IncMonth+1)*(1+$X3561))</f>
        <v/>
      </c>
      <c r="Z3561" s="40">
        <f>IF($C3561="",0,IFERROR(INDEX(Departments!$B$5:$B$54,MATCH($C3561,Departments!$A$5:$A$54,0)),0))</f>
        <v/>
      </c>
      <c r="AA3561" s="41">
        <f>N($L3561)*$Y3561</f>
        <v/>
      </c>
      <c r="AB3561" s="41">
        <f>N($M3561)*$Y3561</f>
        <v/>
      </c>
      <c r="AC3561" s="41">
        <f>$AA3561*$Z3561</f>
        <v/>
      </c>
      <c r="AD3561" s="41">
        <f>$AA3561*BonusMonths/12</f>
        <v/>
      </c>
      <c r="AE3561" s="41">
        <f>($AA3561+SI_Gross*$AB3561)*IF($Q3561=1,SI_O,SI_E)</f>
        <v/>
      </c>
      <c r="AF3561" s="41">
        <f>IF($Q3561=1,0,$AA3561*EOSB)</f>
        <v/>
      </c>
      <c r="AG3561" s="41">
        <f>$AN3561*$W3561</f>
        <v/>
      </c>
      <c r="AH3561" s="41">
        <f>SUM($AA3561:$AG3561)</f>
        <v/>
      </c>
      <c r="AI3561" s="41">
        <f>12*($AM3561+$AN3561)</f>
        <v/>
      </c>
      <c r="AJ3561" s="41">
        <f>$AM3561*((IncMonth-1)+(13-IncMonth)*(1+$X3561))+12*$AN3561</f>
        <v/>
      </c>
      <c r="AK3561" s="41">
        <f>IF($R3561=1,N($L3561)+N($M3561),0)</f>
        <v/>
      </c>
      <c r="AL3561">
        <f>IF($C3561="","",IF(N($L3561)&lt;=0,"Basic salary missing",IF(ISNA(MATCH($C3561,Departments!$A$5:$A$54,0)),"Department not on Departments sheet",IF(AND($I3561&lt;&gt;"",NOT(ISNUMBER($I3561))),"Date of birth is text, not a date",IF(AND($K3561&lt;&gt;"",NOT(ISNUMBER($K3561))),"Contract end is text, not a date","")))))</f>
        <v/>
      </c>
      <c r="AM3561" s="41">
        <f>IF($R3561=0,0,N($L3561)*(1+$Z3561+BonusMonths/12+IF($Q3561=1,0,EOSB))+N($M3561)+(N($L3561)+SI_Gross*N($M3561))*IF($Q3561=1,SI_O,SI_E))</f>
        <v/>
      </c>
      <c r="AN3561" s="41">
        <f>IF($R3561=0,0,(IF($Q3561=1,MedO,MedE+Ticket)+Training)/12)</f>
        <v/>
      </c>
    </row>
    <row r="3562">
      <c r="I3562" s="35" t="n"/>
      <c r="J3562" s="35" t="n"/>
      <c r="K3562" s="35" t="n"/>
      <c r="L3562" s="36" t="n"/>
      <c r="M3562" s="36" t="n"/>
      <c r="P3562" s="37" t="n"/>
      <c r="Q3562" s="38">
        <f>IF($C3562="",0,IF(OR(LOWER(TRIM($G3562))="omani",LOWER(TRIM($G3562))="oman",LOWER(TRIM($G3562))="om",LOWER(TRIM($G3562))="local"),1,0))</f>
        <v/>
      </c>
      <c r="R3562" s="38">
        <f>IF($C3562="",0,IF(OR(ISNUMBER(SEARCH("resign",$N3562)),ISNUMBER(SEARCH("terminat",$N3562)),ISNUMBER(SEARCH("inactive",$N3562)),ISNUMBER(SEARCH("vacan",$N3562)),ISNUMBER(SEARCH("deceased",$N3562)),ISNUMBER(SEARCH("separated",$N3562))),0,1))</f>
        <v/>
      </c>
      <c r="S3562">
        <f>IF(OR($R3562=0,NOT(ISNUMBER($I3562))),"",IFERROR(DATEDIF($I3562,DATE(FY,1,1),"y"),""))</f>
        <v/>
      </c>
      <c r="T3562">
        <f>IF(OR($R3562=0,NOT(ISNUMBER($J3562))),"",IFERROR(DATEDIF($J3562,DATE(FY,1,1),"y"),0))</f>
        <v/>
      </c>
      <c r="U3562" s="38">
        <f>IF(OR($R3562=0,NOT(ISNUMBER($I3562))),0,IF(YEAR($I3562)+IF($Q3562=1,RetAgeO,RetAgeE)=FY,MONTH($I3562),IF(YEAR($I3562)+IF($Q3562=1,RetAgeO,RetAgeE)&lt;FY,1,0)))</f>
        <v/>
      </c>
      <c r="V3562" s="38">
        <f>IF(OR($R3562=0,NOT(ISNUMBER($K3562))),0,IF(YEAR($K3562)=FY,MONTH($K3562),IF(YEAR($K3562)&lt;FY,1,0)))</f>
        <v/>
      </c>
      <c r="W3562" s="38">
        <f>IF($R3562=0,0,MIN(12,IF(AND(ISNUMBER($O3562),$O3562&gt;=1,$O3562&lt;=12),INT($O3562),12),IF(AND(RetireExit="Yes",$U3562&gt;0),$U3562,12),IF(AND(ContractExit="Yes",$V3562&gt;0),$V3562,12)))</f>
        <v/>
      </c>
      <c r="X3562" s="37">
        <f>IF(ISNUMBER($P3562),$P3562,IncPct)</f>
        <v/>
      </c>
      <c r="Y3562" s="39">
        <f>IF($W3562=0,0,MAX(0,MIN($W3562,IncMonth-1))+MAX(0,$W3562-IncMonth+1)*(1+$X3562))</f>
        <v/>
      </c>
      <c r="Z3562" s="40">
        <f>IF($C3562="",0,IFERROR(INDEX(Departments!$B$5:$B$54,MATCH($C3562,Departments!$A$5:$A$54,0)),0))</f>
        <v/>
      </c>
      <c r="AA3562" s="41">
        <f>N($L3562)*$Y3562</f>
        <v/>
      </c>
      <c r="AB3562" s="41">
        <f>N($M3562)*$Y3562</f>
        <v/>
      </c>
      <c r="AC3562" s="41">
        <f>$AA3562*$Z3562</f>
        <v/>
      </c>
      <c r="AD3562" s="41">
        <f>$AA3562*BonusMonths/12</f>
        <v/>
      </c>
      <c r="AE3562" s="41">
        <f>($AA3562+SI_Gross*$AB3562)*IF($Q3562=1,SI_O,SI_E)</f>
        <v/>
      </c>
      <c r="AF3562" s="41">
        <f>IF($Q3562=1,0,$AA3562*EOSB)</f>
        <v/>
      </c>
      <c r="AG3562" s="41">
        <f>$AN3562*$W3562</f>
        <v/>
      </c>
      <c r="AH3562" s="41">
        <f>SUM($AA3562:$AG3562)</f>
        <v/>
      </c>
      <c r="AI3562" s="41">
        <f>12*($AM3562+$AN3562)</f>
        <v/>
      </c>
      <c r="AJ3562" s="41">
        <f>$AM3562*((IncMonth-1)+(13-IncMonth)*(1+$X3562))+12*$AN3562</f>
        <v/>
      </c>
      <c r="AK3562" s="41">
        <f>IF($R3562=1,N($L3562)+N($M3562),0)</f>
        <v/>
      </c>
      <c r="AL3562">
        <f>IF($C3562="","",IF(N($L3562)&lt;=0,"Basic salary missing",IF(ISNA(MATCH($C3562,Departments!$A$5:$A$54,0)),"Department not on Departments sheet",IF(AND($I3562&lt;&gt;"",NOT(ISNUMBER($I3562))),"Date of birth is text, not a date",IF(AND($K3562&lt;&gt;"",NOT(ISNUMBER($K3562))),"Contract end is text, not a date","")))))</f>
        <v/>
      </c>
      <c r="AM3562" s="41">
        <f>IF($R3562=0,0,N($L3562)*(1+$Z3562+BonusMonths/12+IF($Q3562=1,0,EOSB))+N($M3562)+(N($L3562)+SI_Gross*N($M3562))*IF($Q3562=1,SI_O,SI_E))</f>
        <v/>
      </c>
      <c r="AN3562" s="41">
        <f>IF($R3562=0,0,(IF($Q3562=1,MedO,MedE+Ticket)+Training)/12)</f>
        <v/>
      </c>
    </row>
    <row r="3563">
      <c r="I3563" s="35" t="n"/>
      <c r="J3563" s="35" t="n"/>
      <c r="K3563" s="35" t="n"/>
      <c r="L3563" s="36" t="n"/>
      <c r="M3563" s="36" t="n"/>
      <c r="P3563" s="37" t="n"/>
      <c r="Q3563" s="38">
        <f>IF($C3563="",0,IF(OR(LOWER(TRIM($G3563))="omani",LOWER(TRIM($G3563))="oman",LOWER(TRIM($G3563))="om",LOWER(TRIM($G3563))="local"),1,0))</f>
        <v/>
      </c>
      <c r="R3563" s="38">
        <f>IF($C3563="",0,IF(OR(ISNUMBER(SEARCH("resign",$N3563)),ISNUMBER(SEARCH("terminat",$N3563)),ISNUMBER(SEARCH("inactive",$N3563)),ISNUMBER(SEARCH("vacan",$N3563)),ISNUMBER(SEARCH("deceased",$N3563)),ISNUMBER(SEARCH("separated",$N3563))),0,1))</f>
        <v/>
      </c>
      <c r="S3563">
        <f>IF(OR($R3563=0,NOT(ISNUMBER($I3563))),"",IFERROR(DATEDIF($I3563,DATE(FY,1,1),"y"),""))</f>
        <v/>
      </c>
      <c r="T3563">
        <f>IF(OR($R3563=0,NOT(ISNUMBER($J3563))),"",IFERROR(DATEDIF($J3563,DATE(FY,1,1),"y"),0))</f>
        <v/>
      </c>
      <c r="U3563" s="38">
        <f>IF(OR($R3563=0,NOT(ISNUMBER($I3563))),0,IF(YEAR($I3563)+IF($Q3563=1,RetAgeO,RetAgeE)=FY,MONTH($I3563),IF(YEAR($I3563)+IF($Q3563=1,RetAgeO,RetAgeE)&lt;FY,1,0)))</f>
        <v/>
      </c>
      <c r="V3563" s="38">
        <f>IF(OR($R3563=0,NOT(ISNUMBER($K3563))),0,IF(YEAR($K3563)=FY,MONTH($K3563),IF(YEAR($K3563)&lt;FY,1,0)))</f>
        <v/>
      </c>
      <c r="W3563" s="38">
        <f>IF($R3563=0,0,MIN(12,IF(AND(ISNUMBER($O3563),$O3563&gt;=1,$O3563&lt;=12),INT($O3563),12),IF(AND(RetireExit="Yes",$U3563&gt;0),$U3563,12),IF(AND(ContractExit="Yes",$V3563&gt;0),$V3563,12)))</f>
        <v/>
      </c>
      <c r="X3563" s="37">
        <f>IF(ISNUMBER($P3563),$P3563,IncPct)</f>
        <v/>
      </c>
      <c r="Y3563" s="39">
        <f>IF($W3563=0,0,MAX(0,MIN($W3563,IncMonth-1))+MAX(0,$W3563-IncMonth+1)*(1+$X3563))</f>
        <v/>
      </c>
      <c r="Z3563" s="40">
        <f>IF($C3563="",0,IFERROR(INDEX(Departments!$B$5:$B$54,MATCH($C3563,Departments!$A$5:$A$54,0)),0))</f>
        <v/>
      </c>
      <c r="AA3563" s="41">
        <f>N($L3563)*$Y3563</f>
        <v/>
      </c>
      <c r="AB3563" s="41">
        <f>N($M3563)*$Y3563</f>
        <v/>
      </c>
      <c r="AC3563" s="41">
        <f>$AA3563*$Z3563</f>
        <v/>
      </c>
      <c r="AD3563" s="41">
        <f>$AA3563*BonusMonths/12</f>
        <v/>
      </c>
      <c r="AE3563" s="41">
        <f>($AA3563+SI_Gross*$AB3563)*IF($Q3563=1,SI_O,SI_E)</f>
        <v/>
      </c>
      <c r="AF3563" s="41">
        <f>IF($Q3563=1,0,$AA3563*EOSB)</f>
        <v/>
      </c>
      <c r="AG3563" s="41">
        <f>$AN3563*$W3563</f>
        <v/>
      </c>
      <c r="AH3563" s="41">
        <f>SUM($AA3563:$AG3563)</f>
        <v/>
      </c>
      <c r="AI3563" s="41">
        <f>12*($AM3563+$AN3563)</f>
        <v/>
      </c>
      <c r="AJ3563" s="41">
        <f>$AM3563*((IncMonth-1)+(13-IncMonth)*(1+$X3563))+12*$AN3563</f>
        <v/>
      </c>
      <c r="AK3563" s="41">
        <f>IF($R3563=1,N($L3563)+N($M3563),0)</f>
        <v/>
      </c>
      <c r="AL3563">
        <f>IF($C3563="","",IF(N($L3563)&lt;=0,"Basic salary missing",IF(ISNA(MATCH($C3563,Departments!$A$5:$A$54,0)),"Department not on Departments sheet",IF(AND($I3563&lt;&gt;"",NOT(ISNUMBER($I3563))),"Date of birth is text, not a date",IF(AND($K3563&lt;&gt;"",NOT(ISNUMBER($K3563))),"Contract end is text, not a date","")))))</f>
        <v/>
      </c>
      <c r="AM3563" s="41">
        <f>IF($R3563=0,0,N($L3563)*(1+$Z3563+BonusMonths/12+IF($Q3563=1,0,EOSB))+N($M3563)+(N($L3563)+SI_Gross*N($M3563))*IF($Q3563=1,SI_O,SI_E))</f>
        <v/>
      </c>
      <c r="AN3563" s="41">
        <f>IF($R3563=0,0,(IF($Q3563=1,MedO,MedE+Ticket)+Training)/12)</f>
        <v/>
      </c>
    </row>
    <row r="3564">
      <c r="I3564" s="35" t="n"/>
      <c r="J3564" s="35" t="n"/>
      <c r="K3564" s="35" t="n"/>
      <c r="L3564" s="36" t="n"/>
      <c r="M3564" s="36" t="n"/>
      <c r="P3564" s="37" t="n"/>
      <c r="Q3564" s="38">
        <f>IF($C3564="",0,IF(OR(LOWER(TRIM($G3564))="omani",LOWER(TRIM($G3564))="oman",LOWER(TRIM($G3564))="om",LOWER(TRIM($G3564))="local"),1,0))</f>
        <v/>
      </c>
      <c r="R3564" s="38">
        <f>IF($C3564="",0,IF(OR(ISNUMBER(SEARCH("resign",$N3564)),ISNUMBER(SEARCH("terminat",$N3564)),ISNUMBER(SEARCH("inactive",$N3564)),ISNUMBER(SEARCH("vacan",$N3564)),ISNUMBER(SEARCH("deceased",$N3564)),ISNUMBER(SEARCH("separated",$N3564))),0,1))</f>
        <v/>
      </c>
      <c r="S3564">
        <f>IF(OR($R3564=0,NOT(ISNUMBER($I3564))),"",IFERROR(DATEDIF($I3564,DATE(FY,1,1),"y"),""))</f>
        <v/>
      </c>
      <c r="T3564">
        <f>IF(OR($R3564=0,NOT(ISNUMBER($J3564))),"",IFERROR(DATEDIF($J3564,DATE(FY,1,1),"y"),0))</f>
        <v/>
      </c>
      <c r="U3564" s="38">
        <f>IF(OR($R3564=0,NOT(ISNUMBER($I3564))),0,IF(YEAR($I3564)+IF($Q3564=1,RetAgeO,RetAgeE)=FY,MONTH($I3564),IF(YEAR($I3564)+IF($Q3564=1,RetAgeO,RetAgeE)&lt;FY,1,0)))</f>
        <v/>
      </c>
      <c r="V3564" s="38">
        <f>IF(OR($R3564=0,NOT(ISNUMBER($K3564))),0,IF(YEAR($K3564)=FY,MONTH($K3564),IF(YEAR($K3564)&lt;FY,1,0)))</f>
        <v/>
      </c>
      <c r="W3564" s="38">
        <f>IF($R3564=0,0,MIN(12,IF(AND(ISNUMBER($O3564),$O3564&gt;=1,$O3564&lt;=12),INT($O3564),12),IF(AND(RetireExit="Yes",$U3564&gt;0),$U3564,12),IF(AND(ContractExit="Yes",$V3564&gt;0),$V3564,12)))</f>
        <v/>
      </c>
      <c r="X3564" s="37">
        <f>IF(ISNUMBER($P3564),$P3564,IncPct)</f>
        <v/>
      </c>
      <c r="Y3564" s="39">
        <f>IF($W3564=0,0,MAX(0,MIN($W3564,IncMonth-1))+MAX(0,$W3564-IncMonth+1)*(1+$X3564))</f>
        <v/>
      </c>
      <c r="Z3564" s="40">
        <f>IF($C3564="",0,IFERROR(INDEX(Departments!$B$5:$B$54,MATCH($C3564,Departments!$A$5:$A$54,0)),0))</f>
        <v/>
      </c>
      <c r="AA3564" s="41">
        <f>N($L3564)*$Y3564</f>
        <v/>
      </c>
      <c r="AB3564" s="41">
        <f>N($M3564)*$Y3564</f>
        <v/>
      </c>
      <c r="AC3564" s="41">
        <f>$AA3564*$Z3564</f>
        <v/>
      </c>
      <c r="AD3564" s="41">
        <f>$AA3564*BonusMonths/12</f>
        <v/>
      </c>
      <c r="AE3564" s="41">
        <f>($AA3564+SI_Gross*$AB3564)*IF($Q3564=1,SI_O,SI_E)</f>
        <v/>
      </c>
      <c r="AF3564" s="41">
        <f>IF($Q3564=1,0,$AA3564*EOSB)</f>
        <v/>
      </c>
      <c r="AG3564" s="41">
        <f>$AN3564*$W3564</f>
        <v/>
      </c>
      <c r="AH3564" s="41">
        <f>SUM($AA3564:$AG3564)</f>
        <v/>
      </c>
      <c r="AI3564" s="41">
        <f>12*($AM3564+$AN3564)</f>
        <v/>
      </c>
      <c r="AJ3564" s="41">
        <f>$AM3564*((IncMonth-1)+(13-IncMonth)*(1+$X3564))+12*$AN3564</f>
        <v/>
      </c>
      <c r="AK3564" s="41">
        <f>IF($R3564=1,N($L3564)+N($M3564),0)</f>
        <v/>
      </c>
      <c r="AL3564">
        <f>IF($C3564="","",IF(N($L3564)&lt;=0,"Basic salary missing",IF(ISNA(MATCH($C3564,Departments!$A$5:$A$54,0)),"Department not on Departments sheet",IF(AND($I3564&lt;&gt;"",NOT(ISNUMBER($I3564))),"Date of birth is text, not a date",IF(AND($K3564&lt;&gt;"",NOT(ISNUMBER($K3564))),"Contract end is text, not a date","")))))</f>
        <v/>
      </c>
      <c r="AM3564" s="41">
        <f>IF($R3564=0,0,N($L3564)*(1+$Z3564+BonusMonths/12+IF($Q3564=1,0,EOSB))+N($M3564)+(N($L3564)+SI_Gross*N($M3564))*IF($Q3564=1,SI_O,SI_E))</f>
        <v/>
      </c>
      <c r="AN3564" s="41">
        <f>IF($R3564=0,0,(IF($Q3564=1,MedO,MedE+Ticket)+Training)/12)</f>
        <v/>
      </c>
    </row>
    <row r="3565">
      <c r="I3565" s="35" t="n"/>
      <c r="J3565" s="35" t="n"/>
      <c r="K3565" s="35" t="n"/>
      <c r="L3565" s="36" t="n"/>
      <c r="M3565" s="36" t="n"/>
      <c r="P3565" s="37" t="n"/>
      <c r="Q3565" s="38">
        <f>IF($C3565="",0,IF(OR(LOWER(TRIM($G3565))="omani",LOWER(TRIM($G3565))="oman",LOWER(TRIM($G3565))="om",LOWER(TRIM($G3565))="local"),1,0))</f>
        <v/>
      </c>
      <c r="R3565" s="38">
        <f>IF($C3565="",0,IF(OR(ISNUMBER(SEARCH("resign",$N3565)),ISNUMBER(SEARCH("terminat",$N3565)),ISNUMBER(SEARCH("inactive",$N3565)),ISNUMBER(SEARCH("vacan",$N3565)),ISNUMBER(SEARCH("deceased",$N3565)),ISNUMBER(SEARCH("separated",$N3565))),0,1))</f>
        <v/>
      </c>
      <c r="S3565">
        <f>IF(OR($R3565=0,NOT(ISNUMBER($I3565))),"",IFERROR(DATEDIF($I3565,DATE(FY,1,1),"y"),""))</f>
        <v/>
      </c>
      <c r="T3565">
        <f>IF(OR($R3565=0,NOT(ISNUMBER($J3565))),"",IFERROR(DATEDIF($J3565,DATE(FY,1,1),"y"),0))</f>
        <v/>
      </c>
      <c r="U3565" s="38">
        <f>IF(OR($R3565=0,NOT(ISNUMBER($I3565))),0,IF(YEAR($I3565)+IF($Q3565=1,RetAgeO,RetAgeE)=FY,MONTH($I3565),IF(YEAR($I3565)+IF($Q3565=1,RetAgeO,RetAgeE)&lt;FY,1,0)))</f>
        <v/>
      </c>
      <c r="V3565" s="38">
        <f>IF(OR($R3565=0,NOT(ISNUMBER($K3565))),0,IF(YEAR($K3565)=FY,MONTH($K3565),IF(YEAR($K3565)&lt;FY,1,0)))</f>
        <v/>
      </c>
      <c r="W3565" s="38">
        <f>IF($R3565=0,0,MIN(12,IF(AND(ISNUMBER($O3565),$O3565&gt;=1,$O3565&lt;=12),INT($O3565),12),IF(AND(RetireExit="Yes",$U3565&gt;0),$U3565,12),IF(AND(ContractExit="Yes",$V3565&gt;0),$V3565,12)))</f>
        <v/>
      </c>
      <c r="X3565" s="37">
        <f>IF(ISNUMBER($P3565),$P3565,IncPct)</f>
        <v/>
      </c>
      <c r="Y3565" s="39">
        <f>IF($W3565=0,0,MAX(0,MIN($W3565,IncMonth-1))+MAX(0,$W3565-IncMonth+1)*(1+$X3565))</f>
        <v/>
      </c>
      <c r="Z3565" s="40">
        <f>IF($C3565="",0,IFERROR(INDEX(Departments!$B$5:$B$54,MATCH($C3565,Departments!$A$5:$A$54,0)),0))</f>
        <v/>
      </c>
      <c r="AA3565" s="41">
        <f>N($L3565)*$Y3565</f>
        <v/>
      </c>
      <c r="AB3565" s="41">
        <f>N($M3565)*$Y3565</f>
        <v/>
      </c>
      <c r="AC3565" s="41">
        <f>$AA3565*$Z3565</f>
        <v/>
      </c>
      <c r="AD3565" s="41">
        <f>$AA3565*BonusMonths/12</f>
        <v/>
      </c>
      <c r="AE3565" s="41">
        <f>($AA3565+SI_Gross*$AB3565)*IF($Q3565=1,SI_O,SI_E)</f>
        <v/>
      </c>
      <c r="AF3565" s="41">
        <f>IF($Q3565=1,0,$AA3565*EOSB)</f>
        <v/>
      </c>
      <c r="AG3565" s="41">
        <f>$AN3565*$W3565</f>
        <v/>
      </c>
      <c r="AH3565" s="41">
        <f>SUM($AA3565:$AG3565)</f>
        <v/>
      </c>
      <c r="AI3565" s="41">
        <f>12*($AM3565+$AN3565)</f>
        <v/>
      </c>
      <c r="AJ3565" s="41">
        <f>$AM3565*((IncMonth-1)+(13-IncMonth)*(1+$X3565))+12*$AN3565</f>
        <v/>
      </c>
      <c r="AK3565" s="41">
        <f>IF($R3565=1,N($L3565)+N($M3565),0)</f>
        <v/>
      </c>
      <c r="AL3565">
        <f>IF($C3565="","",IF(N($L3565)&lt;=0,"Basic salary missing",IF(ISNA(MATCH($C3565,Departments!$A$5:$A$54,0)),"Department not on Departments sheet",IF(AND($I3565&lt;&gt;"",NOT(ISNUMBER($I3565))),"Date of birth is text, not a date",IF(AND($K3565&lt;&gt;"",NOT(ISNUMBER($K3565))),"Contract end is text, not a date","")))))</f>
        <v/>
      </c>
      <c r="AM3565" s="41">
        <f>IF($R3565=0,0,N($L3565)*(1+$Z3565+BonusMonths/12+IF($Q3565=1,0,EOSB))+N($M3565)+(N($L3565)+SI_Gross*N($M3565))*IF($Q3565=1,SI_O,SI_E))</f>
        <v/>
      </c>
      <c r="AN3565" s="41">
        <f>IF($R3565=0,0,(IF($Q3565=1,MedO,MedE+Ticket)+Training)/12)</f>
        <v/>
      </c>
    </row>
    <row r="3566">
      <c r="I3566" s="35" t="n"/>
      <c r="J3566" s="35" t="n"/>
      <c r="K3566" s="35" t="n"/>
      <c r="L3566" s="36" t="n"/>
      <c r="M3566" s="36" t="n"/>
      <c r="P3566" s="37" t="n"/>
      <c r="Q3566" s="38">
        <f>IF($C3566="",0,IF(OR(LOWER(TRIM($G3566))="omani",LOWER(TRIM($G3566))="oman",LOWER(TRIM($G3566))="om",LOWER(TRIM($G3566))="local"),1,0))</f>
        <v/>
      </c>
      <c r="R3566" s="38">
        <f>IF($C3566="",0,IF(OR(ISNUMBER(SEARCH("resign",$N3566)),ISNUMBER(SEARCH("terminat",$N3566)),ISNUMBER(SEARCH("inactive",$N3566)),ISNUMBER(SEARCH("vacan",$N3566)),ISNUMBER(SEARCH("deceased",$N3566)),ISNUMBER(SEARCH("separated",$N3566))),0,1))</f>
        <v/>
      </c>
      <c r="S3566">
        <f>IF(OR($R3566=0,NOT(ISNUMBER($I3566))),"",IFERROR(DATEDIF($I3566,DATE(FY,1,1),"y"),""))</f>
        <v/>
      </c>
      <c r="T3566">
        <f>IF(OR($R3566=0,NOT(ISNUMBER($J3566))),"",IFERROR(DATEDIF($J3566,DATE(FY,1,1),"y"),0))</f>
        <v/>
      </c>
      <c r="U3566" s="38">
        <f>IF(OR($R3566=0,NOT(ISNUMBER($I3566))),0,IF(YEAR($I3566)+IF($Q3566=1,RetAgeO,RetAgeE)=FY,MONTH($I3566),IF(YEAR($I3566)+IF($Q3566=1,RetAgeO,RetAgeE)&lt;FY,1,0)))</f>
        <v/>
      </c>
      <c r="V3566" s="38">
        <f>IF(OR($R3566=0,NOT(ISNUMBER($K3566))),0,IF(YEAR($K3566)=FY,MONTH($K3566),IF(YEAR($K3566)&lt;FY,1,0)))</f>
        <v/>
      </c>
      <c r="W3566" s="38">
        <f>IF($R3566=0,0,MIN(12,IF(AND(ISNUMBER($O3566),$O3566&gt;=1,$O3566&lt;=12),INT($O3566),12),IF(AND(RetireExit="Yes",$U3566&gt;0),$U3566,12),IF(AND(ContractExit="Yes",$V3566&gt;0),$V3566,12)))</f>
        <v/>
      </c>
      <c r="X3566" s="37">
        <f>IF(ISNUMBER($P3566),$P3566,IncPct)</f>
        <v/>
      </c>
      <c r="Y3566" s="39">
        <f>IF($W3566=0,0,MAX(0,MIN($W3566,IncMonth-1))+MAX(0,$W3566-IncMonth+1)*(1+$X3566))</f>
        <v/>
      </c>
      <c r="Z3566" s="40">
        <f>IF($C3566="",0,IFERROR(INDEX(Departments!$B$5:$B$54,MATCH($C3566,Departments!$A$5:$A$54,0)),0))</f>
        <v/>
      </c>
      <c r="AA3566" s="41">
        <f>N($L3566)*$Y3566</f>
        <v/>
      </c>
      <c r="AB3566" s="41">
        <f>N($M3566)*$Y3566</f>
        <v/>
      </c>
      <c r="AC3566" s="41">
        <f>$AA3566*$Z3566</f>
        <v/>
      </c>
      <c r="AD3566" s="41">
        <f>$AA3566*BonusMonths/12</f>
        <v/>
      </c>
      <c r="AE3566" s="41">
        <f>($AA3566+SI_Gross*$AB3566)*IF($Q3566=1,SI_O,SI_E)</f>
        <v/>
      </c>
      <c r="AF3566" s="41">
        <f>IF($Q3566=1,0,$AA3566*EOSB)</f>
        <v/>
      </c>
      <c r="AG3566" s="41">
        <f>$AN3566*$W3566</f>
        <v/>
      </c>
      <c r="AH3566" s="41">
        <f>SUM($AA3566:$AG3566)</f>
        <v/>
      </c>
      <c r="AI3566" s="41">
        <f>12*($AM3566+$AN3566)</f>
        <v/>
      </c>
      <c r="AJ3566" s="41">
        <f>$AM3566*((IncMonth-1)+(13-IncMonth)*(1+$X3566))+12*$AN3566</f>
        <v/>
      </c>
      <c r="AK3566" s="41">
        <f>IF($R3566=1,N($L3566)+N($M3566),0)</f>
        <v/>
      </c>
      <c r="AL3566">
        <f>IF($C3566="","",IF(N($L3566)&lt;=0,"Basic salary missing",IF(ISNA(MATCH($C3566,Departments!$A$5:$A$54,0)),"Department not on Departments sheet",IF(AND($I3566&lt;&gt;"",NOT(ISNUMBER($I3566))),"Date of birth is text, not a date",IF(AND($K3566&lt;&gt;"",NOT(ISNUMBER($K3566))),"Contract end is text, not a date","")))))</f>
        <v/>
      </c>
      <c r="AM3566" s="41">
        <f>IF($R3566=0,0,N($L3566)*(1+$Z3566+BonusMonths/12+IF($Q3566=1,0,EOSB))+N($M3566)+(N($L3566)+SI_Gross*N($M3566))*IF($Q3566=1,SI_O,SI_E))</f>
        <v/>
      </c>
      <c r="AN3566" s="41">
        <f>IF($R3566=0,0,(IF($Q3566=1,MedO,MedE+Ticket)+Training)/12)</f>
        <v/>
      </c>
    </row>
    <row r="3567">
      <c r="I3567" s="35" t="n"/>
      <c r="J3567" s="35" t="n"/>
      <c r="K3567" s="35" t="n"/>
      <c r="L3567" s="36" t="n"/>
      <c r="M3567" s="36" t="n"/>
      <c r="P3567" s="37" t="n"/>
      <c r="Q3567" s="38">
        <f>IF($C3567="",0,IF(OR(LOWER(TRIM($G3567))="omani",LOWER(TRIM($G3567))="oman",LOWER(TRIM($G3567))="om",LOWER(TRIM($G3567))="local"),1,0))</f>
        <v/>
      </c>
      <c r="R3567" s="38">
        <f>IF($C3567="",0,IF(OR(ISNUMBER(SEARCH("resign",$N3567)),ISNUMBER(SEARCH("terminat",$N3567)),ISNUMBER(SEARCH("inactive",$N3567)),ISNUMBER(SEARCH("vacan",$N3567)),ISNUMBER(SEARCH("deceased",$N3567)),ISNUMBER(SEARCH("separated",$N3567))),0,1))</f>
        <v/>
      </c>
      <c r="S3567">
        <f>IF(OR($R3567=0,NOT(ISNUMBER($I3567))),"",IFERROR(DATEDIF($I3567,DATE(FY,1,1),"y"),""))</f>
        <v/>
      </c>
      <c r="T3567">
        <f>IF(OR($R3567=0,NOT(ISNUMBER($J3567))),"",IFERROR(DATEDIF($J3567,DATE(FY,1,1),"y"),0))</f>
        <v/>
      </c>
      <c r="U3567" s="38">
        <f>IF(OR($R3567=0,NOT(ISNUMBER($I3567))),0,IF(YEAR($I3567)+IF($Q3567=1,RetAgeO,RetAgeE)=FY,MONTH($I3567),IF(YEAR($I3567)+IF($Q3567=1,RetAgeO,RetAgeE)&lt;FY,1,0)))</f>
        <v/>
      </c>
      <c r="V3567" s="38">
        <f>IF(OR($R3567=0,NOT(ISNUMBER($K3567))),0,IF(YEAR($K3567)=FY,MONTH($K3567),IF(YEAR($K3567)&lt;FY,1,0)))</f>
        <v/>
      </c>
      <c r="W3567" s="38">
        <f>IF($R3567=0,0,MIN(12,IF(AND(ISNUMBER($O3567),$O3567&gt;=1,$O3567&lt;=12),INT($O3567),12),IF(AND(RetireExit="Yes",$U3567&gt;0),$U3567,12),IF(AND(ContractExit="Yes",$V3567&gt;0),$V3567,12)))</f>
        <v/>
      </c>
      <c r="X3567" s="37">
        <f>IF(ISNUMBER($P3567),$P3567,IncPct)</f>
        <v/>
      </c>
      <c r="Y3567" s="39">
        <f>IF($W3567=0,0,MAX(0,MIN($W3567,IncMonth-1))+MAX(0,$W3567-IncMonth+1)*(1+$X3567))</f>
        <v/>
      </c>
      <c r="Z3567" s="40">
        <f>IF($C3567="",0,IFERROR(INDEX(Departments!$B$5:$B$54,MATCH($C3567,Departments!$A$5:$A$54,0)),0))</f>
        <v/>
      </c>
      <c r="AA3567" s="41">
        <f>N($L3567)*$Y3567</f>
        <v/>
      </c>
      <c r="AB3567" s="41">
        <f>N($M3567)*$Y3567</f>
        <v/>
      </c>
      <c r="AC3567" s="41">
        <f>$AA3567*$Z3567</f>
        <v/>
      </c>
      <c r="AD3567" s="41">
        <f>$AA3567*BonusMonths/12</f>
        <v/>
      </c>
      <c r="AE3567" s="41">
        <f>($AA3567+SI_Gross*$AB3567)*IF($Q3567=1,SI_O,SI_E)</f>
        <v/>
      </c>
      <c r="AF3567" s="41">
        <f>IF($Q3567=1,0,$AA3567*EOSB)</f>
        <v/>
      </c>
      <c r="AG3567" s="41">
        <f>$AN3567*$W3567</f>
        <v/>
      </c>
      <c r="AH3567" s="41">
        <f>SUM($AA3567:$AG3567)</f>
        <v/>
      </c>
      <c r="AI3567" s="41">
        <f>12*($AM3567+$AN3567)</f>
        <v/>
      </c>
      <c r="AJ3567" s="41">
        <f>$AM3567*((IncMonth-1)+(13-IncMonth)*(1+$X3567))+12*$AN3567</f>
        <v/>
      </c>
      <c r="AK3567" s="41">
        <f>IF($R3567=1,N($L3567)+N($M3567),0)</f>
        <v/>
      </c>
      <c r="AL3567">
        <f>IF($C3567="","",IF(N($L3567)&lt;=0,"Basic salary missing",IF(ISNA(MATCH($C3567,Departments!$A$5:$A$54,0)),"Department not on Departments sheet",IF(AND($I3567&lt;&gt;"",NOT(ISNUMBER($I3567))),"Date of birth is text, not a date",IF(AND($K3567&lt;&gt;"",NOT(ISNUMBER($K3567))),"Contract end is text, not a date","")))))</f>
        <v/>
      </c>
      <c r="AM3567" s="41">
        <f>IF($R3567=0,0,N($L3567)*(1+$Z3567+BonusMonths/12+IF($Q3567=1,0,EOSB))+N($M3567)+(N($L3567)+SI_Gross*N($M3567))*IF($Q3567=1,SI_O,SI_E))</f>
        <v/>
      </c>
      <c r="AN3567" s="41">
        <f>IF($R3567=0,0,(IF($Q3567=1,MedO,MedE+Ticket)+Training)/12)</f>
        <v/>
      </c>
    </row>
    <row r="3568">
      <c r="I3568" s="35" t="n"/>
      <c r="J3568" s="35" t="n"/>
      <c r="K3568" s="35" t="n"/>
      <c r="L3568" s="36" t="n"/>
      <c r="M3568" s="36" t="n"/>
      <c r="P3568" s="37" t="n"/>
      <c r="Q3568" s="38">
        <f>IF($C3568="",0,IF(OR(LOWER(TRIM($G3568))="omani",LOWER(TRIM($G3568))="oman",LOWER(TRIM($G3568))="om",LOWER(TRIM($G3568))="local"),1,0))</f>
        <v/>
      </c>
      <c r="R3568" s="38">
        <f>IF($C3568="",0,IF(OR(ISNUMBER(SEARCH("resign",$N3568)),ISNUMBER(SEARCH("terminat",$N3568)),ISNUMBER(SEARCH("inactive",$N3568)),ISNUMBER(SEARCH("vacan",$N3568)),ISNUMBER(SEARCH("deceased",$N3568)),ISNUMBER(SEARCH("separated",$N3568))),0,1))</f>
        <v/>
      </c>
      <c r="S3568">
        <f>IF(OR($R3568=0,NOT(ISNUMBER($I3568))),"",IFERROR(DATEDIF($I3568,DATE(FY,1,1),"y"),""))</f>
        <v/>
      </c>
      <c r="T3568">
        <f>IF(OR($R3568=0,NOT(ISNUMBER($J3568))),"",IFERROR(DATEDIF($J3568,DATE(FY,1,1),"y"),0))</f>
        <v/>
      </c>
      <c r="U3568" s="38">
        <f>IF(OR($R3568=0,NOT(ISNUMBER($I3568))),0,IF(YEAR($I3568)+IF($Q3568=1,RetAgeO,RetAgeE)=FY,MONTH($I3568),IF(YEAR($I3568)+IF($Q3568=1,RetAgeO,RetAgeE)&lt;FY,1,0)))</f>
        <v/>
      </c>
      <c r="V3568" s="38">
        <f>IF(OR($R3568=0,NOT(ISNUMBER($K3568))),0,IF(YEAR($K3568)=FY,MONTH($K3568),IF(YEAR($K3568)&lt;FY,1,0)))</f>
        <v/>
      </c>
      <c r="W3568" s="38">
        <f>IF($R3568=0,0,MIN(12,IF(AND(ISNUMBER($O3568),$O3568&gt;=1,$O3568&lt;=12),INT($O3568),12),IF(AND(RetireExit="Yes",$U3568&gt;0),$U3568,12),IF(AND(ContractExit="Yes",$V3568&gt;0),$V3568,12)))</f>
        <v/>
      </c>
      <c r="X3568" s="37">
        <f>IF(ISNUMBER($P3568),$P3568,IncPct)</f>
        <v/>
      </c>
      <c r="Y3568" s="39">
        <f>IF($W3568=0,0,MAX(0,MIN($W3568,IncMonth-1))+MAX(0,$W3568-IncMonth+1)*(1+$X3568))</f>
        <v/>
      </c>
      <c r="Z3568" s="40">
        <f>IF($C3568="",0,IFERROR(INDEX(Departments!$B$5:$B$54,MATCH($C3568,Departments!$A$5:$A$54,0)),0))</f>
        <v/>
      </c>
      <c r="AA3568" s="41">
        <f>N($L3568)*$Y3568</f>
        <v/>
      </c>
      <c r="AB3568" s="41">
        <f>N($M3568)*$Y3568</f>
        <v/>
      </c>
      <c r="AC3568" s="41">
        <f>$AA3568*$Z3568</f>
        <v/>
      </c>
      <c r="AD3568" s="41">
        <f>$AA3568*BonusMonths/12</f>
        <v/>
      </c>
      <c r="AE3568" s="41">
        <f>($AA3568+SI_Gross*$AB3568)*IF($Q3568=1,SI_O,SI_E)</f>
        <v/>
      </c>
      <c r="AF3568" s="41">
        <f>IF($Q3568=1,0,$AA3568*EOSB)</f>
        <v/>
      </c>
      <c r="AG3568" s="41">
        <f>$AN3568*$W3568</f>
        <v/>
      </c>
      <c r="AH3568" s="41">
        <f>SUM($AA3568:$AG3568)</f>
        <v/>
      </c>
      <c r="AI3568" s="41">
        <f>12*($AM3568+$AN3568)</f>
        <v/>
      </c>
      <c r="AJ3568" s="41">
        <f>$AM3568*((IncMonth-1)+(13-IncMonth)*(1+$X3568))+12*$AN3568</f>
        <v/>
      </c>
      <c r="AK3568" s="41">
        <f>IF($R3568=1,N($L3568)+N($M3568),0)</f>
        <v/>
      </c>
      <c r="AL3568">
        <f>IF($C3568="","",IF(N($L3568)&lt;=0,"Basic salary missing",IF(ISNA(MATCH($C3568,Departments!$A$5:$A$54,0)),"Department not on Departments sheet",IF(AND($I3568&lt;&gt;"",NOT(ISNUMBER($I3568))),"Date of birth is text, not a date",IF(AND($K3568&lt;&gt;"",NOT(ISNUMBER($K3568))),"Contract end is text, not a date","")))))</f>
        <v/>
      </c>
      <c r="AM3568" s="41">
        <f>IF($R3568=0,0,N($L3568)*(1+$Z3568+BonusMonths/12+IF($Q3568=1,0,EOSB))+N($M3568)+(N($L3568)+SI_Gross*N($M3568))*IF($Q3568=1,SI_O,SI_E))</f>
        <v/>
      </c>
      <c r="AN3568" s="41">
        <f>IF($R3568=0,0,(IF($Q3568=1,MedO,MedE+Ticket)+Training)/12)</f>
        <v/>
      </c>
    </row>
    <row r="3569">
      <c r="I3569" s="35" t="n"/>
      <c r="J3569" s="35" t="n"/>
      <c r="K3569" s="35" t="n"/>
      <c r="L3569" s="36" t="n"/>
      <c r="M3569" s="36" t="n"/>
      <c r="P3569" s="37" t="n"/>
      <c r="Q3569" s="38">
        <f>IF($C3569="",0,IF(OR(LOWER(TRIM($G3569))="omani",LOWER(TRIM($G3569))="oman",LOWER(TRIM($G3569))="om",LOWER(TRIM($G3569))="local"),1,0))</f>
        <v/>
      </c>
      <c r="R3569" s="38">
        <f>IF($C3569="",0,IF(OR(ISNUMBER(SEARCH("resign",$N3569)),ISNUMBER(SEARCH("terminat",$N3569)),ISNUMBER(SEARCH("inactive",$N3569)),ISNUMBER(SEARCH("vacan",$N3569)),ISNUMBER(SEARCH("deceased",$N3569)),ISNUMBER(SEARCH("separated",$N3569))),0,1))</f>
        <v/>
      </c>
      <c r="S3569">
        <f>IF(OR($R3569=0,NOT(ISNUMBER($I3569))),"",IFERROR(DATEDIF($I3569,DATE(FY,1,1),"y"),""))</f>
        <v/>
      </c>
      <c r="T3569">
        <f>IF(OR($R3569=0,NOT(ISNUMBER($J3569))),"",IFERROR(DATEDIF($J3569,DATE(FY,1,1),"y"),0))</f>
        <v/>
      </c>
      <c r="U3569" s="38">
        <f>IF(OR($R3569=0,NOT(ISNUMBER($I3569))),0,IF(YEAR($I3569)+IF($Q3569=1,RetAgeO,RetAgeE)=FY,MONTH($I3569),IF(YEAR($I3569)+IF($Q3569=1,RetAgeO,RetAgeE)&lt;FY,1,0)))</f>
        <v/>
      </c>
      <c r="V3569" s="38">
        <f>IF(OR($R3569=0,NOT(ISNUMBER($K3569))),0,IF(YEAR($K3569)=FY,MONTH($K3569),IF(YEAR($K3569)&lt;FY,1,0)))</f>
        <v/>
      </c>
      <c r="W3569" s="38">
        <f>IF($R3569=0,0,MIN(12,IF(AND(ISNUMBER($O3569),$O3569&gt;=1,$O3569&lt;=12),INT($O3569),12),IF(AND(RetireExit="Yes",$U3569&gt;0),$U3569,12),IF(AND(ContractExit="Yes",$V3569&gt;0),$V3569,12)))</f>
        <v/>
      </c>
      <c r="X3569" s="37">
        <f>IF(ISNUMBER($P3569),$P3569,IncPct)</f>
        <v/>
      </c>
      <c r="Y3569" s="39">
        <f>IF($W3569=0,0,MAX(0,MIN($W3569,IncMonth-1))+MAX(0,$W3569-IncMonth+1)*(1+$X3569))</f>
        <v/>
      </c>
      <c r="Z3569" s="40">
        <f>IF($C3569="",0,IFERROR(INDEX(Departments!$B$5:$B$54,MATCH($C3569,Departments!$A$5:$A$54,0)),0))</f>
        <v/>
      </c>
      <c r="AA3569" s="41">
        <f>N($L3569)*$Y3569</f>
        <v/>
      </c>
      <c r="AB3569" s="41">
        <f>N($M3569)*$Y3569</f>
        <v/>
      </c>
      <c r="AC3569" s="41">
        <f>$AA3569*$Z3569</f>
        <v/>
      </c>
      <c r="AD3569" s="41">
        <f>$AA3569*BonusMonths/12</f>
        <v/>
      </c>
      <c r="AE3569" s="41">
        <f>($AA3569+SI_Gross*$AB3569)*IF($Q3569=1,SI_O,SI_E)</f>
        <v/>
      </c>
      <c r="AF3569" s="41">
        <f>IF($Q3569=1,0,$AA3569*EOSB)</f>
        <v/>
      </c>
      <c r="AG3569" s="41">
        <f>$AN3569*$W3569</f>
        <v/>
      </c>
      <c r="AH3569" s="41">
        <f>SUM($AA3569:$AG3569)</f>
        <v/>
      </c>
      <c r="AI3569" s="41">
        <f>12*($AM3569+$AN3569)</f>
        <v/>
      </c>
      <c r="AJ3569" s="41">
        <f>$AM3569*((IncMonth-1)+(13-IncMonth)*(1+$X3569))+12*$AN3569</f>
        <v/>
      </c>
      <c r="AK3569" s="41">
        <f>IF($R3569=1,N($L3569)+N($M3569),0)</f>
        <v/>
      </c>
      <c r="AL3569">
        <f>IF($C3569="","",IF(N($L3569)&lt;=0,"Basic salary missing",IF(ISNA(MATCH($C3569,Departments!$A$5:$A$54,0)),"Department not on Departments sheet",IF(AND($I3569&lt;&gt;"",NOT(ISNUMBER($I3569))),"Date of birth is text, not a date",IF(AND($K3569&lt;&gt;"",NOT(ISNUMBER($K3569))),"Contract end is text, not a date","")))))</f>
        <v/>
      </c>
      <c r="AM3569" s="41">
        <f>IF($R3569=0,0,N($L3569)*(1+$Z3569+BonusMonths/12+IF($Q3569=1,0,EOSB))+N($M3569)+(N($L3569)+SI_Gross*N($M3569))*IF($Q3569=1,SI_O,SI_E))</f>
        <v/>
      </c>
      <c r="AN3569" s="41">
        <f>IF($R3569=0,0,(IF($Q3569=1,MedO,MedE+Ticket)+Training)/12)</f>
        <v/>
      </c>
    </row>
    <row r="3570">
      <c r="I3570" s="35" t="n"/>
      <c r="J3570" s="35" t="n"/>
      <c r="K3570" s="35" t="n"/>
      <c r="L3570" s="36" t="n"/>
      <c r="M3570" s="36" t="n"/>
      <c r="P3570" s="37" t="n"/>
      <c r="Q3570" s="38">
        <f>IF($C3570="",0,IF(OR(LOWER(TRIM($G3570))="omani",LOWER(TRIM($G3570))="oman",LOWER(TRIM($G3570))="om",LOWER(TRIM($G3570))="local"),1,0))</f>
        <v/>
      </c>
      <c r="R3570" s="38">
        <f>IF($C3570="",0,IF(OR(ISNUMBER(SEARCH("resign",$N3570)),ISNUMBER(SEARCH("terminat",$N3570)),ISNUMBER(SEARCH("inactive",$N3570)),ISNUMBER(SEARCH("vacan",$N3570)),ISNUMBER(SEARCH("deceased",$N3570)),ISNUMBER(SEARCH("separated",$N3570))),0,1))</f>
        <v/>
      </c>
      <c r="S3570">
        <f>IF(OR($R3570=0,NOT(ISNUMBER($I3570))),"",IFERROR(DATEDIF($I3570,DATE(FY,1,1),"y"),""))</f>
        <v/>
      </c>
      <c r="T3570">
        <f>IF(OR($R3570=0,NOT(ISNUMBER($J3570))),"",IFERROR(DATEDIF($J3570,DATE(FY,1,1),"y"),0))</f>
        <v/>
      </c>
      <c r="U3570" s="38">
        <f>IF(OR($R3570=0,NOT(ISNUMBER($I3570))),0,IF(YEAR($I3570)+IF($Q3570=1,RetAgeO,RetAgeE)=FY,MONTH($I3570),IF(YEAR($I3570)+IF($Q3570=1,RetAgeO,RetAgeE)&lt;FY,1,0)))</f>
        <v/>
      </c>
      <c r="V3570" s="38">
        <f>IF(OR($R3570=0,NOT(ISNUMBER($K3570))),0,IF(YEAR($K3570)=FY,MONTH($K3570),IF(YEAR($K3570)&lt;FY,1,0)))</f>
        <v/>
      </c>
      <c r="W3570" s="38">
        <f>IF($R3570=0,0,MIN(12,IF(AND(ISNUMBER($O3570),$O3570&gt;=1,$O3570&lt;=12),INT($O3570),12),IF(AND(RetireExit="Yes",$U3570&gt;0),$U3570,12),IF(AND(ContractExit="Yes",$V3570&gt;0),$V3570,12)))</f>
        <v/>
      </c>
      <c r="X3570" s="37">
        <f>IF(ISNUMBER($P3570),$P3570,IncPct)</f>
        <v/>
      </c>
      <c r="Y3570" s="39">
        <f>IF($W3570=0,0,MAX(0,MIN($W3570,IncMonth-1))+MAX(0,$W3570-IncMonth+1)*(1+$X3570))</f>
        <v/>
      </c>
      <c r="Z3570" s="40">
        <f>IF($C3570="",0,IFERROR(INDEX(Departments!$B$5:$B$54,MATCH($C3570,Departments!$A$5:$A$54,0)),0))</f>
        <v/>
      </c>
      <c r="AA3570" s="41">
        <f>N($L3570)*$Y3570</f>
        <v/>
      </c>
      <c r="AB3570" s="41">
        <f>N($M3570)*$Y3570</f>
        <v/>
      </c>
      <c r="AC3570" s="41">
        <f>$AA3570*$Z3570</f>
        <v/>
      </c>
      <c r="AD3570" s="41">
        <f>$AA3570*BonusMonths/12</f>
        <v/>
      </c>
      <c r="AE3570" s="41">
        <f>($AA3570+SI_Gross*$AB3570)*IF($Q3570=1,SI_O,SI_E)</f>
        <v/>
      </c>
      <c r="AF3570" s="41">
        <f>IF($Q3570=1,0,$AA3570*EOSB)</f>
        <v/>
      </c>
      <c r="AG3570" s="41">
        <f>$AN3570*$W3570</f>
        <v/>
      </c>
      <c r="AH3570" s="41">
        <f>SUM($AA3570:$AG3570)</f>
        <v/>
      </c>
      <c r="AI3570" s="41">
        <f>12*($AM3570+$AN3570)</f>
        <v/>
      </c>
      <c r="AJ3570" s="41">
        <f>$AM3570*((IncMonth-1)+(13-IncMonth)*(1+$X3570))+12*$AN3570</f>
        <v/>
      </c>
      <c r="AK3570" s="41">
        <f>IF($R3570=1,N($L3570)+N($M3570),0)</f>
        <v/>
      </c>
      <c r="AL3570">
        <f>IF($C3570="","",IF(N($L3570)&lt;=0,"Basic salary missing",IF(ISNA(MATCH($C3570,Departments!$A$5:$A$54,0)),"Department not on Departments sheet",IF(AND($I3570&lt;&gt;"",NOT(ISNUMBER($I3570))),"Date of birth is text, not a date",IF(AND($K3570&lt;&gt;"",NOT(ISNUMBER($K3570))),"Contract end is text, not a date","")))))</f>
        <v/>
      </c>
      <c r="AM3570" s="41">
        <f>IF($R3570=0,0,N($L3570)*(1+$Z3570+BonusMonths/12+IF($Q3570=1,0,EOSB))+N($M3570)+(N($L3570)+SI_Gross*N($M3570))*IF($Q3570=1,SI_O,SI_E))</f>
        <v/>
      </c>
      <c r="AN3570" s="41">
        <f>IF($R3570=0,0,(IF($Q3570=1,MedO,MedE+Ticket)+Training)/12)</f>
        <v/>
      </c>
    </row>
    <row r="3571">
      <c r="I3571" s="35" t="n"/>
      <c r="J3571" s="35" t="n"/>
      <c r="K3571" s="35" t="n"/>
      <c r="L3571" s="36" t="n"/>
      <c r="M3571" s="36" t="n"/>
      <c r="P3571" s="37" t="n"/>
      <c r="Q3571" s="38">
        <f>IF($C3571="",0,IF(OR(LOWER(TRIM($G3571))="omani",LOWER(TRIM($G3571))="oman",LOWER(TRIM($G3571))="om",LOWER(TRIM($G3571))="local"),1,0))</f>
        <v/>
      </c>
      <c r="R3571" s="38">
        <f>IF($C3571="",0,IF(OR(ISNUMBER(SEARCH("resign",$N3571)),ISNUMBER(SEARCH("terminat",$N3571)),ISNUMBER(SEARCH("inactive",$N3571)),ISNUMBER(SEARCH("vacan",$N3571)),ISNUMBER(SEARCH("deceased",$N3571)),ISNUMBER(SEARCH("separated",$N3571))),0,1))</f>
        <v/>
      </c>
      <c r="S3571">
        <f>IF(OR($R3571=0,NOT(ISNUMBER($I3571))),"",IFERROR(DATEDIF($I3571,DATE(FY,1,1),"y"),""))</f>
        <v/>
      </c>
      <c r="T3571">
        <f>IF(OR($R3571=0,NOT(ISNUMBER($J3571))),"",IFERROR(DATEDIF($J3571,DATE(FY,1,1),"y"),0))</f>
        <v/>
      </c>
      <c r="U3571" s="38">
        <f>IF(OR($R3571=0,NOT(ISNUMBER($I3571))),0,IF(YEAR($I3571)+IF($Q3571=1,RetAgeO,RetAgeE)=FY,MONTH($I3571),IF(YEAR($I3571)+IF($Q3571=1,RetAgeO,RetAgeE)&lt;FY,1,0)))</f>
        <v/>
      </c>
      <c r="V3571" s="38">
        <f>IF(OR($R3571=0,NOT(ISNUMBER($K3571))),0,IF(YEAR($K3571)=FY,MONTH($K3571),IF(YEAR($K3571)&lt;FY,1,0)))</f>
        <v/>
      </c>
      <c r="W3571" s="38">
        <f>IF($R3571=0,0,MIN(12,IF(AND(ISNUMBER($O3571),$O3571&gt;=1,$O3571&lt;=12),INT($O3571),12),IF(AND(RetireExit="Yes",$U3571&gt;0),$U3571,12),IF(AND(ContractExit="Yes",$V3571&gt;0),$V3571,12)))</f>
        <v/>
      </c>
      <c r="X3571" s="37">
        <f>IF(ISNUMBER($P3571),$P3571,IncPct)</f>
        <v/>
      </c>
      <c r="Y3571" s="39">
        <f>IF($W3571=0,0,MAX(0,MIN($W3571,IncMonth-1))+MAX(0,$W3571-IncMonth+1)*(1+$X3571))</f>
        <v/>
      </c>
      <c r="Z3571" s="40">
        <f>IF($C3571="",0,IFERROR(INDEX(Departments!$B$5:$B$54,MATCH($C3571,Departments!$A$5:$A$54,0)),0))</f>
        <v/>
      </c>
      <c r="AA3571" s="41">
        <f>N($L3571)*$Y3571</f>
        <v/>
      </c>
      <c r="AB3571" s="41">
        <f>N($M3571)*$Y3571</f>
        <v/>
      </c>
      <c r="AC3571" s="41">
        <f>$AA3571*$Z3571</f>
        <v/>
      </c>
      <c r="AD3571" s="41">
        <f>$AA3571*BonusMonths/12</f>
        <v/>
      </c>
      <c r="AE3571" s="41">
        <f>($AA3571+SI_Gross*$AB3571)*IF($Q3571=1,SI_O,SI_E)</f>
        <v/>
      </c>
      <c r="AF3571" s="41">
        <f>IF($Q3571=1,0,$AA3571*EOSB)</f>
        <v/>
      </c>
      <c r="AG3571" s="41">
        <f>$AN3571*$W3571</f>
        <v/>
      </c>
      <c r="AH3571" s="41">
        <f>SUM($AA3571:$AG3571)</f>
        <v/>
      </c>
      <c r="AI3571" s="41">
        <f>12*($AM3571+$AN3571)</f>
        <v/>
      </c>
      <c r="AJ3571" s="41">
        <f>$AM3571*((IncMonth-1)+(13-IncMonth)*(1+$X3571))+12*$AN3571</f>
        <v/>
      </c>
      <c r="AK3571" s="41">
        <f>IF($R3571=1,N($L3571)+N($M3571),0)</f>
        <v/>
      </c>
      <c r="AL3571">
        <f>IF($C3571="","",IF(N($L3571)&lt;=0,"Basic salary missing",IF(ISNA(MATCH($C3571,Departments!$A$5:$A$54,0)),"Department not on Departments sheet",IF(AND($I3571&lt;&gt;"",NOT(ISNUMBER($I3571))),"Date of birth is text, not a date",IF(AND($K3571&lt;&gt;"",NOT(ISNUMBER($K3571))),"Contract end is text, not a date","")))))</f>
        <v/>
      </c>
      <c r="AM3571" s="41">
        <f>IF($R3571=0,0,N($L3571)*(1+$Z3571+BonusMonths/12+IF($Q3571=1,0,EOSB))+N($M3571)+(N($L3571)+SI_Gross*N($M3571))*IF($Q3571=1,SI_O,SI_E))</f>
        <v/>
      </c>
      <c r="AN3571" s="41">
        <f>IF($R3571=0,0,(IF($Q3571=1,MedO,MedE+Ticket)+Training)/12)</f>
        <v/>
      </c>
    </row>
    <row r="3572">
      <c r="I3572" s="35" t="n"/>
      <c r="J3572" s="35" t="n"/>
      <c r="K3572" s="35" t="n"/>
      <c r="L3572" s="36" t="n"/>
      <c r="M3572" s="36" t="n"/>
      <c r="P3572" s="37" t="n"/>
      <c r="Q3572" s="38">
        <f>IF($C3572="",0,IF(OR(LOWER(TRIM($G3572))="omani",LOWER(TRIM($G3572))="oman",LOWER(TRIM($G3572))="om",LOWER(TRIM($G3572))="local"),1,0))</f>
        <v/>
      </c>
      <c r="R3572" s="38">
        <f>IF($C3572="",0,IF(OR(ISNUMBER(SEARCH("resign",$N3572)),ISNUMBER(SEARCH("terminat",$N3572)),ISNUMBER(SEARCH("inactive",$N3572)),ISNUMBER(SEARCH("vacan",$N3572)),ISNUMBER(SEARCH("deceased",$N3572)),ISNUMBER(SEARCH("separated",$N3572))),0,1))</f>
        <v/>
      </c>
      <c r="S3572">
        <f>IF(OR($R3572=0,NOT(ISNUMBER($I3572))),"",IFERROR(DATEDIF($I3572,DATE(FY,1,1),"y"),""))</f>
        <v/>
      </c>
      <c r="T3572">
        <f>IF(OR($R3572=0,NOT(ISNUMBER($J3572))),"",IFERROR(DATEDIF($J3572,DATE(FY,1,1),"y"),0))</f>
        <v/>
      </c>
      <c r="U3572" s="38">
        <f>IF(OR($R3572=0,NOT(ISNUMBER($I3572))),0,IF(YEAR($I3572)+IF($Q3572=1,RetAgeO,RetAgeE)=FY,MONTH($I3572),IF(YEAR($I3572)+IF($Q3572=1,RetAgeO,RetAgeE)&lt;FY,1,0)))</f>
        <v/>
      </c>
      <c r="V3572" s="38">
        <f>IF(OR($R3572=0,NOT(ISNUMBER($K3572))),0,IF(YEAR($K3572)=FY,MONTH($K3572),IF(YEAR($K3572)&lt;FY,1,0)))</f>
        <v/>
      </c>
      <c r="W3572" s="38">
        <f>IF($R3572=0,0,MIN(12,IF(AND(ISNUMBER($O3572),$O3572&gt;=1,$O3572&lt;=12),INT($O3572),12),IF(AND(RetireExit="Yes",$U3572&gt;0),$U3572,12),IF(AND(ContractExit="Yes",$V3572&gt;0),$V3572,12)))</f>
        <v/>
      </c>
      <c r="X3572" s="37">
        <f>IF(ISNUMBER($P3572),$P3572,IncPct)</f>
        <v/>
      </c>
      <c r="Y3572" s="39">
        <f>IF($W3572=0,0,MAX(0,MIN($W3572,IncMonth-1))+MAX(0,$W3572-IncMonth+1)*(1+$X3572))</f>
        <v/>
      </c>
      <c r="Z3572" s="40">
        <f>IF($C3572="",0,IFERROR(INDEX(Departments!$B$5:$B$54,MATCH($C3572,Departments!$A$5:$A$54,0)),0))</f>
        <v/>
      </c>
      <c r="AA3572" s="41">
        <f>N($L3572)*$Y3572</f>
        <v/>
      </c>
      <c r="AB3572" s="41">
        <f>N($M3572)*$Y3572</f>
        <v/>
      </c>
      <c r="AC3572" s="41">
        <f>$AA3572*$Z3572</f>
        <v/>
      </c>
      <c r="AD3572" s="41">
        <f>$AA3572*BonusMonths/12</f>
        <v/>
      </c>
      <c r="AE3572" s="41">
        <f>($AA3572+SI_Gross*$AB3572)*IF($Q3572=1,SI_O,SI_E)</f>
        <v/>
      </c>
      <c r="AF3572" s="41">
        <f>IF($Q3572=1,0,$AA3572*EOSB)</f>
        <v/>
      </c>
      <c r="AG3572" s="41">
        <f>$AN3572*$W3572</f>
        <v/>
      </c>
      <c r="AH3572" s="41">
        <f>SUM($AA3572:$AG3572)</f>
        <v/>
      </c>
      <c r="AI3572" s="41">
        <f>12*($AM3572+$AN3572)</f>
        <v/>
      </c>
      <c r="AJ3572" s="41">
        <f>$AM3572*((IncMonth-1)+(13-IncMonth)*(1+$X3572))+12*$AN3572</f>
        <v/>
      </c>
      <c r="AK3572" s="41">
        <f>IF($R3572=1,N($L3572)+N($M3572),0)</f>
        <v/>
      </c>
      <c r="AL3572">
        <f>IF($C3572="","",IF(N($L3572)&lt;=0,"Basic salary missing",IF(ISNA(MATCH($C3572,Departments!$A$5:$A$54,0)),"Department not on Departments sheet",IF(AND($I3572&lt;&gt;"",NOT(ISNUMBER($I3572))),"Date of birth is text, not a date",IF(AND($K3572&lt;&gt;"",NOT(ISNUMBER($K3572))),"Contract end is text, not a date","")))))</f>
        <v/>
      </c>
      <c r="AM3572" s="41">
        <f>IF($R3572=0,0,N($L3572)*(1+$Z3572+BonusMonths/12+IF($Q3572=1,0,EOSB))+N($M3572)+(N($L3572)+SI_Gross*N($M3572))*IF($Q3572=1,SI_O,SI_E))</f>
        <v/>
      </c>
      <c r="AN3572" s="41">
        <f>IF($R3572=0,0,(IF($Q3572=1,MedO,MedE+Ticket)+Training)/12)</f>
        <v/>
      </c>
    </row>
    <row r="3573">
      <c r="I3573" s="35" t="n"/>
      <c r="J3573" s="35" t="n"/>
      <c r="K3573" s="35" t="n"/>
      <c r="L3573" s="36" t="n"/>
      <c r="M3573" s="36" t="n"/>
      <c r="P3573" s="37" t="n"/>
      <c r="Q3573" s="38">
        <f>IF($C3573="",0,IF(OR(LOWER(TRIM($G3573))="omani",LOWER(TRIM($G3573))="oman",LOWER(TRIM($G3573))="om",LOWER(TRIM($G3573))="local"),1,0))</f>
        <v/>
      </c>
      <c r="R3573" s="38">
        <f>IF($C3573="",0,IF(OR(ISNUMBER(SEARCH("resign",$N3573)),ISNUMBER(SEARCH("terminat",$N3573)),ISNUMBER(SEARCH("inactive",$N3573)),ISNUMBER(SEARCH("vacan",$N3573)),ISNUMBER(SEARCH("deceased",$N3573)),ISNUMBER(SEARCH("separated",$N3573))),0,1))</f>
        <v/>
      </c>
      <c r="S3573">
        <f>IF(OR($R3573=0,NOT(ISNUMBER($I3573))),"",IFERROR(DATEDIF($I3573,DATE(FY,1,1),"y"),""))</f>
        <v/>
      </c>
      <c r="T3573">
        <f>IF(OR($R3573=0,NOT(ISNUMBER($J3573))),"",IFERROR(DATEDIF($J3573,DATE(FY,1,1),"y"),0))</f>
        <v/>
      </c>
      <c r="U3573" s="38">
        <f>IF(OR($R3573=0,NOT(ISNUMBER($I3573))),0,IF(YEAR($I3573)+IF($Q3573=1,RetAgeO,RetAgeE)=FY,MONTH($I3573),IF(YEAR($I3573)+IF($Q3573=1,RetAgeO,RetAgeE)&lt;FY,1,0)))</f>
        <v/>
      </c>
      <c r="V3573" s="38">
        <f>IF(OR($R3573=0,NOT(ISNUMBER($K3573))),0,IF(YEAR($K3573)=FY,MONTH($K3573),IF(YEAR($K3573)&lt;FY,1,0)))</f>
        <v/>
      </c>
      <c r="W3573" s="38">
        <f>IF($R3573=0,0,MIN(12,IF(AND(ISNUMBER($O3573),$O3573&gt;=1,$O3573&lt;=12),INT($O3573),12),IF(AND(RetireExit="Yes",$U3573&gt;0),$U3573,12),IF(AND(ContractExit="Yes",$V3573&gt;0),$V3573,12)))</f>
        <v/>
      </c>
      <c r="X3573" s="37">
        <f>IF(ISNUMBER($P3573),$P3573,IncPct)</f>
        <v/>
      </c>
      <c r="Y3573" s="39">
        <f>IF($W3573=0,0,MAX(0,MIN($W3573,IncMonth-1))+MAX(0,$W3573-IncMonth+1)*(1+$X3573))</f>
        <v/>
      </c>
      <c r="Z3573" s="40">
        <f>IF($C3573="",0,IFERROR(INDEX(Departments!$B$5:$B$54,MATCH($C3573,Departments!$A$5:$A$54,0)),0))</f>
        <v/>
      </c>
      <c r="AA3573" s="41">
        <f>N($L3573)*$Y3573</f>
        <v/>
      </c>
      <c r="AB3573" s="41">
        <f>N($M3573)*$Y3573</f>
        <v/>
      </c>
      <c r="AC3573" s="41">
        <f>$AA3573*$Z3573</f>
        <v/>
      </c>
      <c r="AD3573" s="41">
        <f>$AA3573*BonusMonths/12</f>
        <v/>
      </c>
      <c r="AE3573" s="41">
        <f>($AA3573+SI_Gross*$AB3573)*IF($Q3573=1,SI_O,SI_E)</f>
        <v/>
      </c>
      <c r="AF3573" s="41">
        <f>IF($Q3573=1,0,$AA3573*EOSB)</f>
        <v/>
      </c>
      <c r="AG3573" s="41">
        <f>$AN3573*$W3573</f>
        <v/>
      </c>
      <c r="AH3573" s="41">
        <f>SUM($AA3573:$AG3573)</f>
        <v/>
      </c>
      <c r="AI3573" s="41">
        <f>12*($AM3573+$AN3573)</f>
        <v/>
      </c>
      <c r="AJ3573" s="41">
        <f>$AM3573*((IncMonth-1)+(13-IncMonth)*(1+$X3573))+12*$AN3573</f>
        <v/>
      </c>
      <c r="AK3573" s="41">
        <f>IF($R3573=1,N($L3573)+N($M3573),0)</f>
        <v/>
      </c>
      <c r="AL3573">
        <f>IF($C3573="","",IF(N($L3573)&lt;=0,"Basic salary missing",IF(ISNA(MATCH($C3573,Departments!$A$5:$A$54,0)),"Department not on Departments sheet",IF(AND($I3573&lt;&gt;"",NOT(ISNUMBER($I3573))),"Date of birth is text, not a date",IF(AND($K3573&lt;&gt;"",NOT(ISNUMBER($K3573))),"Contract end is text, not a date","")))))</f>
        <v/>
      </c>
      <c r="AM3573" s="41">
        <f>IF($R3573=0,0,N($L3573)*(1+$Z3573+BonusMonths/12+IF($Q3573=1,0,EOSB))+N($M3573)+(N($L3573)+SI_Gross*N($M3573))*IF($Q3573=1,SI_O,SI_E))</f>
        <v/>
      </c>
      <c r="AN3573" s="41">
        <f>IF($R3573=0,0,(IF($Q3573=1,MedO,MedE+Ticket)+Training)/12)</f>
        <v/>
      </c>
    </row>
    <row r="3574">
      <c r="I3574" s="35" t="n"/>
      <c r="J3574" s="35" t="n"/>
      <c r="K3574" s="35" t="n"/>
      <c r="L3574" s="36" t="n"/>
      <c r="M3574" s="36" t="n"/>
      <c r="P3574" s="37" t="n"/>
      <c r="Q3574" s="38">
        <f>IF($C3574="",0,IF(OR(LOWER(TRIM($G3574))="omani",LOWER(TRIM($G3574))="oman",LOWER(TRIM($G3574))="om",LOWER(TRIM($G3574))="local"),1,0))</f>
        <v/>
      </c>
      <c r="R3574" s="38">
        <f>IF($C3574="",0,IF(OR(ISNUMBER(SEARCH("resign",$N3574)),ISNUMBER(SEARCH("terminat",$N3574)),ISNUMBER(SEARCH("inactive",$N3574)),ISNUMBER(SEARCH("vacan",$N3574)),ISNUMBER(SEARCH("deceased",$N3574)),ISNUMBER(SEARCH("separated",$N3574))),0,1))</f>
        <v/>
      </c>
      <c r="S3574">
        <f>IF(OR($R3574=0,NOT(ISNUMBER($I3574))),"",IFERROR(DATEDIF($I3574,DATE(FY,1,1),"y"),""))</f>
        <v/>
      </c>
      <c r="T3574">
        <f>IF(OR($R3574=0,NOT(ISNUMBER($J3574))),"",IFERROR(DATEDIF($J3574,DATE(FY,1,1),"y"),0))</f>
        <v/>
      </c>
      <c r="U3574" s="38">
        <f>IF(OR($R3574=0,NOT(ISNUMBER($I3574))),0,IF(YEAR($I3574)+IF($Q3574=1,RetAgeO,RetAgeE)=FY,MONTH($I3574),IF(YEAR($I3574)+IF($Q3574=1,RetAgeO,RetAgeE)&lt;FY,1,0)))</f>
        <v/>
      </c>
      <c r="V3574" s="38">
        <f>IF(OR($R3574=0,NOT(ISNUMBER($K3574))),0,IF(YEAR($K3574)=FY,MONTH($K3574),IF(YEAR($K3574)&lt;FY,1,0)))</f>
        <v/>
      </c>
      <c r="W3574" s="38">
        <f>IF($R3574=0,0,MIN(12,IF(AND(ISNUMBER($O3574),$O3574&gt;=1,$O3574&lt;=12),INT($O3574),12),IF(AND(RetireExit="Yes",$U3574&gt;0),$U3574,12),IF(AND(ContractExit="Yes",$V3574&gt;0),$V3574,12)))</f>
        <v/>
      </c>
      <c r="X3574" s="37">
        <f>IF(ISNUMBER($P3574),$P3574,IncPct)</f>
        <v/>
      </c>
      <c r="Y3574" s="39">
        <f>IF($W3574=0,0,MAX(0,MIN($W3574,IncMonth-1))+MAX(0,$W3574-IncMonth+1)*(1+$X3574))</f>
        <v/>
      </c>
      <c r="Z3574" s="40">
        <f>IF($C3574="",0,IFERROR(INDEX(Departments!$B$5:$B$54,MATCH($C3574,Departments!$A$5:$A$54,0)),0))</f>
        <v/>
      </c>
      <c r="AA3574" s="41">
        <f>N($L3574)*$Y3574</f>
        <v/>
      </c>
      <c r="AB3574" s="41">
        <f>N($M3574)*$Y3574</f>
        <v/>
      </c>
      <c r="AC3574" s="41">
        <f>$AA3574*$Z3574</f>
        <v/>
      </c>
      <c r="AD3574" s="41">
        <f>$AA3574*BonusMonths/12</f>
        <v/>
      </c>
      <c r="AE3574" s="41">
        <f>($AA3574+SI_Gross*$AB3574)*IF($Q3574=1,SI_O,SI_E)</f>
        <v/>
      </c>
      <c r="AF3574" s="41">
        <f>IF($Q3574=1,0,$AA3574*EOSB)</f>
        <v/>
      </c>
      <c r="AG3574" s="41">
        <f>$AN3574*$W3574</f>
        <v/>
      </c>
      <c r="AH3574" s="41">
        <f>SUM($AA3574:$AG3574)</f>
        <v/>
      </c>
      <c r="AI3574" s="41">
        <f>12*($AM3574+$AN3574)</f>
        <v/>
      </c>
      <c r="AJ3574" s="41">
        <f>$AM3574*((IncMonth-1)+(13-IncMonth)*(1+$X3574))+12*$AN3574</f>
        <v/>
      </c>
      <c r="AK3574" s="41">
        <f>IF($R3574=1,N($L3574)+N($M3574),0)</f>
        <v/>
      </c>
      <c r="AL3574">
        <f>IF($C3574="","",IF(N($L3574)&lt;=0,"Basic salary missing",IF(ISNA(MATCH($C3574,Departments!$A$5:$A$54,0)),"Department not on Departments sheet",IF(AND($I3574&lt;&gt;"",NOT(ISNUMBER($I3574))),"Date of birth is text, not a date",IF(AND($K3574&lt;&gt;"",NOT(ISNUMBER($K3574))),"Contract end is text, not a date","")))))</f>
        <v/>
      </c>
      <c r="AM3574" s="41">
        <f>IF($R3574=0,0,N($L3574)*(1+$Z3574+BonusMonths/12+IF($Q3574=1,0,EOSB))+N($M3574)+(N($L3574)+SI_Gross*N($M3574))*IF($Q3574=1,SI_O,SI_E))</f>
        <v/>
      </c>
      <c r="AN3574" s="41">
        <f>IF($R3574=0,0,(IF($Q3574=1,MedO,MedE+Ticket)+Training)/12)</f>
        <v/>
      </c>
    </row>
    <row r="3575">
      <c r="I3575" s="35" t="n"/>
      <c r="J3575" s="35" t="n"/>
      <c r="K3575" s="35" t="n"/>
      <c r="L3575" s="36" t="n"/>
      <c r="M3575" s="36" t="n"/>
      <c r="P3575" s="37" t="n"/>
      <c r="Q3575" s="38">
        <f>IF($C3575="",0,IF(OR(LOWER(TRIM($G3575))="omani",LOWER(TRIM($G3575))="oman",LOWER(TRIM($G3575))="om",LOWER(TRIM($G3575))="local"),1,0))</f>
        <v/>
      </c>
      <c r="R3575" s="38">
        <f>IF($C3575="",0,IF(OR(ISNUMBER(SEARCH("resign",$N3575)),ISNUMBER(SEARCH("terminat",$N3575)),ISNUMBER(SEARCH("inactive",$N3575)),ISNUMBER(SEARCH("vacan",$N3575)),ISNUMBER(SEARCH("deceased",$N3575)),ISNUMBER(SEARCH("separated",$N3575))),0,1))</f>
        <v/>
      </c>
      <c r="S3575">
        <f>IF(OR($R3575=0,NOT(ISNUMBER($I3575))),"",IFERROR(DATEDIF($I3575,DATE(FY,1,1),"y"),""))</f>
        <v/>
      </c>
      <c r="T3575">
        <f>IF(OR($R3575=0,NOT(ISNUMBER($J3575))),"",IFERROR(DATEDIF($J3575,DATE(FY,1,1),"y"),0))</f>
        <v/>
      </c>
      <c r="U3575" s="38">
        <f>IF(OR($R3575=0,NOT(ISNUMBER($I3575))),0,IF(YEAR($I3575)+IF($Q3575=1,RetAgeO,RetAgeE)=FY,MONTH($I3575),IF(YEAR($I3575)+IF($Q3575=1,RetAgeO,RetAgeE)&lt;FY,1,0)))</f>
        <v/>
      </c>
      <c r="V3575" s="38">
        <f>IF(OR($R3575=0,NOT(ISNUMBER($K3575))),0,IF(YEAR($K3575)=FY,MONTH($K3575),IF(YEAR($K3575)&lt;FY,1,0)))</f>
        <v/>
      </c>
      <c r="W3575" s="38">
        <f>IF($R3575=0,0,MIN(12,IF(AND(ISNUMBER($O3575),$O3575&gt;=1,$O3575&lt;=12),INT($O3575),12),IF(AND(RetireExit="Yes",$U3575&gt;0),$U3575,12),IF(AND(ContractExit="Yes",$V3575&gt;0),$V3575,12)))</f>
        <v/>
      </c>
      <c r="X3575" s="37">
        <f>IF(ISNUMBER($P3575),$P3575,IncPct)</f>
        <v/>
      </c>
      <c r="Y3575" s="39">
        <f>IF($W3575=0,0,MAX(0,MIN($W3575,IncMonth-1))+MAX(0,$W3575-IncMonth+1)*(1+$X3575))</f>
        <v/>
      </c>
      <c r="Z3575" s="40">
        <f>IF($C3575="",0,IFERROR(INDEX(Departments!$B$5:$B$54,MATCH($C3575,Departments!$A$5:$A$54,0)),0))</f>
        <v/>
      </c>
      <c r="AA3575" s="41">
        <f>N($L3575)*$Y3575</f>
        <v/>
      </c>
      <c r="AB3575" s="41">
        <f>N($M3575)*$Y3575</f>
        <v/>
      </c>
      <c r="AC3575" s="41">
        <f>$AA3575*$Z3575</f>
        <v/>
      </c>
      <c r="AD3575" s="41">
        <f>$AA3575*BonusMonths/12</f>
        <v/>
      </c>
      <c r="AE3575" s="41">
        <f>($AA3575+SI_Gross*$AB3575)*IF($Q3575=1,SI_O,SI_E)</f>
        <v/>
      </c>
      <c r="AF3575" s="41">
        <f>IF($Q3575=1,0,$AA3575*EOSB)</f>
        <v/>
      </c>
      <c r="AG3575" s="41">
        <f>$AN3575*$W3575</f>
        <v/>
      </c>
      <c r="AH3575" s="41">
        <f>SUM($AA3575:$AG3575)</f>
        <v/>
      </c>
      <c r="AI3575" s="41">
        <f>12*($AM3575+$AN3575)</f>
        <v/>
      </c>
      <c r="AJ3575" s="41">
        <f>$AM3575*((IncMonth-1)+(13-IncMonth)*(1+$X3575))+12*$AN3575</f>
        <v/>
      </c>
      <c r="AK3575" s="41">
        <f>IF($R3575=1,N($L3575)+N($M3575),0)</f>
        <v/>
      </c>
      <c r="AL3575">
        <f>IF($C3575="","",IF(N($L3575)&lt;=0,"Basic salary missing",IF(ISNA(MATCH($C3575,Departments!$A$5:$A$54,0)),"Department not on Departments sheet",IF(AND($I3575&lt;&gt;"",NOT(ISNUMBER($I3575))),"Date of birth is text, not a date",IF(AND($K3575&lt;&gt;"",NOT(ISNUMBER($K3575))),"Contract end is text, not a date","")))))</f>
        <v/>
      </c>
      <c r="AM3575" s="41">
        <f>IF($R3575=0,0,N($L3575)*(1+$Z3575+BonusMonths/12+IF($Q3575=1,0,EOSB))+N($M3575)+(N($L3575)+SI_Gross*N($M3575))*IF($Q3575=1,SI_O,SI_E))</f>
        <v/>
      </c>
      <c r="AN3575" s="41">
        <f>IF($R3575=0,0,(IF($Q3575=1,MedO,MedE+Ticket)+Training)/12)</f>
        <v/>
      </c>
    </row>
    <row r="3576">
      <c r="I3576" s="35" t="n"/>
      <c r="J3576" s="35" t="n"/>
      <c r="K3576" s="35" t="n"/>
      <c r="L3576" s="36" t="n"/>
      <c r="M3576" s="36" t="n"/>
      <c r="P3576" s="37" t="n"/>
      <c r="Q3576" s="38">
        <f>IF($C3576="",0,IF(OR(LOWER(TRIM($G3576))="omani",LOWER(TRIM($G3576))="oman",LOWER(TRIM($G3576))="om",LOWER(TRIM($G3576))="local"),1,0))</f>
        <v/>
      </c>
      <c r="R3576" s="38">
        <f>IF($C3576="",0,IF(OR(ISNUMBER(SEARCH("resign",$N3576)),ISNUMBER(SEARCH("terminat",$N3576)),ISNUMBER(SEARCH("inactive",$N3576)),ISNUMBER(SEARCH("vacan",$N3576)),ISNUMBER(SEARCH("deceased",$N3576)),ISNUMBER(SEARCH("separated",$N3576))),0,1))</f>
        <v/>
      </c>
      <c r="S3576">
        <f>IF(OR($R3576=0,NOT(ISNUMBER($I3576))),"",IFERROR(DATEDIF($I3576,DATE(FY,1,1),"y"),""))</f>
        <v/>
      </c>
      <c r="T3576">
        <f>IF(OR($R3576=0,NOT(ISNUMBER($J3576))),"",IFERROR(DATEDIF($J3576,DATE(FY,1,1),"y"),0))</f>
        <v/>
      </c>
      <c r="U3576" s="38">
        <f>IF(OR($R3576=0,NOT(ISNUMBER($I3576))),0,IF(YEAR($I3576)+IF($Q3576=1,RetAgeO,RetAgeE)=FY,MONTH($I3576),IF(YEAR($I3576)+IF($Q3576=1,RetAgeO,RetAgeE)&lt;FY,1,0)))</f>
        <v/>
      </c>
      <c r="V3576" s="38">
        <f>IF(OR($R3576=0,NOT(ISNUMBER($K3576))),0,IF(YEAR($K3576)=FY,MONTH($K3576),IF(YEAR($K3576)&lt;FY,1,0)))</f>
        <v/>
      </c>
      <c r="W3576" s="38">
        <f>IF($R3576=0,0,MIN(12,IF(AND(ISNUMBER($O3576),$O3576&gt;=1,$O3576&lt;=12),INT($O3576),12),IF(AND(RetireExit="Yes",$U3576&gt;0),$U3576,12),IF(AND(ContractExit="Yes",$V3576&gt;0),$V3576,12)))</f>
        <v/>
      </c>
      <c r="X3576" s="37">
        <f>IF(ISNUMBER($P3576),$P3576,IncPct)</f>
        <v/>
      </c>
      <c r="Y3576" s="39">
        <f>IF($W3576=0,0,MAX(0,MIN($W3576,IncMonth-1))+MAX(0,$W3576-IncMonth+1)*(1+$X3576))</f>
        <v/>
      </c>
      <c r="Z3576" s="40">
        <f>IF($C3576="",0,IFERROR(INDEX(Departments!$B$5:$B$54,MATCH($C3576,Departments!$A$5:$A$54,0)),0))</f>
        <v/>
      </c>
      <c r="AA3576" s="41">
        <f>N($L3576)*$Y3576</f>
        <v/>
      </c>
      <c r="AB3576" s="41">
        <f>N($M3576)*$Y3576</f>
        <v/>
      </c>
      <c r="AC3576" s="41">
        <f>$AA3576*$Z3576</f>
        <v/>
      </c>
      <c r="AD3576" s="41">
        <f>$AA3576*BonusMonths/12</f>
        <v/>
      </c>
      <c r="AE3576" s="41">
        <f>($AA3576+SI_Gross*$AB3576)*IF($Q3576=1,SI_O,SI_E)</f>
        <v/>
      </c>
      <c r="AF3576" s="41">
        <f>IF($Q3576=1,0,$AA3576*EOSB)</f>
        <v/>
      </c>
      <c r="AG3576" s="41">
        <f>$AN3576*$W3576</f>
        <v/>
      </c>
      <c r="AH3576" s="41">
        <f>SUM($AA3576:$AG3576)</f>
        <v/>
      </c>
      <c r="AI3576" s="41">
        <f>12*($AM3576+$AN3576)</f>
        <v/>
      </c>
      <c r="AJ3576" s="41">
        <f>$AM3576*((IncMonth-1)+(13-IncMonth)*(1+$X3576))+12*$AN3576</f>
        <v/>
      </c>
      <c r="AK3576" s="41">
        <f>IF($R3576=1,N($L3576)+N($M3576),0)</f>
        <v/>
      </c>
      <c r="AL3576">
        <f>IF($C3576="","",IF(N($L3576)&lt;=0,"Basic salary missing",IF(ISNA(MATCH($C3576,Departments!$A$5:$A$54,0)),"Department not on Departments sheet",IF(AND($I3576&lt;&gt;"",NOT(ISNUMBER($I3576))),"Date of birth is text, not a date",IF(AND($K3576&lt;&gt;"",NOT(ISNUMBER($K3576))),"Contract end is text, not a date","")))))</f>
        <v/>
      </c>
      <c r="AM3576" s="41">
        <f>IF($R3576=0,0,N($L3576)*(1+$Z3576+BonusMonths/12+IF($Q3576=1,0,EOSB))+N($M3576)+(N($L3576)+SI_Gross*N($M3576))*IF($Q3576=1,SI_O,SI_E))</f>
        <v/>
      </c>
      <c r="AN3576" s="41">
        <f>IF($R3576=0,0,(IF($Q3576=1,MedO,MedE+Ticket)+Training)/12)</f>
        <v/>
      </c>
    </row>
    <row r="3577">
      <c r="I3577" s="35" t="n"/>
      <c r="J3577" s="35" t="n"/>
      <c r="K3577" s="35" t="n"/>
      <c r="L3577" s="36" t="n"/>
      <c r="M3577" s="36" t="n"/>
      <c r="P3577" s="37" t="n"/>
      <c r="Q3577" s="38">
        <f>IF($C3577="",0,IF(OR(LOWER(TRIM($G3577))="omani",LOWER(TRIM($G3577))="oman",LOWER(TRIM($G3577))="om",LOWER(TRIM($G3577))="local"),1,0))</f>
        <v/>
      </c>
      <c r="R3577" s="38">
        <f>IF($C3577="",0,IF(OR(ISNUMBER(SEARCH("resign",$N3577)),ISNUMBER(SEARCH("terminat",$N3577)),ISNUMBER(SEARCH("inactive",$N3577)),ISNUMBER(SEARCH("vacan",$N3577)),ISNUMBER(SEARCH("deceased",$N3577)),ISNUMBER(SEARCH("separated",$N3577))),0,1))</f>
        <v/>
      </c>
      <c r="S3577">
        <f>IF(OR($R3577=0,NOT(ISNUMBER($I3577))),"",IFERROR(DATEDIF($I3577,DATE(FY,1,1),"y"),""))</f>
        <v/>
      </c>
      <c r="T3577">
        <f>IF(OR($R3577=0,NOT(ISNUMBER($J3577))),"",IFERROR(DATEDIF($J3577,DATE(FY,1,1),"y"),0))</f>
        <v/>
      </c>
      <c r="U3577" s="38">
        <f>IF(OR($R3577=0,NOT(ISNUMBER($I3577))),0,IF(YEAR($I3577)+IF($Q3577=1,RetAgeO,RetAgeE)=FY,MONTH($I3577),IF(YEAR($I3577)+IF($Q3577=1,RetAgeO,RetAgeE)&lt;FY,1,0)))</f>
        <v/>
      </c>
      <c r="V3577" s="38">
        <f>IF(OR($R3577=0,NOT(ISNUMBER($K3577))),0,IF(YEAR($K3577)=FY,MONTH($K3577),IF(YEAR($K3577)&lt;FY,1,0)))</f>
        <v/>
      </c>
      <c r="W3577" s="38">
        <f>IF($R3577=0,0,MIN(12,IF(AND(ISNUMBER($O3577),$O3577&gt;=1,$O3577&lt;=12),INT($O3577),12),IF(AND(RetireExit="Yes",$U3577&gt;0),$U3577,12),IF(AND(ContractExit="Yes",$V3577&gt;0),$V3577,12)))</f>
        <v/>
      </c>
      <c r="X3577" s="37">
        <f>IF(ISNUMBER($P3577),$P3577,IncPct)</f>
        <v/>
      </c>
      <c r="Y3577" s="39">
        <f>IF($W3577=0,0,MAX(0,MIN($W3577,IncMonth-1))+MAX(0,$W3577-IncMonth+1)*(1+$X3577))</f>
        <v/>
      </c>
      <c r="Z3577" s="40">
        <f>IF($C3577="",0,IFERROR(INDEX(Departments!$B$5:$B$54,MATCH($C3577,Departments!$A$5:$A$54,0)),0))</f>
        <v/>
      </c>
      <c r="AA3577" s="41">
        <f>N($L3577)*$Y3577</f>
        <v/>
      </c>
      <c r="AB3577" s="41">
        <f>N($M3577)*$Y3577</f>
        <v/>
      </c>
      <c r="AC3577" s="41">
        <f>$AA3577*$Z3577</f>
        <v/>
      </c>
      <c r="AD3577" s="41">
        <f>$AA3577*BonusMonths/12</f>
        <v/>
      </c>
      <c r="AE3577" s="41">
        <f>($AA3577+SI_Gross*$AB3577)*IF($Q3577=1,SI_O,SI_E)</f>
        <v/>
      </c>
      <c r="AF3577" s="41">
        <f>IF($Q3577=1,0,$AA3577*EOSB)</f>
        <v/>
      </c>
      <c r="AG3577" s="41">
        <f>$AN3577*$W3577</f>
        <v/>
      </c>
      <c r="AH3577" s="41">
        <f>SUM($AA3577:$AG3577)</f>
        <v/>
      </c>
      <c r="AI3577" s="41">
        <f>12*($AM3577+$AN3577)</f>
        <v/>
      </c>
      <c r="AJ3577" s="41">
        <f>$AM3577*((IncMonth-1)+(13-IncMonth)*(1+$X3577))+12*$AN3577</f>
        <v/>
      </c>
      <c r="AK3577" s="41">
        <f>IF($R3577=1,N($L3577)+N($M3577),0)</f>
        <v/>
      </c>
      <c r="AL3577">
        <f>IF($C3577="","",IF(N($L3577)&lt;=0,"Basic salary missing",IF(ISNA(MATCH($C3577,Departments!$A$5:$A$54,0)),"Department not on Departments sheet",IF(AND($I3577&lt;&gt;"",NOT(ISNUMBER($I3577))),"Date of birth is text, not a date",IF(AND($K3577&lt;&gt;"",NOT(ISNUMBER($K3577))),"Contract end is text, not a date","")))))</f>
        <v/>
      </c>
      <c r="AM3577" s="41">
        <f>IF($R3577=0,0,N($L3577)*(1+$Z3577+BonusMonths/12+IF($Q3577=1,0,EOSB))+N($M3577)+(N($L3577)+SI_Gross*N($M3577))*IF($Q3577=1,SI_O,SI_E))</f>
        <v/>
      </c>
      <c r="AN3577" s="41">
        <f>IF($R3577=0,0,(IF($Q3577=1,MedO,MedE+Ticket)+Training)/12)</f>
        <v/>
      </c>
    </row>
    <row r="3578">
      <c r="I3578" s="35" t="n"/>
      <c r="J3578" s="35" t="n"/>
      <c r="K3578" s="35" t="n"/>
      <c r="L3578" s="36" t="n"/>
      <c r="M3578" s="36" t="n"/>
      <c r="P3578" s="37" t="n"/>
      <c r="Q3578" s="38">
        <f>IF($C3578="",0,IF(OR(LOWER(TRIM($G3578))="omani",LOWER(TRIM($G3578))="oman",LOWER(TRIM($G3578))="om",LOWER(TRIM($G3578))="local"),1,0))</f>
        <v/>
      </c>
      <c r="R3578" s="38">
        <f>IF($C3578="",0,IF(OR(ISNUMBER(SEARCH("resign",$N3578)),ISNUMBER(SEARCH("terminat",$N3578)),ISNUMBER(SEARCH("inactive",$N3578)),ISNUMBER(SEARCH("vacan",$N3578)),ISNUMBER(SEARCH("deceased",$N3578)),ISNUMBER(SEARCH("separated",$N3578))),0,1))</f>
        <v/>
      </c>
      <c r="S3578">
        <f>IF(OR($R3578=0,NOT(ISNUMBER($I3578))),"",IFERROR(DATEDIF($I3578,DATE(FY,1,1),"y"),""))</f>
        <v/>
      </c>
      <c r="T3578">
        <f>IF(OR($R3578=0,NOT(ISNUMBER($J3578))),"",IFERROR(DATEDIF($J3578,DATE(FY,1,1),"y"),0))</f>
        <v/>
      </c>
      <c r="U3578" s="38">
        <f>IF(OR($R3578=0,NOT(ISNUMBER($I3578))),0,IF(YEAR($I3578)+IF($Q3578=1,RetAgeO,RetAgeE)=FY,MONTH($I3578),IF(YEAR($I3578)+IF($Q3578=1,RetAgeO,RetAgeE)&lt;FY,1,0)))</f>
        <v/>
      </c>
      <c r="V3578" s="38">
        <f>IF(OR($R3578=0,NOT(ISNUMBER($K3578))),0,IF(YEAR($K3578)=FY,MONTH($K3578),IF(YEAR($K3578)&lt;FY,1,0)))</f>
        <v/>
      </c>
      <c r="W3578" s="38">
        <f>IF($R3578=0,0,MIN(12,IF(AND(ISNUMBER($O3578),$O3578&gt;=1,$O3578&lt;=12),INT($O3578),12),IF(AND(RetireExit="Yes",$U3578&gt;0),$U3578,12),IF(AND(ContractExit="Yes",$V3578&gt;0),$V3578,12)))</f>
        <v/>
      </c>
      <c r="X3578" s="37">
        <f>IF(ISNUMBER($P3578),$P3578,IncPct)</f>
        <v/>
      </c>
      <c r="Y3578" s="39">
        <f>IF($W3578=0,0,MAX(0,MIN($W3578,IncMonth-1))+MAX(0,$W3578-IncMonth+1)*(1+$X3578))</f>
        <v/>
      </c>
      <c r="Z3578" s="40">
        <f>IF($C3578="",0,IFERROR(INDEX(Departments!$B$5:$B$54,MATCH($C3578,Departments!$A$5:$A$54,0)),0))</f>
        <v/>
      </c>
      <c r="AA3578" s="41">
        <f>N($L3578)*$Y3578</f>
        <v/>
      </c>
      <c r="AB3578" s="41">
        <f>N($M3578)*$Y3578</f>
        <v/>
      </c>
      <c r="AC3578" s="41">
        <f>$AA3578*$Z3578</f>
        <v/>
      </c>
      <c r="AD3578" s="41">
        <f>$AA3578*BonusMonths/12</f>
        <v/>
      </c>
      <c r="AE3578" s="41">
        <f>($AA3578+SI_Gross*$AB3578)*IF($Q3578=1,SI_O,SI_E)</f>
        <v/>
      </c>
      <c r="AF3578" s="41">
        <f>IF($Q3578=1,0,$AA3578*EOSB)</f>
        <v/>
      </c>
      <c r="AG3578" s="41">
        <f>$AN3578*$W3578</f>
        <v/>
      </c>
      <c r="AH3578" s="41">
        <f>SUM($AA3578:$AG3578)</f>
        <v/>
      </c>
      <c r="AI3578" s="41">
        <f>12*($AM3578+$AN3578)</f>
        <v/>
      </c>
      <c r="AJ3578" s="41">
        <f>$AM3578*((IncMonth-1)+(13-IncMonth)*(1+$X3578))+12*$AN3578</f>
        <v/>
      </c>
      <c r="AK3578" s="41">
        <f>IF($R3578=1,N($L3578)+N($M3578),0)</f>
        <v/>
      </c>
      <c r="AL3578">
        <f>IF($C3578="","",IF(N($L3578)&lt;=0,"Basic salary missing",IF(ISNA(MATCH($C3578,Departments!$A$5:$A$54,0)),"Department not on Departments sheet",IF(AND($I3578&lt;&gt;"",NOT(ISNUMBER($I3578))),"Date of birth is text, not a date",IF(AND($K3578&lt;&gt;"",NOT(ISNUMBER($K3578))),"Contract end is text, not a date","")))))</f>
        <v/>
      </c>
      <c r="AM3578" s="41">
        <f>IF($R3578=0,0,N($L3578)*(1+$Z3578+BonusMonths/12+IF($Q3578=1,0,EOSB))+N($M3578)+(N($L3578)+SI_Gross*N($M3578))*IF($Q3578=1,SI_O,SI_E))</f>
        <v/>
      </c>
      <c r="AN3578" s="41">
        <f>IF($R3578=0,0,(IF($Q3578=1,MedO,MedE+Ticket)+Training)/12)</f>
        <v/>
      </c>
    </row>
    <row r="3579">
      <c r="I3579" s="35" t="n"/>
      <c r="J3579" s="35" t="n"/>
      <c r="K3579" s="35" t="n"/>
      <c r="L3579" s="36" t="n"/>
      <c r="M3579" s="36" t="n"/>
      <c r="P3579" s="37" t="n"/>
      <c r="Q3579" s="38">
        <f>IF($C3579="",0,IF(OR(LOWER(TRIM($G3579))="omani",LOWER(TRIM($G3579))="oman",LOWER(TRIM($G3579))="om",LOWER(TRIM($G3579))="local"),1,0))</f>
        <v/>
      </c>
      <c r="R3579" s="38">
        <f>IF($C3579="",0,IF(OR(ISNUMBER(SEARCH("resign",$N3579)),ISNUMBER(SEARCH("terminat",$N3579)),ISNUMBER(SEARCH("inactive",$N3579)),ISNUMBER(SEARCH("vacan",$N3579)),ISNUMBER(SEARCH("deceased",$N3579)),ISNUMBER(SEARCH("separated",$N3579))),0,1))</f>
        <v/>
      </c>
      <c r="S3579">
        <f>IF(OR($R3579=0,NOT(ISNUMBER($I3579))),"",IFERROR(DATEDIF($I3579,DATE(FY,1,1),"y"),""))</f>
        <v/>
      </c>
      <c r="T3579">
        <f>IF(OR($R3579=0,NOT(ISNUMBER($J3579))),"",IFERROR(DATEDIF($J3579,DATE(FY,1,1),"y"),0))</f>
        <v/>
      </c>
      <c r="U3579" s="38">
        <f>IF(OR($R3579=0,NOT(ISNUMBER($I3579))),0,IF(YEAR($I3579)+IF($Q3579=1,RetAgeO,RetAgeE)=FY,MONTH($I3579),IF(YEAR($I3579)+IF($Q3579=1,RetAgeO,RetAgeE)&lt;FY,1,0)))</f>
        <v/>
      </c>
      <c r="V3579" s="38">
        <f>IF(OR($R3579=0,NOT(ISNUMBER($K3579))),0,IF(YEAR($K3579)=FY,MONTH($K3579),IF(YEAR($K3579)&lt;FY,1,0)))</f>
        <v/>
      </c>
      <c r="W3579" s="38">
        <f>IF($R3579=0,0,MIN(12,IF(AND(ISNUMBER($O3579),$O3579&gt;=1,$O3579&lt;=12),INT($O3579),12),IF(AND(RetireExit="Yes",$U3579&gt;0),$U3579,12),IF(AND(ContractExit="Yes",$V3579&gt;0),$V3579,12)))</f>
        <v/>
      </c>
      <c r="X3579" s="37">
        <f>IF(ISNUMBER($P3579),$P3579,IncPct)</f>
        <v/>
      </c>
      <c r="Y3579" s="39">
        <f>IF($W3579=0,0,MAX(0,MIN($W3579,IncMonth-1))+MAX(0,$W3579-IncMonth+1)*(1+$X3579))</f>
        <v/>
      </c>
      <c r="Z3579" s="40">
        <f>IF($C3579="",0,IFERROR(INDEX(Departments!$B$5:$B$54,MATCH($C3579,Departments!$A$5:$A$54,0)),0))</f>
        <v/>
      </c>
      <c r="AA3579" s="41">
        <f>N($L3579)*$Y3579</f>
        <v/>
      </c>
      <c r="AB3579" s="41">
        <f>N($M3579)*$Y3579</f>
        <v/>
      </c>
      <c r="AC3579" s="41">
        <f>$AA3579*$Z3579</f>
        <v/>
      </c>
      <c r="AD3579" s="41">
        <f>$AA3579*BonusMonths/12</f>
        <v/>
      </c>
      <c r="AE3579" s="41">
        <f>($AA3579+SI_Gross*$AB3579)*IF($Q3579=1,SI_O,SI_E)</f>
        <v/>
      </c>
      <c r="AF3579" s="41">
        <f>IF($Q3579=1,0,$AA3579*EOSB)</f>
        <v/>
      </c>
      <c r="AG3579" s="41">
        <f>$AN3579*$W3579</f>
        <v/>
      </c>
      <c r="AH3579" s="41">
        <f>SUM($AA3579:$AG3579)</f>
        <v/>
      </c>
      <c r="AI3579" s="41">
        <f>12*($AM3579+$AN3579)</f>
        <v/>
      </c>
      <c r="AJ3579" s="41">
        <f>$AM3579*((IncMonth-1)+(13-IncMonth)*(1+$X3579))+12*$AN3579</f>
        <v/>
      </c>
      <c r="AK3579" s="41">
        <f>IF($R3579=1,N($L3579)+N($M3579),0)</f>
        <v/>
      </c>
      <c r="AL3579">
        <f>IF($C3579="","",IF(N($L3579)&lt;=0,"Basic salary missing",IF(ISNA(MATCH($C3579,Departments!$A$5:$A$54,0)),"Department not on Departments sheet",IF(AND($I3579&lt;&gt;"",NOT(ISNUMBER($I3579))),"Date of birth is text, not a date",IF(AND($K3579&lt;&gt;"",NOT(ISNUMBER($K3579))),"Contract end is text, not a date","")))))</f>
        <v/>
      </c>
      <c r="AM3579" s="41">
        <f>IF($R3579=0,0,N($L3579)*(1+$Z3579+BonusMonths/12+IF($Q3579=1,0,EOSB))+N($M3579)+(N($L3579)+SI_Gross*N($M3579))*IF($Q3579=1,SI_O,SI_E))</f>
        <v/>
      </c>
      <c r="AN3579" s="41">
        <f>IF($R3579=0,0,(IF($Q3579=1,MedO,MedE+Ticket)+Training)/12)</f>
        <v/>
      </c>
    </row>
    <row r="3580">
      <c r="I3580" s="35" t="n"/>
      <c r="J3580" s="35" t="n"/>
      <c r="K3580" s="35" t="n"/>
      <c r="L3580" s="36" t="n"/>
      <c r="M3580" s="36" t="n"/>
      <c r="P3580" s="37" t="n"/>
      <c r="Q3580" s="38">
        <f>IF($C3580="",0,IF(OR(LOWER(TRIM($G3580))="omani",LOWER(TRIM($G3580))="oman",LOWER(TRIM($G3580))="om",LOWER(TRIM($G3580))="local"),1,0))</f>
        <v/>
      </c>
      <c r="R3580" s="38">
        <f>IF($C3580="",0,IF(OR(ISNUMBER(SEARCH("resign",$N3580)),ISNUMBER(SEARCH("terminat",$N3580)),ISNUMBER(SEARCH("inactive",$N3580)),ISNUMBER(SEARCH("vacan",$N3580)),ISNUMBER(SEARCH("deceased",$N3580)),ISNUMBER(SEARCH("separated",$N3580))),0,1))</f>
        <v/>
      </c>
      <c r="S3580">
        <f>IF(OR($R3580=0,NOT(ISNUMBER($I3580))),"",IFERROR(DATEDIF($I3580,DATE(FY,1,1),"y"),""))</f>
        <v/>
      </c>
      <c r="T3580">
        <f>IF(OR($R3580=0,NOT(ISNUMBER($J3580))),"",IFERROR(DATEDIF($J3580,DATE(FY,1,1),"y"),0))</f>
        <v/>
      </c>
      <c r="U3580" s="38">
        <f>IF(OR($R3580=0,NOT(ISNUMBER($I3580))),0,IF(YEAR($I3580)+IF($Q3580=1,RetAgeO,RetAgeE)=FY,MONTH($I3580),IF(YEAR($I3580)+IF($Q3580=1,RetAgeO,RetAgeE)&lt;FY,1,0)))</f>
        <v/>
      </c>
      <c r="V3580" s="38">
        <f>IF(OR($R3580=0,NOT(ISNUMBER($K3580))),0,IF(YEAR($K3580)=FY,MONTH($K3580),IF(YEAR($K3580)&lt;FY,1,0)))</f>
        <v/>
      </c>
      <c r="W3580" s="38">
        <f>IF($R3580=0,0,MIN(12,IF(AND(ISNUMBER($O3580),$O3580&gt;=1,$O3580&lt;=12),INT($O3580),12),IF(AND(RetireExit="Yes",$U3580&gt;0),$U3580,12),IF(AND(ContractExit="Yes",$V3580&gt;0),$V3580,12)))</f>
        <v/>
      </c>
      <c r="X3580" s="37">
        <f>IF(ISNUMBER($P3580),$P3580,IncPct)</f>
        <v/>
      </c>
      <c r="Y3580" s="39">
        <f>IF($W3580=0,0,MAX(0,MIN($W3580,IncMonth-1))+MAX(0,$W3580-IncMonth+1)*(1+$X3580))</f>
        <v/>
      </c>
      <c r="Z3580" s="40">
        <f>IF($C3580="",0,IFERROR(INDEX(Departments!$B$5:$B$54,MATCH($C3580,Departments!$A$5:$A$54,0)),0))</f>
        <v/>
      </c>
      <c r="AA3580" s="41">
        <f>N($L3580)*$Y3580</f>
        <v/>
      </c>
      <c r="AB3580" s="41">
        <f>N($M3580)*$Y3580</f>
        <v/>
      </c>
      <c r="AC3580" s="41">
        <f>$AA3580*$Z3580</f>
        <v/>
      </c>
      <c r="AD3580" s="41">
        <f>$AA3580*BonusMonths/12</f>
        <v/>
      </c>
      <c r="AE3580" s="41">
        <f>($AA3580+SI_Gross*$AB3580)*IF($Q3580=1,SI_O,SI_E)</f>
        <v/>
      </c>
      <c r="AF3580" s="41">
        <f>IF($Q3580=1,0,$AA3580*EOSB)</f>
        <v/>
      </c>
      <c r="AG3580" s="41">
        <f>$AN3580*$W3580</f>
        <v/>
      </c>
      <c r="AH3580" s="41">
        <f>SUM($AA3580:$AG3580)</f>
        <v/>
      </c>
      <c r="AI3580" s="41">
        <f>12*($AM3580+$AN3580)</f>
        <v/>
      </c>
      <c r="AJ3580" s="41">
        <f>$AM3580*((IncMonth-1)+(13-IncMonth)*(1+$X3580))+12*$AN3580</f>
        <v/>
      </c>
      <c r="AK3580" s="41">
        <f>IF($R3580=1,N($L3580)+N($M3580),0)</f>
        <v/>
      </c>
      <c r="AL3580">
        <f>IF($C3580="","",IF(N($L3580)&lt;=0,"Basic salary missing",IF(ISNA(MATCH($C3580,Departments!$A$5:$A$54,0)),"Department not on Departments sheet",IF(AND($I3580&lt;&gt;"",NOT(ISNUMBER($I3580))),"Date of birth is text, not a date",IF(AND($K3580&lt;&gt;"",NOT(ISNUMBER($K3580))),"Contract end is text, not a date","")))))</f>
        <v/>
      </c>
      <c r="AM3580" s="41">
        <f>IF($R3580=0,0,N($L3580)*(1+$Z3580+BonusMonths/12+IF($Q3580=1,0,EOSB))+N($M3580)+(N($L3580)+SI_Gross*N($M3580))*IF($Q3580=1,SI_O,SI_E))</f>
        <v/>
      </c>
      <c r="AN3580" s="41">
        <f>IF($R3580=0,0,(IF($Q3580=1,MedO,MedE+Ticket)+Training)/12)</f>
        <v/>
      </c>
    </row>
    <row r="3581">
      <c r="I3581" s="35" t="n"/>
      <c r="J3581" s="35" t="n"/>
      <c r="K3581" s="35" t="n"/>
      <c r="L3581" s="36" t="n"/>
      <c r="M3581" s="36" t="n"/>
      <c r="P3581" s="37" t="n"/>
      <c r="Q3581" s="38">
        <f>IF($C3581="",0,IF(OR(LOWER(TRIM($G3581))="omani",LOWER(TRIM($G3581))="oman",LOWER(TRIM($G3581))="om",LOWER(TRIM($G3581))="local"),1,0))</f>
        <v/>
      </c>
      <c r="R3581" s="38">
        <f>IF($C3581="",0,IF(OR(ISNUMBER(SEARCH("resign",$N3581)),ISNUMBER(SEARCH("terminat",$N3581)),ISNUMBER(SEARCH("inactive",$N3581)),ISNUMBER(SEARCH("vacan",$N3581)),ISNUMBER(SEARCH("deceased",$N3581)),ISNUMBER(SEARCH("separated",$N3581))),0,1))</f>
        <v/>
      </c>
      <c r="S3581">
        <f>IF(OR($R3581=0,NOT(ISNUMBER($I3581))),"",IFERROR(DATEDIF($I3581,DATE(FY,1,1),"y"),""))</f>
        <v/>
      </c>
      <c r="T3581">
        <f>IF(OR($R3581=0,NOT(ISNUMBER($J3581))),"",IFERROR(DATEDIF($J3581,DATE(FY,1,1),"y"),0))</f>
        <v/>
      </c>
      <c r="U3581" s="38">
        <f>IF(OR($R3581=0,NOT(ISNUMBER($I3581))),0,IF(YEAR($I3581)+IF($Q3581=1,RetAgeO,RetAgeE)=FY,MONTH($I3581),IF(YEAR($I3581)+IF($Q3581=1,RetAgeO,RetAgeE)&lt;FY,1,0)))</f>
        <v/>
      </c>
      <c r="V3581" s="38">
        <f>IF(OR($R3581=0,NOT(ISNUMBER($K3581))),0,IF(YEAR($K3581)=FY,MONTH($K3581),IF(YEAR($K3581)&lt;FY,1,0)))</f>
        <v/>
      </c>
      <c r="W3581" s="38">
        <f>IF($R3581=0,0,MIN(12,IF(AND(ISNUMBER($O3581),$O3581&gt;=1,$O3581&lt;=12),INT($O3581),12),IF(AND(RetireExit="Yes",$U3581&gt;0),$U3581,12),IF(AND(ContractExit="Yes",$V3581&gt;0),$V3581,12)))</f>
        <v/>
      </c>
      <c r="X3581" s="37">
        <f>IF(ISNUMBER($P3581),$P3581,IncPct)</f>
        <v/>
      </c>
      <c r="Y3581" s="39">
        <f>IF($W3581=0,0,MAX(0,MIN($W3581,IncMonth-1))+MAX(0,$W3581-IncMonth+1)*(1+$X3581))</f>
        <v/>
      </c>
      <c r="Z3581" s="40">
        <f>IF($C3581="",0,IFERROR(INDEX(Departments!$B$5:$B$54,MATCH($C3581,Departments!$A$5:$A$54,0)),0))</f>
        <v/>
      </c>
      <c r="AA3581" s="41">
        <f>N($L3581)*$Y3581</f>
        <v/>
      </c>
      <c r="AB3581" s="41">
        <f>N($M3581)*$Y3581</f>
        <v/>
      </c>
      <c r="AC3581" s="41">
        <f>$AA3581*$Z3581</f>
        <v/>
      </c>
      <c r="AD3581" s="41">
        <f>$AA3581*BonusMonths/12</f>
        <v/>
      </c>
      <c r="AE3581" s="41">
        <f>($AA3581+SI_Gross*$AB3581)*IF($Q3581=1,SI_O,SI_E)</f>
        <v/>
      </c>
      <c r="AF3581" s="41">
        <f>IF($Q3581=1,0,$AA3581*EOSB)</f>
        <v/>
      </c>
      <c r="AG3581" s="41">
        <f>$AN3581*$W3581</f>
        <v/>
      </c>
      <c r="AH3581" s="41">
        <f>SUM($AA3581:$AG3581)</f>
        <v/>
      </c>
      <c r="AI3581" s="41">
        <f>12*($AM3581+$AN3581)</f>
        <v/>
      </c>
      <c r="AJ3581" s="41">
        <f>$AM3581*((IncMonth-1)+(13-IncMonth)*(1+$X3581))+12*$AN3581</f>
        <v/>
      </c>
      <c r="AK3581" s="41">
        <f>IF($R3581=1,N($L3581)+N($M3581),0)</f>
        <v/>
      </c>
      <c r="AL3581">
        <f>IF($C3581="","",IF(N($L3581)&lt;=0,"Basic salary missing",IF(ISNA(MATCH($C3581,Departments!$A$5:$A$54,0)),"Department not on Departments sheet",IF(AND($I3581&lt;&gt;"",NOT(ISNUMBER($I3581))),"Date of birth is text, not a date",IF(AND($K3581&lt;&gt;"",NOT(ISNUMBER($K3581))),"Contract end is text, not a date","")))))</f>
        <v/>
      </c>
      <c r="AM3581" s="41">
        <f>IF($R3581=0,0,N($L3581)*(1+$Z3581+BonusMonths/12+IF($Q3581=1,0,EOSB))+N($M3581)+(N($L3581)+SI_Gross*N($M3581))*IF($Q3581=1,SI_O,SI_E))</f>
        <v/>
      </c>
      <c r="AN3581" s="41">
        <f>IF($R3581=0,0,(IF($Q3581=1,MedO,MedE+Ticket)+Training)/12)</f>
        <v/>
      </c>
    </row>
    <row r="3582">
      <c r="I3582" s="35" t="n"/>
      <c r="J3582" s="35" t="n"/>
      <c r="K3582" s="35" t="n"/>
      <c r="L3582" s="36" t="n"/>
      <c r="M3582" s="36" t="n"/>
      <c r="P3582" s="37" t="n"/>
      <c r="Q3582" s="38">
        <f>IF($C3582="",0,IF(OR(LOWER(TRIM($G3582))="omani",LOWER(TRIM($G3582))="oman",LOWER(TRIM($G3582))="om",LOWER(TRIM($G3582))="local"),1,0))</f>
        <v/>
      </c>
      <c r="R3582" s="38">
        <f>IF($C3582="",0,IF(OR(ISNUMBER(SEARCH("resign",$N3582)),ISNUMBER(SEARCH("terminat",$N3582)),ISNUMBER(SEARCH("inactive",$N3582)),ISNUMBER(SEARCH("vacan",$N3582)),ISNUMBER(SEARCH("deceased",$N3582)),ISNUMBER(SEARCH("separated",$N3582))),0,1))</f>
        <v/>
      </c>
      <c r="S3582">
        <f>IF(OR($R3582=0,NOT(ISNUMBER($I3582))),"",IFERROR(DATEDIF($I3582,DATE(FY,1,1),"y"),""))</f>
        <v/>
      </c>
      <c r="T3582">
        <f>IF(OR($R3582=0,NOT(ISNUMBER($J3582))),"",IFERROR(DATEDIF($J3582,DATE(FY,1,1),"y"),0))</f>
        <v/>
      </c>
      <c r="U3582" s="38">
        <f>IF(OR($R3582=0,NOT(ISNUMBER($I3582))),0,IF(YEAR($I3582)+IF($Q3582=1,RetAgeO,RetAgeE)=FY,MONTH($I3582),IF(YEAR($I3582)+IF($Q3582=1,RetAgeO,RetAgeE)&lt;FY,1,0)))</f>
        <v/>
      </c>
      <c r="V3582" s="38">
        <f>IF(OR($R3582=0,NOT(ISNUMBER($K3582))),0,IF(YEAR($K3582)=FY,MONTH($K3582),IF(YEAR($K3582)&lt;FY,1,0)))</f>
        <v/>
      </c>
      <c r="W3582" s="38">
        <f>IF($R3582=0,0,MIN(12,IF(AND(ISNUMBER($O3582),$O3582&gt;=1,$O3582&lt;=12),INT($O3582),12),IF(AND(RetireExit="Yes",$U3582&gt;0),$U3582,12),IF(AND(ContractExit="Yes",$V3582&gt;0),$V3582,12)))</f>
        <v/>
      </c>
      <c r="X3582" s="37">
        <f>IF(ISNUMBER($P3582),$P3582,IncPct)</f>
        <v/>
      </c>
      <c r="Y3582" s="39">
        <f>IF($W3582=0,0,MAX(0,MIN($W3582,IncMonth-1))+MAX(0,$W3582-IncMonth+1)*(1+$X3582))</f>
        <v/>
      </c>
      <c r="Z3582" s="40">
        <f>IF($C3582="",0,IFERROR(INDEX(Departments!$B$5:$B$54,MATCH($C3582,Departments!$A$5:$A$54,0)),0))</f>
        <v/>
      </c>
      <c r="AA3582" s="41">
        <f>N($L3582)*$Y3582</f>
        <v/>
      </c>
      <c r="AB3582" s="41">
        <f>N($M3582)*$Y3582</f>
        <v/>
      </c>
      <c r="AC3582" s="41">
        <f>$AA3582*$Z3582</f>
        <v/>
      </c>
      <c r="AD3582" s="41">
        <f>$AA3582*BonusMonths/12</f>
        <v/>
      </c>
      <c r="AE3582" s="41">
        <f>($AA3582+SI_Gross*$AB3582)*IF($Q3582=1,SI_O,SI_E)</f>
        <v/>
      </c>
      <c r="AF3582" s="41">
        <f>IF($Q3582=1,0,$AA3582*EOSB)</f>
        <v/>
      </c>
      <c r="AG3582" s="41">
        <f>$AN3582*$W3582</f>
        <v/>
      </c>
      <c r="AH3582" s="41">
        <f>SUM($AA3582:$AG3582)</f>
        <v/>
      </c>
      <c r="AI3582" s="41">
        <f>12*($AM3582+$AN3582)</f>
        <v/>
      </c>
      <c r="AJ3582" s="41">
        <f>$AM3582*((IncMonth-1)+(13-IncMonth)*(1+$X3582))+12*$AN3582</f>
        <v/>
      </c>
      <c r="AK3582" s="41">
        <f>IF($R3582=1,N($L3582)+N($M3582),0)</f>
        <v/>
      </c>
      <c r="AL3582">
        <f>IF($C3582="","",IF(N($L3582)&lt;=0,"Basic salary missing",IF(ISNA(MATCH($C3582,Departments!$A$5:$A$54,0)),"Department not on Departments sheet",IF(AND($I3582&lt;&gt;"",NOT(ISNUMBER($I3582))),"Date of birth is text, not a date",IF(AND($K3582&lt;&gt;"",NOT(ISNUMBER($K3582))),"Contract end is text, not a date","")))))</f>
        <v/>
      </c>
      <c r="AM3582" s="41">
        <f>IF($R3582=0,0,N($L3582)*(1+$Z3582+BonusMonths/12+IF($Q3582=1,0,EOSB))+N($M3582)+(N($L3582)+SI_Gross*N($M3582))*IF($Q3582=1,SI_O,SI_E))</f>
        <v/>
      </c>
      <c r="AN3582" s="41">
        <f>IF($R3582=0,0,(IF($Q3582=1,MedO,MedE+Ticket)+Training)/12)</f>
        <v/>
      </c>
    </row>
    <row r="3583">
      <c r="I3583" s="35" t="n"/>
      <c r="J3583" s="35" t="n"/>
      <c r="K3583" s="35" t="n"/>
      <c r="L3583" s="36" t="n"/>
      <c r="M3583" s="36" t="n"/>
      <c r="P3583" s="37" t="n"/>
      <c r="Q3583" s="38">
        <f>IF($C3583="",0,IF(OR(LOWER(TRIM($G3583))="omani",LOWER(TRIM($G3583))="oman",LOWER(TRIM($G3583))="om",LOWER(TRIM($G3583))="local"),1,0))</f>
        <v/>
      </c>
      <c r="R3583" s="38">
        <f>IF($C3583="",0,IF(OR(ISNUMBER(SEARCH("resign",$N3583)),ISNUMBER(SEARCH("terminat",$N3583)),ISNUMBER(SEARCH("inactive",$N3583)),ISNUMBER(SEARCH("vacan",$N3583)),ISNUMBER(SEARCH("deceased",$N3583)),ISNUMBER(SEARCH("separated",$N3583))),0,1))</f>
        <v/>
      </c>
      <c r="S3583">
        <f>IF(OR($R3583=0,NOT(ISNUMBER($I3583))),"",IFERROR(DATEDIF($I3583,DATE(FY,1,1),"y"),""))</f>
        <v/>
      </c>
      <c r="T3583">
        <f>IF(OR($R3583=0,NOT(ISNUMBER($J3583))),"",IFERROR(DATEDIF($J3583,DATE(FY,1,1),"y"),0))</f>
        <v/>
      </c>
      <c r="U3583" s="38">
        <f>IF(OR($R3583=0,NOT(ISNUMBER($I3583))),0,IF(YEAR($I3583)+IF($Q3583=1,RetAgeO,RetAgeE)=FY,MONTH($I3583),IF(YEAR($I3583)+IF($Q3583=1,RetAgeO,RetAgeE)&lt;FY,1,0)))</f>
        <v/>
      </c>
      <c r="V3583" s="38">
        <f>IF(OR($R3583=0,NOT(ISNUMBER($K3583))),0,IF(YEAR($K3583)=FY,MONTH($K3583),IF(YEAR($K3583)&lt;FY,1,0)))</f>
        <v/>
      </c>
      <c r="W3583" s="38">
        <f>IF($R3583=0,0,MIN(12,IF(AND(ISNUMBER($O3583),$O3583&gt;=1,$O3583&lt;=12),INT($O3583),12),IF(AND(RetireExit="Yes",$U3583&gt;0),$U3583,12),IF(AND(ContractExit="Yes",$V3583&gt;0),$V3583,12)))</f>
        <v/>
      </c>
      <c r="X3583" s="37">
        <f>IF(ISNUMBER($P3583),$P3583,IncPct)</f>
        <v/>
      </c>
      <c r="Y3583" s="39">
        <f>IF($W3583=0,0,MAX(0,MIN($W3583,IncMonth-1))+MAX(0,$W3583-IncMonth+1)*(1+$X3583))</f>
        <v/>
      </c>
      <c r="Z3583" s="40">
        <f>IF($C3583="",0,IFERROR(INDEX(Departments!$B$5:$B$54,MATCH($C3583,Departments!$A$5:$A$54,0)),0))</f>
        <v/>
      </c>
      <c r="AA3583" s="41">
        <f>N($L3583)*$Y3583</f>
        <v/>
      </c>
      <c r="AB3583" s="41">
        <f>N($M3583)*$Y3583</f>
        <v/>
      </c>
      <c r="AC3583" s="41">
        <f>$AA3583*$Z3583</f>
        <v/>
      </c>
      <c r="AD3583" s="41">
        <f>$AA3583*BonusMonths/12</f>
        <v/>
      </c>
      <c r="AE3583" s="41">
        <f>($AA3583+SI_Gross*$AB3583)*IF($Q3583=1,SI_O,SI_E)</f>
        <v/>
      </c>
      <c r="AF3583" s="41">
        <f>IF($Q3583=1,0,$AA3583*EOSB)</f>
        <v/>
      </c>
      <c r="AG3583" s="41">
        <f>$AN3583*$W3583</f>
        <v/>
      </c>
      <c r="AH3583" s="41">
        <f>SUM($AA3583:$AG3583)</f>
        <v/>
      </c>
      <c r="AI3583" s="41">
        <f>12*($AM3583+$AN3583)</f>
        <v/>
      </c>
      <c r="AJ3583" s="41">
        <f>$AM3583*((IncMonth-1)+(13-IncMonth)*(1+$X3583))+12*$AN3583</f>
        <v/>
      </c>
      <c r="AK3583" s="41">
        <f>IF($R3583=1,N($L3583)+N($M3583),0)</f>
        <v/>
      </c>
      <c r="AL3583">
        <f>IF($C3583="","",IF(N($L3583)&lt;=0,"Basic salary missing",IF(ISNA(MATCH($C3583,Departments!$A$5:$A$54,0)),"Department not on Departments sheet",IF(AND($I3583&lt;&gt;"",NOT(ISNUMBER($I3583))),"Date of birth is text, not a date",IF(AND($K3583&lt;&gt;"",NOT(ISNUMBER($K3583))),"Contract end is text, not a date","")))))</f>
        <v/>
      </c>
      <c r="AM3583" s="41">
        <f>IF($R3583=0,0,N($L3583)*(1+$Z3583+BonusMonths/12+IF($Q3583=1,0,EOSB))+N($M3583)+(N($L3583)+SI_Gross*N($M3583))*IF($Q3583=1,SI_O,SI_E))</f>
        <v/>
      </c>
      <c r="AN3583" s="41">
        <f>IF($R3583=0,0,(IF($Q3583=1,MedO,MedE+Ticket)+Training)/12)</f>
        <v/>
      </c>
    </row>
    <row r="3584">
      <c r="I3584" s="35" t="n"/>
      <c r="J3584" s="35" t="n"/>
      <c r="K3584" s="35" t="n"/>
      <c r="L3584" s="36" t="n"/>
      <c r="M3584" s="36" t="n"/>
      <c r="P3584" s="37" t="n"/>
      <c r="Q3584" s="38">
        <f>IF($C3584="",0,IF(OR(LOWER(TRIM($G3584))="omani",LOWER(TRIM($G3584))="oman",LOWER(TRIM($G3584))="om",LOWER(TRIM($G3584))="local"),1,0))</f>
        <v/>
      </c>
      <c r="R3584" s="38">
        <f>IF($C3584="",0,IF(OR(ISNUMBER(SEARCH("resign",$N3584)),ISNUMBER(SEARCH("terminat",$N3584)),ISNUMBER(SEARCH("inactive",$N3584)),ISNUMBER(SEARCH("vacan",$N3584)),ISNUMBER(SEARCH("deceased",$N3584)),ISNUMBER(SEARCH("separated",$N3584))),0,1))</f>
        <v/>
      </c>
      <c r="S3584">
        <f>IF(OR($R3584=0,NOT(ISNUMBER($I3584))),"",IFERROR(DATEDIF($I3584,DATE(FY,1,1),"y"),""))</f>
        <v/>
      </c>
      <c r="T3584">
        <f>IF(OR($R3584=0,NOT(ISNUMBER($J3584))),"",IFERROR(DATEDIF($J3584,DATE(FY,1,1),"y"),0))</f>
        <v/>
      </c>
      <c r="U3584" s="38">
        <f>IF(OR($R3584=0,NOT(ISNUMBER($I3584))),0,IF(YEAR($I3584)+IF($Q3584=1,RetAgeO,RetAgeE)=FY,MONTH($I3584),IF(YEAR($I3584)+IF($Q3584=1,RetAgeO,RetAgeE)&lt;FY,1,0)))</f>
        <v/>
      </c>
      <c r="V3584" s="38">
        <f>IF(OR($R3584=0,NOT(ISNUMBER($K3584))),0,IF(YEAR($K3584)=FY,MONTH($K3584),IF(YEAR($K3584)&lt;FY,1,0)))</f>
        <v/>
      </c>
      <c r="W3584" s="38">
        <f>IF($R3584=0,0,MIN(12,IF(AND(ISNUMBER($O3584),$O3584&gt;=1,$O3584&lt;=12),INT($O3584),12),IF(AND(RetireExit="Yes",$U3584&gt;0),$U3584,12),IF(AND(ContractExit="Yes",$V3584&gt;0),$V3584,12)))</f>
        <v/>
      </c>
      <c r="X3584" s="37">
        <f>IF(ISNUMBER($P3584),$P3584,IncPct)</f>
        <v/>
      </c>
      <c r="Y3584" s="39">
        <f>IF($W3584=0,0,MAX(0,MIN($W3584,IncMonth-1))+MAX(0,$W3584-IncMonth+1)*(1+$X3584))</f>
        <v/>
      </c>
      <c r="Z3584" s="40">
        <f>IF($C3584="",0,IFERROR(INDEX(Departments!$B$5:$B$54,MATCH($C3584,Departments!$A$5:$A$54,0)),0))</f>
        <v/>
      </c>
      <c r="AA3584" s="41">
        <f>N($L3584)*$Y3584</f>
        <v/>
      </c>
      <c r="AB3584" s="41">
        <f>N($M3584)*$Y3584</f>
        <v/>
      </c>
      <c r="AC3584" s="41">
        <f>$AA3584*$Z3584</f>
        <v/>
      </c>
      <c r="AD3584" s="41">
        <f>$AA3584*BonusMonths/12</f>
        <v/>
      </c>
      <c r="AE3584" s="41">
        <f>($AA3584+SI_Gross*$AB3584)*IF($Q3584=1,SI_O,SI_E)</f>
        <v/>
      </c>
      <c r="AF3584" s="41">
        <f>IF($Q3584=1,0,$AA3584*EOSB)</f>
        <v/>
      </c>
      <c r="AG3584" s="41">
        <f>$AN3584*$W3584</f>
        <v/>
      </c>
      <c r="AH3584" s="41">
        <f>SUM($AA3584:$AG3584)</f>
        <v/>
      </c>
      <c r="AI3584" s="41">
        <f>12*($AM3584+$AN3584)</f>
        <v/>
      </c>
      <c r="AJ3584" s="41">
        <f>$AM3584*((IncMonth-1)+(13-IncMonth)*(1+$X3584))+12*$AN3584</f>
        <v/>
      </c>
      <c r="AK3584" s="41">
        <f>IF($R3584=1,N($L3584)+N($M3584),0)</f>
        <v/>
      </c>
      <c r="AL3584">
        <f>IF($C3584="","",IF(N($L3584)&lt;=0,"Basic salary missing",IF(ISNA(MATCH($C3584,Departments!$A$5:$A$54,0)),"Department not on Departments sheet",IF(AND($I3584&lt;&gt;"",NOT(ISNUMBER($I3584))),"Date of birth is text, not a date",IF(AND($K3584&lt;&gt;"",NOT(ISNUMBER($K3584))),"Contract end is text, not a date","")))))</f>
        <v/>
      </c>
      <c r="AM3584" s="41">
        <f>IF($R3584=0,0,N($L3584)*(1+$Z3584+BonusMonths/12+IF($Q3584=1,0,EOSB))+N($M3584)+(N($L3584)+SI_Gross*N($M3584))*IF($Q3584=1,SI_O,SI_E))</f>
        <v/>
      </c>
      <c r="AN3584" s="41">
        <f>IF($R3584=0,0,(IF($Q3584=1,MedO,MedE+Ticket)+Training)/12)</f>
        <v/>
      </c>
    </row>
    <row r="3585">
      <c r="I3585" s="35" t="n"/>
      <c r="J3585" s="35" t="n"/>
      <c r="K3585" s="35" t="n"/>
      <c r="L3585" s="36" t="n"/>
      <c r="M3585" s="36" t="n"/>
      <c r="P3585" s="37" t="n"/>
      <c r="Q3585" s="38">
        <f>IF($C3585="",0,IF(OR(LOWER(TRIM($G3585))="omani",LOWER(TRIM($G3585))="oman",LOWER(TRIM($G3585))="om",LOWER(TRIM($G3585))="local"),1,0))</f>
        <v/>
      </c>
      <c r="R3585" s="38">
        <f>IF($C3585="",0,IF(OR(ISNUMBER(SEARCH("resign",$N3585)),ISNUMBER(SEARCH("terminat",$N3585)),ISNUMBER(SEARCH("inactive",$N3585)),ISNUMBER(SEARCH("vacan",$N3585)),ISNUMBER(SEARCH("deceased",$N3585)),ISNUMBER(SEARCH("separated",$N3585))),0,1))</f>
        <v/>
      </c>
      <c r="S3585">
        <f>IF(OR($R3585=0,NOT(ISNUMBER($I3585))),"",IFERROR(DATEDIF($I3585,DATE(FY,1,1),"y"),""))</f>
        <v/>
      </c>
      <c r="T3585">
        <f>IF(OR($R3585=0,NOT(ISNUMBER($J3585))),"",IFERROR(DATEDIF($J3585,DATE(FY,1,1),"y"),0))</f>
        <v/>
      </c>
      <c r="U3585" s="38">
        <f>IF(OR($R3585=0,NOT(ISNUMBER($I3585))),0,IF(YEAR($I3585)+IF($Q3585=1,RetAgeO,RetAgeE)=FY,MONTH($I3585),IF(YEAR($I3585)+IF($Q3585=1,RetAgeO,RetAgeE)&lt;FY,1,0)))</f>
        <v/>
      </c>
      <c r="V3585" s="38">
        <f>IF(OR($R3585=0,NOT(ISNUMBER($K3585))),0,IF(YEAR($K3585)=FY,MONTH($K3585),IF(YEAR($K3585)&lt;FY,1,0)))</f>
        <v/>
      </c>
      <c r="W3585" s="38">
        <f>IF($R3585=0,0,MIN(12,IF(AND(ISNUMBER($O3585),$O3585&gt;=1,$O3585&lt;=12),INT($O3585),12),IF(AND(RetireExit="Yes",$U3585&gt;0),$U3585,12),IF(AND(ContractExit="Yes",$V3585&gt;0),$V3585,12)))</f>
        <v/>
      </c>
      <c r="X3585" s="37">
        <f>IF(ISNUMBER($P3585),$P3585,IncPct)</f>
        <v/>
      </c>
      <c r="Y3585" s="39">
        <f>IF($W3585=0,0,MAX(0,MIN($W3585,IncMonth-1))+MAX(0,$W3585-IncMonth+1)*(1+$X3585))</f>
        <v/>
      </c>
      <c r="Z3585" s="40">
        <f>IF($C3585="",0,IFERROR(INDEX(Departments!$B$5:$B$54,MATCH($C3585,Departments!$A$5:$A$54,0)),0))</f>
        <v/>
      </c>
      <c r="AA3585" s="41">
        <f>N($L3585)*$Y3585</f>
        <v/>
      </c>
      <c r="AB3585" s="41">
        <f>N($M3585)*$Y3585</f>
        <v/>
      </c>
      <c r="AC3585" s="41">
        <f>$AA3585*$Z3585</f>
        <v/>
      </c>
      <c r="AD3585" s="41">
        <f>$AA3585*BonusMonths/12</f>
        <v/>
      </c>
      <c r="AE3585" s="41">
        <f>($AA3585+SI_Gross*$AB3585)*IF($Q3585=1,SI_O,SI_E)</f>
        <v/>
      </c>
      <c r="AF3585" s="41">
        <f>IF($Q3585=1,0,$AA3585*EOSB)</f>
        <v/>
      </c>
      <c r="AG3585" s="41">
        <f>$AN3585*$W3585</f>
        <v/>
      </c>
      <c r="AH3585" s="41">
        <f>SUM($AA3585:$AG3585)</f>
        <v/>
      </c>
      <c r="AI3585" s="41">
        <f>12*($AM3585+$AN3585)</f>
        <v/>
      </c>
      <c r="AJ3585" s="41">
        <f>$AM3585*((IncMonth-1)+(13-IncMonth)*(1+$X3585))+12*$AN3585</f>
        <v/>
      </c>
      <c r="AK3585" s="41">
        <f>IF($R3585=1,N($L3585)+N($M3585),0)</f>
        <v/>
      </c>
      <c r="AL3585">
        <f>IF($C3585="","",IF(N($L3585)&lt;=0,"Basic salary missing",IF(ISNA(MATCH($C3585,Departments!$A$5:$A$54,0)),"Department not on Departments sheet",IF(AND($I3585&lt;&gt;"",NOT(ISNUMBER($I3585))),"Date of birth is text, not a date",IF(AND($K3585&lt;&gt;"",NOT(ISNUMBER($K3585))),"Contract end is text, not a date","")))))</f>
        <v/>
      </c>
      <c r="AM3585" s="41">
        <f>IF($R3585=0,0,N($L3585)*(1+$Z3585+BonusMonths/12+IF($Q3585=1,0,EOSB))+N($M3585)+(N($L3585)+SI_Gross*N($M3585))*IF($Q3585=1,SI_O,SI_E))</f>
        <v/>
      </c>
      <c r="AN3585" s="41">
        <f>IF($R3585=0,0,(IF($Q3585=1,MedO,MedE+Ticket)+Training)/12)</f>
        <v/>
      </c>
    </row>
    <row r="3586">
      <c r="I3586" s="35" t="n"/>
      <c r="J3586" s="35" t="n"/>
      <c r="K3586" s="35" t="n"/>
      <c r="L3586" s="36" t="n"/>
      <c r="M3586" s="36" t="n"/>
      <c r="P3586" s="37" t="n"/>
      <c r="Q3586" s="38">
        <f>IF($C3586="",0,IF(OR(LOWER(TRIM($G3586))="omani",LOWER(TRIM($G3586))="oman",LOWER(TRIM($G3586))="om",LOWER(TRIM($G3586))="local"),1,0))</f>
        <v/>
      </c>
      <c r="R3586" s="38">
        <f>IF($C3586="",0,IF(OR(ISNUMBER(SEARCH("resign",$N3586)),ISNUMBER(SEARCH("terminat",$N3586)),ISNUMBER(SEARCH("inactive",$N3586)),ISNUMBER(SEARCH("vacan",$N3586)),ISNUMBER(SEARCH("deceased",$N3586)),ISNUMBER(SEARCH("separated",$N3586))),0,1))</f>
        <v/>
      </c>
      <c r="S3586">
        <f>IF(OR($R3586=0,NOT(ISNUMBER($I3586))),"",IFERROR(DATEDIF($I3586,DATE(FY,1,1),"y"),""))</f>
        <v/>
      </c>
      <c r="T3586">
        <f>IF(OR($R3586=0,NOT(ISNUMBER($J3586))),"",IFERROR(DATEDIF($J3586,DATE(FY,1,1),"y"),0))</f>
        <v/>
      </c>
      <c r="U3586" s="38">
        <f>IF(OR($R3586=0,NOT(ISNUMBER($I3586))),0,IF(YEAR($I3586)+IF($Q3586=1,RetAgeO,RetAgeE)=FY,MONTH($I3586),IF(YEAR($I3586)+IF($Q3586=1,RetAgeO,RetAgeE)&lt;FY,1,0)))</f>
        <v/>
      </c>
      <c r="V3586" s="38">
        <f>IF(OR($R3586=0,NOT(ISNUMBER($K3586))),0,IF(YEAR($K3586)=FY,MONTH($K3586),IF(YEAR($K3586)&lt;FY,1,0)))</f>
        <v/>
      </c>
      <c r="W3586" s="38">
        <f>IF($R3586=0,0,MIN(12,IF(AND(ISNUMBER($O3586),$O3586&gt;=1,$O3586&lt;=12),INT($O3586),12),IF(AND(RetireExit="Yes",$U3586&gt;0),$U3586,12),IF(AND(ContractExit="Yes",$V3586&gt;0),$V3586,12)))</f>
        <v/>
      </c>
      <c r="X3586" s="37">
        <f>IF(ISNUMBER($P3586),$P3586,IncPct)</f>
        <v/>
      </c>
      <c r="Y3586" s="39">
        <f>IF($W3586=0,0,MAX(0,MIN($W3586,IncMonth-1))+MAX(0,$W3586-IncMonth+1)*(1+$X3586))</f>
        <v/>
      </c>
      <c r="Z3586" s="40">
        <f>IF($C3586="",0,IFERROR(INDEX(Departments!$B$5:$B$54,MATCH($C3586,Departments!$A$5:$A$54,0)),0))</f>
        <v/>
      </c>
      <c r="AA3586" s="41">
        <f>N($L3586)*$Y3586</f>
        <v/>
      </c>
      <c r="AB3586" s="41">
        <f>N($M3586)*$Y3586</f>
        <v/>
      </c>
      <c r="AC3586" s="41">
        <f>$AA3586*$Z3586</f>
        <v/>
      </c>
      <c r="AD3586" s="41">
        <f>$AA3586*BonusMonths/12</f>
        <v/>
      </c>
      <c r="AE3586" s="41">
        <f>($AA3586+SI_Gross*$AB3586)*IF($Q3586=1,SI_O,SI_E)</f>
        <v/>
      </c>
      <c r="AF3586" s="41">
        <f>IF($Q3586=1,0,$AA3586*EOSB)</f>
        <v/>
      </c>
      <c r="AG3586" s="41">
        <f>$AN3586*$W3586</f>
        <v/>
      </c>
      <c r="AH3586" s="41">
        <f>SUM($AA3586:$AG3586)</f>
        <v/>
      </c>
      <c r="AI3586" s="41">
        <f>12*($AM3586+$AN3586)</f>
        <v/>
      </c>
      <c r="AJ3586" s="41">
        <f>$AM3586*((IncMonth-1)+(13-IncMonth)*(1+$X3586))+12*$AN3586</f>
        <v/>
      </c>
      <c r="AK3586" s="41">
        <f>IF($R3586=1,N($L3586)+N($M3586),0)</f>
        <v/>
      </c>
      <c r="AL3586">
        <f>IF($C3586="","",IF(N($L3586)&lt;=0,"Basic salary missing",IF(ISNA(MATCH($C3586,Departments!$A$5:$A$54,0)),"Department not on Departments sheet",IF(AND($I3586&lt;&gt;"",NOT(ISNUMBER($I3586))),"Date of birth is text, not a date",IF(AND($K3586&lt;&gt;"",NOT(ISNUMBER($K3586))),"Contract end is text, not a date","")))))</f>
        <v/>
      </c>
      <c r="AM3586" s="41">
        <f>IF($R3586=0,0,N($L3586)*(1+$Z3586+BonusMonths/12+IF($Q3586=1,0,EOSB))+N($M3586)+(N($L3586)+SI_Gross*N($M3586))*IF($Q3586=1,SI_O,SI_E))</f>
        <v/>
      </c>
      <c r="AN3586" s="41">
        <f>IF($R3586=0,0,(IF($Q3586=1,MedO,MedE+Ticket)+Training)/12)</f>
        <v/>
      </c>
    </row>
    <row r="3587">
      <c r="I3587" s="35" t="n"/>
      <c r="J3587" s="35" t="n"/>
      <c r="K3587" s="35" t="n"/>
      <c r="L3587" s="36" t="n"/>
      <c r="M3587" s="36" t="n"/>
      <c r="P3587" s="37" t="n"/>
      <c r="Q3587" s="38">
        <f>IF($C3587="",0,IF(OR(LOWER(TRIM($G3587))="omani",LOWER(TRIM($G3587))="oman",LOWER(TRIM($G3587))="om",LOWER(TRIM($G3587))="local"),1,0))</f>
        <v/>
      </c>
      <c r="R3587" s="38">
        <f>IF($C3587="",0,IF(OR(ISNUMBER(SEARCH("resign",$N3587)),ISNUMBER(SEARCH("terminat",$N3587)),ISNUMBER(SEARCH("inactive",$N3587)),ISNUMBER(SEARCH("vacan",$N3587)),ISNUMBER(SEARCH("deceased",$N3587)),ISNUMBER(SEARCH("separated",$N3587))),0,1))</f>
        <v/>
      </c>
      <c r="S3587">
        <f>IF(OR($R3587=0,NOT(ISNUMBER($I3587))),"",IFERROR(DATEDIF($I3587,DATE(FY,1,1),"y"),""))</f>
        <v/>
      </c>
      <c r="T3587">
        <f>IF(OR($R3587=0,NOT(ISNUMBER($J3587))),"",IFERROR(DATEDIF($J3587,DATE(FY,1,1),"y"),0))</f>
        <v/>
      </c>
      <c r="U3587" s="38">
        <f>IF(OR($R3587=0,NOT(ISNUMBER($I3587))),0,IF(YEAR($I3587)+IF($Q3587=1,RetAgeO,RetAgeE)=FY,MONTH($I3587),IF(YEAR($I3587)+IF($Q3587=1,RetAgeO,RetAgeE)&lt;FY,1,0)))</f>
        <v/>
      </c>
      <c r="V3587" s="38">
        <f>IF(OR($R3587=0,NOT(ISNUMBER($K3587))),0,IF(YEAR($K3587)=FY,MONTH($K3587),IF(YEAR($K3587)&lt;FY,1,0)))</f>
        <v/>
      </c>
      <c r="W3587" s="38">
        <f>IF($R3587=0,0,MIN(12,IF(AND(ISNUMBER($O3587),$O3587&gt;=1,$O3587&lt;=12),INT($O3587),12),IF(AND(RetireExit="Yes",$U3587&gt;0),$U3587,12),IF(AND(ContractExit="Yes",$V3587&gt;0),$V3587,12)))</f>
        <v/>
      </c>
      <c r="X3587" s="37">
        <f>IF(ISNUMBER($P3587),$P3587,IncPct)</f>
        <v/>
      </c>
      <c r="Y3587" s="39">
        <f>IF($W3587=0,0,MAX(0,MIN($W3587,IncMonth-1))+MAX(0,$W3587-IncMonth+1)*(1+$X3587))</f>
        <v/>
      </c>
      <c r="Z3587" s="40">
        <f>IF($C3587="",0,IFERROR(INDEX(Departments!$B$5:$B$54,MATCH($C3587,Departments!$A$5:$A$54,0)),0))</f>
        <v/>
      </c>
      <c r="AA3587" s="41">
        <f>N($L3587)*$Y3587</f>
        <v/>
      </c>
      <c r="AB3587" s="41">
        <f>N($M3587)*$Y3587</f>
        <v/>
      </c>
      <c r="AC3587" s="41">
        <f>$AA3587*$Z3587</f>
        <v/>
      </c>
      <c r="AD3587" s="41">
        <f>$AA3587*BonusMonths/12</f>
        <v/>
      </c>
      <c r="AE3587" s="41">
        <f>($AA3587+SI_Gross*$AB3587)*IF($Q3587=1,SI_O,SI_E)</f>
        <v/>
      </c>
      <c r="AF3587" s="41">
        <f>IF($Q3587=1,0,$AA3587*EOSB)</f>
        <v/>
      </c>
      <c r="AG3587" s="41">
        <f>$AN3587*$W3587</f>
        <v/>
      </c>
      <c r="AH3587" s="41">
        <f>SUM($AA3587:$AG3587)</f>
        <v/>
      </c>
      <c r="AI3587" s="41">
        <f>12*($AM3587+$AN3587)</f>
        <v/>
      </c>
      <c r="AJ3587" s="41">
        <f>$AM3587*((IncMonth-1)+(13-IncMonth)*(1+$X3587))+12*$AN3587</f>
        <v/>
      </c>
      <c r="AK3587" s="41">
        <f>IF($R3587=1,N($L3587)+N($M3587),0)</f>
        <v/>
      </c>
      <c r="AL3587">
        <f>IF($C3587="","",IF(N($L3587)&lt;=0,"Basic salary missing",IF(ISNA(MATCH($C3587,Departments!$A$5:$A$54,0)),"Department not on Departments sheet",IF(AND($I3587&lt;&gt;"",NOT(ISNUMBER($I3587))),"Date of birth is text, not a date",IF(AND($K3587&lt;&gt;"",NOT(ISNUMBER($K3587))),"Contract end is text, not a date","")))))</f>
        <v/>
      </c>
      <c r="AM3587" s="41">
        <f>IF($R3587=0,0,N($L3587)*(1+$Z3587+BonusMonths/12+IF($Q3587=1,0,EOSB))+N($M3587)+(N($L3587)+SI_Gross*N($M3587))*IF($Q3587=1,SI_O,SI_E))</f>
        <v/>
      </c>
      <c r="AN3587" s="41">
        <f>IF($R3587=0,0,(IF($Q3587=1,MedO,MedE+Ticket)+Training)/12)</f>
        <v/>
      </c>
    </row>
    <row r="3588">
      <c r="I3588" s="35" t="n"/>
      <c r="J3588" s="35" t="n"/>
      <c r="K3588" s="35" t="n"/>
      <c r="L3588" s="36" t="n"/>
      <c r="M3588" s="36" t="n"/>
      <c r="P3588" s="37" t="n"/>
      <c r="Q3588" s="38">
        <f>IF($C3588="",0,IF(OR(LOWER(TRIM($G3588))="omani",LOWER(TRIM($G3588))="oman",LOWER(TRIM($G3588))="om",LOWER(TRIM($G3588))="local"),1,0))</f>
        <v/>
      </c>
      <c r="R3588" s="38">
        <f>IF($C3588="",0,IF(OR(ISNUMBER(SEARCH("resign",$N3588)),ISNUMBER(SEARCH("terminat",$N3588)),ISNUMBER(SEARCH("inactive",$N3588)),ISNUMBER(SEARCH("vacan",$N3588)),ISNUMBER(SEARCH("deceased",$N3588)),ISNUMBER(SEARCH("separated",$N3588))),0,1))</f>
        <v/>
      </c>
      <c r="S3588">
        <f>IF(OR($R3588=0,NOT(ISNUMBER($I3588))),"",IFERROR(DATEDIF($I3588,DATE(FY,1,1),"y"),""))</f>
        <v/>
      </c>
      <c r="T3588">
        <f>IF(OR($R3588=0,NOT(ISNUMBER($J3588))),"",IFERROR(DATEDIF($J3588,DATE(FY,1,1),"y"),0))</f>
        <v/>
      </c>
      <c r="U3588" s="38">
        <f>IF(OR($R3588=0,NOT(ISNUMBER($I3588))),0,IF(YEAR($I3588)+IF($Q3588=1,RetAgeO,RetAgeE)=FY,MONTH($I3588),IF(YEAR($I3588)+IF($Q3588=1,RetAgeO,RetAgeE)&lt;FY,1,0)))</f>
        <v/>
      </c>
      <c r="V3588" s="38">
        <f>IF(OR($R3588=0,NOT(ISNUMBER($K3588))),0,IF(YEAR($K3588)=FY,MONTH($K3588),IF(YEAR($K3588)&lt;FY,1,0)))</f>
        <v/>
      </c>
      <c r="W3588" s="38">
        <f>IF($R3588=0,0,MIN(12,IF(AND(ISNUMBER($O3588),$O3588&gt;=1,$O3588&lt;=12),INT($O3588),12),IF(AND(RetireExit="Yes",$U3588&gt;0),$U3588,12),IF(AND(ContractExit="Yes",$V3588&gt;0),$V3588,12)))</f>
        <v/>
      </c>
      <c r="X3588" s="37">
        <f>IF(ISNUMBER($P3588),$P3588,IncPct)</f>
        <v/>
      </c>
      <c r="Y3588" s="39">
        <f>IF($W3588=0,0,MAX(0,MIN($W3588,IncMonth-1))+MAX(0,$W3588-IncMonth+1)*(1+$X3588))</f>
        <v/>
      </c>
      <c r="Z3588" s="40">
        <f>IF($C3588="",0,IFERROR(INDEX(Departments!$B$5:$B$54,MATCH($C3588,Departments!$A$5:$A$54,0)),0))</f>
        <v/>
      </c>
      <c r="AA3588" s="41">
        <f>N($L3588)*$Y3588</f>
        <v/>
      </c>
      <c r="AB3588" s="41">
        <f>N($M3588)*$Y3588</f>
        <v/>
      </c>
      <c r="AC3588" s="41">
        <f>$AA3588*$Z3588</f>
        <v/>
      </c>
      <c r="AD3588" s="41">
        <f>$AA3588*BonusMonths/12</f>
        <v/>
      </c>
      <c r="AE3588" s="41">
        <f>($AA3588+SI_Gross*$AB3588)*IF($Q3588=1,SI_O,SI_E)</f>
        <v/>
      </c>
      <c r="AF3588" s="41">
        <f>IF($Q3588=1,0,$AA3588*EOSB)</f>
        <v/>
      </c>
      <c r="AG3588" s="41">
        <f>$AN3588*$W3588</f>
        <v/>
      </c>
      <c r="AH3588" s="41">
        <f>SUM($AA3588:$AG3588)</f>
        <v/>
      </c>
      <c r="AI3588" s="41">
        <f>12*($AM3588+$AN3588)</f>
        <v/>
      </c>
      <c r="AJ3588" s="41">
        <f>$AM3588*((IncMonth-1)+(13-IncMonth)*(1+$X3588))+12*$AN3588</f>
        <v/>
      </c>
      <c r="AK3588" s="41">
        <f>IF($R3588=1,N($L3588)+N($M3588),0)</f>
        <v/>
      </c>
      <c r="AL3588">
        <f>IF($C3588="","",IF(N($L3588)&lt;=0,"Basic salary missing",IF(ISNA(MATCH($C3588,Departments!$A$5:$A$54,0)),"Department not on Departments sheet",IF(AND($I3588&lt;&gt;"",NOT(ISNUMBER($I3588))),"Date of birth is text, not a date",IF(AND($K3588&lt;&gt;"",NOT(ISNUMBER($K3588))),"Contract end is text, not a date","")))))</f>
        <v/>
      </c>
      <c r="AM3588" s="41">
        <f>IF($R3588=0,0,N($L3588)*(1+$Z3588+BonusMonths/12+IF($Q3588=1,0,EOSB))+N($M3588)+(N($L3588)+SI_Gross*N($M3588))*IF($Q3588=1,SI_O,SI_E))</f>
        <v/>
      </c>
      <c r="AN3588" s="41">
        <f>IF($R3588=0,0,(IF($Q3588=1,MedO,MedE+Ticket)+Training)/12)</f>
        <v/>
      </c>
    </row>
    <row r="3589">
      <c r="I3589" s="35" t="n"/>
      <c r="J3589" s="35" t="n"/>
      <c r="K3589" s="35" t="n"/>
      <c r="L3589" s="36" t="n"/>
      <c r="M3589" s="36" t="n"/>
      <c r="P3589" s="37" t="n"/>
      <c r="Q3589" s="38">
        <f>IF($C3589="",0,IF(OR(LOWER(TRIM($G3589))="omani",LOWER(TRIM($G3589))="oman",LOWER(TRIM($G3589))="om",LOWER(TRIM($G3589))="local"),1,0))</f>
        <v/>
      </c>
      <c r="R3589" s="38">
        <f>IF($C3589="",0,IF(OR(ISNUMBER(SEARCH("resign",$N3589)),ISNUMBER(SEARCH("terminat",$N3589)),ISNUMBER(SEARCH("inactive",$N3589)),ISNUMBER(SEARCH("vacan",$N3589)),ISNUMBER(SEARCH("deceased",$N3589)),ISNUMBER(SEARCH("separated",$N3589))),0,1))</f>
        <v/>
      </c>
      <c r="S3589">
        <f>IF(OR($R3589=0,NOT(ISNUMBER($I3589))),"",IFERROR(DATEDIF($I3589,DATE(FY,1,1),"y"),""))</f>
        <v/>
      </c>
      <c r="T3589">
        <f>IF(OR($R3589=0,NOT(ISNUMBER($J3589))),"",IFERROR(DATEDIF($J3589,DATE(FY,1,1),"y"),0))</f>
        <v/>
      </c>
      <c r="U3589" s="38">
        <f>IF(OR($R3589=0,NOT(ISNUMBER($I3589))),0,IF(YEAR($I3589)+IF($Q3589=1,RetAgeO,RetAgeE)=FY,MONTH($I3589),IF(YEAR($I3589)+IF($Q3589=1,RetAgeO,RetAgeE)&lt;FY,1,0)))</f>
        <v/>
      </c>
      <c r="V3589" s="38">
        <f>IF(OR($R3589=0,NOT(ISNUMBER($K3589))),0,IF(YEAR($K3589)=FY,MONTH($K3589),IF(YEAR($K3589)&lt;FY,1,0)))</f>
        <v/>
      </c>
      <c r="W3589" s="38">
        <f>IF($R3589=0,0,MIN(12,IF(AND(ISNUMBER($O3589),$O3589&gt;=1,$O3589&lt;=12),INT($O3589),12),IF(AND(RetireExit="Yes",$U3589&gt;0),$U3589,12),IF(AND(ContractExit="Yes",$V3589&gt;0),$V3589,12)))</f>
        <v/>
      </c>
      <c r="X3589" s="37">
        <f>IF(ISNUMBER($P3589),$P3589,IncPct)</f>
        <v/>
      </c>
      <c r="Y3589" s="39">
        <f>IF($W3589=0,0,MAX(0,MIN($W3589,IncMonth-1))+MAX(0,$W3589-IncMonth+1)*(1+$X3589))</f>
        <v/>
      </c>
      <c r="Z3589" s="40">
        <f>IF($C3589="",0,IFERROR(INDEX(Departments!$B$5:$B$54,MATCH($C3589,Departments!$A$5:$A$54,0)),0))</f>
        <v/>
      </c>
      <c r="AA3589" s="41">
        <f>N($L3589)*$Y3589</f>
        <v/>
      </c>
      <c r="AB3589" s="41">
        <f>N($M3589)*$Y3589</f>
        <v/>
      </c>
      <c r="AC3589" s="41">
        <f>$AA3589*$Z3589</f>
        <v/>
      </c>
      <c r="AD3589" s="41">
        <f>$AA3589*BonusMonths/12</f>
        <v/>
      </c>
      <c r="AE3589" s="41">
        <f>($AA3589+SI_Gross*$AB3589)*IF($Q3589=1,SI_O,SI_E)</f>
        <v/>
      </c>
      <c r="AF3589" s="41">
        <f>IF($Q3589=1,0,$AA3589*EOSB)</f>
        <v/>
      </c>
      <c r="AG3589" s="41">
        <f>$AN3589*$W3589</f>
        <v/>
      </c>
      <c r="AH3589" s="41">
        <f>SUM($AA3589:$AG3589)</f>
        <v/>
      </c>
      <c r="AI3589" s="41">
        <f>12*($AM3589+$AN3589)</f>
        <v/>
      </c>
      <c r="AJ3589" s="41">
        <f>$AM3589*((IncMonth-1)+(13-IncMonth)*(1+$X3589))+12*$AN3589</f>
        <v/>
      </c>
      <c r="AK3589" s="41">
        <f>IF($R3589=1,N($L3589)+N($M3589),0)</f>
        <v/>
      </c>
      <c r="AL3589">
        <f>IF($C3589="","",IF(N($L3589)&lt;=0,"Basic salary missing",IF(ISNA(MATCH($C3589,Departments!$A$5:$A$54,0)),"Department not on Departments sheet",IF(AND($I3589&lt;&gt;"",NOT(ISNUMBER($I3589))),"Date of birth is text, not a date",IF(AND($K3589&lt;&gt;"",NOT(ISNUMBER($K3589))),"Contract end is text, not a date","")))))</f>
        <v/>
      </c>
      <c r="AM3589" s="41">
        <f>IF($R3589=0,0,N($L3589)*(1+$Z3589+BonusMonths/12+IF($Q3589=1,0,EOSB))+N($M3589)+(N($L3589)+SI_Gross*N($M3589))*IF($Q3589=1,SI_O,SI_E))</f>
        <v/>
      </c>
      <c r="AN3589" s="41">
        <f>IF($R3589=0,0,(IF($Q3589=1,MedO,MedE+Ticket)+Training)/12)</f>
        <v/>
      </c>
    </row>
    <row r="3590">
      <c r="I3590" s="35" t="n"/>
      <c r="J3590" s="35" t="n"/>
      <c r="K3590" s="35" t="n"/>
      <c r="L3590" s="36" t="n"/>
      <c r="M3590" s="36" t="n"/>
      <c r="P3590" s="37" t="n"/>
      <c r="Q3590" s="38">
        <f>IF($C3590="",0,IF(OR(LOWER(TRIM($G3590))="omani",LOWER(TRIM($G3590))="oman",LOWER(TRIM($G3590))="om",LOWER(TRIM($G3590))="local"),1,0))</f>
        <v/>
      </c>
      <c r="R3590" s="38">
        <f>IF($C3590="",0,IF(OR(ISNUMBER(SEARCH("resign",$N3590)),ISNUMBER(SEARCH("terminat",$N3590)),ISNUMBER(SEARCH("inactive",$N3590)),ISNUMBER(SEARCH("vacan",$N3590)),ISNUMBER(SEARCH("deceased",$N3590)),ISNUMBER(SEARCH("separated",$N3590))),0,1))</f>
        <v/>
      </c>
      <c r="S3590">
        <f>IF(OR($R3590=0,NOT(ISNUMBER($I3590))),"",IFERROR(DATEDIF($I3590,DATE(FY,1,1),"y"),""))</f>
        <v/>
      </c>
      <c r="T3590">
        <f>IF(OR($R3590=0,NOT(ISNUMBER($J3590))),"",IFERROR(DATEDIF($J3590,DATE(FY,1,1),"y"),0))</f>
        <v/>
      </c>
      <c r="U3590" s="38">
        <f>IF(OR($R3590=0,NOT(ISNUMBER($I3590))),0,IF(YEAR($I3590)+IF($Q3590=1,RetAgeO,RetAgeE)=FY,MONTH($I3590),IF(YEAR($I3590)+IF($Q3590=1,RetAgeO,RetAgeE)&lt;FY,1,0)))</f>
        <v/>
      </c>
      <c r="V3590" s="38">
        <f>IF(OR($R3590=0,NOT(ISNUMBER($K3590))),0,IF(YEAR($K3590)=FY,MONTH($K3590),IF(YEAR($K3590)&lt;FY,1,0)))</f>
        <v/>
      </c>
      <c r="W3590" s="38">
        <f>IF($R3590=0,0,MIN(12,IF(AND(ISNUMBER($O3590),$O3590&gt;=1,$O3590&lt;=12),INT($O3590),12),IF(AND(RetireExit="Yes",$U3590&gt;0),$U3590,12),IF(AND(ContractExit="Yes",$V3590&gt;0),$V3590,12)))</f>
        <v/>
      </c>
      <c r="X3590" s="37">
        <f>IF(ISNUMBER($P3590),$P3590,IncPct)</f>
        <v/>
      </c>
      <c r="Y3590" s="39">
        <f>IF($W3590=0,0,MAX(0,MIN($W3590,IncMonth-1))+MAX(0,$W3590-IncMonth+1)*(1+$X3590))</f>
        <v/>
      </c>
      <c r="Z3590" s="40">
        <f>IF($C3590="",0,IFERROR(INDEX(Departments!$B$5:$B$54,MATCH($C3590,Departments!$A$5:$A$54,0)),0))</f>
        <v/>
      </c>
      <c r="AA3590" s="41">
        <f>N($L3590)*$Y3590</f>
        <v/>
      </c>
      <c r="AB3590" s="41">
        <f>N($M3590)*$Y3590</f>
        <v/>
      </c>
      <c r="AC3590" s="41">
        <f>$AA3590*$Z3590</f>
        <v/>
      </c>
      <c r="AD3590" s="41">
        <f>$AA3590*BonusMonths/12</f>
        <v/>
      </c>
      <c r="AE3590" s="41">
        <f>($AA3590+SI_Gross*$AB3590)*IF($Q3590=1,SI_O,SI_E)</f>
        <v/>
      </c>
      <c r="AF3590" s="41">
        <f>IF($Q3590=1,0,$AA3590*EOSB)</f>
        <v/>
      </c>
      <c r="AG3590" s="41">
        <f>$AN3590*$W3590</f>
        <v/>
      </c>
      <c r="AH3590" s="41">
        <f>SUM($AA3590:$AG3590)</f>
        <v/>
      </c>
      <c r="AI3590" s="41">
        <f>12*($AM3590+$AN3590)</f>
        <v/>
      </c>
      <c r="AJ3590" s="41">
        <f>$AM3590*((IncMonth-1)+(13-IncMonth)*(1+$X3590))+12*$AN3590</f>
        <v/>
      </c>
      <c r="AK3590" s="41">
        <f>IF($R3590=1,N($L3590)+N($M3590),0)</f>
        <v/>
      </c>
      <c r="AL3590">
        <f>IF($C3590="","",IF(N($L3590)&lt;=0,"Basic salary missing",IF(ISNA(MATCH($C3590,Departments!$A$5:$A$54,0)),"Department not on Departments sheet",IF(AND($I3590&lt;&gt;"",NOT(ISNUMBER($I3590))),"Date of birth is text, not a date",IF(AND($K3590&lt;&gt;"",NOT(ISNUMBER($K3590))),"Contract end is text, not a date","")))))</f>
        <v/>
      </c>
      <c r="AM3590" s="41">
        <f>IF($R3590=0,0,N($L3590)*(1+$Z3590+BonusMonths/12+IF($Q3590=1,0,EOSB))+N($M3590)+(N($L3590)+SI_Gross*N($M3590))*IF($Q3590=1,SI_O,SI_E))</f>
        <v/>
      </c>
      <c r="AN3590" s="41">
        <f>IF($R3590=0,0,(IF($Q3590=1,MedO,MedE+Ticket)+Training)/12)</f>
        <v/>
      </c>
    </row>
    <row r="3591">
      <c r="I3591" s="35" t="n"/>
      <c r="J3591" s="35" t="n"/>
      <c r="K3591" s="35" t="n"/>
      <c r="L3591" s="36" t="n"/>
      <c r="M3591" s="36" t="n"/>
      <c r="P3591" s="37" t="n"/>
      <c r="Q3591" s="38">
        <f>IF($C3591="",0,IF(OR(LOWER(TRIM($G3591))="omani",LOWER(TRIM($G3591))="oman",LOWER(TRIM($G3591))="om",LOWER(TRIM($G3591))="local"),1,0))</f>
        <v/>
      </c>
      <c r="R3591" s="38">
        <f>IF($C3591="",0,IF(OR(ISNUMBER(SEARCH("resign",$N3591)),ISNUMBER(SEARCH("terminat",$N3591)),ISNUMBER(SEARCH("inactive",$N3591)),ISNUMBER(SEARCH("vacan",$N3591)),ISNUMBER(SEARCH("deceased",$N3591)),ISNUMBER(SEARCH("separated",$N3591))),0,1))</f>
        <v/>
      </c>
      <c r="S3591">
        <f>IF(OR($R3591=0,NOT(ISNUMBER($I3591))),"",IFERROR(DATEDIF($I3591,DATE(FY,1,1),"y"),""))</f>
        <v/>
      </c>
      <c r="T3591">
        <f>IF(OR($R3591=0,NOT(ISNUMBER($J3591))),"",IFERROR(DATEDIF($J3591,DATE(FY,1,1),"y"),0))</f>
        <v/>
      </c>
      <c r="U3591" s="38">
        <f>IF(OR($R3591=0,NOT(ISNUMBER($I3591))),0,IF(YEAR($I3591)+IF($Q3591=1,RetAgeO,RetAgeE)=FY,MONTH($I3591),IF(YEAR($I3591)+IF($Q3591=1,RetAgeO,RetAgeE)&lt;FY,1,0)))</f>
        <v/>
      </c>
      <c r="V3591" s="38">
        <f>IF(OR($R3591=0,NOT(ISNUMBER($K3591))),0,IF(YEAR($K3591)=FY,MONTH($K3591),IF(YEAR($K3591)&lt;FY,1,0)))</f>
        <v/>
      </c>
      <c r="W3591" s="38">
        <f>IF($R3591=0,0,MIN(12,IF(AND(ISNUMBER($O3591),$O3591&gt;=1,$O3591&lt;=12),INT($O3591),12),IF(AND(RetireExit="Yes",$U3591&gt;0),$U3591,12),IF(AND(ContractExit="Yes",$V3591&gt;0),$V3591,12)))</f>
        <v/>
      </c>
      <c r="X3591" s="37">
        <f>IF(ISNUMBER($P3591),$P3591,IncPct)</f>
        <v/>
      </c>
      <c r="Y3591" s="39">
        <f>IF($W3591=0,0,MAX(0,MIN($W3591,IncMonth-1))+MAX(0,$W3591-IncMonth+1)*(1+$X3591))</f>
        <v/>
      </c>
      <c r="Z3591" s="40">
        <f>IF($C3591="",0,IFERROR(INDEX(Departments!$B$5:$B$54,MATCH($C3591,Departments!$A$5:$A$54,0)),0))</f>
        <v/>
      </c>
      <c r="AA3591" s="41">
        <f>N($L3591)*$Y3591</f>
        <v/>
      </c>
      <c r="AB3591" s="41">
        <f>N($M3591)*$Y3591</f>
        <v/>
      </c>
      <c r="AC3591" s="41">
        <f>$AA3591*$Z3591</f>
        <v/>
      </c>
      <c r="AD3591" s="41">
        <f>$AA3591*BonusMonths/12</f>
        <v/>
      </c>
      <c r="AE3591" s="41">
        <f>($AA3591+SI_Gross*$AB3591)*IF($Q3591=1,SI_O,SI_E)</f>
        <v/>
      </c>
      <c r="AF3591" s="41">
        <f>IF($Q3591=1,0,$AA3591*EOSB)</f>
        <v/>
      </c>
      <c r="AG3591" s="41">
        <f>$AN3591*$W3591</f>
        <v/>
      </c>
      <c r="AH3591" s="41">
        <f>SUM($AA3591:$AG3591)</f>
        <v/>
      </c>
      <c r="AI3591" s="41">
        <f>12*($AM3591+$AN3591)</f>
        <v/>
      </c>
      <c r="AJ3591" s="41">
        <f>$AM3591*((IncMonth-1)+(13-IncMonth)*(1+$X3591))+12*$AN3591</f>
        <v/>
      </c>
      <c r="AK3591" s="41">
        <f>IF($R3591=1,N($L3591)+N($M3591),0)</f>
        <v/>
      </c>
      <c r="AL3591">
        <f>IF($C3591="","",IF(N($L3591)&lt;=0,"Basic salary missing",IF(ISNA(MATCH($C3591,Departments!$A$5:$A$54,0)),"Department not on Departments sheet",IF(AND($I3591&lt;&gt;"",NOT(ISNUMBER($I3591))),"Date of birth is text, not a date",IF(AND($K3591&lt;&gt;"",NOT(ISNUMBER($K3591))),"Contract end is text, not a date","")))))</f>
        <v/>
      </c>
      <c r="AM3591" s="41">
        <f>IF($R3591=0,0,N($L3591)*(1+$Z3591+BonusMonths/12+IF($Q3591=1,0,EOSB))+N($M3591)+(N($L3591)+SI_Gross*N($M3591))*IF($Q3591=1,SI_O,SI_E))</f>
        <v/>
      </c>
      <c r="AN3591" s="41">
        <f>IF($R3591=0,0,(IF($Q3591=1,MedO,MedE+Ticket)+Training)/12)</f>
        <v/>
      </c>
    </row>
    <row r="3592">
      <c r="I3592" s="35" t="n"/>
      <c r="J3592" s="35" t="n"/>
      <c r="K3592" s="35" t="n"/>
      <c r="L3592" s="36" t="n"/>
      <c r="M3592" s="36" t="n"/>
      <c r="P3592" s="37" t="n"/>
      <c r="Q3592" s="38">
        <f>IF($C3592="",0,IF(OR(LOWER(TRIM($G3592))="omani",LOWER(TRIM($G3592))="oman",LOWER(TRIM($G3592))="om",LOWER(TRIM($G3592))="local"),1,0))</f>
        <v/>
      </c>
      <c r="R3592" s="38">
        <f>IF($C3592="",0,IF(OR(ISNUMBER(SEARCH("resign",$N3592)),ISNUMBER(SEARCH("terminat",$N3592)),ISNUMBER(SEARCH("inactive",$N3592)),ISNUMBER(SEARCH("vacan",$N3592)),ISNUMBER(SEARCH("deceased",$N3592)),ISNUMBER(SEARCH("separated",$N3592))),0,1))</f>
        <v/>
      </c>
      <c r="S3592">
        <f>IF(OR($R3592=0,NOT(ISNUMBER($I3592))),"",IFERROR(DATEDIF($I3592,DATE(FY,1,1),"y"),""))</f>
        <v/>
      </c>
      <c r="T3592">
        <f>IF(OR($R3592=0,NOT(ISNUMBER($J3592))),"",IFERROR(DATEDIF($J3592,DATE(FY,1,1),"y"),0))</f>
        <v/>
      </c>
      <c r="U3592" s="38">
        <f>IF(OR($R3592=0,NOT(ISNUMBER($I3592))),0,IF(YEAR($I3592)+IF($Q3592=1,RetAgeO,RetAgeE)=FY,MONTH($I3592),IF(YEAR($I3592)+IF($Q3592=1,RetAgeO,RetAgeE)&lt;FY,1,0)))</f>
        <v/>
      </c>
      <c r="V3592" s="38">
        <f>IF(OR($R3592=0,NOT(ISNUMBER($K3592))),0,IF(YEAR($K3592)=FY,MONTH($K3592),IF(YEAR($K3592)&lt;FY,1,0)))</f>
        <v/>
      </c>
      <c r="W3592" s="38">
        <f>IF($R3592=0,0,MIN(12,IF(AND(ISNUMBER($O3592),$O3592&gt;=1,$O3592&lt;=12),INT($O3592),12),IF(AND(RetireExit="Yes",$U3592&gt;0),$U3592,12),IF(AND(ContractExit="Yes",$V3592&gt;0),$V3592,12)))</f>
        <v/>
      </c>
      <c r="X3592" s="37">
        <f>IF(ISNUMBER($P3592),$P3592,IncPct)</f>
        <v/>
      </c>
      <c r="Y3592" s="39">
        <f>IF($W3592=0,0,MAX(0,MIN($W3592,IncMonth-1))+MAX(0,$W3592-IncMonth+1)*(1+$X3592))</f>
        <v/>
      </c>
      <c r="Z3592" s="40">
        <f>IF($C3592="",0,IFERROR(INDEX(Departments!$B$5:$B$54,MATCH($C3592,Departments!$A$5:$A$54,0)),0))</f>
        <v/>
      </c>
      <c r="AA3592" s="41">
        <f>N($L3592)*$Y3592</f>
        <v/>
      </c>
      <c r="AB3592" s="41">
        <f>N($M3592)*$Y3592</f>
        <v/>
      </c>
      <c r="AC3592" s="41">
        <f>$AA3592*$Z3592</f>
        <v/>
      </c>
      <c r="AD3592" s="41">
        <f>$AA3592*BonusMonths/12</f>
        <v/>
      </c>
      <c r="AE3592" s="41">
        <f>($AA3592+SI_Gross*$AB3592)*IF($Q3592=1,SI_O,SI_E)</f>
        <v/>
      </c>
      <c r="AF3592" s="41">
        <f>IF($Q3592=1,0,$AA3592*EOSB)</f>
        <v/>
      </c>
      <c r="AG3592" s="41">
        <f>$AN3592*$W3592</f>
        <v/>
      </c>
      <c r="AH3592" s="41">
        <f>SUM($AA3592:$AG3592)</f>
        <v/>
      </c>
      <c r="AI3592" s="41">
        <f>12*($AM3592+$AN3592)</f>
        <v/>
      </c>
      <c r="AJ3592" s="41">
        <f>$AM3592*((IncMonth-1)+(13-IncMonth)*(1+$X3592))+12*$AN3592</f>
        <v/>
      </c>
      <c r="AK3592" s="41">
        <f>IF($R3592=1,N($L3592)+N($M3592),0)</f>
        <v/>
      </c>
      <c r="AL3592">
        <f>IF($C3592="","",IF(N($L3592)&lt;=0,"Basic salary missing",IF(ISNA(MATCH($C3592,Departments!$A$5:$A$54,0)),"Department not on Departments sheet",IF(AND($I3592&lt;&gt;"",NOT(ISNUMBER($I3592))),"Date of birth is text, not a date",IF(AND($K3592&lt;&gt;"",NOT(ISNUMBER($K3592))),"Contract end is text, not a date","")))))</f>
        <v/>
      </c>
      <c r="AM3592" s="41">
        <f>IF($R3592=0,0,N($L3592)*(1+$Z3592+BonusMonths/12+IF($Q3592=1,0,EOSB))+N($M3592)+(N($L3592)+SI_Gross*N($M3592))*IF($Q3592=1,SI_O,SI_E))</f>
        <v/>
      </c>
      <c r="AN3592" s="41">
        <f>IF($R3592=0,0,(IF($Q3592=1,MedO,MedE+Ticket)+Training)/12)</f>
        <v/>
      </c>
    </row>
    <row r="3593">
      <c r="I3593" s="35" t="n"/>
      <c r="J3593" s="35" t="n"/>
      <c r="K3593" s="35" t="n"/>
      <c r="L3593" s="36" t="n"/>
      <c r="M3593" s="36" t="n"/>
      <c r="P3593" s="37" t="n"/>
      <c r="Q3593" s="38">
        <f>IF($C3593="",0,IF(OR(LOWER(TRIM($G3593))="omani",LOWER(TRIM($G3593))="oman",LOWER(TRIM($G3593))="om",LOWER(TRIM($G3593))="local"),1,0))</f>
        <v/>
      </c>
      <c r="R3593" s="38">
        <f>IF($C3593="",0,IF(OR(ISNUMBER(SEARCH("resign",$N3593)),ISNUMBER(SEARCH("terminat",$N3593)),ISNUMBER(SEARCH("inactive",$N3593)),ISNUMBER(SEARCH("vacan",$N3593)),ISNUMBER(SEARCH("deceased",$N3593)),ISNUMBER(SEARCH("separated",$N3593))),0,1))</f>
        <v/>
      </c>
      <c r="S3593">
        <f>IF(OR($R3593=0,NOT(ISNUMBER($I3593))),"",IFERROR(DATEDIF($I3593,DATE(FY,1,1),"y"),""))</f>
        <v/>
      </c>
      <c r="T3593">
        <f>IF(OR($R3593=0,NOT(ISNUMBER($J3593))),"",IFERROR(DATEDIF($J3593,DATE(FY,1,1),"y"),0))</f>
        <v/>
      </c>
      <c r="U3593" s="38">
        <f>IF(OR($R3593=0,NOT(ISNUMBER($I3593))),0,IF(YEAR($I3593)+IF($Q3593=1,RetAgeO,RetAgeE)=FY,MONTH($I3593),IF(YEAR($I3593)+IF($Q3593=1,RetAgeO,RetAgeE)&lt;FY,1,0)))</f>
        <v/>
      </c>
      <c r="V3593" s="38">
        <f>IF(OR($R3593=0,NOT(ISNUMBER($K3593))),0,IF(YEAR($K3593)=FY,MONTH($K3593),IF(YEAR($K3593)&lt;FY,1,0)))</f>
        <v/>
      </c>
      <c r="W3593" s="38">
        <f>IF($R3593=0,0,MIN(12,IF(AND(ISNUMBER($O3593),$O3593&gt;=1,$O3593&lt;=12),INT($O3593),12),IF(AND(RetireExit="Yes",$U3593&gt;0),$U3593,12),IF(AND(ContractExit="Yes",$V3593&gt;0),$V3593,12)))</f>
        <v/>
      </c>
      <c r="X3593" s="37">
        <f>IF(ISNUMBER($P3593),$P3593,IncPct)</f>
        <v/>
      </c>
      <c r="Y3593" s="39">
        <f>IF($W3593=0,0,MAX(0,MIN($W3593,IncMonth-1))+MAX(0,$W3593-IncMonth+1)*(1+$X3593))</f>
        <v/>
      </c>
      <c r="Z3593" s="40">
        <f>IF($C3593="",0,IFERROR(INDEX(Departments!$B$5:$B$54,MATCH($C3593,Departments!$A$5:$A$54,0)),0))</f>
        <v/>
      </c>
      <c r="AA3593" s="41">
        <f>N($L3593)*$Y3593</f>
        <v/>
      </c>
      <c r="AB3593" s="41">
        <f>N($M3593)*$Y3593</f>
        <v/>
      </c>
      <c r="AC3593" s="41">
        <f>$AA3593*$Z3593</f>
        <v/>
      </c>
      <c r="AD3593" s="41">
        <f>$AA3593*BonusMonths/12</f>
        <v/>
      </c>
      <c r="AE3593" s="41">
        <f>($AA3593+SI_Gross*$AB3593)*IF($Q3593=1,SI_O,SI_E)</f>
        <v/>
      </c>
      <c r="AF3593" s="41">
        <f>IF($Q3593=1,0,$AA3593*EOSB)</f>
        <v/>
      </c>
      <c r="AG3593" s="41">
        <f>$AN3593*$W3593</f>
        <v/>
      </c>
      <c r="AH3593" s="41">
        <f>SUM($AA3593:$AG3593)</f>
        <v/>
      </c>
      <c r="AI3593" s="41">
        <f>12*($AM3593+$AN3593)</f>
        <v/>
      </c>
      <c r="AJ3593" s="41">
        <f>$AM3593*((IncMonth-1)+(13-IncMonth)*(1+$X3593))+12*$AN3593</f>
        <v/>
      </c>
      <c r="AK3593" s="41">
        <f>IF($R3593=1,N($L3593)+N($M3593),0)</f>
        <v/>
      </c>
      <c r="AL3593">
        <f>IF($C3593="","",IF(N($L3593)&lt;=0,"Basic salary missing",IF(ISNA(MATCH($C3593,Departments!$A$5:$A$54,0)),"Department not on Departments sheet",IF(AND($I3593&lt;&gt;"",NOT(ISNUMBER($I3593))),"Date of birth is text, not a date",IF(AND($K3593&lt;&gt;"",NOT(ISNUMBER($K3593))),"Contract end is text, not a date","")))))</f>
        <v/>
      </c>
      <c r="AM3593" s="41">
        <f>IF($R3593=0,0,N($L3593)*(1+$Z3593+BonusMonths/12+IF($Q3593=1,0,EOSB))+N($M3593)+(N($L3593)+SI_Gross*N($M3593))*IF($Q3593=1,SI_O,SI_E))</f>
        <v/>
      </c>
      <c r="AN3593" s="41">
        <f>IF($R3593=0,0,(IF($Q3593=1,MedO,MedE+Ticket)+Training)/12)</f>
        <v/>
      </c>
    </row>
    <row r="3594">
      <c r="I3594" s="35" t="n"/>
      <c r="J3594" s="35" t="n"/>
      <c r="K3594" s="35" t="n"/>
      <c r="L3594" s="36" t="n"/>
      <c r="M3594" s="36" t="n"/>
      <c r="P3594" s="37" t="n"/>
      <c r="Q3594" s="38">
        <f>IF($C3594="",0,IF(OR(LOWER(TRIM($G3594))="omani",LOWER(TRIM($G3594))="oman",LOWER(TRIM($G3594))="om",LOWER(TRIM($G3594))="local"),1,0))</f>
        <v/>
      </c>
      <c r="R3594" s="38">
        <f>IF($C3594="",0,IF(OR(ISNUMBER(SEARCH("resign",$N3594)),ISNUMBER(SEARCH("terminat",$N3594)),ISNUMBER(SEARCH("inactive",$N3594)),ISNUMBER(SEARCH("vacan",$N3594)),ISNUMBER(SEARCH("deceased",$N3594)),ISNUMBER(SEARCH("separated",$N3594))),0,1))</f>
        <v/>
      </c>
      <c r="S3594">
        <f>IF(OR($R3594=0,NOT(ISNUMBER($I3594))),"",IFERROR(DATEDIF($I3594,DATE(FY,1,1),"y"),""))</f>
        <v/>
      </c>
      <c r="T3594">
        <f>IF(OR($R3594=0,NOT(ISNUMBER($J3594))),"",IFERROR(DATEDIF($J3594,DATE(FY,1,1),"y"),0))</f>
        <v/>
      </c>
      <c r="U3594" s="38">
        <f>IF(OR($R3594=0,NOT(ISNUMBER($I3594))),0,IF(YEAR($I3594)+IF($Q3594=1,RetAgeO,RetAgeE)=FY,MONTH($I3594),IF(YEAR($I3594)+IF($Q3594=1,RetAgeO,RetAgeE)&lt;FY,1,0)))</f>
        <v/>
      </c>
      <c r="V3594" s="38">
        <f>IF(OR($R3594=0,NOT(ISNUMBER($K3594))),0,IF(YEAR($K3594)=FY,MONTH($K3594),IF(YEAR($K3594)&lt;FY,1,0)))</f>
        <v/>
      </c>
      <c r="W3594" s="38">
        <f>IF($R3594=0,0,MIN(12,IF(AND(ISNUMBER($O3594),$O3594&gt;=1,$O3594&lt;=12),INT($O3594),12),IF(AND(RetireExit="Yes",$U3594&gt;0),$U3594,12),IF(AND(ContractExit="Yes",$V3594&gt;0),$V3594,12)))</f>
        <v/>
      </c>
      <c r="X3594" s="37">
        <f>IF(ISNUMBER($P3594),$P3594,IncPct)</f>
        <v/>
      </c>
      <c r="Y3594" s="39">
        <f>IF($W3594=0,0,MAX(0,MIN($W3594,IncMonth-1))+MAX(0,$W3594-IncMonth+1)*(1+$X3594))</f>
        <v/>
      </c>
      <c r="Z3594" s="40">
        <f>IF($C3594="",0,IFERROR(INDEX(Departments!$B$5:$B$54,MATCH($C3594,Departments!$A$5:$A$54,0)),0))</f>
        <v/>
      </c>
      <c r="AA3594" s="41">
        <f>N($L3594)*$Y3594</f>
        <v/>
      </c>
      <c r="AB3594" s="41">
        <f>N($M3594)*$Y3594</f>
        <v/>
      </c>
      <c r="AC3594" s="41">
        <f>$AA3594*$Z3594</f>
        <v/>
      </c>
      <c r="AD3594" s="41">
        <f>$AA3594*BonusMonths/12</f>
        <v/>
      </c>
      <c r="AE3594" s="41">
        <f>($AA3594+SI_Gross*$AB3594)*IF($Q3594=1,SI_O,SI_E)</f>
        <v/>
      </c>
      <c r="AF3594" s="41">
        <f>IF($Q3594=1,0,$AA3594*EOSB)</f>
        <v/>
      </c>
      <c r="AG3594" s="41">
        <f>$AN3594*$W3594</f>
        <v/>
      </c>
      <c r="AH3594" s="41">
        <f>SUM($AA3594:$AG3594)</f>
        <v/>
      </c>
      <c r="AI3594" s="41">
        <f>12*($AM3594+$AN3594)</f>
        <v/>
      </c>
      <c r="AJ3594" s="41">
        <f>$AM3594*((IncMonth-1)+(13-IncMonth)*(1+$X3594))+12*$AN3594</f>
        <v/>
      </c>
      <c r="AK3594" s="41">
        <f>IF($R3594=1,N($L3594)+N($M3594),0)</f>
        <v/>
      </c>
      <c r="AL3594">
        <f>IF($C3594="","",IF(N($L3594)&lt;=0,"Basic salary missing",IF(ISNA(MATCH($C3594,Departments!$A$5:$A$54,0)),"Department not on Departments sheet",IF(AND($I3594&lt;&gt;"",NOT(ISNUMBER($I3594))),"Date of birth is text, not a date",IF(AND($K3594&lt;&gt;"",NOT(ISNUMBER($K3594))),"Contract end is text, not a date","")))))</f>
        <v/>
      </c>
      <c r="AM3594" s="41">
        <f>IF($R3594=0,0,N($L3594)*(1+$Z3594+BonusMonths/12+IF($Q3594=1,0,EOSB))+N($M3594)+(N($L3594)+SI_Gross*N($M3594))*IF($Q3594=1,SI_O,SI_E))</f>
        <v/>
      </c>
      <c r="AN3594" s="41">
        <f>IF($R3594=0,0,(IF($Q3594=1,MedO,MedE+Ticket)+Training)/12)</f>
        <v/>
      </c>
    </row>
    <row r="3595">
      <c r="I3595" s="35" t="n"/>
      <c r="J3595" s="35" t="n"/>
      <c r="K3595" s="35" t="n"/>
      <c r="L3595" s="36" t="n"/>
      <c r="M3595" s="36" t="n"/>
      <c r="P3595" s="37" t="n"/>
      <c r="Q3595" s="38">
        <f>IF($C3595="",0,IF(OR(LOWER(TRIM($G3595))="omani",LOWER(TRIM($G3595))="oman",LOWER(TRIM($G3595))="om",LOWER(TRIM($G3595))="local"),1,0))</f>
        <v/>
      </c>
      <c r="R3595" s="38">
        <f>IF($C3595="",0,IF(OR(ISNUMBER(SEARCH("resign",$N3595)),ISNUMBER(SEARCH("terminat",$N3595)),ISNUMBER(SEARCH("inactive",$N3595)),ISNUMBER(SEARCH("vacan",$N3595)),ISNUMBER(SEARCH("deceased",$N3595)),ISNUMBER(SEARCH("separated",$N3595))),0,1))</f>
        <v/>
      </c>
      <c r="S3595">
        <f>IF(OR($R3595=0,NOT(ISNUMBER($I3595))),"",IFERROR(DATEDIF($I3595,DATE(FY,1,1),"y"),""))</f>
        <v/>
      </c>
      <c r="T3595">
        <f>IF(OR($R3595=0,NOT(ISNUMBER($J3595))),"",IFERROR(DATEDIF($J3595,DATE(FY,1,1),"y"),0))</f>
        <v/>
      </c>
      <c r="U3595" s="38">
        <f>IF(OR($R3595=0,NOT(ISNUMBER($I3595))),0,IF(YEAR($I3595)+IF($Q3595=1,RetAgeO,RetAgeE)=FY,MONTH($I3595),IF(YEAR($I3595)+IF($Q3595=1,RetAgeO,RetAgeE)&lt;FY,1,0)))</f>
        <v/>
      </c>
      <c r="V3595" s="38">
        <f>IF(OR($R3595=0,NOT(ISNUMBER($K3595))),0,IF(YEAR($K3595)=FY,MONTH($K3595),IF(YEAR($K3595)&lt;FY,1,0)))</f>
        <v/>
      </c>
      <c r="W3595" s="38">
        <f>IF($R3595=0,0,MIN(12,IF(AND(ISNUMBER($O3595),$O3595&gt;=1,$O3595&lt;=12),INT($O3595),12),IF(AND(RetireExit="Yes",$U3595&gt;0),$U3595,12),IF(AND(ContractExit="Yes",$V3595&gt;0),$V3595,12)))</f>
        <v/>
      </c>
      <c r="X3595" s="37">
        <f>IF(ISNUMBER($P3595),$P3595,IncPct)</f>
        <v/>
      </c>
      <c r="Y3595" s="39">
        <f>IF($W3595=0,0,MAX(0,MIN($W3595,IncMonth-1))+MAX(0,$W3595-IncMonth+1)*(1+$X3595))</f>
        <v/>
      </c>
      <c r="Z3595" s="40">
        <f>IF($C3595="",0,IFERROR(INDEX(Departments!$B$5:$B$54,MATCH($C3595,Departments!$A$5:$A$54,0)),0))</f>
        <v/>
      </c>
      <c r="AA3595" s="41">
        <f>N($L3595)*$Y3595</f>
        <v/>
      </c>
      <c r="AB3595" s="41">
        <f>N($M3595)*$Y3595</f>
        <v/>
      </c>
      <c r="AC3595" s="41">
        <f>$AA3595*$Z3595</f>
        <v/>
      </c>
      <c r="AD3595" s="41">
        <f>$AA3595*BonusMonths/12</f>
        <v/>
      </c>
      <c r="AE3595" s="41">
        <f>($AA3595+SI_Gross*$AB3595)*IF($Q3595=1,SI_O,SI_E)</f>
        <v/>
      </c>
      <c r="AF3595" s="41">
        <f>IF($Q3595=1,0,$AA3595*EOSB)</f>
        <v/>
      </c>
      <c r="AG3595" s="41">
        <f>$AN3595*$W3595</f>
        <v/>
      </c>
      <c r="AH3595" s="41">
        <f>SUM($AA3595:$AG3595)</f>
        <v/>
      </c>
      <c r="AI3595" s="41">
        <f>12*($AM3595+$AN3595)</f>
        <v/>
      </c>
      <c r="AJ3595" s="41">
        <f>$AM3595*((IncMonth-1)+(13-IncMonth)*(1+$X3595))+12*$AN3595</f>
        <v/>
      </c>
      <c r="AK3595" s="41">
        <f>IF($R3595=1,N($L3595)+N($M3595),0)</f>
        <v/>
      </c>
      <c r="AL3595">
        <f>IF($C3595="","",IF(N($L3595)&lt;=0,"Basic salary missing",IF(ISNA(MATCH($C3595,Departments!$A$5:$A$54,0)),"Department not on Departments sheet",IF(AND($I3595&lt;&gt;"",NOT(ISNUMBER($I3595))),"Date of birth is text, not a date",IF(AND($K3595&lt;&gt;"",NOT(ISNUMBER($K3595))),"Contract end is text, not a date","")))))</f>
        <v/>
      </c>
      <c r="AM3595" s="41">
        <f>IF($R3595=0,0,N($L3595)*(1+$Z3595+BonusMonths/12+IF($Q3595=1,0,EOSB))+N($M3595)+(N($L3595)+SI_Gross*N($M3595))*IF($Q3595=1,SI_O,SI_E))</f>
        <v/>
      </c>
      <c r="AN3595" s="41">
        <f>IF($R3595=0,0,(IF($Q3595=1,MedO,MedE+Ticket)+Training)/12)</f>
        <v/>
      </c>
    </row>
    <row r="3596">
      <c r="I3596" s="35" t="n"/>
      <c r="J3596" s="35" t="n"/>
      <c r="K3596" s="35" t="n"/>
      <c r="L3596" s="36" t="n"/>
      <c r="M3596" s="36" t="n"/>
      <c r="P3596" s="37" t="n"/>
      <c r="Q3596" s="38">
        <f>IF($C3596="",0,IF(OR(LOWER(TRIM($G3596))="omani",LOWER(TRIM($G3596))="oman",LOWER(TRIM($G3596))="om",LOWER(TRIM($G3596))="local"),1,0))</f>
        <v/>
      </c>
      <c r="R3596" s="38">
        <f>IF($C3596="",0,IF(OR(ISNUMBER(SEARCH("resign",$N3596)),ISNUMBER(SEARCH("terminat",$N3596)),ISNUMBER(SEARCH("inactive",$N3596)),ISNUMBER(SEARCH("vacan",$N3596)),ISNUMBER(SEARCH("deceased",$N3596)),ISNUMBER(SEARCH("separated",$N3596))),0,1))</f>
        <v/>
      </c>
      <c r="S3596">
        <f>IF(OR($R3596=0,NOT(ISNUMBER($I3596))),"",IFERROR(DATEDIF($I3596,DATE(FY,1,1),"y"),""))</f>
        <v/>
      </c>
      <c r="T3596">
        <f>IF(OR($R3596=0,NOT(ISNUMBER($J3596))),"",IFERROR(DATEDIF($J3596,DATE(FY,1,1),"y"),0))</f>
        <v/>
      </c>
      <c r="U3596" s="38">
        <f>IF(OR($R3596=0,NOT(ISNUMBER($I3596))),0,IF(YEAR($I3596)+IF($Q3596=1,RetAgeO,RetAgeE)=FY,MONTH($I3596),IF(YEAR($I3596)+IF($Q3596=1,RetAgeO,RetAgeE)&lt;FY,1,0)))</f>
        <v/>
      </c>
      <c r="V3596" s="38">
        <f>IF(OR($R3596=0,NOT(ISNUMBER($K3596))),0,IF(YEAR($K3596)=FY,MONTH($K3596),IF(YEAR($K3596)&lt;FY,1,0)))</f>
        <v/>
      </c>
      <c r="W3596" s="38">
        <f>IF($R3596=0,0,MIN(12,IF(AND(ISNUMBER($O3596),$O3596&gt;=1,$O3596&lt;=12),INT($O3596),12),IF(AND(RetireExit="Yes",$U3596&gt;0),$U3596,12),IF(AND(ContractExit="Yes",$V3596&gt;0),$V3596,12)))</f>
        <v/>
      </c>
      <c r="X3596" s="37">
        <f>IF(ISNUMBER($P3596),$P3596,IncPct)</f>
        <v/>
      </c>
      <c r="Y3596" s="39">
        <f>IF($W3596=0,0,MAX(0,MIN($W3596,IncMonth-1))+MAX(0,$W3596-IncMonth+1)*(1+$X3596))</f>
        <v/>
      </c>
      <c r="Z3596" s="40">
        <f>IF($C3596="",0,IFERROR(INDEX(Departments!$B$5:$B$54,MATCH($C3596,Departments!$A$5:$A$54,0)),0))</f>
        <v/>
      </c>
      <c r="AA3596" s="41">
        <f>N($L3596)*$Y3596</f>
        <v/>
      </c>
      <c r="AB3596" s="41">
        <f>N($M3596)*$Y3596</f>
        <v/>
      </c>
      <c r="AC3596" s="41">
        <f>$AA3596*$Z3596</f>
        <v/>
      </c>
      <c r="AD3596" s="41">
        <f>$AA3596*BonusMonths/12</f>
        <v/>
      </c>
      <c r="AE3596" s="41">
        <f>($AA3596+SI_Gross*$AB3596)*IF($Q3596=1,SI_O,SI_E)</f>
        <v/>
      </c>
      <c r="AF3596" s="41">
        <f>IF($Q3596=1,0,$AA3596*EOSB)</f>
        <v/>
      </c>
      <c r="AG3596" s="41">
        <f>$AN3596*$W3596</f>
        <v/>
      </c>
      <c r="AH3596" s="41">
        <f>SUM($AA3596:$AG3596)</f>
        <v/>
      </c>
      <c r="AI3596" s="41">
        <f>12*($AM3596+$AN3596)</f>
        <v/>
      </c>
      <c r="AJ3596" s="41">
        <f>$AM3596*((IncMonth-1)+(13-IncMonth)*(1+$X3596))+12*$AN3596</f>
        <v/>
      </c>
      <c r="AK3596" s="41">
        <f>IF($R3596=1,N($L3596)+N($M3596),0)</f>
        <v/>
      </c>
      <c r="AL3596">
        <f>IF($C3596="","",IF(N($L3596)&lt;=0,"Basic salary missing",IF(ISNA(MATCH($C3596,Departments!$A$5:$A$54,0)),"Department not on Departments sheet",IF(AND($I3596&lt;&gt;"",NOT(ISNUMBER($I3596))),"Date of birth is text, not a date",IF(AND($K3596&lt;&gt;"",NOT(ISNUMBER($K3596))),"Contract end is text, not a date","")))))</f>
        <v/>
      </c>
      <c r="AM3596" s="41">
        <f>IF($R3596=0,0,N($L3596)*(1+$Z3596+BonusMonths/12+IF($Q3596=1,0,EOSB))+N($M3596)+(N($L3596)+SI_Gross*N($M3596))*IF($Q3596=1,SI_O,SI_E))</f>
        <v/>
      </c>
      <c r="AN3596" s="41">
        <f>IF($R3596=0,0,(IF($Q3596=1,MedO,MedE+Ticket)+Training)/12)</f>
        <v/>
      </c>
    </row>
    <row r="3597">
      <c r="I3597" s="35" t="n"/>
      <c r="J3597" s="35" t="n"/>
      <c r="K3597" s="35" t="n"/>
      <c r="L3597" s="36" t="n"/>
      <c r="M3597" s="36" t="n"/>
      <c r="P3597" s="37" t="n"/>
      <c r="Q3597" s="38">
        <f>IF($C3597="",0,IF(OR(LOWER(TRIM($G3597))="omani",LOWER(TRIM($G3597))="oman",LOWER(TRIM($G3597))="om",LOWER(TRIM($G3597))="local"),1,0))</f>
        <v/>
      </c>
      <c r="R3597" s="38">
        <f>IF($C3597="",0,IF(OR(ISNUMBER(SEARCH("resign",$N3597)),ISNUMBER(SEARCH("terminat",$N3597)),ISNUMBER(SEARCH("inactive",$N3597)),ISNUMBER(SEARCH("vacan",$N3597)),ISNUMBER(SEARCH("deceased",$N3597)),ISNUMBER(SEARCH("separated",$N3597))),0,1))</f>
        <v/>
      </c>
      <c r="S3597">
        <f>IF(OR($R3597=0,NOT(ISNUMBER($I3597))),"",IFERROR(DATEDIF($I3597,DATE(FY,1,1),"y"),""))</f>
        <v/>
      </c>
      <c r="T3597">
        <f>IF(OR($R3597=0,NOT(ISNUMBER($J3597))),"",IFERROR(DATEDIF($J3597,DATE(FY,1,1),"y"),0))</f>
        <v/>
      </c>
      <c r="U3597" s="38">
        <f>IF(OR($R3597=0,NOT(ISNUMBER($I3597))),0,IF(YEAR($I3597)+IF($Q3597=1,RetAgeO,RetAgeE)=FY,MONTH($I3597),IF(YEAR($I3597)+IF($Q3597=1,RetAgeO,RetAgeE)&lt;FY,1,0)))</f>
        <v/>
      </c>
      <c r="V3597" s="38">
        <f>IF(OR($R3597=0,NOT(ISNUMBER($K3597))),0,IF(YEAR($K3597)=FY,MONTH($K3597),IF(YEAR($K3597)&lt;FY,1,0)))</f>
        <v/>
      </c>
      <c r="W3597" s="38">
        <f>IF($R3597=0,0,MIN(12,IF(AND(ISNUMBER($O3597),$O3597&gt;=1,$O3597&lt;=12),INT($O3597),12),IF(AND(RetireExit="Yes",$U3597&gt;0),$U3597,12),IF(AND(ContractExit="Yes",$V3597&gt;0),$V3597,12)))</f>
        <v/>
      </c>
      <c r="X3597" s="37">
        <f>IF(ISNUMBER($P3597),$P3597,IncPct)</f>
        <v/>
      </c>
      <c r="Y3597" s="39">
        <f>IF($W3597=0,0,MAX(0,MIN($W3597,IncMonth-1))+MAX(0,$W3597-IncMonth+1)*(1+$X3597))</f>
        <v/>
      </c>
      <c r="Z3597" s="40">
        <f>IF($C3597="",0,IFERROR(INDEX(Departments!$B$5:$B$54,MATCH($C3597,Departments!$A$5:$A$54,0)),0))</f>
        <v/>
      </c>
      <c r="AA3597" s="41">
        <f>N($L3597)*$Y3597</f>
        <v/>
      </c>
      <c r="AB3597" s="41">
        <f>N($M3597)*$Y3597</f>
        <v/>
      </c>
      <c r="AC3597" s="41">
        <f>$AA3597*$Z3597</f>
        <v/>
      </c>
      <c r="AD3597" s="41">
        <f>$AA3597*BonusMonths/12</f>
        <v/>
      </c>
      <c r="AE3597" s="41">
        <f>($AA3597+SI_Gross*$AB3597)*IF($Q3597=1,SI_O,SI_E)</f>
        <v/>
      </c>
      <c r="AF3597" s="41">
        <f>IF($Q3597=1,0,$AA3597*EOSB)</f>
        <v/>
      </c>
      <c r="AG3597" s="41">
        <f>$AN3597*$W3597</f>
        <v/>
      </c>
      <c r="AH3597" s="41">
        <f>SUM($AA3597:$AG3597)</f>
        <v/>
      </c>
      <c r="AI3597" s="41">
        <f>12*($AM3597+$AN3597)</f>
        <v/>
      </c>
      <c r="AJ3597" s="41">
        <f>$AM3597*((IncMonth-1)+(13-IncMonth)*(1+$X3597))+12*$AN3597</f>
        <v/>
      </c>
      <c r="AK3597" s="41">
        <f>IF($R3597=1,N($L3597)+N($M3597),0)</f>
        <v/>
      </c>
      <c r="AL3597">
        <f>IF($C3597="","",IF(N($L3597)&lt;=0,"Basic salary missing",IF(ISNA(MATCH($C3597,Departments!$A$5:$A$54,0)),"Department not on Departments sheet",IF(AND($I3597&lt;&gt;"",NOT(ISNUMBER($I3597))),"Date of birth is text, not a date",IF(AND($K3597&lt;&gt;"",NOT(ISNUMBER($K3597))),"Contract end is text, not a date","")))))</f>
        <v/>
      </c>
      <c r="AM3597" s="41">
        <f>IF($R3597=0,0,N($L3597)*(1+$Z3597+BonusMonths/12+IF($Q3597=1,0,EOSB))+N($M3597)+(N($L3597)+SI_Gross*N($M3597))*IF($Q3597=1,SI_O,SI_E))</f>
        <v/>
      </c>
      <c r="AN3597" s="41">
        <f>IF($R3597=0,0,(IF($Q3597=1,MedO,MedE+Ticket)+Training)/12)</f>
        <v/>
      </c>
    </row>
    <row r="3598">
      <c r="I3598" s="35" t="n"/>
      <c r="J3598" s="35" t="n"/>
      <c r="K3598" s="35" t="n"/>
      <c r="L3598" s="36" t="n"/>
      <c r="M3598" s="36" t="n"/>
      <c r="P3598" s="37" t="n"/>
      <c r="Q3598" s="38">
        <f>IF($C3598="",0,IF(OR(LOWER(TRIM($G3598))="omani",LOWER(TRIM($G3598))="oman",LOWER(TRIM($G3598))="om",LOWER(TRIM($G3598))="local"),1,0))</f>
        <v/>
      </c>
      <c r="R3598" s="38">
        <f>IF($C3598="",0,IF(OR(ISNUMBER(SEARCH("resign",$N3598)),ISNUMBER(SEARCH("terminat",$N3598)),ISNUMBER(SEARCH("inactive",$N3598)),ISNUMBER(SEARCH("vacan",$N3598)),ISNUMBER(SEARCH("deceased",$N3598)),ISNUMBER(SEARCH("separated",$N3598))),0,1))</f>
        <v/>
      </c>
      <c r="S3598">
        <f>IF(OR($R3598=0,NOT(ISNUMBER($I3598))),"",IFERROR(DATEDIF($I3598,DATE(FY,1,1),"y"),""))</f>
        <v/>
      </c>
      <c r="T3598">
        <f>IF(OR($R3598=0,NOT(ISNUMBER($J3598))),"",IFERROR(DATEDIF($J3598,DATE(FY,1,1),"y"),0))</f>
        <v/>
      </c>
      <c r="U3598" s="38">
        <f>IF(OR($R3598=0,NOT(ISNUMBER($I3598))),0,IF(YEAR($I3598)+IF($Q3598=1,RetAgeO,RetAgeE)=FY,MONTH($I3598),IF(YEAR($I3598)+IF($Q3598=1,RetAgeO,RetAgeE)&lt;FY,1,0)))</f>
        <v/>
      </c>
      <c r="V3598" s="38">
        <f>IF(OR($R3598=0,NOT(ISNUMBER($K3598))),0,IF(YEAR($K3598)=FY,MONTH($K3598),IF(YEAR($K3598)&lt;FY,1,0)))</f>
        <v/>
      </c>
      <c r="W3598" s="38">
        <f>IF($R3598=0,0,MIN(12,IF(AND(ISNUMBER($O3598),$O3598&gt;=1,$O3598&lt;=12),INT($O3598),12),IF(AND(RetireExit="Yes",$U3598&gt;0),$U3598,12),IF(AND(ContractExit="Yes",$V3598&gt;0),$V3598,12)))</f>
        <v/>
      </c>
      <c r="X3598" s="37">
        <f>IF(ISNUMBER($P3598),$P3598,IncPct)</f>
        <v/>
      </c>
      <c r="Y3598" s="39">
        <f>IF($W3598=0,0,MAX(0,MIN($W3598,IncMonth-1))+MAX(0,$W3598-IncMonth+1)*(1+$X3598))</f>
        <v/>
      </c>
      <c r="Z3598" s="40">
        <f>IF($C3598="",0,IFERROR(INDEX(Departments!$B$5:$B$54,MATCH($C3598,Departments!$A$5:$A$54,0)),0))</f>
        <v/>
      </c>
      <c r="AA3598" s="41">
        <f>N($L3598)*$Y3598</f>
        <v/>
      </c>
      <c r="AB3598" s="41">
        <f>N($M3598)*$Y3598</f>
        <v/>
      </c>
      <c r="AC3598" s="41">
        <f>$AA3598*$Z3598</f>
        <v/>
      </c>
      <c r="AD3598" s="41">
        <f>$AA3598*BonusMonths/12</f>
        <v/>
      </c>
      <c r="AE3598" s="41">
        <f>($AA3598+SI_Gross*$AB3598)*IF($Q3598=1,SI_O,SI_E)</f>
        <v/>
      </c>
      <c r="AF3598" s="41">
        <f>IF($Q3598=1,0,$AA3598*EOSB)</f>
        <v/>
      </c>
      <c r="AG3598" s="41">
        <f>$AN3598*$W3598</f>
        <v/>
      </c>
      <c r="AH3598" s="41">
        <f>SUM($AA3598:$AG3598)</f>
        <v/>
      </c>
      <c r="AI3598" s="41">
        <f>12*($AM3598+$AN3598)</f>
        <v/>
      </c>
      <c r="AJ3598" s="41">
        <f>$AM3598*((IncMonth-1)+(13-IncMonth)*(1+$X3598))+12*$AN3598</f>
        <v/>
      </c>
      <c r="AK3598" s="41">
        <f>IF($R3598=1,N($L3598)+N($M3598),0)</f>
        <v/>
      </c>
      <c r="AL3598">
        <f>IF($C3598="","",IF(N($L3598)&lt;=0,"Basic salary missing",IF(ISNA(MATCH($C3598,Departments!$A$5:$A$54,0)),"Department not on Departments sheet",IF(AND($I3598&lt;&gt;"",NOT(ISNUMBER($I3598))),"Date of birth is text, not a date",IF(AND($K3598&lt;&gt;"",NOT(ISNUMBER($K3598))),"Contract end is text, not a date","")))))</f>
        <v/>
      </c>
      <c r="AM3598" s="41">
        <f>IF($R3598=0,0,N($L3598)*(1+$Z3598+BonusMonths/12+IF($Q3598=1,0,EOSB))+N($M3598)+(N($L3598)+SI_Gross*N($M3598))*IF($Q3598=1,SI_O,SI_E))</f>
        <v/>
      </c>
      <c r="AN3598" s="41">
        <f>IF($R3598=0,0,(IF($Q3598=1,MedO,MedE+Ticket)+Training)/12)</f>
        <v/>
      </c>
    </row>
    <row r="3599">
      <c r="I3599" s="35" t="n"/>
      <c r="J3599" s="35" t="n"/>
      <c r="K3599" s="35" t="n"/>
      <c r="L3599" s="36" t="n"/>
      <c r="M3599" s="36" t="n"/>
      <c r="P3599" s="37" t="n"/>
      <c r="Q3599" s="38">
        <f>IF($C3599="",0,IF(OR(LOWER(TRIM($G3599))="omani",LOWER(TRIM($G3599))="oman",LOWER(TRIM($G3599))="om",LOWER(TRIM($G3599))="local"),1,0))</f>
        <v/>
      </c>
      <c r="R3599" s="38">
        <f>IF($C3599="",0,IF(OR(ISNUMBER(SEARCH("resign",$N3599)),ISNUMBER(SEARCH("terminat",$N3599)),ISNUMBER(SEARCH("inactive",$N3599)),ISNUMBER(SEARCH("vacan",$N3599)),ISNUMBER(SEARCH("deceased",$N3599)),ISNUMBER(SEARCH("separated",$N3599))),0,1))</f>
        <v/>
      </c>
      <c r="S3599">
        <f>IF(OR($R3599=0,NOT(ISNUMBER($I3599))),"",IFERROR(DATEDIF($I3599,DATE(FY,1,1),"y"),""))</f>
        <v/>
      </c>
      <c r="T3599">
        <f>IF(OR($R3599=0,NOT(ISNUMBER($J3599))),"",IFERROR(DATEDIF($J3599,DATE(FY,1,1),"y"),0))</f>
        <v/>
      </c>
      <c r="U3599" s="38">
        <f>IF(OR($R3599=0,NOT(ISNUMBER($I3599))),0,IF(YEAR($I3599)+IF($Q3599=1,RetAgeO,RetAgeE)=FY,MONTH($I3599),IF(YEAR($I3599)+IF($Q3599=1,RetAgeO,RetAgeE)&lt;FY,1,0)))</f>
        <v/>
      </c>
      <c r="V3599" s="38">
        <f>IF(OR($R3599=0,NOT(ISNUMBER($K3599))),0,IF(YEAR($K3599)=FY,MONTH($K3599),IF(YEAR($K3599)&lt;FY,1,0)))</f>
        <v/>
      </c>
      <c r="W3599" s="38">
        <f>IF($R3599=0,0,MIN(12,IF(AND(ISNUMBER($O3599),$O3599&gt;=1,$O3599&lt;=12),INT($O3599),12),IF(AND(RetireExit="Yes",$U3599&gt;0),$U3599,12),IF(AND(ContractExit="Yes",$V3599&gt;0),$V3599,12)))</f>
        <v/>
      </c>
      <c r="X3599" s="37">
        <f>IF(ISNUMBER($P3599),$P3599,IncPct)</f>
        <v/>
      </c>
      <c r="Y3599" s="39">
        <f>IF($W3599=0,0,MAX(0,MIN($W3599,IncMonth-1))+MAX(0,$W3599-IncMonth+1)*(1+$X3599))</f>
        <v/>
      </c>
      <c r="Z3599" s="40">
        <f>IF($C3599="",0,IFERROR(INDEX(Departments!$B$5:$B$54,MATCH($C3599,Departments!$A$5:$A$54,0)),0))</f>
        <v/>
      </c>
      <c r="AA3599" s="41">
        <f>N($L3599)*$Y3599</f>
        <v/>
      </c>
      <c r="AB3599" s="41">
        <f>N($M3599)*$Y3599</f>
        <v/>
      </c>
      <c r="AC3599" s="41">
        <f>$AA3599*$Z3599</f>
        <v/>
      </c>
      <c r="AD3599" s="41">
        <f>$AA3599*BonusMonths/12</f>
        <v/>
      </c>
      <c r="AE3599" s="41">
        <f>($AA3599+SI_Gross*$AB3599)*IF($Q3599=1,SI_O,SI_E)</f>
        <v/>
      </c>
      <c r="AF3599" s="41">
        <f>IF($Q3599=1,0,$AA3599*EOSB)</f>
        <v/>
      </c>
      <c r="AG3599" s="41">
        <f>$AN3599*$W3599</f>
        <v/>
      </c>
      <c r="AH3599" s="41">
        <f>SUM($AA3599:$AG3599)</f>
        <v/>
      </c>
      <c r="AI3599" s="41">
        <f>12*($AM3599+$AN3599)</f>
        <v/>
      </c>
      <c r="AJ3599" s="41">
        <f>$AM3599*((IncMonth-1)+(13-IncMonth)*(1+$X3599))+12*$AN3599</f>
        <v/>
      </c>
      <c r="AK3599" s="41">
        <f>IF($R3599=1,N($L3599)+N($M3599),0)</f>
        <v/>
      </c>
      <c r="AL3599">
        <f>IF($C3599="","",IF(N($L3599)&lt;=0,"Basic salary missing",IF(ISNA(MATCH($C3599,Departments!$A$5:$A$54,0)),"Department not on Departments sheet",IF(AND($I3599&lt;&gt;"",NOT(ISNUMBER($I3599))),"Date of birth is text, not a date",IF(AND($K3599&lt;&gt;"",NOT(ISNUMBER($K3599))),"Contract end is text, not a date","")))))</f>
        <v/>
      </c>
      <c r="AM3599" s="41">
        <f>IF($R3599=0,0,N($L3599)*(1+$Z3599+BonusMonths/12+IF($Q3599=1,0,EOSB))+N($M3599)+(N($L3599)+SI_Gross*N($M3599))*IF($Q3599=1,SI_O,SI_E))</f>
        <v/>
      </c>
      <c r="AN3599" s="41">
        <f>IF($R3599=0,0,(IF($Q3599=1,MedO,MedE+Ticket)+Training)/12)</f>
        <v/>
      </c>
    </row>
    <row r="3600">
      <c r="I3600" s="35" t="n"/>
      <c r="J3600" s="35" t="n"/>
      <c r="K3600" s="35" t="n"/>
      <c r="L3600" s="36" t="n"/>
      <c r="M3600" s="36" t="n"/>
      <c r="P3600" s="37" t="n"/>
      <c r="Q3600" s="38">
        <f>IF($C3600="",0,IF(OR(LOWER(TRIM($G3600))="omani",LOWER(TRIM($G3600))="oman",LOWER(TRIM($G3600))="om",LOWER(TRIM($G3600))="local"),1,0))</f>
        <v/>
      </c>
      <c r="R3600" s="38">
        <f>IF($C3600="",0,IF(OR(ISNUMBER(SEARCH("resign",$N3600)),ISNUMBER(SEARCH("terminat",$N3600)),ISNUMBER(SEARCH("inactive",$N3600)),ISNUMBER(SEARCH("vacan",$N3600)),ISNUMBER(SEARCH("deceased",$N3600)),ISNUMBER(SEARCH("separated",$N3600))),0,1))</f>
        <v/>
      </c>
      <c r="S3600">
        <f>IF(OR($R3600=0,NOT(ISNUMBER($I3600))),"",IFERROR(DATEDIF($I3600,DATE(FY,1,1),"y"),""))</f>
        <v/>
      </c>
      <c r="T3600">
        <f>IF(OR($R3600=0,NOT(ISNUMBER($J3600))),"",IFERROR(DATEDIF($J3600,DATE(FY,1,1),"y"),0))</f>
        <v/>
      </c>
      <c r="U3600" s="38">
        <f>IF(OR($R3600=0,NOT(ISNUMBER($I3600))),0,IF(YEAR($I3600)+IF($Q3600=1,RetAgeO,RetAgeE)=FY,MONTH($I3600),IF(YEAR($I3600)+IF($Q3600=1,RetAgeO,RetAgeE)&lt;FY,1,0)))</f>
        <v/>
      </c>
      <c r="V3600" s="38">
        <f>IF(OR($R3600=0,NOT(ISNUMBER($K3600))),0,IF(YEAR($K3600)=FY,MONTH($K3600),IF(YEAR($K3600)&lt;FY,1,0)))</f>
        <v/>
      </c>
      <c r="W3600" s="38">
        <f>IF($R3600=0,0,MIN(12,IF(AND(ISNUMBER($O3600),$O3600&gt;=1,$O3600&lt;=12),INT($O3600),12),IF(AND(RetireExit="Yes",$U3600&gt;0),$U3600,12),IF(AND(ContractExit="Yes",$V3600&gt;0),$V3600,12)))</f>
        <v/>
      </c>
      <c r="X3600" s="37">
        <f>IF(ISNUMBER($P3600),$P3600,IncPct)</f>
        <v/>
      </c>
      <c r="Y3600" s="39">
        <f>IF($W3600=0,0,MAX(0,MIN($W3600,IncMonth-1))+MAX(0,$W3600-IncMonth+1)*(1+$X3600))</f>
        <v/>
      </c>
      <c r="Z3600" s="40">
        <f>IF($C3600="",0,IFERROR(INDEX(Departments!$B$5:$B$54,MATCH($C3600,Departments!$A$5:$A$54,0)),0))</f>
        <v/>
      </c>
      <c r="AA3600" s="41">
        <f>N($L3600)*$Y3600</f>
        <v/>
      </c>
      <c r="AB3600" s="41">
        <f>N($M3600)*$Y3600</f>
        <v/>
      </c>
      <c r="AC3600" s="41">
        <f>$AA3600*$Z3600</f>
        <v/>
      </c>
      <c r="AD3600" s="41">
        <f>$AA3600*BonusMonths/12</f>
        <v/>
      </c>
      <c r="AE3600" s="41">
        <f>($AA3600+SI_Gross*$AB3600)*IF($Q3600=1,SI_O,SI_E)</f>
        <v/>
      </c>
      <c r="AF3600" s="41">
        <f>IF($Q3600=1,0,$AA3600*EOSB)</f>
        <v/>
      </c>
      <c r="AG3600" s="41">
        <f>$AN3600*$W3600</f>
        <v/>
      </c>
      <c r="AH3600" s="41">
        <f>SUM($AA3600:$AG3600)</f>
        <v/>
      </c>
      <c r="AI3600" s="41">
        <f>12*($AM3600+$AN3600)</f>
        <v/>
      </c>
      <c r="AJ3600" s="41">
        <f>$AM3600*((IncMonth-1)+(13-IncMonth)*(1+$X3600))+12*$AN3600</f>
        <v/>
      </c>
      <c r="AK3600" s="41">
        <f>IF($R3600=1,N($L3600)+N($M3600),0)</f>
        <v/>
      </c>
      <c r="AL3600">
        <f>IF($C3600="","",IF(N($L3600)&lt;=0,"Basic salary missing",IF(ISNA(MATCH($C3600,Departments!$A$5:$A$54,0)),"Department not on Departments sheet",IF(AND($I3600&lt;&gt;"",NOT(ISNUMBER($I3600))),"Date of birth is text, not a date",IF(AND($K3600&lt;&gt;"",NOT(ISNUMBER($K3600))),"Contract end is text, not a date","")))))</f>
        <v/>
      </c>
      <c r="AM3600" s="41">
        <f>IF($R3600=0,0,N($L3600)*(1+$Z3600+BonusMonths/12+IF($Q3600=1,0,EOSB))+N($M3600)+(N($L3600)+SI_Gross*N($M3600))*IF($Q3600=1,SI_O,SI_E))</f>
        <v/>
      </c>
      <c r="AN3600" s="41">
        <f>IF($R3600=0,0,(IF($Q3600=1,MedO,MedE+Ticket)+Training)/12)</f>
        <v/>
      </c>
    </row>
    <row r="3601">
      <c r="I3601" s="35" t="n"/>
      <c r="J3601" s="35" t="n"/>
      <c r="K3601" s="35" t="n"/>
      <c r="L3601" s="36" t="n"/>
      <c r="M3601" s="36" t="n"/>
      <c r="P3601" s="37" t="n"/>
      <c r="Q3601" s="38">
        <f>IF($C3601="",0,IF(OR(LOWER(TRIM($G3601))="omani",LOWER(TRIM($G3601))="oman",LOWER(TRIM($G3601))="om",LOWER(TRIM($G3601))="local"),1,0))</f>
        <v/>
      </c>
      <c r="R3601" s="38">
        <f>IF($C3601="",0,IF(OR(ISNUMBER(SEARCH("resign",$N3601)),ISNUMBER(SEARCH("terminat",$N3601)),ISNUMBER(SEARCH("inactive",$N3601)),ISNUMBER(SEARCH("vacan",$N3601)),ISNUMBER(SEARCH("deceased",$N3601)),ISNUMBER(SEARCH("separated",$N3601))),0,1))</f>
        <v/>
      </c>
      <c r="S3601">
        <f>IF(OR($R3601=0,NOT(ISNUMBER($I3601))),"",IFERROR(DATEDIF($I3601,DATE(FY,1,1),"y"),""))</f>
        <v/>
      </c>
      <c r="T3601">
        <f>IF(OR($R3601=0,NOT(ISNUMBER($J3601))),"",IFERROR(DATEDIF($J3601,DATE(FY,1,1),"y"),0))</f>
        <v/>
      </c>
      <c r="U3601" s="38">
        <f>IF(OR($R3601=0,NOT(ISNUMBER($I3601))),0,IF(YEAR($I3601)+IF($Q3601=1,RetAgeO,RetAgeE)=FY,MONTH($I3601),IF(YEAR($I3601)+IF($Q3601=1,RetAgeO,RetAgeE)&lt;FY,1,0)))</f>
        <v/>
      </c>
      <c r="V3601" s="38">
        <f>IF(OR($R3601=0,NOT(ISNUMBER($K3601))),0,IF(YEAR($K3601)=FY,MONTH($K3601),IF(YEAR($K3601)&lt;FY,1,0)))</f>
        <v/>
      </c>
      <c r="W3601" s="38">
        <f>IF($R3601=0,0,MIN(12,IF(AND(ISNUMBER($O3601),$O3601&gt;=1,$O3601&lt;=12),INT($O3601),12),IF(AND(RetireExit="Yes",$U3601&gt;0),$U3601,12),IF(AND(ContractExit="Yes",$V3601&gt;0),$V3601,12)))</f>
        <v/>
      </c>
      <c r="X3601" s="37">
        <f>IF(ISNUMBER($P3601),$P3601,IncPct)</f>
        <v/>
      </c>
      <c r="Y3601" s="39">
        <f>IF($W3601=0,0,MAX(0,MIN($W3601,IncMonth-1))+MAX(0,$W3601-IncMonth+1)*(1+$X3601))</f>
        <v/>
      </c>
      <c r="Z3601" s="40">
        <f>IF($C3601="",0,IFERROR(INDEX(Departments!$B$5:$B$54,MATCH($C3601,Departments!$A$5:$A$54,0)),0))</f>
        <v/>
      </c>
      <c r="AA3601" s="41">
        <f>N($L3601)*$Y3601</f>
        <v/>
      </c>
      <c r="AB3601" s="41">
        <f>N($M3601)*$Y3601</f>
        <v/>
      </c>
      <c r="AC3601" s="41">
        <f>$AA3601*$Z3601</f>
        <v/>
      </c>
      <c r="AD3601" s="41">
        <f>$AA3601*BonusMonths/12</f>
        <v/>
      </c>
      <c r="AE3601" s="41">
        <f>($AA3601+SI_Gross*$AB3601)*IF($Q3601=1,SI_O,SI_E)</f>
        <v/>
      </c>
      <c r="AF3601" s="41">
        <f>IF($Q3601=1,0,$AA3601*EOSB)</f>
        <v/>
      </c>
      <c r="AG3601" s="41">
        <f>$AN3601*$W3601</f>
        <v/>
      </c>
      <c r="AH3601" s="41">
        <f>SUM($AA3601:$AG3601)</f>
        <v/>
      </c>
      <c r="AI3601" s="41">
        <f>12*($AM3601+$AN3601)</f>
        <v/>
      </c>
      <c r="AJ3601" s="41">
        <f>$AM3601*((IncMonth-1)+(13-IncMonth)*(1+$X3601))+12*$AN3601</f>
        <v/>
      </c>
      <c r="AK3601" s="41">
        <f>IF($R3601=1,N($L3601)+N($M3601),0)</f>
        <v/>
      </c>
      <c r="AL3601">
        <f>IF($C3601="","",IF(N($L3601)&lt;=0,"Basic salary missing",IF(ISNA(MATCH($C3601,Departments!$A$5:$A$54,0)),"Department not on Departments sheet",IF(AND($I3601&lt;&gt;"",NOT(ISNUMBER($I3601))),"Date of birth is text, not a date",IF(AND($K3601&lt;&gt;"",NOT(ISNUMBER($K3601))),"Contract end is text, not a date","")))))</f>
        <v/>
      </c>
      <c r="AM3601" s="41">
        <f>IF($R3601=0,0,N($L3601)*(1+$Z3601+BonusMonths/12+IF($Q3601=1,0,EOSB))+N($M3601)+(N($L3601)+SI_Gross*N($M3601))*IF($Q3601=1,SI_O,SI_E))</f>
        <v/>
      </c>
      <c r="AN3601" s="41">
        <f>IF($R3601=0,0,(IF($Q3601=1,MedO,MedE+Ticket)+Training)/12)</f>
        <v/>
      </c>
    </row>
    <row r="3602">
      <c r="I3602" s="35" t="n"/>
      <c r="J3602" s="35" t="n"/>
      <c r="K3602" s="35" t="n"/>
      <c r="L3602" s="36" t="n"/>
      <c r="M3602" s="36" t="n"/>
      <c r="P3602" s="37" t="n"/>
      <c r="Q3602" s="38">
        <f>IF($C3602="",0,IF(OR(LOWER(TRIM($G3602))="omani",LOWER(TRIM($G3602))="oman",LOWER(TRIM($G3602))="om",LOWER(TRIM($G3602))="local"),1,0))</f>
        <v/>
      </c>
      <c r="R3602" s="38">
        <f>IF($C3602="",0,IF(OR(ISNUMBER(SEARCH("resign",$N3602)),ISNUMBER(SEARCH("terminat",$N3602)),ISNUMBER(SEARCH("inactive",$N3602)),ISNUMBER(SEARCH("vacan",$N3602)),ISNUMBER(SEARCH("deceased",$N3602)),ISNUMBER(SEARCH("separated",$N3602))),0,1))</f>
        <v/>
      </c>
      <c r="S3602">
        <f>IF(OR($R3602=0,NOT(ISNUMBER($I3602))),"",IFERROR(DATEDIF($I3602,DATE(FY,1,1),"y"),""))</f>
        <v/>
      </c>
      <c r="T3602">
        <f>IF(OR($R3602=0,NOT(ISNUMBER($J3602))),"",IFERROR(DATEDIF($J3602,DATE(FY,1,1),"y"),0))</f>
        <v/>
      </c>
      <c r="U3602" s="38">
        <f>IF(OR($R3602=0,NOT(ISNUMBER($I3602))),0,IF(YEAR($I3602)+IF($Q3602=1,RetAgeO,RetAgeE)=FY,MONTH($I3602),IF(YEAR($I3602)+IF($Q3602=1,RetAgeO,RetAgeE)&lt;FY,1,0)))</f>
        <v/>
      </c>
      <c r="V3602" s="38">
        <f>IF(OR($R3602=0,NOT(ISNUMBER($K3602))),0,IF(YEAR($K3602)=FY,MONTH($K3602),IF(YEAR($K3602)&lt;FY,1,0)))</f>
        <v/>
      </c>
      <c r="W3602" s="38">
        <f>IF($R3602=0,0,MIN(12,IF(AND(ISNUMBER($O3602),$O3602&gt;=1,$O3602&lt;=12),INT($O3602),12),IF(AND(RetireExit="Yes",$U3602&gt;0),$U3602,12),IF(AND(ContractExit="Yes",$V3602&gt;0),$V3602,12)))</f>
        <v/>
      </c>
      <c r="X3602" s="37">
        <f>IF(ISNUMBER($P3602),$P3602,IncPct)</f>
        <v/>
      </c>
      <c r="Y3602" s="39">
        <f>IF($W3602=0,0,MAX(0,MIN($W3602,IncMonth-1))+MAX(0,$W3602-IncMonth+1)*(1+$X3602))</f>
        <v/>
      </c>
      <c r="Z3602" s="40">
        <f>IF($C3602="",0,IFERROR(INDEX(Departments!$B$5:$B$54,MATCH($C3602,Departments!$A$5:$A$54,0)),0))</f>
        <v/>
      </c>
      <c r="AA3602" s="41">
        <f>N($L3602)*$Y3602</f>
        <v/>
      </c>
      <c r="AB3602" s="41">
        <f>N($M3602)*$Y3602</f>
        <v/>
      </c>
      <c r="AC3602" s="41">
        <f>$AA3602*$Z3602</f>
        <v/>
      </c>
      <c r="AD3602" s="41">
        <f>$AA3602*BonusMonths/12</f>
        <v/>
      </c>
      <c r="AE3602" s="41">
        <f>($AA3602+SI_Gross*$AB3602)*IF($Q3602=1,SI_O,SI_E)</f>
        <v/>
      </c>
      <c r="AF3602" s="41">
        <f>IF($Q3602=1,0,$AA3602*EOSB)</f>
        <v/>
      </c>
      <c r="AG3602" s="41">
        <f>$AN3602*$W3602</f>
        <v/>
      </c>
      <c r="AH3602" s="41">
        <f>SUM($AA3602:$AG3602)</f>
        <v/>
      </c>
      <c r="AI3602" s="41">
        <f>12*($AM3602+$AN3602)</f>
        <v/>
      </c>
      <c r="AJ3602" s="41">
        <f>$AM3602*((IncMonth-1)+(13-IncMonth)*(1+$X3602))+12*$AN3602</f>
        <v/>
      </c>
      <c r="AK3602" s="41">
        <f>IF($R3602=1,N($L3602)+N($M3602),0)</f>
        <v/>
      </c>
      <c r="AL3602">
        <f>IF($C3602="","",IF(N($L3602)&lt;=0,"Basic salary missing",IF(ISNA(MATCH($C3602,Departments!$A$5:$A$54,0)),"Department not on Departments sheet",IF(AND($I3602&lt;&gt;"",NOT(ISNUMBER($I3602))),"Date of birth is text, not a date",IF(AND($K3602&lt;&gt;"",NOT(ISNUMBER($K3602))),"Contract end is text, not a date","")))))</f>
        <v/>
      </c>
      <c r="AM3602" s="41">
        <f>IF($R3602=0,0,N($L3602)*(1+$Z3602+BonusMonths/12+IF($Q3602=1,0,EOSB))+N($M3602)+(N($L3602)+SI_Gross*N($M3602))*IF($Q3602=1,SI_O,SI_E))</f>
        <v/>
      </c>
      <c r="AN3602" s="41">
        <f>IF($R3602=0,0,(IF($Q3602=1,MedO,MedE+Ticket)+Training)/12)</f>
        <v/>
      </c>
    </row>
    <row r="3603">
      <c r="I3603" s="35" t="n"/>
      <c r="J3603" s="35" t="n"/>
      <c r="K3603" s="35" t="n"/>
      <c r="L3603" s="36" t="n"/>
      <c r="M3603" s="36" t="n"/>
      <c r="P3603" s="37" t="n"/>
      <c r="Q3603" s="38">
        <f>IF($C3603="",0,IF(OR(LOWER(TRIM($G3603))="omani",LOWER(TRIM($G3603))="oman",LOWER(TRIM($G3603))="om",LOWER(TRIM($G3603))="local"),1,0))</f>
        <v/>
      </c>
      <c r="R3603" s="38">
        <f>IF($C3603="",0,IF(OR(ISNUMBER(SEARCH("resign",$N3603)),ISNUMBER(SEARCH("terminat",$N3603)),ISNUMBER(SEARCH("inactive",$N3603)),ISNUMBER(SEARCH("vacan",$N3603)),ISNUMBER(SEARCH("deceased",$N3603)),ISNUMBER(SEARCH("separated",$N3603))),0,1))</f>
        <v/>
      </c>
      <c r="S3603">
        <f>IF(OR($R3603=0,NOT(ISNUMBER($I3603))),"",IFERROR(DATEDIF($I3603,DATE(FY,1,1),"y"),""))</f>
        <v/>
      </c>
      <c r="T3603">
        <f>IF(OR($R3603=0,NOT(ISNUMBER($J3603))),"",IFERROR(DATEDIF($J3603,DATE(FY,1,1),"y"),0))</f>
        <v/>
      </c>
      <c r="U3603" s="38">
        <f>IF(OR($R3603=0,NOT(ISNUMBER($I3603))),0,IF(YEAR($I3603)+IF($Q3603=1,RetAgeO,RetAgeE)=FY,MONTH($I3603),IF(YEAR($I3603)+IF($Q3603=1,RetAgeO,RetAgeE)&lt;FY,1,0)))</f>
        <v/>
      </c>
      <c r="V3603" s="38">
        <f>IF(OR($R3603=0,NOT(ISNUMBER($K3603))),0,IF(YEAR($K3603)=FY,MONTH($K3603),IF(YEAR($K3603)&lt;FY,1,0)))</f>
        <v/>
      </c>
      <c r="W3603" s="38">
        <f>IF($R3603=0,0,MIN(12,IF(AND(ISNUMBER($O3603),$O3603&gt;=1,$O3603&lt;=12),INT($O3603),12),IF(AND(RetireExit="Yes",$U3603&gt;0),$U3603,12),IF(AND(ContractExit="Yes",$V3603&gt;0),$V3603,12)))</f>
        <v/>
      </c>
      <c r="X3603" s="37">
        <f>IF(ISNUMBER($P3603),$P3603,IncPct)</f>
        <v/>
      </c>
      <c r="Y3603" s="39">
        <f>IF($W3603=0,0,MAX(0,MIN($W3603,IncMonth-1))+MAX(0,$W3603-IncMonth+1)*(1+$X3603))</f>
        <v/>
      </c>
      <c r="Z3603" s="40">
        <f>IF($C3603="",0,IFERROR(INDEX(Departments!$B$5:$B$54,MATCH($C3603,Departments!$A$5:$A$54,0)),0))</f>
        <v/>
      </c>
      <c r="AA3603" s="41">
        <f>N($L3603)*$Y3603</f>
        <v/>
      </c>
      <c r="AB3603" s="41">
        <f>N($M3603)*$Y3603</f>
        <v/>
      </c>
      <c r="AC3603" s="41">
        <f>$AA3603*$Z3603</f>
        <v/>
      </c>
      <c r="AD3603" s="41">
        <f>$AA3603*BonusMonths/12</f>
        <v/>
      </c>
      <c r="AE3603" s="41">
        <f>($AA3603+SI_Gross*$AB3603)*IF($Q3603=1,SI_O,SI_E)</f>
        <v/>
      </c>
      <c r="AF3603" s="41">
        <f>IF($Q3603=1,0,$AA3603*EOSB)</f>
        <v/>
      </c>
      <c r="AG3603" s="41">
        <f>$AN3603*$W3603</f>
        <v/>
      </c>
      <c r="AH3603" s="41">
        <f>SUM($AA3603:$AG3603)</f>
        <v/>
      </c>
      <c r="AI3603" s="41">
        <f>12*($AM3603+$AN3603)</f>
        <v/>
      </c>
      <c r="AJ3603" s="41">
        <f>$AM3603*((IncMonth-1)+(13-IncMonth)*(1+$X3603))+12*$AN3603</f>
        <v/>
      </c>
      <c r="AK3603" s="41">
        <f>IF($R3603=1,N($L3603)+N($M3603),0)</f>
        <v/>
      </c>
      <c r="AL3603">
        <f>IF($C3603="","",IF(N($L3603)&lt;=0,"Basic salary missing",IF(ISNA(MATCH($C3603,Departments!$A$5:$A$54,0)),"Department not on Departments sheet",IF(AND($I3603&lt;&gt;"",NOT(ISNUMBER($I3603))),"Date of birth is text, not a date",IF(AND($K3603&lt;&gt;"",NOT(ISNUMBER($K3603))),"Contract end is text, not a date","")))))</f>
        <v/>
      </c>
      <c r="AM3603" s="41">
        <f>IF($R3603=0,0,N($L3603)*(1+$Z3603+BonusMonths/12+IF($Q3603=1,0,EOSB))+N($M3603)+(N($L3603)+SI_Gross*N($M3603))*IF($Q3603=1,SI_O,SI_E))</f>
        <v/>
      </c>
      <c r="AN3603" s="41">
        <f>IF($R3603=0,0,(IF($Q3603=1,MedO,MedE+Ticket)+Training)/12)</f>
        <v/>
      </c>
    </row>
    <row r="3604">
      <c r="I3604" s="35" t="n"/>
      <c r="J3604" s="35" t="n"/>
      <c r="K3604" s="35" t="n"/>
      <c r="L3604" s="36" t="n"/>
      <c r="M3604" s="36" t="n"/>
      <c r="P3604" s="37" t="n"/>
      <c r="Q3604" s="38">
        <f>IF($C3604="",0,IF(OR(LOWER(TRIM($G3604))="omani",LOWER(TRIM($G3604))="oman",LOWER(TRIM($G3604))="om",LOWER(TRIM($G3604))="local"),1,0))</f>
        <v/>
      </c>
      <c r="R3604" s="38">
        <f>IF($C3604="",0,IF(OR(ISNUMBER(SEARCH("resign",$N3604)),ISNUMBER(SEARCH("terminat",$N3604)),ISNUMBER(SEARCH("inactive",$N3604)),ISNUMBER(SEARCH("vacan",$N3604)),ISNUMBER(SEARCH("deceased",$N3604)),ISNUMBER(SEARCH("separated",$N3604))),0,1))</f>
        <v/>
      </c>
      <c r="S3604">
        <f>IF(OR($R3604=0,NOT(ISNUMBER($I3604))),"",IFERROR(DATEDIF($I3604,DATE(FY,1,1),"y"),""))</f>
        <v/>
      </c>
      <c r="T3604">
        <f>IF(OR($R3604=0,NOT(ISNUMBER($J3604))),"",IFERROR(DATEDIF($J3604,DATE(FY,1,1),"y"),0))</f>
        <v/>
      </c>
      <c r="U3604" s="38">
        <f>IF(OR($R3604=0,NOT(ISNUMBER($I3604))),0,IF(YEAR($I3604)+IF($Q3604=1,RetAgeO,RetAgeE)=FY,MONTH($I3604),IF(YEAR($I3604)+IF($Q3604=1,RetAgeO,RetAgeE)&lt;FY,1,0)))</f>
        <v/>
      </c>
      <c r="V3604" s="38">
        <f>IF(OR($R3604=0,NOT(ISNUMBER($K3604))),0,IF(YEAR($K3604)=FY,MONTH($K3604),IF(YEAR($K3604)&lt;FY,1,0)))</f>
        <v/>
      </c>
      <c r="W3604" s="38">
        <f>IF($R3604=0,0,MIN(12,IF(AND(ISNUMBER($O3604),$O3604&gt;=1,$O3604&lt;=12),INT($O3604),12),IF(AND(RetireExit="Yes",$U3604&gt;0),$U3604,12),IF(AND(ContractExit="Yes",$V3604&gt;0),$V3604,12)))</f>
        <v/>
      </c>
      <c r="X3604" s="37">
        <f>IF(ISNUMBER($P3604),$P3604,IncPct)</f>
        <v/>
      </c>
      <c r="Y3604" s="39">
        <f>IF($W3604=0,0,MAX(0,MIN($W3604,IncMonth-1))+MAX(0,$W3604-IncMonth+1)*(1+$X3604))</f>
        <v/>
      </c>
      <c r="Z3604" s="40">
        <f>IF($C3604="",0,IFERROR(INDEX(Departments!$B$5:$B$54,MATCH($C3604,Departments!$A$5:$A$54,0)),0))</f>
        <v/>
      </c>
      <c r="AA3604" s="41">
        <f>N($L3604)*$Y3604</f>
        <v/>
      </c>
      <c r="AB3604" s="41">
        <f>N($M3604)*$Y3604</f>
        <v/>
      </c>
      <c r="AC3604" s="41">
        <f>$AA3604*$Z3604</f>
        <v/>
      </c>
      <c r="AD3604" s="41">
        <f>$AA3604*BonusMonths/12</f>
        <v/>
      </c>
      <c r="AE3604" s="41">
        <f>($AA3604+SI_Gross*$AB3604)*IF($Q3604=1,SI_O,SI_E)</f>
        <v/>
      </c>
      <c r="AF3604" s="41">
        <f>IF($Q3604=1,0,$AA3604*EOSB)</f>
        <v/>
      </c>
      <c r="AG3604" s="41">
        <f>$AN3604*$W3604</f>
        <v/>
      </c>
      <c r="AH3604" s="41">
        <f>SUM($AA3604:$AG3604)</f>
        <v/>
      </c>
      <c r="AI3604" s="41">
        <f>12*($AM3604+$AN3604)</f>
        <v/>
      </c>
      <c r="AJ3604" s="41">
        <f>$AM3604*((IncMonth-1)+(13-IncMonth)*(1+$X3604))+12*$AN3604</f>
        <v/>
      </c>
      <c r="AK3604" s="41">
        <f>IF($R3604=1,N($L3604)+N($M3604),0)</f>
        <v/>
      </c>
      <c r="AL3604">
        <f>IF($C3604="","",IF(N($L3604)&lt;=0,"Basic salary missing",IF(ISNA(MATCH($C3604,Departments!$A$5:$A$54,0)),"Department not on Departments sheet",IF(AND($I3604&lt;&gt;"",NOT(ISNUMBER($I3604))),"Date of birth is text, not a date",IF(AND($K3604&lt;&gt;"",NOT(ISNUMBER($K3604))),"Contract end is text, not a date","")))))</f>
        <v/>
      </c>
      <c r="AM3604" s="41">
        <f>IF($R3604=0,0,N($L3604)*(1+$Z3604+BonusMonths/12+IF($Q3604=1,0,EOSB))+N($M3604)+(N($L3604)+SI_Gross*N($M3604))*IF($Q3604=1,SI_O,SI_E))</f>
        <v/>
      </c>
      <c r="AN3604" s="41">
        <f>IF($R3604=0,0,(IF($Q3604=1,MedO,MedE+Ticket)+Training)/12)</f>
        <v/>
      </c>
    </row>
    <row r="3605">
      <c r="I3605" s="35" t="n"/>
      <c r="J3605" s="35" t="n"/>
      <c r="K3605" s="35" t="n"/>
      <c r="L3605" s="36" t="n"/>
      <c r="M3605" s="36" t="n"/>
      <c r="P3605" s="37" t="n"/>
      <c r="Q3605" s="38">
        <f>IF($C3605="",0,IF(OR(LOWER(TRIM($G3605))="omani",LOWER(TRIM($G3605))="oman",LOWER(TRIM($G3605))="om",LOWER(TRIM($G3605))="local"),1,0))</f>
        <v/>
      </c>
      <c r="R3605" s="38">
        <f>IF($C3605="",0,IF(OR(ISNUMBER(SEARCH("resign",$N3605)),ISNUMBER(SEARCH("terminat",$N3605)),ISNUMBER(SEARCH("inactive",$N3605)),ISNUMBER(SEARCH("vacan",$N3605)),ISNUMBER(SEARCH("deceased",$N3605)),ISNUMBER(SEARCH("separated",$N3605))),0,1))</f>
        <v/>
      </c>
      <c r="S3605">
        <f>IF(OR($R3605=0,NOT(ISNUMBER($I3605))),"",IFERROR(DATEDIF($I3605,DATE(FY,1,1),"y"),""))</f>
        <v/>
      </c>
      <c r="T3605">
        <f>IF(OR($R3605=0,NOT(ISNUMBER($J3605))),"",IFERROR(DATEDIF($J3605,DATE(FY,1,1),"y"),0))</f>
        <v/>
      </c>
      <c r="U3605" s="38">
        <f>IF(OR($R3605=0,NOT(ISNUMBER($I3605))),0,IF(YEAR($I3605)+IF($Q3605=1,RetAgeO,RetAgeE)=FY,MONTH($I3605),IF(YEAR($I3605)+IF($Q3605=1,RetAgeO,RetAgeE)&lt;FY,1,0)))</f>
        <v/>
      </c>
      <c r="V3605" s="38">
        <f>IF(OR($R3605=0,NOT(ISNUMBER($K3605))),0,IF(YEAR($K3605)=FY,MONTH($K3605),IF(YEAR($K3605)&lt;FY,1,0)))</f>
        <v/>
      </c>
      <c r="W3605" s="38">
        <f>IF($R3605=0,0,MIN(12,IF(AND(ISNUMBER($O3605),$O3605&gt;=1,$O3605&lt;=12),INT($O3605),12),IF(AND(RetireExit="Yes",$U3605&gt;0),$U3605,12),IF(AND(ContractExit="Yes",$V3605&gt;0),$V3605,12)))</f>
        <v/>
      </c>
      <c r="X3605" s="37">
        <f>IF(ISNUMBER($P3605),$P3605,IncPct)</f>
        <v/>
      </c>
      <c r="Y3605" s="39">
        <f>IF($W3605=0,0,MAX(0,MIN($W3605,IncMonth-1))+MAX(0,$W3605-IncMonth+1)*(1+$X3605))</f>
        <v/>
      </c>
      <c r="Z3605" s="40">
        <f>IF($C3605="",0,IFERROR(INDEX(Departments!$B$5:$B$54,MATCH($C3605,Departments!$A$5:$A$54,0)),0))</f>
        <v/>
      </c>
      <c r="AA3605" s="41">
        <f>N($L3605)*$Y3605</f>
        <v/>
      </c>
      <c r="AB3605" s="41">
        <f>N($M3605)*$Y3605</f>
        <v/>
      </c>
      <c r="AC3605" s="41">
        <f>$AA3605*$Z3605</f>
        <v/>
      </c>
      <c r="AD3605" s="41">
        <f>$AA3605*BonusMonths/12</f>
        <v/>
      </c>
      <c r="AE3605" s="41">
        <f>($AA3605+SI_Gross*$AB3605)*IF($Q3605=1,SI_O,SI_E)</f>
        <v/>
      </c>
      <c r="AF3605" s="41">
        <f>IF($Q3605=1,0,$AA3605*EOSB)</f>
        <v/>
      </c>
      <c r="AG3605" s="41">
        <f>$AN3605*$W3605</f>
        <v/>
      </c>
      <c r="AH3605" s="41">
        <f>SUM($AA3605:$AG3605)</f>
        <v/>
      </c>
      <c r="AI3605" s="41">
        <f>12*($AM3605+$AN3605)</f>
        <v/>
      </c>
      <c r="AJ3605" s="41">
        <f>$AM3605*((IncMonth-1)+(13-IncMonth)*(1+$X3605))+12*$AN3605</f>
        <v/>
      </c>
      <c r="AK3605" s="41">
        <f>IF($R3605=1,N($L3605)+N($M3605),0)</f>
        <v/>
      </c>
      <c r="AL3605">
        <f>IF($C3605="","",IF(N($L3605)&lt;=0,"Basic salary missing",IF(ISNA(MATCH($C3605,Departments!$A$5:$A$54,0)),"Department not on Departments sheet",IF(AND($I3605&lt;&gt;"",NOT(ISNUMBER($I3605))),"Date of birth is text, not a date",IF(AND($K3605&lt;&gt;"",NOT(ISNUMBER($K3605))),"Contract end is text, not a date","")))))</f>
        <v/>
      </c>
      <c r="AM3605" s="41">
        <f>IF($R3605=0,0,N($L3605)*(1+$Z3605+BonusMonths/12+IF($Q3605=1,0,EOSB))+N($M3605)+(N($L3605)+SI_Gross*N($M3605))*IF($Q3605=1,SI_O,SI_E))</f>
        <v/>
      </c>
      <c r="AN3605" s="41">
        <f>IF($R3605=0,0,(IF($Q3605=1,MedO,MedE+Ticket)+Training)/12)</f>
        <v/>
      </c>
    </row>
    <row r="3606">
      <c r="I3606" s="35" t="n"/>
      <c r="J3606" s="35" t="n"/>
      <c r="K3606" s="35" t="n"/>
      <c r="L3606" s="36" t="n"/>
      <c r="M3606" s="36" t="n"/>
      <c r="P3606" s="37" t="n"/>
      <c r="Q3606" s="38">
        <f>IF($C3606="",0,IF(OR(LOWER(TRIM($G3606))="omani",LOWER(TRIM($G3606))="oman",LOWER(TRIM($G3606))="om",LOWER(TRIM($G3606))="local"),1,0))</f>
        <v/>
      </c>
      <c r="R3606" s="38">
        <f>IF($C3606="",0,IF(OR(ISNUMBER(SEARCH("resign",$N3606)),ISNUMBER(SEARCH("terminat",$N3606)),ISNUMBER(SEARCH("inactive",$N3606)),ISNUMBER(SEARCH("vacan",$N3606)),ISNUMBER(SEARCH("deceased",$N3606)),ISNUMBER(SEARCH("separated",$N3606))),0,1))</f>
        <v/>
      </c>
      <c r="S3606">
        <f>IF(OR($R3606=0,NOT(ISNUMBER($I3606))),"",IFERROR(DATEDIF($I3606,DATE(FY,1,1),"y"),""))</f>
        <v/>
      </c>
      <c r="T3606">
        <f>IF(OR($R3606=0,NOT(ISNUMBER($J3606))),"",IFERROR(DATEDIF($J3606,DATE(FY,1,1),"y"),0))</f>
        <v/>
      </c>
      <c r="U3606" s="38">
        <f>IF(OR($R3606=0,NOT(ISNUMBER($I3606))),0,IF(YEAR($I3606)+IF($Q3606=1,RetAgeO,RetAgeE)=FY,MONTH($I3606),IF(YEAR($I3606)+IF($Q3606=1,RetAgeO,RetAgeE)&lt;FY,1,0)))</f>
        <v/>
      </c>
      <c r="V3606" s="38">
        <f>IF(OR($R3606=0,NOT(ISNUMBER($K3606))),0,IF(YEAR($K3606)=FY,MONTH($K3606),IF(YEAR($K3606)&lt;FY,1,0)))</f>
        <v/>
      </c>
      <c r="W3606" s="38">
        <f>IF($R3606=0,0,MIN(12,IF(AND(ISNUMBER($O3606),$O3606&gt;=1,$O3606&lt;=12),INT($O3606),12),IF(AND(RetireExit="Yes",$U3606&gt;0),$U3606,12),IF(AND(ContractExit="Yes",$V3606&gt;0),$V3606,12)))</f>
        <v/>
      </c>
      <c r="X3606" s="37">
        <f>IF(ISNUMBER($P3606),$P3606,IncPct)</f>
        <v/>
      </c>
      <c r="Y3606" s="39">
        <f>IF($W3606=0,0,MAX(0,MIN($W3606,IncMonth-1))+MAX(0,$W3606-IncMonth+1)*(1+$X3606))</f>
        <v/>
      </c>
      <c r="Z3606" s="40">
        <f>IF($C3606="",0,IFERROR(INDEX(Departments!$B$5:$B$54,MATCH($C3606,Departments!$A$5:$A$54,0)),0))</f>
        <v/>
      </c>
      <c r="AA3606" s="41">
        <f>N($L3606)*$Y3606</f>
        <v/>
      </c>
      <c r="AB3606" s="41">
        <f>N($M3606)*$Y3606</f>
        <v/>
      </c>
      <c r="AC3606" s="41">
        <f>$AA3606*$Z3606</f>
        <v/>
      </c>
      <c r="AD3606" s="41">
        <f>$AA3606*BonusMonths/12</f>
        <v/>
      </c>
      <c r="AE3606" s="41">
        <f>($AA3606+SI_Gross*$AB3606)*IF($Q3606=1,SI_O,SI_E)</f>
        <v/>
      </c>
      <c r="AF3606" s="41">
        <f>IF($Q3606=1,0,$AA3606*EOSB)</f>
        <v/>
      </c>
      <c r="AG3606" s="41">
        <f>$AN3606*$W3606</f>
        <v/>
      </c>
      <c r="AH3606" s="41">
        <f>SUM($AA3606:$AG3606)</f>
        <v/>
      </c>
      <c r="AI3606" s="41">
        <f>12*($AM3606+$AN3606)</f>
        <v/>
      </c>
      <c r="AJ3606" s="41">
        <f>$AM3606*((IncMonth-1)+(13-IncMonth)*(1+$X3606))+12*$AN3606</f>
        <v/>
      </c>
      <c r="AK3606" s="41">
        <f>IF($R3606=1,N($L3606)+N($M3606),0)</f>
        <v/>
      </c>
      <c r="AL3606">
        <f>IF($C3606="","",IF(N($L3606)&lt;=0,"Basic salary missing",IF(ISNA(MATCH($C3606,Departments!$A$5:$A$54,0)),"Department not on Departments sheet",IF(AND($I3606&lt;&gt;"",NOT(ISNUMBER($I3606))),"Date of birth is text, not a date",IF(AND($K3606&lt;&gt;"",NOT(ISNUMBER($K3606))),"Contract end is text, not a date","")))))</f>
        <v/>
      </c>
      <c r="AM3606" s="41">
        <f>IF($R3606=0,0,N($L3606)*(1+$Z3606+BonusMonths/12+IF($Q3606=1,0,EOSB))+N($M3606)+(N($L3606)+SI_Gross*N($M3606))*IF($Q3606=1,SI_O,SI_E))</f>
        <v/>
      </c>
      <c r="AN3606" s="41">
        <f>IF($R3606=0,0,(IF($Q3606=1,MedO,MedE+Ticket)+Training)/12)</f>
        <v/>
      </c>
    </row>
    <row r="3607">
      <c r="I3607" s="35" t="n"/>
      <c r="J3607" s="35" t="n"/>
      <c r="K3607" s="35" t="n"/>
      <c r="L3607" s="36" t="n"/>
      <c r="M3607" s="36" t="n"/>
      <c r="P3607" s="37" t="n"/>
      <c r="Q3607" s="38">
        <f>IF($C3607="",0,IF(OR(LOWER(TRIM($G3607))="omani",LOWER(TRIM($G3607))="oman",LOWER(TRIM($G3607))="om",LOWER(TRIM($G3607))="local"),1,0))</f>
        <v/>
      </c>
      <c r="R3607" s="38">
        <f>IF($C3607="",0,IF(OR(ISNUMBER(SEARCH("resign",$N3607)),ISNUMBER(SEARCH("terminat",$N3607)),ISNUMBER(SEARCH("inactive",$N3607)),ISNUMBER(SEARCH("vacan",$N3607)),ISNUMBER(SEARCH("deceased",$N3607)),ISNUMBER(SEARCH("separated",$N3607))),0,1))</f>
        <v/>
      </c>
      <c r="S3607">
        <f>IF(OR($R3607=0,NOT(ISNUMBER($I3607))),"",IFERROR(DATEDIF($I3607,DATE(FY,1,1),"y"),""))</f>
        <v/>
      </c>
      <c r="T3607">
        <f>IF(OR($R3607=0,NOT(ISNUMBER($J3607))),"",IFERROR(DATEDIF($J3607,DATE(FY,1,1),"y"),0))</f>
        <v/>
      </c>
      <c r="U3607" s="38">
        <f>IF(OR($R3607=0,NOT(ISNUMBER($I3607))),0,IF(YEAR($I3607)+IF($Q3607=1,RetAgeO,RetAgeE)=FY,MONTH($I3607),IF(YEAR($I3607)+IF($Q3607=1,RetAgeO,RetAgeE)&lt;FY,1,0)))</f>
        <v/>
      </c>
      <c r="V3607" s="38">
        <f>IF(OR($R3607=0,NOT(ISNUMBER($K3607))),0,IF(YEAR($K3607)=FY,MONTH($K3607),IF(YEAR($K3607)&lt;FY,1,0)))</f>
        <v/>
      </c>
      <c r="W3607" s="38">
        <f>IF($R3607=0,0,MIN(12,IF(AND(ISNUMBER($O3607),$O3607&gt;=1,$O3607&lt;=12),INT($O3607),12),IF(AND(RetireExit="Yes",$U3607&gt;0),$U3607,12),IF(AND(ContractExit="Yes",$V3607&gt;0),$V3607,12)))</f>
        <v/>
      </c>
      <c r="X3607" s="37">
        <f>IF(ISNUMBER($P3607),$P3607,IncPct)</f>
        <v/>
      </c>
      <c r="Y3607" s="39">
        <f>IF($W3607=0,0,MAX(0,MIN($W3607,IncMonth-1))+MAX(0,$W3607-IncMonth+1)*(1+$X3607))</f>
        <v/>
      </c>
      <c r="Z3607" s="40">
        <f>IF($C3607="",0,IFERROR(INDEX(Departments!$B$5:$B$54,MATCH($C3607,Departments!$A$5:$A$54,0)),0))</f>
        <v/>
      </c>
      <c r="AA3607" s="41">
        <f>N($L3607)*$Y3607</f>
        <v/>
      </c>
      <c r="AB3607" s="41">
        <f>N($M3607)*$Y3607</f>
        <v/>
      </c>
      <c r="AC3607" s="41">
        <f>$AA3607*$Z3607</f>
        <v/>
      </c>
      <c r="AD3607" s="41">
        <f>$AA3607*BonusMonths/12</f>
        <v/>
      </c>
      <c r="AE3607" s="41">
        <f>($AA3607+SI_Gross*$AB3607)*IF($Q3607=1,SI_O,SI_E)</f>
        <v/>
      </c>
      <c r="AF3607" s="41">
        <f>IF($Q3607=1,0,$AA3607*EOSB)</f>
        <v/>
      </c>
      <c r="AG3607" s="41">
        <f>$AN3607*$W3607</f>
        <v/>
      </c>
      <c r="AH3607" s="41">
        <f>SUM($AA3607:$AG3607)</f>
        <v/>
      </c>
      <c r="AI3607" s="41">
        <f>12*($AM3607+$AN3607)</f>
        <v/>
      </c>
      <c r="AJ3607" s="41">
        <f>$AM3607*((IncMonth-1)+(13-IncMonth)*(1+$X3607))+12*$AN3607</f>
        <v/>
      </c>
      <c r="AK3607" s="41">
        <f>IF($R3607=1,N($L3607)+N($M3607),0)</f>
        <v/>
      </c>
      <c r="AL3607">
        <f>IF($C3607="","",IF(N($L3607)&lt;=0,"Basic salary missing",IF(ISNA(MATCH($C3607,Departments!$A$5:$A$54,0)),"Department not on Departments sheet",IF(AND($I3607&lt;&gt;"",NOT(ISNUMBER($I3607))),"Date of birth is text, not a date",IF(AND($K3607&lt;&gt;"",NOT(ISNUMBER($K3607))),"Contract end is text, not a date","")))))</f>
        <v/>
      </c>
      <c r="AM3607" s="41">
        <f>IF($R3607=0,0,N($L3607)*(1+$Z3607+BonusMonths/12+IF($Q3607=1,0,EOSB))+N($M3607)+(N($L3607)+SI_Gross*N($M3607))*IF($Q3607=1,SI_O,SI_E))</f>
        <v/>
      </c>
      <c r="AN3607" s="41">
        <f>IF($R3607=0,0,(IF($Q3607=1,MedO,MedE+Ticket)+Training)/12)</f>
        <v/>
      </c>
    </row>
    <row r="3608">
      <c r="I3608" s="35" t="n"/>
      <c r="J3608" s="35" t="n"/>
      <c r="K3608" s="35" t="n"/>
      <c r="L3608" s="36" t="n"/>
      <c r="M3608" s="36" t="n"/>
      <c r="P3608" s="37" t="n"/>
      <c r="Q3608" s="38">
        <f>IF($C3608="",0,IF(OR(LOWER(TRIM($G3608))="omani",LOWER(TRIM($G3608))="oman",LOWER(TRIM($G3608))="om",LOWER(TRIM($G3608))="local"),1,0))</f>
        <v/>
      </c>
      <c r="R3608" s="38">
        <f>IF($C3608="",0,IF(OR(ISNUMBER(SEARCH("resign",$N3608)),ISNUMBER(SEARCH("terminat",$N3608)),ISNUMBER(SEARCH("inactive",$N3608)),ISNUMBER(SEARCH("vacan",$N3608)),ISNUMBER(SEARCH("deceased",$N3608)),ISNUMBER(SEARCH("separated",$N3608))),0,1))</f>
        <v/>
      </c>
      <c r="S3608">
        <f>IF(OR($R3608=0,NOT(ISNUMBER($I3608))),"",IFERROR(DATEDIF($I3608,DATE(FY,1,1),"y"),""))</f>
        <v/>
      </c>
      <c r="T3608">
        <f>IF(OR($R3608=0,NOT(ISNUMBER($J3608))),"",IFERROR(DATEDIF($J3608,DATE(FY,1,1),"y"),0))</f>
        <v/>
      </c>
      <c r="U3608" s="38">
        <f>IF(OR($R3608=0,NOT(ISNUMBER($I3608))),0,IF(YEAR($I3608)+IF($Q3608=1,RetAgeO,RetAgeE)=FY,MONTH($I3608),IF(YEAR($I3608)+IF($Q3608=1,RetAgeO,RetAgeE)&lt;FY,1,0)))</f>
        <v/>
      </c>
      <c r="V3608" s="38">
        <f>IF(OR($R3608=0,NOT(ISNUMBER($K3608))),0,IF(YEAR($K3608)=FY,MONTH($K3608),IF(YEAR($K3608)&lt;FY,1,0)))</f>
        <v/>
      </c>
      <c r="W3608" s="38">
        <f>IF($R3608=0,0,MIN(12,IF(AND(ISNUMBER($O3608),$O3608&gt;=1,$O3608&lt;=12),INT($O3608),12),IF(AND(RetireExit="Yes",$U3608&gt;0),$U3608,12),IF(AND(ContractExit="Yes",$V3608&gt;0),$V3608,12)))</f>
        <v/>
      </c>
      <c r="X3608" s="37">
        <f>IF(ISNUMBER($P3608),$P3608,IncPct)</f>
        <v/>
      </c>
      <c r="Y3608" s="39">
        <f>IF($W3608=0,0,MAX(0,MIN($W3608,IncMonth-1))+MAX(0,$W3608-IncMonth+1)*(1+$X3608))</f>
        <v/>
      </c>
      <c r="Z3608" s="40">
        <f>IF($C3608="",0,IFERROR(INDEX(Departments!$B$5:$B$54,MATCH($C3608,Departments!$A$5:$A$54,0)),0))</f>
        <v/>
      </c>
      <c r="AA3608" s="41">
        <f>N($L3608)*$Y3608</f>
        <v/>
      </c>
      <c r="AB3608" s="41">
        <f>N($M3608)*$Y3608</f>
        <v/>
      </c>
      <c r="AC3608" s="41">
        <f>$AA3608*$Z3608</f>
        <v/>
      </c>
      <c r="AD3608" s="41">
        <f>$AA3608*BonusMonths/12</f>
        <v/>
      </c>
      <c r="AE3608" s="41">
        <f>($AA3608+SI_Gross*$AB3608)*IF($Q3608=1,SI_O,SI_E)</f>
        <v/>
      </c>
      <c r="AF3608" s="41">
        <f>IF($Q3608=1,0,$AA3608*EOSB)</f>
        <v/>
      </c>
      <c r="AG3608" s="41">
        <f>$AN3608*$W3608</f>
        <v/>
      </c>
      <c r="AH3608" s="41">
        <f>SUM($AA3608:$AG3608)</f>
        <v/>
      </c>
      <c r="AI3608" s="41">
        <f>12*($AM3608+$AN3608)</f>
        <v/>
      </c>
      <c r="AJ3608" s="41">
        <f>$AM3608*((IncMonth-1)+(13-IncMonth)*(1+$X3608))+12*$AN3608</f>
        <v/>
      </c>
      <c r="AK3608" s="41">
        <f>IF($R3608=1,N($L3608)+N($M3608),0)</f>
        <v/>
      </c>
      <c r="AL3608">
        <f>IF($C3608="","",IF(N($L3608)&lt;=0,"Basic salary missing",IF(ISNA(MATCH($C3608,Departments!$A$5:$A$54,0)),"Department not on Departments sheet",IF(AND($I3608&lt;&gt;"",NOT(ISNUMBER($I3608))),"Date of birth is text, not a date",IF(AND($K3608&lt;&gt;"",NOT(ISNUMBER($K3608))),"Contract end is text, not a date","")))))</f>
        <v/>
      </c>
      <c r="AM3608" s="41">
        <f>IF($R3608=0,0,N($L3608)*(1+$Z3608+BonusMonths/12+IF($Q3608=1,0,EOSB))+N($M3608)+(N($L3608)+SI_Gross*N($M3608))*IF($Q3608=1,SI_O,SI_E))</f>
        <v/>
      </c>
      <c r="AN3608" s="41">
        <f>IF($R3608=0,0,(IF($Q3608=1,MedO,MedE+Ticket)+Training)/12)</f>
        <v/>
      </c>
    </row>
    <row r="3609">
      <c r="I3609" s="35" t="n"/>
      <c r="J3609" s="35" t="n"/>
      <c r="K3609" s="35" t="n"/>
      <c r="L3609" s="36" t="n"/>
      <c r="M3609" s="36" t="n"/>
      <c r="P3609" s="37" t="n"/>
      <c r="Q3609" s="38">
        <f>IF($C3609="",0,IF(OR(LOWER(TRIM($G3609))="omani",LOWER(TRIM($G3609))="oman",LOWER(TRIM($G3609))="om",LOWER(TRIM($G3609))="local"),1,0))</f>
        <v/>
      </c>
      <c r="R3609" s="38">
        <f>IF($C3609="",0,IF(OR(ISNUMBER(SEARCH("resign",$N3609)),ISNUMBER(SEARCH("terminat",$N3609)),ISNUMBER(SEARCH("inactive",$N3609)),ISNUMBER(SEARCH("vacan",$N3609)),ISNUMBER(SEARCH("deceased",$N3609)),ISNUMBER(SEARCH("separated",$N3609))),0,1))</f>
        <v/>
      </c>
      <c r="S3609">
        <f>IF(OR($R3609=0,NOT(ISNUMBER($I3609))),"",IFERROR(DATEDIF($I3609,DATE(FY,1,1),"y"),""))</f>
        <v/>
      </c>
      <c r="T3609">
        <f>IF(OR($R3609=0,NOT(ISNUMBER($J3609))),"",IFERROR(DATEDIF($J3609,DATE(FY,1,1),"y"),0))</f>
        <v/>
      </c>
      <c r="U3609" s="38">
        <f>IF(OR($R3609=0,NOT(ISNUMBER($I3609))),0,IF(YEAR($I3609)+IF($Q3609=1,RetAgeO,RetAgeE)=FY,MONTH($I3609),IF(YEAR($I3609)+IF($Q3609=1,RetAgeO,RetAgeE)&lt;FY,1,0)))</f>
        <v/>
      </c>
      <c r="V3609" s="38">
        <f>IF(OR($R3609=0,NOT(ISNUMBER($K3609))),0,IF(YEAR($K3609)=FY,MONTH($K3609),IF(YEAR($K3609)&lt;FY,1,0)))</f>
        <v/>
      </c>
      <c r="W3609" s="38">
        <f>IF($R3609=0,0,MIN(12,IF(AND(ISNUMBER($O3609),$O3609&gt;=1,$O3609&lt;=12),INT($O3609),12),IF(AND(RetireExit="Yes",$U3609&gt;0),$U3609,12),IF(AND(ContractExit="Yes",$V3609&gt;0),$V3609,12)))</f>
        <v/>
      </c>
      <c r="X3609" s="37">
        <f>IF(ISNUMBER($P3609),$P3609,IncPct)</f>
        <v/>
      </c>
      <c r="Y3609" s="39">
        <f>IF($W3609=0,0,MAX(0,MIN($W3609,IncMonth-1))+MAX(0,$W3609-IncMonth+1)*(1+$X3609))</f>
        <v/>
      </c>
      <c r="Z3609" s="40">
        <f>IF($C3609="",0,IFERROR(INDEX(Departments!$B$5:$B$54,MATCH($C3609,Departments!$A$5:$A$54,0)),0))</f>
        <v/>
      </c>
      <c r="AA3609" s="41">
        <f>N($L3609)*$Y3609</f>
        <v/>
      </c>
      <c r="AB3609" s="41">
        <f>N($M3609)*$Y3609</f>
        <v/>
      </c>
      <c r="AC3609" s="41">
        <f>$AA3609*$Z3609</f>
        <v/>
      </c>
      <c r="AD3609" s="41">
        <f>$AA3609*BonusMonths/12</f>
        <v/>
      </c>
      <c r="AE3609" s="41">
        <f>($AA3609+SI_Gross*$AB3609)*IF($Q3609=1,SI_O,SI_E)</f>
        <v/>
      </c>
      <c r="AF3609" s="41">
        <f>IF($Q3609=1,0,$AA3609*EOSB)</f>
        <v/>
      </c>
      <c r="AG3609" s="41">
        <f>$AN3609*$W3609</f>
        <v/>
      </c>
      <c r="AH3609" s="41">
        <f>SUM($AA3609:$AG3609)</f>
        <v/>
      </c>
      <c r="AI3609" s="41">
        <f>12*($AM3609+$AN3609)</f>
        <v/>
      </c>
      <c r="AJ3609" s="41">
        <f>$AM3609*((IncMonth-1)+(13-IncMonth)*(1+$X3609))+12*$AN3609</f>
        <v/>
      </c>
      <c r="AK3609" s="41">
        <f>IF($R3609=1,N($L3609)+N($M3609),0)</f>
        <v/>
      </c>
      <c r="AL3609">
        <f>IF($C3609="","",IF(N($L3609)&lt;=0,"Basic salary missing",IF(ISNA(MATCH($C3609,Departments!$A$5:$A$54,0)),"Department not on Departments sheet",IF(AND($I3609&lt;&gt;"",NOT(ISNUMBER($I3609))),"Date of birth is text, not a date",IF(AND($K3609&lt;&gt;"",NOT(ISNUMBER($K3609))),"Contract end is text, not a date","")))))</f>
        <v/>
      </c>
      <c r="AM3609" s="41">
        <f>IF($R3609=0,0,N($L3609)*(1+$Z3609+BonusMonths/12+IF($Q3609=1,0,EOSB))+N($M3609)+(N($L3609)+SI_Gross*N($M3609))*IF($Q3609=1,SI_O,SI_E))</f>
        <v/>
      </c>
      <c r="AN3609" s="41">
        <f>IF($R3609=0,0,(IF($Q3609=1,MedO,MedE+Ticket)+Training)/12)</f>
        <v/>
      </c>
    </row>
    <row r="3610">
      <c r="I3610" s="35" t="n"/>
      <c r="J3610" s="35" t="n"/>
      <c r="K3610" s="35" t="n"/>
      <c r="L3610" s="36" t="n"/>
      <c r="M3610" s="36" t="n"/>
      <c r="P3610" s="37" t="n"/>
      <c r="Q3610" s="38">
        <f>IF($C3610="",0,IF(OR(LOWER(TRIM($G3610))="omani",LOWER(TRIM($G3610))="oman",LOWER(TRIM($G3610))="om",LOWER(TRIM($G3610))="local"),1,0))</f>
        <v/>
      </c>
      <c r="R3610" s="38">
        <f>IF($C3610="",0,IF(OR(ISNUMBER(SEARCH("resign",$N3610)),ISNUMBER(SEARCH("terminat",$N3610)),ISNUMBER(SEARCH("inactive",$N3610)),ISNUMBER(SEARCH("vacan",$N3610)),ISNUMBER(SEARCH("deceased",$N3610)),ISNUMBER(SEARCH("separated",$N3610))),0,1))</f>
        <v/>
      </c>
      <c r="S3610">
        <f>IF(OR($R3610=0,NOT(ISNUMBER($I3610))),"",IFERROR(DATEDIF($I3610,DATE(FY,1,1),"y"),""))</f>
        <v/>
      </c>
      <c r="T3610">
        <f>IF(OR($R3610=0,NOT(ISNUMBER($J3610))),"",IFERROR(DATEDIF($J3610,DATE(FY,1,1),"y"),0))</f>
        <v/>
      </c>
      <c r="U3610" s="38">
        <f>IF(OR($R3610=0,NOT(ISNUMBER($I3610))),0,IF(YEAR($I3610)+IF($Q3610=1,RetAgeO,RetAgeE)=FY,MONTH($I3610),IF(YEAR($I3610)+IF($Q3610=1,RetAgeO,RetAgeE)&lt;FY,1,0)))</f>
        <v/>
      </c>
      <c r="V3610" s="38">
        <f>IF(OR($R3610=0,NOT(ISNUMBER($K3610))),0,IF(YEAR($K3610)=FY,MONTH($K3610),IF(YEAR($K3610)&lt;FY,1,0)))</f>
        <v/>
      </c>
      <c r="W3610" s="38">
        <f>IF($R3610=0,0,MIN(12,IF(AND(ISNUMBER($O3610),$O3610&gt;=1,$O3610&lt;=12),INT($O3610),12),IF(AND(RetireExit="Yes",$U3610&gt;0),$U3610,12),IF(AND(ContractExit="Yes",$V3610&gt;0),$V3610,12)))</f>
        <v/>
      </c>
      <c r="X3610" s="37">
        <f>IF(ISNUMBER($P3610),$P3610,IncPct)</f>
        <v/>
      </c>
      <c r="Y3610" s="39">
        <f>IF($W3610=0,0,MAX(0,MIN($W3610,IncMonth-1))+MAX(0,$W3610-IncMonth+1)*(1+$X3610))</f>
        <v/>
      </c>
      <c r="Z3610" s="40">
        <f>IF($C3610="",0,IFERROR(INDEX(Departments!$B$5:$B$54,MATCH($C3610,Departments!$A$5:$A$54,0)),0))</f>
        <v/>
      </c>
      <c r="AA3610" s="41">
        <f>N($L3610)*$Y3610</f>
        <v/>
      </c>
      <c r="AB3610" s="41">
        <f>N($M3610)*$Y3610</f>
        <v/>
      </c>
      <c r="AC3610" s="41">
        <f>$AA3610*$Z3610</f>
        <v/>
      </c>
      <c r="AD3610" s="41">
        <f>$AA3610*BonusMonths/12</f>
        <v/>
      </c>
      <c r="AE3610" s="41">
        <f>($AA3610+SI_Gross*$AB3610)*IF($Q3610=1,SI_O,SI_E)</f>
        <v/>
      </c>
      <c r="AF3610" s="41">
        <f>IF($Q3610=1,0,$AA3610*EOSB)</f>
        <v/>
      </c>
      <c r="AG3610" s="41">
        <f>$AN3610*$W3610</f>
        <v/>
      </c>
      <c r="AH3610" s="41">
        <f>SUM($AA3610:$AG3610)</f>
        <v/>
      </c>
      <c r="AI3610" s="41">
        <f>12*($AM3610+$AN3610)</f>
        <v/>
      </c>
      <c r="AJ3610" s="41">
        <f>$AM3610*((IncMonth-1)+(13-IncMonth)*(1+$X3610))+12*$AN3610</f>
        <v/>
      </c>
      <c r="AK3610" s="41">
        <f>IF($R3610=1,N($L3610)+N($M3610),0)</f>
        <v/>
      </c>
      <c r="AL3610">
        <f>IF($C3610="","",IF(N($L3610)&lt;=0,"Basic salary missing",IF(ISNA(MATCH($C3610,Departments!$A$5:$A$54,0)),"Department not on Departments sheet",IF(AND($I3610&lt;&gt;"",NOT(ISNUMBER($I3610))),"Date of birth is text, not a date",IF(AND($K3610&lt;&gt;"",NOT(ISNUMBER($K3610))),"Contract end is text, not a date","")))))</f>
        <v/>
      </c>
      <c r="AM3610" s="41">
        <f>IF($R3610=0,0,N($L3610)*(1+$Z3610+BonusMonths/12+IF($Q3610=1,0,EOSB))+N($M3610)+(N($L3610)+SI_Gross*N($M3610))*IF($Q3610=1,SI_O,SI_E))</f>
        <v/>
      </c>
      <c r="AN3610" s="41">
        <f>IF($R3610=0,0,(IF($Q3610=1,MedO,MedE+Ticket)+Training)/12)</f>
        <v/>
      </c>
    </row>
    <row r="3611">
      <c r="I3611" s="35" t="n"/>
      <c r="J3611" s="35" t="n"/>
      <c r="K3611" s="35" t="n"/>
      <c r="L3611" s="36" t="n"/>
      <c r="M3611" s="36" t="n"/>
      <c r="P3611" s="37" t="n"/>
      <c r="Q3611" s="38">
        <f>IF($C3611="",0,IF(OR(LOWER(TRIM($G3611))="omani",LOWER(TRIM($G3611))="oman",LOWER(TRIM($G3611))="om",LOWER(TRIM($G3611))="local"),1,0))</f>
        <v/>
      </c>
      <c r="R3611" s="38">
        <f>IF($C3611="",0,IF(OR(ISNUMBER(SEARCH("resign",$N3611)),ISNUMBER(SEARCH("terminat",$N3611)),ISNUMBER(SEARCH("inactive",$N3611)),ISNUMBER(SEARCH("vacan",$N3611)),ISNUMBER(SEARCH("deceased",$N3611)),ISNUMBER(SEARCH("separated",$N3611))),0,1))</f>
        <v/>
      </c>
      <c r="S3611">
        <f>IF(OR($R3611=0,NOT(ISNUMBER($I3611))),"",IFERROR(DATEDIF($I3611,DATE(FY,1,1),"y"),""))</f>
        <v/>
      </c>
      <c r="T3611">
        <f>IF(OR($R3611=0,NOT(ISNUMBER($J3611))),"",IFERROR(DATEDIF($J3611,DATE(FY,1,1),"y"),0))</f>
        <v/>
      </c>
      <c r="U3611" s="38">
        <f>IF(OR($R3611=0,NOT(ISNUMBER($I3611))),0,IF(YEAR($I3611)+IF($Q3611=1,RetAgeO,RetAgeE)=FY,MONTH($I3611),IF(YEAR($I3611)+IF($Q3611=1,RetAgeO,RetAgeE)&lt;FY,1,0)))</f>
        <v/>
      </c>
      <c r="V3611" s="38">
        <f>IF(OR($R3611=0,NOT(ISNUMBER($K3611))),0,IF(YEAR($K3611)=FY,MONTH($K3611),IF(YEAR($K3611)&lt;FY,1,0)))</f>
        <v/>
      </c>
      <c r="W3611" s="38">
        <f>IF($R3611=0,0,MIN(12,IF(AND(ISNUMBER($O3611),$O3611&gt;=1,$O3611&lt;=12),INT($O3611),12),IF(AND(RetireExit="Yes",$U3611&gt;0),$U3611,12),IF(AND(ContractExit="Yes",$V3611&gt;0),$V3611,12)))</f>
        <v/>
      </c>
      <c r="X3611" s="37">
        <f>IF(ISNUMBER($P3611),$P3611,IncPct)</f>
        <v/>
      </c>
      <c r="Y3611" s="39">
        <f>IF($W3611=0,0,MAX(0,MIN($W3611,IncMonth-1))+MAX(0,$W3611-IncMonth+1)*(1+$X3611))</f>
        <v/>
      </c>
      <c r="Z3611" s="40">
        <f>IF($C3611="",0,IFERROR(INDEX(Departments!$B$5:$B$54,MATCH($C3611,Departments!$A$5:$A$54,0)),0))</f>
        <v/>
      </c>
      <c r="AA3611" s="41">
        <f>N($L3611)*$Y3611</f>
        <v/>
      </c>
      <c r="AB3611" s="41">
        <f>N($M3611)*$Y3611</f>
        <v/>
      </c>
      <c r="AC3611" s="41">
        <f>$AA3611*$Z3611</f>
        <v/>
      </c>
      <c r="AD3611" s="41">
        <f>$AA3611*BonusMonths/12</f>
        <v/>
      </c>
      <c r="AE3611" s="41">
        <f>($AA3611+SI_Gross*$AB3611)*IF($Q3611=1,SI_O,SI_E)</f>
        <v/>
      </c>
      <c r="AF3611" s="41">
        <f>IF($Q3611=1,0,$AA3611*EOSB)</f>
        <v/>
      </c>
      <c r="AG3611" s="41">
        <f>$AN3611*$W3611</f>
        <v/>
      </c>
      <c r="AH3611" s="41">
        <f>SUM($AA3611:$AG3611)</f>
        <v/>
      </c>
      <c r="AI3611" s="41">
        <f>12*($AM3611+$AN3611)</f>
        <v/>
      </c>
      <c r="AJ3611" s="41">
        <f>$AM3611*((IncMonth-1)+(13-IncMonth)*(1+$X3611))+12*$AN3611</f>
        <v/>
      </c>
      <c r="AK3611" s="41">
        <f>IF($R3611=1,N($L3611)+N($M3611),0)</f>
        <v/>
      </c>
      <c r="AL3611">
        <f>IF($C3611="","",IF(N($L3611)&lt;=0,"Basic salary missing",IF(ISNA(MATCH($C3611,Departments!$A$5:$A$54,0)),"Department not on Departments sheet",IF(AND($I3611&lt;&gt;"",NOT(ISNUMBER($I3611))),"Date of birth is text, not a date",IF(AND($K3611&lt;&gt;"",NOT(ISNUMBER($K3611))),"Contract end is text, not a date","")))))</f>
        <v/>
      </c>
      <c r="AM3611" s="41">
        <f>IF($R3611=0,0,N($L3611)*(1+$Z3611+BonusMonths/12+IF($Q3611=1,0,EOSB))+N($M3611)+(N($L3611)+SI_Gross*N($M3611))*IF($Q3611=1,SI_O,SI_E))</f>
        <v/>
      </c>
      <c r="AN3611" s="41">
        <f>IF($R3611=0,0,(IF($Q3611=1,MedO,MedE+Ticket)+Training)/12)</f>
        <v/>
      </c>
    </row>
    <row r="3612">
      <c r="I3612" s="35" t="n"/>
      <c r="J3612" s="35" t="n"/>
      <c r="K3612" s="35" t="n"/>
      <c r="L3612" s="36" t="n"/>
      <c r="M3612" s="36" t="n"/>
      <c r="P3612" s="37" t="n"/>
      <c r="Q3612" s="38">
        <f>IF($C3612="",0,IF(OR(LOWER(TRIM($G3612))="omani",LOWER(TRIM($G3612))="oman",LOWER(TRIM($G3612))="om",LOWER(TRIM($G3612))="local"),1,0))</f>
        <v/>
      </c>
      <c r="R3612" s="38">
        <f>IF($C3612="",0,IF(OR(ISNUMBER(SEARCH("resign",$N3612)),ISNUMBER(SEARCH("terminat",$N3612)),ISNUMBER(SEARCH("inactive",$N3612)),ISNUMBER(SEARCH("vacan",$N3612)),ISNUMBER(SEARCH("deceased",$N3612)),ISNUMBER(SEARCH("separated",$N3612))),0,1))</f>
        <v/>
      </c>
      <c r="S3612">
        <f>IF(OR($R3612=0,NOT(ISNUMBER($I3612))),"",IFERROR(DATEDIF($I3612,DATE(FY,1,1),"y"),""))</f>
        <v/>
      </c>
      <c r="T3612">
        <f>IF(OR($R3612=0,NOT(ISNUMBER($J3612))),"",IFERROR(DATEDIF($J3612,DATE(FY,1,1),"y"),0))</f>
        <v/>
      </c>
      <c r="U3612" s="38">
        <f>IF(OR($R3612=0,NOT(ISNUMBER($I3612))),0,IF(YEAR($I3612)+IF($Q3612=1,RetAgeO,RetAgeE)=FY,MONTH($I3612),IF(YEAR($I3612)+IF($Q3612=1,RetAgeO,RetAgeE)&lt;FY,1,0)))</f>
        <v/>
      </c>
      <c r="V3612" s="38">
        <f>IF(OR($R3612=0,NOT(ISNUMBER($K3612))),0,IF(YEAR($K3612)=FY,MONTH($K3612),IF(YEAR($K3612)&lt;FY,1,0)))</f>
        <v/>
      </c>
      <c r="W3612" s="38">
        <f>IF($R3612=0,0,MIN(12,IF(AND(ISNUMBER($O3612),$O3612&gt;=1,$O3612&lt;=12),INT($O3612),12),IF(AND(RetireExit="Yes",$U3612&gt;0),$U3612,12),IF(AND(ContractExit="Yes",$V3612&gt;0),$V3612,12)))</f>
        <v/>
      </c>
      <c r="X3612" s="37">
        <f>IF(ISNUMBER($P3612),$P3612,IncPct)</f>
        <v/>
      </c>
      <c r="Y3612" s="39">
        <f>IF($W3612=0,0,MAX(0,MIN($W3612,IncMonth-1))+MAX(0,$W3612-IncMonth+1)*(1+$X3612))</f>
        <v/>
      </c>
      <c r="Z3612" s="40">
        <f>IF($C3612="",0,IFERROR(INDEX(Departments!$B$5:$B$54,MATCH($C3612,Departments!$A$5:$A$54,0)),0))</f>
        <v/>
      </c>
      <c r="AA3612" s="41">
        <f>N($L3612)*$Y3612</f>
        <v/>
      </c>
      <c r="AB3612" s="41">
        <f>N($M3612)*$Y3612</f>
        <v/>
      </c>
      <c r="AC3612" s="41">
        <f>$AA3612*$Z3612</f>
        <v/>
      </c>
      <c r="AD3612" s="41">
        <f>$AA3612*BonusMonths/12</f>
        <v/>
      </c>
      <c r="AE3612" s="41">
        <f>($AA3612+SI_Gross*$AB3612)*IF($Q3612=1,SI_O,SI_E)</f>
        <v/>
      </c>
      <c r="AF3612" s="41">
        <f>IF($Q3612=1,0,$AA3612*EOSB)</f>
        <v/>
      </c>
      <c r="AG3612" s="41">
        <f>$AN3612*$W3612</f>
        <v/>
      </c>
      <c r="AH3612" s="41">
        <f>SUM($AA3612:$AG3612)</f>
        <v/>
      </c>
      <c r="AI3612" s="41">
        <f>12*($AM3612+$AN3612)</f>
        <v/>
      </c>
      <c r="AJ3612" s="41">
        <f>$AM3612*((IncMonth-1)+(13-IncMonth)*(1+$X3612))+12*$AN3612</f>
        <v/>
      </c>
      <c r="AK3612" s="41">
        <f>IF($R3612=1,N($L3612)+N($M3612),0)</f>
        <v/>
      </c>
      <c r="AL3612">
        <f>IF($C3612="","",IF(N($L3612)&lt;=0,"Basic salary missing",IF(ISNA(MATCH($C3612,Departments!$A$5:$A$54,0)),"Department not on Departments sheet",IF(AND($I3612&lt;&gt;"",NOT(ISNUMBER($I3612))),"Date of birth is text, not a date",IF(AND($K3612&lt;&gt;"",NOT(ISNUMBER($K3612))),"Contract end is text, not a date","")))))</f>
        <v/>
      </c>
      <c r="AM3612" s="41">
        <f>IF($R3612=0,0,N($L3612)*(1+$Z3612+BonusMonths/12+IF($Q3612=1,0,EOSB))+N($M3612)+(N($L3612)+SI_Gross*N($M3612))*IF($Q3612=1,SI_O,SI_E))</f>
        <v/>
      </c>
      <c r="AN3612" s="41">
        <f>IF($R3612=0,0,(IF($Q3612=1,MedO,MedE+Ticket)+Training)/12)</f>
        <v/>
      </c>
    </row>
    <row r="3613">
      <c r="I3613" s="35" t="n"/>
      <c r="J3613" s="35" t="n"/>
      <c r="K3613" s="35" t="n"/>
      <c r="L3613" s="36" t="n"/>
      <c r="M3613" s="36" t="n"/>
      <c r="P3613" s="37" t="n"/>
      <c r="Q3613" s="38">
        <f>IF($C3613="",0,IF(OR(LOWER(TRIM($G3613))="omani",LOWER(TRIM($G3613))="oman",LOWER(TRIM($G3613))="om",LOWER(TRIM($G3613))="local"),1,0))</f>
        <v/>
      </c>
      <c r="R3613" s="38">
        <f>IF($C3613="",0,IF(OR(ISNUMBER(SEARCH("resign",$N3613)),ISNUMBER(SEARCH("terminat",$N3613)),ISNUMBER(SEARCH("inactive",$N3613)),ISNUMBER(SEARCH("vacan",$N3613)),ISNUMBER(SEARCH("deceased",$N3613)),ISNUMBER(SEARCH("separated",$N3613))),0,1))</f>
        <v/>
      </c>
      <c r="S3613">
        <f>IF(OR($R3613=0,NOT(ISNUMBER($I3613))),"",IFERROR(DATEDIF($I3613,DATE(FY,1,1),"y"),""))</f>
        <v/>
      </c>
      <c r="T3613">
        <f>IF(OR($R3613=0,NOT(ISNUMBER($J3613))),"",IFERROR(DATEDIF($J3613,DATE(FY,1,1),"y"),0))</f>
        <v/>
      </c>
      <c r="U3613" s="38">
        <f>IF(OR($R3613=0,NOT(ISNUMBER($I3613))),0,IF(YEAR($I3613)+IF($Q3613=1,RetAgeO,RetAgeE)=FY,MONTH($I3613),IF(YEAR($I3613)+IF($Q3613=1,RetAgeO,RetAgeE)&lt;FY,1,0)))</f>
        <v/>
      </c>
      <c r="V3613" s="38">
        <f>IF(OR($R3613=0,NOT(ISNUMBER($K3613))),0,IF(YEAR($K3613)=FY,MONTH($K3613),IF(YEAR($K3613)&lt;FY,1,0)))</f>
        <v/>
      </c>
      <c r="W3613" s="38">
        <f>IF($R3613=0,0,MIN(12,IF(AND(ISNUMBER($O3613),$O3613&gt;=1,$O3613&lt;=12),INT($O3613),12),IF(AND(RetireExit="Yes",$U3613&gt;0),$U3613,12),IF(AND(ContractExit="Yes",$V3613&gt;0),$V3613,12)))</f>
        <v/>
      </c>
      <c r="X3613" s="37">
        <f>IF(ISNUMBER($P3613),$P3613,IncPct)</f>
        <v/>
      </c>
      <c r="Y3613" s="39">
        <f>IF($W3613=0,0,MAX(0,MIN($W3613,IncMonth-1))+MAX(0,$W3613-IncMonth+1)*(1+$X3613))</f>
        <v/>
      </c>
      <c r="Z3613" s="40">
        <f>IF($C3613="",0,IFERROR(INDEX(Departments!$B$5:$B$54,MATCH($C3613,Departments!$A$5:$A$54,0)),0))</f>
        <v/>
      </c>
      <c r="AA3613" s="41">
        <f>N($L3613)*$Y3613</f>
        <v/>
      </c>
      <c r="AB3613" s="41">
        <f>N($M3613)*$Y3613</f>
        <v/>
      </c>
      <c r="AC3613" s="41">
        <f>$AA3613*$Z3613</f>
        <v/>
      </c>
      <c r="AD3613" s="41">
        <f>$AA3613*BonusMonths/12</f>
        <v/>
      </c>
      <c r="AE3613" s="41">
        <f>($AA3613+SI_Gross*$AB3613)*IF($Q3613=1,SI_O,SI_E)</f>
        <v/>
      </c>
      <c r="AF3613" s="41">
        <f>IF($Q3613=1,0,$AA3613*EOSB)</f>
        <v/>
      </c>
      <c r="AG3613" s="41">
        <f>$AN3613*$W3613</f>
        <v/>
      </c>
      <c r="AH3613" s="41">
        <f>SUM($AA3613:$AG3613)</f>
        <v/>
      </c>
      <c r="AI3613" s="41">
        <f>12*($AM3613+$AN3613)</f>
        <v/>
      </c>
      <c r="AJ3613" s="41">
        <f>$AM3613*((IncMonth-1)+(13-IncMonth)*(1+$X3613))+12*$AN3613</f>
        <v/>
      </c>
      <c r="AK3613" s="41">
        <f>IF($R3613=1,N($L3613)+N($M3613),0)</f>
        <v/>
      </c>
      <c r="AL3613">
        <f>IF($C3613="","",IF(N($L3613)&lt;=0,"Basic salary missing",IF(ISNA(MATCH($C3613,Departments!$A$5:$A$54,0)),"Department not on Departments sheet",IF(AND($I3613&lt;&gt;"",NOT(ISNUMBER($I3613))),"Date of birth is text, not a date",IF(AND($K3613&lt;&gt;"",NOT(ISNUMBER($K3613))),"Contract end is text, not a date","")))))</f>
        <v/>
      </c>
      <c r="AM3613" s="41">
        <f>IF($R3613=0,0,N($L3613)*(1+$Z3613+BonusMonths/12+IF($Q3613=1,0,EOSB))+N($M3613)+(N($L3613)+SI_Gross*N($M3613))*IF($Q3613=1,SI_O,SI_E))</f>
        <v/>
      </c>
      <c r="AN3613" s="41">
        <f>IF($R3613=0,0,(IF($Q3613=1,MedO,MedE+Ticket)+Training)/12)</f>
        <v/>
      </c>
    </row>
    <row r="3614">
      <c r="I3614" s="35" t="n"/>
      <c r="J3614" s="35" t="n"/>
      <c r="K3614" s="35" t="n"/>
      <c r="L3614" s="36" t="n"/>
      <c r="M3614" s="36" t="n"/>
      <c r="P3614" s="37" t="n"/>
      <c r="Q3614" s="38">
        <f>IF($C3614="",0,IF(OR(LOWER(TRIM($G3614))="omani",LOWER(TRIM($G3614))="oman",LOWER(TRIM($G3614))="om",LOWER(TRIM($G3614))="local"),1,0))</f>
        <v/>
      </c>
      <c r="R3614" s="38">
        <f>IF($C3614="",0,IF(OR(ISNUMBER(SEARCH("resign",$N3614)),ISNUMBER(SEARCH("terminat",$N3614)),ISNUMBER(SEARCH("inactive",$N3614)),ISNUMBER(SEARCH("vacan",$N3614)),ISNUMBER(SEARCH("deceased",$N3614)),ISNUMBER(SEARCH("separated",$N3614))),0,1))</f>
        <v/>
      </c>
      <c r="S3614">
        <f>IF(OR($R3614=0,NOT(ISNUMBER($I3614))),"",IFERROR(DATEDIF($I3614,DATE(FY,1,1),"y"),""))</f>
        <v/>
      </c>
      <c r="T3614">
        <f>IF(OR($R3614=0,NOT(ISNUMBER($J3614))),"",IFERROR(DATEDIF($J3614,DATE(FY,1,1),"y"),0))</f>
        <v/>
      </c>
      <c r="U3614" s="38">
        <f>IF(OR($R3614=0,NOT(ISNUMBER($I3614))),0,IF(YEAR($I3614)+IF($Q3614=1,RetAgeO,RetAgeE)=FY,MONTH($I3614),IF(YEAR($I3614)+IF($Q3614=1,RetAgeO,RetAgeE)&lt;FY,1,0)))</f>
        <v/>
      </c>
      <c r="V3614" s="38">
        <f>IF(OR($R3614=0,NOT(ISNUMBER($K3614))),0,IF(YEAR($K3614)=FY,MONTH($K3614),IF(YEAR($K3614)&lt;FY,1,0)))</f>
        <v/>
      </c>
      <c r="W3614" s="38">
        <f>IF($R3614=0,0,MIN(12,IF(AND(ISNUMBER($O3614),$O3614&gt;=1,$O3614&lt;=12),INT($O3614),12),IF(AND(RetireExit="Yes",$U3614&gt;0),$U3614,12),IF(AND(ContractExit="Yes",$V3614&gt;0),$V3614,12)))</f>
        <v/>
      </c>
      <c r="X3614" s="37">
        <f>IF(ISNUMBER($P3614),$P3614,IncPct)</f>
        <v/>
      </c>
      <c r="Y3614" s="39">
        <f>IF($W3614=0,0,MAX(0,MIN($W3614,IncMonth-1))+MAX(0,$W3614-IncMonth+1)*(1+$X3614))</f>
        <v/>
      </c>
      <c r="Z3614" s="40">
        <f>IF($C3614="",0,IFERROR(INDEX(Departments!$B$5:$B$54,MATCH($C3614,Departments!$A$5:$A$54,0)),0))</f>
        <v/>
      </c>
      <c r="AA3614" s="41">
        <f>N($L3614)*$Y3614</f>
        <v/>
      </c>
      <c r="AB3614" s="41">
        <f>N($M3614)*$Y3614</f>
        <v/>
      </c>
      <c r="AC3614" s="41">
        <f>$AA3614*$Z3614</f>
        <v/>
      </c>
      <c r="AD3614" s="41">
        <f>$AA3614*BonusMonths/12</f>
        <v/>
      </c>
      <c r="AE3614" s="41">
        <f>($AA3614+SI_Gross*$AB3614)*IF($Q3614=1,SI_O,SI_E)</f>
        <v/>
      </c>
      <c r="AF3614" s="41">
        <f>IF($Q3614=1,0,$AA3614*EOSB)</f>
        <v/>
      </c>
      <c r="AG3614" s="41">
        <f>$AN3614*$W3614</f>
        <v/>
      </c>
      <c r="AH3614" s="41">
        <f>SUM($AA3614:$AG3614)</f>
        <v/>
      </c>
      <c r="AI3614" s="41">
        <f>12*($AM3614+$AN3614)</f>
        <v/>
      </c>
      <c r="AJ3614" s="41">
        <f>$AM3614*((IncMonth-1)+(13-IncMonth)*(1+$X3614))+12*$AN3614</f>
        <v/>
      </c>
      <c r="AK3614" s="41">
        <f>IF($R3614=1,N($L3614)+N($M3614),0)</f>
        <v/>
      </c>
      <c r="AL3614">
        <f>IF($C3614="","",IF(N($L3614)&lt;=0,"Basic salary missing",IF(ISNA(MATCH($C3614,Departments!$A$5:$A$54,0)),"Department not on Departments sheet",IF(AND($I3614&lt;&gt;"",NOT(ISNUMBER($I3614))),"Date of birth is text, not a date",IF(AND($K3614&lt;&gt;"",NOT(ISNUMBER($K3614))),"Contract end is text, not a date","")))))</f>
        <v/>
      </c>
      <c r="AM3614" s="41">
        <f>IF($R3614=0,0,N($L3614)*(1+$Z3614+BonusMonths/12+IF($Q3614=1,0,EOSB))+N($M3614)+(N($L3614)+SI_Gross*N($M3614))*IF($Q3614=1,SI_O,SI_E))</f>
        <v/>
      </c>
      <c r="AN3614" s="41">
        <f>IF($R3614=0,0,(IF($Q3614=1,MedO,MedE+Ticket)+Training)/12)</f>
        <v/>
      </c>
    </row>
    <row r="3615">
      <c r="I3615" s="35" t="n"/>
      <c r="J3615" s="35" t="n"/>
      <c r="K3615" s="35" t="n"/>
      <c r="L3615" s="36" t="n"/>
      <c r="M3615" s="36" t="n"/>
      <c r="P3615" s="37" t="n"/>
      <c r="Q3615" s="38">
        <f>IF($C3615="",0,IF(OR(LOWER(TRIM($G3615))="omani",LOWER(TRIM($G3615))="oman",LOWER(TRIM($G3615))="om",LOWER(TRIM($G3615))="local"),1,0))</f>
        <v/>
      </c>
      <c r="R3615" s="38">
        <f>IF($C3615="",0,IF(OR(ISNUMBER(SEARCH("resign",$N3615)),ISNUMBER(SEARCH("terminat",$N3615)),ISNUMBER(SEARCH("inactive",$N3615)),ISNUMBER(SEARCH("vacan",$N3615)),ISNUMBER(SEARCH("deceased",$N3615)),ISNUMBER(SEARCH("separated",$N3615))),0,1))</f>
        <v/>
      </c>
      <c r="S3615">
        <f>IF(OR($R3615=0,NOT(ISNUMBER($I3615))),"",IFERROR(DATEDIF($I3615,DATE(FY,1,1),"y"),""))</f>
        <v/>
      </c>
      <c r="T3615">
        <f>IF(OR($R3615=0,NOT(ISNUMBER($J3615))),"",IFERROR(DATEDIF($J3615,DATE(FY,1,1),"y"),0))</f>
        <v/>
      </c>
      <c r="U3615" s="38">
        <f>IF(OR($R3615=0,NOT(ISNUMBER($I3615))),0,IF(YEAR($I3615)+IF($Q3615=1,RetAgeO,RetAgeE)=FY,MONTH($I3615),IF(YEAR($I3615)+IF($Q3615=1,RetAgeO,RetAgeE)&lt;FY,1,0)))</f>
        <v/>
      </c>
      <c r="V3615" s="38">
        <f>IF(OR($R3615=0,NOT(ISNUMBER($K3615))),0,IF(YEAR($K3615)=FY,MONTH($K3615),IF(YEAR($K3615)&lt;FY,1,0)))</f>
        <v/>
      </c>
      <c r="W3615" s="38">
        <f>IF($R3615=0,0,MIN(12,IF(AND(ISNUMBER($O3615),$O3615&gt;=1,$O3615&lt;=12),INT($O3615),12),IF(AND(RetireExit="Yes",$U3615&gt;0),$U3615,12),IF(AND(ContractExit="Yes",$V3615&gt;0),$V3615,12)))</f>
        <v/>
      </c>
      <c r="X3615" s="37">
        <f>IF(ISNUMBER($P3615),$P3615,IncPct)</f>
        <v/>
      </c>
      <c r="Y3615" s="39">
        <f>IF($W3615=0,0,MAX(0,MIN($W3615,IncMonth-1))+MAX(0,$W3615-IncMonth+1)*(1+$X3615))</f>
        <v/>
      </c>
      <c r="Z3615" s="40">
        <f>IF($C3615="",0,IFERROR(INDEX(Departments!$B$5:$B$54,MATCH($C3615,Departments!$A$5:$A$54,0)),0))</f>
        <v/>
      </c>
      <c r="AA3615" s="41">
        <f>N($L3615)*$Y3615</f>
        <v/>
      </c>
      <c r="AB3615" s="41">
        <f>N($M3615)*$Y3615</f>
        <v/>
      </c>
      <c r="AC3615" s="41">
        <f>$AA3615*$Z3615</f>
        <v/>
      </c>
      <c r="AD3615" s="41">
        <f>$AA3615*BonusMonths/12</f>
        <v/>
      </c>
      <c r="AE3615" s="41">
        <f>($AA3615+SI_Gross*$AB3615)*IF($Q3615=1,SI_O,SI_E)</f>
        <v/>
      </c>
      <c r="AF3615" s="41">
        <f>IF($Q3615=1,0,$AA3615*EOSB)</f>
        <v/>
      </c>
      <c r="AG3615" s="41">
        <f>$AN3615*$W3615</f>
        <v/>
      </c>
      <c r="AH3615" s="41">
        <f>SUM($AA3615:$AG3615)</f>
        <v/>
      </c>
      <c r="AI3615" s="41">
        <f>12*($AM3615+$AN3615)</f>
        <v/>
      </c>
      <c r="AJ3615" s="41">
        <f>$AM3615*((IncMonth-1)+(13-IncMonth)*(1+$X3615))+12*$AN3615</f>
        <v/>
      </c>
      <c r="AK3615" s="41">
        <f>IF($R3615=1,N($L3615)+N($M3615),0)</f>
        <v/>
      </c>
      <c r="AL3615">
        <f>IF($C3615="","",IF(N($L3615)&lt;=0,"Basic salary missing",IF(ISNA(MATCH($C3615,Departments!$A$5:$A$54,0)),"Department not on Departments sheet",IF(AND($I3615&lt;&gt;"",NOT(ISNUMBER($I3615))),"Date of birth is text, not a date",IF(AND($K3615&lt;&gt;"",NOT(ISNUMBER($K3615))),"Contract end is text, not a date","")))))</f>
        <v/>
      </c>
      <c r="AM3615" s="41">
        <f>IF($R3615=0,0,N($L3615)*(1+$Z3615+BonusMonths/12+IF($Q3615=1,0,EOSB))+N($M3615)+(N($L3615)+SI_Gross*N($M3615))*IF($Q3615=1,SI_O,SI_E))</f>
        <v/>
      </c>
      <c r="AN3615" s="41">
        <f>IF($R3615=0,0,(IF($Q3615=1,MedO,MedE+Ticket)+Training)/12)</f>
        <v/>
      </c>
    </row>
    <row r="3616">
      <c r="I3616" s="35" t="n"/>
      <c r="J3616" s="35" t="n"/>
      <c r="K3616" s="35" t="n"/>
      <c r="L3616" s="36" t="n"/>
      <c r="M3616" s="36" t="n"/>
      <c r="P3616" s="37" t="n"/>
      <c r="Q3616" s="38">
        <f>IF($C3616="",0,IF(OR(LOWER(TRIM($G3616))="omani",LOWER(TRIM($G3616))="oman",LOWER(TRIM($G3616))="om",LOWER(TRIM($G3616))="local"),1,0))</f>
        <v/>
      </c>
      <c r="R3616" s="38">
        <f>IF($C3616="",0,IF(OR(ISNUMBER(SEARCH("resign",$N3616)),ISNUMBER(SEARCH("terminat",$N3616)),ISNUMBER(SEARCH("inactive",$N3616)),ISNUMBER(SEARCH("vacan",$N3616)),ISNUMBER(SEARCH("deceased",$N3616)),ISNUMBER(SEARCH("separated",$N3616))),0,1))</f>
        <v/>
      </c>
      <c r="S3616">
        <f>IF(OR($R3616=0,NOT(ISNUMBER($I3616))),"",IFERROR(DATEDIF($I3616,DATE(FY,1,1),"y"),""))</f>
        <v/>
      </c>
      <c r="T3616">
        <f>IF(OR($R3616=0,NOT(ISNUMBER($J3616))),"",IFERROR(DATEDIF($J3616,DATE(FY,1,1),"y"),0))</f>
        <v/>
      </c>
      <c r="U3616" s="38">
        <f>IF(OR($R3616=0,NOT(ISNUMBER($I3616))),0,IF(YEAR($I3616)+IF($Q3616=1,RetAgeO,RetAgeE)=FY,MONTH($I3616),IF(YEAR($I3616)+IF($Q3616=1,RetAgeO,RetAgeE)&lt;FY,1,0)))</f>
        <v/>
      </c>
      <c r="V3616" s="38">
        <f>IF(OR($R3616=0,NOT(ISNUMBER($K3616))),0,IF(YEAR($K3616)=FY,MONTH($K3616),IF(YEAR($K3616)&lt;FY,1,0)))</f>
        <v/>
      </c>
      <c r="W3616" s="38">
        <f>IF($R3616=0,0,MIN(12,IF(AND(ISNUMBER($O3616),$O3616&gt;=1,$O3616&lt;=12),INT($O3616),12),IF(AND(RetireExit="Yes",$U3616&gt;0),$U3616,12),IF(AND(ContractExit="Yes",$V3616&gt;0),$V3616,12)))</f>
        <v/>
      </c>
      <c r="X3616" s="37">
        <f>IF(ISNUMBER($P3616),$P3616,IncPct)</f>
        <v/>
      </c>
      <c r="Y3616" s="39">
        <f>IF($W3616=0,0,MAX(0,MIN($W3616,IncMonth-1))+MAX(0,$W3616-IncMonth+1)*(1+$X3616))</f>
        <v/>
      </c>
      <c r="Z3616" s="40">
        <f>IF($C3616="",0,IFERROR(INDEX(Departments!$B$5:$B$54,MATCH($C3616,Departments!$A$5:$A$54,0)),0))</f>
        <v/>
      </c>
      <c r="AA3616" s="41">
        <f>N($L3616)*$Y3616</f>
        <v/>
      </c>
      <c r="AB3616" s="41">
        <f>N($M3616)*$Y3616</f>
        <v/>
      </c>
      <c r="AC3616" s="41">
        <f>$AA3616*$Z3616</f>
        <v/>
      </c>
      <c r="AD3616" s="41">
        <f>$AA3616*BonusMonths/12</f>
        <v/>
      </c>
      <c r="AE3616" s="41">
        <f>($AA3616+SI_Gross*$AB3616)*IF($Q3616=1,SI_O,SI_E)</f>
        <v/>
      </c>
      <c r="AF3616" s="41">
        <f>IF($Q3616=1,0,$AA3616*EOSB)</f>
        <v/>
      </c>
      <c r="AG3616" s="41">
        <f>$AN3616*$W3616</f>
        <v/>
      </c>
      <c r="AH3616" s="41">
        <f>SUM($AA3616:$AG3616)</f>
        <v/>
      </c>
      <c r="AI3616" s="41">
        <f>12*($AM3616+$AN3616)</f>
        <v/>
      </c>
      <c r="AJ3616" s="41">
        <f>$AM3616*((IncMonth-1)+(13-IncMonth)*(1+$X3616))+12*$AN3616</f>
        <v/>
      </c>
      <c r="AK3616" s="41">
        <f>IF($R3616=1,N($L3616)+N($M3616),0)</f>
        <v/>
      </c>
      <c r="AL3616">
        <f>IF($C3616="","",IF(N($L3616)&lt;=0,"Basic salary missing",IF(ISNA(MATCH($C3616,Departments!$A$5:$A$54,0)),"Department not on Departments sheet",IF(AND($I3616&lt;&gt;"",NOT(ISNUMBER($I3616))),"Date of birth is text, not a date",IF(AND($K3616&lt;&gt;"",NOT(ISNUMBER($K3616))),"Contract end is text, not a date","")))))</f>
        <v/>
      </c>
      <c r="AM3616" s="41">
        <f>IF($R3616=0,0,N($L3616)*(1+$Z3616+BonusMonths/12+IF($Q3616=1,0,EOSB))+N($M3616)+(N($L3616)+SI_Gross*N($M3616))*IF($Q3616=1,SI_O,SI_E))</f>
        <v/>
      </c>
      <c r="AN3616" s="41">
        <f>IF($R3616=0,0,(IF($Q3616=1,MedO,MedE+Ticket)+Training)/12)</f>
        <v/>
      </c>
    </row>
    <row r="3617">
      <c r="I3617" s="35" t="n"/>
      <c r="J3617" s="35" t="n"/>
      <c r="K3617" s="35" t="n"/>
      <c r="L3617" s="36" t="n"/>
      <c r="M3617" s="36" t="n"/>
      <c r="P3617" s="37" t="n"/>
      <c r="Q3617" s="38">
        <f>IF($C3617="",0,IF(OR(LOWER(TRIM($G3617))="omani",LOWER(TRIM($G3617))="oman",LOWER(TRIM($G3617))="om",LOWER(TRIM($G3617))="local"),1,0))</f>
        <v/>
      </c>
      <c r="R3617" s="38">
        <f>IF($C3617="",0,IF(OR(ISNUMBER(SEARCH("resign",$N3617)),ISNUMBER(SEARCH("terminat",$N3617)),ISNUMBER(SEARCH("inactive",$N3617)),ISNUMBER(SEARCH("vacan",$N3617)),ISNUMBER(SEARCH("deceased",$N3617)),ISNUMBER(SEARCH("separated",$N3617))),0,1))</f>
        <v/>
      </c>
      <c r="S3617">
        <f>IF(OR($R3617=0,NOT(ISNUMBER($I3617))),"",IFERROR(DATEDIF($I3617,DATE(FY,1,1),"y"),""))</f>
        <v/>
      </c>
      <c r="T3617">
        <f>IF(OR($R3617=0,NOT(ISNUMBER($J3617))),"",IFERROR(DATEDIF($J3617,DATE(FY,1,1),"y"),0))</f>
        <v/>
      </c>
      <c r="U3617" s="38">
        <f>IF(OR($R3617=0,NOT(ISNUMBER($I3617))),0,IF(YEAR($I3617)+IF($Q3617=1,RetAgeO,RetAgeE)=FY,MONTH($I3617),IF(YEAR($I3617)+IF($Q3617=1,RetAgeO,RetAgeE)&lt;FY,1,0)))</f>
        <v/>
      </c>
      <c r="V3617" s="38">
        <f>IF(OR($R3617=0,NOT(ISNUMBER($K3617))),0,IF(YEAR($K3617)=FY,MONTH($K3617),IF(YEAR($K3617)&lt;FY,1,0)))</f>
        <v/>
      </c>
      <c r="W3617" s="38">
        <f>IF($R3617=0,0,MIN(12,IF(AND(ISNUMBER($O3617),$O3617&gt;=1,$O3617&lt;=12),INT($O3617),12),IF(AND(RetireExit="Yes",$U3617&gt;0),$U3617,12),IF(AND(ContractExit="Yes",$V3617&gt;0),$V3617,12)))</f>
        <v/>
      </c>
      <c r="X3617" s="37">
        <f>IF(ISNUMBER($P3617),$P3617,IncPct)</f>
        <v/>
      </c>
      <c r="Y3617" s="39">
        <f>IF($W3617=0,0,MAX(0,MIN($W3617,IncMonth-1))+MAX(0,$W3617-IncMonth+1)*(1+$X3617))</f>
        <v/>
      </c>
      <c r="Z3617" s="40">
        <f>IF($C3617="",0,IFERROR(INDEX(Departments!$B$5:$B$54,MATCH($C3617,Departments!$A$5:$A$54,0)),0))</f>
        <v/>
      </c>
      <c r="AA3617" s="41">
        <f>N($L3617)*$Y3617</f>
        <v/>
      </c>
      <c r="AB3617" s="41">
        <f>N($M3617)*$Y3617</f>
        <v/>
      </c>
      <c r="AC3617" s="41">
        <f>$AA3617*$Z3617</f>
        <v/>
      </c>
      <c r="AD3617" s="41">
        <f>$AA3617*BonusMonths/12</f>
        <v/>
      </c>
      <c r="AE3617" s="41">
        <f>($AA3617+SI_Gross*$AB3617)*IF($Q3617=1,SI_O,SI_E)</f>
        <v/>
      </c>
      <c r="AF3617" s="41">
        <f>IF($Q3617=1,0,$AA3617*EOSB)</f>
        <v/>
      </c>
      <c r="AG3617" s="41">
        <f>$AN3617*$W3617</f>
        <v/>
      </c>
      <c r="AH3617" s="41">
        <f>SUM($AA3617:$AG3617)</f>
        <v/>
      </c>
      <c r="AI3617" s="41">
        <f>12*($AM3617+$AN3617)</f>
        <v/>
      </c>
      <c r="AJ3617" s="41">
        <f>$AM3617*((IncMonth-1)+(13-IncMonth)*(1+$X3617))+12*$AN3617</f>
        <v/>
      </c>
      <c r="AK3617" s="41">
        <f>IF($R3617=1,N($L3617)+N($M3617),0)</f>
        <v/>
      </c>
      <c r="AL3617">
        <f>IF($C3617="","",IF(N($L3617)&lt;=0,"Basic salary missing",IF(ISNA(MATCH($C3617,Departments!$A$5:$A$54,0)),"Department not on Departments sheet",IF(AND($I3617&lt;&gt;"",NOT(ISNUMBER($I3617))),"Date of birth is text, not a date",IF(AND($K3617&lt;&gt;"",NOT(ISNUMBER($K3617))),"Contract end is text, not a date","")))))</f>
        <v/>
      </c>
      <c r="AM3617" s="41">
        <f>IF($R3617=0,0,N($L3617)*(1+$Z3617+BonusMonths/12+IF($Q3617=1,0,EOSB))+N($M3617)+(N($L3617)+SI_Gross*N($M3617))*IF($Q3617=1,SI_O,SI_E))</f>
        <v/>
      </c>
      <c r="AN3617" s="41">
        <f>IF($R3617=0,0,(IF($Q3617=1,MedO,MedE+Ticket)+Training)/12)</f>
        <v/>
      </c>
    </row>
    <row r="3618">
      <c r="I3618" s="35" t="n"/>
      <c r="J3618" s="35" t="n"/>
      <c r="K3618" s="35" t="n"/>
      <c r="L3618" s="36" t="n"/>
      <c r="M3618" s="36" t="n"/>
      <c r="P3618" s="37" t="n"/>
      <c r="Q3618" s="38">
        <f>IF($C3618="",0,IF(OR(LOWER(TRIM($G3618))="omani",LOWER(TRIM($G3618))="oman",LOWER(TRIM($G3618))="om",LOWER(TRIM($G3618))="local"),1,0))</f>
        <v/>
      </c>
      <c r="R3618" s="38">
        <f>IF($C3618="",0,IF(OR(ISNUMBER(SEARCH("resign",$N3618)),ISNUMBER(SEARCH("terminat",$N3618)),ISNUMBER(SEARCH("inactive",$N3618)),ISNUMBER(SEARCH("vacan",$N3618)),ISNUMBER(SEARCH("deceased",$N3618)),ISNUMBER(SEARCH("separated",$N3618))),0,1))</f>
        <v/>
      </c>
      <c r="S3618">
        <f>IF(OR($R3618=0,NOT(ISNUMBER($I3618))),"",IFERROR(DATEDIF($I3618,DATE(FY,1,1),"y"),""))</f>
        <v/>
      </c>
      <c r="T3618">
        <f>IF(OR($R3618=0,NOT(ISNUMBER($J3618))),"",IFERROR(DATEDIF($J3618,DATE(FY,1,1),"y"),0))</f>
        <v/>
      </c>
      <c r="U3618" s="38">
        <f>IF(OR($R3618=0,NOT(ISNUMBER($I3618))),0,IF(YEAR($I3618)+IF($Q3618=1,RetAgeO,RetAgeE)=FY,MONTH($I3618),IF(YEAR($I3618)+IF($Q3618=1,RetAgeO,RetAgeE)&lt;FY,1,0)))</f>
        <v/>
      </c>
      <c r="V3618" s="38">
        <f>IF(OR($R3618=0,NOT(ISNUMBER($K3618))),0,IF(YEAR($K3618)=FY,MONTH($K3618),IF(YEAR($K3618)&lt;FY,1,0)))</f>
        <v/>
      </c>
      <c r="W3618" s="38">
        <f>IF($R3618=0,0,MIN(12,IF(AND(ISNUMBER($O3618),$O3618&gt;=1,$O3618&lt;=12),INT($O3618),12),IF(AND(RetireExit="Yes",$U3618&gt;0),$U3618,12),IF(AND(ContractExit="Yes",$V3618&gt;0),$V3618,12)))</f>
        <v/>
      </c>
      <c r="X3618" s="37">
        <f>IF(ISNUMBER($P3618),$P3618,IncPct)</f>
        <v/>
      </c>
      <c r="Y3618" s="39">
        <f>IF($W3618=0,0,MAX(0,MIN($W3618,IncMonth-1))+MAX(0,$W3618-IncMonth+1)*(1+$X3618))</f>
        <v/>
      </c>
      <c r="Z3618" s="40">
        <f>IF($C3618="",0,IFERROR(INDEX(Departments!$B$5:$B$54,MATCH($C3618,Departments!$A$5:$A$54,0)),0))</f>
        <v/>
      </c>
      <c r="AA3618" s="41">
        <f>N($L3618)*$Y3618</f>
        <v/>
      </c>
      <c r="AB3618" s="41">
        <f>N($M3618)*$Y3618</f>
        <v/>
      </c>
      <c r="AC3618" s="41">
        <f>$AA3618*$Z3618</f>
        <v/>
      </c>
      <c r="AD3618" s="41">
        <f>$AA3618*BonusMonths/12</f>
        <v/>
      </c>
      <c r="AE3618" s="41">
        <f>($AA3618+SI_Gross*$AB3618)*IF($Q3618=1,SI_O,SI_E)</f>
        <v/>
      </c>
      <c r="AF3618" s="41">
        <f>IF($Q3618=1,0,$AA3618*EOSB)</f>
        <v/>
      </c>
      <c r="AG3618" s="41">
        <f>$AN3618*$W3618</f>
        <v/>
      </c>
      <c r="AH3618" s="41">
        <f>SUM($AA3618:$AG3618)</f>
        <v/>
      </c>
      <c r="AI3618" s="41">
        <f>12*($AM3618+$AN3618)</f>
        <v/>
      </c>
      <c r="AJ3618" s="41">
        <f>$AM3618*((IncMonth-1)+(13-IncMonth)*(1+$X3618))+12*$AN3618</f>
        <v/>
      </c>
      <c r="AK3618" s="41">
        <f>IF($R3618=1,N($L3618)+N($M3618),0)</f>
        <v/>
      </c>
      <c r="AL3618">
        <f>IF($C3618="","",IF(N($L3618)&lt;=0,"Basic salary missing",IF(ISNA(MATCH($C3618,Departments!$A$5:$A$54,0)),"Department not on Departments sheet",IF(AND($I3618&lt;&gt;"",NOT(ISNUMBER($I3618))),"Date of birth is text, not a date",IF(AND($K3618&lt;&gt;"",NOT(ISNUMBER($K3618))),"Contract end is text, not a date","")))))</f>
        <v/>
      </c>
      <c r="AM3618" s="41">
        <f>IF($R3618=0,0,N($L3618)*(1+$Z3618+BonusMonths/12+IF($Q3618=1,0,EOSB))+N($M3618)+(N($L3618)+SI_Gross*N($M3618))*IF($Q3618=1,SI_O,SI_E))</f>
        <v/>
      </c>
      <c r="AN3618" s="41">
        <f>IF($R3618=0,0,(IF($Q3618=1,MedO,MedE+Ticket)+Training)/12)</f>
        <v/>
      </c>
    </row>
    <row r="3619">
      <c r="I3619" s="35" t="n"/>
      <c r="J3619" s="35" t="n"/>
      <c r="K3619" s="35" t="n"/>
      <c r="L3619" s="36" t="n"/>
      <c r="M3619" s="36" t="n"/>
      <c r="P3619" s="37" t="n"/>
      <c r="Q3619" s="38">
        <f>IF($C3619="",0,IF(OR(LOWER(TRIM($G3619))="omani",LOWER(TRIM($G3619))="oman",LOWER(TRIM($G3619))="om",LOWER(TRIM($G3619))="local"),1,0))</f>
        <v/>
      </c>
      <c r="R3619" s="38">
        <f>IF($C3619="",0,IF(OR(ISNUMBER(SEARCH("resign",$N3619)),ISNUMBER(SEARCH("terminat",$N3619)),ISNUMBER(SEARCH("inactive",$N3619)),ISNUMBER(SEARCH("vacan",$N3619)),ISNUMBER(SEARCH("deceased",$N3619)),ISNUMBER(SEARCH("separated",$N3619))),0,1))</f>
        <v/>
      </c>
      <c r="S3619">
        <f>IF(OR($R3619=0,NOT(ISNUMBER($I3619))),"",IFERROR(DATEDIF($I3619,DATE(FY,1,1),"y"),""))</f>
        <v/>
      </c>
      <c r="T3619">
        <f>IF(OR($R3619=0,NOT(ISNUMBER($J3619))),"",IFERROR(DATEDIF($J3619,DATE(FY,1,1),"y"),0))</f>
        <v/>
      </c>
      <c r="U3619" s="38">
        <f>IF(OR($R3619=0,NOT(ISNUMBER($I3619))),0,IF(YEAR($I3619)+IF($Q3619=1,RetAgeO,RetAgeE)=FY,MONTH($I3619),IF(YEAR($I3619)+IF($Q3619=1,RetAgeO,RetAgeE)&lt;FY,1,0)))</f>
        <v/>
      </c>
      <c r="V3619" s="38">
        <f>IF(OR($R3619=0,NOT(ISNUMBER($K3619))),0,IF(YEAR($K3619)=FY,MONTH($K3619),IF(YEAR($K3619)&lt;FY,1,0)))</f>
        <v/>
      </c>
      <c r="W3619" s="38">
        <f>IF($R3619=0,0,MIN(12,IF(AND(ISNUMBER($O3619),$O3619&gt;=1,$O3619&lt;=12),INT($O3619),12),IF(AND(RetireExit="Yes",$U3619&gt;0),$U3619,12),IF(AND(ContractExit="Yes",$V3619&gt;0),$V3619,12)))</f>
        <v/>
      </c>
      <c r="X3619" s="37">
        <f>IF(ISNUMBER($P3619),$P3619,IncPct)</f>
        <v/>
      </c>
      <c r="Y3619" s="39">
        <f>IF($W3619=0,0,MAX(0,MIN($W3619,IncMonth-1))+MAX(0,$W3619-IncMonth+1)*(1+$X3619))</f>
        <v/>
      </c>
      <c r="Z3619" s="40">
        <f>IF($C3619="",0,IFERROR(INDEX(Departments!$B$5:$B$54,MATCH($C3619,Departments!$A$5:$A$54,0)),0))</f>
        <v/>
      </c>
      <c r="AA3619" s="41">
        <f>N($L3619)*$Y3619</f>
        <v/>
      </c>
      <c r="AB3619" s="41">
        <f>N($M3619)*$Y3619</f>
        <v/>
      </c>
      <c r="AC3619" s="41">
        <f>$AA3619*$Z3619</f>
        <v/>
      </c>
      <c r="AD3619" s="41">
        <f>$AA3619*BonusMonths/12</f>
        <v/>
      </c>
      <c r="AE3619" s="41">
        <f>($AA3619+SI_Gross*$AB3619)*IF($Q3619=1,SI_O,SI_E)</f>
        <v/>
      </c>
      <c r="AF3619" s="41">
        <f>IF($Q3619=1,0,$AA3619*EOSB)</f>
        <v/>
      </c>
      <c r="AG3619" s="41">
        <f>$AN3619*$W3619</f>
        <v/>
      </c>
      <c r="AH3619" s="41">
        <f>SUM($AA3619:$AG3619)</f>
        <v/>
      </c>
      <c r="AI3619" s="41">
        <f>12*($AM3619+$AN3619)</f>
        <v/>
      </c>
      <c r="AJ3619" s="41">
        <f>$AM3619*((IncMonth-1)+(13-IncMonth)*(1+$X3619))+12*$AN3619</f>
        <v/>
      </c>
      <c r="AK3619" s="41">
        <f>IF($R3619=1,N($L3619)+N($M3619),0)</f>
        <v/>
      </c>
      <c r="AL3619">
        <f>IF($C3619="","",IF(N($L3619)&lt;=0,"Basic salary missing",IF(ISNA(MATCH($C3619,Departments!$A$5:$A$54,0)),"Department not on Departments sheet",IF(AND($I3619&lt;&gt;"",NOT(ISNUMBER($I3619))),"Date of birth is text, not a date",IF(AND($K3619&lt;&gt;"",NOT(ISNUMBER($K3619))),"Contract end is text, not a date","")))))</f>
        <v/>
      </c>
      <c r="AM3619" s="41">
        <f>IF($R3619=0,0,N($L3619)*(1+$Z3619+BonusMonths/12+IF($Q3619=1,0,EOSB))+N($M3619)+(N($L3619)+SI_Gross*N($M3619))*IF($Q3619=1,SI_O,SI_E))</f>
        <v/>
      </c>
      <c r="AN3619" s="41">
        <f>IF($R3619=0,0,(IF($Q3619=1,MedO,MedE+Ticket)+Training)/12)</f>
        <v/>
      </c>
    </row>
    <row r="3620">
      <c r="I3620" s="35" t="n"/>
      <c r="J3620" s="35" t="n"/>
      <c r="K3620" s="35" t="n"/>
      <c r="L3620" s="36" t="n"/>
      <c r="M3620" s="36" t="n"/>
      <c r="P3620" s="37" t="n"/>
      <c r="Q3620" s="38">
        <f>IF($C3620="",0,IF(OR(LOWER(TRIM($G3620))="omani",LOWER(TRIM($G3620))="oman",LOWER(TRIM($G3620))="om",LOWER(TRIM($G3620))="local"),1,0))</f>
        <v/>
      </c>
      <c r="R3620" s="38">
        <f>IF($C3620="",0,IF(OR(ISNUMBER(SEARCH("resign",$N3620)),ISNUMBER(SEARCH("terminat",$N3620)),ISNUMBER(SEARCH("inactive",$N3620)),ISNUMBER(SEARCH("vacan",$N3620)),ISNUMBER(SEARCH("deceased",$N3620)),ISNUMBER(SEARCH("separated",$N3620))),0,1))</f>
        <v/>
      </c>
      <c r="S3620">
        <f>IF(OR($R3620=0,NOT(ISNUMBER($I3620))),"",IFERROR(DATEDIF($I3620,DATE(FY,1,1),"y"),""))</f>
        <v/>
      </c>
      <c r="T3620">
        <f>IF(OR($R3620=0,NOT(ISNUMBER($J3620))),"",IFERROR(DATEDIF($J3620,DATE(FY,1,1),"y"),0))</f>
        <v/>
      </c>
      <c r="U3620" s="38">
        <f>IF(OR($R3620=0,NOT(ISNUMBER($I3620))),0,IF(YEAR($I3620)+IF($Q3620=1,RetAgeO,RetAgeE)=FY,MONTH($I3620),IF(YEAR($I3620)+IF($Q3620=1,RetAgeO,RetAgeE)&lt;FY,1,0)))</f>
        <v/>
      </c>
      <c r="V3620" s="38">
        <f>IF(OR($R3620=0,NOT(ISNUMBER($K3620))),0,IF(YEAR($K3620)=FY,MONTH($K3620),IF(YEAR($K3620)&lt;FY,1,0)))</f>
        <v/>
      </c>
      <c r="W3620" s="38">
        <f>IF($R3620=0,0,MIN(12,IF(AND(ISNUMBER($O3620),$O3620&gt;=1,$O3620&lt;=12),INT($O3620),12),IF(AND(RetireExit="Yes",$U3620&gt;0),$U3620,12),IF(AND(ContractExit="Yes",$V3620&gt;0),$V3620,12)))</f>
        <v/>
      </c>
      <c r="X3620" s="37">
        <f>IF(ISNUMBER($P3620),$P3620,IncPct)</f>
        <v/>
      </c>
      <c r="Y3620" s="39">
        <f>IF($W3620=0,0,MAX(0,MIN($W3620,IncMonth-1))+MAX(0,$W3620-IncMonth+1)*(1+$X3620))</f>
        <v/>
      </c>
      <c r="Z3620" s="40">
        <f>IF($C3620="",0,IFERROR(INDEX(Departments!$B$5:$B$54,MATCH($C3620,Departments!$A$5:$A$54,0)),0))</f>
        <v/>
      </c>
      <c r="AA3620" s="41">
        <f>N($L3620)*$Y3620</f>
        <v/>
      </c>
      <c r="AB3620" s="41">
        <f>N($M3620)*$Y3620</f>
        <v/>
      </c>
      <c r="AC3620" s="41">
        <f>$AA3620*$Z3620</f>
        <v/>
      </c>
      <c r="AD3620" s="41">
        <f>$AA3620*BonusMonths/12</f>
        <v/>
      </c>
      <c r="AE3620" s="41">
        <f>($AA3620+SI_Gross*$AB3620)*IF($Q3620=1,SI_O,SI_E)</f>
        <v/>
      </c>
      <c r="AF3620" s="41">
        <f>IF($Q3620=1,0,$AA3620*EOSB)</f>
        <v/>
      </c>
      <c r="AG3620" s="41">
        <f>$AN3620*$W3620</f>
        <v/>
      </c>
      <c r="AH3620" s="41">
        <f>SUM($AA3620:$AG3620)</f>
        <v/>
      </c>
      <c r="AI3620" s="41">
        <f>12*($AM3620+$AN3620)</f>
        <v/>
      </c>
      <c r="AJ3620" s="41">
        <f>$AM3620*((IncMonth-1)+(13-IncMonth)*(1+$X3620))+12*$AN3620</f>
        <v/>
      </c>
      <c r="AK3620" s="41">
        <f>IF($R3620=1,N($L3620)+N($M3620),0)</f>
        <v/>
      </c>
      <c r="AL3620">
        <f>IF($C3620="","",IF(N($L3620)&lt;=0,"Basic salary missing",IF(ISNA(MATCH($C3620,Departments!$A$5:$A$54,0)),"Department not on Departments sheet",IF(AND($I3620&lt;&gt;"",NOT(ISNUMBER($I3620))),"Date of birth is text, not a date",IF(AND($K3620&lt;&gt;"",NOT(ISNUMBER($K3620))),"Contract end is text, not a date","")))))</f>
        <v/>
      </c>
      <c r="AM3620" s="41">
        <f>IF($R3620=0,0,N($L3620)*(1+$Z3620+BonusMonths/12+IF($Q3620=1,0,EOSB))+N($M3620)+(N($L3620)+SI_Gross*N($M3620))*IF($Q3620=1,SI_O,SI_E))</f>
        <v/>
      </c>
      <c r="AN3620" s="41">
        <f>IF($R3620=0,0,(IF($Q3620=1,MedO,MedE+Ticket)+Training)/12)</f>
        <v/>
      </c>
    </row>
    <row r="3621">
      <c r="I3621" s="35" t="n"/>
      <c r="J3621" s="35" t="n"/>
      <c r="K3621" s="35" t="n"/>
      <c r="L3621" s="36" t="n"/>
      <c r="M3621" s="36" t="n"/>
      <c r="P3621" s="37" t="n"/>
      <c r="Q3621" s="38">
        <f>IF($C3621="",0,IF(OR(LOWER(TRIM($G3621))="omani",LOWER(TRIM($G3621))="oman",LOWER(TRIM($G3621))="om",LOWER(TRIM($G3621))="local"),1,0))</f>
        <v/>
      </c>
      <c r="R3621" s="38">
        <f>IF($C3621="",0,IF(OR(ISNUMBER(SEARCH("resign",$N3621)),ISNUMBER(SEARCH("terminat",$N3621)),ISNUMBER(SEARCH("inactive",$N3621)),ISNUMBER(SEARCH("vacan",$N3621)),ISNUMBER(SEARCH("deceased",$N3621)),ISNUMBER(SEARCH("separated",$N3621))),0,1))</f>
        <v/>
      </c>
      <c r="S3621">
        <f>IF(OR($R3621=0,NOT(ISNUMBER($I3621))),"",IFERROR(DATEDIF($I3621,DATE(FY,1,1),"y"),""))</f>
        <v/>
      </c>
      <c r="T3621">
        <f>IF(OR($R3621=0,NOT(ISNUMBER($J3621))),"",IFERROR(DATEDIF($J3621,DATE(FY,1,1),"y"),0))</f>
        <v/>
      </c>
      <c r="U3621" s="38">
        <f>IF(OR($R3621=0,NOT(ISNUMBER($I3621))),0,IF(YEAR($I3621)+IF($Q3621=1,RetAgeO,RetAgeE)=FY,MONTH($I3621),IF(YEAR($I3621)+IF($Q3621=1,RetAgeO,RetAgeE)&lt;FY,1,0)))</f>
        <v/>
      </c>
      <c r="V3621" s="38">
        <f>IF(OR($R3621=0,NOT(ISNUMBER($K3621))),0,IF(YEAR($K3621)=FY,MONTH($K3621),IF(YEAR($K3621)&lt;FY,1,0)))</f>
        <v/>
      </c>
      <c r="W3621" s="38">
        <f>IF($R3621=0,0,MIN(12,IF(AND(ISNUMBER($O3621),$O3621&gt;=1,$O3621&lt;=12),INT($O3621),12),IF(AND(RetireExit="Yes",$U3621&gt;0),$U3621,12),IF(AND(ContractExit="Yes",$V3621&gt;0),$V3621,12)))</f>
        <v/>
      </c>
      <c r="X3621" s="37">
        <f>IF(ISNUMBER($P3621),$P3621,IncPct)</f>
        <v/>
      </c>
      <c r="Y3621" s="39">
        <f>IF($W3621=0,0,MAX(0,MIN($W3621,IncMonth-1))+MAX(0,$W3621-IncMonth+1)*(1+$X3621))</f>
        <v/>
      </c>
      <c r="Z3621" s="40">
        <f>IF($C3621="",0,IFERROR(INDEX(Departments!$B$5:$B$54,MATCH($C3621,Departments!$A$5:$A$54,0)),0))</f>
        <v/>
      </c>
      <c r="AA3621" s="41">
        <f>N($L3621)*$Y3621</f>
        <v/>
      </c>
      <c r="AB3621" s="41">
        <f>N($M3621)*$Y3621</f>
        <v/>
      </c>
      <c r="AC3621" s="41">
        <f>$AA3621*$Z3621</f>
        <v/>
      </c>
      <c r="AD3621" s="41">
        <f>$AA3621*BonusMonths/12</f>
        <v/>
      </c>
      <c r="AE3621" s="41">
        <f>($AA3621+SI_Gross*$AB3621)*IF($Q3621=1,SI_O,SI_E)</f>
        <v/>
      </c>
      <c r="AF3621" s="41">
        <f>IF($Q3621=1,0,$AA3621*EOSB)</f>
        <v/>
      </c>
      <c r="AG3621" s="41">
        <f>$AN3621*$W3621</f>
        <v/>
      </c>
      <c r="AH3621" s="41">
        <f>SUM($AA3621:$AG3621)</f>
        <v/>
      </c>
      <c r="AI3621" s="41">
        <f>12*($AM3621+$AN3621)</f>
        <v/>
      </c>
      <c r="AJ3621" s="41">
        <f>$AM3621*((IncMonth-1)+(13-IncMonth)*(1+$X3621))+12*$AN3621</f>
        <v/>
      </c>
      <c r="AK3621" s="41">
        <f>IF($R3621=1,N($L3621)+N($M3621),0)</f>
        <v/>
      </c>
      <c r="AL3621">
        <f>IF($C3621="","",IF(N($L3621)&lt;=0,"Basic salary missing",IF(ISNA(MATCH($C3621,Departments!$A$5:$A$54,0)),"Department not on Departments sheet",IF(AND($I3621&lt;&gt;"",NOT(ISNUMBER($I3621))),"Date of birth is text, not a date",IF(AND($K3621&lt;&gt;"",NOT(ISNUMBER($K3621))),"Contract end is text, not a date","")))))</f>
        <v/>
      </c>
      <c r="AM3621" s="41">
        <f>IF($R3621=0,0,N($L3621)*(1+$Z3621+BonusMonths/12+IF($Q3621=1,0,EOSB))+N($M3621)+(N($L3621)+SI_Gross*N($M3621))*IF($Q3621=1,SI_O,SI_E))</f>
        <v/>
      </c>
      <c r="AN3621" s="41">
        <f>IF($R3621=0,0,(IF($Q3621=1,MedO,MedE+Ticket)+Training)/12)</f>
        <v/>
      </c>
    </row>
    <row r="3622">
      <c r="I3622" s="35" t="n"/>
      <c r="J3622" s="35" t="n"/>
      <c r="K3622" s="35" t="n"/>
      <c r="L3622" s="36" t="n"/>
      <c r="M3622" s="36" t="n"/>
      <c r="P3622" s="37" t="n"/>
      <c r="Q3622" s="38">
        <f>IF($C3622="",0,IF(OR(LOWER(TRIM($G3622))="omani",LOWER(TRIM($G3622))="oman",LOWER(TRIM($G3622))="om",LOWER(TRIM($G3622))="local"),1,0))</f>
        <v/>
      </c>
      <c r="R3622" s="38">
        <f>IF($C3622="",0,IF(OR(ISNUMBER(SEARCH("resign",$N3622)),ISNUMBER(SEARCH("terminat",$N3622)),ISNUMBER(SEARCH("inactive",$N3622)),ISNUMBER(SEARCH("vacan",$N3622)),ISNUMBER(SEARCH("deceased",$N3622)),ISNUMBER(SEARCH("separated",$N3622))),0,1))</f>
        <v/>
      </c>
      <c r="S3622">
        <f>IF(OR($R3622=0,NOT(ISNUMBER($I3622))),"",IFERROR(DATEDIF($I3622,DATE(FY,1,1),"y"),""))</f>
        <v/>
      </c>
      <c r="T3622">
        <f>IF(OR($R3622=0,NOT(ISNUMBER($J3622))),"",IFERROR(DATEDIF($J3622,DATE(FY,1,1),"y"),0))</f>
        <v/>
      </c>
      <c r="U3622" s="38">
        <f>IF(OR($R3622=0,NOT(ISNUMBER($I3622))),0,IF(YEAR($I3622)+IF($Q3622=1,RetAgeO,RetAgeE)=FY,MONTH($I3622),IF(YEAR($I3622)+IF($Q3622=1,RetAgeO,RetAgeE)&lt;FY,1,0)))</f>
        <v/>
      </c>
      <c r="V3622" s="38">
        <f>IF(OR($R3622=0,NOT(ISNUMBER($K3622))),0,IF(YEAR($K3622)=FY,MONTH($K3622),IF(YEAR($K3622)&lt;FY,1,0)))</f>
        <v/>
      </c>
      <c r="W3622" s="38">
        <f>IF($R3622=0,0,MIN(12,IF(AND(ISNUMBER($O3622),$O3622&gt;=1,$O3622&lt;=12),INT($O3622),12),IF(AND(RetireExit="Yes",$U3622&gt;0),$U3622,12),IF(AND(ContractExit="Yes",$V3622&gt;0),$V3622,12)))</f>
        <v/>
      </c>
      <c r="X3622" s="37">
        <f>IF(ISNUMBER($P3622),$P3622,IncPct)</f>
        <v/>
      </c>
      <c r="Y3622" s="39">
        <f>IF($W3622=0,0,MAX(0,MIN($W3622,IncMonth-1))+MAX(0,$W3622-IncMonth+1)*(1+$X3622))</f>
        <v/>
      </c>
      <c r="Z3622" s="40">
        <f>IF($C3622="",0,IFERROR(INDEX(Departments!$B$5:$B$54,MATCH($C3622,Departments!$A$5:$A$54,0)),0))</f>
        <v/>
      </c>
      <c r="AA3622" s="41">
        <f>N($L3622)*$Y3622</f>
        <v/>
      </c>
      <c r="AB3622" s="41">
        <f>N($M3622)*$Y3622</f>
        <v/>
      </c>
      <c r="AC3622" s="41">
        <f>$AA3622*$Z3622</f>
        <v/>
      </c>
      <c r="AD3622" s="41">
        <f>$AA3622*BonusMonths/12</f>
        <v/>
      </c>
      <c r="AE3622" s="41">
        <f>($AA3622+SI_Gross*$AB3622)*IF($Q3622=1,SI_O,SI_E)</f>
        <v/>
      </c>
      <c r="AF3622" s="41">
        <f>IF($Q3622=1,0,$AA3622*EOSB)</f>
        <v/>
      </c>
      <c r="AG3622" s="41">
        <f>$AN3622*$W3622</f>
        <v/>
      </c>
      <c r="AH3622" s="41">
        <f>SUM($AA3622:$AG3622)</f>
        <v/>
      </c>
      <c r="AI3622" s="41">
        <f>12*($AM3622+$AN3622)</f>
        <v/>
      </c>
      <c r="AJ3622" s="41">
        <f>$AM3622*((IncMonth-1)+(13-IncMonth)*(1+$X3622))+12*$AN3622</f>
        <v/>
      </c>
      <c r="AK3622" s="41">
        <f>IF($R3622=1,N($L3622)+N($M3622),0)</f>
        <v/>
      </c>
      <c r="AL3622">
        <f>IF($C3622="","",IF(N($L3622)&lt;=0,"Basic salary missing",IF(ISNA(MATCH($C3622,Departments!$A$5:$A$54,0)),"Department not on Departments sheet",IF(AND($I3622&lt;&gt;"",NOT(ISNUMBER($I3622))),"Date of birth is text, not a date",IF(AND($K3622&lt;&gt;"",NOT(ISNUMBER($K3622))),"Contract end is text, not a date","")))))</f>
        <v/>
      </c>
      <c r="AM3622" s="41">
        <f>IF($R3622=0,0,N($L3622)*(1+$Z3622+BonusMonths/12+IF($Q3622=1,0,EOSB))+N($M3622)+(N($L3622)+SI_Gross*N($M3622))*IF($Q3622=1,SI_O,SI_E))</f>
        <v/>
      </c>
      <c r="AN3622" s="41">
        <f>IF($R3622=0,0,(IF($Q3622=1,MedO,MedE+Ticket)+Training)/12)</f>
        <v/>
      </c>
    </row>
    <row r="3623">
      <c r="I3623" s="35" t="n"/>
      <c r="J3623" s="35" t="n"/>
      <c r="K3623" s="35" t="n"/>
      <c r="L3623" s="36" t="n"/>
      <c r="M3623" s="36" t="n"/>
      <c r="P3623" s="37" t="n"/>
      <c r="Q3623" s="38">
        <f>IF($C3623="",0,IF(OR(LOWER(TRIM($G3623))="omani",LOWER(TRIM($G3623))="oman",LOWER(TRIM($G3623))="om",LOWER(TRIM($G3623))="local"),1,0))</f>
        <v/>
      </c>
      <c r="R3623" s="38">
        <f>IF($C3623="",0,IF(OR(ISNUMBER(SEARCH("resign",$N3623)),ISNUMBER(SEARCH("terminat",$N3623)),ISNUMBER(SEARCH("inactive",$N3623)),ISNUMBER(SEARCH("vacan",$N3623)),ISNUMBER(SEARCH("deceased",$N3623)),ISNUMBER(SEARCH("separated",$N3623))),0,1))</f>
        <v/>
      </c>
      <c r="S3623">
        <f>IF(OR($R3623=0,NOT(ISNUMBER($I3623))),"",IFERROR(DATEDIF($I3623,DATE(FY,1,1),"y"),""))</f>
        <v/>
      </c>
      <c r="T3623">
        <f>IF(OR($R3623=0,NOT(ISNUMBER($J3623))),"",IFERROR(DATEDIF($J3623,DATE(FY,1,1),"y"),0))</f>
        <v/>
      </c>
      <c r="U3623" s="38">
        <f>IF(OR($R3623=0,NOT(ISNUMBER($I3623))),0,IF(YEAR($I3623)+IF($Q3623=1,RetAgeO,RetAgeE)=FY,MONTH($I3623),IF(YEAR($I3623)+IF($Q3623=1,RetAgeO,RetAgeE)&lt;FY,1,0)))</f>
        <v/>
      </c>
      <c r="V3623" s="38">
        <f>IF(OR($R3623=0,NOT(ISNUMBER($K3623))),0,IF(YEAR($K3623)=FY,MONTH($K3623),IF(YEAR($K3623)&lt;FY,1,0)))</f>
        <v/>
      </c>
      <c r="W3623" s="38">
        <f>IF($R3623=0,0,MIN(12,IF(AND(ISNUMBER($O3623),$O3623&gt;=1,$O3623&lt;=12),INT($O3623),12),IF(AND(RetireExit="Yes",$U3623&gt;0),$U3623,12),IF(AND(ContractExit="Yes",$V3623&gt;0),$V3623,12)))</f>
        <v/>
      </c>
      <c r="X3623" s="37">
        <f>IF(ISNUMBER($P3623),$P3623,IncPct)</f>
        <v/>
      </c>
      <c r="Y3623" s="39">
        <f>IF($W3623=0,0,MAX(0,MIN($W3623,IncMonth-1))+MAX(0,$W3623-IncMonth+1)*(1+$X3623))</f>
        <v/>
      </c>
      <c r="Z3623" s="40">
        <f>IF($C3623="",0,IFERROR(INDEX(Departments!$B$5:$B$54,MATCH($C3623,Departments!$A$5:$A$54,0)),0))</f>
        <v/>
      </c>
      <c r="AA3623" s="41">
        <f>N($L3623)*$Y3623</f>
        <v/>
      </c>
      <c r="AB3623" s="41">
        <f>N($M3623)*$Y3623</f>
        <v/>
      </c>
      <c r="AC3623" s="41">
        <f>$AA3623*$Z3623</f>
        <v/>
      </c>
      <c r="AD3623" s="41">
        <f>$AA3623*BonusMonths/12</f>
        <v/>
      </c>
      <c r="AE3623" s="41">
        <f>($AA3623+SI_Gross*$AB3623)*IF($Q3623=1,SI_O,SI_E)</f>
        <v/>
      </c>
      <c r="AF3623" s="41">
        <f>IF($Q3623=1,0,$AA3623*EOSB)</f>
        <v/>
      </c>
      <c r="AG3623" s="41">
        <f>$AN3623*$W3623</f>
        <v/>
      </c>
      <c r="AH3623" s="41">
        <f>SUM($AA3623:$AG3623)</f>
        <v/>
      </c>
      <c r="AI3623" s="41">
        <f>12*($AM3623+$AN3623)</f>
        <v/>
      </c>
      <c r="AJ3623" s="41">
        <f>$AM3623*((IncMonth-1)+(13-IncMonth)*(1+$X3623))+12*$AN3623</f>
        <v/>
      </c>
      <c r="AK3623" s="41">
        <f>IF($R3623=1,N($L3623)+N($M3623),0)</f>
        <v/>
      </c>
      <c r="AL3623">
        <f>IF($C3623="","",IF(N($L3623)&lt;=0,"Basic salary missing",IF(ISNA(MATCH($C3623,Departments!$A$5:$A$54,0)),"Department not on Departments sheet",IF(AND($I3623&lt;&gt;"",NOT(ISNUMBER($I3623))),"Date of birth is text, not a date",IF(AND($K3623&lt;&gt;"",NOT(ISNUMBER($K3623))),"Contract end is text, not a date","")))))</f>
        <v/>
      </c>
      <c r="AM3623" s="41">
        <f>IF($R3623=0,0,N($L3623)*(1+$Z3623+BonusMonths/12+IF($Q3623=1,0,EOSB))+N($M3623)+(N($L3623)+SI_Gross*N($M3623))*IF($Q3623=1,SI_O,SI_E))</f>
        <v/>
      </c>
      <c r="AN3623" s="41">
        <f>IF($R3623=0,0,(IF($Q3623=1,MedO,MedE+Ticket)+Training)/12)</f>
        <v/>
      </c>
    </row>
    <row r="3624">
      <c r="I3624" s="35" t="n"/>
      <c r="J3624" s="35" t="n"/>
      <c r="K3624" s="35" t="n"/>
      <c r="L3624" s="36" t="n"/>
      <c r="M3624" s="36" t="n"/>
      <c r="P3624" s="37" t="n"/>
      <c r="Q3624" s="38">
        <f>IF($C3624="",0,IF(OR(LOWER(TRIM($G3624))="omani",LOWER(TRIM($G3624))="oman",LOWER(TRIM($G3624))="om",LOWER(TRIM($G3624))="local"),1,0))</f>
        <v/>
      </c>
      <c r="R3624" s="38">
        <f>IF($C3624="",0,IF(OR(ISNUMBER(SEARCH("resign",$N3624)),ISNUMBER(SEARCH("terminat",$N3624)),ISNUMBER(SEARCH("inactive",$N3624)),ISNUMBER(SEARCH("vacan",$N3624)),ISNUMBER(SEARCH("deceased",$N3624)),ISNUMBER(SEARCH("separated",$N3624))),0,1))</f>
        <v/>
      </c>
      <c r="S3624">
        <f>IF(OR($R3624=0,NOT(ISNUMBER($I3624))),"",IFERROR(DATEDIF($I3624,DATE(FY,1,1),"y"),""))</f>
        <v/>
      </c>
      <c r="T3624">
        <f>IF(OR($R3624=0,NOT(ISNUMBER($J3624))),"",IFERROR(DATEDIF($J3624,DATE(FY,1,1),"y"),0))</f>
        <v/>
      </c>
      <c r="U3624" s="38">
        <f>IF(OR($R3624=0,NOT(ISNUMBER($I3624))),0,IF(YEAR($I3624)+IF($Q3624=1,RetAgeO,RetAgeE)=FY,MONTH($I3624),IF(YEAR($I3624)+IF($Q3624=1,RetAgeO,RetAgeE)&lt;FY,1,0)))</f>
        <v/>
      </c>
      <c r="V3624" s="38">
        <f>IF(OR($R3624=0,NOT(ISNUMBER($K3624))),0,IF(YEAR($K3624)=FY,MONTH($K3624),IF(YEAR($K3624)&lt;FY,1,0)))</f>
        <v/>
      </c>
      <c r="W3624" s="38">
        <f>IF($R3624=0,0,MIN(12,IF(AND(ISNUMBER($O3624),$O3624&gt;=1,$O3624&lt;=12),INT($O3624),12),IF(AND(RetireExit="Yes",$U3624&gt;0),$U3624,12),IF(AND(ContractExit="Yes",$V3624&gt;0),$V3624,12)))</f>
        <v/>
      </c>
      <c r="X3624" s="37">
        <f>IF(ISNUMBER($P3624),$P3624,IncPct)</f>
        <v/>
      </c>
      <c r="Y3624" s="39">
        <f>IF($W3624=0,0,MAX(0,MIN($W3624,IncMonth-1))+MAX(0,$W3624-IncMonth+1)*(1+$X3624))</f>
        <v/>
      </c>
      <c r="Z3624" s="40">
        <f>IF($C3624="",0,IFERROR(INDEX(Departments!$B$5:$B$54,MATCH($C3624,Departments!$A$5:$A$54,0)),0))</f>
        <v/>
      </c>
      <c r="AA3624" s="41">
        <f>N($L3624)*$Y3624</f>
        <v/>
      </c>
      <c r="AB3624" s="41">
        <f>N($M3624)*$Y3624</f>
        <v/>
      </c>
      <c r="AC3624" s="41">
        <f>$AA3624*$Z3624</f>
        <v/>
      </c>
      <c r="AD3624" s="41">
        <f>$AA3624*BonusMonths/12</f>
        <v/>
      </c>
      <c r="AE3624" s="41">
        <f>($AA3624+SI_Gross*$AB3624)*IF($Q3624=1,SI_O,SI_E)</f>
        <v/>
      </c>
      <c r="AF3624" s="41">
        <f>IF($Q3624=1,0,$AA3624*EOSB)</f>
        <v/>
      </c>
      <c r="AG3624" s="41">
        <f>$AN3624*$W3624</f>
        <v/>
      </c>
      <c r="AH3624" s="41">
        <f>SUM($AA3624:$AG3624)</f>
        <v/>
      </c>
      <c r="AI3624" s="41">
        <f>12*($AM3624+$AN3624)</f>
        <v/>
      </c>
      <c r="AJ3624" s="41">
        <f>$AM3624*((IncMonth-1)+(13-IncMonth)*(1+$X3624))+12*$AN3624</f>
        <v/>
      </c>
      <c r="AK3624" s="41">
        <f>IF($R3624=1,N($L3624)+N($M3624),0)</f>
        <v/>
      </c>
      <c r="AL3624">
        <f>IF($C3624="","",IF(N($L3624)&lt;=0,"Basic salary missing",IF(ISNA(MATCH($C3624,Departments!$A$5:$A$54,0)),"Department not on Departments sheet",IF(AND($I3624&lt;&gt;"",NOT(ISNUMBER($I3624))),"Date of birth is text, not a date",IF(AND($K3624&lt;&gt;"",NOT(ISNUMBER($K3624))),"Contract end is text, not a date","")))))</f>
        <v/>
      </c>
      <c r="AM3624" s="41">
        <f>IF($R3624=0,0,N($L3624)*(1+$Z3624+BonusMonths/12+IF($Q3624=1,0,EOSB))+N($M3624)+(N($L3624)+SI_Gross*N($M3624))*IF($Q3624=1,SI_O,SI_E))</f>
        <v/>
      </c>
      <c r="AN3624" s="41">
        <f>IF($R3624=0,0,(IF($Q3624=1,MedO,MedE+Ticket)+Training)/12)</f>
        <v/>
      </c>
    </row>
    <row r="3625">
      <c r="I3625" s="35" t="n"/>
      <c r="J3625" s="35" t="n"/>
      <c r="K3625" s="35" t="n"/>
      <c r="L3625" s="36" t="n"/>
      <c r="M3625" s="36" t="n"/>
      <c r="P3625" s="37" t="n"/>
      <c r="Q3625" s="38">
        <f>IF($C3625="",0,IF(OR(LOWER(TRIM($G3625))="omani",LOWER(TRIM($G3625))="oman",LOWER(TRIM($G3625))="om",LOWER(TRIM($G3625))="local"),1,0))</f>
        <v/>
      </c>
      <c r="R3625" s="38">
        <f>IF($C3625="",0,IF(OR(ISNUMBER(SEARCH("resign",$N3625)),ISNUMBER(SEARCH("terminat",$N3625)),ISNUMBER(SEARCH("inactive",$N3625)),ISNUMBER(SEARCH("vacan",$N3625)),ISNUMBER(SEARCH("deceased",$N3625)),ISNUMBER(SEARCH("separated",$N3625))),0,1))</f>
        <v/>
      </c>
      <c r="S3625">
        <f>IF(OR($R3625=0,NOT(ISNUMBER($I3625))),"",IFERROR(DATEDIF($I3625,DATE(FY,1,1),"y"),""))</f>
        <v/>
      </c>
      <c r="T3625">
        <f>IF(OR($R3625=0,NOT(ISNUMBER($J3625))),"",IFERROR(DATEDIF($J3625,DATE(FY,1,1),"y"),0))</f>
        <v/>
      </c>
      <c r="U3625" s="38">
        <f>IF(OR($R3625=0,NOT(ISNUMBER($I3625))),0,IF(YEAR($I3625)+IF($Q3625=1,RetAgeO,RetAgeE)=FY,MONTH($I3625),IF(YEAR($I3625)+IF($Q3625=1,RetAgeO,RetAgeE)&lt;FY,1,0)))</f>
        <v/>
      </c>
      <c r="V3625" s="38">
        <f>IF(OR($R3625=0,NOT(ISNUMBER($K3625))),0,IF(YEAR($K3625)=FY,MONTH($K3625),IF(YEAR($K3625)&lt;FY,1,0)))</f>
        <v/>
      </c>
      <c r="W3625" s="38">
        <f>IF($R3625=0,0,MIN(12,IF(AND(ISNUMBER($O3625),$O3625&gt;=1,$O3625&lt;=12),INT($O3625),12),IF(AND(RetireExit="Yes",$U3625&gt;0),$U3625,12),IF(AND(ContractExit="Yes",$V3625&gt;0),$V3625,12)))</f>
        <v/>
      </c>
      <c r="X3625" s="37">
        <f>IF(ISNUMBER($P3625),$P3625,IncPct)</f>
        <v/>
      </c>
      <c r="Y3625" s="39">
        <f>IF($W3625=0,0,MAX(0,MIN($W3625,IncMonth-1))+MAX(0,$W3625-IncMonth+1)*(1+$X3625))</f>
        <v/>
      </c>
      <c r="Z3625" s="40">
        <f>IF($C3625="",0,IFERROR(INDEX(Departments!$B$5:$B$54,MATCH($C3625,Departments!$A$5:$A$54,0)),0))</f>
        <v/>
      </c>
      <c r="AA3625" s="41">
        <f>N($L3625)*$Y3625</f>
        <v/>
      </c>
      <c r="AB3625" s="41">
        <f>N($M3625)*$Y3625</f>
        <v/>
      </c>
      <c r="AC3625" s="41">
        <f>$AA3625*$Z3625</f>
        <v/>
      </c>
      <c r="AD3625" s="41">
        <f>$AA3625*BonusMonths/12</f>
        <v/>
      </c>
      <c r="AE3625" s="41">
        <f>($AA3625+SI_Gross*$AB3625)*IF($Q3625=1,SI_O,SI_E)</f>
        <v/>
      </c>
      <c r="AF3625" s="41">
        <f>IF($Q3625=1,0,$AA3625*EOSB)</f>
        <v/>
      </c>
      <c r="AG3625" s="41">
        <f>$AN3625*$W3625</f>
        <v/>
      </c>
      <c r="AH3625" s="41">
        <f>SUM($AA3625:$AG3625)</f>
        <v/>
      </c>
      <c r="AI3625" s="41">
        <f>12*($AM3625+$AN3625)</f>
        <v/>
      </c>
      <c r="AJ3625" s="41">
        <f>$AM3625*((IncMonth-1)+(13-IncMonth)*(1+$X3625))+12*$AN3625</f>
        <v/>
      </c>
      <c r="AK3625" s="41">
        <f>IF($R3625=1,N($L3625)+N($M3625),0)</f>
        <v/>
      </c>
      <c r="AL3625">
        <f>IF($C3625="","",IF(N($L3625)&lt;=0,"Basic salary missing",IF(ISNA(MATCH($C3625,Departments!$A$5:$A$54,0)),"Department not on Departments sheet",IF(AND($I3625&lt;&gt;"",NOT(ISNUMBER($I3625))),"Date of birth is text, not a date",IF(AND($K3625&lt;&gt;"",NOT(ISNUMBER($K3625))),"Contract end is text, not a date","")))))</f>
        <v/>
      </c>
      <c r="AM3625" s="41">
        <f>IF($R3625=0,0,N($L3625)*(1+$Z3625+BonusMonths/12+IF($Q3625=1,0,EOSB))+N($M3625)+(N($L3625)+SI_Gross*N($M3625))*IF($Q3625=1,SI_O,SI_E))</f>
        <v/>
      </c>
      <c r="AN3625" s="41">
        <f>IF($R3625=0,0,(IF($Q3625=1,MedO,MedE+Ticket)+Training)/12)</f>
        <v/>
      </c>
    </row>
    <row r="3626">
      <c r="I3626" s="35" t="n"/>
      <c r="J3626" s="35" t="n"/>
      <c r="K3626" s="35" t="n"/>
      <c r="L3626" s="36" t="n"/>
      <c r="M3626" s="36" t="n"/>
      <c r="P3626" s="37" t="n"/>
      <c r="Q3626" s="38">
        <f>IF($C3626="",0,IF(OR(LOWER(TRIM($G3626))="omani",LOWER(TRIM($G3626))="oman",LOWER(TRIM($G3626))="om",LOWER(TRIM($G3626))="local"),1,0))</f>
        <v/>
      </c>
      <c r="R3626" s="38">
        <f>IF($C3626="",0,IF(OR(ISNUMBER(SEARCH("resign",$N3626)),ISNUMBER(SEARCH("terminat",$N3626)),ISNUMBER(SEARCH("inactive",$N3626)),ISNUMBER(SEARCH("vacan",$N3626)),ISNUMBER(SEARCH("deceased",$N3626)),ISNUMBER(SEARCH("separated",$N3626))),0,1))</f>
        <v/>
      </c>
      <c r="S3626">
        <f>IF(OR($R3626=0,NOT(ISNUMBER($I3626))),"",IFERROR(DATEDIF($I3626,DATE(FY,1,1),"y"),""))</f>
        <v/>
      </c>
      <c r="T3626">
        <f>IF(OR($R3626=0,NOT(ISNUMBER($J3626))),"",IFERROR(DATEDIF($J3626,DATE(FY,1,1),"y"),0))</f>
        <v/>
      </c>
      <c r="U3626" s="38">
        <f>IF(OR($R3626=0,NOT(ISNUMBER($I3626))),0,IF(YEAR($I3626)+IF($Q3626=1,RetAgeO,RetAgeE)=FY,MONTH($I3626),IF(YEAR($I3626)+IF($Q3626=1,RetAgeO,RetAgeE)&lt;FY,1,0)))</f>
        <v/>
      </c>
      <c r="V3626" s="38">
        <f>IF(OR($R3626=0,NOT(ISNUMBER($K3626))),0,IF(YEAR($K3626)=FY,MONTH($K3626),IF(YEAR($K3626)&lt;FY,1,0)))</f>
        <v/>
      </c>
      <c r="W3626" s="38">
        <f>IF($R3626=0,0,MIN(12,IF(AND(ISNUMBER($O3626),$O3626&gt;=1,$O3626&lt;=12),INT($O3626),12),IF(AND(RetireExit="Yes",$U3626&gt;0),$U3626,12),IF(AND(ContractExit="Yes",$V3626&gt;0),$V3626,12)))</f>
        <v/>
      </c>
      <c r="X3626" s="37">
        <f>IF(ISNUMBER($P3626),$P3626,IncPct)</f>
        <v/>
      </c>
      <c r="Y3626" s="39">
        <f>IF($W3626=0,0,MAX(0,MIN($W3626,IncMonth-1))+MAX(0,$W3626-IncMonth+1)*(1+$X3626))</f>
        <v/>
      </c>
      <c r="Z3626" s="40">
        <f>IF($C3626="",0,IFERROR(INDEX(Departments!$B$5:$B$54,MATCH($C3626,Departments!$A$5:$A$54,0)),0))</f>
        <v/>
      </c>
      <c r="AA3626" s="41">
        <f>N($L3626)*$Y3626</f>
        <v/>
      </c>
      <c r="AB3626" s="41">
        <f>N($M3626)*$Y3626</f>
        <v/>
      </c>
      <c r="AC3626" s="41">
        <f>$AA3626*$Z3626</f>
        <v/>
      </c>
      <c r="AD3626" s="41">
        <f>$AA3626*BonusMonths/12</f>
        <v/>
      </c>
      <c r="AE3626" s="41">
        <f>($AA3626+SI_Gross*$AB3626)*IF($Q3626=1,SI_O,SI_E)</f>
        <v/>
      </c>
      <c r="AF3626" s="41">
        <f>IF($Q3626=1,0,$AA3626*EOSB)</f>
        <v/>
      </c>
      <c r="AG3626" s="41">
        <f>$AN3626*$W3626</f>
        <v/>
      </c>
      <c r="AH3626" s="41">
        <f>SUM($AA3626:$AG3626)</f>
        <v/>
      </c>
      <c r="AI3626" s="41">
        <f>12*($AM3626+$AN3626)</f>
        <v/>
      </c>
      <c r="AJ3626" s="41">
        <f>$AM3626*((IncMonth-1)+(13-IncMonth)*(1+$X3626))+12*$AN3626</f>
        <v/>
      </c>
      <c r="AK3626" s="41">
        <f>IF($R3626=1,N($L3626)+N($M3626),0)</f>
        <v/>
      </c>
      <c r="AL3626">
        <f>IF($C3626="","",IF(N($L3626)&lt;=0,"Basic salary missing",IF(ISNA(MATCH($C3626,Departments!$A$5:$A$54,0)),"Department not on Departments sheet",IF(AND($I3626&lt;&gt;"",NOT(ISNUMBER($I3626))),"Date of birth is text, not a date",IF(AND($K3626&lt;&gt;"",NOT(ISNUMBER($K3626))),"Contract end is text, not a date","")))))</f>
        <v/>
      </c>
      <c r="AM3626" s="41">
        <f>IF($R3626=0,0,N($L3626)*(1+$Z3626+BonusMonths/12+IF($Q3626=1,0,EOSB))+N($M3626)+(N($L3626)+SI_Gross*N($M3626))*IF($Q3626=1,SI_O,SI_E))</f>
        <v/>
      </c>
      <c r="AN3626" s="41">
        <f>IF($R3626=0,0,(IF($Q3626=1,MedO,MedE+Ticket)+Training)/12)</f>
        <v/>
      </c>
    </row>
    <row r="3627">
      <c r="I3627" s="35" t="n"/>
      <c r="J3627" s="35" t="n"/>
      <c r="K3627" s="35" t="n"/>
      <c r="L3627" s="36" t="n"/>
      <c r="M3627" s="36" t="n"/>
      <c r="P3627" s="37" t="n"/>
      <c r="Q3627" s="38">
        <f>IF($C3627="",0,IF(OR(LOWER(TRIM($G3627))="omani",LOWER(TRIM($G3627))="oman",LOWER(TRIM($G3627))="om",LOWER(TRIM($G3627))="local"),1,0))</f>
        <v/>
      </c>
      <c r="R3627" s="38">
        <f>IF($C3627="",0,IF(OR(ISNUMBER(SEARCH("resign",$N3627)),ISNUMBER(SEARCH("terminat",$N3627)),ISNUMBER(SEARCH("inactive",$N3627)),ISNUMBER(SEARCH("vacan",$N3627)),ISNUMBER(SEARCH("deceased",$N3627)),ISNUMBER(SEARCH("separated",$N3627))),0,1))</f>
        <v/>
      </c>
      <c r="S3627">
        <f>IF(OR($R3627=0,NOT(ISNUMBER($I3627))),"",IFERROR(DATEDIF($I3627,DATE(FY,1,1),"y"),""))</f>
        <v/>
      </c>
      <c r="T3627">
        <f>IF(OR($R3627=0,NOT(ISNUMBER($J3627))),"",IFERROR(DATEDIF($J3627,DATE(FY,1,1),"y"),0))</f>
        <v/>
      </c>
      <c r="U3627" s="38">
        <f>IF(OR($R3627=0,NOT(ISNUMBER($I3627))),0,IF(YEAR($I3627)+IF($Q3627=1,RetAgeO,RetAgeE)=FY,MONTH($I3627),IF(YEAR($I3627)+IF($Q3627=1,RetAgeO,RetAgeE)&lt;FY,1,0)))</f>
        <v/>
      </c>
      <c r="V3627" s="38">
        <f>IF(OR($R3627=0,NOT(ISNUMBER($K3627))),0,IF(YEAR($K3627)=FY,MONTH($K3627),IF(YEAR($K3627)&lt;FY,1,0)))</f>
        <v/>
      </c>
      <c r="W3627" s="38">
        <f>IF($R3627=0,0,MIN(12,IF(AND(ISNUMBER($O3627),$O3627&gt;=1,$O3627&lt;=12),INT($O3627),12),IF(AND(RetireExit="Yes",$U3627&gt;0),$U3627,12),IF(AND(ContractExit="Yes",$V3627&gt;0),$V3627,12)))</f>
        <v/>
      </c>
      <c r="X3627" s="37">
        <f>IF(ISNUMBER($P3627),$P3627,IncPct)</f>
        <v/>
      </c>
      <c r="Y3627" s="39">
        <f>IF($W3627=0,0,MAX(0,MIN($W3627,IncMonth-1))+MAX(0,$W3627-IncMonth+1)*(1+$X3627))</f>
        <v/>
      </c>
      <c r="Z3627" s="40">
        <f>IF($C3627="",0,IFERROR(INDEX(Departments!$B$5:$B$54,MATCH($C3627,Departments!$A$5:$A$54,0)),0))</f>
        <v/>
      </c>
      <c r="AA3627" s="41">
        <f>N($L3627)*$Y3627</f>
        <v/>
      </c>
      <c r="AB3627" s="41">
        <f>N($M3627)*$Y3627</f>
        <v/>
      </c>
      <c r="AC3627" s="41">
        <f>$AA3627*$Z3627</f>
        <v/>
      </c>
      <c r="AD3627" s="41">
        <f>$AA3627*BonusMonths/12</f>
        <v/>
      </c>
      <c r="AE3627" s="41">
        <f>($AA3627+SI_Gross*$AB3627)*IF($Q3627=1,SI_O,SI_E)</f>
        <v/>
      </c>
      <c r="AF3627" s="41">
        <f>IF($Q3627=1,0,$AA3627*EOSB)</f>
        <v/>
      </c>
      <c r="AG3627" s="41">
        <f>$AN3627*$W3627</f>
        <v/>
      </c>
      <c r="AH3627" s="41">
        <f>SUM($AA3627:$AG3627)</f>
        <v/>
      </c>
      <c r="AI3627" s="41">
        <f>12*($AM3627+$AN3627)</f>
        <v/>
      </c>
      <c r="AJ3627" s="41">
        <f>$AM3627*((IncMonth-1)+(13-IncMonth)*(1+$X3627))+12*$AN3627</f>
        <v/>
      </c>
      <c r="AK3627" s="41">
        <f>IF($R3627=1,N($L3627)+N($M3627),0)</f>
        <v/>
      </c>
      <c r="AL3627">
        <f>IF($C3627="","",IF(N($L3627)&lt;=0,"Basic salary missing",IF(ISNA(MATCH($C3627,Departments!$A$5:$A$54,0)),"Department not on Departments sheet",IF(AND($I3627&lt;&gt;"",NOT(ISNUMBER($I3627))),"Date of birth is text, not a date",IF(AND($K3627&lt;&gt;"",NOT(ISNUMBER($K3627))),"Contract end is text, not a date","")))))</f>
        <v/>
      </c>
      <c r="AM3627" s="41">
        <f>IF($R3627=0,0,N($L3627)*(1+$Z3627+BonusMonths/12+IF($Q3627=1,0,EOSB))+N($M3627)+(N($L3627)+SI_Gross*N($M3627))*IF($Q3627=1,SI_O,SI_E))</f>
        <v/>
      </c>
      <c r="AN3627" s="41">
        <f>IF($R3627=0,0,(IF($Q3627=1,MedO,MedE+Ticket)+Training)/12)</f>
        <v/>
      </c>
    </row>
    <row r="3628">
      <c r="I3628" s="35" t="n"/>
      <c r="J3628" s="35" t="n"/>
      <c r="K3628" s="35" t="n"/>
      <c r="L3628" s="36" t="n"/>
      <c r="M3628" s="36" t="n"/>
      <c r="P3628" s="37" t="n"/>
      <c r="Q3628" s="38">
        <f>IF($C3628="",0,IF(OR(LOWER(TRIM($G3628))="omani",LOWER(TRIM($G3628))="oman",LOWER(TRIM($G3628))="om",LOWER(TRIM($G3628))="local"),1,0))</f>
        <v/>
      </c>
      <c r="R3628" s="38">
        <f>IF($C3628="",0,IF(OR(ISNUMBER(SEARCH("resign",$N3628)),ISNUMBER(SEARCH("terminat",$N3628)),ISNUMBER(SEARCH("inactive",$N3628)),ISNUMBER(SEARCH("vacan",$N3628)),ISNUMBER(SEARCH("deceased",$N3628)),ISNUMBER(SEARCH("separated",$N3628))),0,1))</f>
        <v/>
      </c>
      <c r="S3628">
        <f>IF(OR($R3628=0,NOT(ISNUMBER($I3628))),"",IFERROR(DATEDIF($I3628,DATE(FY,1,1),"y"),""))</f>
        <v/>
      </c>
      <c r="T3628">
        <f>IF(OR($R3628=0,NOT(ISNUMBER($J3628))),"",IFERROR(DATEDIF($J3628,DATE(FY,1,1),"y"),0))</f>
        <v/>
      </c>
      <c r="U3628" s="38">
        <f>IF(OR($R3628=0,NOT(ISNUMBER($I3628))),0,IF(YEAR($I3628)+IF($Q3628=1,RetAgeO,RetAgeE)=FY,MONTH($I3628),IF(YEAR($I3628)+IF($Q3628=1,RetAgeO,RetAgeE)&lt;FY,1,0)))</f>
        <v/>
      </c>
      <c r="V3628" s="38">
        <f>IF(OR($R3628=0,NOT(ISNUMBER($K3628))),0,IF(YEAR($K3628)=FY,MONTH($K3628),IF(YEAR($K3628)&lt;FY,1,0)))</f>
        <v/>
      </c>
      <c r="W3628" s="38">
        <f>IF($R3628=0,0,MIN(12,IF(AND(ISNUMBER($O3628),$O3628&gt;=1,$O3628&lt;=12),INT($O3628),12),IF(AND(RetireExit="Yes",$U3628&gt;0),$U3628,12),IF(AND(ContractExit="Yes",$V3628&gt;0),$V3628,12)))</f>
        <v/>
      </c>
      <c r="X3628" s="37">
        <f>IF(ISNUMBER($P3628),$P3628,IncPct)</f>
        <v/>
      </c>
      <c r="Y3628" s="39">
        <f>IF($W3628=0,0,MAX(0,MIN($W3628,IncMonth-1))+MAX(0,$W3628-IncMonth+1)*(1+$X3628))</f>
        <v/>
      </c>
      <c r="Z3628" s="40">
        <f>IF($C3628="",0,IFERROR(INDEX(Departments!$B$5:$B$54,MATCH($C3628,Departments!$A$5:$A$54,0)),0))</f>
        <v/>
      </c>
      <c r="AA3628" s="41">
        <f>N($L3628)*$Y3628</f>
        <v/>
      </c>
      <c r="AB3628" s="41">
        <f>N($M3628)*$Y3628</f>
        <v/>
      </c>
      <c r="AC3628" s="41">
        <f>$AA3628*$Z3628</f>
        <v/>
      </c>
      <c r="AD3628" s="41">
        <f>$AA3628*BonusMonths/12</f>
        <v/>
      </c>
      <c r="AE3628" s="41">
        <f>($AA3628+SI_Gross*$AB3628)*IF($Q3628=1,SI_O,SI_E)</f>
        <v/>
      </c>
      <c r="AF3628" s="41">
        <f>IF($Q3628=1,0,$AA3628*EOSB)</f>
        <v/>
      </c>
      <c r="AG3628" s="41">
        <f>$AN3628*$W3628</f>
        <v/>
      </c>
      <c r="AH3628" s="41">
        <f>SUM($AA3628:$AG3628)</f>
        <v/>
      </c>
      <c r="AI3628" s="41">
        <f>12*($AM3628+$AN3628)</f>
        <v/>
      </c>
      <c r="AJ3628" s="41">
        <f>$AM3628*((IncMonth-1)+(13-IncMonth)*(1+$X3628))+12*$AN3628</f>
        <v/>
      </c>
      <c r="AK3628" s="41">
        <f>IF($R3628=1,N($L3628)+N($M3628),0)</f>
        <v/>
      </c>
      <c r="AL3628">
        <f>IF($C3628="","",IF(N($L3628)&lt;=0,"Basic salary missing",IF(ISNA(MATCH($C3628,Departments!$A$5:$A$54,0)),"Department not on Departments sheet",IF(AND($I3628&lt;&gt;"",NOT(ISNUMBER($I3628))),"Date of birth is text, not a date",IF(AND($K3628&lt;&gt;"",NOT(ISNUMBER($K3628))),"Contract end is text, not a date","")))))</f>
        <v/>
      </c>
      <c r="AM3628" s="41">
        <f>IF($R3628=0,0,N($L3628)*(1+$Z3628+BonusMonths/12+IF($Q3628=1,0,EOSB))+N($M3628)+(N($L3628)+SI_Gross*N($M3628))*IF($Q3628=1,SI_O,SI_E))</f>
        <v/>
      </c>
      <c r="AN3628" s="41">
        <f>IF($R3628=0,0,(IF($Q3628=1,MedO,MedE+Ticket)+Training)/12)</f>
        <v/>
      </c>
    </row>
    <row r="3629">
      <c r="I3629" s="35" t="n"/>
      <c r="J3629" s="35" t="n"/>
      <c r="K3629" s="35" t="n"/>
      <c r="L3629" s="36" t="n"/>
      <c r="M3629" s="36" t="n"/>
      <c r="P3629" s="37" t="n"/>
      <c r="Q3629" s="38">
        <f>IF($C3629="",0,IF(OR(LOWER(TRIM($G3629))="omani",LOWER(TRIM($G3629))="oman",LOWER(TRIM($G3629))="om",LOWER(TRIM($G3629))="local"),1,0))</f>
        <v/>
      </c>
      <c r="R3629" s="38">
        <f>IF($C3629="",0,IF(OR(ISNUMBER(SEARCH("resign",$N3629)),ISNUMBER(SEARCH("terminat",$N3629)),ISNUMBER(SEARCH("inactive",$N3629)),ISNUMBER(SEARCH("vacan",$N3629)),ISNUMBER(SEARCH("deceased",$N3629)),ISNUMBER(SEARCH("separated",$N3629))),0,1))</f>
        <v/>
      </c>
      <c r="S3629">
        <f>IF(OR($R3629=0,NOT(ISNUMBER($I3629))),"",IFERROR(DATEDIF($I3629,DATE(FY,1,1),"y"),""))</f>
        <v/>
      </c>
      <c r="T3629">
        <f>IF(OR($R3629=0,NOT(ISNUMBER($J3629))),"",IFERROR(DATEDIF($J3629,DATE(FY,1,1),"y"),0))</f>
        <v/>
      </c>
      <c r="U3629" s="38">
        <f>IF(OR($R3629=0,NOT(ISNUMBER($I3629))),0,IF(YEAR($I3629)+IF($Q3629=1,RetAgeO,RetAgeE)=FY,MONTH($I3629),IF(YEAR($I3629)+IF($Q3629=1,RetAgeO,RetAgeE)&lt;FY,1,0)))</f>
        <v/>
      </c>
      <c r="V3629" s="38">
        <f>IF(OR($R3629=0,NOT(ISNUMBER($K3629))),0,IF(YEAR($K3629)=FY,MONTH($K3629),IF(YEAR($K3629)&lt;FY,1,0)))</f>
        <v/>
      </c>
      <c r="W3629" s="38">
        <f>IF($R3629=0,0,MIN(12,IF(AND(ISNUMBER($O3629),$O3629&gt;=1,$O3629&lt;=12),INT($O3629),12),IF(AND(RetireExit="Yes",$U3629&gt;0),$U3629,12),IF(AND(ContractExit="Yes",$V3629&gt;0),$V3629,12)))</f>
        <v/>
      </c>
      <c r="X3629" s="37">
        <f>IF(ISNUMBER($P3629),$P3629,IncPct)</f>
        <v/>
      </c>
      <c r="Y3629" s="39">
        <f>IF($W3629=0,0,MAX(0,MIN($W3629,IncMonth-1))+MAX(0,$W3629-IncMonth+1)*(1+$X3629))</f>
        <v/>
      </c>
      <c r="Z3629" s="40">
        <f>IF($C3629="",0,IFERROR(INDEX(Departments!$B$5:$B$54,MATCH($C3629,Departments!$A$5:$A$54,0)),0))</f>
        <v/>
      </c>
      <c r="AA3629" s="41">
        <f>N($L3629)*$Y3629</f>
        <v/>
      </c>
      <c r="AB3629" s="41">
        <f>N($M3629)*$Y3629</f>
        <v/>
      </c>
      <c r="AC3629" s="41">
        <f>$AA3629*$Z3629</f>
        <v/>
      </c>
      <c r="AD3629" s="41">
        <f>$AA3629*BonusMonths/12</f>
        <v/>
      </c>
      <c r="AE3629" s="41">
        <f>($AA3629+SI_Gross*$AB3629)*IF($Q3629=1,SI_O,SI_E)</f>
        <v/>
      </c>
      <c r="AF3629" s="41">
        <f>IF($Q3629=1,0,$AA3629*EOSB)</f>
        <v/>
      </c>
      <c r="AG3629" s="41">
        <f>$AN3629*$W3629</f>
        <v/>
      </c>
      <c r="AH3629" s="41">
        <f>SUM($AA3629:$AG3629)</f>
        <v/>
      </c>
      <c r="AI3629" s="41">
        <f>12*($AM3629+$AN3629)</f>
        <v/>
      </c>
      <c r="AJ3629" s="41">
        <f>$AM3629*((IncMonth-1)+(13-IncMonth)*(1+$X3629))+12*$AN3629</f>
        <v/>
      </c>
      <c r="AK3629" s="41">
        <f>IF($R3629=1,N($L3629)+N($M3629),0)</f>
        <v/>
      </c>
      <c r="AL3629">
        <f>IF($C3629="","",IF(N($L3629)&lt;=0,"Basic salary missing",IF(ISNA(MATCH($C3629,Departments!$A$5:$A$54,0)),"Department not on Departments sheet",IF(AND($I3629&lt;&gt;"",NOT(ISNUMBER($I3629))),"Date of birth is text, not a date",IF(AND($K3629&lt;&gt;"",NOT(ISNUMBER($K3629))),"Contract end is text, not a date","")))))</f>
        <v/>
      </c>
      <c r="AM3629" s="41">
        <f>IF($R3629=0,0,N($L3629)*(1+$Z3629+BonusMonths/12+IF($Q3629=1,0,EOSB))+N($M3629)+(N($L3629)+SI_Gross*N($M3629))*IF($Q3629=1,SI_O,SI_E))</f>
        <v/>
      </c>
      <c r="AN3629" s="41">
        <f>IF($R3629=0,0,(IF($Q3629=1,MedO,MedE+Ticket)+Training)/12)</f>
        <v/>
      </c>
    </row>
    <row r="3630">
      <c r="I3630" s="35" t="n"/>
      <c r="J3630" s="35" t="n"/>
      <c r="K3630" s="35" t="n"/>
      <c r="L3630" s="36" t="n"/>
      <c r="M3630" s="36" t="n"/>
      <c r="P3630" s="37" t="n"/>
      <c r="Q3630" s="38">
        <f>IF($C3630="",0,IF(OR(LOWER(TRIM($G3630))="omani",LOWER(TRIM($G3630))="oman",LOWER(TRIM($G3630))="om",LOWER(TRIM($G3630))="local"),1,0))</f>
        <v/>
      </c>
      <c r="R3630" s="38">
        <f>IF($C3630="",0,IF(OR(ISNUMBER(SEARCH("resign",$N3630)),ISNUMBER(SEARCH("terminat",$N3630)),ISNUMBER(SEARCH("inactive",$N3630)),ISNUMBER(SEARCH("vacan",$N3630)),ISNUMBER(SEARCH("deceased",$N3630)),ISNUMBER(SEARCH("separated",$N3630))),0,1))</f>
        <v/>
      </c>
      <c r="S3630">
        <f>IF(OR($R3630=0,NOT(ISNUMBER($I3630))),"",IFERROR(DATEDIF($I3630,DATE(FY,1,1),"y"),""))</f>
        <v/>
      </c>
      <c r="T3630">
        <f>IF(OR($R3630=0,NOT(ISNUMBER($J3630))),"",IFERROR(DATEDIF($J3630,DATE(FY,1,1),"y"),0))</f>
        <v/>
      </c>
      <c r="U3630" s="38">
        <f>IF(OR($R3630=0,NOT(ISNUMBER($I3630))),0,IF(YEAR($I3630)+IF($Q3630=1,RetAgeO,RetAgeE)=FY,MONTH($I3630),IF(YEAR($I3630)+IF($Q3630=1,RetAgeO,RetAgeE)&lt;FY,1,0)))</f>
        <v/>
      </c>
      <c r="V3630" s="38">
        <f>IF(OR($R3630=0,NOT(ISNUMBER($K3630))),0,IF(YEAR($K3630)=FY,MONTH($K3630),IF(YEAR($K3630)&lt;FY,1,0)))</f>
        <v/>
      </c>
      <c r="W3630" s="38">
        <f>IF($R3630=0,0,MIN(12,IF(AND(ISNUMBER($O3630),$O3630&gt;=1,$O3630&lt;=12),INT($O3630),12),IF(AND(RetireExit="Yes",$U3630&gt;0),$U3630,12),IF(AND(ContractExit="Yes",$V3630&gt;0),$V3630,12)))</f>
        <v/>
      </c>
      <c r="X3630" s="37">
        <f>IF(ISNUMBER($P3630),$P3630,IncPct)</f>
        <v/>
      </c>
      <c r="Y3630" s="39">
        <f>IF($W3630=0,0,MAX(0,MIN($W3630,IncMonth-1))+MAX(0,$W3630-IncMonth+1)*(1+$X3630))</f>
        <v/>
      </c>
      <c r="Z3630" s="40">
        <f>IF($C3630="",0,IFERROR(INDEX(Departments!$B$5:$B$54,MATCH($C3630,Departments!$A$5:$A$54,0)),0))</f>
        <v/>
      </c>
      <c r="AA3630" s="41">
        <f>N($L3630)*$Y3630</f>
        <v/>
      </c>
      <c r="AB3630" s="41">
        <f>N($M3630)*$Y3630</f>
        <v/>
      </c>
      <c r="AC3630" s="41">
        <f>$AA3630*$Z3630</f>
        <v/>
      </c>
      <c r="AD3630" s="41">
        <f>$AA3630*BonusMonths/12</f>
        <v/>
      </c>
      <c r="AE3630" s="41">
        <f>($AA3630+SI_Gross*$AB3630)*IF($Q3630=1,SI_O,SI_E)</f>
        <v/>
      </c>
      <c r="AF3630" s="41">
        <f>IF($Q3630=1,0,$AA3630*EOSB)</f>
        <v/>
      </c>
      <c r="AG3630" s="41">
        <f>$AN3630*$W3630</f>
        <v/>
      </c>
      <c r="AH3630" s="41">
        <f>SUM($AA3630:$AG3630)</f>
        <v/>
      </c>
      <c r="AI3630" s="41">
        <f>12*($AM3630+$AN3630)</f>
        <v/>
      </c>
      <c r="AJ3630" s="41">
        <f>$AM3630*((IncMonth-1)+(13-IncMonth)*(1+$X3630))+12*$AN3630</f>
        <v/>
      </c>
      <c r="AK3630" s="41">
        <f>IF($R3630=1,N($L3630)+N($M3630),0)</f>
        <v/>
      </c>
      <c r="AL3630">
        <f>IF($C3630="","",IF(N($L3630)&lt;=0,"Basic salary missing",IF(ISNA(MATCH($C3630,Departments!$A$5:$A$54,0)),"Department not on Departments sheet",IF(AND($I3630&lt;&gt;"",NOT(ISNUMBER($I3630))),"Date of birth is text, not a date",IF(AND($K3630&lt;&gt;"",NOT(ISNUMBER($K3630))),"Contract end is text, not a date","")))))</f>
        <v/>
      </c>
      <c r="AM3630" s="41">
        <f>IF($R3630=0,0,N($L3630)*(1+$Z3630+BonusMonths/12+IF($Q3630=1,0,EOSB))+N($M3630)+(N($L3630)+SI_Gross*N($M3630))*IF($Q3630=1,SI_O,SI_E))</f>
        <v/>
      </c>
      <c r="AN3630" s="41">
        <f>IF($R3630=0,0,(IF($Q3630=1,MedO,MedE+Ticket)+Training)/12)</f>
        <v/>
      </c>
    </row>
    <row r="3631">
      <c r="I3631" s="35" t="n"/>
      <c r="J3631" s="35" t="n"/>
      <c r="K3631" s="35" t="n"/>
      <c r="L3631" s="36" t="n"/>
      <c r="M3631" s="36" t="n"/>
      <c r="P3631" s="37" t="n"/>
      <c r="Q3631" s="38">
        <f>IF($C3631="",0,IF(OR(LOWER(TRIM($G3631))="omani",LOWER(TRIM($G3631))="oman",LOWER(TRIM($G3631))="om",LOWER(TRIM($G3631))="local"),1,0))</f>
        <v/>
      </c>
      <c r="R3631" s="38">
        <f>IF($C3631="",0,IF(OR(ISNUMBER(SEARCH("resign",$N3631)),ISNUMBER(SEARCH("terminat",$N3631)),ISNUMBER(SEARCH("inactive",$N3631)),ISNUMBER(SEARCH("vacan",$N3631)),ISNUMBER(SEARCH("deceased",$N3631)),ISNUMBER(SEARCH("separated",$N3631))),0,1))</f>
        <v/>
      </c>
      <c r="S3631">
        <f>IF(OR($R3631=0,NOT(ISNUMBER($I3631))),"",IFERROR(DATEDIF($I3631,DATE(FY,1,1),"y"),""))</f>
        <v/>
      </c>
      <c r="T3631">
        <f>IF(OR($R3631=0,NOT(ISNUMBER($J3631))),"",IFERROR(DATEDIF($J3631,DATE(FY,1,1),"y"),0))</f>
        <v/>
      </c>
      <c r="U3631" s="38">
        <f>IF(OR($R3631=0,NOT(ISNUMBER($I3631))),0,IF(YEAR($I3631)+IF($Q3631=1,RetAgeO,RetAgeE)=FY,MONTH($I3631),IF(YEAR($I3631)+IF($Q3631=1,RetAgeO,RetAgeE)&lt;FY,1,0)))</f>
        <v/>
      </c>
      <c r="V3631" s="38">
        <f>IF(OR($R3631=0,NOT(ISNUMBER($K3631))),0,IF(YEAR($K3631)=FY,MONTH($K3631),IF(YEAR($K3631)&lt;FY,1,0)))</f>
        <v/>
      </c>
      <c r="W3631" s="38">
        <f>IF($R3631=0,0,MIN(12,IF(AND(ISNUMBER($O3631),$O3631&gt;=1,$O3631&lt;=12),INT($O3631),12),IF(AND(RetireExit="Yes",$U3631&gt;0),$U3631,12),IF(AND(ContractExit="Yes",$V3631&gt;0),$V3631,12)))</f>
        <v/>
      </c>
      <c r="X3631" s="37">
        <f>IF(ISNUMBER($P3631),$P3631,IncPct)</f>
        <v/>
      </c>
      <c r="Y3631" s="39">
        <f>IF($W3631=0,0,MAX(0,MIN($W3631,IncMonth-1))+MAX(0,$W3631-IncMonth+1)*(1+$X3631))</f>
        <v/>
      </c>
      <c r="Z3631" s="40">
        <f>IF($C3631="",0,IFERROR(INDEX(Departments!$B$5:$B$54,MATCH($C3631,Departments!$A$5:$A$54,0)),0))</f>
        <v/>
      </c>
      <c r="AA3631" s="41">
        <f>N($L3631)*$Y3631</f>
        <v/>
      </c>
      <c r="AB3631" s="41">
        <f>N($M3631)*$Y3631</f>
        <v/>
      </c>
      <c r="AC3631" s="41">
        <f>$AA3631*$Z3631</f>
        <v/>
      </c>
      <c r="AD3631" s="41">
        <f>$AA3631*BonusMonths/12</f>
        <v/>
      </c>
      <c r="AE3631" s="41">
        <f>($AA3631+SI_Gross*$AB3631)*IF($Q3631=1,SI_O,SI_E)</f>
        <v/>
      </c>
      <c r="AF3631" s="41">
        <f>IF($Q3631=1,0,$AA3631*EOSB)</f>
        <v/>
      </c>
      <c r="AG3631" s="41">
        <f>$AN3631*$W3631</f>
        <v/>
      </c>
      <c r="AH3631" s="41">
        <f>SUM($AA3631:$AG3631)</f>
        <v/>
      </c>
      <c r="AI3631" s="41">
        <f>12*($AM3631+$AN3631)</f>
        <v/>
      </c>
      <c r="AJ3631" s="41">
        <f>$AM3631*((IncMonth-1)+(13-IncMonth)*(1+$X3631))+12*$AN3631</f>
        <v/>
      </c>
      <c r="AK3631" s="41">
        <f>IF($R3631=1,N($L3631)+N($M3631),0)</f>
        <v/>
      </c>
      <c r="AL3631">
        <f>IF($C3631="","",IF(N($L3631)&lt;=0,"Basic salary missing",IF(ISNA(MATCH($C3631,Departments!$A$5:$A$54,0)),"Department not on Departments sheet",IF(AND($I3631&lt;&gt;"",NOT(ISNUMBER($I3631))),"Date of birth is text, not a date",IF(AND($K3631&lt;&gt;"",NOT(ISNUMBER($K3631))),"Contract end is text, not a date","")))))</f>
        <v/>
      </c>
      <c r="AM3631" s="41">
        <f>IF($R3631=0,0,N($L3631)*(1+$Z3631+BonusMonths/12+IF($Q3631=1,0,EOSB))+N($M3631)+(N($L3631)+SI_Gross*N($M3631))*IF($Q3631=1,SI_O,SI_E))</f>
        <v/>
      </c>
      <c r="AN3631" s="41">
        <f>IF($R3631=0,0,(IF($Q3631=1,MedO,MedE+Ticket)+Training)/12)</f>
        <v/>
      </c>
    </row>
    <row r="3632">
      <c r="I3632" s="35" t="n"/>
      <c r="J3632" s="35" t="n"/>
      <c r="K3632" s="35" t="n"/>
      <c r="L3632" s="36" t="n"/>
      <c r="M3632" s="36" t="n"/>
      <c r="P3632" s="37" t="n"/>
      <c r="Q3632" s="38">
        <f>IF($C3632="",0,IF(OR(LOWER(TRIM($G3632))="omani",LOWER(TRIM($G3632))="oman",LOWER(TRIM($G3632))="om",LOWER(TRIM($G3632))="local"),1,0))</f>
        <v/>
      </c>
      <c r="R3632" s="38">
        <f>IF($C3632="",0,IF(OR(ISNUMBER(SEARCH("resign",$N3632)),ISNUMBER(SEARCH("terminat",$N3632)),ISNUMBER(SEARCH("inactive",$N3632)),ISNUMBER(SEARCH("vacan",$N3632)),ISNUMBER(SEARCH("deceased",$N3632)),ISNUMBER(SEARCH("separated",$N3632))),0,1))</f>
        <v/>
      </c>
      <c r="S3632">
        <f>IF(OR($R3632=0,NOT(ISNUMBER($I3632))),"",IFERROR(DATEDIF($I3632,DATE(FY,1,1),"y"),""))</f>
        <v/>
      </c>
      <c r="T3632">
        <f>IF(OR($R3632=0,NOT(ISNUMBER($J3632))),"",IFERROR(DATEDIF($J3632,DATE(FY,1,1),"y"),0))</f>
        <v/>
      </c>
      <c r="U3632" s="38">
        <f>IF(OR($R3632=0,NOT(ISNUMBER($I3632))),0,IF(YEAR($I3632)+IF($Q3632=1,RetAgeO,RetAgeE)=FY,MONTH($I3632),IF(YEAR($I3632)+IF($Q3632=1,RetAgeO,RetAgeE)&lt;FY,1,0)))</f>
        <v/>
      </c>
      <c r="V3632" s="38">
        <f>IF(OR($R3632=0,NOT(ISNUMBER($K3632))),0,IF(YEAR($K3632)=FY,MONTH($K3632),IF(YEAR($K3632)&lt;FY,1,0)))</f>
        <v/>
      </c>
      <c r="W3632" s="38">
        <f>IF($R3632=0,0,MIN(12,IF(AND(ISNUMBER($O3632),$O3632&gt;=1,$O3632&lt;=12),INT($O3632),12),IF(AND(RetireExit="Yes",$U3632&gt;0),$U3632,12),IF(AND(ContractExit="Yes",$V3632&gt;0),$V3632,12)))</f>
        <v/>
      </c>
      <c r="X3632" s="37">
        <f>IF(ISNUMBER($P3632),$P3632,IncPct)</f>
        <v/>
      </c>
      <c r="Y3632" s="39">
        <f>IF($W3632=0,0,MAX(0,MIN($W3632,IncMonth-1))+MAX(0,$W3632-IncMonth+1)*(1+$X3632))</f>
        <v/>
      </c>
      <c r="Z3632" s="40">
        <f>IF($C3632="",0,IFERROR(INDEX(Departments!$B$5:$B$54,MATCH($C3632,Departments!$A$5:$A$54,0)),0))</f>
        <v/>
      </c>
      <c r="AA3632" s="41">
        <f>N($L3632)*$Y3632</f>
        <v/>
      </c>
      <c r="AB3632" s="41">
        <f>N($M3632)*$Y3632</f>
        <v/>
      </c>
      <c r="AC3632" s="41">
        <f>$AA3632*$Z3632</f>
        <v/>
      </c>
      <c r="AD3632" s="41">
        <f>$AA3632*BonusMonths/12</f>
        <v/>
      </c>
      <c r="AE3632" s="41">
        <f>($AA3632+SI_Gross*$AB3632)*IF($Q3632=1,SI_O,SI_E)</f>
        <v/>
      </c>
      <c r="AF3632" s="41">
        <f>IF($Q3632=1,0,$AA3632*EOSB)</f>
        <v/>
      </c>
      <c r="AG3632" s="41">
        <f>$AN3632*$W3632</f>
        <v/>
      </c>
      <c r="AH3632" s="41">
        <f>SUM($AA3632:$AG3632)</f>
        <v/>
      </c>
      <c r="AI3632" s="41">
        <f>12*($AM3632+$AN3632)</f>
        <v/>
      </c>
      <c r="AJ3632" s="41">
        <f>$AM3632*((IncMonth-1)+(13-IncMonth)*(1+$X3632))+12*$AN3632</f>
        <v/>
      </c>
      <c r="AK3632" s="41">
        <f>IF($R3632=1,N($L3632)+N($M3632),0)</f>
        <v/>
      </c>
      <c r="AL3632">
        <f>IF($C3632="","",IF(N($L3632)&lt;=0,"Basic salary missing",IF(ISNA(MATCH($C3632,Departments!$A$5:$A$54,0)),"Department not on Departments sheet",IF(AND($I3632&lt;&gt;"",NOT(ISNUMBER($I3632))),"Date of birth is text, not a date",IF(AND($K3632&lt;&gt;"",NOT(ISNUMBER($K3632))),"Contract end is text, not a date","")))))</f>
        <v/>
      </c>
      <c r="AM3632" s="41">
        <f>IF($R3632=0,0,N($L3632)*(1+$Z3632+BonusMonths/12+IF($Q3632=1,0,EOSB))+N($M3632)+(N($L3632)+SI_Gross*N($M3632))*IF($Q3632=1,SI_O,SI_E))</f>
        <v/>
      </c>
      <c r="AN3632" s="41">
        <f>IF($R3632=0,0,(IF($Q3632=1,MedO,MedE+Ticket)+Training)/12)</f>
        <v/>
      </c>
    </row>
    <row r="3633">
      <c r="I3633" s="35" t="n"/>
      <c r="J3633" s="35" t="n"/>
      <c r="K3633" s="35" t="n"/>
      <c r="L3633" s="36" t="n"/>
      <c r="M3633" s="36" t="n"/>
      <c r="P3633" s="37" t="n"/>
      <c r="Q3633" s="38">
        <f>IF($C3633="",0,IF(OR(LOWER(TRIM($G3633))="omani",LOWER(TRIM($G3633))="oman",LOWER(TRIM($G3633))="om",LOWER(TRIM($G3633))="local"),1,0))</f>
        <v/>
      </c>
      <c r="R3633" s="38">
        <f>IF($C3633="",0,IF(OR(ISNUMBER(SEARCH("resign",$N3633)),ISNUMBER(SEARCH("terminat",$N3633)),ISNUMBER(SEARCH("inactive",$N3633)),ISNUMBER(SEARCH("vacan",$N3633)),ISNUMBER(SEARCH("deceased",$N3633)),ISNUMBER(SEARCH("separated",$N3633))),0,1))</f>
        <v/>
      </c>
      <c r="S3633">
        <f>IF(OR($R3633=0,NOT(ISNUMBER($I3633))),"",IFERROR(DATEDIF($I3633,DATE(FY,1,1),"y"),""))</f>
        <v/>
      </c>
      <c r="T3633">
        <f>IF(OR($R3633=0,NOT(ISNUMBER($J3633))),"",IFERROR(DATEDIF($J3633,DATE(FY,1,1),"y"),0))</f>
        <v/>
      </c>
      <c r="U3633" s="38">
        <f>IF(OR($R3633=0,NOT(ISNUMBER($I3633))),0,IF(YEAR($I3633)+IF($Q3633=1,RetAgeO,RetAgeE)=FY,MONTH($I3633),IF(YEAR($I3633)+IF($Q3633=1,RetAgeO,RetAgeE)&lt;FY,1,0)))</f>
        <v/>
      </c>
      <c r="V3633" s="38">
        <f>IF(OR($R3633=0,NOT(ISNUMBER($K3633))),0,IF(YEAR($K3633)=FY,MONTH($K3633),IF(YEAR($K3633)&lt;FY,1,0)))</f>
        <v/>
      </c>
      <c r="W3633" s="38">
        <f>IF($R3633=0,0,MIN(12,IF(AND(ISNUMBER($O3633),$O3633&gt;=1,$O3633&lt;=12),INT($O3633),12),IF(AND(RetireExit="Yes",$U3633&gt;0),$U3633,12),IF(AND(ContractExit="Yes",$V3633&gt;0),$V3633,12)))</f>
        <v/>
      </c>
      <c r="X3633" s="37">
        <f>IF(ISNUMBER($P3633),$P3633,IncPct)</f>
        <v/>
      </c>
      <c r="Y3633" s="39">
        <f>IF($W3633=0,0,MAX(0,MIN($W3633,IncMonth-1))+MAX(0,$W3633-IncMonth+1)*(1+$X3633))</f>
        <v/>
      </c>
      <c r="Z3633" s="40">
        <f>IF($C3633="",0,IFERROR(INDEX(Departments!$B$5:$B$54,MATCH($C3633,Departments!$A$5:$A$54,0)),0))</f>
        <v/>
      </c>
      <c r="AA3633" s="41">
        <f>N($L3633)*$Y3633</f>
        <v/>
      </c>
      <c r="AB3633" s="41">
        <f>N($M3633)*$Y3633</f>
        <v/>
      </c>
      <c r="AC3633" s="41">
        <f>$AA3633*$Z3633</f>
        <v/>
      </c>
      <c r="AD3633" s="41">
        <f>$AA3633*BonusMonths/12</f>
        <v/>
      </c>
      <c r="AE3633" s="41">
        <f>($AA3633+SI_Gross*$AB3633)*IF($Q3633=1,SI_O,SI_E)</f>
        <v/>
      </c>
      <c r="AF3633" s="41">
        <f>IF($Q3633=1,0,$AA3633*EOSB)</f>
        <v/>
      </c>
      <c r="AG3633" s="41">
        <f>$AN3633*$W3633</f>
        <v/>
      </c>
      <c r="AH3633" s="41">
        <f>SUM($AA3633:$AG3633)</f>
        <v/>
      </c>
      <c r="AI3633" s="41">
        <f>12*($AM3633+$AN3633)</f>
        <v/>
      </c>
      <c r="AJ3633" s="41">
        <f>$AM3633*((IncMonth-1)+(13-IncMonth)*(1+$X3633))+12*$AN3633</f>
        <v/>
      </c>
      <c r="AK3633" s="41">
        <f>IF($R3633=1,N($L3633)+N($M3633),0)</f>
        <v/>
      </c>
      <c r="AL3633">
        <f>IF($C3633="","",IF(N($L3633)&lt;=0,"Basic salary missing",IF(ISNA(MATCH($C3633,Departments!$A$5:$A$54,0)),"Department not on Departments sheet",IF(AND($I3633&lt;&gt;"",NOT(ISNUMBER($I3633))),"Date of birth is text, not a date",IF(AND($K3633&lt;&gt;"",NOT(ISNUMBER($K3633))),"Contract end is text, not a date","")))))</f>
        <v/>
      </c>
      <c r="AM3633" s="41">
        <f>IF($R3633=0,0,N($L3633)*(1+$Z3633+BonusMonths/12+IF($Q3633=1,0,EOSB))+N($M3633)+(N($L3633)+SI_Gross*N($M3633))*IF($Q3633=1,SI_O,SI_E))</f>
        <v/>
      </c>
      <c r="AN3633" s="41">
        <f>IF($R3633=0,0,(IF($Q3633=1,MedO,MedE+Ticket)+Training)/12)</f>
        <v/>
      </c>
    </row>
    <row r="3634">
      <c r="I3634" s="35" t="n"/>
      <c r="J3634" s="35" t="n"/>
      <c r="K3634" s="35" t="n"/>
      <c r="L3634" s="36" t="n"/>
      <c r="M3634" s="36" t="n"/>
      <c r="P3634" s="37" t="n"/>
      <c r="Q3634" s="38">
        <f>IF($C3634="",0,IF(OR(LOWER(TRIM($G3634))="omani",LOWER(TRIM($G3634))="oman",LOWER(TRIM($G3634))="om",LOWER(TRIM($G3634))="local"),1,0))</f>
        <v/>
      </c>
      <c r="R3634" s="38">
        <f>IF($C3634="",0,IF(OR(ISNUMBER(SEARCH("resign",$N3634)),ISNUMBER(SEARCH("terminat",$N3634)),ISNUMBER(SEARCH("inactive",$N3634)),ISNUMBER(SEARCH("vacan",$N3634)),ISNUMBER(SEARCH("deceased",$N3634)),ISNUMBER(SEARCH("separated",$N3634))),0,1))</f>
        <v/>
      </c>
      <c r="S3634">
        <f>IF(OR($R3634=0,NOT(ISNUMBER($I3634))),"",IFERROR(DATEDIF($I3634,DATE(FY,1,1),"y"),""))</f>
        <v/>
      </c>
      <c r="T3634">
        <f>IF(OR($R3634=0,NOT(ISNUMBER($J3634))),"",IFERROR(DATEDIF($J3634,DATE(FY,1,1),"y"),0))</f>
        <v/>
      </c>
      <c r="U3634" s="38">
        <f>IF(OR($R3634=0,NOT(ISNUMBER($I3634))),0,IF(YEAR($I3634)+IF($Q3634=1,RetAgeO,RetAgeE)=FY,MONTH($I3634),IF(YEAR($I3634)+IF($Q3634=1,RetAgeO,RetAgeE)&lt;FY,1,0)))</f>
        <v/>
      </c>
      <c r="V3634" s="38">
        <f>IF(OR($R3634=0,NOT(ISNUMBER($K3634))),0,IF(YEAR($K3634)=FY,MONTH($K3634),IF(YEAR($K3634)&lt;FY,1,0)))</f>
        <v/>
      </c>
      <c r="W3634" s="38">
        <f>IF($R3634=0,0,MIN(12,IF(AND(ISNUMBER($O3634),$O3634&gt;=1,$O3634&lt;=12),INT($O3634),12),IF(AND(RetireExit="Yes",$U3634&gt;0),$U3634,12),IF(AND(ContractExit="Yes",$V3634&gt;0),$V3634,12)))</f>
        <v/>
      </c>
      <c r="X3634" s="37">
        <f>IF(ISNUMBER($P3634),$P3634,IncPct)</f>
        <v/>
      </c>
      <c r="Y3634" s="39">
        <f>IF($W3634=0,0,MAX(0,MIN($W3634,IncMonth-1))+MAX(0,$W3634-IncMonth+1)*(1+$X3634))</f>
        <v/>
      </c>
      <c r="Z3634" s="40">
        <f>IF($C3634="",0,IFERROR(INDEX(Departments!$B$5:$B$54,MATCH($C3634,Departments!$A$5:$A$54,0)),0))</f>
        <v/>
      </c>
      <c r="AA3634" s="41">
        <f>N($L3634)*$Y3634</f>
        <v/>
      </c>
      <c r="AB3634" s="41">
        <f>N($M3634)*$Y3634</f>
        <v/>
      </c>
      <c r="AC3634" s="41">
        <f>$AA3634*$Z3634</f>
        <v/>
      </c>
      <c r="AD3634" s="41">
        <f>$AA3634*BonusMonths/12</f>
        <v/>
      </c>
      <c r="AE3634" s="41">
        <f>($AA3634+SI_Gross*$AB3634)*IF($Q3634=1,SI_O,SI_E)</f>
        <v/>
      </c>
      <c r="AF3634" s="41">
        <f>IF($Q3634=1,0,$AA3634*EOSB)</f>
        <v/>
      </c>
      <c r="AG3634" s="41">
        <f>$AN3634*$W3634</f>
        <v/>
      </c>
      <c r="AH3634" s="41">
        <f>SUM($AA3634:$AG3634)</f>
        <v/>
      </c>
      <c r="AI3634" s="41">
        <f>12*($AM3634+$AN3634)</f>
        <v/>
      </c>
      <c r="AJ3634" s="41">
        <f>$AM3634*((IncMonth-1)+(13-IncMonth)*(1+$X3634))+12*$AN3634</f>
        <v/>
      </c>
      <c r="AK3634" s="41">
        <f>IF($R3634=1,N($L3634)+N($M3634),0)</f>
        <v/>
      </c>
      <c r="AL3634">
        <f>IF($C3634="","",IF(N($L3634)&lt;=0,"Basic salary missing",IF(ISNA(MATCH($C3634,Departments!$A$5:$A$54,0)),"Department not on Departments sheet",IF(AND($I3634&lt;&gt;"",NOT(ISNUMBER($I3634))),"Date of birth is text, not a date",IF(AND($K3634&lt;&gt;"",NOT(ISNUMBER($K3634))),"Contract end is text, not a date","")))))</f>
        <v/>
      </c>
      <c r="AM3634" s="41">
        <f>IF($R3634=0,0,N($L3634)*(1+$Z3634+BonusMonths/12+IF($Q3634=1,0,EOSB))+N($M3634)+(N($L3634)+SI_Gross*N($M3634))*IF($Q3634=1,SI_O,SI_E))</f>
        <v/>
      </c>
      <c r="AN3634" s="41">
        <f>IF($R3634=0,0,(IF($Q3634=1,MedO,MedE+Ticket)+Training)/12)</f>
        <v/>
      </c>
    </row>
    <row r="3635">
      <c r="I3635" s="35" t="n"/>
      <c r="J3635" s="35" t="n"/>
      <c r="K3635" s="35" t="n"/>
      <c r="L3635" s="36" t="n"/>
      <c r="M3635" s="36" t="n"/>
      <c r="P3635" s="37" t="n"/>
      <c r="Q3635" s="38">
        <f>IF($C3635="",0,IF(OR(LOWER(TRIM($G3635))="omani",LOWER(TRIM($G3635))="oman",LOWER(TRIM($G3635))="om",LOWER(TRIM($G3635))="local"),1,0))</f>
        <v/>
      </c>
      <c r="R3635" s="38">
        <f>IF($C3635="",0,IF(OR(ISNUMBER(SEARCH("resign",$N3635)),ISNUMBER(SEARCH("terminat",$N3635)),ISNUMBER(SEARCH("inactive",$N3635)),ISNUMBER(SEARCH("vacan",$N3635)),ISNUMBER(SEARCH("deceased",$N3635)),ISNUMBER(SEARCH("separated",$N3635))),0,1))</f>
        <v/>
      </c>
      <c r="S3635">
        <f>IF(OR($R3635=0,NOT(ISNUMBER($I3635))),"",IFERROR(DATEDIF($I3635,DATE(FY,1,1),"y"),""))</f>
        <v/>
      </c>
      <c r="T3635">
        <f>IF(OR($R3635=0,NOT(ISNUMBER($J3635))),"",IFERROR(DATEDIF($J3635,DATE(FY,1,1),"y"),0))</f>
        <v/>
      </c>
      <c r="U3635" s="38">
        <f>IF(OR($R3635=0,NOT(ISNUMBER($I3635))),0,IF(YEAR($I3635)+IF($Q3635=1,RetAgeO,RetAgeE)=FY,MONTH($I3635),IF(YEAR($I3635)+IF($Q3635=1,RetAgeO,RetAgeE)&lt;FY,1,0)))</f>
        <v/>
      </c>
      <c r="V3635" s="38">
        <f>IF(OR($R3635=0,NOT(ISNUMBER($K3635))),0,IF(YEAR($K3635)=FY,MONTH($K3635),IF(YEAR($K3635)&lt;FY,1,0)))</f>
        <v/>
      </c>
      <c r="W3635" s="38">
        <f>IF($R3635=0,0,MIN(12,IF(AND(ISNUMBER($O3635),$O3635&gt;=1,$O3635&lt;=12),INT($O3635),12),IF(AND(RetireExit="Yes",$U3635&gt;0),$U3635,12),IF(AND(ContractExit="Yes",$V3635&gt;0),$V3635,12)))</f>
        <v/>
      </c>
      <c r="X3635" s="37">
        <f>IF(ISNUMBER($P3635),$P3635,IncPct)</f>
        <v/>
      </c>
      <c r="Y3635" s="39">
        <f>IF($W3635=0,0,MAX(0,MIN($W3635,IncMonth-1))+MAX(0,$W3635-IncMonth+1)*(1+$X3635))</f>
        <v/>
      </c>
      <c r="Z3635" s="40">
        <f>IF($C3635="",0,IFERROR(INDEX(Departments!$B$5:$B$54,MATCH($C3635,Departments!$A$5:$A$54,0)),0))</f>
        <v/>
      </c>
      <c r="AA3635" s="41">
        <f>N($L3635)*$Y3635</f>
        <v/>
      </c>
      <c r="AB3635" s="41">
        <f>N($M3635)*$Y3635</f>
        <v/>
      </c>
      <c r="AC3635" s="41">
        <f>$AA3635*$Z3635</f>
        <v/>
      </c>
      <c r="AD3635" s="41">
        <f>$AA3635*BonusMonths/12</f>
        <v/>
      </c>
      <c r="AE3635" s="41">
        <f>($AA3635+SI_Gross*$AB3635)*IF($Q3635=1,SI_O,SI_E)</f>
        <v/>
      </c>
      <c r="AF3635" s="41">
        <f>IF($Q3635=1,0,$AA3635*EOSB)</f>
        <v/>
      </c>
      <c r="AG3635" s="41">
        <f>$AN3635*$W3635</f>
        <v/>
      </c>
      <c r="AH3635" s="41">
        <f>SUM($AA3635:$AG3635)</f>
        <v/>
      </c>
      <c r="AI3635" s="41">
        <f>12*($AM3635+$AN3635)</f>
        <v/>
      </c>
      <c r="AJ3635" s="41">
        <f>$AM3635*((IncMonth-1)+(13-IncMonth)*(1+$X3635))+12*$AN3635</f>
        <v/>
      </c>
      <c r="AK3635" s="41">
        <f>IF($R3635=1,N($L3635)+N($M3635),0)</f>
        <v/>
      </c>
      <c r="AL3635">
        <f>IF($C3635="","",IF(N($L3635)&lt;=0,"Basic salary missing",IF(ISNA(MATCH($C3635,Departments!$A$5:$A$54,0)),"Department not on Departments sheet",IF(AND($I3635&lt;&gt;"",NOT(ISNUMBER($I3635))),"Date of birth is text, not a date",IF(AND($K3635&lt;&gt;"",NOT(ISNUMBER($K3635))),"Contract end is text, not a date","")))))</f>
        <v/>
      </c>
      <c r="AM3635" s="41">
        <f>IF($R3635=0,0,N($L3635)*(1+$Z3635+BonusMonths/12+IF($Q3635=1,0,EOSB))+N($M3635)+(N($L3635)+SI_Gross*N($M3635))*IF($Q3635=1,SI_O,SI_E))</f>
        <v/>
      </c>
      <c r="AN3635" s="41">
        <f>IF($R3635=0,0,(IF($Q3635=1,MedO,MedE+Ticket)+Training)/12)</f>
        <v/>
      </c>
    </row>
    <row r="3636">
      <c r="I3636" s="35" t="n"/>
      <c r="J3636" s="35" t="n"/>
      <c r="K3636" s="35" t="n"/>
      <c r="L3636" s="36" t="n"/>
      <c r="M3636" s="36" t="n"/>
      <c r="P3636" s="37" t="n"/>
      <c r="Q3636" s="38">
        <f>IF($C3636="",0,IF(OR(LOWER(TRIM($G3636))="omani",LOWER(TRIM($G3636))="oman",LOWER(TRIM($G3636))="om",LOWER(TRIM($G3636))="local"),1,0))</f>
        <v/>
      </c>
      <c r="R3636" s="38">
        <f>IF($C3636="",0,IF(OR(ISNUMBER(SEARCH("resign",$N3636)),ISNUMBER(SEARCH("terminat",$N3636)),ISNUMBER(SEARCH("inactive",$N3636)),ISNUMBER(SEARCH("vacan",$N3636)),ISNUMBER(SEARCH("deceased",$N3636)),ISNUMBER(SEARCH("separated",$N3636))),0,1))</f>
        <v/>
      </c>
      <c r="S3636">
        <f>IF(OR($R3636=0,NOT(ISNUMBER($I3636))),"",IFERROR(DATEDIF($I3636,DATE(FY,1,1),"y"),""))</f>
        <v/>
      </c>
      <c r="T3636">
        <f>IF(OR($R3636=0,NOT(ISNUMBER($J3636))),"",IFERROR(DATEDIF($J3636,DATE(FY,1,1),"y"),0))</f>
        <v/>
      </c>
      <c r="U3636" s="38">
        <f>IF(OR($R3636=0,NOT(ISNUMBER($I3636))),0,IF(YEAR($I3636)+IF($Q3636=1,RetAgeO,RetAgeE)=FY,MONTH($I3636),IF(YEAR($I3636)+IF($Q3636=1,RetAgeO,RetAgeE)&lt;FY,1,0)))</f>
        <v/>
      </c>
      <c r="V3636" s="38">
        <f>IF(OR($R3636=0,NOT(ISNUMBER($K3636))),0,IF(YEAR($K3636)=FY,MONTH($K3636),IF(YEAR($K3636)&lt;FY,1,0)))</f>
        <v/>
      </c>
      <c r="W3636" s="38">
        <f>IF($R3636=0,0,MIN(12,IF(AND(ISNUMBER($O3636),$O3636&gt;=1,$O3636&lt;=12),INT($O3636),12),IF(AND(RetireExit="Yes",$U3636&gt;0),$U3636,12),IF(AND(ContractExit="Yes",$V3636&gt;0),$V3636,12)))</f>
        <v/>
      </c>
      <c r="X3636" s="37">
        <f>IF(ISNUMBER($P3636),$P3636,IncPct)</f>
        <v/>
      </c>
      <c r="Y3636" s="39">
        <f>IF($W3636=0,0,MAX(0,MIN($W3636,IncMonth-1))+MAX(0,$W3636-IncMonth+1)*(1+$X3636))</f>
        <v/>
      </c>
      <c r="Z3636" s="40">
        <f>IF($C3636="",0,IFERROR(INDEX(Departments!$B$5:$B$54,MATCH($C3636,Departments!$A$5:$A$54,0)),0))</f>
        <v/>
      </c>
      <c r="AA3636" s="41">
        <f>N($L3636)*$Y3636</f>
        <v/>
      </c>
      <c r="AB3636" s="41">
        <f>N($M3636)*$Y3636</f>
        <v/>
      </c>
      <c r="AC3636" s="41">
        <f>$AA3636*$Z3636</f>
        <v/>
      </c>
      <c r="AD3636" s="41">
        <f>$AA3636*BonusMonths/12</f>
        <v/>
      </c>
      <c r="AE3636" s="41">
        <f>($AA3636+SI_Gross*$AB3636)*IF($Q3636=1,SI_O,SI_E)</f>
        <v/>
      </c>
      <c r="AF3636" s="41">
        <f>IF($Q3636=1,0,$AA3636*EOSB)</f>
        <v/>
      </c>
      <c r="AG3636" s="41">
        <f>$AN3636*$W3636</f>
        <v/>
      </c>
      <c r="AH3636" s="41">
        <f>SUM($AA3636:$AG3636)</f>
        <v/>
      </c>
      <c r="AI3636" s="41">
        <f>12*($AM3636+$AN3636)</f>
        <v/>
      </c>
      <c r="AJ3636" s="41">
        <f>$AM3636*((IncMonth-1)+(13-IncMonth)*(1+$X3636))+12*$AN3636</f>
        <v/>
      </c>
      <c r="AK3636" s="41">
        <f>IF($R3636=1,N($L3636)+N($M3636),0)</f>
        <v/>
      </c>
      <c r="AL3636">
        <f>IF($C3636="","",IF(N($L3636)&lt;=0,"Basic salary missing",IF(ISNA(MATCH($C3636,Departments!$A$5:$A$54,0)),"Department not on Departments sheet",IF(AND($I3636&lt;&gt;"",NOT(ISNUMBER($I3636))),"Date of birth is text, not a date",IF(AND($K3636&lt;&gt;"",NOT(ISNUMBER($K3636))),"Contract end is text, not a date","")))))</f>
        <v/>
      </c>
      <c r="AM3636" s="41">
        <f>IF($R3636=0,0,N($L3636)*(1+$Z3636+BonusMonths/12+IF($Q3636=1,0,EOSB))+N($M3636)+(N($L3636)+SI_Gross*N($M3636))*IF($Q3636=1,SI_O,SI_E))</f>
        <v/>
      </c>
      <c r="AN3636" s="41">
        <f>IF($R3636=0,0,(IF($Q3636=1,MedO,MedE+Ticket)+Training)/12)</f>
        <v/>
      </c>
    </row>
    <row r="3637">
      <c r="I3637" s="35" t="n"/>
      <c r="J3637" s="35" t="n"/>
      <c r="K3637" s="35" t="n"/>
      <c r="L3637" s="36" t="n"/>
      <c r="M3637" s="36" t="n"/>
      <c r="P3637" s="37" t="n"/>
      <c r="Q3637" s="38">
        <f>IF($C3637="",0,IF(OR(LOWER(TRIM($G3637))="omani",LOWER(TRIM($G3637))="oman",LOWER(TRIM($G3637))="om",LOWER(TRIM($G3637))="local"),1,0))</f>
        <v/>
      </c>
      <c r="R3637" s="38">
        <f>IF($C3637="",0,IF(OR(ISNUMBER(SEARCH("resign",$N3637)),ISNUMBER(SEARCH("terminat",$N3637)),ISNUMBER(SEARCH("inactive",$N3637)),ISNUMBER(SEARCH("vacan",$N3637)),ISNUMBER(SEARCH("deceased",$N3637)),ISNUMBER(SEARCH("separated",$N3637))),0,1))</f>
        <v/>
      </c>
      <c r="S3637">
        <f>IF(OR($R3637=0,NOT(ISNUMBER($I3637))),"",IFERROR(DATEDIF($I3637,DATE(FY,1,1),"y"),""))</f>
        <v/>
      </c>
      <c r="T3637">
        <f>IF(OR($R3637=0,NOT(ISNUMBER($J3637))),"",IFERROR(DATEDIF($J3637,DATE(FY,1,1),"y"),0))</f>
        <v/>
      </c>
      <c r="U3637" s="38">
        <f>IF(OR($R3637=0,NOT(ISNUMBER($I3637))),0,IF(YEAR($I3637)+IF($Q3637=1,RetAgeO,RetAgeE)=FY,MONTH($I3637),IF(YEAR($I3637)+IF($Q3637=1,RetAgeO,RetAgeE)&lt;FY,1,0)))</f>
        <v/>
      </c>
      <c r="V3637" s="38">
        <f>IF(OR($R3637=0,NOT(ISNUMBER($K3637))),0,IF(YEAR($K3637)=FY,MONTH($K3637),IF(YEAR($K3637)&lt;FY,1,0)))</f>
        <v/>
      </c>
      <c r="W3637" s="38">
        <f>IF($R3637=0,0,MIN(12,IF(AND(ISNUMBER($O3637),$O3637&gt;=1,$O3637&lt;=12),INT($O3637),12),IF(AND(RetireExit="Yes",$U3637&gt;0),$U3637,12),IF(AND(ContractExit="Yes",$V3637&gt;0),$V3637,12)))</f>
        <v/>
      </c>
      <c r="X3637" s="37">
        <f>IF(ISNUMBER($P3637),$P3637,IncPct)</f>
        <v/>
      </c>
      <c r="Y3637" s="39">
        <f>IF($W3637=0,0,MAX(0,MIN($W3637,IncMonth-1))+MAX(0,$W3637-IncMonth+1)*(1+$X3637))</f>
        <v/>
      </c>
      <c r="Z3637" s="40">
        <f>IF($C3637="",0,IFERROR(INDEX(Departments!$B$5:$B$54,MATCH($C3637,Departments!$A$5:$A$54,0)),0))</f>
        <v/>
      </c>
      <c r="AA3637" s="41">
        <f>N($L3637)*$Y3637</f>
        <v/>
      </c>
      <c r="AB3637" s="41">
        <f>N($M3637)*$Y3637</f>
        <v/>
      </c>
      <c r="AC3637" s="41">
        <f>$AA3637*$Z3637</f>
        <v/>
      </c>
      <c r="AD3637" s="41">
        <f>$AA3637*BonusMonths/12</f>
        <v/>
      </c>
      <c r="AE3637" s="41">
        <f>($AA3637+SI_Gross*$AB3637)*IF($Q3637=1,SI_O,SI_E)</f>
        <v/>
      </c>
      <c r="AF3637" s="41">
        <f>IF($Q3637=1,0,$AA3637*EOSB)</f>
        <v/>
      </c>
      <c r="AG3637" s="41">
        <f>$AN3637*$W3637</f>
        <v/>
      </c>
      <c r="AH3637" s="41">
        <f>SUM($AA3637:$AG3637)</f>
        <v/>
      </c>
      <c r="AI3637" s="41">
        <f>12*($AM3637+$AN3637)</f>
        <v/>
      </c>
      <c r="AJ3637" s="41">
        <f>$AM3637*((IncMonth-1)+(13-IncMonth)*(1+$X3637))+12*$AN3637</f>
        <v/>
      </c>
      <c r="AK3637" s="41">
        <f>IF($R3637=1,N($L3637)+N($M3637),0)</f>
        <v/>
      </c>
      <c r="AL3637">
        <f>IF($C3637="","",IF(N($L3637)&lt;=0,"Basic salary missing",IF(ISNA(MATCH($C3637,Departments!$A$5:$A$54,0)),"Department not on Departments sheet",IF(AND($I3637&lt;&gt;"",NOT(ISNUMBER($I3637))),"Date of birth is text, not a date",IF(AND($K3637&lt;&gt;"",NOT(ISNUMBER($K3637))),"Contract end is text, not a date","")))))</f>
        <v/>
      </c>
      <c r="AM3637" s="41">
        <f>IF($R3637=0,0,N($L3637)*(1+$Z3637+BonusMonths/12+IF($Q3637=1,0,EOSB))+N($M3637)+(N($L3637)+SI_Gross*N($M3637))*IF($Q3637=1,SI_O,SI_E))</f>
        <v/>
      </c>
      <c r="AN3637" s="41">
        <f>IF($R3637=0,0,(IF($Q3637=1,MedO,MedE+Ticket)+Training)/12)</f>
        <v/>
      </c>
    </row>
    <row r="3638">
      <c r="I3638" s="35" t="n"/>
      <c r="J3638" s="35" t="n"/>
      <c r="K3638" s="35" t="n"/>
      <c r="L3638" s="36" t="n"/>
      <c r="M3638" s="36" t="n"/>
      <c r="P3638" s="37" t="n"/>
      <c r="Q3638" s="38">
        <f>IF($C3638="",0,IF(OR(LOWER(TRIM($G3638))="omani",LOWER(TRIM($G3638))="oman",LOWER(TRIM($G3638))="om",LOWER(TRIM($G3638))="local"),1,0))</f>
        <v/>
      </c>
      <c r="R3638" s="38">
        <f>IF($C3638="",0,IF(OR(ISNUMBER(SEARCH("resign",$N3638)),ISNUMBER(SEARCH("terminat",$N3638)),ISNUMBER(SEARCH("inactive",$N3638)),ISNUMBER(SEARCH("vacan",$N3638)),ISNUMBER(SEARCH("deceased",$N3638)),ISNUMBER(SEARCH("separated",$N3638))),0,1))</f>
        <v/>
      </c>
      <c r="S3638">
        <f>IF(OR($R3638=0,NOT(ISNUMBER($I3638))),"",IFERROR(DATEDIF($I3638,DATE(FY,1,1),"y"),""))</f>
        <v/>
      </c>
      <c r="T3638">
        <f>IF(OR($R3638=0,NOT(ISNUMBER($J3638))),"",IFERROR(DATEDIF($J3638,DATE(FY,1,1),"y"),0))</f>
        <v/>
      </c>
      <c r="U3638" s="38">
        <f>IF(OR($R3638=0,NOT(ISNUMBER($I3638))),0,IF(YEAR($I3638)+IF($Q3638=1,RetAgeO,RetAgeE)=FY,MONTH($I3638),IF(YEAR($I3638)+IF($Q3638=1,RetAgeO,RetAgeE)&lt;FY,1,0)))</f>
        <v/>
      </c>
      <c r="V3638" s="38">
        <f>IF(OR($R3638=0,NOT(ISNUMBER($K3638))),0,IF(YEAR($K3638)=FY,MONTH($K3638),IF(YEAR($K3638)&lt;FY,1,0)))</f>
        <v/>
      </c>
      <c r="W3638" s="38">
        <f>IF($R3638=0,0,MIN(12,IF(AND(ISNUMBER($O3638),$O3638&gt;=1,$O3638&lt;=12),INT($O3638),12),IF(AND(RetireExit="Yes",$U3638&gt;0),$U3638,12),IF(AND(ContractExit="Yes",$V3638&gt;0),$V3638,12)))</f>
        <v/>
      </c>
      <c r="X3638" s="37">
        <f>IF(ISNUMBER($P3638),$P3638,IncPct)</f>
        <v/>
      </c>
      <c r="Y3638" s="39">
        <f>IF($W3638=0,0,MAX(0,MIN($W3638,IncMonth-1))+MAX(0,$W3638-IncMonth+1)*(1+$X3638))</f>
        <v/>
      </c>
      <c r="Z3638" s="40">
        <f>IF($C3638="",0,IFERROR(INDEX(Departments!$B$5:$B$54,MATCH($C3638,Departments!$A$5:$A$54,0)),0))</f>
        <v/>
      </c>
      <c r="AA3638" s="41">
        <f>N($L3638)*$Y3638</f>
        <v/>
      </c>
      <c r="AB3638" s="41">
        <f>N($M3638)*$Y3638</f>
        <v/>
      </c>
      <c r="AC3638" s="41">
        <f>$AA3638*$Z3638</f>
        <v/>
      </c>
      <c r="AD3638" s="41">
        <f>$AA3638*BonusMonths/12</f>
        <v/>
      </c>
      <c r="AE3638" s="41">
        <f>($AA3638+SI_Gross*$AB3638)*IF($Q3638=1,SI_O,SI_E)</f>
        <v/>
      </c>
      <c r="AF3638" s="41">
        <f>IF($Q3638=1,0,$AA3638*EOSB)</f>
        <v/>
      </c>
      <c r="AG3638" s="41">
        <f>$AN3638*$W3638</f>
        <v/>
      </c>
      <c r="AH3638" s="41">
        <f>SUM($AA3638:$AG3638)</f>
        <v/>
      </c>
      <c r="AI3638" s="41">
        <f>12*($AM3638+$AN3638)</f>
        <v/>
      </c>
      <c r="AJ3638" s="41">
        <f>$AM3638*((IncMonth-1)+(13-IncMonth)*(1+$X3638))+12*$AN3638</f>
        <v/>
      </c>
      <c r="AK3638" s="41">
        <f>IF($R3638=1,N($L3638)+N($M3638),0)</f>
        <v/>
      </c>
      <c r="AL3638">
        <f>IF($C3638="","",IF(N($L3638)&lt;=0,"Basic salary missing",IF(ISNA(MATCH($C3638,Departments!$A$5:$A$54,0)),"Department not on Departments sheet",IF(AND($I3638&lt;&gt;"",NOT(ISNUMBER($I3638))),"Date of birth is text, not a date",IF(AND($K3638&lt;&gt;"",NOT(ISNUMBER($K3638))),"Contract end is text, not a date","")))))</f>
        <v/>
      </c>
      <c r="AM3638" s="41">
        <f>IF($R3638=0,0,N($L3638)*(1+$Z3638+BonusMonths/12+IF($Q3638=1,0,EOSB))+N($M3638)+(N($L3638)+SI_Gross*N($M3638))*IF($Q3638=1,SI_O,SI_E))</f>
        <v/>
      </c>
      <c r="AN3638" s="41">
        <f>IF($R3638=0,0,(IF($Q3638=1,MedO,MedE+Ticket)+Training)/12)</f>
        <v/>
      </c>
    </row>
    <row r="3639">
      <c r="I3639" s="35" t="n"/>
      <c r="J3639" s="35" t="n"/>
      <c r="K3639" s="35" t="n"/>
      <c r="L3639" s="36" t="n"/>
      <c r="M3639" s="36" t="n"/>
      <c r="P3639" s="37" t="n"/>
      <c r="Q3639" s="38">
        <f>IF($C3639="",0,IF(OR(LOWER(TRIM($G3639))="omani",LOWER(TRIM($G3639))="oman",LOWER(TRIM($G3639))="om",LOWER(TRIM($G3639))="local"),1,0))</f>
        <v/>
      </c>
      <c r="R3639" s="38">
        <f>IF($C3639="",0,IF(OR(ISNUMBER(SEARCH("resign",$N3639)),ISNUMBER(SEARCH("terminat",$N3639)),ISNUMBER(SEARCH("inactive",$N3639)),ISNUMBER(SEARCH("vacan",$N3639)),ISNUMBER(SEARCH("deceased",$N3639)),ISNUMBER(SEARCH("separated",$N3639))),0,1))</f>
        <v/>
      </c>
      <c r="S3639">
        <f>IF(OR($R3639=0,NOT(ISNUMBER($I3639))),"",IFERROR(DATEDIF($I3639,DATE(FY,1,1),"y"),""))</f>
        <v/>
      </c>
      <c r="T3639">
        <f>IF(OR($R3639=0,NOT(ISNUMBER($J3639))),"",IFERROR(DATEDIF($J3639,DATE(FY,1,1),"y"),0))</f>
        <v/>
      </c>
      <c r="U3639" s="38">
        <f>IF(OR($R3639=0,NOT(ISNUMBER($I3639))),0,IF(YEAR($I3639)+IF($Q3639=1,RetAgeO,RetAgeE)=FY,MONTH($I3639),IF(YEAR($I3639)+IF($Q3639=1,RetAgeO,RetAgeE)&lt;FY,1,0)))</f>
        <v/>
      </c>
      <c r="V3639" s="38">
        <f>IF(OR($R3639=0,NOT(ISNUMBER($K3639))),0,IF(YEAR($K3639)=FY,MONTH($K3639),IF(YEAR($K3639)&lt;FY,1,0)))</f>
        <v/>
      </c>
      <c r="W3639" s="38">
        <f>IF($R3639=0,0,MIN(12,IF(AND(ISNUMBER($O3639),$O3639&gt;=1,$O3639&lt;=12),INT($O3639),12),IF(AND(RetireExit="Yes",$U3639&gt;0),$U3639,12),IF(AND(ContractExit="Yes",$V3639&gt;0),$V3639,12)))</f>
        <v/>
      </c>
      <c r="X3639" s="37">
        <f>IF(ISNUMBER($P3639),$P3639,IncPct)</f>
        <v/>
      </c>
      <c r="Y3639" s="39">
        <f>IF($W3639=0,0,MAX(0,MIN($W3639,IncMonth-1))+MAX(0,$W3639-IncMonth+1)*(1+$X3639))</f>
        <v/>
      </c>
      <c r="Z3639" s="40">
        <f>IF($C3639="",0,IFERROR(INDEX(Departments!$B$5:$B$54,MATCH($C3639,Departments!$A$5:$A$54,0)),0))</f>
        <v/>
      </c>
      <c r="AA3639" s="41">
        <f>N($L3639)*$Y3639</f>
        <v/>
      </c>
      <c r="AB3639" s="41">
        <f>N($M3639)*$Y3639</f>
        <v/>
      </c>
      <c r="AC3639" s="41">
        <f>$AA3639*$Z3639</f>
        <v/>
      </c>
      <c r="AD3639" s="41">
        <f>$AA3639*BonusMonths/12</f>
        <v/>
      </c>
      <c r="AE3639" s="41">
        <f>($AA3639+SI_Gross*$AB3639)*IF($Q3639=1,SI_O,SI_E)</f>
        <v/>
      </c>
      <c r="AF3639" s="41">
        <f>IF($Q3639=1,0,$AA3639*EOSB)</f>
        <v/>
      </c>
      <c r="AG3639" s="41">
        <f>$AN3639*$W3639</f>
        <v/>
      </c>
      <c r="AH3639" s="41">
        <f>SUM($AA3639:$AG3639)</f>
        <v/>
      </c>
      <c r="AI3639" s="41">
        <f>12*($AM3639+$AN3639)</f>
        <v/>
      </c>
      <c r="AJ3639" s="41">
        <f>$AM3639*((IncMonth-1)+(13-IncMonth)*(1+$X3639))+12*$AN3639</f>
        <v/>
      </c>
      <c r="AK3639" s="41">
        <f>IF($R3639=1,N($L3639)+N($M3639),0)</f>
        <v/>
      </c>
      <c r="AL3639">
        <f>IF($C3639="","",IF(N($L3639)&lt;=0,"Basic salary missing",IF(ISNA(MATCH($C3639,Departments!$A$5:$A$54,0)),"Department not on Departments sheet",IF(AND($I3639&lt;&gt;"",NOT(ISNUMBER($I3639))),"Date of birth is text, not a date",IF(AND($K3639&lt;&gt;"",NOT(ISNUMBER($K3639))),"Contract end is text, not a date","")))))</f>
        <v/>
      </c>
      <c r="AM3639" s="41">
        <f>IF($R3639=0,0,N($L3639)*(1+$Z3639+BonusMonths/12+IF($Q3639=1,0,EOSB))+N($M3639)+(N($L3639)+SI_Gross*N($M3639))*IF($Q3639=1,SI_O,SI_E))</f>
        <v/>
      </c>
      <c r="AN3639" s="41">
        <f>IF($R3639=0,0,(IF($Q3639=1,MedO,MedE+Ticket)+Training)/12)</f>
        <v/>
      </c>
    </row>
    <row r="3640">
      <c r="I3640" s="35" t="n"/>
      <c r="J3640" s="35" t="n"/>
      <c r="K3640" s="35" t="n"/>
      <c r="L3640" s="36" t="n"/>
      <c r="M3640" s="36" t="n"/>
      <c r="P3640" s="37" t="n"/>
      <c r="Q3640" s="38">
        <f>IF($C3640="",0,IF(OR(LOWER(TRIM($G3640))="omani",LOWER(TRIM($G3640))="oman",LOWER(TRIM($G3640))="om",LOWER(TRIM($G3640))="local"),1,0))</f>
        <v/>
      </c>
      <c r="R3640" s="38">
        <f>IF($C3640="",0,IF(OR(ISNUMBER(SEARCH("resign",$N3640)),ISNUMBER(SEARCH("terminat",$N3640)),ISNUMBER(SEARCH("inactive",$N3640)),ISNUMBER(SEARCH("vacan",$N3640)),ISNUMBER(SEARCH("deceased",$N3640)),ISNUMBER(SEARCH("separated",$N3640))),0,1))</f>
        <v/>
      </c>
      <c r="S3640">
        <f>IF(OR($R3640=0,NOT(ISNUMBER($I3640))),"",IFERROR(DATEDIF($I3640,DATE(FY,1,1),"y"),""))</f>
        <v/>
      </c>
      <c r="T3640">
        <f>IF(OR($R3640=0,NOT(ISNUMBER($J3640))),"",IFERROR(DATEDIF($J3640,DATE(FY,1,1),"y"),0))</f>
        <v/>
      </c>
      <c r="U3640" s="38">
        <f>IF(OR($R3640=0,NOT(ISNUMBER($I3640))),0,IF(YEAR($I3640)+IF($Q3640=1,RetAgeO,RetAgeE)=FY,MONTH($I3640),IF(YEAR($I3640)+IF($Q3640=1,RetAgeO,RetAgeE)&lt;FY,1,0)))</f>
        <v/>
      </c>
      <c r="V3640" s="38">
        <f>IF(OR($R3640=0,NOT(ISNUMBER($K3640))),0,IF(YEAR($K3640)=FY,MONTH($K3640),IF(YEAR($K3640)&lt;FY,1,0)))</f>
        <v/>
      </c>
      <c r="W3640" s="38">
        <f>IF($R3640=0,0,MIN(12,IF(AND(ISNUMBER($O3640),$O3640&gt;=1,$O3640&lt;=12),INT($O3640),12),IF(AND(RetireExit="Yes",$U3640&gt;0),$U3640,12),IF(AND(ContractExit="Yes",$V3640&gt;0),$V3640,12)))</f>
        <v/>
      </c>
      <c r="X3640" s="37">
        <f>IF(ISNUMBER($P3640),$P3640,IncPct)</f>
        <v/>
      </c>
      <c r="Y3640" s="39">
        <f>IF($W3640=0,0,MAX(0,MIN($W3640,IncMonth-1))+MAX(0,$W3640-IncMonth+1)*(1+$X3640))</f>
        <v/>
      </c>
      <c r="Z3640" s="40">
        <f>IF($C3640="",0,IFERROR(INDEX(Departments!$B$5:$B$54,MATCH($C3640,Departments!$A$5:$A$54,0)),0))</f>
        <v/>
      </c>
      <c r="AA3640" s="41">
        <f>N($L3640)*$Y3640</f>
        <v/>
      </c>
      <c r="AB3640" s="41">
        <f>N($M3640)*$Y3640</f>
        <v/>
      </c>
      <c r="AC3640" s="41">
        <f>$AA3640*$Z3640</f>
        <v/>
      </c>
      <c r="AD3640" s="41">
        <f>$AA3640*BonusMonths/12</f>
        <v/>
      </c>
      <c r="AE3640" s="41">
        <f>($AA3640+SI_Gross*$AB3640)*IF($Q3640=1,SI_O,SI_E)</f>
        <v/>
      </c>
      <c r="AF3640" s="41">
        <f>IF($Q3640=1,0,$AA3640*EOSB)</f>
        <v/>
      </c>
      <c r="AG3640" s="41">
        <f>$AN3640*$W3640</f>
        <v/>
      </c>
      <c r="AH3640" s="41">
        <f>SUM($AA3640:$AG3640)</f>
        <v/>
      </c>
      <c r="AI3640" s="41">
        <f>12*($AM3640+$AN3640)</f>
        <v/>
      </c>
      <c r="AJ3640" s="41">
        <f>$AM3640*((IncMonth-1)+(13-IncMonth)*(1+$X3640))+12*$AN3640</f>
        <v/>
      </c>
      <c r="AK3640" s="41">
        <f>IF($R3640=1,N($L3640)+N($M3640),0)</f>
        <v/>
      </c>
      <c r="AL3640">
        <f>IF($C3640="","",IF(N($L3640)&lt;=0,"Basic salary missing",IF(ISNA(MATCH($C3640,Departments!$A$5:$A$54,0)),"Department not on Departments sheet",IF(AND($I3640&lt;&gt;"",NOT(ISNUMBER($I3640))),"Date of birth is text, not a date",IF(AND($K3640&lt;&gt;"",NOT(ISNUMBER($K3640))),"Contract end is text, not a date","")))))</f>
        <v/>
      </c>
      <c r="AM3640" s="41">
        <f>IF($R3640=0,0,N($L3640)*(1+$Z3640+BonusMonths/12+IF($Q3640=1,0,EOSB))+N($M3640)+(N($L3640)+SI_Gross*N($M3640))*IF($Q3640=1,SI_O,SI_E))</f>
        <v/>
      </c>
      <c r="AN3640" s="41">
        <f>IF($R3640=0,0,(IF($Q3640=1,MedO,MedE+Ticket)+Training)/12)</f>
        <v/>
      </c>
    </row>
    <row r="3641">
      <c r="I3641" s="35" t="n"/>
      <c r="J3641" s="35" t="n"/>
      <c r="K3641" s="35" t="n"/>
      <c r="L3641" s="36" t="n"/>
      <c r="M3641" s="36" t="n"/>
      <c r="P3641" s="37" t="n"/>
      <c r="Q3641" s="38">
        <f>IF($C3641="",0,IF(OR(LOWER(TRIM($G3641))="omani",LOWER(TRIM($G3641))="oman",LOWER(TRIM($G3641))="om",LOWER(TRIM($G3641))="local"),1,0))</f>
        <v/>
      </c>
      <c r="R3641" s="38">
        <f>IF($C3641="",0,IF(OR(ISNUMBER(SEARCH("resign",$N3641)),ISNUMBER(SEARCH("terminat",$N3641)),ISNUMBER(SEARCH("inactive",$N3641)),ISNUMBER(SEARCH("vacan",$N3641)),ISNUMBER(SEARCH("deceased",$N3641)),ISNUMBER(SEARCH("separated",$N3641))),0,1))</f>
        <v/>
      </c>
      <c r="S3641">
        <f>IF(OR($R3641=0,NOT(ISNUMBER($I3641))),"",IFERROR(DATEDIF($I3641,DATE(FY,1,1),"y"),""))</f>
        <v/>
      </c>
      <c r="T3641">
        <f>IF(OR($R3641=0,NOT(ISNUMBER($J3641))),"",IFERROR(DATEDIF($J3641,DATE(FY,1,1),"y"),0))</f>
        <v/>
      </c>
      <c r="U3641" s="38">
        <f>IF(OR($R3641=0,NOT(ISNUMBER($I3641))),0,IF(YEAR($I3641)+IF($Q3641=1,RetAgeO,RetAgeE)=FY,MONTH($I3641),IF(YEAR($I3641)+IF($Q3641=1,RetAgeO,RetAgeE)&lt;FY,1,0)))</f>
        <v/>
      </c>
      <c r="V3641" s="38">
        <f>IF(OR($R3641=0,NOT(ISNUMBER($K3641))),0,IF(YEAR($K3641)=FY,MONTH($K3641),IF(YEAR($K3641)&lt;FY,1,0)))</f>
        <v/>
      </c>
      <c r="W3641" s="38">
        <f>IF($R3641=0,0,MIN(12,IF(AND(ISNUMBER($O3641),$O3641&gt;=1,$O3641&lt;=12),INT($O3641),12),IF(AND(RetireExit="Yes",$U3641&gt;0),$U3641,12),IF(AND(ContractExit="Yes",$V3641&gt;0),$V3641,12)))</f>
        <v/>
      </c>
      <c r="X3641" s="37">
        <f>IF(ISNUMBER($P3641),$P3641,IncPct)</f>
        <v/>
      </c>
      <c r="Y3641" s="39">
        <f>IF($W3641=0,0,MAX(0,MIN($W3641,IncMonth-1))+MAX(0,$W3641-IncMonth+1)*(1+$X3641))</f>
        <v/>
      </c>
      <c r="Z3641" s="40">
        <f>IF($C3641="",0,IFERROR(INDEX(Departments!$B$5:$B$54,MATCH($C3641,Departments!$A$5:$A$54,0)),0))</f>
        <v/>
      </c>
      <c r="AA3641" s="41">
        <f>N($L3641)*$Y3641</f>
        <v/>
      </c>
      <c r="AB3641" s="41">
        <f>N($M3641)*$Y3641</f>
        <v/>
      </c>
      <c r="AC3641" s="41">
        <f>$AA3641*$Z3641</f>
        <v/>
      </c>
      <c r="AD3641" s="41">
        <f>$AA3641*BonusMonths/12</f>
        <v/>
      </c>
      <c r="AE3641" s="41">
        <f>($AA3641+SI_Gross*$AB3641)*IF($Q3641=1,SI_O,SI_E)</f>
        <v/>
      </c>
      <c r="AF3641" s="41">
        <f>IF($Q3641=1,0,$AA3641*EOSB)</f>
        <v/>
      </c>
      <c r="AG3641" s="41">
        <f>$AN3641*$W3641</f>
        <v/>
      </c>
      <c r="AH3641" s="41">
        <f>SUM($AA3641:$AG3641)</f>
        <v/>
      </c>
      <c r="AI3641" s="41">
        <f>12*($AM3641+$AN3641)</f>
        <v/>
      </c>
      <c r="AJ3641" s="41">
        <f>$AM3641*((IncMonth-1)+(13-IncMonth)*(1+$X3641))+12*$AN3641</f>
        <v/>
      </c>
      <c r="AK3641" s="41">
        <f>IF($R3641=1,N($L3641)+N($M3641),0)</f>
        <v/>
      </c>
      <c r="AL3641">
        <f>IF($C3641="","",IF(N($L3641)&lt;=0,"Basic salary missing",IF(ISNA(MATCH($C3641,Departments!$A$5:$A$54,0)),"Department not on Departments sheet",IF(AND($I3641&lt;&gt;"",NOT(ISNUMBER($I3641))),"Date of birth is text, not a date",IF(AND($K3641&lt;&gt;"",NOT(ISNUMBER($K3641))),"Contract end is text, not a date","")))))</f>
        <v/>
      </c>
      <c r="AM3641" s="41">
        <f>IF($R3641=0,0,N($L3641)*(1+$Z3641+BonusMonths/12+IF($Q3641=1,0,EOSB))+N($M3641)+(N($L3641)+SI_Gross*N($M3641))*IF($Q3641=1,SI_O,SI_E))</f>
        <v/>
      </c>
      <c r="AN3641" s="41">
        <f>IF($R3641=0,0,(IF($Q3641=1,MedO,MedE+Ticket)+Training)/12)</f>
        <v/>
      </c>
    </row>
    <row r="3642">
      <c r="I3642" s="35" t="n"/>
      <c r="J3642" s="35" t="n"/>
      <c r="K3642" s="35" t="n"/>
      <c r="L3642" s="36" t="n"/>
      <c r="M3642" s="36" t="n"/>
      <c r="P3642" s="37" t="n"/>
      <c r="Q3642" s="38">
        <f>IF($C3642="",0,IF(OR(LOWER(TRIM($G3642))="omani",LOWER(TRIM($G3642))="oman",LOWER(TRIM($G3642))="om",LOWER(TRIM($G3642))="local"),1,0))</f>
        <v/>
      </c>
      <c r="R3642" s="38">
        <f>IF($C3642="",0,IF(OR(ISNUMBER(SEARCH("resign",$N3642)),ISNUMBER(SEARCH("terminat",$N3642)),ISNUMBER(SEARCH("inactive",$N3642)),ISNUMBER(SEARCH("vacan",$N3642)),ISNUMBER(SEARCH("deceased",$N3642)),ISNUMBER(SEARCH("separated",$N3642))),0,1))</f>
        <v/>
      </c>
      <c r="S3642">
        <f>IF(OR($R3642=0,NOT(ISNUMBER($I3642))),"",IFERROR(DATEDIF($I3642,DATE(FY,1,1),"y"),""))</f>
        <v/>
      </c>
      <c r="T3642">
        <f>IF(OR($R3642=0,NOT(ISNUMBER($J3642))),"",IFERROR(DATEDIF($J3642,DATE(FY,1,1),"y"),0))</f>
        <v/>
      </c>
      <c r="U3642" s="38">
        <f>IF(OR($R3642=0,NOT(ISNUMBER($I3642))),0,IF(YEAR($I3642)+IF($Q3642=1,RetAgeO,RetAgeE)=FY,MONTH($I3642),IF(YEAR($I3642)+IF($Q3642=1,RetAgeO,RetAgeE)&lt;FY,1,0)))</f>
        <v/>
      </c>
      <c r="V3642" s="38">
        <f>IF(OR($R3642=0,NOT(ISNUMBER($K3642))),0,IF(YEAR($K3642)=FY,MONTH($K3642),IF(YEAR($K3642)&lt;FY,1,0)))</f>
        <v/>
      </c>
      <c r="W3642" s="38">
        <f>IF($R3642=0,0,MIN(12,IF(AND(ISNUMBER($O3642),$O3642&gt;=1,$O3642&lt;=12),INT($O3642),12),IF(AND(RetireExit="Yes",$U3642&gt;0),$U3642,12),IF(AND(ContractExit="Yes",$V3642&gt;0),$V3642,12)))</f>
        <v/>
      </c>
      <c r="X3642" s="37">
        <f>IF(ISNUMBER($P3642),$P3642,IncPct)</f>
        <v/>
      </c>
      <c r="Y3642" s="39">
        <f>IF($W3642=0,0,MAX(0,MIN($W3642,IncMonth-1))+MAX(0,$W3642-IncMonth+1)*(1+$X3642))</f>
        <v/>
      </c>
      <c r="Z3642" s="40">
        <f>IF($C3642="",0,IFERROR(INDEX(Departments!$B$5:$B$54,MATCH($C3642,Departments!$A$5:$A$54,0)),0))</f>
        <v/>
      </c>
      <c r="AA3642" s="41">
        <f>N($L3642)*$Y3642</f>
        <v/>
      </c>
      <c r="AB3642" s="41">
        <f>N($M3642)*$Y3642</f>
        <v/>
      </c>
      <c r="AC3642" s="41">
        <f>$AA3642*$Z3642</f>
        <v/>
      </c>
      <c r="AD3642" s="41">
        <f>$AA3642*BonusMonths/12</f>
        <v/>
      </c>
      <c r="AE3642" s="41">
        <f>($AA3642+SI_Gross*$AB3642)*IF($Q3642=1,SI_O,SI_E)</f>
        <v/>
      </c>
      <c r="AF3642" s="41">
        <f>IF($Q3642=1,0,$AA3642*EOSB)</f>
        <v/>
      </c>
      <c r="AG3642" s="41">
        <f>$AN3642*$W3642</f>
        <v/>
      </c>
      <c r="AH3642" s="41">
        <f>SUM($AA3642:$AG3642)</f>
        <v/>
      </c>
      <c r="AI3642" s="41">
        <f>12*($AM3642+$AN3642)</f>
        <v/>
      </c>
      <c r="AJ3642" s="41">
        <f>$AM3642*((IncMonth-1)+(13-IncMonth)*(1+$X3642))+12*$AN3642</f>
        <v/>
      </c>
      <c r="AK3642" s="41">
        <f>IF($R3642=1,N($L3642)+N($M3642),0)</f>
        <v/>
      </c>
      <c r="AL3642">
        <f>IF($C3642="","",IF(N($L3642)&lt;=0,"Basic salary missing",IF(ISNA(MATCH($C3642,Departments!$A$5:$A$54,0)),"Department not on Departments sheet",IF(AND($I3642&lt;&gt;"",NOT(ISNUMBER($I3642))),"Date of birth is text, not a date",IF(AND($K3642&lt;&gt;"",NOT(ISNUMBER($K3642))),"Contract end is text, not a date","")))))</f>
        <v/>
      </c>
      <c r="AM3642" s="41">
        <f>IF($R3642=0,0,N($L3642)*(1+$Z3642+BonusMonths/12+IF($Q3642=1,0,EOSB))+N($M3642)+(N($L3642)+SI_Gross*N($M3642))*IF($Q3642=1,SI_O,SI_E))</f>
        <v/>
      </c>
      <c r="AN3642" s="41">
        <f>IF($R3642=0,0,(IF($Q3642=1,MedO,MedE+Ticket)+Training)/12)</f>
        <v/>
      </c>
    </row>
    <row r="3643">
      <c r="I3643" s="35" t="n"/>
      <c r="J3643" s="35" t="n"/>
      <c r="K3643" s="35" t="n"/>
      <c r="L3643" s="36" t="n"/>
      <c r="M3643" s="36" t="n"/>
      <c r="P3643" s="37" t="n"/>
      <c r="Q3643" s="38">
        <f>IF($C3643="",0,IF(OR(LOWER(TRIM($G3643))="omani",LOWER(TRIM($G3643))="oman",LOWER(TRIM($G3643))="om",LOWER(TRIM($G3643))="local"),1,0))</f>
        <v/>
      </c>
      <c r="R3643" s="38">
        <f>IF($C3643="",0,IF(OR(ISNUMBER(SEARCH("resign",$N3643)),ISNUMBER(SEARCH("terminat",$N3643)),ISNUMBER(SEARCH("inactive",$N3643)),ISNUMBER(SEARCH("vacan",$N3643)),ISNUMBER(SEARCH("deceased",$N3643)),ISNUMBER(SEARCH("separated",$N3643))),0,1))</f>
        <v/>
      </c>
      <c r="S3643">
        <f>IF(OR($R3643=0,NOT(ISNUMBER($I3643))),"",IFERROR(DATEDIF($I3643,DATE(FY,1,1),"y"),""))</f>
        <v/>
      </c>
      <c r="T3643">
        <f>IF(OR($R3643=0,NOT(ISNUMBER($J3643))),"",IFERROR(DATEDIF($J3643,DATE(FY,1,1),"y"),0))</f>
        <v/>
      </c>
      <c r="U3643" s="38">
        <f>IF(OR($R3643=0,NOT(ISNUMBER($I3643))),0,IF(YEAR($I3643)+IF($Q3643=1,RetAgeO,RetAgeE)=FY,MONTH($I3643),IF(YEAR($I3643)+IF($Q3643=1,RetAgeO,RetAgeE)&lt;FY,1,0)))</f>
        <v/>
      </c>
      <c r="V3643" s="38">
        <f>IF(OR($R3643=0,NOT(ISNUMBER($K3643))),0,IF(YEAR($K3643)=FY,MONTH($K3643),IF(YEAR($K3643)&lt;FY,1,0)))</f>
        <v/>
      </c>
      <c r="W3643" s="38">
        <f>IF($R3643=0,0,MIN(12,IF(AND(ISNUMBER($O3643),$O3643&gt;=1,$O3643&lt;=12),INT($O3643),12),IF(AND(RetireExit="Yes",$U3643&gt;0),$U3643,12),IF(AND(ContractExit="Yes",$V3643&gt;0),$V3643,12)))</f>
        <v/>
      </c>
      <c r="X3643" s="37">
        <f>IF(ISNUMBER($P3643),$P3643,IncPct)</f>
        <v/>
      </c>
      <c r="Y3643" s="39">
        <f>IF($W3643=0,0,MAX(0,MIN($W3643,IncMonth-1))+MAX(0,$W3643-IncMonth+1)*(1+$X3643))</f>
        <v/>
      </c>
      <c r="Z3643" s="40">
        <f>IF($C3643="",0,IFERROR(INDEX(Departments!$B$5:$B$54,MATCH($C3643,Departments!$A$5:$A$54,0)),0))</f>
        <v/>
      </c>
      <c r="AA3643" s="41">
        <f>N($L3643)*$Y3643</f>
        <v/>
      </c>
      <c r="AB3643" s="41">
        <f>N($M3643)*$Y3643</f>
        <v/>
      </c>
      <c r="AC3643" s="41">
        <f>$AA3643*$Z3643</f>
        <v/>
      </c>
      <c r="AD3643" s="41">
        <f>$AA3643*BonusMonths/12</f>
        <v/>
      </c>
      <c r="AE3643" s="41">
        <f>($AA3643+SI_Gross*$AB3643)*IF($Q3643=1,SI_O,SI_E)</f>
        <v/>
      </c>
      <c r="AF3643" s="41">
        <f>IF($Q3643=1,0,$AA3643*EOSB)</f>
        <v/>
      </c>
      <c r="AG3643" s="41">
        <f>$AN3643*$W3643</f>
        <v/>
      </c>
      <c r="AH3643" s="41">
        <f>SUM($AA3643:$AG3643)</f>
        <v/>
      </c>
      <c r="AI3643" s="41">
        <f>12*($AM3643+$AN3643)</f>
        <v/>
      </c>
      <c r="AJ3643" s="41">
        <f>$AM3643*((IncMonth-1)+(13-IncMonth)*(1+$X3643))+12*$AN3643</f>
        <v/>
      </c>
      <c r="AK3643" s="41">
        <f>IF($R3643=1,N($L3643)+N($M3643),0)</f>
        <v/>
      </c>
      <c r="AL3643">
        <f>IF($C3643="","",IF(N($L3643)&lt;=0,"Basic salary missing",IF(ISNA(MATCH($C3643,Departments!$A$5:$A$54,0)),"Department not on Departments sheet",IF(AND($I3643&lt;&gt;"",NOT(ISNUMBER($I3643))),"Date of birth is text, not a date",IF(AND($K3643&lt;&gt;"",NOT(ISNUMBER($K3643))),"Contract end is text, not a date","")))))</f>
        <v/>
      </c>
      <c r="AM3643" s="41">
        <f>IF($R3643=0,0,N($L3643)*(1+$Z3643+BonusMonths/12+IF($Q3643=1,0,EOSB))+N($M3643)+(N($L3643)+SI_Gross*N($M3643))*IF($Q3643=1,SI_O,SI_E))</f>
        <v/>
      </c>
      <c r="AN3643" s="41">
        <f>IF($R3643=0,0,(IF($Q3643=1,MedO,MedE+Ticket)+Training)/12)</f>
        <v/>
      </c>
    </row>
    <row r="3644">
      <c r="I3644" s="35" t="n"/>
      <c r="J3644" s="35" t="n"/>
      <c r="K3644" s="35" t="n"/>
      <c r="L3644" s="36" t="n"/>
      <c r="M3644" s="36" t="n"/>
      <c r="P3644" s="37" t="n"/>
      <c r="Q3644" s="38">
        <f>IF($C3644="",0,IF(OR(LOWER(TRIM($G3644))="omani",LOWER(TRIM($G3644))="oman",LOWER(TRIM($G3644))="om",LOWER(TRIM($G3644))="local"),1,0))</f>
        <v/>
      </c>
      <c r="R3644" s="38">
        <f>IF($C3644="",0,IF(OR(ISNUMBER(SEARCH("resign",$N3644)),ISNUMBER(SEARCH("terminat",$N3644)),ISNUMBER(SEARCH("inactive",$N3644)),ISNUMBER(SEARCH("vacan",$N3644)),ISNUMBER(SEARCH("deceased",$N3644)),ISNUMBER(SEARCH("separated",$N3644))),0,1))</f>
        <v/>
      </c>
      <c r="S3644">
        <f>IF(OR($R3644=0,NOT(ISNUMBER($I3644))),"",IFERROR(DATEDIF($I3644,DATE(FY,1,1),"y"),""))</f>
        <v/>
      </c>
      <c r="T3644">
        <f>IF(OR($R3644=0,NOT(ISNUMBER($J3644))),"",IFERROR(DATEDIF($J3644,DATE(FY,1,1),"y"),0))</f>
        <v/>
      </c>
      <c r="U3644" s="38">
        <f>IF(OR($R3644=0,NOT(ISNUMBER($I3644))),0,IF(YEAR($I3644)+IF($Q3644=1,RetAgeO,RetAgeE)=FY,MONTH($I3644),IF(YEAR($I3644)+IF($Q3644=1,RetAgeO,RetAgeE)&lt;FY,1,0)))</f>
        <v/>
      </c>
      <c r="V3644" s="38">
        <f>IF(OR($R3644=0,NOT(ISNUMBER($K3644))),0,IF(YEAR($K3644)=FY,MONTH($K3644),IF(YEAR($K3644)&lt;FY,1,0)))</f>
        <v/>
      </c>
      <c r="W3644" s="38">
        <f>IF($R3644=0,0,MIN(12,IF(AND(ISNUMBER($O3644),$O3644&gt;=1,$O3644&lt;=12),INT($O3644),12),IF(AND(RetireExit="Yes",$U3644&gt;0),$U3644,12),IF(AND(ContractExit="Yes",$V3644&gt;0),$V3644,12)))</f>
        <v/>
      </c>
      <c r="X3644" s="37">
        <f>IF(ISNUMBER($P3644),$P3644,IncPct)</f>
        <v/>
      </c>
      <c r="Y3644" s="39">
        <f>IF($W3644=0,0,MAX(0,MIN($W3644,IncMonth-1))+MAX(0,$W3644-IncMonth+1)*(1+$X3644))</f>
        <v/>
      </c>
      <c r="Z3644" s="40">
        <f>IF($C3644="",0,IFERROR(INDEX(Departments!$B$5:$B$54,MATCH($C3644,Departments!$A$5:$A$54,0)),0))</f>
        <v/>
      </c>
      <c r="AA3644" s="41">
        <f>N($L3644)*$Y3644</f>
        <v/>
      </c>
      <c r="AB3644" s="41">
        <f>N($M3644)*$Y3644</f>
        <v/>
      </c>
      <c r="AC3644" s="41">
        <f>$AA3644*$Z3644</f>
        <v/>
      </c>
      <c r="AD3644" s="41">
        <f>$AA3644*BonusMonths/12</f>
        <v/>
      </c>
      <c r="AE3644" s="41">
        <f>($AA3644+SI_Gross*$AB3644)*IF($Q3644=1,SI_O,SI_E)</f>
        <v/>
      </c>
      <c r="AF3644" s="41">
        <f>IF($Q3644=1,0,$AA3644*EOSB)</f>
        <v/>
      </c>
      <c r="AG3644" s="41">
        <f>$AN3644*$W3644</f>
        <v/>
      </c>
      <c r="AH3644" s="41">
        <f>SUM($AA3644:$AG3644)</f>
        <v/>
      </c>
      <c r="AI3644" s="41">
        <f>12*($AM3644+$AN3644)</f>
        <v/>
      </c>
      <c r="AJ3644" s="41">
        <f>$AM3644*((IncMonth-1)+(13-IncMonth)*(1+$X3644))+12*$AN3644</f>
        <v/>
      </c>
      <c r="AK3644" s="41">
        <f>IF($R3644=1,N($L3644)+N($M3644),0)</f>
        <v/>
      </c>
      <c r="AL3644">
        <f>IF($C3644="","",IF(N($L3644)&lt;=0,"Basic salary missing",IF(ISNA(MATCH($C3644,Departments!$A$5:$A$54,0)),"Department not on Departments sheet",IF(AND($I3644&lt;&gt;"",NOT(ISNUMBER($I3644))),"Date of birth is text, not a date",IF(AND($K3644&lt;&gt;"",NOT(ISNUMBER($K3644))),"Contract end is text, not a date","")))))</f>
        <v/>
      </c>
      <c r="AM3644" s="41">
        <f>IF($R3644=0,0,N($L3644)*(1+$Z3644+BonusMonths/12+IF($Q3644=1,0,EOSB))+N($M3644)+(N($L3644)+SI_Gross*N($M3644))*IF($Q3644=1,SI_O,SI_E))</f>
        <v/>
      </c>
      <c r="AN3644" s="41">
        <f>IF($R3644=0,0,(IF($Q3644=1,MedO,MedE+Ticket)+Training)/12)</f>
        <v/>
      </c>
    </row>
    <row r="3645">
      <c r="I3645" s="35" t="n"/>
      <c r="J3645" s="35" t="n"/>
      <c r="K3645" s="35" t="n"/>
      <c r="L3645" s="36" t="n"/>
      <c r="M3645" s="36" t="n"/>
      <c r="P3645" s="37" t="n"/>
      <c r="Q3645" s="38">
        <f>IF($C3645="",0,IF(OR(LOWER(TRIM($G3645))="omani",LOWER(TRIM($G3645))="oman",LOWER(TRIM($G3645))="om",LOWER(TRIM($G3645))="local"),1,0))</f>
        <v/>
      </c>
      <c r="R3645" s="38">
        <f>IF($C3645="",0,IF(OR(ISNUMBER(SEARCH("resign",$N3645)),ISNUMBER(SEARCH("terminat",$N3645)),ISNUMBER(SEARCH("inactive",$N3645)),ISNUMBER(SEARCH("vacan",$N3645)),ISNUMBER(SEARCH("deceased",$N3645)),ISNUMBER(SEARCH("separated",$N3645))),0,1))</f>
        <v/>
      </c>
      <c r="S3645">
        <f>IF(OR($R3645=0,NOT(ISNUMBER($I3645))),"",IFERROR(DATEDIF($I3645,DATE(FY,1,1),"y"),""))</f>
        <v/>
      </c>
      <c r="T3645">
        <f>IF(OR($R3645=0,NOT(ISNUMBER($J3645))),"",IFERROR(DATEDIF($J3645,DATE(FY,1,1),"y"),0))</f>
        <v/>
      </c>
      <c r="U3645" s="38">
        <f>IF(OR($R3645=0,NOT(ISNUMBER($I3645))),0,IF(YEAR($I3645)+IF($Q3645=1,RetAgeO,RetAgeE)=FY,MONTH($I3645),IF(YEAR($I3645)+IF($Q3645=1,RetAgeO,RetAgeE)&lt;FY,1,0)))</f>
        <v/>
      </c>
      <c r="V3645" s="38">
        <f>IF(OR($R3645=0,NOT(ISNUMBER($K3645))),0,IF(YEAR($K3645)=FY,MONTH($K3645),IF(YEAR($K3645)&lt;FY,1,0)))</f>
        <v/>
      </c>
      <c r="W3645" s="38">
        <f>IF($R3645=0,0,MIN(12,IF(AND(ISNUMBER($O3645),$O3645&gt;=1,$O3645&lt;=12),INT($O3645),12),IF(AND(RetireExit="Yes",$U3645&gt;0),$U3645,12),IF(AND(ContractExit="Yes",$V3645&gt;0),$V3645,12)))</f>
        <v/>
      </c>
      <c r="X3645" s="37">
        <f>IF(ISNUMBER($P3645),$P3645,IncPct)</f>
        <v/>
      </c>
      <c r="Y3645" s="39">
        <f>IF($W3645=0,0,MAX(0,MIN($W3645,IncMonth-1))+MAX(0,$W3645-IncMonth+1)*(1+$X3645))</f>
        <v/>
      </c>
      <c r="Z3645" s="40">
        <f>IF($C3645="",0,IFERROR(INDEX(Departments!$B$5:$B$54,MATCH($C3645,Departments!$A$5:$A$54,0)),0))</f>
        <v/>
      </c>
      <c r="AA3645" s="41">
        <f>N($L3645)*$Y3645</f>
        <v/>
      </c>
      <c r="AB3645" s="41">
        <f>N($M3645)*$Y3645</f>
        <v/>
      </c>
      <c r="AC3645" s="41">
        <f>$AA3645*$Z3645</f>
        <v/>
      </c>
      <c r="AD3645" s="41">
        <f>$AA3645*BonusMonths/12</f>
        <v/>
      </c>
      <c r="AE3645" s="41">
        <f>($AA3645+SI_Gross*$AB3645)*IF($Q3645=1,SI_O,SI_E)</f>
        <v/>
      </c>
      <c r="AF3645" s="41">
        <f>IF($Q3645=1,0,$AA3645*EOSB)</f>
        <v/>
      </c>
      <c r="AG3645" s="41">
        <f>$AN3645*$W3645</f>
        <v/>
      </c>
      <c r="AH3645" s="41">
        <f>SUM($AA3645:$AG3645)</f>
        <v/>
      </c>
      <c r="AI3645" s="41">
        <f>12*($AM3645+$AN3645)</f>
        <v/>
      </c>
      <c r="AJ3645" s="41">
        <f>$AM3645*((IncMonth-1)+(13-IncMonth)*(1+$X3645))+12*$AN3645</f>
        <v/>
      </c>
      <c r="AK3645" s="41">
        <f>IF($R3645=1,N($L3645)+N($M3645),0)</f>
        <v/>
      </c>
      <c r="AL3645">
        <f>IF($C3645="","",IF(N($L3645)&lt;=0,"Basic salary missing",IF(ISNA(MATCH($C3645,Departments!$A$5:$A$54,0)),"Department not on Departments sheet",IF(AND($I3645&lt;&gt;"",NOT(ISNUMBER($I3645))),"Date of birth is text, not a date",IF(AND($K3645&lt;&gt;"",NOT(ISNUMBER($K3645))),"Contract end is text, not a date","")))))</f>
        <v/>
      </c>
      <c r="AM3645" s="41">
        <f>IF($R3645=0,0,N($L3645)*(1+$Z3645+BonusMonths/12+IF($Q3645=1,0,EOSB))+N($M3645)+(N($L3645)+SI_Gross*N($M3645))*IF($Q3645=1,SI_O,SI_E))</f>
        <v/>
      </c>
      <c r="AN3645" s="41">
        <f>IF($R3645=0,0,(IF($Q3645=1,MedO,MedE+Ticket)+Training)/12)</f>
        <v/>
      </c>
    </row>
    <row r="3646">
      <c r="I3646" s="35" t="n"/>
      <c r="J3646" s="35" t="n"/>
      <c r="K3646" s="35" t="n"/>
      <c r="L3646" s="36" t="n"/>
      <c r="M3646" s="36" t="n"/>
      <c r="P3646" s="37" t="n"/>
      <c r="Q3646" s="38">
        <f>IF($C3646="",0,IF(OR(LOWER(TRIM($G3646))="omani",LOWER(TRIM($G3646))="oman",LOWER(TRIM($G3646))="om",LOWER(TRIM($G3646))="local"),1,0))</f>
        <v/>
      </c>
      <c r="R3646" s="38">
        <f>IF($C3646="",0,IF(OR(ISNUMBER(SEARCH("resign",$N3646)),ISNUMBER(SEARCH("terminat",$N3646)),ISNUMBER(SEARCH("inactive",$N3646)),ISNUMBER(SEARCH("vacan",$N3646)),ISNUMBER(SEARCH("deceased",$N3646)),ISNUMBER(SEARCH("separated",$N3646))),0,1))</f>
        <v/>
      </c>
      <c r="S3646">
        <f>IF(OR($R3646=0,NOT(ISNUMBER($I3646))),"",IFERROR(DATEDIF($I3646,DATE(FY,1,1),"y"),""))</f>
        <v/>
      </c>
      <c r="T3646">
        <f>IF(OR($R3646=0,NOT(ISNUMBER($J3646))),"",IFERROR(DATEDIF($J3646,DATE(FY,1,1),"y"),0))</f>
        <v/>
      </c>
      <c r="U3646" s="38">
        <f>IF(OR($R3646=0,NOT(ISNUMBER($I3646))),0,IF(YEAR($I3646)+IF($Q3646=1,RetAgeO,RetAgeE)=FY,MONTH($I3646),IF(YEAR($I3646)+IF($Q3646=1,RetAgeO,RetAgeE)&lt;FY,1,0)))</f>
        <v/>
      </c>
      <c r="V3646" s="38">
        <f>IF(OR($R3646=0,NOT(ISNUMBER($K3646))),0,IF(YEAR($K3646)=FY,MONTH($K3646),IF(YEAR($K3646)&lt;FY,1,0)))</f>
        <v/>
      </c>
      <c r="W3646" s="38">
        <f>IF($R3646=0,0,MIN(12,IF(AND(ISNUMBER($O3646),$O3646&gt;=1,$O3646&lt;=12),INT($O3646),12),IF(AND(RetireExit="Yes",$U3646&gt;0),$U3646,12),IF(AND(ContractExit="Yes",$V3646&gt;0),$V3646,12)))</f>
        <v/>
      </c>
      <c r="X3646" s="37">
        <f>IF(ISNUMBER($P3646),$P3646,IncPct)</f>
        <v/>
      </c>
      <c r="Y3646" s="39">
        <f>IF($W3646=0,0,MAX(0,MIN($W3646,IncMonth-1))+MAX(0,$W3646-IncMonth+1)*(1+$X3646))</f>
        <v/>
      </c>
      <c r="Z3646" s="40">
        <f>IF($C3646="",0,IFERROR(INDEX(Departments!$B$5:$B$54,MATCH($C3646,Departments!$A$5:$A$54,0)),0))</f>
        <v/>
      </c>
      <c r="AA3646" s="41">
        <f>N($L3646)*$Y3646</f>
        <v/>
      </c>
      <c r="AB3646" s="41">
        <f>N($M3646)*$Y3646</f>
        <v/>
      </c>
      <c r="AC3646" s="41">
        <f>$AA3646*$Z3646</f>
        <v/>
      </c>
      <c r="AD3646" s="41">
        <f>$AA3646*BonusMonths/12</f>
        <v/>
      </c>
      <c r="AE3646" s="41">
        <f>($AA3646+SI_Gross*$AB3646)*IF($Q3646=1,SI_O,SI_E)</f>
        <v/>
      </c>
      <c r="AF3646" s="41">
        <f>IF($Q3646=1,0,$AA3646*EOSB)</f>
        <v/>
      </c>
      <c r="AG3646" s="41">
        <f>$AN3646*$W3646</f>
        <v/>
      </c>
      <c r="AH3646" s="41">
        <f>SUM($AA3646:$AG3646)</f>
        <v/>
      </c>
      <c r="AI3646" s="41">
        <f>12*($AM3646+$AN3646)</f>
        <v/>
      </c>
      <c r="AJ3646" s="41">
        <f>$AM3646*((IncMonth-1)+(13-IncMonth)*(1+$X3646))+12*$AN3646</f>
        <v/>
      </c>
      <c r="AK3646" s="41">
        <f>IF($R3646=1,N($L3646)+N($M3646),0)</f>
        <v/>
      </c>
      <c r="AL3646">
        <f>IF($C3646="","",IF(N($L3646)&lt;=0,"Basic salary missing",IF(ISNA(MATCH($C3646,Departments!$A$5:$A$54,0)),"Department not on Departments sheet",IF(AND($I3646&lt;&gt;"",NOT(ISNUMBER($I3646))),"Date of birth is text, not a date",IF(AND($K3646&lt;&gt;"",NOT(ISNUMBER($K3646))),"Contract end is text, not a date","")))))</f>
        <v/>
      </c>
      <c r="AM3646" s="41">
        <f>IF($R3646=0,0,N($L3646)*(1+$Z3646+BonusMonths/12+IF($Q3646=1,0,EOSB))+N($M3646)+(N($L3646)+SI_Gross*N($M3646))*IF($Q3646=1,SI_O,SI_E))</f>
        <v/>
      </c>
      <c r="AN3646" s="41">
        <f>IF($R3646=0,0,(IF($Q3646=1,MedO,MedE+Ticket)+Training)/12)</f>
        <v/>
      </c>
    </row>
    <row r="3647">
      <c r="I3647" s="35" t="n"/>
      <c r="J3647" s="35" t="n"/>
      <c r="K3647" s="35" t="n"/>
      <c r="L3647" s="36" t="n"/>
      <c r="M3647" s="36" t="n"/>
      <c r="P3647" s="37" t="n"/>
      <c r="Q3647" s="38">
        <f>IF($C3647="",0,IF(OR(LOWER(TRIM($G3647))="omani",LOWER(TRIM($G3647))="oman",LOWER(TRIM($G3647))="om",LOWER(TRIM($G3647))="local"),1,0))</f>
        <v/>
      </c>
      <c r="R3647" s="38">
        <f>IF($C3647="",0,IF(OR(ISNUMBER(SEARCH("resign",$N3647)),ISNUMBER(SEARCH("terminat",$N3647)),ISNUMBER(SEARCH("inactive",$N3647)),ISNUMBER(SEARCH("vacan",$N3647)),ISNUMBER(SEARCH("deceased",$N3647)),ISNUMBER(SEARCH("separated",$N3647))),0,1))</f>
        <v/>
      </c>
      <c r="S3647">
        <f>IF(OR($R3647=0,NOT(ISNUMBER($I3647))),"",IFERROR(DATEDIF($I3647,DATE(FY,1,1),"y"),""))</f>
        <v/>
      </c>
      <c r="T3647">
        <f>IF(OR($R3647=0,NOT(ISNUMBER($J3647))),"",IFERROR(DATEDIF($J3647,DATE(FY,1,1),"y"),0))</f>
        <v/>
      </c>
      <c r="U3647" s="38">
        <f>IF(OR($R3647=0,NOT(ISNUMBER($I3647))),0,IF(YEAR($I3647)+IF($Q3647=1,RetAgeO,RetAgeE)=FY,MONTH($I3647),IF(YEAR($I3647)+IF($Q3647=1,RetAgeO,RetAgeE)&lt;FY,1,0)))</f>
        <v/>
      </c>
      <c r="V3647" s="38">
        <f>IF(OR($R3647=0,NOT(ISNUMBER($K3647))),0,IF(YEAR($K3647)=FY,MONTH($K3647),IF(YEAR($K3647)&lt;FY,1,0)))</f>
        <v/>
      </c>
      <c r="W3647" s="38">
        <f>IF($R3647=0,0,MIN(12,IF(AND(ISNUMBER($O3647),$O3647&gt;=1,$O3647&lt;=12),INT($O3647),12),IF(AND(RetireExit="Yes",$U3647&gt;0),$U3647,12),IF(AND(ContractExit="Yes",$V3647&gt;0),$V3647,12)))</f>
        <v/>
      </c>
      <c r="X3647" s="37">
        <f>IF(ISNUMBER($P3647),$P3647,IncPct)</f>
        <v/>
      </c>
      <c r="Y3647" s="39">
        <f>IF($W3647=0,0,MAX(0,MIN($W3647,IncMonth-1))+MAX(0,$W3647-IncMonth+1)*(1+$X3647))</f>
        <v/>
      </c>
      <c r="Z3647" s="40">
        <f>IF($C3647="",0,IFERROR(INDEX(Departments!$B$5:$B$54,MATCH($C3647,Departments!$A$5:$A$54,0)),0))</f>
        <v/>
      </c>
      <c r="AA3647" s="41">
        <f>N($L3647)*$Y3647</f>
        <v/>
      </c>
      <c r="AB3647" s="41">
        <f>N($M3647)*$Y3647</f>
        <v/>
      </c>
      <c r="AC3647" s="41">
        <f>$AA3647*$Z3647</f>
        <v/>
      </c>
      <c r="AD3647" s="41">
        <f>$AA3647*BonusMonths/12</f>
        <v/>
      </c>
      <c r="AE3647" s="41">
        <f>($AA3647+SI_Gross*$AB3647)*IF($Q3647=1,SI_O,SI_E)</f>
        <v/>
      </c>
      <c r="AF3647" s="41">
        <f>IF($Q3647=1,0,$AA3647*EOSB)</f>
        <v/>
      </c>
      <c r="AG3647" s="41">
        <f>$AN3647*$W3647</f>
        <v/>
      </c>
      <c r="AH3647" s="41">
        <f>SUM($AA3647:$AG3647)</f>
        <v/>
      </c>
      <c r="AI3647" s="41">
        <f>12*($AM3647+$AN3647)</f>
        <v/>
      </c>
      <c r="AJ3647" s="41">
        <f>$AM3647*((IncMonth-1)+(13-IncMonth)*(1+$X3647))+12*$AN3647</f>
        <v/>
      </c>
      <c r="AK3647" s="41">
        <f>IF($R3647=1,N($L3647)+N($M3647),0)</f>
        <v/>
      </c>
      <c r="AL3647">
        <f>IF($C3647="","",IF(N($L3647)&lt;=0,"Basic salary missing",IF(ISNA(MATCH($C3647,Departments!$A$5:$A$54,0)),"Department not on Departments sheet",IF(AND($I3647&lt;&gt;"",NOT(ISNUMBER($I3647))),"Date of birth is text, not a date",IF(AND($K3647&lt;&gt;"",NOT(ISNUMBER($K3647))),"Contract end is text, not a date","")))))</f>
        <v/>
      </c>
      <c r="AM3647" s="41">
        <f>IF($R3647=0,0,N($L3647)*(1+$Z3647+BonusMonths/12+IF($Q3647=1,0,EOSB))+N($M3647)+(N($L3647)+SI_Gross*N($M3647))*IF($Q3647=1,SI_O,SI_E))</f>
        <v/>
      </c>
      <c r="AN3647" s="41">
        <f>IF($R3647=0,0,(IF($Q3647=1,MedO,MedE+Ticket)+Training)/12)</f>
        <v/>
      </c>
    </row>
    <row r="3648">
      <c r="I3648" s="35" t="n"/>
      <c r="J3648" s="35" t="n"/>
      <c r="K3648" s="35" t="n"/>
      <c r="L3648" s="36" t="n"/>
      <c r="M3648" s="36" t="n"/>
      <c r="P3648" s="37" t="n"/>
      <c r="Q3648" s="38">
        <f>IF($C3648="",0,IF(OR(LOWER(TRIM($G3648))="omani",LOWER(TRIM($G3648))="oman",LOWER(TRIM($G3648))="om",LOWER(TRIM($G3648))="local"),1,0))</f>
        <v/>
      </c>
      <c r="R3648" s="38">
        <f>IF($C3648="",0,IF(OR(ISNUMBER(SEARCH("resign",$N3648)),ISNUMBER(SEARCH("terminat",$N3648)),ISNUMBER(SEARCH("inactive",$N3648)),ISNUMBER(SEARCH("vacan",$N3648)),ISNUMBER(SEARCH("deceased",$N3648)),ISNUMBER(SEARCH("separated",$N3648))),0,1))</f>
        <v/>
      </c>
      <c r="S3648">
        <f>IF(OR($R3648=0,NOT(ISNUMBER($I3648))),"",IFERROR(DATEDIF($I3648,DATE(FY,1,1),"y"),""))</f>
        <v/>
      </c>
      <c r="T3648">
        <f>IF(OR($R3648=0,NOT(ISNUMBER($J3648))),"",IFERROR(DATEDIF($J3648,DATE(FY,1,1),"y"),0))</f>
        <v/>
      </c>
      <c r="U3648" s="38">
        <f>IF(OR($R3648=0,NOT(ISNUMBER($I3648))),0,IF(YEAR($I3648)+IF($Q3648=1,RetAgeO,RetAgeE)=FY,MONTH($I3648),IF(YEAR($I3648)+IF($Q3648=1,RetAgeO,RetAgeE)&lt;FY,1,0)))</f>
        <v/>
      </c>
      <c r="V3648" s="38">
        <f>IF(OR($R3648=0,NOT(ISNUMBER($K3648))),0,IF(YEAR($K3648)=FY,MONTH($K3648),IF(YEAR($K3648)&lt;FY,1,0)))</f>
        <v/>
      </c>
      <c r="W3648" s="38">
        <f>IF($R3648=0,0,MIN(12,IF(AND(ISNUMBER($O3648),$O3648&gt;=1,$O3648&lt;=12),INT($O3648),12),IF(AND(RetireExit="Yes",$U3648&gt;0),$U3648,12),IF(AND(ContractExit="Yes",$V3648&gt;0),$V3648,12)))</f>
        <v/>
      </c>
      <c r="X3648" s="37">
        <f>IF(ISNUMBER($P3648),$P3648,IncPct)</f>
        <v/>
      </c>
      <c r="Y3648" s="39">
        <f>IF($W3648=0,0,MAX(0,MIN($W3648,IncMonth-1))+MAX(0,$W3648-IncMonth+1)*(1+$X3648))</f>
        <v/>
      </c>
      <c r="Z3648" s="40">
        <f>IF($C3648="",0,IFERROR(INDEX(Departments!$B$5:$B$54,MATCH($C3648,Departments!$A$5:$A$54,0)),0))</f>
        <v/>
      </c>
      <c r="AA3648" s="41">
        <f>N($L3648)*$Y3648</f>
        <v/>
      </c>
      <c r="AB3648" s="41">
        <f>N($M3648)*$Y3648</f>
        <v/>
      </c>
      <c r="AC3648" s="41">
        <f>$AA3648*$Z3648</f>
        <v/>
      </c>
      <c r="AD3648" s="41">
        <f>$AA3648*BonusMonths/12</f>
        <v/>
      </c>
      <c r="AE3648" s="41">
        <f>($AA3648+SI_Gross*$AB3648)*IF($Q3648=1,SI_O,SI_E)</f>
        <v/>
      </c>
      <c r="AF3648" s="41">
        <f>IF($Q3648=1,0,$AA3648*EOSB)</f>
        <v/>
      </c>
      <c r="AG3648" s="41">
        <f>$AN3648*$W3648</f>
        <v/>
      </c>
      <c r="AH3648" s="41">
        <f>SUM($AA3648:$AG3648)</f>
        <v/>
      </c>
      <c r="AI3648" s="41">
        <f>12*($AM3648+$AN3648)</f>
        <v/>
      </c>
      <c r="AJ3648" s="41">
        <f>$AM3648*((IncMonth-1)+(13-IncMonth)*(1+$X3648))+12*$AN3648</f>
        <v/>
      </c>
      <c r="AK3648" s="41">
        <f>IF($R3648=1,N($L3648)+N($M3648),0)</f>
        <v/>
      </c>
      <c r="AL3648">
        <f>IF($C3648="","",IF(N($L3648)&lt;=0,"Basic salary missing",IF(ISNA(MATCH($C3648,Departments!$A$5:$A$54,0)),"Department not on Departments sheet",IF(AND($I3648&lt;&gt;"",NOT(ISNUMBER($I3648))),"Date of birth is text, not a date",IF(AND($K3648&lt;&gt;"",NOT(ISNUMBER($K3648))),"Contract end is text, not a date","")))))</f>
        <v/>
      </c>
      <c r="AM3648" s="41">
        <f>IF($R3648=0,0,N($L3648)*(1+$Z3648+BonusMonths/12+IF($Q3648=1,0,EOSB))+N($M3648)+(N($L3648)+SI_Gross*N($M3648))*IF($Q3648=1,SI_O,SI_E))</f>
        <v/>
      </c>
      <c r="AN3648" s="41">
        <f>IF($R3648=0,0,(IF($Q3648=1,MedO,MedE+Ticket)+Training)/12)</f>
        <v/>
      </c>
    </row>
    <row r="3649">
      <c r="I3649" s="35" t="n"/>
      <c r="J3649" s="35" t="n"/>
      <c r="K3649" s="35" t="n"/>
      <c r="L3649" s="36" t="n"/>
      <c r="M3649" s="36" t="n"/>
      <c r="P3649" s="37" t="n"/>
      <c r="Q3649" s="38">
        <f>IF($C3649="",0,IF(OR(LOWER(TRIM($G3649))="omani",LOWER(TRIM($G3649))="oman",LOWER(TRIM($G3649))="om",LOWER(TRIM($G3649))="local"),1,0))</f>
        <v/>
      </c>
      <c r="R3649" s="38">
        <f>IF($C3649="",0,IF(OR(ISNUMBER(SEARCH("resign",$N3649)),ISNUMBER(SEARCH("terminat",$N3649)),ISNUMBER(SEARCH("inactive",$N3649)),ISNUMBER(SEARCH("vacan",$N3649)),ISNUMBER(SEARCH("deceased",$N3649)),ISNUMBER(SEARCH("separated",$N3649))),0,1))</f>
        <v/>
      </c>
      <c r="S3649">
        <f>IF(OR($R3649=0,NOT(ISNUMBER($I3649))),"",IFERROR(DATEDIF($I3649,DATE(FY,1,1),"y"),""))</f>
        <v/>
      </c>
      <c r="T3649">
        <f>IF(OR($R3649=0,NOT(ISNUMBER($J3649))),"",IFERROR(DATEDIF($J3649,DATE(FY,1,1),"y"),0))</f>
        <v/>
      </c>
      <c r="U3649" s="38">
        <f>IF(OR($R3649=0,NOT(ISNUMBER($I3649))),0,IF(YEAR($I3649)+IF($Q3649=1,RetAgeO,RetAgeE)=FY,MONTH($I3649),IF(YEAR($I3649)+IF($Q3649=1,RetAgeO,RetAgeE)&lt;FY,1,0)))</f>
        <v/>
      </c>
      <c r="V3649" s="38">
        <f>IF(OR($R3649=0,NOT(ISNUMBER($K3649))),0,IF(YEAR($K3649)=FY,MONTH($K3649),IF(YEAR($K3649)&lt;FY,1,0)))</f>
        <v/>
      </c>
      <c r="W3649" s="38">
        <f>IF($R3649=0,0,MIN(12,IF(AND(ISNUMBER($O3649),$O3649&gt;=1,$O3649&lt;=12),INT($O3649),12),IF(AND(RetireExit="Yes",$U3649&gt;0),$U3649,12),IF(AND(ContractExit="Yes",$V3649&gt;0),$V3649,12)))</f>
        <v/>
      </c>
      <c r="X3649" s="37">
        <f>IF(ISNUMBER($P3649),$P3649,IncPct)</f>
        <v/>
      </c>
      <c r="Y3649" s="39">
        <f>IF($W3649=0,0,MAX(0,MIN($W3649,IncMonth-1))+MAX(0,$W3649-IncMonth+1)*(1+$X3649))</f>
        <v/>
      </c>
      <c r="Z3649" s="40">
        <f>IF($C3649="",0,IFERROR(INDEX(Departments!$B$5:$B$54,MATCH($C3649,Departments!$A$5:$A$54,0)),0))</f>
        <v/>
      </c>
      <c r="AA3649" s="41">
        <f>N($L3649)*$Y3649</f>
        <v/>
      </c>
      <c r="AB3649" s="41">
        <f>N($M3649)*$Y3649</f>
        <v/>
      </c>
      <c r="AC3649" s="41">
        <f>$AA3649*$Z3649</f>
        <v/>
      </c>
      <c r="AD3649" s="41">
        <f>$AA3649*BonusMonths/12</f>
        <v/>
      </c>
      <c r="AE3649" s="41">
        <f>($AA3649+SI_Gross*$AB3649)*IF($Q3649=1,SI_O,SI_E)</f>
        <v/>
      </c>
      <c r="AF3649" s="41">
        <f>IF($Q3649=1,0,$AA3649*EOSB)</f>
        <v/>
      </c>
      <c r="AG3649" s="41">
        <f>$AN3649*$W3649</f>
        <v/>
      </c>
      <c r="AH3649" s="41">
        <f>SUM($AA3649:$AG3649)</f>
        <v/>
      </c>
      <c r="AI3649" s="41">
        <f>12*($AM3649+$AN3649)</f>
        <v/>
      </c>
      <c r="AJ3649" s="41">
        <f>$AM3649*((IncMonth-1)+(13-IncMonth)*(1+$X3649))+12*$AN3649</f>
        <v/>
      </c>
      <c r="AK3649" s="41">
        <f>IF($R3649=1,N($L3649)+N($M3649),0)</f>
        <v/>
      </c>
      <c r="AL3649">
        <f>IF($C3649="","",IF(N($L3649)&lt;=0,"Basic salary missing",IF(ISNA(MATCH($C3649,Departments!$A$5:$A$54,0)),"Department not on Departments sheet",IF(AND($I3649&lt;&gt;"",NOT(ISNUMBER($I3649))),"Date of birth is text, not a date",IF(AND($K3649&lt;&gt;"",NOT(ISNUMBER($K3649))),"Contract end is text, not a date","")))))</f>
        <v/>
      </c>
      <c r="AM3649" s="41">
        <f>IF($R3649=0,0,N($L3649)*(1+$Z3649+BonusMonths/12+IF($Q3649=1,0,EOSB))+N($M3649)+(N($L3649)+SI_Gross*N($M3649))*IF($Q3649=1,SI_O,SI_E))</f>
        <v/>
      </c>
      <c r="AN3649" s="41">
        <f>IF($R3649=0,0,(IF($Q3649=1,MedO,MedE+Ticket)+Training)/12)</f>
        <v/>
      </c>
    </row>
    <row r="3650">
      <c r="I3650" s="35" t="n"/>
      <c r="J3650" s="35" t="n"/>
      <c r="K3650" s="35" t="n"/>
      <c r="L3650" s="36" t="n"/>
      <c r="M3650" s="36" t="n"/>
      <c r="P3650" s="37" t="n"/>
      <c r="Q3650" s="38">
        <f>IF($C3650="",0,IF(OR(LOWER(TRIM($G3650))="omani",LOWER(TRIM($G3650))="oman",LOWER(TRIM($G3650))="om",LOWER(TRIM($G3650))="local"),1,0))</f>
        <v/>
      </c>
      <c r="R3650" s="38">
        <f>IF($C3650="",0,IF(OR(ISNUMBER(SEARCH("resign",$N3650)),ISNUMBER(SEARCH("terminat",$N3650)),ISNUMBER(SEARCH("inactive",$N3650)),ISNUMBER(SEARCH("vacan",$N3650)),ISNUMBER(SEARCH("deceased",$N3650)),ISNUMBER(SEARCH("separated",$N3650))),0,1))</f>
        <v/>
      </c>
      <c r="S3650">
        <f>IF(OR($R3650=0,NOT(ISNUMBER($I3650))),"",IFERROR(DATEDIF($I3650,DATE(FY,1,1),"y"),""))</f>
        <v/>
      </c>
      <c r="T3650">
        <f>IF(OR($R3650=0,NOT(ISNUMBER($J3650))),"",IFERROR(DATEDIF($J3650,DATE(FY,1,1),"y"),0))</f>
        <v/>
      </c>
      <c r="U3650" s="38">
        <f>IF(OR($R3650=0,NOT(ISNUMBER($I3650))),0,IF(YEAR($I3650)+IF($Q3650=1,RetAgeO,RetAgeE)=FY,MONTH($I3650),IF(YEAR($I3650)+IF($Q3650=1,RetAgeO,RetAgeE)&lt;FY,1,0)))</f>
        <v/>
      </c>
      <c r="V3650" s="38">
        <f>IF(OR($R3650=0,NOT(ISNUMBER($K3650))),0,IF(YEAR($K3650)=FY,MONTH($K3650),IF(YEAR($K3650)&lt;FY,1,0)))</f>
        <v/>
      </c>
      <c r="W3650" s="38">
        <f>IF($R3650=0,0,MIN(12,IF(AND(ISNUMBER($O3650),$O3650&gt;=1,$O3650&lt;=12),INT($O3650),12),IF(AND(RetireExit="Yes",$U3650&gt;0),$U3650,12),IF(AND(ContractExit="Yes",$V3650&gt;0),$V3650,12)))</f>
        <v/>
      </c>
      <c r="X3650" s="37">
        <f>IF(ISNUMBER($P3650),$P3650,IncPct)</f>
        <v/>
      </c>
      <c r="Y3650" s="39">
        <f>IF($W3650=0,0,MAX(0,MIN($W3650,IncMonth-1))+MAX(0,$W3650-IncMonth+1)*(1+$X3650))</f>
        <v/>
      </c>
      <c r="Z3650" s="40">
        <f>IF($C3650="",0,IFERROR(INDEX(Departments!$B$5:$B$54,MATCH($C3650,Departments!$A$5:$A$54,0)),0))</f>
        <v/>
      </c>
      <c r="AA3650" s="41">
        <f>N($L3650)*$Y3650</f>
        <v/>
      </c>
      <c r="AB3650" s="41">
        <f>N($M3650)*$Y3650</f>
        <v/>
      </c>
      <c r="AC3650" s="41">
        <f>$AA3650*$Z3650</f>
        <v/>
      </c>
      <c r="AD3650" s="41">
        <f>$AA3650*BonusMonths/12</f>
        <v/>
      </c>
      <c r="AE3650" s="41">
        <f>($AA3650+SI_Gross*$AB3650)*IF($Q3650=1,SI_O,SI_E)</f>
        <v/>
      </c>
      <c r="AF3650" s="41">
        <f>IF($Q3650=1,0,$AA3650*EOSB)</f>
        <v/>
      </c>
      <c r="AG3650" s="41">
        <f>$AN3650*$W3650</f>
        <v/>
      </c>
      <c r="AH3650" s="41">
        <f>SUM($AA3650:$AG3650)</f>
        <v/>
      </c>
      <c r="AI3650" s="41">
        <f>12*($AM3650+$AN3650)</f>
        <v/>
      </c>
      <c r="AJ3650" s="41">
        <f>$AM3650*((IncMonth-1)+(13-IncMonth)*(1+$X3650))+12*$AN3650</f>
        <v/>
      </c>
      <c r="AK3650" s="41">
        <f>IF($R3650=1,N($L3650)+N($M3650),0)</f>
        <v/>
      </c>
      <c r="AL3650">
        <f>IF($C3650="","",IF(N($L3650)&lt;=0,"Basic salary missing",IF(ISNA(MATCH($C3650,Departments!$A$5:$A$54,0)),"Department not on Departments sheet",IF(AND($I3650&lt;&gt;"",NOT(ISNUMBER($I3650))),"Date of birth is text, not a date",IF(AND($K3650&lt;&gt;"",NOT(ISNUMBER($K3650))),"Contract end is text, not a date","")))))</f>
        <v/>
      </c>
      <c r="AM3650" s="41">
        <f>IF($R3650=0,0,N($L3650)*(1+$Z3650+BonusMonths/12+IF($Q3650=1,0,EOSB))+N($M3650)+(N($L3650)+SI_Gross*N($M3650))*IF($Q3650=1,SI_O,SI_E))</f>
        <v/>
      </c>
      <c r="AN3650" s="41">
        <f>IF($R3650=0,0,(IF($Q3650=1,MedO,MedE+Ticket)+Training)/12)</f>
        <v/>
      </c>
    </row>
    <row r="3651">
      <c r="I3651" s="35" t="n"/>
      <c r="J3651" s="35" t="n"/>
      <c r="K3651" s="35" t="n"/>
      <c r="L3651" s="36" t="n"/>
      <c r="M3651" s="36" t="n"/>
      <c r="P3651" s="37" t="n"/>
      <c r="Q3651" s="38">
        <f>IF($C3651="",0,IF(OR(LOWER(TRIM($G3651))="omani",LOWER(TRIM($G3651))="oman",LOWER(TRIM($G3651))="om",LOWER(TRIM($G3651))="local"),1,0))</f>
        <v/>
      </c>
      <c r="R3651" s="38">
        <f>IF($C3651="",0,IF(OR(ISNUMBER(SEARCH("resign",$N3651)),ISNUMBER(SEARCH("terminat",$N3651)),ISNUMBER(SEARCH("inactive",$N3651)),ISNUMBER(SEARCH("vacan",$N3651)),ISNUMBER(SEARCH("deceased",$N3651)),ISNUMBER(SEARCH("separated",$N3651))),0,1))</f>
        <v/>
      </c>
      <c r="S3651">
        <f>IF(OR($R3651=0,NOT(ISNUMBER($I3651))),"",IFERROR(DATEDIF($I3651,DATE(FY,1,1),"y"),""))</f>
        <v/>
      </c>
      <c r="T3651">
        <f>IF(OR($R3651=0,NOT(ISNUMBER($J3651))),"",IFERROR(DATEDIF($J3651,DATE(FY,1,1),"y"),0))</f>
        <v/>
      </c>
      <c r="U3651" s="38">
        <f>IF(OR($R3651=0,NOT(ISNUMBER($I3651))),0,IF(YEAR($I3651)+IF($Q3651=1,RetAgeO,RetAgeE)=FY,MONTH($I3651),IF(YEAR($I3651)+IF($Q3651=1,RetAgeO,RetAgeE)&lt;FY,1,0)))</f>
        <v/>
      </c>
      <c r="V3651" s="38">
        <f>IF(OR($R3651=0,NOT(ISNUMBER($K3651))),0,IF(YEAR($K3651)=FY,MONTH($K3651),IF(YEAR($K3651)&lt;FY,1,0)))</f>
        <v/>
      </c>
      <c r="W3651" s="38">
        <f>IF($R3651=0,0,MIN(12,IF(AND(ISNUMBER($O3651),$O3651&gt;=1,$O3651&lt;=12),INT($O3651),12),IF(AND(RetireExit="Yes",$U3651&gt;0),$U3651,12),IF(AND(ContractExit="Yes",$V3651&gt;0),$V3651,12)))</f>
        <v/>
      </c>
      <c r="X3651" s="37">
        <f>IF(ISNUMBER($P3651),$P3651,IncPct)</f>
        <v/>
      </c>
      <c r="Y3651" s="39">
        <f>IF($W3651=0,0,MAX(0,MIN($W3651,IncMonth-1))+MAX(0,$W3651-IncMonth+1)*(1+$X3651))</f>
        <v/>
      </c>
      <c r="Z3651" s="40">
        <f>IF($C3651="",0,IFERROR(INDEX(Departments!$B$5:$B$54,MATCH($C3651,Departments!$A$5:$A$54,0)),0))</f>
        <v/>
      </c>
      <c r="AA3651" s="41">
        <f>N($L3651)*$Y3651</f>
        <v/>
      </c>
      <c r="AB3651" s="41">
        <f>N($M3651)*$Y3651</f>
        <v/>
      </c>
      <c r="AC3651" s="41">
        <f>$AA3651*$Z3651</f>
        <v/>
      </c>
      <c r="AD3651" s="41">
        <f>$AA3651*BonusMonths/12</f>
        <v/>
      </c>
      <c r="AE3651" s="41">
        <f>($AA3651+SI_Gross*$AB3651)*IF($Q3651=1,SI_O,SI_E)</f>
        <v/>
      </c>
      <c r="AF3651" s="41">
        <f>IF($Q3651=1,0,$AA3651*EOSB)</f>
        <v/>
      </c>
      <c r="AG3651" s="41">
        <f>$AN3651*$W3651</f>
        <v/>
      </c>
      <c r="AH3651" s="41">
        <f>SUM($AA3651:$AG3651)</f>
        <v/>
      </c>
      <c r="AI3651" s="41">
        <f>12*($AM3651+$AN3651)</f>
        <v/>
      </c>
      <c r="AJ3651" s="41">
        <f>$AM3651*((IncMonth-1)+(13-IncMonth)*(1+$X3651))+12*$AN3651</f>
        <v/>
      </c>
      <c r="AK3651" s="41">
        <f>IF($R3651=1,N($L3651)+N($M3651),0)</f>
        <v/>
      </c>
      <c r="AL3651">
        <f>IF($C3651="","",IF(N($L3651)&lt;=0,"Basic salary missing",IF(ISNA(MATCH($C3651,Departments!$A$5:$A$54,0)),"Department not on Departments sheet",IF(AND($I3651&lt;&gt;"",NOT(ISNUMBER($I3651))),"Date of birth is text, not a date",IF(AND($K3651&lt;&gt;"",NOT(ISNUMBER($K3651))),"Contract end is text, not a date","")))))</f>
        <v/>
      </c>
      <c r="AM3651" s="41">
        <f>IF($R3651=0,0,N($L3651)*(1+$Z3651+BonusMonths/12+IF($Q3651=1,0,EOSB))+N($M3651)+(N($L3651)+SI_Gross*N($M3651))*IF($Q3651=1,SI_O,SI_E))</f>
        <v/>
      </c>
      <c r="AN3651" s="41">
        <f>IF($R3651=0,0,(IF($Q3651=1,MedO,MedE+Ticket)+Training)/12)</f>
        <v/>
      </c>
    </row>
    <row r="3652">
      <c r="I3652" s="35" t="n"/>
      <c r="J3652" s="35" t="n"/>
      <c r="K3652" s="35" t="n"/>
      <c r="L3652" s="36" t="n"/>
      <c r="M3652" s="36" t="n"/>
      <c r="P3652" s="37" t="n"/>
      <c r="Q3652" s="38">
        <f>IF($C3652="",0,IF(OR(LOWER(TRIM($G3652))="omani",LOWER(TRIM($G3652))="oman",LOWER(TRIM($G3652))="om",LOWER(TRIM($G3652))="local"),1,0))</f>
        <v/>
      </c>
      <c r="R3652" s="38">
        <f>IF($C3652="",0,IF(OR(ISNUMBER(SEARCH("resign",$N3652)),ISNUMBER(SEARCH("terminat",$N3652)),ISNUMBER(SEARCH("inactive",$N3652)),ISNUMBER(SEARCH("vacan",$N3652)),ISNUMBER(SEARCH("deceased",$N3652)),ISNUMBER(SEARCH("separated",$N3652))),0,1))</f>
        <v/>
      </c>
      <c r="S3652">
        <f>IF(OR($R3652=0,NOT(ISNUMBER($I3652))),"",IFERROR(DATEDIF($I3652,DATE(FY,1,1),"y"),""))</f>
        <v/>
      </c>
      <c r="T3652">
        <f>IF(OR($R3652=0,NOT(ISNUMBER($J3652))),"",IFERROR(DATEDIF($J3652,DATE(FY,1,1),"y"),0))</f>
        <v/>
      </c>
      <c r="U3652" s="38">
        <f>IF(OR($R3652=0,NOT(ISNUMBER($I3652))),0,IF(YEAR($I3652)+IF($Q3652=1,RetAgeO,RetAgeE)=FY,MONTH($I3652),IF(YEAR($I3652)+IF($Q3652=1,RetAgeO,RetAgeE)&lt;FY,1,0)))</f>
        <v/>
      </c>
      <c r="V3652" s="38">
        <f>IF(OR($R3652=0,NOT(ISNUMBER($K3652))),0,IF(YEAR($K3652)=FY,MONTH($K3652),IF(YEAR($K3652)&lt;FY,1,0)))</f>
        <v/>
      </c>
      <c r="W3652" s="38">
        <f>IF($R3652=0,0,MIN(12,IF(AND(ISNUMBER($O3652),$O3652&gt;=1,$O3652&lt;=12),INT($O3652),12),IF(AND(RetireExit="Yes",$U3652&gt;0),$U3652,12),IF(AND(ContractExit="Yes",$V3652&gt;0),$V3652,12)))</f>
        <v/>
      </c>
      <c r="X3652" s="37">
        <f>IF(ISNUMBER($P3652),$P3652,IncPct)</f>
        <v/>
      </c>
      <c r="Y3652" s="39">
        <f>IF($W3652=0,0,MAX(0,MIN($W3652,IncMonth-1))+MAX(0,$W3652-IncMonth+1)*(1+$X3652))</f>
        <v/>
      </c>
      <c r="Z3652" s="40">
        <f>IF($C3652="",0,IFERROR(INDEX(Departments!$B$5:$B$54,MATCH($C3652,Departments!$A$5:$A$54,0)),0))</f>
        <v/>
      </c>
      <c r="AA3652" s="41">
        <f>N($L3652)*$Y3652</f>
        <v/>
      </c>
      <c r="AB3652" s="41">
        <f>N($M3652)*$Y3652</f>
        <v/>
      </c>
      <c r="AC3652" s="41">
        <f>$AA3652*$Z3652</f>
        <v/>
      </c>
      <c r="AD3652" s="41">
        <f>$AA3652*BonusMonths/12</f>
        <v/>
      </c>
      <c r="AE3652" s="41">
        <f>($AA3652+SI_Gross*$AB3652)*IF($Q3652=1,SI_O,SI_E)</f>
        <v/>
      </c>
      <c r="AF3652" s="41">
        <f>IF($Q3652=1,0,$AA3652*EOSB)</f>
        <v/>
      </c>
      <c r="AG3652" s="41">
        <f>$AN3652*$W3652</f>
        <v/>
      </c>
      <c r="AH3652" s="41">
        <f>SUM($AA3652:$AG3652)</f>
        <v/>
      </c>
      <c r="AI3652" s="41">
        <f>12*($AM3652+$AN3652)</f>
        <v/>
      </c>
      <c r="AJ3652" s="41">
        <f>$AM3652*((IncMonth-1)+(13-IncMonth)*(1+$X3652))+12*$AN3652</f>
        <v/>
      </c>
      <c r="AK3652" s="41">
        <f>IF($R3652=1,N($L3652)+N($M3652),0)</f>
        <v/>
      </c>
      <c r="AL3652">
        <f>IF($C3652="","",IF(N($L3652)&lt;=0,"Basic salary missing",IF(ISNA(MATCH($C3652,Departments!$A$5:$A$54,0)),"Department not on Departments sheet",IF(AND($I3652&lt;&gt;"",NOT(ISNUMBER($I3652))),"Date of birth is text, not a date",IF(AND($K3652&lt;&gt;"",NOT(ISNUMBER($K3652))),"Contract end is text, not a date","")))))</f>
        <v/>
      </c>
      <c r="AM3652" s="41">
        <f>IF($R3652=0,0,N($L3652)*(1+$Z3652+BonusMonths/12+IF($Q3652=1,0,EOSB))+N($M3652)+(N($L3652)+SI_Gross*N($M3652))*IF($Q3652=1,SI_O,SI_E))</f>
        <v/>
      </c>
      <c r="AN3652" s="41">
        <f>IF($R3652=0,0,(IF($Q3652=1,MedO,MedE+Ticket)+Training)/12)</f>
        <v/>
      </c>
    </row>
    <row r="3653">
      <c r="I3653" s="35" t="n"/>
      <c r="J3653" s="35" t="n"/>
      <c r="K3653" s="35" t="n"/>
      <c r="L3653" s="36" t="n"/>
      <c r="M3653" s="36" t="n"/>
      <c r="P3653" s="37" t="n"/>
      <c r="Q3653" s="38">
        <f>IF($C3653="",0,IF(OR(LOWER(TRIM($G3653))="omani",LOWER(TRIM($G3653))="oman",LOWER(TRIM($G3653))="om",LOWER(TRIM($G3653))="local"),1,0))</f>
        <v/>
      </c>
      <c r="R3653" s="38">
        <f>IF($C3653="",0,IF(OR(ISNUMBER(SEARCH("resign",$N3653)),ISNUMBER(SEARCH("terminat",$N3653)),ISNUMBER(SEARCH("inactive",$N3653)),ISNUMBER(SEARCH("vacan",$N3653)),ISNUMBER(SEARCH("deceased",$N3653)),ISNUMBER(SEARCH("separated",$N3653))),0,1))</f>
        <v/>
      </c>
      <c r="S3653">
        <f>IF(OR($R3653=0,NOT(ISNUMBER($I3653))),"",IFERROR(DATEDIF($I3653,DATE(FY,1,1),"y"),""))</f>
        <v/>
      </c>
      <c r="T3653">
        <f>IF(OR($R3653=0,NOT(ISNUMBER($J3653))),"",IFERROR(DATEDIF($J3653,DATE(FY,1,1),"y"),0))</f>
        <v/>
      </c>
      <c r="U3653" s="38">
        <f>IF(OR($R3653=0,NOT(ISNUMBER($I3653))),0,IF(YEAR($I3653)+IF($Q3653=1,RetAgeO,RetAgeE)=FY,MONTH($I3653),IF(YEAR($I3653)+IF($Q3653=1,RetAgeO,RetAgeE)&lt;FY,1,0)))</f>
        <v/>
      </c>
      <c r="V3653" s="38">
        <f>IF(OR($R3653=0,NOT(ISNUMBER($K3653))),0,IF(YEAR($K3653)=FY,MONTH($K3653),IF(YEAR($K3653)&lt;FY,1,0)))</f>
        <v/>
      </c>
      <c r="W3653" s="38">
        <f>IF($R3653=0,0,MIN(12,IF(AND(ISNUMBER($O3653),$O3653&gt;=1,$O3653&lt;=12),INT($O3653),12),IF(AND(RetireExit="Yes",$U3653&gt;0),$U3653,12),IF(AND(ContractExit="Yes",$V3653&gt;0),$V3653,12)))</f>
        <v/>
      </c>
      <c r="X3653" s="37">
        <f>IF(ISNUMBER($P3653),$P3653,IncPct)</f>
        <v/>
      </c>
      <c r="Y3653" s="39">
        <f>IF($W3653=0,0,MAX(0,MIN($W3653,IncMonth-1))+MAX(0,$W3653-IncMonth+1)*(1+$X3653))</f>
        <v/>
      </c>
      <c r="Z3653" s="40">
        <f>IF($C3653="",0,IFERROR(INDEX(Departments!$B$5:$B$54,MATCH($C3653,Departments!$A$5:$A$54,0)),0))</f>
        <v/>
      </c>
      <c r="AA3653" s="41">
        <f>N($L3653)*$Y3653</f>
        <v/>
      </c>
      <c r="AB3653" s="41">
        <f>N($M3653)*$Y3653</f>
        <v/>
      </c>
      <c r="AC3653" s="41">
        <f>$AA3653*$Z3653</f>
        <v/>
      </c>
      <c r="AD3653" s="41">
        <f>$AA3653*BonusMonths/12</f>
        <v/>
      </c>
      <c r="AE3653" s="41">
        <f>($AA3653+SI_Gross*$AB3653)*IF($Q3653=1,SI_O,SI_E)</f>
        <v/>
      </c>
      <c r="AF3653" s="41">
        <f>IF($Q3653=1,0,$AA3653*EOSB)</f>
        <v/>
      </c>
      <c r="AG3653" s="41">
        <f>$AN3653*$W3653</f>
        <v/>
      </c>
      <c r="AH3653" s="41">
        <f>SUM($AA3653:$AG3653)</f>
        <v/>
      </c>
      <c r="AI3653" s="41">
        <f>12*($AM3653+$AN3653)</f>
        <v/>
      </c>
      <c r="AJ3653" s="41">
        <f>$AM3653*((IncMonth-1)+(13-IncMonth)*(1+$X3653))+12*$AN3653</f>
        <v/>
      </c>
      <c r="AK3653" s="41">
        <f>IF($R3653=1,N($L3653)+N($M3653),0)</f>
        <v/>
      </c>
      <c r="AL3653">
        <f>IF($C3653="","",IF(N($L3653)&lt;=0,"Basic salary missing",IF(ISNA(MATCH($C3653,Departments!$A$5:$A$54,0)),"Department not on Departments sheet",IF(AND($I3653&lt;&gt;"",NOT(ISNUMBER($I3653))),"Date of birth is text, not a date",IF(AND($K3653&lt;&gt;"",NOT(ISNUMBER($K3653))),"Contract end is text, not a date","")))))</f>
        <v/>
      </c>
      <c r="AM3653" s="41">
        <f>IF($R3653=0,0,N($L3653)*(1+$Z3653+BonusMonths/12+IF($Q3653=1,0,EOSB))+N($M3653)+(N($L3653)+SI_Gross*N($M3653))*IF($Q3653=1,SI_O,SI_E))</f>
        <v/>
      </c>
      <c r="AN3653" s="41">
        <f>IF($R3653=0,0,(IF($Q3653=1,MedO,MedE+Ticket)+Training)/12)</f>
        <v/>
      </c>
    </row>
    <row r="3654">
      <c r="I3654" s="35" t="n"/>
      <c r="J3654" s="35" t="n"/>
      <c r="K3654" s="35" t="n"/>
      <c r="L3654" s="36" t="n"/>
      <c r="M3654" s="36" t="n"/>
      <c r="P3654" s="37" t="n"/>
      <c r="Q3654" s="38">
        <f>IF($C3654="",0,IF(OR(LOWER(TRIM($G3654))="omani",LOWER(TRIM($G3654))="oman",LOWER(TRIM($G3654))="om",LOWER(TRIM($G3654))="local"),1,0))</f>
        <v/>
      </c>
      <c r="R3654" s="38">
        <f>IF($C3654="",0,IF(OR(ISNUMBER(SEARCH("resign",$N3654)),ISNUMBER(SEARCH("terminat",$N3654)),ISNUMBER(SEARCH("inactive",$N3654)),ISNUMBER(SEARCH("vacan",$N3654)),ISNUMBER(SEARCH("deceased",$N3654)),ISNUMBER(SEARCH("separated",$N3654))),0,1))</f>
        <v/>
      </c>
      <c r="S3654">
        <f>IF(OR($R3654=0,NOT(ISNUMBER($I3654))),"",IFERROR(DATEDIF($I3654,DATE(FY,1,1),"y"),""))</f>
        <v/>
      </c>
      <c r="T3654">
        <f>IF(OR($R3654=0,NOT(ISNUMBER($J3654))),"",IFERROR(DATEDIF($J3654,DATE(FY,1,1),"y"),0))</f>
        <v/>
      </c>
      <c r="U3654" s="38">
        <f>IF(OR($R3654=0,NOT(ISNUMBER($I3654))),0,IF(YEAR($I3654)+IF($Q3654=1,RetAgeO,RetAgeE)=FY,MONTH($I3654),IF(YEAR($I3654)+IF($Q3654=1,RetAgeO,RetAgeE)&lt;FY,1,0)))</f>
        <v/>
      </c>
      <c r="V3654" s="38">
        <f>IF(OR($R3654=0,NOT(ISNUMBER($K3654))),0,IF(YEAR($K3654)=FY,MONTH($K3654),IF(YEAR($K3654)&lt;FY,1,0)))</f>
        <v/>
      </c>
      <c r="W3654" s="38">
        <f>IF($R3654=0,0,MIN(12,IF(AND(ISNUMBER($O3654),$O3654&gt;=1,$O3654&lt;=12),INT($O3654),12),IF(AND(RetireExit="Yes",$U3654&gt;0),$U3654,12),IF(AND(ContractExit="Yes",$V3654&gt;0),$V3654,12)))</f>
        <v/>
      </c>
      <c r="X3654" s="37">
        <f>IF(ISNUMBER($P3654),$P3654,IncPct)</f>
        <v/>
      </c>
      <c r="Y3654" s="39">
        <f>IF($W3654=0,0,MAX(0,MIN($W3654,IncMonth-1))+MAX(0,$W3654-IncMonth+1)*(1+$X3654))</f>
        <v/>
      </c>
      <c r="Z3654" s="40">
        <f>IF($C3654="",0,IFERROR(INDEX(Departments!$B$5:$B$54,MATCH($C3654,Departments!$A$5:$A$54,0)),0))</f>
        <v/>
      </c>
      <c r="AA3654" s="41">
        <f>N($L3654)*$Y3654</f>
        <v/>
      </c>
      <c r="AB3654" s="41">
        <f>N($M3654)*$Y3654</f>
        <v/>
      </c>
      <c r="AC3654" s="41">
        <f>$AA3654*$Z3654</f>
        <v/>
      </c>
      <c r="AD3654" s="41">
        <f>$AA3654*BonusMonths/12</f>
        <v/>
      </c>
      <c r="AE3654" s="41">
        <f>($AA3654+SI_Gross*$AB3654)*IF($Q3654=1,SI_O,SI_E)</f>
        <v/>
      </c>
      <c r="AF3654" s="41">
        <f>IF($Q3654=1,0,$AA3654*EOSB)</f>
        <v/>
      </c>
      <c r="AG3654" s="41">
        <f>$AN3654*$W3654</f>
        <v/>
      </c>
      <c r="AH3654" s="41">
        <f>SUM($AA3654:$AG3654)</f>
        <v/>
      </c>
      <c r="AI3654" s="41">
        <f>12*($AM3654+$AN3654)</f>
        <v/>
      </c>
      <c r="AJ3654" s="41">
        <f>$AM3654*((IncMonth-1)+(13-IncMonth)*(1+$X3654))+12*$AN3654</f>
        <v/>
      </c>
      <c r="AK3654" s="41">
        <f>IF($R3654=1,N($L3654)+N($M3654),0)</f>
        <v/>
      </c>
      <c r="AL3654">
        <f>IF($C3654="","",IF(N($L3654)&lt;=0,"Basic salary missing",IF(ISNA(MATCH($C3654,Departments!$A$5:$A$54,0)),"Department not on Departments sheet",IF(AND($I3654&lt;&gt;"",NOT(ISNUMBER($I3654))),"Date of birth is text, not a date",IF(AND($K3654&lt;&gt;"",NOT(ISNUMBER($K3654))),"Contract end is text, not a date","")))))</f>
        <v/>
      </c>
      <c r="AM3654" s="41">
        <f>IF($R3654=0,0,N($L3654)*(1+$Z3654+BonusMonths/12+IF($Q3654=1,0,EOSB))+N($M3654)+(N($L3654)+SI_Gross*N($M3654))*IF($Q3654=1,SI_O,SI_E))</f>
        <v/>
      </c>
      <c r="AN3654" s="41">
        <f>IF($R3654=0,0,(IF($Q3654=1,MedO,MedE+Ticket)+Training)/12)</f>
        <v/>
      </c>
    </row>
    <row r="3655">
      <c r="I3655" s="35" t="n"/>
      <c r="J3655" s="35" t="n"/>
      <c r="K3655" s="35" t="n"/>
      <c r="L3655" s="36" t="n"/>
      <c r="M3655" s="36" t="n"/>
      <c r="P3655" s="37" t="n"/>
      <c r="Q3655" s="38">
        <f>IF($C3655="",0,IF(OR(LOWER(TRIM($G3655))="omani",LOWER(TRIM($G3655))="oman",LOWER(TRIM($G3655))="om",LOWER(TRIM($G3655))="local"),1,0))</f>
        <v/>
      </c>
      <c r="R3655" s="38">
        <f>IF($C3655="",0,IF(OR(ISNUMBER(SEARCH("resign",$N3655)),ISNUMBER(SEARCH("terminat",$N3655)),ISNUMBER(SEARCH("inactive",$N3655)),ISNUMBER(SEARCH("vacan",$N3655)),ISNUMBER(SEARCH("deceased",$N3655)),ISNUMBER(SEARCH("separated",$N3655))),0,1))</f>
        <v/>
      </c>
      <c r="S3655">
        <f>IF(OR($R3655=0,NOT(ISNUMBER($I3655))),"",IFERROR(DATEDIF($I3655,DATE(FY,1,1),"y"),""))</f>
        <v/>
      </c>
      <c r="T3655">
        <f>IF(OR($R3655=0,NOT(ISNUMBER($J3655))),"",IFERROR(DATEDIF($J3655,DATE(FY,1,1),"y"),0))</f>
        <v/>
      </c>
      <c r="U3655" s="38">
        <f>IF(OR($R3655=0,NOT(ISNUMBER($I3655))),0,IF(YEAR($I3655)+IF($Q3655=1,RetAgeO,RetAgeE)=FY,MONTH($I3655),IF(YEAR($I3655)+IF($Q3655=1,RetAgeO,RetAgeE)&lt;FY,1,0)))</f>
        <v/>
      </c>
      <c r="V3655" s="38">
        <f>IF(OR($R3655=0,NOT(ISNUMBER($K3655))),0,IF(YEAR($K3655)=FY,MONTH($K3655),IF(YEAR($K3655)&lt;FY,1,0)))</f>
        <v/>
      </c>
      <c r="W3655" s="38">
        <f>IF($R3655=0,0,MIN(12,IF(AND(ISNUMBER($O3655),$O3655&gt;=1,$O3655&lt;=12),INT($O3655),12),IF(AND(RetireExit="Yes",$U3655&gt;0),$U3655,12),IF(AND(ContractExit="Yes",$V3655&gt;0),$V3655,12)))</f>
        <v/>
      </c>
      <c r="X3655" s="37">
        <f>IF(ISNUMBER($P3655),$P3655,IncPct)</f>
        <v/>
      </c>
      <c r="Y3655" s="39">
        <f>IF($W3655=0,0,MAX(0,MIN($W3655,IncMonth-1))+MAX(0,$W3655-IncMonth+1)*(1+$X3655))</f>
        <v/>
      </c>
      <c r="Z3655" s="40">
        <f>IF($C3655="",0,IFERROR(INDEX(Departments!$B$5:$B$54,MATCH($C3655,Departments!$A$5:$A$54,0)),0))</f>
        <v/>
      </c>
      <c r="AA3655" s="41">
        <f>N($L3655)*$Y3655</f>
        <v/>
      </c>
      <c r="AB3655" s="41">
        <f>N($M3655)*$Y3655</f>
        <v/>
      </c>
      <c r="AC3655" s="41">
        <f>$AA3655*$Z3655</f>
        <v/>
      </c>
      <c r="AD3655" s="41">
        <f>$AA3655*BonusMonths/12</f>
        <v/>
      </c>
      <c r="AE3655" s="41">
        <f>($AA3655+SI_Gross*$AB3655)*IF($Q3655=1,SI_O,SI_E)</f>
        <v/>
      </c>
      <c r="AF3655" s="41">
        <f>IF($Q3655=1,0,$AA3655*EOSB)</f>
        <v/>
      </c>
      <c r="AG3655" s="41">
        <f>$AN3655*$W3655</f>
        <v/>
      </c>
      <c r="AH3655" s="41">
        <f>SUM($AA3655:$AG3655)</f>
        <v/>
      </c>
      <c r="AI3655" s="41">
        <f>12*($AM3655+$AN3655)</f>
        <v/>
      </c>
      <c r="AJ3655" s="41">
        <f>$AM3655*((IncMonth-1)+(13-IncMonth)*(1+$X3655))+12*$AN3655</f>
        <v/>
      </c>
      <c r="AK3655" s="41">
        <f>IF($R3655=1,N($L3655)+N($M3655),0)</f>
        <v/>
      </c>
      <c r="AL3655">
        <f>IF($C3655="","",IF(N($L3655)&lt;=0,"Basic salary missing",IF(ISNA(MATCH($C3655,Departments!$A$5:$A$54,0)),"Department not on Departments sheet",IF(AND($I3655&lt;&gt;"",NOT(ISNUMBER($I3655))),"Date of birth is text, not a date",IF(AND($K3655&lt;&gt;"",NOT(ISNUMBER($K3655))),"Contract end is text, not a date","")))))</f>
        <v/>
      </c>
      <c r="AM3655" s="41">
        <f>IF($R3655=0,0,N($L3655)*(1+$Z3655+BonusMonths/12+IF($Q3655=1,0,EOSB))+N($M3655)+(N($L3655)+SI_Gross*N($M3655))*IF($Q3655=1,SI_O,SI_E))</f>
        <v/>
      </c>
      <c r="AN3655" s="41">
        <f>IF($R3655=0,0,(IF($Q3655=1,MedO,MedE+Ticket)+Training)/12)</f>
        <v/>
      </c>
    </row>
    <row r="3656">
      <c r="I3656" s="35" t="n"/>
      <c r="J3656" s="35" t="n"/>
      <c r="K3656" s="35" t="n"/>
      <c r="L3656" s="36" t="n"/>
      <c r="M3656" s="36" t="n"/>
      <c r="P3656" s="37" t="n"/>
      <c r="Q3656" s="38">
        <f>IF($C3656="",0,IF(OR(LOWER(TRIM($G3656))="omani",LOWER(TRIM($G3656))="oman",LOWER(TRIM($G3656))="om",LOWER(TRIM($G3656))="local"),1,0))</f>
        <v/>
      </c>
      <c r="R3656" s="38">
        <f>IF($C3656="",0,IF(OR(ISNUMBER(SEARCH("resign",$N3656)),ISNUMBER(SEARCH("terminat",$N3656)),ISNUMBER(SEARCH("inactive",$N3656)),ISNUMBER(SEARCH("vacan",$N3656)),ISNUMBER(SEARCH("deceased",$N3656)),ISNUMBER(SEARCH("separated",$N3656))),0,1))</f>
        <v/>
      </c>
      <c r="S3656">
        <f>IF(OR($R3656=0,NOT(ISNUMBER($I3656))),"",IFERROR(DATEDIF($I3656,DATE(FY,1,1),"y"),""))</f>
        <v/>
      </c>
      <c r="T3656">
        <f>IF(OR($R3656=0,NOT(ISNUMBER($J3656))),"",IFERROR(DATEDIF($J3656,DATE(FY,1,1),"y"),0))</f>
        <v/>
      </c>
      <c r="U3656" s="38">
        <f>IF(OR($R3656=0,NOT(ISNUMBER($I3656))),0,IF(YEAR($I3656)+IF($Q3656=1,RetAgeO,RetAgeE)=FY,MONTH($I3656),IF(YEAR($I3656)+IF($Q3656=1,RetAgeO,RetAgeE)&lt;FY,1,0)))</f>
        <v/>
      </c>
      <c r="V3656" s="38">
        <f>IF(OR($R3656=0,NOT(ISNUMBER($K3656))),0,IF(YEAR($K3656)=FY,MONTH($K3656),IF(YEAR($K3656)&lt;FY,1,0)))</f>
        <v/>
      </c>
      <c r="W3656" s="38">
        <f>IF($R3656=0,0,MIN(12,IF(AND(ISNUMBER($O3656),$O3656&gt;=1,$O3656&lt;=12),INT($O3656),12),IF(AND(RetireExit="Yes",$U3656&gt;0),$U3656,12),IF(AND(ContractExit="Yes",$V3656&gt;0),$V3656,12)))</f>
        <v/>
      </c>
      <c r="X3656" s="37">
        <f>IF(ISNUMBER($P3656),$P3656,IncPct)</f>
        <v/>
      </c>
      <c r="Y3656" s="39">
        <f>IF($W3656=0,0,MAX(0,MIN($W3656,IncMonth-1))+MAX(0,$W3656-IncMonth+1)*(1+$X3656))</f>
        <v/>
      </c>
      <c r="Z3656" s="40">
        <f>IF($C3656="",0,IFERROR(INDEX(Departments!$B$5:$B$54,MATCH($C3656,Departments!$A$5:$A$54,0)),0))</f>
        <v/>
      </c>
      <c r="AA3656" s="41">
        <f>N($L3656)*$Y3656</f>
        <v/>
      </c>
      <c r="AB3656" s="41">
        <f>N($M3656)*$Y3656</f>
        <v/>
      </c>
      <c r="AC3656" s="41">
        <f>$AA3656*$Z3656</f>
        <v/>
      </c>
      <c r="AD3656" s="41">
        <f>$AA3656*BonusMonths/12</f>
        <v/>
      </c>
      <c r="AE3656" s="41">
        <f>($AA3656+SI_Gross*$AB3656)*IF($Q3656=1,SI_O,SI_E)</f>
        <v/>
      </c>
      <c r="AF3656" s="41">
        <f>IF($Q3656=1,0,$AA3656*EOSB)</f>
        <v/>
      </c>
      <c r="AG3656" s="41">
        <f>$AN3656*$W3656</f>
        <v/>
      </c>
      <c r="AH3656" s="41">
        <f>SUM($AA3656:$AG3656)</f>
        <v/>
      </c>
      <c r="AI3656" s="41">
        <f>12*($AM3656+$AN3656)</f>
        <v/>
      </c>
      <c r="AJ3656" s="41">
        <f>$AM3656*((IncMonth-1)+(13-IncMonth)*(1+$X3656))+12*$AN3656</f>
        <v/>
      </c>
      <c r="AK3656" s="41">
        <f>IF($R3656=1,N($L3656)+N($M3656),0)</f>
        <v/>
      </c>
      <c r="AL3656">
        <f>IF($C3656="","",IF(N($L3656)&lt;=0,"Basic salary missing",IF(ISNA(MATCH($C3656,Departments!$A$5:$A$54,0)),"Department not on Departments sheet",IF(AND($I3656&lt;&gt;"",NOT(ISNUMBER($I3656))),"Date of birth is text, not a date",IF(AND($K3656&lt;&gt;"",NOT(ISNUMBER($K3656))),"Contract end is text, not a date","")))))</f>
        <v/>
      </c>
      <c r="AM3656" s="41">
        <f>IF($R3656=0,0,N($L3656)*(1+$Z3656+BonusMonths/12+IF($Q3656=1,0,EOSB))+N($M3656)+(N($L3656)+SI_Gross*N($M3656))*IF($Q3656=1,SI_O,SI_E))</f>
        <v/>
      </c>
      <c r="AN3656" s="41">
        <f>IF($R3656=0,0,(IF($Q3656=1,MedO,MedE+Ticket)+Training)/12)</f>
        <v/>
      </c>
    </row>
    <row r="3657">
      <c r="I3657" s="35" t="n"/>
      <c r="J3657" s="35" t="n"/>
      <c r="K3657" s="35" t="n"/>
      <c r="L3657" s="36" t="n"/>
      <c r="M3657" s="36" t="n"/>
      <c r="P3657" s="37" t="n"/>
      <c r="Q3657" s="38">
        <f>IF($C3657="",0,IF(OR(LOWER(TRIM($G3657))="omani",LOWER(TRIM($G3657))="oman",LOWER(TRIM($G3657))="om",LOWER(TRIM($G3657))="local"),1,0))</f>
        <v/>
      </c>
      <c r="R3657" s="38">
        <f>IF($C3657="",0,IF(OR(ISNUMBER(SEARCH("resign",$N3657)),ISNUMBER(SEARCH("terminat",$N3657)),ISNUMBER(SEARCH("inactive",$N3657)),ISNUMBER(SEARCH("vacan",$N3657)),ISNUMBER(SEARCH("deceased",$N3657)),ISNUMBER(SEARCH("separated",$N3657))),0,1))</f>
        <v/>
      </c>
      <c r="S3657">
        <f>IF(OR($R3657=0,NOT(ISNUMBER($I3657))),"",IFERROR(DATEDIF($I3657,DATE(FY,1,1),"y"),""))</f>
        <v/>
      </c>
      <c r="T3657">
        <f>IF(OR($R3657=0,NOT(ISNUMBER($J3657))),"",IFERROR(DATEDIF($J3657,DATE(FY,1,1),"y"),0))</f>
        <v/>
      </c>
      <c r="U3657" s="38">
        <f>IF(OR($R3657=0,NOT(ISNUMBER($I3657))),0,IF(YEAR($I3657)+IF($Q3657=1,RetAgeO,RetAgeE)=FY,MONTH($I3657),IF(YEAR($I3657)+IF($Q3657=1,RetAgeO,RetAgeE)&lt;FY,1,0)))</f>
        <v/>
      </c>
      <c r="V3657" s="38">
        <f>IF(OR($R3657=0,NOT(ISNUMBER($K3657))),0,IF(YEAR($K3657)=FY,MONTH($K3657),IF(YEAR($K3657)&lt;FY,1,0)))</f>
        <v/>
      </c>
      <c r="W3657" s="38">
        <f>IF($R3657=0,0,MIN(12,IF(AND(ISNUMBER($O3657),$O3657&gt;=1,$O3657&lt;=12),INT($O3657),12),IF(AND(RetireExit="Yes",$U3657&gt;0),$U3657,12),IF(AND(ContractExit="Yes",$V3657&gt;0),$V3657,12)))</f>
        <v/>
      </c>
      <c r="X3657" s="37">
        <f>IF(ISNUMBER($P3657),$P3657,IncPct)</f>
        <v/>
      </c>
      <c r="Y3657" s="39">
        <f>IF($W3657=0,0,MAX(0,MIN($W3657,IncMonth-1))+MAX(0,$W3657-IncMonth+1)*(1+$X3657))</f>
        <v/>
      </c>
      <c r="Z3657" s="40">
        <f>IF($C3657="",0,IFERROR(INDEX(Departments!$B$5:$B$54,MATCH($C3657,Departments!$A$5:$A$54,0)),0))</f>
        <v/>
      </c>
      <c r="AA3657" s="41">
        <f>N($L3657)*$Y3657</f>
        <v/>
      </c>
      <c r="AB3657" s="41">
        <f>N($M3657)*$Y3657</f>
        <v/>
      </c>
      <c r="AC3657" s="41">
        <f>$AA3657*$Z3657</f>
        <v/>
      </c>
      <c r="AD3657" s="41">
        <f>$AA3657*BonusMonths/12</f>
        <v/>
      </c>
      <c r="AE3657" s="41">
        <f>($AA3657+SI_Gross*$AB3657)*IF($Q3657=1,SI_O,SI_E)</f>
        <v/>
      </c>
      <c r="AF3657" s="41">
        <f>IF($Q3657=1,0,$AA3657*EOSB)</f>
        <v/>
      </c>
      <c r="AG3657" s="41">
        <f>$AN3657*$W3657</f>
        <v/>
      </c>
      <c r="AH3657" s="41">
        <f>SUM($AA3657:$AG3657)</f>
        <v/>
      </c>
      <c r="AI3657" s="41">
        <f>12*($AM3657+$AN3657)</f>
        <v/>
      </c>
      <c r="AJ3657" s="41">
        <f>$AM3657*((IncMonth-1)+(13-IncMonth)*(1+$X3657))+12*$AN3657</f>
        <v/>
      </c>
      <c r="AK3657" s="41">
        <f>IF($R3657=1,N($L3657)+N($M3657),0)</f>
        <v/>
      </c>
      <c r="AL3657">
        <f>IF($C3657="","",IF(N($L3657)&lt;=0,"Basic salary missing",IF(ISNA(MATCH($C3657,Departments!$A$5:$A$54,0)),"Department not on Departments sheet",IF(AND($I3657&lt;&gt;"",NOT(ISNUMBER($I3657))),"Date of birth is text, not a date",IF(AND($K3657&lt;&gt;"",NOT(ISNUMBER($K3657))),"Contract end is text, not a date","")))))</f>
        <v/>
      </c>
      <c r="AM3657" s="41">
        <f>IF($R3657=0,0,N($L3657)*(1+$Z3657+BonusMonths/12+IF($Q3657=1,0,EOSB))+N($M3657)+(N($L3657)+SI_Gross*N($M3657))*IF($Q3657=1,SI_O,SI_E))</f>
        <v/>
      </c>
      <c r="AN3657" s="41">
        <f>IF($R3657=0,0,(IF($Q3657=1,MedO,MedE+Ticket)+Training)/12)</f>
        <v/>
      </c>
    </row>
    <row r="3658">
      <c r="I3658" s="35" t="n"/>
      <c r="J3658" s="35" t="n"/>
      <c r="K3658" s="35" t="n"/>
      <c r="L3658" s="36" t="n"/>
      <c r="M3658" s="36" t="n"/>
      <c r="P3658" s="37" t="n"/>
      <c r="Q3658" s="38">
        <f>IF($C3658="",0,IF(OR(LOWER(TRIM($G3658))="omani",LOWER(TRIM($G3658))="oman",LOWER(TRIM($G3658))="om",LOWER(TRIM($G3658))="local"),1,0))</f>
        <v/>
      </c>
      <c r="R3658" s="38">
        <f>IF($C3658="",0,IF(OR(ISNUMBER(SEARCH("resign",$N3658)),ISNUMBER(SEARCH("terminat",$N3658)),ISNUMBER(SEARCH("inactive",$N3658)),ISNUMBER(SEARCH("vacan",$N3658)),ISNUMBER(SEARCH("deceased",$N3658)),ISNUMBER(SEARCH("separated",$N3658))),0,1))</f>
        <v/>
      </c>
      <c r="S3658">
        <f>IF(OR($R3658=0,NOT(ISNUMBER($I3658))),"",IFERROR(DATEDIF($I3658,DATE(FY,1,1),"y"),""))</f>
        <v/>
      </c>
      <c r="T3658">
        <f>IF(OR($R3658=0,NOT(ISNUMBER($J3658))),"",IFERROR(DATEDIF($J3658,DATE(FY,1,1),"y"),0))</f>
        <v/>
      </c>
      <c r="U3658" s="38">
        <f>IF(OR($R3658=0,NOT(ISNUMBER($I3658))),0,IF(YEAR($I3658)+IF($Q3658=1,RetAgeO,RetAgeE)=FY,MONTH($I3658),IF(YEAR($I3658)+IF($Q3658=1,RetAgeO,RetAgeE)&lt;FY,1,0)))</f>
        <v/>
      </c>
      <c r="V3658" s="38">
        <f>IF(OR($R3658=0,NOT(ISNUMBER($K3658))),0,IF(YEAR($K3658)=FY,MONTH($K3658),IF(YEAR($K3658)&lt;FY,1,0)))</f>
        <v/>
      </c>
      <c r="W3658" s="38">
        <f>IF($R3658=0,0,MIN(12,IF(AND(ISNUMBER($O3658),$O3658&gt;=1,$O3658&lt;=12),INT($O3658),12),IF(AND(RetireExit="Yes",$U3658&gt;0),$U3658,12),IF(AND(ContractExit="Yes",$V3658&gt;0),$V3658,12)))</f>
        <v/>
      </c>
      <c r="X3658" s="37">
        <f>IF(ISNUMBER($P3658),$P3658,IncPct)</f>
        <v/>
      </c>
      <c r="Y3658" s="39">
        <f>IF($W3658=0,0,MAX(0,MIN($W3658,IncMonth-1))+MAX(0,$W3658-IncMonth+1)*(1+$X3658))</f>
        <v/>
      </c>
      <c r="Z3658" s="40">
        <f>IF($C3658="",0,IFERROR(INDEX(Departments!$B$5:$B$54,MATCH($C3658,Departments!$A$5:$A$54,0)),0))</f>
        <v/>
      </c>
      <c r="AA3658" s="41">
        <f>N($L3658)*$Y3658</f>
        <v/>
      </c>
      <c r="AB3658" s="41">
        <f>N($M3658)*$Y3658</f>
        <v/>
      </c>
      <c r="AC3658" s="41">
        <f>$AA3658*$Z3658</f>
        <v/>
      </c>
      <c r="AD3658" s="41">
        <f>$AA3658*BonusMonths/12</f>
        <v/>
      </c>
      <c r="AE3658" s="41">
        <f>($AA3658+SI_Gross*$AB3658)*IF($Q3658=1,SI_O,SI_E)</f>
        <v/>
      </c>
      <c r="AF3658" s="41">
        <f>IF($Q3658=1,0,$AA3658*EOSB)</f>
        <v/>
      </c>
      <c r="AG3658" s="41">
        <f>$AN3658*$W3658</f>
        <v/>
      </c>
      <c r="AH3658" s="41">
        <f>SUM($AA3658:$AG3658)</f>
        <v/>
      </c>
      <c r="AI3658" s="41">
        <f>12*($AM3658+$AN3658)</f>
        <v/>
      </c>
      <c r="AJ3658" s="41">
        <f>$AM3658*((IncMonth-1)+(13-IncMonth)*(1+$X3658))+12*$AN3658</f>
        <v/>
      </c>
      <c r="AK3658" s="41">
        <f>IF($R3658=1,N($L3658)+N($M3658),0)</f>
        <v/>
      </c>
      <c r="AL3658">
        <f>IF($C3658="","",IF(N($L3658)&lt;=0,"Basic salary missing",IF(ISNA(MATCH($C3658,Departments!$A$5:$A$54,0)),"Department not on Departments sheet",IF(AND($I3658&lt;&gt;"",NOT(ISNUMBER($I3658))),"Date of birth is text, not a date",IF(AND($K3658&lt;&gt;"",NOT(ISNUMBER($K3658))),"Contract end is text, not a date","")))))</f>
        <v/>
      </c>
      <c r="AM3658" s="41">
        <f>IF($R3658=0,0,N($L3658)*(1+$Z3658+BonusMonths/12+IF($Q3658=1,0,EOSB))+N($M3658)+(N($L3658)+SI_Gross*N($M3658))*IF($Q3658=1,SI_O,SI_E))</f>
        <v/>
      </c>
      <c r="AN3658" s="41">
        <f>IF($R3658=0,0,(IF($Q3658=1,MedO,MedE+Ticket)+Training)/12)</f>
        <v/>
      </c>
    </row>
    <row r="3659">
      <c r="I3659" s="35" t="n"/>
      <c r="J3659" s="35" t="n"/>
      <c r="K3659" s="35" t="n"/>
      <c r="L3659" s="36" t="n"/>
      <c r="M3659" s="36" t="n"/>
      <c r="P3659" s="37" t="n"/>
      <c r="Q3659" s="38">
        <f>IF($C3659="",0,IF(OR(LOWER(TRIM($G3659))="omani",LOWER(TRIM($G3659))="oman",LOWER(TRIM($G3659))="om",LOWER(TRIM($G3659))="local"),1,0))</f>
        <v/>
      </c>
      <c r="R3659" s="38">
        <f>IF($C3659="",0,IF(OR(ISNUMBER(SEARCH("resign",$N3659)),ISNUMBER(SEARCH("terminat",$N3659)),ISNUMBER(SEARCH("inactive",$N3659)),ISNUMBER(SEARCH("vacan",$N3659)),ISNUMBER(SEARCH("deceased",$N3659)),ISNUMBER(SEARCH("separated",$N3659))),0,1))</f>
        <v/>
      </c>
      <c r="S3659">
        <f>IF(OR($R3659=0,NOT(ISNUMBER($I3659))),"",IFERROR(DATEDIF($I3659,DATE(FY,1,1),"y"),""))</f>
        <v/>
      </c>
      <c r="T3659">
        <f>IF(OR($R3659=0,NOT(ISNUMBER($J3659))),"",IFERROR(DATEDIF($J3659,DATE(FY,1,1),"y"),0))</f>
        <v/>
      </c>
      <c r="U3659" s="38">
        <f>IF(OR($R3659=0,NOT(ISNUMBER($I3659))),0,IF(YEAR($I3659)+IF($Q3659=1,RetAgeO,RetAgeE)=FY,MONTH($I3659),IF(YEAR($I3659)+IF($Q3659=1,RetAgeO,RetAgeE)&lt;FY,1,0)))</f>
        <v/>
      </c>
      <c r="V3659" s="38">
        <f>IF(OR($R3659=0,NOT(ISNUMBER($K3659))),0,IF(YEAR($K3659)=FY,MONTH($K3659),IF(YEAR($K3659)&lt;FY,1,0)))</f>
        <v/>
      </c>
      <c r="W3659" s="38">
        <f>IF($R3659=0,0,MIN(12,IF(AND(ISNUMBER($O3659),$O3659&gt;=1,$O3659&lt;=12),INT($O3659),12),IF(AND(RetireExit="Yes",$U3659&gt;0),$U3659,12),IF(AND(ContractExit="Yes",$V3659&gt;0),$V3659,12)))</f>
        <v/>
      </c>
      <c r="X3659" s="37">
        <f>IF(ISNUMBER($P3659),$P3659,IncPct)</f>
        <v/>
      </c>
      <c r="Y3659" s="39">
        <f>IF($W3659=0,0,MAX(0,MIN($W3659,IncMonth-1))+MAX(0,$W3659-IncMonth+1)*(1+$X3659))</f>
        <v/>
      </c>
      <c r="Z3659" s="40">
        <f>IF($C3659="",0,IFERROR(INDEX(Departments!$B$5:$B$54,MATCH($C3659,Departments!$A$5:$A$54,0)),0))</f>
        <v/>
      </c>
      <c r="AA3659" s="41">
        <f>N($L3659)*$Y3659</f>
        <v/>
      </c>
      <c r="AB3659" s="41">
        <f>N($M3659)*$Y3659</f>
        <v/>
      </c>
      <c r="AC3659" s="41">
        <f>$AA3659*$Z3659</f>
        <v/>
      </c>
      <c r="AD3659" s="41">
        <f>$AA3659*BonusMonths/12</f>
        <v/>
      </c>
      <c r="AE3659" s="41">
        <f>($AA3659+SI_Gross*$AB3659)*IF($Q3659=1,SI_O,SI_E)</f>
        <v/>
      </c>
      <c r="AF3659" s="41">
        <f>IF($Q3659=1,0,$AA3659*EOSB)</f>
        <v/>
      </c>
      <c r="AG3659" s="41">
        <f>$AN3659*$W3659</f>
        <v/>
      </c>
      <c r="AH3659" s="41">
        <f>SUM($AA3659:$AG3659)</f>
        <v/>
      </c>
      <c r="AI3659" s="41">
        <f>12*($AM3659+$AN3659)</f>
        <v/>
      </c>
      <c r="AJ3659" s="41">
        <f>$AM3659*((IncMonth-1)+(13-IncMonth)*(1+$X3659))+12*$AN3659</f>
        <v/>
      </c>
      <c r="AK3659" s="41">
        <f>IF($R3659=1,N($L3659)+N($M3659),0)</f>
        <v/>
      </c>
      <c r="AL3659">
        <f>IF($C3659="","",IF(N($L3659)&lt;=0,"Basic salary missing",IF(ISNA(MATCH($C3659,Departments!$A$5:$A$54,0)),"Department not on Departments sheet",IF(AND($I3659&lt;&gt;"",NOT(ISNUMBER($I3659))),"Date of birth is text, not a date",IF(AND($K3659&lt;&gt;"",NOT(ISNUMBER($K3659))),"Contract end is text, not a date","")))))</f>
        <v/>
      </c>
      <c r="AM3659" s="41">
        <f>IF($R3659=0,0,N($L3659)*(1+$Z3659+BonusMonths/12+IF($Q3659=1,0,EOSB))+N($M3659)+(N($L3659)+SI_Gross*N($M3659))*IF($Q3659=1,SI_O,SI_E))</f>
        <v/>
      </c>
      <c r="AN3659" s="41">
        <f>IF($R3659=0,0,(IF($Q3659=1,MedO,MedE+Ticket)+Training)/12)</f>
        <v/>
      </c>
    </row>
    <row r="3660">
      <c r="I3660" s="35" t="n"/>
      <c r="J3660" s="35" t="n"/>
      <c r="K3660" s="35" t="n"/>
      <c r="L3660" s="36" t="n"/>
      <c r="M3660" s="36" t="n"/>
      <c r="P3660" s="37" t="n"/>
      <c r="Q3660" s="38">
        <f>IF($C3660="",0,IF(OR(LOWER(TRIM($G3660))="omani",LOWER(TRIM($G3660))="oman",LOWER(TRIM($G3660))="om",LOWER(TRIM($G3660))="local"),1,0))</f>
        <v/>
      </c>
      <c r="R3660" s="38">
        <f>IF($C3660="",0,IF(OR(ISNUMBER(SEARCH("resign",$N3660)),ISNUMBER(SEARCH("terminat",$N3660)),ISNUMBER(SEARCH("inactive",$N3660)),ISNUMBER(SEARCH("vacan",$N3660)),ISNUMBER(SEARCH("deceased",$N3660)),ISNUMBER(SEARCH("separated",$N3660))),0,1))</f>
        <v/>
      </c>
      <c r="S3660">
        <f>IF(OR($R3660=0,NOT(ISNUMBER($I3660))),"",IFERROR(DATEDIF($I3660,DATE(FY,1,1),"y"),""))</f>
        <v/>
      </c>
      <c r="T3660">
        <f>IF(OR($R3660=0,NOT(ISNUMBER($J3660))),"",IFERROR(DATEDIF($J3660,DATE(FY,1,1),"y"),0))</f>
        <v/>
      </c>
      <c r="U3660" s="38">
        <f>IF(OR($R3660=0,NOT(ISNUMBER($I3660))),0,IF(YEAR($I3660)+IF($Q3660=1,RetAgeO,RetAgeE)=FY,MONTH($I3660),IF(YEAR($I3660)+IF($Q3660=1,RetAgeO,RetAgeE)&lt;FY,1,0)))</f>
        <v/>
      </c>
      <c r="V3660" s="38">
        <f>IF(OR($R3660=0,NOT(ISNUMBER($K3660))),0,IF(YEAR($K3660)=FY,MONTH($K3660),IF(YEAR($K3660)&lt;FY,1,0)))</f>
        <v/>
      </c>
      <c r="W3660" s="38">
        <f>IF($R3660=0,0,MIN(12,IF(AND(ISNUMBER($O3660),$O3660&gt;=1,$O3660&lt;=12),INT($O3660),12),IF(AND(RetireExit="Yes",$U3660&gt;0),$U3660,12),IF(AND(ContractExit="Yes",$V3660&gt;0),$V3660,12)))</f>
        <v/>
      </c>
      <c r="X3660" s="37">
        <f>IF(ISNUMBER($P3660),$P3660,IncPct)</f>
        <v/>
      </c>
      <c r="Y3660" s="39">
        <f>IF($W3660=0,0,MAX(0,MIN($W3660,IncMonth-1))+MAX(0,$W3660-IncMonth+1)*(1+$X3660))</f>
        <v/>
      </c>
      <c r="Z3660" s="40">
        <f>IF($C3660="",0,IFERROR(INDEX(Departments!$B$5:$B$54,MATCH($C3660,Departments!$A$5:$A$54,0)),0))</f>
        <v/>
      </c>
      <c r="AA3660" s="41">
        <f>N($L3660)*$Y3660</f>
        <v/>
      </c>
      <c r="AB3660" s="41">
        <f>N($M3660)*$Y3660</f>
        <v/>
      </c>
      <c r="AC3660" s="41">
        <f>$AA3660*$Z3660</f>
        <v/>
      </c>
      <c r="AD3660" s="41">
        <f>$AA3660*BonusMonths/12</f>
        <v/>
      </c>
      <c r="AE3660" s="41">
        <f>($AA3660+SI_Gross*$AB3660)*IF($Q3660=1,SI_O,SI_E)</f>
        <v/>
      </c>
      <c r="AF3660" s="41">
        <f>IF($Q3660=1,0,$AA3660*EOSB)</f>
        <v/>
      </c>
      <c r="AG3660" s="41">
        <f>$AN3660*$W3660</f>
        <v/>
      </c>
      <c r="AH3660" s="41">
        <f>SUM($AA3660:$AG3660)</f>
        <v/>
      </c>
      <c r="AI3660" s="41">
        <f>12*($AM3660+$AN3660)</f>
        <v/>
      </c>
      <c r="AJ3660" s="41">
        <f>$AM3660*((IncMonth-1)+(13-IncMonth)*(1+$X3660))+12*$AN3660</f>
        <v/>
      </c>
      <c r="AK3660" s="41">
        <f>IF($R3660=1,N($L3660)+N($M3660),0)</f>
        <v/>
      </c>
      <c r="AL3660">
        <f>IF($C3660="","",IF(N($L3660)&lt;=0,"Basic salary missing",IF(ISNA(MATCH($C3660,Departments!$A$5:$A$54,0)),"Department not on Departments sheet",IF(AND($I3660&lt;&gt;"",NOT(ISNUMBER($I3660))),"Date of birth is text, not a date",IF(AND($K3660&lt;&gt;"",NOT(ISNUMBER($K3660))),"Contract end is text, not a date","")))))</f>
        <v/>
      </c>
      <c r="AM3660" s="41">
        <f>IF($R3660=0,0,N($L3660)*(1+$Z3660+BonusMonths/12+IF($Q3660=1,0,EOSB))+N($M3660)+(N($L3660)+SI_Gross*N($M3660))*IF($Q3660=1,SI_O,SI_E))</f>
        <v/>
      </c>
      <c r="AN3660" s="41">
        <f>IF($R3660=0,0,(IF($Q3660=1,MedO,MedE+Ticket)+Training)/12)</f>
        <v/>
      </c>
    </row>
    <row r="3661">
      <c r="I3661" s="35" t="n"/>
      <c r="J3661" s="35" t="n"/>
      <c r="K3661" s="35" t="n"/>
      <c r="L3661" s="36" t="n"/>
      <c r="M3661" s="36" t="n"/>
      <c r="P3661" s="37" t="n"/>
      <c r="Q3661" s="38">
        <f>IF($C3661="",0,IF(OR(LOWER(TRIM($G3661))="omani",LOWER(TRIM($G3661))="oman",LOWER(TRIM($G3661))="om",LOWER(TRIM($G3661))="local"),1,0))</f>
        <v/>
      </c>
      <c r="R3661" s="38">
        <f>IF($C3661="",0,IF(OR(ISNUMBER(SEARCH("resign",$N3661)),ISNUMBER(SEARCH("terminat",$N3661)),ISNUMBER(SEARCH("inactive",$N3661)),ISNUMBER(SEARCH("vacan",$N3661)),ISNUMBER(SEARCH("deceased",$N3661)),ISNUMBER(SEARCH("separated",$N3661))),0,1))</f>
        <v/>
      </c>
      <c r="S3661">
        <f>IF(OR($R3661=0,NOT(ISNUMBER($I3661))),"",IFERROR(DATEDIF($I3661,DATE(FY,1,1),"y"),""))</f>
        <v/>
      </c>
      <c r="T3661">
        <f>IF(OR($R3661=0,NOT(ISNUMBER($J3661))),"",IFERROR(DATEDIF($J3661,DATE(FY,1,1),"y"),0))</f>
        <v/>
      </c>
      <c r="U3661" s="38">
        <f>IF(OR($R3661=0,NOT(ISNUMBER($I3661))),0,IF(YEAR($I3661)+IF($Q3661=1,RetAgeO,RetAgeE)=FY,MONTH($I3661),IF(YEAR($I3661)+IF($Q3661=1,RetAgeO,RetAgeE)&lt;FY,1,0)))</f>
        <v/>
      </c>
      <c r="V3661" s="38">
        <f>IF(OR($R3661=0,NOT(ISNUMBER($K3661))),0,IF(YEAR($K3661)=FY,MONTH($K3661),IF(YEAR($K3661)&lt;FY,1,0)))</f>
        <v/>
      </c>
      <c r="W3661" s="38">
        <f>IF($R3661=0,0,MIN(12,IF(AND(ISNUMBER($O3661),$O3661&gt;=1,$O3661&lt;=12),INT($O3661),12),IF(AND(RetireExit="Yes",$U3661&gt;0),$U3661,12),IF(AND(ContractExit="Yes",$V3661&gt;0),$V3661,12)))</f>
        <v/>
      </c>
      <c r="X3661" s="37">
        <f>IF(ISNUMBER($P3661),$P3661,IncPct)</f>
        <v/>
      </c>
      <c r="Y3661" s="39">
        <f>IF($W3661=0,0,MAX(0,MIN($W3661,IncMonth-1))+MAX(0,$W3661-IncMonth+1)*(1+$X3661))</f>
        <v/>
      </c>
      <c r="Z3661" s="40">
        <f>IF($C3661="",0,IFERROR(INDEX(Departments!$B$5:$B$54,MATCH($C3661,Departments!$A$5:$A$54,0)),0))</f>
        <v/>
      </c>
      <c r="AA3661" s="41">
        <f>N($L3661)*$Y3661</f>
        <v/>
      </c>
      <c r="AB3661" s="41">
        <f>N($M3661)*$Y3661</f>
        <v/>
      </c>
      <c r="AC3661" s="41">
        <f>$AA3661*$Z3661</f>
        <v/>
      </c>
      <c r="AD3661" s="41">
        <f>$AA3661*BonusMonths/12</f>
        <v/>
      </c>
      <c r="AE3661" s="41">
        <f>($AA3661+SI_Gross*$AB3661)*IF($Q3661=1,SI_O,SI_E)</f>
        <v/>
      </c>
      <c r="AF3661" s="41">
        <f>IF($Q3661=1,0,$AA3661*EOSB)</f>
        <v/>
      </c>
      <c r="AG3661" s="41">
        <f>$AN3661*$W3661</f>
        <v/>
      </c>
      <c r="AH3661" s="41">
        <f>SUM($AA3661:$AG3661)</f>
        <v/>
      </c>
      <c r="AI3661" s="41">
        <f>12*($AM3661+$AN3661)</f>
        <v/>
      </c>
      <c r="AJ3661" s="41">
        <f>$AM3661*((IncMonth-1)+(13-IncMonth)*(1+$X3661))+12*$AN3661</f>
        <v/>
      </c>
      <c r="AK3661" s="41">
        <f>IF($R3661=1,N($L3661)+N($M3661),0)</f>
        <v/>
      </c>
      <c r="AL3661">
        <f>IF($C3661="","",IF(N($L3661)&lt;=0,"Basic salary missing",IF(ISNA(MATCH($C3661,Departments!$A$5:$A$54,0)),"Department not on Departments sheet",IF(AND($I3661&lt;&gt;"",NOT(ISNUMBER($I3661))),"Date of birth is text, not a date",IF(AND($K3661&lt;&gt;"",NOT(ISNUMBER($K3661))),"Contract end is text, not a date","")))))</f>
        <v/>
      </c>
      <c r="AM3661" s="41">
        <f>IF($R3661=0,0,N($L3661)*(1+$Z3661+BonusMonths/12+IF($Q3661=1,0,EOSB))+N($M3661)+(N($L3661)+SI_Gross*N($M3661))*IF($Q3661=1,SI_O,SI_E))</f>
        <v/>
      </c>
      <c r="AN3661" s="41">
        <f>IF($R3661=0,0,(IF($Q3661=1,MedO,MedE+Ticket)+Training)/12)</f>
        <v/>
      </c>
    </row>
    <row r="3662">
      <c r="I3662" s="35" t="n"/>
      <c r="J3662" s="35" t="n"/>
      <c r="K3662" s="35" t="n"/>
      <c r="L3662" s="36" t="n"/>
      <c r="M3662" s="36" t="n"/>
      <c r="P3662" s="37" t="n"/>
      <c r="Q3662" s="38">
        <f>IF($C3662="",0,IF(OR(LOWER(TRIM($G3662))="omani",LOWER(TRIM($G3662))="oman",LOWER(TRIM($G3662))="om",LOWER(TRIM($G3662))="local"),1,0))</f>
        <v/>
      </c>
      <c r="R3662" s="38">
        <f>IF($C3662="",0,IF(OR(ISNUMBER(SEARCH("resign",$N3662)),ISNUMBER(SEARCH("terminat",$N3662)),ISNUMBER(SEARCH("inactive",$N3662)),ISNUMBER(SEARCH("vacan",$N3662)),ISNUMBER(SEARCH("deceased",$N3662)),ISNUMBER(SEARCH("separated",$N3662))),0,1))</f>
        <v/>
      </c>
      <c r="S3662">
        <f>IF(OR($R3662=0,NOT(ISNUMBER($I3662))),"",IFERROR(DATEDIF($I3662,DATE(FY,1,1),"y"),""))</f>
        <v/>
      </c>
      <c r="T3662">
        <f>IF(OR($R3662=0,NOT(ISNUMBER($J3662))),"",IFERROR(DATEDIF($J3662,DATE(FY,1,1),"y"),0))</f>
        <v/>
      </c>
      <c r="U3662" s="38">
        <f>IF(OR($R3662=0,NOT(ISNUMBER($I3662))),0,IF(YEAR($I3662)+IF($Q3662=1,RetAgeO,RetAgeE)=FY,MONTH($I3662),IF(YEAR($I3662)+IF($Q3662=1,RetAgeO,RetAgeE)&lt;FY,1,0)))</f>
        <v/>
      </c>
      <c r="V3662" s="38">
        <f>IF(OR($R3662=0,NOT(ISNUMBER($K3662))),0,IF(YEAR($K3662)=FY,MONTH($K3662),IF(YEAR($K3662)&lt;FY,1,0)))</f>
        <v/>
      </c>
      <c r="W3662" s="38">
        <f>IF($R3662=0,0,MIN(12,IF(AND(ISNUMBER($O3662),$O3662&gt;=1,$O3662&lt;=12),INT($O3662),12),IF(AND(RetireExit="Yes",$U3662&gt;0),$U3662,12),IF(AND(ContractExit="Yes",$V3662&gt;0),$V3662,12)))</f>
        <v/>
      </c>
      <c r="X3662" s="37">
        <f>IF(ISNUMBER($P3662),$P3662,IncPct)</f>
        <v/>
      </c>
      <c r="Y3662" s="39">
        <f>IF($W3662=0,0,MAX(0,MIN($W3662,IncMonth-1))+MAX(0,$W3662-IncMonth+1)*(1+$X3662))</f>
        <v/>
      </c>
      <c r="Z3662" s="40">
        <f>IF($C3662="",0,IFERROR(INDEX(Departments!$B$5:$B$54,MATCH($C3662,Departments!$A$5:$A$54,0)),0))</f>
        <v/>
      </c>
      <c r="AA3662" s="41">
        <f>N($L3662)*$Y3662</f>
        <v/>
      </c>
      <c r="AB3662" s="41">
        <f>N($M3662)*$Y3662</f>
        <v/>
      </c>
      <c r="AC3662" s="41">
        <f>$AA3662*$Z3662</f>
        <v/>
      </c>
      <c r="AD3662" s="41">
        <f>$AA3662*BonusMonths/12</f>
        <v/>
      </c>
      <c r="AE3662" s="41">
        <f>($AA3662+SI_Gross*$AB3662)*IF($Q3662=1,SI_O,SI_E)</f>
        <v/>
      </c>
      <c r="AF3662" s="41">
        <f>IF($Q3662=1,0,$AA3662*EOSB)</f>
        <v/>
      </c>
      <c r="AG3662" s="41">
        <f>$AN3662*$W3662</f>
        <v/>
      </c>
      <c r="AH3662" s="41">
        <f>SUM($AA3662:$AG3662)</f>
        <v/>
      </c>
      <c r="AI3662" s="41">
        <f>12*($AM3662+$AN3662)</f>
        <v/>
      </c>
      <c r="AJ3662" s="41">
        <f>$AM3662*((IncMonth-1)+(13-IncMonth)*(1+$X3662))+12*$AN3662</f>
        <v/>
      </c>
      <c r="AK3662" s="41">
        <f>IF($R3662=1,N($L3662)+N($M3662),0)</f>
        <v/>
      </c>
      <c r="AL3662">
        <f>IF($C3662="","",IF(N($L3662)&lt;=0,"Basic salary missing",IF(ISNA(MATCH($C3662,Departments!$A$5:$A$54,0)),"Department not on Departments sheet",IF(AND($I3662&lt;&gt;"",NOT(ISNUMBER($I3662))),"Date of birth is text, not a date",IF(AND($K3662&lt;&gt;"",NOT(ISNUMBER($K3662))),"Contract end is text, not a date","")))))</f>
        <v/>
      </c>
      <c r="AM3662" s="41">
        <f>IF($R3662=0,0,N($L3662)*(1+$Z3662+BonusMonths/12+IF($Q3662=1,0,EOSB))+N($M3662)+(N($L3662)+SI_Gross*N($M3662))*IF($Q3662=1,SI_O,SI_E))</f>
        <v/>
      </c>
      <c r="AN3662" s="41">
        <f>IF($R3662=0,0,(IF($Q3662=1,MedO,MedE+Ticket)+Training)/12)</f>
        <v/>
      </c>
    </row>
    <row r="3663">
      <c r="I3663" s="35" t="n"/>
      <c r="J3663" s="35" t="n"/>
      <c r="K3663" s="35" t="n"/>
      <c r="L3663" s="36" t="n"/>
      <c r="M3663" s="36" t="n"/>
      <c r="P3663" s="37" t="n"/>
      <c r="Q3663" s="38">
        <f>IF($C3663="",0,IF(OR(LOWER(TRIM($G3663))="omani",LOWER(TRIM($G3663))="oman",LOWER(TRIM($G3663))="om",LOWER(TRIM($G3663))="local"),1,0))</f>
        <v/>
      </c>
      <c r="R3663" s="38">
        <f>IF($C3663="",0,IF(OR(ISNUMBER(SEARCH("resign",$N3663)),ISNUMBER(SEARCH("terminat",$N3663)),ISNUMBER(SEARCH("inactive",$N3663)),ISNUMBER(SEARCH("vacan",$N3663)),ISNUMBER(SEARCH("deceased",$N3663)),ISNUMBER(SEARCH("separated",$N3663))),0,1))</f>
        <v/>
      </c>
      <c r="S3663">
        <f>IF(OR($R3663=0,NOT(ISNUMBER($I3663))),"",IFERROR(DATEDIF($I3663,DATE(FY,1,1),"y"),""))</f>
        <v/>
      </c>
      <c r="T3663">
        <f>IF(OR($R3663=0,NOT(ISNUMBER($J3663))),"",IFERROR(DATEDIF($J3663,DATE(FY,1,1),"y"),0))</f>
        <v/>
      </c>
      <c r="U3663" s="38">
        <f>IF(OR($R3663=0,NOT(ISNUMBER($I3663))),0,IF(YEAR($I3663)+IF($Q3663=1,RetAgeO,RetAgeE)=FY,MONTH($I3663),IF(YEAR($I3663)+IF($Q3663=1,RetAgeO,RetAgeE)&lt;FY,1,0)))</f>
        <v/>
      </c>
      <c r="V3663" s="38">
        <f>IF(OR($R3663=0,NOT(ISNUMBER($K3663))),0,IF(YEAR($K3663)=FY,MONTH($K3663),IF(YEAR($K3663)&lt;FY,1,0)))</f>
        <v/>
      </c>
      <c r="W3663" s="38">
        <f>IF($R3663=0,0,MIN(12,IF(AND(ISNUMBER($O3663),$O3663&gt;=1,$O3663&lt;=12),INT($O3663),12),IF(AND(RetireExit="Yes",$U3663&gt;0),$U3663,12),IF(AND(ContractExit="Yes",$V3663&gt;0),$V3663,12)))</f>
        <v/>
      </c>
      <c r="X3663" s="37">
        <f>IF(ISNUMBER($P3663),$P3663,IncPct)</f>
        <v/>
      </c>
      <c r="Y3663" s="39">
        <f>IF($W3663=0,0,MAX(0,MIN($W3663,IncMonth-1))+MAX(0,$W3663-IncMonth+1)*(1+$X3663))</f>
        <v/>
      </c>
      <c r="Z3663" s="40">
        <f>IF($C3663="",0,IFERROR(INDEX(Departments!$B$5:$B$54,MATCH($C3663,Departments!$A$5:$A$54,0)),0))</f>
        <v/>
      </c>
      <c r="AA3663" s="41">
        <f>N($L3663)*$Y3663</f>
        <v/>
      </c>
      <c r="AB3663" s="41">
        <f>N($M3663)*$Y3663</f>
        <v/>
      </c>
      <c r="AC3663" s="41">
        <f>$AA3663*$Z3663</f>
        <v/>
      </c>
      <c r="AD3663" s="41">
        <f>$AA3663*BonusMonths/12</f>
        <v/>
      </c>
      <c r="AE3663" s="41">
        <f>($AA3663+SI_Gross*$AB3663)*IF($Q3663=1,SI_O,SI_E)</f>
        <v/>
      </c>
      <c r="AF3663" s="41">
        <f>IF($Q3663=1,0,$AA3663*EOSB)</f>
        <v/>
      </c>
      <c r="AG3663" s="41">
        <f>$AN3663*$W3663</f>
        <v/>
      </c>
      <c r="AH3663" s="41">
        <f>SUM($AA3663:$AG3663)</f>
        <v/>
      </c>
      <c r="AI3663" s="41">
        <f>12*($AM3663+$AN3663)</f>
        <v/>
      </c>
      <c r="AJ3663" s="41">
        <f>$AM3663*((IncMonth-1)+(13-IncMonth)*(1+$X3663))+12*$AN3663</f>
        <v/>
      </c>
      <c r="AK3663" s="41">
        <f>IF($R3663=1,N($L3663)+N($M3663),0)</f>
        <v/>
      </c>
      <c r="AL3663">
        <f>IF($C3663="","",IF(N($L3663)&lt;=0,"Basic salary missing",IF(ISNA(MATCH($C3663,Departments!$A$5:$A$54,0)),"Department not on Departments sheet",IF(AND($I3663&lt;&gt;"",NOT(ISNUMBER($I3663))),"Date of birth is text, not a date",IF(AND($K3663&lt;&gt;"",NOT(ISNUMBER($K3663))),"Contract end is text, not a date","")))))</f>
        <v/>
      </c>
      <c r="AM3663" s="41">
        <f>IF($R3663=0,0,N($L3663)*(1+$Z3663+BonusMonths/12+IF($Q3663=1,0,EOSB))+N($M3663)+(N($L3663)+SI_Gross*N($M3663))*IF($Q3663=1,SI_O,SI_E))</f>
        <v/>
      </c>
      <c r="AN3663" s="41">
        <f>IF($R3663=0,0,(IF($Q3663=1,MedO,MedE+Ticket)+Training)/12)</f>
        <v/>
      </c>
    </row>
    <row r="3664">
      <c r="I3664" s="35" t="n"/>
      <c r="J3664" s="35" t="n"/>
      <c r="K3664" s="35" t="n"/>
      <c r="L3664" s="36" t="n"/>
      <c r="M3664" s="36" t="n"/>
      <c r="P3664" s="37" t="n"/>
      <c r="Q3664" s="38">
        <f>IF($C3664="",0,IF(OR(LOWER(TRIM($G3664))="omani",LOWER(TRIM($G3664))="oman",LOWER(TRIM($G3664))="om",LOWER(TRIM($G3664))="local"),1,0))</f>
        <v/>
      </c>
      <c r="R3664" s="38">
        <f>IF($C3664="",0,IF(OR(ISNUMBER(SEARCH("resign",$N3664)),ISNUMBER(SEARCH("terminat",$N3664)),ISNUMBER(SEARCH("inactive",$N3664)),ISNUMBER(SEARCH("vacan",$N3664)),ISNUMBER(SEARCH("deceased",$N3664)),ISNUMBER(SEARCH("separated",$N3664))),0,1))</f>
        <v/>
      </c>
      <c r="S3664">
        <f>IF(OR($R3664=0,NOT(ISNUMBER($I3664))),"",IFERROR(DATEDIF($I3664,DATE(FY,1,1),"y"),""))</f>
        <v/>
      </c>
      <c r="T3664">
        <f>IF(OR($R3664=0,NOT(ISNUMBER($J3664))),"",IFERROR(DATEDIF($J3664,DATE(FY,1,1),"y"),0))</f>
        <v/>
      </c>
      <c r="U3664" s="38">
        <f>IF(OR($R3664=0,NOT(ISNUMBER($I3664))),0,IF(YEAR($I3664)+IF($Q3664=1,RetAgeO,RetAgeE)=FY,MONTH($I3664),IF(YEAR($I3664)+IF($Q3664=1,RetAgeO,RetAgeE)&lt;FY,1,0)))</f>
        <v/>
      </c>
      <c r="V3664" s="38">
        <f>IF(OR($R3664=0,NOT(ISNUMBER($K3664))),0,IF(YEAR($K3664)=FY,MONTH($K3664),IF(YEAR($K3664)&lt;FY,1,0)))</f>
        <v/>
      </c>
      <c r="W3664" s="38">
        <f>IF($R3664=0,0,MIN(12,IF(AND(ISNUMBER($O3664),$O3664&gt;=1,$O3664&lt;=12),INT($O3664),12),IF(AND(RetireExit="Yes",$U3664&gt;0),$U3664,12),IF(AND(ContractExit="Yes",$V3664&gt;0),$V3664,12)))</f>
        <v/>
      </c>
      <c r="X3664" s="37">
        <f>IF(ISNUMBER($P3664),$P3664,IncPct)</f>
        <v/>
      </c>
      <c r="Y3664" s="39">
        <f>IF($W3664=0,0,MAX(0,MIN($W3664,IncMonth-1))+MAX(0,$W3664-IncMonth+1)*(1+$X3664))</f>
        <v/>
      </c>
      <c r="Z3664" s="40">
        <f>IF($C3664="",0,IFERROR(INDEX(Departments!$B$5:$B$54,MATCH($C3664,Departments!$A$5:$A$54,0)),0))</f>
        <v/>
      </c>
      <c r="AA3664" s="41">
        <f>N($L3664)*$Y3664</f>
        <v/>
      </c>
      <c r="AB3664" s="41">
        <f>N($M3664)*$Y3664</f>
        <v/>
      </c>
      <c r="AC3664" s="41">
        <f>$AA3664*$Z3664</f>
        <v/>
      </c>
      <c r="AD3664" s="41">
        <f>$AA3664*BonusMonths/12</f>
        <v/>
      </c>
      <c r="AE3664" s="41">
        <f>($AA3664+SI_Gross*$AB3664)*IF($Q3664=1,SI_O,SI_E)</f>
        <v/>
      </c>
      <c r="AF3664" s="41">
        <f>IF($Q3664=1,0,$AA3664*EOSB)</f>
        <v/>
      </c>
      <c r="AG3664" s="41">
        <f>$AN3664*$W3664</f>
        <v/>
      </c>
      <c r="AH3664" s="41">
        <f>SUM($AA3664:$AG3664)</f>
        <v/>
      </c>
      <c r="AI3664" s="41">
        <f>12*($AM3664+$AN3664)</f>
        <v/>
      </c>
      <c r="AJ3664" s="41">
        <f>$AM3664*((IncMonth-1)+(13-IncMonth)*(1+$X3664))+12*$AN3664</f>
        <v/>
      </c>
      <c r="AK3664" s="41">
        <f>IF($R3664=1,N($L3664)+N($M3664),0)</f>
        <v/>
      </c>
      <c r="AL3664">
        <f>IF($C3664="","",IF(N($L3664)&lt;=0,"Basic salary missing",IF(ISNA(MATCH($C3664,Departments!$A$5:$A$54,0)),"Department not on Departments sheet",IF(AND($I3664&lt;&gt;"",NOT(ISNUMBER($I3664))),"Date of birth is text, not a date",IF(AND($K3664&lt;&gt;"",NOT(ISNUMBER($K3664))),"Contract end is text, not a date","")))))</f>
        <v/>
      </c>
      <c r="AM3664" s="41">
        <f>IF($R3664=0,0,N($L3664)*(1+$Z3664+BonusMonths/12+IF($Q3664=1,0,EOSB))+N($M3664)+(N($L3664)+SI_Gross*N($M3664))*IF($Q3664=1,SI_O,SI_E))</f>
        <v/>
      </c>
      <c r="AN3664" s="41">
        <f>IF($R3664=0,0,(IF($Q3664=1,MedO,MedE+Ticket)+Training)/12)</f>
        <v/>
      </c>
    </row>
    <row r="3665">
      <c r="I3665" s="35" t="n"/>
      <c r="J3665" s="35" t="n"/>
      <c r="K3665" s="35" t="n"/>
      <c r="L3665" s="36" t="n"/>
      <c r="M3665" s="36" t="n"/>
      <c r="P3665" s="37" t="n"/>
      <c r="Q3665" s="38">
        <f>IF($C3665="",0,IF(OR(LOWER(TRIM($G3665))="omani",LOWER(TRIM($G3665))="oman",LOWER(TRIM($G3665))="om",LOWER(TRIM($G3665))="local"),1,0))</f>
        <v/>
      </c>
      <c r="R3665" s="38">
        <f>IF($C3665="",0,IF(OR(ISNUMBER(SEARCH("resign",$N3665)),ISNUMBER(SEARCH("terminat",$N3665)),ISNUMBER(SEARCH("inactive",$N3665)),ISNUMBER(SEARCH("vacan",$N3665)),ISNUMBER(SEARCH("deceased",$N3665)),ISNUMBER(SEARCH("separated",$N3665))),0,1))</f>
        <v/>
      </c>
      <c r="S3665">
        <f>IF(OR($R3665=0,NOT(ISNUMBER($I3665))),"",IFERROR(DATEDIF($I3665,DATE(FY,1,1),"y"),""))</f>
        <v/>
      </c>
      <c r="T3665">
        <f>IF(OR($R3665=0,NOT(ISNUMBER($J3665))),"",IFERROR(DATEDIF($J3665,DATE(FY,1,1),"y"),0))</f>
        <v/>
      </c>
      <c r="U3665" s="38">
        <f>IF(OR($R3665=0,NOT(ISNUMBER($I3665))),0,IF(YEAR($I3665)+IF($Q3665=1,RetAgeO,RetAgeE)=FY,MONTH($I3665),IF(YEAR($I3665)+IF($Q3665=1,RetAgeO,RetAgeE)&lt;FY,1,0)))</f>
        <v/>
      </c>
      <c r="V3665" s="38">
        <f>IF(OR($R3665=0,NOT(ISNUMBER($K3665))),0,IF(YEAR($K3665)=FY,MONTH($K3665),IF(YEAR($K3665)&lt;FY,1,0)))</f>
        <v/>
      </c>
      <c r="W3665" s="38">
        <f>IF($R3665=0,0,MIN(12,IF(AND(ISNUMBER($O3665),$O3665&gt;=1,$O3665&lt;=12),INT($O3665),12),IF(AND(RetireExit="Yes",$U3665&gt;0),$U3665,12),IF(AND(ContractExit="Yes",$V3665&gt;0),$V3665,12)))</f>
        <v/>
      </c>
      <c r="X3665" s="37">
        <f>IF(ISNUMBER($P3665),$P3665,IncPct)</f>
        <v/>
      </c>
      <c r="Y3665" s="39">
        <f>IF($W3665=0,0,MAX(0,MIN($W3665,IncMonth-1))+MAX(0,$W3665-IncMonth+1)*(1+$X3665))</f>
        <v/>
      </c>
      <c r="Z3665" s="40">
        <f>IF($C3665="",0,IFERROR(INDEX(Departments!$B$5:$B$54,MATCH($C3665,Departments!$A$5:$A$54,0)),0))</f>
        <v/>
      </c>
      <c r="AA3665" s="41">
        <f>N($L3665)*$Y3665</f>
        <v/>
      </c>
      <c r="AB3665" s="41">
        <f>N($M3665)*$Y3665</f>
        <v/>
      </c>
      <c r="AC3665" s="41">
        <f>$AA3665*$Z3665</f>
        <v/>
      </c>
      <c r="AD3665" s="41">
        <f>$AA3665*BonusMonths/12</f>
        <v/>
      </c>
      <c r="AE3665" s="41">
        <f>($AA3665+SI_Gross*$AB3665)*IF($Q3665=1,SI_O,SI_E)</f>
        <v/>
      </c>
      <c r="AF3665" s="41">
        <f>IF($Q3665=1,0,$AA3665*EOSB)</f>
        <v/>
      </c>
      <c r="AG3665" s="41">
        <f>$AN3665*$W3665</f>
        <v/>
      </c>
      <c r="AH3665" s="41">
        <f>SUM($AA3665:$AG3665)</f>
        <v/>
      </c>
      <c r="AI3665" s="41">
        <f>12*($AM3665+$AN3665)</f>
        <v/>
      </c>
      <c r="AJ3665" s="41">
        <f>$AM3665*((IncMonth-1)+(13-IncMonth)*(1+$X3665))+12*$AN3665</f>
        <v/>
      </c>
      <c r="AK3665" s="41">
        <f>IF($R3665=1,N($L3665)+N($M3665),0)</f>
        <v/>
      </c>
      <c r="AL3665">
        <f>IF($C3665="","",IF(N($L3665)&lt;=0,"Basic salary missing",IF(ISNA(MATCH($C3665,Departments!$A$5:$A$54,0)),"Department not on Departments sheet",IF(AND($I3665&lt;&gt;"",NOT(ISNUMBER($I3665))),"Date of birth is text, not a date",IF(AND($K3665&lt;&gt;"",NOT(ISNUMBER($K3665))),"Contract end is text, not a date","")))))</f>
        <v/>
      </c>
      <c r="AM3665" s="41">
        <f>IF($R3665=0,0,N($L3665)*(1+$Z3665+BonusMonths/12+IF($Q3665=1,0,EOSB))+N($M3665)+(N($L3665)+SI_Gross*N($M3665))*IF($Q3665=1,SI_O,SI_E))</f>
        <v/>
      </c>
      <c r="AN3665" s="41">
        <f>IF($R3665=0,0,(IF($Q3665=1,MedO,MedE+Ticket)+Training)/12)</f>
        <v/>
      </c>
    </row>
    <row r="3666">
      <c r="I3666" s="35" t="n"/>
      <c r="J3666" s="35" t="n"/>
      <c r="K3666" s="35" t="n"/>
      <c r="L3666" s="36" t="n"/>
      <c r="M3666" s="36" t="n"/>
      <c r="P3666" s="37" t="n"/>
      <c r="Q3666" s="38">
        <f>IF($C3666="",0,IF(OR(LOWER(TRIM($G3666))="omani",LOWER(TRIM($G3666))="oman",LOWER(TRIM($G3666))="om",LOWER(TRIM($G3666))="local"),1,0))</f>
        <v/>
      </c>
      <c r="R3666" s="38">
        <f>IF($C3666="",0,IF(OR(ISNUMBER(SEARCH("resign",$N3666)),ISNUMBER(SEARCH("terminat",$N3666)),ISNUMBER(SEARCH("inactive",$N3666)),ISNUMBER(SEARCH("vacan",$N3666)),ISNUMBER(SEARCH("deceased",$N3666)),ISNUMBER(SEARCH("separated",$N3666))),0,1))</f>
        <v/>
      </c>
      <c r="S3666">
        <f>IF(OR($R3666=0,NOT(ISNUMBER($I3666))),"",IFERROR(DATEDIF($I3666,DATE(FY,1,1),"y"),""))</f>
        <v/>
      </c>
      <c r="T3666">
        <f>IF(OR($R3666=0,NOT(ISNUMBER($J3666))),"",IFERROR(DATEDIF($J3666,DATE(FY,1,1),"y"),0))</f>
        <v/>
      </c>
      <c r="U3666" s="38">
        <f>IF(OR($R3666=0,NOT(ISNUMBER($I3666))),0,IF(YEAR($I3666)+IF($Q3666=1,RetAgeO,RetAgeE)=FY,MONTH($I3666),IF(YEAR($I3666)+IF($Q3666=1,RetAgeO,RetAgeE)&lt;FY,1,0)))</f>
        <v/>
      </c>
      <c r="V3666" s="38">
        <f>IF(OR($R3666=0,NOT(ISNUMBER($K3666))),0,IF(YEAR($K3666)=FY,MONTH($K3666),IF(YEAR($K3666)&lt;FY,1,0)))</f>
        <v/>
      </c>
      <c r="W3666" s="38">
        <f>IF($R3666=0,0,MIN(12,IF(AND(ISNUMBER($O3666),$O3666&gt;=1,$O3666&lt;=12),INT($O3666),12),IF(AND(RetireExit="Yes",$U3666&gt;0),$U3666,12),IF(AND(ContractExit="Yes",$V3666&gt;0),$V3666,12)))</f>
        <v/>
      </c>
      <c r="X3666" s="37">
        <f>IF(ISNUMBER($P3666),$P3666,IncPct)</f>
        <v/>
      </c>
      <c r="Y3666" s="39">
        <f>IF($W3666=0,0,MAX(0,MIN($W3666,IncMonth-1))+MAX(0,$W3666-IncMonth+1)*(1+$X3666))</f>
        <v/>
      </c>
      <c r="Z3666" s="40">
        <f>IF($C3666="",0,IFERROR(INDEX(Departments!$B$5:$B$54,MATCH($C3666,Departments!$A$5:$A$54,0)),0))</f>
        <v/>
      </c>
      <c r="AA3666" s="41">
        <f>N($L3666)*$Y3666</f>
        <v/>
      </c>
      <c r="AB3666" s="41">
        <f>N($M3666)*$Y3666</f>
        <v/>
      </c>
      <c r="AC3666" s="41">
        <f>$AA3666*$Z3666</f>
        <v/>
      </c>
      <c r="AD3666" s="41">
        <f>$AA3666*BonusMonths/12</f>
        <v/>
      </c>
      <c r="AE3666" s="41">
        <f>($AA3666+SI_Gross*$AB3666)*IF($Q3666=1,SI_O,SI_E)</f>
        <v/>
      </c>
      <c r="AF3666" s="41">
        <f>IF($Q3666=1,0,$AA3666*EOSB)</f>
        <v/>
      </c>
      <c r="AG3666" s="41">
        <f>$AN3666*$W3666</f>
        <v/>
      </c>
      <c r="AH3666" s="41">
        <f>SUM($AA3666:$AG3666)</f>
        <v/>
      </c>
      <c r="AI3666" s="41">
        <f>12*($AM3666+$AN3666)</f>
        <v/>
      </c>
      <c r="AJ3666" s="41">
        <f>$AM3666*((IncMonth-1)+(13-IncMonth)*(1+$X3666))+12*$AN3666</f>
        <v/>
      </c>
      <c r="AK3666" s="41">
        <f>IF($R3666=1,N($L3666)+N($M3666),0)</f>
        <v/>
      </c>
      <c r="AL3666">
        <f>IF($C3666="","",IF(N($L3666)&lt;=0,"Basic salary missing",IF(ISNA(MATCH($C3666,Departments!$A$5:$A$54,0)),"Department not on Departments sheet",IF(AND($I3666&lt;&gt;"",NOT(ISNUMBER($I3666))),"Date of birth is text, not a date",IF(AND($K3666&lt;&gt;"",NOT(ISNUMBER($K3666))),"Contract end is text, not a date","")))))</f>
        <v/>
      </c>
      <c r="AM3666" s="41">
        <f>IF($R3666=0,0,N($L3666)*(1+$Z3666+BonusMonths/12+IF($Q3666=1,0,EOSB))+N($M3666)+(N($L3666)+SI_Gross*N($M3666))*IF($Q3666=1,SI_O,SI_E))</f>
        <v/>
      </c>
      <c r="AN3666" s="41">
        <f>IF($R3666=0,0,(IF($Q3666=1,MedO,MedE+Ticket)+Training)/12)</f>
        <v/>
      </c>
    </row>
    <row r="3667">
      <c r="I3667" s="35" t="n"/>
      <c r="J3667" s="35" t="n"/>
      <c r="K3667" s="35" t="n"/>
      <c r="L3667" s="36" t="n"/>
      <c r="M3667" s="36" t="n"/>
      <c r="P3667" s="37" t="n"/>
      <c r="Q3667" s="38">
        <f>IF($C3667="",0,IF(OR(LOWER(TRIM($G3667))="omani",LOWER(TRIM($G3667))="oman",LOWER(TRIM($G3667))="om",LOWER(TRIM($G3667))="local"),1,0))</f>
        <v/>
      </c>
      <c r="R3667" s="38">
        <f>IF($C3667="",0,IF(OR(ISNUMBER(SEARCH("resign",$N3667)),ISNUMBER(SEARCH("terminat",$N3667)),ISNUMBER(SEARCH("inactive",$N3667)),ISNUMBER(SEARCH("vacan",$N3667)),ISNUMBER(SEARCH("deceased",$N3667)),ISNUMBER(SEARCH("separated",$N3667))),0,1))</f>
        <v/>
      </c>
      <c r="S3667">
        <f>IF(OR($R3667=0,NOT(ISNUMBER($I3667))),"",IFERROR(DATEDIF($I3667,DATE(FY,1,1),"y"),""))</f>
        <v/>
      </c>
      <c r="T3667">
        <f>IF(OR($R3667=0,NOT(ISNUMBER($J3667))),"",IFERROR(DATEDIF($J3667,DATE(FY,1,1),"y"),0))</f>
        <v/>
      </c>
      <c r="U3667" s="38">
        <f>IF(OR($R3667=0,NOT(ISNUMBER($I3667))),0,IF(YEAR($I3667)+IF($Q3667=1,RetAgeO,RetAgeE)=FY,MONTH($I3667),IF(YEAR($I3667)+IF($Q3667=1,RetAgeO,RetAgeE)&lt;FY,1,0)))</f>
        <v/>
      </c>
      <c r="V3667" s="38">
        <f>IF(OR($R3667=0,NOT(ISNUMBER($K3667))),0,IF(YEAR($K3667)=FY,MONTH($K3667),IF(YEAR($K3667)&lt;FY,1,0)))</f>
        <v/>
      </c>
      <c r="W3667" s="38">
        <f>IF($R3667=0,0,MIN(12,IF(AND(ISNUMBER($O3667),$O3667&gt;=1,$O3667&lt;=12),INT($O3667),12),IF(AND(RetireExit="Yes",$U3667&gt;0),$U3667,12),IF(AND(ContractExit="Yes",$V3667&gt;0),$V3667,12)))</f>
        <v/>
      </c>
      <c r="X3667" s="37">
        <f>IF(ISNUMBER($P3667),$P3667,IncPct)</f>
        <v/>
      </c>
      <c r="Y3667" s="39">
        <f>IF($W3667=0,0,MAX(0,MIN($W3667,IncMonth-1))+MAX(0,$W3667-IncMonth+1)*(1+$X3667))</f>
        <v/>
      </c>
      <c r="Z3667" s="40">
        <f>IF($C3667="",0,IFERROR(INDEX(Departments!$B$5:$B$54,MATCH($C3667,Departments!$A$5:$A$54,0)),0))</f>
        <v/>
      </c>
      <c r="AA3667" s="41">
        <f>N($L3667)*$Y3667</f>
        <v/>
      </c>
      <c r="AB3667" s="41">
        <f>N($M3667)*$Y3667</f>
        <v/>
      </c>
      <c r="AC3667" s="41">
        <f>$AA3667*$Z3667</f>
        <v/>
      </c>
      <c r="AD3667" s="41">
        <f>$AA3667*BonusMonths/12</f>
        <v/>
      </c>
      <c r="AE3667" s="41">
        <f>($AA3667+SI_Gross*$AB3667)*IF($Q3667=1,SI_O,SI_E)</f>
        <v/>
      </c>
      <c r="AF3667" s="41">
        <f>IF($Q3667=1,0,$AA3667*EOSB)</f>
        <v/>
      </c>
      <c r="AG3667" s="41">
        <f>$AN3667*$W3667</f>
        <v/>
      </c>
      <c r="AH3667" s="41">
        <f>SUM($AA3667:$AG3667)</f>
        <v/>
      </c>
      <c r="AI3667" s="41">
        <f>12*($AM3667+$AN3667)</f>
        <v/>
      </c>
      <c r="AJ3667" s="41">
        <f>$AM3667*((IncMonth-1)+(13-IncMonth)*(1+$X3667))+12*$AN3667</f>
        <v/>
      </c>
      <c r="AK3667" s="41">
        <f>IF($R3667=1,N($L3667)+N($M3667),0)</f>
        <v/>
      </c>
      <c r="AL3667">
        <f>IF($C3667="","",IF(N($L3667)&lt;=0,"Basic salary missing",IF(ISNA(MATCH($C3667,Departments!$A$5:$A$54,0)),"Department not on Departments sheet",IF(AND($I3667&lt;&gt;"",NOT(ISNUMBER($I3667))),"Date of birth is text, not a date",IF(AND($K3667&lt;&gt;"",NOT(ISNUMBER($K3667))),"Contract end is text, not a date","")))))</f>
        <v/>
      </c>
      <c r="AM3667" s="41">
        <f>IF($R3667=0,0,N($L3667)*(1+$Z3667+BonusMonths/12+IF($Q3667=1,0,EOSB))+N($M3667)+(N($L3667)+SI_Gross*N($M3667))*IF($Q3667=1,SI_O,SI_E))</f>
        <v/>
      </c>
      <c r="AN3667" s="41">
        <f>IF($R3667=0,0,(IF($Q3667=1,MedO,MedE+Ticket)+Training)/12)</f>
        <v/>
      </c>
    </row>
    <row r="3668">
      <c r="I3668" s="35" t="n"/>
      <c r="J3668" s="35" t="n"/>
      <c r="K3668" s="35" t="n"/>
      <c r="L3668" s="36" t="n"/>
      <c r="M3668" s="36" t="n"/>
      <c r="P3668" s="37" t="n"/>
      <c r="Q3668" s="38">
        <f>IF($C3668="",0,IF(OR(LOWER(TRIM($G3668))="omani",LOWER(TRIM($G3668))="oman",LOWER(TRIM($G3668))="om",LOWER(TRIM($G3668))="local"),1,0))</f>
        <v/>
      </c>
      <c r="R3668" s="38">
        <f>IF($C3668="",0,IF(OR(ISNUMBER(SEARCH("resign",$N3668)),ISNUMBER(SEARCH("terminat",$N3668)),ISNUMBER(SEARCH("inactive",$N3668)),ISNUMBER(SEARCH("vacan",$N3668)),ISNUMBER(SEARCH("deceased",$N3668)),ISNUMBER(SEARCH("separated",$N3668))),0,1))</f>
        <v/>
      </c>
      <c r="S3668">
        <f>IF(OR($R3668=0,NOT(ISNUMBER($I3668))),"",IFERROR(DATEDIF($I3668,DATE(FY,1,1),"y"),""))</f>
        <v/>
      </c>
      <c r="T3668">
        <f>IF(OR($R3668=0,NOT(ISNUMBER($J3668))),"",IFERROR(DATEDIF($J3668,DATE(FY,1,1),"y"),0))</f>
        <v/>
      </c>
      <c r="U3668" s="38">
        <f>IF(OR($R3668=0,NOT(ISNUMBER($I3668))),0,IF(YEAR($I3668)+IF($Q3668=1,RetAgeO,RetAgeE)=FY,MONTH($I3668),IF(YEAR($I3668)+IF($Q3668=1,RetAgeO,RetAgeE)&lt;FY,1,0)))</f>
        <v/>
      </c>
      <c r="V3668" s="38">
        <f>IF(OR($R3668=0,NOT(ISNUMBER($K3668))),0,IF(YEAR($K3668)=FY,MONTH($K3668),IF(YEAR($K3668)&lt;FY,1,0)))</f>
        <v/>
      </c>
      <c r="W3668" s="38">
        <f>IF($R3668=0,0,MIN(12,IF(AND(ISNUMBER($O3668),$O3668&gt;=1,$O3668&lt;=12),INT($O3668),12),IF(AND(RetireExit="Yes",$U3668&gt;0),$U3668,12),IF(AND(ContractExit="Yes",$V3668&gt;0),$V3668,12)))</f>
        <v/>
      </c>
      <c r="X3668" s="37">
        <f>IF(ISNUMBER($P3668),$P3668,IncPct)</f>
        <v/>
      </c>
      <c r="Y3668" s="39">
        <f>IF($W3668=0,0,MAX(0,MIN($W3668,IncMonth-1))+MAX(0,$W3668-IncMonth+1)*(1+$X3668))</f>
        <v/>
      </c>
      <c r="Z3668" s="40">
        <f>IF($C3668="",0,IFERROR(INDEX(Departments!$B$5:$B$54,MATCH($C3668,Departments!$A$5:$A$54,0)),0))</f>
        <v/>
      </c>
      <c r="AA3668" s="41">
        <f>N($L3668)*$Y3668</f>
        <v/>
      </c>
      <c r="AB3668" s="41">
        <f>N($M3668)*$Y3668</f>
        <v/>
      </c>
      <c r="AC3668" s="41">
        <f>$AA3668*$Z3668</f>
        <v/>
      </c>
      <c r="AD3668" s="41">
        <f>$AA3668*BonusMonths/12</f>
        <v/>
      </c>
      <c r="AE3668" s="41">
        <f>($AA3668+SI_Gross*$AB3668)*IF($Q3668=1,SI_O,SI_E)</f>
        <v/>
      </c>
      <c r="AF3668" s="41">
        <f>IF($Q3668=1,0,$AA3668*EOSB)</f>
        <v/>
      </c>
      <c r="AG3668" s="41">
        <f>$AN3668*$W3668</f>
        <v/>
      </c>
      <c r="AH3668" s="41">
        <f>SUM($AA3668:$AG3668)</f>
        <v/>
      </c>
      <c r="AI3668" s="41">
        <f>12*($AM3668+$AN3668)</f>
        <v/>
      </c>
      <c r="AJ3668" s="41">
        <f>$AM3668*((IncMonth-1)+(13-IncMonth)*(1+$X3668))+12*$AN3668</f>
        <v/>
      </c>
      <c r="AK3668" s="41">
        <f>IF($R3668=1,N($L3668)+N($M3668),0)</f>
        <v/>
      </c>
      <c r="AL3668">
        <f>IF($C3668="","",IF(N($L3668)&lt;=0,"Basic salary missing",IF(ISNA(MATCH($C3668,Departments!$A$5:$A$54,0)),"Department not on Departments sheet",IF(AND($I3668&lt;&gt;"",NOT(ISNUMBER($I3668))),"Date of birth is text, not a date",IF(AND($K3668&lt;&gt;"",NOT(ISNUMBER($K3668))),"Contract end is text, not a date","")))))</f>
        <v/>
      </c>
      <c r="AM3668" s="41">
        <f>IF($R3668=0,0,N($L3668)*(1+$Z3668+BonusMonths/12+IF($Q3668=1,0,EOSB))+N($M3668)+(N($L3668)+SI_Gross*N($M3668))*IF($Q3668=1,SI_O,SI_E))</f>
        <v/>
      </c>
      <c r="AN3668" s="41">
        <f>IF($R3668=0,0,(IF($Q3668=1,MedO,MedE+Ticket)+Training)/12)</f>
        <v/>
      </c>
    </row>
    <row r="3669">
      <c r="I3669" s="35" t="n"/>
      <c r="J3669" s="35" t="n"/>
      <c r="K3669" s="35" t="n"/>
      <c r="L3669" s="36" t="n"/>
      <c r="M3669" s="36" t="n"/>
      <c r="P3669" s="37" t="n"/>
      <c r="Q3669" s="38">
        <f>IF($C3669="",0,IF(OR(LOWER(TRIM($G3669))="omani",LOWER(TRIM($G3669))="oman",LOWER(TRIM($G3669))="om",LOWER(TRIM($G3669))="local"),1,0))</f>
        <v/>
      </c>
      <c r="R3669" s="38">
        <f>IF($C3669="",0,IF(OR(ISNUMBER(SEARCH("resign",$N3669)),ISNUMBER(SEARCH("terminat",$N3669)),ISNUMBER(SEARCH("inactive",$N3669)),ISNUMBER(SEARCH("vacan",$N3669)),ISNUMBER(SEARCH("deceased",$N3669)),ISNUMBER(SEARCH("separated",$N3669))),0,1))</f>
        <v/>
      </c>
      <c r="S3669">
        <f>IF(OR($R3669=0,NOT(ISNUMBER($I3669))),"",IFERROR(DATEDIF($I3669,DATE(FY,1,1),"y"),""))</f>
        <v/>
      </c>
      <c r="T3669">
        <f>IF(OR($R3669=0,NOT(ISNUMBER($J3669))),"",IFERROR(DATEDIF($J3669,DATE(FY,1,1),"y"),0))</f>
        <v/>
      </c>
      <c r="U3669" s="38">
        <f>IF(OR($R3669=0,NOT(ISNUMBER($I3669))),0,IF(YEAR($I3669)+IF($Q3669=1,RetAgeO,RetAgeE)=FY,MONTH($I3669),IF(YEAR($I3669)+IF($Q3669=1,RetAgeO,RetAgeE)&lt;FY,1,0)))</f>
        <v/>
      </c>
      <c r="V3669" s="38">
        <f>IF(OR($R3669=0,NOT(ISNUMBER($K3669))),0,IF(YEAR($K3669)=FY,MONTH($K3669),IF(YEAR($K3669)&lt;FY,1,0)))</f>
        <v/>
      </c>
      <c r="W3669" s="38">
        <f>IF($R3669=0,0,MIN(12,IF(AND(ISNUMBER($O3669),$O3669&gt;=1,$O3669&lt;=12),INT($O3669),12),IF(AND(RetireExit="Yes",$U3669&gt;0),$U3669,12),IF(AND(ContractExit="Yes",$V3669&gt;0),$V3669,12)))</f>
        <v/>
      </c>
      <c r="X3669" s="37">
        <f>IF(ISNUMBER($P3669),$P3669,IncPct)</f>
        <v/>
      </c>
      <c r="Y3669" s="39">
        <f>IF($W3669=0,0,MAX(0,MIN($W3669,IncMonth-1))+MAX(0,$W3669-IncMonth+1)*(1+$X3669))</f>
        <v/>
      </c>
      <c r="Z3669" s="40">
        <f>IF($C3669="",0,IFERROR(INDEX(Departments!$B$5:$B$54,MATCH($C3669,Departments!$A$5:$A$54,0)),0))</f>
        <v/>
      </c>
      <c r="AA3669" s="41">
        <f>N($L3669)*$Y3669</f>
        <v/>
      </c>
      <c r="AB3669" s="41">
        <f>N($M3669)*$Y3669</f>
        <v/>
      </c>
      <c r="AC3669" s="41">
        <f>$AA3669*$Z3669</f>
        <v/>
      </c>
      <c r="AD3669" s="41">
        <f>$AA3669*BonusMonths/12</f>
        <v/>
      </c>
      <c r="AE3669" s="41">
        <f>($AA3669+SI_Gross*$AB3669)*IF($Q3669=1,SI_O,SI_E)</f>
        <v/>
      </c>
      <c r="AF3669" s="41">
        <f>IF($Q3669=1,0,$AA3669*EOSB)</f>
        <v/>
      </c>
      <c r="AG3669" s="41">
        <f>$AN3669*$W3669</f>
        <v/>
      </c>
      <c r="AH3669" s="41">
        <f>SUM($AA3669:$AG3669)</f>
        <v/>
      </c>
      <c r="AI3669" s="41">
        <f>12*($AM3669+$AN3669)</f>
        <v/>
      </c>
      <c r="AJ3669" s="41">
        <f>$AM3669*((IncMonth-1)+(13-IncMonth)*(1+$X3669))+12*$AN3669</f>
        <v/>
      </c>
      <c r="AK3669" s="41">
        <f>IF($R3669=1,N($L3669)+N($M3669),0)</f>
        <v/>
      </c>
      <c r="AL3669">
        <f>IF($C3669="","",IF(N($L3669)&lt;=0,"Basic salary missing",IF(ISNA(MATCH($C3669,Departments!$A$5:$A$54,0)),"Department not on Departments sheet",IF(AND($I3669&lt;&gt;"",NOT(ISNUMBER($I3669))),"Date of birth is text, not a date",IF(AND($K3669&lt;&gt;"",NOT(ISNUMBER($K3669))),"Contract end is text, not a date","")))))</f>
        <v/>
      </c>
      <c r="AM3669" s="41">
        <f>IF($R3669=0,0,N($L3669)*(1+$Z3669+BonusMonths/12+IF($Q3669=1,0,EOSB))+N($M3669)+(N($L3669)+SI_Gross*N($M3669))*IF($Q3669=1,SI_O,SI_E))</f>
        <v/>
      </c>
      <c r="AN3669" s="41">
        <f>IF($R3669=0,0,(IF($Q3669=1,MedO,MedE+Ticket)+Training)/12)</f>
        <v/>
      </c>
    </row>
    <row r="3670">
      <c r="I3670" s="35" t="n"/>
      <c r="J3670" s="35" t="n"/>
      <c r="K3670" s="35" t="n"/>
      <c r="L3670" s="36" t="n"/>
      <c r="M3670" s="36" t="n"/>
      <c r="P3670" s="37" t="n"/>
      <c r="Q3670" s="38">
        <f>IF($C3670="",0,IF(OR(LOWER(TRIM($G3670))="omani",LOWER(TRIM($G3670))="oman",LOWER(TRIM($G3670))="om",LOWER(TRIM($G3670))="local"),1,0))</f>
        <v/>
      </c>
      <c r="R3670" s="38">
        <f>IF($C3670="",0,IF(OR(ISNUMBER(SEARCH("resign",$N3670)),ISNUMBER(SEARCH("terminat",$N3670)),ISNUMBER(SEARCH("inactive",$N3670)),ISNUMBER(SEARCH("vacan",$N3670)),ISNUMBER(SEARCH("deceased",$N3670)),ISNUMBER(SEARCH("separated",$N3670))),0,1))</f>
        <v/>
      </c>
      <c r="S3670">
        <f>IF(OR($R3670=0,NOT(ISNUMBER($I3670))),"",IFERROR(DATEDIF($I3670,DATE(FY,1,1),"y"),""))</f>
        <v/>
      </c>
      <c r="T3670">
        <f>IF(OR($R3670=0,NOT(ISNUMBER($J3670))),"",IFERROR(DATEDIF($J3670,DATE(FY,1,1),"y"),0))</f>
        <v/>
      </c>
      <c r="U3670" s="38">
        <f>IF(OR($R3670=0,NOT(ISNUMBER($I3670))),0,IF(YEAR($I3670)+IF($Q3670=1,RetAgeO,RetAgeE)=FY,MONTH($I3670),IF(YEAR($I3670)+IF($Q3670=1,RetAgeO,RetAgeE)&lt;FY,1,0)))</f>
        <v/>
      </c>
      <c r="V3670" s="38">
        <f>IF(OR($R3670=0,NOT(ISNUMBER($K3670))),0,IF(YEAR($K3670)=FY,MONTH($K3670),IF(YEAR($K3670)&lt;FY,1,0)))</f>
        <v/>
      </c>
      <c r="W3670" s="38">
        <f>IF($R3670=0,0,MIN(12,IF(AND(ISNUMBER($O3670),$O3670&gt;=1,$O3670&lt;=12),INT($O3670),12),IF(AND(RetireExit="Yes",$U3670&gt;0),$U3670,12),IF(AND(ContractExit="Yes",$V3670&gt;0),$V3670,12)))</f>
        <v/>
      </c>
      <c r="X3670" s="37">
        <f>IF(ISNUMBER($P3670),$P3670,IncPct)</f>
        <v/>
      </c>
      <c r="Y3670" s="39">
        <f>IF($W3670=0,0,MAX(0,MIN($W3670,IncMonth-1))+MAX(0,$W3670-IncMonth+1)*(1+$X3670))</f>
        <v/>
      </c>
      <c r="Z3670" s="40">
        <f>IF($C3670="",0,IFERROR(INDEX(Departments!$B$5:$B$54,MATCH($C3670,Departments!$A$5:$A$54,0)),0))</f>
        <v/>
      </c>
      <c r="AA3670" s="41">
        <f>N($L3670)*$Y3670</f>
        <v/>
      </c>
      <c r="AB3670" s="41">
        <f>N($M3670)*$Y3670</f>
        <v/>
      </c>
      <c r="AC3670" s="41">
        <f>$AA3670*$Z3670</f>
        <v/>
      </c>
      <c r="AD3670" s="41">
        <f>$AA3670*BonusMonths/12</f>
        <v/>
      </c>
      <c r="AE3670" s="41">
        <f>($AA3670+SI_Gross*$AB3670)*IF($Q3670=1,SI_O,SI_E)</f>
        <v/>
      </c>
      <c r="AF3670" s="41">
        <f>IF($Q3670=1,0,$AA3670*EOSB)</f>
        <v/>
      </c>
      <c r="AG3670" s="41">
        <f>$AN3670*$W3670</f>
        <v/>
      </c>
      <c r="AH3670" s="41">
        <f>SUM($AA3670:$AG3670)</f>
        <v/>
      </c>
      <c r="AI3670" s="41">
        <f>12*($AM3670+$AN3670)</f>
        <v/>
      </c>
      <c r="AJ3670" s="41">
        <f>$AM3670*((IncMonth-1)+(13-IncMonth)*(1+$X3670))+12*$AN3670</f>
        <v/>
      </c>
      <c r="AK3670" s="41">
        <f>IF($R3670=1,N($L3670)+N($M3670),0)</f>
        <v/>
      </c>
      <c r="AL3670">
        <f>IF($C3670="","",IF(N($L3670)&lt;=0,"Basic salary missing",IF(ISNA(MATCH($C3670,Departments!$A$5:$A$54,0)),"Department not on Departments sheet",IF(AND($I3670&lt;&gt;"",NOT(ISNUMBER($I3670))),"Date of birth is text, not a date",IF(AND($K3670&lt;&gt;"",NOT(ISNUMBER($K3670))),"Contract end is text, not a date","")))))</f>
        <v/>
      </c>
      <c r="AM3670" s="41">
        <f>IF($R3670=0,0,N($L3670)*(1+$Z3670+BonusMonths/12+IF($Q3670=1,0,EOSB))+N($M3670)+(N($L3670)+SI_Gross*N($M3670))*IF($Q3670=1,SI_O,SI_E))</f>
        <v/>
      </c>
      <c r="AN3670" s="41">
        <f>IF($R3670=0,0,(IF($Q3670=1,MedO,MedE+Ticket)+Training)/12)</f>
        <v/>
      </c>
    </row>
    <row r="3671">
      <c r="I3671" s="35" t="n"/>
      <c r="J3671" s="35" t="n"/>
      <c r="K3671" s="35" t="n"/>
      <c r="L3671" s="36" t="n"/>
      <c r="M3671" s="36" t="n"/>
      <c r="P3671" s="37" t="n"/>
      <c r="Q3671" s="38">
        <f>IF($C3671="",0,IF(OR(LOWER(TRIM($G3671))="omani",LOWER(TRIM($G3671))="oman",LOWER(TRIM($G3671))="om",LOWER(TRIM($G3671))="local"),1,0))</f>
        <v/>
      </c>
      <c r="R3671" s="38">
        <f>IF($C3671="",0,IF(OR(ISNUMBER(SEARCH("resign",$N3671)),ISNUMBER(SEARCH("terminat",$N3671)),ISNUMBER(SEARCH("inactive",$N3671)),ISNUMBER(SEARCH("vacan",$N3671)),ISNUMBER(SEARCH("deceased",$N3671)),ISNUMBER(SEARCH("separated",$N3671))),0,1))</f>
        <v/>
      </c>
      <c r="S3671">
        <f>IF(OR($R3671=0,NOT(ISNUMBER($I3671))),"",IFERROR(DATEDIF($I3671,DATE(FY,1,1),"y"),""))</f>
        <v/>
      </c>
      <c r="T3671">
        <f>IF(OR($R3671=0,NOT(ISNUMBER($J3671))),"",IFERROR(DATEDIF($J3671,DATE(FY,1,1),"y"),0))</f>
        <v/>
      </c>
      <c r="U3671" s="38">
        <f>IF(OR($R3671=0,NOT(ISNUMBER($I3671))),0,IF(YEAR($I3671)+IF($Q3671=1,RetAgeO,RetAgeE)=FY,MONTH($I3671),IF(YEAR($I3671)+IF($Q3671=1,RetAgeO,RetAgeE)&lt;FY,1,0)))</f>
        <v/>
      </c>
      <c r="V3671" s="38">
        <f>IF(OR($R3671=0,NOT(ISNUMBER($K3671))),0,IF(YEAR($K3671)=FY,MONTH($K3671),IF(YEAR($K3671)&lt;FY,1,0)))</f>
        <v/>
      </c>
      <c r="W3671" s="38">
        <f>IF($R3671=0,0,MIN(12,IF(AND(ISNUMBER($O3671),$O3671&gt;=1,$O3671&lt;=12),INT($O3671),12),IF(AND(RetireExit="Yes",$U3671&gt;0),$U3671,12),IF(AND(ContractExit="Yes",$V3671&gt;0),$V3671,12)))</f>
        <v/>
      </c>
      <c r="X3671" s="37">
        <f>IF(ISNUMBER($P3671),$P3671,IncPct)</f>
        <v/>
      </c>
      <c r="Y3671" s="39">
        <f>IF($W3671=0,0,MAX(0,MIN($W3671,IncMonth-1))+MAX(0,$W3671-IncMonth+1)*(1+$X3671))</f>
        <v/>
      </c>
      <c r="Z3671" s="40">
        <f>IF($C3671="",0,IFERROR(INDEX(Departments!$B$5:$B$54,MATCH($C3671,Departments!$A$5:$A$54,0)),0))</f>
        <v/>
      </c>
      <c r="AA3671" s="41">
        <f>N($L3671)*$Y3671</f>
        <v/>
      </c>
      <c r="AB3671" s="41">
        <f>N($M3671)*$Y3671</f>
        <v/>
      </c>
      <c r="AC3671" s="41">
        <f>$AA3671*$Z3671</f>
        <v/>
      </c>
      <c r="AD3671" s="41">
        <f>$AA3671*BonusMonths/12</f>
        <v/>
      </c>
      <c r="AE3671" s="41">
        <f>($AA3671+SI_Gross*$AB3671)*IF($Q3671=1,SI_O,SI_E)</f>
        <v/>
      </c>
      <c r="AF3671" s="41">
        <f>IF($Q3671=1,0,$AA3671*EOSB)</f>
        <v/>
      </c>
      <c r="AG3671" s="41">
        <f>$AN3671*$W3671</f>
        <v/>
      </c>
      <c r="AH3671" s="41">
        <f>SUM($AA3671:$AG3671)</f>
        <v/>
      </c>
      <c r="AI3671" s="41">
        <f>12*($AM3671+$AN3671)</f>
        <v/>
      </c>
      <c r="AJ3671" s="41">
        <f>$AM3671*((IncMonth-1)+(13-IncMonth)*(1+$X3671))+12*$AN3671</f>
        <v/>
      </c>
      <c r="AK3671" s="41">
        <f>IF($R3671=1,N($L3671)+N($M3671),0)</f>
        <v/>
      </c>
      <c r="AL3671">
        <f>IF($C3671="","",IF(N($L3671)&lt;=0,"Basic salary missing",IF(ISNA(MATCH($C3671,Departments!$A$5:$A$54,0)),"Department not on Departments sheet",IF(AND($I3671&lt;&gt;"",NOT(ISNUMBER($I3671))),"Date of birth is text, not a date",IF(AND($K3671&lt;&gt;"",NOT(ISNUMBER($K3671))),"Contract end is text, not a date","")))))</f>
        <v/>
      </c>
      <c r="AM3671" s="41">
        <f>IF($R3671=0,0,N($L3671)*(1+$Z3671+BonusMonths/12+IF($Q3671=1,0,EOSB))+N($M3671)+(N($L3671)+SI_Gross*N($M3671))*IF($Q3671=1,SI_O,SI_E))</f>
        <v/>
      </c>
      <c r="AN3671" s="41">
        <f>IF($R3671=0,0,(IF($Q3671=1,MedO,MedE+Ticket)+Training)/12)</f>
        <v/>
      </c>
    </row>
    <row r="3672">
      <c r="I3672" s="35" t="n"/>
      <c r="J3672" s="35" t="n"/>
      <c r="K3672" s="35" t="n"/>
      <c r="L3672" s="36" t="n"/>
      <c r="M3672" s="36" t="n"/>
      <c r="P3672" s="37" t="n"/>
      <c r="Q3672" s="38">
        <f>IF($C3672="",0,IF(OR(LOWER(TRIM($G3672))="omani",LOWER(TRIM($G3672))="oman",LOWER(TRIM($G3672))="om",LOWER(TRIM($G3672))="local"),1,0))</f>
        <v/>
      </c>
      <c r="R3672" s="38">
        <f>IF($C3672="",0,IF(OR(ISNUMBER(SEARCH("resign",$N3672)),ISNUMBER(SEARCH("terminat",$N3672)),ISNUMBER(SEARCH("inactive",$N3672)),ISNUMBER(SEARCH("vacan",$N3672)),ISNUMBER(SEARCH("deceased",$N3672)),ISNUMBER(SEARCH("separated",$N3672))),0,1))</f>
        <v/>
      </c>
      <c r="S3672">
        <f>IF(OR($R3672=0,NOT(ISNUMBER($I3672))),"",IFERROR(DATEDIF($I3672,DATE(FY,1,1),"y"),""))</f>
        <v/>
      </c>
      <c r="T3672">
        <f>IF(OR($R3672=0,NOT(ISNUMBER($J3672))),"",IFERROR(DATEDIF($J3672,DATE(FY,1,1),"y"),0))</f>
        <v/>
      </c>
      <c r="U3672" s="38">
        <f>IF(OR($R3672=0,NOT(ISNUMBER($I3672))),0,IF(YEAR($I3672)+IF($Q3672=1,RetAgeO,RetAgeE)=FY,MONTH($I3672),IF(YEAR($I3672)+IF($Q3672=1,RetAgeO,RetAgeE)&lt;FY,1,0)))</f>
        <v/>
      </c>
      <c r="V3672" s="38">
        <f>IF(OR($R3672=0,NOT(ISNUMBER($K3672))),0,IF(YEAR($K3672)=FY,MONTH($K3672),IF(YEAR($K3672)&lt;FY,1,0)))</f>
        <v/>
      </c>
      <c r="W3672" s="38">
        <f>IF($R3672=0,0,MIN(12,IF(AND(ISNUMBER($O3672),$O3672&gt;=1,$O3672&lt;=12),INT($O3672),12),IF(AND(RetireExit="Yes",$U3672&gt;0),$U3672,12),IF(AND(ContractExit="Yes",$V3672&gt;0),$V3672,12)))</f>
        <v/>
      </c>
      <c r="X3672" s="37">
        <f>IF(ISNUMBER($P3672),$P3672,IncPct)</f>
        <v/>
      </c>
      <c r="Y3672" s="39">
        <f>IF($W3672=0,0,MAX(0,MIN($W3672,IncMonth-1))+MAX(0,$W3672-IncMonth+1)*(1+$X3672))</f>
        <v/>
      </c>
      <c r="Z3672" s="40">
        <f>IF($C3672="",0,IFERROR(INDEX(Departments!$B$5:$B$54,MATCH($C3672,Departments!$A$5:$A$54,0)),0))</f>
        <v/>
      </c>
      <c r="AA3672" s="41">
        <f>N($L3672)*$Y3672</f>
        <v/>
      </c>
      <c r="AB3672" s="41">
        <f>N($M3672)*$Y3672</f>
        <v/>
      </c>
      <c r="AC3672" s="41">
        <f>$AA3672*$Z3672</f>
        <v/>
      </c>
      <c r="AD3672" s="41">
        <f>$AA3672*BonusMonths/12</f>
        <v/>
      </c>
      <c r="AE3672" s="41">
        <f>($AA3672+SI_Gross*$AB3672)*IF($Q3672=1,SI_O,SI_E)</f>
        <v/>
      </c>
      <c r="AF3672" s="41">
        <f>IF($Q3672=1,0,$AA3672*EOSB)</f>
        <v/>
      </c>
      <c r="AG3672" s="41">
        <f>$AN3672*$W3672</f>
        <v/>
      </c>
      <c r="AH3672" s="41">
        <f>SUM($AA3672:$AG3672)</f>
        <v/>
      </c>
      <c r="AI3672" s="41">
        <f>12*($AM3672+$AN3672)</f>
        <v/>
      </c>
      <c r="AJ3672" s="41">
        <f>$AM3672*((IncMonth-1)+(13-IncMonth)*(1+$X3672))+12*$AN3672</f>
        <v/>
      </c>
      <c r="AK3672" s="41">
        <f>IF($R3672=1,N($L3672)+N($M3672),0)</f>
        <v/>
      </c>
      <c r="AL3672">
        <f>IF($C3672="","",IF(N($L3672)&lt;=0,"Basic salary missing",IF(ISNA(MATCH($C3672,Departments!$A$5:$A$54,0)),"Department not on Departments sheet",IF(AND($I3672&lt;&gt;"",NOT(ISNUMBER($I3672))),"Date of birth is text, not a date",IF(AND($K3672&lt;&gt;"",NOT(ISNUMBER($K3672))),"Contract end is text, not a date","")))))</f>
        <v/>
      </c>
      <c r="AM3672" s="41">
        <f>IF($R3672=0,0,N($L3672)*(1+$Z3672+BonusMonths/12+IF($Q3672=1,0,EOSB))+N($M3672)+(N($L3672)+SI_Gross*N($M3672))*IF($Q3672=1,SI_O,SI_E))</f>
        <v/>
      </c>
      <c r="AN3672" s="41">
        <f>IF($R3672=0,0,(IF($Q3672=1,MedO,MedE+Ticket)+Training)/12)</f>
        <v/>
      </c>
    </row>
    <row r="3673">
      <c r="I3673" s="35" t="n"/>
      <c r="J3673" s="35" t="n"/>
      <c r="K3673" s="35" t="n"/>
      <c r="L3673" s="36" t="n"/>
      <c r="M3673" s="36" t="n"/>
      <c r="P3673" s="37" t="n"/>
      <c r="Q3673" s="38">
        <f>IF($C3673="",0,IF(OR(LOWER(TRIM($G3673))="omani",LOWER(TRIM($G3673))="oman",LOWER(TRIM($G3673))="om",LOWER(TRIM($G3673))="local"),1,0))</f>
        <v/>
      </c>
      <c r="R3673" s="38">
        <f>IF($C3673="",0,IF(OR(ISNUMBER(SEARCH("resign",$N3673)),ISNUMBER(SEARCH("terminat",$N3673)),ISNUMBER(SEARCH("inactive",$N3673)),ISNUMBER(SEARCH("vacan",$N3673)),ISNUMBER(SEARCH("deceased",$N3673)),ISNUMBER(SEARCH("separated",$N3673))),0,1))</f>
        <v/>
      </c>
      <c r="S3673">
        <f>IF(OR($R3673=0,NOT(ISNUMBER($I3673))),"",IFERROR(DATEDIF($I3673,DATE(FY,1,1),"y"),""))</f>
        <v/>
      </c>
      <c r="T3673">
        <f>IF(OR($R3673=0,NOT(ISNUMBER($J3673))),"",IFERROR(DATEDIF($J3673,DATE(FY,1,1),"y"),0))</f>
        <v/>
      </c>
      <c r="U3673" s="38">
        <f>IF(OR($R3673=0,NOT(ISNUMBER($I3673))),0,IF(YEAR($I3673)+IF($Q3673=1,RetAgeO,RetAgeE)=FY,MONTH($I3673),IF(YEAR($I3673)+IF($Q3673=1,RetAgeO,RetAgeE)&lt;FY,1,0)))</f>
        <v/>
      </c>
      <c r="V3673" s="38">
        <f>IF(OR($R3673=0,NOT(ISNUMBER($K3673))),0,IF(YEAR($K3673)=FY,MONTH($K3673),IF(YEAR($K3673)&lt;FY,1,0)))</f>
        <v/>
      </c>
      <c r="W3673" s="38">
        <f>IF($R3673=0,0,MIN(12,IF(AND(ISNUMBER($O3673),$O3673&gt;=1,$O3673&lt;=12),INT($O3673),12),IF(AND(RetireExit="Yes",$U3673&gt;0),$U3673,12),IF(AND(ContractExit="Yes",$V3673&gt;0),$V3673,12)))</f>
        <v/>
      </c>
      <c r="X3673" s="37">
        <f>IF(ISNUMBER($P3673),$P3673,IncPct)</f>
        <v/>
      </c>
      <c r="Y3673" s="39">
        <f>IF($W3673=0,0,MAX(0,MIN($W3673,IncMonth-1))+MAX(0,$W3673-IncMonth+1)*(1+$X3673))</f>
        <v/>
      </c>
      <c r="Z3673" s="40">
        <f>IF($C3673="",0,IFERROR(INDEX(Departments!$B$5:$B$54,MATCH($C3673,Departments!$A$5:$A$54,0)),0))</f>
        <v/>
      </c>
      <c r="AA3673" s="41">
        <f>N($L3673)*$Y3673</f>
        <v/>
      </c>
      <c r="AB3673" s="41">
        <f>N($M3673)*$Y3673</f>
        <v/>
      </c>
      <c r="AC3673" s="41">
        <f>$AA3673*$Z3673</f>
        <v/>
      </c>
      <c r="AD3673" s="41">
        <f>$AA3673*BonusMonths/12</f>
        <v/>
      </c>
      <c r="AE3673" s="41">
        <f>($AA3673+SI_Gross*$AB3673)*IF($Q3673=1,SI_O,SI_E)</f>
        <v/>
      </c>
      <c r="AF3673" s="41">
        <f>IF($Q3673=1,0,$AA3673*EOSB)</f>
        <v/>
      </c>
      <c r="AG3673" s="41">
        <f>$AN3673*$W3673</f>
        <v/>
      </c>
      <c r="AH3673" s="41">
        <f>SUM($AA3673:$AG3673)</f>
        <v/>
      </c>
      <c r="AI3673" s="41">
        <f>12*($AM3673+$AN3673)</f>
        <v/>
      </c>
      <c r="AJ3673" s="41">
        <f>$AM3673*((IncMonth-1)+(13-IncMonth)*(1+$X3673))+12*$AN3673</f>
        <v/>
      </c>
      <c r="AK3673" s="41">
        <f>IF($R3673=1,N($L3673)+N($M3673),0)</f>
        <v/>
      </c>
      <c r="AL3673">
        <f>IF($C3673="","",IF(N($L3673)&lt;=0,"Basic salary missing",IF(ISNA(MATCH($C3673,Departments!$A$5:$A$54,0)),"Department not on Departments sheet",IF(AND($I3673&lt;&gt;"",NOT(ISNUMBER($I3673))),"Date of birth is text, not a date",IF(AND($K3673&lt;&gt;"",NOT(ISNUMBER($K3673))),"Contract end is text, not a date","")))))</f>
        <v/>
      </c>
      <c r="AM3673" s="41">
        <f>IF($R3673=0,0,N($L3673)*(1+$Z3673+BonusMonths/12+IF($Q3673=1,0,EOSB))+N($M3673)+(N($L3673)+SI_Gross*N($M3673))*IF($Q3673=1,SI_O,SI_E))</f>
        <v/>
      </c>
      <c r="AN3673" s="41">
        <f>IF($R3673=0,0,(IF($Q3673=1,MedO,MedE+Ticket)+Training)/12)</f>
        <v/>
      </c>
    </row>
    <row r="3674">
      <c r="I3674" s="35" t="n"/>
      <c r="J3674" s="35" t="n"/>
      <c r="K3674" s="35" t="n"/>
      <c r="L3674" s="36" t="n"/>
      <c r="M3674" s="36" t="n"/>
      <c r="P3674" s="37" t="n"/>
      <c r="Q3674" s="38">
        <f>IF($C3674="",0,IF(OR(LOWER(TRIM($G3674))="omani",LOWER(TRIM($G3674))="oman",LOWER(TRIM($G3674))="om",LOWER(TRIM($G3674))="local"),1,0))</f>
        <v/>
      </c>
      <c r="R3674" s="38">
        <f>IF($C3674="",0,IF(OR(ISNUMBER(SEARCH("resign",$N3674)),ISNUMBER(SEARCH("terminat",$N3674)),ISNUMBER(SEARCH("inactive",$N3674)),ISNUMBER(SEARCH("vacan",$N3674)),ISNUMBER(SEARCH("deceased",$N3674)),ISNUMBER(SEARCH("separated",$N3674))),0,1))</f>
        <v/>
      </c>
      <c r="S3674">
        <f>IF(OR($R3674=0,NOT(ISNUMBER($I3674))),"",IFERROR(DATEDIF($I3674,DATE(FY,1,1),"y"),""))</f>
        <v/>
      </c>
      <c r="T3674">
        <f>IF(OR($R3674=0,NOT(ISNUMBER($J3674))),"",IFERROR(DATEDIF($J3674,DATE(FY,1,1),"y"),0))</f>
        <v/>
      </c>
      <c r="U3674" s="38">
        <f>IF(OR($R3674=0,NOT(ISNUMBER($I3674))),0,IF(YEAR($I3674)+IF($Q3674=1,RetAgeO,RetAgeE)=FY,MONTH($I3674),IF(YEAR($I3674)+IF($Q3674=1,RetAgeO,RetAgeE)&lt;FY,1,0)))</f>
        <v/>
      </c>
      <c r="V3674" s="38">
        <f>IF(OR($R3674=0,NOT(ISNUMBER($K3674))),0,IF(YEAR($K3674)=FY,MONTH($K3674),IF(YEAR($K3674)&lt;FY,1,0)))</f>
        <v/>
      </c>
      <c r="W3674" s="38">
        <f>IF($R3674=0,0,MIN(12,IF(AND(ISNUMBER($O3674),$O3674&gt;=1,$O3674&lt;=12),INT($O3674),12),IF(AND(RetireExit="Yes",$U3674&gt;0),$U3674,12),IF(AND(ContractExit="Yes",$V3674&gt;0),$V3674,12)))</f>
        <v/>
      </c>
      <c r="X3674" s="37">
        <f>IF(ISNUMBER($P3674),$P3674,IncPct)</f>
        <v/>
      </c>
      <c r="Y3674" s="39">
        <f>IF($W3674=0,0,MAX(0,MIN($W3674,IncMonth-1))+MAX(0,$W3674-IncMonth+1)*(1+$X3674))</f>
        <v/>
      </c>
      <c r="Z3674" s="40">
        <f>IF($C3674="",0,IFERROR(INDEX(Departments!$B$5:$B$54,MATCH($C3674,Departments!$A$5:$A$54,0)),0))</f>
        <v/>
      </c>
      <c r="AA3674" s="41">
        <f>N($L3674)*$Y3674</f>
        <v/>
      </c>
      <c r="AB3674" s="41">
        <f>N($M3674)*$Y3674</f>
        <v/>
      </c>
      <c r="AC3674" s="41">
        <f>$AA3674*$Z3674</f>
        <v/>
      </c>
      <c r="AD3674" s="41">
        <f>$AA3674*BonusMonths/12</f>
        <v/>
      </c>
      <c r="AE3674" s="41">
        <f>($AA3674+SI_Gross*$AB3674)*IF($Q3674=1,SI_O,SI_E)</f>
        <v/>
      </c>
      <c r="AF3674" s="41">
        <f>IF($Q3674=1,0,$AA3674*EOSB)</f>
        <v/>
      </c>
      <c r="AG3674" s="41">
        <f>$AN3674*$W3674</f>
        <v/>
      </c>
      <c r="AH3674" s="41">
        <f>SUM($AA3674:$AG3674)</f>
        <v/>
      </c>
      <c r="AI3674" s="41">
        <f>12*($AM3674+$AN3674)</f>
        <v/>
      </c>
      <c r="AJ3674" s="41">
        <f>$AM3674*((IncMonth-1)+(13-IncMonth)*(1+$X3674))+12*$AN3674</f>
        <v/>
      </c>
      <c r="AK3674" s="41">
        <f>IF($R3674=1,N($L3674)+N($M3674),0)</f>
        <v/>
      </c>
      <c r="AL3674">
        <f>IF($C3674="","",IF(N($L3674)&lt;=0,"Basic salary missing",IF(ISNA(MATCH($C3674,Departments!$A$5:$A$54,0)),"Department not on Departments sheet",IF(AND($I3674&lt;&gt;"",NOT(ISNUMBER($I3674))),"Date of birth is text, not a date",IF(AND($K3674&lt;&gt;"",NOT(ISNUMBER($K3674))),"Contract end is text, not a date","")))))</f>
        <v/>
      </c>
      <c r="AM3674" s="41">
        <f>IF($R3674=0,0,N($L3674)*(1+$Z3674+BonusMonths/12+IF($Q3674=1,0,EOSB))+N($M3674)+(N($L3674)+SI_Gross*N($M3674))*IF($Q3674=1,SI_O,SI_E))</f>
        <v/>
      </c>
      <c r="AN3674" s="41">
        <f>IF($R3674=0,0,(IF($Q3674=1,MedO,MedE+Ticket)+Training)/12)</f>
        <v/>
      </c>
    </row>
    <row r="3675">
      <c r="I3675" s="35" t="n"/>
      <c r="J3675" s="35" t="n"/>
      <c r="K3675" s="35" t="n"/>
      <c r="L3675" s="36" t="n"/>
      <c r="M3675" s="36" t="n"/>
      <c r="P3675" s="37" t="n"/>
      <c r="Q3675" s="38">
        <f>IF($C3675="",0,IF(OR(LOWER(TRIM($G3675))="omani",LOWER(TRIM($G3675))="oman",LOWER(TRIM($G3675))="om",LOWER(TRIM($G3675))="local"),1,0))</f>
        <v/>
      </c>
      <c r="R3675" s="38">
        <f>IF($C3675="",0,IF(OR(ISNUMBER(SEARCH("resign",$N3675)),ISNUMBER(SEARCH("terminat",$N3675)),ISNUMBER(SEARCH("inactive",$N3675)),ISNUMBER(SEARCH("vacan",$N3675)),ISNUMBER(SEARCH("deceased",$N3675)),ISNUMBER(SEARCH("separated",$N3675))),0,1))</f>
        <v/>
      </c>
      <c r="S3675">
        <f>IF(OR($R3675=0,NOT(ISNUMBER($I3675))),"",IFERROR(DATEDIF($I3675,DATE(FY,1,1),"y"),""))</f>
        <v/>
      </c>
      <c r="T3675">
        <f>IF(OR($R3675=0,NOT(ISNUMBER($J3675))),"",IFERROR(DATEDIF($J3675,DATE(FY,1,1),"y"),0))</f>
        <v/>
      </c>
      <c r="U3675" s="38">
        <f>IF(OR($R3675=0,NOT(ISNUMBER($I3675))),0,IF(YEAR($I3675)+IF($Q3675=1,RetAgeO,RetAgeE)=FY,MONTH($I3675),IF(YEAR($I3675)+IF($Q3675=1,RetAgeO,RetAgeE)&lt;FY,1,0)))</f>
        <v/>
      </c>
      <c r="V3675" s="38">
        <f>IF(OR($R3675=0,NOT(ISNUMBER($K3675))),0,IF(YEAR($K3675)=FY,MONTH($K3675),IF(YEAR($K3675)&lt;FY,1,0)))</f>
        <v/>
      </c>
      <c r="W3675" s="38">
        <f>IF($R3675=0,0,MIN(12,IF(AND(ISNUMBER($O3675),$O3675&gt;=1,$O3675&lt;=12),INT($O3675),12),IF(AND(RetireExit="Yes",$U3675&gt;0),$U3675,12),IF(AND(ContractExit="Yes",$V3675&gt;0),$V3675,12)))</f>
        <v/>
      </c>
      <c r="X3675" s="37">
        <f>IF(ISNUMBER($P3675),$P3675,IncPct)</f>
        <v/>
      </c>
      <c r="Y3675" s="39">
        <f>IF($W3675=0,0,MAX(0,MIN($W3675,IncMonth-1))+MAX(0,$W3675-IncMonth+1)*(1+$X3675))</f>
        <v/>
      </c>
      <c r="Z3675" s="40">
        <f>IF($C3675="",0,IFERROR(INDEX(Departments!$B$5:$B$54,MATCH($C3675,Departments!$A$5:$A$54,0)),0))</f>
        <v/>
      </c>
      <c r="AA3675" s="41">
        <f>N($L3675)*$Y3675</f>
        <v/>
      </c>
      <c r="AB3675" s="41">
        <f>N($M3675)*$Y3675</f>
        <v/>
      </c>
      <c r="AC3675" s="41">
        <f>$AA3675*$Z3675</f>
        <v/>
      </c>
      <c r="AD3675" s="41">
        <f>$AA3675*BonusMonths/12</f>
        <v/>
      </c>
      <c r="AE3675" s="41">
        <f>($AA3675+SI_Gross*$AB3675)*IF($Q3675=1,SI_O,SI_E)</f>
        <v/>
      </c>
      <c r="AF3675" s="41">
        <f>IF($Q3675=1,0,$AA3675*EOSB)</f>
        <v/>
      </c>
      <c r="AG3675" s="41">
        <f>$AN3675*$W3675</f>
        <v/>
      </c>
      <c r="AH3675" s="41">
        <f>SUM($AA3675:$AG3675)</f>
        <v/>
      </c>
      <c r="AI3675" s="41">
        <f>12*($AM3675+$AN3675)</f>
        <v/>
      </c>
      <c r="AJ3675" s="41">
        <f>$AM3675*((IncMonth-1)+(13-IncMonth)*(1+$X3675))+12*$AN3675</f>
        <v/>
      </c>
      <c r="AK3675" s="41">
        <f>IF($R3675=1,N($L3675)+N($M3675),0)</f>
        <v/>
      </c>
      <c r="AL3675">
        <f>IF($C3675="","",IF(N($L3675)&lt;=0,"Basic salary missing",IF(ISNA(MATCH($C3675,Departments!$A$5:$A$54,0)),"Department not on Departments sheet",IF(AND($I3675&lt;&gt;"",NOT(ISNUMBER($I3675))),"Date of birth is text, not a date",IF(AND($K3675&lt;&gt;"",NOT(ISNUMBER($K3675))),"Contract end is text, not a date","")))))</f>
        <v/>
      </c>
      <c r="AM3675" s="41">
        <f>IF($R3675=0,0,N($L3675)*(1+$Z3675+BonusMonths/12+IF($Q3675=1,0,EOSB))+N($M3675)+(N($L3675)+SI_Gross*N($M3675))*IF($Q3675=1,SI_O,SI_E))</f>
        <v/>
      </c>
      <c r="AN3675" s="41">
        <f>IF($R3675=0,0,(IF($Q3675=1,MedO,MedE+Ticket)+Training)/12)</f>
        <v/>
      </c>
    </row>
    <row r="3676">
      <c r="I3676" s="35" t="n"/>
      <c r="J3676" s="35" t="n"/>
      <c r="K3676" s="35" t="n"/>
      <c r="L3676" s="36" t="n"/>
      <c r="M3676" s="36" t="n"/>
      <c r="P3676" s="37" t="n"/>
      <c r="Q3676" s="38">
        <f>IF($C3676="",0,IF(OR(LOWER(TRIM($G3676))="omani",LOWER(TRIM($G3676))="oman",LOWER(TRIM($G3676))="om",LOWER(TRIM($G3676))="local"),1,0))</f>
        <v/>
      </c>
      <c r="R3676" s="38">
        <f>IF($C3676="",0,IF(OR(ISNUMBER(SEARCH("resign",$N3676)),ISNUMBER(SEARCH("terminat",$N3676)),ISNUMBER(SEARCH("inactive",$N3676)),ISNUMBER(SEARCH("vacan",$N3676)),ISNUMBER(SEARCH("deceased",$N3676)),ISNUMBER(SEARCH("separated",$N3676))),0,1))</f>
        <v/>
      </c>
      <c r="S3676">
        <f>IF(OR($R3676=0,NOT(ISNUMBER($I3676))),"",IFERROR(DATEDIF($I3676,DATE(FY,1,1),"y"),""))</f>
        <v/>
      </c>
      <c r="T3676">
        <f>IF(OR($R3676=0,NOT(ISNUMBER($J3676))),"",IFERROR(DATEDIF($J3676,DATE(FY,1,1),"y"),0))</f>
        <v/>
      </c>
      <c r="U3676" s="38">
        <f>IF(OR($R3676=0,NOT(ISNUMBER($I3676))),0,IF(YEAR($I3676)+IF($Q3676=1,RetAgeO,RetAgeE)=FY,MONTH($I3676),IF(YEAR($I3676)+IF($Q3676=1,RetAgeO,RetAgeE)&lt;FY,1,0)))</f>
        <v/>
      </c>
      <c r="V3676" s="38">
        <f>IF(OR($R3676=0,NOT(ISNUMBER($K3676))),0,IF(YEAR($K3676)=FY,MONTH($K3676),IF(YEAR($K3676)&lt;FY,1,0)))</f>
        <v/>
      </c>
      <c r="W3676" s="38">
        <f>IF($R3676=0,0,MIN(12,IF(AND(ISNUMBER($O3676),$O3676&gt;=1,$O3676&lt;=12),INT($O3676),12),IF(AND(RetireExit="Yes",$U3676&gt;0),$U3676,12),IF(AND(ContractExit="Yes",$V3676&gt;0),$V3676,12)))</f>
        <v/>
      </c>
      <c r="X3676" s="37">
        <f>IF(ISNUMBER($P3676),$P3676,IncPct)</f>
        <v/>
      </c>
      <c r="Y3676" s="39">
        <f>IF($W3676=0,0,MAX(0,MIN($W3676,IncMonth-1))+MAX(0,$W3676-IncMonth+1)*(1+$X3676))</f>
        <v/>
      </c>
      <c r="Z3676" s="40">
        <f>IF($C3676="",0,IFERROR(INDEX(Departments!$B$5:$B$54,MATCH($C3676,Departments!$A$5:$A$54,0)),0))</f>
        <v/>
      </c>
      <c r="AA3676" s="41">
        <f>N($L3676)*$Y3676</f>
        <v/>
      </c>
      <c r="AB3676" s="41">
        <f>N($M3676)*$Y3676</f>
        <v/>
      </c>
      <c r="AC3676" s="41">
        <f>$AA3676*$Z3676</f>
        <v/>
      </c>
      <c r="AD3676" s="41">
        <f>$AA3676*BonusMonths/12</f>
        <v/>
      </c>
      <c r="AE3676" s="41">
        <f>($AA3676+SI_Gross*$AB3676)*IF($Q3676=1,SI_O,SI_E)</f>
        <v/>
      </c>
      <c r="AF3676" s="41">
        <f>IF($Q3676=1,0,$AA3676*EOSB)</f>
        <v/>
      </c>
      <c r="AG3676" s="41">
        <f>$AN3676*$W3676</f>
        <v/>
      </c>
      <c r="AH3676" s="41">
        <f>SUM($AA3676:$AG3676)</f>
        <v/>
      </c>
      <c r="AI3676" s="41">
        <f>12*($AM3676+$AN3676)</f>
        <v/>
      </c>
      <c r="AJ3676" s="41">
        <f>$AM3676*((IncMonth-1)+(13-IncMonth)*(1+$X3676))+12*$AN3676</f>
        <v/>
      </c>
      <c r="AK3676" s="41">
        <f>IF($R3676=1,N($L3676)+N($M3676),0)</f>
        <v/>
      </c>
      <c r="AL3676">
        <f>IF($C3676="","",IF(N($L3676)&lt;=0,"Basic salary missing",IF(ISNA(MATCH($C3676,Departments!$A$5:$A$54,0)),"Department not on Departments sheet",IF(AND($I3676&lt;&gt;"",NOT(ISNUMBER($I3676))),"Date of birth is text, not a date",IF(AND($K3676&lt;&gt;"",NOT(ISNUMBER($K3676))),"Contract end is text, not a date","")))))</f>
        <v/>
      </c>
      <c r="AM3676" s="41">
        <f>IF($R3676=0,0,N($L3676)*(1+$Z3676+BonusMonths/12+IF($Q3676=1,0,EOSB))+N($M3676)+(N($L3676)+SI_Gross*N($M3676))*IF($Q3676=1,SI_O,SI_E))</f>
        <v/>
      </c>
      <c r="AN3676" s="41">
        <f>IF($R3676=0,0,(IF($Q3676=1,MedO,MedE+Ticket)+Training)/12)</f>
        <v/>
      </c>
    </row>
    <row r="3677">
      <c r="I3677" s="35" t="n"/>
      <c r="J3677" s="35" t="n"/>
      <c r="K3677" s="35" t="n"/>
      <c r="L3677" s="36" t="n"/>
      <c r="M3677" s="36" t="n"/>
      <c r="P3677" s="37" t="n"/>
      <c r="Q3677" s="38">
        <f>IF($C3677="",0,IF(OR(LOWER(TRIM($G3677))="omani",LOWER(TRIM($G3677))="oman",LOWER(TRIM($G3677))="om",LOWER(TRIM($G3677))="local"),1,0))</f>
        <v/>
      </c>
      <c r="R3677" s="38">
        <f>IF($C3677="",0,IF(OR(ISNUMBER(SEARCH("resign",$N3677)),ISNUMBER(SEARCH("terminat",$N3677)),ISNUMBER(SEARCH("inactive",$N3677)),ISNUMBER(SEARCH("vacan",$N3677)),ISNUMBER(SEARCH("deceased",$N3677)),ISNUMBER(SEARCH("separated",$N3677))),0,1))</f>
        <v/>
      </c>
      <c r="S3677">
        <f>IF(OR($R3677=0,NOT(ISNUMBER($I3677))),"",IFERROR(DATEDIF($I3677,DATE(FY,1,1),"y"),""))</f>
        <v/>
      </c>
      <c r="T3677">
        <f>IF(OR($R3677=0,NOT(ISNUMBER($J3677))),"",IFERROR(DATEDIF($J3677,DATE(FY,1,1),"y"),0))</f>
        <v/>
      </c>
      <c r="U3677" s="38">
        <f>IF(OR($R3677=0,NOT(ISNUMBER($I3677))),0,IF(YEAR($I3677)+IF($Q3677=1,RetAgeO,RetAgeE)=FY,MONTH($I3677),IF(YEAR($I3677)+IF($Q3677=1,RetAgeO,RetAgeE)&lt;FY,1,0)))</f>
        <v/>
      </c>
      <c r="V3677" s="38">
        <f>IF(OR($R3677=0,NOT(ISNUMBER($K3677))),0,IF(YEAR($K3677)=FY,MONTH($K3677),IF(YEAR($K3677)&lt;FY,1,0)))</f>
        <v/>
      </c>
      <c r="W3677" s="38">
        <f>IF($R3677=0,0,MIN(12,IF(AND(ISNUMBER($O3677),$O3677&gt;=1,$O3677&lt;=12),INT($O3677),12),IF(AND(RetireExit="Yes",$U3677&gt;0),$U3677,12),IF(AND(ContractExit="Yes",$V3677&gt;0),$V3677,12)))</f>
        <v/>
      </c>
      <c r="X3677" s="37">
        <f>IF(ISNUMBER($P3677),$P3677,IncPct)</f>
        <v/>
      </c>
      <c r="Y3677" s="39">
        <f>IF($W3677=0,0,MAX(0,MIN($W3677,IncMonth-1))+MAX(0,$W3677-IncMonth+1)*(1+$X3677))</f>
        <v/>
      </c>
      <c r="Z3677" s="40">
        <f>IF($C3677="",0,IFERROR(INDEX(Departments!$B$5:$B$54,MATCH($C3677,Departments!$A$5:$A$54,0)),0))</f>
        <v/>
      </c>
      <c r="AA3677" s="41">
        <f>N($L3677)*$Y3677</f>
        <v/>
      </c>
      <c r="AB3677" s="41">
        <f>N($M3677)*$Y3677</f>
        <v/>
      </c>
      <c r="AC3677" s="41">
        <f>$AA3677*$Z3677</f>
        <v/>
      </c>
      <c r="AD3677" s="41">
        <f>$AA3677*BonusMonths/12</f>
        <v/>
      </c>
      <c r="AE3677" s="41">
        <f>($AA3677+SI_Gross*$AB3677)*IF($Q3677=1,SI_O,SI_E)</f>
        <v/>
      </c>
      <c r="AF3677" s="41">
        <f>IF($Q3677=1,0,$AA3677*EOSB)</f>
        <v/>
      </c>
      <c r="AG3677" s="41">
        <f>$AN3677*$W3677</f>
        <v/>
      </c>
      <c r="AH3677" s="41">
        <f>SUM($AA3677:$AG3677)</f>
        <v/>
      </c>
      <c r="AI3677" s="41">
        <f>12*($AM3677+$AN3677)</f>
        <v/>
      </c>
      <c r="AJ3677" s="41">
        <f>$AM3677*((IncMonth-1)+(13-IncMonth)*(1+$X3677))+12*$AN3677</f>
        <v/>
      </c>
      <c r="AK3677" s="41">
        <f>IF($R3677=1,N($L3677)+N($M3677),0)</f>
        <v/>
      </c>
      <c r="AL3677">
        <f>IF($C3677="","",IF(N($L3677)&lt;=0,"Basic salary missing",IF(ISNA(MATCH($C3677,Departments!$A$5:$A$54,0)),"Department not on Departments sheet",IF(AND($I3677&lt;&gt;"",NOT(ISNUMBER($I3677))),"Date of birth is text, not a date",IF(AND($K3677&lt;&gt;"",NOT(ISNUMBER($K3677))),"Contract end is text, not a date","")))))</f>
        <v/>
      </c>
      <c r="AM3677" s="41">
        <f>IF($R3677=0,0,N($L3677)*(1+$Z3677+BonusMonths/12+IF($Q3677=1,0,EOSB))+N($M3677)+(N($L3677)+SI_Gross*N($M3677))*IF($Q3677=1,SI_O,SI_E))</f>
        <v/>
      </c>
      <c r="AN3677" s="41">
        <f>IF($R3677=0,0,(IF($Q3677=1,MedO,MedE+Ticket)+Training)/12)</f>
        <v/>
      </c>
    </row>
    <row r="3678">
      <c r="I3678" s="35" t="n"/>
      <c r="J3678" s="35" t="n"/>
      <c r="K3678" s="35" t="n"/>
      <c r="L3678" s="36" t="n"/>
      <c r="M3678" s="36" t="n"/>
      <c r="P3678" s="37" t="n"/>
      <c r="Q3678" s="38">
        <f>IF($C3678="",0,IF(OR(LOWER(TRIM($G3678))="omani",LOWER(TRIM($G3678))="oman",LOWER(TRIM($G3678))="om",LOWER(TRIM($G3678))="local"),1,0))</f>
        <v/>
      </c>
      <c r="R3678" s="38">
        <f>IF($C3678="",0,IF(OR(ISNUMBER(SEARCH("resign",$N3678)),ISNUMBER(SEARCH("terminat",$N3678)),ISNUMBER(SEARCH("inactive",$N3678)),ISNUMBER(SEARCH("vacan",$N3678)),ISNUMBER(SEARCH("deceased",$N3678)),ISNUMBER(SEARCH("separated",$N3678))),0,1))</f>
        <v/>
      </c>
      <c r="S3678">
        <f>IF(OR($R3678=0,NOT(ISNUMBER($I3678))),"",IFERROR(DATEDIF($I3678,DATE(FY,1,1),"y"),""))</f>
        <v/>
      </c>
      <c r="T3678">
        <f>IF(OR($R3678=0,NOT(ISNUMBER($J3678))),"",IFERROR(DATEDIF($J3678,DATE(FY,1,1),"y"),0))</f>
        <v/>
      </c>
      <c r="U3678" s="38">
        <f>IF(OR($R3678=0,NOT(ISNUMBER($I3678))),0,IF(YEAR($I3678)+IF($Q3678=1,RetAgeO,RetAgeE)=FY,MONTH($I3678),IF(YEAR($I3678)+IF($Q3678=1,RetAgeO,RetAgeE)&lt;FY,1,0)))</f>
        <v/>
      </c>
      <c r="V3678" s="38">
        <f>IF(OR($R3678=0,NOT(ISNUMBER($K3678))),0,IF(YEAR($K3678)=FY,MONTH($K3678),IF(YEAR($K3678)&lt;FY,1,0)))</f>
        <v/>
      </c>
      <c r="W3678" s="38">
        <f>IF($R3678=0,0,MIN(12,IF(AND(ISNUMBER($O3678),$O3678&gt;=1,$O3678&lt;=12),INT($O3678),12),IF(AND(RetireExit="Yes",$U3678&gt;0),$U3678,12),IF(AND(ContractExit="Yes",$V3678&gt;0),$V3678,12)))</f>
        <v/>
      </c>
      <c r="X3678" s="37">
        <f>IF(ISNUMBER($P3678),$P3678,IncPct)</f>
        <v/>
      </c>
      <c r="Y3678" s="39">
        <f>IF($W3678=0,0,MAX(0,MIN($W3678,IncMonth-1))+MAX(0,$W3678-IncMonth+1)*(1+$X3678))</f>
        <v/>
      </c>
      <c r="Z3678" s="40">
        <f>IF($C3678="",0,IFERROR(INDEX(Departments!$B$5:$B$54,MATCH($C3678,Departments!$A$5:$A$54,0)),0))</f>
        <v/>
      </c>
      <c r="AA3678" s="41">
        <f>N($L3678)*$Y3678</f>
        <v/>
      </c>
      <c r="AB3678" s="41">
        <f>N($M3678)*$Y3678</f>
        <v/>
      </c>
      <c r="AC3678" s="41">
        <f>$AA3678*$Z3678</f>
        <v/>
      </c>
      <c r="AD3678" s="41">
        <f>$AA3678*BonusMonths/12</f>
        <v/>
      </c>
      <c r="AE3678" s="41">
        <f>($AA3678+SI_Gross*$AB3678)*IF($Q3678=1,SI_O,SI_E)</f>
        <v/>
      </c>
      <c r="AF3678" s="41">
        <f>IF($Q3678=1,0,$AA3678*EOSB)</f>
        <v/>
      </c>
      <c r="AG3678" s="41">
        <f>$AN3678*$W3678</f>
        <v/>
      </c>
      <c r="AH3678" s="41">
        <f>SUM($AA3678:$AG3678)</f>
        <v/>
      </c>
      <c r="AI3678" s="41">
        <f>12*($AM3678+$AN3678)</f>
        <v/>
      </c>
      <c r="AJ3678" s="41">
        <f>$AM3678*((IncMonth-1)+(13-IncMonth)*(1+$X3678))+12*$AN3678</f>
        <v/>
      </c>
      <c r="AK3678" s="41">
        <f>IF($R3678=1,N($L3678)+N($M3678),0)</f>
        <v/>
      </c>
      <c r="AL3678">
        <f>IF($C3678="","",IF(N($L3678)&lt;=0,"Basic salary missing",IF(ISNA(MATCH($C3678,Departments!$A$5:$A$54,0)),"Department not on Departments sheet",IF(AND($I3678&lt;&gt;"",NOT(ISNUMBER($I3678))),"Date of birth is text, not a date",IF(AND($K3678&lt;&gt;"",NOT(ISNUMBER($K3678))),"Contract end is text, not a date","")))))</f>
        <v/>
      </c>
      <c r="AM3678" s="41">
        <f>IF($R3678=0,0,N($L3678)*(1+$Z3678+BonusMonths/12+IF($Q3678=1,0,EOSB))+N($M3678)+(N($L3678)+SI_Gross*N($M3678))*IF($Q3678=1,SI_O,SI_E))</f>
        <v/>
      </c>
      <c r="AN3678" s="41">
        <f>IF($R3678=0,0,(IF($Q3678=1,MedO,MedE+Ticket)+Training)/12)</f>
        <v/>
      </c>
    </row>
    <row r="3679">
      <c r="I3679" s="35" t="n"/>
      <c r="J3679" s="35" t="n"/>
      <c r="K3679" s="35" t="n"/>
      <c r="L3679" s="36" t="n"/>
      <c r="M3679" s="36" t="n"/>
      <c r="P3679" s="37" t="n"/>
      <c r="Q3679" s="38">
        <f>IF($C3679="",0,IF(OR(LOWER(TRIM($G3679))="omani",LOWER(TRIM($G3679))="oman",LOWER(TRIM($G3679))="om",LOWER(TRIM($G3679))="local"),1,0))</f>
        <v/>
      </c>
      <c r="R3679" s="38">
        <f>IF($C3679="",0,IF(OR(ISNUMBER(SEARCH("resign",$N3679)),ISNUMBER(SEARCH("terminat",$N3679)),ISNUMBER(SEARCH("inactive",$N3679)),ISNUMBER(SEARCH("vacan",$N3679)),ISNUMBER(SEARCH("deceased",$N3679)),ISNUMBER(SEARCH("separated",$N3679))),0,1))</f>
        <v/>
      </c>
      <c r="S3679">
        <f>IF(OR($R3679=0,NOT(ISNUMBER($I3679))),"",IFERROR(DATEDIF($I3679,DATE(FY,1,1),"y"),""))</f>
        <v/>
      </c>
      <c r="T3679">
        <f>IF(OR($R3679=0,NOT(ISNUMBER($J3679))),"",IFERROR(DATEDIF($J3679,DATE(FY,1,1),"y"),0))</f>
        <v/>
      </c>
      <c r="U3679" s="38">
        <f>IF(OR($R3679=0,NOT(ISNUMBER($I3679))),0,IF(YEAR($I3679)+IF($Q3679=1,RetAgeO,RetAgeE)=FY,MONTH($I3679),IF(YEAR($I3679)+IF($Q3679=1,RetAgeO,RetAgeE)&lt;FY,1,0)))</f>
        <v/>
      </c>
      <c r="V3679" s="38">
        <f>IF(OR($R3679=0,NOT(ISNUMBER($K3679))),0,IF(YEAR($K3679)=FY,MONTH($K3679),IF(YEAR($K3679)&lt;FY,1,0)))</f>
        <v/>
      </c>
      <c r="W3679" s="38">
        <f>IF($R3679=0,0,MIN(12,IF(AND(ISNUMBER($O3679),$O3679&gt;=1,$O3679&lt;=12),INT($O3679),12),IF(AND(RetireExit="Yes",$U3679&gt;0),$U3679,12),IF(AND(ContractExit="Yes",$V3679&gt;0),$V3679,12)))</f>
        <v/>
      </c>
      <c r="X3679" s="37">
        <f>IF(ISNUMBER($P3679),$P3679,IncPct)</f>
        <v/>
      </c>
      <c r="Y3679" s="39">
        <f>IF($W3679=0,0,MAX(0,MIN($W3679,IncMonth-1))+MAX(0,$W3679-IncMonth+1)*(1+$X3679))</f>
        <v/>
      </c>
      <c r="Z3679" s="40">
        <f>IF($C3679="",0,IFERROR(INDEX(Departments!$B$5:$B$54,MATCH($C3679,Departments!$A$5:$A$54,0)),0))</f>
        <v/>
      </c>
      <c r="AA3679" s="41">
        <f>N($L3679)*$Y3679</f>
        <v/>
      </c>
      <c r="AB3679" s="41">
        <f>N($M3679)*$Y3679</f>
        <v/>
      </c>
      <c r="AC3679" s="41">
        <f>$AA3679*$Z3679</f>
        <v/>
      </c>
      <c r="AD3679" s="41">
        <f>$AA3679*BonusMonths/12</f>
        <v/>
      </c>
      <c r="AE3679" s="41">
        <f>($AA3679+SI_Gross*$AB3679)*IF($Q3679=1,SI_O,SI_E)</f>
        <v/>
      </c>
      <c r="AF3679" s="41">
        <f>IF($Q3679=1,0,$AA3679*EOSB)</f>
        <v/>
      </c>
      <c r="AG3679" s="41">
        <f>$AN3679*$W3679</f>
        <v/>
      </c>
      <c r="AH3679" s="41">
        <f>SUM($AA3679:$AG3679)</f>
        <v/>
      </c>
      <c r="AI3679" s="41">
        <f>12*($AM3679+$AN3679)</f>
        <v/>
      </c>
      <c r="AJ3679" s="41">
        <f>$AM3679*((IncMonth-1)+(13-IncMonth)*(1+$X3679))+12*$AN3679</f>
        <v/>
      </c>
      <c r="AK3679" s="41">
        <f>IF($R3679=1,N($L3679)+N($M3679),0)</f>
        <v/>
      </c>
      <c r="AL3679">
        <f>IF($C3679="","",IF(N($L3679)&lt;=0,"Basic salary missing",IF(ISNA(MATCH($C3679,Departments!$A$5:$A$54,0)),"Department not on Departments sheet",IF(AND($I3679&lt;&gt;"",NOT(ISNUMBER($I3679))),"Date of birth is text, not a date",IF(AND($K3679&lt;&gt;"",NOT(ISNUMBER($K3679))),"Contract end is text, not a date","")))))</f>
        <v/>
      </c>
      <c r="AM3679" s="41">
        <f>IF($R3679=0,0,N($L3679)*(1+$Z3679+BonusMonths/12+IF($Q3679=1,0,EOSB))+N($M3679)+(N($L3679)+SI_Gross*N($M3679))*IF($Q3679=1,SI_O,SI_E))</f>
        <v/>
      </c>
      <c r="AN3679" s="41">
        <f>IF($R3679=0,0,(IF($Q3679=1,MedO,MedE+Ticket)+Training)/12)</f>
        <v/>
      </c>
    </row>
    <row r="3680">
      <c r="I3680" s="35" t="n"/>
      <c r="J3680" s="35" t="n"/>
      <c r="K3680" s="35" t="n"/>
      <c r="L3680" s="36" t="n"/>
      <c r="M3680" s="36" t="n"/>
      <c r="P3680" s="37" t="n"/>
      <c r="Q3680" s="38">
        <f>IF($C3680="",0,IF(OR(LOWER(TRIM($G3680))="omani",LOWER(TRIM($G3680))="oman",LOWER(TRIM($G3680))="om",LOWER(TRIM($G3680))="local"),1,0))</f>
        <v/>
      </c>
      <c r="R3680" s="38">
        <f>IF($C3680="",0,IF(OR(ISNUMBER(SEARCH("resign",$N3680)),ISNUMBER(SEARCH("terminat",$N3680)),ISNUMBER(SEARCH("inactive",$N3680)),ISNUMBER(SEARCH("vacan",$N3680)),ISNUMBER(SEARCH("deceased",$N3680)),ISNUMBER(SEARCH("separated",$N3680))),0,1))</f>
        <v/>
      </c>
      <c r="S3680">
        <f>IF(OR($R3680=0,NOT(ISNUMBER($I3680))),"",IFERROR(DATEDIF($I3680,DATE(FY,1,1),"y"),""))</f>
        <v/>
      </c>
      <c r="T3680">
        <f>IF(OR($R3680=0,NOT(ISNUMBER($J3680))),"",IFERROR(DATEDIF($J3680,DATE(FY,1,1),"y"),0))</f>
        <v/>
      </c>
      <c r="U3680" s="38">
        <f>IF(OR($R3680=0,NOT(ISNUMBER($I3680))),0,IF(YEAR($I3680)+IF($Q3680=1,RetAgeO,RetAgeE)=FY,MONTH($I3680),IF(YEAR($I3680)+IF($Q3680=1,RetAgeO,RetAgeE)&lt;FY,1,0)))</f>
        <v/>
      </c>
      <c r="V3680" s="38">
        <f>IF(OR($R3680=0,NOT(ISNUMBER($K3680))),0,IF(YEAR($K3680)=FY,MONTH($K3680),IF(YEAR($K3680)&lt;FY,1,0)))</f>
        <v/>
      </c>
      <c r="W3680" s="38">
        <f>IF($R3680=0,0,MIN(12,IF(AND(ISNUMBER($O3680),$O3680&gt;=1,$O3680&lt;=12),INT($O3680),12),IF(AND(RetireExit="Yes",$U3680&gt;0),$U3680,12),IF(AND(ContractExit="Yes",$V3680&gt;0),$V3680,12)))</f>
        <v/>
      </c>
      <c r="X3680" s="37">
        <f>IF(ISNUMBER($P3680),$P3680,IncPct)</f>
        <v/>
      </c>
      <c r="Y3680" s="39">
        <f>IF($W3680=0,0,MAX(0,MIN($W3680,IncMonth-1))+MAX(0,$W3680-IncMonth+1)*(1+$X3680))</f>
        <v/>
      </c>
      <c r="Z3680" s="40">
        <f>IF($C3680="",0,IFERROR(INDEX(Departments!$B$5:$B$54,MATCH($C3680,Departments!$A$5:$A$54,0)),0))</f>
        <v/>
      </c>
      <c r="AA3680" s="41">
        <f>N($L3680)*$Y3680</f>
        <v/>
      </c>
      <c r="AB3680" s="41">
        <f>N($M3680)*$Y3680</f>
        <v/>
      </c>
      <c r="AC3680" s="41">
        <f>$AA3680*$Z3680</f>
        <v/>
      </c>
      <c r="AD3680" s="41">
        <f>$AA3680*BonusMonths/12</f>
        <v/>
      </c>
      <c r="AE3680" s="41">
        <f>($AA3680+SI_Gross*$AB3680)*IF($Q3680=1,SI_O,SI_E)</f>
        <v/>
      </c>
      <c r="AF3680" s="41">
        <f>IF($Q3680=1,0,$AA3680*EOSB)</f>
        <v/>
      </c>
      <c r="AG3680" s="41">
        <f>$AN3680*$W3680</f>
        <v/>
      </c>
      <c r="AH3680" s="41">
        <f>SUM($AA3680:$AG3680)</f>
        <v/>
      </c>
      <c r="AI3680" s="41">
        <f>12*($AM3680+$AN3680)</f>
        <v/>
      </c>
      <c r="AJ3680" s="41">
        <f>$AM3680*((IncMonth-1)+(13-IncMonth)*(1+$X3680))+12*$AN3680</f>
        <v/>
      </c>
      <c r="AK3680" s="41">
        <f>IF($R3680=1,N($L3680)+N($M3680),0)</f>
        <v/>
      </c>
      <c r="AL3680">
        <f>IF($C3680="","",IF(N($L3680)&lt;=0,"Basic salary missing",IF(ISNA(MATCH($C3680,Departments!$A$5:$A$54,0)),"Department not on Departments sheet",IF(AND($I3680&lt;&gt;"",NOT(ISNUMBER($I3680))),"Date of birth is text, not a date",IF(AND($K3680&lt;&gt;"",NOT(ISNUMBER($K3680))),"Contract end is text, not a date","")))))</f>
        <v/>
      </c>
      <c r="AM3680" s="41">
        <f>IF($R3680=0,0,N($L3680)*(1+$Z3680+BonusMonths/12+IF($Q3680=1,0,EOSB))+N($M3680)+(N($L3680)+SI_Gross*N($M3680))*IF($Q3680=1,SI_O,SI_E))</f>
        <v/>
      </c>
      <c r="AN3680" s="41">
        <f>IF($R3680=0,0,(IF($Q3680=1,MedO,MedE+Ticket)+Training)/12)</f>
        <v/>
      </c>
    </row>
    <row r="3681">
      <c r="I3681" s="35" t="n"/>
      <c r="J3681" s="35" t="n"/>
      <c r="K3681" s="35" t="n"/>
      <c r="L3681" s="36" t="n"/>
      <c r="M3681" s="36" t="n"/>
      <c r="P3681" s="37" t="n"/>
      <c r="Q3681" s="38">
        <f>IF($C3681="",0,IF(OR(LOWER(TRIM($G3681))="omani",LOWER(TRIM($G3681))="oman",LOWER(TRIM($G3681))="om",LOWER(TRIM($G3681))="local"),1,0))</f>
        <v/>
      </c>
      <c r="R3681" s="38">
        <f>IF($C3681="",0,IF(OR(ISNUMBER(SEARCH("resign",$N3681)),ISNUMBER(SEARCH("terminat",$N3681)),ISNUMBER(SEARCH("inactive",$N3681)),ISNUMBER(SEARCH("vacan",$N3681)),ISNUMBER(SEARCH("deceased",$N3681)),ISNUMBER(SEARCH("separated",$N3681))),0,1))</f>
        <v/>
      </c>
      <c r="S3681">
        <f>IF(OR($R3681=0,NOT(ISNUMBER($I3681))),"",IFERROR(DATEDIF($I3681,DATE(FY,1,1),"y"),""))</f>
        <v/>
      </c>
      <c r="T3681">
        <f>IF(OR($R3681=0,NOT(ISNUMBER($J3681))),"",IFERROR(DATEDIF($J3681,DATE(FY,1,1),"y"),0))</f>
        <v/>
      </c>
      <c r="U3681" s="38">
        <f>IF(OR($R3681=0,NOT(ISNUMBER($I3681))),0,IF(YEAR($I3681)+IF($Q3681=1,RetAgeO,RetAgeE)=FY,MONTH($I3681),IF(YEAR($I3681)+IF($Q3681=1,RetAgeO,RetAgeE)&lt;FY,1,0)))</f>
        <v/>
      </c>
      <c r="V3681" s="38">
        <f>IF(OR($R3681=0,NOT(ISNUMBER($K3681))),0,IF(YEAR($K3681)=FY,MONTH($K3681),IF(YEAR($K3681)&lt;FY,1,0)))</f>
        <v/>
      </c>
      <c r="W3681" s="38">
        <f>IF($R3681=0,0,MIN(12,IF(AND(ISNUMBER($O3681),$O3681&gt;=1,$O3681&lt;=12),INT($O3681),12),IF(AND(RetireExit="Yes",$U3681&gt;0),$U3681,12),IF(AND(ContractExit="Yes",$V3681&gt;0),$V3681,12)))</f>
        <v/>
      </c>
      <c r="X3681" s="37">
        <f>IF(ISNUMBER($P3681),$P3681,IncPct)</f>
        <v/>
      </c>
      <c r="Y3681" s="39">
        <f>IF($W3681=0,0,MAX(0,MIN($W3681,IncMonth-1))+MAX(0,$W3681-IncMonth+1)*(1+$X3681))</f>
        <v/>
      </c>
      <c r="Z3681" s="40">
        <f>IF($C3681="",0,IFERROR(INDEX(Departments!$B$5:$B$54,MATCH($C3681,Departments!$A$5:$A$54,0)),0))</f>
        <v/>
      </c>
      <c r="AA3681" s="41">
        <f>N($L3681)*$Y3681</f>
        <v/>
      </c>
      <c r="AB3681" s="41">
        <f>N($M3681)*$Y3681</f>
        <v/>
      </c>
      <c r="AC3681" s="41">
        <f>$AA3681*$Z3681</f>
        <v/>
      </c>
      <c r="AD3681" s="41">
        <f>$AA3681*BonusMonths/12</f>
        <v/>
      </c>
      <c r="AE3681" s="41">
        <f>($AA3681+SI_Gross*$AB3681)*IF($Q3681=1,SI_O,SI_E)</f>
        <v/>
      </c>
      <c r="AF3681" s="41">
        <f>IF($Q3681=1,0,$AA3681*EOSB)</f>
        <v/>
      </c>
      <c r="AG3681" s="41">
        <f>$AN3681*$W3681</f>
        <v/>
      </c>
      <c r="AH3681" s="41">
        <f>SUM($AA3681:$AG3681)</f>
        <v/>
      </c>
      <c r="AI3681" s="41">
        <f>12*($AM3681+$AN3681)</f>
        <v/>
      </c>
      <c r="AJ3681" s="41">
        <f>$AM3681*((IncMonth-1)+(13-IncMonth)*(1+$X3681))+12*$AN3681</f>
        <v/>
      </c>
      <c r="AK3681" s="41">
        <f>IF($R3681=1,N($L3681)+N($M3681),0)</f>
        <v/>
      </c>
      <c r="AL3681">
        <f>IF($C3681="","",IF(N($L3681)&lt;=0,"Basic salary missing",IF(ISNA(MATCH($C3681,Departments!$A$5:$A$54,0)),"Department not on Departments sheet",IF(AND($I3681&lt;&gt;"",NOT(ISNUMBER($I3681))),"Date of birth is text, not a date",IF(AND($K3681&lt;&gt;"",NOT(ISNUMBER($K3681))),"Contract end is text, not a date","")))))</f>
        <v/>
      </c>
      <c r="AM3681" s="41">
        <f>IF($R3681=0,0,N($L3681)*(1+$Z3681+BonusMonths/12+IF($Q3681=1,0,EOSB))+N($M3681)+(N($L3681)+SI_Gross*N($M3681))*IF($Q3681=1,SI_O,SI_E))</f>
        <v/>
      </c>
      <c r="AN3681" s="41">
        <f>IF($R3681=0,0,(IF($Q3681=1,MedO,MedE+Ticket)+Training)/12)</f>
        <v/>
      </c>
    </row>
    <row r="3682">
      <c r="I3682" s="35" t="n"/>
      <c r="J3682" s="35" t="n"/>
      <c r="K3682" s="35" t="n"/>
      <c r="L3682" s="36" t="n"/>
      <c r="M3682" s="36" t="n"/>
      <c r="P3682" s="37" t="n"/>
      <c r="Q3682" s="38">
        <f>IF($C3682="",0,IF(OR(LOWER(TRIM($G3682))="omani",LOWER(TRIM($G3682))="oman",LOWER(TRIM($G3682))="om",LOWER(TRIM($G3682))="local"),1,0))</f>
        <v/>
      </c>
      <c r="R3682" s="38">
        <f>IF($C3682="",0,IF(OR(ISNUMBER(SEARCH("resign",$N3682)),ISNUMBER(SEARCH("terminat",$N3682)),ISNUMBER(SEARCH("inactive",$N3682)),ISNUMBER(SEARCH("vacan",$N3682)),ISNUMBER(SEARCH("deceased",$N3682)),ISNUMBER(SEARCH("separated",$N3682))),0,1))</f>
        <v/>
      </c>
      <c r="S3682">
        <f>IF(OR($R3682=0,NOT(ISNUMBER($I3682))),"",IFERROR(DATEDIF($I3682,DATE(FY,1,1),"y"),""))</f>
        <v/>
      </c>
      <c r="T3682">
        <f>IF(OR($R3682=0,NOT(ISNUMBER($J3682))),"",IFERROR(DATEDIF($J3682,DATE(FY,1,1),"y"),0))</f>
        <v/>
      </c>
      <c r="U3682" s="38">
        <f>IF(OR($R3682=0,NOT(ISNUMBER($I3682))),0,IF(YEAR($I3682)+IF($Q3682=1,RetAgeO,RetAgeE)=FY,MONTH($I3682),IF(YEAR($I3682)+IF($Q3682=1,RetAgeO,RetAgeE)&lt;FY,1,0)))</f>
        <v/>
      </c>
      <c r="V3682" s="38">
        <f>IF(OR($R3682=0,NOT(ISNUMBER($K3682))),0,IF(YEAR($K3682)=FY,MONTH($K3682),IF(YEAR($K3682)&lt;FY,1,0)))</f>
        <v/>
      </c>
      <c r="W3682" s="38">
        <f>IF($R3682=0,0,MIN(12,IF(AND(ISNUMBER($O3682),$O3682&gt;=1,$O3682&lt;=12),INT($O3682),12),IF(AND(RetireExit="Yes",$U3682&gt;0),$U3682,12),IF(AND(ContractExit="Yes",$V3682&gt;0),$V3682,12)))</f>
        <v/>
      </c>
      <c r="X3682" s="37">
        <f>IF(ISNUMBER($P3682),$P3682,IncPct)</f>
        <v/>
      </c>
      <c r="Y3682" s="39">
        <f>IF($W3682=0,0,MAX(0,MIN($W3682,IncMonth-1))+MAX(0,$W3682-IncMonth+1)*(1+$X3682))</f>
        <v/>
      </c>
      <c r="Z3682" s="40">
        <f>IF($C3682="",0,IFERROR(INDEX(Departments!$B$5:$B$54,MATCH($C3682,Departments!$A$5:$A$54,0)),0))</f>
        <v/>
      </c>
      <c r="AA3682" s="41">
        <f>N($L3682)*$Y3682</f>
        <v/>
      </c>
      <c r="AB3682" s="41">
        <f>N($M3682)*$Y3682</f>
        <v/>
      </c>
      <c r="AC3682" s="41">
        <f>$AA3682*$Z3682</f>
        <v/>
      </c>
      <c r="AD3682" s="41">
        <f>$AA3682*BonusMonths/12</f>
        <v/>
      </c>
      <c r="AE3682" s="41">
        <f>($AA3682+SI_Gross*$AB3682)*IF($Q3682=1,SI_O,SI_E)</f>
        <v/>
      </c>
      <c r="AF3682" s="41">
        <f>IF($Q3682=1,0,$AA3682*EOSB)</f>
        <v/>
      </c>
      <c r="AG3682" s="41">
        <f>$AN3682*$W3682</f>
        <v/>
      </c>
      <c r="AH3682" s="41">
        <f>SUM($AA3682:$AG3682)</f>
        <v/>
      </c>
      <c r="AI3682" s="41">
        <f>12*($AM3682+$AN3682)</f>
        <v/>
      </c>
      <c r="AJ3682" s="41">
        <f>$AM3682*((IncMonth-1)+(13-IncMonth)*(1+$X3682))+12*$AN3682</f>
        <v/>
      </c>
      <c r="AK3682" s="41">
        <f>IF($R3682=1,N($L3682)+N($M3682),0)</f>
        <v/>
      </c>
      <c r="AL3682">
        <f>IF($C3682="","",IF(N($L3682)&lt;=0,"Basic salary missing",IF(ISNA(MATCH($C3682,Departments!$A$5:$A$54,0)),"Department not on Departments sheet",IF(AND($I3682&lt;&gt;"",NOT(ISNUMBER($I3682))),"Date of birth is text, not a date",IF(AND($K3682&lt;&gt;"",NOT(ISNUMBER($K3682))),"Contract end is text, not a date","")))))</f>
        <v/>
      </c>
      <c r="AM3682" s="41">
        <f>IF($R3682=0,0,N($L3682)*(1+$Z3682+BonusMonths/12+IF($Q3682=1,0,EOSB))+N($M3682)+(N($L3682)+SI_Gross*N($M3682))*IF($Q3682=1,SI_O,SI_E))</f>
        <v/>
      </c>
      <c r="AN3682" s="41">
        <f>IF($R3682=0,0,(IF($Q3682=1,MedO,MedE+Ticket)+Training)/12)</f>
        <v/>
      </c>
    </row>
    <row r="3683">
      <c r="I3683" s="35" t="n"/>
      <c r="J3683" s="35" t="n"/>
      <c r="K3683" s="35" t="n"/>
      <c r="L3683" s="36" t="n"/>
      <c r="M3683" s="36" t="n"/>
      <c r="P3683" s="37" t="n"/>
      <c r="Q3683" s="38">
        <f>IF($C3683="",0,IF(OR(LOWER(TRIM($G3683))="omani",LOWER(TRIM($G3683))="oman",LOWER(TRIM($G3683))="om",LOWER(TRIM($G3683))="local"),1,0))</f>
        <v/>
      </c>
      <c r="R3683" s="38">
        <f>IF($C3683="",0,IF(OR(ISNUMBER(SEARCH("resign",$N3683)),ISNUMBER(SEARCH("terminat",$N3683)),ISNUMBER(SEARCH("inactive",$N3683)),ISNUMBER(SEARCH("vacan",$N3683)),ISNUMBER(SEARCH("deceased",$N3683)),ISNUMBER(SEARCH("separated",$N3683))),0,1))</f>
        <v/>
      </c>
      <c r="S3683">
        <f>IF(OR($R3683=0,NOT(ISNUMBER($I3683))),"",IFERROR(DATEDIF($I3683,DATE(FY,1,1),"y"),""))</f>
        <v/>
      </c>
      <c r="T3683">
        <f>IF(OR($R3683=0,NOT(ISNUMBER($J3683))),"",IFERROR(DATEDIF($J3683,DATE(FY,1,1),"y"),0))</f>
        <v/>
      </c>
      <c r="U3683" s="38">
        <f>IF(OR($R3683=0,NOT(ISNUMBER($I3683))),0,IF(YEAR($I3683)+IF($Q3683=1,RetAgeO,RetAgeE)=FY,MONTH($I3683),IF(YEAR($I3683)+IF($Q3683=1,RetAgeO,RetAgeE)&lt;FY,1,0)))</f>
        <v/>
      </c>
      <c r="V3683" s="38">
        <f>IF(OR($R3683=0,NOT(ISNUMBER($K3683))),0,IF(YEAR($K3683)=FY,MONTH($K3683),IF(YEAR($K3683)&lt;FY,1,0)))</f>
        <v/>
      </c>
      <c r="W3683" s="38">
        <f>IF($R3683=0,0,MIN(12,IF(AND(ISNUMBER($O3683),$O3683&gt;=1,$O3683&lt;=12),INT($O3683),12),IF(AND(RetireExit="Yes",$U3683&gt;0),$U3683,12),IF(AND(ContractExit="Yes",$V3683&gt;0),$V3683,12)))</f>
        <v/>
      </c>
      <c r="X3683" s="37">
        <f>IF(ISNUMBER($P3683),$P3683,IncPct)</f>
        <v/>
      </c>
      <c r="Y3683" s="39">
        <f>IF($W3683=0,0,MAX(0,MIN($W3683,IncMonth-1))+MAX(0,$W3683-IncMonth+1)*(1+$X3683))</f>
        <v/>
      </c>
      <c r="Z3683" s="40">
        <f>IF($C3683="",0,IFERROR(INDEX(Departments!$B$5:$B$54,MATCH($C3683,Departments!$A$5:$A$54,0)),0))</f>
        <v/>
      </c>
      <c r="AA3683" s="41">
        <f>N($L3683)*$Y3683</f>
        <v/>
      </c>
      <c r="AB3683" s="41">
        <f>N($M3683)*$Y3683</f>
        <v/>
      </c>
      <c r="AC3683" s="41">
        <f>$AA3683*$Z3683</f>
        <v/>
      </c>
      <c r="AD3683" s="41">
        <f>$AA3683*BonusMonths/12</f>
        <v/>
      </c>
      <c r="AE3683" s="41">
        <f>($AA3683+SI_Gross*$AB3683)*IF($Q3683=1,SI_O,SI_E)</f>
        <v/>
      </c>
      <c r="AF3683" s="41">
        <f>IF($Q3683=1,0,$AA3683*EOSB)</f>
        <v/>
      </c>
      <c r="AG3683" s="41">
        <f>$AN3683*$W3683</f>
        <v/>
      </c>
      <c r="AH3683" s="41">
        <f>SUM($AA3683:$AG3683)</f>
        <v/>
      </c>
      <c r="AI3683" s="41">
        <f>12*($AM3683+$AN3683)</f>
        <v/>
      </c>
      <c r="AJ3683" s="41">
        <f>$AM3683*((IncMonth-1)+(13-IncMonth)*(1+$X3683))+12*$AN3683</f>
        <v/>
      </c>
      <c r="AK3683" s="41">
        <f>IF($R3683=1,N($L3683)+N($M3683),0)</f>
        <v/>
      </c>
      <c r="AL3683">
        <f>IF($C3683="","",IF(N($L3683)&lt;=0,"Basic salary missing",IF(ISNA(MATCH($C3683,Departments!$A$5:$A$54,0)),"Department not on Departments sheet",IF(AND($I3683&lt;&gt;"",NOT(ISNUMBER($I3683))),"Date of birth is text, not a date",IF(AND($K3683&lt;&gt;"",NOT(ISNUMBER($K3683))),"Contract end is text, not a date","")))))</f>
        <v/>
      </c>
      <c r="AM3683" s="41">
        <f>IF($R3683=0,0,N($L3683)*(1+$Z3683+BonusMonths/12+IF($Q3683=1,0,EOSB))+N($M3683)+(N($L3683)+SI_Gross*N($M3683))*IF($Q3683=1,SI_O,SI_E))</f>
        <v/>
      </c>
      <c r="AN3683" s="41">
        <f>IF($R3683=0,0,(IF($Q3683=1,MedO,MedE+Ticket)+Training)/12)</f>
        <v/>
      </c>
    </row>
    <row r="3684">
      <c r="I3684" s="35" t="n"/>
      <c r="J3684" s="35" t="n"/>
      <c r="K3684" s="35" t="n"/>
      <c r="L3684" s="36" t="n"/>
      <c r="M3684" s="36" t="n"/>
      <c r="P3684" s="37" t="n"/>
      <c r="Q3684" s="38">
        <f>IF($C3684="",0,IF(OR(LOWER(TRIM($G3684))="omani",LOWER(TRIM($G3684))="oman",LOWER(TRIM($G3684))="om",LOWER(TRIM($G3684))="local"),1,0))</f>
        <v/>
      </c>
      <c r="R3684" s="38">
        <f>IF($C3684="",0,IF(OR(ISNUMBER(SEARCH("resign",$N3684)),ISNUMBER(SEARCH("terminat",$N3684)),ISNUMBER(SEARCH("inactive",$N3684)),ISNUMBER(SEARCH("vacan",$N3684)),ISNUMBER(SEARCH("deceased",$N3684)),ISNUMBER(SEARCH("separated",$N3684))),0,1))</f>
        <v/>
      </c>
      <c r="S3684">
        <f>IF(OR($R3684=0,NOT(ISNUMBER($I3684))),"",IFERROR(DATEDIF($I3684,DATE(FY,1,1),"y"),""))</f>
        <v/>
      </c>
      <c r="T3684">
        <f>IF(OR($R3684=0,NOT(ISNUMBER($J3684))),"",IFERROR(DATEDIF($J3684,DATE(FY,1,1),"y"),0))</f>
        <v/>
      </c>
      <c r="U3684" s="38">
        <f>IF(OR($R3684=0,NOT(ISNUMBER($I3684))),0,IF(YEAR($I3684)+IF($Q3684=1,RetAgeO,RetAgeE)=FY,MONTH($I3684),IF(YEAR($I3684)+IF($Q3684=1,RetAgeO,RetAgeE)&lt;FY,1,0)))</f>
        <v/>
      </c>
      <c r="V3684" s="38">
        <f>IF(OR($R3684=0,NOT(ISNUMBER($K3684))),0,IF(YEAR($K3684)=FY,MONTH($K3684),IF(YEAR($K3684)&lt;FY,1,0)))</f>
        <v/>
      </c>
      <c r="W3684" s="38">
        <f>IF($R3684=0,0,MIN(12,IF(AND(ISNUMBER($O3684),$O3684&gt;=1,$O3684&lt;=12),INT($O3684),12),IF(AND(RetireExit="Yes",$U3684&gt;0),$U3684,12),IF(AND(ContractExit="Yes",$V3684&gt;0),$V3684,12)))</f>
        <v/>
      </c>
      <c r="X3684" s="37">
        <f>IF(ISNUMBER($P3684),$P3684,IncPct)</f>
        <v/>
      </c>
      <c r="Y3684" s="39">
        <f>IF($W3684=0,0,MAX(0,MIN($W3684,IncMonth-1))+MAX(0,$W3684-IncMonth+1)*(1+$X3684))</f>
        <v/>
      </c>
      <c r="Z3684" s="40">
        <f>IF($C3684="",0,IFERROR(INDEX(Departments!$B$5:$B$54,MATCH($C3684,Departments!$A$5:$A$54,0)),0))</f>
        <v/>
      </c>
      <c r="AA3684" s="41">
        <f>N($L3684)*$Y3684</f>
        <v/>
      </c>
      <c r="AB3684" s="41">
        <f>N($M3684)*$Y3684</f>
        <v/>
      </c>
      <c r="AC3684" s="41">
        <f>$AA3684*$Z3684</f>
        <v/>
      </c>
      <c r="AD3684" s="41">
        <f>$AA3684*BonusMonths/12</f>
        <v/>
      </c>
      <c r="AE3684" s="41">
        <f>($AA3684+SI_Gross*$AB3684)*IF($Q3684=1,SI_O,SI_E)</f>
        <v/>
      </c>
      <c r="AF3684" s="41">
        <f>IF($Q3684=1,0,$AA3684*EOSB)</f>
        <v/>
      </c>
      <c r="AG3684" s="41">
        <f>$AN3684*$W3684</f>
        <v/>
      </c>
      <c r="AH3684" s="41">
        <f>SUM($AA3684:$AG3684)</f>
        <v/>
      </c>
      <c r="AI3684" s="41">
        <f>12*($AM3684+$AN3684)</f>
        <v/>
      </c>
      <c r="AJ3684" s="41">
        <f>$AM3684*((IncMonth-1)+(13-IncMonth)*(1+$X3684))+12*$AN3684</f>
        <v/>
      </c>
      <c r="AK3684" s="41">
        <f>IF($R3684=1,N($L3684)+N($M3684),0)</f>
        <v/>
      </c>
      <c r="AL3684">
        <f>IF($C3684="","",IF(N($L3684)&lt;=0,"Basic salary missing",IF(ISNA(MATCH($C3684,Departments!$A$5:$A$54,0)),"Department not on Departments sheet",IF(AND($I3684&lt;&gt;"",NOT(ISNUMBER($I3684))),"Date of birth is text, not a date",IF(AND($K3684&lt;&gt;"",NOT(ISNUMBER($K3684))),"Contract end is text, not a date","")))))</f>
        <v/>
      </c>
      <c r="AM3684" s="41">
        <f>IF($R3684=0,0,N($L3684)*(1+$Z3684+BonusMonths/12+IF($Q3684=1,0,EOSB))+N($M3684)+(N($L3684)+SI_Gross*N($M3684))*IF($Q3684=1,SI_O,SI_E))</f>
        <v/>
      </c>
      <c r="AN3684" s="41">
        <f>IF($R3684=0,0,(IF($Q3684=1,MedO,MedE+Ticket)+Training)/12)</f>
        <v/>
      </c>
    </row>
    <row r="3685">
      <c r="I3685" s="35" t="n"/>
      <c r="J3685" s="35" t="n"/>
      <c r="K3685" s="35" t="n"/>
      <c r="L3685" s="36" t="n"/>
      <c r="M3685" s="36" t="n"/>
      <c r="P3685" s="37" t="n"/>
      <c r="Q3685" s="38">
        <f>IF($C3685="",0,IF(OR(LOWER(TRIM($G3685))="omani",LOWER(TRIM($G3685))="oman",LOWER(TRIM($G3685))="om",LOWER(TRIM($G3685))="local"),1,0))</f>
        <v/>
      </c>
      <c r="R3685" s="38">
        <f>IF($C3685="",0,IF(OR(ISNUMBER(SEARCH("resign",$N3685)),ISNUMBER(SEARCH("terminat",$N3685)),ISNUMBER(SEARCH("inactive",$N3685)),ISNUMBER(SEARCH("vacan",$N3685)),ISNUMBER(SEARCH("deceased",$N3685)),ISNUMBER(SEARCH("separated",$N3685))),0,1))</f>
        <v/>
      </c>
      <c r="S3685">
        <f>IF(OR($R3685=0,NOT(ISNUMBER($I3685))),"",IFERROR(DATEDIF($I3685,DATE(FY,1,1),"y"),""))</f>
        <v/>
      </c>
      <c r="T3685">
        <f>IF(OR($R3685=0,NOT(ISNUMBER($J3685))),"",IFERROR(DATEDIF($J3685,DATE(FY,1,1),"y"),0))</f>
        <v/>
      </c>
      <c r="U3685" s="38">
        <f>IF(OR($R3685=0,NOT(ISNUMBER($I3685))),0,IF(YEAR($I3685)+IF($Q3685=1,RetAgeO,RetAgeE)=FY,MONTH($I3685),IF(YEAR($I3685)+IF($Q3685=1,RetAgeO,RetAgeE)&lt;FY,1,0)))</f>
        <v/>
      </c>
      <c r="V3685" s="38">
        <f>IF(OR($R3685=0,NOT(ISNUMBER($K3685))),0,IF(YEAR($K3685)=FY,MONTH($K3685),IF(YEAR($K3685)&lt;FY,1,0)))</f>
        <v/>
      </c>
      <c r="W3685" s="38">
        <f>IF($R3685=0,0,MIN(12,IF(AND(ISNUMBER($O3685),$O3685&gt;=1,$O3685&lt;=12),INT($O3685),12),IF(AND(RetireExit="Yes",$U3685&gt;0),$U3685,12),IF(AND(ContractExit="Yes",$V3685&gt;0),$V3685,12)))</f>
        <v/>
      </c>
      <c r="X3685" s="37">
        <f>IF(ISNUMBER($P3685),$P3685,IncPct)</f>
        <v/>
      </c>
      <c r="Y3685" s="39">
        <f>IF($W3685=0,0,MAX(0,MIN($W3685,IncMonth-1))+MAX(0,$W3685-IncMonth+1)*(1+$X3685))</f>
        <v/>
      </c>
      <c r="Z3685" s="40">
        <f>IF($C3685="",0,IFERROR(INDEX(Departments!$B$5:$B$54,MATCH($C3685,Departments!$A$5:$A$54,0)),0))</f>
        <v/>
      </c>
      <c r="AA3685" s="41">
        <f>N($L3685)*$Y3685</f>
        <v/>
      </c>
      <c r="AB3685" s="41">
        <f>N($M3685)*$Y3685</f>
        <v/>
      </c>
      <c r="AC3685" s="41">
        <f>$AA3685*$Z3685</f>
        <v/>
      </c>
      <c r="AD3685" s="41">
        <f>$AA3685*BonusMonths/12</f>
        <v/>
      </c>
      <c r="AE3685" s="41">
        <f>($AA3685+SI_Gross*$AB3685)*IF($Q3685=1,SI_O,SI_E)</f>
        <v/>
      </c>
      <c r="AF3685" s="41">
        <f>IF($Q3685=1,0,$AA3685*EOSB)</f>
        <v/>
      </c>
      <c r="AG3685" s="41">
        <f>$AN3685*$W3685</f>
        <v/>
      </c>
      <c r="AH3685" s="41">
        <f>SUM($AA3685:$AG3685)</f>
        <v/>
      </c>
      <c r="AI3685" s="41">
        <f>12*($AM3685+$AN3685)</f>
        <v/>
      </c>
      <c r="AJ3685" s="41">
        <f>$AM3685*((IncMonth-1)+(13-IncMonth)*(1+$X3685))+12*$AN3685</f>
        <v/>
      </c>
      <c r="AK3685" s="41">
        <f>IF($R3685=1,N($L3685)+N($M3685),0)</f>
        <v/>
      </c>
      <c r="AL3685">
        <f>IF($C3685="","",IF(N($L3685)&lt;=0,"Basic salary missing",IF(ISNA(MATCH($C3685,Departments!$A$5:$A$54,0)),"Department not on Departments sheet",IF(AND($I3685&lt;&gt;"",NOT(ISNUMBER($I3685))),"Date of birth is text, not a date",IF(AND($K3685&lt;&gt;"",NOT(ISNUMBER($K3685))),"Contract end is text, not a date","")))))</f>
        <v/>
      </c>
      <c r="AM3685" s="41">
        <f>IF($R3685=0,0,N($L3685)*(1+$Z3685+BonusMonths/12+IF($Q3685=1,0,EOSB))+N($M3685)+(N($L3685)+SI_Gross*N($M3685))*IF($Q3685=1,SI_O,SI_E))</f>
        <v/>
      </c>
      <c r="AN3685" s="41">
        <f>IF($R3685=0,0,(IF($Q3685=1,MedO,MedE+Ticket)+Training)/12)</f>
        <v/>
      </c>
    </row>
    <row r="3686">
      <c r="I3686" s="35" t="n"/>
      <c r="J3686" s="35" t="n"/>
      <c r="K3686" s="35" t="n"/>
      <c r="L3686" s="36" t="n"/>
      <c r="M3686" s="36" t="n"/>
      <c r="P3686" s="37" t="n"/>
      <c r="Q3686" s="38">
        <f>IF($C3686="",0,IF(OR(LOWER(TRIM($G3686))="omani",LOWER(TRIM($G3686))="oman",LOWER(TRIM($G3686))="om",LOWER(TRIM($G3686))="local"),1,0))</f>
        <v/>
      </c>
      <c r="R3686" s="38">
        <f>IF($C3686="",0,IF(OR(ISNUMBER(SEARCH("resign",$N3686)),ISNUMBER(SEARCH("terminat",$N3686)),ISNUMBER(SEARCH("inactive",$N3686)),ISNUMBER(SEARCH("vacan",$N3686)),ISNUMBER(SEARCH("deceased",$N3686)),ISNUMBER(SEARCH("separated",$N3686))),0,1))</f>
        <v/>
      </c>
      <c r="S3686">
        <f>IF(OR($R3686=0,NOT(ISNUMBER($I3686))),"",IFERROR(DATEDIF($I3686,DATE(FY,1,1),"y"),""))</f>
        <v/>
      </c>
      <c r="T3686">
        <f>IF(OR($R3686=0,NOT(ISNUMBER($J3686))),"",IFERROR(DATEDIF($J3686,DATE(FY,1,1),"y"),0))</f>
        <v/>
      </c>
      <c r="U3686" s="38">
        <f>IF(OR($R3686=0,NOT(ISNUMBER($I3686))),0,IF(YEAR($I3686)+IF($Q3686=1,RetAgeO,RetAgeE)=FY,MONTH($I3686),IF(YEAR($I3686)+IF($Q3686=1,RetAgeO,RetAgeE)&lt;FY,1,0)))</f>
        <v/>
      </c>
      <c r="V3686" s="38">
        <f>IF(OR($R3686=0,NOT(ISNUMBER($K3686))),0,IF(YEAR($K3686)=FY,MONTH($K3686),IF(YEAR($K3686)&lt;FY,1,0)))</f>
        <v/>
      </c>
      <c r="W3686" s="38">
        <f>IF($R3686=0,0,MIN(12,IF(AND(ISNUMBER($O3686),$O3686&gt;=1,$O3686&lt;=12),INT($O3686),12),IF(AND(RetireExit="Yes",$U3686&gt;0),$U3686,12),IF(AND(ContractExit="Yes",$V3686&gt;0),$V3686,12)))</f>
        <v/>
      </c>
      <c r="X3686" s="37">
        <f>IF(ISNUMBER($P3686),$P3686,IncPct)</f>
        <v/>
      </c>
      <c r="Y3686" s="39">
        <f>IF($W3686=0,0,MAX(0,MIN($W3686,IncMonth-1))+MAX(0,$W3686-IncMonth+1)*(1+$X3686))</f>
        <v/>
      </c>
      <c r="Z3686" s="40">
        <f>IF($C3686="",0,IFERROR(INDEX(Departments!$B$5:$B$54,MATCH($C3686,Departments!$A$5:$A$54,0)),0))</f>
        <v/>
      </c>
      <c r="AA3686" s="41">
        <f>N($L3686)*$Y3686</f>
        <v/>
      </c>
      <c r="AB3686" s="41">
        <f>N($M3686)*$Y3686</f>
        <v/>
      </c>
      <c r="AC3686" s="41">
        <f>$AA3686*$Z3686</f>
        <v/>
      </c>
      <c r="AD3686" s="41">
        <f>$AA3686*BonusMonths/12</f>
        <v/>
      </c>
      <c r="AE3686" s="41">
        <f>($AA3686+SI_Gross*$AB3686)*IF($Q3686=1,SI_O,SI_E)</f>
        <v/>
      </c>
      <c r="AF3686" s="41">
        <f>IF($Q3686=1,0,$AA3686*EOSB)</f>
        <v/>
      </c>
      <c r="AG3686" s="41">
        <f>$AN3686*$W3686</f>
        <v/>
      </c>
      <c r="AH3686" s="41">
        <f>SUM($AA3686:$AG3686)</f>
        <v/>
      </c>
      <c r="AI3686" s="41">
        <f>12*($AM3686+$AN3686)</f>
        <v/>
      </c>
      <c r="AJ3686" s="41">
        <f>$AM3686*((IncMonth-1)+(13-IncMonth)*(1+$X3686))+12*$AN3686</f>
        <v/>
      </c>
      <c r="AK3686" s="41">
        <f>IF($R3686=1,N($L3686)+N($M3686),0)</f>
        <v/>
      </c>
      <c r="AL3686">
        <f>IF($C3686="","",IF(N($L3686)&lt;=0,"Basic salary missing",IF(ISNA(MATCH($C3686,Departments!$A$5:$A$54,0)),"Department not on Departments sheet",IF(AND($I3686&lt;&gt;"",NOT(ISNUMBER($I3686))),"Date of birth is text, not a date",IF(AND($K3686&lt;&gt;"",NOT(ISNUMBER($K3686))),"Contract end is text, not a date","")))))</f>
        <v/>
      </c>
      <c r="AM3686" s="41">
        <f>IF($R3686=0,0,N($L3686)*(1+$Z3686+BonusMonths/12+IF($Q3686=1,0,EOSB))+N($M3686)+(N($L3686)+SI_Gross*N($M3686))*IF($Q3686=1,SI_O,SI_E))</f>
        <v/>
      </c>
      <c r="AN3686" s="41">
        <f>IF($R3686=0,0,(IF($Q3686=1,MedO,MedE+Ticket)+Training)/12)</f>
        <v/>
      </c>
    </row>
    <row r="3687">
      <c r="I3687" s="35" t="n"/>
      <c r="J3687" s="35" t="n"/>
      <c r="K3687" s="35" t="n"/>
      <c r="L3687" s="36" t="n"/>
      <c r="M3687" s="36" t="n"/>
      <c r="P3687" s="37" t="n"/>
      <c r="Q3687" s="38">
        <f>IF($C3687="",0,IF(OR(LOWER(TRIM($G3687))="omani",LOWER(TRIM($G3687))="oman",LOWER(TRIM($G3687))="om",LOWER(TRIM($G3687))="local"),1,0))</f>
        <v/>
      </c>
      <c r="R3687" s="38">
        <f>IF($C3687="",0,IF(OR(ISNUMBER(SEARCH("resign",$N3687)),ISNUMBER(SEARCH("terminat",$N3687)),ISNUMBER(SEARCH("inactive",$N3687)),ISNUMBER(SEARCH("vacan",$N3687)),ISNUMBER(SEARCH("deceased",$N3687)),ISNUMBER(SEARCH("separated",$N3687))),0,1))</f>
        <v/>
      </c>
      <c r="S3687">
        <f>IF(OR($R3687=0,NOT(ISNUMBER($I3687))),"",IFERROR(DATEDIF($I3687,DATE(FY,1,1),"y"),""))</f>
        <v/>
      </c>
      <c r="T3687">
        <f>IF(OR($R3687=0,NOT(ISNUMBER($J3687))),"",IFERROR(DATEDIF($J3687,DATE(FY,1,1),"y"),0))</f>
        <v/>
      </c>
      <c r="U3687" s="38">
        <f>IF(OR($R3687=0,NOT(ISNUMBER($I3687))),0,IF(YEAR($I3687)+IF($Q3687=1,RetAgeO,RetAgeE)=FY,MONTH($I3687),IF(YEAR($I3687)+IF($Q3687=1,RetAgeO,RetAgeE)&lt;FY,1,0)))</f>
        <v/>
      </c>
      <c r="V3687" s="38">
        <f>IF(OR($R3687=0,NOT(ISNUMBER($K3687))),0,IF(YEAR($K3687)=FY,MONTH($K3687),IF(YEAR($K3687)&lt;FY,1,0)))</f>
        <v/>
      </c>
      <c r="W3687" s="38">
        <f>IF($R3687=0,0,MIN(12,IF(AND(ISNUMBER($O3687),$O3687&gt;=1,$O3687&lt;=12),INT($O3687),12),IF(AND(RetireExit="Yes",$U3687&gt;0),$U3687,12),IF(AND(ContractExit="Yes",$V3687&gt;0),$V3687,12)))</f>
        <v/>
      </c>
      <c r="X3687" s="37">
        <f>IF(ISNUMBER($P3687),$P3687,IncPct)</f>
        <v/>
      </c>
      <c r="Y3687" s="39">
        <f>IF($W3687=0,0,MAX(0,MIN($W3687,IncMonth-1))+MAX(0,$W3687-IncMonth+1)*(1+$X3687))</f>
        <v/>
      </c>
      <c r="Z3687" s="40">
        <f>IF($C3687="",0,IFERROR(INDEX(Departments!$B$5:$B$54,MATCH($C3687,Departments!$A$5:$A$54,0)),0))</f>
        <v/>
      </c>
      <c r="AA3687" s="41">
        <f>N($L3687)*$Y3687</f>
        <v/>
      </c>
      <c r="AB3687" s="41">
        <f>N($M3687)*$Y3687</f>
        <v/>
      </c>
      <c r="AC3687" s="41">
        <f>$AA3687*$Z3687</f>
        <v/>
      </c>
      <c r="AD3687" s="41">
        <f>$AA3687*BonusMonths/12</f>
        <v/>
      </c>
      <c r="AE3687" s="41">
        <f>($AA3687+SI_Gross*$AB3687)*IF($Q3687=1,SI_O,SI_E)</f>
        <v/>
      </c>
      <c r="AF3687" s="41">
        <f>IF($Q3687=1,0,$AA3687*EOSB)</f>
        <v/>
      </c>
      <c r="AG3687" s="41">
        <f>$AN3687*$W3687</f>
        <v/>
      </c>
      <c r="AH3687" s="41">
        <f>SUM($AA3687:$AG3687)</f>
        <v/>
      </c>
      <c r="AI3687" s="41">
        <f>12*($AM3687+$AN3687)</f>
        <v/>
      </c>
      <c r="AJ3687" s="41">
        <f>$AM3687*((IncMonth-1)+(13-IncMonth)*(1+$X3687))+12*$AN3687</f>
        <v/>
      </c>
      <c r="AK3687" s="41">
        <f>IF($R3687=1,N($L3687)+N($M3687),0)</f>
        <v/>
      </c>
      <c r="AL3687">
        <f>IF($C3687="","",IF(N($L3687)&lt;=0,"Basic salary missing",IF(ISNA(MATCH($C3687,Departments!$A$5:$A$54,0)),"Department not on Departments sheet",IF(AND($I3687&lt;&gt;"",NOT(ISNUMBER($I3687))),"Date of birth is text, not a date",IF(AND($K3687&lt;&gt;"",NOT(ISNUMBER($K3687))),"Contract end is text, not a date","")))))</f>
        <v/>
      </c>
      <c r="AM3687" s="41">
        <f>IF($R3687=0,0,N($L3687)*(1+$Z3687+BonusMonths/12+IF($Q3687=1,0,EOSB))+N($M3687)+(N($L3687)+SI_Gross*N($M3687))*IF($Q3687=1,SI_O,SI_E))</f>
        <v/>
      </c>
      <c r="AN3687" s="41">
        <f>IF($R3687=0,0,(IF($Q3687=1,MedO,MedE+Ticket)+Training)/12)</f>
        <v/>
      </c>
    </row>
    <row r="3688">
      <c r="I3688" s="35" t="n"/>
      <c r="J3688" s="35" t="n"/>
      <c r="K3688" s="35" t="n"/>
      <c r="L3688" s="36" t="n"/>
      <c r="M3688" s="36" t="n"/>
      <c r="P3688" s="37" t="n"/>
      <c r="Q3688" s="38">
        <f>IF($C3688="",0,IF(OR(LOWER(TRIM($G3688))="omani",LOWER(TRIM($G3688))="oman",LOWER(TRIM($G3688))="om",LOWER(TRIM($G3688))="local"),1,0))</f>
        <v/>
      </c>
      <c r="R3688" s="38">
        <f>IF($C3688="",0,IF(OR(ISNUMBER(SEARCH("resign",$N3688)),ISNUMBER(SEARCH("terminat",$N3688)),ISNUMBER(SEARCH("inactive",$N3688)),ISNUMBER(SEARCH("vacan",$N3688)),ISNUMBER(SEARCH("deceased",$N3688)),ISNUMBER(SEARCH("separated",$N3688))),0,1))</f>
        <v/>
      </c>
      <c r="S3688">
        <f>IF(OR($R3688=0,NOT(ISNUMBER($I3688))),"",IFERROR(DATEDIF($I3688,DATE(FY,1,1),"y"),""))</f>
        <v/>
      </c>
      <c r="T3688">
        <f>IF(OR($R3688=0,NOT(ISNUMBER($J3688))),"",IFERROR(DATEDIF($J3688,DATE(FY,1,1),"y"),0))</f>
        <v/>
      </c>
      <c r="U3688" s="38">
        <f>IF(OR($R3688=0,NOT(ISNUMBER($I3688))),0,IF(YEAR($I3688)+IF($Q3688=1,RetAgeO,RetAgeE)=FY,MONTH($I3688),IF(YEAR($I3688)+IF($Q3688=1,RetAgeO,RetAgeE)&lt;FY,1,0)))</f>
        <v/>
      </c>
      <c r="V3688" s="38">
        <f>IF(OR($R3688=0,NOT(ISNUMBER($K3688))),0,IF(YEAR($K3688)=FY,MONTH($K3688),IF(YEAR($K3688)&lt;FY,1,0)))</f>
        <v/>
      </c>
      <c r="W3688" s="38">
        <f>IF($R3688=0,0,MIN(12,IF(AND(ISNUMBER($O3688),$O3688&gt;=1,$O3688&lt;=12),INT($O3688),12),IF(AND(RetireExit="Yes",$U3688&gt;0),$U3688,12),IF(AND(ContractExit="Yes",$V3688&gt;0),$V3688,12)))</f>
        <v/>
      </c>
      <c r="X3688" s="37">
        <f>IF(ISNUMBER($P3688),$P3688,IncPct)</f>
        <v/>
      </c>
      <c r="Y3688" s="39">
        <f>IF($W3688=0,0,MAX(0,MIN($W3688,IncMonth-1))+MAX(0,$W3688-IncMonth+1)*(1+$X3688))</f>
        <v/>
      </c>
      <c r="Z3688" s="40">
        <f>IF($C3688="",0,IFERROR(INDEX(Departments!$B$5:$B$54,MATCH($C3688,Departments!$A$5:$A$54,0)),0))</f>
        <v/>
      </c>
      <c r="AA3688" s="41">
        <f>N($L3688)*$Y3688</f>
        <v/>
      </c>
      <c r="AB3688" s="41">
        <f>N($M3688)*$Y3688</f>
        <v/>
      </c>
      <c r="AC3688" s="41">
        <f>$AA3688*$Z3688</f>
        <v/>
      </c>
      <c r="AD3688" s="41">
        <f>$AA3688*BonusMonths/12</f>
        <v/>
      </c>
      <c r="AE3688" s="41">
        <f>($AA3688+SI_Gross*$AB3688)*IF($Q3688=1,SI_O,SI_E)</f>
        <v/>
      </c>
      <c r="AF3688" s="41">
        <f>IF($Q3688=1,0,$AA3688*EOSB)</f>
        <v/>
      </c>
      <c r="AG3688" s="41">
        <f>$AN3688*$W3688</f>
        <v/>
      </c>
      <c r="AH3688" s="41">
        <f>SUM($AA3688:$AG3688)</f>
        <v/>
      </c>
      <c r="AI3688" s="41">
        <f>12*($AM3688+$AN3688)</f>
        <v/>
      </c>
      <c r="AJ3688" s="41">
        <f>$AM3688*((IncMonth-1)+(13-IncMonth)*(1+$X3688))+12*$AN3688</f>
        <v/>
      </c>
      <c r="AK3688" s="41">
        <f>IF($R3688=1,N($L3688)+N($M3688),0)</f>
        <v/>
      </c>
      <c r="AL3688">
        <f>IF($C3688="","",IF(N($L3688)&lt;=0,"Basic salary missing",IF(ISNA(MATCH($C3688,Departments!$A$5:$A$54,0)),"Department not on Departments sheet",IF(AND($I3688&lt;&gt;"",NOT(ISNUMBER($I3688))),"Date of birth is text, not a date",IF(AND($K3688&lt;&gt;"",NOT(ISNUMBER($K3688))),"Contract end is text, not a date","")))))</f>
        <v/>
      </c>
      <c r="AM3688" s="41">
        <f>IF($R3688=0,0,N($L3688)*(1+$Z3688+BonusMonths/12+IF($Q3688=1,0,EOSB))+N($M3688)+(N($L3688)+SI_Gross*N($M3688))*IF($Q3688=1,SI_O,SI_E))</f>
        <v/>
      </c>
      <c r="AN3688" s="41">
        <f>IF($R3688=0,0,(IF($Q3688=1,MedO,MedE+Ticket)+Training)/12)</f>
        <v/>
      </c>
    </row>
    <row r="3689">
      <c r="I3689" s="35" t="n"/>
      <c r="J3689" s="35" t="n"/>
      <c r="K3689" s="35" t="n"/>
      <c r="L3689" s="36" t="n"/>
      <c r="M3689" s="36" t="n"/>
      <c r="P3689" s="37" t="n"/>
      <c r="Q3689" s="38">
        <f>IF($C3689="",0,IF(OR(LOWER(TRIM($G3689))="omani",LOWER(TRIM($G3689))="oman",LOWER(TRIM($G3689))="om",LOWER(TRIM($G3689))="local"),1,0))</f>
        <v/>
      </c>
      <c r="R3689" s="38">
        <f>IF($C3689="",0,IF(OR(ISNUMBER(SEARCH("resign",$N3689)),ISNUMBER(SEARCH("terminat",$N3689)),ISNUMBER(SEARCH("inactive",$N3689)),ISNUMBER(SEARCH("vacan",$N3689)),ISNUMBER(SEARCH("deceased",$N3689)),ISNUMBER(SEARCH("separated",$N3689))),0,1))</f>
        <v/>
      </c>
      <c r="S3689">
        <f>IF(OR($R3689=0,NOT(ISNUMBER($I3689))),"",IFERROR(DATEDIF($I3689,DATE(FY,1,1),"y"),""))</f>
        <v/>
      </c>
      <c r="T3689">
        <f>IF(OR($R3689=0,NOT(ISNUMBER($J3689))),"",IFERROR(DATEDIF($J3689,DATE(FY,1,1),"y"),0))</f>
        <v/>
      </c>
      <c r="U3689" s="38">
        <f>IF(OR($R3689=0,NOT(ISNUMBER($I3689))),0,IF(YEAR($I3689)+IF($Q3689=1,RetAgeO,RetAgeE)=FY,MONTH($I3689),IF(YEAR($I3689)+IF($Q3689=1,RetAgeO,RetAgeE)&lt;FY,1,0)))</f>
        <v/>
      </c>
      <c r="V3689" s="38">
        <f>IF(OR($R3689=0,NOT(ISNUMBER($K3689))),0,IF(YEAR($K3689)=FY,MONTH($K3689),IF(YEAR($K3689)&lt;FY,1,0)))</f>
        <v/>
      </c>
      <c r="W3689" s="38">
        <f>IF($R3689=0,0,MIN(12,IF(AND(ISNUMBER($O3689),$O3689&gt;=1,$O3689&lt;=12),INT($O3689),12),IF(AND(RetireExit="Yes",$U3689&gt;0),$U3689,12),IF(AND(ContractExit="Yes",$V3689&gt;0),$V3689,12)))</f>
        <v/>
      </c>
      <c r="X3689" s="37">
        <f>IF(ISNUMBER($P3689),$P3689,IncPct)</f>
        <v/>
      </c>
      <c r="Y3689" s="39">
        <f>IF($W3689=0,0,MAX(0,MIN($W3689,IncMonth-1))+MAX(0,$W3689-IncMonth+1)*(1+$X3689))</f>
        <v/>
      </c>
      <c r="Z3689" s="40">
        <f>IF($C3689="",0,IFERROR(INDEX(Departments!$B$5:$B$54,MATCH($C3689,Departments!$A$5:$A$54,0)),0))</f>
        <v/>
      </c>
      <c r="AA3689" s="41">
        <f>N($L3689)*$Y3689</f>
        <v/>
      </c>
      <c r="AB3689" s="41">
        <f>N($M3689)*$Y3689</f>
        <v/>
      </c>
      <c r="AC3689" s="41">
        <f>$AA3689*$Z3689</f>
        <v/>
      </c>
      <c r="AD3689" s="41">
        <f>$AA3689*BonusMonths/12</f>
        <v/>
      </c>
      <c r="AE3689" s="41">
        <f>($AA3689+SI_Gross*$AB3689)*IF($Q3689=1,SI_O,SI_E)</f>
        <v/>
      </c>
      <c r="AF3689" s="41">
        <f>IF($Q3689=1,0,$AA3689*EOSB)</f>
        <v/>
      </c>
      <c r="AG3689" s="41">
        <f>$AN3689*$W3689</f>
        <v/>
      </c>
      <c r="AH3689" s="41">
        <f>SUM($AA3689:$AG3689)</f>
        <v/>
      </c>
      <c r="AI3689" s="41">
        <f>12*($AM3689+$AN3689)</f>
        <v/>
      </c>
      <c r="AJ3689" s="41">
        <f>$AM3689*((IncMonth-1)+(13-IncMonth)*(1+$X3689))+12*$AN3689</f>
        <v/>
      </c>
      <c r="AK3689" s="41">
        <f>IF($R3689=1,N($L3689)+N($M3689),0)</f>
        <v/>
      </c>
      <c r="AL3689">
        <f>IF($C3689="","",IF(N($L3689)&lt;=0,"Basic salary missing",IF(ISNA(MATCH($C3689,Departments!$A$5:$A$54,0)),"Department not on Departments sheet",IF(AND($I3689&lt;&gt;"",NOT(ISNUMBER($I3689))),"Date of birth is text, not a date",IF(AND($K3689&lt;&gt;"",NOT(ISNUMBER($K3689))),"Contract end is text, not a date","")))))</f>
        <v/>
      </c>
      <c r="AM3689" s="41">
        <f>IF($R3689=0,0,N($L3689)*(1+$Z3689+BonusMonths/12+IF($Q3689=1,0,EOSB))+N($M3689)+(N($L3689)+SI_Gross*N($M3689))*IF($Q3689=1,SI_O,SI_E))</f>
        <v/>
      </c>
      <c r="AN3689" s="41">
        <f>IF($R3689=0,0,(IF($Q3689=1,MedO,MedE+Ticket)+Training)/12)</f>
        <v/>
      </c>
    </row>
    <row r="3690">
      <c r="I3690" s="35" t="n"/>
      <c r="J3690" s="35" t="n"/>
      <c r="K3690" s="35" t="n"/>
      <c r="L3690" s="36" t="n"/>
      <c r="M3690" s="36" t="n"/>
      <c r="P3690" s="37" t="n"/>
      <c r="Q3690" s="38">
        <f>IF($C3690="",0,IF(OR(LOWER(TRIM($G3690))="omani",LOWER(TRIM($G3690))="oman",LOWER(TRIM($G3690))="om",LOWER(TRIM($G3690))="local"),1,0))</f>
        <v/>
      </c>
      <c r="R3690" s="38">
        <f>IF($C3690="",0,IF(OR(ISNUMBER(SEARCH("resign",$N3690)),ISNUMBER(SEARCH("terminat",$N3690)),ISNUMBER(SEARCH("inactive",$N3690)),ISNUMBER(SEARCH("vacan",$N3690)),ISNUMBER(SEARCH("deceased",$N3690)),ISNUMBER(SEARCH("separated",$N3690))),0,1))</f>
        <v/>
      </c>
      <c r="S3690">
        <f>IF(OR($R3690=0,NOT(ISNUMBER($I3690))),"",IFERROR(DATEDIF($I3690,DATE(FY,1,1),"y"),""))</f>
        <v/>
      </c>
      <c r="T3690">
        <f>IF(OR($R3690=0,NOT(ISNUMBER($J3690))),"",IFERROR(DATEDIF($J3690,DATE(FY,1,1),"y"),0))</f>
        <v/>
      </c>
      <c r="U3690" s="38">
        <f>IF(OR($R3690=0,NOT(ISNUMBER($I3690))),0,IF(YEAR($I3690)+IF($Q3690=1,RetAgeO,RetAgeE)=FY,MONTH($I3690),IF(YEAR($I3690)+IF($Q3690=1,RetAgeO,RetAgeE)&lt;FY,1,0)))</f>
        <v/>
      </c>
      <c r="V3690" s="38">
        <f>IF(OR($R3690=0,NOT(ISNUMBER($K3690))),0,IF(YEAR($K3690)=FY,MONTH($K3690),IF(YEAR($K3690)&lt;FY,1,0)))</f>
        <v/>
      </c>
      <c r="W3690" s="38">
        <f>IF($R3690=0,0,MIN(12,IF(AND(ISNUMBER($O3690),$O3690&gt;=1,$O3690&lt;=12),INT($O3690),12),IF(AND(RetireExit="Yes",$U3690&gt;0),$U3690,12),IF(AND(ContractExit="Yes",$V3690&gt;0),$V3690,12)))</f>
        <v/>
      </c>
      <c r="X3690" s="37">
        <f>IF(ISNUMBER($P3690),$P3690,IncPct)</f>
        <v/>
      </c>
      <c r="Y3690" s="39">
        <f>IF($W3690=0,0,MAX(0,MIN($W3690,IncMonth-1))+MAX(0,$W3690-IncMonth+1)*(1+$X3690))</f>
        <v/>
      </c>
      <c r="Z3690" s="40">
        <f>IF($C3690="",0,IFERROR(INDEX(Departments!$B$5:$B$54,MATCH($C3690,Departments!$A$5:$A$54,0)),0))</f>
        <v/>
      </c>
      <c r="AA3690" s="41">
        <f>N($L3690)*$Y3690</f>
        <v/>
      </c>
      <c r="AB3690" s="41">
        <f>N($M3690)*$Y3690</f>
        <v/>
      </c>
      <c r="AC3690" s="41">
        <f>$AA3690*$Z3690</f>
        <v/>
      </c>
      <c r="AD3690" s="41">
        <f>$AA3690*BonusMonths/12</f>
        <v/>
      </c>
      <c r="AE3690" s="41">
        <f>($AA3690+SI_Gross*$AB3690)*IF($Q3690=1,SI_O,SI_E)</f>
        <v/>
      </c>
      <c r="AF3690" s="41">
        <f>IF($Q3690=1,0,$AA3690*EOSB)</f>
        <v/>
      </c>
      <c r="AG3690" s="41">
        <f>$AN3690*$W3690</f>
        <v/>
      </c>
      <c r="AH3690" s="41">
        <f>SUM($AA3690:$AG3690)</f>
        <v/>
      </c>
      <c r="AI3690" s="41">
        <f>12*($AM3690+$AN3690)</f>
        <v/>
      </c>
      <c r="AJ3690" s="41">
        <f>$AM3690*((IncMonth-1)+(13-IncMonth)*(1+$X3690))+12*$AN3690</f>
        <v/>
      </c>
      <c r="AK3690" s="41">
        <f>IF($R3690=1,N($L3690)+N($M3690),0)</f>
        <v/>
      </c>
      <c r="AL3690">
        <f>IF($C3690="","",IF(N($L3690)&lt;=0,"Basic salary missing",IF(ISNA(MATCH($C3690,Departments!$A$5:$A$54,0)),"Department not on Departments sheet",IF(AND($I3690&lt;&gt;"",NOT(ISNUMBER($I3690))),"Date of birth is text, not a date",IF(AND($K3690&lt;&gt;"",NOT(ISNUMBER($K3690))),"Contract end is text, not a date","")))))</f>
        <v/>
      </c>
      <c r="AM3690" s="41">
        <f>IF($R3690=0,0,N($L3690)*(1+$Z3690+BonusMonths/12+IF($Q3690=1,0,EOSB))+N($M3690)+(N($L3690)+SI_Gross*N($M3690))*IF($Q3690=1,SI_O,SI_E))</f>
        <v/>
      </c>
      <c r="AN3690" s="41">
        <f>IF($R3690=0,0,(IF($Q3690=1,MedO,MedE+Ticket)+Training)/12)</f>
        <v/>
      </c>
    </row>
    <row r="3691">
      <c r="I3691" s="35" t="n"/>
      <c r="J3691" s="35" t="n"/>
      <c r="K3691" s="35" t="n"/>
      <c r="L3691" s="36" t="n"/>
      <c r="M3691" s="36" t="n"/>
      <c r="P3691" s="37" t="n"/>
      <c r="Q3691" s="38">
        <f>IF($C3691="",0,IF(OR(LOWER(TRIM($G3691))="omani",LOWER(TRIM($G3691))="oman",LOWER(TRIM($G3691))="om",LOWER(TRIM($G3691))="local"),1,0))</f>
        <v/>
      </c>
      <c r="R3691" s="38">
        <f>IF($C3691="",0,IF(OR(ISNUMBER(SEARCH("resign",$N3691)),ISNUMBER(SEARCH("terminat",$N3691)),ISNUMBER(SEARCH("inactive",$N3691)),ISNUMBER(SEARCH("vacan",$N3691)),ISNUMBER(SEARCH("deceased",$N3691)),ISNUMBER(SEARCH("separated",$N3691))),0,1))</f>
        <v/>
      </c>
      <c r="S3691">
        <f>IF(OR($R3691=0,NOT(ISNUMBER($I3691))),"",IFERROR(DATEDIF($I3691,DATE(FY,1,1),"y"),""))</f>
        <v/>
      </c>
      <c r="T3691">
        <f>IF(OR($R3691=0,NOT(ISNUMBER($J3691))),"",IFERROR(DATEDIF($J3691,DATE(FY,1,1),"y"),0))</f>
        <v/>
      </c>
      <c r="U3691" s="38">
        <f>IF(OR($R3691=0,NOT(ISNUMBER($I3691))),0,IF(YEAR($I3691)+IF($Q3691=1,RetAgeO,RetAgeE)=FY,MONTH($I3691),IF(YEAR($I3691)+IF($Q3691=1,RetAgeO,RetAgeE)&lt;FY,1,0)))</f>
        <v/>
      </c>
      <c r="V3691" s="38">
        <f>IF(OR($R3691=0,NOT(ISNUMBER($K3691))),0,IF(YEAR($K3691)=FY,MONTH($K3691),IF(YEAR($K3691)&lt;FY,1,0)))</f>
        <v/>
      </c>
      <c r="W3691" s="38">
        <f>IF($R3691=0,0,MIN(12,IF(AND(ISNUMBER($O3691),$O3691&gt;=1,$O3691&lt;=12),INT($O3691),12),IF(AND(RetireExit="Yes",$U3691&gt;0),$U3691,12),IF(AND(ContractExit="Yes",$V3691&gt;0),$V3691,12)))</f>
        <v/>
      </c>
      <c r="X3691" s="37">
        <f>IF(ISNUMBER($P3691),$P3691,IncPct)</f>
        <v/>
      </c>
      <c r="Y3691" s="39">
        <f>IF($W3691=0,0,MAX(0,MIN($W3691,IncMonth-1))+MAX(0,$W3691-IncMonth+1)*(1+$X3691))</f>
        <v/>
      </c>
      <c r="Z3691" s="40">
        <f>IF($C3691="",0,IFERROR(INDEX(Departments!$B$5:$B$54,MATCH($C3691,Departments!$A$5:$A$54,0)),0))</f>
        <v/>
      </c>
      <c r="AA3691" s="41">
        <f>N($L3691)*$Y3691</f>
        <v/>
      </c>
      <c r="AB3691" s="41">
        <f>N($M3691)*$Y3691</f>
        <v/>
      </c>
      <c r="AC3691" s="41">
        <f>$AA3691*$Z3691</f>
        <v/>
      </c>
      <c r="AD3691" s="41">
        <f>$AA3691*BonusMonths/12</f>
        <v/>
      </c>
      <c r="AE3691" s="41">
        <f>($AA3691+SI_Gross*$AB3691)*IF($Q3691=1,SI_O,SI_E)</f>
        <v/>
      </c>
      <c r="AF3691" s="41">
        <f>IF($Q3691=1,0,$AA3691*EOSB)</f>
        <v/>
      </c>
      <c r="AG3691" s="41">
        <f>$AN3691*$W3691</f>
        <v/>
      </c>
      <c r="AH3691" s="41">
        <f>SUM($AA3691:$AG3691)</f>
        <v/>
      </c>
      <c r="AI3691" s="41">
        <f>12*($AM3691+$AN3691)</f>
        <v/>
      </c>
      <c r="AJ3691" s="41">
        <f>$AM3691*((IncMonth-1)+(13-IncMonth)*(1+$X3691))+12*$AN3691</f>
        <v/>
      </c>
      <c r="AK3691" s="41">
        <f>IF($R3691=1,N($L3691)+N($M3691),0)</f>
        <v/>
      </c>
      <c r="AL3691">
        <f>IF($C3691="","",IF(N($L3691)&lt;=0,"Basic salary missing",IF(ISNA(MATCH($C3691,Departments!$A$5:$A$54,0)),"Department not on Departments sheet",IF(AND($I3691&lt;&gt;"",NOT(ISNUMBER($I3691))),"Date of birth is text, not a date",IF(AND($K3691&lt;&gt;"",NOT(ISNUMBER($K3691))),"Contract end is text, not a date","")))))</f>
        <v/>
      </c>
      <c r="AM3691" s="41">
        <f>IF($R3691=0,0,N($L3691)*(1+$Z3691+BonusMonths/12+IF($Q3691=1,0,EOSB))+N($M3691)+(N($L3691)+SI_Gross*N($M3691))*IF($Q3691=1,SI_O,SI_E))</f>
        <v/>
      </c>
      <c r="AN3691" s="41">
        <f>IF($R3691=0,0,(IF($Q3691=1,MedO,MedE+Ticket)+Training)/12)</f>
        <v/>
      </c>
    </row>
    <row r="3692">
      <c r="I3692" s="35" t="n"/>
      <c r="J3692" s="35" t="n"/>
      <c r="K3692" s="35" t="n"/>
      <c r="L3692" s="36" t="n"/>
      <c r="M3692" s="36" t="n"/>
      <c r="P3692" s="37" t="n"/>
      <c r="Q3692" s="38">
        <f>IF($C3692="",0,IF(OR(LOWER(TRIM($G3692))="omani",LOWER(TRIM($G3692))="oman",LOWER(TRIM($G3692))="om",LOWER(TRIM($G3692))="local"),1,0))</f>
        <v/>
      </c>
      <c r="R3692" s="38">
        <f>IF($C3692="",0,IF(OR(ISNUMBER(SEARCH("resign",$N3692)),ISNUMBER(SEARCH("terminat",$N3692)),ISNUMBER(SEARCH("inactive",$N3692)),ISNUMBER(SEARCH("vacan",$N3692)),ISNUMBER(SEARCH("deceased",$N3692)),ISNUMBER(SEARCH("separated",$N3692))),0,1))</f>
        <v/>
      </c>
      <c r="S3692">
        <f>IF(OR($R3692=0,NOT(ISNUMBER($I3692))),"",IFERROR(DATEDIF($I3692,DATE(FY,1,1),"y"),""))</f>
        <v/>
      </c>
      <c r="T3692">
        <f>IF(OR($R3692=0,NOT(ISNUMBER($J3692))),"",IFERROR(DATEDIF($J3692,DATE(FY,1,1),"y"),0))</f>
        <v/>
      </c>
      <c r="U3692" s="38">
        <f>IF(OR($R3692=0,NOT(ISNUMBER($I3692))),0,IF(YEAR($I3692)+IF($Q3692=1,RetAgeO,RetAgeE)=FY,MONTH($I3692),IF(YEAR($I3692)+IF($Q3692=1,RetAgeO,RetAgeE)&lt;FY,1,0)))</f>
        <v/>
      </c>
      <c r="V3692" s="38">
        <f>IF(OR($R3692=0,NOT(ISNUMBER($K3692))),0,IF(YEAR($K3692)=FY,MONTH($K3692),IF(YEAR($K3692)&lt;FY,1,0)))</f>
        <v/>
      </c>
      <c r="W3692" s="38">
        <f>IF($R3692=0,0,MIN(12,IF(AND(ISNUMBER($O3692),$O3692&gt;=1,$O3692&lt;=12),INT($O3692),12),IF(AND(RetireExit="Yes",$U3692&gt;0),$U3692,12),IF(AND(ContractExit="Yes",$V3692&gt;0),$V3692,12)))</f>
        <v/>
      </c>
      <c r="X3692" s="37">
        <f>IF(ISNUMBER($P3692),$P3692,IncPct)</f>
        <v/>
      </c>
      <c r="Y3692" s="39">
        <f>IF($W3692=0,0,MAX(0,MIN($W3692,IncMonth-1))+MAX(0,$W3692-IncMonth+1)*(1+$X3692))</f>
        <v/>
      </c>
      <c r="Z3692" s="40">
        <f>IF($C3692="",0,IFERROR(INDEX(Departments!$B$5:$B$54,MATCH($C3692,Departments!$A$5:$A$54,0)),0))</f>
        <v/>
      </c>
      <c r="AA3692" s="41">
        <f>N($L3692)*$Y3692</f>
        <v/>
      </c>
      <c r="AB3692" s="41">
        <f>N($M3692)*$Y3692</f>
        <v/>
      </c>
      <c r="AC3692" s="41">
        <f>$AA3692*$Z3692</f>
        <v/>
      </c>
      <c r="AD3692" s="41">
        <f>$AA3692*BonusMonths/12</f>
        <v/>
      </c>
      <c r="AE3692" s="41">
        <f>($AA3692+SI_Gross*$AB3692)*IF($Q3692=1,SI_O,SI_E)</f>
        <v/>
      </c>
      <c r="AF3692" s="41">
        <f>IF($Q3692=1,0,$AA3692*EOSB)</f>
        <v/>
      </c>
      <c r="AG3692" s="41">
        <f>$AN3692*$W3692</f>
        <v/>
      </c>
      <c r="AH3692" s="41">
        <f>SUM($AA3692:$AG3692)</f>
        <v/>
      </c>
      <c r="AI3692" s="41">
        <f>12*($AM3692+$AN3692)</f>
        <v/>
      </c>
      <c r="AJ3692" s="41">
        <f>$AM3692*((IncMonth-1)+(13-IncMonth)*(1+$X3692))+12*$AN3692</f>
        <v/>
      </c>
      <c r="AK3692" s="41">
        <f>IF($R3692=1,N($L3692)+N($M3692),0)</f>
        <v/>
      </c>
      <c r="AL3692">
        <f>IF($C3692="","",IF(N($L3692)&lt;=0,"Basic salary missing",IF(ISNA(MATCH($C3692,Departments!$A$5:$A$54,0)),"Department not on Departments sheet",IF(AND($I3692&lt;&gt;"",NOT(ISNUMBER($I3692))),"Date of birth is text, not a date",IF(AND($K3692&lt;&gt;"",NOT(ISNUMBER($K3692))),"Contract end is text, not a date","")))))</f>
        <v/>
      </c>
      <c r="AM3692" s="41">
        <f>IF($R3692=0,0,N($L3692)*(1+$Z3692+BonusMonths/12+IF($Q3692=1,0,EOSB))+N($M3692)+(N($L3692)+SI_Gross*N($M3692))*IF($Q3692=1,SI_O,SI_E))</f>
        <v/>
      </c>
      <c r="AN3692" s="41">
        <f>IF($R3692=0,0,(IF($Q3692=1,MedO,MedE+Ticket)+Training)/12)</f>
        <v/>
      </c>
    </row>
    <row r="3693">
      <c r="I3693" s="35" t="n"/>
      <c r="J3693" s="35" t="n"/>
      <c r="K3693" s="35" t="n"/>
      <c r="L3693" s="36" t="n"/>
      <c r="M3693" s="36" t="n"/>
      <c r="P3693" s="37" t="n"/>
      <c r="Q3693" s="38">
        <f>IF($C3693="",0,IF(OR(LOWER(TRIM($G3693))="omani",LOWER(TRIM($G3693))="oman",LOWER(TRIM($G3693))="om",LOWER(TRIM($G3693))="local"),1,0))</f>
        <v/>
      </c>
      <c r="R3693" s="38">
        <f>IF($C3693="",0,IF(OR(ISNUMBER(SEARCH("resign",$N3693)),ISNUMBER(SEARCH("terminat",$N3693)),ISNUMBER(SEARCH("inactive",$N3693)),ISNUMBER(SEARCH("vacan",$N3693)),ISNUMBER(SEARCH("deceased",$N3693)),ISNUMBER(SEARCH("separated",$N3693))),0,1))</f>
        <v/>
      </c>
      <c r="S3693">
        <f>IF(OR($R3693=0,NOT(ISNUMBER($I3693))),"",IFERROR(DATEDIF($I3693,DATE(FY,1,1),"y"),""))</f>
        <v/>
      </c>
      <c r="T3693">
        <f>IF(OR($R3693=0,NOT(ISNUMBER($J3693))),"",IFERROR(DATEDIF($J3693,DATE(FY,1,1),"y"),0))</f>
        <v/>
      </c>
      <c r="U3693" s="38">
        <f>IF(OR($R3693=0,NOT(ISNUMBER($I3693))),0,IF(YEAR($I3693)+IF($Q3693=1,RetAgeO,RetAgeE)=FY,MONTH($I3693),IF(YEAR($I3693)+IF($Q3693=1,RetAgeO,RetAgeE)&lt;FY,1,0)))</f>
        <v/>
      </c>
      <c r="V3693" s="38">
        <f>IF(OR($R3693=0,NOT(ISNUMBER($K3693))),0,IF(YEAR($K3693)=FY,MONTH($K3693),IF(YEAR($K3693)&lt;FY,1,0)))</f>
        <v/>
      </c>
      <c r="W3693" s="38">
        <f>IF($R3693=0,0,MIN(12,IF(AND(ISNUMBER($O3693),$O3693&gt;=1,$O3693&lt;=12),INT($O3693),12),IF(AND(RetireExit="Yes",$U3693&gt;0),$U3693,12),IF(AND(ContractExit="Yes",$V3693&gt;0),$V3693,12)))</f>
        <v/>
      </c>
      <c r="X3693" s="37">
        <f>IF(ISNUMBER($P3693),$P3693,IncPct)</f>
        <v/>
      </c>
      <c r="Y3693" s="39">
        <f>IF($W3693=0,0,MAX(0,MIN($W3693,IncMonth-1))+MAX(0,$W3693-IncMonth+1)*(1+$X3693))</f>
        <v/>
      </c>
      <c r="Z3693" s="40">
        <f>IF($C3693="",0,IFERROR(INDEX(Departments!$B$5:$B$54,MATCH($C3693,Departments!$A$5:$A$54,0)),0))</f>
        <v/>
      </c>
      <c r="AA3693" s="41">
        <f>N($L3693)*$Y3693</f>
        <v/>
      </c>
      <c r="AB3693" s="41">
        <f>N($M3693)*$Y3693</f>
        <v/>
      </c>
      <c r="AC3693" s="41">
        <f>$AA3693*$Z3693</f>
        <v/>
      </c>
      <c r="AD3693" s="41">
        <f>$AA3693*BonusMonths/12</f>
        <v/>
      </c>
      <c r="AE3693" s="41">
        <f>($AA3693+SI_Gross*$AB3693)*IF($Q3693=1,SI_O,SI_E)</f>
        <v/>
      </c>
      <c r="AF3693" s="41">
        <f>IF($Q3693=1,0,$AA3693*EOSB)</f>
        <v/>
      </c>
      <c r="AG3693" s="41">
        <f>$AN3693*$W3693</f>
        <v/>
      </c>
      <c r="AH3693" s="41">
        <f>SUM($AA3693:$AG3693)</f>
        <v/>
      </c>
      <c r="AI3693" s="41">
        <f>12*($AM3693+$AN3693)</f>
        <v/>
      </c>
      <c r="AJ3693" s="41">
        <f>$AM3693*((IncMonth-1)+(13-IncMonth)*(1+$X3693))+12*$AN3693</f>
        <v/>
      </c>
      <c r="AK3693" s="41">
        <f>IF($R3693=1,N($L3693)+N($M3693),0)</f>
        <v/>
      </c>
      <c r="AL3693">
        <f>IF($C3693="","",IF(N($L3693)&lt;=0,"Basic salary missing",IF(ISNA(MATCH($C3693,Departments!$A$5:$A$54,0)),"Department not on Departments sheet",IF(AND($I3693&lt;&gt;"",NOT(ISNUMBER($I3693))),"Date of birth is text, not a date",IF(AND($K3693&lt;&gt;"",NOT(ISNUMBER($K3693))),"Contract end is text, not a date","")))))</f>
        <v/>
      </c>
      <c r="AM3693" s="41">
        <f>IF($R3693=0,0,N($L3693)*(1+$Z3693+BonusMonths/12+IF($Q3693=1,0,EOSB))+N($M3693)+(N($L3693)+SI_Gross*N($M3693))*IF($Q3693=1,SI_O,SI_E))</f>
        <v/>
      </c>
      <c r="AN3693" s="41">
        <f>IF($R3693=0,0,(IF($Q3693=1,MedO,MedE+Ticket)+Training)/12)</f>
        <v/>
      </c>
    </row>
    <row r="3694">
      <c r="I3694" s="35" t="n"/>
      <c r="J3694" s="35" t="n"/>
      <c r="K3694" s="35" t="n"/>
      <c r="L3694" s="36" t="n"/>
      <c r="M3694" s="36" t="n"/>
      <c r="P3694" s="37" t="n"/>
      <c r="Q3694" s="38">
        <f>IF($C3694="",0,IF(OR(LOWER(TRIM($G3694))="omani",LOWER(TRIM($G3694))="oman",LOWER(TRIM($G3694))="om",LOWER(TRIM($G3694))="local"),1,0))</f>
        <v/>
      </c>
      <c r="R3694" s="38">
        <f>IF($C3694="",0,IF(OR(ISNUMBER(SEARCH("resign",$N3694)),ISNUMBER(SEARCH("terminat",$N3694)),ISNUMBER(SEARCH("inactive",$N3694)),ISNUMBER(SEARCH("vacan",$N3694)),ISNUMBER(SEARCH("deceased",$N3694)),ISNUMBER(SEARCH("separated",$N3694))),0,1))</f>
        <v/>
      </c>
      <c r="S3694">
        <f>IF(OR($R3694=0,NOT(ISNUMBER($I3694))),"",IFERROR(DATEDIF($I3694,DATE(FY,1,1),"y"),""))</f>
        <v/>
      </c>
      <c r="T3694">
        <f>IF(OR($R3694=0,NOT(ISNUMBER($J3694))),"",IFERROR(DATEDIF($J3694,DATE(FY,1,1),"y"),0))</f>
        <v/>
      </c>
      <c r="U3694" s="38">
        <f>IF(OR($R3694=0,NOT(ISNUMBER($I3694))),0,IF(YEAR($I3694)+IF($Q3694=1,RetAgeO,RetAgeE)=FY,MONTH($I3694),IF(YEAR($I3694)+IF($Q3694=1,RetAgeO,RetAgeE)&lt;FY,1,0)))</f>
        <v/>
      </c>
      <c r="V3694" s="38">
        <f>IF(OR($R3694=0,NOT(ISNUMBER($K3694))),0,IF(YEAR($K3694)=FY,MONTH($K3694),IF(YEAR($K3694)&lt;FY,1,0)))</f>
        <v/>
      </c>
      <c r="W3694" s="38">
        <f>IF($R3694=0,0,MIN(12,IF(AND(ISNUMBER($O3694),$O3694&gt;=1,$O3694&lt;=12),INT($O3694),12),IF(AND(RetireExit="Yes",$U3694&gt;0),$U3694,12),IF(AND(ContractExit="Yes",$V3694&gt;0),$V3694,12)))</f>
        <v/>
      </c>
      <c r="X3694" s="37">
        <f>IF(ISNUMBER($P3694),$P3694,IncPct)</f>
        <v/>
      </c>
      <c r="Y3694" s="39">
        <f>IF($W3694=0,0,MAX(0,MIN($W3694,IncMonth-1))+MAX(0,$W3694-IncMonth+1)*(1+$X3694))</f>
        <v/>
      </c>
      <c r="Z3694" s="40">
        <f>IF($C3694="",0,IFERROR(INDEX(Departments!$B$5:$B$54,MATCH($C3694,Departments!$A$5:$A$54,0)),0))</f>
        <v/>
      </c>
      <c r="AA3694" s="41">
        <f>N($L3694)*$Y3694</f>
        <v/>
      </c>
      <c r="AB3694" s="41">
        <f>N($M3694)*$Y3694</f>
        <v/>
      </c>
      <c r="AC3694" s="41">
        <f>$AA3694*$Z3694</f>
        <v/>
      </c>
      <c r="AD3694" s="41">
        <f>$AA3694*BonusMonths/12</f>
        <v/>
      </c>
      <c r="AE3694" s="41">
        <f>($AA3694+SI_Gross*$AB3694)*IF($Q3694=1,SI_O,SI_E)</f>
        <v/>
      </c>
      <c r="AF3694" s="41">
        <f>IF($Q3694=1,0,$AA3694*EOSB)</f>
        <v/>
      </c>
      <c r="AG3694" s="41">
        <f>$AN3694*$W3694</f>
        <v/>
      </c>
      <c r="AH3694" s="41">
        <f>SUM($AA3694:$AG3694)</f>
        <v/>
      </c>
      <c r="AI3694" s="41">
        <f>12*($AM3694+$AN3694)</f>
        <v/>
      </c>
      <c r="AJ3694" s="41">
        <f>$AM3694*((IncMonth-1)+(13-IncMonth)*(1+$X3694))+12*$AN3694</f>
        <v/>
      </c>
      <c r="AK3694" s="41">
        <f>IF($R3694=1,N($L3694)+N($M3694),0)</f>
        <v/>
      </c>
      <c r="AL3694">
        <f>IF($C3694="","",IF(N($L3694)&lt;=0,"Basic salary missing",IF(ISNA(MATCH($C3694,Departments!$A$5:$A$54,0)),"Department not on Departments sheet",IF(AND($I3694&lt;&gt;"",NOT(ISNUMBER($I3694))),"Date of birth is text, not a date",IF(AND($K3694&lt;&gt;"",NOT(ISNUMBER($K3694))),"Contract end is text, not a date","")))))</f>
        <v/>
      </c>
      <c r="AM3694" s="41">
        <f>IF($R3694=0,0,N($L3694)*(1+$Z3694+BonusMonths/12+IF($Q3694=1,0,EOSB))+N($M3694)+(N($L3694)+SI_Gross*N($M3694))*IF($Q3694=1,SI_O,SI_E))</f>
        <v/>
      </c>
      <c r="AN3694" s="41">
        <f>IF($R3694=0,0,(IF($Q3694=1,MedO,MedE+Ticket)+Training)/12)</f>
        <v/>
      </c>
    </row>
    <row r="3695">
      <c r="I3695" s="35" t="n"/>
      <c r="J3695" s="35" t="n"/>
      <c r="K3695" s="35" t="n"/>
      <c r="L3695" s="36" t="n"/>
      <c r="M3695" s="36" t="n"/>
      <c r="P3695" s="37" t="n"/>
      <c r="Q3695" s="38">
        <f>IF($C3695="",0,IF(OR(LOWER(TRIM($G3695))="omani",LOWER(TRIM($G3695))="oman",LOWER(TRIM($G3695))="om",LOWER(TRIM($G3695))="local"),1,0))</f>
        <v/>
      </c>
      <c r="R3695" s="38">
        <f>IF($C3695="",0,IF(OR(ISNUMBER(SEARCH("resign",$N3695)),ISNUMBER(SEARCH("terminat",$N3695)),ISNUMBER(SEARCH("inactive",$N3695)),ISNUMBER(SEARCH("vacan",$N3695)),ISNUMBER(SEARCH("deceased",$N3695)),ISNUMBER(SEARCH("separated",$N3695))),0,1))</f>
        <v/>
      </c>
      <c r="S3695">
        <f>IF(OR($R3695=0,NOT(ISNUMBER($I3695))),"",IFERROR(DATEDIF($I3695,DATE(FY,1,1),"y"),""))</f>
        <v/>
      </c>
      <c r="T3695">
        <f>IF(OR($R3695=0,NOT(ISNUMBER($J3695))),"",IFERROR(DATEDIF($J3695,DATE(FY,1,1),"y"),0))</f>
        <v/>
      </c>
      <c r="U3695" s="38">
        <f>IF(OR($R3695=0,NOT(ISNUMBER($I3695))),0,IF(YEAR($I3695)+IF($Q3695=1,RetAgeO,RetAgeE)=FY,MONTH($I3695),IF(YEAR($I3695)+IF($Q3695=1,RetAgeO,RetAgeE)&lt;FY,1,0)))</f>
        <v/>
      </c>
      <c r="V3695" s="38">
        <f>IF(OR($R3695=0,NOT(ISNUMBER($K3695))),0,IF(YEAR($K3695)=FY,MONTH($K3695),IF(YEAR($K3695)&lt;FY,1,0)))</f>
        <v/>
      </c>
      <c r="W3695" s="38">
        <f>IF($R3695=0,0,MIN(12,IF(AND(ISNUMBER($O3695),$O3695&gt;=1,$O3695&lt;=12),INT($O3695),12),IF(AND(RetireExit="Yes",$U3695&gt;0),$U3695,12),IF(AND(ContractExit="Yes",$V3695&gt;0),$V3695,12)))</f>
        <v/>
      </c>
      <c r="X3695" s="37">
        <f>IF(ISNUMBER($P3695),$P3695,IncPct)</f>
        <v/>
      </c>
      <c r="Y3695" s="39">
        <f>IF($W3695=0,0,MAX(0,MIN($W3695,IncMonth-1))+MAX(0,$W3695-IncMonth+1)*(1+$X3695))</f>
        <v/>
      </c>
      <c r="Z3695" s="40">
        <f>IF($C3695="",0,IFERROR(INDEX(Departments!$B$5:$B$54,MATCH($C3695,Departments!$A$5:$A$54,0)),0))</f>
        <v/>
      </c>
      <c r="AA3695" s="41">
        <f>N($L3695)*$Y3695</f>
        <v/>
      </c>
      <c r="AB3695" s="41">
        <f>N($M3695)*$Y3695</f>
        <v/>
      </c>
      <c r="AC3695" s="41">
        <f>$AA3695*$Z3695</f>
        <v/>
      </c>
      <c r="AD3695" s="41">
        <f>$AA3695*BonusMonths/12</f>
        <v/>
      </c>
      <c r="AE3695" s="41">
        <f>($AA3695+SI_Gross*$AB3695)*IF($Q3695=1,SI_O,SI_E)</f>
        <v/>
      </c>
      <c r="AF3695" s="41">
        <f>IF($Q3695=1,0,$AA3695*EOSB)</f>
        <v/>
      </c>
      <c r="AG3695" s="41">
        <f>$AN3695*$W3695</f>
        <v/>
      </c>
      <c r="AH3695" s="41">
        <f>SUM($AA3695:$AG3695)</f>
        <v/>
      </c>
      <c r="AI3695" s="41">
        <f>12*($AM3695+$AN3695)</f>
        <v/>
      </c>
      <c r="AJ3695" s="41">
        <f>$AM3695*((IncMonth-1)+(13-IncMonth)*(1+$X3695))+12*$AN3695</f>
        <v/>
      </c>
      <c r="AK3695" s="41">
        <f>IF($R3695=1,N($L3695)+N($M3695),0)</f>
        <v/>
      </c>
      <c r="AL3695">
        <f>IF($C3695="","",IF(N($L3695)&lt;=0,"Basic salary missing",IF(ISNA(MATCH($C3695,Departments!$A$5:$A$54,0)),"Department not on Departments sheet",IF(AND($I3695&lt;&gt;"",NOT(ISNUMBER($I3695))),"Date of birth is text, not a date",IF(AND($K3695&lt;&gt;"",NOT(ISNUMBER($K3695))),"Contract end is text, not a date","")))))</f>
        <v/>
      </c>
      <c r="AM3695" s="41">
        <f>IF($R3695=0,0,N($L3695)*(1+$Z3695+BonusMonths/12+IF($Q3695=1,0,EOSB))+N($M3695)+(N($L3695)+SI_Gross*N($M3695))*IF($Q3695=1,SI_O,SI_E))</f>
        <v/>
      </c>
      <c r="AN3695" s="41">
        <f>IF($R3695=0,0,(IF($Q3695=1,MedO,MedE+Ticket)+Training)/12)</f>
        <v/>
      </c>
    </row>
    <row r="3696">
      <c r="I3696" s="35" t="n"/>
      <c r="J3696" s="35" t="n"/>
      <c r="K3696" s="35" t="n"/>
      <c r="L3696" s="36" t="n"/>
      <c r="M3696" s="36" t="n"/>
      <c r="P3696" s="37" t="n"/>
      <c r="Q3696" s="38">
        <f>IF($C3696="",0,IF(OR(LOWER(TRIM($G3696))="omani",LOWER(TRIM($G3696))="oman",LOWER(TRIM($G3696))="om",LOWER(TRIM($G3696))="local"),1,0))</f>
        <v/>
      </c>
      <c r="R3696" s="38">
        <f>IF($C3696="",0,IF(OR(ISNUMBER(SEARCH("resign",$N3696)),ISNUMBER(SEARCH("terminat",$N3696)),ISNUMBER(SEARCH("inactive",$N3696)),ISNUMBER(SEARCH("vacan",$N3696)),ISNUMBER(SEARCH("deceased",$N3696)),ISNUMBER(SEARCH("separated",$N3696))),0,1))</f>
        <v/>
      </c>
      <c r="S3696">
        <f>IF(OR($R3696=0,NOT(ISNUMBER($I3696))),"",IFERROR(DATEDIF($I3696,DATE(FY,1,1),"y"),""))</f>
        <v/>
      </c>
      <c r="T3696">
        <f>IF(OR($R3696=0,NOT(ISNUMBER($J3696))),"",IFERROR(DATEDIF($J3696,DATE(FY,1,1),"y"),0))</f>
        <v/>
      </c>
      <c r="U3696" s="38">
        <f>IF(OR($R3696=0,NOT(ISNUMBER($I3696))),0,IF(YEAR($I3696)+IF($Q3696=1,RetAgeO,RetAgeE)=FY,MONTH($I3696),IF(YEAR($I3696)+IF($Q3696=1,RetAgeO,RetAgeE)&lt;FY,1,0)))</f>
        <v/>
      </c>
      <c r="V3696" s="38">
        <f>IF(OR($R3696=0,NOT(ISNUMBER($K3696))),0,IF(YEAR($K3696)=FY,MONTH($K3696),IF(YEAR($K3696)&lt;FY,1,0)))</f>
        <v/>
      </c>
      <c r="W3696" s="38">
        <f>IF($R3696=0,0,MIN(12,IF(AND(ISNUMBER($O3696),$O3696&gt;=1,$O3696&lt;=12),INT($O3696),12),IF(AND(RetireExit="Yes",$U3696&gt;0),$U3696,12),IF(AND(ContractExit="Yes",$V3696&gt;0),$V3696,12)))</f>
        <v/>
      </c>
      <c r="X3696" s="37">
        <f>IF(ISNUMBER($P3696),$P3696,IncPct)</f>
        <v/>
      </c>
      <c r="Y3696" s="39">
        <f>IF($W3696=0,0,MAX(0,MIN($W3696,IncMonth-1))+MAX(0,$W3696-IncMonth+1)*(1+$X3696))</f>
        <v/>
      </c>
      <c r="Z3696" s="40">
        <f>IF($C3696="",0,IFERROR(INDEX(Departments!$B$5:$B$54,MATCH($C3696,Departments!$A$5:$A$54,0)),0))</f>
        <v/>
      </c>
      <c r="AA3696" s="41">
        <f>N($L3696)*$Y3696</f>
        <v/>
      </c>
      <c r="AB3696" s="41">
        <f>N($M3696)*$Y3696</f>
        <v/>
      </c>
      <c r="AC3696" s="41">
        <f>$AA3696*$Z3696</f>
        <v/>
      </c>
      <c r="AD3696" s="41">
        <f>$AA3696*BonusMonths/12</f>
        <v/>
      </c>
      <c r="AE3696" s="41">
        <f>($AA3696+SI_Gross*$AB3696)*IF($Q3696=1,SI_O,SI_E)</f>
        <v/>
      </c>
      <c r="AF3696" s="41">
        <f>IF($Q3696=1,0,$AA3696*EOSB)</f>
        <v/>
      </c>
      <c r="AG3696" s="41">
        <f>$AN3696*$W3696</f>
        <v/>
      </c>
      <c r="AH3696" s="41">
        <f>SUM($AA3696:$AG3696)</f>
        <v/>
      </c>
      <c r="AI3696" s="41">
        <f>12*($AM3696+$AN3696)</f>
        <v/>
      </c>
      <c r="AJ3696" s="41">
        <f>$AM3696*((IncMonth-1)+(13-IncMonth)*(1+$X3696))+12*$AN3696</f>
        <v/>
      </c>
      <c r="AK3696" s="41">
        <f>IF($R3696=1,N($L3696)+N($M3696),0)</f>
        <v/>
      </c>
      <c r="AL3696">
        <f>IF($C3696="","",IF(N($L3696)&lt;=0,"Basic salary missing",IF(ISNA(MATCH($C3696,Departments!$A$5:$A$54,0)),"Department not on Departments sheet",IF(AND($I3696&lt;&gt;"",NOT(ISNUMBER($I3696))),"Date of birth is text, not a date",IF(AND($K3696&lt;&gt;"",NOT(ISNUMBER($K3696))),"Contract end is text, not a date","")))))</f>
        <v/>
      </c>
      <c r="AM3696" s="41">
        <f>IF($R3696=0,0,N($L3696)*(1+$Z3696+BonusMonths/12+IF($Q3696=1,0,EOSB))+N($M3696)+(N($L3696)+SI_Gross*N($M3696))*IF($Q3696=1,SI_O,SI_E))</f>
        <v/>
      </c>
      <c r="AN3696" s="41">
        <f>IF($R3696=0,0,(IF($Q3696=1,MedO,MedE+Ticket)+Training)/12)</f>
        <v/>
      </c>
    </row>
    <row r="3697">
      <c r="I3697" s="35" t="n"/>
      <c r="J3697" s="35" t="n"/>
      <c r="K3697" s="35" t="n"/>
      <c r="L3697" s="36" t="n"/>
      <c r="M3697" s="36" t="n"/>
      <c r="P3697" s="37" t="n"/>
      <c r="Q3697" s="38">
        <f>IF($C3697="",0,IF(OR(LOWER(TRIM($G3697))="omani",LOWER(TRIM($G3697))="oman",LOWER(TRIM($G3697))="om",LOWER(TRIM($G3697))="local"),1,0))</f>
        <v/>
      </c>
      <c r="R3697" s="38">
        <f>IF($C3697="",0,IF(OR(ISNUMBER(SEARCH("resign",$N3697)),ISNUMBER(SEARCH("terminat",$N3697)),ISNUMBER(SEARCH("inactive",$N3697)),ISNUMBER(SEARCH("vacan",$N3697)),ISNUMBER(SEARCH("deceased",$N3697)),ISNUMBER(SEARCH("separated",$N3697))),0,1))</f>
        <v/>
      </c>
      <c r="S3697">
        <f>IF(OR($R3697=0,NOT(ISNUMBER($I3697))),"",IFERROR(DATEDIF($I3697,DATE(FY,1,1),"y"),""))</f>
        <v/>
      </c>
      <c r="T3697">
        <f>IF(OR($R3697=0,NOT(ISNUMBER($J3697))),"",IFERROR(DATEDIF($J3697,DATE(FY,1,1),"y"),0))</f>
        <v/>
      </c>
      <c r="U3697" s="38">
        <f>IF(OR($R3697=0,NOT(ISNUMBER($I3697))),0,IF(YEAR($I3697)+IF($Q3697=1,RetAgeO,RetAgeE)=FY,MONTH($I3697),IF(YEAR($I3697)+IF($Q3697=1,RetAgeO,RetAgeE)&lt;FY,1,0)))</f>
        <v/>
      </c>
      <c r="V3697" s="38">
        <f>IF(OR($R3697=0,NOT(ISNUMBER($K3697))),0,IF(YEAR($K3697)=FY,MONTH($K3697),IF(YEAR($K3697)&lt;FY,1,0)))</f>
        <v/>
      </c>
      <c r="W3697" s="38">
        <f>IF($R3697=0,0,MIN(12,IF(AND(ISNUMBER($O3697),$O3697&gt;=1,$O3697&lt;=12),INT($O3697),12),IF(AND(RetireExit="Yes",$U3697&gt;0),$U3697,12),IF(AND(ContractExit="Yes",$V3697&gt;0),$V3697,12)))</f>
        <v/>
      </c>
      <c r="X3697" s="37">
        <f>IF(ISNUMBER($P3697),$P3697,IncPct)</f>
        <v/>
      </c>
      <c r="Y3697" s="39">
        <f>IF($W3697=0,0,MAX(0,MIN($W3697,IncMonth-1))+MAX(0,$W3697-IncMonth+1)*(1+$X3697))</f>
        <v/>
      </c>
      <c r="Z3697" s="40">
        <f>IF($C3697="",0,IFERROR(INDEX(Departments!$B$5:$B$54,MATCH($C3697,Departments!$A$5:$A$54,0)),0))</f>
        <v/>
      </c>
      <c r="AA3697" s="41">
        <f>N($L3697)*$Y3697</f>
        <v/>
      </c>
      <c r="AB3697" s="41">
        <f>N($M3697)*$Y3697</f>
        <v/>
      </c>
      <c r="AC3697" s="41">
        <f>$AA3697*$Z3697</f>
        <v/>
      </c>
      <c r="AD3697" s="41">
        <f>$AA3697*BonusMonths/12</f>
        <v/>
      </c>
      <c r="AE3697" s="41">
        <f>($AA3697+SI_Gross*$AB3697)*IF($Q3697=1,SI_O,SI_E)</f>
        <v/>
      </c>
      <c r="AF3697" s="41">
        <f>IF($Q3697=1,0,$AA3697*EOSB)</f>
        <v/>
      </c>
      <c r="AG3697" s="41">
        <f>$AN3697*$W3697</f>
        <v/>
      </c>
      <c r="AH3697" s="41">
        <f>SUM($AA3697:$AG3697)</f>
        <v/>
      </c>
      <c r="AI3697" s="41">
        <f>12*($AM3697+$AN3697)</f>
        <v/>
      </c>
      <c r="AJ3697" s="41">
        <f>$AM3697*((IncMonth-1)+(13-IncMonth)*(1+$X3697))+12*$AN3697</f>
        <v/>
      </c>
      <c r="AK3697" s="41">
        <f>IF($R3697=1,N($L3697)+N($M3697),0)</f>
        <v/>
      </c>
      <c r="AL3697">
        <f>IF($C3697="","",IF(N($L3697)&lt;=0,"Basic salary missing",IF(ISNA(MATCH($C3697,Departments!$A$5:$A$54,0)),"Department not on Departments sheet",IF(AND($I3697&lt;&gt;"",NOT(ISNUMBER($I3697))),"Date of birth is text, not a date",IF(AND($K3697&lt;&gt;"",NOT(ISNUMBER($K3697))),"Contract end is text, not a date","")))))</f>
        <v/>
      </c>
      <c r="AM3697" s="41">
        <f>IF($R3697=0,0,N($L3697)*(1+$Z3697+BonusMonths/12+IF($Q3697=1,0,EOSB))+N($M3697)+(N($L3697)+SI_Gross*N($M3697))*IF($Q3697=1,SI_O,SI_E))</f>
        <v/>
      </c>
      <c r="AN3697" s="41">
        <f>IF($R3697=0,0,(IF($Q3697=1,MedO,MedE+Ticket)+Training)/12)</f>
        <v/>
      </c>
    </row>
    <row r="3698">
      <c r="I3698" s="35" t="n"/>
      <c r="J3698" s="35" t="n"/>
      <c r="K3698" s="35" t="n"/>
      <c r="L3698" s="36" t="n"/>
      <c r="M3698" s="36" t="n"/>
      <c r="P3698" s="37" t="n"/>
      <c r="Q3698" s="38">
        <f>IF($C3698="",0,IF(OR(LOWER(TRIM($G3698))="omani",LOWER(TRIM($G3698))="oman",LOWER(TRIM($G3698))="om",LOWER(TRIM($G3698))="local"),1,0))</f>
        <v/>
      </c>
      <c r="R3698" s="38">
        <f>IF($C3698="",0,IF(OR(ISNUMBER(SEARCH("resign",$N3698)),ISNUMBER(SEARCH("terminat",$N3698)),ISNUMBER(SEARCH("inactive",$N3698)),ISNUMBER(SEARCH("vacan",$N3698)),ISNUMBER(SEARCH("deceased",$N3698)),ISNUMBER(SEARCH("separated",$N3698))),0,1))</f>
        <v/>
      </c>
      <c r="S3698">
        <f>IF(OR($R3698=0,NOT(ISNUMBER($I3698))),"",IFERROR(DATEDIF($I3698,DATE(FY,1,1),"y"),""))</f>
        <v/>
      </c>
      <c r="T3698">
        <f>IF(OR($R3698=0,NOT(ISNUMBER($J3698))),"",IFERROR(DATEDIF($J3698,DATE(FY,1,1),"y"),0))</f>
        <v/>
      </c>
      <c r="U3698" s="38">
        <f>IF(OR($R3698=0,NOT(ISNUMBER($I3698))),0,IF(YEAR($I3698)+IF($Q3698=1,RetAgeO,RetAgeE)=FY,MONTH($I3698),IF(YEAR($I3698)+IF($Q3698=1,RetAgeO,RetAgeE)&lt;FY,1,0)))</f>
        <v/>
      </c>
      <c r="V3698" s="38">
        <f>IF(OR($R3698=0,NOT(ISNUMBER($K3698))),0,IF(YEAR($K3698)=FY,MONTH($K3698),IF(YEAR($K3698)&lt;FY,1,0)))</f>
        <v/>
      </c>
      <c r="W3698" s="38">
        <f>IF($R3698=0,0,MIN(12,IF(AND(ISNUMBER($O3698),$O3698&gt;=1,$O3698&lt;=12),INT($O3698),12),IF(AND(RetireExit="Yes",$U3698&gt;0),$U3698,12),IF(AND(ContractExit="Yes",$V3698&gt;0),$V3698,12)))</f>
        <v/>
      </c>
      <c r="X3698" s="37">
        <f>IF(ISNUMBER($P3698),$P3698,IncPct)</f>
        <v/>
      </c>
      <c r="Y3698" s="39">
        <f>IF($W3698=0,0,MAX(0,MIN($W3698,IncMonth-1))+MAX(0,$W3698-IncMonth+1)*(1+$X3698))</f>
        <v/>
      </c>
      <c r="Z3698" s="40">
        <f>IF($C3698="",0,IFERROR(INDEX(Departments!$B$5:$B$54,MATCH($C3698,Departments!$A$5:$A$54,0)),0))</f>
        <v/>
      </c>
      <c r="AA3698" s="41">
        <f>N($L3698)*$Y3698</f>
        <v/>
      </c>
      <c r="AB3698" s="41">
        <f>N($M3698)*$Y3698</f>
        <v/>
      </c>
      <c r="AC3698" s="41">
        <f>$AA3698*$Z3698</f>
        <v/>
      </c>
      <c r="AD3698" s="41">
        <f>$AA3698*BonusMonths/12</f>
        <v/>
      </c>
      <c r="AE3698" s="41">
        <f>($AA3698+SI_Gross*$AB3698)*IF($Q3698=1,SI_O,SI_E)</f>
        <v/>
      </c>
      <c r="AF3698" s="41">
        <f>IF($Q3698=1,0,$AA3698*EOSB)</f>
        <v/>
      </c>
      <c r="AG3698" s="41">
        <f>$AN3698*$W3698</f>
        <v/>
      </c>
      <c r="AH3698" s="41">
        <f>SUM($AA3698:$AG3698)</f>
        <v/>
      </c>
      <c r="AI3698" s="41">
        <f>12*($AM3698+$AN3698)</f>
        <v/>
      </c>
      <c r="AJ3698" s="41">
        <f>$AM3698*((IncMonth-1)+(13-IncMonth)*(1+$X3698))+12*$AN3698</f>
        <v/>
      </c>
      <c r="AK3698" s="41">
        <f>IF($R3698=1,N($L3698)+N($M3698),0)</f>
        <v/>
      </c>
      <c r="AL3698">
        <f>IF($C3698="","",IF(N($L3698)&lt;=0,"Basic salary missing",IF(ISNA(MATCH($C3698,Departments!$A$5:$A$54,0)),"Department not on Departments sheet",IF(AND($I3698&lt;&gt;"",NOT(ISNUMBER($I3698))),"Date of birth is text, not a date",IF(AND($K3698&lt;&gt;"",NOT(ISNUMBER($K3698))),"Contract end is text, not a date","")))))</f>
        <v/>
      </c>
      <c r="AM3698" s="41">
        <f>IF($R3698=0,0,N($L3698)*(1+$Z3698+BonusMonths/12+IF($Q3698=1,0,EOSB))+N($M3698)+(N($L3698)+SI_Gross*N($M3698))*IF($Q3698=1,SI_O,SI_E))</f>
        <v/>
      </c>
      <c r="AN3698" s="41">
        <f>IF($R3698=0,0,(IF($Q3698=1,MedO,MedE+Ticket)+Training)/12)</f>
        <v/>
      </c>
    </row>
    <row r="3699">
      <c r="I3699" s="35" t="n"/>
      <c r="J3699" s="35" t="n"/>
      <c r="K3699" s="35" t="n"/>
      <c r="L3699" s="36" t="n"/>
      <c r="M3699" s="36" t="n"/>
      <c r="P3699" s="37" t="n"/>
      <c r="Q3699" s="38">
        <f>IF($C3699="",0,IF(OR(LOWER(TRIM($G3699))="omani",LOWER(TRIM($G3699))="oman",LOWER(TRIM($G3699))="om",LOWER(TRIM($G3699))="local"),1,0))</f>
        <v/>
      </c>
      <c r="R3699" s="38">
        <f>IF($C3699="",0,IF(OR(ISNUMBER(SEARCH("resign",$N3699)),ISNUMBER(SEARCH("terminat",$N3699)),ISNUMBER(SEARCH("inactive",$N3699)),ISNUMBER(SEARCH("vacan",$N3699)),ISNUMBER(SEARCH("deceased",$N3699)),ISNUMBER(SEARCH("separated",$N3699))),0,1))</f>
        <v/>
      </c>
      <c r="S3699">
        <f>IF(OR($R3699=0,NOT(ISNUMBER($I3699))),"",IFERROR(DATEDIF($I3699,DATE(FY,1,1),"y"),""))</f>
        <v/>
      </c>
      <c r="T3699">
        <f>IF(OR($R3699=0,NOT(ISNUMBER($J3699))),"",IFERROR(DATEDIF($J3699,DATE(FY,1,1),"y"),0))</f>
        <v/>
      </c>
      <c r="U3699" s="38">
        <f>IF(OR($R3699=0,NOT(ISNUMBER($I3699))),0,IF(YEAR($I3699)+IF($Q3699=1,RetAgeO,RetAgeE)=FY,MONTH($I3699),IF(YEAR($I3699)+IF($Q3699=1,RetAgeO,RetAgeE)&lt;FY,1,0)))</f>
        <v/>
      </c>
      <c r="V3699" s="38">
        <f>IF(OR($R3699=0,NOT(ISNUMBER($K3699))),0,IF(YEAR($K3699)=FY,MONTH($K3699),IF(YEAR($K3699)&lt;FY,1,0)))</f>
        <v/>
      </c>
      <c r="W3699" s="38">
        <f>IF($R3699=0,0,MIN(12,IF(AND(ISNUMBER($O3699),$O3699&gt;=1,$O3699&lt;=12),INT($O3699),12),IF(AND(RetireExit="Yes",$U3699&gt;0),$U3699,12),IF(AND(ContractExit="Yes",$V3699&gt;0),$V3699,12)))</f>
        <v/>
      </c>
      <c r="X3699" s="37">
        <f>IF(ISNUMBER($P3699),$P3699,IncPct)</f>
        <v/>
      </c>
      <c r="Y3699" s="39">
        <f>IF($W3699=0,0,MAX(0,MIN($W3699,IncMonth-1))+MAX(0,$W3699-IncMonth+1)*(1+$X3699))</f>
        <v/>
      </c>
      <c r="Z3699" s="40">
        <f>IF($C3699="",0,IFERROR(INDEX(Departments!$B$5:$B$54,MATCH($C3699,Departments!$A$5:$A$54,0)),0))</f>
        <v/>
      </c>
      <c r="AA3699" s="41">
        <f>N($L3699)*$Y3699</f>
        <v/>
      </c>
      <c r="AB3699" s="41">
        <f>N($M3699)*$Y3699</f>
        <v/>
      </c>
      <c r="AC3699" s="41">
        <f>$AA3699*$Z3699</f>
        <v/>
      </c>
      <c r="AD3699" s="41">
        <f>$AA3699*BonusMonths/12</f>
        <v/>
      </c>
      <c r="AE3699" s="41">
        <f>($AA3699+SI_Gross*$AB3699)*IF($Q3699=1,SI_O,SI_E)</f>
        <v/>
      </c>
      <c r="AF3699" s="41">
        <f>IF($Q3699=1,0,$AA3699*EOSB)</f>
        <v/>
      </c>
      <c r="AG3699" s="41">
        <f>$AN3699*$W3699</f>
        <v/>
      </c>
      <c r="AH3699" s="41">
        <f>SUM($AA3699:$AG3699)</f>
        <v/>
      </c>
      <c r="AI3699" s="41">
        <f>12*($AM3699+$AN3699)</f>
        <v/>
      </c>
      <c r="AJ3699" s="41">
        <f>$AM3699*((IncMonth-1)+(13-IncMonth)*(1+$X3699))+12*$AN3699</f>
        <v/>
      </c>
      <c r="AK3699" s="41">
        <f>IF($R3699=1,N($L3699)+N($M3699),0)</f>
        <v/>
      </c>
      <c r="AL3699">
        <f>IF($C3699="","",IF(N($L3699)&lt;=0,"Basic salary missing",IF(ISNA(MATCH($C3699,Departments!$A$5:$A$54,0)),"Department not on Departments sheet",IF(AND($I3699&lt;&gt;"",NOT(ISNUMBER($I3699))),"Date of birth is text, not a date",IF(AND($K3699&lt;&gt;"",NOT(ISNUMBER($K3699))),"Contract end is text, not a date","")))))</f>
        <v/>
      </c>
      <c r="AM3699" s="41">
        <f>IF($R3699=0,0,N($L3699)*(1+$Z3699+BonusMonths/12+IF($Q3699=1,0,EOSB))+N($M3699)+(N($L3699)+SI_Gross*N($M3699))*IF($Q3699=1,SI_O,SI_E))</f>
        <v/>
      </c>
      <c r="AN3699" s="41">
        <f>IF($R3699=0,0,(IF($Q3699=1,MedO,MedE+Ticket)+Training)/12)</f>
        <v/>
      </c>
    </row>
    <row r="3700">
      <c r="I3700" s="35" t="n"/>
      <c r="J3700" s="35" t="n"/>
      <c r="K3700" s="35" t="n"/>
      <c r="L3700" s="36" t="n"/>
      <c r="M3700" s="36" t="n"/>
      <c r="P3700" s="37" t="n"/>
      <c r="Q3700" s="38">
        <f>IF($C3700="",0,IF(OR(LOWER(TRIM($G3700))="omani",LOWER(TRIM($G3700))="oman",LOWER(TRIM($G3700))="om",LOWER(TRIM($G3700))="local"),1,0))</f>
        <v/>
      </c>
      <c r="R3700" s="38">
        <f>IF($C3700="",0,IF(OR(ISNUMBER(SEARCH("resign",$N3700)),ISNUMBER(SEARCH("terminat",$N3700)),ISNUMBER(SEARCH("inactive",$N3700)),ISNUMBER(SEARCH("vacan",$N3700)),ISNUMBER(SEARCH("deceased",$N3700)),ISNUMBER(SEARCH("separated",$N3700))),0,1))</f>
        <v/>
      </c>
      <c r="S3700">
        <f>IF(OR($R3700=0,NOT(ISNUMBER($I3700))),"",IFERROR(DATEDIF($I3700,DATE(FY,1,1),"y"),""))</f>
        <v/>
      </c>
      <c r="T3700">
        <f>IF(OR($R3700=0,NOT(ISNUMBER($J3700))),"",IFERROR(DATEDIF($J3700,DATE(FY,1,1),"y"),0))</f>
        <v/>
      </c>
      <c r="U3700" s="38">
        <f>IF(OR($R3700=0,NOT(ISNUMBER($I3700))),0,IF(YEAR($I3700)+IF($Q3700=1,RetAgeO,RetAgeE)=FY,MONTH($I3700),IF(YEAR($I3700)+IF($Q3700=1,RetAgeO,RetAgeE)&lt;FY,1,0)))</f>
        <v/>
      </c>
      <c r="V3700" s="38">
        <f>IF(OR($R3700=0,NOT(ISNUMBER($K3700))),0,IF(YEAR($K3700)=FY,MONTH($K3700),IF(YEAR($K3700)&lt;FY,1,0)))</f>
        <v/>
      </c>
      <c r="W3700" s="38">
        <f>IF($R3700=0,0,MIN(12,IF(AND(ISNUMBER($O3700),$O3700&gt;=1,$O3700&lt;=12),INT($O3700),12),IF(AND(RetireExit="Yes",$U3700&gt;0),$U3700,12),IF(AND(ContractExit="Yes",$V3700&gt;0),$V3700,12)))</f>
        <v/>
      </c>
      <c r="X3700" s="37">
        <f>IF(ISNUMBER($P3700),$P3700,IncPct)</f>
        <v/>
      </c>
      <c r="Y3700" s="39">
        <f>IF($W3700=0,0,MAX(0,MIN($W3700,IncMonth-1))+MAX(0,$W3700-IncMonth+1)*(1+$X3700))</f>
        <v/>
      </c>
      <c r="Z3700" s="40">
        <f>IF($C3700="",0,IFERROR(INDEX(Departments!$B$5:$B$54,MATCH($C3700,Departments!$A$5:$A$54,0)),0))</f>
        <v/>
      </c>
      <c r="AA3700" s="41">
        <f>N($L3700)*$Y3700</f>
        <v/>
      </c>
      <c r="AB3700" s="41">
        <f>N($M3700)*$Y3700</f>
        <v/>
      </c>
      <c r="AC3700" s="41">
        <f>$AA3700*$Z3700</f>
        <v/>
      </c>
      <c r="AD3700" s="41">
        <f>$AA3700*BonusMonths/12</f>
        <v/>
      </c>
      <c r="AE3700" s="41">
        <f>($AA3700+SI_Gross*$AB3700)*IF($Q3700=1,SI_O,SI_E)</f>
        <v/>
      </c>
      <c r="AF3700" s="41">
        <f>IF($Q3700=1,0,$AA3700*EOSB)</f>
        <v/>
      </c>
      <c r="AG3700" s="41">
        <f>$AN3700*$W3700</f>
        <v/>
      </c>
      <c r="AH3700" s="41">
        <f>SUM($AA3700:$AG3700)</f>
        <v/>
      </c>
      <c r="AI3700" s="41">
        <f>12*($AM3700+$AN3700)</f>
        <v/>
      </c>
      <c r="AJ3700" s="41">
        <f>$AM3700*((IncMonth-1)+(13-IncMonth)*(1+$X3700))+12*$AN3700</f>
        <v/>
      </c>
      <c r="AK3700" s="41">
        <f>IF($R3700=1,N($L3700)+N($M3700),0)</f>
        <v/>
      </c>
      <c r="AL3700">
        <f>IF($C3700="","",IF(N($L3700)&lt;=0,"Basic salary missing",IF(ISNA(MATCH($C3700,Departments!$A$5:$A$54,0)),"Department not on Departments sheet",IF(AND($I3700&lt;&gt;"",NOT(ISNUMBER($I3700))),"Date of birth is text, not a date",IF(AND($K3700&lt;&gt;"",NOT(ISNUMBER($K3700))),"Contract end is text, not a date","")))))</f>
        <v/>
      </c>
      <c r="AM3700" s="41">
        <f>IF($R3700=0,0,N($L3700)*(1+$Z3700+BonusMonths/12+IF($Q3700=1,0,EOSB))+N($M3700)+(N($L3700)+SI_Gross*N($M3700))*IF($Q3700=1,SI_O,SI_E))</f>
        <v/>
      </c>
      <c r="AN3700" s="41">
        <f>IF($R3700=0,0,(IF($Q3700=1,MedO,MedE+Ticket)+Training)/12)</f>
        <v/>
      </c>
    </row>
    <row r="3701">
      <c r="I3701" s="35" t="n"/>
      <c r="J3701" s="35" t="n"/>
      <c r="K3701" s="35" t="n"/>
      <c r="L3701" s="36" t="n"/>
      <c r="M3701" s="36" t="n"/>
      <c r="P3701" s="37" t="n"/>
      <c r="Q3701" s="38">
        <f>IF($C3701="",0,IF(OR(LOWER(TRIM($G3701))="omani",LOWER(TRIM($G3701))="oman",LOWER(TRIM($G3701))="om",LOWER(TRIM($G3701))="local"),1,0))</f>
        <v/>
      </c>
      <c r="R3701" s="38">
        <f>IF($C3701="",0,IF(OR(ISNUMBER(SEARCH("resign",$N3701)),ISNUMBER(SEARCH("terminat",$N3701)),ISNUMBER(SEARCH("inactive",$N3701)),ISNUMBER(SEARCH("vacan",$N3701)),ISNUMBER(SEARCH("deceased",$N3701)),ISNUMBER(SEARCH("separated",$N3701))),0,1))</f>
        <v/>
      </c>
      <c r="S3701">
        <f>IF(OR($R3701=0,NOT(ISNUMBER($I3701))),"",IFERROR(DATEDIF($I3701,DATE(FY,1,1),"y"),""))</f>
        <v/>
      </c>
      <c r="T3701">
        <f>IF(OR($R3701=0,NOT(ISNUMBER($J3701))),"",IFERROR(DATEDIF($J3701,DATE(FY,1,1),"y"),0))</f>
        <v/>
      </c>
      <c r="U3701" s="38">
        <f>IF(OR($R3701=0,NOT(ISNUMBER($I3701))),0,IF(YEAR($I3701)+IF($Q3701=1,RetAgeO,RetAgeE)=FY,MONTH($I3701),IF(YEAR($I3701)+IF($Q3701=1,RetAgeO,RetAgeE)&lt;FY,1,0)))</f>
        <v/>
      </c>
      <c r="V3701" s="38">
        <f>IF(OR($R3701=0,NOT(ISNUMBER($K3701))),0,IF(YEAR($K3701)=FY,MONTH($K3701),IF(YEAR($K3701)&lt;FY,1,0)))</f>
        <v/>
      </c>
      <c r="W3701" s="38">
        <f>IF($R3701=0,0,MIN(12,IF(AND(ISNUMBER($O3701),$O3701&gt;=1,$O3701&lt;=12),INT($O3701),12),IF(AND(RetireExit="Yes",$U3701&gt;0),$U3701,12),IF(AND(ContractExit="Yes",$V3701&gt;0),$V3701,12)))</f>
        <v/>
      </c>
      <c r="X3701" s="37">
        <f>IF(ISNUMBER($P3701),$P3701,IncPct)</f>
        <v/>
      </c>
      <c r="Y3701" s="39">
        <f>IF($W3701=0,0,MAX(0,MIN($W3701,IncMonth-1))+MAX(0,$W3701-IncMonth+1)*(1+$X3701))</f>
        <v/>
      </c>
      <c r="Z3701" s="40">
        <f>IF($C3701="",0,IFERROR(INDEX(Departments!$B$5:$B$54,MATCH($C3701,Departments!$A$5:$A$54,0)),0))</f>
        <v/>
      </c>
      <c r="AA3701" s="41">
        <f>N($L3701)*$Y3701</f>
        <v/>
      </c>
      <c r="AB3701" s="41">
        <f>N($M3701)*$Y3701</f>
        <v/>
      </c>
      <c r="AC3701" s="41">
        <f>$AA3701*$Z3701</f>
        <v/>
      </c>
      <c r="AD3701" s="41">
        <f>$AA3701*BonusMonths/12</f>
        <v/>
      </c>
      <c r="AE3701" s="41">
        <f>($AA3701+SI_Gross*$AB3701)*IF($Q3701=1,SI_O,SI_E)</f>
        <v/>
      </c>
      <c r="AF3701" s="41">
        <f>IF($Q3701=1,0,$AA3701*EOSB)</f>
        <v/>
      </c>
      <c r="AG3701" s="41">
        <f>$AN3701*$W3701</f>
        <v/>
      </c>
      <c r="AH3701" s="41">
        <f>SUM($AA3701:$AG3701)</f>
        <v/>
      </c>
      <c r="AI3701" s="41">
        <f>12*($AM3701+$AN3701)</f>
        <v/>
      </c>
      <c r="AJ3701" s="41">
        <f>$AM3701*((IncMonth-1)+(13-IncMonth)*(1+$X3701))+12*$AN3701</f>
        <v/>
      </c>
      <c r="AK3701" s="41">
        <f>IF($R3701=1,N($L3701)+N($M3701),0)</f>
        <v/>
      </c>
      <c r="AL3701">
        <f>IF($C3701="","",IF(N($L3701)&lt;=0,"Basic salary missing",IF(ISNA(MATCH($C3701,Departments!$A$5:$A$54,0)),"Department not on Departments sheet",IF(AND($I3701&lt;&gt;"",NOT(ISNUMBER($I3701))),"Date of birth is text, not a date",IF(AND($K3701&lt;&gt;"",NOT(ISNUMBER($K3701))),"Contract end is text, not a date","")))))</f>
        <v/>
      </c>
      <c r="AM3701" s="41">
        <f>IF($R3701=0,0,N($L3701)*(1+$Z3701+BonusMonths/12+IF($Q3701=1,0,EOSB))+N($M3701)+(N($L3701)+SI_Gross*N($M3701))*IF($Q3701=1,SI_O,SI_E))</f>
        <v/>
      </c>
      <c r="AN3701" s="41">
        <f>IF($R3701=0,0,(IF($Q3701=1,MedO,MedE+Ticket)+Training)/12)</f>
        <v/>
      </c>
    </row>
    <row r="3702">
      <c r="I3702" s="35" t="n"/>
      <c r="J3702" s="35" t="n"/>
      <c r="K3702" s="35" t="n"/>
      <c r="L3702" s="36" t="n"/>
      <c r="M3702" s="36" t="n"/>
      <c r="P3702" s="37" t="n"/>
      <c r="Q3702" s="38">
        <f>IF($C3702="",0,IF(OR(LOWER(TRIM($G3702))="omani",LOWER(TRIM($G3702))="oman",LOWER(TRIM($G3702))="om",LOWER(TRIM($G3702))="local"),1,0))</f>
        <v/>
      </c>
      <c r="R3702" s="38">
        <f>IF($C3702="",0,IF(OR(ISNUMBER(SEARCH("resign",$N3702)),ISNUMBER(SEARCH("terminat",$N3702)),ISNUMBER(SEARCH("inactive",$N3702)),ISNUMBER(SEARCH("vacan",$N3702)),ISNUMBER(SEARCH("deceased",$N3702)),ISNUMBER(SEARCH("separated",$N3702))),0,1))</f>
        <v/>
      </c>
      <c r="S3702">
        <f>IF(OR($R3702=0,NOT(ISNUMBER($I3702))),"",IFERROR(DATEDIF($I3702,DATE(FY,1,1),"y"),""))</f>
        <v/>
      </c>
      <c r="T3702">
        <f>IF(OR($R3702=0,NOT(ISNUMBER($J3702))),"",IFERROR(DATEDIF($J3702,DATE(FY,1,1),"y"),0))</f>
        <v/>
      </c>
      <c r="U3702" s="38">
        <f>IF(OR($R3702=0,NOT(ISNUMBER($I3702))),0,IF(YEAR($I3702)+IF($Q3702=1,RetAgeO,RetAgeE)=FY,MONTH($I3702),IF(YEAR($I3702)+IF($Q3702=1,RetAgeO,RetAgeE)&lt;FY,1,0)))</f>
        <v/>
      </c>
      <c r="V3702" s="38">
        <f>IF(OR($R3702=0,NOT(ISNUMBER($K3702))),0,IF(YEAR($K3702)=FY,MONTH($K3702),IF(YEAR($K3702)&lt;FY,1,0)))</f>
        <v/>
      </c>
      <c r="W3702" s="38">
        <f>IF($R3702=0,0,MIN(12,IF(AND(ISNUMBER($O3702),$O3702&gt;=1,$O3702&lt;=12),INT($O3702),12),IF(AND(RetireExit="Yes",$U3702&gt;0),$U3702,12),IF(AND(ContractExit="Yes",$V3702&gt;0),$V3702,12)))</f>
        <v/>
      </c>
      <c r="X3702" s="37">
        <f>IF(ISNUMBER($P3702),$P3702,IncPct)</f>
        <v/>
      </c>
      <c r="Y3702" s="39">
        <f>IF($W3702=0,0,MAX(0,MIN($W3702,IncMonth-1))+MAX(0,$W3702-IncMonth+1)*(1+$X3702))</f>
        <v/>
      </c>
      <c r="Z3702" s="40">
        <f>IF($C3702="",0,IFERROR(INDEX(Departments!$B$5:$B$54,MATCH($C3702,Departments!$A$5:$A$54,0)),0))</f>
        <v/>
      </c>
      <c r="AA3702" s="41">
        <f>N($L3702)*$Y3702</f>
        <v/>
      </c>
      <c r="AB3702" s="41">
        <f>N($M3702)*$Y3702</f>
        <v/>
      </c>
      <c r="AC3702" s="41">
        <f>$AA3702*$Z3702</f>
        <v/>
      </c>
      <c r="AD3702" s="41">
        <f>$AA3702*BonusMonths/12</f>
        <v/>
      </c>
      <c r="AE3702" s="41">
        <f>($AA3702+SI_Gross*$AB3702)*IF($Q3702=1,SI_O,SI_E)</f>
        <v/>
      </c>
      <c r="AF3702" s="41">
        <f>IF($Q3702=1,0,$AA3702*EOSB)</f>
        <v/>
      </c>
      <c r="AG3702" s="41">
        <f>$AN3702*$W3702</f>
        <v/>
      </c>
      <c r="AH3702" s="41">
        <f>SUM($AA3702:$AG3702)</f>
        <v/>
      </c>
      <c r="AI3702" s="41">
        <f>12*($AM3702+$AN3702)</f>
        <v/>
      </c>
      <c r="AJ3702" s="41">
        <f>$AM3702*((IncMonth-1)+(13-IncMonth)*(1+$X3702))+12*$AN3702</f>
        <v/>
      </c>
      <c r="AK3702" s="41">
        <f>IF($R3702=1,N($L3702)+N($M3702),0)</f>
        <v/>
      </c>
      <c r="AL3702">
        <f>IF($C3702="","",IF(N($L3702)&lt;=0,"Basic salary missing",IF(ISNA(MATCH($C3702,Departments!$A$5:$A$54,0)),"Department not on Departments sheet",IF(AND($I3702&lt;&gt;"",NOT(ISNUMBER($I3702))),"Date of birth is text, not a date",IF(AND($K3702&lt;&gt;"",NOT(ISNUMBER($K3702))),"Contract end is text, not a date","")))))</f>
        <v/>
      </c>
      <c r="AM3702" s="41">
        <f>IF($R3702=0,0,N($L3702)*(1+$Z3702+BonusMonths/12+IF($Q3702=1,0,EOSB))+N($M3702)+(N($L3702)+SI_Gross*N($M3702))*IF($Q3702=1,SI_O,SI_E))</f>
        <v/>
      </c>
      <c r="AN3702" s="41">
        <f>IF($R3702=0,0,(IF($Q3702=1,MedO,MedE+Ticket)+Training)/12)</f>
        <v/>
      </c>
    </row>
    <row r="3703">
      <c r="I3703" s="35" t="n"/>
      <c r="J3703" s="35" t="n"/>
      <c r="K3703" s="35" t="n"/>
      <c r="L3703" s="36" t="n"/>
      <c r="M3703" s="36" t="n"/>
      <c r="P3703" s="37" t="n"/>
      <c r="Q3703" s="38">
        <f>IF($C3703="",0,IF(OR(LOWER(TRIM($G3703))="omani",LOWER(TRIM($G3703))="oman",LOWER(TRIM($G3703))="om",LOWER(TRIM($G3703))="local"),1,0))</f>
        <v/>
      </c>
      <c r="R3703" s="38">
        <f>IF($C3703="",0,IF(OR(ISNUMBER(SEARCH("resign",$N3703)),ISNUMBER(SEARCH("terminat",$N3703)),ISNUMBER(SEARCH("inactive",$N3703)),ISNUMBER(SEARCH("vacan",$N3703)),ISNUMBER(SEARCH("deceased",$N3703)),ISNUMBER(SEARCH("separated",$N3703))),0,1))</f>
        <v/>
      </c>
      <c r="S3703">
        <f>IF(OR($R3703=0,NOT(ISNUMBER($I3703))),"",IFERROR(DATEDIF($I3703,DATE(FY,1,1),"y"),""))</f>
        <v/>
      </c>
      <c r="T3703">
        <f>IF(OR($R3703=0,NOT(ISNUMBER($J3703))),"",IFERROR(DATEDIF($J3703,DATE(FY,1,1),"y"),0))</f>
        <v/>
      </c>
      <c r="U3703" s="38">
        <f>IF(OR($R3703=0,NOT(ISNUMBER($I3703))),0,IF(YEAR($I3703)+IF($Q3703=1,RetAgeO,RetAgeE)=FY,MONTH($I3703),IF(YEAR($I3703)+IF($Q3703=1,RetAgeO,RetAgeE)&lt;FY,1,0)))</f>
        <v/>
      </c>
      <c r="V3703" s="38">
        <f>IF(OR($R3703=0,NOT(ISNUMBER($K3703))),0,IF(YEAR($K3703)=FY,MONTH($K3703),IF(YEAR($K3703)&lt;FY,1,0)))</f>
        <v/>
      </c>
      <c r="W3703" s="38">
        <f>IF($R3703=0,0,MIN(12,IF(AND(ISNUMBER($O3703),$O3703&gt;=1,$O3703&lt;=12),INT($O3703),12),IF(AND(RetireExit="Yes",$U3703&gt;0),$U3703,12),IF(AND(ContractExit="Yes",$V3703&gt;0),$V3703,12)))</f>
        <v/>
      </c>
      <c r="X3703" s="37">
        <f>IF(ISNUMBER($P3703),$P3703,IncPct)</f>
        <v/>
      </c>
      <c r="Y3703" s="39">
        <f>IF($W3703=0,0,MAX(0,MIN($W3703,IncMonth-1))+MAX(0,$W3703-IncMonth+1)*(1+$X3703))</f>
        <v/>
      </c>
      <c r="Z3703" s="40">
        <f>IF($C3703="",0,IFERROR(INDEX(Departments!$B$5:$B$54,MATCH($C3703,Departments!$A$5:$A$54,0)),0))</f>
        <v/>
      </c>
      <c r="AA3703" s="41">
        <f>N($L3703)*$Y3703</f>
        <v/>
      </c>
      <c r="AB3703" s="41">
        <f>N($M3703)*$Y3703</f>
        <v/>
      </c>
      <c r="AC3703" s="41">
        <f>$AA3703*$Z3703</f>
        <v/>
      </c>
      <c r="AD3703" s="41">
        <f>$AA3703*BonusMonths/12</f>
        <v/>
      </c>
      <c r="AE3703" s="41">
        <f>($AA3703+SI_Gross*$AB3703)*IF($Q3703=1,SI_O,SI_E)</f>
        <v/>
      </c>
      <c r="AF3703" s="41">
        <f>IF($Q3703=1,0,$AA3703*EOSB)</f>
        <v/>
      </c>
      <c r="AG3703" s="41">
        <f>$AN3703*$W3703</f>
        <v/>
      </c>
      <c r="AH3703" s="41">
        <f>SUM($AA3703:$AG3703)</f>
        <v/>
      </c>
      <c r="AI3703" s="41">
        <f>12*($AM3703+$AN3703)</f>
        <v/>
      </c>
      <c r="AJ3703" s="41">
        <f>$AM3703*((IncMonth-1)+(13-IncMonth)*(1+$X3703))+12*$AN3703</f>
        <v/>
      </c>
      <c r="AK3703" s="41">
        <f>IF($R3703=1,N($L3703)+N($M3703),0)</f>
        <v/>
      </c>
      <c r="AL3703">
        <f>IF($C3703="","",IF(N($L3703)&lt;=0,"Basic salary missing",IF(ISNA(MATCH($C3703,Departments!$A$5:$A$54,0)),"Department not on Departments sheet",IF(AND($I3703&lt;&gt;"",NOT(ISNUMBER($I3703))),"Date of birth is text, not a date",IF(AND($K3703&lt;&gt;"",NOT(ISNUMBER($K3703))),"Contract end is text, not a date","")))))</f>
        <v/>
      </c>
      <c r="AM3703" s="41">
        <f>IF($R3703=0,0,N($L3703)*(1+$Z3703+BonusMonths/12+IF($Q3703=1,0,EOSB))+N($M3703)+(N($L3703)+SI_Gross*N($M3703))*IF($Q3703=1,SI_O,SI_E))</f>
        <v/>
      </c>
      <c r="AN3703" s="41">
        <f>IF($R3703=0,0,(IF($Q3703=1,MedO,MedE+Ticket)+Training)/12)</f>
        <v/>
      </c>
    </row>
    <row r="3704">
      <c r="I3704" s="35" t="n"/>
      <c r="J3704" s="35" t="n"/>
      <c r="K3704" s="35" t="n"/>
      <c r="L3704" s="36" t="n"/>
      <c r="M3704" s="36" t="n"/>
      <c r="P3704" s="37" t="n"/>
      <c r="Q3704" s="38">
        <f>IF($C3704="",0,IF(OR(LOWER(TRIM($G3704))="omani",LOWER(TRIM($G3704))="oman",LOWER(TRIM($G3704))="om",LOWER(TRIM($G3704))="local"),1,0))</f>
        <v/>
      </c>
      <c r="R3704" s="38">
        <f>IF($C3704="",0,IF(OR(ISNUMBER(SEARCH("resign",$N3704)),ISNUMBER(SEARCH("terminat",$N3704)),ISNUMBER(SEARCH("inactive",$N3704)),ISNUMBER(SEARCH("vacan",$N3704)),ISNUMBER(SEARCH("deceased",$N3704)),ISNUMBER(SEARCH("separated",$N3704))),0,1))</f>
        <v/>
      </c>
      <c r="S3704">
        <f>IF(OR($R3704=0,NOT(ISNUMBER($I3704))),"",IFERROR(DATEDIF($I3704,DATE(FY,1,1),"y"),""))</f>
        <v/>
      </c>
      <c r="T3704">
        <f>IF(OR($R3704=0,NOT(ISNUMBER($J3704))),"",IFERROR(DATEDIF($J3704,DATE(FY,1,1),"y"),0))</f>
        <v/>
      </c>
      <c r="U3704" s="38">
        <f>IF(OR($R3704=0,NOT(ISNUMBER($I3704))),0,IF(YEAR($I3704)+IF($Q3704=1,RetAgeO,RetAgeE)=FY,MONTH($I3704),IF(YEAR($I3704)+IF($Q3704=1,RetAgeO,RetAgeE)&lt;FY,1,0)))</f>
        <v/>
      </c>
      <c r="V3704" s="38">
        <f>IF(OR($R3704=0,NOT(ISNUMBER($K3704))),0,IF(YEAR($K3704)=FY,MONTH($K3704),IF(YEAR($K3704)&lt;FY,1,0)))</f>
        <v/>
      </c>
      <c r="W3704" s="38">
        <f>IF($R3704=0,0,MIN(12,IF(AND(ISNUMBER($O3704),$O3704&gt;=1,$O3704&lt;=12),INT($O3704),12),IF(AND(RetireExit="Yes",$U3704&gt;0),$U3704,12),IF(AND(ContractExit="Yes",$V3704&gt;0),$V3704,12)))</f>
        <v/>
      </c>
      <c r="X3704" s="37">
        <f>IF(ISNUMBER($P3704),$P3704,IncPct)</f>
        <v/>
      </c>
      <c r="Y3704" s="39">
        <f>IF($W3704=0,0,MAX(0,MIN($W3704,IncMonth-1))+MAX(0,$W3704-IncMonth+1)*(1+$X3704))</f>
        <v/>
      </c>
      <c r="Z3704" s="40">
        <f>IF($C3704="",0,IFERROR(INDEX(Departments!$B$5:$B$54,MATCH($C3704,Departments!$A$5:$A$54,0)),0))</f>
        <v/>
      </c>
      <c r="AA3704" s="41">
        <f>N($L3704)*$Y3704</f>
        <v/>
      </c>
      <c r="AB3704" s="41">
        <f>N($M3704)*$Y3704</f>
        <v/>
      </c>
      <c r="AC3704" s="41">
        <f>$AA3704*$Z3704</f>
        <v/>
      </c>
      <c r="AD3704" s="41">
        <f>$AA3704*BonusMonths/12</f>
        <v/>
      </c>
      <c r="AE3704" s="41">
        <f>($AA3704+SI_Gross*$AB3704)*IF($Q3704=1,SI_O,SI_E)</f>
        <v/>
      </c>
      <c r="AF3704" s="41">
        <f>IF($Q3704=1,0,$AA3704*EOSB)</f>
        <v/>
      </c>
      <c r="AG3704" s="41">
        <f>$AN3704*$W3704</f>
        <v/>
      </c>
      <c r="AH3704" s="41">
        <f>SUM($AA3704:$AG3704)</f>
        <v/>
      </c>
      <c r="AI3704" s="41">
        <f>12*($AM3704+$AN3704)</f>
        <v/>
      </c>
      <c r="AJ3704" s="41">
        <f>$AM3704*((IncMonth-1)+(13-IncMonth)*(1+$X3704))+12*$AN3704</f>
        <v/>
      </c>
      <c r="AK3704" s="41">
        <f>IF($R3704=1,N($L3704)+N($M3704),0)</f>
        <v/>
      </c>
      <c r="AL3704">
        <f>IF($C3704="","",IF(N($L3704)&lt;=0,"Basic salary missing",IF(ISNA(MATCH($C3704,Departments!$A$5:$A$54,0)),"Department not on Departments sheet",IF(AND($I3704&lt;&gt;"",NOT(ISNUMBER($I3704))),"Date of birth is text, not a date",IF(AND($K3704&lt;&gt;"",NOT(ISNUMBER($K3704))),"Contract end is text, not a date","")))))</f>
        <v/>
      </c>
      <c r="AM3704" s="41">
        <f>IF($R3704=0,0,N($L3704)*(1+$Z3704+BonusMonths/12+IF($Q3704=1,0,EOSB))+N($M3704)+(N($L3704)+SI_Gross*N($M3704))*IF($Q3704=1,SI_O,SI_E))</f>
        <v/>
      </c>
      <c r="AN3704" s="41">
        <f>IF($R3704=0,0,(IF($Q3704=1,MedO,MedE+Ticket)+Training)/12)</f>
        <v/>
      </c>
    </row>
    <row r="3705">
      <c r="I3705" s="35" t="n"/>
      <c r="J3705" s="35" t="n"/>
      <c r="K3705" s="35" t="n"/>
      <c r="L3705" s="36" t="n"/>
      <c r="M3705" s="36" t="n"/>
      <c r="P3705" s="37" t="n"/>
      <c r="Q3705" s="38">
        <f>IF($C3705="",0,IF(OR(LOWER(TRIM($G3705))="omani",LOWER(TRIM($G3705))="oman",LOWER(TRIM($G3705))="om",LOWER(TRIM($G3705))="local"),1,0))</f>
        <v/>
      </c>
      <c r="R3705" s="38">
        <f>IF($C3705="",0,IF(OR(ISNUMBER(SEARCH("resign",$N3705)),ISNUMBER(SEARCH("terminat",$N3705)),ISNUMBER(SEARCH("inactive",$N3705)),ISNUMBER(SEARCH("vacan",$N3705)),ISNUMBER(SEARCH("deceased",$N3705)),ISNUMBER(SEARCH("separated",$N3705))),0,1))</f>
        <v/>
      </c>
      <c r="S3705">
        <f>IF(OR($R3705=0,NOT(ISNUMBER($I3705))),"",IFERROR(DATEDIF($I3705,DATE(FY,1,1),"y"),""))</f>
        <v/>
      </c>
      <c r="T3705">
        <f>IF(OR($R3705=0,NOT(ISNUMBER($J3705))),"",IFERROR(DATEDIF($J3705,DATE(FY,1,1),"y"),0))</f>
        <v/>
      </c>
      <c r="U3705" s="38">
        <f>IF(OR($R3705=0,NOT(ISNUMBER($I3705))),0,IF(YEAR($I3705)+IF($Q3705=1,RetAgeO,RetAgeE)=FY,MONTH($I3705),IF(YEAR($I3705)+IF($Q3705=1,RetAgeO,RetAgeE)&lt;FY,1,0)))</f>
        <v/>
      </c>
      <c r="V3705" s="38">
        <f>IF(OR($R3705=0,NOT(ISNUMBER($K3705))),0,IF(YEAR($K3705)=FY,MONTH($K3705),IF(YEAR($K3705)&lt;FY,1,0)))</f>
        <v/>
      </c>
      <c r="W3705" s="38">
        <f>IF($R3705=0,0,MIN(12,IF(AND(ISNUMBER($O3705),$O3705&gt;=1,$O3705&lt;=12),INT($O3705),12),IF(AND(RetireExit="Yes",$U3705&gt;0),$U3705,12),IF(AND(ContractExit="Yes",$V3705&gt;0),$V3705,12)))</f>
        <v/>
      </c>
      <c r="X3705" s="37">
        <f>IF(ISNUMBER($P3705),$P3705,IncPct)</f>
        <v/>
      </c>
      <c r="Y3705" s="39">
        <f>IF($W3705=0,0,MAX(0,MIN($W3705,IncMonth-1))+MAX(0,$W3705-IncMonth+1)*(1+$X3705))</f>
        <v/>
      </c>
      <c r="Z3705" s="40">
        <f>IF($C3705="",0,IFERROR(INDEX(Departments!$B$5:$B$54,MATCH($C3705,Departments!$A$5:$A$54,0)),0))</f>
        <v/>
      </c>
      <c r="AA3705" s="41">
        <f>N($L3705)*$Y3705</f>
        <v/>
      </c>
      <c r="AB3705" s="41">
        <f>N($M3705)*$Y3705</f>
        <v/>
      </c>
      <c r="AC3705" s="41">
        <f>$AA3705*$Z3705</f>
        <v/>
      </c>
      <c r="AD3705" s="41">
        <f>$AA3705*BonusMonths/12</f>
        <v/>
      </c>
      <c r="AE3705" s="41">
        <f>($AA3705+SI_Gross*$AB3705)*IF($Q3705=1,SI_O,SI_E)</f>
        <v/>
      </c>
      <c r="AF3705" s="41">
        <f>IF($Q3705=1,0,$AA3705*EOSB)</f>
        <v/>
      </c>
      <c r="AG3705" s="41">
        <f>$AN3705*$W3705</f>
        <v/>
      </c>
      <c r="AH3705" s="41">
        <f>SUM($AA3705:$AG3705)</f>
        <v/>
      </c>
      <c r="AI3705" s="41">
        <f>12*($AM3705+$AN3705)</f>
        <v/>
      </c>
      <c r="AJ3705" s="41">
        <f>$AM3705*((IncMonth-1)+(13-IncMonth)*(1+$X3705))+12*$AN3705</f>
        <v/>
      </c>
      <c r="AK3705" s="41">
        <f>IF($R3705=1,N($L3705)+N($M3705),0)</f>
        <v/>
      </c>
      <c r="AL3705">
        <f>IF($C3705="","",IF(N($L3705)&lt;=0,"Basic salary missing",IF(ISNA(MATCH($C3705,Departments!$A$5:$A$54,0)),"Department not on Departments sheet",IF(AND($I3705&lt;&gt;"",NOT(ISNUMBER($I3705))),"Date of birth is text, not a date",IF(AND($K3705&lt;&gt;"",NOT(ISNUMBER($K3705))),"Contract end is text, not a date","")))))</f>
        <v/>
      </c>
      <c r="AM3705" s="41">
        <f>IF($R3705=0,0,N($L3705)*(1+$Z3705+BonusMonths/12+IF($Q3705=1,0,EOSB))+N($M3705)+(N($L3705)+SI_Gross*N($M3705))*IF($Q3705=1,SI_O,SI_E))</f>
        <v/>
      </c>
      <c r="AN3705" s="41">
        <f>IF($R3705=0,0,(IF($Q3705=1,MedO,MedE+Ticket)+Training)/12)</f>
        <v/>
      </c>
    </row>
    <row r="3706">
      <c r="I3706" s="35" t="n"/>
      <c r="J3706" s="35" t="n"/>
      <c r="K3706" s="35" t="n"/>
      <c r="L3706" s="36" t="n"/>
      <c r="M3706" s="36" t="n"/>
      <c r="P3706" s="37" t="n"/>
      <c r="Q3706" s="38">
        <f>IF($C3706="",0,IF(OR(LOWER(TRIM($G3706))="omani",LOWER(TRIM($G3706))="oman",LOWER(TRIM($G3706))="om",LOWER(TRIM($G3706))="local"),1,0))</f>
        <v/>
      </c>
      <c r="R3706" s="38">
        <f>IF($C3706="",0,IF(OR(ISNUMBER(SEARCH("resign",$N3706)),ISNUMBER(SEARCH("terminat",$N3706)),ISNUMBER(SEARCH("inactive",$N3706)),ISNUMBER(SEARCH("vacan",$N3706)),ISNUMBER(SEARCH("deceased",$N3706)),ISNUMBER(SEARCH("separated",$N3706))),0,1))</f>
        <v/>
      </c>
      <c r="S3706">
        <f>IF(OR($R3706=0,NOT(ISNUMBER($I3706))),"",IFERROR(DATEDIF($I3706,DATE(FY,1,1),"y"),""))</f>
        <v/>
      </c>
      <c r="T3706">
        <f>IF(OR($R3706=0,NOT(ISNUMBER($J3706))),"",IFERROR(DATEDIF($J3706,DATE(FY,1,1),"y"),0))</f>
        <v/>
      </c>
      <c r="U3706" s="38">
        <f>IF(OR($R3706=0,NOT(ISNUMBER($I3706))),0,IF(YEAR($I3706)+IF($Q3706=1,RetAgeO,RetAgeE)=FY,MONTH($I3706),IF(YEAR($I3706)+IF($Q3706=1,RetAgeO,RetAgeE)&lt;FY,1,0)))</f>
        <v/>
      </c>
      <c r="V3706" s="38">
        <f>IF(OR($R3706=0,NOT(ISNUMBER($K3706))),0,IF(YEAR($K3706)=FY,MONTH($K3706),IF(YEAR($K3706)&lt;FY,1,0)))</f>
        <v/>
      </c>
      <c r="W3706" s="38">
        <f>IF($R3706=0,0,MIN(12,IF(AND(ISNUMBER($O3706),$O3706&gt;=1,$O3706&lt;=12),INT($O3706),12),IF(AND(RetireExit="Yes",$U3706&gt;0),$U3706,12),IF(AND(ContractExit="Yes",$V3706&gt;0),$V3706,12)))</f>
        <v/>
      </c>
      <c r="X3706" s="37">
        <f>IF(ISNUMBER($P3706),$P3706,IncPct)</f>
        <v/>
      </c>
      <c r="Y3706" s="39">
        <f>IF($W3706=0,0,MAX(0,MIN($W3706,IncMonth-1))+MAX(0,$W3706-IncMonth+1)*(1+$X3706))</f>
        <v/>
      </c>
      <c r="Z3706" s="40">
        <f>IF($C3706="",0,IFERROR(INDEX(Departments!$B$5:$B$54,MATCH($C3706,Departments!$A$5:$A$54,0)),0))</f>
        <v/>
      </c>
      <c r="AA3706" s="41">
        <f>N($L3706)*$Y3706</f>
        <v/>
      </c>
      <c r="AB3706" s="41">
        <f>N($M3706)*$Y3706</f>
        <v/>
      </c>
      <c r="AC3706" s="41">
        <f>$AA3706*$Z3706</f>
        <v/>
      </c>
      <c r="AD3706" s="41">
        <f>$AA3706*BonusMonths/12</f>
        <v/>
      </c>
      <c r="AE3706" s="41">
        <f>($AA3706+SI_Gross*$AB3706)*IF($Q3706=1,SI_O,SI_E)</f>
        <v/>
      </c>
      <c r="AF3706" s="41">
        <f>IF($Q3706=1,0,$AA3706*EOSB)</f>
        <v/>
      </c>
      <c r="AG3706" s="41">
        <f>$AN3706*$W3706</f>
        <v/>
      </c>
      <c r="AH3706" s="41">
        <f>SUM($AA3706:$AG3706)</f>
        <v/>
      </c>
      <c r="AI3706" s="41">
        <f>12*($AM3706+$AN3706)</f>
        <v/>
      </c>
      <c r="AJ3706" s="41">
        <f>$AM3706*((IncMonth-1)+(13-IncMonth)*(1+$X3706))+12*$AN3706</f>
        <v/>
      </c>
      <c r="AK3706" s="41">
        <f>IF($R3706=1,N($L3706)+N($M3706),0)</f>
        <v/>
      </c>
      <c r="AL3706">
        <f>IF($C3706="","",IF(N($L3706)&lt;=0,"Basic salary missing",IF(ISNA(MATCH($C3706,Departments!$A$5:$A$54,0)),"Department not on Departments sheet",IF(AND($I3706&lt;&gt;"",NOT(ISNUMBER($I3706))),"Date of birth is text, not a date",IF(AND($K3706&lt;&gt;"",NOT(ISNUMBER($K3706))),"Contract end is text, not a date","")))))</f>
        <v/>
      </c>
      <c r="AM3706" s="41">
        <f>IF($R3706=0,0,N($L3706)*(1+$Z3706+BonusMonths/12+IF($Q3706=1,0,EOSB))+N($M3706)+(N($L3706)+SI_Gross*N($M3706))*IF($Q3706=1,SI_O,SI_E))</f>
        <v/>
      </c>
      <c r="AN3706" s="41">
        <f>IF($R3706=0,0,(IF($Q3706=1,MedO,MedE+Ticket)+Training)/12)</f>
        <v/>
      </c>
    </row>
    <row r="3707">
      <c r="I3707" s="35" t="n"/>
      <c r="J3707" s="35" t="n"/>
      <c r="K3707" s="35" t="n"/>
      <c r="L3707" s="36" t="n"/>
      <c r="M3707" s="36" t="n"/>
      <c r="P3707" s="37" t="n"/>
      <c r="Q3707" s="38">
        <f>IF($C3707="",0,IF(OR(LOWER(TRIM($G3707))="omani",LOWER(TRIM($G3707))="oman",LOWER(TRIM($G3707))="om",LOWER(TRIM($G3707))="local"),1,0))</f>
        <v/>
      </c>
      <c r="R3707" s="38">
        <f>IF($C3707="",0,IF(OR(ISNUMBER(SEARCH("resign",$N3707)),ISNUMBER(SEARCH("terminat",$N3707)),ISNUMBER(SEARCH("inactive",$N3707)),ISNUMBER(SEARCH("vacan",$N3707)),ISNUMBER(SEARCH("deceased",$N3707)),ISNUMBER(SEARCH("separated",$N3707))),0,1))</f>
        <v/>
      </c>
      <c r="S3707">
        <f>IF(OR($R3707=0,NOT(ISNUMBER($I3707))),"",IFERROR(DATEDIF($I3707,DATE(FY,1,1),"y"),""))</f>
        <v/>
      </c>
      <c r="T3707">
        <f>IF(OR($R3707=0,NOT(ISNUMBER($J3707))),"",IFERROR(DATEDIF($J3707,DATE(FY,1,1),"y"),0))</f>
        <v/>
      </c>
      <c r="U3707" s="38">
        <f>IF(OR($R3707=0,NOT(ISNUMBER($I3707))),0,IF(YEAR($I3707)+IF($Q3707=1,RetAgeO,RetAgeE)=FY,MONTH($I3707),IF(YEAR($I3707)+IF($Q3707=1,RetAgeO,RetAgeE)&lt;FY,1,0)))</f>
        <v/>
      </c>
      <c r="V3707" s="38">
        <f>IF(OR($R3707=0,NOT(ISNUMBER($K3707))),0,IF(YEAR($K3707)=FY,MONTH($K3707),IF(YEAR($K3707)&lt;FY,1,0)))</f>
        <v/>
      </c>
      <c r="W3707" s="38">
        <f>IF($R3707=0,0,MIN(12,IF(AND(ISNUMBER($O3707),$O3707&gt;=1,$O3707&lt;=12),INT($O3707),12),IF(AND(RetireExit="Yes",$U3707&gt;0),$U3707,12),IF(AND(ContractExit="Yes",$V3707&gt;0),$V3707,12)))</f>
        <v/>
      </c>
      <c r="X3707" s="37">
        <f>IF(ISNUMBER($P3707),$P3707,IncPct)</f>
        <v/>
      </c>
      <c r="Y3707" s="39">
        <f>IF($W3707=0,0,MAX(0,MIN($W3707,IncMonth-1))+MAX(0,$W3707-IncMonth+1)*(1+$X3707))</f>
        <v/>
      </c>
      <c r="Z3707" s="40">
        <f>IF($C3707="",0,IFERROR(INDEX(Departments!$B$5:$B$54,MATCH($C3707,Departments!$A$5:$A$54,0)),0))</f>
        <v/>
      </c>
      <c r="AA3707" s="41">
        <f>N($L3707)*$Y3707</f>
        <v/>
      </c>
      <c r="AB3707" s="41">
        <f>N($M3707)*$Y3707</f>
        <v/>
      </c>
      <c r="AC3707" s="41">
        <f>$AA3707*$Z3707</f>
        <v/>
      </c>
      <c r="AD3707" s="41">
        <f>$AA3707*BonusMonths/12</f>
        <v/>
      </c>
      <c r="AE3707" s="41">
        <f>($AA3707+SI_Gross*$AB3707)*IF($Q3707=1,SI_O,SI_E)</f>
        <v/>
      </c>
      <c r="AF3707" s="41">
        <f>IF($Q3707=1,0,$AA3707*EOSB)</f>
        <v/>
      </c>
      <c r="AG3707" s="41">
        <f>$AN3707*$W3707</f>
        <v/>
      </c>
      <c r="AH3707" s="41">
        <f>SUM($AA3707:$AG3707)</f>
        <v/>
      </c>
      <c r="AI3707" s="41">
        <f>12*($AM3707+$AN3707)</f>
        <v/>
      </c>
      <c r="AJ3707" s="41">
        <f>$AM3707*((IncMonth-1)+(13-IncMonth)*(1+$X3707))+12*$AN3707</f>
        <v/>
      </c>
      <c r="AK3707" s="41">
        <f>IF($R3707=1,N($L3707)+N($M3707),0)</f>
        <v/>
      </c>
      <c r="AL3707">
        <f>IF($C3707="","",IF(N($L3707)&lt;=0,"Basic salary missing",IF(ISNA(MATCH($C3707,Departments!$A$5:$A$54,0)),"Department not on Departments sheet",IF(AND($I3707&lt;&gt;"",NOT(ISNUMBER($I3707))),"Date of birth is text, not a date",IF(AND($K3707&lt;&gt;"",NOT(ISNUMBER($K3707))),"Contract end is text, not a date","")))))</f>
        <v/>
      </c>
      <c r="AM3707" s="41">
        <f>IF($R3707=0,0,N($L3707)*(1+$Z3707+BonusMonths/12+IF($Q3707=1,0,EOSB))+N($M3707)+(N($L3707)+SI_Gross*N($M3707))*IF($Q3707=1,SI_O,SI_E))</f>
        <v/>
      </c>
      <c r="AN3707" s="41">
        <f>IF($R3707=0,0,(IF($Q3707=1,MedO,MedE+Ticket)+Training)/12)</f>
        <v/>
      </c>
    </row>
    <row r="3708">
      <c r="I3708" s="35" t="n"/>
      <c r="J3708" s="35" t="n"/>
      <c r="K3708" s="35" t="n"/>
      <c r="L3708" s="36" t="n"/>
      <c r="M3708" s="36" t="n"/>
      <c r="P3708" s="37" t="n"/>
      <c r="Q3708" s="38">
        <f>IF($C3708="",0,IF(OR(LOWER(TRIM($G3708))="omani",LOWER(TRIM($G3708))="oman",LOWER(TRIM($G3708))="om",LOWER(TRIM($G3708))="local"),1,0))</f>
        <v/>
      </c>
      <c r="R3708" s="38">
        <f>IF($C3708="",0,IF(OR(ISNUMBER(SEARCH("resign",$N3708)),ISNUMBER(SEARCH("terminat",$N3708)),ISNUMBER(SEARCH("inactive",$N3708)),ISNUMBER(SEARCH("vacan",$N3708)),ISNUMBER(SEARCH("deceased",$N3708)),ISNUMBER(SEARCH("separated",$N3708))),0,1))</f>
        <v/>
      </c>
      <c r="S3708">
        <f>IF(OR($R3708=0,NOT(ISNUMBER($I3708))),"",IFERROR(DATEDIF($I3708,DATE(FY,1,1),"y"),""))</f>
        <v/>
      </c>
      <c r="T3708">
        <f>IF(OR($R3708=0,NOT(ISNUMBER($J3708))),"",IFERROR(DATEDIF($J3708,DATE(FY,1,1),"y"),0))</f>
        <v/>
      </c>
      <c r="U3708" s="38">
        <f>IF(OR($R3708=0,NOT(ISNUMBER($I3708))),0,IF(YEAR($I3708)+IF($Q3708=1,RetAgeO,RetAgeE)=FY,MONTH($I3708),IF(YEAR($I3708)+IF($Q3708=1,RetAgeO,RetAgeE)&lt;FY,1,0)))</f>
        <v/>
      </c>
      <c r="V3708" s="38">
        <f>IF(OR($R3708=0,NOT(ISNUMBER($K3708))),0,IF(YEAR($K3708)=FY,MONTH($K3708),IF(YEAR($K3708)&lt;FY,1,0)))</f>
        <v/>
      </c>
      <c r="W3708" s="38">
        <f>IF($R3708=0,0,MIN(12,IF(AND(ISNUMBER($O3708),$O3708&gt;=1,$O3708&lt;=12),INT($O3708),12),IF(AND(RetireExit="Yes",$U3708&gt;0),$U3708,12),IF(AND(ContractExit="Yes",$V3708&gt;0),$V3708,12)))</f>
        <v/>
      </c>
      <c r="X3708" s="37">
        <f>IF(ISNUMBER($P3708),$P3708,IncPct)</f>
        <v/>
      </c>
      <c r="Y3708" s="39">
        <f>IF($W3708=0,0,MAX(0,MIN($W3708,IncMonth-1))+MAX(0,$W3708-IncMonth+1)*(1+$X3708))</f>
        <v/>
      </c>
      <c r="Z3708" s="40">
        <f>IF($C3708="",0,IFERROR(INDEX(Departments!$B$5:$B$54,MATCH($C3708,Departments!$A$5:$A$54,0)),0))</f>
        <v/>
      </c>
      <c r="AA3708" s="41">
        <f>N($L3708)*$Y3708</f>
        <v/>
      </c>
      <c r="AB3708" s="41">
        <f>N($M3708)*$Y3708</f>
        <v/>
      </c>
      <c r="AC3708" s="41">
        <f>$AA3708*$Z3708</f>
        <v/>
      </c>
      <c r="AD3708" s="41">
        <f>$AA3708*BonusMonths/12</f>
        <v/>
      </c>
      <c r="AE3708" s="41">
        <f>($AA3708+SI_Gross*$AB3708)*IF($Q3708=1,SI_O,SI_E)</f>
        <v/>
      </c>
      <c r="AF3708" s="41">
        <f>IF($Q3708=1,0,$AA3708*EOSB)</f>
        <v/>
      </c>
      <c r="AG3708" s="41">
        <f>$AN3708*$W3708</f>
        <v/>
      </c>
      <c r="AH3708" s="41">
        <f>SUM($AA3708:$AG3708)</f>
        <v/>
      </c>
      <c r="AI3708" s="41">
        <f>12*($AM3708+$AN3708)</f>
        <v/>
      </c>
      <c r="AJ3708" s="41">
        <f>$AM3708*((IncMonth-1)+(13-IncMonth)*(1+$X3708))+12*$AN3708</f>
        <v/>
      </c>
      <c r="AK3708" s="41">
        <f>IF($R3708=1,N($L3708)+N($M3708),0)</f>
        <v/>
      </c>
      <c r="AL3708">
        <f>IF($C3708="","",IF(N($L3708)&lt;=0,"Basic salary missing",IF(ISNA(MATCH($C3708,Departments!$A$5:$A$54,0)),"Department not on Departments sheet",IF(AND($I3708&lt;&gt;"",NOT(ISNUMBER($I3708))),"Date of birth is text, not a date",IF(AND($K3708&lt;&gt;"",NOT(ISNUMBER($K3708))),"Contract end is text, not a date","")))))</f>
        <v/>
      </c>
      <c r="AM3708" s="41">
        <f>IF($R3708=0,0,N($L3708)*(1+$Z3708+BonusMonths/12+IF($Q3708=1,0,EOSB))+N($M3708)+(N($L3708)+SI_Gross*N($M3708))*IF($Q3708=1,SI_O,SI_E))</f>
        <v/>
      </c>
      <c r="AN3708" s="41">
        <f>IF($R3708=0,0,(IF($Q3708=1,MedO,MedE+Ticket)+Training)/12)</f>
        <v/>
      </c>
    </row>
    <row r="3709">
      <c r="I3709" s="35" t="n"/>
      <c r="J3709" s="35" t="n"/>
      <c r="K3709" s="35" t="n"/>
      <c r="L3709" s="36" t="n"/>
      <c r="M3709" s="36" t="n"/>
      <c r="P3709" s="37" t="n"/>
      <c r="Q3709" s="38">
        <f>IF($C3709="",0,IF(OR(LOWER(TRIM($G3709))="omani",LOWER(TRIM($G3709))="oman",LOWER(TRIM($G3709))="om",LOWER(TRIM($G3709))="local"),1,0))</f>
        <v/>
      </c>
      <c r="R3709" s="38">
        <f>IF($C3709="",0,IF(OR(ISNUMBER(SEARCH("resign",$N3709)),ISNUMBER(SEARCH("terminat",$N3709)),ISNUMBER(SEARCH("inactive",$N3709)),ISNUMBER(SEARCH("vacan",$N3709)),ISNUMBER(SEARCH("deceased",$N3709)),ISNUMBER(SEARCH("separated",$N3709))),0,1))</f>
        <v/>
      </c>
      <c r="S3709">
        <f>IF(OR($R3709=0,NOT(ISNUMBER($I3709))),"",IFERROR(DATEDIF($I3709,DATE(FY,1,1),"y"),""))</f>
        <v/>
      </c>
      <c r="T3709">
        <f>IF(OR($R3709=0,NOT(ISNUMBER($J3709))),"",IFERROR(DATEDIF($J3709,DATE(FY,1,1),"y"),0))</f>
        <v/>
      </c>
      <c r="U3709" s="38">
        <f>IF(OR($R3709=0,NOT(ISNUMBER($I3709))),0,IF(YEAR($I3709)+IF($Q3709=1,RetAgeO,RetAgeE)=FY,MONTH($I3709),IF(YEAR($I3709)+IF($Q3709=1,RetAgeO,RetAgeE)&lt;FY,1,0)))</f>
        <v/>
      </c>
      <c r="V3709" s="38">
        <f>IF(OR($R3709=0,NOT(ISNUMBER($K3709))),0,IF(YEAR($K3709)=FY,MONTH($K3709),IF(YEAR($K3709)&lt;FY,1,0)))</f>
        <v/>
      </c>
      <c r="W3709" s="38">
        <f>IF($R3709=0,0,MIN(12,IF(AND(ISNUMBER($O3709),$O3709&gt;=1,$O3709&lt;=12),INT($O3709),12),IF(AND(RetireExit="Yes",$U3709&gt;0),$U3709,12),IF(AND(ContractExit="Yes",$V3709&gt;0),$V3709,12)))</f>
        <v/>
      </c>
      <c r="X3709" s="37">
        <f>IF(ISNUMBER($P3709),$P3709,IncPct)</f>
        <v/>
      </c>
      <c r="Y3709" s="39">
        <f>IF($W3709=0,0,MAX(0,MIN($W3709,IncMonth-1))+MAX(0,$W3709-IncMonth+1)*(1+$X3709))</f>
        <v/>
      </c>
      <c r="Z3709" s="40">
        <f>IF($C3709="",0,IFERROR(INDEX(Departments!$B$5:$B$54,MATCH($C3709,Departments!$A$5:$A$54,0)),0))</f>
        <v/>
      </c>
      <c r="AA3709" s="41">
        <f>N($L3709)*$Y3709</f>
        <v/>
      </c>
      <c r="AB3709" s="41">
        <f>N($M3709)*$Y3709</f>
        <v/>
      </c>
      <c r="AC3709" s="41">
        <f>$AA3709*$Z3709</f>
        <v/>
      </c>
      <c r="AD3709" s="41">
        <f>$AA3709*BonusMonths/12</f>
        <v/>
      </c>
      <c r="AE3709" s="41">
        <f>($AA3709+SI_Gross*$AB3709)*IF($Q3709=1,SI_O,SI_E)</f>
        <v/>
      </c>
      <c r="AF3709" s="41">
        <f>IF($Q3709=1,0,$AA3709*EOSB)</f>
        <v/>
      </c>
      <c r="AG3709" s="41">
        <f>$AN3709*$W3709</f>
        <v/>
      </c>
      <c r="AH3709" s="41">
        <f>SUM($AA3709:$AG3709)</f>
        <v/>
      </c>
      <c r="AI3709" s="41">
        <f>12*($AM3709+$AN3709)</f>
        <v/>
      </c>
      <c r="AJ3709" s="41">
        <f>$AM3709*((IncMonth-1)+(13-IncMonth)*(1+$X3709))+12*$AN3709</f>
        <v/>
      </c>
      <c r="AK3709" s="41">
        <f>IF($R3709=1,N($L3709)+N($M3709),0)</f>
        <v/>
      </c>
      <c r="AL3709">
        <f>IF($C3709="","",IF(N($L3709)&lt;=0,"Basic salary missing",IF(ISNA(MATCH($C3709,Departments!$A$5:$A$54,0)),"Department not on Departments sheet",IF(AND($I3709&lt;&gt;"",NOT(ISNUMBER($I3709))),"Date of birth is text, not a date",IF(AND($K3709&lt;&gt;"",NOT(ISNUMBER($K3709))),"Contract end is text, not a date","")))))</f>
        <v/>
      </c>
      <c r="AM3709" s="41">
        <f>IF($R3709=0,0,N($L3709)*(1+$Z3709+BonusMonths/12+IF($Q3709=1,0,EOSB))+N($M3709)+(N($L3709)+SI_Gross*N($M3709))*IF($Q3709=1,SI_O,SI_E))</f>
        <v/>
      </c>
      <c r="AN3709" s="41">
        <f>IF($R3709=0,0,(IF($Q3709=1,MedO,MedE+Ticket)+Training)/12)</f>
        <v/>
      </c>
    </row>
    <row r="3710">
      <c r="I3710" s="35" t="n"/>
      <c r="J3710" s="35" t="n"/>
      <c r="K3710" s="35" t="n"/>
      <c r="L3710" s="36" t="n"/>
      <c r="M3710" s="36" t="n"/>
      <c r="P3710" s="37" t="n"/>
      <c r="Q3710" s="38">
        <f>IF($C3710="",0,IF(OR(LOWER(TRIM($G3710))="omani",LOWER(TRIM($G3710))="oman",LOWER(TRIM($G3710))="om",LOWER(TRIM($G3710))="local"),1,0))</f>
        <v/>
      </c>
      <c r="R3710" s="38">
        <f>IF($C3710="",0,IF(OR(ISNUMBER(SEARCH("resign",$N3710)),ISNUMBER(SEARCH("terminat",$N3710)),ISNUMBER(SEARCH("inactive",$N3710)),ISNUMBER(SEARCH("vacan",$N3710)),ISNUMBER(SEARCH("deceased",$N3710)),ISNUMBER(SEARCH("separated",$N3710))),0,1))</f>
        <v/>
      </c>
      <c r="S3710">
        <f>IF(OR($R3710=0,NOT(ISNUMBER($I3710))),"",IFERROR(DATEDIF($I3710,DATE(FY,1,1),"y"),""))</f>
        <v/>
      </c>
      <c r="T3710">
        <f>IF(OR($R3710=0,NOT(ISNUMBER($J3710))),"",IFERROR(DATEDIF($J3710,DATE(FY,1,1),"y"),0))</f>
        <v/>
      </c>
      <c r="U3710" s="38">
        <f>IF(OR($R3710=0,NOT(ISNUMBER($I3710))),0,IF(YEAR($I3710)+IF($Q3710=1,RetAgeO,RetAgeE)=FY,MONTH($I3710),IF(YEAR($I3710)+IF($Q3710=1,RetAgeO,RetAgeE)&lt;FY,1,0)))</f>
        <v/>
      </c>
      <c r="V3710" s="38">
        <f>IF(OR($R3710=0,NOT(ISNUMBER($K3710))),0,IF(YEAR($K3710)=FY,MONTH($K3710),IF(YEAR($K3710)&lt;FY,1,0)))</f>
        <v/>
      </c>
      <c r="W3710" s="38">
        <f>IF($R3710=0,0,MIN(12,IF(AND(ISNUMBER($O3710),$O3710&gt;=1,$O3710&lt;=12),INT($O3710),12),IF(AND(RetireExit="Yes",$U3710&gt;0),$U3710,12),IF(AND(ContractExit="Yes",$V3710&gt;0),$V3710,12)))</f>
        <v/>
      </c>
      <c r="X3710" s="37">
        <f>IF(ISNUMBER($P3710),$P3710,IncPct)</f>
        <v/>
      </c>
      <c r="Y3710" s="39">
        <f>IF($W3710=0,0,MAX(0,MIN($W3710,IncMonth-1))+MAX(0,$W3710-IncMonth+1)*(1+$X3710))</f>
        <v/>
      </c>
      <c r="Z3710" s="40">
        <f>IF($C3710="",0,IFERROR(INDEX(Departments!$B$5:$B$54,MATCH($C3710,Departments!$A$5:$A$54,0)),0))</f>
        <v/>
      </c>
      <c r="AA3710" s="41">
        <f>N($L3710)*$Y3710</f>
        <v/>
      </c>
      <c r="AB3710" s="41">
        <f>N($M3710)*$Y3710</f>
        <v/>
      </c>
      <c r="AC3710" s="41">
        <f>$AA3710*$Z3710</f>
        <v/>
      </c>
      <c r="AD3710" s="41">
        <f>$AA3710*BonusMonths/12</f>
        <v/>
      </c>
      <c r="AE3710" s="41">
        <f>($AA3710+SI_Gross*$AB3710)*IF($Q3710=1,SI_O,SI_E)</f>
        <v/>
      </c>
      <c r="AF3710" s="41">
        <f>IF($Q3710=1,0,$AA3710*EOSB)</f>
        <v/>
      </c>
      <c r="AG3710" s="41">
        <f>$AN3710*$W3710</f>
        <v/>
      </c>
      <c r="AH3710" s="41">
        <f>SUM($AA3710:$AG3710)</f>
        <v/>
      </c>
      <c r="AI3710" s="41">
        <f>12*($AM3710+$AN3710)</f>
        <v/>
      </c>
      <c r="AJ3710" s="41">
        <f>$AM3710*((IncMonth-1)+(13-IncMonth)*(1+$X3710))+12*$AN3710</f>
        <v/>
      </c>
      <c r="AK3710" s="41">
        <f>IF($R3710=1,N($L3710)+N($M3710),0)</f>
        <v/>
      </c>
      <c r="AL3710">
        <f>IF($C3710="","",IF(N($L3710)&lt;=0,"Basic salary missing",IF(ISNA(MATCH($C3710,Departments!$A$5:$A$54,0)),"Department not on Departments sheet",IF(AND($I3710&lt;&gt;"",NOT(ISNUMBER($I3710))),"Date of birth is text, not a date",IF(AND($K3710&lt;&gt;"",NOT(ISNUMBER($K3710))),"Contract end is text, not a date","")))))</f>
        <v/>
      </c>
      <c r="AM3710" s="41">
        <f>IF($R3710=0,0,N($L3710)*(1+$Z3710+BonusMonths/12+IF($Q3710=1,0,EOSB))+N($M3710)+(N($L3710)+SI_Gross*N($M3710))*IF($Q3710=1,SI_O,SI_E))</f>
        <v/>
      </c>
      <c r="AN3710" s="41">
        <f>IF($R3710=0,0,(IF($Q3710=1,MedO,MedE+Ticket)+Training)/12)</f>
        <v/>
      </c>
    </row>
    <row r="3711">
      <c r="I3711" s="35" t="n"/>
      <c r="J3711" s="35" t="n"/>
      <c r="K3711" s="35" t="n"/>
      <c r="L3711" s="36" t="n"/>
      <c r="M3711" s="36" t="n"/>
      <c r="P3711" s="37" t="n"/>
      <c r="Q3711" s="38">
        <f>IF($C3711="",0,IF(OR(LOWER(TRIM($G3711))="omani",LOWER(TRIM($G3711))="oman",LOWER(TRIM($G3711))="om",LOWER(TRIM($G3711))="local"),1,0))</f>
        <v/>
      </c>
      <c r="R3711" s="38">
        <f>IF($C3711="",0,IF(OR(ISNUMBER(SEARCH("resign",$N3711)),ISNUMBER(SEARCH("terminat",$N3711)),ISNUMBER(SEARCH("inactive",$N3711)),ISNUMBER(SEARCH("vacan",$N3711)),ISNUMBER(SEARCH("deceased",$N3711)),ISNUMBER(SEARCH("separated",$N3711))),0,1))</f>
        <v/>
      </c>
      <c r="S3711">
        <f>IF(OR($R3711=0,NOT(ISNUMBER($I3711))),"",IFERROR(DATEDIF($I3711,DATE(FY,1,1),"y"),""))</f>
        <v/>
      </c>
      <c r="T3711">
        <f>IF(OR($R3711=0,NOT(ISNUMBER($J3711))),"",IFERROR(DATEDIF($J3711,DATE(FY,1,1),"y"),0))</f>
        <v/>
      </c>
      <c r="U3711" s="38">
        <f>IF(OR($R3711=0,NOT(ISNUMBER($I3711))),0,IF(YEAR($I3711)+IF($Q3711=1,RetAgeO,RetAgeE)=FY,MONTH($I3711),IF(YEAR($I3711)+IF($Q3711=1,RetAgeO,RetAgeE)&lt;FY,1,0)))</f>
        <v/>
      </c>
      <c r="V3711" s="38">
        <f>IF(OR($R3711=0,NOT(ISNUMBER($K3711))),0,IF(YEAR($K3711)=FY,MONTH($K3711),IF(YEAR($K3711)&lt;FY,1,0)))</f>
        <v/>
      </c>
      <c r="W3711" s="38">
        <f>IF($R3711=0,0,MIN(12,IF(AND(ISNUMBER($O3711),$O3711&gt;=1,$O3711&lt;=12),INT($O3711),12),IF(AND(RetireExit="Yes",$U3711&gt;0),$U3711,12),IF(AND(ContractExit="Yes",$V3711&gt;0),$V3711,12)))</f>
        <v/>
      </c>
      <c r="X3711" s="37">
        <f>IF(ISNUMBER($P3711),$P3711,IncPct)</f>
        <v/>
      </c>
      <c r="Y3711" s="39">
        <f>IF($W3711=0,0,MAX(0,MIN($W3711,IncMonth-1))+MAX(0,$W3711-IncMonth+1)*(1+$X3711))</f>
        <v/>
      </c>
      <c r="Z3711" s="40">
        <f>IF($C3711="",0,IFERROR(INDEX(Departments!$B$5:$B$54,MATCH($C3711,Departments!$A$5:$A$54,0)),0))</f>
        <v/>
      </c>
      <c r="AA3711" s="41">
        <f>N($L3711)*$Y3711</f>
        <v/>
      </c>
      <c r="AB3711" s="41">
        <f>N($M3711)*$Y3711</f>
        <v/>
      </c>
      <c r="AC3711" s="41">
        <f>$AA3711*$Z3711</f>
        <v/>
      </c>
      <c r="AD3711" s="41">
        <f>$AA3711*BonusMonths/12</f>
        <v/>
      </c>
      <c r="AE3711" s="41">
        <f>($AA3711+SI_Gross*$AB3711)*IF($Q3711=1,SI_O,SI_E)</f>
        <v/>
      </c>
      <c r="AF3711" s="41">
        <f>IF($Q3711=1,0,$AA3711*EOSB)</f>
        <v/>
      </c>
      <c r="AG3711" s="41">
        <f>$AN3711*$W3711</f>
        <v/>
      </c>
      <c r="AH3711" s="41">
        <f>SUM($AA3711:$AG3711)</f>
        <v/>
      </c>
      <c r="AI3711" s="41">
        <f>12*($AM3711+$AN3711)</f>
        <v/>
      </c>
      <c r="AJ3711" s="41">
        <f>$AM3711*((IncMonth-1)+(13-IncMonth)*(1+$X3711))+12*$AN3711</f>
        <v/>
      </c>
      <c r="AK3711" s="41">
        <f>IF($R3711=1,N($L3711)+N($M3711),0)</f>
        <v/>
      </c>
      <c r="AL3711">
        <f>IF($C3711="","",IF(N($L3711)&lt;=0,"Basic salary missing",IF(ISNA(MATCH($C3711,Departments!$A$5:$A$54,0)),"Department not on Departments sheet",IF(AND($I3711&lt;&gt;"",NOT(ISNUMBER($I3711))),"Date of birth is text, not a date",IF(AND($K3711&lt;&gt;"",NOT(ISNUMBER($K3711))),"Contract end is text, not a date","")))))</f>
        <v/>
      </c>
      <c r="AM3711" s="41">
        <f>IF($R3711=0,0,N($L3711)*(1+$Z3711+BonusMonths/12+IF($Q3711=1,0,EOSB))+N($M3711)+(N($L3711)+SI_Gross*N($M3711))*IF($Q3711=1,SI_O,SI_E))</f>
        <v/>
      </c>
      <c r="AN3711" s="41">
        <f>IF($R3711=0,0,(IF($Q3711=1,MedO,MedE+Ticket)+Training)/12)</f>
        <v/>
      </c>
    </row>
    <row r="3712">
      <c r="I3712" s="35" t="n"/>
      <c r="J3712" s="35" t="n"/>
      <c r="K3712" s="35" t="n"/>
      <c r="L3712" s="36" t="n"/>
      <c r="M3712" s="36" t="n"/>
      <c r="P3712" s="37" t="n"/>
      <c r="Q3712" s="38">
        <f>IF($C3712="",0,IF(OR(LOWER(TRIM($G3712))="omani",LOWER(TRIM($G3712))="oman",LOWER(TRIM($G3712))="om",LOWER(TRIM($G3712))="local"),1,0))</f>
        <v/>
      </c>
      <c r="R3712" s="38">
        <f>IF($C3712="",0,IF(OR(ISNUMBER(SEARCH("resign",$N3712)),ISNUMBER(SEARCH("terminat",$N3712)),ISNUMBER(SEARCH("inactive",$N3712)),ISNUMBER(SEARCH("vacan",$N3712)),ISNUMBER(SEARCH("deceased",$N3712)),ISNUMBER(SEARCH("separated",$N3712))),0,1))</f>
        <v/>
      </c>
      <c r="S3712">
        <f>IF(OR($R3712=0,NOT(ISNUMBER($I3712))),"",IFERROR(DATEDIF($I3712,DATE(FY,1,1),"y"),""))</f>
        <v/>
      </c>
      <c r="T3712">
        <f>IF(OR($R3712=0,NOT(ISNUMBER($J3712))),"",IFERROR(DATEDIF($J3712,DATE(FY,1,1),"y"),0))</f>
        <v/>
      </c>
      <c r="U3712" s="38">
        <f>IF(OR($R3712=0,NOT(ISNUMBER($I3712))),0,IF(YEAR($I3712)+IF($Q3712=1,RetAgeO,RetAgeE)=FY,MONTH($I3712),IF(YEAR($I3712)+IF($Q3712=1,RetAgeO,RetAgeE)&lt;FY,1,0)))</f>
        <v/>
      </c>
      <c r="V3712" s="38">
        <f>IF(OR($R3712=0,NOT(ISNUMBER($K3712))),0,IF(YEAR($K3712)=FY,MONTH($K3712),IF(YEAR($K3712)&lt;FY,1,0)))</f>
        <v/>
      </c>
      <c r="W3712" s="38">
        <f>IF($R3712=0,0,MIN(12,IF(AND(ISNUMBER($O3712),$O3712&gt;=1,$O3712&lt;=12),INT($O3712),12),IF(AND(RetireExit="Yes",$U3712&gt;0),$U3712,12),IF(AND(ContractExit="Yes",$V3712&gt;0),$V3712,12)))</f>
        <v/>
      </c>
      <c r="X3712" s="37">
        <f>IF(ISNUMBER($P3712),$P3712,IncPct)</f>
        <v/>
      </c>
      <c r="Y3712" s="39">
        <f>IF($W3712=0,0,MAX(0,MIN($W3712,IncMonth-1))+MAX(0,$W3712-IncMonth+1)*(1+$X3712))</f>
        <v/>
      </c>
      <c r="Z3712" s="40">
        <f>IF($C3712="",0,IFERROR(INDEX(Departments!$B$5:$B$54,MATCH($C3712,Departments!$A$5:$A$54,0)),0))</f>
        <v/>
      </c>
      <c r="AA3712" s="41">
        <f>N($L3712)*$Y3712</f>
        <v/>
      </c>
      <c r="AB3712" s="41">
        <f>N($M3712)*$Y3712</f>
        <v/>
      </c>
      <c r="AC3712" s="41">
        <f>$AA3712*$Z3712</f>
        <v/>
      </c>
      <c r="AD3712" s="41">
        <f>$AA3712*BonusMonths/12</f>
        <v/>
      </c>
      <c r="AE3712" s="41">
        <f>($AA3712+SI_Gross*$AB3712)*IF($Q3712=1,SI_O,SI_E)</f>
        <v/>
      </c>
      <c r="AF3712" s="41">
        <f>IF($Q3712=1,0,$AA3712*EOSB)</f>
        <v/>
      </c>
      <c r="AG3712" s="41">
        <f>$AN3712*$W3712</f>
        <v/>
      </c>
      <c r="AH3712" s="41">
        <f>SUM($AA3712:$AG3712)</f>
        <v/>
      </c>
      <c r="AI3712" s="41">
        <f>12*($AM3712+$AN3712)</f>
        <v/>
      </c>
      <c r="AJ3712" s="41">
        <f>$AM3712*((IncMonth-1)+(13-IncMonth)*(1+$X3712))+12*$AN3712</f>
        <v/>
      </c>
      <c r="AK3712" s="41">
        <f>IF($R3712=1,N($L3712)+N($M3712),0)</f>
        <v/>
      </c>
      <c r="AL3712">
        <f>IF($C3712="","",IF(N($L3712)&lt;=0,"Basic salary missing",IF(ISNA(MATCH($C3712,Departments!$A$5:$A$54,0)),"Department not on Departments sheet",IF(AND($I3712&lt;&gt;"",NOT(ISNUMBER($I3712))),"Date of birth is text, not a date",IF(AND($K3712&lt;&gt;"",NOT(ISNUMBER($K3712))),"Contract end is text, not a date","")))))</f>
        <v/>
      </c>
      <c r="AM3712" s="41">
        <f>IF($R3712=0,0,N($L3712)*(1+$Z3712+BonusMonths/12+IF($Q3712=1,0,EOSB))+N($M3712)+(N($L3712)+SI_Gross*N($M3712))*IF($Q3712=1,SI_O,SI_E))</f>
        <v/>
      </c>
      <c r="AN3712" s="41">
        <f>IF($R3712=0,0,(IF($Q3712=1,MedO,MedE+Ticket)+Training)/12)</f>
        <v/>
      </c>
    </row>
    <row r="3713">
      <c r="I3713" s="35" t="n"/>
      <c r="J3713" s="35" t="n"/>
      <c r="K3713" s="35" t="n"/>
      <c r="L3713" s="36" t="n"/>
      <c r="M3713" s="36" t="n"/>
      <c r="P3713" s="37" t="n"/>
      <c r="Q3713" s="38">
        <f>IF($C3713="",0,IF(OR(LOWER(TRIM($G3713))="omani",LOWER(TRIM($G3713))="oman",LOWER(TRIM($G3713))="om",LOWER(TRIM($G3713))="local"),1,0))</f>
        <v/>
      </c>
      <c r="R3713" s="38">
        <f>IF($C3713="",0,IF(OR(ISNUMBER(SEARCH("resign",$N3713)),ISNUMBER(SEARCH("terminat",$N3713)),ISNUMBER(SEARCH("inactive",$N3713)),ISNUMBER(SEARCH("vacan",$N3713)),ISNUMBER(SEARCH("deceased",$N3713)),ISNUMBER(SEARCH("separated",$N3713))),0,1))</f>
        <v/>
      </c>
      <c r="S3713">
        <f>IF(OR($R3713=0,NOT(ISNUMBER($I3713))),"",IFERROR(DATEDIF($I3713,DATE(FY,1,1),"y"),""))</f>
        <v/>
      </c>
      <c r="T3713">
        <f>IF(OR($R3713=0,NOT(ISNUMBER($J3713))),"",IFERROR(DATEDIF($J3713,DATE(FY,1,1),"y"),0))</f>
        <v/>
      </c>
      <c r="U3713" s="38">
        <f>IF(OR($R3713=0,NOT(ISNUMBER($I3713))),0,IF(YEAR($I3713)+IF($Q3713=1,RetAgeO,RetAgeE)=FY,MONTH($I3713),IF(YEAR($I3713)+IF($Q3713=1,RetAgeO,RetAgeE)&lt;FY,1,0)))</f>
        <v/>
      </c>
      <c r="V3713" s="38">
        <f>IF(OR($R3713=0,NOT(ISNUMBER($K3713))),0,IF(YEAR($K3713)=FY,MONTH($K3713),IF(YEAR($K3713)&lt;FY,1,0)))</f>
        <v/>
      </c>
      <c r="W3713" s="38">
        <f>IF($R3713=0,0,MIN(12,IF(AND(ISNUMBER($O3713),$O3713&gt;=1,$O3713&lt;=12),INT($O3713),12),IF(AND(RetireExit="Yes",$U3713&gt;0),$U3713,12),IF(AND(ContractExit="Yes",$V3713&gt;0),$V3713,12)))</f>
        <v/>
      </c>
      <c r="X3713" s="37">
        <f>IF(ISNUMBER($P3713),$P3713,IncPct)</f>
        <v/>
      </c>
      <c r="Y3713" s="39">
        <f>IF($W3713=0,0,MAX(0,MIN($W3713,IncMonth-1))+MAX(0,$W3713-IncMonth+1)*(1+$X3713))</f>
        <v/>
      </c>
      <c r="Z3713" s="40">
        <f>IF($C3713="",0,IFERROR(INDEX(Departments!$B$5:$B$54,MATCH($C3713,Departments!$A$5:$A$54,0)),0))</f>
        <v/>
      </c>
      <c r="AA3713" s="41">
        <f>N($L3713)*$Y3713</f>
        <v/>
      </c>
      <c r="AB3713" s="41">
        <f>N($M3713)*$Y3713</f>
        <v/>
      </c>
      <c r="AC3713" s="41">
        <f>$AA3713*$Z3713</f>
        <v/>
      </c>
      <c r="AD3713" s="41">
        <f>$AA3713*BonusMonths/12</f>
        <v/>
      </c>
      <c r="AE3713" s="41">
        <f>($AA3713+SI_Gross*$AB3713)*IF($Q3713=1,SI_O,SI_E)</f>
        <v/>
      </c>
      <c r="AF3713" s="41">
        <f>IF($Q3713=1,0,$AA3713*EOSB)</f>
        <v/>
      </c>
      <c r="AG3713" s="41">
        <f>$AN3713*$W3713</f>
        <v/>
      </c>
      <c r="AH3713" s="41">
        <f>SUM($AA3713:$AG3713)</f>
        <v/>
      </c>
      <c r="AI3713" s="41">
        <f>12*($AM3713+$AN3713)</f>
        <v/>
      </c>
      <c r="AJ3713" s="41">
        <f>$AM3713*((IncMonth-1)+(13-IncMonth)*(1+$X3713))+12*$AN3713</f>
        <v/>
      </c>
      <c r="AK3713" s="41">
        <f>IF($R3713=1,N($L3713)+N($M3713),0)</f>
        <v/>
      </c>
      <c r="AL3713">
        <f>IF($C3713="","",IF(N($L3713)&lt;=0,"Basic salary missing",IF(ISNA(MATCH($C3713,Departments!$A$5:$A$54,0)),"Department not on Departments sheet",IF(AND($I3713&lt;&gt;"",NOT(ISNUMBER($I3713))),"Date of birth is text, not a date",IF(AND($K3713&lt;&gt;"",NOT(ISNUMBER($K3713))),"Contract end is text, not a date","")))))</f>
        <v/>
      </c>
      <c r="AM3713" s="41">
        <f>IF($R3713=0,0,N($L3713)*(1+$Z3713+BonusMonths/12+IF($Q3713=1,0,EOSB))+N($M3713)+(N($L3713)+SI_Gross*N($M3713))*IF($Q3713=1,SI_O,SI_E))</f>
        <v/>
      </c>
      <c r="AN3713" s="41">
        <f>IF($R3713=0,0,(IF($Q3713=1,MedO,MedE+Ticket)+Training)/12)</f>
        <v/>
      </c>
    </row>
    <row r="3714">
      <c r="I3714" s="35" t="n"/>
      <c r="J3714" s="35" t="n"/>
      <c r="K3714" s="35" t="n"/>
      <c r="L3714" s="36" t="n"/>
      <c r="M3714" s="36" t="n"/>
      <c r="P3714" s="37" t="n"/>
      <c r="Q3714" s="38">
        <f>IF($C3714="",0,IF(OR(LOWER(TRIM($G3714))="omani",LOWER(TRIM($G3714))="oman",LOWER(TRIM($G3714))="om",LOWER(TRIM($G3714))="local"),1,0))</f>
        <v/>
      </c>
      <c r="R3714" s="38">
        <f>IF($C3714="",0,IF(OR(ISNUMBER(SEARCH("resign",$N3714)),ISNUMBER(SEARCH("terminat",$N3714)),ISNUMBER(SEARCH("inactive",$N3714)),ISNUMBER(SEARCH("vacan",$N3714)),ISNUMBER(SEARCH("deceased",$N3714)),ISNUMBER(SEARCH("separated",$N3714))),0,1))</f>
        <v/>
      </c>
      <c r="S3714">
        <f>IF(OR($R3714=0,NOT(ISNUMBER($I3714))),"",IFERROR(DATEDIF($I3714,DATE(FY,1,1),"y"),""))</f>
        <v/>
      </c>
      <c r="T3714">
        <f>IF(OR($R3714=0,NOT(ISNUMBER($J3714))),"",IFERROR(DATEDIF($J3714,DATE(FY,1,1),"y"),0))</f>
        <v/>
      </c>
      <c r="U3714" s="38">
        <f>IF(OR($R3714=0,NOT(ISNUMBER($I3714))),0,IF(YEAR($I3714)+IF($Q3714=1,RetAgeO,RetAgeE)=FY,MONTH($I3714),IF(YEAR($I3714)+IF($Q3714=1,RetAgeO,RetAgeE)&lt;FY,1,0)))</f>
        <v/>
      </c>
      <c r="V3714" s="38">
        <f>IF(OR($R3714=0,NOT(ISNUMBER($K3714))),0,IF(YEAR($K3714)=FY,MONTH($K3714),IF(YEAR($K3714)&lt;FY,1,0)))</f>
        <v/>
      </c>
      <c r="W3714" s="38">
        <f>IF($R3714=0,0,MIN(12,IF(AND(ISNUMBER($O3714),$O3714&gt;=1,$O3714&lt;=12),INT($O3714),12),IF(AND(RetireExit="Yes",$U3714&gt;0),$U3714,12),IF(AND(ContractExit="Yes",$V3714&gt;0),$V3714,12)))</f>
        <v/>
      </c>
      <c r="X3714" s="37">
        <f>IF(ISNUMBER($P3714),$P3714,IncPct)</f>
        <v/>
      </c>
      <c r="Y3714" s="39">
        <f>IF($W3714=0,0,MAX(0,MIN($W3714,IncMonth-1))+MAX(0,$W3714-IncMonth+1)*(1+$X3714))</f>
        <v/>
      </c>
      <c r="Z3714" s="40">
        <f>IF($C3714="",0,IFERROR(INDEX(Departments!$B$5:$B$54,MATCH($C3714,Departments!$A$5:$A$54,0)),0))</f>
        <v/>
      </c>
      <c r="AA3714" s="41">
        <f>N($L3714)*$Y3714</f>
        <v/>
      </c>
      <c r="AB3714" s="41">
        <f>N($M3714)*$Y3714</f>
        <v/>
      </c>
      <c r="AC3714" s="41">
        <f>$AA3714*$Z3714</f>
        <v/>
      </c>
      <c r="AD3714" s="41">
        <f>$AA3714*BonusMonths/12</f>
        <v/>
      </c>
      <c r="AE3714" s="41">
        <f>($AA3714+SI_Gross*$AB3714)*IF($Q3714=1,SI_O,SI_E)</f>
        <v/>
      </c>
      <c r="AF3714" s="41">
        <f>IF($Q3714=1,0,$AA3714*EOSB)</f>
        <v/>
      </c>
      <c r="AG3714" s="41">
        <f>$AN3714*$W3714</f>
        <v/>
      </c>
      <c r="AH3714" s="41">
        <f>SUM($AA3714:$AG3714)</f>
        <v/>
      </c>
      <c r="AI3714" s="41">
        <f>12*($AM3714+$AN3714)</f>
        <v/>
      </c>
      <c r="AJ3714" s="41">
        <f>$AM3714*((IncMonth-1)+(13-IncMonth)*(1+$X3714))+12*$AN3714</f>
        <v/>
      </c>
      <c r="AK3714" s="41">
        <f>IF($R3714=1,N($L3714)+N($M3714),0)</f>
        <v/>
      </c>
      <c r="AL3714">
        <f>IF($C3714="","",IF(N($L3714)&lt;=0,"Basic salary missing",IF(ISNA(MATCH($C3714,Departments!$A$5:$A$54,0)),"Department not on Departments sheet",IF(AND($I3714&lt;&gt;"",NOT(ISNUMBER($I3714))),"Date of birth is text, not a date",IF(AND($K3714&lt;&gt;"",NOT(ISNUMBER($K3714))),"Contract end is text, not a date","")))))</f>
        <v/>
      </c>
      <c r="AM3714" s="41">
        <f>IF($R3714=0,0,N($L3714)*(1+$Z3714+BonusMonths/12+IF($Q3714=1,0,EOSB))+N($M3714)+(N($L3714)+SI_Gross*N($M3714))*IF($Q3714=1,SI_O,SI_E))</f>
        <v/>
      </c>
      <c r="AN3714" s="41">
        <f>IF($R3714=0,0,(IF($Q3714=1,MedO,MedE+Ticket)+Training)/12)</f>
        <v/>
      </c>
    </row>
    <row r="3715">
      <c r="I3715" s="35" t="n"/>
      <c r="J3715" s="35" t="n"/>
      <c r="K3715" s="35" t="n"/>
      <c r="L3715" s="36" t="n"/>
      <c r="M3715" s="36" t="n"/>
      <c r="P3715" s="37" t="n"/>
      <c r="Q3715" s="38">
        <f>IF($C3715="",0,IF(OR(LOWER(TRIM($G3715))="omani",LOWER(TRIM($G3715))="oman",LOWER(TRIM($G3715))="om",LOWER(TRIM($G3715))="local"),1,0))</f>
        <v/>
      </c>
      <c r="R3715" s="38">
        <f>IF($C3715="",0,IF(OR(ISNUMBER(SEARCH("resign",$N3715)),ISNUMBER(SEARCH("terminat",$N3715)),ISNUMBER(SEARCH("inactive",$N3715)),ISNUMBER(SEARCH("vacan",$N3715)),ISNUMBER(SEARCH("deceased",$N3715)),ISNUMBER(SEARCH("separated",$N3715))),0,1))</f>
        <v/>
      </c>
      <c r="S3715">
        <f>IF(OR($R3715=0,NOT(ISNUMBER($I3715))),"",IFERROR(DATEDIF($I3715,DATE(FY,1,1),"y"),""))</f>
        <v/>
      </c>
      <c r="T3715">
        <f>IF(OR($R3715=0,NOT(ISNUMBER($J3715))),"",IFERROR(DATEDIF($J3715,DATE(FY,1,1),"y"),0))</f>
        <v/>
      </c>
      <c r="U3715" s="38">
        <f>IF(OR($R3715=0,NOT(ISNUMBER($I3715))),0,IF(YEAR($I3715)+IF($Q3715=1,RetAgeO,RetAgeE)=FY,MONTH($I3715),IF(YEAR($I3715)+IF($Q3715=1,RetAgeO,RetAgeE)&lt;FY,1,0)))</f>
        <v/>
      </c>
      <c r="V3715" s="38">
        <f>IF(OR($R3715=0,NOT(ISNUMBER($K3715))),0,IF(YEAR($K3715)=FY,MONTH($K3715),IF(YEAR($K3715)&lt;FY,1,0)))</f>
        <v/>
      </c>
      <c r="W3715" s="38">
        <f>IF($R3715=0,0,MIN(12,IF(AND(ISNUMBER($O3715),$O3715&gt;=1,$O3715&lt;=12),INT($O3715),12),IF(AND(RetireExit="Yes",$U3715&gt;0),$U3715,12),IF(AND(ContractExit="Yes",$V3715&gt;0),$V3715,12)))</f>
        <v/>
      </c>
      <c r="X3715" s="37">
        <f>IF(ISNUMBER($P3715),$P3715,IncPct)</f>
        <v/>
      </c>
      <c r="Y3715" s="39">
        <f>IF($W3715=0,0,MAX(0,MIN($W3715,IncMonth-1))+MAX(0,$W3715-IncMonth+1)*(1+$X3715))</f>
        <v/>
      </c>
      <c r="Z3715" s="40">
        <f>IF($C3715="",0,IFERROR(INDEX(Departments!$B$5:$B$54,MATCH($C3715,Departments!$A$5:$A$54,0)),0))</f>
        <v/>
      </c>
      <c r="AA3715" s="41">
        <f>N($L3715)*$Y3715</f>
        <v/>
      </c>
      <c r="AB3715" s="41">
        <f>N($M3715)*$Y3715</f>
        <v/>
      </c>
      <c r="AC3715" s="41">
        <f>$AA3715*$Z3715</f>
        <v/>
      </c>
      <c r="AD3715" s="41">
        <f>$AA3715*BonusMonths/12</f>
        <v/>
      </c>
      <c r="AE3715" s="41">
        <f>($AA3715+SI_Gross*$AB3715)*IF($Q3715=1,SI_O,SI_E)</f>
        <v/>
      </c>
      <c r="AF3715" s="41">
        <f>IF($Q3715=1,0,$AA3715*EOSB)</f>
        <v/>
      </c>
      <c r="AG3715" s="41">
        <f>$AN3715*$W3715</f>
        <v/>
      </c>
      <c r="AH3715" s="41">
        <f>SUM($AA3715:$AG3715)</f>
        <v/>
      </c>
      <c r="AI3715" s="41">
        <f>12*($AM3715+$AN3715)</f>
        <v/>
      </c>
      <c r="AJ3715" s="41">
        <f>$AM3715*((IncMonth-1)+(13-IncMonth)*(1+$X3715))+12*$AN3715</f>
        <v/>
      </c>
      <c r="AK3715" s="41">
        <f>IF($R3715=1,N($L3715)+N($M3715),0)</f>
        <v/>
      </c>
      <c r="AL3715">
        <f>IF($C3715="","",IF(N($L3715)&lt;=0,"Basic salary missing",IF(ISNA(MATCH($C3715,Departments!$A$5:$A$54,0)),"Department not on Departments sheet",IF(AND($I3715&lt;&gt;"",NOT(ISNUMBER($I3715))),"Date of birth is text, not a date",IF(AND($K3715&lt;&gt;"",NOT(ISNUMBER($K3715))),"Contract end is text, not a date","")))))</f>
        <v/>
      </c>
      <c r="AM3715" s="41">
        <f>IF($R3715=0,0,N($L3715)*(1+$Z3715+BonusMonths/12+IF($Q3715=1,0,EOSB))+N($M3715)+(N($L3715)+SI_Gross*N($M3715))*IF($Q3715=1,SI_O,SI_E))</f>
        <v/>
      </c>
      <c r="AN3715" s="41">
        <f>IF($R3715=0,0,(IF($Q3715=1,MedO,MedE+Ticket)+Training)/12)</f>
        <v/>
      </c>
    </row>
    <row r="3716">
      <c r="I3716" s="35" t="n"/>
      <c r="J3716" s="35" t="n"/>
      <c r="K3716" s="35" t="n"/>
      <c r="L3716" s="36" t="n"/>
      <c r="M3716" s="36" t="n"/>
      <c r="P3716" s="37" t="n"/>
      <c r="Q3716" s="38">
        <f>IF($C3716="",0,IF(OR(LOWER(TRIM($G3716))="omani",LOWER(TRIM($G3716))="oman",LOWER(TRIM($G3716))="om",LOWER(TRIM($G3716))="local"),1,0))</f>
        <v/>
      </c>
      <c r="R3716" s="38">
        <f>IF($C3716="",0,IF(OR(ISNUMBER(SEARCH("resign",$N3716)),ISNUMBER(SEARCH("terminat",$N3716)),ISNUMBER(SEARCH("inactive",$N3716)),ISNUMBER(SEARCH("vacan",$N3716)),ISNUMBER(SEARCH("deceased",$N3716)),ISNUMBER(SEARCH("separated",$N3716))),0,1))</f>
        <v/>
      </c>
      <c r="S3716">
        <f>IF(OR($R3716=0,NOT(ISNUMBER($I3716))),"",IFERROR(DATEDIF($I3716,DATE(FY,1,1),"y"),""))</f>
        <v/>
      </c>
      <c r="T3716">
        <f>IF(OR($R3716=0,NOT(ISNUMBER($J3716))),"",IFERROR(DATEDIF($J3716,DATE(FY,1,1),"y"),0))</f>
        <v/>
      </c>
      <c r="U3716" s="38">
        <f>IF(OR($R3716=0,NOT(ISNUMBER($I3716))),0,IF(YEAR($I3716)+IF($Q3716=1,RetAgeO,RetAgeE)=FY,MONTH($I3716),IF(YEAR($I3716)+IF($Q3716=1,RetAgeO,RetAgeE)&lt;FY,1,0)))</f>
        <v/>
      </c>
      <c r="V3716" s="38">
        <f>IF(OR($R3716=0,NOT(ISNUMBER($K3716))),0,IF(YEAR($K3716)=FY,MONTH($K3716),IF(YEAR($K3716)&lt;FY,1,0)))</f>
        <v/>
      </c>
      <c r="W3716" s="38">
        <f>IF($R3716=0,0,MIN(12,IF(AND(ISNUMBER($O3716),$O3716&gt;=1,$O3716&lt;=12),INT($O3716),12),IF(AND(RetireExit="Yes",$U3716&gt;0),$U3716,12),IF(AND(ContractExit="Yes",$V3716&gt;0),$V3716,12)))</f>
        <v/>
      </c>
      <c r="X3716" s="37">
        <f>IF(ISNUMBER($P3716),$P3716,IncPct)</f>
        <v/>
      </c>
      <c r="Y3716" s="39">
        <f>IF($W3716=0,0,MAX(0,MIN($W3716,IncMonth-1))+MAX(0,$W3716-IncMonth+1)*(1+$X3716))</f>
        <v/>
      </c>
      <c r="Z3716" s="40">
        <f>IF($C3716="",0,IFERROR(INDEX(Departments!$B$5:$B$54,MATCH($C3716,Departments!$A$5:$A$54,0)),0))</f>
        <v/>
      </c>
      <c r="AA3716" s="41">
        <f>N($L3716)*$Y3716</f>
        <v/>
      </c>
      <c r="AB3716" s="41">
        <f>N($M3716)*$Y3716</f>
        <v/>
      </c>
      <c r="AC3716" s="41">
        <f>$AA3716*$Z3716</f>
        <v/>
      </c>
      <c r="AD3716" s="41">
        <f>$AA3716*BonusMonths/12</f>
        <v/>
      </c>
      <c r="AE3716" s="41">
        <f>($AA3716+SI_Gross*$AB3716)*IF($Q3716=1,SI_O,SI_E)</f>
        <v/>
      </c>
      <c r="AF3716" s="41">
        <f>IF($Q3716=1,0,$AA3716*EOSB)</f>
        <v/>
      </c>
      <c r="AG3716" s="41">
        <f>$AN3716*$W3716</f>
        <v/>
      </c>
      <c r="AH3716" s="41">
        <f>SUM($AA3716:$AG3716)</f>
        <v/>
      </c>
      <c r="AI3716" s="41">
        <f>12*($AM3716+$AN3716)</f>
        <v/>
      </c>
      <c r="AJ3716" s="41">
        <f>$AM3716*((IncMonth-1)+(13-IncMonth)*(1+$X3716))+12*$AN3716</f>
        <v/>
      </c>
      <c r="AK3716" s="41">
        <f>IF($R3716=1,N($L3716)+N($M3716),0)</f>
        <v/>
      </c>
      <c r="AL3716">
        <f>IF($C3716="","",IF(N($L3716)&lt;=0,"Basic salary missing",IF(ISNA(MATCH($C3716,Departments!$A$5:$A$54,0)),"Department not on Departments sheet",IF(AND($I3716&lt;&gt;"",NOT(ISNUMBER($I3716))),"Date of birth is text, not a date",IF(AND($K3716&lt;&gt;"",NOT(ISNUMBER($K3716))),"Contract end is text, not a date","")))))</f>
        <v/>
      </c>
      <c r="AM3716" s="41">
        <f>IF($R3716=0,0,N($L3716)*(1+$Z3716+BonusMonths/12+IF($Q3716=1,0,EOSB))+N($M3716)+(N($L3716)+SI_Gross*N($M3716))*IF($Q3716=1,SI_O,SI_E))</f>
        <v/>
      </c>
      <c r="AN3716" s="41">
        <f>IF($R3716=0,0,(IF($Q3716=1,MedO,MedE+Ticket)+Training)/12)</f>
        <v/>
      </c>
    </row>
    <row r="3717">
      <c r="I3717" s="35" t="n"/>
      <c r="J3717" s="35" t="n"/>
      <c r="K3717" s="35" t="n"/>
      <c r="L3717" s="36" t="n"/>
      <c r="M3717" s="36" t="n"/>
      <c r="P3717" s="37" t="n"/>
      <c r="Q3717" s="38">
        <f>IF($C3717="",0,IF(OR(LOWER(TRIM($G3717))="omani",LOWER(TRIM($G3717))="oman",LOWER(TRIM($G3717))="om",LOWER(TRIM($G3717))="local"),1,0))</f>
        <v/>
      </c>
      <c r="R3717" s="38">
        <f>IF($C3717="",0,IF(OR(ISNUMBER(SEARCH("resign",$N3717)),ISNUMBER(SEARCH("terminat",$N3717)),ISNUMBER(SEARCH("inactive",$N3717)),ISNUMBER(SEARCH("vacan",$N3717)),ISNUMBER(SEARCH("deceased",$N3717)),ISNUMBER(SEARCH("separated",$N3717))),0,1))</f>
        <v/>
      </c>
      <c r="S3717">
        <f>IF(OR($R3717=0,NOT(ISNUMBER($I3717))),"",IFERROR(DATEDIF($I3717,DATE(FY,1,1),"y"),""))</f>
        <v/>
      </c>
      <c r="T3717">
        <f>IF(OR($R3717=0,NOT(ISNUMBER($J3717))),"",IFERROR(DATEDIF($J3717,DATE(FY,1,1),"y"),0))</f>
        <v/>
      </c>
      <c r="U3717" s="38">
        <f>IF(OR($R3717=0,NOT(ISNUMBER($I3717))),0,IF(YEAR($I3717)+IF($Q3717=1,RetAgeO,RetAgeE)=FY,MONTH($I3717),IF(YEAR($I3717)+IF($Q3717=1,RetAgeO,RetAgeE)&lt;FY,1,0)))</f>
        <v/>
      </c>
      <c r="V3717" s="38">
        <f>IF(OR($R3717=0,NOT(ISNUMBER($K3717))),0,IF(YEAR($K3717)=FY,MONTH($K3717),IF(YEAR($K3717)&lt;FY,1,0)))</f>
        <v/>
      </c>
      <c r="W3717" s="38">
        <f>IF($R3717=0,0,MIN(12,IF(AND(ISNUMBER($O3717),$O3717&gt;=1,$O3717&lt;=12),INT($O3717),12),IF(AND(RetireExit="Yes",$U3717&gt;0),$U3717,12),IF(AND(ContractExit="Yes",$V3717&gt;0),$V3717,12)))</f>
        <v/>
      </c>
      <c r="X3717" s="37">
        <f>IF(ISNUMBER($P3717),$P3717,IncPct)</f>
        <v/>
      </c>
      <c r="Y3717" s="39">
        <f>IF($W3717=0,0,MAX(0,MIN($W3717,IncMonth-1))+MAX(0,$W3717-IncMonth+1)*(1+$X3717))</f>
        <v/>
      </c>
      <c r="Z3717" s="40">
        <f>IF($C3717="",0,IFERROR(INDEX(Departments!$B$5:$B$54,MATCH($C3717,Departments!$A$5:$A$54,0)),0))</f>
        <v/>
      </c>
      <c r="AA3717" s="41">
        <f>N($L3717)*$Y3717</f>
        <v/>
      </c>
      <c r="AB3717" s="41">
        <f>N($M3717)*$Y3717</f>
        <v/>
      </c>
      <c r="AC3717" s="41">
        <f>$AA3717*$Z3717</f>
        <v/>
      </c>
      <c r="AD3717" s="41">
        <f>$AA3717*BonusMonths/12</f>
        <v/>
      </c>
      <c r="AE3717" s="41">
        <f>($AA3717+SI_Gross*$AB3717)*IF($Q3717=1,SI_O,SI_E)</f>
        <v/>
      </c>
      <c r="AF3717" s="41">
        <f>IF($Q3717=1,0,$AA3717*EOSB)</f>
        <v/>
      </c>
      <c r="AG3717" s="41">
        <f>$AN3717*$W3717</f>
        <v/>
      </c>
      <c r="AH3717" s="41">
        <f>SUM($AA3717:$AG3717)</f>
        <v/>
      </c>
      <c r="AI3717" s="41">
        <f>12*($AM3717+$AN3717)</f>
        <v/>
      </c>
      <c r="AJ3717" s="41">
        <f>$AM3717*((IncMonth-1)+(13-IncMonth)*(1+$X3717))+12*$AN3717</f>
        <v/>
      </c>
      <c r="AK3717" s="41">
        <f>IF($R3717=1,N($L3717)+N($M3717),0)</f>
        <v/>
      </c>
      <c r="AL3717">
        <f>IF($C3717="","",IF(N($L3717)&lt;=0,"Basic salary missing",IF(ISNA(MATCH($C3717,Departments!$A$5:$A$54,0)),"Department not on Departments sheet",IF(AND($I3717&lt;&gt;"",NOT(ISNUMBER($I3717))),"Date of birth is text, not a date",IF(AND($K3717&lt;&gt;"",NOT(ISNUMBER($K3717))),"Contract end is text, not a date","")))))</f>
        <v/>
      </c>
      <c r="AM3717" s="41">
        <f>IF($R3717=0,0,N($L3717)*(1+$Z3717+BonusMonths/12+IF($Q3717=1,0,EOSB))+N($M3717)+(N($L3717)+SI_Gross*N($M3717))*IF($Q3717=1,SI_O,SI_E))</f>
        <v/>
      </c>
      <c r="AN3717" s="41">
        <f>IF($R3717=0,0,(IF($Q3717=1,MedO,MedE+Ticket)+Training)/12)</f>
        <v/>
      </c>
    </row>
    <row r="3718">
      <c r="I3718" s="35" t="n"/>
      <c r="J3718" s="35" t="n"/>
      <c r="K3718" s="35" t="n"/>
      <c r="L3718" s="36" t="n"/>
      <c r="M3718" s="36" t="n"/>
      <c r="P3718" s="37" t="n"/>
      <c r="Q3718" s="38">
        <f>IF($C3718="",0,IF(OR(LOWER(TRIM($G3718))="omani",LOWER(TRIM($G3718))="oman",LOWER(TRIM($G3718))="om",LOWER(TRIM($G3718))="local"),1,0))</f>
        <v/>
      </c>
      <c r="R3718" s="38">
        <f>IF($C3718="",0,IF(OR(ISNUMBER(SEARCH("resign",$N3718)),ISNUMBER(SEARCH("terminat",$N3718)),ISNUMBER(SEARCH("inactive",$N3718)),ISNUMBER(SEARCH("vacan",$N3718)),ISNUMBER(SEARCH("deceased",$N3718)),ISNUMBER(SEARCH("separated",$N3718))),0,1))</f>
        <v/>
      </c>
      <c r="S3718">
        <f>IF(OR($R3718=0,NOT(ISNUMBER($I3718))),"",IFERROR(DATEDIF($I3718,DATE(FY,1,1),"y"),""))</f>
        <v/>
      </c>
      <c r="T3718">
        <f>IF(OR($R3718=0,NOT(ISNUMBER($J3718))),"",IFERROR(DATEDIF($J3718,DATE(FY,1,1),"y"),0))</f>
        <v/>
      </c>
      <c r="U3718" s="38">
        <f>IF(OR($R3718=0,NOT(ISNUMBER($I3718))),0,IF(YEAR($I3718)+IF($Q3718=1,RetAgeO,RetAgeE)=FY,MONTH($I3718),IF(YEAR($I3718)+IF($Q3718=1,RetAgeO,RetAgeE)&lt;FY,1,0)))</f>
        <v/>
      </c>
      <c r="V3718" s="38">
        <f>IF(OR($R3718=0,NOT(ISNUMBER($K3718))),0,IF(YEAR($K3718)=FY,MONTH($K3718),IF(YEAR($K3718)&lt;FY,1,0)))</f>
        <v/>
      </c>
      <c r="W3718" s="38">
        <f>IF($R3718=0,0,MIN(12,IF(AND(ISNUMBER($O3718),$O3718&gt;=1,$O3718&lt;=12),INT($O3718),12),IF(AND(RetireExit="Yes",$U3718&gt;0),$U3718,12),IF(AND(ContractExit="Yes",$V3718&gt;0),$V3718,12)))</f>
        <v/>
      </c>
      <c r="X3718" s="37">
        <f>IF(ISNUMBER($P3718),$P3718,IncPct)</f>
        <v/>
      </c>
      <c r="Y3718" s="39">
        <f>IF($W3718=0,0,MAX(0,MIN($W3718,IncMonth-1))+MAX(0,$W3718-IncMonth+1)*(1+$X3718))</f>
        <v/>
      </c>
      <c r="Z3718" s="40">
        <f>IF($C3718="",0,IFERROR(INDEX(Departments!$B$5:$B$54,MATCH($C3718,Departments!$A$5:$A$54,0)),0))</f>
        <v/>
      </c>
      <c r="AA3718" s="41">
        <f>N($L3718)*$Y3718</f>
        <v/>
      </c>
      <c r="AB3718" s="41">
        <f>N($M3718)*$Y3718</f>
        <v/>
      </c>
      <c r="AC3718" s="41">
        <f>$AA3718*$Z3718</f>
        <v/>
      </c>
      <c r="AD3718" s="41">
        <f>$AA3718*BonusMonths/12</f>
        <v/>
      </c>
      <c r="AE3718" s="41">
        <f>($AA3718+SI_Gross*$AB3718)*IF($Q3718=1,SI_O,SI_E)</f>
        <v/>
      </c>
      <c r="AF3718" s="41">
        <f>IF($Q3718=1,0,$AA3718*EOSB)</f>
        <v/>
      </c>
      <c r="AG3718" s="41">
        <f>$AN3718*$W3718</f>
        <v/>
      </c>
      <c r="AH3718" s="41">
        <f>SUM($AA3718:$AG3718)</f>
        <v/>
      </c>
      <c r="AI3718" s="41">
        <f>12*($AM3718+$AN3718)</f>
        <v/>
      </c>
      <c r="AJ3718" s="41">
        <f>$AM3718*((IncMonth-1)+(13-IncMonth)*(1+$X3718))+12*$AN3718</f>
        <v/>
      </c>
      <c r="AK3718" s="41">
        <f>IF($R3718=1,N($L3718)+N($M3718),0)</f>
        <v/>
      </c>
      <c r="AL3718">
        <f>IF($C3718="","",IF(N($L3718)&lt;=0,"Basic salary missing",IF(ISNA(MATCH($C3718,Departments!$A$5:$A$54,0)),"Department not on Departments sheet",IF(AND($I3718&lt;&gt;"",NOT(ISNUMBER($I3718))),"Date of birth is text, not a date",IF(AND($K3718&lt;&gt;"",NOT(ISNUMBER($K3718))),"Contract end is text, not a date","")))))</f>
        <v/>
      </c>
      <c r="AM3718" s="41">
        <f>IF($R3718=0,0,N($L3718)*(1+$Z3718+BonusMonths/12+IF($Q3718=1,0,EOSB))+N($M3718)+(N($L3718)+SI_Gross*N($M3718))*IF($Q3718=1,SI_O,SI_E))</f>
        <v/>
      </c>
      <c r="AN3718" s="41">
        <f>IF($R3718=0,0,(IF($Q3718=1,MedO,MedE+Ticket)+Training)/12)</f>
        <v/>
      </c>
    </row>
    <row r="3719">
      <c r="I3719" s="35" t="n"/>
      <c r="J3719" s="35" t="n"/>
      <c r="K3719" s="35" t="n"/>
      <c r="L3719" s="36" t="n"/>
      <c r="M3719" s="36" t="n"/>
      <c r="P3719" s="37" t="n"/>
      <c r="Q3719" s="38">
        <f>IF($C3719="",0,IF(OR(LOWER(TRIM($G3719))="omani",LOWER(TRIM($G3719))="oman",LOWER(TRIM($G3719))="om",LOWER(TRIM($G3719))="local"),1,0))</f>
        <v/>
      </c>
      <c r="R3719" s="38">
        <f>IF($C3719="",0,IF(OR(ISNUMBER(SEARCH("resign",$N3719)),ISNUMBER(SEARCH("terminat",$N3719)),ISNUMBER(SEARCH("inactive",$N3719)),ISNUMBER(SEARCH("vacan",$N3719)),ISNUMBER(SEARCH("deceased",$N3719)),ISNUMBER(SEARCH("separated",$N3719))),0,1))</f>
        <v/>
      </c>
      <c r="S3719">
        <f>IF(OR($R3719=0,NOT(ISNUMBER($I3719))),"",IFERROR(DATEDIF($I3719,DATE(FY,1,1),"y"),""))</f>
        <v/>
      </c>
      <c r="T3719">
        <f>IF(OR($R3719=0,NOT(ISNUMBER($J3719))),"",IFERROR(DATEDIF($J3719,DATE(FY,1,1),"y"),0))</f>
        <v/>
      </c>
      <c r="U3719" s="38">
        <f>IF(OR($R3719=0,NOT(ISNUMBER($I3719))),0,IF(YEAR($I3719)+IF($Q3719=1,RetAgeO,RetAgeE)=FY,MONTH($I3719),IF(YEAR($I3719)+IF($Q3719=1,RetAgeO,RetAgeE)&lt;FY,1,0)))</f>
        <v/>
      </c>
      <c r="V3719" s="38">
        <f>IF(OR($R3719=0,NOT(ISNUMBER($K3719))),0,IF(YEAR($K3719)=FY,MONTH($K3719),IF(YEAR($K3719)&lt;FY,1,0)))</f>
        <v/>
      </c>
      <c r="W3719" s="38">
        <f>IF($R3719=0,0,MIN(12,IF(AND(ISNUMBER($O3719),$O3719&gt;=1,$O3719&lt;=12),INT($O3719),12),IF(AND(RetireExit="Yes",$U3719&gt;0),$U3719,12),IF(AND(ContractExit="Yes",$V3719&gt;0),$V3719,12)))</f>
        <v/>
      </c>
      <c r="X3719" s="37">
        <f>IF(ISNUMBER($P3719),$P3719,IncPct)</f>
        <v/>
      </c>
      <c r="Y3719" s="39">
        <f>IF($W3719=0,0,MAX(0,MIN($W3719,IncMonth-1))+MAX(0,$W3719-IncMonth+1)*(1+$X3719))</f>
        <v/>
      </c>
      <c r="Z3719" s="40">
        <f>IF($C3719="",0,IFERROR(INDEX(Departments!$B$5:$B$54,MATCH($C3719,Departments!$A$5:$A$54,0)),0))</f>
        <v/>
      </c>
      <c r="AA3719" s="41">
        <f>N($L3719)*$Y3719</f>
        <v/>
      </c>
      <c r="AB3719" s="41">
        <f>N($M3719)*$Y3719</f>
        <v/>
      </c>
      <c r="AC3719" s="41">
        <f>$AA3719*$Z3719</f>
        <v/>
      </c>
      <c r="AD3719" s="41">
        <f>$AA3719*BonusMonths/12</f>
        <v/>
      </c>
      <c r="AE3719" s="41">
        <f>($AA3719+SI_Gross*$AB3719)*IF($Q3719=1,SI_O,SI_E)</f>
        <v/>
      </c>
      <c r="AF3719" s="41">
        <f>IF($Q3719=1,0,$AA3719*EOSB)</f>
        <v/>
      </c>
      <c r="AG3719" s="41">
        <f>$AN3719*$W3719</f>
        <v/>
      </c>
      <c r="AH3719" s="41">
        <f>SUM($AA3719:$AG3719)</f>
        <v/>
      </c>
      <c r="AI3719" s="41">
        <f>12*($AM3719+$AN3719)</f>
        <v/>
      </c>
      <c r="AJ3719" s="41">
        <f>$AM3719*((IncMonth-1)+(13-IncMonth)*(1+$X3719))+12*$AN3719</f>
        <v/>
      </c>
      <c r="AK3719" s="41">
        <f>IF($R3719=1,N($L3719)+N($M3719),0)</f>
        <v/>
      </c>
      <c r="AL3719">
        <f>IF($C3719="","",IF(N($L3719)&lt;=0,"Basic salary missing",IF(ISNA(MATCH($C3719,Departments!$A$5:$A$54,0)),"Department not on Departments sheet",IF(AND($I3719&lt;&gt;"",NOT(ISNUMBER($I3719))),"Date of birth is text, not a date",IF(AND($K3719&lt;&gt;"",NOT(ISNUMBER($K3719))),"Contract end is text, not a date","")))))</f>
        <v/>
      </c>
      <c r="AM3719" s="41">
        <f>IF($R3719=0,0,N($L3719)*(1+$Z3719+BonusMonths/12+IF($Q3719=1,0,EOSB))+N($M3719)+(N($L3719)+SI_Gross*N($M3719))*IF($Q3719=1,SI_O,SI_E))</f>
        <v/>
      </c>
      <c r="AN3719" s="41">
        <f>IF($R3719=0,0,(IF($Q3719=1,MedO,MedE+Ticket)+Training)/12)</f>
        <v/>
      </c>
    </row>
    <row r="3720">
      <c r="I3720" s="35" t="n"/>
      <c r="J3720" s="35" t="n"/>
      <c r="K3720" s="35" t="n"/>
      <c r="L3720" s="36" t="n"/>
      <c r="M3720" s="36" t="n"/>
      <c r="P3720" s="37" t="n"/>
      <c r="Q3720" s="38">
        <f>IF($C3720="",0,IF(OR(LOWER(TRIM($G3720))="omani",LOWER(TRIM($G3720))="oman",LOWER(TRIM($G3720))="om",LOWER(TRIM($G3720))="local"),1,0))</f>
        <v/>
      </c>
      <c r="R3720" s="38">
        <f>IF($C3720="",0,IF(OR(ISNUMBER(SEARCH("resign",$N3720)),ISNUMBER(SEARCH("terminat",$N3720)),ISNUMBER(SEARCH("inactive",$N3720)),ISNUMBER(SEARCH("vacan",$N3720)),ISNUMBER(SEARCH("deceased",$N3720)),ISNUMBER(SEARCH("separated",$N3720))),0,1))</f>
        <v/>
      </c>
      <c r="S3720">
        <f>IF(OR($R3720=0,NOT(ISNUMBER($I3720))),"",IFERROR(DATEDIF($I3720,DATE(FY,1,1),"y"),""))</f>
        <v/>
      </c>
      <c r="T3720">
        <f>IF(OR($R3720=0,NOT(ISNUMBER($J3720))),"",IFERROR(DATEDIF($J3720,DATE(FY,1,1),"y"),0))</f>
        <v/>
      </c>
      <c r="U3720" s="38">
        <f>IF(OR($R3720=0,NOT(ISNUMBER($I3720))),0,IF(YEAR($I3720)+IF($Q3720=1,RetAgeO,RetAgeE)=FY,MONTH($I3720),IF(YEAR($I3720)+IF($Q3720=1,RetAgeO,RetAgeE)&lt;FY,1,0)))</f>
        <v/>
      </c>
      <c r="V3720" s="38">
        <f>IF(OR($R3720=0,NOT(ISNUMBER($K3720))),0,IF(YEAR($K3720)=FY,MONTH($K3720),IF(YEAR($K3720)&lt;FY,1,0)))</f>
        <v/>
      </c>
      <c r="W3720" s="38">
        <f>IF($R3720=0,0,MIN(12,IF(AND(ISNUMBER($O3720),$O3720&gt;=1,$O3720&lt;=12),INT($O3720),12),IF(AND(RetireExit="Yes",$U3720&gt;0),$U3720,12),IF(AND(ContractExit="Yes",$V3720&gt;0),$V3720,12)))</f>
        <v/>
      </c>
      <c r="X3720" s="37">
        <f>IF(ISNUMBER($P3720),$P3720,IncPct)</f>
        <v/>
      </c>
      <c r="Y3720" s="39">
        <f>IF($W3720=0,0,MAX(0,MIN($W3720,IncMonth-1))+MAX(0,$W3720-IncMonth+1)*(1+$X3720))</f>
        <v/>
      </c>
      <c r="Z3720" s="40">
        <f>IF($C3720="",0,IFERROR(INDEX(Departments!$B$5:$B$54,MATCH($C3720,Departments!$A$5:$A$54,0)),0))</f>
        <v/>
      </c>
      <c r="AA3720" s="41">
        <f>N($L3720)*$Y3720</f>
        <v/>
      </c>
      <c r="AB3720" s="41">
        <f>N($M3720)*$Y3720</f>
        <v/>
      </c>
      <c r="AC3720" s="41">
        <f>$AA3720*$Z3720</f>
        <v/>
      </c>
      <c r="AD3720" s="41">
        <f>$AA3720*BonusMonths/12</f>
        <v/>
      </c>
      <c r="AE3720" s="41">
        <f>($AA3720+SI_Gross*$AB3720)*IF($Q3720=1,SI_O,SI_E)</f>
        <v/>
      </c>
      <c r="AF3720" s="41">
        <f>IF($Q3720=1,0,$AA3720*EOSB)</f>
        <v/>
      </c>
      <c r="AG3720" s="41">
        <f>$AN3720*$W3720</f>
        <v/>
      </c>
      <c r="AH3720" s="41">
        <f>SUM($AA3720:$AG3720)</f>
        <v/>
      </c>
      <c r="AI3720" s="41">
        <f>12*($AM3720+$AN3720)</f>
        <v/>
      </c>
      <c r="AJ3720" s="41">
        <f>$AM3720*((IncMonth-1)+(13-IncMonth)*(1+$X3720))+12*$AN3720</f>
        <v/>
      </c>
      <c r="AK3720" s="41">
        <f>IF($R3720=1,N($L3720)+N($M3720),0)</f>
        <v/>
      </c>
      <c r="AL3720">
        <f>IF($C3720="","",IF(N($L3720)&lt;=0,"Basic salary missing",IF(ISNA(MATCH($C3720,Departments!$A$5:$A$54,0)),"Department not on Departments sheet",IF(AND($I3720&lt;&gt;"",NOT(ISNUMBER($I3720))),"Date of birth is text, not a date",IF(AND($K3720&lt;&gt;"",NOT(ISNUMBER($K3720))),"Contract end is text, not a date","")))))</f>
        <v/>
      </c>
      <c r="AM3720" s="41">
        <f>IF($R3720=0,0,N($L3720)*(1+$Z3720+BonusMonths/12+IF($Q3720=1,0,EOSB))+N($M3720)+(N($L3720)+SI_Gross*N($M3720))*IF($Q3720=1,SI_O,SI_E))</f>
        <v/>
      </c>
      <c r="AN3720" s="41">
        <f>IF($R3720=0,0,(IF($Q3720=1,MedO,MedE+Ticket)+Training)/12)</f>
        <v/>
      </c>
    </row>
    <row r="3721">
      <c r="I3721" s="35" t="n"/>
      <c r="J3721" s="35" t="n"/>
      <c r="K3721" s="35" t="n"/>
      <c r="L3721" s="36" t="n"/>
      <c r="M3721" s="36" t="n"/>
      <c r="P3721" s="37" t="n"/>
      <c r="Q3721" s="38">
        <f>IF($C3721="",0,IF(OR(LOWER(TRIM($G3721))="omani",LOWER(TRIM($G3721))="oman",LOWER(TRIM($G3721))="om",LOWER(TRIM($G3721))="local"),1,0))</f>
        <v/>
      </c>
      <c r="R3721" s="38">
        <f>IF($C3721="",0,IF(OR(ISNUMBER(SEARCH("resign",$N3721)),ISNUMBER(SEARCH("terminat",$N3721)),ISNUMBER(SEARCH("inactive",$N3721)),ISNUMBER(SEARCH("vacan",$N3721)),ISNUMBER(SEARCH("deceased",$N3721)),ISNUMBER(SEARCH("separated",$N3721))),0,1))</f>
        <v/>
      </c>
      <c r="S3721">
        <f>IF(OR($R3721=0,NOT(ISNUMBER($I3721))),"",IFERROR(DATEDIF($I3721,DATE(FY,1,1),"y"),""))</f>
        <v/>
      </c>
      <c r="T3721">
        <f>IF(OR($R3721=0,NOT(ISNUMBER($J3721))),"",IFERROR(DATEDIF($J3721,DATE(FY,1,1),"y"),0))</f>
        <v/>
      </c>
      <c r="U3721" s="38">
        <f>IF(OR($R3721=0,NOT(ISNUMBER($I3721))),0,IF(YEAR($I3721)+IF($Q3721=1,RetAgeO,RetAgeE)=FY,MONTH($I3721),IF(YEAR($I3721)+IF($Q3721=1,RetAgeO,RetAgeE)&lt;FY,1,0)))</f>
        <v/>
      </c>
      <c r="V3721" s="38">
        <f>IF(OR($R3721=0,NOT(ISNUMBER($K3721))),0,IF(YEAR($K3721)=FY,MONTH($K3721),IF(YEAR($K3721)&lt;FY,1,0)))</f>
        <v/>
      </c>
      <c r="W3721" s="38">
        <f>IF($R3721=0,0,MIN(12,IF(AND(ISNUMBER($O3721),$O3721&gt;=1,$O3721&lt;=12),INT($O3721),12),IF(AND(RetireExit="Yes",$U3721&gt;0),$U3721,12),IF(AND(ContractExit="Yes",$V3721&gt;0),$V3721,12)))</f>
        <v/>
      </c>
      <c r="X3721" s="37">
        <f>IF(ISNUMBER($P3721),$P3721,IncPct)</f>
        <v/>
      </c>
      <c r="Y3721" s="39">
        <f>IF($W3721=0,0,MAX(0,MIN($W3721,IncMonth-1))+MAX(0,$W3721-IncMonth+1)*(1+$X3721))</f>
        <v/>
      </c>
      <c r="Z3721" s="40">
        <f>IF($C3721="",0,IFERROR(INDEX(Departments!$B$5:$B$54,MATCH($C3721,Departments!$A$5:$A$54,0)),0))</f>
        <v/>
      </c>
      <c r="AA3721" s="41">
        <f>N($L3721)*$Y3721</f>
        <v/>
      </c>
      <c r="AB3721" s="41">
        <f>N($M3721)*$Y3721</f>
        <v/>
      </c>
      <c r="AC3721" s="41">
        <f>$AA3721*$Z3721</f>
        <v/>
      </c>
      <c r="AD3721" s="41">
        <f>$AA3721*BonusMonths/12</f>
        <v/>
      </c>
      <c r="AE3721" s="41">
        <f>($AA3721+SI_Gross*$AB3721)*IF($Q3721=1,SI_O,SI_E)</f>
        <v/>
      </c>
      <c r="AF3721" s="41">
        <f>IF($Q3721=1,0,$AA3721*EOSB)</f>
        <v/>
      </c>
      <c r="AG3721" s="41">
        <f>$AN3721*$W3721</f>
        <v/>
      </c>
      <c r="AH3721" s="41">
        <f>SUM($AA3721:$AG3721)</f>
        <v/>
      </c>
      <c r="AI3721" s="41">
        <f>12*($AM3721+$AN3721)</f>
        <v/>
      </c>
      <c r="AJ3721" s="41">
        <f>$AM3721*((IncMonth-1)+(13-IncMonth)*(1+$X3721))+12*$AN3721</f>
        <v/>
      </c>
      <c r="AK3721" s="41">
        <f>IF($R3721=1,N($L3721)+N($M3721),0)</f>
        <v/>
      </c>
      <c r="AL3721">
        <f>IF($C3721="","",IF(N($L3721)&lt;=0,"Basic salary missing",IF(ISNA(MATCH($C3721,Departments!$A$5:$A$54,0)),"Department not on Departments sheet",IF(AND($I3721&lt;&gt;"",NOT(ISNUMBER($I3721))),"Date of birth is text, not a date",IF(AND($K3721&lt;&gt;"",NOT(ISNUMBER($K3721))),"Contract end is text, not a date","")))))</f>
        <v/>
      </c>
      <c r="AM3721" s="41">
        <f>IF($R3721=0,0,N($L3721)*(1+$Z3721+BonusMonths/12+IF($Q3721=1,0,EOSB))+N($M3721)+(N($L3721)+SI_Gross*N($M3721))*IF($Q3721=1,SI_O,SI_E))</f>
        <v/>
      </c>
      <c r="AN3721" s="41">
        <f>IF($R3721=0,0,(IF($Q3721=1,MedO,MedE+Ticket)+Training)/12)</f>
        <v/>
      </c>
    </row>
    <row r="3722">
      <c r="I3722" s="35" t="n"/>
      <c r="J3722" s="35" t="n"/>
      <c r="K3722" s="35" t="n"/>
      <c r="L3722" s="36" t="n"/>
      <c r="M3722" s="36" t="n"/>
      <c r="P3722" s="37" t="n"/>
      <c r="Q3722" s="38">
        <f>IF($C3722="",0,IF(OR(LOWER(TRIM($G3722))="omani",LOWER(TRIM($G3722))="oman",LOWER(TRIM($G3722))="om",LOWER(TRIM($G3722))="local"),1,0))</f>
        <v/>
      </c>
      <c r="R3722" s="38">
        <f>IF($C3722="",0,IF(OR(ISNUMBER(SEARCH("resign",$N3722)),ISNUMBER(SEARCH("terminat",$N3722)),ISNUMBER(SEARCH("inactive",$N3722)),ISNUMBER(SEARCH("vacan",$N3722)),ISNUMBER(SEARCH("deceased",$N3722)),ISNUMBER(SEARCH("separated",$N3722))),0,1))</f>
        <v/>
      </c>
      <c r="S3722">
        <f>IF(OR($R3722=0,NOT(ISNUMBER($I3722))),"",IFERROR(DATEDIF($I3722,DATE(FY,1,1),"y"),""))</f>
        <v/>
      </c>
      <c r="T3722">
        <f>IF(OR($R3722=0,NOT(ISNUMBER($J3722))),"",IFERROR(DATEDIF($J3722,DATE(FY,1,1),"y"),0))</f>
        <v/>
      </c>
      <c r="U3722" s="38">
        <f>IF(OR($R3722=0,NOT(ISNUMBER($I3722))),0,IF(YEAR($I3722)+IF($Q3722=1,RetAgeO,RetAgeE)=FY,MONTH($I3722),IF(YEAR($I3722)+IF($Q3722=1,RetAgeO,RetAgeE)&lt;FY,1,0)))</f>
        <v/>
      </c>
      <c r="V3722" s="38">
        <f>IF(OR($R3722=0,NOT(ISNUMBER($K3722))),0,IF(YEAR($K3722)=FY,MONTH($K3722),IF(YEAR($K3722)&lt;FY,1,0)))</f>
        <v/>
      </c>
      <c r="W3722" s="38">
        <f>IF($R3722=0,0,MIN(12,IF(AND(ISNUMBER($O3722),$O3722&gt;=1,$O3722&lt;=12),INT($O3722),12),IF(AND(RetireExit="Yes",$U3722&gt;0),$U3722,12),IF(AND(ContractExit="Yes",$V3722&gt;0),$V3722,12)))</f>
        <v/>
      </c>
      <c r="X3722" s="37">
        <f>IF(ISNUMBER($P3722),$P3722,IncPct)</f>
        <v/>
      </c>
      <c r="Y3722" s="39">
        <f>IF($W3722=0,0,MAX(0,MIN($W3722,IncMonth-1))+MAX(0,$W3722-IncMonth+1)*(1+$X3722))</f>
        <v/>
      </c>
      <c r="Z3722" s="40">
        <f>IF($C3722="",0,IFERROR(INDEX(Departments!$B$5:$B$54,MATCH($C3722,Departments!$A$5:$A$54,0)),0))</f>
        <v/>
      </c>
      <c r="AA3722" s="41">
        <f>N($L3722)*$Y3722</f>
        <v/>
      </c>
      <c r="AB3722" s="41">
        <f>N($M3722)*$Y3722</f>
        <v/>
      </c>
      <c r="AC3722" s="41">
        <f>$AA3722*$Z3722</f>
        <v/>
      </c>
      <c r="AD3722" s="41">
        <f>$AA3722*BonusMonths/12</f>
        <v/>
      </c>
      <c r="AE3722" s="41">
        <f>($AA3722+SI_Gross*$AB3722)*IF($Q3722=1,SI_O,SI_E)</f>
        <v/>
      </c>
      <c r="AF3722" s="41">
        <f>IF($Q3722=1,0,$AA3722*EOSB)</f>
        <v/>
      </c>
      <c r="AG3722" s="41">
        <f>$AN3722*$W3722</f>
        <v/>
      </c>
      <c r="AH3722" s="41">
        <f>SUM($AA3722:$AG3722)</f>
        <v/>
      </c>
      <c r="AI3722" s="41">
        <f>12*($AM3722+$AN3722)</f>
        <v/>
      </c>
      <c r="AJ3722" s="41">
        <f>$AM3722*((IncMonth-1)+(13-IncMonth)*(1+$X3722))+12*$AN3722</f>
        <v/>
      </c>
      <c r="AK3722" s="41">
        <f>IF($R3722=1,N($L3722)+N($M3722),0)</f>
        <v/>
      </c>
      <c r="AL3722">
        <f>IF($C3722="","",IF(N($L3722)&lt;=0,"Basic salary missing",IF(ISNA(MATCH($C3722,Departments!$A$5:$A$54,0)),"Department not on Departments sheet",IF(AND($I3722&lt;&gt;"",NOT(ISNUMBER($I3722))),"Date of birth is text, not a date",IF(AND($K3722&lt;&gt;"",NOT(ISNUMBER($K3722))),"Contract end is text, not a date","")))))</f>
        <v/>
      </c>
      <c r="AM3722" s="41">
        <f>IF($R3722=0,0,N($L3722)*(1+$Z3722+BonusMonths/12+IF($Q3722=1,0,EOSB))+N($M3722)+(N($L3722)+SI_Gross*N($M3722))*IF($Q3722=1,SI_O,SI_E))</f>
        <v/>
      </c>
      <c r="AN3722" s="41">
        <f>IF($R3722=0,0,(IF($Q3722=1,MedO,MedE+Ticket)+Training)/12)</f>
        <v/>
      </c>
    </row>
    <row r="3723">
      <c r="I3723" s="35" t="n"/>
      <c r="J3723" s="35" t="n"/>
      <c r="K3723" s="35" t="n"/>
      <c r="L3723" s="36" t="n"/>
      <c r="M3723" s="36" t="n"/>
      <c r="P3723" s="37" t="n"/>
      <c r="Q3723" s="38">
        <f>IF($C3723="",0,IF(OR(LOWER(TRIM($G3723))="omani",LOWER(TRIM($G3723))="oman",LOWER(TRIM($G3723))="om",LOWER(TRIM($G3723))="local"),1,0))</f>
        <v/>
      </c>
      <c r="R3723" s="38">
        <f>IF($C3723="",0,IF(OR(ISNUMBER(SEARCH("resign",$N3723)),ISNUMBER(SEARCH("terminat",$N3723)),ISNUMBER(SEARCH("inactive",$N3723)),ISNUMBER(SEARCH("vacan",$N3723)),ISNUMBER(SEARCH("deceased",$N3723)),ISNUMBER(SEARCH("separated",$N3723))),0,1))</f>
        <v/>
      </c>
      <c r="S3723">
        <f>IF(OR($R3723=0,NOT(ISNUMBER($I3723))),"",IFERROR(DATEDIF($I3723,DATE(FY,1,1),"y"),""))</f>
        <v/>
      </c>
      <c r="T3723">
        <f>IF(OR($R3723=0,NOT(ISNUMBER($J3723))),"",IFERROR(DATEDIF($J3723,DATE(FY,1,1),"y"),0))</f>
        <v/>
      </c>
      <c r="U3723" s="38">
        <f>IF(OR($R3723=0,NOT(ISNUMBER($I3723))),0,IF(YEAR($I3723)+IF($Q3723=1,RetAgeO,RetAgeE)=FY,MONTH($I3723),IF(YEAR($I3723)+IF($Q3723=1,RetAgeO,RetAgeE)&lt;FY,1,0)))</f>
        <v/>
      </c>
      <c r="V3723" s="38">
        <f>IF(OR($R3723=0,NOT(ISNUMBER($K3723))),0,IF(YEAR($K3723)=FY,MONTH($K3723),IF(YEAR($K3723)&lt;FY,1,0)))</f>
        <v/>
      </c>
      <c r="W3723" s="38">
        <f>IF($R3723=0,0,MIN(12,IF(AND(ISNUMBER($O3723),$O3723&gt;=1,$O3723&lt;=12),INT($O3723),12),IF(AND(RetireExit="Yes",$U3723&gt;0),$U3723,12),IF(AND(ContractExit="Yes",$V3723&gt;0),$V3723,12)))</f>
        <v/>
      </c>
      <c r="X3723" s="37">
        <f>IF(ISNUMBER($P3723),$P3723,IncPct)</f>
        <v/>
      </c>
      <c r="Y3723" s="39">
        <f>IF($W3723=0,0,MAX(0,MIN($W3723,IncMonth-1))+MAX(0,$W3723-IncMonth+1)*(1+$X3723))</f>
        <v/>
      </c>
      <c r="Z3723" s="40">
        <f>IF($C3723="",0,IFERROR(INDEX(Departments!$B$5:$B$54,MATCH($C3723,Departments!$A$5:$A$54,0)),0))</f>
        <v/>
      </c>
      <c r="AA3723" s="41">
        <f>N($L3723)*$Y3723</f>
        <v/>
      </c>
      <c r="AB3723" s="41">
        <f>N($M3723)*$Y3723</f>
        <v/>
      </c>
      <c r="AC3723" s="41">
        <f>$AA3723*$Z3723</f>
        <v/>
      </c>
      <c r="AD3723" s="41">
        <f>$AA3723*BonusMonths/12</f>
        <v/>
      </c>
      <c r="AE3723" s="41">
        <f>($AA3723+SI_Gross*$AB3723)*IF($Q3723=1,SI_O,SI_E)</f>
        <v/>
      </c>
      <c r="AF3723" s="41">
        <f>IF($Q3723=1,0,$AA3723*EOSB)</f>
        <v/>
      </c>
      <c r="AG3723" s="41">
        <f>$AN3723*$W3723</f>
        <v/>
      </c>
      <c r="AH3723" s="41">
        <f>SUM($AA3723:$AG3723)</f>
        <v/>
      </c>
      <c r="AI3723" s="41">
        <f>12*($AM3723+$AN3723)</f>
        <v/>
      </c>
      <c r="AJ3723" s="41">
        <f>$AM3723*((IncMonth-1)+(13-IncMonth)*(1+$X3723))+12*$AN3723</f>
        <v/>
      </c>
      <c r="AK3723" s="41">
        <f>IF($R3723=1,N($L3723)+N($M3723),0)</f>
        <v/>
      </c>
      <c r="AL3723">
        <f>IF($C3723="","",IF(N($L3723)&lt;=0,"Basic salary missing",IF(ISNA(MATCH($C3723,Departments!$A$5:$A$54,0)),"Department not on Departments sheet",IF(AND($I3723&lt;&gt;"",NOT(ISNUMBER($I3723))),"Date of birth is text, not a date",IF(AND($K3723&lt;&gt;"",NOT(ISNUMBER($K3723))),"Contract end is text, not a date","")))))</f>
        <v/>
      </c>
      <c r="AM3723" s="41">
        <f>IF($R3723=0,0,N($L3723)*(1+$Z3723+BonusMonths/12+IF($Q3723=1,0,EOSB))+N($M3723)+(N($L3723)+SI_Gross*N($M3723))*IF($Q3723=1,SI_O,SI_E))</f>
        <v/>
      </c>
      <c r="AN3723" s="41">
        <f>IF($R3723=0,0,(IF($Q3723=1,MedO,MedE+Ticket)+Training)/12)</f>
        <v/>
      </c>
    </row>
    <row r="3724">
      <c r="I3724" s="35" t="n"/>
      <c r="J3724" s="35" t="n"/>
      <c r="K3724" s="35" t="n"/>
      <c r="L3724" s="36" t="n"/>
      <c r="M3724" s="36" t="n"/>
      <c r="P3724" s="37" t="n"/>
      <c r="Q3724" s="38">
        <f>IF($C3724="",0,IF(OR(LOWER(TRIM($G3724))="omani",LOWER(TRIM($G3724))="oman",LOWER(TRIM($G3724))="om",LOWER(TRIM($G3724))="local"),1,0))</f>
        <v/>
      </c>
      <c r="R3724" s="38">
        <f>IF($C3724="",0,IF(OR(ISNUMBER(SEARCH("resign",$N3724)),ISNUMBER(SEARCH("terminat",$N3724)),ISNUMBER(SEARCH("inactive",$N3724)),ISNUMBER(SEARCH("vacan",$N3724)),ISNUMBER(SEARCH("deceased",$N3724)),ISNUMBER(SEARCH("separated",$N3724))),0,1))</f>
        <v/>
      </c>
      <c r="S3724">
        <f>IF(OR($R3724=0,NOT(ISNUMBER($I3724))),"",IFERROR(DATEDIF($I3724,DATE(FY,1,1),"y"),""))</f>
        <v/>
      </c>
      <c r="T3724">
        <f>IF(OR($R3724=0,NOT(ISNUMBER($J3724))),"",IFERROR(DATEDIF($J3724,DATE(FY,1,1),"y"),0))</f>
        <v/>
      </c>
      <c r="U3724" s="38">
        <f>IF(OR($R3724=0,NOT(ISNUMBER($I3724))),0,IF(YEAR($I3724)+IF($Q3724=1,RetAgeO,RetAgeE)=FY,MONTH($I3724),IF(YEAR($I3724)+IF($Q3724=1,RetAgeO,RetAgeE)&lt;FY,1,0)))</f>
        <v/>
      </c>
      <c r="V3724" s="38">
        <f>IF(OR($R3724=0,NOT(ISNUMBER($K3724))),0,IF(YEAR($K3724)=FY,MONTH($K3724),IF(YEAR($K3724)&lt;FY,1,0)))</f>
        <v/>
      </c>
      <c r="W3724" s="38">
        <f>IF($R3724=0,0,MIN(12,IF(AND(ISNUMBER($O3724),$O3724&gt;=1,$O3724&lt;=12),INT($O3724),12),IF(AND(RetireExit="Yes",$U3724&gt;0),$U3724,12),IF(AND(ContractExit="Yes",$V3724&gt;0),$V3724,12)))</f>
        <v/>
      </c>
      <c r="X3724" s="37">
        <f>IF(ISNUMBER($P3724),$P3724,IncPct)</f>
        <v/>
      </c>
      <c r="Y3724" s="39">
        <f>IF($W3724=0,0,MAX(0,MIN($W3724,IncMonth-1))+MAX(0,$W3724-IncMonth+1)*(1+$X3724))</f>
        <v/>
      </c>
      <c r="Z3724" s="40">
        <f>IF($C3724="",0,IFERROR(INDEX(Departments!$B$5:$B$54,MATCH($C3724,Departments!$A$5:$A$54,0)),0))</f>
        <v/>
      </c>
      <c r="AA3724" s="41">
        <f>N($L3724)*$Y3724</f>
        <v/>
      </c>
      <c r="AB3724" s="41">
        <f>N($M3724)*$Y3724</f>
        <v/>
      </c>
      <c r="AC3724" s="41">
        <f>$AA3724*$Z3724</f>
        <v/>
      </c>
      <c r="AD3724" s="41">
        <f>$AA3724*BonusMonths/12</f>
        <v/>
      </c>
      <c r="AE3724" s="41">
        <f>($AA3724+SI_Gross*$AB3724)*IF($Q3724=1,SI_O,SI_E)</f>
        <v/>
      </c>
      <c r="AF3724" s="41">
        <f>IF($Q3724=1,0,$AA3724*EOSB)</f>
        <v/>
      </c>
      <c r="AG3724" s="41">
        <f>$AN3724*$W3724</f>
        <v/>
      </c>
      <c r="AH3724" s="41">
        <f>SUM($AA3724:$AG3724)</f>
        <v/>
      </c>
      <c r="AI3724" s="41">
        <f>12*($AM3724+$AN3724)</f>
        <v/>
      </c>
      <c r="AJ3724" s="41">
        <f>$AM3724*((IncMonth-1)+(13-IncMonth)*(1+$X3724))+12*$AN3724</f>
        <v/>
      </c>
      <c r="AK3724" s="41">
        <f>IF($R3724=1,N($L3724)+N($M3724),0)</f>
        <v/>
      </c>
      <c r="AL3724">
        <f>IF($C3724="","",IF(N($L3724)&lt;=0,"Basic salary missing",IF(ISNA(MATCH($C3724,Departments!$A$5:$A$54,0)),"Department not on Departments sheet",IF(AND($I3724&lt;&gt;"",NOT(ISNUMBER($I3724))),"Date of birth is text, not a date",IF(AND($K3724&lt;&gt;"",NOT(ISNUMBER($K3724))),"Contract end is text, not a date","")))))</f>
        <v/>
      </c>
      <c r="AM3724" s="41">
        <f>IF($R3724=0,0,N($L3724)*(1+$Z3724+BonusMonths/12+IF($Q3724=1,0,EOSB))+N($M3724)+(N($L3724)+SI_Gross*N($M3724))*IF($Q3724=1,SI_O,SI_E))</f>
        <v/>
      </c>
      <c r="AN3724" s="41">
        <f>IF($R3724=0,0,(IF($Q3724=1,MedO,MedE+Ticket)+Training)/12)</f>
        <v/>
      </c>
    </row>
    <row r="3725">
      <c r="I3725" s="35" t="n"/>
      <c r="J3725" s="35" t="n"/>
      <c r="K3725" s="35" t="n"/>
      <c r="L3725" s="36" t="n"/>
      <c r="M3725" s="36" t="n"/>
      <c r="P3725" s="37" t="n"/>
      <c r="Q3725" s="38">
        <f>IF($C3725="",0,IF(OR(LOWER(TRIM($G3725))="omani",LOWER(TRIM($G3725))="oman",LOWER(TRIM($G3725))="om",LOWER(TRIM($G3725))="local"),1,0))</f>
        <v/>
      </c>
      <c r="R3725" s="38">
        <f>IF($C3725="",0,IF(OR(ISNUMBER(SEARCH("resign",$N3725)),ISNUMBER(SEARCH("terminat",$N3725)),ISNUMBER(SEARCH("inactive",$N3725)),ISNUMBER(SEARCH("vacan",$N3725)),ISNUMBER(SEARCH("deceased",$N3725)),ISNUMBER(SEARCH("separated",$N3725))),0,1))</f>
        <v/>
      </c>
      <c r="S3725">
        <f>IF(OR($R3725=0,NOT(ISNUMBER($I3725))),"",IFERROR(DATEDIF($I3725,DATE(FY,1,1),"y"),""))</f>
        <v/>
      </c>
      <c r="T3725">
        <f>IF(OR($R3725=0,NOT(ISNUMBER($J3725))),"",IFERROR(DATEDIF($J3725,DATE(FY,1,1),"y"),0))</f>
        <v/>
      </c>
      <c r="U3725" s="38">
        <f>IF(OR($R3725=0,NOT(ISNUMBER($I3725))),0,IF(YEAR($I3725)+IF($Q3725=1,RetAgeO,RetAgeE)=FY,MONTH($I3725),IF(YEAR($I3725)+IF($Q3725=1,RetAgeO,RetAgeE)&lt;FY,1,0)))</f>
        <v/>
      </c>
      <c r="V3725" s="38">
        <f>IF(OR($R3725=0,NOT(ISNUMBER($K3725))),0,IF(YEAR($K3725)=FY,MONTH($K3725),IF(YEAR($K3725)&lt;FY,1,0)))</f>
        <v/>
      </c>
      <c r="W3725" s="38">
        <f>IF($R3725=0,0,MIN(12,IF(AND(ISNUMBER($O3725),$O3725&gt;=1,$O3725&lt;=12),INT($O3725),12),IF(AND(RetireExit="Yes",$U3725&gt;0),$U3725,12),IF(AND(ContractExit="Yes",$V3725&gt;0),$V3725,12)))</f>
        <v/>
      </c>
      <c r="X3725" s="37">
        <f>IF(ISNUMBER($P3725),$P3725,IncPct)</f>
        <v/>
      </c>
      <c r="Y3725" s="39">
        <f>IF($W3725=0,0,MAX(0,MIN($W3725,IncMonth-1))+MAX(0,$W3725-IncMonth+1)*(1+$X3725))</f>
        <v/>
      </c>
      <c r="Z3725" s="40">
        <f>IF($C3725="",0,IFERROR(INDEX(Departments!$B$5:$B$54,MATCH($C3725,Departments!$A$5:$A$54,0)),0))</f>
        <v/>
      </c>
      <c r="AA3725" s="41">
        <f>N($L3725)*$Y3725</f>
        <v/>
      </c>
      <c r="AB3725" s="41">
        <f>N($M3725)*$Y3725</f>
        <v/>
      </c>
      <c r="AC3725" s="41">
        <f>$AA3725*$Z3725</f>
        <v/>
      </c>
      <c r="AD3725" s="41">
        <f>$AA3725*BonusMonths/12</f>
        <v/>
      </c>
      <c r="AE3725" s="41">
        <f>($AA3725+SI_Gross*$AB3725)*IF($Q3725=1,SI_O,SI_E)</f>
        <v/>
      </c>
      <c r="AF3725" s="41">
        <f>IF($Q3725=1,0,$AA3725*EOSB)</f>
        <v/>
      </c>
      <c r="AG3725" s="41">
        <f>$AN3725*$W3725</f>
        <v/>
      </c>
      <c r="AH3725" s="41">
        <f>SUM($AA3725:$AG3725)</f>
        <v/>
      </c>
      <c r="AI3725" s="41">
        <f>12*($AM3725+$AN3725)</f>
        <v/>
      </c>
      <c r="AJ3725" s="41">
        <f>$AM3725*((IncMonth-1)+(13-IncMonth)*(1+$X3725))+12*$AN3725</f>
        <v/>
      </c>
      <c r="AK3725" s="41">
        <f>IF($R3725=1,N($L3725)+N($M3725),0)</f>
        <v/>
      </c>
      <c r="AL3725">
        <f>IF($C3725="","",IF(N($L3725)&lt;=0,"Basic salary missing",IF(ISNA(MATCH($C3725,Departments!$A$5:$A$54,0)),"Department not on Departments sheet",IF(AND($I3725&lt;&gt;"",NOT(ISNUMBER($I3725))),"Date of birth is text, not a date",IF(AND($K3725&lt;&gt;"",NOT(ISNUMBER($K3725))),"Contract end is text, not a date","")))))</f>
        <v/>
      </c>
      <c r="AM3725" s="41">
        <f>IF($R3725=0,0,N($L3725)*(1+$Z3725+BonusMonths/12+IF($Q3725=1,0,EOSB))+N($M3725)+(N($L3725)+SI_Gross*N($M3725))*IF($Q3725=1,SI_O,SI_E))</f>
        <v/>
      </c>
      <c r="AN3725" s="41">
        <f>IF($R3725=0,0,(IF($Q3725=1,MedO,MedE+Ticket)+Training)/12)</f>
        <v/>
      </c>
    </row>
    <row r="3726">
      <c r="I3726" s="35" t="n"/>
      <c r="J3726" s="35" t="n"/>
      <c r="K3726" s="35" t="n"/>
      <c r="L3726" s="36" t="n"/>
      <c r="M3726" s="36" t="n"/>
      <c r="P3726" s="37" t="n"/>
      <c r="Q3726" s="38">
        <f>IF($C3726="",0,IF(OR(LOWER(TRIM($G3726))="omani",LOWER(TRIM($G3726))="oman",LOWER(TRIM($G3726))="om",LOWER(TRIM($G3726))="local"),1,0))</f>
        <v/>
      </c>
      <c r="R3726" s="38">
        <f>IF($C3726="",0,IF(OR(ISNUMBER(SEARCH("resign",$N3726)),ISNUMBER(SEARCH("terminat",$N3726)),ISNUMBER(SEARCH("inactive",$N3726)),ISNUMBER(SEARCH("vacan",$N3726)),ISNUMBER(SEARCH("deceased",$N3726)),ISNUMBER(SEARCH("separated",$N3726))),0,1))</f>
        <v/>
      </c>
      <c r="S3726">
        <f>IF(OR($R3726=0,NOT(ISNUMBER($I3726))),"",IFERROR(DATEDIF($I3726,DATE(FY,1,1),"y"),""))</f>
        <v/>
      </c>
      <c r="T3726">
        <f>IF(OR($R3726=0,NOT(ISNUMBER($J3726))),"",IFERROR(DATEDIF($J3726,DATE(FY,1,1),"y"),0))</f>
        <v/>
      </c>
      <c r="U3726" s="38">
        <f>IF(OR($R3726=0,NOT(ISNUMBER($I3726))),0,IF(YEAR($I3726)+IF($Q3726=1,RetAgeO,RetAgeE)=FY,MONTH($I3726),IF(YEAR($I3726)+IF($Q3726=1,RetAgeO,RetAgeE)&lt;FY,1,0)))</f>
        <v/>
      </c>
      <c r="V3726" s="38">
        <f>IF(OR($R3726=0,NOT(ISNUMBER($K3726))),0,IF(YEAR($K3726)=FY,MONTH($K3726),IF(YEAR($K3726)&lt;FY,1,0)))</f>
        <v/>
      </c>
      <c r="W3726" s="38">
        <f>IF($R3726=0,0,MIN(12,IF(AND(ISNUMBER($O3726),$O3726&gt;=1,$O3726&lt;=12),INT($O3726),12),IF(AND(RetireExit="Yes",$U3726&gt;0),$U3726,12),IF(AND(ContractExit="Yes",$V3726&gt;0),$V3726,12)))</f>
        <v/>
      </c>
      <c r="X3726" s="37">
        <f>IF(ISNUMBER($P3726),$P3726,IncPct)</f>
        <v/>
      </c>
      <c r="Y3726" s="39">
        <f>IF($W3726=0,0,MAX(0,MIN($W3726,IncMonth-1))+MAX(0,$W3726-IncMonth+1)*(1+$X3726))</f>
        <v/>
      </c>
      <c r="Z3726" s="40">
        <f>IF($C3726="",0,IFERROR(INDEX(Departments!$B$5:$B$54,MATCH($C3726,Departments!$A$5:$A$54,0)),0))</f>
        <v/>
      </c>
      <c r="AA3726" s="41">
        <f>N($L3726)*$Y3726</f>
        <v/>
      </c>
      <c r="AB3726" s="41">
        <f>N($M3726)*$Y3726</f>
        <v/>
      </c>
      <c r="AC3726" s="41">
        <f>$AA3726*$Z3726</f>
        <v/>
      </c>
      <c r="AD3726" s="41">
        <f>$AA3726*BonusMonths/12</f>
        <v/>
      </c>
      <c r="AE3726" s="41">
        <f>($AA3726+SI_Gross*$AB3726)*IF($Q3726=1,SI_O,SI_E)</f>
        <v/>
      </c>
      <c r="AF3726" s="41">
        <f>IF($Q3726=1,0,$AA3726*EOSB)</f>
        <v/>
      </c>
      <c r="AG3726" s="41">
        <f>$AN3726*$W3726</f>
        <v/>
      </c>
      <c r="AH3726" s="41">
        <f>SUM($AA3726:$AG3726)</f>
        <v/>
      </c>
      <c r="AI3726" s="41">
        <f>12*($AM3726+$AN3726)</f>
        <v/>
      </c>
      <c r="AJ3726" s="41">
        <f>$AM3726*((IncMonth-1)+(13-IncMonth)*(1+$X3726))+12*$AN3726</f>
        <v/>
      </c>
      <c r="AK3726" s="41">
        <f>IF($R3726=1,N($L3726)+N($M3726),0)</f>
        <v/>
      </c>
      <c r="AL3726">
        <f>IF($C3726="","",IF(N($L3726)&lt;=0,"Basic salary missing",IF(ISNA(MATCH($C3726,Departments!$A$5:$A$54,0)),"Department not on Departments sheet",IF(AND($I3726&lt;&gt;"",NOT(ISNUMBER($I3726))),"Date of birth is text, not a date",IF(AND($K3726&lt;&gt;"",NOT(ISNUMBER($K3726))),"Contract end is text, not a date","")))))</f>
        <v/>
      </c>
      <c r="AM3726" s="41">
        <f>IF($R3726=0,0,N($L3726)*(1+$Z3726+BonusMonths/12+IF($Q3726=1,0,EOSB))+N($M3726)+(N($L3726)+SI_Gross*N($M3726))*IF($Q3726=1,SI_O,SI_E))</f>
        <v/>
      </c>
      <c r="AN3726" s="41">
        <f>IF($R3726=0,0,(IF($Q3726=1,MedO,MedE+Ticket)+Training)/12)</f>
        <v/>
      </c>
    </row>
    <row r="3727">
      <c r="I3727" s="35" t="n"/>
      <c r="J3727" s="35" t="n"/>
      <c r="K3727" s="35" t="n"/>
      <c r="L3727" s="36" t="n"/>
      <c r="M3727" s="36" t="n"/>
      <c r="P3727" s="37" t="n"/>
      <c r="Q3727" s="38">
        <f>IF($C3727="",0,IF(OR(LOWER(TRIM($G3727))="omani",LOWER(TRIM($G3727))="oman",LOWER(TRIM($G3727))="om",LOWER(TRIM($G3727))="local"),1,0))</f>
        <v/>
      </c>
      <c r="R3727" s="38">
        <f>IF($C3727="",0,IF(OR(ISNUMBER(SEARCH("resign",$N3727)),ISNUMBER(SEARCH("terminat",$N3727)),ISNUMBER(SEARCH("inactive",$N3727)),ISNUMBER(SEARCH("vacan",$N3727)),ISNUMBER(SEARCH("deceased",$N3727)),ISNUMBER(SEARCH("separated",$N3727))),0,1))</f>
        <v/>
      </c>
      <c r="S3727">
        <f>IF(OR($R3727=0,NOT(ISNUMBER($I3727))),"",IFERROR(DATEDIF($I3727,DATE(FY,1,1),"y"),""))</f>
        <v/>
      </c>
      <c r="T3727">
        <f>IF(OR($R3727=0,NOT(ISNUMBER($J3727))),"",IFERROR(DATEDIF($J3727,DATE(FY,1,1),"y"),0))</f>
        <v/>
      </c>
      <c r="U3727" s="38">
        <f>IF(OR($R3727=0,NOT(ISNUMBER($I3727))),0,IF(YEAR($I3727)+IF($Q3727=1,RetAgeO,RetAgeE)=FY,MONTH($I3727),IF(YEAR($I3727)+IF($Q3727=1,RetAgeO,RetAgeE)&lt;FY,1,0)))</f>
        <v/>
      </c>
      <c r="V3727" s="38">
        <f>IF(OR($R3727=0,NOT(ISNUMBER($K3727))),0,IF(YEAR($K3727)=FY,MONTH($K3727),IF(YEAR($K3727)&lt;FY,1,0)))</f>
        <v/>
      </c>
      <c r="W3727" s="38">
        <f>IF($R3727=0,0,MIN(12,IF(AND(ISNUMBER($O3727),$O3727&gt;=1,$O3727&lt;=12),INT($O3727),12),IF(AND(RetireExit="Yes",$U3727&gt;0),$U3727,12),IF(AND(ContractExit="Yes",$V3727&gt;0),$V3727,12)))</f>
        <v/>
      </c>
      <c r="X3727" s="37">
        <f>IF(ISNUMBER($P3727),$P3727,IncPct)</f>
        <v/>
      </c>
      <c r="Y3727" s="39">
        <f>IF($W3727=0,0,MAX(0,MIN($W3727,IncMonth-1))+MAX(0,$W3727-IncMonth+1)*(1+$X3727))</f>
        <v/>
      </c>
      <c r="Z3727" s="40">
        <f>IF($C3727="",0,IFERROR(INDEX(Departments!$B$5:$B$54,MATCH($C3727,Departments!$A$5:$A$54,0)),0))</f>
        <v/>
      </c>
      <c r="AA3727" s="41">
        <f>N($L3727)*$Y3727</f>
        <v/>
      </c>
      <c r="AB3727" s="41">
        <f>N($M3727)*$Y3727</f>
        <v/>
      </c>
      <c r="AC3727" s="41">
        <f>$AA3727*$Z3727</f>
        <v/>
      </c>
      <c r="AD3727" s="41">
        <f>$AA3727*BonusMonths/12</f>
        <v/>
      </c>
      <c r="AE3727" s="41">
        <f>($AA3727+SI_Gross*$AB3727)*IF($Q3727=1,SI_O,SI_E)</f>
        <v/>
      </c>
      <c r="AF3727" s="41">
        <f>IF($Q3727=1,0,$AA3727*EOSB)</f>
        <v/>
      </c>
      <c r="AG3727" s="41">
        <f>$AN3727*$W3727</f>
        <v/>
      </c>
      <c r="AH3727" s="41">
        <f>SUM($AA3727:$AG3727)</f>
        <v/>
      </c>
      <c r="AI3727" s="41">
        <f>12*($AM3727+$AN3727)</f>
        <v/>
      </c>
      <c r="AJ3727" s="41">
        <f>$AM3727*((IncMonth-1)+(13-IncMonth)*(1+$X3727))+12*$AN3727</f>
        <v/>
      </c>
      <c r="AK3727" s="41">
        <f>IF($R3727=1,N($L3727)+N($M3727),0)</f>
        <v/>
      </c>
      <c r="AL3727">
        <f>IF($C3727="","",IF(N($L3727)&lt;=0,"Basic salary missing",IF(ISNA(MATCH($C3727,Departments!$A$5:$A$54,0)),"Department not on Departments sheet",IF(AND($I3727&lt;&gt;"",NOT(ISNUMBER($I3727))),"Date of birth is text, not a date",IF(AND($K3727&lt;&gt;"",NOT(ISNUMBER($K3727))),"Contract end is text, not a date","")))))</f>
        <v/>
      </c>
      <c r="AM3727" s="41">
        <f>IF($R3727=0,0,N($L3727)*(1+$Z3727+BonusMonths/12+IF($Q3727=1,0,EOSB))+N($M3727)+(N($L3727)+SI_Gross*N($M3727))*IF($Q3727=1,SI_O,SI_E))</f>
        <v/>
      </c>
      <c r="AN3727" s="41">
        <f>IF($R3727=0,0,(IF($Q3727=1,MedO,MedE+Ticket)+Training)/12)</f>
        <v/>
      </c>
    </row>
    <row r="3728">
      <c r="I3728" s="35" t="n"/>
      <c r="J3728" s="35" t="n"/>
      <c r="K3728" s="35" t="n"/>
      <c r="L3728" s="36" t="n"/>
      <c r="M3728" s="36" t="n"/>
      <c r="P3728" s="37" t="n"/>
      <c r="Q3728" s="38">
        <f>IF($C3728="",0,IF(OR(LOWER(TRIM($G3728))="omani",LOWER(TRIM($G3728))="oman",LOWER(TRIM($G3728))="om",LOWER(TRIM($G3728))="local"),1,0))</f>
        <v/>
      </c>
      <c r="R3728" s="38">
        <f>IF($C3728="",0,IF(OR(ISNUMBER(SEARCH("resign",$N3728)),ISNUMBER(SEARCH("terminat",$N3728)),ISNUMBER(SEARCH("inactive",$N3728)),ISNUMBER(SEARCH("vacan",$N3728)),ISNUMBER(SEARCH("deceased",$N3728)),ISNUMBER(SEARCH("separated",$N3728))),0,1))</f>
        <v/>
      </c>
      <c r="S3728">
        <f>IF(OR($R3728=0,NOT(ISNUMBER($I3728))),"",IFERROR(DATEDIF($I3728,DATE(FY,1,1),"y"),""))</f>
        <v/>
      </c>
      <c r="T3728">
        <f>IF(OR($R3728=0,NOT(ISNUMBER($J3728))),"",IFERROR(DATEDIF($J3728,DATE(FY,1,1),"y"),0))</f>
        <v/>
      </c>
      <c r="U3728" s="38">
        <f>IF(OR($R3728=0,NOT(ISNUMBER($I3728))),0,IF(YEAR($I3728)+IF($Q3728=1,RetAgeO,RetAgeE)=FY,MONTH($I3728),IF(YEAR($I3728)+IF($Q3728=1,RetAgeO,RetAgeE)&lt;FY,1,0)))</f>
        <v/>
      </c>
      <c r="V3728" s="38">
        <f>IF(OR($R3728=0,NOT(ISNUMBER($K3728))),0,IF(YEAR($K3728)=FY,MONTH($K3728),IF(YEAR($K3728)&lt;FY,1,0)))</f>
        <v/>
      </c>
      <c r="W3728" s="38">
        <f>IF($R3728=0,0,MIN(12,IF(AND(ISNUMBER($O3728),$O3728&gt;=1,$O3728&lt;=12),INT($O3728),12),IF(AND(RetireExit="Yes",$U3728&gt;0),$U3728,12),IF(AND(ContractExit="Yes",$V3728&gt;0),$V3728,12)))</f>
        <v/>
      </c>
      <c r="X3728" s="37">
        <f>IF(ISNUMBER($P3728),$P3728,IncPct)</f>
        <v/>
      </c>
      <c r="Y3728" s="39">
        <f>IF($W3728=0,0,MAX(0,MIN($W3728,IncMonth-1))+MAX(0,$W3728-IncMonth+1)*(1+$X3728))</f>
        <v/>
      </c>
      <c r="Z3728" s="40">
        <f>IF($C3728="",0,IFERROR(INDEX(Departments!$B$5:$B$54,MATCH($C3728,Departments!$A$5:$A$54,0)),0))</f>
        <v/>
      </c>
      <c r="AA3728" s="41">
        <f>N($L3728)*$Y3728</f>
        <v/>
      </c>
      <c r="AB3728" s="41">
        <f>N($M3728)*$Y3728</f>
        <v/>
      </c>
      <c r="AC3728" s="41">
        <f>$AA3728*$Z3728</f>
        <v/>
      </c>
      <c r="AD3728" s="41">
        <f>$AA3728*BonusMonths/12</f>
        <v/>
      </c>
      <c r="AE3728" s="41">
        <f>($AA3728+SI_Gross*$AB3728)*IF($Q3728=1,SI_O,SI_E)</f>
        <v/>
      </c>
      <c r="AF3728" s="41">
        <f>IF($Q3728=1,0,$AA3728*EOSB)</f>
        <v/>
      </c>
      <c r="AG3728" s="41">
        <f>$AN3728*$W3728</f>
        <v/>
      </c>
      <c r="AH3728" s="41">
        <f>SUM($AA3728:$AG3728)</f>
        <v/>
      </c>
      <c r="AI3728" s="41">
        <f>12*($AM3728+$AN3728)</f>
        <v/>
      </c>
      <c r="AJ3728" s="41">
        <f>$AM3728*((IncMonth-1)+(13-IncMonth)*(1+$X3728))+12*$AN3728</f>
        <v/>
      </c>
      <c r="AK3728" s="41">
        <f>IF($R3728=1,N($L3728)+N($M3728),0)</f>
        <v/>
      </c>
      <c r="AL3728">
        <f>IF($C3728="","",IF(N($L3728)&lt;=0,"Basic salary missing",IF(ISNA(MATCH($C3728,Departments!$A$5:$A$54,0)),"Department not on Departments sheet",IF(AND($I3728&lt;&gt;"",NOT(ISNUMBER($I3728))),"Date of birth is text, not a date",IF(AND($K3728&lt;&gt;"",NOT(ISNUMBER($K3728))),"Contract end is text, not a date","")))))</f>
        <v/>
      </c>
      <c r="AM3728" s="41">
        <f>IF($R3728=0,0,N($L3728)*(1+$Z3728+BonusMonths/12+IF($Q3728=1,0,EOSB))+N($M3728)+(N($L3728)+SI_Gross*N($M3728))*IF($Q3728=1,SI_O,SI_E))</f>
        <v/>
      </c>
      <c r="AN3728" s="41">
        <f>IF($R3728=0,0,(IF($Q3728=1,MedO,MedE+Ticket)+Training)/12)</f>
        <v/>
      </c>
    </row>
    <row r="3729">
      <c r="I3729" s="35" t="n"/>
      <c r="J3729" s="35" t="n"/>
      <c r="K3729" s="35" t="n"/>
      <c r="L3729" s="36" t="n"/>
      <c r="M3729" s="36" t="n"/>
      <c r="P3729" s="37" t="n"/>
      <c r="Q3729" s="38">
        <f>IF($C3729="",0,IF(OR(LOWER(TRIM($G3729))="omani",LOWER(TRIM($G3729))="oman",LOWER(TRIM($G3729))="om",LOWER(TRIM($G3729))="local"),1,0))</f>
        <v/>
      </c>
      <c r="R3729" s="38">
        <f>IF($C3729="",0,IF(OR(ISNUMBER(SEARCH("resign",$N3729)),ISNUMBER(SEARCH("terminat",$N3729)),ISNUMBER(SEARCH("inactive",$N3729)),ISNUMBER(SEARCH("vacan",$N3729)),ISNUMBER(SEARCH("deceased",$N3729)),ISNUMBER(SEARCH("separated",$N3729))),0,1))</f>
        <v/>
      </c>
      <c r="S3729">
        <f>IF(OR($R3729=0,NOT(ISNUMBER($I3729))),"",IFERROR(DATEDIF($I3729,DATE(FY,1,1),"y"),""))</f>
        <v/>
      </c>
      <c r="T3729">
        <f>IF(OR($R3729=0,NOT(ISNUMBER($J3729))),"",IFERROR(DATEDIF($J3729,DATE(FY,1,1),"y"),0))</f>
        <v/>
      </c>
      <c r="U3729" s="38">
        <f>IF(OR($R3729=0,NOT(ISNUMBER($I3729))),0,IF(YEAR($I3729)+IF($Q3729=1,RetAgeO,RetAgeE)=FY,MONTH($I3729),IF(YEAR($I3729)+IF($Q3729=1,RetAgeO,RetAgeE)&lt;FY,1,0)))</f>
        <v/>
      </c>
      <c r="V3729" s="38">
        <f>IF(OR($R3729=0,NOT(ISNUMBER($K3729))),0,IF(YEAR($K3729)=FY,MONTH($K3729),IF(YEAR($K3729)&lt;FY,1,0)))</f>
        <v/>
      </c>
      <c r="W3729" s="38">
        <f>IF($R3729=0,0,MIN(12,IF(AND(ISNUMBER($O3729),$O3729&gt;=1,$O3729&lt;=12),INT($O3729),12),IF(AND(RetireExit="Yes",$U3729&gt;0),$U3729,12),IF(AND(ContractExit="Yes",$V3729&gt;0),$V3729,12)))</f>
        <v/>
      </c>
      <c r="X3729" s="37">
        <f>IF(ISNUMBER($P3729),$P3729,IncPct)</f>
        <v/>
      </c>
      <c r="Y3729" s="39">
        <f>IF($W3729=0,0,MAX(0,MIN($W3729,IncMonth-1))+MAX(0,$W3729-IncMonth+1)*(1+$X3729))</f>
        <v/>
      </c>
      <c r="Z3729" s="40">
        <f>IF($C3729="",0,IFERROR(INDEX(Departments!$B$5:$B$54,MATCH($C3729,Departments!$A$5:$A$54,0)),0))</f>
        <v/>
      </c>
      <c r="AA3729" s="41">
        <f>N($L3729)*$Y3729</f>
        <v/>
      </c>
      <c r="AB3729" s="41">
        <f>N($M3729)*$Y3729</f>
        <v/>
      </c>
      <c r="AC3729" s="41">
        <f>$AA3729*$Z3729</f>
        <v/>
      </c>
      <c r="AD3729" s="41">
        <f>$AA3729*BonusMonths/12</f>
        <v/>
      </c>
      <c r="AE3729" s="41">
        <f>($AA3729+SI_Gross*$AB3729)*IF($Q3729=1,SI_O,SI_E)</f>
        <v/>
      </c>
      <c r="AF3729" s="41">
        <f>IF($Q3729=1,0,$AA3729*EOSB)</f>
        <v/>
      </c>
      <c r="AG3729" s="41">
        <f>$AN3729*$W3729</f>
        <v/>
      </c>
      <c r="AH3729" s="41">
        <f>SUM($AA3729:$AG3729)</f>
        <v/>
      </c>
      <c r="AI3729" s="41">
        <f>12*($AM3729+$AN3729)</f>
        <v/>
      </c>
      <c r="AJ3729" s="41">
        <f>$AM3729*((IncMonth-1)+(13-IncMonth)*(1+$X3729))+12*$AN3729</f>
        <v/>
      </c>
      <c r="AK3729" s="41">
        <f>IF($R3729=1,N($L3729)+N($M3729),0)</f>
        <v/>
      </c>
      <c r="AL3729">
        <f>IF($C3729="","",IF(N($L3729)&lt;=0,"Basic salary missing",IF(ISNA(MATCH($C3729,Departments!$A$5:$A$54,0)),"Department not on Departments sheet",IF(AND($I3729&lt;&gt;"",NOT(ISNUMBER($I3729))),"Date of birth is text, not a date",IF(AND($K3729&lt;&gt;"",NOT(ISNUMBER($K3729))),"Contract end is text, not a date","")))))</f>
        <v/>
      </c>
      <c r="AM3729" s="41">
        <f>IF($R3729=0,0,N($L3729)*(1+$Z3729+BonusMonths/12+IF($Q3729=1,0,EOSB))+N($M3729)+(N($L3729)+SI_Gross*N($M3729))*IF($Q3729=1,SI_O,SI_E))</f>
        <v/>
      </c>
      <c r="AN3729" s="41">
        <f>IF($R3729=0,0,(IF($Q3729=1,MedO,MedE+Ticket)+Training)/12)</f>
        <v/>
      </c>
    </row>
    <row r="3730">
      <c r="I3730" s="35" t="n"/>
      <c r="J3730" s="35" t="n"/>
      <c r="K3730" s="35" t="n"/>
      <c r="L3730" s="36" t="n"/>
      <c r="M3730" s="36" t="n"/>
      <c r="P3730" s="37" t="n"/>
      <c r="Q3730" s="38">
        <f>IF($C3730="",0,IF(OR(LOWER(TRIM($G3730))="omani",LOWER(TRIM($G3730))="oman",LOWER(TRIM($G3730))="om",LOWER(TRIM($G3730))="local"),1,0))</f>
        <v/>
      </c>
      <c r="R3730" s="38">
        <f>IF($C3730="",0,IF(OR(ISNUMBER(SEARCH("resign",$N3730)),ISNUMBER(SEARCH("terminat",$N3730)),ISNUMBER(SEARCH("inactive",$N3730)),ISNUMBER(SEARCH("vacan",$N3730)),ISNUMBER(SEARCH("deceased",$N3730)),ISNUMBER(SEARCH("separated",$N3730))),0,1))</f>
        <v/>
      </c>
      <c r="S3730">
        <f>IF(OR($R3730=0,NOT(ISNUMBER($I3730))),"",IFERROR(DATEDIF($I3730,DATE(FY,1,1),"y"),""))</f>
        <v/>
      </c>
      <c r="T3730">
        <f>IF(OR($R3730=0,NOT(ISNUMBER($J3730))),"",IFERROR(DATEDIF($J3730,DATE(FY,1,1),"y"),0))</f>
        <v/>
      </c>
      <c r="U3730" s="38">
        <f>IF(OR($R3730=0,NOT(ISNUMBER($I3730))),0,IF(YEAR($I3730)+IF($Q3730=1,RetAgeO,RetAgeE)=FY,MONTH($I3730),IF(YEAR($I3730)+IF($Q3730=1,RetAgeO,RetAgeE)&lt;FY,1,0)))</f>
        <v/>
      </c>
      <c r="V3730" s="38">
        <f>IF(OR($R3730=0,NOT(ISNUMBER($K3730))),0,IF(YEAR($K3730)=FY,MONTH($K3730),IF(YEAR($K3730)&lt;FY,1,0)))</f>
        <v/>
      </c>
      <c r="W3730" s="38">
        <f>IF($R3730=0,0,MIN(12,IF(AND(ISNUMBER($O3730),$O3730&gt;=1,$O3730&lt;=12),INT($O3730),12),IF(AND(RetireExit="Yes",$U3730&gt;0),$U3730,12),IF(AND(ContractExit="Yes",$V3730&gt;0),$V3730,12)))</f>
        <v/>
      </c>
      <c r="X3730" s="37">
        <f>IF(ISNUMBER($P3730),$P3730,IncPct)</f>
        <v/>
      </c>
      <c r="Y3730" s="39">
        <f>IF($W3730=0,0,MAX(0,MIN($W3730,IncMonth-1))+MAX(0,$W3730-IncMonth+1)*(1+$X3730))</f>
        <v/>
      </c>
      <c r="Z3730" s="40">
        <f>IF($C3730="",0,IFERROR(INDEX(Departments!$B$5:$B$54,MATCH($C3730,Departments!$A$5:$A$54,0)),0))</f>
        <v/>
      </c>
      <c r="AA3730" s="41">
        <f>N($L3730)*$Y3730</f>
        <v/>
      </c>
      <c r="AB3730" s="41">
        <f>N($M3730)*$Y3730</f>
        <v/>
      </c>
      <c r="AC3730" s="41">
        <f>$AA3730*$Z3730</f>
        <v/>
      </c>
      <c r="AD3730" s="41">
        <f>$AA3730*BonusMonths/12</f>
        <v/>
      </c>
      <c r="AE3730" s="41">
        <f>($AA3730+SI_Gross*$AB3730)*IF($Q3730=1,SI_O,SI_E)</f>
        <v/>
      </c>
      <c r="AF3730" s="41">
        <f>IF($Q3730=1,0,$AA3730*EOSB)</f>
        <v/>
      </c>
      <c r="AG3730" s="41">
        <f>$AN3730*$W3730</f>
        <v/>
      </c>
      <c r="AH3730" s="41">
        <f>SUM($AA3730:$AG3730)</f>
        <v/>
      </c>
      <c r="AI3730" s="41">
        <f>12*($AM3730+$AN3730)</f>
        <v/>
      </c>
      <c r="AJ3730" s="41">
        <f>$AM3730*((IncMonth-1)+(13-IncMonth)*(1+$X3730))+12*$AN3730</f>
        <v/>
      </c>
      <c r="AK3730" s="41">
        <f>IF($R3730=1,N($L3730)+N($M3730),0)</f>
        <v/>
      </c>
      <c r="AL3730">
        <f>IF($C3730="","",IF(N($L3730)&lt;=0,"Basic salary missing",IF(ISNA(MATCH($C3730,Departments!$A$5:$A$54,0)),"Department not on Departments sheet",IF(AND($I3730&lt;&gt;"",NOT(ISNUMBER($I3730))),"Date of birth is text, not a date",IF(AND($K3730&lt;&gt;"",NOT(ISNUMBER($K3730))),"Contract end is text, not a date","")))))</f>
        <v/>
      </c>
      <c r="AM3730" s="41">
        <f>IF($R3730=0,0,N($L3730)*(1+$Z3730+BonusMonths/12+IF($Q3730=1,0,EOSB))+N($M3730)+(N($L3730)+SI_Gross*N($M3730))*IF($Q3730=1,SI_O,SI_E))</f>
        <v/>
      </c>
      <c r="AN3730" s="41">
        <f>IF($R3730=0,0,(IF($Q3730=1,MedO,MedE+Ticket)+Training)/12)</f>
        <v/>
      </c>
    </row>
    <row r="3731">
      <c r="I3731" s="35" t="n"/>
      <c r="J3731" s="35" t="n"/>
      <c r="K3731" s="35" t="n"/>
      <c r="L3731" s="36" t="n"/>
      <c r="M3731" s="36" t="n"/>
      <c r="P3731" s="37" t="n"/>
      <c r="Q3731" s="38">
        <f>IF($C3731="",0,IF(OR(LOWER(TRIM($G3731))="omani",LOWER(TRIM($G3731))="oman",LOWER(TRIM($G3731))="om",LOWER(TRIM($G3731))="local"),1,0))</f>
        <v/>
      </c>
      <c r="R3731" s="38">
        <f>IF($C3731="",0,IF(OR(ISNUMBER(SEARCH("resign",$N3731)),ISNUMBER(SEARCH("terminat",$N3731)),ISNUMBER(SEARCH("inactive",$N3731)),ISNUMBER(SEARCH("vacan",$N3731)),ISNUMBER(SEARCH("deceased",$N3731)),ISNUMBER(SEARCH("separated",$N3731))),0,1))</f>
        <v/>
      </c>
      <c r="S3731">
        <f>IF(OR($R3731=0,NOT(ISNUMBER($I3731))),"",IFERROR(DATEDIF($I3731,DATE(FY,1,1),"y"),""))</f>
        <v/>
      </c>
      <c r="T3731">
        <f>IF(OR($R3731=0,NOT(ISNUMBER($J3731))),"",IFERROR(DATEDIF($J3731,DATE(FY,1,1),"y"),0))</f>
        <v/>
      </c>
      <c r="U3731" s="38">
        <f>IF(OR($R3731=0,NOT(ISNUMBER($I3731))),0,IF(YEAR($I3731)+IF($Q3731=1,RetAgeO,RetAgeE)=FY,MONTH($I3731),IF(YEAR($I3731)+IF($Q3731=1,RetAgeO,RetAgeE)&lt;FY,1,0)))</f>
        <v/>
      </c>
      <c r="V3731" s="38">
        <f>IF(OR($R3731=0,NOT(ISNUMBER($K3731))),0,IF(YEAR($K3731)=FY,MONTH($K3731),IF(YEAR($K3731)&lt;FY,1,0)))</f>
        <v/>
      </c>
      <c r="W3731" s="38">
        <f>IF($R3731=0,0,MIN(12,IF(AND(ISNUMBER($O3731),$O3731&gt;=1,$O3731&lt;=12),INT($O3731),12),IF(AND(RetireExit="Yes",$U3731&gt;0),$U3731,12),IF(AND(ContractExit="Yes",$V3731&gt;0),$V3731,12)))</f>
        <v/>
      </c>
      <c r="X3731" s="37">
        <f>IF(ISNUMBER($P3731),$P3731,IncPct)</f>
        <v/>
      </c>
      <c r="Y3731" s="39">
        <f>IF($W3731=0,0,MAX(0,MIN($W3731,IncMonth-1))+MAX(0,$W3731-IncMonth+1)*(1+$X3731))</f>
        <v/>
      </c>
      <c r="Z3731" s="40">
        <f>IF($C3731="",0,IFERROR(INDEX(Departments!$B$5:$B$54,MATCH($C3731,Departments!$A$5:$A$54,0)),0))</f>
        <v/>
      </c>
      <c r="AA3731" s="41">
        <f>N($L3731)*$Y3731</f>
        <v/>
      </c>
      <c r="AB3731" s="41">
        <f>N($M3731)*$Y3731</f>
        <v/>
      </c>
      <c r="AC3731" s="41">
        <f>$AA3731*$Z3731</f>
        <v/>
      </c>
      <c r="AD3731" s="41">
        <f>$AA3731*BonusMonths/12</f>
        <v/>
      </c>
      <c r="AE3731" s="41">
        <f>($AA3731+SI_Gross*$AB3731)*IF($Q3731=1,SI_O,SI_E)</f>
        <v/>
      </c>
      <c r="AF3731" s="41">
        <f>IF($Q3731=1,0,$AA3731*EOSB)</f>
        <v/>
      </c>
      <c r="AG3731" s="41">
        <f>$AN3731*$W3731</f>
        <v/>
      </c>
      <c r="AH3731" s="41">
        <f>SUM($AA3731:$AG3731)</f>
        <v/>
      </c>
      <c r="AI3731" s="41">
        <f>12*($AM3731+$AN3731)</f>
        <v/>
      </c>
      <c r="AJ3731" s="41">
        <f>$AM3731*((IncMonth-1)+(13-IncMonth)*(1+$X3731))+12*$AN3731</f>
        <v/>
      </c>
      <c r="AK3731" s="41">
        <f>IF($R3731=1,N($L3731)+N($M3731),0)</f>
        <v/>
      </c>
      <c r="AL3731">
        <f>IF($C3731="","",IF(N($L3731)&lt;=0,"Basic salary missing",IF(ISNA(MATCH($C3731,Departments!$A$5:$A$54,0)),"Department not on Departments sheet",IF(AND($I3731&lt;&gt;"",NOT(ISNUMBER($I3731))),"Date of birth is text, not a date",IF(AND($K3731&lt;&gt;"",NOT(ISNUMBER($K3731))),"Contract end is text, not a date","")))))</f>
        <v/>
      </c>
      <c r="AM3731" s="41">
        <f>IF($R3731=0,0,N($L3731)*(1+$Z3731+BonusMonths/12+IF($Q3731=1,0,EOSB))+N($M3731)+(N($L3731)+SI_Gross*N($M3731))*IF($Q3731=1,SI_O,SI_E))</f>
        <v/>
      </c>
      <c r="AN3731" s="41">
        <f>IF($R3731=0,0,(IF($Q3731=1,MedO,MedE+Ticket)+Training)/12)</f>
        <v/>
      </c>
    </row>
    <row r="3732">
      <c r="I3732" s="35" t="n"/>
      <c r="J3732" s="35" t="n"/>
      <c r="K3732" s="35" t="n"/>
      <c r="L3732" s="36" t="n"/>
      <c r="M3732" s="36" t="n"/>
      <c r="P3732" s="37" t="n"/>
      <c r="Q3732" s="38">
        <f>IF($C3732="",0,IF(OR(LOWER(TRIM($G3732))="omani",LOWER(TRIM($G3732))="oman",LOWER(TRIM($G3732))="om",LOWER(TRIM($G3732))="local"),1,0))</f>
        <v/>
      </c>
      <c r="R3732" s="38">
        <f>IF($C3732="",0,IF(OR(ISNUMBER(SEARCH("resign",$N3732)),ISNUMBER(SEARCH("terminat",$N3732)),ISNUMBER(SEARCH("inactive",$N3732)),ISNUMBER(SEARCH("vacan",$N3732)),ISNUMBER(SEARCH("deceased",$N3732)),ISNUMBER(SEARCH("separated",$N3732))),0,1))</f>
        <v/>
      </c>
      <c r="S3732">
        <f>IF(OR($R3732=0,NOT(ISNUMBER($I3732))),"",IFERROR(DATEDIF($I3732,DATE(FY,1,1),"y"),""))</f>
        <v/>
      </c>
      <c r="T3732">
        <f>IF(OR($R3732=0,NOT(ISNUMBER($J3732))),"",IFERROR(DATEDIF($J3732,DATE(FY,1,1),"y"),0))</f>
        <v/>
      </c>
      <c r="U3732" s="38">
        <f>IF(OR($R3732=0,NOT(ISNUMBER($I3732))),0,IF(YEAR($I3732)+IF($Q3732=1,RetAgeO,RetAgeE)=FY,MONTH($I3732),IF(YEAR($I3732)+IF($Q3732=1,RetAgeO,RetAgeE)&lt;FY,1,0)))</f>
        <v/>
      </c>
      <c r="V3732" s="38">
        <f>IF(OR($R3732=0,NOT(ISNUMBER($K3732))),0,IF(YEAR($K3732)=FY,MONTH($K3732),IF(YEAR($K3732)&lt;FY,1,0)))</f>
        <v/>
      </c>
      <c r="W3732" s="38">
        <f>IF($R3732=0,0,MIN(12,IF(AND(ISNUMBER($O3732),$O3732&gt;=1,$O3732&lt;=12),INT($O3732),12),IF(AND(RetireExit="Yes",$U3732&gt;0),$U3732,12),IF(AND(ContractExit="Yes",$V3732&gt;0),$V3732,12)))</f>
        <v/>
      </c>
      <c r="X3732" s="37">
        <f>IF(ISNUMBER($P3732),$P3732,IncPct)</f>
        <v/>
      </c>
      <c r="Y3732" s="39">
        <f>IF($W3732=0,0,MAX(0,MIN($W3732,IncMonth-1))+MAX(0,$W3732-IncMonth+1)*(1+$X3732))</f>
        <v/>
      </c>
      <c r="Z3732" s="40">
        <f>IF($C3732="",0,IFERROR(INDEX(Departments!$B$5:$B$54,MATCH($C3732,Departments!$A$5:$A$54,0)),0))</f>
        <v/>
      </c>
      <c r="AA3732" s="41">
        <f>N($L3732)*$Y3732</f>
        <v/>
      </c>
      <c r="AB3732" s="41">
        <f>N($M3732)*$Y3732</f>
        <v/>
      </c>
      <c r="AC3732" s="41">
        <f>$AA3732*$Z3732</f>
        <v/>
      </c>
      <c r="AD3732" s="41">
        <f>$AA3732*BonusMonths/12</f>
        <v/>
      </c>
      <c r="AE3732" s="41">
        <f>($AA3732+SI_Gross*$AB3732)*IF($Q3732=1,SI_O,SI_E)</f>
        <v/>
      </c>
      <c r="AF3732" s="41">
        <f>IF($Q3732=1,0,$AA3732*EOSB)</f>
        <v/>
      </c>
      <c r="AG3732" s="41">
        <f>$AN3732*$W3732</f>
        <v/>
      </c>
      <c r="AH3732" s="41">
        <f>SUM($AA3732:$AG3732)</f>
        <v/>
      </c>
      <c r="AI3732" s="41">
        <f>12*($AM3732+$AN3732)</f>
        <v/>
      </c>
      <c r="AJ3732" s="41">
        <f>$AM3732*((IncMonth-1)+(13-IncMonth)*(1+$X3732))+12*$AN3732</f>
        <v/>
      </c>
      <c r="AK3732" s="41">
        <f>IF($R3732=1,N($L3732)+N($M3732),0)</f>
        <v/>
      </c>
      <c r="AL3732">
        <f>IF($C3732="","",IF(N($L3732)&lt;=0,"Basic salary missing",IF(ISNA(MATCH($C3732,Departments!$A$5:$A$54,0)),"Department not on Departments sheet",IF(AND($I3732&lt;&gt;"",NOT(ISNUMBER($I3732))),"Date of birth is text, not a date",IF(AND($K3732&lt;&gt;"",NOT(ISNUMBER($K3732))),"Contract end is text, not a date","")))))</f>
        <v/>
      </c>
      <c r="AM3732" s="41">
        <f>IF($R3732=0,0,N($L3732)*(1+$Z3732+BonusMonths/12+IF($Q3732=1,0,EOSB))+N($M3732)+(N($L3732)+SI_Gross*N($M3732))*IF($Q3732=1,SI_O,SI_E))</f>
        <v/>
      </c>
      <c r="AN3732" s="41">
        <f>IF($R3732=0,0,(IF($Q3732=1,MedO,MedE+Ticket)+Training)/12)</f>
        <v/>
      </c>
    </row>
    <row r="3733">
      <c r="I3733" s="35" t="n"/>
      <c r="J3733" s="35" t="n"/>
      <c r="K3733" s="35" t="n"/>
      <c r="L3733" s="36" t="n"/>
      <c r="M3733" s="36" t="n"/>
      <c r="P3733" s="37" t="n"/>
      <c r="Q3733" s="38">
        <f>IF($C3733="",0,IF(OR(LOWER(TRIM($G3733))="omani",LOWER(TRIM($G3733))="oman",LOWER(TRIM($G3733))="om",LOWER(TRIM($G3733))="local"),1,0))</f>
        <v/>
      </c>
      <c r="R3733" s="38">
        <f>IF($C3733="",0,IF(OR(ISNUMBER(SEARCH("resign",$N3733)),ISNUMBER(SEARCH("terminat",$N3733)),ISNUMBER(SEARCH("inactive",$N3733)),ISNUMBER(SEARCH("vacan",$N3733)),ISNUMBER(SEARCH("deceased",$N3733)),ISNUMBER(SEARCH("separated",$N3733))),0,1))</f>
        <v/>
      </c>
      <c r="S3733">
        <f>IF(OR($R3733=0,NOT(ISNUMBER($I3733))),"",IFERROR(DATEDIF($I3733,DATE(FY,1,1),"y"),""))</f>
        <v/>
      </c>
      <c r="T3733">
        <f>IF(OR($R3733=0,NOT(ISNUMBER($J3733))),"",IFERROR(DATEDIF($J3733,DATE(FY,1,1),"y"),0))</f>
        <v/>
      </c>
      <c r="U3733" s="38">
        <f>IF(OR($R3733=0,NOT(ISNUMBER($I3733))),0,IF(YEAR($I3733)+IF($Q3733=1,RetAgeO,RetAgeE)=FY,MONTH($I3733),IF(YEAR($I3733)+IF($Q3733=1,RetAgeO,RetAgeE)&lt;FY,1,0)))</f>
        <v/>
      </c>
      <c r="V3733" s="38">
        <f>IF(OR($R3733=0,NOT(ISNUMBER($K3733))),0,IF(YEAR($K3733)=FY,MONTH($K3733),IF(YEAR($K3733)&lt;FY,1,0)))</f>
        <v/>
      </c>
      <c r="W3733" s="38">
        <f>IF($R3733=0,0,MIN(12,IF(AND(ISNUMBER($O3733),$O3733&gt;=1,$O3733&lt;=12),INT($O3733),12),IF(AND(RetireExit="Yes",$U3733&gt;0),$U3733,12),IF(AND(ContractExit="Yes",$V3733&gt;0),$V3733,12)))</f>
        <v/>
      </c>
      <c r="X3733" s="37">
        <f>IF(ISNUMBER($P3733),$P3733,IncPct)</f>
        <v/>
      </c>
      <c r="Y3733" s="39">
        <f>IF($W3733=0,0,MAX(0,MIN($W3733,IncMonth-1))+MAX(0,$W3733-IncMonth+1)*(1+$X3733))</f>
        <v/>
      </c>
      <c r="Z3733" s="40">
        <f>IF($C3733="",0,IFERROR(INDEX(Departments!$B$5:$B$54,MATCH($C3733,Departments!$A$5:$A$54,0)),0))</f>
        <v/>
      </c>
      <c r="AA3733" s="41">
        <f>N($L3733)*$Y3733</f>
        <v/>
      </c>
      <c r="AB3733" s="41">
        <f>N($M3733)*$Y3733</f>
        <v/>
      </c>
      <c r="AC3733" s="41">
        <f>$AA3733*$Z3733</f>
        <v/>
      </c>
      <c r="AD3733" s="41">
        <f>$AA3733*BonusMonths/12</f>
        <v/>
      </c>
      <c r="AE3733" s="41">
        <f>($AA3733+SI_Gross*$AB3733)*IF($Q3733=1,SI_O,SI_E)</f>
        <v/>
      </c>
      <c r="AF3733" s="41">
        <f>IF($Q3733=1,0,$AA3733*EOSB)</f>
        <v/>
      </c>
      <c r="AG3733" s="41">
        <f>$AN3733*$W3733</f>
        <v/>
      </c>
      <c r="AH3733" s="41">
        <f>SUM($AA3733:$AG3733)</f>
        <v/>
      </c>
      <c r="AI3733" s="41">
        <f>12*($AM3733+$AN3733)</f>
        <v/>
      </c>
      <c r="AJ3733" s="41">
        <f>$AM3733*((IncMonth-1)+(13-IncMonth)*(1+$X3733))+12*$AN3733</f>
        <v/>
      </c>
      <c r="AK3733" s="41">
        <f>IF($R3733=1,N($L3733)+N($M3733),0)</f>
        <v/>
      </c>
      <c r="AL3733">
        <f>IF($C3733="","",IF(N($L3733)&lt;=0,"Basic salary missing",IF(ISNA(MATCH($C3733,Departments!$A$5:$A$54,0)),"Department not on Departments sheet",IF(AND($I3733&lt;&gt;"",NOT(ISNUMBER($I3733))),"Date of birth is text, not a date",IF(AND($K3733&lt;&gt;"",NOT(ISNUMBER($K3733))),"Contract end is text, not a date","")))))</f>
        <v/>
      </c>
      <c r="AM3733" s="41">
        <f>IF($R3733=0,0,N($L3733)*(1+$Z3733+BonusMonths/12+IF($Q3733=1,0,EOSB))+N($M3733)+(N($L3733)+SI_Gross*N($M3733))*IF($Q3733=1,SI_O,SI_E))</f>
        <v/>
      </c>
      <c r="AN3733" s="41">
        <f>IF($R3733=0,0,(IF($Q3733=1,MedO,MedE+Ticket)+Training)/12)</f>
        <v/>
      </c>
    </row>
    <row r="3734">
      <c r="I3734" s="35" t="n"/>
      <c r="J3734" s="35" t="n"/>
      <c r="K3734" s="35" t="n"/>
      <c r="L3734" s="36" t="n"/>
      <c r="M3734" s="36" t="n"/>
      <c r="P3734" s="37" t="n"/>
      <c r="Q3734" s="38">
        <f>IF($C3734="",0,IF(OR(LOWER(TRIM($G3734))="omani",LOWER(TRIM($G3734))="oman",LOWER(TRIM($G3734))="om",LOWER(TRIM($G3734))="local"),1,0))</f>
        <v/>
      </c>
      <c r="R3734" s="38">
        <f>IF($C3734="",0,IF(OR(ISNUMBER(SEARCH("resign",$N3734)),ISNUMBER(SEARCH("terminat",$N3734)),ISNUMBER(SEARCH("inactive",$N3734)),ISNUMBER(SEARCH("vacan",$N3734)),ISNUMBER(SEARCH("deceased",$N3734)),ISNUMBER(SEARCH("separated",$N3734))),0,1))</f>
        <v/>
      </c>
      <c r="S3734">
        <f>IF(OR($R3734=0,NOT(ISNUMBER($I3734))),"",IFERROR(DATEDIF($I3734,DATE(FY,1,1),"y"),""))</f>
        <v/>
      </c>
      <c r="T3734">
        <f>IF(OR($R3734=0,NOT(ISNUMBER($J3734))),"",IFERROR(DATEDIF($J3734,DATE(FY,1,1),"y"),0))</f>
        <v/>
      </c>
      <c r="U3734" s="38">
        <f>IF(OR($R3734=0,NOT(ISNUMBER($I3734))),0,IF(YEAR($I3734)+IF($Q3734=1,RetAgeO,RetAgeE)=FY,MONTH($I3734),IF(YEAR($I3734)+IF($Q3734=1,RetAgeO,RetAgeE)&lt;FY,1,0)))</f>
        <v/>
      </c>
      <c r="V3734" s="38">
        <f>IF(OR($R3734=0,NOT(ISNUMBER($K3734))),0,IF(YEAR($K3734)=FY,MONTH($K3734),IF(YEAR($K3734)&lt;FY,1,0)))</f>
        <v/>
      </c>
      <c r="W3734" s="38">
        <f>IF($R3734=0,0,MIN(12,IF(AND(ISNUMBER($O3734),$O3734&gt;=1,$O3734&lt;=12),INT($O3734),12),IF(AND(RetireExit="Yes",$U3734&gt;0),$U3734,12),IF(AND(ContractExit="Yes",$V3734&gt;0),$V3734,12)))</f>
        <v/>
      </c>
      <c r="X3734" s="37">
        <f>IF(ISNUMBER($P3734),$P3734,IncPct)</f>
        <v/>
      </c>
      <c r="Y3734" s="39">
        <f>IF($W3734=0,0,MAX(0,MIN($W3734,IncMonth-1))+MAX(0,$W3734-IncMonth+1)*(1+$X3734))</f>
        <v/>
      </c>
      <c r="Z3734" s="40">
        <f>IF($C3734="",0,IFERROR(INDEX(Departments!$B$5:$B$54,MATCH($C3734,Departments!$A$5:$A$54,0)),0))</f>
        <v/>
      </c>
      <c r="AA3734" s="41">
        <f>N($L3734)*$Y3734</f>
        <v/>
      </c>
      <c r="AB3734" s="41">
        <f>N($M3734)*$Y3734</f>
        <v/>
      </c>
      <c r="AC3734" s="41">
        <f>$AA3734*$Z3734</f>
        <v/>
      </c>
      <c r="AD3734" s="41">
        <f>$AA3734*BonusMonths/12</f>
        <v/>
      </c>
      <c r="AE3734" s="41">
        <f>($AA3734+SI_Gross*$AB3734)*IF($Q3734=1,SI_O,SI_E)</f>
        <v/>
      </c>
      <c r="AF3734" s="41">
        <f>IF($Q3734=1,0,$AA3734*EOSB)</f>
        <v/>
      </c>
      <c r="AG3734" s="41">
        <f>$AN3734*$W3734</f>
        <v/>
      </c>
      <c r="AH3734" s="41">
        <f>SUM($AA3734:$AG3734)</f>
        <v/>
      </c>
      <c r="AI3734" s="41">
        <f>12*($AM3734+$AN3734)</f>
        <v/>
      </c>
      <c r="AJ3734" s="41">
        <f>$AM3734*((IncMonth-1)+(13-IncMonth)*(1+$X3734))+12*$AN3734</f>
        <v/>
      </c>
      <c r="AK3734" s="41">
        <f>IF($R3734=1,N($L3734)+N($M3734),0)</f>
        <v/>
      </c>
      <c r="AL3734">
        <f>IF($C3734="","",IF(N($L3734)&lt;=0,"Basic salary missing",IF(ISNA(MATCH($C3734,Departments!$A$5:$A$54,0)),"Department not on Departments sheet",IF(AND($I3734&lt;&gt;"",NOT(ISNUMBER($I3734))),"Date of birth is text, not a date",IF(AND($K3734&lt;&gt;"",NOT(ISNUMBER($K3734))),"Contract end is text, not a date","")))))</f>
        <v/>
      </c>
      <c r="AM3734" s="41">
        <f>IF($R3734=0,0,N($L3734)*(1+$Z3734+BonusMonths/12+IF($Q3734=1,0,EOSB))+N($M3734)+(N($L3734)+SI_Gross*N($M3734))*IF($Q3734=1,SI_O,SI_E))</f>
        <v/>
      </c>
      <c r="AN3734" s="41">
        <f>IF($R3734=0,0,(IF($Q3734=1,MedO,MedE+Ticket)+Training)/12)</f>
        <v/>
      </c>
    </row>
    <row r="3735">
      <c r="I3735" s="35" t="n"/>
      <c r="J3735" s="35" t="n"/>
      <c r="K3735" s="35" t="n"/>
      <c r="L3735" s="36" t="n"/>
      <c r="M3735" s="36" t="n"/>
      <c r="P3735" s="37" t="n"/>
      <c r="Q3735" s="38">
        <f>IF($C3735="",0,IF(OR(LOWER(TRIM($G3735))="omani",LOWER(TRIM($G3735))="oman",LOWER(TRIM($G3735))="om",LOWER(TRIM($G3735))="local"),1,0))</f>
        <v/>
      </c>
      <c r="R3735" s="38">
        <f>IF($C3735="",0,IF(OR(ISNUMBER(SEARCH("resign",$N3735)),ISNUMBER(SEARCH("terminat",$N3735)),ISNUMBER(SEARCH("inactive",$N3735)),ISNUMBER(SEARCH("vacan",$N3735)),ISNUMBER(SEARCH("deceased",$N3735)),ISNUMBER(SEARCH("separated",$N3735))),0,1))</f>
        <v/>
      </c>
      <c r="S3735">
        <f>IF(OR($R3735=0,NOT(ISNUMBER($I3735))),"",IFERROR(DATEDIF($I3735,DATE(FY,1,1),"y"),""))</f>
        <v/>
      </c>
      <c r="T3735">
        <f>IF(OR($R3735=0,NOT(ISNUMBER($J3735))),"",IFERROR(DATEDIF($J3735,DATE(FY,1,1),"y"),0))</f>
        <v/>
      </c>
      <c r="U3735" s="38">
        <f>IF(OR($R3735=0,NOT(ISNUMBER($I3735))),0,IF(YEAR($I3735)+IF($Q3735=1,RetAgeO,RetAgeE)=FY,MONTH($I3735),IF(YEAR($I3735)+IF($Q3735=1,RetAgeO,RetAgeE)&lt;FY,1,0)))</f>
        <v/>
      </c>
      <c r="V3735" s="38">
        <f>IF(OR($R3735=0,NOT(ISNUMBER($K3735))),0,IF(YEAR($K3735)=FY,MONTH($K3735),IF(YEAR($K3735)&lt;FY,1,0)))</f>
        <v/>
      </c>
      <c r="W3735" s="38">
        <f>IF($R3735=0,0,MIN(12,IF(AND(ISNUMBER($O3735),$O3735&gt;=1,$O3735&lt;=12),INT($O3735),12),IF(AND(RetireExit="Yes",$U3735&gt;0),$U3735,12),IF(AND(ContractExit="Yes",$V3735&gt;0),$V3735,12)))</f>
        <v/>
      </c>
      <c r="X3735" s="37">
        <f>IF(ISNUMBER($P3735),$P3735,IncPct)</f>
        <v/>
      </c>
      <c r="Y3735" s="39">
        <f>IF($W3735=0,0,MAX(0,MIN($W3735,IncMonth-1))+MAX(0,$W3735-IncMonth+1)*(1+$X3735))</f>
        <v/>
      </c>
      <c r="Z3735" s="40">
        <f>IF($C3735="",0,IFERROR(INDEX(Departments!$B$5:$B$54,MATCH($C3735,Departments!$A$5:$A$54,0)),0))</f>
        <v/>
      </c>
      <c r="AA3735" s="41">
        <f>N($L3735)*$Y3735</f>
        <v/>
      </c>
      <c r="AB3735" s="41">
        <f>N($M3735)*$Y3735</f>
        <v/>
      </c>
      <c r="AC3735" s="41">
        <f>$AA3735*$Z3735</f>
        <v/>
      </c>
      <c r="AD3735" s="41">
        <f>$AA3735*BonusMonths/12</f>
        <v/>
      </c>
      <c r="AE3735" s="41">
        <f>($AA3735+SI_Gross*$AB3735)*IF($Q3735=1,SI_O,SI_E)</f>
        <v/>
      </c>
      <c r="AF3735" s="41">
        <f>IF($Q3735=1,0,$AA3735*EOSB)</f>
        <v/>
      </c>
      <c r="AG3735" s="41">
        <f>$AN3735*$W3735</f>
        <v/>
      </c>
      <c r="AH3735" s="41">
        <f>SUM($AA3735:$AG3735)</f>
        <v/>
      </c>
      <c r="AI3735" s="41">
        <f>12*($AM3735+$AN3735)</f>
        <v/>
      </c>
      <c r="AJ3735" s="41">
        <f>$AM3735*((IncMonth-1)+(13-IncMonth)*(1+$X3735))+12*$AN3735</f>
        <v/>
      </c>
      <c r="AK3735" s="41">
        <f>IF($R3735=1,N($L3735)+N($M3735),0)</f>
        <v/>
      </c>
      <c r="AL3735">
        <f>IF($C3735="","",IF(N($L3735)&lt;=0,"Basic salary missing",IF(ISNA(MATCH($C3735,Departments!$A$5:$A$54,0)),"Department not on Departments sheet",IF(AND($I3735&lt;&gt;"",NOT(ISNUMBER($I3735))),"Date of birth is text, not a date",IF(AND($K3735&lt;&gt;"",NOT(ISNUMBER($K3735))),"Contract end is text, not a date","")))))</f>
        <v/>
      </c>
      <c r="AM3735" s="41">
        <f>IF($R3735=0,0,N($L3735)*(1+$Z3735+BonusMonths/12+IF($Q3735=1,0,EOSB))+N($M3735)+(N($L3735)+SI_Gross*N($M3735))*IF($Q3735=1,SI_O,SI_E))</f>
        <v/>
      </c>
      <c r="AN3735" s="41">
        <f>IF($R3735=0,0,(IF($Q3735=1,MedO,MedE+Ticket)+Training)/12)</f>
        <v/>
      </c>
    </row>
    <row r="3736">
      <c r="I3736" s="35" t="n"/>
      <c r="J3736" s="35" t="n"/>
      <c r="K3736" s="35" t="n"/>
      <c r="L3736" s="36" t="n"/>
      <c r="M3736" s="36" t="n"/>
      <c r="P3736" s="37" t="n"/>
      <c r="Q3736" s="38">
        <f>IF($C3736="",0,IF(OR(LOWER(TRIM($G3736))="omani",LOWER(TRIM($G3736))="oman",LOWER(TRIM($G3736))="om",LOWER(TRIM($G3736))="local"),1,0))</f>
        <v/>
      </c>
      <c r="R3736" s="38">
        <f>IF($C3736="",0,IF(OR(ISNUMBER(SEARCH("resign",$N3736)),ISNUMBER(SEARCH("terminat",$N3736)),ISNUMBER(SEARCH("inactive",$N3736)),ISNUMBER(SEARCH("vacan",$N3736)),ISNUMBER(SEARCH("deceased",$N3736)),ISNUMBER(SEARCH("separated",$N3736))),0,1))</f>
        <v/>
      </c>
      <c r="S3736">
        <f>IF(OR($R3736=0,NOT(ISNUMBER($I3736))),"",IFERROR(DATEDIF($I3736,DATE(FY,1,1),"y"),""))</f>
        <v/>
      </c>
      <c r="T3736">
        <f>IF(OR($R3736=0,NOT(ISNUMBER($J3736))),"",IFERROR(DATEDIF($J3736,DATE(FY,1,1),"y"),0))</f>
        <v/>
      </c>
      <c r="U3736" s="38">
        <f>IF(OR($R3736=0,NOT(ISNUMBER($I3736))),0,IF(YEAR($I3736)+IF($Q3736=1,RetAgeO,RetAgeE)=FY,MONTH($I3736),IF(YEAR($I3736)+IF($Q3736=1,RetAgeO,RetAgeE)&lt;FY,1,0)))</f>
        <v/>
      </c>
      <c r="V3736" s="38">
        <f>IF(OR($R3736=0,NOT(ISNUMBER($K3736))),0,IF(YEAR($K3736)=FY,MONTH($K3736),IF(YEAR($K3736)&lt;FY,1,0)))</f>
        <v/>
      </c>
      <c r="W3736" s="38">
        <f>IF($R3736=0,0,MIN(12,IF(AND(ISNUMBER($O3736),$O3736&gt;=1,$O3736&lt;=12),INT($O3736),12),IF(AND(RetireExit="Yes",$U3736&gt;0),$U3736,12),IF(AND(ContractExit="Yes",$V3736&gt;0),$V3736,12)))</f>
        <v/>
      </c>
      <c r="X3736" s="37">
        <f>IF(ISNUMBER($P3736),$P3736,IncPct)</f>
        <v/>
      </c>
      <c r="Y3736" s="39">
        <f>IF($W3736=0,0,MAX(0,MIN($W3736,IncMonth-1))+MAX(0,$W3736-IncMonth+1)*(1+$X3736))</f>
        <v/>
      </c>
      <c r="Z3736" s="40">
        <f>IF($C3736="",0,IFERROR(INDEX(Departments!$B$5:$B$54,MATCH($C3736,Departments!$A$5:$A$54,0)),0))</f>
        <v/>
      </c>
      <c r="AA3736" s="41">
        <f>N($L3736)*$Y3736</f>
        <v/>
      </c>
      <c r="AB3736" s="41">
        <f>N($M3736)*$Y3736</f>
        <v/>
      </c>
      <c r="AC3736" s="41">
        <f>$AA3736*$Z3736</f>
        <v/>
      </c>
      <c r="AD3736" s="41">
        <f>$AA3736*BonusMonths/12</f>
        <v/>
      </c>
      <c r="AE3736" s="41">
        <f>($AA3736+SI_Gross*$AB3736)*IF($Q3736=1,SI_O,SI_E)</f>
        <v/>
      </c>
      <c r="AF3736" s="41">
        <f>IF($Q3736=1,0,$AA3736*EOSB)</f>
        <v/>
      </c>
      <c r="AG3736" s="41">
        <f>$AN3736*$W3736</f>
        <v/>
      </c>
      <c r="AH3736" s="41">
        <f>SUM($AA3736:$AG3736)</f>
        <v/>
      </c>
      <c r="AI3736" s="41">
        <f>12*($AM3736+$AN3736)</f>
        <v/>
      </c>
      <c r="AJ3736" s="41">
        <f>$AM3736*((IncMonth-1)+(13-IncMonth)*(1+$X3736))+12*$AN3736</f>
        <v/>
      </c>
      <c r="AK3736" s="41">
        <f>IF($R3736=1,N($L3736)+N($M3736),0)</f>
        <v/>
      </c>
      <c r="AL3736">
        <f>IF($C3736="","",IF(N($L3736)&lt;=0,"Basic salary missing",IF(ISNA(MATCH($C3736,Departments!$A$5:$A$54,0)),"Department not on Departments sheet",IF(AND($I3736&lt;&gt;"",NOT(ISNUMBER($I3736))),"Date of birth is text, not a date",IF(AND($K3736&lt;&gt;"",NOT(ISNUMBER($K3736))),"Contract end is text, not a date","")))))</f>
        <v/>
      </c>
      <c r="AM3736" s="41">
        <f>IF($R3736=0,0,N($L3736)*(1+$Z3736+BonusMonths/12+IF($Q3736=1,0,EOSB))+N($M3736)+(N($L3736)+SI_Gross*N($M3736))*IF($Q3736=1,SI_O,SI_E))</f>
        <v/>
      </c>
      <c r="AN3736" s="41">
        <f>IF($R3736=0,0,(IF($Q3736=1,MedO,MedE+Ticket)+Training)/12)</f>
        <v/>
      </c>
    </row>
    <row r="3737">
      <c r="I3737" s="35" t="n"/>
      <c r="J3737" s="35" t="n"/>
      <c r="K3737" s="35" t="n"/>
      <c r="L3737" s="36" t="n"/>
      <c r="M3737" s="36" t="n"/>
      <c r="P3737" s="37" t="n"/>
      <c r="Q3737" s="38">
        <f>IF($C3737="",0,IF(OR(LOWER(TRIM($G3737))="omani",LOWER(TRIM($G3737))="oman",LOWER(TRIM($G3737))="om",LOWER(TRIM($G3737))="local"),1,0))</f>
        <v/>
      </c>
      <c r="R3737" s="38">
        <f>IF($C3737="",0,IF(OR(ISNUMBER(SEARCH("resign",$N3737)),ISNUMBER(SEARCH("terminat",$N3737)),ISNUMBER(SEARCH("inactive",$N3737)),ISNUMBER(SEARCH("vacan",$N3737)),ISNUMBER(SEARCH("deceased",$N3737)),ISNUMBER(SEARCH("separated",$N3737))),0,1))</f>
        <v/>
      </c>
      <c r="S3737">
        <f>IF(OR($R3737=0,NOT(ISNUMBER($I3737))),"",IFERROR(DATEDIF($I3737,DATE(FY,1,1),"y"),""))</f>
        <v/>
      </c>
      <c r="T3737">
        <f>IF(OR($R3737=0,NOT(ISNUMBER($J3737))),"",IFERROR(DATEDIF($J3737,DATE(FY,1,1),"y"),0))</f>
        <v/>
      </c>
      <c r="U3737" s="38">
        <f>IF(OR($R3737=0,NOT(ISNUMBER($I3737))),0,IF(YEAR($I3737)+IF($Q3737=1,RetAgeO,RetAgeE)=FY,MONTH($I3737),IF(YEAR($I3737)+IF($Q3737=1,RetAgeO,RetAgeE)&lt;FY,1,0)))</f>
        <v/>
      </c>
      <c r="V3737" s="38">
        <f>IF(OR($R3737=0,NOT(ISNUMBER($K3737))),0,IF(YEAR($K3737)=FY,MONTH($K3737),IF(YEAR($K3737)&lt;FY,1,0)))</f>
        <v/>
      </c>
      <c r="W3737" s="38">
        <f>IF($R3737=0,0,MIN(12,IF(AND(ISNUMBER($O3737),$O3737&gt;=1,$O3737&lt;=12),INT($O3737),12),IF(AND(RetireExit="Yes",$U3737&gt;0),$U3737,12),IF(AND(ContractExit="Yes",$V3737&gt;0),$V3737,12)))</f>
        <v/>
      </c>
      <c r="X3737" s="37">
        <f>IF(ISNUMBER($P3737),$P3737,IncPct)</f>
        <v/>
      </c>
      <c r="Y3737" s="39">
        <f>IF($W3737=0,0,MAX(0,MIN($W3737,IncMonth-1))+MAX(0,$W3737-IncMonth+1)*(1+$X3737))</f>
        <v/>
      </c>
      <c r="Z3737" s="40">
        <f>IF($C3737="",0,IFERROR(INDEX(Departments!$B$5:$B$54,MATCH($C3737,Departments!$A$5:$A$54,0)),0))</f>
        <v/>
      </c>
      <c r="AA3737" s="41">
        <f>N($L3737)*$Y3737</f>
        <v/>
      </c>
      <c r="AB3737" s="41">
        <f>N($M3737)*$Y3737</f>
        <v/>
      </c>
      <c r="AC3737" s="41">
        <f>$AA3737*$Z3737</f>
        <v/>
      </c>
      <c r="AD3737" s="41">
        <f>$AA3737*BonusMonths/12</f>
        <v/>
      </c>
      <c r="AE3737" s="41">
        <f>($AA3737+SI_Gross*$AB3737)*IF($Q3737=1,SI_O,SI_E)</f>
        <v/>
      </c>
      <c r="AF3737" s="41">
        <f>IF($Q3737=1,0,$AA3737*EOSB)</f>
        <v/>
      </c>
      <c r="AG3737" s="41">
        <f>$AN3737*$W3737</f>
        <v/>
      </c>
      <c r="AH3737" s="41">
        <f>SUM($AA3737:$AG3737)</f>
        <v/>
      </c>
      <c r="AI3737" s="41">
        <f>12*($AM3737+$AN3737)</f>
        <v/>
      </c>
      <c r="AJ3737" s="41">
        <f>$AM3737*((IncMonth-1)+(13-IncMonth)*(1+$X3737))+12*$AN3737</f>
        <v/>
      </c>
      <c r="AK3737" s="41">
        <f>IF($R3737=1,N($L3737)+N($M3737),0)</f>
        <v/>
      </c>
      <c r="AL3737">
        <f>IF($C3737="","",IF(N($L3737)&lt;=0,"Basic salary missing",IF(ISNA(MATCH($C3737,Departments!$A$5:$A$54,0)),"Department not on Departments sheet",IF(AND($I3737&lt;&gt;"",NOT(ISNUMBER($I3737))),"Date of birth is text, not a date",IF(AND($K3737&lt;&gt;"",NOT(ISNUMBER($K3737))),"Contract end is text, not a date","")))))</f>
        <v/>
      </c>
      <c r="AM3737" s="41">
        <f>IF($R3737=0,0,N($L3737)*(1+$Z3737+BonusMonths/12+IF($Q3737=1,0,EOSB))+N($M3737)+(N($L3737)+SI_Gross*N($M3737))*IF($Q3737=1,SI_O,SI_E))</f>
        <v/>
      </c>
      <c r="AN3737" s="41">
        <f>IF($R3737=0,0,(IF($Q3737=1,MedO,MedE+Ticket)+Training)/12)</f>
        <v/>
      </c>
    </row>
    <row r="3738">
      <c r="I3738" s="35" t="n"/>
      <c r="J3738" s="35" t="n"/>
      <c r="K3738" s="35" t="n"/>
      <c r="L3738" s="36" t="n"/>
      <c r="M3738" s="36" t="n"/>
      <c r="P3738" s="37" t="n"/>
      <c r="Q3738" s="38">
        <f>IF($C3738="",0,IF(OR(LOWER(TRIM($G3738))="omani",LOWER(TRIM($G3738))="oman",LOWER(TRIM($G3738))="om",LOWER(TRIM($G3738))="local"),1,0))</f>
        <v/>
      </c>
      <c r="R3738" s="38">
        <f>IF($C3738="",0,IF(OR(ISNUMBER(SEARCH("resign",$N3738)),ISNUMBER(SEARCH("terminat",$N3738)),ISNUMBER(SEARCH("inactive",$N3738)),ISNUMBER(SEARCH("vacan",$N3738)),ISNUMBER(SEARCH("deceased",$N3738)),ISNUMBER(SEARCH("separated",$N3738))),0,1))</f>
        <v/>
      </c>
      <c r="S3738">
        <f>IF(OR($R3738=0,NOT(ISNUMBER($I3738))),"",IFERROR(DATEDIF($I3738,DATE(FY,1,1),"y"),""))</f>
        <v/>
      </c>
      <c r="T3738">
        <f>IF(OR($R3738=0,NOT(ISNUMBER($J3738))),"",IFERROR(DATEDIF($J3738,DATE(FY,1,1),"y"),0))</f>
        <v/>
      </c>
      <c r="U3738" s="38">
        <f>IF(OR($R3738=0,NOT(ISNUMBER($I3738))),0,IF(YEAR($I3738)+IF($Q3738=1,RetAgeO,RetAgeE)=FY,MONTH($I3738),IF(YEAR($I3738)+IF($Q3738=1,RetAgeO,RetAgeE)&lt;FY,1,0)))</f>
        <v/>
      </c>
      <c r="V3738" s="38">
        <f>IF(OR($R3738=0,NOT(ISNUMBER($K3738))),0,IF(YEAR($K3738)=FY,MONTH($K3738),IF(YEAR($K3738)&lt;FY,1,0)))</f>
        <v/>
      </c>
      <c r="W3738" s="38">
        <f>IF($R3738=0,0,MIN(12,IF(AND(ISNUMBER($O3738),$O3738&gt;=1,$O3738&lt;=12),INT($O3738),12),IF(AND(RetireExit="Yes",$U3738&gt;0),$U3738,12),IF(AND(ContractExit="Yes",$V3738&gt;0),$V3738,12)))</f>
        <v/>
      </c>
      <c r="X3738" s="37">
        <f>IF(ISNUMBER($P3738),$P3738,IncPct)</f>
        <v/>
      </c>
      <c r="Y3738" s="39">
        <f>IF($W3738=0,0,MAX(0,MIN($W3738,IncMonth-1))+MAX(0,$W3738-IncMonth+1)*(1+$X3738))</f>
        <v/>
      </c>
      <c r="Z3738" s="40">
        <f>IF($C3738="",0,IFERROR(INDEX(Departments!$B$5:$B$54,MATCH($C3738,Departments!$A$5:$A$54,0)),0))</f>
        <v/>
      </c>
      <c r="AA3738" s="41">
        <f>N($L3738)*$Y3738</f>
        <v/>
      </c>
      <c r="AB3738" s="41">
        <f>N($M3738)*$Y3738</f>
        <v/>
      </c>
      <c r="AC3738" s="41">
        <f>$AA3738*$Z3738</f>
        <v/>
      </c>
      <c r="AD3738" s="41">
        <f>$AA3738*BonusMonths/12</f>
        <v/>
      </c>
      <c r="AE3738" s="41">
        <f>($AA3738+SI_Gross*$AB3738)*IF($Q3738=1,SI_O,SI_E)</f>
        <v/>
      </c>
      <c r="AF3738" s="41">
        <f>IF($Q3738=1,0,$AA3738*EOSB)</f>
        <v/>
      </c>
      <c r="AG3738" s="41">
        <f>$AN3738*$W3738</f>
        <v/>
      </c>
      <c r="AH3738" s="41">
        <f>SUM($AA3738:$AG3738)</f>
        <v/>
      </c>
      <c r="AI3738" s="41">
        <f>12*($AM3738+$AN3738)</f>
        <v/>
      </c>
      <c r="AJ3738" s="41">
        <f>$AM3738*((IncMonth-1)+(13-IncMonth)*(1+$X3738))+12*$AN3738</f>
        <v/>
      </c>
      <c r="AK3738" s="41">
        <f>IF($R3738=1,N($L3738)+N($M3738),0)</f>
        <v/>
      </c>
      <c r="AL3738">
        <f>IF($C3738="","",IF(N($L3738)&lt;=0,"Basic salary missing",IF(ISNA(MATCH($C3738,Departments!$A$5:$A$54,0)),"Department not on Departments sheet",IF(AND($I3738&lt;&gt;"",NOT(ISNUMBER($I3738))),"Date of birth is text, not a date",IF(AND($K3738&lt;&gt;"",NOT(ISNUMBER($K3738))),"Contract end is text, not a date","")))))</f>
        <v/>
      </c>
      <c r="AM3738" s="41">
        <f>IF($R3738=0,0,N($L3738)*(1+$Z3738+BonusMonths/12+IF($Q3738=1,0,EOSB))+N($M3738)+(N($L3738)+SI_Gross*N($M3738))*IF($Q3738=1,SI_O,SI_E))</f>
        <v/>
      </c>
      <c r="AN3738" s="41">
        <f>IF($R3738=0,0,(IF($Q3738=1,MedO,MedE+Ticket)+Training)/12)</f>
        <v/>
      </c>
    </row>
    <row r="3739">
      <c r="I3739" s="35" t="n"/>
      <c r="J3739" s="35" t="n"/>
      <c r="K3739" s="35" t="n"/>
      <c r="L3739" s="36" t="n"/>
      <c r="M3739" s="36" t="n"/>
      <c r="P3739" s="37" t="n"/>
      <c r="Q3739" s="38">
        <f>IF($C3739="",0,IF(OR(LOWER(TRIM($G3739))="omani",LOWER(TRIM($G3739))="oman",LOWER(TRIM($G3739))="om",LOWER(TRIM($G3739))="local"),1,0))</f>
        <v/>
      </c>
      <c r="R3739" s="38">
        <f>IF($C3739="",0,IF(OR(ISNUMBER(SEARCH("resign",$N3739)),ISNUMBER(SEARCH("terminat",$N3739)),ISNUMBER(SEARCH("inactive",$N3739)),ISNUMBER(SEARCH("vacan",$N3739)),ISNUMBER(SEARCH("deceased",$N3739)),ISNUMBER(SEARCH("separated",$N3739))),0,1))</f>
        <v/>
      </c>
      <c r="S3739">
        <f>IF(OR($R3739=0,NOT(ISNUMBER($I3739))),"",IFERROR(DATEDIF($I3739,DATE(FY,1,1),"y"),""))</f>
        <v/>
      </c>
      <c r="T3739">
        <f>IF(OR($R3739=0,NOT(ISNUMBER($J3739))),"",IFERROR(DATEDIF($J3739,DATE(FY,1,1),"y"),0))</f>
        <v/>
      </c>
      <c r="U3739" s="38">
        <f>IF(OR($R3739=0,NOT(ISNUMBER($I3739))),0,IF(YEAR($I3739)+IF($Q3739=1,RetAgeO,RetAgeE)=FY,MONTH($I3739),IF(YEAR($I3739)+IF($Q3739=1,RetAgeO,RetAgeE)&lt;FY,1,0)))</f>
        <v/>
      </c>
      <c r="V3739" s="38">
        <f>IF(OR($R3739=0,NOT(ISNUMBER($K3739))),0,IF(YEAR($K3739)=FY,MONTH($K3739),IF(YEAR($K3739)&lt;FY,1,0)))</f>
        <v/>
      </c>
      <c r="W3739" s="38">
        <f>IF($R3739=0,0,MIN(12,IF(AND(ISNUMBER($O3739),$O3739&gt;=1,$O3739&lt;=12),INT($O3739),12),IF(AND(RetireExit="Yes",$U3739&gt;0),$U3739,12),IF(AND(ContractExit="Yes",$V3739&gt;0),$V3739,12)))</f>
        <v/>
      </c>
      <c r="X3739" s="37">
        <f>IF(ISNUMBER($P3739),$P3739,IncPct)</f>
        <v/>
      </c>
      <c r="Y3739" s="39">
        <f>IF($W3739=0,0,MAX(0,MIN($W3739,IncMonth-1))+MAX(0,$W3739-IncMonth+1)*(1+$X3739))</f>
        <v/>
      </c>
      <c r="Z3739" s="40">
        <f>IF($C3739="",0,IFERROR(INDEX(Departments!$B$5:$B$54,MATCH($C3739,Departments!$A$5:$A$54,0)),0))</f>
        <v/>
      </c>
      <c r="AA3739" s="41">
        <f>N($L3739)*$Y3739</f>
        <v/>
      </c>
      <c r="AB3739" s="41">
        <f>N($M3739)*$Y3739</f>
        <v/>
      </c>
      <c r="AC3739" s="41">
        <f>$AA3739*$Z3739</f>
        <v/>
      </c>
      <c r="AD3739" s="41">
        <f>$AA3739*BonusMonths/12</f>
        <v/>
      </c>
      <c r="AE3739" s="41">
        <f>($AA3739+SI_Gross*$AB3739)*IF($Q3739=1,SI_O,SI_E)</f>
        <v/>
      </c>
      <c r="AF3739" s="41">
        <f>IF($Q3739=1,0,$AA3739*EOSB)</f>
        <v/>
      </c>
      <c r="AG3739" s="41">
        <f>$AN3739*$W3739</f>
        <v/>
      </c>
      <c r="AH3739" s="41">
        <f>SUM($AA3739:$AG3739)</f>
        <v/>
      </c>
      <c r="AI3739" s="41">
        <f>12*($AM3739+$AN3739)</f>
        <v/>
      </c>
      <c r="AJ3739" s="41">
        <f>$AM3739*((IncMonth-1)+(13-IncMonth)*(1+$X3739))+12*$AN3739</f>
        <v/>
      </c>
      <c r="AK3739" s="41">
        <f>IF($R3739=1,N($L3739)+N($M3739),0)</f>
        <v/>
      </c>
      <c r="AL3739">
        <f>IF($C3739="","",IF(N($L3739)&lt;=0,"Basic salary missing",IF(ISNA(MATCH($C3739,Departments!$A$5:$A$54,0)),"Department not on Departments sheet",IF(AND($I3739&lt;&gt;"",NOT(ISNUMBER($I3739))),"Date of birth is text, not a date",IF(AND($K3739&lt;&gt;"",NOT(ISNUMBER($K3739))),"Contract end is text, not a date","")))))</f>
        <v/>
      </c>
      <c r="AM3739" s="41">
        <f>IF($R3739=0,0,N($L3739)*(1+$Z3739+BonusMonths/12+IF($Q3739=1,0,EOSB))+N($M3739)+(N($L3739)+SI_Gross*N($M3739))*IF($Q3739=1,SI_O,SI_E))</f>
        <v/>
      </c>
      <c r="AN3739" s="41">
        <f>IF($R3739=0,0,(IF($Q3739=1,MedO,MedE+Ticket)+Training)/12)</f>
        <v/>
      </c>
    </row>
    <row r="3740">
      <c r="I3740" s="35" t="n"/>
      <c r="J3740" s="35" t="n"/>
      <c r="K3740" s="35" t="n"/>
      <c r="L3740" s="36" t="n"/>
      <c r="M3740" s="36" t="n"/>
      <c r="P3740" s="37" t="n"/>
      <c r="Q3740" s="38">
        <f>IF($C3740="",0,IF(OR(LOWER(TRIM($G3740))="omani",LOWER(TRIM($G3740))="oman",LOWER(TRIM($G3740))="om",LOWER(TRIM($G3740))="local"),1,0))</f>
        <v/>
      </c>
      <c r="R3740" s="38">
        <f>IF($C3740="",0,IF(OR(ISNUMBER(SEARCH("resign",$N3740)),ISNUMBER(SEARCH("terminat",$N3740)),ISNUMBER(SEARCH("inactive",$N3740)),ISNUMBER(SEARCH("vacan",$N3740)),ISNUMBER(SEARCH("deceased",$N3740)),ISNUMBER(SEARCH("separated",$N3740))),0,1))</f>
        <v/>
      </c>
      <c r="S3740">
        <f>IF(OR($R3740=0,NOT(ISNUMBER($I3740))),"",IFERROR(DATEDIF($I3740,DATE(FY,1,1),"y"),""))</f>
        <v/>
      </c>
      <c r="T3740">
        <f>IF(OR($R3740=0,NOT(ISNUMBER($J3740))),"",IFERROR(DATEDIF($J3740,DATE(FY,1,1),"y"),0))</f>
        <v/>
      </c>
      <c r="U3740" s="38">
        <f>IF(OR($R3740=0,NOT(ISNUMBER($I3740))),0,IF(YEAR($I3740)+IF($Q3740=1,RetAgeO,RetAgeE)=FY,MONTH($I3740),IF(YEAR($I3740)+IF($Q3740=1,RetAgeO,RetAgeE)&lt;FY,1,0)))</f>
        <v/>
      </c>
      <c r="V3740" s="38">
        <f>IF(OR($R3740=0,NOT(ISNUMBER($K3740))),0,IF(YEAR($K3740)=FY,MONTH($K3740),IF(YEAR($K3740)&lt;FY,1,0)))</f>
        <v/>
      </c>
      <c r="W3740" s="38">
        <f>IF($R3740=0,0,MIN(12,IF(AND(ISNUMBER($O3740),$O3740&gt;=1,$O3740&lt;=12),INT($O3740),12),IF(AND(RetireExit="Yes",$U3740&gt;0),$U3740,12),IF(AND(ContractExit="Yes",$V3740&gt;0),$V3740,12)))</f>
        <v/>
      </c>
      <c r="X3740" s="37">
        <f>IF(ISNUMBER($P3740),$P3740,IncPct)</f>
        <v/>
      </c>
      <c r="Y3740" s="39">
        <f>IF($W3740=0,0,MAX(0,MIN($W3740,IncMonth-1))+MAX(0,$W3740-IncMonth+1)*(1+$X3740))</f>
        <v/>
      </c>
      <c r="Z3740" s="40">
        <f>IF($C3740="",0,IFERROR(INDEX(Departments!$B$5:$B$54,MATCH($C3740,Departments!$A$5:$A$54,0)),0))</f>
        <v/>
      </c>
      <c r="AA3740" s="41">
        <f>N($L3740)*$Y3740</f>
        <v/>
      </c>
      <c r="AB3740" s="41">
        <f>N($M3740)*$Y3740</f>
        <v/>
      </c>
      <c r="AC3740" s="41">
        <f>$AA3740*$Z3740</f>
        <v/>
      </c>
      <c r="AD3740" s="41">
        <f>$AA3740*BonusMonths/12</f>
        <v/>
      </c>
      <c r="AE3740" s="41">
        <f>($AA3740+SI_Gross*$AB3740)*IF($Q3740=1,SI_O,SI_E)</f>
        <v/>
      </c>
      <c r="AF3740" s="41">
        <f>IF($Q3740=1,0,$AA3740*EOSB)</f>
        <v/>
      </c>
      <c r="AG3740" s="41">
        <f>$AN3740*$W3740</f>
        <v/>
      </c>
      <c r="AH3740" s="41">
        <f>SUM($AA3740:$AG3740)</f>
        <v/>
      </c>
      <c r="AI3740" s="41">
        <f>12*($AM3740+$AN3740)</f>
        <v/>
      </c>
      <c r="AJ3740" s="41">
        <f>$AM3740*((IncMonth-1)+(13-IncMonth)*(1+$X3740))+12*$AN3740</f>
        <v/>
      </c>
      <c r="AK3740" s="41">
        <f>IF($R3740=1,N($L3740)+N($M3740),0)</f>
        <v/>
      </c>
      <c r="AL3740">
        <f>IF($C3740="","",IF(N($L3740)&lt;=0,"Basic salary missing",IF(ISNA(MATCH($C3740,Departments!$A$5:$A$54,0)),"Department not on Departments sheet",IF(AND($I3740&lt;&gt;"",NOT(ISNUMBER($I3740))),"Date of birth is text, not a date",IF(AND($K3740&lt;&gt;"",NOT(ISNUMBER($K3740))),"Contract end is text, not a date","")))))</f>
        <v/>
      </c>
      <c r="AM3740" s="41">
        <f>IF($R3740=0,0,N($L3740)*(1+$Z3740+BonusMonths/12+IF($Q3740=1,0,EOSB))+N($M3740)+(N($L3740)+SI_Gross*N($M3740))*IF($Q3740=1,SI_O,SI_E))</f>
        <v/>
      </c>
      <c r="AN3740" s="41">
        <f>IF($R3740=0,0,(IF($Q3740=1,MedO,MedE+Ticket)+Training)/12)</f>
        <v/>
      </c>
    </row>
    <row r="3741">
      <c r="I3741" s="35" t="n"/>
      <c r="J3741" s="35" t="n"/>
      <c r="K3741" s="35" t="n"/>
      <c r="L3741" s="36" t="n"/>
      <c r="M3741" s="36" t="n"/>
      <c r="P3741" s="37" t="n"/>
      <c r="Q3741" s="38">
        <f>IF($C3741="",0,IF(OR(LOWER(TRIM($G3741))="omani",LOWER(TRIM($G3741))="oman",LOWER(TRIM($G3741))="om",LOWER(TRIM($G3741))="local"),1,0))</f>
        <v/>
      </c>
      <c r="R3741" s="38">
        <f>IF($C3741="",0,IF(OR(ISNUMBER(SEARCH("resign",$N3741)),ISNUMBER(SEARCH("terminat",$N3741)),ISNUMBER(SEARCH("inactive",$N3741)),ISNUMBER(SEARCH("vacan",$N3741)),ISNUMBER(SEARCH("deceased",$N3741)),ISNUMBER(SEARCH("separated",$N3741))),0,1))</f>
        <v/>
      </c>
      <c r="S3741">
        <f>IF(OR($R3741=0,NOT(ISNUMBER($I3741))),"",IFERROR(DATEDIF($I3741,DATE(FY,1,1),"y"),""))</f>
        <v/>
      </c>
      <c r="T3741">
        <f>IF(OR($R3741=0,NOT(ISNUMBER($J3741))),"",IFERROR(DATEDIF($J3741,DATE(FY,1,1),"y"),0))</f>
        <v/>
      </c>
      <c r="U3741" s="38">
        <f>IF(OR($R3741=0,NOT(ISNUMBER($I3741))),0,IF(YEAR($I3741)+IF($Q3741=1,RetAgeO,RetAgeE)=FY,MONTH($I3741),IF(YEAR($I3741)+IF($Q3741=1,RetAgeO,RetAgeE)&lt;FY,1,0)))</f>
        <v/>
      </c>
      <c r="V3741" s="38">
        <f>IF(OR($R3741=0,NOT(ISNUMBER($K3741))),0,IF(YEAR($K3741)=FY,MONTH($K3741),IF(YEAR($K3741)&lt;FY,1,0)))</f>
        <v/>
      </c>
      <c r="W3741" s="38">
        <f>IF($R3741=0,0,MIN(12,IF(AND(ISNUMBER($O3741),$O3741&gt;=1,$O3741&lt;=12),INT($O3741),12),IF(AND(RetireExit="Yes",$U3741&gt;0),$U3741,12),IF(AND(ContractExit="Yes",$V3741&gt;0),$V3741,12)))</f>
        <v/>
      </c>
      <c r="X3741" s="37">
        <f>IF(ISNUMBER($P3741),$P3741,IncPct)</f>
        <v/>
      </c>
      <c r="Y3741" s="39">
        <f>IF($W3741=0,0,MAX(0,MIN($W3741,IncMonth-1))+MAX(0,$W3741-IncMonth+1)*(1+$X3741))</f>
        <v/>
      </c>
      <c r="Z3741" s="40">
        <f>IF($C3741="",0,IFERROR(INDEX(Departments!$B$5:$B$54,MATCH($C3741,Departments!$A$5:$A$54,0)),0))</f>
        <v/>
      </c>
      <c r="AA3741" s="41">
        <f>N($L3741)*$Y3741</f>
        <v/>
      </c>
      <c r="AB3741" s="41">
        <f>N($M3741)*$Y3741</f>
        <v/>
      </c>
      <c r="AC3741" s="41">
        <f>$AA3741*$Z3741</f>
        <v/>
      </c>
      <c r="AD3741" s="41">
        <f>$AA3741*BonusMonths/12</f>
        <v/>
      </c>
      <c r="AE3741" s="41">
        <f>($AA3741+SI_Gross*$AB3741)*IF($Q3741=1,SI_O,SI_E)</f>
        <v/>
      </c>
      <c r="AF3741" s="41">
        <f>IF($Q3741=1,0,$AA3741*EOSB)</f>
        <v/>
      </c>
      <c r="AG3741" s="41">
        <f>$AN3741*$W3741</f>
        <v/>
      </c>
      <c r="AH3741" s="41">
        <f>SUM($AA3741:$AG3741)</f>
        <v/>
      </c>
      <c r="AI3741" s="41">
        <f>12*($AM3741+$AN3741)</f>
        <v/>
      </c>
      <c r="AJ3741" s="41">
        <f>$AM3741*((IncMonth-1)+(13-IncMonth)*(1+$X3741))+12*$AN3741</f>
        <v/>
      </c>
      <c r="AK3741" s="41">
        <f>IF($R3741=1,N($L3741)+N($M3741),0)</f>
        <v/>
      </c>
      <c r="AL3741">
        <f>IF($C3741="","",IF(N($L3741)&lt;=0,"Basic salary missing",IF(ISNA(MATCH($C3741,Departments!$A$5:$A$54,0)),"Department not on Departments sheet",IF(AND($I3741&lt;&gt;"",NOT(ISNUMBER($I3741))),"Date of birth is text, not a date",IF(AND($K3741&lt;&gt;"",NOT(ISNUMBER($K3741))),"Contract end is text, not a date","")))))</f>
        <v/>
      </c>
      <c r="AM3741" s="41">
        <f>IF($R3741=0,0,N($L3741)*(1+$Z3741+BonusMonths/12+IF($Q3741=1,0,EOSB))+N($M3741)+(N($L3741)+SI_Gross*N($M3741))*IF($Q3741=1,SI_O,SI_E))</f>
        <v/>
      </c>
      <c r="AN3741" s="41">
        <f>IF($R3741=0,0,(IF($Q3741=1,MedO,MedE+Ticket)+Training)/12)</f>
        <v/>
      </c>
    </row>
    <row r="3742">
      <c r="I3742" s="35" t="n"/>
      <c r="J3742" s="35" t="n"/>
      <c r="K3742" s="35" t="n"/>
      <c r="L3742" s="36" t="n"/>
      <c r="M3742" s="36" t="n"/>
      <c r="P3742" s="37" t="n"/>
      <c r="Q3742" s="38">
        <f>IF($C3742="",0,IF(OR(LOWER(TRIM($G3742))="omani",LOWER(TRIM($G3742))="oman",LOWER(TRIM($G3742))="om",LOWER(TRIM($G3742))="local"),1,0))</f>
        <v/>
      </c>
      <c r="R3742" s="38">
        <f>IF($C3742="",0,IF(OR(ISNUMBER(SEARCH("resign",$N3742)),ISNUMBER(SEARCH("terminat",$N3742)),ISNUMBER(SEARCH("inactive",$N3742)),ISNUMBER(SEARCH("vacan",$N3742)),ISNUMBER(SEARCH("deceased",$N3742)),ISNUMBER(SEARCH("separated",$N3742))),0,1))</f>
        <v/>
      </c>
      <c r="S3742">
        <f>IF(OR($R3742=0,NOT(ISNUMBER($I3742))),"",IFERROR(DATEDIF($I3742,DATE(FY,1,1),"y"),""))</f>
        <v/>
      </c>
      <c r="T3742">
        <f>IF(OR($R3742=0,NOT(ISNUMBER($J3742))),"",IFERROR(DATEDIF($J3742,DATE(FY,1,1),"y"),0))</f>
        <v/>
      </c>
      <c r="U3742" s="38">
        <f>IF(OR($R3742=0,NOT(ISNUMBER($I3742))),0,IF(YEAR($I3742)+IF($Q3742=1,RetAgeO,RetAgeE)=FY,MONTH($I3742),IF(YEAR($I3742)+IF($Q3742=1,RetAgeO,RetAgeE)&lt;FY,1,0)))</f>
        <v/>
      </c>
      <c r="V3742" s="38">
        <f>IF(OR($R3742=0,NOT(ISNUMBER($K3742))),0,IF(YEAR($K3742)=FY,MONTH($K3742),IF(YEAR($K3742)&lt;FY,1,0)))</f>
        <v/>
      </c>
      <c r="W3742" s="38">
        <f>IF($R3742=0,0,MIN(12,IF(AND(ISNUMBER($O3742),$O3742&gt;=1,$O3742&lt;=12),INT($O3742),12),IF(AND(RetireExit="Yes",$U3742&gt;0),$U3742,12),IF(AND(ContractExit="Yes",$V3742&gt;0),$V3742,12)))</f>
        <v/>
      </c>
      <c r="X3742" s="37">
        <f>IF(ISNUMBER($P3742),$P3742,IncPct)</f>
        <v/>
      </c>
      <c r="Y3742" s="39">
        <f>IF($W3742=0,0,MAX(0,MIN($W3742,IncMonth-1))+MAX(0,$W3742-IncMonth+1)*(1+$X3742))</f>
        <v/>
      </c>
      <c r="Z3742" s="40">
        <f>IF($C3742="",0,IFERROR(INDEX(Departments!$B$5:$B$54,MATCH($C3742,Departments!$A$5:$A$54,0)),0))</f>
        <v/>
      </c>
      <c r="AA3742" s="41">
        <f>N($L3742)*$Y3742</f>
        <v/>
      </c>
      <c r="AB3742" s="41">
        <f>N($M3742)*$Y3742</f>
        <v/>
      </c>
      <c r="AC3742" s="41">
        <f>$AA3742*$Z3742</f>
        <v/>
      </c>
      <c r="AD3742" s="41">
        <f>$AA3742*BonusMonths/12</f>
        <v/>
      </c>
      <c r="AE3742" s="41">
        <f>($AA3742+SI_Gross*$AB3742)*IF($Q3742=1,SI_O,SI_E)</f>
        <v/>
      </c>
      <c r="AF3742" s="41">
        <f>IF($Q3742=1,0,$AA3742*EOSB)</f>
        <v/>
      </c>
      <c r="AG3742" s="41">
        <f>$AN3742*$W3742</f>
        <v/>
      </c>
      <c r="AH3742" s="41">
        <f>SUM($AA3742:$AG3742)</f>
        <v/>
      </c>
      <c r="AI3742" s="41">
        <f>12*($AM3742+$AN3742)</f>
        <v/>
      </c>
      <c r="AJ3742" s="41">
        <f>$AM3742*((IncMonth-1)+(13-IncMonth)*(1+$X3742))+12*$AN3742</f>
        <v/>
      </c>
      <c r="AK3742" s="41">
        <f>IF($R3742=1,N($L3742)+N($M3742),0)</f>
        <v/>
      </c>
      <c r="AL3742">
        <f>IF($C3742="","",IF(N($L3742)&lt;=0,"Basic salary missing",IF(ISNA(MATCH($C3742,Departments!$A$5:$A$54,0)),"Department not on Departments sheet",IF(AND($I3742&lt;&gt;"",NOT(ISNUMBER($I3742))),"Date of birth is text, not a date",IF(AND($K3742&lt;&gt;"",NOT(ISNUMBER($K3742))),"Contract end is text, not a date","")))))</f>
        <v/>
      </c>
      <c r="AM3742" s="41">
        <f>IF($R3742=0,0,N($L3742)*(1+$Z3742+BonusMonths/12+IF($Q3742=1,0,EOSB))+N($M3742)+(N($L3742)+SI_Gross*N($M3742))*IF($Q3742=1,SI_O,SI_E))</f>
        <v/>
      </c>
      <c r="AN3742" s="41">
        <f>IF($R3742=0,0,(IF($Q3742=1,MedO,MedE+Ticket)+Training)/12)</f>
        <v/>
      </c>
    </row>
    <row r="3743">
      <c r="I3743" s="35" t="n"/>
      <c r="J3743" s="35" t="n"/>
      <c r="K3743" s="35" t="n"/>
      <c r="L3743" s="36" t="n"/>
      <c r="M3743" s="36" t="n"/>
      <c r="P3743" s="37" t="n"/>
      <c r="Q3743" s="38">
        <f>IF($C3743="",0,IF(OR(LOWER(TRIM($G3743))="omani",LOWER(TRIM($G3743))="oman",LOWER(TRIM($G3743))="om",LOWER(TRIM($G3743))="local"),1,0))</f>
        <v/>
      </c>
      <c r="R3743" s="38">
        <f>IF($C3743="",0,IF(OR(ISNUMBER(SEARCH("resign",$N3743)),ISNUMBER(SEARCH("terminat",$N3743)),ISNUMBER(SEARCH("inactive",$N3743)),ISNUMBER(SEARCH("vacan",$N3743)),ISNUMBER(SEARCH("deceased",$N3743)),ISNUMBER(SEARCH("separated",$N3743))),0,1))</f>
        <v/>
      </c>
      <c r="S3743">
        <f>IF(OR($R3743=0,NOT(ISNUMBER($I3743))),"",IFERROR(DATEDIF($I3743,DATE(FY,1,1),"y"),""))</f>
        <v/>
      </c>
      <c r="T3743">
        <f>IF(OR($R3743=0,NOT(ISNUMBER($J3743))),"",IFERROR(DATEDIF($J3743,DATE(FY,1,1),"y"),0))</f>
        <v/>
      </c>
      <c r="U3743" s="38">
        <f>IF(OR($R3743=0,NOT(ISNUMBER($I3743))),0,IF(YEAR($I3743)+IF($Q3743=1,RetAgeO,RetAgeE)=FY,MONTH($I3743),IF(YEAR($I3743)+IF($Q3743=1,RetAgeO,RetAgeE)&lt;FY,1,0)))</f>
        <v/>
      </c>
      <c r="V3743" s="38">
        <f>IF(OR($R3743=0,NOT(ISNUMBER($K3743))),0,IF(YEAR($K3743)=FY,MONTH($K3743),IF(YEAR($K3743)&lt;FY,1,0)))</f>
        <v/>
      </c>
      <c r="W3743" s="38">
        <f>IF($R3743=0,0,MIN(12,IF(AND(ISNUMBER($O3743),$O3743&gt;=1,$O3743&lt;=12),INT($O3743),12),IF(AND(RetireExit="Yes",$U3743&gt;0),$U3743,12),IF(AND(ContractExit="Yes",$V3743&gt;0),$V3743,12)))</f>
        <v/>
      </c>
      <c r="X3743" s="37">
        <f>IF(ISNUMBER($P3743),$P3743,IncPct)</f>
        <v/>
      </c>
      <c r="Y3743" s="39">
        <f>IF($W3743=0,0,MAX(0,MIN($W3743,IncMonth-1))+MAX(0,$W3743-IncMonth+1)*(1+$X3743))</f>
        <v/>
      </c>
      <c r="Z3743" s="40">
        <f>IF($C3743="",0,IFERROR(INDEX(Departments!$B$5:$B$54,MATCH($C3743,Departments!$A$5:$A$54,0)),0))</f>
        <v/>
      </c>
      <c r="AA3743" s="41">
        <f>N($L3743)*$Y3743</f>
        <v/>
      </c>
      <c r="AB3743" s="41">
        <f>N($M3743)*$Y3743</f>
        <v/>
      </c>
      <c r="AC3743" s="41">
        <f>$AA3743*$Z3743</f>
        <v/>
      </c>
      <c r="AD3743" s="41">
        <f>$AA3743*BonusMonths/12</f>
        <v/>
      </c>
      <c r="AE3743" s="41">
        <f>($AA3743+SI_Gross*$AB3743)*IF($Q3743=1,SI_O,SI_E)</f>
        <v/>
      </c>
      <c r="AF3743" s="41">
        <f>IF($Q3743=1,0,$AA3743*EOSB)</f>
        <v/>
      </c>
      <c r="AG3743" s="41">
        <f>$AN3743*$W3743</f>
        <v/>
      </c>
      <c r="AH3743" s="41">
        <f>SUM($AA3743:$AG3743)</f>
        <v/>
      </c>
      <c r="AI3743" s="41">
        <f>12*($AM3743+$AN3743)</f>
        <v/>
      </c>
      <c r="AJ3743" s="41">
        <f>$AM3743*((IncMonth-1)+(13-IncMonth)*(1+$X3743))+12*$AN3743</f>
        <v/>
      </c>
      <c r="AK3743" s="41">
        <f>IF($R3743=1,N($L3743)+N($M3743),0)</f>
        <v/>
      </c>
      <c r="AL3743">
        <f>IF($C3743="","",IF(N($L3743)&lt;=0,"Basic salary missing",IF(ISNA(MATCH($C3743,Departments!$A$5:$A$54,0)),"Department not on Departments sheet",IF(AND($I3743&lt;&gt;"",NOT(ISNUMBER($I3743))),"Date of birth is text, not a date",IF(AND($K3743&lt;&gt;"",NOT(ISNUMBER($K3743))),"Contract end is text, not a date","")))))</f>
        <v/>
      </c>
      <c r="AM3743" s="41">
        <f>IF($R3743=0,0,N($L3743)*(1+$Z3743+BonusMonths/12+IF($Q3743=1,0,EOSB))+N($M3743)+(N($L3743)+SI_Gross*N($M3743))*IF($Q3743=1,SI_O,SI_E))</f>
        <v/>
      </c>
      <c r="AN3743" s="41">
        <f>IF($R3743=0,0,(IF($Q3743=1,MedO,MedE+Ticket)+Training)/12)</f>
        <v/>
      </c>
    </row>
    <row r="3744">
      <c r="I3744" s="35" t="n"/>
      <c r="J3744" s="35" t="n"/>
      <c r="K3744" s="35" t="n"/>
      <c r="L3744" s="36" t="n"/>
      <c r="M3744" s="36" t="n"/>
      <c r="P3744" s="37" t="n"/>
      <c r="Q3744" s="38">
        <f>IF($C3744="",0,IF(OR(LOWER(TRIM($G3744))="omani",LOWER(TRIM($G3744))="oman",LOWER(TRIM($G3744))="om",LOWER(TRIM($G3744))="local"),1,0))</f>
        <v/>
      </c>
      <c r="R3744" s="38">
        <f>IF($C3744="",0,IF(OR(ISNUMBER(SEARCH("resign",$N3744)),ISNUMBER(SEARCH("terminat",$N3744)),ISNUMBER(SEARCH("inactive",$N3744)),ISNUMBER(SEARCH("vacan",$N3744)),ISNUMBER(SEARCH("deceased",$N3744)),ISNUMBER(SEARCH("separated",$N3744))),0,1))</f>
        <v/>
      </c>
      <c r="S3744">
        <f>IF(OR($R3744=0,NOT(ISNUMBER($I3744))),"",IFERROR(DATEDIF($I3744,DATE(FY,1,1),"y"),""))</f>
        <v/>
      </c>
      <c r="T3744">
        <f>IF(OR($R3744=0,NOT(ISNUMBER($J3744))),"",IFERROR(DATEDIF($J3744,DATE(FY,1,1),"y"),0))</f>
        <v/>
      </c>
      <c r="U3744" s="38">
        <f>IF(OR($R3744=0,NOT(ISNUMBER($I3744))),0,IF(YEAR($I3744)+IF($Q3744=1,RetAgeO,RetAgeE)=FY,MONTH($I3744),IF(YEAR($I3744)+IF($Q3744=1,RetAgeO,RetAgeE)&lt;FY,1,0)))</f>
        <v/>
      </c>
      <c r="V3744" s="38">
        <f>IF(OR($R3744=0,NOT(ISNUMBER($K3744))),0,IF(YEAR($K3744)=FY,MONTH($K3744),IF(YEAR($K3744)&lt;FY,1,0)))</f>
        <v/>
      </c>
      <c r="W3744" s="38">
        <f>IF($R3744=0,0,MIN(12,IF(AND(ISNUMBER($O3744),$O3744&gt;=1,$O3744&lt;=12),INT($O3744),12),IF(AND(RetireExit="Yes",$U3744&gt;0),$U3744,12),IF(AND(ContractExit="Yes",$V3744&gt;0),$V3744,12)))</f>
        <v/>
      </c>
      <c r="X3744" s="37">
        <f>IF(ISNUMBER($P3744),$P3744,IncPct)</f>
        <v/>
      </c>
      <c r="Y3744" s="39">
        <f>IF($W3744=0,0,MAX(0,MIN($W3744,IncMonth-1))+MAX(0,$W3744-IncMonth+1)*(1+$X3744))</f>
        <v/>
      </c>
      <c r="Z3744" s="40">
        <f>IF($C3744="",0,IFERROR(INDEX(Departments!$B$5:$B$54,MATCH($C3744,Departments!$A$5:$A$54,0)),0))</f>
        <v/>
      </c>
      <c r="AA3744" s="41">
        <f>N($L3744)*$Y3744</f>
        <v/>
      </c>
      <c r="AB3744" s="41">
        <f>N($M3744)*$Y3744</f>
        <v/>
      </c>
      <c r="AC3744" s="41">
        <f>$AA3744*$Z3744</f>
        <v/>
      </c>
      <c r="AD3744" s="41">
        <f>$AA3744*BonusMonths/12</f>
        <v/>
      </c>
      <c r="AE3744" s="41">
        <f>($AA3744+SI_Gross*$AB3744)*IF($Q3744=1,SI_O,SI_E)</f>
        <v/>
      </c>
      <c r="AF3744" s="41">
        <f>IF($Q3744=1,0,$AA3744*EOSB)</f>
        <v/>
      </c>
      <c r="AG3744" s="41">
        <f>$AN3744*$W3744</f>
        <v/>
      </c>
      <c r="AH3744" s="41">
        <f>SUM($AA3744:$AG3744)</f>
        <v/>
      </c>
      <c r="AI3744" s="41">
        <f>12*($AM3744+$AN3744)</f>
        <v/>
      </c>
      <c r="AJ3744" s="41">
        <f>$AM3744*((IncMonth-1)+(13-IncMonth)*(1+$X3744))+12*$AN3744</f>
        <v/>
      </c>
      <c r="AK3744" s="41">
        <f>IF($R3744=1,N($L3744)+N($M3744),0)</f>
        <v/>
      </c>
      <c r="AL3744">
        <f>IF($C3744="","",IF(N($L3744)&lt;=0,"Basic salary missing",IF(ISNA(MATCH($C3744,Departments!$A$5:$A$54,0)),"Department not on Departments sheet",IF(AND($I3744&lt;&gt;"",NOT(ISNUMBER($I3744))),"Date of birth is text, not a date",IF(AND($K3744&lt;&gt;"",NOT(ISNUMBER($K3744))),"Contract end is text, not a date","")))))</f>
        <v/>
      </c>
      <c r="AM3744" s="41">
        <f>IF($R3744=0,0,N($L3744)*(1+$Z3744+BonusMonths/12+IF($Q3744=1,0,EOSB))+N($M3744)+(N($L3744)+SI_Gross*N($M3744))*IF($Q3744=1,SI_O,SI_E))</f>
        <v/>
      </c>
      <c r="AN3744" s="41">
        <f>IF($R3744=0,0,(IF($Q3744=1,MedO,MedE+Ticket)+Training)/12)</f>
        <v/>
      </c>
    </row>
    <row r="3745">
      <c r="I3745" s="35" t="n"/>
      <c r="J3745" s="35" t="n"/>
      <c r="K3745" s="35" t="n"/>
      <c r="L3745" s="36" t="n"/>
      <c r="M3745" s="36" t="n"/>
      <c r="P3745" s="37" t="n"/>
      <c r="Q3745" s="38">
        <f>IF($C3745="",0,IF(OR(LOWER(TRIM($G3745))="omani",LOWER(TRIM($G3745))="oman",LOWER(TRIM($G3745))="om",LOWER(TRIM($G3745))="local"),1,0))</f>
        <v/>
      </c>
      <c r="R3745" s="38">
        <f>IF($C3745="",0,IF(OR(ISNUMBER(SEARCH("resign",$N3745)),ISNUMBER(SEARCH("terminat",$N3745)),ISNUMBER(SEARCH("inactive",$N3745)),ISNUMBER(SEARCH("vacan",$N3745)),ISNUMBER(SEARCH("deceased",$N3745)),ISNUMBER(SEARCH("separated",$N3745))),0,1))</f>
        <v/>
      </c>
      <c r="S3745">
        <f>IF(OR($R3745=0,NOT(ISNUMBER($I3745))),"",IFERROR(DATEDIF($I3745,DATE(FY,1,1),"y"),""))</f>
        <v/>
      </c>
      <c r="T3745">
        <f>IF(OR($R3745=0,NOT(ISNUMBER($J3745))),"",IFERROR(DATEDIF($J3745,DATE(FY,1,1),"y"),0))</f>
        <v/>
      </c>
      <c r="U3745" s="38">
        <f>IF(OR($R3745=0,NOT(ISNUMBER($I3745))),0,IF(YEAR($I3745)+IF($Q3745=1,RetAgeO,RetAgeE)=FY,MONTH($I3745),IF(YEAR($I3745)+IF($Q3745=1,RetAgeO,RetAgeE)&lt;FY,1,0)))</f>
        <v/>
      </c>
      <c r="V3745" s="38">
        <f>IF(OR($R3745=0,NOT(ISNUMBER($K3745))),0,IF(YEAR($K3745)=FY,MONTH($K3745),IF(YEAR($K3745)&lt;FY,1,0)))</f>
        <v/>
      </c>
      <c r="W3745" s="38">
        <f>IF($R3745=0,0,MIN(12,IF(AND(ISNUMBER($O3745),$O3745&gt;=1,$O3745&lt;=12),INT($O3745),12),IF(AND(RetireExit="Yes",$U3745&gt;0),$U3745,12),IF(AND(ContractExit="Yes",$V3745&gt;0),$V3745,12)))</f>
        <v/>
      </c>
      <c r="X3745" s="37">
        <f>IF(ISNUMBER($P3745),$P3745,IncPct)</f>
        <v/>
      </c>
      <c r="Y3745" s="39">
        <f>IF($W3745=0,0,MAX(0,MIN($W3745,IncMonth-1))+MAX(0,$W3745-IncMonth+1)*(1+$X3745))</f>
        <v/>
      </c>
      <c r="Z3745" s="40">
        <f>IF($C3745="",0,IFERROR(INDEX(Departments!$B$5:$B$54,MATCH($C3745,Departments!$A$5:$A$54,0)),0))</f>
        <v/>
      </c>
      <c r="AA3745" s="41">
        <f>N($L3745)*$Y3745</f>
        <v/>
      </c>
      <c r="AB3745" s="41">
        <f>N($M3745)*$Y3745</f>
        <v/>
      </c>
      <c r="AC3745" s="41">
        <f>$AA3745*$Z3745</f>
        <v/>
      </c>
      <c r="AD3745" s="41">
        <f>$AA3745*BonusMonths/12</f>
        <v/>
      </c>
      <c r="AE3745" s="41">
        <f>($AA3745+SI_Gross*$AB3745)*IF($Q3745=1,SI_O,SI_E)</f>
        <v/>
      </c>
      <c r="AF3745" s="41">
        <f>IF($Q3745=1,0,$AA3745*EOSB)</f>
        <v/>
      </c>
      <c r="AG3745" s="41">
        <f>$AN3745*$W3745</f>
        <v/>
      </c>
      <c r="AH3745" s="41">
        <f>SUM($AA3745:$AG3745)</f>
        <v/>
      </c>
      <c r="AI3745" s="41">
        <f>12*($AM3745+$AN3745)</f>
        <v/>
      </c>
      <c r="AJ3745" s="41">
        <f>$AM3745*((IncMonth-1)+(13-IncMonth)*(1+$X3745))+12*$AN3745</f>
        <v/>
      </c>
      <c r="AK3745" s="41">
        <f>IF($R3745=1,N($L3745)+N($M3745),0)</f>
        <v/>
      </c>
      <c r="AL3745">
        <f>IF($C3745="","",IF(N($L3745)&lt;=0,"Basic salary missing",IF(ISNA(MATCH($C3745,Departments!$A$5:$A$54,0)),"Department not on Departments sheet",IF(AND($I3745&lt;&gt;"",NOT(ISNUMBER($I3745))),"Date of birth is text, not a date",IF(AND($K3745&lt;&gt;"",NOT(ISNUMBER($K3745))),"Contract end is text, not a date","")))))</f>
        <v/>
      </c>
      <c r="AM3745" s="41">
        <f>IF($R3745=0,0,N($L3745)*(1+$Z3745+BonusMonths/12+IF($Q3745=1,0,EOSB))+N($M3745)+(N($L3745)+SI_Gross*N($M3745))*IF($Q3745=1,SI_O,SI_E))</f>
        <v/>
      </c>
      <c r="AN3745" s="41">
        <f>IF($R3745=0,0,(IF($Q3745=1,MedO,MedE+Ticket)+Training)/12)</f>
        <v/>
      </c>
    </row>
    <row r="3746">
      <c r="I3746" s="35" t="n"/>
      <c r="J3746" s="35" t="n"/>
      <c r="K3746" s="35" t="n"/>
      <c r="L3746" s="36" t="n"/>
      <c r="M3746" s="36" t="n"/>
      <c r="P3746" s="37" t="n"/>
      <c r="Q3746" s="38">
        <f>IF($C3746="",0,IF(OR(LOWER(TRIM($G3746))="omani",LOWER(TRIM($G3746))="oman",LOWER(TRIM($G3746))="om",LOWER(TRIM($G3746))="local"),1,0))</f>
        <v/>
      </c>
      <c r="R3746" s="38">
        <f>IF($C3746="",0,IF(OR(ISNUMBER(SEARCH("resign",$N3746)),ISNUMBER(SEARCH("terminat",$N3746)),ISNUMBER(SEARCH("inactive",$N3746)),ISNUMBER(SEARCH("vacan",$N3746)),ISNUMBER(SEARCH("deceased",$N3746)),ISNUMBER(SEARCH("separated",$N3746))),0,1))</f>
        <v/>
      </c>
      <c r="S3746">
        <f>IF(OR($R3746=0,NOT(ISNUMBER($I3746))),"",IFERROR(DATEDIF($I3746,DATE(FY,1,1),"y"),""))</f>
        <v/>
      </c>
      <c r="T3746">
        <f>IF(OR($R3746=0,NOT(ISNUMBER($J3746))),"",IFERROR(DATEDIF($J3746,DATE(FY,1,1),"y"),0))</f>
        <v/>
      </c>
      <c r="U3746" s="38">
        <f>IF(OR($R3746=0,NOT(ISNUMBER($I3746))),0,IF(YEAR($I3746)+IF($Q3746=1,RetAgeO,RetAgeE)=FY,MONTH($I3746),IF(YEAR($I3746)+IF($Q3746=1,RetAgeO,RetAgeE)&lt;FY,1,0)))</f>
        <v/>
      </c>
      <c r="V3746" s="38">
        <f>IF(OR($R3746=0,NOT(ISNUMBER($K3746))),0,IF(YEAR($K3746)=FY,MONTH($K3746),IF(YEAR($K3746)&lt;FY,1,0)))</f>
        <v/>
      </c>
      <c r="W3746" s="38">
        <f>IF($R3746=0,0,MIN(12,IF(AND(ISNUMBER($O3746),$O3746&gt;=1,$O3746&lt;=12),INT($O3746),12),IF(AND(RetireExit="Yes",$U3746&gt;0),$U3746,12),IF(AND(ContractExit="Yes",$V3746&gt;0),$V3746,12)))</f>
        <v/>
      </c>
      <c r="X3746" s="37">
        <f>IF(ISNUMBER($P3746),$P3746,IncPct)</f>
        <v/>
      </c>
      <c r="Y3746" s="39">
        <f>IF($W3746=0,0,MAX(0,MIN($W3746,IncMonth-1))+MAX(0,$W3746-IncMonth+1)*(1+$X3746))</f>
        <v/>
      </c>
      <c r="Z3746" s="40">
        <f>IF($C3746="",0,IFERROR(INDEX(Departments!$B$5:$B$54,MATCH($C3746,Departments!$A$5:$A$54,0)),0))</f>
        <v/>
      </c>
      <c r="AA3746" s="41">
        <f>N($L3746)*$Y3746</f>
        <v/>
      </c>
      <c r="AB3746" s="41">
        <f>N($M3746)*$Y3746</f>
        <v/>
      </c>
      <c r="AC3746" s="41">
        <f>$AA3746*$Z3746</f>
        <v/>
      </c>
      <c r="AD3746" s="41">
        <f>$AA3746*BonusMonths/12</f>
        <v/>
      </c>
      <c r="AE3746" s="41">
        <f>($AA3746+SI_Gross*$AB3746)*IF($Q3746=1,SI_O,SI_E)</f>
        <v/>
      </c>
      <c r="AF3746" s="41">
        <f>IF($Q3746=1,0,$AA3746*EOSB)</f>
        <v/>
      </c>
      <c r="AG3746" s="41">
        <f>$AN3746*$W3746</f>
        <v/>
      </c>
      <c r="AH3746" s="41">
        <f>SUM($AA3746:$AG3746)</f>
        <v/>
      </c>
      <c r="AI3746" s="41">
        <f>12*($AM3746+$AN3746)</f>
        <v/>
      </c>
      <c r="AJ3746" s="41">
        <f>$AM3746*((IncMonth-1)+(13-IncMonth)*(1+$X3746))+12*$AN3746</f>
        <v/>
      </c>
      <c r="AK3746" s="41">
        <f>IF($R3746=1,N($L3746)+N($M3746),0)</f>
        <v/>
      </c>
      <c r="AL3746">
        <f>IF($C3746="","",IF(N($L3746)&lt;=0,"Basic salary missing",IF(ISNA(MATCH($C3746,Departments!$A$5:$A$54,0)),"Department not on Departments sheet",IF(AND($I3746&lt;&gt;"",NOT(ISNUMBER($I3746))),"Date of birth is text, not a date",IF(AND($K3746&lt;&gt;"",NOT(ISNUMBER($K3746))),"Contract end is text, not a date","")))))</f>
        <v/>
      </c>
      <c r="AM3746" s="41">
        <f>IF($R3746=0,0,N($L3746)*(1+$Z3746+BonusMonths/12+IF($Q3746=1,0,EOSB))+N($M3746)+(N($L3746)+SI_Gross*N($M3746))*IF($Q3746=1,SI_O,SI_E))</f>
        <v/>
      </c>
      <c r="AN3746" s="41">
        <f>IF($R3746=0,0,(IF($Q3746=1,MedO,MedE+Ticket)+Training)/12)</f>
        <v/>
      </c>
    </row>
    <row r="3747">
      <c r="I3747" s="35" t="n"/>
      <c r="J3747" s="35" t="n"/>
      <c r="K3747" s="35" t="n"/>
      <c r="L3747" s="36" t="n"/>
      <c r="M3747" s="36" t="n"/>
      <c r="P3747" s="37" t="n"/>
      <c r="Q3747" s="38">
        <f>IF($C3747="",0,IF(OR(LOWER(TRIM($G3747))="omani",LOWER(TRIM($G3747))="oman",LOWER(TRIM($G3747))="om",LOWER(TRIM($G3747))="local"),1,0))</f>
        <v/>
      </c>
      <c r="R3747" s="38">
        <f>IF($C3747="",0,IF(OR(ISNUMBER(SEARCH("resign",$N3747)),ISNUMBER(SEARCH("terminat",$N3747)),ISNUMBER(SEARCH("inactive",$N3747)),ISNUMBER(SEARCH("vacan",$N3747)),ISNUMBER(SEARCH("deceased",$N3747)),ISNUMBER(SEARCH("separated",$N3747))),0,1))</f>
        <v/>
      </c>
      <c r="S3747">
        <f>IF(OR($R3747=0,NOT(ISNUMBER($I3747))),"",IFERROR(DATEDIF($I3747,DATE(FY,1,1),"y"),""))</f>
        <v/>
      </c>
      <c r="T3747">
        <f>IF(OR($R3747=0,NOT(ISNUMBER($J3747))),"",IFERROR(DATEDIF($J3747,DATE(FY,1,1),"y"),0))</f>
        <v/>
      </c>
      <c r="U3747" s="38">
        <f>IF(OR($R3747=0,NOT(ISNUMBER($I3747))),0,IF(YEAR($I3747)+IF($Q3747=1,RetAgeO,RetAgeE)=FY,MONTH($I3747),IF(YEAR($I3747)+IF($Q3747=1,RetAgeO,RetAgeE)&lt;FY,1,0)))</f>
        <v/>
      </c>
      <c r="V3747" s="38">
        <f>IF(OR($R3747=0,NOT(ISNUMBER($K3747))),0,IF(YEAR($K3747)=FY,MONTH($K3747),IF(YEAR($K3747)&lt;FY,1,0)))</f>
        <v/>
      </c>
      <c r="W3747" s="38">
        <f>IF($R3747=0,0,MIN(12,IF(AND(ISNUMBER($O3747),$O3747&gt;=1,$O3747&lt;=12),INT($O3747),12),IF(AND(RetireExit="Yes",$U3747&gt;0),$U3747,12),IF(AND(ContractExit="Yes",$V3747&gt;0),$V3747,12)))</f>
        <v/>
      </c>
      <c r="X3747" s="37">
        <f>IF(ISNUMBER($P3747),$P3747,IncPct)</f>
        <v/>
      </c>
      <c r="Y3747" s="39">
        <f>IF($W3747=0,0,MAX(0,MIN($W3747,IncMonth-1))+MAX(0,$W3747-IncMonth+1)*(1+$X3747))</f>
        <v/>
      </c>
      <c r="Z3747" s="40">
        <f>IF($C3747="",0,IFERROR(INDEX(Departments!$B$5:$B$54,MATCH($C3747,Departments!$A$5:$A$54,0)),0))</f>
        <v/>
      </c>
      <c r="AA3747" s="41">
        <f>N($L3747)*$Y3747</f>
        <v/>
      </c>
      <c r="AB3747" s="41">
        <f>N($M3747)*$Y3747</f>
        <v/>
      </c>
      <c r="AC3747" s="41">
        <f>$AA3747*$Z3747</f>
        <v/>
      </c>
      <c r="AD3747" s="41">
        <f>$AA3747*BonusMonths/12</f>
        <v/>
      </c>
      <c r="AE3747" s="41">
        <f>($AA3747+SI_Gross*$AB3747)*IF($Q3747=1,SI_O,SI_E)</f>
        <v/>
      </c>
      <c r="AF3747" s="41">
        <f>IF($Q3747=1,0,$AA3747*EOSB)</f>
        <v/>
      </c>
      <c r="AG3747" s="41">
        <f>$AN3747*$W3747</f>
        <v/>
      </c>
      <c r="AH3747" s="41">
        <f>SUM($AA3747:$AG3747)</f>
        <v/>
      </c>
      <c r="AI3747" s="41">
        <f>12*($AM3747+$AN3747)</f>
        <v/>
      </c>
      <c r="AJ3747" s="41">
        <f>$AM3747*((IncMonth-1)+(13-IncMonth)*(1+$X3747))+12*$AN3747</f>
        <v/>
      </c>
      <c r="AK3747" s="41">
        <f>IF($R3747=1,N($L3747)+N($M3747),0)</f>
        <v/>
      </c>
      <c r="AL3747">
        <f>IF($C3747="","",IF(N($L3747)&lt;=0,"Basic salary missing",IF(ISNA(MATCH($C3747,Departments!$A$5:$A$54,0)),"Department not on Departments sheet",IF(AND($I3747&lt;&gt;"",NOT(ISNUMBER($I3747))),"Date of birth is text, not a date",IF(AND($K3747&lt;&gt;"",NOT(ISNUMBER($K3747))),"Contract end is text, not a date","")))))</f>
        <v/>
      </c>
      <c r="AM3747" s="41">
        <f>IF($R3747=0,0,N($L3747)*(1+$Z3747+BonusMonths/12+IF($Q3747=1,0,EOSB))+N($M3747)+(N($L3747)+SI_Gross*N($M3747))*IF($Q3747=1,SI_O,SI_E))</f>
        <v/>
      </c>
      <c r="AN3747" s="41">
        <f>IF($R3747=0,0,(IF($Q3747=1,MedO,MedE+Ticket)+Training)/12)</f>
        <v/>
      </c>
    </row>
    <row r="3748">
      <c r="I3748" s="35" t="n"/>
      <c r="J3748" s="35" t="n"/>
      <c r="K3748" s="35" t="n"/>
      <c r="L3748" s="36" t="n"/>
      <c r="M3748" s="36" t="n"/>
      <c r="P3748" s="37" t="n"/>
      <c r="Q3748" s="38">
        <f>IF($C3748="",0,IF(OR(LOWER(TRIM($G3748))="omani",LOWER(TRIM($G3748))="oman",LOWER(TRIM($G3748))="om",LOWER(TRIM($G3748))="local"),1,0))</f>
        <v/>
      </c>
      <c r="R3748" s="38">
        <f>IF($C3748="",0,IF(OR(ISNUMBER(SEARCH("resign",$N3748)),ISNUMBER(SEARCH("terminat",$N3748)),ISNUMBER(SEARCH("inactive",$N3748)),ISNUMBER(SEARCH("vacan",$N3748)),ISNUMBER(SEARCH("deceased",$N3748)),ISNUMBER(SEARCH("separated",$N3748))),0,1))</f>
        <v/>
      </c>
      <c r="S3748">
        <f>IF(OR($R3748=0,NOT(ISNUMBER($I3748))),"",IFERROR(DATEDIF($I3748,DATE(FY,1,1),"y"),""))</f>
        <v/>
      </c>
      <c r="T3748">
        <f>IF(OR($R3748=0,NOT(ISNUMBER($J3748))),"",IFERROR(DATEDIF($J3748,DATE(FY,1,1),"y"),0))</f>
        <v/>
      </c>
      <c r="U3748" s="38">
        <f>IF(OR($R3748=0,NOT(ISNUMBER($I3748))),0,IF(YEAR($I3748)+IF($Q3748=1,RetAgeO,RetAgeE)=FY,MONTH($I3748),IF(YEAR($I3748)+IF($Q3748=1,RetAgeO,RetAgeE)&lt;FY,1,0)))</f>
        <v/>
      </c>
      <c r="V3748" s="38">
        <f>IF(OR($R3748=0,NOT(ISNUMBER($K3748))),0,IF(YEAR($K3748)=FY,MONTH($K3748),IF(YEAR($K3748)&lt;FY,1,0)))</f>
        <v/>
      </c>
      <c r="W3748" s="38">
        <f>IF($R3748=0,0,MIN(12,IF(AND(ISNUMBER($O3748),$O3748&gt;=1,$O3748&lt;=12),INT($O3748),12),IF(AND(RetireExit="Yes",$U3748&gt;0),$U3748,12),IF(AND(ContractExit="Yes",$V3748&gt;0),$V3748,12)))</f>
        <v/>
      </c>
      <c r="X3748" s="37">
        <f>IF(ISNUMBER($P3748),$P3748,IncPct)</f>
        <v/>
      </c>
      <c r="Y3748" s="39">
        <f>IF($W3748=0,0,MAX(0,MIN($W3748,IncMonth-1))+MAX(0,$W3748-IncMonth+1)*(1+$X3748))</f>
        <v/>
      </c>
      <c r="Z3748" s="40">
        <f>IF($C3748="",0,IFERROR(INDEX(Departments!$B$5:$B$54,MATCH($C3748,Departments!$A$5:$A$54,0)),0))</f>
        <v/>
      </c>
      <c r="AA3748" s="41">
        <f>N($L3748)*$Y3748</f>
        <v/>
      </c>
      <c r="AB3748" s="41">
        <f>N($M3748)*$Y3748</f>
        <v/>
      </c>
      <c r="AC3748" s="41">
        <f>$AA3748*$Z3748</f>
        <v/>
      </c>
      <c r="AD3748" s="41">
        <f>$AA3748*BonusMonths/12</f>
        <v/>
      </c>
      <c r="AE3748" s="41">
        <f>($AA3748+SI_Gross*$AB3748)*IF($Q3748=1,SI_O,SI_E)</f>
        <v/>
      </c>
      <c r="AF3748" s="41">
        <f>IF($Q3748=1,0,$AA3748*EOSB)</f>
        <v/>
      </c>
      <c r="AG3748" s="41">
        <f>$AN3748*$W3748</f>
        <v/>
      </c>
      <c r="AH3748" s="41">
        <f>SUM($AA3748:$AG3748)</f>
        <v/>
      </c>
      <c r="AI3748" s="41">
        <f>12*($AM3748+$AN3748)</f>
        <v/>
      </c>
      <c r="AJ3748" s="41">
        <f>$AM3748*((IncMonth-1)+(13-IncMonth)*(1+$X3748))+12*$AN3748</f>
        <v/>
      </c>
      <c r="AK3748" s="41">
        <f>IF($R3748=1,N($L3748)+N($M3748),0)</f>
        <v/>
      </c>
      <c r="AL3748">
        <f>IF($C3748="","",IF(N($L3748)&lt;=0,"Basic salary missing",IF(ISNA(MATCH($C3748,Departments!$A$5:$A$54,0)),"Department not on Departments sheet",IF(AND($I3748&lt;&gt;"",NOT(ISNUMBER($I3748))),"Date of birth is text, not a date",IF(AND($K3748&lt;&gt;"",NOT(ISNUMBER($K3748))),"Contract end is text, not a date","")))))</f>
        <v/>
      </c>
      <c r="AM3748" s="41">
        <f>IF($R3748=0,0,N($L3748)*(1+$Z3748+BonusMonths/12+IF($Q3748=1,0,EOSB))+N($M3748)+(N($L3748)+SI_Gross*N($M3748))*IF($Q3748=1,SI_O,SI_E))</f>
        <v/>
      </c>
      <c r="AN3748" s="41">
        <f>IF($R3748=0,0,(IF($Q3748=1,MedO,MedE+Ticket)+Training)/12)</f>
        <v/>
      </c>
    </row>
    <row r="3749">
      <c r="I3749" s="35" t="n"/>
      <c r="J3749" s="35" t="n"/>
      <c r="K3749" s="35" t="n"/>
      <c r="L3749" s="36" t="n"/>
      <c r="M3749" s="36" t="n"/>
      <c r="P3749" s="37" t="n"/>
      <c r="Q3749" s="38">
        <f>IF($C3749="",0,IF(OR(LOWER(TRIM($G3749))="omani",LOWER(TRIM($G3749))="oman",LOWER(TRIM($G3749))="om",LOWER(TRIM($G3749))="local"),1,0))</f>
        <v/>
      </c>
      <c r="R3749" s="38">
        <f>IF($C3749="",0,IF(OR(ISNUMBER(SEARCH("resign",$N3749)),ISNUMBER(SEARCH("terminat",$N3749)),ISNUMBER(SEARCH("inactive",$N3749)),ISNUMBER(SEARCH("vacan",$N3749)),ISNUMBER(SEARCH("deceased",$N3749)),ISNUMBER(SEARCH("separated",$N3749))),0,1))</f>
        <v/>
      </c>
      <c r="S3749">
        <f>IF(OR($R3749=0,NOT(ISNUMBER($I3749))),"",IFERROR(DATEDIF($I3749,DATE(FY,1,1),"y"),""))</f>
        <v/>
      </c>
      <c r="T3749">
        <f>IF(OR($R3749=0,NOT(ISNUMBER($J3749))),"",IFERROR(DATEDIF($J3749,DATE(FY,1,1),"y"),0))</f>
        <v/>
      </c>
      <c r="U3749" s="38">
        <f>IF(OR($R3749=0,NOT(ISNUMBER($I3749))),0,IF(YEAR($I3749)+IF($Q3749=1,RetAgeO,RetAgeE)=FY,MONTH($I3749),IF(YEAR($I3749)+IF($Q3749=1,RetAgeO,RetAgeE)&lt;FY,1,0)))</f>
        <v/>
      </c>
      <c r="V3749" s="38">
        <f>IF(OR($R3749=0,NOT(ISNUMBER($K3749))),0,IF(YEAR($K3749)=FY,MONTH($K3749),IF(YEAR($K3749)&lt;FY,1,0)))</f>
        <v/>
      </c>
      <c r="W3749" s="38">
        <f>IF($R3749=0,0,MIN(12,IF(AND(ISNUMBER($O3749),$O3749&gt;=1,$O3749&lt;=12),INT($O3749),12),IF(AND(RetireExit="Yes",$U3749&gt;0),$U3749,12),IF(AND(ContractExit="Yes",$V3749&gt;0),$V3749,12)))</f>
        <v/>
      </c>
      <c r="X3749" s="37">
        <f>IF(ISNUMBER($P3749),$P3749,IncPct)</f>
        <v/>
      </c>
      <c r="Y3749" s="39">
        <f>IF($W3749=0,0,MAX(0,MIN($W3749,IncMonth-1))+MAX(0,$W3749-IncMonth+1)*(1+$X3749))</f>
        <v/>
      </c>
      <c r="Z3749" s="40">
        <f>IF($C3749="",0,IFERROR(INDEX(Departments!$B$5:$B$54,MATCH($C3749,Departments!$A$5:$A$54,0)),0))</f>
        <v/>
      </c>
      <c r="AA3749" s="41">
        <f>N($L3749)*$Y3749</f>
        <v/>
      </c>
      <c r="AB3749" s="41">
        <f>N($M3749)*$Y3749</f>
        <v/>
      </c>
      <c r="AC3749" s="41">
        <f>$AA3749*$Z3749</f>
        <v/>
      </c>
      <c r="AD3749" s="41">
        <f>$AA3749*BonusMonths/12</f>
        <v/>
      </c>
      <c r="AE3749" s="41">
        <f>($AA3749+SI_Gross*$AB3749)*IF($Q3749=1,SI_O,SI_E)</f>
        <v/>
      </c>
      <c r="AF3749" s="41">
        <f>IF($Q3749=1,0,$AA3749*EOSB)</f>
        <v/>
      </c>
      <c r="AG3749" s="41">
        <f>$AN3749*$W3749</f>
        <v/>
      </c>
      <c r="AH3749" s="41">
        <f>SUM($AA3749:$AG3749)</f>
        <v/>
      </c>
      <c r="AI3749" s="41">
        <f>12*($AM3749+$AN3749)</f>
        <v/>
      </c>
      <c r="AJ3749" s="41">
        <f>$AM3749*((IncMonth-1)+(13-IncMonth)*(1+$X3749))+12*$AN3749</f>
        <v/>
      </c>
      <c r="AK3749" s="41">
        <f>IF($R3749=1,N($L3749)+N($M3749),0)</f>
        <v/>
      </c>
      <c r="AL3749">
        <f>IF($C3749="","",IF(N($L3749)&lt;=0,"Basic salary missing",IF(ISNA(MATCH($C3749,Departments!$A$5:$A$54,0)),"Department not on Departments sheet",IF(AND($I3749&lt;&gt;"",NOT(ISNUMBER($I3749))),"Date of birth is text, not a date",IF(AND($K3749&lt;&gt;"",NOT(ISNUMBER($K3749))),"Contract end is text, not a date","")))))</f>
        <v/>
      </c>
      <c r="AM3749" s="41">
        <f>IF($R3749=0,0,N($L3749)*(1+$Z3749+BonusMonths/12+IF($Q3749=1,0,EOSB))+N($M3749)+(N($L3749)+SI_Gross*N($M3749))*IF($Q3749=1,SI_O,SI_E))</f>
        <v/>
      </c>
      <c r="AN3749" s="41">
        <f>IF($R3749=0,0,(IF($Q3749=1,MedO,MedE+Ticket)+Training)/12)</f>
        <v/>
      </c>
    </row>
    <row r="3750">
      <c r="I3750" s="35" t="n"/>
      <c r="J3750" s="35" t="n"/>
      <c r="K3750" s="35" t="n"/>
      <c r="L3750" s="36" t="n"/>
      <c r="M3750" s="36" t="n"/>
      <c r="P3750" s="37" t="n"/>
      <c r="Q3750" s="38">
        <f>IF($C3750="",0,IF(OR(LOWER(TRIM($G3750))="omani",LOWER(TRIM($G3750))="oman",LOWER(TRIM($G3750))="om",LOWER(TRIM($G3750))="local"),1,0))</f>
        <v/>
      </c>
      <c r="R3750" s="38">
        <f>IF($C3750="",0,IF(OR(ISNUMBER(SEARCH("resign",$N3750)),ISNUMBER(SEARCH("terminat",$N3750)),ISNUMBER(SEARCH("inactive",$N3750)),ISNUMBER(SEARCH("vacan",$N3750)),ISNUMBER(SEARCH("deceased",$N3750)),ISNUMBER(SEARCH("separated",$N3750))),0,1))</f>
        <v/>
      </c>
      <c r="S3750">
        <f>IF(OR($R3750=0,NOT(ISNUMBER($I3750))),"",IFERROR(DATEDIF($I3750,DATE(FY,1,1),"y"),""))</f>
        <v/>
      </c>
      <c r="T3750">
        <f>IF(OR($R3750=0,NOT(ISNUMBER($J3750))),"",IFERROR(DATEDIF($J3750,DATE(FY,1,1),"y"),0))</f>
        <v/>
      </c>
      <c r="U3750" s="38">
        <f>IF(OR($R3750=0,NOT(ISNUMBER($I3750))),0,IF(YEAR($I3750)+IF($Q3750=1,RetAgeO,RetAgeE)=FY,MONTH($I3750),IF(YEAR($I3750)+IF($Q3750=1,RetAgeO,RetAgeE)&lt;FY,1,0)))</f>
        <v/>
      </c>
      <c r="V3750" s="38">
        <f>IF(OR($R3750=0,NOT(ISNUMBER($K3750))),0,IF(YEAR($K3750)=FY,MONTH($K3750),IF(YEAR($K3750)&lt;FY,1,0)))</f>
        <v/>
      </c>
      <c r="W3750" s="38">
        <f>IF($R3750=0,0,MIN(12,IF(AND(ISNUMBER($O3750),$O3750&gt;=1,$O3750&lt;=12),INT($O3750),12),IF(AND(RetireExit="Yes",$U3750&gt;0),$U3750,12),IF(AND(ContractExit="Yes",$V3750&gt;0),$V3750,12)))</f>
        <v/>
      </c>
      <c r="X3750" s="37">
        <f>IF(ISNUMBER($P3750),$P3750,IncPct)</f>
        <v/>
      </c>
      <c r="Y3750" s="39">
        <f>IF($W3750=0,0,MAX(0,MIN($W3750,IncMonth-1))+MAX(0,$W3750-IncMonth+1)*(1+$X3750))</f>
        <v/>
      </c>
      <c r="Z3750" s="40">
        <f>IF($C3750="",0,IFERROR(INDEX(Departments!$B$5:$B$54,MATCH($C3750,Departments!$A$5:$A$54,0)),0))</f>
        <v/>
      </c>
      <c r="AA3750" s="41">
        <f>N($L3750)*$Y3750</f>
        <v/>
      </c>
      <c r="AB3750" s="41">
        <f>N($M3750)*$Y3750</f>
        <v/>
      </c>
      <c r="AC3750" s="41">
        <f>$AA3750*$Z3750</f>
        <v/>
      </c>
      <c r="AD3750" s="41">
        <f>$AA3750*BonusMonths/12</f>
        <v/>
      </c>
      <c r="AE3750" s="41">
        <f>($AA3750+SI_Gross*$AB3750)*IF($Q3750=1,SI_O,SI_E)</f>
        <v/>
      </c>
      <c r="AF3750" s="41">
        <f>IF($Q3750=1,0,$AA3750*EOSB)</f>
        <v/>
      </c>
      <c r="AG3750" s="41">
        <f>$AN3750*$W3750</f>
        <v/>
      </c>
      <c r="AH3750" s="41">
        <f>SUM($AA3750:$AG3750)</f>
        <v/>
      </c>
      <c r="AI3750" s="41">
        <f>12*($AM3750+$AN3750)</f>
        <v/>
      </c>
      <c r="AJ3750" s="41">
        <f>$AM3750*((IncMonth-1)+(13-IncMonth)*(1+$X3750))+12*$AN3750</f>
        <v/>
      </c>
      <c r="AK3750" s="41">
        <f>IF($R3750=1,N($L3750)+N($M3750),0)</f>
        <v/>
      </c>
      <c r="AL3750">
        <f>IF($C3750="","",IF(N($L3750)&lt;=0,"Basic salary missing",IF(ISNA(MATCH($C3750,Departments!$A$5:$A$54,0)),"Department not on Departments sheet",IF(AND($I3750&lt;&gt;"",NOT(ISNUMBER($I3750))),"Date of birth is text, not a date",IF(AND($K3750&lt;&gt;"",NOT(ISNUMBER($K3750))),"Contract end is text, not a date","")))))</f>
        <v/>
      </c>
      <c r="AM3750" s="41">
        <f>IF($R3750=0,0,N($L3750)*(1+$Z3750+BonusMonths/12+IF($Q3750=1,0,EOSB))+N($M3750)+(N($L3750)+SI_Gross*N($M3750))*IF($Q3750=1,SI_O,SI_E))</f>
        <v/>
      </c>
      <c r="AN3750" s="41">
        <f>IF($R3750=0,0,(IF($Q3750=1,MedO,MedE+Ticket)+Training)/12)</f>
        <v/>
      </c>
    </row>
    <row r="3751">
      <c r="I3751" s="35" t="n"/>
      <c r="J3751" s="35" t="n"/>
      <c r="K3751" s="35" t="n"/>
      <c r="L3751" s="36" t="n"/>
      <c r="M3751" s="36" t="n"/>
      <c r="P3751" s="37" t="n"/>
      <c r="Q3751" s="38">
        <f>IF($C3751="",0,IF(OR(LOWER(TRIM($G3751))="omani",LOWER(TRIM($G3751))="oman",LOWER(TRIM($G3751))="om",LOWER(TRIM($G3751))="local"),1,0))</f>
        <v/>
      </c>
      <c r="R3751" s="38">
        <f>IF($C3751="",0,IF(OR(ISNUMBER(SEARCH("resign",$N3751)),ISNUMBER(SEARCH("terminat",$N3751)),ISNUMBER(SEARCH("inactive",$N3751)),ISNUMBER(SEARCH("vacan",$N3751)),ISNUMBER(SEARCH("deceased",$N3751)),ISNUMBER(SEARCH("separated",$N3751))),0,1))</f>
        <v/>
      </c>
      <c r="S3751">
        <f>IF(OR($R3751=0,NOT(ISNUMBER($I3751))),"",IFERROR(DATEDIF($I3751,DATE(FY,1,1),"y"),""))</f>
        <v/>
      </c>
      <c r="T3751">
        <f>IF(OR($R3751=0,NOT(ISNUMBER($J3751))),"",IFERROR(DATEDIF($J3751,DATE(FY,1,1),"y"),0))</f>
        <v/>
      </c>
      <c r="U3751" s="38">
        <f>IF(OR($R3751=0,NOT(ISNUMBER($I3751))),0,IF(YEAR($I3751)+IF($Q3751=1,RetAgeO,RetAgeE)=FY,MONTH($I3751),IF(YEAR($I3751)+IF($Q3751=1,RetAgeO,RetAgeE)&lt;FY,1,0)))</f>
        <v/>
      </c>
      <c r="V3751" s="38">
        <f>IF(OR($R3751=0,NOT(ISNUMBER($K3751))),0,IF(YEAR($K3751)=FY,MONTH($K3751),IF(YEAR($K3751)&lt;FY,1,0)))</f>
        <v/>
      </c>
      <c r="W3751" s="38">
        <f>IF($R3751=0,0,MIN(12,IF(AND(ISNUMBER($O3751),$O3751&gt;=1,$O3751&lt;=12),INT($O3751),12),IF(AND(RetireExit="Yes",$U3751&gt;0),$U3751,12),IF(AND(ContractExit="Yes",$V3751&gt;0),$V3751,12)))</f>
        <v/>
      </c>
      <c r="X3751" s="37">
        <f>IF(ISNUMBER($P3751),$P3751,IncPct)</f>
        <v/>
      </c>
      <c r="Y3751" s="39">
        <f>IF($W3751=0,0,MAX(0,MIN($W3751,IncMonth-1))+MAX(0,$W3751-IncMonth+1)*(1+$X3751))</f>
        <v/>
      </c>
      <c r="Z3751" s="40">
        <f>IF($C3751="",0,IFERROR(INDEX(Departments!$B$5:$B$54,MATCH($C3751,Departments!$A$5:$A$54,0)),0))</f>
        <v/>
      </c>
      <c r="AA3751" s="41">
        <f>N($L3751)*$Y3751</f>
        <v/>
      </c>
      <c r="AB3751" s="41">
        <f>N($M3751)*$Y3751</f>
        <v/>
      </c>
      <c r="AC3751" s="41">
        <f>$AA3751*$Z3751</f>
        <v/>
      </c>
      <c r="AD3751" s="41">
        <f>$AA3751*BonusMonths/12</f>
        <v/>
      </c>
      <c r="AE3751" s="41">
        <f>($AA3751+SI_Gross*$AB3751)*IF($Q3751=1,SI_O,SI_E)</f>
        <v/>
      </c>
      <c r="AF3751" s="41">
        <f>IF($Q3751=1,0,$AA3751*EOSB)</f>
        <v/>
      </c>
      <c r="AG3751" s="41">
        <f>$AN3751*$W3751</f>
        <v/>
      </c>
      <c r="AH3751" s="41">
        <f>SUM($AA3751:$AG3751)</f>
        <v/>
      </c>
      <c r="AI3751" s="41">
        <f>12*($AM3751+$AN3751)</f>
        <v/>
      </c>
      <c r="AJ3751" s="41">
        <f>$AM3751*((IncMonth-1)+(13-IncMonth)*(1+$X3751))+12*$AN3751</f>
        <v/>
      </c>
      <c r="AK3751" s="41">
        <f>IF($R3751=1,N($L3751)+N($M3751),0)</f>
        <v/>
      </c>
      <c r="AL3751">
        <f>IF($C3751="","",IF(N($L3751)&lt;=0,"Basic salary missing",IF(ISNA(MATCH($C3751,Departments!$A$5:$A$54,0)),"Department not on Departments sheet",IF(AND($I3751&lt;&gt;"",NOT(ISNUMBER($I3751))),"Date of birth is text, not a date",IF(AND($K3751&lt;&gt;"",NOT(ISNUMBER($K3751))),"Contract end is text, not a date","")))))</f>
        <v/>
      </c>
      <c r="AM3751" s="41">
        <f>IF($R3751=0,0,N($L3751)*(1+$Z3751+BonusMonths/12+IF($Q3751=1,0,EOSB))+N($M3751)+(N($L3751)+SI_Gross*N($M3751))*IF($Q3751=1,SI_O,SI_E))</f>
        <v/>
      </c>
      <c r="AN3751" s="41">
        <f>IF($R3751=0,0,(IF($Q3751=1,MedO,MedE+Ticket)+Training)/12)</f>
        <v/>
      </c>
    </row>
    <row r="3752">
      <c r="I3752" s="35" t="n"/>
      <c r="J3752" s="35" t="n"/>
      <c r="K3752" s="35" t="n"/>
      <c r="L3752" s="36" t="n"/>
      <c r="M3752" s="36" t="n"/>
      <c r="P3752" s="37" t="n"/>
      <c r="Q3752" s="38">
        <f>IF($C3752="",0,IF(OR(LOWER(TRIM($G3752))="omani",LOWER(TRIM($G3752))="oman",LOWER(TRIM($G3752))="om",LOWER(TRIM($G3752))="local"),1,0))</f>
        <v/>
      </c>
      <c r="R3752" s="38">
        <f>IF($C3752="",0,IF(OR(ISNUMBER(SEARCH("resign",$N3752)),ISNUMBER(SEARCH("terminat",$N3752)),ISNUMBER(SEARCH("inactive",$N3752)),ISNUMBER(SEARCH("vacan",$N3752)),ISNUMBER(SEARCH("deceased",$N3752)),ISNUMBER(SEARCH("separated",$N3752))),0,1))</f>
        <v/>
      </c>
      <c r="S3752">
        <f>IF(OR($R3752=0,NOT(ISNUMBER($I3752))),"",IFERROR(DATEDIF($I3752,DATE(FY,1,1),"y"),""))</f>
        <v/>
      </c>
      <c r="T3752">
        <f>IF(OR($R3752=0,NOT(ISNUMBER($J3752))),"",IFERROR(DATEDIF($J3752,DATE(FY,1,1),"y"),0))</f>
        <v/>
      </c>
      <c r="U3752" s="38">
        <f>IF(OR($R3752=0,NOT(ISNUMBER($I3752))),0,IF(YEAR($I3752)+IF($Q3752=1,RetAgeO,RetAgeE)=FY,MONTH($I3752),IF(YEAR($I3752)+IF($Q3752=1,RetAgeO,RetAgeE)&lt;FY,1,0)))</f>
        <v/>
      </c>
      <c r="V3752" s="38">
        <f>IF(OR($R3752=0,NOT(ISNUMBER($K3752))),0,IF(YEAR($K3752)=FY,MONTH($K3752),IF(YEAR($K3752)&lt;FY,1,0)))</f>
        <v/>
      </c>
      <c r="W3752" s="38">
        <f>IF($R3752=0,0,MIN(12,IF(AND(ISNUMBER($O3752),$O3752&gt;=1,$O3752&lt;=12),INT($O3752),12),IF(AND(RetireExit="Yes",$U3752&gt;0),$U3752,12),IF(AND(ContractExit="Yes",$V3752&gt;0),$V3752,12)))</f>
        <v/>
      </c>
      <c r="X3752" s="37">
        <f>IF(ISNUMBER($P3752),$P3752,IncPct)</f>
        <v/>
      </c>
      <c r="Y3752" s="39">
        <f>IF($W3752=0,0,MAX(0,MIN($W3752,IncMonth-1))+MAX(0,$W3752-IncMonth+1)*(1+$X3752))</f>
        <v/>
      </c>
      <c r="Z3752" s="40">
        <f>IF($C3752="",0,IFERROR(INDEX(Departments!$B$5:$B$54,MATCH($C3752,Departments!$A$5:$A$54,0)),0))</f>
        <v/>
      </c>
      <c r="AA3752" s="41">
        <f>N($L3752)*$Y3752</f>
        <v/>
      </c>
      <c r="AB3752" s="41">
        <f>N($M3752)*$Y3752</f>
        <v/>
      </c>
      <c r="AC3752" s="41">
        <f>$AA3752*$Z3752</f>
        <v/>
      </c>
      <c r="AD3752" s="41">
        <f>$AA3752*BonusMonths/12</f>
        <v/>
      </c>
      <c r="AE3752" s="41">
        <f>($AA3752+SI_Gross*$AB3752)*IF($Q3752=1,SI_O,SI_E)</f>
        <v/>
      </c>
      <c r="AF3752" s="41">
        <f>IF($Q3752=1,0,$AA3752*EOSB)</f>
        <v/>
      </c>
      <c r="AG3752" s="41">
        <f>$AN3752*$W3752</f>
        <v/>
      </c>
      <c r="AH3752" s="41">
        <f>SUM($AA3752:$AG3752)</f>
        <v/>
      </c>
      <c r="AI3752" s="41">
        <f>12*($AM3752+$AN3752)</f>
        <v/>
      </c>
      <c r="AJ3752" s="41">
        <f>$AM3752*((IncMonth-1)+(13-IncMonth)*(1+$X3752))+12*$AN3752</f>
        <v/>
      </c>
      <c r="AK3752" s="41">
        <f>IF($R3752=1,N($L3752)+N($M3752),0)</f>
        <v/>
      </c>
      <c r="AL3752">
        <f>IF($C3752="","",IF(N($L3752)&lt;=0,"Basic salary missing",IF(ISNA(MATCH($C3752,Departments!$A$5:$A$54,0)),"Department not on Departments sheet",IF(AND($I3752&lt;&gt;"",NOT(ISNUMBER($I3752))),"Date of birth is text, not a date",IF(AND($K3752&lt;&gt;"",NOT(ISNUMBER($K3752))),"Contract end is text, not a date","")))))</f>
        <v/>
      </c>
      <c r="AM3752" s="41">
        <f>IF($R3752=0,0,N($L3752)*(1+$Z3752+BonusMonths/12+IF($Q3752=1,0,EOSB))+N($M3752)+(N($L3752)+SI_Gross*N($M3752))*IF($Q3752=1,SI_O,SI_E))</f>
        <v/>
      </c>
      <c r="AN3752" s="41">
        <f>IF($R3752=0,0,(IF($Q3752=1,MedO,MedE+Ticket)+Training)/12)</f>
        <v/>
      </c>
    </row>
    <row r="3753">
      <c r="I3753" s="35" t="n"/>
      <c r="J3753" s="35" t="n"/>
      <c r="K3753" s="35" t="n"/>
      <c r="L3753" s="36" t="n"/>
      <c r="M3753" s="36" t="n"/>
      <c r="P3753" s="37" t="n"/>
      <c r="Q3753" s="38">
        <f>IF($C3753="",0,IF(OR(LOWER(TRIM($G3753))="omani",LOWER(TRIM($G3753))="oman",LOWER(TRIM($G3753))="om",LOWER(TRIM($G3753))="local"),1,0))</f>
        <v/>
      </c>
      <c r="R3753" s="38">
        <f>IF($C3753="",0,IF(OR(ISNUMBER(SEARCH("resign",$N3753)),ISNUMBER(SEARCH("terminat",$N3753)),ISNUMBER(SEARCH("inactive",$N3753)),ISNUMBER(SEARCH("vacan",$N3753)),ISNUMBER(SEARCH("deceased",$N3753)),ISNUMBER(SEARCH("separated",$N3753))),0,1))</f>
        <v/>
      </c>
      <c r="S3753">
        <f>IF(OR($R3753=0,NOT(ISNUMBER($I3753))),"",IFERROR(DATEDIF($I3753,DATE(FY,1,1),"y"),""))</f>
        <v/>
      </c>
      <c r="T3753">
        <f>IF(OR($R3753=0,NOT(ISNUMBER($J3753))),"",IFERROR(DATEDIF($J3753,DATE(FY,1,1),"y"),0))</f>
        <v/>
      </c>
      <c r="U3753" s="38">
        <f>IF(OR($R3753=0,NOT(ISNUMBER($I3753))),0,IF(YEAR($I3753)+IF($Q3753=1,RetAgeO,RetAgeE)=FY,MONTH($I3753),IF(YEAR($I3753)+IF($Q3753=1,RetAgeO,RetAgeE)&lt;FY,1,0)))</f>
        <v/>
      </c>
      <c r="V3753" s="38">
        <f>IF(OR($R3753=0,NOT(ISNUMBER($K3753))),0,IF(YEAR($K3753)=FY,MONTH($K3753),IF(YEAR($K3753)&lt;FY,1,0)))</f>
        <v/>
      </c>
      <c r="W3753" s="38">
        <f>IF($R3753=0,0,MIN(12,IF(AND(ISNUMBER($O3753),$O3753&gt;=1,$O3753&lt;=12),INT($O3753),12),IF(AND(RetireExit="Yes",$U3753&gt;0),$U3753,12),IF(AND(ContractExit="Yes",$V3753&gt;0),$V3753,12)))</f>
        <v/>
      </c>
      <c r="X3753" s="37">
        <f>IF(ISNUMBER($P3753),$P3753,IncPct)</f>
        <v/>
      </c>
      <c r="Y3753" s="39">
        <f>IF($W3753=0,0,MAX(0,MIN($W3753,IncMonth-1))+MAX(0,$W3753-IncMonth+1)*(1+$X3753))</f>
        <v/>
      </c>
      <c r="Z3753" s="40">
        <f>IF($C3753="",0,IFERROR(INDEX(Departments!$B$5:$B$54,MATCH($C3753,Departments!$A$5:$A$54,0)),0))</f>
        <v/>
      </c>
      <c r="AA3753" s="41">
        <f>N($L3753)*$Y3753</f>
        <v/>
      </c>
      <c r="AB3753" s="41">
        <f>N($M3753)*$Y3753</f>
        <v/>
      </c>
      <c r="AC3753" s="41">
        <f>$AA3753*$Z3753</f>
        <v/>
      </c>
      <c r="AD3753" s="41">
        <f>$AA3753*BonusMonths/12</f>
        <v/>
      </c>
      <c r="AE3753" s="41">
        <f>($AA3753+SI_Gross*$AB3753)*IF($Q3753=1,SI_O,SI_E)</f>
        <v/>
      </c>
      <c r="AF3753" s="41">
        <f>IF($Q3753=1,0,$AA3753*EOSB)</f>
        <v/>
      </c>
      <c r="AG3753" s="41">
        <f>$AN3753*$W3753</f>
        <v/>
      </c>
      <c r="AH3753" s="41">
        <f>SUM($AA3753:$AG3753)</f>
        <v/>
      </c>
      <c r="AI3753" s="41">
        <f>12*($AM3753+$AN3753)</f>
        <v/>
      </c>
      <c r="AJ3753" s="41">
        <f>$AM3753*((IncMonth-1)+(13-IncMonth)*(1+$X3753))+12*$AN3753</f>
        <v/>
      </c>
      <c r="AK3753" s="41">
        <f>IF($R3753=1,N($L3753)+N($M3753),0)</f>
        <v/>
      </c>
      <c r="AL3753">
        <f>IF($C3753="","",IF(N($L3753)&lt;=0,"Basic salary missing",IF(ISNA(MATCH($C3753,Departments!$A$5:$A$54,0)),"Department not on Departments sheet",IF(AND($I3753&lt;&gt;"",NOT(ISNUMBER($I3753))),"Date of birth is text, not a date",IF(AND($K3753&lt;&gt;"",NOT(ISNUMBER($K3753))),"Contract end is text, not a date","")))))</f>
        <v/>
      </c>
      <c r="AM3753" s="41">
        <f>IF($R3753=0,0,N($L3753)*(1+$Z3753+BonusMonths/12+IF($Q3753=1,0,EOSB))+N($M3753)+(N($L3753)+SI_Gross*N($M3753))*IF($Q3753=1,SI_O,SI_E))</f>
        <v/>
      </c>
      <c r="AN3753" s="41">
        <f>IF($R3753=0,0,(IF($Q3753=1,MedO,MedE+Ticket)+Training)/12)</f>
        <v/>
      </c>
    </row>
    <row r="3754">
      <c r="I3754" s="35" t="n"/>
      <c r="J3754" s="35" t="n"/>
      <c r="K3754" s="35" t="n"/>
      <c r="L3754" s="36" t="n"/>
      <c r="M3754" s="36" t="n"/>
      <c r="P3754" s="37" t="n"/>
      <c r="Q3754" s="38">
        <f>IF($C3754="",0,IF(OR(LOWER(TRIM($G3754))="omani",LOWER(TRIM($G3754))="oman",LOWER(TRIM($G3754))="om",LOWER(TRIM($G3754))="local"),1,0))</f>
        <v/>
      </c>
      <c r="R3754" s="38">
        <f>IF($C3754="",0,IF(OR(ISNUMBER(SEARCH("resign",$N3754)),ISNUMBER(SEARCH("terminat",$N3754)),ISNUMBER(SEARCH("inactive",$N3754)),ISNUMBER(SEARCH("vacan",$N3754)),ISNUMBER(SEARCH("deceased",$N3754)),ISNUMBER(SEARCH("separated",$N3754))),0,1))</f>
        <v/>
      </c>
      <c r="S3754">
        <f>IF(OR($R3754=0,NOT(ISNUMBER($I3754))),"",IFERROR(DATEDIF($I3754,DATE(FY,1,1),"y"),""))</f>
        <v/>
      </c>
      <c r="T3754">
        <f>IF(OR($R3754=0,NOT(ISNUMBER($J3754))),"",IFERROR(DATEDIF($J3754,DATE(FY,1,1),"y"),0))</f>
        <v/>
      </c>
      <c r="U3754" s="38">
        <f>IF(OR($R3754=0,NOT(ISNUMBER($I3754))),0,IF(YEAR($I3754)+IF($Q3754=1,RetAgeO,RetAgeE)=FY,MONTH($I3754),IF(YEAR($I3754)+IF($Q3754=1,RetAgeO,RetAgeE)&lt;FY,1,0)))</f>
        <v/>
      </c>
      <c r="V3754" s="38">
        <f>IF(OR($R3754=0,NOT(ISNUMBER($K3754))),0,IF(YEAR($K3754)=FY,MONTH($K3754),IF(YEAR($K3754)&lt;FY,1,0)))</f>
        <v/>
      </c>
      <c r="W3754" s="38">
        <f>IF($R3754=0,0,MIN(12,IF(AND(ISNUMBER($O3754),$O3754&gt;=1,$O3754&lt;=12),INT($O3754),12),IF(AND(RetireExit="Yes",$U3754&gt;0),$U3754,12),IF(AND(ContractExit="Yes",$V3754&gt;0),$V3754,12)))</f>
        <v/>
      </c>
      <c r="X3754" s="37">
        <f>IF(ISNUMBER($P3754),$P3754,IncPct)</f>
        <v/>
      </c>
      <c r="Y3754" s="39">
        <f>IF($W3754=0,0,MAX(0,MIN($W3754,IncMonth-1))+MAX(0,$W3754-IncMonth+1)*(1+$X3754))</f>
        <v/>
      </c>
      <c r="Z3754" s="40">
        <f>IF($C3754="",0,IFERROR(INDEX(Departments!$B$5:$B$54,MATCH($C3754,Departments!$A$5:$A$54,0)),0))</f>
        <v/>
      </c>
      <c r="AA3754" s="41">
        <f>N($L3754)*$Y3754</f>
        <v/>
      </c>
      <c r="AB3754" s="41">
        <f>N($M3754)*$Y3754</f>
        <v/>
      </c>
      <c r="AC3754" s="41">
        <f>$AA3754*$Z3754</f>
        <v/>
      </c>
      <c r="AD3754" s="41">
        <f>$AA3754*BonusMonths/12</f>
        <v/>
      </c>
      <c r="AE3754" s="41">
        <f>($AA3754+SI_Gross*$AB3754)*IF($Q3754=1,SI_O,SI_E)</f>
        <v/>
      </c>
      <c r="AF3754" s="41">
        <f>IF($Q3754=1,0,$AA3754*EOSB)</f>
        <v/>
      </c>
      <c r="AG3754" s="41">
        <f>$AN3754*$W3754</f>
        <v/>
      </c>
      <c r="AH3754" s="41">
        <f>SUM($AA3754:$AG3754)</f>
        <v/>
      </c>
      <c r="AI3754" s="41">
        <f>12*($AM3754+$AN3754)</f>
        <v/>
      </c>
      <c r="AJ3754" s="41">
        <f>$AM3754*((IncMonth-1)+(13-IncMonth)*(1+$X3754))+12*$AN3754</f>
        <v/>
      </c>
      <c r="AK3754" s="41">
        <f>IF($R3754=1,N($L3754)+N($M3754),0)</f>
        <v/>
      </c>
      <c r="AL3754">
        <f>IF($C3754="","",IF(N($L3754)&lt;=0,"Basic salary missing",IF(ISNA(MATCH($C3754,Departments!$A$5:$A$54,0)),"Department not on Departments sheet",IF(AND($I3754&lt;&gt;"",NOT(ISNUMBER($I3754))),"Date of birth is text, not a date",IF(AND($K3754&lt;&gt;"",NOT(ISNUMBER($K3754))),"Contract end is text, not a date","")))))</f>
        <v/>
      </c>
      <c r="AM3754" s="41">
        <f>IF($R3754=0,0,N($L3754)*(1+$Z3754+BonusMonths/12+IF($Q3754=1,0,EOSB))+N($M3754)+(N($L3754)+SI_Gross*N($M3754))*IF($Q3754=1,SI_O,SI_E))</f>
        <v/>
      </c>
      <c r="AN3754" s="41">
        <f>IF($R3754=0,0,(IF($Q3754=1,MedO,MedE+Ticket)+Training)/12)</f>
        <v/>
      </c>
    </row>
    <row r="3755">
      <c r="I3755" s="35" t="n"/>
      <c r="J3755" s="35" t="n"/>
      <c r="K3755" s="35" t="n"/>
      <c r="L3755" s="36" t="n"/>
      <c r="M3755" s="36" t="n"/>
      <c r="P3755" s="37" t="n"/>
      <c r="Q3755" s="38">
        <f>IF($C3755="",0,IF(OR(LOWER(TRIM($G3755))="omani",LOWER(TRIM($G3755))="oman",LOWER(TRIM($G3755))="om",LOWER(TRIM($G3755))="local"),1,0))</f>
        <v/>
      </c>
      <c r="R3755" s="38">
        <f>IF($C3755="",0,IF(OR(ISNUMBER(SEARCH("resign",$N3755)),ISNUMBER(SEARCH("terminat",$N3755)),ISNUMBER(SEARCH("inactive",$N3755)),ISNUMBER(SEARCH("vacan",$N3755)),ISNUMBER(SEARCH("deceased",$N3755)),ISNUMBER(SEARCH("separated",$N3755))),0,1))</f>
        <v/>
      </c>
      <c r="S3755">
        <f>IF(OR($R3755=0,NOT(ISNUMBER($I3755))),"",IFERROR(DATEDIF($I3755,DATE(FY,1,1),"y"),""))</f>
        <v/>
      </c>
      <c r="T3755">
        <f>IF(OR($R3755=0,NOT(ISNUMBER($J3755))),"",IFERROR(DATEDIF($J3755,DATE(FY,1,1),"y"),0))</f>
        <v/>
      </c>
      <c r="U3755" s="38">
        <f>IF(OR($R3755=0,NOT(ISNUMBER($I3755))),0,IF(YEAR($I3755)+IF($Q3755=1,RetAgeO,RetAgeE)=FY,MONTH($I3755),IF(YEAR($I3755)+IF($Q3755=1,RetAgeO,RetAgeE)&lt;FY,1,0)))</f>
        <v/>
      </c>
      <c r="V3755" s="38">
        <f>IF(OR($R3755=0,NOT(ISNUMBER($K3755))),0,IF(YEAR($K3755)=FY,MONTH($K3755),IF(YEAR($K3755)&lt;FY,1,0)))</f>
        <v/>
      </c>
      <c r="W3755" s="38">
        <f>IF($R3755=0,0,MIN(12,IF(AND(ISNUMBER($O3755),$O3755&gt;=1,$O3755&lt;=12),INT($O3755),12),IF(AND(RetireExit="Yes",$U3755&gt;0),$U3755,12),IF(AND(ContractExit="Yes",$V3755&gt;0),$V3755,12)))</f>
        <v/>
      </c>
      <c r="X3755" s="37">
        <f>IF(ISNUMBER($P3755),$P3755,IncPct)</f>
        <v/>
      </c>
      <c r="Y3755" s="39">
        <f>IF($W3755=0,0,MAX(0,MIN($W3755,IncMonth-1))+MAX(0,$W3755-IncMonth+1)*(1+$X3755))</f>
        <v/>
      </c>
      <c r="Z3755" s="40">
        <f>IF($C3755="",0,IFERROR(INDEX(Departments!$B$5:$B$54,MATCH($C3755,Departments!$A$5:$A$54,0)),0))</f>
        <v/>
      </c>
      <c r="AA3755" s="41">
        <f>N($L3755)*$Y3755</f>
        <v/>
      </c>
      <c r="AB3755" s="41">
        <f>N($M3755)*$Y3755</f>
        <v/>
      </c>
      <c r="AC3755" s="41">
        <f>$AA3755*$Z3755</f>
        <v/>
      </c>
      <c r="AD3755" s="41">
        <f>$AA3755*BonusMonths/12</f>
        <v/>
      </c>
      <c r="AE3755" s="41">
        <f>($AA3755+SI_Gross*$AB3755)*IF($Q3755=1,SI_O,SI_E)</f>
        <v/>
      </c>
      <c r="AF3755" s="41">
        <f>IF($Q3755=1,0,$AA3755*EOSB)</f>
        <v/>
      </c>
      <c r="AG3755" s="41">
        <f>$AN3755*$W3755</f>
        <v/>
      </c>
      <c r="AH3755" s="41">
        <f>SUM($AA3755:$AG3755)</f>
        <v/>
      </c>
      <c r="AI3755" s="41">
        <f>12*($AM3755+$AN3755)</f>
        <v/>
      </c>
      <c r="AJ3755" s="41">
        <f>$AM3755*((IncMonth-1)+(13-IncMonth)*(1+$X3755))+12*$AN3755</f>
        <v/>
      </c>
      <c r="AK3755" s="41">
        <f>IF($R3755=1,N($L3755)+N($M3755),0)</f>
        <v/>
      </c>
      <c r="AL3755">
        <f>IF($C3755="","",IF(N($L3755)&lt;=0,"Basic salary missing",IF(ISNA(MATCH($C3755,Departments!$A$5:$A$54,0)),"Department not on Departments sheet",IF(AND($I3755&lt;&gt;"",NOT(ISNUMBER($I3755))),"Date of birth is text, not a date",IF(AND($K3755&lt;&gt;"",NOT(ISNUMBER($K3755))),"Contract end is text, not a date","")))))</f>
        <v/>
      </c>
      <c r="AM3755" s="41">
        <f>IF($R3755=0,0,N($L3755)*(1+$Z3755+BonusMonths/12+IF($Q3755=1,0,EOSB))+N($M3755)+(N($L3755)+SI_Gross*N($M3755))*IF($Q3755=1,SI_O,SI_E))</f>
        <v/>
      </c>
      <c r="AN3755" s="41">
        <f>IF($R3755=0,0,(IF($Q3755=1,MedO,MedE+Ticket)+Training)/12)</f>
        <v/>
      </c>
    </row>
    <row r="3756">
      <c r="I3756" s="35" t="n"/>
      <c r="J3756" s="35" t="n"/>
      <c r="K3756" s="35" t="n"/>
      <c r="L3756" s="36" t="n"/>
      <c r="M3756" s="36" t="n"/>
      <c r="P3756" s="37" t="n"/>
      <c r="Q3756" s="38">
        <f>IF($C3756="",0,IF(OR(LOWER(TRIM($G3756))="omani",LOWER(TRIM($G3756))="oman",LOWER(TRIM($G3756))="om",LOWER(TRIM($G3756))="local"),1,0))</f>
        <v/>
      </c>
      <c r="R3756" s="38">
        <f>IF($C3756="",0,IF(OR(ISNUMBER(SEARCH("resign",$N3756)),ISNUMBER(SEARCH("terminat",$N3756)),ISNUMBER(SEARCH("inactive",$N3756)),ISNUMBER(SEARCH("vacan",$N3756)),ISNUMBER(SEARCH("deceased",$N3756)),ISNUMBER(SEARCH("separated",$N3756))),0,1))</f>
        <v/>
      </c>
      <c r="S3756">
        <f>IF(OR($R3756=0,NOT(ISNUMBER($I3756))),"",IFERROR(DATEDIF($I3756,DATE(FY,1,1),"y"),""))</f>
        <v/>
      </c>
      <c r="T3756">
        <f>IF(OR($R3756=0,NOT(ISNUMBER($J3756))),"",IFERROR(DATEDIF($J3756,DATE(FY,1,1),"y"),0))</f>
        <v/>
      </c>
      <c r="U3756" s="38">
        <f>IF(OR($R3756=0,NOT(ISNUMBER($I3756))),0,IF(YEAR($I3756)+IF($Q3756=1,RetAgeO,RetAgeE)=FY,MONTH($I3756),IF(YEAR($I3756)+IF($Q3756=1,RetAgeO,RetAgeE)&lt;FY,1,0)))</f>
        <v/>
      </c>
      <c r="V3756" s="38">
        <f>IF(OR($R3756=0,NOT(ISNUMBER($K3756))),0,IF(YEAR($K3756)=FY,MONTH($K3756),IF(YEAR($K3756)&lt;FY,1,0)))</f>
        <v/>
      </c>
      <c r="W3756" s="38">
        <f>IF($R3756=0,0,MIN(12,IF(AND(ISNUMBER($O3756),$O3756&gt;=1,$O3756&lt;=12),INT($O3756),12),IF(AND(RetireExit="Yes",$U3756&gt;0),$U3756,12),IF(AND(ContractExit="Yes",$V3756&gt;0),$V3756,12)))</f>
        <v/>
      </c>
      <c r="X3756" s="37">
        <f>IF(ISNUMBER($P3756),$P3756,IncPct)</f>
        <v/>
      </c>
      <c r="Y3756" s="39">
        <f>IF($W3756=0,0,MAX(0,MIN($W3756,IncMonth-1))+MAX(0,$W3756-IncMonth+1)*(1+$X3756))</f>
        <v/>
      </c>
      <c r="Z3756" s="40">
        <f>IF($C3756="",0,IFERROR(INDEX(Departments!$B$5:$B$54,MATCH($C3756,Departments!$A$5:$A$54,0)),0))</f>
        <v/>
      </c>
      <c r="AA3756" s="41">
        <f>N($L3756)*$Y3756</f>
        <v/>
      </c>
      <c r="AB3756" s="41">
        <f>N($M3756)*$Y3756</f>
        <v/>
      </c>
      <c r="AC3756" s="41">
        <f>$AA3756*$Z3756</f>
        <v/>
      </c>
      <c r="AD3756" s="41">
        <f>$AA3756*BonusMonths/12</f>
        <v/>
      </c>
      <c r="AE3756" s="41">
        <f>($AA3756+SI_Gross*$AB3756)*IF($Q3756=1,SI_O,SI_E)</f>
        <v/>
      </c>
      <c r="AF3756" s="41">
        <f>IF($Q3756=1,0,$AA3756*EOSB)</f>
        <v/>
      </c>
      <c r="AG3756" s="41">
        <f>$AN3756*$W3756</f>
        <v/>
      </c>
      <c r="AH3756" s="41">
        <f>SUM($AA3756:$AG3756)</f>
        <v/>
      </c>
      <c r="AI3756" s="41">
        <f>12*($AM3756+$AN3756)</f>
        <v/>
      </c>
      <c r="AJ3756" s="41">
        <f>$AM3756*((IncMonth-1)+(13-IncMonth)*(1+$X3756))+12*$AN3756</f>
        <v/>
      </c>
      <c r="AK3756" s="41">
        <f>IF($R3756=1,N($L3756)+N($M3756),0)</f>
        <v/>
      </c>
      <c r="AL3756">
        <f>IF($C3756="","",IF(N($L3756)&lt;=0,"Basic salary missing",IF(ISNA(MATCH($C3756,Departments!$A$5:$A$54,0)),"Department not on Departments sheet",IF(AND($I3756&lt;&gt;"",NOT(ISNUMBER($I3756))),"Date of birth is text, not a date",IF(AND($K3756&lt;&gt;"",NOT(ISNUMBER($K3756))),"Contract end is text, not a date","")))))</f>
        <v/>
      </c>
      <c r="AM3756" s="41">
        <f>IF($R3756=0,0,N($L3756)*(1+$Z3756+BonusMonths/12+IF($Q3756=1,0,EOSB))+N($M3756)+(N($L3756)+SI_Gross*N($M3756))*IF($Q3756=1,SI_O,SI_E))</f>
        <v/>
      </c>
      <c r="AN3756" s="41">
        <f>IF($R3756=0,0,(IF($Q3756=1,MedO,MedE+Ticket)+Training)/12)</f>
        <v/>
      </c>
    </row>
    <row r="3757">
      <c r="I3757" s="35" t="n"/>
      <c r="J3757" s="35" t="n"/>
      <c r="K3757" s="35" t="n"/>
      <c r="L3757" s="36" t="n"/>
      <c r="M3757" s="36" t="n"/>
      <c r="P3757" s="37" t="n"/>
      <c r="Q3757" s="38">
        <f>IF($C3757="",0,IF(OR(LOWER(TRIM($G3757))="omani",LOWER(TRIM($G3757))="oman",LOWER(TRIM($G3757))="om",LOWER(TRIM($G3757))="local"),1,0))</f>
        <v/>
      </c>
      <c r="R3757" s="38">
        <f>IF($C3757="",0,IF(OR(ISNUMBER(SEARCH("resign",$N3757)),ISNUMBER(SEARCH("terminat",$N3757)),ISNUMBER(SEARCH("inactive",$N3757)),ISNUMBER(SEARCH("vacan",$N3757)),ISNUMBER(SEARCH("deceased",$N3757)),ISNUMBER(SEARCH("separated",$N3757))),0,1))</f>
        <v/>
      </c>
      <c r="S3757">
        <f>IF(OR($R3757=0,NOT(ISNUMBER($I3757))),"",IFERROR(DATEDIF($I3757,DATE(FY,1,1),"y"),""))</f>
        <v/>
      </c>
      <c r="T3757">
        <f>IF(OR($R3757=0,NOT(ISNUMBER($J3757))),"",IFERROR(DATEDIF($J3757,DATE(FY,1,1),"y"),0))</f>
        <v/>
      </c>
      <c r="U3757" s="38">
        <f>IF(OR($R3757=0,NOT(ISNUMBER($I3757))),0,IF(YEAR($I3757)+IF($Q3757=1,RetAgeO,RetAgeE)=FY,MONTH($I3757),IF(YEAR($I3757)+IF($Q3757=1,RetAgeO,RetAgeE)&lt;FY,1,0)))</f>
        <v/>
      </c>
      <c r="V3757" s="38">
        <f>IF(OR($R3757=0,NOT(ISNUMBER($K3757))),0,IF(YEAR($K3757)=FY,MONTH($K3757),IF(YEAR($K3757)&lt;FY,1,0)))</f>
        <v/>
      </c>
      <c r="W3757" s="38">
        <f>IF($R3757=0,0,MIN(12,IF(AND(ISNUMBER($O3757),$O3757&gt;=1,$O3757&lt;=12),INT($O3757),12),IF(AND(RetireExit="Yes",$U3757&gt;0),$U3757,12),IF(AND(ContractExit="Yes",$V3757&gt;0),$V3757,12)))</f>
        <v/>
      </c>
      <c r="X3757" s="37">
        <f>IF(ISNUMBER($P3757),$P3757,IncPct)</f>
        <v/>
      </c>
      <c r="Y3757" s="39">
        <f>IF($W3757=0,0,MAX(0,MIN($W3757,IncMonth-1))+MAX(0,$W3757-IncMonth+1)*(1+$X3757))</f>
        <v/>
      </c>
      <c r="Z3757" s="40">
        <f>IF($C3757="",0,IFERROR(INDEX(Departments!$B$5:$B$54,MATCH($C3757,Departments!$A$5:$A$54,0)),0))</f>
        <v/>
      </c>
      <c r="AA3757" s="41">
        <f>N($L3757)*$Y3757</f>
        <v/>
      </c>
      <c r="AB3757" s="41">
        <f>N($M3757)*$Y3757</f>
        <v/>
      </c>
      <c r="AC3757" s="41">
        <f>$AA3757*$Z3757</f>
        <v/>
      </c>
      <c r="AD3757" s="41">
        <f>$AA3757*BonusMonths/12</f>
        <v/>
      </c>
      <c r="AE3757" s="41">
        <f>($AA3757+SI_Gross*$AB3757)*IF($Q3757=1,SI_O,SI_E)</f>
        <v/>
      </c>
      <c r="AF3757" s="41">
        <f>IF($Q3757=1,0,$AA3757*EOSB)</f>
        <v/>
      </c>
      <c r="AG3757" s="41">
        <f>$AN3757*$W3757</f>
        <v/>
      </c>
      <c r="AH3757" s="41">
        <f>SUM($AA3757:$AG3757)</f>
        <v/>
      </c>
      <c r="AI3757" s="41">
        <f>12*($AM3757+$AN3757)</f>
        <v/>
      </c>
      <c r="AJ3757" s="41">
        <f>$AM3757*((IncMonth-1)+(13-IncMonth)*(1+$X3757))+12*$AN3757</f>
        <v/>
      </c>
      <c r="AK3757" s="41">
        <f>IF($R3757=1,N($L3757)+N($M3757),0)</f>
        <v/>
      </c>
      <c r="AL3757">
        <f>IF($C3757="","",IF(N($L3757)&lt;=0,"Basic salary missing",IF(ISNA(MATCH($C3757,Departments!$A$5:$A$54,0)),"Department not on Departments sheet",IF(AND($I3757&lt;&gt;"",NOT(ISNUMBER($I3757))),"Date of birth is text, not a date",IF(AND($K3757&lt;&gt;"",NOT(ISNUMBER($K3757))),"Contract end is text, not a date","")))))</f>
        <v/>
      </c>
      <c r="AM3757" s="41">
        <f>IF($R3757=0,0,N($L3757)*(1+$Z3757+BonusMonths/12+IF($Q3757=1,0,EOSB))+N($M3757)+(N($L3757)+SI_Gross*N($M3757))*IF($Q3757=1,SI_O,SI_E))</f>
        <v/>
      </c>
      <c r="AN3757" s="41">
        <f>IF($R3757=0,0,(IF($Q3757=1,MedO,MedE+Ticket)+Training)/12)</f>
        <v/>
      </c>
    </row>
    <row r="3758">
      <c r="I3758" s="35" t="n"/>
      <c r="J3758" s="35" t="n"/>
      <c r="K3758" s="35" t="n"/>
      <c r="L3758" s="36" t="n"/>
      <c r="M3758" s="36" t="n"/>
      <c r="P3758" s="37" t="n"/>
      <c r="Q3758" s="38">
        <f>IF($C3758="",0,IF(OR(LOWER(TRIM($G3758))="omani",LOWER(TRIM($G3758))="oman",LOWER(TRIM($G3758))="om",LOWER(TRIM($G3758))="local"),1,0))</f>
        <v/>
      </c>
      <c r="R3758" s="38">
        <f>IF($C3758="",0,IF(OR(ISNUMBER(SEARCH("resign",$N3758)),ISNUMBER(SEARCH("terminat",$N3758)),ISNUMBER(SEARCH("inactive",$N3758)),ISNUMBER(SEARCH("vacan",$N3758)),ISNUMBER(SEARCH("deceased",$N3758)),ISNUMBER(SEARCH("separated",$N3758))),0,1))</f>
        <v/>
      </c>
      <c r="S3758">
        <f>IF(OR($R3758=0,NOT(ISNUMBER($I3758))),"",IFERROR(DATEDIF($I3758,DATE(FY,1,1),"y"),""))</f>
        <v/>
      </c>
      <c r="T3758">
        <f>IF(OR($R3758=0,NOT(ISNUMBER($J3758))),"",IFERROR(DATEDIF($J3758,DATE(FY,1,1),"y"),0))</f>
        <v/>
      </c>
      <c r="U3758" s="38">
        <f>IF(OR($R3758=0,NOT(ISNUMBER($I3758))),0,IF(YEAR($I3758)+IF($Q3758=1,RetAgeO,RetAgeE)=FY,MONTH($I3758),IF(YEAR($I3758)+IF($Q3758=1,RetAgeO,RetAgeE)&lt;FY,1,0)))</f>
        <v/>
      </c>
      <c r="V3758" s="38">
        <f>IF(OR($R3758=0,NOT(ISNUMBER($K3758))),0,IF(YEAR($K3758)=FY,MONTH($K3758),IF(YEAR($K3758)&lt;FY,1,0)))</f>
        <v/>
      </c>
      <c r="W3758" s="38">
        <f>IF($R3758=0,0,MIN(12,IF(AND(ISNUMBER($O3758),$O3758&gt;=1,$O3758&lt;=12),INT($O3758),12),IF(AND(RetireExit="Yes",$U3758&gt;0),$U3758,12),IF(AND(ContractExit="Yes",$V3758&gt;0),$V3758,12)))</f>
        <v/>
      </c>
      <c r="X3758" s="37">
        <f>IF(ISNUMBER($P3758),$P3758,IncPct)</f>
        <v/>
      </c>
      <c r="Y3758" s="39">
        <f>IF($W3758=0,0,MAX(0,MIN($W3758,IncMonth-1))+MAX(0,$W3758-IncMonth+1)*(1+$X3758))</f>
        <v/>
      </c>
      <c r="Z3758" s="40">
        <f>IF($C3758="",0,IFERROR(INDEX(Departments!$B$5:$B$54,MATCH($C3758,Departments!$A$5:$A$54,0)),0))</f>
        <v/>
      </c>
      <c r="AA3758" s="41">
        <f>N($L3758)*$Y3758</f>
        <v/>
      </c>
      <c r="AB3758" s="41">
        <f>N($M3758)*$Y3758</f>
        <v/>
      </c>
      <c r="AC3758" s="41">
        <f>$AA3758*$Z3758</f>
        <v/>
      </c>
      <c r="AD3758" s="41">
        <f>$AA3758*BonusMonths/12</f>
        <v/>
      </c>
      <c r="AE3758" s="41">
        <f>($AA3758+SI_Gross*$AB3758)*IF($Q3758=1,SI_O,SI_E)</f>
        <v/>
      </c>
      <c r="AF3758" s="41">
        <f>IF($Q3758=1,0,$AA3758*EOSB)</f>
        <v/>
      </c>
      <c r="AG3758" s="41">
        <f>$AN3758*$W3758</f>
        <v/>
      </c>
      <c r="AH3758" s="41">
        <f>SUM($AA3758:$AG3758)</f>
        <v/>
      </c>
      <c r="AI3758" s="41">
        <f>12*($AM3758+$AN3758)</f>
        <v/>
      </c>
      <c r="AJ3758" s="41">
        <f>$AM3758*((IncMonth-1)+(13-IncMonth)*(1+$X3758))+12*$AN3758</f>
        <v/>
      </c>
      <c r="AK3758" s="41">
        <f>IF($R3758=1,N($L3758)+N($M3758),0)</f>
        <v/>
      </c>
      <c r="AL3758">
        <f>IF($C3758="","",IF(N($L3758)&lt;=0,"Basic salary missing",IF(ISNA(MATCH($C3758,Departments!$A$5:$A$54,0)),"Department not on Departments sheet",IF(AND($I3758&lt;&gt;"",NOT(ISNUMBER($I3758))),"Date of birth is text, not a date",IF(AND($K3758&lt;&gt;"",NOT(ISNUMBER($K3758))),"Contract end is text, not a date","")))))</f>
        <v/>
      </c>
      <c r="AM3758" s="41">
        <f>IF($R3758=0,0,N($L3758)*(1+$Z3758+BonusMonths/12+IF($Q3758=1,0,EOSB))+N($M3758)+(N($L3758)+SI_Gross*N($M3758))*IF($Q3758=1,SI_O,SI_E))</f>
        <v/>
      </c>
      <c r="AN3758" s="41">
        <f>IF($R3758=0,0,(IF($Q3758=1,MedO,MedE+Ticket)+Training)/12)</f>
        <v/>
      </c>
    </row>
    <row r="3759">
      <c r="I3759" s="35" t="n"/>
      <c r="J3759" s="35" t="n"/>
      <c r="K3759" s="35" t="n"/>
      <c r="L3759" s="36" t="n"/>
      <c r="M3759" s="36" t="n"/>
      <c r="P3759" s="37" t="n"/>
      <c r="Q3759" s="38">
        <f>IF($C3759="",0,IF(OR(LOWER(TRIM($G3759))="omani",LOWER(TRIM($G3759))="oman",LOWER(TRIM($G3759))="om",LOWER(TRIM($G3759))="local"),1,0))</f>
        <v/>
      </c>
      <c r="R3759" s="38">
        <f>IF($C3759="",0,IF(OR(ISNUMBER(SEARCH("resign",$N3759)),ISNUMBER(SEARCH("terminat",$N3759)),ISNUMBER(SEARCH("inactive",$N3759)),ISNUMBER(SEARCH("vacan",$N3759)),ISNUMBER(SEARCH("deceased",$N3759)),ISNUMBER(SEARCH("separated",$N3759))),0,1))</f>
        <v/>
      </c>
      <c r="S3759">
        <f>IF(OR($R3759=0,NOT(ISNUMBER($I3759))),"",IFERROR(DATEDIF($I3759,DATE(FY,1,1),"y"),""))</f>
        <v/>
      </c>
      <c r="T3759">
        <f>IF(OR($R3759=0,NOT(ISNUMBER($J3759))),"",IFERROR(DATEDIF($J3759,DATE(FY,1,1),"y"),0))</f>
        <v/>
      </c>
      <c r="U3759" s="38">
        <f>IF(OR($R3759=0,NOT(ISNUMBER($I3759))),0,IF(YEAR($I3759)+IF($Q3759=1,RetAgeO,RetAgeE)=FY,MONTH($I3759),IF(YEAR($I3759)+IF($Q3759=1,RetAgeO,RetAgeE)&lt;FY,1,0)))</f>
        <v/>
      </c>
      <c r="V3759" s="38">
        <f>IF(OR($R3759=0,NOT(ISNUMBER($K3759))),0,IF(YEAR($K3759)=FY,MONTH($K3759),IF(YEAR($K3759)&lt;FY,1,0)))</f>
        <v/>
      </c>
      <c r="W3759" s="38">
        <f>IF($R3759=0,0,MIN(12,IF(AND(ISNUMBER($O3759),$O3759&gt;=1,$O3759&lt;=12),INT($O3759),12),IF(AND(RetireExit="Yes",$U3759&gt;0),$U3759,12),IF(AND(ContractExit="Yes",$V3759&gt;0),$V3759,12)))</f>
        <v/>
      </c>
      <c r="X3759" s="37">
        <f>IF(ISNUMBER($P3759),$P3759,IncPct)</f>
        <v/>
      </c>
      <c r="Y3759" s="39">
        <f>IF($W3759=0,0,MAX(0,MIN($W3759,IncMonth-1))+MAX(0,$W3759-IncMonth+1)*(1+$X3759))</f>
        <v/>
      </c>
      <c r="Z3759" s="40">
        <f>IF($C3759="",0,IFERROR(INDEX(Departments!$B$5:$B$54,MATCH($C3759,Departments!$A$5:$A$54,0)),0))</f>
        <v/>
      </c>
      <c r="AA3759" s="41">
        <f>N($L3759)*$Y3759</f>
        <v/>
      </c>
      <c r="AB3759" s="41">
        <f>N($M3759)*$Y3759</f>
        <v/>
      </c>
      <c r="AC3759" s="41">
        <f>$AA3759*$Z3759</f>
        <v/>
      </c>
      <c r="AD3759" s="41">
        <f>$AA3759*BonusMonths/12</f>
        <v/>
      </c>
      <c r="AE3759" s="41">
        <f>($AA3759+SI_Gross*$AB3759)*IF($Q3759=1,SI_O,SI_E)</f>
        <v/>
      </c>
      <c r="AF3759" s="41">
        <f>IF($Q3759=1,0,$AA3759*EOSB)</f>
        <v/>
      </c>
      <c r="AG3759" s="41">
        <f>$AN3759*$W3759</f>
        <v/>
      </c>
      <c r="AH3759" s="41">
        <f>SUM($AA3759:$AG3759)</f>
        <v/>
      </c>
      <c r="AI3759" s="41">
        <f>12*($AM3759+$AN3759)</f>
        <v/>
      </c>
      <c r="AJ3759" s="41">
        <f>$AM3759*((IncMonth-1)+(13-IncMonth)*(1+$X3759))+12*$AN3759</f>
        <v/>
      </c>
      <c r="AK3759" s="41">
        <f>IF($R3759=1,N($L3759)+N($M3759),0)</f>
        <v/>
      </c>
      <c r="AL3759">
        <f>IF($C3759="","",IF(N($L3759)&lt;=0,"Basic salary missing",IF(ISNA(MATCH($C3759,Departments!$A$5:$A$54,0)),"Department not on Departments sheet",IF(AND($I3759&lt;&gt;"",NOT(ISNUMBER($I3759))),"Date of birth is text, not a date",IF(AND($K3759&lt;&gt;"",NOT(ISNUMBER($K3759))),"Contract end is text, not a date","")))))</f>
        <v/>
      </c>
      <c r="AM3759" s="41">
        <f>IF($R3759=0,0,N($L3759)*(1+$Z3759+BonusMonths/12+IF($Q3759=1,0,EOSB))+N($M3759)+(N($L3759)+SI_Gross*N($M3759))*IF($Q3759=1,SI_O,SI_E))</f>
        <v/>
      </c>
      <c r="AN3759" s="41">
        <f>IF($R3759=0,0,(IF($Q3759=1,MedO,MedE+Ticket)+Training)/12)</f>
        <v/>
      </c>
    </row>
    <row r="3760">
      <c r="I3760" s="35" t="n"/>
      <c r="J3760" s="35" t="n"/>
      <c r="K3760" s="35" t="n"/>
      <c r="L3760" s="36" t="n"/>
      <c r="M3760" s="36" t="n"/>
      <c r="P3760" s="37" t="n"/>
      <c r="Q3760" s="38">
        <f>IF($C3760="",0,IF(OR(LOWER(TRIM($G3760))="omani",LOWER(TRIM($G3760))="oman",LOWER(TRIM($G3760))="om",LOWER(TRIM($G3760))="local"),1,0))</f>
        <v/>
      </c>
      <c r="R3760" s="38">
        <f>IF($C3760="",0,IF(OR(ISNUMBER(SEARCH("resign",$N3760)),ISNUMBER(SEARCH("terminat",$N3760)),ISNUMBER(SEARCH("inactive",$N3760)),ISNUMBER(SEARCH("vacan",$N3760)),ISNUMBER(SEARCH("deceased",$N3760)),ISNUMBER(SEARCH("separated",$N3760))),0,1))</f>
        <v/>
      </c>
      <c r="S3760">
        <f>IF(OR($R3760=0,NOT(ISNUMBER($I3760))),"",IFERROR(DATEDIF($I3760,DATE(FY,1,1),"y"),""))</f>
        <v/>
      </c>
      <c r="T3760">
        <f>IF(OR($R3760=0,NOT(ISNUMBER($J3760))),"",IFERROR(DATEDIF($J3760,DATE(FY,1,1),"y"),0))</f>
        <v/>
      </c>
      <c r="U3760" s="38">
        <f>IF(OR($R3760=0,NOT(ISNUMBER($I3760))),0,IF(YEAR($I3760)+IF($Q3760=1,RetAgeO,RetAgeE)=FY,MONTH($I3760),IF(YEAR($I3760)+IF($Q3760=1,RetAgeO,RetAgeE)&lt;FY,1,0)))</f>
        <v/>
      </c>
      <c r="V3760" s="38">
        <f>IF(OR($R3760=0,NOT(ISNUMBER($K3760))),0,IF(YEAR($K3760)=FY,MONTH($K3760),IF(YEAR($K3760)&lt;FY,1,0)))</f>
        <v/>
      </c>
      <c r="W3760" s="38">
        <f>IF($R3760=0,0,MIN(12,IF(AND(ISNUMBER($O3760),$O3760&gt;=1,$O3760&lt;=12),INT($O3760),12),IF(AND(RetireExit="Yes",$U3760&gt;0),$U3760,12),IF(AND(ContractExit="Yes",$V3760&gt;0),$V3760,12)))</f>
        <v/>
      </c>
      <c r="X3760" s="37">
        <f>IF(ISNUMBER($P3760),$P3760,IncPct)</f>
        <v/>
      </c>
      <c r="Y3760" s="39">
        <f>IF($W3760=0,0,MAX(0,MIN($W3760,IncMonth-1))+MAX(0,$W3760-IncMonth+1)*(1+$X3760))</f>
        <v/>
      </c>
      <c r="Z3760" s="40">
        <f>IF($C3760="",0,IFERROR(INDEX(Departments!$B$5:$B$54,MATCH($C3760,Departments!$A$5:$A$54,0)),0))</f>
        <v/>
      </c>
      <c r="AA3760" s="41">
        <f>N($L3760)*$Y3760</f>
        <v/>
      </c>
      <c r="AB3760" s="41">
        <f>N($M3760)*$Y3760</f>
        <v/>
      </c>
      <c r="AC3760" s="41">
        <f>$AA3760*$Z3760</f>
        <v/>
      </c>
      <c r="AD3760" s="41">
        <f>$AA3760*BonusMonths/12</f>
        <v/>
      </c>
      <c r="AE3760" s="41">
        <f>($AA3760+SI_Gross*$AB3760)*IF($Q3760=1,SI_O,SI_E)</f>
        <v/>
      </c>
      <c r="AF3760" s="41">
        <f>IF($Q3760=1,0,$AA3760*EOSB)</f>
        <v/>
      </c>
      <c r="AG3760" s="41">
        <f>$AN3760*$W3760</f>
        <v/>
      </c>
      <c r="AH3760" s="41">
        <f>SUM($AA3760:$AG3760)</f>
        <v/>
      </c>
      <c r="AI3760" s="41">
        <f>12*($AM3760+$AN3760)</f>
        <v/>
      </c>
      <c r="AJ3760" s="41">
        <f>$AM3760*((IncMonth-1)+(13-IncMonth)*(1+$X3760))+12*$AN3760</f>
        <v/>
      </c>
      <c r="AK3760" s="41">
        <f>IF($R3760=1,N($L3760)+N($M3760),0)</f>
        <v/>
      </c>
      <c r="AL3760">
        <f>IF($C3760="","",IF(N($L3760)&lt;=0,"Basic salary missing",IF(ISNA(MATCH($C3760,Departments!$A$5:$A$54,0)),"Department not on Departments sheet",IF(AND($I3760&lt;&gt;"",NOT(ISNUMBER($I3760))),"Date of birth is text, not a date",IF(AND($K3760&lt;&gt;"",NOT(ISNUMBER($K3760))),"Contract end is text, not a date","")))))</f>
        <v/>
      </c>
      <c r="AM3760" s="41">
        <f>IF($R3760=0,0,N($L3760)*(1+$Z3760+BonusMonths/12+IF($Q3760=1,0,EOSB))+N($M3760)+(N($L3760)+SI_Gross*N($M3760))*IF($Q3760=1,SI_O,SI_E))</f>
        <v/>
      </c>
      <c r="AN3760" s="41">
        <f>IF($R3760=0,0,(IF($Q3760=1,MedO,MedE+Ticket)+Training)/12)</f>
        <v/>
      </c>
    </row>
    <row r="3761">
      <c r="I3761" s="35" t="n"/>
      <c r="J3761" s="35" t="n"/>
      <c r="K3761" s="35" t="n"/>
      <c r="L3761" s="36" t="n"/>
      <c r="M3761" s="36" t="n"/>
      <c r="P3761" s="37" t="n"/>
      <c r="Q3761" s="38">
        <f>IF($C3761="",0,IF(OR(LOWER(TRIM($G3761))="omani",LOWER(TRIM($G3761))="oman",LOWER(TRIM($G3761))="om",LOWER(TRIM($G3761))="local"),1,0))</f>
        <v/>
      </c>
      <c r="R3761" s="38">
        <f>IF($C3761="",0,IF(OR(ISNUMBER(SEARCH("resign",$N3761)),ISNUMBER(SEARCH("terminat",$N3761)),ISNUMBER(SEARCH("inactive",$N3761)),ISNUMBER(SEARCH("vacan",$N3761)),ISNUMBER(SEARCH("deceased",$N3761)),ISNUMBER(SEARCH("separated",$N3761))),0,1))</f>
        <v/>
      </c>
      <c r="S3761">
        <f>IF(OR($R3761=0,NOT(ISNUMBER($I3761))),"",IFERROR(DATEDIF($I3761,DATE(FY,1,1),"y"),""))</f>
        <v/>
      </c>
      <c r="T3761">
        <f>IF(OR($R3761=0,NOT(ISNUMBER($J3761))),"",IFERROR(DATEDIF($J3761,DATE(FY,1,1),"y"),0))</f>
        <v/>
      </c>
      <c r="U3761" s="38">
        <f>IF(OR($R3761=0,NOT(ISNUMBER($I3761))),0,IF(YEAR($I3761)+IF($Q3761=1,RetAgeO,RetAgeE)=FY,MONTH($I3761),IF(YEAR($I3761)+IF($Q3761=1,RetAgeO,RetAgeE)&lt;FY,1,0)))</f>
        <v/>
      </c>
      <c r="V3761" s="38">
        <f>IF(OR($R3761=0,NOT(ISNUMBER($K3761))),0,IF(YEAR($K3761)=FY,MONTH($K3761),IF(YEAR($K3761)&lt;FY,1,0)))</f>
        <v/>
      </c>
      <c r="W3761" s="38">
        <f>IF($R3761=0,0,MIN(12,IF(AND(ISNUMBER($O3761),$O3761&gt;=1,$O3761&lt;=12),INT($O3761),12),IF(AND(RetireExit="Yes",$U3761&gt;0),$U3761,12),IF(AND(ContractExit="Yes",$V3761&gt;0),$V3761,12)))</f>
        <v/>
      </c>
      <c r="X3761" s="37">
        <f>IF(ISNUMBER($P3761),$P3761,IncPct)</f>
        <v/>
      </c>
      <c r="Y3761" s="39">
        <f>IF($W3761=0,0,MAX(0,MIN($W3761,IncMonth-1))+MAX(0,$W3761-IncMonth+1)*(1+$X3761))</f>
        <v/>
      </c>
      <c r="Z3761" s="40">
        <f>IF($C3761="",0,IFERROR(INDEX(Departments!$B$5:$B$54,MATCH($C3761,Departments!$A$5:$A$54,0)),0))</f>
        <v/>
      </c>
      <c r="AA3761" s="41">
        <f>N($L3761)*$Y3761</f>
        <v/>
      </c>
      <c r="AB3761" s="41">
        <f>N($M3761)*$Y3761</f>
        <v/>
      </c>
      <c r="AC3761" s="41">
        <f>$AA3761*$Z3761</f>
        <v/>
      </c>
      <c r="AD3761" s="41">
        <f>$AA3761*BonusMonths/12</f>
        <v/>
      </c>
      <c r="AE3761" s="41">
        <f>($AA3761+SI_Gross*$AB3761)*IF($Q3761=1,SI_O,SI_E)</f>
        <v/>
      </c>
      <c r="AF3761" s="41">
        <f>IF($Q3761=1,0,$AA3761*EOSB)</f>
        <v/>
      </c>
      <c r="AG3761" s="41">
        <f>$AN3761*$W3761</f>
        <v/>
      </c>
      <c r="AH3761" s="41">
        <f>SUM($AA3761:$AG3761)</f>
        <v/>
      </c>
      <c r="AI3761" s="41">
        <f>12*($AM3761+$AN3761)</f>
        <v/>
      </c>
      <c r="AJ3761" s="41">
        <f>$AM3761*((IncMonth-1)+(13-IncMonth)*(1+$X3761))+12*$AN3761</f>
        <v/>
      </c>
      <c r="AK3761" s="41">
        <f>IF($R3761=1,N($L3761)+N($M3761),0)</f>
        <v/>
      </c>
      <c r="AL3761">
        <f>IF($C3761="","",IF(N($L3761)&lt;=0,"Basic salary missing",IF(ISNA(MATCH($C3761,Departments!$A$5:$A$54,0)),"Department not on Departments sheet",IF(AND($I3761&lt;&gt;"",NOT(ISNUMBER($I3761))),"Date of birth is text, not a date",IF(AND($K3761&lt;&gt;"",NOT(ISNUMBER($K3761))),"Contract end is text, not a date","")))))</f>
        <v/>
      </c>
      <c r="AM3761" s="41">
        <f>IF($R3761=0,0,N($L3761)*(1+$Z3761+BonusMonths/12+IF($Q3761=1,0,EOSB))+N($M3761)+(N($L3761)+SI_Gross*N($M3761))*IF($Q3761=1,SI_O,SI_E))</f>
        <v/>
      </c>
      <c r="AN3761" s="41">
        <f>IF($R3761=0,0,(IF($Q3761=1,MedO,MedE+Ticket)+Training)/12)</f>
        <v/>
      </c>
    </row>
    <row r="3762">
      <c r="I3762" s="35" t="n"/>
      <c r="J3762" s="35" t="n"/>
      <c r="K3762" s="35" t="n"/>
      <c r="L3762" s="36" t="n"/>
      <c r="M3762" s="36" t="n"/>
      <c r="P3762" s="37" t="n"/>
      <c r="Q3762" s="38">
        <f>IF($C3762="",0,IF(OR(LOWER(TRIM($G3762))="omani",LOWER(TRIM($G3762))="oman",LOWER(TRIM($G3762))="om",LOWER(TRIM($G3762))="local"),1,0))</f>
        <v/>
      </c>
      <c r="R3762" s="38">
        <f>IF($C3762="",0,IF(OR(ISNUMBER(SEARCH("resign",$N3762)),ISNUMBER(SEARCH("terminat",$N3762)),ISNUMBER(SEARCH("inactive",$N3762)),ISNUMBER(SEARCH("vacan",$N3762)),ISNUMBER(SEARCH("deceased",$N3762)),ISNUMBER(SEARCH("separated",$N3762))),0,1))</f>
        <v/>
      </c>
      <c r="S3762">
        <f>IF(OR($R3762=0,NOT(ISNUMBER($I3762))),"",IFERROR(DATEDIF($I3762,DATE(FY,1,1),"y"),""))</f>
        <v/>
      </c>
      <c r="T3762">
        <f>IF(OR($R3762=0,NOT(ISNUMBER($J3762))),"",IFERROR(DATEDIF($J3762,DATE(FY,1,1),"y"),0))</f>
        <v/>
      </c>
      <c r="U3762" s="38">
        <f>IF(OR($R3762=0,NOT(ISNUMBER($I3762))),0,IF(YEAR($I3762)+IF($Q3762=1,RetAgeO,RetAgeE)=FY,MONTH($I3762),IF(YEAR($I3762)+IF($Q3762=1,RetAgeO,RetAgeE)&lt;FY,1,0)))</f>
        <v/>
      </c>
      <c r="V3762" s="38">
        <f>IF(OR($R3762=0,NOT(ISNUMBER($K3762))),0,IF(YEAR($K3762)=FY,MONTH($K3762),IF(YEAR($K3762)&lt;FY,1,0)))</f>
        <v/>
      </c>
      <c r="W3762" s="38">
        <f>IF($R3762=0,0,MIN(12,IF(AND(ISNUMBER($O3762),$O3762&gt;=1,$O3762&lt;=12),INT($O3762),12),IF(AND(RetireExit="Yes",$U3762&gt;0),$U3762,12),IF(AND(ContractExit="Yes",$V3762&gt;0),$V3762,12)))</f>
        <v/>
      </c>
      <c r="X3762" s="37">
        <f>IF(ISNUMBER($P3762),$P3762,IncPct)</f>
        <v/>
      </c>
      <c r="Y3762" s="39">
        <f>IF($W3762=0,0,MAX(0,MIN($W3762,IncMonth-1))+MAX(0,$W3762-IncMonth+1)*(1+$X3762))</f>
        <v/>
      </c>
      <c r="Z3762" s="40">
        <f>IF($C3762="",0,IFERROR(INDEX(Departments!$B$5:$B$54,MATCH($C3762,Departments!$A$5:$A$54,0)),0))</f>
        <v/>
      </c>
      <c r="AA3762" s="41">
        <f>N($L3762)*$Y3762</f>
        <v/>
      </c>
      <c r="AB3762" s="41">
        <f>N($M3762)*$Y3762</f>
        <v/>
      </c>
      <c r="AC3762" s="41">
        <f>$AA3762*$Z3762</f>
        <v/>
      </c>
      <c r="AD3762" s="41">
        <f>$AA3762*BonusMonths/12</f>
        <v/>
      </c>
      <c r="AE3762" s="41">
        <f>($AA3762+SI_Gross*$AB3762)*IF($Q3762=1,SI_O,SI_E)</f>
        <v/>
      </c>
      <c r="AF3762" s="41">
        <f>IF($Q3762=1,0,$AA3762*EOSB)</f>
        <v/>
      </c>
      <c r="AG3762" s="41">
        <f>$AN3762*$W3762</f>
        <v/>
      </c>
      <c r="AH3762" s="41">
        <f>SUM($AA3762:$AG3762)</f>
        <v/>
      </c>
      <c r="AI3762" s="41">
        <f>12*($AM3762+$AN3762)</f>
        <v/>
      </c>
      <c r="AJ3762" s="41">
        <f>$AM3762*((IncMonth-1)+(13-IncMonth)*(1+$X3762))+12*$AN3762</f>
        <v/>
      </c>
      <c r="AK3762" s="41">
        <f>IF($R3762=1,N($L3762)+N($M3762),0)</f>
        <v/>
      </c>
      <c r="AL3762">
        <f>IF($C3762="","",IF(N($L3762)&lt;=0,"Basic salary missing",IF(ISNA(MATCH($C3762,Departments!$A$5:$A$54,0)),"Department not on Departments sheet",IF(AND($I3762&lt;&gt;"",NOT(ISNUMBER($I3762))),"Date of birth is text, not a date",IF(AND($K3762&lt;&gt;"",NOT(ISNUMBER($K3762))),"Contract end is text, not a date","")))))</f>
        <v/>
      </c>
      <c r="AM3762" s="41">
        <f>IF($R3762=0,0,N($L3762)*(1+$Z3762+BonusMonths/12+IF($Q3762=1,0,EOSB))+N($M3762)+(N($L3762)+SI_Gross*N($M3762))*IF($Q3762=1,SI_O,SI_E))</f>
        <v/>
      </c>
      <c r="AN3762" s="41">
        <f>IF($R3762=0,0,(IF($Q3762=1,MedO,MedE+Ticket)+Training)/12)</f>
        <v/>
      </c>
    </row>
    <row r="3763">
      <c r="I3763" s="35" t="n"/>
      <c r="J3763" s="35" t="n"/>
      <c r="K3763" s="35" t="n"/>
      <c r="L3763" s="36" t="n"/>
      <c r="M3763" s="36" t="n"/>
      <c r="P3763" s="37" t="n"/>
      <c r="Q3763" s="38">
        <f>IF($C3763="",0,IF(OR(LOWER(TRIM($G3763))="omani",LOWER(TRIM($G3763))="oman",LOWER(TRIM($G3763))="om",LOWER(TRIM($G3763))="local"),1,0))</f>
        <v/>
      </c>
      <c r="R3763" s="38">
        <f>IF($C3763="",0,IF(OR(ISNUMBER(SEARCH("resign",$N3763)),ISNUMBER(SEARCH("terminat",$N3763)),ISNUMBER(SEARCH("inactive",$N3763)),ISNUMBER(SEARCH("vacan",$N3763)),ISNUMBER(SEARCH("deceased",$N3763)),ISNUMBER(SEARCH("separated",$N3763))),0,1))</f>
        <v/>
      </c>
      <c r="S3763">
        <f>IF(OR($R3763=0,NOT(ISNUMBER($I3763))),"",IFERROR(DATEDIF($I3763,DATE(FY,1,1),"y"),""))</f>
        <v/>
      </c>
      <c r="T3763">
        <f>IF(OR($R3763=0,NOT(ISNUMBER($J3763))),"",IFERROR(DATEDIF($J3763,DATE(FY,1,1),"y"),0))</f>
        <v/>
      </c>
      <c r="U3763" s="38">
        <f>IF(OR($R3763=0,NOT(ISNUMBER($I3763))),0,IF(YEAR($I3763)+IF($Q3763=1,RetAgeO,RetAgeE)=FY,MONTH($I3763),IF(YEAR($I3763)+IF($Q3763=1,RetAgeO,RetAgeE)&lt;FY,1,0)))</f>
        <v/>
      </c>
      <c r="V3763" s="38">
        <f>IF(OR($R3763=0,NOT(ISNUMBER($K3763))),0,IF(YEAR($K3763)=FY,MONTH($K3763),IF(YEAR($K3763)&lt;FY,1,0)))</f>
        <v/>
      </c>
      <c r="W3763" s="38">
        <f>IF($R3763=0,0,MIN(12,IF(AND(ISNUMBER($O3763),$O3763&gt;=1,$O3763&lt;=12),INT($O3763),12),IF(AND(RetireExit="Yes",$U3763&gt;0),$U3763,12),IF(AND(ContractExit="Yes",$V3763&gt;0),$V3763,12)))</f>
        <v/>
      </c>
      <c r="X3763" s="37">
        <f>IF(ISNUMBER($P3763),$P3763,IncPct)</f>
        <v/>
      </c>
      <c r="Y3763" s="39">
        <f>IF($W3763=0,0,MAX(0,MIN($W3763,IncMonth-1))+MAX(0,$W3763-IncMonth+1)*(1+$X3763))</f>
        <v/>
      </c>
      <c r="Z3763" s="40">
        <f>IF($C3763="",0,IFERROR(INDEX(Departments!$B$5:$B$54,MATCH($C3763,Departments!$A$5:$A$54,0)),0))</f>
        <v/>
      </c>
      <c r="AA3763" s="41">
        <f>N($L3763)*$Y3763</f>
        <v/>
      </c>
      <c r="AB3763" s="41">
        <f>N($M3763)*$Y3763</f>
        <v/>
      </c>
      <c r="AC3763" s="41">
        <f>$AA3763*$Z3763</f>
        <v/>
      </c>
      <c r="AD3763" s="41">
        <f>$AA3763*BonusMonths/12</f>
        <v/>
      </c>
      <c r="AE3763" s="41">
        <f>($AA3763+SI_Gross*$AB3763)*IF($Q3763=1,SI_O,SI_E)</f>
        <v/>
      </c>
      <c r="AF3763" s="41">
        <f>IF($Q3763=1,0,$AA3763*EOSB)</f>
        <v/>
      </c>
      <c r="AG3763" s="41">
        <f>$AN3763*$W3763</f>
        <v/>
      </c>
      <c r="AH3763" s="41">
        <f>SUM($AA3763:$AG3763)</f>
        <v/>
      </c>
      <c r="AI3763" s="41">
        <f>12*($AM3763+$AN3763)</f>
        <v/>
      </c>
      <c r="AJ3763" s="41">
        <f>$AM3763*((IncMonth-1)+(13-IncMonth)*(1+$X3763))+12*$AN3763</f>
        <v/>
      </c>
      <c r="AK3763" s="41">
        <f>IF($R3763=1,N($L3763)+N($M3763),0)</f>
        <v/>
      </c>
      <c r="AL3763">
        <f>IF($C3763="","",IF(N($L3763)&lt;=0,"Basic salary missing",IF(ISNA(MATCH($C3763,Departments!$A$5:$A$54,0)),"Department not on Departments sheet",IF(AND($I3763&lt;&gt;"",NOT(ISNUMBER($I3763))),"Date of birth is text, not a date",IF(AND($K3763&lt;&gt;"",NOT(ISNUMBER($K3763))),"Contract end is text, not a date","")))))</f>
        <v/>
      </c>
      <c r="AM3763" s="41">
        <f>IF($R3763=0,0,N($L3763)*(1+$Z3763+BonusMonths/12+IF($Q3763=1,0,EOSB))+N($M3763)+(N($L3763)+SI_Gross*N($M3763))*IF($Q3763=1,SI_O,SI_E))</f>
        <v/>
      </c>
      <c r="AN3763" s="41">
        <f>IF($R3763=0,0,(IF($Q3763=1,MedO,MedE+Ticket)+Training)/12)</f>
        <v/>
      </c>
    </row>
    <row r="3764">
      <c r="I3764" s="35" t="n"/>
      <c r="J3764" s="35" t="n"/>
      <c r="K3764" s="35" t="n"/>
      <c r="L3764" s="36" t="n"/>
      <c r="M3764" s="36" t="n"/>
      <c r="P3764" s="37" t="n"/>
      <c r="Q3764" s="38">
        <f>IF($C3764="",0,IF(OR(LOWER(TRIM($G3764))="omani",LOWER(TRIM($G3764))="oman",LOWER(TRIM($G3764))="om",LOWER(TRIM($G3764))="local"),1,0))</f>
        <v/>
      </c>
      <c r="R3764" s="38">
        <f>IF($C3764="",0,IF(OR(ISNUMBER(SEARCH("resign",$N3764)),ISNUMBER(SEARCH("terminat",$N3764)),ISNUMBER(SEARCH("inactive",$N3764)),ISNUMBER(SEARCH("vacan",$N3764)),ISNUMBER(SEARCH("deceased",$N3764)),ISNUMBER(SEARCH("separated",$N3764))),0,1))</f>
        <v/>
      </c>
      <c r="S3764">
        <f>IF(OR($R3764=0,NOT(ISNUMBER($I3764))),"",IFERROR(DATEDIF($I3764,DATE(FY,1,1),"y"),""))</f>
        <v/>
      </c>
      <c r="T3764">
        <f>IF(OR($R3764=0,NOT(ISNUMBER($J3764))),"",IFERROR(DATEDIF($J3764,DATE(FY,1,1),"y"),0))</f>
        <v/>
      </c>
      <c r="U3764" s="38">
        <f>IF(OR($R3764=0,NOT(ISNUMBER($I3764))),0,IF(YEAR($I3764)+IF($Q3764=1,RetAgeO,RetAgeE)=FY,MONTH($I3764),IF(YEAR($I3764)+IF($Q3764=1,RetAgeO,RetAgeE)&lt;FY,1,0)))</f>
        <v/>
      </c>
      <c r="V3764" s="38">
        <f>IF(OR($R3764=0,NOT(ISNUMBER($K3764))),0,IF(YEAR($K3764)=FY,MONTH($K3764),IF(YEAR($K3764)&lt;FY,1,0)))</f>
        <v/>
      </c>
      <c r="W3764" s="38">
        <f>IF($R3764=0,0,MIN(12,IF(AND(ISNUMBER($O3764),$O3764&gt;=1,$O3764&lt;=12),INT($O3764),12),IF(AND(RetireExit="Yes",$U3764&gt;0),$U3764,12),IF(AND(ContractExit="Yes",$V3764&gt;0),$V3764,12)))</f>
        <v/>
      </c>
      <c r="X3764" s="37">
        <f>IF(ISNUMBER($P3764),$P3764,IncPct)</f>
        <v/>
      </c>
      <c r="Y3764" s="39">
        <f>IF($W3764=0,0,MAX(0,MIN($W3764,IncMonth-1))+MAX(0,$W3764-IncMonth+1)*(1+$X3764))</f>
        <v/>
      </c>
      <c r="Z3764" s="40">
        <f>IF($C3764="",0,IFERROR(INDEX(Departments!$B$5:$B$54,MATCH($C3764,Departments!$A$5:$A$54,0)),0))</f>
        <v/>
      </c>
      <c r="AA3764" s="41">
        <f>N($L3764)*$Y3764</f>
        <v/>
      </c>
      <c r="AB3764" s="41">
        <f>N($M3764)*$Y3764</f>
        <v/>
      </c>
      <c r="AC3764" s="41">
        <f>$AA3764*$Z3764</f>
        <v/>
      </c>
      <c r="AD3764" s="41">
        <f>$AA3764*BonusMonths/12</f>
        <v/>
      </c>
      <c r="AE3764" s="41">
        <f>($AA3764+SI_Gross*$AB3764)*IF($Q3764=1,SI_O,SI_E)</f>
        <v/>
      </c>
      <c r="AF3764" s="41">
        <f>IF($Q3764=1,0,$AA3764*EOSB)</f>
        <v/>
      </c>
      <c r="AG3764" s="41">
        <f>$AN3764*$W3764</f>
        <v/>
      </c>
      <c r="AH3764" s="41">
        <f>SUM($AA3764:$AG3764)</f>
        <v/>
      </c>
      <c r="AI3764" s="41">
        <f>12*($AM3764+$AN3764)</f>
        <v/>
      </c>
      <c r="AJ3764" s="41">
        <f>$AM3764*((IncMonth-1)+(13-IncMonth)*(1+$X3764))+12*$AN3764</f>
        <v/>
      </c>
      <c r="AK3764" s="41">
        <f>IF($R3764=1,N($L3764)+N($M3764),0)</f>
        <v/>
      </c>
      <c r="AL3764">
        <f>IF($C3764="","",IF(N($L3764)&lt;=0,"Basic salary missing",IF(ISNA(MATCH($C3764,Departments!$A$5:$A$54,0)),"Department not on Departments sheet",IF(AND($I3764&lt;&gt;"",NOT(ISNUMBER($I3764))),"Date of birth is text, not a date",IF(AND($K3764&lt;&gt;"",NOT(ISNUMBER($K3764))),"Contract end is text, not a date","")))))</f>
        <v/>
      </c>
      <c r="AM3764" s="41">
        <f>IF($R3764=0,0,N($L3764)*(1+$Z3764+BonusMonths/12+IF($Q3764=1,0,EOSB))+N($M3764)+(N($L3764)+SI_Gross*N($M3764))*IF($Q3764=1,SI_O,SI_E))</f>
        <v/>
      </c>
      <c r="AN3764" s="41">
        <f>IF($R3764=0,0,(IF($Q3764=1,MedO,MedE+Ticket)+Training)/12)</f>
        <v/>
      </c>
    </row>
    <row r="3765">
      <c r="I3765" s="35" t="n"/>
      <c r="J3765" s="35" t="n"/>
      <c r="K3765" s="35" t="n"/>
      <c r="L3765" s="36" t="n"/>
      <c r="M3765" s="36" t="n"/>
      <c r="P3765" s="37" t="n"/>
      <c r="Q3765" s="38">
        <f>IF($C3765="",0,IF(OR(LOWER(TRIM($G3765))="omani",LOWER(TRIM($G3765))="oman",LOWER(TRIM($G3765))="om",LOWER(TRIM($G3765))="local"),1,0))</f>
        <v/>
      </c>
      <c r="R3765" s="38">
        <f>IF($C3765="",0,IF(OR(ISNUMBER(SEARCH("resign",$N3765)),ISNUMBER(SEARCH("terminat",$N3765)),ISNUMBER(SEARCH("inactive",$N3765)),ISNUMBER(SEARCH("vacan",$N3765)),ISNUMBER(SEARCH("deceased",$N3765)),ISNUMBER(SEARCH("separated",$N3765))),0,1))</f>
        <v/>
      </c>
      <c r="S3765">
        <f>IF(OR($R3765=0,NOT(ISNUMBER($I3765))),"",IFERROR(DATEDIF($I3765,DATE(FY,1,1),"y"),""))</f>
        <v/>
      </c>
      <c r="T3765">
        <f>IF(OR($R3765=0,NOT(ISNUMBER($J3765))),"",IFERROR(DATEDIF($J3765,DATE(FY,1,1),"y"),0))</f>
        <v/>
      </c>
      <c r="U3765" s="38">
        <f>IF(OR($R3765=0,NOT(ISNUMBER($I3765))),0,IF(YEAR($I3765)+IF($Q3765=1,RetAgeO,RetAgeE)=FY,MONTH($I3765),IF(YEAR($I3765)+IF($Q3765=1,RetAgeO,RetAgeE)&lt;FY,1,0)))</f>
        <v/>
      </c>
      <c r="V3765" s="38">
        <f>IF(OR($R3765=0,NOT(ISNUMBER($K3765))),0,IF(YEAR($K3765)=FY,MONTH($K3765),IF(YEAR($K3765)&lt;FY,1,0)))</f>
        <v/>
      </c>
      <c r="W3765" s="38">
        <f>IF($R3765=0,0,MIN(12,IF(AND(ISNUMBER($O3765),$O3765&gt;=1,$O3765&lt;=12),INT($O3765),12),IF(AND(RetireExit="Yes",$U3765&gt;0),$U3765,12),IF(AND(ContractExit="Yes",$V3765&gt;0),$V3765,12)))</f>
        <v/>
      </c>
      <c r="X3765" s="37">
        <f>IF(ISNUMBER($P3765),$P3765,IncPct)</f>
        <v/>
      </c>
      <c r="Y3765" s="39">
        <f>IF($W3765=0,0,MAX(0,MIN($W3765,IncMonth-1))+MAX(0,$W3765-IncMonth+1)*(1+$X3765))</f>
        <v/>
      </c>
      <c r="Z3765" s="40">
        <f>IF($C3765="",0,IFERROR(INDEX(Departments!$B$5:$B$54,MATCH($C3765,Departments!$A$5:$A$54,0)),0))</f>
        <v/>
      </c>
      <c r="AA3765" s="41">
        <f>N($L3765)*$Y3765</f>
        <v/>
      </c>
      <c r="AB3765" s="41">
        <f>N($M3765)*$Y3765</f>
        <v/>
      </c>
      <c r="AC3765" s="41">
        <f>$AA3765*$Z3765</f>
        <v/>
      </c>
      <c r="AD3765" s="41">
        <f>$AA3765*BonusMonths/12</f>
        <v/>
      </c>
      <c r="AE3765" s="41">
        <f>($AA3765+SI_Gross*$AB3765)*IF($Q3765=1,SI_O,SI_E)</f>
        <v/>
      </c>
      <c r="AF3765" s="41">
        <f>IF($Q3765=1,0,$AA3765*EOSB)</f>
        <v/>
      </c>
      <c r="AG3765" s="41">
        <f>$AN3765*$W3765</f>
        <v/>
      </c>
      <c r="AH3765" s="41">
        <f>SUM($AA3765:$AG3765)</f>
        <v/>
      </c>
      <c r="AI3765" s="41">
        <f>12*($AM3765+$AN3765)</f>
        <v/>
      </c>
      <c r="AJ3765" s="41">
        <f>$AM3765*((IncMonth-1)+(13-IncMonth)*(1+$X3765))+12*$AN3765</f>
        <v/>
      </c>
      <c r="AK3765" s="41">
        <f>IF($R3765=1,N($L3765)+N($M3765),0)</f>
        <v/>
      </c>
      <c r="AL3765">
        <f>IF($C3765="","",IF(N($L3765)&lt;=0,"Basic salary missing",IF(ISNA(MATCH($C3765,Departments!$A$5:$A$54,0)),"Department not on Departments sheet",IF(AND($I3765&lt;&gt;"",NOT(ISNUMBER($I3765))),"Date of birth is text, not a date",IF(AND($K3765&lt;&gt;"",NOT(ISNUMBER($K3765))),"Contract end is text, not a date","")))))</f>
        <v/>
      </c>
      <c r="AM3765" s="41">
        <f>IF($R3765=0,0,N($L3765)*(1+$Z3765+BonusMonths/12+IF($Q3765=1,0,EOSB))+N($M3765)+(N($L3765)+SI_Gross*N($M3765))*IF($Q3765=1,SI_O,SI_E))</f>
        <v/>
      </c>
      <c r="AN3765" s="41">
        <f>IF($R3765=0,0,(IF($Q3765=1,MedO,MedE+Ticket)+Training)/12)</f>
        <v/>
      </c>
    </row>
    <row r="3766">
      <c r="I3766" s="35" t="n"/>
      <c r="J3766" s="35" t="n"/>
      <c r="K3766" s="35" t="n"/>
      <c r="L3766" s="36" t="n"/>
      <c r="M3766" s="36" t="n"/>
      <c r="P3766" s="37" t="n"/>
      <c r="Q3766" s="38">
        <f>IF($C3766="",0,IF(OR(LOWER(TRIM($G3766))="omani",LOWER(TRIM($G3766))="oman",LOWER(TRIM($G3766))="om",LOWER(TRIM($G3766))="local"),1,0))</f>
        <v/>
      </c>
      <c r="R3766" s="38">
        <f>IF($C3766="",0,IF(OR(ISNUMBER(SEARCH("resign",$N3766)),ISNUMBER(SEARCH("terminat",$N3766)),ISNUMBER(SEARCH("inactive",$N3766)),ISNUMBER(SEARCH("vacan",$N3766)),ISNUMBER(SEARCH("deceased",$N3766)),ISNUMBER(SEARCH("separated",$N3766))),0,1))</f>
        <v/>
      </c>
      <c r="S3766">
        <f>IF(OR($R3766=0,NOT(ISNUMBER($I3766))),"",IFERROR(DATEDIF($I3766,DATE(FY,1,1),"y"),""))</f>
        <v/>
      </c>
      <c r="T3766">
        <f>IF(OR($R3766=0,NOT(ISNUMBER($J3766))),"",IFERROR(DATEDIF($J3766,DATE(FY,1,1),"y"),0))</f>
        <v/>
      </c>
      <c r="U3766" s="38">
        <f>IF(OR($R3766=0,NOT(ISNUMBER($I3766))),0,IF(YEAR($I3766)+IF($Q3766=1,RetAgeO,RetAgeE)=FY,MONTH($I3766),IF(YEAR($I3766)+IF($Q3766=1,RetAgeO,RetAgeE)&lt;FY,1,0)))</f>
        <v/>
      </c>
      <c r="V3766" s="38">
        <f>IF(OR($R3766=0,NOT(ISNUMBER($K3766))),0,IF(YEAR($K3766)=FY,MONTH($K3766),IF(YEAR($K3766)&lt;FY,1,0)))</f>
        <v/>
      </c>
      <c r="W3766" s="38">
        <f>IF($R3766=0,0,MIN(12,IF(AND(ISNUMBER($O3766),$O3766&gt;=1,$O3766&lt;=12),INT($O3766),12),IF(AND(RetireExit="Yes",$U3766&gt;0),$U3766,12),IF(AND(ContractExit="Yes",$V3766&gt;0),$V3766,12)))</f>
        <v/>
      </c>
      <c r="X3766" s="37">
        <f>IF(ISNUMBER($P3766),$P3766,IncPct)</f>
        <v/>
      </c>
      <c r="Y3766" s="39">
        <f>IF($W3766=0,0,MAX(0,MIN($W3766,IncMonth-1))+MAX(0,$W3766-IncMonth+1)*(1+$X3766))</f>
        <v/>
      </c>
      <c r="Z3766" s="40">
        <f>IF($C3766="",0,IFERROR(INDEX(Departments!$B$5:$B$54,MATCH($C3766,Departments!$A$5:$A$54,0)),0))</f>
        <v/>
      </c>
      <c r="AA3766" s="41">
        <f>N($L3766)*$Y3766</f>
        <v/>
      </c>
      <c r="AB3766" s="41">
        <f>N($M3766)*$Y3766</f>
        <v/>
      </c>
      <c r="AC3766" s="41">
        <f>$AA3766*$Z3766</f>
        <v/>
      </c>
      <c r="AD3766" s="41">
        <f>$AA3766*BonusMonths/12</f>
        <v/>
      </c>
      <c r="AE3766" s="41">
        <f>($AA3766+SI_Gross*$AB3766)*IF($Q3766=1,SI_O,SI_E)</f>
        <v/>
      </c>
      <c r="AF3766" s="41">
        <f>IF($Q3766=1,0,$AA3766*EOSB)</f>
        <v/>
      </c>
      <c r="AG3766" s="41">
        <f>$AN3766*$W3766</f>
        <v/>
      </c>
      <c r="AH3766" s="41">
        <f>SUM($AA3766:$AG3766)</f>
        <v/>
      </c>
      <c r="AI3766" s="41">
        <f>12*($AM3766+$AN3766)</f>
        <v/>
      </c>
      <c r="AJ3766" s="41">
        <f>$AM3766*((IncMonth-1)+(13-IncMonth)*(1+$X3766))+12*$AN3766</f>
        <v/>
      </c>
      <c r="AK3766" s="41">
        <f>IF($R3766=1,N($L3766)+N($M3766),0)</f>
        <v/>
      </c>
      <c r="AL3766">
        <f>IF($C3766="","",IF(N($L3766)&lt;=0,"Basic salary missing",IF(ISNA(MATCH($C3766,Departments!$A$5:$A$54,0)),"Department not on Departments sheet",IF(AND($I3766&lt;&gt;"",NOT(ISNUMBER($I3766))),"Date of birth is text, not a date",IF(AND($K3766&lt;&gt;"",NOT(ISNUMBER($K3766))),"Contract end is text, not a date","")))))</f>
        <v/>
      </c>
      <c r="AM3766" s="41">
        <f>IF($R3766=0,0,N($L3766)*(1+$Z3766+BonusMonths/12+IF($Q3766=1,0,EOSB))+N($M3766)+(N($L3766)+SI_Gross*N($M3766))*IF($Q3766=1,SI_O,SI_E))</f>
        <v/>
      </c>
      <c r="AN3766" s="41">
        <f>IF($R3766=0,0,(IF($Q3766=1,MedO,MedE+Ticket)+Training)/12)</f>
        <v/>
      </c>
    </row>
    <row r="3767">
      <c r="I3767" s="35" t="n"/>
      <c r="J3767" s="35" t="n"/>
      <c r="K3767" s="35" t="n"/>
      <c r="L3767" s="36" t="n"/>
      <c r="M3767" s="36" t="n"/>
      <c r="P3767" s="37" t="n"/>
      <c r="Q3767" s="38">
        <f>IF($C3767="",0,IF(OR(LOWER(TRIM($G3767))="omani",LOWER(TRIM($G3767))="oman",LOWER(TRIM($G3767))="om",LOWER(TRIM($G3767))="local"),1,0))</f>
        <v/>
      </c>
      <c r="R3767" s="38">
        <f>IF($C3767="",0,IF(OR(ISNUMBER(SEARCH("resign",$N3767)),ISNUMBER(SEARCH("terminat",$N3767)),ISNUMBER(SEARCH("inactive",$N3767)),ISNUMBER(SEARCH("vacan",$N3767)),ISNUMBER(SEARCH("deceased",$N3767)),ISNUMBER(SEARCH("separated",$N3767))),0,1))</f>
        <v/>
      </c>
      <c r="S3767">
        <f>IF(OR($R3767=0,NOT(ISNUMBER($I3767))),"",IFERROR(DATEDIF($I3767,DATE(FY,1,1),"y"),""))</f>
        <v/>
      </c>
      <c r="T3767">
        <f>IF(OR($R3767=0,NOT(ISNUMBER($J3767))),"",IFERROR(DATEDIF($J3767,DATE(FY,1,1),"y"),0))</f>
        <v/>
      </c>
      <c r="U3767" s="38">
        <f>IF(OR($R3767=0,NOT(ISNUMBER($I3767))),0,IF(YEAR($I3767)+IF($Q3767=1,RetAgeO,RetAgeE)=FY,MONTH($I3767),IF(YEAR($I3767)+IF($Q3767=1,RetAgeO,RetAgeE)&lt;FY,1,0)))</f>
        <v/>
      </c>
      <c r="V3767" s="38">
        <f>IF(OR($R3767=0,NOT(ISNUMBER($K3767))),0,IF(YEAR($K3767)=FY,MONTH($K3767),IF(YEAR($K3767)&lt;FY,1,0)))</f>
        <v/>
      </c>
      <c r="W3767" s="38">
        <f>IF($R3767=0,0,MIN(12,IF(AND(ISNUMBER($O3767),$O3767&gt;=1,$O3767&lt;=12),INT($O3767),12),IF(AND(RetireExit="Yes",$U3767&gt;0),$U3767,12),IF(AND(ContractExit="Yes",$V3767&gt;0),$V3767,12)))</f>
        <v/>
      </c>
      <c r="X3767" s="37">
        <f>IF(ISNUMBER($P3767),$P3767,IncPct)</f>
        <v/>
      </c>
      <c r="Y3767" s="39">
        <f>IF($W3767=0,0,MAX(0,MIN($W3767,IncMonth-1))+MAX(0,$W3767-IncMonth+1)*(1+$X3767))</f>
        <v/>
      </c>
      <c r="Z3767" s="40">
        <f>IF($C3767="",0,IFERROR(INDEX(Departments!$B$5:$B$54,MATCH($C3767,Departments!$A$5:$A$54,0)),0))</f>
        <v/>
      </c>
      <c r="AA3767" s="41">
        <f>N($L3767)*$Y3767</f>
        <v/>
      </c>
      <c r="AB3767" s="41">
        <f>N($M3767)*$Y3767</f>
        <v/>
      </c>
      <c r="AC3767" s="41">
        <f>$AA3767*$Z3767</f>
        <v/>
      </c>
      <c r="AD3767" s="41">
        <f>$AA3767*BonusMonths/12</f>
        <v/>
      </c>
      <c r="AE3767" s="41">
        <f>($AA3767+SI_Gross*$AB3767)*IF($Q3767=1,SI_O,SI_E)</f>
        <v/>
      </c>
      <c r="AF3767" s="41">
        <f>IF($Q3767=1,0,$AA3767*EOSB)</f>
        <v/>
      </c>
      <c r="AG3767" s="41">
        <f>$AN3767*$W3767</f>
        <v/>
      </c>
      <c r="AH3767" s="41">
        <f>SUM($AA3767:$AG3767)</f>
        <v/>
      </c>
      <c r="AI3767" s="41">
        <f>12*($AM3767+$AN3767)</f>
        <v/>
      </c>
      <c r="AJ3767" s="41">
        <f>$AM3767*((IncMonth-1)+(13-IncMonth)*(1+$X3767))+12*$AN3767</f>
        <v/>
      </c>
      <c r="AK3767" s="41">
        <f>IF($R3767=1,N($L3767)+N($M3767),0)</f>
        <v/>
      </c>
      <c r="AL3767">
        <f>IF($C3767="","",IF(N($L3767)&lt;=0,"Basic salary missing",IF(ISNA(MATCH($C3767,Departments!$A$5:$A$54,0)),"Department not on Departments sheet",IF(AND($I3767&lt;&gt;"",NOT(ISNUMBER($I3767))),"Date of birth is text, not a date",IF(AND($K3767&lt;&gt;"",NOT(ISNUMBER($K3767))),"Contract end is text, not a date","")))))</f>
        <v/>
      </c>
      <c r="AM3767" s="41">
        <f>IF($R3767=0,0,N($L3767)*(1+$Z3767+BonusMonths/12+IF($Q3767=1,0,EOSB))+N($M3767)+(N($L3767)+SI_Gross*N($M3767))*IF($Q3767=1,SI_O,SI_E))</f>
        <v/>
      </c>
      <c r="AN3767" s="41">
        <f>IF($R3767=0,0,(IF($Q3767=1,MedO,MedE+Ticket)+Training)/12)</f>
        <v/>
      </c>
    </row>
    <row r="3768">
      <c r="I3768" s="35" t="n"/>
      <c r="J3768" s="35" t="n"/>
      <c r="K3768" s="35" t="n"/>
      <c r="L3768" s="36" t="n"/>
      <c r="M3768" s="36" t="n"/>
      <c r="P3768" s="37" t="n"/>
      <c r="Q3768" s="38">
        <f>IF($C3768="",0,IF(OR(LOWER(TRIM($G3768))="omani",LOWER(TRIM($G3768))="oman",LOWER(TRIM($G3768))="om",LOWER(TRIM($G3768))="local"),1,0))</f>
        <v/>
      </c>
      <c r="R3768" s="38">
        <f>IF($C3768="",0,IF(OR(ISNUMBER(SEARCH("resign",$N3768)),ISNUMBER(SEARCH("terminat",$N3768)),ISNUMBER(SEARCH("inactive",$N3768)),ISNUMBER(SEARCH("vacan",$N3768)),ISNUMBER(SEARCH("deceased",$N3768)),ISNUMBER(SEARCH("separated",$N3768))),0,1))</f>
        <v/>
      </c>
      <c r="S3768">
        <f>IF(OR($R3768=0,NOT(ISNUMBER($I3768))),"",IFERROR(DATEDIF($I3768,DATE(FY,1,1),"y"),""))</f>
        <v/>
      </c>
      <c r="T3768">
        <f>IF(OR($R3768=0,NOT(ISNUMBER($J3768))),"",IFERROR(DATEDIF($J3768,DATE(FY,1,1),"y"),0))</f>
        <v/>
      </c>
      <c r="U3768" s="38">
        <f>IF(OR($R3768=0,NOT(ISNUMBER($I3768))),0,IF(YEAR($I3768)+IF($Q3768=1,RetAgeO,RetAgeE)=FY,MONTH($I3768),IF(YEAR($I3768)+IF($Q3768=1,RetAgeO,RetAgeE)&lt;FY,1,0)))</f>
        <v/>
      </c>
      <c r="V3768" s="38">
        <f>IF(OR($R3768=0,NOT(ISNUMBER($K3768))),0,IF(YEAR($K3768)=FY,MONTH($K3768),IF(YEAR($K3768)&lt;FY,1,0)))</f>
        <v/>
      </c>
      <c r="W3768" s="38">
        <f>IF($R3768=0,0,MIN(12,IF(AND(ISNUMBER($O3768),$O3768&gt;=1,$O3768&lt;=12),INT($O3768),12),IF(AND(RetireExit="Yes",$U3768&gt;0),$U3768,12),IF(AND(ContractExit="Yes",$V3768&gt;0),$V3768,12)))</f>
        <v/>
      </c>
      <c r="X3768" s="37">
        <f>IF(ISNUMBER($P3768),$P3768,IncPct)</f>
        <v/>
      </c>
      <c r="Y3768" s="39">
        <f>IF($W3768=0,0,MAX(0,MIN($W3768,IncMonth-1))+MAX(0,$W3768-IncMonth+1)*(1+$X3768))</f>
        <v/>
      </c>
      <c r="Z3768" s="40">
        <f>IF($C3768="",0,IFERROR(INDEX(Departments!$B$5:$B$54,MATCH($C3768,Departments!$A$5:$A$54,0)),0))</f>
        <v/>
      </c>
      <c r="AA3768" s="41">
        <f>N($L3768)*$Y3768</f>
        <v/>
      </c>
      <c r="AB3768" s="41">
        <f>N($M3768)*$Y3768</f>
        <v/>
      </c>
      <c r="AC3768" s="41">
        <f>$AA3768*$Z3768</f>
        <v/>
      </c>
      <c r="AD3768" s="41">
        <f>$AA3768*BonusMonths/12</f>
        <v/>
      </c>
      <c r="AE3768" s="41">
        <f>($AA3768+SI_Gross*$AB3768)*IF($Q3768=1,SI_O,SI_E)</f>
        <v/>
      </c>
      <c r="AF3768" s="41">
        <f>IF($Q3768=1,0,$AA3768*EOSB)</f>
        <v/>
      </c>
      <c r="AG3768" s="41">
        <f>$AN3768*$W3768</f>
        <v/>
      </c>
      <c r="AH3768" s="41">
        <f>SUM($AA3768:$AG3768)</f>
        <v/>
      </c>
      <c r="AI3768" s="41">
        <f>12*($AM3768+$AN3768)</f>
        <v/>
      </c>
      <c r="AJ3768" s="41">
        <f>$AM3768*((IncMonth-1)+(13-IncMonth)*(1+$X3768))+12*$AN3768</f>
        <v/>
      </c>
      <c r="AK3768" s="41">
        <f>IF($R3768=1,N($L3768)+N($M3768),0)</f>
        <v/>
      </c>
      <c r="AL3768">
        <f>IF($C3768="","",IF(N($L3768)&lt;=0,"Basic salary missing",IF(ISNA(MATCH($C3768,Departments!$A$5:$A$54,0)),"Department not on Departments sheet",IF(AND($I3768&lt;&gt;"",NOT(ISNUMBER($I3768))),"Date of birth is text, not a date",IF(AND($K3768&lt;&gt;"",NOT(ISNUMBER($K3768))),"Contract end is text, not a date","")))))</f>
        <v/>
      </c>
      <c r="AM3768" s="41">
        <f>IF($R3768=0,0,N($L3768)*(1+$Z3768+BonusMonths/12+IF($Q3768=1,0,EOSB))+N($M3768)+(N($L3768)+SI_Gross*N($M3768))*IF($Q3768=1,SI_O,SI_E))</f>
        <v/>
      </c>
      <c r="AN3768" s="41">
        <f>IF($R3768=0,0,(IF($Q3768=1,MedO,MedE+Ticket)+Training)/12)</f>
        <v/>
      </c>
    </row>
    <row r="3769">
      <c r="I3769" s="35" t="n"/>
      <c r="J3769" s="35" t="n"/>
      <c r="K3769" s="35" t="n"/>
      <c r="L3769" s="36" t="n"/>
      <c r="M3769" s="36" t="n"/>
      <c r="P3769" s="37" t="n"/>
      <c r="Q3769" s="38">
        <f>IF($C3769="",0,IF(OR(LOWER(TRIM($G3769))="omani",LOWER(TRIM($G3769))="oman",LOWER(TRIM($G3769))="om",LOWER(TRIM($G3769))="local"),1,0))</f>
        <v/>
      </c>
      <c r="R3769" s="38">
        <f>IF($C3769="",0,IF(OR(ISNUMBER(SEARCH("resign",$N3769)),ISNUMBER(SEARCH("terminat",$N3769)),ISNUMBER(SEARCH("inactive",$N3769)),ISNUMBER(SEARCH("vacan",$N3769)),ISNUMBER(SEARCH("deceased",$N3769)),ISNUMBER(SEARCH("separated",$N3769))),0,1))</f>
        <v/>
      </c>
      <c r="S3769">
        <f>IF(OR($R3769=0,NOT(ISNUMBER($I3769))),"",IFERROR(DATEDIF($I3769,DATE(FY,1,1),"y"),""))</f>
        <v/>
      </c>
      <c r="T3769">
        <f>IF(OR($R3769=0,NOT(ISNUMBER($J3769))),"",IFERROR(DATEDIF($J3769,DATE(FY,1,1),"y"),0))</f>
        <v/>
      </c>
      <c r="U3769" s="38">
        <f>IF(OR($R3769=0,NOT(ISNUMBER($I3769))),0,IF(YEAR($I3769)+IF($Q3769=1,RetAgeO,RetAgeE)=FY,MONTH($I3769),IF(YEAR($I3769)+IF($Q3769=1,RetAgeO,RetAgeE)&lt;FY,1,0)))</f>
        <v/>
      </c>
      <c r="V3769" s="38">
        <f>IF(OR($R3769=0,NOT(ISNUMBER($K3769))),0,IF(YEAR($K3769)=FY,MONTH($K3769),IF(YEAR($K3769)&lt;FY,1,0)))</f>
        <v/>
      </c>
      <c r="W3769" s="38">
        <f>IF($R3769=0,0,MIN(12,IF(AND(ISNUMBER($O3769),$O3769&gt;=1,$O3769&lt;=12),INT($O3769),12),IF(AND(RetireExit="Yes",$U3769&gt;0),$U3769,12),IF(AND(ContractExit="Yes",$V3769&gt;0),$V3769,12)))</f>
        <v/>
      </c>
      <c r="X3769" s="37">
        <f>IF(ISNUMBER($P3769),$P3769,IncPct)</f>
        <v/>
      </c>
      <c r="Y3769" s="39">
        <f>IF($W3769=0,0,MAX(0,MIN($W3769,IncMonth-1))+MAX(0,$W3769-IncMonth+1)*(1+$X3769))</f>
        <v/>
      </c>
      <c r="Z3769" s="40">
        <f>IF($C3769="",0,IFERROR(INDEX(Departments!$B$5:$B$54,MATCH($C3769,Departments!$A$5:$A$54,0)),0))</f>
        <v/>
      </c>
      <c r="AA3769" s="41">
        <f>N($L3769)*$Y3769</f>
        <v/>
      </c>
      <c r="AB3769" s="41">
        <f>N($M3769)*$Y3769</f>
        <v/>
      </c>
      <c r="AC3769" s="41">
        <f>$AA3769*$Z3769</f>
        <v/>
      </c>
      <c r="AD3769" s="41">
        <f>$AA3769*BonusMonths/12</f>
        <v/>
      </c>
      <c r="AE3769" s="41">
        <f>($AA3769+SI_Gross*$AB3769)*IF($Q3769=1,SI_O,SI_E)</f>
        <v/>
      </c>
      <c r="AF3769" s="41">
        <f>IF($Q3769=1,0,$AA3769*EOSB)</f>
        <v/>
      </c>
      <c r="AG3769" s="41">
        <f>$AN3769*$W3769</f>
        <v/>
      </c>
      <c r="AH3769" s="41">
        <f>SUM($AA3769:$AG3769)</f>
        <v/>
      </c>
      <c r="AI3769" s="41">
        <f>12*($AM3769+$AN3769)</f>
        <v/>
      </c>
      <c r="AJ3769" s="41">
        <f>$AM3769*((IncMonth-1)+(13-IncMonth)*(1+$X3769))+12*$AN3769</f>
        <v/>
      </c>
      <c r="AK3769" s="41">
        <f>IF($R3769=1,N($L3769)+N($M3769),0)</f>
        <v/>
      </c>
      <c r="AL3769">
        <f>IF($C3769="","",IF(N($L3769)&lt;=0,"Basic salary missing",IF(ISNA(MATCH($C3769,Departments!$A$5:$A$54,0)),"Department not on Departments sheet",IF(AND($I3769&lt;&gt;"",NOT(ISNUMBER($I3769))),"Date of birth is text, not a date",IF(AND($K3769&lt;&gt;"",NOT(ISNUMBER($K3769))),"Contract end is text, not a date","")))))</f>
        <v/>
      </c>
      <c r="AM3769" s="41">
        <f>IF($R3769=0,0,N($L3769)*(1+$Z3769+BonusMonths/12+IF($Q3769=1,0,EOSB))+N($M3769)+(N($L3769)+SI_Gross*N($M3769))*IF($Q3769=1,SI_O,SI_E))</f>
        <v/>
      </c>
      <c r="AN3769" s="41">
        <f>IF($R3769=0,0,(IF($Q3769=1,MedO,MedE+Ticket)+Training)/12)</f>
        <v/>
      </c>
    </row>
    <row r="3770">
      <c r="I3770" s="35" t="n"/>
      <c r="J3770" s="35" t="n"/>
      <c r="K3770" s="35" t="n"/>
      <c r="L3770" s="36" t="n"/>
      <c r="M3770" s="36" t="n"/>
      <c r="P3770" s="37" t="n"/>
      <c r="Q3770" s="38">
        <f>IF($C3770="",0,IF(OR(LOWER(TRIM($G3770))="omani",LOWER(TRIM($G3770))="oman",LOWER(TRIM($G3770))="om",LOWER(TRIM($G3770))="local"),1,0))</f>
        <v/>
      </c>
      <c r="R3770" s="38">
        <f>IF($C3770="",0,IF(OR(ISNUMBER(SEARCH("resign",$N3770)),ISNUMBER(SEARCH("terminat",$N3770)),ISNUMBER(SEARCH("inactive",$N3770)),ISNUMBER(SEARCH("vacan",$N3770)),ISNUMBER(SEARCH("deceased",$N3770)),ISNUMBER(SEARCH("separated",$N3770))),0,1))</f>
        <v/>
      </c>
      <c r="S3770">
        <f>IF(OR($R3770=0,NOT(ISNUMBER($I3770))),"",IFERROR(DATEDIF($I3770,DATE(FY,1,1),"y"),""))</f>
        <v/>
      </c>
      <c r="T3770">
        <f>IF(OR($R3770=0,NOT(ISNUMBER($J3770))),"",IFERROR(DATEDIF($J3770,DATE(FY,1,1),"y"),0))</f>
        <v/>
      </c>
      <c r="U3770" s="38">
        <f>IF(OR($R3770=0,NOT(ISNUMBER($I3770))),0,IF(YEAR($I3770)+IF($Q3770=1,RetAgeO,RetAgeE)=FY,MONTH($I3770),IF(YEAR($I3770)+IF($Q3770=1,RetAgeO,RetAgeE)&lt;FY,1,0)))</f>
        <v/>
      </c>
      <c r="V3770" s="38">
        <f>IF(OR($R3770=0,NOT(ISNUMBER($K3770))),0,IF(YEAR($K3770)=FY,MONTH($K3770),IF(YEAR($K3770)&lt;FY,1,0)))</f>
        <v/>
      </c>
      <c r="W3770" s="38">
        <f>IF($R3770=0,0,MIN(12,IF(AND(ISNUMBER($O3770),$O3770&gt;=1,$O3770&lt;=12),INT($O3770),12),IF(AND(RetireExit="Yes",$U3770&gt;0),$U3770,12),IF(AND(ContractExit="Yes",$V3770&gt;0),$V3770,12)))</f>
        <v/>
      </c>
      <c r="X3770" s="37">
        <f>IF(ISNUMBER($P3770),$P3770,IncPct)</f>
        <v/>
      </c>
      <c r="Y3770" s="39">
        <f>IF($W3770=0,0,MAX(0,MIN($W3770,IncMonth-1))+MAX(0,$W3770-IncMonth+1)*(1+$X3770))</f>
        <v/>
      </c>
      <c r="Z3770" s="40">
        <f>IF($C3770="",0,IFERROR(INDEX(Departments!$B$5:$B$54,MATCH($C3770,Departments!$A$5:$A$54,0)),0))</f>
        <v/>
      </c>
      <c r="AA3770" s="41">
        <f>N($L3770)*$Y3770</f>
        <v/>
      </c>
      <c r="AB3770" s="41">
        <f>N($M3770)*$Y3770</f>
        <v/>
      </c>
      <c r="AC3770" s="41">
        <f>$AA3770*$Z3770</f>
        <v/>
      </c>
      <c r="AD3770" s="41">
        <f>$AA3770*BonusMonths/12</f>
        <v/>
      </c>
      <c r="AE3770" s="41">
        <f>($AA3770+SI_Gross*$AB3770)*IF($Q3770=1,SI_O,SI_E)</f>
        <v/>
      </c>
      <c r="AF3770" s="41">
        <f>IF($Q3770=1,0,$AA3770*EOSB)</f>
        <v/>
      </c>
      <c r="AG3770" s="41">
        <f>$AN3770*$W3770</f>
        <v/>
      </c>
      <c r="AH3770" s="41">
        <f>SUM($AA3770:$AG3770)</f>
        <v/>
      </c>
      <c r="AI3770" s="41">
        <f>12*($AM3770+$AN3770)</f>
        <v/>
      </c>
      <c r="AJ3770" s="41">
        <f>$AM3770*((IncMonth-1)+(13-IncMonth)*(1+$X3770))+12*$AN3770</f>
        <v/>
      </c>
      <c r="AK3770" s="41">
        <f>IF($R3770=1,N($L3770)+N($M3770),0)</f>
        <v/>
      </c>
      <c r="AL3770">
        <f>IF($C3770="","",IF(N($L3770)&lt;=0,"Basic salary missing",IF(ISNA(MATCH($C3770,Departments!$A$5:$A$54,0)),"Department not on Departments sheet",IF(AND($I3770&lt;&gt;"",NOT(ISNUMBER($I3770))),"Date of birth is text, not a date",IF(AND($K3770&lt;&gt;"",NOT(ISNUMBER($K3770))),"Contract end is text, not a date","")))))</f>
        <v/>
      </c>
      <c r="AM3770" s="41">
        <f>IF($R3770=0,0,N($L3770)*(1+$Z3770+BonusMonths/12+IF($Q3770=1,0,EOSB))+N($M3770)+(N($L3770)+SI_Gross*N($M3770))*IF($Q3770=1,SI_O,SI_E))</f>
        <v/>
      </c>
      <c r="AN3770" s="41">
        <f>IF($R3770=0,0,(IF($Q3770=1,MedO,MedE+Ticket)+Training)/12)</f>
        <v/>
      </c>
    </row>
    <row r="3771">
      <c r="I3771" s="35" t="n"/>
      <c r="J3771" s="35" t="n"/>
      <c r="K3771" s="35" t="n"/>
      <c r="L3771" s="36" t="n"/>
      <c r="M3771" s="36" t="n"/>
      <c r="P3771" s="37" t="n"/>
      <c r="Q3771" s="38">
        <f>IF($C3771="",0,IF(OR(LOWER(TRIM($G3771))="omani",LOWER(TRIM($G3771))="oman",LOWER(TRIM($G3771))="om",LOWER(TRIM($G3771))="local"),1,0))</f>
        <v/>
      </c>
      <c r="R3771" s="38">
        <f>IF($C3771="",0,IF(OR(ISNUMBER(SEARCH("resign",$N3771)),ISNUMBER(SEARCH("terminat",$N3771)),ISNUMBER(SEARCH("inactive",$N3771)),ISNUMBER(SEARCH("vacan",$N3771)),ISNUMBER(SEARCH("deceased",$N3771)),ISNUMBER(SEARCH("separated",$N3771))),0,1))</f>
        <v/>
      </c>
      <c r="S3771">
        <f>IF(OR($R3771=0,NOT(ISNUMBER($I3771))),"",IFERROR(DATEDIF($I3771,DATE(FY,1,1),"y"),""))</f>
        <v/>
      </c>
      <c r="T3771">
        <f>IF(OR($R3771=0,NOT(ISNUMBER($J3771))),"",IFERROR(DATEDIF($J3771,DATE(FY,1,1),"y"),0))</f>
        <v/>
      </c>
      <c r="U3771" s="38">
        <f>IF(OR($R3771=0,NOT(ISNUMBER($I3771))),0,IF(YEAR($I3771)+IF($Q3771=1,RetAgeO,RetAgeE)=FY,MONTH($I3771),IF(YEAR($I3771)+IF($Q3771=1,RetAgeO,RetAgeE)&lt;FY,1,0)))</f>
        <v/>
      </c>
      <c r="V3771" s="38">
        <f>IF(OR($R3771=0,NOT(ISNUMBER($K3771))),0,IF(YEAR($K3771)=FY,MONTH($K3771),IF(YEAR($K3771)&lt;FY,1,0)))</f>
        <v/>
      </c>
      <c r="W3771" s="38">
        <f>IF($R3771=0,0,MIN(12,IF(AND(ISNUMBER($O3771),$O3771&gt;=1,$O3771&lt;=12),INT($O3771),12),IF(AND(RetireExit="Yes",$U3771&gt;0),$U3771,12),IF(AND(ContractExit="Yes",$V3771&gt;0),$V3771,12)))</f>
        <v/>
      </c>
      <c r="X3771" s="37">
        <f>IF(ISNUMBER($P3771),$P3771,IncPct)</f>
        <v/>
      </c>
      <c r="Y3771" s="39">
        <f>IF($W3771=0,0,MAX(0,MIN($W3771,IncMonth-1))+MAX(0,$W3771-IncMonth+1)*(1+$X3771))</f>
        <v/>
      </c>
      <c r="Z3771" s="40">
        <f>IF($C3771="",0,IFERROR(INDEX(Departments!$B$5:$B$54,MATCH($C3771,Departments!$A$5:$A$54,0)),0))</f>
        <v/>
      </c>
      <c r="AA3771" s="41">
        <f>N($L3771)*$Y3771</f>
        <v/>
      </c>
      <c r="AB3771" s="41">
        <f>N($M3771)*$Y3771</f>
        <v/>
      </c>
      <c r="AC3771" s="41">
        <f>$AA3771*$Z3771</f>
        <v/>
      </c>
      <c r="AD3771" s="41">
        <f>$AA3771*BonusMonths/12</f>
        <v/>
      </c>
      <c r="AE3771" s="41">
        <f>($AA3771+SI_Gross*$AB3771)*IF($Q3771=1,SI_O,SI_E)</f>
        <v/>
      </c>
      <c r="AF3771" s="41">
        <f>IF($Q3771=1,0,$AA3771*EOSB)</f>
        <v/>
      </c>
      <c r="AG3771" s="41">
        <f>$AN3771*$W3771</f>
        <v/>
      </c>
      <c r="AH3771" s="41">
        <f>SUM($AA3771:$AG3771)</f>
        <v/>
      </c>
      <c r="AI3771" s="41">
        <f>12*($AM3771+$AN3771)</f>
        <v/>
      </c>
      <c r="AJ3771" s="41">
        <f>$AM3771*((IncMonth-1)+(13-IncMonth)*(1+$X3771))+12*$AN3771</f>
        <v/>
      </c>
      <c r="AK3771" s="41">
        <f>IF($R3771=1,N($L3771)+N($M3771),0)</f>
        <v/>
      </c>
      <c r="AL3771">
        <f>IF($C3771="","",IF(N($L3771)&lt;=0,"Basic salary missing",IF(ISNA(MATCH($C3771,Departments!$A$5:$A$54,0)),"Department not on Departments sheet",IF(AND($I3771&lt;&gt;"",NOT(ISNUMBER($I3771))),"Date of birth is text, not a date",IF(AND($K3771&lt;&gt;"",NOT(ISNUMBER($K3771))),"Contract end is text, not a date","")))))</f>
        <v/>
      </c>
      <c r="AM3771" s="41">
        <f>IF($R3771=0,0,N($L3771)*(1+$Z3771+BonusMonths/12+IF($Q3771=1,0,EOSB))+N($M3771)+(N($L3771)+SI_Gross*N($M3771))*IF($Q3771=1,SI_O,SI_E))</f>
        <v/>
      </c>
      <c r="AN3771" s="41">
        <f>IF($R3771=0,0,(IF($Q3771=1,MedO,MedE+Ticket)+Training)/12)</f>
        <v/>
      </c>
    </row>
    <row r="3772">
      <c r="I3772" s="35" t="n"/>
      <c r="J3772" s="35" t="n"/>
      <c r="K3772" s="35" t="n"/>
      <c r="L3772" s="36" t="n"/>
      <c r="M3772" s="36" t="n"/>
      <c r="P3772" s="37" t="n"/>
      <c r="Q3772" s="38">
        <f>IF($C3772="",0,IF(OR(LOWER(TRIM($G3772))="omani",LOWER(TRIM($G3772))="oman",LOWER(TRIM($G3772))="om",LOWER(TRIM($G3772))="local"),1,0))</f>
        <v/>
      </c>
      <c r="R3772" s="38">
        <f>IF($C3772="",0,IF(OR(ISNUMBER(SEARCH("resign",$N3772)),ISNUMBER(SEARCH("terminat",$N3772)),ISNUMBER(SEARCH("inactive",$N3772)),ISNUMBER(SEARCH("vacan",$N3772)),ISNUMBER(SEARCH("deceased",$N3772)),ISNUMBER(SEARCH("separated",$N3772))),0,1))</f>
        <v/>
      </c>
      <c r="S3772">
        <f>IF(OR($R3772=0,NOT(ISNUMBER($I3772))),"",IFERROR(DATEDIF($I3772,DATE(FY,1,1),"y"),""))</f>
        <v/>
      </c>
      <c r="T3772">
        <f>IF(OR($R3772=0,NOT(ISNUMBER($J3772))),"",IFERROR(DATEDIF($J3772,DATE(FY,1,1),"y"),0))</f>
        <v/>
      </c>
      <c r="U3772" s="38">
        <f>IF(OR($R3772=0,NOT(ISNUMBER($I3772))),0,IF(YEAR($I3772)+IF($Q3772=1,RetAgeO,RetAgeE)=FY,MONTH($I3772),IF(YEAR($I3772)+IF($Q3772=1,RetAgeO,RetAgeE)&lt;FY,1,0)))</f>
        <v/>
      </c>
      <c r="V3772" s="38">
        <f>IF(OR($R3772=0,NOT(ISNUMBER($K3772))),0,IF(YEAR($K3772)=FY,MONTH($K3772),IF(YEAR($K3772)&lt;FY,1,0)))</f>
        <v/>
      </c>
      <c r="W3772" s="38">
        <f>IF($R3772=0,0,MIN(12,IF(AND(ISNUMBER($O3772),$O3772&gt;=1,$O3772&lt;=12),INT($O3772),12),IF(AND(RetireExit="Yes",$U3772&gt;0),$U3772,12),IF(AND(ContractExit="Yes",$V3772&gt;0),$V3772,12)))</f>
        <v/>
      </c>
      <c r="X3772" s="37">
        <f>IF(ISNUMBER($P3772),$P3772,IncPct)</f>
        <v/>
      </c>
      <c r="Y3772" s="39">
        <f>IF($W3772=0,0,MAX(0,MIN($W3772,IncMonth-1))+MAX(0,$W3772-IncMonth+1)*(1+$X3772))</f>
        <v/>
      </c>
      <c r="Z3772" s="40">
        <f>IF($C3772="",0,IFERROR(INDEX(Departments!$B$5:$B$54,MATCH($C3772,Departments!$A$5:$A$54,0)),0))</f>
        <v/>
      </c>
      <c r="AA3772" s="41">
        <f>N($L3772)*$Y3772</f>
        <v/>
      </c>
      <c r="AB3772" s="41">
        <f>N($M3772)*$Y3772</f>
        <v/>
      </c>
      <c r="AC3772" s="41">
        <f>$AA3772*$Z3772</f>
        <v/>
      </c>
      <c r="AD3772" s="41">
        <f>$AA3772*BonusMonths/12</f>
        <v/>
      </c>
      <c r="AE3772" s="41">
        <f>($AA3772+SI_Gross*$AB3772)*IF($Q3772=1,SI_O,SI_E)</f>
        <v/>
      </c>
      <c r="AF3772" s="41">
        <f>IF($Q3772=1,0,$AA3772*EOSB)</f>
        <v/>
      </c>
      <c r="AG3772" s="41">
        <f>$AN3772*$W3772</f>
        <v/>
      </c>
      <c r="AH3772" s="41">
        <f>SUM($AA3772:$AG3772)</f>
        <v/>
      </c>
      <c r="AI3772" s="41">
        <f>12*($AM3772+$AN3772)</f>
        <v/>
      </c>
      <c r="AJ3772" s="41">
        <f>$AM3772*((IncMonth-1)+(13-IncMonth)*(1+$X3772))+12*$AN3772</f>
        <v/>
      </c>
      <c r="AK3772" s="41">
        <f>IF($R3772=1,N($L3772)+N($M3772),0)</f>
        <v/>
      </c>
      <c r="AL3772">
        <f>IF($C3772="","",IF(N($L3772)&lt;=0,"Basic salary missing",IF(ISNA(MATCH($C3772,Departments!$A$5:$A$54,0)),"Department not on Departments sheet",IF(AND($I3772&lt;&gt;"",NOT(ISNUMBER($I3772))),"Date of birth is text, not a date",IF(AND($K3772&lt;&gt;"",NOT(ISNUMBER($K3772))),"Contract end is text, not a date","")))))</f>
        <v/>
      </c>
      <c r="AM3772" s="41">
        <f>IF($R3772=0,0,N($L3772)*(1+$Z3772+BonusMonths/12+IF($Q3772=1,0,EOSB))+N($M3772)+(N($L3772)+SI_Gross*N($M3772))*IF($Q3772=1,SI_O,SI_E))</f>
        <v/>
      </c>
      <c r="AN3772" s="41">
        <f>IF($R3772=0,0,(IF($Q3772=1,MedO,MedE+Ticket)+Training)/12)</f>
        <v/>
      </c>
    </row>
    <row r="3773">
      <c r="I3773" s="35" t="n"/>
      <c r="J3773" s="35" t="n"/>
      <c r="K3773" s="35" t="n"/>
      <c r="L3773" s="36" t="n"/>
      <c r="M3773" s="36" t="n"/>
      <c r="P3773" s="37" t="n"/>
      <c r="Q3773" s="38">
        <f>IF($C3773="",0,IF(OR(LOWER(TRIM($G3773))="omani",LOWER(TRIM($G3773))="oman",LOWER(TRIM($G3773))="om",LOWER(TRIM($G3773))="local"),1,0))</f>
        <v/>
      </c>
      <c r="R3773" s="38">
        <f>IF($C3773="",0,IF(OR(ISNUMBER(SEARCH("resign",$N3773)),ISNUMBER(SEARCH("terminat",$N3773)),ISNUMBER(SEARCH("inactive",$N3773)),ISNUMBER(SEARCH("vacan",$N3773)),ISNUMBER(SEARCH("deceased",$N3773)),ISNUMBER(SEARCH("separated",$N3773))),0,1))</f>
        <v/>
      </c>
      <c r="S3773">
        <f>IF(OR($R3773=0,NOT(ISNUMBER($I3773))),"",IFERROR(DATEDIF($I3773,DATE(FY,1,1),"y"),""))</f>
        <v/>
      </c>
      <c r="T3773">
        <f>IF(OR($R3773=0,NOT(ISNUMBER($J3773))),"",IFERROR(DATEDIF($J3773,DATE(FY,1,1),"y"),0))</f>
        <v/>
      </c>
      <c r="U3773" s="38">
        <f>IF(OR($R3773=0,NOT(ISNUMBER($I3773))),0,IF(YEAR($I3773)+IF($Q3773=1,RetAgeO,RetAgeE)=FY,MONTH($I3773),IF(YEAR($I3773)+IF($Q3773=1,RetAgeO,RetAgeE)&lt;FY,1,0)))</f>
        <v/>
      </c>
      <c r="V3773" s="38">
        <f>IF(OR($R3773=0,NOT(ISNUMBER($K3773))),0,IF(YEAR($K3773)=FY,MONTH($K3773),IF(YEAR($K3773)&lt;FY,1,0)))</f>
        <v/>
      </c>
      <c r="W3773" s="38">
        <f>IF($R3773=0,0,MIN(12,IF(AND(ISNUMBER($O3773),$O3773&gt;=1,$O3773&lt;=12),INT($O3773),12),IF(AND(RetireExit="Yes",$U3773&gt;0),$U3773,12),IF(AND(ContractExit="Yes",$V3773&gt;0),$V3773,12)))</f>
        <v/>
      </c>
      <c r="X3773" s="37">
        <f>IF(ISNUMBER($P3773),$P3773,IncPct)</f>
        <v/>
      </c>
      <c r="Y3773" s="39">
        <f>IF($W3773=0,0,MAX(0,MIN($W3773,IncMonth-1))+MAX(0,$W3773-IncMonth+1)*(1+$X3773))</f>
        <v/>
      </c>
      <c r="Z3773" s="40">
        <f>IF($C3773="",0,IFERROR(INDEX(Departments!$B$5:$B$54,MATCH($C3773,Departments!$A$5:$A$54,0)),0))</f>
        <v/>
      </c>
      <c r="AA3773" s="41">
        <f>N($L3773)*$Y3773</f>
        <v/>
      </c>
      <c r="AB3773" s="41">
        <f>N($M3773)*$Y3773</f>
        <v/>
      </c>
      <c r="AC3773" s="41">
        <f>$AA3773*$Z3773</f>
        <v/>
      </c>
      <c r="AD3773" s="41">
        <f>$AA3773*BonusMonths/12</f>
        <v/>
      </c>
      <c r="AE3773" s="41">
        <f>($AA3773+SI_Gross*$AB3773)*IF($Q3773=1,SI_O,SI_E)</f>
        <v/>
      </c>
      <c r="AF3773" s="41">
        <f>IF($Q3773=1,0,$AA3773*EOSB)</f>
        <v/>
      </c>
      <c r="AG3773" s="41">
        <f>$AN3773*$W3773</f>
        <v/>
      </c>
      <c r="AH3773" s="41">
        <f>SUM($AA3773:$AG3773)</f>
        <v/>
      </c>
      <c r="AI3773" s="41">
        <f>12*($AM3773+$AN3773)</f>
        <v/>
      </c>
      <c r="AJ3773" s="41">
        <f>$AM3773*((IncMonth-1)+(13-IncMonth)*(1+$X3773))+12*$AN3773</f>
        <v/>
      </c>
      <c r="AK3773" s="41">
        <f>IF($R3773=1,N($L3773)+N($M3773),0)</f>
        <v/>
      </c>
      <c r="AL3773">
        <f>IF($C3773="","",IF(N($L3773)&lt;=0,"Basic salary missing",IF(ISNA(MATCH($C3773,Departments!$A$5:$A$54,0)),"Department not on Departments sheet",IF(AND($I3773&lt;&gt;"",NOT(ISNUMBER($I3773))),"Date of birth is text, not a date",IF(AND($K3773&lt;&gt;"",NOT(ISNUMBER($K3773))),"Contract end is text, not a date","")))))</f>
        <v/>
      </c>
      <c r="AM3773" s="41">
        <f>IF($R3773=0,0,N($L3773)*(1+$Z3773+BonusMonths/12+IF($Q3773=1,0,EOSB))+N($M3773)+(N($L3773)+SI_Gross*N($M3773))*IF($Q3773=1,SI_O,SI_E))</f>
        <v/>
      </c>
      <c r="AN3773" s="41">
        <f>IF($R3773=0,0,(IF($Q3773=1,MedO,MedE+Ticket)+Training)/12)</f>
        <v/>
      </c>
    </row>
    <row r="3774">
      <c r="I3774" s="35" t="n"/>
      <c r="J3774" s="35" t="n"/>
      <c r="K3774" s="35" t="n"/>
      <c r="L3774" s="36" t="n"/>
      <c r="M3774" s="36" t="n"/>
      <c r="P3774" s="37" t="n"/>
      <c r="Q3774" s="38">
        <f>IF($C3774="",0,IF(OR(LOWER(TRIM($G3774))="omani",LOWER(TRIM($G3774))="oman",LOWER(TRIM($G3774))="om",LOWER(TRIM($G3774))="local"),1,0))</f>
        <v/>
      </c>
      <c r="R3774" s="38">
        <f>IF($C3774="",0,IF(OR(ISNUMBER(SEARCH("resign",$N3774)),ISNUMBER(SEARCH("terminat",$N3774)),ISNUMBER(SEARCH("inactive",$N3774)),ISNUMBER(SEARCH("vacan",$N3774)),ISNUMBER(SEARCH("deceased",$N3774)),ISNUMBER(SEARCH("separated",$N3774))),0,1))</f>
        <v/>
      </c>
      <c r="S3774">
        <f>IF(OR($R3774=0,NOT(ISNUMBER($I3774))),"",IFERROR(DATEDIF($I3774,DATE(FY,1,1),"y"),""))</f>
        <v/>
      </c>
      <c r="T3774">
        <f>IF(OR($R3774=0,NOT(ISNUMBER($J3774))),"",IFERROR(DATEDIF($J3774,DATE(FY,1,1),"y"),0))</f>
        <v/>
      </c>
      <c r="U3774" s="38">
        <f>IF(OR($R3774=0,NOT(ISNUMBER($I3774))),0,IF(YEAR($I3774)+IF($Q3774=1,RetAgeO,RetAgeE)=FY,MONTH($I3774),IF(YEAR($I3774)+IF($Q3774=1,RetAgeO,RetAgeE)&lt;FY,1,0)))</f>
        <v/>
      </c>
      <c r="V3774" s="38">
        <f>IF(OR($R3774=0,NOT(ISNUMBER($K3774))),0,IF(YEAR($K3774)=FY,MONTH($K3774),IF(YEAR($K3774)&lt;FY,1,0)))</f>
        <v/>
      </c>
      <c r="W3774" s="38">
        <f>IF($R3774=0,0,MIN(12,IF(AND(ISNUMBER($O3774),$O3774&gt;=1,$O3774&lt;=12),INT($O3774),12),IF(AND(RetireExit="Yes",$U3774&gt;0),$U3774,12),IF(AND(ContractExit="Yes",$V3774&gt;0),$V3774,12)))</f>
        <v/>
      </c>
      <c r="X3774" s="37">
        <f>IF(ISNUMBER($P3774),$P3774,IncPct)</f>
        <v/>
      </c>
      <c r="Y3774" s="39">
        <f>IF($W3774=0,0,MAX(0,MIN($W3774,IncMonth-1))+MAX(0,$W3774-IncMonth+1)*(1+$X3774))</f>
        <v/>
      </c>
      <c r="Z3774" s="40">
        <f>IF($C3774="",0,IFERROR(INDEX(Departments!$B$5:$B$54,MATCH($C3774,Departments!$A$5:$A$54,0)),0))</f>
        <v/>
      </c>
      <c r="AA3774" s="41">
        <f>N($L3774)*$Y3774</f>
        <v/>
      </c>
      <c r="AB3774" s="41">
        <f>N($M3774)*$Y3774</f>
        <v/>
      </c>
      <c r="AC3774" s="41">
        <f>$AA3774*$Z3774</f>
        <v/>
      </c>
      <c r="AD3774" s="41">
        <f>$AA3774*BonusMonths/12</f>
        <v/>
      </c>
      <c r="AE3774" s="41">
        <f>($AA3774+SI_Gross*$AB3774)*IF($Q3774=1,SI_O,SI_E)</f>
        <v/>
      </c>
      <c r="AF3774" s="41">
        <f>IF($Q3774=1,0,$AA3774*EOSB)</f>
        <v/>
      </c>
      <c r="AG3774" s="41">
        <f>$AN3774*$W3774</f>
        <v/>
      </c>
      <c r="AH3774" s="41">
        <f>SUM($AA3774:$AG3774)</f>
        <v/>
      </c>
      <c r="AI3774" s="41">
        <f>12*($AM3774+$AN3774)</f>
        <v/>
      </c>
      <c r="AJ3774" s="41">
        <f>$AM3774*((IncMonth-1)+(13-IncMonth)*(1+$X3774))+12*$AN3774</f>
        <v/>
      </c>
      <c r="AK3774" s="41">
        <f>IF($R3774=1,N($L3774)+N($M3774),0)</f>
        <v/>
      </c>
      <c r="AL3774">
        <f>IF($C3774="","",IF(N($L3774)&lt;=0,"Basic salary missing",IF(ISNA(MATCH($C3774,Departments!$A$5:$A$54,0)),"Department not on Departments sheet",IF(AND($I3774&lt;&gt;"",NOT(ISNUMBER($I3774))),"Date of birth is text, not a date",IF(AND($K3774&lt;&gt;"",NOT(ISNUMBER($K3774))),"Contract end is text, not a date","")))))</f>
        <v/>
      </c>
      <c r="AM3774" s="41">
        <f>IF($R3774=0,0,N($L3774)*(1+$Z3774+BonusMonths/12+IF($Q3774=1,0,EOSB))+N($M3774)+(N($L3774)+SI_Gross*N($M3774))*IF($Q3774=1,SI_O,SI_E))</f>
        <v/>
      </c>
      <c r="AN3774" s="41">
        <f>IF($R3774=0,0,(IF($Q3774=1,MedO,MedE+Ticket)+Training)/12)</f>
        <v/>
      </c>
    </row>
    <row r="3775">
      <c r="I3775" s="35" t="n"/>
      <c r="J3775" s="35" t="n"/>
      <c r="K3775" s="35" t="n"/>
      <c r="L3775" s="36" t="n"/>
      <c r="M3775" s="36" t="n"/>
      <c r="P3775" s="37" t="n"/>
      <c r="Q3775" s="38">
        <f>IF($C3775="",0,IF(OR(LOWER(TRIM($G3775))="omani",LOWER(TRIM($G3775))="oman",LOWER(TRIM($G3775))="om",LOWER(TRIM($G3775))="local"),1,0))</f>
        <v/>
      </c>
      <c r="R3775" s="38">
        <f>IF($C3775="",0,IF(OR(ISNUMBER(SEARCH("resign",$N3775)),ISNUMBER(SEARCH("terminat",$N3775)),ISNUMBER(SEARCH("inactive",$N3775)),ISNUMBER(SEARCH("vacan",$N3775)),ISNUMBER(SEARCH("deceased",$N3775)),ISNUMBER(SEARCH("separated",$N3775))),0,1))</f>
        <v/>
      </c>
      <c r="S3775">
        <f>IF(OR($R3775=0,NOT(ISNUMBER($I3775))),"",IFERROR(DATEDIF($I3775,DATE(FY,1,1),"y"),""))</f>
        <v/>
      </c>
      <c r="T3775">
        <f>IF(OR($R3775=0,NOT(ISNUMBER($J3775))),"",IFERROR(DATEDIF($J3775,DATE(FY,1,1),"y"),0))</f>
        <v/>
      </c>
      <c r="U3775" s="38">
        <f>IF(OR($R3775=0,NOT(ISNUMBER($I3775))),0,IF(YEAR($I3775)+IF($Q3775=1,RetAgeO,RetAgeE)=FY,MONTH($I3775),IF(YEAR($I3775)+IF($Q3775=1,RetAgeO,RetAgeE)&lt;FY,1,0)))</f>
        <v/>
      </c>
      <c r="V3775" s="38">
        <f>IF(OR($R3775=0,NOT(ISNUMBER($K3775))),0,IF(YEAR($K3775)=FY,MONTH($K3775),IF(YEAR($K3775)&lt;FY,1,0)))</f>
        <v/>
      </c>
      <c r="W3775" s="38">
        <f>IF($R3775=0,0,MIN(12,IF(AND(ISNUMBER($O3775),$O3775&gt;=1,$O3775&lt;=12),INT($O3775),12),IF(AND(RetireExit="Yes",$U3775&gt;0),$U3775,12),IF(AND(ContractExit="Yes",$V3775&gt;0),$V3775,12)))</f>
        <v/>
      </c>
      <c r="X3775" s="37">
        <f>IF(ISNUMBER($P3775),$P3775,IncPct)</f>
        <v/>
      </c>
      <c r="Y3775" s="39">
        <f>IF($W3775=0,0,MAX(0,MIN($W3775,IncMonth-1))+MAX(0,$W3775-IncMonth+1)*(1+$X3775))</f>
        <v/>
      </c>
      <c r="Z3775" s="40">
        <f>IF($C3775="",0,IFERROR(INDEX(Departments!$B$5:$B$54,MATCH($C3775,Departments!$A$5:$A$54,0)),0))</f>
        <v/>
      </c>
      <c r="AA3775" s="41">
        <f>N($L3775)*$Y3775</f>
        <v/>
      </c>
      <c r="AB3775" s="41">
        <f>N($M3775)*$Y3775</f>
        <v/>
      </c>
      <c r="AC3775" s="41">
        <f>$AA3775*$Z3775</f>
        <v/>
      </c>
      <c r="AD3775" s="41">
        <f>$AA3775*BonusMonths/12</f>
        <v/>
      </c>
      <c r="AE3775" s="41">
        <f>($AA3775+SI_Gross*$AB3775)*IF($Q3775=1,SI_O,SI_E)</f>
        <v/>
      </c>
      <c r="AF3775" s="41">
        <f>IF($Q3775=1,0,$AA3775*EOSB)</f>
        <v/>
      </c>
      <c r="AG3775" s="41">
        <f>$AN3775*$W3775</f>
        <v/>
      </c>
      <c r="AH3775" s="41">
        <f>SUM($AA3775:$AG3775)</f>
        <v/>
      </c>
      <c r="AI3775" s="41">
        <f>12*($AM3775+$AN3775)</f>
        <v/>
      </c>
      <c r="AJ3775" s="41">
        <f>$AM3775*((IncMonth-1)+(13-IncMonth)*(1+$X3775))+12*$AN3775</f>
        <v/>
      </c>
      <c r="AK3775" s="41">
        <f>IF($R3775=1,N($L3775)+N($M3775),0)</f>
        <v/>
      </c>
      <c r="AL3775">
        <f>IF($C3775="","",IF(N($L3775)&lt;=0,"Basic salary missing",IF(ISNA(MATCH($C3775,Departments!$A$5:$A$54,0)),"Department not on Departments sheet",IF(AND($I3775&lt;&gt;"",NOT(ISNUMBER($I3775))),"Date of birth is text, not a date",IF(AND($K3775&lt;&gt;"",NOT(ISNUMBER($K3775))),"Contract end is text, not a date","")))))</f>
        <v/>
      </c>
      <c r="AM3775" s="41">
        <f>IF($R3775=0,0,N($L3775)*(1+$Z3775+BonusMonths/12+IF($Q3775=1,0,EOSB))+N($M3775)+(N($L3775)+SI_Gross*N($M3775))*IF($Q3775=1,SI_O,SI_E))</f>
        <v/>
      </c>
      <c r="AN3775" s="41">
        <f>IF($R3775=0,0,(IF($Q3775=1,MedO,MedE+Ticket)+Training)/12)</f>
        <v/>
      </c>
    </row>
    <row r="3776">
      <c r="I3776" s="35" t="n"/>
      <c r="J3776" s="35" t="n"/>
      <c r="K3776" s="35" t="n"/>
      <c r="L3776" s="36" t="n"/>
      <c r="M3776" s="36" t="n"/>
      <c r="P3776" s="37" t="n"/>
      <c r="Q3776" s="38">
        <f>IF($C3776="",0,IF(OR(LOWER(TRIM($G3776))="omani",LOWER(TRIM($G3776))="oman",LOWER(TRIM($G3776))="om",LOWER(TRIM($G3776))="local"),1,0))</f>
        <v/>
      </c>
      <c r="R3776" s="38">
        <f>IF($C3776="",0,IF(OR(ISNUMBER(SEARCH("resign",$N3776)),ISNUMBER(SEARCH("terminat",$N3776)),ISNUMBER(SEARCH("inactive",$N3776)),ISNUMBER(SEARCH("vacan",$N3776)),ISNUMBER(SEARCH("deceased",$N3776)),ISNUMBER(SEARCH("separated",$N3776))),0,1))</f>
        <v/>
      </c>
      <c r="S3776">
        <f>IF(OR($R3776=0,NOT(ISNUMBER($I3776))),"",IFERROR(DATEDIF($I3776,DATE(FY,1,1),"y"),""))</f>
        <v/>
      </c>
      <c r="T3776">
        <f>IF(OR($R3776=0,NOT(ISNUMBER($J3776))),"",IFERROR(DATEDIF($J3776,DATE(FY,1,1),"y"),0))</f>
        <v/>
      </c>
      <c r="U3776" s="38">
        <f>IF(OR($R3776=0,NOT(ISNUMBER($I3776))),0,IF(YEAR($I3776)+IF($Q3776=1,RetAgeO,RetAgeE)=FY,MONTH($I3776),IF(YEAR($I3776)+IF($Q3776=1,RetAgeO,RetAgeE)&lt;FY,1,0)))</f>
        <v/>
      </c>
      <c r="V3776" s="38">
        <f>IF(OR($R3776=0,NOT(ISNUMBER($K3776))),0,IF(YEAR($K3776)=FY,MONTH($K3776),IF(YEAR($K3776)&lt;FY,1,0)))</f>
        <v/>
      </c>
      <c r="W3776" s="38">
        <f>IF($R3776=0,0,MIN(12,IF(AND(ISNUMBER($O3776),$O3776&gt;=1,$O3776&lt;=12),INT($O3776),12),IF(AND(RetireExit="Yes",$U3776&gt;0),$U3776,12),IF(AND(ContractExit="Yes",$V3776&gt;0),$V3776,12)))</f>
        <v/>
      </c>
      <c r="X3776" s="37">
        <f>IF(ISNUMBER($P3776),$P3776,IncPct)</f>
        <v/>
      </c>
      <c r="Y3776" s="39">
        <f>IF($W3776=0,0,MAX(0,MIN($W3776,IncMonth-1))+MAX(0,$W3776-IncMonth+1)*(1+$X3776))</f>
        <v/>
      </c>
      <c r="Z3776" s="40">
        <f>IF($C3776="",0,IFERROR(INDEX(Departments!$B$5:$B$54,MATCH($C3776,Departments!$A$5:$A$54,0)),0))</f>
        <v/>
      </c>
      <c r="AA3776" s="41">
        <f>N($L3776)*$Y3776</f>
        <v/>
      </c>
      <c r="AB3776" s="41">
        <f>N($M3776)*$Y3776</f>
        <v/>
      </c>
      <c r="AC3776" s="41">
        <f>$AA3776*$Z3776</f>
        <v/>
      </c>
      <c r="AD3776" s="41">
        <f>$AA3776*BonusMonths/12</f>
        <v/>
      </c>
      <c r="AE3776" s="41">
        <f>($AA3776+SI_Gross*$AB3776)*IF($Q3776=1,SI_O,SI_E)</f>
        <v/>
      </c>
      <c r="AF3776" s="41">
        <f>IF($Q3776=1,0,$AA3776*EOSB)</f>
        <v/>
      </c>
      <c r="AG3776" s="41">
        <f>$AN3776*$W3776</f>
        <v/>
      </c>
      <c r="AH3776" s="41">
        <f>SUM($AA3776:$AG3776)</f>
        <v/>
      </c>
      <c r="AI3776" s="41">
        <f>12*($AM3776+$AN3776)</f>
        <v/>
      </c>
      <c r="AJ3776" s="41">
        <f>$AM3776*((IncMonth-1)+(13-IncMonth)*(1+$X3776))+12*$AN3776</f>
        <v/>
      </c>
      <c r="AK3776" s="41">
        <f>IF($R3776=1,N($L3776)+N($M3776),0)</f>
        <v/>
      </c>
      <c r="AL3776">
        <f>IF($C3776="","",IF(N($L3776)&lt;=0,"Basic salary missing",IF(ISNA(MATCH($C3776,Departments!$A$5:$A$54,0)),"Department not on Departments sheet",IF(AND($I3776&lt;&gt;"",NOT(ISNUMBER($I3776))),"Date of birth is text, not a date",IF(AND($K3776&lt;&gt;"",NOT(ISNUMBER($K3776))),"Contract end is text, not a date","")))))</f>
        <v/>
      </c>
      <c r="AM3776" s="41">
        <f>IF($R3776=0,0,N($L3776)*(1+$Z3776+BonusMonths/12+IF($Q3776=1,0,EOSB))+N($M3776)+(N($L3776)+SI_Gross*N($M3776))*IF($Q3776=1,SI_O,SI_E))</f>
        <v/>
      </c>
      <c r="AN3776" s="41">
        <f>IF($R3776=0,0,(IF($Q3776=1,MedO,MedE+Ticket)+Training)/12)</f>
        <v/>
      </c>
    </row>
    <row r="3777">
      <c r="I3777" s="35" t="n"/>
      <c r="J3777" s="35" t="n"/>
      <c r="K3777" s="35" t="n"/>
      <c r="L3777" s="36" t="n"/>
      <c r="M3777" s="36" t="n"/>
      <c r="P3777" s="37" t="n"/>
      <c r="Q3777" s="38">
        <f>IF($C3777="",0,IF(OR(LOWER(TRIM($G3777))="omani",LOWER(TRIM($G3777))="oman",LOWER(TRIM($G3777))="om",LOWER(TRIM($G3777))="local"),1,0))</f>
        <v/>
      </c>
      <c r="R3777" s="38">
        <f>IF($C3777="",0,IF(OR(ISNUMBER(SEARCH("resign",$N3777)),ISNUMBER(SEARCH("terminat",$N3777)),ISNUMBER(SEARCH("inactive",$N3777)),ISNUMBER(SEARCH("vacan",$N3777)),ISNUMBER(SEARCH("deceased",$N3777)),ISNUMBER(SEARCH("separated",$N3777))),0,1))</f>
        <v/>
      </c>
      <c r="S3777">
        <f>IF(OR($R3777=0,NOT(ISNUMBER($I3777))),"",IFERROR(DATEDIF($I3777,DATE(FY,1,1),"y"),""))</f>
        <v/>
      </c>
      <c r="T3777">
        <f>IF(OR($R3777=0,NOT(ISNUMBER($J3777))),"",IFERROR(DATEDIF($J3777,DATE(FY,1,1),"y"),0))</f>
        <v/>
      </c>
      <c r="U3777" s="38">
        <f>IF(OR($R3777=0,NOT(ISNUMBER($I3777))),0,IF(YEAR($I3777)+IF($Q3777=1,RetAgeO,RetAgeE)=FY,MONTH($I3777),IF(YEAR($I3777)+IF($Q3777=1,RetAgeO,RetAgeE)&lt;FY,1,0)))</f>
        <v/>
      </c>
      <c r="V3777" s="38">
        <f>IF(OR($R3777=0,NOT(ISNUMBER($K3777))),0,IF(YEAR($K3777)=FY,MONTH($K3777),IF(YEAR($K3777)&lt;FY,1,0)))</f>
        <v/>
      </c>
      <c r="W3777" s="38">
        <f>IF($R3777=0,0,MIN(12,IF(AND(ISNUMBER($O3777),$O3777&gt;=1,$O3777&lt;=12),INT($O3777),12),IF(AND(RetireExit="Yes",$U3777&gt;0),$U3777,12),IF(AND(ContractExit="Yes",$V3777&gt;0),$V3777,12)))</f>
        <v/>
      </c>
      <c r="X3777" s="37">
        <f>IF(ISNUMBER($P3777),$P3777,IncPct)</f>
        <v/>
      </c>
      <c r="Y3777" s="39">
        <f>IF($W3777=0,0,MAX(0,MIN($W3777,IncMonth-1))+MAX(0,$W3777-IncMonth+1)*(1+$X3777))</f>
        <v/>
      </c>
      <c r="Z3777" s="40">
        <f>IF($C3777="",0,IFERROR(INDEX(Departments!$B$5:$B$54,MATCH($C3777,Departments!$A$5:$A$54,0)),0))</f>
        <v/>
      </c>
      <c r="AA3777" s="41">
        <f>N($L3777)*$Y3777</f>
        <v/>
      </c>
      <c r="AB3777" s="41">
        <f>N($M3777)*$Y3777</f>
        <v/>
      </c>
      <c r="AC3777" s="41">
        <f>$AA3777*$Z3777</f>
        <v/>
      </c>
      <c r="AD3777" s="41">
        <f>$AA3777*BonusMonths/12</f>
        <v/>
      </c>
      <c r="AE3777" s="41">
        <f>($AA3777+SI_Gross*$AB3777)*IF($Q3777=1,SI_O,SI_E)</f>
        <v/>
      </c>
      <c r="AF3777" s="41">
        <f>IF($Q3777=1,0,$AA3777*EOSB)</f>
        <v/>
      </c>
      <c r="AG3777" s="41">
        <f>$AN3777*$W3777</f>
        <v/>
      </c>
      <c r="AH3777" s="41">
        <f>SUM($AA3777:$AG3777)</f>
        <v/>
      </c>
      <c r="AI3777" s="41">
        <f>12*($AM3777+$AN3777)</f>
        <v/>
      </c>
      <c r="AJ3777" s="41">
        <f>$AM3777*((IncMonth-1)+(13-IncMonth)*(1+$X3777))+12*$AN3777</f>
        <v/>
      </c>
      <c r="AK3777" s="41">
        <f>IF($R3777=1,N($L3777)+N($M3777),0)</f>
        <v/>
      </c>
      <c r="AL3777">
        <f>IF($C3777="","",IF(N($L3777)&lt;=0,"Basic salary missing",IF(ISNA(MATCH($C3777,Departments!$A$5:$A$54,0)),"Department not on Departments sheet",IF(AND($I3777&lt;&gt;"",NOT(ISNUMBER($I3777))),"Date of birth is text, not a date",IF(AND($K3777&lt;&gt;"",NOT(ISNUMBER($K3777))),"Contract end is text, not a date","")))))</f>
        <v/>
      </c>
      <c r="AM3777" s="41">
        <f>IF($R3777=0,0,N($L3777)*(1+$Z3777+BonusMonths/12+IF($Q3777=1,0,EOSB))+N($M3777)+(N($L3777)+SI_Gross*N($M3777))*IF($Q3777=1,SI_O,SI_E))</f>
        <v/>
      </c>
      <c r="AN3777" s="41">
        <f>IF($R3777=0,0,(IF($Q3777=1,MedO,MedE+Ticket)+Training)/12)</f>
        <v/>
      </c>
    </row>
    <row r="3778">
      <c r="I3778" s="35" t="n"/>
      <c r="J3778" s="35" t="n"/>
      <c r="K3778" s="35" t="n"/>
      <c r="L3778" s="36" t="n"/>
      <c r="M3778" s="36" t="n"/>
      <c r="P3778" s="37" t="n"/>
      <c r="Q3778" s="38">
        <f>IF($C3778="",0,IF(OR(LOWER(TRIM($G3778))="omani",LOWER(TRIM($G3778))="oman",LOWER(TRIM($G3778))="om",LOWER(TRIM($G3778))="local"),1,0))</f>
        <v/>
      </c>
      <c r="R3778" s="38">
        <f>IF($C3778="",0,IF(OR(ISNUMBER(SEARCH("resign",$N3778)),ISNUMBER(SEARCH("terminat",$N3778)),ISNUMBER(SEARCH("inactive",$N3778)),ISNUMBER(SEARCH("vacan",$N3778)),ISNUMBER(SEARCH("deceased",$N3778)),ISNUMBER(SEARCH("separated",$N3778))),0,1))</f>
        <v/>
      </c>
      <c r="S3778">
        <f>IF(OR($R3778=0,NOT(ISNUMBER($I3778))),"",IFERROR(DATEDIF($I3778,DATE(FY,1,1),"y"),""))</f>
        <v/>
      </c>
      <c r="T3778">
        <f>IF(OR($R3778=0,NOT(ISNUMBER($J3778))),"",IFERROR(DATEDIF($J3778,DATE(FY,1,1),"y"),0))</f>
        <v/>
      </c>
      <c r="U3778" s="38">
        <f>IF(OR($R3778=0,NOT(ISNUMBER($I3778))),0,IF(YEAR($I3778)+IF($Q3778=1,RetAgeO,RetAgeE)=FY,MONTH($I3778),IF(YEAR($I3778)+IF($Q3778=1,RetAgeO,RetAgeE)&lt;FY,1,0)))</f>
        <v/>
      </c>
      <c r="V3778" s="38">
        <f>IF(OR($R3778=0,NOT(ISNUMBER($K3778))),0,IF(YEAR($K3778)=FY,MONTH($K3778),IF(YEAR($K3778)&lt;FY,1,0)))</f>
        <v/>
      </c>
      <c r="W3778" s="38">
        <f>IF($R3778=0,0,MIN(12,IF(AND(ISNUMBER($O3778),$O3778&gt;=1,$O3778&lt;=12),INT($O3778),12),IF(AND(RetireExit="Yes",$U3778&gt;0),$U3778,12),IF(AND(ContractExit="Yes",$V3778&gt;0),$V3778,12)))</f>
        <v/>
      </c>
      <c r="X3778" s="37">
        <f>IF(ISNUMBER($P3778),$P3778,IncPct)</f>
        <v/>
      </c>
      <c r="Y3778" s="39">
        <f>IF($W3778=0,0,MAX(0,MIN($W3778,IncMonth-1))+MAX(0,$W3778-IncMonth+1)*(1+$X3778))</f>
        <v/>
      </c>
      <c r="Z3778" s="40">
        <f>IF($C3778="",0,IFERROR(INDEX(Departments!$B$5:$B$54,MATCH($C3778,Departments!$A$5:$A$54,0)),0))</f>
        <v/>
      </c>
      <c r="AA3778" s="41">
        <f>N($L3778)*$Y3778</f>
        <v/>
      </c>
      <c r="AB3778" s="41">
        <f>N($M3778)*$Y3778</f>
        <v/>
      </c>
      <c r="AC3778" s="41">
        <f>$AA3778*$Z3778</f>
        <v/>
      </c>
      <c r="AD3778" s="41">
        <f>$AA3778*BonusMonths/12</f>
        <v/>
      </c>
      <c r="AE3778" s="41">
        <f>($AA3778+SI_Gross*$AB3778)*IF($Q3778=1,SI_O,SI_E)</f>
        <v/>
      </c>
      <c r="AF3778" s="41">
        <f>IF($Q3778=1,0,$AA3778*EOSB)</f>
        <v/>
      </c>
      <c r="AG3778" s="41">
        <f>$AN3778*$W3778</f>
        <v/>
      </c>
      <c r="AH3778" s="41">
        <f>SUM($AA3778:$AG3778)</f>
        <v/>
      </c>
      <c r="AI3778" s="41">
        <f>12*($AM3778+$AN3778)</f>
        <v/>
      </c>
      <c r="AJ3778" s="41">
        <f>$AM3778*((IncMonth-1)+(13-IncMonth)*(1+$X3778))+12*$AN3778</f>
        <v/>
      </c>
      <c r="AK3778" s="41">
        <f>IF($R3778=1,N($L3778)+N($M3778),0)</f>
        <v/>
      </c>
      <c r="AL3778">
        <f>IF($C3778="","",IF(N($L3778)&lt;=0,"Basic salary missing",IF(ISNA(MATCH($C3778,Departments!$A$5:$A$54,0)),"Department not on Departments sheet",IF(AND($I3778&lt;&gt;"",NOT(ISNUMBER($I3778))),"Date of birth is text, not a date",IF(AND($K3778&lt;&gt;"",NOT(ISNUMBER($K3778))),"Contract end is text, not a date","")))))</f>
        <v/>
      </c>
      <c r="AM3778" s="41">
        <f>IF($R3778=0,0,N($L3778)*(1+$Z3778+BonusMonths/12+IF($Q3778=1,0,EOSB))+N($M3778)+(N($L3778)+SI_Gross*N($M3778))*IF($Q3778=1,SI_O,SI_E))</f>
        <v/>
      </c>
      <c r="AN3778" s="41">
        <f>IF($R3778=0,0,(IF($Q3778=1,MedO,MedE+Ticket)+Training)/12)</f>
        <v/>
      </c>
    </row>
    <row r="3779">
      <c r="I3779" s="35" t="n"/>
      <c r="J3779" s="35" t="n"/>
      <c r="K3779" s="35" t="n"/>
      <c r="L3779" s="36" t="n"/>
      <c r="M3779" s="36" t="n"/>
      <c r="P3779" s="37" t="n"/>
      <c r="Q3779" s="38">
        <f>IF($C3779="",0,IF(OR(LOWER(TRIM($G3779))="omani",LOWER(TRIM($G3779))="oman",LOWER(TRIM($G3779))="om",LOWER(TRIM($G3779))="local"),1,0))</f>
        <v/>
      </c>
      <c r="R3779" s="38">
        <f>IF($C3779="",0,IF(OR(ISNUMBER(SEARCH("resign",$N3779)),ISNUMBER(SEARCH("terminat",$N3779)),ISNUMBER(SEARCH("inactive",$N3779)),ISNUMBER(SEARCH("vacan",$N3779)),ISNUMBER(SEARCH("deceased",$N3779)),ISNUMBER(SEARCH("separated",$N3779))),0,1))</f>
        <v/>
      </c>
      <c r="S3779">
        <f>IF(OR($R3779=0,NOT(ISNUMBER($I3779))),"",IFERROR(DATEDIF($I3779,DATE(FY,1,1),"y"),""))</f>
        <v/>
      </c>
      <c r="T3779">
        <f>IF(OR($R3779=0,NOT(ISNUMBER($J3779))),"",IFERROR(DATEDIF($J3779,DATE(FY,1,1),"y"),0))</f>
        <v/>
      </c>
      <c r="U3779" s="38">
        <f>IF(OR($R3779=0,NOT(ISNUMBER($I3779))),0,IF(YEAR($I3779)+IF($Q3779=1,RetAgeO,RetAgeE)=FY,MONTH($I3779),IF(YEAR($I3779)+IF($Q3779=1,RetAgeO,RetAgeE)&lt;FY,1,0)))</f>
        <v/>
      </c>
      <c r="V3779" s="38">
        <f>IF(OR($R3779=0,NOT(ISNUMBER($K3779))),0,IF(YEAR($K3779)=FY,MONTH($K3779),IF(YEAR($K3779)&lt;FY,1,0)))</f>
        <v/>
      </c>
      <c r="W3779" s="38">
        <f>IF($R3779=0,0,MIN(12,IF(AND(ISNUMBER($O3779),$O3779&gt;=1,$O3779&lt;=12),INT($O3779),12),IF(AND(RetireExit="Yes",$U3779&gt;0),$U3779,12),IF(AND(ContractExit="Yes",$V3779&gt;0),$V3779,12)))</f>
        <v/>
      </c>
      <c r="X3779" s="37">
        <f>IF(ISNUMBER($P3779),$P3779,IncPct)</f>
        <v/>
      </c>
      <c r="Y3779" s="39">
        <f>IF($W3779=0,0,MAX(0,MIN($W3779,IncMonth-1))+MAX(0,$W3779-IncMonth+1)*(1+$X3779))</f>
        <v/>
      </c>
      <c r="Z3779" s="40">
        <f>IF($C3779="",0,IFERROR(INDEX(Departments!$B$5:$B$54,MATCH($C3779,Departments!$A$5:$A$54,0)),0))</f>
        <v/>
      </c>
      <c r="AA3779" s="41">
        <f>N($L3779)*$Y3779</f>
        <v/>
      </c>
      <c r="AB3779" s="41">
        <f>N($M3779)*$Y3779</f>
        <v/>
      </c>
      <c r="AC3779" s="41">
        <f>$AA3779*$Z3779</f>
        <v/>
      </c>
      <c r="AD3779" s="41">
        <f>$AA3779*BonusMonths/12</f>
        <v/>
      </c>
      <c r="AE3779" s="41">
        <f>($AA3779+SI_Gross*$AB3779)*IF($Q3779=1,SI_O,SI_E)</f>
        <v/>
      </c>
      <c r="AF3779" s="41">
        <f>IF($Q3779=1,0,$AA3779*EOSB)</f>
        <v/>
      </c>
      <c r="AG3779" s="41">
        <f>$AN3779*$W3779</f>
        <v/>
      </c>
      <c r="AH3779" s="41">
        <f>SUM($AA3779:$AG3779)</f>
        <v/>
      </c>
      <c r="AI3779" s="41">
        <f>12*($AM3779+$AN3779)</f>
        <v/>
      </c>
      <c r="AJ3779" s="41">
        <f>$AM3779*((IncMonth-1)+(13-IncMonth)*(1+$X3779))+12*$AN3779</f>
        <v/>
      </c>
      <c r="AK3779" s="41">
        <f>IF($R3779=1,N($L3779)+N($M3779),0)</f>
        <v/>
      </c>
      <c r="AL3779">
        <f>IF($C3779="","",IF(N($L3779)&lt;=0,"Basic salary missing",IF(ISNA(MATCH($C3779,Departments!$A$5:$A$54,0)),"Department not on Departments sheet",IF(AND($I3779&lt;&gt;"",NOT(ISNUMBER($I3779))),"Date of birth is text, not a date",IF(AND($K3779&lt;&gt;"",NOT(ISNUMBER($K3779))),"Contract end is text, not a date","")))))</f>
        <v/>
      </c>
      <c r="AM3779" s="41">
        <f>IF($R3779=0,0,N($L3779)*(1+$Z3779+BonusMonths/12+IF($Q3779=1,0,EOSB))+N($M3779)+(N($L3779)+SI_Gross*N($M3779))*IF($Q3779=1,SI_O,SI_E))</f>
        <v/>
      </c>
      <c r="AN3779" s="41">
        <f>IF($R3779=0,0,(IF($Q3779=1,MedO,MedE+Ticket)+Training)/12)</f>
        <v/>
      </c>
    </row>
    <row r="3780">
      <c r="I3780" s="35" t="n"/>
      <c r="J3780" s="35" t="n"/>
      <c r="K3780" s="35" t="n"/>
      <c r="L3780" s="36" t="n"/>
      <c r="M3780" s="36" t="n"/>
      <c r="P3780" s="37" t="n"/>
      <c r="Q3780" s="38">
        <f>IF($C3780="",0,IF(OR(LOWER(TRIM($G3780))="omani",LOWER(TRIM($G3780))="oman",LOWER(TRIM($G3780))="om",LOWER(TRIM($G3780))="local"),1,0))</f>
        <v/>
      </c>
      <c r="R3780" s="38">
        <f>IF($C3780="",0,IF(OR(ISNUMBER(SEARCH("resign",$N3780)),ISNUMBER(SEARCH("terminat",$N3780)),ISNUMBER(SEARCH("inactive",$N3780)),ISNUMBER(SEARCH("vacan",$N3780)),ISNUMBER(SEARCH("deceased",$N3780)),ISNUMBER(SEARCH("separated",$N3780))),0,1))</f>
        <v/>
      </c>
      <c r="S3780">
        <f>IF(OR($R3780=0,NOT(ISNUMBER($I3780))),"",IFERROR(DATEDIF($I3780,DATE(FY,1,1),"y"),""))</f>
        <v/>
      </c>
      <c r="T3780">
        <f>IF(OR($R3780=0,NOT(ISNUMBER($J3780))),"",IFERROR(DATEDIF($J3780,DATE(FY,1,1),"y"),0))</f>
        <v/>
      </c>
      <c r="U3780" s="38">
        <f>IF(OR($R3780=0,NOT(ISNUMBER($I3780))),0,IF(YEAR($I3780)+IF($Q3780=1,RetAgeO,RetAgeE)=FY,MONTH($I3780),IF(YEAR($I3780)+IF($Q3780=1,RetAgeO,RetAgeE)&lt;FY,1,0)))</f>
        <v/>
      </c>
      <c r="V3780" s="38">
        <f>IF(OR($R3780=0,NOT(ISNUMBER($K3780))),0,IF(YEAR($K3780)=FY,MONTH($K3780),IF(YEAR($K3780)&lt;FY,1,0)))</f>
        <v/>
      </c>
      <c r="W3780" s="38">
        <f>IF($R3780=0,0,MIN(12,IF(AND(ISNUMBER($O3780),$O3780&gt;=1,$O3780&lt;=12),INT($O3780),12),IF(AND(RetireExit="Yes",$U3780&gt;0),$U3780,12),IF(AND(ContractExit="Yes",$V3780&gt;0),$V3780,12)))</f>
        <v/>
      </c>
      <c r="X3780" s="37">
        <f>IF(ISNUMBER($P3780),$P3780,IncPct)</f>
        <v/>
      </c>
      <c r="Y3780" s="39">
        <f>IF($W3780=0,0,MAX(0,MIN($W3780,IncMonth-1))+MAX(0,$W3780-IncMonth+1)*(1+$X3780))</f>
        <v/>
      </c>
      <c r="Z3780" s="40">
        <f>IF($C3780="",0,IFERROR(INDEX(Departments!$B$5:$B$54,MATCH($C3780,Departments!$A$5:$A$54,0)),0))</f>
        <v/>
      </c>
      <c r="AA3780" s="41">
        <f>N($L3780)*$Y3780</f>
        <v/>
      </c>
      <c r="AB3780" s="41">
        <f>N($M3780)*$Y3780</f>
        <v/>
      </c>
      <c r="AC3780" s="41">
        <f>$AA3780*$Z3780</f>
        <v/>
      </c>
      <c r="AD3780" s="41">
        <f>$AA3780*BonusMonths/12</f>
        <v/>
      </c>
      <c r="AE3780" s="41">
        <f>($AA3780+SI_Gross*$AB3780)*IF($Q3780=1,SI_O,SI_E)</f>
        <v/>
      </c>
      <c r="AF3780" s="41">
        <f>IF($Q3780=1,0,$AA3780*EOSB)</f>
        <v/>
      </c>
      <c r="AG3780" s="41">
        <f>$AN3780*$W3780</f>
        <v/>
      </c>
      <c r="AH3780" s="41">
        <f>SUM($AA3780:$AG3780)</f>
        <v/>
      </c>
      <c r="AI3780" s="41">
        <f>12*($AM3780+$AN3780)</f>
        <v/>
      </c>
      <c r="AJ3780" s="41">
        <f>$AM3780*((IncMonth-1)+(13-IncMonth)*(1+$X3780))+12*$AN3780</f>
        <v/>
      </c>
      <c r="AK3780" s="41">
        <f>IF($R3780=1,N($L3780)+N($M3780),0)</f>
        <v/>
      </c>
      <c r="AL3780">
        <f>IF($C3780="","",IF(N($L3780)&lt;=0,"Basic salary missing",IF(ISNA(MATCH($C3780,Departments!$A$5:$A$54,0)),"Department not on Departments sheet",IF(AND($I3780&lt;&gt;"",NOT(ISNUMBER($I3780))),"Date of birth is text, not a date",IF(AND($K3780&lt;&gt;"",NOT(ISNUMBER($K3780))),"Contract end is text, not a date","")))))</f>
        <v/>
      </c>
      <c r="AM3780" s="41">
        <f>IF($R3780=0,0,N($L3780)*(1+$Z3780+BonusMonths/12+IF($Q3780=1,0,EOSB))+N($M3780)+(N($L3780)+SI_Gross*N($M3780))*IF($Q3780=1,SI_O,SI_E))</f>
        <v/>
      </c>
      <c r="AN3780" s="41">
        <f>IF($R3780=0,0,(IF($Q3780=1,MedO,MedE+Ticket)+Training)/12)</f>
        <v/>
      </c>
    </row>
    <row r="3781">
      <c r="I3781" s="35" t="n"/>
      <c r="J3781" s="35" t="n"/>
      <c r="K3781" s="35" t="n"/>
      <c r="L3781" s="36" t="n"/>
      <c r="M3781" s="36" t="n"/>
      <c r="P3781" s="37" t="n"/>
      <c r="Q3781" s="38">
        <f>IF($C3781="",0,IF(OR(LOWER(TRIM($G3781))="omani",LOWER(TRIM($G3781))="oman",LOWER(TRIM($G3781))="om",LOWER(TRIM($G3781))="local"),1,0))</f>
        <v/>
      </c>
      <c r="R3781" s="38">
        <f>IF($C3781="",0,IF(OR(ISNUMBER(SEARCH("resign",$N3781)),ISNUMBER(SEARCH("terminat",$N3781)),ISNUMBER(SEARCH("inactive",$N3781)),ISNUMBER(SEARCH("vacan",$N3781)),ISNUMBER(SEARCH("deceased",$N3781)),ISNUMBER(SEARCH("separated",$N3781))),0,1))</f>
        <v/>
      </c>
      <c r="S3781">
        <f>IF(OR($R3781=0,NOT(ISNUMBER($I3781))),"",IFERROR(DATEDIF($I3781,DATE(FY,1,1),"y"),""))</f>
        <v/>
      </c>
      <c r="T3781">
        <f>IF(OR($R3781=0,NOT(ISNUMBER($J3781))),"",IFERROR(DATEDIF($J3781,DATE(FY,1,1),"y"),0))</f>
        <v/>
      </c>
      <c r="U3781" s="38">
        <f>IF(OR($R3781=0,NOT(ISNUMBER($I3781))),0,IF(YEAR($I3781)+IF($Q3781=1,RetAgeO,RetAgeE)=FY,MONTH($I3781),IF(YEAR($I3781)+IF($Q3781=1,RetAgeO,RetAgeE)&lt;FY,1,0)))</f>
        <v/>
      </c>
      <c r="V3781" s="38">
        <f>IF(OR($R3781=0,NOT(ISNUMBER($K3781))),0,IF(YEAR($K3781)=FY,MONTH($K3781),IF(YEAR($K3781)&lt;FY,1,0)))</f>
        <v/>
      </c>
      <c r="W3781" s="38">
        <f>IF($R3781=0,0,MIN(12,IF(AND(ISNUMBER($O3781),$O3781&gt;=1,$O3781&lt;=12),INT($O3781),12),IF(AND(RetireExit="Yes",$U3781&gt;0),$U3781,12),IF(AND(ContractExit="Yes",$V3781&gt;0),$V3781,12)))</f>
        <v/>
      </c>
      <c r="X3781" s="37">
        <f>IF(ISNUMBER($P3781),$P3781,IncPct)</f>
        <v/>
      </c>
      <c r="Y3781" s="39">
        <f>IF($W3781=0,0,MAX(0,MIN($W3781,IncMonth-1))+MAX(0,$W3781-IncMonth+1)*(1+$X3781))</f>
        <v/>
      </c>
      <c r="Z3781" s="40">
        <f>IF($C3781="",0,IFERROR(INDEX(Departments!$B$5:$B$54,MATCH($C3781,Departments!$A$5:$A$54,0)),0))</f>
        <v/>
      </c>
      <c r="AA3781" s="41">
        <f>N($L3781)*$Y3781</f>
        <v/>
      </c>
      <c r="AB3781" s="41">
        <f>N($M3781)*$Y3781</f>
        <v/>
      </c>
      <c r="AC3781" s="41">
        <f>$AA3781*$Z3781</f>
        <v/>
      </c>
      <c r="AD3781" s="41">
        <f>$AA3781*BonusMonths/12</f>
        <v/>
      </c>
      <c r="AE3781" s="41">
        <f>($AA3781+SI_Gross*$AB3781)*IF($Q3781=1,SI_O,SI_E)</f>
        <v/>
      </c>
      <c r="AF3781" s="41">
        <f>IF($Q3781=1,0,$AA3781*EOSB)</f>
        <v/>
      </c>
      <c r="AG3781" s="41">
        <f>$AN3781*$W3781</f>
        <v/>
      </c>
      <c r="AH3781" s="41">
        <f>SUM($AA3781:$AG3781)</f>
        <v/>
      </c>
      <c r="AI3781" s="41">
        <f>12*($AM3781+$AN3781)</f>
        <v/>
      </c>
      <c r="AJ3781" s="41">
        <f>$AM3781*((IncMonth-1)+(13-IncMonth)*(1+$X3781))+12*$AN3781</f>
        <v/>
      </c>
      <c r="AK3781" s="41">
        <f>IF($R3781=1,N($L3781)+N($M3781),0)</f>
        <v/>
      </c>
      <c r="AL3781">
        <f>IF($C3781="","",IF(N($L3781)&lt;=0,"Basic salary missing",IF(ISNA(MATCH($C3781,Departments!$A$5:$A$54,0)),"Department not on Departments sheet",IF(AND($I3781&lt;&gt;"",NOT(ISNUMBER($I3781))),"Date of birth is text, not a date",IF(AND($K3781&lt;&gt;"",NOT(ISNUMBER($K3781))),"Contract end is text, not a date","")))))</f>
        <v/>
      </c>
      <c r="AM3781" s="41">
        <f>IF($R3781=0,0,N($L3781)*(1+$Z3781+BonusMonths/12+IF($Q3781=1,0,EOSB))+N($M3781)+(N($L3781)+SI_Gross*N($M3781))*IF($Q3781=1,SI_O,SI_E))</f>
        <v/>
      </c>
      <c r="AN3781" s="41">
        <f>IF($R3781=0,0,(IF($Q3781=1,MedO,MedE+Ticket)+Training)/12)</f>
        <v/>
      </c>
    </row>
    <row r="3782">
      <c r="I3782" s="35" t="n"/>
      <c r="J3782" s="35" t="n"/>
      <c r="K3782" s="35" t="n"/>
      <c r="L3782" s="36" t="n"/>
      <c r="M3782" s="36" t="n"/>
      <c r="P3782" s="37" t="n"/>
      <c r="Q3782" s="38">
        <f>IF($C3782="",0,IF(OR(LOWER(TRIM($G3782))="omani",LOWER(TRIM($G3782))="oman",LOWER(TRIM($G3782))="om",LOWER(TRIM($G3782))="local"),1,0))</f>
        <v/>
      </c>
      <c r="R3782" s="38">
        <f>IF($C3782="",0,IF(OR(ISNUMBER(SEARCH("resign",$N3782)),ISNUMBER(SEARCH("terminat",$N3782)),ISNUMBER(SEARCH("inactive",$N3782)),ISNUMBER(SEARCH("vacan",$N3782)),ISNUMBER(SEARCH("deceased",$N3782)),ISNUMBER(SEARCH("separated",$N3782))),0,1))</f>
        <v/>
      </c>
      <c r="S3782">
        <f>IF(OR($R3782=0,NOT(ISNUMBER($I3782))),"",IFERROR(DATEDIF($I3782,DATE(FY,1,1),"y"),""))</f>
        <v/>
      </c>
      <c r="T3782">
        <f>IF(OR($R3782=0,NOT(ISNUMBER($J3782))),"",IFERROR(DATEDIF($J3782,DATE(FY,1,1),"y"),0))</f>
        <v/>
      </c>
      <c r="U3782" s="38">
        <f>IF(OR($R3782=0,NOT(ISNUMBER($I3782))),0,IF(YEAR($I3782)+IF($Q3782=1,RetAgeO,RetAgeE)=FY,MONTH($I3782),IF(YEAR($I3782)+IF($Q3782=1,RetAgeO,RetAgeE)&lt;FY,1,0)))</f>
        <v/>
      </c>
      <c r="V3782" s="38">
        <f>IF(OR($R3782=0,NOT(ISNUMBER($K3782))),0,IF(YEAR($K3782)=FY,MONTH($K3782),IF(YEAR($K3782)&lt;FY,1,0)))</f>
        <v/>
      </c>
      <c r="W3782" s="38">
        <f>IF($R3782=0,0,MIN(12,IF(AND(ISNUMBER($O3782),$O3782&gt;=1,$O3782&lt;=12),INT($O3782),12),IF(AND(RetireExit="Yes",$U3782&gt;0),$U3782,12),IF(AND(ContractExit="Yes",$V3782&gt;0),$V3782,12)))</f>
        <v/>
      </c>
      <c r="X3782" s="37">
        <f>IF(ISNUMBER($P3782),$P3782,IncPct)</f>
        <v/>
      </c>
      <c r="Y3782" s="39">
        <f>IF($W3782=0,0,MAX(0,MIN($W3782,IncMonth-1))+MAX(0,$W3782-IncMonth+1)*(1+$X3782))</f>
        <v/>
      </c>
      <c r="Z3782" s="40">
        <f>IF($C3782="",0,IFERROR(INDEX(Departments!$B$5:$B$54,MATCH($C3782,Departments!$A$5:$A$54,0)),0))</f>
        <v/>
      </c>
      <c r="AA3782" s="41">
        <f>N($L3782)*$Y3782</f>
        <v/>
      </c>
      <c r="AB3782" s="41">
        <f>N($M3782)*$Y3782</f>
        <v/>
      </c>
      <c r="AC3782" s="41">
        <f>$AA3782*$Z3782</f>
        <v/>
      </c>
      <c r="AD3782" s="41">
        <f>$AA3782*BonusMonths/12</f>
        <v/>
      </c>
      <c r="AE3782" s="41">
        <f>($AA3782+SI_Gross*$AB3782)*IF($Q3782=1,SI_O,SI_E)</f>
        <v/>
      </c>
      <c r="AF3782" s="41">
        <f>IF($Q3782=1,0,$AA3782*EOSB)</f>
        <v/>
      </c>
      <c r="AG3782" s="41">
        <f>$AN3782*$W3782</f>
        <v/>
      </c>
      <c r="AH3782" s="41">
        <f>SUM($AA3782:$AG3782)</f>
        <v/>
      </c>
      <c r="AI3782" s="41">
        <f>12*($AM3782+$AN3782)</f>
        <v/>
      </c>
      <c r="AJ3782" s="41">
        <f>$AM3782*((IncMonth-1)+(13-IncMonth)*(1+$X3782))+12*$AN3782</f>
        <v/>
      </c>
      <c r="AK3782" s="41">
        <f>IF($R3782=1,N($L3782)+N($M3782),0)</f>
        <v/>
      </c>
      <c r="AL3782">
        <f>IF($C3782="","",IF(N($L3782)&lt;=0,"Basic salary missing",IF(ISNA(MATCH($C3782,Departments!$A$5:$A$54,0)),"Department not on Departments sheet",IF(AND($I3782&lt;&gt;"",NOT(ISNUMBER($I3782))),"Date of birth is text, not a date",IF(AND($K3782&lt;&gt;"",NOT(ISNUMBER($K3782))),"Contract end is text, not a date","")))))</f>
        <v/>
      </c>
      <c r="AM3782" s="41">
        <f>IF($R3782=0,0,N($L3782)*(1+$Z3782+BonusMonths/12+IF($Q3782=1,0,EOSB))+N($M3782)+(N($L3782)+SI_Gross*N($M3782))*IF($Q3782=1,SI_O,SI_E))</f>
        <v/>
      </c>
      <c r="AN3782" s="41">
        <f>IF($R3782=0,0,(IF($Q3782=1,MedO,MedE+Ticket)+Training)/12)</f>
        <v/>
      </c>
    </row>
    <row r="3783">
      <c r="I3783" s="35" t="n"/>
      <c r="J3783" s="35" t="n"/>
      <c r="K3783" s="35" t="n"/>
      <c r="L3783" s="36" t="n"/>
      <c r="M3783" s="36" t="n"/>
      <c r="P3783" s="37" t="n"/>
      <c r="Q3783" s="38">
        <f>IF($C3783="",0,IF(OR(LOWER(TRIM($G3783))="omani",LOWER(TRIM($G3783))="oman",LOWER(TRIM($G3783))="om",LOWER(TRIM($G3783))="local"),1,0))</f>
        <v/>
      </c>
      <c r="R3783" s="38">
        <f>IF($C3783="",0,IF(OR(ISNUMBER(SEARCH("resign",$N3783)),ISNUMBER(SEARCH("terminat",$N3783)),ISNUMBER(SEARCH("inactive",$N3783)),ISNUMBER(SEARCH("vacan",$N3783)),ISNUMBER(SEARCH("deceased",$N3783)),ISNUMBER(SEARCH("separated",$N3783))),0,1))</f>
        <v/>
      </c>
      <c r="S3783">
        <f>IF(OR($R3783=0,NOT(ISNUMBER($I3783))),"",IFERROR(DATEDIF($I3783,DATE(FY,1,1),"y"),""))</f>
        <v/>
      </c>
      <c r="T3783">
        <f>IF(OR($R3783=0,NOT(ISNUMBER($J3783))),"",IFERROR(DATEDIF($J3783,DATE(FY,1,1),"y"),0))</f>
        <v/>
      </c>
      <c r="U3783" s="38">
        <f>IF(OR($R3783=0,NOT(ISNUMBER($I3783))),0,IF(YEAR($I3783)+IF($Q3783=1,RetAgeO,RetAgeE)=FY,MONTH($I3783),IF(YEAR($I3783)+IF($Q3783=1,RetAgeO,RetAgeE)&lt;FY,1,0)))</f>
        <v/>
      </c>
      <c r="V3783" s="38">
        <f>IF(OR($R3783=0,NOT(ISNUMBER($K3783))),0,IF(YEAR($K3783)=FY,MONTH($K3783),IF(YEAR($K3783)&lt;FY,1,0)))</f>
        <v/>
      </c>
      <c r="W3783" s="38">
        <f>IF($R3783=0,0,MIN(12,IF(AND(ISNUMBER($O3783),$O3783&gt;=1,$O3783&lt;=12),INT($O3783),12),IF(AND(RetireExit="Yes",$U3783&gt;0),$U3783,12),IF(AND(ContractExit="Yes",$V3783&gt;0),$V3783,12)))</f>
        <v/>
      </c>
      <c r="X3783" s="37">
        <f>IF(ISNUMBER($P3783),$P3783,IncPct)</f>
        <v/>
      </c>
      <c r="Y3783" s="39">
        <f>IF($W3783=0,0,MAX(0,MIN($W3783,IncMonth-1))+MAX(0,$W3783-IncMonth+1)*(1+$X3783))</f>
        <v/>
      </c>
      <c r="Z3783" s="40">
        <f>IF($C3783="",0,IFERROR(INDEX(Departments!$B$5:$B$54,MATCH($C3783,Departments!$A$5:$A$54,0)),0))</f>
        <v/>
      </c>
      <c r="AA3783" s="41">
        <f>N($L3783)*$Y3783</f>
        <v/>
      </c>
      <c r="AB3783" s="41">
        <f>N($M3783)*$Y3783</f>
        <v/>
      </c>
      <c r="AC3783" s="41">
        <f>$AA3783*$Z3783</f>
        <v/>
      </c>
      <c r="AD3783" s="41">
        <f>$AA3783*BonusMonths/12</f>
        <v/>
      </c>
      <c r="AE3783" s="41">
        <f>($AA3783+SI_Gross*$AB3783)*IF($Q3783=1,SI_O,SI_E)</f>
        <v/>
      </c>
      <c r="AF3783" s="41">
        <f>IF($Q3783=1,0,$AA3783*EOSB)</f>
        <v/>
      </c>
      <c r="AG3783" s="41">
        <f>$AN3783*$W3783</f>
        <v/>
      </c>
      <c r="AH3783" s="41">
        <f>SUM($AA3783:$AG3783)</f>
        <v/>
      </c>
      <c r="AI3783" s="41">
        <f>12*($AM3783+$AN3783)</f>
        <v/>
      </c>
      <c r="AJ3783" s="41">
        <f>$AM3783*((IncMonth-1)+(13-IncMonth)*(1+$X3783))+12*$AN3783</f>
        <v/>
      </c>
      <c r="AK3783" s="41">
        <f>IF($R3783=1,N($L3783)+N($M3783),0)</f>
        <v/>
      </c>
      <c r="AL3783">
        <f>IF($C3783="","",IF(N($L3783)&lt;=0,"Basic salary missing",IF(ISNA(MATCH($C3783,Departments!$A$5:$A$54,0)),"Department not on Departments sheet",IF(AND($I3783&lt;&gt;"",NOT(ISNUMBER($I3783))),"Date of birth is text, not a date",IF(AND($K3783&lt;&gt;"",NOT(ISNUMBER($K3783))),"Contract end is text, not a date","")))))</f>
        <v/>
      </c>
      <c r="AM3783" s="41">
        <f>IF($R3783=0,0,N($L3783)*(1+$Z3783+BonusMonths/12+IF($Q3783=1,0,EOSB))+N($M3783)+(N($L3783)+SI_Gross*N($M3783))*IF($Q3783=1,SI_O,SI_E))</f>
        <v/>
      </c>
      <c r="AN3783" s="41">
        <f>IF($R3783=0,0,(IF($Q3783=1,MedO,MedE+Ticket)+Training)/12)</f>
        <v/>
      </c>
    </row>
    <row r="3784">
      <c r="I3784" s="35" t="n"/>
      <c r="J3784" s="35" t="n"/>
      <c r="K3784" s="35" t="n"/>
      <c r="L3784" s="36" t="n"/>
      <c r="M3784" s="36" t="n"/>
      <c r="P3784" s="37" t="n"/>
      <c r="Q3784" s="38">
        <f>IF($C3784="",0,IF(OR(LOWER(TRIM($G3784))="omani",LOWER(TRIM($G3784))="oman",LOWER(TRIM($G3784))="om",LOWER(TRIM($G3784))="local"),1,0))</f>
        <v/>
      </c>
      <c r="R3784" s="38">
        <f>IF($C3784="",0,IF(OR(ISNUMBER(SEARCH("resign",$N3784)),ISNUMBER(SEARCH("terminat",$N3784)),ISNUMBER(SEARCH("inactive",$N3784)),ISNUMBER(SEARCH("vacan",$N3784)),ISNUMBER(SEARCH("deceased",$N3784)),ISNUMBER(SEARCH("separated",$N3784))),0,1))</f>
        <v/>
      </c>
      <c r="S3784">
        <f>IF(OR($R3784=0,NOT(ISNUMBER($I3784))),"",IFERROR(DATEDIF($I3784,DATE(FY,1,1),"y"),""))</f>
        <v/>
      </c>
      <c r="T3784">
        <f>IF(OR($R3784=0,NOT(ISNUMBER($J3784))),"",IFERROR(DATEDIF($J3784,DATE(FY,1,1),"y"),0))</f>
        <v/>
      </c>
      <c r="U3784" s="38">
        <f>IF(OR($R3784=0,NOT(ISNUMBER($I3784))),0,IF(YEAR($I3784)+IF($Q3784=1,RetAgeO,RetAgeE)=FY,MONTH($I3784),IF(YEAR($I3784)+IF($Q3784=1,RetAgeO,RetAgeE)&lt;FY,1,0)))</f>
        <v/>
      </c>
      <c r="V3784" s="38">
        <f>IF(OR($R3784=0,NOT(ISNUMBER($K3784))),0,IF(YEAR($K3784)=FY,MONTH($K3784),IF(YEAR($K3784)&lt;FY,1,0)))</f>
        <v/>
      </c>
      <c r="W3784" s="38">
        <f>IF($R3784=0,0,MIN(12,IF(AND(ISNUMBER($O3784),$O3784&gt;=1,$O3784&lt;=12),INT($O3784),12),IF(AND(RetireExit="Yes",$U3784&gt;0),$U3784,12),IF(AND(ContractExit="Yes",$V3784&gt;0),$V3784,12)))</f>
        <v/>
      </c>
      <c r="X3784" s="37">
        <f>IF(ISNUMBER($P3784),$P3784,IncPct)</f>
        <v/>
      </c>
      <c r="Y3784" s="39">
        <f>IF($W3784=0,0,MAX(0,MIN($W3784,IncMonth-1))+MAX(0,$W3784-IncMonth+1)*(1+$X3784))</f>
        <v/>
      </c>
      <c r="Z3784" s="40">
        <f>IF($C3784="",0,IFERROR(INDEX(Departments!$B$5:$B$54,MATCH($C3784,Departments!$A$5:$A$54,0)),0))</f>
        <v/>
      </c>
      <c r="AA3784" s="41">
        <f>N($L3784)*$Y3784</f>
        <v/>
      </c>
      <c r="AB3784" s="41">
        <f>N($M3784)*$Y3784</f>
        <v/>
      </c>
      <c r="AC3784" s="41">
        <f>$AA3784*$Z3784</f>
        <v/>
      </c>
      <c r="AD3784" s="41">
        <f>$AA3784*BonusMonths/12</f>
        <v/>
      </c>
      <c r="AE3784" s="41">
        <f>($AA3784+SI_Gross*$AB3784)*IF($Q3784=1,SI_O,SI_E)</f>
        <v/>
      </c>
      <c r="AF3784" s="41">
        <f>IF($Q3784=1,0,$AA3784*EOSB)</f>
        <v/>
      </c>
      <c r="AG3784" s="41">
        <f>$AN3784*$W3784</f>
        <v/>
      </c>
      <c r="AH3784" s="41">
        <f>SUM($AA3784:$AG3784)</f>
        <v/>
      </c>
      <c r="AI3784" s="41">
        <f>12*($AM3784+$AN3784)</f>
        <v/>
      </c>
      <c r="AJ3784" s="41">
        <f>$AM3784*((IncMonth-1)+(13-IncMonth)*(1+$X3784))+12*$AN3784</f>
        <v/>
      </c>
      <c r="AK3784" s="41">
        <f>IF($R3784=1,N($L3784)+N($M3784),0)</f>
        <v/>
      </c>
      <c r="AL3784">
        <f>IF($C3784="","",IF(N($L3784)&lt;=0,"Basic salary missing",IF(ISNA(MATCH($C3784,Departments!$A$5:$A$54,0)),"Department not on Departments sheet",IF(AND($I3784&lt;&gt;"",NOT(ISNUMBER($I3784))),"Date of birth is text, not a date",IF(AND($K3784&lt;&gt;"",NOT(ISNUMBER($K3784))),"Contract end is text, not a date","")))))</f>
        <v/>
      </c>
      <c r="AM3784" s="41">
        <f>IF($R3784=0,0,N($L3784)*(1+$Z3784+BonusMonths/12+IF($Q3784=1,0,EOSB))+N($M3784)+(N($L3784)+SI_Gross*N($M3784))*IF($Q3784=1,SI_O,SI_E))</f>
        <v/>
      </c>
      <c r="AN3784" s="41">
        <f>IF($R3784=0,0,(IF($Q3784=1,MedO,MedE+Ticket)+Training)/12)</f>
        <v/>
      </c>
    </row>
    <row r="3785">
      <c r="I3785" s="35" t="n"/>
      <c r="J3785" s="35" t="n"/>
      <c r="K3785" s="35" t="n"/>
      <c r="L3785" s="36" t="n"/>
      <c r="M3785" s="36" t="n"/>
      <c r="P3785" s="37" t="n"/>
      <c r="Q3785" s="38">
        <f>IF($C3785="",0,IF(OR(LOWER(TRIM($G3785))="omani",LOWER(TRIM($G3785))="oman",LOWER(TRIM($G3785))="om",LOWER(TRIM($G3785))="local"),1,0))</f>
        <v/>
      </c>
      <c r="R3785" s="38">
        <f>IF($C3785="",0,IF(OR(ISNUMBER(SEARCH("resign",$N3785)),ISNUMBER(SEARCH("terminat",$N3785)),ISNUMBER(SEARCH("inactive",$N3785)),ISNUMBER(SEARCH("vacan",$N3785)),ISNUMBER(SEARCH("deceased",$N3785)),ISNUMBER(SEARCH("separated",$N3785))),0,1))</f>
        <v/>
      </c>
      <c r="S3785">
        <f>IF(OR($R3785=0,NOT(ISNUMBER($I3785))),"",IFERROR(DATEDIF($I3785,DATE(FY,1,1),"y"),""))</f>
        <v/>
      </c>
      <c r="T3785">
        <f>IF(OR($R3785=0,NOT(ISNUMBER($J3785))),"",IFERROR(DATEDIF($J3785,DATE(FY,1,1),"y"),0))</f>
        <v/>
      </c>
      <c r="U3785" s="38">
        <f>IF(OR($R3785=0,NOT(ISNUMBER($I3785))),0,IF(YEAR($I3785)+IF($Q3785=1,RetAgeO,RetAgeE)=FY,MONTH($I3785),IF(YEAR($I3785)+IF($Q3785=1,RetAgeO,RetAgeE)&lt;FY,1,0)))</f>
        <v/>
      </c>
      <c r="V3785" s="38">
        <f>IF(OR($R3785=0,NOT(ISNUMBER($K3785))),0,IF(YEAR($K3785)=FY,MONTH($K3785),IF(YEAR($K3785)&lt;FY,1,0)))</f>
        <v/>
      </c>
      <c r="W3785" s="38">
        <f>IF($R3785=0,0,MIN(12,IF(AND(ISNUMBER($O3785),$O3785&gt;=1,$O3785&lt;=12),INT($O3785),12),IF(AND(RetireExit="Yes",$U3785&gt;0),$U3785,12),IF(AND(ContractExit="Yes",$V3785&gt;0),$V3785,12)))</f>
        <v/>
      </c>
      <c r="X3785" s="37">
        <f>IF(ISNUMBER($P3785),$P3785,IncPct)</f>
        <v/>
      </c>
      <c r="Y3785" s="39">
        <f>IF($W3785=0,0,MAX(0,MIN($W3785,IncMonth-1))+MAX(0,$W3785-IncMonth+1)*(1+$X3785))</f>
        <v/>
      </c>
      <c r="Z3785" s="40">
        <f>IF($C3785="",0,IFERROR(INDEX(Departments!$B$5:$B$54,MATCH($C3785,Departments!$A$5:$A$54,0)),0))</f>
        <v/>
      </c>
      <c r="AA3785" s="41">
        <f>N($L3785)*$Y3785</f>
        <v/>
      </c>
      <c r="AB3785" s="41">
        <f>N($M3785)*$Y3785</f>
        <v/>
      </c>
      <c r="AC3785" s="41">
        <f>$AA3785*$Z3785</f>
        <v/>
      </c>
      <c r="AD3785" s="41">
        <f>$AA3785*BonusMonths/12</f>
        <v/>
      </c>
      <c r="AE3785" s="41">
        <f>($AA3785+SI_Gross*$AB3785)*IF($Q3785=1,SI_O,SI_E)</f>
        <v/>
      </c>
      <c r="AF3785" s="41">
        <f>IF($Q3785=1,0,$AA3785*EOSB)</f>
        <v/>
      </c>
      <c r="AG3785" s="41">
        <f>$AN3785*$W3785</f>
        <v/>
      </c>
      <c r="AH3785" s="41">
        <f>SUM($AA3785:$AG3785)</f>
        <v/>
      </c>
      <c r="AI3785" s="41">
        <f>12*($AM3785+$AN3785)</f>
        <v/>
      </c>
      <c r="AJ3785" s="41">
        <f>$AM3785*((IncMonth-1)+(13-IncMonth)*(1+$X3785))+12*$AN3785</f>
        <v/>
      </c>
      <c r="AK3785" s="41">
        <f>IF($R3785=1,N($L3785)+N($M3785),0)</f>
        <v/>
      </c>
      <c r="AL3785">
        <f>IF($C3785="","",IF(N($L3785)&lt;=0,"Basic salary missing",IF(ISNA(MATCH($C3785,Departments!$A$5:$A$54,0)),"Department not on Departments sheet",IF(AND($I3785&lt;&gt;"",NOT(ISNUMBER($I3785))),"Date of birth is text, not a date",IF(AND($K3785&lt;&gt;"",NOT(ISNUMBER($K3785))),"Contract end is text, not a date","")))))</f>
        <v/>
      </c>
      <c r="AM3785" s="41">
        <f>IF($R3785=0,0,N($L3785)*(1+$Z3785+BonusMonths/12+IF($Q3785=1,0,EOSB))+N($M3785)+(N($L3785)+SI_Gross*N($M3785))*IF($Q3785=1,SI_O,SI_E))</f>
        <v/>
      </c>
      <c r="AN3785" s="41">
        <f>IF($R3785=0,0,(IF($Q3785=1,MedO,MedE+Ticket)+Training)/12)</f>
        <v/>
      </c>
    </row>
    <row r="3786">
      <c r="I3786" s="35" t="n"/>
      <c r="J3786" s="35" t="n"/>
      <c r="K3786" s="35" t="n"/>
      <c r="L3786" s="36" t="n"/>
      <c r="M3786" s="36" t="n"/>
      <c r="P3786" s="37" t="n"/>
      <c r="Q3786" s="38">
        <f>IF($C3786="",0,IF(OR(LOWER(TRIM($G3786))="omani",LOWER(TRIM($G3786))="oman",LOWER(TRIM($G3786))="om",LOWER(TRIM($G3786))="local"),1,0))</f>
        <v/>
      </c>
      <c r="R3786" s="38">
        <f>IF($C3786="",0,IF(OR(ISNUMBER(SEARCH("resign",$N3786)),ISNUMBER(SEARCH("terminat",$N3786)),ISNUMBER(SEARCH("inactive",$N3786)),ISNUMBER(SEARCH("vacan",$N3786)),ISNUMBER(SEARCH("deceased",$N3786)),ISNUMBER(SEARCH("separated",$N3786))),0,1))</f>
        <v/>
      </c>
      <c r="S3786">
        <f>IF(OR($R3786=0,NOT(ISNUMBER($I3786))),"",IFERROR(DATEDIF($I3786,DATE(FY,1,1),"y"),""))</f>
        <v/>
      </c>
      <c r="T3786">
        <f>IF(OR($R3786=0,NOT(ISNUMBER($J3786))),"",IFERROR(DATEDIF($J3786,DATE(FY,1,1),"y"),0))</f>
        <v/>
      </c>
      <c r="U3786" s="38">
        <f>IF(OR($R3786=0,NOT(ISNUMBER($I3786))),0,IF(YEAR($I3786)+IF($Q3786=1,RetAgeO,RetAgeE)=FY,MONTH($I3786),IF(YEAR($I3786)+IF($Q3786=1,RetAgeO,RetAgeE)&lt;FY,1,0)))</f>
        <v/>
      </c>
      <c r="V3786" s="38">
        <f>IF(OR($R3786=0,NOT(ISNUMBER($K3786))),0,IF(YEAR($K3786)=FY,MONTH($K3786),IF(YEAR($K3786)&lt;FY,1,0)))</f>
        <v/>
      </c>
      <c r="W3786" s="38">
        <f>IF($R3786=0,0,MIN(12,IF(AND(ISNUMBER($O3786),$O3786&gt;=1,$O3786&lt;=12),INT($O3786),12),IF(AND(RetireExit="Yes",$U3786&gt;0),$U3786,12),IF(AND(ContractExit="Yes",$V3786&gt;0),$V3786,12)))</f>
        <v/>
      </c>
      <c r="X3786" s="37">
        <f>IF(ISNUMBER($P3786),$P3786,IncPct)</f>
        <v/>
      </c>
      <c r="Y3786" s="39">
        <f>IF($W3786=0,0,MAX(0,MIN($W3786,IncMonth-1))+MAX(0,$W3786-IncMonth+1)*(1+$X3786))</f>
        <v/>
      </c>
      <c r="Z3786" s="40">
        <f>IF($C3786="",0,IFERROR(INDEX(Departments!$B$5:$B$54,MATCH($C3786,Departments!$A$5:$A$54,0)),0))</f>
        <v/>
      </c>
      <c r="AA3786" s="41">
        <f>N($L3786)*$Y3786</f>
        <v/>
      </c>
      <c r="AB3786" s="41">
        <f>N($M3786)*$Y3786</f>
        <v/>
      </c>
      <c r="AC3786" s="41">
        <f>$AA3786*$Z3786</f>
        <v/>
      </c>
      <c r="AD3786" s="41">
        <f>$AA3786*BonusMonths/12</f>
        <v/>
      </c>
      <c r="AE3786" s="41">
        <f>($AA3786+SI_Gross*$AB3786)*IF($Q3786=1,SI_O,SI_E)</f>
        <v/>
      </c>
      <c r="AF3786" s="41">
        <f>IF($Q3786=1,0,$AA3786*EOSB)</f>
        <v/>
      </c>
      <c r="AG3786" s="41">
        <f>$AN3786*$W3786</f>
        <v/>
      </c>
      <c r="AH3786" s="41">
        <f>SUM($AA3786:$AG3786)</f>
        <v/>
      </c>
      <c r="AI3786" s="41">
        <f>12*($AM3786+$AN3786)</f>
        <v/>
      </c>
      <c r="AJ3786" s="41">
        <f>$AM3786*((IncMonth-1)+(13-IncMonth)*(1+$X3786))+12*$AN3786</f>
        <v/>
      </c>
      <c r="AK3786" s="41">
        <f>IF($R3786=1,N($L3786)+N($M3786),0)</f>
        <v/>
      </c>
      <c r="AL3786">
        <f>IF($C3786="","",IF(N($L3786)&lt;=0,"Basic salary missing",IF(ISNA(MATCH($C3786,Departments!$A$5:$A$54,0)),"Department not on Departments sheet",IF(AND($I3786&lt;&gt;"",NOT(ISNUMBER($I3786))),"Date of birth is text, not a date",IF(AND($K3786&lt;&gt;"",NOT(ISNUMBER($K3786))),"Contract end is text, not a date","")))))</f>
        <v/>
      </c>
      <c r="AM3786" s="41">
        <f>IF($R3786=0,0,N($L3786)*(1+$Z3786+BonusMonths/12+IF($Q3786=1,0,EOSB))+N($M3786)+(N($L3786)+SI_Gross*N($M3786))*IF($Q3786=1,SI_O,SI_E))</f>
        <v/>
      </c>
      <c r="AN3786" s="41">
        <f>IF($R3786=0,0,(IF($Q3786=1,MedO,MedE+Ticket)+Training)/12)</f>
        <v/>
      </c>
    </row>
    <row r="3787">
      <c r="I3787" s="35" t="n"/>
      <c r="J3787" s="35" t="n"/>
      <c r="K3787" s="35" t="n"/>
      <c r="L3787" s="36" t="n"/>
      <c r="M3787" s="36" t="n"/>
      <c r="P3787" s="37" t="n"/>
      <c r="Q3787" s="38">
        <f>IF($C3787="",0,IF(OR(LOWER(TRIM($G3787))="omani",LOWER(TRIM($G3787))="oman",LOWER(TRIM($G3787))="om",LOWER(TRIM($G3787))="local"),1,0))</f>
        <v/>
      </c>
      <c r="R3787" s="38">
        <f>IF($C3787="",0,IF(OR(ISNUMBER(SEARCH("resign",$N3787)),ISNUMBER(SEARCH("terminat",$N3787)),ISNUMBER(SEARCH("inactive",$N3787)),ISNUMBER(SEARCH("vacan",$N3787)),ISNUMBER(SEARCH("deceased",$N3787)),ISNUMBER(SEARCH("separated",$N3787))),0,1))</f>
        <v/>
      </c>
      <c r="S3787">
        <f>IF(OR($R3787=0,NOT(ISNUMBER($I3787))),"",IFERROR(DATEDIF($I3787,DATE(FY,1,1),"y"),""))</f>
        <v/>
      </c>
      <c r="T3787">
        <f>IF(OR($R3787=0,NOT(ISNUMBER($J3787))),"",IFERROR(DATEDIF($J3787,DATE(FY,1,1),"y"),0))</f>
        <v/>
      </c>
      <c r="U3787" s="38">
        <f>IF(OR($R3787=0,NOT(ISNUMBER($I3787))),0,IF(YEAR($I3787)+IF($Q3787=1,RetAgeO,RetAgeE)=FY,MONTH($I3787),IF(YEAR($I3787)+IF($Q3787=1,RetAgeO,RetAgeE)&lt;FY,1,0)))</f>
        <v/>
      </c>
      <c r="V3787" s="38">
        <f>IF(OR($R3787=0,NOT(ISNUMBER($K3787))),0,IF(YEAR($K3787)=FY,MONTH($K3787),IF(YEAR($K3787)&lt;FY,1,0)))</f>
        <v/>
      </c>
      <c r="W3787" s="38">
        <f>IF($R3787=0,0,MIN(12,IF(AND(ISNUMBER($O3787),$O3787&gt;=1,$O3787&lt;=12),INT($O3787),12),IF(AND(RetireExit="Yes",$U3787&gt;0),$U3787,12),IF(AND(ContractExit="Yes",$V3787&gt;0),$V3787,12)))</f>
        <v/>
      </c>
      <c r="X3787" s="37">
        <f>IF(ISNUMBER($P3787),$P3787,IncPct)</f>
        <v/>
      </c>
      <c r="Y3787" s="39">
        <f>IF($W3787=0,0,MAX(0,MIN($W3787,IncMonth-1))+MAX(0,$W3787-IncMonth+1)*(1+$X3787))</f>
        <v/>
      </c>
      <c r="Z3787" s="40">
        <f>IF($C3787="",0,IFERROR(INDEX(Departments!$B$5:$B$54,MATCH($C3787,Departments!$A$5:$A$54,0)),0))</f>
        <v/>
      </c>
      <c r="AA3787" s="41">
        <f>N($L3787)*$Y3787</f>
        <v/>
      </c>
      <c r="AB3787" s="41">
        <f>N($M3787)*$Y3787</f>
        <v/>
      </c>
      <c r="AC3787" s="41">
        <f>$AA3787*$Z3787</f>
        <v/>
      </c>
      <c r="AD3787" s="41">
        <f>$AA3787*BonusMonths/12</f>
        <v/>
      </c>
      <c r="AE3787" s="41">
        <f>($AA3787+SI_Gross*$AB3787)*IF($Q3787=1,SI_O,SI_E)</f>
        <v/>
      </c>
      <c r="AF3787" s="41">
        <f>IF($Q3787=1,0,$AA3787*EOSB)</f>
        <v/>
      </c>
      <c r="AG3787" s="41">
        <f>$AN3787*$W3787</f>
        <v/>
      </c>
      <c r="AH3787" s="41">
        <f>SUM($AA3787:$AG3787)</f>
        <v/>
      </c>
      <c r="AI3787" s="41">
        <f>12*($AM3787+$AN3787)</f>
        <v/>
      </c>
      <c r="AJ3787" s="41">
        <f>$AM3787*((IncMonth-1)+(13-IncMonth)*(1+$X3787))+12*$AN3787</f>
        <v/>
      </c>
      <c r="AK3787" s="41">
        <f>IF($R3787=1,N($L3787)+N($M3787),0)</f>
        <v/>
      </c>
      <c r="AL3787">
        <f>IF($C3787="","",IF(N($L3787)&lt;=0,"Basic salary missing",IF(ISNA(MATCH($C3787,Departments!$A$5:$A$54,0)),"Department not on Departments sheet",IF(AND($I3787&lt;&gt;"",NOT(ISNUMBER($I3787))),"Date of birth is text, not a date",IF(AND($K3787&lt;&gt;"",NOT(ISNUMBER($K3787))),"Contract end is text, not a date","")))))</f>
        <v/>
      </c>
      <c r="AM3787" s="41">
        <f>IF($R3787=0,0,N($L3787)*(1+$Z3787+BonusMonths/12+IF($Q3787=1,0,EOSB))+N($M3787)+(N($L3787)+SI_Gross*N($M3787))*IF($Q3787=1,SI_O,SI_E))</f>
        <v/>
      </c>
      <c r="AN3787" s="41">
        <f>IF($R3787=0,0,(IF($Q3787=1,MedO,MedE+Ticket)+Training)/12)</f>
        <v/>
      </c>
    </row>
    <row r="3788">
      <c r="I3788" s="35" t="n"/>
      <c r="J3788" s="35" t="n"/>
      <c r="K3788" s="35" t="n"/>
      <c r="L3788" s="36" t="n"/>
      <c r="M3788" s="36" t="n"/>
      <c r="P3788" s="37" t="n"/>
      <c r="Q3788" s="38">
        <f>IF($C3788="",0,IF(OR(LOWER(TRIM($G3788))="omani",LOWER(TRIM($G3788))="oman",LOWER(TRIM($G3788))="om",LOWER(TRIM($G3788))="local"),1,0))</f>
        <v/>
      </c>
      <c r="R3788" s="38">
        <f>IF($C3788="",0,IF(OR(ISNUMBER(SEARCH("resign",$N3788)),ISNUMBER(SEARCH("terminat",$N3788)),ISNUMBER(SEARCH("inactive",$N3788)),ISNUMBER(SEARCH("vacan",$N3788)),ISNUMBER(SEARCH("deceased",$N3788)),ISNUMBER(SEARCH("separated",$N3788))),0,1))</f>
        <v/>
      </c>
      <c r="S3788">
        <f>IF(OR($R3788=0,NOT(ISNUMBER($I3788))),"",IFERROR(DATEDIF($I3788,DATE(FY,1,1),"y"),""))</f>
        <v/>
      </c>
      <c r="T3788">
        <f>IF(OR($R3788=0,NOT(ISNUMBER($J3788))),"",IFERROR(DATEDIF($J3788,DATE(FY,1,1),"y"),0))</f>
        <v/>
      </c>
      <c r="U3788" s="38">
        <f>IF(OR($R3788=0,NOT(ISNUMBER($I3788))),0,IF(YEAR($I3788)+IF($Q3788=1,RetAgeO,RetAgeE)=FY,MONTH($I3788),IF(YEAR($I3788)+IF($Q3788=1,RetAgeO,RetAgeE)&lt;FY,1,0)))</f>
        <v/>
      </c>
      <c r="V3788" s="38">
        <f>IF(OR($R3788=0,NOT(ISNUMBER($K3788))),0,IF(YEAR($K3788)=FY,MONTH($K3788),IF(YEAR($K3788)&lt;FY,1,0)))</f>
        <v/>
      </c>
      <c r="W3788" s="38">
        <f>IF($R3788=0,0,MIN(12,IF(AND(ISNUMBER($O3788),$O3788&gt;=1,$O3788&lt;=12),INT($O3788),12),IF(AND(RetireExit="Yes",$U3788&gt;0),$U3788,12),IF(AND(ContractExit="Yes",$V3788&gt;0),$V3788,12)))</f>
        <v/>
      </c>
      <c r="X3788" s="37">
        <f>IF(ISNUMBER($P3788),$P3788,IncPct)</f>
        <v/>
      </c>
      <c r="Y3788" s="39">
        <f>IF($W3788=0,0,MAX(0,MIN($W3788,IncMonth-1))+MAX(0,$W3788-IncMonth+1)*(1+$X3788))</f>
        <v/>
      </c>
      <c r="Z3788" s="40">
        <f>IF($C3788="",0,IFERROR(INDEX(Departments!$B$5:$B$54,MATCH($C3788,Departments!$A$5:$A$54,0)),0))</f>
        <v/>
      </c>
      <c r="AA3788" s="41">
        <f>N($L3788)*$Y3788</f>
        <v/>
      </c>
      <c r="AB3788" s="41">
        <f>N($M3788)*$Y3788</f>
        <v/>
      </c>
      <c r="AC3788" s="41">
        <f>$AA3788*$Z3788</f>
        <v/>
      </c>
      <c r="AD3788" s="41">
        <f>$AA3788*BonusMonths/12</f>
        <v/>
      </c>
      <c r="AE3788" s="41">
        <f>($AA3788+SI_Gross*$AB3788)*IF($Q3788=1,SI_O,SI_E)</f>
        <v/>
      </c>
      <c r="AF3788" s="41">
        <f>IF($Q3788=1,0,$AA3788*EOSB)</f>
        <v/>
      </c>
      <c r="AG3788" s="41">
        <f>$AN3788*$W3788</f>
        <v/>
      </c>
      <c r="AH3788" s="41">
        <f>SUM($AA3788:$AG3788)</f>
        <v/>
      </c>
      <c r="AI3788" s="41">
        <f>12*($AM3788+$AN3788)</f>
        <v/>
      </c>
      <c r="AJ3788" s="41">
        <f>$AM3788*((IncMonth-1)+(13-IncMonth)*(1+$X3788))+12*$AN3788</f>
        <v/>
      </c>
      <c r="AK3788" s="41">
        <f>IF($R3788=1,N($L3788)+N($M3788),0)</f>
        <v/>
      </c>
      <c r="AL3788">
        <f>IF($C3788="","",IF(N($L3788)&lt;=0,"Basic salary missing",IF(ISNA(MATCH($C3788,Departments!$A$5:$A$54,0)),"Department not on Departments sheet",IF(AND($I3788&lt;&gt;"",NOT(ISNUMBER($I3788))),"Date of birth is text, not a date",IF(AND($K3788&lt;&gt;"",NOT(ISNUMBER($K3788))),"Contract end is text, not a date","")))))</f>
        <v/>
      </c>
      <c r="AM3788" s="41">
        <f>IF($R3788=0,0,N($L3788)*(1+$Z3788+BonusMonths/12+IF($Q3788=1,0,EOSB))+N($M3788)+(N($L3788)+SI_Gross*N($M3788))*IF($Q3788=1,SI_O,SI_E))</f>
        <v/>
      </c>
      <c r="AN3788" s="41">
        <f>IF($R3788=0,0,(IF($Q3788=1,MedO,MedE+Ticket)+Training)/12)</f>
        <v/>
      </c>
    </row>
    <row r="3789">
      <c r="I3789" s="35" t="n"/>
      <c r="J3789" s="35" t="n"/>
      <c r="K3789" s="35" t="n"/>
      <c r="L3789" s="36" t="n"/>
      <c r="M3789" s="36" t="n"/>
      <c r="P3789" s="37" t="n"/>
      <c r="Q3789" s="38">
        <f>IF($C3789="",0,IF(OR(LOWER(TRIM($G3789))="omani",LOWER(TRIM($G3789))="oman",LOWER(TRIM($G3789))="om",LOWER(TRIM($G3789))="local"),1,0))</f>
        <v/>
      </c>
      <c r="R3789" s="38">
        <f>IF($C3789="",0,IF(OR(ISNUMBER(SEARCH("resign",$N3789)),ISNUMBER(SEARCH("terminat",$N3789)),ISNUMBER(SEARCH("inactive",$N3789)),ISNUMBER(SEARCH("vacan",$N3789)),ISNUMBER(SEARCH("deceased",$N3789)),ISNUMBER(SEARCH("separated",$N3789))),0,1))</f>
        <v/>
      </c>
      <c r="S3789">
        <f>IF(OR($R3789=0,NOT(ISNUMBER($I3789))),"",IFERROR(DATEDIF($I3789,DATE(FY,1,1),"y"),""))</f>
        <v/>
      </c>
      <c r="T3789">
        <f>IF(OR($R3789=0,NOT(ISNUMBER($J3789))),"",IFERROR(DATEDIF($J3789,DATE(FY,1,1),"y"),0))</f>
        <v/>
      </c>
      <c r="U3789" s="38">
        <f>IF(OR($R3789=0,NOT(ISNUMBER($I3789))),0,IF(YEAR($I3789)+IF($Q3789=1,RetAgeO,RetAgeE)=FY,MONTH($I3789),IF(YEAR($I3789)+IF($Q3789=1,RetAgeO,RetAgeE)&lt;FY,1,0)))</f>
        <v/>
      </c>
      <c r="V3789" s="38">
        <f>IF(OR($R3789=0,NOT(ISNUMBER($K3789))),0,IF(YEAR($K3789)=FY,MONTH($K3789),IF(YEAR($K3789)&lt;FY,1,0)))</f>
        <v/>
      </c>
      <c r="W3789" s="38">
        <f>IF($R3789=0,0,MIN(12,IF(AND(ISNUMBER($O3789),$O3789&gt;=1,$O3789&lt;=12),INT($O3789),12),IF(AND(RetireExit="Yes",$U3789&gt;0),$U3789,12),IF(AND(ContractExit="Yes",$V3789&gt;0),$V3789,12)))</f>
        <v/>
      </c>
      <c r="X3789" s="37">
        <f>IF(ISNUMBER($P3789),$P3789,IncPct)</f>
        <v/>
      </c>
      <c r="Y3789" s="39">
        <f>IF($W3789=0,0,MAX(0,MIN($W3789,IncMonth-1))+MAX(0,$W3789-IncMonth+1)*(1+$X3789))</f>
        <v/>
      </c>
      <c r="Z3789" s="40">
        <f>IF($C3789="",0,IFERROR(INDEX(Departments!$B$5:$B$54,MATCH($C3789,Departments!$A$5:$A$54,0)),0))</f>
        <v/>
      </c>
      <c r="AA3789" s="41">
        <f>N($L3789)*$Y3789</f>
        <v/>
      </c>
      <c r="AB3789" s="41">
        <f>N($M3789)*$Y3789</f>
        <v/>
      </c>
      <c r="AC3789" s="41">
        <f>$AA3789*$Z3789</f>
        <v/>
      </c>
      <c r="AD3789" s="41">
        <f>$AA3789*BonusMonths/12</f>
        <v/>
      </c>
      <c r="AE3789" s="41">
        <f>($AA3789+SI_Gross*$AB3789)*IF($Q3789=1,SI_O,SI_E)</f>
        <v/>
      </c>
      <c r="AF3789" s="41">
        <f>IF($Q3789=1,0,$AA3789*EOSB)</f>
        <v/>
      </c>
      <c r="AG3789" s="41">
        <f>$AN3789*$W3789</f>
        <v/>
      </c>
      <c r="AH3789" s="41">
        <f>SUM($AA3789:$AG3789)</f>
        <v/>
      </c>
      <c r="AI3789" s="41">
        <f>12*($AM3789+$AN3789)</f>
        <v/>
      </c>
      <c r="AJ3789" s="41">
        <f>$AM3789*((IncMonth-1)+(13-IncMonth)*(1+$X3789))+12*$AN3789</f>
        <v/>
      </c>
      <c r="AK3789" s="41">
        <f>IF($R3789=1,N($L3789)+N($M3789),0)</f>
        <v/>
      </c>
      <c r="AL3789">
        <f>IF($C3789="","",IF(N($L3789)&lt;=0,"Basic salary missing",IF(ISNA(MATCH($C3789,Departments!$A$5:$A$54,0)),"Department not on Departments sheet",IF(AND($I3789&lt;&gt;"",NOT(ISNUMBER($I3789))),"Date of birth is text, not a date",IF(AND($K3789&lt;&gt;"",NOT(ISNUMBER($K3789))),"Contract end is text, not a date","")))))</f>
        <v/>
      </c>
      <c r="AM3789" s="41">
        <f>IF($R3789=0,0,N($L3789)*(1+$Z3789+BonusMonths/12+IF($Q3789=1,0,EOSB))+N($M3789)+(N($L3789)+SI_Gross*N($M3789))*IF($Q3789=1,SI_O,SI_E))</f>
        <v/>
      </c>
      <c r="AN3789" s="41">
        <f>IF($R3789=0,0,(IF($Q3789=1,MedO,MedE+Ticket)+Training)/12)</f>
        <v/>
      </c>
    </row>
    <row r="3790">
      <c r="I3790" s="35" t="n"/>
      <c r="J3790" s="35" t="n"/>
      <c r="K3790" s="35" t="n"/>
      <c r="L3790" s="36" t="n"/>
      <c r="M3790" s="36" t="n"/>
      <c r="P3790" s="37" t="n"/>
      <c r="Q3790" s="38">
        <f>IF($C3790="",0,IF(OR(LOWER(TRIM($G3790))="omani",LOWER(TRIM($G3790))="oman",LOWER(TRIM($G3790))="om",LOWER(TRIM($G3790))="local"),1,0))</f>
        <v/>
      </c>
      <c r="R3790" s="38">
        <f>IF($C3790="",0,IF(OR(ISNUMBER(SEARCH("resign",$N3790)),ISNUMBER(SEARCH("terminat",$N3790)),ISNUMBER(SEARCH("inactive",$N3790)),ISNUMBER(SEARCH("vacan",$N3790)),ISNUMBER(SEARCH("deceased",$N3790)),ISNUMBER(SEARCH("separated",$N3790))),0,1))</f>
        <v/>
      </c>
      <c r="S3790">
        <f>IF(OR($R3790=0,NOT(ISNUMBER($I3790))),"",IFERROR(DATEDIF($I3790,DATE(FY,1,1),"y"),""))</f>
        <v/>
      </c>
      <c r="T3790">
        <f>IF(OR($R3790=0,NOT(ISNUMBER($J3790))),"",IFERROR(DATEDIF($J3790,DATE(FY,1,1),"y"),0))</f>
        <v/>
      </c>
      <c r="U3790" s="38">
        <f>IF(OR($R3790=0,NOT(ISNUMBER($I3790))),0,IF(YEAR($I3790)+IF($Q3790=1,RetAgeO,RetAgeE)=FY,MONTH($I3790),IF(YEAR($I3790)+IF($Q3790=1,RetAgeO,RetAgeE)&lt;FY,1,0)))</f>
        <v/>
      </c>
      <c r="V3790" s="38">
        <f>IF(OR($R3790=0,NOT(ISNUMBER($K3790))),0,IF(YEAR($K3790)=FY,MONTH($K3790),IF(YEAR($K3790)&lt;FY,1,0)))</f>
        <v/>
      </c>
      <c r="W3790" s="38">
        <f>IF($R3790=0,0,MIN(12,IF(AND(ISNUMBER($O3790),$O3790&gt;=1,$O3790&lt;=12),INT($O3790),12),IF(AND(RetireExit="Yes",$U3790&gt;0),$U3790,12),IF(AND(ContractExit="Yes",$V3790&gt;0),$V3790,12)))</f>
        <v/>
      </c>
      <c r="X3790" s="37">
        <f>IF(ISNUMBER($P3790),$P3790,IncPct)</f>
        <v/>
      </c>
      <c r="Y3790" s="39">
        <f>IF($W3790=0,0,MAX(0,MIN($W3790,IncMonth-1))+MAX(0,$W3790-IncMonth+1)*(1+$X3790))</f>
        <v/>
      </c>
      <c r="Z3790" s="40">
        <f>IF($C3790="",0,IFERROR(INDEX(Departments!$B$5:$B$54,MATCH($C3790,Departments!$A$5:$A$54,0)),0))</f>
        <v/>
      </c>
      <c r="AA3790" s="41">
        <f>N($L3790)*$Y3790</f>
        <v/>
      </c>
      <c r="AB3790" s="41">
        <f>N($M3790)*$Y3790</f>
        <v/>
      </c>
      <c r="AC3790" s="41">
        <f>$AA3790*$Z3790</f>
        <v/>
      </c>
      <c r="AD3790" s="41">
        <f>$AA3790*BonusMonths/12</f>
        <v/>
      </c>
      <c r="AE3790" s="41">
        <f>($AA3790+SI_Gross*$AB3790)*IF($Q3790=1,SI_O,SI_E)</f>
        <v/>
      </c>
      <c r="AF3790" s="41">
        <f>IF($Q3790=1,0,$AA3790*EOSB)</f>
        <v/>
      </c>
      <c r="AG3790" s="41">
        <f>$AN3790*$W3790</f>
        <v/>
      </c>
      <c r="AH3790" s="41">
        <f>SUM($AA3790:$AG3790)</f>
        <v/>
      </c>
      <c r="AI3790" s="41">
        <f>12*($AM3790+$AN3790)</f>
        <v/>
      </c>
      <c r="AJ3790" s="41">
        <f>$AM3790*((IncMonth-1)+(13-IncMonth)*(1+$X3790))+12*$AN3790</f>
        <v/>
      </c>
      <c r="AK3790" s="41">
        <f>IF($R3790=1,N($L3790)+N($M3790),0)</f>
        <v/>
      </c>
      <c r="AL3790">
        <f>IF($C3790="","",IF(N($L3790)&lt;=0,"Basic salary missing",IF(ISNA(MATCH($C3790,Departments!$A$5:$A$54,0)),"Department not on Departments sheet",IF(AND($I3790&lt;&gt;"",NOT(ISNUMBER($I3790))),"Date of birth is text, not a date",IF(AND($K3790&lt;&gt;"",NOT(ISNUMBER($K3790))),"Contract end is text, not a date","")))))</f>
        <v/>
      </c>
      <c r="AM3790" s="41">
        <f>IF($R3790=0,0,N($L3790)*(1+$Z3790+BonusMonths/12+IF($Q3790=1,0,EOSB))+N($M3790)+(N($L3790)+SI_Gross*N($M3790))*IF($Q3790=1,SI_O,SI_E))</f>
        <v/>
      </c>
      <c r="AN3790" s="41">
        <f>IF($R3790=0,0,(IF($Q3790=1,MedO,MedE+Ticket)+Training)/12)</f>
        <v/>
      </c>
    </row>
    <row r="3791">
      <c r="I3791" s="35" t="n"/>
      <c r="J3791" s="35" t="n"/>
      <c r="K3791" s="35" t="n"/>
      <c r="L3791" s="36" t="n"/>
      <c r="M3791" s="36" t="n"/>
      <c r="P3791" s="37" t="n"/>
      <c r="Q3791" s="38">
        <f>IF($C3791="",0,IF(OR(LOWER(TRIM($G3791))="omani",LOWER(TRIM($G3791))="oman",LOWER(TRIM($G3791))="om",LOWER(TRIM($G3791))="local"),1,0))</f>
        <v/>
      </c>
      <c r="R3791" s="38">
        <f>IF($C3791="",0,IF(OR(ISNUMBER(SEARCH("resign",$N3791)),ISNUMBER(SEARCH("terminat",$N3791)),ISNUMBER(SEARCH("inactive",$N3791)),ISNUMBER(SEARCH("vacan",$N3791)),ISNUMBER(SEARCH("deceased",$N3791)),ISNUMBER(SEARCH("separated",$N3791))),0,1))</f>
        <v/>
      </c>
      <c r="S3791">
        <f>IF(OR($R3791=0,NOT(ISNUMBER($I3791))),"",IFERROR(DATEDIF($I3791,DATE(FY,1,1),"y"),""))</f>
        <v/>
      </c>
      <c r="T3791">
        <f>IF(OR($R3791=0,NOT(ISNUMBER($J3791))),"",IFERROR(DATEDIF($J3791,DATE(FY,1,1),"y"),0))</f>
        <v/>
      </c>
      <c r="U3791" s="38">
        <f>IF(OR($R3791=0,NOT(ISNUMBER($I3791))),0,IF(YEAR($I3791)+IF($Q3791=1,RetAgeO,RetAgeE)=FY,MONTH($I3791),IF(YEAR($I3791)+IF($Q3791=1,RetAgeO,RetAgeE)&lt;FY,1,0)))</f>
        <v/>
      </c>
      <c r="V3791" s="38">
        <f>IF(OR($R3791=0,NOT(ISNUMBER($K3791))),0,IF(YEAR($K3791)=FY,MONTH($K3791),IF(YEAR($K3791)&lt;FY,1,0)))</f>
        <v/>
      </c>
      <c r="W3791" s="38">
        <f>IF($R3791=0,0,MIN(12,IF(AND(ISNUMBER($O3791),$O3791&gt;=1,$O3791&lt;=12),INT($O3791),12),IF(AND(RetireExit="Yes",$U3791&gt;0),$U3791,12),IF(AND(ContractExit="Yes",$V3791&gt;0),$V3791,12)))</f>
        <v/>
      </c>
      <c r="X3791" s="37">
        <f>IF(ISNUMBER($P3791),$P3791,IncPct)</f>
        <v/>
      </c>
      <c r="Y3791" s="39">
        <f>IF($W3791=0,0,MAX(0,MIN($W3791,IncMonth-1))+MAX(0,$W3791-IncMonth+1)*(1+$X3791))</f>
        <v/>
      </c>
      <c r="Z3791" s="40">
        <f>IF($C3791="",0,IFERROR(INDEX(Departments!$B$5:$B$54,MATCH($C3791,Departments!$A$5:$A$54,0)),0))</f>
        <v/>
      </c>
      <c r="AA3791" s="41">
        <f>N($L3791)*$Y3791</f>
        <v/>
      </c>
      <c r="AB3791" s="41">
        <f>N($M3791)*$Y3791</f>
        <v/>
      </c>
      <c r="AC3791" s="41">
        <f>$AA3791*$Z3791</f>
        <v/>
      </c>
      <c r="AD3791" s="41">
        <f>$AA3791*BonusMonths/12</f>
        <v/>
      </c>
      <c r="AE3791" s="41">
        <f>($AA3791+SI_Gross*$AB3791)*IF($Q3791=1,SI_O,SI_E)</f>
        <v/>
      </c>
      <c r="AF3791" s="41">
        <f>IF($Q3791=1,0,$AA3791*EOSB)</f>
        <v/>
      </c>
      <c r="AG3791" s="41">
        <f>$AN3791*$W3791</f>
        <v/>
      </c>
      <c r="AH3791" s="41">
        <f>SUM($AA3791:$AG3791)</f>
        <v/>
      </c>
      <c r="AI3791" s="41">
        <f>12*($AM3791+$AN3791)</f>
        <v/>
      </c>
      <c r="AJ3791" s="41">
        <f>$AM3791*((IncMonth-1)+(13-IncMonth)*(1+$X3791))+12*$AN3791</f>
        <v/>
      </c>
      <c r="AK3791" s="41">
        <f>IF($R3791=1,N($L3791)+N($M3791),0)</f>
        <v/>
      </c>
      <c r="AL3791">
        <f>IF($C3791="","",IF(N($L3791)&lt;=0,"Basic salary missing",IF(ISNA(MATCH($C3791,Departments!$A$5:$A$54,0)),"Department not on Departments sheet",IF(AND($I3791&lt;&gt;"",NOT(ISNUMBER($I3791))),"Date of birth is text, not a date",IF(AND($K3791&lt;&gt;"",NOT(ISNUMBER($K3791))),"Contract end is text, not a date","")))))</f>
        <v/>
      </c>
      <c r="AM3791" s="41">
        <f>IF($R3791=0,0,N($L3791)*(1+$Z3791+BonusMonths/12+IF($Q3791=1,0,EOSB))+N($M3791)+(N($L3791)+SI_Gross*N($M3791))*IF($Q3791=1,SI_O,SI_E))</f>
        <v/>
      </c>
      <c r="AN3791" s="41">
        <f>IF($R3791=0,0,(IF($Q3791=1,MedO,MedE+Ticket)+Training)/12)</f>
        <v/>
      </c>
    </row>
    <row r="3792">
      <c r="I3792" s="35" t="n"/>
      <c r="J3792" s="35" t="n"/>
      <c r="K3792" s="35" t="n"/>
      <c r="L3792" s="36" t="n"/>
      <c r="M3792" s="36" t="n"/>
      <c r="P3792" s="37" t="n"/>
      <c r="Q3792" s="38">
        <f>IF($C3792="",0,IF(OR(LOWER(TRIM($G3792))="omani",LOWER(TRIM($G3792))="oman",LOWER(TRIM($G3792))="om",LOWER(TRIM($G3792))="local"),1,0))</f>
        <v/>
      </c>
      <c r="R3792" s="38">
        <f>IF($C3792="",0,IF(OR(ISNUMBER(SEARCH("resign",$N3792)),ISNUMBER(SEARCH("terminat",$N3792)),ISNUMBER(SEARCH("inactive",$N3792)),ISNUMBER(SEARCH("vacan",$N3792)),ISNUMBER(SEARCH("deceased",$N3792)),ISNUMBER(SEARCH("separated",$N3792))),0,1))</f>
        <v/>
      </c>
      <c r="S3792">
        <f>IF(OR($R3792=0,NOT(ISNUMBER($I3792))),"",IFERROR(DATEDIF($I3792,DATE(FY,1,1),"y"),""))</f>
        <v/>
      </c>
      <c r="T3792">
        <f>IF(OR($R3792=0,NOT(ISNUMBER($J3792))),"",IFERROR(DATEDIF($J3792,DATE(FY,1,1),"y"),0))</f>
        <v/>
      </c>
      <c r="U3792" s="38">
        <f>IF(OR($R3792=0,NOT(ISNUMBER($I3792))),0,IF(YEAR($I3792)+IF($Q3792=1,RetAgeO,RetAgeE)=FY,MONTH($I3792),IF(YEAR($I3792)+IF($Q3792=1,RetAgeO,RetAgeE)&lt;FY,1,0)))</f>
        <v/>
      </c>
      <c r="V3792" s="38">
        <f>IF(OR($R3792=0,NOT(ISNUMBER($K3792))),0,IF(YEAR($K3792)=FY,MONTH($K3792),IF(YEAR($K3792)&lt;FY,1,0)))</f>
        <v/>
      </c>
      <c r="W3792" s="38">
        <f>IF($R3792=0,0,MIN(12,IF(AND(ISNUMBER($O3792),$O3792&gt;=1,$O3792&lt;=12),INT($O3792),12),IF(AND(RetireExit="Yes",$U3792&gt;0),$U3792,12),IF(AND(ContractExit="Yes",$V3792&gt;0),$V3792,12)))</f>
        <v/>
      </c>
      <c r="X3792" s="37">
        <f>IF(ISNUMBER($P3792),$P3792,IncPct)</f>
        <v/>
      </c>
      <c r="Y3792" s="39">
        <f>IF($W3792=0,0,MAX(0,MIN($W3792,IncMonth-1))+MAX(0,$W3792-IncMonth+1)*(1+$X3792))</f>
        <v/>
      </c>
      <c r="Z3792" s="40">
        <f>IF($C3792="",0,IFERROR(INDEX(Departments!$B$5:$B$54,MATCH($C3792,Departments!$A$5:$A$54,0)),0))</f>
        <v/>
      </c>
      <c r="AA3792" s="41">
        <f>N($L3792)*$Y3792</f>
        <v/>
      </c>
      <c r="AB3792" s="41">
        <f>N($M3792)*$Y3792</f>
        <v/>
      </c>
      <c r="AC3792" s="41">
        <f>$AA3792*$Z3792</f>
        <v/>
      </c>
      <c r="AD3792" s="41">
        <f>$AA3792*BonusMonths/12</f>
        <v/>
      </c>
      <c r="AE3792" s="41">
        <f>($AA3792+SI_Gross*$AB3792)*IF($Q3792=1,SI_O,SI_E)</f>
        <v/>
      </c>
      <c r="AF3792" s="41">
        <f>IF($Q3792=1,0,$AA3792*EOSB)</f>
        <v/>
      </c>
      <c r="AG3792" s="41">
        <f>$AN3792*$W3792</f>
        <v/>
      </c>
      <c r="AH3792" s="41">
        <f>SUM($AA3792:$AG3792)</f>
        <v/>
      </c>
      <c r="AI3792" s="41">
        <f>12*($AM3792+$AN3792)</f>
        <v/>
      </c>
      <c r="AJ3792" s="41">
        <f>$AM3792*((IncMonth-1)+(13-IncMonth)*(1+$X3792))+12*$AN3792</f>
        <v/>
      </c>
      <c r="AK3792" s="41">
        <f>IF($R3792=1,N($L3792)+N($M3792),0)</f>
        <v/>
      </c>
      <c r="AL3792">
        <f>IF($C3792="","",IF(N($L3792)&lt;=0,"Basic salary missing",IF(ISNA(MATCH($C3792,Departments!$A$5:$A$54,0)),"Department not on Departments sheet",IF(AND($I3792&lt;&gt;"",NOT(ISNUMBER($I3792))),"Date of birth is text, not a date",IF(AND($K3792&lt;&gt;"",NOT(ISNUMBER($K3792))),"Contract end is text, not a date","")))))</f>
        <v/>
      </c>
      <c r="AM3792" s="41">
        <f>IF($R3792=0,0,N($L3792)*(1+$Z3792+BonusMonths/12+IF($Q3792=1,0,EOSB))+N($M3792)+(N($L3792)+SI_Gross*N($M3792))*IF($Q3792=1,SI_O,SI_E))</f>
        <v/>
      </c>
      <c r="AN3792" s="41">
        <f>IF($R3792=0,0,(IF($Q3792=1,MedO,MedE+Ticket)+Training)/12)</f>
        <v/>
      </c>
    </row>
    <row r="3793">
      <c r="I3793" s="35" t="n"/>
      <c r="J3793" s="35" t="n"/>
      <c r="K3793" s="35" t="n"/>
      <c r="L3793" s="36" t="n"/>
      <c r="M3793" s="36" t="n"/>
      <c r="P3793" s="37" t="n"/>
      <c r="Q3793" s="38">
        <f>IF($C3793="",0,IF(OR(LOWER(TRIM($G3793))="omani",LOWER(TRIM($G3793))="oman",LOWER(TRIM($G3793))="om",LOWER(TRIM($G3793))="local"),1,0))</f>
        <v/>
      </c>
      <c r="R3793" s="38">
        <f>IF($C3793="",0,IF(OR(ISNUMBER(SEARCH("resign",$N3793)),ISNUMBER(SEARCH("terminat",$N3793)),ISNUMBER(SEARCH("inactive",$N3793)),ISNUMBER(SEARCH("vacan",$N3793)),ISNUMBER(SEARCH("deceased",$N3793)),ISNUMBER(SEARCH("separated",$N3793))),0,1))</f>
        <v/>
      </c>
      <c r="S3793">
        <f>IF(OR($R3793=0,NOT(ISNUMBER($I3793))),"",IFERROR(DATEDIF($I3793,DATE(FY,1,1),"y"),""))</f>
        <v/>
      </c>
      <c r="T3793">
        <f>IF(OR($R3793=0,NOT(ISNUMBER($J3793))),"",IFERROR(DATEDIF($J3793,DATE(FY,1,1),"y"),0))</f>
        <v/>
      </c>
      <c r="U3793" s="38">
        <f>IF(OR($R3793=0,NOT(ISNUMBER($I3793))),0,IF(YEAR($I3793)+IF($Q3793=1,RetAgeO,RetAgeE)=FY,MONTH($I3793),IF(YEAR($I3793)+IF($Q3793=1,RetAgeO,RetAgeE)&lt;FY,1,0)))</f>
        <v/>
      </c>
      <c r="V3793" s="38">
        <f>IF(OR($R3793=0,NOT(ISNUMBER($K3793))),0,IF(YEAR($K3793)=FY,MONTH($K3793),IF(YEAR($K3793)&lt;FY,1,0)))</f>
        <v/>
      </c>
      <c r="W3793" s="38">
        <f>IF($R3793=0,0,MIN(12,IF(AND(ISNUMBER($O3793),$O3793&gt;=1,$O3793&lt;=12),INT($O3793),12),IF(AND(RetireExit="Yes",$U3793&gt;0),$U3793,12),IF(AND(ContractExit="Yes",$V3793&gt;0),$V3793,12)))</f>
        <v/>
      </c>
      <c r="X3793" s="37">
        <f>IF(ISNUMBER($P3793),$P3793,IncPct)</f>
        <v/>
      </c>
      <c r="Y3793" s="39">
        <f>IF($W3793=0,0,MAX(0,MIN($W3793,IncMonth-1))+MAX(0,$W3793-IncMonth+1)*(1+$X3793))</f>
        <v/>
      </c>
      <c r="Z3793" s="40">
        <f>IF($C3793="",0,IFERROR(INDEX(Departments!$B$5:$B$54,MATCH($C3793,Departments!$A$5:$A$54,0)),0))</f>
        <v/>
      </c>
      <c r="AA3793" s="41">
        <f>N($L3793)*$Y3793</f>
        <v/>
      </c>
      <c r="AB3793" s="41">
        <f>N($M3793)*$Y3793</f>
        <v/>
      </c>
      <c r="AC3793" s="41">
        <f>$AA3793*$Z3793</f>
        <v/>
      </c>
      <c r="AD3793" s="41">
        <f>$AA3793*BonusMonths/12</f>
        <v/>
      </c>
      <c r="AE3793" s="41">
        <f>($AA3793+SI_Gross*$AB3793)*IF($Q3793=1,SI_O,SI_E)</f>
        <v/>
      </c>
      <c r="AF3793" s="41">
        <f>IF($Q3793=1,0,$AA3793*EOSB)</f>
        <v/>
      </c>
      <c r="AG3793" s="41">
        <f>$AN3793*$W3793</f>
        <v/>
      </c>
      <c r="AH3793" s="41">
        <f>SUM($AA3793:$AG3793)</f>
        <v/>
      </c>
      <c r="AI3793" s="41">
        <f>12*($AM3793+$AN3793)</f>
        <v/>
      </c>
      <c r="AJ3793" s="41">
        <f>$AM3793*((IncMonth-1)+(13-IncMonth)*(1+$X3793))+12*$AN3793</f>
        <v/>
      </c>
      <c r="AK3793" s="41">
        <f>IF($R3793=1,N($L3793)+N($M3793),0)</f>
        <v/>
      </c>
      <c r="AL3793">
        <f>IF($C3793="","",IF(N($L3793)&lt;=0,"Basic salary missing",IF(ISNA(MATCH($C3793,Departments!$A$5:$A$54,0)),"Department not on Departments sheet",IF(AND($I3793&lt;&gt;"",NOT(ISNUMBER($I3793))),"Date of birth is text, not a date",IF(AND($K3793&lt;&gt;"",NOT(ISNUMBER($K3793))),"Contract end is text, not a date","")))))</f>
        <v/>
      </c>
      <c r="AM3793" s="41">
        <f>IF($R3793=0,0,N($L3793)*(1+$Z3793+BonusMonths/12+IF($Q3793=1,0,EOSB))+N($M3793)+(N($L3793)+SI_Gross*N($M3793))*IF($Q3793=1,SI_O,SI_E))</f>
        <v/>
      </c>
      <c r="AN3793" s="41">
        <f>IF($R3793=0,0,(IF($Q3793=1,MedO,MedE+Ticket)+Training)/12)</f>
        <v/>
      </c>
    </row>
    <row r="3794">
      <c r="I3794" s="35" t="n"/>
      <c r="J3794" s="35" t="n"/>
      <c r="K3794" s="35" t="n"/>
      <c r="L3794" s="36" t="n"/>
      <c r="M3794" s="36" t="n"/>
      <c r="P3794" s="37" t="n"/>
      <c r="Q3794" s="38">
        <f>IF($C3794="",0,IF(OR(LOWER(TRIM($G3794))="omani",LOWER(TRIM($G3794))="oman",LOWER(TRIM($G3794))="om",LOWER(TRIM($G3794))="local"),1,0))</f>
        <v/>
      </c>
      <c r="R3794" s="38">
        <f>IF($C3794="",0,IF(OR(ISNUMBER(SEARCH("resign",$N3794)),ISNUMBER(SEARCH("terminat",$N3794)),ISNUMBER(SEARCH("inactive",$N3794)),ISNUMBER(SEARCH("vacan",$N3794)),ISNUMBER(SEARCH("deceased",$N3794)),ISNUMBER(SEARCH("separated",$N3794))),0,1))</f>
        <v/>
      </c>
      <c r="S3794">
        <f>IF(OR($R3794=0,NOT(ISNUMBER($I3794))),"",IFERROR(DATEDIF($I3794,DATE(FY,1,1),"y"),""))</f>
        <v/>
      </c>
      <c r="T3794">
        <f>IF(OR($R3794=0,NOT(ISNUMBER($J3794))),"",IFERROR(DATEDIF($J3794,DATE(FY,1,1),"y"),0))</f>
        <v/>
      </c>
      <c r="U3794" s="38">
        <f>IF(OR($R3794=0,NOT(ISNUMBER($I3794))),0,IF(YEAR($I3794)+IF($Q3794=1,RetAgeO,RetAgeE)=FY,MONTH($I3794),IF(YEAR($I3794)+IF($Q3794=1,RetAgeO,RetAgeE)&lt;FY,1,0)))</f>
        <v/>
      </c>
      <c r="V3794" s="38">
        <f>IF(OR($R3794=0,NOT(ISNUMBER($K3794))),0,IF(YEAR($K3794)=FY,MONTH($K3794),IF(YEAR($K3794)&lt;FY,1,0)))</f>
        <v/>
      </c>
      <c r="W3794" s="38">
        <f>IF($R3794=0,0,MIN(12,IF(AND(ISNUMBER($O3794),$O3794&gt;=1,$O3794&lt;=12),INT($O3794),12),IF(AND(RetireExit="Yes",$U3794&gt;0),$U3794,12),IF(AND(ContractExit="Yes",$V3794&gt;0),$V3794,12)))</f>
        <v/>
      </c>
      <c r="X3794" s="37">
        <f>IF(ISNUMBER($P3794),$P3794,IncPct)</f>
        <v/>
      </c>
      <c r="Y3794" s="39">
        <f>IF($W3794=0,0,MAX(0,MIN($W3794,IncMonth-1))+MAX(0,$W3794-IncMonth+1)*(1+$X3794))</f>
        <v/>
      </c>
      <c r="Z3794" s="40">
        <f>IF($C3794="",0,IFERROR(INDEX(Departments!$B$5:$B$54,MATCH($C3794,Departments!$A$5:$A$54,0)),0))</f>
        <v/>
      </c>
      <c r="AA3794" s="41">
        <f>N($L3794)*$Y3794</f>
        <v/>
      </c>
      <c r="AB3794" s="41">
        <f>N($M3794)*$Y3794</f>
        <v/>
      </c>
      <c r="AC3794" s="41">
        <f>$AA3794*$Z3794</f>
        <v/>
      </c>
      <c r="AD3794" s="41">
        <f>$AA3794*BonusMonths/12</f>
        <v/>
      </c>
      <c r="AE3794" s="41">
        <f>($AA3794+SI_Gross*$AB3794)*IF($Q3794=1,SI_O,SI_E)</f>
        <v/>
      </c>
      <c r="AF3794" s="41">
        <f>IF($Q3794=1,0,$AA3794*EOSB)</f>
        <v/>
      </c>
      <c r="AG3794" s="41">
        <f>$AN3794*$W3794</f>
        <v/>
      </c>
      <c r="AH3794" s="41">
        <f>SUM($AA3794:$AG3794)</f>
        <v/>
      </c>
      <c r="AI3794" s="41">
        <f>12*($AM3794+$AN3794)</f>
        <v/>
      </c>
      <c r="AJ3794" s="41">
        <f>$AM3794*((IncMonth-1)+(13-IncMonth)*(1+$X3794))+12*$AN3794</f>
        <v/>
      </c>
      <c r="AK3794" s="41">
        <f>IF($R3794=1,N($L3794)+N($M3794),0)</f>
        <v/>
      </c>
      <c r="AL3794">
        <f>IF($C3794="","",IF(N($L3794)&lt;=0,"Basic salary missing",IF(ISNA(MATCH($C3794,Departments!$A$5:$A$54,0)),"Department not on Departments sheet",IF(AND($I3794&lt;&gt;"",NOT(ISNUMBER($I3794))),"Date of birth is text, not a date",IF(AND($K3794&lt;&gt;"",NOT(ISNUMBER($K3794))),"Contract end is text, not a date","")))))</f>
        <v/>
      </c>
      <c r="AM3794" s="41">
        <f>IF($R3794=0,0,N($L3794)*(1+$Z3794+BonusMonths/12+IF($Q3794=1,0,EOSB))+N($M3794)+(N($L3794)+SI_Gross*N($M3794))*IF($Q3794=1,SI_O,SI_E))</f>
        <v/>
      </c>
      <c r="AN3794" s="41">
        <f>IF($R3794=0,0,(IF($Q3794=1,MedO,MedE+Ticket)+Training)/12)</f>
        <v/>
      </c>
    </row>
    <row r="3795">
      <c r="I3795" s="35" t="n"/>
      <c r="J3795" s="35" t="n"/>
      <c r="K3795" s="35" t="n"/>
      <c r="L3795" s="36" t="n"/>
      <c r="M3795" s="36" t="n"/>
      <c r="P3795" s="37" t="n"/>
      <c r="Q3795" s="38">
        <f>IF($C3795="",0,IF(OR(LOWER(TRIM($G3795))="omani",LOWER(TRIM($G3795))="oman",LOWER(TRIM($G3795))="om",LOWER(TRIM($G3795))="local"),1,0))</f>
        <v/>
      </c>
      <c r="R3795" s="38">
        <f>IF($C3795="",0,IF(OR(ISNUMBER(SEARCH("resign",$N3795)),ISNUMBER(SEARCH("terminat",$N3795)),ISNUMBER(SEARCH("inactive",$N3795)),ISNUMBER(SEARCH("vacan",$N3795)),ISNUMBER(SEARCH("deceased",$N3795)),ISNUMBER(SEARCH("separated",$N3795))),0,1))</f>
        <v/>
      </c>
      <c r="S3795">
        <f>IF(OR($R3795=0,NOT(ISNUMBER($I3795))),"",IFERROR(DATEDIF($I3795,DATE(FY,1,1),"y"),""))</f>
        <v/>
      </c>
      <c r="T3795">
        <f>IF(OR($R3795=0,NOT(ISNUMBER($J3795))),"",IFERROR(DATEDIF($J3795,DATE(FY,1,1),"y"),0))</f>
        <v/>
      </c>
      <c r="U3795" s="38">
        <f>IF(OR($R3795=0,NOT(ISNUMBER($I3795))),0,IF(YEAR($I3795)+IF($Q3795=1,RetAgeO,RetAgeE)=FY,MONTH($I3795),IF(YEAR($I3795)+IF($Q3795=1,RetAgeO,RetAgeE)&lt;FY,1,0)))</f>
        <v/>
      </c>
      <c r="V3795" s="38">
        <f>IF(OR($R3795=0,NOT(ISNUMBER($K3795))),0,IF(YEAR($K3795)=FY,MONTH($K3795),IF(YEAR($K3795)&lt;FY,1,0)))</f>
        <v/>
      </c>
      <c r="W3795" s="38">
        <f>IF($R3795=0,0,MIN(12,IF(AND(ISNUMBER($O3795),$O3795&gt;=1,$O3795&lt;=12),INT($O3795),12),IF(AND(RetireExit="Yes",$U3795&gt;0),$U3795,12),IF(AND(ContractExit="Yes",$V3795&gt;0),$V3795,12)))</f>
        <v/>
      </c>
      <c r="X3795" s="37">
        <f>IF(ISNUMBER($P3795),$P3795,IncPct)</f>
        <v/>
      </c>
      <c r="Y3795" s="39">
        <f>IF($W3795=0,0,MAX(0,MIN($W3795,IncMonth-1))+MAX(0,$W3795-IncMonth+1)*(1+$X3795))</f>
        <v/>
      </c>
      <c r="Z3795" s="40">
        <f>IF($C3795="",0,IFERROR(INDEX(Departments!$B$5:$B$54,MATCH($C3795,Departments!$A$5:$A$54,0)),0))</f>
        <v/>
      </c>
      <c r="AA3795" s="41">
        <f>N($L3795)*$Y3795</f>
        <v/>
      </c>
      <c r="AB3795" s="41">
        <f>N($M3795)*$Y3795</f>
        <v/>
      </c>
      <c r="AC3795" s="41">
        <f>$AA3795*$Z3795</f>
        <v/>
      </c>
      <c r="AD3795" s="41">
        <f>$AA3795*BonusMonths/12</f>
        <v/>
      </c>
      <c r="AE3795" s="41">
        <f>($AA3795+SI_Gross*$AB3795)*IF($Q3795=1,SI_O,SI_E)</f>
        <v/>
      </c>
      <c r="AF3795" s="41">
        <f>IF($Q3795=1,0,$AA3795*EOSB)</f>
        <v/>
      </c>
      <c r="AG3795" s="41">
        <f>$AN3795*$W3795</f>
        <v/>
      </c>
      <c r="AH3795" s="41">
        <f>SUM($AA3795:$AG3795)</f>
        <v/>
      </c>
      <c r="AI3795" s="41">
        <f>12*($AM3795+$AN3795)</f>
        <v/>
      </c>
      <c r="AJ3795" s="41">
        <f>$AM3795*((IncMonth-1)+(13-IncMonth)*(1+$X3795))+12*$AN3795</f>
        <v/>
      </c>
      <c r="AK3795" s="41">
        <f>IF($R3795=1,N($L3795)+N($M3795),0)</f>
        <v/>
      </c>
      <c r="AL3795">
        <f>IF($C3795="","",IF(N($L3795)&lt;=0,"Basic salary missing",IF(ISNA(MATCH($C3795,Departments!$A$5:$A$54,0)),"Department not on Departments sheet",IF(AND($I3795&lt;&gt;"",NOT(ISNUMBER($I3795))),"Date of birth is text, not a date",IF(AND($K3795&lt;&gt;"",NOT(ISNUMBER($K3795))),"Contract end is text, not a date","")))))</f>
        <v/>
      </c>
      <c r="AM3795" s="41">
        <f>IF($R3795=0,0,N($L3795)*(1+$Z3795+BonusMonths/12+IF($Q3795=1,0,EOSB))+N($M3795)+(N($L3795)+SI_Gross*N($M3795))*IF($Q3795=1,SI_O,SI_E))</f>
        <v/>
      </c>
      <c r="AN3795" s="41">
        <f>IF($R3795=0,0,(IF($Q3795=1,MedO,MedE+Ticket)+Training)/12)</f>
        <v/>
      </c>
    </row>
    <row r="3796">
      <c r="I3796" s="35" t="n"/>
      <c r="J3796" s="35" t="n"/>
      <c r="K3796" s="35" t="n"/>
      <c r="L3796" s="36" t="n"/>
      <c r="M3796" s="36" t="n"/>
      <c r="P3796" s="37" t="n"/>
      <c r="Q3796" s="38">
        <f>IF($C3796="",0,IF(OR(LOWER(TRIM($G3796))="omani",LOWER(TRIM($G3796))="oman",LOWER(TRIM($G3796))="om",LOWER(TRIM($G3796))="local"),1,0))</f>
        <v/>
      </c>
      <c r="R3796" s="38">
        <f>IF($C3796="",0,IF(OR(ISNUMBER(SEARCH("resign",$N3796)),ISNUMBER(SEARCH("terminat",$N3796)),ISNUMBER(SEARCH("inactive",$N3796)),ISNUMBER(SEARCH("vacan",$N3796)),ISNUMBER(SEARCH("deceased",$N3796)),ISNUMBER(SEARCH("separated",$N3796))),0,1))</f>
        <v/>
      </c>
      <c r="S3796">
        <f>IF(OR($R3796=0,NOT(ISNUMBER($I3796))),"",IFERROR(DATEDIF($I3796,DATE(FY,1,1),"y"),""))</f>
        <v/>
      </c>
      <c r="T3796">
        <f>IF(OR($R3796=0,NOT(ISNUMBER($J3796))),"",IFERROR(DATEDIF($J3796,DATE(FY,1,1),"y"),0))</f>
        <v/>
      </c>
      <c r="U3796" s="38">
        <f>IF(OR($R3796=0,NOT(ISNUMBER($I3796))),0,IF(YEAR($I3796)+IF($Q3796=1,RetAgeO,RetAgeE)=FY,MONTH($I3796),IF(YEAR($I3796)+IF($Q3796=1,RetAgeO,RetAgeE)&lt;FY,1,0)))</f>
        <v/>
      </c>
      <c r="V3796" s="38">
        <f>IF(OR($R3796=0,NOT(ISNUMBER($K3796))),0,IF(YEAR($K3796)=FY,MONTH($K3796),IF(YEAR($K3796)&lt;FY,1,0)))</f>
        <v/>
      </c>
      <c r="W3796" s="38">
        <f>IF($R3796=0,0,MIN(12,IF(AND(ISNUMBER($O3796),$O3796&gt;=1,$O3796&lt;=12),INT($O3796),12),IF(AND(RetireExit="Yes",$U3796&gt;0),$U3796,12),IF(AND(ContractExit="Yes",$V3796&gt;0),$V3796,12)))</f>
        <v/>
      </c>
      <c r="X3796" s="37">
        <f>IF(ISNUMBER($P3796),$P3796,IncPct)</f>
        <v/>
      </c>
      <c r="Y3796" s="39">
        <f>IF($W3796=0,0,MAX(0,MIN($W3796,IncMonth-1))+MAX(0,$W3796-IncMonth+1)*(1+$X3796))</f>
        <v/>
      </c>
      <c r="Z3796" s="40">
        <f>IF($C3796="",0,IFERROR(INDEX(Departments!$B$5:$B$54,MATCH($C3796,Departments!$A$5:$A$54,0)),0))</f>
        <v/>
      </c>
      <c r="AA3796" s="41">
        <f>N($L3796)*$Y3796</f>
        <v/>
      </c>
      <c r="AB3796" s="41">
        <f>N($M3796)*$Y3796</f>
        <v/>
      </c>
      <c r="AC3796" s="41">
        <f>$AA3796*$Z3796</f>
        <v/>
      </c>
      <c r="AD3796" s="41">
        <f>$AA3796*BonusMonths/12</f>
        <v/>
      </c>
      <c r="AE3796" s="41">
        <f>($AA3796+SI_Gross*$AB3796)*IF($Q3796=1,SI_O,SI_E)</f>
        <v/>
      </c>
      <c r="AF3796" s="41">
        <f>IF($Q3796=1,0,$AA3796*EOSB)</f>
        <v/>
      </c>
      <c r="AG3796" s="41">
        <f>$AN3796*$W3796</f>
        <v/>
      </c>
      <c r="AH3796" s="41">
        <f>SUM($AA3796:$AG3796)</f>
        <v/>
      </c>
      <c r="AI3796" s="41">
        <f>12*($AM3796+$AN3796)</f>
        <v/>
      </c>
      <c r="AJ3796" s="41">
        <f>$AM3796*((IncMonth-1)+(13-IncMonth)*(1+$X3796))+12*$AN3796</f>
        <v/>
      </c>
      <c r="AK3796" s="41">
        <f>IF($R3796=1,N($L3796)+N($M3796),0)</f>
        <v/>
      </c>
      <c r="AL3796">
        <f>IF($C3796="","",IF(N($L3796)&lt;=0,"Basic salary missing",IF(ISNA(MATCH($C3796,Departments!$A$5:$A$54,0)),"Department not on Departments sheet",IF(AND($I3796&lt;&gt;"",NOT(ISNUMBER($I3796))),"Date of birth is text, not a date",IF(AND($K3796&lt;&gt;"",NOT(ISNUMBER($K3796))),"Contract end is text, not a date","")))))</f>
        <v/>
      </c>
      <c r="AM3796" s="41">
        <f>IF($R3796=0,0,N($L3796)*(1+$Z3796+BonusMonths/12+IF($Q3796=1,0,EOSB))+N($M3796)+(N($L3796)+SI_Gross*N($M3796))*IF($Q3796=1,SI_O,SI_E))</f>
        <v/>
      </c>
      <c r="AN3796" s="41">
        <f>IF($R3796=0,0,(IF($Q3796=1,MedO,MedE+Ticket)+Training)/12)</f>
        <v/>
      </c>
    </row>
    <row r="3797">
      <c r="I3797" s="35" t="n"/>
      <c r="J3797" s="35" t="n"/>
      <c r="K3797" s="35" t="n"/>
      <c r="L3797" s="36" t="n"/>
      <c r="M3797" s="36" t="n"/>
      <c r="P3797" s="37" t="n"/>
      <c r="Q3797" s="38">
        <f>IF($C3797="",0,IF(OR(LOWER(TRIM($G3797))="omani",LOWER(TRIM($G3797))="oman",LOWER(TRIM($G3797))="om",LOWER(TRIM($G3797))="local"),1,0))</f>
        <v/>
      </c>
      <c r="R3797" s="38">
        <f>IF($C3797="",0,IF(OR(ISNUMBER(SEARCH("resign",$N3797)),ISNUMBER(SEARCH("terminat",$N3797)),ISNUMBER(SEARCH("inactive",$N3797)),ISNUMBER(SEARCH("vacan",$N3797)),ISNUMBER(SEARCH("deceased",$N3797)),ISNUMBER(SEARCH("separated",$N3797))),0,1))</f>
        <v/>
      </c>
      <c r="S3797">
        <f>IF(OR($R3797=0,NOT(ISNUMBER($I3797))),"",IFERROR(DATEDIF($I3797,DATE(FY,1,1),"y"),""))</f>
        <v/>
      </c>
      <c r="T3797">
        <f>IF(OR($R3797=0,NOT(ISNUMBER($J3797))),"",IFERROR(DATEDIF($J3797,DATE(FY,1,1),"y"),0))</f>
        <v/>
      </c>
      <c r="U3797" s="38">
        <f>IF(OR($R3797=0,NOT(ISNUMBER($I3797))),0,IF(YEAR($I3797)+IF($Q3797=1,RetAgeO,RetAgeE)=FY,MONTH($I3797),IF(YEAR($I3797)+IF($Q3797=1,RetAgeO,RetAgeE)&lt;FY,1,0)))</f>
        <v/>
      </c>
      <c r="V3797" s="38">
        <f>IF(OR($R3797=0,NOT(ISNUMBER($K3797))),0,IF(YEAR($K3797)=FY,MONTH($K3797),IF(YEAR($K3797)&lt;FY,1,0)))</f>
        <v/>
      </c>
      <c r="W3797" s="38">
        <f>IF($R3797=0,0,MIN(12,IF(AND(ISNUMBER($O3797),$O3797&gt;=1,$O3797&lt;=12),INT($O3797),12),IF(AND(RetireExit="Yes",$U3797&gt;0),$U3797,12),IF(AND(ContractExit="Yes",$V3797&gt;0),$V3797,12)))</f>
        <v/>
      </c>
      <c r="X3797" s="37">
        <f>IF(ISNUMBER($P3797),$P3797,IncPct)</f>
        <v/>
      </c>
      <c r="Y3797" s="39">
        <f>IF($W3797=0,0,MAX(0,MIN($W3797,IncMonth-1))+MAX(0,$W3797-IncMonth+1)*(1+$X3797))</f>
        <v/>
      </c>
      <c r="Z3797" s="40">
        <f>IF($C3797="",0,IFERROR(INDEX(Departments!$B$5:$B$54,MATCH($C3797,Departments!$A$5:$A$54,0)),0))</f>
        <v/>
      </c>
      <c r="AA3797" s="41">
        <f>N($L3797)*$Y3797</f>
        <v/>
      </c>
      <c r="AB3797" s="41">
        <f>N($M3797)*$Y3797</f>
        <v/>
      </c>
      <c r="AC3797" s="41">
        <f>$AA3797*$Z3797</f>
        <v/>
      </c>
      <c r="AD3797" s="41">
        <f>$AA3797*BonusMonths/12</f>
        <v/>
      </c>
      <c r="AE3797" s="41">
        <f>($AA3797+SI_Gross*$AB3797)*IF($Q3797=1,SI_O,SI_E)</f>
        <v/>
      </c>
      <c r="AF3797" s="41">
        <f>IF($Q3797=1,0,$AA3797*EOSB)</f>
        <v/>
      </c>
      <c r="AG3797" s="41">
        <f>$AN3797*$W3797</f>
        <v/>
      </c>
      <c r="AH3797" s="41">
        <f>SUM($AA3797:$AG3797)</f>
        <v/>
      </c>
      <c r="AI3797" s="41">
        <f>12*($AM3797+$AN3797)</f>
        <v/>
      </c>
      <c r="AJ3797" s="41">
        <f>$AM3797*((IncMonth-1)+(13-IncMonth)*(1+$X3797))+12*$AN3797</f>
        <v/>
      </c>
      <c r="AK3797" s="41">
        <f>IF($R3797=1,N($L3797)+N($M3797),0)</f>
        <v/>
      </c>
      <c r="AL3797">
        <f>IF($C3797="","",IF(N($L3797)&lt;=0,"Basic salary missing",IF(ISNA(MATCH($C3797,Departments!$A$5:$A$54,0)),"Department not on Departments sheet",IF(AND($I3797&lt;&gt;"",NOT(ISNUMBER($I3797))),"Date of birth is text, not a date",IF(AND($K3797&lt;&gt;"",NOT(ISNUMBER($K3797))),"Contract end is text, not a date","")))))</f>
        <v/>
      </c>
      <c r="AM3797" s="41">
        <f>IF($R3797=0,0,N($L3797)*(1+$Z3797+BonusMonths/12+IF($Q3797=1,0,EOSB))+N($M3797)+(N($L3797)+SI_Gross*N($M3797))*IF($Q3797=1,SI_O,SI_E))</f>
        <v/>
      </c>
      <c r="AN3797" s="41">
        <f>IF($R3797=0,0,(IF($Q3797=1,MedO,MedE+Ticket)+Training)/12)</f>
        <v/>
      </c>
    </row>
    <row r="3798">
      <c r="I3798" s="35" t="n"/>
      <c r="J3798" s="35" t="n"/>
      <c r="K3798" s="35" t="n"/>
      <c r="L3798" s="36" t="n"/>
      <c r="M3798" s="36" t="n"/>
      <c r="P3798" s="37" t="n"/>
      <c r="Q3798" s="38">
        <f>IF($C3798="",0,IF(OR(LOWER(TRIM($G3798))="omani",LOWER(TRIM($G3798))="oman",LOWER(TRIM($G3798))="om",LOWER(TRIM($G3798))="local"),1,0))</f>
        <v/>
      </c>
      <c r="R3798" s="38">
        <f>IF($C3798="",0,IF(OR(ISNUMBER(SEARCH("resign",$N3798)),ISNUMBER(SEARCH("terminat",$N3798)),ISNUMBER(SEARCH("inactive",$N3798)),ISNUMBER(SEARCH("vacan",$N3798)),ISNUMBER(SEARCH("deceased",$N3798)),ISNUMBER(SEARCH("separated",$N3798))),0,1))</f>
        <v/>
      </c>
      <c r="S3798">
        <f>IF(OR($R3798=0,NOT(ISNUMBER($I3798))),"",IFERROR(DATEDIF($I3798,DATE(FY,1,1),"y"),""))</f>
        <v/>
      </c>
      <c r="T3798">
        <f>IF(OR($R3798=0,NOT(ISNUMBER($J3798))),"",IFERROR(DATEDIF($J3798,DATE(FY,1,1),"y"),0))</f>
        <v/>
      </c>
      <c r="U3798" s="38">
        <f>IF(OR($R3798=0,NOT(ISNUMBER($I3798))),0,IF(YEAR($I3798)+IF($Q3798=1,RetAgeO,RetAgeE)=FY,MONTH($I3798),IF(YEAR($I3798)+IF($Q3798=1,RetAgeO,RetAgeE)&lt;FY,1,0)))</f>
        <v/>
      </c>
      <c r="V3798" s="38">
        <f>IF(OR($R3798=0,NOT(ISNUMBER($K3798))),0,IF(YEAR($K3798)=FY,MONTH($K3798),IF(YEAR($K3798)&lt;FY,1,0)))</f>
        <v/>
      </c>
      <c r="W3798" s="38">
        <f>IF($R3798=0,0,MIN(12,IF(AND(ISNUMBER($O3798),$O3798&gt;=1,$O3798&lt;=12),INT($O3798),12),IF(AND(RetireExit="Yes",$U3798&gt;0),$U3798,12),IF(AND(ContractExit="Yes",$V3798&gt;0),$V3798,12)))</f>
        <v/>
      </c>
      <c r="X3798" s="37">
        <f>IF(ISNUMBER($P3798),$P3798,IncPct)</f>
        <v/>
      </c>
      <c r="Y3798" s="39">
        <f>IF($W3798=0,0,MAX(0,MIN($W3798,IncMonth-1))+MAX(0,$W3798-IncMonth+1)*(1+$X3798))</f>
        <v/>
      </c>
      <c r="Z3798" s="40">
        <f>IF($C3798="",0,IFERROR(INDEX(Departments!$B$5:$B$54,MATCH($C3798,Departments!$A$5:$A$54,0)),0))</f>
        <v/>
      </c>
      <c r="AA3798" s="41">
        <f>N($L3798)*$Y3798</f>
        <v/>
      </c>
      <c r="AB3798" s="41">
        <f>N($M3798)*$Y3798</f>
        <v/>
      </c>
      <c r="AC3798" s="41">
        <f>$AA3798*$Z3798</f>
        <v/>
      </c>
      <c r="AD3798" s="41">
        <f>$AA3798*BonusMonths/12</f>
        <v/>
      </c>
      <c r="AE3798" s="41">
        <f>($AA3798+SI_Gross*$AB3798)*IF($Q3798=1,SI_O,SI_E)</f>
        <v/>
      </c>
      <c r="AF3798" s="41">
        <f>IF($Q3798=1,0,$AA3798*EOSB)</f>
        <v/>
      </c>
      <c r="AG3798" s="41">
        <f>$AN3798*$W3798</f>
        <v/>
      </c>
      <c r="AH3798" s="41">
        <f>SUM($AA3798:$AG3798)</f>
        <v/>
      </c>
      <c r="AI3798" s="41">
        <f>12*($AM3798+$AN3798)</f>
        <v/>
      </c>
      <c r="AJ3798" s="41">
        <f>$AM3798*((IncMonth-1)+(13-IncMonth)*(1+$X3798))+12*$AN3798</f>
        <v/>
      </c>
      <c r="AK3798" s="41">
        <f>IF($R3798=1,N($L3798)+N($M3798),0)</f>
        <v/>
      </c>
      <c r="AL3798">
        <f>IF($C3798="","",IF(N($L3798)&lt;=0,"Basic salary missing",IF(ISNA(MATCH($C3798,Departments!$A$5:$A$54,0)),"Department not on Departments sheet",IF(AND($I3798&lt;&gt;"",NOT(ISNUMBER($I3798))),"Date of birth is text, not a date",IF(AND($K3798&lt;&gt;"",NOT(ISNUMBER($K3798))),"Contract end is text, not a date","")))))</f>
        <v/>
      </c>
      <c r="AM3798" s="41">
        <f>IF($R3798=0,0,N($L3798)*(1+$Z3798+BonusMonths/12+IF($Q3798=1,0,EOSB))+N($M3798)+(N($L3798)+SI_Gross*N($M3798))*IF($Q3798=1,SI_O,SI_E))</f>
        <v/>
      </c>
      <c r="AN3798" s="41">
        <f>IF($R3798=0,0,(IF($Q3798=1,MedO,MedE+Ticket)+Training)/12)</f>
        <v/>
      </c>
    </row>
    <row r="3799">
      <c r="I3799" s="35" t="n"/>
      <c r="J3799" s="35" t="n"/>
      <c r="K3799" s="35" t="n"/>
      <c r="L3799" s="36" t="n"/>
      <c r="M3799" s="36" t="n"/>
      <c r="P3799" s="37" t="n"/>
      <c r="Q3799" s="38">
        <f>IF($C3799="",0,IF(OR(LOWER(TRIM($G3799))="omani",LOWER(TRIM($G3799))="oman",LOWER(TRIM($G3799))="om",LOWER(TRIM($G3799))="local"),1,0))</f>
        <v/>
      </c>
      <c r="R3799" s="38">
        <f>IF($C3799="",0,IF(OR(ISNUMBER(SEARCH("resign",$N3799)),ISNUMBER(SEARCH("terminat",$N3799)),ISNUMBER(SEARCH("inactive",$N3799)),ISNUMBER(SEARCH("vacan",$N3799)),ISNUMBER(SEARCH("deceased",$N3799)),ISNUMBER(SEARCH("separated",$N3799))),0,1))</f>
        <v/>
      </c>
      <c r="S3799">
        <f>IF(OR($R3799=0,NOT(ISNUMBER($I3799))),"",IFERROR(DATEDIF($I3799,DATE(FY,1,1),"y"),""))</f>
        <v/>
      </c>
      <c r="T3799">
        <f>IF(OR($R3799=0,NOT(ISNUMBER($J3799))),"",IFERROR(DATEDIF($J3799,DATE(FY,1,1),"y"),0))</f>
        <v/>
      </c>
      <c r="U3799" s="38">
        <f>IF(OR($R3799=0,NOT(ISNUMBER($I3799))),0,IF(YEAR($I3799)+IF($Q3799=1,RetAgeO,RetAgeE)=FY,MONTH($I3799),IF(YEAR($I3799)+IF($Q3799=1,RetAgeO,RetAgeE)&lt;FY,1,0)))</f>
        <v/>
      </c>
      <c r="V3799" s="38">
        <f>IF(OR($R3799=0,NOT(ISNUMBER($K3799))),0,IF(YEAR($K3799)=FY,MONTH($K3799),IF(YEAR($K3799)&lt;FY,1,0)))</f>
        <v/>
      </c>
      <c r="W3799" s="38">
        <f>IF($R3799=0,0,MIN(12,IF(AND(ISNUMBER($O3799),$O3799&gt;=1,$O3799&lt;=12),INT($O3799),12),IF(AND(RetireExit="Yes",$U3799&gt;0),$U3799,12),IF(AND(ContractExit="Yes",$V3799&gt;0),$V3799,12)))</f>
        <v/>
      </c>
      <c r="X3799" s="37">
        <f>IF(ISNUMBER($P3799),$P3799,IncPct)</f>
        <v/>
      </c>
      <c r="Y3799" s="39">
        <f>IF($W3799=0,0,MAX(0,MIN($W3799,IncMonth-1))+MAX(0,$W3799-IncMonth+1)*(1+$X3799))</f>
        <v/>
      </c>
      <c r="Z3799" s="40">
        <f>IF($C3799="",0,IFERROR(INDEX(Departments!$B$5:$B$54,MATCH($C3799,Departments!$A$5:$A$54,0)),0))</f>
        <v/>
      </c>
      <c r="AA3799" s="41">
        <f>N($L3799)*$Y3799</f>
        <v/>
      </c>
      <c r="AB3799" s="41">
        <f>N($M3799)*$Y3799</f>
        <v/>
      </c>
      <c r="AC3799" s="41">
        <f>$AA3799*$Z3799</f>
        <v/>
      </c>
      <c r="AD3799" s="41">
        <f>$AA3799*BonusMonths/12</f>
        <v/>
      </c>
      <c r="AE3799" s="41">
        <f>($AA3799+SI_Gross*$AB3799)*IF($Q3799=1,SI_O,SI_E)</f>
        <v/>
      </c>
      <c r="AF3799" s="41">
        <f>IF($Q3799=1,0,$AA3799*EOSB)</f>
        <v/>
      </c>
      <c r="AG3799" s="41">
        <f>$AN3799*$W3799</f>
        <v/>
      </c>
      <c r="AH3799" s="41">
        <f>SUM($AA3799:$AG3799)</f>
        <v/>
      </c>
      <c r="AI3799" s="41">
        <f>12*($AM3799+$AN3799)</f>
        <v/>
      </c>
      <c r="AJ3799" s="41">
        <f>$AM3799*((IncMonth-1)+(13-IncMonth)*(1+$X3799))+12*$AN3799</f>
        <v/>
      </c>
      <c r="AK3799" s="41">
        <f>IF($R3799=1,N($L3799)+N($M3799),0)</f>
        <v/>
      </c>
      <c r="AL3799">
        <f>IF($C3799="","",IF(N($L3799)&lt;=0,"Basic salary missing",IF(ISNA(MATCH($C3799,Departments!$A$5:$A$54,0)),"Department not on Departments sheet",IF(AND($I3799&lt;&gt;"",NOT(ISNUMBER($I3799))),"Date of birth is text, not a date",IF(AND($K3799&lt;&gt;"",NOT(ISNUMBER($K3799))),"Contract end is text, not a date","")))))</f>
        <v/>
      </c>
      <c r="AM3799" s="41">
        <f>IF($R3799=0,0,N($L3799)*(1+$Z3799+BonusMonths/12+IF($Q3799=1,0,EOSB))+N($M3799)+(N($L3799)+SI_Gross*N($M3799))*IF($Q3799=1,SI_O,SI_E))</f>
        <v/>
      </c>
      <c r="AN3799" s="41">
        <f>IF($R3799=0,0,(IF($Q3799=1,MedO,MedE+Ticket)+Training)/12)</f>
        <v/>
      </c>
    </row>
    <row r="3800">
      <c r="I3800" s="35" t="n"/>
      <c r="J3800" s="35" t="n"/>
      <c r="K3800" s="35" t="n"/>
      <c r="L3800" s="36" t="n"/>
      <c r="M3800" s="36" t="n"/>
      <c r="P3800" s="37" t="n"/>
      <c r="Q3800" s="38">
        <f>IF($C3800="",0,IF(OR(LOWER(TRIM($G3800))="omani",LOWER(TRIM($G3800))="oman",LOWER(TRIM($G3800))="om",LOWER(TRIM($G3800))="local"),1,0))</f>
        <v/>
      </c>
      <c r="R3800" s="38">
        <f>IF($C3800="",0,IF(OR(ISNUMBER(SEARCH("resign",$N3800)),ISNUMBER(SEARCH("terminat",$N3800)),ISNUMBER(SEARCH("inactive",$N3800)),ISNUMBER(SEARCH("vacan",$N3800)),ISNUMBER(SEARCH("deceased",$N3800)),ISNUMBER(SEARCH("separated",$N3800))),0,1))</f>
        <v/>
      </c>
      <c r="S3800">
        <f>IF(OR($R3800=0,NOT(ISNUMBER($I3800))),"",IFERROR(DATEDIF($I3800,DATE(FY,1,1),"y"),""))</f>
        <v/>
      </c>
      <c r="T3800">
        <f>IF(OR($R3800=0,NOT(ISNUMBER($J3800))),"",IFERROR(DATEDIF($J3800,DATE(FY,1,1),"y"),0))</f>
        <v/>
      </c>
      <c r="U3800" s="38">
        <f>IF(OR($R3800=0,NOT(ISNUMBER($I3800))),0,IF(YEAR($I3800)+IF($Q3800=1,RetAgeO,RetAgeE)=FY,MONTH($I3800),IF(YEAR($I3800)+IF($Q3800=1,RetAgeO,RetAgeE)&lt;FY,1,0)))</f>
        <v/>
      </c>
      <c r="V3800" s="38">
        <f>IF(OR($R3800=0,NOT(ISNUMBER($K3800))),0,IF(YEAR($K3800)=FY,MONTH($K3800),IF(YEAR($K3800)&lt;FY,1,0)))</f>
        <v/>
      </c>
      <c r="W3800" s="38">
        <f>IF($R3800=0,0,MIN(12,IF(AND(ISNUMBER($O3800),$O3800&gt;=1,$O3800&lt;=12),INT($O3800),12),IF(AND(RetireExit="Yes",$U3800&gt;0),$U3800,12),IF(AND(ContractExit="Yes",$V3800&gt;0),$V3800,12)))</f>
        <v/>
      </c>
      <c r="X3800" s="37">
        <f>IF(ISNUMBER($P3800),$P3800,IncPct)</f>
        <v/>
      </c>
      <c r="Y3800" s="39">
        <f>IF($W3800=0,0,MAX(0,MIN($W3800,IncMonth-1))+MAX(0,$W3800-IncMonth+1)*(1+$X3800))</f>
        <v/>
      </c>
      <c r="Z3800" s="40">
        <f>IF($C3800="",0,IFERROR(INDEX(Departments!$B$5:$B$54,MATCH($C3800,Departments!$A$5:$A$54,0)),0))</f>
        <v/>
      </c>
      <c r="AA3800" s="41">
        <f>N($L3800)*$Y3800</f>
        <v/>
      </c>
      <c r="AB3800" s="41">
        <f>N($M3800)*$Y3800</f>
        <v/>
      </c>
      <c r="AC3800" s="41">
        <f>$AA3800*$Z3800</f>
        <v/>
      </c>
      <c r="AD3800" s="41">
        <f>$AA3800*BonusMonths/12</f>
        <v/>
      </c>
      <c r="AE3800" s="41">
        <f>($AA3800+SI_Gross*$AB3800)*IF($Q3800=1,SI_O,SI_E)</f>
        <v/>
      </c>
      <c r="AF3800" s="41">
        <f>IF($Q3800=1,0,$AA3800*EOSB)</f>
        <v/>
      </c>
      <c r="AG3800" s="41">
        <f>$AN3800*$W3800</f>
        <v/>
      </c>
      <c r="AH3800" s="41">
        <f>SUM($AA3800:$AG3800)</f>
        <v/>
      </c>
      <c r="AI3800" s="41">
        <f>12*($AM3800+$AN3800)</f>
        <v/>
      </c>
      <c r="AJ3800" s="41">
        <f>$AM3800*((IncMonth-1)+(13-IncMonth)*(1+$X3800))+12*$AN3800</f>
        <v/>
      </c>
      <c r="AK3800" s="41">
        <f>IF($R3800=1,N($L3800)+N($M3800),0)</f>
        <v/>
      </c>
      <c r="AL3800">
        <f>IF($C3800="","",IF(N($L3800)&lt;=0,"Basic salary missing",IF(ISNA(MATCH($C3800,Departments!$A$5:$A$54,0)),"Department not on Departments sheet",IF(AND($I3800&lt;&gt;"",NOT(ISNUMBER($I3800))),"Date of birth is text, not a date",IF(AND($K3800&lt;&gt;"",NOT(ISNUMBER($K3800))),"Contract end is text, not a date","")))))</f>
        <v/>
      </c>
      <c r="AM3800" s="41">
        <f>IF($R3800=0,0,N($L3800)*(1+$Z3800+BonusMonths/12+IF($Q3800=1,0,EOSB))+N($M3800)+(N($L3800)+SI_Gross*N($M3800))*IF($Q3800=1,SI_O,SI_E))</f>
        <v/>
      </c>
      <c r="AN3800" s="41">
        <f>IF($R3800=0,0,(IF($Q3800=1,MedO,MedE+Ticket)+Training)/12)</f>
        <v/>
      </c>
    </row>
    <row r="3801">
      <c r="I3801" s="35" t="n"/>
      <c r="J3801" s="35" t="n"/>
      <c r="K3801" s="35" t="n"/>
      <c r="L3801" s="36" t="n"/>
      <c r="M3801" s="36" t="n"/>
      <c r="P3801" s="37" t="n"/>
      <c r="Q3801" s="38">
        <f>IF($C3801="",0,IF(OR(LOWER(TRIM($G3801))="omani",LOWER(TRIM($G3801))="oman",LOWER(TRIM($G3801))="om",LOWER(TRIM($G3801))="local"),1,0))</f>
        <v/>
      </c>
      <c r="R3801" s="38">
        <f>IF($C3801="",0,IF(OR(ISNUMBER(SEARCH("resign",$N3801)),ISNUMBER(SEARCH("terminat",$N3801)),ISNUMBER(SEARCH("inactive",$N3801)),ISNUMBER(SEARCH("vacan",$N3801)),ISNUMBER(SEARCH("deceased",$N3801)),ISNUMBER(SEARCH("separated",$N3801))),0,1))</f>
        <v/>
      </c>
      <c r="S3801">
        <f>IF(OR($R3801=0,NOT(ISNUMBER($I3801))),"",IFERROR(DATEDIF($I3801,DATE(FY,1,1),"y"),""))</f>
        <v/>
      </c>
      <c r="T3801">
        <f>IF(OR($R3801=0,NOT(ISNUMBER($J3801))),"",IFERROR(DATEDIF($J3801,DATE(FY,1,1),"y"),0))</f>
        <v/>
      </c>
      <c r="U3801" s="38">
        <f>IF(OR($R3801=0,NOT(ISNUMBER($I3801))),0,IF(YEAR($I3801)+IF($Q3801=1,RetAgeO,RetAgeE)=FY,MONTH($I3801),IF(YEAR($I3801)+IF($Q3801=1,RetAgeO,RetAgeE)&lt;FY,1,0)))</f>
        <v/>
      </c>
      <c r="V3801" s="38">
        <f>IF(OR($R3801=0,NOT(ISNUMBER($K3801))),0,IF(YEAR($K3801)=FY,MONTH($K3801),IF(YEAR($K3801)&lt;FY,1,0)))</f>
        <v/>
      </c>
      <c r="W3801" s="38">
        <f>IF($R3801=0,0,MIN(12,IF(AND(ISNUMBER($O3801),$O3801&gt;=1,$O3801&lt;=12),INT($O3801),12),IF(AND(RetireExit="Yes",$U3801&gt;0),$U3801,12),IF(AND(ContractExit="Yes",$V3801&gt;0),$V3801,12)))</f>
        <v/>
      </c>
      <c r="X3801" s="37">
        <f>IF(ISNUMBER($P3801),$P3801,IncPct)</f>
        <v/>
      </c>
      <c r="Y3801" s="39">
        <f>IF($W3801=0,0,MAX(0,MIN($W3801,IncMonth-1))+MAX(0,$W3801-IncMonth+1)*(1+$X3801))</f>
        <v/>
      </c>
      <c r="Z3801" s="40">
        <f>IF($C3801="",0,IFERROR(INDEX(Departments!$B$5:$B$54,MATCH($C3801,Departments!$A$5:$A$54,0)),0))</f>
        <v/>
      </c>
      <c r="AA3801" s="41">
        <f>N($L3801)*$Y3801</f>
        <v/>
      </c>
      <c r="AB3801" s="41">
        <f>N($M3801)*$Y3801</f>
        <v/>
      </c>
      <c r="AC3801" s="41">
        <f>$AA3801*$Z3801</f>
        <v/>
      </c>
      <c r="AD3801" s="41">
        <f>$AA3801*BonusMonths/12</f>
        <v/>
      </c>
      <c r="AE3801" s="41">
        <f>($AA3801+SI_Gross*$AB3801)*IF($Q3801=1,SI_O,SI_E)</f>
        <v/>
      </c>
      <c r="AF3801" s="41">
        <f>IF($Q3801=1,0,$AA3801*EOSB)</f>
        <v/>
      </c>
      <c r="AG3801" s="41">
        <f>$AN3801*$W3801</f>
        <v/>
      </c>
      <c r="AH3801" s="41">
        <f>SUM($AA3801:$AG3801)</f>
        <v/>
      </c>
      <c r="AI3801" s="41">
        <f>12*($AM3801+$AN3801)</f>
        <v/>
      </c>
      <c r="AJ3801" s="41">
        <f>$AM3801*((IncMonth-1)+(13-IncMonth)*(1+$X3801))+12*$AN3801</f>
        <v/>
      </c>
      <c r="AK3801" s="41">
        <f>IF($R3801=1,N($L3801)+N($M3801),0)</f>
        <v/>
      </c>
      <c r="AL3801">
        <f>IF($C3801="","",IF(N($L3801)&lt;=0,"Basic salary missing",IF(ISNA(MATCH($C3801,Departments!$A$5:$A$54,0)),"Department not on Departments sheet",IF(AND($I3801&lt;&gt;"",NOT(ISNUMBER($I3801))),"Date of birth is text, not a date",IF(AND($K3801&lt;&gt;"",NOT(ISNUMBER($K3801))),"Contract end is text, not a date","")))))</f>
        <v/>
      </c>
      <c r="AM3801" s="41">
        <f>IF($R3801=0,0,N($L3801)*(1+$Z3801+BonusMonths/12+IF($Q3801=1,0,EOSB))+N($M3801)+(N($L3801)+SI_Gross*N($M3801))*IF($Q3801=1,SI_O,SI_E))</f>
        <v/>
      </c>
      <c r="AN3801" s="41">
        <f>IF($R3801=0,0,(IF($Q3801=1,MedO,MedE+Ticket)+Training)/12)</f>
        <v/>
      </c>
    </row>
    <row r="3802">
      <c r="I3802" s="35" t="n"/>
      <c r="J3802" s="35" t="n"/>
      <c r="K3802" s="35" t="n"/>
      <c r="L3802" s="36" t="n"/>
      <c r="M3802" s="36" t="n"/>
      <c r="P3802" s="37" t="n"/>
      <c r="Q3802" s="38">
        <f>IF($C3802="",0,IF(OR(LOWER(TRIM($G3802))="omani",LOWER(TRIM($G3802))="oman",LOWER(TRIM($G3802))="om",LOWER(TRIM($G3802))="local"),1,0))</f>
        <v/>
      </c>
      <c r="R3802" s="38">
        <f>IF($C3802="",0,IF(OR(ISNUMBER(SEARCH("resign",$N3802)),ISNUMBER(SEARCH("terminat",$N3802)),ISNUMBER(SEARCH("inactive",$N3802)),ISNUMBER(SEARCH("vacan",$N3802)),ISNUMBER(SEARCH("deceased",$N3802)),ISNUMBER(SEARCH("separated",$N3802))),0,1))</f>
        <v/>
      </c>
      <c r="S3802">
        <f>IF(OR($R3802=0,NOT(ISNUMBER($I3802))),"",IFERROR(DATEDIF($I3802,DATE(FY,1,1),"y"),""))</f>
        <v/>
      </c>
      <c r="T3802">
        <f>IF(OR($R3802=0,NOT(ISNUMBER($J3802))),"",IFERROR(DATEDIF($J3802,DATE(FY,1,1),"y"),0))</f>
        <v/>
      </c>
      <c r="U3802" s="38">
        <f>IF(OR($R3802=0,NOT(ISNUMBER($I3802))),0,IF(YEAR($I3802)+IF($Q3802=1,RetAgeO,RetAgeE)=FY,MONTH($I3802),IF(YEAR($I3802)+IF($Q3802=1,RetAgeO,RetAgeE)&lt;FY,1,0)))</f>
        <v/>
      </c>
      <c r="V3802" s="38">
        <f>IF(OR($R3802=0,NOT(ISNUMBER($K3802))),0,IF(YEAR($K3802)=FY,MONTH($K3802),IF(YEAR($K3802)&lt;FY,1,0)))</f>
        <v/>
      </c>
      <c r="W3802" s="38">
        <f>IF($R3802=0,0,MIN(12,IF(AND(ISNUMBER($O3802),$O3802&gt;=1,$O3802&lt;=12),INT($O3802),12),IF(AND(RetireExit="Yes",$U3802&gt;0),$U3802,12),IF(AND(ContractExit="Yes",$V3802&gt;0),$V3802,12)))</f>
        <v/>
      </c>
      <c r="X3802" s="37">
        <f>IF(ISNUMBER($P3802),$P3802,IncPct)</f>
        <v/>
      </c>
      <c r="Y3802" s="39">
        <f>IF($W3802=0,0,MAX(0,MIN($W3802,IncMonth-1))+MAX(0,$W3802-IncMonth+1)*(1+$X3802))</f>
        <v/>
      </c>
      <c r="Z3802" s="40">
        <f>IF($C3802="",0,IFERROR(INDEX(Departments!$B$5:$B$54,MATCH($C3802,Departments!$A$5:$A$54,0)),0))</f>
        <v/>
      </c>
      <c r="AA3802" s="41">
        <f>N($L3802)*$Y3802</f>
        <v/>
      </c>
      <c r="AB3802" s="41">
        <f>N($M3802)*$Y3802</f>
        <v/>
      </c>
      <c r="AC3802" s="41">
        <f>$AA3802*$Z3802</f>
        <v/>
      </c>
      <c r="AD3802" s="41">
        <f>$AA3802*BonusMonths/12</f>
        <v/>
      </c>
      <c r="AE3802" s="41">
        <f>($AA3802+SI_Gross*$AB3802)*IF($Q3802=1,SI_O,SI_E)</f>
        <v/>
      </c>
      <c r="AF3802" s="41">
        <f>IF($Q3802=1,0,$AA3802*EOSB)</f>
        <v/>
      </c>
      <c r="AG3802" s="41">
        <f>$AN3802*$W3802</f>
        <v/>
      </c>
      <c r="AH3802" s="41">
        <f>SUM($AA3802:$AG3802)</f>
        <v/>
      </c>
      <c r="AI3802" s="41">
        <f>12*($AM3802+$AN3802)</f>
        <v/>
      </c>
      <c r="AJ3802" s="41">
        <f>$AM3802*((IncMonth-1)+(13-IncMonth)*(1+$X3802))+12*$AN3802</f>
        <v/>
      </c>
      <c r="AK3802" s="41">
        <f>IF($R3802=1,N($L3802)+N($M3802),0)</f>
        <v/>
      </c>
      <c r="AL3802">
        <f>IF($C3802="","",IF(N($L3802)&lt;=0,"Basic salary missing",IF(ISNA(MATCH($C3802,Departments!$A$5:$A$54,0)),"Department not on Departments sheet",IF(AND($I3802&lt;&gt;"",NOT(ISNUMBER($I3802))),"Date of birth is text, not a date",IF(AND($K3802&lt;&gt;"",NOT(ISNUMBER($K3802))),"Contract end is text, not a date","")))))</f>
        <v/>
      </c>
      <c r="AM3802" s="41">
        <f>IF($R3802=0,0,N($L3802)*(1+$Z3802+BonusMonths/12+IF($Q3802=1,0,EOSB))+N($M3802)+(N($L3802)+SI_Gross*N($M3802))*IF($Q3802=1,SI_O,SI_E))</f>
        <v/>
      </c>
      <c r="AN3802" s="41">
        <f>IF($R3802=0,0,(IF($Q3802=1,MedO,MedE+Ticket)+Training)/12)</f>
        <v/>
      </c>
    </row>
    <row r="3803">
      <c r="I3803" s="35" t="n"/>
      <c r="J3803" s="35" t="n"/>
      <c r="K3803" s="35" t="n"/>
      <c r="L3803" s="36" t="n"/>
      <c r="M3803" s="36" t="n"/>
      <c r="P3803" s="37" t="n"/>
      <c r="Q3803" s="38">
        <f>IF($C3803="",0,IF(OR(LOWER(TRIM($G3803))="omani",LOWER(TRIM($G3803))="oman",LOWER(TRIM($G3803))="om",LOWER(TRIM($G3803))="local"),1,0))</f>
        <v/>
      </c>
      <c r="R3803" s="38">
        <f>IF($C3803="",0,IF(OR(ISNUMBER(SEARCH("resign",$N3803)),ISNUMBER(SEARCH("terminat",$N3803)),ISNUMBER(SEARCH("inactive",$N3803)),ISNUMBER(SEARCH("vacan",$N3803)),ISNUMBER(SEARCH("deceased",$N3803)),ISNUMBER(SEARCH("separated",$N3803))),0,1))</f>
        <v/>
      </c>
      <c r="S3803">
        <f>IF(OR($R3803=0,NOT(ISNUMBER($I3803))),"",IFERROR(DATEDIF($I3803,DATE(FY,1,1),"y"),""))</f>
        <v/>
      </c>
      <c r="T3803">
        <f>IF(OR($R3803=0,NOT(ISNUMBER($J3803))),"",IFERROR(DATEDIF($J3803,DATE(FY,1,1),"y"),0))</f>
        <v/>
      </c>
      <c r="U3803" s="38">
        <f>IF(OR($R3803=0,NOT(ISNUMBER($I3803))),0,IF(YEAR($I3803)+IF($Q3803=1,RetAgeO,RetAgeE)=FY,MONTH($I3803),IF(YEAR($I3803)+IF($Q3803=1,RetAgeO,RetAgeE)&lt;FY,1,0)))</f>
        <v/>
      </c>
      <c r="V3803" s="38">
        <f>IF(OR($R3803=0,NOT(ISNUMBER($K3803))),0,IF(YEAR($K3803)=FY,MONTH($K3803),IF(YEAR($K3803)&lt;FY,1,0)))</f>
        <v/>
      </c>
      <c r="W3803" s="38">
        <f>IF($R3803=0,0,MIN(12,IF(AND(ISNUMBER($O3803),$O3803&gt;=1,$O3803&lt;=12),INT($O3803),12),IF(AND(RetireExit="Yes",$U3803&gt;0),$U3803,12),IF(AND(ContractExit="Yes",$V3803&gt;0),$V3803,12)))</f>
        <v/>
      </c>
      <c r="X3803" s="37">
        <f>IF(ISNUMBER($P3803),$P3803,IncPct)</f>
        <v/>
      </c>
      <c r="Y3803" s="39">
        <f>IF($W3803=0,0,MAX(0,MIN($W3803,IncMonth-1))+MAX(0,$W3803-IncMonth+1)*(1+$X3803))</f>
        <v/>
      </c>
      <c r="Z3803" s="40">
        <f>IF($C3803="",0,IFERROR(INDEX(Departments!$B$5:$B$54,MATCH($C3803,Departments!$A$5:$A$54,0)),0))</f>
        <v/>
      </c>
      <c r="AA3803" s="41">
        <f>N($L3803)*$Y3803</f>
        <v/>
      </c>
      <c r="AB3803" s="41">
        <f>N($M3803)*$Y3803</f>
        <v/>
      </c>
      <c r="AC3803" s="41">
        <f>$AA3803*$Z3803</f>
        <v/>
      </c>
      <c r="AD3803" s="41">
        <f>$AA3803*BonusMonths/12</f>
        <v/>
      </c>
      <c r="AE3803" s="41">
        <f>($AA3803+SI_Gross*$AB3803)*IF($Q3803=1,SI_O,SI_E)</f>
        <v/>
      </c>
      <c r="AF3803" s="41">
        <f>IF($Q3803=1,0,$AA3803*EOSB)</f>
        <v/>
      </c>
      <c r="AG3803" s="41">
        <f>$AN3803*$W3803</f>
        <v/>
      </c>
      <c r="AH3803" s="41">
        <f>SUM($AA3803:$AG3803)</f>
        <v/>
      </c>
      <c r="AI3803" s="41">
        <f>12*($AM3803+$AN3803)</f>
        <v/>
      </c>
      <c r="AJ3803" s="41">
        <f>$AM3803*((IncMonth-1)+(13-IncMonth)*(1+$X3803))+12*$AN3803</f>
        <v/>
      </c>
      <c r="AK3803" s="41">
        <f>IF($R3803=1,N($L3803)+N($M3803),0)</f>
        <v/>
      </c>
      <c r="AL3803">
        <f>IF($C3803="","",IF(N($L3803)&lt;=0,"Basic salary missing",IF(ISNA(MATCH($C3803,Departments!$A$5:$A$54,0)),"Department not on Departments sheet",IF(AND($I3803&lt;&gt;"",NOT(ISNUMBER($I3803))),"Date of birth is text, not a date",IF(AND($K3803&lt;&gt;"",NOT(ISNUMBER($K3803))),"Contract end is text, not a date","")))))</f>
        <v/>
      </c>
      <c r="AM3803" s="41">
        <f>IF($R3803=0,0,N($L3803)*(1+$Z3803+BonusMonths/12+IF($Q3803=1,0,EOSB))+N($M3803)+(N($L3803)+SI_Gross*N($M3803))*IF($Q3803=1,SI_O,SI_E))</f>
        <v/>
      </c>
      <c r="AN3803" s="41">
        <f>IF($R3803=0,0,(IF($Q3803=1,MedO,MedE+Ticket)+Training)/12)</f>
        <v/>
      </c>
    </row>
    <row r="3804">
      <c r="I3804" s="35" t="n"/>
      <c r="J3804" s="35" t="n"/>
      <c r="K3804" s="35" t="n"/>
      <c r="L3804" s="36" t="n"/>
      <c r="M3804" s="36" t="n"/>
      <c r="P3804" s="37" t="n"/>
      <c r="Q3804" s="38">
        <f>IF($C3804="",0,IF(OR(LOWER(TRIM($G3804))="omani",LOWER(TRIM($G3804))="oman",LOWER(TRIM($G3804))="om",LOWER(TRIM($G3804))="local"),1,0))</f>
        <v/>
      </c>
      <c r="R3804" s="38">
        <f>IF($C3804="",0,IF(OR(ISNUMBER(SEARCH("resign",$N3804)),ISNUMBER(SEARCH("terminat",$N3804)),ISNUMBER(SEARCH("inactive",$N3804)),ISNUMBER(SEARCH("vacan",$N3804)),ISNUMBER(SEARCH("deceased",$N3804)),ISNUMBER(SEARCH("separated",$N3804))),0,1))</f>
        <v/>
      </c>
      <c r="S3804">
        <f>IF(OR($R3804=0,NOT(ISNUMBER($I3804))),"",IFERROR(DATEDIF($I3804,DATE(FY,1,1),"y"),""))</f>
        <v/>
      </c>
      <c r="T3804">
        <f>IF(OR($R3804=0,NOT(ISNUMBER($J3804))),"",IFERROR(DATEDIF($J3804,DATE(FY,1,1),"y"),0))</f>
        <v/>
      </c>
      <c r="U3804" s="38">
        <f>IF(OR($R3804=0,NOT(ISNUMBER($I3804))),0,IF(YEAR($I3804)+IF($Q3804=1,RetAgeO,RetAgeE)=FY,MONTH($I3804),IF(YEAR($I3804)+IF($Q3804=1,RetAgeO,RetAgeE)&lt;FY,1,0)))</f>
        <v/>
      </c>
      <c r="V3804" s="38">
        <f>IF(OR($R3804=0,NOT(ISNUMBER($K3804))),0,IF(YEAR($K3804)=FY,MONTH($K3804),IF(YEAR($K3804)&lt;FY,1,0)))</f>
        <v/>
      </c>
      <c r="W3804" s="38">
        <f>IF($R3804=0,0,MIN(12,IF(AND(ISNUMBER($O3804),$O3804&gt;=1,$O3804&lt;=12),INT($O3804),12),IF(AND(RetireExit="Yes",$U3804&gt;0),$U3804,12),IF(AND(ContractExit="Yes",$V3804&gt;0),$V3804,12)))</f>
        <v/>
      </c>
      <c r="X3804" s="37">
        <f>IF(ISNUMBER($P3804),$P3804,IncPct)</f>
        <v/>
      </c>
      <c r="Y3804" s="39">
        <f>IF($W3804=0,0,MAX(0,MIN($W3804,IncMonth-1))+MAX(0,$W3804-IncMonth+1)*(1+$X3804))</f>
        <v/>
      </c>
      <c r="Z3804" s="40">
        <f>IF($C3804="",0,IFERROR(INDEX(Departments!$B$5:$B$54,MATCH($C3804,Departments!$A$5:$A$54,0)),0))</f>
        <v/>
      </c>
      <c r="AA3804" s="41">
        <f>N($L3804)*$Y3804</f>
        <v/>
      </c>
      <c r="AB3804" s="41">
        <f>N($M3804)*$Y3804</f>
        <v/>
      </c>
      <c r="AC3804" s="41">
        <f>$AA3804*$Z3804</f>
        <v/>
      </c>
      <c r="AD3804" s="41">
        <f>$AA3804*BonusMonths/12</f>
        <v/>
      </c>
      <c r="AE3804" s="41">
        <f>($AA3804+SI_Gross*$AB3804)*IF($Q3804=1,SI_O,SI_E)</f>
        <v/>
      </c>
      <c r="AF3804" s="41">
        <f>IF($Q3804=1,0,$AA3804*EOSB)</f>
        <v/>
      </c>
      <c r="AG3804" s="41">
        <f>$AN3804*$W3804</f>
        <v/>
      </c>
      <c r="AH3804" s="41">
        <f>SUM($AA3804:$AG3804)</f>
        <v/>
      </c>
      <c r="AI3804" s="41">
        <f>12*($AM3804+$AN3804)</f>
        <v/>
      </c>
      <c r="AJ3804" s="41">
        <f>$AM3804*((IncMonth-1)+(13-IncMonth)*(1+$X3804))+12*$AN3804</f>
        <v/>
      </c>
      <c r="AK3804" s="41">
        <f>IF($R3804=1,N($L3804)+N($M3804),0)</f>
        <v/>
      </c>
      <c r="AL3804">
        <f>IF($C3804="","",IF(N($L3804)&lt;=0,"Basic salary missing",IF(ISNA(MATCH($C3804,Departments!$A$5:$A$54,0)),"Department not on Departments sheet",IF(AND($I3804&lt;&gt;"",NOT(ISNUMBER($I3804))),"Date of birth is text, not a date",IF(AND($K3804&lt;&gt;"",NOT(ISNUMBER($K3804))),"Contract end is text, not a date","")))))</f>
        <v/>
      </c>
      <c r="AM3804" s="41">
        <f>IF($R3804=0,0,N($L3804)*(1+$Z3804+BonusMonths/12+IF($Q3804=1,0,EOSB))+N($M3804)+(N($L3804)+SI_Gross*N($M3804))*IF($Q3804=1,SI_O,SI_E))</f>
        <v/>
      </c>
      <c r="AN3804" s="41">
        <f>IF($R3804=0,0,(IF($Q3804=1,MedO,MedE+Ticket)+Training)/12)</f>
        <v/>
      </c>
    </row>
    <row r="3805">
      <c r="I3805" s="35" t="n"/>
      <c r="J3805" s="35" t="n"/>
      <c r="K3805" s="35" t="n"/>
      <c r="L3805" s="36" t="n"/>
      <c r="M3805" s="36" t="n"/>
      <c r="P3805" s="37" t="n"/>
      <c r="Q3805" s="38">
        <f>IF($C3805="",0,IF(OR(LOWER(TRIM($G3805))="omani",LOWER(TRIM($G3805))="oman",LOWER(TRIM($G3805))="om",LOWER(TRIM($G3805))="local"),1,0))</f>
        <v/>
      </c>
      <c r="R3805" s="38">
        <f>IF($C3805="",0,IF(OR(ISNUMBER(SEARCH("resign",$N3805)),ISNUMBER(SEARCH("terminat",$N3805)),ISNUMBER(SEARCH("inactive",$N3805)),ISNUMBER(SEARCH("vacan",$N3805)),ISNUMBER(SEARCH("deceased",$N3805)),ISNUMBER(SEARCH("separated",$N3805))),0,1))</f>
        <v/>
      </c>
      <c r="S3805">
        <f>IF(OR($R3805=0,NOT(ISNUMBER($I3805))),"",IFERROR(DATEDIF($I3805,DATE(FY,1,1),"y"),""))</f>
        <v/>
      </c>
      <c r="T3805">
        <f>IF(OR($R3805=0,NOT(ISNUMBER($J3805))),"",IFERROR(DATEDIF($J3805,DATE(FY,1,1),"y"),0))</f>
        <v/>
      </c>
      <c r="U3805" s="38">
        <f>IF(OR($R3805=0,NOT(ISNUMBER($I3805))),0,IF(YEAR($I3805)+IF($Q3805=1,RetAgeO,RetAgeE)=FY,MONTH($I3805),IF(YEAR($I3805)+IF($Q3805=1,RetAgeO,RetAgeE)&lt;FY,1,0)))</f>
        <v/>
      </c>
      <c r="V3805" s="38">
        <f>IF(OR($R3805=0,NOT(ISNUMBER($K3805))),0,IF(YEAR($K3805)=FY,MONTH($K3805),IF(YEAR($K3805)&lt;FY,1,0)))</f>
        <v/>
      </c>
      <c r="W3805" s="38">
        <f>IF($R3805=0,0,MIN(12,IF(AND(ISNUMBER($O3805),$O3805&gt;=1,$O3805&lt;=12),INT($O3805),12),IF(AND(RetireExit="Yes",$U3805&gt;0),$U3805,12),IF(AND(ContractExit="Yes",$V3805&gt;0),$V3805,12)))</f>
        <v/>
      </c>
      <c r="X3805" s="37">
        <f>IF(ISNUMBER($P3805),$P3805,IncPct)</f>
        <v/>
      </c>
      <c r="Y3805" s="39">
        <f>IF($W3805=0,0,MAX(0,MIN($W3805,IncMonth-1))+MAX(0,$W3805-IncMonth+1)*(1+$X3805))</f>
        <v/>
      </c>
      <c r="Z3805" s="40">
        <f>IF($C3805="",0,IFERROR(INDEX(Departments!$B$5:$B$54,MATCH($C3805,Departments!$A$5:$A$54,0)),0))</f>
        <v/>
      </c>
      <c r="AA3805" s="41">
        <f>N($L3805)*$Y3805</f>
        <v/>
      </c>
      <c r="AB3805" s="41">
        <f>N($M3805)*$Y3805</f>
        <v/>
      </c>
      <c r="AC3805" s="41">
        <f>$AA3805*$Z3805</f>
        <v/>
      </c>
      <c r="AD3805" s="41">
        <f>$AA3805*BonusMonths/12</f>
        <v/>
      </c>
      <c r="AE3805" s="41">
        <f>($AA3805+SI_Gross*$AB3805)*IF($Q3805=1,SI_O,SI_E)</f>
        <v/>
      </c>
      <c r="AF3805" s="41">
        <f>IF($Q3805=1,0,$AA3805*EOSB)</f>
        <v/>
      </c>
      <c r="AG3805" s="41">
        <f>$AN3805*$W3805</f>
        <v/>
      </c>
      <c r="AH3805" s="41">
        <f>SUM($AA3805:$AG3805)</f>
        <v/>
      </c>
      <c r="AI3805" s="41">
        <f>12*($AM3805+$AN3805)</f>
        <v/>
      </c>
      <c r="AJ3805" s="41">
        <f>$AM3805*((IncMonth-1)+(13-IncMonth)*(1+$X3805))+12*$AN3805</f>
        <v/>
      </c>
      <c r="AK3805" s="41">
        <f>IF($R3805=1,N($L3805)+N($M3805),0)</f>
        <v/>
      </c>
      <c r="AL3805">
        <f>IF($C3805="","",IF(N($L3805)&lt;=0,"Basic salary missing",IF(ISNA(MATCH($C3805,Departments!$A$5:$A$54,0)),"Department not on Departments sheet",IF(AND($I3805&lt;&gt;"",NOT(ISNUMBER($I3805))),"Date of birth is text, not a date",IF(AND($K3805&lt;&gt;"",NOT(ISNUMBER($K3805))),"Contract end is text, not a date","")))))</f>
        <v/>
      </c>
      <c r="AM3805" s="41">
        <f>IF($R3805=0,0,N($L3805)*(1+$Z3805+BonusMonths/12+IF($Q3805=1,0,EOSB))+N($M3805)+(N($L3805)+SI_Gross*N($M3805))*IF($Q3805=1,SI_O,SI_E))</f>
        <v/>
      </c>
      <c r="AN3805" s="41">
        <f>IF($R3805=0,0,(IF($Q3805=1,MedO,MedE+Ticket)+Training)/12)</f>
        <v/>
      </c>
    </row>
    <row r="3806">
      <c r="I3806" s="35" t="n"/>
      <c r="J3806" s="35" t="n"/>
      <c r="K3806" s="35" t="n"/>
      <c r="L3806" s="36" t="n"/>
      <c r="M3806" s="36" t="n"/>
      <c r="P3806" s="37" t="n"/>
      <c r="Q3806" s="38">
        <f>IF($C3806="",0,IF(OR(LOWER(TRIM($G3806))="omani",LOWER(TRIM($G3806))="oman",LOWER(TRIM($G3806))="om",LOWER(TRIM($G3806))="local"),1,0))</f>
        <v/>
      </c>
      <c r="R3806" s="38">
        <f>IF($C3806="",0,IF(OR(ISNUMBER(SEARCH("resign",$N3806)),ISNUMBER(SEARCH("terminat",$N3806)),ISNUMBER(SEARCH("inactive",$N3806)),ISNUMBER(SEARCH("vacan",$N3806)),ISNUMBER(SEARCH("deceased",$N3806)),ISNUMBER(SEARCH("separated",$N3806))),0,1))</f>
        <v/>
      </c>
      <c r="S3806">
        <f>IF(OR($R3806=0,NOT(ISNUMBER($I3806))),"",IFERROR(DATEDIF($I3806,DATE(FY,1,1),"y"),""))</f>
        <v/>
      </c>
      <c r="T3806">
        <f>IF(OR($R3806=0,NOT(ISNUMBER($J3806))),"",IFERROR(DATEDIF($J3806,DATE(FY,1,1),"y"),0))</f>
        <v/>
      </c>
      <c r="U3806" s="38">
        <f>IF(OR($R3806=0,NOT(ISNUMBER($I3806))),0,IF(YEAR($I3806)+IF($Q3806=1,RetAgeO,RetAgeE)=FY,MONTH($I3806),IF(YEAR($I3806)+IF($Q3806=1,RetAgeO,RetAgeE)&lt;FY,1,0)))</f>
        <v/>
      </c>
      <c r="V3806" s="38">
        <f>IF(OR($R3806=0,NOT(ISNUMBER($K3806))),0,IF(YEAR($K3806)=FY,MONTH($K3806),IF(YEAR($K3806)&lt;FY,1,0)))</f>
        <v/>
      </c>
      <c r="W3806" s="38">
        <f>IF($R3806=0,0,MIN(12,IF(AND(ISNUMBER($O3806),$O3806&gt;=1,$O3806&lt;=12),INT($O3806),12),IF(AND(RetireExit="Yes",$U3806&gt;0),$U3806,12),IF(AND(ContractExit="Yes",$V3806&gt;0),$V3806,12)))</f>
        <v/>
      </c>
      <c r="X3806" s="37">
        <f>IF(ISNUMBER($P3806),$P3806,IncPct)</f>
        <v/>
      </c>
      <c r="Y3806" s="39">
        <f>IF($W3806=0,0,MAX(0,MIN($W3806,IncMonth-1))+MAX(0,$W3806-IncMonth+1)*(1+$X3806))</f>
        <v/>
      </c>
      <c r="Z3806" s="40">
        <f>IF($C3806="",0,IFERROR(INDEX(Departments!$B$5:$B$54,MATCH($C3806,Departments!$A$5:$A$54,0)),0))</f>
        <v/>
      </c>
      <c r="AA3806" s="41">
        <f>N($L3806)*$Y3806</f>
        <v/>
      </c>
      <c r="AB3806" s="41">
        <f>N($M3806)*$Y3806</f>
        <v/>
      </c>
      <c r="AC3806" s="41">
        <f>$AA3806*$Z3806</f>
        <v/>
      </c>
      <c r="AD3806" s="41">
        <f>$AA3806*BonusMonths/12</f>
        <v/>
      </c>
      <c r="AE3806" s="41">
        <f>($AA3806+SI_Gross*$AB3806)*IF($Q3806=1,SI_O,SI_E)</f>
        <v/>
      </c>
      <c r="AF3806" s="41">
        <f>IF($Q3806=1,0,$AA3806*EOSB)</f>
        <v/>
      </c>
      <c r="AG3806" s="41">
        <f>$AN3806*$W3806</f>
        <v/>
      </c>
      <c r="AH3806" s="41">
        <f>SUM($AA3806:$AG3806)</f>
        <v/>
      </c>
      <c r="AI3806" s="41">
        <f>12*($AM3806+$AN3806)</f>
        <v/>
      </c>
      <c r="AJ3806" s="41">
        <f>$AM3806*((IncMonth-1)+(13-IncMonth)*(1+$X3806))+12*$AN3806</f>
        <v/>
      </c>
      <c r="AK3806" s="41">
        <f>IF($R3806=1,N($L3806)+N($M3806),0)</f>
        <v/>
      </c>
      <c r="AL3806">
        <f>IF($C3806="","",IF(N($L3806)&lt;=0,"Basic salary missing",IF(ISNA(MATCH($C3806,Departments!$A$5:$A$54,0)),"Department not on Departments sheet",IF(AND($I3806&lt;&gt;"",NOT(ISNUMBER($I3806))),"Date of birth is text, not a date",IF(AND($K3806&lt;&gt;"",NOT(ISNUMBER($K3806))),"Contract end is text, not a date","")))))</f>
        <v/>
      </c>
      <c r="AM3806" s="41">
        <f>IF($R3806=0,0,N($L3806)*(1+$Z3806+BonusMonths/12+IF($Q3806=1,0,EOSB))+N($M3806)+(N($L3806)+SI_Gross*N($M3806))*IF($Q3806=1,SI_O,SI_E))</f>
        <v/>
      </c>
      <c r="AN3806" s="41">
        <f>IF($R3806=0,0,(IF($Q3806=1,MedO,MedE+Ticket)+Training)/12)</f>
        <v/>
      </c>
    </row>
    <row r="3807">
      <c r="I3807" s="35" t="n"/>
      <c r="J3807" s="35" t="n"/>
      <c r="K3807" s="35" t="n"/>
      <c r="L3807" s="36" t="n"/>
      <c r="M3807" s="36" t="n"/>
      <c r="P3807" s="37" t="n"/>
      <c r="Q3807" s="38">
        <f>IF($C3807="",0,IF(OR(LOWER(TRIM($G3807))="omani",LOWER(TRIM($G3807))="oman",LOWER(TRIM($G3807))="om",LOWER(TRIM($G3807))="local"),1,0))</f>
        <v/>
      </c>
      <c r="R3807" s="38">
        <f>IF($C3807="",0,IF(OR(ISNUMBER(SEARCH("resign",$N3807)),ISNUMBER(SEARCH("terminat",$N3807)),ISNUMBER(SEARCH("inactive",$N3807)),ISNUMBER(SEARCH("vacan",$N3807)),ISNUMBER(SEARCH("deceased",$N3807)),ISNUMBER(SEARCH("separated",$N3807))),0,1))</f>
        <v/>
      </c>
      <c r="S3807">
        <f>IF(OR($R3807=0,NOT(ISNUMBER($I3807))),"",IFERROR(DATEDIF($I3807,DATE(FY,1,1),"y"),""))</f>
        <v/>
      </c>
      <c r="T3807">
        <f>IF(OR($R3807=0,NOT(ISNUMBER($J3807))),"",IFERROR(DATEDIF($J3807,DATE(FY,1,1),"y"),0))</f>
        <v/>
      </c>
      <c r="U3807" s="38">
        <f>IF(OR($R3807=0,NOT(ISNUMBER($I3807))),0,IF(YEAR($I3807)+IF($Q3807=1,RetAgeO,RetAgeE)=FY,MONTH($I3807),IF(YEAR($I3807)+IF($Q3807=1,RetAgeO,RetAgeE)&lt;FY,1,0)))</f>
        <v/>
      </c>
      <c r="V3807" s="38">
        <f>IF(OR($R3807=0,NOT(ISNUMBER($K3807))),0,IF(YEAR($K3807)=FY,MONTH($K3807),IF(YEAR($K3807)&lt;FY,1,0)))</f>
        <v/>
      </c>
      <c r="W3807" s="38">
        <f>IF($R3807=0,0,MIN(12,IF(AND(ISNUMBER($O3807),$O3807&gt;=1,$O3807&lt;=12),INT($O3807),12),IF(AND(RetireExit="Yes",$U3807&gt;0),$U3807,12),IF(AND(ContractExit="Yes",$V3807&gt;0),$V3807,12)))</f>
        <v/>
      </c>
      <c r="X3807" s="37">
        <f>IF(ISNUMBER($P3807),$P3807,IncPct)</f>
        <v/>
      </c>
      <c r="Y3807" s="39">
        <f>IF($W3807=0,0,MAX(0,MIN($W3807,IncMonth-1))+MAX(0,$W3807-IncMonth+1)*(1+$X3807))</f>
        <v/>
      </c>
      <c r="Z3807" s="40">
        <f>IF($C3807="",0,IFERROR(INDEX(Departments!$B$5:$B$54,MATCH($C3807,Departments!$A$5:$A$54,0)),0))</f>
        <v/>
      </c>
      <c r="AA3807" s="41">
        <f>N($L3807)*$Y3807</f>
        <v/>
      </c>
      <c r="AB3807" s="41">
        <f>N($M3807)*$Y3807</f>
        <v/>
      </c>
      <c r="AC3807" s="41">
        <f>$AA3807*$Z3807</f>
        <v/>
      </c>
      <c r="AD3807" s="41">
        <f>$AA3807*BonusMonths/12</f>
        <v/>
      </c>
      <c r="AE3807" s="41">
        <f>($AA3807+SI_Gross*$AB3807)*IF($Q3807=1,SI_O,SI_E)</f>
        <v/>
      </c>
      <c r="AF3807" s="41">
        <f>IF($Q3807=1,0,$AA3807*EOSB)</f>
        <v/>
      </c>
      <c r="AG3807" s="41">
        <f>$AN3807*$W3807</f>
        <v/>
      </c>
      <c r="AH3807" s="41">
        <f>SUM($AA3807:$AG3807)</f>
        <v/>
      </c>
      <c r="AI3807" s="41">
        <f>12*($AM3807+$AN3807)</f>
        <v/>
      </c>
      <c r="AJ3807" s="41">
        <f>$AM3807*((IncMonth-1)+(13-IncMonth)*(1+$X3807))+12*$AN3807</f>
        <v/>
      </c>
      <c r="AK3807" s="41">
        <f>IF($R3807=1,N($L3807)+N($M3807),0)</f>
        <v/>
      </c>
      <c r="AL3807">
        <f>IF($C3807="","",IF(N($L3807)&lt;=0,"Basic salary missing",IF(ISNA(MATCH($C3807,Departments!$A$5:$A$54,0)),"Department not on Departments sheet",IF(AND($I3807&lt;&gt;"",NOT(ISNUMBER($I3807))),"Date of birth is text, not a date",IF(AND($K3807&lt;&gt;"",NOT(ISNUMBER($K3807))),"Contract end is text, not a date","")))))</f>
        <v/>
      </c>
      <c r="AM3807" s="41">
        <f>IF($R3807=0,0,N($L3807)*(1+$Z3807+BonusMonths/12+IF($Q3807=1,0,EOSB))+N($M3807)+(N($L3807)+SI_Gross*N($M3807))*IF($Q3807=1,SI_O,SI_E))</f>
        <v/>
      </c>
      <c r="AN3807" s="41">
        <f>IF($R3807=0,0,(IF($Q3807=1,MedO,MedE+Ticket)+Training)/12)</f>
        <v/>
      </c>
    </row>
    <row r="3808">
      <c r="I3808" s="35" t="n"/>
      <c r="J3808" s="35" t="n"/>
      <c r="K3808" s="35" t="n"/>
      <c r="L3808" s="36" t="n"/>
      <c r="M3808" s="36" t="n"/>
      <c r="P3808" s="37" t="n"/>
      <c r="Q3808" s="38">
        <f>IF($C3808="",0,IF(OR(LOWER(TRIM($G3808))="omani",LOWER(TRIM($G3808))="oman",LOWER(TRIM($G3808))="om",LOWER(TRIM($G3808))="local"),1,0))</f>
        <v/>
      </c>
      <c r="R3808" s="38">
        <f>IF($C3808="",0,IF(OR(ISNUMBER(SEARCH("resign",$N3808)),ISNUMBER(SEARCH("terminat",$N3808)),ISNUMBER(SEARCH("inactive",$N3808)),ISNUMBER(SEARCH("vacan",$N3808)),ISNUMBER(SEARCH("deceased",$N3808)),ISNUMBER(SEARCH("separated",$N3808))),0,1))</f>
        <v/>
      </c>
      <c r="S3808">
        <f>IF(OR($R3808=0,NOT(ISNUMBER($I3808))),"",IFERROR(DATEDIF($I3808,DATE(FY,1,1),"y"),""))</f>
        <v/>
      </c>
      <c r="T3808">
        <f>IF(OR($R3808=0,NOT(ISNUMBER($J3808))),"",IFERROR(DATEDIF($J3808,DATE(FY,1,1),"y"),0))</f>
        <v/>
      </c>
      <c r="U3808" s="38">
        <f>IF(OR($R3808=0,NOT(ISNUMBER($I3808))),0,IF(YEAR($I3808)+IF($Q3808=1,RetAgeO,RetAgeE)=FY,MONTH($I3808),IF(YEAR($I3808)+IF($Q3808=1,RetAgeO,RetAgeE)&lt;FY,1,0)))</f>
        <v/>
      </c>
      <c r="V3808" s="38">
        <f>IF(OR($R3808=0,NOT(ISNUMBER($K3808))),0,IF(YEAR($K3808)=FY,MONTH($K3808),IF(YEAR($K3808)&lt;FY,1,0)))</f>
        <v/>
      </c>
      <c r="W3808" s="38">
        <f>IF($R3808=0,0,MIN(12,IF(AND(ISNUMBER($O3808),$O3808&gt;=1,$O3808&lt;=12),INT($O3808),12),IF(AND(RetireExit="Yes",$U3808&gt;0),$U3808,12),IF(AND(ContractExit="Yes",$V3808&gt;0),$V3808,12)))</f>
        <v/>
      </c>
      <c r="X3808" s="37">
        <f>IF(ISNUMBER($P3808),$P3808,IncPct)</f>
        <v/>
      </c>
      <c r="Y3808" s="39">
        <f>IF($W3808=0,0,MAX(0,MIN($W3808,IncMonth-1))+MAX(0,$W3808-IncMonth+1)*(1+$X3808))</f>
        <v/>
      </c>
      <c r="Z3808" s="40">
        <f>IF($C3808="",0,IFERROR(INDEX(Departments!$B$5:$B$54,MATCH($C3808,Departments!$A$5:$A$54,0)),0))</f>
        <v/>
      </c>
      <c r="AA3808" s="41">
        <f>N($L3808)*$Y3808</f>
        <v/>
      </c>
      <c r="AB3808" s="41">
        <f>N($M3808)*$Y3808</f>
        <v/>
      </c>
      <c r="AC3808" s="41">
        <f>$AA3808*$Z3808</f>
        <v/>
      </c>
      <c r="AD3808" s="41">
        <f>$AA3808*BonusMonths/12</f>
        <v/>
      </c>
      <c r="AE3808" s="41">
        <f>($AA3808+SI_Gross*$AB3808)*IF($Q3808=1,SI_O,SI_E)</f>
        <v/>
      </c>
      <c r="AF3808" s="41">
        <f>IF($Q3808=1,0,$AA3808*EOSB)</f>
        <v/>
      </c>
      <c r="AG3808" s="41">
        <f>$AN3808*$W3808</f>
        <v/>
      </c>
      <c r="AH3808" s="41">
        <f>SUM($AA3808:$AG3808)</f>
        <v/>
      </c>
      <c r="AI3808" s="41">
        <f>12*($AM3808+$AN3808)</f>
        <v/>
      </c>
      <c r="AJ3808" s="41">
        <f>$AM3808*((IncMonth-1)+(13-IncMonth)*(1+$X3808))+12*$AN3808</f>
        <v/>
      </c>
      <c r="AK3808" s="41">
        <f>IF($R3808=1,N($L3808)+N($M3808),0)</f>
        <v/>
      </c>
      <c r="AL3808">
        <f>IF($C3808="","",IF(N($L3808)&lt;=0,"Basic salary missing",IF(ISNA(MATCH($C3808,Departments!$A$5:$A$54,0)),"Department not on Departments sheet",IF(AND($I3808&lt;&gt;"",NOT(ISNUMBER($I3808))),"Date of birth is text, not a date",IF(AND($K3808&lt;&gt;"",NOT(ISNUMBER($K3808))),"Contract end is text, not a date","")))))</f>
        <v/>
      </c>
      <c r="AM3808" s="41">
        <f>IF($R3808=0,0,N($L3808)*(1+$Z3808+BonusMonths/12+IF($Q3808=1,0,EOSB))+N($M3808)+(N($L3808)+SI_Gross*N($M3808))*IF($Q3808=1,SI_O,SI_E))</f>
        <v/>
      </c>
      <c r="AN3808" s="41">
        <f>IF($R3808=0,0,(IF($Q3808=1,MedO,MedE+Ticket)+Training)/12)</f>
        <v/>
      </c>
    </row>
    <row r="3809">
      <c r="I3809" s="35" t="n"/>
      <c r="J3809" s="35" t="n"/>
      <c r="K3809" s="35" t="n"/>
      <c r="L3809" s="36" t="n"/>
      <c r="M3809" s="36" t="n"/>
      <c r="P3809" s="37" t="n"/>
      <c r="Q3809" s="38">
        <f>IF($C3809="",0,IF(OR(LOWER(TRIM($G3809))="omani",LOWER(TRIM($G3809))="oman",LOWER(TRIM($G3809))="om",LOWER(TRIM($G3809))="local"),1,0))</f>
        <v/>
      </c>
      <c r="R3809" s="38">
        <f>IF($C3809="",0,IF(OR(ISNUMBER(SEARCH("resign",$N3809)),ISNUMBER(SEARCH("terminat",$N3809)),ISNUMBER(SEARCH("inactive",$N3809)),ISNUMBER(SEARCH("vacan",$N3809)),ISNUMBER(SEARCH("deceased",$N3809)),ISNUMBER(SEARCH("separated",$N3809))),0,1))</f>
        <v/>
      </c>
      <c r="S3809">
        <f>IF(OR($R3809=0,NOT(ISNUMBER($I3809))),"",IFERROR(DATEDIF($I3809,DATE(FY,1,1),"y"),""))</f>
        <v/>
      </c>
      <c r="T3809">
        <f>IF(OR($R3809=0,NOT(ISNUMBER($J3809))),"",IFERROR(DATEDIF($J3809,DATE(FY,1,1),"y"),0))</f>
        <v/>
      </c>
      <c r="U3809" s="38">
        <f>IF(OR($R3809=0,NOT(ISNUMBER($I3809))),0,IF(YEAR($I3809)+IF($Q3809=1,RetAgeO,RetAgeE)=FY,MONTH($I3809),IF(YEAR($I3809)+IF($Q3809=1,RetAgeO,RetAgeE)&lt;FY,1,0)))</f>
        <v/>
      </c>
      <c r="V3809" s="38">
        <f>IF(OR($R3809=0,NOT(ISNUMBER($K3809))),0,IF(YEAR($K3809)=FY,MONTH($K3809),IF(YEAR($K3809)&lt;FY,1,0)))</f>
        <v/>
      </c>
      <c r="W3809" s="38">
        <f>IF($R3809=0,0,MIN(12,IF(AND(ISNUMBER($O3809),$O3809&gt;=1,$O3809&lt;=12),INT($O3809),12),IF(AND(RetireExit="Yes",$U3809&gt;0),$U3809,12),IF(AND(ContractExit="Yes",$V3809&gt;0),$V3809,12)))</f>
        <v/>
      </c>
      <c r="X3809" s="37">
        <f>IF(ISNUMBER($P3809),$P3809,IncPct)</f>
        <v/>
      </c>
      <c r="Y3809" s="39">
        <f>IF($W3809=0,0,MAX(0,MIN($W3809,IncMonth-1))+MAX(0,$W3809-IncMonth+1)*(1+$X3809))</f>
        <v/>
      </c>
      <c r="Z3809" s="40">
        <f>IF($C3809="",0,IFERROR(INDEX(Departments!$B$5:$B$54,MATCH($C3809,Departments!$A$5:$A$54,0)),0))</f>
        <v/>
      </c>
      <c r="AA3809" s="41">
        <f>N($L3809)*$Y3809</f>
        <v/>
      </c>
      <c r="AB3809" s="41">
        <f>N($M3809)*$Y3809</f>
        <v/>
      </c>
      <c r="AC3809" s="41">
        <f>$AA3809*$Z3809</f>
        <v/>
      </c>
      <c r="AD3809" s="41">
        <f>$AA3809*BonusMonths/12</f>
        <v/>
      </c>
      <c r="AE3809" s="41">
        <f>($AA3809+SI_Gross*$AB3809)*IF($Q3809=1,SI_O,SI_E)</f>
        <v/>
      </c>
      <c r="AF3809" s="41">
        <f>IF($Q3809=1,0,$AA3809*EOSB)</f>
        <v/>
      </c>
      <c r="AG3809" s="41">
        <f>$AN3809*$W3809</f>
        <v/>
      </c>
      <c r="AH3809" s="41">
        <f>SUM($AA3809:$AG3809)</f>
        <v/>
      </c>
      <c r="AI3809" s="41">
        <f>12*($AM3809+$AN3809)</f>
        <v/>
      </c>
      <c r="AJ3809" s="41">
        <f>$AM3809*((IncMonth-1)+(13-IncMonth)*(1+$X3809))+12*$AN3809</f>
        <v/>
      </c>
      <c r="AK3809" s="41">
        <f>IF($R3809=1,N($L3809)+N($M3809),0)</f>
        <v/>
      </c>
      <c r="AL3809">
        <f>IF($C3809="","",IF(N($L3809)&lt;=0,"Basic salary missing",IF(ISNA(MATCH($C3809,Departments!$A$5:$A$54,0)),"Department not on Departments sheet",IF(AND($I3809&lt;&gt;"",NOT(ISNUMBER($I3809))),"Date of birth is text, not a date",IF(AND($K3809&lt;&gt;"",NOT(ISNUMBER($K3809))),"Contract end is text, not a date","")))))</f>
        <v/>
      </c>
      <c r="AM3809" s="41">
        <f>IF($R3809=0,0,N($L3809)*(1+$Z3809+BonusMonths/12+IF($Q3809=1,0,EOSB))+N($M3809)+(N($L3809)+SI_Gross*N($M3809))*IF($Q3809=1,SI_O,SI_E))</f>
        <v/>
      </c>
      <c r="AN3809" s="41">
        <f>IF($R3809=0,0,(IF($Q3809=1,MedO,MedE+Ticket)+Training)/12)</f>
        <v/>
      </c>
    </row>
    <row r="3810">
      <c r="I3810" s="35" t="n"/>
      <c r="J3810" s="35" t="n"/>
      <c r="K3810" s="35" t="n"/>
      <c r="L3810" s="36" t="n"/>
      <c r="M3810" s="36" t="n"/>
      <c r="P3810" s="37" t="n"/>
      <c r="Q3810" s="38">
        <f>IF($C3810="",0,IF(OR(LOWER(TRIM($G3810))="omani",LOWER(TRIM($G3810))="oman",LOWER(TRIM($G3810))="om",LOWER(TRIM($G3810))="local"),1,0))</f>
        <v/>
      </c>
      <c r="R3810" s="38">
        <f>IF($C3810="",0,IF(OR(ISNUMBER(SEARCH("resign",$N3810)),ISNUMBER(SEARCH("terminat",$N3810)),ISNUMBER(SEARCH("inactive",$N3810)),ISNUMBER(SEARCH("vacan",$N3810)),ISNUMBER(SEARCH("deceased",$N3810)),ISNUMBER(SEARCH("separated",$N3810))),0,1))</f>
        <v/>
      </c>
      <c r="S3810">
        <f>IF(OR($R3810=0,NOT(ISNUMBER($I3810))),"",IFERROR(DATEDIF($I3810,DATE(FY,1,1),"y"),""))</f>
        <v/>
      </c>
      <c r="T3810">
        <f>IF(OR($R3810=0,NOT(ISNUMBER($J3810))),"",IFERROR(DATEDIF($J3810,DATE(FY,1,1),"y"),0))</f>
        <v/>
      </c>
      <c r="U3810" s="38">
        <f>IF(OR($R3810=0,NOT(ISNUMBER($I3810))),0,IF(YEAR($I3810)+IF($Q3810=1,RetAgeO,RetAgeE)=FY,MONTH($I3810),IF(YEAR($I3810)+IF($Q3810=1,RetAgeO,RetAgeE)&lt;FY,1,0)))</f>
        <v/>
      </c>
      <c r="V3810" s="38">
        <f>IF(OR($R3810=0,NOT(ISNUMBER($K3810))),0,IF(YEAR($K3810)=FY,MONTH($K3810),IF(YEAR($K3810)&lt;FY,1,0)))</f>
        <v/>
      </c>
      <c r="W3810" s="38">
        <f>IF($R3810=0,0,MIN(12,IF(AND(ISNUMBER($O3810),$O3810&gt;=1,$O3810&lt;=12),INT($O3810),12),IF(AND(RetireExit="Yes",$U3810&gt;0),$U3810,12),IF(AND(ContractExit="Yes",$V3810&gt;0),$V3810,12)))</f>
        <v/>
      </c>
      <c r="X3810" s="37">
        <f>IF(ISNUMBER($P3810),$P3810,IncPct)</f>
        <v/>
      </c>
      <c r="Y3810" s="39">
        <f>IF($W3810=0,0,MAX(0,MIN($W3810,IncMonth-1))+MAX(0,$W3810-IncMonth+1)*(1+$X3810))</f>
        <v/>
      </c>
      <c r="Z3810" s="40">
        <f>IF($C3810="",0,IFERROR(INDEX(Departments!$B$5:$B$54,MATCH($C3810,Departments!$A$5:$A$54,0)),0))</f>
        <v/>
      </c>
      <c r="AA3810" s="41">
        <f>N($L3810)*$Y3810</f>
        <v/>
      </c>
      <c r="AB3810" s="41">
        <f>N($M3810)*$Y3810</f>
        <v/>
      </c>
      <c r="AC3810" s="41">
        <f>$AA3810*$Z3810</f>
        <v/>
      </c>
      <c r="AD3810" s="41">
        <f>$AA3810*BonusMonths/12</f>
        <v/>
      </c>
      <c r="AE3810" s="41">
        <f>($AA3810+SI_Gross*$AB3810)*IF($Q3810=1,SI_O,SI_E)</f>
        <v/>
      </c>
      <c r="AF3810" s="41">
        <f>IF($Q3810=1,0,$AA3810*EOSB)</f>
        <v/>
      </c>
      <c r="AG3810" s="41">
        <f>$AN3810*$W3810</f>
        <v/>
      </c>
      <c r="AH3810" s="41">
        <f>SUM($AA3810:$AG3810)</f>
        <v/>
      </c>
      <c r="AI3810" s="41">
        <f>12*($AM3810+$AN3810)</f>
        <v/>
      </c>
      <c r="AJ3810" s="41">
        <f>$AM3810*((IncMonth-1)+(13-IncMonth)*(1+$X3810))+12*$AN3810</f>
        <v/>
      </c>
      <c r="AK3810" s="41">
        <f>IF($R3810=1,N($L3810)+N($M3810),0)</f>
        <v/>
      </c>
      <c r="AL3810">
        <f>IF($C3810="","",IF(N($L3810)&lt;=0,"Basic salary missing",IF(ISNA(MATCH($C3810,Departments!$A$5:$A$54,0)),"Department not on Departments sheet",IF(AND($I3810&lt;&gt;"",NOT(ISNUMBER($I3810))),"Date of birth is text, not a date",IF(AND($K3810&lt;&gt;"",NOT(ISNUMBER($K3810))),"Contract end is text, not a date","")))))</f>
        <v/>
      </c>
      <c r="AM3810" s="41">
        <f>IF($R3810=0,0,N($L3810)*(1+$Z3810+BonusMonths/12+IF($Q3810=1,0,EOSB))+N($M3810)+(N($L3810)+SI_Gross*N($M3810))*IF($Q3810=1,SI_O,SI_E))</f>
        <v/>
      </c>
      <c r="AN3810" s="41">
        <f>IF($R3810=0,0,(IF($Q3810=1,MedO,MedE+Ticket)+Training)/12)</f>
        <v/>
      </c>
    </row>
    <row r="3811">
      <c r="I3811" s="35" t="n"/>
      <c r="J3811" s="35" t="n"/>
      <c r="K3811" s="35" t="n"/>
      <c r="L3811" s="36" t="n"/>
      <c r="M3811" s="36" t="n"/>
      <c r="P3811" s="37" t="n"/>
      <c r="Q3811" s="38">
        <f>IF($C3811="",0,IF(OR(LOWER(TRIM($G3811))="omani",LOWER(TRIM($G3811))="oman",LOWER(TRIM($G3811))="om",LOWER(TRIM($G3811))="local"),1,0))</f>
        <v/>
      </c>
      <c r="R3811" s="38">
        <f>IF($C3811="",0,IF(OR(ISNUMBER(SEARCH("resign",$N3811)),ISNUMBER(SEARCH("terminat",$N3811)),ISNUMBER(SEARCH("inactive",$N3811)),ISNUMBER(SEARCH("vacan",$N3811)),ISNUMBER(SEARCH("deceased",$N3811)),ISNUMBER(SEARCH("separated",$N3811))),0,1))</f>
        <v/>
      </c>
      <c r="S3811">
        <f>IF(OR($R3811=0,NOT(ISNUMBER($I3811))),"",IFERROR(DATEDIF($I3811,DATE(FY,1,1),"y"),""))</f>
        <v/>
      </c>
      <c r="T3811">
        <f>IF(OR($R3811=0,NOT(ISNUMBER($J3811))),"",IFERROR(DATEDIF($J3811,DATE(FY,1,1),"y"),0))</f>
        <v/>
      </c>
      <c r="U3811" s="38">
        <f>IF(OR($R3811=0,NOT(ISNUMBER($I3811))),0,IF(YEAR($I3811)+IF($Q3811=1,RetAgeO,RetAgeE)=FY,MONTH($I3811),IF(YEAR($I3811)+IF($Q3811=1,RetAgeO,RetAgeE)&lt;FY,1,0)))</f>
        <v/>
      </c>
      <c r="V3811" s="38">
        <f>IF(OR($R3811=0,NOT(ISNUMBER($K3811))),0,IF(YEAR($K3811)=FY,MONTH($K3811),IF(YEAR($K3811)&lt;FY,1,0)))</f>
        <v/>
      </c>
      <c r="W3811" s="38">
        <f>IF($R3811=0,0,MIN(12,IF(AND(ISNUMBER($O3811),$O3811&gt;=1,$O3811&lt;=12),INT($O3811),12),IF(AND(RetireExit="Yes",$U3811&gt;0),$U3811,12),IF(AND(ContractExit="Yes",$V3811&gt;0),$V3811,12)))</f>
        <v/>
      </c>
      <c r="X3811" s="37">
        <f>IF(ISNUMBER($P3811),$P3811,IncPct)</f>
        <v/>
      </c>
      <c r="Y3811" s="39">
        <f>IF($W3811=0,0,MAX(0,MIN($W3811,IncMonth-1))+MAX(0,$W3811-IncMonth+1)*(1+$X3811))</f>
        <v/>
      </c>
      <c r="Z3811" s="40">
        <f>IF($C3811="",0,IFERROR(INDEX(Departments!$B$5:$B$54,MATCH($C3811,Departments!$A$5:$A$54,0)),0))</f>
        <v/>
      </c>
      <c r="AA3811" s="41">
        <f>N($L3811)*$Y3811</f>
        <v/>
      </c>
      <c r="AB3811" s="41">
        <f>N($M3811)*$Y3811</f>
        <v/>
      </c>
      <c r="AC3811" s="41">
        <f>$AA3811*$Z3811</f>
        <v/>
      </c>
      <c r="AD3811" s="41">
        <f>$AA3811*BonusMonths/12</f>
        <v/>
      </c>
      <c r="AE3811" s="41">
        <f>($AA3811+SI_Gross*$AB3811)*IF($Q3811=1,SI_O,SI_E)</f>
        <v/>
      </c>
      <c r="AF3811" s="41">
        <f>IF($Q3811=1,0,$AA3811*EOSB)</f>
        <v/>
      </c>
      <c r="AG3811" s="41">
        <f>$AN3811*$W3811</f>
        <v/>
      </c>
      <c r="AH3811" s="41">
        <f>SUM($AA3811:$AG3811)</f>
        <v/>
      </c>
      <c r="AI3811" s="41">
        <f>12*($AM3811+$AN3811)</f>
        <v/>
      </c>
      <c r="AJ3811" s="41">
        <f>$AM3811*((IncMonth-1)+(13-IncMonth)*(1+$X3811))+12*$AN3811</f>
        <v/>
      </c>
      <c r="AK3811" s="41">
        <f>IF($R3811=1,N($L3811)+N($M3811),0)</f>
        <v/>
      </c>
      <c r="AL3811">
        <f>IF($C3811="","",IF(N($L3811)&lt;=0,"Basic salary missing",IF(ISNA(MATCH($C3811,Departments!$A$5:$A$54,0)),"Department not on Departments sheet",IF(AND($I3811&lt;&gt;"",NOT(ISNUMBER($I3811))),"Date of birth is text, not a date",IF(AND($K3811&lt;&gt;"",NOT(ISNUMBER($K3811))),"Contract end is text, not a date","")))))</f>
        <v/>
      </c>
      <c r="AM3811" s="41">
        <f>IF($R3811=0,0,N($L3811)*(1+$Z3811+BonusMonths/12+IF($Q3811=1,0,EOSB))+N($M3811)+(N($L3811)+SI_Gross*N($M3811))*IF($Q3811=1,SI_O,SI_E))</f>
        <v/>
      </c>
      <c r="AN3811" s="41">
        <f>IF($R3811=0,0,(IF($Q3811=1,MedO,MedE+Ticket)+Training)/12)</f>
        <v/>
      </c>
    </row>
    <row r="3812">
      <c r="I3812" s="35" t="n"/>
      <c r="J3812" s="35" t="n"/>
      <c r="K3812" s="35" t="n"/>
      <c r="L3812" s="36" t="n"/>
      <c r="M3812" s="36" t="n"/>
      <c r="P3812" s="37" t="n"/>
      <c r="Q3812" s="38">
        <f>IF($C3812="",0,IF(OR(LOWER(TRIM($G3812))="omani",LOWER(TRIM($G3812))="oman",LOWER(TRIM($G3812))="om",LOWER(TRIM($G3812))="local"),1,0))</f>
        <v/>
      </c>
      <c r="R3812" s="38">
        <f>IF($C3812="",0,IF(OR(ISNUMBER(SEARCH("resign",$N3812)),ISNUMBER(SEARCH("terminat",$N3812)),ISNUMBER(SEARCH("inactive",$N3812)),ISNUMBER(SEARCH("vacan",$N3812)),ISNUMBER(SEARCH("deceased",$N3812)),ISNUMBER(SEARCH("separated",$N3812))),0,1))</f>
        <v/>
      </c>
      <c r="S3812">
        <f>IF(OR($R3812=0,NOT(ISNUMBER($I3812))),"",IFERROR(DATEDIF($I3812,DATE(FY,1,1),"y"),""))</f>
        <v/>
      </c>
      <c r="T3812">
        <f>IF(OR($R3812=0,NOT(ISNUMBER($J3812))),"",IFERROR(DATEDIF($J3812,DATE(FY,1,1),"y"),0))</f>
        <v/>
      </c>
      <c r="U3812" s="38">
        <f>IF(OR($R3812=0,NOT(ISNUMBER($I3812))),0,IF(YEAR($I3812)+IF($Q3812=1,RetAgeO,RetAgeE)=FY,MONTH($I3812),IF(YEAR($I3812)+IF($Q3812=1,RetAgeO,RetAgeE)&lt;FY,1,0)))</f>
        <v/>
      </c>
      <c r="V3812" s="38">
        <f>IF(OR($R3812=0,NOT(ISNUMBER($K3812))),0,IF(YEAR($K3812)=FY,MONTH($K3812),IF(YEAR($K3812)&lt;FY,1,0)))</f>
        <v/>
      </c>
      <c r="W3812" s="38">
        <f>IF($R3812=0,0,MIN(12,IF(AND(ISNUMBER($O3812),$O3812&gt;=1,$O3812&lt;=12),INT($O3812),12),IF(AND(RetireExit="Yes",$U3812&gt;0),$U3812,12),IF(AND(ContractExit="Yes",$V3812&gt;0),$V3812,12)))</f>
        <v/>
      </c>
      <c r="X3812" s="37">
        <f>IF(ISNUMBER($P3812),$P3812,IncPct)</f>
        <v/>
      </c>
      <c r="Y3812" s="39">
        <f>IF($W3812=0,0,MAX(0,MIN($W3812,IncMonth-1))+MAX(0,$W3812-IncMonth+1)*(1+$X3812))</f>
        <v/>
      </c>
      <c r="Z3812" s="40">
        <f>IF($C3812="",0,IFERROR(INDEX(Departments!$B$5:$B$54,MATCH($C3812,Departments!$A$5:$A$54,0)),0))</f>
        <v/>
      </c>
      <c r="AA3812" s="41">
        <f>N($L3812)*$Y3812</f>
        <v/>
      </c>
      <c r="AB3812" s="41">
        <f>N($M3812)*$Y3812</f>
        <v/>
      </c>
      <c r="AC3812" s="41">
        <f>$AA3812*$Z3812</f>
        <v/>
      </c>
      <c r="AD3812" s="41">
        <f>$AA3812*BonusMonths/12</f>
        <v/>
      </c>
      <c r="AE3812" s="41">
        <f>($AA3812+SI_Gross*$AB3812)*IF($Q3812=1,SI_O,SI_E)</f>
        <v/>
      </c>
      <c r="AF3812" s="41">
        <f>IF($Q3812=1,0,$AA3812*EOSB)</f>
        <v/>
      </c>
      <c r="AG3812" s="41">
        <f>$AN3812*$W3812</f>
        <v/>
      </c>
      <c r="AH3812" s="41">
        <f>SUM($AA3812:$AG3812)</f>
        <v/>
      </c>
      <c r="AI3812" s="41">
        <f>12*($AM3812+$AN3812)</f>
        <v/>
      </c>
      <c r="AJ3812" s="41">
        <f>$AM3812*((IncMonth-1)+(13-IncMonth)*(1+$X3812))+12*$AN3812</f>
        <v/>
      </c>
      <c r="AK3812" s="41">
        <f>IF($R3812=1,N($L3812)+N($M3812),0)</f>
        <v/>
      </c>
      <c r="AL3812">
        <f>IF($C3812="","",IF(N($L3812)&lt;=0,"Basic salary missing",IF(ISNA(MATCH($C3812,Departments!$A$5:$A$54,0)),"Department not on Departments sheet",IF(AND($I3812&lt;&gt;"",NOT(ISNUMBER($I3812))),"Date of birth is text, not a date",IF(AND($K3812&lt;&gt;"",NOT(ISNUMBER($K3812))),"Contract end is text, not a date","")))))</f>
        <v/>
      </c>
      <c r="AM3812" s="41">
        <f>IF($R3812=0,0,N($L3812)*(1+$Z3812+BonusMonths/12+IF($Q3812=1,0,EOSB))+N($M3812)+(N($L3812)+SI_Gross*N($M3812))*IF($Q3812=1,SI_O,SI_E))</f>
        <v/>
      </c>
      <c r="AN3812" s="41">
        <f>IF($R3812=0,0,(IF($Q3812=1,MedO,MedE+Ticket)+Training)/12)</f>
        <v/>
      </c>
    </row>
    <row r="3813">
      <c r="I3813" s="35" t="n"/>
      <c r="J3813" s="35" t="n"/>
      <c r="K3813" s="35" t="n"/>
      <c r="L3813" s="36" t="n"/>
      <c r="M3813" s="36" t="n"/>
      <c r="P3813" s="37" t="n"/>
      <c r="Q3813" s="38">
        <f>IF($C3813="",0,IF(OR(LOWER(TRIM($G3813))="omani",LOWER(TRIM($G3813))="oman",LOWER(TRIM($G3813))="om",LOWER(TRIM($G3813))="local"),1,0))</f>
        <v/>
      </c>
      <c r="R3813" s="38">
        <f>IF($C3813="",0,IF(OR(ISNUMBER(SEARCH("resign",$N3813)),ISNUMBER(SEARCH("terminat",$N3813)),ISNUMBER(SEARCH("inactive",$N3813)),ISNUMBER(SEARCH("vacan",$N3813)),ISNUMBER(SEARCH("deceased",$N3813)),ISNUMBER(SEARCH("separated",$N3813))),0,1))</f>
        <v/>
      </c>
      <c r="S3813">
        <f>IF(OR($R3813=0,NOT(ISNUMBER($I3813))),"",IFERROR(DATEDIF($I3813,DATE(FY,1,1),"y"),""))</f>
        <v/>
      </c>
      <c r="T3813">
        <f>IF(OR($R3813=0,NOT(ISNUMBER($J3813))),"",IFERROR(DATEDIF($J3813,DATE(FY,1,1),"y"),0))</f>
        <v/>
      </c>
      <c r="U3813" s="38">
        <f>IF(OR($R3813=0,NOT(ISNUMBER($I3813))),0,IF(YEAR($I3813)+IF($Q3813=1,RetAgeO,RetAgeE)=FY,MONTH($I3813),IF(YEAR($I3813)+IF($Q3813=1,RetAgeO,RetAgeE)&lt;FY,1,0)))</f>
        <v/>
      </c>
      <c r="V3813" s="38">
        <f>IF(OR($R3813=0,NOT(ISNUMBER($K3813))),0,IF(YEAR($K3813)=FY,MONTH($K3813),IF(YEAR($K3813)&lt;FY,1,0)))</f>
        <v/>
      </c>
      <c r="W3813" s="38">
        <f>IF($R3813=0,0,MIN(12,IF(AND(ISNUMBER($O3813),$O3813&gt;=1,$O3813&lt;=12),INT($O3813),12),IF(AND(RetireExit="Yes",$U3813&gt;0),$U3813,12),IF(AND(ContractExit="Yes",$V3813&gt;0),$V3813,12)))</f>
        <v/>
      </c>
      <c r="X3813" s="37">
        <f>IF(ISNUMBER($P3813),$P3813,IncPct)</f>
        <v/>
      </c>
      <c r="Y3813" s="39">
        <f>IF($W3813=0,0,MAX(0,MIN($W3813,IncMonth-1))+MAX(0,$W3813-IncMonth+1)*(1+$X3813))</f>
        <v/>
      </c>
      <c r="Z3813" s="40">
        <f>IF($C3813="",0,IFERROR(INDEX(Departments!$B$5:$B$54,MATCH($C3813,Departments!$A$5:$A$54,0)),0))</f>
        <v/>
      </c>
      <c r="AA3813" s="41">
        <f>N($L3813)*$Y3813</f>
        <v/>
      </c>
      <c r="AB3813" s="41">
        <f>N($M3813)*$Y3813</f>
        <v/>
      </c>
      <c r="AC3813" s="41">
        <f>$AA3813*$Z3813</f>
        <v/>
      </c>
      <c r="AD3813" s="41">
        <f>$AA3813*BonusMonths/12</f>
        <v/>
      </c>
      <c r="AE3813" s="41">
        <f>($AA3813+SI_Gross*$AB3813)*IF($Q3813=1,SI_O,SI_E)</f>
        <v/>
      </c>
      <c r="AF3813" s="41">
        <f>IF($Q3813=1,0,$AA3813*EOSB)</f>
        <v/>
      </c>
      <c r="AG3813" s="41">
        <f>$AN3813*$W3813</f>
        <v/>
      </c>
      <c r="AH3813" s="41">
        <f>SUM($AA3813:$AG3813)</f>
        <v/>
      </c>
      <c r="AI3813" s="41">
        <f>12*($AM3813+$AN3813)</f>
        <v/>
      </c>
      <c r="AJ3813" s="41">
        <f>$AM3813*((IncMonth-1)+(13-IncMonth)*(1+$X3813))+12*$AN3813</f>
        <v/>
      </c>
      <c r="AK3813" s="41">
        <f>IF($R3813=1,N($L3813)+N($M3813),0)</f>
        <v/>
      </c>
      <c r="AL3813">
        <f>IF($C3813="","",IF(N($L3813)&lt;=0,"Basic salary missing",IF(ISNA(MATCH($C3813,Departments!$A$5:$A$54,0)),"Department not on Departments sheet",IF(AND($I3813&lt;&gt;"",NOT(ISNUMBER($I3813))),"Date of birth is text, not a date",IF(AND($K3813&lt;&gt;"",NOT(ISNUMBER($K3813))),"Contract end is text, not a date","")))))</f>
        <v/>
      </c>
      <c r="AM3813" s="41">
        <f>IF($R3813=0,0,N($L3813)*(1+$Z3813+BonusMonths/12+IF($Q3813=1,0,EOSB))+N($M3813)+(N($L3813)+SI_Gross*N($M3813))*IF($Q3813=1,SI_O,SI_E))</f>
        <v/>
      </c>
      <c r="AN3813" s="41">
        <f>IF($R3813=0,0,(IF($Q3813=1,MedO,MedE+Ticket)+Training)/12)</f>
        <v/>
      </c>
    </row>
    <row r="3814">
      <c r="I3814" s="35" t="n"/>
      <c r="J3814" s="35" t="n"/>
      <c r="K3814" s="35" t="n"/>
      <c r="L3814" s="36" t="n"/>
      <c r="M3814" s="36" t="n"/>
      <c r="P3814" s="37" t="n"/>
      <c r="Q3814" s="38">
        <f>IF($C3814="",0,IF(OR(LOWER(TRIM($G3814))="omani",LOWER(TRIM($G3814))="oman",LOWER(TRIM($G3814))="om",LOWER(TRIM($G3814))="local"),1,0))</f>
        <v/>
      </c>
      <c r="R3814" s="38">
        <f>IF($C3814="",0,IF(OR(ISNUMBER(SEARCH("resign",$N3814)),ISNUMBER(SEARCH("terminat",$N3814)),ISNUMBER(SEARCH("inactive",$N3814)),ISNUMBER(SEARCH("vacan",$N3814)),ISNUMBER(SEARCH("deceased",$N3814)),ISNUMBER(SEARCH("separated",$N3814))),0,1))</f>
        <v/>
      </c>
      <c r="S3814">
        <f>IF(OR($R3814=0,NOT(ISNUMBER($I3814))),"",IFERROR(DATEDIF($I3814,DATE(FY,1,1),"y"),""))</f>
        <v/>
      </c>
      <c r="T3814">
        <f>IF(OR($R3814=0,NOT(ISNUMBER($J3814))),"",IFERROR(DATEDIF($J3814,DATE(FY,1,1),"y"),0))</f>
        <v/>
      </c>
      <c r="U3814" s="38">
        <f>IF(OR($R3814=0,NOT(ISNUMBER($I3814))),0,IF(YEAR($I3814)+IF($Q3814=1,RetAgeO,RetAgeE)=FY,MONTH($I3814),IF(YEAR($I3814)+IF($Q3814=1,RetAgeO,RetAgeE)&lt;FY,1,0)))</f>
        <v/>
      </c>
      <c r="V3814" s="38">
        <f>IF(OR($R3814=0,NOT(ISNUMBER($K3814))),0,IF(YEAR($K3814)=FY,MONTH($K3814),IF(YEAR($K3814)&lt;FY,1,0)))</f>
        <v/>
      </c>
      <c r="W3814" s="38">
        <f>IF($R3814=0,0,MIN(12,IF(AND(ISNUMBER($O3814),$O3814&gt;=1,$O3814&lt;=12),INT($O3814),12),IF(AND(RetireExit="Yes",$U3814&gt;0),$U3814,12),IF(AND(ContractExit="Yes",$V3814&gt;0),$V3814,12)))</f>
        <v/>
      </c>
      <c r="X3814" s="37">
        <f>IF(ISNUMBER($P3814),$P3814,IncPct)</f>
        <v/>
      </c>
      <c r="Y3814" s="39">
        <f>IF($W3814=0,0,MAX(0,MIN($W3814,IncMonth-1))+MAX(0,$W3814-IncMonth+1)*(1+$X3814))</f>
        <v/>
      </c>
      <c r="Z3814" s="40">
        <f>IF($C3814="",0,IFERROR(INDEX(Departments!$B$5:$B$54,MATCH($C3814,Departments!$A$5:$A$54,0)),0))</f>
        <v/>
      </c>
      <c r="AA3814" s="41">
        <f>N($L3814)*$Y3814</f>
        <v/>
      </c>
      <c r="AB3814" s="41">
        <f>N($M3814)*$Y3814</f>
        <v/>
      </c>
      <c r="AC3814" s="41">
        <f>$AA3814*$Z3814</f>
        <v/>
      </c>
      <c r="AD3814" s="41">
        <f>$AA3814*BonusMonths/12</f>
        <v/>
      </c>
      <c r="AE3814" s="41">
        <f>($AA3814+SI_Gross*$AB3814)*IF($Q3814=1,SI_O,SI_E)</f>
        <v/>
      </c>
      <c r="AF3814" s="41">
        <f>IF($Q3814=1,0,$AA3814*EOSB)</f>
        <v/>
      </c>
      <c r="AG3814" s="41">
        <f>$AN3814*$W3814</f>
        <v/>
      </c>
      <c r="AH3814" s="41">
        <f>SUM($AA3814:$AG3814)</f>
        <v/>
      </c>
      <c r="AI3814" s="41">
        <f>12*($AM3814+$AN3814)</f>
        <v/>
      </c>
      <c r="AJ3814" s="41">
        <f>$AM3814*((IncMonth-1)+(13-IncMonth)*(1+$X3814))+12*$AN3814</f>
        <v/>
      </c>
      <c r="AK3814" s="41">
        <f>IF($R3814=1,N($L3814)+N($M3814),0)</f>
        <v/>
      </c>
      <c r="AL3814">
        <f>IF($C3814="","",IF(N($L3814)&lt;=0,"Basic salary missing",IF(ISNA(MATCH($C3814,Departments!$A$5:$A$54,0)),"Department not on Departments sheet",IF(AND($I3814&lt;&gt;"",NOT(ISNUMBER($I3814))),"Date of birth is text, not a date",IF(AND($K3814&lt;&gt;"",NOT(ISNUMBER($K3814))),"Contract end is text, not a date","")))))</f>
        <v/>
      </c>
      <c r="AM3814" s="41">
        <f>IF($R3814=0,0,N($L3814)*(1+$Z3814+BonusMonths/12+IF($Q3814=1,0,EOSB))+N($M3814)+(N($L3814)+SI_Gross*N($M3814))*IF($Q3814=1,SI_O,SI_E))</f>
        <v/>
      </c>
      <c r="AN3814" s="41">
        <f>IF($R3814=0,0,(IF($Q3814=1,MedO,MedE+Ticket)+Training)/12)</f>
        <v/>
      </c>
    </row>
    <row r="3815">
      <c r="I3815" s="35" t="n"/>
      <c r="J3815" s="35" t="n"/>
      <c r="K3815" s="35" t="n"/>
      <c r="L3815" s="36" t="n"/>
      <c r="M3815" s="36" t="n"/>
      <c r="P3815" s="37" t="n"/>
      <c r="Q3815" s="38">
        <f>IF($C3815="",0,IF(OR(LOWER(TRIM($G3815))="omani",LOWER(TRIM($G3815))="oman",LOWER(TRIM($G3815))="om",LOWER(TRIM($G3815))="local"),1,0))</f>
        <v/>
      </c>
      <c r="R3815" s="38">
        <f>IF($C3815="",0,IF(OR(ISNUMBER(SEARCH("resign",$N3815)),ISNUMBER(SEARCH("terminat",$N3815)),ISNUMBER(SEARCH("inactive",$N3815)),ISNUMBER(SEARCH("vacan",$N3815)),ISNUMBER(SEARCH("deceased",$N3815)),ISNUMBER(SEARCH("separated",$N3815))),0,1))</f>
        <v/>
      </c>
      <c r="S3815">
        <f>IF(OR($R3815=0,NOT(ISNUMBER($I3815))),"",IFERROR(DATEDIF($I3815,DATE(FY,1,1),"y"),""))</f>
        <v/>
      </c>
      <c r="T3815">
        <f>IF(OR($R3815=0,NOT(ISNUMBER($J3815))),"",IFERROR(DATEDIF($J3815,DATE(FY,1,1),"y"),0))</f>
        <v/>
      </c>
      <c r="U3815" s="38">
        <f>IF(OR($R3815=0,NOT(ISNUMBER($I3815))),0,IF(YEAR($I3815)+IF($Q3815=1,RetAgeO,RetAgeE)=FY,MONTH($I3815),IF(YEAR($I3815)+IF($Q3815=1,RetAgeO,RetAgeE)&lt;FY,1,0)))</f>
        <v/>
      </c>
      <c r="V3815" s="38">
        <f>IF(OR($R3815=0,NOT(ISNUMBER($K3815))),0,IF(YEAR($K3815)=FY,MONTH($K3815),IF(YEAR($K3815)&lt;FY,1,0)))</f>
        <v/>
      </c>
      <c r="W3815" s="38">
        <f>IF($R3815=0,0,MIN(12,IF(AND(ISNUMBER($O3815),$O3815&gt;=1,$O3815&lt;=12),INT($O3815),12),IF(AND(RetireExit="Yes",$U3815&gt;0),$U3815,12),IF(AND(ContractExit="Yes",$V3815&gt;0),$V3815,12)))</f>
        <v/>
      </c>
      <c r="X3815" s="37">
        <f>IF(ISNUMBER($P3815),$P3815,IncPct)</f>
        <v/>
      </c>
      <c r="Y3815" s="39">
        <f>IF($W3815=0,0,MAX(0,MIN($W3815,IncMonth-1))+MAX(0,$W3815-IncMonth+1)*(1+$X3815))</f>
        <v/>
      </c>
      <c r="Z3815" s="40">
        <f>IF($C3815="",0,IFERROR(INDEX(Departments!$B$5:$B$54,MATCH($C3815,Departments!$A$5:$A$54,0)),0))</f>
        <v/>
      </c>
      <c r="AA3815" s="41">
        <f>N($L3815)*$Y3815</f>
        <v/>
      </c>
      <c r="AB3815" s="41">
        <f>N($M3815)*$Y3815</f>
        <v/>
      </c>
      <c r="AC3815" s="41">
        <f>$AA3815*$Z3815</f>
        <v/>
      </c>
      <c r="AD3815" s="41">
        <f>$AA3815*BonusMonths/12</f>
        <v/>
      </c>
      <c r="AE3815" s="41">
        <f>($AA3815+SI_Gross*$AB3815)*IF($Q3815=1,SI_O,SI_E)</f>
        <v/>
      </c>
      <c r="AF3815" s="41">
        <f>IF($Q3815=1,0,$AA3815*EOSB)</f>
        <v/>
      </c>
      <c r="AG3815" s="41">
        <f>$AN3815*$W3815</f>
        <v/>
      </c>
      <c r="AH3815" s="41">
        <f>SUM($AA3815:$AG3815)</f>
        <v/>
      </c>
      <c r="AI3815" s="41">
        <f>12*($AM3815+$AN3815)</f>
        <v/>
      </c>
      <c r="AJ3815" s="41">
        <f>$AM3815*((IncMonth-1)+(13-IncMonth)*(1+$X3815))+12*$AN3815</f>
        <v/>
      </c>
      <c r="AK3815" s="41">
        <f>IF($R3815=1,N($L3815)+N($M3815),0)</f>
        <v/>
      </c>
      <c r="AL3815">
        <f>IF($C3815="","",IF(N($L3815)&lt;=0,"Basic salary missing",IF(ISNA(MATCH($C3815,Departments!$A$5:$A$54,0)),"Department not on Departments sheet",IF(AND($I3815&lt;&gt;"",NOT(ISNUMBER($I3815))),"Date of birth is text, not a date",IF(AND($K3815&lt;&gt;"",NOT(ISNUMBER($K3815))),"Contract end is text, not a date","")))))</f>
        <v/>
      </c>
      <c r="AM3815" s="41">
        <f>IF($R3815=0,0,N($L3815)*(1+$Z3815+BonusMonths/12+IF($Q3815=1,0,EOSB))+N($M3815)+(N($L3815)+SI_Gross*N($M3815))*IF($Q3815=1,SI_O,SI_E))</f>
        <v/>
      </c>
      <c r="AN3815" s="41">
        <f>IF($R3815=0,0,(IF($Q3815=1,MedO,MedE+Ticket)+Training)/12)</f>
        <v/>
      </c>
    </row>
    <row r="3816">
      <c r="I3816" s="35" t="n"/>
      <c r="J3816" s="35" t="n"/>
      <c r="K3816" s="35" t="n"/>
      <c r="L3816" s="36" t="n"/>
      <c r="M3816" s="36" t="n"/>
      <c r="P3816" s="37" t="n"/>
      <c r="Q3816" s="38">
        <f>IF($C3816="",0,IF(OR(LOWER(TRIM($G3816))="omani",LOWER(TRIM($G3816))="oman",LOWER(TRIM($G3816))="om",LOWER(TRIM($G3816))="local"),1,0))</f>
        <v/>
      </c>
      <c r="R3816" s="38">
        <f>IF($C3816="",0,IF(OR(ISNUMBER(SEARCH("resign",$N3816)),ISNUMBER(SEARCH("terminat",$N3816)),ISNUMBER(SEARCH("inactive",$N3816)),ISNUMBER(SEARCH("vacan",$N3816)),ISNUMBER(SEARCH("deceased",$N3816)),ISNUMBER(SEARCH("separated",$N3816))),0,1))</f>
        <v/>
      </c>
      <c r="S3816">
        <f>IF(OR($R3816=0,NOT(ISNUMBER($I3816))),"",IFERROR(DATEDIF($I3816,DATE(FY,1,1),"y"),""))</f>
        <v/>
      </c>
      <c r="T3816">
        <f>IF(OR($R3816=0,NOT(ISNUMBER($J3816))),"",IFERROR(DATEDIF($J3816,DATE(FY,1,1),"y"),0))</f>
        <v/>
      </c>
      <c r="U3816" s="38">
        <f>IF(OR($R3816=0,NOT(ISNUMBER($I3816))),0,IF(YEAR($I3816)+IF($Q3816=1,RetAgeO,RetAgeE)=FY,MONTH($I3816),IF(YEAR($I3816)+IF($Q3816=1,RetAgeO,RetAgeE)&lt;FY,1,0)))</f>
        <v/>
      </c>
      <c r="V3816" s="38">
        <f>IF(OR($R3816=0,NOT(ISNUMBER($K3816))),0,IF(YEAR($K3816)=FY,MONTH($K3816),IF(YEAR($K3816)&lt;FY,1,0)))</f>
        <v/>
      </c>
      <c r="W3816" s="38">
        <f>IF($R3816=0,0,MIN(12,IF(AND(ISNUMBER($O3816),$O3816&gt;=1,$O3816&lt;=12),INT($O3816),12),IF(AND(RetireExit="Yes",$U3816&gt;0),$U3816,12),IF(AND(ContractExit="Yes",$V3816&gt;0),$V3816,12)))</f>
        <v/>
      </c>
      <c r="X3816" s="37">
        <f>IF(ISNUMBER($P3816),$P3816,IncPct)</f>
        <v/>
      </c>
      <c r="Y3816" s="39">
        <f>IF($W3816=0,0,MAX(0,MIN($W3816,IncMonth-1))+MAX(0,$W3816-IncMonth+1)*(1+$X3816))</f>
        <v/>
      </c>
      <c r="Z3816" s="40">
        <f>IF($C3816="",0,IFERROR(INDEX(Departments!$B$5:$B$54,MATCH($C3816,Departments!$A$5:$A$54,0)),0))</f>
        <v/>
      </c>
      <c r="AA3816" s="41">
        <f>N($L3816)*$Y3816</f>
        <v/>
      </c>
      <c r="AB3816" s="41">
        <f>N($M3816)*$Y3816</f>
        <v/>
      </c>
      <c r="AC3816" s="41">
        <f>$AA3816*$Z3816</f>
        <v/>
      </c>
      <c r="AD3816" s="41">
        <f>$AA3816*BonusMonths/12</f>
        <v/>
      </c>
      <c r="AE3816" s="41">
        <f>($AA3816+SI_Gross*$AB3816)*IF($Q3816=1,SI_O,SI_E)</f>
        <v/>
      </c>
      <c r="AF3816" s="41">
        <f>IF($Q3816=1,0,$AA3816*EOSB)</f>
        <v/>
      </c>
      <c r="AG3816" s="41">
        <f>$AN3816*$W3816</f>
        <v/>
      </c>
      <c r="AH3816" s="41">
        <f>SUM($AA3816:$AG3816)</f>
        <v/>
      </c>
      <c r="AI3816" s="41">
        <f>12*($AM3816+$AN3816)</f>
        <v/>
      </c>
      <c r="AJ3816" s="41">
        <f>$AM3816*((IncMonth-1)+(13-IncMonth)*(1+$X3816))+12*$AN3816</f>
        <v/>
      </c>
      <c r="AK3816" s="41">
        <f>IF($R3816=1,N($L3816)+N($M3816),0)</f>
        <v/>
      </c>
      <c r="AL3816">
        <f>IF($C3816="","",IF(N($L3816)&lt;=0,"Basic salary missing",IF(ISNA(MATCH($C3816,Departments!$A$5:$A$54,0)),"Department not on Departments sheet",IF(AND($I3816&lt;&gt;"",NOT(ISNUMBER($I3816))),"Date of birth is text, not a date",IF(AND($K3816&lt;&gt;"",NOT(ISNUMBER($K3816))),"Contract end is text, not a date","")))))</f>
        <v/>
      </c>
      <c r="AM3816" s="41">
        <f>IF($R3816=0,0,N($L3816)*(1+$Z3816+BonusMonths/12+IF($Q3816=1,0,EOSB))+N($M3816)+(N($L3816)+SI_Gross*N($M3816))*IF($Q3816=1,SI_O,SI_E))</f>
        <v/>
      </c>
      <c r="AN3816" s="41">
        <f>IF($R3816=0,0,(IF($Q3816=1,MedO,MedE+Ticket)+Training)/12)</f>
        <v/>
      </c>
    </row>
    <row r="3817">
      <c r="I3817" s="35" t="n"/>
      <c r="J3817" s="35" t="n"/>
      <c r="K3817" s="35" t="n"/>
      <c r="L3817" s="36" t="n"/>
      <c r="M3817" s="36" t="n"/>
      <c r="P3817" s="37" t="n"/>
      <c r="Q3817" s="38">
        <f>IF($C3817="",0,IF(OR(LOWER(TRIM($G3817))="omani",LOWER(TRIM($G3817))="oman",LOWER(TRIM($G3817))="om",LOWER(TRIM($G3817))="local"),1,0))</f>
        <v/>
      </c>
      <c r="R3817" s="38">
        <f>IF($C3817="",0,IF(OR(ISNUMBER(SEARCH("resign",$N3817)),ISNUMBER(SEARCH("terminat",$N3817)),ISNUMBER(SEARCH("inactive",$N3817)),ISNUMBER(SEARCH("vacan",$N3817)),ISNUMBER(SEARCH("deceased",$N3817)),ISNUMBER(SEARCH("separated",$N3817))),0,1))</f>
        <v/>
      </c>
      <c r="S3817">
        <f>IF(OR($R3817=0,NOT(ISNUMBER($I3817))),"",IFERROR(DATEDIF($I3817,DATE(FY,1,1),"y"),""))</f>
        <v/>
      </c>
      <c r="T3817">
        <f>IF(OR($R3817=0,NOT(ISNUMBER($J3817))),"",IFERROR(DATEDIF($J3817,DATE(FY,1,1),"y"),0))</f>
        <v/>
      </c>
      <c r="U3817" s="38">
        <f>IF(OR($R3817=0,NOT(ISNUMBER($I3817))),0,IF(YEAR($I3817)+IF($Q3817=1,RetAgeO,RetAgeE)=FY,MONTH($I3817),IF(YEAR($I3817)+IF($Q3817=1,RetAgeO,RetAgeE)&lt;FY,1,0)))</f>
        <v/>
      </c>
      <c r="V3817" s="38">
        <f>IF(OR($R3817=0,NOT(ISNUMBER($K3817))),0,IF(YEAR($K3817)=FY,MONTH($K3817),IF(YEAR($K3817)&lt;FY,1,0)))</f>
        <v/>
      </c>
      <c r="W3817" s="38">
        <f>IF($R3817=0,0,MIN(12,IF(AND(ISNUMBER($O3817),$O3817&gt;=1,$O3817&lt;=12),INT($O3817),12),IF(AND(RetireExit="Yes",$U3817&gt;0),$U3817,12),IF(AND(ContractExit="Yes",$V3817&gt;0),$V3817,12)))</f>
        <v/>
      </c>
      <c r="X3817" s="37">
        <f>IF(ISNUMBER($P3817),$P3817,IncPct)</f>
        <v/>
      </c>
      <c r="Y3817" s="39">
        <f>IF($W3817=0,0,MAX(0,MIN($W3817,IncMonth-1))+MAX(0,$W3817-IncMonth+1)*(1+$X3817))</f>
        <v/>
      </c>
      <c r="Z3817" s="40">
        <f>IF($C3817="",0,IFERROR(INDEX(Departments!$B$5:$B$54,MATCH($C3817,Departments!$A$5:$A$54,0)),0))</f>
        <v/>
      </c>
      <c r="AA3817" s="41">
        <f>N($L3817)*$Y3817</f>
        <v/>
      </c>
      <c r="AB3817" s="41">
        <f>N($M3817)*$Y3817</f>
        <v/>
      </c>
      <c r="AC3817" s="41">
        <f>$AA3817*$Z3817</f>
        <v/>
      </c>
      <c r="AD3817" s="41">
        <f>$AA3817*BonusMonths/12</f>
        <v/>
      </c>
      <c r="AE3817" s="41">
        <f>($AA3817+SI_Gross*$AB3817)*IF($Q3817=1,SI_O,SI_E)</f>
        <v/>
      </c>
      <c r="AF3817" s="41">
        <f>IF($Q3817=1,0,$AA3817*EOSB)</f>
        <v/>
      </c>
      <c r="AG3817" s="41">
        <f>$AN3817*$W3817</f>
        <v/>
      </c>
      <c r="AH3817" s="41">
        <f>SUM($AA3817:$AG3817)</f>
        <v/>
      </c>
      <c r="AI3817" s="41">
        <f>12*($AM3817+$AN3817)</f>
        <v/>
      </c>
      <c r="AJ3817" s="41">
        <f>$AM3817*((IncMonth-1)+(13-IncMonth)*(1+$X3817))+12*$AN3817</f>
        <v/>
      </c>
      <c r="AK3817" s="41">
        <f>IF($R3817=1,N($L3817)+N($M3817),0)</f>
        <v/>
      </c>
      <c r="AL3817">
        <f>IF($C3817="","",IF(N($L3817)&lt;=0,"Basic salary missing",IF(ISNA(MATCH($C3817,Departments!$A$5:$A$54,0)),"Department not on Departments sheet",IF(AND($I3817&lt;&gt;"",NOT(ISNUMBER($I3817))),"Date of birth is text, not a date",IF(AND($K3817&lt;&gt;"",NOT(ISNUMBER($K3817))),"Contract end is text, not a date","")))))</f>
        <v/>
      </c>
      <c r="AM3817" s="41">
        <f>IF($R3817=0,0,N($L3817)*(1+$Z3817+BonusMonths/12+IF($Q3817=1,0,EOSB))+N($M3817)+(N($L3817)+SI_Gross*N($M3817))*IF($Q3817=1,SI_O,SI_E))</f>
        <v/>
      </c>
      <c r="AN3817" s="41">
        <f>IF($R3817=0,0,(IF($Q3817=1,MedO,MedE+Ticket)+Training)/12)</f>
        <v/>
      </c>
    </row>
    <row r="3818">
      <c r="I3818" s="35" t="n"/>
      <c r="J3818" s="35" t="n"/>
      <c r="K3818" s="35" t="n"/>
      <c r="L3818" s="36" t="n"/>
      <c r="M3818" s="36" t="n"/>
      <c r="P3818" s="37" t="n"/>
      <c r="Q3818" s="38">
        <f>IF($C3818="",0,IF(OR(LOWER(TRIM($G3818))="omani",LOWER(TRIM($G3818))="oman",LOWER(TRIM($G3818))="om",LOWER(TRIM($G3818))="local"),1,0))</f>
        <v/>
      </c>
      <c r="R3818" s="38">
        <f>IF($C3818="",0,IF(OR(ISNUMBER(SEARCH("resign",$N3818)),ISNUMBER(SEARCH("terminat",$N3818)),ISNUMBER(SEARCH("inactive",$N3818)),ISNUMBER(SEARCH("vacan",$N3818)),ISNUMBER(SEARCH("deceased",$N3818)),ISNUMBER(SEARCH("separated",$N3818))),0,1))</f>
        <v/>
      </c>
      <c r="S3818">
        <f>IF(OR($R3818=0,NOT(ISNUMBER($I3818))),"",IFERROR(DATEDIF($I3818,DATE(FY,1,1),"y"),""))</f>
        <v/>
      </c>
      <c r="T3818">
        <f>IF(OR($R3818=0,NOT(ISNUMBER($J3818))),"",IFERROR(DATEDIF($J3818,DATE(FY,1,1),"y"),0))</f>
        <v/>
      </c>
      <c r="U3818" s="38">
        <f>IF(OR($R3818=0,NOT(ISNUMBER($I3818))),0,IF(YEAR($I3818)+IF($Q3818=1,RetAgeO,RetAgeE)=FY,MONTH($I3818),IF(YEAR($I3818)+IF($Q3818=1,RetAgeO,RetAgeE)&lt;FY,1,0)))</f>
        <v/>
      </c>
      <c r="V3818" s="38">
        <f>IF(OR($R3818=0,NOT(ISNUMBER($K3818))),0,IF(YEAR($K3818)=FY,MONTH($K3818),IF(YEAR($K3818)&lt;FY,1,0)))</f>
        <v/>
      </c>
      <c r="W3818" s="38">
        <f>IF($R3818=0,0,MIN(12,IF(AND(ISNUMBER($O3818),$O3818&gt;=1,$O3818&lt;=12),INT($O3818),12),IF(AND(RetireExit="Yes",$U3818&gt;0),$U3818,12),IF(AND(ContractExit="Yes",$V3818&gt;0),$V3818,12)))</f>
        <v/>
      </c>
      <c r="X3818" s="37">
        <f>IF(ISNUMBER($P3818),$P3818,IncPct)</f>
        <v/>
      </c>
      <c r="Y3818" s="39">
        <f>IF($W3818=0,0,MAX(0,MIN($W3818,IncMonth-1))+MAX(0,$W3818-IncMonth+1)*(1+$X3818))</f>
        <v/>
      </c>
      <c r="Z3818" s="40">
        <f>IF($C3818="",0,IFERROR(INDEX(Departments!$B$5:$B$54,MATCH($C3818,Departments!$A$5:$A$54,0)),0))</f>
        <v/>
      </c>
      <c r="AA3818" s="41">
        <f>N($L3818)*$Y3818</f>
        <v/>
      </c>
      <c r="AB3818" s="41">
        <f>N($M3818)*$Y3818</f>
        <v/>
      </c>
      <c r="AC3818" s="41">
        <f>$AA3818*$Z3818</f>
        <v/>
      </c>
      <c r="AD3818" s="41">
        <f>$AA3818*BonusMonths/12</f>
        <v/>
      </c>
      <c r="AE3818" s="41">
        <f>($AA3818+SI_Gross*$AB3818)*IF($Q3818=1,SI_O,SI_E)</f>
        <v/>
      </c>
      <c r="AF3818" s="41">
        <f>IF($Q3818=1,0,$AA3818*EOSB)</f>
        <v/>
      </c>
      <c r="AG3818" s="41">
        <f>$AN3818*$W3818</f>
        <v/>
      </c>
      <c r="AH3818" s="41">
        <f>SUM($AA3818:$AG3818)</f>
        <v/>
      </c>
      <c r="AI3818" s="41">
        <f>12*($AM3818+$AN3818)</f>
        <v/>
      </c>
      <c r="AJ3818" s="41">
        <f>$AM3818*((IncMonth-1)+(13-IncMonth)*(1+$X3818))+12*$AN3818</f>
        <v/>
      </c>
      <c r="AK3818" s="41">
        <f>IF($R3818=1,N($L3818)+N($M3818),0)</f>
        <v/>
      </c>
      <c r="AL3818">
        <f>IF($C3818="","",IF(N($L3818)&lt;=0,"Basic salary missing",IF(ISNA(MATCH($C3818,Departments!$A$5:$A$54,0)),"Department not on Departments sheet",IF(AND($I3818&lt;&gt;"",NOT(ISNUMBER($I3818))),"Date of birth is text, not a date",IF(AND($K3818&lt;&gt;"",NOT(ISNUMBER($K3818))),"Contract end is text, not a date","")))))</f>
        <v/>
      </c>
      <c r="AM3818" s="41">
        <f>IF($R3818=0,0,N($L3818)*(1+$Z3818+BonusMonths/12+IF($Q3818=1,0,EOSB))+N($M3818)+(N($L3818)+SI_Gross*N($M3818))*IF($Q3818=1,SI_O,SI_E))</f>
        <v/>
      </c>
      <c r="AN3818" s="41">
        <f>IF($R3818=0,0,(IF($Q3818=1,MedO,MedE+Ticket)+Training)/12)</f>
        <v/>
      </c>
    </row>
    <row r="3819">
      <c r="I3819" s="35" t="n"/>
      <c r="J3819" s="35" t="n"/>
      <c r="K3819" s="35" t="n"/>
      <c r="L3819" s="36" t="n"/>
      <c r="M3819" s="36" t="n"/>
      <c r="P3819" s="37" t="n"/>
      <c r="Q3819" s="38">
        <f>IF($C3819="",0,IF(OR(LOWER(TRIM($G3819))="omani",LOWER(TRIM($G3819))="oman",LOWER(TRIM($G3819))="om",LOWER(TRIM($G3819))="local"),1,0))</f>
        <v/>
      </c>
      <c r="R3819" s="38">
        <f>IF($C3819="",0,IF(OR(ISNUMBER(SEARCH("resign",$N3819)),ISNUMBER(SEARCH("terminat",$N3819)),ISNUMBER(SEARCH("inactive",$N3819)),ISNUMBER(SEARCH("vacan",$N3819)),ISNUMBER(SEARCH("deceased",$N3819)),ISNUMBER(SEARCH("separated",$N3819))),0,1))</f>
        <v/>
      </c>
      <c r="S3819">
        <f>IF(OR($R3819=0,NOT(ISNUMBER($I3819))),"",IFERROR(DATEDIF($I3819,DATE(FY,1,1),"y"),""))</f>
        <v/>
      </c>
      <c r="T3819">
        <f>IF(OR($R3819=0,NOT(ISNUMBER($J3819))),"",IFERROR(DATEDIF($J3819,DATE(FY,1,1),"y"),0))</f>
        <v/>
      </c>
      <c r="U3819" s="38">
        <f>IF(OR($R3819=0,NOT(ISNUMBER($I3819))),0,IF(YEAR($I3819)+IF($Q3819=1,RetAgeO,RetAgeE)=FY,MONTH($I3819),IF(YEAR($I3819)+IF($Q3819=1,RetAgeO,RetAgeE)&lt;FY,1,0)))</f>
        <v/>
      </c>
      <c r="V3819" s="38">
        <f>IF(OR($R3819=0,NOT(ISNUMBER($K3819))),0,IF(YEAR($K3819)=FY,MONTH($K3819),IF(YEAR($K3819)&lt;FY,1,0)))</f>
        <v/>
      </c>
      <c r="W3819" s="38">
        <f>IF($R3819=0,0,MIN(12,IF(AND(ISNUMBER($O3819),$O3819&gt;=1,$O3819&lt;=12),INT($O3819),12),IF(AND(RetireExit="Yes",$U3819&gt;0),$U3819,12),IF(AND(ContractExit="Yes",$V3819&gt;0),$V3819,12)))</f>
        <v/>
      </c>
      <c r="X3819" s="37">
        <f>IF(ISNUMBER($P3819),$P3819,IncPct)</f>
        <v/>
      </c>
      <c r="Y3819" s="39">
        <f>IF($W3819=0,0,MAX(0,MIN($W3819,IncMonth-1))+MAX(0,$W3819-IncMonth+1)*(1+$X3819))</f>
        <v/>
      </c>
      <c r="Z3819" s="40">
        <f>IF($C3819="",0,IFERROR(INDEX(Departments!$B$5:$B$54,MATCH($C3819,Departments!$A$5:$A$54,0)),0))</f>
        <v/>
      </c>
      <c r="AA3819" s="41">
        <f>N($L3819)*$Y3819</f>
        <v/>
      </c>
      <c r="AB3819" s="41">
        <f>N($M3819)*$Y3819</f>
        <v/>
      </c>
      <c r="AC3819" s="41">
        <f>$AA3819*$Z3819</f>
        <v/>
      </c>
      <c r="AD3819" s="41">
        <f>$AA3819*BonusMonths/12</f>
        <v/>
      </c>
      <c r="AE3819" s="41">
        <f>($AA3819+SI_Gross*$AB3819)*IF($Q3819=1,SI_O,SI_E)</f>
        <v/>
      </c>
      <c r="AF3819" s="41">
        <f>IF($Q3819=1,0,$AA3819*EOSB)</f>
        <v/>
      </c>
      <c r="AG3819" s="41">
        <f>$AN3819*$W3819</f>
        <v/>
      </c>
      <c r="AH3819" s="41">
        <f>SUM($AA3819:$AG3819)</f>
        <v/>
      </c>
      <c r="AI3819" s="41">
        <f>12*($AM3819+$AN3819)</f>
        <v/>
      </c>
      <c r="AJ3819" s="41">
        <f>$AM3819*((IncMonth-1)+(13-IncMonth)*(1+$X3819))+12*$AN3819</f>
        <v/>
      </c>
      <c r="AK3819" s="41">
        <f>IF($R3819=1,N($L3819)+N($M3819),0)</f>
        <v/>
      </c>
      <c r="AL3819">
        <f>IF($C3819="","",IF(N($L3819)&lt;=0,"Basic salary missing",IF(ISNA(MATCH($C3819,Departments!$A$5:$A$54,0)),"Department not on Departments sheet",IF(AND($I3819&lt;&gt;"",NOT(ISNUMBER($I3819))),"Date of birth is text, not a date",IF(AND($K3819&lt;&gt;"",NOT(ISNUMBER($K3819))),"Contract end is text, not a date","")))))</f>
        <v/>
      </c>
      <c r="AM3819" s="41">
        <f>IF($R3819=0,0,N($L3819)*(1+$Z3819+BonusMonths/12+IF($Q3819=1,0,EOSB))+N($M3819)+(N($L3819)+SI_Gross*N($M3819))*IF($Q3819=1,SI_O,SI_E))</f>
        <v/>
      </c>
      <c r="AN3819" s="41">
        <f>IF($R3819=0,0,(IF($Q3819=1,MedO,MedE+Ticket)+Training)/12)</f>
        <v/>
      </c>
    </row>
    <row r="3820">
      <c r="I3820" s="35" t="n"/>
      <c r="J3820" s="35" t="n"/>
      <c r="K3820" s="35" t="n"/>
      <c r="L3820" s="36" t="n"/>
      <c r="M3820" s="36" t="n"/>
      <c r="P3820" s="37" t="n"/>
      <c r="Q3820" s="38">
        <f>IF($C3820="",0,IF(OR(LOWER(TRIM($G3820))="omani",LOWER(TRIM($G3820))="oman",LOWER(TRIM($G3820))="om",LOWER(TRIM($G3820))="local"),1,0))</f>
        <v/>
      </c>
      <c r="R3820" s="38">
        <f>IF($C3820="",0,IF(OR(ISNUMBER(SEARCH("resign",$N3820)),ISNUMBER(SEARCH("terminat",$N3820)),ISNUMBER(SEARCH("inactive",$N3820)),ISNUMBER(SEARCH("vacan",$N3820)),ISNUMBER(SEARCH("deceased",$N3820)),ISNUMBER(SEARCH("separated",$N3820))),0,1))</f>
        <v/>
      </c>
      <c r="S3820">
        <f>IF(OR($R3820=0,NOT(ISNUMBER($I3820))),"",IFERROR(DATEDIF($I3820,DATE(FY,1,1),"y"),""))</f>
        <v/>
      </c>
      <c r="T3820">
        <f>IF(OR($R3820=0,NOT(ISNUMBER($J3820))),"",IFERROR(DATEDIF($J3820,DATE(FY,1,1),"y"),0))</f>
        <v/>
      </c>
      <c r="U3820" s="38">
        <f>IF(OR($R3820=0,NOT(ISNUMBER($I3820))),0,IF(YEAR($I3820)+IF($Q3820=1,RetAgeO,RetAgeE)=FY,MONTH($I3820),IF(YEAR($I3820)+IF($Q3820=1,RetAgeO,RetAgeE)&lt;FY,1,0)))</f>
        <v/>
      </c>
      <c r="V3820" s="38">
        <f>IF(OR($R3820=0,NOT(ISNUMBER($K3820))),0,IF(YEAR($K3820)=FY,MONTH($K3820),IF(YEAR($K3820)&lt;FY,1,0)))</f>
        <v/>
      </c>
      <c r="W3820" s="38">
        <f>IF($R3820=0,0,MIN(12,IF(AND(ISNUMBER($O3820),$O3820&gt;=1,$O3820&lt;=12),INT($O3820),12),IF(AND(RetireExit="Yes",$U3820&gt;0),$U3820,12),IF(AND(ContractExit="Yes",$V3820&gt;0),$V3820,12)))</f>
        <v/>
      </c>
      <c r="X3820" s="37">
        <f>IF(ISNUMBER($P3820),$P3820,IncPct)</f>
        <v/>
      </c>
      <c r="Y3820" s="39">
        <f>IF($W3820=0,0,MAX(0,MIN($W3820,IncMonth-1))+MAX(0,$W3820-IncMonth+1)*(1+$X3820))</f>
        <v/>
      </c>
      <c r="Z3820" s="40">
        <f>IF($C3820="",0,IFERROR(INDEX(Departments!$B$5:$B$54,MATCH($C3820,Departments!$A$5:$A$54,0)),0))</f>
        <v/>
      </c>
      <c r="AA3820" s="41">
        <f>N($L3820)*$Y3820</f>
        <v/>
      </c>
      <c r="AB3820" s="41">
        <f>N($M3820)*$Y3820</f>
        <v/>
      </c>
      <c r="AC3820" s="41">
        <f>$AA3820*$Z3820</f>
        <v/>
      </c>
      <c r="AD3820" s="41">
        <f>$AA3820*BonusMonths/12</f>
        <v/>
      </c>
      <c r="AE3820" s="41">
        <f>($AA3820+SI_Gross*$AB3820)*IF($Q3820=1,SI_O,SI_E)</f>
        <v/>
      </c>
      <c r="AF3820" s="41">
        <f>IF($Q3820=1,0,$AA3820*EOSB)</f>
        <v/>
      </c>
      <c r="AG3820" s="41">
        <f>$AN3820*$W3820</f>
        <v/>
      </c>
      <c r="AH3820" s="41">
        <f>SUM($AA3820:$AG3820)</f>
        <v/>
      </c>
      <c r="AI3820" s="41">
        <f>12*($AM3820+$AN3820)</f>
        <v/>
      </c>
      <c r="AJ3820" s="41">
        <f>$AM3820*((IncMonth-1)+(13-IncMonth)*(1+$X3820))+12*$AN3820</f>
        <v/>
      </c>
      <c r="AK3820" s="41">
        <f>IF($R3820=1,N($L3820)+N($M3820),0)</f>
        <v/>
      </c>
      <c r="AL3820">
        <f>IF($C3820="","",IF(N($L3820)&lt;=0,"Basic salary missing",IF(ISNA(MATCH($C3820,Departments!$A$5:$A$54,0)),"Department not on Departments sheet",IF(AND($I3820&lt;&gt;"",NOT(ISNUMBER($I3820))),"Date of birth is text, not a date",IF(AND($K3820&lt;&gt;"",NOT(ISNUMBER($K3820))),"Contract end is text, not a date","")))))</f>
        <v/>
      </c>
      <c r="AM3820" s="41">
        <f>IF($R3820=0,0,N($L3820)*(1+$Z3820+BonusMonths/12+IF($Q3820=1,0,EOSB))+N($M3820)+(N($L3820)+SI_Gross*N($M3820))*IF($Q3820=1,SI_O,SI_E))</f>
        <v/>
      </c>
      <c r="AN3820" s="41">
        <f>IF($R3820=0,0,(IF($Q3820=1,MedO,MedE+Ticket)+Training)/12)</f>
        <v/>
      </c>
    </row>
    <row r="3821">
      <c r="I3821" s="35" t="n"/>
      <c r="J3821" s="35" t="n"/>
      <c r="K3821" s="35" t="n"/>
      <c r="L3821" s="36" t="n"/>
      <c r="M3821" s="36" t="n"/>
      <c r="P3821" s="37" t="n"/>
      <c r="Q3821" s="38">
        <f>IF($C3821="",0,IF(OR(LOWER(TRIM($G3821))="omani",LOWER(TRIM($G3821))="oman",LOWER(TRIM($G3821))="om",LOWER(TRIM($G3821))="local"),1,0))</f>
        <v/>
      </c>
      <c r="R3821" s="38">
        <f>IF($C3821="",0,IF(OR(ISNUMBER(SEARCH("resign",$N3821)),ISNUMBER(SEARCH("terminat",$N3821)),ISNUMBER(SEARCH("inactive",$N3821)),ISNUMBER(SEARCH("vacan",$N3821)),ISNUMBER(SEARCH("deceased",$N3821)),ISNUMBER(SEARCH("separated",$N3821))),0,1))</f>
        <v/>
      </c>
      <c r="S3821">
        <f>IF(OR($R3821=0,NOT(ISNUMBER($I3821))),"",IFERROR(DATEDIF($I3821,DATE(FY,1,1),"y"),""))</f>
        <v/>
      </c>
      <c r="T3821">
        <f>IF(OR($R3821=0,NOT(ISNUMBER($J3821))),"",IFERROR(DATEDIF($J3821,DATE(FY,1,1),"y"),0))</f>
        <v/>
      </c>
      <c r="U3821" s="38">
        <f>IF(OR($R3821=0,NOT(ISNUMBER($I3821))),0,IF(YEAR($I3821)+IF($Q3821=1,RetAgeO,RetAgeE)=FY,MONTH($I3821),IF(YEAR($I3821)+IF($Q3821=1,RetAgeO,RetAgeE)&lt;FY,1,0)))</f>
        <v/>
      </c>
      <c r="V3821" s="38">
        <f>IF(OR($R3821=0,NOT(ISNUMBER($K3821))),0,IF(YEAR($K3821)=FY,MONTH($K3821),IF(YEAR($K3821)&lt;FY,1,0)))</f>
        <v/>
      </c>
      <c r="W3821" s="38">
        <f>IF($R3821=0,0,MIN(12,IF(AND(ISNUMBER($O3821),$O3821&gt;=1,$O3821&lt;=12),INT($O3821),12),IF(AND(RetireExit="Yes",$U3821&gt;0),$U3821,12),IF(AND(ContractExit="Yes",$V3821&gt;0),$V3821,12)))</f>
        <v/>
      </c>
      <c r="X3821" s="37">
        <f>IF(ISNUMBER($P3821),$P3821,IncPct)</f>
        <v/>
      </c>
      <c r="Y3821" s="39">
        <f>IF($W3821=0,0,MAX(0,MIN($W3821,IncMonth-1))+MAX(0,$W3821-IncMonth+1)*(1+$X3821))</f>
        <v/>
      </c>
      <c r="Z3821" s="40">
        <f>IF($C3821="",0,IFERROR(INDEX(Departments!$B$5:$B$54,MATCH($C3821,Departments!$A$5:$A$54,0)),0))</f>
        <v/>
      </c>
      <c r="AA3821" s="41">
        <f>N($L3821)*$Y3821</f>
        <v/>
      </c>
      <c r="AB3821" s="41">
        <f>N($M3821)*$Y3821</f>
        <v/>
      </c>
      <c r="AC3821" s="41">
        <f>$AA3821*$Z3821</f>
        <v/>
      </c>
      <c r="AD3821" s="41">
        <f>$AA3821*BonusMonths/12</f>
        <v/>
      </c>
      <c r="AE3821" s="41">
        <f>($AA3821+SI_Gross*$AB3821)*IF($Q3821=1,SI_O,SI_E)</f>
        <v/>
      </c>
      <c r="AF3821" s="41">
        <f>IF($Q3821=1,0,$AA3821*EOSB)</f>
        <v/>
      </c>
      <c r="AG3821" s="41">
        <f>$AN3821*$W3821</f>
        <v/>
      </c>
      <c r="AH3821" s="41">
        <f>SUM($AA3821:$AG3821)</f>
        <v/>
      </c>
      <c r="AI3821" s="41">
        <f>12*($AM3821+$AN3821)</f>
        <v/>
      </c>
      <c r="AJ3821" s="41">
        <f>$AM3821*((IncMonth-1)+(13-IncMonth)*(1+$X3821))+12*$AN3821</f>
        <v/>
      </c>
      <c r="AK3821" s="41">
        <f>IF($R3821=1,N($L3821)+N($M3821),0)</f>
        <v/>
      </c>
      <c r="AL3821">
        <f>IF($C3821="","",IF(N($L3821)&lt;=0,"Basic salary missing",IF(ISNA(MATCH($C3821,Departments!$A$5:$A$54,0)),"Department not on Departments sheet",IF(AND($I3821&lt;&gt;"",NOT(ISNUMBER($I3821))),"Date of birth is text, not a date",IF(AND($K3821&lt;&gt;"",NOT(ISNUMBER($K3821))),"Contract end is text, not a date","")))))</f>
        <v/>
      </c>
      <c r="AM3821" s="41">
        <f>IF($R3821=0,0,N($L3821)*(1+$Z3821+BonusMonths/12+IF($Q3821=1,0,EOSB))+N($M3821)+(N($L3821)+SI_Gross*N($M3821))*IF($Q3821=1,SI_O,SI_E))</f>
        <v/>
      </c>
      <c r="AN3821" s="41">
        <f>IF($R3821=0,0,(IF($Q3821=1,MedO,MedE+Ticket)+Training)/12)</f>
        <v/>
      </c>
    </row>
    <row r="3822">
      <c r="I3822" s="35" t="n"/>
      <c r="J3822" s="35" t="n"/>
      <c r="K3822" s="35" t="n"/>
      <c r="L3822" s="36" t="n"/>
      <c r="M3822" s="36" t="n"/>
      <c r="P3822" s="37" t="n"/>
      <c r="Q3822" s="38">
        <f>IF($C3822="",0,IF(OR(LOWER(TRIM($G3822))="omani",LOWER(TRIM($G3822))="oman",LOWER(TRIM($G3822))="om",LOWER(TRIM($G3822))="local"),1,0))</f>
        <v/>
      </c>
      <c r="R3822" s="38">
        <f>IF($C3822="",0,IF(OR(ISNUMBER(SEARCH("resign",$N3822)),ISNUMBER(SEARCH("terminat",$N3822)),ISNUMBER(SEARCH("inactive",$N3822)),ISNUMBER(SEARCH("vacan",$N3822)),ISNUMBER(SEARCH("deceased",$N3822)),ISNUMBER(SEARCH("separated",$N3822))),0,1))</f>
        <v/>
      </c>
      <c r="S3822">
        <f>IF(OR($R3822=0,NOT(ISNUMBER($I3822))),"",IFERROR(DATEDIF($I3822,DATE(FY,1,1),"y"),""))</f>
        <v/>
      </c>
      <c r="T3822">
        <f>IF(OR($R3822=0,NOT(ISNUMBER($J3822))),"",IFERROR(DATEDIF($J3822,DATE(FY,1,1),"y"),0))</f>
        <v/>
      </c>
      <c r="U3822" s="38">
        <f>IF(OR($R3822=0,NOT(ISNUMBER($I3822))),0,IF(YEAR($I3822)+IF($Q3822=1,RetAgeO,RetAgeE)=FY,MONTH($I3822),IF(YEAR($I3822)+IF($Q3822=1,RetAgeO,RetAgeE)&lt;FY,1,0)))</f>
        <v/>
      </c>
      <c r="V3822" s="38">
        <f>IF(OR($R3822=0,NOT(ISNUMBER($K3822))),0,IF(YEAR($K3822)=FY,MONTH($K3822),IF(YEAR($K3822)&lt;FY,1,0)))</f>
        <v/>
      </c>
      <c r="W3822" s="38">
        <f>IF($R3822=0,0,MIN(12,IF(AND(ISNUMBER($O3822),$O3822&gt;=1,$O3822&lt;=12),INT($O3822),12),IF(AND(RetireExit="Yes",$U3822&gt;0),$U3822,12),IF(AND(ContractExit="Yes",$V3822&gt;0),$V3822,12)))</f>
        <v/>
      </c>
      <c r="X3822" s="37">
        <f>IF(ISNUMBER($P3822),$P3822,IncPct)</f>
        <v/>
      </c>
      <c r="Y3822" s="39">
        <f>IF($W3822=0,0,MAX(0,MIN($W3822,IncMonth-1))+MAX(0,$W3822-IncMonth+1)*(1+$X3822))</f>
        <v/>
      </c>
      <c r="Z3822" s="40">
        <f>IF($C3822="",0,IFERROR(INDEX(Departments!$B$5:$B$54,MATCH($C3822,Departments!$A$5:$A$54,0)),0))</f>
        <v/>
      </c>
      <c r="AA3822" s="41">
        <f>N($L3822)*$Y3822</f>
        <v/>
      </c>
      <c r="AB3822" s="41">
        <f>N($M3822)*$Y3822</f>
        <v/>
      </c>
      <c r="AC3822" s="41">
        <f>$AA3822*$Z3822</f>
        <v/>
      </c>
      <c r="AD3822" s="41">
        <f>$AA3822*BonusMonths/12</f>
        <v/>
      </c>
      <c r="AE3822" s="41">
        <f>($AA3822+SI_Gross*$AB3822)*IF($Q3822=1,SI_O,SI_E)</f>
        <v/>
      </c>
      <c r="AF3822" s="41">
        <f>IF($Q3822=1,0,$AA3822*EOSB)</f>
        <v/>
      </c>
      <c r="AG3822" s="41">
        <f>$AN3822*$W3822</f>
        <v/>
      </c>
      <c r="AH3822" s="41">
        <f>SUM($AA3822:$AG3822)</f>
        <v/>
      </c>
      <c r="AI3822" s="41">
        <f>12*($AM3822+$AN3822)</f>
        <v/>
      </c>
      <c r="AJ3822" s="41">
        <f>$AM3822*((IncMonth-1)+(13-IncMonth)*(1+$X3822))+12*$AN3822</f>
        <v/>
      </c>
      <c r="AK3822" s="41">
        <f>IF($R3822=1,N($L3822)+N($M3822),0)</f>
        <v/>
      </c>
      <c r="AL3822">
        <f>IF($C3822="","",IF(N($L3822)&lt;=0,"Basic salary missing",IF(ISNA(MATCH($C3822,Departments!$A$5:$A$54,0)),"Department not on Departments sheet",IF(AND($I3822&lt;&gt;"",NOT(ISNUMBER($I3822))),"Date of birth is text, not a date",IF(AND($K3822&lt;&gt;"",NOT(ISNUMBER($K3822))),"Contract end is text, not a date","")))))</f>
        <v/>
      </c>
      <c r="AM3822" s="41">
        <f>IF($R3822=0,0,N($L3822)*(1+$Z3822+BonusMonths/12+IF($Q3822=1,0,EOSB))+N($M3822)+(N($L3822)+SI_Gross*N($M3822))*IF($Q3822=1,SI_O,SI_E))</f>
        <v/>
      </c>
      <c r="AN3822" s="41">
        <f>IF($R3822=0,0,(IF($Q3822=1,MedO,MedE+Ticket)+Training)/12)</f>
        <v/>
      </c>
    </row>
    <row r="3823">
      <c r="I3823" s="35" t="n"/>
      <c r="J3823" s="35" t="n"/>
      <c r="K3823" s="35" t="n"/>
      <c r="L3823" s="36" t="n"/>
      <c r="M3823" s="36" t="n"/>
      <c r="P3823" s="37" t="n"/>
      <c r="Q3823" s="38">
        <f>IF($C3823="",0,IF(OR(LOWER(TRIM($G3823))="omani",LOWER(TRIM($G3823))="oman",LOWER(TRIM($G3823))="om",LOWER(TRIM($G3823))="local"),1,0))</f>
        <v/>
      </c>
      <c r="R3823" s="38">
        <f>IF($C3823="",0,IF(OR(ISNUMBER(SEARCH("resign",$N3823)),ISNUMBER(SEARCH("terminat",$N3823)),ISNUMBER(SEARCH("inactive",$N3823)),ISNUMBER(SEARCH("vacan",$N3823)),ISNUMBER(SEARCH("deceased",$N3823)),ISNUMBER(SEARCH("separated",$N3823))),0,1))</f>
        <v/>
      </c>
      <c r="S3823">
        <f>IF(OR($R3823=0,NOT(ISNUMBER($I3823))),"",IFERROR(DATEDIF($I3823,DATE(FY,1,1),"y"),""))</f>
        <v/>
      </c>
      <c r="T3823">
        <f>IF(OR($R3823=0,NOT(ISNUMBER($J3823))),"",IFERROR(DATEDIF($J3823,DATE(FY,1,1),"y"),0))</f>
        <v/>
      </c>
      <c r="U3823" s="38">
        <f>IF(OR($R3823=0,NOT(ISNUMBER($I3823))),0,IF(YEAR($I3823)+IF($Q3823=1,RetAgeO,RetAgeE)=FY,MONTH($I3823),IF(YEAR($I3823)+IF($Q3823=1,RetAgeO,RetAgeE)&lt;FY,1,0)))</f>
        <v/>
      </c>
      <c r="V3823" s="38">
        <f>IF(OR($R3823=0,NOT(ISNUMBER($K3823))),0,IF(YEAR($K3823)=FY,MONTH($K3823),IF(YEAR($K3823)&lt;FY,1,0)))</f>
        <v/>
      </c>
      <c r="W3823" s="38">
        <f>IF($R3823=0,0,MIN(12,IF(AND(ISNUMBER($O3823),$O3823&gt;=1,$O3823&lt;=12),INT($O3823),12),IF(AND(RetireExit="Yes",$U3823&gt;0),$U3823,12),IF(AND(ContractExit="Yes",$V3823&gt;0),$V3823,12)))</f>
        <v/>
      </c>
      <c r="X3823" s="37">
        <f>IF(ISNUMBER($P3823),$P3823,IncPct)</f>
        <v/>
      </c>
      <c r="Y3823" s="39">
        <f>IF($W3823=0,0,MAX(0,MIN($W3823,IncMonth-1))+MAX(0,$W3823-IncMonth+1)*(1+$X3823))</f>
        <v/>
      </c>
      <c r="Z3823" s="40">
        <f>IF($C3823="",0,IFERROR(INDEX(Departments!$B$5:$B$54,MATCH($C3823,Departments!$A$5:$A$54,0)),0))</f>
        <v/>
      </c>
      <c r="AA3823" s="41">
        <f>N($L3823)*$Y3823</f>
        <v/>
      </c>
      <c r="AB3823" s="41">
        <f>N($M3823)*$Y3823</f>
        <v/>
      </c>
      <c r="AC3823" s="41">
        <f>$AA3823*$Z3823</f>
        <v/>
      </c>
      <c r="AD3823" s="41">
        <f>$AA3823*BonusMonths/12</f>
        <v/>
      </c>
      <c r="AE3823" s="41">
        <f>($AA3823+SI_Gross*$AB3823)*IF($Q3823=1,SI_O,SI_E)</f>
        <v/>
      </c>
      <c r="AF3823" s="41">
        <f>IF($Q3823=1,0,$AA3823*EOSB)</f>
        <v/>
      </c>
      <c r="AG3823" s="41">
        <f>$AN3823*$W3823</f>
        <v/>
      </c>
      <c r="AH3823" s="41">
        <f>SUM($AA3823:$AG3823)</f>
        <v/>
      </c>
      <c r="AI3823" s="41">
        <f>12*($AM3823+$AN3823)</f>
        <v/>
      </c>
      <c r="AJ3823" s="41">
        <f>$AM3823*((IncMonth-1)+(13-IncMonth)*(1+$X3823))+12*$AN3823</f>
        <v/>
      </c>
      <c r="AK3823" s="41">
        <f>IF($R3823=1,N($L3823)+N($M3823),0)</f>
        <v/>
      </c>
      <c r="AL3823">
        <f>IF($C3823="","",IF(N($L3823)&lt;=0,"Basic salary missing",IF(ISNA(MATCH($C3823,Departments!$A$5:$A$54,0)),"Department not on Departments sheet",IF(AND($I3823&lt;&gt;"",NOT(ISNUMBER($I3823))),"Date of birth is text, not a date",IF(AND($K3823&lt;&gt;"",NOT(ISNUMBER($K3823))),"Contract end is text, not a date","")))))</f>
        <v/>
      </c>
      <c r="AM3823" s="41">
        <f>IF($R3823=0,0,N($L3823)*(1+$Z3823+BonusMonths/12+IF($Q3823=1,0,EOSB))+N($M3823)+(N($L3823)+SI_Gross*N($M3823))*IF($Q3823=1,SI_O,SI_E))</f>
        <v/>
      </c>
      <c r="AN3823" s="41">
        <f>IF($R3823=0,0,(IF($Q3823=1,MedO,MedE+Ticket)+Training)/12)</f>
        <v/>
      </c>
    </row>
    <row r="3824">
      <c r="I3824" s="35" t="n"/>
      <c r="J3824" s="35" t="n"/>
      <c r="K3824" s="35" t="n"/>
      <c r="L3824" s="36" t="n"/>
      <c r="M3824" s="36" t="n"/>
      <c r="P3824" s="37" t="n"/>
      <c r="Q3824" s="38">
        <f>IF($C3824="",0,IF(OR(LOWER(TRIM($G3824))="omani",LOWER(TRIM($G3824))="oman",LOWER(TRIM($G3824))="om",LOWER(TRIM($G3824))="local"),1,0))</f>
        <v/>
      </c>
      <c r="R3824" s="38">
        <f>IF($C3824="",0,IF(OR(ISNUMBER(SEARCH("resign",$N3824)),ISNUMBER(SEARCH("terminat",$N3824)),ISNUMBER(SEARCH("inactive",$N3824)),ISNUMBER(SEARCH("vacan",$N3824)),ISNUMBER(SEARCH("deceased",$N3824)),ISNUMBER(SEARCH("separated",$N3824))),0,1))</f>
        <v/>
      </c>
      <c r="S3824">
        <f>IF(OR($R3824=0,NOT(ISNUMBER($I3824))),"",IFERROR(DATEDIF($I3824,DATE(FY,1,1),"y"),""))</f>
        <v/>
      </c>
      <c r="T3824">
        <f>IF(OR($R3824=0,NOT(ISNUMBER($J3824))),"",IFERROR(DATEDIF($J3824,DATE(FY,1,1),"y"),0))</f>
        <v/>
      </c>
      <c r="U3824" s="38">
        <f>IF(OR($R3824=0,NOT(ISNUMBER($I3824))),0,IF(YEAR($I3824)+IF($Q3824=1,RetAgeO,RetAgeE)=FY,MONTH($I3824),IF(YEAR($I3824)+IF($Q3824=1,RetAgeO,RetAgeE)&lt;FY,1,0)))</f>
        <v/>
      </c>
      <c r="V3824" s="38">
        <f>IF(OR($R3824=0,NOT(ISNUMBER($K3824))),0,IF(YEAR($K3824)=FY,MONTH($K3824),IF(YEAR($K3824)&lt;FY,1,0)))</f>
        <v/>
      </c>
      <c r="W3824" s="38">
        <f>IF($R3824=0,0,MIN(12,IF(AND(ISNUMBER($O3824),$O3824&gt;=1,$O3824&lt;=12),INT($O3824),12),IF(AND(RetireExit="Yes",$U3824&gt;0),$U3824,12),IF(AND(ContractExit="Yes",$V3824&gt;0),$V3824,12)))</f>
        <v/>
      </c>
      <c r="X3824" s="37">
        <f>IF(ISNUMBER($P3824),$P3824,IncPct)</f>
        <v/>
      </c>
      <c r="Y3824" s="39">
        <f>IF($W3824=0,0,MAX(0,MIN($W3824,IncMonth-1))+MAX(0,$W3824-IncMonth+1)*(1+$X3824))</f>
        <v/>
      </c>
      <c r="Z3824" s="40">
        <f>IF($C3824="",0,IFERROR(INDEX(Departments!$B$5:$B$54,MATCH($C3824,Departments!$A$5:$A$54,0)),0))</f>
        <v/>
      </c>
      <c r="AA3824" s="41">
        <f>N($L3824)*$Y3824</f>
        <v/>
      </c>
      <c r="AB3824" s="41">
        <f>N($M3824)*$Y3824</f>
        <v/>
      </c>
      <c r="AC3824" s="41">
        <f>$AA3824*$Z3824</f>
        <v/>
      </c>
      <c r="AD3824" s="41">
        <f>$AA3824*BonusMonths/12</f>
        <v/>
      </c>
      <c r="AE3824" s="41">
        <f>($AA3824+SI_Gross*$AB3824)*IF($Q3824=1,SI_O,SI_E)</f>
        <v/>
      </c>
      <c r="AF3824" s="41">
        <f>IF($Q3824=1,0,$AA3824*EOSB)</f>
        <v/>
      </c>
      <c r="AG3824" s="41">
        <f>$AN3824*$W3824</f>
        <v/>
      </c>
      <c r="AH3824" s="41">
        <f>SUM($AA3824:$AG3824)</f>
        <v/>
      </c>
      <c r="AI3824" s="41">
        <f>12*($AM3824+$AN3824)</f>
        <v/>
      </c>
      <c r="AJ3824" s="41">
        <f>$AM3824*((IncMonth-1)+(13-IncMonth)*(1+$X3824))+12*$AN3824</f>
        <v/>
      </c>
      <c r="AK3824" s="41">
        <f>IF($R3824=1,N($L3824)+N($M3824),0)</f>
        <v/>
      </c>
      <c r="AL3824">
        <f>IF($C3824="","",IF(N($L3824)&lt;=0,"Basic salary missing",IF(ISNA(MATCH($C3824,Departments!$A$5:$A$54,0)),"Department not on Departments sheet",IF(AND($I3824&lt;&gt;"",NOT(ISNUMBER($I3824))),"Date of birth is text, not a date",IF(AND($K3824&lt;&gt;"",NOT(ISNUMBER($K3824))),"Contract end is text, not a date","")))))</f>
        <v/>
      </c>
      <c r="AM3824" s="41">
        <f>IF($R3824=0,0,N($L3824)*(1+$Z3824+BonusMonths/12+IF($Q3824=1,0,EOSB))+N($M3824)+(N($L3824)+SI_Gross*N($M3824))*IF($Q3824=1,SI_O,SI_E))</f>
        <v/>
      </c>
      <c r="AN3824" s="41">
        <f>IF($R3824=0,0,(IF($Q3824=1,MedO,MedE+Ticket)+Training)/12)</f>
        <v/>
      </c>
    </row>
    <row r="3825">
      <c r="I3825" s="35" t="n"/>
      <c r="J3825" s="35" t="n"/>
      <c r="K3825" s="35" t="n"/>
      <c r="L3825" s="36" t="n"/>
      <c r="M3825" s="36" t="n"/>
      <c r="P3825" s="37" t="n"/>
      <c r="Q3825" s="38">
        <f>IF($C3825="",0,IF(OR(LOWER(TRIM($G3825))="omani",LOWER(TRIM($G3825))="oman",LOWER(TRIM($G3825))="om",LOWER(TRIM($G3825))="local"),1,0))</f>
        <v/>
      </c>
      <c r="R3825" s="38">
        <f>IF($C3825="",0,IF(OR(ISNUMBER(SEARCH("resign",$N3825)),ISNUMBER(SEARCH("terminat",$N3825)),ISNUMBER(SEARCH("inactive",$N3825)),ISNUMBER(SEARCH("vacan",$N3825)),ISNUMBER(SEARCH("deceased",$N3825)),ISNUMBER(SEARCH("separated",$N3825))),0,1))</f>
        <v/>
      </c>
      <c r="S3825">
        <f>IF(OR($R3825=0,NOT(ISNUMBER($I3825))),"",IFERROR(DATEDIF($I3825,DATE(FY,1,1),"y"),""))</f>
        <v/>
      </c>
      <c r="T3825">
        <f>IF(OR($R3825=0,NOT(ISNUMBER($J3825))),"",IFERROR(DATEDIF($J3825,DATE(FY,1,1),"y"),0))</f>
        <v/>
      </c>
      <c r="U3825" s="38">
        <f>IF(OR($R3825=0,NOT(ISNUMBER($I3825))),0,IF(YEAR($I3825)+IF($Q3825=1,RetAgeO,RetAgeE)=FY,MONTH($I3825),IF(YEAR($I3825)+IF($Q3825=1,RetAgeO,RetAgeE)&lt;FY,1,0)))</f>
        <v/>
      </c>
      <c r="V3825" s="38">
        <f>IF(OR($R3825=0,NOT(ISNUMBER($K3825))),0,IF(YEAR($K3825)=FY,MONTH($K3825),IF(YEAR($K3825)&lt;FY,1,0)))</f>
        <v/>
      </c>
      <c r="W3825" s="38">
        <f>IF($R3825=0,0,MIN(12,IF(AND(ISNUMBER($O3825),$O3825&gt;=1,$O3825&lt;=12),INT($O3825),12),IF(AND(RetireExit="Yes",$U3825&gt;0),$U3825,12),IF(AND(ContractExit="Yes",$V3825&gt;0),$V3825,12)))</f>
        <v/>
      </c>
      <c r="X3825" s="37">
        <f>IF(ISNUMBER($P3825),$P3825,IncPct)</f>
        <v/>
      </c>
      <c r="Y3825" s="39">
        <f>IF($W3825=0,0,MAX(0,MIN($W3825,IncMonth-1))+MAX(0,$W3825-IncMonth+1)*(1+$X3825))</f>
        <v/>
      </c>
      <c r="Z3825" s="40">
        <f>IF($C3825="",0,IFERROR(INDEX(Departments!$B$5:$B$54,MATCH($C3825,Departments!$A$5:$A$54,0)),0))</f>
        <v/>
      </c>
      <c r="AA3825" s="41">
        <f>N($L3825)*$Y3825</f>
        <v/>
      </c>
      <c r="AB3825" s="41">
        <f>N($M3825)*$Y3825</f>
        <v/>
      </c>
      <c r="AC3825" s="41">
        <f>$AA3825*$Z3825</f>
        <v/>
      </c>
      <c r="AD3825" s="41">
        <f>$AA3825*BonusMonths/12</f>
        <v/>
      </c>
      <c r="AE3825" s="41">
        <f>($AA3825+SI_Gross*$AB3825)*IF($Q3825=1,SI_O,SI_E)</f>
        <v/>
      </c>
      <c r="AF3825" s="41">
        <f>IF($Q3825=1,0,$AA3825*EOSB)</f>
        <v/>
      </c>
      <c r="AG3825" s="41">
        <f>$AN3825*$W3825</f>
        <v/>
      </c>
      <c r="AH3825" s="41">
        <f>SUM($AA3825:$AG3825)</f>
        <v/>
      </c>
      <c r="AI3825" s="41">
        <f>12*($AM3825+$AN3825)</f>
        <v/>
      </c>
      <c r="AJ3825" s="41">
        <f>$AM3825*((IncMonth-1)+(13-IncMonth)*(1+$X3825))+12*$AN3825</f>
        <v/>
      </c>
      <c r="AK3825" s="41">
        <f>IF($R3825=1,N($L3825)+N($M3825),0)</f>
        <v/>
      </c>
      <c r="AL3825">
        <f>IF($C3825="","",IF(N($L3825)&lt;=0,"Basic salary missing",IF(ISNA(MATCH($C3825,Departments!$A$5:$A$54,0)),"Department not on Departments sheet",IF(AND($I3825&lt;&gt;"",NOT(ISNUMBER($I3825))),"Date of birth is text, not a date",IF(AND($K3825&lt;&gt;"",NOT(ISNUMBER($K3825))),"Contract end is text, not a date","")))))</f>
        <v/>
      </c>
      <c r="AM3825" s="41">
        <f>IF($R3825=0,0,N($L3825)*(1+$Z3825+BonusMonths/12+IF($Q3825=1,0,EOSB))+N($M3825)+(N($L3825)+SI_Gross*N($M3825))*IF($Q3825=1,SI_O,SI_E))</f>
        <v/>
      </c>
      <c r="AN3825" s="41">
        <f>IF($R3825=0,0,(IF($Q3825=1,MedO,MedE+Ticket)+Training)/12)</f>
        <v/>
      </c>
    </row>
    <row r="3826">
      <c r="I3826" s="35" t="n"/>
      <c r="J3826" s="35" t="n"/>
      <c r="K3826" s="35" t="n"/>
      <c r="L3826" s="36" t="n"/>
      <c r="M3826" s="36" t="n"/>
      <c r="P3826" s="37" t="n"/>
      <c r="Q3826" s="38">
        <f>IF($C3826="",0,IF(OR(LOWER(TRIM($G3826))="omani",LOWER(TRIM($G3826))="oman",LOWER(TRIM($G3826))="om",LOWER(TRIM($G3826))="local"),1,0))</f>
        <v/>
      </c>
      <c r="R3826" s="38">
        <f>IF($C3826="",0,IF(OR(ISNUMBER(SEARCH("resign",$N3826)),ISNUMBER(SEARCH("terminat",$N3826)),ISNUMBER(SEARCH("inactive",$N3826)),ISNUMBER(SEARCH("vacan",$N3826)),ISNUMBER(SEARCH("deceased",$N3826)),ISNUMBER(SEARCH("separated",$N3826))),0,1))</f>
        <v/>
      </c>
      <c r="S3826">
        <f>IF(OR($R3826=0,NOT(ISNUMBER($I3826))),"",IFERROR(DATEDIF($I3826,DATE(FY,1,1),"y"),""))</f>
        <v/>
      </c>
      <c r="T3826">
        <f>IF(OR($R3826=0,NOT(ISNUMBER($J3826))),"",IFERROR(DATEDIF($J3826,DATE(FY,1,1),"y"),0))</f>
        <v/>
      </c>
      <c r="U3826" s="38">
        <f>IF(OR($R3826=0,NOT(ISNUMBER($I3826))),0,IF(YEAR($I3826)+IF($Q3826=1,RetAgeO,RetAgeE)=FY,MONTH($I3826),IF(YEAR($I3826)+IF($Q3826=1,RetAgeO,RetAgeE)&lt;FY,1,0)))</f>
        <v/>
      </c>
      <c r="V3826" s="38">
        <f>IF(OR($R3826=0,NOT(ISNUMBER($K3826))),0,IF(YEAR($K3826)=FY,MONTH($K3826),IF(YEAR($K3826)&lt;FY,1,0)))</f>
        <v/>
      </c>
      <c r="W3826" s="38">
        <f>IF($R3826=0,0,MIN(12,IF(AND(ISNUMBER($O3826),$O3826&gt;=1,$O3826&lt;=12),INT($O3826),12),IF(AND(RetireExit="Yes",$U3826&gt;0),$U3826,12),IF(AND(ContractExit="Yes",$V3826&gt;0),$V3826,12)))</f>
        <v/>
      </c>
      <c r="X3826" s="37">
        <f>IF(ISNUMBER($P3826),$P3826,IncPct)</f>
        <v/>
      </c>
      <c r="Y3826" s="39">
        <f>IF($W3826=0,0,MAX(0,MIN($W3826,IncMonth-1))+MAX(0,$W3826-IncMonth+1)*(1+$X3826))</f>
        <v/>
      </c>
      <c r="Z3826" s="40">
        <f>IF($C3826="",0,IFERROR(INDEX(Departments!$B$5:$B$54,MATCH($C3826,Departments!$A$5:$A$54,0)),0))</f>
        <v/>
      </c>
      <c r="AA3826" s="41">
        <f>N($L3826)*$Y3826</f>
        <v/>
      </c>
      <c r="AB3826" s="41">
        <f>N($M3826)*$Y3826</f>
        <v/>
      </c>
      <c r="AC3826" s="41">
        <f>$AA3826*$Z3826</f>
        <v/>
      </c>
      <c r="AD3826" s="41">
        <f>$AA3826*BonusMonths/12</f>
        <v/>
      </c>
      <c r="AE3826" s="41">
        <f>($AA3826+SI_Gross*$AB3826)*IF($Q3826=1,SI_O,SI_E)</f>
        <v/>
      </c>
      <c r="AF3826" s="41">
        <f>IF($Q3826=1,0,$AA3826*EOSB)</f>
        <v/>
      </c>
      <c r="AG3826" s="41">
        <f>$AN3826*$W3826</f>
        <v/>
      </c>
      <c r="AH3826" s="41">
        <f>SUM($AA3826:$AG3826)</f>
        <v/>
      </c>
      <c r="AI3826" s="41">
        <f>12*($AM3826+$AN3826)</f>
        <v/>
      </c>
      <c r="AJ3826" s="41">
        <f>$AM3826*((IncMonth-1)+(13-IncMonth)*(1+$X3826))+12*$AN3826</f>
        <v/>
      </c>
      <c r="AK3826" s="41">
        <f>IF($R3826=1,N($L3826)+N($M3826),0)</f>
        <v/>
      </c>
      <c r="AL3826">
        <f>IF($C3826="","",IF(N($L3826)&lt;=0,"Basic salary missing",IF(ISNA(MATCH($C3826,Departments!$A$5:$A$54,0)),"Department not on Departments sheet",IF(AND($I3826&lt;&gt;"",NOT(ISNUMBER($I3826))),"Date of birth is text, not a date",IF(AND($K3826&lt;&gt;"",NOT(ISNUMBER($K3826))),"Contract end is text, not a date","")))))</f>
        <v/>
      </c>
      <c r="AM3826" s="41">
        <f>IF($R3826=0,0,N($L3826)*(1+$Z3826+BonusMonths/12+IF($Q3826=1,0,EOSB))+N($M3826)+(N($L3826)+SI_Gross*N($M3826))*IF($Q3826=1,SI_O,SI_E))</f>
        <v/>
      </c>
      <c r="AN3826" s="41">
        <f>IF($R3826=0,0,(IF($Q3826=1,MedO,MedE+Ticket)+Training)/12)</f>
        <v/>
      </c>
    </row>
    <row r="3827">
      <c r="I3827" s="35" t="n"/>
      <c r="J3827" s="35" t="n"/>
      <c r="K3827" s="35" t="n"/>
      <c r="L3827" s="36" t="n"/>
      <c r="M3827" s="36" t="n"/>
      <c r="P3827" s="37" t="n"/>
      <c r="Q3827" s="38">
        <f>IF($C3827="",0,IF(OR(LOWER(TRIM($G3827))="omani",LOWER(TRIM($G3827))="oman",LOWER(TRIM($G3827))="om",LOWER(TRIM($G3827))="local"),1,0))</f>
        <v/>
      </c>
      <c r="R3827" s="38">
        <f>IF($C3827="",0,IF(OR(ISNUMBER(SEARCH("resign",$N3827)),ISNUMBER(SEARCH("terminat",$N3827)),ISNUMBER(SEARCH("inactive",$N3827)),ISNUMBER(SEARCH("vacan",$N3827)),ISNUMBER(SEARCH("deceased",$N3827)),ISNUMBER(SEARCH("separated",$N3827))),0,1))</f>
        <v/>
      </c>
      <c r="S3827">
        <f>IF(OR($R3827=0,NOT(ISNUMBER($I3827))),"",IFERROR(DATEDIF($I3827,DATE(FY,1,1),"y"),""))</f>
        <v/>
      </c>
      <c r="T3827">
        <f>IF(OR($R3827=0,NOT(ISNUMBER($J3827))),"",IFERROR(DATEDIF($J3827,DATE(FY,1,1),"y"),0))</f>
        <v/>
      </c>
      <c r="U3827" s="38">
        <f>IF(OR($R3827=0,NOT(ISNUMBER($I3827))),0,IF(YEAR($I3827)+IF($Q3827=1,RetAgeO,RetAgeE)=FY,MONTH($I3827),IF(YEAR($I3827)+IF($Q3827=1,RetAgeO,RetAgeE)&lt;FY,1,0)))</f>
        <v/>
      </c>
      <c r="V3827" s="38">
        <f>IF(OR($R3827=0,NOT(ISNUMBER($K3827))),0,IF(YEAR($K3827)=FY,MONTH($K3827),IF(YEAR($K3827)&lt;FY,1,0)))</f>
        <v/>
      </c>
      <c r="W3827" s="38">
        <f>IF($R3827=0,0,MIN(12,IF(AND(ISNUMBER($O3827),$O3827&gt;=1,$O3827&lt;=12),INT($O3827),12),IF(AND(RetireExit="Yes",$U3827&gt;0),$U3827,12),IF(AND(ContractExit="Yes",$V3827&gt;0),$V3827,12)))</f>
        <v/>
      </c>
      <c r="X3827" s="37">
        <f>IF(ISNUMBER($P3827),$P3827,IncPct)</f>
        <v/>
      </c>
      <c r="Y3827" s="39">
        <f>IF($W3827=0,0,MAX(0,MIN($W3827,IncMonth-1))+MAX(0,$W3827-IncMonth+1)*(1+$X3827))</f>
        <v/>
      </c>
      <c r="Z3827" s="40">
        <f>IF($C3827="",0,IFERROR(INDEX(Departments!$B$5:$B$54,MATCH($C3827,Departments!$A$5:$A$54,0)),0))</f>
        <v/>
      </c>
      <c r="AA3827" s="41">
        <f>N($L3827)*$Y3827</f>
        <v/>
      </c>
      <c r="AB3827" s="41">
        <f>N($M3827)*$Y3827</f>
        <v/>
      </c>
      <c r="AC3827" s="41">
        <f>$AA3827*$Z3827</f>
        <v/>
      </c>
      <c r="AD3827" s="41">
        <f>$AA3827*BonusMonths/12</f>
        <v/>
      </c>
      <c r="AE3827" s="41">
        <f>($AA3827+SI_Gross*$AB3827)*IF($Q3827=1,SI_O,SI_E)</f>
        <v/>
      </c>
      <c r="AF3827" s="41">
        <f>IF($Q3827=1,0,$AA3827*EOSB)</f>
        <v/>
      </c>
      <c r="AG3827" s="41">
        <f>$AN3827*$W3827</f>
        <v/>
      </c>
      <c r="AH3827" s="41">
        <f>SUM($AA3827:$AG3827)</f>
        <v/>
      </c>
      <c r="AI3827" s="41">
        <f>12*($AM3827+$AN3827)</f>
        <v/>
      </c>
      <c r="AJ3827" s="41">
        <f>$AM3827*((IncMonth-1)+(13-IncMonth)*(1+$X3827))+12*$AN3827</f>
        <v/>
      </c>
      <c r="AK3827" s="41">
        <f>IF($R3827=1,N($L3827)+N($M3827),0)</f>
        <v/>
      </c>
      <c r="AL3827">
        <f>IF($C3827="","",IF(N($L3827)&lt;=0,"Basic salary missing",IF(ISNA(MATCH($C3827,Departments!$A$5:$A$54,0)),"Department not on Departments sheet",IF(AND($I3827&lt;&gt;"",NOT(ISNUMBER($I3827))),"Date of birth is text, not a date",IF(AND($K3827&lt;&gt;"",NOT(ISNUMBER($K3827))),"Contract end is text, not a date","")))))</f>
        <v/>
      </c>
      <c r="AM3827" s="41">
        <f>IF($R3827=0,0,N($L3827)*(1+$Z3827+BonusMonths/12+IF($Q3827=1,0,EOSB))+N($M3827)+(N($L3827)+SI_Gross*N($M3827))*IF($Q3827=1,SI_O,SI_E))</f>
        <v/>
      </c>
      <c r="AN3827" s="41">
        <f>IF($R3827=0,0,(IF($Q3827=1,MedO,MedE+Ticket)+Training)/12)</f>
        <v/>
      </c>
    </row>
    <row r="3828">
      <c r="I3828" s="35" t="n"/>
      <c r="J3828" s="35" t="n"/>
      <c r="K3828" s="35" t="n"/>
      <c r="L3828" s="36" t="n"/>
      <c r="M3828" s="36" t="n"/>
      <c r="P3828" s="37" t="n"/>
      <c r="Q3828" s="38">
        <f>IF($C3828="",0,IF(OR(LOWER(TRIM($G3828))="omani",LOWER(TRIM($G3828))="oman",LOWER(TRIM($G3828))="om",LOWER(TRIM($G3828))="local"),1,0))</f>
        <v/>
      </c>
      <c r="R3828" s="38">
        <f>IF($C3828="",0,IF(OR(ISNUMBER(SEARCH("resign",$N3828)),ISNUMBER(SEARCH("terminat",$N3828)),ISNUMBER(SEARCH("inactive",$N3828)),ISNUMBER(SEARCH("vacan",$N3828)),ISNUMBER(SEARCH("deceased",$N3828)),ISNUMBER(SEARCH("separated",$N3828))),0,1))</f>
        <v/>
      </c>
      <c r="S3828">
        <f>IF(OR($R3828=0,NOT(ISNUMBER($I3828))),"",IFERROR(DATEDIF($I3828,DATE(FY,1,1),"y"),""))</f>
        <v/>
      </c>
      <c r="T3828">
        <f>IF(OR($R3828=0,NOT(ISNUMBER($J3828))),"",IFERROR(DATEDIF($J3828,DATE(FY,1,1),"y"),0))</f>
        <v/>
      </c>
      <c r="U3828" s="38">
        <f>IF(OR($R3828=0,NOT(ISNUMBER($I3828))),0,IF(YEAR($I3828)+IF($Q3828=1,RetAgeO,RetAgeE)=FY,MONTH($I3828),IF(YEAR($I3828)+IF($Q3828=1,RetAgeO,RetAgeE)&lt;FY,1,0)))</f>
        <v/>
      </c>
      <c r="V3828" s="38">
        <f>IF(OR($R3828=0,NOT(ISNUMBER($K3828))),0,IF(YEAR($K3828)=FY,MONTH($K3828),IF(YEAR($K3828)&lt;FY,1,0)))</f>
        <v/>
      </c>
      <c r="W3828" s="38">
        <f>IF($R3828=0,0,MIN(12,IF(AND(ISNUMBER($O3828),$O3828&gt;=1,$O3828&lt;=12),INT($O3828),12),IF(AND(RetireExit="Yes",$U3828&gt;0),$U3828,12),IF(AND(ContractExit="Yes",$V3828&gt;0),$V3828,12)))</f>
        <v/>
      </c>
      <c r="X3828" s="37">
        <f>IF(ISNUMBER($P3828),$P3828,IncPct)</f>
        <v/>
      </c>
      <c r="Y3828" s="39">
        <f>IF($W3828=0,0,MAX(0,MIN($W3828,IncMonth-1))+MAX(0,$W3828-IncMonth+1)*(1+$X3828))</f>
        <v/>
      </c>
      <c r="Z3828" s="40">
        <f>IF($C3828="",0,IFERROR(INDEX(Departments!$B$5:$B$54,MATCH($C3828,Departments!$A$5:$A$54,0)),0))</f>
        <v/>
      </c>
      <c r="AA3828" s="41">
        <f>N($L3828)*$Y3828</f>
        <v/>
      </c>
      <c r="AB3828" s="41">
        <f>N($M3828)*$Y3828</f>
        <v/>
      </c>
      <c r="AC3828" s="41">
        <f>$AA3828*$Z3828</f>
        <v/>
      </c>
      <c r="AD3828" s="41">
        <f>$AA3828*BonusMonths/12</f>
        <v/>
      </c>
      <c r="AE3828" s="41">
        <f>($AA3828+SI_Gross*$AB3828)*IF($Q3828=1,SI_O,SI_E)</f>
        <v/>
      </c>
      <c r="AF3828" s="41">
        <f>IF($Q3828=1,0,$AA3828*EOSB)</f>
        <v/>
      </c>
      <c r="AG3828" s="41">
        <f>$AN3828*$W3828</f>
        <v/>
      </c>
      <c r="AH3828" s="41">
        <f>SUM($AA3828:$AG3828)</f>
        <v/>
      </c>
      <c r="AI3828" s="41">
        <f>12*($AM3828+$AN3828)</f>
        <v/>
      </c>
      <c r="AJ3828" s="41">
        <f>$AM3828*((IncMonth-1)+(13-IncMonth)*(1+$X3828))+12*$AN3828</f>
        <v/>
      </c>
      <c r="AK3828" s="41">
        <f>IF($R3828=1,N($L3828)+N($M3828),0)</f>
        <v/>
      </c>
      <c r="AL3828">
        <f>IF($C3828="","",IF(N($L3828)&lt;=0,"Basic salary missing",IF(ISNA(MATCH($C3828,Departments!$A$5:$A$54,0)),"Department not on Departments sheet",IF(AND($I3828&lt;&gt;"",NOT(ISNUMBER($I3828))),"Date of birth is text, not a date",IF(AND($K3828&lt;&gt;"",NOT(ISNUMBER($K3828))),"Contract end is text, not a date","")))))</f>
        <v/>
      </c>
      <c r="AM3828" s="41">
        <f>IF($R3828=0,0,N($L3828)*(1+$Z3828+BonusMonths/12+IF($Q3828=1,0,EOSB))+N($M3828)+(N($L3828)+SI_Gross*N($M3828))*IF($Q3828=1,SI_O,SI_E))</f>
        <v/>
      </c>
      <c r="AN3828" s="41">
        <f>IF($R3828=0,0,(IF($Q3828=1,MedO,MedE+Ticket)+Training)/12)</f>
        <v/>
      </c>
    </row>
    <row r="3829">
      <c r="I3829" s="35" t="n"/>
      <c r="J3829" s="35" t="n"/>
      <c r="K3829" s="35" t="n"/>
      <c r="L3829" s="36" t="n"/>
      <c r="M3829" s="36" t="n"/>
      <c r="P3829" s="37" t="n"/>
      <c r="Q3829" s="38">
        <f>IF($C3829="",0,IF(OR(LOWER(TRIM($G3829))="omani",LOWER(TRIM($G3829))="oman",LOWER(TRIM($G3829))="om",LOWER(TRIM($G3829))="local"),1,0))</f>
        <v/>
      </c>
      <c r="R3829" s="38">
        <f>IF($C3829="",0,IF(OR(ISNUMBER(SEARCH("resign",$N3829)),ISNUMBER(SEARCH("terminat",$N3829)),ISNUMBER(SEARCH("inactive",$N3829)),ISNUMBER(SEARCH("vacan",$N3829)),ISNUMBER(SEARCH("deceased",$N3829)),ISNUMBER(SEARCH("separated",$N3829))),0,1))</f>
        <v/>
      </c>
      <c r="S3829">
        <f>IF(OR($R3829=0,NOT(ISNUMBER($I3829))),"",IFERROR(DATEDIF($I3829,DATE(FY,1,1),"y"),""))</f>
        <v/>
      </c>
      <c r="T3829">
        <f>IF(OR($R3829=0,NOT(ISNUMBER($J3829))),"",IFERROR(DATEDIF($J3829,DATE(FY,1,1),"y"),0))</f>
        <v/>
      </c>
      <c r="U3829" s="38">
        <f>IF(OR($R3829=0,NOT(ISNUMBER($I3829))),0,IF(YEAR($I3829)+IF($Q3829=1,RetAgeO,RetAgeE)=FY,MONTH($I3829),IF(YEAR($I3829)+IF($Q3829=1,RetAgeO,RetAgeE)&lt;FY,1,0)))</f>
        <v/>
      </c>
      <c r="V3829" s="38">
        <f>IF(OR($R3829=0,NOT(ISNUMBER($K3829))),0,IF(YEAR($K3829)=FY,MONTH($K3829),IF(YEAR($K3829)&lt;FY,1,0)))</f>
        <v/>
      </c>
      <c r="W3829" s="38">
        <f>IF($R3829=0,0,MIN(12,IF(AND(ISNUMBER($O3829),$O3829&gt;=1,$O3829&lt;=12),INT($O3829),12),IF(AND(RetireExit="Yes",$U3829&gt;0),$U3829,12),IF(AND(ContractExit="Yes",$V3829&gt;0),$V3829,12)))</f>
        <v/>
      </c>
      <c r="X3829" s="37">
        <f>IF(ISNUMBER($P3829),$P3829,IncPct)</f>
        <v/>
      </c>
      <c r="Y3829" s="39">
        <f>IF($W3829=0,0,MAX(0,MIN($W3829,IncMonth-1))+MAX(0,$W3829-IncMonth+1)*(1+$X3829))</f>
        <v/>
      </c>
      <c r="Z3829" s="40">
        <f>IF($C3829="",0,IFERROR(INDEX(Departments!$B$5:$B$54,MATCH($C3829,Departments!$A$5:$A$54,0)),0))</f>
        <v/>
      </c>
      <c r="AA3829" s="41">
        <f>N($L3829)*$Y3829</f>
        <v/>
      </c>
      <c r="AB3829" s="41">
        <f>N($M3829)*$Y3829</f>
        <v/>
      </c>
      <c r="AC3829" s="41">
        <f>$AA3829*$Z3829</f>
        <v/>
      </c>
      <c r="AD3829" s="41">
        <f>$AA3829*BonusMonths/12</f>
        <v/>
      </c>
      <c r="AE3829" s="41">
        <f>($AA3829+SI_Gross*$AB3829)*IF($Q3829=1,SI_O,SI_E)</f>
        <v/>
      </c>
      <c r="AF3829" s="41">
        <f>IF($Q3829=1,0,$AA3829*EOSB)</f>
        <v/>
      </c>
      <c r="AG3829" s="41">
        <f>$AN3829*$W3829</f>
        <v/>
      </c>
      <c r="AH3829" s="41">
        <f>SUM($AA3829:$AG3829)</f>
        <v/>
      </c>
      <c r="AI3829" s="41">
        <f>12*($AM3829+$AN3829)</f>
        <v/>
      </c>
      <c r="AJ3829" s="41">
        <f>$AM3829*((IncMonth-1)+(13-IncMonth)*(1+$X3829))+12*$AN3829</f>
        <v/>
      </c>
      <c r="AK3829" s="41">
        <f>IF($R3829=1,N($L3829)+N($M3829),0)</f>
        <v/>
      </c>
      <c r="AL3829">
        <f>IF($C3829="","",IF(N($L3829)&lt;=0,"Basic salary missing",IF(ISNA(MATCH($C3829,Departments!$A$5:$A$54,0)),"Department not on Departments sheet",IF(AND($I3829&lt;&gt;"",NOT(ISNUMBER($I3829))),"Date of birth is text, not a date",IF(AND($K3829&lt;&gt;"",NOT(ISNUMBER($K3829))),"Contract end is text, not a date","")))))</f>
        <v/>
      </c>
      <c r="AM3829" s="41">
        <f>IF($R3829=0,0,N($L3829)*(1+$Z3829+BonusMonths/12+IF($Q3829=1,0,EOSB))+N($M3829)+(N($L3829)+SI_Gross*N($M3829))*IF($Q3829=1,SI_O,SI_E))</f>
        <v/>
      </c>
      <c r="AN3829" s="41">
        <f>IF($R3829=0,0,(IF($Q3829=1,MedO,MedE+Ticket)+Training)/12)</f>
        <v/>
      </c>
    </row>
    <row r="3830">
      <c r="I3830" s="35" t="n"/>
      <c r="J3830" s="35" t="n"/>
      <c r="K3830" s="35" t="n"/>
      <c r="L3830" s="36" t="n"/>
      <c r="M3830" s="36" t="n"/>
      <c r="P3830" s="37" t="n"/>
      <c r="Q3830" s="38">
        <f>IF($C3830="",0,IF(OR(LOWER(TRIM($G3830))="omani",LOWER(TRIM($G3830))="oman",LOWER(TRIM($G3830))="om",LOWER(TRIM($G3830))="local"),1,0))</f>
        <v/>
      </c>
      <c r="R3830" s="38">
        <f>IF($C3830="",0,IF(OR(ISNUMBER(SEARCH("resign",$N3830)),ISNUMBER(SEARCH("terminat",$N3830)),ISNUMBER(SEARCH("inactive",$N3830)),ISNUMBER(SEARCH("vacan",$N3830)),ISNUMBER(SEARCH("deceased",$N3830)),ISNUMBER(SEARCH("separated",$N3830))),0,1))</f>
        <v/>
      </c>
      <c r="S3830">
        <f>IF(OR($R3830=0,NOT(ISNUMBER($I3830))),"",IFERROR(DATEDIF($I3830,DATE(FY,1,1),"y"),""))</f>
        <v/>
      </c>
      <c r="T3830">
        <f>IF(OR($R3830=0,NOT(ISNUMBER($J3830))),"",IFERROR(DATEDIF($J3830,DATE(FY,1,1),"y"),0))</f>
        <v/>
      </c>
      <c r="U3830" s="38">
        <f>IF(OR($R3830=0,NOT(ISNUMBER($I3830))),0,IF(YEAR($I3830)+IF($Q3830=1,RetAgeO,RetAgeE)=FY,MONTH($I3830),IF(YEAR($I3830)+IF($Q3830=1,RetAgeO,RetAgeE)&lt;FY,1,0)))</f>
        <v/>
      </c>
      <c r="V3830" s="38">
        <f>IF(OR($R3830=0,NOT(ISNUMBER($K3830))),0,IF(YEAR($K3830)=FY,MONTH($K3830),IF(YEAR($K3830)&lt;FY,1,0)))</f>
        <v/>
      </c>
      <c r="W3830" s="38">
        <f>IF($R3830=0,0,MIN(12,IF(AND(ISNUMBER($O3830),$O3830&gt;=1,$O3830&lt;=12),INT($O3830),12),IF(AND(RetireExit="Yes",$U3830&gt;0),$U3830,12),IF(AND(ContractExit="Yes",$V3830&gt;0),$V3830,12)))</f>
        <v/>
      </c>
      <c r="X3830" s="37">
        <f>IF(ISNUMBER($P3830),$P3830,IncPct)</f>
        <v/>
      </c>
      <c r="Y3830" s="39">
        <f>IF($W3830=0,0,MAX(0,MIN($W3830,IncMonth-1))+MAX(0,$W3830-IncMonth+1)*(1+$X3830))</f>
        <v/>
      </c>
      <c r="Z3830" s="40">
        <f>IF($C3830="",0,IFERROR(INDEX(Departments!$B$5:$B$54,MATCH($C3830,Departments!$A$5:$A$54,0)),0))</f>
        <v/>
      </c>
      <c r="AA3830" s="41">
        <f>N($L3830)*$Y3830</f>
        <v/>
      </c>
      <c r="AB3830" s="41">
        <f>N($M3830)*$Y3830</f>
        <v/>
      </c>
      <c r="AC3830" s="41">
        <f>$AA3830*$Z3830</f>
        <v/>
      </c>
      <c r="AD3830" s="41">
        <f>$AA3830*BonusMonths/12</f>
        <v/>
      </c>
      <c r="AE3830" s="41">
        <f>($AA3830+SI_Gross*$AB3830)*IF($Q3830=1,SI_O,SI_E)</f>
        <v/>
      </c>
      <c r="AF3830" s="41">
        <f>IF($Q3830=1,0,$AA3830*EOSB)</f>
        <v/>
      </c>
      <c r="AG3830" s="41">
        <f>$AN3830*$W3830</f>
        <v/>
      </c>
      <c r="AH3830" s="41">
        <f>SUM($AA3830:$AG3830)</f>
        <v/>
      </c>
      <c r="AI3830" s="41">
        <f>12*($AM3830+$AN3830)</f>
        <v/>
      </c>
      <c r="AJ3830" s="41">
        <f>$AM3830*((IncMonth-1)+(13-IncMonth)*(1+$X3830))+12*$AN3830</f>
        <v/>
      </c>
      <c r="AK3830" s="41">
        <f>IF($R3830=1,N($L3830)+N($M3830),0)</f>
        <v/>
      </c>
      <c r="AL3830">
        <f>IF($C3830="","",IF(N($L3830)&lt;=0,"Basic salary missing",IF(ISNA(MATCH($C3830,Departments!$A$5:$A$54,0)),"Department not on Departments sheet",IF(AND($I3830&lt;&gt;"",NOT(ISNUMBER($I3830))),"Date of birth is text, not a date",IF(AND($K3830&lt;&gt;"",NOT(ISNUMBER($K3830))),"Contract end is text, not a date","")))))</f>
        <v/>
      </c>
      <c r="AM3830" s="41">
        <f>IF($R3830=0,0,N($L3830)*(1+$Z3830+BonusMonths/12+IF($Q3830=1,0,EOSB))+N($M3830)+(N($L3830)+SI_Gross*N($M3830))*IF($Q3830=1,SI_O,SI_E))</f>
        <v/>
      </c>
      <c r="AN3830" s="41">
        <f>IF($R3830=0,0,(IF($Q3830=1,MedO,MedE+Ticket)+Training)/12)</f>
        <v/>
      </c>
    </row>
    <row r="3831">
      <c r="I3831" s="35" t="n"/>
      <c r="J3831" s="35" t="n"/>
      <c r="K3831" s="35" t="n"/>
      <c r="L3831" s="36" t="n"/>
      <c r="M3831" s="36" t="n"/>
      <c r="P3831" s="37" t="n"/>
      <c r="Q3831" s="38">
        <f>IF($C3831="",0,IF(OR(LOWER(TRIM($G3831))="omani",LOWER(TRIM($G3831))="oman",LOWER(TRIM($G3831))="om",LOWER(TRIM($G3831))="local"),1,0))</f>
        <v/>
      </c>
      <c r="R3831" s="38">
        <f>IF($C3831="",0,IF(OR(ISNUMBER(SEARCH("resign",$N3831)),ISNUMBER(SEARCH("terminat",$N3831)),ISNUMBER(SEARCH("inactive",$N3831)),ISNUMBER(SEARCH("vacan",$N3831)),ISNUMBER(SEARCH("deceased",$N3831)),ISNUMBER(SEARCH("separated",$N3831))),0,1))</f>
        <v/>
      </c>
      <c r="S3831">
        <f>IF(OR($R3831=0,NOT(ISNUMBER($I3831))),"",IFERROR(DATEDIF($I3831,DATE(FY,1,1),"y"),""))</f>
        <v/>
      </c>
      <c r="T3831">
        <f>IF(OR($R3831=0,NOT(ISNUMBER($J3831))),"",IFERROR(DATEDIF($J3831,DATE(FY,1,1),"y"),0))</f>
        <v/>
      </c>
      <c r="U3831" s="38">
        <f>IF(OR($R3831=0,NOT(ISNUMBER($I3831))),0,IF(YEAR($I3831)+IF($Q3831=1,RetAgeO,RetAgeE)=FY,MONTH($I3831),IF(YEAR($I3831)+IF($Q3831=1,RetAgeO,RetAgeE)&lt;FY,1,0)))</f>
        <v/>
      </c>
      <c r="V3831" s="38">
        <f>IF(OR($R3831=0,NOT(ISNUMBER($K3831))),0,IF(YEAR($K3831)=FY,MONTH($K3831),IF(YEAR($K3831)&lt;FY,1,0)))</f>
        <v/>
      </c>
      <c r="W3831" s="38">
        <f>IF($R3831=0,0,MIN(12,IF(AND(ISNUMBER($O3831),$O3831&gt;=1,$O3831&lt;=12),INT($O3831),12),IF(AND(RetireExit="Yes",$U3831&gt;0),$U3831,12),IF(AND(ContractExit="Yes",$V3831&gt;0),$V3831,12)))</f>
        <v/>
      </c>
      <c r="X3831" s="37">
        <f>IF(ISNUMBER($P3831),$P3831,IncPct)</f>
        <v/>
      </c>
      <c r="Y3831" s="39">
        <f>IF($W3831=0,0,MAX(0,MIN($W3831,IncMonth-1))+MAX(0,$W3831-IncMonth+1)*(1+$X3831))</f>
        <v/>
      </c>
      <c r="Z3831" s="40">
        <f>IF($C3831="",0,IFERROR(INDEX(Departments!$B$5:$B$54,MATCH($C3831,Departments!$A$5:$A$54,0)),0))</f>
        <v/>
      </c>
      <c r="AA3831" s="41">
        <f>N($L3831)*$Y3831</f>
        <v/>
      </c>
      <c r="AB3831" s="41">
        <f>N($M3831)*$Y3831</f>
        <v/>
      </c>
      <c r="AC3831" s="41">
        <f>$AA3831*$Z3831</f>
        <v/>
      </c>
      <c r="AD3831" s="41">
        <f>$AA3831*BonusMonths/12</f>
        <v/>
      </c>
      <c r="AE3831" s="41">
        <f>($AA3831+SI_Gross*$AB3831)*IF($Q3831=1,SI_O,SI_E)</f>
        <v/>
      </c>
      <c r="AF3831" s="41">
        <f>IF($Q3831=1,0,$AA3831*EOSB)</f>
        <v/>
      </c>
      <c r="AG3831" s="41">
        <f>$AN3831*$W3831</f>
        <v/>
      </c>
      <c r="AH3831" s="41">
        <f>SUM($AA3831:$AG3831)</f>
        <v/>
      </c>
      <c r="AI3831" s="41">
        <f>12*($AM3831+$AN3831)</f>
        <v/>
      </c>
      <c r="AJ3831" s="41">
        <f>$AM3831*((IncMonth-1)+(13-IncMonth)*(1+$X3831))+12*$AN3831</f>
        <v/>
      </c>
      <c r="AK3831" s="41">
        <f>IF($R3831=1,N($L3831)+N($M3831),0)</f>
        <v/>
      </c>
      <c r="AL3831">
        <f>IF($C3831="","",IF(N($L3831)&lt;=0,"Basic salary missing",IF(ISNA(MATCH($C3831,Departments!$A$5:$A$54,0)),"Department not on Departments sheet",IF(AND($I3831&lt;&gt;"",NOT(ISNUMBER($I3831))),"Date of birth is text, not a date",IF(AND($K3831&lt;&gt;"",NOT(ISNUMBER($K3831))),"Contract end is text, not a date","")))))</f>
        <v/>
      </c>
      <c r="AM3831" s="41">
        <f>IF($R3831=0,0,N($L3831)*(1+$Z3831+BonusMonths/12+IF($Q3831=1,0,EOSB))+N($M3831)+(N($L3831)+SI_Gross*N($M3831))*IF($Q3831=1,SI_O,SI_E))</f>
        <v/>
      </c>
      <c r="AN3831" s="41">
        <f>IF($R3831=0,0,(IF($Q3831=1,MedO,MedE+Ticket)+Training)/12)</f>
        <v/>
      </c>
    </row>
    <row r="3832">
      <c r="I3832" s="35" t="n"/>
      <c r="J3832" s="35" t="n"/>
      <c r="K3832" s="35" t="n"/>
      <c r="L3832" s="36" t="n"/>
      <c r="M3832" s="36" t="n"/>
      <c r="P3832" s="37" t="n"/>
      <c r="Q3832" s="38">
        <f>IF($C3832="",0,IF(OR(LOWER(TRIM($G3832))="omani",LOWER(TRIM($G3832))="oman",LOWER(TRIM($G3832))="om",LOWER(TRIM($G3832))="local"),1,0))</f>
        <v/>
      </c>
      <c r="R3832" s="38">
        <f>IF($C3832="",0,IF(OR(ISNUMBER(SEARCH("resign",$N3832)),ISNUMBER(SEARCH("terminat",$N3832)),ISNUMBER(SEARCH("inactive",$N3832)),ISNUMBER(SEARCH("vacan",$N3832)),ISNUMBER(SEARCH("deceased",$N3832)),ISNUMBER(SEARCH("separated",$N3832))),0,1))</f>
        <v/>
      </c>
      <c r="S3832">
        <f>IF(OR($R3832=0,NOT(ISNUMBER($I3832))),"",IFERROR(DATEDIF($I3832,DATE(FY,1,1),"y"),""))</f>
        <v/>
      </c>
      <c r="T3832">
        <f>IF(OR($R3832=0,NOT(ISNUMBER($J3832))),"",IFERROR(DATEDIF($J3832,DATE(FY,1,1),"y"),0))</f>
        <v/>
      </c>
      <c r="U3832" s="38">
        <f>IF(OR($R3832=0,NOT(ISNUMBER($I3832))),0,IF(YEAR($I3832)+IF($Q3832=1,RetAgeO,RetAgeE)=FY,MONTH($I3832),IF(YEAR($I3832)+IF($Q3832=1,RetAgeO,RetAgeE)&lt;FY,1,0)))</f>
        <v/>
      </c>
      <c r="V3832" s="38">
        <f>IF(OR($R3832=0,NOT(ISNUMBER($K3832))),0,IF(YEAR($K3832)=FY,MONTH($K3832),IF(YEAR($K3832)&lt;FY,1,0)))</f>
        <v/>
      </c>
      <c r="W3832" s="38">
        <f>IF($R3832=0,0,MIN(12,IF(AND(ISNUMBER($O3832),$O3832&gt;=1,$O3832&lt;=12),INT($O3832),12),IF(AND(RetireExit="Yes",$U3832&gt;0),$U3832,12),IF(AND(ContractExit="Yes",$V3832&gt;0),$V3832,12)))</f>
        <v/>
      </c>
      <c r="X3832" s="37">
        <f>IF(ISNUMBER($P3832),$P3832,IncPct)</f>
        <v/>
      </c>
      <c r="Y3832" s="39">
        <f>IF($W3832=0,0,MAX(0,MIN($W3832,IncMonth-1))+MAX(0,$W3832-IncMonth+1)*(1+$X3832))</f>
        <v/>
      </c>
      <c r="Z3832" s="40">
        <f>IF($C3832="",0,IFERROR(INDEX(Departments!$B$5:$B$54,MATCH($C3832,Departments!$A$5:$A$54,0)),0))</f>
        <v/>
      </c>
      <c r="AA3832" s="41">
        <f>N($L3832)*$Y3832</f>
        <v/>
      </c>
      <c r="AB3832" s="41">
        <f>N($M3832)*$Y3832</f>
        <v/>
      </c>
      <c r="AC3832" s="41">
        <f>$AA3832*$Z3832</f>
        <v/>
      </c>
      <c r="AD3832" s="41">
        <f>$AA3832*BonusMonths/12</f>
        <v/>
      </c>
      <c r="AE3832" s="41">
        <f>($AA3832+SI_Gross*$AB3832)*IF($Q3832=1,SI_O,SI_E)</f>
        <v/>
      </c>
      <c r="AF3832" s="41">
        <f>IF($Q3832=1,0,$AA3832*EOSB)</f>
        <v/>
      </c>
      <c r="AG3832" s="41">
        <f>$AN3832*$W3832</f>
        <v/>
      </c>
      <c r="AH3832" s="41">
        <f>SUM($AA3832:$AG3832)</f>
        <v/>
      </c>
      <c r="AI3832" s="41">
        <f>12*($AM3832+$AN3832)</f>
        <v/>
      </c>
      <c r="AJ3832" s="41">
        <f>$AM3832*((IncMonth-1)+(13-IncMonth)*(1+$X3832))+12*$AN3832</f>
        <v/>
      </c>
      <c r="AK3832" s="41">
        <f>IF($R3832=1,N($L3832)+N($M3832),0)</f>
        <v/>
      </c>
      <c r="AL3832">
        <f>IF($C3832="","",IF(N($L3832)&lt;=0,"Basic salary missing",IF(ISNA(MATCH($C3832,Departments!$A$5:$A$54,0)),"Department not on Departments sheet",IF(AND($I3832&lt;&gt;"",NOT(ISNUMBER($I3832))),"Date of birth is text, not a date",IF(AND($K3832&lt;&gt;"",NOT(ISNUMBER($K3832))),"Contract end is text, not a date","")))))</f>
        <v/>
      </c>
      <c r="AM3832" s="41">
        <f>IF($R3832=0,0,N($L3832)*(1+$Z3832+BonusMonths/12+IF($Q3832=1,0,EOSB))+N($M3832)+(N($L3832)+SI_Gross*N($M3832))*IF($Q3832=1,SI_O,SI_E))</f>
        <v/>
      </c>
      <c r="AN3832" s="41">
        <f>IF($R3832=0,0,(IF($Q3832=1,MedO,MedE+Ticket)+Training)/12)</f>
        <v/>
      </c>
    </row>
    <row r="3833">
      <c r="I3833" s="35" t="n"/>
      <c r="J3833" s="35" t="n"/>
      <c r="K3833" s="35" t="n"/>
      <c r="L3833" s="36" t="n"/>
      <c r="M3833" s="36" t="n"/>
      <c r="P3833" s="37" t="n"/>
      <c r="Q3833" s="38">
        <f>IF($C3833="",0,IF(OR(LOWER(TRIM($G3833))="omani",LOWER(TRIM($G3833))="oman",LOWER(TRIM($G3833))="om",LOWER(TRIM($G3833))="local"),1,0))</f>
        <v/>
      </c>
      <c r="R3833" s="38">
        <f>IF($C3833="",0,IF(OR(ISNUMBER(SEARCH("resign",$N3833)),ISNUMBER(SEARCH("terminat",$N3833)),ISNUMBER(SEARCH("inactive",$N3833)),ISNUMBER(SEARCH("vacan",$N3833)),ISNUMBER(SEARCH("deceased",$N3833)),ISNUMBER(SEARCH("separated",$N3833))),0,1))</f>
        <v/>
      </c>
      <c r="S3833">
        <f>IF(OR($R3833=0,NOT(ISNUMBER($I3833))),"",IFERROR(DATEDIF($I3833,DATE(FY,1,1),"y"),""))</f>
        <v/>
      </c>
      <c r="T3833">
        <f>IF(OR($R3833=0,NOT(ISNUMBER($J3833))),"",IFERROR(DATEDIF($J3833,DATE(FY,1,1),"y"),0))</f>
        <v/>
      </c>
      <c r="U3833" s="38">
        <f>IF(OR($R3833=0,NOT(ISNUMBER($I3833))),0,IF(YEAR($I3833)+IF($Q3833=1,RetAgeO,RetAgeE)=FY,MONTH($I3833),IF(YEAR($I3833)+IF($Q3833=1,RetAgeO,RetAgeE)&lt;FY,1,0)))</f>
        <v/>
      </c>
      <c r="V3833" s="38">
        <f>IF(OR($R3833=0,NOT(ISNUMBER($K3833))),0,IF(YEAR($K3833)=FY,MONTH($K3833),IF(YEAR($K3833)&lt;FY,1,0)))</f>
        <v/>
      </c>
      <c r="W3833" s="38">
        <f>IF($R3833=0,0,MIN(12,IF(AND(ISNUMBER($O3833),$O3833&gt;=1,$O3833&lt;=12),INT($O3833),12),IF(AND(RetireExit="Yes",$U3833&gt;0),$U3833,12),IF(AND(ContractExit="Yes",$V3833&gt;0),$V3833,12)))</f>
        <v/>
      </c>
      <c r="X3833" s="37">
        <f>IF(ISNUMBER($P3833),$P3833,IncPct)</f>
        <v/>
      </c>
      <c r="Y3833" s="39">
        <f>IF($W3833=0,0,MAX(0,MIN($W3833,IncMonth-1))+MAX(0,$W3833-IncMonth+1)*(1+$X3833))</f>
        <v/>
      </c>
      <c r="Z3833" s="40">
        <f>IF($C3833="",0,IFERROR(INDEX(Departments!$B$5:$B$54,MATCH($C3833,Departments!$A$5:$A$54,0)),0))</f>
        <v/>
      </c>
      <c r="AA3833" s="41">
        <f>N($L3833)*$Y3833</f>
        <v/>
      </c>
      <c r="AB3833" s="41">
        <f>N($M3833)*$Y3833</f>
        <v/>
      </c>
      <c r="AC3833" s="41">
        <f>$AA3833*$Z3833</f>
        <v/>
      </c>
      <c r="AD3833" s="41">
        <f>$AA3833*BonusMonths/12</f>
        <v/>
      </c>
      <c r="AE3833" s="41">
        <f>($AA3833+SI_Gross*$AB3833)*IF($Q3833=1,SI_O,SI_E)</f>
        <v/>
      </c>
      <c r="AF3833" s="41">
        <f>IF($Q3833=1,0,$AA3833*EOSB)</f>
        <v/>
      </c>
      <c r="AG3833" s="41">
        <f>$AN3833*$W3833</f>
        <v/>
      </c>
      <c r="AH3833" s="41">
        <f>SUM($AA3833:$AG3833)</f>
        <v/>
      </c>
      <c r="AI3833" s="41">
        <f>12*($AM3833+$AN3833)</f>
        <v/>
      </c>
      <c r="AJ3833" s="41">
        <f>$AM3833*((IncMonth-1)+(13-IncMonth)*(1+$X3833))+12*$AN3833</f>
        <v/>
      </c>
      <c r="AK3833" s="41">
        <f>IF($R3833=1,N($L3833)+N($M3833),0)</f>
        <v/>
      </c>
      <c r="AL3833">
        <f>IF($C3833="","",IF(N($L3833)&lt;=0,"Basic salary missing",IF(ISNA(MATCH($C3833,Departments!$A$5:$A$54,0)),"Department not on Departments sheet",IF(AND($I3833&lt;&gt;"",NOT(ISNUMBER($I3833))),"Date of birth is text, not a date",IF(AND($K3833&lt;&gt;"",NOT(ISNUMBER($K3833))),"Contract end is text, not a date","")))))</f>
        <v/>
      </c>
      <c r="AM3833" s="41">
        <f>IF($R3833=0,0,N($L3833)*(1+$Z3833+BonusMonths/12+IF($Q3833=1,0,EOSB))+N($M3833)+(N($L3833)+SI_Gross*N($M3833))*IF($Q3833=1,SI_O,SI_E))</f>
        <v/>
      </c>
      <c r="AN3833" s="41">
        <f>IF($R3833=0,0,(IF($Q3833=1,MedO,MedE+Ticket)+Training)/12)</f>
        <v/>
      </c>
    </row>
    <row r="3834">
      <c r="I3834" s="35" t="n"/>
      <c r="J3834" s="35" t="n"/>
      <c r="K3834" s="35" t="n"/>
      <c r="L3834" s="36" t="n"/>
      <c r="M3834" s="36" t="n"/>
      <c r="P3834" s="37" t="n"/>
      <c r="Q3834" s="38">
        <f>IF($C3834="",0,IF(OR(LOWER(TRIM($G3834))="omani",LOWER(TRIM($G3834))="oman",LOWER(TRIM($G3834))="om",LOWER(TRIM($G3834))="local"),1,0))</f>
        <v/>
      </c>
      <c r="R3834" s="38">
        <f>IF($C3834="",0,IF(OR(ISNUMBER(SEARCH("resign",$N3834)),ISNUMBER(SEARCH("terminat",$N3834)),ISNUMBER(SEARCH("inactive",$N3834)),ISNUMBER(SEARCH("vacan",$N3834)),ISNUMBER(SEARCH("deceased",$N3834)),ISNUMBER(SEARCH("separated",$N3834))),0,1))</f>
        <v/>
      </c>
      <c r="S3834">
        <f>IF(OR($R3834=0,NOT(ISNUMBER($I3834))),"",IFERROR(DATEDIF($I3834,DATE(FY,1,1),"y"),""))</f>
        <v/>
      </c>
      <c r="T3834">
        <f>IF(OR($R3834=0,NOT(ISNUMBER($J3834))),"",IFERROR(DATEDIF($J3834,DATE(FY,1,1),"y"),0))</f>
        <v/>
      </c>
      <c r="U3834" s="38">
        <f>IF(OR($R3834=0,NOT(ISNUMBER($I3834))),0,IF(YEAR($I3834)+IF($Q3834=1,RetAgeO,RetAgeE)=FY,MONTH($I3834),IF(YEAR($I3834)+IF($Q3834=1,RetAgeO,RetAgeE)&lt;FY,1,0)))</f>
        <v/>
      </c>
      <c r="V3834" s="38">
        <f>IF(OR($R3834=0,NOT(ISNUMBER($K3834))),0,IF(YEAR($K3834)=FY,MONTH($K3834),IF(YEAR($K3834)&lt;FY,1,0)))</f>
        <v/>
      </c>
      <c r="W3834" s="38">
        <f>IF($R3834=0,0,MIN(12,IF(AND(ISNUMBER($O3834),$O3834&gt;=1,$O3834&lt;=12),INT($O3834),12),IF(AND(RetireExit="Yes",$U3834&gt;0),$U3834,12),IF(AND(ContractExit="Yes",$V3834&gt;0),$V3834,12)))</f>
        <v/>
      </c>
      <c r="X3834" s="37">
        <f>IF(ISNUMBER($P3834),$P3834,IncPct)</f>
        <v/>
      </c>
      <c r="Y3834" s="39">
        <f>IF($W3834=0,0,MAX(0,MIN($W3834,IncMonth-1))+MAX(0,$W3834-IncMonth+1)*(1+$X3834))</f>
        <v/>
      </c>
      <c r="Z3834" s="40">
        <f>IF($C3834="",0,IFERROR(INDEX(Departments!$B$5:$B$54,MATCH($C3834,Departments!$A$5:$A$54,0)),0))</f>
        <v/>
      </c>
      <c r="AA3834" s="41">
        <f>N($L3834)*$Y3834</f>
        <v/>
      </c>
      <c r="AB3834" s="41">
        <f>N($M3834)*$Y3834</f>
        <v/>
      </c>
      <c r="AC3834" s="41">
        <f>$AA3834*$Z3834</f>
        <v/>
      </c>
      <c r="AD3834" s="41">
        <f>$AA3834*BonusMonths/12</f>
        <v/>
      </c>
      <c r="AE3834" s="41">
        <f>($AA3834+SI_Gross*$AB3834)*IF($Q3834=1,SI_O,SI_E)</f>
        <v/>
      </c>
      <c r="AF3834" s="41">
        <f>IF($Q3834=1,0,$AA3834*EOSB)</f>
        <v/>
      </c>
      <c r="AG3834" s="41">
        <f>$AN3834*$W3834</f>
        <v/>
      </c>
      <c r="AH3834" s="41">
        <f>SUM($AA3834:$AG3834)</f>
        <v/>
      </c>
      <c r="AI3834" s="41">
        <f>12*($AM3834+$AN3834)</f>
        <v/>
      </c>
      <c r="AJ3834" s="41">
        <f>$AM3834*((IncMonth-1)+(13-IncMonth)*(1+$X3834))+12*$AN3834</f>
        <v/>
      </c>
      <c r="AK3834" s="41">
        <f>IF($R3834=1,N($L3834)+N($M3834),0)</f>
        <v/>
      </c>
      <c r="AL3834">
        <f>IF($C3834="","",IF(N($L3834)&lt;=0,"Basic salary missing",IF(ISNA(MATCH($C3834,Departments!$A$5:$A$54,0)),"Department not on Departments sheet",IF(AND($I3834&lt;&gt;"",NOT(ISNUMBER($I3834))),"Date of birth is text, not a date",IF(AND($K3834&lt;&gt;"",NOT(ISNUMBER($K3834))),"Contract end is text, not a date","")))))</f>
        <v/>
      </c>
      <c r="AM3834" s="41">
        <f>IF($R3834=0,0,N($L3834)*(1+$Z3834+BonusMonths/12+IF($Q3834=1,0,EOSB))+N($M3834)+(N($L3834)+SI_Gross*N($M3834))*IF($Q3834=1,SI_O,SI_E))</f>
        <v/>
      </c>
      <c r="AN3834" s="41">
        <f>IF($R3834=0,0,(IF($Q3834=1,MedO,MedE+Ticket)+Training)/12)</f>
        <v/>
      </c>
    </row>
    <row r="3835">
      <c r="I3835" s="35" t="n"/>
      <c r="J3835" s="35" t="n"/>
      <c r="K3835" s="35" t="n"/>
      <c r="L3835" s="36" t="n"/>
      <c r="M3835" s="36" t="n"/>
      <c r="P3835" s="37" t="n"/>
      <c r="Q3835" s="38">
        <f>IF($C3835="",0,IF(OR(LOWER(TRIM($G3835))="omani",LOWER(TRIM($G3835))="oman",LOWER(TRIM($G3835))="om",LOWER(TRIM($G3835))="local"),1,0))</f>
        <v/>
      </c>
      <c r="R3835" s="38">
        <f>IF($C3835="",0,IF(OR(ISNUMBER(SEARCH("resign",$N3835)),ISNUMBER(SEARCH("terminat",$N3835)),ISNUMBER(SEARCH("inactive",$N3835)),ISNUMBER(SEARCH("vacan",$N3835)),ISNUMBER(SEARCH("deceased",$N3835)),ISNUMBER(SEARCH("separated",$N3835))),0,1))</f>
        <v/>
      </c>
      <c r="S3835">
        <f>IF(OR($R3835=0,NOT(ISNUMBER($I3835))),"",IFERROR(DATEDIF($I3835,DATE(FY,1,1),"y"),""))</f>
        <v/>
      </c>
      <c r="T3835">
        <f>IF(OR($R3835=0,NOT(ISNUMBER($J3835))),"",IFERROR(DATEDIF($J3835,DATE(FY,1,1),"y"),0))</f>
        <v/>
      </c>
      <c r="U3835" s="38">
        <f>IF(OR($R3835=0,NOT(ISNUMBER($I3835))),0,IF(YEAR($I3835)+IF($Q3835=1,RetAgeO,RetAgeE)=FY,MONTH($I3835),IF(YEAR($I3835)+IF($Q3835=1,RetAgeO,RetAgeE)&lt;FY,1,0)))</f>
        <v/>
      </c>
      <c r="V3835" s="38">
        <f>IF(OR($R3835=0,NOT(ISNUMBER($K3835))),0,IF(YEAR($K3835)=FY,MONTH($K3835),IF(YEAR($K3835)&lt;FY,1,0)))</f>
        <v/>
      </c>
      <c r="W3835" s="38">
        <f>IF($R3835=0,0,MIN(12,IF(AND(ISNUMBER($O3835),$O3835&gt;=1,$O3835&lt;=12),INT($O3835),12),IF(AND(RetireExit="Yes",$U3835&gt;0),$U3835,12),IF(AND(ContractExit="Yes",$V3835&gt;0),$V3835,12)))</f>
        <v/>
      </c>
      <c r="X3835" s="37">
        <f>IF(ISNUMBER($P3835),$P3835,IncPct)</f>
        <v/>
      </c>
      <c r="Y3835" s="39">
        <f>IF($W3835=0,0,MAX(0,MIN($W3835,IncMonth-1))+MAX(0,$W3835-IncMonth+1)*(1+$X3835))</f>
        <v/>
      </c>
      <c r="Z3835" s="40">
        <f>IF($C3835="",0,IFERROR(INDEX(Departments!$B$5:$B$54,MATCH($C3835,Departments!$A$5:$A$54,0)),0))</f>
        <v/>
      </c>
      <c r="AA3835" s="41">
        <f>N($L3835)*$Y3835</f>
        <v/>
      </c>
      <c r="AB3835" s="41">
        <f>N($M3835)*$Y3835</f>
        <v/>
      </c>
      <c r="AC3835" s="41">
        <f>$AA3835*$Z3835</f>
        <v/>
      </c>
      <c r="AD3835" s="41">
        <f>$AA3835*BonusMonths/12</f>
        <v/>
      </c>
      <c r="AE3835" s="41">
        <f>($AA3835+SI_Gross*$AB3835)*IF($Q3835=1,SI_O,SI_E)</f>
        <v/>
      </c>
      <c r="AF3835" s="41">
        <f>IF($Q3835=1,0,$AA3835*EOSB)</f>
        <v/>
      </c>
      <c r="AG3835" s="41">
        <f>$AN3835*$W3835</f>
        <v/>
      </c>
      <c r="AH3835" s="41">
        <f>SUM($AA3835:$AG3835)</f>
        <v/>
      </c>
      <c r="AI3835" s="41">
        <f>12*($AM3835+$AN3835)</f>
        <v/>
      </c>
      <c r="AJ3835" s="41">
        <f>$AM3835*((IncMonth-1)+(13-IncMonth)*(1+$X3835))+12*$AN3835</f>
        <v/>
      </c>
      <c r="AK3835" s="41">
        <f>IF($R3835=1,N($L3835)+N($M3835),0)</f>
        <v/>
      </c>
      <c r="AL3835">
        <f>IF($C3835="","",IF(N($L3835)&lt;=0,"Basic salary missing",IF(ISNA(MATCH($C3835,Departments!$A$5:$A$54,0)),"Department not on Departments sheet",IF(AND($I3835&lt;&gt;"",NOT(ISNUMBER($I3835))),"Date of birth is text, not a date",IF(AND($K3835&lt;&gt;"",NOT(ISNUMBER($K3835))),"Contract end is text, not a date","")))))</f>
        <v/>
      </c>
      <c r="AM3835" s="41">
        <f>IF($R3835=0,0,N($L3835)*(1+$Z3835+BonusMonths/12+IF($Q3835=1,0,EOSB))+N($M3835)+(N($L3835)+SI_Gross*N($M3835))*IF($Q3835=1,SI_O,SI_E))</f>
        <v/>
      </c>
      <c r="AN3835" s="41">
        <f>IF($R3835=0,0,(IF($Q3835=1,MedO,MedE+Ticket)+Training)/12)</f>
        <v/>
      </c>
    </row>
    <row r="3836">
      <c r="I3836" s="35" t="n"/>
      <c r="J3836" s="35" t="n"/>
      <c r="K3836" s="35" t="n"/>
      <c r="L3836" s="36" t="n"/>
      <c r="M3836" s="36" t="n"/>
      <c r="P3836" s="37" t="n"/>
      <c r="Q3836" s="38">
        <f>IF($C3836="",0,IF(OR(LOWER(TRIM($G3836))="omani",LOWER(TRIM($G3836))="oman",LOWER(TRIM($G3836))="om",LOWER(TRIM($G3836))="local"),1,0))</f>
        <v/>
      </c>
      <c r="R3836" s="38">
        <f>IF($C3836="",0,IF(OR(ISNUMBER(SEARCH("resign",$N3836)),ISNUMBER(SEARCH("terminat",$N3836)),ISNUMBER(SEARCH("inactive",$N3836)),ISNUMBER(SEARCH("vacan",$N3836)),ISNUMBER(SEARCH("deceased",$N3836)),ISNUMBER(SEARCH("separated",$N3836))),0,1))</f>
        <v/>
      </c>
      <c r="S3836">
        <f>IF(OR($R3836=0,NOT(ISNUMBER($I3836))),"",IFERROR(DATEDIF($I3836,DATE(FY,1,1),"y"),""))</f>
        <v/>
      </c>
      <c r="T3836">
        <f>IF(OR($R3836=0,NOT(ISNUMBER($J3836))),"",IFERROR(DATEDIF($J3836,DATE(FY,1,1),"y"),0))</f>
        <v/>
      </c>
      <c r="U3836" s="38">
        <f>IF(OR($R3836=0,NOT(ISNUMBER($I3836))),0,IF(YEAR($I3836)+IF($Q3836=1,RetAgeO,RetAgeE)=FY,MONTH($I3836),IF(YEAR($I3836)+IF($Q3836=1,RetAgeO,RetAgeE)&lt;FY,1,0)))</f>
        <v/>
      </c>
      <c r="V3836" s="38">
        <f>IF(OR($R3836=0,NOT(ISNUMBER($K3836))),0,IF(YEAR($K3836)=FY,MONTH($K3836),IF(YEAR($K3836)&lt;FY,1,0)))</f>
        <v/>
      </c>
      <c r="W3836" s="38">
        <f>IF($R3836=0,0,MIN(12,IF(AND(ISNUMBER($O3836),$O3836&gt;=1,$O3836&lt;=12),INT($O3836),12),IF(AND(RetireExit="Yes",$U3836&gt;0),$U3836,12),IF(AND(ContractExit="Yes",$V3836&gt;0),$V3836,12)))</f>
        <v/>
      </c>
      <c r="X3836" s="37">
        <f>IF(ISNUMBER($P3836),$P3836,IncPct)</f>
        <v/>
      </c>
      <c r="Y3836" s="39">
        <f>IF($W3836=0,0,MAX(0,MIN($W3836,IncMonth-1))+MAX(0,$W3836-IncMonth+1)*(1+$X3836))</f>
        <v/>
      </c>
      <c r="Z3836" s="40">
        <f>IF($C3836="",0,IFERROR(INDEX(Departments!$B$5:$B$54,MATCH($C3836,Departments!$A$5:$A$54,0)),0))</f>
        <v/>
      </c>
      <c r="AA3836" s="41">
        <f>N($L3836)*$Y3836</f>
        <v/>
      </c>
      <c r="AB3836" s="41">
        <f>N($M3836)*$Y3836</f>
        <v/>
      </c>
      <c r="AC3836" s="41">
        <f>$AA3836*$Z3836</f>
        <v/>
      </c>
      <c r="AD3836" s="41">
        <f>$AA3836*BonusMonths/12</f>
        <v/>
      </c>
      <c r="AE3836" s="41">
        <f>($AA3836+SI_Gross*$AB3836)*IF($Q3836=1,SI_O,SI_E)</f>
        <v/>
      </c>
      <c r="AF3836" s="41">
        <f>IF($Q3836=1,0,$AA3836*EOSB)</f>
        <v/>
      </c>
      <c r="AG3836" s="41">
        <f>$AN3836*$W3836</f>
        <v/>
      </c>
      <c r="AH3836" s="41">
        <f>SUM($AA3836:$AG3836)</f>
        <v/>
      </c>
      <c r="AI3836" s="41">
        <f>12*($AM3836+$AN3836)</f>
        <v/>
      </c>
      <c r="AJ3836" s="41">
        <f>$AM3836*((IncMonth-1)+(13-IncMonth)*(1+$X3836))+12*$AN3836</f>
        <v/>
      </c>
      <c r="AK3836" s="41">
        <f>IF($R3836=1,N($L3836)+N($M3836),0)</f>
        <v/>
      </c>
      <c r="AL3836">
        <f>IF($C3836="","",IF(N($L3836)&lt;=0,"Basic salary missing",IF(ISNA(MATCH($C3836,Departments!$A$5:$A$54,0)),"Department not on Departments sheet",IF(AND($I3836&lt;&gt;"",NOT(ISNUMBER($I3836))),"Date of birth is text, not a date",IF(AND($K3836&lt;&gt;"",NOT(ISNUMBER($K3836))),"Contract end is text, not a date","")))))</f>
        <v/>
      </c>
      <c r="AM3836" s="41">
        <f>IF($R3836=0,0,N($L3836)*(1+$Z3836+BonusMonths/12+IF($Q3836=1,0,EOSB))+N($M3836)+(N($L3836)+SI_Gross*N($M3836))*IF($Q3836=1,SI_O,SI_E))</f>
        <v/>
      </c>
      <c r="AN3836" s="41">
        <f>IF($R3836=0,0,(IF($Q3836=1,MedO,MedE+Ticket)+Training)/12)</f>
        <v/>
      </c>
    </row>
    <row r="3837">
      <c r="I3837" s="35" t="n"/>
      <c r="J3837" s="35" t="n"/>
      <c r="K3837" s="35" t="n"/>
      <c r="L3837" s="36" t="n"/>
      <c r="M3837" s="36" t="n"/>
      <c r="P3837" s="37" t="n"/>
      <c r="Q3837" s="38">
        <f>IF($C3837="",0,IF(OR(LOWER(TRIM($G3837))="omani",LOWER(TRIM($G3837))="oman",LOWER(TRIM($G3837))="om",LOWER(TRIM($G3837))="local"),1,0))</f>
        <v/>
      </c>
      <c r="R3837" s="38">
        <f>IF($C3837="",0,IF(OR(ISNUMBER(SEARCH("resign",$N3837)),ISNUMBER(SEARCH("terminat",$N3837)),ISNUMBER(SEARCH("inactive",$N3837)),ISNUMBER(SEARCH("vacan",$N3837)),ISNUMBER(SEARCH("deceased",$N3837)),ISNUMBER(SEARCH("separated",$N3837))),0,1))</f>
        <v/>
      </c>
      <c r="S3837">
        <f>IF(OR($R3837=0,NOT(ISNUMBER($I3837))),"",IFERROR(DATEDIF($I3837,DATE(FY,1,1),"y"),""))</f>
        <v/>
      </c>
      <c r="T3837">
        <f>IF(OR($R3837=0,NOT(ISNUMBER($J3837))),"",IFERROR(DATEDIF($J3837,DATE(FY,1,1),"y"),0))</f>
        <v/>
      </c>
      <c r="U3837" s="38">
        <f>IF(OR($R3837=0,NOT(ISNUMBER($I3837))),0,IF(YEAR($I3837)+IF($Q3837=1,RetAgeO,RetAgeE)=FY,MONTH($I3837),IF(YEAR($I3837)+IF($Q3837=1,RetAgeO,RetAgeE)&lt;FY,1,0)))</f>
        <v/>
      </c>
      <c r="V3837" s="38">
        <f>IF(OR($R3837=0,NOT(ISNUMBER($K3837))),0,IF(YEAR($K3837)=FY,MONTH($K3837),IF(YEAR($K3837)&lt;FY,1,0)))</f>
        <v/>
      </c>
      <c r="W3837" s="38">
        <f>IF($R3837=0,0,MIN(12,IF(AND(ISNUMBER($O3837),$O3837&gt;=1,$O3837&lt;=12),INT($O3837),12),IF(AND(RetireExit="Yes",$U3837&gt;0),$U3837,12),IF(AND(ContractExit="Yes",$V3837&gt;0),$V3837,12)))</f>
        <v/>
      </c>
      <c r="X3837" s="37">
        <f>IF(ISNUMBER($P3837),$P3837,IncPct)</f>
        <v/>
      </c>
      <c r="Y3837" s="39">
        <f>IF($W3837=0,0,MAX(0,MIN($W3837,IncMonth-1))+MAX(0,$W3837-IncMonth+1)*(1+$X3837))</f>
        <v/>
      </c>
      <c r="Z3837" s="40">
        <f>IF($C3837="",0,IFERROR(INDEX(Departments!$B$5:$B$54,MATCH($C3837,Departments!$A$5:$A$54,0)),0))</f>
        <v/>
      </c>
      <c r="AA3837" s="41">
        <f>N($L3837)*$Y3837</f>
        <v/>
      </c>
      <c r="AB3837" s="41">
        <f>N($M3837)*$Y3837</f>
        <v/>
      </c>
      <c r="AC3837" s="41">
        <f>$AA3837*$Z3837</f>
        <v/>
      </c>
      <c r="AD3837" s="41">
        <f>$AA3837*BonusMonths/12</f>
        <v/>
      </c>
      <c r="AE3837" s="41">
        <f>($AA3837+SI_Gross*$AB3837)*IF($Q3837=1,SI_O,SI_E)</f>
        <v/>
      </c>
      <c r="AF3837" s="41">
        <f>IF($Q3837=1,0,$AA3837*EOSB)</f>
        <v/>
      </c>
      <c r="AG3837" s="41">
        <f>$AN3837*$W3837</f>
        <v/>
      </c>
      <c r="AH3837" s="41">
        <f>SUM($AA3837:$AG3837)</f>
        <v/>
      </c>
      <c r="AI3837" s="41">
        <f>12*($AM3837+$AN3837)</f>
        <v/>
      </c>
      <c r="AJ3837" s="41">
        <f>$AM3837*((IncMonth-1)+(13-IncMonth)*(1+$X3837))+12*$AN3837</f>
        <v/>
      </c>
      <c r="AK3837" s="41">
        <f>IF($R3837=1,N($L3837)+N($M3837),0)</f>
        <v/>
      </c>
      <c r="AL3837">
        <f>IF($C3837="","",IF(N($L3837)&lt;=0,"Basic salary missing",IF(ISNA(MATCH($C3837,Departments!$A$5:$A$54,0)),"Department not on Departments sheet",IF(AND($I3837&lt;&gt;"",NOT(ISNUMBER($I3837))),"Date of birth is text, not a date",IF(AND($K3837&lt;&gt;"",NOT(ISNUMBER($K3837))),"Contract end is text, not a date","")))))</f>
        <v/>
      </c>
      <c r="AM3837" s="41">
        <f>IF($R3837=0,0,N($L3837)*(1+$Z3837+BonusMonths/12+IF($Q3837=1,0,EOSB))+N($M3837)+(N($L3837)+SI_Gross*N($M3837))*IF($Q3837=1,SI_O,SI_E))</f>
        <v/>
      </c>
      <c r="AN3837" s="41">
        <f>IF($R3837=0,0,(IF($Q3837=1,MedO,MedE+Ticket)+Training)/12)</f>
        <v/>
      </c>
    </row>
    <row r="3838">
      <c r="I3838" s="35" t="n"/>
      <c r="J3838" s="35" t="n"/>
      <c r="K3838" s="35" t="n"/>
      <c r="L3838" s="36" t="n"/>
      <c r="M3838" s="36" t="n"/>
      <c r="P3838" s="37" t="n"/>
      <c r="Q3838" s="38">
        <f>IF($C3838="",0,IF(OR(LOWER(TRIM($G3838))="omani",LOWER(TRIM($G3838))="oman",LOWER(TRIM($G3838))="om",LOWER(TRIM($G3838))="local"),1,0))</f>
        <v/>
      </c>
      <c r="R3838" s="38">
        <f>IF($C3838="",0,IF(OR(ISNUMBER(SEARCH("resign",$N3838)),ISNUMBER(SEARCH("terminat",$N3838)),ISNUMBER(SEARCH("inactive",$N3838)),ISNUMBER(SEARCH("vacan",$N3838)),ISNUMBER(SEARCH("deceased",$N3838)),ISNUMBER(SEARCH("separated",$N3838))),0,1))</f>
        <v/>
      </c>
      <c r="S3838">
        <f>IF(OR($R3838=0,NOT(ISNUMBER($I3838))),"",IFERROR(DATEDIF($I3838,DATE(FY,1,1),"y"),""))</f>
        <v/>
      </c>
      <c r="T3838">
        <f>IF(OR($R3838=0,NOT(ISNUMBER($J3838))),"",IFERROR(DATEDIF($J3838,DATE(FY,1,1),"y"),0))</f>
        <v/>
      </c>
      <c r="U3838" s="38">
        <f>IF(OR($R3838=0,NOT(ISNUMBER($I3838))),0,IF(YEAR($I3838)+IF($Q3838=1,RetAgeO,RetAgeE)=FY,MONTH($I3838),IF(YEAR($I3838)+IF($Q3838=1,RetAgeO,RetAgeE)&lt;FY,1,0)))</f>
        <v/>
      </c>
      <c r="V3838" s="38">
        <f>IF(OR($R3838=0,NOT(ISNUMBER($K3838))),0,IF(YEAR($K3838)=FY,MONTH($K3838),IF(YEAR($K3838)&lt;FY,1,0)))</f>
        <v/>
      </c>
      <c r="W3838" s="38">
        <f>IF($R3838=0,0,MIN(12,IF(AND(ISNUMBER($O3838),$O3838&gt;=1,$O3838&lt;=12),INT($O3838),12),IF(AND(RetireExit="Yes",$U3838&gt;0),$U3838,12),IF(AND(ContractExit="Yes",$V3838&gt;0),$V3838,12)))</f>
        <v/>
      </c>
      <c r="X3838" s="37">
        <f>IF(ISNUMBER($P3838),$P3838,IncPct)</f>
        <v/>
      </c>
      <c r="Y3838" s="39">
        <f>IF($W3838=0,0,MAX(0,MIN($W3838,IncMonth-1))+MAX(0,$W3838-IncMonth+1)*(1+$X3838))</f>
        <v/>
      </c>
      <c r="Z3838" s="40">
        <f>IF($C3838="",0,IFERROR(INDEX(Departments!$B$5:$B$54,MATCH($C3838,Departments!$A$5:$A$54,0)),0))</f>
        <v/>
      </c>
      <c r="AA3838" s="41">
        <f>N($L3838)*$Y3838</f>
        <v/>
      </c>
      <c r="AB3838" s="41">
        <f>N($M3838)*$Y3838</f>
        <v/>
      </c>
      <c r="AC3838" s="41">
        <f>$AA3838*$Z3838</f>
        <v/>
      </c>
      <c r="AD3838" s="41">
        <f>$AA3838*BonusMonths/12</f>
        <v/>
      </c>
      <c r="AE3838" s="41">
        <f>($AA3838+SI_Gross*$AB3838)*IF($Q3838=1,SI_O,SI_E)</f>
        <v/>
      </c>
      <c r="AF3838" s="41">
        <f>IF($Q3838=1,0,$AA3838*EOSB)</f>
        <v/>
      </c>
      <c r="AG3838" s="41">
        <f>$AN3838*$W3838</f>
        <v/>
      </c>
      <c r="AH3838" s="41">
        <f>SUM($AA3838:$AG3838)</f>
        <v/>
      </c>
      <c r="AI3838" s="41">
        <f>12*($AM3838+$AN3838)</f>
        <v/>
      </c>
      <c r="AJ3838" s="41">
        <f>$AM3838*((IncMonth-1)+(13-IncMonth)*(1+$X3838))+12*$AN3838</f>
        <v/>
      </c>
      <c r="AK3838" s="41">
        <f>IF($R3838=1,N($L3838)+N($M3838),0)</f>
        <v/>
      </c>
      <c r="AL3838">
        <f>IF($C3838="","",IF(N($L3838)&lt;=0,"Basic salary missing",IF(ISNA(MATCH($C3838,Departments!$A$5:$A$54,0)),"Department not on Departments sheet",IF(AND($I3838&lt;&gt;"",NOT(ISNUMBER($I3838))),"Date of birth is text, not a date",IF(AND($K3838&lt;&gt;"",NOT(ISNUMBER($K3838))),"Contract end is text, not a date","")))))</f>
        <v/>
      </c>
      <c r="AM3838" s="41">
        <f>IF($R3838=0,0,N($L3838)*(1+$Z3838+BonusMonths/12+IF($Q3838=1,0,EOSB))+N($M3838)+(N($L3838)+SI_Gross*N($M3838))*IF($Q3838=1,SI_O,SI_E))</f>
        <v/>
      </c>
      <c r="AN3838" s="41">
        <f>IF($R3838=0,0,(IF($Q3838=1,MedO,MedE+Ticket)+Training)/12)</f>
        <v/>
      </c>
    </row>
    <row r="3839">
      <c r="I3839" s="35" t="n"/>
      <c r="J3839" s="35" t="n"/>
      <c r="K3839" s="35" t="n"/>
      <c r="L3839" s="36" t="n"/>
      <c r="M3839" s="36" t="n"/>
      <c r="P3839" s="37" t="n"/>
      <c r="Q3839" s="38">
        <f>IF($C3839="",0,IF(OR(LOWER(TRIM($G3839))="omani",LOWER(TRIM($G3839))="oman",LOWER(TRIM($G3839))="om",LOWER(TRIM($G3839))="local"),1,0))</f>
        <v/>
      </c>
      <c r="R3839" s="38">
        <f>IF($C3839="",0,IF(OR(ISNUMBER(SEARCH("resign",$N3839)),ISNUMBER(SEARCH("terminat",$N3839)),ISNUMBER(SEARCH("inactive",$N3839)),ISNUMBER(SEARCH("vacan",$N3839)),ISNUMBER(SEARCH("deceased",$N3839)),ISNUMBER(SEARCH("separated",$N3839))),0,1))</f>
        <v/>
      </c>
      <c r="S3839">
        <f>IF(OR($R3839=0,NOT(ISNUMBER($I3839))),"",IFERROR(DATEDIF($I3839,DATE(FY,1,1),"y"),""))</f>
        <v/>
      </c>
      <c r="T3839">
        <f>IF(OR($R3839=0,NOT(ISNUMBER($J3839))),"",IFERROR(DATEDIF($J3839,DATE(FY,1,1),"y"),0))</f>
        <v/>
      </c>
      <c r="U3839" s="38">
        <f>IF(OR($R3839=0,NOT(ISNUMBER($I3839))),0,IF(YEAR($I3839)+IF($Q3839=1,RetAgeO,RetAgeE)=FY,MONTH($I3839),IF(YEAR($I3839)+IF($Q3839=1,RetAgeO,RetAgeE)&lt;FY,1,0)))</f>
        <v/>
      </c>
      <c r="V3839" s="38">
        <f>IF(OR($R3839=0,NOT(ISNUMBER($K3839))),0,IF(YEAR($K3839)=FY,MONTH($K3839),IF(YEAR($K3839)&lt;FY,1,0)))</f>
        <v/>
      </c>
      <c r="W3839" s="38">
        <f>IF($R3839=0,0,MIN(12,IF(AND(ISNUMBER($O3839),$O3839&gt;=1,$O3839&lt;=12),INT($O3839),12),IF(AND(RetireExit="Yes",$U3839&gt;0),$U3839,12),IF(AND(ContractExit="Yes",$V3839&gt;0),$V3839,12)))</f>
        <v/>
      </c>
      <c r="X3839" s="37">
        <f>IF(ISNUMBER($P3839),$P3839,IncPct)</f>
        <v/>
      </c>
      <c r="Y3839" s="39">
        <f>IF($W3839=0,0,MAX(0,MIN($W3839,IncMonth-1))+MAX(0,$W3839-IncMonth+1)*(1+$X3839))</f>
        <v/>
      </c>
      <c r="Z3839" s="40">
        <f>IF($C3839="",0,IFERROR(INDEX(Departments!$B$5:$B$54,MATCH($C3839,Departments!$A$5:$A$54,0)),0))</f>
        <v/>
      </c>
      <c r="AA3839" s="41">
        <f>N($L3839)*$Y3839</f>
        <v/>
      </c>
      <c r="AB3839" s="41">
        <f>N($M3839)*$Y3839</f>
        <v/>
      </c>
      <c r="AC3839" s="41">
        <f>$AA3839*$Z3839</f>
        <v/>
      </c>
      <c r="AD3839" s="41">
        <f>$AA3839*BonusMonths/12</f>
        <v/>
      </c>
      <c r="AE3839" s="41">
        <f>($AA3839+SI_Gross*$AB3839)*IF($Q3839=1,SI_O,SI_E)</f>
        <v/>
      </c>
      <c r="AF3839" s="41">
        <f>IF($Q3839=1,0,$AA3839*EOSB)</f>
        <v/>
      </c>
      <c r="AG3839" s="41">
        <f>$AN3839*$W3839</f>
        <v/>
      </c>
      <c r="AH3839" s="41">
        <f>SUM($AA3839:$AG3839)</f>
        <v/>
      </c>
      <c r="AI3839" s="41">
        <f>12*($AM3839+$AN3839)</f>
        <v/>
      </c>
      <c r="AJ3839" s="41">
        <f>$AM3839*((IncMonth-1)+(13-IncMonth)*(1+$X3839))+12*$AN3839</f>
        <v/>
      </c>
      <c r="AK3839" s="41">
        <f>IF($R3839=1,N($L3839)+N($M3839),0)</f>
        <v/>
      </c>
      <c r="AL3839">
        <f>IF($C3839="","",IF(N($L3839)&lt;=0,"Basic salary missing",IF(ISNA(MATCH($C3839,Departments!$A$5:$A$54,0)),"Department not on Departments sheet",IF(AND($I3839&lt;&gt;"",NOT(ISNUMBER($I3839))),"Date of birth is text, not a date",IF(AND($K3839&lt;&gt;"",NOT(ISNUMBER($K3839))),"Contract end is text, not a date","")))))</f>
        <v/>
      </c>
      <c r="AM3839" s="41">
        <f>IF($R3839=0,0,N($L3839)*(1+$Z3839+BonusMonths/12+IF($Q3839=1,0,EOSB))+N($M3839)+(N($L3839)+SI_Gross*N($M3839))*IF($Q3839=1,SI_O,SI_E))</f>
        <v/>
      </c>
      <c r="AN3839" s="41">
        <f>IF($R3839=0,0,(IF($Q3839=1,MedO,MedE+Ticket)+Training)/12)</f>
        <v/>
      </c>
    </row>
    <row r="3840">
      <c r="I3840" s="35" t="n"/>
      <c r="J3840" s="35" t="n"/>
      <c r="K3840" s="35" t="n"/>
      <c r="L3840" s="36" t="n"/>
      <c r="M3840" s="36" t="n"/>
      <c r="P3840" s="37" t="n"/>
      <c r="Q3840" s="38">
        <f>IF($C3840="",0,IF(OR(LOWER(TRIM($G3840))="omani",LOWER(TRIM($G3840))="oman",LOWER(TRIM($G3840))="om",LOWER(TRIM($G3840))="local"),1,0))</f>
        <v/>
      </c>
      <c r="R3840" s="38">
        <f>IF($C3840="",0,IF(OR(ISNUMBER(SEARCH("resign",$N3840)),ISNUMBER(SEARCH("terminat",$N3840)),ISNUMBER(SEARCH("inactive",$N3840)),ISNUMBER(SEARCH("vacan",$N3840)),ISNUMBER(SEARCH("deceased",$N3840)),ISNUMBER(SEARCH("separated",$N3840))),0,1))</f>
        <v/>
      </c>
      <c r="S3840">
        <f>IF(OR($R3840=0,NOT(ISNUMBER($I3840))),"",IFERROR(DATEDIF($I3840,DATE(FY,1,1),"y"),""))</f>
        <v/>
      </c>
      <c r="T3840">
        <f>IF(OR($R3840=0,NOT(ISNUMBER($J3840))),"",IFERROR(DATEDIF($J3840,DATE(FY,1,1),"y"),0))</f>
        <v/>
      </c>
      <c r="U3840" s="38">
        <f>IF(OR($R3840=0,NOT(ISNUMBER($I3840))),0,IF(YEAR($I3840)+IF($Q3840=1,RetAgeO,RetAgeE)=FY,MONTH($I3840),IF(YEAR($I3840)+IF($Q3840=1,RetAgeO,RetAgeE)&lt;FY,1,0)))</f>
        <v/>
      </c>
      <c r="V3840" s="38">
        <f>IF(OR($R3840=0,NOT(ISNUMBER($K3840))),0,IF(YEAR($K3840)=FY,MONTH($K3840),IF(YEAR($K3840)&lt;FY,1,0)))</f>
        <v/>
      </c>
      <c r="W3840" s="38">
        <f>IF($R3840=0,0,MIN(12,IF(AND(ISNUMBER($O3840),$O3840&gt;=1,$O3840&lt;=12),INT($O3840),12),IF(AND(RetireExit="Yes",$U3840&gt;0),$U3840,12),IF(AND(ContractExit="Yes",$V3840&gt;0),$V3840,12)))</f>
        <v/>
      </c>
      <c r="X3840" s="37">
        <f>IF(ISNUMBER($P3840),$P3840,IncPct)</f>
        <v/>
      </c>
      <c r="Y3840" s="39">
        <f>IF($W3840=0,0,MAX(0,MIN($W3840,IncMonth-1))+MAX(0,$W3840-IncMonth+1)*(1+$X3840))</f>
        <v/>
      </c>
      <c r="Z3840" s="40">
        <f>IF($C3840="",0,IFERROR(INDEX(Departments!$B$5:$B$54,MATCH($C3840,Departments!$A$5:$A$54,0)),0))</f>
        <v/>
      </c>
      <c r="AA3840" s="41">
        <f>N($L3840)*$Y3840</f>
        <v/>
      </c>
      <c r="AB3840" s="41">
        <f>N($M3840)*$Y3840</f>
        <v/>
      </c>
      <c r="AC3840" s="41">
        <f>$AA3840*$Z3840</f>
        <v/>
      </c>
      <c r="AD3840" s="41">
        <f>$AA3840*BonusMonths/12</f>
        <v/>
      </c>
      <c r="AE3840" s="41">
        <f>($AA3840+SI_Gross*$AB3840)*IF($Q3840=1,SI_O,SI_E)</f>
        <v/>
      </c>
      <c r="AF3840" s="41">
        <f>IF($Q3840=1,0,$AA3840*EOSB)</f>
        <v/>
      </c>
      <c r="AG3840" s="41">
        <f>$AN3840*$W3840</f>
        <v/>
      </c>
      <c r="AH3840" s="41">
        <f>SUM($AA3840:$AG3840)</f>
        <v/>
      </c>
      <c r="AI3840" s="41">
        <f>12*($AM3840+$AN3840)</f>
        <v/>
      </c>
      <c r="AJ3840" s="41">
        <f>$AM3840*((IncMonth-1)+(13-IncMonth)*(1+$X3840))+12*$AN3840</f>
        <v/>
      </c>
      <c r="AK3840" s="41">
        <f>IF($R3840=1,N($L3840)+N($M3840),0)</f>
        <v/>
      </c>
      <c r="AL3840">
        <f>IF($C3840="","",IF(N($L3840)&lt;=0,"Basic salary missing",IF(ISNA(MATCH($C3840,Departments!$A$5:$A$54,0)),"Department not on Departments sheet",IF(AND($I3840&lt;&gt;"",NOT(ISNUMBER($I3840))),"Date of birth is text, not a date",IF(AND($K3840&lt;&gt;"",NOT(ISNUMBER($K3840))),"Contract end is text, not a date","")))))</f>
        <v/>
      </c>
      <c r="AM3840" s="41">
        <f>IF($R3840=0,0,N($L3840)*(1+$Z3840+BonusMonths/12+IF($Q3840=1,0,EOSB))+N($M3840)+(N($L3840)+SI_Gross*N($M3840))*IF($Q3840=1,SI_O,SI_E))</f>
        <v/>
      </c>
      <c r="AN3840" s="41">
        <f>IF($R3840=0,0,(IF($Q3840=1,MedO,MedE+Ticket)+Training)/12)</f>
        <v/>
      </c>
    </row>
    <row r="3841">
      <c r="I3841" s="35" t="n"/>
      <c r="J3841" s="35" t="n"/>
      <c r="K3841" s="35" t="n"/>
      <c r="L3841" s="36" t="n"/>
      <c r="M3841" s="36" t="n"/>
      <c r="P3841" s="37" t="n"/>
      <c r="Q3841" s="38">
        <f>IF($C3841="",0,IF(OR(LOWER(TRIM($G3841))="omani",LOWER(TRIM($G3841))="oman",LOWER(TRIM($G3841))="om",LOWER(TRIM($G3841))="local"),1,0))</f>
        <v/>
      </c>
      <c r="R3841" s="38">
        <f>IF($C3841="",0,IF(OR(ISNUMBER(SEARCH("resign",$N3841)),ISNUMBER(SEARCH("terminat",$N3841)),ISNUMBER(SEARCH("inactive",$N3841)),ISNUMBER(SEARCH("vacan",$N3841)),ISNUMBER(SEARCH("deceased",$N3841)),ISNUMBER(SEARCH("separated",$N3841))),0,1))</f>
        <v/>
      </c>
      <c r="S3841">
        <f>IF(OR($R3841=0,NOT(ISNUMBER($I3841))),"",IFERROR(DATEDIF($I3841,DATE(FY,1,1),"y"),""))</f>
        <v/>
      </c>
      <c r="T3841">
        <f>IF(OR($R3841=0,NOT(ISNUMBER($J3841))),"",IFERROR(DATEDIF($J3841,DATE(FY,1,1),"y"),0))</f>
        <v/>
      </c>
      <c r="U3841" s="38">
        <f>IF(OR($R3841=0,NOT(ISNUMBER($I3841))),0,IF(YEAR($I3841)+IF($Q3841=1,RetAgeO,RetAgeE)=FY,MONTH($I3841),IF(YEAR($I3841)+IF($Q3841=1,RetAgeO,RetAgeE)&lt;FY,1,0)))</f>
        <v/>
      </c>
      <c r="V3841" s="38">
        <f>IF(OR($R3841=0,NOT(ISNUMBER($K3841))),0,IF(YEAR($K3841)=FY,MONTH($K3841),IF(YEAR($K3841)&lt;FY,1,0)))</f>
        <v/>
      </c>
      <c r="W3841" s="38">
        <f>IF($R3841=0,0,MIN(12,IF(AND(ISNUMBER($O3841),$O3841&gt;=1,$O3841&lt;=12),INT($O3841),12),IF(AND(RetireExit="Yes",$U3841&gt;0),$U3841,12),IF(AND(ContractExit="Yes",$V3841&gt;0),$V3841,12)))</f>
        <v/>
      </c>
      <c r="X3841" s="37">
        <f>IF(ISNUMBER($P3841),$P3841,IncPct)</f>
        <v/>
      </c>
      <c r="Y3841" s="39">
        <f>IF($W3841=0,0,MAX(0,MIN($W3841,IncMonth-1))+MAX(0,$W3841-IncMonth+1)*(1+$X3841))</f>
        <v/>
      </c>
      <c r="Z3841" s="40">
        <f>IF($C3841="",0,IFERROR(INDEX(Departments!$B$5:$B$54,MATCH($C3841,Departments!$A$5:$A$54,0)),0))</f>
        <v/>
      </c>
      <c r="AA3841" s="41">
        <f>N($L3841)*$Y3841</f>
        <v/>
      </c>
      <c r="AB3841" s="41">
        <f>N($M3841)*$Y3841</f>
        <v/>
      </c>
      <c r="AC3841" s="41">
        <f>$AA3841*$Z3841</f>
        <v/>
      </c>
      <c r="AD3841" s="41">
        <f>$AA3841*BonusMonths/12</f>
        <v/>
      </c>
      <c r="AE3841" s="41">
        <f>($AA3841+SI_Gross*$AB3841)*IF($Q3841=1,SI_O,SI_E)</f>
        <v/>
      </c>
      <c r="AF3841" s="41">
        <f>IF($Q3841=1,0,$AA3841*EOSB)</f>
        <v/>
      </c>
      <c r="AG3841" s="41">
        <f>$AN3841*$W3841</f>
        <v/>
      </c>
      <c r="AH3841" s="41">
        <f>SUM($AA3841:$AG3841)</f>
        <v/>
      </c>
      <c r="AI3841" s="41">
        <f>12*($AM3841+$AN3841)</f>
        <v/>
      </c>
      <c r="AJ3841" s="41">
        <f>$AM3841*((IncMonth-1)+(13-IncMonth)*(1+$X3841))+12*$AN3841</f>
        <v/>
      </c>
      <c r="AK3841" s="41">
        <f>IF($R3841=1,N($L3841)+N($M3841),0)</f>
        <v/>
      </c>
      <c r="AL3841">
        <f>IF($C3841="","",IF(N($L3841)&lt;=0,"Basic salary missing",IF(ISNA(MATCH($C3841,Departments!$A$5:$A$54,0)),"Department not on Departments sheet",IF(AND($I3841&lt;&gt;"",NOT(ISNUMBER($I3841))),"Date of birth is text, not a date",IF(AND($K3841&lt;&gt;"",NOT(ISNUMBER($K3841))),"Contract end is text, not a date","")))))</f>
        <v/>
      </c>
      <c r="AM3841" s="41">
        <f>IF($R3841=0,0,N($L3841)*(1+$Z3841+BonusMonths/12+IF($Q3841=1,0,EOSB))+N($M3841)+(N($L3841)+SI_Gross*N($M3841))*IF($Q3841=1,SI_O,SI_E))</f>
        <v/>
      </c>
      <c r="AN3841" s="41">
        <f>IF($R3841=0,0,(IF($Q3841=1,MedO,MedE+Ticket)+Training)/12)</f>
        <v/>
      </c>
    </row>
    <row r="3842">
      <c r="I3842" s="35" t="n"/>
      <c r="J3842" s="35" t="n"/>
      <c r="K3842" s="35" t="n"/>
      <c r="L3842" s="36" t="n"/>
      <c r="M3842" s="36" t="n"/>
      <c r="P3842" s="37" t="n"/>
      <c r="Q3842" s="38">
        <f>IF($C3842="",0,IF(OR(LOWER(TRIM($G3842))="omani",LOWER(TRIM($G3842))="oman",LOWER(TRIM($G3842))="om",LOWER(TRIM($G3842))="local"),1,0))</f>
        <v/>
      </c>
      <c r="R3842" s="38">
        <f>IF($C3842="",0,IF(OR(ISNUMBER(SEARCH("resign",$N3842)),ISNUMBER(SEARCH("terminat",$N3842)),ISNUMBER(SEARCH("inactive",$N3842)),ISNUMBER(SEARCH("vacan",$N3842)),ISNUMBER(SEARCH("deceased",$N3842)),ISNUMBER(SEARCH("separated",$N3842))),0,1))</f>
        <v/>
      </c>
      <c r="S3842">
        <f>IF(OR($R3842=0,NOT(ISNUMBER($I3842))),"",IFERROR(DATEDIF($I3842,DATE(FY,1,1),"y"),""))</f>
        <v/>
      </c>
      <c r="T3842">
        <f>IF(OR($R3842=0,NOT(ISNUMBER($J3842))),"",IFERROR(DATEDIF($J3842,DATE(FY,1,1),"y"),0))</f>
        <v/>
      </c>
      <c r="U3842" s="38">
        <f>IF(OR($R3842=0,NOT(ISNUMBER($I3842))),0,IF(YEAR($I3842)+IF($Q3842=1,RetAgeO,RetAgeE)=FY,MONTH($I3842),IF(YEAR($I3842)+IF($Q3842=1,RetAgeO,RetAgeE)&lt;FY,1,0)))</f>
        <v/>
      </c>
      <c r="V3842" s="38">
        <f>IF(OR($R3842=0,NOT(ISNUMBER($K3842))),0,IF(YEAR($K3842)=FY,MONTH($K3842),IF(YEAR($K3842)&lt;FY,1,0)))</f>
        <v/>
      </c>
      <c r="W3842" s="38">
        <f>IF($R3842=0,0,MIN(12,IF(AND(ISNUMBER($O3842),$O3842&gt;=1,$O3842&lt;=12),INT($O3842),12),IF(AND(RetireExit="Yes",$U3842&gt;0),$U3842,12),IF(AND(ContractExit="Yes",$V3842&gt;0),$V3842,12)))</f>
        <v/>
      </c>
      <c r="X3842" s="37">
        <f>IF(ISNUMBER($P3842),$P3842,IncPct)</f>
        <v/>
      </c>
      <c r="Y3842" s="39">
        <f>IF($W3842=0,0,MAX(0,MIN($W3842,IncMonth-1))+MAX(0,$W3842-IncMonth+1)*(1+$X3842))</f>
        <v/>
      </c>
      <c r="Z3842" s="40">
        <f>IF($C3842="",0,IFERROR(INDEX(Departments!$B$5:$B$54,MATCH($C3842,Departments!$A$5:$A$54,0)),0))</f>
        <v/>
      </c>
      <c r="AA3842" s="41">
        <f>N($L3842)*$Y3842</f>
        <v/>
      </c>
      <c r="AB3842" s="41">
        <f>N($M3842)*$Y3842</f>
        <v/>
      </c>
      <c r="AC3842" s="41">
        <f>$AA3842*$Z3842</f>
        <v/>
      </c>
      <c r="AD3842" s="41">
        <f>$AA3842*BonusMonths/12</f>
        <v/>
      </c>
      <c r="AE3842" s="41">
        <f>($AA3842+SI_Gross*$AB3842)*IF($Q3842=1,SI_O,SI_E)</f>
        <v/>
      </c>
      <c r="AF3842" s="41">
        <f>IF($Q3842=1,0,$AA3842*EOSB)</f>
        <v/>
      </c>
      <c r="AG3842" s="41">
        <f>$AN3842*$W3842</f>
        <v/>
      </c>
      <c r="AH3842" s="41">
        <f>SUM($AA3842:$AG3842)</f>
        <v/>
      </c>
      <c r="AI3842" s="41">
        <f>12*($AM3842+$AN3842)</f>
        <v/>
      </c>
      <c r="AJ3842" s="41">
        <f>$AM3842*((IncMonth-1)+(13-IncMonth)*(1+$X3842))+12*$AN3842</f>
        <v/>
      </c>
      <c r="AK3842" s="41">
        <f>IF($R3842=1,N($L3842)+N($M3842),0)</f>
        <v/>
      </c>
      <c r="AL3842">
        <f>IF($C3842="","",IF(N($L3842)&lt;=0,"Basic salary missing",IF(ISNA(MATCH($C3842,Departments!$A$5:$A$54,0)),"Department not on Departments sheet",IF(AND($I3842&lt;&gt;"",NOT(ISNUMBER($I3842))),"Date of birth is text, not a date",IF(AND($K3842&lt;&gt;"",NOT(ISNUMBER($K3842))),"Contract end is text, not a date","")))))</f>
        <v/>
      </c>
      <c r="AM3842" s="41">
        <f>IF($R3842=0,0,N($L3842)*(1+$Z3842+BonusMonths/12+IF($Q3842=1,0,EOSB))+N($M3842)+(N($L3842)+SI_Gross*N($M3842))*IF($Q3842=1,SI_O,SI_E))</f>
        <v/>
      </c>
      <c r="AN3842" s="41">
        <f>IF($R3842=0,0,(IF($Q3842=1,MedO,MedE+Ticket)+Training)/12)</f>
        <v/>
      </c>
    </row>
    <row r="3843">
      <c r="I3843" s="35" t="n"/>
      <c r="J3843" s="35" t="n"/>
      <c r="K3843" s="35" t="n"/>
      <c r="L3843" s="36" t="n"/>
      <c r="M3843" s="36" t="n"/>
      <c r="P3843" s="37" t="n"/>
      <c r="Q3843" s="38">
        <f>IF($C3843="",0,IF(OR(LOWER(TRIM($G3843))="omani",LOWER(TRIM($G3843))="oman",LOWER(TRIM($G3843))="om",LOWER(TRIM($G3843))="local"),1,0))</f>
        <v/>
      </c>
      <c r="R3843" s="38">
        <f>IF($C3843="",0,IF(OR(ISNUMBER(SEARCH("resign",$N3843)),ISNUMBER(SEARCH("terminat",$N3843)),ISNUMBER(SEARCH("inactive",$N3843)),ISNUMBER(SEARCH("vacan",$N3843)),ISNUMBER(SEARCH("deceased",$N3843)),ISNUMBER(SEARCH("separated",$N3843))),0,1))</f>
        <v/>
      </c>
      <c r="S3843">
        <f>IF(OR($R3843=0,NOT(ISNUMBER($I3843))),"",IFERROR(DATEDIF($I3843,DATE(FY,1,1),"y"),""))</f>
        <v/>
      </c>
      <c r="T3843">
        <f>IF(OR($R3843=0,NOT(ISNUMBER($J3843))),"",IFERROR(DATEDIF($J3843,DATE(FY,1,1),"y"),0))</f>
        <v/>
      </c>
      <c r="U3843" s="38">
        <f>IF(OR($R3843=0,NOT(ISNUMBER($I3843))),0,IF(YEAR($I3843)+IF($Q3843=1,RetAgeO,RetAgeE)=FY,MONTH($I3843),IF(YEAR($I3843)+IF($Q3843=1,RetAgeO,RetAgeE)&lt;FY,1,0)))</f>
        <v/>
      </c>
      <c r="V3843" s="38">
        <f>IF(OR($R3843=0,NOT(ISNUMBER($K3843))),0,IF(YEAR($K3843)=FY,MONTH($K3843),IF(YEAR($K3843)&lt;FY,1,0)))</f>
        <v/>
      </c>
      <c r="W3843" s="38">
        <f>IF($R3843=0,0,MIN(12,IF(AND(ISNUMBER($O3843),$O3843&gt;=1,$O3843&lt;=12),INT($O3843),12),IF(AND(RetireExit="Yes",$U3843&gt;0),$U3843,12),IF(AND(ContractExit="Yes",$V3843&gt;0),$V3843,12)))</f>
        <v/>
      </c>
      <c r="X3843" s="37">
        <f>IF(ISNUMBER($P3843),$P3843,IncPct)</f>
        <v/>
      </c>
      <c r="Y3843" s="39">
        <f>IF($W3843=0,0,MAX(0,MIN($W3843,IncMonth-1))+MAX(0,$W3843-IncMonth+1)*(1+$X3843))</f>
        <v/>
      </c>
      <c r="Z3843" s="40">
        <f>IF($C3843="",0,IFERROR(INDEX(Departments!$B$5:$B$54,MATCH($C3843,Departments!$A$5:$A$54,0)),0))</f>
        <v/>
      </c>
      <c r="AA3843" s="41">
        <f>N($L3843)*$Y3843</f>
        <v/>
      </c>
      <c r="AB3843" s="41">
        <f>N($M3843)*$Y3843</f>
        <v/>
      </c>
      <c r="AC3843" s="41">
        <f>$AA3843*$Z3843</f>
        <v/>
      </c>
      <c r="AD3843" s="41">
        <f>$AA3843*BonusMonths/12</f>
        <v/>
      </c>
      <c r="AE3843" s="41">
        <f>($AA3843+SI_Gross*$AB3843)*IF($Q3843=1,SI_O,SI_E)</f>
        <v/>
      </c>
      <c r="AF3843" s="41">
        <f>IF($Q3843=1,0,$AA3843*EOSB)</f>
        <v/>
      </c>
      <c r="AG3843" s="41">
        <f>$AN3843*$W3843</f>
        <v/>
      </c>
      <c r="AH3843" s="41">
        <f>SUM($AA3843:$AG3843)</f>
        <v/>
      </c>
      <c r="AI3843" s="41">
        <f>12*($AM3843+$AN3843)</f>
        <v/>
      </c>
      <c r="AJ3843" s="41">
        <f>$AM3843*((IncMonth-1)+(13-IncMonth)*(1+$X3843))+12*$AN3843</f>
        <v/>
      </c>
      <c r="AK3843" s="41">
        <f>IF($R3843=1,N($L3843)+N($M3843),0)</f>
        <v/>
      </c>
      <c r="AL3843">
        <f>IF($C3843="","",IF(N($L3843)&lt;=0,"Basic salary missing",IF(ISNA(MATCH($C3843,Departments!$A$5:$A$54,0)),"Department not on Departments sheet",IF(AND($I3843&lt;&gt;"",NOT(ISNUMBER($I3843))),"Date of birth is text, not a date",IF(AND($K3843&lt;&gt;"",NOT(ISNUMBER($K3843))),"Contract end is text, not a date","")))))</f>
        <v/>
      </c>
      <c r="AM3843" s="41">
        <f>IF($R3843=0,0,N($L3843)*(1+$Z3843+BonusMonths/12+IF($Q3843=1,0,EOSB))+N($M3843)+(N($L3843)+SI_Gross*N($M3843))*IF($Q3843=1,SI_O,SI_E))</f>
        <v/>
      </c>
      <c r="AN3843" s="41">
        <f>IF($R3843=0,0,(IF($Q3843=1,MedO,MedE+Ticket)+Training)/12)</f>
        <v/>
      </c>
    </row>
    <row r="3844">
      <c r="I3844" s="35" t="n"/>
      <c r="J3844" s="35" t="n"/>
      <c r="K3844" s="35" t="n"/>
      <c r="L3844" s="36" t="n"/>
      <c r="M3844" s="36" t="n"/>
      <c r="P3844" s="37" t="n"/>
      <c r="Q3844" s="38">
        <f>IF($C3844="",0,IF(OR(LOWER(TRIM($G3844))="omani",LOWER(TRIM($G3844))="oman",LOWER(TRIM($G3844))="om",LOWER(TRIM($G3844))="local"),1,0))</f>
        <v/>
      </c>
      <c r="R3844" s="38">
        <f>IF($C3844="",0,IF(OR(ISNUMBER(SEARCH("resign",$N3844)),ISNUMBER(SEARCH("terminat",$N3844)),ISNUMBER(SEARCH("inactive",$N3844)),ISNUMBER(SEARCH("vacan",$N3844)),ISNUMBER(SEARCH("deceased",$N3844)),ISNUMBER(SEARCH("separated",$N3844))),0,1))</f>
        <v/>
      </c>
      <c r="S3844">
        <f>IF(OR($R3844=0,NOT(ISNUMBER($I3844))),"",IFERROR(DATEDIF($I3844,DATE(FY,1,1),"y"),""))</f>
        <v/>
      </c>
      <c r="T3844">
        <f>IF(OR($R3844=0,NOT(ISNUMBER($J3844))),"",IFERROR(DATEDIF($J3844,DATE(FY,1,1),"y"),0))</f>
        <v/>
      </c>
      <c r="U3844" s="38">
        <f>IF(OR($R3844=0,NOT(ISNUMBER($I3844))),0,IF(YEAR($I3844)+IF($Q3844=1,RetAgeO,RetAgeE)=FY,MONTH($I3844),IF(YEAR($I3844)+IF($Q3844=1,RetAgeO,RetAgeE)&lt;FY,1,0)))</f>
        <v/>
      </c>
      <c r="V3844" s="38">
        <f>IF(OR($R3844=0,NOT(ISNUMBER($K3844))),0,IF(YEAR($K3844)=FY,MONTH($K3844),IF(YEAR($K3844)&lt;FY,1,0)))</f>
        <v/>
      </c>
      <c r="W3844" s="38">
        <f>IF($R3844=0,0,MIN(12,IF(AND(ISNUMBER($O3844),$O3844&gt;=1,$O3844&lt;=12),INT($O3844),12),IF(AND(RetireExit="Yes",$U3844&gt;0),$U3844,12),IF(AND(ContractExit="Yes",$V3844&gt;0),$V3844,12)))</f>
        <v/>
      </c>
      <c r="X3844" s="37">
        <f>IF(ISNUMBER($P3844),$P3844,IncPct)</f>
        <v/>
      </c>
      <c r="Y3844" s="39">
        <f>IF($W3844=0,0,MAX(0,MIN($W3844,IncMonth-1))+MAX(0,$W3844-IncMonth+1)*(1+$X3844))</f>
        <v/>
      </c>
      <c r="Z3844" s="40">
        <f>IF($C3844="",0,IFERROR(INDEX(Departments!$B$5:$B$54,MATCH($C3844,Departments!$A$5:$A$54,0)),0))</f>
        <v/>
      </c>
      <c r="AA3844" s="41">
        <f>N($L3844)*$Y3844</f>
        <v/>
      </c>
      <c r="AB3844" s="41">
        <f>N($M3844)*$Y3844</f>
        <v/>
      </c>
      <c r="AC3844" s="41">
        <f>$AA3844*$Z3844</f>
        <v/>
      </c>
      <c r="AD3844" s="41">
        <f>$AA3844*BonusMonths/12</f>
        <v/>
      </c>
      <c r="AE3844" s="41">
        <f>($AA3844+SI_Gross*$AB3844)*IF($Q3844=1,SI_O,SI_E)</f>
        <v/>
      </c>
      <c r="AF3844" s="41">
        <f>IF($Q3844=1,0,$AA3844*EOSB)</f>
        <v/>
      </c>
      <c r="AG3844" s="41">
        <f>$AN3844*$W3844</f>
        <v/>
      </c>
      <c r="AH3844" s="41">
        <f>SUM($AA3844:$AG3844)</f>
        <v/>
      </c>
      <c r="AI3844" s="41">
        <f>12*($AM3844+$AN3844)</f>
        <v/>
      </c>
      <c r="AJ3844" s="41">
        <f>$AM3844*((IncMonth-1)+(13-IncMonth)*(1+$X3844))+12*$AN3844</f>
        <v/>
      </c>
      <c r="AK3844" s="41">
        <f>IF($R3844=1,N($L3844)+N($M3844),0)</f>
        <v/>
      </c>
      <c r="AL3844">
        <f>IF($C3844="","",IF(N($L3844)&lt;=0,"Basic salary missing",IF(ISNA(MATCH($C3844,Departments!$A$5:$A$54,0)),"Department not on Departments sheet",IF(AND($I3844&lt;&gt;"",NOT(ISNUMBER($I3844))),"Date of birth is text, not a date",IF(AND($K3844&lt;&gt;"",NOT(ISNUMBER($K3844))),"Contract end is text, not a date","")))))</f>
        <v/>
      </c>
      <c r="AM3844" s="41">
        <f>IF($R3844=0,0,N($L3844)*(1+$Z3844+BonusMonths/12+IF($Q3844=1,0,EOSB))+N($M3844)+(N($L3844)+SI_Gross*N($M3844))*IF($Q3844=1,SI_O,SI_E))</f>
        <v/>
      </c>
      <c r="AN3844" s="41">
        <f>IF($R3844=0,0,(IF($Q3844=1,MedO,MedE+Ticket)+Training)/12)</f>
        <v/>
      </c>
    </row>
    <row r="3845">
      <c r="I3845" s="35" t="n"/>
      <c r="J3845" s="35" t="n"/>
      <c r="K3845" s="35" t="n"/>
      <c r="L3845" s="36" t="n"/>
      <c r="M3845" s="36" t="n"/>
      <c r="P3845" s="37" t="n"/>
      <c r="Q3845" s="38">
        <f>IF($C3845="",0,IF(OR(LOWER(TRIM($G3845))="omani",LOWER(TRIM($G3845))="oman",LOWER(TRIM($G3845))="om",LOWER(TRIM($G3845))="local"),1,0))</f>
        <v/>
      </c>
      <c r="R3845" s="38">
        <f>IF($C3845="",0,IF(OR(ISNUMBER(SEARCH("resign",$N3845)),ISNUMBER(SEARCH("terminat",$N3845)),ISNUMBER(SEARCH("inactive",$N3845)),ISNUMBER(SEARCH("vacan",$N3845)),ISNUMBER(SEARCH("deceased",$N3845)),ISNUMBER(SEARCH("separated",$N3845))),0,1))</f>
        <v/>
      </c>
      <c r="S3845">
        <f>IF(OR($R3845=0,NOT(ISNUMBER($I3845))),"",IFERROR(DATEDIF($I3845,DATE(FY,1,1),"y"),""))</f>
        <v/>
      </c>
      <c r="T3845">
        <f>IF(OR($R3845=0,NOT(ISNUMBER($J3845))),"",IFERROR(DATEDIF($J3845,DATE(FY,1,1),"y"),0))</f>
        <v/>
      </c>
      <c r="U3845" s="38">
        <f>IF(OR($R3845=0,NOT(ISNUMBER($I3845))),0,IF(YEAR($I3845)+IF($Q3845=1,RetAgeO,RetAgeE)=FY,MONTH($I3845),IF(YEAR($I3845)+IF($Q3845=1,RetAgeO,RetAgeE)&lt;FY,1,0)))</f>
        <v/>
      </c>
      <c r="V3845" s="38">
        <f>IF(OR($R3845=0,NOT(ISNUMBER($K3845))),0,IF(YEAR($K3845)=FY,MONTH($K3845),IF(YEAR($K3845)&lt;FY,1,0)))</f>
        <v/>
      </c>
      <c r="W3845" s="38">
        <f>IF($R3845=0,0,MIN(12,IF(AND(ISNUMBER($O3845),$O3845&gt;=1,$O3845&lt;=12),INT($O3845),12),IF(AND(RetireExit="Yes",$U3845&gt;0),$U3845,12),IF(AND(ContractExit="Yes",$V3845&gt;0),$V3845,12)))</f>
        <v/>
      </c>
      <c r="X3845" s="37">
        <f>IF(ISNUMBER($P3845),$P3845,IncPct)</f>
        <v/>
      </c>
      <c r="Y3845" s="39">
        <f>IF($W3845=0,0,MAX(0,MIN($W3845,IncMonth-1))+MAX(0,$W3845-IncMonth+1)*(1+$X3845))</f>
        <v/>
      </c>
      <c r="Z3845" s="40">
        <f>IF($C3845="",0,IFERROR(INDEX(Departments!$B$5:$B$54,MATCH($C3845,Departments!$A$5:$A$54,0)),0))</f>
        <v/>
      </c>
      <c r="AA3845" s="41">
        <f>N($L3845)*$Y3845</f>
        <v/>
      </c>
      <c r="AB3845" s="41">
        <f>N($M3845)*$Y3845</f>
        <v/>
      </c>
      <c r="AC3845" s="41">
        <f>$AA3845*$Z3845</f>
        <v/>
      </c>
      <c r="AD3845" s="41">
        <f>$AA3845*BonusMonths/12</f>
        <v/>
      </c>
      <c r="AE3845" s="41">
        <f>($AA3845+SI_Gross*$AB3845)*IF($Q3845=1,SI_O,SI_E)</f>
        <v/>
      </c>
      <c r="AF3845" s="41">
        <f>IF($Q3845=1,0,$AA3845*EOSB)</f>
        <v/>
      </c>
      <c r="AG3845" s="41">
        <f>$AN3845*$W3845</f>
        <v/>
      </c>
      <c r="AH3845" s="41">
        <f>SUM($AA3845:$AG3845)</f>
        <v/>
      </c>
      <c r="AI3845" s="41">
        <f>12*($AM3845+$AN3845)</f>
        <v/>
      </c>
      <c r="AJ3845" s="41">
        <f>$AM3845*((IncMonth-1)+(13-IncMonth)*(1+$X3845))+12*$AN3845</f>
        <v/>
      </c>
      <c r="AK3845" s="41">
        <f>IF($R3845=1,N($L3845)+N($M3845),0)</f>
        <v/>
      </c>
      <c r="AL3845">
        <f>IF($C3845="","",IF(N($L3845)&lt;=0,"Basic salary missing",IF(ISNA(MATCH($C3845,Departments!$A$5:$A$54,0)),"Department not on Departments sheet",IF(AND($I3845&lt;&gt;"",NOT(ISNUMBER($I3845))),"Date of birth is text, not a date",IF(AND($K3845&lt;&gt;"",NOT(ISNUMBER($K3845))),"Contract end is text, not a date","")))))</f>
        <v/>
      </c>
      <c r="AM3845" s="41">
        <f>IF($R3845=0,0,N($L3845)*(1+$Z3845+BonusMonths/12+IF($Q3845=1,0,EOSB))+N($M3845)+(N($L3845)+SI_Gross*N($M3845))*IF($Q3845=1,SI_O,SI_E))</f>
        <v/>
      </c>
      <c r="AN3845" s="41">
        <f>IF($R3845=0,0,(IF($Q3845=1,MedO,MedE+Ticket)+Training)/12)</f>
        <v/>
      </c>
    </row>
    <row r="3846">
      <c r="I3846" s="35" t="n"/>
      <c r="J3846" s="35" t="n"/>
      <c r="K3846" s="35" t="n"/>
      <c r="L3846" s="36" t="n"/>
      <c r="M3846" s="36" t="n"/>
      <c r="P3846" s="37" t="n"/>
      <c r="Q3846" s="38">
        <f>IF($C3846="",0,IF(OR(LOWER(TRIM($G3846))="omani",LOWER(TRIM($G3846))="oman",LOWER(TRIM($G3846))="om",LOWER(TRIM($G3846))="local"),1,0))</f>
        <v/>
      </c>
      <c r="R3846" s="38">
        <f>IF($C3846="",0,IF(OR(ISNUMBER(SEARCH("resign",$N3846)),ISNUMBER(SEARCH("terminat",$N3846)),ISNUMBER(SEARCH("inactive",$N3846)),ISNUMBER(SEARCH("vacan",$N3846)),ISNUMBER(SEARCH("deceased",$N3846)),ISNUMBER(SEARCH("separated",$N3846))),0,1))</f>
        <v/>
      </c>
      <c r="S3846">
        <f>IF(OR($R3846=0,NOT(ISNUMBER($I3846))),"",IFERROR(DATEDIF($I3846,DATE(FY,1,1),"y"),""))</f>
        <v/>
      </c>
      <c r="T3846">
        <f>IF(OR($R3846=0,NOT(ISNUMBER($J3846))),"",IFERROR(DATEDIF($J3846,DATE(FY,1,1),"y"),0))</f>
        <v/>
      </c>
      <c r="U3846" s="38">
        <f>IF(OR($R3846=0,NOT(ISNUMBER($I3846))),0,IF(YEAR($I3846)+IF($Q3846=1,RetAgeO,RetAgeE)=FY,MONTH($I3846),IF(YEAR($I3846)+IF($Q3846=1,RetAgeO,RetAgeE)&lt;FY,1,0)))</f>
        <v/>
      </c>
      <c r="V3846" s="38">
        <f>IF(OR($R3846=0,NOT(ISNUMBER($K3846))),0,IF(YEAR($K3846)=FY,MONTH($K3846),IF(YEAR($K3846)&lt;FY,1,0)))</f>
        <v/>
      </c>
      <c r="W3846" s="38">
        <f>IF($R3846=0,0,MIN(12,IF(AND(ISNUMBER($O3846),$O3846&gt;=1,$O3846&lt;=12),INT($O3846),12),IF(AND(RetireExit="Yes",$U3846&gt;0),$U3846,12),IF(AND(ContractExit="Yes",$V3846&gt;0),$V3846,12)))</f>
        <v/>
      </c>
      <c r="X3846" s="37">
        <f>IF(ISNUMBER($P3846),$P3846,IncPct)</f>
        <v/>
      </c>
      <c r="Y3846" s="39">
        <f>IF($W3846=0,0,MAX(0,MIN($W3846,IncMonth-1))+MAX(0,$W3846-IncMonth+1)*(1+$X3846))</f>
        <v/>
      </c>
      <c r="Z3846" s="40">
        <f>IF($C3846="",0,IFERROR(INDEX(Departments!$B$5:$B$54,MATCH($C3846,Departments!$A$5:$A$54,0)),0))</f>
        <v/>
      </c>
      <c r="AA3846" s="41">
        <f>N($L3846)*$Y3846</f>
        <v/>
      </c>
      <c r="AB3846" s="41">
        <f>N($M3846)*$Y3846</f>
        <v/>
      </c>
      <c r="AC3846" s="41">
        <f>$AA3846*$Z3846</f>
        <v/>
      </c>
      <c r="AD3846" s="41">
        <f>$AA3846*BonusMonths/12</f>
        <v/>
      </c>
      <c r="AE3846" s="41">
        <f>($AA3846+SI_Gross*$AB3846)*IF($Q3846=1,SI_O,SI_E)</f>
        <v/>
      </c>
      <c r="AF3846" s="41">
        <f>IF($Q3846=1,0,$AA3846*EOSB)</f>
        <v/>
      </c>
      <c r="AG3846" s="41">
        <f>$AN3846*$W3846</f>
        <v/>
      </c>
      <c r="AH3846" s="41">
        <f>SUM($AA3846:$AG3846)</f>
        <v/>
      </c>
      <c r="AI3846" s="41">
        <f>12*($AM3846+$AN3846)</f>
        <v/>
      </c>
      <c r="AJ3846" s="41">
        <f>$AM3846*((IncMonth-1)+(13-IncMonth)*(1+$X3846))+12*$AN3846</f>
        <v/>
      </c>
      <c r="AK3846" s="41">
        <f>IF($R3846=1,N($L3846)+N($M3846),0)</f>
        <v/>
      </c>
      <c r="AL3846">
        <f>IF($C3846="","",IF(N($L3846)&lt;=0,"Basic salary missing",IF(ISNA(MATCH($C3846,Departments!$A$5:$A$54,0)),"Department not on Departments sheet",IF(AND($I3846&lt;&gt;"",NOT(ISNUMBER($I3846))),"Date of birth is text, not a date",IF(AND($K3846&lt;&gt;"",NOT(ISNUMBER($K3846))),"Contract end is text, not a date","")))))</f>
        <v/>
      </c>
      <c r="AM3846" s="41">
        <f>IF($R3846=0,0,N($L3846)*(1+$Z3846+BonusMonths/12+IF($Q3846=1,0,EOSB))+N($M3846)+(N($L3846)+SI_Gross*N($M3846))*IF($Q3846=1,SI_O,SI_E))</f>
        <v/>
      </c>
      <c r="AN3846" s="41">
        <f>IF($R3846=0,0,(IF($Q3846=1,MedO,MedE+Ticket)+Training)/12)</f>
        <v/>
      </c>
    </row>
    <row r="3847">
      <c r="I3847" s="35" t="n"/>
      <c r="J3847" s="35" t="n"/>
      <c r="K3847" s="35" t="n"/>
      <c r="L3847" s="36" t="n"/>
      <c r="M3847" s="36" t="n"/>
      <c r="P3847" s="37" t="n"/>
      <c r="Q3847" s="38">
        <f>IF($C3847="",0,IF(OR(LOWER(TRIM($G3847))="omani",LOWER(TRIM($G3847))="oman",LOWER(TRIM($G3847))="om",LOWER(TRIM($G3847))="local"),1,0))</f>
        <v/>
      </c>
      <c r="R3847" s="38">
        <f>IF($C3847="",0,IF(OR(ISNUMBER(SEARCH("resign",$N3847)),ISNUMBER(SEARCH("terminat",$N3847)),ISNUMBER(SEARCH("inactive",$N3847)),ISNUMBER(SEARCH("vacan",$N3847)),ISNUMBER(SEARCH("deceased",$N3847)),ISNUMBER(SEARCH("separated",$N3847))),0,1))</f>
        <v/>
      </c>
      <c r="S3847">
        <f>IF(OR($R3847=0,NOT(ISNUMBER($I3847))),"",IFERROR(DATEDIF($I3847,DATE(FY,1,1),"y"),""))</f>
        <v/>
      </c>
      <c r="T3847">
        <f>IF(OR($R3847=0,NOT(ISNUMBER($J3847))),"",IFERROR(DATEDIF($J3847,DATE(FY,1,1),"y"),0))</f>
        <v/>
      </c>
      <c r="U3847" s="38">
        <f>IF(OR($R3847=0,NOT(ISNUMBER($I3847))),0,IF(YEAR($I3847)+IF($Q3847=1,RetAgeO,RetAgeE)=FY,MONTH($I3847),IF(YEAR($I3847)+IF($Q3847=1,RetAgeO,RetAgeE)&lt;FY,1,0)))</f>
        <v/>
      </c>
      <c r="V3847" s="38">
        <f>IF(OR($R3847=0,NOT(ISNUMBER($K3847))),0,IF(YEAR($K3847)=FY,MONTH($K3847),IF(YEAR($K3847)&lt;FY,1,0)))</f>
        <v/>
      </c>
      <c r="W3847" s="38">
        <f>IF($R3847=0,0,MIN(12,IF(AND(ISNUMBER($O3847),$O3847&gt;=1,$O3847&lt;=12),INT($O3847),12),IF(AND(RetireExit="Yes",$U3847&gt;0),$U3847,12),IF(AND(ContractExit="Yes",$V3847&gt;0),$V3847,12)))</f>
        <v/>
      </c>
      <c r="X3847" s="37">
        <f>IF(ISNUMBER($P3847),$P3847,IncPct)</f>
        <v/>
      </c>
      <c r="Y3847" s="39">
        <f>IF($W3847=0,0,MAX(0,MIN($W3847,IncMonth-1))+MAX(0,$W3847-IncMonth+1)*(1+$X3847))</f>
        <v/>
      </c>
      <c r="Z3847" s="40">
        <f>IF($C3847="",0,IFERROR(INDEX(Departments!$B$5:$B$54,MATCH($C3847,Departments!$A$5:$A$54,0)),0))</f>
        <v/>
      </c>
      <c r="AA3847" s="41">
        <f>N($L3847)*$Y3847</f>
        <v/>
      </c>
      <c r="AB3847" s="41">
        <f>N($M3847)*$Y3847</f>
        <v/>
      </c>
      <c r="AC3847" s="41">
        <f>$AA3847*$Z3847</f>
        <v/>
      </c>
      <c r="AD3847" s="41">
        <f>$AA3847*BonusMonths/12</f>
        <v/>
      </c>
      <c r="AE3847" s="41">
        <f>($AA3847+SI_Gross*$AB3847)*IF($Q3847=1,SI_O,SI_E)</f>
        <v/>
      </c>
      <c r="AF3847" s="41">
        <f>IF($Q3847=1,0,$AA3847*EOSB)</f>
        <v/>
      </c>
      <c r="AG3847" s="41">
        <f>$AN3847*$W3847</f>
        <v/>
      </c>
      <c r="AH3847" s="41">
        <f>SUM($AA3847:$AG3847)</f>
        <v/>
      </c>
      <c r="AI3847" s="41">
        <f>12*($AM3847+$AN3847)</f>
        <v/>
      </c>
      <c r="AJ3847" s="41">
        <f>$AM3847*((IncMonth-1)+(13-IncMonth)*(1+$X3847))+12*$AN3847</f>
        <v/>
      </c>
      <c r="AK3847" s="41">
        <f>IF($R3847=1,N($L3847)+N($M3847),0)</f>
        <v/>
      </c>
      <c r="AL3847">
        <f>IF($C3847="","",IF(N($L3847)&lt;=0,"Basic salary missing",IF(ISNA(MATCH($C3847,Departments!$A$5:$A$54,0)),"Department not on Departments sheet",IF(AND($I3847&lt;&gt;"",NOT(ISNUMBER($I3847))),"Date of birth is text, not a date",IF(AND($K3847&lt;&gt;"",NOT(ISNUMBER($K3847))),"Contract end is text, not a date","")))))</f>
        <v/>
      </c>
      <c r="AM3847" s="41">
        <f>IF($R3847=0,0,N($L3847)*(1+$Z3847+BonusMonths/12+IF($Q3847=1,0,EOSB))+N($M3847)+(N($L3847)+SI_Gross*N($M3847))*IF($Q3847=1,SI_O,SI_E))</f>
        <v/>
      </c>
      <c r="AN3847" s="41">
        <f>IF($R3847=0,0,(IF($Q3847=1,MedO,MedE+Ticket)+Training)/12)</f>
        <v/>
      </c>
    </row>
    <row r="3848">
      <c r="I3848" s="35" t="n"/>
      <c r="J3848" s="35" t="n"/>
      <c r="K3848" s="35" t="n"/>
      <c r="L3848" s="36" t="n"/>
      <c r="M3848" s="36" t="n"/>
      <c r="P3848" s="37" t="n"/>
      <c r="Q3848" s="38">
        <f>IF($C3848="",0,IF(OR(LOWER(TRIM($G3848))="omani",LOWER(TRIM($G3848))="oman",LOWER(TRIM($G3848))="om",LOWER(TRIM($G3848))="local"),1,0))</f>
        <v/>
      </c>
      <c r="R3848" s="38">
        <f>IF($C3848="",0,IF(OR(ISNUMBER(SEARCH("resign",$N3848)),ISNUMBER(SEARCH("terminat",$N3848)),ISNUMBER(SEARCH("inactive",$N3848)),ISNUMBER(SEARCH("vacan",$N3848)),ISNUMBER(SEARCH("deceased",$N3848)),ISNUMBER(SEARCH("separated",$N3848))),0,1))</f>
        <v/>
      </c>
      <c r="S3848">
        <f>IF(OR($R3848=0,NOT(ISNUMBER($I3848))),"",IFERROR(DATEDIF($I3848,DATE(FY,1,1),"y"),""))</f>
        <v/>
      </c>
      <c r="T3848">
        <f>IF(OR($R3848=0,NOT(ISNUMBER($J3848))),"",IFERROR(DATEDIF($J3848,DATE(FY,1,1),"y"),0))</f>
        <v/>
      </c>
      <c r="U3848" s="38">
        <f>IF(OR($R3848=0,NOT(ISNUMBER($I3848))),0,IF(YEAR($I3848)+IF($Q3848=1,RetAgeO,RetAgeE)=FY,MONTH($I3848),IF(YEAR($I3848)+IF($Q3848=1,RetAgeO,RetAgeE)&lt;FY,1,0)))</f>
        <v/>
      </c>
      <c r="V3848" s="38">
        <f>IF(OR($R3848=0,NOT(ISNUMBER($K3848))),0,IF(YEAR($K3848)=FY,MONTH($K3848),IF(YEAR($K3848)&lt;FY,1,0)))</f>
        <v/>
      </c>
      <c r="W3848" s="38">
        <f>IF($R3848=0,0,MIN(12,IF(AND(ISNUMBER($O3848),$O3848&gt;=1,$O3848&lt;=12),INT($O3848),12),IF(AND(RetireExit="Yes",$U3848&gt;0),$U3848,12),IF(AND(ContractExit="Yes",$V3848&gt;0),$V3848,12)))</f>
        <v/>
      </c>
      <c r="X3848" s="37">
        <f>IF(ISNUMBER($P3848),$P3848,IncPct)</f>
        <v/>
      </c>
      <c r="Y3848" s="39">
        <f>IF($W3848=0,0,MAX(0,MIN($W3848,IncMonth-1))+MAX(0,$W3848-IncMonth+1)*(1+$X3848))</f>
        <v/>
      </c>
      <c r="Z3848" s="40">
        <f>IF($C3848="",0,IFERROR(INDEX(Departments!$B$5:$B$54,MATCH($C3848,Departments!$A$5:$A$54,0)),0))</f>
        <v/>
      </c>
      <c r="AA3848" s="41">
        <f>N($L3848)*$Y3848</f>
        <v/>
      </c>
      <c r="AB3848" s="41">
        <f>N($M3848)*$Y3848</f>
        <v/>
      </c>
      <c r="AC3848" s="41">
        <f>$AA3848*$Z3848</f>
        <v/>
      </c>
      <c r="AD3848" s="41">
        <f>$AA3848*BonusMonths/12</f>
        <v/>
      </c>
      <c r="AE3848" s="41">
        <f>($AA3848+SI_Gross*$AB3848)*IF($Q3848=1,SI_O,SI_E)</f>
        <v/>
      </c>
      <c r="AF3848" s="41">
        <f>IF($Q3848=1,0,$AA3848*EOSB)</f>
        <v/>
      </c>
      <c r="AG3848" s="41">
        <f>$AN3848*$W3848</f>
        <v/>
      </c>
      <c r="AH3848" s="41">
        <f>SUM($AA3848:$AG3848)</f>
        <v/>
      </c>
      <c r="AI3848" s="41">
        <f>12*($AM3848+$AN3848)</f>
        <v/>
      </c>
      <c r="AJ3848" s="41">
        <f>$AM3848*((IncMonth-1)+(13-IncMonth)*(1+$X3848))+12*$AN3848</f>
        <v/>
      </c>
      <c r="AK3848" s="41">
        <f>IF($R3848=1,N($L3848)+N($M3848),0)</f>
        <v/>
      </c>
      <c r="AL3848">
        <f>IF($C3848="","",IF(N($L3848)&lt;=0,"Basic salary missing",IF(ISNA(MATCH($C3848,Departments!$A$5:$A$54,0)),"Department not on Departments sheet",IF(AND($I3848&lt;&gt;"",NOT(ISNUMBER($I3848))),"Date of birth is text, not a date",IF(AND($K3848&lt;&gt;"",NOT(ISNUMBER($K3848))),"Contract end is text, not a date","")))))</f>
        <v/>
      </c>
      <c r="AM3848" s="41">
        <f>IF($R3848=0,0,N($L3848)*(1+$Z3848+BonusMonths/12+IF($Q3848=1,0,EOSB))+N($M3848)+(N($L3848)+SI_Gross*N($M3848))*IF($Q3848=1,SI_O,SI_E))</f>
        <v/>
      </c>
      <c r="AN3848" s="41">
        <f>IF($R3848=0,0,(IF($Q3848=1,MedO,MedE+Ticket)+Training)/12)</f>
        <v/>
      </c>
    </row>
    <row r="3849">
      <c r="I3849" s="35" t="n"/>
      <c r="J3849" s="35" t="n"/>
      <c r="K3849" s="35" t="n"/>
      <c r="L3849" s="36" t="n"/>
      <c r="M3849" s="36" t="n"/>
      <c r="P3849" s="37" t="n"/>
      <c r="Q3849" s="38">
        <f>IF($C3849="",0,IF(OR(LOWER(TRIM($G3849))="omani",LOWER(TRIM($G3849))="oman",LOWER(TRIM($G3849))="om",LOWER(TRIM($G3849))="local"),1,0))</f>
        <v/>
      </c>
      <c r="R3849" s="38">
        <f>IF($C3849="",0,IF(OR(ISNUMBER(SEARCH("resign",$N3849)),ISNUMBER(SEARCH("terminat",$N3849)),ISNUMBER(SEARCH("inactive",$N3849)),ISNUMBER(SEARCH("vacan",$N3849)),ISNUMBER(SEARCH("deceased",$N3849)),ISNUMBER(SEARCH("separated",$N3849))),0,1))</f>
        <v/>
      </c>
      <c r="S3849">
        <f>IF(OR($R3849=0,NOT(ISNUMBER($I3849))),"",IFERROR(DATEDIF($I3849,DATE(FY,1,1),"y"),""))</f>
        <v/>
      </c>
      <c r="T3849">
        <f>IF(OR($R3849=0,NOT(ISNUMBER($J3849))),"",IFERROR(DATEDIF($J3849,DATE(FY,1,1),"y"),0))</f>
        <v/>
      </c>
      <c r="U3849" s="38">
        <f>IF(OR($R3849=0,NOT(ISNUMBER($I3849))),0,IF(YEAR($I3849)+IF($Q3849=1,RetAgeO,RetAgeE)=FY,MONTH($I3849),IF(YEAR($I3849)+IF($Q3849=1,RetAgeO,RetAgeE)&lt;FY,1,0)))</f>
        <v/>
      </c>
      <c r="V3849" s="38">
        <f>IF(OR($R3849=0,NOT(ISNUMBER($K3849))),0,IF(YEAR($K3849)=FY,MONTH($K3849),IF(YEAR($K3849)&lt;FY,1,0)))</f>
        <v/>
      </c>
      <c r="W3849" s="38">
        <f>IF($R3849=0,0,MIN(12,IF(AND(ISNUMBER($O3849),$O3849&gt;=1,$O3849&lt;=12),INT($O3849),12),IF(AND(RetireExit="Yes",$U3849&gt;0),$U3849,12),IF(AND(ContractExit="Yes",$V3849&gt;0),$V3849,12)))</f>
        <v/>
      </c>
      <c r="X3849" s="37">
        <f>IF(ISNUMBER($P3849),$P3849,IncPct)</f>
        <v/>
      </c>
      <c r="Y3849" s="39">
        <f>IF($W3849=0,0,MAX(0,MIN($W3849,IncMonth-1))+MAX(0,$W3849-IncMonth+1)*(1+$X3849))</f>
        <v/>
      </c>
      <c r="Z3849" s="40">
        <f>IF($C3849="",0,IFERROR(INDEX(Departments!$B$5:$B$54,MATCH($C3849,Departments!$A$5:$A$54,0)),0))</f>
        <v/>
      </c>
      <c r="AA3849" s="41">
        <f>N($L3849)*$Y3849</f>
        <v/>
      </c>
      <c r="AB3849" s="41">
        <f>N($M3849)*$Y3849</f>
        <v/>
      </c>
      <c r="AC3849" s="41">
        <f>$AA3849*$Z3849</f>
        <v/>
      </c>
      <c r="AD3849" s="41">
        <f>$AA3849*BonusMonths/12</f>
        <v/>
      </c>
      <c r="AE3849" s="41">
        <f>($AA3849+SI_Gross*$AB3849)*IF($Q3849=1,SI_O,SI_E)</f>
        <v/>
      </c>
      <c r="AF3849" s="41">
        <f>IF($Q3849=1,0,$AA3849*EOSB)</f>
        <v/>
      </c>
      <c r="AG3849" s="41">
        <f>$AN3849*$W3849</f>
        <v/>
      </c>
      <c r="AH3849" s="41">
        <f>SUM($AA3849:$AG3849)</f>
        <v/>
      </c>
      <c r="AI3849" s="41">
        <f>12*($AM3849+$AN3849)</f>
        <v/>
      </c>
      <c r="AJ3849" s="41">
        <f>$AM3849*((IncMonth-1)+(13-IncMonth)*(1+$X3849))+12*$AN3849</f>
        <v/>
      </c>
      <c r="AK3849" s="41">
        <f>IF($R3849=1,N($L3849)+N($M3849),0)</f>
        <v/>
      </c>
      <c r="AL3849">
        <f>IF($C3849="","",IF(N($L3849)&lt;=0,"Basic salary missing",IF(ISNA(MATCH($C3849,Departments!$A$5:$A$54,0)),"Department not on Departments sheet",IF(AND($I3849&lt;&gt;"",NOT(ISNUMBER($I3849))),"Date of birth is text, not a date",IF(AND($K3849&lt;&gt;"",NOT(ISNUMBER($K3849))),"Contract end is text, not a date","")))))</f>
        <v/>
      </c>
      <c r="AM3849" s="41">
        <f>IF($R3849=0,0,N($L3849)*(1+$Z3849+BonusMonths/12+IF($Q3849=1,0,EOSB))+N($M3849)+(N($L3849)+SI_Gross*N($M3849))*IF($Q3849=1,SI_O,SI_E))</f>
        <v/>
      </c>
      <c r="AN3849" s="41">
        <f>IF($R3849=0,0,(IF($Q3849=1,MedO,MedE+Ticket)+Training)/12)</f>
        <v/>
      </c>
    </row>
    <row r="3850">
      <c r="I3850" s="35" t="n"/>
      <c r="J3850" s="35" t="n"/>
      <c r="K3850" s="35" t="n"/>
      <c r="L3850" s="36" t="n"/>
      <c r="M3850" s="36" t="n"/>
      <c r="P3850" s="37" t="n"/>
      <c r="Q3850" s="38">
        <f>IF($C3850="",0,IF(OR(LOWER(TRIM($G3850))="omani",LOWER(TRIM($G3850))="oman",LOWER(TRIM($G3850))="om",LOWER(TRIM($G3850))="local"),1,0))</f>
        <v/>
      </c>
      <c r="R3850" s="38">
        <f>IF($C3850="",0,IF(OR(ISNUMBER(SEARCH("resign",$N3850)),ISNUMBER(SEARCH("terminat",$N3850)),ISNUMBER(SEARCH("inactive",$N3850)),ISNUMBER(SEARCH("vacan",$N3850)),ISNUMBER(SEARCH("deceased",$N3850)),ISNUMBER(SEARCH("separated",$N3850))),0,1))</f>
        <v/>
      </c>
      <c r="S3850">
        <f>IF(OR($R3850=0,NOT(ISNUMBER($I3850))),"",IFERROR(DATEDIF($I3850,DATE(FY,1,1),"y"),""))</f>
        <v/>
      </c>
      <c r="T3850">
        <f>IF(OR($R3850=0,NOT(ISNUMBER($J3850))),"",IFERROR(DATEDIF($J3850,DATE(FY,1,1),"y"),0))</f>
        <v/>
      </c>
      <c r="U3850" s="38">
        <f>IF(OR($R3850=0,NOT(ISNUMBER($I3850))),0,IF(YEAR($I3850)+IF($Q3850=1,RetAgeO,RetAgeE)=FY,MONTH($I3850),IF(YEAR($I3850)+IF($Q3850=1,RetAgeO,RetAgeE)&lt;FY,1,0)))</f>
        <v/>
      </c>
      <c r="V3850" s="38">
        <f>IF(OR($R3850=0,NOT(ISNUMBER($K3850))),0,IF(YEAR($K3850)=FY,MONTH($K3850),IF(YEAR($K3850)&lt;FY,1,0)))</f>
        <v/>
      </c>
      <c r="W3850" s="38">
        <f>IF($R3850=0,0,MIN(12,IF(AND(ISNUMBER($O3850),$O3850&gt;=1,$O3850&lt;=12),INT($O3850),12),IF(AND(RetireExit="Yes",$U3850&gt;0),$U3850,12),IF(AND(ContractExit="Yes",$V3850&gt;0),$V3850,12)))</f>
        <v/>
      </c>
      <c r="X3850" s="37">
        <f>IF(ISNUMBER($P3850),$P3850,IncPct)</f>
        <v/>
      </c>
      <c r="Y3850" s="39">
        <f>IF($W3850=0,0,MAX(0,MIN($W3850,IncMonth-1))+MAX(0,$W3850-IncMonth+1)*(1+$X3850))</f>
        <v/>
      </c>
      <c r="Z3850" s="40">
        <f>IF($C3850="",0,IFERROR(INDEX(Departments!$B$5:$B$54,MATCH($C3850,Departments!$A$5:$A$54,0)),0))</f>
        <v/>
      </c>
      <c r="AA3850" s="41">
        <f>N($L3850)*$Y3850</f>
        <v/>
      </c>
      <c r="AB3850" s="41">
        <f>N($M3850)*$Y3850</f>
        <v/>
      </c>
      <c r="AC3850" s="41">
        <f>$AA3850*$Z3850</f>
        <v/>
      </c>
      <c r="AD3850" s="41">
        <f>$AA3850*BonusMonths/12</f>
        <v/>
      </c>
      <c r="AE3850" s="41">
        <f>($AA3850+SI_Gross*$AB3850)*IF($Q3850=1,SI_O,SI_E)</f>
        <v/>
      </c>
      <c r="AF3850" s="41">
        <f>IF($Q3850=1,0,$AA3850*EOSB)</f>
        <v/>
      </c>
      <c r="AG3850" s="41">
        <f>$AN3850*$W3850</f>
        <v/>
      </c>
      <c r="AH3850" s="41">
        <f>SUM($AA3850:$AG3850)</f>
        <v/>
      </c>
      <c r="AI3850" s="41">
        <f>12*($AM3850+$AN3850)</f>
        <v/>
      </c>
      <c r="AJ3850" s="41">
        <f>$AM3850*((IncMonth-1)+(13-IncMonth)*(1+$X3850))+12*$AN3850</f>
        <v/>
      </c>
      <c r="AK3850" s="41">
        <f>IF($R3850=1,N($L3850)+N($M3850),0)</f>
        <v/>
      </c>
      <c r="AL3850">
        <f>IF($C3850="","",IF(N($L3850)&lt;=0,"Basic salary missing",IF(ISNA(MATCH($C3850,Departments!$A$5:$A$54,0)),"Department not on Departments sheet",IF(AND($I3850&lt;&gt;"",NOT(ISNUMBER($I3850))),"Date of birth is text, not a date",IF(AND($K3850&lt;&gt;"",NOT(ISNUMBER($K3850))),"Contract end is text, not a date","")))))</f>
        <v/>
      </c>
      <c r="AM3850" s="41">
        <f>IF($R3850=0,0,N($L3850)*(1+$Z3850+BonusMonths/12+IF($Q3850=1,0,EOSB))+N($M3850)+(N($L3850)+SI_Gross*N($M3850))*IF($Q3850=1,SI_O,SI_E))</f>
        <v/>
      </c>
      <c r="AN3850" s="41">
        <f>IF($R3850=0,0,(IF($Q3850=1,MedO,MedE+Ticket)+Training)/12)</f>
        <v/>
      </c>
    </row>
    <row r="3851">
      <c r="I3851" s="35" t="n"/>
      <c r="J3851" s="35" t="n"/>
      <c r="K3851" s="35" t="n"/>
      <c r="L3851" s="36" t="n"/>
      <c r="M3851" s="36" t="n"/>
      <c r="P3851" s="37" t="n"/>
      <c r="Q3851" s="38">
        <f>IF($C3851="",0,IF(OR(LOWER(TRIM($G3851))="omani",LOWER(TRIM($G3851))="oman",LOWER(TRIM($G3851))="om",LOWER(TRIM($G3851))="local"),1,0))</f>
        <v/>
      </c>
      <c r="R3851" s="38">
        <f>IF($C3851="",0,IF(OR(ISNUMBER(SEARCH("resign",$N3851)),ISNUMBER(SEARCH("terminat",$N3851)),ISNUMBER(SEARCH("inactive",$N3851)),ISNUMBER(SEARCH("vacan",$N3851)),ISNUMBER(SEARCH("deceased",$N3851)),ISNUMBER(SEARCH("separated",$N3851))),0,1))</f>
        <v/>
      </c>
      <c r="S3851">
        <f>IF(OR($R3851=0,NOT(ISNUMBER($I3851))),"",IFERROR(DATEDIF($I3851,DATE(FY,1,1),"y"),""))</f>
        <v/>
      </c>
      <c r="T3851">
        <f>IF(OR($R3851=0,NOT(ISNUMBER($J3851))),"",IFERROR(DATEDIF($J3851,DATE(FY,1,1),"y"),0))</f>
        <v/>
      </c>
      <c r="U3851" s="38">
        <f>IF(OR($R3851=0,NOT(ISNUMBER($I3851))),0,IF(YEAR($I3851)+IF($Q3851=1,RetAgeO,RetAgeE)=FY,MONTH($I3851),IF(YEAR($I3851)+IF($Q3851=1,RetAgeO,RetAgeE)&lt;FY,1,0)))</f>
        <v/>
      </c>
      <c r="V3851" s="38">
        <f>IF(OR($R3851=0,NOT(ISNUMBER($K3851))),0,IF(YEAR($K3851)=FY,MONTH($K3851),IF(YEAR($K3851)&lt;FY,1,0)))</f>
        <v/>
      </c>
      <c r="W3851" s="38">
        <f>IF($R3851=0,0,MIN(12,IF(AND(ISNUMBER($O3851),$O3851&gt;=1,$O3851&lt;=12),INT($O3851),12),IF(AND(RetireExit="Yes",$U3851&gt;0),$U3851,12),IF(AND(ContractExit="Yes",$V3851&gt;0),$V3851,12)))</f>
        <v/>
      </c>
      <c r="X3851" s="37">
        <f>IF(ISNUMBER($P3851),$P3851,IncPct)</f>
        <v/>
      </c>
      <c r="Y3851" s="39">
        <f>IF($W3851=0,0,MAX(0,MIN($W3851,IncMonth-1))+MAX(0,$W3851-IncMonth+1)*(1+$X3851))</f>
        <v/>
      </c>
      <c r="Z3851" s="40">
        <f>IF($C3851="",0,IFERROR(INDEX(Departments!$B$5:$B$54,MATCH($C3851,Departments!$A$5:$A$54,0)),0))</f>
        <v/>
      </c>
      <c r="AA3851" s="41">
        <f>N($L3851)*$Y3851</f>
        <v/>
      </c>
      <c r="AB3851" s="41">
        <f>N($M3851)*$Y3851</f>
        <v/>
      </c>
      <c r="AC3851" s="41">
        <f>$AA3851*$Z3851</f>
        <v/>
      </c>
      <c r="AD3851" s="41">
        <f>$AA3851*BonusMonths/12</f>
        <v/>
      </c>
      <c r="AE3851" s="41">
        <f>($AA3851+SI_Gross*$AB3851)*IF($Q3851=1,SI_O,SI_E)</f>
        <v/>
      </c>
      <c r="AF3851" s="41">
        <f>IF($Q3851=1,0,$AA3851*EOSB)</f>
        <v/>
      </c>
      <c r="AG3851" s="41">
        <f>$AN3851*$W3851</f>
        <v/>
      </c>
      <c r="AH3851" s="41">
        <f>SUM($AA3851:$AG3851)</f>
        <v/>
      </c>
      <c r="AI3851" s="41">
        <f>12*($AM3851+$AN3851)</f>
        <v/>
      </c>
      <c r="AJ3851" s="41">
        <f>$AM3851*((IncMonth-1)+(13-IncMonth)*(1+$X3851))+12*$AN3851</f>
        <v/>
      </c>
      <c r="AK3851" s="41">
        <f>IF($R3851=1,N($L3851)+N($M3851),0)</f>
        <v/>
      </c>
      <c r="AL3851">
        <f>IF($C3851="","",IF(N($L3851)&lt;=0,"Basic salary missing",IF(ISNA(MATCH($C3851,Departments!$A$5:$A$54,0)),"Department not on Departments sheet",IF(AND($I3851&lt;&gt;"",NOT(ISNUMBER($I3851))),"Date of birth is text, not a date",IF(AND($K3851&lt;&gt;"",NOT(ISNUMBER($K3851))),"Contract end is text, not a date","")))))</f>
        <v/>
      </c>
      <c r="AM3851" s="41">
        <f>IF($R3851=0,0,N($L3851)*(1+$Z3851+BonusMonths/12+IF($Q3851=1,0,EOSB))+N($M3851)+(N($L3851)+SI_Gross*N($M3851))*IF($Q3851=1,SI_O,SI_E))</f>
        <v/>
      </c>
      <c r="AN3851" s="41">
        <f>IF($R3851=0,0,(IF($Q3851=1,MedO,MedE+Ticket)+Training)/12)</f>
        <v/>
      </c>
    </row>
    <row r="3852">
      <c r="I3852" s="35" t="n"/>
      <c r="J3852" s="35" t="n"/>
      <c r="K3852" s="35" t="n"/>
      <c r="L3852" s="36" t="n"/>
      <c r="M3852" s="36" t="n"/>
      <c r="P3852" s="37" t="n"/>
      <c r="Q3852" s="38">
        <f>IF($C3852="",0,IF(OR(LOWER(TRIM($G3852))="omani",LOWER(TRIM($G3852))="oman",LOWER(TRIM($G3852))="om",LOWER(TRIM($G3852))="local"),1,0))</f>
        <v/>
      </c>
      <c r="R3852" s="38">
        <f>IF($C3852="",0,IF(OR(ISNUMBER(SEARCH("resign",$N3852)),ISNUMBER(SEARCH("terminat",$N3852)),ISNUMBER(SEARCH("inactive",$N3852)),ISNUMBER(SEARCH("vacan",$N3852)),ISNUMBER(SEARCH("deceased",$N3852)),ISNUMBER(SEARCH("separated",$N3852))),0,1))</f>
        <v/>
      </c>
      <c r="S3852">
        <f>IF(OR($R3852=0,NOT(ISNUMBER($I3852))),"",IFERROR(DATEDIF($I3852,DATE(FY,1,1),"y"),""))</f>
        <v/>
      </c>
      <c r="T3852">
        <f>IF(OR($R3852=0,NOT(ISNUMBER($J3852))),"",IFERROR(DATEDIF($J3852,DATE(FY,1,1),"y"),0))</f>
        <v/>
      </c>
      <c r="U3852" s="38">
        <f>IF(OR($R3852=0,NOT(ISNUMBER($I3852))),0,IF(YEAR($I3852)+IF($Q3852=1,RetAgeO,RetAgeE)=FY,MONTH($I3852),IF(YEAR($I3852)+IF($Q3852=1,RetAgeO,RetAgeE)&lt;FY,1,0)))</f>
        <v/>
      </c>
      <c r="V3852" s="38">
        <f>IF(OR($R3852=0,NOT(ISNUMBER($K3852))),0,IF(YEAR($K3852)=FY,MONTH($K3852),IF(YEAR($K3852)&lt;FY,1,0)))</f>
        <v/>
      </c>
      <c r="W3852" s="38">
        <f>IF($R3852=0,0,MIN(12,IF(AND(ISNUMBER($O3852),$O3852&gt;=1,$O3852&lt;=12),INT($O3852),12),IF(AND(RetireExit="Yes",$U3852&gt;0),$U3852,12),IF(AND(ContractExit="Yes",$V3852&gt;0),$V3852,12)))</f>
        <v/>
      </c>
      <c r="X3852" s="37">
        <f>IF(ISNUMBER($P3852),$P3852,IncPct)</f>
        <v/>
      </c>
      <c r="Y3852" s="39">
        <f>IF($W3852=0,0,MAX(0,MIN($W3852,IncMonth-1))+MAX(0,$W3852-IncMonth+1)*(1+$X3852))</f>
        <v/>
      </c>
      <c r="Z3852" s="40">
        <f>IF($C3852="",0,IFERROR(INDEX(Departments!$B$5:$B$54,MATCH($C3852,Departments!$A$5:$A$54,0)),0))</f>
        <v/>
      </c>
      <c r="AA3852" s="41">
        <f>N($L3852)*$Y3852</f>
        <v/>
      </c>
      <c r="AB3852" s="41">
        <f>N($M3852)*$Y3852</f>
        <v/>
      </c>
      <c r="AC3852" s="41">
        <f>$AA3852*$Z3852</f>
        <v/>
      </c>
      <c r="AD3852" s="41">
        <f>$AA3852*BonusMonths/12</f>
        <v/>
      </c>
      <c r="AE3852" s="41">
        <f>($AA3852+SI_Gross*$AB3852)*IF($Q3852=1,SI_O,SI_E)</f>
        <v/>
      </c>
      <c r="AF3852" s="41">
        <f>IF($Q3852=1,0,$AA3852*EOSB)</f>
        <v/>
      </c>
      <c r="AG3852" s="41">
        <f>$AN3852*$W3852</f>
        <v/>
      </c>
      <c r="AH3852" s="41">
        <f>SUM($AA3852:$AG3852)</f>
        <v/>
      </c>
      <c r="AI3852" s="41">
        <f>12*($AM3852+$AN3852)</f>
        <v/>
      </c>
      <c r="AJ3852" s="41">
        <f>$AM3852*((IncMonth-1)+(13-IncMonth)*(1+$X3852))+12*$AN3852</f>
        <v/>
      </c>
      <c r="AK3852" s="41">
        <f>IF($R3852=1,N($L3852)+N($M3852),0)</f>
        <v/>
      </c>
      <c r="AL3852">
        <f>IF($C3852="","",IF(N($L3852)&lt;=0,"Basic salary missing",IF(ISNA(MATCH($C3852,Departments!$A$5:$A$54,0)),"Department not on Departments sheet",IF(AND($I3852&lt;&gt;"",NOT(ISNUMBER($I3852))),"Date of birth is text, not a date",IF(AND($K3852&lt;&gt;"",NOT(ISNUMBER($K3852))),"Contract end is text, not a date","")))))</f>
        <v/>
      </c>
      <c r="AM3852" s="41">
        <f>IF($R3852=0,0,N($L3852)*(1+$Z3852+BonusMonths/12+IF($Q3852=1,0,EOSB))+N($M3852)+(N($L3852)+SI_Gross*N($M3852))*IF($Q3852=1,SI_O,SI_E))</f>
        <v/>
      </c>
      <c r="AN3852" s="41">
        <f>IF($R3852=0,0,(IF($Q3852=1,MedO,MedE+Ticket)+Training)/12)</f>
        <v/>
      </c>
    </row>
    <row r="3853">
      <c r="I3853" s="35" t="n"/>
      <c r="J3853" s="35" t="n"/>
      <c r="K3853" s="35" t="n"/>
      <c r="L3853" s="36" t="n"/>
      <c r="M3853" s="36" t="n"/>
      <c r="P3853" s="37" t="n"/>
      <c r="Q3853" s="38">
        <f>IF($C3853="",0,IF(OR(LOWER(TRIM($G3853))="omani",LOWER(TRIM($G3853))="oman",LOWER(TRIM($G3853))="om",LOWER(TRIM($G3853))="local"),1,0))</f>
        <v/>
      </c>
      <c r="R3853" s="38">
        <f>IF($C3853="",0,IF(OR(ISNUMBER(SEARCH("resign",$N3853)),ISNUMBER(SEARCH("terminat",$N3853)),ISNUMBER(SEARCH("inactive",$N3853)),ISNUMBER(SEARCH("vacan",$N3853)),ISNUMBER(SEARCH("deceased",$N3853)),ISNUMBER(SEARCH("separated",$N3853))),0,1))</f>
        <v/>
      </c>
      <c r="S3853">
        <f>IF(OR($R3853=0,NOT(ISNUMBER($I3853))),"",IFERROR(DATEDIF($I3853,DATE(FY,1,1),"y"),""))</f>
        <v/>
      </c>
      <c r="T3853">
        <f>IF(OR($R3853=0,NOT(ISNUMBER($J3853))),"",IFERROR(DATEDIF($J3853,DATE(FY,1,1),"y"),0))</f>
        <v/>
      </c>
      <c r="U3853" s="38">
        <f>IF(OR($R3853=0,NOT(ISNUMBER($I3853))),0,IF(YEAR($I3853)+IF($Q3853=1,RetAgeO,RetAgeE)=FY,MONTH($I3853),IF(YEAR($I3853)+IF($Q3853=1,RetAgeO,RetAgeE)&lt;FY,1,0)))</f>
        <v/>
      </c>
      <c r="V3853" s="38">
        <f>IF(OR($R3853=0,NOT(ISNUMBER($K3853))),0,IF(YEAR($K3853)=FY,MONTH($K3853),IF(YEAR($K3853)&lt;FY,1,0)))</f>
        <v/>
      </c>
      <c r="W3853" s="38">
        <f>IF($R3853=0,0,MIN(12,IF(AND(ISNUMBER($O3853),$O3853&gt;=1,$O3853&lt;=12),INT($O3853),12),IF(AND(RetireExit="Yes",$U3853&gt;0),$U3853,12),IF(AND(ContractExit="Yes",$V3853&gt;0),$V3853,12)))</f>
        <v/>
      </c>
      <c r="X3853" s="37">
        <f>IF(ISNUMBER($P3853),$P3853,IncPct)</f>
        <v/>
      </c>
      <c r="Y3853" s="39">
        <f>IF($W3853=0,0,MAX(0,MIN($W3853,IncMonth-1))+MAX(0,$W3853-IncMonth+1)*(1+$X3853))</f>
        <v/>
      </c>
      <c r="Z3853" s="40">
        <f>IF($C3853="",0,IFERROR(INDEX(Departments!$B$5:$B$54,MATCH($C3853,Departments!$A$5:$A$54,0)),0))</f>
        <v/>
      </c>
      <c r="AA3853" s="41">
        <f>N($L3853)*$Y3853</f>
        <v/>
      </c>
      <c r="AB3853" s="41">
        <f>N($M3853)*$Y3853</f>
        <v/>
      </c>
      <c r="AC3853" s="41">
        <f>$AA3853*$Z3853</f>
        <v/>
      </c>
      <c r="AD3853" s="41">
        <f>$AA3853*BonusMonths/12</f>
        <v/>
      </c>
      <c r="AE3853" s="41">
        <f>($AA3853+SI_Gross*$AB3853)*IF($Q3853=1,SI_O,SI_E)</f>
        <v/>
      </c>
      <c r="AF3853" s="41">
        <f>IF($Q3853=1,0,$AA3853*EOSB)</f>
        <v/>
      </c>
      <c r="AG3853" s="41">
        <f>$AN3853*$W3853</f>
        <v/>
      </c>
      <c r="AH3853" s="41">
        <f>SUM($AA3853:$AG3853)</f>
        <v/>
      </c>
      <c r="AI3853" s="41">
        <f>12*($AM3853+$AN3853)</f>
        <v/>
      </c>
      <c r="AJ3853" s="41">
        <f>$AM3853*((IncMonth-1)+(13-IncMonth)*(1+$X3853))+12*$AN3853</f>
        <v/>
      </c>
      <c r="AK3853" s="41">
        <f>IF($R3853=1,N($L3853)+N($M3853),0)</f>
        <v/>
      </c>
      <c r="AL3853">
        <f>IF($C3853="","",IF(N($L3853)&lt;=0,"Basic salary missing",IF(ISNA(MATCH($C3853,Departments!$A$5:$A$54,0)),"Department not on Departments sheet",IF(AND($I3853&lt;&gt;"",NOT(ISNUMBER($I3853))),"Date of birth is text, not a date",IF(AND($K3853&lt;&gt;"",NOT(ISNUMBER($K3853))),"Contract end is text, not a date","")))))</f>
        <v/>
      </c>
      <c r="AM3853" s="41">
        <f>IF($R3853=0,0,N($L3853)*(1+$Z3853+BonusMonths/12+IF($Q3853=1,0,EOSB))+N($M3853)+(N($L3853)+SI_Gross*N($M3853))*IF($Q3853=1,SI_O,SI_E))</f>
        <v/>
      </c>
      <c r="AN3853" s="41">
        <f>IF($R3853=0,0,(IF($Q3853=1,MedO,MedE+Ticket)+Training)/12)</f>
        <v/>
      </c>
    </row>
    <row r="3854">
      <c r="I3854" s="35" t="n"/>
      <c r="J3854" s="35" t="n"/>
      <c r="K3854" s="35" t="n"/>
      <c r="L3854" s="36" t="n"/>
      <c r="M3854" s="36" t="n"/>
      <c r="P3854" s="37" t="n"/>
      <c r="Q3854" s="38">
        <f>IF($C3854="",0,IF(OR(LOWER(TRIM($G3854))="omani",LOWER(TRIM($G3854))="oman",LOWER(TRIM($G3854))="om",LOWER(TRIM($G3854))="local"),1,0))</f>
        <v/>
      </c>
      <c r="R3854" s="38">
        <f>IF($C3854="",0,IF(OR(ISNUMBER(SEARCH("resign",$N3854)),ISNUMBER(SEARCH("terminat",$N3854)),ISNUMBER(SEARCH("inactive",$N3854)),ISNUMBER(SEARCH("vacan",$N3854)),ISNUMBER(SEARCH("deceased",$N3854)),ISNUMBER(SEARCH("separated",$N3854))),0,1))</f>
        <v/>
      </c>
      <c r="S3854">
        <f>IF(OR($R3854=0,NOT(ISNUMBER($I3854))),"",IFERROR(DATEDIF($I3854,DATE(FY,1,1),"y"),""))</f>
        <v/>
      </c>
      <c r="T3854">
        <f>IF(OR($R3854=0,NOT(ISNUMBER($J3854))),"",IFERROR(DATEDIF($J3854,DATE(FY,1,1),"y"),0))</f>
        <v/>
      </c>
      <c r="U3854" s="38">
        <f>IF(OR($R3854=0,NOT(ISNUMBER($I3854))),0,IF(YEAR($I3854)+IF($Q3854=1,RetAgeO,RetAgeE)=FY,MONTH($I3854),IF(YEAR($I3854)+IF($Q3854=1,RetAgeO,RetAgeE)&lt;FY,1,0)))</f>
        <v/>
      </c>
      <c r="V3854" s="38">
        <f>IF(OR($R3854=0,NOT(ISNUMBER($K3854))),0,IF(YEAR($K3854)=FY,MONTH($K3854),IF(YEAR($K3854)&lt;FY,1,0)))</f>
        <v/>
      </c>
      <c r="W3854" s="38">
        <f>IF($R3854=0,0,MIN(12,IF(AND(ISNUMBER($O3854),$O3854&gt;=1,$O3854&lt;=12),INT($O3854),12),IF(AND(RetireExit="Yes",$U3854&gt;0),$U3854,12),IF(AND(ContractExit="Yes",$V3854&gt;0),$V3854,12)))</f>
        <v/>
      </c>
      <c r="X3854" s="37">
        <f>IF(ISNUMBER($P3854),$P3854,IncPct)</f>
        <v/>
      </c>
      <c r="Y3854" s="39">
        <f>IF($W3854=0,0,MAX(0,MIN($W3854,IncMonth-1))+MAX(0,$W3854-IncMonth+1)*(1+$X3854))</f>
        <v/>
      </c>
      <c r="Z3854" s="40">
        <f>IF($C3854="",0,IFERROR(INDEX(Departments!$B$5:$B$54,MATCH($C3854,Departments!$A$5:$A$54,0)),0))</f>
        <v/>
      </c>
      <c r="AA3854" s="41">
        <f>N($L3854)*$Y3854</f>
        <v/>
      </c>
      <c r="AB3854" s="41">
        <f>N($M3854)*$Y3854</f>
        <v/>
      </c>
      <c r="AC3854" s="41">
        <f>$AA3854*$Z3854</f>
        <v/>
      </c>
      <c r="AD3854" s="41">
        <f>$AA3854*BonusMonths/12</f>
        <v/>
      </c>
      <c r="AE3854" s="41">
        <f>($AA3854+SI_Gross*$AB3854)*IF($Q3854=1,SI_O,SI_E)</f>
        <v/>
      </c>
      <c r="AF3854" s="41">
        <f>IF($Q3854=1,0,$AA3854*EOSB)</f>
        <v/>
      </c>
      <c r="AG3854" s="41">
        <f>$AN3854*$W3854</f>
        <v/>
      </c>
      <c r="AH3854" s="41">
        <f>SUM($AA3854:$AG3854)</f>
        <v/>
      </c>
      <c r="AI3854" s="41">
        <f>12*($AM3854+$AN3854)</f>
        <v/>
      </c>
      <c r="AJ3854" s="41">
        <f>$AM3854*((IncMonth-1)+(13-IncMonth)*(1+$X3854))+12*$AN3854</f>
        <v/>
      </c>
      <c r="AK3854" s="41">
        <f>IF($R3854=1,N($L3854)+N($M3854),0)</f>
        <v/>
      </c>
      <c r="AL3854">
        <f>IF($C3854="","",IF(N($L3854)&lt;=0,"Basic salary missing",IF(ISNA(MATCH($C3854,Departments!$A$5:$A$54,0)),"Department not on Departments sheet",IF(AND($I3854&lt;&gt;"",NOT(ISNUMBER($I3854))),"Date of birth is text, not a date",IF(AND($K3854&lt;&gt;"",NOT(ISNUMBER($K3854))),"Contract end is text, not a date","")))))</f>
        <v/>
      </c>
      <c r="AM3854" s="41">
        <f>IF($R3854=0,0,N($L3854)*(1+$Z3854+BonusMonths/12+IF($Q3854=1,0,EOSB))+N($M3854)+(N($L3854)+SI_Gross*N($M3854))*IF($Q3854=1,SI_O,SI_E))</f>
        <v/>
      </c>
      <c r="AN3854" s="41">
        <f>IF($R3854=0,0,(IF($Q3854=1,MedO,MedE+Ticket)+Training)/12)</f>
        <v/>
      </c>
    </row>
    <row r="3855">
      <c r="I3855" s="35" t="n"/>
      <c r="J3855" s="35" t="n"/>
      <c r="K3855" s="35" t="n"/>
      <c r="L3855" s="36" t="n"/>
      <c r="M3855" s="36" t="n"/>
      <c r="P3855" s="37" t="n"/>
      <c r="Q3855" s="38">
        <f>IF($C3855="",0,IF(OR(LOWER(TRIM($G3855))="omani",LOWER(TRIM($G3855))="oman",LOWER(TRIM($G3855))="om",LOWER(TRIM($G3855))="local"),1,0))</f>
        <v/>
      </c>
      <c r="R3855" s="38">
        <f>IF($C3855="",0,IF(OR(ISNUMBER(SEARCH("resign",$N3855)),ISNUMBER(SEARCH("terminat",$N3855)),ISNUMBER(SEARCH("inactive",$N3855)),ISNUMBER(SEARCH("vacan",$N3855)),ISNUMBER(SEARCH("deceased",$N3855)),ISNUMBER(SEARCH("separated",$N3855))),0,1))</f>
        <v/>
      </c>
      <c r="S3855">
        <f>IF(OR($R3855=0,NOT(ISNUMBER($I3855))),"",IFERROR(DATEDIF($I3855,DATE(FY,1,1),"y"),""))</f>
        <v/>
      </c>
      <c r="T3855">
        <f>IF(OR($R3855=0,NOT(ISNUMBER($J3855))),"",IFERROR(DATEDIF($J3855,DATE(FY,1,1),"y"),0))</f>
        <v/>
      </c>
      <c r="U3855" s="38">
        <f>IF(OR($R3855=0,NOT(ISNUMBER($I3855))),0,IF(YEAR($I3855)+IF($Q3855=1,RetAgeO,RetAgeE)=FY,MONTH($I3855),IF(YEAR($I3855)+IF($Q3855=1,RetAgeO,RetAgeE)&lt;FY,1,0)))</f>
        <v/>
      </c>
      <c r="V3855" s="38">
        <f>IF(OR($R3855=0,NOT(ISNUMBER($K3855))),0,IF(YEAR($K3855)=FY,MONTH($K3855),IF(YEAR($K3855)&lt;FY,1,0)))</f>
        <v/>
      </c>
      <c r="W3855" s="38">
        <f>IF($R3855=0,0,MIN(12,IF(AND(ISNUMBER($O3855),$O3855&gt;=1,$O3855&lt;=12),INT($O3855),12),IF(AND(RetireExit="Yes",$U3855&gt;0),$U3855,12),IF(AND(ContractExit="Yes",$V3855&gt;0),$V3855,12)))</f>
        <v/>
      </c>
      <c r="X3855" s="37">
        <f>IF(ISNUMBER($P3855),$P3855,IncPct)</f>
        <v/>
      </c>
      <c r="Y3855" s="39">
        <f>IF($W3855=0,0,MAX(0,MIN($W3855,IncMonth-1))+MAX(0,$W3855-IncMonth+1)*(1+$X3855))</f>
        <v/>
      </c>
      <c r="Z3855" s="40">
        <f>IF($C3855="",0,IFERROR(INDEX(Departments!$B$5:$B$54,MATCH($C3855,Departments!$A$5:$A$54,0)),0))</f>
        <v/>
      </c>
      <c r="AA3855" s="41">
        <f>N($L3855)*$Y3855</f>
        <v/>
      </c>
      <c r="AB3855" s="41">
        <f>N($M3855)*$Y3855</f>
        <v/>
      </c>
      <c r="AC3855" s="41">
        <f>$AA3855*$Z3855</f>
        <v/>
      </c>
      <c r="AD3855" s="41">
        <f>$AA3855*BonusMonths/12</f>
        <v/>
      </c>
      <c r="AE3855" s="41">
        <f>($AA3855+SI_Gross*$AB3855)*IF($Q3855=1,SI_O,SI_E)</f>
        <v/>
      </c>
      <c r="AF3855" s="41">
        <f>IF($Q3855=1,0,$AA3855*EOSB)</f>
        <v/>
      </c>
      <c r="AG3855" s="41">
        <f>$AN3855*$W3855</f>
        <v/>
      </c>
      <c r="AH3855" s="41">
        <f>SUM($AA3855:$AG3855)</f>
        <v/>
      </c>
      <c r="AI3855" s="41">
        <f>12*($AM3855+$AN3855)</f>
        <v/>
      </c>
      <c r="AJ3855" s="41">
        <f>$AM3855*((IncMonth-1)+(13-IncMonth)*(1+$X3855))+12*$AN3855</f>
        <v/>
      </c>
      <c r="AK3855" s="41">
        <f>IF($R3855=1,N($L3855)+N($M3855),0)</f>
        <v/>
      </c>
      <c r="AL3855">
        <f>IF($C3855="","",IF(N($L3855)&lt;=0,"Basic salary missing",IF(ISNA(MATCH($C3855,Departments!$A$5:$A$54,0)),"Department not on Departments sheet",IF(AND($I3855&lt;&gt;"",NOT(ISNUMBER($I3855))),"Date of birth is text, not a date",IF(AND($K3855&lt;&gt;"",NOT(ISNUMBER($K3855))),"Contract end is text, not a date","")))))</f>
        <v/>
      </c>
      <c r="AM3855" s="41">
        <f>IF($R3855=0,0,N($L3855)*(1+$Z3855+BonusMonths/12+IF($Q3855=1,0,EOSB))+N($M3855)+(N($L3855)+SI_Gross*N($M3855))*IF($Q3855=1,SI_O,SI_E))</f>
        <v/>
      </c>
      <c r="AN3855" s="41">
        <f>IF($R3855=0,0,(IF($Q3855=1,MedO,MedE+Ticket)+Training)/12)</f>
        <v/>
      </c>
    </row>
    <row r="3856">
      <c r="I3856" s="35" t="n"/>
      <c r="J3856" s="35" t="n"/>
      <c r="K3856" s="35" t="n"/>
      <c r="L3856" s="36" t="n"/>
      <c r="M3856" s="36" t="n"/>
      <c r="P3856" s="37" t="n"/>
      <c r="Q3856" s="38">
        <f>IF($C3856="",0,IF(OR(LOWER(TRIM($G3856))="omani",LOWER(TRIM($G3856))="oman",LOWER(TRIM($G3856))="om",LOWER(TRIM($G3856))="local"),1,0))</f>
        <v/>
      </c>
      <c r="R3856" s="38">
        <f>IF($C3856="",0,IF(OR(ISNUMBER(SEARCH("resign",$N3856)),ISNUMBER(SEARCH("terminat",$N3856)),ISNUMBER(SEARCH("inactive",$N3856)),ISNUMBER(SEARCH("vacan",$N3856)),ISNUMBER(SEARCH("deceased",$N3856)),ISNUMBER(SEARCH("separated",$N3856))),0,1))</f>
        <v/>
      </c>
      <c r="S3856">
        <f>IF(OR($R3856=0,NOT(ISNUMBER($I3856))),"",IFERROR(DATEDIF($I3856,DATE(FY,1,1),"y"),""))</f>
        <v/>
      </c>
      <c r="T3856">
        <f>IF(OR($R3856=0,NOT(ISNUMBER($J3856))),"",IFERROR(DATEDIF($J3856,DATE(FY,1,1),"y"),0))</f>
        <v/>
      </c>
      <c r="U3856" s="38">
        <f>IF(OR($R3856=0,NOT(ISNUMBER($I3856))),0,IF(YEAR($I3856)+IF($Q3856=1,RetAgeO,RetAgeE)=FY,MONTH($I3856),IF(YEAR($I3856)+IF($Q3856=1,RetAgeO,RetAgeE)&lt;FY,1,0)))</f>
        <v/>
      </c>
      <c r="V3856" s="38">
        <f>IF(OR($R3856=0,NOT(ISNUMBER($K3856))),0,IF(YEAR($K3856)=FY,MONTH($K3856),IF(YEAR($K3856)&lt;FY,1,0)))</f>
        <v/>
      </c>
      <c r="W3856" s="38">
        <f>IF($R3856=0,0,MIN(12,IF(AND(ISNUMBER($O3856),$O3856&gt;=1,$O3856&lt;=12),INT($O3856),12),IF(AND(RetireExit="Yes",$U3856&gt;0),$U3856,12),IF(AND(ContractExit="Yes",$V3856&gt;0),$V3856,12)))</f>
        <v/>
      </c>
      <c r="X3856" s="37">
        <f>IF(ISNUMBER($P3856),$P3856,IncPct)</f>
        <v/>
      </c>
      <c r="Y3856" s="39">
        <f>IF($W3856=0,0,MAX(0,MIN($W3856,IncMonth-1))+MAX(0,$W3856-IncMonth+1)*(1+$X3856))</f>
        <v/>
      </c>
      <c r="Z3856" s="40">
        <f>IF($C3856="",0,IFERROR(INDEX(Departments!$B$5:$B$54,MATCH($C3856,Departments!$A$5:$A$54,0)),0))</f>
        <v/>
      </c>
      <c r="AA3856" s="41">
        <f>N($L3856)*$Y3856</f>
        <v/>
      </c>
      <c r="AB3856" s="41">
        <f>N($M3856)*$Y3856</f>
        <v/>
      </c>
      <c r="AC3856" s="41">
        <f>$AA3856*$Z3856</f>
        <v/>
      </c>
      <c r="AD3856" s="41">
        <f>$AA3856*BonusMonths/12</f>
        <v/>
      </c>
      <c r="AE3856" s="41">
        <f>($AA3856+SI_Gross*$AB3856)*IF($Q3856=1,SI_O,SI_E)</f>
        <v/>
      </c>
      <c r="AF3856" s="41">
        <f>IF($Q3856=1,0,$AA3856*EOSB)</f>
        <v/>
      </c>
      <c r="AG3856" s="41">
        <f>$AN3856*$W3856</f>
        <v/>
      </c>
      <c r="AH3856" s="41">
        <f>SUM($AA3856:$AG3856)</f>
        <v/>
      </c>
      <c r="AI3856" s="41">
        <f>12*($AM3856+$AN3856)</f>
        <v/>
      </c>
      <c r="AJ3856" s="41">
        <f>$AM3856*((IncMonth-1)+(13-IncMonth)*(1+$X3856))+12*$AN3856</f>
        <v/>
      </c>
      <c r="AK3856" s="41">
        <f>IF($R3856=1,N($L3856)+N($M3856),0)</f>
        <v/>
      </c>
      <c r="AL3856">
        <f>IF($C3856="","",IF(N($L3856)&lt;=0,"Basic salary missing",IF(ISNA(MATCH($C3856,Departments!$A$5:$A$54,0)),"Department not on Departments sheet",IF(AND($I3856&lt;&gt;"",NOT(ISNUMBER($I3856))),"Date of birth is text, not a date",IF(AND($K3856&lt;&gt;"",NOT(ISNUMBER($K3856))),"Contract end is text, not a date","")))))</f>
        <v/>
      </c>
      <c r="AM3856" s="41">
        <f>IF($R3856=0,0,N($L3856)*(1+$Z3856+BonusMonths/12+IF($Q3856=1,0,EOSB))+N($M3856)+(N($L3856)+SI_Gross*N($M3856))*IF($Q3856=1,SI_O,SI_E))</f>
        <v/>
      </c>
      <c r="AN3856" s="41">
        <f>IF($R3856=0,0,(IF($Q3856=1,MedO,MedE+Ticket)+Training)/12)</f>
        <v/>
      </c>
    </row>
    <row r="3857">
      <c r="I3857" s="35" t="n"/>
      <c r="J3857" s="35" t="n"/>
      <c r="K3857" s="35" t="n"/>
      <c r="L3857" s="36" t="n"/>
      <c r="M3857" s="36" t="n"/>
      <c r="P3857" s="37" t="n"/>
      <c r="Q3857" s="38">
        <f>IF($C3857="",0,IF(OR(LOWER(TRIM($G3857))="omani",LOWER(TRIM($G3857))="oman",LOWER(TRIM($G3857))="om",LOWER(TRIM($G3857))="local"),1,0))</f>
        <v/>
      </c>
      <c r="R3857" s="38">
        <f>IF($C3857="",0,IF(OR(ISNUMBER(SEARCH("resign",$N3857)),ISNUMBER(SEARCH("terminat",$N3857)),ISNUMBER(SEARCH("inactive",$N3857)),ISNUMBER(SEARCH("vacan",$N3857)),ISNUMBER(SEARCH("deceased",$N3857)),ISNUMBER(SEARCH("separated",$N3857))),0,1))</f>
        <v/>
      </c>
      <c r="S3857">
        <f>IF(OR($R3857=0,NOT(ISNUMBER($I3857))),"",IFERROR(DATEDIF($I3857,DATE(FY,1,1),"y"),""))</f>
        <v/>
      </c>
      <c r="T3857">
        <f>IF(OR($R3857=0,NOT(ISNUMBER($J3857))),"",IFERROR(DATEDIF($J3857,DATE(FY,1,1),"y"),0))</f>
        <v/>
      </c>
      <c r="U3857" s="38">
        <f>IF(OR($R3857=0,NOT(ISNUMBER($I3857))),0,IF(YEAR($I3857)+IF($Q3857=1,RetAgeO,RetAgeE)=FY,MONTH($I3857),IF(YEAR($I3857)+IF($Q3857=1,RetAgeO,RetAgeE)&lt;FY,1,0)))</f>
        <v/>
      </c>
      <c r="V3857" s="38">
        <f>IF(OR($R3857=0,NOT(ISNUMBER($K3857))),0,IF(YEAR($K3857)=FY,MONTH($K3857),IF(YEAR($K3857)&lt;FY,1,0)))</f>
        <v/>
      </c>
      <c r="W3857" s="38">
        <f>IF($R3857=0,0,MIN(12,IF(AND(ISNUMBER($O3857),$O3857&gt;=1,$O3857&lt;=12),INT($O3857),12),IF(AND(RetireExit="Yes",$U3857&gt;0),$U3857,12),IF(AND(ContractExit="Yes",$V3857&gt;0),$V3857,12)))</f>
        <v/>
      </c>
      <c r="X3857" s="37">
        <f>IF(ISNUMBER($P3857),$P3857,IncPct)</f>
        <v/>
      </c>
      <c r="Y3857" s="39">
        <f>IF($W3857=0,0,MAX(0,MIN($W3857,IncMonth-1))+MAX(0,$W3857-IncMonth+1)*(1+$X3857))</f>
        <v/>
      </c>
      <c r="Z3857" s="40">
        <f>IF($C3857="",0,IFERROR(INDEX(Departments!$B$5:$B$54,MATCH($C3857,Departments!$A$5:$A$54,0)),0))</f>
        <v/>
      </c>
      <c r="AA3857" s="41">
        <f>N($L3857)*$Y3857</f>
        <v/>
      </c>
      <c r="AB3857" s="41">
        <f>N($M3857)*$Y3857</f>
        <v/>
      </c>
      <c r="AC3857" s="41">
        <f>$AA3857*$Z3857</f>
        <v/>
      </c>
      <c r="AD3857" s="41">
        <f>$AA3857*BonusMonths/12</f>
        <v/>
      </c>
      <c r="AE3857" s="41">
        <f>($AA3857+SI_Gross*$AB3857)*IF($Q3857=1,SI_O,SI_E)</f>
        <v/>
      </c>
      <c r="AF3857" s="41">
        <f>IF($Q3857=1,0,$AA3857*EOSB)</f>
        <v/>
      </c>
      <c r="AG3857" s="41">
        <f>$AN3857*$W3857</f>
        <v/>
      </c>
      <c r="AH3857" s="41">
        <f>SUM($AA3857:$AG3857)</f>
        <v/>
      </c>
      <c r="AI3857" s="41">
        <f>12*($AM3857+$AN3857)</f>
        <v/>
      </c>
      <c r="AJ3857" s="41">
        <f>$AM3857*((IncMonth-1)+(13-IncMonth)*(1+$X3857))+12*$AN3857</f>
        <v/>
      </c>
      <c r="AK3857" s="41">
        <f>IF($R3857=1,N($L3857)+N($M3857),0)</f>
        <v/>
      </c>
      <c r="AL3857">
        <f>IF($C3857="","",IF(N($L3857)&lt;=0,"Basic salary missing",IF(ISNA(MATCH($C3857,Departments!$A$5:$A$54,0)),"Department not on Departments sheet",IF(AND($I3857&lt;&gt;"",NOT(ISNUMBER($I3857))),"Date of birth is text, not a date",IF(AND($K3857&lt;&gt;"",NOT(ISNUMBER($K3857))),"Contract end is text, not a date","")))))</f>
        <v/>
      </c>
      <c r="AM3857" s="41">
        <f>IF($R3857=0,0,N($L3857)*(1+$Z3857+BonusMonths/12+IF($Q3857=1,0,EOSB))+N($M3857)+(N($L3857)+SI_Gross*N($M3857))*IF($Q3857=1,SI_O,SI_E))</f>
        <v/>
      </c>
      <c r="AN3857" s="41">
        <f>IF($R3857=0,0,(IF($Q3857=1,MedO,MedE+Ticket)+Training)/12)</f>
        <v/>
      </c>
    </row>
    <row r="3858">
      <c r="I3858" s="35" t="n"/>
      <c r="J3858" s="35" t="n"/>
      <c r="K3858" s="35" t="n"/>
      <c r="L3858" s="36" t="n"/>
      <c r="M3858" s="36" t="n"/>
      <c r="P3858" s="37" t="n"/>
      <c r="Q3858" s="38">
        <f>IF($C3858="",0,IF(OR(LOWER(TRIM($G3858))="omani",LOWER(TRIM($G3858))="oman",LOWER(TRIM($G3858))="om",LOWER(TRIM($G3858))="local"),1,0))</f>
        <v/>
      </c>
      <c r="R3858" s="38">
        <f>IF($C3858="",0,IF(OR(ISNUMBER(SEARCH("resign",$N3858)),ISNUMBER(SEARCH("terminat",$N3858)),ISNUMBER(SEARCH("inactive",$N3858)),ISNUMBER(SEARCH("vacan",$N3858)),ISNUMBER(SEARCH("deceased",$N3858)),ISNUMBER(SEARCH("separated",$N3858))),0,1))</f>
        <v/>
      </c>
      <c r="S3858">
        <f>IF(OR($R3858=0,NOT(ISNUMBER($I3858))),"",IFERROR(DATEDIF($I3858,DATE(FY,1,1),"y"),""))</f>
        <v/>
      </c>
      <c r="T3858">
        <f>IF(OR($R3858=0,NOT(ISNUMBER($J3858))),"",IFERROR(DATEDIF($J3858,DATE(FY,1,1),"y"),0))</f>
        <v/>
      </c>
      <c r="U3858" s="38">
        <f>IF(OR($R3858=0,NOT(ISNUMBER($I3858))),0,IF(YEAR($I3858)+IF($Q3858=1,RetAgeO,RetAgeE)=FY,MONTH($I3858),IF(YEAR($I3858)+IF($Q3858=1,RetAgeO,RetAgeE)&lt;FY,1,0)))</f>
        <v/>
      </c>
      <c r="V3858" s="38">
        <f>IF(OR($R3858=0,NOT(ISNUMBER($K3858))),0,IF(YEAR($K3858)=FY,MONTH($K3858),IF(YEAR($K3858)&lt;FY,1,0)))</f>
        <v/>
      </c>
      <c r="W3858" s="38">
        <f>IF($R3858=0,0,MIN(12,IF(AND(ISNUMBER($O3858),$O3858&gt;=1,$O3858&lt;=12),INT($O3858),12),IF(AND(RetireExit="Yes",$U3858&gt;0),$U3858,12),IF(AND(ContractExit="Yes",$V3858&gt;0),$V3858,12)))</f>
        <v/>
      </c>
      <c r="X3858" s="37">
        <f>IF(ISNUMBER($P3858),$P3858,IncPct)</f>
        <v/>
      </c>
      <c r="Y3858" s="39">
        <f>IF($W3858=0,0,MAX(0,MIN($W3858,IncMonth-1))+MAX(0,$W3858-IncMonth+1)*(1+$X3858))</f>
        <v/>
      </c>
      <c r="Z3858" s="40">
        <f>IF($C3858="",0,IFERROR(INDEX(Departments!$B$5:$B$54,MATCH($C3858,Departments!$A$5:$A$54,0)),0))</f>
        <v/>
      </c>
      <c r="AA3858" s="41">
        <f>N($L3858)*$Y3858</f>
        <v/>
      </c>
      <c r="AB3858" s="41">
        <f>N($M3858)*$Y3858</f>
        <v/>
      </c>
      <c r="AC3858" s="41">
        <f>$AA3858*$Z3858</f>
        <v/>
      </c>
      <c r="AD3858" s="41">
        <f>$AA3858*BonusMonths/12</f>
        <v/>
      </c>
      <c r="AE3858" s="41">
        <f>($AA3858+SI_Gross*$AB3858)*IF($Q3858=1,SI_O,SI_E)</f>
        <v/>
      </c>
      <c r="AF3858" s="41">
        <f>IF($Q3858=1,0,$AA3858*EOSB)</f>
        <v/>
      </c>
      <c r="AG3858" s="41">
        <f>$AN3858*$W3858</f>
        <v/>
      </c>
      <c r="AH3858" s="41">
        <f>SUM($AA3858:$AG3858)</f>
        <v/>
      </c>
      <c r="AI3858" s="41">
        <f>12*($AM3858+$AN3858)</f>
        <v/>
      </c>
      <c r="AJ3858" s="41">
        <f>$AM3858*((IncMonth-1)+(13-IncMonth)*(1+$X3858))+12*$AN3858</f>
        <v/>
      </c>
      <c r="AK3858" s="41">
        <f>IF($R3858=1,N($L3858)+N($M3858),0)</f>
        <v/>
      </c>
      <c r="AL3858">
        <f>IF($C3858="","",IF(N($L3858)&lt;=0,"Basic salary missing",IF(ISNA(MATCH($C3858,Departments!$A$5:$A$54,0)),"Department not on Departments sheet",IF(AND($I3858&lt;&gt;"",NOT(ISNUMBER($I3858))),"Date of birth is text, not a date",IF(AND($K3858&lt;&gt;"",NOT(ISNUMBER($K3858))),"Contract end is text, not a date","")))))</f>
        <v/>
      </c>
      <c r="AM3858" s="41">
        <f>IF($R3858=0,0,N($L3858)*(1+$Z3858+BonusMonths/12+IF($Q3858=1,0,EOSB))+N($M3858)+(N($L3858)+SI_Gross*N($M3858))*IF($Q3858=1,SI_O,SI_E))</f>
        <v/>
      </c>
      <c r="AN3858" s="41">
        <f>IF($R3858=0,0,(IF($Q3858=1,MedO,MedE+Ticket)+Training)/12)</f>
        <v/>
      </c>
    </row>
    <row r="3859">
      <c r="I3859" s="35" t="n"/>
      <c r="J3859" s="35" t="n"/>
      <c r="K3859" s="35" t="n"/>
      <c r="L3859" s="36" t="n"/>
      <c r="M3859" s="36" t="n"/>
      <c r="P3859" s="37" t="n"/>
      <c r="Q3859" s="38">
        <f>IF($C3859="",0,IF(OR(LOWER(TRIM($G3859))="omani",LOWER(TRIM($G3859))="oman",LOWER(TRIM($G3859))="om",LOWER(TRIM($G3859))="local"),1,0))</f>
        <v/>
      </c>
      <c r="R3859" s="38">
        <f>IF($C3859="",0,IF(OR(ISNUMBER(SEARCH("resign",$N3859)),ISNUMBER(SEARCH("terminat",$N3859)),ISNUMBER(SEARCH("inactive",$N3859)),ISNUMBER(SEARCH("vacan",$N3859)),ISNUMBER(SEARCH("deceased",$N3859)),ISNUMBER(SEARCH("separated",$N3859))),0,1))</f>
        <v/>
      </c>
      <c r="S3859">
        <f>IF(OR($R3859=0,NOT(ISNUMBER($I3859))),"",IFERROR(DATEDIF($I3859,DATE(FY,1,1),"y"),""))</f>
        <v/>
      </c>
      <c r="T3859">
        <f>IF(OR($R3859=0,NOT(ISNUMBER($J3859))),"",IFERROR(DATEDIF($J3859,DATE(FY,1,1),"y"),0))</f>
        <v/>
      </c>
      <c r="U3859" s="38">
        <f>IF(OR($R3859=0,NOT(ISNUMBER($I3859))),0,IF(YEAR($I3859)+IF($Q3859=1,RetAgeO,RetAgeE)=FY,MONTH($I3859),IF(YEAR($I3859)+IF($Q3859=1,RetAgeO,RetAgeE)&lt;FY,1,0)))</f>
        <v/>
      </c>
      <c r="V3859" s="38">
        <f>IF(OR($R3859=0,NOT(ISNUMBER($K3859))),0,IF(YEAR($K3859)=FY,MONTH($K3859),IF(YEAR($K3859)&lt;FY,1,0)))</f>
        <v/>
      </c>
      <c r="W3859" s="38">
        <f>IF($R3859=0,0,MIN(12,IF(AND(ISNUMBER($O3859),$O3859&gt;=1,$O3859&lt;=12),INT($O3859),12),IF(AND(RetireExit="Yes",$U3859&gt;0),$U3859,12),IF(AND(ContractExit="Yes",$V3859&gt;0),$V3859,12)))</f>
        <v/>
      </c>
      <c r="X3859" s="37">
        <f>IF(ISNUMBER($P3859),$P3859,IncPct)</f>
        <v/>
      </c>
      <c r="Y3859" s="39">
        <f>IF($W3859=0,0,MAX(0,MIN($W3859,IncMonth-1))+MAX(0,$W3859-IncMonth+1)*(1+$X3859))</f>
        <v/>
      </c>
      <c r="Z3859" s="40">
        <f>IF($C3859="",0,IFERROR(INDEX(Departments!$B$5:$B$54,MATCH($C3859,Departments!$A$5:$A$54,0)),0))</f>
        <v/>
      </c>
      <c r="AA3859" s="41">
        <f>N($L3859)*$Y3859</f>
        <v/>
      </c>
      <c r="AB3859" s="41">
        <f>N($M3859)*$Y3859</f>
        <v/>
      </c>
      <c r="AC3859" s="41">
        <f>$AA3859*$Z3859</f>
        <v/>
      </c>
      <c r="AD3859" s="41">
        <f>$AA3859*BonusMonths/12</f>
        <v/>
      </c>
      <c r="AE3859" s="41">
        <f>($AA3859+SI_Gross*$AB3859)*IF($Q3859=1,SI_O,SI_E)</f>
        <v/>
      </c>
      <c r="AF3859" s="41">
        <f>IF($Q3859=1,0,$AA3859*EOSB)</f>
        <v/>
      </c>
      <c r="AG3859" s="41">
        <f>$AN3859*$W3859</f>
        <v/>
      </c>
      <c r="AH3859" s="41">
        <f>SUM($AA3859:$AG3859)</f>
        <v/>
      </c>
      <c r="AI3859" s="41">
        <f>12*($AM3859+$AN3859)</f>
        <v/>
      </c>
      <c r="AJ3859" s="41">
        <f>$AM3859*((IncMonth-1)+(13-IncMonth)*(1+$X3859))+12*$AN3859</f>
        <v/>
      </c>
      <c r="AK3859" s="41">
        <f>IF($R3859=1,N($L3859)+N($M3859),0)</f>
        <v/>
      </c>
      <c r="AL3859">
        <f>IF($C3859="","",IF(N($L3859)&lt;=0,"Basic salary missing",IF(ISNA(MATCH($C3859,Departments!$A$5:$A$54,0)),"Department not on Departments sheet",IF(AND($I3859&lt;&gt;"",NOT(ISNUMBER($I3859))),"Date of birth is text, not a date",IF(AND($K3859&lt;&gt;"",NOT(ISNUMBER($K3859))),"Contract end is text, not a date","")))))</f>
        <v/>
      </c>
      <c r="AM3859" s="41">
        <f>IF($R3859=0,0,N($L3859)*(1+$Z3859+BonusMonths/12+IF($Q3859=1,0,EOSB))+N($M3859)+(N($L3859)+SI_Gross*N($M3859))*IF($Q3859=1,SI_O,SI_E))</f>
        <v/>
      </c>
      <c r="AN3859" s="41">
        <f>IF($R3859=0,0,(IF($Q3859=1,MedO,MedE+Ticket)+Training)/12)</f>
        <v/>
      </c>
    </row>
    <row r="3860">
      <c r="I3860" s="35" t="n"/>
      <c r="J3860" s="35" t="n"/>
      <c r="K3860" s="35" t="n"/>
      <c r="L3860" s="36" t="n"/>
      <c r="M3860" s="36" t="n"/>
      <c r="P3860" s="37" t="n"/>
      <c r="Q3860" s="38">
        <f>IF($C3860="",0,IF(OR(LOWER(TRIM($G3860))="omani",LOWER(TRIM($G3860))="oman",LOWER(TRIM($G3860))="om",LOWER(TRIM($G3860))="local"),1,0))</f>
        <v/>
      </c>
      <c r="R3860" s="38">
        <f>IF($C3860="",0,IF(OR(ISNUMBER(SEARCH("resign",$N3860)),ISNUMBER(SEARCH("terminat",$N3860)),ISNUMBER(SEARCH("inactive",$N3860)),ISNUMBER(SEARCH("vacan",$N3860)),ISNUMBER(SEARCH("deceased",$N3860)),ISNUMBER(SEARCH("separated",$N3860))),0,1))</f>
        <v/>
      </c>
      <c r="S3860">
        <f>IF(OR($R3860=0,NOT(ISNUMBER($I3860))),"",IFERROR(DATEDIF($I3860,DATE(FY,1,1),"y"),""))</f>
        <v/>
      </c>
      <c r="T3860">
        <f>IF(OR($R3860=0,NOT(ISNUMBER($J3860))),"",IFERROR(DATEDIF($J3860,DATE(FY,1,1),"y"),0))</f>
        <v/>
      </c>
      <c r="U3860" s="38">
        <f>IF(OR($R3860=0,NOT(ISNUMBER($I3860))),0,IF(YEAR($I3860)+IF($Q3860=1,RetAgeO,RetAgeE)=FY,MONTH($I3860),IF(YEAR($I3860)+IF($Q3860=1,RetAgeO,RetAgeE)&lt;FY,1,0)))</f>
        <v/>
      </c>
      <c r="V3860" s="38">
        <f>IF(OR($R3860=0,NOT(ISNUMBER($K3860))),0,IF(YEAR($K3860)=FY,MONTH($K3860),IF(YEAR($K3860)&lt;FY,1,0)))</f>
        <v/>
      </c>
      <c r="W3860" s="38">
        <f>IF($R3860=0,0,MIN(12,IF(AND(ISNUMBER($O3860),$O3860&gt;=1,$O3860&lt;=12),INT($O3860),12),IF(AND(RetireExit="Yes",$U3860&gt;0),$U3860,12),IF(AND(ContractExit="Yes",$V3860&gt;0),$V3860,12)))</f>
        <v/>
      </c>
      <c r="X3860" s="37">
        <f>IF(ISNUMBER($P3860),$P3860,IncPct)</f>
        <v/>
      </c>
      <c r="Y3860" s="39">
        <f>IF($W3860=0,0,MAX(0,MIN($W3860,IncMonth-1))+MAX(0,$W3860-IncMonth+1)*(1+$X3860))</f>
        <v/>
      </c>
      <c r="Z3860" s="40">
        <f>IF($C3860="",0,IFERROR(INDEX(Departments!$B$5:$B$54,MATCH($C3860,Departments!$A$5:$A$54,0)),0))</f>
        <v/>
      </c>
      <c r="AA3860" s="41">
        <f>N($L3860)*$Y3860</f>
        <v/>
      </c>
      <c r="AB3860" s="41">
        <f>N($M3860)*$Y3860</f>
        <v/>
      </c>
      <c r="AC3860" s="41">
        <f>$AA3860*$Z3860</f>
        <v/>
      </c>
      <c r="AD3860" s="41">
        <f>$AA3860*BonusMonths/12</f>
        <v/>
      </c>
      <c r="AE3860" s="41">
        <f>($AA3860+SI_Gross*$AB3860)*IF($Q3860=1,SI_O,SI_E)</f>
        <v/>
      </c>
      <c r="AF3860" s="41">
        <f>IF($Q3860=1,0,$AA3860*EOSB)</f>
        <v/>
      </c>
      <c r="AG3860" s="41">
        <f>$AN3860*$W3860</f>
        <v/>
      </c>
      <c r="AH3860" s="41">
        <f>SUM($AA3860:$AG3860)</f>
        <v/>
      </c>
      <c r="AI3860" s="41">
        <f>12*($AM3860+$AN3860)</f>
        <v/>
      </c>
      <c r="AJ3860" s="41">
        <f>$AM3860*((IncMonth-1)+(13-IncMonth)*(1+$X3860))+12*$AN3860</f>
        <v/>
      </c>
      <c r="AK3860" s="41">
        <f>IF($R3860=1,N($L3860)+N($M3860),0)</f>
        <v/>
      </c>
      <c r="AL3860">
        <f>IF($C3860="","",IF(N($L3860)&lt;=0,"Basic salary missing",IF(ISNA(MATCH($C3860,Departments!$A$5:$A$54,0)),"Department not on Departments sheet",IF(AND($I3860&lt;&gt;"",NOT(ISNUMBER($I3860))),"Date of birth is text, not a date",IF(AND($K3860&lt;&gt;"",NOT(ISNUMBER($K3860))),"Contract end is text, not a date","")))))</f>
        <v/>
      </c>
      <c r="AM3860" s="41">
        <f>IF($R3860=0,0,N($L3860)*(1+$Z3860+BonusMonths/12+IF($Q3860=1,0,EOSB))+N($M3860)+(N($L3860)+SI_Gross*N($M3860))*IF($Q3860=1,SI_O,SI_E))</f>
        <v/>
      </c>
      <c r="AN3860" s="41">
        <f>IF($R3860=0,0,(IF($Q3860=1,MedO,MedE+Ticket)+Training)/12)</f>
        <v/>
      </c>
    </row>
    <row r="3861">
      <c r="I3861" s="35" t="n"/>
      <c r="J3861" s="35" t="n"/>
      <c r="K3861" s="35" t="n"/>
      <c r="L3861" s="36" t="n"/>
      <c r="M3861" s="36" t="n"/>
      <c r="P3861" s="37" t="n"/>
      <c r="Q3861" s="38">
        <f>IF($C3861="",0,IF(OR(LOWER(TRIM($G3861))="omani",LOWER(TRIM($G3861))="oman",LOWER(TRIM($G3861))="om",LOWER(TRIM($G3861))="local"),1,0))</f>
        <v/>
      </c>
      <c r="R3861" s="38">
        <f>IF($C3861="",0,IF(OR(ISNUMBER(SEARCH("resign",$N3861)),ISNUMBER(SEARCH("terminat",$N3861)),ISNUMBER(SEARCH("inactive",$N3861)),ISNUMBER(SEARCH("vacan",$N3861)),ISNUMBER(SEARCH("deceased",$N3861)),ISNUMBER(SEARCH("separated",$N3861))),0,1))</f>
        <v/>
      </c>
      <c r="S3861">
        <f>IF(OR($R3861=0,NOT(ISNUMBER($I3861))),"",IFERROR(DATEDIF($I3861,DATE(FY,1,1),"y"),""))</f>
        <v/>
      </c>
      <c r="T3861">
        <f>IF(OR($R3861=0,NOT(ISNUMBER($J3861))),"",IFERROR(DATEDIF($J3861,DATE(FY,1,1),"y"),0))</f>
        <v/>
      </c>
      <c r="U3861" s="38">
        <f>IF(OR($R3861=0,NOT(ISNUMBER($I3861))),0,IF(YEAR($I3861)+IF($Q3861=1,RetAgeO,RetAgeE)=FY,MONTH($I3861),IF(YEAR($I3861)+IF($Q3861=1,RetAgeO,RetAgeE)&lt;FY,1,0)))</f>
        <v/>
      </c>
      <c r="V3861" s="38">
        <f>IF(OR($R3861=0,NOT(ISNUMBER($K3861))),0,IF(YEAR($K3861)=FY,MONTH($K3861),IF(YEAR($K3861)&lt;FY,1,0)))</f>
        <v/>
      </c>
      <c r="W3861" s="38">
        <f>IF($R3861=0,0,MIN(12,IF(AND(ISNUMBER($O3861),$O3861&gt;=1,$O3861&lt;=12),INT($O3861),12),IF(AND(RetireExit="Yes",$U3861&gt;0),$U3861,12),IF(AND(ContractExit="Yes",$V3861&gt;0),$V3861,12)))</f>
        <v/>
      </c>
      <c r="X3861" s="37">
        <f>IF(ISNUMBER($P3861),$P3861,IncPct)</f>
        <v/>
      </c>
      <c r="Y3861" s="39">
        <f>IF($W3861=0,0,MAX(0,MIN($W3861,IncMonth-1))+MAX(0,$W3861-IncMonth+1)*(1+$X3861))</f>
        <v/>
      </c>
      <c r="Z3861" s="40">
        <f>IF($C3861="",0,IFERROR(INDEX(Departments!$B$5:$B$54,MATCH($C3861,Departments!$A$5:$A$54,0)),0))</f>
        <v/>
      </c>
      <c r="AA3861" s="41">
        <f>N($L3861)*$Y3861</f>
        <v/>
      </c>
      <c r="AB3861" s="41">
        <f>N($M3861)*$Y3861</f>
        <v/>
      </c>
      <c r="AC3861" s="41">
        <f>$AA3861*$Z3861</f>
        <v/>
      </c>
      <c r="AD3861" s="41">
        <f>$AA3861*BonusMonths/12</f>
        <v/>
      </c>
      <c r="AE3861" s="41">
        <f>($AA3861+SI_Gross*$AB3861)*IF($Q3861=1,SI_O,SI_E)</f>
        <v/>
      </c>
      <c r="AF3861" s="41">
        <f>IF($Q3861=1,0,$AA3861*EOSB)</f>
        <v/>
      </c>
      <c r="AG3861" s="41">
        <f>$AN3861*$W3861</f>
        <v/>
      </c>
      <c r="AH3861" s="41">
        <f>SUM($AA3861:$AG3861)</f>
        <v/>
      </c>
      <c r="AI3861" s="41">
        <f>12*($AM3861+$AN3861)</f>
        <v/>
      </c>
      <c r="AJ3861" s="41">
        <f>$AM3861*((IncMonth-1)+(13-IncMonth)*(1+$X3861))+12*$AN3861</f>
        <v/>
      </c>
      <c r="AK3861" s="41">
        <f>IF($R3861=1,N($L3861)+N($M3861),0)</f>
        <v/>
      </c>
      <c r="AL3861">
        <f>IF($C3861="","",IF(N($L3861)&lt;=0,"Basic salary missing",IF(ISNA(MATCH($C3861,Departments!$A$5:$A$54,0)),"Department not on Departments sheet",IF(AND($I3861&lt;&gt;"",NOT(ISNUMBER($I3861))),"Date of birth is text, not a date",IF(AND($K3861&lt;&gt;"",NOT(ISNUMBER($K3861))),"Contract end is text, not a date","")))))</f>
        <v/>
      </c>
      <c r="AM3861" s="41">
        <f>IF($R3861=0,0,N($L3861)*(1+$Z3861+BonusMonths/12+IF($Q3861=1,0,EOSB))+N($M3861)+(N($L3861)+SI_Gross*N($M3861))*IF($Q3861=1,SI_O,SI_E))</f>
        <v/>
      </c>
      <c r="AN3861" s="41">
        <f>IF($R3861=0,0,(IF($Q3861=1,MedO,MedE+Ticket)+Training)/12)</f>
        <v/>
      </c>
    </row>
    <row r="3862">
      <c r="I3862" s="35" t="n"/>
      <c r="J3862" s="35" t="n"/>
      <c r="K3862" s="35" t="n"/>
      <c r="L3862" s="36" t="n"/>
      <c r="M3862" s="36" t="n"/>
      <c r="P3862" s="37" t="n"/>
      <c r="Q3862" s="38">
        <f>IF($C3862="",0,IF(OR(LOWER(TRIM($G3862))="omani",LOWER(TRIM($G3862))="oman",LOWER(TRIM($G3862))="om",LOWER(TRIM($G3862))="local"),1,0))</f>
        <v/>
      </c>
      <c r="R3862" s="38">
        <f>IF($C3862="",0,IF(OR(ISNUMBER(SEARCH("resign",$N3862)),ISNUMBER(SEARCH("terminat",$N3862)),ISNUMBER(SEARCH("inactive",$N3862)),ISNUMBER(SEARCH("vacan",$N3862)),ISNUMBER(SEARCH("deceased",$N3862)),ISNUMBER(SEARCH("separated",$N3862))),0,1))</f>
        <v/>
      </c>
      <c r="S3862">
        <f>IF(OR($R3862=0,NOT(ISNUMBER($I3862))),"",IFERROR(DATEDIF($I3862,DATE(FY,1,1),"y"),""))</f>
        <v/>
      </c>
      <c r="T3862">
        <f>IF(OR($R3862=0,NOT(ISNUMBER($J3862))),"",IFERROR(DATEDIF($J3862,DATE(FY,1,1),"y"),0))</f>
        <v/>
      </c>
      <c r="U3862" s="38">
        <f>IF(OR($R3862=0,NOT(ISNUMBER($I3862))),0,IF(YEAR($I3862)+IF($Q3862=1,RetAgeO,RetAgeE)=FY,MONTH($I3862),IF(YEAR($I3862)+IF($Q3862=1,RetAgeO,RetAgeE)&lt;FY,1,0)))</f>
        <v/>
      </c>
      <c r="V3862" s="38">
        <f>IF(OR($R3862=0,NOT(ISNUMBER($K3862))),0,IF(YEAR($K3862)=FY,MONTH($K3862),IF(YEAR($K3862)&lt;FY,1,0)))</f>
        <v/>
      </c>
      <c r="W3862" s="38">
        <f>IF($R3862=0,0,MIN(12,IF(AND(ISNUMBER($O3862),$O3862&gt;=1,$O3862&lt;=12),INT($O3862),12),IF(AND(RetireExit="Yes",$U3862&gt;0),$U3862,12),IF(AND(ContractExit="Yes",$V3862&gt;0),$V3862,12)))</f>
        <v/>
      </c>
      <c r="X3862" s="37">
        <f>IF(ISNUMBER($P3862),$P3862,IncPct)</f>
        <v/>
      </c>
      <c r="Y3862" s="39">
        <f>IF($W3862=0,0,MAX(0,MIN($W3862,IncMonth-1))+MAX(0,$W3862-IncMonth+1)*(1+$X3862))</f>
        <v/>
      </c>
      <c r="Z3862" s="40">
        <f>IF($C3862="",0,IFERROR(INDEX(Departments!$B$5:$B$54,MATCH($C3862,Departments!$A$5:$A$54,0)),0))</f>
        <v/>
      </c>
      <c r="AA3862" s="41">
        <f>N($L3862)*$Y3862</f>
        <v/>
      </c>
      <c r="AB3862" s="41">
        <f>N($M3862)*$Y3862</f>
        <v/>
      </c>
      <c r="AC3862" s="41">
        <f>$AA3862*$Z3862</f>
        <v/>
      </c>
      <c r="AD3862" s="41">
        <f>$AA3862*BonusMonths/12</f>
        <v/>
      </c>
      <c r="AE3862" s="41">
        <f>($AA3862+SI_Gross*$AB3862)*IF($Q3862=1,SI_O,SI_E)</f>
        <v/>
      </c>
      <c r="AF3862" s="41">
        <f>IF($Q3862=1,0,$AA3862*EOSB)</f>
        <v/>
      </c>
      <c r="AG3862" s="41">
        <f>$AN3862*$W3862</f>
        <v/>
      </c>
      <c r="AH3862" s="41">
        <f>SUM($AA3862:$AG3862)</f>
        <v/>
      </c>
      <c r="AI3862" s="41">
        <f>12*($AM3862+$AN3862)</f>
        <v/>
      </c>
      <c r="AJ3862" s="41">
        <f>$AM3862*((IncMonth-1)+(13-IncMonth)*(1+$X3862))+12*$AN3862</f>
        <v/>
      </c>
      <c r="AK3862" s="41">
        <f>IF($R3862=1,N($L3862)+N($M3862),0)</f>
        <v/>
      </c>
      <c r="AL3862">
        <f>IF($C3862="","",IF(N($L3862)&lt;=0,"Basic salary missing",IF(ISNA(MATCH($C3862,Departments!$A$5:$A$54,0)),"Department not on Departments sheet",IF(AND($I3862&lt;&gt;"",NOT(ISNUMBER($I3862))),"Date of birth is text, not a date",IF(AND($K3862&lt;&gt;"",NOT(ISNUMBER($K3862))),"Contract end is text, not a date","")))))</f>
        <v/>
      </c>
      <c r="AM3862" s="41">
        <f>IF($R3862=0,0,N($L3862)*(1+$Z3862+BonusMonths/12+IF($Q3862=1,0,EOSB))+N($M3862)+(N($L3862)+SI_Gross*N($M3862))*IF($Q3862=1,SI_O,SI_E))</f>
        <v/>
      </c>
      <c r="AN3862" s="41">
        <f>IF($R3862=0,0,(IF($Q3862=1,MedO,MedE+Ticket)+Training)/12)</f>
        <v/>
      </c>
    </row>
    <row r="3863">
      <c r="I3863" s="35" t="n"/>
      <c r="J3863" s="35" t="n"/>
      <c r="K3863" s="35" t="n"/>
      <c r="L3863" s="36" t="n"/>
      <c r="M3863" s="36" t="n"/>
      <c r="P3863" s="37" t="n"/>
      <c r="Q3863" s="38">
        <f>IF($C3863="",0,IF(OR(LOWER(TRIM($G3863))="omani",LOWER(TRIM($G3863))="oman",LOWER(TRIM($G3863))="om",LOWER(TRIM($G3863))="local"),1,0))</f>
        <v/>
      </c>
      <c r="R3863" s="38">
        <f>IF($C3863="",0,IF(OR(ISNUMBER(SEARCH("resign",$N3863)),ISNUMBER(SEARCH("terminat",$N3863)),ISNUMBER(SEARCH("inactive",$N3863)),ISNUMBER(SEARCH("vacan",$N3863)),ISNUMBER(SEARCH("deceased",$N3863)),ISNUMBER(SEARCH("separated",$N3863))),0,1))</f>
        <v/>
      </c>
      <c r="S3863">
        <f>IF(OR($R3863=0,NOT(ISNUMBER($I3863))),"",IFERROR(DATEDIF($I3863,DATE(FY,1,1),"y"),""))</f>
        <v/>
      </c>
      <c r="T3863">
        <f>IF(OR($R3863=0,NOT(ISNUMBER($J3863))),"",IFERROR(DATEDIF($J3863,DATE(FY,1,1),"y"),0))</f>
        <v/>
      </c>
      <c r="U3863" s="38">
        <f>IF(OR($R3863=0,NOT(ISNUMBER($I3863))),0,IF(YEAR($I3863)+IF($Q3863=1,RetAgeO,RetAgeE)=FY,MONTH($I3863),IF(YEAR($I3863)+IF($Q3863=1,RetAgeO,RetAgeE)&lt;FY,1,0)))</f>
        <v/>
      </c>
      <c r="V3863" s="38">
        <f>IF(OR($R3863=0,NOT(ISNUMBER($K3863))),0,IF(YEAR($K3863)=FY,MONTH($K3863),IF(YEAR($K3863)&lt;FY,1,0)))</f>
        <v/>
      </c>
      <c r="W3863" s="38">
        <f>IF($R3863=0,0,MIN(12,IF(AND(ISNUMBER($O3863),$O3863&gt;=1,$O3863&lt;=12),INT($O3863),12),IF(AND(RetireExit="Yes",$U3863&gt;0),$U3863,12),IF(AND(ContractExit="Yes",$V3863&gt;0),$V3863,12)))</f>
        <v/>
      </c>
      <c r="X3863" s="37">
        <f>IF(ISNUMBER($P3863),$P3863,IncPct)</f>
        <v/>
      </c>
      <c r="Y3863" s="39">
        <f>IF($W3863=0,0,MAX(0,MIN($W3863,IncMonth-1))+MAX(0,$W3863-IncMonth+1)*(1+$X3863))</f>
        <v/>
      </c>
      <c r="Z3863" s="40">
        <f>IF($C3863="",0,IFERROR(INDEX(Departments!$B$5:$B$54,MATCH($C3863,Departments!$A$5:$A$54,0)),0))</f>
        <v/>
      </c>
      <c r="AA3863" s="41">
        <f>N($L3863)*$Y3863</f>
        <v/>
      </c>
      <c r="AB3863" s="41">
        <f>N($M3863)*$Y3863</f>
        <v/>
      </c>
      <c r="AC3863" s="41">
        <f>$AA3863*$Z3863</f>
        <v/>
      </c>
      <c r="AD3863" s="41">
        <f>$AA3863*BonusMonths/12</f>
        <v/>
      </c>
      <c r="AE3863" s="41">
        <f>($AA3863+SI_Gross*$AB3863)*IF($Q3863=1,SI_O,SI_E)</f>
        <v/>
      </c>
      <c r="AF3863" s="41">
        <f>IF($Q3863=1,0,$AA3863*EOSB)</f>
        <v/>
      </c>
      <c r="AG3863" s="41">
        <f>$AN3863*$W3863</f>
        <v/>
      </c>
      <c r="AH3863" s="41">
        <f>SUM($AA3863:$AG3863)</f>
        <v/>
      </c>
      <c r="AI3863" s="41">
        <f>12*($AM3863+$AN3863)</f>
        <v/>
      </c>
      <c r="AJ3863" s="41">
        <f>$AM3863*((IncMonth-1)+(13-IncMonth)*(1+$X3863))+12*$AN3863</f>
        <v/>
      </c>
      <c r="AK3863" s="41">
        <f>IF($R3863=1,N($L3863)+N($M3863),0)</f>
        <v/>
      </c>
      <c r="AL3863">
        <f>IF($C3863="","",IF(N($L3863)&lt;=0,"Basic salary missing",IF(ISNA(MATCH($C3863,Departments!$A$5:$A$54,0)),"Department not on Departments sheet",IF(AND($I3863&lt;&gt;"",NOT(ISNUMBER($I3863))),"Date of birth is text, not a date",IF(AND($K3863&lt;&gt;"",NOT(ISNUMBER($K3863))),"Contract end is text, not a date","")))))</f>
        <v/>
      </c>
      <c r="AM3863" s="41">
        <f>IF($R3863=0,0,N($L3863)*(1+$Z3863+BonusMonths/12+IF($Q3863=1,0,EOSB))+N($M3863)+(N($L3863)+SI_Gross*N($M3863))*IF($Q3863=1,SI_O,SI_E))</f>
        <v/>
      </c>
      <c r="AN3863" s="41">
        <f>IF($R3863=0,0,(IF($Q3863=1,MedO,MedE+Ticket)+Training)/12)</f>
        <v/>
      </c>
    </row>
    <row r="3864">
      <c r="I3864" s="35" t="n"/>
      <c r="J3864" s="35" t="n"/>
      <c r="K3864" s="35" t="n"/>
      <c r="L3864" s="36" t="n"/>
      <c r="M3864" s="36" t="n"/>
      <c r="P3864" s="37" t="n"/>
      <c r="Q3864" s="38">
        <f>IF($C3864="",0,IF(OR(LOWER(TRIM($G3864))="omani",LOWER(TRIM($G3864))="oman",LOWER(TRIM($G3864))="om",LOWER(TRIM($G3864))="local"),1,0))</f>
        <v/>
      </c>
      <c r="R3864" s="38">
        <f>IF($C3864="",0,IF(OR(ISNUMBER(SEARCH("resign",$N3864)),ISNUMBER(SEARCH("terminat",$N3864)),ISNUMBER(SEARCH("inactive",$N3864)),ISNUMBER(SEARCH("vacan",$N3864)),ISNUMBER(SEARCH("deceased",$N3864)),ISNUMBER(SEARCH("separated",$N3864))),0,1))</f>
        <v/>
      </c>
      <c r="S3864">
        <f>IF(OR($R3864=0,NOT(ISNUMBER($I3864))),"",IFERROR(DATEDIF($I3864,DATE(FY,1,1),"y"),""))</f>
        <v/>
      </c>
      <c r="T3864">
        <f>IF(OR($R3864=0,NOT(ISNUMBER($J3864))),"",IFERROR(DATEDIF($J3864,DATE(FY,1,1),"y"),0))</f>
        <v/>
      </c>
      <c r="U3864" s="38">
        <f>IF(OR($R3864=0,NOT(ISNUMBER($I3864))),0,IF(YEAR($I3864)+IF($Q3864=1,RetAgeO,RetAgeE)=FY,MONTH($I3864),IF(YEAR($I3864)+IF($Q3864=1,RetAgeO,RetAgeE)&lt;FY,1,0)))</f>
        <v/>
      </c>
      <c r="V3864" s="38">
        <f>IF(OR($R3864=0,NOT(ISNUMBER($K3864))),0,IF(YEAR($K3864)=FY,MONTH($K3864),IF(YEAR($K3864)&lt;FY,1,0)))</f>
        <v/>
      </c>
      <c r="W3864" s="38">
        <f>IF($R3864=0,0,MIN(12,IF(AND(ISNUMBER($O3864),$O3864&gt;=1,$O3864&lt;=12),INT($O3864),12),IF(AND(RetireExit="Yes",$U3864&gt;0),$U3864,12),IF(AND(ContractExit="Yes",$V3864&gt;0),$V3864,12)))</f>
        <v/>
      </c>
      <c r="X3864" s="37">
        <f>IF(ISNUMBER($P3864),$P3864,IncPct)</f>
        <v/>
      </c>
      <c r="Y3864" s="39">
        <f>IF($W3864=0,0,MAX(0,MIN($W3864,IncMonth-1))+MAX(0,$W3864-IncMonth+1)*(1+$X3864))</f>
        <v/>
      </c>
      <c r="Z3864" s="40">
        <f>IF($C3864="",0,IFERROR(INDEX(Departments!$B$5:$B$54,MATCH($C3864,Departments!$A$5:$A$54,0)),0))</f>
        <v/>
      </c>
      <c r="AA3864" s="41">
        <f>N($L3864)*$Y3864</f>
        <v/>
      </c>
      <c r="AB3864" s="41">
        <f>N($M3864)*$Y3864</f>
        <v/>
      </c>
      <c r="AC3864" s="41">
        <f>$AA3864*$Z3864</f>
        <v/>
      </c>
      <c r="AD3864" s="41">
        <f>$AA3864*BonusMonths/12</f>
        <v/>
      </c>
      <c r="AE3864" s="41">
        <f>($AA3864+SI_Gross*$AB3864)*IF($Q3864=1,SI_O,SI_E)</f>
        <v/>
      </c>
      <c r="AF3864" s="41">
        <f>IF($Q3864=1,0,$AA3864*EOSB)</f>
        <v/>
      </c>
      <c r="AG3864" s="41">
        <f>$AN3864*$W3864</f>
        <v/>
      </c>
      <c r="AH3864" s="41">
        <f>SUM($AA3864:$AG3864)</f>
        <v/>
      </c>
      <c r="AI3864" s="41">
        <f>12*($AM3864+$AN3864)</f>
        <v/>
      </c>
      <c r="AJ3864" s="41">
        <f>$AM3864*((IncMonth-1)+(13-IncMonth)*(1+$X3864))+12*$AN3864</f>
        <v/>
      </c>
      <c r="AK3864" s="41">
        <f>IF($R3864=1,N($L3864)+N($M3864),0)</f>
        <v/>
      </c>
      <c r="AL3864">
        <f>IF($C3864="","",IF(N($L3864)&lt;=0,"Basic salary missing",IF(ISNA(MATCH($C3864,Departments!$A$5:$A$54,0)),"Department not on Departments sheet",IF(AND($I3864&lt;&gt;"",NOT(ISNUMBER($I3864))),"Date of birth is text, not a date",IF(AND($K3864&lt;&gt;"",NOT(ISNUMBER($K3864))),"Contract end is text, not a date","")))))</f>
        <v/>
      </c>
      <c r="AM3864" s="41">
        <f>IF($R3864=0,0,N($L3864)*(1+$Z3864+BonusMonths/12+IF($Q3864=1,0,EOSB))+N($M3864)+(N($L3864)+SI_Gross*N($M3864))*IF($Q3864=1,SI_O,SI_E))</f>
        <v/>
      </c>
      <c r="AN3864" s="41">
        <f>IF($R3864=0,0,(IF($Q3864=1,MedO,MedE+Ticket)+Training)/12)</f>
        <v/>
      </c>
    </row>
    <row r="3865">
      <c r="I3865" s="35" t="n"/>
      <c r="J3865" s="35" t="n"/>
      <c r="K3865" s="35" t="n"/>
      <c r="L3865" s="36" t="n"/>
      <c r="M3865" s="36" t="n"/>
      <c r="P3865" s="37" t="n"/>
      <c r="Q3865" s="38">
        <f>IF($C3865="",0,IF(OR(LOWER(TRIM($G3865))="omani",LOWER(TRIM($G3865))="oman",LOWER(TRIM($G3865))="om",LOWER(TRIM($G3865))="local"),1,0))</f>
        <v/>
      </c>
      <c r="R3865" s="38">
        <f>IF($C3865="",0,IF(OR(ISNUMBER(SEARCH("resign",$N3865)),ISNUMBER(SEARCH("terminat",$N3865)),ISNUMBER(SEARCH("inactive",$N3865)),ISNUMBER(SEARCH("vacan",$N3865)),ISNUMBER(SEARCH("deceased",$N3865)),ISNUMBER(SEARCH("separated",$N3865))),0,1))</f>
        <v/>
      </c>
      <c r="S3865">
        <f>IF(OR($R3865=0,NOT(ISNUMBER($I3865))),"",IFERROR(DATEDIF($I3865,DATE(FY,1,1),"y"),""))</f>
        <v/>
      </c>
      <c r="T3865">
        <f>IF(OR($R3865=0,NOT(ISNUMBER($J3865))),"",IFERROR(DATEDIF($J3865,DATE(FY,1,1),"y"),0))</f>
        <v/>
      </c>
      <c r="U3865" s="38">
        <f>IF(OR($R3865=0,NOT(ISNUMBER($I3865))),0,IF(YEAR($I3865)+IF($Q3865=1,RetAgeO,RetAgeE)=FY,MONTH($I3865),IF(YEAR($I3865)+IF($Q3865=1,RetAgeO,RetAgeE)&lt;FY,1,0)))</f>
        <v/>
      </c>
      <c r="V3865" s="38">
        <f>IF(OR($R3865=0,NOT(ISNUMBER($K3865))),0,IF(YEAR($K3865)=FY,MONTH($K3865),IF(YEAR($K3865)&lt;FY,1,0)))</f>
        <v/>
      </c>
      <c r="W3865" s="38">
        <f>IF($R3865=0,0,MIN(12,IF(AND(ISNUMBER($O3865),$O3865&gt;=1,$O3865&lt;=12),INT($O3865),12),IF(AND(RetireExit="Yes",$U3865&gt;0),$U3865,12),IF(AND(ContractExit="Yes",$V3865&gt;0),$V3865,12)))</f>
        <v/>
      </c>
      <c r="X3865" s="37">
        <f>IF(ISNUMBER($P3865),$P3865,IncPct)</f>
        <v/>
      </c>
      <c r="Y3865" s="39">
        <f>IF($W3865=0,0,MAX(0,MIN($W3865,IncMonth-1))+MAX(0,$W3865-IncMonth+1)*(1+$X3865))</f>
        <v/>
      </c>
      <c r="Z3865" s="40">
        <f>IF($C3865="",0,IFERROR(INDEX(Departments!$B$5:$B$54,MATCH($C3865,Departments!$A$5:$A$54,0)),0))</f>
        <v/>
      </c>
      <c r="AA3865" s="41">
        <f>N($L3865)*$Y3865</f>
        <v/>
      </c>
      <c r="AB3865" s="41">
        <f>N($M3865)*$Y3865</f>
        <v/>
      </c>
      <c r="AC3865" s="41">
        <f>$AA3865*$Z3865</f>
        <v/>
      </c>
      <c r="AD3865" s="41">
        <f>$AA3865*BonusMonths/12</f>
        <v/>
      </c>
      <c r="AE3865" s="41">
        <f>($AA3865+SI_Gross*$AB3865)*IF($Q3865=1,SI_O,SI_E)</f>
        <v/>
      </c>
      <c r="AF3865" s="41">
        <f>IF($Q3865=1,0,$AA3865*EOSB)</f>
        <v/>
      </c>
      <c r="AG3865" s="41">
        <f>$AN3865*$W3865</f>
        <v/>
      </c>
      <c r="AH3865" s="41">
        <f>SUM($AA3865:$AG3865)</f>
        <v/>
      </c>
      <c r="AI3865" s="41">
        <f>12*($AM3865+$AN3865)</f>
        <v/>
      </c>
      <c r="AJ3865" s="41">
        <f>$AM3865*((IncMonth-1)+(13-IncMonth)*(1+$X3865))+12*$AN3865</f>
        <v/>
      </c>
      <c r="AK3865" s="41">
        <f>IF($R3865=1,N($L3865)+N($M3865),0)</f>
        <v/>
      </c>
      <c r="AL3865">
        <f>IF($C3865="","",IF(N($L3865)&lt;=0,"Basic salary missing",IF(ISNA(MATCH($C3865,Departments!$A$5:$A$54,0)),"Department not on Departments sheet",IF(AND($I3865&lt;&gt;"",NOT(ISNUMBER($I3865))),"Date of birth is text, not a date",IF(AND($K3865&lt;&gt;"",NOT(ISNUMBER($K3865))),"Contract end is text, not a date","")))))</f>
        <v/>
      </c>
      <c r="AM3865" s="41">
        <f>IF($R3865=0,0,N($L3865)*(1+$Z3865+BonusMonths/12+IF($Q3865=1,0,EOSB))+N($M3865)+(N($L3865)+SI_Gross*N($M3865))*IF($Q3865=1,SI_O,SI_E))</f>
        <v/>
      </c>
      <c r="AN3865" s="41">
        <f>IF($R3865=0,0,(IF($Q3865=1,MedO,MedE+Ticket)+Training)/12)</f>
        <v/>
      </c>
    </row>
    <row r="3866">
      <c r="I3866" s="35" t="n"/>
      <c r="J3866" s="35" t="n"/>
      <c r="K3866" s="35" t="n"/>
      <c r="L3866" s="36" t="n"/>
      <c r="M3866" s="36" t="n"/>
      <c r="P3866" s="37" t="n"/>
      <c r="Q3866" s="38">
        <f>IF($C3866="",0,IF(OR(LOWER(TRIM($G3866))="omani",LOWER(TRIM($G3866))="oman",LOWER(TRIM($G3866))="om",LOWER(TRIM($G3866))="local"),1,0))</f>
        <v/>
      </c>
      <c r="R3866" s="38">
        <f>IF($C3866="",0,IF(OR(ISNUMBER(SEARCH("resign",$N3866)),ISNUMBER(SEARCH("terminat",$N3866)),ISNUMBER(SEARCH("inactive",$N3866)),ISNUMBER(SEARCH("vacan",$N3866)),ISNUMBER(SEARCH("deceased",$N3866)),ISNUMBER(SEARCH("separated",$N3866))),0,1))</f>
        <v/>
      </c>
      <c r="S3866">
        <f>IF(OR($R3866=0,NOT(ISNUMBER($I3866))),"",IFERROR(DATEDIF($I3866,DATE(FY,1,1),"y"),""))</f>
        <v/>
      </c>
      <c r="T3866">
        <f>IF(OR($R3866=0,NOT(ISNUMBER($J3866))),"",IFERROR(DATEDIF($J3866,DATE(FY,1,1),"y"),0))</f>
        <v/>
      </c>
      <c r="U3866" s="38">
        <f>IF(OR($R3866=0,NOT(ISNUMBER($I3866))),0,IF(YEAR($I3866)+IF($Q3866=1,RetAgeO,RetAgeE)=FY,MONTH($I3866),IF(YEAR($I3866)+IF($Q3866=1,RetAgeO,RetAgeE)&lt;FY,1,0)))</f>
        <v/>
      </c>
      <c r="V3866" s="38">
        <f>IF(OR($R3866=0,NOT(ISNUMBER($K3866))),0,IF(YEAR($K3866)=FY,MONTH($K3866),IF(YEAR($K3866)&lt;FY,1,0)))</f>
        <v/>
      </c>
      <c r="W3866" s="38">
        <f>IF($R3866=0,0,MIN(12,IF(AND(ISNUMBER($O3866),$O3866&gt;=1,$O3866&lt;=12),INT($O3866),12),IF(AND(RetireExit="Yes",$U3866&gt;0),$U3866,12),IF(AND(ContractExit="Yes",$V3866&gt;0),$V3866,12)))</f>
        <v/>
      </c>
      <c r="X3866" s="37">
        <f>IF(ISNUMBER($P3866),$P3866,IncPct)</f>
        <v/>
      </c>
      <c r="Y3866" s="39">
        <f>IF($W3866=0,0,MAX(0,MIN($W3866,IncMonth-1))+MAX(0,$W3866-IncMonth+1)*(1+$X3866))</f>
        <v/>
      </c>
      <c r="Z3866" s="40">
        <f>IF($C3866="",0,IFERROR(INDEX(Departments!$B$5:$B$54,MATCH($C3866,Departments!$A$5:$A$54,0)),0))</f>
        <v/>
      </c>
      <c r="AA3866" s="41">
        <f>N($L3866)*$Y3866</f>
        <v/>
      </c>
      <c r="AB3866" s="41">
        <f>N($M3866)*$Y3866</f>
        <v/>
      </c>
      <c r="AC3866" s="41">
        <f>$AA3866*$Z3866</f>
        <v/>
      </c>
      <c r="AD3866" s="41">
        <f>$AA3866*BonusMonths/12</f>
        <v/>
      </c>
      <c r="AE3866" s="41">
        <f>($AA3866+SI_Gross*$AB3866)*IF($Q3866=1,SI_O,SI_E)</f>
        <v/>
      </c>
      <c r="AF3866" s="41">
        <f>IF($Q3866=1,0,$AA3866*EOSB)</f>
        <v/>
      </c>
      <c r="AG3866" s="41">
        <f>$AN3866*$W3866</f>
        <v/>
      </c>
      <c r="AH3866" s="41">
        <f>SUM($AA3866:$AG3866)</f>
        <v/>
      </c>
      <c r="AI3866" s="41">
        <f>12*($AM3866+$AN3866)</f>
        <v/>
      </c>
      <c r="AJ3866" s="41">
        <f>$AM3866*((IncMonth-1)+(13-IncMonth)*(1+$X3866))+12*$AN3866</f>
        <v/>
      </c>
      <c r="AK3866" s="41">
        <f>IF($R3866=1,N($L3866)+N($M3866),0)</f>
        <v/>
      </c>
      <c r="AL3866">
        <f>IF($C3866="","",IF(N($L3866)&lt;=0,"Basic salary missing",IF(ISNA(MATCH($C3866,Departments!$A$5:$A$54,0)),"Department not on Departments sheet",IF(AND($I3866&lt;&gt;"",NOT(ISNUMBER($I3866))),"Date of birth is text, not a date",IF(AND($K3866&lt;&gt;"",NOT(ISNUMBER($K3866))),"Contract end is text, not a date","")))))</f>
        <v/>
      </c>
      <c r="AM3866" s="41">
        <f>IF($R3866=0,0,N($L3866)*(1+$Z3866+BonusMonths/12+IF($Q3866=1,0,EOSB))+N($M3866)+(N($L3866)+SI_Gross*N($M3866))*IF($Q3866=1,SI_O,SI_E))</f>
        <v/>
      </c>
      <c r="AN3866" s="41">
        <f>IF($R3866=0,0,(IF($Q3866=1,MedO,MedE+Ticket)+Training)/12)</f>
        <v/>
      </c>
    </row>
    <row r="3867">
      <c r="I3867" s="35" t="n"/>
      <c r="J3867" s="35" t="n"/>
      <c r="K3867" s="35" t="n"/>
      <c r="L3867" s="36" t="n"/>
      <c r="M3867" s="36" t="n"/>
      <c r="P3867" s="37" t="n"/>
      <c r="Q3867" s="38">
        <f>IF($C3867="",0,IF(OR(LOWER(TRIM($G3867))="omani",LOWER(TRIM($G3867))="oman",LOWER(TRIM($G3867))="om",LOWER(TRIM($G3867))="local"),1,0))</f>
        <v/>
      </c>
      <c r="R3867" s="38">
        <f>IF($C3867="",0,IF(OR(ISNUMBER(SEARCH("resign",$N3867)),ISNUMBER(SEARCH("terminat",$N3867)),ISNUMBER(SEARCH("inactive",$N3867)),ISNUMBER(SEARCH("vacan",$N3867)),ISNUMBER(SEARCH("deceased",$N3867)),ISNUMBER(SEARCH("separated",$N3867))),0,1))</f>
        <v/>
      </c>
      <c r="S3867">
        <f>IF(OR($R3867=0,NOT(ISNUMBER($I3867))),"",IFERROR(DATEDIF($I3867,DATE(FY,1,1),"y"),""))</f>
        <v/>
      </c>
      <c r="T3867">
        <f>IF(OR($R3867=0,NOT(ISNUMBER($J3867))),"",IFERROR(DATEDIF($J3867,DATE(FY,1,1),"y"),0))</f>
        <v/>
      </c>
      <c r="U3867" s="38">
        <f>IF(OR($R3867=0,NOT(ISNUMBER($I3867))),0,IF(YEAR($I3867)+IF($Q3867=1,RetAgeO,RetAgeE)=FY,MONTH($I3867),IF(YEAR($I3867)+IF($Q3867=1,RetAgeO,RetAgeE)&lt;FY,1,0)))</f>
        <v/>
      </c>
      <c r="V3867" s="38">
        <f>IF(OR($R3867=0,NOT(ISNUMBER($K3867))),0,IF(YEAR($K3867)=FY,MONTH($K3867),IF(YEAR($K3867)&lt;FY,1,0)))</f>
        <v/>
      </c>
      <c r="W3867" s="38">
        <f>IF($R3867=0,0,MIN(12,IF(AND(ISNUMBER($O3867),$O3867&gt;=1,$O3867&lt;=12),INT($O3867),12),IF(AND(RetireExit="Yes",$U3867&gt;0),$U3867,12),IF(AND(ContractExit="Yes",$V3867&gt;0),$V3867,12)))</f>
        <v/>
      </c>
      <c r="X3867" s="37">
        <f>IF(ISNUMBER($P3867),$P3867,IncPct)</f>
        <v/>
      </c>
      <c r="Y3867" s="39">
        <f>IF($W3867=0,0,MAX(0,MIN($W3867,IncMonth-1))+MAX(0,$W3867-IncMonth+1)*(1+$X3867))</f>
        <v/>
      </c>
      <c r="Z3867" s="40">
        <f>IF($C3867="",0,IFERROR(INDEX(Departments!$B$5:$B$54,MATCH($C3867,Departments!$A$5:$A$54,0)),0))</f>
        <v/>
      </c>
      <c r="AA3867" s="41">
        <f>N($L3867)*$Y3867</f>
        <v/>
      </c>
      <c r="AB3867" s="41">
        <f>N($M3867)*$Y3867</f>
        <v/>
      </c>
      <c r="AC3867" s="41">
        <f>$AA3867*$Z3867</f>
        <v/>
      </c>
      <c r="AD3867" s="41">
        <f>$AA3867*BonusMonths/12</f>
        <v/>
      </c>
      <c r="AE3867" s="41">
        <f>($AA3867+SI_Gross*$AB3867)*IF($Q3867=1,SI_O,SI_E)</f>
        <v/>
      </c>
      <c r="AF3867" s="41">
        <f>IF($Q3867=1,0,$AA3867*EOSB)</f>
        <v/>
      </c>
      <c r="AG3867" s="41">
        <f>$AN3867*$W3867</f>
        <v/>
      </c>
      <c r="AH3867" s="41">
        <f>SUM($AA3867:$AG3867)</f>
        <v/>
      </c>
      <c r="AI3867" s="41">
        <f>12*($AM3867+$AN3867)</f>
        <v/>
      </c>
      <c r="AJ3867" s="41">
        <f>$AM3867*((IncMonth-1)+(13-IncMonth)*(1+$X3867))+12*$AN3867</f>
        <v/>
      </c>
      <c r="AK3867" s="41">
        <f>IF($R3867=1,N($L3867)+N($M3867),0)</f>
        <v/>
      </c>
      <c r="AL3867">
        <f>IF($C3867="","",IF(N($L3867)&lt;=0,"Basic salary missing",IF(ISNA(MATCH($C3867,Departments!$A$5:$A$54,0)),"Department not on Departments sheet",IF(AND($I3867&lt;&gt;"",NOT(ISNUMBER($I3867))),"Date of birth is text, not a date",IF(AND($K3867&lt;&gt;"",NOT(ISNUMBER($K3867))),"Contract end is text, not a date","")))))</f>
        <v/>
      </c>
      <c r="AM3867" s="41">
        <f>IF($R3867=0,0,N($L3867)*(1+$Z3867+BonusMonths/12+IF($Q3867=1,0,EOSB))+N($M3867)+(N($L3867)+SI_Gross*N($M3867))*IF($Q3867=1,SI_O,SI_E))</f>
        <v/>
      </c>
      <c r="AN3867" s="41">
        <f>IF($R3867=0,0,(IF($Q3867=1,MedO,MedE+Ticket)+Training)/12)</f>
        <v/>
      </c>
    </row>
    <row r="3868">
      <c r="I3868" s="35" t="n"/>
      <c r="J3868" s="35" t="n"/>
      <c r="K3868" s="35" t="n"/>
      <c r="L3868" s="36" t="n"/>
      <c r="M3868" s="36" t="n"/>
      <c r="P3868" s="37" t="n"/>
      <c r="Q3868" s="38">
        <f>IF($C3868="",0,IF(OR(LOWER(TRIM($G3868))="omani",LOWER(TRIM($G3868))="oman",LOWER(TRIM($G3868))="om",LOWER(TRIM($G3868))="local"),1,0))</f>
        <v/>
      </c>
      <c r="R3868" s="38">
        <f>IF($C3868="",0,IF(OR(ISNUMBER(SEARCH("resign",$N3868)),ISNUMBER(SEARCH("terminat",$N3868)),ISNUMBER(SEARCH("inactive",$N3868)),ISNUMBER(SEARCH("vacan",$N3868)),ISNUMBER(SEARCH("deceased",$N3868)),ISNUMBER(SEARCH("separated",$N3868))),0,1))</f>
        <v/>
      </c>
      <c r="S3868">
        <f>IF(OR($R3868=0,NOT(ISNUMBER($I3868))),"",IFERROR(DATEDIF($I3868,DATE(FY,1,1),"y"),""))</f>
        <v/>
      </c>
      <c r="T3868">
        <f>IF(OR($R3868=0,NOT(ISNUMBER($J3868))),"",IFERROR(DATEDIF($J3868,DATE(FY,1,1),"y"),0))</f>
        <v/>
      </c>
      <c r="U3868" s="38">
        <f>IF(OR($R3868=0,NOT(ISNUMBER($I3868))),0,IF(YEAR($I3868)+IF($Q3868=1,RetAgeO,RetAgeE)=FY,MONTH($I3868),IF(YEAR($I3868)+IF($Q3868=1,RetAgeO,RetAgeE)&lt;FY,1,0)))</f>
        <v/>
      </c>
      <c r="V3868" s="38">
        <f>IF(OR($R3868=0,NOT(ISNUMBER($K3868))),0,IF(YEAR($K3868)=FY,MONTH($K3868),IF(YEAR($K3868)&lt;FY,1,0)))</f>
        <v/>
      </c>
      <c r="W3868" s="38">
        <f>IF($R3868=0,0,MIN(12,IF(AND(ISNUMBER($O3868),$O3868&gt;=1,$O3868&lt;=12),INT($O3868),12),IF(AND(RetireExit="Yes",$U3868&gt;0),$U3868,12),IF(AND(ContractExit="Yes",$V3868&gt;0),$V3868,12)))</f>
        <v/>
      </c>
      <c r="X3868" s="37">
        <f>IF(ISNUMBER($P3868),$P3868,IncPct)</f>
        <v/>
      </c>
      <c r="Y3868" s="39">
        <f>IF($W3868=0,0,MAX(0,MIN($W3868,IncMonth-1))+MAX(0,$W3868-IncMonth+1)*(1+$X3868))</f>
        <v/>
      </c>
      <c r="Z3868" s="40">
        <f>IF($C3868="",0,IFERROR(INDEX(Departments!$B$5:$B$54,MATCH($C3868,Departments!$A$5:$A$54,0)),0))</f>
        <v/>
      </c>
      <c r="AA3868" s="41">
        <f>N($L3868)*$Y3868</f>
        <v/>
      </c>
      <c r="AB3868" s="41">
        <f>N($M3868)*$Y3868</f>
        <v/>
      </c>
      <c r="AC3868" s="41">
        <f>$AA3868*$Z3868</f>
        <v/>
      </c>
      <c r="AD3868" s="41">
        <f>$AA3868*BonusMonths/12</f>
        <v/>
      </c>
      <c r="AE3868" s="41">
        <f>($AA3868+SI_Gross*$AB3868)*IF($Q3868=1,SI_O,SI_E)</f>
        <v/>
      </c>
      <c r="AF3868" s="41">
        <f>IF($Q3868=1,0,$AA3868*EOSB)</f>
        <v/>
      </c>
      <c r="AG3868" s="41">
        <f>$AN3868*$W3868</f>
        <v/>
      </c>
      <c r="AH3868" s="41">
        <f>SUM($AA3868:$AG3868)</f>
        <v/>
      </c>
      <c r="AI3868" s="41">
        <f>12*($AM3868+$AN3868)</f>
        <v/>
      </c>
      <c r="AJ3868" s="41">
        <f>$AM3868*((IncMonth-1)+(13-IncMonth)*(1+$X3868))+12*$AN3868</f>
        <v/>
      </c>
      <c r="AK3868" s="41">
        <f>IF($R3868=1,N($L3868)+N($M3868),0)</f>
        <v/>
      </c>
      <c r="AL3868">
        <f>IF($C3868="","",IF(N($L3868)&lt;=0,"Basic salary missing",IF(ISNA(MATCH($C3868,Departments!$A$5:$A$54,0)),"Department not on Departments sheet",IF(AND($I3868&lt;&gt;"",NOT(ISNUMBER($I3868))),"Date of birth is text, not a date",IF(AND($K3868&lt;&gt;"",NOT(ISNUMBER($K3868))),"Contract end is text, not a date","")))))</f>
        <v/>
      </c>
      <c r="AM3868" s="41">
        <f>IF($R3868=0,0,N($L3868)*(1+$Z3868+BonusMonths/12+IF($Q3868=1,0,EOSB))+N($M3868)+(N($L3868)+SI_Gross*N($M3868))*IF($Q3868=1,SI_O,SI_E))</f>
        <v/>
      </c>
      <c r="AN3868" s="41">
        <f>IF($R3868=0,0,(IF($Q3868=1,MedO,MedE+Ticket)+Training)/12)</f>
        <v/>
      </c>
    </row>
    <row r="3869">
      <c r="I3869" s="35" t="n"/>
      <c r="J3869" s="35" t="n"/>
      <c r="K3869" s="35" t="n"/>
      <c r="L3869" s="36" t="n"/>
      <c r="M3869" s="36" t="n"/>
      <c r="P3869" s="37" t="n"/>
      <c r="Q3869" s="38">
        <f>IF($C3869="",0,IF(OR(LOWER(TRIM($G3869))="omani",LOWER(TRIM($G3869))="oman",LOWER(TRIM($G3869))="om",LOWER(TRIM($G3869))="local"),1,0))</f>
        <v/>
      </c>
      <c r="R3869" s="38">
        <f>IF($C3869="",0,IF(OR(ISNUMBER(SEARCH("resign",$N3869)),ISNUMBER(SEARCH("terminat",$N3869)),ISNUMBER(SEARCH("inactive",$N3869)),ISNUMBER(SEARCH("vacan",$N3869)),ISNUMBER(SEARCH("deceased",$N3869)),ISNUMBER(SEARCH("separated",$N3869))),0,1))</f>
        <v/>
      </c>
      <c r="S3869">
        <f>IF(OR($R3869=0,NOT(ISNUMBER($I3869))),"",IFERROR(DATEDIF($I3869,DATE(FY,1,1),"y"),""))</f>
        <v/>
      </c>
      <c r="T3869">
        <f>IF(OR($R3869=0,NOT(ISNUMBER($J3869))),"",IFERROR(DATEDIF($J3869,DATE(FY,1,1),"y"),0))</f>
        <v/>
      </c>
      <c r="U3869" s="38">
        <f>IF(OR($R3869=0,NOT(ISNUMBER($I3869))),0,IF(YEAR($I3869)+IF($Q3869=1,RetAgeO,RetAgeE)=FY,MONTH($I3869),IF(YEAR($I3869)+IF($Q3869=1,RetAgeO,RetAgeE)&lt;FY,1,0)))</f>
        <v/>
      </c>
      <c r="V3869" s="38">
        <f>IF(OR($R3869=0,NOT(ISNUMBER($K3869))),0,IF(YEAR($K3869)=FY,MONTH($K3869),IF(YEAR($K3869)&lt;FY,1,0)))</f>
        <v/>
      </c>
      <c r="W3869" s="38">
        <f>IF($R3869=0,0,MIN(12,IF(AND(ISNUMBER($O3869),$O3869&gt;=1,$O3869&lt;=12),INT($O3869),12),IF(AND(RetireExit="Yes",$U3869&gt;0),$U3869,12),IF(AND(ContractExit="Yes",$V3869&gt;0),$V3869,12)))</f>
        <v/>
      </c>
      <c r="X3869" s="37">
        <f>IF(ISNUMBER($P3869),$P3869,IncPct)</f>
        <v/>
      </c>
      <c r="Y3869" s="39">
        <f>IF($W3869=0,0,MAX(0,MIN($W3869,IncMonth-1))+MAX(0,$W3869-IncMonth+1)*(1+$X3869))</f>
        <v/>
      </c>
      <c r="Z3869" s="40">
        <f>IF($C3869="",0,IFERROR(INDEX(Departments!$B$5:$B$54,MATCH($C3869,Departments!$A$5:$A$54,0)),0))</f>
        <v/>
      </c>
      <c r="AA3869" s="41">
        <f>N($L3869)*$Y3869</f>
        <v/>
      </c>
      <c r="AB3869" s="41">
        <f>N($M3869)*$Y3869</f>
        <v/>
      </c>
      <c r="AC3869" s="41">
        <f>$AA3869*$Z3869</f>
        <v/>
      </c>
      <c r="AD3869" s="41">
        <f>$AA3869*BonusMonths/12</f>
        <v/>
      </c>
      <c r="AE3869" s="41">
        <f>($AA3869+SI_Gross*$AB3869)*IF($Q3869=1,SI_O,SI_E)</f>
        <v/>
      </c>
      <c r="AF3869" s="41">
        <f>IF($Q3869=1,0,$AA3869*EOSB)</f>
        <v/>
      </c>
      <c r="AG3869" s="41">
        <f>$AN3869*$W3869</f>
        <v/>
      </c>
      <c r="AH3869" s="41">
        <f>SUM($AA3869:$AG3869)</f>
        <v/>
      </c>
      <c r="AI3869" s="41">
        <f>12*($AM3869+$AN3869)</f>
        <v/>
      </c>
      <c r="AJ3869" s="41">
        <f>$AM3869*((IncMonth-1)+(13-IncMonth)*(1+$X3869))+12*$AN3869</f>
        <v/>
      </c>
      <c r="AK3869" s="41">
        <f>IF($R3869=1,N($L3869)+N($M3869),0)</f>
        <v/>
      </c>
      <c r="AL3869">
        <f>IF($C3869="","",IF(N($L3869)&lt;=0,"Basic salary missing",IF(ISNA(MATCH($C3869,Departments!$A$5:$A$54,0)),"Department not on Departments sheet",IF(AND($I3869&lt;&gt;"",NOT(ISNUMBER($I3869))),"Date of birth is text, not a date",IF(AND($K3869&lt;&gt;"",NOT(ISNUMBER($K3869))),"Contract end is text, not a date","")))))</f>
        <v/>
      </c>
      <c r="AM3869" s="41">
        <f>IF($R3869=0,0,N($L3869)*(1+$Z3869+BonusMonths/12+IF($Q3869=1,0,EOSB))+N($M3869)+(N($L3869)+SI_Gross*N($M3869))*IF($Q3869=1,SI_O,SI_E))</f>
        <v/>
      </c>
      <c r="AN3869" s="41">
        <f>IF($R3869=0,0,(IF($Q3869=1,MedO,MedE+Ticket)+Training)/12)</f>
        <v/>
      </c>
    </row>
    <row r="3870">
      <c r="I3870" s="35" t="n"/>
      <c r="J3870" s="35" t="n"/>
      <c r="K3870" s="35" t="n"/>
      <c r="L3870" s="36" t="n"/>
      <c r="M3870" s="36" t="n"/>
      <c r="P3870" s="37" t="n"/>
      <c r="Q3870" s="38">
        <f>IF($C3870="",0,IF(OR(LOWER(TRIM($G3870))="omani",LOWER(TRIM($G3870))="oman",LOWER(TRIM($G3870))="om",LOWER(TRIM($G3870))="local"),1,0))</f>
        <v/>
      </c>
      <c r="R3870" s="38">
        <f>IF($C3870="",0,IF(OR(ISNUMBER(SEARCH("resign",$N3870)),ISNUMBER(SEARCH("terminat",$N3870)),ISNUMBER(SEARCH("inactive",$N3870)),ISNUMBER(SEARCH("vacan",$N3870)),ISNUMBER(SEARCH("deceased",$N3870)),ISNUMBER(SEARCH("separated",$N3870))),0,1))</f>
        <v/>
      </c>
      <c r="S3870">
        <f>IF(OR($R3870=0,NOT(ISNUMBER($I3870))),"",IFERROR(DATEDIF($I3870,DATE(FY,1,1),"y"),""))</f>
        <v/>
      </c>
      <c r="T3870">
        <f>IF(OR($R3870=0,NOT(ISNUMBER($J3870))),"",IFERROR(DATEDIF($J3870,DATE(FY,1,1),"y"),0))</f>
        <v/>
      </c>
      <c r="U3870" s="38">
        <f>IF(OR($R3870=0,NOT(ISNUMBER($I3870))),0,IF(YEAR($I3870)+IF($Q3870=1,RetAgeO,RetAgeE)=FY,MONTH($I3870),IF(YEAR($I3870)+IF($Q3870=1,RetAgeO,RetAgeE)&lt;FY,1,0)))</f>
        <v/>
      </c>
      <c r="V3870" s="38">
        <f>IF(OR($R3870=0,NOT(ISNUMBER($K3870))),0,IF(YEAR($K3870)=FY,MONTH($K3870),IF(YEAR($K3870)&lt;FY,1,0)))</f>
        <v/>
      </c>
      <c r="W3870" s="38">
        <f>IF($R3870=0,0,MIN(12,IF(AND(ISNUMBER($O3870),$O3870&gt;=1,$O3870&lt;=12),INT($O3870),12),IF(AND(RetireExit="Yes",$U3870&gt;0),$U3870,12),IF(AND(ContractExit="Yes",$V3870&gt;0),$V3870,12)))</f>
        <v/>
      </c>
      <c r="X3870" s="37">
        <f>IF(ISNUMBER($P3870),$P3870,IncPct)</f>
        <v/>
      </c>
      <c r="Y3870" s="39">
        <f>IF($W3870=0,0,MAX(0,MIN($W3870,IncMonth-1))+MAX(0,$W3870-IncMonth+1)*(1+$X3870))</f>
        <v/>
      </c>
      <c r="Z3870" s="40">
        <f>IF($C3870="",0,IFERROR(INDEX(Departments!$B$5:$B$54,MATCH($C3870,Departments!$A$5:$A$54,0)),0))</f>
        <v/>
      </c>
      <c r="AA3870" s="41">
        <f>N($L3870)*$Y3870</f>
        <v/>
      </c>
      <c r="AB3870" s="41">
        <f>N($M3870)*$Y3870</f>
        <v/>
      </c>
      <c r="AC3870" s="41">
        <f>$AA3870*$Z3870</f>
        <v/>
      </c>
      <c r="AD3870" s="41">
        <f>$AA3870*BonusMonths/12</f>
        <v/>
      </c>
      <c r="AE3870" s="41">
        <f>($AA3870+SI_Gross*$AB3870)*IF($Q3870=1,SI_O,SI_E)</f>
        <v/>
      </c>
      <c r="AF3870" s="41">
        <f>IF($Q3870=1,0,$AA3870*EOSB)</f>
        <v/>
      </c>
      <c r="AG3870" s="41">
        <f>$AN3870*$W3870</f>
        <v/>
      </c>
      <c r="AH3870" s="41">
        <f>SUM($AA3870:$AG3870)</f>
        <v/>
      </c>
      <c r="AI3870" s="41">
        <f>12*($AM3870+$AN3870)</f>
        <v/>
      </c>
      <c r="AJ3870" s="41">
        <f>$AM3870*((IncMonth-1)+(13-IncMonth)*(1+$X3870))+12*$AN3870</f>
        <v/>
      </c>
      <c r="AK3870" s="41">
        <f>IF($R3870=1,N($L3870)+N($M3870),0)</f>
        <v/>
      </c>
      <c r="AL3870">
        <f>IF($C3870="","",IF(N($L3870)&lt;=0,"Basic salary missing",IF(ISNA(MATCH($C3870,Departments!$A$5:$A$54,0)),"Department not on Departments sheet",IF(AND($I3870&lt;&gt;"",NOT(ISNUMBER($I3870))),"Date of birth is text, not a date",IF(AND($K3870&lt;&gt;"",NOT(ISNUMBER($K3870))),"Contract end is text, not a date","")))))</f>
        <v/>
      </c>
      <c r="AM3870" s="41">
        <f>IF($R3870=0,0,N($L3870)*(1+$Z3870+BonusMonths/12+IF($Q3870=1,0,EOSB))+N($M3870)+(N($L3870)+SI_Gross*N($M3870))*IF($Q3870=1,SI_O,SI_E))</f>
        <v/>
      </c>
      <c r="AN3870" s="41">
        <f>IF($R3870=0,0,(IF($Q3870=1,MedO,MedE+Ticket)+Training)/12)</f>
        <v/>
      </c>
    </row>
    <row r="3871">
      <c r="I3871" s="35" t="n"/>
      <c r="J3871" s="35" t="n"/>
      <c r="K3871" s="35" t="n"/>
      <c r="L3871" s="36" t="n"/>
      <c r="M3871" s="36" t="n"/>
      <c r="P3871" s="37" t="n"/>
      <c r="Q3871" s="38">
        <f>IF($C3871="",0,IF(OR(LOWER(TRIM($G3871))="omani",LOWER(TRIM($G3871))="oman",LOWER(TRIM($G3871))="om",LOWER(TRIM($G3871))="local"),1,0))</f>
        <v/>
      </c>
      <c r="R3871" s="38">
        <f>IF($C3871="",0,IF(OR(ISNUMBER(SEARCH("resign",$N3871)),ISNUMBER(SEARCH("terminat",$N3871)),ISNUMBER(SEARCH("inactive",$N3871)),ISNUMBER(SEARCH("vacan",$N3871)),ISNUMBER(SEARCH("deceased",$N3871)),ISNUMBER(SEARCH("separated",$N3871))),0,1))</f>
        <v/>
      </c>
      <c r="S3871">
        <f>IF(OR($R3871=0,NOT(ISNUMBER($I3871))),"",IFERROR(DATEDIF($I3871,DATE(FY,1,1),"y"),""))</f>
        <v/>
      </c>
      <c r="T3871">
        <f>IF(OR($R3871=0,NOT(ISNUMBER($J3871))),"",IFERROR(DATEDIF($J3871,DATE(FY,1,1),"y"),0))</f>
        <v/>
      </c>
      <c r="U3871" s="38">
        <f>IF(OR($R3871=0,NOT(ISNUMBER($I3871))),0,IF(YEAR($I3871)+IF($Q3871=1,RetAgeO,RetAgeE)=FY,MONTH($I3871),IF(YEAR($I3871)+IF($Q3871=1,RetAgeO,RetAgeE)&lt;FY,1,0)))</f>
        <v/>
      </c>
      <c r="V3871" s="38">
        <f>IF(OR($R3871=0,NOT(ISNUMBER($K3871))),0,IF(YEAR($K3871)=FY,MONTH($K3871),IF(YEAR($K3871)&lt;FY,1,0)))</f>
        <v/>
      </c>
      <c r="W3871" s="38">
        <f>IF($R3871=0,0,MIN(12,IF(AND(ISNUMBER($O3871),$O3871&gt;=1,$O3871&lt;=12),INT($O3871),12),IF(AND(RetireExit="Yes",$U3871&gt;0),$U3871,12),IF(AND(ContractExit="Yes",$V3871&gt;0),$V3871,12)))</f>
        <v/>
      </c>
      <c r="X3871" s="37">
        <f>IF(ISNUMBER($P3871),$P3871,IncPct)</f>
        <v/>
      </c>
      <c r="Y3871" s="39">
        <f>IF($W3871=0,0,MAX(0,MIN($W3871,IncMonth-1))+MAX(0,$W3871-IncMonth+1)*(1+$X3871))</f>
        <v/>
      </c>
      <c r="Z3871" s="40">
        <f>IF($C3871="",0,IFERROR(INDEX(Departments!$B$5:$B$54,MATCH($C3871,Departments!$A$5:$A$54,0)),0))</f>
        <v/>
      </c>
      <c r="AA3871" s="41">
        <f>N($L3871)*$Y3871</f>
        <v/>
      </c>
      <c r="AB3871" s="41">
        <f>N($M3871)*$Y3871</f>
        <v/>
      </c>
      <c r="AC3871" s="41">
        <f>$AA3871*$Z3871</f>
        <v/>
      </c>
      <c r="AD3871" s="41">
        <f>$AA3871*BonusMonths/12</f>
        <v/>
      </c>
      <c r="AE3871" s="41">
        <f>($AA3871+SI_Gross*$AB3871)*IF($Q3871=1,SI_O,SI_E)</f>
        <v/>
      </c>
      <c r="AF3871" s="41">
        <f>IF($Q3871=1,0,$AA3871*EOSB)</f>
        <v/>
      </c>
      <c r="AG3871" s="41">
        <f>$AN3871*$W3871</f>
        <v/>
      </c>
      <c r="AH3871" s="41">
        <f>SUM($AA3871:$AG3871)</f>
        <v/>
      </c>
      <c r="AI3871" s="41">
        <f>12*($AM3871+$AN3871)</f>
        <v/>
      </c>
      <c r="AJ3871" s="41">
        <f>$AM3871*((IncMonth-1)+(13-IncMonth)*(1+$X3871))+12*$AN3871</f>
        <v/>
      </c>
      <c r="AK3871" s="41">
        <f>IF($R3871=1,N($L3871)+N($M3871),0)</f>
        <v/>
      </c>
      <c r="AL3871">
        <f>IF($C3871="","",IF(N($L3871)&lt;=0,"Basic salary missing",IF(ISNA(MATCH($C3871,Departments!$A$5:$A$54,0)),"Department not on Departments sheet",IF(AND($I3871&lt;&gt;"",NOT(ISNUMBER($I3871))),"Date of birth is text, not a date",IF(AND($K3871&lt;&gt;"",NOT(ISNUMBER($K3871))),"Contract end is text, not a date","")))))</f>
        <v/>
      </c>
      <c r="AM3871" s="41">
        <f>IF($R3871=0,0,N($L3871)*(1+$Z3871+BonusMonths/12+IF($Q3871=1,0,EOSB))+N($M3871)+(N($L3871)+SI_Gross*N($M3871))*IF($Q3871=1,SI_O,SI_E))</f>
        <v/>
      </c>
      <c r="AN3871" s="41">
        <f>IF($R3871=0,0,(IF($Q3871=1,MedO,MedE+Ticket)+Training)/12)</f>
        <v/>
      </c>
    </row>
    <row r="3872">
      <c r="I3872" s="35" t="n"/>
      <c r="J3872" s="35" t="n"/>
      <c r="K3872" s="35" t="n"/>
      <c r="L3872" s="36" t="n"/>
      <c r="M3872" s="36" t="n"/>
      <c r="P3872" s="37" t="n"/>
      <c r="Q3872" s="38">
        <f>IF($C3872="",0,IF(OR(LOWER(TRIM($G3872))="omani",LOWER(TRIM($G3872))="oman",LOWER(TRIM($G3872))="om",LOWER(TRIM($G3872))="local"),1,0))</f>
        <v/>
      </c>
      <c r="R3872" s="38">
        <f>IF($C3872="",0,IF(OR(ISNUMBER(SEARCH("resign",$N3872)),ISNUMBER(SEARCH("terminat",$N3872)),ISNUMBER(SEARCH("inactive",$N3872)),ISNUMBER(SEARCH("vacan",$N3872)),ISNUMBER(SEARCH("deceased",$N3872)),ISNUMBER(SEARCH("separated",$N3872))),0,1))</f>
        <v/>
      </c>
      <c r="S3872">
        <f>IF(OR($R3872=0,NOT(ISNUMBER($I3872))),"",IFERROR(DATEDIF($I3872,DATE(FY,1,1),"y"),""))</f>
        <v/>
      </c>
      <c r="T3872">
        <f>IF(OR($R3872=0,NOT(ISNUMBER($J3872))),"",IFERROR(DATEDIF($J3872,DATE(FY,1,1),"y"),0))</f>
        <v/>
      </c>
      <c r="U3872" s="38">
        <f>IF(OR($R3872=0,NOT(ISNUMBER($I3872))),0,IF(YEAR($I3872)+IF($Q3872=1,RetAgeO,RetAgeE)=FY,MONTH($I3872),IF(YEAR($I3872)+IF($Q3872=1,RetAgeO,RetAgeE)&lt;FY,1,0)))</f>
        <v/>
      </c>
      <c r="V3872" s="38">
        <f>IF(OR($R3872=0,NOT(ISNUMBER($K3872))),0,IF(YEAR($K3872)=FY,MONTH($K3872),IF(YEAR($K3872)&lt;FY,1,0)))</f>
        <v/>
      </c>
      <c r="W3872" s="38">
        <f>IF($R3872=0,0,MIN(12,IF(AND(ISNUMBER($O3872),$O3872&gt;=1,$O3872&lt;=12),INT($O3872),12),IF(AND(RetireExit="Yes",$U3872&gt;0),$U3872,12),IF(AND(ContractExit="Yes",$V3872&gt;0),$V3872,12)))</f>
        <v/>
      </c>
      <c r="X3872" s="37">
        <f>IF(ISNUMBER($P3872),$P3872,IncPct)</f>
        <v/>
      </c>
      <c r="Y3872" s="39">
        <f>IF($W3872=0,0,MAX(0,MIN($W3872,IncMonth-1))+MAX(0,$W3872-IncMonth+1)*(1+$X3872))</f>
        <v/>
      </c>
      <c r="Z3872" s="40">
        <f>IF($C3872="",0,IFERROR(INDEX(Departments!$B$5:$B$54,MATCH($C3872,Departments!$A$5:$A$54,0)),0))</f>
        <v/>
      </c>
      <c r="AA3872" s="41">
        <f>N($L3872)*$Y3872</f>
        <v/>
      </c>
      <c r="AB3872" s="41">
        <f>N($M3872)*$Y3872</f>
        <v/>
      </c>
      <c r="AC3872" s="41">
        <f>$AA3872*$Z3872</f>
        <v/>
      </c>
      <c r="AD3872" s="41">
        <f>$AA3872*BonusMonths/12</f>
        <v/>
      </c>
      <c r="AE3872" s="41">
        <f>($AA3872+SI_Gross*$AB3872)*IF($Q3872=1,SI_O,SI_E)</f>
        <v/>
      </c>
      <c r="AF3872" s="41">
        <f>IF($Q3872=1,0,$AA3872*EOSB)</f>
        <v/>
      </c>
      <c r="AG3872" s="41">
        <f>$AN3872*$W3872</f>
        <v/>
      </c>
      <c r="AH3872" s="41">
        <f>SUM($AA3872:$AG3872)</f>
        <v/>
      </c>
      <c r="AI3872" s="41">
        <f>12*($AM3872+$AN3872)</f>
        <v/>
      </c>
      <c r="AJ3872" s="41">
        <f>$AM3872*((IncMonth-1)+(13-IncMonth)*(1+$X3872))+12*$AN3872</f>
        <v/>
      </c>
      <c r="AK3872" s="41">
        <f>IF($R3872=1,N($L3872)+N($M3872),0)</f>
        <v/>
      </c>
      <c r="AL3872">
        <f>IF($C3872="","",IF(N($L3872)&lt;=0,"Basic salary missing",IF(ISNA(MATCH($C3872,Departments!$A$5:$A$54,0)),"Department not on Departments sheet",IF(AND($I3872&lt;&gt;"",NOT(ISNUMBER($I3872))),"Date of birth is text, not a date",IF(AND($K3872&lt;&gt;"",NOT(ISNUMBER($K3872))),"Contract end is text, not a date","")))))</f>
        <v/>
      </c>
      <c r="AM3872" s="41">
        <f>IF($R3872=0,0,N($L3872)*(1+$Z3872+BonusMonths/12+IF($Q3872=1,0,EOSB))+N($M3872)+(N($L3872)+SI_Gross*N($M3872))*IF($Q3872=1,SI_O,SI_E))</f>
        <v/>
      </c>
      <c r="AN3872" s="41">
        <f>IF($R3872=0,0,(IF($Q3872=1,MedO,MedE+Ticket)+Training)/12)</f>
        <v/>
      </c>
    </row>
    <row r="3873">
      <c r="I3873" s="35" t="n"/>
      <c r="J3873" s="35" t="n"/>
      <c r="K3873" s="35" t="n"/>
      <c r="L3873" s="36" t="n"/>
      <c r="M3873" s="36" t="n"/>
      <c r="P3873" s="37" t="n"/>
      <c r="Q3873" s="38">
        <f>IF($C3873="",0,IF(OR(LOWER(TRIM($G3873))="omani",LOWER(TRIM($G3873))="oman",LOWER(TRIM($G3873))="om",LOWER(TRIM($G3873))="local"),1,0))</f>
        <v/>
      </c>
      <c r="R3873" s="38">
        <f>IF($C3873="",0,IF(OR(ISNUMBER(SEARCH("resign",$N3873)),ISNUMBER(SEARCH("terminat",$N3873)),ISNUMBER(SEARCH("inactive",$N3873)),ISNUMBER(SEARCH("vacan",$N3873)),ISNUMBER(SEARCH("deceased",$N3873)),ISNUMBER(SEARCH("separated",$N3873))),0,1))</f>
        <v/>
      </c>
      <c r="S3873">
        <f>IF(OR($R3873=0,NOT(ISNUMBER($I3873))),"",IFERROR(DATEDIF($I3873,DATE(FY,1,1),"y"),""))</f>
        <v/>
      </c>
      <c r="T3873">
        <f>IF(OR($R3873=0,NOT(ISNUMBER($J3873))),"",IFERROR(DATEDIF($J3873,DATE(FY,1,1),"y"),0))</f>
        <v/>
      </c>
      <c r="U3873" s="38">
        <f>IF(OR($R3873=0,NOT(ISNUMBER($I3873))),0,IF(YEAR($I3873)+IF($Q3873=1,RetAgeO,RetAgeE)=FY,MONTH($I3873),IF(YEAR($I3873)+IF($Q3873=1,RetAgeO,RetAgeE)&lt;FY,1,0)))</f>
        <v/>
      </c>
      <c r="V3873" s="38">
        <f>IF(OR($R3873=0,NOT(ISNUMBER($K3873))),0,IF(YEAR($K3873)=FY,MONTH($K3873),IF(YEAR($K3873)&lt;FY,1,0)))</f>
        <v/>
      </c>
      <c r="W3873" s="38">
        <f>IF($R3873=0,0,MIN(12,IF(AND(ISNUMBER($O3873),$O3873&gt;=1,$O3873&lt;=12),INT($O3873),12),IF(AND(RetireExit="Yes",$U3873&gt;0),$U3873,12),IF(AND(ContractExit="Yes",$V3873&gt;0),$V3873,12)))</f>
        <v/>
      </c>
      <c r="X3873" s="37">
        <f>IF(ISNUMBER($P3873),$P3873,IncPct)</f>
        <v/>
      </c>
      <c r="Y3873" s="39">
        <f>IF($W3873=0,0,MAX(0,MIN($W3873,IncMonth-1))+MAX(0,$W3873-IncMonth+1)*(1+$X3873))</f>
        <v/>
      </c>
      <c r="Z3873" s="40">
        <f>IF($C3873="",0,IFERROR(INDEX(Departments!$B$5:$B$54,MATCH($C3873,Departments!$A$5:$A$54,0)),0))</f>
        <v/>
      </c>
      <c r="AA3873" s="41">
        <f>N($L3873)*$Y3873</f>
        <v/>
      </c>
      <c r="AB3873" s="41">
        <f>N($M3873)*$Y3873</f>
        <v/>
      </c>
      <c r="AC3873" s="41">
        <f>$AA3873*$Z3873</f>
        <v/>
      </c>
      <c r="AD3873" s="41">
        <f>$AA3873*BonusMonths/12</f>
        <v/>
      </c>
      <c r="AE3873" s="41">
        <f>($AA3873+SI_Gross*$AB3873)*IF($Q3873=1,SI_O,SI_E)</f>
        <v/>
      </c>
      <c r="AF3873" s="41">
        <f>IF($Q3873=1,0,$AA3873*EOSB)</f>
        <v/>
      </c>
      <c r="AG3873" s="41">
        <f>$AN3873*$W3873</f>
        <v/>
      </c>
      <c r="AH3873" s="41">
        <f>SUM($AA3873:$AG3873)</f>
        <v/>
      </c>
      <c r="AI3873" s="41">
        <f>12*($AM3873+$AN3873)</f>
        <v/>
      </c>
      <c r="AJ3873" s="41">
        <f>$AM3873*((IncMonth-1)+(13-IncMonth)*(1+$X3873))+12*$AN3873</f>
        <v/>
      </c>
      <c r="AK3873" s="41">
        <f>IF($R3873=1,N($L3873)+N($M3873),0)</f>
        <v/>
      </c>
      <c r="AL3873">
        <f>IF($C3873="","",IF(N($L3873)&lt;=0,"Basic salary missing",IF(ISNA(MATCH($C3873,Departments!$A$5:$A$54,0)),"Department not on Departments sheet",IF(AND($I3873&lt;&gt;"",NOT(ISNUMBER($I3873))),"Date of birth is text, not a date",IF(AND($K3873&lt;&gt;"",NOT(ISNUMBER($K3873))),"Contract end is text, not a date","")))))</f>
        <v/>
      </c>
      <c r="AM3873" s="41">
        <f>IF($R3873=0,0,N($L3873)*(1+$Z3873+BonusMonths/12+IF($Q3873=1,0,EOSB))+N($M3873)+(N($L3873)+SI_Gross*N($M3873))*IF($Q3873=1,SI_O,SI_E))</f>
        <v/>
      </c>
      <c r="AN3873" s="41">
        <f>IF($R3873=0,0,(IF($Q3873=1,MedO,MedE+Ticket)+Training)/12)</f>
        <v/>
      </c>
    </row>
    <row r="3874">
      <c r="I3874" s="35" t="n"/>
      <c r="J3874" s="35" t="n"/>
      <c r="K3874" s="35" t="n"/>
      <c r="L3874" s="36" t="n"/>
      <c r="M3874" s="36" t="n"/>
      <c r="P3874" s="37" t="n"/>
      <c r="Q3874" s="38">
        <f>IF($C3874="",0,IF(OR(LOWER(TRIM($G3874))="omani",LOWER(TRIM($G3874))="oman",LOWER(TRIM($G3874))="om",LOWER(TRIM($G3874))="local"),1,0))</f>
        <v/>
      </c>
      <c r="R3874" s="38">
        <f>IF($C3874="",0,IF(OR(ISNUMBER(SEARCH("resign",$N3874)),ISNUMBER(SEARCH("terminat",$N3874)),ISNUMBER(SEARCH("inactive",$N3874)),ISNUMBER(SEARCH("vacan",$N3874)),ISNUMBER(SEARCH("deceased",$N3874)),ISNUMBER(SEARCH("separated",$N3874))),0,1))</f>
        <v/>
      </c>
      <c r="S3874">
        <f>IF(OR($R3874=0,NOT(ISNUMBER($I3874))),"",IFERROR(DATEDIF($I3874,DATE(FY,1,1),"y"),""))</f>
        <v/>
      </c>
      <c r="T3874">
        <f>IF(OR($R3874=0,NOT(ISNUMBER($J3874))),"",IFERROR(DATEDIF($J3874,DATE(FY,1,1),"y"),0))</f>
        <v/>
      </c>
      <c r="U3874" s="38">
        <f>IF(OR($R3874=0,NOT(ISNUMBER($I3874))),0,IF(YEAR($I3874)+IF($Q3874=1,RetAgeO,RetAgeE)=FY,MONTH($I3874),IF(YEAR($I3874)+IF($Q3874=1,RetAgeO,RetAgeE)&lt;FY,1,0)))</f>
        <v/>
      </c>
      <c r="V3874" s="38">
        <f>IF(OR($R3874=0,NOT(ISNUMBER($K3874))),0,IF(YEAR($K3874)=FY,MONTH($K3874),IF(YEAR($K3874)&lt;FY,1,0)))</f>
        <v/>
      </c>
      <c r="W3874" s="38">
        <f>IF($R3874=0,0,MIN(12,IF(AND(ISNUMBER($O3874),$O3874&gt;=1,$O3874&lt;=12),INT($O3874),12),IF(AND(RetireExit="Yes",$U3874&gt;0),$U3874,12),IF(AND(ContractExit="Yes",$V3874&gt;0),$V3874,12)))</f>
        <v/>
      </c>
      <c r="X3874" s="37">
        <f>IF(ISNUMBER($P3874),$P3874,IncPct)</f>
        <v/>
      </c>
      <c r="Y3874" s="39">
        <f>IF($W3874=0,0,MAX(0,MIN($W3874,IncMonth-1))+MAX(0,$W3874-IncMonth+1)*(1+$X3874))</f>
        <v/>
      </c>
      <c r="Z3874" s="40">
        <f>IF($C3874="",0,IFERROR(INDEX(Departments!$B$5:$B$54,MATCH($C3874,Departments!$A$5:$A$54,0)),0))</f>
        <v/>
      </c>
      <c r="AA3874" s="41">
        <f>N($L3874)*$Y3874</f>
        <v/>
      </c>
      <c r="AB3874" s="41">
        <f>N($M3874)*$Y3874</f>
        <v/>
      </c>
      <c r="AC3874" s="41">
        <f>$AA3874*$Z3874</f>
        <v/>
      </c>
      <c r="AD3874" s="41">
        <f>$AA3874*BonusMonths/12</f>
        <v/>
      </c>
      <c r="AE3874" s="41">
        <f>($AA3874+SI_Gross*$AB3874)*IF($Q3874=1,SI_O,SI_E)</f>
        <v/>
      </c>
      <c r="AF3874" s="41">
        <f>IF($Q3874=1,0,$AA3874*EOSB)</f>
        <v/>
      </c>
      <c r="AG3874" s="41">
        <f>$AN3874*$W3874</f>
        <v/>
      </c>
      <c r="AH3874" s="41">
        <f>SUM($AA3874:$AG3874)</f>
        <v/>
      </c>
      <c r="AI3874" s="41">
        <f>12*($AM3874+$AN3874)</f>
        <v/>
      </c>
      <c r="AJ3874" s="41">
        <f>$AM3874*((IncMonth-1)+(13-IncMonth)*(1+$X3874))+12*$AN3874</f>
        <v/>
      </c>
      <c r="AK3874" s="41">
        <f>IF($R3874=1,N($L3874)+N($M3874),0)</f>
        <v/>
      </c>
      <c r="AL3874">
        <f>IF($C3874="","",IF(N($L3874)&lt;=0,"Basic salary missing",IF(ISNA(MATCH($C3874,Departments!$A$5:$A$54,0)),"Department not on Departments sheet",IF(AND($I3874&lt;&gt;"",NOT(ISNUMBER($I3874))),"Date of birth is text, not a date",IF(AND($K3874&lt;&gt;"",NOT(ISNUMBER($K3874))),"Contract end is text, not a date","")))))</f>
        <v/>
      </c>
      <c r="AM3874" s="41">
        <f>IF($R3874=0,0,N($L3874)*(1+$Z3874+BonusMonths/12+IF($Q3874=1,0,EOSB))+N($M3874)+(N($L3874)+SI_Gross*N($M3874))*IF($Q3874=1,SI_O,SI_E))</f>
        <v/>
      </c>
      <c r="AN3874" s="41">
        <f>IF($R3874=0,0,(IF($Q3874=1,MedO,MedE+Ticket)+Training)/12)</f>
        <v/>
      </c>
    </row>
    <row r="3875">
      <c r="I3875" s="35" t="n"/>
      <c r="J3875" s="35" t="n"/>
      <c r="K3875" s="35" t="n"/>
      <c r="L3875" s="36" t="n"/>
      <c r="M3875" s="36" t="n"/>
      <c r="P3875" s="37" t="n"/>
      <c r="Q3875" s="38">
        <f>IF($C3875="",0,IF(OR(LOWER(TRIM($G3875))="omani",LOWER(TRIM($G3875))="oman",LOWER(TRIM($G3875))="om",LOWER(TRIM($G3875))="local"),1,0))</f>
        <v/>
      </c>
      <c r="R3875" s="38">
        <f>IF($C3875="",0,IF(OR(ISNUMBER(SEARCH("resign",$N3875)),ISNUMBER(SEARCH("terminat",$N3875)),ISNUMBER(SEARCH("inactive",$N3875)),ISNUMBER(SEARCH("vacan",$N3875)),ISNUMBER(SEARCH("deceased",$N3875)),ISNUMBER(SEARCH("separated",$N3875))),0,1))</f>
        <v/>
      </c>
      <c r="S3875">
        <f>IF(OR($R3875=0,NOT(ISNUMBER($I3875))),"",IFERROR(DATEDIF($I3875,DATE(FY,1,1),"y"),""))</f>
        <v/>
      </c>
      <c r="T3875">
        <f>IF(OR($R3875=0,NOT(ISNUMBER($J3875))),"",IFERROR(DATEDIF($J3875,DATE(FY,1,1),"y"),0))</f>
        <v/>
      </c>
      <c r="U3875" s="38">
        <f>IF(OR($R3875=0,NOT(ISNUMBER($I3875))),0,IF(YEAR($I3875)+IF($Q3875=1,RetAgeO,RetAgeE)=FY,MONTH($I3875),IF(YEAR($I3875)+IF($Q3875=1,RetAgeO,RetAgeE)&lt;FY,1,0)))</f>
        <v/>
      </c>
      <c r="V3875" s="38">
        <f>IF(OR($R3875=0,NOT(ISNUMBER($K3875))),0,IF(YEAR($K3875)=FY,MONTH($K3875),IF(YEAR($K3875)&lt;FY,1,0)))</f>
        <v/>
      </c>
      <c r="W3875" s="38">
        <f>IF($R3875=0,0,MIN(12,IF(AND(ISNUMBER($O3875),$O3875&gt;=1,$O3875&lt;=12),INT($O3875),12),IF(AND(RetireExit="Yes",$U3875&gt;0),$U3875,12),IF(AND(ContractExit="Yes",$V3875&gt;0),$V3875,12)))</f>
        <v/>
      </c>
      <c r="X3875" s="37">
        <f>IF(ISNUMBER($P3875),$P3875,IncPct)</f>
        <v/>
      </c>
      <c r="Y3875" s="39">
        <f>IF($W3875=0,0,MAX(0,MIN($W3875,IncMonth-1))+MAX(0,$W3875-IncMonth+1)*(1+$X3875))</f>
        <v/>
      </c>
      <c r="Z3875" s="40">
        <f>IF($C3875="",0,IFERROR(INDEX(Departments!$B$5:$B$54,MATCH($C3875,Departments!$A$5:$A$54,0)),0))</f>
        <v/>
      </c>
      <c r="AA3875" s="41">
        <f>N($L3875)*$Y3875</f>
        <v/>
      </c>
      <c r="AB3875" s="41">
        <f>N($M3875)*$Y3875</f>
        <v/>
      </c>
      <c r="AC3875" s="41">
        <f>$AA3875*$Z3875</f>
        <v/>
      </c>
      <c r="AD3875" s="41">
        <f>$AA3875*BonusMonths/12</f>
        <v/>
      </c>
      <c r="AE3875" s="41">
        <f>($AA3875+SI_Gross*$AB3875)*IF($Q3875=1,SI_O,SI_E)</f>
        <v/>
      </c>
      <c r="AF3875" s="41">
        <f>IF($Q3875=1,0,$AA3875*EOSB)</f>
        <v/>
      </c>
      <c r="AG3875" s="41">
        <f>$AN3875*$W3875</f>
        <v/>
      </c>
      <c r="AH3875" s="41">
        <f>SUM($AA3875:$AG3875)</f>
        <v/>
      </c>
      <c r="AI3875" s="41">
        <f>12*($AM3875+$AN3875)</f>
        <v/>
      </c>
      <c r="AJ3875" s="41">
        <f>$AM3875*((IncMonth-1)+(13-IncMonth)*(1+$X3875))+12*$AN3875</f>
        <v/>
      </c>
      <c r="AK3875" s="41">
        <f>IF($R3875=1,N($L3875)+N($M3875),0)</f>
        <v/>
      </c>
      <c r="AL3875">
        <f>IF($C3875="","",IF(N($L3875)&lt;=0,"Basic salary missing",IF(ISNA(MATCH($C3875,Departments!$A$5:$A$54,0)),"Department not on Departments sheet",IF(AND($I3875&lt;&gt;"",NOT(ISNUMBER($I3875))),"Date of birth is text, not a date",IF(AND($K3875&lt;&gt;"",NOT(ISNUMBER($K3875))),"Contract end is text, not a date","")))))</f>
        <v/>
      </c>
      <c r="AM3875" s="41">
        <f>IF($R3875=0,0,N($L3875)*(1+$Z3875+BonusMonths/12+IF($Q3875=1,0,EOSB))+N($M3875)+(N($L3875)+SI_Gross*N($M3875))*IF($Q3875=1,SI_O,SI_E))</f>
        <v/>
      </c>
      <c r="AN3875" s="41">
        <f>IF($R3875=0,0,(IF($Q3875=1,MedO,MedE+Ticket)+Training)/12)</f>
        <v/>
      </c>
    </row>
    <row r="3876">
      <c r="I3876" s="35" t="n"/>
      <c r="J3876" s="35" t="n"/>
      <c r="K3876" s="35" t="n"/>
      <c r="L3876" s="36" t="n"/>
      <c r="M3876" s="36" t="n"/>
      <c r="P3876" s="37" t="n"/>
      <c r="Q3876" s="38">
        <f>IF($C3876="",0,IF(OR(LOWER(TRIM($G3876))="omani",LOWER(TRIM($G3876))="oman",LOWER(TRIM($G3876))="om",LOWER(TRIM($G3876))="local"),1,0))</f>
        <v/>
      </c>
      <c r="R3876" s="38">
        <f>IF($C3876="",0,IF(OR(ISNUMBER(SEARCH("resign",$N3876)),ISNUMBER(SEARCH("terminat",$N3876)),ISNUMBER(SEARCH("inactive",$N3876)),ISNUMBER(SEARCH("vacan",$N3876)),ISNUMBER(SEARCH("deceased",$N3876)),ISNUMBER(SEARCH("separated",$N3876))),0,1))</f>
        <v/>
      </c>
      <c r="S3876">
        <f>IF(OR($R3876=0,NOT(ISNUMBER($I3876))),"",IFERROR(DATEDIF($I3876,DATE(FY,1,1),"y"),""))</f>
        <v/>
      </c>
      <c r="T3876">
        <f>IF(OR($R3876=0,NOT(ISNUMBER($J3876))),"",IFERROR(DATEDIF($J3876,DATE(FY,1,1),"y"),0))</f>
        <v/>
      </c>
      <c r="U3876" s="38">
        <f>IF(OR($R3876=0,NOT(ISNUMBER($I3876))),0,IF(YEAR($I3876)+IF($Q3876=1,RetAgeO,RetAgeE)=FY,MONTH($I3876),IF(YEAR($I3876)+IF($Q3876=1,RetAgeO,RetAgeE)&lt;FY,1,0)))</f>
        <v/>
      </c>
      <c r="V3876" s="38">
        <f>IF(OR($R3876=0,NOT(ISNUMBER($K3876))),0,IF(YEAR($K3876)=FY,MONTH($K3876),IF(YEAR($K3876)&lt;FY,1,0)))</f>
        <v/>
      </c>
      <c r="W3876" s="38">
        <f>IF($R3876=0,0,MIN(12,IF(AND(ISNUMBER($O3876),$O3876&gt;=1,$O3876&lt;=12),INT($O3876),12),IF(AND(RetireExit="Yes",$U3876&gt;0),$U3876,12),IF(AND(ContractExit="Yes",$V3876&gt;0),$V3876,12)))</f>
        <v/>
      </c>
      <c r="X3876" s="37">
        <f>IF(ISNUMBER($P3876),$P3876,IncPct)</f>
        <v/>
      </c>
      <c r="Y3876" s="39">
        <f>IF($W3876=0,0,MAX(0,MIN($W3876,IncMonth-1))+MAX(0,$W3876-IncMonth+1)*(1+$X3876))</f>
        <v/>
      </c>
      <c r="Z3876" s="40">
        <f>IF($C3876="",0,IFERROR(INDEX(Departments!$B$5:$B$54,MATCH($C3876,Departments!$A$5:$A$54,0)),0))</f>
        <v/>
      </c>
      <c r="AA3876" s="41">
        <f>N($L3876)*$Y3876</f>
        <v/>
      </c>
      <c r="AB3876" s="41">
        <f>N($M3876)*$Y3876</f>
        <v/>
      </c>
      <c r="AC3876" s="41">
        <f>$AA3876*$Z3876</f>
        <v/>
      </c>
      <c r="AD3876" s="41">
        <f>$AA3876*BonusMonths/12</f>
        <v/>
      </c>
      <c r="AE3876" s="41">
        <f>($AA3876+SI_Gross*$AB3876)*IF($Q3876=1,SI_O,SI_E)</f>
        <v/>
      </c>
      <c r="AF3876" s="41">
        <f>IF($Q3876=1,0,$AA3876*EOSB)</f>
        <v/>
      </c>
      <c r="AG3876" s="41">
        <f>$AN3876*$W3876</f>
        <v/>
      </c>
      <c r="AH3876" s="41">
        <f>SUM($AA3876:$AG3876)</f>
        <v/>
      </c>
      <c r="AI3876" s="41">
        <f>12*($AM3876+$AN3876)</f>
        <v/>
      </c>
      <c r="AJ3876" s="41">
        <f>$AM3876*((IncMonth-1)+(13-IncMonth)*(1+$X3876))+12*$AN3876</f>
        <v/>
      </c>
      <c r="AK3876" s="41">
        <f>IF($R3876=1,N($L3876)+N($M3876),0)</f>
        <v/>
      </c>
      <c r="AL3876">
        <f>IF($C3876="","",IF(N($L3876)&lt;=0,"Basic salary missing",IF(ISNA(MATCH($C3876,Departments!$A$5:$A$54,0)),"Department not on Departments sheet",IF(AND($I3876&lt;&gt;"",NOT(ISNUMBER($I3876))),"Date of birth is text, not a date",IF(AND($K3876&lt;&gt;"",NOT(ISNUMBER($K3876))),"Contract end is text, not a date","")))))</f>
        <v/>
      </c>
      <c r="AM3876" s="41">
        <f>IF($R3876=0,0,N($L3876)*(1+$Z3876+BonusMonths/12+IF($Q3876=1,0,EOSB))+N($M3876)+(N($L3876)+SI_Gross*N($M3876))*IF($Q3876=1,SI_O,SI_E))</f>
        <v/>
      </c>
      <c r="AN3876" s="41">
        <f>IF($R3876=0,0,(IF($Q3876=1,MedO,MedE+Ticket)+Training)/12)</f>
        <v/>
      </c>
    </row>
    <row r="3877">
      <c r="I3877" s="35" t="n"/>
      <c r="J3877" s="35" t="n"/>
      <c r="K3877" s="35" t="n"/>
      <c r="L3877" s="36" t="n"/>
      <c r="M3877" s="36" t="n"/>
      <c r="P3877" s="37" t="n"/>
      <c r="Q3877" s="38">
        <f>IF($C3877="",0,IF(OR(LOWER(TRIM($G3877))="omani",LOWER(TRIM($G3877))="oman",LOWER(TRIM($G3877))="om",LOWER(TRIM($G3877))="local"),1,0))</f>
        <v/>
      </c>
      <c r="R3877" s="38">
        <f>IF($C3877="",0,IF(OR(ISNUMBER(SEARCH("resign",$N3877)),ISNUMBER(SEARCH("terminat",$N3877)),ISNUMBER(SEARCH("inactive",$N3877)),ISNUMBER(SEARCH("vacan",$N3877)),ISNUMBER(SEARCH("deceased",$N3877)),ISNUMBER(SEARCH("separated",$N3877))),0,1))</f>
        <v/>
      </c>
      <c r="S3877">
        <f>IF(OR($R3877=0,NOT(ISNUMBER($I3877))),"",IFERROR(DATEDIF($I3877,DATE(FY,1,1),"y"),""))</f>
        <v/>
      </c>
      <c r="T3877">
        <f>IF(OR($R3877=0,NOT(ISNUMBER($J3877))),"",IFERROR(DATEDIF($J3877,DATE(FY,1,1),"y"),0))</f>
        <v/>
      </c>
      <c r="U3877" s="38">
        <f>IF(OR($R3877=0,NOT(ISNUMBER($I3877))),0,IF(YEAR($I3877)+IF($Q3877=1,RetAgeO,RetAgeE)=FY,MONTH($I3877),IF(YEAR($I3877)+IF($Q3877=1,RetAgeO,RetAgeE)&lt;FY,1,0)))</f>
        <v/>
      </c>
      <c r="V3877" s="38">
        <f>IF(OR($R3877=0,NOT(ISNUMBER($K3877))),0,IF(YEAR($K3877)=FY,MONTH($K3877),IF(YEAR($K3877)&lt;FY,1,0)))</f>
        <v/>
      </c>
      <c r="W3877" s="38">
        <f>IF($R3877=0,0,MIN(12,IF(AND(ISNUMBER($O3877),$O3877&gt;=1,$O3877&lt;=12),INT($O3877),12),IF(AND(RetireExit="Yes",$U3877&gt;0),$U3877,12),IF(AND(ContractExit="Yes",$V3877&gt;0),$V3877,12)))</f>
        <v/>
      </c>
      <c r="X3877" s="37">
        <f>IF(ISNUMBER($P3877),$P3877,IncPct)</f>
        <v/>
      </c>
      <c r="Y3877" s="39">
        <f>IF($W3877=0,0,MAX(0,MIN($W3877,IncMonth-1))+MAX(0,$W3877-IncMonth+1)*(1+$X3877))</f>
        <v/>
      </c>
      <c r="Z3877" s="40">
        <f>IF($C3877="",0,IFERROR(INDEX(Departments!$B$5:$B$54,MATCH($C3877,Departments!$A$5:$A$54,0)),0))</f>
        <v/>
      </c>
      <c r="AA3877" s="41">
        <f>N($L3877)*$Y3877</f>
        <v/>
      </c>
      <c r="AB3877" s="41">
        <f>N($M3877)*$Y3877</f>
        <v/>
      </c>
      <c r="AC3877" s="41">
        <f>$AA3877*$Z3877</f>
        <v/>
      </c>
      <c r="AD3877" s="41">
        <f>$AA3877*BonusMonths/12</f>
        <v/>
      </c>
      <c r="AE3877" s="41">
        <f>($AA3877+SI_Gross*$AB3877)*IF($Q3877=1,SI_O,SI_E)</f>
        <v/>
      </c>
      <c r="AF3877" s="41">
        <f>IF($Q3877=1,0,$AA3877*EOSB)</f>
        <v/>
      </c>
      <c r="AG3877" s="41">
        <f>$AN3877*$W3877</f>
        <v/>
      </c>
      <c r="AH3877" s="41">
        <f>SUM($AA3877:$AG3877)</f>
        <v/>
      </c>
      <c r="AI3877" s="41">
        <f>12*($AM3877+$AN3877)</f>
        <v/>
      </c>
      <c r="AJ3877" s="41">
        <f>$AM3877*((IncMonth-1)+(13-IncMonth)*(1+$X3877))+12*$AN3877</f>
        <v/>
      </c>
      <c r="AK3877" s="41">
        <f>IF($R3877=1,N($L3877)+N($M3877),0)</f>
        <v/>
      </c>
      <c r="AL3877">
        <f>IF($C3877="","",IF(N($L3877)&lt;=0,"Basic salary missing",IF(ISNA(MATCH($C3877,Departments!$A$5:$A$54,0)),"Department not on Departments sheet",IF(AND($I3877&lt;&gt;"",NOT(ISNUMBER($I3877))),"Date of birth is text, not a date",IF(AND($K3877&lt;&gt;"",NOT(ISNUMBER($K3877))),"Contract end is text, not a date","")))))</f>
        <v/>
      </c>
      <c r="AM3877" s="41">
        <f>IF($R3877=0,0,N($L3877)*(1+$Z3877+BonusMonths/12+IF($Q3877=1,0,EOSB))+N($M3877)+(N($L3877)+SI_Gross*N($M3877))*IF($Q3877=1,SI_O,SI_E))</f>
        <v/>
      </c>
      <c r="AN3877" s="41">
        <f>IF($R3877=0,0,(IF($Q3877=1,MedO,MedE+Ticket)+Training)/12)</f>
        <v/>
      </c>
    </row>
    <row r="3878">
      <c r="I3878" s="35" t="n"/>
      <c r="J3878" s="35" t="n"/>
      <c r="K3878" s="35" t="n"/>
      <c r="L3878" s="36" t="n"/>
      <c r="M3878" s="36" t="n"/>
      <c r="P3878" s="37" t="n"/>
      <c r="Q3878" s="38">
        <f>IF($C3878="",0,IF(OR(LOWER(TRIM($G3878))="omani",LOWER(TRIM($G3878))="oman",LOWER(TRIM($G3878))="om",LOWER(TRIM($G3878))="local"),1,0))</f>
        <v/>
      </c>
      <c r="R3878" s="38">
        <f>IF($C3878="",0,IF(OR(ISNUMBER(SEARCH("resign",$N3878)),ISNUMBER(SEARCH("terminat",$N3878)),ISNUMBER(SEARCH("inactive",$N3878)),ISNUMBER(SEARCH("vacan",$N3878)),ISNUMBER(SEARCH("deceased",$N3878)),ISNUMBER(SEARCH("separated",$N3878))),0,1))</f>
        <v/>
      </c>
      <c r="S3878">
        <f>IF(OR($R3878=0,NOT(ISNUMBER($I3878))),"",IFERROR(DATEDIF($I3878,DATE(FY,1,1),"y"),""))</f>
        <v/>
      </c>
      <c r="T3878">
        <f>IF(OR($R3878=0,NOT(ISNUMBER($J3878))),"",IFERROR(DATEDIF($J3878,DATE(FY,1,1),"y"),0))</f>
        <v/>
      </c>
      <c r="U3878" s="38">
        <f>IF(OR($R3878=0,NOT(ISNUMBER($I3878))),0,IF(YEAR($I3878)+IF($Q3878=1,RetAgeO,RetAgeE)=FY,MONTH($I3878),IF(YEAR($I3878)+IF($Q3878=1,RetAgeO,RetAgeE)&lt;FY,1,0)))</f>
        <v/>
      </c>
      <c r="V3878" s="38">
        <f>IF(OR($R3878=0,NOT(ISNUMBER($K3878))),0,IF(YEAR($K3878)=FY,MONTH($K3878),IF(YEAR($K3878)&lt;FY,1,0)))</f>
        <v/>
      </c>
      <c r="W3878" s="38">
        <f>IF($R3878=0,0,MIN(12,IF(AND(ISNUMBER($O3878),$O3878&gt;=1,$O3878&lt;=12),INT($O3878),12),IF(AND(RetireExit="Yes",$U3878&gt;0),$U3878,12),IF(AND(ContractExit="Yes",$V3878&gt;0),$V3878,12)))</f>
        <v/>
      </c>
      <c r="X3878" s="37">
        <f>IF(ISNUMBER($P3878),$P3878,IncPct)</f>
        <v/>
      </c>
      <c r="Y3878" s="39">
        <f>IF($W3878=0,0,MAX(0,MIN($W3878,IncMonth-1))+MAX(0,$W3878-IncMonth+1)*(1+$X3878))</f>
        <v/>
      </c>
      <c r="Z3878" s="40">
        <f>IF($C3878="",0,IFERROR(INDEX(Departments!$B$5:$B$54,MATCH($C3878,Departments!$A$5:$A$54,0)),0))</f>
        <v/>
      </c>
      <c r="AA3878" s="41">
        <f>N($L3878)*$Y3878</f>
        <v/>
      </c>
      <c r="AB3878" s="41">
        <f>N($M3878)*$Y3878</f>
        <v/>
      </c>
      <c r="AC3878" s="41">
        <f>$AA3878*$Z3878</f>
        <v/>
      </c>
      <c r="AD3878" s="41">
        <f>$AA3878*BonusMonths/12</f>
        <v/>
      </c>
      <c r="AE3878" s="41">
        <f>($AA3878+SI_Gross*$AB3878)*IF($Q3878=1,SI_O,SI_E)</f>
        <v/>
      </c>
      <c r="AF3878" s="41">
        <f>IF($Q3878=1,0,$AA3878*EOSB)</f>
        <v/>
      </c>
      <c r="AG3878" s="41">
        <f>$AN3878*$W3878</f>
        <v/>
      </c>
      <c r="AH3878" s="41">
        <f>SUM($AA3878:$AG3878)</f>
        <v/>
      </c>
      <c r="AI3878" s="41">
        <f>12*($AM3878+$AN3878)</f>
        <v/>
      </c>
      <c r="AJ3878" s="41">
        <f>$AM3878*((IncMonth-1)+(13-IncMonth)*(1+$X3878))+12*$AN3878</f>
        <v/>
      </c>
      <c r="AK3878" s="41">
        <f>IF($R3878=1,N($L3878)+N($M3878),0)</f>
        <v/>
      </c>
      <c r="AL3878">
        <f>IF($C3878="","",IF(N($L3878)&lt;=0,"Basic salary missing",IF(ISNA(MATCH($C3878,Departments!$A$5:$A$54,0)),"Department not on Departments sheet",IF(AND($I3878&lt;&gt;"",NOT(ISNUMBER($I3878))),"Date of birth is text, not a date",IF(AND($K3878&lt;&gt;"",NOT(ISNUMBER($K3878))),"Contract end is text, not a date","")))))</f>
        <v/>
      </c>
      <c r="AM3878" s="41">
        <f>IF($R3878=0,0,N($L3878)*(1+$Z3878+BonusMonths/12+IF($Q3878=1,0,EOSB))+N($M3878)+(N($L3878)+SI_Gross*N($M3878))*IF($Q3878=1,SI_O,SI_E))</f>
        <v/>
      </c>
      <c r="AN3878" s="41">
        <f>IF($R3878=0,0,(IF($Q3878=1,MedO,MedE+Ticket)+Training)/12)</f>
        <v/>
      </c>
    </row>
    <row r="3879">
      <c r="I3879" s="35" t="n"/>
      <c r="J3879" s="35" t="n"/>
      <c r="K3879" s="35" t="n"/>
      <c r="L3879" s="36" t="n"/>
      <c r="M3879" s="36" t="n"/>
      <c r="P3879" s="37" t="n"/>
      <c r="Q3879" s="38">
        <f>IF($C3879="",0,IF(OR(LOWER(TRIM($G3879))="omani",LOWER(TRIM($G3879))="oman",LOWER(TRIM($G3879))="om",LOWER(TRIM($G3879))="local"),1,0))</f>
        <v/>
      </c>
      <c r="R3879" s="38">
        <f>IF($C3879="",0,IF(OR(ISNUMBER(SEARCH("resign",$N3879)),ISNUMBER(SEARCH("terminat",$N3879)),ISNUMBER(SEARCH("inactive",$N3879)),ISNUMBER(SEARCH("vacan",$N3879)),ISNUMBER(SEARCH("deceased",$N3879)),ISNUMBER(SEARCH("separated",$N3879))),0,1))</f>
        <v/>
      </c>
      <c r="S3879">
        <f>IF(OR($R3879=0,NOT(ISNUMBER($I3879))),"",IFERROR(DATEDIF($I3879,DATE(FY,1,1),"y"),""))</f>
        <v/>
      </c>
      <c r="T3879">
        <f>IF(OR($R3879=0,NOT(ISNUMBER($J3879))),"",IFERROR(DATEDIF($J3879,DATE(FY,1,1),"y"),0))</f>
        <v/>
      </c>
      <c r="U3879" s="38">
        <f>IF(OR($R3879=0,NOT(ISNUMBER($I3879))),0,IF(YEAR($I3879)+IF($Q3879=1,RetAgeO,RetAgeE)=FY,MONTH($I3879),IF(YEAR($I3879)+IF($Q3879=1,RetAgeO,RetAgeE)&lt;FY,1,0)))</f>
        <v/>
      </c>
      <c r="V3879" s="38">
        <f>IF(OR($R3879=0,NOT(ISNUMBER($K3879))),0,IF(YEAR($K3879)=FY,MONTH($K3879),IF(YEAR($K3879)&lt;FY,1,0)))</f>
        <v/>
      </c>
      <c r="W3879" s="38">
        <f>IF($R3879=0,0,MIN(12,IF(AND(ISNUMBER($O3879),$O3879&gt;=1,$O3879&lt;=12),INT($O3879),12),IF(AND(RetireExit="Yes",$U3879&gt;0),$U3879,12),IF(AND(ContractExit="Yes",$V3879&gt;0),$V3879,12)))</f>
        <v/>
      </c>
      <c r="X3879" s="37">
        <f>IF(ISNUMBER($P3879),$P3879,IncPct)</f>
        <v/>
      </c>
      <c r="Y3879" s="39">
        <f>IF($W3879=0,0,MAX(0,MIN($W3879,IncMonth-1))+MAX(0,$W3879-IncMonth+1)*(1+$X3879))</f>
        <v/>
      </c>
      <c r="Z3879" s="40">
        <f>IF($C3879="",0,IFERROR(INDEX(Departments!$B$5:$B$54,MATCH($C3879,Departments!$A$5:$A$54,0)),0))</f>
        <v/>
      </c>
      <c r="AA3879" s="41">
        <f>N($L3879)*$Y3879</f>
        <v/>
      </c>
      <c r="AB3879" s="41">
        <f>N($M3879)*$Y3879</f>
        <v/>
      </c>
      <c r="AC3879" s="41">
        <f>$AA3879*$Z3879</f>
        <v/>
      </c>
      <c r="AD3879" s="41">
        <f>$AA3879*BonusMonths/12</f>
        <v/>
      </c>
      <c r="AE3879" s="41">
        <f>($AA3879+SI_Gross*$AB3879)*IF($Q3879=1,SI_O,SI_E)</f>
        <v/>
      </c>
      <c r="AF3879" s="41">
        <f>IF($Q3879=1,0,$AA3879*EOSB)</f>
        <v/>
      </c>
      <c r="AG3879" s="41">
        <f>$AN3879*$W3879</f>
        <v/>
      </c>
      <c r="AH3879" s="41">
        <f>SUM($AA3879:$AG3879)</f>
        <v/>
      </c>
      <c r="AI3879" s="41">
        <f>12*($AM3879+$AN3879)</f>
        <v/>
      </c>
      <c r="AJ3879" s="41">
        <f>$AM3879*((IncMonth-1)+(13-IncMonth)*(1+$X3879))+12*$AN3879</f>
        <v/>
      </c>
      <c r="AK3879" s="41">
        <f>IF($R3879=1,N($L3879)+N($M3879),0)</f>
        <v/>
      </c>
      <c r="AL3879">
        <f>IF($C3879="","",IF(N($L3879)&lt;=0,"Basic salary missing",IF(ISNA(MATCH($C3879,Departments!$A$5:$A$54,0)),"Department not on Departments sheet",IF(AND($I3879&lt;&gt;"",NOT(ISNUMBER($I3879))),"Date of birth is text, not a date",IF(AND($K3879&lt;&gt;"",NOT(ISNUMBER($K3879))),"Contract end is text, not a date","")))))</f>
        <v/>
      </c>
      <c r="AM3879" s="41">
        <f>IF($R3879=0,0,N($L3879)*(1+$Z3879+BonusMonths/12+IF($Q3879=1,0,EOSB))+N($M3879)+(N($L3879)+SI_Gross*N($M3879))*IF($Q3879=1,SI_O,SI_E))</f>
        <v/>
      </c>
      <c r="AN3879" s="41">
        <f>IF($R3879=0,0,(IF($Q3879=1,MedO,MedE+Ticket)+Training)/12)</f>
        <v/>
      </c>
    </row>
    <row r="3880">
      <c r="I3880" s="35" t="n"/>
      <c r="J3880" s="35" t="n"/>
      <c r="K3880" s="35" t="n"/>
      <c r="L3880" s="36" t="n"/>
      <c r="M3880" s="36" t="n"/>
      <c r="P3880" s="37" t="n"/>
      <c r="Q3880" s="38">
        <f>IF($C3880="",0,IF(OR(LOWER(TRIM($G3880))="omani",LOWER(TRIM($G3880))="oman",LOWER(TRIM($G3880))="om",LOWER(TRIM($G3880))="local"),1,0))</f>
        <v/>
      </c>
      <c r="R3880" s="38">
        <f>IF($C3880="",0,IF(OR(ISNUMBER(SEARCH("resign",$N3880)),ISNUMBER(SEARCH("terminat",$N3880)),ISNUMBER(SEARCH("inactive",$N3880)),ISNUMBER(SEARCH("vacan",$N3880)),ISNUMBER(SEARCH("deceased",$N3880)),ISNUMBER(SEARCH("separated",$N3880))),0,1))</f>
        <v/>
      </c>
      <c r="S3880">
        <f>IF(OR($R3880=0,NOT(ISNUMBER($I3880))),"",IFERROR(DATEDIF($I3880,DATE(FY,1,1),"y"),""))</f>
        <v/>
      </c>
      <c r="T3880">
        <f>IF(OR($R3880=0,NOT(ISNUMBER($J3880))),"",IFERROR(DATEDIF($J3880,DATE(FY,1,1),"y"),0))</f>
        <v/>
      </c>
      <c r="U3880" s="38">
        <f>IF(OR($R3880=0,NOT(ISNUMBER($I3880))),0,IF(YEAR($I3880)+IF($Q3880=1,RetAgeO,RetAgeE)=FY,MONTH($I3880),IF(YEAR($I3880)+IF($Q3880=1,RetAgeO,RetAgeE)&lt;FY,1,0)))</f>
        <v/>
      </c>
      <c r="V3880" s="38">
        <f>IF(OR($R3880=0,NOT(ISNUMBER($K3880))),0,IF(YEAR($K3880)=FY,MONTH($K3880),IF(YEAR($K3880)&lt;FY,1,0)))</f>
        <v/>
      </c>
      <c r="W3880" s="38">
        <f>IF($R3880=0,0,MIN(12,IF(AND(ISNUMBER($O3880),$O3880&gt;=1,$O3880&lt;=12),INT($O3880),12),IF(AND(RetireExit="Yes",$U3880&gt;0),$U3880,12),IF(AND(ContractExit="Yes",$V3880&gt;0),$V3880,12)))</f>
        <v/>
      </c>
      <c r="X3880" s="37">
        <f>IF(ISNUMBER($P3880),$P3880,IncPct)</f>
        <v/>
      </c>
      <c r="Y3880" s="39">
        <f>IF($W3880=0,0,MAX(0,MIN($W3880,IncMonth-1))+MAX(0,$W3880-IncMonth+1)*(1+$X3880))</f>
        <v/>
      </c>
      <c r="Z3880" s="40">
        <f>IF($C3880="",0,IFERROR(INDEX(Departments!$B$5:$B$54,MATCH($C3880,Departments!$A$5:$A$54,0)),0))</f>
        <v/>
      </c>
      <c r="AA3880" s="41">
        <f>N($L3880)*$Y3880</f>
        <v/>
      </c>
      <c r="AB3880" s="41">
        <f>N($M3880)*$Y3880</f>
        <v/>
      </c>
      <c r="AC3880" s="41">
        <f>$AA3880*$Z3880</f>
        <v/>
      </c>
      <c r="AD3880" s="41">
        <f>$AA3880*BonusMonths/12</f>
        <v/>
      </c>
      <c r="AE3880" s="41">
        <f>($AA3880+SI_Gross*$AB3880)*IF($Q3880=1,SI_O,SI_E)</f>
        <v/>
      </c>
      <c r="AF3880" s="41">
        <f>IF($Q3880=1,0,$AA3880*EOSB)</f>
        <v/>
      </c>
      <c r="AG3880" s="41">
        <f>$AN3880*$W3880</f>
        <v/>
      </c>
      <c r="AH3880" s="41">
        <f>SUM($AA3880:$AG3880)</f>
        <v/>
      </c>
      <c r="AI3880" s="41">
        <f>12*($AM3880+$AN3880)</f>
        <v/>
      </c>
      <c r="AJ3880" s="41">
        <f>$AM3880*((IncMonth-1)+(13-IncMonth)*(1+$X3880))+12*$AN3880</f>
        <v/>
      </c>
      <c r="AK3880" s="41">
        <f>IF($R3880=1,N($L3880)+N($M3880),0)</f>
        <v/>
      </c>
      <c r="AL3880">
        <f>IF($C3880="","",IF(N($L3880)&lt;=0,"Basic salary missing",IF(ISNA(MATCH($C3880,Departments!$A$5:$A$54,0)),"Department not on Departments sheet",IF(AND($I3880&lt;&gt;"",NOT(ISNUMBER($I3880))),"Date of birth is text, not a date",IF(AND($K3880&lt;&gt;"",NOT(ISNUMBER($K3880))),"Contract end is text, not a date","")))))</f>
        <v/>
      </c>
      <c r="AM3880" s="41">
        <f>IF($R3880=0,0,N($L3880)*(1+$Z3880+BonusMonths/12+IF($Q3880=1,0,EOSB))+N($M3880)+(N($L3880)+SI_Gross*N($M3880))*IF($Q3880=1,SI_O,SI_E))</f>
        <v/>
      </c>
      <c r="AN3880" s="41">
        <f>IF($R3880=0,0,(IF($Q3880=1,MedO,MedE+Ticket)+Training)/12)</f>
        <v/>
      </c>
    </row>
    <row r="3881">
      <c r="I3881" s="35" t="n"/>
      <c r="J3881" s="35" t="n"/>
      <c r="K3881" s="35" t="n"/>
      <c r="L3881" s="36" t="n"/>
      <c r="M3881" s="36" t="n"/>
      <c r="P3881" s="37" t="n"/>
      <c r="Q3881" s="38">
        <f>IF($C3881="",0,IF(OR(LOWER(TRIM($G3881))="omani",LOWER(TRIM($G3881))="oman",LOWER(TRIM($G3881))="om",LOWER(TRIM($G3881))="local"),1,0))</f>
        <v/>
      </c>
      <c r="R3881" s="38">
        <f>IF($C3881="",0,IF(OR(ISNUMBER(SEARCH("resign",$N3881)),ISNUMBER(SEARCH("terminat",$N3881)),ISNUMBER(SEARCH("inactive",$N3881)),ISNUMBER(SEARCH("vacan",$N3881)),ISNUMBER(SEARCH("deceased",$N3881)),ISNUMBER(SEARCH("separated",$N3881))),0,1))</f>
        <v/>
      </c>
      <c r="S3881">
        <f>IF(OR($R3881=0,NOT(ISNUMBER($I3881))),"",IFERROR(DATEDIF($I3881,DATE(FY,1,1),"y"),""))</f>
        <v/>
      </c>
      <c r="T3881">
        <f>IF(OR($R3881=0,NOT(ISNUMBER($J3881))),"",IFERROR(DATEDIF($J3881,DATE(FY,1,1),"y"),0))</f>
        <v/>
      </c>
      <c r="U3881" s="38">
        <f>IF(OR($R3881=0,NOT(ISNUMBER($I3881))),0,IF(YEAR($I3881)+IF($Q3881=1,RetAgeO,RetAgeE)=FY,MONTH($I3881),IF(YEAR($I3881)+IF($Q3881=1,RetAgeO,RetAgeE)&lt;FY,1,0)))</f>
        <v/>
      </c>
      <c r="V3881" s="38">
        <f>IF(OR($R3881=0,NOT(ISNUMBER($K3881))),0,IF(YEAR($K3881)=FY,MONTH($K3881),IF(YEAR($K3881)&lt;FY,1,0)))</f>
        <v/>
      </c>
      <c r="W3881" s="38">
        <f>IF($R3881=0,0,MIN(12,IF(AND(ISNUMBER($O3881),$O3881&gt;=1,$O3881&lt;=12),INT($O3881),12),IF(AND(RetireExit="Yes",$U3881&gt;0),$U3881,12),IF(AND(ContractExit="Yes",$V3881&gt;0),$V3881,12)))</f>
        <v/>
      </c>
      <c r="X3881" s="37">
        <f>IF(ISNUMBER($P3881),$P3881,IncPct)</f>
        <v/>
      </c>
      <c r="Y3881" s="39">
        <f>IF($W3881=0,0,MAX(0,MIN($W3881,IncMonth-1))+MAX(0,$W3881-IncMonth+1)*(1+$X3881))</f>
        <v/>
      </c>
      <c r="Z3881" s="40">
        <f>IF($C3881="",0,IFERROR(INDEX(Departments!$B$5:$B$54,MATCH($C3881,Departments!$A$5:$A$54,0)),0))</f>
        <v/>
      </c>
      <c r="AA3881" s="41">
        <f>N($L3881)*$Y3881</f>
        <v/>
      </c>
      <c r="AB3881" s="41">
        <f>N($M3881)*$Y3881</f>
        <v/>
      </c>
      <c r="AC3881" s="41">
        <f>$AA3881*$Z3881</f>
        <v/>
      </c>
      <c r="AD3881" s="41">
        <f>$AA3881*BonusMonths/12</f>
        <v/>
      </c>
      <c r="AE3881" s="41">
        <f>($AA3881+SI_Gross*$AB3881)*IF($Q3881=1,SI_O,SI_E)</f>
        <v/>
      </c>
      <c r="AF3881" s="41">
        <f>IF($Q3881=1,0,$AA3881*EOSB)</f>
        <v/>
      </c>
      <c r="AG3881" s="41">
        <f>$AN3881*$W3881</f>
        <v/>
      </c>
      <c r="AH3881" s="41">
        <f>SUM($AA3881:$AG3881)</f>
        <v/>
      </c>
      <c r="AI3881" s="41">
        <f>12*($AM3881+$AN3881)</f>
        <v/>
      </c>
      <c r="AJ3881" s="41">
        <f>$AM3881*((IncMonth-1)+(13-IncMonth)*(1+$X3881))+12*$AN3881</f>
        <v/>
      </c>
      <c r="AK3881" s="41">
        <f>IF($R3881=1,N($L3881)+N($M3881),0)</f>
        <v/>
      </c>
      <c r="AL3881">
        <f>IF($C3881="","",IF(N($L3881)&lt;=0,"Basic salary missing",IF(ISNA(MATCH($C3881,Departments!$A$5:$A$54,0)),"Department not on Departments sheet",IF(AND($I3881&lt;&gt;"",NOT(ISNUMBER($I3881))),"Date of birth is text, not a date",IF(AND($K3881&lt;&gt;"",NOT(ISNUMBER($K3881))),"Contract end is text, not a date","")))))</f>
        <v/>
      </c>
      <c r="AM3881" s="41">
        <f>IF($R3881=0,0,N($L3881)*(1+$Z3881+BonusMonths/12+IF($Q3881=1,0,EOSB))+N($M3881)+(N($L3881)+SI_Gross*N($M3881))*IF($Q3881=1,SI_O,SI_E))</f>
        <v/>
      </c>
      <c r="AN3881" s="41">
        <f>IF($R3881=0,0,(IF($Q3881=1,MedO,MedE+Ticket)+Training)/12)</f>
        <v/>
      </c>
    </row>
    <row r="3882">
      <c r="I3882" s="35" t="n"/>
      <c r="J3882" s="35" t="n"/>
      <c r="K3882" s="35" t="n"/>
      <c r="L3882" s="36" t="n"/>
      <c r="M3882" s="36" t="n"/>
      <c r="P3882" s="37" t="n"/>
      <c r="Q3882" s="38">
        <f>IF($C3882="",0,IF(OR(LOWER(TRIM($G3882))="omani",LOWER(TRIM($G3882))="oman",LOWER(TRIM($G3882))="om",LOWER(TRIM($G3882))="local"),1,0))</f>
        <v/>
      </c>
      <c r="R3882" s="38">
        <f>IF($C3882="",0,IF(OR(ISNUMBER(SEARCH("resign",$N3882)),ISNUMBER(SEARCH("terminat",$N3882)),ISNUMBER(SEARCH("inactive",$N3882)),ISNUMBER(SEARCH("vacan",$N3882)),ISNUMBER(SEARCH("deceased",$N3882)),ISNUMBER(SEARCH("separated",$N3882))),0,1))</f>
        <v/>
      </c>
      <c r="S3882">
        <f>IF(OR($R3882=0,NOT(ISNUMBER($I3882))),"",IFERROR(DATEDIF($I3882,DATE(FY,1,1),"y"),""))</f>
        <v/>
      </c>
      <c r="T3882">
        <f>IF(OR($R3882=0,NOT(ISNUMBER($J3882))),"",IFERROR(DATEDIF($J3882,DATE(FY,1,1),"y"),0))</f>
        <v/>
      </c>
      <c r="U3882" s="38">
        <f>IF(OR($R3882=0,NOT(ISNUMBER($I3882))),0,IF(YEAR($I3882)+IF($Q3882=1,RetAgeO,RetAgeE)=FY,MONTH($I3882),IF(YEAR($I3882)+IF($Q3882=1,RetAgeO,RetAgeE)&lt;FY,1,0)))</f>
        <v/>
      </c>
      <c r="V3882" s="38">
        <f>IF(OR($R3882=0,NOT(ISNUMBER($K3882))),0,IF(YEAR($K3882)=FY,MONTH($K3882),IF(YEAR($K3882)&lt;FY,1,0)))</f>
        <v/>
      </c>
      <c r="W3882" s="38">
        <f>IF($R3882=0,0,MIN(12,IF(AND(ISNUMBER($O3882),$O3882&gt;=1,$O3882&lt;=12),INT($O3882),12),IF(AND(RetireExit="Yes",$U3882&gt;0),$U3882,12),IF(AND(ContractExit="Yes",$V3882&gt;0),$V3882,12)))</f>
        <v/>
      </c>
      <c r="X3882" s="37">
        <f>IF(ISNUMBER($P3882),$P3882,IncPct)</f>
        <v/>
      </c>
      <c r="Y3882" s="39">
        <f>IF($W3882=0,0,MAX(0,MIN($W3882,IncMonth-1))+MAX(0,$W3882-IncMonth+1)*(1+$X3882))</f>
        <v/>
      </c>
      <c r="Z3882" s="40">
        <f>IF($C3882="",0,IFERROR(INDEX(Departments!$B$5:$B$54,MATCH($C3882,Departments!$A$5:$A$54,0)),0))</f>
        <v/>
      </c>
      <c r="AA3882" s="41">
        <f>N($L3882)*$Y3882</f>
        <v/>
      </c>
      <c r="AB3882" s="41">
        <f>N($M3882)*$Y3882</f>
        <v/>
      </c>
      <c r="AC3882" s="41">
        <f>$AA3882*$Z3882</f>
        <v/>
      </c>
      <c r="AD3882" s="41">
        <f>$AA3882*BonusMonths/12</f>
        <v/>
      </c>
      <c r="AE3882" s="41">
        <f>($AA3882+SI_Gross*$AB3882)*IF($Q3882=1,SI_O,SI_E)</f>
        <v/>
      </c>
      <c r="AF3882" s="41">
        <f>IF($Q3882=1,0,$AA3882*EOSB)</f>
        <v/>
      </c>
      <c r="AG3882" s="41">
        <f>$AN3882*$W3882</f>
        <v/>
      </c>
      <c r="AH3882" s="41">
        <f>SUM($AA3882:$AG3882)</f>
        <v/>
      </c>
      <c r="AI3882" s="41">
        <f>12*($AM3882+$AN3882)</f>
        <v/>
      </c>
      <c r="AJ3882" s="41">
        <f>$AM3882*((IncMonth-1)+(13-IncMonth)*(1+$X3882))+12*$AN3882</f>
        <v/>
      </c>
      <c r="AK3882" s="41">
        <f>IF($R3882=1,N($L3882)+N($M3882),0)</f>
        <v/>
      </c>
      <c r="AL3882">
        <f>IF($C3882="","",IF(N($L3882)&lt;=0,"Basic salary missing",IF(ISNA(MATCH($C3882,Departments!$A$5:$A$54,0)),"Department not on Departments sheet",IF(AND($I3882&lt;&gt;"",NOT(ISNUMBER($I3882))),"Date of birth is text, not a date",IF(AND($K3882&lt;&gt;"",NOT(ISNUMBER($K3882))),"Contract end is text, not a date","")))))</f>
        <v/>
      </c>
      <c r="AM3882" s="41">
        <f>IF($R3882=0,0,N($L3882)*(1+$Z3882+BonusMonths/12+IF($Q3882=1,0,EOSB))+N($M3882)+(N($L3882)+SI_Gross*N($M3882))*IF($Q3882=1,SI_O,SI_E))</f>
        <v/>
      </c>
      <c r="AN3882" s="41">
        <f>IF($R3882=0,0,(IF($Q3882=1,MedO,MedE+Ticket)+Training)/12)</f>
        <v/>
      </c>
    </row>
    <row r="3883">
      <c r="I3883" s="35" t="n"/>
      <c r="J3883" s="35" t="n"/>
      <c r="K3883" s="35" t="n"/>
      <c r="L3883" s="36" t="n"/>
      <c r="M3883" s="36" t="n"/>
      <c r="P3883" s="37" t="n"/>
      <c r="Q3883" s="38">
        <f>IF($C3883="",0,IF(OR(LOWER(TRIM($G3883))="omani",LOWER(TRIM($G3883))="oman",LOWER(TRIM($G3883))="om",LOWER(TRIM($G3883))="local"),1,0))</f>
        <v/>
      </c>
      <c r="R3883" s="38">
        <f>IF($C3883="",0,IF(OR(ISNUMBER(SEARCH("resign",$N3883)),ISNUMBER(SEARCH("terminat",$N3883)),ISNUMBER(SEARCH("inactive",$N3883)),ISNUMBER(SEARCH("vacan",$N3883)),ISNUMBER(SEARCH("deceased",$N3883)),ISNUMBER(SEARCH("separated",$N3883))),0,1))</f>
        <v/>
      </c>
      <c r="S3883">
        <f>IF(OR($R3883=0,NOT(ISNUMBER($I3883))),"",IFERROR(DATEDIF($I3883,DATE(FY,1,1),"y"),""))</f>
        <v/>
      </c>
      <c r="T3883">
        <f>IF(OR($R3883=0,NOT(ISNUMBER($J3883))),"",IFERROR(DATEDIF($J3883,DATE(FY,1,1),"y"),0))</f>
        <v/>
      </c>
      <c r="U3883" s="38">
        <f>IF(OR($R3883=0,NOT(ISNUMBER($I3883))),0,IF(YEAR($I3883)+IF($Q3883=1,RetAgeO,RetAgeE)=FY,MONTH($I3883),IF(YEAR($I3883)+IF($Q3883=1,RetAgeO,RetAgeE)&lt;FY,1,0)))</f>
        <v/>
      </c>
      <c r="V3883" s="38">
        <f>IF(OR($R3883=0,NOT(ISNUMBER($K3883))),0,IF(YEAR($K3883)=FY,MONTH($K3883),IF(YEAR($K3883)&lt;FY,1,0)))</f>
        <v/>
      </c>
      <c r="W3883" s="38">
        <f>IF($R3883=0,0,MIN(12,IF(AND(ISNUMBER($O3883),$O3883&gt;=1,$O3883&lt;=12),INT($O3883),12),IF(AND(RetireExit="Yes",$U3883&gt;0),$U3883,12),IF(AND(ContractExit="Yes",$V3883&gt;0),$V3883,12)))</f>
        <v/>
      </c>
      <c r="X3883" s="37">
        <f>IF(ISNUMBER($P3883),$P3883,IncPct)</f>
        <v/>
      </c>
      <c r="Y3883" s="39">
        <f>IF($W3883=0,0,MAX(0,MIN($W3883,IncMonth-1))+MAX(0,$W3883-IncMonth+1)*(1+$X3883))</f>
        <v/>
      </c>
      <c r="Z3883" s="40">
        <f>IF($C3883="",0,IFERROR(INDEX(Departments!$B$5:$B$54,MATCH($C3883,Departments!$A$5:$A$54,0)),0))</f>
        <v/>
      </c>
      <c r="AA3883" s="41">
        <f>N($L3883)*$Y3883</f>
        <v/>
      </c>
      <c r="AB3883" s="41">
        <f>N($M3883)*$Y3883</f>
        <v/>
      </c>
      <c r="AC3883" s="41">
        <f>$AA3883*$Z3883</f>
        <v/>
      </c>
      <c r="AD3883" s="41">
        <f>$AA3883*BonusMonths/12</f>
        <v/>
      </c>
      <c r="AE3883" s="41">
        <f>($AA3883+SI_Gross*$AB3883)*IF($Q3883=1,SI_O,SI_E)</f>
        <v/>
      </c>
      <c r="AF3883" s="41">
        <f>IF($Q3883=1,0,$AA3883*EOSB)</f>
        <v/>
      </c>
      <c r="AG3883" s="41">
        <f>$AN3883*$W3883</f>
        <v/>
      </c>
      <c r="AH3883" s="41">
        <f>SUM($AA3883:$AG3883)</f>
        <v/>
      </c>
      <c r="AI3883" s="41">
        <f>12*($AM3883+$AN3883)</f>
        <v/>
      </c>
      <c r="AJ3883" s="41">
        <f>$AM3883*((IncMonth-1)+(13-IncMonth)*(1+$X3883))+12*$AN3883</f>
        <v/>
      </c>
      <c r="AK3883" s="41">
        <f>IF($R3883=1,N($L3883)+N($M3883),0)</f>
        <v/>
      </c>
      <c r="AL3883">
        <f>IF($C3883="","",IF(N($L3883)&lt;=0,"Basic salary missing",IF(ISNA(MATCH($C3883,Departments!$A$5:$A$54,0)),"Department not on Departments sheet",IF(AND($I3883&lt;&gt;"",NOT(ISNUMBER($I3883))),"Date of birth is text, not a date",IF(AND($K3883&lt;&gt;"",NOT(ISNUMBER($K3883))),"Contract end is text, not a date","")))))</f>
        <v/>
      </c>
      <c r="AM3883" s="41">
        <f>IF($R3883=0,0,N($L3883)*(1+$Z3883+BonusMonths/12+IF($Q3883=1,0,EOSB))+N($M3883)+(N($L3883)+SI_Gross*N($M3883))*IF($Q3883=1,SI_O,SI_E))</f>
        <v/>
      </c>
      <c r="AN3883" s="41">
        <f>IF($R3883=0,0,(IF($Q3883=1,MedO,MedE+Ticket)+Training)/12)</f>
        <v/>
      </c>
    </row>
    <row r="3884">
      <c r="I3884" s="35" t="n"/>
      <c r="J3884" s="35" t="n"/>
      <c r="K3884" s="35" t="n"/>
      <c r="L3884" s="36" t="n"/>
      <c r="M3884" s="36" t="n"/>
      <c r="P3884" s="37" t="n"/>
      <c r="Q3884" s="38">
        <f>IF($C3884="",0,IF(OR(LOWER(TRIM($G3884))="omani",LOWER(TRIM($G3884))="oman",LOWER(TRIM($G3884))="om",LOWER(TRIM($G3884))="local"),1,0))</f>
        <v/>
      </c>
      <c r="R3884" s="38">
        <f>IF($C3884="",0,IF(OR(ISNUMBER(SEARCH("resign",$N3884)),ISNUMBER(SEARCH("terminat",$N3884)),ISNUMBER(SEARCH("inactive",$N3884)),ISNUMBER(SEARCH("vacan",$N3884)),ISNUMBER(SEARCH("deceased",$N3884)),ISNUMBER(SEARCH("separated",$N3884))),0,1))</f>
        <v/>
      </c>
      <c r="S3884">
        <f>IF(OR($R3884=0,NOT(ISNUMBER($I3884))),"",IFERROR(DATEDIF($I3884,DATE(FY,1,1),"y"),""))</f>
        <v/>
      </c>
      <c r="T3884">
        <f>IF(OR($R3884=0,NOT(ISNUMBER($J3884))),"",IFERROR(DATEDIF($J3884,DATE(FY,1,1),"y"),0))</f>
        <v/>
      </c>
      <c r="U3884" s="38">
        <f>IF(OR($R3884=0,NOT(ISNUMBER($I3884))),0,IF(YEAR($I3884)+IF($Q3884=1,RetAgeO,RetAgeE)=FY,MONTH($I3884),IF(YEAR($I3884)+IF($Q3884=1,RetAgeO,RetAgeE)&lt;FY,1,0)))</f>
        <v/>
      </c>
      <c r="V3884" s="38">
        <f>IF(OR($R3884=0,NOT(ISNUMBER($K3884))),0,IF(YEAR($K3884)=FY,MONTH($K3884),IF(YEAR($K3884)&lt;FY,1,0)))</f>
        <v/>
      </c>
      <c r="W3884" s="38">
        <f>IF($R3884=0,0,MIN(12,IF(AND(ISNUMBER($O3884),$O3884&gt;=1,$O3884&lt;=12),INT($O3884),12),IF(AND(RetireExit="Yes",$U3884&gt;0),$U3884,12),IF(AND(ContractExit="Yes",$V3884&gt;0),$V3884,12)))</f>
        <v/>
      </c>
      <c r="X3884" s="37">
        <f>IF(ISNUMBER($P3884),$P3884,IncPct)</f>
        <v/>
      </c>
      <c r="Y3884" s="39">
        <f>IF($W3884=0,0,MAX(0,MIN($W3884,IncMonth-1))+MAX(0,$W3884-IncMonth+1)*(1+$X3884))</f>
        <v/>
      </c>
      <c r="Z3884" s="40">
        <f>IF($C3884="",0,IFERROR(INDEX(Departments!$B$5:$B$54,MATCH($C3884,Departments!$A$5:$A$54,0)),0))</f>
        <v/>
      </c>
      <c r="AA3884" s="41">
        <f>N($L3884)*$Y3884</f>
        <v/>
      </c>
      <c r="AB3884" s="41">
        <f>N($M3884)*$Y3884</f>
        <v/>
      </c>
      <c r="AC3884" s="41">
        <f>$AA3884*$Z3884</f>
        <v/>
      </c>
      <c r="AD3884" s="41">
        <f>$AA3884*BonusMonths/12</f>
        <v/>
      </c>
      <c r="AE3884" s="41">
        <f>($AA3884+SI_Gross*$AB3884)*IF($Q3884=1,SI_O,SI_E)</f>
        <v/>
      </c>
      <c r="AF3884" s="41">
        <f>IF($Q3884=1,0,$AA3884*EOSB)</f>
        <v/>
      </c>
      <c r="AG3884" s="41">
        <f>$AN3884*$W3884</f>
        <v/>
      </c>
      <c r="AH3884" s="41">
        <f>SUM($AA3884:$AG3884)</f>
        <v/>
      </c>
      <c r="AI3884" s="41">
        <f>12*($AM3884+$AN3884)</f>
        <v/>
      </c>
      <c r="AJ3884" s="41">
        <f>$AM3884*((IncMonth-1)+(13-IncMonth)*(1+$X3884))+12*$AN3884</f>
        <v/>
      </c>
      <c r="AK3884" s="41">
        <f>IF($R3884=1,N($L3884)+N($M3884),0)</f>
        <v/>
      </c>
      <c r="AL3884">
        <f>IF($C3884="","",IF(N($L3884)&lt;=0,"Basic salary missing",IF(ISNA(MATCH($C3884,Departments!$A$5:$A$54,0)),"Department not on Departments sheet",IF(AND($I3884&lt;&gt;"",NOT(ISNUMBER($I3884))),"Date of birth is text, not a date",IF(AND($K3884&lt;&gt;"",NOT(ISNUMBER($K3884))),"Contract end is text, not a date","")))))</f>
        <v/>
      </c>
      <c r="AM3884" s="41">
        <f>IF($R3884=0,0,N($L3884)*(1+$Z3884+BonusMonths/12+IF($Q3884=1,0,EOSB))+N($M3884)+(N($L3884)+SI_Gross*N($M3884))*IF($Q3884=1,SI_O,SI_E))</f>
        <v/>
      </c>
      <c r="AN3884" s="41">
        <f>IF($R3884=0,0,(IF($Q3884=1,MedO,MedE+Ticket)+Training)/12)</f>
        <v/>
      </c>
    </row>
    <row r="3885">
      <c r="I3885" s="35" t="n"/>
      <c r="J3885" s="35" t="n"/>
      <c r="K3885" s="35" t="n"/>
      <c r="L3885" s="36" t="n"/>
      <c r="M3885" s="36" t="n"/>
      <c r="P3885" s="37" t="n"/>
      <c r="Q3885" s="38">
        <f>IF($C3885="",0,IF(OR(LOWER(TRIM($G3885))="omani",LOWER(TRIM($G3885))="oman",LOWER(TRIM($G3885))="om",LOWER(TRIM($G3885))="local"),1,0))</f>
        <v/>
      </c>
      <c r="R3885" s="38">
        <f>IF($C3885="",0,IF(OR(ISNUMBER(SEARCH("resign",$N3885)),ISNUMBER(SEARCH("terminat",$N3885)),ISNUMBER(SEARCH("inactive",$N3885)),ISNUMBER(SEARCH("vacan",$N3885)),ISNUMBER(SEARCH("deceased",$N3885)),ISNUMBER(SEARCH("separated",$N3885))),0,1))</f>
        <v/>
      </c>
      <c r="S3885">
        <f>IF(OR($R3885=0,NOT(ISNUMBER($I3885))),"",IFERROR(DATEDIF($I3885,DATE(FY,1,1),"y"),""))</f>
        <v/>
      </c>
      <c r="T3885">
        <f>IF(OR($R3885=0,NOT(ISNUMBER($J3885))),"",IFERROR(DATEDIF($J3885,DATE(FY,1,1),"y"),0))</f>
        <v/>
      </c>
      <c r="U3885" s="38">
        <f>IF(OR($R3885=0,NOT(ISNUMBER($I3885))),0,IF(YEAR($I3885)+IF($Q3885=1,RetAgeO,RetAgeE)=FY,MONTH($I3885),IF(YEAR($I3885)+IF($Q3885=1,RetAgeO,RetAgeE)&lt;FY,1,0)))</f>
        <v/>
      </c>
      <c r="V3885" s="38">
        <f>IF(OR($R3885=0,NOT(ISNUMBER($K3885))),0,IF(YEAR($K3885)=FY,MONTH($K3885),IF(YEAR($K3885)&lt;FY,1,0)))</f>
        <v/>
      </c>
      <c r="W3885" s="38">
        <f>IF($R3885=0,0,MIN(12,IF(AND(ISNUMBER($O3885),$O3885&gt;=1,$O3885&lt;=12),INT($O3885),12),IF(AND(RetireExit="Yes",$U3885&gt;0),$U3885,12),IF(AND(ContractExit="Yes",$V3885&gt;0),$V3885,12)))</f>
        <v/>
      </c>
      <c r="X3885" s="37">
        <f>IF(ISNUMBER($P3885),$P3885,IncPct)</f>
        <v/>
      </c>
      <c r="Y3885" s="39">
        <f>IF($W3885=0,0,MAX(0,MIN($W3885,IncMonth-1))+MAX(0,$W3885-IncMonth+1)*(1+$X3885))</f>
        <v/>
      </c>
      <c r="Z3885" s="40">
        <f>IF($C3885="",0,IFERROR(INDEX(Departments!$B$5:$B$54,MATCH($C3885,Departments!$A$5:$A$54,0)),0))</f>
        <v/>
      </c>
      <c r="AA3885" s="41">
        <f>N($L3885)*$Y3885</f>
        <v/>
      </c>
      <c r="AB3885" s="41">
        <f>N($M3885)*$Y3885</f>
        <v/>
      </c>
      <c r="AC3885" s="41">
        <f>$AA3885*$Z3885</f>
        <v/>
      </c>
      <c r="AD3885" s="41">
        <f>$AA3885*BonusMonths/12</f>
        <v/>
      </c>
      <c r="AE3885" s="41">
        <f>($AA3885+SI_Gross*$AB3885)*IF($Q3885=1,SI_O,SI_E)</f>
        <v/>
      </c>
      <c r="AF3885" s="41">
        <f>IF($Q3885=1,0,$AA3885*EOSB)</f>
        <v/>
      </c>
      <c r="AG3885" s="41">
        <f>$AN3885*$W3885</f>
        <v/>
      </c>
      <c r="AH3885" s="41">
        <f>SUM($AA3885:$AG3885)</f>
        <v/>
      </c>
      <c r="AI3885" s="41">
        <f>12*($AM3885+$AN3885)</f>
        <v/>
      </c>
      <c r="AJ3885" s="41">
        <f>$AM3885*((IncMonth-1)+(13-IncMonth)*(1+$X3885))+12*$AN3885</f>
        <v/>
      </c>
      <c r="AK3885" s="41">
        <f>IF($R3885=1,N($L3885)+N($M3885),0)</f>
        <v/>
      </c>
      <c r="AL3885">
        <f>IF($C3885="","",IF(N($L3885)&lt;=0,"Basic salary missing",IF(ISNA(MATCH($C3885,Departments!$A$5:$A$54,0)),"Department not on Departments sheet",IF(AND($I3885&lt;&gt;"",NOT(ISNUMBER($I3885))),"Date of birth is text, not a date",IF(AND($K3885&lt;&gt;"",NOT(ISNUMBER($K3885))),"Contract end is text, not a date","")))))</f>
        <v/>
      </c>
      <c r="AM3885" s="41">
        <f>IF($R3885=0,0,N($L3885)*(1+$Z3885+BonusMonths/12+IF($Q3885=1,0,EOSB))+N($M3885)+(N($L3885)+SI_Gross*N($M3885))*IF($Q3885=1,SI_O,SI_E))</f>
        <v/>
      </c>
      <c r="AN3885" s="41">
        <f>IF($R3885=0,0,(IF($Q3885=1,MedO,MedE+Ticket)+Training)/12)</f>
        <v/>
      </c>
    </row>
    <row r="3886">
      <c r="I3886" s="35" t="n"/>
      <c r="J3886" s="35" t="n"/>
      <c r="K3886" s="35" t="n"/>
      <c r="L3886" s="36" t="n"/>
      <c r="M3886" s="36" t="n"/>
      <c r="P3886" s="37" t="n"/>
      <c r="Q3886" s="38">
        <f>IF($C3886="",0,IF(OR(LOWER(TRIM($G3886))="omani",LOWER(TRIM($G3886))="oman",LOWER(TRIM($G3886))="om",LOWER(TRIM($G3886))="local"),1,0))</f>
        <v/>
      </c>
      <c r="R3886" s="38">
        <f>IF($C3886="",0,IF(OR(ISNUMBER(SEARCH("resign",$N3886)),ISNUMBER(SEARCH("terminat",$N3886)),ISNUMBER(SEARCH("inactive",$N3886)),ISNUMBER(SEARCH("vacan",$N3886)),ISNUMBER(SEARCH("deceased",$N3886)),ISNUMBER(SEARCH("separated",$N3886))),0,1))</f>
        <v/>
      </c>
      <c r="S3886">
        <f>IF(OR($R3886=0,NOT(ISNUMBER($I3886))),"",IFERROR(DATEDIF($I3886,DATE(FY,1,1),"y"),""))</f>
        <v/>
      </c>
      <c r="T3886">
        <f>IF(OR($R3886=0,NOT(ISNUMBER($J3886))),"",IFERROR(DATEDIF($J3886,DATE(FY,1,1),"y"),0))</f>
        <v/>
      </c>
      <c r="U3886" s="38">
        <f>IF(OR($R3886=0,NOT(ISNUMBER($I3886))),0,IF(YEAR($I3886)+IF($Q3886=1,RetAgeO,RetAgeE)=FY,MONTH($I3886),IF(YEAR($I3886)+IF($Q3886=1,RetAgeO,RetAgeE)&lt;FY,1,0)))</f>
        <v/>
      </c>
      <c r="V3886" s="38">
        <f>IF(OR($R3886=0,NOT(ISNUMBER($K3886))),0,IF(YEAR($K3886)=FY,MONTH($K3886),IF(YEAR($K3886)&lt;FY,1,0)))</f>
        <v/>
      </c>
      <c r="W3886" s="38">
        <f>IF($R3886=0,0,MIN(12,IF(AND(ISNUMBER($O3886),$O3886&gt;=1,$O3886&lt;=12),INT($O3886),12),IF(AND(RetireExit="Yes",$U3886&gt;0),$U3886,12),IF(AND(ContractExit="Yes",$V3886&gt;0),$V3886,12)))</f>
        <v/>
      </c>
      <c r="X3886" s="37">
        <f>IF(ISNUMBER($P3886),$P3886,IncPct)</f>
        <v/>
      </c>
      <c r="Y3886" s="39">
        <f>IF($W3886=0,0,MAX(0,MIN($W3886,IncMonth-1))+MAX(0,$W3886-IncMonth+1)*(1+$X3886))</f>
        <v/>
      </c>
      <c r="Z3886" s="40">
        <f>IF($C3886="",0,IFERROR(INDEX(Departments!$B$5:$B$54,MATCH($C3886,Departments!$A$5:$A$54,0)),0))</f>
        <v/>
      </c>
      <c r="AA3886" s="41">
        <f>N($L3886)*$Y3886</f>
        <v/>
      </c>
      <c r="AB3886" s="41">
        <f>N($M3886)*$Y3886</f>
        <v/>
      </c>
      <c r="AC3886" s="41">
        <f>$AA3886*$Z3886</f>
        <v/>
      </c>
      <c r="AD3886" s="41">
        <f>$AA3886*BonusMonths/12</f>
        <v/>
      </c>
      <c r="AE3886" s="41">
        <f>($AA3886+SI_Gross*$AB3886)*IF($Q3886=1,SI_O,SI_E)</f>
        <v/>
      </c>
      <c r="AF3886" s="41">
        <f>IF($Q3886=1,0,$AA3886*EOSB)</f>
        <v/>
      </c>
      <c r="AG3886" s="41">
        <f>$AN3886*$W3886</f>
        <v/>
      </c>
      <c r="AH3886" s="41">
        <f>SUM($AA3886:$AG3886)</f>
        <v/>
      </c>
      <c r="AI3886" s="41">
        <f>12*($AM3886+$AN3886)</f>
        <v/>
      </c>
      <c r="AJ3886" s="41">
        <f>$AM3886*((IncMonth-1)+(13-IncMonth)*(1+$X3886))+12*$AN3886</f>
        <v/>
      </c>
      <c r="AK3886" s="41">
        <f>IF($R3886=1,N($L3886)+N($M3886),0)</f>
        <v/>
      </c>
      <c r="AL3886">
        <f>IF($C3886="","",IF(N($L3886)&lt;=0,"Basic salary missing",IF(ISNA(MATCH($C3886,Departments!$A$5:$A$54,0)),"Department not on Departments sheet",IF(AND($I3886&lt;&gt;"",NOT(ISNUMBER($I3886))),"Date of birth is text, not a date",IF(AND($K3886&lt;&gt;"",NOT(ISNUMBER($K3886))),"Contract end is text, not a date","")))))</f>
        <v/>
      </c>
      <c r="AM3886" s="41">
        <f>IF($R3886=0,0,N($L3886)*(1+$Z3886+BonusMonths/12+IF($Q3886=1,0,EOSB))+N($M3886)+(N($L3886)+SI_Gross*N($M3886))*IF($Q3886=1,SI_O,SI_E))</f>
        <v/>
      </c>
      <c r="AN3886" s="41">
        <f>IF($R3886=0,0,(IF($Q3886=1,MedO,MedE+Ticket)+Training)/12)</f>
        <v/>
      </c>
    </row>
    <row r="3887">
      <c r="I3887" s="35" t="n"/>
      <c r="J3887" s="35" t="n"/>
      <c r="K3887" s="35" t="n"/>
      <c r="L3887" s="36" t="n"/>
      <c r="M3887" s="36" t="n"/>
      <c r="P3887" s="37" t="n"/>
      <c r="Q3887" s="38">
        <f>IF($C3887="",0,IF(OR(LOWER(TRIM($G3887))="omani",LOWER(TRIM($G3887))="oman",LOWER(TRIM($G3887))="om",LOWER(TRIM($G3887))="local"),1,0))</f>
        <v/>
      </c>
      <c r="R3887" s="38">
        <f>IF($C3887="",0,IF(OR(ISNUMBER(SEARCH("resign",$N3887)),ISNUMBER(SEARCH("terminat",$N3887)),ISNUMBER(SEARCH("inactive",$N3887)),ISNUMBER(SEARCH("vacan",$N3887)),ISNUMBER(SEARCH("deceased",$N3887)),ISNUMBER(SEARCH("separated",$N3887))),0,1))</f>
        <v/>
      </c>
      <c r="S3887">
        <f>IF(OR($R3887=0,NOT(ISNUMBER($I3887))),"",IFERROR(DATEDIF($I3887,DATE(FY,1,1),"y"),""))</f>
        <v/>
      </c>
      <c r="T3887">
        <f>IF(OR($R3887=0,NOT(ISNUMBER($J3887))),"",IFERROR(DATEDIF($J3887,DATE(FY,1,1),"y"),0))</f>
        <v/>
      </c>
      <c r="U3887" s="38">
        <f>IF(OR($R3887=0,NOT(ISNUMBER($I3887))),0,IF(YEAR($I3887)+IF($Q3887=1,RetAgeO,RetAgeE)=FY,MONTH($I3887),IF(YEAR($I3887)+IF($Q3887=1,RetAgeO,RetAgeE)&lt;FY,1,0)))</f>
        <v/>
      </c>
      <c r="V3887" s="38">
        <f>IF(OR($R3887=0,NOT(ISNUMBER($K3887))),0,IF(YEAR($K3887)=FY,MONTH($K3887),IF(YEAR($K3887)&lt;FY,1,0)))</f>
        <v/>
      </c>
      <c r="W3887" s="38">
        <f>IF($R3887=0,0,MIN(12,IF(AND(ISNUMBER($O3887),$O3887&gt;=1,$O3887&lt;=12),INT($O3887),12),IF(AND(RetireExit="Yes",$U3887&gt;0),$U3887,12),IF(AND(ContractExit="Yes",$V3887&gt;0),$V3887,12)))</f>
        <v/>
      </c>
      <c r="X3887" s="37">
        <f>IF(ISNUMBER($P3887),$P3887,IncPct)</f>
        <v/>
      </c>
      <c r="Y3887" s="39">
        <f>IF($W3887=0,0,MAX(0,MIN($W3887,IncMonth-1))+MAX(0,$W3887-IncMonth+1)*(1+$X3887))</f>
        <v/>
      </c>
      <c r="Z3887" s="40">
        <f>IF($C3887="",0,IFERROR(INDEX(Departments!$B$5:$B$54,MATCH($C3887,Departments!$A$5:$A$54,0)),0))</f>
        <v/>
      </c>
      <c r="AA3887" s="41">
        <f>N($L3887)*$Y3887</f>
        <v/>
      </c>
      <c r="AB3887" s="41">
        <f>N($M3887)*$Y3887</f>
        <v/>
      </c>
      <c r="AC3887" s="41">
        <f>$AA3887*$Z3887</f>
        <v/>
      </c>
      <c r="AD3887" s="41">
        <f>$AA3887*BonusMonths/12</f>
        <v/>
      </c>
      <c r="AE3887" s="41">
        <f>($AA3887+SI_Gross*$AB3887)*IF($Q3887=1,SI_O,SI_E)</f>
        <v/>
      </c>
      <c r="AF3887" s="41">
        <f>IF($Q3887=1,0,$AA3887*EOSB)</f>
        <v/>
      </c>
      <c r="AG3887" s="41">
        <f>$AN3887*$W3887</f>
        <v/>
      </c>
      <c r="AH3887" s="41">
        <f>SUM($AA3887:$AG3887)</f>
        <v/>
      </c>
      <c r="AI3887" s="41">
        <f>12*($AM3887+$AN3887)</f>
        <v/>
      </c>
      <c r="AJ3887" s="41">
        <f>$AM3887*((IncMonth-1)+(13-IncMonth)*(1+$X3887))+12*$AN3887</f>
        <v/>
      </c>
      <c r="AK3887" s="41">
        <f>IF($R3887=1,N($L3887)+N($M3887),0)</f>
        <v/>
      </c>
      <c r="AL3887">
        <f>IF($C3887="","",IF(N($L3887)&lt;=0,"Basic salary missing",IF(ISNA(MATCH($C3887,Departments!$A$5:$A$54,0)),"Department not on Departments sheet",IF(AND($I3887&lt;&gt;"",NOT(ISNUMBER($I3887))),"Date of birth is text, not a date",IF(AND($K3887&lt;&gt;"",NOT(ISNUMBER($K3887))),"Contract end is text, not a date","")))))</f>
        <v/>
      </c>
      <c r="AM3887" s="41">
        <f>IF($R3887=0,0,N($L3887)*(1+$Z3887+BonusMonths/12+IF($Q3887=1,0,EOSB))+N($M3887)+(N($L3887)+SI_Gross*N($M3887))*IF($Q3887=1,SI_O,SI_E))</f>
        <v/>
      </c>
      <c r="AN3887" s="41">
        <f>IF($R3887=0,0,(IF($Q3887=1,MedO,MedE+Ticket)+Training)/12)</f>
        <v/>
      </c>
    </row>
    <row r="3888">
      <c r="I3888" s="35" t="n"/>
      <c r="J3888" s="35" t="n"/>
      <c r="K3888" s="35" t="n"/>
      <c r="L3888" s="36" t="n"/>
      <c r="M3888" s="36" t="n"/>
      <c r="P3888" s="37" t="n"/>
      <c r="Q3888" s="38">
        <f>IF($C3888="",0,IF(OR(LOWER(TRIM($G3888))="omani",LOWER(TRIM($G3888))="oman",LOWER(TRIM($G3888))="om",LOWER(TRIM($G3888))="local"),1,0))</f>
        <v/>
      </c>
      <c r="R3888" s="38">
        <f>IF($C3888="",0,IF(OR(ISNUMBER(SEARCH("resign",$N3888)),ISNUMBER(SEARCH("terminat",$N3888)),ISNUMBER(SEARCH("inactive",$N3888)),ISNUMBER(SEARCH("vacan",$N3888)),ISNUMBER(SEARCH("deceased",$N3888)),ISNUMBER(SEARCH("separated",$N3888))),0,1))</f>
        <v/>
      </c>
      <c r="S3888">
        <f>IF(OR($R3888=0,NOT(ISNUMBER($I3888))),"",IFERROR(DATEDIF($I3888,DATE(FY,1,1),"y"),""))</f>
        <v/>
      </c>
      <c r="T3888">
        <f>IF(OR($R3888=0,NOT(ISNUMBER($J3888))),"",IFERROR(DATEDIF($J3888,DATE(FY,1,1),"y"),0))</f>
        <v/>
      </c>
      <c r="U3888" s="38">
        <f>IF(OR($R3888=0,NOT(ISNUMBER($I3888))),0,IF(YEAR($I3888)+IF($Q3888=1,RetAgeO,RetAgeE)=FY,MONTH($I3888),IF(YEAR($I3888)+IF($Q3888=1,RetAgeO,RetAgeE)&lt;FY,1,0)))</f>
        <v/>
      </c>
      <c r="V3888" s="38">
        <f>IF(OR($R3888=0,NOT(ISNUMBER($K3888))),0,IF(YEAR($K3888)=FY,MONTH($K3888),IF(YEAR($K3888)&lt;FY,1,0)))</f>
        <v/>
      </c>
      <c r="W3888" s="38">
        <f>IF($R3888=0,0,MIN(12,IF(AND(ISNUMBER($O3888),$O3888&gt;=1,$O3888&lt;=12),INT($O3888),12),IF(AND(RetireExit="Yes",$U3888&gt;0),$U3888,12),IF(AND(ContractExit="Yes",$V3888&gt;0),$V3888,12)))</f>
        <v/>
      </c>
      <c r="X3888" s="37">
        <f>IF(ISNUMBER($P3888),$P3888,IncPct)</f>
        <v/>
      </c>
      <c r="Y3888" s="39">
        <f>IF($W3888=0,0,MAX(0,MIN($W3888,IncMonth-1))+MAX(0,$W3888-IncMonth+1)*(1+$X3888))</f>
        <v/>
      </c>
      <c r="Z3888" s="40">
        <f>IF($C3888="",0,IFERROR(INDEX(Departments!$B$5:$B$54,MATCH($C3888,Departments!$A$5:$A$54,0)),0))</f>
        <v/>
      </c>
      <c r="AA3888" s="41">
        <f>N($L3888)*$Y3888</f>
        <v/>
      </c>
      <c r="AB3888" s="41">
        <f>N($M3888)*$Y3888</f>
        <v/>
      </c>
      <c r="AC3888" s="41">
        <f>$AA3888*$Z3888</f>
        <v/>
      </c>
      <c r="AD3888" s="41">
        <f>$AA3888*BonusMonths/12</f>
        <v/>
      </c>
      <c r="AE3888" s="41">
        <f>($AA3888+SI_Gross*$AB3888)*IF($Q3888=1,SI_O,SI_E)</f>
        <v/>
      </c>
      <c r="AF3888" s="41">
        <f>IF($Q3888=1,0,$AA3888*EOSB)</f>
        <v/>
      </c>
      <c r="AG3888" s="41">
        <f>$AN3888*$W3888</f>
        <v/>
      </c>
      <c r="AH3888" s="41">
        <f>SUM($AA3888:$AG3888)</f>
        <v/>
      </c>
      <c r="AI3888" s="41">
        <f>12*($AM3888+$AN3888)</f>
        <v/>
      </c>
      <c r="AJ3888" s="41">
        <f>$AM3888*((IncMonth-1)+(13-IncMonth)*(1+$X3888))+12*$AN3888</f>
        <v/>
      </c>
      <c r="AK3888" s="41">
        <f>IF($R3888=1,N($L3888)+N($M3888),0)</f>
        <v/>
      </c>
      <c r="AL3888">
        <f>IF($C3888="","",IF(N($L3888)&lt;=0,"Basic salary missing",IF(ISNA(MATCH($C3888,Departments!$A$5:$A$54,0)),"Department not on Departments sheet",IF(AND($I3888&lt;&gt;"",NOT(ISNUMBER($I3888))),"Date of birth is text, not a date",IF(AND($K3888&lt;&gt;"",NOT(ISNUMBER($K3888))),"Contract end is text, not a date","")))))</f>
        <v/>
      </c>
      <c r="AM3888" s="41">
        <f>IF($R3888=0,0,N($L3888)*(1+$Z3888+BonusMonths/12+IF($Q3888=1,0,EOSB))+N($M3888)+(N($L3888)+SI_Gross*N($M3888))*IF($Q3888=1,SI_O,SI_E))</f>
        <v/>
      </c>
      <c r="AN3888" s="41">
        <f>IF($R3888=0,0,(IF($Q3888=1,MedO,MedE+Ticket)+Training)/12)</f>
        <v/>
      </c>
    </row>
    <row r="3889">
      <c r="I3889" s="35" t="n"/>
      <c r="J3889" s="35" t="n"/>
      <c r="K3889" s="35" t="n"/>
      <c r="L3889" s="36" t="n"/>
      <c r="M3889" s="36" t="n"/>
      <c r="P3889" s="37" t="n"/>
      <c r="Q3889" s="38">
        <f>IF($C3889="",0,IF(OR(LOWER(TRIM($G3889))="omani",LOWER(TRIM($G3889))="oman",LOWER(TRIM($G3889))="om",LOWER(TRIM($G3889))="local"),1,0))</f>
        <v/>
      </c>
      <c r="R3889" s="38">
        <f>IF($C3889="",0,IF(OR(ISNUMBER(SEARCH("resign",$N3889)),ISNUMBER(SEARCH("terminat",$N3889)),ISNUMBER(SEARCH("inactive",$N3889)),ISNUMBER(SEARCH("vacan",$N3889)),ISNUMBER(SEARCH("deceased",$N3889)),ISNUMBER(SEARCH("separated",$N3889))),0,1))</f>
        <v/>
      </c>
      <c r="S3889">
        <f>IF(OR($R3889=0,NOT(ISNUMBER($I3889))),"",IFERROR(DATEDIF($I3889,DATE(FY,1,1),"y"),""))</f>
        <v/>
      </c>
      <c r="T3889">
        <f>IF(OR($R3889=0,NOT(ISNUMBER($J3889))),"",IFERROR(DATEDIF($J3889,DATE(FY,1,1),"y"),0))</f>
        <v/>
      </c>
      <c r="U3889" s="38">
        <f>IF(OR($R3889=0,NOT(ISNUMBER($I3889))),0,IF(YEAR($I3889)+IF($Q3889=1,RetAgeO,RetAgeE)=FY,MONTH($I3889),IF(YEAR($I3889)+IF($Q3889=1,RetAgeO,RetAgeE)&lt;FY,1,0)))</f>
        <v/>
      </c>
      <c r="V3889" s="38">
        <f>IF(OR($R3889=0,NOT(ISNUMBER($K3889))),0,IF(YEAR($K3889)=FY,MONTH($K3889),IF(YEAR($K3889)&lt;FY,1,0)))</f>
        <v/>
      </c>
      <c r="W3889" s="38">
        <f>IF($R3889=0,0,MIN(12,IF(AND(ISNUMBER($O3889),$O3889&gt;=1,$O3889&lt;=12),INT($O3889),12),IF(AND(RetireExit="Yes",$U3889&gt;0),$U3889,12),IF(AND(ContractExit="Yes",$V3889&gt;0),$V3889,12)))</f>
        <v/>
      </c>
      <c r="X3889" s="37">
        <f>IF(ISNUMBER($P3889),$P3889,IncPct)</f>
        <v/>
      </c>
      <c r="Y3889" s="39">
        <f>IF($W3889=0,0,MAX(0,MIN($W3889,IncMonth-1))+MAX(0,$W3889-IncMonth+1)*(1+$X3889))</f>
        <v/>
      </c>
      <c r="Z3889" s="40">
        <f>IF($C3889="",0,IFERROR(INDEX(Departments!$B$5:$B$54,MATCH($C3889,Departments!$A$5:$A$54,0)),0))</f>
        <v/>
      </c>
      <c r="AA3889" s="41">
        <f>N($L3889)*$Y3889</f>
        <v/>
      </c>
      <c r="AB3889" s="41">
        <f>N($M3889)*$Y3889</f>
        <v/>
      </c>
      <c r="AC3889" s="41">
        <f>$AA3889*$Z3889</f>
        <v/>
      </c>
      <c r="AD3889" s="41">
        <f>$AA3889*BonusMonths/12</f>
        <v/>
      </c>
      <c r="AE3889" s="41">
        <f>($AA3889+SI_Gross*$AB3889)*IF($Q3889=1,SI_O,SI_E)</f>
        <v/>
      </c>
      <c r="AF3889" s="41">
        <f>IF($Q3889=1,0,$AA3889*EOSB)</f>
        <v/>
      </c>
      <c r="AG3889" s="41">
        <f>$AN3889*$W3889</f>
        <v/>
      </c>
      <c r="AH3889" s="41">
        <f>SUM($AA3889:$AG3889)</f>
        <v/>
      </c>
      <c r="AI3889" s="41">
        <f>12*($AM3889+$AN3889)</f>
        <v/>
      </c>
      <c r="AJ3889" s="41">
        <f>$AM3889*((IncMonth-1)+(13-IncMonth)*(1+$X3889))+12*$AN3889</f>
        <v/>
      </c>
      <c r="AK3889" s="41">
        <f>IF($R3889=1,N($L3889)+N($M3889),0)</f>
        <v/>
      </c>
      <c r="AL3889">
        <f>IF($C3889="","",IF(N($L3889)&lt;=0,"Basic salary missing",IF(ISNA(MATCH($C3889,Departments!$A$5:$A$54,0)),"Department not on Departments sheet",IF(AND($I3889&lt;&gt;"",NOT(ISNUMBER($I3889))),"Date of birth is text, not a date",IF(AND($K3889&lt;&gt;"",NOT(ISNUMBER($K3889))),"Contract end is text, not a date","")))))</f>
        <v/>
      </c>
      <c r="AM3889" s="41">
        <f>IF($R3889=0,0,N($L3889)*(1+$Z3889+BonusMonths/12+IF($Q3889=1,0,EOSB))+N($M3889)+(N($L3889)+SI_Gross*N($M3889))*IF($Q3889=1,SI_O,SI_E))</f>
        <v/>
      </c>
      <c r="AN3889" s="41">
        <f>IF($R3889=0,0,(IF($Q3889=1,MedO,MedE+Ticket)+Training)/12)</f>
        <v/>
      </c>
    </row>
    <row r="3890">
      <c r="I3890" s="35" t="n"/>
      <c r="J3890" s="35" t="n"/>
      <c r="K3890" s="35" t="n"/>
      <c r="L3890" s="36" t="n"/>
      <c r="M3890" s="36" t="n"/>
      <c r="P3890" s="37" t="n"/>
      <c r="Q3890" s="38">
        <f>IF($C3890="",0,IF(OR(LOWER(TRIM($G3890))="omani",LOWER(TRIM($G3890))="oman",LOWER(TRIM($G3890))="om",LOWER(TRIM($G3890))="local"),1,0))</f>
        <v/>
      </c>
      <c r="R3890" s="38">
        <f>IF($C3890="",0,IF(OR(ISNUMBER(SEARCH("resign",$N3890)),ISNUMBER(SEARCH("terminat",$N3890)),ISNUMBER(SEARCH("inactive",$N3890)),ISNUMBER(SEARCH("vacan",$N3890)),ISNUMBER(SEARCH("deceased",$N3890)),ISNUMBER(SEARCH("separated",$N3890))),0,1))</f>
        <v/>
      </c>
      <c r="S3890">
        <f>IF(OR($R3890=0,NOT(ISNUMBER($I3890))),"",IFERROR(DATEDIF($I3890,DATE(FY,1,1),"y"),""))</f>
        <v/>
      </c>
      <c r="T3890">
        <f>IF(OR($R3890=0,NOT(ISNUMBER($J3890))),"",IFERROR(DATEDIF($J3890,DATE(FY,1,1),"y"),0))</f>
        <v/>
      </c>
      <c r="U3890" s="38">
        <f>IF(OR($R3890=0,NOT(ISNUMBER($I3890))),0,IF(YEAR($I3890)+IF($Q3890=1,RetAgeO,RetAgeE)=FY,MONTH($I3890),IF(YEAR($I3890)+IF($Q3890=1,RetAgeO,RetAgeE)&lt;FY,1,0)))</f>
        <v/>
      </c>
      <c r="V3890" s="38">
        <f>IF(OR($R3890=0,NOT(ISNUMBER($K3890))),0,IF(YEAR($K3890)=FY,MONTH($K3890),IF(YEAR($K3890)&lt;FY,1,0)))</f>
        <v/>
      </c>
      <c r="W3890" s="38">
        <f>IF($R3890=0,0,MIN(12,IF(AND(ISNUMBER($O3890),$O3890&gt;=1,$O3890&lt;=12),INT($O3890),12),IF(AND(RetireExit="Yes",$U3890&gt;0),$U3890,12),IF(AND(ContractExit="Yes",$V3890&gt;0),$V3890,12)))</f>
        <v/>
      </c>
      <c r="X3890" s="37">
        <f>IF(ISNUMBER($P3890),$P3890,IncPct)</f>
        <v/>
      </c>
      <c r="Y3890" s="39">
        <f>IF($W3890=0,0,MAX(0,MIN($W3890,IncMonth-1))+MAX(0,$W3890-IncMonth+1)*(1+$X3890))</f>
        <v/>
      </c>
      <c r="Z3890" s="40">
        <f>IF($C3890="",0,IFERROR(INDEX(Departments!$B$5:$B$54,MATCH($C3890,Departments!$A$5:$A$54,0)),0))</f>
        <v/>
      </c>
      <c r="AA3890" s="41">
        <f>N($L3890)*$Y3890</f>
        <v/>
      </c>
      <c r="AB3890" s="41">
        <f>N($M3890)*$Y3890</f>
        <v/>
      </c>
      <c r="AC3890" s="41">
        <f>$AA3890*$Z3890</f>
        <v/>
      </c>
      <c r="AD3890" s="41">
        <f>$AA3890*BonusMonths/12</f>
        <v/>
      </c>
      <c r="AE3890" s="41">
        <f>($AA3890+SI_Gross*$AB3890)*IF($Q3890=1,SI_O,SI_E)</f>
        <v/>
      </c>
      <c r="AF3890" s="41">
        <f>IF($Q3890=1,0,$AA3890*EOSB)</f>
        <v/>
      </c>
      <c r="AG3890" s="41">
        <f>$AN3890*$W3890</f>
        <v/>
      </c>
      <c r="AH3890" s="41">
        <f>SUM($AA3890:$AG3890)</f>
        <v/>
      </c>
      <c r="AI3890" s="41">
        <f>12*($AM3890+$AN3890)</f>
        <v/>
      </c>
      <c r="AJ3890" s="41">
        <f>$AM3890*((IncMonth-1)+(13-IncMonth)*(1+$X3890))+12*$AN3890</f>
        <v/>
      </c>
      <c r="AK3890" s="41">
        <f>IF($R3890=1,N($L3890)+N($M3890),0)</f>
        <v/>
      </c>
      <c r="AL3890">
        <f>IF($C3890="","",IF(N($L3890)&lt;=0,"Basic salary missing",IF(ISNA(MATCH($C3890,Departments!$A$5:$A$54,0)),"Department not on Departments sheet",IF(AND($I3890&lt;&gt;"",NOT(ISNUMBER($I3890))),"Date of birth is text, not a date",IF(AND($K3890&lt;&gt;"",NOT(ISNUMBER($K3890))),"Contract end is text, not a date","")))))</f>
        <v/>
      </c>
      <c r="AM3890" s="41">
        <f>IF($R3890=0,0,N($L3890)*(1+$Z3890+BonusMonths/12+IF($Q3890=1,0,EOSB))+N($M3890)+(N($L3890)+SI_Gross*N($M3890))*IF($Q3890=1,SI_O,SI_E))</f>
        <v/>
      </c>
      <c r="AN3890" s="41">
        <f>IF($R3890=0,0,(IF($Q3890=1,MedO,MedE+Ticket)+Training)/12)</f>
        <v/>
      </c>
    </row>
    <row r="3891">
      <c r="I3891" s="35" t="n"/>
      <c r="J3891" s="35" t="n"/>
      <c r="K3891" s="35" t="n"/>
      <c r="L3891" s="36" t="n"/>
      <c r="M3891" s="36" t="n"/>
      <c r="P3891" s="37" t="n"/>
      <c r="Q3891" s="38">
        <f>IF($C3891="",0,IF(OR(LOWER(TRIM($G3891))="omani",LOWER(TRIM($G3891))="oman",LOWER(TRIM($G3891))="om",LOWER(TRIM($G3891))="local"),1,0))</f>
        <v/>
      </c>
      <c r="R3891" s="38">
        <f>IF($C3891="",0,IF(OR(ISNUMBER(SEARCH("resign",$N3891)),ISNUMBER(SEARCH("terminat",$N3891)),ISNUMBER(SEARCH("inactive",$N3891)),ISNUMBER(SEARCH("vacan",$N3891)),ISNUMBER(SEARCH("deceased",$N3891)),ISNUMBER(SEARCH("separated",$N3891))),0,1))</f>
        <v/>
      </c>
      <c r="S3891">
        <f>IF(OR($R3891=0,NOT(ISNUMBER($I3891))),"",IFERROR(DATEDIF($I3891,DATE(FY,1,1),"y"),""))</f>
        <v/>
      </c>
      <c r="T3891">
        <f>IF(OR($R3891=0,NOT(ISNUMBER($J3891))),"",IFERROR(DATEDIF($J3891,DATE(FY,1,1),"y"),0))</f>
        <v/>
      </c>
      <c r="U3891" s="38">
        <f>IF(OR($R3891=0,NOT(ISNUMBER($I3891))),0,IF(YEAR($I3891)+IF($Q3891=1,RetAgeO,RetAgeE)=FY,MONTH($I3891),IF(YEAR($I3891)+IF($Q3891=1,RetAgeO,RetAgeE)&lt;FY,1,0)))</f>
        <v/>
      </c>
      <c r="V3891" s="38">
        <f>IF(OR($R3891=0,NOT(ISNUMBER($K3891))),0,IF(YEAR($K3891)=FY,MONTH($K3891),IF(YEAR($K3891)&lt;FY,1,0)))</f>
        <v/>
      </c>
      <c r="W3891" s="38">
        <f>IF($R3891=0,0,MIN(12,IF(AND(ISNUMBER($O3891),$O3891&gt;=1,$O3891&lt;=12),INT($O3891),12),IF(AND(RetireExit="Yes",$U3891&gt;0),$U3891,12),IF(AND(ContractExit="Yes",$V3891&gt;0),$V3891,12)))</f>
        <v/>
      </c>
      <c r="X3891" s="37">
        <f>IF(ISNUMBER($P3891),$P3891,IncPct)</f>
        <v/>
      </c>
      <c r="Y3891" s="39">
        <f>IF($W3891=0,0,MAX(0,MIN($W3891,IncMonth-1))+MAX(0,$W3891-IncMonth+1)*(1+$X3891))</f>
        <v/>
      </c>
      <c r="Z3891" s="40">
        <f>IF($C3891="",0,IFERROR(INDEX(Departments!$B$5:$B$54,MATCH($C3891,Departments!$A$5:$A$54,0)),0))</f>
        <v/>
      </c>
      <c r="AA3891" s="41">
        <f>N($L3891)*$Y3891</f>
        <v/>
      </c>
      <c r="AB3891" s="41">
        <f>N($M3891)*$Y3891</f>
        <v/>
      </c>
      <c r="AC3891" s="41">
        <f>$AA3891*$Z3891</f>
        <v/>
      </c>
      <c r="AD3891" s="41">
        <f>$AA3891*BonusMonths/12</f>
        <v/>
      </c>
      <c r="AE3891" s="41">
        <f>($AA3891+SI_Gross*$AB3891)*IF($Q3891=1,SI_O,SI_E)</f>
        <v/>
      </c>
      <c r="AF3891" s="41">
        <f>IF($Q3891=1,0,$AA3891*EOSB)</f>
        <v/>
      </c>
      <c r="AG3891" s="41">
        <f>$AN3891*$W3891</f>
        <v/>
      </c>
      <c r="AH3891" s="41">
        <f>SUM($AA3891:$AG3891)</f>
        <v/>
      </c>
      <c r="AI3891" s="41">
        <f>12*($AM3891+$AN3891)</f>
        <v/>
      </c>
      <c r="AJ3891" s="41">
        <f>$AM3891*((IncMonth-1)+(13-IncMonth)*(1+$X3891))+12*$AN3891</f>
        <v/>
      </c>
      <c r="AK3891" s="41">
        <f>IF($R3891=1,N($L3891)+N($M3891),0)</f>
        <v/>
      </c>
      <c r="AL3891">
        <f>IF($C3891="","",IF(N($L3891)&lt;=0,"Basic salary missing",IF(ISNA(MATCH($C3891,Departments!$A$5:$A$54,0)),"Department not on Departments sheet",IF(AND($I3891&lt;&gt;"",NOT(ISNUMBER($I3891))),"Date of birth is text, not a date",IF(AND($K3891&lt;&gt;"",NOT(ISNUMBER($K3891))),"Contract end is text, not a date","")))))</f>
        <v/>
      </c>
      <c r="AM3891" s="41">
        <f>IF($R3891=0,0,N($L3891)*(1+$Z3891+BonusMonths/12+IF($Q3891=1,0,EOSB))+N($M3891)+(N($L3891)+SI_Gross*N($M3891))*IF($Q3891=1,SI_O,SI_E))</f>
        <v/>
      </c>
      <c r="AN3891" s="41">
        <f>IF($R3891=0,0,(IF($Q3891=1,MedO,MedE+Ticket)+Training)/12)</f>
        <v/>
      </c>
    </row>
    <row r="3892">
      <c r="I3892" s="35" t="n"/>
      <c r="J3892" s="35" t="n"/>
      <c r="K3892" s="35" t="n"/>
      <c r="L3892" s="36" t="n"/>
      <c r="M3892" s="36" t="n"/>
      <c r="P3892" s="37" t="n"/>
      <c r="Q3892" s="38">
        <f>IF($C3892="",0,IF(OR(LOWER(TRIM($G3892))="omani",LOWER(TRIM($G3892))="oman",LOWER(TRIM($G3892))="om",LOWER(TRIM($G3892))="local"),1,0))</f>
        <v/>
      </c>
      <c r="R3892" s="38">
        <f>IF($C3892="",0,IF(OR(ISNUMBER(SEARCH("resign",$N3892)),ISNUMBER(SEARCH("terminat",$N3892)),ISNUMBER(SEARCH("inactive",$N3892)),ISNUMBER(SEARCH("vacan",$N3892)),ISNUMBER(SEARCH("deceased",$N3892)),ISNUMBER(SEARCH("separated",$N3892))),0,1))</f>
        <v/>
      </c>
      <c r="S3892">
        <f>IF(OR($R3892=0,NOT(ISNUMBER($I3892))),"",IFERROR(DATEDIF($I3892,DATE(FY,1,1),"y"),""))</f>
        <v/>
      </c>
      <c r="T3892">
        <f>IF(OR($R3892=0,NOT(ISNUMBER($J3892))),"",IFERROR(DATEDIF($J3892,DATE(FY,1,1),"y"),0))</f>
        <v/>
      </c>
      <c r="U3892" s="38">
        <f>IF(OR($R3892=0,NOT(ISNUMBER($I3892))),0,IF(YEAR($I3892)+IF($Q3892=1,RetAgeO,RetAgeE)=FY,MONTH($I3892),IF(YEAR($I3892)+IF($Q3892=1,RetAgeO,RetAgeE)&lt;FY,1,0)))</f>
        <v/>
      </c>
      <c r="V3892" s="38">
        <f>IF(OR($R3892=0,NOT(ISNUMBER($K3892))),0,IF(YEAR($K3892)=FY,MONTH($K3892),IF(YEAR($K3892)&lt;FY,1,0)))</f>
        <v/>
      </c>
      <c r="W3892" s="38">
        <f>IF($R3892=0,0,MIN(12,IF(AND(ISNUMBER($O3892),$O3892&gt;=1,$O3892&lt;=12),INT($O3892),12),IF(AND(RetireExit="Yes",$U3892&gt;0),$U3892,12),IF(AND(ContractExit="Yes",$V3892&gt;0),$V3892,12)))</f>
        <v/>
      </c>
      <c r="X3892" s="37">
        <f>IF(ISNUMBER($P3892),$P3892,IncPct)</f>
        <v/>
      </c>
      <c r="Y3892" s="39">
        <f>IF($W3892=0,0,MAX(0,MIN($W3892,IncMonth-1))+MAX(0,$W3892-IncMonth+1)*(1+$X3892))</f>
        <v/>
      </c>
      <c r="Z3892" s="40">
        <f>IF($C3892="",0,IFERROR(INDEX(Departments!$B$5:$B$54,MATCH($C3892,Departments!$A$5:$A$54,0)),0))</f>
        <v/>
      </c>
      <c r="AA3892" s="41">
        <f>N($L3892)*$Y3892</f>
        <v/>
      </c>
      <c r="AB3892" s="41">
        <f>N($M3892)*$Y3892</f>
        <v/>
      </c>
      <c r="AC3892" s="41">
        <f>$AA3892*$Z3892</f>
        <v/>
      </c>
      <c r="AD3892" s="41">
        <f>$AA3892*BonusMonths/12</f>
        <v/>
      </c>
      <c r="AE3892" s="41">
        <f>($AA3892+SI_Gross*$AB3892)*IF($Q3892=1,SI_O,SI_E)</f>
        <v/>
      </c>
      <c r="AF3892" s="41">
        <f>IF($Q3892=1,0,$AA3892*EOSB)</f>
        <v/>
      </c>
      <c r="AG3892" s="41">
        <f>$AN3892*$W3892</f>
        <v/>
      </c>
      <c r="AH3892" s="41">
        <f>SUM($AA3892:$AG3892)</f>
        <v/>
      </c>
      <c r="AI3892" s="41">
        <f>12*($AM3892+$AN3892)</f>
        <v/>
      </c>
      <c r="AJ3892" s="41">
        <f>$AM3892*((IncMonth-1)+(13-IncMonth)*(1+$X3892))+12*$AN3892</f>
        <v/>
      </c>
      <c r="AK3892" s="41">
        <f>IF($R3892=1,N($L3892)+N($M3892),0)</f>
        <v/>
      </c>
      <c r="AL3892">
        <f>IF($C3892="","",IF(N($L3892)&lt;=0,"Basic salary missing",IF(ISNA(MATCH($C3892,Departments!$A$5:$A$54,0)),"Department not on Departments sheet",IF(AND($I3892&lt;&gt;"",NOT(ISNUMBER($I3892))),"Date of birth is text, not a date",IF(AND($K3892&lt;&gt;"",NOT(ISNUMBER($K3892))),"Contract end is text, not a date","")))))</f>
        <v/>
      </c>
      <c r="AM3892" s="41">
        <f>IF($R3892=0,0,N($L3892)*(1+$Z3892+BonusMonths/12+IF($Q3892=1,0,EOSB))+N($M3892)+(N($L3892)+SI_Gross*N($M3892))*IF($Q3892=1,SI_O,SI_E))</f>
        <v/>
      </c>
      <c r="AN3892" s="41">
        <f>IF($R3892=0,0,(IF($Q3892=1,MedO,MedE+Ticket)+Training)/12)</f>
        <v/>
      </c>
    </row>
    <row r="3893">
      <c r="I3893" s="35" t="n"/>
      <c r="J3893" s="35" t="n"/>
      <c r="K3893" s="35" t="n"/>
      <c r="L3893" s="36" t="n"/>
      <c r="M3893" s="36" t="n"/>
      <c r="P3893" s="37" t="n"/>
      <c r="Q3893" s="38">
        <f>IF($C3893="",0,IF(OR(LOWER(TRIM($G3893))="omani",LOWER(TRIM($G3893))="oman",LOWER(TRIM($G3893))="om",LOWER(TRIM($G3893))="local"),1,0))</f>
        <v/>
      </c>
      <c r="R3893" s="38">
        <f>IF($C3893="",0,IF(OR(ISNUMBER(SEARCH("resign",$N3893)),ISNUMBER(SEARCH("terminat",$N3893)),ISNUMBER(SEARCH("inactive",$N3893)),ISNUMBER(SEARCH("vacan",$N3893)),ISNUMBER(SEARCH("deceased",$N3893)),ISNUMBER(SEARCH("separated",$N3893))),0,1))</f>
        <v/>
      </c>
      <c r="S3893">
        <f>IF(OR($R3893=0,NOT(ISNUMBER($I3893))),"",IFERROR(DATEDIF($I3893,DATE(FY,1,1),"y"),""))</f>
        <v/>
      </c>
      <c r="T3893">
        <f>IF(OR($R3893=0,NOT(ISNUMBER($J3893))),"",IFERROR(DATEDIF($J3893,DATE(FY,1,1),"y"),0))</f>
        <v/>
      </c>
      <c r="U3893" s="38">
        <f>IF(OR($R3893=0,NOT(ISNUMBER($I3893))),0,IF(YEAR($I3893)+IF($Q3893=1,RetAgeO,RetAgeE)=FY,MONTH($I3893),IF(YEAR($I3893)+IF($Q3893=1,RetAgeO,RetAgeE)&lt;FY,1,0)))</f>
        <v/>
      </c>
      <c r="V3893" s="38">
        <f>IF(OR($R3893=0,NOT(ISNUMBER($K3893))),0,IF(YEAR($K3893)=FY,MONTH($K3893),IF(YEAR($K3893)&lt;FY,1,0)))</f>
        <v/>
      </c>
      <c r="W3893" s="38">
        <f>IF($R3893=0,0,MIN(12,IF(AND(ISNUMBER($O3893),$O3893&gt;=1,$O3893&lt;=12),INT($O3893),12),IF(AND(RetireExit="Yes",$U3893&gt;0),$U3893,12),IF(AND(ContractExit="Yes",$V3893&gt;0),$V3893,12)))</f>
        <v/>
      </c>
      <c r="X3893" s="37">
        <f>IF(ISNUMBER($P3893),$P3893,IncPct)</f>
        <v/>
      </c>
      <c r="Y3893" s="39">
        <f>IF($W3893=0,0,MAX(0,MIN($W3893,IncMonth-1))+MAX(0,$W3893-IncMonth+1)*(1+$X3893))</f>
        <v/>
      </c>
      <c r="Z3893" s="40">
        <f>IF($C3893="",0,IFERROR(INDEX(Departments!$B$5:$B$54,MATCH($C3893,Departments!$A$5:$A$54,0)),0))</f>
        <v/>
      </c>
      <c r="AA3893" s="41">
        <f>N($L3893)*$Y3893</f>
        <v/>
      </c>
      <c r="AB3893" s="41">
        <f>N($M3893)*$Y3893</f>
        <v/>
      </c>
      <c r="AC3893" s="41">
        <f>$AA3893*$Z3893</f>
        <v/>
      </c>
      <c r="AD3893" s="41">
        <f>$AA3893*BonusMonths/12</f>
        <v/>
      </c>
      <c r="AE3893" s="41">
        <f>($AA3893+SI_Gross*$AB3893)*IF($Q3893=1,SI_O,SI_E)</f>
        <v/>
      </c>
      <c r="AF3893" s="41">
        <f>IF($Q3893=1,0,$AA3893*EOSB)</f>
        <v/>
      </c>
      <c r="AG3893" s="41">
        <f>$AN3893*$W3893</f>
        <v/>
      </c>
      <c r="AH3893" s="41">
        <f>SUM($AA3893:$AG3893)</f>
        <v/>
      </c>
      <c r="AI3893" s="41">
        <f>12*($AM3893+$AN3893)</f>
        <v/>
      </c>
      <c r="AJ3893" s="41">
        <f>$AM3893*((IncMonth-1)+(13-IncMonth)*(1+$X3893))+12*$AN3893</f>
        <v/>
      </c>
      <c r="AK3893" s="41">
        <f>IF($R3893=1,N($L3893)+N($M3893),0)</f>
        <v/>
      </c>
      <c r="AL3893">
        <f>IF($C3893="","",IF(N($L3893)&lt;=0,"Basic salary missing",IF(ISNA(MATCH($C3893,Departments!$A$5:$A$54,0)),"Department not on Departments sheet",IF(AND($I3893&lt;&gt;"",NOT(ISNUMBER($I3893))),"Date of birth is text, not a date",IF(AND($K3893&lt;&gt;"",NOT(ISNUMBER($K3893))),"Contract end is text, not a date","")))))</f>
        <v/>
      </c>
      <c r="AM3893" s="41">
        <f>IF($R3893=0,0,N($L3893)*(1+$Z3893+BonusMonths/12+IF($Q3893=1,0,EOSB))+N($M3893)+(N($L3893)+SI_Gross*N($M3893))*IF($Q3893=1,SI_O,SI_E))</f>
        <v/>
      </c>
      <c r="AN3893" s="41">
        <f>IF($R3893=0,0,(IF($Q3893=1,MedO,MedE+Ticket)+Training)/12)</f>
        <v/>
      </c>
    </row>
    <row r="3894">
      <c r="I3894" s="35" t="n"/>
      <c r="J3894" s="35" t="n"/>
      <c r="K3894" s="35" t="n"/>
      <c r="L3894" s="36" t="n"/>
      <c r="M3894" s="36" t="n"/>
      <c r="P3894" s="37" t="n"/>
      <c r="Q3894" s="38">
        <f>IF($C3894="",0,IF(OR(LOWER(TRIM($G3894))="omani",LOWER(TRIM($G3894))="oman",LOWER(TRIM($G3894))="om",LOWER(TRIM($G3894))="local"),1,0))</f>
        <v/>
      </c>
      <c r="R3894" s="38">
        <f>IF($C3894="",0,IF(OR(ISNUMBER(SEARCH("resign",$N3894)),ISNUMBER(SEARCH("terminat",$N3894)),ISNUMBER(SEARCH("inactive",$N3894)),ISNUMBER(SEARCH("vacan",$N3894)),ISNUMBER(SEARCH("deceased",$N3894)),ISNUMBER(SEARCH("separated",$N3894))),0,1))</f>
        <v/>
      </c>
      <c r="S3894">
        <f>IF(OR($R3894=0,NOT(ISNUMBER($I3894))),"",IFERROR(DATEDIF($I3894,DATE(FY,1,1),"y"),""))</f>
        <v/>
      </c>
      <c r="T3894">
        <f>IF(OR($R3894=0,NOT(ISNUMBER($J3894))),"",IFERROR(DATEDIF($J3894,DATE(FY,1,1),"y"),0))</f>
        <v/>
      </c>
      <c r="U3894" s="38">
        <f>IF(OR($R3894=0,NOT(ISNUMBER($I3894))),0,IF(YEAR($I3894)+IF($Q3894=1,RetAgeO,RetAgeE)=FY,MONTH($I3894),IF(YEAR($I3894)+IF($Q3894=1,RetAgeO,RetAgeE)&lt;FY,1,0)))</f>
        <v/>
      </c>
      <c r="V3894" s="38">
        <f>IF(OR($R3894=0,NOT(ISNUMBER($K3894))),0,IF(YEAR($K3894)=FY,MONTH($K3894),IF(YEAR($K3894)&lt;FY,1,0)))</f>
        <v/>
      </c>
      <c r="W3894" s="38">
        <f>IF($R3894=0,0,MIN(12,IF(AND(ISNUMBER($O3894),$O3894&gt;=1,$O3894&lt;=12),INT($O3894),12),IF(AND(RetireExit="Yes",$U3894&gt;0),$U3894,12),IF(AND(ContractExit="Yes",$V3894&gt;0),$V3894,12)))</f>
        <v/>
      </c>
      <c r="X3894" s="37">
        <f>IF(ISNUMBER($P3894),$P3894,IncPct)</f>
        <v/>
      </c>
      <c r="Y3894" s="39">
        <f>IF($W3894=0,0,MAX(0,MIN($W3894,IncMonth-1))+MAX(0,$W3894-IncMonth+1)*(1+$X3894))</f>
        <v/>
      </c>
      <c r="Z3894" s="40">
        <f>IF($C3894="",0,IFERROR(INDEX(Departments!$B$5:$B$54,MATCH($C3894,Departments!$A$5:$A$54,0)),0))</f>
        <v/>
      </c>
      <c r="AA3894" s="41">
        <f>N($L3894)*$Y3894</f>
        <v/>
      </c>
      <c r="AB3894" s="41">
        <f>N($M3894)*$Y3894</f>
        <v/>
      </c>
      <c r="AC3894" s="41">
        <f>$AA3894*$Z3894</f>
        <v/>
      </c>
      <c r="AD3894" s="41">
        <f>$AA3894*BonusMonths/12</f>
        <v/>
      </c>
      <c r="AE3894" s="41">
        <f>($AA3894+SI_Gross*$AB3894)*IF($Q3894=1,SI_O,SI_E)</f>
        <v/>
      </c>
      <c r="AF3894" s="41">
        <f>IF($Q3894=1,0,$AA3894*EOSB)</f>
        <v/>
      </c>
      <c r="AG3894" s="41">
        <f>$AN3894*$W3894</f>
        <v/>
      </c>
      <c r="AH3894" s="41">
        <f>SUM($AA3894:$AG3894)</f>
        <v/>
      </c>
      <c r="AI3894" s="41">
        <f>12*($AM3894+$AN3894)</f>
        <v/>
      </c>
      <c r="AJ3894" s="41">
        <f>$AM3894*((IncMonth-1)+(13-IncMonth)*(1+$X3894))+12*$AN3894</f>
        <v/>
      </c>
      <c r="AK3894" s="41">
        <f>IF($R3894=1,N($L3894)+N($M3894),0)</f>
        <v/>
      </c>
      <c r="AL3894">
        <f>IF($C3894="","",IF(N($L3894)&lt;=0,"Basic salary missing",IF(ISNA(MATCH($C3894,Departments!$A$5:$A$54,0)),"Department not on Departments sheet",IF(AND($I3894&lt;&gt;"",NOT(ISNUMBER($I3894))),"Date of birth is text, not a date",IF(AND($K3894&lt;&gt;"",NOT(ISNUMBER($K3894))),"Contract end is text, not a date","")))))</f>
        <v/>
      </c>
      <c r="AM3894" s="41">
        <f>IF($R3894=0,0,N($L3894)*(1+$Z3894+BonusMonths/12+IF($Q3894=1,0,EOSB))+N($M3894)+(N($L3894)+SI_Gross*N($M3894))*IF($Q3894=1,SI_O,SI_E))</f>
        <v/>
      </c>
      <c r="AN3894" s="41">
        <f>IF($R3894=0,0,(IF($Q3894=1,MedO,MedE+Ticket)+Training)/12)</f>
        <v/>
      </c>
    </row>
    <row r="3895">
      <c r="I3895" s="35" t="n"/>
      <c r="J3895" s="35" t="n"/>
      <c r="K3895" s="35" t="n"/>
      <c r="L3895" s="36" t="n"/>
      <c r="M3895" s="36" t="n"/>
      <c r="P3895" s="37" t="n"/>
      <c r="Q3895" s="38">
        <f>IF($C3895="",0,IF(OR(LOWER(TRIM($G3895))="omani",LOWER(TRIM($G3895))="oman",LOWER(TRIM($G3895))="om",LOWER(TRIM($G3895))="local"),1,0))</f>
        <v/>
      </c>
      <c r="R3895" s="38">
        <f>IF($C3895="",0,IF(OR(ISNUMBER(SEARCH("resign",$N3895)),ISNUMBER(SEARCH("terminat",$N3895)),ISNUMBER(SEARCH("inactive",$N3895)),ISNUMBER(SEARCH("vacan",$N3895)),ISNUMBER(SEARCH("deceased",$N3895)),ISNUMBER(SEARCH("separated",$N3895))),0,1))</f>
        <v/>
      </c>
      <c r="S3895">
        <f>IF(OR($R3895=0,NOT(ISNUMBER($I3895))),"",IFERROR(DATEDIF($I3895,DATE(FY,1,1),"y"),""))</f>
        <v/>
      </c>
      <c r="T3895">
        <f>IF(OR($R3895=0,NOT(ISNUMBER($J3895))),"",IFERROR(DATEDIF($J3895,DATE(FY,1,1),"y"),0))</f>
        <v/>
      </c>
      <c r="U3895" s="38">
        <f>IF(OR($R3895=0,NOT(ISNUMBER($I3895))),0,IF(YEAR($I3895)+IF($Q3895=1,RetAgeO,RetAgeE)=FY,MONTH($I3895),IF(YEAR($I3895)+IF($Q3895=1,RetAgeO,RetAgeE)&lt;FY,1,0)))</f>
        <v/>
      </c>
      <c r="V3895" s="38">
        <f>IF(OR($R3895=0,NOT(ISNUMBER($K3895))),0,IF(YEAR($K3895)=FY,MONTH($K3895),IF(YEAR($K3895)&lt;FY,1,0)))</f>
        <v/>
      </c>
      <c r="W3895" s="38">
        <f>IF($R3895=0,0,MIN(12,IF(AND(ISNUMBER($O3895),$O3895&gt;=1,$O3895&lt;=12),INT($O3895),12),IF(AND(RetireExit="Yes",$U3895&gt;0),$U3895,12),IF(AND(ContractExit="Yes",$V3895&gt;0),$V3895,12)))</f>
        <v/>
      </c>
      <c r="X3895" s="37">
        <f>IF(ISNUMBER($P3895),$P3895,IncPct)</f>
        <v/>
      </c>
      <c r="Y3895" s="39">
        <f>IF($W3895=0,0,MAX(0,MIN($W3895,IncMonth-1))+MAX(0,$W3895-IncMonth+1)*(1+$X3895))</f>
        <v/>
      </c>
      <c r="Z3895" s="40">
        <f>IF($C3895="",0,IFERROR(INDEX(Departments!$B$5:$B$54,MATCH($C3895,Departments!$A$5:$A$54,0)),0))</f>
        <v/>
      </c>
      <c r="AA3895" s="41">
        <f>N($L3895)*$Y3895</f>
        <v/>
      </c>
      <c r="AB3895" s="41">
        <f>N($M3895)*$Y3895</f>
        <v/>
      </c>
      <c r="AC3895" s="41">
        <f>$AA3895*$Z3895</f>
        <v/>
      </c>
      <c r="AD3895" s="41">
        <f>$AA3895*BonusMonths/12</f>
        <v/>
      </c>
      <c r="AE3895" s="41">
        <f>($AA3895+SI_Gross*$AB3895)*IF($Q3895=1,SI_O,SI_E)</f>
        <v/>
      </c>
      <c r="AF3895" s="41">
        <f>IF($Q3895=1,0,$AA3895*EOSB)</f>
        <v/>
      </c>
      <c r="AG3895" s="41">
        <f>$AN3895*$W3895</f>
        <v/>
      </c>
      <c r="AH3895" s="41">
        <f>SUM($AA3895:$AG3895)</f>
        <v/>
      </c>
      <c r="AI3895" s="41">
        <f>12*($AM3895+$AN3895)</f>
        <v/>
      </c>
      <c r="AJ3895" s="41">
        <f>$AM3895*((IncMonth-1)+(13-IncMonth)*(1+$X3895))+12*$AN3895</f>
        <v/>
      </c>
      <c r="AK3895" s="41">
        <f>IF($R3895=1,N($L3895)+N($M3895),0)</f>
        <v/>
      </c>
      <c r="AL3895">
        <f>IF($C3895="","",IF(N($L3895)&lt;=0,"Basic salary missing",IF(ISNA(MATCH($C3895,Departments!$A$5:$A$54,0)),"Department not on Departments sheet",IF(AND($I3895&lt;&gt;"",NOT(ISNUMBER($I3895))),"Date of birth is text, not a date",IF(AND($K3895&lt;&gt;"",NOT(ISNUMBER($K3895))),"Contract end is text, not a date","")))))</f>
        <v/>
      </c>
      <c r="AM3895" s="41">
        <f>IF($R3895=0,0,N($L3895)*(1+$Z3895+BonusMonths/12+IF($Q3895=1,0,EOSB))+N($M3895)+(N($L3895)+SI_Gross*N($M3895))*IF($Q3895=1,SI_O,SI_E))</f>
        <v/>
      </c>
      <c r="AN3895" s="41">
        <f>IF($R3895=0,0,(IF($Q3895=1,MedO,MedE+Ticket)+Training)/12)</f>
        <v/>
      </c>
    </row>
    <row r="3896">
      <c r="I3896" s="35" t="n"/>
      <c r="J3896" s="35" t="n"/>
      <c r="K3896" s="35" t="n"/>
      <c r="L3896" s="36" t="n"/>
      <c r="M3896" s="36" t="n"/>
      <c r="P3896" s="37" t="n"/>
      <c r="Q3896" s="38">
        <f>IF($C3896="",0,IF(OR(LOWER(TRIM($G3896))="omani",LOWER(TRIM($G3896))="oman",LOWER(TRIM($G3896))="om",LOWER(TRIM($G3896))="local"),1,0))</f>
        <v/>
      </c>
      <c r="R3896" s="38">
        <f>IF($C3896="",0,IF(OR(ISNUMBER(SEARCH("resign",$N3896)),ISNUMBER(SEARCH("terminat",$N3896)),ISNUMBER(SEARCH("inactive",$N3896)),ISNUMBER(SEARCH("vacan",$N3896)),ISNUMBER(SEARCH("deceased",$N3896)),ISNUMBER(SEARCH("separated",$N3896))),0,1))</f>
        <v/>
      </c>
      <c r="S3896">
        <f>IF(OR($R3896=0,NOT(ISNUMBER($I3896))),"",IFERROR(DATEDIF($I3896,DATE(FY,1,1),"y"),""))</f>
        <v/>
      </c>
      <c r="T3896">
        <f>IF(OR($R3896=0,NOT(ISNUMBER($J3896))),"",IFERROR(DATEDIF($J3896,DATE(FY,1,1),"y"),0))</f>
        <v/>
      </c>
      <c r="U3896" s="38">
        <f>IF(OR($R3896=0,NOT(ISNUMBER($I3896))),0,IF(YEAR($I3896)+IF($Q3896=1,RetAgeO,RetAgeE)=FY,MONTH($I3896),IF(YEAR($I3896)+IF($Q3896=1,RetAgeO,RetAgeE)&lt;FY,1,0)))</f>
        <v/>
      </c>
      <c r="V3896" s="38">
        <f>IF(OR($R3896=0,NOT(ISNUMBER($K3896))),0,IF(YEAR($K3896)=FY,MONTH($K3896),IF(YEAR($K3896)&lt;FY,1,0)))</f>
        <v/>
      </c>
      <c r="W3896" s="38">
        <f>IF($R3896=0,0,MIN(12,IF(AND(ISNUMBER($O3896),$O3896&gt;=1,$O3896&lt;=12),INT($O3896),12),IF(AND(RetireExit="Yes",$U3896&gt;0),$U3896,12),IF(AND(ContractExit="Yes",$V3896&gt;0),$V3896,12)))</f>
        <v/>
      </c>
      <c r="X3896" s="37">
        <f>IF(ISNUMBER($P3896),$P3896,IncPct)</f>
        <v/>
      </c>
      <c r="Y3896" s="39">
        <f>IF($W3896=0,0,MAX(0,MIN($W3896,IncMonth-1))+MAX(0,$W3896-IncMonth+1)*(1+$X3896))</f>
        <v/>
      </c>
      <c r="Z3896" s="40">
        <f>IF($C3896="",0,IFERROR(INDEX(Departments!$B$5:$B$54,MATCH($C3896,Departments!$A$5:$A$54,0)),0))</f>
        <v/>
      </c>
      <c r="AA3896" s="41">
        <f>N($L3896)*$Y3896</f>
        <v/>
      </c>
      <c r="AB3896" s="41">
        <f>N($M3896)*$Y3896</f>
        <v/>
      </c>
      <c r="AC3896" s="41">
        <f>$AA3896*$Z3896</f>
        <v/>
      </c>
      <c r="AD3896" s="41">
        <f>$AA3896*BonusMonths/12</f>
        <v/>
      </c>
      <c r="AE3896" s="41">
        <f>($AA3896+SI_Gross*$AB3896)*IF($Q3896=1,SI_O,SI_E)</f>
        <v/>
      </c>
      <c r="AF3896" s="41">
        <f>IF($Q3896=1,0,$AA3896*EOSB)</f>
        <v/>
      </c>
      <c r="AG3896" s="41">
        <f>$AN3896*$W3896</f>
        <v/>
      </c>
      <c r="AH3896" s="41">
        <f>SUM($AA3896:$AG3896)</f>
        <v/>
      </c>
      <c r="AI3896" s="41">
        <f>12*($AM3896+$AN3896)</f>
        <v/>
      </c>
      <c r="AJ3896" s="41">
        <f>$AM3896*((IncMonth-1)+(13-IncMonth)*(1+$X3896))+12*$AN3896</f>
        <v/>
      </c>
      <c r="AK3896" s="41">
        <f>IF($R3896=1,N($L3896)+N($M3896),0)</f>
        <v/>
      </c>
      <c r="AL3896">
        <f>IF($C3896="","",IF(N($L3896)&lt;=0,"Basic salary missing",IF(ISNA(MATCH($C3896,Departments!$A$5:$A$54,0)),"Department not on Departments sheet",IF(AND($I3896&lt;&gt;"",NOT(ISNUMBER($I3896))),"Date of birth is text, not a date",IF(AND($K3896&lt;&gt;"",NOT(ISNUMBER($K3896))),"Contract end is text, not a date","")))))</f>
        <v/>
      </c>
      <c r="AM3896" s="41">
        <f>IF($R3896=0,0,N($L3896)*(1+$Z3896+BonusMonths/12+IF($Q3896=1,0,EOSB))+N($M3896)+(N($L3896)+SI_Gross*N($M3896))*IF($Q3896=1,SI_O,SI_E))</f>
        <v/>
      </c>
      <c r="AN3896" s="41">
        <f>IF($R3896=0,0,(IF($Q3896=1,MedO,MedE+Ticket)+Training)/12)</f>
        <v/>
      </c>
    </row>
    <row r="3897">
      <c r="I3897" s="35" t="n"/>
      <c r="J3897" s="35" t="n"/>
      <c r="K3897" s="35" t="n"/>
      <c r="L3897" s="36" t="n"/>
      <c r="M3897" s="36" t="n"/>
      <c r="P3897" s="37" t="n"/>
      <c r="Q3897" s="38">
        <f>IF($C3897="",0,IF(OR(LOWER(TRIM($G3897))="omani",LOWER(TRIM($G3897))="oman",LOWER(TRIM($G3897))="om",LOWER(TRIM($G3897))="local"),1,0))</f>
        <v/>
      </c>
      <c r="R3897" s="38">
        <f>IF($C3897="",0,IF(OR(ISNUMBER(SEARCH("resign",$N3897)),ISNUMBER(SEARCH("terminat",$N3897)),ISNUMBER(SEARCH("inactive",$N3897)),ISNUMBER(SEARCH("vacan",$N3897)),ISNUMBER(SEARCH("deceased",$N3897)),ISNUMBER(SEARCH("separated",$N3897))),0,1))</f>
        <v/>
      </c>
      <c r="S3897">
        <f>IF(OR($R3897=0,NOT(ISNUMBER($I3897))),"",IFERROR(DATEDIF($I3897,DATE(FY,1,1),"y"),""))</f>
        <v/>
      </c>
      <c r="T3897">
        <f>IF(OR($R3897=0,NOT(ISNUMBER($J3897))),"",IFERROR(DATEDIF($J3897,DATE(FY,1,1),"y"),0))</f>
        <v/>
      </c>
      <c r="U3897" s="38">
        <f>IF(OR($R3897=0,NOT(ISNUMBER($I3897))),0,IF(YEAR($I3897)+IF($Q3897=1,RetAgeO,RetAgeE)=FY,MONTH($I3897),IF(YEAR($I3897)+IF($Q3897=1,RetAgeO,RetAgeE)&lt;FY,1,0)))</f>
        <v/>
      </c>
      <c r="V3897" s="38">
        <f>IF(OR($R3897=0,NOT(ISNUMBER($K3897))),0,IF(YEAR($K3897)=FY,MONTH($K3897),IF(YEAR($K3897)&lt;FY,1,0)))</f>
        <v/>
      </c>
      <c r="W3897" s="38">
        <f>IF($R3897=0,0,MIN(12,IF(AND(ISNUMBER($O3897),$O3897&gt;=1,$O3897&lt;=12),INT($O3897),12),IF(AND(RetireExit="Yes",$U3897&gt;0),$U3897,12),IF(AND(ContractExit="Yes",$V3897&gt;0),$V3897,12)))</f>
        <v/>
      </c>
      <c r="X3897" s="37">
        <f>IF(ISNUMBER($P3897),$P3897,IncPct)</f>
        <v/>
      </c>
      <c r="Y3897" s="39">
        <f>IF($W3897=0,0,MAX(0,MIN($W3897,IncMonth-1))+MAX(0,$W3897-IncMonth+1)*(1+$X3897))</f>
        <v/>
      </c>
      <c r="Z3897" s="40">
        <f>IF($C3897="",0,IFERROR(INDEX(Departments!$B$5:$B$54,MATCH($C3897,Departments!$A$5:$A$54,0)),0))</f>
        <v/>
      </c>
      <c r="AA3897" s="41">
        <f>N($L3897)*$Y3897</f>
        <v/>
      </c>
      <c r="AB3897" s="41">
        <f>N($M3897)*$Y3897</f>
        <v/>
      </c>
      <c r="AC3897" s="41">
        <f>$AA3897*$Z3897</f>
        <v/>
      </c>
      <c r="AD3897" s="41">
        <f>$AA3897*BonusMonths/12</f>
        <v/>
      </c>
      <c r="AE3897" s="41">
        <f>($AA3897+SI_Gross*$AB3897)*IF($Q3897=1,SI_O,SI_E)</f>
        <v/>
      </c>
      <c r="AF3897" s="41">
        <f>IF($Q3897=1,0,$AA3897*EOSB)</f>
        <v/>
      </c>
      <c r="AG3897" s="41">
        <f>$AN3897*$W3897</f>
        <v/>
      </c>
      <c r="AH3897" s="41">
        <f>SUM($AA3897:$AG3897)</f>
        <v/>
      </c>
      <c r="AI3897" s="41">
        <f>12*($AM3897+$AN3897)</f>
        <v/>
      </c>
      <c r="AJ3897" s="41">
        <f>$AM3897*((IncMonth-1)+(13-IncMonth)*(1+$X3897))+12*$AN3897</f>
        <v/>
      </c>
      <c r="AK3897" s="41">
        <f>IF($R3897=1,N($L3897)+N($M3897),0)</f>
        <v/>
      </c>
      <c r="AL3897">
        <f>IF($C3897="","",IF(N($L3897)&lt;=0,"Basic salary missing",IF(ISNA(MATCH($C3897,Departments!$A$5:$A$54,0)),"Department not on Departments sheet",IF(AND($I3897&lt;&gt;"",NOT(ISNUMBER($I3897))),"Date of birth is text, not a date",IF(AND($K3897&lt;&gt;"",NOT(ISNUMBER($K3897))),"Contract end is text, not a date","")))))</f>
        <v/>
      </c>
      <c r="AM3897" s="41">
        <f>IF($R3897=0,0,N($L3897)*(1+$Z3897+BonusMonths/12+IF($Q3897=1,0,EOSB))+N($M3897)+(N($L3897)+SI_Gross*N($M3897))*IF($Q3897=1,SI_O,SI_E))</f>
        <v/>
      </c>
      <c r="AN3897" s="41">
        <f>IF($R3897=0,0,(IF($Q3897=1,MedO,MedE+Ticket)+Training)/12)</f>
        <v/>
      </c>
    </row>
    <row r="3898">
      <c r="I3898" s="35" t="n"/>
      <c r="J3898" s="35" t="n"/>
      <c r="K3898" s="35" t="n"/>
      <c r="L3898" s="36" t="n"/>
      <c r="M3898" s="36" t="n"/>
      <c r="P3898" s="37" t="n"/>
      <c r="Q3898" s="38">
        <f>IF($C3898="",0,IF(OR(LOWER(TRIM($G3898))="omani",LOWER(TRIM($G3898))="oman",LOWER(TRIM($G3898))="om",LOWER(TRIM($G3898))="local"),1,0))</f>
        <v/>
      </c>
      <c r="R3898" s="38">
        <f>IF($C3898="",0,IF(OR(ISNUMBER(SEARCH("resign",$N3898)),ISNUMBER(SEARCH("terminat",$N3898)),ISNUMBER(SEARCH("inactive",$N3898)),ISNUMBER(SEARCH("vacan",$N3898)),ISNUMBER(SEARCH("deceased",$N3898)),ISNUMBER(SEARCH("separated",$N3898))),0,1))</f>
        <v/>
      </c>
      <c r="S3898">
        <f>IF(OR($R3898=0,NOT(ISNUMBER($I3898))),"",IFERROR(DATEDIF($I3898,DATE(FY,1,1),"y"),""))</f>
        <v/>
      </c>
      <c r="T3898">
        <f>IF(OR($R3898=0,NOT(ISNUMBER($J3898))),"",IFERROR(DATEDIF($J3898,DATE(FY,1,1),"y"),0))</f>
        <v/>
      </c>
      <c r="U3898" s="38">
        <f>IF(OR($R3898=0,NOT(ISNUMBER($I3898))),0,IF(YEAR($I3898)+IF($Q3898=1,RetAgeO,RetAgeE)=FY,MONTH($I3898),IF(YEAR($I3898)+IF($Q3898=1,RetAgeO,RetAgeE)&lt;FY,1,0)))</f>
        <v/>
      </c>
      <c r="V3898" s="38">
        <f>IF(OR($R3898=0,NOT(ISNUMBER($K3898))),0,IF(YEAR($K3898)=FY,MONTH($K3898),IF(YEAR($K3898)&lt;FY,1,0)))</f>
        <v/>
      </c>
      <c r="W3898" s="38">
        <f>IF($R3898=0,0,MIN(12,IF(AND(ISNUMBER($O3898),$O3898&gt;=1,$O3898&lt;=12),INT($O3898),12),IF(AND(RetireExit="Yes",$U3898&gt;0),$U3898,12),IF(AND(ContractExit="Yes",$V3898&gt;0),$V3898,12)))</f>
        <v/>
      </c>
      <c r="X3898" s="37">
        <f>IF(ISNUMBER($P3898),$P3898,IncPct)</f>
        <v/>
      </c>
      <c r="Y3898" s="39">
        <f>IF($W3898=0,0,MAX(0,MIN($W3898,IncMonth-1))+MAX(0,$W3898-IncMonth+1)*(1+$X3898))</f>
        <v/>
      </c>
      <c r="Z3898" s="40">
        <f>IF($C3898="",0,IFERROR(INDEX(Departments!$B$5:$B$54,MATCH($C3898,Departments!$A$5:$A$54,0)),0))</f>
        <v/>
      </c>
      <c r="AA3898" s="41">
        <f>N($L3898)*$Y3898</f>
        <v/>
      </c>
      <c r="AB3898" s="41">
        <f>N($M3898)*$Y3898</f>
        <v/>
      </c>
      <c r="AC3898" s="41">
        <f>$AA3898*$Z3898</f>
        <v/>
      </c>
      <c r="AD3898" s="41">
        <f>$AA3898*BonusMonths/12</f>
        <v/>
      </c>
      <c r="AE3898" s="41">
        <f>($AA3898+SI_Gross*$AB3898)*IF($Q3898=1,SI_O,SI_E)</f>
        <v/>
      </c>
      <c r="AF3898" s="41">
        <f>IF($Q3898=1,0,$AA3898*EOSB)</f>
        <v/>
      </c>
      <c r="AG3898" s="41">
        <f>$AN3898*$W3898</f>
        <v/>
      </c>
      <c r="AH3898" s="41">
        <f>SUM($AA3898:$AG3898)</f>
        <v/>
      </c>
      <c r="AI3898" s="41">
        <f>12*($AM3898+$AN3898)</f>
        <v/>
      </c>
      <c r="AJ3898" s="41">
        <f>$AM3898*((IncMonth-1)+(13-IncMonth)*(1+$X3898))+12*$AN3898</f>
        <v/>
      </c>
      <c r="AK3898" s="41">
        <f>IF($R3898=1,N($L3898)+N($M3898),0)</f>
        <v/>
      </c>
      <c r="AL3898">
        <f>IF($C3898="","",IF(N($L3898)&lt;=0,"Basic salary missing",IF(ISNA(MATCH($C3898,Departments!$A$5:$A$54,0)),"Department not on Departments sheet",IF(AND($I3898&lt;&gt;"",NOT(ISNUMBER($I3898))),"Date of birth is text, not a date",IF(AND($K3898&lt;&gt;"",NOT(ISNUMBER($K3898))),"Contract end is text, not a date","")))))</f>
        <v/>
      </c>
      <c r="AM3898" s="41">
        <f>IF($R3898=0,0,N($L3898)*(1+$Z3898+BonusMonths/12+IF($Q3898=1,0,EOSB))+N($M3898)+(N($L3898)+SI_Gross*N($M3898))*IF($Q3898=1,SI_O,SI_E))</f>
        <v/>
      </c>
      <c r="AN3898" s="41">
        <f>IF($R3898=0,0,(IF($Q3898=1,MedO,MedE+Ticket)+Training)/12)</f>
        <v/>
      </c>
    </row>
    <row r="3899">
      <c r="I3899" s="35" t="n"/>
      <c r="J3899" s="35" t="n"/>
      <c r="K3899" s="35" t="n"/>
      <c r="L3899" s="36" t="n"/>
      <c r="M3899" s="36" t="n"/>
      <c r="P3899" s="37" t="n"/>
      <c r="Q3899" s="38">
        <f>IF($C3899="",0,IF(OR(LOWER(TRIM($G3899))="omani",LOWER(TRIM($G3899))="oman",LOWER(TRIM($G3899))="om",LOWER(TRIM($G3899))="local"),1,0))</f>
        <v/>
      </c>
      <c r="R3899" s="38">
        <f>IF($C3899="",0,IF(OR(ISNUMBER(SEARCH("resign",$N3899)),ISNUMBER(SEARCH("terminat",$N3899)),ISNUMBER(SEARCH("inactive",$N3899)),ISNUMBER(SEARCH("vacan",$N3899)),ISNUMBER(SEARCH("deceased",$N3899)),ISNUMBER(SEARCH("separated",$N3899))),0,1))</f>
        <v/>
      </c>
      <c r="S3899">
        <f>IF(OR($R3899=0,NOT(ISNUMBER($I3899))),"",IFERROR(DATEDIF($I3899,DATE(FY,1,1),"y"),""))</f>
        <v/>
      </c>
      <c r="T3899">
        <f>IF(OR($R3899=0,NOT(ISNUMBER($J3899))),"",IFERROR(DATEDIF($J3899,DATE(FY,1,1),"y"),0))</f>
        <v/>
      </c>
      <c r="U3899" s="38">
        <f>IF(OR($R3899=0,NOT(ISNUMBER($I3899))),0,IF(YEAR($I3899)+IF($Q3899=1,RetAgeO,RetAgeE)=FY,MONTH($I3899),IF(YEAR($I3899)+IF($Q3899=1,RetAgeO,RetAgeE)&lt;FY,1,0)))</f>
        <v/>
      </c>
      <c r="V3899" s="38">
        <f>IF(OR($R3899=0,NOT(ISNUMBER($K3899))),0,IF(YEAR($K3899)=FY,MONTH($K3899),IF(YEAR($K3899)&lt;FY,1,0)))</f>
        <v/>
      </c>
      <c r="W3899" s="38">
        <f>IF($R3899=0,0,MIN(12,IF(AND(ISNUMBER($O3899),$O3899&gt;=1,$O3899&lt;=12),INT($O3899),12),IF(AND(RetireExit="Yes",$U3899&gt;0),$U3899,12),IF(AND(ContractExit="Yes",$V3899&gt;0),$V3899,12)))</f>
        <v/>
      </c>
      <c r="X3899" s="37">
        <f>IF(ISNUMBER($P3899),$P3899,IncPct)</f>
        <v/>
      </c>
      <c r="Y3899" s="39">
        <f>IF($W3899=0,0,MAX(0,MIN($W3899,IncMonth-1))+MAX(0,$W3899-IncMonth+1)*(1+$X3899))</f>
        <v/>
      </c>
      <c r="Z3899" s="40">
        <f>IF($C3899="",0,IFERROR(INDEX(Departments!$B$5:$B$54,MATCH($C3899,Departments!$A$5:$A$54,0)),0))</f>
        <v/>
      </c>
      <c r="AA3899" s="41">
        <f>N($L3899)*$Y3899</f>
        <v/>
      </c>
      <c r="AB3899" s="41">
        <f>N($M3899)*$Y3899</f>
        <v/>
      </c>
      <c r="AC3899" s="41">
        <f>$AA3899*$Z3899</f>
        <v/>
      </c>
      <c r="AD3899" s="41">
        <f>$AA3899*BonusMonths/12</f>
        <v/>
      </c>
      <c r="AE3899" s="41">
        <f>($AA3899+SI_Gross*$AB3899)*IF($Q3899=1,SI_O,SI_E)</f>
        <v/>
      </c>
      <c r="AF3899" s="41">
        <f>IF($Q3899=1,0,$AA3899*EOSB)</f>
        <v/>
      </c>
      <c r="AG3899" s="41">
        <f>$AN3899*$W3899</f>
        <v/>
      </c>
      <c r="AH3899" s="41">
        <f>SUM($AA3899:$AG3899)</f>
        <v/>
      </c>
      <c r="AI3899" s="41">
        <f>12*($AM3899+$AN3899)</f>
        <v/>
      </c>
      <c r="AJ3899" s="41">
        <f>$AM3899*((IncMonth-1)+(13-IncMonth)*(1+$X3899))+12*$AN3899</f>
        <v/>
      </c>
      <c r="AK3899" s="41">
        <f>IF($R3899=1,N($L3899)+N($M3899),0)</f>
        <v/>
      </c>
      <c r="AL3899">
        <f>IF($C3899="","",IF(N($L3899)&lt;=0,"Basic salary missing",IF(ISNA(MATCH($C3899,Departments!$A$5:$A$54,0)),"Department not on Departments sheet",IF(AND($I3899&lt;&gt;"",NOT(ISNUMBER($I3899))),"Date of birth is text, not a date",IF(AND($K3899&lt;&gt;"",NOT(ISNUMBER($K3899))),"Contract end is text, not a date","")))))</f>
        <v/>
      </c>
      <c r="AM3899" s="41">
        <f>IF($R3899=0,0,N($L3899)*(1+$Z3899+BonusMonths/12+IF($Q3899=1,0,EOSB))+N($M3899)+(N($L3899)+SI_Gross*N($M3899))*IF($Q3899=1,SI_O,SI_E))</f>
        <v/>
      </c>
      <c r="AN3899" s="41">
        <f>IF($R3899=0,0,(IF($Q3899=1,MedO,MedE+Ticket)+Training)/12)</f>
        <v/>
      </c>
    </row>
    <row r="3900">
      <c r="I3900" s="35" t="n"/>
      <c r="J3900" s="35" t="n"/>
      <c r="K3900" s="35" t="n"/>
      <c r="L3900" s="36" t="n"/>
      <c r="M3900" s="36" t="n"/>
      <c r="P3900" s="37" t="n"/>
      <c r="Q3900" s="38">
        <f>IF($C3900="",0,IF(OR(LOWER(TRIM($G3900))="omani",LOWER(TRIM($G3900))="oman",LOWER(TRIM($G3900))="om",LOWER(TRIM($G3900))="local"),1,0))</f>
        <v/>
      </c>
      <c r="R3900" s="38">
        <f>IF($C3900="",0,IF(OR(ISNUMBER(SEARCH("resign",$N3900)),ISNUMBER(SEARCH("terminat",$N3900)),ISNUMBER(SEARCH("inactive",$N3900)),ISNUMBER(SEARCH("vacan",$N3900)),ISNUMBER(SEARCH("deceased",$N3900)),ISNUMBER(SEARCH("separated",$N3900))),0,1))</f>
        <v/>
      </c>
      <c r="S3900">
        <f>IF(OR($R3900=0,NOT(ISNUMBER($I3900))),"",IFERROR(DATEDIF($I3900,DATE(FY,1,1),"y"),""))</f>
        <v/>
      </c>
      <c r="T3900">
        <f>IF(OR($R3900=0,NOT(ISNUMBER($J3900))),"",IFERROR(DATEDIF($J3900,DATE(FY,1,1),"y"),0))</f>
        <v/>
      </c>
      <c r="U3900" s="38">
        <f>IF(OR($R3900=0,NOT(ISNUMBER($I3900))),0,IF(YEAR($I3900)+IF($Q3900=1,RetAgeO,RetAgeE)=FY,MONTH($I3900),IF(YEAR($I3900)+IF($Q3900=1,RetAgeO,RetAgeE)&lt;FY,1,0)))</f>
        <v/>
      </c>
      <c r="V3900" s="38">
        <f>IF(OR($R3900=0,NOT(ISNUMBER($K3900))),0,IF(YEAR($K3900)=FY,MONTH($K3900),IF(YEAR($K3900)&lt;FY,1,0)))</f>
        <v/>
      </c>
      <c r="W3900" s="38">
        <f>IF($R3900=0,0,MIN(12,IF(AND(ISNUMBER($O3900),$O3900&gt;=1,$O3900&lt;=12),INT($O3900),12),IF(AND(RetireExit="Yes",$U3900&gt;0),$U3900,12),IF(AND(ContractExit="Yes",$V3900&gt;0),$V3900,12)))</f>
        <v/>
      </c>
      <c r="X3900" s="37">
        <f>IF(ISNUMBER($P3900),$P3900,IncPct)</f>
        <v/>
      </c>
      <c r="Y3900" s="39">
        <f>IF($W3900=0,0,MAX(0,MIN($W3900,IncMonth-1))+MAX(0,$W3900-IncMonth+1)*(1+$X3900))</f>
        <v/>
      </c>
      <c r="Z3900" s="40">
        <f>IF($C3900="",0,IFERROR(INDEX(Departments!$B$5:$B$54,MATCH($C3900,Departments!$A$5:$A$54,0)),0))</f>
        <v/>
      </c>
      <c r="AA3900" s="41">
        <f>N($L3900)*$Y3900</f>
        <v/>
      </c>
      <c r="AB3900" s="41">
        <f>N($M3900)*$Y3900</f>
        <v/>
      </c>
      <c r="AC3900" s="41">
        <f>$AA3900*$Z3900</f>
        <v/>
      </c>
      <c r="AD3900" s="41">
        <f>$AA3900*BonusMonths/12</f>
        <v/>
      </c>
      <c r="AE3900" s="41">
        <f>($AA3900+SI_Gross*$AB3900)*IF($Q3900=1,SI_O,SI_E)</f>
        <v/>
      </c>
      <c r="AF3900" s="41">
        <f>IF($Q3900=1,0,$AA3900*EOSB)</f>
        <v/>
      </c>
      <c r="AG3900" s="41">
        <f>$AN3900*$W3900</f>
        <v/>
      </c>
      <c r="AH3900" s="41">
        <f>SUM($AA3900:$AG3900)</f>
        <v/>
      </c>
      <c r="AI3900" s="41">
        <f>12*($AM3900+$AN3900)</f>
        <v/>
      </c>
      <c r="AJ3900" s="41">
        <f>$AM3900*((IncMonth-1)+(13-IncMonth)*(1+$X3900))+12*$AN3900</f>
        <v/>
      </c>
      <c r="AK3900" s="41">
        <f>IF($R3900=1,N($L3900)+N($M3900),0)</f>
        <v/>
      </c>
      <c r="AL3900">
        <f>IF($C3900="","",IF(N($L3900)&lt;=0,"Basic salary missing",IF(ISNA(MATCH($C3900,Departments!$A$5:$A$54,0)),"Department not on Departments sheet",IF(AND($I3900&lt;&gt;"",NOT(ISNUMBER($I3900))),"Date of birth is text, not a date",IF(AND($K3900&lt;&gt;"",NOT(ISNUMBER($K3900))),"Contract end is text, not a date","")))))</f>
        <v/>
      </c>
      <c r="AM3900" s="41">
        <f>IF($R3900=0,0,N($L3900)*(1+$Z3900+BonusMonths/12+IF($Q3900=1,0,EOSB))+N($M3900)+(N($L3900)+SI_Gross*N($M3900))*IF($Q3900=1,SI_O,SI_E))</f>
        <v/>
      </c>
      <c r="AN3900" s="41">
        <f>IF($R3900=0,0,(IF($Q3900=1,MedO,MedE+Ticket)+Training)/12)</f>
        <v/>
      </c>
    </row>
    <row r="3901">
      <c r="I3901" s="35" t="n"/>
      <c r="J3901" s="35" t="n"/>
      <c r="K3901" s="35" t="n"/>
      <c r="L3901" s="36" t="n"/>
      <c r="M3901" s="36" t="n"/>
      <c r="P3901" s="37" t="n"/>
      <c r="Q3901" s="38">
        <f>IF($C3901="",0,IF(OR(LOWER(TRIM($G3901))="omani",LOWER(TRIM($G3901))="oman",LOWER(TRIM($G3901))="om",LOWER(TRIM($G3901))="local"),1,0))</f>
        <v/>
      </c>
      <c r="R3901" s="38">
        <f>IF($C3901="",0,IF(OR(ISNUMBER(SEARCH("resign",$N3901)),ISNUMBER(SEARCH("terminat",$N3901)),ISNUMBER(SEARCH("inactive",$N3901)),ISNUMBER(SEARCH("vacan",$N3901)),ISNUMBER(SEARCH("deceased",$N3901)),ISNUMBER(SEARCH("separated",$N3901))),0,1))</f>
        <v/>
      </c>
      <c r="S3901">
        <f>IF(OR($R3901=0,NOT(ISNUMBER($I3901))),"",IFERROR(DATEDIF($I3901,DATE(FY,1,1),"y"),""))</f>
        <v/>
      </c>
      <c r="T3901">
        <f>IF(OR($R3901=0,NOT(ISNUMBER($J3901))),"",IFERROR(DATEDIF($J3901,DATE(FY,1,1),"y"),0))</f>
        <v/>
      </c>
      <c r="U3901" s="38">
        <f>IF(OR($R3901=0,NOT(ISNUMBER($I3901))),0,IF(YEAR($I3901)+IF($Q3901=1,RetAgeO,RetAgeE)=FY,MONTH($I3901),IF(YEAR($I3901)+IF($Q3901=1,RetAgeO,RetAgeE)&lt;FY,1,0)))</f>
        <v/>
      </c>
      <c r="V3901" s="38">
        <f>IF(OR($R3901=0,NOT(ISNUMBER($K3901))),0,IF(YEAR($K3901)=FY,MONTH($K3901),IF(YEAR($K3901)&lt;FY,1,0)))</f>
        <v/>
      </c>
      <c r="W3901" s="38">
        <f>IF($R3901=0,0,MIN(12,IF(AND(ISNUMBER($O3901),$O3901&gt;=1,$O3901&lt;=12),INT($O3901),12),IF(AND(RetireExit="Yes",$U3901&gt;0),$U3901,12),IF(AND(ContractExit="Yes",$V3901&gt;0),$V3901,12)))</f>
        <v/>
      </c>
      <c r="X3901" s="37">
        <f>IF(ISNUMBER($P3901),$P3901,IncPct)</f>
        <v/>
      </c>
      <c r="Y3901" s="39">
        <f>IF($W3901=0,0,MAX(0,MIN($W3901,IncMonth-1))+MAX(0,$W3901-IncMonth+1)*(1+$X3901))</f>
        <v/>
      </c>
      <c r="Z3901" s="40">
        <f>IF($C3901="",0,IFERROR(INDEX(Departments!$B$5:$B$54,MATCH($C3901,Departments!$A$5:$A$54,0)),0))</f>
        <v/>
      </c>
      <c r="AA3901" s="41">
        <f>N($L3901)*$Y3901</f>
        <v/>
      </c>
      <c r="AB3901" s="41">
        <f>N($M3901)*$Y3901</f>
        <v/>
      </c>
      <c r="AC3901" s="41">
        <f>$AA3901*$Z3901</f>
        <v/>
      </c>
      <c r="AD3901" s="41">
        <f>$AA3901*BonusMonths/12</f>
        <v/>
      </c>
      <c r="AE3901" s="41">
        <f>($AA3901+SI_Gross*$AB3901)*IF($Q3901=1,SI_O,SI_E)</f>
        <v/>
      </c>
      <c r="AF3901" s="41">
        <f>IF($Q3901=1,0,$AA3901*EOSB)</f>
        <v/>
      </c>
      <c r="AG3901" s="41">
        <f>$AN3901*$W3901</f>
        <v/>
      </c>
      <c r="AH3901" s="41">
        <f>SUM($AA3901:$AG3901)</f>
        <v/>
      </c>
      <c r="AI3901" s="41">
        <f>12*($AM3901+$AN3901)</f>
        <v/>
      </c>
      <c r="AJ3901" s="41">
        <f>$AM3901*((IncMonth-1)+(13-IncMonth)*(1+$X3901))+12*$AN3901</f>
        <v/>
      </c>
      <c r="AK3901" s="41">
        <f>IF($R3901=1,N($L3901)+N($M3901),0)</f>
        <v/>
      </c>
      <c r="AL3901">
        <f>IF($C3901="","",IF(N($L3901)&lt;=0,"Basic salary missing",IF(ISNA(MATCH($C3901,Departments!$A$5:$A$54,0)),"Department not on Departments sheet",IF(AND($I3901&lt;&gt;"",NOT(ISNUMBER($I3901))),"Date of birth is text, not a date",IF(AND($K3901&lt;&gt;"",NOT(ISNUMBER($K3901))),"Contract end is text, not a date","")))))</f>
        <v/>
      </c>
      <c r="AM3901" s="41">
        <f>IF($R3901=0,0,N($L3901)*(1+$Z3901+BonusMonths/12+IF($Q3901=1,0,EOSB))+N($M3901)+(N($L3901)+SI_Gross*N($M3901))*IF($Q3901=1,SI_O,SI_E))</f>
        <v/>
      </c>
      <c r="AN3901" s="41">
        <f>IF($R3901=0,0,(IF($Q3901=1,MedO,MedE+Ticket)+Training)/12)</f>
        <v/>
      </c>
    </row>
    <row r="3902">
      <c r="I3902" s="35" t="n"/>
      <c r="J3902" s="35" t="n"/>
      <c r="K3902" s="35" t="n"/>
      <c r="L3902" s="36" t="n"/>
      <c r="M3902" s="36" t="n"/>
      <c r="P3902" s="37" t="n"/>
      <c r="Q3902" s="38">
        <f>IF($C3902="",0,IF(OR(LOWER(TRIM($G3902))="omani",LOWER(TRIM($G3902))="oman",LOWER(TRIM($G3902))="om",LOWER(TRIM($G3902))="local"),1,0))</f>
        <v/>
      </c>
      <c r="R3902" s="38">
        <f>IF($C3902="",0,IF(OR(ISNUMBER(SEARCH("resign",$N3902)),ISNUMBER(SEARCH("terminat",$N3902)),ISNUMBER(SEARCH("inactive",$N3902)),ISNUMBER(SEARCH("vacan",$N3902)),ISNUMBER(SEARCH("deceased",$N3902)),ISNUMBER(SEARCH("separated",$N3902))),0,1))</f>
        <v/>
      </c>
      <c r="S3902">
        <f>IF(OR($R3902=0,NOT(ISNUMBER($I3902))),"",IFERROR(DATEDIF($I3902,DATE(FY,1,1),"y"),""))</f>
        <v/>
      </c>
      <c r="T3902">
        <f>IF(OR($R3902=0,NOT(ISNUMBER($J3902))),"",IFERROR(DATEDIF($J3902,DATE(FY,1,1),"y"),0))</f>
        <v/>
      </c>
      <c r="U3902" s="38">
        <f>IF(OR($R3902=0,NOT(ISNUMBER($I3902))),0,IF(YEAR($I3902)+IF($Q3902=1,RetAgeO,RetAgeE)=FY,MONTH($I3902),IF(YEAR($I3902)+IF($Q3902=1,RetAgeO,RetAgeE)&lt;FY,1,0)))</f>
        <v/>
      </c>
      <c r="V3902" s="38">
        <f>IF(OR($R3902=0,NOT(ISNUMBER($K3902))),0,IF(YEAR($K3902)=FY,MONTH($K3902),IF(YEAR($K3902)&lt;FY,1,0)))</f>
        <v/>
      </c>
      <c r="W3902" s="38">
        <f>IF($R3902=0,0,MIN(12,IF(AND(ISNUMBER($O3902),$O3902&gt;=1,$O3902&lt;=12),INT($O3902),12),IF(AND(RetireExit="Yes",$U3902&gt;0),$U3902,12),IF(AND(ContractExit="Yes",$V3902&gt;0),$V3902,12)))</f>
        <v/>
      </c>
      <c r="X3902" s="37">
        <f>IF(ISNUMBER($P3902),$P3902,IncPct)</f>
        <v/>
      </c>
      <c r="Y3902" s="39">
        <f>IF($W3902=0,0,MAX(0,MIN($W3902,IncMonth-1))+MAX(0,$W3902-IncMonth+1)*(1+$X3902))</f>
        <v/>
      </c>
      <c r="Z3902" s="40">
        <f>IF($C3902="",0,IFERROR(INDEX(Departments!$B$5:$B$54,MATCH($C3902,Departments!$A$5:$A$54,0)),0))</f>
        <v/>
      </c>
      <c r="AA3902" s="41">
        <f>N($L3902)*$Y3902</f>
        <v/>
      </c>
      <c r="AB3902" s="41">
        <f>N($M3902)*$Y3902</f>
        <v/>
      </c>
      <c r="AC3902" s="41">
        <f>$AA3902*$Z3902</f>
        <v/>
      </c>
      <c r="AD3902" s="41">
        <f>$AA3902*BonusMonths/12</f>
        <v/>
      </c>
      <c r="AE3902" s="41">
        <f>($AA3902+SI_Gross*$AB3902)*IF($Q3902=1,SI_O,SI_E)</f>
        <v/>
      </c>
      <c r="AF3902" s="41">
        <f>IF($Q3902=1,0,$AA3902*EOSB)</f>
        <v/>
      </c>
      <c r="AG3902" s="41">
        <f>$AN3902*$W3902</f>
        <v/>
      </c>
      <c r="AH3902" s="41">
        <f>SUM($AA3902:$AG3902)</f>
        <v/>
      </c>
      <c r="AI3902" s="41">
        <f>12*($AM3902+$AN3902)</f>
        <v/>
      </c>
      <c r="AJ3902" s="41">
        <f>$AM3902*((IncMonth-1)+(13-IncMonth)*(1+$X3902))+12*$AN3902</f>
        <v/>
      </c>
      <c r="AK3902" s="41">
        <f>IF($R3902=1,N($L3902)+N($M3902),0)</f>
        <v/>
      </c>
      <c r="AL3902">
        <f>IF($C3902="","",IF(N($L3902)&lt;=0,"Basic salary missing",IF(ISNA(MATCH($C3902,Departments!$A$5:$A$54,0)),"Department not on Departments sheet",IF(AND($I3902&lt;&gt;"",NOT(ISNUMBER($I3902))),"Date of birth is text, not a date",IF(AND($K3902&lt;&gt;"",NOT(ISNUMBER($K3902))),"Contract end is text, not a date","")))))</f>
        <v/>
      </c>
      <c r="AM3902" s="41">
        <f>IF($R3902=0,0,N($L3902)*(1+$Z3902+BonusMonths/12+IF($Q3902=1,0,EOSB))+N($M3902)+(N($L3902)+SI_Gross*N($M3902))*IF($Q3902=1,SI_O,SI_E))</f>
        <v/>
      </c>
      <c r="AN3902" s="41">
        <f>IF($R3902=0,0,(IF($Q3902=1,MedO,MedE+Ticket)+Training)/12)</f>
        <v/>
      </c>
    </row>
    <row r="3903">
      <c r="I3903" s="35" t="n"/>
      <c r="J3903" s="35" t="n"/>
      <c r="K3903" s="35" t="n"/>
      <c r="L3903" s="36" t="n"/>
      <c r="M3903" s="36" t="n"/>
      <c r="P3903" s="37" t="n"/>
      <c r="Q3903" s="38">
        <f>IF($C3903="",0,IF(OR(LOWER(TRIM($G3903))="omani",LOWER(TRIM($G3903))="oman",LOWER(TRIM($G3903))="om",LOWER(TRIM($G3903))="local"),1,0))</f>
        <v/>
      </c>
      <c r="R3903" s="38">
        <f>IF($C3903="",0,IF(OR(ISNUMBER(SEARCH("resign",$N3903)),ISNUMBER(SEARCH("terminat",$N3903)),ISNUMBER(SEARCH("inactive",$N3903)),ISNUMBER(SEARCH("vacan",$N3903)),ISNUMBER(SEARCH("deceased",$N3903)),ISNUMBER(SEARCH("separated",$N3903))),0,1))</f>
        <v/>
      </c>
      <c r="S3903">
        <f>IF(OR($R3903=0,NOT(ISNUMBER($I3903))),"",IFERROR(DATEDIF($I3903,DATE(FY,1,1),"y"),""))</f>
        <v/>
      </c>
      <c r="T3903">
        <f>IF(OR($R3903=0,NOT(ISNUMBER($J3903))),"",IFERROR(DATEDIF($J3903,DATE(FY,1,1),"y"),0))</f>
        <v/>
      </c>
      <c r="U3903" s="38">
        <f>IF(OR($R3903=0,NOT(ISNUMBER($I3903))),0,IF(YEAR($I3903)+IF($Q3903=1,RetAgeO,RetAgeE)=FY,MONTH($I3903),IF(YEAR($I3903)+IF($Q3903=1,RetAgeO,RetAgeE)&lt;FY,1,0)))</f>
        <v/>
      </c>
      <c r="V3903" s="38">
        <f>IF(OR($R3903=0,NOT(ISNUMBER($K3903))),0,IF(YEAR($K3903)=FY,MONTH($K3903),IF(YEAR($K3903)&lt;FY,1,0)))</f>
        <v/>
      </c>
      <c r="W3903" s="38">
        <f>IF($R3903=0,0,MIN(12,IF(AND(ISNUMBER($O3903),$O3903&gt;=1,$O3903&lt;=12),INT($O3903),12),IF(AND(RetireExit="Yes",$U3903&gt;0),$U3903,12),IF(AND(ContractExit="Yes",$V3903&gt;0),$V3903,12)))</f>
        <v/>
      </c>
      <c r="X3903" s="37">
        <f>IF(ISNUMBER($P3903),$P3903,IncPct)</f>
        <v/>
      </c>
      <c r="Y3903" s="39">
        <f>IF($W3903=0,0,MAX(0,MIN($W3903,IncMonth-1))+MAX(0,$W3903-IncMonth+1)*(1+$X3903))</f>
        <v/>
      </c>
      <c r="Z3903" s="40">
        <f>IF($C3903="",0,IFERROR(INDEX(Departments!$B$5:$B$54,MATCH($C3903,Departments!$A$5:$A$54,0)),0))</f>
        <v/>
      </c>
      <c r="AA3903" s="41">
        <f>N($L3903)*$Y3903</f>
        <v/>
      </c>
      <c r="AB3903" s="41">
        <f>N($M3903)*$Y3903</f>
        <v/>
      </c>
      <c r="AC3903" s="41">
        <f>$AA3903*$Z3903</f>
        <v/>
      </c>
      <c r="AD3903" s="41">
        <f>$AA3903*BonusMonths/12</f>
        <v/>
      </c>
      <c r="AE3903" s="41">
        <f>($AA3903+SI_Gross*$AB3903)*IF($Q3903=1,SI_O,SI_E)</f>
        <v/>
      </c>
      <c r="AF3903" s="41">
        <f>IF($Q3903=1,0,$AA3903*EOSB)</f>
        <v/>
      </c>
      <c r="AG3903" s="41">
        <f>$AN3903*$W3903</f>
        <v/>
      </c>
      <c r="AH3903" s="41">
        <f>SUM($AA3903:$AG3903)</f>
        <v/>
      </c>
      <c r="AI3903" s="41">
        <f>12*($AM3903+$AN3903)</f>
        <v/>
      </c>
      <c r="AJ3903" s="41">
        <f>$AM3903*((IncMonth-1)+(13-IncMonth)*(1+$X3903))+12*$AN3903</f>
        <v/>
      </c>
      <c r="AK3903" s="41">
        <f>IF($R3903=1,N($L3903)+N($M3903),0)</f>
        <v/>
      </c>
      <c r="AL3903">
        <f>IF($C3903="","",IF(N($L3903)&lt;=0,"Basic salary missing",IF(ISNA(MATCH($C3903,Departments!$A$5:$A$54,0)),"Department not on Departments sheet",IF(AND($I3903&lt;&gt;"",NOT(ISNUMBER($I3903))),"Date of birth is text, not a date",IF(AND($K3903&lt;&gt;"",NOT(ISNUMBER($K3903))),"Contract end is text, not a date","")))))</f>
        <v/>
      </c>
      <c r="AM3903" s="41">
        <f>IF($R3903=0,0,N($L3903)*(1+$Z3903+BonusMonths/12+IF($Q3903=1,0,EOSB))+N($M3903)+(N($L3903)+SI_Gross*N($M3903))*IF($Q3903=1,SI_O,SI_E))</f>
        <v/>
      </c>
      <c r="AN3903" s="41">
        <f>IF($R3903=0,0,(IF($Q3903=1,MedO,MedE+Ticket)+Training)/12)</f>
        <v/>
      </c>
    </row>
    <row r="3904">
      <c r="I3904" s="35" t="n"/>
      <c r="J3904" s="35" t="n"/>
      <c r="K3904" s="35" t="n"/>
      <c r="L3904" s="36" t="n"/>
      <c r="M3904" s="36" t="n"/>
      <c r="P3904" s="37" t="n"/>
      <c r="Q3904" s="38">
        <f>IF($C3904="",0,IF(OR(LOWER(TRIM($G3904))="omani",LOWER(TRIM($G3904))="oman",LOWER(TRIM($G3904))="om",LOWER(TRIM($G3904))="local"),1,0))</f>
        <v/>
      </c>
      <c r="R3904" s="38">
        <f>IF($C3904="",0,IF(OR(ISNUMBER(SEARCH("resign",$N3904)),ISNUMBER(SEARCH("terminat",$N3904)),ISNUMBER(SEARCH("inactive",$N3904)),ISNUMBER(SEARCH("vacan",$N3904)),ISNUMBER(SEARCH("deceased",$N3904)),ISNUMBER(SEARCH("separated",$N3904))),0,1))</f>
        <v/>
      </c>
      <c r="S3904">
        <f>IF(OR($R3904=0,NOT(ISNUMBER($I3904))),"",IFERROR(DATEDIF($I3904,DATE(FY,1,1),"y"),""))</f>
        <v/>
      </c>
      <c r="T3904">
        <f>IF(OR($R3904=0,NOT(ISNUMBER($J3904))),"",IFERROR(DATEDIF($J3904,DATE(FY,1,1),"y"),0))</f>
        <v/>
      </c>
      <c r="U3904" s="38">
        <f>IF(OR($R3904=0,NOT(ISNUMBER($I3904))),0,IF(YEAR($I3904)+IF($Q3904=1,RetAgeO,RetAgeE)=FY,MONTH($I3904),IF(YEAR($I3904)+IF($Q3904=1,RetAgeO,RetAgeE)&lt;FY,1,0)))</f>
        <v/>
      </c>
      <c r="V3904" s="38">
        <f>IF(OR($R3904=0,NOT(ISNUMBER($K3904))),0,IF(YEAR($K3904)=FY,MONTH($K3904),IF(YEAR($K3904)&lt;FY,1,0)))</f>
        <v/>
      </c>
      <c r="W3904" s="38">
        <f>IF($R3904=0,0,MIN(12,IF(AND(ISNUMBER($O3904),$O3904&gt;=1,$O3904&lt;=12),INT($O3904),12),IF(AND(RetireExit="Yes",$U3904&gt;0),$U3904,12),IF(AND(ContractExit="Yes",$V3904&gt;0),$V3904,12)))</f>
        <v/>
      </c>
      <c r="X3904" s="37">
        <f>IF(ISNUMBER($P3904),$P3904,IncPct)</f>
        <v/>
      </c>
      <c r="Y3904" s="39">
        <f>IF($W3904=0,0,MAX(0,MIN($W3904,IncMonth-1))+MAX(0,$W3904-IncMonth+1)*(1+$X3904))</f>
        <v/>
      </c>
      <c r="Z3904" s="40">
        <f>IF($C3904="",0,IFERROR(INDEX(Departments!$B$5:$B$54,MATCH($C3904,Departments!$A$5:$A$54,0)),0))</f>
        <v/>
      </c>
      <c r="AA3904" s="41">
        <f>N($L3904)*$Y3904</f>
        <v/>
      </c>
      <c r="AB3904" s="41">
        <f>N($M3904)*$Y3904</f>
        <v/>
      </c>
      <c r="AC3904" s="41">
        <f>$AA3904*$Z3904</f>
        <v/>
      </c>
      <c r="AD3904" s="41">
        <f>$AA3904*BonusMonths/12</f>
        <v/>
      </c>
      <c r="AE3904" s="41">
        <f>($AA3904+SI_Gross*$AB3904)*IF($Q3904=1,SI_O,SI_E)</f>
        <v/>
      </c>
      <c r="AF3904" s="41">
        <f>IF($Q3904=1,0,$AA3904*EOSB)</f>
        <v/>
      </c>
      <c r="AG3904" s="41">
        <f>$AN3904*$W3904</f>
        <v/>
      </c>
      <c r="AH3904" s="41">
        <f>SUM($AA3904:$AG3904)</f>
        <v/>
      </c>
      <c r="AI3904" s="41">
        <f>12*($AM3904+$AN3904)</f>
        <v/>
      </c>
      <c r="AJ3904" s="41">
        <f>$AM3904*((IncMonth-1)+(13-IncMonth)*(1+$X3904))+12*$AN3904</f>
        <v/>
      </c>
      <c r="AK3904" s="41">
        <f>IF($R3904=1,N($L3904)+N($M3904),0)</f>
        <v/>
      </c>
      <c r="AL3904">
        <f>IF($C3904="","",IF(N($L3904)&lt;=0,"Basic salary missing",IF(ISNA(MATCH($C3904,Departments!$A$5:$A$54,0)),"Department not on Departments sheet",IF(AND($I3904&lt;&gt;"",NOT(ISNUMBER($I3904))),"Date of birth is text, not a date",IF(AND($K3904&lt;&gt;"",NOT(ISNUMBER($K3904))),"Contract end is text, not a date","")))))</f>
        <v/>
      </c>
      <c r="AM3904" s="41">
        <f>IF($R3904=0,0,N($L3904)*(1+$Z3904+BonusMonths/12+IF($Q3904=1,0,EOSB))+N($M3904)+(N($L3904)+SI_Gross*N($M3904))*IF($Q3904=1,SI_O,SI_E))</f>
        <v/>
      </c>
      <c r="AN3904" s="41">
        <f>IF($R3904=0,0,(IF($Q3904=1,MedO,MedE+Ticket)+Training)/12)</f>
        <v/>
      </c>
    </row>
    <row r="3905">
      <c r="I3905" s="35" t="n"/>
      <c r="J3905" s="35" t="n"/>
      <c r="K3905" s="35" t="n"/>
      <c r="L3905" s="36" t="n"/>
      <c r="M3905" s="36" t="n"/>
      <c r="P3905" s="37" t="n"/>
      <c r="Q3905" s="38">
        <f>IF($C3905="",0,IF(OR(LOWER(TRIM($G3905))="omani",LOWER(TRIM($G3905))="oman",LOWER(TRIM($G3905))="om",LOWER(TRIM($G3905))="local"),1,0))</f>
        <v/>
      </c>
      <c r="R3905" s="38">
        <f>IF($C3905="",0,IF(OR(ISNUMBER(SEARCH("resign",$N3905)),ISNUMBER(SEARCH("terminat",$N3905)),ISNUMBER(SEARCH("inactive",$N3905)),ISNUMBER(SEARCH("vacan",$N3905)),ISNUMBER(SEARCH("deceased",$N3905)),ISNUMBER(SEARCH("separated",$N3905))),0,1))</f>
        <v/>
      </c>
      <c r="S3905">
        <f>IF(OR($R3905=0,NOT(ISNUMBER($I3905))),"",IFERROR(DATEDIF($I3905,DATE(FY,1,1),"y"),""))</f>
        <v/>
      </c>
      <c r="T3905">
        <f>IF(OR($R3905=0,NOT(ISNUMBER($J3905))),"",IFERROR(DATEDIF($J3905,DATE(FY,1,1),"y"),0))</f>
        <v/>
      </c>
      <c r="U3905" s="38">
        <f>IF(OR($R3905=0,NOT(ISNUMBER($I3905))),0,IF(YEAR($I3905)+IF($Q3905=1,RetAgeO,RetAgeE)=FY,MONTH($I3905),IF(YEAR($I3905)+IF($Q3905=1,RetAgeO,RetAgeE)&lt;FY,1,0)))</f>
        <v/>
      </c>
      <c r="V3905" s="38">
        <f>IF(OR($R3905=0,NOT(ISNUMBER($K3905))),0,IF(YEAR($K3905)=FY,MONTH($K3905),IF(YEAR($K3905)&lt;FY,1,0)))</f>
        <v/>
      </c>
      <c r="W3905" s="38">
        <f>IF($R3905=0,0,MIN(12,IF(AND(ISNUMBER($O3905),$O3905&gt;=1,$O3905&lt;=12),INT($O3905),12),IF(AND(RetireExit="Yes",$U3905&gt;0),$U3905,12),IF(AND(ContractExit="Yes",$V3905&gt;0),$V3905,12)))</f>
        <v/>
      </c>
      <c r="X3905" s="37">
        <f>IF(ISNUMBER($P3905),$P3905,IncPct)</f>
        <v/>
      </c>
      <c r="Y3905" s="39">
        <f>IF($W3905=0,0,MAX(0,MIN($W3905,IncMonth-1))+MAX(0,$W3905-IncMonth+1)*(1+$X3905))</f>
        <v/>
      </c>
      <c r="Z3905" s="40">
        <f>IF($C3905="",0,IFERROR(INDEX(Departments!$B$5:$B$54,MATCH($C3905,Departments!$A$5:$A$54,0)),0))</f>
        <v/>
      </c>
      <c r="AA3905" s="41">
        <f>N($L3905)*$Y3905</f>
        <v/>
      </c>
      <c r="AB3905" s="41">
        <f>N($M3905)*$Y3905</f>
        <v/>
      </c>
      <c r="AC3905" s="41">
        <f>$AA3905*$Z3905</f>
        <v/>
      </c>
      <c r="AD3905" s="41">
        <f>$AA3905*BonusMonths/12</f>
        <v/>
      </c>
      <c r="AE3905" s="41">
        <f>($AA3905+SI_Gross*$AB3905)*IF($Q3905=1,SI_O,SI_E)</f>
        <v/>
      </c>
      <c r="AF3905" s="41">
        <f>IF($Q3905=1,0,$AA3905*EOSB)</f>
        <v/>
      </c>
      <c r="AG3905" s="41">
        <f>$AN3905*$W3905</f>
        <v/>
      </c>
      <c r="AH3905" s="41">
        <f>SUM($AA3905:$AG3905)</f>
        <v/>
      </c>
      <c r="AI3905" s="41">
        <f>12*($AM3905+$AN3905)</f>
        <v/>
      </c>
      <c r="AJ3905" s="41">
        <f>$AM3905*((IncMonth-1)+(13-IncMonth)*(1+$X3905))+12*$AN3905</f>
        <v/>
      </c>
      <c r="AK3905" s="41">
        <f>IF($R3905=1,N($L3905)+N($M3905),0)</f>
        <v/>
      </c>
      <c r="AL3905">
        <f>IF($C3905="","",IF(N($L3905)&lt;=0,"Basic salary missing",IF(ISNA(MATCH($C3905,Departments!$A$5:$A$54,0)),"Department not on Departments sheet",IF(AND($I3905&lt;&gt;"",NOT(ISNUMBER($I3905))),"Date of birth is text, not a date",IF(AND($K3905&lt;&gt;"",NOT(ISNUMBER($K3905))),"Contract end is text, not a date","")))))</f>
        <v/>
      </c>
      <c r="AM3905" s="41">
        <f>IF($R3905=0,0,N($L3905)*(1+$Z3905+BonusMonths/12+IF($Q3905=1,0,EOSB))+N($M3905)+(N($L3905)+SI_Gross*N($M3905))*IF($Q3905=1,SI_O,SI_E))</f>
        <v/>
      </c>
      <c r="AN3905" s="41">
        <f>IF($R3905=0,0,(IF($Q3905=1,MedO,MedE+Ticket)+Training)/12)</f>
        <v/>
      </c>
    </row>
    <row r="3906">
      <c r="I3906" s="35" t="n"/>
      <c r="J3906" s="35" t="n"/>
      <c r="K3906" s="35" t="n"/>
      <c r="L3906" s="36" t="n"/>
      <c r="M3906" s="36" t="n"/>
      <c r="P3906" s="37" t="n"/>
      <c r="Q3906" s="38">
        <f>IF($C3906="",0,IF(OR(LOWER(TRIM($G3906))="omani",LOWER(TRIM($G3906))="oman",LOWER(TRIM($G3906))="om",LOWER(TRIM($G3906))="local"),1,0))</f>
        <v/>
      </c>
      <c r="R3906" s="38">
        <f>IF($C3906="",0,IF(OR(ISNUMBER(SEARCH("resign",$N3906)),ISNUMBER(SEARCH("terminat",$N3906)),ISNUMBER(SEARCH("inactive",$N3906)),ISNUMBER(SEARCH("vacan",$N3906)),ISNUMBER(SEARCH("deceased",$N3906)),ISNUMBER(SEARCH("separated",$N3906))),0,1))</f>
        <v/>
      </c>
      <c r="S3906">
        <f>IF(OR($R3906=0,NOT(ISNUMBER($I3906))),"",IFERROR(DATEDIF($I3906,DATE(FY,1,1),"y"),""))</f>
        <v/>
      </c>
      <c r="T3906">
        <f>IF(OR($R3906=0,NOT(ISNUMBER($J3906))),"",IFERROR(DATEDIF($J3906,DATE(FY,1,1),"y"),0))</f>
        <v/>
      </c>
      <c r="U3906" s="38">
        <f>IF(OR($R3906=0,NOT(ISNUMBER($I3906))),0,IF(YEAR($I3906)+IF($Q3906=1,RetAgeO,RetAgeE)=FY,MONTH($I3906),IF(YEAR($I3906)+IF($Q3906=1,RetAgeO,RetAgeE)&lt;FY,1,0)))</f>
        <v/>
      </c>
      <c r="V3906" s="38">
        <f>IF(OR($R3906=0,NOT(ISNUMBER($K3906))),0,IF(YEAR($K3906)=FY,MONTH($K3906),IF(YEAR($K3906)&lt;FY,1,0)))</f>
        <v/>
      </c>
      <c r="W3906" s="38">
        <f>IF($R3906=0,0,MIN(12,IF(AND(ISNUMBER($O3906),$O3906&gt;=1,$O3906&lt;=12),INT($O3906),12),IF(AND(RetireExit="Yes",$U3906&gt;0),$U3906,12),IF(AND(ContractExit="Yes",$V3906&gt;0),$V3906,12)))</f>
        <v/>
      </c>
      <c r="X3906" s="37">
        <f>IF(ISNUMBER($P3906),$P3906,IncPct)</f>
        <v/>
      </c>
      <c r="Y3906" s="39">
        <f>IF($W3906=0,0,MAX(0,MIN($W3906,IncMonth-1))+MAX(0,$W3906-IncMonth+1)*(1+$X3906))</f>
        <v/>
      </c>
      <c r="Z3906" s="40">
        <f>IF($C3906="",0,IFERROR(INDEX(Departments!$B$5:$B$54,MATCH($C3906,Departments!$A$5:$A$54,0)),0))</f>
        <v/>
      </c>
      <c r="AA3906" s="41">
        <f>N($L3906)*$Y3906</f>
        <v/>
      </c>
      <c r="AB3906" s="41">
        <f>N($M3906)*$Y3906</f>
        <v/>
      </c>
      <c r="AC3906" s="41">
        <f>$AA3906*$Z3906</f>
        <v/>
      </c>
      <c r="AD3906" s="41">
        <f>$AA3906*BonusMonths/12</f>
        <v/>
      </c>
      <c r="AE3906" s="41">
        <f>($AA3906+SI_Gross*$AB3906)*IF($Q3906=1,SI_O,SI_E)</f>
        <v/>
      </c>
      <c r="AF3906" s="41">
        <f>IF($Q3906=1,0,$AA3906*EOSB)</f>
        <v/>
      </c>
      <c r="AG3906" s="41">
        <f>$AN3906*$W3906</f>
        <v/>
      </c>
      <c r="AH3906" s="41">
        <f>SUM($AA3906:$AG3906)</f>
        <v/>
      </c>
      <c r="AI3906" s="41">
        <f>12*($AM3906+$AN3906)</f>
        <v/>
      </c>
      <c r="AJ3906" s="41">
        <f>$AM3906*((IncMonth-1)+(13-IncMonth)*(1+$X3906))+12*$AN3906</f>
        <v/>
      </c>
      <c r="AK3906" s="41">
        <f>IF($R3906=1,N($L3906)+N($M3906),0)</f>
        <v/>
      </c>
      <c r="AL3906">
        <f>IF($C3906="","",IF(N($L3906)&lt;=0,"Basic salary missing",IF(ISNA(MATCH($C3906,Departments!$A$5:$A$54,0)),"Department not on Departments sheet",IF(AND($I3906&lt;&gt;"",NOT(ISNUMBER($I3906))),"Date of birth is text, not a date",IF(AND($K3906&lt;&gt;"",NOT(ISNUMBER($K3906))),"Contract end is text, not a date","")))))</f>
        <v/>
      </c>
      <c r="AM3906" s="41">
        <f>IF($R3906=0,0,N($L3906)*(1+$Z3906+BonusMonths/12+IF($Q3906=1,0,EOSB))+N($M3906)+(N($L3906)+SI_Gross*N($M3906))*IF($Q3906=1,SI_O,SI_E))</f>
        <v/>
      </c>
      <c r="AN3906" s="41">
        <f>IF($R3906=0,0,(IF($Q3906=1,MedO,MedE+Ticket)+Training)/12)</f>
        <v/>
      </c>
    </row>
    <row r="3907">
      <c r="I3907" s="35" t="n"/>
      <c r="J3907" s="35" t="n"/>
      <c r="K3907" s="35" t="n"/>
      <c r="L3907" s="36" t="n"/>
      <c r="M3907" s="36" t="n"/>
      <c r="P3907" s="37" t="n"/>
      <c r="Q3907" s="38">
        <f>IF($C3907="",0,IF(OR(LOWER(TRIM($G3907))="omani",LOWER(TRIM($G3907))="oman",LOWER(TRIM($G3907))="om",LOWER(TRIM($G3907))="local"),1,0))</f>
        <v/>
      </c>
      <c r="R3907" s="38">
        <f>IF($C3907="",0,IF(OR(ISNUMBER(SEARCH("resign",$N3907)),ISNUMBER(SEARCH("terminat",$N3907)),ISNUMBER(SEARCH("inactive",$N3907)),ISNUMBER(SEARCH("vacan",$N3907)),ISNUMBER(SEARCH("deceased",$N3907)),ISNUMBER(SEARCH("separated",$N3907))),0,1))</f>
        <v/>
      </c>
      <c r="S3907">
        <f>IF(OR($R3907=0,NOT(ISNUMBER($I3907))),"",IFERROR(DATEDIF($I3907,DATE(FY,1,1),"y"),""))</f>
        <v/>
      </c>
      <c r="T3907">
        <f>IF(OR($R3907=0,NOT(ISNUMBER($J3907))),"",IFERROR(DATEDIF($J3907,DATE(FY,1,1),"y"),0))</f>
        <v/>
      </c>
      <c r="U3907" s="38">
        <f>IF(OR($R3907=0,NOT(ISNUMBER($I3907))),0,IF(YEAR($I3907)+IF($Q3907=1,RetAgeO,RetAgeE)=FY,MONTH($I3907),IF(YEAR($I3907)+IF($Q3907=1,RetAgeO,RetAgeE)&lt;FY,1,0)))</f>
        <v/>
      </c>
      <c r="V3907" s="38">
        <f>IF(OR($R3907=0,NOT(ISNUMBER($K3907))),0,IF(YEAR($K3907)=FY,MONTH($K3907),IF(YEAR($K3907)&lt;FY,1,0)))</f>
        <v/>
      </c>
      <c r="W3907" s="38">
        <f>IF($R3907=0,0,MIN(12,IF(AND(ISNUMBER($O3907),$O3907&gt;=1,$O3907&lt;=12),INT($O3907),12),IF(AND(RetireExit="Yes",$U3907&gt;0),$U3907,12),IF(AND(ContractExit="Yes",$V3907&gt;0),$V3907,12)))</f>
        <v/>
      </c>
      <c r="X3907" s="37">
        <f>IF(ISNUMBER($P3907),$P3907,IncPct)</f>
        <v/>
      </c>
      <c r="Y3907" s="39">
        <f>IF($W3907=0,0,MAX(0,MIN($W3907,IncMonth-1))+MAX(0,$W3907-IncMonth+1)*(1+$X3907))</f>
        <v/>
      </c>
      <c r="Z3907" s="40">
        <f>IF($C3907="",0,IFERROR(INDEX(Departments!$B$5:$B$54,MATCH($C3907,Departments!$A$5:$A$54,0)),0))</f>
        <v/>
      </c>
      <c r="AA3907" s="41">
        <f>N($L3907)*$Y3907</f>
        <v/>
      </c>
      <c r="AB3907" s="41">
        <f>N($M3907)*$Y3907</f>
        <v/>
      </c>
      <c r="AC3907" s="41">
        <f>$AA3907*$Z3907</f>
        <v/>
      </c>
      <c r="AD3907" s="41">
        <f>$AA3907*BonusMonths/12</f>
        <v/>
      </c>
      <c r="AE3907" s="41">
        <f>($AA3907+SI_Gross*$AB3907)*IF($Q3907=1,SI_O,SI_E)</f>
        <v/>
      </c>
      <c r="AF3907" s="41">
        <f>IF($Q3907=1,0,$AA3907*EOSB)</f>
        <v/>
      </c>
      <c r="AG3907" s="41">
        <f>$AN3907*$W3907</f>
        <v/>
      </c>
      <c r="AH3907" s="41">
        <f>SUM($AA3907:$AG3907)</f>
        <v/>
      </c>
      <c r="AI3907" s="41">
        <f>12*($AM3907+$AN3907)</f>
        <v/>
      </c>
      <c r="AJ3907" s="41">
        <f>$AM3907*((IncMonth-1)+(13-IncMonth)*(1+$X3907))+12*$AN3907</f>
        <v/>
      </c>
      <c r="AK3907" s="41">
        <f>IF($R3907=1,N($L3907)+N($M3907),0)</f>
        <v/>
      </c>
      <c r="AL3907">
        <f>IF($C3907="","",IF(N($L3907)&lt;=0,"Basic salary missing",IF(ISNA(MATCH($C3907,Departments!$A$5:$A$54,0)),"Department not on Departments sheet",IF(AND($I3907&lt;&gt;"",NOT(ISNUMBER($I3907))),"Date of birth is text, not a date",IF(AND($K3907&lt;&gt;"",NOT(ISNUMBER($K3907))),"Contract end is text, not a date","")))))</f>
        <v/>
      </c>
      <c r="AM3907" s="41">
        <f>IF($R3907=0,0,N($L3907)*(1+$Z3907+BonusMonths/12+IF($Q3907=1,0,EOSB))+N($M3907)+(N($L3907)+SI_Gross*N($M3907))*IF($Q3907=1,SI_O,SI_E))</f>
        <v/>
      </c>
      <c r="AN3907" s="41">
        <f>IF($R3907=0,0,(IF($Q3907=1,MedO,MedE+Ticket)+Training)/12)</f>
        <v/>
      </c>
    </row>
    <row r="3908">
      <c r="I3908" s="35" t="n"/>
      <c r="J3908" s="35" t="n"/>
      <c r="K3908" s="35" t="n"/>
      <c r="L3908" s="36" t="n"/>
      <c r="M3908" s="36" t="n"/>
      <c r="P3908" s="37" t="n"/>
      <c r="Q3908" s="38">
        <f>IF($C3908="",0,IF(OR(LOWER(TRIM($G3908))="omani",LOWER(TRIM($G3908))="oman",LOWER(TRIM($G3908))="om",LOWER(TRIM($G3908))="local"),1,0))</f>
        <v/>
      </c>
      <c r="R3908" s="38">
        <f>IF($C3908="",0,IF(OR(ISNUMBER(SEARCH("resign",$N3908)),ISNUMBER(SEARCH("terminat",$N3908)),ISNUMBER(SEARCH("inactive",$N3908)),ISNUMBER(SEARCH("vacan",$N3908)),ISNUMBER(SEARCH("deceased",$N3908)),ISNUMBER(SEARCH("separated",$N3908))),0,1))</f>
        <v/>
      </c>
      <c r="S3908">
        <f>IF(OR($R3908=0,NOT(ISNUMBER($I3908))),"",IFERROR(DATEDIF($I3908,DATE(FY,1,1),"y"),""))</f>
        <v/>
      </c>
      <c r="T3908">
        <f>IF(OR($R3908=0,NOT(ISNUMBER($J3908))),"",IFERROR(DATEDIF($J3908,DATE(FY,1,1),"y"),0))</f>
        <v/>
      </c>
      <c r="U3908" s="38">
        <f>IF(OR($R3908=0,NOT(ISNUMBER($I3908))),0,IF(YEAR($I3908)+IF($Q3908=1,RetAgeO,RetAgeE)=FY,MONTH($I3908),IF(YEAR($I3908)+IF($Q3908=1,RetAgeO,RetAgeE)&lt;FY,1,0)))</f>
        <v/>
      </c>
      <c r="V3908" s="38">
        <f>IF(OR($R3908=0,NOT(ISNUMBER($K3908))),0,IF(YEAR($K3908)=FY,MONTH($K3908),IF(YEAR($K3908)&lt;FY,1,0)))</f>
        <v/>
      </c>
      <c r="W3908" s="38">
        <f>IF($R3908=0,0,MIN(12,IF(AND(ISNUMBER($O3908),$O3908&gt;=1,$O3908&lt;=12),INT($O3908),12),IF(AND(RetireExit="Yes",$U3908&gt;0),$U3908,12),IF(AND(ContractExit="Yes",$V3908&gt;0),$V3908,12)))</f>
        <v/>
      </c>
      <c r="X3908" s="37">
        <f>IF(ISNUMBER($P3908),$P3908,IncPct)</f>
        <v/>
      </c>
      <c r="Y3908" s="39">
        <f>IF($W3908=0,0,MAX(0,MIN($W3908,IncMonth-1))+MAX(0,$W3908-IncMonth+1)*(1+$X3908))</f>
        <v/>
      </c>
      <c r="Z3908" s="40">
        <f>IF($C3908="",0,IFERROR(INDEX(Departments!$B$5:$B$54,MATCH($C3908,Departments!$A$5:$A$54,0)),0))</f>
        <v/>
      </c>
      <c r="AA3908" s="41">
        <f>N($L3908)*$Y3908</f>
        <v/>
      </c>
      <c r="AB3908" s="41">
        <f>N($M3908)*$Y3908</f>
        <v/>
      </c>
      <c r="AC3908" s="41">
        <f>$AA3908*$Z3908</f>
        <v/>
      </c>
      <c r="AD3908" s="41">
        <f>$AA3908*BonusMonths/12</f>
        <v/>
      </c>
      <c r="AE3908" s="41">
        <f>($AA3908+SI_Gross*$AB3908)*IF($Q3908=1,SI_O,SI_E)</f>
        <v/>
      </c>
      <c r="AF3908" s="41">
        <f>IF($Q3908=1,0,$AA3908*EOSB)</f>
        <v/>
      </c>
      <c r="AG3908" s="41">
        <f>$AN3908*$W3908</f>
        <v/>
      </c>
      <c r="AH3908" s="41">
        <f>SUM($AA3908:$AG3908)</f>
        <v/>
      </c>
      <c r="AI3908" s="41">
        <f>12*($AM3908+$AN3908)</f>
        <v/>
      </c>
      <c r="AJ3908" s="41">
        <f>$AM3908*((IncMonth-1)+(13-IncMonth)*(1+$X3908))+12*$AN3908</f>
        <v/>
      </c>
      <c r="AK3908" s="41">
        <f>IF($R3908=1,N($L3908)+N($M3908),0)</f>
        <v/>
      </c>
      <c r="AL3908">
        <f>IF($C3908="","",IF(N($L3908)&lt;=0,"Basic salary missing",IF(ISNA(MATCH($C3908,Departments!$A$5:$A$54,0)),"Department not on Departments sheet",IF(AND($I3908&lt;&gt;"",NOT(ISNUMBER($I3908))),"Date of birth is text, not a date",IF(AND($K3908&lt;&gt;"",NOT(ISNUMBER($K3908))),"Contract end is text, not a date","")))))</f>
        <v/>
      </c>
      <c r="AM3908" s="41">
        <f>IF($R3908=0,0,N($L3908)*(1+$Z3908+BonusMonths/12+IF($Q3908=1,0,EOSB))+N($M3908)+(N($L3908)+SI_Gross*N($M3908))*IF($Q3908=1,SI_O,SI_E))</f>
        <v/>
      </c>
      <c r="AN3908" s="41">
        <f>IF($R3908=0,0,(IF($Q3908=1,MedO,MedE+Ticket)+Training)/12)</f>
        <v/>
      </c>
    </row>
    <row r="3909">
      <c r="I3909" s="35" t="n"/>
      <c r="J3909" s="35" t="n"/>
      <c r="K3909" s="35" t="n"/>
      <c r="L3909" s="36" t="n"/>
      <c r="M3909" s="36" t="n"/>
      <c r="P3909" s="37" t="n"/>
      <c r="Q3909" s="38">
        <f>IF($C3909="",0,IF(OR(LOWER(TRIM($G3909))="omani",LOWER(TRIM($G3909))="oman",LOWER(TRIM($G3909))="om",LOWER(TRIM($G3909))="local"),1,0))</f>
        <v/>
      </c>
      <c r="R3909" s="38">
        <f>IF($C3909="",0,IF(OR(ISNUMBER(SEARCH("resign",$N3909)),ISNUMBER(SEARCH("terminat",$N3909)),ISNUMBER(SEARCH("inactive",$N3909)),ISNUMBER(SEARCH("vacan",$N3909)),ISNUMBER(SEARCH("deceased",$N3909)),ISNUMBER(SEARCH("separated",$N3909))),0,1))</f>
        <v/>
      </c>
      <c r="S3909">
        <f>IF(OR($R3909=0,NOT(ISNUMBER($I3909))),"",IFERROR(DATEDIF($I3909,DATE(FY,1,1),"y"),""))</f>
        <v/>
      </c>
      <c r="T3909">
        <f>IF(OR($R3909=0,NOT(ISNUMBER($J3909))),"",IFERROR(DATEDIF($J3909,DATE(FY,1,1),"y"),0))</f>
        <v/>
      </c>
      <c r="U3909" s="38">
        <f>IF(OR($R3909=0,NOT(ISNUMBER($I3909))),0,IF(YEAR($I3909)+IF($Q3909=1,RetAgeO,RetAgeE)=FY,MONTH($I3909),IF(YEAR($I3909)+IF($Q3909=1,RetAgeO,RetAgeE)&lt;FY,1,0)))</f>
        <v/>
      </c>
      <c r="V3909" s="38">
        <f>IF(OR($R3909=0,NOT(ISNUMBER($K3909))),0,IF(YEAR($K3909)=FY,MONTH($K3909),IF(YEAR($K3909)&lt;FY,1,0)))</f>
        <v/>
      </c>
      <c r="W3909" s="38">
        <f>IF($R3909=0,0,MIN(12,IF(AND(ISNUMBER($O3909),$O3909&gt;=1,$O3909&lt;=12),INT($O3909),12),IF(AND(RetireExit="Yes",$U3909&gt;0),$U3909,12),IF(AND(ContractExit="Yes",$V3909&gt;0),$V3909,12)))</f>
        <v/>
      </c>
      <c r="X3909" s="37">
        <f>IF(ISNUMBER($P3909),$P3909,IncPct)</f>
        <v/>
      </c>
      <c r="Y3909" s="39">
        <f>IF($W3909=0,0,MAX(0,MIN($W3909,IncMonth-1))+MAX(0,$W3909-IncMonth+1)*(1+$X3909))</f>
        <v/>
      </c>
      <c r="Z3909" s="40">
        <f>IF($C3909="",0,IFERROR(INDEX(Departments!$B$5:$B$54,MATCH($C3909,Departments!$A$5:$A$54,0)),0))</f>
        <v/>
      </c>
      <c r="AA3909" s="41">
        <f>N($L3909)*$Y3909</f>
        <v/>
      </c>
      <c r="AB3909" s="41">
        <f>N($M3909)*$Y3909</f>
        <v/>
      </c>
      <c r="AC3909" s="41">
        <f>$AA3909*$Z3909</f>
        <v/>
      </c>
      <c r="AD3909" s="41">
        <f>$AA3909*BonusMonths/12</f>
        <v/>
      </c>
      <c r="AE3909" s="41">
        <f>($AA3909+SI_Gross*$AB3909)*IF($Q3909=1,SI_O,SI_E)</f>
        <v/>
      </c>
      <c r="AF3909" s="41">
        <f>IF($Q3909=1,0,$AA3909*EOSB)</f>
        <v/>
      </c>
      <c r="AG3909" s="41">
        <f>$AN3909*$W3909</f>
        <v/>
      </c>
      <c r="AH3909" s="41">
        <f>SUM($AA3909:$AG3909)</f>
        <v/>
      </c>
      <c r="AI3909" s="41">
        <f>12*($AM3909+$AN3909)</f>
        <v/>
      </c>
      <c r="AJ3909" s="41">
        <f>$AM3909*((IncMonth-1)+(13-IncMonth)*(1+$X3909))+12*$AN3909</f>
        <v/>
      </c>
      <c r="AK3909" s="41">
        <f>IF($R3909=1,N($L3909)+N($M3909),0)</f>
        <v/>
      </c>
      <c r="AL3909">
        <f>IF($C3909="","",IF(N($L3909)&lt;=0,"Basic salary missing",IF(ISNA(MATCH($C3909,Departments!$A$5:$A$54,0)),"Department not on Departments sheet",IF(AND($I3909&lt;&gt;"",NOT(ISNUMBER($I3909))),"Date of birth is text, not a date",IF(AND($K3909&lt;&gt;"",NOT(ISNUMBER($K3909))),"Contract end is text, not a date","")))))</f>
        <v/>
      </c>
      <c r="AM3909" s="41">
        <f>IF($R3909=0,0,N($L3909)*(1+$Z3909+BonusMonths/12+IF($Q3909=1,0,EOSB))+N($M3909)+(N($L3909)+SI_Gross*N($M3909))*IF($Q3909=1,SI_O,SI_E))</f>
        <v/>
      </c>
      <c r="AN3909" s="41">
        <f>IF($R3909=0,0,(IF($Q3909=1,MedO,MedE+Ticket)+Training)/12)</f>
        <v/>
      </c>
    </row>
    <row r="3910">
      <c r="I3910" s="35" t="n"/>
      <c r="J3910" s="35" t="n"/>
      <c r="K3910" s="35" t="n"/>
      <c r="L3910" s="36" t="n"/>
      <c r="M3910" s="36" t="n"/>
      <c r="P3910" s="37" t="n"/>
      <c r="Q3910" s="38">
        <f>IF($C3910="",0,IF(OR(LOWER(TRIM($G3910))="omani",LOWER(TRIM($G3910))="oman",LOWER(TRIM($G3910))="om",LOWER(TRIM($G3910))="local"),1,0))</f>
        <v/>
      </c>
      <c r="R3910" s="38">
        <f>IF($C3910="",0,IF(OR(ISNUMBER(SEARCH("resign",$N3910)),ISNUMBER(SEARCH("terminat",$N3910)),ISNUMBER(SEARCH("inactive",$N3910)),ISNUMBER(SEARCH("vacan",$N3910)),ISNUMBER(SEARCH("deceased",$N3910)),ISNUMBER(SEARCH("separated",$N3910))),0,1))</f>
        <v/>
      </c>
      <c r="S3910">
        <f>IF(OR($R3910=0,NOT(ISNUMBER($I3910))),"",IFERROR(DATEDIF($I3910,DATE(FY,1,1),"y"),""))</f>
        <v/>
      </c>
      <c r="T3910">
        <f>IF(OR($R3910=0,NOT(ISNUMBER($J3910))),"",IFERROR(DATEDIF($J3910,DATE(FY,1,1),"y"),0))</f>
        <v/>
      </c>
      <c r="U3910" s="38">
        <f>IF(OR($R3910=0,NOT(ISNUMBER($I3910))),0,IF(YEAR($I3910)+IF($Q3910=1,RetAgeO,RetAgeE)=FY,MONTH($I3910),IF(YEAR($I3910)+IF($Q3910=1,RetAgeO,RetAgeE)&lt;FY,1,0)))</f>
        <v/>
      </c>
      <c r="V3910" s="38">
        <f>IF(OR($R3910=0,NOT(ISNUMBER($K3910))),0,IF(YEAR($K3910)=FY,MONTH($K3910),IF(YEAR($K3910)&lt;FY,1,0)))</f>
        <v/>
      </c>
      <c r="W3910" s="38">
        <f>IF($R3910=0,0,MIN(12,IF(AND(ISNUMBER($O3910),$O3910&gt;=1,$O3910&lt;=12),INT($O3910),12),IF(AND(RetireExit="Yes",$U3910&gt;0),$U3910,12),IF(AND(ContractExit="Yes",$V3910&gt;0),$V3910,12)))</f>
        <v/>
      </c>
      <c r="X3910" s="37">
        <f>IF(ISNUMBER($P3910),$P3910,IncPct)</f>
        <v/>
      </c>
      <c r="Y3910" s="39">
        <f>IF($W3910=0,0,MAX(0,MIN($W3910,IncMonth-1))+MAX(0,$W3910-IncMonth+1)*(1+$X3910))</f>
        <v/>
      </c>
      <c r="Z3910" s="40">
        <f>IF($C3910="",0,IFERROR(INDEX(Departments!$B$5:$B$54,MATCH($C3910,Departments!$A$5:$A$54,0)),0))</f>
        <v/>
      </c>
      <c r="AA3910" s="41">
        <f>N($L3910)*$Y3910</f>
        <v/>
      </c>
      <c r="AB3910" s="41">
        <f>N($M3910)*$Y3910</f>
        <v/>
      </c>
      <c r="AC3910" s="41">
        <f>$AA3910*$Z3910</f>
        <v/>
      </c>
      <c r="AD3910" s="41">
        <f>$AA3910*BonusMonths/12</f>
        <v/>
      </c>
      <c r="AE3910" s="41">
        <f>($AA3910+SI_Gross*$AB3910)*IF($Q3910=1,SI_O,SI_E)</f>
        <v/>
      </c>
      <c r="AF3910" s="41">
        <f>IF($Q3910=1,0,$AA3910*EOSB)</f>
        <v/>
      </c>
      <c r="AG3910" s="41">
        <f>$AN3910*$W3910</f>
        <v/>
      </c>
      <c r="AH3910" s="41">
        <f>SUM($AA3910:$AG3910)</f>
        <v/>
      </c>
      <c r="AI3910" s="41">
        <f>12*($AM3910+$AN3910)</f>
        <v/>
      </c>
      <c r="AJ3910" s="41">
        <f>$AM3910*((IncMonth-1)+(13-IncMonth)*(1+$X3910))+12*$AN3910</f>
        <v/>
      </c>
      <c r="AK3910" s="41">
        <f>IF($R3910=1,N($L3910)+N($M3910),0)</f>
        <v/>
      </c>
      <c r="AL3910">
        <f>IF($C3910="","",IF(N($L3910)&lt;=0,"Basic salary missing",IF(ISNA(MATCH($C3910,Departments!$A$5:$A$54,0)),"Department not on Departments sheet",IF(AND($I3910&lt;&gt;"",NOT(ISNUMBER($I3910))),"Date of birth is text, not a date",IF(AND($K3910&lt;&gt;"",NOT(ISNUMBER($K3910))),"Contract end is text, not a date","")))))</f>
        <v/>
      </c>
      <c r="AM3910" s="41">
        <f>IF($R3910=0,0,N($L3910)*(1+$Z3910+BonusMonths/12+IF($Q3910=1,0,EOSB))+N($M3910)+(N($L3910)+SI_Gross*N($M3910))*IF($Q3910=1,SI_O,SI_E))</f>
        <v/>
      </c>
      <c r="AN3910" s="41">
        <f>IF($R3910=0,0,(IF($Q3910=1,MedO,MedE+Ticket)+Training)/12)</f>
        <v/>
      </c>
    </row>
    <row r="3911">
      <c r="I3911" s="35" t="n"/>
      <c r="J3911" s="35" t="n"/>
      <c r="K3911" s="35" t="n"/>
      <c r="L3911" s="36" t="n"/>
      <c r="M3911" s="36" t="n"/>
      <c r="P3911" s="37" t="n"/>
      <c r="Q3911" s="38">
        <f>IF($C3911="",0,IF(OR(LOWER(TRIM($G3911))="omani",LOWER(TRIM($G3911))="oman",LOWER(TRIM($G3911))="om",LOWER(TRIM($G3911))="local"),1,0))</f>
        <v/>
      </c>
      <c r="R3911" s="38">
        <f>IF($C3911="",0,IF(OR(ISNUMBER(SEARCH("resign",$N3911)),ISNUMBER(SEARCH("terminat",$N3911)),ISNUMBER(SEARCH("inactive",$N3911)),ISNUMBER(SEARCH("vacan",$N3911)),ISNUMBER(SEARCH("deceased",$N3911)),ISNUMBER(SEARCH("separated",$N3911))),0,1))</f>
        <v/>
      </c>
      <c r="S3911">
        <f>IF(OR($R3911=0,NOT(ISNUMBER($I3911))),"",IFERROR(DATEDIF($I3911,DATE(FY,1,1),"y"),""))</f>
        <v/>
      </c>
      <c r="T3911">
        <f>IF(OR($R3911=0,NOT(ISNUMBER($J3911))),"",IFERROR(DATEDIF($J3911,DATE(FY,1,1),"y"),0))</f>
        <v/>
      </c>
      <c r="U3911" s="38">
        <f>IF(OR($R3911=0,NOT(ISNUMBER($I3911))),0,IF(YEAR($I3911)+IF($Q3911=1,RetAgeO,RetAgeE)=FY,MONTH($I3911),IF(YEAR($I3911)+IF($Q3911=1,RetAgeO,RetAgeE)&lt;FY,1,0)))</f>
        <v/>
      </c>
      <c r="V3911" s="38">
        <f>IF(OR($R3911=0,NOT(ISNUMBER($K3911))),0,IF(YEAR($K3911)=FY,MONTH($K3911),IF(YEAR($K3911)&lt;FY,1,0)))</f>
        <v/>
      </c>
      <c r="W3911" s="38">
        <f>IF($R3911=0,0,MIN(12,IF(AND(ISNUMBER($O3911),$O3911&gt;=1,$O3911&lt;=12),INT($O3911),12),IF(AND(RetireExit="Yes",$U3911&gt;0),$U3911,12),IF(AND(ContractExit="Yes",$V3911&gt;0),$V3911,12)))</f>
        <v/>
      </c>
      <c r="X3911" s="37">
        <f>IF(ISNUMBER($P3911),$P3911,IncPct)</f>
        <v/>
      </c>
      <c r="Y3911" s="39">
        <f>IF($W3911=0,0,MAX(0,MIN($W3911,IncMonth-1))+MAX(0,$W3911-IncMonth+1)*(1+$X3911))</f>
        <v/>
      </c>
      <c r="Z3911" s="40">
        <f>IF($C3911="",0,IFERROR(INDEX(Departments!$B$5:$B$54,MATCH($C3911,Departments!$A$5:$A$54,0)),0))</f>
        <v/>
      </c>
      <c r="AA3911" s="41">
        <f>N($L3911)*$Y3911</f>
        <v/>
      </c>
      <c r="AB3911" s="41">
        <f>N($M3911)*$Y3911</f>
        <v/>
      </c>
      <c r="AC3911" s="41">
        <f>$AA3911*$Z3911</f>
        <v/>
      </c>
      <c r="AD3911" s="41">
        <f>$AA3911*BonusMonths/12</f>
        <v/>
      </c>
      <c r="AE3911" s="41">
        <f>($AA3911+SI_Gross*$AB3911)*IF($Q3911=1,SI_O,SI_E)</f>
        <v/>
      </c>
      <c r="AF3911" s="41">
        <f>IF($Q3911=1,0,$AA3911*EOSB)</f>
        <v/>
      </c>
      <c r="AG3911" s="41">
        <f>$AN3911*$W3911</f>
        <v/>
      </c>
      <c r="AH3911" s="41">
        <f>SUM($AA3911:$AG3911)</f>
        <v/>
      </c>
      <c r="AI3911" s="41">
        <f>12*($AM3911+$AN3911)</f>
        <v/>
      </c>
      <c r="AJ3911" s="41">
        <f>$AM3911*((IncMonth-1)+(13-IncMonth)*(1+$X3911))+12*$AN3911</f>
        <v/>
      </c>
      <c r="AK3911" s="41">
        <f>IF($R3911=1,N($L3911)+N($M3911),0)</f>
        <v/>
      </c>
      <c r="AL3911">
        <f>IF($C3911="","",IF(N($L3911)&lt;=0,"Basic salary missing",IF(ISNA(MATCH($C3911,Departments!$A$5:$A$54,0)),"Department not on Departments sheet",IF(AND($I3911&lt;&gt;"",NOT(ISNUMBER($I3911))),"Date of birth is text, not a date",IF(AND($K3911&lt;&gt;"",NOT(ISNUMBER($K3911))),"Contract end is text, not a date","")))))</f>
        <v/>
      </c>
      <c r="AM3911" s="41">
        <f>IF($R3911=0,0,N($L3911)*(1+$Z3911+BonusMonths/12+IF($Q3911=1,0,EOSB))+N($M3911)+(N($L3911)+SI_Gross*N($M3911))*IF($Q3911=1,SI_O,SI_E))</f>
        <v/>
      </c>
      <c r="AN3911" s="41">
        <f>IF($R3911=0,0,(IF($Q3911=1,MedO,MedE+Ticket)+Training)/12)</f>
        <v/>
      </c>
    </row>
    <row r="3912">
      <c r="I3912" s="35" t="n"/>
      <c r="J3912" s="35" t="n"/>
      <c r="K3912" s="35" t="n"/>
      <c r="L3912" s="36" t="n"/>
      <c r="M3912" s="36" t="n"/>
      <c r="P3912" s="37" t="n"/>
      <c r="Q3912" s="38">
        <f>IF($C3912="",0,IF(OR(LOWER(TRIM($G3912))="omani",LOWER(TRIM($G3912))="oman",LOWER(TRIM($G3912))="om",LOWER(TRIM($G3912))="local"),1,0))</f>
        <v/>
      </c>
      <c r="R3912" s="38">
        <f>IF($C3912="",0,IF(OR(ISNUMBER(SEARCH("resign",$N3912)),ISNUMBER(SEARCH("terminat",$N3912)),ISNUMBER(SEARCH("inactive",$N3912)),ISNUMBER(SEARCH("vacan",$N3912)),ISNUMBER(SEARCH("deceased",$N3912)),ISNUMBER(SEARCH("separated",$N3912))),0,1))</f>
        <v/>
      </c>
      <c r="S3912">
        <f>IF(OR($R3912=0,NOT(ISNUMBER($I3912))),"",IFERROR(DATEDIF($I3912,DATE(FY,1,1),"y"),""))</f>
        <v/>
      </c>
      <c r="T3912">
        <f>IF(OR($R3912=0,NOT(ISNUMBER($J3912))),"",IFERROR(DATEDIF($J3912,DATE(FY,1,1),"y"),0))</f>
        <v/>
      </c>
      <c r="U3912" s="38">
        <f>IF(OR($R3912=0,NOT(ISNUMBER($I3912))),0,IF(YEAR($I3912)+IF($Q3912=1,RetAgeO,RetAgeE)=FY,MONTH($I3912),IF(YEAR($I3912)+IF($Q3912=1,RetAgeO,RetAgeE)&lt;FY,1,0)))</f>
        <v/>
      </c>
      <c r="V3912" s="38">
        <f>IF(OR($R3912=0,NOT(ISNUMBER($K3912))),0,IF(YEAR($K3912)=FY,MONTH($K3912),IF(YEAR($K3912)&lt;FY,1,0)))</f>
        <v/>
      </c>
      <c r="W3912" s="38">
        <f>IF($R3912=0,0,MIN(12,IF(AND(ISNUMBER($O3912),$O3912&gt;=1,$O3912&lt;=12),INT($O3912),12),IF(AND(RetireExit="Yes",$U3912&gt;0),$U3912,12),IF(AND(ContractExit="Yes",$V3912&gt;0),$V3912,12)))</f>
        <v/>
      </c>
      <c r="X3912" s="37">
        <f>IF(ISNUMBER($P3912),$P3912,IncPct)</f>
        <v/>
      </c>
      <c r="Y3912" s="39">
        <f>IF($W3912=0,0,MAX(0,MIN($W3912,IncMonth-1))+MAX(0,$W3912-IncMonth+1)*(1+$X3912))</f>
        <v/>
      </c>
      <c r="Z3912" s="40">
        <f>IF($C3912="",0,IFERROR(INDEX(Departments!$B$5:$B$54,MATCH($C3912,Departments!$A$5:$A$54,0)),0))</f>
        <v/>
      </c>
      <c r="AA3912" s="41">
        <f>N($L3912)*$Y3912</f>
        <v/>
      </c>
      <c r="AB3912" s="41">
        <f>N($M3912)*$Y3912</f>
        <v/>
      </c>
      <c r="AC3912" s="41">
        <f>$AA3912*$Z3912</f>
        <v/>
      </c>
      <c r="AD3912" s="41">
        <f>$AA3912*BonusMonths/12</f>
        <v/>
      </c>
      <c r="AE3912" s="41">
        <f>($AA3912+SI_Gross*$AB3912)*IF($Q3912=1,SI_O,SI_E)</f>
        <v/>
      </c>
      <c r="AF3912" s="41">
        <f>IF($Q3912=1,0,$AA3912*EOSB)</f>
        <v/>
      </c>
      <c r="AG3912" s="41">
        <f>$AN3912*$W3912</f>
        <v/>
      </c>
      <c r="AH3912" s="41">
        <f>SUM($AA3912:$AG3912)</f>
        <v/>
      </c>
      <c r="AI3912" s="41">
        <f>12*($AM3912+$AN3912)</f>
        <v/>
      </c>
      <c r="AJ3912" s="41">
        <f>$AM3912*((IncMonth-1)+(13-IncMonth)*(1+$X3912))+12*$AN3912</f>
        <v/>
      </c>
      <c r="AK3912" s="41">
        <f>IF($R3912=1,N($L3912)+N($M3912),0)</f>
        <v/>
      </c>
      <c r="AL3912">
        <f>IF($C3912="","",IF(N($L3912)&lt;=0,"Basic salary missing",IF(ISNA(MATCH($C3912,Departments!$A$5:$A$54,0)),"Department not on Departments sheet",IF(AND($I3912&lt;&gt;"",NOT(ISNUMBER($I3912))),"Date of birth is text, not a date",IF(AND($K3912&lt;&gt;"",NOT(ISNUMBER($K3912))),"Contract end is text, not a date","")))))</f>
        <v/>
      </c>
      <c r="AM3912" s="41">
        <f>IF($R3912=0,0,N($L3912)*(1+$Z3912+BonusMonths/12+IF($Q3912=1,0,EOSB))+N($M3912)+(N($L3912)+SI_Gross*N($M3912))*IF($Q3912=1,SI_O,SI_E))</f>
        <v/>
      </c>
      <c r="AN3912" s="41">
        <f>IF($R3912=0,0,(IF($Q3912=1,MedO,MedE+Ticket)+Training)/12)</f>
        <v/>
      </c>
    </row>
    <row r="3913">
      <c r="I3913" s="35" t="n"/>
      <c r="J3913" s="35" t="n"/>
      <c r="K3913" s="35" t="n"/>
      <c r="L3913" s="36" t="n"/>
      <c r="M3913" s="36" t="n"/>
      <c r="P3913" s="37" t="n"/>
      <c r="Q3913" s="38">
        <f>IF($C3913="",0,IF(OR(LOWER(TRIM($G3913))="omani",LOWER(TRIM($G3913))="oman",LOWER(TRIM($G3913))="om",LOWER(TRIM($G3913))="local"),1,0))</f>
        <v/>
      </c>
      <c r="R3913" s="38">
        <f>IF($C3913="",0,IF(OR(ISNUMBER(SEARCH("resign",$N3913)),ISNUMBER(SEARCH("terminat",$N3913)),ISNUMBER(SEARCH("inactive",$N3913)),ISNUMBER(SEARCH("vacan",$N3913)),ISNUMBER(SEARCH("deceased",$N3913)),ISNUMBER(SEARCH("separated",$N3913))),0,1))</f>
        <v/>
      </c>
      <c r="S3913">
        <f>IF(OR($R3913=0,NOT(ISNUMBER($I3913))),"",IFERROR(DATEDIF($I3913,DATE(FY,1,1),"y"),""))</f>
        <v/>
      </c>
      <c r="T3913">
        <f>IF(OR($R3913=0,NOT(ISNUMBER($J3913))),"",IFERROR(DATEDIF($J3913,DATE(FY,1,1),"y"),0))</f>
        <v/>
      </c>
      <c r="U3913" s="38">
        <f>IF(OR($R3913=0,NOT(ISNUMBER($I3913))),0,IF(YEAR($I3913)+IF($Q3913=1,RetAgeO,RetAgeE)=FY,MONTH($I3913),IF(YEAR($I3913)+IF($Q3913=1,RetAgeO,RetAgeE)&lt;FY,1,0)))</f>
        <v/>
      </c>
      <c r="V3913" s="38">
        <f>IF(OR($R3913=0,NOT(ISNUMBER($K3913))),0,IF(YEAR($K3913)=FY,MONTH($K3913),IF(YEAR($K3913)&lt;FY,1,0)))</f>
        <v/>
      </c>
      <c r="W3913" s="38">
        <f>IF($R3913=0,0,MIN(12,IF(AND(ISNUMBER($O3913),$O3913&gt;=1,$O3913&lt;=12),INT($O3913),12),IF(AND(RetireExit="Yes",$U3913&gt;0),$U3913,12),IF(AND(ContractExit="Yes",$V3913&gt;0),$V3913,12)))</f>
        <v/>
      </c>
      <c r="X3913" s="37">
        <f>IF(ISNUMBER($P3913),$P3913,IncPct)</f>
        <v/>
      </c>
      <c r="Y3913" s="39">
        <f>IF($W3913=0,0,MAX(0,MIN($W3913,IncMonth-1))+MAX(0,$W3913-IncMonth+1)*(1+$X3913))</f>
        <v/>
      </c>
      <c r="Z3913" s="40">
        <f>IF($C3913="",0,IFERROR(INDEX(Departments!$B$5:$B$54,MATCH($C3913,Departments!$A$5:$A$54,0)),0))</f>
        <v/>
      </c>
      <c r="AA3913" s="41">
        <f>N($L3913)*$Y3913</f>
        <v/>
      </c>
      <c r="AB3913" s="41">
        <f>N($M3913)*$Y3913</f>
        <v/>
      </c>
      <c r="AC3913" s="41">
        <f>$AA3913*$Z3913</f>
        <v/>
      </c>
      <c r="AD3913" s="41">
        <f>$AA3913*BonusMonths/12</f>
        <v/>
      </c>
      <c r="AE3913" s="41">
        <f>($AA3913+SI_Gross*$AB3913)*IF($Q3913=1,SI_O,SI_E)</f>
        <v/>
      </c>
      <c r="AF3913" s="41">
        <f>IF($Q3913=1,0,$AA3913*EOSB)</f>
        <v/>
      </c>
      <c r="AG3913" s="41">
        <f>$AN3913*$W3913</f>
        <v/>
      </c>
      <c r="AH3913" s="41">
        <f>SUM($AA3913:$AG3913)</f>
        <v/>
      </c>
      <c r="AI3913" s="41">
        <f>12*($AM3913+$AN3913)</f>
        <v/>
      </c>
      <c r="AJ3913" s="41">
        <f>$AM3913*((IncMonth-1)+(13-IncMonth)*(1+$X3913))+12*$AN3913</f>
        <v/>
      </c>
      <c r="AK3913" s="41">
        <f>IF($R3913=1,N($L3913)+N($M3913),0)</f>
        <v/>
      </c>
      <c r="AL3913">
        <f>IF($C3913="","",IF(N($L3913)&lt;=0,"Basic salary missing",IF(ISNA(MATCH($C3913,Departments!$A$5:$A$54,0)),"Department not on Departments sheet",IF(AND($I3913&lt;&gt;"",NOT(ISNUMBER($I3913))),"Date of birth is text, not a date",IF(AND($K3913&lt;&gt;"",NOT(ISNUMBER($K3913))),"Contract end is text, not a date","")))))</f>
        <v/>
      </c>
      <c r="AM3913" s="41">
        <f>IF($R3913=0,0,N($L3913)*(1+$Z3913+BonusMonths/12+IF($Q3913=1,0,EOSB))+N($M3913)+(N($L3913)+SI_Gross*N($M3913))*IF($Q3913=1,SI_O,SI_E))</f>
        <v/>
      </c>
      <c r="AN3913" s="41">
        <f>IF($R3913=0,0,(IF($Q3913=1,MedO,MedE+Ticket)+Training)/12)</f>
        <v/>
      </c>
    </row>
    <row r="3914">
      <c r="I3914" s="35" t="n"/>
      <c r="J3914" s="35" t="n"/>
      <c r="K3914" s="35" t="n"/>
      <c r="L3914" s="36" t="n"/>
      <c r="M3914" s="36" t="n"/>
      <c r="P3914" s="37" t="n"/>
      <c r="Q3914" s="38">
        <f>IF($C3914="",0,IF(OR(LOWER(TRIM($G3914))="omani",LOWER(TRIM($G3914))="oman",LOWER(TRIM($G3914))="om",LOWER(TRIM($G3914))="local"),1,0))</f>
        <v/>
      </c>
      <c r="R3914" s="38">
        <f>IF($C3914="",0,IF(OR(ISNUMBER(SEARCH("resign",$N3914)),ISNUMBER(SEARCH("terminat",$N3914)),ISNUMBER(SEARCH("inactive",$N3914)),ISNUMBER(SEARCH("vacan",$N3914)),ISNUMBER(SEARCH("deceased",$N3914)),ISNUMBER(SEARCH("separated",$N3914))),0,1))</f>
        <v/>
      </c>
      <c r="S3914">
        <f>IF(OR($R3914=0,NOT(ISNUMBER($I3914))),"",IFERROR(DATEDIF($I3914,DATE(FY,1,1),"y"),""))</f>
        <v/>
      </c>
      <c r="T3914">
        <f>IF(OR($R3914=0,NOT(ISNUMBER($J3914))),"",IFERROR(DATEDIF($J3914,DATE(FY,1,1),"y"),0))</f>
        <v/>
      </c>
      <c r="U3914" s="38">
        <f>IF(OR($R3914=0,NOT(ISNUMBER($I3914))),0,IF(YEAR($I3914)+IF($Q3914=1,RetAgeO,RetAgeE)=FY,MONTH($I3914),IF(YEAR($I3914)+IF($Q3914=1,RetAgeO,RetAgeE)&lt;FY,1,0)))</f>
        <v/>
      </c>
      <c r="V3914" s="38">
        <f>IF(OR($R3914=0,NOT(ISNUMBER($K3914))),0,IF(YEAR($K3914)=FY,MONTH($K3914),IF(YEAR($K3914)&lt;FY,1,0)))</f>
        <v/>
      </c>
      <c r="W3914" s="38">
        <f>IF($R3914=0,0,MIN(12,IF(AND(ISNUMBER($O3914),$O3914&gt;=1,$O3914&lt;=12),INT($O3914),12),IF(AND(RetireExit="Yes",$U3914&gt;0),$U3914,12),IF(AND(ContractExit="Yes",$V3914&gt;0),$V3914,12)))</f>
        <v/>
      </c>
      <c r="X3914" s="37">
        <f>IF(ISNUMBER($P3914),$P3914,IncPct)</f>
        <v/>
      </c>
      <c r="Y3914" s="39">
        <f>IF($W3914=0,0,MAX(0,MIN($W3914,IncMonth-1))+MAX(0,$W3914-IncMonth+1)*(1+$X3914))</f>
        <v/>
      </c>
      <c r="Z3914" s="40">
        <f>IF($C3914="",0,IFERROR(INDEX(Departments!$B$5:$B$54,MATCH($C3914,Departments!$A$5:$A$54,0)),0))</f>
        <v/>
      </c>
      <c r="AA3914" s="41">
        <f>N($L3914)*$Y3914</f>
        <v/>
      </c>
      <c r="AB3914" s="41">
        <f>N($M3914)*$Y3914</f>
        <v/>
      </c>
      <c r="AC3914" s="41">
        <f>$AA3914*$Z3914</f>
        <v/>
      </c>
      <c r="AD3914" s="41">
        <f>$AA3914*BonusMonths/12</f>
        <v/>
      </c>
      <c r="AE3914" s="41">
        <f>($AA3914+SI_Gross*$AB3914)*IF($Q3914=1,SI_O,SI_E)</f>
        <v/>
      </c>
      <c r="AF3914" s="41">
        <f>IF($Q3914=1,0,$AA3914*EOSB)</f>
        <v/>
      </c>
      <c r="AG3914" s="41">
        <f>$AN3914*$W3914</f>
        <v/>
      </c>
      <c r="AH3914" s="41">
        <f>SUM($AA3914:$AG3914)</f>
        <v/>
      </c>
      <c r="AI3914" s="41">
        <f>12*($AM3914+$AN3914)</f>
        <v/>
      </c>
      <c r="AJ3914" s="41">
        <f>$AM3914*((IncMonth-1)+(13-IncMonth)*(1+$X3914))+12*$AN3914</f>
        <v/>
      </c>
      <c r="AK3914" s="41">
        <f>IF($R3914=1,N($L3914)+N($M3914),0)</f>
        <v/>
      </c>
      <c r="AL3914">
        <f>IF($C3914="","",IF(N($L3914)&lt;=0,"Basic salary missing",IF(ISNA(MATCH($C3914,Departments!$A$5:$A$54,0)),"Department not on Departments sheet",IF(AND($I3914&lt;&gt;"",NOT(ISNUMBER($I3914))),"Date of birth is text, not a date",IF(AND($K3914&lt;&gt;"",NOT(ISNUMBER($K3914))),"Contract end is text, not a date","")))))</f>
        <v/>
      </c>
      <c r="AM3914" s="41">
        <f>IF($R3914=0,0,N($L3914)*(1+$Z3914+BonusMonths/12+IF($Q3914=1,0,EOSB))+N($M3914)+(N($L3914)+SI_Gross*N($M3914))*IF($Q3914=1,SI_O,SI_E))</f>
        <v/>
      </c>
      <c r="AN3914" s="41">
        <f>IF($R3914=0,0,(IF($Q3914=1,MedO,MedE+Ticket)+Training)/12)</f>
        <v/>
      </c>
    </row>
    <row r="3915">
      <c r="I3915" s="35" t="n"/>
      <c r="J3915" s="35" t="n"/>
      <c r="K3915" s="35" t="n"/>
      <c r="L3915" s="36" t="n"/>
      <c r="M3915" s="36" t="n"/>
      <c r="P3915" s="37" t="n"/>
      <c r="Q3915" s="38">
        <f>IF($C3915="",0,IF(OR(LOWER(TRIM($G3915))="omani",LOWER(TRIM($G3915))="oman",LOWER(TRIM($G3915))="om",LOWER(TRIM($G3915))="local"),1,0))</f>
        <v/>
      </c>
      <c r="R3915" s="38">
        <f>IF($C3915="",0,IF(OR(ISNUMBER(SEARCH("resign",$N3915)),ISNUMBER(SEARCH("terminat",$N3915)),ISNUMBER(SEARCH("inactive",$N3915)),ISNUMBER(SEARCH("vacan",$N3915)),ISNUMBER(SEARCH("deceased",$N3915)),ISNUMBER(SEARCH("separated",$N3915))),0,1))</f>
        <v/>
      </c>
      <c r="S3915">
        <f>IF(OR($R3915=0,NOT(ISNUMBER($I3915))),"",IFERROR(DATEDIF($I3915,DATE(FY,1,1),"y"),""))</f>
        <v/>
      </c>
      <c r="T3915">
        <f>IF(OR($R3915=0,NOT(ISNUMBER($J3915))),"",IFERROR(DATEDIF($J3915,DATE(FY,1,1),"y"),0))</f>
        <v/>
      </c>
      <c r="U3915" s="38">
        <f>IF(OR($R3915=0,NOT(ISNUMBER($I3915))),0,IF(YEAR($I3915)+IF($Q3915=1,RetAgeO,RetAgeE)=FY,MONTH($I3915),IF(YEAR($I3915)+IF($Q3915=1,RetAgeO,RetAgeE)&lt;FY,1,0)))</f>
        <v/>
      </c>
      <c r="V3915" s="38">
        <f>IF(OR($R3915=0,NOT(ISNUMBER($K3915))),0,IF(YEAR($K3915)=FY,MONTH($K3915),IF(YEAR($K3915)&lt;FY,1,0)))</f>
        <v/>
      </c>
      <c r="W3915" s="38">
        <f>IF($R3915=0,0,MIN(12,IF(AND(ISNUMBER($O3915),$O3915&gt;=1,$O3915&lt;=12),INT($O3915),12),IF(AND(RetireExit="Yes",$U3915&gt;0),$U3915,12),IF(AND(ContractExit="Yes",$V3915&gt;0),$V3915,12)))</f>
        <v/>
      </c>
      <c r="X3915" s="37">
        <f>IF(ISNUMBER($P3915),$P3915,IncPct)</f>
        <v/>
      </c>
      <c r="Y3915" s="39">
        <f>IF($W3915=0,0,MAX(0,MIN($W3915,IncMonth-1))+MAX(0,$W3915-IncMonth+1)*(1+$X3915))</f>
        <v/>
      </c>
      <c r="Z3915" s="40">
        <f>IF($C3915="",0,IFERROR(INDEX(Departments!$B$5:$B$54,MATCH($C3915,Departments!$A$5:$A$54,0)),0))</f>
        <v/>
      </c>
      <c r="AA3915" s="41">
        <f>N($L3915)*$Y3915</f>
        <v/>
      </c>
      <c r="AB3915" s="41">
        <f>N($M3915)*$Y3915</f>
        <v/>
      </c>
      <c r="AC3915" s="41">
        <f>$AA3915*$Z3915</f>
        <v/>
      </c>
      <c r="AD3915" s="41">
        <f>$AA3915*BonusMonths/12</f>
        <v/>
      </c>
      <c r="AE3915" s="41">
        <f>($AA3915+SI_Gross*$AB3915)*IF($Q3915=1,SI_O,SI_E)</f>
        <v/>
      </c>
      <c r="AF3915" s="41">
        <f>IF($Q3915=1,0,$AA3915*EOSB)</f>
        <v/>
      </c>
      <c r="AG3915" s="41">
        <f>$AN3915*$W3915</f>
        <v/>
      </c>
      <c r="AH3915" s="41">
        <f>SUM($AA3915:$AG3915)</f>
        <v/>
      </c>
      <c r="AI3915" s="41">
        <f>12*($AM3915+$AN3915)</f>
        <v/>
      </c>
      <c r="AJ3915" s="41">
        <f>$AM3915*((IncMonth-1)+(13-IncMonth)*(1+$X3915))+12*$AN3915</f>
        <v/>
      </c>
      <c r="AK3915" s="41">
        <f>IF($R3915=1,N($L3915)+N($M3915),0)</f>
        <v/>
      </c>
      <c r="AL3915">
        <f>IF($C3915="","",IF(N($L3915)&lt;=0,"Basic salary missing",IF(ISNA(MATCH($C3915,Departments!$A$5:$A$54,0)),"Department not on Departments sheet",IF(AND($I3915&lt;&gt;"",NOT(ISNUMBER($I3915))),"Date of birth is text, not a date",IF(AND($K3915&lt;&gt;"",NOT(ISNUMBER($K3915))),"Contract end is text, not a date","")))))</f>
        <v/>
      </c>
      <c r="AM3915" s="41">
        <f>IF($R3915=0,0,N($L3915)*(1+$Z3915+BonusMonths/12+IF($Q3915=1,0,EOSB))+N($M3915)+(N($L3915)+SI_Gross*N($M3915))*IF($Q3915=1,SI_O,SI_E))</f>
        <v/>
      </c>
      <c r="AN3915" s="41">
        <f>IF($R3915=0,0,(IF($Q3915=1,MedO,MedE+Ticket)+Training)/12)</f>
        <v/>
      </c>
    </row>
    <row r="3916">
      <c r="I3916" s="35" t="n"/>
      <c r="J3916" s="35" t="n"/>
      <c r="K3916" s="35" t="n"/>
      <c r="L3916" s="36" t="n"/>
      <c r="M3916" s="36" t="n"/>
      <c r="P3916" s="37" t="n"/>
      <c r="Q3916" s="38">
        <f>IF($C3916="",0,IF(OR(LOWER(TRIM($G3916))="omani",LOWER(TRIM($G3916))="oman",LOWER(TRIM($G3916))="om",LOWER(TRIM($G3916))="local"),1,0))</f>
        <v/>
      </c>
      <c r="R3916" s="38">
        <f>IF($C3916="",0,IF(OR(ISNUMBER(SEARCH("resign",$N3916)),ISNUMBER(SEARCH("terminat",$N3916)),ISNUMBER(SEARCH("inactive",$N3916)),ISNUMBER(SEARCH("vacan",$N3916)),ISNUMBER(SEARCH("deceased",$N3916)),ISNUMBER(SEARCH("separated",$N3916))),0,1))</f>
        <v/>
      </c>
      <c r="S3916">
        <f>IF(OR($R3916=0,NOT(ISNUMBER($I3916))),"",IFERROR(DATEDIF($I3916,DATE(FY,1,1),"y"),""))</f>
        <v/>
      </c>
      <c r="T3916">
        <f>IF(OR($R3916=0,NOT(ISNUMBER($J3916))),"",IFERROR(DATEDIF($J3916,DATE(FY,1,1),"y"),0))</f>
        <v/>
      </c>
      <c r="U3916" s="38">
        <f>IF(OR($R3916=0,NOT(ISNUMBER($I3916))),0,IF(YEAR($I3916)+IF($Q3916=1,RetAgeO,RetAgeE)=FY,MONTH($I3916),IF(YEAR($I3916)+IF($Q3916=1,RetAgeO,RetAgeE)&lt;FY,1,0)))</f>
        <v/>
      </c>
      <c r="V3916" s="38">
        <f>IF(OR($R3916=0,NOT(ISNUMBER($K3916))),0,IF(YEAR($K3916)=FY,MONTH($K3916),IF(YEAR($K3916)&lt;FY,1,0)))</f>
        <v/>
      </c>
      <c r="W3916" s="38">
        <f>IF($R3916=0,0,MIN(12,IF(AND(ISNUMBER($O3916),$O3916&gt;=1,$O3916&lt;=12),INT($O3916),12),IF(AND(RetireExit="Yes",$U3916&gt;0),$U3916,12),IF(AND(ContractExit="Yes",$V3916&gt;0),$V3916,12)))</f>
        <v/>
      </c>
      <c r="X3916" s="37">
        <f>IF(ISNUMBER($P3916),$P3916,IncPct)</f>
        <v/>
      </c>
      <c r="Y3916" s="39">
        <f>IF($W3916=0,0,MAX(0,MIN($W3916,IncMonth-1))+MAX(0,$W3916-IncMonth+1)*(1+$X3916))</f>
        <v/>
      </c>
      <c r="Z3916" s="40">
        <f>IF($C3916="",0,IFERROR(INDEX(Departments!$B$5:$B$54,MATCH($C3916,Departments!$A$5:$A$54,0)),0))</f>
        <v/>
      </c>
      <c r="AA3916" s="41">
        <f>N($L3916)*$Y3916</f>
        <v/>
      </c>
      <c r="AB3916" s="41">
        <f>N($M3916)*$Y3916</f>
        <v/>
      </c>
      <c r="AC3916" s="41">
        <f>$AA3916*$Z3916</f>
        <v/>
      </c>
      <c r="AD3916" s="41">
        <f>$AA3916*BonusMonths/12</f>
        <v/>
      </c>
      <c r="AE3916" s="41">
        <f>($AA3916+SI_Gross*$AB3916)*IF($Q3916=1,SI_O,SI_E)</f>
        <v/>
      </c>
      <c r="AF3916" s="41">
        <f>IF($Q3916=1,0,$AA3916*EOSB)</f>
        <v/>
      </c>
      <c r="AG3916" s="41">
        <f>$AN3916*$W3916</f>
        <v/>
      </c>
      <c r="AH3916" s="41">
        <f>SUM($AA3916:$AG3916)</f>
        <v/>
      </c>
      <c r="AI3916" s="41">
        <f>12*($AM3916+$AN3916)</f>
        <v/>
      </c>
      <c r="AJ3916" s="41">
        <f>$AM3916*((IncMonth-1)+(13-IncMonth)*(1+$X3916))+12*$AN3916</f>
        <v/>
      </c>
      <c r="AK3916" s="41">
        <f>IF($R3916=1,N($L3916)+N($M3916),0)</f>
        <v/>
      </c>
      <c r="AL3916">
        <f>IF($C3916="","",IF(N($L3916)&lt;=0,"Basic salary missing",IF(ISNA(MATCH($C3916,Departments!$A$5:$A$54,0)),"Department not on Departments sheet",IF(AND($I3916&lt;&gt;"",NOT(ISNUMBER($I3916))),"Date of birth is text, not a date",IF(AND($K3916&lt;&gt;"",NOT(ISNUMBER($K3916))),"Contract end is text, not a date","")))))</f>
        <v/>
      </c>
      <c r="AM3916" s="41">
        <f>IF($R3916=0,0,N($L3916)*(1+$Z3916+BonusMonths/12+IF($Q3916=1,0,EOSB))+N($M3916)+(N($L3916)+SI_Gross*N($M3916))*IF($Q3916=1,SI_O,SI_E))</f>
        <v/>
      </c>
      <c r="AN3916" s="41">
        <f>IF($R3916=0,0,(IF($Q3916=1,MedO,MedE+Ticket)+Training)/12)</f>
        <v/>
      </c>
    </row>
    <row r="3917">
      <c r="I3917" s="35" t="n"/>
      <c r="J3917" s="35" t="n"/>
      <c r="K3917" s="35" t="n"/>
      <c r="L3917" s="36" t="n"/>
      <c r="M3917" s="36" t="n"/>
      <c r="P3917" s="37" t="n"/>
      <c r="Q3917" s="38">
        <f>IF($C3917="",0,IF(OR(LOWER(TRIM($G3917))="omani",LOWER(TRIM($G3917))="oman",LOWER(TRIM($G3917))="om",LOWER(TRIM($G3917))="local"),1,0))</f>
        <v/>
      </c>
      <c r="R3917" s="38">
        <f>IF($C3917="",0,IF(OR(ISNUMBER(SEARCH("resign",$N3917)),ISNUMBER(SEARCH("terminat",$N3917)),ISNUMBER(SEARCH("inactive",$N3917)),ISNUMBER(SEARCH("vacan",$N3917)),ISNUMBER(SEARCH("deceased",$N3917)),ISNUMBER(SEARCH("separated",$N3917))),0,1))</f>
        <v/>
      </c>
      <c r="S3917">
        <f>IF(OR($R3917=0,NOT(ISNUMBER($I3917))),"",IFERROR(DATEDIF($I3917,DATE(FY,1,1),"y"),""))</f>
        <v/>
      </c>
      <c r="T3917">
        <f>IF(OR($R3917=0,NOT(ISNUMBER($J3917))),"",IFERROR(DATEDIF($J3917,DATE(FY,1,1),"y"),0))</f>
        <v/>
      </c>
      <c r="U3917" s="38">
        <f>IF(OR($R3917=0,NOT(ISNUMBER($I3917))),0,IF(YEAR($I3917)+IF($Q3917=1,RetAgeO,RetAgeE)=FY,MONTH($I3917),IF(YEAR($I3917)+IF($Q3917=1,RetAgeO,RetAgeE)&lt;FY,1,0)))</f>
        <v/>
      </c>
      <c r="V3917" s="38">
        <f>IF(OR($R3917=0,NOT(ISNUMBER($K3917))),0,IF(YEAR($K3917)=FY,MONTH($K3917),IF(YEAR($K3917)&lt;FY,1,0)))</f>
        <v/>
      </c>
      <c r="W3917" s="38">
        <f>IF($R3917=0,0,MIN(12,IF(AND(ISNUMBER($O3917),$O3917&gt;=1,$O3917&lt;=12),INT($O3917),12),IF(AND(RetireExit="Yes",$U3917&gt;0),$U3917,12),IF(AND(ContractExit="Yes",$V3917&gt;0),$V3917,12)))</f>
        <v/>
      </c>
      <c r="X3917" s="37">
        <f>IF(ISNUMBER($P3917),$P3917,IncPct)</f>
        <v/>
      </c>
      <c r="Y3917" s="39">
        <f>IF($W3917=0,0,MAX(0,MIN($W3917,IncMonth-1))+MAX(0,$W3917-IncMonth+1)*(1+$X3917))</f>
        <v/>
      </c>
      <c r="Z3917" s="40">
        <f>IF($C3917="",0,IFERROR(INDEX(Departments!$B$5:$B$54,MATCH($C3917,Departments!$A$5:$A$54,0)),0))</f>
        <v/>
      </c>
      <c r="AA3917" s="41">
        <f>N($L3917)*$Y3917</f>
        <v/>
      </c>
      <c r="AB3917" s="41">
        <f>N($M3917)*$Y3917</f>
        <v/>
      </c>
      <c r="AC3917" s="41">
        <f>$AA3917*$Z3917</f>
        <v/>
      </c>
      <c r="AD3917" s="41">
        <f>$AA3917*BonusMonths/12</f>
        <v/>
      </c>
      <c r="AE3917" s="41">
        <f>($AA3917+SI_Gross*$AB3917)*IF($Q3917=1,SI_O,SI_E)</f>
        <v/>
      </c>
      <c r="AF3917" s="41">
        <f>IF($Q3917=1,0,$AA3917*EOSB)</f>
        <v/>
      </c>
      <c r="AG3917" s="41">
        <f>$AN3917*$W3917</f>
        <v/>
      </c>
      <c r="AH3917" s="41">
        <f>SUM($AA3917:$AG3917)</f>
        <v/>
      </c>
      <c r="AI3917" s="41">
        <f>12*($AM3917+$AN3917)</f>
        <v/>
      </c>
      <c r="AJ3917" s="41">
        <f>$AM3917*((IncMonth-1)+(13-IncMonth)*(1+$X3917))+12*$AN3917</f>
        <v/>
      </c>
      <c r="AK3917" s="41">
        <f>IF($R3917=1,N($L3917)+N($M3917),0)</f>
        <v/>
      </c>
      <c r="AL3917">
        <f>IF($C3917="","",IF(N($L3917)&lt;=0,"Basic salary missing",IF(ISNA(MATCH($C3917,Departments!$A$5:$A$54,0)),"Department not on Departments sheet",IF(AND($I3917&lt;&gt;"",NOT(ISNUMBER($I3917))),"Date of birth is text, not a date",IF(AND($K3917&lt;&gt;"",NOT(ISNUMBER($K3917))),"Contract end is text, not a date","")))))</f>
        <v/>
      </c>
      <c r="AM3917" s="41">
        <f>IF($R3917=0,0,N($L3917)*(1+$Z3917+BonusMonths/12+IF($Q3917=1,0,EOSB))+N($M3917)+(N($L3917)+SI_Gross*N($M3917))*IF($Q3917=1,SI_O,SI_E))</f>
        <v/>
      </c>
      <c r="AN3917" s="41">
        <f>IF($R3917=0,0,(IF($Q3917=1,MedO,MedE+Ticket)+Training)/12)</f>
        <v/>
      </c>
    </row>
    <row r="3918">
      <c r="I3918" s="35" t="n"/>
      <c r="J3918" s="35" t="n"/>
      <c r="K3918" s="35" t="n"/>
      <c r="L3918" s="36" t="n"/>
      <c r="M3918" s="36" t="n"/>
      <c r="P3918" s="37" t="n"/>
      <c r="Q3918" s="38">
        <f>IF($C3918="",0,IF(OR(LOWER(TRIM($G3918))="omani",LOWER(TRIM($G3918))="oman",LOWER(TRIM($G3918))="om",LOWER(TRIM($G3918))="local"),1,0))</f>
        <v/>
      </c>
      <c r="R3918" s="38">
        <f>IF($C3918="",0,IF(OR(ISNUMBER(SEARCH("resign",$N3918)),ISNUMBER(SEARCH("terminat",$N3918)),ISNUMBER(SEARCH("inactive",$N3918)),ISNUMBER(SEARCH("vacan",$N3918)),ISNUMBER(SEARCH("deceased",$N3918)),ISNUMBER(SEARCH("separated",$N3918))),0,1))</f>
        <v/>
      </c>
      <c r="S3918">
        <f>IF(OR($R3918=0,NOT(ISNUMBER($I3918))),"",IFERROR(DATEDIF($I3918,DATE(FY,1,1),"y"),""))</f>
        <v/>
      </c>
      <c r="T3918">
        <f>IF(OR($R3918=0,NOT(ISNUMBER($J3918))),"",IFERROR(DATEDIF($J3918,DATE(FY,1,1),"y"),0))</f>
        <v/>
      </c>
      <c r="U3918" s="38">
        <f>IF(OR($R3918=0,NOT(ISNUMBER($I3918))),0,IF(YEAR($I3918)+IF($Q3918=1,RetAgeO,RetAgeE)=FY,MONTH($I3918),IF(YEAR($I3918)+IF($Q3918=1,RetAgeO,RetAgeE)&lt;FY,1,0)))</f>
        <v/>
      </c>
      <c r="V3918" s="38">
        <f>IF(OR($R3918=0,NOT(ISNUMBER($K3918))),0,IF(YEAR($K3918)=FY,MONTH($K3918),IF(YEAR($K3918)&lt;FY,1,0)))</f>
        <v/>
      </c>
      <c r="W3918" s="38">
        <f>IF($R3918=0,0,MIN(12,IF(AND(ISNUMBER($O3918),$O3918&gt;=1,$O3918&lt;=12),INT($O3918),12),IF(AND(RetireExit="Yes",$U3918&gt;0),$U3918,12),IF(AND(ContractExit="Yes",$V3918&gt;0),$V3918,12)))</f>
        <v/>
      </c>
      <c r="X3918" s="37">
        <f>IF(ISNUMBER($P3918),$P3918,IncPct)</f>
        <v/>
      </c>
      <c r="Y3918" s="39">
        <f>IF($W3918=0,0,MAX(0,MIN($W3918,IncMonth-1))+MAX(0,$W3918-IncMonth+1)*(1+$X3918))</f>
        <v/>
      </c>
      <c r="Z3918" s="40">
        <f>IF($C3918="",0,IFERROR(INDEX(Departments!$B$5:$B$54,MATCH($C3918,Departments!$A$5:$A$54,0)),0))</f>
        <v/>
      </c>
      <c r="AA3918" s="41">
        <f>N($L3918)*$Y3918</f>
        <v/>
      </c>
      <c r="AB3918" s="41">
        <f>N($M3918)*$Y3918</f>
        <v/>
      </c>
      <c r="AC3918" s="41">
        <f>$AA3918*$Z3918</f>
        <v/>
      </c>
      <c r="AD3918" s="41">
        <f>$AA3918*BonusMonths/12</f>
        <v/>
      </c>
      <c r="AE3918" s="41">
        <f>($AA3918+SI_Gross*$AB3918)*IF($Q3918=1,SI_O,SI_E)</f>
        <v/>
      </c>
      <c r="AF3918" s="41">
        <f>IF($Q3918=1,0,$AA3918*EOSB)</f>
        <v/>
      </c>
      <c r="AG3918" s="41">
        <f>$AN3918*$W3918</f>
        <v/>
      </c>
      <c r="AH3918" s="41">
        <f>SUM($AA3918:$AG3918)</f>
        <v/>
      </c>
      <c r="AI3918" s="41">
        <f>12*($AM3918+$AN3918)</f>
        <v/>
      </c>
      <c r="AJ3918" s="41">
        <f>$AM3918*((IncMonth-1)+(13-IncMonth)*(1+$X3918))+12*$AN3918</f>
        <v/>
      </c>
      <c r="AK3918" s="41">
        <f>IF($R3918=1,N($L3918)+N($M3918),0)</f>
        <v/>
      </c>
      <c r="AL3918">
        <f>IF($C3918="","",IF(N($L3918)&lt;=0,"Basic salary missing",IF(ISNA(MATCH($C3918,Departments!$A$5:$A$54,0)),"Department not on Departments sheet",IF(AND($I3918&lt;&gt;"",NOT(ISNUMBER($I3918))),"Date of birth is text, not a date",IF(AND($K3918&lt;&gt;"",NOT(ISNUMBER($K3918))),"Contract end is text, not a date","")))))</f>
        <v/>
      </c>
      <c r="AM3918" s="41">
        <f>IF($R3918=0,0,N($L3918)*(1+$Z3918+BonusMonths/12+IF($Q3918=1,0,EOSB))+N($M3918)+(N($L3918)+SI_Gross*N($M3918))*IF($Q3918=1,SI_O,SI_E))</f>
        <v/>
      </c>
      <c r="AN3918" s="41">
        <f>IF($R3918=0,0,(IF($Q3918=1,MedO,MedE+Ticket)+Training)/12)</f>
        <v/>
      </c>
    </row>
    <row r="3919">
      <c r="I3919" s="35" t="n"/>
      <c r="J3919" s="35" t="n"/>
      <c r="K3919" s="35" t="n"/>
      <c r="L3919" s="36" t="n"/>
      <c r="M3919" s="36" t="n"/>
      <c r="P3919" s="37" t="n"/>
      <c r="Q3919" s="38">
        <f>IF($C3919="",0,IF(OR(LOWER(TRIM($G3919))="omani",LOWER(TRIM($G3919))="oman",LOWER(TRIM($G3919))="om",LOWER(TRIM($G3919))="local"),1,0))</f>
        <v/>
      </c>
      <c r="R3919" s="38">
        <f>IF($C3919="",0,IF(OR(ISNUMBER(SEARCH("resign",$N3919)),ISNUMBER(SEARCH("terminat",$N3919)),ISNUMBER(SEARCH("inactive",$N3919)),ISNUMBER(SEARCH("vacan",$N3919)),ISNUMBER(SEARCH("deceased",$N3919)),ISNUMBER(SEARCH("separated",$N3919))),0,1))</f>
        <v/>
      </c>
      <c r="S3919">
        <f>IF(OR($R3919=0,NOT(ISNUMBER($I3919))),"",IFERROR(DATEDIF($I3919,DATE(FY,1,1),"y"),""))</f>
        <v/>
      </c>
      <c r="T3919">
        <f>IF(OR($R3919=0,NOT(ISNUMBER($J3919))),"",IFERROR(DATEDIF($J3919,DATE(FY,1,1),"y"),0))</f>
        <v/>
      </c>
      <c r="U3919" s="38">
        <f>IF(OR($R3919=0,NOT(ISNUMBER($I3919))),0,IF(YEAR($I3919)+IF($Q3919=1,RetAgeO,RetAgeE)=FY,MONTH($I3919),IF(YEAR($I3919)+IF($Q3919=1,RetAgeO,RetAgeE)&lt;FY,1,0)))</f>
        <v/>
      </c>
      <c r="V3919" s="38">
        <f>IF(OR($R3919=0,NOT(ISNUMBER($K3919))),0,IF(YEAR($K3919)=FY,MONTH($K3919),IF(YEAR($K3919)&lt;FY,1,0)))</f>
        <v/>
      </c>
      <c r="W3919" s="38">
        <f>IF($R3919=0,0,MIN(12,IF(AND(ISNUMBER($O3919),$O3919&gt;=1,$O3919&lt;=12),INT($O3919),12),IF(AND(RetireExit="Yes",$U3919&gt;0),$U3919,12),IF(AND(ContractExit="Yes",$V3919&gt;0),$V3919,12)))</f>
        <v/>
      </c>
      <c r="X3919" s="37">
        <f>IF(ISNUMBER($P3919),$P3919,IncPct)</f>
        <v/>
      </c>
      <c r="Y3919" s="39">
        <f>IF($W3919=0,0,MAX(0,MIN($W3919,IncMonth-1))+MAX(0,$W3919-IncMonth+1)*(1+$X3919))</f>
        <v/>
      </c>
      <c r="Z3919" s="40">
        <f>IF($C3919="",0,IFERROR(INDEX(Departments!$B$5:$B$54,MATCH($C3919,Departments!$A$5:$A$54,0)),0))</f>
        <v/>
      </c>
      <c r="AA3919" s="41">
        <f>N($L3919)*$Y3919</f>
        <v/>
      </c>
      <c r="AB3919" s="41">
        <f>N($M3919)*$Y3919</f>
        <v/>
      </c>
      <c r="AC3919" s="41">
        <f>$AA3919*$Z3919</f>
        <v/>
      </c>
      <c r="AD3919" s="41">
        <f>$AA3919*BonusMonths/12</f>
        <v/>
      </c>
      <c r="AE3919" s="41">
        <f>($AA3919+SI_Gross*$AB3919)*IF($Q3919=1,SI_O,SI_E)</f>
        <v/>
      </c>
      <c r="AF3919" s="41">
        <f>IF($Q3919=1,0,$AA3919*EOSB)</f>
        <v/>
      </c>
      <c r="AG3919" s="41">
        <f>$AN3919*$W3919</f>
        <v/>
      </c>
      <c r="AH3919" s="41">
        <f>SUM($AA3919:$AG3919)</f>
        <v/>
      </c>
      <c r="AI3919" s="41">
        <f>12*($AM3919+$AN3919)</f>
        <v/>
      </c>
      <c r="AJ3919" s="41">
        <f>$AM3919*((IncMonth-1)+(13-IncMonth)*(1+$X3919))+12*$AN3919</f>
        <v/>
      </c>
      <c r="AK3919" s="41">
        <f>IF($R3919=1,N($L3919)+N($M3919),0)</f>
        <v/>
      </c>
      <c r="AL3919">
        <f>IF($C3919="","",IF(N($L3919)&lt;=0,"Basic salary missing",IF(ISNA(MATCH($C3919,Departments!$A$5:$A$54,0)),"Department not on Departments sheet",IF(AND($I3919&lt;&gt;"",NOT(ISNUMBER($I3919))),"Date of birth is text, not a date",IF(AND($K3919&lt;&gt;"",NOT(ISNUMBER($K3919))),"Contract end is text, not a date","")))))</f>
        <v/>
      </c>
      <c r="AM3919" s="41">
        <f>IF($R3919=0,0,N($L3919)*(1+$Z3919+BonusMonths/12+IF($Q3919=1,0,EOSB))+N($M3919)+(N($L3919)+SI_Gross*N($M3919))*IF($Q3919=1,SI_O,SI_E))</f>
        <v/>
      </c>
      <c r="AN3919" s="41">
        <f>IF($R3919=0,0,(IF($Q3919=1,MedO,MedE+Ticket)+Training)/12)</f>
        <v/>
      </c>
    </row>
    <row r="3920">
      <c r="I3920" s="35" t="n"/>
      <c r="J3920" s="35" t="n"/>
      <c r="K3920" s="35" t="n"/>
      <c r="L3920" s="36" t="n"/>
      <c r="M3920" s="36" t="n"/>
      <c r="P3920" s="37" t="n"/>
      <c r="Q3920" s="38">
        <f>IF($C3920="",0,IF(OR(LOWER(TRIM($G3920))="omani",LOWER(TRIM($G3920))="oman",LOWER(TRIM($G3920))="om",LOWER(TRIM($G3920))="local"),1,0))</f>
        <v/>
      </c>
      <c r="R3920" s="38">
        <f>IF($C3920="",0,IF(OR(ISNUMBER(SEARCH("resign",$N3920)),ISNUMBER(SEARCH("terminat",$N3920)),ISNUMBER(SEARCH("inactive",$N3920)),ISNUMBER(SEARCH("vacan",$N3920)),ISNUMBER(SEARCH("deceased",$N3920)),ISNUMBER(SEARCH("separated",$N3920))),0,1))</f>
        <v/>
      </c>
      <c r="S3920">
        <f>IF(OR($R3920=0,NOT(ISNUMBER($I3920))),"",IFERROR(DATEDIF($I3920,DATE(FY,1,1),"y"),""))</f>
        <v/>
      </c>
      <c r="T3920">
        <f>IF(OR($R3920=0,NOT(ISNUMBER($J3920))),"",IFERROR(DATEDIF($J3920,DATE(FY,1,1),"y"),0))</f>
        <v/>
      </c>
      <c r="U3920" s="38">
        <f>IF(OR($R3920=0,NOT(ISNUMBER($I3920))),0,IF(YEAR($I3920)+IF($Q3920=1,RetAgeO,RetAgeE)=FY,MONTH($I3920),IF(YEAR($I3920)+IF($Q3920=1,RetAgeO,RetAgeE)&lt;FY,1,0)))</f>
        <v/>
      </c>
      <c r="V3920" s="38">
        <f>IF(OR($R3920=0,NOT(ISNUMBER($K3920))),0,IF(YEAR($K3920)=FY,MONTH($K3920),IF(YEAR($K3920)&lt;FY,1,0)))</f>
        <v/>
      </c>
      <c r="W3920" s="38">
        <f>IF($R3920=0,0,MIN(12,IF(AND(ISNUMBER($O3920),$O3920&gt;=1,$O3920&lt;=12),INT($O3920),12),IF(AND(RetireExit="Yes",$U3920&gt;0),$U3920,12),IF(AND(ContractExit="Yes",$V3920&gt;0),$V3920,12)))</f>
        <v/>
      </c>
      <c r="X3920" s="37">
        <f>IF(ISNUMBER($P3920),$P3920,IncPct)</f>
        <v/>
      </c>
      <c r="Y3920" s="39">
        <f>IF($W3920=0,0,MAX(0,MIN($W3920,IncMonth-1))+MAX(0,$W3920-IncMonth+1)*(1+$X3920))</f>
        <v/>
      </c>
      <c r="Z3920" s="40">
        <f>IF($C3920="",0,IFERROR(INDEX(Departments!$B$5:$B$54,MATCH($C3920,Departments!$A$5:$A$54,0)),0))</f>
        <v/>
      </c>
      <c r="AA3920" s="41">
        <f>N($L3920)*$Y3920</f>
        <v/>
      </c>
      <c r="AB3920" s="41">
        <f>N($M3920)*$Y3920</f>
        <v/>
      </c>
      <c r="AC3920" s="41">
        <f>$AA3920*$Z3920</f>
        <v/>
      </c>
      <c r="AD3920" s="41">
        <f>$AA3920*BonusMonths/12</f>
        <v/>
      </c>
      <c r="AE3920" s="41">
        <f>($AA3920+SI_Gross*$AB3920)*IF($Q3920=1,SI_O,SI_E)</f>
        <v/>
      </c>
      <c r="AF3920" s="41">
        <f>IF($Q3920=1,0,$AA3920*EOSB)</f>
        <v/>
      </c>
      <c r="AG3920" s="41">
        <f>$AN3920*$W3920</f>
        <v/>
      </c>
      <c r="AH3920" s="41">
        <f>SUM($AA3920:$AG3920)</f>
        <v/>
      </c>
      <c r="AI3920" s="41">
        <f>12*($AM3920+$AN3920)</f>
        <v/>
      </c>
      <c r="AJ3920" s="41">
        <f>$AM3920*((IncMonth-1)+(13-IncMonth)*(1+$X3920))+12*$AN3920</f>
        <v/>
      </c>
      <c r="AK3920" s="41">
        <f>IF($R3920=1,N($L3920)+N($M3920),0)</f>
        <v/>
      </c>
      <c r="AL3920">
        <f>IF($C3920="","",IF(N($L3920)&lt;=0,"Basic salary missing",IF(ISNA(MATCH($C3920,Departments!$A$5:$A$54,0)),"Department not on Departments sheet",IF(AND($I3920&lt;&gt;"",NOT(ISNUMBER($I3920))),"Date of birth is text, not a date",IF(AND($K3920&lt;&gt;"",NOT(ISNUMBER($K3920))),"Contract end is text, not a date","")))))</f>
        <v/>
      </c>
      <c r="AM3920" s="41">
        <f>IF($R3920=0,0,N($L3920)*(1+$Z3920+BonusMonths/12+IF($Q3920=1,0,EOSB))+N($M3920)+(N($L3920)+SI_Gross*N($M3920))*IF($Q3920=1,SI_O,SI_E))</f>
        <v/>
      </c>
      <c r="AN3920" s="41">
        <f>IF($R3920=0,0,(IF($Q3920=1,MedO,MedE+Ticket)+Training)/12)</f>
        <v/>
      </c>
    </row>
    <row r="3921">
      <c r="I3921" s="35" t="n"/>
      <c r="J3921" s="35" t="n"/>
      <c r="K3921" s="35" t="n"/>
      <c r="L3921" s="36" t="n"/>
      <c r="M3921" s="36" t="n"/>
      <c r="P3921" s="37" t="n"/>
      <c r="Q3921" s="38">
        <f>IF($C3921="",0,IF(OR(LOWER(TRIM($G3921))="omani",LOWER(TRIM($G3921))="oman",LOWER(TRIM($G3921))="om",LOWER(TRIM($G3921))="local"),1,0))</f>
        <v/>
      </c>
      <c r="R3921" s="38">
        <f>IF($C3921="",0,IF(OR(ISNUMBER(SEARCH("resign",$N3921)),ISNUMBER(SEARCH("terminat",$N3921)),ISNUMBER(SEARCH("inactive",$N3921)),ISNUMBER(SEARCH("vacan",$N3921)),ISNUMBER(SEARCH("deceased",$N3921)),ISNUMBER(SEARCH("separated",$N3921))),0,1))</f>
        <v/>
      </c>
      <c r="S3921">
        <f>IF(OR($R3921=0,NOT(ISNUMBER($I3921))),"",IFERROR(DATEDIF($I3921,DATE(FY,1,1),"y"),""))</f>
        <v/>
      </c>
      <c r="T3921">
        <f>IF(OR($R3921=0,NOT(ISNUMBER($J3921))),"",IFERROR(DATEDIF($J3921,DATE(FY,1,1),"y"),0))</f>
        <v/>
      </c>
      <c r="U3921" s="38">
        <f>IF(OR($R3921=0,NOT(ISNUMBER($I3921))),0,IF(YEAR($I3921)+IF($Q3921=1,RetAgeO,RetAgeE)=FY,MONTH($I3921),IF(YEAR($I3921)+IF($Q3921=1,RetAgeO,RetAgeE)&lt;FY,1,0)))</f>
        <v/>
      </c>
      <c r="V3921" s="38">
        <f>IF(OR($R3921=0,NOT(ISNUMBER($K3921))),0,IF(YEAR($K3921)=FY,MONTH($K3921),IF(YEAR($K3921)&lt;FY,1,0)))</f>
        <v/>
      </c>
      <c r="W3921" s="38">
        <f>IF($R3921=0,0,MIN(12,IF(AND(ISNUMBER($O3921),$O3921&gt;=1,$O3921&lt;=12),INT($O3921),12),IF(AND(RetireExit="Yes",$U3921&gt;0),$U3921,12),IF(AND(ContractExit="Yes",$V3921&gt;0),$V3921,12)))</f>
        <v/>
      </c>
      <c r="X3921" s="37">
        <f>IF(ISNUMBER($P3921),$P3921,IncPct)</f>
        <v/>
      </c>
      <c r="Y3921" s="39">
        <f>IF($W3921=0,0,MAX(0,MIN($W3921,IncMonth-1))+MAX(0,$W3921-IncMonth+1)*(1+$X3921))</f>
        <v/>
      </c>
      <c r="Z3921" s="40">
        <f>IF($C3921="",0,IFERROR(INDEX(Departments!$B$5:$B$54,MATCH($C3921,Departments!$A$5:$A$54,0)),0))</f>
        <v/>
      </c>
      <c r="AA3921" s="41">
        <f>N($L3921)*$Y3921</f>
        <v/>
      </c>
      <c r="AB3921" s="41">
        <f>N($M3921)*$Y3921</f>
        <v/>
      </c>
      <c r="AC3921" s="41">
        <f>$AA3921*$Z3921</f>
        <v/>
      </c>
      <c r="AD3921" s="41">
        <f>$AA3921*BonusMonths/12</f>
        <v/>
      </c>
      <c r="AE3921" s="41">
        <f>($AA3921+SI_Gross*$AB3921)*IF($Q3921=1,SI_O,SI_E)</f>
        <v/>
      </c>
      <c r="AF3921" s="41">
        <f>IF($Q3921=1,0,$AA3921*EOSB)</f>
        <v/>
      </c>
      <c r="AG3921" s="41">
        <f>$AN3921*$W3921</f>
        <v/>
      </c>
      <c r="AH3921" s="41">
        <f>SUM($AA3921:$AG3921)</f>
        <v/>
      </c>
      <c r="AI3921" s="41">
        <f>12*($AM3921+$AN3921)</f>
        <v/>
      </c>
      <c r="AJ3921" s="41">
        <f>$AM3921*((IncMonth-1)+(13-IncMonth)*(1+$X3921))+12*$AN3921</f>
        <v/>
      </c>
      <c r="AK3921" s="41">
        <f>IF($R3921=1,N($L3921)+N($M3921),0)</f>
        <v/>
      </c>
      <c r="AL3921">
        <f>IF($C3921="","",IF(N($L3921)&lt;=0,"Basic salary missing",IF(ISNA(MATCH($C3921,Departments!$A$5:$A$54,0)),"Department not on Departments sheet",IF(AND($I3921&lt;&gt;"",NOT(ISNUMBER($I3921))),"Date of birth is text, not a date",IF(AND($K3921&lt;&gt;"",NOT(ISNUMBER($K3921))),"Contract end is text, not a date","")))))</f>
        <v/>
      </c>
      <c r="AM3921" s="41">
        <f>IF($R3921=0,0,N($L3921)*(1+$Z3921+BonusMonths/12+IF($Q3921=1,0,EOSB))+N($M3921)+(N($L3921)+SI_Gross*N($M3921))*IF($Q3921=1,SI_O,SI_E))</f>
        <v/>
      </c>
      <c r="AN3921" s="41">
        <f>IF($R3921=0,0,(IF($Q3921=1,MedO,MedE+Ticket)+Training)/12)</f>
        <v/>
      </c>
    </row>
    <row r="3922">
      <c r="I3922" s="35" t="n"/>
      <c r="J3922" s="35" t="n"/>
      <c r="K3922" s="35" t="n"/>
      <c r="L3922" s="36" t="n"/>
      <c r="M3922" s="36" t="n"/>
      <c r="P3922" s="37" t="n"/>
      <c r="Q3922" s="38">
        <f>IF($C3922="",0,IF(OR(LOWER(TRIM($G3922))="omani",LOWER(TRIM($G3922))="oman",LOWER(TRIM($G3922))="om",LOWER(TRIM($G3922))="local"),1,0))</f>
        <v/>
      </c>
      <c r="R3922" s="38">
        <f>IF($C3922="",0,IF(OR(ISNUMBER(SEARCH("resign",$N3922)),ISNUMBER(SEARCH("terminat",$N3922)),ISNUMBER(SEARCH("inactive",$N3922)),ISNUMBER(SEARCH("vacan",$N3922)),ISNUMBER(SEARCH("deceased",$N3922)),ISNUMBER(SEARCH("separated",$N3922))),0,1))</f>
        <v/>
      </c>
      <c r="S3922">
        <f>IF(OR($R3922=0,NOT(ISNUMBER($I3922))),"",IFERROR(DATEDIF($I3922,DATE(FY,1,1),"y"),""))</f>
        <v/>
      </c>
      <c r="T3922">
        <f>IF(OR($R3922=0,NOT(ISNUMBER($J3922))),"",IFERROR(DATEDIF($J3922,DATE(FY,1,1),"y"),0))</f>
        <v/>
      </c>
      <c r="U3922" s="38">
        <f>IF(OR($R3922=0,NOT(ISNUMBER($I3922))),0,IF(YEAR($I3922)+IF($Q3922=1,RetAgeO,RetAgeE)=FY,MONTH($I3922),IF(YEAR($I3922)+IF($Q3922=1,RetAgeO,RetAgeE)&lt;FY,1,0)))</f>
        <v/>
      </c>
      <c r="V3922" s="38">
        <f>IF(OR($R3922=0,NOT(ISNUMBER($K3922))),0,IF(YEAR($K3922)=FY,MONTH($K3922),IF(YEAR($K3922)&lt;FY,1,0)))</f>
        <v/>
      </c>
      <c r="W3922" s="38">
        <f>IF($R3922=0,0,MIN(12,IF(AND(ISNUMBER($O3922),$O3922&gt;=1,$O3922&lt;=12),INT($O3922),12),IF(AND(RetireExit="Yes",$U3922&gt;0),$U3922,12),IF(AND(ContractExit="Yes",$V3922&gt;0),$V3922,12)))</f>
        <v/>
      </c>
      <c r="X3922" s="37">
        <f>IF(ISNUMBER($P3922),$P3922,IncPct)</f>
        <v/>
      </c>
      <c r="Y3922" s="39">
        <f>IF($W3922=0,0,MAX(0,MIN($W3922,IncMonth-1))+MAX(0,$W3922-IncMonth+1)*(1+$X3922))</f>
        <v/>
      </c>
      <c r="Z3922" s="40">
        <f>IF($C3922="",0,IFERROR(INDEX(Departments!$B$5:$B$54,MATCH($C3922,Departments!$A$5:$A$54,0)),0))</f>
        <v/>
      </c>
      <c r="AA3922" s="41">
        <f>N($L3922)*$Y3922</f>
        <v/>
      </c>
      <c r="AB3922" s="41">
        <f>N($M3922)*$Y3922</f>
        <v/>
      </c>
      <c r="AC3922" s="41">
        <f>$AA3922*$Z3922</f>
        <v/>
      </c>
      <c r="AD3922" s="41">
        <f>$AA3922*BonusMonths/12</f>
        <v/>
      </c>
      <c r="AE3922" s="41">
        <f>($AA3922+SI_Gross*$AB3922)*IF($Q3922=1,SI_O,SI_E)</f>
        <v/>
      </c>
      <c r="AF3922" s="41">
        <f>IF($Q3922=1,0,$AA3922*EOSB)</f>
        <v/>
      </c>
      <c r="AG3922" s="41">
        <f>$AN3922*$W3922</f>
        <v/>
      </c>
      <c r="AH3922" s="41">
        <f>SUM($AA3922:$AG3922)</f>
        <v/>
      </c>
      <c r="AI3922" s="41">
        <f>12*($AM3922+$AN3922)</f>
        <v/>
      </c>
      <c r="AJ3922" s="41">
        <f>$AM3922*((IncMonth-1)+(13-IncMonth)*(1+$X3922))+12*$AN3922</f>
        <v/>
      </c>
      <c r="AK3922" s="41">
        <f>IF($R3922=1,N($L3922)+N($M3922),0)</f>
        <v/>
      </c>
      <c r="AL3922">
        <f>IF($C3922="","",IF(N($L3922)&lt;=0,"Basic salary missing",IF(ISNA(MATCH($C3922,Departments!$A$5:$A$54,0)),"Department not on Departments sheet",IF(AND($I3922&lt;&gt;"",NOT(ISNUMBER($I3922))),"Date of birth is text, not a date",IF(AND($K3922&lt;&gt;"",NOT(ISNUMBER($K3922))),"Contract end is text, not a date","")))))</f>
        <v/>
      </c>
      <c r="AM3922" s="41">
        <f>IF($R3922=0,0,N($L3922)*(1+$Z3922+BonusMonths/12+IF($Q3922=1,0,EOSB))+N($M3922)+(N($L3922)+SI_Gross*N($M3922))*IF($Q3922=1,SI_O,SI_E))</f>
        <v/>
      </c>
      <c r="AN3922" s="41">
        <f>IF($R3922=0,0,(IF($Q3922=1,MedO,MedE+Ticket)+Training)/12)</f>
        <v/>
      </c>
    </row>
    <row r="3923">
      <c r="I3923" s="35" t="n"/>
      <c r="J3923" s="35" t="n"/>
      <c r="K3923" s="35" t="n"/>
      <c r="L3923" s="36" t="n"/>
      <c r="M3923" s="36" t="n"/>
      <c r="P3923" s="37" t="n"/>
      <c r="Q3923" s="38">
        <f>IF($C3923="",0,IF(OR(LOWER(TRIM($G3923))="omani",LOWER(TRIM($G3923))="oman",LOWER(TRIM($G3923))="om",LOWER(TRIM($G3923))="local"),1,0))</f>
        <v/>
      </c>
      <c r="R3923" s="38">
        <f>IF($C3923="",0,IF(OR(ISNUMBER(SEARCH("resign",$N3923)),ISNUMBER(SEARCH("terminat",$N3923)),ISNUMBER(SEARCH("inactive",$N3923)),ISNUMBER(SEARCH("vacan",$N3923)),ISNUMBER(SEARCH("deceased",$N3923)),ISNUMBER(SEARCH("separated",$N3923))),0,1))</f>
        <v/>
      </c>
      <c r="S3923">
        <f>IF(OR($R3923=0,NOT(ISNUMBER($I3923))),"",IFERROR(DATEDIF($I3923,DATE(FY,1,1),"y"),""))</f>
        <v/>
      </c>
      <c r="T3923">
        <f>IF(OR($R3923=0,NOT(ISNUMBER($J3923))),"",IFERROR(DATEDIF($J3923,DATE(FY,1,1),"y"),0))</f>
        <v/>
      </c>
      <c r="U3923" s="38">
        <f>IF(OR($R3923=0,NOT(ISNUMBER($I3923))),0,IF(YEAR($I3923)+IF($Q3923=1,RetAgeO,RetAgeE)=FY,MONTH($I3923),IF(YEAR($I3923)+IF($Q3923=1,RetAgeO,RetAgeE)&lt;FY,1,0)))</f>
        <v/>
      </c>
      <c r="V3923" s="38">
        <f>IF(OR($R3923=0,NOT(ISNUMBER($K3923))),0,IF(YEAR($K3923)=FY,MONTH($K3923),IF(YEAR($K3923)&lt;FY,1,0)))</f>
        <v/>
      </c>
      <c r="W3923" s="38">
        <f>IF($R3923=0,0,MIN(12,IF(AND(ISNUMBER($O3923),$O3923&gt;=1,$O3923&lt;=12),INT($O3923),12),IF(AND(RetireExit="Yes",$U3923&gt;0),$U3923,12),IF(AND(ContractExit="Yes",$V3923&gt;0),$V3923,12)))</f>
        <v/>
      </c>
      <c r="X3923" s="37">
        <f>IF(ISNUMBER($P3923),$P3923,IncPct)</f>
        <v/>
      </c>
      <c r="Y3923" s="39">
        <f>IF($W3923=0,0,MAX(0,MIN($W3923,IncMonth-1))+MAX(0,$W3923-IncMonth+1)*(1+$X3923))</f>
        <v/>
      </c>
      <c r="Z3923" s="40">
        <f>IF($C3923="",0,IFERROR(INDEX(Departments!$B$5:$B$54,MATCH($C3923,Departments!$A$5:$A$54,0)),0))</f>
        <v/>
      </c>
      <c r="AA3923" s="41">
        <f>N($L3923)*$Y3923</f>
        <v/>
      </c>
      <c r="AB3923" s="41">
        <f>N($M3923)*$Y3923</f>
        <v/>
      </c>
      <c r="AC3923" s="41">
        <f>$AA3923*$Z3923</f>
        <v/>
      </c>
      <c r="AD3923" s="41">
        <f>$AA3923*BonusMonths/12</f>
        <v/>
      </c>
      <c r="AE3923" s="41">
        <f>($AA3923+SI_Gross*$AB3923)*IF($Q3923=1,SI_O,SI_E)</f>
        <v/>
      </c>
      <c r="AF3923" s="41">
        <f>IF($Q3923=1,0,$AA3923*EOSB)</f>
        <v/>
      </c>
      <c r="AG3923" s="41">
        <f>$AN3923*$W3923</f>
        <v/>
      </c>
      <c r="AH3923" s="41">
        <f>SUM($AA3923:$AG3923)</f>
        <v/>
      </c>
      <c r="AI3923" s="41">
        <f>12*($AM3923+$AN3923)</f>
        <v/>
      </c>
      <c r="AJ3923" s="41">
        <f>$AM3923*((IncMonth-1)+(13-IncMonth)*(1+$X3923))+12*$AN3923</f>
        <v/>
      </c>
      <c r="AK3923" s="41">
        <f>IF($R3923=1,N($L3923)+N($M3923),0)</f>
        <v/>
      </c>
      <c r="AL3923">
        <f>IF($C3923="","",IF(N($L3923)&lt;=0,"Basic salary missing",IF(ISNA(MATCH($C3923,Departments!$A$5:$A$54,0)),"Department not on Departments sheet",IF(AND($I3923&lt;&gt;"",NOT(ISNUMBER($I3923))),"Date of birth is text, not a date",IF(AND($K3923&lt;&gt;"",NOT(ISNUMBER($K3923))),"Contract end is text, not a date","")))))</f>
        <v/>
      </c>
      <c r="AM3923" s="41">
        <f>IF($R3923=0,0,N($L3923)*(1+$Z3923+BonusMonths/12+IF($Q3923=1,0,EOSB))+N($M3923)+(N($L3923)+SI_Gross*N($M3923))*IF($Q3923=1,SI_O,SI_E))</f>
        <v/>
      </c>
      <c r="AN3923" s="41">
        <f>IF($R3923=0,0,(IF($Q3923=1,MedO,MedE+Ticket)+Training)/12)</f>
        <v/>
      </c>
    </row>
    <row r="3924">
      <c r="I3924" s="35" t="n"/>
      <c r="J3924" s="35" t="n"/>
      <c r="K3924" s="35" t="n"/>
      <c r="L3924" s="36" t="n"/>
      <c r="M3924" s="36" t="n"/>
      <c r="P3924" s="37" t="n"/>
      <c r="Q3924" s="38">
        <f>IF($C3924="",0,IF(OR(LOWER(TRIM($G3924))="omani",LOWER(TRIM($G3924))="oman",LOWER(TRIM($G3924))="om",LOWER(TRIM($G3924))="local"),1,0))</f>
        <v/>
      </c>
      <c r="R3924" s="38">
        <f>IF($C3924="",0,IF(OR(ISNUMBER(SEARCH("resign",$N3924)),ISNUMBER(SEARCH("terminat",$N3924)),ISNUMBER(SEARCH("inactive",$N3924)),ISNUMBER(SEARCH("vacan",$N3924)),ISNUMBER(SEARCH("deceased",$N3924)),ISNUMBER(SEARCH("separated",$N3924))),0,1))</f>
        <v/>
      </c>
      <c r="S3924">
        <f>IF(OR($R3924=0,NOT(ISNUMBER($I3924))),"",IFERROR(DATEDIF($I3924,DATE(FY,1,1),"y"),""))</f>
        <v/>
      </c>
      <c r="T3924">
        <f>IF(OR($R3924=0,NOT(ISNUMBER($J3924))),"",IFERROR(DATEDIF($J3924,DATE(FY,1,1),"y"),0))</f>
        <v/>
      </c>
      <c r="U3924" s="38">
        <f>IF(OR($R3924=0,NOT(ISNUMBER($I3924))),0,IF(YEAR($I3924)+IF($Q3924=1,RetAgeO,RetAgeE)=FY,MONTH($I3924),IF(YEAR($I3924)+IF($Q3924=1,RetAgeO,RetAgeE)&lt;FY,1,0)))</f>
        <v/>
      </c>
      <c r="V3924" s="38">
        <f>IF(OR($R3924=0,NOT(ISNUMBER($K3924))),0,IF(YEAR($K3924)=FY,MONTH($K3924),IF(YEAR($K3924)&lt;FY,1,0)))</f>
        <v/>
      </c>
      <c r="W3924" s="38">
        <f>IF($R3924=0,0,MIN(12,IF(AND(ISNUMBER($O3924),$O3924&gt;=1,$O3924&lt;=12),INT($O3924),12),IF(AND(RetireExit="Yes",$U3924&gt;0),$U3924,12),IF(AND(ContractExit="Yes",$V3924&gt;0),$V3924,12)))</f>
        <v/>
      </c>
      <c r="X3924" s="37">
        <f>IF(ISNUMBER($P3924),$P3924,IncPct)</f>
        <v/>
      </c>
      <c r="Y3924" s="39">
        <f>IF($W3924=0,0,MAX(0,MIN($W3924,IncMonth-1))+MAX(0,$W3924-IncMonth+1)*(1+$X3924))</f>
        <v/>
      </c>
      <c r="Z3924" s="40">
        <f>IF($C3924="",0,IFERROR(INDEX(Departments!$B$5:$B$54,MATCH($C3924,Departments!$A$5:$A$54,0)),0))</f>
        <v/>
      </c>
      <c r="AA3924" s="41">
        <f>N($L3924)*$Y3924</f>
        <v/>
      </c>
      <c r="AB3924" s="41">
        <f>N($M3924)*$Y3924</f>
        <v/>
      </c>
      <c r="AC3924" s="41">
        <f>$AA3924*$Z3924</f>
        <v/>
      </c>
      <c r="AD3924" s="41">
        <f>$AA3924*BonusMonths/12</f>
        <v/>
      </c>
      <c r="AE3924" s="41">
        <f>($AA3924+SI_Gross*$AB3924)*IF($Q3924=1,SI_O,SI_E)</f>
        <v/>
      </c>
      <c r="AF3924" s="41">
        <f>IF($Q3924=1,0,$AA3924*EOSB)</f>
        <v/>
      </c>
      <c r="AG3924" s="41">
        <f>$AN3924*$W3924</f>
        <v/>
      </c>
      <c r="AH3924" s="41">
        <f>SUM($AA3924:$AG3924)</f>
        <v/>
      </c>
      <c r="AI3924" s="41">
        <f>12*($AM3924+$AN3924)</f>
        <v/>
      </c>
      <c r="AJ3924" s="41">
        <f>$AM3924*((IncMonth-1)+(13-IncMonth)*(1+$X3924))+12*$AN3924</f>
        <v/>
      </c>
      <c r="AK3924" s="41">
        <f>IF($R3924=1,N($L3924)+N($M3924),0)</f>
        <v/>
      </c>
      <c r="AL3924">
        <f>IF($C3924="","",IF(N($L3924)&lt;=0,"Basic salary missing",IF(ISNA(MATCH($C3924,Departments!$A$5:$A$54,0)),"Department not on Departments sheet",IF(AND($I3924&lt;&gt;"",NOT(ISNUMBER($I3924))),"Date of birth is text, not a date",IF(AND($K3924&lt;&gt;"",NOT(ISNUMBER($K3924))),"Contract end is text, not a date","")))))</f>
        <v/>
      </c>
      <c r="AM3924" s="41">
        <f>IF($R3924=0,0,N($L3924)*(1+$Z3924+BonusMonths/12+IF($Q3924=1,0,EOSB))+N($M3924)+(N($L3924)+SI_Gross*N($M3924))*IF($Q3924=1,SI_O,SI_E))</f>
        <v/>
      </c>
      <c r="AN3924" s="41">
        <f>IF($R3924=0,0,(IF($Q3924=1,MedO,MedE+Ticket)+Training)/12)</f>
        <v/>
      </c>
    </row>
    <row r="3925">
      <c r="I3925" s="35" t="n"/>
      <c r="J3925" s="35" t="n"/>
      <c r="K3925" s="35" t="n"/>
      <c r="L3925" s="36" t="n"/>
      <c r="M3925" s="36" t="n"/>
      <c r="P3925" s="37" t="n"/>
      <c r="Q3925" s="38">
        <f>IF($C3925="",0,IF(OR(LOWER(TRIM($G3925))="omani",LOWER(TRIM($G3925))="oman",LOWER(TRIM($G3925))="om",LOWER(TRIM($G3925))="local"),1,0))</f>
        <v/>
      </c>
      <c r="R3925" s="38">
        <f>IF($C3925="",0,IF(OR(ISNUMBER(SEARCH("resign",$N3925)),ISNUMBER(SEARCH("terminat",$N3925)),ISNUMBER(SEARCH("inactive",$N3925)),ISNUMBER(SEARCH("vacan",$N3925)),ISNUMBER(SEARCH("deceased",$N3925)),ISNUMBER(SEARCH("separated",$N3925))),0,1))</f>
        <v/>
      </c>
      <c r="S3925">
        <f>IF(OR($R3925=0,NOT(ISNUMBER($I3925))),"",IFERROR(DATEDIF($I3925,DATE(FY,1,1),"y"),""))</f>
        <v/>
      </c>
      <c r="T3925">
        <f>IF(OR($R3925=0,NOT(ISNUMBER($J3925))),"",IFERROR(DATEDIF($J3925,DATE(FY,1,1),"y"),0))</f>
        <v/>
      </c>
      <c r="U3925" s="38">
        <f>IF(OR($R3925=0,NOT(ISNUMBER($I3925))),0,IF(YEAR($I3925)+IF($Q3925=1,RetAgeO,RetAgeE)=FY,MONTH($I3925),IF(YEAR($I3925)+IF($Q3925=1,RetAgeO,RetAgeE)&lt;FY,1,0)))</f>
        <v/>
      </c>
      <c r="V3925" s="38">
        <f>IF(OR($R3925=0,NOT(ISNUMBER($K3925))),0,IF(YEAR($K3925)=FY,MONTH($K3925),IF(YEAR($K3925)&lt;FY,1,0)))</f>
        <v/>
      </c>
      <c r="W3925" s="38">
        <f>IF($R3925=0,0,MIN(12,IF(AND(ISNUMBER($O3925),$O3925&gt;=1,$O3925&lt;=12),INT($O3925),12),IF(AND(RetireExit="Yes",$U3925&gt;0),$U3925,12),IF(AND(ContractExit="Yes",$V3925&gt;0),$V3925,12)))</f>
        <v/>
      </c>
      <c r="X3925" s="37">
        <f>IF(ISNUMBER($P3925),$P3925,IncPct)</f>
        <v/>
      </c>
      <c r="Y3925" s="39">
        <f>IF($W3925=0,0,MAX(0,MIN($W3925,IncMonth-1))+MAX(0,$W3925-IncMonth+1)*(1+$X3925))</f>
        <v/>
      </c>
      <c r="Z3925" s="40">
        <f>IF($C3925="",0,IFERROR(INDEX(Departments!$B$5:$B$54,MATCH($C3925,Departments!$A$5:$A$54,0)),0))</f>
        <v/>
      </c>
      <c r="AA3925" s="41">
        <f>N($L3925)*$Y3925</f>
        <v/>
      </c>
      <c r="AB3925" s="41">
        <f>N($M3925)*$Y3925</f>
        <v/>
      </c>
      <c r="AC3925" s="41">
        <f>$AA3925*$Z3925</f>
        <v/>
      </c>
      <c r="AD3925" s="41">
        <f>$AA3925*BonusMonths/12</f>
        <v/>
      </c>
      <c r="AE3925" s="41">
        <f>($AA3925+SI_Gross*$AB3925)*IF($Q3925=1,SI_O,SI_E)</f>
        <v/>
      </c>
      <c r="AF3925" s="41">
        <f>IF($Q3925=1,0,$AA3925*EOSB)</f>
        <v/>
      </c>
      <c r="AG3925" s="41">
        <f>$AN3925*$W3925</f>
        <v/>
      </c>
      <c r="AH3925" s="41">
        <f>SUM($AA3925:$AG3925)</f>
        <v/>
      </c>
      <c r="AI3925" s="41">
        <f>12*($AM3925+$AN3925)</f>
        <v/>
      </c>
      <c r="AJ3925" s="41">
        <f>$AM3925*((IncMonth-1)+(13-IncMonth)*(1+$X3925))+12*$AN3925</f>
        <v/>
      </c>
      <c r="AK3925" s="41">
        <f>IF($R3925=1,N($L3925)+N($M3925),0)</f>
        <v/>
      </c>
      <c r="AL3925">
        <f>IF($C3925="","",IF(N($L3925)&lt;=0,"Basic salary missing",IF(ISNA(MATCH($C3925,Departments!$A$5:$A$54,0)),"Department not on Departments sheet",IF(AND($I3925&lt;&gt;"",NOT(ISNUMBER($I3925))),"Date of birth is text, not a date",IF(AND($K3925&lt;&gt;"",NOT(ISNUMBER($K3925))),"Contract end is text, not a date","")))))</f>
        <v/>
      </c>
      <c r="AM3925" s="41">
        <f>IF($R3925=0,0,N($L3925)*(1+$Z3925+BonusMonths/12+IF($Q3925=1,0,EOSB))+N($M3925)+(N($L3925)+SI_Gross*N($M3925))*IF($Q3925=1,SI_O,SI_E))</f>
        <v/>
      </c>
      <c r="AN3925" s="41">
        <f>IF($R3925=0,0,(IF($Q3925=1,MedO,MedE+Ticket)+Training)/12)</f>
        <v/>
      </c>
    </row>
    <row r="3926">
      <c r="I3926" s="35" t="n"/>
      <c r="J3926" s="35" t="n"/>
      <c r="K3926" s="35" t="n"/>
      <c r="L3926" s="36" t="n"/>
      <c r="M3926" s="36" t="n"/>
      <c r="P3926" s="37" t="n"/>
      <c r="Q3926" s="38">
        <f>IF($C3926="",0,IF(OR(LOWER(TRIM($G3926))="omani",LOWER(TRIM($G3926))="oman",LOWER(TRIM($G3926))="om",LOWER(TRIM($G3926))="local"),1,0))</f>
        <v/>
      </c>
      <c r="R3926" s="38">
        <f>IF($C3926="",0,IF(OR(ISNUMBER(SEARCH("resign",$N3926)),ISNUMBER(SEARCH("terminat",$N3926)),ISNUMBER(SEARCH("inactive",$N3926)),ISNUMBER(SEARCH("vacan",$N3926)),ISNUMBER(SEARCH("deceased",$N3926)),ISNUMBER(SEARCH("separated",$N3926))),0,1))</f>
        <v/>
      </c>
      <c r="S3926">
        <f>IF(OR($R3926=0,NOT(ISNUMBER($I3926))),"",IFERROR(DATEDIF($I3926,DATE(FY,1,1),"y"),""))</f>
        <v/>
      </c>
      <c r="T3926">
        <f>IF(OR($R3926=0,NOT(ISNUMBER($J3926))),"",IFERROR(DATEDIF($J3926,DATE(FY,1,1),"y"),0))</f>
        <v/>
      </c>
      <c r="U3926" s="38">
        <f>IF(OR($R3926=0,NOT(ISNUMBER($I3926))),0,IF(YEAR($I3926)+IF($Q3926=1,RetAgeO,RetAgeE)=FY,MONTH($I3926),IF(YEAR($I3926)+IF($Q3926=1,RetAgeO,RetAgeE)&lt;FY,1,0)))</f>
        <v/>
      </c>
      <c r="V3926" s="38">
        <f>IF(OR($R3926=0,NOT(ISNUMBER($K3926))),0,IF(YEAR($K3926)=FY,MONTH($K3926),IF(YEAR($K3926)&lt;FY,1,0)))</f>
        <v/>
      </c>
      <c r="W3926" s="38">
        <f>IF($R3926=0,0,MIN(12,IF(AND(ISNUMBER($O3926),$O3926&gt;=1,$O3926&lt;=12),INT($O3926),12),IF(AND(RetireExit="Yes",$U3926&gt;0),$U3926,12),IF(AND(ContractExit="Yes",$V3926&gt;0),$V3926,12)))</f>
        <v/>
      </c>
      <c r="X3926" s="37">
        <f>IF(ISNUMBER($P3926),$P3926,IncPct)</f>
        <v/>
      </c>
      <c r="Y3926" s="39">
        <f>IF($W3926=0,0,MAX(0,MIN($W3926,IncMonth-1))+MAX(0,$W3926-IncMonth+1)*(1+$X3926))</f>
        <v/>
      </c>
      <c r="Z3926" s="40">
        <f>IF($C3926="",0,IFERROR(INDEX(Departments!$B$5:$B$54,MATCH($C3926,Departments!$A$5:$A$54,0)),0))</f>
        <v/>
      </c>
      <c r="AA3926" s="41">
        <f>N($L3926)*$Y3926</f>
        <v/>
      </c>
      <c r="AB3926" s="41">
        <f>N($M3926)*$Y3926</f>
        <v/>
      </c>
      <c r="AC3926" s="41">
        <f>$AA3926*$Z3926</f>
        <v/>
      </c>
      <c r="AD3926" s="41">
        <f>$AA3926*BonusMonths/12</f>
        <v/>
      </c>
      <c r="AE3926" s="41">
        <f>($AA3926+SI_Gross*$AB3926)*IF($Q3926=1,SI_O,SI_E)</f>
        <v/>
      </c>
      <c r="AF3926" s="41">
        <f>IF($Q3926=1,0,$AA3926*EOSB)</f>
        <v/>
      </c>
      <c r="AG3926" s="41">
        <f>$AN3926*$W3926</f>
        <v/>
      </c>
      <c r="AH3926" s="41">
        <f>SUM($AA3926:$AG3926)</f>
        <v/>
      </c>
      <c r="AI3926" s="41">
        <f>12*($AM3926+$AN3926)</f>
        <v/>
      </c>
      <c r="AJ3926" s="41">
        <f>$AM3926*((IncMonth-1)+(13-IncMonth)*(1+$X3926))+12*$AN3926</f>
        <v/>
      </c>
      <c r="AK3926" s="41">
        <f>IF($R3926=1,N($L3926)+N($M3926),0)</f>
        <v/>
      </c>
      <c r="AL3926">
        <f>IF($C3926="","",IF(N($L3926)&lt;=0,"Basic salary missing",IF(ISNA(MATCH($C3926,Departments!$A$5:$A$54,0)),"Department not on Departments sheet",IF(AND($I3926&lt;&gt;"",NOT(ISNUMBER($I3926))),"Date of birth is text, not a date",IF(AND($K3926&lt;&gt;"",NOT(ISNUMBER($K3926))),"Contract end is text, not a date","")))))</f>
        <v/>
      </c>
      <c r="AM3926" s="41">
        <f>IF($R3926=0,0,N($L3926)*(1+$Z3926+BonusMonths/12+IF($Q3926=1,0,EOSB))+N($M3926)+(N($L3926)+SI_Gross*N($M3926))*IF($Q3926=1,SI_O,SI_E))</f>
        <v/>
      </c>
      <c r="AN3926" s="41">
        <f>IF($R3926=0,0,(IF($Q3926=1,MedO,MedE+Ticket)+Training)/12)</f>
        <v/>
      </c>
    </row>
    <row r="3927">
      <c r="I3927" s="35" t="n"/>
      <c r="J3927" s="35" t="n"/>
      <c r="K3927" s="35" t="n"/>
      <c r="L3927" s="36" t="n"/>
      <c r="M3927" s="36" t="n"/>
      <c r="P3927" s="37" t="n"/>
      <c r="Q3927" s="38">
        <f>IF($C3927="",0,IF(OR(LOWER(TRIM($G3927))="omani",LOWER(TRIM($G3927))="oman",LOWER(TRIM($G3927))="om",LOWER(TRIM($G3927))="local"),1,0))</f>
        <v/>
      </c>
      <c r="R3927" s="38">
        <f>IF($C3927="",0,IF(OR(ISNUMBER(SEARCH("resign",$N3927)),ISNUMBER(SEARCH("terminat",$N3927)),ISNUMBER(SEARCH("inactive",$N3927)),ISNUMBER(SEARCH("vacan",$N3927)),ISNUMBER(SEARCH("deceased",$N3927)),ISNUMBER(SEARCH("separated",$N3927))),0,1))</f>
        <v/>
      </c>
      <c r="S3927">
        <f>IF(OR($R3927=0,NOT(ISNUMBER($I3927))),"",IFERROR(DATEDIF($I3927,DATE(FY,1,1),"y"),""))</f>
        <v/>
      </c>
      <c r="T3927">
        <f>IF(OR($R3927=0,NOT(ISNUMBER($J3927))),"",IFERROR(DATEDIF($J3927,DATE(FY,1,1),"y"),0))</f>
        <v/>
      </c>
      <c r="U3927" s="38">
        <f>IF(OR($R3927=0,NOT(ISNUMBER($I3927))),0,IF(YEAR($I3927)+IF($Q3927=1,RetAgeO,RetAgeE)=FY,MONTH($I3927),IF(YEAR($I3927)+IF($Q3927=1,RetAgeO,RetAgeE)&lt;FY,1,0)))</f>
        <v/>
      </c>
      <c r="V3927" s="38">
        <f>IF(OR($R3927=0,NOT(ISNUMBER($K3927))),0,IF(YEAR($K3927)=FY,MONTH($K3927),IF(YEAR($K3927)&lt;FY,1,0)))</f>
        <v/>
      </c>
      <c r="W3927" s="38">
        <f>IF($R3927=0,0,MIN(12,IF(AND(ISNUMBER($O3927),$O3927&gt;=1,$O3927&lt;=12),INT($O3927),12),IF(AND(RetireExit="Yes",$U3927&gt;0),$U3927,12),IF(AND(ContractExit="Yes",$V3927&gt;0),$V3927,12)))</f>
        <v/>
      </c>
      <c r="X3927" s="37">
        <f>IF(ISNUMBER($P3927),$P3927,IncPct)</f>
        <v/>
      </c>
      <c r="Y3927" s="39">
        <f>IF($W3927=0,0,MAX(0,MIN($W3927,IncMonth-1))+MAX(0,$W3927-IncMonth+1)*(1+$X3927))</f>
        <v/>
      </c>
      <c r="Z3927" s="40">
        <f>IF($C3927="",0,IFERROR(INDEX(Departments!$B$5:$B$54,MATCH($C3927,Departments!$A$5:$A$54,0)),0))</f>
        <v/>
      </c>
      <c r="AA3927" s="41">
        <f>N($L3927)*$Y3927</f>
        <v/>
      </c>
      <c r="AB3927" s="41">
        <f>N($M3927)*$Y3927</f>
        <v/>
      </c>
      <c r="AC3927" s="41">
        <f>$AA3927*$Z3927</f>
        <v/>
      </c>
      <c r="AD3927" s="41">
        <f>$AA3927*BonusMonths/12</f>
        <v/>
      </c>
      <c r="AE3927" s="41">
        <f>($AA3927+SI_Gross*$AB3927)*IF($Q3927=1,SI_O,SI_E)</f>
        <v/>
      </c>
      <c r="AF3927" s="41">
        <f>IF($Q3927=1,0,$AA3927*EOSB)</f>
        <v/>
      </c>
      <c r="AG3927" s="41">
        <f>$AN3927*$W3927</f>
        <v/>
      </c>
      <c r="AH3927" s="41">
        <f>SUM($AA3927:$AG3927)</f>
        <v/>
      </c>
      <c r="AI3927" s="41">
        <f>12*($AM3927+$AN3927)</f>
        <v/>
      </c>
      <c r="AJ3927" s="41">
        <f>$AM3927*((IncMonth-1)+(13-IncMonth)*(1+$X3927))+12*$AN3927</f>
        <v/>
      </c>
      <c r="AK3927" s="41">
        <f>IF($R3927=1,N($L3927)+N($M3927),0)</f>
        <v/>
      </c>
      <c r="AL3927">
        <f>IF($C3927="","",IF(N($L3927)&lt;=0,"Basic salary missing",IF(ISNA(MATCH($C3927,Departments!$A$5:$A$54,0)),"Department not on Departments sheet",IF(AND($I3927&lt;&gt;"",NOT(ISNUMBER($I3927))),"Date of birth is text, not a date",IF(AND($K3927&lt;&gt;"",NOT(ISNUMBER($K3927))),"Contract end is text, not a date","")))))</f>
        <v/>
      </c>
      <c r="AM3927" s="41">
        <f>IF($R3927=0,0,N($L3927)*(1+$Z3927+BonusMonths/12+IF($Q3927=1,0,EOSB))+N($M3927)+(N($L3927)+SI_Gross*N($M3927))*IF($Q3927=1,SI_O,SI_E))</f>
        <v/>
      </c>
      <c r="AN3927" s="41">
        <f>IF($R3927=0,0,(IF($Q3927=1,MedO,MedE+Ticket)+Training)/12)</f>
        <v/>
      </c>
    </row>
    <row r="3928">
      <c r="I3928" s="35" t="n"/>
      <c r="J3928" s="35" t="n"/>
      <c r="K3928" s="35" t="n"/>
      <c r="L3928" s="36" t="n"/>
      <c r="M3928" s="36" t="n"/>
      <c r="P3928" s="37" t="n"/>
      <c r="Q3928" s="38">
        <f>IF($C3928="",0,IF(OR(LOWER(TRIM($G3928))="omani",LOWER(TRIM($G3928))="oman",LOWER(TRIM($G3928))="om",LOWER(TRIM($G3928))="local"),1,0))</f>
        <v/>
      </c>
      <c r="R3928" s="38">
        <f>IF($C3928="",0,IF(OR(ISNUMBER(SEARCH("resign",$N3928)),ISNUMBER(SEARCH("terminat",$N3928)),ISNUMBER(SEARCH("inactive",$N3928)),ISNUMBER(SEARCH("vacan",$N3928)),ISNUMBER(SEARCH("deceased",$N3928)),ISNUMBER(SEARCH("separated",$N3928))),0,1))</f>
        <v/>
      </c>
      <c r="S3928">
        <f>IF(OR($R3928=0,NOT(ISNUMBER($I3928))),"",IFERROR(DATEDIF($I3928,DATE(FY,1,1),"y"),""))</f>
        <v/>
      </c>
      <c r="T3928">
        <f>IF(OR($R3928=0,NOT(ISNUMBER($J3928))),"",IFERROR(DATEDIF($J3928,DATE(FY,1,1),"y"),0))</f>
        <v/>
      </c>
      <c r="U3928" s="38">
        <f>IF(OR($R3928=0,NOT(ISNUMBER($I3928))),0,IF(YEAR($I3928)+IF($Q3928=1,RetAgeO,RetAgeE)=FY,MONTH($I3928),IF(YEAR($I3928)+IF($Q3928=1,RetAgeO,RetAgeE)&lt;FY,1,0)))</f>
        <v/>
      </c>
      <c r="V3928" s="38">
        <f>IF(OR($R3928=0,NOT(ISNUMBER($K3928))),0,IF(YEAR($K3928)=FY,MONTH($K3928),IF(YEAR($K3928)&lt;FY,1,0)))</f>
        <v/>
      </c>
      <c r="W3928" s="38">
        <f>IF($R3928=0,0,MIN(12,IF(AND(ISNUMBER($O3928),$O3928&gt;=1,$O3928&lt;=12),INT($O3928),12),IF(AND(RetireExit="Yes",$U3928&gt;0),$U3928,12),IF(AND(ContractExit="Yes",$V3928&gt;0),$V3928,12)))</f>
        <v/>
      </c>
      <c r="X3928" s="37">
        <f>IF(ISNUMBER($P3928),$P3928,IncPct)</f>
        <v/>
      </c>
      <c r="Y3928" s="39">
        <f>IF($W3928=0,0,MAX(0,MIN($W3928,IncMonth-1))+MAX(0,$W3928-IncMonth+1)*(1+$X3928))</f>
        <v/>
      </c>
      <c r="Z3928" s="40">
        <f>IF($C3928="",0,IFERROR(INDEX(Departments!$B$5:$B$54,MATCH($C3928,Departments!$A$5:$A$54,0)),0))</f>
        <v/>
      </c>
      <c r="AA3928" s="41">
        <f>N($L3928)*$Y3928</f>
        <v/>
      </c>
      <c r="AB3928" s="41">
        <f>N($M3928)*$Y3928</f>
        <v/>
      </c>
      <c r="AC3928" s="41">
        <f>$AA3928*$Z3928</f>
        <v/>
      </c>
      <c r="AD3928" s="41">
        <f>$AA3928*BonusMonths/12</f>
        <v/>
      </c>
      <c r="AE3928" s="41">
        <f>($AA3928+SI_Gross*$AB3928)*IF($Q3928=1,SI_O,SI_E)</f>
        <v/>
      </c>
      <c r="AF3928" s="41">
        <f>IF($Q3928=1,0,$AA3928*EOSB)</f>
        <v/>
      </c>
      <c r="AG3928" s="41">
        <f>$AN3928*$W3928</f>
        <v/>
      </c>
      <c r="AH3928" s="41">
        <f>SUM($AA3928:$AG3928)</f>
        <v/>
      </c>
      <c r="AI3928" s="41">
        <f>12*($AM3928+$AN3928)</f>
        <v/>
      </c>
      <c r="AJ3928" s="41">
        <f>$AM3928*((IncMonth-1)+(13-IncMonth)*(1+$X3928))+12*$AN3928</f>
        <v/>
      </c>
      <c r="AK3928" s="41">
        <f>IF($R3928=1,N($L3928)+N($M3928),0)</f>
        <v/>
      </c>
      <c r="AL3928">
        <f>IF($C3928="","",IF(N($L3928)&lt;=0,"Basic salary missing",IF(ISNA(MATCH($C3928,Departments!$A$5:$A$54,0)),"Department not on Departments sheet",IF(AND($I3928&lt;&gt;"",NOT(ISNUMBER($I3928))),"Date of birth is text, not a date",IF(AND($K3928&lt;&gt;"",NOT(ISNUMBER($K3928))),"Contract end is text, not a date","")))))</f>
        <v/>
      </c>
      <c r="AM3928" s="41">
        <f>IF($R3928=0,0,N($L3928)*(1+$Z3928+BonusMonths/12+IF($Q3928=1,0,EOSB))+N($M3928)+(N($L3928)+SI_Gross*N($M3928))*IF($Q3928=1,SI_O,SI_E))</f>
        <v/>
      </c>
      <c r="AN3928" s="41">
        <f>IF($R3928=0,0,(IF($Q3928=1,MedO,MedE+Ticket)+Training)/12)</f>
        <v/>
      </c>
    </row>
    <row r="3929">
      <c r="I3929" s="35" t="n"/>
      <c r="J3929" s="35" t="n"/>
      <c r="K3929" s="35" t="n"/>
      <c r="L3929" s="36" t="n"/>
      <c r="M3929" s="36" t="n"/>
      <c r="P3929" s="37" t="n"/>
      <c r="Q3929" s="38">
        <f>IF($C3929="",0,IF(OR(LOWER(TRIM($G3929))="omani",LOWER(TRIM($G3929))="oman",LOWER(TRIM($G3929))="om",LOWER(TRIM($G3929))="local"),1,0))</f>
        <v/>
      </c>
      <c r="R3929" s="38">
        <f>IF($C3929="",0,IF(OR(ISNUMBER(SEARCH("resign",$N3929)),ISNUMBER(SEARCH("terminat",$N3929)),ISNUMBER(SEARCH("inactive",$N3929)),ISNUMBER(SEARCH("vacan",$N3929)),ISNUMBER(SEARCH("deceased",$N3929)),ISNUMBER(SEARCH("separated",$N3929))),0,1))</f>
        <v/>
      </c>
      <c r="S3929">
        <f>IF(OR($R3929=0,NOT(ISNUMBER($I3929))),"",IFERROR(DATEDIF($I3929,DATE(FY,1,1),"y"),""))</f>
        <v/>
      </c>
      <c r="T3929">
        <f>IF(OR($R3929=0,NOT(ISNUMBER($J3929))),"",IFERROR(DATEDIF($J3929,DATE(FY,1,1),"y"),0))</f>
        <v/>
      </c>
      <c r="U3929" s="38">
        <f>IF(OR($R3929=0,NOT(ISNUMBER($I3929))),0,IF(YEAR($I3929)+IF($Q3929=1,RetAgeO,RetAgeE)=FY,MONTH($I3929),IF(YEAR($I3929)+IF($Q3929=1,RetAgeO,RetAgeE)&lt;FY,1,0)))</f>
        <v/>
      </c>
      <c r="V3929" s="38">
        <f>IF(OR($R3929=0,NOT(ISNUMBER($K3929))),0,IF(YEAR($K3929)=FY,MONTH($K3929),IF(YEAR($K3929)&lt;FY,1,0)))</f>
        <v/>
      </c>
      <c r="W3929" s="38">
        <f>IF($R3929=0,0,MIN(12,IF(AND(ISNUMBER($O3929),$O3929&gt;=1,$O3929&lt;=12),INT($O3929),12),IF(AND(RetireExit="Yes",$U3929&gt;0),$U3929,12),IF(AND(ContractExit="Yes",$V3929&gt;0),$V3929,12)))</f>
        <v/>
      </c>
      <c r="X3929" s="37">
        <f>IF(ISNUMBER($P3929),$P3929,IncPct)</f>
        <v/>
      </c>
      <c r="Y3929" s="39">
        <f>IF($W3929=0,0,MAX(0,MIN($W3929,IncMonth-1))+MAX(0,$W3929-IncMonth+1)*(1+$X3929))</f>
        <v/>
      </c>
      <c r="Z3929" s="40">
        <f>IF($C3929="",0,IFERROR(INDEX(Departments!$B$5:$B$54,MATCH($C3929,Departments!$A$5:$A$54,0)),0))</f>
        <v/>
      </c>
      <c r="AA3929" s="41">
        <f>N($L3929)*$Y3929</f>
        <v/>
      </c>
      <c r="AB3929" s="41">
        <f>N($M3929)*$Y3929</f>
        <v/>
      </c>
      <c r="AC3929" s="41">
        <f>$AA3929*$Z3929</f>
        <v/>
      </c>
      <c r="AD3929" s="41">
        <f>$AA3929*BonusMonths/12</f>
        <v/>
      </c>
      <c r="AE3929" s="41">
        <f>($AA3929+SI_Gross*$AB3929)*IF($Q3929=1,SI_O,SI_E)</f>
        <v/>
      </c>
      <c r="AF3929" s="41">
        <f>IF($Q3929=1,0,$AA3929*EOSB)</f>
        <v/>
      </c>
      <c r="AG3929" s="41">
        <f>$AN3929*$W3929</f>
        <v/>
      </c>
      <c r="AH3929" s="41">
        <f>SUM($AA3929:$AG3929)</f>
        <v/>
      </c>
      <c r="AI3929" s="41">
        <f>12*($AM3929+$AN3929)</f>
        <v/>
      </c>
      <c r="AJ3929" s="41">
        <f>$AM3929*((IncMonth-1)+(13-IncMonth)*(1+$X3929))+12*$AN3929</f>
        <v/>
      </c>
      <c r="AK3929" s="41">
        <f>IF($R3929=1,N($L3929)+N($M3929),0)</f>
        <v/>
      </c>
      <c r="AL3929">
        <f>IF($C3929="","",IF(N($L3929)&lt;=0,"Basic salary missing",IF(ISNA(MATCH($C3929,Departments!$A$5:$A$54,0)),"Department not on Departments sheet",IF(AND($I3929&lt;&gt;"",NOT(ISNUMBER($I3929))),"Date of birth is text, not a date",IF(AND($K3929&lt;&gt;"",NOT(ISNUMBER($K3929))),"Contract end is text, not a date","")))))</f>
        <v/>
      </c>
      <c r="AM3929" s="41">
        <f>IF($R3929=0,0,N($L3929)*(1+$Z3929+BonusMonths/12+IF($Q3929=1,0,EOSB))+N($M3929)+(N($L3929)+SI_Gross*N($M3929))*IF($Q3929=1,SI_O,SI_E))</f>
        <v/>
      </c>
      <c r="AN3929" s="41">
        <f>IF($R3929=0,0,(IF($Q3929=1,MedO,MedE+Ticket)+Training)/12)</f>
        <v/>
      </c>
    </row>
    <row r="3930">
      <c r="I3930" s="35" t="n"/>
      <c r="J3930" s="35" t="n"/>
      <c r="K3930" s="35" t="n"/>
      <c r="L3930" s="36" t="n"/>
      <c r="M3930" s="36" t="n"/>
      <c r="P3930" s="37" t="n"/>
      <c r="Q3930" s="38">
        <f>IF($C3930="",0,IF(OR(LOWER(TRIM($G3930))="omani",LOWER(TRIM($G3930))="oman",LOWER(TRIM($G3930))="om",LOWER(TRIM($G3930))="local"),1,0))</f>
        <v/>
      </c>
      <c r="R3930" s="38">
        <f>IF($C3930="",0,IF(OR(ISNUMBER(SEARCH("resign",$N3930)),ISNUMBER(SEARCH("terminat",$N3930)),ISNUMBER(SEARCH("inactive",$N3930)),ISNUMBER(SEARCH("vacan",$N3930)),ISNUMBER(SEARCH("deceased",$N3930)),ISNUMBER(SEARCH("separated",$N3930))),0,1))</f>
        <v/>
      </c>
      <c r="S3930">
        <f>IF(OR($R3930=0,NOT(ISNUMBER($I3930))),"",IFERROR(DATEDIF($I3930,DATE(FY,1,1),"y"),""))</f>
        <v/>
      </c>
      <c r="T3930">
        <f>IF(OR($R3930=0,NOT(ISNUMBER($J3930))),"",IFERROR(DATEDIF($J3930,DATE(FY,1,1),"y"),0))</f>
        <v/>
      </c>
      <c r="U3930" s="38">
        <f>IF(OR($R3930=0,NOT(ISNUMBER($I3930))),0,IF(YEAR($I3930)+IF($Q3930=1,RetAgeO,RetAgeE)=FY,MONTH($I3930),IF(YEAR($I3930)+IF($Q3930=1,RetAgeO,RetAgeE)&lt;FY,1,0)))</f>
        <v/>
      </c>
      <c r="V3930" s="38">
        <f>IF(OR($R3930=0,NOT(ISNUMBER($K3930))),0,IF(YEAR($K3930)=FY,MONTH($K3930),IF(YEAR($K3930)&lt;FY,1,0)))</f>
        <v/>
      </c>
      <c r="W3930" s="38">
        <f>IF($R3930=0,0,MIN(12,IF(AND(ISNUMBER($O3930),$O3930&gt;=1,$O3930&lt;=12),INT($O3930),12),IF(AND(RetireExit="Yes",$U3930&gt;0),$U3930,12),IF(AND(ContractExit="Yes",$V3930&gt;0),$V3930,12)))</f>
        <v/>
      </c>
      <c r="X3930" s="37">
        <f>IF(ISNUMBER($P3930),$P3930,IncPct)</f>
        <v/>
      </c>
      <c r="Y3930" s="39">
        <f>IF($W3930=0,0,MAX(0,MIN($W3930,IncMonth-1))+MAX(0,$W3930-IncMonth+1)*(1+$X3930))</f>
        <v/>
      </c>
      <c r="Z3930" s="40">
        <f>IF($C3930="",0,IFERROR(INDEX(Departments!$B$5:$B$54,MATCH($C3930,Departments!$A$5:$A$54,0)),0))</f>
        <v/>
      </c>
      <c r="AA3930" s="41">
        <f>N($L3930)*$Y3930</f>
        <v/>
      </c>
      <c r="AB3930" s="41">
        <f>N($M3930)*$Y3930</f>
        <v/>
      </c>
      <c r="AC3930" s="41">
        <f>$AA3930*$Z3930</f>
        <v/>
      </c>
      <c r="AD3930" s="41">
        <f>$AA3930*BonusMonths/12</f>
        <v/>
      </c>
      <c r="AE3930" s="41">
        <f>($AA3930+SI_Gross*$AB3930)*IF($Q3930=1,SI_O,SI_E)</f>
        <v/>
      </c>
      <c r="AF3930" s="41">
        <f>IF($Q3930=1,0,$AA3930*EOSB)</f>
        <v/>
      </c>
      <c r="AG3930" s="41">
        <f>$AN3930*$W3930</f>
        <v/>
      </c>
      <c r="AH3930" s="41">
        <f>SUM($AA3930:$AG3930)</f>
        <v/>
      </c>
      <c r="AI3930" s="41">
        <f>12*($AM3930+$AN3930)</f>
        <v/>
      </c>
      <c r="AJ3930" s="41">
        <f>$AM3930*((IncMonth-1)+(13-IncMonth)*(1+$X3930))+12*$AN3930</f>
        <v/>
      </c>
      <c r="AK3930" s="41">
        <f>IF($R3930=1,N($L3930)+N($M3930),0)</f>
        <v/>
      </c>
      <c r="AL3930">
        <f>IF($C3930="","",IF(N($L3930)&lt;=0,"Basic salary missing",IF(ISNA(MATCH($C3930,Departments!$A$5:$A$54,0)),"Department not on Departments sheet",IF(AND($I3930&lt;&gt;"",NOT(ISNUMBER($I3930))),"Date of birth is text, not a date",IF(AND($K3930&lt;&gt;"",NOT(ISNUMBER($K3930))),"Contract end is text, not a date","")))))</f>
        <v/>
      </c>
      <c r="AM3930" s="41">
        <f>IF($R3930=0,0,N($L3930)*(1+$Z3930+BonusMonths/12+IF($Q3930=1,0,EOSB))+N($M3930)+(N($L3930)+SI_Gross*N($M3930))*IF($Q3930=1,SI_O,SI_E))</f>
        <v/>
      </c>
      <c r="AN3930" s="41">
        <f>IF($R3930=0,0,(IF($Q3930=1,MedO,MedE+Ticket)+Training)/12)</f>
        <v/>
      </c>
    </row>
    <row r="3931">
      <c r="I3931" s="35" t="n"/>
      <c r="J3931" s="35" t="n"/>
      <c r="K3931" s="35" t="n"/>
      <c r="L3931" s="36" t="n"/>
      <c r="M3931" s="36" t="n"/>
      <c r="P3931" s="37" t="n"/>
      <c r="Q3931" s="38">
        <f>IF($C3931="",0,IF(OR(LOWER(TRIM($G3931))="omani",LOWER(TRIM($G3931))="oman",LOWER(TRIM($G3931))="om",LOWER(TRIM($G3931))="local"),1,0))</f>
        <v/>
      </c>
      <c r="R3931" s="38">
        <f>IF($C3931="",0,IF(OR(ISNUMBER(SEARCH("resign",$N3931)),ISNUMBER(SEARCH("terminat",$N3931)),ISNUMBER(SEARCH("inactive",$N3931)),ISNUMBER(SEARCH("vacan",$N3931)),ISNUMBER(SEARCH("deceased",$N3931)),ISNUMBER(SEARCH("separated",$N3931))),0,1))</f>
        <v/>
      </c>
      <c r="S3931">
        <f>IF(OR($R3931=0,NOT(ISNUMBER($I3931))),"",IFERROR(DATEDIF($I3931,DATE(FY,1,1),"y"),""))</f>
        <v/>
      </c>
      <c r="T3931">
        <f>IF(OR($R3931=0,NOT(ISNUMBER($J3931))),"",IFERROR(DATEDIF($J3931,DATE(FY,1,1),"y"),0))</f>
        <v/>
      </c>
      <c r="U3931" s="38">
        <f>IF(OR($R3931=0,NOT(ISNUMBER($I3931))),0,IF(YEAR($I3931)+IF($Q3931=1,RetAgeO,RetAgeE)=FY,MONTH($I3931),IF(YEAR($I3931)+IF($Q3931=1,RetAgeO,RetAgeE)&lt;FY,1,0)))</f>
        <v/>
      </c>
      <c r="V3931" s="38">
        <f>IF(OR($R3931=0,NOT(ISNUMBER($K3931))),0,IF(YEAR($K3931)=FY,MONTH($K3931),IF(YEAR($K3931)&lt;FY,1,0)))</f>
        <v/>
      </c>
      <c r="W3931" s="38">
        <f>IF($R3931=0,0,MIN(12,IF(AND(ISNUMBER($O3931),$O3931&gt;=1,$O3931&lt;=12),INT($O3931),12),IF(AND(RetireExit="Yes",$U3931&gt;0),$U3931,12),IF(AND(ContractExit="Yes",$V3931&gt;0),$V3931,12)))</f>
        <v/>
      </c>
      <c r="X3931" s="37">
        <f>IF(ISNUMBER($P3931),$P3931,IncPct)</f>
        <v/>
      </c>
      <c r="Y3931" s="39">
        <f>IF($W3931=0,0,MAX(0,MIN($W3931,IncMonth-1))+MAX(0,$W3931-IncMonth+1)*(1+$X3931))</f>
        <v/>
      </c>
      <c r="Z3931" s="40">
        <f>IF($C3931="",0,IFERROR(INDEX(Departments!$B$5:$B$54,MATCH($C3931,Departments!$A$5:$A$54,0)),0))</f>
        <v/>
      </c>
      <c r="AA3931" s="41">
        <f>N($L3931)*$Y3931</f>
        <v/>
      </c>
      <c r="AB3931" s="41">
        <f>N($M3931)*$Y3931</f>
        <v/>
      </c>
      <c r="AC3931" s="41">
        <f>$AA3931*$Z3931</f>
        <v/>
      </c>
      <c r="AD3931" s="41">
        <f>$AA3931*BonusMonths/12</f>
        <v/>
      </c>
      <c r="AE3931" s="41">
        <f>($AA3931+SI_Gross*$AB3931)*IF($Q3931=1,SI_O,SI_E)</f>
        <v/>
      </c>
      <c r="AF3931" s="41">
        <f>IF($Q3931=1,0,$AA3931*EOSB)</f>
        <v/>
      </c>
      <c r="AG3931" s="41">
        <f>$AN3931*$W3931</f>
        <v/>
      </c>
      <c r="AH3931" s="41">
        <f>SUM($AA3931:$AG3931)</f>
        <v/>
      </c>
      <c r="AI3931" s="41">
        <f>12*($AM3931+$AN3931)</f>
        <v/>
      </c>
      <c r="AJ3931" s="41">
        <f>$AM3931*((IncMonth-1)+(13-IncMonth)*(1+$X3931))+12*$AN3931</f>
        <v/>
      </c>
      <c r="AK3931" s="41">
        <f>IF($R3931=1,N($L3931)+N($M3931),0)</f>
        <v/>
      </c>
      <c r="AL3931">
        <f>IF($C3931="","",IF(N($L3931)&lt;=0,"Basic salary missing",IF(ISNA(MATCH($C3931,Departments!$A$5:$A$54,0)),"Department not on Departments sheet",IF(AND($I3931&lt;&gt;"",NOT(ISNUMBER($I3931))),"Date of birth is text, not a date",IF(AND($K3931&lt;&gt;"",NOT(ISNUMBER($K3931))),"Contract end is text, not a date","")))))</f>
        <v/>
      </c>
      <c r="AM3931" s="41">
        <f>IF($R3931=0,0,N($L3931)*(1+$Z3931+BonusMonths/12+IF($Q3931=1,0,EOSB))+N($M3931)+(N($L3931)+SI_Gross*N($M3931))*IF($Q3931=1,SI_O,SI_E))</f>
        <v/>
      </c>
      <c r="AN3931" s="41">
        <f>IF($R3931=0,0,(IF($Q3931=1,MedO,MedE+Ticket)+Training)/12)</f>
        <v/>
      </c>
    </row>
    <row r="3932">
      <c r="I3932" s="35" t="n"/>
      <c r="J3932" s="35" t="n"/>
      <c r="K3932" s="35" t="n"/>
      <c r="L3932" s="36" t="n"/>
      <c r="M3932" s="36" t="n"/>
      <c r="P3932" s="37" t="n"/>
      <c r="Q3932" s="38">
        <f>IF($C3932="",0,IF(OR(LOWER(TRIM($G3932))="omani",LOWER(TRIM($G3932))="oman",LOWER(TRIM($G3932))="om",LOWER(TRIM($G3932))="local"),1,0))</f>
        <v/>
      </c>
      <c r="R3932" s="38">
        <f>IF($C3932="",0,IF(OR(ISNUMBER(SEARCH("resign",$N3932)),ISNUMBER(SEARCH("terminat",$N3932)),ISNUMBER(SEARCH("inactive",$N3932)),ISNUMBER(SEARCH("vacan",$N3932)),ISNUMBER(SEARCH("deceased",$N3932)),ISNUMBER(SEARCH("separated",$N3932))),0,1))</f>
        <v/>
      </c>
      <c r="S3932">
        <f>IF(OR($R3932=0,NOT(ISNUMBER($I3932))),"",IFERROR(DATEDIF($I3932,DATE(FY,1,1),"y"),""))</f>
        <v/>
      </c>
      <c r="T3932">
        <f>IF(OR($R3932=0,NOT(ISNUMBER($J3932))),"",IFERROR(DATEDIF($J3932,DATE(FY,1,1),"y"),0))</f>
        <v/>
      </c>
      <c r="U3932" s="38">
        <f>IF(OR($R3932=0,NOT(ISNUMBER($I3932))),0,IF(YEAR($I3932)+IF($Q3932=1,RetAgeO,RetAgeE)=FY,MONTH($I3932),IF(YEAR($I3932)+IF($Q3932=1,RetAgeO,RetAgeE)&lt;FY,1,0)))</f>
        <v/>
      </c>
      <c r="V3932" s="38">
        <f>IF(OR($R3932=0,NOT(ISNUMBER($K3932))),0,IF(YEAR($K3932)=FY,MONTH($K3932),IF(YEAR($K3932)&lt;FY,1,0)))</f>
        <v/>
      </c>
      <c r="W3932" s="38">
        <f>IF($R3932=0,0,MIN(12,IF(AND(ISNUMBER($O3932),$O3932&gt;=1,$O3932&lt;=12),INT($O3932),12),IF(AND(RetireExit="Yes",$U3932&gt;0),$U3932,12),IF(AND(ContractExit="Yes",$V3932&gt;0),$V3932,12)))</f>
        <v/>
      </c>
      <c r="X3932" s="37">
        <f>IF(ISNUMBER($P3932),$P3932,IncPct)</f>
        <v/>
      </c>
      <c r="Y3932" s="39">
        <f>IF($W3932=0,0,MAX(0,MIN($W3932,IncMonth-1))+MAX(0,$W3932-IncMonth+1)*(1+$X3932))</f>
        <v/>
      </c>
      <c r="Z3932" s="40">
        <f>IF($C3932="",0,IFERROR(INDEX(Departments!$B$5:$B$54,MATCH($C3932,Departments!$A$5:$A$54,0)),0))</f>
        <v/>
      </c>
      <c r="AA3932" s="41">
        <f>N($L3932)*$Y3932</f>
        <v/>
      </c>
      <c r="AB3932" s="41">
        <f>N($M3932)*$Y3932</f>
        <v/>
      </c>
      <c r="AC3932" s="41">
        <f>$AA3932*$Z3932</f>
        <v/>
      </c>
      <c r="AD3932" s="41">
        <f>$AA3932*BonusMonths/12</f>
        <v/>
      </c>
      <c r="AE3932" s="41">
        <f>($AA3932+SI_Gross*$AB3932)*IF($Q3932=1,SI_O,SI_E)</f>
        <v/>
      </c>
      <c r="AF3932" s="41">
        <f>IF($Q3932=1,0,$AA3932*EOSB)</f>
        <v/>
      </c>
      <c r="AG3932" s="41">
        <f>$AN3932*$W3932</f>
        <v/>
      </c>
      <c r="AH3932" s="41">
        <f>SUM($AA3932:$AG3932)</f>
        <v/>
      </c>
      <c r="AI3932" s="41">
        <f>12*($AM3932+$AN3932)</f>
        <v/>
      </c>
      <c r="AJ3932" s="41">
        <f>$AM3932*((IncMonth-1)+(13-IncMonth)*(1+$X3932))+12*$AN3932</f>
        <v/>
      </c>
      <c r="AK3932" s="41">
        <f>IF($R3932=1,N($L3932)+N($M3932),0)</f>
        <v/>
      </c>
      <c r="AL3932">
        <f>IF($C3932="","",IF(N($L3932)&lt;=0,"Basic salary missing",IF(ISNA(MATCH($C3932,Departments!$A$5:$A$54,0)),"Department not on Departments sheet",IF(AND($I3932&lt;&gt;"",NOT(ISNUMBER($I3932))),"Date of birth is text, not a date",IF(AND($K3932&lt;&gt;"",NOT(ISNUMBER($K3932))),"Contract end is text, not a date","")))))</f>
        <v/>
      </c>
      <c r="AM3932" s="41">
        <f>IF($R3932=0,0,N($L3932)*(1+$Z3932+BonusMonths/12+IF($Q3932=1,0,EOSB))+N($M3932)+(N($L3932)+SI_Gross*N($M3932))*IF($Q3932=1,SI_O,SI_E))</f>
        <v/>
      </c>
      <c r="AN3932" s="41">
        <f>IF($R3932=0,0,(IF($Q3932=1,MedO,MedE+Ticket)+Training)/12)</f>
        <v/>
      </c>
    </row>
    <row r="3933">
      <c r="I3933" s="35" t="n"/>
      <c r="J3933" s="35" t="n"/>
      <c r="K3933" s="35" t="n"/>
      <c r="L3933" s="36" t="n"/>
      <c r="M3933" s="36" t="n"/>
      <c r="P3933" s="37" t="n"/>
      <c r="Q3933" s="38">
        <f>IF($C3933="",0,IF(OR(LOWER(TRIM($G3933))="omani",LOWER(TRIM($G3933))="oman",LOWER(TRIM($G3933))="om",LOWER(TRIM($G3933))="local"),1,0))</f>
        <v/>
      </c>
      <c r="R3933" s="38">
        <f>IF($C3933="",0,IF(OR(ISNUMBER(SEARCH("resign",$N3933)),ISNUMBER(SEARCH("terminat",$N3933)),ISNUMBER(SEARCH("inactive",$N3933)),ISNUMBER(SEARCH("vacan",$N3933)),ISNUMBER(SEARCH("deceased",$N3933)),ISNUMBER(SEARCH("separated",$N3933))),0,1))</f>
        <v/>
      </c>
      <c r="S3933">
        <f>IF(OR($R3933=0,NOT(ISNUMBER($I3933))),"",IFERROR(DATEDIF($I3933,DATE(FY,1,1),"y"),""))</f>
        <v/>
      </c>
      <c r="T3933">
        <f>IF(OR($R3933=0,NOT(ISNUMBER($J3933))),"",IFERROR(DATEDIF($J3933,DATE(FY,1,1),"y"),0))</f>
        <v/>
      </c>
      <c r="U3933" s="38">
        <f>IF(OR($R3933=0,NOT(ISNUMBER($I3933))),0,IF(YEAR($I3933)+IF($Q3933=1,RetAgeO,RetAgeE)=FY,MONTH($I3933),IF(YEAR($I3933)+IF($Q3933=1,RetAgeO,RetAgeE)&lt;FY,1,0)))</f>
        <v/>
      </c>
      <c r="V3933" s="38">
        <f>IF(OR($R3933=0,NOT(ISNUMBER($K3933))),0,IF(YEAR($K3933)=FY,MONTH($K3933),IF(YEAR($K3933)&lt;FY,1,0)))</f>
        <v/>
      </c>
      <c r="W3933" s="38">
        <f>IF($R3933=0,0,MIN(12,IF(AND(ISNUMBER($O3933),$O3933&gt;=1,$O3933&lt;=12),INT($O3933),12),IF(AND(RetireExit="Yes",$U3933&gt;0),$U3933,12),IF(AND(ContractExit="Yes",$V3933&gt;0),$V3933,12)))</f>
        <v/>
      </c>
      <c r="X3933" s="37">
        <f>IF(ISNUMBER($P3933),$P3933,IncPct)</f>
        <v/>
      </c>
      <c r="Y3933" s="39">
        <f>IF($W3933=0,0,MAX(0,MIN($W3933,IncMonth-1))+MAX(0,$W3933-IncMonth+1)*(1+$X3933))</f>
        <v/>
      </c>
      <c r="Z3933" s="40">
        <f>IF($C3933="",0,IFERROR(INDEX(Departments!$B$5:$B$54,MATCH($C3933,Departments!$A$5:$A$54,0)),0))</f>
        <v/>
      </c>
      <c r="AA3933" s="41">
        <f>N($L3933)*$Y3933</f>
        <v/>
      </c>
      <c r="AB3933" s="41">
        <f>N($M3933)*$Y3933</f>
        <v/>
      </c>
      <c r="AC3933" s="41">
        <f>$AA3933*$Z3933</f>
        <v/>
      </c>
      <c r="AD3933" s="41">
        <f>$AA3933*BonusMonths/12</f>
        <v/>
      </c>
      <c r="AE3933" s="41">
        <f>($AA3933+SI_Gross*$AB3933)*IF($Q3933=1,SI_O,SI_E)</f>
        <v/>
      </c>
      <c r="AF3933" s="41">
        <f>IF($Q3933=1,0,$AA3933*EOSB)</f>
        <v/>
      </c>
      <c r="AG3933" s="41">
        <f>$AN3933*$W3933</f>
        <v/>
      </c>
      <c r="AH3933" s="41">
        <f>SUM($AA3933:$AG3933)</f>
        <v/>
      </c>
      <c r="AI3933" s="41">
        <f>12*($AM3933+$AN3933)</f>
        <v/>
      </c>
      <c r="AJ3933" s="41">
        <f>$AM3933*((IncMonth-1)+(13-IncMonth)*(1+$X3933))+12*$AN3933</f>
        <v/>
      </c>
      <c r="AK3933" s="41">
        <f>IF($R3933=1,N($L3933)+N($M3933),0)</f>
        <v/>
      </c>
      <c r="AL3933">
        <f>IF($C3933="","",IF(N($L3933)&lt;=0,"Basic salary missing",IF(ISNA(MATCH($C3933,Departments!$A$5:$A$54,0)),"Department not on Departments sheet",IF(AND($I3933&lt;&gt;"",NOT(ISNUMBER($I3933))),"Date of birth is text, not a date",IF(AND($K3933&lt;&gt;"",NOT(ISNUMBER($K3933))),"Contract end is text, not a date","")))))</f>
        <v/>
      </c>
      <c r="AM3933" s="41">
        <f>IF($R3933=0,0,N($L3933)*(1+$Z3933+BonusMonths/12+IF($Q3933=1,0,EOSB))+N($M3933)+(N($L3933)+SI_Gross*N($M3933))*IF($Q3933=1,SI_O,SI_E))</f>
        <v/>
      </c>
      <c r="AN3933" s="41">
        <f>IF($R3933=0,0,(IF($Q3933=1,MedO,MedE+Ticket)+Training)/12)</f>
        <v/>
      </c>
    </row>
    <row r="3934">
      <c r="I3934" s="35" t="n"/>
      <c r="J3934" s="35" t="n"/>
      <c r="K3934" s="35" t="n"/>
      <c r="L3934" s="36" t="n"/>
      <c r="M3934" s="36" t="n"/>
      <c r="P3934" s="37" t="n"/>
      <c r="Q3934" s="38">
        <f>IF($C3934="",0,IF(OR(LOWER(TRIM($G3934))="omani",LOWER(TRIM($G3934))="oman",LOWER(TRIM($G3934))="om",LOWER(TRIM($G3934))="local"),1,0))</f>
        <v/>
      </c>
      <c r="R3934" s="38">
        <f>IF($C3934="",0,IF(OR(ISNUMBER(SEARCH("resign",$N3934)),ISNUMBER(SEARCH("terminat",$N3934)),ISNUMBER(SEARCH("inactive",$N3934)),ISNUMBER(SEARCH("vacan",$N3934)),ISNUMBER(SEARCH("deceased",$N3934)),ISNUMBER(SEARCH("separated",$N3934))),0,1))</f>
        <v/>
      </c>
      <c r="S3934">
        <f>IF(OR($R3934=0,NOT(ISNUMBER($I3934))),"",IFERROR(DATEDIF($I3934,DATE(FY,1,1),"y"),""))</f>
        <v/>
      </c>
      <c r="T3934">
        <f>IF(OR($R3934=0,NOT(ISNUMBER($J3934))),"",IFERROR(DATEDIF($J3934,DATE(FY,1,1),"y"),0))</f>
        <v/>
      </c>
      <c r="U3934" s="38">
        <f>IF(OR($R3934=0,NOT(ISNUMBER($I3934))),0,IF(YEAR($I3934)+IF($Q3934=1,RetAgeO,RetAgeE)=FY,MONTH($I3934),IF(YEAR($I3934)+IF($Q3934=1,RetAgeO,RetAgeE)&lt;FY,1,0)))</f>
        <v/>
      </c>
      <c r="V3934" s="38">
        <f>IF(OR($R3934=0,NOT(ISNUMBER($K3934))),0,IF(YEAR($K3934)=FY,MONTH($K3934),IF(YEAR($K3934)&lt;FY,1,0)))</f>
        <v/>
      </c>
      <c r="W3934" s="38">
        <f>IF($R3934=0,0,MIN(12,IF(AND(ISNUMBER($O3934),$O3934&gt;=1,$O3934&lt;=12),INT($O3934),12),IF(AND(RetireExit="Yes",$U3934&gt;0),$U3934,12),IF(AND(ContractExit="Yes",$V3934&gt;0),$V3934,12)))</f>
        <v/>
      </c>
      <c r="X3934" s="37">
        <f>IF(ISNUMBER($P3934),$P3934,IncPct)</f>
        <v/>
      </c>
      <c r="Y3934" s="39">
        <f>IF($W3934=0,0,MAX(0,MIN($W3934,IncMonth-1))+MAX(0,$W3934-IncMonth+1)*(1+$X3934))</f>
        <v/>
      </c>
      <c r="Z3934" s="40">
        <f>IF($C3934="",0,IFERROR(INDEX(Departments!$B$5:$B$54,MATCH($C3934,Departments!$A$5:$A$54,0)),0))</f>
        <v/>
      </c>
      <c r="AA3934" s="41">
        <f>N($L3934)*$Y3934</f>
        <v/>
      </c>
      <c r="AB3934" s="41">
        <f>N($M3934)*$Y3934</f>
        <v/>
      </c>
      <c r="AC3934" s="41">
        <f>$AA3934*$Z3934</f>
        <v/>
      </c>
      <c r="AD3934" s="41">
        <f>$AA3934*BonusMonths/12</f>
        <v/>
      </c>
      <c r="AE3934" s="41">
        <f>($AA3934+SI_Gross*$AB3934)*IF($Q3934=1,SI_O,SI_E)</f>
        <v/>
      </c>
      <c r="AF3934" s="41">
        <f>IF($Q3934=1,0,$AA3934*EOSB)</f>
        <v/>
      </c>
      <c r="AG3934" s="41">
        <f>$AN3934*$W3934</f>
        <v/>
      </c>
      <c r="AH3934" s="41">
        <f>SUM($AA3934:$AG3934)</f>
        <v/>
      </c>
      <c r="AI3934" s="41">
        <f>12*($AM3934+$AN3934)</f>
        <v/>
      </c>
      <c r="AJ3934" s="41">
        <f>$AM3934*((IncMonth-1)+(13-IncMonth)*(1+$X3934))+12*$AN3934</f>
        <v/>
      </c>
      <c r="AK3934" s="41">
        <f>IF($R3934=1,N($L3934)+N($M3934),0)</f>
        <v/>
      </c>
      <c r="AL3934">
        <f>IF($C3934="","",IF(N($L3934)&lt;=0,"Basic salary missing",IF(ISNA(MATCH($C3934,Departments!$A$5:$A$54,0)),"Department not on Departments sheet",IF(AND($I3934&lt;&gt;"",NOT(ISNUMBER($I3934))),"Date of birth is text, not a date",IF(AND($K3934&lt;&gt;"",NOT(ISNUMBER($K3934))),"Contract end is text, not a date","")))))</f>
        <v/>
      </c>
      <c r="AM3934" s="41">
        <f>IF($R3934=0,0,N($L3934)*(1+$Z3934+BonusMonths/12+IF($Q3934=1,0,EOSB))+N($M3934)+(N($L3934)+SI_Gross*N($M3934))*IF($Q3934=1,SI_O,SI_E))</f>
        <v/>
      </c>
      <c r="AN3934" s="41">
        <f>IF($R3934=0,0,(IF($Q3934=1,MedO,MedE+Ticket)+Training)/12)</f>
        <v/>
      </c>
    </row>
    <row r="3935">
      <c r="I3935" s="35" t="n"/>
      <c r="J3935" s="35" t="n"/>
      <c r="K3935" s="35" t="n"/>
      <c r="L3935" s="36" t="n"/>
      <c r="M3935" s="36" t="n"/>
      <c r="P3935" s="37" t="n"/>
      <c r="Q3935" s="38">
        <f>IF($C3935="",0,IF(OR(LOWER(TRIM($G3935))="omani",LOWER(TRIM($G3935))="oman",LOWER(TRIM($G3935))="om",LOWER(TRIM($G3935))="local"),1,0))</f>
        <v/>
      </c>
      <c r="R3935" s="38">
        <f>IF($C3935="",0,IF(OR(ISNUMBER(SEARCH("resign",$N3935)),ISNUMBER(SEARCH("terminat",$N3935)),ISNUMBER(SEARCH("inactive",$N3935)),ISNUMBER(SEARCH("vacan",$N3935)),ISNUMBER(SEARCH("deceased",$N3935)),ISNUMBER(SEARCH("separated",$N3935))),0,1))</f>
        <v/>
      </c>
      <c r="S3935">
        <f>IF(OR($R3935=0,NOT(ISNUMBER($I3935))),"",IFERROR(DATEDIF($I3935,DATE(FY,1,1),"y"),""))</f>
        <v/>
      </c>
      <c r="T3935">
        <f>IF(OR($R3935=0,NOT(ISNUMBER($J3935))),"",IFERROR(DATEDIF($J3935,DATE(FY,1,1),"y"),0))</f>
        <v/>
      </c>
      <c r="U3935" s="38">
        <f>IF(OR($R3935=0,NOT(ISNUMBER($I3935))),0,IF(YEAR($I3935)+IF($Q3935=1,RetAgeO,RetAgeE)=FY,MONTH($I3935),IF(YEAR($I3935)+IF($Q3935=1,RetAgeO,RetAgeE)&lt;FY,1,0)))</f>
        <v/>
      </c>
      <c r="V3935" s="38">
        <f>IF(OR($R3935=0,NOT(ISNUMBER($K3935))),0,IF(YEAR($K3935)=FY,MONTH($K3935),IF(YEAR($K3935)&lt;FY,1,0)))</f>
        <v/>
      </c>
      <c r="W3935" s="38">
        <f>IF($R3935=0,0,MIN(12,IF(AND(ISNUMBER($O3935),$O3935&gt;=1,$O3935&lt;=12),INT($O3935),12),IF(AND(RetireExit="Yes",$U3935&gt;0),$U3935,12),IF(AND(ContractExit="Yes",$V3935&gt;0),$V3935,12)))</f>
        <v/>
      </c>
      <c r="X3935" s="37">
        <f>IF(ISNUMBER($P3935),$P3935,IncPct)</f>
        <v/>
      </c>
      <c r="Y3935" s="39">
        <f>IF($W3935=0,0,MAX(0,MIN($W3935,IncMonth-1))+MAX(0,$W3935-IncMonth+1)*(1+$X3935))</f>
        <v/>
      </c>
      <c r="Z3935" s="40">
        <f>IF($C3935="",0,IFERROR(INDEX(Departments!$B$5:$B$54,MATCH($C3935,Departments!$A$5:$A$54,0)),0))</f>
        <v/>
      </c>
      <c r="AA3935" s="41">
        <f>N($L3935)*$Y3935</f>
        <v/>
      </c>
      <c r="AB3935" s="41">
        <f>N($M3935)*$Y3935</f>
        <v/>
      </c>
      <c r="AC3935" s="41">
        <f>$AA3935*$Z3935</f>
        <v/>
      </c>
      <c r="AD3935" s="41">
        <f>$AA3935*BonusMonths/12</f>
        <v/>
      </c>
      <c r="AE3935" s="41">
        <f>($AA3935+SI_Gross*$AB3935)*IF($Q3935=1,SI_O,SI_E)</f>
        <v/>
      </c>
      <c r="AF3935" s="41">
        <f>IF($Q3935=1,0,$AA3935*EOSB)</f>
        <v/>
      </c>
      <c r="AG3935" s="41">
        <f>$AN3935*$W3935</f>
        <v/>
      </c>
      <c r="AH3935" s="41">
        <f>SUM($AA3935:$AG3935)</f>
        <v/>
      </c>
      <c r="AI3935" s="41">
        <f>12*($AM3935+$AN3935)</f>
        <v/>
      </c>
      <c r="AJ3935" s="41">
        <f>$AM3935*((IncMonth-1)+(13-IncMonth)*(1+$X3935))+12*$AN3935</f>
        <v/>
      </c>
      <c r="AK3935" s="41">
        <f>IF($R3935=1,N($L3935)+N($M3935),0)</f>
        <v/>
      </c>
      <c r="AL3935">
        <f>IF($C3935="","",IF(N($L3935)&lt;=0,"Basic salary missing",IF(ISNA(MATCH($C3935,Departments!$A$5:$A$54,0)),"Department not on Departments sheet",IF(AND($I3935&lt;&gt;"",NOT(ISNUMBER($I3935))),"Date of birth is text, not a date",IF(AND($K3935&lt;&gt;"",NOT(ISNUMBER($K3935))),"Contract end is text, not a date","")))))</f>
        <v/>
      </c>
      <c r="AM3935" s="41">
        <f>IF($R3935=0,0,N($L3935)*(1+$Z3935+BonusMonths/12+IF($Q3935=1,0,EOSB))+N($M3935)+(N($L3935)+SI_Gross*N($M3935))*IF($Q3935=1,SI_O,SI_E))</f>
        <v/>
      </c>
      <c r="AN3935" s="41">
        <f>IF($R3935=0,0,(IF($Q3935=1,MedO,MedE+Ticket)+Training)/12)</f>
        <v/>
      </c>
    </row>
    <row r="3936">
      <c r="I3936" s="35" t="n"/>
      <c r="J3936" s="35" t="n"/>
      <c r="K3936" s="35" t="n"/>
      <c r="L3936" s="36" t="n"/>
      <c r="M3936" s="36" t="n"/>
      <c r="P3936" s="37" t="n"/>
      <c r="Q3936" s="38">
        <f>IF($C3936="",0,IF(OR(LOWER(TRIM($G3936))="omani",LOWER(TRIM($G3936))="oman",LOWER(TRIM($G3936))="om",LOWER(TRIM($G3936))="local"),1,0))</f>
        <v/>
      </c>
      <c r="R3936" s="38">
        <f>IF($C3936="",0,IF(OR(ISNUMBER(SEARCH("resign",$N3936)),ISNUMBER(SEARCH("terminat",$N3936)),ISNUMBER(SEARCH("inactive",$N3936)),ISNUMBER(SEARCH("vacan",$N3936)),ISNUMBER(SEARCH("deceased",$N3936)),ISNUMBER(SEARCH("separated",$N3936))),0,1))</f>
        <v/>
      </c>
      <c r="S3936">
        <f>IF(OR($R3936=0,NOT(ISNUMBER($I3936))),"",IFERROR(DATEDIF($I3936,DATE(FY,1,1),"y"),""))</f>
        <v/>
      </c>
      <c r="T3936">
        <f>IF(OR($R3936=0,NOT(ISNUMBER($J3936))),"",IFERROR(DATEDIF($J3936,DATE(FY,1,1),"y"),0))</f>
        <v/>
      </c>
      <c r="U3936" s="38">
        <f>IF(OR($R3936=0,NOT(ISNUMBER($I3936))),0,IF(YEAR($I3936)+IF($Q3936=1,RetAgeO,RetAgeE)=FY,MONTH($I3936),IF(YEAR($I3936)+IF($Q3936=1,RetAgeO,RetAgeE)&lt;FY,1,0)))</f>
        <v/>
      </c>
      <c r="V3936" s="38">
        <f>IF(OR($R3936=0,NOT(ISNUMBER($K3936))),0,IF(YEAR($K3936)=FY,MONTH($K3936),IF(YEAR($K3936)&lt;FY,1,0)))</f>
        <v/>
      </c>
      <c r="W3936" s="38">
        <f>IF($R3936=0,0,MIN(12,IF(AND(ISNUMBER($O3936),$O3936&gt;=1,$O3936&lt;=12),INT($O3936),12),IF(AND(RetireExit="Yes",$U3936&gt;0),$U3936,12),IF(AND(ContractExit="Yes",$V3936&gt;0),$V3936,12)))</f>
        <v/>
      </c>
      <c r="X3936" s="37">
        <f>IF(ISNUMBER($P3936),$P3936,IncPct)</f>
        <v/>
      </c>
      <c r="Y3936" s="39">
        <f>IF($W3936=0,0,MAX(0,MIN($W3936,IncMonth-1))+MAX(0,$W3936-IncMonth+1)*(1+$X3936))</f>
        <v/>
      </c>
      <c r="Z3936" s="40">
        <f>IF($C3936="",0,IFERROR(INDEX(Departments!$B$5:$B$54,MATCH($C3936,Departments!$A$5:$A$54,0)),0))</f>
        <v/>
      </c>
      <c r="AA3936" s="41">
        <f>N($L3936)*$Y3936</f>
        <v/>
      </c>
      <c r="AB3936" s="41">
        <f>N($M3936)*$Y3936</f>
        <v/>
      </c>
      <c r="AC3936" s="41">
        <f>$AA3936*$Z3936</f>
        <v/>
      </c>
      <c r="AD3936" s="41">
        <f>$AA3936*BonusMonths/12</f>
        <v/>
      </c>
      <c r="AE3936" s="41">
        <f>($AA3936+SI_Gross*$AB3936)*IF($Q3936=1,SI_O,SI_E)</f>
        <v/>
      </c>
      <c r="AF3936" s="41">
        <f>IF($Q3936=1,0,$AA3936*EOSB)</f>
        <v/>
      </c>
      <c r="AG3936" s="41">
        <f>$AN3936*$W3936</f>
        <v/>
      </c>
      <c r="AH3936" s="41">
        <f>SUM($AA3936:$AG3936)</f>
        <v/>
      </c>
      <c r="AI3936" s="41">
        <f>12*($AM3936+$AN3936)</f>
        <v/>
      </c>
      <c r="AJ3936" s="41">
        <f>$AM3936*((IncMonth-1)+(13-IncMonth)*(1+$X3936))+12*$AN3936</f>
        <v/>
      </c>
      <c r="AK3936" s="41">
        <f>IF($R3936=1,N($L3936)+N($M3936),0)</f>
        <v/>
      </c>
      <c r="AL3936">
        <f>IF($C3936="","",IF(N($L3936)&lt;=0,"Basic salary missing",IF(ISNA(MATCH($C3936,Departments!$A$5:$A$54,0)),"Department not on Departments sheet",IF(AND($I3936&lt;&gt;"",NOT(ISNUMBER($I3936))),"Date of birth is text, not a date",IF(AND($K3936&lt;&gt;"",NOT(ISNUMBER($K3936))),"Contract end is text, not a date","")))))</f>
        <v/>
      </c>
      <c r="AM3936" s="41">
        <f>IF($R3936=0,0,N($L3936)*(1+$Z3936+BonusMonths/12+IF($Q3936=1,0,EOSB))+N($M3936)+(N($L3936)+SI_Gross*N($M3936))*IF($Q3936=1,SI_O,SI_E))</f>
        <v/>
      </c>
      <c r="AN3936" s="41">
        <f>IF($R3936=0,0,(IF($Q3936=1,MedO,MedE+Ticket)+Training)/12)</f>
        <v/>
      </c>
    </row>
    <row r="3937">
      <c r="I3937" s="35" t="n"/>
      <c r="J3937" s="35" t="n"/>
      <c r="K3937" s="35" t="n"/>
      <c r="L3937" s="36" t="n"/>
      <c r="M3937" s="36" t="n"/>
      <c r="P3937" s="37" t="n"/>
      <c r="Q3937" s="38">
        <f>IF($C3937="",0,IF(OR(LOWER(TRIM($G3937))="omani",LOWER(TRIM($G3937))="oman",LOWER(TRIM($G3937))="om",LOWER(TRIM($G3937))="local"),1,0))</f>
        <v/>
      </c>
      <c r="R3937" s="38">
        <f>IF($C3937="",0,IF(OR(ISNUMBER(SEARCH("resign",$N3937)),ISNUMBER(SEARCH("terminat",$N3937)),ISNUMBER(SEARCH("inactive",$N3937)),ISNUMBER(SEARCH("vacan",$N3937)),ISNUMBER(SEARCH("deceased",$N3937)),ISNUMBER(SEARCH("separated",$N3937))),0,1))</f>
        <v/>
      </c>
      <c r="S3937">
        <f>IF(OR($R3937=0,NOT(ISNUMBER($I3937))),"",IFERROR(DATEDIF($I3937,DATE(FY,1,1),"y"),""))</f>
        <v/>
      </c>
      <c r="T3937">
        <f>IF(OR($R3937=0,NOT(ISNUMBER($J3937))),"",IFERROR(DATEDIF($J3937,DATE(FY,1,1),"y"),0))</f>
        <v/>
      </c>
      <c r="U3937" s="38">
        <f>IF(OR($R3937=0,NOT(ISNUMBER($I3937))),0,IF(YEAR($I3937)+IF($Q3937=1,RetAgeO,RetAgeE)=FY,MONTH($I3937),IF(YEAR($I3937)+IF($Q3937=1,RetAgeO,RetAgeE)&lt;FY,1,0)))</f>
        <v/>
      </c>
      <c r="V3937" s="38">
        <f>IF(OR($R3937=0,NOT(ISNUMBER($K3937))),0,IF(YEAR($K3937)=FY,MONTH($K3937),IF(YEAR($K3937)&lt;FY,1,0)))</f>
        <v/>
      </c>
      <c r="W3937" s="38">
        <f>IF($R3937=0,0,MIN(12,IF(AND(ISNUMBER($O3937),$O3937&gt;=1,$O3937&lt;=12),INT($O3937),12),IF(AND(RetireExit="Yes",$U3937&gt;0),$U3937,12),IF(AND(ContractExit="Yes",$V3937&gt;0),$V3937,12)))</f>
        <v/>
      </c>
      <c r="X3937" s="37">
        <f>IF(ISNUMBER($P3937),$P3937,IncPct)</f>
        <v/>
      </c>
      <c r="Y3937" s="39">
        <f>IF($W3937=0,0,MAX(0,MIN($W3937,IncMonth-1))+MAX(0,$W3937-IncMonth+1)*(1+$X3937))</f>
        <v/>
      </c>
      <c r="Z3937" s="40">
        <f>IF($C3937="",0,IFERROR(INDEX(Departments!$B$5:$B$54,MATCH($C3937,Departments!$A$5:$A$54,0)),0))</f>
        <v/>
      </c>
      <c r="AA3937" s="41">
        <f>N($L3937)*$Y3937</f>
        <v/>
      </c>
      <c r="AB3937" s="41">
        <f>N($M3937)*$Y3937</f>
        <v/>
      </c>
      <c r="AC3937" s="41">
        <f>$AA3937*$Z3937</f>
        <v/>
      </c>
      <c r="AD3937" s="41">
        <f>$AA3937*BonusMonths/12</f>
        <v/>
      </c>
      <c r="AE3937" s="41">
        <f>($AA3937+SI_Gross*$AB3937)*IF($Q3937=1,SI_O,SI_E)</f>
        <v/>
      </c>
      <c r="AF3937" s="41">
        <f>IF($Q3937=1,0,$AA3937*EOSB)</f>
        <v/>
      </c>
      <c r="AG3937" s="41">
        <f>$AN3937*$W3937</f>
        <v/>
      </c>
      <c r="AH3937" s="41">
        <f>SUM($AA3937:$AG3937)</f>
        <v/>
      </c>
      <c r="AI3937" s="41">
        <f>12*($AM3937+$AN3937)</f>
        <v/>
      </c>
      <c r="AJ3937" s="41">
        <f>$AM3937*((IncMonth-1)+(13-IncMonth)*(1+$X3937))+12*$AN3937</f>
        <v/>
      </c>
      <c r="AK3937" s="41">
        <f>IF($R3937=1,N($L3937)+N($M3937),0)</f>
        <v/>
      </c>
      <c r="AL3937">
        <f>IF($C3937="","",IF(N($L3937)&lt;=0,"Basic salary missing",IF(ISNA(MATCH($C3937,Departments!$A$5:$A$54,0)),"Department not on Departments sheet",IF(AND($I3937&lt;&gt;"",NOT(ISNUMBER($I3937))),"Date of birth is text, not a date",IF(AND($K3937&lt;&gt;"",NOT(ISNUMBER($K3937))),"Contract end is text, not a date","")))))</f>
        <v/>
      </c>
      <c r="AM3937" s="41">
        <f>IF($R3937=0,0,N($L3937)*(1+$Z3937+BonusMonths/12+IF($Q3937=1,0,EOSB))+N($M3937)+(N($L3937)+SI_Gross*N($M3937))*IF($Q3937=1,SI_O,SI_E))</f>
        <v/>
      </c>
      <c r="AN3937" s="41">
        <f>IF($R3937=0,0,(IF($Q3937=1,MedO,MedE+Ticket)+Training)/12)</f>
        <v/>
      </c>
    </row>
    <row r="3938">
      <c r="I3938" s="35" t="n"/>
      <c r="J3938" s="35" t="n"/>
      <c r="K3938" s="35" t="n"/>
      <c r="L3938" s="36" t="n"/>
      <c r="M3938" s="36" t="n"/>
      <c r="P3938" s="37" t="n"/>
      <c r="Q3938" s="38">
        <f>IF($C3938="",0,IF(OR(LOWER(TRIM($G3938))="omani",LOWER(TRIM($G3938))="oman",LOWER(TRIM($G3938))="om",LOWER(TRIM($G3938))="local"),1,0))</f>
        <v/>
      </c>
      <c r="R3938" s="38">
        <f>IF($C3938="",0,IF(OR(ISNUMBER(SEARCH("resign",$N3938)),ISNUMBER(SEARCH("terminat",$N3938)),ISNUMBER(SEARCH("inactive",$N3938)),ISNUMBER(SEARCH("vacan",$N3938)),ISNUMBER(SEARCH("deceased",$N3938)),ISNUMBER(SEARCH("separated",$N3938))),0,1))</f>
        <v/>
      </c>
      <c r="S3938">
        <f>IF(OR($R3938=0,NOT(ISNUMBER($I3938))),"",IFERROR(DATEDIF($I3938,DATE(FY,1,1),"y"),""))</f>
        <v/>
      </c>
      <c r="T3938">
        <f>IF(OR($R3938=0,NOT(ISNUMBER($J3938))),"",IFERROR(DATEDIF($J3938,DATE(FY,1,1),"y"),0))</f>
        <v/>
      </c>
      <c r="U3938" s="38">
        <f>IF(OR($R3938=0,NOT(ISNUMBER($I3938))),0,IF(YEAR($I3938)+IF($Q3938=1,RetAgeO,RetAgeE)=FY,MONTH($I3938),IF(YEAR($I3938)+IF($Q3938=1,RetAgeO,RetAgeE)&lt;FY,1,0)))</f>
        <v/>
      </c>
      <c r="V3938" s="38">
        <f>IF(OR($R3938=0,NOT(ISNUMBER($K3938))),0,IF(YEAR($K3938)=FY,MONTH($K3938),IF(YEAR($K3938)&lt;FY,1,0)))</f>
        <v/>
      </c>
      <c r="W3938" s="38">
        <f>IF($R3938=0,0,MIN(12,IF(AND(ISNUMBER($O3938),$O3938&gt;=1,$O3938&lt;=12),INT($O3938),12),IF(AND(RetireExit="Yes",$U3938&gt;0),$U3938,12),IF(AND(ContractExit="Yes",$V3938&gt;0),$V3938,12)))</f>
        <v/>
      </c>
      <c r="X3938" s="37">
        <f>IF(ISNUMBER($P3938),$P3938,IncPct)</f>
        <v/>
      </c>
      <c r="Y3938" s="39">
        <f>IF($W3938=0,0,MAX(0,MIN($W3938,IncMonth-1))+MAX(0,$W3938-IncMonth+1)*(1+$X3938))</f>
        <v/>
      </c>
      <c r="Z3938" s="40">
        <f>IF($C3938="",0,IFERROR(INDEX(Departments!$B$5:$B$54,MATCH($C3938,Departments!$A$5:$A$54,0)),0))</f>
        <v/>
      </c>
      <c r="AA3938" s="41">
        <f>N($L3938)*$Y3938</f>
        <v/>
      </c>
      <c r="AB3938" s="41">
        <f>N($M3938)*$Y3938</f>
        <v/>
      </c>
      <c r="AC3938" s="41">
        <f>$AA3938*$Z3938</f>
        <v/>
      </c>
      <c r="AD3938" s="41">
        <f>$AA3938*BonusMonths/12</f>
        <v/>
      </c>
      <c r="AE3938" s="41">
        <f>($AA3938+SI_Gross*$AB3938)*IF($Q3938=1,SI_O,SI_E)</f>
        <v/>
      </c>
      <c r="AF3938" s="41">
        <f>IF($Q3938=1,0,$AA3938*EOSB)</f>
        <v/>
      </c>
      <c r="AG3938" s="41">
        <f>$AN3938*$W3938</f>
        <v/>
      </c>
      <c r="AH3938" s="41">
        <f>SUM($AA3938:$AG3938)</f>
        <v/>
      </c>
      <c r="AI3938" s="41">
        <f>12*($AM3938+$AN3938)</f>
        <v/>
      </c>
      <c r="AJ3938" s="41">
        <f>$AM3938*((IncMonth-1)+(13-IncMonth)*(1+$X3938))+12*$AN3938</f>
        <v/>
      </c>
      <c r="AK3938" s="41">
        <f>IF($R3938=1,N($L3938)+N($M3938),0)</f>
        <v/>
      </c>
      <c r="AL3938">
        <f>IF($C3938="","",IF(N($L3938)&lt;=0,"Basic salary missing",IF(ISNA(MATCH($C3938,Departments!$A$5:$A$54,0)),"Department not on Departments sheet",IF(AND($I3938&lt;&gt;"",NOT(ISNUMBER($I3938))),"Date of birth is text, not a date",IF(AND($K3938&lt;&gt;"",NOT(ISNUMBER($K3938))),"Contract end is text, not a date","")))))</f>
        <v/>
      </c>
      <c r="AM3938" s="41">
        <f>IF($R3938=0,0,N($L3938)*(1+$Z3938+BonusMonths/12+IF($Q3938=1,0,EOSB))+N($M3938)+(N($L3938)+SI_Gross*N($M3938))*IF($Q3938=1,SI_O,SI_E))</f>
        <v/>
      </c>
      <c r="AN3938" s="41">
        <f>IF($R3938=0,0,(IF($Q3938=1,MedO,MedE+Ticket)+Training)/12)</f>
        <v/>
      </c>
    </row>
    <row r="3939">
      <c r="I3939" s="35" t="n"/>
      <c r="J3939" s="35" t="n"/>
      <c r="K3939" s="35" t="n"/>
      <c r="L3939" s="36" t="n"/>
      <c r="M3939" s="36" t="n"/>
      <c r="P3939" s="37" t="n"/>
      <c r="Q3939" s="38">
        <f>IF($C3939="",0,IF(OR(LOWER(TRIM($G3939))="omani",LOWER(TRIM($G3939))="oman",LOWER(TRIM($G3939))="om",LOWER(TRIM($G3939))="local"),1,0))</f>
        <v/>
      </c>
      <c r="R3939" s="38">
        <f>IF($C3939="",0,IF(OR(ISNUMBER(SEARCH("resign",$N3939)),ISNUMBER(SEARCH("terminat",$N3939)),ISNUMBER(SEARCH("inactive",$N3939)),ISNUMBER(SEARCH("vacan",$N3939)),ISNUMBER(SEARCH("deceased",$N3939)),ISNUMBER(SEARCH("separated",$N3939))),0,1))</f>
        <v/>
      </c>
      <c r="S3939">
        <f>IF(OR($R3939=0,NOT(ISNUMBER($I3939))),"",IFERROR(DATEDIF($I3939,DATE(FY,1,1),"y"),""))</f>
        <v/>
      </c>
      <c r="T3939">
        <f>IF(OR($R3939=0,NOT(ISNUMBER($J3939))),"",IFERROR(DATEDIF($J3939,DATE(FY,1,1),"y"),0))</f>
        <v/>
      </c>
      <c r="U3939" s="38">
        <f>IF(OR($R3939=0,NOT(ISNUMBER($I3939))),0,IF(YEAR($I3939)+IF($Q3939=1,RetAgeO,RetAgeE)=FY,MONTH($I3939),IF(YEAR($I3939)+IF($Q3939=1,RetAgeO,RetAgeE)&lt;FY,1,0)))</f>
        <v/>
      </c>
      <c r="V3939" s="38">
        <f>IF(OR($R3939=0,NOT(ISNUMBER($K3939))),0,IF(YEAR($K3939)=FY,MONTH($K3939),IF(YEAR($K3939)&lt;FY,1,0)))</f>
        <v/>
      </c>
      <c r="W3939" s="38">
        <f>IF($R3939=0,0,MIN(12,IF(AND(ISNUMBER($O3939),$O3939&gt;=1,$O3939&lt;=12),INT($O3939),12),IF(AND(RetireExit="Yes",$U3939&gt;0),$U3939,12),IF(AND(ContractExit="Yes",$V3939&gt;0),$V3939,12)))</f>
        <v/>
      </c>
      <c r="X3939" s="37">
        <f>IF(ISNUMBER($P3939),$P3939,IncPct)</f>
        <v/>
      </c>
      <c r="Y3939" s="39">
        <f>IF($W3939=0,0,MAX(0,MIN($W3939,IncMonth-1))+MAX(0,$W3939-IncMonth+1)*(1+$X3939))</f>
        <v/>
      </c>
      <c r="Z3939" s="40">
        <f>IF($C3939="",0,IFERROR(INDEX(Departments!$B$5:$B$54,MATCH($C3939,Departments!$A$5:$A$54,0)),0))</f>
        <v/>
      </c>
      <c r="AA3939" s="41">
        <f>N($L3939)*$Y3939</f>
        <v/>
      </c>
      <c r="AB3939" s="41">
        <f>N($M3939)*$Y3939</f>
        <v/>
      </c>
      <c r="AC3939" s="41">
        <f>$AA3939*$Z3939</f>
        <v/>
      </c>
      <c r="AD3939" s="41">
        <f>$AA3939*BonusMonths/12</f>
        <v/>
      </c>
      <c r="AE3939" s="41">
        <f>($AA3939+SI_Gross*$AB3939)*IF($Q3939=1,SI_O,SI_E)</f>
        <v/>
      </c>
      <c r="AF3939" s="41">
        <f>IF($Q3939=1,0,$AA3939*EOSB)</f>
        <v/>
      </c>
      <c r="AG3939" s="41">
        <f>$AN3939*$W3939</f>
        <v/>
      </c>
      <c r="AH3939" s="41">
        <f>SUM($AA3939:$AG3939)</f>
        <v/>
      </c>
      <c r="AI3939" s="41">
        <f>12*($AM3939+$AN3939)</f>
        <v/>
      </c>
      <c r="AJ3939" s="41">
        <f>$AM3939*((IncMonth-1)+(13-IncMonth)*(1+$X3939))+12*$AN3939</f>
        <v/>
      </c>
      <c r="AK3939" s="41">
        <f>IF($R3939=1,N($L3939)+N($M3939),0)</f>
        <v/>
      </c>
      <c r="AL3939">
        <f>IF($C3939="","",IF(N($L3939)&lt;=0,"Basic salary missing",IF(ISNA(MATCH($C3939,Departments!$A$5:$A$54,0)),"Department not on Departments sheet",IF(AND($I3939&lt;&gt;"",NOT(ISNUMBER($I3939))),"Date of birth is text, not a date",IF(AND($K3939&lt;&gt;"",NOT(ISNUMBER($K3939))),"Contract end is text, not a date","")))))</f>
        <v/>
      </c>
      <c r="AM3939" s="41">
        <f>IF($R3939=0,0,N($L3939)*(1+$Z3939+BonusMonths/12+IF($Q3939=1,0,EOSB))+N($M3939)+(N($L3939)+SI_Gross*N($M3939))*IF($Q3939=1,SI_O,SI_E))</f>
        <v/>
      </c>
      <c r="AN3939" s="41">
        <f>IF($R3939=0,0,(IF($Q3939=1,MedO,MedE+Ticket)+Training)/12)</f>
        <v/>
      </c>
    </row>
    <row r="3940">
      <c r="I3940" s="35" t="n"/>
      <c r="J3940" s="35" t="n"/>
      <c r="K3940" s="35" t="n"/>
      <c r="L3940" s="36" t="n"/>
      <c r="M3940" s="36" t="n"/>
      <c r="P3940" s="37" t="n"/>
      <c r="Q3940" s="38">
        <f>IF($C3940="",0,IF(OR(LOWER(TRIM($G3940))="omani",LOWER(TRIM($G3940))="oman",LOWER(TRIM($G3940))="om",LOWER(TRIM($G3940))="local"),1,0))</f>
        <v/>
      </c>
      <c r="R3940" s="38">
        <f>IF($C3940="",0,IF(OR(ISNUMBER(SEARCH("resign",$N3940)),ISNUMBER(SEARCH("terminat",$N3940)),ISNUMBER(SEARCH("inactive",$N3940)),ISNUMBER(SEARCH("vacan",$N3940)),ISNUMBER(SEARCH("deceased",$N3940)),ISNUMBER(SEARCH("separated",$N3940))),0,1))</f>
        <v/>
      </c>
      <c r="S3940">
        <f>IF(OR($R3940=0,NOT(ISNUMBER($I3940))),"",IFERROR(DATEDIF($I3940,DATE(FY,1,1),"y"),""))</f>
        <v/>
      </c>
      <c r="T3940">
        <f>IF(OR($R3940=0,NOT(ISNUMBER($J3940))),"",IFERROR(DATEDIF($J3940,DATE(FY,1,1),"y"),0))</f>
        <v/>
      </c>
      <c r="U3940" s="38">
        <f>IF(OR($R3940=0,NOT(ISNUMBER($I3940))),0,IF(YEAR($I3940)+IF($Q3940=1,RetAgeO,RetAgeE)=FY,MONTH($I3940),IF(YEAR($I3940)+IF($Q3940=1,RetAgeO,RetAgeE)&lt;FY,1,0)))</f>
        <v/>
      </c>
      <c r="V3940" s="38">
        <f>IF(OR($R3940=0,NOT(ISNUMBER($K3940))),0,IF(YEAR($K3940)=FY,MONTH($K3940),IF(YEAR($K3940)&lt;FY,1,0)))</f>
        <v/>
      </c>
      <c r="W3940" s="38">
        <f>IF($R3940=0,0,MIN(12,IF(AND(ISNUMBER($O3940),$O3940&gt;=1,$O3940&lt;=12),INT($O3940),12),IF(AND(RetireExit="Yes",$U3940&gt;0),$U3940,12),IF(AND(ContractExit="Yes",$V3940&gt;0),$V3940,12)))</f>
        <v/>
      </c>
      <c r="X3940" s="37">
        <f>IF(ISNUMBER($P3940),$P3940,IncPct)</f>
        <v/>
      </c>
      <c r="Y3940" s="39">
        <f>IF($W3940=0,0,MAX(0,MIN($W3940,IncMonth-1))+MAX(0,$W3940-IncMonth+1)*(1+$X3940))</f>
        <v/>
      </c>
      <c r="Z3940" s="40">
        <f>IF($C3940="",0,IFERROR(INDEX(Departments!$B$5:$B$54,MATCH($C3940,Departments!$A$5:$A$54,0)),0))</f>
        <v/>
      </c>
      <c r="AA3940" s="41">
        <f>N($L3940)*$Y3940</f>
        <v/>
      </c>
      <c r="AB3940" s="41">
        <f>N($M3940)*$Y3940</f>
        <v/>
      </c>
      <c r="AC3940" s="41">
        <f>$AA3940*$Z3940</f>
        <v/>
      </c>
      <c r="AD3940" s="41">
        <f>$AA3940*BonusMonths/12</f>
        <v/>
      </c>
      <c r="AE3940" s="41">
        <f>($AA3940+SI_Gross*$AB3940)*IF($Q3940=1,SI_O,SI_E)</f>
        <v/>
      </c>
      <c r="AF3940" s="41">
        <f>IF($Q3940=1,0,$AA3940*EOSB)</f>
        <v/>
      </c>
      <c r="AG3940" s="41">
        <f>$AN3940*$W3940</f>
        <v/>
      </c>
      <c r="AH3940" s="41">
        <f>SUM($AA3940:$AG3940)</f>
        <v/>
      </c>
      <c r="AI3940" s="41">
        <f>12*($AM3940+$AN3940)</f>
        <v/>
      </c>
      <c r="AJ3940" s="41">
        <f>$AM3940*((IncMonth-1)+(13-IncMonth)*(1+$X3940))+12*$AN3940</f>
        <v/>
      </c>
      <c r="AK3940" s="41">
        <f>IF($R3940=1,N($L3940)+N($M3940),0)</f>
        <v/>
      </c>
      <c r="AL3940">
        <f>IF($C3940="","",IF(N($L3940)&lt;=0,"Basic salary missing",IF(ISNA(MATCH($C3940,Departments!$A$5:$A$54,0)),"Department not on Departments sheet",IF(AND($I3940&lt;&gt;"",NOT(ISNUMBER($I3940))),"Date of birth is text, not a date",IF(AND($K3940&lt;&gt;"",NOT(ISNUMBER($K3940))),"Contract end is text, not a date","")))))</f>
        <v/>
      </c>
      <c r="AM3940" s="41">
        <f>IF($R3940=0,0,N($L3940)*(1+$Z3940+BonusMonths/12+IF($Q3940=1,0,EOSB))+N($M3940)+(N($L3940)+SI_Gross*N($M3940))*IF($Q3940=1,SI_O,SI_E))</f>
        <v/>
      </c>
      <c r="AN3940" s="41">
        <f>IF($R3940=0,0,(IF($Q3940=1,MedO,MedE+Ticket)+Training)/12)</f>
        <v/>
      </c>
    </row>
    <row r="3941">
      <c r="I3941" s="35" t="n"/>
      <c r="J3941" s="35" t="n"/>
      <c r="K3941" s="35" t="n"/>
      <c r="L3941" s="36" t="n"/>
      <c r="M3941" s="36" t="n"/>
      <c r="P3941" s="37" t="n"/>
      <c r="Q3941" s="38">
        <f>IF($C3941="",0,IF(OR(LOWER(TRIM($G3941))="omani",LOWER(TRIM($G3941))="oman",LOWER(TRIM($G3941))="om",LOWER(TRIM($G3941))="local"),1,0))</f>
        <v/>
      </c>
      <c r="R3941" s="38">
        <f>IF($C3941="",0,IF(OR(ISNUMBER(SEARCH("resign",$N3941)),ISNUMBER(SEARCH("terminat",$N3941)),ISNUMBER(SEARCH("inactive",$N3941)),ISNUMBER(SEARCH("vacan",$N3941)),ISNUMBER(SEARCH("deceased",$N3941)),ISNUMBER(SEARCH("separated",$N3941))),0,1))</f>
        <v/>
      </c>
      <c r="S3941">
        <f>IF(OR($R3941=0,NOT(ISNUMBER($I3941))),"",IFERROR(DATEDIF($I3941,DATE(FY,1,1),"y"),""))</f>
        <v/>
      </c>
      <c r="T3941">
        <f>IF(OR($R3941=0,NOT(ISNUMBER($J3941))),"",IFERROR(DATEDIF($J3941,DATE(FY,1,1),"y"),0))</f>
        <v/>
      </c>
      <c r="U3941" s="38">
        <f>IF(OR($R3941=0,NOT(ISNUMBER($I3941))),0,IF(YEAR($I3941)+IF($Q3941=1,RetAgeO,RetAgeE)=FY,MONTH($I3941),IF(YEAR($I3941)+IF($Q3941=1,RetAgeO,RetAgeE)&lt;FY,1,0)))</f>
        <v/>
      </c>
      <c r="V3941" s="38">
        <f>IF(OR($R3941=0,NOT(ISNUMBER($K3941))),0,IF(YEAR($K3941)=FY,MONTH($K3941),IF(YEAR($K3941)&lt;FY,1,0)))</f>
        <v/>
      </c>
      <c r="W3941" s="38">
        <f>IF($R3941=0,0,MIN(12,IF(AND(ISNUMBER($O3941),$O3941&gt;=1,$O3941&lt;=12),INT($O3941),12),IF(AND(RetireExit="Yes",$U3941&gt;0),$U3941,12),IF(AND(ContractExit="Yes",$V3941&gt;0),$V3941,12)))</f>
        <v/>
      </c>
      <c r="X3941" s="37">
        <f>IF(ISNUMBER($P3941),$P3941,IncPct)</f>
        <v/>
      </c>
      <c r="Y3941" s="39">
        <f>IF($W3941=0,0,MAX(0,MIN($W3941,IncMonth-1))+MAX(0,$W3941-IncMonth+1)*(1+$X3941))</f>
        <v/>
      </c>
      <c r="Z3941" s="40">
        <f>IF($C3941="",0,IFERROR(INDEX(Departments!$B$5:$B$54,MATCH($C3941,Departments!$A$5:$A$54,0)),0))</f>
        <v/>
      </c>
      <c r="AA3941" s="41">
        <f>N($L3941)*$Y3941</f>
        <v/>
      </c>
      <c r="AB3941" s="41">
        <f>N($M3941)*$Y3941</f>
        <v/>
      </c>
      <c r="AC3941" s="41">
        <f>$AA3941*$Z3941</f>
        <v/>
      </c>
      <c r="AD3941" s="41">
        <f>$AA3941*BonusMonths/12</f>
        <v/>
      </c>
      <c r="AE3941" s="41">
        <f>($AA3941+SI_Gross*$AB3941)*IF($Q3941=1,SI_O,SI_E)</f>
        <v/>
      </c>
      <c r="AF3941" s="41">
        <f>IF($Q3941=1,0,$AA3941*EOSB)</f>
        <v/>
      </c>
      <c r="AG3941" s="41">
        <f>$AN3941*$W3941</f>
        <v/>
      </c>
      <c r="AH3941" s="41">
        <f>SUM($AA3941:$AG3941)</f>
        <v/>
      </c>
      <c r="AI3941" s="41">
        <f>12*($AM3941+$AN3941)</f>
        <v/>
      </c>
      <c r="AJ3941" s="41">
        <f>$AM3941*((IncMonth-1)+(13-IncMonth)*(1+$X3941))+12*$AN3941</f>
        <v/>
      </c>
      <c r="AK3941" s="41">
        <f>IF($R3941=1,N($L3941)+N($M3941),0)</f>
        <v/>
      </c>
      <c r="AL3941">
        <f>IF($C3941="","",IF(N($L3941)&lt;=0,"Basic salary missing",IF(ISNA(MATCH($C3941,Departments!$A$5:$A$54,0)),"Department not on Departments sheet",IF(AND($I3941&lt;&gt;"",NOT(ISNUMBER($I3941))),"Date of birth is text, not a date",IF(AND($K3941&lt;&gt;"",NOT(ISNUMBER($K3941))),"Contract end is text, not a date","")))))</f>
        <v/>
      </c>
      <c r="AM3941" s="41">
        <f>IF($R3941=0,0,N($L3941)*(1+$Z3941+BonusMonths/12+IF($Q3941=1,0,EOSB))+N($M3941)+(N($L3941)+SI_Gross*N($M3941))*IF($Q3941=1,SI_O,SI_E))</f>
        <v/>
      </c>
      <c r="AN3941" s="41">
        <f>IF($R3941=0,0,(IF($Q3941=1,MedO,MedE+Ticket)+Training)/12)</f>
        <v/>
      </c>
    </row>
    <row r="3942">
      <c r="I3942" s="35" t="n"/>
      <c r="J3942" s="35" t="n"/>
      <c r="K3942" s="35" t="n"/>
      <c r="L3942" s="36" t="n"/>
      <c r="M3942" s="36" t="n"/>
      <c r="P3942" s="37" t="n"/>
      <c r="Q3942" s="38">
        <f>IF($C3942="",0,IF(OR(LOWER(TRIM($G3942))="omani",LOWER(TRIM($G3942))="oman",LOWER(TRIM($G3942))="om",LOWER(TRIM($G3942))="local"),1,0))</f>
        <v/>
      </c>
      <c r="R3942" s="38">
        <f>IF($C3942="",0,IF(OR(ISNUMBER(SEARCH("resign",$N3942)),ISNUMBER(SEARCH("terminat",$N3942)),ISNUMBER(SEARCH("inactive",$N3942)),ISNUMBER(SEARCH("vacan",$N3942)),ISNUMBER(SEARCH("deceased",$N3942)),ISNUMBER(SEARCH("separated",$N3942))),0,1))</f>
        <v/>
      </c>
      <c r="S3942">
        <f>IF(OR($R3942=0,NOT(ISNUMBER($I3942))),"",IFERROR(DATEDIF($I3942,DATE(FY,1,1),"y"),""))</f>
        <v/>
      </c>
      <c r="T3942">
        <f>IF(OR($R3942=0,NOT(ISNUMBER($J3942))),"",IFERROR(DATEDIF($J3942,DATE(FY,1,1),"y"),0))</f>
        <v/>
      </c>
      <c r="U3942" s="38">
        <f>IF(OR($R3942=0,NOT(ISNUMBER($I3942))),0,IF(YEAR($I3942)+IF($Q3942=1,RetAgeO,RetAgeE)=FY,MONTH($I3942),IF(YEAR($I3942)+IF($Q3942=1,RetAgeO,RetAgeE)&lt;FY,1,0)))</f>
        <v/>
      </c>
      <c r="V3942" s="38">
        <f>IF(OR($R3942=0,NOT(ISNUMBER($K3942))),0,IF(YEAR($K3942)=FY,MONTH($K3942),IF(YEAR($K3942)&lt;FY,1,0)))</f>
        <v/>
      </c>
      <c r="W3942" s="38">
        <f>IF($R3942=0,0,MIN(12,IF(AND(ISNUMBER($O3942),$O3942&gt;=1,$O3942&lt;=12),INT($O3942),12),IF(AND(RetireExit="Yes",$U3942&gt;0),$U3942,12),IF(AND(ContractExit="Yes",$V3942&gt;0),$V3942,12)))</f>
        <v/>
      </c>
      <c r="X3942" s="37">
        <f>IF(ISNUMBER($P3942),$P3942,IncPct)</f>
        <v/>
      </c>
      <c r="Y3942" s="39">
        <f>IF($W3942=0,0,MAX(0,MIN($W3942,IncMonth-1))+MAX(0,$W3942-IncMonth+1)*(1+$X3942))</f>
        <v/>
      </c>
      <c r="Z3942" s="40">
        <f>IF($C3942="",0,IFERROR(INDEX(Departments!$B$5:$B$54,MATCH($C3942,Departments!$A$5:$A$54,0)),0))</f>
        <v/>
      </c>
      <c r="AA3942" s="41">
        <f>N($L3942)*$Y3942</f>
        <v/>
      </c>
      <c r="AB3942" s="41">
        <f>N($M3942)*$Y3942</f>
        <v/>
      </c>
      <c r="AC3942" s="41">
        <f>$AA3942*$Z3942</f>
        <v/>
      </c>
      <c r="AD3942" s="41">
        <f>$AA3942*BonusMonths/12</f>
        <v/>
      </c>
      <c r="AE3942" s="41">
        <f>($AA3942+SI_Gross*$AB3942)*IF($Q3942=1,SI_O,SI_E)</f>
        <v/>
      </c>
      <c r="AF3942" s="41">
        <f>IF($Q3942=1,0,$AA3942*EOSB)</f>
        <v/>
      </c>
      <c r="AG3942" s="41">
        <f>$AN3942*$W3942</f>
        <v/>
      </c>
      <c r="AH3942" s="41">
        <f>SUM($AA3942:$AG3942)</f>
        <v/>
      </c>
      <c r="AI3942" s="41">
        <f>12*($AM3942+$AN3942)</f>
        <v/>
      </c>
      <c r="AJ3942" s="41">
        <f>$AM3942*((IncMonth-1)+(13-IncMonth)*(1+$X3942))+12*$AN3942</f>
        <v/>
      </c>
      <c r="AK3942" s="41">
        <f>IF($R3942=1,N($L3942)+N($M3942),0)</f>
        <v/>
      </c>
      <c r="AL3942">
        <f>IF($C3942="","",IF(N($L3942)&lt;=0,"Basic salary missing",IF(ISNA(MATCH($C3942,Departments!$A$5:$A$54,0)),"Department not on Departments sheet",IF(AND($I3942&lt;&gt;"",NOT(ISNUMBER($I3942))),"Date of birth is text, not a date",IF(AND($K3942&lt;&gt;"",NOT(ISNUMBER($K3942))),"Contract end is text, not a date","")))))</f>
        <v/>
      </c>
      <c r="AM3942" s="41">
        <f>IF($R3942=0,0,N($L3942)*(1+$Z3942+BonusMonths/12+IF($Q3942=1,0,EOSB))+N($M3942)+(N($L3942)+SI_Gross*N($M3942))*IF($Q3942=1,SI_O,SI_E))</f>
        <v/>
      </c>
      <c r="AN3942" s="41">
        <f>IF($R3942=0,0,(IF($Q3942=1,MedO,MedE+Ticket)+Training)/12)</f>
        <v/>
      </c>
    </row>
    <row r="3943">
      <c r="I3943" s="35" t="n"/>
      <c r="J3943" s="35" t="n"/>
      <c r="K3943" s="35" t="n"/>
      <c r="L3943" s="36" t="n"/>
      <c r="M3943" s="36" t="n"/>
      <c r="P3943" s="37" t="n"/>
      <c r="Q3943" s="38">
        <f>IF($C3943="",0,IF(OR(LOWER(TRIM($G3943))="omani",LOWER(TRIM($G3943))="oman",LOWER(TRIM($G3943))="om",LOWER(TRIM($G3943))="local"),1,0))</f>
        <v/>
      </c>
      <c r="R3943" s="38">
        <f>IF($C3943="",0,IF(OR(ISNUMBER(SEARCH("resign",$N3943)),ISNUMBER(SEARCH("terminat",$N3943)),ISNUMBER(SEARCH("inactive",$N3943)),ISNUMBER(SEARCH("vacan",$N3943)),ISNUMBER(SEARCH("deceased",$N3943)),ISNUMBER(SEARCH("separated",$N3943))),0,1))</f>
        <v/>
      </c>
      <c r="S3943">
        <f>IF(OR($R3943=0,NOT(ISNUMBER($I3943))),"",IFERROR(DATEDIF($I3943,DATE(FY,1,1),"y"),""))</f>
        <v/>
      </c>
      <c r="T3943">
        <f>IF(OR($R3943=0,NOT(ISNUMBER($J3943))),"",IFERROR(DATEDIF($J3943,DATE(FY,1,1),"y"),0))</f>
        <v/>
      </c>
      <c r="U3943" s="38">
        <f>IF(OR($R3943=0,NOT(ISNUMBER($I3943))),0,IF(YEAR($I3943)+IF($Q3943=1,RetAgeO,RetAgeE)=FY,MONTH($I3943),IF(YEAR($I3943)+IF($Q3943=1,RetAgeO,RetAgeE)&lt;FY,1,0)))</f>
        <v/>
      </c>
      <c r="V3943" s="38">
        <f>IF(OR($R3943=0,NOT(ISNUMBER($K3943))),0,IF(YEAR($K3943)=FY,MONTH($K3943),IF(YEAR($K3943)&lt;FY,1,0)))</f>
        <v/>
      </c>
      <c r="W3943" s="38">
        <f>IF($R3943=0,0,MIN(12,IF(AND(ISNUMBER($O3943),$O3943&gt;=1,$O3943&lt;=12),INT($O3943),12),IF(AND(RetireExit="Yes",$U3943&gt;0),$U3943,12),IF(AND(ContractExit="Yes",$V3943&gt;0),$V3943,12)))</f>
        <v/>
      </c>
      <c r="X3943" s="37">
        <f>IF(ISNUMBER($P3943),$P3943,IncPct)</f>
        <v/>
      </c>
      <c r="Y3943" s="39">
        <f>IF($W3943=0,0,MAX(0,MIN($W3943,IncMonth-1))+MAX(0,$W3943-IncMonth+1)*(1+$X3943))</f>
        <v/>
      </c>
      <c r="Z3943" s="40">
        <f>IF($C3943="",0,IFERROR(INDEX(Departments!$B$5:$B$54,MATCH($C3943,Departments!$A$5:$A$54,0)),0))</f>
        <v/>
      </c>
      <c r="AA3943" s="41">
        <f>N($L3943)*$Y3943</f>
        <v/>
      </c>
      <c r="AB3943" s="41">
        <f>N($M3943)*$Y3943</f>
        <v/>
      </c>
      <c r="AC3943" s="41">
        <f>$AA3943*$Z3943</f>
        <v/>
      </c>
      <c r="AD3943" s="41">
        <f>$AA3943*BonusMonths/12</f>
        <v/>
      </c>
      <c r="AE3943" s="41">
        <f>($AA3943+SI_Gross*$AB3943)*IF($Q3943=1,SI_O,SI_E)</f>
        <v/>
      </c>
      <c r="AF3943" s="41">
        <f>IF($Q3943=1,0,$AA3943*EOSB)</f>
        <v/>
      </c>
      <c r="AG3943" s="41">
        <f>$AN3943*$W3943</f>
        <v/>
      </c>
      <c r="AH3943" s="41">
        <f>SUM($AA3943:$AG3943)</f>
        <v/>
      </c>
      <c r="AI3943" s="41">
        <f>12*($AM3943+$AN3943)</f>
        <v/>
      </c>
      <c r="AJ3943" s="41">
        <f>$AM3943*((IncMonth-1)+(13-IncMonth)*(1+$X3943))+12*$AN3943</f>
        <v/>
      </c>
      <c r="AK3943" s="41">
        <f>IF($R3943=1,N($L3943)+N($M3943),0)</f>
        <v/>
      </c>
      <c r="AL3943">
        <f>IF($C3943="","",IF(N($L3943)&lt;=0,"Basic salary missing",IF(ISNA(MATCH($C3943,Departments!$A$5:$A$54,0)),"Department not on Departments sheet",IF(AND($I3943&lt;&gt;"",NOT(ISNUMBER($I3943))),"Date of birth is text, not a date",IF(AND($K3943&lt;&gt;"",NOT(ISNUMBER($K3943))),"Contract end is text, not a date","")))))</f>
        <v/>
      </c>
      <c r="AM3943" s="41">
        <f>IF($R3943=0,0,N($L3943)*(1+$Z3943+BonusMonths/12+IF($Q3943=1,0,EOSB))+N($M3943)+(N($L3943)+SI_Gross*N($M3943))*IF($Q3943=1,SI_O,SI_E))</f>
        <v/>
      </c>
      <c r="AN3943" s="41">
        <f>IF($R3943=0,0,(IF($Q3943=1,MedO,MedE+Ticket)+Training)/12)</f>
        <v/>
      </c>
    </row>
    <row r="3944">
      <c r="I3944" s="35" t="n"/>
      <c r="J3944" s="35" t="n"/>
      <c r="K3944" s="35" t="n"/>
      <c r="L3944" s="36" t="n"/>
      <c r="M3944" s="36" t="n"/>
      <c r="P3944" s="37" t="n"/>
      <c r="Q3944" s="38">
        <f>IF($C3944="",0,IF(OR(LOWER(TRIM($G3944))="omani",LOWER(TRIM($G3944))="oman",LOWER(TRIM($G3944))="om",LOWER(TRIM($G3944))="local"),1,0))</f>
        <v/>
      </c>
      <c r="R3944" s="38">
        <f>IF($C3944="",0,IF(OR(ISNUMBER(SEARCH("resign",$N3944)),ISNUMBER(SEARCH("terminat",$N3944)),ISNUMBER(SEARCH("inactive",$N3944)),ISNUMBER(SEARCH("vacan",$N3944)),ISNUMBER(SEARCH("deceased",$N3944)),ISNUMBER(SEARCH("separated",$N3944))),0,1))</f>
        <v/>
      </c>
      <c r="S3944">
        <f>IF(OR($R3944=0,NOT(ISNUMBER($I3944))),"",IFERROR(DATEDIF($I3944,DATE(FY,1,1),"y"),""))</f>
        <v/>
      </c>
      <c r="T3944">
        <f>IF(OR($R3944=0,NOT(ISNUMBER($J3944))),"",IFERROR(DATEDIF($J3944,DATE(FY,1,1),"y"),0))</f>
        <v/>
      </c>
      <c r="U3944" s="38">
        <f>IF(OR($R3944=0,NOT(ISNUMBER($I3944))),0,IF(YEAR($I3944)+IF($Q3944=1,RetAgeO,RetAgeE)=FY,MONTH($I3944),IF(YEAR($I3944)+IF($Q3944=1,RetAgeO,RetAgeE)&lt;FY,1,0)))</f>
        <v/>
      </c>
      <c r="V3944" s="38">
        <f>IF(OR($R3944=0,NOT(ISNUMBER($K3944))),0,IF(YEAR($K3944)=FY,MONTH($K3944),IF(YEAR($K3944)&lt;FY,1,0)))</f>
        <v/>
      </c>
      <c r="W3944" s="38">
        <f>IF($R3944=0,0,MIN(12,IF(AND(ISNUMBER($O3944),$O3944&gt;=1,$O3944&lt;=12),INT($O3944),12),IF(AND(RetireExit="Yes",$U3944&gt;0),$U3944,12),IF(AND(ContractExit="Yes",$V3944&gt;0),$V3944,12)))</f>
        <v/>
      </c>
      <c r="X3944" s="37">
        <f>IF(ISNUMBER($P3944),$P3944,IncPct)</f>
        <v/>
      </c>
      <c r="Y3944" s="39">
        <f>IF($W3944=0,0,MAX(0,MIN($W3944,IncMonth-1))+MAX(0,$W3944-IncMonth+1)*(1+$X3944))</f>
        <v/>
      </c>
      <c r="Z3944" s="40">
        <f>IF($C3944="",0,IFERROR(INDEX(Departments!$B$5:$B$54,MATCH($C3944,Departments!$A$5:$A$54,0)),0))</f>
        <v/>
      </c>
      <c r="AA3944" s="41">
        <f>N($L3944)*$Y3944</f>
        <v/>
      </c>
      <c r="AB3944" s="41">
        <f>N($M3944)*$Y3944</f>
        <v/>
      </c>
      <c r="AC3944" s="41">
        <f>$AA3944*$Z3944</f>
        <v/>
      </c>
      <c r="AD3944" s="41">
        <f>$AA3944*BonusMonths/12</f>
        <v/>
      </c>
      <c r="AE3944" s="41">
        <f>($AA3944+SI_Gross*$AB3944)*IF($Q3944=1,SI_O,SI_E)</f>
        <v/>
      </c>
      <c r="AF3944" s="41">
        <f>IF($Q3944=1,0,$AA3944*EOSB)</f>
        <v/>
      </c>
      <c r="AG3944" s="41">
        <f>$AN3944*$W3944</f>
        <v/>
      </c>
      <c r="AH3944" s="41">
        <f>SUM($AA3944:$AG3944)</f>
        <v/>
      </c>
      <c r="AI3944" s="41">
        <f>12*($AM3944+$AN3944)</f>
        <v/>
      </c>
      <c r="AJ3944" s="41">
        <f>$AM3944*((IncMonth-1)+(13-IncMonth)*(1+$X3944))+12*$AN3944</f>
        <v/>
      </c>
      <c r="AK3944" s="41">
        <f>IF($R3944=1,N($L3944)+N($M3944),0)</f>
        <v/>
      </c>
      <c r="AL3944">
        <f>IF($C3944="","",IF(N($L3944)&lt;=0,"Basic salary missing",IF(ISNA(MATCH($C3944,Departments!$A$5:$A$54,0)),"Department not on Departments sheet",IF(AND($I3944&lt;&gt;"",NOT(ISNUMBER($I3944))),"Date of birth is text, not a date",IF(AND($K3944&lt;&gt;"",NOT(ISNUMBER($K3944))),"Contract end is text, not a date","")))))</f>
        <v/>
      </c>
      <c r="AM3944" s="41">
        <f>IF($R3944=0,0,N($L3944)*(1+$Z3944+BonusMonths/12+IF($Q3944=1,0,EOSB))+N($M3944)+(N($L3944)+SI_Gross*N($M3944))*IF($Q3944=1,SI_O,SI_E))</f>
        <v/>
      </c>
      <c r="AN3944" s="41">
        <f>IF($R3944=0,0,(IF($Q3944=1,MedO,MedE+Ticket)+Training)/12)</f>
        <v/>
      </c>
    </row>
    <row r="3945">
      <c r="I3945" s="35" t="n"/>
      <c r="J3945" s="35" t="n"/>
      <c r="K3945" s="35" t="n"/>
      <c r="L3945" s="36" t="n"/>
      <c r="M3945" s="36" t="n"/>
      <c r="P3945" s="37" t="n"/>
      <c r="Q3945" s="38">
        <f>IF($C3945="",0,IF(OR(LOWER(TRIM($G3945))="omani",LOWER(TRIM($G3945))="oman",LOWER(TRIM($G3945))="om",LOWER(TRIM($G3945))="local"),1,0))</f>
        <v/>
      </c>
      <c r="R3945" s="38">
        <f>IF($C3945="",0,IF(OR(ISNUMBER(SEARCH("resign",$N3945)),ISNUMBER(SEARCH("terminat",$N3945)),ISNUMBER(SEARCH("inactive",$N3945)),ISNUMBER(SEARCH("vacan",$N3945)),ISNUMBER(SEARCH("deceased",$N3945)),ISNUMBER(SEARCH("separated",$N3945))),0,1))</f>
        <v/>
      </c>
      <c r="S3945">
        <f>IF(OR($R3945=0,NOT(ISNUMBER($I3945))),"",IFERROR(DATEDIF($I3945,DATE(FY,1,1),"y"),""))</f>
        <v/>
      </c>
      <c r="T3945">
        <f>IF(OR($R3945=0,NOT(ISNUMBER($J3945))),"",IFERROR(DATEDIF($J3945,DATE(FY,1,1),"y"),0))</f>
        <v/>
      </c>
      <c r="U3945" s="38">
        <f>IF(OR($R3945=0,NOT(ISNUMBER($I3945))),0,IF(YEAR($I3945)+IF($Q3945=1,RetAgeO,RetAgeE)=FY,MONTH($I3945),IF(YEAR($I3945)+IF($Q3945=1,RetAgeO,RetAgeE)&lt;FY,1,0)))</f>
        <v/>
      </c>
      <c r="V3945" s="38">
        <f>IF(OR($R3945=0,NOT(ISNUMBER($K3945))),0,IF(YEAR($K3945)=FY,MONTH($K3945),IF(YEAR($K3945)&lt;FY,1,0)))</f>
        <v/>
      </c>
      <c r="W3945" s="38">
        <f>IF($R3945=0,0,MIN(12,IF(AND(ISNUMBER($O3945),$O3945&gt;=1,$O3945&lt;=12),INT($O3945),12),IF(AND(RetireExit="Yes",$U3945&gt;0),$U3945,12),IF(AND(ContractExit="Yes",$V3945&gt;0),$V3945,12)))</f>
        <v/>
      </c>
      <c r="X3945" s="37">
        <f>IF(ISNUMBER($P3945),$P3945,IncPct)</f>
        <v/>
      </c>
      <c r="Y3945" s="39">
        <f>IF($W3945=0,0,MAX(0,MIN($W3945,IncMonth-1))+MAX(0,$W3945-IncMonth+1)*(1+$X3945))</f>
        <v/>
      </c>
      <c r="Z3945" s="40">
        <f>IF($C3945="",0,IFERROR(INDEX(Departments!$B$5:$B$54,MATCH($C3945,Departments!$A$5:$A$54,0)),0))</f>
        <v/>
      </c>
      <c r="AA3945" s="41">
        <f>N($L3945)*$Y3945</f>
        <v/>
      </c>
      <c r="AB3945" s="41">
        <f>N($M3945)*$Y3945</f>
        <v/>
      </c>
      <c r="AC3945" s="41">
        <f>$AA3945*$Z3945</f>
        <v/>
      </c>
      <c r="AD3945" s="41">
        <f>$AA3945*BonusMonths/12</f>
        <v/>
      </c>
      <c r="AE3945" s="41">
        <f>($AA3945+SI_Gross*$AB3945)*IF($Q3945=1,SI_O,SI_E)</f>
        <v/>
      </c>
      <c r="AF3945" s="41">
        <f>IF($Q3945=1,0,$AA3945*EOSB)</f>
        <v/>
      </c>
      <c r="AG3945" s="41">
        <f>$AN3945*$W3945</f>
        <v/>
      </c>
      <c r="AH3945" s="41">
        <f>SUM($AA3945:$AG3945)</f>
        <v/>
      </c>
      <c r="AI3945" s="41">
        <f>12*($AM3945+$AN3945)</f>
        <v/>
      </c>
      <c r="AJ3945" s="41">
        <f>$AM3945*((IncMonth-1)+(13-IncMonth)*(1+$X3945))+12*$AN3945</f>
        <v/>
      </c>
      <c r="AK3945" s="41">
        <f>IF($R3945=1,N($L3945)+N($M3945),0)</f>
        <v/>
      </c>
      <c r="AL3945">
        <f>IF($C3945="","",IF(N($L3945)&lt;=0,"Basic salary missing",IF(ISNA(MATCH($C3945,Departments!$A$5:$A$54,0)),"Department not on Departments sheet",IF(AND($I3945&lt;&gt;"",NOT(ISNUMBER($I3945))),"Date of birth is text, not a date",IF(AND($K3945&lt;&gt;"",NOT(ISNUMBER($K3945))),"Contract end is text, not a date","")))))</f>
        <v/>
      </c>
      <c r="AM3945" s="41">
        <f>IF($R3945=0,0,N($L3945)*(1+$Z3945+BonusMonths/12+IF($Q3945=1,0,EOSB))+N($M3945)+(N($L3945)+SI_Gross*N($M3945))*IF($Q3945=1,SI_O,SI_E))</f>
        <v/>
      </c>
      <c r="AN3945" s="41">
        <f>IF($R3945=0,0,(IF($Q3945=1,MedO,MedE+Ticket)+Training)/12)</f>
        <v/>
      </c>
    </row>
    <row r="3946">
      <c r="I3946" s="35" t="n"/>
      <c r="J3946" s="35" t="n"/>
      <c r="K3946" s="35" t="n"/>
      <c r="L3946" s="36" t="n"/>
      <c r="M3946" s="36" t="n"/>
      <c r="P3946" s="37" t="n"/>
      <c r="Q3946" s="38">
        <f>IF($C3946="",0,IF(OR(LOWER(TRIM($G3946))="omani",LOWER(TRIM($G3946))="oman",LOWER(TRIM($G3946))="om",LOWER(TRIM($G3946))="local"),1,0))</f>
        <v/>
      </c>
      <c r="R3946" s="38">
        <f>IF($C3946="",0,IF(OR(ISNUMBER(SEARCH("resign",$N3946)),ISNUMBER(SEARCH("terminat",$N3946)),ISNUMBER(SEARCH("inactive",$N3946)),ISNUMBER(SEARCH("vacan",$N3946)),ISNUMBER(SEARCH("deceased",$N3946)),ISNUMBER(SEARCH("separated",$N3946))),0,1))</f>
        <v/>
      </c>
      <c r="S3946">
        <f>IF(OR($R3946=0,NOT(ISNUMBER($I3946))),"",IFERROR(DATEDIF($I3946,DATE(FY,1,1),"y"),""))</f>
        <v/>
      </c>
      <c r="T3946">
        <f>IF(OR($R3946=0,NOT(ISNUMBER($J3946))),"",IFERROR(DATEDIF($J3946,DATE(FY,1,1),"y"),0))</f>
        <v/>
      </c>
      <c r="U3946" s="38">
        <f>IF(OR($R3946=0,NOT(ISNUMBER($I3946))),0,IF(YEAR($I3946)+IF($Q3946=1,RetAgeO,RetAgeE)=FY,MONTH($I3946),IF(YEAR($I3946)+IF($Q3946=1,RetAgeO,RetAgeE)&lt;FY,1,0)))</f>
        <v/>
      </c>
      <c r="V3946" s="38">
        <f>IF(OR($R3946=0,NOT(ISNUMBER($K3946))),0,IF(YEAR($K3946)=FY,MONTH($K3946),IF(YEAR($K3946)&lt;FY,1,0)))</f>
        <v/>
      </c>
      <c r="W3946" s="38">
        <f>IF($R3946=0,0,MIN(12,IF(AND(ISNUMBER($O3946),$O3946&gt;=1,$O3946&lt;=12),INT($O3946),12),IF(AND(RetireExit="Yes",$U3946&gt;0),$U3946,12),IF(AND(ContractExit="Yes",$V3946&gt;0),$V3946,12)))</f>
        <v/>
      </c>
      <c r="X3946" s="37">
        <f>IF(ISNUMBER($P3946),$P3946,IncPct)</f>
        <v/>
      </c>
      <c r="Y3946" s="39">
        <f>IF($W3946=0,0,MAX(0,MIN($W3946,IncMonth-1))+MAX(0,$W3946-IncMonth+1)*(1+$X3946))</f>
        <v/>
      </c>
      <c r="Z3946" s="40">
        <f>IF($C3946="",0,IFERROR(INDEX(Departments!$B$5:$B$54,MATCH($C3946,Departments!$A$5:$A$54,0)),0))</f>
        <v/>
      </c>
      <c r="AA3946" s="41">
        <f>N($L3946)*$Y3946</f>
        <v/>
      </c>
      <c r="AB3946" s="41">
        <f>N($M3946)*$Y3946</f>
        <v/>
      </c>
      <c r="AC3946" s="41">
        <f>$AA3946*$Z3946</f>
        <v/>
      </c>
      <c r="AD3946" s="41">
        <f>$AA3946*BonusMonths/12</f>
        <v/>
      </c>
      <c r="AE3946" s="41">
        <f>($AA3946+SI_Gross*$AB3946)*IF($Q3946=1,SI_O,SI_E)</f>
        <v/>
      </c>
      <c r="AF3946" s="41">
        <f>IF($Q3946=1,0,$AA3946*EOSB)</f>
        <v/>
      </c>
      <c r="AG3946" s="41">
        <f>$AN3946*$W3946</f>
        <v/>
      </c>
      <c r="AH3946" s="41">
        <f>SUM($AA3946:$AG3946)</f>
        <v/>
      </c>
      <c r="AI3946" s="41">
        <f>12*($AM3946+$AN3946)</f>
        <v/>
      </c>
      <c r="AJ3946" s="41">
        <f>$AM3946*((IncMonth-1)+(13-IncMonth)*(1+$X3946))+12*$AN3946</f>
        <v/>
      </c>
      <c r="AK3946" s="41">
        <f>IF($R3946=1,N($L3946)+N($M3946),0)</f>
        <v/>
      </c>
      <c r="AL3946">
        <f>IF($C3946="","",IF(N($L3946)&lt;=0,"Basic salary missing",IF(ISNA(MATCH($C3946,Departments!$A$5:$A$54,0)),"Department not on Departments sheet",IF(AND($I3946&lt;&gt;"",NOT(ISNUMBER($I3946))),"Date of birth is text, not a date",IF(AND($K3946&lt;&gt;"",NOT(ISNUMBER($K3946))),"Contract end is text, not a date","")))))</f>
        <v/>
      </c>
      <c r="AM3946" s="41">
        <f>IF($R3946=0,0,N($L3946)*(1+$Z3946+BonusMonths/12+IF($Q3946=1,0,EOSB))+N($M3946)+(N($L3946)+SI_Gross*N($M3946))*IF($Q3946=1,SI_O,SI_E))</f>
        <v/>
      </c>
      <c r="AN3946" s="41">
        <f>IF($R3946=0,0,(IF($Q3946=1,MedO,MedE+Ticket)+Training)/12)</f>
        <v/>
      </c>
    </row>
    <row r="3947">
      <c r="I3947" s="35" t="n"/>
      <c r="J3947" s="35" t="n"/>
      <c r="K3947" s="35" t="n"/>
      <c r="L3947" s="36" t="n"/>
      <c r="M3947" s="36" t="n"/>
      <c r="P3947" s="37" t="n"/>
      <c r="Q3947" s="38">
        <f>IF($C3947="",0,IF(OR(LOWER(TRIM($G3947))="omani",LOWER(TRIM($G3947))="oman",LOWER(TRIM($G3947))="om",LOWER(TRIM($G3947))="local"),1,0))</f>
        <v/>
      </c>
      <c r="R3947" s="38">
        <f>IF($C3947="",0,IF(OR(ISNUMBER(SEARCH("resign",$N3947)),ISNUMBER(SEARCH("terminat",$N3947)),ISNUMBER(SEARCH("inactive",$N3947)),ISNUMBER(SEARCH("vacan",$N3947)),ISNUMBER(SEARCH("deceased",$N3947)),ISNUMBER(SEARCH("separated",$N3947))),0,1))</f>
        <v/>
      </c>
      <c r="S3947">
        <f>IF(OR($R3947=0,NOT(ISNUMBER($I3947))),"",IFERROR(DATEDIF($I3947,DATE(FY,1,1),"y"),""))</f>
        <v/>
      </c>
      <c r="T3947">
        <f>IF(OR($R3947=0,NOT(ISNUMBER($J3947))),"",IFERROR(DATEDIF($J3947,DATE(FY,1,1),"y"),0))</f>
        <v/>
      </c>
      <c r="U3947" s="38">
        <f>IF(OR($R3947=0,NOT(ISNUMBER($I3947))),0,IF(YEAR($I3947)+IF($Q3947=1,RetAgeO,RetAgeE)=FY,MONTH($I3947),IF(YEAR($I3947)+IF($Q3947=1,RetAgeO,RetAgeE)&lt;FY,1,0)))</f>
        <v/>
      </c>
      <c r="V3947" s="38">
        <f>IF(OR($R3947=0,NOT(ISNUMBER($K3947))),0,IF(YEAR($K3947)=FY,MONTH($K3947),IF(YEAR($K3947)&lt;FY,1,0)))</f>
        <v/>
      </c>
      <c r="W3947" s="38">
        <f>IF($R3947=0,0,MIN(12,IF(AND(ISNUMBER($O3947),$O3947&gt;=1,$O3947&lt;=12),INT($O3947),12),IF(AND(RetireExit="Yes",$U3947&gt;0),$U3947,12),IF(AND(ContractExit="Yes",$V3947&gt;0),$V3947,12)))</f>
        <v/>
      </c>
      <c r="X3947" s="37">
        <f>IF(ISNUMBER($P3947),$P3947,IncPct)</f>
        <v/>
      </c>
      <c r="Y3947" s="39">
        <f>IF($W3947=0,0,MAX(0,MIN($W3947,IncMonth-1))+MAX(0,$W3947-IncMonth+1)*(1+$X3947))</f>
        <v/>
      </c>
      <c r="Z3947" s="40">
        <f>IF($C3947="",0,IFERROR(INDEX(Departments!$B$5:$B$54,MATCH($C3947,Departments!$A$5:$A$54,0)),0))</f>
        <v/>
      </c>
      <c r="AA3947" s="41">
        <f>N($L3947)*$Y3947</f>
        <v/>
      </c>
      <c r="AB3947" s="41">
        <f>N($M3947)*$Y3947</f>
        <v/>
      </c>
      <c r="AC3947" s="41">
        <f>$AA3947*$Z3947</f>
        <v/>
      </c>
      <c r="AD3947" s="41">
        <f>$AA3947*BonusMonths/12</f>
        <v/>
      </c>
      <c r="AE3947" s="41">
        <f>($AA3947+SI_Gross*$AB3947)*IF($Q3947=1,SI_O,SI_E)</f>
        <v/>
      </c>
      <c r="AF3947" s="41">
        <f>IF($Q3947=1,0,$AA3947*EOSB)</f>
        <v/>
      </c>
      <c r="AG3947" s="41">
        <f>$AN3947*$W3947</f>
        <v/>
      </c>
      <c r="AH3947" s="41">
        <f>SUM($AA3947:$AG3947)</f>
        <v/>
      </c>
      <c r="AI3947" s="41">
        <f>12*($AM3947+$AN3947)</f>
        <v/>
      </c>
      <c r="AJ3947" s="41">
        <f>$AM3947*((IncMonth-1)+(13-IncMonth)*(1+$X3947))+12*$AN3947</f>
        <v/>
      </c>
      <c r="AK3947" s="41">
        <f>IF($R3947=1,N($L3947)+N($M3947),0)</f>
        <v/>
      </c>
      <c r="AL3947">
        <f>IF($C3947="","",IF(N($L3947)&lt;=0,"Basic salary missing",IF(ISNA(MATCH($C3947,Departments!$A$5:$A$54,0)),"Department not on Departments sheet",IF(AND($I3947&lt;&gt;"",NOT(ISNUMBER($I3947))),"Date of birth is text, not a date",IF(AND($K3947&lt;&gt;"",NOT(ISNUMBER($K3947))),"Contract end is text, not a date","")))))</f>
        <v/>
      </c>
      <c r="AM3947" s="41">
        <f>IF($R3947=0,0,N($L3947)*(1+$Z3947+BonusMonths/12+IF($Q3947=1,0,EOSB))+N($M3947)+(N($L3947)+SI_Gross*N($M3947))*IF($Q3947=1,SI_O,SI_E))</f>
        <v/>
      </c>
      <c r="AN3947" s="41">
        <f>IF($R3947=0,0,(IF($Q3947=1,MedO,MedE+Ticket)+Training)/12)</f>
        <v/>
      </c>
    </row>
    <row r="3948">
      <c r="I3948" s="35" t="n"/>
      <c r="J3948" s="35" t="n"/>
      <c r="K3948" s="35" t="n"/>
      <c r="L3948" s="36" t="n"/>
      <c r="M3948" s="36" t="n"/>
      <c r="P3948" s="37" t="n"/>
      <c r="Q3948" s="38">
        <f>IF($C3948="",0,IF(OR(LOWER(TRIM($G3948))="omani",LOWER(TRIM($G3948))="oman",LOWER(TRIM($G3948))="om",LOWER(TRIM($G3948))="local"),1,0))</f>
        <v/>
      </c>
      <c r="R3948" s="38">
        <f>IF($C3948="",0,IF(OR(ISNUMBER(SEARCH("resign",$N3948)),ISNUMBER(SEARCH("terminat",$N3948)),ISNUMBER(SEARCH("inactive",$N3948)),ISNUMBER(SEARCH("vacan",$N3948)),ISNUMBER(SEARCH("deceased",$N3948)),ISNUMBER(SEARCH("separated",$N3948))),0,1))</f>
        <v/>
      </c>
      <c r="S3948">
        <f>IF(OR($R3948=0,NOT(ISNUMBER($I3948))),"",IFERROR(DATEDIF($I3948,DATE(FY,1,1),"y"),""))</f>
        <v/>
      </c>
      <c r="T3948">
        <f>IF(OR($R3948=0,NOT(ISNUMBER($J3948))),"",IFERROR(DATEDIF($J3948,DATE(FY,1,1),"y"),0))</f>
        <v/>
      </c>
      <c r="U3948" s="38">
        <f>IF(OR($R3948=0,NOT(ISNUMBER($I3948))),0,IF(YEAR($I3948)+IF($Q3948=1,RetAgeO,RetAgeE)=FY,MONTH($I3948),IF(YEAR($I3948)+IF($Q3948=1,RetAgeO,RetAgeE)&lt;FY,1,0)))</f>
        <v/>
      </c>
      <c r="V3948" s="38">
        <f>IF(OR($R3948=0,NOT(ISNUMBER($K3948))),0,IF(YEAR($K3948)=FY,MONTH($K3948),IF(YEAR($K3948)&lt;FY,1,0)))</f>
        <v/>
      </c>
      <c r="W3948" s="38">
        <f>IF($R3948=0,0,MIN(12,IF(AND(ISNUMBER($O3948),$O3948&gt;=1,$O3948&lt;=12),INT($O3948),12),IF(AND(RetireExit="Yes",$U3948&gt;0),$U3948,12),IF(AND(ContractExit="Yes",$V3948&gt;0),$V3948,12)))</f>
        <v/>
      </c>
      <c r="X3948" s="37">
        <f>IF(ISNUMBER($P3948),$P3948,IncPct)</f>
        <v/>
      </c>
      <c r="Y3948" s="39">
        <f>IF($W3948=0,0,MAX(0,MIN($W3948,IncMonth-1))+MAX(0,$W3948-IncMonth+1)*(1+$X3948))</f>
        <v/>
      </c>
      <c r="Z3948" s="40">
        <f>IF($C3948="",0,IFERROR(INDEX(Departments!$B$5:$B$54,MATCH($C3948,Departments!$A$5:$A$54,0)),0))</f>
        <v/>
      </c>
      <c r="AA3948" s="41">
        <f>N($L3948)*$Y3948</f>
        <v/>
      </c>
      <c r="AB3948" s="41">
        <f>N($M3948)*$Y3948</f>
        <v/>
      </c>
      <c r="AC3948" s="41">
        <f>$AA3948*$Z3948</f>
        <v/>
      </c>
      <c r="AD3948" s="41">
        <f>$AA3948*BonusMonths/12</f>
        <v/>
      </c>
      <c r="AE3948" s="41">
        <f>($AA3948+SI_Gross*$AB3948)*IF($Q3948=1,SI_O,SI_E)</f>
        <v/>
      </c>
      <c r="AF3948" s="41">
        <f>IF($Q3948=1,0,$AA3948*EOSB)</f>
        <v/>
      </c>
      <c r="AG3948" s="41">
        <f>$AN3948*$W3948</f>
        <v/>
      </c>
      <c r="AH3948" s="41">
        <f>SUM($AA3948:$AG3948)</f>
        <v/>
      </c>
      <c r="AI3948" s="41">
        <f>12*($AM3948+$AN3948)</f>
        <v/>
      </c>
      <c r="AJ3948" s="41">
        <f>$AM3948*((IncMonth-1)+(13-IncMonth)*(1+$X3948))+12*$AN3948</f>
        <v/>
      </c>
      <c r="AK3948" s="41">
        <f>IF($R3948=1,N($L3948)+N($M3948),0)</f>
        <v/>
      </c>
      <c r="AL3948">
        <f>IF($C3948="","",IF(N($L3948)&lt;=0,"Basic salary missing",IF(ISNA(MATCH($C3948,Departments!$A$5:$A$54,0)),"Department not on Departments sheet",IF(AND($I3948&lt;&gt;"",NOT(ISNUMBER($I3948))),"Date of birth is text, not a date",IF(AND($K3948&lt;&gt;"",NOT(ISNUMBER($K3948))),"Contract end is text, not a date","")))))</f>
        <v/>
      </c>
      <c r="AM3948" s="41">
        <f>IF($R3948=0,0,N($L3948)*(1+$Z3948+BonusMonths/12+IF($Q3948=1,0,EOSB))+N($M3948)+(N($L3948)+SI_Gross*N($M3948))*IF($Q3948=1,SI_O,SI_E))</f>
        <v/>
      </c>
      <c r="AN3948" s="41">
        <f>IF($R3948=0,0,(IF($Q3948=1,MedO,MedE+Ticket)+Training)/12)</f>
        <v/>
      </c>
    </row>
    <row r="3949">
      <c r="I3949" s="35" t="n"/>
      <c r="J3949" s="35" t="n"/>
      <c r="K3949" s="35" t="n"/>
      <c r="L3949" s="36" t="n"/>
      <c r="M3949" s="36" t="n"/>
      <c r="P3949" s="37" t="n"/>
      <c r="Q3949" s="38">
        <f>IF($C3949="",0,IF(OR(LOWER(TRIM($G3949))="omani",LOWER(TRIM($G3949))="oman",LOWER(TRIM($G3949))="om",LOWER(TRIM($G3949))="local"),1,0))</f>
        <v/>
      </c>
      <c r="R3949" s="38">
        <f>IF($C3949="",0,IF(OR(ISNUMBER(SEARCH("resign",$N3949)),ISNUMBER(SEARCH("terminat",$N3949)),ISNUMBER(SEARCH("inactive",$N3949)),ISNUMBER(SEARCH("vacan",$N3949)),ISNUMBER(SEARCH("deceased",$N3949)),ISNUMBER(SEARCH("separated",$N3949))),0,1))</f>
        <v/>
      </c>
      <c r="S3949">
        <f>IF(OR($R3949=0,NOT(ISNUMBER($I3949))),"",IFERROR(DATEDIF($I3949,DATE(FY,1,1),"y"),""))</f>
        <v/>
      </c>
      <c r="T3949">
        <f>IF(OR($R3949=0,NOT(ISNUMBER($J3949))),"",IFERROR(DATEDIF($J3949,DATE(FY,1,1),"y"),0))</f>
        <v/>
      </c>
      <c r="U3949" s="38">
        <f>IF(OR($R3949=0,NOT(ISNUMBER($I3949))),0,IF(YEAR($I3949)+IF($Q3949=1,RetAgeO,RetAgeE)=FY,MONTH($I3949),IF(YEAR($I3949)+IF($Q3949=1,RetAgeO,RetAgeE)&lt;FY,1,0)))</f>
        <v/>
      </c>
      <c r="V3949" s="38">
        <f>IF(OR($R3949=0,NOT(ISNUMBER($K3949))),0,IF(YEAR($K3949)=FY,MONTH($K3949),IF(YEAR($K3949)&lt;FY,1,0)))</f>
        <v/>
      </c>
      <c r="W3949" s="38">
        <f>IF($R3949=0,0,MIN(12,IF(AND(ISNUMBER($O3949),$O3949&gt;=1,$O3949&lt;=12),INT($O3949),12),IF(AND(RetireExit="Yes",$U3949&gt;0),$U3949,12),IF(AND(ContractExit="Yes",$V3949&gt;0),$V3949,12)))</f>
        <v/>
      </c>
      <c r="X3949" s="37">
        <f>IF(ISNUMBER($P3949),$P3949,IncPct)</f>
        <v/>
      </c>
      <c r="Y3949" s="39">
        <f>IF($W3949=0,0,MAX(0,MIN($W3949,IncMonth-1))+MAX(0,$W3949-IncMonth+1)*(1+$X3949))</f>
        <v/>
      </c>
      <c r="Z3949" s="40">
        <f>IF($C3949="",0,IFERROR(INDEX(Departments!$B$5:$B$54,MATCH($C3949,Departments!$A$5:$A$54,0)),0))</f>
        <v/>
      </c>
      <c r="AA3949" s="41">
        <f>N($L3949)*$Y3949</f>
        <v/>
      </c>
      <c r="AB3949" s="41">
        <f>N($M3949)*$Y3949</f>
        <v/>
      </c>
      <c r="AC3949" s="41">
        <f>$AA3949*$Z3949</f>
        <v/>
      </c>
      <c r="AD3949" s="41">
        <f>$AA3949*BonusMonths/12</f>
        <v/>
      </c>
      <c r="AE3949" s="41">
        <f>($AA3949+SI_Gross*$AB3949)*IF($Q3949=1,SI_O,SI_E)</f>
        <v/>
      </c>
      <c r="AF3949" s="41">
        <f>IF($Q3949=1,0,$AA3949*EOSB)</f>
        <v/>
      </c>
      <c r="AG3949" s="41">
        <f>$AN3949*$W3949</f>
        <v/>
      </c>
      <c r="AH3949" s="41">
        <f>SUM($AA3949:$AG3949)</f>
        <v/>
      </c>
      <c r="AI3949" s="41">
        <f>12*($AM3949+$AN3949)</f>
        <v/>
      </c>
      <c r="AJ3949" s="41">
        <f>$AM3949*((IncMonth-1)+(13-IncMonth)*(1+$X3949))+12*$AN3949</f>
        <v/>
      </c>
      <c r="AK3949" s="41">
        <f>IF($R3949=1,N($L3949)+N($M3949),0)</f>
        <v/>
      </c>
      <c r="AL3949">
        <f>IF($C3949="","",IF(N($L3949)&lt;=0,"Basic salary missing",IF(ISNA(MATCH($C3949,Departments!$A$5:$A$54,0)),"Department not on Departments sheet",IF(AND($I3949&lt;&gt;"",NOT(ISNUMBER($I3949))),"Date of birth is text, not a date",IF(AND($K3949&lt;&gt;"",NOT(ISNUMBER($K3949))),"Contract end is text, not a date","")))))</f>
        <v/>
      </c>
      <c r="AM3949" s="41">
        <f>IF($R3949=0,0,N($L3949)*(1+$Z3949+BonusMonths/12+IF($Q3949=1,0,EOSB))+N($M3949)+(N($L3949)+SI_Gross*N($M3949))*IF($Q3949=1,SI_O,SI_E))</f>
        <v/>
      </c>
      <c r="AN3949" s="41">
        <f>IF($R3949=0,0,(IF($Q3949=1,MedO,MedE+Ticket)+Training)/12)</f>
        <v/>
      </c>
    </row>
    <row r="3950">
      <c r="I3950" s="35" t="n"/>
      <c r="J3950" s="35" t="n"/>
      <c r="K3950" s="35" t="n"/>
      <c r="L3950" s="36" t="n"/>
      <c r="M3950" s="36" t="n"/>
      <c r="P3950" s="37" t="n"/>
      <c r="Q3950" s="38">
        <f>IF($C3950="",0,IF(OR(LOWER(TRIM($G3950))="omani",LOWER(TRIM($G3950))="oman",LOWER(TRIM($G3950))="om",LOWER(TRIM($G3950))="local"),1,0))</f>
        <v/>
      </c>
      <c r="R3950" s="38">
        <f>IF($C3950="",0,IF(OR(ISNUMBER(SEARCH("resign",$N3950)),ISNUMBER(SEARCH("terminat",$N3950)),ISNUMBER(SEARCH("inactive",$N3950)),ISNUMBER(SEARCH("vacan",$N3950)),ISNUMBER(SEARCH("deceased",$N3950)),ISNUMBER(SEARCH("separated",$N3950))),0,1))</f>
        <v/>
      </c>
      <c r="S3950">
        <f>IF(OR($R3950=0,NOT(ISNUMBER($I3950))),"",IFERROR(DATEDIF($I3950,DATE(FY,1,1),"y"),""))</f>
        <v/>
      </c>
      <c r="T3950">
        <f>IF(OR($R3950=0,NOT(ISNUMBER($J3950))),"",IFERROR(DATEDIF($J3950,DATE(FY,1,1),"y"),0))</f>
        <v/>
      </c>
      <c r="U3950" s="38">
        <f>IF(OR($R3950=0,NOT(ISNUMBER($I3950))),0,IF(YEAR($I3950)+IF($Q3950=1,RetAgeO,RetAgeE)=FY,MONTH($I3950),IF(YEAR($I3950)+IF($Q3950=1,RetAgeO,RetAgeE)&lt;FY,1,0)))</f>
        <v/>
      </c>
      <c r="V3950" s="38">
        <f>IF(OR($R3950=0,NOT(ISNUMBER($K3950))),0,IF(YEAR($K3950)=FY,MONTH($K3950),IF(YEAR($K3950)&lt;FY,1,0)))</f>
        <v/>
      </c>
      <c r="W3950" s="38">
        <f>IF($R3950=0,0,MIN(12,IF(AND(ISNUMBER($O3950),$O3950&gt;=1,$O3950&lt;=12),INT($O3950),12),IF(AND(RetireExit="Yes",$U3950&gt;0),$U3950,12),IF(AND(ContractExit="Yes",$V3950&gt;0),$V3950,12)))</f>
        <v/>
      </c>
      <c r="X3950" s="37">
        <f>IF(ISNUMBER($P3950),$P3950,IncPct)</f>
        <v/>
      </c>
      <c r="Y3950" s="39">
        <f>IF($W3950=0,0,MAX(0,MIN($W3950,IncMonth-1))+MAX(0,$W3950-IncMonth+1)*(1+$X3950))</f>
        <v/>
      </c>
      <c r="Z3950" s="40">
        <f>IF($C3950="",0,IFERROR(INDEX(Departments!$B$5:$B$54,MATCH($C3950,Departments!$A$5:$A$54,0)),0))</f>
        <v/>
      </c>
      <c r="AA3950" s="41">
        <f>N($L3950)*$Y3950</f>
        <v/>
      </c>
      <c r="AB3950" s="41">
        <f>N($M3950)*$Y3950</f>
        <v/>
      </c>
      <c r="AC3950" s="41">
        <f>$AA3950*$Z3950</f>
        <v/>
      </c>
      <c r="AD3950" s="41">
        <f>$AA3950*BonusMonths/12</f>
        <v/>
      </c>
      <c r="AE3950" s="41">
        <f>($AA3950+SI_Gross*$AB3950)*IF($Q3950=1,SI_O,SI_E)</f>
        <v/>
      </c>
      <c r="AF3950" s="41">
        <f>IF($Q3950=1,0,$AA3950*EOSB)</f>
        <v/>
      </c>
      <c r="AG3950" s="41">
        <f>$AN3950*$W3950</f>
        <v/>
      </c>
      <c r="AH3950" s="41">
        <f>SUM($AA3950:$AG3950)</f>
        <v/>
      </c>
      <c r="AI3950" s="41">
        <f>12*($AM3950+$AN3950)</f>
        <v/>
      </c>
      <c r="AJ3950" s="41">
        <f>$AM3950*((IncMonth-1)+(13-IncMonth)*(1+$X3950))+12*$AN3950</f>
        <v/>
      </c>
      <c r="AK3950" s="41">
        <f>IF($R3950=1,N($L3950)+N($M3950),0)</f>
        <v/>
      </c>
      <c r="AL3950">
        <f>IF($C3950="","",IF(N($L3950)&lt;=0,"Basic salary missing",IF(ISNA(MATCH($C3950,Departments!$A$5:$A$54,0)),"Department not on Departments sheet",IF(AND($I3950&lt;&gt;"",NOT(ISNUMBER($I3950))),"Date of birth is text, not a date",IF(AND($K3950&lt;&gt;"",NOT(ISNUMBER($K3950))),"Contract end is text, not a date","")))))</f>
        <v/>
      </c>
      <c r="AM3950" s="41">
        <f>IF($R3950=0,0,N($L3950)*(1+$Z3950+BonusMonths/12+IF($Q3950=1,0,EOSB))+N($M3950)+(N($L3950)+SI_Gross*N($M3950))*IF($Q3950=1,SI_O,SI_E))</f>
        <v/>
      </c>
      <c r="AN3950" s="41">
        <f>IF($R3950=0,0,(IF($Q3950=1,MedO,MedE+Ticket)+Training)/12)</f>
        <v/>
      </c>
    </row>
    <row r="3951">
      <c r="I3951" s="35" t="n"/>
      <c r="J3951" s="35" t="n"/>
      <c r="K3951" s="35" t="n"/>
      <c r="L3951" s="36" t="n"/>
      <c r="M3951" s="36" t="n"/>
      <c r="P3951" s="37" t="n"/>
      <c r="Q3951" s="38">
        <f>IF($C3951="",0,IF(OR(LOWER(TRIM($G3951))="omani",LOWER(TRIM($G3951))="oman",LOWER(TRIM($G3951))="om",LOWER(TRIM($G3951))="local"),1,0))</f>
        <v/>
      </c>
      <c r="R3951" s="38">
        <f>IF($C3951="",0,IF(OR(ISNUMBER(SEARCH("resign",$N3951)),ISNUMBER(SEARCH("terminat",$N3951)),ISNUMBER(SEARCH("inactive",$N3951)),ISNUMBER(SEARCH("vacan",$N3951)),ISNUMBER(SEARCH("deceased",$N3951)),ISNUMBER(SEARCH("separated",$N3951))),0,1))</f>
        <v/>
      </c>
      <c r="S3951">
        <f>IF(OR($R3951=0,NOT(ISNUMBER($I3951))),"",IFERROR(DATEDIF($I3951,DATE(FY,1,1),"y"),""))</f>
        <v/>
      </c>
      <c r="T3951">
        <f>IF(OR($R3951=0,NOT(ISNUMBER($J3951))),"",IFERROR(DATEDIF($J3951,DATE(FY,1,1),"y"),0))</f>
        <v/>
      </c>
      <c r="U3951" s="38">
        <f>IF(OR($R3951=0,NOT(ISNUMBER($I3951))),0,IF(YEAR($I3951)+IF($Q3951=1,RetAgeO,RetAgeE)=FY,MONTH($I3951),IF(YEAR($I3951)+IF($Q3951=1,RetAgeO,RetAgeE)&lt;FY,1,0)))</f>
        <v/>
      </c>
      <c r="V3951" s="38">
        <f>IF(OR($R3951=0,NOT(ISNUMBER($K3951))),0,IF(YEAR($K3951)=FY,MONTH($K3951),IF(YEAR($K3951)&lt;FY,1,0)))</f>
        <v/>
      </c>
      <c r="W3951" s="38">
        <f>IF($R3951=0,0,MIN(12,IF(AND(ISNUMBER($O3951),$O3951&gt;=1,$O3951&lt;=12),INT($O3951),12),IF(AND(RetireExit="Yes",$U3951&gt;0),$U3951,12),IF(AND(ContractExit="Yes",$V3951&gt;0),$V3951,12)))</f>
        <v/>
      </c>
      <c r="X3951" s="37">
        <f>IF(ISNUMBER($P3951),$P3951,IncPct)</f>
        <v/>
      </c>
      <c r="Y3951" s="39">
        <f>IF($W3951=0,0,MAX(0,MIN($W3951,IncMonth-1))+MAX(0,$W3951-IncMonth+1)*(1+$X3951))</f>
        <v/>
      </c>
      <c r="Z3951" s="40">
        <f>IF($C3951="",0,IFERROR(INDEX(Departments!$B$5:$B$54,MATCH($C3951,Departments!$A$5:$A$54,0)),0))</f>
        <v/>
      </c>
      <c r="AA3951" s="41">
        <f>N($L3951)*$Y3951</f>
        <v/>
      </c>
      <c r="AB3951" s="41">
        <f>N($M3951)*$Y3951</f>
        <v/>
      </c>
      <c r="AC3951" s="41">
        <f>$AA3951*$Z3951</f>
        <v/>
      </c>
      <c r="AD3951" s="41">
        <f>$AA3951*BonusMonths/12</f>
        <v/>
      </c>
      <c r="AE3951" s="41">
        <f>($AA3951+SI_Gross*$AB3951)*IF($Q3951=1,SI_O,SI_E)</f>
        <v/>
      </c>
      <c r="AF3951" s="41">
        <f>IF($Q3951=1,0,$AA3951*EOSB)</f>
        <v/>
      </c>
      <c r="AG3951" s="41">
        <f>$AN3951*$W3951</f>
        <v/>
      </c>
      <c r="AH3951" s="41">
        <f>SUM($AA3951:$AG3951)</f>
        <v/>
      </c>
      <c r="AI3951" s="41">
        <f>12*($AM3951+$AN3951)</f>
        <v/>
      </c>
      <c r="AJ3951" s="41">
        <f>$AM3951*((IncMonth-1)+(13-IncMonth)*(1+$X3951))+12*$AN3951</f>
        <v/>
      </c>
      <c r="AK3951" s="41">
        <f>IF($R3951=1,N($L3951)+N($M3951),0)</f>
        <v/>
      </c>
      <c r="AL3951">
        <f>IF($C3951="","",IF(N($L3951)&lt;=0,"Basic salary missing",IF(ISNA(MATCH($C3951,Departments!$A$5:$A$54,0)),"Department not on Departments sheet",IF(AND($I3951&lt;&gt;"",NOT(ISNUMBER($I3951))),"Date of birth is text, not a date",IF(AND($K3951&lt;&gt;"",NOT(ISNUMBER($K3951))),"Contract end is text, not a date","")))))</f>
        <v/>
      </c>
      <c r="AM3951" s="41">
        <f>IF($R3951=0,0,N($L3951)*(1+$Z3951+BonusMonths/12+IF($Q3951=1,0,EOSB))+N($M3951)+(N($L3951)+SI_Gross*N($M3951))*IF($Q3951=1,SI_O,SI_E))</f>
        <v/>
      </c>
      <c r="AN3951" s="41">
        <f>IF($R3951=0,0,(IF($Q3951=1,MedO,MedE+Ticket)+Training)/12)</f>
        <v/>
      </c>
    </row>
    <row r="3952">
      <c r="I3952" s="35" t="n"/>
      <c r="J3952" s="35" t="n"/>
      <c r="K3952" s="35" t="n"/>
      <c r="L3952" s="36" t="n"/>
      <c r="M3952" s="36" t="n"/>
      <c r="P3952" s="37" t="n"/>
      <c r="Q3952" s="38">
        <f>IF($C3952="",0,IF(OR(LOWER(TRIM($G3952))="omani",LOWER(TRIM($G3952))="oman",LOWER(TRIM($G3952))="om",LOWER(TRIM($G3952))="local"),1,0))</f>
        <v/>
      </c>
      <c r="R3952" s="38">
        <f>IF($C3952="",0,IF(OR(ISNUMBER(SEARCH("resign",$N3952)),ISNUMBER(SEARCH("terminat",$N3952)),ISNUMBER(SEARCH("inactive",$N3952)),ISNUMBER(SEARCH("vacan",$N3952)),ISNUMBER(SEARCH("deceased",$N3952)),ISNUMBER(SEARCH("separated",$N3952))),0,1))</f>
        <v/>
      </c>
      <c r="S3952">
        <f>IF(OR($R3952=0,NOT(ISNUMBER($I3952))),"",IFERROR(DATEDIF($I3952,DATE(FY,1,1),"y"),""))</f>
        <v/>
      </c>
      <c r="T3952">
        <f>IF(OR($R3952=0,NOT(ISNUMBER($J3952))),"",IFERROR(DATEDIF($J3952,DATE(FY,1,1),"y"),0))</f>
        <v/>
      </c>
      <c r="U3952" s="38">
        <f>IF(OR($R3952=0,NOT(ISNUMBER($I3952))),0,IF(YEAR($I3952)+IF($Q3952=1,RetAgeO,RetAgeE)=FY,MONTH($I3952),IF(YEAR($I3952)+IF($Q3952=1,RetAgeO,RetAgeE)&lt;FY,1,0)))</f>
        <v/>
      </c>
      <c r="V3952" s="38">
        <f>IF(OR($R3952=0,NOT(ISNUMBER($K3952))),0,IF(YEAR($K3952)=FY,MONTH($K3952),IF(YEAR($K3952)&lt;FY,1,0)))</f>
        <v/>
      </c>
      <c r="W3952" s="38">
        <f>IF($R3952=0,0,MIN(12,IF(AND(ISNUMBER($O3952),$O3952&gt;=1,$O3952&lt;=12),INT($O3952),12),IF(AND(RetireExit="Yes",$U3952&gt;0),$U3952,12),IF(AND(ContractExit="Yes",$V3952&gt;0),$V3952,12)))</f>
        <v/>
      </c>
      <c r="X3952" s="37">
        <f>IF(ISNUMBER($P3952),$P3952,IncPct)</f>
        <v/>
      </c>
      <c r="Y3952" s="39">
        <f>IF($W3952=0,0,MAX(0,MIN($W3952,IncMonth-1))+MAX(0,$W3952-IncMonth+1)*(1+$X3952))</f>
        <v/>
      </c>
      <c r="Z3952" s="40">
        <f>IF($C3952="",0,IFERROR(INDEX(Departments!$B$5:$B$54,MATCH($C3952,Departments!$A$5:$A$54,0)),0))</f>
        <v/>
      </c>
      <c r="AA3952" s="41">
        <f>N($L3952)*$Y3952</f>
        <v/>
      </c>
      <c r="AB3952" s="41">
        <f>N($M3952)*$Y3952</f>
        <v/>
      </c>
      <c r="AC3952" s="41">
        <f>$AA3952*$Z3952</f>
        <v/>
      </c>
      <c r="AD3952" s="41">
        <f>$AA3952*BonusMonths/12</f>
        <v/>
      </c>
      <c r="AE3952" s="41">
        <f>($AA3952+SI_Gross*$AB3952)*IF($Q3952=1,SI_O,SI_E)</f>
        <v/>
      </c>
      <c r="AF3952" s="41">
        <f>IF($Q3952=1,0,$AA3952*EOSB)</f>
        <v/>
      </c>
      <c r="AG3952" s="41">
        <f>$AN3952*$W3952</f>
        <v/>
      </c>
      <c r="AH3952" s="41">
        <f>SUM($AA3952:$AG3952)</f>
        <v/>
      </c>
      <c r="AI3952" s="41">
        <f>12*($AM3952+$AN3952)</f>
        <v/>
      </c>
      <c r="AJ3952" s="41">
        <f>$AM3952*((IncMonth-1)+(13-IncMonth)*(1+$X3952))+12*$AN3952</f>
        <v/>
      </c>
      <c r="AK3952" s="41">
        <f>IF($R3952=1,N($L3952)+N($M3952),0)</f>
        <v/>
      </c>
      <c r="AL3952">
        <f>IF($C3952="","",IF(N($L3952)&lt;=0,"Basic salary missing",IF(ISNA(MATCH($C3952,Departments!$A$5:$A$54,0)),"Department not on Departments sheet",IF(AND($I3952&lt;&gt;"",NOT(ISNUMBER($I3952))),"Date of birth is text, not a date",IF(AND($K3952&lt;&gt;"",NOT(ISNUMBER($K3952))),"Contract end is text, not a date","")))))</f>
        <v/>
      </c>
      <c r="AM3952" s="41">
        <f>IF($R3952=0,0,N($L3952)*(1+$Z3952+BonusMonths/12+IF($Q3952=1,0,EOSB))+N($M3952)+(N($L3952)+SI_Gross*N($M3952))*IF($Q3952=1,SI_O,SI_E))</f>
        <v/>
      </c>
      <c r="AN3952" s="41">
        <f>IF($R3952=0,0,(IF($Q3952=1,MedO,MedE+Ticket)+Training)/12)</f>
        <v/>
      </c>
    </row>
    <row r="3953">
      <c r="I3953" s="35" t="n"/>
      <c r="J3953" s="35" t="n"/>
      <c r="K3953" s="35" t="n"/>
      <c r="L3953" s="36" t="n"/>
      <c r="M3953" s="36" t="n"/>
      <c r="P3953" s="37" t="n"/>
      <c r="Q3953" s="38">
        <f>IF($C3953="",0,IF(OR(LOWER(TRIM($G3953))="omani",LOWER(TRIM($G3953))="oman",LOWER(TRIM($G3953))="om",LOWER(TRIM($G3953))="local"),1,0))</f>
        <v/>
      </c>
      <c r="R3953" s="38">
        <f>IF($C3953="",0,IF(OR(ISNUMBER(SEARCH("resign",$N3953)),ISNUMBER(SEARCH("terminat",$N3953)),ISNUMBER(SEARCH("inactive",$N3953)),ISNUMBER(SEARCH("vacan",$N3953)),ISNUMBER(SEARCH("deceased",$N3953)),ISNUMBER(SEARCH("separated",$N3953))),0,1))</f>
        <v/>
      </c>
      <c r="S3953">
        <f>IF(OR($R3953=0,NOT(ISNUMBER($I3953))),"",IFERROR(DATEDIF($I3953,DATE(FY,1,1),"y"),""))</f>
        <v/>
      </c>
      <c r="T3953">
        <f>IF(OR($R3953=0,NOT(ISNUMBER($J3953))),"",IFERROR(DATEDIF($J3953,DATE(FY,1,1),"y"),0))</f>
        <v/>
      </c>
      <c r="U3953" s="38">
        <f>IF(OR($R3953=0,NOT(ISNUMBER($I3953))),0,IF(YEAR($I3953)+IF($Q3953=1,RetAgeO,RetAgeE)=FY,MONTH($I3953),IF(YEAR($I3953)+IF($Q3953=1,RetAgeO,RetAgeE)&lt;FY,1,0)))</f>
        <v/>
      </c>
      <c r="V3953" s="38">
        <f>IF(OR($R3953=0,NOT(ISNUMBER($K3953))),0,IF(YEAR($K3953)=FY,MONTH($K3953),IF(YEAR($K3953)&lt;FY,1,0)))</f>
        <v/>
      </c>
      <c r="W3953" s="38">
        <f>IF($R3953=0,0,MIN(12,IF(AND(ISNUMBER($O3953),$O3953&gt;=1,$O3953&lt;=12),INT($O3953),12),IF(AND(RetireExit="Yes",$U3953&gt;0),$U3953,12),IF(AND(ContractExit="Yes",$V3953&gt;0),$V3953,12)))</f>
        <v/>
      </c>
      <c r="X3953" s="37">
        <f>IF(ISNUMBER($P3953),$P3953,IncPct)</f>
        <v/>
      </c>
      <c r="Y3953" s="39">
        <f>IF($W3953=0,0,MAX(0,MIN($W3953,IncMonth-1))+MAX(0,$W3953-IncMonth+1)*(1+$X3953))</f>
        <v/>
      </c>
      <c r="Z3953" s="40">
        <f>IF($C3953="",0,IFERROR(INDEX(Departments!$B$5:$B$54,MATCH($C3953,Departments!$A$5:$A$54,0)),0))</f>
        <v/>
      </c>
      <c r="AA3953" s="41">
        <f>N($L3953)*$Y3953</f>
        <v/>
      </c>
      <c r="AB3953" s="41">
        <f>N($M3953)*$Y3953</f>
        <v/>
      </c>
      <c r="AC3953" s="41">
        <f>$AA3953*$Z3953</f>
        <v/>
      </c>
      <c r="AD3953" s="41">
        <f>$AA3953*BonusMonths/12</f>
        <v/>
      </c>
      <c r="AE3953" s="41">
        <f>($AA3953+SI_Gross*$AB3953)*IF($Q3953=1,SI_O,SI_E)</f>
        <v/>
      </c>
      <c r="AF3953" s="41">
        <f>IF($Q3953=1,0,$AA3953*EOSB)</f>
        <v/>
      </c>
      <c r="AG3953" s="41">
        <f>$AN3953*$W3953</f>
        <v/>
      </c>
      <c r="AH3953" s="41">
        <f>SUM($AA3953:$AG3953)</f>
        <v/>
      </c>
      <c r="AI3953" s="41">
        <f>12*($AM3953+$AN3953)</f>
        <v/>
      </c>
      <c r="AJ3953" s="41">
        <f>$AM3953*((IncMonth-1)+(13-IncMonth)*(1+$X3953))+12*$AN3953</f>
        <v/>
      </c>
      <c r="AK3953" s="41">
        <f>IF($R3953=1,N($L3953)+N($M3953),0)</f>
        <v/>
      </c>
      <c r="AL3953">
        <f>IF($C3953="","",IF(N($L3953)&lt;=0,"Basic salary missing",IF(ISNA(MATCH($C3953,Departments!$A$5:$A$54,0)),"Department not on Departments sheet",IF(AND($I3953&lt;&gt;"",NOT(ISNUMBER($I3953))),"Date of birth is text, not a date",IF(AND($K3953&lt;&gt;"",NOT(ISNUMBER($K3953))),"Contract end is text, not a date","")))))</f>
        <v/>
      </c>
      <c r="AM3953" s="41">
        <f>IF($R3953=0,0,N($L3953)*(1+$Z3953+BonusMonths/12+IF($Q3953=1,0,EOSB))+N($M3953)+(N($L3953)+SI_Gross*N($M3953))*IF($Q3953=1,SI_O,SI_E))</f>
        <v/>
      </c>
      <c r="AN3953" s="41">
        <f>IF($R3953=0,0,(IF($Q3953=1,MedO,MedE+Ticket)+Training)/12)</f>
        <v/>
      </c>
    </row>
    <row r="3954">
      <c r="I3954" s="35" t="n"/>
      <c r="J3954" s="35" t="n"/>
      <c r="K3954" s="35" t="n"/>
      <c r="L3954" s="36" t="n"/>
      <c r="M3954" s="36" t="n"/>
      <c r="P3954" s="37" t="n"/>
      <c r="Q3954" s="38">
        <f>IF($C3954="",0,IF(OR(LOWER(TRIM($G3954))="omani",LOWER(TRIM($G3954))="oman",LOWER(TRIM($G3954))="om",LOWER(TRIM($G3954))="local"),1,0))</f>
        <v/>
      </c>
      <c r="R3954" s="38">
        <f>IF($C3954="",0,IF(OR(ISNUMBER(SEARCH("resign",$N3954)),ISNUMBER(SEARCH("terminat",$N3954)),ISNUMBER(SEARCH("inactive",$N3954)),ISNUMBER(SEARCH("vacan",$N3954)),ISNUMBER(SEARCH("deceased",$N3954)),ISNUMBER(SEARCH("separated",$N3954))),0,1))</f>
        <v/>
      </c>
      <c r="S3954">
        <f>IF(OR($R3954=0,NOT(ISNUMBER($I3954))),"",IFERROR(DATEDIF($I3954,DATE(FY,1,1),"y"),""))</f>
        <v/>
      </c>
      <c r="T3954">
        <f>IF(OR($R3954=0,NOT(ISNUMBER($J3954))),"",IFERROR(DATEDIF($J3954,DATE(FY,1,1),"y"),0))</f>
        <v/>
      </c>
      <c r="U3954" s="38">
        <f>IF(OR($R3954=0,NOT(ISNUMBER($I3954))),0,IF(YEAR($I3954)+IF($Q3954=1,RetAgeO,RetAgeE)=FY,MONTH($I3954),IF(YEAR($I3954)+IF($Q3954=1,RetAgeO,RetAgeE)&lt;FY,1,0)))</f>
        <v/>
      </c>
      <c r="V3954" s="38">
        <f>IF(OR($R3954=0,NOT(ISNUMBER($K3954))),0,IF(YEAR($K3954)=FY,MONTH($K3954),IF(YEAR($K3954)&lt;FY,1,0)))</f>
        <v/>
      </c>
      <c r="W3954" s="38">
        <f>IF($R3954=0,0,MIN(12,IF(AND(ISNUMBER($O3954),$O3954&gt;=1,$O3954&lt;=12),INT($O3954),12),IF(AND(RetireExit="Yes",$U3954&gt;0),$U3954,12),IF(AND(ContractExit="Yes",$V3954&gt;0),$V3954,12)))</f>
        <v/>
      </c>
      <c r="X3954" s="37">
        <f>IF(ISNUMBER($P3954),$P3954,IncPct)</f>
        <v/>
      </c>
      <c r="Y3954" s="39">
        <f>IF($W3954=0,0,MAX(0,MIN($W3954,IncMonth-1))+MAX(0,$W3954-IncMonth+1)*(1+$X3954))</f>
        <v/>
      </c>
      <c r="Z3954" s="40">
        <f>IF($C3954="",0,IFERROR(INDEX(Departments!$B$5:$B$54,MATCH($C3954,Departments!$A$5:$A$54,0)),0))</f>
        <v/>
      </c>
      <c r="AA3954" s="41">
        <f>N($L3954)*$Y3954</f>
        <v/>
      </c>
      <c r="AB3954" s="41">
        <f>N($M3954)*$Y3954</f>
        <v/>
      </c>
      <c r="AC3954" s="41">
        <f>$AA3954*$Z3954</f>
        <v/>
      </c>
      <c r="AD3954" s="41">
        <f>$AA3954*BonusMonths/12</f>
        <v/>
      </c>
      <c r="AE3954" s="41">
        <f>($AA3954+SI_Gross*$AB3954)*IF($Q3954=1,SI_O,SI_E)</f>
        <v/>
      </c>
      <c r="AF3954" s="41">
        <f>IF($Q3954=1,0,$AA3954*EOSB)</f>
        <v/>
      </c>
      <c r="AG3954" s="41">
        <f>$AN3954*$W3954</f>
        <v/>
      </c>
      <c r="AH3954" s="41">
        <f>SUM($AA3954:$AG3954)</f>
        <v/>
      </c>
      <c r="AI3954" s="41">
        <f>12*($AM3954+$AN3954)</f>
        <v/>
      </c>
      <c r="AJ3954" s="41">
        <f>$AM3954*((IncMonth-1)+(13-IncMonth)*(1+$X3954))+12*$AN3954</f>
        <v/>
      </c>
      <c r="AK3954" s="41">
        <f>IF($R3954=1,N($L3954)+N($M3954),0)</f>
        <v/>
      </c>
      <c r="AL3954">
        <f>IF($C3954="","",IF(N($L3954)&lt;=0,"Basic salary missing",IF(ISNA(MATCH($C3954,Departments!$A$5:$A$54,0)),"Department not on Departments sheet",IF(AND($I3954&lt;&gt;"",NOT(ISNUMBER($I3954))),"Date of birth is text, not a date",IF(AND($K3954&lt;&gt;"",NOT(ISNUMBER($K3954))),"Contract end is text, not a date","")))))</f>
        <v/>
      </c>
      <c r="AM3954" s="41">
        <f>IF($R3954=0,0,N($L3954)*(1+$Z3954+BonusMonths/12+IF($Q3954=1,0,EOSB))+N($M3954)+(N($L3954)+SI_Gross*N($M3954))*IF($Q3954=1,SI_O,SI_E))</f>
        <v/>
      </c>
      <c r="AN3954" s="41">
        <f>IF($R3954=0,0,(IF($Q3954=1,MedO,MedE+Ticket)+Training)/12)</f>
        <v/>
      </c>
    </row>
    <row r="3955">
      <c r="I3955" s="35" t="n"/>
      <c r="J3955" s="35" t="n"/>
      <c r="K3955" s="35" t="n"/>
      <c r="L3955" s="36" t="n"/>
      <c r="M3955" s="36" t="n"/>
      <c r="P3955" s="37" t="n"/>
      <c r="Q3955" s="38">
        <f>IF($C3955="",0,IF(OR(LOWER(TRIM($G3955))="omani",LOWER(TRIM($G3955))="oman",LOWER(TRIM($G3955))="om",LOWER(TRIM($G3955))="local"),1,0))</f>
        <v/>
      </c>
      <c r="R3955" s="38">
        <f>IF($C3955="",0,IF(OR(ISNUMBER(SEARCH("resign",$N3955)),ISNUMBER(SEARCH("terminat",$N3955)),ISNUMBER(SEARCH("inactive",$N3955)),ISNUMBER(SEARCH("vacan",$N3955)),ISNUMBER(SEARCH("deceased",$N3955)),ISNUMBER(SEARCH("separated",$N3955))),0,1))</f>
        <v/>
      </c>
      <c r="S3955">
        <f>IF(OR($R3955=0,NOT(ISNUMBER($I3955))),"",IFERROR(DATEDIF($I3955,DATE(FY,1,1),"y"),""))</f>
        <v/>
      </c>
      <c r="T3955">
        <f>IF(OR($R3955=0,NOT(ISNUMBER($J3955))),"",IFERROR(DATEDIF($J3955,DATE(FY,1,1),"y"),0))</f>
        <v/>
      </c>
      <c r="U3955" s="38">
        <f>IF(OR($R3955=0,NOT(ISNUMBER($I3955))),0,IF(YEAR($I3955)+IF($Q3955=1,RetAgeO,RetAgeE)=FY,MONTH($I3955),IF(YEAR($I3955)+IF($Q3955=1,RetAgeO,RetAgeE)&lt;FY,1,0)))</f>
        <v/>
      </c>
      <c r="V3955" s="38">
        <f>IF(OR($R3955=0,NOT(ISNUMBER($K3955))),0,IF(YEAR($K3955)=FY,MONTH($K3955),IF(YEAR($K3955)&lt;FY,1,0)))</f>
        <v/>
      </c>
      <c r="W3955" s="38">
        <f>IF($R3955=0,0,MIN(12,IF(AND(ISNUMBER($O3955),$O3955&gt;=1,$O3955&lt;=12),INT($O3955),12),IF(AND(RetireExit="Yes",$U3955&gt;0),$U3955,12),IF(AND(ContractExit="Yes",$V3955&gt;0),$V3955,12)))</f>
        <v/>
      </c>
      <c r="X3955" s="37">
        <f>IF(ISNUMBER($P3955),$P3955,IncPct)</f>
        <v/>
      </c>
      <c r="Y3955" s="39">
        <f>IF($W3955=0,0,MAX(0,MIN($W3955,IncMonth-1))+MAX(0,$W3955-IncMonth+1)*(1+$X3955))</f>
        <v/>
      </c>
      <c r="Z3955" s="40">
        <f>IF($C3955="",0,IFERROR(INDEX(Departments!$B$5:$B$54,MATCH($C3955,Departments!$A$5:$A$54,0)),0))</f>
        <v/>
      </c>
      <c r="AA3955" s="41">
        <f>N($L3955)*$Y3955</f>
        <v/>
      </c>
      <c r="AB3955" s="41">
        <f>N($M3955)*$Y3955</f>
        <v/>
      </c>
      <c r="AC3955" s="41">
        <f>$AA3955*$Z3955</f>
        <v/>
      </c>
      <c r="AD3955" s="41">
        <f>$AA3955*BonusMonths/12</f>
        <v/>
      </c>
      <c r="AE3955" s="41">
        <f>($AA3955+SI_Gross*$AB3955)*IF($Q3955=1,SI_O,SI_E)</f>
        <v/>
      </c>
      <c r="AF3955" s="41">
        <f>IF($Q3955=1,0,$AA3955*EOSB)</f>
        <v/>
      </c>
      <c r="AG3955" s="41">
        <f>$AN3955*$W3955</f>
        <v/>
      </c>
      <c r="AH3955" s="41">
        <f>SUM($AA3955:$AG3955)</f>
        <v/>
      </c>
      <c r="AI3955" s="41">
        <f>12*($AM3955+$AN3955)</f>
        <v/>
      </c>
      <c r="AJ3955" s="41">
        <f>$AM3955*((IncMonth-1)+(13-IncMonth)*(1+$X3955))+12*$AN3955</f>
        <v/>
      </c>
      <c r="AK3955" s="41">
        <f>IF($R3955=1,N($L3955)+N($M3955),0)</f>
        <v/>
      </c>
      <c r="AL3955">
        <f>IF($C3955="","",IF(N($L3955)&lt;=0,"Basic salary missing",IF(ISNA(MATCH($C3955,Departments!$A$5:$A$54,0)),"Department not on Departments sheet",IF(AND($I3955&lt;&gt;"",NOT(ISNUMBER($I3955))),"Date of birth is text, not a date",IF(AND($K3955&lt;&gt;"",NOT(ISNUMBER($K3955))),"Contract end is text, not a date","")))))</f>
        <v/>
      </c>
      <c r="AM3955" s="41">
        <f>IF($R3955=0,0,N($L3955)*(1+$Z3955+BonusMonths/12+IF($Q3955=1,0,EOSB))+N($M3955)+(N($L3955)+SI_Gross*N($M3955))*IF($Q3955=1,SI_O,SI_E))</f>
        <v/>
      </c>
      <c r="AN3955" s="41">
        <f>IF($R3955=0,0,(IF($Q3955=1,MedO,MedE+Ticket)+Training)/12)</f>
        <v/>
      </c>
    </row>
    <row r="3956">
      <c r="I3956" s="35" t="n"/>
      <c r="J3956" s="35" t="n"/>
      <c r="K3956" s="35" t="n"/>
      <c r="L3956" s="36" t="n"/>
      <c r="M3956" s="36" t="n"/>
      <c r="P3956" s="37" t="n"/>
      <c r="Q3956" s="38">
        <f>IF($C3956="",0,IF(OR(LOWER(TRIM($G3956))="omani",LOWER(TRIM($G3956))="oman",LOWER(TRIM($G3956))="om",LOWER(TRIM($G3956))="local"),1,0))</f>
        <v/>
      </c>
      <c r="R3956" s="38">
        <f>IF($C3956="",0,IF(OR(ISNUMBER(SEARCH("resign",$N3956)),ISNUMBER(SEARCH("terminat",$N3956)),ISNUMBER(SEARCH("inactive",$N3956)),ISNUMBER(SEARCH("vacan",$N3956)),ISNUMBER(SEARCH("deceased",$N3956)),ISNUMBER(SEARCH("separated",$N3956))),0,1))</f>
        <v/>
      </c>
      <c r="S3956">
        <f>IF(OR($R3956=0,NOT(ISNUMBER($I3956))),"",IFERROR(DATEDIF($I3956,DATE(FY,1,1),"y"),""))</f>
        <v/>
      </c>
      <c r="T3956">
        <f>IF(OR($R3956=0,NOT(ISNUMBER($J3956))),"",IFERROR(DATEDIF($J3956,DATE(FY,1,1),"y"),0))</f>
        <v/>
      </c>
      <c r="U3956" s="38">
        <f>IF(OR($R3956=0,NOT(ISNUMBER($I3956))),0,IF(YEAR($I3956)+IF($Q3956=1,RetAgeO,RetAgeE)=FY,MONTH($I3956),IF(YEAR($I3956)+IF($Q3956=1,RetAgeO,RetAgeE)&lt;FY,1,0)))</f>
        <v/>
      </c>
      <c r="V3956" s="38">
        <f>IF(OR($R3956=0,NOT(ISNUMBER($K3956))),0,IF(YEAR($K3956)=FY,MONTH($K3956),IF(YEAR($K3956)&lt;FY,1,0)))</f>
        <v/>
      </c>
      <c r="W3956" s="38">
        <f>IF($R3956=0,0,MIN(12,IF(AND(ISNUMBER($O3956),$O3956&gt;=1,$O3956&lt;=12),INT($O3956),12),IF(AND(RetireExit="Yes",$U3956&gt;0),$U3956,12),IF(AND(ContractExit="Yes",$V3956&gt;0),$V3956,12)))</f>
        <v/>
      </c>
      <c r="X3956" s="37">
        <f>IF(ISNUMBER($P3956),$P3956,IncPct)</f>
        <v/>
      </c>
      <c r="Y3956" s="39">
        <f>IF($W3956=0,0,MAX(0,MIN($W3956,IncMonth-1))+MAX(0,$W3956-IncMonth+1)*(1+$X3956))</f>
        <v/>
      </c>
      <c r="Z3956" s="40">
        <f>IF($C3956="",0,IFERROR(INDEX(Departments!$B$5:$B$54,MATCH($C3956,Departments!$A$5:$A$54,0)),0))</f>
        <v/>
      </c>
      <c r="AA3956" s="41">
        <f>N($L3956)*$Y3956</f>
        <v/>
      </c>
      <c r="AB3956" s="41">
        <f>N($M3956)*$Y3956</f>
        <v/>
      </c>
      <c r="AC3956" s="41">
        <f>$AA3956*$Z3956</f>
        <v/>
      </c>
      <c r="AD3956" s="41">
        <f>$AA3956*BonusMonths/12</f>
        <v/>
      </c>
      <c r="AE3956" s="41">
        <f>($AA3956+SI_Gross*$AB3956)*IF($Q3956=1,SI_O,SI_E)</f>
        <v/>
      </c>
      <c r="AF3956" s="41">
        <f>IF($Q3956=1,0,$AA3956*EOSB)</f>
        <v/>
      </c>
      <c r="AG3956" s="41">
        <f>$AN3956*$W3956</f>
        <v/>
      </c>
      <c r="AH3956" s="41">
        <f>SUM($AA3956:$AG3956)</f>
        <v/>
      </c>
      <c r="AI3956" s="41">
        <f>12*($AM3956+$AN3956)</f>
        <v/>
      </c>
      <c r="AJ3956" s="41">
        <f>$AM3956*((IncMonth-1)+(13-IncMonth)*(1+$X3956))+12*$AN3956</f>
        <v/>
      </c>
      <c r="AK3956" s="41">
        <f>IF($R3956=1,N($L3956)+N($M3956),0)</f>
        <v/>
      </c>
      <c r="AL3956">
        <f>IF($C3956="","",IF(N($L3956)&lt;=0,"Basic salary missing",IF(ISNA(MATCH($C3956,Departments!$A$5:$A$54,0)),"Department not on Departments sheet",IF(AND($I3956&lt;&gt;"",NOT(ISNUMBER($I3956))),"Date of birth is text, not a date",IF(AND($K3956&lt;&gt;"",NOT(ISNUMBER($K3956))),"Contract end is text, not a date","")))))</f>
        <v/>
      </c>
      <c r="AM3956" s="41">
        <f>IF($R3956=0,0,N($L3956)*(1+$Z3956+BonusMonths/12+IF($Q3956=1,0,EOSB))+N($M3956)+(N($L3956)+SI_Gross*N($M3956))*IF($Q3956=1,SI_O,SI_E))</f>
        <v/>
      </c>
      <c r="AN3956" s="41">
        <f>IF($R3956=0,0,(IF($Q3956=1,MedO,MedE+Ticket)+Training)/12)</f>
        <v/>
      </c>
    </row>
    <row r="3957">
      <c r="I3957" s="35" t="n"/>
      <c r="J3957" s="35" t="n"/>
      <c r="K3957" s="35" t="n"/>
      <c r="L3957" s="36" t="n"/>
      <c r="M3957" s="36" t="n"/>
      <c r="P3957" s="37" t="n"/>
      <c r="Q3957" s="38">
        <f>IF($C3957="",0,IF(OR(LOWER(TRIM($G3957))="omani",LOWER(TRIM($G3957))="oman",LOWER(TRIM($G3957))="om",LOWER(TRIM($G3957))="local"),1,0))</f>
        <v/>
      </c>
      <c r="R3957" s="38">
        <f>IF($C3957="",0,IF(OR(ISNUMBER(SEARCH("resign",$N3957)),ISNUMBER(SEARCH("terminat",$N3957)),ISNUMBER(SEARCH("inactive",$N3957)),ISNUMBER(SEARCH("vacan",$N3957)),ISNUMBER(SEARCH("deceased",$N3957)),ISNUMBER(SEARCH("separated",$N3957))),0,1))</f>
        <v/>
      </c>
      <c r="S3957">
        <f>IF(OR($R3957=0,NOT(ISNUMBER($I3957))),"",IFERROR(DATEDIF($I3957,DATE(FY,1,1),"y"),""))</f>
        <v/>
      </c>
      <c r="T3957">
        <f>IF(OR($R3957=0,NOT(ISNUMBER($J3957))),"",IFERROR(DATEDIF($J3957,DATE(FY,1,1),"y"),0))</f>
        <v/>
      </c>
      <c r="U3957" s="38">
        <f>IF(OR($R3957=0,NOT(ISNUMBER($I3957))),0,IF(YEAR($I3957)+IF($Q3957=1,RetAgeO,RetAgeE)=FY,MONTH($I3957),IF(YEAR($I3957)+IF($Q3957=1,RetAgeO,RetAgeE)&lt;FY,1,0)))</f>
        <v/>
      </c>
      <c r="V3957" s="38">
        <f>IF(OR($R3957=0,NOT(ISNUMBER($K3957))),0,IF(YEAR($K3957)=FY,MONTH($K3957),IF(YEAR($K3957)&lt;FY,1,0)))</f>
        <v/>
      </c>
      <c r="W3957" s="38">
        <f>IF($R3957=0,0,MIN(12,IF(AND(ISNUMBER($O3957),$O3957&gt;=1,$O3957&lt;=12),INT($O3957),12),IF(AND(RetireExit="Yes",$U3957&gt;0),$U3957,12),IF(AND(ContractExit="Yes",$V3957&gt;0),$V3957,12)))</f>
        <v/>
      </c>
      <c r="X3957" s="37">
        <f>IF(ISNUMBER($P3957),$P3957,IncPct)</f>
        <v/>
      </c>
      <c r="Y3957" s="39">
        <f>IF($W3957=0,0,MAX(0,MIN($W3957,IncMonth-1))+MAX(0,$W3957-IncMonth+1)*(1+$X3957))</f>
        <v/>
      </c>
      <c r="Z3957" s="40">
        <f>IF($C3957="",0,IFERROR(INDEX(Departments!$B$5:$B$54,MATCH($C3957,Departments!$A$5:$A$54,0)),0))</f>
        <v/>
      </c>
      <c r="AA3957" s="41">
        <f>N($L3957)*$Y3957</f>
        <v/>
      </c>
      <c r="AB3957" s="41">
        <f>N($M3957)*$Y3957</f>
        <v/>
      </c>
      <c r="AC3957" s="41">
        <f>$AA3957*$Z3957</f>
        <v/>
      </c>
      <c r="AD3957" s="41">
        <f>$AA3957*BonusMonths/12</f>
        <v/>
      </c>
      <c r="AE3957" s="41">
        <f>($AA3957+SI_Gross*$AB3957)*IF($Q3957=1,SI_O,SI_E)</f>
        <v/>
      </c>
      <c r="AF3957" s="41">
        <f>IF($Q3957=1,0,$AA3957*EOSB)</f>
        <v/>
      </c>
      <c r="AG3957" s="41">
        <f>$AN3957*$W3957</f>
        <v/>
      </c>
      <c r="AH3957" s="41">
        <f>SUM($AA3957:$AG3957)</f>
        <v/>
      </c>
      <c r="AI3957" s="41">
        <f>12*($AM3957+$AN3957)</f>
        <v/>
      </c>
      <c r="AJ3957" s="41">
        <f>$AM3957*((IncMonth-1)+(13-IncMonth)*(1+$X3957))+12*$AN3957</f>
        <v/>
      </c>
      <c r="AK3957" s="41">
        <f>IF($R3957=1,N($L3957)+N($M3957),0)</f>
        <v/>
      </c>
      <c r="AL3957">
        <f>IF($C3957="","",IF(N($L3957)&lt;=0,"Basic salary missing",IF(ISNA(MATCH($C3957,Departments!$A$5:$A$54,0)),"Department not on Departments sheet",IF(AND($I3957&lt;&gt;"",NOT(ISNUMBER($I3957))),"Date of birth is text, not a date",IF(AND($K3957&lt;&gt;"",NOT(ISNUMBER($K3957))),"Contract end is text, not a date","")))))</f>
        <v/>
      </c>
      <c r="AM3957" s="41">
        <f>IF($R3957=0,0,N($L3957)*(1+$Z3957+BonusMonths/12+IF($Q3957=1,0,EOSB))+N($M3957)+(N($L3957)+SI_Gross*N($M3957))*IF($Q3957=1,SI_O,SI_E))</f>
        <v/>
      </c>
      <c r="AN3957" s="41">
        <f>IF($R3957=0,0,(IF($Q3957=1,MedO,MedE+Ticket)+Training)/12)</f>
        <v/>
      </c>
    </row>
    <row r="3958">
      <c r="I3958" s="35" t="n"/>
      <c r="J3958" s="35" t="n"/>
      <c r="K3958" s="35" t="n"/>
      <c r="L3958" s="36" t="n"/>
      <c r="M3958" s="36" t="n"/>
      <c r="P3958" s="37" t="n"/>
      <c r="Q3958" s="38">
        <f>IF($C3958="",0,IF(OR(LOWER(TRIM($G3958))="omani",LOWER(TRIM($G3958))="oman",LOWER(TRIM($G3958))="om",LOWER(TRIM($G3958))="local"),1,0))</f>
        <v/>
      </c>
      <c r="R3958" s="38">
        <f>IF($C3958="",0,IF(OR(ISNUMBER(SEARCH("resign",$N3958)),ISNUMBER(SEARCH("terminat",$N3958)),ISNUMBER(SEARCH("inactive",$N3958)),ISNUMBER(SEARCH("vacan",$N3958)),ISNUMBER(SEARCH("deceased",$N3958)),ISNUMBER(SEARCH("separated",$N3958))),0,1))</f>
        <v/>
      </c>
      <c r="S3958">
        <f>IF(OR($R3958=0,NOT(ISNUMBER($I3958))),"",IFERROR(DATEDIF($I3958,DATE(FY,1,1),"y"),""))</f>
        <v/>
      </c>
      <c r="T3958">
        <f>IF(OR($R3958=0,NOT(ISNUMBER($J3958))),"",IFERROR(DATEDIF($J3958,DATE(FY,1,1),"y"),0))</f>
        <v/>
      </c>
      <c r="U3958" s="38">
        <f>IF(OR($R3958=0,NOT(ISNUMBER($I3958))),0,IF(YEAR($I3958)+IF($Q3958=1,RetAgeO,RetAgeE)=FY,MONTH($I3958),IF(YEAR($I3958)+IF($Q3958=1,RetAgeO,RetAgeE)&lt;FY,1,0)))</f>
        <v/>
      </c>
      <c r="V3958" s="38">
        <f>IF(OR($R3958=0,NOT(ISNUMBER($K3958))),0,IF(YEAR($K3958)=FY,MONTH($K3958),IF(YEAR($K3958)&lt;FY,1,0)))</f>
        <v/>
      </c>
      <c r="W3958" s="38">
        <f>IF($R3958=0,0,MIN(12,IF(AND(ISNUMBER($O3958),$O3958&gt;=1,$O3958&lt;=12),INT($O3958),12),IF(AND(RetireExit="Yes",$U3958&gt;0),$U3958,12),IF(AND(ContractExit="Yes",$V3958&gt;0),$V3958,12)))</f>
        <v/>
      </c>
      <c r="X3958" s="37">
        <f>IF(ISNUMBER($P3958),$P3958,IncPct)</f>
        <v/>
      </c>
      <c r="Y3958" s="39">
        <f>IF($W3958=0,0,MAX(0,MIN($W3958,IncMonth-1))+MAX(0,$W3958-IncMonth+1)*(1+$X3958))</f>
        <v/>
      </c>
      <c r="Z3958" s="40">
        <f>IF($C3958="",0,IFERROR(INDEX(Departments!$B$5:$B$54,MATCH($C3958,Departments!$A$5:$A$54,0)),0))</f>
        <v/>
      </c>
      <c r="AA3958" s="41">
        <f>N($L3958)*$Y3958</f>
        <v/>
      </c>
      <c r="AB3958" s="41">
        <f>N($M3958)*$Y3958</f>
        <v/>
      </c>
      <c r="AC3958" s="41">
        <f>$AA3958*$Z3958</f>
        <v/>
      </c>
      <c r="AD3958" s="41">
        <f>$AA3958*BonusMonths/12</f>
        <v/>
      </c>
      <c r="AE3958" s="41">
        <f>($AA3958+SI_Gross*$AB3958)*IF($Q3958=1,SI_O,SI_E)</f>
        <v/>
      </c>
      <c r="AF3958" s="41">
        <f>IF($Q3958=1,0,$AA3958*EOSB)</f>
        <v/>
      </c>
      <c r="AG3958" s="41">
        <f>$AN3958*$W3958</f>
        <v/>
      </c>
      <c r="AH3958" s="41">
        <f>SUM($AA3958:$AG3958)</f>
        <v/>
      </c>
      <c r="AI3958" s="41">
        <f>12*($AM3958+$AN3958)</f>
        <v/>
      </c>
      <c r="AJ3958" s="41">
        <f>$AM3958*((IncMonth-1)+(13-IncMonth)*(1+$X3958))+12*$AN3958</f>
        <v/>
      </c>
      <c r="AK3958" s="41">
        <f>IF($R3958=1,N($L3958)+N($M3958),0)</f>
        <v/>
      </c>
      <c r="AL3958">
        <f>IF($C3958="","",IF(N($L3958)&lt;=0,"Basic salary missing",IF(ISNA(MATCH($C3958,Departments!$A$5:$A$54,0)),"Department not on Departments sheet",IF(AND($I3958&lt;&gt;"",NOT(ISNUMBER($I3958))),"Date of birth is text, not a date",IF(AND($K3958&lt;&gt;"",NOT(ISNUMBER($K3958))),"Contract end is text, not a date","")))))</f>
        <v/>
      </c>
      <c r="AM3958" s="41">
        <f>IF($R3958=0,0,N($L3958)*(1+$Z3958+BonusMonths/12+IF($Q3958=1,0,EOSB))+N($M3958)+(N($L3958)+SI_Gross*N($M3958))*IF($Q3958=1,SI_O,SI_E))</f>
        <v/>
      </c>
      <c r="AN3958" s="41">
        <f>IF($R3958=0,0,(IF($Q3958=1,MedO,MedE+Ticket)+Training)/12)</f>
        <v/>
      </c>
    </row>
    <row r="3959">
      <c r="I3959" s="35" t="n"/>
      <c r="J3959" s="35" t="n"/>
      <c r="K3959" s="35" t="n"/>
      <c r="L3959" s="36" t="n"/>
      <c r="M3959" s="36" t="n"/>
      <c r="P3959" s="37" t="n"/>
      <c r="Q3959" s="38">
        <f>IF($C3959="",0,IF(OR(LOWER(TRIM($G3959))="omani",LOWER(TRIM($G3959))="oman",LOWER(TRIM($G3959))="om",LOWER(TRIM($G3959))="local"),1,0))</f>
        <v/>
      </c>
      <c r="R3959" s="38">
        <f>IF($C3959="",0,IF(OR(ISNUMBER(SEARCH("resign",$N3959)),ISNUMBER(SEARCH("terminat",$N3959)),ISNUMBER(SEARCH("inactive",$N3959)),ISNUMBER(SEARCH("vacan",$N3959)),ISNUMBER(SEARCH("deceased",$N3959)),ISNUMBER(SEARCH("separated",$N3959))),0,1))</f>
        <v/>
      </c>
      <c r="S3959">
        <f>IF(OR($R3959=0,NOT(ISNUMBER($I3959))),"",IFERROR(DATEDIF($I3959,DATE(FY,1,1),"y"),""))</f>
        <v/>
      </c>
      <c r="T3959">
        <f>IF(OR($R3959=0,NOT(ISNUMBER($J3959))),"",IFERROR(DATEDIF($J3959,DATE(FY,1,1),"y"),0))</f>
        <v/>
      </c>
      <c r="U3959" s="38">
        <f>IF(OR($R3959=0,NOT(ISNUMBER($I3959))),0,IF(YEAR($I3959)+IF($Q3959=1,RetAgeO,RetAgeE)=FY,MONTH($I3959),IF(YEAR($I3959)+IF($Q3959=1,RetAgeO,RetAgeE)&lt;FY,1,0)))</f>
        <v/>
      </c>
      <c r="V3959" s="38">
        <f>IF(OR($R3959=0,NOT(ISNUMBER($K3959))),0,IF(YEAR($K3959)=FY,MONTH($K3959),IF(YEAR($K3959)&lt;FY,1,0)))</f>
        <v/>
      </c>
      <c r="W3959" s="38">
        <f>IF($R3959=0,0,MIN(12,IF(AND(ISNUMBER($O3959),$O3959&gt;=1,$O3959&lt;=12),INT($O3959),12),IF(AND(RetireExit="Yes",$U3959&gt;0),$U3959,12),IF(AND(ContractExit="Yes",$V3959&gt;0),$V3959,12)))</f>
        <v/>
      </c>
      <c r="X3959" s="37">
        <f>IF(ISNUMBER($P3959),$P3959,IncPct)</f>
        <v/>
      </c>
      <c r="Y3959" s="39">
        <f>IF($W3959=0,0,MAX(0,MIN($W3959,IncMonth-1))+MAX(0,$W3959-IncMonth+1)*(1+$X3959))</f>
        <v/>
      </c>
      <c r="Z3959" s="40">
        <f>IF($C3959="",0,IFERROR(INDEX(Departments!$B$5:$B$54,MATCH($C3959,Departments!$A$5:$A$54,0)),0))</f>
        <v/>
      </c>
      <c r="AA3959" s="41">
        <f>N($L3959)*$Y3959</f>
        <v/>
      </c>
      <c r="AB3959" s="41">
        <f>N($M3959)*$Y3959</f>
        <v/>
      </c>
      <c r="AC3959" s="41">
        <f>$AA3959*$Z3959</f>
        <v/>
      </c>
      <c r="AD3959" s="41">
        <f>$AA3959*BonusMonths/12</f>
        <v/>
      </c>
      <c r="AE3959" s="41">
        <f>($AA3959+SI_Gross*$AB3959)*IF($Q3959=1,SI_O,SI_E)</f>
        <v/>
      </c>
      <c r="AF3959" s="41">
        <f>IF($Q3959=1,0,$AA3959*EOSB)</f>
        <v/>
      </c>
      <c r="AG3959" s="41">
        <f>$AN3959*$W3959</f>
        <v/>
      </c>
      <c r="AH3959" s="41">
        <f>SUM($AA3959:$AG3959)</f>
        <v/>
      </c>
      <c r="AI3959" s="41">
        <f>12*($AM3959+$AN3959)</f>
        <v/>
      </c>
      <c r="AJ3959" s="41">
        <f>$AM3959*((IncMonth-1)+(13-IncMonth)*(1+$X3959))+12*$AN3959</f>
        <v/>
      </c>
      <c r="AK3959" s="41">
        <f>IF($R3959=1,N($L3959)+N($M3959),0)</f>
        <v/>
      </c>
      <c r="AL3959">
        <f>IF($C3959="","",IF(N($L3959)&lt;=0,"Basic salary missing",IF(ISNA(MATCH($C3959,Departments!$A$5:$A$54,0)),"Department not on Departments sheet",IF(AND($I3959&lt;&gt;"",NOT(ISNUMBER($I3959))),"Date of birth is text, not a date",IF(AND($K3959&lt;&gt;"",NOT(ISNUMBER($K3959))),"Contract end is text, not a date","")))))</f>
        <v/>
      </c>
      <c r="AM3959" s="41">
        <f>IF($R3959=0,0,N($L3959)*(1+$Z3959+BonusMonths/12+IF($Q3959=1,0,EOSB))+N($M3959)+(N($L3959)+SI_Gross*N($M3959))*IF($Q3959=1,SI_O,SI_E))</f>
        <v/>
      </c>
      <c r="AN3959" s="41">
        <f>IF($R3959=0,0,(IF($Q3959=1,MedO,MedE+Ticket)+Training)/12)</f>
        <v/>
      </c>
    </row>
    <row r="3960">
      <c r="I3960" s="35" t="n"/>
      <c r="J3960" s="35" t="n"/>
      <c r="K3960" s="35" t="n"/>
      <c r="L3960" s="36" t="n"/>
      <c r="M3960" s="36" t="n"/>
      <c r="P3960" s="37" t="n"/>
      <c r="Q3960" s="38">
        <f>IF($C3960="",0,IF(OR(LOWER(TRIM($G3960))="omani",LOWER(TRIM($G3960))="oman",LOWER(TRIM($G3960))="om",LOWER(TRIM($G3960))="local"),1,0))</f>
        <v/>
      </c>
      <c r="R3960" s="38">
        <f>IF($C3960="",0,IF(OR(ISNUMBER(SEARCH("resign",$N3960)),ISNUMBER(SEARCH("terminat",$N3960)),ISNUMBER(SEARCH("inactive",$N3960)),ISNUMBER(SEARCH("vacan",$N3960)),ISNUMBER(SEARCH("deceased",$N3960)),ISNUMBER(SEARCH("separated",$N3960))),0,1))</f>
        <v/>
      </c>
      <c r="S3960">
        <f>IF(OR($R3960=0,NOT(ISNUMBER($I3960))),"",IFERROR(DATEDIF($I3960,DATE(FY,1,1),"y"),""))</f>
        <v/>
      </c>
      <c r="T3960">
        <f>IF(OR($R3960=0,NOT(ISNUMBER($J3960))),"",IFERROR(DATEDIF($J3960,DATE(FY,1,1),"y"),0))</f>
        <v/>
      </c>
      <c r="U3960" s="38">
        <f>IF(OR($R3960=0,NOT(ISNUMBER($I3960))),0,IF(YEAR($I3960)+IF($Q3960=1,RetAgeO,RetAgeE)=FY,MONTH($I3960),IF(YEAR($I3960)+IF($Q3960=1,RetAgeO,RetAgeE)&lt;FY,1,0)))</f>
        <v/>
      </c>
      <c r="V3960" s="38">
        <f>IF(OR($R3960=0,NOT(ISNUMBER($K3960))),0,IF(YEAR($K3960)=FY,MONTH($K3960),IF(YEAR($K3960)&lt;FY,1,0)))</f>
        <v/>
      </c>
      <c r="W3960" s="38">
        <f>IF($R3960=0,0,MIN(12,IF(AND(ISNUMBER($O3960),$O3960&gt;=1,$O3960&lt;=12),INT($O3960),12),IF(AND(RetireExit="Yes",$U3960&gt;0),$U3960,12),IF(AND(ContractExit="Yes",$V3960&gt;0),$V3960,12)))</f>
        <v/>
      </c>
      <c r="X3960" s="37">
        <f>IF(ISNUMBER($P3960),$P3960,IncPct)</f>
        <v/>
      </c>
      <c r="Y3960" s="39">
        <f>IF($W3960=0,0,MAX(0,MIN($W3960,IncMonth-1))+MAX(0,$W3960-IncMonth+1)*(1+$X3960))</f>
        <v/>
      </c>
      <c r="Z3960" s="40">
        <f>IF($C3960="",0,IFERROR(INDEX(Departments!$B$5:$B$54,MATCH($C3960,Departments!$A$5:$A$54,0)),0))</f>
        <v/>
      </c>
      <c r="AA3960" s="41">
        <f>N($L3960)*$Y3960</f>
        <v/>
      </c>
      <c r="AB3960" s="41">
        <f>N($M3960)*$Y3960</f>
        <v/>
      </c>
      <c r="AC3960" s="41">
        <f>$AA3960*$Z3960</f>
        <v/>
      </c>
      <c r="AD3960" s="41">
        <f>$AA3960*BonusMonths/12</f>
        <v/>
      </c>
      <c r="AE3960" s="41">
        <f>($AA3960+SI_Gross*$AB3960)*IF($Q3960=1,SI_O,SI_E)</f>
        <v/>
      </c>
      <c r="AF3960" s="41">
        <f>IF($Q3960=1,0,$AA3960*EOSB)</f>
        <v/>
      </c>
      <c r="AG3960" s="41">
        <f>$AN3960*$W3960</f>
        <v/>
      </c>
      <c r="AH3960" s="41">
        <f>SUM($AA3960:$AG3960)</f>
        <v/>
      </c>
      <c r="AI3960" s="41">
        <f>12*($AM3960+$AN3960)</f>
        <v/>
      </c>
      <c r="AJ3960" s="41">
        <f>$AM3960*((IncMonth-1)+(13-IncMonth)*(1+$X3960))+12*$AN3960</f>
        <v/>
      </c>
      <c r="AK3960" s="41">
        <f>IF($R3960=1,N($L3960)+N($M3960),0)</f>
        <v/>
      </c>
      <c r="AL3960">
        <f>IF($C3960="","",IF(N($L3960)&lt;=0,"Basic salary missing",IF(ISNA(MATCH($C3960,Departments!$A$5:$A$54,0)),"Department not on Departments sheet",IF(AND($I3960&lt;&gt;"",NOT(ISNUMBER($I3960))),"Date of birth is text, not a date",IF(AND($K3960&lt;&gt;"",NOT(ISNUMBER($K3960))),"Contract end is text, not a date","")))))</f>
        <v/>
      </c>
      <c r="AM3960" s="41">
        <f>IF($R3960=0,0,N($L3960)*(1+$Z3960+BonusMonths/12+IF($Q3960=1,0,EOSB))+N($M3960)+(N($L3960)+SI_Gross*N($M3960))*IF($Q3960=1,SI_O,SI_E))</f>
        <v/>
      </c>
      <c r="AN3960" s="41">
        <f>IF($R3960=0,0,(IF($Q3960=1,MedO,MedE+Ticket)+Training)/12)</f>
        <v/>
      </c>
    </row>
    <row r="3961">
      <c r="I3961" s="35" t="n"/>
      <c r="J3961" s="35" t="n"/>
      <c r="K3961" s="35" t="n"/>
      <c r="L3961" s="36" t="n"/>
      <c r="M3961" s="36" t="n"/>
      <c r="P3961" s="37" t="n"/>
      <c r="Q3961" s="38">
        <f>IF($C3961="",0,IF(OR(LOWER(TRIM($G3961))="omani",LOWER(TRIM($G3961))="oman",LOWER(TRIM($G3961))="om",LOWER(TRIM($G3961))="local"),1,0))</f>
        <v/>
      </c>
      <c r="R3961" s="38">
        <f>IF($C3961="",0,IF(OR(ISNUMBER(SEARCH("resign",$N3961)),ISNUMBER(SEARCH("terminat",$N3961)),ISNUMBER(SEARCH("inactive",$N3961)),ISNUMBER(SEARCH("vacan",$N3961)),ISNUMBER(SEARCH("deceased",$N3961)),ISNUMBER(SEARCH("separated",$N3961))),0,1))</f>
        <v/>
      </c>
      <c r="S3961">
        <f>IF(OR($R3961=0,NOT(ISNUMBER($I3961))),"",IFERROR(DATEDIF($I3961,DATE(FY,1,1),"y"),""))</f>
        <v/>
      </c>
      <c r="T3961">
        <f>IF(OR($R3961=0,NOT(ISNUMBER($J3961))),"",IFERROR(DATEDIF($J3961,DATE(FY,1,1),"y"),0))</f>
        <v/>
      </c>
      <c r="U3961" s="38">
        <f>IF(OR($R3961=0,NOT(ISNUMBER($I3961))),0,IF(YEAR($I3961)+IF($Q3961=1,RetAgeO,RetAgeE)=FY,MONTH($I3961),IF(YEAR($I3961)+IF($Q3961=1,RetAgeO,RetAgeE)&lt;FY,1,0)))</f>
        <v/>
      </c>
      <c r="V3961" s="38">
        <f>IF(OR($R3961=0,NOT(ISNUMBER($K3961))),0,IF(YEAR($K3961)=FY,MONTH($K3961),IF(YEAR($K3961)&lt;FY,1,0)))</f>
        <v/>
      </c>
      <c r="W3961" s="38">
        <f>IF($R3961=0,0,MIN(12,IF(AND(ISNUMBER($O3961),$O3961&gt;=1,$O3961&lt;=12),INT($O3961),12),IF(AND(RetireExit="Yes",$U3961&gt;0),$U3961,12),IF(AND(ContractExit="Yes",$V3961&gt;0),$V3961,12)))</f>
        <v/>
      </c>
      <c r="X3961" s="37">
        <f>IF(ISNUMBER($P3961),$P3961,IncPct)</f>
        <v/>
      </c>
      <c r="Y3961" s="39">
        <f>IF($W3961=0,0,MAX(0,MIN($W3961,IncMonth-1))+MAX(0,$W3961-IncMonth+1)*(1+$X3961))</f>
        <v/>
      </c>
      <c r="Z3961" s="40">
        <f>IF($C3961="",0,IFERROR(INDEX(Departments!$B$5:$B$54,MATCH($C3961,Departments!$A$5:$A$54,0)),0))</f>
        <v/>
      </c>
      <c r="AA3961" s="41">
        <f>N($L3961)*$Y3961</f>
        <v/>
      </c>
      <c r="AB3961" s="41">
        <f>N($M3961)*$Y3961</f>
        <v/>
      </c>
      <c r="AC3961" s="41">
        <f>$AA3961*$Z3961</f>
        <v/>
      </c>
      <c r="AD3961" s="41">
        <f>$AA3961*BonusMonths/12</f>
        <v/>
      </c>
      <c r="AE3961" s="41">
        <f>($AA3961+SI_Gross*$AB3961)*IF($Q3961=1,SI_O,SI_E)</f>
        <v/>
      </c>
      <c r="AF3961" s="41">
        <f>IF($Q3961=1,0,$AA3961*EOSB)</f>
        <v/>
      </c>
      <c r="AG3961" s="41">
        <f>$AN3961*$W3961</f>
        <v/>
      </c>
      <c r="AH3961" s="41">
        <f>SUM($AA3961:$AG3961)</f>
        <v/>
      </c>
      <c r="AI3961" s="41">
        <f>12*($AM3961+$AN3961)</f>
        <v/>
      </c>
      <c r="AJ3961" s="41">
        <f>$AM3961*((IncMonth-1)+(13-IncMonth)*(1+$X3961))+12*$AN3961</f>
        <v/>
      </c>
      <c r="AK3961" s="41">
        <f>IF($R3961=1,N($L3961)+N($M3961),0)</f>
        <v/>
      </c>
      <c r="AL3961">
        <f>IF($C3961="","",IF(N($L3961)&lt;=0,"Basic salary missing",IF(ISNA(MATCH($C3961,Departments!$A$5:$A$54,0)),"Department not on Departments sheet",IF(AND($I3961&lt;&gt;"",NOT(ISNUMBER($I3961))),"Date of birth is text, not a date",IF(AND($K3961&lt;&gt;"",NOT(ISNUMBER($K3961))),"Contract end is text, not a date","")))))</f>
        <v/>
      </c>
      <c r="AM3961" s="41">
        <f>IF($R3961=0,0,N($L3961)*(1+$Z3961+BonusMonths/12+IF($Q3961=1,0,EOSB))+N($M3961)+(N($L3961)+SI_Gross*N($M3961))*IF($Q3961=1,SI_O,SI_E))</f>
        <v/>
      </c>
      <c r="AN3961" s="41">
        <f>IF($R3961=0,0,(IF($Q3961=1,MedO,MedE+Ticket)+Training)/12)</f>
        <v/>
      </c>
    </row>
    <row r="3962">
      <c r="I3962" s="35" t="n"/>
      <c r="J3962" s="35" t="n"/>
      <c r="K3962" s="35" t="n"/>
      <c r="L3962" s="36" t="n"/>
      <c r="M3962" s="36" t="n"/>
      <c r="P3962" s="37" t="n"/>
      <c r="Q3962" s="38">
        <f>IF($C3962="",0,IF(OR(LOWER(TRIM($G3962))="omani",LOWER(TRIM($G3962))="oman",LOWER(TRIM($G3962))="om",LOWER(TRIM($G3962))="local"),1,0))</f>
        <v/>
      </c>
      <c r="R3962" s="38">
        <f>IF($C3962="",0,IF(OR(ISNUMBER(SEARCH("resign",$N3962)),ISNUMBER(SEARCH("terminat",$N3962)),ISNUMBER(SEARCH("inactive",$N3962)),ISNUMBER(SEARCH("vacan",$N3962)),ISNUMBER(SEARCH("deceased",$N3962)),ISNUMBER(SEARCH("separated",$N3962))),0,1))</f>
        <v/>
      </c>
      <c r="S3962">
        <f>IF(OR($R3962=0,NOT(ISNUMBER($I3962))),"",IFERROR(DATEDIF($I3962,DATE(FY,1,1),"y"),""))</f>
        <v/>
      </c>
      <c r="T3962">
        <f>IF(OR($R3962=0,NOT(ISNUMBER($J3962))),"",IFERROR(DATEDIF($J3962,DATE(FY,1,1),"y"),0))</f>
        <v/>
      </c>
      <c r="U3962" s="38">
        <f>IF(OR($R3962=0,NOT(ISNUMBER($I3962))),0,IF(YEAR($I3962)+IF($Q3962=1,RetAgeO,RetAgeE)=FY,MONTH($I3962),IF(YEAR($I3962)+IF($Q3962=1,RetAgeO,RetAgeE)&lt;FY,1,0)))</f>
        <v/>
      </c>
      <c r="V3962" s="38">
        <f>IF(OR($R3962=0,NOT(ISNUMBER($K3962))),0,IF(YEAR($K3962)=FY,MONTH($K3962),IF(YEAR($K3962)&lt;FY,1,0)))</f>
        <v/>
      </c>
      <c r="W3962" s="38">
        <f>IF($R3962=0,0,MIN(12,IF(AND(ISNUMBER($O3962),$O3962&gt;=1,$O3962&lt;=12),INT($O3962),12),IF(AND(RetireExit="Yes",$U3962&gt;0),$U3962,12),IF(AND(ContractExit="Yes",$V3962&gt;0),$V3962,12)))</f>
        <v/>
      </c>
      <c r="X3962" s="37">
        <f>IF(ISNUMBER($P3962),$P3962,IncPct)</f>
        <v/>
      </c>
      <c r="Y3962" s="39">
        <f>IF($W3962=0,0,MAX(0,MIN($W3962,IncMonth-1))+MAX(0,$W3962-IncMonth+1)*(1+$X3962))</f>
        <v/>
      </c>
      <c r="Z3962" s="40">
        <f>IF($C3962="",0,IFERROR(INDEX(Departments!$B$5:$B$54,MATCH($C3962,Departments!$A$5:$A$54,0)),0))</f>
        <v/>
      </c>
      <c r="AA3962" s="41">
        <f>N($L3962)*$Y3962</f>
        <v/>
      </c>
      <c r="AB3962" s="41">
        <f>N($M3962)*$Y3962</f>
        <v/>
      </c>
      <c r="AC3962" s="41">
        <f>$AA3962*$Z3962</f>
        <v/>
      </c>
      <c r="AD3962" s="41">
        <f>$AA3962*BonusMonths/12</f>
        <v/>
      </c>
      <c r="AE3962" s="41">
        <f>($AA3962+SI_Gross*$AB3962)*IF($Q3962=1,SI_O,SI_E)</f>
        <v/>
      </c>
      <c r="AF3962" s="41">
        <f>IF($Q3962=1,0,$AA3962*EOSB)</f>
        <v/>
      </c>
      <c r="AG3962" s="41">
        <f>$AN3962*$W3962</f>
        <v/>
      </c>
      <c r="AH3962" s="41">
        <f>SUM($AA3962:$AG3962)</f>
        <v/>
      </c>
      <c r="AI3962" s="41">
        <f>12*($AM3962+$AN3962)</f>
        <v/>
      </c>
      <c r="AJ3962" s="41">
        <f>$AM3962*((IncMonth-1)+(13-IncMonth)*(1+$X3962))+12*$AN3962</f>
        <v/>
      </c>
      <c r="AK3962" s="41">
        <f>IF($R3962=1,N($L3962)+N($M3962),0)</f>
        <v/>
      </c>
      <c r="AL3962">
        <f>IF($C3962="","",IF(N($L3962)&lt;=0,"Basic salary missing",IF(ISNA(MATCH($C3962,Departments!$A$5:$A$54,0)),"Department not on Departments sheet",IF(AND($I3962&lt;&gt;"",NOT(ISNUMBER($I3962))),"Date of birth is text, not a date",IF(AND($K3962&lt;&gt;"",NOT(ISNUMBER($K3962))),"Contract end is text, not a date","")))))</f>
        <v/>
      </c>
      <c r="AM3962" s="41">
        <f>IF($R3962=0,0,N($L3962)*(1+$Z3962+BonusMonths/12+IF($Q3962=1,0,EOSB))+N($M3962)+(N($L3962)+SI_Gross*N($M3962))*IF($Q3962=1,SI_O,SI_E))</f>
        <v/>
      </c>
      <c r="AN3962" s="41">
        <f>IF($R3962=0,0,(IF($Q3962=1,MedO,MedE+Ticket)+Training)/12)</f>
        <v/>
      </c>
    </row>
    <row r="3963">
      <c r="I3963" s="35" t="n"/>
      <c r="J3963" s="35" t="n"/>
      <c r="K3963" s="35" t="n"/>
      <c r="L3963" s="36" t="n"/>
      <c r="M3963" s="36" t="n"/>
      <c r="P3963" s="37" t="n"/>
      <c r="Q3963" s="38">
        <f>IF($C3963="",0,IF(OR(LOWER(TRIM($G3963))="omani",LOWER(TRIM($G3963))="oman",LOWER(TRIM($G3963))="om",LOWER(TRIM($G3963))="local"),1,0))</f>
        <v/>
      </c>
      <c r="R3963" s="38">
        <f>IF($C3963="",0,IF(OR(ISNUMBER(SEARCH("resign",$N3963)),ISNUMBER(SEARCH("terminat",$N3963)),ISNUMBER(SEARCH("inactive",$N3963)),ISNUMBER(SEARCH("vacan",$N3963)),ISNUMBER(SEARCH("deceased",$N3963)),ISNUMBER(SEARCH("separated",$N3963))),0,1))</f>
        <v/>
      </c>
      <c r="S3963">
        <f>IF(OR($R3963=0,NOT(ISNUMBER($I3963))),"",IFERROR(DATEDIF($I3963,DATE(FY,1,1),"y"),""))</f>
        <v/>
      </c>
      <c r="T3963">
        <f>IF(OR($R3963=0,NOT(ISNUMBER($J3963))),"",IFERROR(DATEDIF($J3963,DATE(FY,1,1),"y"),0))</f>
        <v/>
      </c>
      <c r="U3963" s="38">
        <f>IF(OR($R3963=0,NOT(ISNUMBER($I3963))),0,IF(YEAR($I3963)+IF($Q3963=1,RetAgeO,RetAgeE)=FY,MONTH($I3963),IF(YEAR($I3963)+IF($Q3963=1,RetAgeO,RetAgeE)&lt;FY,1,0)))</f>
        <v/>
      </c>
      <c r="V3963" s="38">
        <f>IF(OR($R3963=0,NOT(ISNUMBER($K3963))),0,IF(YEAR($K3963)=FY,MONTH($K3963),IF(YEAR($K3963)&lt;FY,1,0)))</f>
        <v/>
      </c>
      <c r="W3963" s="38">
        <f>IF($R3963=0,0,MIN(12,IF(AND(ISNUMBER($O3963),$O3963&gt;=1,$O3963&lt;=12),INT($O3963),12),IF(AND(RetireExit="Yes",$U3963&gt;0),$U3963,12),IF(AND(ContractExit="Yes",$V3963&gt;0),$V3963,12)))</f>
        <v/>
      </c>
      <c r="X3963" s="37">
        <f>IF(ISNUMBER($P3963),$P3963,IncPct)</f>
        <v/>
      </c>
      <c r="Y3963" s="39">
        <f>IF($W3963=0,0,MAX(0,MIN($W3963,IncMonth-1))+MAX(0,$W3963-IncMonth+1)*(1+$X3963))</f>
        <v/>
      </c>
      <c r="Z3963" s="40">
        <f>IF($C3963="",0,IFERROR(INDEX(Departments!$B$5:$B$54,MATCH($C3963,Departments!$A$5:$A$54,0)),0))</f>
        <v/>
      </c>
      <c r="AA3963" s="41">
        <f>N($L3963)*$Y3963</f>
        <v/>
      </c>
      <c r="AB3963" s="41">
        <f>N($M3963)*$Y3963</f>
        <v/>
      </c>
      <c r="AC3963" s="41">
        <f>$AA3963*$Z3963</f>
        <v/>
      </c>
      <c r="AD3963" s="41">
        <f>$AA3963*BonusMonths/12</f>
        <v/>
      </c>
      <c r="AE3963" s="41">
        <f>($AA3963+SI_Gross*$AB3963)*IF($Q3963=1,SI_O,SI_E)</f>
        <v/>
      </c>
      <c r="AF3963" s="41">
        <f>IF($Q3963=1,0,$AA3963*EOSB)</f>
        <v/>
      </c>
      <c r="AG3963" s="41">
        <f>$AN3963*$W3963</f>
        <v/>
      </c>
      <c r="AH3963" s="41">
        <f>SUM($AA3963:$AG3963)</f>
        <v/>
      </c>
      <c r="AI3963" s="41">
        <f>12*($AM3963+$AN3963)</f>
        <v/>
      </c>
      <c r="AJ3963" s="41">
        <f>$AM3963*((IncMonth-1)+(13-IncMonth)*(1+$X3963))+12*$AN3963</f>
        <v/>
      </c>
      <c r="AK3963" s="41">
        <f>IF($R3963=1,N($L3963)+N($M3963),0)</f>
        <v/>
      </c>
      <c r="AL3963">
        <f>IF($C3963="","",IF(N($L3963)&lt;=0,"Basic salary missing",IF(ISNA(MATCH($C3963,Departments!$A$5:$A$54,0)),"Department not on Departments sheet",IF(AND($I3963&lt;&gt;"",NOT(ISNUMBER($I3963))),"Date of birth is text, not a date",IF(AND($K3963&lt;&gt;"",NOT(ISNUMBER($K3963))),"Contract end is text, not a date","")))))</f>
        <v/>
      </c>
      <c r="AM3963" s="41">
        <f>IF($R3963=0,0,N($L3963)*(1+$Z3963+BonusMonths/12+IF($Q3963=1,0,EOSB))+N($M3963)+(N($L3963)+SI_Gross*N($M3963))*IF($Q3963=1,SI_O,SI_E))</f>
        <v/>
      </c>
      <c r="AN3963" s="41">
        <f>IF($R3963=0,0,(IF($Q3963=1,MedO,MedE+Ticket)+Training)/12)</f>
        <v/>
      </c>
    </row>
    <row r="3964">
      <c r="I3964" s="35" t="n"/>
      <c r="J3964" s="35" t="n"/>
      <c r="K3964" s="35" t="n"/>
      <c r="L3964" s="36" t="n"/>
      <c r="M3964" s="36" t="n"/>
      <c r="P3964" s="37" t="n"/>
      <c r="Q3964" s="38">
        <f>IF($C3964="",0,IF(OR(LOWER(TRIM($G3964))="omani",LOWER(TRIM($G3964))="oman",LOWER(TRIM($G3964))="om",LOWER(TRIM($G3964))="local"),1,0))</f>
        <v/>
      </c>
      <c r="R3964" s="38">
        <f>IF($C3964="",0,IF(OR(ISNUMBER(SEARCH("resign",$N3964)),ISNUMBER(SEARCH("terminat",$N3964)),ISNUMBER(SEARCH("inactive",$N3964)),ISNUMBER(SEARCH("vacan",$N3964)),ISNUMBER(SEARCH("deceased",$N3964)),ISNUMBER(SEARCH("separated",$N3964))),0,1))</f>
        <v/>
      </c>
      <c r="S3964">
        <f>IF(OR($R3964=0,NOT(ISNUMBER($I3964))),"",IFERROR(DATEDIF($I3964,DATE(FY,1,1),"y"),""))</f>
        <v/>
      </c>
      <c r="T3964">
        <f>IF(OR($R3964=0,NOT(ISNUMBER($J3964))),"",IFERROR(DATEDIF($J3964,DATE(FY,1,1),"y"),0))</f>
        <v/>
      </c>
      <c r="U3964" s="38">
        <f>IF(OR($R3964=0,NOT(ISNUMBER($I3964))),0,IF(YEAR($I3964)+IF($Q3964=1,RetAgeO,RetAgeE)=FY,MONTH($I3964),IF(YEAR($I3964)+IF($Q3964=1,RetAgeO,RetAgeE)&lt;FY,1,0)))</f>
        <v/>
      </c>
      <c r="V3964" s="38">
        <f>IF(OR($R3964=0,NOT(ISNUMBER($K3964))),0,IF(YEAR($K3964)=FY,MONTH($K3964),IF(YEAR($K3964)&lt;FY,1,0)))</f>
        <v/>
      </c>
      <c r="W3964" s="38">
        <f>IF($R3964=0,0,MIN(12,IF(AND(ISNUMBER($O3964),$O3964&gt;=1,$O3964&lt;=12),INT($O3964),12),IF(AND(RetireExit="Yes",$U3964&gt;0),$U3964,12),IF(AND(ContractExit="Yes",$V3964&gt;0),$V3964,12)))</f>
        <v/>
      </c>
      <c r="X3964" s="37">
        <f>IF(ISNUMBER($P3964),$P3964,IncPct)</f>
        <v/>
      </c>
      <c r="Y3964" s="39">
        <f>IF($W3964=0,0,MAX(0,MIN($W3964,IncMonth-1))+MAX(0,$W3964-IncMonth+1)*(1+$X3964))</f>
        <v/>
      </c>
      <c r="Z3964" s="40">
        <f>IF($C3964="",0,IFERROR(INDEX(Departments!$B$5:$B$54,MATCH($C3964,Departments!$A$5:$A$54,0)),0))</f>
        <v/>
      </c>
      <c r="AA3964" s="41">
        <f>N($L3964)*$Y3964</f>
        <v/>
      </c>
      <c r="AB3964" s="41">
        <f>N($M3964)*$Y3964</f>
        <v/>
      </c>
      <c r="AC3964" s="41">
        <f>$AA3964*$Z3964</f>
        <v/>
      </c>
      <c r="AD3964" s="41">
        <f>$AA3964*BonusMonths/12</f>
        <v/>
      </c>
      <c r="AE3964" s="41">
        <f>($AA3964+SI_Gross*$AB3964)*IF($Q3964=1,SI_O,SI_E)</f>
        <v/>
      </c>
      <c r="AF3964" s="41">
        <f>IF($Q3964=1,0,$AA3964*EOSB)</f>
        <v/>
      </c>
      <c r="AG3964" s="41">
        <f>$AN3964*$W3964</f>
        <v/>
      </c>
      <c r="AH3964" s="41">
        <f>SUM($AA3964:$AG3964)</f>
        <v/>
      </c>
      <c r="AI3964" s="41">
        <f>12*($AM3964+$AN3964)</f>
        <v/>
      </c>
      <c r="AJ3964" s="41">
        <f>$AM3964*((IncMonth-1)+(13-IncMonth)*(1+$X3964))+12*$AN3964</f>
        <v/>
      </c>
      <c r="AK3964" s="41">
        <f>IF($R3964=1,N($L3964)+N($M3964),0)</f>
        <v/>
      </c>
      <c r="AL3964">
        <f>IF($C3964="","",IF(N($L3964)&lt;=0,"Basic salary missing",IF(ISNA(MATCH($C3964,Departments!$A$5:$A$54,0)),"Department not on Departments sheet",IF(AND($I3964&lt;&gt;"",NOT(ISNUMBER($I3964))),"Date of birth is text, not a date",IF(AND($K3964&lt;&gt;"",NOT(ISNUMBER($K3964))),"Contract end is text, not a date","")))))</f>
        <v/>
      </c>
      <c r="AM3964" s="41">
        <f>IF($R3964=0,0,N($L3964)*(1+$Z3964+BonusMonths/12+IF($Q3964=1,0,EOSB))+N($M3964)+(N($L3964)+SI_Gross*N($M3964))*IF($Q3964=1,SI_O,SI_E))</f>
        <v/>
      </c>
      <c r="AN3964" s="41">
        <f>IF($R3964=0,0,(IF($Q3964=1,MedO,MedE+Ticket)+Training)/12)</f>
        <v/>
      </c>
    </row>
    <row r="3965">
      <c r="I3965" s="35" t="n"/>
      <c r="J3965" s="35" t="n"/>
      <c r="K3965" s="35" t="n"/>
      <c r="L3965" s="36" t="n"/>
      <c r="M3965" s="36" t="n"/>
      <c r="P3965" s="37" t="n"/>
      <c r="Q3965" s="38">
        <f>IF($C3965="",0,IF(OR(LOWER(TRIM($G3965))="omani",LOWER(TRIM($G3965))="oman",LOWER(TRIM($G3965))="om",LOWER(TRIM($G3965))="local"),1,0))</f>
        <v/>
      </c>
      <c r="R3965" s="38">
        <f>IF($C3965="",0,IF(OR(ISNUMBER(SEARCH("resign",$N3965)),ISNUMBER(SEARCH("terminat",$N3965)),ISNUMBER(SEARCH("inactive",$N3965)),ISNUMBER(SEARCH("vacan",$N3965)),ISNUMBER(SEARCH("deceased",$N3965)),ISNUMBER(SEARCH("separated",$N3965))),0,1))</f>
        <v/>
      </c>
      <c r="S3965">
        <f>IF(OR($R3965=0,NOT(ISNUMBER($I3965))),"",IFERROR(DATEDIF($I3965,DATE(FY,1,1),"y"),""))</f>
        <v/>
      </c>
      <c r="T3965">
        <f>IF(OR($R3965=0,NOT(ISNUMBER($J3965))),"",IFERROR(DATEDIF($J3965,DATE(FY,1,1),"y"),0))</f>
        <v/>
      </c>
      <c r="U3965" s="38">
        <f>IF(OR($R3965=0,NOT(ISNUMBER($I3965))),0,IF(YEAR($I3965)+IF($Q3965=1,RetAgeO,RetAgeE)=FY,MONTH($I3965),IF(YEAR($I3965)+IF($Q3965=1,RetAgeO,RetAgeE)&lt;FY,1,0)))</f>
        <v/>
      </c>
      <c r="V3965" s="38">
        <f>IF(OR($R3965=0,NOT(ISNUMBER($K3965))),0,IF(YEAR($K3965)=FY,MONTH($K3965),IF(YEAR($K3965)&lt;FY,1,0)))</f>
        <v/>
      </c>
      <c r="W3965" s="38">
        <f>IF($R3965=0,0,MIN(12,IF(AND(ISNUMBER($O3965),$O3965&gt;=1,$O3965&lt;=12),INT($O3965),12),IF(AND(RetireExit="Yes",$U3965&gt;0),$U3965,12),IF(AND(ContractExit="Yes",$V3965&gt;0),$V3965,12)))</f>
        <v/>
      </c>
      <c r="X3965" s="37">
        <f>IF(ISNUMBER($P3965),$P3965,IncPct)</f>
        <v/>
      </c>
      <c r="Y3965" s="39">
        <f>IF($W3965=0,0,MAX(0,MIN($W3965,IncMonth-1))+MAX(0,$W3965-IncMonth+1)*(1+$X3965))</f>
        <v/>
      </c>
      <c r="Z3965" s="40">
        <f>IF($C3965="",0,IFERROR(INDEX(Departments!$B$5:$B$54,MATCH($C3965,Departments!$A$5:$A$54,0)),0))</f>
        <v/>
      </c>
      <c r="AA3965" s="41">
        <f>N($L3965)*$Y3965</f>
        <v/>
      </c>
      <c r="AB3965" s="41">
        <f>N($M3965)*$Y3965</f>
        <v/>
      </c>
      <c r="AC3965" s="41">
        <f>$AA3965*$Z3965</f>
        <v/>
      </c>
      <c r="AD3965" s="41">
        <f>$AA3965*BonusMonths/12</f>
        <v/>
      </c>
      <c r="AE3965" s="41">
        <f>($AA3965+SI_Gross*$AB3965)*IF($Q3965=1,SI_O,SI_E)</f>
        <v/>
      </c>
      <c r="AF3965" s="41">
        <f>IF($Q3965=1,0,$AA3965*EOSB)</f>
        <v/>
      </c>
      <c r="AG3965" s="41">
        <f>$AN3965*$W3965</f>
        <v/>
      </c>
      <c r="AH3965" s="41">
        <f>SUM($AA3965:$AG3965)</f>
        <v/>
      </c>
      <c r="AI3965" s="41">
        <f>12*($AM3965+$AN3965)</f>
        <v/>
      </c>
      <c r="AJ3965" s="41">
        <f>$AM3965*((IncMonth-1)+(13-IncMonth)*(1+$X3965))+12*$AN3965</f>
        <v/>
      </c>
      <c r="AK3965" s="41">
        <f>IF($R3965=1,N($L3965)+N($M3965),0)</f>
        <v/>
      </c>
      <c r="AL3965">
        <f>IF($C3965="","",IF(N($L3965)&lt;=0,"Basic salary missing",IF(ISNA(MATCH($C3965,Departments!$A$5:$A$54,0)),"Department not on Departments sheet",IF(AND($I3965&lt;&gt;"",NOT(ISNUMBER($I3965))),"Date of birth is text, not a date",IF(AND($K3965&lt;&gt;"",NOT(ISNUMBER($K3965))),"Contract end is text, not a date","")))))</f>
        <v/>
      </c>
      <c r="AM3965" s="41">
        <f>IF($R3965=0,0,N($L3965)*(1+$Z3965+BonusMonths/12+IF($Q3965=1,0,EOSB))+N($M3965)+(N($L3965)+SI_Gross*N($M3965))*IF($Q3965=1,SI_O,SI_E))</f>
        <v/>
      </c>
      <c r="AN3965" s="41">
        <f>IF($R3965=0,0,(IF($Q3965=1,MedO,MedE+Ticket)+Training)/12)</f>
        <v/>
      </c>
    </row>
    <row r="3966">
      <c r="I3966" s="35" t="n"/>
      <c r="J3966" s="35" t="n"/>
      <c r="K3966" s="35" t="n"/>
      <c r="L3966" s="36" t="n"/>
      <c r="M3966" s="36" t="n"/>
      <c r="P3966" s="37" t="n"/>
      <c r="Q3966" s="38">
        <f>IF($C3966="",0,IF(OR(LOWER(TRIM($G3966))="omani",LOWER(TRIM($G3966))="oman",LOWER(TRIM($G3966))="om",LOWER(TRIM($G3966))="local"),1,0))</f>
        <v/>
      </c>
      <c r="R3966" s="38">
        <f>IF($C3966="",0,IF(OR(ISNUMBER(SEARCH("resign",$N3966)),ISNUMBER(SEARCH("terminat",$N3966)),ISNUMBER(SEARCH("inactive",$N3966)),ISNUMBER(SEARCH("vacan",$N3966)),ISNUMBER(SEARCH("deceased",$N3966)),ISNUMBER(SEARCH("separated",$N3966))),0,1))</f>
        <v/>
      </c>
      <c r="S3966">
        <f>IF(OR($R3966=0,NOT(ISNUMBER($I3966))),"",IFERROR(DATEDIF($I3966,DATE(FY,1,1),"y"),""))</f>
        <v/>
      </c>
      <c r="T3966">
        <f>IF(OR($R3966=0,NOT(ISNUMBER($J3966))),"",IFERROR(DATEDIF($J3966,DATE(FY,1,1),"y"),0))</f>
        <v/>
      </c>
      <c r="U3966" s="38">
        <f>IF(OR($R3966=0,NOT(ISNUMBER($I3966))),0,IF(YEAR($I3966)+IF($Q3966=1,RetAgeO,RetAgeE)=FY,MONTH($I3966),IF(YEAR($I3966)+IF($Q3966=1,RetAgeO,RetAgeE)&lt;FY,1,0)))</f>
        <v/>
      </c>
      <c r="V3966" s="38">
        <f>IF(OR($R3966=0,NOT(ISNUMBER($K3966))),0,IF(YEAR($K3966)=FY,MONTH($K3966),IF(YEAR($K3966)&lt;FY,1,0)))</f>
        <v/>
      </c>
      <c r="W3966" s="38">
        <f>IF($R3966=0,0,MIN(12,IF(AND(ISNUMBER($O3966),$O3966&gt;=1,$O3966&lt;=12),INT($O3966),12),IF(AND(RetireExit="Yes",$U3966&gt;0),$U3966,12),IF(AND(ContractExit="Yes",$V3966&gt;0),$V3966,12)))</f>
        <v/>
      </c>
      <c r="X3966" s="37">
        <f>IF(ISNUMBER($P3966),$P3966,IncPct)</f>
        <v/>
      </c>
      <c r="Y3966" s="39">
        <f>IF($W3966=0,0,MAX(0,MIN($W3966,IncMonth-1))+MAX(0,$W3966-IncMonth+1)*(1+$X3966))</f>
        <v/>
      </c>
      <c r="Z3966" s="40">
        <f>IF($C3966="",0,IFERROR(INDEX(Departments!$B$5:$B$54,MATCH($C3966,Departments!$A$5:$A$54,0)),0))</f>
        <v/>
      </c>
      <c r="AA3966" s="41">
        <f>N($L3966)*$Y3966</f>
        <v/>
      </c>
      <c r="AB3966" s="41">
        <f>N($M3966)*$Y3966</f>
        <v/>
      </c>
      <c r="AC3966" s="41">
        <f>$AA3966*$Z3966</f>
        <v/>
      </c>
      <c r="AD3966" s="41">
        <f>$AA3966*BonusMonths/12</f>
        <v/>
      </c>
      <c r="AE3966" s="41">
        <f>($AA3966+SI_Gross*$AB3966)*IF($Q3966=1,SI_O,SI_E)</f>
        <v/>
      </c>
      <c r="AF3966" s="41">
        <f>IF($Q3966=1,0,$AA3966*EOSB)</f>
        <v/>
      </c>
      <c r="AG3966" s="41">
        <f>$AN3966*$W3966</f>
        <v/>
      </c>
      <c r="AH3966" s="41">
        <f>SUM($AA3966:$AG3966)</f>
        <v/>
      </c>
      <c r="AI3966" s="41">
        <f>12*($AM3966+$AN3966)</f>
        <v/>
      </c>
      <c r="AJ3966" s="41">
        <f>$AM3966*((IncMonth-1)+(13-IncMonth)*(1+$X3966))+12*$AN3966</f>
        <v/>
      </c>
      <c r="AK3966" s="41">
        <f>IF($R3966=1,N($L3966)+N($M3966),0)</f>
        <v/>
      </c>
      <c r="AL3966">
        <f>IF($C3966="","",IF(N($L3966)&lt;=0,"Basic salary missing",IF(ISNA(MATCH($C3966,Departments!$A$5:$A$54,0)),"Department not on Departments sheet",IF(AND($I3966&lt;&gt;"",NOT(ISNUMBER($I3966))),"Date of birth is text, not a date",IF(AND($K3966&lt;&gt;"",NOT(ISNUMBER($K3966))),"Contract end is text, not a date","")))))</f>
        <v/>
      </c>
      <c r="AM3966" s="41">
        <f>IF($R3966=0,0,N($L3966)*(1+$Z3966+BonusMonths/12+IF($Q3966=1,0,EOSB))+N($M3966)+(N($L3966)+SI_Gross*N($M3966))*IF($Q3966=1,SI_O,SI_E))</f>
        <v/>
      </c>
      <c r="AN3966" s="41">
        <f>IF($R3966=0,0,(IF($Q3966=1,MedO,MedE+Ticket)+Training)/12)</f>
        <v/>
      </c>
    </row>
    <row r="3967">
      <c r="I3967" s="35" t="n"/>
      <c r="J3967" s="35" t="n"/>
      <c r="K3967" s="35" t="n"/>
      <c r="L3967" s="36" t="n"/>
      <c r="M3967" s="36" t="n"/>
      <c r="P3967" s="37" t="n"/>
      <c r="Q3967" s="38">
        <f>IF($C3967="",0,IF(OR(LOWER(TRIM($G3967))="omani",LOWER(TRIM($G3967))="oman",LOWER(TRIM($G3967))="om",LOWER(TRIM($G3967))="local"),1,0))</f>
        <v/>
      </c>
      <c r="R3967" s="38">
        <f>IF($C3967="",0,IF(OR(ISNUMBER(SEARCH("resign",$N3967)),ISNUMBER(SEARCH("terminat",$N3967)),ISNUMBER(SEARCH("inactive",$N3967)),ISNUMBER(SEARCH("vacan",$N3967)),ISNUMBER(SEARCH("deceased",$N3967)),ISNUMBER(SEARCH("separated",$N3967))),0,1))</f>
        <v/>
      </c>
      <c r="S3967">
        <f>IF(OR($R3967=0,NOT(ISNUMBER($I3967))),"",IFERROR(DATEDIF($I3967,DATE(FY,1,1),"y"),""))</f>
        <v/>
      </c>
      <c r="T3967">
        <f>IF(OR($R3967=0,NOT(ISNUMBER($J3967))),"",IFERROR(DATEDIF($J3967,DATE(FY,1,1),"y"),0))</f>
        <v/>
      </c>
      <c r="U3967" s="38">
        <f>IF(OR($R3967=0,NOT(ISNUMBER($I3967))),0,IF(YEAR($I3967)+IF($Q3967=1,RetAgeO,RetAgeE)=FY,MONTH($I3967),IF(YEAR($I3967)+IF($Q3967=1,RetAgeO,RetAgeE)&lt;FY,1,0)))</f>
        <v/>
      </c>
      <c r="V3967" s="38">
        <f>IF(OR($R3967=0,NOT(ISNUMBER($K3967))),0,IF(YEAR($K3967)=FY,MONTH($K3967),IF(YEAR($K3967)&lt;FY,1,0)))</f>
        <v/>
      </c>
      <c r="W3967" s="38">
        <f>IF($R3967=0,0,MIN(12,IF(AND(ISNUMBER($O3967),$O3967&gt;=1,$O3967&lt;=12),INT($O3967),12),IF(AND(RetireExit="Yes",$U3967&gt;0),$U3967,12),IF(AND(ContractExit="Yes",$V3967&gt;0),$V3967,12)))</f>
        <v/>
      </c>
      <c r="X3967" s="37">
        <f>IF(ISNUMBER($P3967),$P3967,IncPct)</f>
        <v/>
      </c>
      <c r="Y3967" s="39">
        <f>IF($W3967=0,0,MAX(0,MIN($W3967,IncMonth-1))+MAX(0,$W3967-IncMonth+1)*(1+$X3967))</f>
        <v/>
      </c>
      <c r="Z3967" s="40">
        <f>IF($C3967="",0,IFERROR(INDEX(Departments!$B$5:$B$54,MATCH($C3967,Departments!$A$5:$A$54,0)),0))</f>
        <v/>
      </c>
      <c r="AA3967" s="41">
        <f>N($L3967)*$Y3967</f>
        <v/>
      </c>
      <c r="AB3967" s="41">
        <f>N($M3967)*$Y3967</f>
        <v/>
      </c>
      <c r="AC3967" s="41">
        <f>$AA3967*$Z3967</f>
        <v/>
      </c>
      <c r="AD3967" s="41">
        <f>$AA3967*BonusMonths/12</f>
        <v/>
      </c>
      <c r="AE3967" s="41">
        <f>($AA3967+SI_Gross*$AB3967)*IF($Q3967=1,SI_O,SI_E)</f>
        <v/>
      </c>
      <c r="AF3967" s="41">
        <f>IF($Q3967=1,0,$AA3967*EOSB)</f>
        <v/>
      </c>
      <c r="AG3967" s="41">
        <f>$AN3967*$W3967</f>
        <v/>
      </c>
      <c r="AH3967" s="41">
        <f>SUM($AA3967:$AG3967)</f>
        <v/>
      </c>
      <c r="AI3967" s="41">
        <f>12*($AM3967+$AN3967)</f>
        <v/>
      </c>
      <c r="AJ3967" s="41">
        <f>$AM3967*((IncMonth-1)+(13-IncMonth)*(1+$X3967))+12*$AN3967</f>
        <v/>
      </c>
      <c r="AK3967" s="41">
        <f>IF($R3967=1,N($L3967)+N($M3967),0)</f>
        <v/>
      </c>
      <c r="AL3967">
        <f>IF($C3967="","",IF(N($L3967)&lt;=0,"Basic salary missing",IF(ISNA(MATCH($C3967,Departments!$A$5:$A$54,0)),"Department not on Departments sheet",IF(AND($I3967&lt;&gt;"",NOT(ISNUMBER($I3967))),"Date of birth is text, not a date",IF(AND($K3967&lt;&gt;"",NOT(ISNUMBER($K3967))),"Contract end is text, not a date","")))))</f>
        <v/>
      </c>
      <c r="AM3967" s="41">
        <f>IF($R3967=0,0,N($L3967)*(1+$Z3967+BonusMonths/12+IF($Q3967=1,0,EOSB))+N($M3967)+(N($L3967)+SI_Gross*N($M3967))*IF($Q3967=1,SI_O,SI_E))</f>
        <v/>
      </c>
      <c r="AN3967" s="41">
        <f>IF($R3967=0,0,(IF($Q3967=1,MedO,MedE+Ticket)+Training)/12)</f>
        <v/>
      </c>
    </row>
    <row r="3968">
      <c r="I3968" s="35" t="n"/>
      <c r="J3968" s="35" t="n"/>
      <c r="K3968" s="35" t="n"/>
      <c r="L3968" s="36" t="n"/>
      <c r="M3968" s="36" t="n"/>
      <c r="P3968" s="37" t="n"/>
      <c r="Q3968" s="38">
        <f>IF($C3968="",0,IF(OR(LOWER(TRIM($G3968))="omani",LOWER(TRIM($G3968))="oman",LOWER(TRIM($G3968))="om",LOWER(TRIM($G3968))="local"),1,0))</f>
        <v/>
      </c>
      <c r="R3968" s="38">
        <f>IF($C3968="",0,IF(OR(ISNUMBER(SEARCH("resign",$N3968)),ISNUMBER(SEARCH("terminat",$N3968)),ISNUMBER(SEARCH("inactive",$N3968)),ISNUMBER(SEARCH("vacan",$N3968)),ISNUMBER(SEARCH("deceased",$N3968)),ISNUMBER(SEARCH("separated",$N3968))),0,1))</f>
        <v/>
      </c>
      <c r="S3968">
        <f>IF(OR($R3968=0,NOT(ISNUMBER($I3968))),"",IFERROR(DATEDIF($I3968,DATE(FY,1,1),"y"),""))</f>
        <v/>
      </c>
      <c r="T3968">
        <f>IF(OR($R3968=0,NOT(ISNUMBER($J3968))),"",IFERROR(DATEDIF($J3968,DATE(FY,1,1),"y"),0))</f>
        <v/>
      </c>
      <c r="U3968" s="38">
        <f>IF(OR($R3968=0,NOT(ISNUMBER($I3968))),0,IF(YEAR($I3968)+IF($Q3968=1,RetAgeO,RetAgeE)=FY,MONTH($I3968),IF(YEAR($I3968)+IF($Q3968=1,RetAgeO,RetAgeE)&lt;FY,1,0)))</f>
        <v/>
      </c>
      <c r="V3968" s="38">
        <f>IF(OR($R3968=0,NOT(ISNUMBER($K3968))),0,IF(YEAR($K3968)=FY,MONTH($K3968),IF(YEAR($K3968)&lt;FY,1,0)))</f>
        <v/>
      </c>
      <c r="W3968" s="38">
        <f>IF($R3968=0,0,MIN(12,IF(AND(ISNUMBER($O3968),$O3968&gt;=1,$O3968&lt;=12),INT($O3968),12),IF(AND(RetireExit="Yes",$U3968&gt;0),$U3968,12),IF(AND(ContractExit="Yes",$V3968&gt;0),$V3968,12)))</f>
        <v/>
      </c>
      <c r="X3968" s="37">
        <f>IF(ISNUMBER($P3968),$P3968,IncPct)</f>
        <v/>
      </c>
      <c r="Y3968" s="39">
        <f>IF($W3968=0,0,MAX(0,MIN($W3968,IncMonth-1))+MAX(0,$W3968-IncMonth+1)*(1+$X3968))</f>
        <v/>
      </c>
      <c r="Z3968" s="40">
        <f>IF($C3968="",0,IFERROR(INDEX(Departments!$B$5:$B$54,MATCH($C3968,Departments!$A$5:$A$54,0)),0))</f>
        <v/>
      </c>
      <c r="AA3968" s="41">
        <f>N($L3968)*$Y3968</f>
        <v/>
      </c>
      <c r="AB3968" s="41">
        <f>N($M3968)*$Y3968</f>
        <v/>
      </c>
      <c r="AC3968" s="41">
        <f>$AA3968*$Z3968</f>
        <v/>
      </c>
      <c r="AD3968" s="41">
        <f>$AA3968*BonusMonths/12</f>
        <v/>
      </c>
      <c r="AE3968" s="41">
        <f>($AA3968+SI_Gross*$AB3968)*IF($Q3968=1,SI_O,SI_E)</f>
        <v/>
      </c>
      <c r="AF3968" s="41">
        <f>IF($Q3968=1,0,$AA3968*EOSB)</f>
        <v/>
      </c>
      <c r="AG3968" s="41">
        <f>$AN3968*$W3968</f>
        <v/>
      </c>
      <c r="AH3968" s="41">
        <f>SUM($AA3968:$AG3968)</f>
        <v/>
      </c>
      <c r="AI3968" s="41">
        <f>12*($AM3968+$AN3968)</f>
        <v/>
      </c>
      <c r="AJ3968" s="41">
        <f>$AM3968*((IncMonth-1)+(13-IncMonth)*(1+$X3968))+12*$AN3968</f>
        <v/>
      </c>
      <c r="AK3968" s="41">
        <f>IF($R3968=1,N($L3968)+N($M3968),0)</f>
        <v/>
      </c>
      <c r="AL3968">
        <f>IF($C3968="","",IF(N($L3968)&lt;=0,"Basic salary missing",IF(ISNA(MATCH($C3968,Departments!$A$5:$A$54,0)),"Department not on Departments sheet",IF(AND($I3968&lt;&gt;"",NOT(ISNUMBER($I3968))),"Date of birth is text, not a date",IF(AND($K3968&lt;&gt;"",NOT(ISNUMBER($K3968))),"Contract end is text, not a date","")))))</f>
        <v/>
      </c>
      <c r="AM3968" s="41">
        <f>IF($R3968=0,0,N($L3968)*(1+$Z3968+BonusMonths/12+IF($Q3968=1,0,EOSB))+N($M3968)+(N($L3968)+SI_Gross*N($M3968))*IF($Q3968=1,SI_O,SI_E))</f>
        <v/>
      </c>
      <c r="AN3968" s="41">
        <f>IF($R3968=0,0,(IF($Q3968=1,MedO,MedE+Ticket)+Training)/12)</f>
        <v/>
      </c>
    </row>
    <row r="3969">
      <c r="I3969" s="35" t="n"/>
      <c r="J3969" s="35" t="n"/>
      <c r="K3969" s="35" t="n"/>
      <c r="L3969" s="36" t="n"/>
      <c r="M3969" s="36" t="n"/>
      <c r="P3969" s="37" t="n"/>
      <c r="Q3969" s="38">
        <f>IF($C3969="",0,IF(OR(LOWER(TRIM($G3969))="omani",LOWER(TRIM($G3969))="oman",LOWER(TRIM($G3969))="om",LOWER(TRIM($G3969))="local"),1,0))</f>
        <v/>
      </c>
      <c r="R3969" s="38">
        <f>IF($C3969="",0,IF(OR(ISNUMBER(SEARCH("resign",$N3969)),ISNUMBER(SEARCH("terminat",$N3969)),ISNUMBER(SEARCH("inactive",$N3969)),ISNUMBER(SEARCH("vacan",$N3969)),ISNUMBER(SEARCH("deceased",$N3969)),ISNUMBER(SEARCH("separated",$N3969))),0,1))</f>
        <v/>
      </c>
      <c r="S3969">
        <f>IF(OR($R3969=0,NOT(ISNUMBER($I3969))),"",IFERROR(DATEDIF($I3969,DATE(FY,1,1),"y"),""))</f>
        <v/>
      </c>
      <c r="T3969">
        <f>IF(OR($R3969=0,NOT(ISNUMBER($J3969))),"",IFERROR(DATEDIF($J3969,DATE(FY,1,1),"y"),0))</f>
        <v/>
      </c>
      <c r="U3969" s="38">
        <f>IF(OR($R3969=0,NOT(ISNUMBER($I3969))),0,IF(YEAR($I3969)+IF($Q3969=1,RetAgeO,RetAgeE)=FY,MONTH($I3969),IF(YEAR($I3969)+IF($Q3969=1,RetAgeO,RetAgeE)&lt;FY,1,0)))</f>
        <v/>
      </c>
      <c r="V3969" s="38">
        <f>IF(OR($R3969=0,NOT(ISNUMBER($K3969))),0,IF(YEAR($K3969)=FY,MONTH($K3969),IF(YEAR($K3969)&lt;FY,1,0)))</f>
        <v/>
      </c>
      <c r="W3969" s="38">
        <f>IF($R3969=0,0,MIN(12,IF(AND(ISNUMBER($O3969),$O3969&gt;=1,$O3969&lt;=12),INT($O3969),12),IF(AND(RetireExit="Yes",$U3969&gt;0),$U3969,12),IF(AND(ContractExit="Yes",$V3969&gt;0),$V3969,12)))</f>
        <v/>
      </c>
      <c r="X3969" s="37">
        <f>IF(ISNUMBER($P3969),$P3969,IncPct)</f>
        <v/>
      </c>
      <c r="Y3969" s="39">
        <f>IF($W3969=0,0,MAX(0,MIN($W3969,IncMonth-1))+MAX(0,$W3969-IncMonth+1)*(1+$X3969))</f>
        <v/>
      </c>
      <c r="Z3969" s="40">
        <f>IF($C3969="",0,IFERROR(INDEX(Departments!$B$5:$B$54,MATCH($C3969,Departments!$A$5:$A$54,0)),0))</f>
        <v/>
      </c>
      <c r="AA3969" s="41">
        <f>N($L3969)*$Y3969</f>
        <v/>
      </c>
      <c r="AB3969" s="41">
        <f>N($M3969)*$Y3969</f>
        <v/>
      </c>
      <c r="AC3969" s="41">
        <f>$AA3969*$Z3969</f>
        <v/>
      </c>
      <c r="AD3969" s="41">
        <f>$AA3969*BonusMonths/12</f>
        <v/>
      </c>
      <c r="AE3969" s="41">
        <f>($AA3969+SI_Gross*$AB3969)*IF($Q3969=1,SI_O,SI_E)</f>
        <v/>
      </c>
      <c r="AF3969" s="41">
        <f>IF($Q3969=1,0,$AA3969*EOSB)</f>
        <v/>
      </c>
      <c r="AG3969" s="41">
        <f>$AN3969*$W3969</f>
        <v/>
      </c>
      <c r="AH3969" s="41">
        <f>SUM($AA3969:$AG3969)</f>
        <v/>
      </c>
      <c r="AI3969" s="41">
        <f>12*($AM3969+$AN3969)</f>
        <v/>
      </c>
      <c r="AJ3969" s="41">
        <f>$AM3969*((IncMonth-1)+(13-IncMonth)*(1+$X3969))+12*$AN3969</f>
        <v/>
      </c>
      <c r="AK3969" s="41">
        <f>IF($R3969=1,N($L3969)+N($M3969),0)</f>
        <v/>
      </c>
      <c r="AL3969">
        <f>IF($C3969="","",IF(N($L3969)&lt;=0,"Basic salary missing",IF(ISNA(MATCH($C3969,Departments!$A$5:$A$54,0)),"Department not on Departments sheet",IF(AND($I3969&lt;&gt;"",NOT(ISNUMBER($I3969))),"Date of birth is text, not a date",IF(AND($K3969&lt;&gt;"",NOT(ISNUMBER($K3969))),"Contract end is text, not a date","")))))</f>
        <v/>
      </c>
      <c r="AM3969" s="41">
        <f>IF($R3969=0,0,N($L3969)*(1+$Z3969+BonusMonths/12+IF($Q3969=1,0,EOSB))+N($M3969)+(N($L3969)+SI_Gross*N($M3969))*IF($Q3969=1,SI_O,SI_E))</f>
        <v/>
      </c>
      <c r="AN3969" s="41">
        <f>IF($R3969=0,0,(IF($Q3969=1,MedO,MedE+Ticket)+Training)/12)</f>
        <v/>
      </c>
    </row>
    <row r="3970">
      <c r="I3970" s="35" t="n"/>
      <c r="J3970" s="35" t="n"/>
      <c r="K3970" s="35" t="n"/>
      <c r="L3970" s="36" t="n"/>
      <c r="M3970" s="36" t="n"/>
      <c r="P3970" s="37" t="n"/>
      <c r="Q3970" s="38">
        <f>IF($C3970="",0,IF(OR(LOWER(TRIM($G3970))="omani",LOWER(TRIM($G3970))="oman",LOWER(TRIM($G3970))="om",LOWER(TRIM($G3970))="local"),1,0))</f>
        <v/>
      </c>
      <c r="R3970" s="38">
        <f>IF($C3970="",0,IF(OR(ISNUMBER(SEARCH("resign",$N3970)),ISNUMBER(SEARCH("terminat",$N3970)),ISNUMBER(SEARCH("inactive",$N3970)),ISNUMBER(SEARCH("vacan",$N3970)),ISNUMBER(SEARCH("deceased",$N3970)),ISNUMBER(SEARCH("separated",$N3970))),0,1))</f>
        <v/>
      </c>
      <c r="S3970">
        <f>IF(OR($R3970=0,NOT(ISNUMBER($I3970))),"",IFERROR(DATEDIF($I3970,DATE(FY,1,1),"y"),""))</f>
        <v/>
      </c>
      <c r="T3970">
        <f>IF(OR($R3970=0,NOT(ISNUMBER($J3970))),"",IFERROR(DATEDIF($J3970,DATE(FY,1,1),"y"),0))</f>
        <v/>
      </c>
      <c r="U3970" s="38">
        <f>IF(OR($R3970=0,NOT(ISNUMBER($I3970))),0,IF(YEAR($I3970)+IF($Q3970=1,RetAgeO,RetAgeE)=FY,MONTH($I3970),IF(YEAR($I3970)+IF($Q3970=1,RetAgeO,RetAgeE)&lt;FY,1,0)))</f>
        <v/>
      </c>
      <c r="V3970" s="38">
        <f>IF(OR($R3970=0,NOT(ISNUMBER($K3970))),0,IF(YEAR($K3970)=FY,MONTH($K3970),IF(YEAR($K3970)&lt;FY,1,0)))</f>
        <v/>
      </c>
      <c r="W3970" s="38">
        <f>IF($R3970=0,0,MIN(12,IF(AND(ISNUMBER($O3970),$O3970&gt;=1,$O3970&lt;=12),INT($O3970),12),IF(AND(RetireExit="Yes",$U3970&gt;0),$U3970,12),IF(AND(ContractExit="Yes",$V3970&gt;0),$V3970,12)))</f>
        <v/>
      </c>
      <c r="X3970" s="37">
        <f>IF(ISNUMBER($P3970),$P3970,IncPct)</f>
        <v/>
      </c>
      <c r="Y3970" s="39">
        <f>IF($W3970=0,0,MAX(0,MIN($W3970,IncMonth-1))+MAX(0,$W3970-IncMonth+1)*(1+$X3970))</f>
        <v/>
      </c>
      <c r="Z3970" s="40">
        <f>IF($C3970="",0,IFERROR(INDEX(Departments!$B$5:$B$54,MATCH($C3970,Departments!$A$5:$A$54,0)),0))</f>
        <v/>
      </c>
      <c r="AA3970" s="41">
        <f>N($L3970)*$Y3970</f>
        <v/>
      </c>
      <c r="AB3970" s="41">
        <f>N($M3970)*$Y3970</f>
        <v/>
      </c>
      <c r="AC3970" s="41">
        <f>$AA3970*$Z3970</f>
        <v/>
      </c>
      <c r="AD3970" s="41">
        <f>$AA3970*BonusMonths/12</f>
        <v/>
      </c>
      <c r="AE3970" s="41">
        <f>($AA3970+SI_Gross*$AB3970)*IF($Q3970=1,SI_O,SI_E)</f>
        <v/>
      </c>
      <c r="AF3970" s="41">
        <f>IF($Q3970=1,0,$AA3970*EOSB)</f>
        <v/>
      </c>
      <c r="AG3970" s="41">
        <f>$AN3970*$W3970</f>
        <v/>
      </c>
      <c r="AH3970" s="41">
        <f>SUM($AA3970:$AG3970)</f>
        <v/>
      </c>
      <c r="AI3970" s="41">
        <f>12*($AM3970+$AN3970)</f>
        <v/>
      </c>
      <c r="AJ3970" s="41">
        <f>$AM3970*((IncMonth-1)+(13-IncMonth)*(1+$X3970))+12*$AN3970</f>
        <v/>
      </c>
      <c r="AK3970" s="41">
        <f>IF($R3970=1,N($L3970)+N($M3970),0)</f>
        <v/>
      </c>
      <c r="AL3970">
        <f>IF($C3970="","",IF(N($L3970)&lt;=0,"Basic salary missing",IF(ISNA(MATCH($C3970,Departments!$A$5:$A$54,0)),"Department not on Departments sheet",IF(AND($I3970&lt;&gt;"",NOT(ISNUMBER($I3970))),"Date of birth is text, not a date",IF(AND($K3970&lt;&gt;"",NOT(ISNUMBER($K3970))),"Contract end is text, not a date","")))))</f>
        <v/>
      </c>
      <c r="AM3970" s="41">
        <f>IF($R3970=0,0,N($L3970)*(1+$Z3970+BonusMonths/12+IF($Q3970=1,0,EOSB))+N($M3970)+(N($L3970)+SI_Gross*N($M3970))*IF($Q3970=1,SI_O,SI_E))</f>
        <v/>
      </c>
      <c r="AN3970" s="41">
        <f>IF($R3970=0,0,(IF($Q3970=1,MedO,MedE+Ticket)+Training)/12)</f>
        <v/>
      </c>
    </row>
    <row r="3971">
      <c r="I3971" s="35" t="n"/>
      <c r="J3971" s="35" t="n"/>
      <c r="K3971" s="35" t="n"/>
      <c r="L3971" s="36" t="n"/>
      <c r="M3971" s="36" t="n"/>
      <c r="P3971" s="37" t="n"/>
      <c r="Q3971" s="38">
        <f>IF($C3971="",0,IF(OR(LOWER(TRIM($G3971))="omani",LOWER(TRIM($G3971))="oman",LOWER(TRIM($G3971))="om",LOWER(TRIM($G3971))="local"),1,0))</f>
        <v/>
      </c>
      <c r="R3971" s="38">
        <f>IF($C3971="",0,IF(OR(ISNUMBER(SEARCH("resign",$N3971)),ISNUMBER(SEARCH("terminat",$N3971)),ISNUMBER(SEARCH("inactive",$N3971)),ISNUMBER(SEARCH("vacan",$N3971)),ISNUMBER(SEARCH("deceased",$N3971)),ISNUMBER(SEARCH("separated",$N3971))),0,1))</f>
        <v/>
      </c>
      <c r="S3971">
        <f>IF(OR($R3971=0,NOT(ISNUMBER($I3971))),"",IFERROR(DATEDIF($I3971,DATE(FY,1,1),"y"),""))</f>
        <v/>
      </c>
      <c r="T3971">
        <f>IF(OR($R3971=0,NOT(ISNUMBER($J3971))),"",IFERROR(DATEDIF($J3971,DATE(FY,1,1),"y"),0))</f>
        <v/>
      </c>
      <c r="U3971" s="38">
        <f>IF(OR($R3971=0,NOT(ISNUMBER($I3971))),0,IF(YEAR($I3971)+IF($Q3971=1,RetAgeO,RetAgeE)=FY,MONTH($I3971),IF(YEAR($I3971)+IF($Q3971=1,RetAgeO,RetAgeE)&lt;FY,1,0)))</f>
        <v/>
      </c>
      <c r="V3971" s="38">
        <f>IF(OR($R3971=0,NOT(ISNUMBER($K3971))),0,IF(YEAR($K3971)=FY,MONTH($K3971),IF(YEAR($K3971)&lt;FY,1,0)))</f>
        <v/>
      </c>
      <c r="W3971" s="38">
        <f>IF($R3971=0,0,MIN(12,IF(AND(ISNUMBER($O3971),$O3971&gt;=1,$O3971&lt;=12),INT($O3971),12),IF(AND(RetireExit="Yes",$U3971&gt;0),$U3971,12),IF(AND(ContractExit="Yes",$V3971&gt;0),$V3971,12)))</f>
        <v/>
      </c>
      <c r="X3971" s="37">
        <f>IF(ISNUMBER($P3971),$P3971,IncPct)</f>
        <v/>
      </c>
      <c r="Y3971" s="39">
        <f>IF($W3971=0,0,MAX(0,MIN($W3971,IncMonth-1))+MAX(0,$W3971-IncMonth+1)*(1+$X3971))</f>
        <v/>
      </c>
      <c r="Z3971" s="40">
        <f>IF($C3971="",0,IFERROR(INDEX(Departments!$B$5:$B$54,MATCH($C3971,Departments!$A$5:$A$54,0)),0))</f>
        <v/>
      </c>
      <c r="AA3971" s="41">
        <f>N($L3971)*$Y3971</f>
        <v/>
      </c>
      <c r="AB3971" s="41">
        <f>N($M3971)*$Y3971</f>
        <v/>
      </c>
      <c r="AC3971" s="41">
        <f>$AA3971*$Z3971</f>
        <v/>
      </c>
      <c r="AD3971" s="41">
        <f>$AA3971*BonusMonths/12</f>
        <v/>
      </c>
      <c r="AE3971" s="41">
        <f>($AA3971+SI_Gross*$AB3971)*IF($Q3971=1,SI_O,SI_E)</f>
        <v/>
      </c>
      <c r="AF3971" s="41">
        <f>IF($Q3971=1,0,$AA3971*EOSB)</f>
        <v/>
      </c>
      <c r="AG3971" s="41">
        <f>$AN3971*$W3971</f>
        <v/>
      </c>
      <c r="AH3971" s="41">
        <f>SUM($AA3971:$AG3971)</f>
        <v/>
      </c>
      <c r="AI3971" s="41">
        <f>12*($AM3971+$AN3971)</f>
        <v/>
      </c>
      <c r="AJ3971" s="41">
        <f>$AM3971*((IncMonth-1)+(13-IncMonth)*(1+$X3971))+12*$AN3971</f>
        <v/>
      </c>
      <c r="AK3971" s="41">
        <f>IF($R3971=1,N($L3971)+N($M3971),0)</f>
        <v/>
      </c>
      <c r="AL3971">
        <f>IF($C3971="","",IF(N($L3971)&lt;=0,"Basic salary missing",IF(ISNA(MATCH($C3971,Departments!$A$5:$A$54,0)),"Department not on Departments sheet",IF(AND($I3971&lt;&gt;"",NOT(ISNUMBER($I3971))),"Date of birth is text, not a date",IF(AND($K3971&lt;&gt;"",NOT(ISNUMBER($K3971))),"Contract end is text, not a date","")))))</f>
        <v/>
      </c>
      <c r="AM3971" s="41">
        <f>IF($R3971=0,0,N($L3971)*(1+$Z3971+BonusMonths/12+IF($Q3971=1,0,EOSB))+N($M3971)+(N($L3971)+SI_Gross*N($M3971))*IF($Q3971=1,SI_O,SI_E))</f>
        <v/>
      </c>
      <c r="AN3971" s="41">
        <f>IF($R3971=0,0,(IF($Q3971=1,MedO,MedE+Ticket)+Training)/12)</f>
        <v/>
      </c>
    </row>
    <row r="3972">
      <c r="I3972" s="35" t="n"/>
      <c r="J3972" s="35" t="n"/>
      <c r="K3972" s="35" t="n"/>
      <c r="L3972" s="36" t="n"/>
      <c r="M3972" s="36" t="n"/>
      <c r="P3972" s="37" t="n"/>
      <c r="Q3972" s="38">
        <f>IF($C3972="",0,IF(OR(LOWER(TRIM($G3972))="omani",LOWER(TRIM($G3972))="oman",LOWER(TRIM($G3972))="om",LOWER(TRIM($G3972))="local"),1,0))</f>
        <v/>
      </c>
      <c r="R3972" s="38">
        <f>IF($C3972="",0,IF(OR(ISNUMBER(SEARCH("resign",$N3972)),ISNUMBER(SEARCH("terminat",$N3972)),ISNUMBER(SEARCH("inactive",$N3972)),ISNUMBER(SEARCH("vacan",$N3972)),ISNUMBER(SEARCH("deceased",$N3972)),ISNUMBER(SEARCH("separated",$N3972))),0,1))</f>
        <v/>
      </c>
      <c r="S3972">
        <f>IF(OR($R3972=0,NOT(ISNUMBER($I3972))),"",IFERROR(DATEDIF($I3972,DATE(FY,1,1),"y"),""))</f>
        <v/>
      </c>
      <c r="T3972">
        <f>IF(OR($R3972=0,NOT(ISNUMBER($J3972))),"",IFERROR(DATEDIF($J3972,DATE(FY,1,1),"y"),0))</f>
        <v/>
      </c>
      <c r="U3972" s="38">
        <f>IF(OR($R3972=0,NOT(ISNUMBER($I3972))),0,IF(YEAR($I3972)+IF($Q3972=1,RetAgeO,RetAgeE)=FY,MONTH($I3972),IF(YEAR($I3972)+IF($Q3972=1,RetAgeO,RetAgeE)&lt;FY,1,0)))</f>
        <v/>
      </c>
      <c r="V3972" s="38">
        <f>IF(OR($R3972=0,NOT(ISNUMBER($K3972))),0,IF(YEAR($K3972)=FY,MONTH($K3972),IF(YEAR($K3972)&lt;FY,1,0)))</f>
        <v/>
      </c>
      <c r="W3972" s="38">
        <f>IF($R3972=0,0,MIN(12,IF(AND(ISNUMBER($O3972),$O3972&gt;=1,$O3972&lt;=12),INT($O3972),12),IF(AND(RetireExit="Yes",$U3972&gt;0),$U3972,12),IF(AND(ContractExit="Yes",$V3972&gt;0),$V3972,12)))</f>
        <v/>
      </c>
      <c r="X3972" s="37">
        <f>IF(ISNUMBER($P3972),$P3972,IncPct)</f>
        <v/>
      </c>
      <c r="Y3972" s="39">
        <f>IF($W3972=0,0,MAX(0,MIN($W3972,IncMonth-1))+MAX(0,$W3972-IncMonth+1)*(1+$X3972))</f>
        <v/>
      </c>
      <c r="Z3972" s="40">
        <f>IF($C3972="",0,IFERROR(INDEX(Departments!$B$5:$B$54,MATCH($C3972,Departments!$A$5:$A$54,0)),0))</f>
        <v/>
      </c>
      <c r="AA3972" s="41">
        <f>N($L3972)*$Y3972</f>
        <v/>
      </c>
      <c r="AB3972" s="41">
        <f>N($M3972)*$Y3972</f>
        <v/>
      </c>
      <c r="AC3972" s="41">
        <f>$AA3972*$Z3972</f>
        <v/>
      </c>
      <c r="AD3972" s="41">
        <f>$AA3972*BonusMonths/12</f>
        <v/>
      </c>
      <c r="AE3972" s="41">
        <f>($AA3972+SI_Gross*$AB3972)*IF($Q3972=1,SI_O,SI_E)</f>
        <v/>
      </c>
      <c r="AF3972" s="41">
        <f>IF($Q3972=1,0,$AA3972*EOSB)</f>
        <v/>
      </c>
      <c r="AG3972" s="41">
        <f>$AN3972*$W3972</f>
        <v/>
      </c>
      <c r="AH3972" s="41">
        <f>SUM($AA3972:$AG3972)</f>
        <v/>
      </c>
      <c r="AI3972" s="41">
        <f>12*($AM3972+$AN3972)</f>
        <v/>
      </c>
      <c r="AJ3972" s="41">
        <f>$AM3972*((IncMonth-1)+(13-IncMonth)*(1+$X3972))+12*$AN3972</f>
        <v/>
      </c>
      <c r="AK3972" s="41">
        <f>IF($R3972=1,N($L3972)+N($M3972),0)</f>
        <v/>
      </c>
      <c r="AL3972">
        <f>IF($C3972="","",IF(N($L3972)&lt;=0,"Basic salary missing",IF(ISNA(MATCH($C3972,Departments!$A$5:$A$54,0)),"Department not on Departments sheet",IF(AND($I3972&lt;&gt;"",NOT(ISNUMBER($I3972))),"Date of birth is text, not a date",IF(AND($K3972&lt;&gt;"",NOT(ISNUMBER($K3972))),"Contract end is text, not a date","")))))</f>
        <v/>
      </c>
      <c r="AM3972" s="41">
        <f>IF($R3972=0,0,N($L3972)*(1+$Z3972+BonusMonths/12+IF($Q3972=1,0,EOSB))+N($M3972)+(N($L3972)+SI_Gross*N($M3972))*IF($Q3972=1,SI_O,SI_E))</f>
        <v/>
      </c>
      <c r="AN3972" s="41">
        <f>IF($R3972=0,0,(IF($Q3972=1,MedO,MedE+Ticket)+Training)/12)</f>
        <v/>
      </c>
    </row>
    <row r="3973">
      <c r="I3973" s="35" t="n"/>
      <c r="J3973" s="35" t="n"/>
      <c r="K3973" s="35" t="n"/>
      <c r="L3973" s="36" t="n"/>
      <c r="M3973" s="36" t="n"/>
      <c r="P3973" s="37" t="n"/>
      <c r="Q3973" s="38">
        <f>IF($C3973="",0,IF(OR(LOWER(TRIM($G3973))="omani",LOWER(TRIM($G3973))="oman",LOWER(TRIM($G3973))="om",LOWER(TRIM($G3973))="local"),1,0))</f>
        <v/>
      </c>
      <c r="R3973" s="38">
        <f>IF($C3973="",0,IF(OR(ISNUMBER(SEARCH("resign",$N3973)),ISNUMBER(SEARCH("terminat",$N3973)),ISNUMBER(SEARCH("inactive",$N3973)),ISNUMBER(SEARCH("vacan",$N3973)),ISNUMBER(SEARCH("deceased",$N3973)),ISNUMBER(SEARCH("separated",$N3973))),0,1))</f>
        <v/>
      </c>
      <c r="S3973">
        <f>IF(OR($R3973=0,NOT(ISNUMBER($I3973))),"",IFERROR(DATEDIF($I3973,DATE(FY,1,1),"y"),""))</f>
        <v/>
      </c>
      <c r="T3973">
        <f>IF(OR($R3973=0,NOT(ISNUMBER($J3973))),"",IFERROR(DATEDIF($J3973,DATE(FY,1,1),"y"),0))</f>
        <v/>
      </c>
      <c r="U3973" s="38">
        <f>IF(OR($R3973=0,NOT(ISNUMBER($I3973))),0,IF(YEAR($I3973)+IF($Q3973=1,RetAgeO,RetAgeE)=FY,MONTH($I3973),IF(YEAR($I3973)+IF($Q3973=1,RetAgeO,RetAgeE)&lt;FY,1,0)))</f>
        <v/>
      </c>
      <c r="V3973" s="38">
        <f>IF(OR($R3973=0,NOT(ISNUMBER($K3973))),0,IF(YEAR($K3973)=FY,MONTH($K3973),IF(YEAR($K3973)&lt;FY,1,0)))</f>
        <v/>
      </c>
      <c r="W3973" s="38">
        <f>IF($R3973=0,0,MIN(12,IF(AND(ISNUMBER($O3973),$O3973&gt;=1,$O3973&lt;=12),INT($O3973),12),IF(AND(RetireExit="Yes",$U3973&gt;0),$U3973,12),IF(AND(ContractExit="Yes",$V3973&gt;0),$V3973,12)))</f>
        <v/>
      </c>
      <c r="X3973" s="37">
        <f>IF(ISNUMBER($P3973),$P3973,IncPct)</f>
        <v/>
      </c>
      <c r="Y3973" s="39">
        <f>IF($W3973=0,0,MAX(0,MIN($W3973,IncMonth-1))+MAX(0,$W3973-IncMonth+1)*(1+$X3973))</f>
        <v/>
      </c>
      <c r="Z3973" s="40">
        <f>IF($C3973="",0,IFERROR(INDEX(Departments!$B$5:$B$54,MATCH($C3973,Departments!$A$5:$A$54,0)),0))</f>
        <v/>
      </c>
      <c r="AA3973" s="41">
        <f>N($L3973)*$Y3973</f>
        <v/>
      </c>
      <c r="AB3973" s="41">
        <f>N($M3973)*$Y3973</f>
        <v/>
      </c>
      <c r="AC3973" s="41">
        <f>$AA3973*$Z3973</f>
        <v/>
      </c>
      <c r="AD3973" s="41">
        <f>$AA3973*BonusMonths/12</f>
        <v/>
      </c>
      <c r="AE3973" s="41">
        <f>($AA3973+SI_Gross*$AB3973)*IF($Q3973=1,SI_O,SI_E)</f>
        <v/>
      </c>
      <c r="AF3973" s="41">
        <f>IF($Q3973=1,0,$AA3973*EOSB)</f>
        <v/>
      </c>
      <c r="AG3973" s="41">
        <f>$AN3973*$W3973</f>
        <v/>
      </c>
      <c r="AH3973" s="41">
        <f>SUM($AA3973:$AG3973)</f>
        <v/>
      </c>
      <c r="AI3973" s="41">
        <f>12*($AM3973+$AN3973)</f>
        <v/>
      </c>
      <c r="AJ3973" s="41">
        <f>$AM3973*((IncMonth-1)+(13-IncMonth)*(1+$X3973))+12*$AN3973</f>
        <v/>
      </c>
      <c r="AK3973" s="41">
        <f>IF($R3973=1,N($L3973)+N($M3973),0)</f>
        <v/>
      </c>
      <c r="AL3973">
        <f>IF($C3973="","",IF(N($L3973)&lt;=0,"Basic salary missing",IF(ISNA(MATCH($C3973,Departments!$A$5:$A$54,0)),"Department not on Departments sheet",IF(AND($I3973&lt;&gt;"",NOT(ISNUMBER($I3973))),"Date of birth is text, not a date",IF(AND($K3973&lt;&gt;"",NOT(ISNUMBER($K3973))),"Contract end is text, not a date","")))))</f>
        <v/>
      </c>
      <c r="AM3973" s="41">
        <f>IF($R3973=0,0,N($L3973)*(1+$Z3973+BonusMonths/12+IF($Q3973=1,0,EOSB))+N($M3973)+(N($L3973)+SI_Gross*N($M3973))*IF($Q3973=1,SI_O,SI_E))</f>
        <v/>
      </c>
      <c r="AN3973" s="41">
        <f>IF($R3973=0,0,(IF($Q3973=1,MedO,MedE+Ticket)+Training)/12)</f>
        <v/>
      </c>
    </row>
    <row r="3974">
      <c r="I3974" s="35" t="n"/>
      <c r="J3974" s="35" t="n"/>
      <c r="K3974" s="35" t="n"/>
      <c r="L3974" s="36" t="n"/>
      <c r="M3974" s="36" t="n"/>
      <c r="P3974" s="37" t="n"/>
      <c r="Q3974" s="38">
        <f>IF($C3974="",0,IF(OR(LOWER(TRIM($G3974))="omani",LOWER(TRIM($G3974))="oman",LOWER(TRIM($G3974))="om",LOWER(TRIM($G3974))="local"),1,0))</f>
        <v/>
      </c>
      <c r="R3974" s="38">
        <f>IF($C3974="",0,IF(OR(ISNUMBER(SEARCH("resign",$N3974)),ISNUMBER(SEARCH("terminat",$N3974)),ISNUMBER(SEARCH("inactive",$N3974)),ISNUMBER(SEARCH("vacan",$N3974)),ISNUMBER(SEARCH("deceased",$N3974)),ISNUMBER(SEARCH("separated",$N3974))),0,1))</f>
        <v/>
      </c>
      <c r="S3974">
        <f>IF(OR($R3974=0,NOT(ISNUMBER($I3974))),"",IFERROR(DATEDIF($I3974,DATE(FY,1,1),"y"),""))</f>
        <v/>
      </c>
      <c r="T3974">
        <f>IF(OR($R3974=0,NOT(ISNUMBER($J3974))),"",IFERROR(DATEDIF($J3974,DATE(FY,1,1),"y"),0))</f>
        <v/>
      </c>
      <c r="U3974" s="38">
        <f>IF(OR($R3974=0,NOT(ISNUMBER($I3974))),0,IF(YEAR($I3974)+IF($Q3974=1,RetAgeO,RetAgeE)=FY,MONTH($I3974),IF(YEAR($I3974)+IF($Q3974=1,RetAgeO,RetAgeE)&lt;FY,1,0)))</f>
        <v/>
      </c>
      <c r="V3974" s="38">
        <f>IF(OR($R3974=0,NOT(ISNUMBER($K3974))),0,IF(YEAR($K3974)=FY,MONTH($K3974),IF(YEAR($K3974)&lt;FY,1,0)))</f>
        <v/>
      </c>
      <c r="W3974" s="38">
        <f>IF($R3974=0,0,MIN(12,IF(AND(ISNUMBER($O3974),$O3974&gt;=1,$O3974&lt;=12),INT($O3974),12),IF(AND(RetireExit="Yes",$U3974&gt;0),$U3974,12),IF(AND(ContractExit="Yes",$V3974&gt;0),$V3974,12)))</f>
        <v/>
      </c>
      <c r="X3974" s="37">
        <f>IF(ISNUMBER($P3974),$P3974,IncPct)</f>
        <v/>
      </c>
      <c r="Y3974" s="39">
        <f>IF($W3974=0,0,MAX(0,MIN($W3974,IncMonth-1))+MAX(0,$W3974-IncMonth+1)*(1+$X3974))</f>
        <v/>
      </c>
      <c r="Z3974" s="40">
        <f>IF($C3974="",0,IFERROR(INDEX(Departments!$B$5:$B$54,MATCH($C3974,Departments!$A$5:$A$54,0)),0))</f>
        <v/>
      </c>
      <c r="AA3974" s="41">
        <f>N($L3974)*$Y3974</f>
        <v/>
      </c>
      <c r="AB3974" s="41">
        <f>N($M3974)*$Y3974</f>
        <v/>
      </c>
      <c r="AC3974" s="41">
        <f>$AA3974*$Z3974</f>
        <v/>
      </c>
      <c r="AD3974" s="41">
        <f>$AA3974*BonusMonths/12</f>
        <v/>
      </c>
      <c r="AE3974" s="41">
        <f>($AA3974+SI_Gross*$AB3974)*IF($Q3974=1,SI_O,SI_E)</f>
        <v/>
      </c>
      <c r="AF3974" s="41">
        <f>IF($Q3974=1,0,$AA3974*EOSB)</f>
        <v/>
      </c>
      <c r="AG3974" s="41">
        <f>$AN3974*$W3974</f>
        <v/>
      </c>
      <c r="AH3974" s="41">
        <f>SUM($AA3974:$AG3974)</f>
        <v/>
      </c>
      <c r="AI3974" s="41">
        <f>12*($AM3974+$AN3974)</f>
        <v/>
      </c>
      <c r="AJ3974" s="41">
        <f>$AM3974*((IncMonth-1)+(13-IncMonth)*(1+$X3974))+12*$AN3974</f>
        <v/>
      </c>
      <c r="AK3974" s="41">
        <f>IF($R3974=1,N($L3974)+N($M3974),0)</f>
        <v/>
      </c>
      <c r="AL3974">
        <f>IF($C3974="","",IF(N($L3974)&lt;=0,"Basic salary missing",IF(ISNA(MATCH($C3974,Departments!$A$5:$A$54,0)),"Department not on Departments sheet",IF(AND($I3974&lt;&gt;"",NOT(ISNUMBER($I3974))),"Date of birth is text, not a date",IF(AND($K3974&lt;&gt;"",NOT(ISNUMBER($K3974))),"Contract end is text, not a date","")))))</f>
        <v/>
      </c>
      <c r="AM3974" s="41">
        <f>IF($R3974=0,0,N($L3974)*(1+$Z3974+BonusMonths/12+IF($Q3974=1,0,EOSB))+N($M3974)+(N($L3974)+SI_Gross*N($M3974))*IF($Q3974=1,SI_O,SI_E))</f>
        <v/>
      </c>
      <c r="AN3974" s="41">
        <f>IF($R3974=0,0,(IF($Q3974=1,MedO,MedE+Ticket)+Training)/12)</f>
        <v/>
      </c>
    </row>
    <row r="3975">
      <c r="I3975" s="35" t="n"/>
      <c r="J3975" s="35" t="n"/>
      <c r="K3975" s="35" t="n"/>
      <c r="L3975" s="36" t="n"/>
      <c r="M3975" s="36" t="n"/>
      <c r="P3975" s="37" t="n"/>
      <c r="Q3975" s="38">
        <f>IF($C3975="",0,IF(OR(LOWER(TRIM($G3975))="omani",LOWER(TRIM($G3975))="oman",LOWER(TRIM($G3975))="om",LOWER(TRIM($G3975))="local"),1,0))</f>
        <v/>
      </c>
      <c r="R3975" s="38">
        <f>IF($C3975="",0,IF(OR(ISNUMBER(SEARCH("resign",$N3975)),ISNUMBER(SEARCH("terminat",$N3975)),ISNUMBER(SEARCH("inactive",$N3975)),ISNUMBER(SEARCH("vacan",$N3975)),ISNUMBER(SEARCH("deceased",$N3975)),ISNUMBER(SEARCH("separated",$N3975))),0,1))</f>
        <v/>
      </c>
      <c r="S3975">
        <f>IF(OR($R3975=0,NOT(ISNUMBER($I3975))),"",IFERROR(DATEDIF($I3975,DATE(FY,1,1),"y"),""))</f>
        <v/>
      </c>
      <c r="T3975">
        <f>IF(OR($R3975=0,NOT(ISNUMBER($J3975))),"",IFERROR(DATEDIF($J3975,DATE(FY,1,1),"y"),0))</f>
        <v/>
      </c>
      <c r="U3975" s="38">
        <f>IF(OR($R3975=0,NOT(ISNUMBER($I3975))),0,IF(YEAR($I3975)+IF($Q3975=1,RetAgeO,RetAgeE)=FY,MONTH($I3975),IF(YEAR($I3975)+IF($Q3975=1,RetAgeO,RetAgeE)&lt;FY,1,0)))</f>
        <v/>
      </c>
      <c r="V3975" s="38">
        <f>IF(OR($R3975=0,NOT(ISNUMBER($K3975))),0,IF(YEAR($K3975)=FY,MONTH($K3975),IF(YEAR($K3975)&lt;FY,1,0)))</f>
        <v/>
      </c>
      <c r="W3975" s="38">
        <f>IF($R3975=0,0,MIN(12,IF(AND(ISNUMBER($O3975),$O3975&gt;=1,$O3975&lt;=12),INT($O3975),12),IF(AND(RetireExit="Yes",$U3975&gt;0),$U3975,12),IF(AND(ContractExit="Yes",$V3975&gt;0),$V3975,12)))</f>
        <v/>
      </c>
      <c r="X3975" s="37">
        <f>IF(ISNUMBER($P3975),$P3975,IncPct)</f>
        <v/>
      </c>
      <c r="Y3975" s="39">
        <f>IF($W3975=0,0,MAX(0,MIN($W3975,IncMonth-1))+MAX(0,$W3975-IncMonth+1)*(1+$X3975))</f>
        <v/>
      </c>
      <c r="Z3975" s="40">
        <f>IF($C3975="",0,IFERROR(INDEX(Departments!$B$5:$B$54,MATCH($C3975,Departments!$A$5:$A$54,0)),0))</f>
        <v/>
      </c>
      <c r="AA3975" s="41">
        <f>N($L3975)*$Y3975</f>
        <v/>
      </c>
      <c r="AB3975" s="41">
        <f>N($M3975)*$Y3975</f>
        <v/>
      </c>
      <c r="AC3975" s="41">
        <f>$AA3975*$Z3975</f>
        <v/>
      </c>
      <c r="AD3975" s="41">
        <f>$AA3975*BonusMonths/12</f>
        <v/>
      </c>
      <c r="AE3975" s="41">
        <f>($AA3975+SI_Gross*$AB3975)*IF($Q3975=1,SI_O,SI_E)</f>
        <v/>
      </c>
      <c r="AF3975" s="41">
        <f>IF($Q3975=1,0,$AA3975*EOSB)</f>
        <v/>
      </c>
      <c r="AG3975" s="41">
        <f>$AN3975*$W3975</f>
        <v/>
      </c>
      <c r="AH3975" s="41">
        <f>SUM($AA3975:$AG3975)</f>
        <v/>
      </c>
      <c r="AI3975" s="41">
        <f>12*($AM3975+$AN3975)</f>
        <v/>
      </c>
      <c r="AJ3975" s="41">
        <f>$AM3975*((IncMonth-1)+(13-IncMonth)*(1+$X3975))+12*$AN3975</f>
        <v/>
      </c>
      <c r="AK3975" s="41">
        <f>IF($R3975=1,N($L3975)+N($M3975),0)</f>
        <v/>
      </c>
      <c r="AL3975">
        <f>IF($C3975="","",IF(N($L3975)&lt;=0,"Basic salary missing",IF(ISNA(MATCH($C3975,Departments!$A$5:$A$54,0)),"Department not on Departments sheet",IF(AND($I3975&lt;&gt;"",NOT(ISNUMBER($I3975))),"Date of birth is text, not a date",IF(AND($K3975&lt;&gt;"",NOT(ISNUMBER($K3975))),"Contract end is text, not a date","")))))</f>
        <v/>
      </c>
      <c r="AM3975" s="41">
        <f>IF($R3975=0,0,N($L3975)*(1+$Z3975+BonusMonths/12+IF($Q3975=1,0,EOSB))+N($M3975)+(N($L3975)+SI_Gross*N($M3975))*IF($Q3975=1,SI_O,SI_E))</f>
        <v/>
      </c>
      <c r="AN3975" s="41">
        <f>IF($R3975=0,0,(IF($Q3975=1,MedO,MedE+Ticket)+Training)/12)</f>
        <v/>
      </c>
    </row>
    <row r="3976">
      <c r="I3976" s="35" t="n"/>
      <c r="J3976" s="35" t="n"/>
      <c r="K3976" s="35" t="n"/>
      <c r="L3976" s="36" t="n"/>
      <c r="M3976" s="36" t="n"/>
      <c r="P3976" s="37" t="n"/>
      <c r="Q3976" s="38">
        <f>IF($C3976="",0,IF(OR(LOWER(TRIM($G3976))="omani",LOWER(TRIM($G3976))="oman",LOWER(TRIM($G3976))="om",LOWER(TRIM($G3976))="local"),1,0))</f>
        <v/>
      </c>
      <c r="R3976" s="38">
        <f>IF($C3976="",0,IF(OR(ISNUMBER(SEARCH("resign",$N3976)),ISNUMBER(SEARCH("terminat",$N3976)),ISNUMBER(SEARCH("inactive",$N3976)),ISNUMBER(SEARCH("vacan",$N3976)),ISNUMBER(SEARCH("deceased",$N3976)),ISNUMBER(SEARCH("separated",$N3976))),0,1))</f>
        <v/>
      </c>
      <c r="S3976">
        <f>IF(OR($R3976=0,NOT(ISNUMBER($I3976))),"",IFERROR(DATEDIF($I3976,DATE(FY,1,1),"y"),""))</f>
        <v/>
      </c>
      <c r="T3976">
        <f>IF(OR($R3976=0,NOT(ISNUMBER($J3976))),"",IFERROR(DATEDIF($J3976,DATE(FY,1,1),"y"),0))</f>
        <v/>
      </c>
      <c r="U3976" s="38">
        <f>IF(OR($R3976=0,NOT(ISNUMBER($I3976))),0,IF(YEAR($I3976)+IF($Q3976=1,RetAgeO,RetAgeE)=FY,MONTH($I3976),IF(YEAR($I3976)+IF($Q3976=1,RetAgeO,RetAgeE)&lt;FY,1,0)))</f>
        <v/>
      </c>
      <c r="V3976" s="38">
        <f>IF(OR($R3976=0,NOT(ISNUMBER($K3976))),0,IF(YEAR($K3976)=FY,MONTH($K3976),IF(YEAR($K3976)&lt;FY,1,0)))</f>
        <v/>
      </c>
      <c r="W3976" s="38">
        <f>IF($R3976=0,0,MIN(12,IF(AND(ISNUMBER($O3976),$O3976&gt;=1,$O3976&lt;=12),INT($O3976),12),IF(AND(RetireExit="Yes",$U3976&gt;0),$U3976,12),IF(AND(ContractExit="Yes",$V3976&gt;0),$V3976,12)))</f>
        <v/>
      </c>
      <c r="X3976" s="37">
        <f>IF(ISNUMBER($P3976),$P3976,IncPct)</f>
        <v/>
      </c>
      <c r="Y3976" s="39">
        <f>IF($W3976=0,0,MAX(0,MIN($W3976,IncMonth-1))+MAX(0,$W3976-IncMonth+1)*(1+$X3976))</f>
        <v/>
      </c>
      <c r="Z3976" s="40">
        <f>IF($C3976="",0,IFERROR(INDEX(Departments!$B$5:$B$54,MATCH($C3976,Departments!$A$5:$A$54,0)),0))</f>
        <v/>
      </c>
      <c r="AA3976" s="41">
        <f>N($L3976)*$Y3976</f>
        <v/>
      </c>
      <c r="AB3976" s="41">
        <f>N($M3976)*$Y3976</f>
        <v/>
      </c>
      <c r="AC3976" s="41">
        <f>$AA3976*$Z3976</f>
        <v/>
      </c>
      <c r="AD3976" s="41">
        <f>$AA3976*BonusMonths/12</f>
        <v/>
      </c>
      <c r="AE3976" s="41">
        <f>($AA3976+SI_Gross*$AB3976)*IF($Q3976=1,SI_O,SI_E)</f>
        <v/>
      </c>
      <c r="AF3976" s="41">
        <f>IF($Q3976=1,0,$AA3976*EOSB)</f>
        <v/>
      </c>
      <c r="AG3976" s="41">
        <f>$AN3976*$W3976</f>
        <v/>
      </c>
      <c r="AH3976" s="41">
        <f>SUM($AA3976:$AG3976)</f>
        <v/>
      </c>
      <c r="AI3976" s="41">
        <f>12*($AM3976+$AN3976)</f>
        <v/>
      </c>
      <c r="AJ3976" s="41">
        <f>$AM3976*((IncMonth-1)+(13-IncMonth)*(1+$X3976))+12*$AN3976</f>
        <v/>
      </c>
      <c r="AK3976" s="41">
        <f>IF($R3976=1,N($L3976)+N($M3976),0)</f>
        <v/>
      </c>
      <c r="AL3976">
        <f>IF($C3976="","",IF(N($L3976)&lt;=0,"Basic salary missing",IF(ISNA(MATCH($C3976,Departments!$A$5:$A$54,0)),"Department not on Departments sheet",IF(AND($I3976&lt;&gt;"",NOT(ISNUMBER($I3976))),"Date of birth is text, not a date",IF(AND($K3976&lt;&gt;"",NOT(ISNUMBER($K3976))),"Contract end is text, not a date","")))))</f>
        <v/>
      </c>
      <c r="AM3976" s="41">
        <f>IF($R3976=0,0,N($L3976)*(1+$Z3976+BonusMonths/12+IF($Q3976=1,0,EOSB))+N($M3976)+(N($L3976)+SI_Gross*N($M3976))*IF($Q3976=1,SI_O,SI_E))</f>
        <v/>
      </c>
      <c r="AN3976" s="41">
        <f>IF($R3976=0,0,(IF($Q3976=1,MedO,MedE+Ticket)+Training)/12)</f>
        <v/>
      </c>
    </row>
    <row r="3977">
      <c r="I3977" s="35" t="n"/>
      <c r="J3977" s="35" t="n"/>
      <c r="K3977" s="35" t="n"/>
      <c r="L3977" s="36" t="n"/>
      <c r="M3977" s="36" t="n"/>
      <c r="P3977" s="37" t="n"/>
      <c r="Q3977" s="38">
        <f>IF($C3977="",0,IF(OR(LOWER(TRIM($G3977))="omani",LOWER(TRIM($G3977))="oman",LOWER(TRIM($G3977))="om",LOWER(TRIM($G3977))="local"),1,0))</f>
        <v/>
      </c>
      <c r="R3977" s="38">
        <f>IF($C3977="",0,IF(OR(ISNUMBER(SEARCH("resign",$N3977)),ISNUMBER(SEARCH("terminat",$N3977)),ISNUMBER(SEARCH("inactive",$N3977)),ISNUMBER(SEARCH("vacan",$N3977)),ISNUMBER(SEARCH("deceased",$N3977)),ISNUMBER(SEARCH("separated",$N3977))),0,1))</f>
        <v/>
      </c>
      <c r="S3977">
        <f>IF(OR($R3977=0,NOT(ISNUMBER($I3977))),"",IFERROR(DATEDIF($I3977,DATE(FY,1,1),"y"),""))</f>
        <v/>
      </c>
      <c r="T3977">
        <f>IF(OR($R3977=0,NOT(ISNUMBER($J3977))),"",IFERROR(DATEDIF($J3977,DATE(FY,1,1),"y"),0))</f>
        <v/>
      </c>
      <c r="U3977" s="38">
        <f>IF(OR($R3977=0,NOT(ISNUMBER($I3977))),0,IF(YEAR($I3977)+IF($Q3977=1,RetAgeO,RetAgeE)=FY,MONTH($I3977),IF(YEAR($I3977)+IF($Q3977=1,RetAgeO,RetAgeE)&lt;FY,1,0)))</f>
        <v/>
      </c>
      <c r="V3977" s="38">
        <f>IF(OR($R3977=0,NOT(ISNUMBER($K3977))),0,IF(YEAR($K3977)=FY,MONTH($K3977),IF(YEAR($K3977)&lt;FY,1,0)))</f>
        <v/>
      </c>
      <c r="W3977" s="38">
        <f>IF($R3977=0,0,MIN(12,IF(AND(ISNUMBER($O3977),$O3977&gt;=1,$O3977&lt;=12),INT($O3977),12),IF(AND(RetireExit="Yes",$U3977&gt;0),$U3977,12),IF(AND(ContractExit="Yes",$V3977&gt;0),$V3977,12)))</f>
        <v/>
      </c>
      <c r="X3977" s="37">
        <f>IF(ISNUMBER($P3977),$P3977,IncPct)</f>
        <v/>
      </c>
      <c r="Y3977" s="39">
        <f>IF($W3977=0,0,MAX(0,MIN($W3977,IncMonth-1))+MAX(0,$W3977-IncMonth+1)*(1+$X3977))</f>
        <v/>
      </c>
      <c r="Z3977" s="40">
        <f>IF($C3977="",0,IFERROR(INDEX(Departments!$B$5:$B$54,MATCH($C3977,Departments!$A$5:$A$54,0)),0))</f>
        <v/>
      </c>
      <c r="AA3977" s="41">
        <f>N($L3977)*$Y3977</f>
        <v/>
      </c>
      <c r="AB3977" s="41">
        <f>N($M3977)*$Y3977</f>
        <v/>
      </c>
      <c r="AC3977" s="41">
        <f>$AA3977*$Z3977</f>
        <v/>
      </c>
      <c r="AD3977" s="41">
        <f>$AA3977*BonusMonths/12</f>
        <v/>
      </c>
      <c r="AE3977" s="41">
        <f>($AA3977+SI_Gross*$AB3977)*IF($Q3977=1,SI_O,SI_E)</f>
        <v/>
      </c>
      <c r="AF3977" s="41">
        <f>IF($Q3977=1,0,$AA3977*EOSB)</f>
        <v/>
      </c>
      <c r="AG3977" s="41">
        <f>$AN3977*$W3977</f>
        <v/>
      </c>
      <c r="AH3977" s="41">
        <f>SUM($AA3977:$AG3977)</f>
        <v/>
      </c>
      <c r="AI3977" s="41">
        <f>12*($AM3977+$AN3977)</f>
        <v/>
      </c>
      <c r="AJ3977" s="41">
        <f>$AM3977*((IncMonth-1)+(13-IncMonth)*(1+$X3977))+12*$AN3977</f>
        <v/>
      </c>
      <c r="AK3977" s="41">
        <f>IF($R3977=1,N($L3977)+N($M3977),0)</f>
        <v/>
      </c>
      <c r="AL3977">
        <f>IF($C3977="","",IF(N($L3977)&lt;=0,"Basic salary missing",IF(ISNA(MATCH($C3977,Departments!$A$5:$A$54,0)),"Department not on Departments sheet",IF(AND($I3977&lt;&gt;"",NOT(ISNUMBER($I3977))),"Date of birth is text, not a date",IF(AND($K3977&lt;&gt;"",NOT(ISNUMBER($K3977))),"Contract end is text, not a date","")))))</f>
        <v/>
      </c>
      <c r="AM3977" s="41">
        <f>IF($R3977=0,0,N($L3977)*(1+$Z3977+BonusMonths/12+IF($Q3977=1,0,EOSB))+N($M3977)+(N($L3977)+SI_Gross*N($M3977))*IF($Q3977=1,SI_O,SI_E))</f>
        <v/>
      </c>
      <c r="AN3977" s="41">
        <f>IF($R3977=0,0,(IF($Q3977=1,MedO,MedE+Ticket)+Training)/12)</f>
        <v/>
      </c>
    </row>
    <row r="3978">
      <c r="I3978" s="35" t="n"/>
      <c r="J3978" s="35" t="n"/>
      <c r="K3978" s="35" t="n"/>
      <c r="L3978" s="36" t="n"/>
      <c r="M3978" s="36" t="n"/>
      <c r="P3978" s="37" t="n"/>
      <c r="Q3978" s="38">
        <f>IF($C3978="",0,IF(OR(LOWER(TRIM($G3978))="omani",LOWER(TRIM($G3978))="oman",LOWER(TRIM($G3978))="om",LOWER(TRIM($G3978))="local"),1,0))</f>
        <v/>
      </c>
      <c r="R3978" s="38">
        <f>IF($C3978="",0,IF(OR(ISNUMBER(SEARCH("resign",$N3978)),ISNUMBER(SEARCH("terminat",$N3978)),ISNUMBER(SEARCH("inactive",$N3978)),ISNUMBER(SEARCH("vacan",$N3978)),ISNUMBER(SEARCH("deceased",$N3978)),ISNUMBER(SEARCH("separated",$N3978))),0,1))</f>
        <v/>
      </c>
      <c r="S3978">
        <f>IF(OR($R3978=0,NOT(ISNUMBER($I3978))),"",IFERROR(DATEDIF($I3978,DATE(FY,1,1),"y"),""))</f>
        <v/>
      </c>
      <c r="T3978">
        <f>IF(OR($R3978=0,NOT(ISNUMBER($J3978))),"",IFERROR(DATEDIF($J3978,DATE(FY,1,1),"y"),0))</f>
        <v/>
      </c>
      <c r="U3978" s="38">
        <f>IF(OR($R3978=0,NOT(ISNUMBER($I3978))),0,IF(YEAR($I3978)+IF($Q3978=1,RetAgeO,RetAgeE)=FY,MONTH($I3978),IF(YEAR($I3978)+IF($Q3978=1,RetAgeO,RetAgeE)&lt;FY,1,0)))</f>
        <v/>
      </c>
      <c r="V3978" s="38">
        <f>IF(OR($R3978=0,NOT(ISNUMBER($K3978))),0,IF(YEAR($K3978)=FY,MONTH($K3978),IF(YEAR($K3978)&lt;FY,1,0)))</f>
        <v/>
      </c>
      <c r="W3978" s="38">
        <f>IF($R3978=0,0,MIN(12,IF(AND(ISNUMBER($O3978),$O3978&gt;=1,$O3978&lt;=12),INT($O3978),12),IF(AND(RetireExit="Yes",$U3978&gt;0),$U3978,12),IF(AND(ContractExit="Yes",$V3978&gt;0),$V3978,12)))</f>
        <v/>
      </c>
      <c r="X3978" s="37">
        <f>IF(ISNUMBER($P3978),$P3978,IncPct)</f>
        <v/>
      </c>
      <c r="Y3978" s="39">
        <f>IF($W3978=0,0,MAX(0,MIN($W3978,IncMonth-1))+MAX(0,$W3978-IncMonth+1)*(1+$X3978))</f>
        <v/>
      </c>
      <c r="Z3978" s="40">
        <f>IF($C3978="",0,IFERROR(INDEX(Departments!$B$5:$B$54,MATCH($C3978,Departments!$A$5:$A$54,0)),0))</f>
        <v/>
      </c>
      <c r="AA3978" s="41">
        <f>N($L3978)*$Y3978</f>
        <v/>
      </c>
      <c r="AB3978" s="41">
        <f>N($M3978)*$Y3978</f>
        <v/>
      </c>
      <c r="AC3978" s="41">
        <f>$AA3978*$Z3978</f>
        <v/>
      </c>
      <c r="AD3978" s="41">
        <f>$AA3978*BonusMonths/12</f>
        <v/>
      </c>
      <c r="AE3978" s="41">
        <f>($AA3978+SI_Gross*$AB3978)*IF($Q3978=1,SI_O,SI_E)</f>
        <v/>
      </c>
      <c r="AF3978" s="41">
        <f>IF($Q3978=1,0,$AA3978*EOSB)</f>
        <v/>
      </c>
      <c r="AG3978" s="41">
        <f>$AN3978*$W3978</f>
        <v/>
      </c>
      <c r="AH3978" s="41">
        <f>SUM($AA3978:$AG3978)</f>
        <v/>
      </c>
      <c r="AI3978" s="41">
        <f>12*($AM3978+$AN3978)</f>
        <v/>
      </c>
      <c r="AJ3978" s="41">
        <f>$AM3978*((IncMonth-1)+(13-IncMonth)*(1+$X3978))+12*$AN3978</f>
        <v/>
      </c>
      <c r="AK3978" s="41">
        <f>IF($R3978=1,N($L3978)+N($M3978),0)</f>
        <v/>
      </c>
      <c r="AL3978">
        <f>IF($C3978="","",IF(N($L3978)&lt;=0,"Basic salary missing",IF(ISNA(MATCH($C3978,Departments!$A$5:$A$54,0)),"Department not on Departments sheet",IF(AND($I3978&lt;&gt;"",NOT(ISNUMBER($I3978))),"Date of birth is text, not a date",IF(AND($K3978&lt;&gt;"",NOT(ISNUMBER($K3978))),"Contract end is text, not a date","")))))</f>
        <v/>
      </c>
      <c r="AM3978" s="41">
        <f>IF($R3978=0,0,N($L3978)*(1+$Z3978+BonusMonths/12+IF($Q3978=1,0,EOSB))+N($M3978)+(N($L3978)+SI_Gross*N($M3978))*IF($Q3978=1,SI_O,SI_E))</f>
        <v/>
      </c>
      <c r="AN3978" s="41">
        <f>IF($R3978=0,0,(IF($Q3978=1,MedO,MedE+Ticket)+Training)/12)</f>
        <v/>
      </c>
    </row>
    <row r="3979">
      <c r="I3979" s="35" t="n"/>
      <c r="J3979" s="35" t="n"/>
      <c r="K3979" s="35" t="n"/>
      <c r="L3979" s="36" t="n"/>
      <c r="M3979" s="36" t="n"/>
      <c r="P3979" s="37" t="n"/>
      <c r="Q3979" s="38">
        <f>IF($C3979="",0,IF(OR(LOWER(TRIM($G3979))="omani",LOWER(TRIM($G3979))="oman",LOWER(TRIM($G3979))="om",LOWER(TRIM($G3979))="local"),1,0))</f>
        <v/>
      </c>
      <c r="R3979" s="38">
        <f>IF($C3979="",0,IF(OR(ISNUMBER(SEARCH("resign",$N3979)),ISNUMBER(SEARCH("terminat",$N3979)),ISNUMBER(SEARCH("inactive",$N3979)),ISNUMBER(SEARCH("vacan",$N3979)),ISNUMBER(SEARCH("deceased",$N3979)),ISNUMBER(SEARCH("separated",$N3979))),0,1))</f>
        <v/>
      </c>
      <c r="S3979">
        <f>IF(OR($R3979=0,NOT(ISNUMBER($I3979))),"",IFERROR(DATEDIF($I3979,DATE(FY,1,1),"y"),""))</f>
        <v/>
      </c>
      <c r="T3979">
        <f>IF(OR($R3979=0,NOT(ISNUMBER($J3979))),"",IFERROR(DATEDIF($J3979,DATE(FY,1,1),"y"),0))</f>
        <v/>
      </c>
      <c r="U3979" s="38">
        <f>IF(OR($R3979=0,NOT(ISNUMBER($I3979))),0,IF(YEAR($I3979)+IF($Q3979=1,RetAgeO,RetAgeE)=FY,MONTH($I3979),IF(YEAR($I3979)+IF($Q3979=1,RetAgeO,RetAgeE)&lt;FY,1,0)))</f>
        <v/>
      </c>
      <c r="V3979" s="38">
        <f>IF(OR($R3979=0,NOT(ISNUMBER($K3979))),0,IF(YEAR($K3979)=FY,MONTH($K3979),IF(YEAR($K3979)&lt;FY,1,0)))</f>
        <v/>
      </c>
      <c r="W3979" s="38">
        <f>IF($R3979=0,0,MIN(12,IF(AND(ISNUMBER($O3979),$O3979&gt;=1,$O3979&lt;=12),INT($O3979),12),IF(AND(RetireExit="Yes",$U3979&gt;0),$U3979,12),IF(AND(ContractExit="Yes",$V3979&gt;0),$V3979,12)))</f>
        <v/>
      </c>
      <c r="X3979" s="37">
        <f>IF(ISNUMBER($P3979),$P3979,IncPct)</f>
        <v/>
      </c>
      <c r="Y3979" s="39">
        <f>IF($W3979=0,0,MAX(0,MIN($W3979,IncMonth-1))+MAX(0,$W3979-IncMonth+1)*(1+$X3979))</f>
        <v/>
      </c>
      <c r="Z3979" s="40">
        <f>IF($C3979="",0,IFERROR(INDEX(Departments!$B$5:$B$54,MATCH($C3979,Departments!$A$5:$A$54,0)),0))</f>
        <v/>
      </c>
      <c r="AA3979" s="41">
        <f>N($L3979)*$Y3979</f>
        <v/>
      </c>
      <c r="AB3979" s="41">
        <f>N($M3979)*$Y3979</f>
        <v/>
      </c>
      <c r="AC3979" s="41">
        <f>$AA3979*$Z3979</f>
        <v/>
      </c>
      <c r="AD3979" s="41">
        <f>$AA3979*BonusMonths/12</f>
        <v/>
      </c>
      <c r="AE3979" s="41">
        <f>($AA3979+SI_Gross*$AB3979)*IF($Q3979=1,SI_O,SI_E)</f>
        <v/>
      </c>
      <c r="AF3979" s="41">
        <f>IF($Q3979=1,0,$AA3979*EOSB)</f>
        <v/>
      </c>
      <c r="AG3979" s="41">
        <f>$AN3979*$W3979</f>
        <v/>
      </c>
      <c r="AH3979" s="41">
        <f>SUM($AA3979:$AG3979)</f>
        <v/>
      </c>
      <c r="AI3979" s="41">
        <f>12*($AM3979+$AN3979)</f>
        <v/>
      </c>
      <c r="AJ3979" s="41">
        <f>$AM3979*((IncMonth-1)+(13-IncMonth)*(1+$X3979))+12*$AN3979</f>
        <v/>
      </c>
      <c r="AK3979" s="41">
        <f>IF($R3979=1,N($L3979)+N($M3979),0)</f>
        <v/>
      </c>
      <c r="AL3979">
        <f>IF($C3979="","",IF(N($L3979)&lt;=0,"Basic salary missing",IF(ISNA(MATCH($C3979,Departments!$A$5:$A$54,0)),"Department not on Departments sheet",IF(AND($I3979&lt;&gt;"",NOT(ISNUMBER($I3979))),"Date of birth is text, not a date",IF(AND($K3979&lt;&gt;"",NOT(ISNUMBER($K3979))),"Contract end is text, not a date","")))))</f>
        <v/>
      </c>
      <c r="AM3979" s="41">
        <f>IF($R3979=0,0,N($L3979)*(1+$Z3979+BonusMonths/12+IF($Q3979=1,0,EOSB))+N($M3979)+(N($L3979)+SI_Gross*N($M3979))*IF($Q3979=1,SI_O,SI_E))</f>
        <v/>
      </c>
      <c r="AN3979" s="41">
        <f>IF($R3979=0,0,(IF($Q3979=1,MedO,MedE+Ticket)+Training)/12)</f>
        <v/>
      </c>
    </row>
    <row r="3980">
      <c r="I3980" s="35" t="n"/>
      <c r="J3980" s="35" t="n"/>
      <c r="K3980" s="35" t="n"/>
      <c r="L3980" s="36" t="n"/>
      <c r="M3980" s="36" t="n"/>
      <c r="P3980" s="37" t="n"/>
      <c r="Q3980" s="38">
        <f>IF($C3980="",0,IF(OR(LOWER(TRIM($G3980))="omani",LOWER(TRIM($G3980))="oman",LOWER(TRIM($G3980))="om",LOWER(TRIM($G3980))="local"),1,0))</f>
        <v/>
      </c>
      <c r="R3980" s="38">
        <f>IF($C3980="",0,IF(OR(ISNUMBER(SEARCH("resign",$N3980)),ISNUMBER(SEARCH("terminat",$N3980)),ISNUMBER(SEARCH("inactive",$N3980)),ISNUMBER(SEARCH("vacan",$N3980)),ISNUMBER(SEARCH("deceased",$N3980)),ISNUMBER(SEARCH("separated",$N3980))),0,1))</f>
        <v/>
      </c>
      <c r="S3980">
        <f>IF(OR($R3980=0,NOT(ISNUMBER($I3980))),"",IFERROR(DATEDIF($I3980,DATE(FY,1,1),"y"),""))</f>
        <v/>
      </c>
      <c r="T3980">
        <f>IF(OR($R3980=0,NOT(ISNUMBER($J3980))),"",IFERROR(DATEDIF($J3980,DATE(FY,1,1),"y"),0))</f>
        <v/>
      </c>
      <c r="U3980" s="38">
        <f>IF(OR($R3980=0,NOT(ISNUMBER($I3980))),0,IF(YEAR($I3980)+IF($Q3980=1,RetAgeO,RetAgeE)=FY,MONTH($I3980),IF(YEAR($I3980)+IF($Q3980=1,RetAgeO,RetAgeE)&lt;FY,1,0)))</f>
        <v/>
      </c>
      <c r="V3980" s="38">
        <f>IF(OR($R3980=0,NOT(ISNUMBER($K3980))),0,IF(YEAR($K3980)=FY,MONTH($K3980),IF(YEAR($K3980)&lt;FY,1,0)))</f>
        <v/>
      </c>
      <c r="W3980" s="38">
        <f>IF($R3980=0,0,MIN(12,IF(AND(ISNUMBER($O3980),$O3980&gt;=1,$O3980&lt;=12),INT($O3980),12),IF(AND(RetireExit="Yes",$U3980&gt;0),$U3980,12),IF(AND(ContractExit="Yes",$V3980&gt;0),$V3980,12)))</f>
        <v/>
      </c>
      <c r="X3980" s="37">
        <f>IF(ISNUMBER($P3980),$P3980,IncPct)</f>
        <v/>
      </c>
      <c r="Y3980" s="39">
        <f>IF($W3980=0,0,MAX(0,MIN($W3980,IncMonth-1))+MAX(0,$W3980-IncMonth+1)*(1+$X3980))</f>
        <v/>
      </c>
      <c r="Z3980" s="40">
        <f>IF($C3980="",0,IFERROR(INDEX(Departments!$B$5:$B$54,MATCH($C3980,Departments!$A$5:$A$54,0)),0))</f>
        <v/>
      </c>
      <c r="AA3980" s="41">
        <f>N($L3980)*$Y3980</f>
        <v/>
      </c>
      <c r="AB3980" s="41">
        <f>N($M3980)*$Y3980</f>
        <v/>
      </c>
      <c r="AC3980" s="41">
        <f>$AA3980*$Z3980</f>
        <v/>
      </c>
      <c r="AD3980" s="41">
        <f>$AA3980*BonusMonths/12</f>
        <v/>
      </c>
      <c r="AE3980" s="41">
        <f>($AA3980+SI_Gross*$AB3980)*IF($Q3980=1,SI_O,SI_E)</f>
        <v/>
      </c>
      <c r="AF3980" s="41">
        <f>IF($Q3980=1,0,$AA3980*EOSB)</f>
        <v/>
      </c>
      <c r="AG3980" s="41">
        <f>$AN3980*$W3980</f>
        <v/>
      </c>
      <c r="AH3980" s="41">
        <f>SUM($AA3980:$AG3980)</f>
        <v/>
      </c>
      <c r="AI3980" s="41">
        <f>12*($AM3980+$AN3980)</f>
        <v/>
      </c>
      <c r="AJ3980" s="41">
        <f>$AM3980*((IncMonth-1)+(13-IncMonth)*(1+$X3980))+12*$AN3980</f>
        <v/>
      </c>
      <c r="AK3980" s="41">
        <f>IF($R3980=1,N($L3980)+N($M3980),0)</f>
        <v/>
      </c>
      <c r="AL3980">
        <f>IF($C3980="","",IF(N($L3980)&lt;=0,"Basic salary missing",IF(ISNA(MATCH($C3980,Departments!$A$5:$A$54,0)),"Department not on Departments sheet",IF(AND($I3980&lt;&gt;"",NOT(ISNUMBER($I3980))),"Date of birth is text, not a date",IF(AND($K3980&lt;&gt;"",NOT(ISNUMBER($K3980))),"Contract end is text, not a date","")))))</f>
        <v/>
      </c>
      <c r="AM3980" s="41">
        <f>IF($R3980=0,0,N($L3980)*(1+$Z3980+BonusMonths/12+IF($Q3980=1,0,EOSB))+N($M3980)+(N($L3980)+SI_Gross*N($M3980))*IF($Q3980=1,SI_O,SI_E))</f>
        <v/>
      </c>
      <c r="AN3980" s="41">
        <f>IF($R3980=0,0,(IF($Q3980=1,MedO,MedE+Ticket)+Training)/12)</f>
        <v/>
      </c>
    </row>
    <row r="3981">
      <c r="I3981" s="35" t="n"/>
      <c r="J3981" s="35" t="n"/>
      <c r="K3981" s="35" t="n"/>
      <c r="L3981" s="36" t="n"/>
      <c r="M3981" s="36" t="n"/>
      <c r="P3981" s="37" t="n"/>
      <c r="Q3981" s="38">
        <f>IF($C3981="",0,IF(OR(LOWER(TRIM($G3981))="omani",LOWER(TRIM($G3981))="oman",LOWER(TRIM($G3981))="om",LOWER(TRIM($G3981))="local"),1,0))</f>
        <v/>
      </c>
      <c r="R3981" s="38">
        <f>IF($C3981="",0,IF(OR(ISNUMBER(SEARCH("resign",$N3981)),ISNUMBER(SEARCH("terminat",$N3981)),ISNUMBER(SEARCH("inactive",$N3981)),ISNUMBER(SEARCH("vacan",$N3981)),ISNUMBER(SEARCH("deceased",$N3981)),ISNUMBER(SEARCH("separated",$N3981))),0,1))</f>
        <v/>
      </c>
      <c r="S3981">
        <f>IF(OR($R3981=0,NOT(ISNUMBER($I3981))),"",IFERROR(DATEDIF($I3981,DATE(FY,1,1),"y"),""))</f>
        <v/>
      </c>
      <c r="T3981">
        <f>IF(OR($R3981=0,NOT(ISNUMBER($J3981))),"",IFERROR(DATEDIF($J3981,DATE(FY,1,1),"y"),0))</f>
        <v/>
      </c>
      <c r="U3981" s="38">
        <f>IF(OR($R3981=0,NOT(ISNUMBER($I3981))),0,IF(YEAR($I3981)+IF($Q3981=1,RetAgeO,RetAgeE)=FY,MONTH($I3981),IF(YEAR($I3981)+IF($Q3981=1,RetAgeO,RetAgeE)&lt;FY,1,0)))</f>
        <v/>
      </c>
      <c r="V3981" s="38">
        <f>IF(OR($R3981=0,NOT(ISNUMBER($K3981))),0,IF(YEAR($K3981)=FY,MONTH($K3981),IF(YEAR($K3981)&lt;FY,1,0)))</f>
        <v/>
      </c>
      <c r="W3981" s="38">
        <f>IF($R3981=0,0,MIN(12,IF(AND(ISNUMBER($O3981),$O3981&gt;=1,$O3981&lt;=12),INT($O3981),12),IF(AND(RetireExit="Yes",$U3981&gt;0),$U3981,12),IF(AND(ContractExit="Yes",$V3981&gt;0),$V3981,12)))</f>
        <v/>
      </c>
      <c r="X3981" s="37">
        <f>IF(ISNUMBER($P3981),$P3981,IncPct)</f>
        <v/>
      </c>
      <c r="Y3981" s="39">
        <f>IF($W3981=0,0,MAX(0,MIN($W3981,IncMonth-1))+MAX(0,$W3981-IncMonth+1)*(1+$X3981))</f>
        <v/>
      </c>
      <c r="Z3981" s="40">
        <f>IF($C3981="",0,IFERROR(INDEX(Departments!$B$5:$B$54,MATCH($C3981,Departments!$A$5:$A$54,0)),0))</f>
        <v/>
      </c>
      <c r="AA3981" s="41">
        <f>N($L3981)*$Y3981</f>
        <v/>
      </c>
      <c r="AB3981" s="41">
        <f>N($M3981)*$Y3981</f>
        <v/>
      </c>
      <c r="AC3981" s="41">
        <f>$AA3981*$Z3981</f>
        <v/>
      </c>
      <c r="AD3981" s="41">
        <f>$AA3981*BonusMonths/12</f>
        <v/>
      </c>
      <c r="AE3981" s="41">
        <f>($AA3981+SI_Gross*$AB3981)*IF($Q3981=1,SI_O,SI_E)</f>
        <v/>
      </c>
      <c r="AF3981" s="41">
        <f>IF($Q3981=1,0,$AA3981*EOSB)</f>
        <v/>
      </c>
      <c r="AG3981" s="41">
        <f>$AN3981*$W3981</f>
        <v/>
      </c>
      <c r="AH3981" s="41">
        <f>SUM($AA3981:$AG3981)</f>
        <v/>
      </c>
      <c r="AI3981" s="41">
        <f>12*($AM3981+$AN3981)</f>
        <v/>
      </c>
      <c r="AJ3981" s="41">
        <f>$AM3981*((IncMonth-1)+(13-IncMonth)*(1+$X3981))+12*$AN3981</f>
        <v/>
      </c>
      <c r="AK3981" s="41">
        <f>IF($R3981=1,N($L3981)+N($M3981),0)</f>
        <v/>
      </c>
      <c r="AL3981">
        <f>IF($C3981="","",IF(N($L3981)&lt;=0,"Basic salary missing",IF(ISNA(MATCH($C3981,Departments!$A$5:$A$54,0)),"Department not on Departments sheet",IF(AND($I3981&lt;&gt;"",NOT(ISNUMBER($I3981))),"Date of birth is text, not a date",IF(AND($K3981&lt;&gt;"",NOT(ISNUMBER($K3981))),"Contract end is text, not a date","")))))</f>
        <v/>
      </c>
      <c r="AM3981" s="41">
        <f>IF($R3981=0,0,N($L3981)*(1+$Z3981+BonusMonths/12+IF($Q3981=1,0,EOSB))+N($M3981)+(N($L3981)+SI_Gross*N($M3981))*IF($Q3981=1,SI_O,SI_E))</f>
        <v/>
      </c>
      <c r="AN3981" s="41">
        <f>IF($R3981=0,0,(IF($Q3981=1,MedO,MedE+Ticket)+Training)/12)</f>
        <v/>
      </c>
    </row>
    <row r="3982">
      <c r="I3982" s="35" t="n"/>
      <c r="J3982" s="35" t="n"/>
      <c r="K3982" s="35" t="n"/>
      <c r="L3982" s="36" t="n"/>
      <c r="M3982" s="36" t="n"/>
      <c r="P3982" s="37" t="n"/>
      <c r="Q3982" s="38">
        <f>IF($C3982="",0,IF(OR(LOWER(TRIM($G3982))="omani",LOWER(TRIM($G3982))="oman",LOWER(TRIM($G3982))="om",LOWER(TRIM($G3982))="local"),1,0))</f>
        <v/>
      </c>
      <c r="R3982" s="38">
        <f>IF($C3982="",0,IF(OR(ISNUMBER(SEARCH("resign",$N3982)),ISNUMBER(SEARCH("terminat",$N3982)),ISNUMBER(SEARCH("inactive",$N3982)),ISNUMBER(SEARCH("vacan",$N3982)),ISNUMBER(SEARCH("deceased",$N3982)),ISNUMBER(SEARCH("separated",$N3982))),0,1))</f>
        <v/>
      </c>
      <c r="S3982">
        <f>IF(OR($R3982=0,NOT(ISNUMBER($I3982))),"",IFERROR(DATEDIF($I3982,DATE(FY,1,1),"y"),""))</f>
        <v/>
      </c>
      <c r="T3982">
        <f>IF(OR($R3982=0,NOT(ISNUMBER($J3982))),"",IFERROR(DATEDIF($J3982,DATE(FY,1,1),"y"),0))</f>
        <v/>
      </c>
      <c r="U3982" s="38">
        <f>IF(OR($R3982=0,NOT(ISNUMBER($I3982))),0,IF(YEAR($I3982)+IF($Q3982=1,RetAgeO,RetAgeE)=FY,MONTH($I3982),IF(YEAR($I3982)+IF($Q3982=1,RetAgeO,RetAgeE)&lt;FY,1,0)))</f>
        <v/>
      </c>
      <c r="V3982" s="38">
        <f>IF(OR($R3982=0,NOT(ISNUMBER($K3982))),0,IF(YEAR($K3982)=FY,MONTH($K3982),IF(YEAR($K3982)&lt;FY,1,0)))</f>
        <v/>
      </c>
      <c r="W3982" s="38">
        <f>IF($R3982=0,0,MIN(12,IF(AND(ISNUMBER($O3982),$O3982&gt;=1,$O3982&lt;=12),INT($O3982),12),IF(AND(RetireExit="Yes",$U3982&gt;0),$U3982,12),IF(AND(ContractExit="Yes",$V3982&gt;0),$V3982,12)))</f>
        <v/>
      </c>
      <c r="X3982" s="37">
        <f>IF(ISNUMBER($P3982),$P3982,IncPct)</f>
        <v/>
      </c>
      <c r="Y3982" s="39">
        <f>IF($W3982=0,0,MAX(0,MIN($W3982,IncMonth-1))+MAX(0,$W3982-IncMonth+1)*(1+$X3982))</f>
        <v/>
      </c>
      <c r="Z3982" s="40">
        <f>IF($C3982="",0,IFERROR(INDEX(Departments!$B$5:$B$54,MATCH($C3982,Departments!$A$5:$A$54,0)),0))</f>
        <v/>
      </c>
      <c r="AA3982" s="41">
        <f>N($L3982)*$Y3982</f>
        <v/>
      </c>
      <c r="AB3982" s="41">
        <f>N($M3982)*$Y3982</f>
        <v/>
      </c>
      <c r="AC3982" s="41">
        <f>$AA3982*$Z3982</f>
        <v/>
      </c>
      <c r="AD3982" s="41">
        <f>$AA3982*BonusMonths/12</f>
        <v/>
      </c>
      <c r="AE3982" s="41">
        <f>($AA3982+SI_Gross*$AB3982)*IF($Q3982=1,SI_O,SI_E)</f>
        <v/>
      </c>
      <c r="AF3982" s="41">
        <f>IF($Q3982=1,0,$AA3982*EOSB)</f>
        <v/>
      </c>
      <c r="AG3982" s="41">
        <f>$AN3982*$W3982</f>
        <v/>
      </c>
      <c r="AH3982" s="41">
        <f>SUM($AA3982:$AG3982)</f>
        <v/>
      </c>
      <c r="AI3982" s="41">
        <f>12*($AM3982+$AN3982)</f>
        <v/>
      </c>
      <c r="AJ3982" s="41">
        <f>$AM3982*((IncMonth-1)+(13-IncMonth)*(1+$X3982))+12*$AN3982</f>
        <v/>
      </c>
      <c r="AK3982" s="41">
        <f>IF($R3982=1,N($L3982)+N($M3982),0)</f>
        <v/>
      </c>
      <c r="AL3982">
        <f>IF($C3982="","",IF(N($L3982)&lt;=0,"Basic salary missing",IF(ISNA(MATCH($C3982,Departments!$A$5:$A$54,0)),"Department not on Departments sheet",IF(AND($I3982&lt;&gt;"",NOT(ISNUMBER($I3982))),"Date of birth is text, not a date",IF(AND($K3982&lt;&gt;"",NOT(ISNUMBER($K3982))),"Contract end is text, not a date","")))))</f>
        <v/>
      </c>
      <c r="AM3982" s="41">
        <f>IF($R3982=0,0,N($L3982)*(1+$Z3982+BonusMonths/12+IF($Q3982=1,0,EOSB))+N($M3982)+(N($L3982)+SI_Gross*N($M3982))*IF($Q3982=1,SI_O,SI_E))</f>
        <v/>
      </c>
      <c r="AN3982" s="41">
        <f>IF($R3982=0,0,(IF($Q3982=1,MedO,MedE+Ticket)+Training)/12)</f>
        <v/>
      </c>
    </row>
    <row r="3983">
      <c r="I3983" s="35" t="n"/>
      <c r="J3983" s="35" t="n"/>
      <c r="K3983" s="35" t="n"/>
      <c r="L3983" s="36" t="n"/>
      <c r="M3983" s="36" t="n"/>
      <c r="P3983" s="37" t="n"/>
      <c r="Q3983" s="38">
        <f>IF($C3983="",0,IF(OR(LOWER(TRIM($G3983))="omani",LOWER(TRIM($G3983))="oman",LOWER(TRIM($G3983))="om",LOWER(TRIM($G3983))="local"),1,0))</f>
        <v/>
      </c>
      <c r="R3983" s="38">
        <f>IF($C3983="",0,IF(OR(ISNUMBER(SEARCH("resign",$N3983)),ISNUMBER(SEARCH("terminat",$N3983)),ISNUMBER(SEARCH("inactive",$N3983)),ISNUMBER(SEARCH("vacan",$N3983)),ISNUMBER(SEARCH("deceased",$N3983)),ISNUMBER(SEARCH("separated",$N3983))),0,1))</f>
        <v/>
      </c>
      <c r="S3983">
        <f>IF(OR($R3983=0,NOT(ISNUMBER($I3983))),"",IFERROR(DATEDIF($I3983,DATE(FY,1,1),"y"),""))</f>
        <v/>
      </c>
      <c r="T3983">
        <f>IF(OR($R3983=0,NOT(ISNUMBER($J3983))),"",IFERROR(DATEDIF($J3983,DATE(FY,1,1),"y"),0))</f>
        <v/>
      </c>
      <c r="U3983" s="38">
        <f>IF(OR($R3983=0,NOT(ISNUMBER($I3983))),0,IF(YEAR($I3983)+IF($Q3983=1,RetAgeO,RetAgeE)=FY,MONTH($I3983),IF(YEAR($I3983)+IF($Q3983=1,RetAgeO,RetAgeE)&lt;FY,1,0)))</f>
        <v/>
      </c>
      <c r="V3983" s="38">
        <f>IF(OR($R3983=0,NOT(ISNUMBER($K3983))),0,IF(YEAR($K3983)=FY,MONTH($K3983),IF(YEAR($K3983)&lt;FY,1,0)))</f>
        <v/>
      </c>
      <c r="W3983" s="38">
        <f>IF($R3983=0,0,MIN(12,IF(AND(ISNUMBER($O3983),$O3983&gt;=1,$O3983&lt;=12),INT($O3983),12),IF(AND(RetireExit="Yes",$U3983&gt;0),$U3983,12),IF(AND(ContractExit="Yes",$V3983&gt;0),$V3983,12)))</f>
        <v/>
      </c>
      <c r="X3983" s="37">
        <f>IF(ISNUMBER($P3983),$P3983,IncPct)</f>
        <v/>
      </c>
      <c r="Y3983" s="39">
        <f>IF($W3983=0,0,MAX(0,MIN($W3983,IncMonth-1))+MAX(0,$W3983-IncMonth+1)*(1+$X3983))</f>
        <v/>
      </c>
      <c r="Z3983" s="40">
        <f>IF($C3983="",0,IFERROR(INDEX(Departments!$B$5:$B$54,MATCH($C3983,Departments!$A$5:$A$54,0)),0))</f>
        <v/>
      </c>
      <c r="AA3983" s="41">
        <f>N($L3983)*$Y3983</f>
        <v/>
      </c>
      <c r="AB3983" s="41">
        <f>N($M3983)*$Y3983</f>
        <v/>
      </c>
      <c r="AC3983" s="41">
        <f>$AA3983*$Z3983</f>
        <v/>
      </c>
      <c r="AD3983" s="41">
        <f>$AA3983*BonusMonths/12</f>
        <v/>
      </c>
      <c r="AE3983" s="41">
        <f>($AA3983+SI_Gross*$AB3983)*IF($Q3983=1,SI_O,SI_E)</f>
        <v/>
      </c>
      <c r="AF3983" s="41">
        <f>IF($Q3983=1,0,$AA3983*EOSB)</f>
        <v/>
      </c>
      <c r="AG3983" s="41">
        <f>$AN3983*$W3983</f>
        <v/>
      </c>
      <c r="AH3983" s="41">
        <f>SUM($AA3983:$AG3983)</f>
        <v/>
      </c>
      <c r="AI3983" s="41">
        <f>12*($AM3983+$AN3983)</f>
        <v/>
      </c>
      <c r="AJ3983" s="41">
        <f>$AM3983*((IncMonth-1)+(13-IncMonth)*(1+$X3983))+12*$AN3983</f>
        <v/>
      </c>
      <c r="AK3983" s="41">
        <f>IF($R3983=1,N($L3983)+N($M3983),0)</f>
        <v/>
      </c>
      <c r="AL3983">
        <f>IF($C3983="","",IF(N($L3983)&lt;=0,"Basic salary missing",IF(ISNA(MATCH($C3983,Departments!$A$5:$A$54,0)),"Department not on Departments sheet",IF(AND($I3983&lt;&gt;"",NOT(ISNUMBER($I3983))),"Date of birth is text, not a date",IF(AND($K3983&lt;&gt;"",NOT(ISNUMBER($K3983))),"Contract end is text, not a date","")))))</f>
        <v/>
      </c>
      <c r="AM3983" s="41">
        <f>IF($R3983=0,0,N($L3983)*(1+$Z3983+BonusMonths/12+IF($Q3983=1,0,EOSB))+N($M3983)+(N($L3983)+SI_Gross*N($M3983))*IF($Q3983=1,SI_O,SI_E))</f>
        <v/>
      </c>
      <c r="AN3983" s="41">
        <f>IF($R3983=0,0,(IF($Q3983=1,MedO,MedE+Ticket)+Training)/12)</f>
        <v/>
      </c>
    </row>
    <row r="3984">
      <c r="I3984" s="35" t="n"/>
      <c r="J3984" s="35" t="n"/>
      <c r="K3984" s="35" t="n"/>
      <c r="L3984" s="36" t="n"/>
      <c r="M3984" s="36" t="n"/>
      <c r="P3984" s="37" t="n"/>
      <c r="Q3984" s="38">
        <f>IF($C3984="",0,IF(OR(LOWER(TRIM($G3984))="omani",LOWER(TRIM($G3984))="oman",LOWER(TRIM($G3984))="om",LOWER(TRIM($G3984))="local"),1,0))</f>
        <v/>
      </c>
      <c r="R3984" s="38">
        <f>IF($C3984="",0,IF(OR(ISNUMBER(SEARCH("resign",$N3984)),ISNUMBER(SEARCH("terminat",$N3984)),ISNUMBER(SEARCH("inactive",$N3984)),ISNUMBER(SEARCH("vacan",$N3984)),ISNUMBER(SEARCH("deceased",$N3984)),ISNUMBER(SEARCH("separated",$N3984))),0,1))</f>
        <v/>
      </c>
      <c r="S3984">
        <f>IF(OR($R3984=0,NOT(ISNUMBER($I3984))),"",IFERROR(DATEDIF($I3984,DATE(FY,1,1),"y"),""))</f>
        <v/>
      </c>
      <c r="T3984">
        <f>IF(OR($R3984=0,NOT(ISNUMBER($J3984))),"",IFERROR(DATEDIF($J3984,DATE(FY,1,1),"y"),0))</f>
        <v/>
      </c>
      <c r="U3984" s="38">
        <f>IF(OR($R3984=0,NOT(ISNUMBER($I3984))),0,IF(YEAR($I3984)+IF($Q3984=1,RetAgeO,RetAgeE)=FY,MONTH($I3984),IF(YEAR($I3984)+IF($Q3984=1,RetAgeO,RetAgeE)&lt;FY,1,0)))</f>
        <v/>
      </c>
      <c r="V3984" s="38">
        <f>IF(OR($R3984=0,NOT(ISNUMBER($K3984))),0,IF(YEAR($K3984)=FY,MONTH($K3984),IF(YEAR($K3984)&lt;FY,1,0)))</f>
        <v/>
      </c>
      <c r="W3984" s="38">
        <f>IF($R3984=0,0,MIN(12,IF(AND(ISNUMBER($O3984),$O3984&gt;=1,$O3984&lt;=12),INT($O3984),12),IF(AND(RetireExit="Yes",$U3984&gt;0),$U3984,12),IF(AND(ContractExit="Yes",$V3984&gt;0),$V3984,12)))</f>
        <v/>
      </c>
      <c r="X3984" s="37">
        <f>IF(ISNUMBER($P3984),$P3984,IncPct)</f>
        <v/>
      </c>
      <c r="Y3984" s="39">
        <f>IF($W3984=0,0,MAX(0,MIN($W3984,IncMonth-1))+MAX(0,$W3984-IncMonth+1)*(1+$X3984))</f>
        <v/>
      </c>
      <c r="Z3984" s="40">
        <f>IF($C3984="",0,IFERROR(INDEX(Departments!$B$5:$B$54,MATCH($C3984,Departments!$A$5:$A$54,0)),0))</f>
        <v/>
      </c>
      <c r="AA3984" s="41">
        <f>N($L3984)*$Y3984</f>
        <v/>
      </c>
      <c r="AB3984" s="41">
        <f>N($M3984)*$Y3984</f>
        <v/>
      </c>
      <c r="AC3984" s="41">
        <f>$AA3984*$Z3984</f>
        <v/>
      </c>
      <c r="AD3984" s="41">
        <f>$AA3984*BonusMonths/12</f>
        <v/>
      </c>
      <c r="AE3984" s="41">
        <f>($AA3984+SI_Gross*$AB3984)*IF($Q3984=1,SI_O,SI_E)</f>
        <v/>
      </c>
      <c r="AF3984" s="41">
        <f>IF($Q3984=1,0,$AA3984*EOSB)</f>
        <v/>
      </c>
      <c r="AG3984" s="41">
        <f>$AN3984*$W3984</f>
        <v/>
      </c>
      <c r="AH3984" s="41">
        <f>SUM($AA3984:$AG3984)</f>
        <v/>
      </c>
      <c r="AI3984" s="41">
        <f>12*($AM3984+$AN3984)</f>
        <v/>
      </c>
      <c r="AJ3984" s="41">
        <f>$AM3984*((IncMonth-1)+(13-IncMonth)*(1+$X3984))+12*$AN3984</f>
        <v/>
      </c>
      <c r="AK3984" s="41">
        <f>IF($R3984=1,N($L3984)+N($M3984),0)</f>
        <v/>
      </c>
      <c r="AL3984">
        <f>IF($C3984="","",IF(N($L3984)&lt;=0,"Basic salary missing",IF(ISNA(MATCH($C3984,Departments!$A$5:$A$54,0)),"Department not on Departments sheet",IF(AND($I3984&lt;&gt;"",NOT(ISNUMBER($I3984))),"Date of birth is text, not a date",IF(AND($K3984&lt;&gt;"",NOT(ISNUMBER($K3984))),"Contract end is text, not a date","")))))</f>
        <v/>
      </c>
      <c r="AM3984" s="41">
        <f>IF($R3984=0,0,N($L3984)*(1+$Z3984+BonusMonths/12+IF($Q3984=1,0,EOSB))+N($M3984)+(N($L3984)+SI_Gross*N($M3984))*IF($Q3984=1,SI_O,SI_E))</f>
        <v/>
      </c>
      <c r="AN3984" s="41">
        <f>IF($R3984=0,0,(IF($Q3984=1,MedO,MedE+Ticket)+Training)/12)</f>
        <v/>
      </c>
    </row>
    <row r="3985">
      <c r="I3985" s="35" t="n"/>
      <c r="J3985" s="35" t="n"/>
      <c r="K3985" s="35" t="n"/>
      <c r="L3985" s="36" t="n"/>
      <c r="M3985" s="36" t="n"/>
      <c r="P3985" s="37" t="n"/>
      <c r="Q3985" s="38">
        <f>IF($C3985="",0,IF(OR(LOWER(TRIM($G3985))="omani",LOWER(TRIM($G3985))="oman",LOWER(TRIM($G3985))="om",LOWER(TRIM($G3985))="local"),1,0))</f>
        <v/>
      </c>
      <c r="R3985" s="38">
        <f>IF($C3985="",0,IF(OR(ISNUMBER(SEARCH("resign",$N3985)),ISNUMBER(SEARCH("terminat",$N3985)),ISNUMBER(SEARCH("inactive",$N3985)),ISNUMBER(SEARCH("vacan",$N3985)),ISNUMBER(SEARCH("deceased",$N3985)),ISNUMBER(SEARCH("separated",$N3985))),0,1))</f>
        <v/>
      </c>
      <c r="S3985">
        <f>IF(OR($R3985=0,NOT(ISNUMBER($I3985))),"",IFERROR(DATEDIF($I3985,DATE(FY,1,1),"y"),""))</f>
        <v/>
      </c>
      <c r="T3985">
        <f>IF(OR($R3985=0,NOT(ISNUMBER($J3985))),"",IFERROR(DATEDIF($J3985,DATE(FY,1,1),"y"),0))</f>
        <v/>
      </c>
      <c r="U3985" s="38">
        <f>IF(OR($R3985=0,NOT(ISNUMBER($I3985))),0,IF(YEAR($I3985)+IF($Q3985=1,RetAgeO,RetAgeE)=FY,MONTH($I3985),IF(YEAR($I3985)+IF($Q3985=1,RetAgeO,RetAgeE)&lt;FY,1,0)))</f>
        <v/>
      </c>
      <c r="V3985" s="38">
        <f>IF(OR($R3985=0,NOT(ISNUMBER($K3985))),0,IF(YEAR($K3985)=FY,MONTH($K3985),IF(YEAR($K3985)&lt;FY,1,0)))</f>
        <v/>
      </c>
      <c r="W3985" s="38">
        <f>IF($R3985=0,0,MIN(12,IF(AND(ISNUMBER($O3985),$O3985&gt;=1,$O3985&lt;=12),INT($O3985),12),IF(AND(RetireExit="Yes",$U3985&gt;0),$U3985,12),IF(AND(ContractExit="Yes",$V3985&gt;0),$V3985,12)))</f>
        <v/>
      </c>
      <c r="X3985" s="37">
        <f>IF(ISNUMBER($P3985),$P3985,IncPct)</f>
        <v/>
      </c>
      <c r="Y3985" s="39">
        <f>IF($W3985=0,0,MAX(0,MIN($W3985,IncMonth-1))+MAX(0,$W3985-IncMonth+1)*(1+$X3985))</f>
        <v/>
      </c>
      <c r="Z3985" s="40">
        <f>IF($C3985="",0,IFERROR(INDEX(Departments!$B$5:$B$54,MATCH($C3985,Departments!$A$5:$A$54,0)),0))</f>
        <v/>
      </c>
      <c r="AA3985" s="41">
        <f>N($L3985)*$Y3985</f>
        <v/>
      </c>
      <c r="AB3985" s="41">
        <f>N($M3985)*$Y3985</f>
        <v/>
      </c>
      <c r="AC3985" s="41">
        <f>$AA3985*$Z3985</f>
        <v/>
      </c>
      <c r="AD3985" s="41">
        <f>$AA3985*BonusMonths/12</f>
        <v/>
      </c>
      <c r="AE3985" s="41">
        <f>($AA3985+SI_Gross*$AB3985)*IF($Q3985=1,SI_O,SI_E)</f>
        <v/>
      </c>
      <c r="AF3985" s="41">
        <f>IF($Q3985=1,0,$AA3985*EOSB)</f>
        <v/>
      </c>
      <c r="AG3985" s="41">
        <f>$AN3985*$W3985</f>
        <v/>
      </c>
      <c r="AH3985" s="41">
        <f>SUM($AA3985:$AG3985)</f>
        <v/>
      </c>
      <c r="AI3985" s="41">
        <f>12*($AM3985+$AN3985)</f>
        <v/>
      </c>
      <c r="AJ3985" s="41">
        <f>$AM3985*((IncMonth-1)+(13-IncMonth)*(1+$X3985))+12*$AN3985</f>
        <v/>
      </c>
      <c r="AK3985" s="41">
        <f>IF($R3985=1,N($L3985)+N($M3985),0)</f>
        <v/>
      </c>
      <c r="AL3985">
        <f>IF($C3985="","",IF(N($L3985)&lt;=0,"Basic salary missing",IF(ISNA(MATCH($C3985,Departments!$A$5:$A$54,0)),"Department not on Departments sheet",IF(AND($I3985&lt;&gt;"",NOT(ISNUMBER($I3985))),"Date of birth is text, not a date",IF(AND($K3985&lt;&gt;"",NOT(ISNUMBER($K3985))),"Contract end is text, not a date","")))))</f>
        <v/>
      </c>
      <c r="AM3985" s="41">
        <f>IF($R3985=0,0,N($L3985)*(1+$Z3985+BonusMonths/12+IF($Q3985=1,0,EOSB))+N($M3985)+(N($L3985)+SI_Gross*N($M3985))*IF($Q3985=1,SI_O,SI_E))</f>
        <v/>
      </c>
      <c r="AN3985" s="41">
        <f>IF($R3985=0,0,(IF($Q3985=1,MedO,MedE+Ticket)+Training)/12)</f>
        <v/>
      </c>
    </row>
    <row r="3986">
      <c r="I3986" s="35" t="n"/>
      <c r="J3986" s="35" t="n"/>
      <c r="K3986" s="35" t="n"/>
      <c r="L3986" s="36" t="n"/>
      <c r="M3986" s="36" t="n"/>
      <c r="P3986" s="37" t="n"/>
      <c r="Q3986" s="38">
        <f>IF($C3986="",0,IF(OR(LOWER(TRIM($G3986))="omani",LOWER(TRIM($G3986))="oman",LOWER(TRIM($G3986))="om",LOWER(TRIM($G3986))="local"),1,0))</f>
        <v/>
      </c>
      <c r="R3986" s="38">
        <f>IF($C3986="",0,IF(OR(ISNUMBER(SEARCH("resign",$N3986)),ISNUMBER(SEARCH("terminat",$N3986)),ISNUMBER(SEARCH("inactive",$N3986)),ISNUMBER(SEARCH("vacan",$N3986)),ISNUMBER(SEARCH("deceased",$N3986)),ISNUMBER(SEARCH("separated",$N3986))),0,1))</f>
        <v/>
      </c>
      <c r="S3986">
        <f>IF(OR($R3986=0,NOT(ISNUMBER($I3986))),"",IFERROR(DATEDIF($I3986,DATE(FY,1,1),"y"),""))</f>
        <v/>
      </c>
      <c r="T3986">
        <f>IF(OR($R3986=0,NOT(ISNUMBER($J3986))),"",IFERROR(DATEDIF($J3986,DATE(FY,1,1),"y"),0))</f>
        <v/>
      </c>
      <c r="U3986" s="38">
        <f>IF(OR($R3986=0,NOT(ISNUMBER($I3986))),0,IF(YEAR($I3986)+IF($Q3986=1,RetAgeO,RetAgeE)=FY,MONTH($I3986),IF(YEAR($I3986)+IF($Q3986=1,RetAgeO,RetAgeE)&lt;FY,1,0)))</f>
        <v/>
      </c>
      <c r="V3986" s="38">
        <f>IF(OR($R3986=0,NOT(ISNUMBER($K3986))),0,IF(YEAR($K3986)=FY,MONTH($K3986),IF(YEAR($K3986)&lt;FY,1,0)))</f>
        <v/>
      </c>
      <c r="W3986" s="38">
        <f>IF($R3986=0,0,MIN(12,IF(AND(ISNUMBER($O3986),$O3986&gt;=1,$O3986&lt;=12),INT($O3986),12),IF(AND(RetireExit="Yes",$U3986&gt;0),$U3986,12),IF(AND(ContractExit="Yes",$V3986&gt;0),$V3986,12)))</f>
        <v/>
      </c>
      <c r="X3986" s="37">
        <f>IF(ISNUMBER($P3986),$P3986,IncPct)</f>
        <v/>
      </c>
      <c r="Y3986" s="39">
        <f>IF($W3986=0,0,MAX(0,MIN($W3986,IncMonth-1))+MAX(0,$W3986-IncMonth+1)*(1+$X3986))</f>
        <v/>
      </c>
      <c r="Z3986" s="40">
        <f>IF($C3986="",0,IFERROR(INDEX(Departments!$B$5:$B$54,MATCH($C3986,Departments!$A$5:$A$54,0)),0))</f>
        <v/>
      </c>
      <c r="AA3986" s="41">
        <f>N($L3986)*$Y3986</f>
        <v/>
      </c>
      <c r="AB3986" s="41">
        <f>N($M3986)*$Y3986</f>
        <v/>
      </c>
      <c r="AC3986" s="41">
        <f>$AA3986*$Z3986</f>
        <v/>
      </c>
      <c r="AD3986" s="41">
        <f>$AA3986*BonusMonths/12</f>
        <v/>
      </c>
      <c r="AE3986" s="41">
        <f>($AA3986+SI_Gross*$AB3986)*IF($Q3986=1,SI_O,SI_E)</f>
        <v/>
      </c>
      <c r="AF3986" s="41">
        <f>IF($Q3986=1,0,$AA3986*EOSB)</f>
        <v/>
      </c>
      <c r="AG3986" s="41">
        <f>$AN3986*$W3986</f>
        <v/>
      </c>
      <c r="AH3986" s="41">
        <f>SUM($AA3986:$AG3986)</f>
        <v/>
      </c>
      <c r="AI3986" s="41">
        <f>12*($AM3986+$AN3986)</f>
        <v/>
      </c>
      <c r="AJ3986" s="41">
        <f>$AM3986*((IncMonth-1)+(13-IncMonth)*(1+$X3986))+12*$AN3986</f>
        <v/>
      </c>
      <c r="AK3986" s="41">
        <f>IF($R3986=1,N($L3986)+N($M3986),0)</f>
        <v/>
      </c>
      <c r="AL3986">
        <f>IF($C3986="","",IF(N($L3986)&lt;=0,"Basic salary missing",IF(ISNA(MATCH($C3986,Departments!$A$5:$A$54,0)),"Department not on Departments sheet",IF(AND($I3986&lt;&gt;"",NOT(ISNUMBER($I3986))),"Date of birth is text, not a date",IF(AND($K3986&lt;&gt;"",NOT(ISNUMBER($K3986))),"Contract end is text, not a date","")))))</f>
        <v/>
      </c>
      <c r="AM3986" s="41">
        <f>IF($R3986=0,0,N($L3986)*(1+$Z3986+BonusMonths/12+IF($Q3986=1,0,EOSB))+N($M3986)+(N($L3986)+SI_Gross*N($M3986))*IF($Q3986=1,SI_O,SI_E))</f>
        <v/>
      </c>
      <c r="AN3986" s="41">
        <f>IF($R3986=0,0,(IF($Q3986=1,MedO,MedE+Ticket)+Training)/12)</f>
        <v/>
      </c>
    </row>
    <row r="3987">
      <c r="I3987" s="35" t="n"/>
      <c r="J3987" s="35" t="n"/>
      <c r="K3987" s="35" t="n"/>
      <c r="L3987" s="36" t="n"/>
      <c r="M3987" s="36" t="n"/>
      <c r="P3987" s="37" t="n"/>
      <c r="Q3987" s="38">
        <f>IF($C3987="",0,IF(OR(LOWER(TRIM($G3987))="omani",LOWER(TRIM($G3987))="oman",LOWER(TRIM($G3987))="om",LOWER(TRIM($G3987))="local"),1,0))</f>
        <v/>
      </c>
      <c r="R3987" s="38">
        <f>IF($C3987="",0,IF(OR(ISNUMBER(SEARCH("resign",$N3987)),ISNUMBER(SEARCH("terminat",$N3987)),ISNUMBER(SEARCH("inactive",$N3987)),ISNUMBER(SEARCH("vacan",$N3987)),ISNUMBER(SEARCH("deceased",$N3987)),ISNUMBER(SEARCH("separated",$N3987))),0,1))</f>
        <v/>
      </c>
      <c r="S3987">
        <f>IF(OR($R3987=0,NOT(ISNUMBER($I3987))),"",IFERROR(DATEDIF($I3987,DATE(FY,1,1),"y"),""))</f>
        <v/>
      </c>
      <c r="T3987">
        <f>IF(OR($R3987=0,NOT(ISNUMBER($J3987))),"",IFERROR(DATEDIF($J3987,DATE(FY,1,1),"y"),0))</f>
        <v/>
      </c>
      <c r="U3987" s="38">
        <f>IF(OR($R3987=0,NOT(ISNUMBER($I3987))),0,IF(YEAR($I3987)+IF($Q3987=1,RetAgeO,RetAgeE)=FY,MONTH($I3987),IF(YEAR($I3987)+IF($Q3987=1,RetAgeO,RetAgeE)&lt;FY,1,0)))</f>
        <v/>
      </c>
      <c r="V3987" s="38">
        <f>IF(OR($R3987=0,NOT(ISNUMBER($K3987))),0,IF(YEAR($K3987)=FY,MONTH($K3987),IF(YEAR($K3987)&lt;FY,1,0)))</f>
        <v/>
      </c>
      <c r="W3987" s="38">
        <f>IF($R3987=0,0,MIN(12,IF(AND(ISNUMBER($O3987),$O3987&gt;=1,$O3987&lt;=12),INT($O3987),12),IF(AND(RetireExit="Yes",$U3987&gt;0),$U3987,12),IF(AND(ContractExit="Yes",$V3987&gt;0),$V3987,12)))</f>
        <v/>
      </c>
      <c r="X3987" s="37">
        <f>IF(ISNUMBER($P3987),$P3987,IncPct)</f>
        <v/>
      </c>
      <c r="Y3987" s="39">
        <f>IF($W3987=0,0,MAX(0,MIN($W3987,IncMonth-1))+MAX(0,$W3987-IncMonth+1)*(1+$X3987))</f>
        <v/>
      </c>
      <c r="Z3987" s="40">
        <f>IF($C3987="",0,IFERROR(INDEX(Departments!$B$5:$B$54,MATCH($C3987,Departments!$A$5:$A$54,0)),0))</f>
        <v/>
      </c>
      <c r="AA3987" s="41">
        <f>N($L3987)*$Y3987</f>
        <v/>
      </c>
      <c r="AB3987" s="41">
        <f>N($M3987)*$Y3987</f>
        <v/>
      </c>
      <c r="AC3987" s="41">
        <f>$AA3987*$Z3987</f>
        <v/>
      </c>
      <c r="AD3987" s="41">
        <f>$AA3987*BonusMonths/12</f>
        <v/>
      </c>
      <c r="AE3987" s="41">
        <f>($AA3987+SI_Gross*$AB3987)*IF($Q3987=1,SI_O,SI_E)</f>
        <v/>
      </c>
      <c r="AF3987" s="41">
        <f>IF($Q3987=1,0,$AA3987*EOSB)</f>
        <v/>
      </c>
      <c r="AG3987" s="41">
        <f>$AN3987*$W3987</f>
        <v/>
      </c>
      <c r="AH3987" s="41">
        <f>SUM($AA3987:$AG3987)</f>
        <v/>
      </c>
      <c r="AI3987" s="41">
        <f>12*($AM3987+$AN3987)</f>
        <v/>
      </c>
      <c r="AJ3987" s="41">
        <f>$AM3987*((IncMonth-1)+(13-IncMonth)*(1+$X3987))+12*$AN3987</f>
        <v/>
      </c>
      <c r="AK3987" s="41">
        <f>IF($R3987=1,N($L3987)+N($M3987),0)</f>
        <v/>
      </c>
      <c r="AL3987">
        <f>IF($C3987="","",IF(N($L3987)&lt;=0,"Basic salary missing",IF(ISNA(MATCH($C3987,Departments!$A$5:$A$54,0)),"Department not on Departments sheet",IF(AND($I3987&lt;&gt;"",NOT(ISNUMBER($I3987))),"Date of birth is text, not a date",IF(AND($K3987&lt;&gt;"",NOT(ISNUMBER($K3987))),"Contract end is text, not a date","")))))</f>
        <v/>
      </c>
      <c r="AM3987" s="41">
        <f>IF($R3987=0,0,N($L3987)*(1+$Z3987+BonusMonths/12+IF($Q3987=1,0,EOSB))+N($M3987)+(N($L3987)+SI_Gross*N($M3987))*IF($Q3987=1,SI_O,SI_E))</f>
        <v/>
      </c>
      <c r="AN3987" s="41">
        <f>IF($R3987=0,0,(IF($Q3987=1,MedO,MedE+Ticket)+Training)/12)</f>
        <v/>
      </c>
    </row>
    <row r="3988">
      <c r="I3988" s="35" t="n"/>
      <c r="J3988" s="35" t="n"/>
      <c r="K3988" s="35" t="n"/>
      <c r="L3988" s="36" t="n"/>
      <c r="M3988" s="36" t="n"/>
      <c r="P3988" s="37" t="n"/>
      <c r="Q3988" s="38">
        <f>IF($C3988="",0,IF(OR(LOWER(TRIM($G3988))="omani",LOWER(TRIM($G3988))="oman",LOWER(TRIM($G3988))="om",LOWER(TRIM($G3988))="local"),1,0))</f>
        <v/>
      </c>
      <c r="R3988" s="38">
        <f>IF($C3988="",0,IF(OR(ISNUMBER(SEARCH("resign",$N3988)),ISNUMBER(SEARCH("terminat",$N3988)),ISNUMBER(SEARCH("inactive",$N3988)),ISNUMBER(SEARCH("vacan",$N3988)),ISNUMBER(SEARCH("deceased",$N3988)),ISNUMBER(SEARCH("separated",$N3988))),0,1))</f>
        <v/>
      </c>
      <c r="S3988">
        <f>IF(OR($R3988=0,NOT(ISNUMBER($I3988))),"",IFERROR(DATEDIF($I3988,DATE(FY,1,1),"y"),""))</f>
        <v/>
      </c>
      <c r="T3988">
        <f>IF(OR($R3988=0,NOT(ISNUMBER($J3988))),"",IFERROR(DATEDIF($J3988,DATE(FY,1,1),"y"),0))</f>
        <v/>
      </c>
      <c r="U3988" s="38">
        <f>IF(OR($R3988=0,NOT(ISNUMBER($I3988))),0,IF(YEAR($I3988)+IF($Q3988=1,RetAgeO,RetAgeE)=FY,MONTH($I3988),IF(YEAR($I3988)+IF($Q3988=1,RetAgeO,RetAgeE)&lt;FY,1,0)))</f>
        <v/>
      </c>
      <c r="V3988" s="38">
        <f>IF(OR($R3988=0,NOT(ISNUMBER($K3988))),0,IF(YEAR($K3988)=FY,MONTH($K3988),IF(YEAR($K3988)&lt;FY,1,0)))</f>
        <v/>
      </c>
      <c r="W3988" s="38">
        <f>IF($R3988=0,0,MIN(12,IF(AND(ISNUMBER($O3988),$O3988&gt;=1,$O3988&lt;=12),INT($O3988),12),IF(AND(RetireExit="Yes",$U3988&gt;0),$U3988,12),IF(AND(ContractExit="Yes",$V3988&gt;0),$V3988,12)))</f>
        <v/>
      </c>
      <c r="X3988" s="37">
        <f>IF(ISNUMBER($P3988),$P3988,IncPct)</f>
        <v/>
      </c>
      <c r="Y3988" s="39">
        <f>IF($W3988=0,0,MAX(0,MIN($W3988,IncMonth-1))+MAX(0,$W3988-IncMonth+1)*(1+$X3988))</f>
        <v/>
      </c>
      <c r="Z3988" s="40">
        <f>IF($C3988="",0,IFERROR(INDEX(Departments!$B$5:$B$54,MATCH($C3988,Departments!$A$5:$A$54,0)),0))</f>
        <v/>
      </c>
      <c r="AA3988" s="41">
        <f>N($L3988)*$Y3988</f>
        <v/>
      </c>
      <c r="AB3988" s="41">
        <f>N($M3988)*$Y3988</f>
        <v/>
      </c>
      <c r="AC3988" s="41">
        <f>$AA3988*$Z3988</f>
        <v/>
      </c>
      <c r="AD3988" s="41">
        <f>$AA3988*BonusMonths/12</f>
        <v/>
      </c>
      <c r="AE3988" s="41">
        <f>($AA3988+SI_Gross*$AB3988)*IF($Q3988=1,SI_O,SI_E)</f>
        <v/>
      </c>
      <c r="AF3988" s="41">
        <f>IF($Q3988=1,0,$AA3988*EOSB)</f>
        <v/>
      </c>
      <c r="AG3988" s="41">
        <f>$AN3988*$W3988</f>
        <v/>
      </c>
      <c r="AH3988" s="41">
        <f>SUM($AA3988:$AG3988)</f>
        <v/>
      </c>
      <c r="AI3988" s="41">
        <f>12*($AM3988+$AN3988)</f>
        <v/>
      </c>
      <c r="AJ3988" s="41">
        <f>$AM3988*((IncMonth-1)+(13-IncMonth)*(1+$X3988))+12*$AN3988</f>
        <v/>
      </c>
      <c r="AK3988" s="41">
        <f>IF($R3988=1,N($L3988)+N($M3988),0)</f>
        <v/>
      </c>
      <c r="AL3988">
        <f>IF($C3988="","",IF(N($L3988)&lt;=0,"Basic salary missing",IF(ISNA(MATCH($C3988,Departments!$A$5:$A$54,0)),"Department not on Departments sheet",IF(AND($I3988&lt;&gt;"",NOT(ISNUMBER($I3988))),"Date of birth is text, not a date",IF(AND($K3988&lt;&gt;"",NOT(ISNUMBER($K3988))),"Contract end is text, not a date","")))))</f>
        <v/>
      </c>
      <c r="AM3988" s="41">
        <f>IF($R3988=0,0,N($L3988)*(1+$Z3988+BonusMonths/12+IF($Q3988=1,0,EOSB))+N($M3988)+(N($L3988)+SI_Gross*N($M3988))*IF($Q3988=1,SI_O,SI_E))</f>
        <v/>
      </c>
      <c r="AN3988" s="41">
        <f>IF($R3988=0,0,(IF($Q3988=1,MedO,MedE+Ticket)+Training)/12)</f>
        <v/>
      </c>
    </row>
    <row r="3989">
      <c r="I3989" s="35" t="n"/>
      <c r="J3989" s="35" t="n"/>
      <c r="K3989" s="35" t="n"/>
      <c r="L3989" s="36" t="n"/>
      <c r="M3989" s="36" t="n"/>
      <c r="P3989" s="37" t="n"/>
      <c r="Q3989" s="38">
        <f>IF($C3989="",0,IF(OR(LOWER(TRIM($G3989))="omani",LOWER(TRIM($G3989))="oman",LOWER(TRIM($G3989))="om",LOWER(TRIM($G3989))="local"),1,0))</f>
        <v/>
      </c>
      <c r="R3989" s="38">
        <f>IF($C3989="",0,IF(OR(ISNUMBER(SEARCH("resign",$N3989)),ISNUMBER(SEARCH("terminat",$N3989)),ISNUMBER(SEARCH("inactive",$N3989)),ISNUMBER(SEARCH("vacan",$N3989)),ISNUMBER(SEARCH("deceased",$N3989)),ISNUMBER(SEARCH("separated",$N3989))),0,1))</f>
        <v/>
      </c>
      <c r="S3989">
        <f>IF(OR($R3989=0,NOT(ISNUMBER($I3989))),"",IFERROR(DATEDIF($I3989,DATE(FY,1,1),"y"),""))</f>
        <v/>
      </c>
      <c r="T3989">
        <f>IF(OR($R3989=0,NOT(ISNUMBER($J3989))),"",IFERROR(DATEDIF($J3989,DATE(FY,1,1),"y"),0))</f>
        <v/>
      </c>
      <c r="U3989" s="38">
        <f>IF(OR($R3989=0,NOT(ISNUMBER($I3989))),0,IF(YEAR($I3989)+IF($Q3989=1,RetAgeO,RetAgeE)=FY,MONTH($I3989),IF(YEAR($I3989)+IF($Q3989=1,RetAgeO,RetAgeE)&lt;FY,1,0)))</f>
        <v/>
      </c>
      <c r="V3989" s="38">
        <f>IF(OR($R3989=0,NOT(ISNUMBER($K3989))),0,IF(YEAR($K3989)=FY,MONTH($K3989),IF(YEAR($K3989)&lt;FY,1,0)))</f>
        <v/>
      </c>
      <c r="W3989" s="38">
        <f>IF($R3989=0,0,MIN(12,IF(AND(ISNUMBER($O3989),$O3989&gt;=1,$O3989&lt;=12),INT($O3989),12),IF(AND(RetireExit="Yes",$U3989&gt;0),$U3989,12),IF(AND(ContractExit="Yes",$V3989&gt;0),$V3989,12)))</f>
        <v/>
      </c>
      <c r="X3989" s="37">
        <f>IF(ISNUMBER($P3989),$P3989,IncPct)</f>
        <v/>
      </c>
      <c r="Y3989" s="39">
        <f>IF($W3989=0,0,MAX(0,MIN($W3989,IncMonth-1))+MAX(0,$W3989-IncMonth+1)*(1+$X3989))</f>
        <v/>
      </c>
      <c r="Z3989" s="40">
        <f>IF($C3989="",0,IFERROR(INDEX(Departments!$B$5:$B$54,MATCH($C3989,Departments!$A$5:$A$54,0)),0))</f>
        <v/>
      </c>
      <c r="AA3989" s="41">
        <f>N($L3989)*$Y3989</f>
        <v/>
      </c>
      <c r="AB3989" s="41">
        <f>N($M3989)*$Y3989</f>
        <v/>
      </c>
      <c r="AC3989" s="41">
        <f>$AA3989*$Z3989</f>
        <v/>
      </c>
      <c r="AD3989" s="41">
        <f>$AA3989*BonusMonths/12</f>
        <v/>
      </c>
      <c r="AE3989" s="41">
        <f>($AA3989+SI_Gross*$AB3989)*IF($Q3989=1,SI_O,SI_E)</f>
        <v/>
      </c>
      <c r="AF3989" s="41">
        <f>IF($Q3989=1,0,$AA3989*EOSB)</f>
        <v/>
      </c>
      <c r="AG3989" s="41">
        <f>$AN3989*$W3989</f>
        <v/>
      </c>
      <c r="AH3989" s="41">
        <f>SUM($AA3989:$AG3989)</f>
        <v/>
      </c>
      <c r="AI3989" s="41">
        <f>12*($AM3989+$AN3989)</f>
        <v/>
      </c>
      <c r="AJ3989" s="41">
        <f>$AM3989*((IncMonth-1)+(13-IncMonth)*(1+$X3989))+12*$AN3989</f>
        <v/>
      </c>
      <c r="AK3989" s="41">
        <f>IF($R3989=1,N($L3989)+N($M3989),0)</f>
        <v/>
      </c>
      <c r="AL3989">
        <f>IF($C3989="","",IF(N($L3989)&lt;=0,"Basic salary missing",IF(ISNA(MATCH($C3989,Departments!$A$5:$A$54,0)),"Department not on Departments sheet",IF(AND($I3989&lt;&gt;"",NOT(ISNUMBER($I3989))),"Date of birth is text, not a date",IF(AND($K3989&lt;&gt;"",NOT(ISNUMBER($K3989))),"Contract end is text, not a date","")))))</f>
        <v/>
      </c>
      <c r="AM3989" s="41">
        <f>IF($R3989=0,0,N($L3989)*(1+$Z3989+BonusMonths/12+IF($Q3989=1,0,EOSB))+N($M3989)+(N($L3989)+SI_Gross*N($M3989))*IF($Q3989=1,SI_O,SI_E))</f>
        <v/>
      </c>
      <c r="AN3989" s="41">
        <f>IF($R3989=0,0,(IF($Q3989=1,MedO,MedE+Ticket)+Training)/12)</f>
        <v/>
      </c>
    </row>
    <row r="3990">
      <c r="I3990" s="35" t="n"/>
      <c r="J3990" s="35" t="n"/>
      <c r="K3990" s="35" t="n"/>
      <c r="L3990" s="36" t="n"/>
      <c r="M3990" s="36" t="n"/>
      <c r="P3990" s="37" t="n"/>
      <c r="Q3990" s="38">
        <f>IF($C3990="",0,IF(OR(LOWER(TRIM($G3990))="omani",LOWER(TRIM($G3990))="oman",LOWER(TRIM($G3990))="om",LOWER(TRIM($G3990))="local"),1,0))</f>
        <v/>
      </c>
      <c r="R3990" s="38">
        <f>IF($C3990="",0,IF(OR(ISNUMBER(SEARCH("resign",$N3990)),ISNUMBER(SEARCH("terminat",$N3990)),ISNUMBER(SEARCH("inactive",$N3990)),ISNUMBER(SEARCH("vacan",$N3990)),ISNUMBER(SEARCH("deceased",$N3990)),ISNUMBER(SEARCH("separated",$N3990))),0,1))</f>
        <v/>
      </c>
      <c r="S3990">
        <f>IF(OR($R3990=0,NOT(ISNUMBER($I3990))),"",IFERROR(DATEDIF($I3990,DATE(FY,1,1),"y"),""))</f>
        <v/>
      </c>
      <c r="T3990">
        <f>IF(OR($R3990=0,NOT(ISNUMBER($J3990))),"",IFERROR(DATEDIF($J3990,DATE(FY,1,1),"y"),0))</f>
        <v/>
      </c>
      <c r="U3990" s="38">
        <f>IF(OR($R3990=0,NOT(ISNUMBER($I3990))),0,IF(YEAR($I3990)+IF($Q3990=1,RetAgeO,RetAgeE)=FY,MONTH($I3990),IF(YEAR($I3990)+IF($Q3990=1,RetAgeO,RetAgeE)&lt;FY,1,0)))</f>
        <v/>
      </c>
      <c r="V3990" s="38">
        <f>IF(OR($R3990=0,NOT(ISNUMBER($K3990))),0,IF(YEAR($K3990)=FY,MONTH($K3990),IF(YEAR($K3990)&lt;FY,1,0)))</f>
        <v/>
      </c>
      <c r="W3990" s="38">
        <f>IF($R3990=0,0,MIN(12,IF(AND(ISNUMBER($O3990),$O3990&gt;=1,$O3990&lt;=12),INT($O3990),12),IF(AND(RetireExit="Yes",$U3990&gt;0),$U3990,12),IF(AND(ContractExit="Yes",$V3990&gt;0),$V3990,12)))</f>
        <v/>
      </c>
      <c r="X3990" s="37">
        <f>IF(ISNUMBER($P3990),$P3990,IncPct)</f>
        <v/>
      </c>
      <c r="Y3990" s="39">
        <f>IF($W3990=0,0,MAX(0,MIN($W3990,IncMonth-1))+MAX(0,$W3990-IncMonth+1)*(1+$X3990))</f>
        <v/>
      </c>
      <c r="Z3990" s="40">
        <f>IF($C3990="",0,IFERROR(INDEX(Departments!$B$5:$B$54,MATCH($C3990,Departments!$A$5:$A$54,0)),0))</f>
        <v/>
      </c>
      <c r="AA3990" s="41">
        <f>N($L3990)*$Y3990</f>
        <v/>
      </c>
      <c r="AB3990" s="41">
        <f>N($M3990)*$Y3990</f>
        <v/>
      </c>
      <c r="AC3990" s="41">
        <f>$AA3990*$Z3990</f>
        <v/>
      </c>
      <c r="AD3990" s="41">
        <f>$AA3990*BonusMonths/12</f>
        <v/>
      </c>
      <c r="AE3990" s="41">
        <f>($AA3990+SI_Gross*$AB3990)*IF($Q3990=1,SI_O,SI_E)</f>
        <v/>
      </c>
      <c r="AF3990" s="41">
        <f>IF($Q3990=1,0,$AA3990*EOSB)</f>
        <v/>
      </c>
      <c r="AG3990" s="41">
        <f>$AN3990*$W3990</f>
        <v/>
      </c>
      <c r="AH3990" s="41">
        <f>SUM($AA3990:$AG3990)</f>
        <v/>
      </c>
      <c r="AI3990" s="41">
        <f>12*($AM3990+$AN3990)</f>
        <v/>
      </c>
      <c r="AJ3990" s="41">
        <f>$AM3990*((IncMonth-1)+(13-IncMonth)*(1+$X3990))+12*$AN3990</f>
        <v/>
      </c>
      <c r="AK3990" s="41">
        <f>IF($R3990=1,N($L3990)+N($M3990),0)</f>
        <v/>
      </c>
      <c r="AL3990">
        <f>IF($C3990="","",IF(N($L3990)&lt;=0,"Basic salary missing",IF(ISNA(MATCH($C3990,Departments!$A$5:$A$54,0)),"Department not on Departments sheet",IF(AND($I3990&lt;&gt;"",NOT(ISNUMBER($I3990))),"Date of birth is text, not a date",IF(AND($K3990&lt;&gt;"",NOT(ISNUMBER($K3990))),"Contract end is text, not a date","")))))</f>
        <v/>
      </c>
      <c r="AM3990" s="41">
        <f>IF($R3990=0,0,N($L3990)*(1+$Z3990+BonusMonths/12+IF($Q3990=1,0,EOSB))+N($M3990)+(N($L3990)+SI_Gross*N($M3990))*IF($Q3990=1,SI_O,SI_E))</f>
        <v/>
      </c>
      <c r="AN3990" s="41">
        <f>IF($R3990=0,0,(IF($Q3990=1,MedO,MedE+Ticket)+Training)/12)</f>
        <v/>
      </c>
    </row>
    <row r="3991">
      <c r="I3991" s="35" t="n"/>
      <c r="J3991" s="35" t="n"/>
      <c r="K3991" s="35" t="n"/>
      <c r="L3991" s="36" t="n"/>
      <c r="M3991" s="36" t="n"/>
      <c r="P3991" s="37" t="n"/>
      <c r="Q3991" s="38">
        <f>IF($C3991="",0,IF(OR(LOWER(TRIM($G3991))="omani",LOWER(TRIM($G3991))="oman",LOWER(TRIM($G3991))="om",LOWER(TRIM($G3991))="local"),1,0))</f>
        <v/>
      </c>
      <c r="R3991" s="38">
        <f>IF($C3991="",0,IF(OR(ISNUMBER(SEARCH("resign",$N3991)),ISNUMBER(SEARCH("terminat",$N3991)),ISNUMBER(SEARCH("inactive",$N3991)),ISNUMBER(SEARCH("vacan",$N3991)),ISNUMBER(SEARCH("deceased",$N3991)),ISNUMBER(SEARCH("separated",$N3991))),0,1))</f>
        <v/>
      </c>
      <c r="S3991">
        <f>IF(OR($R3991=0,NOT(ISNUMBER($I3991))),"",IFERROR(DATEDIF($I3991,DATE(FY,1,1),"y"),""))</f>
        <v/>
      </c>
      <c r="T3991">
        <f>IF(OR($R3991=0,NOT(ISNUMBER($J3991))),"",IFERROR(DATEDIF($J3991,DATE(FY,1,1),"y"),0))</f>
        <v/>
      </c>
      <c r="U3991" s="38">
        <f>IF(OR($R3991=0,NOT(ISNUMBER($I3991))),0,IF(YEAR($I3991)+IF($Q3991=1,RetAgeO,RetAgeE)=FY,MONTH($I3991),IF(YEAR($I3991)+IF($Q3991=1,RetAgeO,RetAgeE)&lt;FY,1,0)))</f>
        <v/>
      </c>
      <c r="V3991" s="38">
        <f>IF(OR($R3991=0,NOT(ISNUMBER($K3991))),0,IF(YEAR($K3991)=FY,MONTH($K3991),IF(YEAR($K3991)&lt;FY,1,0)))</f>
        <v/>
      </c>
      <c r="W3991" s="38">
        <f>IF($R3991=0,0,MIN(12,IF(AND(ISNUMBER($O3991),$O3991&gt;=1,$O3991&lt;=12),INT($O3991),12),IF(AND(RetireExit="Yes",$U3991&gt;0),$U3991,12),IF(AND(ContractExit="Yes",$V3991&gt;0),$V3991,12)))</f>
        <v/>
      </c>
      <c r="X3991" s="37">
        <f>IF(ISNUMBER($P3991),$P3991,IncPct)</f>
        <v/>
      </c>
      <c r="Y3991" s="39">
        <f>IF($W3991=0,0,MAX(0,MIN($W3991,IncMonth-1))+MAX(0,$W3991-IncMonth+1)*(1+$X3991))</f>
        <v/>
      </c>
      <c r="Z3991" s="40">
        <f>IF($C3991="",0,IFERROR(INDEX(Departments!$B$5:$B$54,MATCH($C3991,Departments!$A$5:$A$54,0)),0))</f>
        <v/>
      </c>
      <c r="AA3991" s="41">
        <f>N($L3991)*$Y3991</f>
        <v/>
      </c>
      <c r="AB3991" s="41">
        <f>N($M3991)*$Y3991</f>
        <v/>
      </c>
      <c r="AC3991" s="41">
        <f>$AA3991*$Z3991</f>
        <v/>
      </c>
      <c r="AD3991" s="41">
        <f>$AA3991*BonusMonths/12</f>
        <v/>
      </c>
      <c r="AE3991" s="41">
        <f>($AA3991+SI_Gross*$AB3991)*IF($Q3991=1,SI_O,SI_E)</f>
        <v/>
      </c>
      <c r="AF3991" s="41">
        <f>IF($Q3991=1,0,$AA3991*EOSB)</f>
        <v/>
      </c>
      <c r="AG3991" s="41">
        <f>$AN3991*$W3991</f>
        <v/>
      </c>
      <c r="AH3991" s="41">
        <f>SUM($AA3991:$AG3991)</f>
        <v/>
      </c>
      <c r="AI3991" s="41">
        <f>12*($AM3991+$AN3991)</f>
        <v/>
      </c>
      <c r="AJ3991" s="41">
        <f>$AM3991*((IncMonth-1)+(13-IncMonth)*(1+$X3991))+12*$AN3991</f>
        <v/>
      </c>
      <c r="AK3991" s="41">
        <f>IF($R3991=1,N($L3991)+N($M3991),0)</f>
        <v/>
      </c>
      <c r="AL3991">
        <f>IF($C3991="","",IF(N($L3991)&lt;=0,"Basic salary missing",IF(ISNA(MATCH($C3991,Departments!$A$5:$A$54,0)),"Department not on Departments sheet",IF(AND($I3991&lt;&gt;"",NOT(ISNUMBER($I3991))),"Date of birth is text, not a date",IF(AND($K3991&lt;&gt;"",NOT(ISNUMBER($K3991))),"Contract end is text, not a date","")))))</f>
        <v/>
      </c>
      <c r="AM3991" s="41">
        <f>IF($R3991=0,0,N($L3991)*(1+$Z3991+BonusMonths/12+IF($Q3991=1,0,EOSB))+N($M3991)+(N($L3991)+SI_Gross*N($M3991))*IF($Q3991=1,SI_O,SI_E))</f>
        <v/>
      </c>
      <c r="AN3991" s="41">
        <f>IF($R3991=0,0,(IF($Q3991=1,MedO,MedE+Ticket)+Training)/12)</f>
        <v/>
      </c>
    </row>
    <row r="3992">
      <c r="I3992" s="35" t="n"/>
      <c r="J3992" s="35" t="n"/>
      <c r="K3992" s="35" t="n"/>
      <c r="L3992" s="36" t="n"/>
      <c r="M3992" s="36" t="n"/>
      <c r="P3992" s="37" t="n"/>
      <c r="Q3992" s="38">
        <f>IF($C3992="",0,IF(OR(LOWER(TRIM($G3992))="omani",LOWER(TRIM($G3992))="oman",LOWER(TRIM($G3992))="om",LOWER(TRIM($G3992))="local"),1,0))</f>
        <v/>
      </c>
      <c r="R3992" s="38">
        <f>IF($C3992="",0,IF(OR(ISNUMBER(SEARCH("resign",$N3992)),ISNUMBER(SEARCH("terminat",$N3992)),ISNUMBER(SEARCH("inactive",$N3992)),ISNUMBER(SEARCH("vacan",$N3992)),ISNUMBER(SEARCH("deceased",$N3992)),ISNUMBER(SEARCH("separated",$N3992))),0,1))</f>
        <v/>
      </c>
      <c r="S3992">
        <f>IF(OR($R3992=0,NOT(ISNUMBER($I3992))),"",IFERROR(DATEDIF($I3992,DATE(FY,1,1),"y"),""))</f>
        <v/>
      </c>
      <c r="T3992">
        <f>IF(OR($R3992=0,NOT(ISNUMBER($J3992))),"",IFERROR(DATEDIF($J3992,DATE(FY,1,1),"y"),0))</f>
        <v/>
      </c>
      <c r="U3992" s="38">
        <f>IF(OR($R3992=0,NOT(ISNUMBER($I3992))),0,IF(YEAR($I3992)+IF($Q3992=1,RetAgeO,RetAgeE)=FY,MONTH($I3992),IF(YEAR($I3992)+IF($Q3992=1,RetAgeO,RetAgeE)&lt;FY,1,0)))</f>
        <v/>
      </c>
      <c r="V3992" s="38">
        <f>IF(OR($R3992=0,NOT(ISNUMBER($K3992))),0,IF(YEAR($K3992)=FY,MONTH($K3992),IF(YEAR($K3992)&lt;FY,1,0)))</f>
        <v/>
      </c>
      <c r="W3992" s="38">
        <f>IF($R3992=0,0,MIN(12,IF(AND(ISNUMBER($O3992),$O3992&gt;=1,$O3992&lt;=12),INT($O3992),12),IF(AND(RetireExit="Yes",$U3992&gt;0),$U3992,12),IF(AND(ContractExit="Yes",$V3992&gt;0),$V3992,12)))</f>
        <v/>
      </c>
      <c r="X3992" s="37">
        <f>IF(ISNUMBER($P3992),$P3992,IncPct)</f>
        <v/>
      </c>
      <c r="Y3992" s="39">
        <f>IF($W3992=0,0,MAX(0,MIN($W3992,IncMonth-1))+MAX(0,$W3992-IncMonth+1)*(1+$X3992))</f>
        <v/>
      </c>
      <c r="Z3992" s="40">
        <f>IF($C3992="",0,IFERROR(INDEX(Departments!$B$5:$B$54,MATCH($C3992,Departments!$A$5:$A$54,0)),0))</f>
        <v/>
      </c>
      <c r="AA3992" s="41">
        <f>N($L3992)*$Y3992</f>
        <v/>
      </c>
      <c r="AB3992" s="41">
        <f>N($M3992)*$Y3992</f>
        <v/>
      </c>
      <c r="AC3992" s="41">
        <f>$AA3992*$Z3992</f>
        <v/>
      </c>
      <c r="AD3992" s="41">
        <f>$AA3992*BonusMonths/12</f>
        <v/>
      </c>
      <c r="AE3992" s="41">
        <f>($AA3992+SI_Gross*$AB3992)*IF($Q3992=1,SI_O,SI_E)</f>
        <v/>
      </c>
      <c r="AF3992" s="41">
        <f>IF($Q3992=1,0,$AA3992*EOSB)</f>
        <v/>
      </c>
      <c r="AG3992" s="41">
        <f>$AN3992*$W3992</f>
        <v/>
      </c>
      <c r="AH3992" s="41">
        <f>SUM($AA3992:$AG3992)</f>
        <v/>
      </c>
      <c r="AI3992" s="41">
        <f>12*($AM3992+$AN3992)</f>
        <v/>
      </c>
      <c r="AJ3992" s="41">
        <f>$AM3992*((IncMonth-1)+(13-IncMonth)*(1+$X3992))+12*$AN3992</f>
        <v/>
      </c>
      <c r="AK3992" s="41">
        <f>IF($R3992=1,N($L3992)+N($M3992),0)</f>
        <v/>
      </c>
      <c r="AL3992">
        <f>IF($C3992="","",IF(N($L3992)&lt;=0,"Basic salary missing",IF(ISNA(MATCH($C3992,Departments!$A$5:$A$54,0)),"Department not on Departments sheet",IF(AND($I3992&lt;&gt;"",NOT(ISNUMBER($I3992))),"Date of birth is text, not a date",IF(AND($K3992&lt;&gt;"",NOT(ISNUMBER($K3992))),"Contract end is text, not a date","")))))</f>
        <v/>
      </c>
      <c r="AM3992" s="41">
        <f>IF($R3992=0,0,N($L3992)*(1+$Z3992+BonusMonths/12+IF($Q3992=1,0,EOSB))+N($M3992)+(N($L3992)+SI_Gross*N($M3992))*IF($Q3992=1,SI_O,SI_E))</f>
        <v/>
      </c>
      <c r="AN3992" s="41">
        <f>IF($R3992=0,0,(IF($Q3992=1,MedO,MedE+Ticket)+Training)/12)</f>
        <v/>
      </c>
    </row>
    <row r="3993">
      <c r="I3993" s="35" t="n"/>
      <c r="J3993" s="35" t="n"/>
      <c r="K3993" s="35" t="n"/>
      <c r="L3993" s="36" t="n"/>
      <c r="M3993" s="36" t="n"/>
      <c r="P3993" s="37" t="n"/>
      <c r="Q3993" s="38">
        <f>IF($C3993="",0,IF(OR(LOWER(TRIM($G3993))="omani",LOWER(TRIM($G3993))="oman",LOWER(TRIM($G3993))="om",LOWER(TRIM($G3993))="local"),1,0))</f>
        <v/>
      </c>
      <c r="R3993" s="38">
        <f>IF($C3993="",0,IF(OR(ISNUMBER(SEARCH("resign",$N3993)),ISNUMBER(SEARCH("terminat",$N3993)),ISNUMBER(SEARCH("inactive",$N3993)),ISNUMBER(SEARCH("vacan",$N3993)),ISNUMBER(SEARCH("deceased",$N3993)),ISNUMBER(SEARCH("separated",$N3993))),0,1))</f>
        <v/>
      </c>
      <c r="S3993">
        <f>IF(OR($R3993=0,NOT(ISNUMBER($I3993))),"",IFERROR(DATEDIF($I3993,DATE(FY,1,1),"y"),""))</f>
        <v/>
      </c>
      <c r="T3993">
        <f>IF(OR($R3993=0,NOT(ISNUMBER($J3993))),"",IFERROR(DATEDIF($J3993,DATE(FY,1,1),"y"),0))</f>
        <v/>
      </c>
      <c r="U3993" s="38">
        <f>IF(OR($R3993=0,NOT(ISNUMBER($I3993))),0,IF(YEAR($I3993)+IF($Q3993=1,RetAgeO,RetAgeE)=FY,MONTH($I3993),IF(YEAR($I3993)+IF($Q3993=1,RetAgeO,RetAgeE)&lt;FY,1,0)))</f>
        <v/>
      </c>
      <c r="V3993" s="38">
        <f>IF(OR($R3993=0,NOT(ISNUMBER($K3993))),0,IF(YEAR($K3993)=FY,MONTH($K3993),IF(YEAR($K3993)&lt;FY,1,0)))</f>
        <v/>
      </c>
      <c r="W3993" s="38">
        <f>IF($R3993=0,0,MIN(12,IF(AND(ISNUMBER($O3993),$O3993&gt;=1,$O3993&lt;=12),INT($O3993),12),IF(AND(RetireExit="Yes",$U3993&gt;0),$U3993,12),IF(AND(ContractExit="Yes",$V3993&gt;0),$V3993,12)))</f>
        <v/>
      </c>
      <c r="X3993" s="37">
        <f>IF(ISNUMBER($P3993),$P3993,IncPct)</f>
        <v/>
      </c>
      <c r="Y3993" s="39">
        <f>IF($W3993=0,0,MAX(0,MIN($W3993,IncMonth-1))+MAX(0,$W3993-IncMonth+1)*(1+$X3993))</f>
        <v/>
      </c>
      <c r="Z3993" s="40">
        <f>IF($C3993="",0,IFERROR(INDEX(Departments!$B$5:$B$54,MATCH($C3993,Departments!$A$5:$A$54,0)),0))</f>
        <v/>
      </c>
      <c r="AA3993" s="41">
        <f>N($L3993)*$Y3993</f>
        <v/>
      </c>
      <c r="AB3993" s="41">
        <f>N($M3993)*$Y3993</f>
        <v/>
      </c>
      <c r="AC3993" s="41">
        <f>$AA3993*$Z3993</f>
        <v/>
      </c>
      <c r="AD3993" s="41">
        <f>$AA3993*BonusMonths/12</f>
        <v/>
      </c>
      <c r="AE3993" s="41">
        <f>($AA3993+SI_Gross*$AB3993)*IF($Q3993=1,SI_O,SI_E)</f>
        <v/>
      </c>
      <c r="AF3993" s="41">
        <f>IF($Q3993=1,0,$AA3993*EOSB)</f>
        <v/>
      </c>
      <c r="AG3993" s="41">
        <f>$AN3993*$W3993</f>
        <v/>
      </c>
      <c r="AH3993" s="41">
        <f>SUM($AA3993:$AG3993)</f>
        <v/>
      </c>
      <c r="AI3993" s="41">
        <f>12*($AM3993+$AN3993)</f>
        <v/>
      </c>
      <c r="AJ3993" s="41">
        <f>$AM3993*((IncMonth-1)+(13-IncMonth)*(1+$X3993))+12*$AN3993</f>
        <v/>
      </c>
      <c r="AK3993" s="41">
        <f>IF($R3993=1,N($L3993)+N($M3993),0)</f>
        <v/>
      </c>
      <c r="AL3993">
        <f>IF($C3993="","",IF(N($L3993)&lt;=0,"Basic salary missing",IF(ISNA(MATCH($C3993,Departments!$A$5:$A$54,0)),"Department not on Departments sheet",IF(AND($I3993&lt;&gt;"",NOT(ISNUMBER($I3993))),"Date of birth is text, not a date",IF(AND($K3993&lt;&gt;"",NOT(ISNUMBER($K3993))),"Contract end is text, not a date","")))))</f>
        <v/>
      </c>
      <c r="AM3993" s="41">
        <f>IF($R3993=0,0,N($L3993)*(1+$Z3993+BonusMonths/12+IF($Q3993=1,0,EOSB))+N($M3993)+(N($L3993)+SI_Gross*N($M3993))*IF($Q3993=1,SI_O,SI_E))</f>
        <v/>
      </c>
      <c r="AN3993" s="41">
        <f>IF($R3993=0,0,(IF($Q3993=1,MedO,MedE+Ticket)+Training)/12)</f>
        <v/>
      </c>
    </row>
    <row r="3994">
      <c r="I3994" s="35" t="n"/>
      <c r="J3994" s="35" t="n"/>
      <c r="K3994" s="35" t="n"/>
      <c r="L3994" s="36" t="n"/>
      <c r="M3994" s="36" t="n"/>
      <c r="P3994" s="37" t="n"/>
      <c r="Q3994" s="38">
        <f>IF($C3994="",0,IF(OR(LOWER(TRIM($G3994))="omani",LOWER(TRIM($G3994))="oman",LOWER(TRIM($G3994))="om",LOWER(TRIM($G3994))="local"),1,0))</f>
        <v/>
      </c>
      <c r="R3994" s="38">
        <f>IF($C3994="",0,IF(OR(ISNUMBER(SEARCH("resign",$N3994)),ISNUMBER(SEARCH("terminat",$N3994)),ISNUMBER(SEARCH("inactive",$N3994)),ISNUMBER(SEARCH("vacan",$N3994)),ISNUMBER(SEARCH("deceased",$N3994)),ISNUMBER(SEARCH("separated",$N3994))),0,1))</f>
        <v/>
      </c>
      <c r="S3994">
        <f>IF(OR($R3994=0,NOT(ISNUMBER($I3994))),"",IFERROR(DATEDIF($I3994,DATE(FY,1,1),"y"),""))</f>
        <v/>
      </c>
      <c r="T3994">
        <f>IF(OR($R3994=0,NOT(ISNUMBER($J3994))),"",IFERROR(DATEDIF($J3994,DATE(FY,1,1),"y"),0))</f>
        <v/>
      </c>
      <c r="U3994" s="38">
        <f>IF(OR($R3994=0,NOT(ISNUMBER($I3994))),0,IF(YEAR($I3994)+IF($Q3994=1,RetAgeO,RetAgeE)=FY,MONTH($I3994),IF(YEAR($I3994)+IF($Q3994=1,RetAgeO,RetAgeE)&lt;FY,1,0)))</f>
        <v/>
      </c>
      <c r="V3994" s="38">
        <f>IF(OR($R3994=0,NOT(ISNUMBER($K3994))),0,IF(YEAR($K3994)=FY,MONTH($K3994),IF(YEAR($K3994)&lt;FY,1,0)))</f>
        <v/>
      </c>
      <c r="W3994" s="38">
        <f>IF($R3994=0,0,MIN(12,IF(AND(ISNUMBER($O3994),$O3994&gt;=1,$O3994&lt;=12),INT($O3994),12),IF(AND(RetireExit="Yes",$U3994&gt;0),$U3994,12),IF(AND(ContractExit="Yes",$V3994&gt;0),$V3994,12)))</f>
        <v/>
      </c>
      <c r="X3994" s="37">
        <f>IF(ISNUMBER($P3994),$P3994,IncPct)</f>
        <v/>
      </c>
      <c r="Y3994" s="39">
        <f>IF($W3994=0,0,MAX(0,MIN($W3994,IncMonth-1))+MAX(0,$W3994-IncMonth+1)*(1+$X3994))</f>
        <v/>
      </c>
      <c r="Z3994" s="40">
        <f>IF($C3994="",0,IFERROR(INDEX(Departments!$B$5:$B$54,MATCH($C3994,Departments!$A$5:$A$54,0)),0))</f>
        <v/>
      </c>
      <c r="AA3994" s="41">
        <f>N($L3994)*$Y3994</f>
        <v/>
      </c>
      <c r="AB3994" s="41">
        <f>N($M3994)*$Y3994</f>
        <v/>
      </c>
      <c r="AC3994" s="41">
        <f>$AA3994*$Z3994</f>
        <v/>
      </c>
      <c r="AD3994" s="41">
        <f>$AA3994*BonusMonths/12</f>
        <v/>
      </c>
      <c r="AE3994" s="41">
        <f>($AA3994+SI_Gross*$AB3994)*IF($Q3994=1,SI_O,SI_E)</f>
        <v/>
      </c>
      <c r="AF3994" s="41">
        <f>IF($Q3994=1,0,$AA3994*EOSB)</f>
        <v/>
      </c>
      <c r="AG3994" s="41">
        <f>$AN3994*$W3994</f>
        <v/>
      </c>
      <c r="AH3994" s="41">
        <f>SUM($AA3994:$AG3994)</f>
        <v/>
      </c>
      <c r="AI3994" s="41">
        <f>12*($AM3994+$AN3994)</f>
        <v/>
      </c>
      <c r="AJ3994" s="41">
        <f>$AM3994*((IncMonth-1)+(13-IncMonth)*(1+$X3994))+12*$AN3994</f>
        <v/>
      </c>
      <c r="AK3994" s="41">
        <f>IF($R3994=1,N($L3994)+N($M3994),0)</f>
        <v/>
      </c>
      <c r="AL3994">
        <f>IF($C3994="","",IF(N($L3994)&lt;=0,"Basic salary missing",IF(ISNA(MATCH($C3994,Departments!$A$5:$A$54,0)),"Department not on Departments sheet",IF(AND($I3994&lt;&gt;"",NOT(ISNUMBER($I3994))),"Date of birth is text, not a date",IF(AND($K3994&lt;&gt;"",NOT(ISNUMBER($K3994))),"Contract end is text, not a date","")))))</f>
        <v/>
      </c>
      <c r="AM3994" s="41">
        <f>IF($R3994=0,0,N($L3994)*(1+$Z3994+BonusMonths/12+IF($Q3994=1,0,EOSB))+N($M3994)+(N($L3994)+SI_Gross*N($M3994))*IF($Q3994=1,SI_O,SI_E))</f>
        <v/>
      </c>
      <c r="AN3994" s="41">
        <f>IF($R3994=0,0,(IF($Q3994=1,MedO,MedE+Ticket)+Training)/12)</f>
        <v/>
      </c>
    </row>
    <row r="3995">
      <c r="I3995" s="35" t="n"/>
      <c r="J3995" s="35" t="n"/>
      <c r="K3995" s="35" t="n"/>
      <c r="L3995" s="36" t="n"/>
      <c r="M3995" s="36" t="n"/>
      <c r="P3995" s="37" t="n"/>
      <c r="Q3995" s="38">
        <f>IF($C3995="",0,IF(OR(LOWER(TRIM($G3995))="omani",LOWER(TRIM($G3995))="oman",LOWER(TRIM($G3995))="om",LOWER(TRIM($G3995))="local"),1,0))</f>
        <v/>
      </c>
      <c r="R3995" s="38">
        <f>IF($C3995="",0,IF(OR(ISNUMBER(SEARCH("resign",$N3995)),ISNUMBER(SEARCH("terminat",$N3995)),ISNUMBER(SEARCH("inactive",$N3995)),ISNUMBER(SEARCH("vacan",$N3995)),ISNUMBER(SEARCH("deceased",$N3995)),ISNUMBER(SEARCH("separated",$N3995))),0,1))</f>
        <v/>
      </c>
      <c r="S3995">
        <f>IF(OR($R3995=0,NOT(ISNUMBER($I3995))),"",IFERROR(DATEDIF($I3995,DATE(FY,1,1),"y"),""))</f>
        <v/>
      </c>
      <c r="T3995">
        <f>IF(OR($R3995=0,NOT(ISNUMBER($J3995))),"",IFERROR(DATEDIF($J3995,DATE(FY,1,1),"y"),0))</f>
        <v/>
      </c>
      <c r="U3995" s="38">
        <f>IF(OR($R3995=0,NOT(ISNUMBER($I3995))),0,IF(YEAR($I3995)+IF($Q3995=1,RetAgeO,RetAgeE)=FY,MONTH($I3995),IF(YEAR($I3995)+IF($Q3995=1,RetAgeO,RetAgeE)&lt;FY,1,0)))</f>
        <v/>
      </c>
      <c r="V3995" s="38">
        <f>IF(OR($R3995=0,NOT(ISNUMBER($K3995))),0,IF(YEAR($K3995)=FY,MONTH($K3995),IF(YEAR($K3995)&lt;FY,1,0)))</f>
        <v/>
      </c>
      <c r="W3995" s="38">
        <f>IF($R3995=0,0,MIN(12,IF(AND(ISNUMBER($O3995),$O3995&gt;=1,$O3995&lt;=12),INT($O3995),12),IF(AND(RetireExit="Yes",$U3995&gt;0),$U3995,12),IF(AND(ContractExit="Yes",$V3995&gt;0),$V3995,12)))</f>
        <v/>
      </c>
      <c r="X3995" s="37">
        <f>IF(ISNUMBER($P3995),$P3995,IncPct)</f>
        <v/>
      </c>
      <c r="Y3995" s="39">
        <f>IF($W3995=0,0,MAX(0,MIN($W3995,IncMonth-1))+MAX(0,$W3995-IncMonth+1)*(1+$X3995))</f>
        <v/>
      </c>
      <c r="Z3995" s="40">
        <f>IF($C3995="",0,IFERROR(INDEX(Departments!$B$5:$B$54,MATCH($C3995,Departments!$A$5:$A$54,0)),0))</f>
        <v/>
      </c>
      <c r="AA3995" s="41">
        <f>N($L3995)*$Y3995</f>
        <v/>
      </c>
      <c r="AB3995" s="41">
        <f>N($M3995)*$Y3995</f>
        <v/>
      </c>
      <c r="AC3995" s="41">
        <f>$AA3995*$Z3995</f>
        <v/>
      </c>
      <c r="AD3995" s="41">
        <f>$AA3995*BonusMonths/12</f>
        <v/>
      </c>
      <c r="AE3995" s="41">
        <f>($AA3995+SI_Gross*$AB3995)*IF($Q3995=1,SI_O,SI_E)</f>
        <v/>
      </c>
      <c r="AF3995" s="41">
        <f>IF($Q3995=1,0,$AA3995*EOSB)</f>
        <v/>
      </c>
      <c r="AG3995" s="41">
        <f>$AN3995*$W3995</f>
        <v/>
      </c>
      <c r="AH3995" s="41">
        <f>SUM($AA3995:$AG3995)</f>
        <v/>
      </c>
      <c r="AI3995" s="41">
        <f>12*($AM3995+$AN3995)</f>
        <v/>
      </c>
      <c r="AJ3995" s="41">
        <f>$AM3995*((IncMonth-1)+(13-IncMonth)*(1+$X3995))+12*$AN3995</f>
        <v/>
      </c>
      <c r="AK3995" s="41">
        <f>IF($R3995=1,N($L3995)+N($M3995),0)</f>
        <v/>
      </c>
      <c r="AL3995">
        <f>IF($C3995="","",IF(N($L3995)&lt;=0,"Basic salary missing",IF(ISNA(MATCH($C3995,Departments!$A$5:$A$54,0)),"Department not on Departments sheet",IF(AND($I3995&lt;&gt;"",NOT(ISNUMBER($I3995))),"Date of birth is text, not a date",IF(AND($K3995&lt;&gt;"",NOT(ISNUMBER($K3995))),"Contract end is text, not a date","")))))</f>
        <v/>
      </c>
      <c r="AM3995" s="41">
        <f>IF($R3995=0,0,N($L3995)*(1+$Z3995+BonusMonths/12+IF($Q3995=1,0,EOSB))+N($M3995)+(N($L3995)+SI_Gross*N($M3995))*IF($Q3995=1,SI_O,SI_E))</f>
        <v/>
      </c>
      <c r="AN3995" s="41">
        <f>IF($R3995=0,0,(IF($Q3995=1,MedO,MedE+Ticket)+Training)/12)</f>
        <v/>
      </c>
    </row>
    <row r="3996">
      <c r="I3996" s="35" t="n"/>
      <c r="J3996" s="35" t="n"/>
      <c r="K3996" s="35" t="n"/>
      <c r="L3996" s="36" t="n"/>
      <c r="M3996" s="36" t="n"/>
      <c r="P3996" s="37" t="n"/>
      <c r="Q3996" s="38">
        <f>IF($C3996="",0,IF(OR(LOWER(TRIM($G3996))="omani",LOWER(TRIM($G3996))="oman",LOWER(TRIM($G3996))="om",LOWER(TRIM($G3996))="local"),1,0))</f>
        <v/>
      </c>
      <c r="R3996" s="38">
        <f>IF($C3996="",0,IF(OR(ISNUMBER(SEARCH("resign",$N3996)),ISNUMBER(SEARCH("terminat",$N3996)),ISNUMBER(SEARCH("inactive",$N3996)),ISNUMBER(SEARCH("vacan",$N3996)),ISNUMBER(SEARCH("deceased",$N3996)),ISNUMBER(SEARCH("separated",$N3996))),0,1))</f>
        <v/>
      </c>
      <c r="S3996">
        <f>IF(OR($R3996=0,NOT(ISNUMBER($I3996))),"",IFERROR(DATEDIF($I3996,DATE(FY,1,1),"y"),""))</f>
        <v/>
      </c>
      <c r="T3996">
        <f>IF(OR($R3996=0,NOT(ISNUMBER($J3996))),"",IFERROR(DATEDIF($J3996,DATE(FY,1,1),"y"),0))</f>
        <v/>
      </c>
      <c r="U3996" s="38">
        <f>IF(OR($R3996=0,NOT(ISNUMBER($I3996))),0,IF(YEAR($I3996)+IF($Q3996=1,RetAgeO,RetAgeE)=FY,MONTH($I3996),IF(YEAR($I3996)+IF($Q3996=1,RetAgeO,RetAgeE)&lt;FY,1,0)))</f>
        <v/>
      </c>
      <c r="V3996" s="38">
        <f>IF(OR($R3996=0,NOT(ISNUMBER($K3996))),0,IF(YEAR($K3996)=FY,MONTH($K3996),IF(YEAR($K3996)&lt;FY,1,0)))</f>
        <v/>
      </c>
      <c r="W3996" s="38">
        <f>IF($R3996=0,0,MIN(12,IF(AND(ISNUMBER($O3996),$O3996&gt;=1,$O3996&lt;=12),INT($O3996),12),IF(AND(RetireExit="Yes",$U3996&gt;0),$U3996,12),IF(AND(ContractExit="Yes",$V3996&gt;0),$V3996,12)))</f>
        <v/>
      </c>
      <c r="X3996" s="37">
        <f>IF(ISNUMBER($P3996),$P3996,IncPct)</f>
        <v/>
      </c>
      <c r="Y3996" s="39">
        <f>IF($W3996=0,0,MAX(0,MIN($W3996,IncMonth-1))+MAX(0,$W3996-IncMonth+1)*(1+$X3996))</f>
        <v/>
      </c>
      <c r="Z3996" s="40">
        <f>IF($C3996="",0,IFERROR(INDEX(Departments!$B$5:$B$54,MATCH($C3996,Departments!$A$5:$A$54,0)),0))</f>
        <v/>
      </c>
      <c r="AA3996" s="41">
        <f>N($L3996)*$Y3996</f>
        <v/>
      </c>
      <c r="AB3996" s="41">
        <f>N($M3996)*$Y3996</f>
        <v/>
      </c>
      <c r="AC3996" s="41">
        <f>$AA3996*$Z3996</f>
        <v/>
      </c>
      <c r="AD3996" s="41">
        <f>$AA3996*BonusMonths/12</f>
        <v/>
      </c>
      <c r="AE3996" s="41">
        <f>($AA3996+SI_Gross*$AB3996)*IF($Q3996=1,SI_O,SI_E)</f>
        <v/>
      </c>
      <c r="AF3996" s="41">
        <f>IF($Q3996=1,0,$AA3996*EOSB)</f>
        <v/>
      </c>
      <c r="AG3996" s="41">
        <f>$AN3996*$W3996</f>
        <v/>
      </c>
      <c r="AH3996" s="41">
        <f>SUM($AA3996:$AG3996)</f>
        <v/>
      </c>
      <c r="AI3996" s="41">
        <f>12*($AM3996+$AN3996)</f>
        <v/>
      </c>
      <c r="AJ3996" s="41">
        <f>$AM3996*((IncMonth-1)+(13-IncMonth)*(1+$X3996))+12*$AN3996</f>
        <v/>
      </c>
      <c r="AK3996" s="41">
        <f>IF($R3996=1,N($L3996)+N($M3996),0)</f>
        <v/>
      </c>
      <c r="AL3996">
        <f>IF($C3996="","",IF(N($L3996)&lt;=0,"Basic salary missing",IF(ISNA(MATCH($C3996,Departments!$A$5:$A$54,0)),"Department not on Departments sheet",IF(AND($I3996&lt;&gt;"",NOT(ISNUMBER($I3996))),"Date of birth is text, not a date",IF(AND($K3996&lt;&gt;"",NOT(ISNUMBER($K3996))),"Contract end is text, not a date","")))))</f>
        <v/>
      </c>
      <c r="AM3996" s="41">
        <f>IF($R3996=0,0,N($L3996)*(1+$Z3996+BonusMonths/12+IF($Q3996=1,0,EOSB))+N($M3996)+(N($L3996)+SI_Gross*N($M3996))*IF($Q3996=1,SI_O,SI_E))</f>
        <v/>
      </c>
      <c r="AN3996" s="41">
        <f>IF($R3996=0,0,(IF($Q3996=1,MedO,MedE+Ticket)+Training)/12)</f>
        <v/>
      </c>
    </row>
    <row r="3997">
      <c r="I3997" s="35" t="n"/>
      <c r="J3997" s="35" t="n"/>
      <c r="K3997" s="35" t="n"/>
      <c r="L3997" s="36" t="n"/>
      <c r="M3997" s="36" t="n"/>
      <c r="P3997" s="37" t="n"/>
      <c r="Q3997" s="38">
        <f>IF($C3997="",0,IF(OR(LOWER(TRIM($G3997))="omani",LOWER(TRIM($G3997))="oman",LOWER(TRIM($G3997))="om",LOWER(TRIM($G3997))="local"),1,0))</f>
        <v/>
      </c>
      <c r="R3997" s="38">
        <f>IF($C3997="",0,IF(OR(ISNUMBER(SEARCH("resign",$N3997)),ISNUMBER(SEARCH("terminat",$N3997)),ISNUMBER(SEARCH("inactive",$N3997)),ISNUMBER(SEARCH("vacan",$N3997)),ISNUMBER(SEARCH("deceased",$N3997)),ISNUMBER(SEARCH("separated",$N3997))),0,1))</f>
        <v/>
      </c>
      <c r="S3997">
        <f>IF(OR($R3997=0,NOT(ISNUMBER($I3997))),"",IFERROR(DATEDIF($I3997,DATE(FY,1,1),"y"),""))</f>
        <v/>
      </c>
      <c r="T3997">
        <f>IF(OR($R3997=0,NOT(ISNUMBER($J3997))),"",IFERROR(DATEDIF($J3997,DATE(FY,1,1),"y"),0))</f>
        <v/>
      </c>
      <c r="U3997" s="38">
        <f>IF(OR($R3997=0,NOT(ISNUMBER($I3997))),0,IF(YEAR($I3997)+IF($Q3997=1,RetAgeO,RetAgeE)=FY,MONTH($I3997),IF(YEAR($I3997)+IF($Q3997=1,RetAgeO,RetAgeE)&lt;FY,1,0)))</f>
        <v/>
      </c>
      <c r="V3997" s="38">
        <f>IF(OR($R3997=0,NOT(ISNUMBER($K3997))),0,IF(YEAR($K3997)=FY,MONTH($K3997),IF(YEAR($K3997)&lt;FY,1,0)))</f>
        <v/>
      </c>
      <c r="W3997" s="38">
        <f>IF($R3997=0,0,MIN(12,IF(AND(ISNUMBER($O3997),$O3997&gt;=1,$O3997&lt;=12),INT($O3997),12),IF(AND(RetireExit="Yes",$U3997&gt;0),$U3997,12),IF(AND(ContractExit="Yes",$V3997&gt;0),$V3997,12)))</f>
        <v/>
      </c>
      <c r="X3997" s="37">
        <f>IF(ISNUMBER($P3997),$P3997,IncPct)</f>
        <v/>
      </c>
      <c r="Y3997" s="39">
        <f>IF($W3997=0,0,MAX(0,MIN($W3997,IncMonth-1))+MAX(0,$W3997-IncMonth+1)*(1+$X3997))</f>
        <v/>
      </c>
      <c r="Z3997" s="40">
        <f>IF($C3997="",0,IFERROR(INDEX(Departments!$B$5:$B$54,MATCH($C3997,Departments!$A$5:$A$54,0)),0))</f>
        <v/>
      </c>
      <c r="AA3997" s="41">
        <f>N($L3997)*$Y3997</f>
        <v/>
      </c>
      <c r="AB3997" s="41">
        <f>N($M3997)*$Y3997</f>
        <v/>
      </c>
      <c r="AC3997" s="41">
        <f>$AA3997*$Z3997</f>
        <v/>
      </c>
      <c r="AD3997" s="41">
        <f>$AA3997*BonusMonths/12</f>
        <v/>
      </c>
      <c r="AE3997" s="41">
        <f>($AA3997+SI_Gross*$AB3997)*IF($Q3997=1,SI_O,SI_E)</f>
        <v/>
      </c>
      <c r="AF3997" s="41">
        <f>IF($Q3997=1,0,$AA3997*EOSB)</f>
        <v/>
      </c>
      <c r="AG3997" s="41">
        <f>$AN3997*$W3997</f>
        <v/>
      </c>
      <c r="AH3997" s="41">
        <f>SUM($AA3997:$AG3997)</f>
        <v/>
      </c>
      <c r="AI3997" s="41">
        <f>12*($AM3997+$AN3997)</f>
        <v/>
      </c>
      <c r="AJ3997" s="41">
        <f>$AM3997*((IncMonth-1)+(13-IncMonth)*(1+$X3997))+12*$AN3997</f>
        <v/>
      </c>
      <c r="AK3997" s="41">
        <f>IF($R3997=1,N($L3997)+N($M3997),0)</f>
        <v/>
      </c>
      <c r="AL3997">
        <f>IF($C3997="","",IF(N($L3997)&lt;=0,"Basic salary missing",IF(ISNA(MATCH($C3997,Departments!$A$5:$A$54,0)),"Department not on Departments sheet",IF(AND($I3997&lt;&gt;"",NOT(ISNUMBER($I3997))),"Date of birth is text, not a date",IF(AND($K3997&lt;&gt;"",NOT(ISNUMBER($K3997))),"Contract end is text, not a date","")))))</f>
        <v/>
      </c>
      <c r="AM3997" s="41">
        <f>IF($R3997=0,0,N($L3997)*(1+$Z3997+BonusMonths/12+IF($Q3997=1,0,EOSB))+N($M3997)+(N($L3997)+SI_Gross*N($M3997))*IF($Q3997=1,SI_O,SI_E))</f>
        <v/>
      </c>
      <c r="AN3997" s="41">
        <f>IF($R3997=0,0,(IF($Q3997=1,MedO,MedE+Ticket)+Training)/12)</f>
        <v/>
      </c>
    </row>
    <row r="3998">
      <c r="I3998" s="35" t="n"/>
      <c r="J3998" s="35" t="n"/>
      <c r="K3998" s="35" t="n"/>
      <c r="L3998" s="36" t="n"/>
      <c r="M3998" s="36" t="n"/>
      <c r="P3998" s="37" t="n"/>
      <c r="Q3998" s="38">
        <f>IF($C3998="",0,IF(OR(LOWER(TRIM($G3998))="omani",LOWER(TRIM($G3998))="oman",LOWER(TRIM($G3998))="om",LOWER(TRIM($G3998))="local"),1,0))</f>
        <v/>
      </c>
      <c r="R3998" s="38">
        <f>IF($C3998="",0,IF(OR(ISNUMBER(SEARCH("resign",$N3998)),ISNUMBER(SEARCH("terminat",$N3998)),ISNUMBER(SEARCH("inactive",$N3998)),ISNUMBER(SEARCH("vacan",$N3998)),ISNUMBER(SEARCH("deceased",$N3998)),ISNUMBER(SEARCH("separated",$N3998))),0,1))</f>
        <v/>
      </c>
      <c r="S3998">
        <f>IF(OR($R3998=0,NOT(ISNUMBER($I3998))),"",IFERROR(DATEDIF($I3998,DATE(FY,1,1),"y"),""))</f>
        <v/>
      </c>
      <c r="T3998">
        <f>IF(OR($R3998=0,NOT(ISNUMBER($J3998))),"",IFERROR(DATEDIF($J3998,DATE(FY,1,1),"y"),0))</f>
        <v/>
      </c>
      <c r="U3998" s="38">
        <f>IF(OR($R3998=0,NOT(ISNUMBER($I3998))),0,IF(YEAR($I3998)+IF($Q3998=1,RetAgeO,RetAgeE)=FY,MONTH($I3998),IF(YEAR($I3998)+IF($Q3998=1,RetAgeO,RetAgeE)&lt;FY,1,0)))</f>
        <v/>
      </c>
      <c r="V3998" s="38">
        <f>IF(OR($R3998=0,NOT(ISNUMBER($K3998))),0,IF(YEAR($K3998)=FY,MONTH($K3998),IF(YEAR($K3998)&lt;FY,1,0)))</f>
        <v/>
      </c>
      <c r="W3998" s="38">
        <f>IF($R3998=0,0,MIN(12,IF(AND(ISNUMBER($O3998),$O3998&gt;=1,$O3998&lt;=12),INT($O3998),12),IF(AND(RetireExit="Yes",$U3998&gt;0),$U3998,12),IF(AND(ContractExit="Yes",$V3998&gt;0),$V3998,12)))</f>
        <v/>
      </c>
      <c r="X3998" s="37">
        <f>IF(ISNUMBER($P3998),$P3998,IncPct)</f>
        <v/>
      </c>
      <c r="Y3998" s="39">
        <f>IF($W3998=0,0,MAX(0,MIN($W3998,IncMonth-1))+MAX(0,$W3998-IncMonth+1)*(1+$X3998))</f>
        <v/>
      </c>
      <c r="Z3998" s="40">
        <f>IF($C3998="",0,IFERROR(INDEX(Departments!$B$5:$B$54,MATCH($C3998,Departments!$A$5:$A$54,0)),0))</f>
        <v/>
      </c>
      <c r="AA3998" s="41">
        <f>N($L3998)*$Y3998</f>
        <v/>
      </c>
      <c r="AB3998" s="41">
        <f>N($M3998)*$Y3998</f>
        <v/>
      </c>
      <c r="AC3998" s="41">
        <f>$AA3998*$Z3998</f>
        <v/>
      </c>
      <c r="AD3998" s="41">
        <f>$AA3998*BonusMonths/12</f>
        <v/>
      </c>
      <c r="AE3998" s="41">
        <f>($AA3998+SI_Gross*$AB3998)*IF($Q3998=1,SI_O,SI_E)</f>
        <v/>
      </c>
      <c r="AF3998" s="41">
        <f>IF($Q3998=1,0,$AA3998*EOSB)</f>
        <v/>
      </c>
      <c r="AG3998" s="41">
        <f>$AN3998*$W3998</f>
        <v/>
      </c>
      <c r="AH3998" s="41">
        <f>SUM($AA3998:$AG3998)</f>
        <v/>
      </c>
      <c r="AI3998" s="41">
        <f>12*($AM3998+$AN3998)</f>
        <v/>
      </c>
      <c r="AJ3998" s="41">
        <f>$AM3998*((IncMonth-1)+(13-IncMonth)*(1+$X3998))+12*$AN3998</f>
        <v/>
      </c>
      <c r="AK3998" s="41">
        <f>IF($R3998=1,N($L3998)+N($M3998),0)</f>
        <v/>
      </c>
      <c r="AL3998">
        <f>IF($C3998="","",IF(N($L3998)&lt;=0,"Basic salary missing",IF(ISNA(MATCH($C3998,Departments!$A$5:$A$54,0)),"Department not on Departments sheet",IF(AND($I3998&lt;&gt;"",NOT(ISNUMBER($I3998))),"Date of birth is text, not a date",IF(AND($K3998&lt;&gt;"",NOT(ISNUMBER($K3998))),"Contract end is text, not a date","")))))</f>
        <v/>
      </c>
      <c r="AM3998" s="41">
        <f>IF($R3998=0,0,N($L3998)*(1+$Z3998+BonusMonths/12+IF($Q3998=1,0,EOSB))+N($M3998)+(N($L3998)+SI_Gross*N($M3998))*IF($Q3998=1,SI_O,SI_E))</f>
        <v/>
      </c>
      <c r="AN3998" s="41">
        <f>IF($R3998=0,0,(IF($Q3998=1,MedO,MedE+Ticket)+Training)/12)</f>
        <v/>
      </c>
    </row>
    <row r="3999">
      <c r="I3999" s="35" t="n"/>
      <c r="J3999" s="35" t="n"/>
      <c r="K3999" s="35" t="n"/>
      <c r="L3999" s="36" t="n"/>
      <c r="M3999" s="36" t="n"/>
      <c r="P3999" s="37" t="n"/>
      <c r="Q3999" s="38">
        <f>IF($C3999="",0,IF(OR(LOWER(TRIM($G3999))="omani",LOWER(TRIM($G3999))="oman",LOWER(TRIM($G3999))="om",LOWER(TRIM($G3999))="local"),1,0))</f>
        <v/>
      </c>
      <c r="R3999" s="38">
        <f>IF($C3999="",0,IF(OR(ISNUMBER(SEARCH("resign",$N3999)),ISNUMBER(SEARCH("terminat",$N3999)),ISNUMBER(SEARCH("inactive",$N3999)),ISNUMBER(SEARCH("vacan",$N3999)),ISNUMBER(SEARCH("deceased",$N3999)),ISNUMBER(SEARCH("separated",$N3999))),0,1))</f>
        <v/>
      </c>
      <c r="S3999">
        <f>IF(OR($R3999=0,NOT(ISNUMBER($I3999))),"",IFERROR(DATEDIF($I3999,DATE(FY,1,1),"y"),""))</f>
        <v/>
      </c>
      <c r="T3999">
        <f>IF(OR($R3999=0,NOT(ISNUMBER($J3999))),"",IFERROR(DATEDIF($J3999,DATE(FY,1,1),"y"),0))</f>
        <v/>
      </c>
      <c r="U3999" s="38">
        <f>IF(OR($R3999=0,NOT(ISNUMBER($I3999))),0,IF(YEAR($I3999)+IF($Q3999=1,RetAgeO,RetAgeE)=FY,MONTH($I3999),IF(YEAR($I3999)+IF($Q3999=1,RetAgeO,RetAgeE)&lt;FY,1,0)))</f>
        <v/>
      </c>
      <c r="V3999" s="38">
        <f>IF(OR($R3999=0,NOT(ISNUMBER($K3999))),0,IF(YEAR($K3999)=FY,MONTH($K3999),IF(YEAR($K3999)&lt;FY,1,0)))</f>
        <v/>
      </c>
      <c r="W3999" s="38">
        <f>IF($R3999=0,0,MIN(12,IF(AND(ISNUMBER($O3999),$O3999&gt;=1,$O3999&lt;=12),INT($O3999),12),IF(AND(RetireExit="Yes",$U3999&gt;0),$U3999,12),IF(AND(ContractExit="Yes",$V3999&gt;0),$V3999,12)))</f>
        <v/>
      </c>
      <c r="X3999" s="37">
        <f>IF(ISNUMBER($P3999),$P3999,IncPct)</f>
        <v/>
      </c>
      <c r="Y3999" s="39">
        <f>IF($W3999=0,0,MAX(0,MIN($W3999,IncMonth-1))+MAX(0,$W3999-IncMonth+1)*(1+$X3999))</f>
        <v/>
      </c>
      <c r="Z3999" s="40">
        <f>IF($C3999="",0,IFERROR(INDEX(Departments!$B$5:$B$54,MATCH($C3999,Departments!$A$5:$A$54,0)),0))</f>
        <v/>
      </c>
      <c r="AA3999" s="41">
        <f>N($L3999)*$Y3999</f>
        <v/>
      </c>
      <c r="AB3999" s="41">
        <f>N($M3999)*$Y3999</f>
        <v/>
      </c>
      <c r="AC3999" s="41">
        <f>$AA3999*$Z3999</f>
        <v/>
      </c>
      <c r="AD3999" s="41">
        <f>$AA3999*BonusMonths/12</f>
        <v/>
      </c>
      <c r="AE3999" s="41">
        <f>($AA3999+SI_Gross*$AB3999)*IF($Q3999=1,SI_O,SI_E)</f>
        <v/>
      </c>
      <c r="AF3999" s="41">
        <f>IF($Q3999=1,0,$AA3999*EOSB)</f>
        <v/>
      </c>
      <c r="AG3999" s="41">
        <f>$AN3999*$W3999</f>
        <v/>
      </c>
      <c r="AH3999" s="41">
        <f>SUM($AA3999:$AG3999)</f>
        <v/>
      </c>
      <c r="AI3999" s="41">
        <f>12*($AM3999+$AN3999)</f>
        <v/>
      </c>
      <c r="AJ3999" s="41">
        <f>$AM3999*((IncMonth-1)+(13-IncMonth)*(1+$X3999))+12*$AN3999</f>
        <v/>
      </c>
      <c r="AK3999" s="41">
        <f>IF($R3999=1,N($L3999)+N($M3999),0)</f>
        <v/>
      </c>
      <c r="AL3999">
        <f>IF($C3999="","",IF(N($L3999)&lt;=0,"Basic salary missing",IF(ISNA(MATCH($C3999,Departments!$A$5:$A$54,0)),"Department not on Departments sheet",IF(AND($I3999&lt;&gt;"",NOT(ISNUMBER($I3999))),"Date of birth is text, not a date",IF(AND($K3999&lt;&gt;"",NOT(ISNUMBER($K3999))),"Contract end is text, not a date","")))))</f>
        <v/>
      </c>
      <c r="AM3999" s="41">
        <f>IF($R3999=0,0,N($L3999)*(1+$Z3999+BonusMonths/12+IF($Q3999=1,0,EOSB))+N($M3999)+(N($L3999)+SI_Gross*N($M3999))*IF($Q3999=1,SI_O,SI_E))</f>
        <v/>
      </c>
      <c r="AN3999" s="41">
        <f>IF($R3999=0,0,(IF($Q3999=1,MedO,MedE+Ticket)+Training)/12)</f>
        <v/>
      </c>
    </row>
    <row r="4000">
      <c r="I4000" s="35" t="n"/>
      <c r="J4000" s="35" t="n"/>
      <c r="K4000" s="35" t="n"/>
      <c r="L4000" s="36" t="n"/>
      <c r="M4000" s="36" t="n"/>
      <c r="P4000" s="37" t="n"/>
      <c r="Q4000" s="38">
        <f>IF($C4000="",0,IF(OR(LOWER(TRIM($G4000))="omani",LOWER(TRIM($G4000))="oman",LOWER(TRIM($G4000))="om",LOWER(TRIM($G4000))="local"),1,0))</f>
        <v/>
      </c>
      <c r="R4000" s="38">
        <f>IF($C4000="",0,IF(OR(ISNUMBER(SEARCH("resign",$N4000)),ISNUMBER(SEARCH("terminat",$N4000)),ISNUMBER(SEARCH("inactive",$N4000)),ISNUMBER(SEARCH("vacan",$N4000)),ISNUMBER(SEARCH("deceased",$N4000)),ISNUMBER(SEARCH("separated",$N4000))),0,1))</f>
        <v/>
      </c>
      <c r="S4000">
        <f>IF(OR($R4000=0,NOT(ISNUMBER($I4000))),"",IFERROR(DATEDIF($I4000,DATE(FY,1,1),"y"),""))</f>
        <v/>
      </c>
      <c r="T4000">
        <f>IF(OR($R4000=0,NOT(ISNUMBER($J4000))),"",IFERROR(DATEDIF($J4000,DATE(FY,1,1),"y"),0))</f>
        <v/>
      </c>
      <c r="U4000" s="38">
        <f>IF(OR($R4000=0,NOT(ISNUMBER($I4000))),0,IF(YEAR($I4000)+IF($Q4000=1,RetAgeO,RetAgeE)=FY,MONTH($I4000),IF(YEAR($I4000)+IF($Q4000=1,RetAgeO,RetAgeE)&lt;FY,1,0)))</f>
        <v/>
      </c>
      <c r="V4000" s="38">
        <f>IF(OR($R4000=0,NOT(ISNUMBER($K4000))),0,IF(YEAR($K4000)=FY,MONTH($K4000),IF(YEAR($K4000)&lt;FY,1,0)))</f>
        <v/>
      </c>
      <c r="W4000" s="38">
        <f>IF($R4000=0,0,MIN(12,IF(AND(ISNUMBER($O4000),$O4000&gt;=1,$O4000&lt;=12),INT($O4000),12),IF(AND(RetireExit="Yes",$U4000&gt;0),$U4000,12),IF(AND(ContractExit="Yes",$V4000&gt;0),$V4000,12)))</f>
        <v/>
      </c>
      <c r="X4000" s="37">
        <f>IF(ISNUMBER($P4000),$P4000,IncPct)</f>
        <v/>
      </c>
      <c r="Y4000" s="39">
        <f>IF($W4000=0,0,MAX(0,MIN($W4000,IncMonth-1))+MAX(0,$W4000-IncMonth+1)*(1+$X4000))</f>
        <v/>
      </c>
      <c r="Z4000" s="40">
        <f>IF($C4000="",0,IFERROR(INDEX(Departments!$B$5:$B$54,MATCH($C4000,Departments!$A$5:$A$54,0)),0))</f>
        <v/>
      </c>
      <c r="AA4000" s="41">
        <f>N($L4000)*$Y4000</f>
        <v/>
      </c>
      <c r="AB4000" s="41">
        <f>N($M4000)*$Y4000</f>
        <v/>
      </c>
      <c r="AC4000" s="41">
        <f>$AA4000*$Z4000</f>
        <v/>
      </c>
      <c r="AD4000" s="41">
        <f>$AA4000*BonusMonths/12</f>
        <v/>
      </c>
      <c r="AE4000" s="41">
        <f>($AA4000+SI_Gross*$AB4000)*IF($Q4000=1,SI_O,SI_E)</f>
        <v/>
      </c>
      <c r="AF4000" s="41">
        <f>IF($Q4000=1,0,$AA4000*EOSB)</f>
        <v/>
      </c>
      <c r="AG4000" s="41">
        <f>$AN4000*$W4000</f>
        <v/>
      </c>
      <c r="AH4000" s="41">
        <f>SUM($AA4000:$AG4000)</f>
        <v/>
      </c>
      <c r="AI4000" s="41">
        <f>12*($AM4000+$AN4000)</f>
        <v/>
      </c>
      <c r="AJ4000" s="41">
        <f>$AM4000*((IncMonth-1)+(13-IncMonth)*(1+$X4000))+12*$AN4000</f>
        <v/>
      </c>
      <c r="AK4000" s="41">
        <f>IF($R4000=1,N($L4000)+N($M4000),0)</f>
        <v/>
      </c>
      <c r="AL4000">
        <f>IF($C4000="","",IF(N($L4000)&lt;=0,"Basic salary missing",IF(ISNA(MATCH($C4000,Departments!$A$5:$A$54,0)),"Department not on Departments sheet",IF(AND($I4000&lt;&gt;"",NOT(ISNUMBER($I4000))),"Date of birth is text, not a date",IF(AND($K4000&lt;&gt;"",NOT(ISNUMBER($K4000))),"Contract end is text, not a date","")))))</f>
        <v/>
      </c>
      <c r="AM4000" s="41">
        <f>IF($R4000=0,0,N($L4000)*(1+$Z4000+BonusMonths/12+IF($Q4000=1,0,EOSB))+N($M4000)+(N($L4000)+SI_Gross*N($M4000))*IF($Q4000=1,SI_O,SI_E))</f>
        <v/>
      </c>
      <c r="AN4000" s="41">
        <f>IF($R4000=0,0,(IF($Q4000=1,MedO,MedE+Ticket)+Training)/12)</f>
        <v/>
      </c>
    </row>
    <row r="4001">
      <c r="I4001" s="35" t="n"/>
      <c r="J4001" s="35" t="n"/>
      <c r="K4001" s="35" t="n"/>
      <c r="L4001" s="36" t="n"/>
      <c r="M4001" s="36" t="n"/>
      <c r="P4001" s="37" t="n"/>
      <c r="Q4001" s="38">
        <f>IF($C4001="",0,IF(OR(LOWER(TRIM($G4001))="omani",LOWER(TRIM($G4001))="oman",LOWER(TRIM($G4001))="om",LOWER(TRIM($G4001))="local"),1,0))</f>
        <v/>
      </c>
      <c r="R4001" s="38">
        <f>IF($C4001="",0,IF(OR(ISNUMBER(SEARCH("resign",$N4001)),ISNUMBER(SEARCH("terminat",$N4001)),ISNUMBER(SEARCH("inactive",$N4001)),ISNUMBER(SEARCH("vacan",$N4001)),ISNUMBER(SEARCH("deceased",$N4001)),ISNUMBER(SEARCH("separated",$N4001))),0,1))</f>
        <v/>
      </c>
      <c r="S4001">
        <f>IF(OR($R4001=0,NOT(ISNUMBER($I4001))),"",IFERROR(DATEDIF($I4001,DATE(FY,1,1),"y"),""))</f>
        <v/>
      </c>
      <c r="T4001">
        <f>IF(OR($R4001=0,NOT(ISNUMBER($J4001))),"",IFERROR(DATEDIF($J4001,DATE(FY,1,1),"y"),0))</f>
        <v/>
      </c>
      <c r="U4001" s="38">
        <f>IF(OR($R4001=0,NOT(ISNUMBER($I4001))),0,IF(YEAR($I4001)+IF($Q4001=1,RetAgeO,RetAgeE)=FY,MONTH($I4001),IF(YEAR($I4001)+IF($Q4001=1,RetAgeO,RetAgeE)&lt;FY,1,0)))</f>
        <v/>
      </c>
      <c r="V4001" s="38">
        <f>IF(OR($R4001=0,NOT(ISNUMBER($K4001))),0,IF(YEAR($K4001)=FY,MONTH($K4001),IF(YEAR($K4001)&lt;FY,1,0)))</f>
        <v/>
      </c>
      <c r="W4001" s="38">
        <f>IF($R4001=0,0,MIN(12,IF(AND(ISNUMBER($O4001),$O4001&gt;=1,$O4001&lt;=12),INT($O4001),12),IF(AND(RetireExit="Yes",$U4001&gt;0),$U4001,12),IF(AND(ContractExit="Yes",$V4001&gt;0),$V4001,12)))</f>
        <v/>
      </c>
      <c r="X4001" s="37">
        <f>IF(ISNUMBER($P4001),$P4001,IncPct)</f>
        <v/>
      </c>
      <c r="Y4001" s="39">
        <f>IF($W4001=0,0,MAX(0,MIN($W4001,IncMonth-1))+MAX(0,$W4001-IncMonth+1)*(1+$X4001))</f>
        <v/>
      </c>
      <c r="Z4001" s="40">
        <f>IF($C4001="",0,IFERROR(INDEX(Departments!$B$5:$B$54,MATCH($C4001,Departments!$A$5:$A$54,0)),0))</f>
        <v/>
      </c>
      <c r="AA4001" s="41">
        <f>N($L4001)*$Y4001</f>
        <v/>
      </c>
      <c r="AB4001" s="41">
        <f>N($M4001)*$Y4001</f>
        <v/>
      </c>
      <c r="AC4001" s="41">
        <f>$AA4001*$Z4001</f>
        <v/>
      </c>
      <c r="AD4001" s="41">
        <f>$AA4001*BonusMonths/12</f>
        <v/>
      </c>
      <c r="AE4001" s="41">
        <f>($AA4001+SI_Gross*$AB4001)*IF($Q4001=1,SI_O,SI_E)</f>
        <v/>
      </c>
      <c r="AF4001" s="41">
        <f>IF($Q4001=1,0,$AA4001*EOSB)</f>
        <v/>
      </c>
      <c r="AG4001" s="41">
        <f>$AN4001*$W4001</f>
        <v/>
      </c>
      <c r="AH4001" s="41">
        <f>SUM($AA4001:$AG4001)</f>
        <v/>
      </c>
      <c r="AI4001" s="41">
        <f>12*($AM4001+$AN4001)</f>
        <v/>
      </c>
      <c r="AJ4001" s="41">
        <f>$AM4001*((IncMonth-1)+(13-IncMonth)*(1+$X4001))+12*$AN4001</f>
        <v/>
      </c>
      <c r="AK4001" s="41">
        <f>IF($R4001=1,N($L4001)+N($M4001),0)</f>
        <v/>
      </c>
      <c r="AL4001">
        <f>IF($C4001="","",IF(N($L4001)&lt;=0,"Basic salary missing",IF(ISNA(MATCH($C4001,Departments!$A$5:$A$54,0)),"Department not on Departments sheet",IF(AND($I4001&lt;&gt;"",NOT(ISNUMBER($I4001))),"Date of birth is text, not a date",IF(AND($K4001&lt;&gt;"",NOT(ISNUMBER($K4001))),"Contract end is text, not a date","")))))</f>
        <v/>
      </c>
      <c r="AM4001" s="41">
        <f>IF($R4001=0,0,N($L4001)*(1+$Z4001+BonusMonths/12+IF($Q4001=1,0,EOSB))+N($M4001)+(N($L4001)+SI_Gross*N($M4001))*IF($Q4001=1,SI_O,SI_E))</f>
        <v/>
      </c>
      <c r="AN4001" s="41">
        <f>IF($R4001=0,0,(IF($Q4001=1,MedO,MedE+Ticket)+Training)/12)</f>
        <v/>
      </c>
    </row>
    <row r="4002">
      <c r="I4002" s="35" t="n"/>
      <c r="J4002" s="35" t="n"/>
      <c r="K4002" s="35" t="n"/>
      <c r="L4002" s="36" t="n"/>
      <c r="M4002" s="36" t="n"/>
      <c r="P4002" s="37" t="n"/>
      <c r="Q4002" s="38">
        <f>IF($C4002="",0,IF(OR(LOWER(TRIM($G4002))="omani",LOWER(TRIM($G4002))="oman",LOWER(TRIM($G4002))="om",LOWER(TRIM($G4002))="local"),1,0))</f>
        <v/>
      </c>
      <c r="R4002" s="38">
        <f>IF($C4002="",0,IF(OR(ISNUMBER(SEARCH("resign",$N4002)),ISNUMBER(SEARCH("terminat",$N4002)),ISNUMBER(SEARCH("inactive",$N4002)),ISNUMBER(SEARCH("vacan",$N4002)),ISNUMBER(SEARCH("deceased",$N4002)),ISNUMBER(SEARCH("separated",$N4002))),0,1))</f>
        <v/>
      </c>
      <c r="S4002">
        <f>IF(OR($R4002=0,NOT(ISNUMBER($I4002))),"",IFERROR(DATEDIF($I4002,DATE(FY,1,1),"y"),""))</f>
        <v/>
      </c>
      <c r="T4002">
        <f>IF(OR($R4002=0,NOT(ISNUMBER($J4002))),"",IFERROR(DATEDIF($J4002,DATE(FY,1,1),"y"),0))</f>
        <v/>
      </c>
      <c r="U4002" s="38">
        <f>IF(OR($R4002=0,NOT(ISNUMBER($I4002))),0,IF(YEAR($I4002)+IF($Q4002=1,RetAgeO,RetAgeE)=FY,MONTH($I4002),IF(YEAR($I4002)+IF($Q4002=1,RetAgeO,RetAgeE)&lt;FY,1,0)))</f>
        <v/>
      </c>
      <c r="V4002" s="38">
        <f>IF(OR($R4002=0,NOT(ISNUMBER($K4002))),0,IF(YEAR($K4002)=FY,MONTH($K4002),IF(YEAR($K4002)&lt;FY,1,0)))</f>
        <v/>
      </c>
      <c r="W4002" s="38">
        <f>IF($R4002=0,0,MIN(12,IF(AND(ISNUMBER($O4002),$O4002&gt;=1,$O4002&lt;=12),INT($O4002),12),IF(AND(RetireExit="Yes",$U4002&gt;0),$U4002,12),IF(AND(ContractExit="Yes",$V4002&gt;0),$V4002,12)))</f>
        <v/>
      </c>
      <c r="X4002" s="37">
        <f>IF(ISNUMBER($P4002),$P4002,IncPct)</f>
        <v/>
      </c>
      <c r="Y4002" s="39">
        <f>IF($W4002=0,0,MAX(0,MIN($W4002,IncMonth-1))+MAX(0,$W4002-IncMonth+1)*(1+$X4002))</f>
        <v/>
      </c>
      <c r="Z4002" s="40">
        <f>IF($C4002="",0,IFERROR(INDEX(Departments!$B$5:$B$54,MATCH($C4002,Departments!$A$5:$A$54,0)),0))</f>
        <v/>
      </c>
      <c r="AA4002" s="41">
        <f>N($L4002)*$Y4002</f>
        <v/>
      </c>
      <c r="AB4002" s="41">
        <f>N($M4002)*$Y4002</f>
        <v/>
      </c>
      <c r="AC4002" s="41">
        <f>$AA4002*$Z4002</f>
        <v/>
      </c>
      <c r="AD4002" s="41">
        <f>$AA4002*BonusMonths/12</f>
        <v/>
      </c>
      <c r="AE4002" s="41">
        <f>($AA4002+SI_Gross*$AB4002)*IF($Q4002=1,SI_O,SI_E)</f>
        <v/>
      </c>
      <c r="AF4002" s="41">
        <f>IF($Q4002=1,0,$AA4002*EOSB)</f>
        <v/>
      </c>
      <c r="AG4002" s="41">
        <f>$AN4002*$W4002</f>
        <v/>
      </c>
      <c r="AH4002" s="41">
        <f>SUM($AA4002:$AG4002)</f>
        <v/>
      </c>
      <c r="AI4002" s="41">
        <f>12*($AM4002+$AN4002)</f>
        <v/>
      </c>
      <c r="AJ4002" s="41">
        <f>$AM4002*((IncMonth-1)+(13-IncMonth)*(1+$X4002))+12*$AN4002</f>
        <v/>
      </c>
      <c r="AK4002" s="41">
        <f>IF($R4002=1,N($L4002)+N($M4002),0)</f>
        <v/>
      </c>
      <c r="AL4002">
        <f>IF($C4002="","",IF(N($L4002)&lt;=0,"Basic salary missing",IF(ISNA(MATCH($C4002,Departments!$A$5:$A$54,0)),"Department not on Departments sheet",IF(AND($I4002&lt;&gt;"",NOT(ISNUMBER($I4002))),"Date of birth is text, not a date",IF(AND($K4002&lt;&gt;"",NOT(ISNUMBER($K4002))),"Contract end is text, not a date","")))))</f>
        <v/>
      </c>
      <c r="AM4002" s="41">
        <f>IF($R4002=0,0,N($L4002)*(1+$Z4002+BonusMonths/12+IF($Q4002=1,0,EOSB))+N($M4002)+(N($L4002)+SI_Gross*N($M4002))*IF($Q4002=1,SI_O,SI_E))</f>
        <v/>
      </c>
      <c r="AN4002" s="41">
        <f>IF($R4002=0,0,(IF($Q4002=1,MedO,MedE+Ticket)+Training)/12)</f>
        <v/>
      </c>
    </row>
    <row r="4003">
      <c r="I4003" s="35" t="n"/>
      <c r="J4003" s="35" t="n"/>
      <c r="K4003" s="35" t="n"/>
      <c r="L4003" s="36" t="n"/>
      <c r="M4003" s="36" t="n"/>
      <c r="P4003" s="37" t="n"/>
      <c r="Q4003" s="38">
        <f>IF($C4003="",0,IF(OR(LOWER(TRIM($G4003))="omani",LOWER(TRIM($G4003))="oman",LOWER(TRIM($G4003))="om",LOWER(TRIM($G4003))="local"),1,0))</f>
        <v/>
      </c>
      <c r="R4003" s="38">
        <f>IF($C4003="",0,IF(OR(ISNUMBER(SEARCH("resign",$N4003)),ISNUMBER(SEARCH("terminat",$N4003)),ISNUMBER(SEARCH("inactive",$N4003)),ISNUMBER(SEARCH("vacan",$N4003)),ISNUMBER(SEARCH("deceased",$N4003)),ISNUMBER(SEARCH("separated",$N4003))),0,1))</f>
        <v/>
      </c>
      <c r="S4003">
        <f>IF(OR($R4003=0,NOT(ISNUMBER($I4003))),"",IFERROR(DATEDIF($I4003,DATE(FY,1,1),"y"),""))</f>
        <v/>
      </c>
      <c r="T4003">
        <f>IF(OR($R4003=0,NOT(ISNUMBER($J4003))),"",IFERROR(DATEDIF($J4003,DATE(FY,1,1),"y"),0))</f>
        <v/>
      </c>
      <c r="U4003" s="38">
        <f>IF(OR($R4003=0,NOT(ISNUMBER($I4003))),0,IF(YEAR($I4003)+IF($Q4003=1,RetAgeO,RetAgeE)=FY,MONTH($I4003),IF(YEAR($I4003)+IF($Q4003=1,RetAgeO,RetAgeE)&lt;FY,1,0)))</f>
        <v/>
      </c>
      <c r="V4003" s="38">
        <f>IF(OR($R4003=0,NOT(ISNUMBER($K4003))),0,IF(YEAR($K4003)=FY,MONTH($K4003),IF(YEAR($K4003)&lt;FY,1,0)))</f>
        <v/>
      </c>
      <c r="W4003" s="38">
        <f>IF($R4003=0,0,MIN(12,IF(AND(ISNUMBER($O4003),$O4003&gt;=1,$O4003&lt;=12),INT($O4003),12),IF(AND(RetireExit="Yes",$U4003&gt;0),$U4003,12),IF(AND(ContractExit="Yes",$V4003&gt;0),$V4003,12)))</f>
        <v/>
      </c>
      <c r="X4003" s="37">
        <f>IF(ISNUMBER($P4003),$P4003,IncPct)</f>
        <v/>
      </c>
      <c r="Y4003" s="39">
        <f>IF($W4003=0,0,MAX(0,MIN($W4003,IncMonth-1))+MAX(0,$W4003-IncMonth+1)*(1+$X4003))</f>
        <v/>
      </c>
      <c r="Z4003" s="40">
        <f>IF($C4003="",0,IFERROR(INDEX(Departments!$B$5:$B$54,MATCH($C4003,Departments!$A$5:$A$54,0)),0))</f>
        <v/>
      </c>
      <c r="AA4003" s="41">
        <f>N($L4003)*$Y4003</f>
        <v/>
      </c>
      <c r="AB4003" s="41">
        <f>N($M4003)*$Y4003</f>
        <v/>
      </c>
      <c r="AC4003" s="41">
        <f>$AA4003*$Z4003</f>
        <v/>
      </c>
      <c r="AD4003" s="41">
        <f>$AA4003*BonusMonths/12</f>
        <v/>
      </c>
      <c r="AE4003" s="41">
        <f>($AA4003+SI_Gross*$AB4003)*IF($Q4003=1,SI_O,SI_E)</f>
        <v/>
      </c>
      <c r="AF4003" s="41">
        <f>IF($Q4003=1,0,$AA4003*EOSB)</f>
        <v/>
      </c>
      <c r="AG4003" s="41">
        <f>$AN4003*$W4003</f>
        <v/>
      </c>
      <c r="AH4003" s="41">
        <f>SUM($AA4003:$AG4003)</f>
        <v/>
      </c>
      <c r="AI4003" s="41">
        <f>12*($AM4003+$AN4003)</f>
        <v/>
      </c>
      <c r="AJ4003" s="41">
        <f>$AM4003*((IncMonth-1)+(13-IncMonth)*(1+$X4003))+12*$AN4003</f>
        <v/>
      </c>
      <c r="AK4003" s="41">
        <f>IF($R4003=1,N($L4003)+N($M4003),0)</f>
        <v/>
      </c>
      <c r="AL4003">
        <f>IF($C4003="","",IF(N($L4003)&lt;=0,"Basic salary missing",IF(ISNA(MATCH($C4003,Departments!$A$5:$A$54,0)),"Department not on Departments sheet",IF(AND($I4003&lt;&gt;"",NOT(ISNUMBER($I4003))),"Date of birth is text, not a date",IF(AND($K4003&lt;&gt;"",NOT(ISNUMBER($K4003))),"Contract end is text, not a date","")))))</f>
        <v/>
      </c>
      <c r="AM4003" s="41">
        <f>IF($R4003=0,0,N($L4003)*(1+$Z4003+BonusMonths/12+IF($Q4003=1,0,EOSB))+N($M4003)+(N($L4003)+SI_Gross*N($M4003))*IF($Q4003=1,SI_O,SI_E))</f>
        <v/>
      </c>
      <c r="AN4003" s="41">
        <f>IF($R4003=0,0,(IF($Q4003=1,MedO,MedE+Ticket)+Training)/12)</f>
        <v/>
      </c>
    </row>
    <row r="4004">
      <c r="I4004" s="35" t="n"/>
      <c r="J4004" s="35" t="n"/>
      <c r="K4004" s="35" t="n"/>
      <c r="L4004" s="36" t="n"/>
      <c r="M4004" s="36" t="n"/>
      <c r="P4004" s="37" t="n"/>
      <c r="Q4004" s="38">
        <f>IF($C4004="",0,IF(OR(LOWER(TRIM($G4004))="omani",LOWER(TRIM($G4004))="oman",LOWER(TRIM($G4004))="om",LOWER(TRIM($G4004))="local"),1,0))</f>
        <v/>
      </c>
      <c r="R4004" s="38">
        <f>IF($C4004="",0,IF(OR(ISNUMBER(SEARCH("resign",$N4004)),ISNUMBER(SEARCH("terminat",$N4004)),ISNUMBER(SEARCH("inactive",$N4004)),ISNUMBER(SEARCH("vacan",$N4004)),ISNUMBER(SEARCH("deceased",$N4004)),ISNUMBER(SEARCH("separated",$N4004))),0,1))</f>
        <v/>
      </c>
      <c r="S4004">
        <f>IF(OR($R4004=0,NOT(ISNUMBER($I4004))),"",IFERROR(DATEDIF($I4004,DATE(FY,1,1),"y"),""))</f>
        <v/>
      </c>
      <c r="T4004">
        <f>IF(OR($R4004=0,NOT(ISNUMBER($J4004))),"",IFERROR(DATEDIF($J4004,DATE(FY,1,1),"y"),0))</f>
        <v/>
      </c>
      <c r="U4004" s="38">
        <f>IF(OR($R4004=0,NOT(ISNUMBER($I4004))),0,IF(YEAR($I4004)+IF($Q4004=1,RetAgeO,RetAgeE)=FY,MONTH($I4004),IF(YEAR($I4004)+IF($Q4004=1,RetAgeO,RetAgeE)&lt;FY,1,0)))</f>
        <v/>
      </c>
      <c r="V4004" s="38">
        <f>IF(OR($R4004=0,NOT(ISNUMBER($K4004))),0,IF(YEAR($K4004)=FY,MONTH($K4004),IF(YEAR($K4004)&lt;FY,1,0)))</f>
        <v/>
      </c>
      <c r="W4004" s="38">
        <f>IF($R4004=0,0,MIN(12,IF(AND(ISNUMBER($O4004),$O4004&gt;=1,$O4004&lt;=12),INT($O4004),12),IF(AND(RetireExit="Yes",$U4004&gt;0),$U4004,12),IF(AND(ContractExit="Yes",$V4004&gt;0),$V4004,12)))</f>
        <v/>
      </c>
      <c r="X4004" s="37">
        <f>IF(ISNUMBER($P4004),$P4004,IncPct)</f>
        <v/>
      </c>
      <c r="Y4004" s="39">
        <f>IF($W4004=0,0,MAX(0,MIN($W4004,IncMonth-1))+MAX(0,$W4004-IncMonth+1)*(1+$X4004))</f>
        <v/>
      </c>
      <c r="Z4004" s="40">
        <f>IF($C4004="",0,IFERROR(INDEX(Departments!$B$5:$B$54,MATCH($C4004,Departments!$A$5:$A$54,0)),0))</f>
        <v/>
      </c>
      <c r="AA4004" s="41">
        <f>N($L4004)*$Y4004</f>
        <v/>
      </c>
      <c r="AB4004" s="41">
        <f>N($M4004)*$Y4004</f>
        <v/>
      </c>
      <c r="AC4004" s="41">
        <f>$AA4004*$Z4004</f>
        <v/>
      </c>
      <c r="AD4004" s="41">
        <f>$AA4004*BonusMonths/12</f>
        <v/>
      </c>
      <c r="AE4004" s="41">
        <f>($AA4004+SI_Gross*$AB4004)*IF($Q4004=1,SI_O,SI_E)</f>
        <v/>
      </c>
      <c r="AF4004" s="41">
        <f>IF($Q4004=1,0,$AA4004*EOSB)</f>
        <v/>
      </c>
      <c r="AG4004" s="41">
        <f>$AN4004*$W4004</f>
        <v/>
      </c>
      <c r="AH4004" s="41">
        <f>SUM($AA4004:$AG4004)</f>
        <v/>
      </c>
      <c r="AI4004" s="41">
        <f>12*($AM4004+$AN4004)</f>
        <v/>
      </c>
      <c r="AJ4004" s="41">
        <f>$AM4004*((IncMonth-1)+(13-IncMonth)*(1+$X4004))+12*$AN4004</f>
        <v/>
      </c>
      <c r="AK4004" s="41">
        <f>IF($R4004=1,N($L4004)+N($M4004),0)</f>
        <v/>
      </c>
      <c r="AL4004">
        <f>IF($C4004="","",IF(N($L4004)&lt;=0,"Basic salary missing",IF(ISNA(MATCH($C4004,Departments!$A$5:$A$54,0)),"Department not on Departments sheet",IF(AND($I4004&lt;&gt;"",NOT(ISNUMBER($I4004))),"Date of birth is text, not a date",IF(AND($K4004&lt;&gt;"",NOT(ISNUMBER($K4004))),"Contract end is text, not a date","")))))</f>
        <v/>
      </c>
      <c r="AM4004" s="41">
        <f>IF($R4004=0,0,N($L4004)*(1+$Z4004+BonusMonths/12+IF($Q4004=1,0,EOSB))+N($M4004)+(N($L4004)+SI_Gross*N($M4004))*IF($Q4004=1,SI_O,SI_E))</f>
        <v/>
      </c>
      <c r="AN4004" s="41">
        <f>IF($R4004=0,0,(IF($Q4004=1,MedO,MedE+Ticket)+Training)/12)</f>
        <v/>
      </c>
    </row>
    <row r="4005">
      <c r="I4005" s="35" t="n"/>
      <c r="J4005" s="35" t="n"/>
      <c r="K4005" s="35" t="n"/>
      <c r="L4005" s="36" t="n"/>
      <c r="M4005" s="36" t="n"/>
      <c r="P4005" s="37" t="n"/>
      <c r="Q4005" s="38">
        <f>IF($C4005="",0,IF(OR(LOWER(TRIM($G4005))="omani",LOWER(TRIM($G4005))="oman",LOWER(TRIM($G4005))="om",LOWER(TRIM($G4005))="local"),1,0))</f>
        <v/>
      </c>
      <c r="R4005" s="38">
        <f>IF($C4005="",0,IF(OR(ISNUMBER(SEARCH("resign",$N4005)),ISNUMBER(SEARCH("terminat",$N4005)),ISNUMBER(SEARCH("inactive",$N4005)),ISNUMBER(SEARCH("vacan",$N4005)),ISNUMBER(SEARCH("deceased",$N4005)),ISNUMBER(SEARCH("separated",$N4005))),0,1))</f>
        <v/>
      </c>
      <c r="S4005">
        <f>IF(OR($R4005=0,NOT(ISNUMBER($I4005))),"",IFERROR(DATEDIF($I4005,DATE(FY,1,1),"y"),""))</f>
        <v/>
      </c>
      <c r="T4005">
        <f>IF(OR($R4005=0,NOT(ISNUMBER($J4005))),"",IFERROR(DATEDIF($J4005,DATE(FY,1,1),"y"),0))</f>
        <v/>
      </c>
      <c r="U4005" s="38">
        <f>IF(OR($R4005=0,NOT(ISNUMBER($I4005))),0,IF(YEAR($I4005)+IF($Q4005=1,RetAgeO,RetAgeE)=FY,MONTH($I4005),IF(YEAR($I4005)+IF($Q4005=1,RetAgeO,RetAgeE)&lt;FY,1,0)))</f>
        <v/>
      </c>
      <c r="V4005" s="38">
        <f>IF(OR($R4005=0,NOT(ISNUMBER($K4005))),0,IF(YEAR($K4005)=FY,MONTH($K4005),IF(YEAR($K4005)&lt;FY,1,0)))</f>
        <v/>
      </c>
      <c r="W4005" s="38">
        <f>IF($R4005=0,0,MIN(12,IF(AND(ISNUMBER($O4005),$O4005&gt;=1,$O4005&lt;=12),INT($O4005),12),IF(AND(RetireExit="Yes",$U4005&gt;0),$U4005,12),IF(AND(ContractExit="Yes",$V4005&gt;0),$V4005,12)))</f>
        <v/>
      </c>
      <c r="X4005" s="37">
        <f>IF(ISNUMBER($P4005),$P4005,IncPct)</f>
        <v/>
      </c>
      <c r="Y4005" s="39">
        <f>IF($W4005=0,0,MAX(0,MIN($W4005,IncMonth-1))+MAX(0,$W4005-IncMonth+1)*(1+$X4005))</f>
        <v/>
      </c>
      <c r="Z4005" s="40">
        <f>IF($C4005="",0,IFERROR(INDEX(Departments!$B$5:$B$54,MATCH($C4005,Departments!$A$5:$A$54,0)),0))</f>
        <v/>
      </c>
      <c r="AA4005" s="41">
        <f>N($L4005)*$Y4005</f>
        <v/>
      </c>
      <c r="AB4005" s="41">
        <f>N($M4005)*$Y4005</f>
        <v/>
      </c>
      <c r="AC4005" s="41">
        <f>$AA4005*$Z4005</f>
        <v/>
      </c>
      <c r="AD4005" s="41">
        <f>$AA4005*BonusMonths/12</f>
        <v/>
      </c>
      <c r="AE4005" s="41">
        <f>($AA4005+SI_Gross*$AB4005)*IF($Q4005=1,SI_O,SI_E)</f>
        <v/>
      </c>
      <c r="AF4005" s="41">
        <f>IF($Q4005=1,0,$AA4005*EOSB)</f>
        <v/>
      </c>
      <c r="AG4005" s="41">
        <f>$AN4005*$W4005</f>
        <v/>
      </c>
      <c r="AH4005" s="41">
        <f>SUM($AA4005:$AG4005)</f>
        <v/>
      </c>
      <c r="AI4005" s="41">
        <f>12*($AM4005+$AN4005)</f>
        <v/>
      </c>
      <c r="AJ4005" s="41">
        <f>$AM4005*((IncMonth-1)+(13-IncMonth)*(1+$X4005))+12*$AN4005</f>
        <v/>
      </c>
      <c r="AK4005" s="41">
        <f>IF($R4005=1,N($L4005)+N($M4005),0)</f>
        <v/>
      </c>
      <c r="AL4005">
        <f>IF($C4005="","",IF(N($L4005)&lt;=0,"Basic salary missing",IF(ISNA(MATCH($C4005,Departments!$A$5:$A$54,0)),"Department not on Departments sheet",IF(AND($I4005&lt;&gt;"",NOT(ISNUMBER($I4005))),"Date of birth is text, not a date",IF(AND($K4005&lt;&gt;"",NOT(ISNUMBER($K4005))),"Contract end is text, not a date","")))))</f>
        <v/>
      </c>
      <c r="AM4005" s="41">
        <f>IF($R4005=0,0,N($L4005)*(1+$Z4005+BonusMonths/12+IF($Q4005=1,0,EOSB))+N($M4005)+(N($L4005)+SI_Gross*N($M4005))*IF($Q4005=1,SI_O,SI_E))</f>
        <v/>
      </c>
      <c r="AN4005" s="41">
        <f>IF($R4005=0,0,(IF($Q4005=1,MedO,MedE+Ticket)+Training)/12)</f>
        <v/>
      </c>
    </row>
    <row r="4006">
      <c r="I4006" s="35" t="n"/>
      <c r="J4006" s="35" t="n"/>
      <c r="K4006" s="35" t="n"/>
      <c r="L4006" s="36" t="n"/>
      <c r="M4006" s="36" t="n"/>
      <c r="P4006" s="37" t="n"/>
      <c r="Q4006" s="38">
        <f>IF($C4006="",0,IF(OR(LOWER(TRIM($G4006))="omani",LOWER(TRIM($G4006))="oman",LOWER(TRIM($G4006))="om",LOWER(TRIM($G4006))="local"),1,0))</f>
        <v/>
      </c>
      <c r="R4006" s="38">
        <f>IF($C4006="",0,IF(OR(ISNUMBER(SEARCH("resign",$N4006)),ISNUMBER(SEARCH("terminat",$N4006)),ISNUMBER(SEARCH("inactive",$N4006)),ISNUMBER(SEARCH("vacan",$N4006)),ISNUMBER(SEARCH("deceased",$N4006)),ISNUMBER(SEARCH("separated",$N4006))),0,1))</f>
        <v/>
      </c>
      <c r="S4006">
        <f>IF(OR($R4006=0,NOT(ISNUMBER($I4006))),"",IFERROR(DATEDIF($I4006,DATE(FY,1,1),"y"),""))</f>
        <v/>
      </c>
      <c r="T4006">
        <f>IF(OR($R4006=0,NOT(ISNUMBER($J4006))),"",IFERROR(DATEDIF($J4006,DATE(FY,1,1),"y"),0))</f>
        <v/>
      </c>
      <c r="U4006" s="38">
        <f>IF(OR($R4006=0,NOT(ISNUMBER($I4006))),0,IF(YEAR($I4006)+IF($Q4006=1,RetAgeO,RetAgeE)=FY,MONTH($I4006),IF(YEAR($I4006)+IF($Q4006=1,RetAgeO,RetAgeE)&lt;FY,1,0)))</f>
        <v/>
      </c>
      <c r="V4006" s="38">
        <f>IF(OR($R4006=0,NOT(ISNUMBER($K4006))),0,IF(YEAR($K4006)=FY,MONTH($K4006),IF(YEAR($K4006)&lt;FY,1,0)))</f>
        <v/>
      </c>
      <c r="W4006" s="38">
        <f>IF($R4006=0,0,MIN(12,IF(AND(ISNUMBER($O4006),$O4006&gt;=1,$O4006&lt;=12),INT($O4006),12),IF(AND(RetireExit="Yes",$U4006&gt;0),$U4006,12),IF(AND(ContractExit="Yes",$V4006&gt;0),$V4006,12)))</f>
        <v/>
      </c>
      <c r="X4006" s="37">
        <f>IF(ISNUMBER($P4006),$P4006,IncPct)</f>
        <v/>
      </c>
      <c r="Y4006" s="39">
        <f>IF($W4006=0,0,MAX(0,MIN($W4006,IncMonth-1))+MAX(0,$W4006-IncMonth+1)*(1+$X4006))</f>
        <v/>
      </c>
      <c r="Z4006" s="40">
        <f>IF($C4006="",0,IFERROR(INDEX(Departments!$B$5:$B$54,MATCH($C4006,Departments!$A$5:$A$54,0)),0))</f>
        <v/>
      </c>
      <c r="AA4006" s="41">
        <f>N($L4006)*$Y4006</f>
        <v/>
      </c>
      <c r="AB4006" s="41">
        <f>N($M4006)*$Y4006</f>
        <v/>
      </c>
      <c r="AC4006" s="41">
        <f>$AA4006*$Z4006</f>
        <v/>
      </c>
      <c r="AD4006" s="41">
        <f>$AA4006*BonusMonths/12</f>
        <v/>
      </c>
      <c r="AE4006" s="41">
        <f>($AA4006+SI_Gross*$AB4006)*IF($Q4006=1,SI_O,SI_E)</f>
        <v/>
      </c>
      <c r="AF4006" s="41">
        <f>IF($Q4006=1,0,$AA4006*EOSB)</f>
        <v/>
      </c>
      <c r="AG4006" s="41">
        <f>$AN4006*$W4006</f>
        <v/>
      </c>
      <c r="AH4006" s="41">
        <f>SUM($AA4006:$AG4006)</f>
        <v/>
      </c>
      <c r="AI4006" s="41">
        <f>12*($AM4006+$AN4006)</f>
        <v/>
      </c>
      <c r="AJ4006" s="41">
        <f>$AM4006*((IncMonth-1)+(13-IncMonth)*(1+$X4006))+12*$AN4006</f>
        <v/>
      </c>
      <c r="AK4006" s="41">
        <f>IF($R4006=1,N($L4006)+N($M4006),0)</f>
        <v/>
      </c>
      <c r="AL4006">
        <f>IF($C4006="","",IF(N($L4006)&lt;=0,"Basic salary missing",IF(ISNA(MATCH($C4006,Departments!$A$5:$A$54,0)),"Department not on Departments sheet",IF(AND($I4006&lt;&gt;"",NOT(ISNUMBER($I4006))),"Date of birth is text, not a date",IF(AND($K4006&lt;&gt;"",NOT(ISNUMBER($K4006))),"Contract end is text, not a date","")))))</f>
        <v/>
      </c>
      <c r="AM4006" s="41">
        <f>IF($R4006=0,0,N($L4006)*(1+$Z4006+BonusMonths/12+IF($Q4006=1,0,EOSB))+N($M4006)+(N($L4006)+SI_Gross*N($M4006))*IF($Q4006=1,SI_O,SI_E))</f>
        <v/>
      </c>
      <c r="AN4006" s="41">
        <f>IF($R4006=0,0,(IF($Q4006=1,MedO,MedE+Ticket)+Training)/12)</f>
        <v/>
      </c>
    </row>
    <row r="4007">
      <c r="I4007" s="35" t="n"/>
      <c r="J4007" s="35" t="n"/>
      <c r="K4007" s="35" t="n"/>
      <c r="L4007" s="36" t="n"/>
      <c r="M4007" s="36" t="n"/>
      <c r="P4007" s="37" t="n"/>
      <c r="Q4007" s="38">
        <f>IF($C4007="",0,IF(OR(LOWER(TRIM($G4007))="omani",LOWER(TRIM($G4007))="oman",LOWER(TRIM($G4007))="om",LOWER(TRIM($G4007))="local"),1,0))</f>
        <v/>
      </c>
      <c r="R4007" s="38">
        <f>IF($C4007="",0,IF(OR(ISNUMBER(SEARCH("resign",$N4007)),ISNUMBER(SEARCH("terminat",$N4007)),ISNUMBER(SEARCH("inactive",$N4007)),ISNUMBER(SEARCH("vacan",$N4007)),ISNUMBER(SEARCH("deceased",$N4007)),ISNUMBER(SEARCH("separated",$N4007))),0,1))</f>
        <v/>
      </c>
      <c r="S4007">
        <f>IF(OR($R4007=0,NOT(ISNUMBER($I4007))),"",IFERROR(DATEDIF($I4007,DATE(FY,1,1),"y"),""))</f>
        <v/>
      </c>
      <c r="T4007">
        <f>IF(OR($R4007=0,NOT(ISNUMBER($J4007))),"",IFERROR(DATEDIF($J4007,DATE(FY,1,1),"y"),0))</f>
        <v/>
      </c>
      <c r="U4007" s="38">
        <f>IF(OR($R4007=0,NOT(ISNUMBER($I4007))),0,IF(YEAR($I4007)+IF($Q4007=1,RetAgeO,RetAgeE)=FY,MONTH($I4007),IF(YEAR($I4007)+IF($Q4007=1,RetAgeO,RetAgeE)&lt;FY,1,0)))</f>
        <v/>
      </c>
      <c r="V4007" s="38">
        <f>IF(OR($R4007=0,NOT(ISNUMBER($K4007))),0,IF(YEAR($K4007)=FY,MONTH($K4007),IF(YEAR($K4007)&lt;FY,1,0)))</f>
        <v/>
      </c>
      <c r="W4007" s="38">
        <f>IF($R4007=0,0,MIN(12,IF(AND(ISNUMBER($O4007),$O4007&gt;=1,$O4007&lt;=12),INT($O4007),12),IF(AND(RetireExit="Yes",$U4007&gt;0),$U4007,12),IF(AND(ContractExit="Yes",$V4007&gt;0),$V4007,12)))</f>
        <v/>
      </c>
      <c r="X4007" s="37">
        <f>IF(ISNUMBER($P4007),$P4007,IncPct)</f>
        <v/>
      </c>
      <c r="Y4007" s="39">
        <f>IF($W4007=0,0,MAX(0,MIN($W4007,IncMonth-1))+MAX(0,$W4007-IncMonth+1)*(1+$X4007))</f>
        <v/>
      </c>
      <c r="Z4007" s="40">
        <f>IF($C4007="",0,IFERROR(INDEX(Departments!$B$5:$B$54,MATCH($C4007,Departments!$A$5:$A$54,0)),0))</f>
        <v/>
      </c>
      <c r="AA4007" s="41">
        <f>N($L4007)*$Y4007</f>
        <v/>
      </c>
      <c r="AB4007" s="41">
        <f>N($M4007)*$Y4007</f>
        <v/>
      </c>
      <c r="AC4007" s="41">
        <f>$AA4007*$Z4007</f>
        <v/>
      </c>
      <c r="AD4007" s="41">
        <f>$AA4007*BonusMonths/12</f>
        <v/>
      </c>
      <c r="AE4007" s="41">
        <f>($AA4007+SI_Gross*$AB4007)*IF($Q4007=1,SI_O,SI_E)</f>
        <v/>
      </c>
      <c r="AF4007" s="41">
        <f>IF($Q4007=1,0,$AA4007*EOSB)</f>
        <v/>
      </c>
      <c r="AG4007" s="41">
        <f>$AN4007*$W4007</f>
        <v/>
      </c>
      <c r="AH4007" s="41">
        <f>SUM($AA4007:$AG4007)</f>
        <v/>
      </c>
      <c r="AI4007" s="41">
        <f>12*($AM4007+$AN4007)</f>
        <v/>
      </c>
      <c r="AJ4007" s="41">
        <f>$AM4007*((IncMonth-1)+(13-IncMonth)*(1+$X4007))+12*$AN4007</f>
        <v/>
      </c>
      <c r="AK4007" s="41">
        <f>IF($R4007=1,N($L4007)+N($M4007),0)</f>
        <v/>
      </c>
      <c r="AL4007">
        <f>IF($C4007="","",IF(N($L4007)&lt;=0,"Basic salary missing",IF(ISNA(MATCH($C4007,Departments!$A$5:$A$54,0)),"Department not on Departments sheet",IF(AND($I4007&lt;&gt;"",NOT(ISNUMBER($I4007))),"Date of birth is text, not a date",IF(AND($K4007&lt;&gt;"",NOT(ISNUMBER($K4007))),"Contract end is text, not a date","")))))</f>
        <v/>
      </c>
      <c r="AM4007" s="41">
        <f>IF($R4007=0,0,N($L4007)*(1+$Z4007+BonusMonths/12+IF($Q4007=1,0,EOSB))+N($M4007)+(N($L4007)+SI_Gross*N($M4007))*IF($Q4007=1,SI_O,SI_E))</f>
        <v/>
      </c>
      <c r="AN4007" s="41">
        <f>IF($R4007=0,0,(IF($Q4007=1,MedO,MedE+Ticket)+Training)/12)</f>
        <v/>
      </c>
    </row>
    <row r="4008">
      <c r="I4008" s="35" t="n"/>
      <c r="J4008" s="35" t="n"/>
      <c r="K4008" s="35" t="n"/>
      <c r="L4008" s="36" t="n"/>
      <c r="M4008" s="36" t="n"/>
      <c r="P4008" s="37" t="n"/>
      <c r="Q4008" s="38">
        <f>IF($C4008="",0,IF(OR(LOWER(TRIM($G4008))="omani",LOWER(TRIM($G4008))="oman",LOWER(TRIM($G4008))="om",LOWER(TRIM($G4008))="local"),1,0))</f>
        <v/>
      </c>
      <c r="R4008" s="38">
        <f>IF($C4008="",0,IF(OR(ISNUMBER(SEARCH("resign",$N4008)),ISNUMBER(SEARCH("terminat",$N4008)),ISNUMBER(SEARCH("inactive",$N4008)),ISNUMBER(SEARCH("vacan",$N4008)),ISNUMBER(SEARCH("deceased",$N4008)),ISNUMBER(SEARCH("separated",$N4008))),0,1))</f>
        <v/>
      </c>
      <c r="S4008">
        <f>IF(OR($R4008=0,NOT(ISNUMBER($I4008))),"",IFERROR(DATEDIF($I4008,DATE(FY,1,1),"y"),""))</f>
        <v/>
      </c>
      <c r="T4008">
        <f>IF(OR($R4008=0,NOT(ISNUMBER($J4008))),"",IFERROR(DATEDIF($J4008,DATE(FY,1,1),"y"),0))</f>
        <v/>
      </c>
      <c r="U4008" s="38">
        <f>IF(OR($R4008=0,NOT(ISNUMBER($I4008))),0,IF(YEAR($I4008)+IF($Q4008=1,RetAgeO,RetAgeE)=FY,MONTH($I4008),IF(YEAR($I4008)+IF($Q4008=1,RetAgeO,RetAgeE)&lt;FY,1,0)))</f>
        <v/>
      </c>
      <c r="V4008" s="38">
        <f>IF(OR($R4008=0,NOT(ISNUMBER($K4008))),0,IF(YEAR($K4008)=FY,MONTH($K4008),IF(YEAR($K4008)&lt;FY,1,0)))</f>
        <v/>
      </c>
      <c r="W4008" s="38">
        <f>IF($R4008=0,0,MIN(12,IF(AND(ISNUMBER($O4008),$O4008&gt;=1,$O4008&lt;=12),INT($O4008),12),IF(AND(RetireExit="Yes",$U4008&gt;0),$U4008,12),IF(AND(ContractExit="Yes",$V4008&gt;0),$V4008,12)))</f>
        <v/>
      </c>
      <c r="X4008" s="37">
        <f>IF(ISNUMBER($P4008),$P4008,IncPct)</f>
        <v/>
      </c>
      <c r="Y4008" s="39">
        <f>IF($W4008=0,0,MAX(0,MIN($W4008,IncMonth-1))+MAX(0,$W4008-IncMonth+1)*(1+$X4008))</f>
        <v/>
      </c>
      <c r="Z4008" s="40">
        <f>IF($C4008="",0,IFERROR(INDEX(Departments!$B$5:$B$54,MATCH($C4008,Departments!$A$5:$A$54,0)),0))</f>
        <v/>
      </c>
      <c r="AA4008" s="41">
        <f>N($L4008)*$Y4008</f>
        <v/>
      </c>
      <c r="AB4008" s="41">
        <f>N($M4008)*$Y4008</f>
        <v/>
      </c>
      <c r="AC4008" s="41">
        <f>$AA4008*$Z4008</f>
        <v/>
      </c>
      <c r="AD4008" s="41">
        <f>$AA4008*BonusMonths/12</f>
        <v/>
      </c>
      <c r="AE4008" s="41">
        <f>($AA4008+SI_Gross*$AB4008)*IF($Q4008=1,SI_O,SI_E)</f>
        <v/>
      </c>
      <c r="AF4008" s="41">
        <f>IF($Q4008=1,0,$AA4008*EOSB)</f>
        <v/>
      </c>
      <c r="AG4008" s="41">
        <f>$AN4008*$W4008</f>
        <v/>
      </c>
      <c r="AH4008" s="41">
        <f>SUM($AA4008:$AG4008)</f>
        <v/>
      </c>
      <c r="AI4008" s="41">
        <f>12*($AM4008+$AN4008)</f>
        <v/>
      </c>
      <c r="AJ4008" s="41">
        <f>$AM4008*((IncMonth-1)+(13-IncMonth)*(1+$X4008))+12*$AN4008</f>
        <v/>
      </c>
      <c r="AK4008" s="41">
        <f>IF($R4008=1,N($L4008)+N($M4008),0)</f>
        <v/>
      </c>
      <c r="AL4008">
        <f>IF($C4008="","",IF(N($L4008)&lt;=0,"Basic salary missing",IF(ISNA(MATCH($C4008,Departments!$A$5:$A$54,0)),"Department not on Departments sheet",IF(AND($I4008&lt;&gt;"",NOT(ISNUMBER($I4008))),"Date of birth is text, not a date",IF(AND($K4008&lt;&gt;"",NOT(ISNUMBER($K4008))),"Contract end is text, not a date","")))))</f>
        <v/>
      </c>
      <c r="AM4008" s="41">
        <f>IF($R4008=0,0,N($L4008)*(1+$Z4008+BonusMonths/12+IF($Q4008=1,0,EOSB))+N($M4008)+(N($L4008)+SI_Gross*N($M4008))*IF($Q4008=1,SI_O,SI_E))</f>
        <v/>
      </c>
      <c r="AN4008" s="41">
        <f>IF($R4008=0,0,(IF($Q4008=1,MedO,MedE+Ticket)+Training)/12)</f>
        <v/>
      </c>
    </row>
    <row r="4009">
      <c r="I4009" s="35" t="n"/>
      <c r="J4009" s="35" t="n"/>
      <c r="K4009" s="35" t="n"/>
      <c r="L4009" s="36" t="n"/>
      <c r="M4009" s="36" t="n"/>
      <c r="P4009" s="37" t="n"/>
      <c r="Q4009" s="38">
        <f>IF($C4009="",0,IF(OR(LOWER(TRIM($G4009))="omani",LOWER(TRIM($G4009))="oman",LOWER(TRIM($G4009))="om",LOWER(TRIM($G4009))="local"),1,0))</f>
        <v/>
      </c>
      <c r="R4009" s="38">
        <f>IF($C4009="",0,IF(OR(ISNUMBER(SEARCH("resign",$N4009)),ISNUMBER(SEARCH("terminat",$N4009)),ISNUMBER(SEARCH("inactive",$N4009)),ISNUMBER(SEARCH("vacan",$N4009)),ISNUMBER(SEARCH("deceased",$N4009)),ISNUMBER(SEARCH("separated",$N4009))),0,1))</f>
        <v/>
      </c>
      <c r="S4009">
        <f>IF(OR($R4009=0,NOT(ISNUMBER($I4009))),"",IFERROR(DATEDIF($I4009,DATE(FY,1,1),"y"),""))</f>
        <v/>
      </c>
      <c r="T4009">
        <f>IF(OR($R4009=0,NOT(ISNUMBER($J4009))),"",IFERROR(DATEDIF($J4009,DATE(FY,1,1),"y"),0))</f>
        <v/>
      </c>
      <c r="U4009" s="38">
        <f>IF(OR($R4009=0,NOT(ISNUMBER($I4009))),0,IF(YEAR($I4009)+IF($Q4009=1,RetAgeO,RetAgeE)=FY,MONTH($I4009),IF(YEAR($I4009)+IF($Q4009=1,RetAgeO,RetAgeE)&lt;FY,1,0)))</f>
        <v/>
      </c>
      <c r="V4009" s="38">
        <f>IF(OR($R4009=0,NOT(ISNUMBER($K4009))),0,IF(YEAR($K4009)=FY,MONTH($K4009),IF(YEAR($K4009)&lt;FY,1,0)))</f>
        <v/>
      </c>
      <c r="W4009" s="38">
        <f>IF($R4009=0,0,MIN(12,IF(AND(ISNUMBER($O4009),$O4009&gt;=1,$O4009&lt;=12),INT($O4009),12),IF(AND(RetireExit="Yes",$U4009&gt;0),$U4009,12),IF(AND(ContractExit="Yes",$V4009&gt;0),$V4009,12)))</f>
        <v/>
      </c>
      <c r="X4009" s="37">
        <f>IF(ISNUMBER($P4009),$P4009,IncPct)</f>
        <v/>
      </c>
      <c r="Y4009" s="39">
        <f>IF($W4009=0,0,MAX(0,MIN($W4009,IncMonth-1))+MAX(0,$W4009-IncMonth+1)*(1+$X4009))</f>
        <v/>
      </c>
      <c r="Z4009" s="40">
        <f>IF($C4009="",0,IFERROR(INDEX(Departments!$B$5:$B$54,MATCH($C4009,Departments!$A$5:$A$54,0)),0))</f>
        <v/>
      </c>
      <c r="AA4009" s="41">
        <f>N($L4009)*$Y4009</f>
        <v/>
      </c>
      <c r="AB4009" s="41">
        <f>N($M4009)*$Y4009</f>
        <v/>
      </c>
      <c r="AC4009" s="41">
        <f>$AA4009*$Z4009</f>
        <v/>
      </c>
      <c r="AD4009" s="41">
        <f>$AA4009*BonusMonths/12</f>
        <v/>
      </c>
      <c r="AE4009" s="41">
        <f>($AA4009+SI_Gross*$AB4009)*IF($Q4009=1,SI_O,SI_E)</f>
        <v/>
      </c>
      <c r="AF4009" s="41">
        <f>IF($Q4009=1,0,$AA4009*EOSB)</f>
        <v/>
      </c>
      <c r="AG4009" s="41">
        <f>$AN4009*$W4009</f>
        <v/>
      </c>
      <c r="AH4009" s="41">
        <f>SUM($AA4009:$AG4009)</f>
        <v/>
      </c>
      <c r="AI4009" s="41">
        <f>12*($AM4009+$AN4009)</f>
        <v/>
      </c>
      <c r="AJ4009" s="41">
        <f>$AM4009*((IncMonth-1)+(13-IncMonth)*(1+$X4009))+12*$AN4009</f>
        <v/>
      </c>
      <c r="AK4009" s="41">
        <f>IF($R4009=1,N($L4009)+N($M4009),0)</f>
        <v/>
      </c>
      <c r="AL4009">
        <f>IF($C4009="","",IF(N($L4009)&lt;=0,"Basic salary missing",IF(ISNA(MATCH($C4009,Departments!$A$5:$A$54,0)),"Department not on Departments sheet",IF(AND($I4009&lt;&gt;"",NOT(ISNUMBER($I4009))),"Date of birth is text, not a date",IF(AND($K4009&lt;&gt;"",NOT(ISNUMBER($K4009))),"Contract end is text, not a date","")))))</f>
        <v/>
      </c>
      <c r="AM4009" s="41">
        <f>IF($R4009=0,0,N($L4009)*(1+$Z4009+BonusMonths/12+IF($Q4009=1,0,EOSB))+N($M4009)+(N($L4009)+SI_Gross*N($M4009))*IF($Q4009=1,SI_O,SI_E))</f>
        <v/>
      </c>
      <c r="AN4009" s="41">
        <f>IF($R4009=0,0,(IF($Q4009=1,MedO,MedE+Ticket)+Training)/12)</f>
        <v/>
      </c>
    </row>
    <row r="4010">
      <c r="I4010" s="35" t="n"/>
      <c r="J4010" s="35" t="n"/>
      <c r="K4010" s="35" t="n"/>
      <c r="L4010" s="36" t="n"/>
      <c r="M4010" s="36" t="n"/>
      <c r="P4010" s="37" t="n"/>
      <c r="Q4010" s="38">
        <f>IF($C4010="",0,IF(OR(LOWER(TRIM($G4010))="omani",LOWER(TRIM($G4010))="oman",LOWER(TRIM($G4010))="om",LOWER(TRIM($G4010))="local"),1,0))</f>
        <v/>
      </c>
      <c r="R4010" s="38">
        <f>IF($C4010="",0,IF(OR(ISNUMBER(SEARCH("resign",$N4010)),ISNUMBER(SEARCH("terminat",$N4010)),ISNUMBER(SEARCH("inactive",$N4010)),ISNUMBER(SEARCH("vacan",$N4010)),ISNUMBER(SEARCH("deceased",$N4010)),ISNUMBER(SEARCH("separated",$N4010))),0,1))</f>
        <v/>
      </c>
      <c r="S4010">
        <f>IF(OR($R4010=0,NOT(ISNUMBER($I4010))),"",IFERROR(DATEDIF($I4010,DATE(FY,1,1),"y"),""))</f>
        <v/>
      </c>
      <c r="T4010">
        <f>IF(OR($R4010=0,NOT(ISNUMBER($J4010))),"",IFERROR(DATEDIF($J4010,DATE(FY,1,1),"y"),0))</f>
        <v/>
      </c>
      <c r="U4010" s="38">
        <f>IF(OR($R4010=0,NOT(ISNUMBER($I4010))),0,IF(YEAR($I4010)+IF($Q4010=1,RetAgeO,RetAgeE)=FY,MONTH($I4010),IF(YEAR($I4010)+IF($Q4010=1,RetAgeO,RetAgeE)&lt;FY,1,0)))</f>
        <v/>
      </c>
      <c r="V4010" s="38">
        <f>IF(OR($R4010=0,NOT(ISNUMBER($K4010))),0,IF(YEAR($K4010)=FY,MONTH($K4010),IF(YEAR($K4010)&lt;FY,1,0)))</f>
        <v/>
      </c>
      <c r="W4010" s="38">
        <f>IF($R4010=0,0,MIN(12,IF(AND(ISNUMBER($O4010),$O4010&gt;=1,$O4010&lt;=12),INT($O4010),12),IF(AND(RetireExit="Yes",$U4010&gt;0),$U4010,12),IF(AND(ContractExit="Yes",$V4010&gt;0),$V4010,12)))</f>
        <v/>
      </c>
      <c r="X4010" s="37">
        <f>IF(ISNUMBER($P4010),$P4010,IncPct)</f>
        <v/>
      </c>
      <c r="Y4010" s="39">
        <f>IF($W4010=0,0,MAX(0,MIN($W4010,IncMonth-1))+MAX(0,$W4010-IncMonth+1)*(1+$X4010))</f>
        <v/>
      </c>
      <c r="Z4010" s="40">
        <f>IF($C4010="",0,IFERROR(INDEX(Departments!$B$5:$B$54,MATCH($C4010,Departments!$A$5:$A$54,0)),0))</f>
        <v/>
      </c>
      <c r="AA4010" s="41">
        <f>N($L4010)*$Y4010</f>
        <v/>
      </c>
      <c r="AB4010" s="41">
        <f>N($M4010)*$Y4010</f>
        <v/>
      </c>
      <c r="AC4010" s="41">
        <f>$AA4010*$Z4010</f>
        <v/>
      </c>
      <c r="AD4010" s="41">
        <f>$AA4010*BonusMonths/12</f>
        <v/>
      </c>
      <c r="AE4010" s="41">
        <f>($AA4010+SI_Gross*$AB4010)*IF($Q4010=1,SI_O,SI_E)</f>
        <v/>
      </c>
      <c r="AF4010" s="41">
        <f>IF($Q4010=1,0,$AA4010*EOSB)</f>
        <v/>
      </c>
      <c r="AG4010" s="41">
        <f>$AN4010*$W4010</f>
        <v/>
      </c>
      <c r="AH4010" s="41">
        <f>SUM($AA4010:$AG4010)</f>
        <v/>
      </c>
      <c r="AI4010" s="41">
        <f>12*($AM4010+$AN4010)</f>
        <v/>
      </c>
      <c r="AJ4010" s="41">
        <f>$AM4010*((IncMonth-1)+(13-IncMonth)*(1+$X4010))+12*$AN4010</f>
        <v/>
      </c>
      <c r="AK4010" s="41">
        <f>IF($R4010=1,N($L4010)+N($M4010),0)</f>
        <v/>
      </c>
      <c r="AL4010">
        <f>IF($C4010="","",IF(N($L4010)&lt;=0,"Basic salary missing",IF(ISNA(MATCH($C4010,Departments!$A$5:$A$54,0)),"Department not on Departments sheet",IF(AND($I4010&lt;&gt;"",NOT(ISNUMBER($I4010))),"Date of birth is text, not a date",IF(AND($K4010&lt;&gt;"",NOT(ISNUMBER($K4010))),"Contract end is text, not a date","")))))</f>
        <v/>
      </c>
      <c r="AM4010" s="41">
        <f>IF($R4010=0,0,N($L4010)*(1+$Z4010+BonusMonths/12+IF($Q4010=1,0,EOSB))+N($M4010)+(N($L4010)+SI_Gross*N($M4010))*IF($Q4010=1,SI_O,SI_E))</f>
        <v/>
      </c>
      <c r="AN4010" s="41">
        <f>IF($R4010=0,0,(IF($Q4010=1,MedO,MedE+Ticket)+Training)/12)</f>
        <v/>
      </c>
    </row>
    <row r="4011">
      <c r="I4011" s="35" t="n"/>
      <c r="J4011" s="35" t="n"/>
      <c r="K4011" s="35" t="n"/>
      <c r="L4011" s="36" t="n"/>
      <c r="M4011" s="36" t="n"/>
      <c r="P4011" s="37" t="n"/>
      <c r="Q4011" s="38">
        <f>IF($C4011="",0,IF(OR(LOWER(TRIM($G4011))="omani",LOWER(TRIM($G4011))="oman",LOWER(TRIM($G4011))="om",LOWER(TRIM($G4011))="local"),1,0))</f>
        <v/>
      </c>
      <c r="R4011" s="38">
        <f>IF($C4011="",0,IF(OR(ISNUMBER(SEARCH("resign",$N4011)),ISNUMBER(SEARCH("terminat",$N4011)),ISNUMBER(SEARCH("inactive",$N4011)),ISNUMBER(SEARCH("vacan",$N4011)),ISNUMBER(SEARCH("deceased",$N4011)),ISNUMBER(SEARCH("separated",$N4011))),0,1))</f>
        <v/>
      </c>
      <c r="S4011">
        <f>IF(OR($R4011=0,NOT(ISNUMBER($I4011))),"",IFERROR(DATEDIF($I4011,DATE(FY,1,1),"y"),""))</f>
        <v/>
      </c>
      <c r="T4011">
        <f>IF(OR($R4011=0,NOT(ISNUMBER($J4011))),"",IFERROR(DATEDIF($J4011,DATE(FY,1,1),"y"),0))</f>
        <v/>
      </c>
      <c r="U4011" s="38">
        <f>IF(OR($R4011=0,NOT(ISNUMBER($I4011))),0,IF(YEAR($I4011)+IF($Q4011=1,RetAgeO,RetAgeE)=FY,MONTH($I4011),IF(YEAR($I4011)+IF($Q4011=1,RetAgeO,RetAgeE)&lt;FY,1,0)))</f>
        <v/>
      </c>
      <c r="V4011" s="38">
        <f>IF(OR($R4011=0,NOT(ISNUMBER($K4011))),0,IF(YEAR($K4011)=FY,MONTH($K4011),IF(YEAR($K4011)&lt;FY,1,0)))</f>
        <v/>
      </c>
      <c r="W4011" s="38">
        <f>IF($R4011=0,0,MIN(12,IF(AND(ISNUMBER($O4011),$O4011&gt;=1,$O4011&lt;=12),INT($O4011),12),IF(AND(RetireExit="Yes",$U4011&gt;0),$U4011,12),IF(AND(ContractExit="Yes",$V4011&gt;0),$V4011,12)))</f>
        <v/>
      </c>
      <c r="X4011" s="37">
        <f>IF(ISNUMBER($P4011),$P4011,IncPct)</f>
        <v/>
      </c>
      <c r="Y4011" s="39">
        <f>IF($W4011=0,0,MAX(0,MIN($W4011,IncMonth-1))+MAX(0,$W4011-IncMonth+1)*(1+$X4011))</f>
        <v/>
      </c>
      <c r="Z4011" s="40">
        <f>IF($C4011="",0,IFERROR(INDEX(Departments!$B$5:$B$54,MATCH($C4011,Departments!$A$5:$A$54,0)),0))</f>
        <v/>
      </c>
      <c r="AA4011" s="41">
        <f>N($L4011)*$Y4011</f>
        <v/>
      </c>
      <c r="AB4011" s="41">
        <f>N($M4011)*$Y4011</f>
        <v/>
      </c>
      <c r="AC4011" s="41">
        <f>$AA4011*$Z4011</f>
        <v/>
      </c>
      <c r="AD4011" s="41">
        <f>$AA4011*BonusMonths/12</f>
        <v/>
      </c>
      <c r="AE4011" s="41">
        <f>($AA4011+SI_Gross*$AB4011)*IF($Q4011=1,SI_O,SI_E)</f>
        <v/>
      </c>
      <c r="AF4011" s="41">
        <f>IF($Q4011=1,0,$AA4011*EOSB)</f>
        <v/>
      </c>
      <c r="AG4011" s="41">
        <f>$AN4011*$W4011</f>
        <v/>
      </c>
      <c r="AH4011" s="41">
        <f>SUM($AA4011:$AG4011)</f>
        <v/>
      </c>
      <c r="AI4011" s="41">
        <f>12*($AM4011+$AN4011)</f>
        <v/>
      </c>
      <c r="AJ4011" s="41">
        <f>$AM4011*((IncMonth-1)+(13-IncMonth)*(1+$X4011))+12*$AN4011</f>
        <v/>
      </c>
      <c r="AK4011" s="41">
        <f>IF($R4011=1,N($L4011)+N($M4011),0)</f>
        <v/>
      </c>
      <c r="AL4011">
        <f>IF($C4011="","",IF(N($L4011)&lt;=0,"Basic salary missing",IF(ISNA(MATCH($C4011,Departments!$A$5:$A$54,0)),"Department not on Departments sheet",IF(AND($I4011&lt;&gt;"",NOT(ISNUMBER($I4011))),"Date of birth is text, not a date",IF(AND($K4011&lt;&gt;"",NOT(ISNUMBER($K4011))),"Contract end is text, not a date","")))))</f>
        <v/>
      </c>
      <c r="AM4011" s="41">
        <f>IF($R4011=0,0,N($L4011)*(1+$Z4011+BonusMonths/12+IF($Q4011=1,0,EOSB))+N($M4011)+(N($L4011)+SI_Gross*N($M4011))*IF($Q4011=1,SI_O,SI_E))</f>
        <v/>
      </c>
      <c r="AN4011" s="41">
        <f>IF($R4011=0,0,(IF($Q4011=1,MedO,MedE+Ticket)+Training)/12)</f>
        <v/>
      </c>
    </row>
    <row r="4012">
      <c r="I4012" s="35" t="n"/>
      <c r="J4012" s="35" t="n"/>
      <c r="K4012" s="35" t="n"/>
      <c r="L4012" s="36" t="n"/>
      <c r="M4012" s="36" t="n"/>
      <c r="P4012" s="37" t="n"/>
      <c r="Q4012" s="38">
        <f>IF($C4012="",0,IF(OR(LOWER(TRIM($G4012))="omani",LOWER(TRIM($G4012))="oman",LOWER(TRIM($G4012))="om",LOWER(TRIM($G4012))="local"),1,0))</f>
        <v/>
      </c>
      <c r="R4012" s="38">
        <f>IF($C4012="",0,IF(OR(ISNUMBER(SEARCH("resign",$N4012)),ISNUMBER(SEARCH("terminat",$N4012)),ISNUMBER(SEARCH("inactive",$N4012)),ISNUMBER(SEARCH("vacan",$N4012)),ISNUMBER(SEARCH("deceased",$N4012)),ISNUMBER(SEARCH("separated",$N4012))),0,1))</f>
        <v/>
      </c>
      <c r="S4012">
        <f>IF(OR($R4012=0,NOT(ISNUMBER($I4012))),"",IFERROR(DATEDIF($I4012,DATE(FY,1,1),"y"),""))</f>
        <v/>
      </c>
      <c r="T4012">
        <f>IF(OR($R4012=0,NOT(ISNUMBER($J4012))),"",IFERROR(DATEDIF($J4012,DATE(FY,1,1),"y"),0))</f>
        <v/>
      </c>
      <c r="U4012" s="38">
        <f>IF(OR($R4012=0,NOT(ISNUMBER($I4012))),0,IF(YEAR($I4012)+IF($Q4012=1,RetAgeO,RetAgeE)=FY,MONTH($I4012),IF(YEAR($I4012)+IF($Q4012=1,RetAgeO,RetAgeE)&lt;FY,1,0)))</f>
        <v/>
      </c>
      <c r="V4012" s="38">
        <f>IF(OR($R4012=0,NOT(ISNUMBER($K4012))),0,IF(YEAR($K4012)=FY,MONTH($K4012),IF(YEAR($K4012)&lt;FY,1,0)))</f>
        <v/>
      </c>
      <c r="W4012" s="38">
        <f>IF($R4012=0,0,MIN(12,IF(AND(ISNUMBER($O4012),$O4012&gt;=1,$O4012&lt;=12),INT($O4012),12),IF(AND(RetireExit="Yes",$U4012&gt;0),$U4012,12),IF(AND(ContractExit="Yes",$V4012&gt;0),$V4012,12)))</f>
        <v/>
      </c>
      <c r="X4012" s="37">
        <f>IF(ISNUMBER($P4012),$P4012,IncPct)</f>
        <v/>
      </c>
      <c r="Y4012" s="39">
        <f>IF($W4012=0,0,MAX(0,MIN($W4012,IncMonth-1))+MAX(0,$W4012-IncMonth+1)*(1+$X4012))</f>
        <v/>
      </c>
      <c r="Z4012" s="40">
        <f>IF($C4012="",0,IFERROR(INDEX(Departments!$B$5:$B$54,MATCH($C4012,Departments!$A$5:$A$54,0)),0))</f>
        <v/>
      </c>
      <c r="AA4012" s="41">
        <f>N($L4012)*$Y4012</f>
        <v/>
      </c>
      <c r="AB4012" s="41">
        <f>N($M4012)*$Y4012</f>
        <v/>
      </c>
      <c r="AC4012" s="41">
        <f>$AA4012*$Z4012</f>
        <v/>
      </c>
      <c r="AD4012" s="41">
        <f>$AA4012*BonusMonths/12</f>
        <v/>
      </c>
      <c r="AE4012" s="41">
        <f>($AA4012+SI_Gross*$AB4012)*IF($Q4012=1,SI_O,SI_E)</f>
        <v/>
      </c>
      <c r="AF4012" s="41">
        <f>IF($Q4012=1,0,$AA4012*EOSB)</f>
        <v/>
      </c>
      <c r="AG4012" s="41">
        <f>$AN4012*$W4012</f>
        <v/>
      </c>
      <c r="AH4012" s="41">
        <f>SUM($AA4012:$AG4012)</f>
        <v/>
      </c>
      <c r="AI4012" s="41">
        <f>12*($AM4012+$AN4012)</f>
        <v/>
      </c>
      <c r="AJ4012" s="41">
        <f>$AM4012*((IncMonth-1)+(13-IncMonth)*(1+$X4012))+12*$AN4012</f>
        <v/>
      </c>
      <c r="AK4012" s="41">
        <f>IF($R4012=1,N($L4012)+N($M4012),0)</f>
        <v/>
      </c>
      <c r="AL4012">
        <f>IF($C4012="","",IF(N($L4012)&lt;=0,"Basic salary missing",IF(ISNA(MATCH($C4012,Departments!$A$5:$A$54,0)),"Department not on Departments sheet",IF(AND($I4012&lt;&gt;"",NOT(ISNUMBER($I4012))),"Date of birth is text, not a date",IF(AND($K4012&lt;&gt;"",NOT(ISNUMBER($K4012))),"Contract end is text, not a date","")))))</f>
        <v/>
      </c>
      <c r="AM4012" s="41">
        <f>IF($R4012=0,0,N($L4012)*(1+$Z4012+BonusMonths/12+IF($Q4012=1,0,EOSB))+N($M4012)+(N($L4012)+SI_Gross*N($M4012))*IF($Q4012=1,SI_O,SI_E))</f>
        <v/>
      </c>
      <c r="AN4012" s="41">
        <f>IF($R4012=0,0,(IF($Q4012=1,MedO,MedE+Ticket)+Training)/12)</f>
        <v/>
      </c>
    </row>
    <row r="4013">
      <c r="I4013" s="35" t="n"/>
      <c r="J4013" s="35" t="n"/>
      <c r="K4013" s="35" t="n"/>
      <c r="L4013" s="36" t="n"/>
      <c r="M4013" s="36" t="n"/>
      <c r="P4013" s="37" t="n"/>
      <c r="Q4013" s="38">
        <f>IF($C4013="",0,IF(OR(LOWER(TRIM($G4013))="omani",LOWER(TRIM($G4013))="oman",LOWER(TRIM($G4013))="om",LOWER(TRIM($G4013))="local"),1,0))</f>
        <v/>
      </c>
      <c r="R4013" s="38">
        <f>IF($C4013="",0,IF(OR(ISNUMBER(SEARCH("resign",$N4013)),ISNUMBER(SEARCH("terminat",$N4013)),ISNUMBER(SEARCH("inactive",$N4013)),ISNUMBER(SEARCH("vacan",$N4013)),ISNUMBER(SEARCH("deceased",$N4013)),ISNUMBER(SEARCH("separated",$N4013))),0,1))</f>
        <v/>
      </c>
      <c r="S4013">
        <f>IF(OR($R4013=0,NOT(ISNUMBER($I4013))),"",IFERROR(DATEDIF($I4013,DATE(FY,1,1),"y"),""))</f>
        <v/>
      </c>
      <c r="T4013">
        <f>IF(OR($R4013=0,NOT(ISNUMBER($J4013))),"",IFERROR(DATEDIF($J4013,DATE(FY,1,1),"y"),0))</f>
        <v/>
      </c>
      <c r="U4013" s="38">
        <f>IF(OR($R4013=0,NOT(ISNUMBER($I4013))),0,IF(YEAR($I4013)+IF($Q4013=1,RetAgeO,RetAgeE)=FY,MONTH($I4013),IF(YEAR($I4013)+IF($Q4013=1,RetAgeO,RetAgeE)&lt;FY,1,0)))</f>
        <v/>
      </c>
      <c r="V4013" s="38">
        <f>IF(OR($R4013=0,NOT(ISNUMBER($K4013))),0,IF(YEAR($K4013)=FY,MONTH($K4013),IF(YEAR($K4013)&lt;FY,1,0)))</f>
        <v/>
      </c>
      <c r="W4013" s="38">
        <f>IF($R4013=0,0,MIN(12,IF(AND(ISNUMBER($O4013),$O4013&gt;=1,$O4013&lt;=12),INT($O4013),12),IF(AND(RetireExit="Yes",$U4013&gt;0),$U4013,12),IF(AND(ContractExit="Yes",$V4013&gt;0),$V4013,12)))</f>
        <v/>
      </c>
      <c r="X4013" s="37">
        <f>IF(ISNUMBER($P4013),$P4013,IncPct)</f>
        <v/>
      </c>
      <c r="Y4013" s="39">
        <f>IF($W4013=0,0,MAX(0,MIN($W4013,IncMonth-1))+MAX(0,$W4013-IncMonth+1)*(1+$X4013))</f>
        <v/>
      </c>
      <c r="Z4013" s="40">
        <f>IF($C4013="",0,IFERROR(INDEX(Departments!$B$5:$B$54,MATCH($C4013,Departments!$A$5:$A$54,0)),0))</f>
        <v/>
      </c>
      <c r="AA4013" s="41">
        <f>N($L4013)*$Y4013</f>
        <v/>
      </c>
      <c r="AB4013" s="41">
        <f>N($M4013)*$Y4013</f>
        <v/>
      </c>
      <c r="AC4013" s="41">
        <f>$AA4013*$Z4013</f>
        <v/>
      </c>
      <c r="AD4013" s="41">
        <f>$AA4013*BonusMonths/12</f>
        <v/>
      </c>
      <c r="AE4013" s="41">
        <f>($AA4013+SI_Gross*$AB4013)*IF($Q4013=1,SI_O,SI_E)</f>
        <v/>
      </c>
      <c r="AF4013" s="41">
        <f>IF($Q4013=1,0,$AA4013*EOSB)</f>
        <v/>
      </c>
      <c r="AG4013" s="41">
        <f>$AN4013*$W4013</f>
        <v/>
      </c>
      <c r="AH4013" s="41">
        <f>SUM($AA4013:$AG4013)</f>
        <v/>
      </c>
      <c r="AI4013" s="41">
        <f>12*($AM4013+$AN4013)</f>
        <v/>
      </c>
      <c r="AJ4013" s="41">
        <f>$AM4013*((IncMonth-1)+(13-IncMonth)*(1+$X4013))+12*$AN4013</f>
        <v/>
      </c>
      <c r="AK4013" s="41">
        <f>IF($R4013=1,N($L4013)+N($M4013),0)</f>
        <v/>
      </c>
      <c r="AL4013">
        <f>IF($C4013="","",IF(N($L4013)&lt;=0,"Basic salary missing",IF(ISNA(MATCH($C4013,Departments!$A$5:$A$54,0)),"Department not on Departments sheet",IF(AND($I4013&lt;&gt;"",NOT(ISNUMBER($I4013))),"Date of birth is text, not a date",IF(AND($K4013&lt;&gt;"",NOT(ISNUMBER($K4013))),"Contract end is text, not a date","")))))</f>
        <v/>
      </c>
      <c r="AM4013" s="41">
        <f>IF($R4013=0,0,N($L4013)*(1+$Z4013+BonusMonths/12+IF($Q4013=1,0,EOSB))+N($M4013)+(N($L4013)+SI_Gross*N($M4013))*IF($Q4013=1,SI_O,SI_E))</f>
        <v/>
      </c>
      <c r="AN4013" s="41">
        <f>IF($R4013=0,0,(IF($Q4013=1,MedO,MedE+Ticket)+Training)/12)</f>
        <v/>
      </c>
    </row>
    <row r="4014">
      <c r="I4014" s="35" t="n"/>
      <c r="J4014" s="35" t="n"/>
      <c r="K4014" s="35" t="n"/>
      <c r="L4014" s="36" t="n"/>
      <c r="M4014" s="36" t="n"/>
      <c r="P4014" s="37" t="n"/>
      <c r="Q4014" s="38">
        <f>IF($C4014="",0,IF(OR(LOWER(TRIM($G4014))="omani",LOWER(TRIM($G4014))="oman",LOWER(TRIM($G4014))="om",LOWER(TRIM($G4014))="local"),1,0))</f>
        <v/>
      </c>
      <c r="R4014" s="38">
        <f>IF($C4014="",0,IF(OR(ISNUMBER(SEARCH("resign",$N4014)),ISNUMBER(SEARCH("terminat",$N4014)),ISNUMBER(SEARCH("inactive",$N4014)),ISNUMBER(SEARCH("vacan",$N4014)),ISNUMBER(SEARCH("deceased",$N4014)),ISNUMBER(SEARCH("separated",$N4014))),0,1))</f>
        <v/>
      </c>
      <c r="S4014">
        <f>IF(OR($R4014=0,NOT(ISNUMBER($I4014))),"",IFERROR(DATEDIF($I4014,DATE(FY,1,1),"y"),""))</f>
        <v/>
      </c>
      <c r="T4014">
        <f>IF(OR($R4014=0,NOT(ISNUMBER($J4014))),"",IFERROR(DATEDIF($J4014,DATE(FY,1,1),"y"),0))</f>
        <v/>
      </c>
      <c r="U4014" s="38">
        <f>IF(OR($R4014=0,NOT(ISNUMBER($I4014))),0,IF(YEAR($I4014)+IF($Q4014=1,RetAgeO,RetAgeE)=FY,MONTH($I4014),IF(YEAR($I4014)+IF($Q4014=1,RetAgeO,RetAgeE)&lt;FY,1,0)))</f>
        <v/>
      </c>
      <c r="V4014" s="38">
        <f>IF(OR($R4014=0,NOT(ISNUMBER($K4014))),0,IF(YEAR($K4014)=FY,MONTH($K4014),IF(YEAR($K4014)&lt;FY,1,0)))</f>
        <v/>
      </c>
      <c r="W4014" s="38">
        <f>IF($R4014=0,0,MIN(12,IF(AND(ISNUMBER($O4014),$O4014&gt;=1,$O4014&lt;=12),INT($O4014),12),IF(AND(RetireExit="Yes",$U4014&gt;0),$U4014,12),IF(AND(ContractExit="Yes",$V4014&gt;0),$V4014,12)))</f>
        <v/>
      </c>
      <c r="X4014" s="37">
        <f>IF(ISNUMBER($P4014),$P4014,IncPct)</f>
        <v/>
      </c>
      <c r="Y4014" s="39">
        <f>IF($W4014=0,0,MAX(0,MIN($W4014,IncMonth-1))+MAX(0,$W4014-IncMonth+1)*(1+$X4014))</f>
        <v/>
      </c>
      <c r="Z4014" s="40">
        <f>IF($C4014="",0,IFERROR(INDEX(Departments!$B$5:$B$54,MATCH($C4014,Departments!$A$5:$A$54,0)),0))</f>
        <v/>
      </c>
      <c r="AA4014" s="41">
        <f>N($L4014)*$Y4014</f>
        <v/>
      </c>
      <c r="AB4014" s="41">
        <f>N($M4014)*$Y4014</f>
        <v/>
      </c>
      <c r="AC4014" s="41">
        <f>$AA4014*$Z4014</f>
        <v/>
      </c>
      <c r="AD4014" s="41">
        <f>$AA4014*BonusMonths/12</f>
        <v/>
      </c>
      <c r="AE4014" s="41">
        <f>($AA4014+SI_Gross*$AB4014)*IF($Q4014=1,SI_O,SI_E)</f>
        <v/>
      </c>
      <c r="AF4014" s="41">
        <f>IF($Q4014=1,0,$AA4014*EOSB)</f>
        <v/>
      </c>
      <c r="AG4014" s="41">
        <f>$AN4014*$W4014</f>
        <v/>
      </c>
      <c r="AH4014" s="41">
        <f>SUM($AA4014:$AG4014)</f>
        <v/>
      </c>
      <c r="AI4014" s="41">
        <f>12*($AM4014+$AN4014)</f>
        <v/>
      </c>
      <c r="AJ4014" s="41">
        <f>$AM4014*((IncMonth-1)+(13-IncMonth)*(1+$X4014))+12*$AN4014</f>
        <v/>
      </c>
      <c r="AK4014" s="41">
        <f>IF($R4014=1,N($L4014)+N($M4014),0)</f>
        <v/>
      </c>
      <c r="AL4014">
        <f>IF($C4014="","",IF(N($L4014)&lt;=0,"Basic salary missing",IF(ISNA(MATCH($C4014,Departments!$A$5:$A$54,0)),"Department not on Departments sheet",IF(AND($I4014&lt;&gt;"",NOT(ISNUMBER($I4014))),"Date of birth is text, not a date",IF(AND($K4014&lt;&gt;"",NOT(ISNUMBER($K4014))),"Contract end is text, not a date","")))))</f>
        <v/>
      </c>
      <c r="AM4014" s="41">
        <f>IF($R4014=0,0,N($L4014)*(1+$Z4014+BonusMonths/12+IF($Q4014=1,0,EOSB))+N($M4014)+(N($L4014)+SI_Gross*N($M4014))*IF($Q4014=1,SI_O,SI_E))</f>
        <v/>
      </c>
      <c r="AN4014" s="41">
        <f>IF($R4014=0,0,(IF($Q4014=1,MedO,MedE+Ticket)+Training)/12)</f>
        <v/>
      </c>
    </row>
    <row r="4015">
      <c r="I4015" s="35" t="n"/>
      <c r="J4015" s="35" t="n"/>
      <c r="K4015" s="35" t="n"/>
      <c r="L4015" s="36" t="n"/>
      <c r="M4015" s="36" t="n"/>
      <c r="P4015" s="37" t="n"/>
      <c r="Q4015" s="38">
        <f>IF($C4015="",0,IF(OR(LOWER(TRIM($G4015))="omani",LOWER(TRIM($G4015))="oman",LOWER(TRIM($G4015))="om",LOWER(TRIM($G4015))="local"),1,0))</f>
        <v/>
      </c>
      <c r="R4015" s="38">
        <f>IF($C4015="",0,IF(OR(ISNUMBER(SEARCH("resign",$N4015)),ISNUMBER(SEARCH("terminat",$N4015)),ISNUMBER(SEARCH("inactive",$N4015)),ISNUMBER(SEARCH("vacan",$N4015)),ISNUMBER(SEARCH("deceased",$N4015)),ISNUMBER(SEARCH("separated",$N4015))),0,1))</f>
        <v/>
      </c>
      <c r="S4015">
        <f>IF(OR($R4015=0,NOT(ISNUMBER($I4015))),"",IFERROR(DATEDIF($I4015,DATE(FY,1,1),"y"),""))</f>
        <v/>
      </c>
      <c r="T4015">
        <f>IF(OR($R4015=0,NOT(ISNUMBER($J4015))),"",IFERROR(DATEDIF($J4015,DATE(FY,1,1),"y"),0))</f>
        <v/>
      </c>
      <c r="U4015" s="38">
        <f>IF(OR($R4015=0,NOT(ISNUMBER($I4015))),0,IF(YEAR($I4015)+IF($Q4015=1,RetAgeO,RetAgeE)=FY,MONTH($I4015),IF(YEAR($I4015)+IF($Q4015=1,RetAgeO,RetAgeE)&lt;FY,1,0)))</f>
        <v/>
      </c>
      <c r="V4015" s="38">
        <f>IF(OR($R4015=0,NOT(ISNUMBER($K4015))),0,IF(YEAR($K4015)=FY,MONTH($K4015),IF(YEAR($K4015)&lt;FY,1,0)))</f>
        <v/>
      </c>
      <c r="W4015" s="38">
        <f>IF($R4015=0,0,MIN(12,IF(AND(ISNUMBER($O4015),$O4015&gt;=1,$O4015&lt;=12),INT($O4015),12),IF(AND(RetireExit="Yes",$U4015&gt;0),$U4015,12),IF(AND(ContractExit="Yes",$V4015&gt;0),$V4015,12)))</f>
        <v/>
      </c>
      <c r="X4015" s="37">
        <f>IF(ISNUMBER($P4015),$P4015,IncPct)</f>
        <v/>
      </c>
      <c r="Y4015" s="39">
        <f>IF($W4015=0,0,MAX(0,MIN($W4015,IncMonth-1))+MAX(0,$W4015-IncMonth+1)*(1+$X4015))</f>
        <v/>
      </c>
      <c r="Z4015" s="40">
        <f>IF($C4015="",0,IFERROR(INDEX(Departments!$B$5:$B$54,MATCH($C4015,Departments!$A$5:$A$54,0)),0))</f>
        <v/>
      </c>
      <c r="AA4015" s="41">
        <f>N($L4015)*$Y4015</f>
        <v/>
      </c>
      <c r="AB4015" s="41">
        <f>N($M4015)*$Y4015</f>
        <v/>
      </c>
      <c r="AC4015" s="41">
        <f>$AA4015*$Z4015</f>
        <v/>
      </c>
      <c r="AD4015" s="41">
        <f>$AA4015*BonusMonths/12</f>
        <v/>
      </c>
      <c r="AE4015" s="41">
        <f>($AA4015+SI_Gross*$AB4015)*IF($Q4015=1,SI_O,SI_E)</f>
        <v/>
      </c>
      <c r="AF4015" s="41">
        <f>IF($Q4015=1,0,$AA4015*EOSB)</f>
        <v/>
      </c>
      <c r="AG4015" s="41">
        <f>$AN4015*$W4015</f>
        <v/>
      </c>
      <c r="AH4015" s="41">
        <f>SUM($AA4015:$AG4015)</f>
        <v/>
      </c>
      <c r="AI4015" s="41">
        <f>12*($AM4015+$AN4015)</f>
        <v/>
      </c>
      <c r="AJ4015" s="41">
        <f>$AM4015*((IncMonth-1)+(13-IncMonth)*(1+$X4015))+12*$AN4015</f>
        <v/>
      </c>
      <c r="AK4015" s="41">
        <f>IF($R4015=1,N($L4015)+N($M4015),0)</f>
        <v/>
      </c>
      <c r="AL4015">
        <f>IF($C4015="","",IF(N($L4015)&lt;=0,"Basic salary missing",IF(ISNA(MATCH($C4015,Departments!$A$5:$A$54,0)),"Department not on Departments sheet",IF(AND($I4015&lt;&gt;"",NOT(ISNUMBER($I4015))),"Date of birth is text, not a date",IF(AND($K4015&lt;&gt;"",NOT(ISNUMBER($K4015))),"Contract end is text, not a date","")))))</f>
        <v/>
      </c>
      <c r="AM4015" s="41">
        <f>IF($R4015=0,0,N($L4015)*(1+$Z4015+BonusMonths/12+IF($Q4015=1,0,EOSB))+N($M4015)+(N($L4015)+SI_Gross*N($M4015))*IF($Q4015=1,SI_O,SI_E))</f>
        <v/>
      </c>
      <c r="AN4015" s="41">
        <f>IF($R4015=0,0,(IF($Q4015=1,MedO,MedE+Ticket)+Training)/12)</f>
        <v/>
      </c>
    </row>
    <row r="4016">
      <c r="I4016" s="35" t="n"/>
      <c r="J4016" s="35" t="n"/>
      <c r="K4016" s="35" t="n"/>
      <c r="L4016" s="36" t="n"/>
      <c r="M4016" s="36" t="n"/>
      <c r="P4016" s="37" t="n"/>
      <c r="Q4016" s="38">
        <f>IF($C4016="",0,IF(OR(LOWER(TRIM($G4016))="omani",LOWER(TRIM($G4016))="oman",LOWER(TRIM($G4016))="om",LOWER(TRIM($G4016))="local"),1,0))</f>
        <v/>
      </c>
      <c r="R4016" s="38">
        <f>IF($C4016="",0,IF(OR(ISNUMBER(SEARCH("resign",$N4016)),ISNUMBER(SEARCH("terminat",$N4016)),ISNUMBER(SEARCH("inactive",$N4016)),ISNUMBER(SEARCH("vacan",$N4016)),ISNUMBER(SEARCH("deceased",$N4016)),ISNUMBER(SEARCH("separated",$N4016))),0,1))</f>
        <v/>
      </c>
      <c r="S4016">
        <f>IF(OR($R4016=0,NOT(ISNUMBER($I4016))),"",IFERROR(DATEDIF($I4016,DATE(FY,1,1),"y"),""))</f>
        <v/>
      </c>
      <c r="T4016">
        <f>IF(OR($R4016=0,NOT(ISNUMBER($J4016))),"",IFERROR(DATEDIF($J4016,DATE(FY,1,1),"y"),0))</f>
        <v/>
      </c>
      <c r="U4016" s="38">
        <f>IF(OR($R4016=0,NOT(ISNUMBER($I4016))),0,IF(YEAR($I4016)+IF($Q4016=1,RetAgeO,RetAgeE)=FY,MONTH($I4016),IF(YEAR($I4016)+IF($Q4016=1,RetAgeO,RetAgeE)&lt;FY,1,0)))</f>
        <v/>
      </c>
      <c r="V4016" s="38">
        <f>IF(OR($R4016=0,NOT(ISNUMBER($K4016))),0,IF(YEAR($K4016)=FY,MONTH($K4016),IF(YEAR($K4016)&lt;FY,1,0)))</f>
        <v/>
      </c>
      <c r="W4016" s="38">
        <f>IF($R4016=0,0,MIN(12,IF(AND(ISNUMBER($O4016),$O4016&gt;=1,$O4016&lt;=12),INT($O4016),12),IF(AND(RetireExit="Yes",$U4016&gt;0),$U4016,12),IF(AND(ContractExit="Yes",$V4016&gt;0),$V4016,12)))</f>
        <v/>
      </c>
      <c r="X4016" s="37">
        <f>IF(ISNUMBER($P4016),$P4016,IncPct)</f>
        <v/>
      </c>
      <c r="Y4016" s="39">
        <f>IF($W4016=0,0,MAX(0,MIN($W4016,IncMonth-1))+MAX(0,$W4016-IncMonth+1)*(1+$X4016))</f>
        <v/>
      </c>
      <c r="Z4016" s="40">
        <f>IF($C4016="",0,IFERROR(INDEX(Departments!$B$5:$B$54,MATCH($C4016,Departments!$A$5:$A$54,0)),0))</f>
        <v/>
      </c>
      <c r="AA4016" s="41">
        <f>N($L4016)*$Y4016</f>
        <v/>
      </c>
      <c r="AB4016" s="41">
        <f>N($M4016)*$Y4016</f>
        <v/>
      </c>
      <c r="AC4016" s="41">
        <f>$AA4016*$Z4016</f>
        <v/>
      </c>
      <c r="AD4016" s="41">
        <f>$AA4016*BonusMonths/12</f>
        <v/>
      </c>
      <c r="AE4016" s="41">
        <f>($AA4016+SI_Gross*$AB4016)*IF($Q4016=1,SI_O,SI_E)</f>
        <v/>
      </c>
      <c r="AF4016" s="41">
        <f>IF($Q4016=1,0,$AA4016*EOSB)</f>
        <v/>
      </c>
      <c r="AG4016" s="41">
        <f>$AN4016*$W4016</f>
        <v/>
      </c>
      <c r="AH4016" s="41">
        <f>SUM($AA4016:$AG4016)</f>
        <v/>
      </c>
      <c r="AI4016" s="41">
        <f>12*($AM4016+$AN4016)</f>
        <v/>
      </c>
      <c r="AJ4016" s="41">
        <f>$AM4016*((IncMonth-1)+(13-IncMonth)*(1+$X4016))+12*$AN4016</f>
        <v/>
      </c>
      <c r="AK4016" s="41">
        <f>IF($R4016=1,N($L4016)+N($M4016),0)</f>
        <v/>
      </c>
      <c r="AL4016">
        <f>IF($C4016="","",IF(N($L4016)&lt;=0,"Basic salary missing",IF(ISNA(MATCH($C4016,Departments!$A$5:$A$54,0)),"Department not on Departments sheet",IF(AND($I4016&lt;&gt;"",NOT(ISNUMBER($I4016))),"Date of birth is text, not a date",IF(AND($K4016&lt;&gt;"",NOT(ISNUMBER($K4016))),"Contract end is text, not a date","")))))</f>
        <v/>
      </c>
      <c r="AM4016" s="41">
        <f>IF($R4016=0,0,N($L4016)*(1+$Z4016+BonusMonths/12+IF($Q4016=1,0,EOSB))+N($M4016)+(N($L4016)+SI_Gross*N($M4016))*IF($Q4016=1,SI_O,SI_E))</f>
        <v/>
      </c>
      <c r="AN4016" s="41">
        <f>IF($R4016=0,0,(IF($Q4016=1,MedO,MedE+Ticket)+Training)/12)</f>
        <v/>
      </c>
    </row>
    <row r="4017">
      <c r="I4017" s="35" t="n"/>
      <c r="J4017" s="35" t="n"/>
      <c r="K4017" s="35" t="n"/>
      <c r="L4017" s="36" t="n"/>
      <c r="M4017" s="36" t="n"/>
      <c r="P4017" s="37" t="n"/>
      <c r="Q4017" s="38">
        <f>IF($C4017="",0,IF(OR(LOWER(TRIM($G4017))="omani",LOWER(TRIM($G4017))="oman",LOWER(TRIM($G4017))="om",LOWER(TRIM($G4017))="local"),1,0))</f>
        <v/>
      </c>
      <c r="R4017" s="38">
        <f>IF($C4017="",0,IF(OR(ISNUMBER(SEARCH("resign",$N4017)),ISNUMBER(SEARCH("terminat",$N4017)),ISNUMBER(SEARCH("inactive",$N4017)),ISNUMBER(SEARCH("vacan",$N4017)),ISNUMBER(SEARCH("deceased",$N4017)),ISNUMBER(SEARCH("separated",$N4017))),0,1))</f>
        <v/>
      </c>
      <c r="S4017">
        <f>IF(OR($R4017=0,NOT(ISNUMBER($I4017))),"",IFERROR(DATEDIF($I4017,DATE(FY,1,1),"y"),""))</f>
        <v/>
      </c>
      <c r="T4017">
        <f>IF(OR($R4017=0,NOT(ISNUMBER($J4017))),"",IFERROR(DATEDIF($J4017,DATE(FY,1,1),"y"),0))</f>
        <v/>
      </c>
      <c r="U4017" s="38">
        <f>IF(OR($R4017=0,NOT(ISNUMBER($I4017))),0,IF(YEAR($I4017)+IF($Q4017=1,RetAgeO,RetAgeE)=FY,MONTH($I4017),IF(YEAR($I4017)+IF($Q4017=1,RetAgeO,RetAgeE)&lt;FY,1,0)))</f>
        <v/>
      </c>
      <c r="V4017" s="38">
        <f>IF(OR($R4017=0,NOT(ISNUMBER($K4017))),0,IF(YEAR($K4017)=FY,MONTH($K4017),IF(YEAR($K4017)&lt;FY,1,0)))</f>
        <v/>
      </c>
      <c r="W4017" s="38">
        <f>IF($R4017=0,0,MIN(12,IF(AND(ISNUMBER($O4017),$O4017&gt;=1,$O4017&lt;=12),INT($O4017),12),IF(AND(RetireExit="Yes",$U4017&gt;0),$U4017,12),IF(AND(ContractExit="Yes",$V4017&gt;0),$V4017,12)))</f>
        <v/>
      </c>
      <c r="X4017" s="37">
        <f>IF(ISNUMBER($P4017),$P4017,IncPct)</f>
        <v/>
      </c>
      <c r="Y4017" s="39">
        <f>IF($W4017=0,0,MAX(0,MIN($W4017,IncMonth-1))+MAX(0,$W4017-IncMonth+1)*(1+$X4017))</f>
        <v/>
      </c>
      <c r="Z4017" s="40">
        <f>IF($C4017="",0,IFERROR(INDEX(Departments!$B$5:$B$54,MATCH($C4017,Departments!$A$5:$A$54,0)),0))</f>
        <v/>
      </c>
      <c r="AA4017" s="41">
        <f>N($L4017)*$Y4017</f>
        <v/>
      </c>
      <c r="AB4017" s="41">
        <f>N($M4017)*$Y4017</f>
        <v/>
      </c>
      <c r="AC4017" s="41">
        <f>$AA4017*$Z4017</f>
        <v/>
      </c>
      <c r="AD4017" s="41">
        <f>$AA4017*BonusMonths/12</f>
        <v/>
      </c>
      <c r="AE4017" s="41">
        <f>($AA4017+SI_Gross*$AB4017)*IF($Q4017=1,SI_O,SI_E)</f>
        <v/>
      </c>
      <c r="AF4017" s="41">
        <f>IF($Q4017=1,0,$AA4017*EOSB)</f>
        <v/>
      </c>
      <c r="AG4017" s="41">
        <f>$AN4017*$W4017</f>
        <v/>
      </c>
      <c r="AH4017" s="41">
        <f>SUM($AA4017:$AG4017)</f>
        <v/>
      </c>
      <c r="AI4017" s="41">
        <f>12*($AM4017+$AN4017)</f>
        <v/>
      </c>
      <c r="AJ4017" s="41">
        <f>$AM4017*((IncMonth-1)+(13-IncMonth)*(1+$X4017))+12*$AN4017</f>
        <v/>
      </c>
      <c r="AK4017" s="41">
        <f>IF($R4017=1,N($L4017)+N($M4017),0)</f>
        <v/>
      </c>
      <c r="AL4017">
        <f>IF($C4017="","",IF(N($L4017)&lt;=0,"Basic salary missing",IF(ISNA(MATCH($C4017,Departments!$A$5:$A$54,0)),"Department not on Departments sheet",IF(AND($I4017&lt;&gt;"",NOT(ISNUMBER($I4017))),"Date of birth is text, not a date",IF(AND($K4017&lt;&gt;"",NOT(ISNUMBER($K4017))),"Contract end is text, not a date","")))))</f>
        <v/>
      </c>
      <c r="AM4017" s="41">
        <f>IF($R4017=0,0,N($L4017)*(1+$Z4017+BonusMonths/12+IF($Q4017=1,0,EOSB))+N($M4017)+(N($L4017)+SI_Gross*N($M4017))*IF($Q4017=1,SI_O,SI_E))</f>
        <v/>
      </c>
      <c r="AN4017" s="41">
        <f>IF($R4017=0,0,(IF($Q4017=1,MedO,MedE+Ticket)+Training)/12)</f>
        <v/>
      </c>
    </row>
    <row r="4018">
      <c r="I4018" s="35" t="n"/>
      <c r="J4018" s="35" t="n"/>
      <c r="K4018" s="35" t="n"/>
      <c r="L4018" s="36" t="n"/>
      <c r="M4018" s="36" t="n"/>
      <c r="P4018" s="37" t="n"/>
      <c r="Q4018" s="38">
        <f>IF($C4018="",0,IF(OR(LOWER(TRIM($G4018))="omani",LOWER(TRIM($G4018))="oman",LOWER(TRIM($G4018))="om",LOWER(TRIM($G4018))="local"),1,0))</f>
        <v/>
      </c>
      <c r="R4018" s="38">
        <f>IF($C4018="",0,IF(OR(ISNUMBER(SEARCH("resign",$N4018)),ISNUMBER(SEARCH("terminat",$N4018)),ISNUMBER(SEARCH("inactive",$N4018)),ISNUMBER(SEARCH("vacan",$N4018)),ISNUMBER(SEARCH("deceased",$N4018)),ISNUMBER(SEARCH("separated",$N4018))),0,1))</f>
        <v/>
      </c>
      <c r="S4018">
        <f>IF(OR($R4018=0,NOT(ISNUMBER($I4018))),"",IFERROR(DATEDIF($I4018,DATE(FY,1,1),"y"),""))</f>
        <v/>
      </c>
      <c r="T4018">
        <f>IF(OR($R4018=0,NOT(ISNUMBER($J4018))),"",IFERROR(DATEDIF($J4018,DATE(FY,1,1),"y"),0))</f>
        <v/>
      </c>
      <c r="U4018" s="38">
        <f>IF(OR($R4018=0,NOT(ISNUMBER($I4018))),0,IF(YEAR($I4018)+IF($Q4018=1,RetAgeO,RetAgeE)=FY,MONTH($I4018),IF(YEAR($I4018)+IF($Q4018=1,RetAgeO,RetAgeE)&lt;FY,1,0)))</f>
        <v/>
      </c>
      <c r="V4018" s="38">
        <f>IF(OR($R4018=0,NOT(ISNUMBER($K4018))),0,IF(YEAR($K4018)=FY,MONTH($K4018),IF(YEAR($K4018)&lt;FY,1,0)))</f>
        <v/>
      </c>
      <c r="W4018" s="38">
        <f>IF($R4018=0,0,MIN(12,IF(AND(ISNUMBER($O4018),$O4018&gt;=1,$O4018&lt;=12),INT($O4018),12),IF(AND(RetireExit="Yes",$U4018&gt;0),$U4018,12),IF(AND(ContractExit="Yes",$V4018&gt;0),$V4018,12)))</f>
        <v/>
      </c>
      <c r="X4018" s="37">
        <f>IF(ISNUMBER($P4018),$P4018,IncPct)</f>
        <v/>
      </c>
      <c r="Y4018" s="39">
        <f>IF($W4018=0,0,MAX(0,MIN($W4018,IncMonth-1))+MAX(0,$W4018-IncMonth+1)*(1+$X4018))</f>
        <v/>
      </c>
      <c r="Z4018" s="40">
        <f>IF($C4018="",0,IFERROR(INDEX(Departments!$B$5:$B$54,MATCH($C4018,Departments!$A$5:$A$54,0)),0))</f>
        <v/>
      </c>
      <c r="AA4018" s="41">
        <f>N($L4018)*$Y4018</f>
        <v/>
      </c>
      <c r="AB4018" s="41">
        <f>N($M4018)*$Y4018</f>
        <v/>
      </c>
      <c r="AC4018" s="41">
        <f>$AA4018*$Z4018</f>
        <v/>
      </c>
      <c r="AD4018" s="41">
        <f>$AA4018*BonusMonths/12</f>
        <v/>
      </c>
      <c r="AE4018" s="41">
        <f>($AA4018+SI_Gross*$AB4018)*IF($Q4018=1,SI_O,SI_E)</f>
        <v/>
      </c>
      <c r="AF4018" s="41">
        <f>IF($Q4018=1,0,$AA4018*EOSB)</f>
        <v/>
      </c>
      <c r="AG4018" s="41">
        <f>$AN4018*$W4018</f>
        <v/>
      </c>
      <c r="AH4018" s="41">
        <f>SUM($AA4018:$AG4018)</f>
        <v/>
      </c>
      <c r="AI4018" s="41">
        <f>12*($AM4018+$AN4018)</f>
        <v/>
      </c>
      <c r="AJ4018" s="41">
        <f>$AM4018*((IncMonth-1)+(13-IncMonth)*(1+$X4018))+12*$AN4018</f>
        <v/>
      </c>
      <c r="AK4018" s="41">
        <f>IF($R4018=1,N($L4018)+N($M4018),0)</f>
        <v/>
      </c>
      <c r="AL4018">
        <f>IF($C4018="","",IF(N($L4018)&lt;=0,"Basic salary missing",IF(ISNA(MATCH($C4018,Departments!$A$5:$A$54,0)),"Department not on Departments sheet",IF(AND($I4018&lt;&gt;"",NOT(ISNUMBER($I4018))),"Date of birth is text, not a date",IF(AND($K4018&lt;&gt;"",NOT(ISNUMBER($K4018))),"Contract end is text, not a date","")))))</f>
        <v/>
      </c>
      <c r="AM4018" s="41">
        <f>IF($R4018=0,0,N($L4018)*(1+$Z4018+BonusMonths/12+IF($Q4018=1,0,EOSB))+N($M4018)+(N($L4018)+SI_Gross*N($M4018))*IF($Q4018=1,SI_O,SI_E))</f>
        <v/>
      </c>
      <c r="AN4018" s="41">
        <f>IF($R4018=0,0,(IF($Q4018=1,MedO,MedE+Ticket)+Training)/12)</f>
        <v/>
      </c>
    </row>
    <row r="4019">
      <c r="I4019" s="35" t="n"/>
      <c r="J4019" s="35" t="n"/>
      <c r="K4019" s="35" t="n"/>
      <c r="L4019" s="36" t="n"/>
      <c r="M4019" s="36" t="n"/>
      <c r="P4019" s="37" t="n"/>
      <c r="Q4019" s="38">
        <f>IF($C4019="",0,IF(OR(LOWER(TRIM($G4019))="omani",LOWER(TRIM($G4019))="oman",LOWER(TRIM($G4019))="om",LOWER(TRIM($G4019))="local"),1,0))</f>
        <v/>
      </c>
      <c r="R4019" s="38">
        <f>IF($C4019="",0,IF(OR(ISNUMBER(SEARCH("resign",$N4019)),ISNUMBER(SEARCH("terminat",$N4019)),ISNUMBER(SEARCH("inactive",$N4019)),ISNUMBER(SEARCH("vacan",$N4019)),ISNUMBER(SEARCH("deceased",$N4019)),ISNUMBER(SEARCH("separated",$N4019))),0,1))</f>
        <v/>
      </c>
      <c r="S4019">
        <f>IF(OR($R4019=0,NOT(ISNUMBER($I4019))),"",IFERROR(DATEDIF($I4019,DATE(FY,1,1),"y"),""))</f>
        <v/>
      </c>
      <c r="T4019">
        <f>IF(OR($R4019=0,NOT(ISNUMBER($J4019))),"",IFERROR(DATEDIF($J4019,DATE(FY,1,1),"y"),0))</f>
        <v/>
      </c>
      <c r="U4019" s="38">
        <f>IF(OR($R4019=0,NOT(ISNUMBER($I4019))),0,IF(YEAR($I4019)+IF($Q4019=1,RetAgeO,RetAgeE)=FY,MONTH($I4019),IF(YEAR($I4019)+IF($Q4019=1,RetAgeO,RetAgeE)&lt;FY,1,0)))</f>
        <v/>
      </c>
      <c r="V4019" s="38">
        <f>IF(OR($R4019=0,NOT(ISNUMBER($K4019))),0,IF(YEAR($K4019)=FY,MONTH($K4019),IF(YEAR($K4019)&lt;FY,1,0)))</f>
        <v/>
      </c>
      <c r="W4019" s="38">
        <f>IF($R4019=0,0,MIN(12,IF(AND(ISNUMBER($O4019),$O4019&gt;=1,$O4019&lt;=12),INT($O4019),12),IF(AND(RetireExit="Yes",$U4019&gt;0),$U4019,12),IF(AND(ContractExit="Yes",$V4019&gt;0),$V4019,12)))</f>
        <v/>
      </c>
      <c r="X4019" s="37">
        <f>IF(ISNUMBER($P4019),$P4019,IncPct)</f>
        <v/>
      </c>
      <c r="Y4019" s="39">
        <f>IF($W4019=0,0,MAX(0,MIN($W4019,IncMonth-1))+MAX(0,$W4019-IncMonth+1)*(1+$X4019))</f>
        <v/>
      </c>
      <c r="Z4019" s="40">
        <f>IF($C4019="",0,IFERROR(INDEX(Departments!$B$5:$B$54,MATCH($C4019,Departments!$A$5:$A$54,0)),0))</f>
        <v/>
      </c>
      <c r="AA4019" s="41">
        <f>N($L4019)*$Y4019</f>
        <v/>
      </c>
      <c r="AB4019" s="41">
        <f>N($M4019)*$Y4019</f>
        <v/>
      </c>
      <c r="AC4019" s="41">
        <f>$AA4019*$Z4019</f>
        <v/>
      </c>
      <c r="AD4019" s="41">
        <f>$AA4019*BonusMonths/12</f>
        <v/>
      </c>
      <c r="AE4019" s="41">
        <f>($AA4019+SI_Gross*$AB4019)*IF($Q4019=1,SI_O,SI_E)</f>
        <v/>
      </c>
      <c r="AF4019" s="41">
        <f>IF($Q4019=1,0,$AA4019*EOSB)</f>
        <v/>
      </c>
      <c r="AG4019" s="41">
        <f>$AN4019*$W4019</f>
        <v/>
      </c>
      <c r="AH4019" s="41">
        <f>SUM($AA4019:$AG4019)</f>
        <v/>
      </c>
      <c r="AI4019" s="41">
        <f>12*($AM4019+$AN4019)</f>
        <v/>
      </c>
      <c r="AJ4019" s="41">
        <f>$AM4019*((IncMonth-1)+(13-IncMonth)*(1+$X4019))+12*$AN4019</f>
        <v/>
      </c>
      <c r="AK4019" s="41">
        <f>IF($R4019=1,N($L4019)+N($M4019),0)</f>
        <v/>
      </c>
      <c r="AL4019">
        <f>IF($C4019="","",IF(N($L4019)&lt;=0,"Basic salary missing",IF(ISNA(MATCH($C4019,Departments!$A$5:$A$54,0)),"Department not on Departments sheet",IF(AND($I4019&lt;&gt;"",NOT(ISNUMBER($I4019))),"Date of birth is text, not a date",IF(AND($K4019&lt;&gt;"",NOT(ISNUMBER($K4019))),"Contract end is text, not a date","")))))</f>
        <v/>
      </c>
      <c r="AM4019" s="41">
        <f>IF($R4019=0,0,N($L4019)*(1+$Z4019+BonusMonths/12+IF($Q4019=1,0,EOSB))+N($M4019)+(N($L4019)+SI_Gross*N($M4019))*IF($Q4019=1,SI_O,SI_E))</f>
        <v/>
      </c>
      <c r="AN4019" s="41">
        <f>IF($R4019=0,0,(IF($Q4019=1,MedO,MedE+Ticket)+Training)/12)</f>
        <v/>
      </c>
    </row>
    <row r="4020">
      <c r="I4020" s="35" t="n"/>
      <c r="J4020" s="35" t="n"/>
      <c r="K4020" s="35" t="n"/>
      <c r="L4020" s="36" t="n"/>
      <c r="M4020" s="36" t="n"/>
      <c r="P4020" s="37" t="n"/>
      <c r="Q4020" s="38">
        <f>IF($C4020="",0,IF(OR(LOWER(TRIM($G4020))="omani",LOWER(TRIM($G4020))="oman",LOWER(TRIM($G4020))="om",LOWER(TRIM($G4020))="local"),1,0))</f>
        <v/>
      </c>
      <c r="R4020" s="38">
        <f>IF($C4020="",0,IF(OR(ISNUMBER(SEARCH("resign",$N4020)),ISNUMBER(SEARCH("terminat",$N4020)),ISNUMBER(SEARCH("inactive",$N4020)),ISNUMBER(SEARCH("vacan",$N4020)),ISNUMBER(SEARCH("deceased",$N4020)),ISNUMBER(SEARCH("separated",$N4020))),0,1))</f>
        <v/>
      </c>
      <c r="S4020">
        <f>IF(OR($R4020=0,NOT(ISNUMBER($I4020))),"",IFERROR(DATEDIF($I4020,DATE(FY,1,1),"y"),""))</f>
        <v/>
      </c>
      <c r="T4020">
        <f>IF(OR($R4020=0,NOT(ISNUMBER($J4020))),"",IFERROR(DATEDIF($J4020,DATE(FY,1,1),"y"),0))</f>
        <v/>
      </c>
      <c r="U4020" s="38">
        <f>IF(OR($R4020=0,NOT(ISNUMBER($I4020))),0,IF(YEAR($I4020)+IF($Q4020=1,RetAgeO,RetAgeE)=FY,MONTH($I4020),IF(YEAR($I4020)+IF($Q4020=1,RetAgeO,RetAgeE)&lt;FY,1,0)))</f>
        <v/>
      </c>
      <c r="V4020" s="38">
        <f>IF(OR($R4020=0,NOT(ISNUMBER($K4020))),0,IF(YEAR($K4020)=FY,MONTH($K4020),IF(YEAR($K4020)&lt;FY,1,0)))</f>
        <v/>
      </c>
      <c r="W4020" s="38">
        <f>IF($R4020=0,0,MIN(12,IF(AND(ISNUMBER($O4020),$O4020&gt;=1,$O4020&lt;=12),INT($O4020),12),IF(AND(RetireExit="Yes",$U4020&gt;0),$U4020,12),IF(AND(ContractExit="Yes",$V4020&gt;0),$V4020,12)))</f>
        <v/>
      </c>
      <c r="X4020" s="37">
        <f>IF(ISNUMBER($P4020),$P4020,IncPct)</f>
        <v/>
      </c>
      <c r="Y4020" s="39">
        <f>IF($W4020=0,0,MAX(0,MIN($W4020,IncMonth-1))+MAX(0,$W4020-IncMonth+1)*(1+$X4020))</f>
        <v/>
      </c>
      <c r="Z4020" s="40">
        <f>IF($C4020="",0,IFERROR(INDEX(Departments!$B$5:$B$54,MATCH($C4020,Departments!$A$5:$A$54,0)),0))</f>
        <v/>
      </c>
      <c r="AA4020" s="41">
        <f>N($L4020)*$Y4020</f>
        <v/>
      </c>
      <c r="AB4020" s="41">
        <f>N($M4020)*$Y4020</f>
        <v/>
      </c>
      <c r="AC4020" s="41">
        <f>$AA4020*$Z4020</f>
        <v/>
      </c>
      <c r="AD4020" s="41">
        <f>$AA4020*BonusMonths/12</f>
        <v/>
      </c>
      <c r="AE4020" s="41">
        <f>($AA4020+SI_Gross*$AB4020)*IF($Q4020=1,SI_O,SI_E)</f>
        <v/>
      </c>
      <c r="AF4020" s="41">
        <f>IF($Q4020=1,0,$AA4020*EOSB)</f>
        <v/>
      </c>
      <c r="AG4020" s="41">
        <f>$AN4020*$W4020</f>
        <v/>
      </c>
      <c r="AH4020" s="41">
        <f>SUM($AA4020:$AG4020)</f>
        <v/>
      </c>
      <c r="AI4020" s="41">
        <f>12*($AM4020+$AN4020)</f>
        <v/>
      </c>
      <c r="AJ4020" s="41">
        <f>$AM4020*((IncMonth-1)+(13-IncMonth)*(1+$X4020))+12*$AN4020</f>
        <v/>
      </c>
      <c r="AK4020" s="41">
        <f>IF($R4020=1,N($L4020)+N($M4020),0)</f>
        <v/>
      </c>
      <c r="AL4020">
        <f>IF($C4020="","",IF(N($L4020)&lt;=0,"Basic salary missing",IF(ISNA(MATCH($C4020,Departments!$A$5:$A$54,0)),"Department not on Departments sheet",IF(AND($I4020&lt;&gt;"",NOT(ISNUMBER($I4020))),"Date of birth is text, not a date",IF(AND($K4020&lt;&gt;"",NOT(ISNUMBER($K4020))),"Contract end is text, not a date","")))))</f>
        <v/>
      </c>
      <c r="AM4020" s="41">
        <f>IF($R4020=0,0,N($L4020)*(1+$Z4020+BonusMonths/12+IF($Q4020=1,0,EOSB))+N($M4020)+(N($L4020)+SI_Gross*N($M4020))*IF($Q4020=1,SI_O,SI_E))</f>
        <v/>
      </c>
      <c r="AN4020" s="41">
        <f>IF($R4020=0,0,(IF($Q4020=1,MedO,MedE+Ticket)+Training)/12)</f>
        <v/>
      </c>
    </row>
    <row r="4021">
      <c r="I4021" s="35" t="n"/>
      <c r="J4021" s="35" t="n"/>
      <c r="K4021" s="35" t="n"/>
      <c r="L4021" s="36" t="n"/>
      <c r="M4021" s="36" t="n"/>
      <c r="P4021" s="37" t="n"/>
      <c r="Q4021" s="38">
        <f>IF($C4021="",0,IF(OR(LOWER(TRIM($G4021))="omani",LOWER(TRIM($G4021))="oman",LOWER(TRIM($G4021))="om",LOWER(TRIM($G4021))="local"),1,0))</f>
        <v/>
      </c>
      <c r="R4021" s="38">
        <f>IF($C4021="",0,IF(OR(ISNUMBER(SEARCH("resign",$N4021)),ISNUMBER(SEARCH("terminat",$N4021)),ISNUMBER(SEARCH("inactive",$N4021)),ISNUMBER(SEARCH("vacan",$N4021)),ISNUMBER(SEARCH("deceased",$N4021)),ISNUMBER(SEARCH("separated",$N4021))),0,1))</f>
        <v/>
      </c>
      <c r="S4021">
        <f>IF(OR($R4021=0,NOT(ISNUMBER($I4021))),"",IFERROR(DATEDIF($I4021,DATE(FY,1,1),"y"),""))</f>
        <v/>
      </c>
      <c r="T4021">
        <f>IF(OR($R4021=0,NOT(ISNUMBER($J4021))),"",IFERROR(DATEDIF($J4021,DATE(FY,1,1),"y"),0))</f>
        <v/>
      </c>
      <c r="U4021" s="38">
        <f>IF(OR($R4021=0,NOT(ISNUMBER($I4021))),0,IF(YEAR($I4021)+IF($Q4021=1,RetAgeO,RetAgeE)=FY,MONTH($I4021),IF(YEAR($I4021)+IF($Q4021=1,RetAgeO,RetAgeE)&lt;FY,1,0)))</f>
        <v/>
      </c>
      <c r="V4021" s="38">
        <f>IF(OR($R4021=0,NOT(ISNUMBER($K4021))),0,IF(YEAR($K4021)=FY,MONTH($K4021),IF(YEAR($K4021)&lt;FY,1,0)))</f>
        <v/>
      </c>
      <c r="W4021" s="38">
        <f>IF($R4021=0,0,MIN(12,IF(AND(ISNUMBER($O4021),$O4021&gt;=1,$O4021&lt;=12),INT($O4021),12),IF(AND(RetireExit="Yes",$U4021&gt;0),$U4021,12),IF(AND(ContractExit="Yes",$V4021&gt;0),$V4021,12)))</f>
        <v/>
      </c>
      <c r="X4021" s="37">
        <f>IF(ISNUMBER($P4021),$P4021,IncPct)</f>
        <v/>
      </c>
      <c r="Y4021" s="39">
        <f>IF($W4021=0,0,MAX(0,MIN($W4021,IncMonth-1))+MAX(0,$W4021-IncMonth+1)*(1+$X4021))</f>
        <v/>
      </c>
      <c r="Z4021" s="40">
        <f>IF($C4021="",0,IFERROR(INDEX(Departments!$B$5:$B$54,MATCH($C4021,Departments!$A$5:$A$54,0)),0))</f>
        <v/>
      </c>
      <c r="AA4021" s="41">
        <f>N($L4021)*$Y4021</f>
        <v/>
      </c>
      <c r="AB4021" s="41">
        <f>N($M4021)*$Y4021</f>
        <v/>
      </c>
      <c r="AC4021" s="41">
        <f>$AA4021*$Z4021</f>
        <v/>
      </c>
      <c r="AD4021" s="41">
        <f>$AA4021*BonusMonths/12</f>
        <v/>
      </c>
      <c r="AE4021" s="41">
        <f>($AA4021+SI_Gross*$AB4021)*IF($Q4021=1,SI_O,SI_E)</f>
        <v/>
      </c>
      <c r="AF4021" s="41">
        <f>IF($Q4021=1,0,$AA4021*EOSB)</f>
        <v/>
      </c>
      <c r="AG4021" s="41">
        <f>$AN4021*$W4021</f>
        <v/>
      </c>
      <c r="AH4021" s="41">
        <f>SUM($AA4021:$AG4021)</f>
        <v/>
      </c>
      <c r="AI4021" s="41">
        <f>12*($AM4021+$AN4021)</f>
        <v/>
      </c>
      <c r="AJ4021" s="41">
        <f>$AM4021*((IncMonth-1)+(13-IncMonth)*(1+$X4021))+12*$AN4021</f>
        <v/>
      </c>
      <c r="AK4021" s="41">
        <f>IF($R4021=1,N($L4021)+N($M4021),0)</f>
        <v/>
      </c>
      <c r="AL4021">
        <f>IF($C4021="","",IF(N($L4021)&lt;=0,"Basic salary missing",IF(ISNA(MATCH($C4021,Departments!$A$5:$A$54,0)),"Department not on Departments sheet",IF(AND($I4021&lt;&gt;"",NOT(ISNUMBER($I4021))),"Date of birth is text, not a date",IF(AND($K4021&lt;&gt;"",NOT(ISNUMBER($K4021))),"Contract end is text, not a date","")))))</f>
        <v/>
      </c>
      <c r="AM4021" s="41">
        <f>IF($R4021=0,0,N($L4021)*(1+$Z4021+BonusMonths/12+IF($Q4021=1,0,EOSB))+N($M4021)+(N($L4021)+SI_Gross*N($M4021))*IF($Q4021=1,SI_O,SI_E))</f>
        <v/>
      </c>
      <c r="AN4021" s="41">
        <f>IF($R4021=0,0,(IF($Q4021=1,MedO,MedE+Ticket)+Training)/12)</f>
        <v/>
      </c>
    </row>
    <row r="4022">
      <c r="I4022" s="35" t="n"/>
      <c r="J4022" s="35" t="n"/>
      <c r="K4022" s="35" t="n"/>
      <c r="L4022" s="36" t="n"/>
      <c r="M4022" s="36" t="n"/>
      <c r="P4022" s="37" t="n"/>
      <c r="Q4022" s="38">
        <f>IF($C4022="",0,IF(OR(LOWER(TRIM($G4022))="omani",LOWER(TRIM($G4022))="oman",LOWER(TRIM($G4022))="om",LOWER(TRIM($G4022))="local"),1,0))</f>
        <v/>
      </c>
      <c r="R4022" s="38">
        <f>IF($C4022="",0,IF(OR(ISNUMBER(SEARCH("resign",$N4022)),ISNUMBER(SEARCH("terminat",$N4022)),ISNUMBER(SEARCH("inactive",$N4022)),ISNUMBER(SEARCH("vacan",$N4022)),ISNUMBER(SEARCH("deceased",$N4022)),ISNUMBER(SEARCH("separated",$N4022))),0,1))</f>
        <v/>
      </c>
      <c r="S4022">
        <f>IF(OR($R4022=0,NOT(ISNUMBER($I4022))),"",IFERROR(DATEDIF($I4022,DATE(FY,1,1),"y"),""))</f>
        <v/>
      </c>
      <c r="T4022">
        <f>IF(OR($R4022=0,NOT(ISNUMBER($J4022))),"",IFERROR(DATEDIF($J4022,DATE(FY,1,1),"y"),0))</f>
        <v/>
      </c>
      <c r="U4022" s="38">
        <f>IF(OR($R4022=0,NOT(ISNUMBER($I4022))),0,IF(YEAR($I4022)+IF($Q4022=1,RetAgeO,RetAgeE)=FY,MONTH($I4022),IF(YEAR($I4022)+IF($Q4022=1,RetAgeO,RetAgeE)&lt;FY,1,0)))</f>
        <v/>
      </c>
      <c r="V4022" s="38">
        <f>IF(OR($R4022=0,NOT(ISNUMBER($K4022))),0,IF(YEAR($K4022)=FY,MONTH($K4022),IF(YEAR($K4022)&lt;FY,1,0)))</f>
        <v/>
      </c>
      <c r="W4022" s="38">
        <f>IF($R4022=0,0,MIN(12,IF(AND(ISNUMBER($O4022),$O4022&gt;=1,$O4022&lt;=12),INT($O4022),12),IF(AND(RetireExit="Yes",$U4022&gt;0),$U4022,12),IF(AND(ContractExit="Yes",$V4022&gt;0),$V4022,12)))</f>
        <v/>
      </c>
      <c r="X4022" s="37">
        <f>IF(ISNUMBER($P4022),$P4022,IncPct)</f>
        <v/>
      </c>
      <c r="Y4022" s="39">
        <f>IF($W4022=0,0,MAX(0,MIN($W4022,IncMonth-1))+MAX(0,$W4022-IncMonth+1)*(1+$X4022))</f>
        <v/>
      </c>
      <c r="Z4022" s="40">
        <f>IF($C4022="",0,IFERROR(INDEX(Departments!$B$5:$B$54,MATCH($C4022,Departments!$A$5:$A$54,0)),0))</f>
        <v/>
      </c>
      <c r="AA4022" s="41">
        <f>N($L4022)*$Y4022</f>
        <v/>
      </c>
      <c r="AB4022" s="41">
        <f>N($M4022)*$Y4022</f>
        <v/>
      </c>
      <c r="AC4022" s="41">
        <f>$AA4022*$Z4022</f>
        <v/>
      </c>
      <c r="AD4022" s="41">
        <f>$AA4022*BonusMonths/12</f>
        <v/>
      </c>
      <c r="AE4022" s="41">
        <f>($AA4022+SI_Gross*$AB4022)*IF($Q4022=1,SI_O,SI_E)</f>
        <v/>
      </c>
      <c r="AF4022" s="41">
        <f>IF($Q4022=1,0,$AA4022*EOSB)</f>
        <v/>
      </c>
      <c r="AG4022" s="41">
        <f>$AN4022*$W4022</f>
        <v/>
      </c>
      <c r="AH4022" s="41">
        <f>SUM($AA4022:$AG4022)</f>
        <v/>
      </c>
      <c r="AI4022" s="41">
        <f>12*($AM4022+$AN4022)</f>
        <v/>
      </c>
      <c r="AJ4022" s="41">
        <f>$AM4022*((IncMonth-1)+(13-IncMonth)*(1+$X4022))+12*$AN4022</f>
        <v/>
      </c>
      <c r="AK4022" s="41">
        <f>IF($R4022=1,N($L4022)+N($M4022),0)</f>
        <v/>
      </c>
      <c r="AL4022">
        <f>IF($C4022="","",IF(N($L4022)&lt;=0,"Basic salary missing",IF(ISNA(MATCH($C4022,Departments!$A$5:$A$54,0)),"Department not on Departments sheet",IF(AND($I4022&lt;&gt;"",NOT(ISNUMBER($I4022))),"Date of birth is text, not a date",IF(AND($K4022&lt;&gt;"",NOT(ISNUMBER($K4022))),"Contract end is text, not a date","")))))</f>
        <v/>
      </c>
      <c r="AM4022" s="41">
        <f>IF($R4022=0,0,N($L4022)*(1+$Z4022+BonusMonths/12+IF($Q4022=1,0,EOSB))+N($M4022)+(N($L4022)+SI_Gross*N($M4022))*IF($Q4022=1,SI_O,SI_E))</f>
        <v/>
      </c>
      <c r="AN4022" s="41">
        <f>IF($R4022=0,0,(IF($Q4022=1,MedO,MedE+Ticket)+Training)/12)</f>
        <v/>
      </c>
    </row>
    <row r="4023">
      <c r="I4023" s="35" t="n"/>
      <c r="J4023" s="35" t="n"/>
      <c r="K4023" s="35" t="n"/>
      <c r="L4023" s="36" t="n"/>
      <c r="M4023" s="36" t="n"/>
      <c r="P4023" s="37" t="n"/>
      <c r="Q4023" s="38">
        <f>IF($C4023="",0,IF(OR(LOWER(TRIM($G4023))="omani",LOWER(TRIM($G4023))="oman",LOWER(TRIM($G4023))="om",LOWER(TRIM($G4023))="local"),1,0))</f>
        <v/>
      </c>
      <c r="R4023" s="38">
        <f>IF($C4023="",0,IF(OR(ISNUMBER(SEARCH("resign",$N4023)),ISNUMBER(SEARCH("terminat",$N4023)),ISNUMBER(SEARCH("inactive",$N4023)),ISNUMBER(SEARCH("vacan",$N4023)),ISNUMBER(SEARCH("deceased",$N4023)),ISNUMBER(SEARCH("separated",$N4023))),0,1))</f>
        <v/>
      </c>
      <c r="S4023">
        <f>IF(OR($R4023=0,NOT(ISNUMBER($I4023))),"",IFERROR(DATEDIF($I4023,DATE(FY,1,1),"y"),""))</f>
        <v/>
      </c>
      <c r="T4023">
        <f>IF(OR($R4023=0,NOT(ISNUMBER($J4023))),"",IFERROR(DATEDIF($J4023,DATE(FY,1,1),"y"),0))</f>
        <v/>
      </c>
      <c r="U4023" s="38">
        <f>IF(OR($R4023=0,NOT(ISNUMBER($I4023))),0,IF(YEAR($I4023)+IF($Q4023=1,RetAgeO,RetAgeE)=FY,MONTH($I4023),IF(YEAR($I4023)+IF($Q4023=1,RetAgeO,RetAgeE)&lt;FY,1,0)))</f>
        <v/>
      </c>
      <c r="V4023" s="38">
        <f>IF(OR($R4023=0,NOT(ISNUMBER($K4023))),0,IF(YEAR($K4023)=FY,MONTH($K4023),IF(YEAR($K4023)&lt;FY,1,0)))</f>
        <v/>
      </c>
      <c r="W4023" s="38">
        <f>IF($R4023=0,0,MIN(12,IF(AND(ISNUMBER($O4023),$O4023&gt;=1,$O4023&lt;=12),INT($O4023),12),IF(AND(RetireExit="Yes",$U4023&gt;0),$U4023,12),IF(AND(ContractExit="Yes",$V4023&gt;0),$V4023,12)))</f>
        <v/>
      </c>
      <c r="X4023" s="37">
        <f>IF(ISNUMBER($P4023),$P4023,IncPct)</f>
        <v/>
      </c>
      <c r="Y4023" s="39">
        <f>IF($W4023=0,0,MAX(0,MIN($W4023,IncMonth-1))+MAX(0,$W4023-IncMonth+1)*(1+$X4023))</f>
        <v/>
      </c>
      <c r="Z4023" s="40">
        <f>IF($C4023="",0,IFERROR(INDEX(Departments!$B$5:$B$54,MATCH($C4023,Departments!$A$5:$A$54,0)),0))</f>
        <v/>
      </c>
      <c r="AA4023" s="41">
        <f>N($L4023)*$Y4023</f>
        <v/>
      </c>
      <c r="AB4023" s="41">
        <f>N($M4023)*$Y4023</f>
        <v/>
      </c>
      <c r="AC4023" s="41">
        <f>$AA4023*$Z4023</f>
        <v/>
      </c>
      <c r="AD4023" s="41">
        <f>$AA4023*BonusMonths/12</f>
        <v/>
      </c>
      <c r="AE4023" s="41">
        <f>($AA4023+SI_Gross*$AB4023)*IF($Q4023=1,SI_O,SI_E)</f>
        <v/>
      </c>
      <c r="AF4023" s="41">
        <f>IF($Q4023=1,0,$AA4023*EOSB)</f>
        <v/>
      </c>
      <c r="AG4023" s="41">
        <f>$AN4023*$W4023</f>
        <v/>
      </c>
      <c r="AH4023" s="41">
        <f>SUM($AA4023:$AG4023)</f>
        <v/>
      </c>
      <c r="AI4023" s="41">
        <f>12*($AM4023+$AN4023)</f>
        <v/>
      </c>
      <c r="AJ4023" s="41">
        <f>$AM4023*((IncMonth-1)+(13-IncMonth)*(1+$X4023))+12*$AN4023</f>
        <v/>
      </c>
      <c r="AK4023" s="41">
        <f>IF($R4023=1,N($L4023)+N($M4023),0)</f>
        <v/>
      </c>
      <c r="AL4023">
        <f>IF($C4023="","",IF(N($L4023)&lt;=0,"Basic salary missing",IF(ISNA(MATCH($C4023,Departments!$A$5:$A$54,0)),"Department not on Departments sheet",IF(AND($I4023&lt;&gt;"",NOT(ISNUMBER($I4023))),"Date of birth is text, not a date",IF(AND($K4023&lt;&gt;"",NOT(ISNUMBER($K4023))),"Contract end is text, not a date","")))))</f>
        <v/>
      </c>
      <c r="AM4023" s="41">
        <f>IF($R4023=0,0,N($L4023)*(1+$Z4023+BonusMonths/12+IF($Q4023=1,0,EOSB))+N($M4023)+(N($L4023)+SI_Gross*N($M4023))*IF($Q4023=1,SI_O,SI_E))</f>
        <v/>
      </c>
      <c r="AN4023" s="41">
        <f>IF($R4023=0,0,(IF($Q4023=1,MedO,MedE+Ticket)+Training)/12)</f>
        <v/>
      </c>
    </row>
    <row r="4024">
      <c r="I4024" s="35" t="n"/>
      <c r="J4024" s="35" t="n"/>
      <c r="K4024" s="35" t="n"/>
      <c r="L4024" s="36" t="n"/>
      <c r="M4024" s="36" t="n"/>
      <c r="P4024" s="37" t="n"/>
      <c r="Q4024" s="38">
        <f>IF($C4024="",0,IF(OR(LOWER(TRIM($G4024))="omani",LOWER(TRIM($G4024))="oman",LOWER(TRIM($G4024))="om",LOWER(TRIM($G4024))="local"),1,0))</f>
        <v/>
      </c>
      <c r="R4024" s="38">
        <f>IF($C4024="",0,IF(OR(ISNUMBER(SEARCH("resign",$N4024)),ISNUMBER(SEARCH("terminat",$N4024)),ISNUMBER(SEARCH("inactive",$N4024)),ISNUMBER(SEARCH("vacan",$N4024)),ISNUMBER(SEARCH("deceased",$N4024)),ISNUMBER(SEARCH("separated",$N4024))),0,1))</f>
        <v/>
      </c>
      <c r="S4024">
        <f>IF(OR($R4024=0,NOT(ISNUMBER($I4024))),"",IFERROR(DATEDIF($I4024,DATE(FY,1,1),"y"),""))</f>
        <v/>
      </c>
      <c r="T4024">
        <f>IF(OR($R4024=0,NOT(ISNUMBER($J4024))),"",IFERROR(DATEDIF($J4024,DATE(FY,1,1),"y"),0))</f>
        <v/>
      </c>
      <c r="U4024" s="38">
        <f>IF(OR($R4024=0,NOT(ISNUMBER($I4024))),0,IF(YEAR($I4024)+IF($Q4024=1,RetAgeO,RetAgeE)=FY,MONTH($I4024),IF(YEAR($I4024)+IF($Q4024=1,RetAgeO,RetAgeE)&lt;FY,1,0)))</f>
        <v/>
      </c>
      <c r="V4024" s="38">
        <f>IF(OR($R4024=0,NOT(ISNUMBER($K4024))),0,IF(YEAR($K4024)=FY,MONTH($K4024),IF(YEAR($K4024)&lt;FY,1,0)))</f>
        <v/>
      </c>
      <c r="W4024" s="38">
        <f>IF($R4024=0,0,MIN(12,IF(AND(ISNUMBER($O4024),$O4024&gt;=1,$O4024&lt;=12),INT($O4024),12),IF(AND(RetireExit="Yes",$U4024&gt;0),$U4024,12),IF(AND(ContractExit="Yes",$V4024&gt;0),$V4024,12)))</f>
        <v/>
      </c>
      <c r="X4024" s="37">
        <f>IF(ISNUMBER($P4024),$P4024,IncPct)</f>
        <v/>
      </c>
      <c r="Y4024" s="39">
        <f>IF($W4024=0,0,MAX(0,MIN($W4024,IncMonth-1))+MAX(0,$W4024-IncMonth+1)*(1+$X4024))</f>
        <v/>
      </c>
      <c r="Z4024" s="40">
        <f>IF($C4024="",0,IFERROR(INDEX(Departments!$B$5:$B$54,MATCH($C4024,Departments!$A$5:$A$54,0)),0))</f>
        <v/>
      </c>
      <c r="AA4024" s="41">
        <f>N($L4024)*$Y4024</f>
        <v/>
      </c>
      <c r="AB4024" s="41">
        <f>N($M4024)*$Y4024</f>
        <v/>
      </c>
      <c r="AC4024" s="41">
        <f>$AA4024*$Z4024</f>
        <v/>
      </c>
      <c r="AD4024" s="41">
        <f>$AA4024*BonusMonths/12</f>
        <v/>
      </c>
      <c r="AE4024" s="41">
        <f>($AA4024+SI_Gross*$AB4024)*IF($Q4024=1,SI_O,SI_E)</f>
        <v/>
      </c>
      <c r="AF4024" s="41">
        <f>IF($Q4024=1,0,$AA4024*EOSB)</f>
        <v/>
      </c>
      <c r="AG4024" s="41">
        <f>$AN4024*$W4024</f>
        <v/>
      </c>
      <c r="AH4024" s="41">
        <f>SUM($AA4024:$AG4024)</f>
        <v/>
      </c>
      <c r="AI4024" s="41">
        <f>12*($AM4024+$AN4024)</f>
        <v/>
      </c>
      <c r="AJ4024" s="41">
        <f>$AM4024*((IncMonth-1)+(13-IncMonth)*(1+$X4024))+12*$AN4024</f>
        <v/>
      </c>
      <c r="AK4024" s="41">
        <f>IF($R4024=1,N($L4024)+N($M4024),0)</f>
        <v/>
      </c>
      <c r="AL4024">
        <f>IF($C4024="","",IF(N($L4024)&lt;=0,"Basic salary missing",IF(ISNA(MATCH($C4024,Departments!$A$5:$A$54,0)),"Department not on Departments sheet",IF(AND($I4024&lt;&gt;"",NOT(ISNUMBER($I4024))),"Date of birth is text, not a date",IF(AND($K4024&lt;&gt;"",NOT(ISNUMBER($K4024))),"Contract end is text, not a date","")))))</f>
        <v/>
      </c>
      <c r="AM4024" s="41">
        <f>IF($R4024=0,0,N($L4024)*(1+$Z4024+BonusMonths/12+IF($Q4024=1,0,EOSB))+N($M4024)+(N($L4024)+SI_Gross*N($M4024))*IF($Q4024=1,SI_O,SI_E))</f>
        <v/>
      </c>
      <c r="AN4024" s="41">
        <f>IF($R4024=0,0,(IF($Q4024=1,MedO,MedE+Ticket)+Training)/12)</f>
        <v/>
      </c>
    </row>
    <row r="4025">
      <c r="I4025" s="35" t="n"/>
      <c r="J4025" s="35" t="n"/>
      <c r="K4025" s="35" t="n"/>
      <c r="L4025" s="36" t="n"/>
      <c r="M4025" s="36" t="n"/>
      <c r="P4025" s="37" t="n"/>
      <c r="Q4025" s="38">
        <f>IF($C4025="",0,IF(OR(LOWER(TRIM($G4025))="omani",LOWER(TRIM($G4025))="oman",LOWER(TRIM($G4025))="om",LOWER(TRIM($G4025))="local"),1,0))</f>
        <v/>
      </c>
      <c r="R4025" s="38">
        <f>IF($C4025="",0,IF(OR(ISNUMBER(SEARCH("resign",$N4025)),ISNUMBER(SEARCH("terminat",$N4025)),ISNUMBER(SEARCH("inactive",$N4025)),ISNUMBER(SEARCH("vacan",$N4025)),ISNUMBER(SEARCH("deceased",$N4025)),ISNUMBER(SEARCH("separated",$N4025))),0,1))</f>
        <v/>
      </c>
      <c r="S4025">
        <f>IF(OR($R4025=0,NOT(ISNUMBER($I4025))),"",IFERROR(DATEDIF($I4025,DATE(FY,1,1),"y"),""))</f>
        <v/>
      </c>
      <c r="T4025">
        <f>IF(OR($R4025=0,NOT(ISNUMBER($J4025))),"",IFERROR(DATEDIF($J4025,DATE(FY,1,1),"y"),0))</f>
        <v/>
      </c>
      <c r="U4025" s="38">
        <f>IF(OR($R4025=0,NOT(ISNUMBER($I4025))),0,IF(YEAR($I4025)+IF($Q4025=1,RetAgeO,RetAgeE)=FY,MONTH($I4025),IF(YEAR($I4025)+IF($Q4025=1,RetAgeO,RetAgeE)&lt;FY,1,0)))</f>
        <v/>
      </c>
      <c r="V4025" s="38">
        <f>IF(OR($R4025=0,NOT(ISNUMBER($K4025))),0,IF(YEAR($K4025)=FY,MONTH($K4025),IF(YEAR($K4025)&lt;FY,1,0)))</f>
        <v/>
      </c>
      <c r="W4025" s="38">
        <f>IF($R4025=0,0,MIN(12,IF(AND(ISNUMBER($O4025),$O4025&gt;=1,$O4025&lt;=12),INT($O4025),12),IF(AND(RetireExit="Yes",$U4025&gt;0),$U4025,12),IF(AND(ContractExit="Yes",$V4025&gt;0),$V4025,12)))</f>
        <v/>
      </c>
      <c r="X4025" s="37">
        <f>IF(ISNUMBER($P4025),$P4025,IncPct)</f>
        <v/>
      </c>
      <c r="Y4025" s="39">
        <f>IF($W4025=0,0,MAX(0,MIN($W4025,IncMonth-1))+MAX(0,$W4025-IncMonth+1)*(1+$X4025))</f>
        <v/>
      </c>
      <c r="Z4025" s="40">
        <f>IF($C4025="",0,IFERROR(INDEX(Departments!$B$5:$B$54,MATCH($C4025,Departments!$A$5:$A$54,0)),0))</f>
        <v/>
      </c>
      <c r="AA4025" s="41">
        <f>N($L4025)*$Y4025</f>
        <v/>
      </c>
      <c r="AB4025" s="41">
        <f>N($M4025)*$Y4025</f>
        <v/>
      </c>
      <c r="AC4025" s="41">
        <f>$AA4025*$Z4025</f>
        <v/>
      </c>
      <c r="AD4025" s="41">
        <f>$AA4025*BonusMonths/12</f>
        <v/>
      </c>
      <c r="AE4025" s="41">
        <f>($AA4025+SI_Gross*$AB4025)*IF($Q4025=1,SI_O,SI_E)</f>
        <v/>
      </c>
      <c r="AF4025" s="41">
        <f>IF($Q4025=1,0,$AA4025*EOSB)</f>
        <v/>
      </c>
      <c r="AG4025" s="41">
        <f>$AN4025*$W4025</f>
        <v/>
      </c>
      <c r="AH4025" s="41">
        <f>SUM($AA4025:$AG4025)</f>
        <v/>
      </c>
      <c r="AI4025" s="41">
        <f>12*($AM4025+$AN4025)</f>
        <v/>
      </c>
      <c r="AJ4025" s="41">
        <f>$AM4025*((IncMonth-1)+(13-IncMonth)*(1+$X4025))+12*$AN4025</f>
        <v/>
      </c>
      <c r="AK4025" s="41">
        <f>IF($R4025=1,N($L4025)+N($M4025),0)</f>
        <v/>
      </c>
      <c r="AL4025">
        <f>IF($C4025="","",IF(N($L4025)&lt;=0,"Basic salary missing",IF(ISNA(MATCH($C4025,Departments!$A$5:$A$54,0)),"Department not on Departments sheet",IF(AND($I4025&lt;&gt;"",NOT(ISNUMBER($I4025))),"Date of birth is text, not a date",IF(AND($K4025&lt;&gt;"",NOT(ISNUMBER($K4025))),"Contract end is text, not a date","")))))</f>
        <v/>
      </c>
      <c r="AM4025" s="41">
        <f>IF($R4025=0,0,N($L4025)*(1+$Z4025+BonusMonths/12+IF($Q4025=1,0,EOSB))+N($M4025)+(N($L4025)+SI_Gross*N($M4025))*IF($Q4025=1,SI_O,SI_E))</f>
        <v/>
      </c>
      <c r="AN4025" s="41">
        <f>IF($R4025=0,0,(IF($Q4025=1,MedO,MedE+Ticket)+Training)/12)</f>
        <v/>
      </c>
    </row>
    <row r="4026">
      <c r="I4026" s="35" t="n"/>
      <c r="J4026" s="35" t="n"/>
      <c r="K4026" s="35" t="n"/>
      <c r="L4026" s="36" t="n"/>
      <c r="M4026" s="36" t="n"/>
      <c r="P4026" s="37" t="n"/>
      <c r="Q4026" s="38">
        <f>IF($C4026="",0,IF(OR(LOWER(TRIM($G4026))="omani",LOWER(TRIM($G4026))="oman",LOWER(TRIM($G4026))="om",LOWER(TRIM($G4026))="local"),1,0))</f>
        <v/>
      </c>
      <c r="R4026" s="38">
        <f>IF($C4026="",0,IF(OR(ISNUMBER(SEARCH("resign",$N4026)),ISNUMBER(SEARCH("terminat",$N4026)),ISNUMBER(SEARCH("inactive",$N4026)),ISNUMBER(SEARCH("vacan",$N4026)),ISNUMBER(SEARCH("deceased",$N4026)),ISNUMBER(SEARCH("separated",$N4026))),0,1))</f>
        <v/>
      </c>
      <c r="S4026">
        <f>IF(OR($R4026=0,NOT(ISNUMBER($I4026))),"",IFERROR(DATEDIF($I4026,DATE(FY,1,1),"y"),""))</f>
        <v/>
      </c>
      <c r="T4026">
        <f>IF(OR($R4026=0,NOT(ISNUMBER($J4026))),"",IFERROR(DATEDIF($J4026,DATE(FY,1,1),"y"),0))</f>
        <v/>
      </c>
      <c r="U4026" s="38">
        <f>IF(OR($R4026=0,NOT(ISNUMBER($I4026))),0,IF(YEAR($I4026)+IF($Q4026=1,RetAgeO,RetAgeE)=FY,MONTH($I4026),IF(YEAR($I4026)+IF($Q4026=1,RetAgeO,RetAgeE)&lt;FY,1,0)))</f>
        <v/>
      </c>
      <c r="V4026" s="38">
        <f>IF(OR($R4026=0,NOT(ISNUMBER($K4026))),0,IF(YEAR($K4026)=FY,MONTH($K4026),IF(YEAR($K4026)&lt;FY,1,0)))</f>
        <v/>
      </c>
      <c r="W4026" s="38">
        <f>IF($R4026=0,0,MIN(12,IF(AND(ISNUMBER($O4026),$O4026&gt;=1,$O4026&lt;=12),INT($O4026),12),IF(AND(RetireExit="Yes",$U4026&gt;0),$U4026,12),IF(AND(ContractExit="Yes",$V4026&gt;0),$V4026,12)))</f>
        <v/>
      </c>
      <c r="X4026" s="37">
        <f>IF(ISNUMBER($P4026),$P4026,IncPct)</f>
        <v/>
      </c>
      <c r="Y4026" s="39">
        <f>IF($W4026=0,0,MAX(0,MIN($W4026,IncMonth-1))+MAX(0,$W4026-IncMonth+1)*(1+$X4026))</f>
        <v/>
      </c>
      <c r="Z4026" s="40">
        <f>IF($C4026="",0,IFERROR(INDEX(Departments!$B$5:$B$54,MATCH($C4026,Departments!$A$5:$A$54,0)),0))</f>
        <v/>
      </c>
      <c r="AA4026" s="41">
        <f>N($L4026)*$Y4026</f>
        <v/>
      </c>
      <c r="AB4026" s="41">
        <f>N($M4026)*$Y4026</f>
        <v/>
      </c>
      <c r="AC4026" s="41">
        <f>$AA4026*$Z4026</f>
        <v/>
      </c>
      <c r="AD4026" s="41">
        <f>$AA4026*BonusMonths/12</f>
        <v/>
      </c>
      <c r="AE4026" s="41">
        <f>($AA4026+SI_Gross*$AB4026)*IF($Q4026=1,SI_O,SI_E)</f>
        <v/>
      </c>
      <c r="AF4026" s="41">
        <f>IF($Q4026=1,0,$AA4026*EOSB)</f>
        <v/>
      </c>
      <c r="AG4026" s="41">
        <f>$AN4026*$W4026</f>
        <v/>
      </c>
      <c r="AH4026" s="41">
        <f>SUM($AA4026:$AG4026)</f>
        <v/>
      </c>
      <c r="AI4026" s="41">
        <f>12*($AM4026+$AN4026)</f>
        <v/>
      </c>
      <c r="AJ4026" s="41">
        <f>$AM4026*((IncMonth-1)+(13-IncMonth)*(1+$X4026))+12*$AN4026</f>
        <v/>
      </c>
      <c r="AK4026" s="41">
        <f>IF($R4026=1,N($L4026)+N($M4026),0)</f>
        <v/>
      </c>
      <c r="AL4026">
        <f>IF($C4026="","",IF(N($L4026)&lt;=0,"Basic salary missing",IF(ISNA(MATCH($C4026,Departments!$A$5:$A$54,0)),"Department not on Departments sheet",IF(AND($I4026&lt;&gt;"",NOT(ISNUMBER($I4026))),"Date of birth is text, not a date",IF(AND($K4026&lt;&gt;"",NOT(ISNUMBER($K4026))),"Contract end is text, not a date","")))))</f>
        <v/>
      </c>
      <c r="AM4026" s="41">
        <f>IF($R4026=0,0,N($L4026)*(1+$Z4026+BonusMonths/12+IF($Q4026=1,0,EOSB))+N($M4026)+(N($L4026)+SI_Gross*N($M4026))*IF($Q4026=1,SI_O,SI_E))</f>
        <v/>
      </c>
      <c r="AN4026" s="41">
        <f>IF($R4026=0,0,(IF($Q4026=1,MedO,MedE+Ticket)+Training)/12)</f>
        <v/>
      </c>
    </row>
    <row r="4027">
      <c r="I4027" s="35" t="n"/>
      <c r="J4027" s="35" t="n"/>
      <c r="K4027" s="35" t="n"/>
      <c r="L4027" s="36" t="n"/>
      <c r="M4027" s="36" t="n"/>
      <c r="P4027" s="37" t="n"/>
      <c r="Q4027" s="38">
        <f>IF($C4027="",0,IF(OR(LOWER(TRIM($G4027))="omani",LOWER(TRIM($G4027))="oman",LOWER(TRIM($G4027))="om",LOWER(TRIM($G4027))="local"),1,0))</f>
        <v/>
      </c>
      <c r="R4027" s="38">
        <f>IF($C4027="",0,IF(OR(ISNUMBER(SEARCH("resign",$N4027)),ISNUMBER(SEARCH("terminat",$N4027)),ISNUMBER(SEARCH("inactive",$N4027)),ISNUMBER(SEARCH("vacan",$N4027)),ISNUMBER(SEARCH("deceased",$N4027)),ISNUMBER(SEARCH("separated",$N4027))),0,1))</f>
        <v/>
      </c>
      <c r="S4027">
        <f>IF(OR($R4027=0,NOT(ISNUMBER($I4027))),"",IFERROR(DATEDIF($I4027,DATE(FY,1,1),"y"),""))</f>
        <v/>
      </c>
      <c r="T4027">
        <f>IF(OR($R4027=0,NOT(ISNUMBER($J4027))),"",IFERROR(DATEDIF($J4027,DATE(FY,1,1),"y"),0))</f>
        <v/>
      </c>
      <c r="U4027" s="38">
        <f>IF(OR($R4027=0,NOT(ISNUMBER($I4027))),0,IF(YEAR($I4027)+IF($Q4027=1,RetAgeO,RetAgeE)=FY,MONTH($I4027),IF(YEAR($I4027)+IF($Q4027=1,RetAgeO,RetAgeE)&lt;FY,1,0)))</f>
        <v/>
      </c>
      <c r="V4027" s="38">
        <f>IF(OR($R4027=0,NOT(ISNUMBER($K4027))),0,IF(YEAR($K4027)=FY,MONTH($K4027),IF(YEAR($K4027)&lt;FY,1,0)))</f>
        <v/>
      </c>
      <c r="W4027" s="38">
        <f>IF($R4027=0,0,MIN(12,IF(AND(ISNUMBER($O4027),$O4027&gt;=1,$O4027&lt;=12),INT($O4027),12),IF(AND(RetireExit="Yes",$U4027&gt;0),$U4027,12),IF(AND(ContractExit="Yes",$V4027&gt;0),$V4027,12)))</f>
        <v/>
      </c>
      <c r="X4027" s="37">
        <f>IF(ISNUMBER($P4027),$P4027,IncPct)</f>
        <v/>
      </c>
      <c r="Y4027" s="39">
        <f>IF($W4027=0,0,MAX(0,MIN($W4027,IncMonth-1))+MAX(0,$W4027-IncMonth+1)*(1+$X4027))</f>
        <v/>
      </c>
      <c r="Z4027" s="40">
        <f>IF($C4027="",0,IFERROR(INDEX(Departments!$B$5:$B$54,MATCH($C4027,Departments!$A$5:$A$54,0)),0))</f>
        <v/>
      </c>
      <c r="AA4027" s="41">
        <f>N($L4027)*$Y4027</f>
        <v/>
      </c>
      <c r="AB4027" s="41">
        <f>N($M4027)*$Y4027</f>
        <v/>
      </c>
      <c r="AC4027" s="41">
        <f>$AA4027*$Z4027</f>
        <v/>
      </c>
      <c r="AD4027" s="41">
        <f>$AA4027*BonusMonths/12</f>
        <v/>
      </c>
      <c r="AE4027" s="41">
        <f>($AA4027+SI_Gross*$AB4027)*IF($Q4027=1,SI_O,SI_E)</f>
        <v/>
      </c>
      <c r="AF4027" s="41">
        <f>IF($Q4027=1,0,$AA4027*EOSB)</f>
        <v/>
      </c>
      <c r="AG4027" s="41">
        <f>$AN4027*$W4027</f>
        <v/>
      </c>
      <c r="AH4027" s="41">
        <f>SUM($AA4027:$AG4027)</f>
        <v/>
      </c>
      <c r="AI4027" s="41">
        <f>12*($AM4027+$AN4027)</f>
        <v/>
      </c>
      <c r="AJ4027" s="41">
        <f>$AM4027*((IncMonth-1)+(13-IncMonth)*(1+$X4027))+12*$AN4027</f>
        <v/>
      </c>
      <c r="AK4027" s="41">
        <f>IF($R4027=1,N($L4027)+N($M4027),0)</f>
        <v/>
      </c>
      <c r="AL4027">
        <f>IF($C4027="","",IF(N($L4027)&lt;=0,"Basic salary missing",IF(ISNA(MATCH($C4027,Departments!$A$5:$A$54,0)),"Department not on Departments sheet",IF(AND($I4027&lt;&gt;"",NOT(ISNUMBER($I4027))),"Date of birth is text, not a date",IF(AND($K4027&lt;&gt;"",NOT(ISNUMBER($K4027))),"Contract end is text, not a date","")))))</f>
        <v/>
      </c>
      <c r="AM4027" s="41">
        <f>IF($R4027=0,0,N($L4027)*(1+$Z4027+BonusMonths/12+IF($Q4027=1,0,EOSB))+N($M4027)+(N($L4027)+SI_Gross*N($M4027))*IF($Q4027=1,SI_O,SI_E))</f>
        <v/>
      </c>
      <c r="AN4027" s="41">
        <f>IF($R4027=0,0,(IF($Q4027=1,MedO,MedE+Ticket)+Training)/12)</f>
        <v/>
      </c>
    </row>
    <row r="4028">
      <c r="I4028" s="35" t="n"/>
      <c r="J4028" s="35" t="n"/>
      <c r="K4028" s="35" t="n"/>
      <c r="L4028" s="36" t="n"/>
      <c r="M4028" s="36" t="n"/>
      <c r="P4028" s="37" t="n"/>
      <c r="Q4028" s="38">
        <f>IF($C4028="",0,IF(OR(LOWER(TRIM($G4028))="omani",LOWER(TRIM($G4028))="oman",LOWER(TRIM($G4028))="om",LOWER(TRIM($G4028))="local"),1,0))</f>
        <v/>
      </c>
      <c r="R4028" s="38">
        <f>IF($C4028="",0,IF(OR(ISNUMBER(SEARCH("resign",$N4028)),ISNUMBER(SEARCH("terminat",$N4028)),ISNUMBER(SEARCH("inactive",$N4028)),ISNUMBER(SEARCH("vacan",$N4028)),ISNUMBER(SEARCH("deceased",$N4028)),ISNUMBER(SEARCH("separated",$N4028))),0,1))</f>
        <v/>
      </c>
      <c r="S4028">
        <f>IF(OR($R4028=0,NOT(ISNUMBER($I4028))),"",IFERROR(DATEDIF($I4028,DATE(FY,1,1),"y"),""))</f>
        <v/>
      </c>
      <c r="T4028">
        <f>IF(OR($R4028=0,NOT(ISNUMBER($J4028))),"",IFERROR(DATEDIF($J4028,DATE(FY,1,1),"y"),0))</f>
        <v/>
      </c>
      <c r="U4028" s="38">
        <f>IF(OR($R4028=0,NOT(ISNUMBER($I4028))),0,IF(YEAR($I4028)+IF($Q4028=1,RetAgeO,RetAgeE)=FY,MONTH($I4028),IF(YEAR($I4028)+IF($Q4028=1,RetAgeO,RetAgeE)&lt;FY,1,0)))</f>
        <v/>
      </c>
      <c r="V4028" s="38">
        <f>IF(OR($R4028=0,NOT(ISNUMBER($K4028))),0,IF(YEAR($K4028)=FY,MONTH($K4028),IF(YEAR($K4028)&lt;FY,1,0)))</f>
        <v/>
      </c>
      <c r="W4028" s="38">
        <f>IF($R4028=0,0,MIN(12,IF(AND(ISNUMBER($O4028),$O4028&gt;=1,$O4028&lt;=12),INT($O4028),12),IF(AND(RetireExit="Yes",$U4028&gt;0),$U4028,12),IF(AND(ContractExit="Yes",$V4028&gt;0),$V4028,12)))</f>
        <v/>
      </c>
      <c r="X4028" s="37">
        <f>IF(ISNUMBER($P4028),$P4028,IncPct)</f>
        <v/>
      </c>
      <c r="Y4028" s="39">
        <f>IF($W4028=0,0,MAX(0,MIN($W4028,IncMonth-1))+MAX(0,$W4028-IncMonth+1)*(1+$X4028))</f>
        <v/>
      </c>
      <c r="Z4028" s="40">
        <f>IF($C4028="",0,IFERROR(INDEX(Departments!$B$5:$B$54,MATCH($C4028,Departments!$A$5:$A$54,0)),0))</f>
        <v/>
      </c>
      <c r="AA4028" s="41">
        <f>N($L4028)*$Y4028</f>
        <v/>
      </c>
      <c r="AB4028" s="41">
        <f>N($M4028)*$Y4028</f>
        <v/>
      </c>
      <c r="AC4028" s="41">
        <f>$AA4028*$Z4028</f>
        <v/>
      </c>
      <c r="AD4028" s="41">
        <f>$AA4028*BonusMonths/12</f>
        <v/>
      </c>
      <c r="AE4028" s="41">
        <f>($AA4028+SI_Gross*$AB4028)*IF($Q4028=1,SI_O,SI_E)</f>
        <v/>
      </c>
      <c r="AF4028" s="41">
        <f>IF($Q4028=1,0,$AA4028*EOSB)</f>
        <v/>
      </c>
      <c r="AG4028" s="41">
        <f>$AN4028*$W4028</f>
        <v/>
      </c>
      <c r="AH4028" s="41">
        <f>SUM($AA4028:$AG4028)</f>
        <v/>
      </c>
      <c r="AI4028" s="41">
        <f>12*($AM4028+$AN4028)</f>
        <v/>
      </c>
      <c r="AJ4028" s="41">
        <f>$AM4028*((IncMonth-1)+(13-IncMonth)*(1+$X4028))+12*$AN4028</f>
        <v/>
      </c>
      <c r="AK4028" s="41">
        <f>IF($R4028=1,N($L4028)+N($M4028),0)</f>
        <v/>
      </c>
      <c r="AL4028">
        <f>IF($C4028="","",IF(N($L4028)&lt;=0,"Basic salary missing",IF(ISNA(MATCH($C4028,Departments!$A$5:$A$54,0)),"Department not on Departments sheet",IF(AND($I4028&lt;&gt;"",NOT(ISNUMBER($I4028))),"Date of birth is text, not a date",IF(AND($K4028&lt;&gt;"",NOT(ISNUMBER($K4028))),"Contract end is text, not a date","")))))</f>
        <v/>
      </c>
      <c r="AM4028" s="41">
        <f>IF($R4028=0,0,N($L4028)*(1+$Z4028+BonusMonths/12+IF($Q4028=1,0,EOSB))+N($M4028)+(N($L4028)+SI_Gross*N($M4028))*IF($Q4028=1,SI_O,SI_E))</f>
        <v/>
      </c>
      <c r="AN4028" s="41">
        <f>IF($R4028=0,0,(IF($Q4028=1,MedO,MedE+Ticket)+Training)/12)</f>
        <v/>
      </c>
    </row>
    <row r="4029">
      <c r="I4029" s="35" t="n"/>
      <c r="J4029" s="35" t="n"/>
      <c r="K4029" s="35" t="n"/>
      <c r="L4029" s="36" t="n"/>
      <c r="M4029" s="36" t="n"/>
      <c r="P4029" s="37" t="n"/>
      <c r="Q4029" s="38">
        <f>IF($C4029="",0,IF(OR(LOWER(TRIM($G4029))="omani",LOWER(TRIM($G4029))="oman",LOWER(TRIM($G4029))="om",LOWER(TRIM($G4029))="local"),1,0))</f>
        <v/>
      </c>
      <c r="R4029" s="38">
        <f>IF($C4029="",0,IF(OR(ISNUMBER(SEARCH("resign",$N4029)),ISNUMBER(SEARCH("terminat",$N4029)),ISNUMBER(SEARCH("inactive",$N4029)),ISNUMBER(SEARCH("vacan",$N4029)),ISNUMBER(SEARCH("deceased",$N4029)),ISNUMBER(SEARCH("separated",$N4029))),0,1))</f>
        <v/>
      </c>
      <c r="S4029">
        <f>IF(OR($R4029=0,NOT(ISNUMBER($I4029))),"",IFERROR(DATEDIF($I4029,DATE(FY,1,1),"y"),""))</f>
        <v/>
      </c>
      <c r="T4029">
        <f>IF(OR($R4029=0,NOT(ISNUMBER($J4029))),"",IFERROR(DATEDIF($J4029,DATE(FY,1,1),"y"),0))</f>
        <v/>
      </c>
      <c r="U4029" s="38">
        <f>IF(OR($R4029=0,NOT(ISNUMBER($I4029))),0,IF(YEAR($I4029)+IF($Q4029=1,RetAgeO,RetAgeE)=FY,MONTH($I4029),IF(YEAR($I4029)+IF($Q4029=1,RetAgeO,RetAgeE)&lt;FY,1,0)))</f>
        <v/>
      </c>
      <c r="V4029" s="38">
        <f>IF(OR($R4029=0,NOT(ISNUMBER($K4029))),0,IF(YEAR($K4029)=FY,MONTH($K4029),IF(YEAR($K4029)&lt;FY,1,0)))</f>
        <v/>
      </c>
      <c r="W4029" s="38">
        <f>IF($R4029=0,0,MIN(12,IF(AND(ISNUMBER($O4029),$O4029&gt;=1,$O4029&lt;=12),INT($O4029),12),IF(AND(RetireExit="Yes",$U4029&gt;0),$U4029,12),IF(AND(ContractExit="Yes",$V4029&gt;0),$V4029,12)))</f>
        <v/>
      </c>
      <c r="X4029" s="37">
        <f>IF(ISNUMBER($P4029),$P4029,IncPct)</f>
        <v/>
      </c>
      <c r="Y4029" s="39">
        <f>IF($W4029=0,0,MAX(0,MIN($W4029,IncMonth-1))+MAX(0,$W4029-IncMonth+1)*(1+$X4029))</f>
        <v/>
      </c>
      <c r="Z4029" s="40">
        <f>IF($C4029="",0,IFERROR(INDEX(Departments!$B$5:$B$54,MATCH($C4029,Departments!$A$5:$A$54,0)),0))</f>
        <v/>
      </c>
      <c r="AA4029" s="41">
        <f>N($L4029)*$Y4029</f>
        <v/>
      </c>
      <c r="AB4029" s="41">
        <f>N($M4029)*$Y4029</f>
        <v/>
      </c>
      <c r="AC4029" s="41">
        <f>$AA4029*$Z4029</f>
        <v/>
      </c>
      <c r="AD4029" s="41">
        <f>$AA4029*BonusMonths/12</f>
        <v/>
      </c>
      <c r="AE4029" s="41">
        <f>($AA4029+SI_Gross*$AB4029)*IF($Q4029=1,SI_O,SI_E)</f>
        <v/>
      </c>
      <c r="AF4029" s="41">
        <f>IF($Q4029=1,0,$AA4029*EOSB)</f>
        <v/>
      </c>
      <c r="AG4029" s="41">
        <f>$AN4029*$W4029</f>
        <v/>
      </c>
      <c r="AH4029" s="41">
        <f>SUM($AA4029:$AG4029)</f>
        <v/>
      </c>
      <c r="AI4029" s="41">
        <f>12*($AM4029+$AN4029)</f>
        <v/>
      </c>
      <c r="AJ4029" s="41">
        <f>$AM4029*((IncMonth-1)+(13-IncMonth)*(1+$X4029))+12*$AN4029</f>
        <v/>
      </c>
      <c r="AK4029" s="41">
        <f>IF($R4029=1,N($L4029)+N($M4029),0)</f>
        <v/>
      </c>
      <c r="AL4029">
        <f>IF($C4029="","",IF(N($L4029)&lt;=0,"Basic salary missing",IF(ISNA(MATCH($C4029,Departments!$A$5:$A$54,0)),"Department not on Departments sheet",IF(AND($I4029&lt;&gt;"",NOT(ISNUMBER($I4029))),"Date of birth is text, not a date",IF(AND($K4029&lt;&gt;"",NOT(ISNUMBER($K4029))),"Contract end is text, not a date","")))))</f>
        <v/>
      </c>
      <c r="AM4029" s="41">
        <f>IF($R4029=0,0,N($L4029)*(1+$Z4029+BonusMonths/12+IF($Q4029=1,0,EOSB))+N($M4029)+(N($L4029)+SI_Gross*N($M4029))*IF($Q4029=1,SI_O,SI_E))</f>
        <v/>
      </c>
      <c r="AN4029" s="41">
        <f>IF($R4029=0,0,(IF($Q4029=1,MedO,MedE+Ticket)+Training)/12)</f>
        <v/>
      </c>
    </row>
    <row r="4030">
      <c r="I4030" s="35" t="n"/>
      <c r="J4030" s="35" t="n"/>
      <c r="K4030" s="35" t="n"/>
      <c r="L4030" s="36" t="n"/>
      <c r="M4030" s="36" t="n"/>
      <c r="P4030" s="37" t="n"/>
      <c r="Q4030" s="38">
        <f>IF($C4030="",0,IF(OR(LOWER(TRIM($G4030))="omani",LOWER(TRIM($G4030))="oman",LOWER(TRIM($G4030))="om",LOWER(TRIM($G4030))="local"),1,0))</f>
        <v/>
      </c>
      <c r="R4030" s="38">
        <f>IF($C4030="",0,IF(OR(ISNUMBER(SEARCH("resign",$N4030)),ISNUMBER(SEARCH("terminat",$N4030)),ISNUMBER(SEARCH("inactive",$N4030)),ISNUMBER(SEARCH("vacan",$N4030)),ISNUMBER(SEARCH("deceased",$N4030)),ISNUMBER(SEARCH("separated",$N4030))),0,1))</f>
        <v/>
      </c>
      <c r="S4030">
        <f>IF(OR($R4030=0,NOT(ISNUMBER($I4030))),"",IFERROR(DATEDIF($I4030,DATE(FY,1,1),"y"),""))</f>
        <v/>
      </c>
      <c r="T4030">
        <f>IF(OR($R4030=0,NOT(ISNUMBER($J4030))),"",IFERROR(DATEDIF($J4030,DATE(FY,1,1),"y"),0))</f>
        <v/>
      </c>
      <c r="U4030" s="38">
        <f>IF(OR($R4030=0,NOT(ISNUMBER($I4030))),0,IF(YEAR($I4030)+IF($Q4030=1,RetAgeO,RetAgeE)=FY,MONTH($I4030),IF(YEAR($I4030)+IF($Q4030=1,RetAgeO,RetAgeE)&lt;FY,1,0)))</f>
        <v/>
      </c>
      <c r="V4030" s="38">
        <f>IF(OR($R4030=0,NOT(ISNUMBER($K4030))),0,IF(YEAR($K4030)=FY,MONTH($K4030),IF(YEAR($K4030)&lt;FY,1,0)))</f>
        <v/>
      </c>
      <c r="W4030" s="38">
        <f>IF($R4030=0,0,MIN(12,IF(AND(ISNUMBER($O4030),$O4030&gt;=1,$O4030&lt;=12),INT($O4030),12),IF(AND(RetireExit="Yes",$U4030&gt;0),$U4030,12),IF(AND(ContractExit="Yes",$V4030&gt;0),$V4030,12)))</f>
        <v/>
      </c>
      <c r="X4030" s="37">
        <f>IF(ISNUMBER($P4030),$P4030,IncPct)</f>
        <v/>
      </c>
      <c r="Y4030" s="39">
        <f>IF($W4030=0,0,MAX(0,MIN($W4030,IncMonth-1))+MAX(0,$W4030-IncMonth+1)*(1+$X4030))</f>
        <v/>
      </c>
      <c r="Z4030" s="40">
        <f>IF($C4030="",0,IFERROR(INDEX(Departments!$B$5:$B$54,MATCH($C4030,Departments!$A$5:$A$54,0)),0))</f>
        <v/>
      </c>
      <c r="AA4030" s="41">
        <f>N($L4030)*$Y4030</f>
        <v/>
      </c>
      <c r="AB4030" s="41">
        <f>N($M4030)*$Y4030</f>
        <v/>
      </c>
      <c r="AC4030" s="41">
        <f>$AA4030*$Z4030</f>
        <v/>
      </c>
      <c r="AD4030" s="41">
        <f>$AA4030*BonusMonths/12</f>
        <v/>
      </c>
      <c r="AE4030" s="41">
        <f>($AA4030+SI_Gross*$AB4030)*IF($Q4030=1,SI_O,SI_E)</f>
        <v/>
      </c>
      <c r="AF4030" s="41">
        <f>IF($Q4030=1,0,$AA4030*EOSB)</f>
        <v/>
      </c>
      <c r="AG4030" s="41">
        <f>$AN4030*$W4030</f>
        <v/>
      </c>
      <c r="AH4030" s="41">
        <f>SUM($AA4030:$AG4030)</f>
        <v/>
      </c>
      <c r="AI4030" s="41">
        <f>12*($AM4030+$AN4030)</f>
        <v/>
      </c>
      <c r="AJ4030" s="41">
        <f>$AM4030*((IncMonth-1)+(13-IncMonth)*(1+$X4030))+12*$AN4030</f>
        <v/>
      </c>
      <c r="AK4030" s="41">
        <f>IF($R4030=1,N($L4030)+N($M4030),0)</f>
        <v/>
      </c>
      <c r="AL4030">
        <f>IF($C4030="","",IF(N($L4030)&lt;=0,"Basic salary missing",IF(ISNA(MATCH($C4030,Departments!$A$5:$A$54,0)),"Department not on Departments sheet",IF(AND($I4030&lt;&gt;"",NOT(ISNUMBER($I4030))),"Date of birth is text, not a date",IF(AND($K4030&lt;&gt;"",NOT(ISNUMBER($K4030))),"Contract end is text, not a date","")))))</f>
        <v/>
      </c>
      <c r="AM4030" s="41">
        <f>IF($R4030=0,0,N($L4030)*(1+$Z4030+BonusMonths/12+IF($Q4030=1,0,EOSB))+N($M4030)+(N($L4030)+SI_Gross*N($M4030))*IF($Q4030=1,SI_O,SI_E))</f>
        <v/>
      </c>
      <c r="AN4030" s="41">
        <f>IF($R4030=0,0,(IF($Q4030=1,MedO,MedE+Ticket)+Training)/12)</f>
        <v/>
      </c>
    </row>
    <row r="4031">
      <c r="I4031" s="35" t="n"/>
      <c r="J4031" s="35" t="n"/>
      <c r="K4031" s="35" t="n"/>
      <c r="L4031" s="36" t="n"/>
      <c r="M4031" s="36" t="n"/>
      <c r="P4031" s="37" t="n"/>
      <c r="Q4031" s="38">
        <f>IF($C4031="",0,IF(OR(LOWER(TRIM($G4031))="omani",LOWER(TRIM($G4031))="oman",LOWER(TRIM($G4031))="om",LOWER(TRIM($G4031))="local"),1,0))</f>
        <v/>
      </c>
      <c r="R4031" s="38">
        <f>IF($C4031="",0,IF(OR(ISNUMBER(SEARCH("resign",$N4031)),ISNUMBER(SEARCH("terminat",$N4031)),ISNUMBER(SEARCH("inactive",$N4031)),ISNUMBER(SEARCH("vacan",$N4031)),ISNUMBER(SEARCH("deceased",$N4031)),ISNUMBER(SEARCH("separated",$N4031))),0,1))</f>
        <v/>
      </c>
      <c r="S4031">
        <f>IF(OR($R4031=0,NOT(ISNUMBER($I4031))),"",IFERROR(DATEDIF($I4031,DATE(FY,1,1),"y"),""))</f>
        <v/>
      </c>
      <c r="T4031">
        <f>IF(OR($R4031=0,NOT(ISNUMBER($J4031))),"",IFERROR(DATEDIF($J4031,DATE(FY,1,1),"y"),0))</f>
        <v/>
      </c>
      <c r="U4031" s="38">
        <f>IF(OR($R4031=0,NOT(ISNUMBER($I4031))),0,IF(YEAR($I4031)+IF($Q4031=1,RetAgeO,RetAgeE)=FY,MONTH($I4031),IF(YEAR($I4031)+IF($Q4031=1,RetAgeO,RetAgeE)&lt;FY,1,0)))</f>
        <v/>
      </c>
      <c r="V4031" s="38">
        <f>IF(OR($R4031=0,NOT(ISNUMBER($K4031))),0,IF(YEAR($K4031)=FY,MONTH($K4031),IF(YEAR($K4031)&lt;FY,1,0)))</f>
        <v/>
      </c>
      <c r="W4031" s="38">
        <f>IF($R4031=0,0,MIN(12,IF(AND(ISNUMBER($O4031),$O4031&gt;=1,$O4031&lt;=12),INT($O4031),12),IF(AND(RetireExit="Yes",$U4031&gt;0),$U4031,12),IF(AND(ContractExit="Yes",$V4031&gt;0),$V4031,12)))</f>
        <v/>
      </c>
      <c r="X4031" s="37">
        <f>IF(ISNUMBER($P4031),$P4031,IncPct)</f>
        <v/>
      </c>
      <c r="Y4031" s="39">
        <f>IF($W4031=0,0,MAX(0,MIN($W4031,IncMonth-1))+MAX(0,$W4031-IncMonth+1)*(1+$X4031))</f>
        <v/>
      </c>
      <c r="Z4031" s="40">
        <f>IF($C4031="",0,IFERROR(INDEX(Departments!$B$5:$B$54,MATCH($C4031,Departments!$A$5:$A$54,0)),0))</f>
        <v/>
      </c>
      <c r="AA4031" s="41">
        <f>N($L4031)*$Y4031</f>
        <v/>
      </c>
      <c r="AB4031" s="41">
        <f>N($M4031)*$Y4031</f>
        <v/>
      </c>
      <c r="AC4031" s="41">
        <f>$AA4031*$Z4031</f>
        <v/>
      </c>
      <c r="AD4031" s="41">
        <f>$AA4031*BonusMonths/12</f>
        <v/>
      </c>
      <c r="AE4031" s="41">
        <f>($AA4031+SI_Gross*$AB4031)*IF($Q4031=1,SI_O,SI_E)</f>
        <v/>
      </c>
      <c r="AF4031" s="41">
        <f>IF($Q4031=1,0,$AA4031*EOSB)</f>
        <v/>
      </c>
      <c r="AG4031" s="41">
        <f>$AN4031*$W4031</f>
        <v/>
      </c>
      <c r="AH4031" s="41">
        <f>SUM($AA4031:$AG4031)</f>
        <v/>
      </c>
      <c r="AI4031" s="41">
        <f>12*($AM4031+$AN4031)</f>
        <v/>
      </c>
      <c r="AJ4031" s="41">
        <f>$AM4031*((IncMonth-1)+(13-IncMonth)*(1+$X4031))+12*$AN4031</f>
        <v/>
      </c>
      <c r="AK4031" s="41">
        <f>IF($R4031=1,N($L4031)+N($M4031),0)</f>
        <v/>
      </c>
      <c r="AL4031">
        <f>IF($C4031="","",IF(N($L4031)&lt;=0,"Basic salary missing",IF(ISNA(MATCH($C4031,Departments!$A$5:$A$54,0)),"Department not on Departments sheet",IF(AND($I4031&lt;&gt;"",NOT(ISNUMBER($I4031))),"Date of birth is text, not a date",IF(AND($K4031&lt;&gt;"",NOT(ISNUMBER($K4031))),"Contract end is text, not a date","")))))</f>
        <v/>
      </c>
      <c r="AM4031" s="41">
        <f>IF($R4031=0,0,N($L4031)*(1+$Z4031+BonusMonths/12+IF($Q4031=1,0,EOSB))+N($M4031)+(N($L4031)+SI_Gross*N($M4031))*IF($Q4031=1,SI_O,SI_E))</f>
        <v/>
      </c>
      <c r="AN4031" s="41">
        <f>IF($R4031=0,0,(IF($Q4031=1,MedO,MedE+Ticket)+Training)/12)</f>
        <v/>
      </c>
    </row>
    <row r="4032">
      <c r="I4032" s="35" t="n"/>
      <c r="J4032" s="35" t="n"/>
      <c r="K4032" s="35" t="n"/>
      <c r="L4032" s="36" t="n"/>
      <c r="M4032" s="36" t="n"/>
      <c r="P4032" s="37" t="n"/>
      <c r="Q4032" s="38">
        <f>IF($C4032="",0,IF(OR(LOWER(TRIM($G4032))="omani",LOWER(TRIM($G4032))="oman",LOWER(TRIM($G4032))="om",LOWER(TRIM($G4032))="local"),1,0))</f>
        <v/>
      </c>
      <c r="R4032" s="38">
        <f>IF($C4032="",0,IF(OR(ISNUMBER(SEARCH("resign",$N4032)),ISNUMBER(SEARCH("terminat",$N4032)),ISNUMBER(SEARCH("inactive",$N4032)),ISNUMBER(SEARCH("vacan",$N4032)),ISNUMBER(SEARCH("deceased",$N4032)),ISNUMBER(SEARCH("separated",$N4032))),0,1))</f>
        <v/>
      </c>
      <c r="S4032">
        <f>IF(OR($R4032=0,NOT(ISNUMBER($I4032))),"",IFERROR(DATEDIF($I4032,DATE(FY,1,1),"y"),""))</f>
        <v/>
      </c>
      <c r="T4032">
        <f>IF(OR($R4032=0,NOT(ISNUMBER($J4032))),"",IFERROR(DATEDIF($J4032,DATE(FY,1,1),"y"),0))</f>
        <v/>
      </c>
      <c r="U4032" s="38">
        <f>IF(OR($R4032=0,NOT(ISNUMBER($I4032))),0,IF(YEAR($I4032)+IF($Q4032=1,RetAgeO,RetAgeE)=FY,MONTH($I4032),IF(YEAR($I4032)+IF($Q4032=1,RetAgeO,RetAgeE)&lt;FY,1,0)))</f>
        <v/>
      </c>
      <c r="V4032" s="38">
        <f>IF(OR($R4032=0,NOT(ISNUMBER($K4032))),0,IF(YEAR($K4032)=FY,MONTH($K4032),IF(YEAR($K4032)&lt;FY,1,0)))</f>
        <v/>
      </c>
      <c r="W4032" s="38">
        <f>IF($R4032=0,0,MIN(12,IF(AND(ISNUMBER($O4032),$O4032&gt;=1,$O4032&lt;=12),INT($O4032),12),IF(AND(RetireExit="Yes",$U4032&gt;0),$U4032,12),IF(AND(ContractExit="Yes",$V4032&gt;0),$V4032,12)))</f>
        <v/>
      </c>
      <c r="X4032" s="37">
        <f>IF(ISNUMBER($P4032),$P4032,IncPct)</f>
        <v/>
      </c>
      <c r="Y4032" s="39">
        <f>IF($W4032=0,0,MAX(0,MIN($W4032,IncMonth-1))+MAX(0,$W4032-IncMonth+1)*(1+$X4032))</f>
        <v/>
      </c>
      <c r="Z4032" s="40">
        <f>IF($C4032="",0,IFERROR(INDEX(Departments!$B$5:$B$54,MATCH($C4032,Departments!$A$5:$A$54,0)),0))</f>
        <v/>
      </c>
      <c r="AA4032" s="41">
        <f>N($L4032)*$Y4032</f>
        <v/>
      </c>
      <c r="AB4032" s="41">
        <f>N($M4032)*$Y4032</f>
        <v/>
      </c>
      <c r="AC4032" s="41">
        <f>$AA4032*$Z4032</f>
        <v/>
      </c>
      <c r="AD4032" s="41">
        <f>$AA4032*BonusMonths/12</f>
        <v/>
      </c>
      <c r="AE4032" s="41">
        <f>($AA4032+SI_Gross*$AB4032)*IF($Q4032=1,SI_O,SI_E)</f>
        <v/>
      </c>
      <c r="AF4032" s="41">
        <f>IF($Q4032=1,0,$AA4032*EOSB)</f>
        <v/>
      </c>
      <c r="AG4032" s="41">
        <f>$AN4032*$W4032</f>
        <v/>
      </c>
      <c r="AH4032" s="41">
        <f>SUM($AA4032:$AG4032)</f>
        <v/>
      </c>
      <c r="AI4032" s="41">
        <f>12*($AM4032+$AN4032)</f>
        <v/>
      </c>
      <c r="AJ4032" s="41">
        <f>$AM4032*((IncMonth-1)+(13-IncMonth)*(1+$X4032))+12*$AN4032</f>
        <v/>
      </c>
      <c r="AK4032" s="41">
        <f>IF($R4032=1,N($L4032)+N($M4032),0)</f>
        <v/>
      </c>
      <c r="AL4032">
        <f>IF($C4032="","",IF(N($L4032)&lt;=0,"Basic salary missing",IF(ISNA(MATCH($C4032,Departments!$A$5:$A$54,0)),"Department not on Departments sheet",IF(AND($I4032&lt;&gt;"",NOT(ISNUMBER($I4032))),"Date of birth is text, not a date",IF(AND($K4032&lt;&gt;"",NOT(ISNUMBER($K4032))),"Contract end is text, not a date","")))))</f>
        <v/>
      </c>
      <c r="AM4032" s="41">
        <f>IF($R4032=0,0,N($L4032)*(1+$Z4032+BonusMonths/12+IF($Q4032=1,0,EOSB))+N($M4032)+(N($L4032)+SI_Gross*N($M4032))*IF($Q4032=1,SI_O,SI_E))</f>
        <v/>
      </c>
      <c r="AN4032" s="41">
        <f>IF($R4032=0,0,(IF($Q4032=1,MedO,MedE+Ticket)+Training)/12)</f>
        <v/>
      </c>
    </row>
    <row r="4033">
      <c r="I4033" s="35" t="n"/>
      <c r="J4033" s="35" t="n"/>
      <c r="K4033" s="35" t="n"/>
      <c r="L4033" s="36" t="n"/>
      <c r="M4033" s="36" t="n"/>
      <c r="P4033" s="37" t="n"/>
      <c r="Q4033" s="38">
        <f>IF($C4033="",0,IF(OR(LOWER(TRIM($G4033))="omani",LOWER(TRIM($G4033))="oman",LOWER(TRIM($G4033))="om",LOWER(TRIM($G4033))="local"),1,0))</f>
        <v/>
      </c>
      <c r="R4033" s="38">
        <f>IF($C4033="",0,IF(OR(ISNUMBER(SEARCH("resign",$N4033)),ISNUMBER(SEARCH("terminat",$N4033)),ISNUMBER(SEARCH("inactive",$N4033)),ISNUMBER(SEARCH("vacan",$N4033)),ISNUMBER(SEARCH("deceased",$N4033)),ISNUMBER(SEARCH("separated",$N4033))),0,1))</f>
        <v/>
      </c>
      <c r="S4033">
        <f>IF(OR($R4033=0,NOT(ISNUMBER($I4033))),"",IFERROR(DATEDIF($I4033,DATE(FY,1,1),"y"),""))</f>
        <v/>
      </c>
      <c r="T4033">
        <f>IF(OR($R4033=0,NOT(ISNUMBER($J4033))),"",IFERROR(DATEDIF($J4033,DATE(FY,1,1),"y"),0))</f>
        <v/>
      </c>
      <c r="U4033" s="38">
        <f>IF(OR($R4033=0,NOT(ISNUMBER($I4033))),0,IF(YEAR($I4033)+IF($Q4033=1,RetAgeO,RetAgeE)=FY,MONTH($I4033),IF(YEAR($I4033)+IF($Q4033=1,RetAgeO,RetAgeE)&lt;FY,1,0)))</f>
        <v/>
      </c>
      <c r="V4033" s="38">
        <f>IF(OR($R4033=0,NOT(ISNUMBER($K4033))),0,IF(YEAR($K4033)=FY,MONTH($K4033),IF(YEAR($K4033)&lt;FY,1,0)))</f>
        <v/>
      </c>
      <c r="W4033" s="38">
        <f>IF($R4033=0,0,MIN(12,IF(AND(ISNUMBER($O4033),$O4033&gt;=1,$O4033&lt;=12),INT($O4033),12),IF(AND(RetireExit="Yes",$U4033&gt;0),$U4033,12),IF(AND(ContractExit="Yes",$V4033&gt;0),$V4033,12)))</f>
        <v/>
      </c>
      <c r="X4033" s="37">
        <f>IF(ISNUMBER($P4033),$P4033,IncPct)</f>
        <v/>
      </c>
      <c r="Y4033" s="39">
        <f>IF($W4033=0,0,MAX(0,MIN($W4033,IncMonth-1))+MAX(0,$W4033-IncMonth+1)*(1+$X4033))</f>
        <v/>
      </c>
      <c r="Z4033" s="40">
        <f>IF($C4033="",0,IFERROR(INDEX(Departments!$B$5:$B$54,MATCH($C4033,Departments!$A$5:$A$54,0)),0))</f>
        <v/>
      </c>
      <c r="AA4033" s="41">
        <f>N($L4033)*$Y4033</f>
        <v/>
      </c>
      <c r="AB4033" s="41">
        <f>N($M4033)*$Y4033</f>
        <v/>
      </c>
      <c r="AC4033" s="41">
        <f>$AA4033*$Z4033</f>
        <v/>
      </c>
      <c r="AD4033" s="41">
        <f>$AA4033*BonusMonths/12</f>
        <v/>
      </c>
      <c r="AE4033" s="41">
        <f>($AA4033+SI_Gross*$AB4033)*IF($Q4033=1,SI_O,SI_E)</f>
        <v/>
      </c>
      <c r="AF4033" s="41">
        <f>IF($Q4033=1,0,$AA4033*EOSB)</f>
        <v/>
      </c>
      <c r="AG4033" s="41">
        <f>$AN4033*$W4033</f>
        <v/>
      </c>
      <c r="AH4033" s="41">
        <f>SUM($AA4033:$AG4033)</f>
        <v/>
      </c>
      <c r="AI4033" s="41">
        <f>12*($AM4033+$AN4033)</f>
        <v/>
      </c>
      <c r="AJ4033" s="41">
        <f>$AM4033*((IncMonth-1)+(13-IncMonth)*(1+$X4033))+12*$AN4033</f>
        <v/>
      </c>
      <c r="AK4033" s="41">
        <f>IF($R4033=1,N($L4033)+N($M4033),0)</f>
        <v/>
      </c>
      <c r="AL4033">
        <f>IF($C4033="","",IF(N($L4033)&lt;=0,"Basic salary missing",IF(ISNA(MATCH($C4033,Departments!$A$5:$A$54,0)),"Department not on Departments sheet",IF(AND($I4033&lt;&gt;"",NOT(ISNUMBER($I4033))),"Date of birth is text, not a date",IF(AND($K4033&lt;&gt;"",NOT(ISNUMBER($K4033))),"Contract end is text, not a date","")))))</f>
        <v/>
      </c>
      <c r="AM4033" s="41">
        <f>IF($R4033=0,0,N($L4033)*(1+$Z4033+BonusMonths/12+IF($Q4033=1,0,EOSB))+N($M4033)+(N($L4033)+SI_Gross*N($M4033))*IF($Q4033=1,SI_O,SI_E))</f>
        <v/>
      </c>
      <c r="AN4033" s="41">
        <f>IF($R4033=0,0,(IF($Q4033=1,MedO,MedE+Ticket)+Training)/12)</f>
        <v/>
      </c>
    </row>
    <row r="4034">
      <c r="I4034" s="35" t="n"/>
      <c r="J4034" s="35" t="n"/>
      <c r="K4034" s="35" t="n"/>
      <c r="L4034" s="36" t="n"/>
      <c r="M4034" s="36" t="n"/>
      <c r="P4034" s="37" t="n"/>
      <c r="Q4034" s="38">
        <f>IF($C4034="",0,IF(OR(LOWER(TRIM($G4034))="omani",LOWER(TRIM($G4034))="oman",LOWER(TRIM($G4034))="om",LOWER(TRIM($G4034))="local"),1,0))</f>
        <v/>
      </c>
      <c r="R4034" s="38">
        <f>IF($C4034="",0,IF(OR(ISNUMBER(SEARCH("resign",$N4034)),ISNUMBER(SEARCH("terminat",$N4034)),ISNUMBER(SEARCH("inactive",$N4034)),ISNUMBER(SEARCH("vacan",$N4034)),ISNUMBER(SEARCH("deceased",$N4034)),ISNUMBER(SEARCH("separated",$N4034))),0,1))</f>
        <v/>
      </c>
      <c r="S4034">
        <f>IF(OR($R4034=0,NOT(ISNUMBER($I4034))),"",IFERROR(DATEDIF($I4034,DATE(FY,1,1),"y"),""))</f>
        <v/>
      </c>
      <c r="T4034">
        <f>IF(OR($R4034=0,NOT(ISNUMBER($J4034))),"",IFERROR(DATEDIF($J4034,DATE(FY,1,1),"y"),0))</f>
        <v/>
      </c>
      <c r="U4034" s="38">
        <f>IF(OR($R4034=0,NOT(ISNUMBER($I4034))),0,IF(YEAR($I4034)+IF($Q4034=1,RetAgeO,RetAgeE)=FY,MONTH($I4034),IF(YEAR($I4034)+IF($Q4034=1,RetAgeO,RetAgeE)&lt;FY,1,0)))</f>
        <v/>
      </c>
      <c r="V4034" s="38">
        <f>IF(OR($R4034=0,NOT(ISNUMBER($K4034))),0,IF(YEAR($K4034)=FY,MONTH($K4034),IF(YEAR($K4034)&lt;FY,1,0)))</f>
        <v/>
      </c>
      <c r="W4034" s="38">
        <f>IF($R4034=0,0,MIN(12,IF(AND(ISNUMBER($O4034),$O4034&gt;=1,$O4034&lt;=12),INT($O4034),12),IF(AND(RetireExit="Yes",$U4034&gt;0),$U4034,12),IF(AND(ContractExit="Yes",$V4034&gt;0),$V4034,12)))</f>
        <v/>
      </c>
      <c r="X4034" s="37">
        <f>IF(ISNUMBER($P4034),$P4034,IncPct)</f>
        <v/>
      </c>
      <c r="Y4034" s="39">
        <f>IF($W4034=0,0,MAX(0,MIN($W4034,IncMonth-1))+MAX(0,$W4034-IncMonth+1)*(1+$X4034))</f>
        <v/>
      </c>
      <c r="Z4034" s="40">
        <f>IF($C4034="",0,IFERROR(INDEX(Departments!$B$5:$B$54,MATCH($C4034,Departments!$A$5:$A$54,0)),0))</f>
        <v/>
      </c>
      <c r="AA4034" s="41">
        <f>N($L4034)*$Y4034</f>
        <v/>
      </c>
      <c r="AB4034" s="41">
        <f>N($M4034)*$Y4034</f>
        <v/>
      </c>
      <c r="AC4034" s="41">
        <f>$AA4034*$Z4034</f>
        <v/>
      </c>
      <c r="AD4034" s="41">
        <f>$AA4034*BonusMonths/12</f>
        <v/>
      </c>
      <c r="AE4034" s="41">
        <f>($AA4034+SI_Gross*$AB4034)*IF($Q4034=1,SI_O,SI_E)</f>
        <v/>
      </c>
      <c r="AF4034" s="41">
        <f>IF($Q4034=1,0,$AA4034*EOSB)</f>
        <v/>
      </c>
      <c r="AG4034" s="41">
        <f>$AN4034*$W4034</f>
        <v/>
      </c>
      <c r="AH4034" s="41">
        <f>SUM($AA4034:$AG4034)</f>
        <v/>
      </c>
      <c r="AI4034" s="41">
        <f>12*($AM4034+$AN4034)</f>
        <v/>
      </c>
      <c r="AJ4034" s="41">
        <f>$AM4034*((IncMonth-1)+(13-IncMonth)*(1+$X4034))+12*$AN4034</f>
        <v/>
      </c>
      <c r="AK4034" s="41">
        <f>IF($R4034=1,N($L4034)+N($M4034),0)</f>
        <v/>
      </c>
      <c r="AL4034">
        <f>IF($C4034="","",IF(N($L4034)&lt;=0,"Basic salary missing",IF(ISNA(MATCH($C4034,Departments!$A$5:$A$54,0)),"Department not on Departments sheet",IF(AND($I4034&lt;&gt;"",NOT(ISNUMBER($I4034))),"Date of birth is text, not a date",IF(AND($K4034&lt;&gt;"",NOT(ISNUMBER($K4034))),"Contract end is text, not a date","")))))</f>
        <v/>
      </c>
      <c r="AM4034" s="41">
        <f>IF($R4034=0,0,N($L4034)*(1+$Z4034+BonusMonths/12+IF($Q4034=1,0,EOSB))+N($M4034)+(N($L4034)+SI_Gross*N($M4034))*IF($Q4034=1,SI_O,SI_E))</f>
        <v/>
      </c>
      <c r="AN4034" s="41">
        <f>IF($R4034=0,0,(IF($Q4034=1,MedO,MedE+Ticket)+Training)/12)</f>
        <v/>
      </c>
    </row>
    <row r="4035">
      <c r="I4035" s="35" t="n"/>
      <c r="J4035" s="35" t="n"/>
      <c r="K4035" s="35" t="n"/>
      <c r="L4035" s="36" t="n"/>
      <c r="M4035" s="36" t="n"/>
      <c r="P4035" s="37" t="n"/>
      <c r="Q4035" s="38">
        <f>IF($C4035="",0,IF(OR(LOWER(TRIM($G4035))="omani",LOWER(TRIM($G4035))="oman",LOWER(TRIM($G4035))="om",LOWER(TRIM($G4035))="local"),1,0))</f>
        <v/>
      </c>
      <c r="R4035" s="38">
        <f>IF($C4035="",0,IF(OR(ISNUMBER(SEARCH("resign",$N4035)),ISNUMBER(SEARCH("terminat",$N4035)),ISNUMBER(SEARCH("inactive",$N4035)),ISNUMBER(SEARCH("vacan",$N4035)),ISNUMBER(SEARCH("deceased",$N4035)),ISNUMBER(SEARCH("separated",$N4035))),0,1))</f>
        <v/>
      </c>
      <c r="S4035">
        <f>IF(OR($R4035=0,NOT(ISNUMBER($I4035))),"",IFERROR(DATEDIF($I4035,DATE(FY,1,1),"y"),""))</f>
        <v/>
      </c>
      <c r="T4035">
        <f>IF(OR($R4035=0,NOT(ISNUMBER($J4035))),"",IFERROR(DATEDIF($J4035,DATE(FY,1,1),"y"),0))</f>
        <v/>
      </c>
      <c r="U4035" s="38">
        <f>IF(OR($R4035=0,NOT(ISNUMBER($I4035))),0,IF(YEAR($I4035)+IF($Q4035=1,RetAgeO,RetAgeE)=FY,MONTH($I4035),IF(YEAR($I4035)+IF($Q4035=1,RetAgeO,RetAgeE)&lt;FY,1,0)))</f>
        <v/>
      </c>
      <c r="V4035" s="38">
        <f>IF(OR($R4035=0,NOT(ISNUMBER($K4035))),0,IF(YEAR($K4035)=FY,MONTH($K4035),IF(YEAR($K4035)&lt;FY,1,0)))</f>
        <v/>
      </c>
      <c r="W4035" s="38">
        <f>IF($R4035=0,0,MIN(12,IF(AND(ISNUMBER($O4035),$O4035&gt;=1,$O4035&lt;=12),INT($O4035),12),IF(AND(RetireExit="Yes",$U4035&gt;0),$U4035,12),IF(AND(ContractExit="Yes",$V4035&gt;0),$V4035,12)))</f>
        <v/>
      </c>
      <c r="X4035" s="37">
        <f>IF(ISNUMBER($P4035),$P4035,IncPct)</f>
        <v/>
      </c>
      <c r="Y4035" s="39">
        <f>IF($W4035=0,0,MAX(0,MIN($W4035,IncMonth-1))+MAX(0,$W4035-IncMonth+1)*(1+$X4035))</f>
        <v/>
      </c>
      <c r="Z4035" s="40">
        <f>IF($C4035="",0,IFERROR(INDEX(Departments!$B$5:$B$54,MATCH($C4035,Departments!$A$5:$A$54,0)),0))</f>
        <v/>
      </c>
      <c r="AA4035" s="41">
        <f>N($L4035)*$Y4035</f>
        <v/>
      </c>
      <c r="AB4035" s="41">
        <f>N($M4035)*$Y4035</f>
        <v/>
      </c>
      <c r="AC4035" s="41">
        <f>$AA4035*$Z4035</f>
        <v/>
      </c>
      <c r="AD4035" s="41">
        <f>$AA4035*BonusMonths/12</f>
        <v/>
      </c>
      <c r="AE4035" s="41">
        <f>($AA4035+SI_Gross*$AB4035)*IF($Q4035=1,SI_O,SI_E)</f>
        <v/>
      </c>
      <c r="AF4035" s="41">
        <f>IF($Q4035=1,0,$AA4035*EOSB)</f>
        <v/>
      </c>
      <c r="AG4035" s="41">
        <f>$AN4035*$W4035</f>
        <v/>
      </c>
      <c r="AH4035" s="41">
        <f>SUM($AA4035:$AG4035)</f>
        <v/>
      </c>
      <c r="AI4035" s="41">
        <f>12*($AM4035+$AN4035)</f>
        <v/>
      </c>
      <c r="AJ4035" s="41">
        <f>$AM4035*((IncMonth-1)+(13-IncMonth)*(1+$X4035))+12*$AN4035</f>
        <v/>
      </c>
      <c r="AK4035" s="41">
        <f>IF($R4035=1,N($L4035)+N($M4035),0)</f>
        <v/>
      </c>
      <c r="AL4035">
        <f>IF($C4035="","",IF(N($L4035)&lt;=0,"Basic salary missing",IF(ISNA(MATCH($C4035,Departments!$A$5:$A$54,0)),"Department not on Departments sheet",IF(AND($I4035&lt;&gt;"",NOT(ISNUMBER($I4035))),"Date of birth is text, not a date",IF(AND($K4035&lt;&gt;"",NOT(ISNUMBER($K4035))),"Contract end is text, not a date","")))))</f>
        <v/>
      </c>
      <c r="AM4035" s="41">
        <f>IF($R4035=0,0,N($L4035)*(1+$Z4035+BonusMonths/12+IF($Q4035=1,0,EOSB))+N($M4035)+(N($L4035)+SI_Gross*N($M4035))*IF($Q4035=1,SI_O,SI_E))</f>
        <v/>
      </c>
      <c r="AN4035" s="41">
        <f>IF($R4035=0,0,(IF($Q4035=1,MedO,MedE+Ticket)+Training)/12)</f>
        <v/>
      </c>
    </row>
    <row r="4036">
      <c r="I4036" s="35" t="n"/>
      <c r="J4036" s="35" t="n"/>
      <c r="K4036" s="35" t="n"/>
      <c r="L4036" s="36" t="n"/>
      <c r="M4036" s="36" t="n"/>
      <c r="P4036" s="37" t="n"/>
      <c r="Q4036" s="38">
        <f>IF($C4036="",0,IF(OR(LOWER(TRIM($G4036))="omani",LOWER(TRIM($G4036))="oman",LOWER(TRIM($G4036))="om",LOWER(TRIM($G4036))="local"),1,0))</f>
        <v/>
      </c>
      <c r="R4036" s="38">
        <f>IF($C4036="",0,IF(OR(ISNUMBER(SEARCH("resign",$N4036)),ISNUMBER(SEARCH("terminat",$N4036)),ISNUMBER(SEARCH("inactive",$N4036)),ISNUMBER(SEARCH("vacan",$N4036)),ISNUMBER(SEARCH("deceased",$N4036)),ISNUMBER(SEARCH("separated",$N4036))),0,1))</f>
        <v/>
      </c>
      <c r="S4036">
        <f>IF(OR($R4036=0,NOT(ISNUMBER($I4036))),"",IFERROR(DATEDIF($I4036,DATE(FY,1,1),"y"),""))</f>
        <v/>
      </c>
      <c r="T4036">
        <f>IF(OR($R4036=0,NOT(ISNUMBER($J4036))),"",IFERROR(DATEDIF($J4036,DATE(FY,1,1),"y"),0))</f>
        <v/>
      </c>
      <c r="U4036" s="38">
        <f>IF(OR($R4036=0,NOT(ISNUMBER($I4036))),0,IF(YEAR($I4036)+IF($Q4036=1,RetAgeO,RetAgeE)=FY,MONTH($I4036),IF(YEAR($I4036)+IF($Q4036=1,RetAgeO,RetAgeE)&lt;FY,1,0)))</f>
        <v/>
      </c>
      <c r="V4036" s="38">
        <f>IF(OR($R4036=0,NOT(ISNUMBER($K4036))),0,IF(YEAR($K4036)=FY,MONTH($K4036),IF(YEAR($K4036)&lt;FY,1,0)))</f>
        <v/>
      </c>
      <c r="W4036" s="38">
        <f>IF($R4036=0,0,MIN(12,IF(AND(ISNUMBER($O4036),$O4036&gt;=1,$O4036&lt;=12),INT($O4036),12),IF(AND(RetireExit="Yes",$U4036&gt;0),$U4036,12),IF(AND(ContractExit="Yes",$V4036&gt;0),$V4036,12)))</f>
        <v/>
      </c>
      <c r="X4036" s="37">
        <f>IF(ISNUMBER($P4036),$P4036,IncPct)</f>
        <v/>
      </c>
      <c r="Y4036" s="39">
        <f>IF($W4036=0,0,MAX(0,MIN($W4036,IncMonth-1))+MAX(0,$W4036-IncMonth+1)*(1+$X4036))</f>
        <v/>
      </c>
      <c r="Z4036" s="40">
        <f>IF($C4036="",0,IFERROR(INDEX(Departments!$B$5:$B$54,MATCH($C4036,Departments!$A$5:$A$54,0)),0))</f>
        <v/>
      </c>
      <c r="AA4036" s="41">
        <f>N($L4036)*$Y4036</f>
        <v/>
      </c>
      <c r="AB4036" s="41">
        <f>N($M4036)*$Y4036</f>
        <v/>
      </c>
      <c r="AC4036" s="41">
        <f>$AA4036*$Z4036</f>
        <v/>
      </c>
      <c r="AD4036" s="41">
        <f>$AA4036*BonusMonths/12</f>
        <v/>
      </c>
      <c r="AE4036" s="41">
        <f>($AA4036+SI_Gross*$AB4036)*IF($Q4036=1,SI_O,SI_E)</f>
        <v/>
      </c>
      <c r="AF4036" s="41">
        <f>IF($Q4036=1,0,$AA4036*EOSB)</f>
        <v/>
      </c>
      <c r="AG4036" s="41">
        <f>$AN4036*$W4036</f>
        <v/>
      </c>
      <c r="AH4036" s="41">
        <f>SUM($AA4036:$AG4036)</f>
        <v/>
      </c>
      <c r="AI4036" s="41">
        <f>12*($AM4036+$AN4036)</f>
        <v/>
      </c>
      <c r="AJ4036" s="41">
        <f>$AM4036*((IncMonth-1)+(13-IncMonth)*(1+$X4036))+12*$AN4036</f>
        <v/>
      </c>
      <c r="AK4036" s="41">
        <f>IF($R4036=1,N($L4036)+N($M4036),0)</f>
        <v/>
      </c>
      <c r="AL4036">
        <f>IF($C4036="","",IF(N($L4036)&lt;=0,"Basic salary missing",IF(ISNA(MATCH($C4036,Departments!$A$5:$A$54,0)),"Department not on Departments sheet",IF(AND($I4036&lt;&gt;"",NOT(ISNUMBER($I4036))),"Date of birth is text, not a date",IF(AND($K4036&lt;&gt;"",NOT(ISNUMBER($K4036))),"Contract end is text, not a date","")))))</f>
        <v/>
      </c>
      <c r="AM4036" s="41">
        <f>IF($R4036=0,0,N($L4036)*(1+$Z4036+BonusMonths/12+IF($Q4036=1,0,EOSB))+N($M4036)+(N($L4036)+SI_Gross*N($M4036))*IF($Q4036=1,SI_O,SI_E))</f>
        <v/>
      </c>
      <c r="AN4036" s="41">
        <f>IF($R4036=0,0,(IF($Q4036=1,MedO,MedE+Ticket)+Training)/12)</f>
        <v/>
      </c>
    </row>
    <row r="4037">
      <c r="I4037" s="35" t="n"/>
      <c r="J4037" s="35" t="n"/>
      <c r="K4037" s="35" t="n"/>
      <c r="L4037" s="36" t="n"/>
      <c r="M4037" s="36" t="n"/>
      <c r="P4037" s="37" t="n"/>
      <c r="Q4037" s="38">
        <f>IF($C4037="",0,IF(OR(LOWER(TRIM($G4037))="omani",LOWER(TRIM($G4037))="oman",LOWER(TRIM($G4037))="om",LOWER(TRIM($G4037))="local"),1,0))</f>
        <v/>
      </c>
      <c r="R4037" s="38">
        <f>IF($C4037="",0,IF(OR(ISNUMBER(SEARCH("resign",$N4037)),ISNUMBER(SEARCH("terminat",$N4037)),ISNUMBER(SEARCH("inactive",$N4037)),ISNUMBER(SEARCH("vacan",$N4037)),ISNUMBER(SEARCH("deceased",$N4037)),ISNUMBER(SEARCH("separated",$N4037))),0,1))</f>
        <v/>
      </c>
      <c r="S4037">
        <f>IF(OR($R4037=0,NOT(ISNUMBER($I4037))),"",IFERROR(DATEDIF($I4037,DATE(FY,1,1),"y"),""))</f>
        <v/>
      </c>
      <c r="T4037">
        <f>IF(OR($R4037=0,NOT(ISNUMBER($J4037))),"",IFERROR(DATEDIF($J4037,DATE(FY,1,1),"y"),0))</f>
        <v/>
      </c>
      <c r="U4037" s="38">
        <f>IF(OR($R4037=0,NOT(ISNUMBER($I4037))),0,IF(YEAR($I4037)+IF($Q4037=1,RetAgeO,RetAgeE)=FY,MONTH($I4037),IF(YEAR($I4037)+IF($Q4037=1,RetAgeO,RetAgeE)&lt;FY,1,0)))</f>
        <v/>
      </c>
      <c r="V4037" s="38">
        <f>IF(OR($R4037=0,NOT(ISNUMBER($K4037))),0,IF(YEAR($K4037)=FY,MONTH($K4037),IF(YEAR($K4037)&lt;FY,1,0)))</f>
        <v/>
      </c>
      <c r="W4037" s="38">
        <f>IF($R4037=0,0,MIN(12,IF(AND(ISNUMBER($O4037),$O4037&gt;=1,$O4037&lt;=12),INT($O4037),12),IF(AND(RetireExit="Yes",$U4037&gt;0),$U4037,12),IF(AND(ContractExit="Yes",$V4037&gt;0),$V4037,12)))</f>
        <v/>
      </c>
      <c r="X4037" s="37">
        <f>IF(ISNUMBER($P4037),$P4037,IncPct)</f>
        <v/>
      </c>
      <c r="Y4037" s="39">
        <f>IF($W4037=0,0,MAX(0,MIN($W4037,IncMonth-1))+MAX(0,$W4037-IncMonth+1)*(1+$X4037))</f>
        <v/>
      </c>
      <c r="Z4037" s="40">
        <f>IF($C4037="",0,IFERROR(INDEX(Departments!$B$5:$B$54,MATCH($C4037,Departments!$A$5:$A$54,0)),0))</f>
        <v/>
      </c>
      <c r="AA4037" s="41">
        <f>N($L4037)*$Y4037</f>
        <v/>
      </c>
      <c r="AB4037" s="41">
        <f>N($M4037)*$Y4037</f>
        <v/>
      </c>
      <c r="AC4037" s="41">
        <f>$AA4037*$Z4037</f>
        <v/>
      </c>
      <c r="AD4037" s="41">
        <f>$AA4037*BonusMonths/12</f>
        <v/>
      </c>
      <c r="AE4037" s="41">
        <f>($AA4037+SI_Gross*$AB4037)*IF($Q4037=1,SI_O,SI_E)</f>
        <v/>
      </c>
      <c r="AF4037" s="41">
        <f>IF($Q4037=1,0,$AA4037*EOSB)</f>
        <v/>
      </c>
      <c r="AG4037" s="41">
        <f>$AN4037*$W4037</f>
        <v/>
      </c>
      <c r="AH4037" s="41">
        <f>SUM($AA4037:$AG4037)</f>
        <v/>
      </c>
      <c r="AI4037" s="41">
        <f>12*($AM4037+$AN4037)</f>
        <v/>
      </c>
      <c r="AJ4037" s="41">
        <f>$AM4037*((IncMonth-1)+(13-IncMonth)*(1+$X4037))+12*$AN4037</f>
        <v/>
      </c>
      <c r="AK4037" s="41">
        <f>IF($R4037=1,N($L4037)+N($M4037),0)</f>
        <v/>
      </c>
      <c r="AL4037">
        <f>IF($C4037="","",IF(N($L4037)&lt;=0,"Basic salary missing",IF(ISNA(MATCH($C4037,Departments!$A$5:$A$54,0)),"Department not on Departments sheet",IF(AND($I4037&lt;&gt;"",NOT(ISNUMBER($I4037))),"Date of birth is text, not a date",IF(AND($K4037&lt;&gt;"",NOT(ISNUMBER($K4037))),"Contract end is text, not a date","")))))</f>
        <v/>
      </c>
      <c r="AM4037" s="41">
        <f>IF($R4037=0,0,N($L4037)*(1+$Z4037+BonusMonths/12+IF($Q4037=1,0,EOSB))+N($M4037)+(N($L4037)+SI_Gross*N($M4037))*IF($Q4037=1,SI_O,SI_E))</f>
        <v/>
      </c>
      <c r="AN4037" s="41">
        <f>IF($R4037=0,0,(IF($Q4037=1,MedO,MedE+Ticket)+Training)/12)</f>
        <v/>
      </c>
    </row>
    <row r="4038">
      <c r="I4038" s="35" t="n"/>
      <c r="J4038" s="35" t="n"/>
      <c r="K4038" s="35" t="n"/>
      <c r="L4038" s="36" t="n"/>
      <c r="M4038" s="36" t="n"/>
      <c r="P4038" s="37" t="n"/>
      <c r="Q4038" s="38">
        <f>IF($C4038="",0,IF(OR(LOWER(TRIM($G4038))="omani",LOWER(TRIM($G4038))="oman",LOWER(TRIM($G4038))="om",LOWER(TRIM($G4038))="local"),1,0))</f>
        <v/>
      </c>
      <c r="R4038" s="38">
        <f>IF($C4038="",0,IF(OR(ISNUMBER(SEARCH("resign",$N4038)),ISNUMBER(SEARCH("terminat",$N4038)),ISNUMBER(SEARCH("inactive",$N4038)),ISNUMBER(SEARCH("vacan",$N4038)),ISNUMBER(SEARCH("deceased",$N4038)),ISNUMBER(SEARCH("separated",$N4038))),0,1))</f>
        <v/>
      </c>
      <c r="S4038">
        <f>IF(OR($R4038=0,NOT(ISNUMBER($I4038))),"",IFERROR(DATEDIF($I4038,DATE(FY,1,1),"y"),""))</f>
        <v/>
      </c>
      <c r="T4038">
        <f>IF(OR($R4038=0,NOT(ISNUMBER($J4038))),"",IFERROR(DATEDIF($J4038,DATE(FY,1,1),"y"),0))</f>
        <v/>
      </c>
      <c r="U4038" s="38">
        <f>IF(OR($R4038=0,NOT(ISNUMBER($I4038))),0,IF(YEAR($I4038)+IF($Q4038=1,RetAgeO,RetAgeE)=FY,MONTH($I4038),IF(YEAR($I4038)+IF($Q4038=1,RetAgeO,RetAgeE)&lt;FY,1,0)))</f>
        <v/>
      </c>
      <c r="V4038" s="38">
        <f>IF(OR($R4038=0,NOT(ISNUMBER($K4038))),0,IF(YEAR($K4038)=FY,MONTH($K4038),IF(YEAR($K4038)&lt;FY,1,0)))</f>
        <v/>
      </c>
      <c r="W4038" s="38">
        <f>IF($R4038=0,0,MIN(12,IF(AND(ISNUMBER($O4038),$O4038&gt;=1,$O4038&lt;=12),INT($O4038),12),IF(AND(RetireExit="Yes",$U4038&gt;0),$U4038,12),IF(AND(ContractExit="Yes",$V4038&gt;0),$V4038,12)))</f>
        <v/>
      </c>
      <c r="X4038" s="37">
        <f>IF(ISNUMBER($P4038),$P4038,IncPct)</f>
        <v/>
      </c>
      <c r="Y4038" s="39">
        <f>IF($W4038=0,0,MAX(0,MIN($W4038,IncMonth-1))+MAX(0,$W4038-IncMonth+1)*(1+$X4038))</f>
        <v/>
      </c>
      <c r="Z4038" s="40">
        <f>IF($C4038="",0,IFERROR(INDEX(Departments!$B$5:$B$54,MATCH($C4038,Departments!$A$5:$A$54,0)),0))</f>
        <v/>
      </c>
      <c r="AA4038" s="41">
        <f>N($L4038)*$Y4038</f>
        <v/>
      </c>
      <c r="AB4038" s="41">
        <f>N($M4038)*$Y4038</f>
        <v/>
      </c>
      <c r="AC4038" s="41">
        <f>$AA4038*$Z4038</f>
        <v/>
      </c>
      <c r="AD4038" s="41">
        <f>$AA4038*BonusMonths/12</f>
        <v/>
      </c>
      <c r="AE4038" s="41">
        <f>($AA4038+SI_Gross*$AB4038)*IF($Q4038=1,SI_O,SI_E)</f>
        <v/>
      </c>
      <c r="AF4038" s="41">
        <f>IF($Q4038=1,0,$AA4038*EOSB)</f>
        <v/>
      </c>
      <c r="AG4038" s="41">
        <f>$AN4038*$W4038</f>
        <v/>
      </c>
      <c r="AH4038" s="41">
        <f>SUM($AA4038:$AG4038)</f>
        <v/>
      </c>
      <c r="AI4038" s="41">
        <f>12*($AM4038+$AN4038)</f>
        <v/>
      </c>
      <c r="AJ4038" s="41">
        <f>$AM4038*((IncMonth-1)+(13-IncMonth)*(1+$X4038))+12*$AN4038</f>
        <v/>
      </c>
      <c r="AK4038" s="41">
        <f>IF($R4038=1,N($L4038)+N($M4038),0)</f>
        <v/>
      </c>
      <c r="AL4038">
        <f>IF($C4038="","",IF(N($L4038)&lt;=0,"Basic salary missing",IF(ISNA(MATCH($C4038,Departments!$A$5:$A$54,0)),"Department not on Departments sheet",IF(AND($I4038&lt;&gt;"",NOT(ISNUMBER($I4038))),"Date of birth is text, not a date",IF(AND($K4038&lt;&gt;"",NOT(ISNUMBER($K4038))),"Contract end is text, not a date","")))))</f>
        <v/>
      </c>
      <c r="AM4038" s="41">
        <f>IF($R4038=0,0,N($L4038)*(1+$Z4038+BonusMonths/12+IF($Q4038=1,0,EOSB))+N($M4038)+(N($L4038)+SI_Gross*N($M4038))*IF($Q4038=1,SI_O,SI_E))</f>
        <v/>
      </c>
      <c r="AN4038" s="41">
        <f>IF($R4038=0,0,(IF($Q4038=1,MedO,MedE+Ticket)+Training)/12)</f>
        <v/>
      </c>
    </row>
    <row r="4039">
      <c r="I4039" s="35" t="n"/>
      <c r="J4039" s="35" t="n"/>
      <c r="K4039" s="35" t="n"/>
      <c r="L4039" s="36" t="n"/>
      <c r="M4039" s="36" t="n"/>
      <c r="P4039" s="37" t="n"/>
      <c r="Q4039" s="38">
        <f>IF($C4039="",0,IF(OR(LOWER(TRIM($G4039))="omani",LOWER(TRIM($G4039))="oman",LOWER(TRIM($G4039))="om",LOWER(TRIM($G4039))="local"),1,0))</f>
        <v/>
      </c>
      <c r="R4039" s="38">
        <f>IF($C4039="",0,IF(OR(ISNUMBER(SEARCH("resign",$N4039)),ISNUMBER(SEARCH("terminat",$N4039)),ISNUMBER(SEARCH("inactive",$N4039)),ISNUMBER(SEARCH("vacan",$N4039)),ISNUMBER(SEARCH("deceased",$N4039)),ISNUMBER(SEARCH("separated",$N4039))),0,1))</f>
        <v/>
      </c>
      <c r="S4039">
        <f>IF(OR($R4039=0,NOT(ISNUMBER($I4039))),"",IFERROR(DATEDIF($I4039,DATE(FY,1,1),"y"),""))</f>
        <v/>
      </c>
      <c r="T4039">
        <f>IF(OR($R4039=0,NOT(ISNUMBER($J4039))),"",IFERROR(DATEDIF($J4039,DATE(FY,1,1),"y"),0))</f>
        <v/>
      </c>
      <c r="U4039" s="38">
        <f>IF(OR($R4039=0,NOT(ISNUMBER($I4039))),0,IF(YEAR($I4039)+IF($Q4039=1,RetAgeO,RetAgeE)=FY,MONTH($I4039),IF(YEAR($I4039)+IF($Q4039=1,RetAgeO,RetAgeE)&lt;FY,1,0)))</f>
        <v/>
      </c>
      <c r="V4039" s="38">
        <f>IF(OR($R4039=0,NOT(ISNUMBER($K4039))),0,IF(YEAR($K4039)=FY,MONTH($K4039),IF(YEAR($K4039)&lt;FY,1,0)))</f>
        <v/>
      </c>
      <c r="W4039" s="38">
        <f>IF($R4039=0,0,MIN(12,IF(AND(ISNUMBER($O4039),$O4039&gt;=1,$O4039&lt;=12),INT($O4039),12),IF(AND(RetireExit="Yes",$U4039&gt;0),$U4039,12),IF(AND(ContractExit="Yes",$V4039&gt;0),$V4039,12)))</f>
        <v/>
      </c>
      <c r="X4039" s="37">
        <f>IF(ISNUMBER($P4039),$P4039,IncPct)</f>
        <v/>
      </c>
      <c r="Y4039" s="39">
        <f>IF($W4039=0,0,MAX(0,MIN($W4039,IncMonth-1))+MAX(0,$W4039-IncMonth+1)*(1+$X4039))</f>
        <v/>
      </c>
      <c r="Z4039" s="40">
        <f>IF($C4039="",0,IFERROR(INDEX(Departments!$B$5:$B$54,MATCH($C4039,Departments!$A$5:$A$54,0)),0))</f>
        <v/>
      </c>
      <c r="AA4039" s="41">
        <f>N($L4039)*$Y4039</f>
        <v/>
      </c>
      <c r="AB4039" s="41">
        <f>N($M4039)*$Y4039</f>
        <v/>
      </c>
      <c r="AC4039" s="41">
        <f>$AA4039*$Z4039</f>
        <v/>
      </c>
      <c r="AD4039" s="41">
        <f>$AA4039*BonusMonths/12</f>
        <v/>
      </c>
      <c r="AE4039" s="41">
        <f>($AA4039+SI_Gross*$AB4039)*IF($Q4039=1,SI_O,SI_E)</f>
        <v/>
      </c>
      <c r="AF4039" s="41">
        <f>IF($Q4039=1,0,$AA4039*EOSB)</f>
        <v/>
      </c>
      <c r="AG4039" s="41">
        <f>$AN4039*$W4039</f>
        <v/>
      </c>
      <c r="AH4039" s="41">
        <f>SUM($AA4039:$AG4039)</f>
        <v/>
      </c>
      <c r="AI4039" s="41">
        <f>12*($AM4039+$AN4039)</f>
        <v/>
      </c>
      <c r="AJ4039" s="41">
        <f>$AM4039*((IncMonth-1)+(13-IncMonth)*(1+$X4039))+12*$AN4039</f>
        <v/>
      </c>
      <c r="AK4039" s="41">
        <f>IF($R4039=1,N($L4039)+N($M4039),0)</f>
        <v/>
      </c>
      <c r="AL4039">
        <f>IF($C4039="","",IF(N($L4039)&lt;=0,"Basic salary missing",IF(ISNA(MATCH($C4039,Departments!$A$5:$A$54,0)),"Department not on Departments sheet",IF(AND($I4039&lt;&gt;"",NOT(ISNUMBER($I4039))),"Date of birth is text, not a date",IF(AND($K4039&lt;&gt;"",NOT(ISNUMBER($K4039))),"Contract end is text, not a date","")))))</f>
        <v/>
      </c>
      <c r="AM4039" s="41">
        <f>IF($R4039=0,0,N($L4039)*(1+$Z4039+BonusMonths/12+IF($Q4039=1,0,EOSB))+N($M4039)+(N($L4039)+SI_Gross*N($M4039))*IF($Q4039=1,SI_O,SI_E))</f>
        <v/>
      </c>
      <c r="AN4039" s="41">
        <f>IF($R4039=0,0,(IF($Q4039=1,MedO,MedE+Ticket)+Training)/12)</f>
        <v/>
      </c>
    </row>
    <row r="4040">
      <c r="I4040" s="35" t="n"/>
      <c r="J4040" s="35" t="n"/>
      <c r="K4040" s="35" t="n"/>
      <c r="L4040" s="36" t="n"/>
      <c r="M4040" s="36" t="n"/>
      <c r="P4040" s="37" t="n"/>
      <c r="Q4040" s="38">
        <f>IF($C4040="",0,IF(OR(LOWER(TRIM($G4040))="omani",LOWER(TRIM($G4040))="oman",LOWER(TRIM($G4040))="om",LOWER(TRIM($G4040))="local"),1,0))</f>
        <v/>
      </c>
      <c r="R4040" s="38">
        <f>IF($C4040="",0,IF(OR(ISNUMBER(SEARCH("resign",$N4040)),ISNUMBER(SEARCH("terminat",$N4040)),ISNUMBER(SEARCH("inactive",$N4040)),ISNUMBER(SEARCH("vacan",$N4040)),ISNUMBER(SEARCH("deceased",$N4040)),ISNUMBER(SEARCH("separated",$N4040))),0,1))</f>
        <v/>
      </c>
      <c r="S4040">
        <f>IF(OR($R4040=0,NOT(ISNUMBER($I4040))),"",IFERROR(DATEDIF($I4040,DATE(FY,1,1),"y"),""))</f>
        <v/>
      </c>
      <c r="T4040">
        <f>IF(OR($R4040=0,NOT(ISNUMBER($J4040))),"",IFERROR(DATEDIF($J4040,DATE(FY,1,1),"y"),0))</f>
        <v/>
      </c>
      <c r="U4040" s="38">
        <f>IF(OR($R4040=0,NOT(ISNUMBER($I4040))),0,IF(YEAR($I4040)+IF($Q4040=1,RetAgeO,RetAgeE)=FY,MONTH($I4040),IF(YEAR($I4040)+IF($Q4040=1,RetAgeO,RetAgeE)&lt;FY,1,0)))</f>
        <v/>
      </c>
      <c r="V4040" s="38">
        <f>IF(OR($R4040=0,NOT(ISNUMBER($K4040))),0,IF(YEAR($K4040)=FY,MONTH($K4040),IF(YEAR($K4040)&lt;FY,1,0)))</f>
        <v/>
      </c>
      <c r="W4040" s="38">
        <f>IF($R4040=0,0,MIN(12,IF(AND(ISNUMBER($O4040),$O4040&gt;=1,$O4040&lt;=12),INT($O4040),12),IF(AND(RetireExit="Yes",$U4040&gt;0),$U4040,12),IF(AND(ContractExit="Yes",$V4040&gt;0),$V4040,12)))</f>
        <v/>
      </c>
      <c r="X4040" s="37">
        <f>IF(ISNUMBER($P4040),$P4040,IncPct)</f>
        <v/>
      </c>
      <c r="Y4040" s="39">
        <f>IF($W4040=0,0,MAX(0,MIN($W4040,IncMonth-1))+MAX(0,$W4040-IncMonth+1)*(1+$X4040))</f>
        <v/>
      </c>
      <c r="Z4040" s="40">
        <f>IF($C4040="",0,IFERROR(INDEX(Departments!$B$5:$B$54,MATCH($C4040,Departments!$A$5:$A$54,0)),0))</f>
        <v/>
      </c>
      <c r="AA4040" s="41">
        <f>N($L4040)*$Y4040</f>
        <v/>
      </c>
      <c r="AB4040" s="41">
        <f>N($M4040)*$Y4040</f>
        <v/>
      </c>
      <c r="AC4040" s="41">
        <f>$AA4040*$Z4040</f>
        <v/>
      </c>
      <c r="AD4040" s="41">
        <f>$AA4040*BonusMonths/12</f>
        <v/>
      </c>
      <c r="AE4040" s="41">
        <f>($AA4040+SI_Gross*$AB4040)*IF($Q4040=1,SI_O,SI_E)</f>
        <v/>
      </c>
      <c r="AF4040" s="41">
        <f>IF($Q4040=1,0,$AA4040*EOSB)</f>
        <v/>
      </c>
      <c r="AG4040" s="41">
        <f>$AN4040*$W4040</f>
        <v/>
      </c>
      <c r="AH4040" s="41">
        <f>SUM($AA4040:$AG4040)</f>
        <v/>
      </c>
      <c r="AI4040" s="41">
        <f>12*($AM4040+$AN4040)</f>
        <v/>
      </c>
      <c r="AJ4040" s="41">
        <f>$AM4040*((IncMonth-1)+(13-IncMonth)*(1+$X4040))+12*$AN4040</f>
        <v/>
      </c>
      <c r="AK4040" s="41">
        <f>IF($R4040=1,N($L4040)+N($M4040),0)</f>
        <v/>
      </c>
      <c r="AL4040">
        <f>IF($C4040="","",IF(N($L4040)&lt;=0,"Basic salary missing",IF(ISNA(MATCH($C4040,Departments!$A$5:$A$54,0)),"Department not on Departments sheet",IF(AND($I4040&lt;&gt;"",NOT(ISNUMBER($I4040))),"Date of birth is text, not a date",IF(AND($K4040&lt;&gt;"",NOT(ISNUMBER($K4040))),"Contract end is text, not a date","")))))</f>
        <v/>
      </c>
      <c r="AM4040" s="41">
        <f>IF($R4040=0,0,N($L4040)*(1+$Z4040+BonusMonths/12+IF($Q4040=1,0,EOSB))+N($M4040)+(N($L4040)+SI_Gross*N($M4040))*IF($Q4040=1,SI_O,SI_E))</f>
        <v/>
      </c>
      <c r="AN4040" s="41">
        <f>IF($R4040=0,0,(IF($Q4040=1,MedO,MedE+Ticket)+Training)/12)</f>
        <v/>
      </c>
    </row>
    <row r="4041">
      <c r="I4041" s="35" t="n"/>
      <c r="J4041" s="35" t="n"/>
      <c r="K4041" s="35" t="n"/>
      <c r="L4041" s="36" t="n"/>
      <c r="M4041" s="36" t="n"/>
      <c r="P4041" s="37" t="n"/>
      <c r="Q4041" s="38">
        <f>IF($C4041="",0,IF(OR(LOWER(TRIM($G4041))="omani",LOWER(TRIM($G4041))="oman",LOWER(TRIM($G4041))="om",LOWER(TRIM($G4041))="local"),1,0))</f>
        <v/>
      </c>
      <c r="R4041" s="38">
        <f>IF($C4041="",0,IF(OR(ISNUMBER(SEARCH("resign",$N4041)),ISNUMBER(SEARCH("terminat",$N4041)),ISNUMBER(SEARCH("inactive",$N4041)),ISNUMBER(SEARCH("vacan",$N4041)),ISNUMBER(SEARCH("deceased",$N4041)),ISNUMBER(SEARCH("separated",$N4041))),0,1))</f>
        <v/>
      </c>
      <c r="S4041">
        <f>IF(OR($R4041=0,NOT(ISNUMBER($I4041))),"",IFERROR(DATEDIF($I4041,DATE(FY,1,1),"y"),""))</f>
        <v/>
      </c>
      <c r="T4041">
        <f>IF(OR($R4041=0,NOT(ISNUMBER($J4041))),"",IFERROR(DATEDIF($J4041,DATE(FY,1,1),"y"),0))</f>
        <v/>
      </c>
      <c r="U4041" s="38">
        <f>IF(OR($R4041=0,NOT(ISNUMBER($I4041))),0,IF(YEAR($I4041)+IF($Q4041=1,RetAgeO,RetAgeE)=FY,MONTH($I4041),IF(YEAR($I4041)+IF($Q4041=1,RetAgeO,RetAgeE)&lt;FY,1,0)))</f>
        <v/>
      </c>
      <c r="V4041" s="38">
        <f>IF(OR($R4041=0,NOT(ISNUMBER($K4041))),0,IF(YEAR($K4041)=FY,MONTH($K4041),IF(YEAR($K4041)&lt;FY,1,0)))</f>
        <v/>
      </c>
      <c r="W4041" s="38">
        <f>IF($R4041=0,0,MIN(12,IF(AND(ISNUMBER($O4041),$O4041&gt;=1,$O4041&lt;=12),INT($O4041),12),IF(AND(RetireExit="Yes",$U4041&gt;0),$U4041,12),IF(AND(ContractExit="Yes",$V4041&gt;0),$V4041,12)))</f>
        <v/>
      </c>
      <c r="X4041" s="37">
        <f>IF(ISNUMBER($P4041),$P4041,IncPct)</f>
        <v/>
      </c>
      <c r="Y4041" s="39">
        <f>IF($W4041=0,0,MAX(0,MIN($W4041,IncMonth-1))+MAX(0,$W4041-IncMonth+1)*(1+$X4041))</f>
        <v/>
      </c>
      <c r="Z4041" s="40">
        <f>IF($C4041="",0,IFERROR(INDEX(Departments!$B$5:$B$54,MATCH($C4041,Departments!$A$5:$A$54,0)),0))</f>
        <v/>
      </c>
      <c r="AA4041" s="41">
        <f>N($L4041)*$Y4041</f>
        <v/>
      </c>
      <c r="AB4041" s="41">
        <f>N($M4041)*$Y4041</f>
        <v/>
      </c>
      <c r="AC4041" s="41">
        <f>$AA4041*$Z4041</f>
        <v/>
      </c>
      <c r="AD4041" s="41">
        <f>$AA4041*BonusMonths/12</f>
        <v/>
      </c>
      <c r="AE4041" s="41">
        <f>($AA4041+SI_Gross*$AB4041)*IF($Q4041=1,SI_O,SI_E)</f>
        <v/>
      </c>
      <c r="AF4041" s="41">
        <f>IF($Q4041=1,0,$AA4041*EOSB)</f>
        <v/>
      </c>
      <c r="AG4041" s="41">
        <f>$AN4041*$W4041</f>
        <v/>
      </c>
      <c r="AH4041" s="41">
        <f>SUM($AA4041:$AG4041)</f>
        <v/>
      </c>
      <c r="AI4041" s="41">
        <f>12*($AM4041+$AN4041)</f>
        <v/>
      </c>
      <c r="AJ4041" s="41">
        <f>$AM4041*((IncMonth-1)+(13-IncMonth)*(1+$X4041))+12*$AN4041</f>
        <v/>
      </c>
      <c r="AK4041" s="41">
        <f>IF($R4041=1,N($L4041)+N($M4041),0)</f>
        <v/>
      </c>
      <c r="AL4041">
        <f>IF($C4041="","",IF(N($L4041)&lt;=0,"Basic salary missing",IF(ISNA(MATCH($C4041,Departments!$A$5:$A$54,0)),"Department not on Departments sheet",IF(AND($I4041&lt;&gt;"",NOT(ISNUMBER($I4041))),"Date of birth is text, not a date",IF(AND($K4041&lt;&gt;"",NOT(ISNUMBER($K4041))),"Contract end is text, not a date","")))))</f>
        <v/>
      </c>
      <c r="AM4041" s="41">
        <f>IF($R4041=0,0,N($L4041)*(1+$Z4041+BonusMonths/12+IF($Q4041=1,0,EOSB))+N($M4041)+(N($L4041)+SI_Gross*N($M4041))*IF($Q4041=1,SI_O,SI_E))</f>
        <v/>
      </c>
      <c r="AN4041" s="41">
        <f>IF($R4041=0,0,(IF($Q4041=1,MedO,MedE+Ticket)+Training)/12)</f>
        <v/>
      </c>
    </row>
    <row r="4042">
      <c r="I4042" s="35" t="n"/>
      <c r="J4042" s="35" t="n"/>
      <c r="K4042" s="35" t="n"/>
      <c r="L4042" s="36" t="n"/>
      <c r="M4042" s="36" t="n"/>
      <c r="P4042" s="37" t="n"/>
      <c r="Q4042" s="38">
        <f>IF($C4042="",0,IF(OR(LOWER(TRIM($G4042))="omani",LOWER(TRIM($G4042))="oman",LOWER(TRIM($G4042))="om",LOWER(TRIM($G4042))="local"),1,0))</f>
        <v/>
      </c>
      <c r="R4042" s="38">
        <f>IF($C4042="",0,IF(OR(ISNUMBER(SEARCH("resign",$N4042)),ISNUMBER(SEARCH("terminat",$N4042)),ISNUMBER(SEARCH("inactive",$N4042)),ISNUMBER(SEARCH("vacan",$N4042)),ISNUMBER(SEARCH("deceased",$N4042)),ISNUMBER(SEARCH("separated",$N4042))),0,1))</f>
        <v/>
      </c>
      <c r="S4042">
        <f>IF(OR($R4042=0,NOT(ISNUMBER($I4042))),"",IFERROR(DATEDIF($I4042,DATE(FY,1,1),"y"),""))</f>
        <v/>
      </c>
      <c r="T4042">
        <f>IF(OR($R4042=0,NOT(ISNUMBER($J4042))),"",IFERROR(DATEDIF($J4042,DATE(FY,1,1),"y"),0))</f>
        <v/>
      </c>
      <c r="U4042" s="38">
        <f>IF(OR($R4042=0,NOT(ISNUMBER($I4042))),0,IF(YEAR($I4042)+IF($Q4042=1,RetAgeO,RetAgeE)=FY,MONTH($I4042),IF(YEAR($I4042)+IF($Q4042=1,RetAgeO,RetAgeE)&lt;FY,1,0)))</f>
        <v/>
      </c>
      <c r="V4042" s="38">
        <f>IF(OR($R4042=0,NOT(ISNUMBER($K4042))),0,IF(YEAR($K4042)=FY,MONTH($K4042),IF(YEAR($K4042)&lt;FY,1,0)))</f>
        <v/>
      </c>
      <c r="W4042" s="38">
        <f>IF($R4042=0,0,MIN(12,IF(AND(ISNUMBER($O4042),$O4042&gt;=1,$O4042&lt;=12),INT($O4042),12),IF(AND(RetireExit="Yes",$U4042&gt;0),$U4042,12),IF(AND(ContractExit="Yes",$V4042&gt;0),$V4042,12)))</f>
        <v/>
      </c>
      <c r="X4042" s="37">
        <f>IF(ISNUMBER($P4042),$P4042,IncPct)</f>
        <v/>
      </c>
      <c r="Y4042" s="39">
        <f>IF($W4042=0,0,MAX(0,MIN($W4042,IncMonth-1))+MAX(0,$W4042-IncMonth+1)*(1+$X4042))</f>
        <v/>
      </c>
      <c r="Z4042" s="40">
        <f>IF($C4042="",0,IFERROR(INDEX(Departments!$B$5:$B$54,MATCH($C4042,Departments!$A$5:$A$54,0)),0))</f>
        <v/>
      </c>
      <c r="AA4042" s="41">
        <f>N($L4042)*$Y4042</f>
        <v/>
      </c>
      <c r="AB4042" s="41">
        <f>N($M4042)*$Y4042</f>
        <v/>
      </c>
      <c r="AC4042" s="41">
        <f>$AA4042*$Z4042</f>
        <v/>
      </c>
      <c r="AD4042" s="41">
        <f>$AA4042*BonusMonths/12</f>
        <v/>
      </c>
      <c r="AE4042" s="41">
        <f>($AA4042+SI_Gross*$AB4042)*IF($Q4042=1,SI_O,SI_E)</f>
        <v/>
      </c>
      <c r="AF4042" s="41">
        <f>IF($Q4042=1,0,$AA4042*EOSB)</f>
        <v/>
      </c>
      <c r="AG4042" s="41">
        <f>$AN4042*$W4042</f>
        <v/>
      </c>
      <c r="AH4042" s="41">
        <f>SUM($AA4042:$AG4042)</f>
        <v/>
      </c>
      <c r="AI4042" s="41">
        <f>12*($AM4042+$AN4042)</f>
        <v/>
      </c>
      <c r="AJ4042" s="41">
        <f>$AM4042*((IncMonth-1)+(13-IncMonth)*(1+$X4042))+12*$AN4042</f>
        <v/>
      </c>
      <c r="AK4042" s="41">
        <f>IF($R4042=1,N($L4042)+N($M4042),0)</f>
        <v/>
      </c>
      <c r="AL4042">
        <f>IF($C4042="","",IF(N($L4042)&lt;=0,"Basic salary missing",IF(ISNA(MATCH($C4042,Departments!$A$5:$A$54,0)),"Department not on Departments sheet",IF(AND($I4042&lt;&gt;"",NOT(ISNUMBER($I4042))),"Date of birth is text, not a date",IF(AND($K4042&lt;&gt;"",NOT(ISNUMBER($K4042))),"Contract end is text, not a date","")))))</f>
        <v/>
      </c>
      <c r="AM4042" s="41">
        <f>IF($R4042=0,0,N($L4042)*(1+$Z4042+BonusMonths/12+IF($Q4042=1,0,EOSB))+N($M4042)+(N($L4042)+SI_Gross*N($M4042))*IF($Q4042=1,SI_O,SI_E))</f>
        <v/>
      </c>
      <c r="AN4042" s="41">
        <f>IF($R4042=0,0,(IF($Q4042=1,MedO,MedE+Ticket)+Training)/12)</f>
        <v/>
      </c>
    </row>
    <row r="4043">
      <c r="I4043" s="35" t="n"/>
      <c r="J4043" s="35" t="n"/>
      <c r="K4043" s="35" t="n"/>
      <c r="L4043" s="36" t="n"/>
      <c r="M4043" s="36" t="n"/>
      <c r="P4043" s="37" t="n"/>
      <c r="Q4043" s="38">
        <f>IF($C4043="",0,IF(OR(LOWER(TRIM($G4043))="omani",LOWER(TRIM($G4043))="oman",LOWER(TRIM($G4043))="om",LOWER(TRIM($G4043))="local"),1,0))</f>
        <v/>
      </c>
      <c r="R4043" s="38">
        <f>IF($C4043="",0,IF(OR(ISNUMBER(SEARCH("resign",$N4043)),ISNUMBER(SEARCH("terminat",$N4043)),ISNUMBER(SEARCH("inactive",$N4043)),ISNUMBER(SEARCH("vacan",$N4043)),ISNUMBER(SEARCH("deceased",$N4043)),ISNUMBER(SEARCH("separated",$N4043))),0,1))</f>
        <v/>
      </c>
      <c r="S4043">
        <f>IF(OR($R4043=0,NOT(ISNUMBER($I4043))),"",IFERROR(DATEDIF($I4043,DATE(FY,1,1),"y"),""))</f>
        <v/>
      </c>
      <c r="T4043">
        <f>IF(OR($R4043=0,NOT(ISNUMBER($J4043))),"",IFERROR(DATEDIF($J4043,DATE(FY,1,1),"y"),0))</f>
        <v/>
      </c>
      <c r="U4043" s="38">
        <f>IF(OR($R4043=0,NOT(ISNUMBER($I4043))),0,IF(YEAR($I4043)+IF($Q4043=1,RetAgeO,RetAgeE)=FY,MONTH($I4043),IF(YEAR($I4043)+IF($Q4043=1,RetAgeO,RetAgeE)&lt;FY,1,0)))</f>
        <v/>
      </c>
      <c r="V4043" s="38">
        <f>IF(OR($R4043=0,NOT(ISNUMBER($K4043))),0,IF(YEAR($K4043)=FY,MONTH($K4043),IF(YEAR($K4043)&lt;FY,1,0)))</f>
        <v/>
      </c>
      <c r="W4043" s="38">
        <f>IF($R4043=0,0,MIN(12,IF(AND(ISNUMBER($O4043),$O4043&gt;=1,$O4043&lt;=12),INT($O4043),12),IF(AND(RetireExit="Yes",$U4043&gt;0),$U4043,12),IF(AND(ContractExit="Yes",$V4043&gt;0),$V4043,12)))</f>
        <v/>
      </c>
      <c r="X4043" s="37">
        <f>IF(ISNUMBER($P4043),$P4043,IncPct)</f>
        <v/>
      </c>
      <c r="Y4043" s="39">
        <f>IF($W4043=0,0,MAX(0,MIN($W4043,IncMonth-1))+MAX(0,$W4043-IncMonth+1)*(1+$X4043))</f>
        <v/>
      </c>
      <c r="Z4043" s="40">
        <f>IF($C4043="",0,IFERROR(INDEX(Departments!$B$5:$B$54,MATCH($C4043,Departments!$A$5:$A$54,0)),0))</f>
        <v/>
      </c>
      <c r="AA4043" s="41">
        <f>N($L4043)*$Y4043</f>
        <v/>
      </c>
      <c r="AB4043" s="41">
        <f>N($M4043)*$Y4043</f>
        <v/>
      </c>
      <c r="AC4043" s="41">
        <f>$AA4043*$Z4043</f>
        <v/>
      </c>
      <c r="AD4043" s="41">
        <f>$AA4043*BonusMonths/12</f>
        <v/>
      </c>
      <c r="AE4043" s="41">
        <f>($AA4043+SI_Gross*$AB4043)*IF($Q4043=1,SI_O,SI_E)</f>
        <v/>
      </c>
      <c r="AF4043" s="41">
        <f>IF($Q4043=1,0,$AA4043*EOSB)</f>
        <v/>
      </c>
      <c r="AG4043" s="41">
        <f>$AN4043*$W4043</f>
        <v/>
      </c>
      <c r="AH4043" s="41">
        <f>SUM($AA4043:$AG4043)</f>
        <v/>
      </c>
      <c r="AI4043" s="41">
        <f>12*($AM4043+$AN4043)</f>
        <v/>
      </c>
      <c r="AJ4043" s="41">
        <f>$AM4043*((IncMonth-1)+(13-IncMonth)*(1+$X4043))+12*$AN4043</f>
        <v/>
      </c>
      <c r="AK4043" s="41">
        <f>IF($R4043=1,N($L4043)+N($M4043),0)</f>
        <v/>
      </c>
      <c r="AL4043">
        <f>IF($C4043="","",IF(N($L4043)&lt;=0,"Basic salary missing",IF(ISNA(MATCH($C4043,Departments!$A$5:$A$54,0)),"Department not on Departments sheet",IF(AND($I4043&lt;&gt;"",NOT(ISNUMBER($I4043))),"Date of birth is text, not a date",IF(AND($K4043&lt;&gt;"",NOT(ISNUMBER($K4043))),"Contract end is text, not a date","")))))</f>
        <v/>
      </c>
      <c r="AM4043" s="41">
        <f>IF($R4043=0,0,N($L4043)*(1+$Z4043+BonusMonths/12+IF($Q4043=1,0,EOSB))+N($M4043)+(N($L4043)+SI_Gross*N($M4043))*IF($Q4043=1,SI_O,SI_E))</f>
        <v/>
      </c>
      <c r="AN4043" s="41">
        <f>IF($R4043=0,0,(IF($Q4043=1,MedO,MedE+Ticket)+Training)/12)</f>
        <v/>
      </c>
    </row>
    <row r="4044">
      <c r="I4044" s="35" t="n"/>
      <c r="J4044" s="35" t="n"/>
      <c r="K4044" s="35" t="n"/>
      <c r="L4044" s="36" t="n"/>
      <c r="M4044" s="36" t="n"/>
      <c r="P4044" s="37" t="n"/>
      <c r="Q4044" s="38">
        <f>IF($C4044="",0,IF(OR(LOWER(TRIM($G4044))="omani",LOWER(TRIM($G4044))="oman",LOWER(TRIM($G4044))="om",LOWER(TRIM($G4044))="local"),1,0))</f>
        <v/>
      </c>
      <c r="R4044" s="38">
        <f>IF($C4044="",0,IF(OR(ISNUMBER(SEARCH("resign",$N4044)),ISNUMBER(SEARCH("terminat",$N4044)),ISNUMBER(SEARCH("inactive",$N4044)),ISNUMBER(SEARCH("vacan",$N4044)),ISNUMBER(SEARCH("deceased",$N4044)),ISNUMBER(SEARCH("separated",$N4044))),0,1))</f>
        <v/>
      </c>
      <c r="S4044">
        <f>IF(OR($R4044=0,NOT(ISNUMBER($I4044))),"",IFERROR(DATEDIF($I4044,DATE(FY,1,1),"y"),""))</f>
        <v/>
      </c>
      <c r="T4044">
        <f>IF(OR($R4044=0,NOT(ISNUMBER($J4044))),"",IFERROR(DATEDIF($J4044,DATE(FY,1,1),"y"),0))</f>
        <v/>
      </c>
      <c r="U4044" s="38">
        <f>IF(OR($R4044=0,NOT(ISNUMBER($I4044))),0,IF(YEAR($I4044)+IF($Q4044=1,RetAgeO,RetAgeE)=FY,MONTH($I4044),IF(YEAR($I4044)+IF($Q4044=1,RetAgeO,RetAgeE)&lt;FY,1,0)))</f>
        <v/>
      </c>
      <c r="V4044" s="38">
        <f>IF(OR($R4044=0,NOT(ISNUMBER($K4044))),0,IF(YEAR($K4044)=FY,MONTH($K4044),IF(YEAR($K4044)&lt;FY,1,0)))</f>
        <v/>
      </c>
      <c r="W4044" s="38">
        <f>IF($R4044=0,0,MIN(12,IF(AND(ISNUMBER($O4044),$O4044&gt;=1,$O4044&lt;=12),INT($O4044),12),IF(AND(RetireExit="Yes",$U4044&gt;0),$U4044,12),IF(AND(ContractExit="Yes",$V4044&gt;0),$V4044,12)))</f>
        <v/>
      </c>
      <c r="X4044" s="37">
        <f>IF(ISNUMBER($P4044),$P4044,IncPct)</f>
        <v/>
      </c>
      <c r="Y4044" s="39">
        <f>IF($W4044=0,0,MAX(0,MIN($W4044,IncMonth-1))+MAX(0,$W4044-IncMonth+1)*(1+$X4044))</f>
        <v/>
      </c>
      <c r="Z4044" s="40">
        <f>IF($C4044="",0,IFERROR(INDEX(Departments!$B$5:$B$54,MATCH($C4044,Departments!$A$5:$A$54,0)),0))</f>
        <v/>
      </c>
      <c r="AA4044" s="41">
        <f>N($L4044)*$Y4044</f>
        <v/>
      </c>
      <c r="AB4044" s="41">
        <f>N($M4044)*$Y4044</f>
        <v/>
      </c>
      <c r="AC4044" s="41">
        <f>$AA4044*$Z4044</f>
        <v/>
      </c>
      <c r="AD4044" s="41">
        <f>$AA4044*BonusMonths/12</f>
        <v/>
      </c>
      <c r="AE4044" s="41">
        <f>($AA4044+SI_Gross*$AB4044)*IF($Q4044=1,SI_O,SI_E)</f>
        <v/>
      </c>
      <c r="AF4044" s="41">
        <f>IF($Q4044=1,0,$AA4044*EOSB)</f>
        <v/>
      </c>
      <c r="AG4044" s="41">
        <f>$AN4044*$W4044</f>
        <v/>
      </c>
      <c r="AH4044" s="41">
        <f>SUM($AA4044:$AG4044)</f>
        <v/>
      </c>
      <c r="AI4044" s="41">
        <f>12*($AM4044+$AN4044)</f>
        <v/>
      </c>
      <c r="AJ4044" s="41">
        <f>$AM4044*((IncMonth-1)+(13-IncMonth)*(1+$X4044))+12*$AN4044</f>
        <v/>
      </c>
      <c r="AK4044" s="41">
        <f>IF($R4044=1,N($L4044)+N($M4044),0)</f>
        <v/>
      </c>
      <c r="AL4044">
        <f>IF($C4044="","",IF(N($L4044)&lt;=0,"Basic salary missing",IF(ISNA(MATCH($C4044,Departments!$A$5:$A$54,0)),"Department not on Departments sheet",IF(AND($I4044&lt;&gt;"",NOT(ISNUMBER($I4044))),"Date of birth is text, not a date",IF(AND($K4044&lt;&gt;"",NOT(ISNUMBER($K4044))),"Contract end is text, not a date","")))))</f>
        <v/>
      </c>
      <c r="AM4044" s="41">
        <f>IF($R4044=0,0,N($L4044)*(1+$Z4044+BonusMonths/12+IF($Q4044=1,0,EOSB))+N($M4044)+(N($L4044)+SI_Gross*N($M4044))*IF($Q4044=1,SI_O,SI_E))</f>
        <v/>
      </c>
      <c r="AN4044" s="41">
        <f>IF($R4044=0,0,(IF($Q4044=1,MedO,MedE+Ticket)+Training)/12)</f>
        <v/>
      </c>
    </row>
    <row r="4045">
      <c r="I4045" s="35" t="n"/>
      <c r="J4045" s="35" t="n"/>
      <c r="K4045" s="35" t="n"/>
      <c r="L4045" s="36" t="n"/>
      <c r="M4045" s="36" t="n"/>
      <c r="P4045" s="37" t="n"/>
      <c r="Q4045" s="38">
        <f>IF($C4045="",0,IF(OR(LOWER(TRIM($G4045))="omani",LOWER(TRIM($G4045))="oman",LOWER(TRIM($G4045))="om",LOWER(TRIM($G4045))="local"),1,0))</f>
        <v/>
      </c>
      <c r="R4045" s="38">
        <f>IF($C4045="",0,IF(OR(ISNUMBER(SEARCH("resign",$N4045)),ISNUMBER(SEARCH("terminat",$N4045)),ISNUMBER(SEARCH("inactive",$N4045)),ISNUMBER(SEARCH("vacan",$N4045)),ISNUMBER(SEARCH("deceased",$N4045)),ISNUMBER(SEARCH("separated",$N4045))),0,1))</f>
        <v/>
      </c>
      <c r="S4045">
        <f>IF(OR($R4045=0,NOT(ISNUMBER($I4045))),"",IFERROR(DATEDIF($I4045,DATE(FY,1,1),"y"),""))</f>
        <v/>
      </c>
      <c r="T4045">
        <f>IF(OR($R4045=0,NOT(ISNUMBER($J4045))),"",IFERROR(DATEDIF($J4045,DATE(FY,1,1),"y"),0))</f>
        <v/>
      </c>
      <c r="U4045" s="38">
        <f>IF(OR($R4045=0,NOT(ISNUMBER($I4045))),0,IF(YEAR($I4045)+IF($Q4045=1,RetAgeO,RetAgeE)=FY,MONTH($I4045),IF(YEAR($I4045)+IF($Q4045=1,RetAgeO,RetAgeE)&lt;FY,1,0)))</f>
        <v/>
      </c>
      <c r="V4045" s="38">
        <f>IF(OR($R4045=0,NOT(ISNUMBER($K4045))),0,IF(YEAR($K4045)=FY,MONTH($K4045),IF(YEAR($K4045)&lt;FY,1,0)))</f>
        <v/>
      </c>
      <c r="W4045" s="38">
        <f>IF($R4045=0,0,MIN(12,IF(AND(ISNUMBER($O4045),$O4045&gt;=1,$O4045&lt;=12),INT($O4045),12),IF(AND(RetireExit="Yes",$U4045&gt;0),$U4045,12),IF(AND(ContractExit="Yes",$V4045&gt;0),$V4045,12)))</f>
        <v/>
      </c>
      <c r="X4045" s="37">
        <f>IF(ISNUMBER($P4045),$P4045,IncPct)</f>
        <v/>
      </c>
      <c r="Y4045" s="39">
        <f>IF($W4045=0,0,MAX(0,MIN($W4045,IncMonth-1))+MAX(0,$W4045-IncMonth+1)*(1+$X4045))</f>
        <v/>
      </c>
      <c r="Z4045" s="40">
        <f>IF($C4045="",0,IFERROR(INDEX(Departments!$B$5:$B$54,MATCH($C4045,Departments!$A$5:$A$54,0)),0))</f>
        <v/>
      </c>
      <c r="AA4045" s="41">
        <f>N($L4045)*$Y4045</f>
        <v/>
      </c>
      <c r="AB4045" s="41">
        <f>N($M4045)*$Y4045</f>
        <v/>
      </c>
      <c r="AC4045" s="41">
        <f>$AA4045*$Z4045</f>
        <v/>
      </c>
      <c r="AD4045" s="41">
        <f>$AA4045*BonusMonths/12</f>
        <v/>
      </c>
      <c r="AE4045" s="41">
        <f>($AA4045+SI_Gross*$AB4045)*IF($Q4045=1,SI_O,SI_E)</f>
        <v/>
      </c>
      <c r="AF4045" s="41">
        <f>IF($Q4045=1,0,$AA4045*EOSB)</f>
        <v/>
      </c>
      <c r="AG4045" s="41">
        <f>$AN4045*$W4045</f>
        <v/>
      </c>
      <c r="AH4045" s="41">
        <f>SUM($AA4045:$AG4045)</f>
        <v/>
      </c>
      <c r="AI4045" s="41">
        <f>12*($AM4045+$AN4045)</f>
        <v/>
      </c>
      <c r="AJ4045" s="41">
        <f>$AM4045*((IncMonth-1)+(13-IncMonth)*(1+$X4045))+12*$AN4045</f>
        <v/>
      </c>
      <c r="AK4045" s="41">
        <f>IF($R4045=1,N($L4045)+N($M4045),0)</f>
        <v/>
      </c>
      <c r="AL4045">
        <f>IF($C4045="","",IF(N($L4045)&lt;=0,"Basic salary missing",IF(ISNA(MATCH($C4045,Departments!$A$5:$A$54,0)),"Department not on Departments sheet",IF(AND($I4045&lt;&gt;"",NOT(ISNUMBER($I4045))),"Date of birth is text, not a date",IF(AND($K4045&lt;&gt;"",NOT(ISNUMBER($K4045))),"Contract end is text, not a date","")))))</f>
        <v/>
      </c>
      <c r="AM4045" s="41">
        <f>IF($R4045=0,0,N($L4045)*(1+$Z4045+BonusMonths/12+IF($Q4045=1,0,EOSB))+N($M4045)+(N($L4045)+SI_Gross*N($M4045))*IF($Q4045=1,SI_O,SI_E))</f>
        <v/>
      </c>
      <c r="AN4045" s="41">
        <f>IF($R4045=0,0,(IF($Q4045=1,MedO,MedE+Ticket)+Training)/12)</f>
        <v/>
      </c>
    </row>
    <row r="4046">
      <c r="I4046" s="35" t="n"/>
      <c r="J4046" s="35" t="n"/>
      <c r="K4046" s="35" t="n"/>
      <c r="L4046" s="36" t="n"/>
      <c r="M4046" s="36" t="n"/>
      <c r="P4046" s="37" t="n"/>
      <c r="Q4046" s="38">
        <f>IF($C4046="",0,IF(OR(LOWER(TRIM($G4046))="omani",LOWER(TRIM($G4046))="oman",LOWER(TRIM($G4046))="om",LOWER(TRIM($G4046))="local"),1,0))</f>
        <v/>
      </c>
      <c r="R4046" s="38">
        <f>IF($C4046="",0,IF(OR(ISNUMBER(SEARCH("resign",$N4046)),ISNUMBER(SEARCH("terminat",$N4046)),ISNUMBER(SEARCH("inactive",$N4046)),ISNUMBER(SEARCH("vacan",$N4046)),ISNUMBER(SEARCH("deceased",$N4046)),ISNUMBER(SEARCH("separated",$N4046))),0,1))</f>
        <v/>
      </c>
      <c r="S4046">
        <f>IF(OR($R4046=0,NOT(ISNUMBER($I4046))),"",IFERROR(DATEDIF($I4046,DATE(FY,1,1),"y"),""))</f>
        <v/>
      </c>
      <c r="T4046">
        <f>IF(OR($R4046=0,NOT(ISNUMBER($J4046))),"",IFERROR(DATEDIF($J4046,DATE(FY,1,1),"y"),0))</f>
        <v/>
      </c>
      <c r="U4046" s="38">
        <f>IF(OR($R4046=0,NOT(ISNUMBER($I4046))),0,IF(YEAR($I4046)+IF($Q4046=1,RetAgeO,RetAgeE)=FY,MONTH($I4046),IF(YEAR($I4046)+IF($Q4046=1,RetAgeO,RetAgeE)&lt;FY,1,0)))</f>
        <v/>
      </c>
      <c r="V4046" s="38">
        <f>IF(OR($R4046=0,NOT(ISNUMBER($K4046))),0,IF(YEAR($K4046)=FY,MONTH($K4046),IF(YEAR($K4046)&lt;FY,1,0)))</f>
        <v/>
      </c>
      <c r="W4046" s="38">
        <f>IF($R4046=0,0,MIN(12,IF(AND(ISNUMBER($O4046),$O4046&gt;=1,$O4046&lt;=12),INT($O4046),12),IF(AND(RetireExit="Yes",$U4046&gt;0),$U4046,12),IF(AND(ContractExit="Yes",$V4046&gt;0),$V4046,12)))</f>
        <v/>
      </c>
      <c r="X4046" s="37">
        <f>IF(ISNUMBER($P4046),$P4046,IncPct)</f>
        <v/>
      </c>
      <c r="Y4046" s="39">
        <f>IF($W4046=0,0,MAX(0,MIN($W4046,IncMonth-1))+MAX(0,$W4046-IncMonth+1)*(1+$X4046))</f>
        <v/>
      </c>
      <c r="Z4046" s="40">
        <f>IF($C4046="",0,IFERROR(INDEX(Departments!$B$5:$B$54,MATCH($C4046,Departments!$A$5:$A$54,0)),0))</f>
        <v/>
      </c>
      <c r="AA4046" s="41">
        <f>N($L4046)*$Y4046</f>
        <v/>
      </c>
      <c r="AB4046" s="41">
        <f>N($M4046)*$Y4046</f>
        <v/>
      </c>
      <c r="AC4046" s="41">
        <f>$AA4046*$Z4046</f>
        <v/>
      </c>
      <c r="AD4046" s="41">
        <f>$AA4046*BonusMonths/12</f>
        <v/>
      </c>
      <c r="AE4046" s="41">
        <f>($AA4046+SI_Gross*$AB4046)*IF($Q4046=1,SI_O,SI_E)</f>
        <v/>
      </c>
      <c r="AF4046" s="41">
        <f>IF($Q4046=1,0,$AA4046*EOSB)</f>
        <v/>
      </c>
      <c r="AG4046" s="41">
        <f>$AN4046*$W4046</f>
        <v/>
      </c>
      <c r="AH4046" s="41">
        <f>SUM($AA4046:$AG4046)</f>
        <v/>
      </c>
      <c r="AI4046" s="41">
        <f>12*($AM4046+$AN4046)</f>
        <v/>
      </c>
      <c r="AJ4046" s="41">
        <f>$AM4046*((IncMonth-1)+(13-IncMonth)*(1+$X4046))+12*$AN4046</f>
        <v/>
      </c>
      <c r="AK4046" s="41">
        <f>IF($R4046=1,N($L4046)+N($M4046),0)</f>
        <v/>
      </c>
      <c r="AL4046">
        <f>IF($C4046="","",IF(N($L4046)&lt;=0,"Basic salary missing",IF(ISNA(MATCH($C4046,Departments!$A$5:$A$54,0)),"Department not on Departments sheet",IF(AND($I4046&lt;&gt;"",NOT(ISNUMBER($I4046))),"Date of birth is text, not a date",IF(AND($K4046&lt;&gt;"",NOT(ISNUMBER($K4046))),"Contract end is text, not a date","")))))</f>
        <v/>
      </c>
      <c r="AM4046" s="41">
        <f>IF($R4046=0,0,N($L4046)*(1+$Z4046+BonusMonths/12+IF($Q4046=1,0,EOSB))+N($M4046)+(N($L4046)+SI_Gross*N($M4046))*IF($Q4046=1,SI_O,SI_E))</f>
        <v/>
      </c>
      <c r="AN4046" s="41">
        <f>IF($R4046=0,0,(IF($Q4046=1,MedO,MedE+Ticket)+Training)/12)</f>
        <v/>
      </c>
    </row>
    <row r="4047">
      <c r="I4047" s="35" t="n"/>
      <c r="J4047" s="35" t="n"/>
      <c r="K4047" s="35" t="n"/>
      <c r="L4047" s="36" t="n"/>
      <c r="M4047" s="36" t="n"/>
      <c r="P4047" s="37" t="n"/>
      <c r="Q4047" s="38">
        <f>IF($C4047="",0,IF(OR(LOWER(TRIM($G4047))="omani",LOWER(TRIM($G4047))="oman",LOWER(TRIM($G4047))="om",LOWER(TRIM($G4047))="local"),1,0))</f>
        <v/>
      </c>
      <c r="R4047" s="38">
        <f>IF($C4047="",0,IF(OR(ISNUMBER(SEARCH("resign",$N4047)),ISNUMBER(SEARCH("terminat",$N4047)),ISNUMBER(SEARCH("inactive",$N4047)),ISNUMBER(SEARCH("vacan",$N4047)),ISNUMBER(SEARCH("deceased",$N4047)),ISNUMBER(SEARCH("separated",$N4047))),0,1))</f>
        <v/>
      </c>
      <c r="S4047">
        <f>IF(OR($R4047=0,NOT(ISNUMBER($I4047))),"",IFERROR(DATEDIF($I4047,DATE(FY,1,1),"y"),""))</f>
        <v/>
      </c>
      <c r="T4047">
        <f>IF(OR($R4047=0,NOT(ISNUMBER($J4047))),"",IFERROR(DATEDIF($J4047,DATE(FY,1,1),"y"),0))</f>
        <v/>
      </c>
      <c r="U4047" s="38">
        <f>IF(OR($R4047=0,NOT(ISNUMBER($I4047))),0,IF(YEAR($I4047)+IF($Q4047=1,RetAgeO,RetAgeE)=FY,MONTH($I4047),IF(YEAR($I4047)+IF($Q4047=1,RetAgeO,RetAgeE)&lt;FY,1,0)))</f>
        <v/>
      </c>
      <c r="V4047" s="38">
        <f>IF(OR($R4047=0,NOT(ISNUMBER($K4047))),0,IF(YEAR($K4047)=FY,MONTH($K4047),IF(YEAR($K4047)&lt;FY,1,0)))</f>
        <v/>
      </c>
      <c r="W4047" s="38">
        <f>IF($R4047=0,0,MIN(12,IF(AND(ISNUMBER($O4047),$O4047&gt;=1,$O4047&lt;=12),INT($O4047),12),IF(AND(RetireExit="Yes",$U4047&gt;0),$U4047,12),IF(AND(ContractExit="Yes",$V4047&gt;0),$V4047,12)))</f>
        <v/>
      </c>
      <c r="X4047" s="37">
        <f>IF(ISNUMBER($P4047),$P4047,IncPct)</f>
        <v/>
      </c>
      <c r="Y4047" s="39">
        <f>IF($W4047=0,0,MAX(0,MIN($W4047,IncMonth-1))+MAX(0,$W4047-IncMonth+1)*(1+$X4047))</f>
        <v/>
      </c>
      <c r="Z4047" s="40">
        <f>IF($C4047="",0,IFERROR(INDEX(Departments!$B$5:$B$54,MATCH($C4047,Departments!$A$5:$A$54,0)),0))</f>
        <v/>
      </c>
      <c r="AA4047" s="41">
        <f>N($L4047)*$Y4047</f>
        <v/>
      </c>
      <c r="AB4047" s="41">
        <f>N($M4047)*$Y4047</f>
        <v/>
      </c>
      <c r="AC4047" s="41">
        <f>$AA4047*$Z4047</f>
        <v/>
      </c>
      <c r="AD4047" s="41">
        <f>$AA4047*BonusMonths/12</f>
        <v/>
      </c>
      <c r="AE4047" s="41">
        <f>($AA4047+SI_Gross*$AB4047)*IF($Q4047=1,SI_O,SI_E)</f>
        <v/>
      </c>
      <c r="AF4047" s="41">
        <f>IF($Q4047=1,0,$AA4047*EOSB)</f>
        <v/>
      </c>
      <c r="AG4047" s="41">
        <f>$AN4047*$W4047</f>
        <v/>
      </c>
      <c r="AH4047" s="41">
        <f>SUM($AA4047:$AG4047)</f>
        <v/>
      </c>
      <c r="AI4047" s="41">
        <f>12*($AM4047+$AN4047)</f>
        <v/>
      </c>
      <c r="AJ4047" s="41">
        <f>$AM4047*((IncMonth-1)+(13-IncMonth)*(1+$X4047))+12*$AN4047</f>
        <v/>
      </c>
      <c r="AK4047" s="41">
        <f>IF($R4047=1,N($L4047)+N($M4047),0)</f>
        <v/>
      </c>
      <c r="AL4047">
        <f>IF($C4047="","",IF(N($L4047)&lt;=0,"Basic salary missing",IF(ISNA(MATCH($C4047,Departments!$A$5:$A$54,0)),"Department not on Departments sheet",IF(AND($I4047&lt;&gt;"",NOT(ISNUMBER($I4047))),"Date of birth is text, not a date",IF(AND($K4047&lt;&gt;"",NOT(ISNUMBER($K4047))),"Contract end is text, not a date","")))))</f>
        <v/>
      </c>
      <c r="AM4047" s="41">
        <f>IF($R4047=0,0,N($L4047)*(1+$Z4047+BonusMonths/12+IF($Q4047=1,0,EOSB))+N($M4047)+(N($L4047)+SI_Gross*N($M4047))*IF($Q4047=1,SI_O,SI_E))</f>
        <v/>
      </c>
      <c r="AN4047" s="41">
        <f>IF($R4047=0,0,(IF($Q4047=1,MedO,MedE+Ticket)+Training)/12)</f>
        <v/>
      </c>
    </row>
    <row r="4048">
      <c r="I4048" s="35" t="n"/>
      <c r="J4048" s="35" t="n"/>
      <c r="K4048" s="35" t="n"/>
      <c r="L4048" s="36" t="n"/>
      <c r="M4048" s="36" t="n"/>
      <c r="P4048" s="37" t="n"/>
      <c r="Q4048" s="38">
        <f>IF($C4048="",0,IF(OR(LOWER(TRIM($G4048))="omani",LOWER(TRIM($G4048))="oman",LOWER(TRIM($G4048))="om",LOWER(TRIM($G4048))="local"),1,0))</f>
        <v/>
      </c>
      <c r="R4048" s="38">
        <f>IF($C4048="",0,IF(OR(ISNUMBER(SEARCH("resign",$N4048)),ISNUMBER(SEARCH("terminat",$N4048)),ISNUMBER(SEARCH("inactive",$N4048)),ISNUMBER(SEARCH("vacan",$N4048)),ISNUMBER(SEARCH("deceased",$N4048)),ISNUMBER(SEARCH("separated",$N4048))),0,1))</f>
        <v/>
      </c>
      <c r="S4048">
        <f>IF(OR($R4048=0,NOT(ISNUMBER($I4048))),"",IFERROR(DATEDIF($I4048,DATE(FY,1,1),"y"),""))</f>
        <v/>
      </c>
      <c r="T4048">
        <f>IF(OR($R4048=0,NOT(ISNUMBER($J4048))),"",IFERROR(DATEDIF($J4048,DATE(FY,1,1),"y"),0))</f>
        <v/>
      </c>
      <c r="U4048" s="38">
        <f>IF(OR($R4048=0,NOT(ISNUMBER($I4048))),0,IF(YEAR($I4048)+IF($Q4048=1,RetAgeO,RetAgeE)=FY,MONTH($I4048),IF(YEAR($I4048)+IF($Q4048=1,RetAgeO,RetAgeE)&lt;FY,1,0)))</f>
        <v/>
      </c>
      <c r="V4048" s="38">
        <f>IF(OR($R4048=0,NOT(ISNUMBER($K4048))),0,IF(YEAR($K4048)=FY,MONTH($K4048),IF(YEAR($K4048)&lt;FY,1,0)))</f>
        <v/>
      </c>
      <c r="W4048" s="38">
        <f>IF($R4048=0,0,MIN(12,IF(AND(ISNUMBER($O4048),$O4048&gt;=1,$O4048&lt;=12),INT($O4048),12),IF(AND(RetireExit="Yes",$U4048&gt;0),$U4048,12),IF(AND(ContractExit="Yes",$V4048&gt;0),$V4048,12)))</f>
        <v/>
      </c>
      <c r="X4048" s="37">
        <f>IF(ISNUMBER($P4048),$P4048,IncPct)</f>
        <v/>
      </c>
      <c r="Y4048" s="39">
        <f>IF($W4048=0,0,MAX(0,MIN($W4048,IncMonth-1))+MAX(0,$W4048-IncMonth+1)*(1+$X4048))</f>
        <v/>
      </c>
      <c r="Z4048" s="40">
        <f>IF($C4048="",0,IFERROR(INDEX(Departments!$B$5:$B$54,MATCH($C4048,Departments!$A$5:$A$54,0)),0))</f>
        <v/>
      </c>
      <c r="AA4048" s="41">
        <f>N($L4048)*$Y4048</f>
        <v/>
      </c>
      <c r="AB4048" s="41">
        <f>N($M4048)*$Y4048</f>
        <v/>
      </c>
      <c r="AC4048" s="41">
        <f>$AA4048*$Z4048</f>
        <v/>
      </c>
      <c r="AD4048" s="41">
        <f>$AA4048*BonusMonths/12</f>
        <v/>
      </c>
      <c r="AE4048" s="41">
        <f>($AA4048+SI_Gross*$AB4048)*IF($Q4048=1,SI_O,SI_E)</f>
        <v/>
      </c>
      <c r="AF4048" s="41">
        <f>IF($Q4048=1,0,$AA4048*EOSB)</f>
        <v/>
      </c>
      <c r="AG4048" s="41">
        <f>$AN4048*$W4048</f>
        <v/>
      </c>
      <c r="AH4048" s="41">
        <f>SUM($AA4048:$AG4048)</f>
        <v/>
      </c>
      <c r="AI4048" s="41">
        <f>12*($AM4048+$AN4048)</f>
        <v/>
      </c>
      <c r="AJ4048" s="41">
        <f>$AM4048*((IncMonth-1)+(13-IncMonth)*(1+$X4048))+12*$AN4048</f>
        <v/>
      </c>
      <c r="AK4048" s="41">
        <f>IF($R4048=1,N($L4048)+N($M4048),0)</f>
        <v/>
      </c>
      <c r="AL4048">
        <f>IF($C4048="","",IF(N($L4048)&lt;=0,"Basic salary missing",IF(ISNA(MATCH($C4048,Departments!$A$5:$A$54,0)),"Department not on Departments sheet",IF(AND($I4048&lt;&gt;"",NOT(ISNUMBER($I4048))),"Date of birth is text, not a date",IF(AND($K4048&lt;&gt;"",NOT(ISNUMBER($K4048))),"Contract end is text, not a date","")))))</f>
        <v/>
      </c>
      <c r="AM4048" s="41">
        <f>IF($R4048=0,0,N($L4048)*(1+$Z4048+BonusMonths/12+IF($Q4048=1,0,EOSB))+N($M4048)+(N($L4048)+SI_Gross*N($M4048))*IF($Q4048=1,SI_O,SI_E))</f>
        <v/>
      </c>
      <c r="AN4048" s="41">
        <f>IF($R4048=0,0,(IF($Q4048=1,MedO,MedE+Ticket)+Training)/12)</f>
        <v/>
      </c>
    </row>
    <row r="4049">
      <c r="I4049" s="35" t="n"/>
      <c r="J4049" s="35" t="n"/>
      <c r="K4049" s="35" t="n"/>
      <c r="L4049" s="36" t="n"/>
      <c r="M4049" s="36" t="n"/>
      <c r="P4049" s="37" t="n"/>
      <c r="Q4049" s="38">
        <f>IF($C4049="",0,IF(OR(LOWER(TRIM($G4049))="omani",LOWER(TRIM($G4049))="oman",LOWER(TRIM($G4049))="om",LOWER(TRIM($G4049))="local"),1,0))</f>
        <v/>
      </c>
      <c r="R4049" s="38">
        <f>IF($C4049="",0,IF(OR(ISNUMBER(SEARCH("resign",$N4049)),ISNUMBER(SEARCH("terminat",$N4049)),ISNUMBER(SEARCH("inactive",$N4049)),ISNUMBER(SEARCH("vacan",$N4049)),ISNUMBER(SEARCH("deceased",$N4049)),ISNUMBER(SEARCH("separated",$N4049))),0,1))</f>
        <v/>
      </c>
      <c r="S4049">
        <f>IF(OR($R4049=0,NOT(ISNUMBER($I4049))),"",IFERROR(DATEDIF($I4049,DATE(FY,1,1),"y"),""))</f>
        <v/>
      </c>
      <c r="T4049">
        <f>IF(OR($R4049=0,NOT(ISNUMBER($J4049))),"",IFERROR(DATEDIF($J4049,DATE(FY,1,1),"y"),0))</f>
        <v/>
      </c>
      <c r="U4049" s="38">
        <f>IF(OR($R4049=0,NOT(ISNUMBER($I4049))),0,IF(YEAR($I4049)+IF($Q4049=1,RetAgeO,RetAgeE)=FY,MONTH($I4049),IF(YEAR($I4049)+IF($Q4049=1,RetAgeO,RetAgeE)&lt;FY,1,0)))</f>
        <v/>
      </c>
      <c r="V4049" s="38">
        <f>IF(OR($R4049=0,NOT(ISNUMBER($K4049))),0,IF(YEAR($K4049)=FY,MONTH($K4049),IF(YEAR($K4049)&lt;FY,1,0)))</f>
        <v/>
      </c>
      <c r="W4049" s="38">
        <f>IF($R4049=0,0,MIN(12,IF(AND(ISNUMBER($O4049),$O4049&gt;=1,$O4049&lt;=12),INT($O4049),12),IF(AND(RetireExit="Yes",$U4049&gt;0),$U4049,12),IF(AND(ContractExit="Yes",$V4049&gt;0),$V4049,12)))</f>
        <v/>
      </c>
      <c r="X4049" s="37">
        <f>IF(ISNUMBER($P4049),$P4049,IncPct)</f>
        <v/>
      </c>
      <c r="Y4049" s="39">
        <f>IF($W4049=0,0,MAX(0,MIN($W4049,IncMonth-1))+MAX(0,$W4049-IncMonth+1)*(1+$X4049))</f>
        <v/>
      </c>
      <c r="Z4049" s="40">
        <f>IF($C4049="",0,IFERROR(INDEX(Departments!$B$5:$B$54,MATCH($C4049,Departments!$A$5:$A$54,0)),0))</f>
        <v/>
      </c>
      <c r="AA4049" s="41">
        <f>N($L4049)*$Y4049</f>
        <v/>
      </c>
      <c r="AB4049" s="41">
        <f>N($M4049)*$Y4049</f>
        <v/>
      </c>
      <c r="AC4049" s="41">
        <f>$AA4049*$Z4049</f>
        <v/>
      </c>
      <c r="AD4049" s="41">
        <f>$AA4049*BonusMonths/12</f>
        <v/>
      </c>
      <c r="AE4049" s="41">
        <f>($AA4049+SI_Gross*$AB4049)*IF($Q4049=1,SI_O,SI_E)</f>
        <v/>
      </c>
      <c r="AF4049" s="41">
        <f>IF($Q4049=1,0,$AA4049*EOSB)</f>
        <v/>
      </c>
      <c r="AG4049" s="41">
        <f>$AN4049*$W4049</f>
        <v/>
      </c>
      <c r="AH4049" s="41">
        <f>SUM($AA4049:$AG4049)</f>
        <v/>
      </c>
      <c r="AI4049" s="41">
        <f>12*($AM4049+$AN4049)</f>
        <v/>
      </c>
      <c r="AJ4049" s="41">
        <f>$AM4049*((IncMonth-1)+(13-IncMonth)*(1+$X4049))+12*$AN4049</f>
        <v/>
      </c>
      <c r="AK4049" s="41">
        <f>IF($R4049=1,N($L4049)+N($M4049),0)</f>
        <v/>
      </c>
      <c r="AL4049">
        <f>IF($C4049="","",IF(N($L4049)&lt;=0,"Basic salary missing",IF(ISNA(MATCH($C4049,Departments!$A$5:$A$54,0)),"Department not on Departments sheet",IF(AND($I4049&lt;&gt;"",NOT(ISNUMBER($I4049))),"Date of birth is text, not a date",IF(AND($K4049&lt;&gt;"",NOT(ISNUMBER($K4049))),"Contract end is text, not a date","")))))</f>
        <v/>
      </c>
      <c r="AM4049" s="41">
        <f>IF($R4049=0,0,N($L4049)*(1+$Z4049+BonusMonths/12+IF($Q4049=1,0,EOSB))+N($M4049)+(N($L4049)+SI_Gross*N($M4049))*IF($Q4049=1,SI_O,SI_E))</f>
        <v/>
      </c>
      <c r="AN4049" s="41">
        <f>IF($R4049=0,0,(IF($Q4049=1,MedO,MedE+Ticket)+Training)/12)</f>
        <v/>
      </c>
    </row>
    <row r="4050">
      <c r="I4050" s="35" t="n"/>
      <c r="J4050" s="35" t="n"/>
      <c r="K4050" s="35" t="n"/>
      <c r="L4050" s="36" t="n"/>
      <c r="M4050" s="36" t="n"/>
      <c r="P4050" s="37" t="n"/>
      <c r="Q4050" s="38">
        <f>IF($C4050="",0,IF(OR(LOWER(TRIM($G4050))="omani",LOWER(TRIM($G4050))="oman",LOWER(TRIM($G4050))="om",LOWER(TRIM($G4050))="local"),1,0))</f>
        <v/>
      </c>
      <c r="R4050" s="38">
        <f>IF($C4050="",0,IF(OR(ISNUMBER(SEARCH("resign",$N4050)),ISNUMBER(SEARCH("terminat",$N4050)),ISNUMBER(SEARCH("inactive",$N4050)),ISNUMBER(SEARCH("vacan",$N4050)),ISNUMBER(SEARCH("deceased",$N4050)),ISNUMBER(SEARCH("separated",$N4050))),0,1))</f>
        <v/>
      </c>
      <c r="S4050">
        <f>IF(OR($R4050=0,NOT(ISNUMBER($I4050))),"",IFERROR(DATEDIF($I4050,DATE(FY,1,1),"y"),""))</f>
        <v/>
      </c>
      <c r="T4050">
        <f>IF(OR($R4050=0,NOT(ISNUMBER($J4050))),"",IFERROR(DATEDIF($J4050,DATE(FY,1,1),"y"),0))</f>
        <v/>
      </c>
      <c r="U4050" s="38">
        <f>IF(OR($R4050=0,NOT(ISNUMBER($I4050))),0,IF(YEAR($I4050)+IF($Q4050=1,RetAgeO,RetAgeE)=FY,MONTH($I4050),IF(YEAR($I4050)+IF($Q4050=1,RetAgeO,RetAgeE)&lt;FY,1,0)))</f>
        <v/>
      </c>
      <c r="V4050" s="38">
        <f>IF(OR($R4050=0,NOT(ISNUMBER($K4050))),0,IF(YEAR($K4050)=FY,MONTH($K4050),IF(YEAR($K4050)&lt;FY,1,0)))</f>
        <v/>
      </c>
      <c r="W4050" s="38">
        <f>IF($R4050=0,0,MIN(12,IF(AND(ISNUMBER($O4050),$O4050&gt;=1,$O4050&lt;=12),INT($O4050),12),IF(AND(RetireExit="Yes",$U4050&gt;0),$U4050,12),IF(AND(ContractExit="Yes",$V4050&gt;0),$V4050,12)))</f>
        <v/>
      </c>
      <c r="X4050" s="37">
        <f>IF(ISNUMBER($P4050),$P4050,IncPct)</f>
        <v/>
      </c>
      <c r="Y4050" s="39">
        <f>IF($W4050=0,0,MAX(0,MIN($W4050,IncMonth-1))+MAX(0,$W4050-IncMonth+1)*(1+$X4050))</f>
        <v/>
      </c>
      <c r="Z4050" s="40">
        <f>IF($C4050="",0,IFERROR(INDEX(Departments!$B$5:$B$54,MATCH($C4050,Departments!$A$5:$A$54,0)),0))</f>
        <v/>
      </c>
      <c r="AA4050" s="41">
        <f>N($L4050)*$Y4050</f>
        <v/>
      </c>
      <c r="AB4050" s="41">
        <f>N($M4050)*$Y4050</f>
        <v/>
      </c>
      <c r="AC4050" s="41">
        <f>$AA4050*$Z4050</f>
        <v/>
      </c>
      <c r="AD4050" s="41">
        <f>$AA4050*BonusMonths/12</f>
        <v/>
      </c>
      <c r="AE4050" s="41">
        <f>($AA4050+SI_Gross*$AB4050)*IF($Q4050=1,SI_O,SI_E)</f>
        <v/>
      </c>
      <c r="AF4050" s="41">
        <f>IF($Q4050=1,0,$AA4050*EOSB)</f>
        <v/>
      </c>
      <c r="AG4050" s="41">
        <f>$AN4050*$W4050</f>
        <v/>
      </c>
      <c r="AH4050" s="41">
        <f>SUM($AA4050:$AG4050)</f>
        <v/>
      </c>
      <c r="AI4050" s="41">
        <f>12*($AM4050+$AN4050)</f>
        <v/>
      </c>
      <c r="AJ4050" s="41">
        <f>$AM4050*((IncMonth-1)+(13-IncMonth)*(1+$X4050))+12*$AN4050</f>
        <v/>
      </c>
      <c r="AK4050" s="41">
        <f>IF($R4050=1,N($L4050)+N($M4050),0)</f>
        <v/>
      </c>
      <c r="AL4050">
        <f>IF($C4050="","",IF(N($L4050)&lt;=0,"Basic salary missing",IF(ISNA(MATCH($C4050,Departments!$A$5:$A$54,0)),"Department not on Departments sheet",IF(AND($I4050&lt;&gt;"",NOT(ISNUMBER($I4050))),"Date of birth is text, not a date",IF(AND($K4050&lt;&gt;"",NOT(ISNUMBER($K4050))),"Contract end is text, not a date","")))))</f>
        <v/>
      </c>
      <c r="AM4050" s="41">
        <f>IF($R4050=0,0,N($L4050)*(1+$Z4050+BonusMonths/12+IF($Q4050=1,0,EOSB))+N($M4050)+(N($L4050)+SI_Gross*N($M4050))*IF($Q4050=1,SI_O,SI_E))</f>
        <v/>
      </c>
      <c r="AN4050" s="41">
        <f>IF($R4050=0,0,(IF($Q4050=1,MedO,MedE+Ticket)+Training)/12)</f>
        <v/>
      </c>
    </row>
    <row r="4051">
      <c r="I4051" s="35" t="n"/>
      <c r="J4051" s="35" t="n"/>
      <c r="K4051" s="35" t="n"/>
      <c r="L4051" s="36" t="n"/>
      <c r="M4051" s="36" t="n"/>
      <c r="P4051" s="37" t="n"/>
      <c r="Q4051" s="38">
        <f>IF($C4051="",0,IF(OR(LOWER(TRIM($G4051))="omani",LOWER(TRIM($G4051))="oman",LOWER(TRIM($G4051))="om",LOWER(TRIM($G4051))="local"),1,0))</f>
        <v/>
      </c>
      <c r="R4051" s="38">
        <f>IF($C4051="",0,IF(OR(ISNUMBER(SEARCH("resign",$N4051)),ISNUMBER(SEARCH("terminat",$N4051)),ISNUMBER(SEARCH("inactive",$N4051)),ISNUMBER(SEARCH("vacan",$N4051)),ISNUMBER(SEARCH("deceased",$N4051)),ISNUMBER(SEARCH("separated",$N4051))),0,1))</f>
        <v/>
      </c>
      <c r="S4051">
        <f>IF(OR($R4051=0,NOT(ISNUMBER($I4051))),"",IFERROR(DATEDIF($I4051,DATE(FY,1,1),"y"),""))</f>
        <v/>
      </c>
      <c r="T4051">
        <f>IF(OR($R4051=0,NOT(ISNUMBER($J4051))),"",IFERROR(DATEDIF($J4051,DATE(FY,1,1),"y"),0))</f>
        <v/>
      </c>
      <c r="U4051" s="38">
        <f>IF(OR($R4051=0,NOT(ISNUMBER($I4051))),0,IF(YEAR($I4051)+IF($Q4051=1,RetAgeO,RetAgeE)=FY,MONTH($I4051),IF(YEAR($I4051)+IF($Q4051=1,RetAgeO,RetAgeE)&lt;FY,1,0)))</f>
        <v/>
      </c>
      <c r="V4051" s="38">
        <f>IF(OR($R4051=0,NOT(ISNUMBER($K4051))),0,IF(YEAR($K4051)=FY,MONTH($K4051),IF(YEAR($K4051)&lt;FY,1,0)))</f>
        <v/>
      </c>
      <c r="W4051" s="38">
        <f>IF($R4051=0,0,MIN(12,IF(AND(ISNUMBER($O4051),$O4051&gt;=1,$O4051&lt;=12),INT($O4051),12),IF(AND(RetireExit="Yes",$U4051&gt;0),$U4051,12),IF(AND(ContractExit="Yes",$V4051&gt;0),$V4051,12)))</f>
        <v/>
      </c>
      <c r="X4051" s="37">
        <f>IF(ISNUMBER($P4051),$P4051,IncPct)</f>
        <v/>
      </c>
      <c r="Y4051" s="39">
        <f>IF($W4051=0,0,MAX(0,MIN($W4051,IncMonth-1))+MAX(0,$W4051-IncMonth+1)*(1+$X4051))</f>
        <v/>
      </c>
      <c r="Z4051" s="40">
        <f>IF($C4051="",0,IFERROR(INDEX(Departments!$B$5:$B$54,MATCH($C4051,Departments!$A$5:$A$54,0)),0))</f>
        <v/>
      </c>
      <c r="AA4051" s="41">
        <f>N($L4051)*$Y4051</f>
        <v/>
      </c>
      <c r="AB4051" s="41">
        <f>N($M4051)*$Y4051</f>
        <v/>
      </c>
      <c r="AC4051" s="41">
        <f>$AA4051*$Z4051</f>
        <v/>
      </c>
      <c r="AD4051" s="41">
        <f>$AA4051*BonusMonths/12</f>
        <v/>
      </c>
      <c r="AE4051" s="41">
        <f>($AA4051+SI_Gross*$AB4051)*IF($Q4051=1,SI_O,SI_E)</f>
        <v/>
      </c>
      <c r="AF4051" s="41">
        <f>IF($Q4051=1,0,$AA4051*EOSB)</f>
        <v/>
      </c>
      <c r="AG4051" s="41">
        <f>$AN4051*$W4051</f>
        <v/>
      </c>
      <c r="AH4051" s="41">
        <f>SUM($AA4051:$AG4051)</f>
        <v/>
      </c>
      <c r="AI4051" s="41">
        <f>12*($AM4051+$AN4051)</f>
        <v/>
      </c>
      <c r="AJ4051" s="41">
        <f>$AM4051*((IncMonth-1)+(13-IncMonth)*(1+$X4051))+12*$AN4051</f>
        <v/>
      </c>
      <c r="AK4051" s="41">
        <f>IF($R4051=1,N($L4051)+N($M4051),0)</f>
        <v/>
      </c>
      <c r="AL4051">
        <f>IF($C4051="","",IF(N($L4051)&lt;=0,"Basic salary missing",IF(ISNA(MATCH($C4051,Departments!$A$5:$A$54,0)),"Department not on Departments sheet",IF(AND($I4051&lt;&gt;"",NOT(ISNUMBER($I4051))),"Date of birth is text, not a date",IF(AND($K4051&lt;&gt;"",NOT(ISNUMBER($K4051))),"Contract end is text, not a date","")))))</f>
        <v/>
      </c>
      <c r="AM4051" s="41">
        <f>IF($R4051=0,0,N($L4051)*(1+$Z4051+BonusMonths/12+IF($Q4051=1,0,EOSB))+N($M4051)+(N($L4051)+SI_Gross*N($M4051))*IF($Q4051=1,SI_O,SI_E))</f>
        <v/>
      </c>
      <c r="AN4051" s="41">
        <f>IF($R4051=0,0,(IF($Q4051=1,MedO,MedE+Ticket)+Training)/12)</f>
        <v/>
      </c>
    </row>
    <row r="4052">
      <c r="I4052" s="35" t="n"/>
      <c r="J4052" s="35" t="n"/>
      <c r="K4052" s="35" t="n"/>
      <c r="L4052" s="36" t="n"/>
      <c r="M4052" s="36" t="n"/>
      <c r="P4052" s="37" t="n"/>
      <c r="Q4052" s="38">
        <f>IF($C4052="",0,IF(OR(LOWER(TRIM($G4052))="omani",LOWER(TRIM($G4052))="oman",LOWER(TRIM($G4052))="om",LOWER(TRIM($G4052))="local"),1,0))</f>
        <v/>
      </c>
      <c r="R4052" s="38">
        <f>IF($C4052="",0,IF(OR(ISNUMBER(SEARCH("resign",$N4052)),ISNUMBER(SEARCH("terminat",$N4052)),ISNUMBER(SEARCH("inactive",$N4052)),ISNUMBER(SEARCH("vacan",$N4052)),ISNUMBER(SEARCH("deceased",$N4052)),ISNUMBER(SEARCH("separated",$N4052))),0,1))</f>
        <v/>
      </c>
      <c r="S4052">
        <f>IF(OR($R4052=0,NOT(ISNUMBER($I4052))),"",IFERROR(DATEDIF($I4052,DATE(FY,1,1),"y"),""))</f>
        <v/>
      </c>
      <c r="T4052">
        <f>IF(OR($R4052=0,NOT(ISNUMBER($J4052))),"",IFERROR(DATEDIF($J4052,DATE(FY,1,1),"y"),0))</f>
        <v/>
      </c>
      <c r="U4052" s="38">
        <f>IF(OR($R4052=0,NOT(ISNUMBER($I4052))),0,IF(YEAR($I4052)+IF($Q4052=1,RetAgeO,RetAgeE)=FY,MONTH($I4052),IF(YEAR($I4052)+IF($Q4052=1,RetAgeO,RetAgeE)&lt;FY,1,0)))</f>
        <v/>
      </c>
      <c r="V4052" s="38">
        <f>IF(OR($R4052=0,NOT(ISNUMBER($K4052))),0,IF(YEAR($K4052)=FY,MONTH($K4052),IF(YEAR($K4052)&lt;FY,1,0)))</f>
        <v/>
      </c>
      <c r="W4052" s="38">
        <f>IF($R4052=0,0,MIN(12,IF(AND(ISNUMBER($O4052),$O4052&gt;=1,$O4052&lt;=12),INT($O4052),12),IF(AND(RetireExit="Yes",$U4052&gt;0),$U4052,12),IF(AND(ContractExit="Yes",$V4052&gt;0),$V4052,12)))</f>
        <v/>
      </c>
      <c r="X4052" s="37">
        <f>IF(ISNUMBER($P4052),$P4052,IncPct)</f>
        <v/>
      </c>
      <c r="Y4052" s="39">
        <f>IF($W4052=0,0,MAX(0,MIN($W4052,IncMonth-1))+MAX(0,$W4052-IncMonth+1)*(1+$X4052))</f>
        <v/>
      </c>
      <c r="Z4052" s="40">
        <f>IF($C4052="",0,IFERROR(INDEX(Departments!$B$5:$B$54,MATCH($C4052,Departments!$A$5:$A$54,0)),0))</f>
        <v/>
      </c>
      <c r="AA4052" s="41">
        <f>N($L4052)*$Y4052</f>
        <v/>
      </c>
      <c r="AB4052" s="41">
        <f>N($M4052)*$Y4052</f>
        <v/>
      </c>
      <c r="AC4052" s="41">
        <f>$AA4052*$Z4052</f>
        <v/>
      </c>
      <c r="AD4052" s="41">
        <f>$AA4052*BonusMonths/12</f>
        <v/>
      </c>
      <c r="AE4052" s="41">
        <f>($AA4052+SI_Gross*$AB4052)*IF($Q4052=1,SI_O,SI_E)</f>
        <v/>
      </c>
      <c r="AF4052" s="41">
        <f>IF($Q4052=1,0,$AA4052*EOSB)</f>
        <v/>
      </c>
      <c r="AG4052" s="41">
        <f>$AN4052*$W4052</f>
        <v/>
      </c>
      <c r="AH4052" s="41">
        <f>SUM($AA4052:$AG4052)</f>
        <v/>
      </c>
      <c r="AI4052" s="41">
        <f>12*($AM4052+$AN4052)</f>
        <v/>
      </c>
      <c r="AJ4052" s="41">
        <f>$AM4052*((IncMonth-1)+(13-IncMonth)*(1+$X4052))+12*$AN4052</f>
        <v/>
      </c>
      <c r="AK4052" s="41">
        <f>IF($R4052=1,N($L4052)+N($M4052),0)</f>
        <v/>
      </c>
      <c r="AL4052">
        <f>IF($C4052="","",IF(N($L4052)&lt;=0,"Basic salary missing",IF(ISNA(MATCH($C4052,Departments!$A$5:$A$54,0)),"Department not on Departments sheet",IF(AND($I4052&lt;&gt;"",NOT(ISNUMBER($I4052))),"Date of birth is text, not a date",IF(AND($K4052&lt;&gt;"",NOT(ISNUMBER($K4052))),"Contract end is text, not a date","")))))</f>
        <v/>
      </c>
      <c r="AM4052" s="41">
        <f>IF($R4052=0,0,N($L4052)*(1+$Z4052+BonusMonths/12+IF($Q4052=1,0,EOSB))+N($M4052)+(N($L4052)+SI_Gross*N($M4052))*IF($Q4052=1,SI_O,SI_E))</f>
        <v/>
      </c>
      <c r="AN4052" s="41">
        <f>IF($R4052=0,0,(IF($Q4052=1,MedO,MedE+Ticket)+Training)/12)</f>
        <v/>
      </c>
    </row>
    <row r="4053">
      <c r="I4053" s="35" t="n"/>
      <c r="J4053" s="35" t="n"/>
      <c r="K4053" s="35" t="n"/>
      <c r="L4053" s="36" t="n"/>
      <c r="M4053" s="36" t="n"/>
      <c r="P4053" s="37" t="n"/>
      <c r="Q4053" s="38">
        <f>IF($C4053="",0,IF(OR(LOWER(TRIM($G4053))="omani",LOWER(TRIM($G4053))="oman",LOWER(TRIM($G4053))="om",LOWER(TRIM($G4053))="local"),1,0))</f>
        <v/>
      </c>
      <c r="R4053" s="38">
        <f>IF($C4053="",0,IF(OR(ISNUMBER(SEARCH("resign",$N4053)),ISNUMBER(SEARCH("terminat",$N4053)),ISNUMBER(SEARCH("inactive",$N4053)),ISNUMBER(SEARCH("vacan",$N4053)),ISNUMBER(SEARCH("deceased",$N4053)),ISNUMBER(SEARCH("separated",$N4053))),0,1))</f>
        <v/>
      </c>
      <c r="S4053">
        <f>IF(OR($R4053=0,NOT(ISNUMBER($I4053))),"",IFERROR(DATEDIF($I4053,DATE(FY,1,1),"y"),""))</f>
        <v/>
      </c>
      <c r="T4053">
        <f>IF(OR($R4053=0,NOT(ISNUMBER($J4053))),"",IFERROR(DATEDIF($J4053,DATE(FY,1,1),"y"),0))</f>
        <v/>
      </c>
      <c r="U4053" s="38">
        <f>IF(OR($R4053=0,NOT(ISNUMBER($I4053))),0,IF(YEAR($I4053)+IF($Q4053=1,RetAgeO,RetAgeE)=FY,MONTH($I4053),IF(YEAR($I4053)+IF($Q4053=1,RetAgeO,RetAgeE)&lt;FY,1,0)))</f>
        <v/>
      </c>
      <c r="V4053" s="38">
        <f>IF(OR($R4053=0,NOT(ISNUMBER($K4053))),0,IF(YEAR($K4053)=FY,MONTH($K4053),IF(YEAR($K4053)&lt;FY,1,0)))</f>
        <v/>
      </c>
      <c r="W4053" s="38">
        <f>IF($R4053=0,0,MIN(12,IF(AND(ISNUMBER($O4053),$O4053&gt;=1,$O4053&lt;=12),INT($O4053),12),IF(AND(RetireExit="Yes",$U4053&gt;0),$U4053,12),IF(AND(ContractExit="Yes",$V4053&gt;0),$V4053,12)))</f>
        <v/>
      </c>
      <c r="X4053" s="37">
        <f>IF(ISNUMBER($P4053),$P4053,IncPct)</f>
        <v/>
      </c>
      <c r="Y4053" s="39">
        <f>IF($W4053=0,0,MAX(0,MIN($W4053,IncMonth-1))+MAX(0,$W4053-IncMonth+1)*(1+$X4053))</f>
        <v/>
      </c>
      <c r="Z4053" s="40">
        <f>IF($C4053="",0,IFERROR(INDEX(Departments!$B$5:$B$54,MATCH($C4053,Departments!$A$5:$A$54,0)),0))</f>
        <v/>
      </c>
      <c r="AA4053" s="41">
        <f>N($L4053)*$Y4053</f>
        <v/>
      </c>
      <c r="AB4053" s="41">
        <f>N($M4053)*$Y4053</f>
        <v/>
      </c>
      <c r="AC4053" s="41">
        <f>$AA4053*$Z4053</f>
        <v/>
      </c>
      <c r="AD4053" s="41">
        <f>$AA4053*BonusMonths/12</f>
        <v/>
      </c>
      <c r="AE4053" s="41">
        <f>($AA4053+SI_Gross*$AB4053)*IF($Q4053=1,SI_O,SI_E)</f>
        <v/>
      </c>
      <c r="AF4053" s="41">
        <f>IF($Q4053=1,0,$AA4053*EOSB)</f>
        <v/>
      </c>
      <c r="AG4053" s="41">
        <f>$AN4053*$W4053</f>
        <v/>
      </c>
      <c r="AH4053" s="41">
        <f>SUM($AA4053:$AG4053)</f>
        <v/>
      </c>
      <c r="AI4053" s="41">
        <f>12*($AM4053+$AN4053)</f>
        <v/>
      </c>
      <c r="AJ4053" s="41">
        <f>$AM4053*((IncMonth-1)+(13-IncMonth)*(1+$X4053))+12*$AN4053</f>
        <v/>
      </c>
      <c r="AK4053" s="41">
        <f>IF($R4053=1,N($L4053)+N($M4053),0)</f>
        <v/>
      </c>
      <c r="AL4053">
        <f>IF($C4053="","",IF(N($L4053)&lt;=0,"Basic salary missing",IF(ISNA(MATCH($C4053,Departments!$A$5:$A$54,0)),"Department not on Departments sheet",IF(AND($I4053&lt;&gt;"",NOT(ISNUMBER($I4053))),"Date of birth is text, not a date",IF(AND($K4053&lt;&gt;"",NOT(ISNUMBER($K4053))),"Contract end is text, not a date","")))))</f>
        <v/>
      </c>
      <c r="AM4053" s="41">
        <f>IF($R4053=0,0,N($L4053)*(1+$Z4053+BonusMonths/12+IF($Q4053=1,0,EOSB))+N($M4053)+(N($L4053)+SI_Gross*N($M4053))*IF($Q4053=1,SI_O,SI_E))</f>
        <v/>
      </c>
      <c r="AN4053" s="41">
        <f>IF($R4053=0,0,(IF($Q4053=1,MedO,MedE+Ticket)+Training)/12)</f>
        <v/>
      </c>
    </row>
    <row r="4054">
      <c r="I4054" s="35" t="n"/>
      <c r="J4054" s="35" t="n"/>
      <c r="K4054" s="35" t="n"/>
      <c r="L4054" s="36" t="n"/>
      <c r="M4054" s="36" t="n"/>
      <c r="P4054" s="37" t="n"/>
      <c r="Q4054" s="38">
        <f>IF($C4054="",0,IF(OR(LOWER(TRIM($G4054))="omani",LOWER(TRIM($G4054))="oman",LOWER(TRIM($G4054))="om",LOWER(TRIM($G4054))="local"),1,0))</f>
        <v/>
      </c>
      <c r="R4054" s="38">
        <f>IF($C4054="",0,IF(OR(ISNUMBER(SEARCH("resign",$N4054)),ISNUMBER(SEARCH("terminat",$N4054)),ISNUMBER(SEARCH("inactive",$N4054)),ISNUMBER(SEARCH("vacan",$N4054)),ISNUMBER(SEARCH("deceased",$N4054)),ISNUMBER(SEARCH("separated",$N4054))),0,1))</f>
        <v/>
      </c>
      <c r="S4054">
        <f>IF(OR($R4054=0,NOT(ISNUMBER($I4054))),"",IFERROR(DATEDIF($I4054,DATE(FY,1,1),"y"),""))</f>
        <v/>
      </c>
      <c r="T4054">
        <f>IF(OR($R4054=0,NOT(ISNUMBER($J4054))),"",IFERROR(DATEDIF($J4054,DATE(FY,1,1),"y"),0))</f>
        <v/>
      </c>
      <c r="U4054" s="38">
        <f>IF(OR($R4054=0,NOT(ISNUMBER($I4054))),0,IF(YEAR($I4054)+IF($Q4054=1,RetAgeO,RetAgeE)=FY,MONTH($I4054),IF(YEAR($I4054)+IF($Q4054=1,RetAgeO,RetAgeE)&lt;FY,1,0)))</f>
        <v/>
      </c>
      <c r="V4054" s="38">
        <f>IF(OR($R4054=0,NOT(ISNUMBER($K4054))),0,IF(YEAR($K4054)=FY,MONTH($K4054),IF(YEAR($K4054)&lt;FY,1,0)))</f>
        <v/>
      </c>
      <c r="W4054" s="38">
        <f>IF($R4054=0,0,MIN(12,IF(AND(ISNUMBER($O4054),$O4054&gt;=1,$O4054&lt;=12),INT($O4054),12),IF(AND(RetireExit="Yes",$U4054&gt;0),$U4054,12),IF(AND(ContractExit="Yes",$V4054&gt;0),$V4054,12)))</f>
        <v/>
      </c>
      <c r="X4054" s="37">
        <f>IF(ISNUMBER($P4054),$P4054,IncPct)</f>
        <v/>
      </c>
      <c r="Y4054" s="39">
        <f>IF($W4054=0,0,MAX(0,MIN($W4054,IncMonth-1))+MAX(0,$W4054-IncMonth+1)*(1+$X4054))</f>
        <v/>
      </c>
      <c r="Z4054" s="40">
        <f>IF($C4054="",0,IFERROR(INDEX(Departments!$B$5:$B$54,MATCH($C4054,Departments!$A$5:$A$54,0)),0))</f>
        <v/>
      </c>
      <c r="AA4054" s="41">
        <f>N($L4054)*$Y4054</f>
        <v/>
      </c>
      <c r="AB4054" s="41">
        <f>N($M4054)*$Y4054</f>
        <v/>
      </c>
      <c r="AC4054" s="41">
        <f>$AA4054*$Z4054</f>
        <v/>
      </c>
      <c r="AD4054" s="41">
        <f>$AA4054*BonusMonths/12</f>
        <v/>
      </c>
      <c r="AE4054" s="41">
        <f>($AA4054+SI_Gross*$AB4054)*IF($Q4054=1,SI_O,SI_E)</f>
        <v/>
      </c>
      <c r="AF4054" s="41">
        <f>IF($Q4054=1,0,$AA4054*EOSB)</f>
        <v/>
      </c>
      <c r="AG4054" s="41">
        <f>$AN4054*$W4054</f>
        <v/>
      </c>
      <c r="AH4054" s="41">
        <f>SUM($AA4054:$AG4054)</f>
        <v/>
      </c>
      <c r="AI4054" s="41">
        <f>12*($AM4054+$AN4054)</f>
        <v/>
      </c>
      <c r="AJ4054" s="41">
        <f>$AM4054*((IncMonth-1)+(13-IncMonth)*(1+$X4054))+12*$AN4054</f>
        <v/>
      </c>
      <c r="AK4054" s="41">
        <f>IF($R4054=1,N($L4054)+N($M4054),0)</f>
        <v/>
      </c>
      <c r="AL4054">
        <f>IF($C4054="","",IF(N($L4054)&lt;=0,"Basic salary missing",IF(ISNA(MATCH($C4054,Departments!$A$5:$A$54,0)),"Department not on Departments sheet",IF(AND($I4054&lt;&gt;"",NOT(ISNUMBER($I4054))),"Date of birth is text, not a date",IF(AND($K4054&lt;&gt;"",NOT(ISNUMBER($K4054))),"Contract end is text, not a date","")))))</f>
        <v/>
      </c>
      <c r="AM4054" s="41">
        <f>IF($R4054=0,0,N($L4054)*(1+$Z4054+BonusMonths/12+IF($Q4054=1,0,EOSB))+N($M4054)+(N($L4054)+SI_Gross*N($M4054))*IF($Q4054=1,SI_O,SI_E))</f>
        <v/>
      </c>
      <c r="AN4054" s="41">
        <f>IF($R4054=0,0,(IF($Q4054=1,MedO,MedE+Ticket)+Training)/12)</f>
        <v/>
      </c>
    </row>
    <row r="4055">
      <c r="I4055" s="35" t="n"/>
      <c r="J4055" s="35" t="n"/>
      <c r="K4055" s="35" t="n"/>
      <c r="L4055" s="36" t="n"/>
      <c r="M4055" s="36" t="n"/>
      <c r="P4055" s="37" t="n"/>
      <c r="Q4055" s="38">
        <f>IF($C4055="",0,IF(OR(LOWER(TRIM($G4055))="omani",LOWER(TRIM($G4055))="oman",LOWER(TRIM($G4055))="om",LOWER(TRIM($G4055))="local"),1,0))</f>
        <v/>
      </c>
      <c r="R4055" s="38">
        <f>IF($C4055="",0,IF(OR(ISNUMBER(SEARCH("resign",$N4055)),ISNUMBER(SEARCH("terminat",$N4055)),ISNUMBER(SEARCH("inactive",$N4055)),ISNUMBER(SEARCH("vacan",$N4055)),ISNUMBER(SEARCH("deceased",$N4055)),ISNUMBER(SEARCH("separated",$N4055))),0,1))</f>
        <v/>
      </c>
      <c r="S4055">
        <f>IF(OR($R4055=0,NOT(ISNUMBER($I4055))),"",IFERROR(DATEDIF($I4055,DATE(FY,1,1),"y"),""))</f>
        <v/>
      </c>
      <c r="T4055">
        <f>IF(OR($R4055=0,NOT(ISNUMBER($J4055))),"",IFERROR(DATEDIF($J4055,DATE(FY,1,1),"y"),0))</f>
        <v/>
      </c>
      <c r="U4055" s="38">
        <f>IF(OR($R4055=0,NOT(ISNUMBER($I4055))),0,IF(YEAR($I4055)+IF($Q4055=1,RetAgeO,RetAgeE)=FY,MONTH($I4055),IF(YEAR($I4055)+IF($Q4055=1,RetAgeO,RetAgeE)&lt;FY,1,0)))</f>
        <v/>
      </c>
      <c r="V4055" s="38">
        <f>IF(OR($R4055=0,NOT(ISNUMBER($K4055))),0,IF(YEAR($K4055)=FY,MONTH($K4055),IF(YEAR($K4055)&lt;FY,1,0)))</f>
        <v/>
      </c>
      <c r="W4055" s="38">
        <f>IF($R4055=0,0,MIN(12,IF(AND(ISNUMBER($O4055),$O4055&gt;=1,$O4055&lt;=12),INT($O4055),12),IF(AND(RetireExit="Yes",$U4055&gt;0),$U4055,12),IF(AND(ContractExit="Yes",$V4055&gt;0),$V4055,12)))</f>
        <v/>
      </c>
      <c r="X4055" s="37">
        <f>IF(ISNUMBER($P4055),$P4055,IncPct)</f>
        <v/>
      </c>
      <c r="Y4055" s="39">
        <f>IF($W4055=0,0,MAX(0,MIN($W4055,IncMonth-1))+MAX(0,$W4055-IncMonth+1)*(1+$X4055))</f>
        <v/>
      </c>
      <c r="Z4055" s="40">
        <f>IF($C4055="",0,IFERROR(INDEX(Departments!$B$5:$B$54,MATCH($C4055,Departments!$A$5:$A$54,0)),0))</f>
        <v/>
      </c>
      <c r="AA4055" s="41">
        <f>N($L4055)*$Y4055</f>
        <v/>
      </c>
      <c r="AB4055" s="41">
        <f>N($M4055)*$Y4055</f>
        <v/>
      </c>
      <c r="AC4055" s="41">
        <f>$AA4055*$Z4055</f>
        <v/>
      </c>
      <c r="AD4055" s="41">
        <f>$AA4055*BonusMonths/12</f>
        <v/>
      </c>
      <c r="AE4055" s="41">
        <f>($AA4055+SI_Gross*$AB4055)*IF($Q4055=1,SI_O,SI_E)</f>
        <v/>
      </c>
      <c r="AF4055" s="41">
        <f>IF($Q4055=1,0,$AA4055*EOSB)</f>
        <v/>
      </c>
      <c r="AG4055" s="41">
        <f>$AN4055*$W4055</f>
        <v/>
      </c>
      <c r="AH4055" s="41">
        <f>SUM($AA4055:$AG4055)</f>
        <v/>
      </c>
      <c r="AI4055" s="41">
        <f>12*($AM4055+$AN4055)</f>
        <v/>
      </c>
      <c r="AJ4055" s="41">
        <f>$AM4055*((IncMonth-1)+(13-IncMonth)*(1+$X4055))+12*$AN4055</f>
        <v/>
      </c>
      <c r="AK4055" s="41">
        <f>IF($R4055=1,N($L4055)+N($M4055),0)</f>
        <v/>
      </c>
      <c r="AL4055">
        <f>IF($C4055="","",IF(N($L4055)&lt;=0,"Basic salary missing",IF(ISNA(MATCH($C4055,Departments!$A$5:$A$54,0)),"Department not on Departments sheet",IF(AND($I4055&lt;&gt;"",NOT(ISNUMBER($I4055))),"Date of birth is text, not a date",IF(AND($K4055&lt;&gt;"",NOT(ISNUMBER($K4055))),"Contract end is text, not a date","")))))</f>
        <v/>
      </c>
      <c r="AM4055" s="41">
        <f>IF($R4055=0,0,N($L4055)*(1+$Z4055+BonusMonths/12+IF($Q4055=1,0,EOSB))+N($M4055)+(N($L4055)+SI_Gross*N($M4055))*IF($Q4055=1,SI_O,SI_E))</f>
        <v/>
      </c>
      <c r="AN4055" s="41">
        <f>IF($R4055=0,0,(IF($Q4055=1,MedO,MedE+Ticket)+Training)/12)</f>
        <v/>
      </c>
    </row>
    <row r="4056">
      <c r="I4056" s="35" t="n"/>
      <c r="J4056" s="35" t="n"/>
      <c r="K4056" s="35" t="n"/>
      <c r="L4056" s="36" t="n"/>
      <c r="M4056" s="36" t="n"/>
      <c r="P4056" s="37" t="n"/>
      <c r="Q4056" s="38">
        <f>IF($C4056="",0,IF(OR(LOWER(TRIM($G4056))="omani",LOWER(TRIM($G4056))="oman",LOWER(TRIM($G4056))="om",LOWER(TRIM($G4056))="local"),1,0))</f>
        <v/>
      </c>
      <c r="R4056" s="38">
        <f>IF($C4056="",0,IF(OR(ISNUMBER(SEARCH("resign",$N4056)),ISNUMBER(SEARCH("terminat",$N4056)),ISNUMBER(SEARCH("inactive",$N4056)),ISNUMBER(SEARCH("vacan",$N4056)),ISNUMBER(SEARCH("deceased",$N4056)),ISNUMBER(SEARCH("separated",$N4056))),0,1))</f>
        <v/>
      </c>
      <c r="S4056">
        <f>IF(OR($R4056=0,NOT(ISNUMBER($I4056))),"",IFERROR(DATEDIF($I4056,DATE(FY,1,1),"y"),""))</f>
        <v/>
      </c>
      <c r="T4056">
        <f>IF(OR($R4056=0,NOT(ISNUMBER($J4056))),"",IFERROR(DATEDIF($J4056,DATE(FY,1,1),"y"),0))</f>
        <v/>
      </c>
      <c r="U4056" s="38">
        <f>IF(OR($R4056=0,NOT(ISNUMBER($I4056))),0,IF(YEAR($I4056)+IF($Q4056=1,RetAgeO,RetAgeE)=FY,MONTH($I4056),IF(YEAR($I4056)+IF($Q4056=1,RetAgeO,RetAgeE)&lt;FY,1,0)))</f>
        <v/>
      </c>
      <c r="V4056" s="38">
        <f>IF(OR($R4056=0,NOT(ISNUMBER($K4056))),0,IF(YEAR($K4056)=FY,MONTH($K4056),IF(YEAR($K4056)&lt;FY,1,0)))</f>
        <v/>
      </c>
      <c r="W4056" s="38">
        <f>IF($R4056=0,0,MIN(12,IF(AND(ISNUMBER($O4056),$O4056&gt;=1,$O4056&lt;=12),INT($O4056),12),IF(AND(RetireExit="Yes",$U4056&gt;0),$U4056,12),IF(AND(ContractExit="Yes",$V4056&gt;0),$V4056,12)))</f>
        <v/>
      </c>
      <c r="X4056" s="37">
        <f>IF(ISNUMBER($P4056),$P4056,IncPct)</f>
        <v/>
      </c>
      <c r="Y4056" s="39">
        <f>IF($W4056=0,0,MAX(0,MIN($W4056,IncMonth-1))+MAX(0,$W4056-IncMonth+1)*(1+$X4056))</f>
        <v/>
      </c>
      <c r="Z4056" s="40">
        <f>IF($C4056="",0,IFERROR(INDEX(Departments!$B$5:$B$54,MATCH($C4056,Departments!$A$5:$A$54,0)),0))</f>
        <v/>
      </c>
      <c r="AA4056" s="41">
        <f>N($L4056)*$Y4056</f>
        <v/>
      </c>
      <c r="AB4056" s="41">
        <f>N($M4056)*$Y4056</f>
        <v/>
      </c>
      <c r="AC4056" s="41">
        <f>$AA4056*$Z4056</f>
        <v/>
      </c>
      <c r="AD4056" s="41">
        <f>$AA4056*BonusMonths/12</f>
        <v/>
      </c>
      <c r="AE4056" s="41">
        <f>($AA4056+SI_Gross*$AB4056)*IF($Q4056=1,SI_O,SI_E)</f>
        <v/>
      </c>
      <c r="AF4056" s="41">
        <f>IF($Q4056=1,0,$AA4056*EOSB)</f>
        <v/>
      </c>
      <c r="AG4056" s="41">
        <f>$AN4056*$W4056</f>
        <v/>
      </c>
      <c r="AH4056" s="41">
        <f>SUM($AA4056:$AG4056)</f>
        <v/>
      </c>
      <c r="AI4056" s="41">
        <f>12*($AM4056+$AN4056)</f>
        <v/>
      </c>
      <c r="AJ4056" s="41">
        <f>$AM4056*((IncMonth-1)+(13-IncMonth)*(1+$X4056))+12*$AN4056</f>
        <v/>
      </c>
      <c r="AK4056" s="41">
        <f>IF($R4056=1,N($L4056)+N($M4056),0)</f>
        <v/>
      </c>
      <c r="AL4056">
        <f>IF($C4056="","",IF(N($L4056)&lt;=0,"Basic salary missing",IF(ISNA(MATCH($C4056,Departments!$A$5:$A$54,0)),"Department not on Departments sheet",IF(AND($I4056&lt;&gt;"",NOT(ISNUMBER($I4056))),"Date of birth is text, not a date",IF(AND($K4056&lt;&gt;"",NOT(ISNUMBER($K4056))),"Contract end is text, not a date","")))))</f>
        <v/>
      </c>
      <c r="AM4056" s="41">
        <f>IF($R4056=0,0,N($L4056)*(1+$Z4056+BonusMonths/12+IF($Q4056=1,0,EOSB))+N($M4056)+(N($L4056)+SI_Gross*N($M4056))*IF($Q4056=1,SI_O,SI_E))</f>
        <v/>
      </c>
      <c r="AN4056" s="41">
        <f>IF($R4056=0,0,(IF($Q4056=1,MedO,MedE+Ticket)+Training)/12)</f>
        <v/>
      </c>
    </row>
    <row r="4057">
      <c r="I4057" s="35" t="n"/>
      <c r="J4057" s="35" t="n"/>
      <c r="K4057" s="35" t="n"/>
      <c r="L4057" s="36" t="n"/>
      <c r="M4057" s="36" t="n"/>
      <c r="P4057" s="37" t="n"/>
      <c r="Q4057" s="38">
        <f>IF($C4057="",0,IF(OR(LOWER(TRIM($G4057))="omani",LOWER(TRIM($G4057))="oman",LOWER(TRIM($G4057))="om",LOWER(TRIM($G4057))="local"),1,0))</f>
        <v/>
      </c>
      <c r="R4057" s="38">
        <f>IF($C4057="",0,IF(OR(ISNUMBER(SEARCH("resign",$N4057)),ISNUMBER(SEARCH("terminat",$N4057)),ISNUMBER(SEARCH("inactive",$N4057)),ISNUMBER(SEARCH("vacan",$N4057)),ISNUMBER(SEARCH("deceased",$N4057)),ISNUMBER(SEARCH("separated",$N4057))),0,1))</f>
        <v/>
      </c>
      <c r="S4057">
        <f>IF(OR($R4057=0,NOT(ISNUMBER($I4057))),"",IFERROR(DATEDIF($I4057,DATE(FY,1,1),"y"),""))</f>
        <v/>
      </c>
      <c r="T4057">
        <f>IF(OR($R4057=0,NOT(ISNUMBER($J4057))),"",IFERROR(DATEDIF($J4057,DATE(FY,1,1),"y"),0))</f>
        <v/>
      </c>
      <c r="U4057" s="38">
        <f>IF(OR($R4057=0,NOT(ISNUMBER($I4057))),0,IF(YEAR($I4057)+IF($Q4057=1,RetAgeO,RetAgeE)=FY,MONTH($I4057),IF(YEAR($I4057)+IF($Q4057=1,RetAgeO,RetAgeE)&lt;FY,1,0)))</f>
        <v/>
      </c>
      <c r="V4057" s="38">
        <f>IF(OR($R4057=0,NOT(ISNUMBER($K4057))),0,IF(YEAR($K4057)=FY,MONTH($K4057),IF(YEAR($K4057)&lt;FY,1,0)))</f>
        <v/>
      </c>
      <c r="W4057" s="38">
        <f>IF($R4057=0,0,MIN(12,IF(AND(ISNUMBER($O4057),$O4057&gt;=1,$O4057&lt;=12),INT($O4057),12),IF(AND(RetireExit="Yes",$U4057&gt;0),$U4057,12),IF(AND(ContractExit="Yes",$V4057&gt;0),$V4057,12)))</f>
        <v/>
      </c>
      <c r="X4057" s="37">
        <f>IF(ISNUMBER($P4057),$P4057,IncPct)</f>
        <v/>
      </c>
      <c r="Y4057" s="39">
        <f>IF($W4057=0,0,MAX(0,MIN($W4057,IncMonth-1))+MAX(0,$W4057-IncMonth+1)*(1+$X4057))</f>
        <v/>
      </c>
      <c r="Z4057" s="40">
        <f>IF($C4057="",0,IFERROR(INDEX(Departments!$B$5:$B$54,MATCH($C4057,Departments!$A$5:$A$54,0)),0))</f>
        <v/>
      </c>
      <c r="AA4057" s="41">
        <f>N($L4057)*$Y4057</f>
        <v/>
      </c>
      <c r="AB4057" s="41">
        <f>N($M4057)*$Y4057</f>
        <v/>
      </c>
      <c r="AC4057" s="41">
        <f>$AA4057*$Z4057</f>
        <v/>
      </c>
      <c r="AD4057" s="41">
        <f>$AA4057*BonusMonths/12</f>
        <v/>
      </c>
      <c r="AE4057" s="41">
        <f>($AA4057+SI_Gross*$AB4057)*IF($Q4057=1,SI_O,SI_E)</f>
        <v/>
      </c>
      <c r="AF4057" s="41">
        <f>IF($Q4057=1,0,$AA4057*EOSB)</f>
        <v/>
      </c>
      <c r="AG4057" s="41">
        <f>$AN4057*$W4057</f>
        <v/>
      </c>
      <c r="AH4057" s="41">
        <f>SUM($AA4057:$AG4057)</f>
        <v/>
      </c>
      <c r="AI4057" s="41">
        <f>12*($AM4057+$AN4057)</f>
        <v/>
      </c>
      <c r="AJ4057" s="41">
        <f>$AM4057*((IncMonth-1)+(13-IncMonth)*(1+$X4057))+12*$AN4057</f>
        <v/>
      </c>
      <c r="AK4057" s="41">
        <f>IF($R4057=1,N($L4057)+N($M4057),0)</f>
        <v/>
      </c>
      <c r="AL4057">
        <f>IF($C4057="","",IF(N($L4057)&lt;=0,"Basic salary missing",IF(ISNA(MATCH($C4057,Departments!$A$5:$A$54,0)),"Department not on Departments sheet",IF(AND($I4057&lt;&gt;"",NOT(ISNUMBER($I4057))),"Date of birth is text, not a date",IF(AND($K4057&lt;&gt;"",NOT(ISNUMBER($K4057))),"Contract end is text, not a date","")))))</f>
        <v/>
      </c>
      <c r="AM4057" s="41">
        <f>IF($R4057=0,0,N($L4057)*(1+$Z4057+BonusMonths/12+IF($Q4057=1,0,EOSB))+N($M4057)+(N($L4057)+SI_Gross*N($M4057))*IF($Q4057=1,SI_O,SI_E))</f>
        <v/>
      </c>
      <c r="AN4057" s="41">
        <f>IF($R4057=0,0,(IF($Q4057=1,MedO,MedE+Ticket)+Training)/12)</f>
        <v/>
      </c>
    </row>
    <row r="4058">
      <c r="I4058" s="35" t="n"/>
      <c r="J4058" s="35" t="n"/>
      <c r="K4058" s="35" t="n"/>
      <c r="L4058" s="36" t="n"/>
      <c r="M4058" s="36" t="n"/>
      <c r="P4058" s="37" t="n"/>
      <c r="Q4058" s="38">
        <f>IF($C4058="",0,IF(OR(LOWER(TRIM($G4058))="omani",LOWER(TRIM($G4058))="oman",LOWER(TRIM($G4058))="om",LOWER(TRIM($G4058))="local"),1,0))</f>
        <v/>
      </c>
      <c r="R4058" s="38">
        <f>IF($C4058="",0,IF(OR(ISNUMBER(SEARCH("resign",$N4058)),ISNUMBER(SEARCH("terminat",$N4058)),ISNUMBER(SEARCH("inactive",$N4058)),ISNUMBER(SEARCH("vacan",$N4058)),ISNUMBER(SEARCH("deceased",$N4058)),ISNUMBER(SEARCH("separated",$N4058))),0,1))</f>
        <v/>
      </c>
      <c r="S4058">
        <f>IF(OR($R4058=0,NOT(ISNUMBER($I4058))),"",IFERROR(DATEDIF($I4058,DATE(FY,1,1),"y"),""))</f>
        <v/>
      </c>
      <c r="T4058">
        <f>IF(OR($R4058=0,NOT(ISNUMBER($J4058))),"",IFERROR(DATEDIF($J4058,DATE(FY,1,1),"y"),0))</f>
        <v/>
      </c>
      <c r="U4058" s="38">
        <f>IF(OR($R4058=0,NOT(ISNUMBER($I4058))),0,IF(YEAR($I4058)+IF($Q4058=1,RetAgeO,RetAgeE)=FY,MONTH($I4058),IF(YEAR($I4058)+IF($Q4058=1,RetAgeO,RetAgeE)&lt;FY,1,0)))</f>
        <v/>
      </c>
      <c r="V4058" s="38">
        <f>IF(OR($R4058=0,NOT(ISNUMBER($K4058))),0,IF(YEAR($K4058)=FY,MONTH($K4058),IF(YEAR($K4058)&lt;FY,1,0)))</f>
        <v/>
      </c>
      <c r="W4058" s="38">
        <f>IF($R4058=0,0,MIN(12,IF(AND(ISNUMBER($O4058),$O4058&gt;=1,$O4058&lt;=12),INT($O4058),12),IF(AND(RetireExit="Yes",$U4058&gt;0),$U4058,12),IF(AND(ContractExit="Yes",$V4058&gt;0),$V4058,12)))</f>
        <v/>
      </c>
      <c r="X4058" s="37">
        <f>IF(ISNUMBER($P4058),$P4058,IncPct)</f>
        <v/>
      </c>
      <c r="Y4058" s="39">
        <f>IF($W4058=0,0,MAX(0,MIN($W4058,IncMonth-1))+MAX(0,$W4058-IncMonth+1)*(1+$X4058))</f>
        <v/>
      </c>
      <c r="Z4058" s="40">
        <f>IF($C4058="",0,IFERROR(INDEX(Departments!$B$5:$B$54,MATCH($C4058,Departments!$A$5:$A$54,0)),0))</f>
        <v/>
      </c>
      <c r="AA4058" s="41">
        <f>N($L4058)*$Y4058</f>
        <v/>
      </c>
      <c r="AB4058" s="41">
        <f>N($M4058)*$Y4058</f>
        <v/>
      </c>
      <c r="AC4058" s="41">
        <f>$AA4058*$Z4058</f>
        <v/>
      </c>
      <c r="AD4058" s="41">
        <f>$AA4058*BonusMonths/12</f>
        <v/>
      </c>
      <c r="AE4058" s="41">
        <f>($AA4058+SI_Gross*$AB4058)*IF($Q4058=1,SI_O,SI_E)</f>
        <v/>
      </c>
      <c r="AF4058" s="41">
        <f>IF($Q4058=1,0,$AA4058*EOSB)</f>
        <v/>
      </c>
      <c r="AG4058" s="41">
        <f>$AN4058*$W4058</f>
        <v/>
      </c>
      <c r="AH4058" s="41">
        <f>SUM($AA4058:$AG4058)</f>
        <v/>
      </c>
      <c r="AI4058" s="41">
        <f>12*($AM4058+$AN4058)</f>
        <v/>
      </c>
      <c r="AJ4058" s="41">
        <f>$AM4058*((IncMonth-1)+(13-IncMonth)*(1+$X4058))+12*$AN4058</f>
        <v/>
      </c>
      <c r="AK4058" s="41">
        <f>IF($R4058=1,N($L4058)+N($M4058),0)</f>
        <v/>
      </c>
      <c r="AL4058">
        <f>IF($C4058="","",IF(N($L4058)&lt;=0,"Basic salary missing",IF(ISNA(MATCH($C4058,Departments!$A$5:$A$54,0)),"Department not on Departments sheet",IF(AND($I4058&lt;&gt;"",NOT(ISNUMBER($I4058))),"Date of birth is text, not a date",IF(AND($K4058&lt;&gt;"",NOT(ISNUMBER($K4058))),"Contract end is text, not a date","")))))</f>
        <v/>
      </c>
      <c r="AM4058" s="41">
        <f>IF($R4058=0,0,N($L4058)*(1+$Z4058+BonusMonths/12+IF($Q4058=1,0,EOSB))+N($M4058)+(N($L4058)+SI_Gross*N($M4058))*IF($Q4058=1,SI_O,SI_E))</f>
        <v/>
      </c>
      <c r="AN4058" s="41">
        <f>IF($R4058=0,0,(IF($Q4058=1,MedO,MedE+Ticket)+Training)/12)</f>
        <v/>
      </c>
    </row>
    <row r="4059">
      <c r="I4059" s="35" t="n"/>
      <c r="J4059" s="35" t="n"/>
      <c r="K4059" s="35" t="n"/>
      <c r="L4059" s="36" t="n"/>
      <c r="M4059" s="36" t="n"/>
      <c r="P4059" s="37" t="n"/>
      <c r="Q4059" s="38">
        <f>IF($C4059="",0,IF(OR(LOWER(TRIM($G4059))="omani",LOWER(TRIM($G4059))="oman",LOWER(TRIM($G4059))="om",LOWER(TRIM($G4059))="local"),1,0))</f>
        <v/>
      </c>
      <c r="R4059" s="38">
        <f>IF($C4059="",0,IF(OR(ISNUMBER(SEARCH("resign",$N4059)),ISNUMBER(SEARCH("terminat",$N4059)),ISNUMBER(SEARCH("inactive",$N4059)),ISNUMBER(SEARCH("vacan",$N4059)),ISNUMBER(SEARCH("deceased",$N4059)),ISNUMBER(SEARCH("separated",$N4059))),0,1))</f>
        <v/>
      </c>
      <c r="S4059">
        <f>IF(OR($R4059=0,NOT(ISNUMBER($I4059))),"",IFERROR(DATEDIF($I4059,DATE(FY,1,1),"y"),""))</f>
        <v/>
      </c>
      <c r="T4059">
        <f>IF(OR($R4059=0,NOT(ISNUMBER($J4059))),"",IFERROR(DATEDIF($J4059,DATE(FY,1,1),"y"),0))</f>
        <v/>
      </c>
      <c r="U4059" s="38">
        <f>IF(OR($R4059=0,NOT(ISNUMBER($I4059))),0,IF(YEAR($I4059)+IF($Q4059=1,RetAgeO,RetAgeE)=FY,MONTH($I4059),IF(YEAR($I4059)+IF($Q4059=1,RetAgeO,RetAgeE)&lt;FY,1,0)))</f>
        <v/>
      </c>
      <c r="V4059" s="38">
        <f>IF(OR($R4059=0,NOT(ISNUMBER($K4059))),0,IF(YEAR($K4059)=FY,MONTH($K4059),IF(YEAR($K4059)&lt;FY,1,0)))</f>
        <v/>
      </c>
      <c r="W4059" s="38">
        <f>IF($R4059=0,0,MIN(12,IF(AND(ISNUMBER($O4059),$O4059&gt;=1,$O4059&lt;=12),INT($O4059),12),IF(AND(RetireExit="Yes",$U4059&gt;0),$U4059,12),IF(AND(ContractExit="Yes",$V4059&gt;0),$V4059,12)))</f>
        <v/>
      </c>
      <c r="X4059" s="37">
        <f>IF(ISNUMBER($P4059),$P4059,IncPct)</f>
        <v/>
      </c>
      <c r="Y4059" s="39">
        <f>IF($W4059=0,0,MAX(0,MIN($W4059,IncMonth-1))+MAX(0,$W4059-IncMonth+1)*(1+$X4059))</f>
        <v/>
      </c>
      <c r="Z4059" s="40">
        <f>IF($C4059="",0,IFERROR(INDEX(Departments!$B$5:$B$54,MATCH($C4059,Departments!$A$5:$A$54,0)),0))</f>
        <v/>
      </c>
      <c r="AA4059" s="41">
        <f>N($L4059)*$Y4059</f>
        <v/>
      </c>
      <c r="AB4059" s="41">
        <f>N($M4059)*$Y4059</f>
        <v/>
      </c>
      <c r="AC4059" s="41">
        <f>$AA4059*$Z4059</f>
        <v/>
      </c>
      <c r="AD4059" s="41">
        <f>$AA4059*BonusMonths/12</f>
        <v/>
      </c>
      <c r="AE4059" s="41">
        <f>($AA4059+SI_Gross*$AB4059)*IF($Q4059=1,SI_O,SI_E)</f>
        <v/>
      </c>
      <c r="AF4059" s="41">
        <f>IF($Q4059=1,0,$AA4059*EOSB)</f>
        <v/>
      </c>
      <c r="AG4059" s="41">
        <f>$AN4059*$W4059</f>
        <v/>
      </c>
      <c r="AH4059" s="41">
        <f>SUM($AA4059:$AG4059)</f>
        <v/>
      </c>
      <c r="AI4059" s="41">
        <f>12*($AM4059+$AN4059)</f>
        <v/>
      </c>
      <c r="AJ4059" s="41">
        <f>$AM4059*((IncMonth-1)+(13-IncMonth)*(1+$X4059))+12*$AN4059</f>
        <v/>
      </c>
      <c r="AK4059" s="41">
        <f>IF($R4059=1,N($L4059)+N($M4059),0)</f>
        <v/>
      </c>
      <c r="AL4059">
        <f>IF($C4059="","",IF(N($L4059)&lt;=0,"Basic salary missing",IF(ISNA(MATCH($C4059,Departments!$A$5:$A$54,0)),"Department not on Departments sheet",IF(AND($I4059&lt;&gt;"",NOT(ISNUMBER($I4059))),"Date of birth is text, not a date",IF(AND($K4059&lt;&gt;"",NOT(ISNUMBER($K4059))),"Contract end is text, not a date","")))))</f>
        <v/>
      </c>
      <c r="AM4059" s="41">
        <f>IF($R4059=0,0,N($L4059)*(1+$Z4059+BonusMonths/12+IF($Q4059=1,0,EOSB))+N($M4059)+(N($L4059)+SI_Gross*N($M4059))*IF($Q4059=1,SI_O,SI_E))</f>
        <v/>
      </c>
      <c r="AN4059" s="41">
        <f>IF($R4059=0,0,(IF($Q4059=1,MedO,MedE+Ticket)+Training)/12)</f>
        <v/>
      </c>
    </row>
    <row r="4060">
      <c r="I4060" s="35" t="n"/>
      <c r="J4060" s="35" t="n"/>
      <c r="K4060" s="35" t="n"/>
      <c r="L4060" s="36" t="n"/>
      <c r="M4060" s="36" t="n"/>
      <c r="P4060" s="37" t="n"/>
      <c r="Q4060" s="38">
        <f>IF($C4060="",0,IF(OR(LOWER(TRIM($G4060))="omani",LOWER(TRIM($G4060))="oman",LOWER(TRIM($G4060))="om",LOWER(TRIM($G4060))="local"),1,0))</f>
        <v/>
      </c>
      <c r="R4060" s="38">
        <f>IF($C4060="",0,IF(OR(ISNUMBER(SEARCH("resign",$N4060)),ISNUMBER(SEARCH("terminat",$N4060)),ISNUMBER(SEARCH("inactive",$N4060)),ISNUMBER(SEARCH("vacan",$N4060)),ISNUMBER(SEARCH("deceased",$N4060)),ISNUMBER(SEARCH("separated",$N4060))),0,1))</f>
        <v/>
      </c>
      <c r="S4060">
        <f>IF(OR($R4060=0,NOT(ISNUMBER($I4060))),"",IFERROR(DATEDIF($I4060,DATE(FY,1,1),"y"),""))</f>
        <v/>
      </c>
      <c r="T4060">
        <f>IF(OR($R4060=0,NOT(ISNUMBER($J4060))),"",IFERROR(DATEDIF($J4060,DATE(FY,1,1),"y"),0))</f>
        <v/>
      </c>
      <c r="U4060" s="38">
        <f>IF(OR($R4060=0,NOT(ISNUMBER($I4060))),0,IF(YEAR($I4060)+IF($Q4060=1,RetAgeO,RetAgeE)=FY,MONTH($I4060),IF(YEAR($I4060)+IF($Q4060=1,RetAgeO,RetAgeE)&lt;FY,1,0)))</f>
        <v/>
      </c>
      <c r="V4060" s="38">
        <f>IF(OR($R4060=0,NOT(ISNUMBER($K4060))),0,IF(YEAR($K4060)=FY,MONTH($K4060),IF(YEAR($K4060)&lt;FY,1,0)))</f>
        <v/>
      </c>
      <c r="W4060" s="38">
        <f>IF($R4060=0,0,MIN(12,IF(AND(ISNUMBER($O4060),$O4060&gt;=1,$O4060&lt;=12),INT($O4060),12),IF(AND(RetireExit="Yes",$U4060&gt;0),$U4060,12),IF(AND(ContractExit="Yes",$V4060&gt;0),$V4060,12)))</f>
        <v/>
      </c>
      <c r="X4060" s="37">
        <f>IF(ISNUMBER($P4060),$P4060,IncPct)</f>
        <v/>
      </c>
      <c r="Y4060" s="39">
        <f>IF($W4060=0,0,MAX(0,MIN($W4060,IncMonth-1))+MAX(0,$W4060-IncMonth+1)*(1+$X4060))</f>
        <v/>
      </c>
      <c r="Z4060" s="40">
        <f>IF($C4060="",0,IFERROR(INDEX(Departments!$B$5:$B$54,MATCH($C4060,Departments!$A$5:$A$54,0)),0))</f>
        <v/>
      </c>
      <c r="AA4060" s="41">
        <f>N($L4060)*$Y4060</f>
        <v/>
      </c>
      <c r="AB4060" s="41">
        <f>N($M4060)*$Y4060</f>
        <v/>
      </c>
      <c r="AC4060" s="41">
        <f>$AA4060*$Z4060</f>
        <v/>
      </c>
      <c r="AD4060" s="41">
        <f>$AA4060*BonusMonths/12</f>
        <v/>
      </c>
      <c r="AE4060" s="41">
        <f>($AA4060+SI_Gross*$AB4060)*IF($Q4060=1,SI_O,SI_E)</f>
        <v/>
      </c>
      <c r="AF4060" s="41">
        <f>IF($Q4060=1,0,$AA4060*EOSB)</f>
        <v/>
      </c>
      <c r="AG4060" s="41">
        <f>$AN4060*$W4060</f>
        <v/>
      </c>
      <c r="AH4060" s="41">
        <f>SUM($AA4060:$AG4060)</f>
        <v/>
      </c>
      <c r="AI4060" s="41">
        <f>12*($AM4060+$AN4060)</f>
        <v/>
      </c>
      <c r="AJ4060" s="41">
        <f>$AM4060*((IncMonth-1)+(13-IncMonth)*(1+$X4060))+12*$AN4060</f>
        <v/>
      </c>
      <c r="AK4060" s="41">
        <f>IF($R4060=1,N($L4060)+N($M4060),0)</f>
        <v/>
      </c>
      <c r="AL4060">
        <f>IF($C4060="","",IF(N($L4060)&lt;=0,"Basic salary missing",IF(ISNA(MATCH($C4060,Departments!$A$5:$A$54,0)),"Department not on Departments sheet",IF(AND($I4060&lt;&gt;"",NOT(ISNUMBER($I4060))),"Date of birth is text, not a date",IF(AND($K4060&lt;&gt;"",NOT(ISNUMBER($K4060))),"Contract end is text, not a date","")))))</f>
        <v/>
      </c>
      <c r="AM4060" s="41">
        <f>IF($R4060=0,0,N($L4060)*(1+$Z4060+BonusMonths/12+IF($Q4060=1,0,EOSB))+N($M4060)+(N($L4060)+SI_Gross*N($M4060))*IF($Q4060=1,SI_O,SI_E))</f>
        <v/>
      </c>
      <c r="AN4060" s="41">
        <f>IF($R4060=0,0,(IF($Q4060=1,MedO,MedE+Ticket)+Training)/12)</f>
        <v/>
      </c>
    </row>
    <row r="4061">
      <c r="I4061" s="35" t="n"/>
      <c r="J4061" s="35" t="n"/>
      <c r="K4061" s="35" t="n"/>
      <c r="L4061" s="36" t="n"/>
      <c r="M4061" s="36" t="n"/>
      <c r="P4061" s="37" t="n"/>
      <c r="Q4061" s="38">
        <f>IF($C4061="",0,IF(OR(LOWER(TRIM($G4061))="omani",LOWER(TRIM($G4061))="oman",LOWER(TRIM($G4061))="om",LOWER(TRIM($G4061))="local"),1,0))</f>
        <v/>
      </c>
      <c r="R4061" s="38">
        <f>IF($C4061="",0,IF(OR(ISNUMBER(SEARCH("resign",$N4061)),ISNUMBER(SEARCH("terminat",$N4061)),ISNUMBER(SEARCH("inactive",$N4061)),ISNUMBER(SEARCH("vacan",$N4061)),ISNUMBER(SEARCH("deceased",$N4061)),ISNUMBER(SEARCH("separated",$N4061))),0,1))</f>
        <v/>
      </c>
      <c r="S4061">
        <f>IF(OR($R4061=0,NOT(ISNUMBER($I4061))),"",IFERROR(DATEDIF($I4061,DATE(FY,1,1),"y"),""))</f>
        <v/>
      </c>
      <c r="T4061">
        <f>IF(OR($R4061=0,NOT(ISNUMBER($J4061))),"",IFERROR(DATEDIF($J4061,DATE(FY,1,1),"y"),0))</f>
        <v/>
      </c>
      <c r="U4061" s="38">
        <f>IF(OR($R4061=0,NOT(ISNUMBER($I4061))),0,IF(YEAR($I4061)+IF($Q4061=1,RetAgeO,RetAgeE)=FY,MONTH($I4061),IF(YEAR($I4061)+IF($Q4061=1,RetAgeO,RetAgeE)&lt;FY,1,0)))</f>
        <v/>
      </c>
      <c r="V4061" s="38">
        <f>IF(OR($R4061=0,NOT(ISNUMBER($K4061))),0,IF(YEAR($K4061)=FY,MONTH($K4061),IF(YEAR($K4061)&lt;FY,1,0)))</f>
        <v/>
      </c>
      <c r="W4061" s="38">
        <f>IF($R4061=0,0,MIN(12,IF(AND(ISNUMBER($O4061),$O4061&gt;=1,$O4061&lt;=12),INT($O4061),12),IF(AND(RetireExit="Yes",$U4061&gt;0),$U4061,12),IF(AND(ContractExit="Yes",$V4061&gt;0),$V4061,12)))</f>
        <v/>
      </c>
      <c r="X4061" s="37">
        <f>IF(ISNUMBER($P4061),$P4061,IncPct)</f>
        <v/>
      </c>
      <c r="Y4061" s="39">
        <f>IF($W4061=0,0,MAX(0,MIN($W4061,IncMonth-1))+MAX(0,$W4061-IncMonth+1)*(1+$X4061))</f>
        <v/>
      </c>
      <c r="Z4061" s="40">
        <f>IF($C4061="",0,IFERROR(INDEX(Departments!$B$5:$B$54,MATCH($C4061,Departments!$A$5:$A$54,0)),0))</f>
        <v/>
      </c>
      <c r="AA4061" s="41">
        <f>N($L4061)*$Y4061</f>
        <v/>
      </c>
      <c r="AB4061" s="41">
        <f>N($M4061)*$Y4061</f>
        <v/>
      </c>
      <c r="AC4061" s="41">
        <f>$AA4061*$Z4061</f>
        <v/>
      </c>
      <c r="AD4061" s="41">
        <f>$AA4061*BonusMonths/12</f>
        <v/>
      </c>
      <c r="AE4061" s="41">
        <f>($AA4061+SI_Gross*$AB4061)*IF($Q4061=1,SI_O,SI_E)</f>
        <v/>
      </c>
      <c r="AF4061" s="41">
        <f>IF($Q4061=1,0,$AA4061*EOSB)</f>
        <v/>
      </c>
      <c r="AG4061" s="41">
        <f>$AN4061*$W4061</f>
        <v/>
      </c>
      <c r="AH4061" s="41">
        <f>SUM($AA4061:$AG4061)</f>
        <v/>
      </c>
      <c r="AI4061" s="41">
        <f>12*($AM4061+$AN4061)</f>
        <v/>
      </c>
      <c r="AJ4061" s="41">
        <f>$AM4061*((IncMonth-1)+(13-IncMonth)*(1+$X4061))+12*$AN4061</f>
        <v/>
      </c>
      <c r="AK4061" s="41">
        <f>IF($R4061=1,N($L4061)+N($M4061),0)</f>
        <v/>
      </c>
      <c r="AL4061">
        <f>IF($C4061="","",IF(N($L4061)&lt;=0,"Basic salary missing",IF(ISNA(MATCH($C4061,Departments!$A$5:$A$54,0)),"Department not on Departments sheet",IF(AND($I4061&lt;&gt;"",NOT(ISNUMBER($I4061))),"Date of birth is text, not a date",IF(AND($K4061&lt;&gt;"",NOT(ISNUMBER($K4061))),"Contract end is text, not a date","")))))</f>
        <v/>
      </c>
      <c r="AM4061" s="41">
        <f>IF($R4061=0,0,N($L4061)*(1+$Z4061+BonusMonths/12+IF($Q4061=1,0,EOSB))+N($M4061)+(N($L4061)+SI_Gross*N($M4061))*IF($Q4061=1,SI_O,SI_E))</f>
        <v/>
      </c>
      <c r="AN4061" s="41">
        <f>IF($R4061=0,0,(IF($Q4061=1,MedO,MedE+Ticket)+Training)/12)</f>
        <v/>
      </c>
    </row>
    <row r="4062">
      <c r="I4062" s="35" t="n"/>
      <c r="J4062" s="35" t="n"/>
      <c r="K4062" s="35" t="n"/>
      <c r="L4062" s="36" t="n"/>
      <c r="M4062" s="36" t="n"/>
      <c r="P4062" s="37" t="n"/>
      <c r="Q4062" s="38">
        <f>IF($C4062="",0,IF(OR(LOWER(TRIM($G4062))="omani",LOWER(TRIM($G4062))="oman",LOWER(TRIM($G4062))="om",LOWER(TRIM($G4062))="local"),1,0))</f>
        <v/>
      </c>
      <c r="R4062" s="38">
        <f>IF($C4062="",0,IF(OR(ISNUMBER(SEARCH("resign",$N4062)),ISNUMBER(SEARCH("terminat",$N4062)),ISNUMBER(SEARCH("inactive",$N4062)),ISNUMBER(SEARCH("vacan",$N4062)),ISNUMBER(SEARCH("deceased",$N4062)),ISNUMBER(SEARCH("separated",$N4062))),0,1))</f>
        <v/>
      </c>
      <c r="S4062">
        <f>IF(OR($R4062=0,NOT(ISNUMBER($I4062))),"",IFERROR(DATEDIF($I4062,DATE(FY,1,1),"y"),""))</f>
        <v/>
      </c>
      <c r="T4062">
        <f>IF(OR($R4062=0,NOT(ISNUMBER($J4062))),"",IFERROR(DATEDIF($J4062,DATE(FY,1,1),"y"),0))</f>
        <v/>
      </c>
      <c r="U4062" s="38">
        <f>IF(OR($R4062=0,NOT(ISNUMBER($I4062))),0,IF(YEAR($I4062)+IF($Q4062=1,RetAgeO,RetAgeE)=FY,MONTH($I4062),IF(YEAR($I4062)+IF($Q4062=1,RetAgeO,RetAgeE)&lt;FY,1,0)))</f>
        <v/>
      </c>
      <c r="V4062" s="38">
        <f>IF(OR($R4062=0,NOT(ISNUMBER($K4062))),0,IF(YEAR($K4062)=FY,MONTH($K4062),IF(YEAR($K4062)&lt;FY,1,0)))</f>
        <v/>
      </c>
      <c r="W4062" s="38">
        <f>IF($R4062=0,0,MIN(12,IF(AND(ISNUMBER($O4062),$O4062&gt;=1,$O4062&lt;=12),INT($O4062),12),IF(AND(RetireExit="Yes",$U4062&gt;0),$U4062,12),IF(AND(ContractExit="Yes",$V4062&gt;0),$V4062,12)))</f>
        <v/>
      </c>
      <c r="X4062" s="37">
        <f>IF(ISNUMBER($P4062),$P4062,IncPct)</f>
        <v/>
      </c>
      <c r="Y4062" s="39">
        <f>IF($W4062=0,0,MAX(0,MIN($W4062,IncMonth-1))+MAX(0,$W4062-IncMonth+1)*(1+$X4062))</f>
        <v/>
      </c>
      <c r="Z4062" s="40">
        <f>IF($C4062="",0,IFERROR(INDEX(Departments!$B$5:$B$54,MATCH($C4062,Departments!$A$5:$A$54,0)),0))</f>
        <v/>
      </c>
      <c r="AA4062" s="41">
        <f>N($L4062)*$Y4062</f>
        <v/>
      </c>
      <c r="AB4062" s="41">
        <f>N($M4062)*$Y4062</f>
        <v/>
      </c>
      <c r="AC4062" s="41">
        <f>$AA4062*$Z4062</f>
        <v/>
      </c>
      <c r="AD4062" s="41">
        <f>$AA4062*BonusMonths/12</f>
        <v/>
      </c>
      <c r="AE4062" s="41">
        <f>($AA4062+SI_Gross*$AB4062)*IF($Q4062=1,SI_O,SI_E)</f>
        <v/>
      </c>
      <c r="AF4062" s="41">
        <f>IF($Q4062=1,0,$AA4062*EOSB)</f>
        <v/>
      </c>
      <c r="AG4062" s="41">
        <f>$AN4062*$W4062</f>
        <v/>
      </c>
      <c r="AH4062" s="41">
        <f>SUM($AA4062:$AG4062)</f>
        <v/>
      </c>
      <c r="AI4062" s="41">
        <f>12*($AM4062+$AN4062)</f>
        <v/>
      </c>
      <c r="AJ4062" s="41">
        <f>$AM4062*((IncMonth-1)+(13-IncMonth)*(1+$X4062))+12*$AN4062</f>
        <v/>
      </c>
      <c r="AK4062" s="41">
        <f>IF($R4062=1,N($L4062)+N($M4062),0)</f>
        <v/>
      </c>
      <c r="AL4062">
        <f>IF($C4062="","",IF(N($L4062)&lt;=0,"Basic salary missing",IF(ISNA(MATCH($C4062,Departments!$A$5:$A$54,0)),"Department not on Departments sheet",IF(AND($I4062&lt;&gt;"",NOT(ISNUMBER($I4062))),"Date of birth is text, not a date",IF(AND($K4062&lt;&gt;"",NOT(ISNUMBER($K4062))),"Contract end is text, not a date","")))))</f>
        <v/>
      </c>
      <c r="AM4062" s="41">
        <f>IF($R4062=0,0,N($L4062)*(1+$Z4062+BonusMonths/12+IF($Q4062=1,0,EOSB))+N($M4062)+(N($L4062)+SI_Gross*N($M4062))*IF($Q4062=1,SI_O,SI_E))</f>
        <v/>
      </c>
      <c r="AN4062" s="41">
        <f>IF($R4062=0,0,(IF($Q4062=1,MedO,MedE+Ticket)+Training)/12)</f>
        <v/>
      </c>
    </row>
    <row r="4063">
      <c r="I4063" s="35" t="n"/>
      <c r="J4063" s="35" t="n"/>
      <c r="K4063" s="35" t="n"/>
      <c r="L4063" s="36" t="n"/>
      <c r="M4063" s="36" t="n"/>
      <c r="P4063" s="37" t="n"/>
      <c r="Q4063" s="38">
        <f>IF($C4063="",0,IF(OR(LOWER(TRIM($G4063))="omani",LOWER(TRIM($G4063))="oman",LOWER(TRIM($G4063))="om",LOWER(TRIM($G4063))="local"),1,0))</f>
        <v/>
      </c>
      <c r="R4063" s="38">
        <f>IF($C4063="",0,IF(OR(ISNUMBER(SEARCH("resign",$N4063)),ISNUMBER(SEARCH("terminat",$N4063)),ISNUMBER(SEARCH("inactive",$N4063)),ISNUMBER(SEARCH("vacan",$N4063)),ISNUMBER(SEARCH("deceased",$N4063)),ISNUMBER(SEARCH("separated",$N4063))),0,1))</f>
        <v/>
      </c>
      <c r="S4063">
        <f>IF(OR($R4063=0,NOT(ISNUMBER($I4063))),"",IFERROR(DATEDIF($I4063,DATE(FY,1,1),"y"),""))</f>
        <v/>
      </c>
      <c r="T4063">
        <f>IF(OR($R4063=0,NOT(ISNUMBER($J4063))),"",IFERROR(DATEDIF($J4063,DATE(FY,1,1),"y"),0))</f>
        <v/>
      </c>
      <c r="U4063" s="38">
        <f>IF(OR($R4063=0,NOT(ISNUMBER($I4063))),0,IF(YEAR($I4063)+IF($Q4063=1,RetAgeO,RetAgeE)=FY,MONTH($I4063),IF(YEAR($I4063)+IF($Q4063=1,RetAgeO,RetAgeE)&lt;FY,1,0)))</f>
        <v/>
      </c>
      <c r="V4063" s="38">
        <f>IF(OR($R4063=0,NOT(ISNUMBER($K4063))),0,IF(YEAR($K4063)=FY,MONTH($K4063),IF(YEAR($K4063)&lt;FY,1,0)))</f>
        <v/>
      </c>
      <c r="W4063" s="38">
        <f>IF($R4063=0,0,MIN(12,IF(AND(ISNUMBER($O4063),$O4063&gt;=1,$O4063&lt;=12),INT($O4063),12),IF(AND(RetireExit="Yes",$U4063&gt;0),$U4063,12),IF(AND(ContractExit="Yes",$V4063&gt;0),$V4063,12)))</f>
        <v/>
      </c>
      <c r="X4063" s="37">
        <f>IF(ISNUMBER($P4063),$P4063,IncPct)</f>
        <v/>
      </c>
      <c r="Y4063" s="39">
        <f>IF($W4063=0,0,MAX(0,MIN($W4063,IncMonth-1))+MAX(0,$W4063-IncMonth+1)*(1+$X4063))</f>
        <v/>
      </c>
      <c r="Z4063" s="40">
        <f>IF($C4063="",0,IFERROR(INDEX(Departments!$B$5:$B$54,MATCH($C4063,Departments!$A$5:$A$54,0)),0))</f>
        <v/>
      </c>
      <c r="AA4063" s="41">
        <f>N($L4063)*$Y4063</f>
        <v/>
      </c>
      <c r="AB4063" s="41">
        <f>N($M4063)*$Y4063</f>
        <v/>
      </c>
      <c r="AC4063" s="41">
        <f>$AA4063*$Z4063</f>
        <v/>
      </c>
      <c r="AD4063" s="41">
        <f>$AA4063*BonusMonths/12</f>
        <v/>
      </c>
      <c r="AE4063" s="41">
        <f>($AA4063+SI_Gross*$AB4063)*IF($Q4063=1,SI_O,SI_E)</f>
        <v/>
      </c>
      <c r="AF4063" s="41">
        <f>IF($Q4063=1,0,$AA4063*EOSB)</f>
        <v/>
      </c>
      <c r="AG4063" s="41">
        <f>$AN4063*$W4063</f>
        <v/>
      </c>
      <c r="AH4063" s="41">
        <f>SUM($AA4063:$AG4063)</f>
        <v/>
      </c>
      <c r="AI4063" s="41">
        <f>12*($AM4063+$AN4063)</f>
        <v/>
      </c>
      <c r="AJ4063" s="41">
        <f>$AM4063*((IncMonth-1)+(13-IncMonth)*(1+$X4063))+12*$AN4063</f>
        <v/>
      </c>
      <c r="AK4063" s="41">
        <f>IF($R4063=1,N($L4063)+N($M4063),0)</f>
        <v/>
      </c>
      <c r="AL4063">
        <f>IF($C4063="","",IF(N($L4063)&lt;=0,"Basic salary missing",IF(ISNA(MATCH($C4063,Departments!$A$5:$A$54,0)),"Department not on Departments sheet",IF(AND($I4063&lt;&gt;"",NOT(ISNUMBER($I4063))),"Date of birth is text, not a date",IF(AND($K4063&lt;&gt;"",NOT(ISNUMBER($K4063))),"Contract end is text, not a date","")))))</f>
        <v/>
      </c>
      <c r="AM4063" s="41">
        <f>IF($R4063=0,0,N($L4063)*(1+$Z4063+BonusMonths/12+IF($Q4063=1,0,EOSB))+N($M4063)+(N($L4063)+SI_Gross*N($M4063))*IF($Q4063=1,SI_O,SI_E))</f>
        <v/>
      </c>
      <c r="AN4063" s="41">
        <f>IF($R4063=0,0,(IF($Q4063=1,MedO,MedE+Ticket)+Training)/12)</f>
        <v/>
      </c>
    </row>
    <row r="4064">
      <c r="I4064" s="35" t="n"/>
      <c r="J4064" s="35" t="n"/>
      <c r="K4064" s="35" t="n"/>
      <c r="L4064" s="36" t="n"/>
      <c r="M4064" s="36" t="n"/>
      <c r="P4064" s="37" t="n"/>
      <c r="Q4064" s="38">
        <f>IF($C4064="",0,IF(OR(LOWER(TRIM($G4064))="omani",LOWER(TRIM($G4064))="oman",LOWER(TRIM($G4064))="om",LOWER(TRIM($G4064))="local"),1,0))</f>
        <v/>
      </c>
      <c r="R4064" s="38">
        <f>IF($C4064="",0,IF(OR(ISNUMBER(SEARCH("resign",$N4064)),ISNUMBER(SEARCH("terminat",$N4064)),ISNUMBER(SEARCH("inactive",$N4064)),ISNUMBER(SEARCH("vacan",$N4064)),ISNUMBER(SEARCH("deceased",$N4064)),ISNUMBER(SEARCH("separated",$N4064))),0,1))</f>
        <v/>
      </c>
      <c r="S4064">
        <f>IF(OR($R4064=0,NOT(ISNUMBER($I4064))),"",IFERROR(DATEDIF($I4064,DATE(FY,1,1),"y"),""))</f>
        <v/>
      </c>
      <c r="T4064">
        <f>IF(OR($R4064=0,NOT(ISNUMBER($J4064))),"",IFERROR(DATEDIF($J4064,DATE(FY,1,1),"y"),0))</f>
        <v/>
      </c>
      <c r="U4064" s="38">
        <f>IF(OR($R4064=0,NOT(ISNUMBER($I4064))),0,IF(YEAR($I4064)+IF($Q4064=1,RetAgeO,RetAgeE)=FY,MONTH($I4064),IF(YEAR($I4064)+IF($Q4064=1,RetAgeO,RetAgeE)&lt;FY,1,0)))</f>
        <v/>
      </c>
      <c r="V4064" s="38">
        <f>IF(OR($R4064=0,NOT(ISNUMBER($K4064))),0,IF(YEAR($K4064)=FY,MONTH($K4064),IF(YEAR($K4064)&lt;FY,1,0)))</f>
        <v/>
      </c>
      <c r="W4064" s="38">
        <f>IF($R4064=0,0,MIN(12,IF(AND(ISNUMBER($O4064),$O4064&gt;=1,$O4064&lt;=12),INT($O4064),12),IF(AND(RetireExit="Yes",$U4064&gt;0),$U4064,12),IF(AND(ContractExit="Yes",$V4064&gt;0),$V4064,12)))</f>
        <v/>
      </c>
      <c r="X4064" s="37">
        <f>IF(ISNUMBER($P4064),$P4064,IncPct)</f>
        <v/>
      </c>
      <c r="Y4064" s="39">
        <f>IF($W4064=0,0,MAX(0,MIN($W4064,IncMonth-1))+MAX(0,$W4064-IncMonth+1)*(1+$X4064))</f>
        <v/>
      </c>
      <c r="Z4064" s="40">
        <f>IF($C4064="",0,IFERROR(INDEX(Departments!$B$5:$B$54,MATCH($C4064,Departments!$A$5:$A$54,0)),0))</f>
        <v/>
      </c>
      <c r="AA4064" s="41">
        <f>N($L4064)*$Y4064</f>
        <v/>
      </c>
      <c r="AB4064" s="41">
        <f>N($M4064)*$Y4064</f>
        <v/>
      </c>
      <c r="AC4064" s="41">
        <f>$AA4064*$Z4064</f>
        <v/>
      </c>
      <c r="AD4064" s="41">
        <f>$AA4064*BonusMonths/12</f>
        <v/>
      </c>
      <c r="AE4064" s="41">
        <f>($AA4064+SI_Gross*$AB4064)*IF($Q4064=1,SI_O,SI_E)</f>
        <v/>
      </c>
      <c r="AF4064" s="41">
        <f>IF($Q4064=1,0,$AA4064*EOSB)</f>
        <v/>
      </c>
      <c r="AG4064" s="41">
        <f>$AN4064*$W4064</f>
        <v/>
      </c>
      <c r="AH4064" s="41">
        <f>SUM($AA4064:$AG4064)</f>
        <v/>
      </c>
      <c r="AI4064" s="41">
        <f>12*($AM4064+$AN4064)</f>
        <v/>
      </c>
      <c r="AJ4064" s="41">
        <f>$AM4064*((IncMonth-1)+(13-IncMonth)*(1+$X4064))+12*$AN4064</f>
        <v/>
      </c>
      <c r="AK4064" s="41">
        <f>IF($R4064=1,N($L4064)+N($M4064),0)</f>
        <v/>
      </c>
      <c r="AL4064">
        <f>IF($C4064="","",IF(N($L4064)&lt;=0,"Basic salary missing",IF(ISNA(MATCH($C4064,Departments!$A$5:$A$54,0)),"Department not on Departments sheet",IF(AND($I4064&lt;&gt;"",NOT(ISNUMBER($I4064))),"Date of birth is text, not a date",IF(AND($K4064&lt;&gt;"",NOT(ISNUMBER($K4064))),"Contract end is text, not a date","")))))</f>
        <v/>
      </c>
      <c r="AM4064" s="41">
        <f>IF($R4064=0,0,N($L4064)*(1+$Z4064+BonusMonths/12+IF($Q4064=1,0,EOSB))+N($M4064)+(N($L4064)+SI_Gross*N($M4064))*IF($Q4064=1,SI_O,SI_E))</f>
        <v/>
      </c>
      <c r="AN4064" s="41">
        <f>IF($R4064=0,0,(IF($Q4064=1,MedO,MedE+Ticket)+Training)/12)</f>
        <v/>
      </c>
    </row>
    <row r="4065">
      <c r="I4065" s="35" t="n"/>
      <c r="J4065" s="35" t="n"/>
      <c r="K4065" s="35" t="n"/>
      <c r="L4065" s="36" t="n"/>
      <c r="M4065" s="36" t="n"/>
      <c r="P4065" s="37" t="n"/>
      <c r="Q4065" s="38">
        <f>IF($C4065="",0,IF(OR(LOWER(TRIM($G4065))="omani",LOWER(TRIM($G4065))="oman",LOWER(TRIM($G4065))="om",LOWER(TRIM($G4065))="local"),1,0))</f>
        <v/>
      </c>
      <c r="R4065" s="38">
        <f>IF($C4065="",0,IF(OR(ISNUMBER(SEARCH("resign",$N4065)),ISNUMBER(SEARCH("terminat",$N4065)),ISNUMBER(SEARCH("inactive",$N4065)),ISNUMBER(SEARCH("vacan",$N4065)),ISNUMBER(SEARCH("deceased",$N4065)),ISNUMBER(SEARCH("separated",$N4065))),0,1))</f>
        <v/>
      </c>
      <c r="S4065">
        <f>IF(OR($R4065=0,NOT(ISNUMBER($I4065))),"",IFERROR(DATEDIF($I4065,DATE(FY,1,1),"y"),""))</f>
        <v/>
      </c>
      <c r="T4065">
        <f>IF(OR($R4065=0,NOT(ISNUMBER($J4065))),"",IFERROR(DATEDIF($J4065,DATE(FY,1,1),"y"),0))</f>
        <v/>
      </c>
      <c r="U4065" s="38">
        <f>IF(OR($R4065=0,NOT(ISNUMBER($I4065))),0,IF(YEAR($I4065)+IF($Q4065=1,RetAgeO,RetAgeE)=FY,MONTH($I4065),IF(YEAR($I4065)+IF($Q4065=1,RetAgeO,RetAgeE)&lt;FY,1,0)))</f>
        <v/>
      </c>
      <c r="V4065" s="38">
        <f>IF(OR($R4065=0,NOT(ISNUMBER($K4065))),0,IF(YEAR($K4065)=FY,MONTH($K4065),IF(YEAR($K4065)&lt;FY,1,0)))</f>
        <v/>
      </c>
      <c r="W4065" s="38">
        <f>IF($R4065=0,0,MIN(12,IF(AND(ISNUMBER($O4065),$O4065&gt;=1,$O4065&lt;=12),INT($O4065),12),IF(AND(RetireExit="Yes",$U4065&gt;0),$U4065,12),IF(AND(ContractExit="Yes",$V4065&gt;0),$V4065,12)))</f>
        <v/>
      </c>
      <c r="X4065" s="37">
        <f>IF(ISNUMBER($P4065),$P4065,IncPct)</f>
        <v/>
      </c>
      <c r="Y4065" s="39">
        <f>IF($W4065=0,0,MAX(0,MIN($W4065,IncMonth-1))+MAX(0,$W4065-IncMonth+1)*(1+$X4065))</f>
        <v/>
      </c>
      <c r="Z4065" s="40">
        <f>IF($C4065="",0,IFERROR(INDEX(Departments!$B$5:$B$54,MATCH($C4065,Departments!$A$5:$A$54,0)),0))</f>
        <v/>
      </c>
      <c r="AA4065" s="41">
        <f>N($L4065)*$Y4065</f>
        <v/>
      </c>
      <c r="AB4065" s="41">
        <f>N($M4065)*$Y4065</f>
        <v/>
      </c>
      <c r="AC4065" s="41">
        <f>$AA4065*$Z4065</f>
        <v/>
      </c>
      <c r="AD4065" s="41">
        <f>$AA4065*BonusMonths/12</f>
        <v/>
      </c>
      <c r="AE4065" s="41">
        <f>($AA4065+SI_Gross*$AB4065)*IF($Q4065=1,SI_O,SI_E)</f>
        <v/>
      </c>
      <c r="AF4065" s="41">
        <f>IF($Q4065=1,0,$AA4065*EOSB)</f>
        <v/>
      </c>
      <c r="AG4065" s="41">
        <f>$AN4065*$W4065</f>
        <v/>
      </c>
      <c r="AH4065" s="41">
        <f>SUM($AA4065:$AG4065)</f>
        <v/>
      </c>
      <c r="AI4065" s="41">
        <f>12*($AM4065+$AN4065)</f>
        <v/>
      </c>
      <c r="AJ4065" s="41">
        <f>$AM4065*((IncMonth-1)+(13-IncMonth)*(1+$X4065))+12*$AN4065</f>
        <v/>
      </c>
      <c r="AK4065" s="41">
        <f>IF($R4065=1,N($L4065)+N($M4065),0)</f>
        <v/>
      </c>
      <c r="AL4065">
        <f>IF($C4065="","",IF(N($L4065)&lt;=0,"Basic salary missing",IF(ISNA(MATCH($C4065,Departments!$A$5:$A$54,0)),"Department not on Departments sheet",IF(AND($I4065&lt;&gt;"",NOT(ISNUMBER($I4065))),"Date of birth is text, not a date",IF(AND($K4065&lt;&gt;"",NOT(ISNUMBER($K4065))),"Contract end is text, not a date","")))))</f>
        <v/>
      </c>
      <c r="AM4065" s="41">
        <f>IF($R4065=0,0,N($L4065)*(1+$Z4065+BonusMonths/12+IF($Q4065=1,0,EOSB))+N($M4065)+(N($L4065)+SI_Gross*N($M4065))*IF($Q4065=1,SI_O,SI_E))</f>
        <v/>
      </c>
      <c r="AN4065" s="41">
        <f>IF($R4065=0,0,(IF($Q4065=1,MedO,MedE+Ticket)+Training)/12)</f>
        <v/>
      </c>
    </row>
    <row r="4066">
      <c r="I4066" s="35" t="n"/>
      <c r="J4066" s="35" t="n"/>
      <c r="K4066" s="35" t="n"/>
      <c r="L4066" s="36" t="n"/>
      <c r="M4066" s="36" t="n"/>
      <c r="P4066" s="37" t="n"/>
      <c r="Q4066" s="38">
        <f>IF($C4066="",0,IF(OR(LOWER(TRIM($G4066))="omani",LOWER(TRIM($G4066))="oman",LOWER(TRIM($G4066))="om",LOWER(TRIM($G4066))="local"),1,0))</f>
        <v/>
      </c>
      <c r="R4066" s="38">
        <f>IF($C4066="",0,IF(OR(ISNUMBER(SEARCH("resign",$N4066)),ISNUMBER(SEARCH("terminat",$N4066)),ISNUMBER(SEARCH("inactive",$N4066)),ISNUMBER(SEARCH("vacan",$N4066)),ISNUMBER(SEARCH("deceased",$N4066)),ISNUMBER(SEARCH("separated",$N4066))),0,1))</f>
        <v/>
      </c>
      <c r="S4066">
        <f>IF(OR($R4066=0,NOT(ISNUMBER($I4066))),"",IFERROR(DATEDIF($I4066,DATE(FY,1,1),"y"),""))</f>
        <v/>
      </c>
      <c r="T4066">
        <f>IF(OR($R4066=0,NOT(ISNUMBER($J4066))),"",IFERROR(DATEDIF($J4066,DATE(FY,1,1),"y"),0))</f>
        <v/>
      </c>
      <c r="U4066" s="38">
        <f>IF(OR($R4066=0,NOT(ISNUMBER($I4066))),0,IF(YEAR($I4066)+IF($Q4066=1,RetAgeO,RetAgeE)=FY,MONTH($I4066),IF(YEAR($I4066)+IF($Q4066=1,RetAgeO,RetAgeE)&lt;FY,1,0)))</f>
        <v/>
      </c>
      <c r="V4066" s="38">
        <f>IF(OR($R4066=0,NOT(ISNUMBER($K4066))),0,IF(YEAR($K4066)=FY,MONTH($K4066),IF(YEAR($K4066)&lt;FY,1,0)))</f>
        <v/>
      </c>
      <c r="W4066" s="38">
        <f>IF($R4066=0,0,MIN(12,IF(AND(ISNUMBER($O4066),$O4066&gt;=1,$O4066&lt;=12),INT($O4066),12),IF(AND(RetireExit="Yes",$U4066&gt;0),$U4066,12),IF(AND(ContractExit="Yes",$V4066&gt;0),$V4066,12)))</f>
        <v/>
      </c>
      <c r="X4066" s="37">
        <f>IF(ISNUMBER($P4066),$P4066,IncPct)</f>
        <v/>
      </c>
      <c r="Y4066" s="39">
        <f>IF($W4066=0,0,MAX(0,MIN($W4066,IncMonth-1))+MAX(0,$W4066-IncMonth+1)*(1+$X4066))</f>
        <v/>
      </c>
      <c r="Z4066" s="40">
        <f>IF($C4066="",0,IFERROR(INDEX(Departments!$B$5:$B$54,MATCH($C4066,Departments!$A$5:$A$54,0)),0))</f>
        <v/>
      </c>
      <c r="AA4066" s="41">
        <f>N($L4066)*$Y4066</f>
        <v/>
      </c>
      <c r="AB4066" s="41">
        <f>N($M4066)*$Y4066</f>
        <v/>
      </c>
      <c r="AC4066" s="41">
        <f>$AA4066*$Z4066</f>
        <v/>
      </c>
      <c r="AD4066" s="41">
        <f>$AA4066*BonusMonths/12</f>
        <v/>
      </c>
      <c r="AE4066" s="41">
        <f>($AA4066+SI_Gross*$AB4066)*IF($Q4066=1,SI_O,SI_E)</f>
        <v/>
      </c>
      <c r="AF4066" s="41">
        <f>IF($Q4066=1,0,$AA4066*EOSB)</f>
        <v/>
      </c>
      <c r="AG4066" s="41">
        <f>$AN4066*$W4066</f>
        <v/>
      </c>
      <c r="AH4066" s="41">
        <f>SUM($AA4066:$AG4066)</f>
        <v/>
      </c>
      <c r="AI4066" s="41">
        <f>12*($AM4066+$AN4066)</f>
        <v/>
      </c>
      <c r="AJ4066" s="41">
        <f>$AM4066*((IncMonth-1)+(13-IncMonth)*(1+$X4066))+12*$AN4066</f>
        <v/>
      </c>
      <c r="AK4066" s="41">
        <f>IF($R4066=1,N($L4066)+N($M4066),0)</f>
        <v/>
      </c>
      <c r="AL4066">
        <f>IF($C4066="","",IF(N($L4066)&lt;=0,"Basic salary missing",IF(ISNA(MATCH($C4066,Departments!$A$5:$A$54,0)),"Department not on Departments sheet",IF(AND($I4066&lt;&gt;"",NOT(ISNUMBER($I4066))),"Date of birth is text, not a date",IF(AND($K4066&lt;&gt;"",NOT(ISNUMBER($K4066))),"Contract end is text, not a date","")))))</f>
        <v/>
      </c>
      <c r="AM4066" s="41">
        <f>IF($R4066=0,0,N($L4066)*(1+$Z4066+BonusMonths/12+IF($Q4066=1,0,EOSB))+N($M4066)+(N($L4066)+SI_Gross*N($M4066))*IF($Q4066=1,SI_O,SI_E))</f>
        <v/>
      </c>
      <c r="AN4066" s="41">
        <f>IF($R4066=0,0,(IF($Q4066=1,MedO,MedE+Ticket)+Training)/12)</f>
        <v/>
      </c>
    </row>
    <row r="4067">
      <c r="I4067" s="35" t="n"/>
      <c r="J4067" s="35" t="n"/>
      <c r="K4067" s="35" t="n"/>
      <c r="L4067" s="36" t="n"/>
      <c r="M4067" s="36" t="n"/>
      <c r="P4067" s="37" t="n"/>
      <c r="Q4067" s="38">
        <f>IF($C4067="",0,IF(OR(LOWER(TRIM($G4067))="omani",LOWER(TRIM($G4067))="oman",LOWER(TRIM($G4067))="om",LOWER(TRIM($G4067))="local"),1,0))</f>
        <v/>
      </c>
      <c r="R4067" s="38">
        <f>IF($C4067="",0,IF(OR(ISNUMBER(SEARCH("resign",$N4067)),ISNUMBER(SEARCH("terminat",$N4067)),ISNUMBER(SEARCH("inactive",$N4067)),ISNUMBER(SEARCH("vacan",$N4067)),ISNUMBER(SEARCH("deceased",$N4067)),ISNUMBER(SEARCH("separated",$N4067))),0,1))</f>
        <v/>
      </c>
      <c r="S4067">
        <f>IF(OR($R4067=0,NOT(ISNUMBER($I4067))),"",IFERROR(DATEDIF($I4067,DATE(FY,1,1),"y"),""))</f>
        <v/>
      </c>
      <c r="T4067">
        <f>IF(OR($R4067=0,NOT(ISNUMBER($J4067))),"",IFERROR(DATEDIF($J4067,DATE(FY,1,1),"y"),0))</f>
        <v/>
      </c>
      <c r="U4067" s="38">
        <f>IF(OR($R4067=0,NOT(ISNUMBER($I4067))),0,IF(YEAR($I4067)+IF($Q4067=1,RetAgeO,RetAgeE)=FY,MONTH($I4067),IF(YEAR($I4067)+IF($Q4067=1,RetAgeO,RetAgeE)&lt;FY,1,0)))</f>
        <v/>
      </c>
      <c r="V4067" s="38">
        <f>IF(OR($R4067=0,NOT(ISNUMBER($K4067))),0,IF(YEAR($K4067)=FY,MONTH($K4067),IF(YEAR($K4067)&lt;FY,1,0)))</f>
        <v/>
      </c>
      <c r="W4067" s="38">
        <f>IF($R4067=0,0,MIN(12,IF(AND(ISNUMBER($O4067),$O4067&gt;=1,$O4067&lt;=12),INT($O4067),12),IF(AND(RetireExit="Yes",$U4067&gt;0),$U4067,12),IF(AND(ContractExit="Yes",$V4067&gt;0),$V4067,12)))</f>
        <v/>
      </c>
      <c r="X4067" s="37">
        <f>IF(ISNUMBER($P4067),$P4067,IncPct)</f>
        <v/>
      </c>
      <c r="Y4067" s="39">
        <f>IF($W4067=0,0,MAX(0,MIN($W4067,IncMonth-1))+MAX(0,$W4067-IncMonth+1)*(1+$X4067))</f>
        <v/>
      </c>
      <c r="Z4067" s="40">
        <f>IF($C4067="",0,IFERROR(INDEX(Departments!$B$5:$B$54,MATCH($C4067,Departments!$A$5:$A$54,0)),0))</f>
        <v/>
      </c>
      <c r="AA4067" s="41">
        <f>N($L4067)*$Y4067</f>
        <v/>
      </c>
      <c r="AB4067" s="41">
        <f>N($M4067)*$Y4067</f>
        <v/>
      </c>
      <c r="AC4067" s="41">
        <f>$AA4067*$Z4067</f>
        <v/>
      </c>
      <c r="AD4067" s="41">
        <f>$AA4067*BonusMonths/12</f>
        <v/>
      </c>
      <c r="AE4067" s="41">
        <f>($AA4067+SI_Gross*$AB4067)*IF($Q4067=1,SI_O,SI_E)</f>
        <v/>
      </c>
      <c r="AF4067" s="41">
        <f>IF($Q4067=1,0,$AA4067*EOSB)</f>
        <v/>
      </c>
      <c r="AG4067" s="41">
        <f>$AN4067*$W4067</f>
        <v/>
      </c>
      <c r="AH4067" s="41">
        <f>SUM($AA4067:$AG4067)</f>
        <v/>
      </c>
      <c r="AI4067" s="41">
        <f>12*($AM4067+$AN4067)</f>
        <v/>
      </c>
      <c r="AJ4067" s="41">
        <f>$AM4067*((IncMonth-1)+(13-IncMonth)*(1+$X4067))+12*$AN4067</f>
        <v/>
      </c>
      <c r="AK4067" s="41">
        <f>IF($R4067=1,N($L4067)+N($M4067),0)</f>
        <v/>
      </c>
      <c r="AL4067">
        <f>IF($C4067="","",IF(N($L4067)&lt;=0,"Basic salary missing",IF(ISNA(MATCH($C4067,Departments!$A$5:$A$54,0)),"Department not on Departments sheet",IF(AND($I4067&lt;&gt;"",NOT(ISNUMBER($I4067))),"Date of birth is text, not a date",IF(AND($K4067&lt;&gt;"",NOT(ISNUMBER($K4067))),"Contract end is text, not a date","")))))</f>
        <v/>
      </c>
      <c r="AM4067" s="41">
        <f>IF($R4067=0,0,N($L4067)*(1+$Z4067+BonusMonths/12+IF($Q4067=1,0,EOSB))+N($M4067)+(N($L4067)+SI_Gross*N($M4067))*IF($Q4067=1,SI_O,SI_E))</f>
        <v/>
      </c>
      <c r="AN4067" s="41">
        <f>IF($R4067=0,0,(IF($Q4067=1,MedO,MedE+Ticket)+Training)/12)</f>
        <v/>
      </c>
    </row>
    <row r="4068">
      <c r="I4068" s="35" t="n"/>
      <c r="J4068" s="35" t="n"/>
      <c r="K4068" s="35" t="n"/>
      <c r="L4068" s="36" t="n"/>
      <c r="M4068" s="36" t="n"/>
      <c r="P4068" s="37" t="n"/>
      <c r="Q4068" s="38">
        <f>IF($C4068="",0,IF(OR(LOWER(TRIM($G4068))="omani",LOWER(TRIM($G4068))="oman",LOWER(TRIM($G4068))="om",LOWER(TRIM($G4068))="local"),1,0))</f>
        <v/>
      </c>
      <c r="R4068" s="38">
        <f>IF($C4068="",0,IF(OR(ISNUMBER(SEARCH("resign",$N4068)),ISNUMBER(SEARCH("terminat",$N4068)),ISNUMBER(SEARCH("inactive",$N4068)),ISNUMBER(SEARCH("vacan",$N4068)),ISNUMBER(SEARCH("deceased",$N4068)),ISNUMBER(SEARCH("separated",$N4068))),0,1))</f>
        <v/>
      </c>
      <c r="S4068">
        <f>IF(OR($R4068=0,NOT(ISNUMBER($I4068))),"",IFERROR(DATEDIF($I4068,DATE(FY,1,1),"y"),""))</f>
        <v/>
      </c>
      <c r="T4068">
        <f>IF(OR($R4068=0,NOT(ISNUMBER($J4068))),"",IFERROR(DATEDIF($J4068,DATE(FY,1,1),"y"),0))</f>
        <v/>
      </c>
      <c r="U4068" s="38">
        <f>IF(OR($R4068=0,NOT(ISNUMBER($I4068))),0,IF(YEAR($I4068)+IF($Q4068=1,RetAgeO,RetAgeE)=FY,MONTH($I4068),IF(YEAR($I4068)+IF($Q4068=1,RetAgeO,RetAgeE)&lt;FY,1,0)))</f>
        <v/>
      </c>
      <c r="V4068" s="38">
        <f>IF(OR($R4068=0,NOT(ISNUMBER($K4068))),0,IF(YEAR($K4068)=FY,MONTH($K4068),IF(YEAR($K4068)&lt;FY,1,0)))</f>
        <v/>
      </c>
      <c r="W4068" s="38">
        <f>IF($R4068=0,0,MIN(12,IF(AND(ISNUMBER($O4068),$O4068&gt;=1,$O4068&lt;=12),INT($O4068),12),IF(AND(RetireExit="Yes",$U4068&gt;0),$U4068,12),IF(AND(ContractExit="Yes",$V4068&gt;0),$V4068,12)))</f>
        <v/>
      </c>
      <c r="X4068" s="37">
        <f>IF(ISNUMBER($P4068),$P4068,IncPct)</f>
        <v/>
      </c>
      <c r="Y4068" s="39">
        <f>IF($W4068=0,0,MAX(0,MIN($W4068,IncMonth-1))+MAX(0,$W4068-IncMonth+1)*(1+$X4068))</f>
        <v/>
      </c>
      <c r="Z4068" s="40">
        <f>IF($C4068="",0,IFERROR(INDEX(Departments!$B$5:$B$54,MATCH($C4068,Departments!$A$5:$A$54,0)),0))</f>
        <v/>
      </c>
      <c r="AA4068" s="41">
        <f>N($L4068)*$Y4068</f>
        <v/>
      </c>
      <c r="AB4068" s="41">
        <f>N($M4068)*$Y4068</f>
        <v/>
      </c>
      <c r="AC4068" s="41">
        <f>$AA4068*$Z4068</f>
        <v/>
      </c>
      <c r="AD4068" s="41">
        <f>$AA4068*BonusMonths/12</f>
        <v/>
      </c>
      <c r="AE4068" s="41">
        <f>($AA4068+SI_Gross*$AB4068)*IF($Q4068=1,SI_O,SI_E)</f>
        <v/>
      </c>
      <c r="AF4068" s="41">
        <f>IF($Q4068=1,0,$AA4068*EOSB)</f>
        <v/>
      </c>
      <c r="AG4068" s="41">
        <f>$AN4068*$W4068</f>
        <v/>
      </c>
      <c r="AH4068" s="41">
        <f>SUM($AA4068:$AG4068)</f>
        <v/>
      </c>
      <c r="AI4068" s="41">
        <f>12*($AM4068+$AN4068)</f>
        <v/>
      </c>
      <c r="AJ4068" s="41">
        <f>$AM4068*((IncMonth-1)+(13-IncMonth)*(1+$X4068))+12*$AN4068</f>
        <v/>
      </c>
      <c r="AK4068" s="41">
        <f>IF($R4068=1,N($L4068)+N($M4068),0)</f>
        <v/>
      </c>
      <c r="AL4068">
        <f>IF($C4068="","",IF(N($L4068)&lt;=0,"Basic salary missing",IF(ISNA(MATCH($C4068,Departments!$A$5:$A$54,0)),"Department not on Departments sheet",IF(AND($I4068&lt;&gt;"",NOT(ISNUMBER($I4068))),"Date of birth is text, not a date",IF(AND($K4068&lt;&gt;"",NOT(ISNUMBER($K4068))),"Contract end is text, not a date","")))))</f>
        <v/>
      </c>
      <c r="AM4068" s="41">
        <f>IF($R4068=0,0,N($L4068)*(1+$Z4068+BonusMonths/12+IF($Q4068=1,0,EOSB))+N($M4068)+(N($L4068)+SI_Gross*N($M4068))*IF($Q4068=1,SI_O,SI_E))</f>
        <v/>
      </c>
      <c r="AN4068" s="41">
        <f>IF($R4068=0,0,(IF($Q4068=1,MedO,MedE+Ticket)+Training)/12)</f>
        <v/>
      </c>
    </row>
    <row r="4069">
      <c r="I4069" s="35" t="n"/>
      <c r="J4069" s="35" t="n"/>
      <c r="K4069" s="35" t="n"/>
      <c r="L4069" s="36" t="n"/>
      <c r="M4069" s="36" t="n"/>
      <c r="P4069" s="37" t="n"/>
      <c r="Q4069" s="38">
        <f>IF($C4069="",0,IF(OR(LOWER(TRIM($G4069))="omani",LOWER(TRIM($G4069))="oman",LOWER(TRIM($G4069))="om",LOWER(TRIM($G4069))="local"),1,0))</f>
        <v/>
      </c>
      <c r="R4069" s="38">
        <f>IF($C4069="",0,IF(OR(ISNUMBER(SEARCH("resign",$N4069)),ISNUMBER(SEARCH("terminat",$N4069)),ISNUMBER(SEARCH("inactive",$N4069)),ISNUMBER(SEARCH("vacan",$N4069)),ISNUMBER(SEARCH("deceased",$N4069)),ISNUMBER(SEARCH("separated",$N4069))),0,1))</f>
        <v/>
      </c>
      <c r="S4069">
        <f>IF(OR($R4069=0,NOT(ISNUMBER($I4069))),"",IFERROR(DATEDIF($I4069,DATE(FY,1,1),"y"),""))</f>
        <v/>
      </c>
      <c r="T4069">
        <f>IF(OR($R4069=0,NOT(ISNUMBER($J4069))),"",IFERROR(DATEDIF($J4069,DATE(FY,1,1),"y"),0))</f>
        <v/>
      </c>
      <c r="U4069" s="38">
        <f>IF(OR($R4069=0,NOT(ISNUMBER($I4069))),0,IF(YEAR($I4069)+IF($Q4069=1,RetAgeO,RetAgeE)=FY,MONTH($I4069),IF(YEAR($I4069)+IF($Q4069=1,RetAgeO,RetAgeE)&lt;FY,1,0)))</f>
        <v/>
      </c>
      <c r="V4069" s="38">
        <f>IF(OR($R4069=0,NOT(ISNUMBER($K4069))),0,IF(YEAR($K4069)=FY,MONTH($K4069),IF(YEAR($K4069)&lt;FY,1,0)))</f>
        <v/>
      </c>
      <c r="W4069" s="38">
        <f>IF($R4069=0,0,MIN(12,IF(AND(ISNUMBER($O4069),$O4069&gt;=1,$O4069&lt;=12),INT($O4069),12),IF(AND(RetireExit="Yes",$U4069&gt;0),$U4069,12),IF(AND(ContractExit="Yes",$V4069&gt;0),$V4069,12)))</f>
        <v/>
      </c>
      <c r="X4069" s="37">
        <f>IF(ISNUMBER($P4069),$P4069,IncPct)</f>
        <v/>
      </c>
      <c r="Y4069" s="39">
        <f>IF($W4069=0,0,MAX(0,MIN($W4069,IncMonth-1))+MAX(0,$W4069-IncMonth+1)*(1+$X4069))</f>
        <v/>
      </c>
      <c r="Z4069" s="40">
        <f>IF($C4069="",0,IFERROR(INDEX(Departments!$B$5:$B$54,MATCH($C4069,Departments!$A$5:$A$54,0)),0))</f>
        <v/>
      </c>
      <c r="AA4069" s="41">
        <f>N($L4069)*$Y4069</f>
        <v/>
      </c>
      <c r="AB4069" s="41">
        <f>N($M4069)*$Y4069</f>
        <v/>
      </c>
      <c r="AC4069" s="41">
        <f>$AA4069*$Z4069</f>
        <v/>
      </c>
      <c r="AD4069" s="41">
        <f>$AA4069*BonusMonths/12</f>
        <v/>
      </c>
      <c r="AE4069" s="41">
        <f>($AA4069+SI_Gross*$AB4069)*IF($Q4069=1,SI_O,SI_E)</f>
        <v/>
      </c>
      <c r="AF4069" s="41">
        <f>IF($Q4069=1,0,$AA4069*EOSB)</f>
        <v/>
      </c>
      <c r="AG4069" s="41">
        <f>$AN4069*$W4069</f>
        <v/>
      </c>
      <c r="AH4069" s="41">
        <f>SUM($AA4069:$AG4069)</f>
        <v/>
      </c>
      <c r="AI4069" s="41">
        <f>12*($AM4069+$AN4069)</f>
        <v/>
      </c>
      <c r="AJ4069" s="41">
        <f>$AM4069*((IncMonth-1)+(13-IncMonth)*(1+$X4069))+12*$AN4069</f>
        <v/>
      </c>
      <c r="AK4069" s="41">
        <f>IF($R4069=1,N($L4069)+N($M4069),0)</f>
        <v/>
      </c>
      <c r="AL4069">
        <f>IF($C4069="","",IF(N($L4069)&lt;=0,"Basic salary missing",IF(ISNA(MATCH($C4069,Departments!$A$5:$A$54,0)),"Department not on Departments sheet",IF(AND($I4069&lt;&gt;"",NOT(ISNUMBER($I4069))),"Date of birth is text, not a date",IF(AND($K4069&lt;&gt;"",NOT(ISNUMBER($K4069))),"Contract end is text, not a date","")))))</f>
        <v/>
      </c>
      <c r="AM4069" s="41">
        <f>IF($R4069=0,0,N($L4069)*(1+$Z4069+BonusMonths/12+IF($Q4069=1,0,EOSB))+N($M4069)+(N($L4069)+SI_Gross*N($M4069))*IF($Q4069=1,SI_O,SI_E))</f>
        <v/>
      </c>
      <c r="AN4069" s="41">
        <f>IF($R4069=0,0,(IF($Q4069=1,MedO,MedE+Ticket)+Training)/12)</f>
        <v/>
      </c>
    </row>
    <row r="4070">
      <c r="I4070" s="35" t="n"/>
      <c r="J4070" s="35" t="n"/>
      <c r="K4070" s="35" t="n"/>
      <c r="L4070" s="36" t="n"/>
      <c r="M4070" s="36" t="n"/>
      <c r="P4070" s="37" t="n"/>
      <c r="Q4070" s="38">
        <f>IF($C4070="",0,IF(OR(LOWER(TRIM($G4070))="omani",LOWER(TRIM($G4070))="oman",LOWER(TRIM($G4070))="om",LOWER(TRIM($G4070))="local"),1,0))</f>
        <v/>
      </c>
      <c r="R4070" s="38">
        <f>IF($C4070="",0,IF(OR(ISNUMBER(SEARCH("resign",$N4070)),ISNUMBER(SEARCH("terminat",$N4070)),ISNUMBER(SEARCH("inactive",$N4070)),ISNUMBER(SEARCH("vacan",$N4070)),ISNUMBER(SEARCH("deceased",$N4070)),ISNUMBER(SEARCH("separated",$N4070))),0,1))</f>
        <v/>
      </c>
      <c r="S4070">
        <f>IF(OR($R4070=0,NOT(ISNUMBER($I4070))),"",IFERROR(DATEDIF($I4070,DATE(FY,1,1),"y"),""))</f>
        <v/>
      </c>
      <c r="T4070">
        <f>IF(OR($R4070=0,NOT(ISNUMBER($J4070))),"",IFERROR(DATEDIF($J4070,DATE(FY,1,1),"y"),0))</f>
        <v/>
      </c>
      <c r="U4070" s="38">
        <f>IF(OR($R4070=0,NOT(ISNUMBER($I4070))),0,IF(YEAR($I4070)+IF($Q4070=1,RetAgeO,RetAgeE)=FY,MONTH($I4070),IF(YEAR($I4070)+IF($Q4070=1,RetAgeO,RetAgeE)&lt;FY,1,0)))</f>
        <v/>
      </c>
      <c r="V4070" s="38">
        <f>IF(OR($R4070=0,NOT(ISNUMBER($K4070))),0,IF(YEAR($K4070)=FY,MONTH($K4070),IF(YEAR($K4070)&lt;FY,1,0)))</f>
        <v/>
      </c>
      <c r="W4070" s="38">
        <f>IF($R4070=0,0,MIN(12,IF(AND(ISNUMBER($O4070),$O4070&gt;=1,$O4070&lt;=12),INT($O4070),12),IF(AND(RetireExit="Yes",$U4070&gt;0),$U4070,12),IF(AND(ContractExit="Yes",$V4070&gt;0),$V4070,12)))</f>
        <v/>
      </c>
      <c r="X4070" s="37">
        <f>IF(ISNUMBER($P4070),$P4070,IncPct)</f>
        <v/>
      </c>
      <c r="Y4070" s="39">
        <f>IF($W4070=0,0,MAX(0,MIN($W4070,IncMonth-1))+MAX(0,$W4070-IncMonth+1)*(1+$X4070))</f>
        <v/>
      </c>
      <c r="Z4070" s="40">
        <f>IF($C4070="",0,IFERROR(INDEX(Departments!$B$5:$B$54,MATCH($C4070,Departments!$A$5:$A$54,0)),0))</f>
        <v/>
      </c>
      <c r="AA4070" s="41">
        <f>N($L4070)*$Y4070</f>
        <v/>
      </c>
      <c r="AB4070" s="41">
        <f>N($M4070)*$Y4070</f>
        <v/>
      </c>
      <c r="AC4070" s="41">
        <f>$AA4070*$Z4070</f>
        <v/>
      </c>
      <c r="AD4070" s="41">
        <f>$AA4070*BonusMonths/12</f>
        <v/>
      </c>
      <c r="AE4070" s="41">
        <f>($AA4070+SI_Gross*$AB4070)*IF($Q4070=1,SI_O,SI_E)</f>
        <v/>
      </c>
      <c r="AF4070" s="41">
        <f>IF($Q4070=1,0,$AA4070*EOSB)</f>
        <v/>
      </c>
      <c r="AG4070" s="41">
        <f>$AN4070*$W4070</f>
        <v/>
      </c>
      <c r="AH4070" s="41">
        <f>SUM($AA4070:$AG4070)</f>
        <v/>
      </c>
      <c r="AI4070" s="41">
        <f>12*($AM4070+$AN4070)</f>
        <v/>
      </c>
      <c r="AJ4070" s="41">
        <f>$AM4070*((IncMonth-1)+(13-IncMonth)*(1+$X4070))+12*$AN4070</f>
        <v/>
      </c>
      <c r="AK4070" s="41">
        <f>IF($R4070=1,N($L4070)+N($M4070),0)</f>
        <v/>
      </c>
      <c r="AL4070">
        <f>IF($C4070="","",IF(N($L4070)&lt;=0,"Basic salary missing",IF(ISNA(MATCH($C4070,Departments!$A$5:$A$54,0)),"Department not on Departments sheet",IF(AND($I4070&lt;&gt;"",NOT(ISNUMBER($I4070))),"Date of birth is text, not a date",IF(AND($K4070&lt;&gt;"",NOT(ISNUMBER($K4070))),"Contract end is text, not a date","")))))</f>
        <v/>
      </c>
      <c r="AM4070" s="41">
        <f>IF($R4070=0,0,N($L4070)*(1+$Z4070+BonusMonths/12+IF($Q4070=1,0,EOSB))+N($M4070)+(N($L4070)+SI_Gross*N($M4070))*IF($Q4070=1,SI_O,SI_E))</f>
        <v/>
      </c>
      <c r="AN4070" s="41">
        <f>IF($R4070=0,0,(IF($Q4070=1,MedO,MedE+Ticket)+Training)/12)</f>
        <v/>
      </c>
    </row>
    <row r="4071">
      <c r="I4071" s="35" t="n"/>
      <c r="J4071" s="35" t="n"/>
      <c r="K4071" s="35" t="n"/>
      <c r="L4071" s="36" t="n"/>
      <c r="M4071" s="36" t="n"/>
      <c r="P4071" s="37" t="n"/>
      <c r="Q4071" s="38">
        <f>IF($C4071="",0,IF(OR(LOWER(TRIM($G4071))="omani",LOWER(TRIM($G4071))="oman",LOWER(TRIM($G4071))="om",LOWER(TRIM($G4071))="local"),1,0))</f>
        <v/>
      </c>
      <c r="R4071" s="38">
        <f>IF($C4071="",0,IF(OR(ISNUMBER(SEARCH("resign",$N4071)),ISNUMBER(SEARCH("terminat",$N4071)),ISNUMBER(SEARCH("inactive",$N4071)),ISNUMBER(SEARCH("vacan",$N4071)),ISNUMBER(SEARCH("deceased",$N4071)),ISNUMBER(SEARCH("separated",$N4071))),0,1))</f>
        <v/>
      </c>
      <c r="S4071">
        <f>IF(OR($R4071=0,NOT(ISNUMBER($I4071))),"",IFERROR(DATEDIF($I4071,DATE(FY,1,1),"y"),""))</f>
        <v/>
      </c>
      <c r="T4071">
        <f>IF(OR($R4071=0,NOT(ISNUMBER($J4071))),"",IFERROR(DATEDIF($J4071,DATE(FY,1,1),"y"),0))</f>
        <v/>
      </c>
      <c r="U4071" s="38">
        <f>IF(OR($R4071=0,NOT(ISNUMBER($I4071))),0,IF(YEAR($I4071)+IF($Q4071=1,RetAgeO,RetAgeE)=FY,MONTH($I4071),IF(YEAR($I4071)+IF($Q4071=1,RetAgeO,RetAgeE)&lt;FY,1,0)))</f>
        <v/>
      </c>
      <c r="V4071" s="38">
        <f>IF(OR($R4071=0,NOT(ISNUMBER($K4071))),0,IF(YEAR($K4071)=FY,MONTH($K4071),IF(YEAR($K4071)&lt;FY,1,0)))</f>
        <v/>
      </c>
      <c r="W4071" s="38">
        <f>IF($R4071=0,0,MIN(12,IF(AND(ISNUMBER($O4071),$O4071&gt;=1,$O4071&lt;=12),INT($O4071),12),IF(AND(RetireExit="Yes",$U4071&gt;0),$U4071,12),IF(AND(ContractExit="Yes",$V4071&gt;0),$V4071,12)))</f>
        <v/>
      </c>
      <c r="X4071" s="37">
        <f>IF(ISNUMBER($P4071),$P4071,IncPct)</f>
        <v/>
      </c>
      <c r="Y4071" s="39">
        <f>IF($W4071=0,0,MAX(0,MIN($W4071,IncMonth-1))+MAX(0,$W4071-IncMonth+1)*(1+$X4071))</f>
        <v/>
      </c>
      <c r="Z4071" s="40">
        <f>IF($C4071="",0,IFERROR(INDEX(Departments!$B$5:$B$54,MATCH($C4071,Departments!$A$5:$A$54,0)),0))</f>
        <v/>
      </c>
      <c r="AA4071" s="41">
        <f>N($L4071)*$Y4071</f>
        <v/>
      </c>
      <c r="AB4071" s="41">
        <f>N($M4071)*$Y4071</f>
        <v/>
      </c>
      <c r="AC4071" s="41">
        <f>$AA4071*$Z4071</f>
        <v/>
      </c>
      <c r="AD4071" s="41">
        <f>$AA4071*BonusMonths/12</f>
        <v/>
      </c>
      <c r="AE4071" s="41">
        <f>($AA4071+SI_Gross*$AB4071)*IF($Q4071=1,SI_O,SI_E)</f>
        <v/>
      </c>
      <c r="AF4071" s="41">
        <f>IF($Q4071=1,0,$AA4071*EOSB)</f>
        <v/>
      </c>
      <c r="AG4071" s="41">
        <f>$AN4071*$W4071</f>
        <v/>
      </c>
      <c r="AH4071" s="41">
        <f>SUM($AA4071:$AG4071)</f>
        <v/>
      </c>
      <c r="AI4071" s="41">
        <f>12*($AM4071+$AN4071)</f>
        <v/>
      </c>
      <c r="AJ4071" s="41">
        <f>$AM4071*((IncMonth-1)+(13-IncMonth)*(1+$X4071))+12*$AN4071</f>
        <v/>
      </c>
      <c r="AK4071" s="41">
        <f>IF($R4071=1,N($L4071)+N($M4071),0)</f>
        <v/>
      </c>
      <c r="AL4071">
        <f>IF($C4071="","",IF(N($L4071)&lt;=0,"Basic salary missing",IF(ISNA(MATCH($C4071,Departments!$A$5:$A$54,0)),"Department not on Departments sheet",IF(AND($I4071&lt;&gt;"",NOT(ISNUMBER($I4071))),"Date of birth is text, not a date",IF(AND($K4071&lt;&gt;"",NOT(ISNUMBER($K4071))),"Contract end is text, not a date","")))))</f>
        <v/>
      </c>
      <c r="AM4071" s="41">
        <f>IF($R4071=0,0,N($L4071)*(1+$Z4071+BonusMonths/12+IF($Q4071=1,0,EOSB))+N($M4071)+(N($L4071)+SI_Gross*N($M4071))*IF($Q4071=1,SI_O,SI_E))</f>
        <v/>
      </c>
      <c r="AN4071" s="41">
        <f>IF($R4071=0,0,(IF($Q4071=1,MedO,MedE+Ticket)+Training)/12)</f>
        <v/>
      </c>
    </row>
    <row r="4072">
      <c r="I4072" s="35" t="n"/>
      <c r="J4072" s="35" t="n"/>
      <c r="K4072" s="35" t="n"/>
      <c r="L4072" s="36" t="n"/>
      <c r="M4072" s="36" t="n"/>
      <c r="P4072" s="37" t="n"/>
      <c r="Q4072" s="38">
        <f>IF($C4072="",0,IF(OR(LOWER(TRIM($G4072))="omani",LOWER(TRIM($G4072))="oman",LOWER(TRIM($G4072))="om",LOWER(TRIM($G4072))="local"),1,0))</f>
        <v/>
      </c>
      <c r="R4072" s="38">
        <f>IF($C4072="",0,IF(OR(ISNUMBER(SEARCH("resign",$N4072)),ISNUMBER(SEARCH("terminat",$N4072)),ISNUMBER(SEARCH("inactive",$N4072)),ISNUMBER(SEARCH("vacan",$N4072)),ISNUMBER(SEARCH("deceased",$N4072)),ISNUMBER(SEARCH("separated",$N4072))),0,1))</f>
        <v/>
      </c>
      <c r="S4072">
        <f>IF(OR($R4072=0,NOT(ISNUMBER($I4072))),"",IFERROR(DATEDIF($I4072,DATE(FY,1,1),"y"),""))</f>
        <v/>
      </c>
      <c r="T4072">
        <f>IF(OR($R4072=0,NOT(ISNUMBER($J4072))),"",IFERROR(DATEDIF($J4072,DATE(FY,1,1),"y"),0))</f>
        <v/>
      </c>
      <c r="U4072" s="38">
        <f>IF(OR($R4072=0,NOT(ISNUMBER($I4072))),0,IF(YEAR($I4072)+IF($Q4072=1,RetAgeO,RetAgeE)=FY,MONTH($I4072),IF(YEAR($I4072)+IF($Q4072=1,RetAgeO,RetAgeE)&lt;FY,1,0)))</f>
        <v/>
      </c>
      <c r="V4072" s="38">
        <f>IF(OR($R4072=0,NOT(ISNUMBER($K4072))),0,IF(YEAR($K4072)=FY,MONTH($K4072),IF(YEAR($K4072)&lt;FY,1,0)))</f>
        <v/>
      </c>
      <c r="W4072" s="38">
        <f>IF($R4072=0,0,MIN(12,IF(AND(ISNUMBER($O4072),$O4072&gt;=1,$O4072&lt;=12),INT($O4072),12),IF(AND(RetireExit="Yes",$U4072&gt;0),$U4072,12),IF(AND(ContractExit="Yes",$V4072&gt;0),$V4072,12)))</f>
        <v/>
      </c>
      <c r="X4072" s="37">
        <f>IF(ISNUMBER($P4072),$P4072,IncPct)</f>
        <v/>
      </c>
      <c r="Y4072" s="39">
        <f>IF($W4072=0,0,MAX(0,MIN($W4072,IncMonth-1))+MAX(0,$W4072-IncMonth+1)*(1+$X4072))</f>
        <v/>
      </c>
      <c r="Z4072" s="40">
        <f>IF($C4072="",0,IFERROR(INDEX(Departments!$B$5:$B$54,MATCH($C4072,Departments!$A$5:$A$54,0)),0))</f>
        <v/>
      </c>
      <c r="AA4072" s="41">
        <f>N($L4072)*$Y4072</f>
        <v/>
      </c>
      <c r="AB4072" s="41">
        <f>N($M4072)*$Y4072</f>
        <v/>
      </c>
      <c r="AC4072" s="41">
        <f>$AA4072*$Z4072</f>
        <v/>
      </c>
      <c r="AD4072" s="41">
        <f>$AA4072*BonusMonths/12</f>
        <v/>
      </c>
      <c r="AE4072" s="41">
        <f>($AA4072+SI_Gross*$AB4072)*IF($Q4072=1,SI_O,SI_E)</f>
        <v/>
      </c>
      <c r="AF4072" s="41">
        <f>IF($Q4072=1,0,$AA4072*EOSB)</f>
        <v/>
      </c>
      <c r="AG4072" s="41">
        <f>$AN4072*$W4072</f>
        <v/>
      </c>
      <c r="AH4072" s="41">
        <f>SUM($AA4072:$AG4072)</f>
        <v/>
      </c>
      <c r="AI4072" s="41">
        <f>12*($AM4072+$AN4072)</f>
        <v/>
      </c>
      <c r="AJ4072" s="41">
        <f>$AM4072*((IncMonth-1)+(13-IncMonth)*(1+$X4072))+12*$AN4072</f>
        <v/>
      </c>
      <c r="AK4072" s="41">
        <f>IF($R4072=1,N($L4072)+N($M4072),0)</f>
        <v/>
      </c>
      <c r="AL4072">
        <f>IF($C4072="","",IF(N($L4072)&lt;=0,"Basic salary missing",IF(ISNA(MATCH($C4072,Departments!$A$5:$A$54,0)),"Department not on Departments sheet",IF(AND($I4072&lt;&gt;"",NOT(ISNUMBER($I4072))),"Date of birth is text, not a date",IF(AND($K4072&lt;&gt;"",NOT(ISNUMBER($K4072))),"Contract end is text, not a date","")))))</f>
        <v/>
      </c>
      <c r="AM4072" s="41">
        <f>IF($R4072=0,0,N($L4072)*(1+$Z4072+BonusMonths/12+IF($Q4072=1,0,EOSB))+N($M4072)+(N($L4072)+SI_Gross*N($M4072))*IF($Q4072=1,SI_O,SI_E))</f>
        <v/>
      </c>
      <c r="AN4072" s="41">
        <f>IF($R4072=0,0,(IF($Q4072=1,MedO,MedE+Ticket)+Training)/12)</f>
        <v/>
      </c>
    </row>
    <row r="4073">
      <c r="I4073" s="35" t="n"/>
      <c r="J4073" s="35" t="n"/>
      <c r="K4073" s="35" t="n"/>
      <c r="L4073" s="36" t="n"/>
      <c r="M4073" s="36" t="n"/>
      <c r="P4073" s="37" t="n"/>
      <c r="Q4073" s="38">
        <f>IF($C4073="",0,IF(OR(LOWER(TRIM($G4073))="omani",LOWER(TRIM($G4073))="oman",LOWER(TRIM($G4073))="om",LOWER(TRIM($G4073))="local"),1,0))</f>
        <v/>
      </c>
      <c r="R4073" s="38">
        <f>IF($C4073="",0,IF(OR(ISNUMBER(SEARCH("resign",$N4073)),ISNUMBER(SEARCH("terminat",$N4073)),ISNUMBER(SEARCH("inactive",$N4073)),ISNUMBER(SEARCH("vacan",$N4073)),ISNUMBER(SEARCH("deceased",$N4073)),ISNUMBER(SEARCH("separated",$N4073))),0,1))</f>
        <v/>
      </c>
      <c r="S4073">
        <f>IF(OR($R4073=0,NOT(ISNUMBER($I4073))),"",IFERROR(DATEDIF($I4073,DATE(FY,1,1),"y"),""))</f>
        <v/>
      </c>
      <c r="T4073">
        <f>IF(OR($R4073=0,NOT(ISNUMBER($J4073))),"",IFERROR(DATEDIF($J4073,DATE(FY,1,1),"y"),0))</f>
        <v/>
      </c>
      <c r="U4073" s="38">
        <f>IF(OR($R4073=0,NOT(ISNUMBER($I4073))),0,IF(YEAR($I4073)+IF($Q4073=1,RetAgeO,RetAgeE)=FY,MONTH($I4073),IF(YEAR($I4073)+IF($Q4073=1,RetAgeO,RetAgeE)&lt;FY,1,0)))</f>
        <v/>
      </c>
      <c r="V4073" s="38">
        <f>IF(OR($R4073=0,NOT(ISNUMBER($K4073))),0,IF(YEAR($K4073)=FY,MONTH($K4073),IF(YEAR($K4073)&lt;FY,1,0)))</f>
        <v/>
      </c>
      <c r="W4073" s="38">
        <f>IF($R4073=0,0,MIN(12,IF(AND(ISNUMBER($O4073),$O4073&gt;=1,$O4073&lt;=12),INT($O4073),12),IF(AND(RetireExit="Yes",$U4073&gt;0),$U4073,12),IF(AND(ContractExit="Yes",$V4073&gt;0),$V4073,12)))</f>
        <v/>
      </c>
      <c r="X4073" s="37">
        <f>IF(ISNUMBER($P4073),$P4073,IncPct)</f>
        <v/>
      </c>
      <c r="Y4073" s="39">
        <f>IF($W4073=0,0,MAX(0,MIN($W4073,IncMonth-1))+MAX(0,$W4073-IncMonth+1)*(1+$X4073))</f>
        <v/>
      </c>
      <c r="Z4073" s="40">
        <f>IF($C4073="",0,IFERROR(INDEX(Departments!$B$5:$B$54,MATCH($C4073,Departments!$A$5:$A$54,0)),0))</f>
        <v/>
      </c>
      <c r="AA4073" s="41">
        <f>N($L4073)*$Y4073</f>
        <v/>
      </c>
      <c r="AB4073" s="41">
        <f>N($M4073)*$Y4073</f>
        <v/>
      </c>
      <c r="AC4073" s="41">
        <f>$AA4073*$Z4073</f>
        <v/>
      </c>
      <c r="AD4073" s="41">
        <f>$AA4073*BonusMonths/12</f>
        <v/>
      </c>
      <c r="AE4073" s="41">
        <f>($AA4073+SI_Gross*$AB4073)*IF($Q4073=1,SI_O,SI_E)</f>
        <v/>
      </c>
      <c r="AF4073" s="41">
        <f>IF($Q4073=1,0,$AA4073*EOSB)</f>
        <v/>
      </c>
      <c r="AG4073" s="41">
        <f>$AN4073*$W4073</f>
        <v/>
      </c>
      <c r="AH4073" s="41">
        <f>SUM($AA4073:$AG4073)</f>
        <v/>
      </c>
      <c r="AI4073" s="41">
        <f>12*($AM4073+$AN4073)</f>
        <v/>
      </c>
      <c r="AJ4073" s="41">
        <f>$AM4073*((IncMonth-1)+(13-IncMonth)*(1+$X4073))+12*$AN4073</f>
        <v/>
      </c>
      <c r="AK4073" s="41">
        <f>IF($R4073=1,N($L4073)+N($M4073),0)</f>
        <v/>
      </c>
      <c r="AL4073">
        <f>IF($C4073="","",IF(N($L4073)&lt;=0,"Basic salary missing",IF(ISNA(MATCH($C4073,Departments!$A$5:$A$54,0)),"Department not on Departments sheet",IF(AND($I4073&lt;&gt;"",NOT(ISNUMBER($I4073))),"Date of birth is text, not a date",IF(AND($K4073&lt;&gt;"",NOT(ISNUMBER($K4073))),"Contract end is text, not a date","")))))</f>
        <v/>
      </c>
      <c r="AM4073" s="41">
        <f>IF($R4073=0,0,N($L4073)*(1+$Z4073+BonusMonths/12+IF($Q4073=1,0,EOSB))+N($M4073)+(N($L4073)+SI_Gross*N($M4073))*IF($Q4073=1,SI_O,SI_E))</f>
        <v/>
      </c>
      <c r="AN4073" s="41">
        <f>IF($R4073=0,0,(IF($Q4073=1,MedO,MedE+Ticket)+Training)/12)</f>
        <v/>
      </c>
    </row>
    <row r="4074">
      <c r="I4074" s="35" t="n"/>
      <c r="J4074" s="35" t="n"/>
      <c r="K4074" s="35" t="n"/>
      <c r="L4074" s="36" t="n"/>
      <c r="M4074" s="36" t="n"/>
      <c r="P4074" s="37" t="n"/>
      <c r="Q4074" s="38">
        <f>IF($C4074="",0,IF(OR(LOWER(TRIM($G4074))="omani",LOWER(TRIM($G4074))="oman",LOWER(TRIM($G4074))="om",LOWER(TRIM($G4074))="local"),1,0))</f>
        <v/>
      </c>
      <c r="R4074" s="38">
        <f>IF($C4074="",0,IF(OR(ISNUMBER(SEARCH("resign",$N4074)),ISNUMBER(SEARCH("terminat",$N4074)),ISNUMBER(SEARCH("inactive",$N4074)),ISNUMBER(SEARCH("vacan",$N4074)),ISNUMBER(SEARCH("deceased",$N4074)),ISNUMBER(SEARCH("separated",$N4074))),0,1))</f>
        <v/>
      </c>
      <c r="S4074">
        <f>IF(OR($R4074=0,NOT(ISNUMBER($I4074))),"",IFERROR(DATEDIF($I4074,DATE(FY,1,1),"y"),""))</f>
        <v/>
      </c>
      <c r="T4074">
        <f>IF(OR($R4074=0,NOT(ISNUMBER($J4074))),"",IFERROR(DATEDIF($J4074,DATE(FY,1,1),"y"),0))</f>
        <v/>
      </c>
      <c r="U4074" s="38">
        <f>IF(OR($R4074=0,NOT(ISNUMBER($I4074))),0,IF(YEAR($I4074)+IF($Q4074=1,RetAgeO,RetAgeE)=FY,MONTH($I4074),IF(YEAR($I4074)+IF($Q4074=1,RetAgeO,RetAgeE)&lt;FY,1,0)))</f>
        <v/>
      </c>
      <c r="V4074" s="38">
        <f>IF(OR($R4074=0,NOT(ISNUMBER($K4074))),0,IF(YEAR($K4074)=FY,MONTH($K4074),IF(YEAR($K4074)&lt;FY,1,0)))</f>
        <v/>
      </c>
      <c r="W4074" s="38">
        <f>IF($R4074=0,0,MIN(12,IF(AND(ISNUMBER($O4074),$O4074&gt;=1,$O4074&lt;=12),INT($O4074),12),IF(AND(RetireExit="Yes",$U4074&gt;0),$U4074,12),IF(AND(ContractExit="Yes",$V4074&gt;0),$V4074,12)))</f>
        <v/>
      </c>
      <c r="X4074" s="37">
        <f>IF(ISNUMBER($P4074),$P4074,IncPct)</f>
        <v/>
      </c>
      <c r="Y4074" s="39">
        <f>IF($W4074=0,0,MAX(0,MIN($W4074,IncMonth-1))+MAX(0,$W4074-IncMonth+1)*(1+$X4074))</f>
        <v/>
      </c>
      <c r="Z4074" s="40">
        <f>IF($C4074="",0,IFERROR(INDEX(Departments!$B$5:$B$54,MATCH($C4074,Departments!$A$5:$A$54,0)),0))</f>
        <v/>
      </c>
      <c r="AA4074" s="41">
        <f>N($L4074)*$Y4074</f>
        <v/>
      </c>
      <c r="AB4074" s="41">
        <f>N($M4074)*$Y4074</f>
        <v/>
      </c>
      <c r="AC4074" s="41">
        <f>$AA4074*$Z4074</f>
        <v/>
      </c>
      <c r="AD4074" s="41">
        <f>$AA4074*BonusMonths/12</f>
        <v/>
      </c>
      <c r="AE4074" s="41">
        <f>($AA4074+SI_Gross*$AB4074)*IF($Q4074=1,SI_O,SI_E)</f>
        <v/>
      </c>
      <c r="AF4074" s="41">
        <f>IF($Q4074=1,0,$AA4074*EOSB)</f>
        <v/>
      </c>
      <c r="AG4074" s="41">
        <f>$AN4074*$W4074</f>
        <v/>
      </c>
      <c r="AH4074" s="41">
        <f>SUM($AA4074:$AG4074)</f>
        <v/>
      </c>
      <c r="AI4074" s="41">
        <f>12*($AM4074+$AN4074)</f>
        <v/>
      </c>
      <c r="AJ4074" s="41">
        <f>$AM4074*((IncMonth-1)+(13-IncMonth)*(1+$X4074))+12*$AN4074</f>
        <v/>
      </c>
      <c r="AK4074" s="41">
        <f>IF($R4074=1,N($L4074)+N($M4074),0)</f>
        <v/>
      </c>
      <c r="AL4074">
        <f>IF($C4074="","",IF(N($L4074)&lt;=0,"Basic salary missing",IF(ISNA(MATCH($C4074,Departments!$A$5:$A$54,0)),"Department not on Departments sheet",IF(AND($I4074&lt;&gt;"",NOT(ISNUMBER($I4074))),"Date of birth is text, not a date",IF(AND($K4074&lt;&gt;"",NOT(ISNUMBER($K4074))),"Contract end is text, not a date","")))))</f>
        <v/>
      </c>
      <c r="AM4074" s="41">
        <f>IF($R4074=0,0,N($L4074)*(1+$Z4074+BonusMonths/12+IF($Q4074=1,0,EOSB))+N($M4074)+(N($L4074)+SI_Gross*N($M4074))*IF($Q4074=1,SI_O,SI_E))</f>
        <v/>
      </c>
      <c r="AN4074" s="41">
        <f>IF($R4074=0,0,(IF($Q4074=1,MedO,MedE+Ticket)+Training)/12)</f>
        <v/>
      </c>
    </row>
    <row r="4075">
      <c r="I4075" s="35" t="n"/>
      <c r="J4075" s="35" t="n"/>
      <c r="K4075" s="35" t="n"/>
      <c r="L4075" s="36" t="n"/>
      <c r="M4075" s="36" t="n"/>
      <c r="P4075" s="37" t="n"/>
      <c r="Q4075" s="38">
        <f>IF($C4075="",0,IF(OR(LOWER(TRIM($G4075))="omani",LOWER(TRIM($G4075))="oman",LOWER(TRIM($G4075))="om",LOWER(TRIM($G4075))="local"),1,0))</f>
        <v/>
      </c>
      <c r="R4075" s="38">
        <f>IF($C4075="",0,IF(OR(ISNUMBER(SEARCH("resign",$N4075)),ISNUMBER(SEARCH("terminat",$N4075)),ISNUMBER(SEARCH("inactive",$N4075)),ISNUMBER(SEARCH("vacan",$N4075)),ISNUMBER(SEARCH("deceased",$N4075)),ISNUMBER(SEARCH("separated",$N4075))),0,1))</f>
        <v/>
      </c>
      <c r="S4075">
        <f>IF(OR($R4075=0,NOT(ISNUMBER($I4075))),"",IFERROR(DATEDIF($I4075,DATE(FY,1,1),"y"),""))</f>
        <v/>
      </c>
      <c r="T4075">
        <f>IF(OR($R4075=0,NOT(ISNUMBER($J4075))),"",IFERROR(DATEDIF($J4075,DATE(FY,1,1),"y"),0))</f>
        <v/>
      </c>
      <c r="U4075" s="38">
        <f>IF(OR($R4075=0,NOT(ISNUMBER($I4075))),0,IF(YEAR($I4075)+IF($Q4075=1,RetAgeO,RetAgeE)=FY,MONTH($I4075),IF(YEAR($I4075)+IF($Q4075=1,RetAgeO,RetAgeE)&lt;FY,1,0)))</f>
        <v/>
      </c>
      <c r="V4075" s="38">
        <f>IF(OR($R4075=0,NOT(ISNUMBER($K4075))),0,IF(YEAR($K4075)=FY,MONTH($K4075),IF(YEAR($K4075)&lt;FY,1,0)))</f>
        <v/>
      </c>
      <c r="W4075" s="38">
        <f>IF($R4075=0,0,MIN(12,IF(AND(ISNUMBER($O4075),$O4075&gt;=1,$O4075&lt;=12),INT($O4075),12),IF(AND(RetireExit="Yes",$U4075&gt;0),$U4075,12),IF(AND(ContractExit="Yes",$V4075&gt;0),$V4075,12)))</f>
        <v/>
      </c>
      <c r="X4075" s="37">
        <f>IF(ISNUMBER($P4075),$P4075,IncPct)</f>
        <v/>
      </c>
      <c r="Y4075" s="39">
        <f>IF($W4075=0,0,MAX(0,MIN($W4075,IncMonth-1))+MAX(0,$W4075-IncMonth+1)*(1+$X4075))</f>
        <v/>
      </c>
      <c r="Z4075" s="40">
        <f>IF($C4075="",0,IFERROR(INDEX(Departments!$B$5:$B$54,MATCH($C4075,Departments!$A$5:$A$54,0)),0))</f>
        <v/>
      </c>
      <c r="AA4075" s="41">
        <f>N($L4075)*$Y4075</f>
        <v/>
      </c>
      <c r="AB4075" s="41">
        <f>N($M4075)*$Y4075</f>
        <v/>
      </c>
      <c r="AC4075" s="41">
        <f>$AA4075*$Z4075</f>
        <v/>
      </c>
      <c r="AD4075" s="41">
        <f>$AA4075*BonusMonths/12</f>
        <v/>
      </c>
      <c r="AE4075" s="41">
        <f>($AA4075+SI_Gross*$AB4075)*IF($Q4075=1,SI_O,SI_E)</f>
        <v/>
      </c>
      <c r="AF4075" s="41">
        <f>IF($Q4075=1,0,$AA4075*EOSB)</f>
        <v/>
      </c>
      <c r="AG4075" s="41">
        <f>$AN4075*$W4075</f>
        <v/>
      </c>
      <c r="AH4075" s="41">
        <f>SUM($AA4075:$AG4075)</f>
        <v/>
      </c>
      <c r="AI4075" s="41">
        <f>12*($AM4075+$AN4075)</f>
        <v/>
      </c>
      <c r="AJ4075" s="41">
        <f>$AM4075*((IncMonth-1)+(13-IncMonth)*(1+$X4075))+12*$AN4075</f>
        <v/>
      </c>
      <c r="AK4075" s="41">
        <f>IF($R4075=1,N($L4075)+N($M4075),0)</f>
        <v/>
      </c>
      <c r="AL4075">
        <f>IF($C4075="","",IF(N($L4075)&lt;=0,"Basic salary missing",IF(ISNA(MATCH($C4075,Departments!$A$5:$A$54,0)),"Department not on Departments sheet",IF(AND($I4075&lt;&gt;"",NOT(ISNUMBER($I4075))),"Date of birth is text, not a date",IF(AND($K4075&lt;&gt;"",NOT(ISNUMBER($K4075))),"Contract end is text, not a date","")))))</f>
        <v/>
      </c>
      <c r="AM4075" s="41">
        <f>IF($R4075=0,0,N($L4075)*(1+$Z4075+BonusMonths/12+IF($Q4075=1,0,EOSB))+N($M4075)+(N($L4075)+SI_Gross*N($M4075))*IF($Q4075=1,SI_O,SI_E))</f>
        <v/>
      </c>
      <c r="AN4075" s="41">
        <f>IF($R4075=0,0,(IF($Q4075=1,MedO,MedE+Ticket)+Training)/12)</f>
        <v/>
      </c>
    </row>
    <row r="4076">
      <c r="I4076" s="35" t="n"/>
      <c r="J4076" s="35" t="n"/>
      <c r="K4076" s="35" t="n"/>
      <c r="L4076" s="36" t="n"/>
      <c r="M4076" s="36" t="n"/>
      <c r="P4076" s="37" t="n"/>
      <c r="Q4076" s="38">
        <f>IF($C4076="",0,IF(OR(LOWER(TRIM($G4076))="omani",LOWER(TRIM($G4076))="oman",LOWER(TRIM($G4076))="om",LOWER(TRIM($G4076))="local"),1,0))</f>
        <v/>
      </c>
      <c r="R4076" s="38">
        <f>IF($C4076="",0,IF(OR(ISNUMBER(SEARCH("resign",$N4076)),ISNUMBER(SEARCH("terminat",$N4076)),ISNUMBER(SEARCH("inactive",$N4076)),ISNUMBER(SEARCH("vacan",$N4076)),ISNUMBER(SEARCH("deceased",$N4076)),ISNUMBER(SEARCH("separated",$N4076))),0,1))</f>
        <v/>
      </c>
      <c r="S4076">
        <f>IF(OR($R4076=0,NOT(ISNUMBER($I4076))),"",IFERROR(DATEDIF($I4076,DATE(FY,1,1),"y"),""))</f>
        <v/>
      </c>
      <c r="T4076">
        <f>IF(OR($R4076=0,NOT(ISNUMBER($J4076))),"",IFERROR(DATEDIF($J4076,DATE(FY,1,1),"y"),0))</f>
        <v/>
      </c>
      <c r="U4076" s="38">
        <f>IF(OR($R4076=0,NOT(ISNUMBER($I4076))),0,IF(YEAR($I4076)+IF($Q4076=1,RetAgeO,RetAgeE)=FY,MONTH($I4076),IF(YEAR($I4076)+IF($Q4076=1,RetAgeO,RetAgeE)&lt;FY,1,0)))</f>
        <v/>
      </c>
      <c r="V4076" s="38">
        <f>IF(OR($R4076=0,NOT(ISNUMBER($K4076))),0,IF(YEAR($K4076)=FY,MONTH($K4076),IF(YEAR($K4076)&lt;FY,1,0)))</f>
        <v/>
      </c>
      <c r="W4076" s="38">
        <f>IF($R4076=0,0,MIN(12,IF(AND(ISNUMBER($O4076),$O4076&gt;=1,$O4076&lt;=12),INT($O4076),12),IF(AND(RetireExit="Yes",$U4076&gt;0),$U4076,12),IF(AND(ContractExit="Yes",$V4076&gt;0),$V4076,12)))</f>
        <v/>
      </c>
      <c r="X4076" s="37">
        <f>IF(ISNUMBER($P4076),$P4076,IncPct)</f>
        <v/>
      </c>
      <c r="Y4076" s="39">
        <f>IF($W4076=0,0,MAX(0,MIN($W4076,IncMonth-1))+MAX(0,$W4076-IncMonth+1)*(1+$X4076))</f>
        <v/>
      </c>
      <c r="Z4076" s="40">
        <f>IF($C4076="",0,IFERROR(INDEX(Departments!$B$5:$B$54,MATCH($C4076,Departments!$A$5:$A$54,0)),0))</f>
        <v/>
      </c>
      <c r="AA4076" s="41">
        <f>N($L4076)*$Y4076</f>
        <v/>
      </c>
      <c r="AB4076" s="41">
        <f>N($M4076)*$Y4076</f>
        <v/>
      </c>
      <c r="AC4076" s="41">
        <f>$AA4076*$Z4076</f>
        <v/>
      </c>
      <c r="AD4076" s="41">
        <f>$AA4076*BonusMonths/12</f>
        <v/>
      </c>
      <c r="AE4076" s="41">
        <f>($AA4076+SI_Gross*$AB4076)*IF($Q4076=1,SI_O,SI_E)</f>
        <v/>
      </c>
      <c r="AF4076" s="41">
        <f>IF($Q4076=1,0,$AA4076*EOSB)</f>
        <v/>
      </c>
      <c r="AG4076" s="41">
        <f>$AN4076*$W4076</f>
        <v/>
      </c>
      <c r="AH4076" s="41">
        <f>SUM($AA4076:$AG4076)</f>
        <v/>
      </c>
      <c r="AI4076" s="41">
        <f>12*($AM4076+$AN4076)</f>
        <v/>
      </c>
      <c r="AJ4076" s="41">
        <f>$AM4076*((IncMonth-1)+(13-IncMonth)*(1+$X4076))+12*$AN4076</f>
        <v/>
      </c>
      <c r="AK4076" s="41">
        <f>IF($R4076=1,N($L4076)+N($M4076),0)</f>
        <v/>
      </c>
      <c r="AL4076">
        <f>IF($C4076="","",IF(N($L4076)&lt;=0,"Basic salary missing",IF(ISNA(MATCH($C4076,Departments!$A$5:$A$54,0)),"Department not on Departments sheet",IF(AND($I4076&lt;&gt;"",NOT(ISNUMBER($I4076))),"Date of birth is text, not a date",IF(AND($K4076&lt;&gt;"",NOT(ISNUMBER($K4076))),"Contract end is text, not a date","")))))</f>
        <v/>
      </c>
      <c r="AM4076" s="41">
        <f>IF($R4076=0,0,N($L4076)*(1+$Z4076+BonusMonths/12+IF($Q4076=1,0,EOSB))+N($M4076)+(N($L4076)+SI_Gross*N($M4076))*IF($Q4076=1,SI_O,SI_E))</f>
        <v/>
      </c>
      <c r="AN4076" s="41">
        <f>IF($R4076=0,0,(IF($Q4076=1,MedO,MedE+Ticket)+Training)/12)</f>
        <v/>
      </c>
    </row>
    <row r="4077">
      <c r="I4077" s="35" t="n"/>
      <c r="J4077" s="35" t="n"/>
      <c r="K4077" s="35" t="n"/>
      <c r="L4077" s="36" t="n"/>
      <c r="M4077" s="36" t="n"/>
      <c r="P4077" s="37" t="n"/>
      <c r="Q4077" s="38">
        <f>IF($C4077="",0,IF(OR(LOWER(TRIM($G4077))="omani",LOWER(TRIM($G4077))="oman",LOWER(TRIM($G4077))="om",LOWER(TRIM($G4077))="local"),1,0))</f>
        <v/>
      </c>
      <c r="R4077" s="38">
        <f>IF($C4077="",0,IF(OR(ISNUMBER(SEARCH("resign",$N4077)),ISNUMBER(SEARCH("terminat",$N4077)),ISNUMBER(SEARCH("inactive",$N4077)),ISNUMBER(SEARCH("vacan",$N4077)),ISNUMBER(SEARCH("deceased",$N4077)),ISNUMBER(SEARCH("separated",$N4077))),0,1))</f>
        <v/>
      </c>
      <c r="S4077">
        <f>IF(OR($R4077=0,NOT(ISNUMBER($I4077))),"",IFERROR(DATEDIF($I4077,DATE(FY,1,1),"y"),""))</f>
        <v/>
      </c>
      <c r="T4077">
        <f>IF(OR($R4077=0,NOT(ISNUMBER($J4077))),"",IFERROR(DATEDIF($J4077,DATE(FY,1,1),"y"),0))</f>
        <v/>
      </c>
      <c r="U4077" s="38">
        <f>IF(OR($R4077=0,NOT(ISNUMBER($I4077))),0,IF(YEAR($I4077)+IF($Q4077=1,RetAgeO,RetAgeE)=FY,MONTH($I4077),IF(YEAR($I4077)+IF($Q4077=1,RetAgeO,RetAgeE)&lt;FY,1,0)))</f>
        <v/>
      </c>
      <c r="V4077" s="38">
        <f>IF(OR($R4077=0,NOT(ISNUMBER($K4077))),0,IF(YEAR($K4077)=FY,MONTH($K4077),IF(YEAR($K4077)&lt;FY,1,0)))</f>
        <v/>
      </c>
      <c r="W4077" s="38">
        <f>IF($R4077=0,0,MIN(12,IF(AND(ISNUMBER($O4077),$O4077&gt;=1,$O4077&lt;=12),INT($O4077),12),IF(AND(RetireExit="Yes",$U4077&gt;0),$U4077,12),IF(AND(ContractExit="Yes",$V4077&gt;0),$V4077,12)))</f>
        <v/>
      </c>
      <c r="X4077" s="37">
        <f>IF(ISNUMBER($P4077),$P4077,IncPct)</f>
        <v/>
      </c>
      <c r="Y4077" s="39">
        <f>IF($W4077=0,0,MAX(0,MIN($W4077,IncMonth-1))+MAX(0,$W4077-IncMonth+1)*(1+$X4077))</f>
        <v/>
      </c>
      <c r="Z4077" s="40">
        <f>IF($C4077="",0,IFERROR(INDEX(Departments!$B$5:$B$54,MATCH($C4077,Departments!$A$5:$A$54,0)),0))</f>
        <v/>
      </c>
      <c r="AA4077" s="41">
        <f>N($L4077)*$Y4077</f>
        <v/>
      </c>
      <c r="AB4077" s="41">
        <f>N($M4077)*$Y4077</f>
        <v/>
      </c>
      <c r="AC4077" s="41">
        <f>$AA4077*$Z4077</f>
        <v/>
      </c>
      <c r="AD4077" s="41">
        <f>$AA4077*BonusMonths/12</f>
        <v/>
      </c>
      <c r="AE4077" s="41">
        <f>($AA4077+SI_Gross*$AB4077)*IF($Q4077=1,SI_O,SI_E)</f>
        <v/>
      </c>
      <c r="AF4077" s="41">
        <f>IF($Q4077=1,0,$AA4077*EOSB)</f>
        <v/>
      </c>
      <c r="AG4077" s="41">
        <f>$AN4077*$W4077</f>
        <v/>
      </c>
      <c r="AH4077" s="41">
        <f>SUM($AA4077:$AG4077)</f>
        <v/>
      </c>
      <c r="AI4077" s="41">
        <f>12*($AM4077+$AN4077)</f>
        <v/>
      </c>
      <c r="AJ4077" s="41">
        <f>$AM4077*((IncMonth-1)+(13-IncMonth)*(1+$X4077))+12*$AN4077</f>
        <v/>
      </c>
      <c r="AK4077" s="41">
        <f>IF($R4077=1,N($L4077)+N($M4077),0)</f>
        <v/>
      </c>
      <c r="AL4077">
        <f>IF($C4077="","",IF(N($L4077)&lt;=0,"Basic salary missing",IF(ISNA(MATCH($C4077,Departments!$A$5:$A$54,0)),"Department not on Departments sheet",IF(AND($I4077&lt;&gt;"",NOT(ISNUMBER($I4077))),"Date of birth is text, not a date",IF(AND($K4077&lt;&gt;"",NOT(ISNUMBER($K4077))),"Contract end is text, not a date","")))))</f>
        <v/>
      </c>
      <c r="AM4077" s="41">
        <f>IF($R4077=0,0,N($L4077)*(1+$Z4077+BonusMonths/12+IF($Q4077=1,0,EOSB))+N($M4077)+(N($L4077)+SI_Gross*N($M4077))*IF($Q4077=1,SI_O,SI_E))</f>
        <v/>
      </c>
      <c r="AN4077" s="41">
        <f>IF($R4077=0,0,(IF($Q4077=1,MedO,MedE+Ticket)+Training)/12)</f>
        <v/>
      </c>
    </row>
    <row r="4078">
      <c r="I4078" s="35" t="n"/>
      <c r="J4078" s="35" t="n"/>
      <c r="K4078" s="35" t="n"/>
      <c r="L4078" s="36" t="n"/>
      <c r="M4078" s="36" t="n"/>
      <c r="P4078" s="37" t="n"/>
      <c r="Q4078" s="38">
        <f>IF($C4078="",0,IF(OR(LOWER(TRIM($G4078))="omani",LOWER(TRIM($G4078))="oman",LOWER(TRIM($G4078))="om",LOWER(TRIM($G4078))="local"),1,0))</f>
        <v/>
      </c>
      <c r="R4078" s="38">
        <f>IF($C4078="",0,IF(OR(ISNUMBER(SEARCH("resign",$N4078)),ISNUMBER(SEARCH("terminat",$N4078)),ISNUMBER(SEARCH("inactive",$N4078)),ISNUMBER(SEARCH("vacan",$N4078)),ISNUMBER(SEARCH("deceased",$N4078)),ISNUMBER(SEARCH("separated",$N4078))),0,1))</f>
        <v/>
      </c>
      <c r="S4078">
        <f>IF(OR($R4078=0,NOT(ISNUMBER($I4078))),"",IFERROR(DATEDIF($I4078,DATE(FY,1,1),"y"),""))</f>
        <v/>
      </c>
      <c r="T4078">
        <f>IF(OR($R4078=0,NOT(ISNUMBER($J4078))),"",IFERROR(DATEDIF($J4078,DATE(FY,1,1),"y"),0))</f>
        <v/>
      </c>
      <c r="U4078" s="38">
        <f>IF(OR($R4078=0,NOT(ISNUMBER($I4078))),0,IF(YEAR($I4078)+IF($Q4078=1,RetAgeO,RetAgeE)=FY,MONTH($I4078),IF(YEAR($I4078)+IF($Q4078=1,RetAgeO,RetAgeE)&lt;FY,1,0)))</f>
        <v/>
      </c>
      <c r="V4078" s="38">
        <f>IF(OR($R4078=0,NOT(ISNUMBER($K4078))),0,IF(YEAR($K4078)=FY,MONTH($K4078),IF(YEAR($K4078)&lt;FY,1,0)))</f>
        <v/>
      </c>
      <c r="W4078" s="38">
        <f>IF($R4078=0,0,MIN(12,IF(AND(ISNUMBER($O4078),$O4078&gt;=1,$O4078&lt;=12),INT($O4078),12),IF(AND(RetireExit="Yes",$U4078&gt;0),$U4078,12),IF(AND(ContractExit="Yes",$V4078&gt;0),$V4078,12)))</f>
        <v/>
      </c>
      <c r="X4078" s="37">
        <f>IF(ISNUMBER($P4078),$P4078,IncPct)</f>
        <v/>
      </c>
      <c r="Y4078" s="39">
        <f>IF($W4078=0,0,MAX(0,MIN($W4078,IncMonth-1))+MAX(0,$W4078-IncMonth+1)*(1+$X4078))</f>
        <v/>
      </c>
      <c r="Z4078" s="40">
        <f>IF($C4078="",0,IFERROR(INDEX(Departments!$B$5:$B$54,MATCH($C4078,Departments!$A$5:$A$54,0)),0))</f>
        <v/>
      </c>
      <c r="AA4078" s="41">
        <f>N($L4078)*$Y4078</f>
        <v/>
      </c>
      <c r="AB4078" s="41">
        <f>N($M4078)*$Y4078</f>
        <v/>
      </c>
      <c r="AC4078" s="41">
        <f>$AA4078*$Z4078</f>
        <v/>
      </c>
      <c r="AD4078" s="41">
        <f>$AA4078*BonusMonths/12</f>
        <v/>
      </c>
      <c r="AE4078" s="41">
        <f>($AA4078+SI_Gross*$AB4078)*IF($Q4078=1,SI_O,SI_E)</f>
        <v/>
      </c>
      <c r="AF4078" s="41">
        <f>IF($Q4078=1,0,$AA4078*EOSB)</f>
        <v/>
      </c>
      <c r="AG4078" s="41">
        <f>$AN4078*$W4078</f>
        <v/>
      </c>
      <c r="AH4078" s="41">
        <f>SUM($AA4078:$AG4078)</f>
        <v/>
      </c>
      <c r="AI4078" s="41">
        <f>12*($AM4078+$AN4078)</f>
        <v/>
      </c>
      <c r="AJ4078" s="41">
        <f>$AM4078*((IncMonth-1)+(13-IncMonth)*(1+$X4078))+12*$AN4078</f>
        <v/>
      </c>
      <c r="AK4078" s="41">
        <f>IF($R4078=1,N($L4078)+N($M4078),0)</f>
        <v/>
      </c>
      <c r="AL4078">
        <f>IF($C4078="","",IF(N($L4078)&lt;=0,"Basic salary missing",IF(ISNA(MATCH($C4078,Departments!$A$5:$A$54,0)),"Department not on Departments sheet",IF(AND($I4078&lt;&gt;"",NOT(ISNUMBER($I4078))),"Date of birth is text, not a date",IF(AND($K4078&lt;&gt;"",NOT(ISNUMBER($K4078))),"Contract end is text, not a date","")))))</f>
        <v/>
      </c>
      <c r="AM4078" s="41">
        <f>IF($R4078=0,0,N($L4078)*(1+$Z4078+BonusMonths/12+IF($Q4078=1,0,EOSB))+N($M4078)+(N($L4078)+SI_Gross*N($M4078))*IF($Q4078=1,SI_O,SI_E))</f>
        <v/>
      </c>
      <c r="AN4078" s="41">
        <f>IF($R4078=0,0,(IF($Q4078=1,MedO,MedE+Ticket)+Training)/12)</f>
        <v/>
      </c>
    </row>
    <row r="4079">
      <c r="I4079" s="35" t="n"/>
      <c r="J4079" s="35" t="n"/>
      <c r="K4079" s="35" t="n"/>
      <c r="L4079" s="36" t="n"/>
      <c r="M4079" s="36" t="n"/>
      <c r="P4079" s="37" t="n"/>
      <c r="Q4079" s="38">
        <f>IF($C4079="",0,IF(OR(LOWER(TRIM($G4079))="omani",LOWER(TRIM($G4079))="oman",LOWER(TRIM($G4079))="om",LOWER(TRIM($G4079))="local"),1,0))</f>
        <v/>
      </c>
      <c r="R4079" s="38">
        <f>IF($C4079="",0,IF(OR(ISNUMBER(SEARCH("resign",$N4079)),ISNUMBER(SEARCH("terminat",$N4079)),ISNUMBER(SEARCH("inactive",$N4079)),ISNUMBER(SEARCH("vacan",$N4079)),ISNUMBER(SEARCH("deceased",$N4079)),ISNUMBER(SEARCH("separated",$N4079))),0,1))</f>
        <v/>
      </c>
      <c r="S4079">
        <f>IF(OR($R4079=0,NOT(ISNUMBER($I4079))),"",IFERROR(DATEDIF($I4079,DATE(FY,1,1),"y"),""))</f>
        <v/>
      </c>
      <c r="T4079">
        <f>IF(OR($R4079=0,NOT(ISNUMBER($J4079))),"",IFERROR(DATEDIF($J4079,DATE(FY,1,1),"y"),0))</f>
        <v/>
      </c>
      <c r="U4079" s="38">
        <f>IF(OR($R4079=0,NOT(ISNUMBER($I4079))),0,IF(YEAR($I4079)+IF($Q4079=1,RetAgeO,RetAgeE)=FY,MONTH($I4079),IF(YEAR($I4079)+IF($Q4079=1,RetAgeO,RetAgeE)&lt;FY,1,0)))</f>
        <v/>
      </c>
      <c r="V4079" s="38">
        <f>IF(OR($R4079=0,NOT(ISNUMBER($K4079))),0,IF(YEAR($K4079)=FY,MONTH($K4079),IF(YEAR($K4079)&lt;FY,1,0)))</f>
        <v/>
      </c>
      <c r="W4079" s="38">
        <f>IF($R4079=0,0,MIN(12,IF(AND(ISNUMBER($O4079),$O4079&gt;=1,$O4079&lt;=12),INT($O4079),12),IF(AND(RetireExit="Yes",$U4079&gt;0),$U4079,12),IF(AND(ContractExit="Yes",$V4079&gt;0),$V4079,12)))</f>
        <v/>
      </c>
      <c r="X4079" s="37">
        <f>IF(ISNUMBER($P4079),$P4079,IncPct)</f>
        <v/>
      </c>
      <c r="Y4079" s="39">
        <f>IF($W4079=0,0,MAX(0,MIN($W4079,IncMonth-1))+MAX(0,$W4079-IncMonth+1)*(1+$X4079))</f>
        <v/>
      </c>
      <c r="Z4079" s="40">
        <f>IF($C4079="",0,IFERROR(INDEX(Departments!$B$5:$B$54,MATCH($C4079,Departments!$A$5:$A$54,0)),0))</f>
        <v/>
      </c>
      <c r="AA4079" s="41">
        <f>N($L4079)*$Y4079</f>
        <v/>
      </c>
      <c r="AB4079" s="41">
        <f>N($M4079)*$Y4079</f>
        <v/>
      </c>
      <c r="AC4079" s="41">
        <f>$AA4079*$Z4079</f>
        <v/>
      </c>
      <c r="AD4079" s="41">
        <f>$AA4079*BonusMonths/12</f>
        <v/>
      </c>
      <c r="AE4079" s="41">
        <f>($AA4079+SI_Gross*$AB4079)*IF($Q4079=1,SI_O,SI_E)</f>
        <v/>
      </c>
      <c r="AF4079" s="41">
        <f>IF($Q4079=1,0,$AA4079*EOSB)</f>
        <v/>
      </c>
      <c r="AG4079" s="41">
        <f>$AN4079*$W4079</f>
        <v/>
      </c>
      <c r="AH4079" s="41">
        <f>SUM($AA4079:$AG4079)</f>
        <v/>
      </c>
      <c r="AI4079" s="41">
        <f>12*($AM4079+$AN4079)</f>
        <v/>
      </c>
      <c r="AJ4079" s="41">
        <f>$AM4079*((IncMonth-1)+(13-IncMonth)*(1+$X4079))+12*$AN4079</f>
        <v/>
      </c>
      <c r="AK4079" s="41">
        <f>IF($R4079=1,N($L4079)+N($M4079),0)</f>
        <v/>
      </c>
      <c r="AL4079">
        <f>IF($C4079="","",IF(N($L4079)&lt;=0,"Basic salary missing",IF(ISNA(MATCH($C4079,Departments!$A$5:$A$54,0)),"Department not on Departments sheet",IF(AND($I4079&lt;&gt;"",NOT(ISNUMBER($I4079))),"Date of birth is text, not a date",IF(AND($K4079&lt;&gt;"",NOT(ISNUMBER($K4079))),"Contract end is text, not a date","")))))</f>
        <v/>
      </c>
      <c r="AM4079" s="41">
        <f>IF($R4079=0,0,N($L4079)*(1+$Z4079+BonusMonths/12+IF($Q4079=1,0,EOSB))+N($M4079)+(N($L4079)+SI_Gross*N($M4079))*IF($Q4079=1,SI_O,SI_E))</f>
        <v/>
      </c>
      <c r="AN4079" s="41">
        <f>IF($R4079=0,0,(IF($Q4079=1,MedO,MedE+Ticket)+Training)/12)</f>
        <v/>
      </c>
    </row>
    <row r="4080">
      <c r="I4080" s="35" t="n"/>
      <c r="J4080" s="35" t="n"/>
      <c r="K4080" s="35" t="n"/>
      <c r="L4080" s="36" t="n"/>
      <c r="M4080" s="36" t="n"/>
      <c r="P4080" s="37" t="n"/>
      <c r="Q4080" s="38">
        <f>IF($C4080="",0,IF(OR(LOWER(TRIM($G4080))="omani",LOWER(TRIM($G4080))="oman",LOWER(TRIM($G4080))="om",LOWER(TRIM($G4080))="local"),1,0))</f>
        <v/>
      </c>
      <c r="R4080" s="38">
        <f>IF($C4080="",0,IF(OR(ISNUMBER(SEARCH("resign",$N4080)),ISNUMBER(SEARCH("terminat",$N4080)),ISNUMBER(SEARCH("inactive",$N4080)),ISNUMBER(SEARCH("vacan",$N4080)),ISNUMBER(SEARCH("deceased",$N4080)),ISNUMBER(SEARCH("separated",$N4080))),0,1))</f>
        <v/>
      </c>
      <c r="S4080">
        <f>IF(OR($R4080=0,NOT(ISNUMBER($I4080))),"",IFERROR(DATEDIF($I4080,DATE(FY,1,1),"y"),""))</f>
        <v/>
      </c>
      <c r="T4080">
        <f>IF(OR($R4080=0,NOT(ISNUMBER($J4080))),"",IFERROR(DATEDIF($J4080,DATE(FY,1,1),"y"),0))</f>
        <v/>
      </c>
      <c r="U4080" s="38">
        <f>IF(OR($R4080=0,NOT(ISNUMBER($I4080))),0,IF(YEAR($I4080)+IF($Q4080=1,RetAgeO,RetAgeE)=FY,MONTH($I4080),IF(YEAR($I4080)+IF($Q4080=1,RetAgeO,RetAgeE)&lt;FY,1,0)))</f>
        <v/>
      </c>
      <c r="V4080" s="38">
        <f>IF(OR($R4080=0,NOT(ISNUMBER($K4080))),0,IF(YEAR($K4080)=FY,MONTH($K4080),IF(YEAR($K4080)&lt;FY,1,0)))</f>
        <v/>
      </c>
      <c r="W4080" s="38">
        <f>IF($R4080=0,0,MIN(12,IF(AND(ISNUMBER($O4080),$O4080&gt;=1,$O4080&lt;=12),INT($O4080),12),IF(AND(RetireExit="Yes",$U4080&gt;0),$U4080,12),IF(AND(ContractExit="Yes",$V4080&gt;0),$V4080,12)))</f>
        <v/>
      </c>
      <c r="X4080" s="37">
        <f>IF(ISNUMBER($P4080),$P4080,IncPct)</f>
        <v/>
      </c>
      <c r="Y4080" s="39">
        <f>IF($W4080=0,0,MAX(0,MIN($W4080,IncMonth-1))+MAX(0,$W4080-IncMonth+1)*(1+$X4080))</f>
        <v/>
      </c>
      <c r="Z4080" s="40">
        <f>IF($C4080="",0,IFERROR(INDEX(Departments!$B$5:$B$54,MATCH($C4080,Departments!$A$5:$A$54,0)),0))</f>
        <v/>
      </c>
      <c r="AA4080" s="41">
        <f>N($L4080)*$Y4080</f>
        <v/>
      </c>
      <c r="AB4080" s="41">
        <f>N($M4080)*$Y4080</f>
        <v/>
      </c>
      <c r="AC4080" s="41">
        <f>$AA4080*$Z4080</f>
        <v/>
      </c>
      <c r="AD4080" s="41">
        <f>$AA4080*BonusMonths/12</f>
        <v/>
      </c>
      <c r="AE4080" s="41">
        <f>($AA4080+SI_Gross*$AB4080)*IF($Q4080=1,SI_O,SI_E)</f>
        <v/>
      </c>
      <c r="AF4080" s="41">
        <f>IF($Q4080=1,0,$AA4080*EOSB)</f>
        <v/>
      </c>
      <c r="AG4080" s="41">
        <f>$AN4080*$W4080</f>
        <v/>
      </c>
      <c r="AH4080" s="41">
        <f>SUM($AA4080:$AG4080)</f>
        <v/>
      </c>
      <c r="AI4080" s="41">
        <f>12*($AM4080+$AN4080)</f>
        <v/>
      </c>
      <c r="AJ4080" s="41">
        <f>$AM4080*((IncMonth-1)+(13-IncMonth)*(1+$X4080))+12*$AN4080</f>
        <v/>
      </c>
      <c r="AK4080" s="41">
        <f>IF($R4080=1,N($L4080)+N($M4080),0)</f>
        <v/>
      </c>
      <c r="AL4080">
        <f>IF($C4080="","",IF(N($L4080)&lt;=0,"Basic salary missing",IF(ISNA(MATCH($C4080,Departments!$A$5:$A$54,0)),"Department not on Departments sheet",IF(AND($I4080&lt;&gt;"",NOT(ISNUMBER($I4080))),"Date of birth is text, not a date",IF(AND($K4080&lt;&gt;"",NOT(ISNUMBER($K4080))),"Contract end is text, not a date","")))))</f>
        <v/>
      </c>
      <c r="AM4080" s="41">
        <f>IF($R4080=0,0,N($L4080)*(1+$Z4080+BonusMonths/12+IF($Q4080=1,0,EOSB))+N($M4080)+(N($L4080)+SI_Gross*N($M4080))*IF($Q4080=1,SI_O,SI_E))</f>
        <v/>
      </c>
      <c r="AN4080" s="41">
        <f>IF($R4080=0,0,(IF($Q4080=1,MedO,MedE+Ticket)+Training)/12)</f>
        <v/>
      </c>
    </row>
    <row r="4081">
      <c r="I4081" s="35" t="n"/>
      <c r="J4081" s="35" t="n"/>
      <c r="K4081" s="35" t="n"/>
      <c r="L4081" s="36" t="n"/>
      <c r="M4081" s="36" t="n"/>
      <c r="P4081" s="37" t="n"/>
      <c r="Q4081" s="38">
        <f>IF($C4081="",0,IF(OR(LOWER(TRIM($G4081))="omani",LOWER(TRIM($G4081))="oman",LOWER(TRIM($G4081))="om",LOWER(TRIM($G4081))="local"),1,0))</f>
        <v/>
      </c>
      <c r="R4081" s="38">
        <f>IF($C4081="",0,IF(OR(ISNUMBER(SEARCH("resign",$N4081)),ISNUMBER(SEARCH("terminat",$N4081)),ISNUMBER(SEARCH("inactive",$N4081)),ISNUMBER(SEARCH("vacan",$N4081)),ISNUMBER(SEARCH("deceased",$N4081)),ISNUMBER(SEARCH("separated",$N4081))),0,1))</f>
        <v/>
      </c>
      <c r="S4081">
        <f>IF(OR($R4081=0,NOT(ISNUMBER($I4081))),"",IFERROR(DATEDIF($I4081,DATE(FY,1,1),"y"),""))</f>
        <v/>
      </c>
      <c r="T4081">
        <f>IF(OR($R4081=0,NOT(ISNUMBER($J4081))),"",IFERROR(DATEDIF($J4081,DATE(FY,1,1),"y"),0))</f>
        <v/>
      </c>
      <c r="U4081" s="38">
        <f>IF(OR($R4081=0,NOT(ISNUMBER($I4081))),0,IF(YEAR($I4081)+IF($Q4081=1,RetAgeO,RetAgeE)=FY,MONTH($I4081),IF(YEAR($I4081)+IF($Q4081=1,RetAgeO,RetAgeE)&lt;FY,1,0)))</f>
        <v/>
      </c>
      <c r="V4081" s="38">
        <f>IF(OR($R4081=0,NOT(ISNUMBER($K4081))),0,IF(YEAR($K4081)=FY,MONTH($K4081),IF(YEAR($K4081)&lt;FY,1,0)))</f>
        <v/>
      </c>
      <c r="W4081" s="38">
        <f>IF($R4081=0,0,MIN(12,IF(AND(ISNUMBER($O4081),$O4081&gt;=1,$O4081&lt;=12),INT($O4081),12),IF(AND(RetireExit="Yes",$U4081&gt;0),$U4081,12),IF(AND(ContractExit="Yes",$V4081&gt;0),$V4081,12)))</f>
        <v/>
      </c>
      <c r="X4081" s="37">
        <f>IF(ISNUMBER($P4081),$P4081,IncPct)</f>
        <v/>
      </c>
      <c r="Y4081" s="39">
        <f>IF($W4081=0,0,MAX(0,MIN($W4081,IncMonth-1))+MAX(0,$W4081-IncMonth+1)*(1+$X4081))</f>
        <v/>
      </c>
      <c r="Z4081" s="40">
        <f>IF($C4081="",0,IFERROR(INDEX(Departments!$B$5:$B$54,MATCH($C4081,Departments!$A$5:$A$54,0)),0))</f>
        <v/>
      </c>
      <c r="AA4081" s="41">
        <f>N($L4081)*$Y4081</f>
        <v/>
      </c>
      <c r="AB4081" s="41">
        <f>N($M4081)*$Y4081</f>
        <v/>
      </c>
      <c r="AC4081" s="41">
        <f>$AA4081*$Z4081</f>
        <v/>
      </c>
      <c r="AD4081" s="41">
        <f>$AA4081*BonusMonths/12</f>
        <v/>
      </c>
      <c r="AE4081" s="41">
        <f>($AA4081+SI_Gross*$AB4081)*IF($Q4081=1,SI_O,SI_E)</f>
        <v/>
      </c>
      <c r="AF4081" s="41">
        <f>IF($Q4081=1,0,$AA4081*EOSB)</f>
        <v/>
      </c>
      <c r="AG4081" s="41">
        <f>$AN4081*$W4081</f>
        <v/>
      </c>
      <c r="AH4081" s="41">
        <f>SUM($AA4081:$AG4081)</f>
        <v/>
      </c>
      <c r="AI4081" s="41">
        <f>12*($AM4081+$AN4081)</f>
        <v/>
      </c>
      <c r="AJ4081" s="41">
        <f>$AM4081*((IncMonth-1)+(13-IncMonth)*(1+$X4081))+12*$AN4081</f>
        <v/>
      </c>
      <c r="AK4081" s="41">
        <f>IF($R4081=1,N($L4081)+N($M4081),0)</f>
        <v/>
      </c>
      <c r="AL4081">
        <f>IF($C4081="","",IF(N($L4081)&lt;=0,"Basic salary missing",IF(ISNA(MATCH($C4081,Departments!$A$5:$A$54,0)),"Department not on Departments sheet",IF(AND($I4081&lt;&gt;"",NOT(ISNUMBER($I4081))),"Date of birth is text, not a date",IF(AND($K4081&lt;&gt;"",NOT(ISNUMBER($K4081))),"Contract end is text, not a date","")))))</f>
        <v/>
      </c>
      <c r="AM4081" s="41">
        <f>IF($R4081=0,0,N($L4081)*(1+$Z4081+BonusMonths/12+IF($Q4081=1,0,EOSB))+N($M4081)+(N($L4081)+SI_Gross*N($M4081))*IF($Q4081=1,SI_O,SI_E))</f>
        <v/>
      </c>
      <c r="AN4081" s="41">
        <f>IF($R4081=0,0,(IF($Q4081=1,MedO,MedE+Ticket)+Training)/12)</f>
        <v/>
      </c>
    </row>
    <row r="4082">
      <c r="I4082" s="35" t="n"/>
      <c r="J4082" s="35" t="n"/>
      <c r="K4082" s="35" t="n"/>
      <c r="L4082" s="36" t="n"/>
      <c r="M4082" s="36" t="n"/>
      <c r="P4082" s="37" t="n"/>
      <c r="Q4082" s="38">
        <f>IF($C4082="",0,IF(OR(LOWER(TRIM($G4082))="omani",LOWER(TRIM($G4082))="oman",LOWER(TRIM($G4082))="om",LOWER(TRIM($G4082))="local"),1,0))</f>
        <v/>
      </c>
      <c r="R4082" s="38">
        <f>IF($C4082="",0,IF(OR(ISNUMBER(SEARCH("resign",$N4082)),ISNUMBER(SEARCH("terminat",$N4082)),ISNUMBER(SEARCH("inactive",$N4082)),ISNUMBER(SEARCH("vacan",$N4082)),ISNUMBER(SEARCH("deceased",$N4082)),ISNUMBER(SEARCH("separated",$N4082))),0,1))</f>
        <v/>
      </c>
      <c r="S4082">
        <f>IF(OR($R4082=0,NOT(ISNUMBER($I4082))),"",IFERROR(DATEDIF($I4082,DATE(FY,1,1),"y"),""))</f>
        <v/>
      </c>
      <c r="T4082">
        <f>IF(OR($R4082=0,NOT(ISNUMBER($J4082))),"",IFERROR(DATEDIF($J4082,DATE(FY,1,1),"y"),0))</f>
        <v/>
      </c>
      <c r="U4082" s="38">
        <f>IF(OR($R4082=0,NOT(ISNUMBER($I4082))),0,IF(YEAR($I4082)+IF($Q4082=1,RetAgeO,RetAgeE)=FY,MONTH($I4082),IF(YEAR($I4082)+IF($Q4082=1,RetAgeO,RetAgeE)&lt;FY,1,0)))</f>
        <v/>
      </c>
      <c r="V4082" s="38">
        <f>IF(OR($R4082=0,NOT(ISNUMBER($K4082))),0,IF(YEAR($K4082)=FY,MONTH($K4082),IF(YEAR($K4082)&lt;FY,1,0)))</f>
        <v/>
      </c>
      <c r="W4082" s="38">
        <f>IF($R4082=0,0,MIN(12,IF(AND(ISNUMBER($O4082),$O4082&gt;=1,$O4082&lt;=12),INT($O4082),12),IF(AND(RetireExit="Yes",$U4082&gt;0),$U4082,12),IF(AND(ContractExit="Yes",$V4082&gt;0),$V4082,12)))</f>
        <v/>
      </c>
      <c r="X4082" s="37">
        <f>IF(ISNUMBER($P4082),$P4082,IncPct)</f>
        <v/>
      </c>
      <c r="Y4082" s="39">
        <f>IF($W4082=0,0,MAX(0,MIN($W4082,IncMonth-1))+MAX(0,$W4082-IncMonth+1)*(1+$X4082))</f>
        <v/>
      </c>
      <c r="Z4082" s="40">
        <f>IF($C4082="",0,IFERROR(INDEX(Departments!$B$5:$B$54,MATCH($C4082,Departments!$A$5:$A$54,0)),0))</f>
        <v/>
      </c>
      <c r="AA4082" s="41">
        <f>N($L4082)*$Y4082</f>
        <v/>
      </c>
      <c r="AB4082" s="41">
        <f>N($M4082)*$Y4082</f>
        <v/>
      </c>
      <c r="AC4082" s="41">
        <f>$AA4082*$Z4082</f>
        <v/>
      </c>
      <c r="AD4082" s="41">
        <f>$AA4082*BonusMonths/12</f>
        <v/>
      </c>
      <c r="AE4082" s="41">
        <f>($AA4082+SI_Gross*$AB4082)*IF($Q4082=1,SI_O,SI_E)</f>
        <v/>
      </c>
      <c r="AF4082" s="41">
        <f>IF($Q4082=1,0,$AA4082*EOSB)</f>
        <v/>
      </c>
      <c r="AG4082" s="41">
        <f>$AN4082*$W4082</f>
        <v/>
      </c>
      <c r="AH4082" s="41">
        <f>SUM($AA4082:$AG4082)</f>
        <v/>
      </c>
      <c r="AI4082" s="41">
        <f>12*($AM4082+$AN4082)</f>
        <v/>
      </c>
      <c r="AJ4082" s="41">
        <f>$AM4082*((IncMonth-1)+(13-IncMonth)*(1+$X4082))+12*$AN4082</f>
        <v/>
      </c>
      <c r="AK4082" s="41">
        <f>IF($R4082=1,N($L4082)+N($M4082),0)</f>
        <v/>
      </c>
      <c r="AL4082">
        <f>IF($C4082="","",IF(N($L4082)&lt;=0,"Basic salary missing",IF(ISNA(MATCH($C4082,Departments!$A$5:$A$54,0)),"Department not on Departments sheet",IF(AND($I4082&lt;&gt;"",NOT(ISNUMBER($I4082))),"Date of birth is text, not a date",IF(AND($K4082&lt;&gt;"",NOT(ISNUMBER($K4082))),"Contract end is text, not a date","")))))</f>
        <v/>
      </c>
      <c r="AM4082" s="41">
        <f>IF($R4082=0,0,N($L4082)*(1+$Z4082+BonusMonths/12+IF($Q4082=1,0,EOSB))+N($M4082)+(N($L4082)+SI_Gross*N($M4082))*IF($Q4082=1,SI_O,SI_E))</f>
        <v/>
      </c>
      <c r="AN4082" s="41">
        <f>IF($R4082=0,0,(IF($Q4082=1,MedO,MedE+Ticket)+Training)/12)</f>
        <v/>
      </c>
    </row>
    <row r="4083">
      <c r="I4083" s="35" t="n"/>
      <c r="J4083" s="35" t="n"/>
      <c r="K4083" s="35" t="n"/>
      <c r="L4083" s="36" t="n"/>
      <c r="M4083" s="36" t="n"/>
      <c r="P4083" s="37" t="n"/>
      <c r="Q4083" s="38">
        <f>IF($C4083="",0,IF(OR(LOWER(TRIM($G4083))="omani",LOWER(TRIM($G4083))="oman",LOWER(TRIM($G4083))="om",LOWER(TRIM($G4083))="local"),1,0))</f>
        <v/>
      </c>
      <c r="R4083" s="38">
        <f>IF($C4083="",0,IF(OR(ISNUMBER(SEARCH("resign",$N4083)),ISNUMBER(SEARCH("terminat",$N4083)),ISNUMBER(SEARCH("inactive",$N4083)),ISNUMBER(SEARCH("vacan",$N4083)),ISNUMBER(SEARCH("deceased",$N4083)),ISNUMBER(SEARCH("separated",$N4083))),0,1))</f>
        <v/>
      </c>
      <c r="S4083">
        <f>IF(OR($R4083=0,NOT(ISNUMBER($I4083))),"",IFERROR(DATEDIF($I4083,DATE(FY,1,1),"y"),""))</f>
        <v/>
      </c>
      <c r="T4083">
        <f>IF(OR($R4083=0,NOT(ISNUMBER($J4083))),"",IFERROR(DATEDIF($J4083,DATE(FY,1,1),"y"),0))</f>
        <v/>
      </c>
      <c r="U4083" s="38">
        <f>IF(OR($R4083=0,NOT(ISNUMBER($I4083))),0,IF(YEAR($I4083)+IF($Q4083=1,RetAgeO,RetAgeE)=FY,MONTH($I4083),IF(YEAR($I4083)+IF($Q4083=1,RetAgeO,RetAgeE)&lt;FY,1,0)))</f>
        <v/>
      </c>
      <c r="V4083" s="38">
        <f>IF(OR($R4083=0,NOT(ISNUMBER($K4083))),0,IF(YEAR($K4083)=FY,MONTH($K4083),IF(YEAR($K4083)&lt;FY,1,0)))</f>
        <v/>
      </c>
      <c r="W4083" s="38">
        <f>IF($R4083=0,0,MIN(12,IF(AND(ISNUMBER($O4083),$O4083&gt;=1,$O4083&lt;=12),INT($O4083),12),IF(AND(RetireExit="Yes",$U4083&gt;0),$U4083,12),IF(AND(ContractExit="Yes",$V4083&gt;0),$V4083,12)))</f>
        <v/>
      </c>
      <c r="X4083" s="37">
        <f>IF(ISNUMBER($P4083),$P4083,IncPct)</f>
        <v/>
      </c>
      <c r="Y4083" s="39">
        <f>IF($W4083=0,0,MAX(0,MIN($W4083,IncMonth-1))+MAX(0,$W4083-IncMonth+1)*(1+$X4083))</f>
        <v/>
      </c>
      <c r="Z4083" s="40">
        <f>IF($C4083="",0,IFERROR(INDEX(Departments!$B$5:$B$54,MATCH($C4083,Departments!$A$5:$A$54,0)),0))</f>
        <v/>
      </c>
      <c r="AA4083" s="41">
        <f>N($L4083)*$Y4083</f>
        <v/>
      </c>
      <c r="AB4083" s="41">
        <f>N($M4083)*$Y4083</f>
        <v/>
      </c>
      <c r="AC4083" s="41">
        <f>$AA4083*$Z4083</f>
        <v/>
      </c>
      <c r="AD4083" s="41">
        <f>$AA4083*BonusMonths/12</f>
        <v/>
      </c>
      <c r="AE4083" s="41">
        <f>($AA4083+SI_Gross*$AB4083)*IF($Q4083=1,SI_O,SI_E)</f>
        <v/>
      </c>
      <c r="AF4083" s="41">
        <f>IF($Q4083=1,0,$AA4083*EOSB)</f>
        <v/>
      </c>
      <c r="AG4083" s="41">
        <f>$AN4083*$W4083</f>
        <v/>
      </c>
      <c r="AH4083" s="41">
        <f>SUM($AA4083:$AG4083)</f>
        <v/>
      </c>
      <c r="AI4083" s="41">
        <f>12*($AM4083+$AN4083)</f>
        <v/>
      </c>
      <c r="AJ4083" s="41">
        <f>$AM4083*((IncMonth-1)+(13-IncMonth)*(1+$X4083))+12*$AN4083</f>
        <v/>
      </c>
      <c r="AK4083" s="41">
        <f>IF($R4083=1,N($L4083)+N($M4083),0)</f>
        <v/>
      </c>
      <c r="AL4083">
        <f>IF($C4083="","",IF(N($L4083)&lt;=0,"Basic salary missing",IF(ISNA(MATCH($C4083,Departments!$A$5:$A$54,0)),"Department not on Departments sheet",IF(AND($I4083&lt;&gt;"",NOT(ISNUMBER($I4083))),"Date of birth is text, not a date",IF(AND($K4083&lt;&gt;"",NOT(ISNUMBER($K4083))),"Contract end is text, not a date","")))))</f>
        <v/>
      </c>
      <c r="AM4083" s="41">
        <f>IF($R4083=0,0,N($L4083)*(1+$Z4083+BonusMonths/12+IF($Q4083=1,0,EOSB))+N($M4083)+(N($L4083)+SI_Gross*N($M4083))*IF($Q4083=1,SI_O,SI_E))</f>
        <v/>
      </c>
      <c r="AN4083" s="41">
        <f>IF($R4083=0,0,(IF($Q4083=1,MedO,MedE+Ticket)+Training)/12)</f>
        <v/>
      </c>
    </row>
    <row r="4084">
      <c r="I4084" s="35" t="n"/>
      <c r="J4084" s="35" t="n"/>
      <c r="K4084" s="35" t="n"/>
      <c r="L4084" s="36" t="n"/>
      <c r="M4084" s="36" t="n"/>
      <c r="P4084" s="37" t="n"/>
      <c r="Q4084" s="38">
        <f>IF($C4084="",0,IF(OR(LOWER(TRIM($G4084))="omani",LOWER(TRIM($G4084))="oman",LOWER(TRIM($G4084))="om",LOWER(TRIM($G4084))="local"),1,0))</f>
        <v/>
      </c>
      <c r="R4084" s="38">
        <f>IF($C4084="",0,IF(OR(ISNUMBER(SEARCH("resign",$N4084)),ISNUMBER(SEARCH("terminat",$N4084)),ISNUMBER(SEARCH("inactive",$N4084)),ISNUMBER(SEARCH("vacan",$N4084)),ISNUMBER(SEARCH("deceased",$N4084)),ISNUMBER(SEARCH("separated",$N4084))),0,1))</f>
        <v/>
      </c>
      <c r="S4084">
        <f>IF(OR($R4084=0,NOT(ISNUMBER($I4084))),"",IFERROR(DATEDIF($I4084,DATE(FY,1,1),"y"),""))</f>
        <v/>
      </c>
      <c r="T4084">
        <f>IF(OR($R4084=0,NOT(ISNUMBER($J4084))),"",IFERROR(DATEDIF($J4084,DATE(FY,1,1),"y"),0))</f>
        <v/>
      </c>
      <c r="U4084" s="38">
        <f>IF(OR($R4084=0,NOT(ISNUMBER($I4084))),0,IF(YEAR($I4084)+IF($Q4084=1,RetAgeO,RetAgeE)=FY,MONTH($I4084),IF(YEAR($I4084)+IF($Q4084=1,RetAgeO,RetAgeE)&lt;FY,1,0)))</f>
        <v/>
      </c>
      <c r="V4084" s="38">
        <f>IF(OR($R4084=0,NOT(ISNUMBER($K4084))),0,IF(YEAR($K4084)=FY,MONTH($K4084),IF(YEAR($K4084)&lt;FY,1,0)))</f>
        <v/>
      </c>
      <c r="W4084" s="38">
        <f>IF($R4084=0,0,MIN(12,IF(AND(ISNUMBER($O4084),$O4084&gt;=1,$O4084&lt;=12),INT($O4084),12),IF(AND(RetireExit="Yes",$U4084&gt;0),$U4084,12),IF(AND(ContractExit="Yes",$V4084&gt;0),$V4084,12)))</f>
        <v/>
      </c>
      <c r="X4084" s="37">
        <f>IF(ISNUMBER($P4084),$P4084,IncPct)</f>
        <v/>
      </c>
      <c r="Y4084" s="39">
        <f>IF($W4084=0,0,MAX(0,MIN($W4084,IncMonth-1))+MAX(0,$W4084-IncMonth+1)*(1+$X4084))</f>
        <v/>
      </c>
      <c r="Z4084" s="40">
        <f>IF($C4084="",0,IFERROR(INDEX(Departments!$B$5:$B$54,MATCH($C4084,Departments!$A$5:$A$54,0)),0))</f>
        <v/>
      </c>
      <c r="AA4084" s="41">
        <f>N($L4084)*$Y4084</f>
        <v/>
      </c>
      <c r="AB4084" s="41">
        <f>N($M4084)*$Y4084</f>
        <v/>
      </c>
      <c r="AC4084" s="41">
        <f>$AA4084*$Z4084</f>
        <v/>
      </c>
      <c r="AD4084" s="41">
        <f>$AA4084*BonusMonths/12</f>
        <v/>
      </c>
      <c r="AE4084" s="41">
        <f>($AA4084+SI_Gross*$AB4084)*IF($Q4084=1,SI_O,SI_E)</f>
        <v/>
      </c>
      <c r="AF4084" s="41">
        <f>IF($Q4084=1,0,$AA4084*EOSB)</f>
        <v/>
      </c>
      <c r="AG4084" s="41">
        <f>$AN4084*$W4084</f>
        <v/>
      </c>
      <c r="AH4084" s="41">
        <f>SUM($AA4084:$AG4084)</f>
        <v/>
      </c>
      <c r="AI4084" s="41">
        <f>12*($AM4084+$AN4084)</f>
        <v/>
      </c>
      <c r="AJ4084" s="41">
        <f>$AM4084*((IncMonth-1)+(13-IncMonth)*(1+$X4084))+12*$AN4084</f>
        <v/>
      </c>
      <c r="AK4084" s="41">
        <f>IF($R4084=1,N($L4084)+N($M4084),0)</f>
        <v/>
      </c>
      <c r="AL4084">
        <f>IF($C4084="","",IF(N($L4084)&lt;=0,"Basic salary missing",IF(ISNA(MATCH($C4084,Departments!$A$5:$A$54,0)),"Department not on Departments sheet",IF(AND($I4084&lt;&gt;"",NOT(ISNUMBER($I4084))),"Date of birth is text, not a date",IF(AND($K4084&lt;&gt;"",NOT(ISNUMBER($K4084))),"Contract end is text, not a date","")))))</f>
        <v/>
      </c>
      <c r="AM4084" s="41">
        <f>IF($R4084=0,0,N($L4084)*(1+$Z4084+BonusMonths/12+IF($Q4084=1,0,EOSB))+N($M4084)+(N($L4084)+SI_Gross*N($M4084))*IF($Q4084=1,SI_O,SI_E))</f>
        <v/>
      </c>
      <c r="AN4084" s="41">
        <f>IF($R4084=0,0,(IF($Q4084=1,MedO,MedE+Ticket)+Training)/12)</f>
        <v/>
      </c>
    </row>
    <row r="4085">
      <c r="I4085" s="35" t="n"/>
      <c r="J4085" s="35" t="n"/>
      <c r="K4085" s="35" t="n"/>
      <c r="L4085" s="36" t="n"/>
      <c r="M4085" s="36" t="n"/>
      <c r="P4085" s="37" t="n"/>
      <c r="Q4085" s="38">
        <f>IF($C4085="",0,IF(OR(LOWER(TRIM($G4085))="omani",LOWER(TRIM($G4085))="oman",LOWER(TRIM($G4085))="om",LOWER(TRIM($G4085))="local"),1,0))</f>
        <v/>
      </c>
      <c r="R4085" s="38">
        <f>IF($C4085="",0,IF(OR(ISNUMBER(SEARCH("resign",$N4085)),ISNUMBER(SEARCH("terminat",$N4085)),ISNUMBER(SEARCH("inactive",$N4085)),ISNUMBER(SEARCH("vacan",$N4085)),ISNUMBER(SEARCH("deceased",$N4085)),ISNUMBER(SEARCH("separated",$N4085))),0,1))</f>
        <v/>
      </c>
      <c r="S4085">
        <f>IF(OR($R4085=0,NOT(ISNUMBER($I4085))),"",IFERROR(DATEDIF($I4085,DATE(FY,1,1),"y"),""))</f>
        <v/>
      </c>
      <c r="T4085">
        <f>IF(OR($R4085=0,NOT(ISNUMBER($J4085))),"",IFERROR(DATEDIF($J4085,DATE(FY,1,1),"y"),0))</f>
        <v/>
      </c>
      <c r="U4085" s="38">
        <f>IF(OR($R4085=0,NOT(ISNUMBER($I4085))),0,IF(YEAR($I4085)+IF($Q4085=1,RetAgeO,RetAgeE)=FY,MONTH($I4085),IF(YEAR($I4085)+IF($Q4085=1,RetAgeO,RetAgeE)&lt;FY,1,0)))</f>
        <v/>
      </c>
      <c r="V4085" s="38">
        <f>IF(OR($R4085=0,NOT(ISNUMBER($K4085))),0,IF(YEAR($K4085)=FY,MONTH($K4085),IF(YEAR($K4085)&lt;FY,1,0)))</f>
        <v/>
      </c>
      <c r="W4085" s="38">
        <f>IF($R4085=0,0,MIN(12,IF(AND(ISNUMBER($O4085),$O4085&gt;=1,$O4085&lt;=12),INT($O4085),12),IF(AND(RetireExit="Yes",$U4085&gt;0),$U4085,12),IF(AND(ContractExit="Yes",$V4085&gt;0),$V4085,12)))</f>
        <v/>
      </c>
      <c r="X4085" s="37">
        <f>IF(ISNUMBER($P4085),$P4085,IncPct)</f>
        <v/>
      </c>
      <c r="Y4085" s="39">
        <f>IF($W4085=0,0,MAX(0,MIN($W4085,IncMonth-1))+MAX(0,$W4085-IncMonth+1)*(1+$X4085))</f>
        <v/>
      </c>
      <c r="Z4085" s="40">
        <f>IF($C4085="",0,IFERROR(INDEX(Departments!$B$5:$B$54,MATCH($C4085,Departments!$A$5:$A$54,0)),0))</f>
        <v/>
      </c>
      <c r="AA4085" s="41">
        <f>N($L4085)*$Y4085</f>
        <v/>
      </c>
      <c r="AB4085" s="41">
        <f>N($M4085)*$Y4085</f>
        <v/>
      </c>
      <c r="AC4085" s="41">
        <f>$AA4085*$Z4085</f>
        <v/>
      </c>
      <c r="AD4085" s="41">
        <f>$AA4085*BonusMonths/12</f>
        <v/>
      </c>
      <c r="AE4085" s="41">
        <f>($AA4085+SI_Gross*$AB4085)*IF($Q4085=1,SI_O,SI_E)</f>
        <v/>
      </c>
      <c r="AF4085" s="41">
        <f>IF($Q4085=1,0,$AA4085*EOSB)</f>
        <v/>
      </c>
      <c r="AG4085" s="41">
        <f>$AN4085*$W4085</f>
        <v/>
      </c>
      <c r="AH4085" s="41">
        <f>SUM($AA4085:$AG4085)</f>
        <v/>
      </c>
      <c r="AI4085" s="41">
        <f>12*($AM4085+$AN4085)</f>
        <v/>
      </c>
      <c r="AJ4085" s="41">
        <f>$AM4085*((IncMonth-1)+(13-IncMonth)*(1+$X4085))+12*$AN4085</f>
        <v/>
      </c>
      <c r="AK4085" s="41">
        <f>IF($R4085=1,N($L4085)+N($M4085),0)</f>
        <v/>
      </c>
      <c r="AL4085">
        <f>IF($C4085="","",IF(N($L4085)&lt;=0,"Basic salary missing",IF(ISNA(MATCH($C4085,Departments!$A$5:$A$54,0)),"Department not on Departments sheet",IF(AND($I4085&lt;&gt;"",NOT(ISNUMBER($I4085))),"Date of birth is text, not a date",IF(AND($K4085&lt;&gt;"",NOT(ISNUMBER($K4085))),"Contract end is text, not a date","")))))</f>
        <v/>
      </c>
      <c r="AM4085" s="41">
        <f>IF($R4085=0,0,N($L4085)*(1+$Z4085+BonusMonths/12+IF($Q4085=1,0,EOSB))+N($M4085)+(N($L4085)+SI_Gross*N($M4085))*IF($Q4085=1,SI_O,SI_E))</f>
        <v/>
      </c>
      <c r="AN4085" s="41">
        <f>IF($R4085=0,0,(IF($Q4085=1,MedO,MedE+Ticket)+Training)/12)</f>
        <v/>
      </c>
    </row>
    <row r="4086">
      <c r="I4086" s="35" t="n"/>
      <c r="J4086" s="35" t="n"/>
      <c r="K4086" s="35" t="n"/>
      <c r="L4086" s="36" t="n"/>
      <c r="M4086" s="36" t="n"/>
      <c r="P4086" s="37" t="n"/>
      <c r="Q4086" s="38">
        <f>IF($C4086="",0,IF(OR(LOWER(TRIM($G4086))="omani",LOWER(TRIM($G4086))="oman",LOWER(TRIM($G4086))="om",LOWER(TRIM($G4086))="local"),1,0))</f>
        <v/>
      </c>
      <c r="R4086" s="38">
        <f>IF($C4086="",0,IF(OR(ISNUMBER(SEARCH("resign",$N4086)),ISNUMBER(SEARCH("terminat",$N4086)),ISNUMBER(SEARCH("inactive",$N4086)),ISNUMBER(SEARCH("vacan",$N4086)),ISNUMBER(SEARCH("deceased",$N4086)),ISNUMBER(SEARCH("separated",$N4086))),0,1))</f>
        <v/>
      </c>
      <c r="S4086">
        <f>IF(OR($R4086=0,NOT(ISNUMBER($I4086))),"",IFERROR(DATEDIF($I4086,DATE(FY,1,1),"y"),""))</f>
        <v/>
      </c>
      <c r="T4086">
        <f>IF(OR($R4086=0,NOT(ISNUMBER($J4086))),"",IFERROR(DATEDIF($J4086,DATE(FY,1,1),"y"),0))</f>
        <v/>
      </c>
      <c r="U4086" s="38">
        <f>IF(OR($R4086=0,NOT(ISNUMBER($I4086))),0,IF(YEAR($I4086)+IF($Q4086=1,RetAgeO,RetAgeE)=FY,MONTH($I4086),IF(YEAR($I4086)+IF($Q4086=1,RetAgeO,RetAgeE)&lt;FY,1,0)))</f>
        <v/>
      </c>
      <c r="V4086" s="38">
        <f>IF(OR($R4086=0,NOT(ISNUMBER($K4086))),0,IF(YEAR($K4086)=FY,MONTH($K4086),IF(YEAR($K4086)&lt;FY,1,0)))</f>
        <v/>
      </c>
      <c r="W4086" s="38">
        <f>IF($R4086=0,0,MIN(12,IF(AND(ISNUMBER($O4086),$O4086&gt;=1,$O4086&lt;=12),INT($O4086),12),IF(AND(RetireExit="Yes",$U4086&gt;0),$U4086,12),IF(AND(ContractExit="Yes",$V4086&gt;0),$V4086,12)))</f>
        <v/>
      </c>
      <c r="X4086" s="37">
        <f>IF(ISNUMBER($P4086),$P4086,IncPct)</f>
        <v/>
      </c>
      <c r="Y4086" s="39">
        <f>IF($W4086=0,0,MAX(0,MIN($W4086,IncMonth-1))+MAX(0,$W4086-IncMonth+1)*(1+$X4086))</f>
        <v/>
      </c>
      <c r="Z4086" s="40">
        <f>IF($C4086="",0,IFERROR(INDEX(Departments!$B$5:$B$54,MATCH($C4086,Departments!$A$5:$A$54,0)),0))</f>
        <v/>
      </c>
      <c r="AA4086" s="41">
        <f>N($L4086)*$Y4086</f>
        <v/>
      </c>
      <c r="AB4086" s="41">
        <f>N($M4086)*$Y4086</f>
        <v/>
      </c>
      <c r="AC4086" s="41">
        <f>$AA4086*$Z4086</f>
        <v/>
      </c>
      <c r="AD4086" s="41">
        <f>$AA4086*BonusMonths/12</f>
        <v/>
      </c>
      <c r="AE4086" s="41">
        <f>($AA4086+SI_Gross*$AB4086)*IF($Q4086=1,SI_O,SI_E)</f>
        <v/>
      </c>
      <c r="AF4086" s="41">
        <f>IF($Q4086=1,0,$AA4086*EOSB)</f>
        <v/>
      </c>
      <c r="AG4086" s="41">
        <f>$AN4086*$W4086</f>
        <v/>
      </c>
      <c r="AH4086" s="41">
        <f>SUM($AA4086:$AG4086)</f>
        <v/>
      </c>
      <c r="AI4086" s="41">
        <f>12*($AM4086+$AN4086)</f>
        <v/>
      </c>
      <c r="AJ4086" s="41">
        <f>$AM4086*((IncMonth-1)+(13-IncMonth)*(1+$X4086))+12*$AN4086</f>
        <v/>
      </c>
      <c r="AK4086" s="41">
        <f>IF($R4086=1,N($L4086)+N($M4086),0)</f>
        <v/>
      </c>
      <c r="AL4086">
        <f>IF($C4086="","",IF(N($L4086)&lt;=0,"Basic salary missing",IF(ISNA(MATCH($C4086,Departments!$A$5:$A$54,0)),"Department not on Departments sheet",IF(AND($I4086&lt;&gt;"",NOT(ISNUMBER($I4086))),"Date of birth is text, not a date",IF(AND($K4086&lt;&gt;"",NOT(ISNUMBER($K4086))),"Contract end is text, not a date","")))))</f>
        <v/>
      </c>
      <c r="AM4086" s="41">
        <f>IF($R4086=0,0,N($L4086)*(1+$Z4086+BonusMonths/12+IF($Q4086=1,0,EOSB))+N($M4086)+(N($L4086)+SI_Gross*N($M4086))*IF($Q4086=1,SI_O,SI_E))</f>
        <v/>
      </c>
      <c r="AN4086" s="41">
        <f>IF($R4086=0,0,(IF($Q4086=1,MedO,MedE+Ticket)+Training)/12)</f>
        <v/>
      </c>
    </row>
    <row r="4087">
      <c r="I4087" s="35" t="n"/>
      <c r="J4087" s="35" t="n"/>
      <c r="K4087" s="35" t="n"/>
      <c r="L4087" s="36" t="n"/>
      <c r="M4087" s="36" t="n"/>
      <c r="P4087" s="37" t="n"/>
      <c r="Q4087" s="38">
        <f>IF($C4087="",0,IF(OR(LOWER(TRIM($G4087))="omani",LOWER(TRIM($G4087))="oman",LOWER(TRIM($G4087))="om",LOWER(TRIM($G4087))="local"),1,0))</f>
        <v/>
      </c>
      <c r="R4087" s="38">
        <f>IF($C4087="",0,IF(OR(ISNUMBER(SEARCH("resign",$N4087)),ISNUMBER(SEARCH("terminat",$N4087)),ISNUMBER(SEARCH("inactive",$N4087)),ISNUMBER(SEARCH("vacan",$N4087)),ISNUMBER(SEARCH("deceased",$N4087)),ISNUMBER(SEARCH("separated",$N4087))),0,1))</f>
        <v/>
      </c>
      <c r="S4087">
        <f>IF(OR($R4087=0,NOT(ISNUMBER($I4087))),"",IFERROR(DATEDIF($I4087,DATE(FY,1,1),"y"),""))</f>
        <v/>
      </c>
      <c r="T4087">
        <f>IF(OR($R4087=0,NOT(ISNUMBER($J4087))),"",IFERROR(DATEDIF($J4087,DATE(FY,1,1),"y"),0))</f>
        <v/>
      </c>
      <c r="U4087" s="38">
        <f>IF(OR($R4087=0,NOT(ISNUMBER($I4087))),0,IF(YEAR($I4087)+IF($Q4087=1,RetAgeO,RetAgeE)=FY,MONTH($I4087),IF(YEAR($I4087)+IF($Q4087=1,RetAgeO,RetAgeE)&lt;FY,1,0)))</f>
        <v/>
      </c>
      <c r="V4087" s="38">
        <f>IF(OR($R4087=0,NOT(ISNUMBER($K4087))),0,IF(YEAR($K4087)=FY,MONTH($K4087),IF(YEAR($K4087)&lt;FY,1,0)))</f>
        <v/>
      </c>
      <c r="W4087" s="38">
        <f>IF($R4087=0,0,MIN(12,IF(AND(ISNUMBER($O4087),$O4087&gt;=1,$O4087&lt;=12),INT($O4087),12),IF(AND(RetireExit="Yes",$U4087&gt;0),$U4087,12),IF(AND(ContractExit="Yes",$V4087&gt;0),$V4087,12)))</f>
        <v/>
      </c>
      <c r="X4087" s="37">
        <f>IF(ISNUMBER($P4087),$P4087,IncPct)</f>
        <v/>
      </c>
      <c r="Y4087" s="39">
        <f>IF($W4087=0,0,MAX(0,MIN($W4087,IncMonth-1))+MAX(0,$W4087-IncMonth+1)*(1+$X4087))</f>
        <v/>
      </c>
      <c r="Z4087" s="40">
        <f>IF($C4087="",0,IFERROR(INDEX(Departments!$B$5:$B$54,MATCH($C4087,Departments!$A$5:$A$54,0)),0))</f>
        <v/>
      </c>
      <c r="AA4087" s="41">
        <f>N($L4087)*$Y4087</f>
        <v/>
      </c>
      <c r="AB4087" s="41">
        <f>N($M4087)*$Y4087</f>
        <v/>
      </c>
      <c r="AC4087" s="41">
        <f>$AA4087*$Z4087</f>
        <v/>
      </c>
      <c r="AD4087" s="41">
        <f>$AA4087*BonusMonths/12</f>
        <v/>
      </c>
      <c r="AE4087" s="41">
        <f>($AA4087+SI_Gross*$AB4087)*IF($Q4087=1,SI_O,SI_E)</f>
        <v/>
      </c>
      <c r="AF4087" s="41">
        <f>IF($Q4087=1,0,$AA4087*EOSB)</f>
        <v/>
      </c>
      <c r="AG4087" s="41">
        <f>$AN4087*$W4087</f>
        <v/>
      </c>
      <c r="AH4087" s="41">
        <f>SUM($AA4087:$AG4087)</f>
        <v/>
      </c>
      <c r="AI4087" s="41">
        <f>12*($AM4087+$AN4087)</f>
        <v/>
      </c>
      <c r="AJ4087" s="41">
        <f>$AM4087*((IncMonth-1)+(13-IncMonth)*(1+$X4087))+12*$AN4087</f>
        <v/>
      </c>
      <c r="AK4087" s="41">
        <f>IF($R4087=1,N($L4087)+N($M4087),0)</f>
        <v/>
      </c>
      <c r="AL4087">
        <f>IF($C4087="","",IF(N($L4087)&lt;=0,"Basic salary missing",IF(ISNA(MATCH($C4087,Departments!$A$5:$A$54,0)),"Department not on Departments sheet",IF(AND($I4087&lt;&gt;"",NOT(ISNUMBER($I4087))),"Date of birth is text, not a date",IF(AND($K4087&lt;&gt;"",NOT(ISNUMBER($K4087))),"Contract end is text, not a date","")))))</f>
        <v/>
      </c>
      <c r="AM4087" s="41">
        <f>IF($R4087=0,0,N($L4087)*(1+$Z4087+BonusMonths/12+IF($Q4087=1,0,EOSB))+N($M4087)+(N($L4087)+SI_Gross*N($M4087))*IF($Q4087=1,SI_O,SI_E))</f>
        <v/>
      </c>
      <c r="AN4087" s="41">
        <f>IF($R4087=0,0,(IF($Q4087=1,MedO,MedE+Ticket)+Training)/12)</f>
        <v/>
      </c>
    </row>
    <row r="4088">
      <c r="I4088" s="35" t="n"/>
      <c r="J4088" s="35" t="n"/>
      <c r="K4088" s="35" t="n"/>
      <c r="L4088" s="36" t="n"/>
      <c r="M4088" s="36" t="n"/>
      <c r="P4088" s="37" t="n"/>
      <c r="Q4088" s="38">
        <f>IF($C4088="",0,IF(OR(LOWER(TRIM($G4088))="omani",LOWER(TRIM($G4088))="oman",LOWER(TRIM($G4088))="om",LOWER(TRIM($G4088))="local"),1,0))</f>
        <v/>
      </c>
      <c r="R4088" s="38">
        <f>IF($C4088="",0,IF(OR(ISNUMBER(SEARCH("resign",$N4088)),ISNUMBER(SEARCH("terminat",$N4088)),ISNUMBER(SEARCH("inactive",$N4088)),ISNUMBER(SEARCH("vacan",$N4088)),ISNUMBER(SEARCH("deceased",$N4088)),ISNUMBER(SEARCH("separated",$N4088))),0,1))</f>
        <v/>
      </c>
      <c r="S4088">
        <f>IF(OR($R4088=0,NOT(ISNUMBER($I4088))),"",IFERROR(DATEDIF($I4088,DATE(FY,1,1),"y"),""))</f>
        <v/>
      </c>
      <c r="T4088">
        <f>IF(OR($R4088=0,NOT(ISNUMBER($J4088))),"",IFERROR(DATEDIF($J4088,DATE(FY,1,1),"y"),0))</f>
        <v/>
      </c>
      <c r="U4088" s="38">
        <f>IF(OR($R4088=0,NOT(ISNUMBER($I4088))),0,IF(YEAR($I4088)+IF($Q4088=1,RetAgeO,RetAgeE)=FY,MONTH($I4088),IF(YEAR($I4088)+IF($Q4088=1,RetAgeO,RetAgeE)&lt;FY,1,0)))</f>
        <v/>
      </c>
      <c r="V4088" s="38">
        <f>IF(OR($R4088=0,NOT(ISNUMBER($K4088))),0,IF(YEAR($K4088)=FY,MONTH($K4088),IF(YEAR($K4088)&lt;FY,1,0)))</f>
        <v/>
      </c>
      <c r="W4088" s="38">
        <f>IF($R4088=0,0,MIN(12,IF(AND(ISNUMBER($O4088),$O4088&gt;=1,$O4088&lt;=12),INT($O4088),12),IF(AND(RetireExit="Yes",$U4088&gt;0),$U4088,12),IF(AND(ContractExit="Yes",$V4088&gt;0),$V4088,12)))</f>
        <v/>
      </c>
      <c r="X4088" s="37">
        <f>IF(ISNUMBER($P4088),$P4088,IncPct)</f>
        <v/>
      </c>
      <c r="Y4088" s="39">
        <f>IF($W4088=0,0,MAX(0,MIN($W4088,IncMonth-1))+MAX(0,$W4088-IncMonth+1)*(1+$X4088))</f>
        <v/>
      </c>
      <c r="Z4088" s="40">
        <f>IF($C4088="",0,IFERROR(INDEX(Departments!$B$5:$B$54,MATCH($C4088,Departments!$A$5:$A$54,0)),0))</f>
        <v/>
      </c>
      <c r="AA4088" s="41">
        <f>N($L4088)*$Y4088</f>
        <v/>
      </c>
      <c r="AB4088" s="41">
        <f>N($M4088)*$Y4088</f>
        <v/>
      </c>
      <c r="AC4088" s="41">
        <f>$AA4088*$Z4088</f>
        <v/>
      </c>
      <c r="AD4088" s="41">
        <f>$AA4088*BonusMonths/12</f>
        <v/>
      </c>
      <c r="AE4088" s="41">
        <f>($AA4088+SI_Gross*$AB4088)*IF($Q4088=1,SI_O,SI_E)</f>
        <v/>
      </c>
      <c r="AF4088" s="41">
        <f>IF($Q4088=1,0,$AA4088*EOSB)</f>
        <v/>
      </c>
      <c r="AG4088" s="41">
        <f>$AN4088*$W4088</f>
        <v/>
      </c>
      <c r="AH4088" s="41">
        <f>SUM($AA4088:$AG4088)</f>
        <v/>
      </c>
      <c r="AI4088" s="41">
        <f>12*($AM4088+$AN4088)</f>
        <v/>
      </c>
      <c r="AJ4088" s="41">
        <f>$AM4088*((IncMonth-1)+(13-IncMonth)*(1+$X4088))+12*$AN4088</f>
        <v/>
      </c>
      <c r="AK4088" s="41">
        <f>IF($R4088=1,N($L4088)+N($M4088),0)</f>
        <v/>
      </c>
      <c r="AL4088">
        <f>IF($C4088="","",IF(N($L4088)&lt;=0,"Basic salary missing",IF(ISNA(MATCH($C4088,Departments!$A$5:$A$54,0)),"Department not on Departments sheet",IF(AND($I4088&lt;&gt;"",NOT(ISNUMBER($I4088))),"Date of birth is text, not a date",IF(AND($K4088&lt;&gt;"",NOT(ISNUMBER($K4088))),"Contract end is text, not a date","")))))</f>
        <v/>
      </c>
      <c r="AM4088" s="41">
        <f>IF($R4088=0,0,N($L4088)*(1+$Z4088+BonusMonths/12+IF($Q4088=1,0,EOSB))+N($M4088)+(N($L4088)+SI_Gross*N($M4088))*IF($Q4088=1,SI_O,SI_E))</f>
        <v/>
      </c>
      <c r="AN4088" s="41">
        <f>IF($R4088=0,0,(IF($Q4088=1,MedO,MedE+Ticket)+Training)/12)</f>
        <v/>
      </c>
    </row>
    <row r="4089">
      <c r="I4089" s="35" t="n"/>
      <c r="J4089" s="35" t="n"/>
      <c r="K4089" s="35" t="n"/>
      <c r="L4089" s="36" t="n"/>
      <c r="M4089" s="36" t="n"/>
      <c r="P4089" s="37" t="n"/>
      <c r="Q4089" s="38">
        <f>IF($C4089="",0,IF(OR(LOWER(TRIM($G4089))="omani",LOWER(TRIM($G4089))="oman",LOWER(TRIM($G4089))="om",LOWER(TRIM($G4089))="local"),1,0))</f>
        <v/>
      </c>
      <c r="R4089" s="38">
        <f>IF($C4089="",0,IF(OR(ISNUMBER(SEARCH("resign",$N4089)),ISNUMBER(SEARCH("terminat",$N4089)),ISNUMBER(SEARCH("inactive",$N4089)),ISNUMBER(SEARCH("vacan",$N4089)),ISNUMBER(SEARCH("deceased",$N4089)),ISNUMBER(SEARCH("separated",$N4089))),0,1))</f>
        <v/>
      </c>
      <c r="S4089">
        <f>IF(OR($R4089=0,NOT(ISNUMBER($I4089))),"",IFERROR(DATEDIF($I4089,DATE(FY,1,1),"y"),""))</f>
        <v/>
      </c>
      <c r="T4089">
        <f>IF(OR($R4089=0,NOT(ISNUMBER($J4089))),"",IFERROR(DATEDIF($J4089,DATE(FY,1,1),"y"),0))</f>
        <v/>
      </c>
      <c r="U4089" s="38">
        <f>IF(OR($R4089=0,NOT(ISNUMBER($I4089))),0,IF(YEAR($I4089)+IF($Q4089=1,RetAgeO,RetAgeE)=FY,MONTH($I4089),IF(YEAR($I4089)+IF($Q4089=1,RetAgeO,RetAgeE)&lt;FY,1,0)))</f>
        <v/>
      </c>
      <c r="V4089" s="38">
        <f>IF(OR($R4089=0,NOT(ISNUMBER($K4089))),0,IF(YEAR($K4089)=FY,MONTH($K4089),IF(YEAR($K4089)&lt;FY,1,0)))</f>
        <v/>
      </c>
      <c r="W4089" s="38">
        <f>IF($R4089=0,0,MIN(12,IF(AND(ISNUMBER($O4089),$O4089&gt;=1,$O4089&lt;=12),INT($O4089),12),IF(AND(RetireExit="Yes",$U4089&gt;0),$U4089,12),IF(AND(ContractExit="Yes",$V4089&gt;0),$V4089,12)))</f>
        <v/>
      </c>
      <c r="X4089" s="37">
        <f>IF(ISNUMBER($P4089),$P4089,IncPct)</f>
        <v/>
      </c>
      <c r="Y4089" s="39">
        <f>IF($W4089=0,0,MAX(0,MIN($W4089,IncMonth-1))+MAX(0,$W4089-IncMonth+1)*(1+$X4089))</f>
        <v/>
      </c>
      <c r="Z4089" s="40">
        <f>IF($C4089="",0,IFERROR(INDEX(Departments!$B$5:$B$54,MATCH($C4089,Departments!$A$5:$A$54,0)),0))</f>
        <v/>
      </c>
      <c r="AA4089" s="41">
        <f>N($L4089)*$Y4089</f>
        <v/>
      </c>
      <c r="AB4089" s="41">
        <f>N($M4089)*$Y4089</f>
        <v/>
      </c>
      <c r="AC4089" s="41">
        <f>$AA4089*$Z4089</f>
        <v/>
      </c>
      <c r="AD4089" s="41">
        <f>$AA4089*BonusMonths/12</f>
        <v/>
      </c>
      <c r="AE4089" s="41">
        <f>($AA4089+SI_Gross*$AB4089)*IF($Q4089=1,SI_O,SI_E)</f>
        <v/>
      </c>
      <c r="AF4089" s="41">
        <f>IF($Q4089=1,0,$AA4089*EOSB)</f>
        <v/>
      </c>
      <c r="AG4089" s="41">
        <f>$AN4089*$W4089</f>
        <v/>
      </c>
      <c r="AH4089" s="41">
        <f>SUM($AA4089:$AG4089)</f>
        <v/>
      </c>
      <c r="AI4089" s="41">
        <f>12*($AM4089+$AN4089)</f>
        <v/>
      </c>
      <c r="AJ4089" s="41">
        <f>$AM4089*((IncMonth-1)+(13-IncMonth)*(1+$X4089))+12*$AN4089</f>
        <v/>
      </c>
      <c r="AK4089" s="41">
        <f>IF($R4089=1,N($L4089)+N($M4089),0)</f>
        <v/>
      </c>
      <c r="AL4089">
        <f>IF($C4089="","",IF(N($L4089)&lt;=0,"Basic salary missing",IF(ISNA(MATCH($C4089,Departments!$A$5:$A$54,0)),"Department not on Departments sheet",IF(AND($I4089&lt;&gt;"",NOT(ISNUMBER($I4089))),"Date of birth is text, not a date",IF(AND($K4089&lt;&gt;"",NOT(ISNUMBER($K4089))),"Contract end is text, not a date","")))))</f>
        <v/>
      </c>
      <c r="AM4089" s="41">
        <f>IF($R4089=0,0,N($L4089)*(1+$Z4089+BonusMonths/12+IF($Q4089=1,0,EOSB))+N($M4089)+(N($L4089)+SI_Gross*N($M4089))*IF($Q4089=1,SI_O,SI_E))</f>
        <v/>
      </c>
      <c r="AN4089" s="41">
        <f>IF($R4089=0,0,(IF($Q4089=1,MedO,MedE+Ticket)+Training)/12)</f>
        <v/>
      </c>
    </row>
    <row r="4090">
      <c r="I4090" s="35" t="n"/>
      <c r="J4090" s="35" t="n"/>
      <c r="K4090" s="35" t="n"/>
      <c r="L4090" s="36" t="n"/>
      <c r="M4090" s="36" t="n"/>
      <c r="P4090" s="37" t="n"/>
      <c r="Q4090" s="38">
        <f>IF($C4090="",0,IF(OR(LOWER(TRIM($G4090))="omani",LOWER(TRIM($G4090))="oman",LOWER(TRIM($G4090))="om",LOWER(TRIM($G4090))="local"),1,0))</f>
        <v/>
      </c>
      <c r="R4090" s="38">
        <f>IF($C4090="",0,IF(OR(ISNUMBER(SEARCH("resign",$N4090)),ISNUMBER(SEARCH("terminat",$N4090)),ISNUMBER(SEARCH("inactive",$N4090)),ISNUMBER(SEARCH("vacan",$N4090)),ISNUMBER(SEARCH("deceased",$N4090)),ISNUMBER(SEARCH("separated",$N4090))),0,1))</f>
        <v/>
      </c>
      <c r="S4090">
        <f>IF(OR($R4090=0,NOT(ISNUMBER($I4090))),"",IFERROR(DATEDIF($I4090,DATE(FY,1,1),"y"),""))</f>
        <v/>
      </c>
      <c r="T4090">
        <f>IF(OR($R4090=0,NOT(ISNUMBER($J4090))),"",IFERROR(DATEDIF($J4090,DATE(FY,1,1),"y"),0))</f>
        <v/>
      </c>
      <c r="U4090" s="38">
        <f>IF(OR($R4090=0,NOT(ISNUMBER($I4090))),0,IF(YEAR($I4090)+IF($Q4090=1,RetAgeO,RetAgeE)=FY,MONTH($I4090),IF(YEAR($I4090)+IF($Q4090=1,RetAgeO,RetAgeE)&lt;FY,1,0)))</f>
        <v/>
      </c>
      <c r="V4090" s="38">
        <f>IF(OR($R4090=0,NOT(ISNUMBER($K4090))),0,IF(YEAR($K4090)=FY,MONTH($K4090),IF(YEAR($K4090)&lt;FY,1,0)))</f>
        <v/>
      </c>
      <c r="W4090" s="38">
        <f>IF($R4090=0,0,MIN(12,IF(AND(ISNUMBER($O4090),$O4090&gt;=1,$O4090&lt;=12),INT($O4090),12),IF(AND(RetireExit="Yes",$U4090&gt;0),$U4090,12),IF(AND(ContractExit="Yes",$V4090&gt;0),$V4090,12)))</f>
        <v/>
      </c>
      <c r="X4090" s="37">
        <f>IF(ISNUMBER($P4090),$P4090,IncPct)</f>
        <v/>
      </c>
      <c r="Y4090" s="39">
        <f>IF($W4090=0,0,MAX(0,MIN($W4090,IncMonth-1))+MAX(0,$W4090-IncMonth+1)*(1+$X4090))</f>
        <v/>
      </c>
      <c r="Z4090" s="40">
        <f>IF($C4090="",0,IFERROR(INDEX(Departments!$B$5:$B$54,MATCH($C4090,Departments!$A$5:$A$54,0)),0))</f>
        <v/>
      </c>
      <c r="AA4090" s="41">
        <f>N($L4090)*$Y4090</f>
        <v/>
      </c>
      <c r="AB4090" s="41">
        <f>N($M4090)*$Y4090</f>
        <v/>
      </c>
      <c r="AC4090" s="41">
        <f>$AA4090*$Z4090</f>
        <v/>
      </c>
      <c r="AD4090" s="41">
        <f>$AA4090*BonusMonths/12</f>
        <v/>
      </c>
      <c r="AE4090" s="41">
        <f>($AA4090+SI_Gross*$AB4090)*IF($Q4090=1,SI_O,SI_E)</f>
        <v/>
      </c>
      <c r="AF4090" s="41">
        <f>IF($Q4090=1,0,$AA4090*EOSB)</f>
        <v/>
      </c>
      <c r="AG4090" s="41">
        <f>$AN4090*$W4090</f>
        <v/>
      </c>
      <c r="AH4090" s="41">
        <f>SUM($AA4090:$AG4090)</f>
        <v/>
      </c>
      <c r="AI4090" s="41">
        <f>12*($AM4090+$AN4090)</f>
        <v/>
      </c>
      <c r="AJ4090" s="41">
        <f>$AM4090*((IncMonth-1)+(13-IncMonth)*(1+$X4090))+12*$AN4090</f>
        <v/>
      </c>
      <c r="AK4090" s="41">
        <f>IF($R4090=1,N($L4090)+N($M4090),0)</f>
        <v/>
      </c>
      <c r="AL4090">
        <f>IF($C4090="","",IF(N($L4090)&lt;=0,"Basic salary missing",IF(ISNA(MATCH($C4090,Departments!$A$5:$A$54,0)),"Department not on Departments sheet",IF(AND($I4090&lt;&gt;"",NOT(ISNUMBER($I4090))),"Date of birth is text, not a date",IF(AND($K4090&lt;&gt;"",NOT(ISNUMBER($K4090))),"Contract end is text, not a date","")))))</f>
        <v/>
      </c>
      <c r="AM4090" s="41">
        <f>IF($R4090=0,0,N($L4090)*(1+$Z4090+BonusMonths/12+IF($Q4090=1,0,EOSB))+N($M4090)+(N($L4090)+SI_Gross*N($M4090))*IF($Q4090=1,SI_O,SI_E))</f>
        <v/>
      </c>
      <c r="AN4090" s="41">
        <f>IF($R4090=0,0,(IF($Q4090=1,MedO,MedE+Ticket)+Training)/12)</f>
        <v/>
      </c>
    </row>
    <row r="4091">
      <c r="I4091" s="35" t="n"/>
      <c r="J4091" s="35" t="n"/>
      <c r="K4091" s="35" t="n"/>
      <c r="L4091" s="36" t="n"/>
      <c r="M4091" s="36" t="n"/>
      <c r="P4091" s="37" t="n"/>
      <c r="Q4091" s="38">
        <f>IF($C4091="",0,IF(OR(LOWER(TRIM($G4091))="omani",LOWER(TRIM($G4091))="oman",LOWER(TRIM($G4091))="om",LOWER(TRIM($G4091))="local"),1,0))</f>
        <v/>
      </c>
      <c r="R4091" s="38">
        <f>IF($C4091="",0,IF(OR(ISNUMBER(SEARCH("resign",$N4091)),ISNUMBER(SEARCH("terminat",$N4091)),ISNUMBER(SEARCH("inactive",$N4091)),ISNUMBER(SEARCH("vacan",$N4091)),ISNUMBER(SEARCH("deceased",$N4091)),ISNUMBER(SEARCH("separated",$N4091))),0,1))</f>
        <v/>
      </c>
      <c r="S4091">
        <f>IF(OR($R4091=0,NOT(ISNUMBER($I4091))),"",IFERROR(DATEDIF($I4091,DATE(FY,1,1),"y"),""))</f>
        <v/>
      </c>
      <c r="T4091">
        <f>IF(OR($R4091=0,NOT(ISNUMBER($J4091))),"",IFERROR(DATEDIF($J4091,DATE(FY,1,1),"y"),0))</f>
        <v/>
      </c>
      <c r="U4091" s="38">
        <f>IF(OR($R4091=0,NOT(ISNUMBER($I4091))),0,IF(YEAR($I4091)+IF($Q4091=1,RetAgeO,RetAgeE)=FY,MONTH($I4091),IF(YEAR($I4091)+IF($Q4091=1,RetAgeO,RetAgeE)&lt;FY,1,0)))</f>
        <v/>
      </c>
      <c r="V4091" s="38">
        <f>IF(OR($R4091=0,NOT(ISNUMBER($K4091))),0,IF(YEAR($K4091)=FY,MONTH($K4091),IF(YEAR($K4091)&lt;FY,1,0)))</f>
        <v/>
      </c>
      <c r="W4091" s="38">
        <f>IF($R4091=0,0,MIN(12,IF(AND(ISNUMBER($O4091),$O4091&gt;=1,$O4091&lt;=12),INT($O4091),12),IF(AND(RetireExit="Yes",$U4091&gt;0),$U4091,12),IF(AND(ContractExit="Yes",$V4091&gt;0),$V4091,12)))</f>
        <v/>
      </c>
      <c r="X4091" s="37">
        <f>IF(ISNUMBER($P4091),$P4091,IncPct)</f>
        <v/>
      </c>
      <c r="Y4091" s="39">
        <f>IF($W4091=0,0,MAX(0,MIN($W4091,IncMonth-1))+MAX(0,$W4091-IncMonth+1)*(1+$X4091))</f>
        <v/>
      </c>
      <c r="Z4091" s="40">
        <f>IF($C4091="",0,IFERROR(INDEX(Departments!$B$5:$B$54,MATCH($C4091,Departments!$A$5:$A$54,0)),0))</f>
        <v/>
      </c>
      <c r="AA4091" s="41">
        <f>N($L4091)*$Y4091</f>
        <v/>
      </c>
      <c r="AB4091" s="41">
        <f>N($M4091)*$Y4091</f>
        <v/>
      </c>
      <c r="AC4091" s="41">
        <f>$AA4091*$Z4091</f>
        <v/>
      </c>
      <c r="AD4091" s="41">
        <f>$AA4091*BonusMonths/12</f>
        <v/>
      </c>
      <c r="AE4091" s="41">
        <f>($AA4091+SI_Gross*$AB4091)*IF($Q4091=1,SI_O,SI_E)</f>
        <v/>
      </c>
      <c r="AF4091" s="41">
        <f>IF($Q4091=1,0,$AA4091*EOSB)</f>
        <v/>
      </c>
      <c r="AG4091" s="41">
        <f>$AN4091*$W4091</f>
        <v/>
      </c>
      <c r="AH4091" s="41">
        <f>SUM($AA4091:$AG4091)</f>
        <v/>
      </c>
      <c r="AI4091" s="41">
        <f>12*($AM4091+$AN4091)</f>
        <v/>
      </c>
      <c r="AJ4091" s="41">
        <f>$AM4091*((IncMonth-1)+(13-IncMonth)*(1+$X4091))+12*$AN4091</f>
        <v/>
      </c>
      <c r="AK4091" s="41">
        <f>IF($R4091=1,N($L4091)+N($M4091),0)</f>
        <v/>
      </c>
      <c r="AL4091">
        <f>IF($C4091="","",IF(N($L4091)&lt;=0,"Basic salary missing",IF(ISNA(MATCH($C4091,Departments!$A$5:$A$54,0)),"Department not on Departments sheet",IF(AND($I4091&lt;&gt;"",NOT(ISNUMBER($I4091))),"Date of birth is text, not a date",IF(AND($K4091&lt;&gt;"",NOT(ISNUMBER($K4091))),"Contract end is text, not a date","")))))</f>
        <v/>
      </c>
      <c r="AM4091" s="41">
        <f>IF($R4091=0,0,N($L4091)*(1+$Z4091+BonusMonths/12+IF($Q4091=1,0,EOSB))+N($M4091)+(N($L4091)+SI_Gross*N($M4091))*IF($Q4091=1,SI_O,SI_E))</f>
        <v/>
      </c>
      <c r="AN4091" s="41">
        <f>IF($R4091=0,0,(IF($Q4091=1,MedO,MedE+Ticket)+Training)/12)</f>
        <v/>
      </c>
    </row>
    <row r="4092">
      <c r="I4092" s="35" t="n"/>
      <c r="J4092" s="35" t="n"/>
      <c r="K4092" s="35" t="n"/>
      <c r="L4092" s="36" t="n"/>
      <c r="M4092" s="36" t="n"/>
      <c r="P4092" s="37" t="n"/>
      <c r="Q4092" s="38">
        <f>IF($C4092="",0,IF(OR(LOWER(TRIM($G4092))="omani",LOWER(TRIM($G4092))="oman",LOWER(TRIM($G4092))="om",LOWER(TRIM($G4092))="local"),1,0))</f>
        <v/>
      </c>
      <c r="R4092" s="38">
        <f>IF($C4092="",0,IF(OR(ISNUMBER(SEARCH("resign",$N4092)),ISNUMBER(SEARCH("terminat",$N4092)),ISNUMBER(SEARCH("inactive",$N4092)),ISNUMBER(SEARCH("vacan",$N4092)),ISNUMBER(SEARCH("deceased",$N4092)),ISNUMBER(SEARCH("separated",$N4092))),0,1))</f>
        <v/>
      </c>
      <c r="S4092">
        <f>IF(OR($R4092=0,NOT(ISNUMBER($I4092))),"",IFERROR(DATEDIF($I4092,DATE(FY,1,1),"y"),""))</f>
        <v/>
      </c>
      <c r="T4092">
        <f>IF(OR($R4092=0,NOT(ISNUMBER($J4092))),"",IFERROR(DATEDIF($J4092,DATE(FY,1,1),"y"),0))</f>
        <v/>
      </c>
      <c r="U4092" s="38">
        <f>IF(OR($R4092=0,NOT(ISNUMBER($I4092))),0,IF(YEAR($I4092)+IF($Q4092=1,RetAgeO,RetAgeE)=FY,MONTH($I4092),IF(YEAR($I4092)+IF($Q4092=1,RetAgeO,RetAgeE)&lt;FY,1,0)))</f>
        <v/>
      </c>
      <c r="V4092" s="38">
        <f>IF(OR($R4092=0,NOT(ISNUMBER($K4092))),0,IF(YEAR($K4092)=FY,MONTH($K4092),IF(YEAR($K4092)&lt;FY,1,0)))</f>
        <v/>
      </c>
      <c r="W4092" s="38">
        <f>IF($R4092=0,0,MIN(12,IF(AND(ISNUMBER($O4092),$O4092&gt;=1,$O4092&lt;=12),INT($O4092),12),IF(AND(RetireExit="Yes",$U4092&gt;0),$U4092,12),IF(AND(ContractExit="Yes",$V4092&gt;0),$V4092,12)))</f>
        <v/>
      </c>
      <c r="X4092" s="37">
        <f>IF(ISNUMBER($P4092),$P4092,IncPct)</f>
        <v/>
      </c>
      <c r="Y4092" s="39">
        <f>IF($W4092=0,0,MAX(0,MIN($W4092,IncMonth-1))+MAX(0,$W4092-IncMonth+1)*(1+$X4092))</f>
        <v/>
      </c>
      <c r="Z4092" s="40">
        <f>IF($C4092="",0,IFERROR(INDEX(Departments!$B$5:$B$54,MATCH($C4092,Departments!$A$5:$A$54,0)),0))</f>
        <v/>
      </c>
      <c r="AA4092" s="41">
        <f>N($L4092)*$Y4092</f>
        <v/>
      </c>
      <c r="AB4092" s="41">
        <f>N($M4092)*$Y4092</f>
        <v/>
      </c>
      <c r="AC4092" s="41">
        <f>$AA4092*$Z4092</f>
        <v/>
      </c>
      <c r="AD4092" s="41">
        <f>$AA4092*BonusMonths/12</f>
        <v/>
      </c>
      <c r="AE4092" s="41">
        <f>($AA4092+SI_Gross*$AB4092)*IF($Q4092=1,SI_O,SI_E)</f>
        <v/>
      </c>
      <c r="AF4092" s="41">
        <f>IF($Q4092=1,0,$AA4092*EOSB)</f>
        <v/>
      </c>
      <c r="AG4092" s="41">
        <f>$AN4092*$W4092</f>
        <v/>
      </c>
      <c r="AH4092" s="41">
        <f>SUM($AA4092:$AG4092)</f>
        <v/>
      </c>
      <c r="AI4092" s="41">
        <f>12*($AM4092+$AN4092)</f>
        <v/>
      </c>
      <c r="AJ4092" s="41">
        <f>$AM4092*((IncMonth-1)+(13-IncMonth)*(1+$X4092))+12*$AN4092</f>
        <v/>
      </c>
      <c r="AK4092" s="41">
        <f>IF($R4092=1,N($L4092)+N($M4092),0)</f>
        <v/>
      </c>
      <c r="AL4092">
        <f>IF($C4092="","",IF(N($L4092)&lt;=0,"Basic salary missing",IF(ISNA(MATCH($C4092,Departments!$A$5:$A$54,0)),"Department not on Departments sheet",IF(AND($I4092&lt;&gt;"",NOT(ISNUMBER($I4092))),"Date of birth is text, not a date",IF(AND($K4092&lt;&gt;"",NOT(ISNUMBER($K4092))),"Contract end is text, not a date","")))))</f>
        <v/>
      </c>
      <c r="AM4092" s="41">
        <f>IF($R4092=0,0,N($L4092)*(1+$Z4092+BonusMonths/12+IF($Q4092=1,0,EOSB))+N($M4092)+(N($L4092)+SI_Gross*N($M4092))*IF($Q4092=1,SI_O,SI_E))</f>
        <v/>
      </c>
      <c r="AN4092" s="41">
        <f>IF($R4092=0,0,(IF($Q4092=1,MedO,MedE+Ticket)+Training)/12)</f>
        <v/>
      </c>
    </row>
    <row r="4093">
      <c r="I4093" s="35" t="n"/>
      <c r="J4093" s="35" t="n"/>
      <c r="K4093" s="35" t="n"/>
      <c r="L4093" s="36" t="n"/>
      <c r="M4093" s="36" t="n"/>
      <c r="P4093" s="37" t="n"/>
      <c r="Q4093" s="38">
        <f>IF($C4093="",0,IF(OR(LOWER(TRIM($G4093))="omani",LOWER(TRIM($G4093))="oman",LOWER(TRIM($G4093))="om",LOWER(TRIM($G4093))="local"),1,0))</f>
        <v/>
      </c>
      <c r="R4093" s="38">
        <f>IF($C4093="",0,IF(OR(ISNUMBER(SEARCH("resign",$N4093)),ISNUMBER(SEARCH("terminat",$N4093)),ISNUMBER(SEARCH("inactive",$N4093)),ISNUMBER(SEARCH("vacan",$N4093)),ISNUMBER(SEARCH("deceased",$N4093)),ISNUMBER(SEARCH("separated",$N4093))),0,1))</f>
        <v/>
      </c>
      <c r="S4093">
        <f>IF(OR($R4093=0,NOT(ISNUMBER($I4093))),"",IFERROR(DATEDIF($I4093,DATE(FY,1,1),"y"),""))</f>
        <v/>
      </c>
      <c r="T4093">
        <f>IF(OR($R4093=0,NOT(ISNUMBER($J4093))),"",IFERROR(DATEDIF($J4093,DATE(FY,1,1),"y"),0))</f>
        <v/>
      </c>
      <c r="U4093" s="38">
        <f>IF(OR($R4093=0,NOT(ISNUMBER($I4093))),0,IF(YEAR($I4093)+IF($Q4093=1,RetAgeO,RetAgeE)=FY,MONTH($I4093),IF(YEAR($I4093)+IF($Q4093=1,RetAgeO,RetAgeE)&lt;FY,1,0)))</f>
        <v/>
      </c>
      <c r="V4093" s="38">
        <f>IF(OR($R4093=0,NOT(ISNUMBER($K4093))),0,IF(YEAR($K4093)=FY,MONTH($K4093),IF(YEAR($K4093)&lt;FY,1,0)))</f>
        <v/>
      </c>
      <c r="W4093" s="38">
        <f>IF($R4093=0,0,MIN(12,IF(AND(ISNUMBER($O4093),$O4093&gt;=1,$O4093&lt;=12),INT($O4093),12),IF(AND(RetireExit="Yes",$U4093&gt;0),$U4093,12),IF(AND(ContractExit="Yes",$V4093&gt;0),$V4093,12)))</f>
        <v/>
      </c>
      <c r="X4093" s="37">
        <f>IF(ISNUMBER($P4093),$P4093,IncPct)</f>
        <v/>
      </c>
      <c r="Y4093" s="39">
        <f>IF($W4093=0,0,MAX(0,MIN($W4093,IncMonth-1))+MAX(0,$W4093-IncMonth+1)*(1+$X4093))</f>
        <v/>
      </c>
      <c r="Z4093" s="40">
        <f>IF($C4093="",0,IFERROR(INDEX(Departments!$B$5:$B$54,MATCH($C4093,Departments!$A$5:$A$54,0)),0))</f>
        <v/>
      </c>
      <c r="AA4093" s="41">
        <f>N($L4093)*$Y4093</f>
        <v/>
      </c>
      <c r="AB4093" s="41">
        <f>N($M4093)*$Y4093</f>
        <v/>
      </c>
      <c r="AC4093" s="41">
        <f>$AA4093*$Z4093</f>
        <v/>
      </c>
      <c r="AD4093" s="41">
        <f>$AA4093*BonusMonths/12</f>
        <v/>
      </c>
      <c r="AE4093" s="41">
        <f>($AA4093+SI_Gross*$AB4093)*IF($Q4093=1,SI_O,SI_E)</f>
        <v/>
      </c>
      <c r="AF4093" s="41">
        <f>IF($Q4093=1,0,$AA4093*EOSB)</f>
        <v/>
      </c>
      <c r="AG4093" s="41">
        <f>$AN4093*$W4093</f>
        <v/>
      </c>
      <c r="AH4093" s="41">
        <f>SUM($AA4093:$AG4093)</f>
        <v/>
      </c>
      <c r="AI4093" s="41">
        <f>12*($AM4093+$AN4093)</f>
        <v/>
      </c>
      <c r="AJ4093" s="41">
        <f>$AM4093*((IncMonth-1)+(13-IncMonth)*(1+$X4093))+12*$AN4093</f>
        <v/>
      </c>
      <c r="AK4093" s="41">
        <f>IF($R4093=1,N($L4093)+N($M4093),0)</f>
        <v/>
      </c>
      <c r="AL4093">
        <f>IF($C4093="","",IF(N($L4093)&lt;=0,"Basic salary missing",IF(ISNA(MATCH($C4093,Departments!$A$5:$A$54,0)),"Department not on Departments sheet",IF(AND($I4093&lt;&gt;"",NOT(ISNUMBER($I4093))),"Date of birth is text, not a date",IF(AND($K4093&lt;&gt;"",NOT(ISNUMBER($K4093))),"Contract end is text, not a date","")))))</f>
        <v/>
      </c>
      <c r="AM4093" s="41">
        <f>IF($R4093=0,0,N($L4093)*(1+$Z4093+BonusMonths/12+IF($Q4093=1,0,EOSB))+N($M4093)+(N($L4093)+SI_Gross*N($M4093))*IF($Q4093=1,SI_O,SI_E))</f>
        <v/>
      </c>
      <c r="AN4093" s="41">
        <f>IF($R4093=0,0,(IF($Q4093=1,MedO,MedE+Ticket)+Training)/12)</f>
        <v/>
      </c>
    </row>
    <row r="4094">
      <c r="I4094" s="35" t="n"/>
      <c r="J4094" s="35" t="n"/>
      <c r="K4094" s="35" t="n"/>
      <c r="L4094" s="36" t="n"/>
      <c r="M4094" s="36" t="n"/>
      <c r="P4094" s="37" t="n"/>
      <c r="Q4094" s="38">
        <f>IF($C4094="",0,IF(OR(LOWER(TRIM($G4094))="omani",LOWER(TRIM($G4094))="oman",LOWER(TRIM($G4094))="om",LOWER(TRIM($G4094))="local"),1,0))</f>
        <v/>
      </c>
      <c r="R4094" s="38">
        <f>IF($C4094="",0,IF(OR(ISNUMBER(SEARCH("resign",$N4094)),ISNUMBER(SEARCH("terminat",$N4094)),ISNUMBER(SEARCH("inactive",$N4094)),ISNUMBER(SEARCH("vacan",$N4094)),ISNUMBER(SEARCH("deceased",$N4094)),ISNUMBER(SEARCH("separated",$N4094))),0,1))</f>
        <v/>
      </c>
      <c r="S4094">
        <f>IF(OR($R4094=0,NOT(ISNUMBER($I4094))),"",IFERROR(DATEDIF($I4094,DATE(FY,1,1),"y"),""))</f>
        <v/>
      </c>
      <c r="T4094">
        <f>IF(OR($R4094=0,NOT(ISNUMBER($J4094))),"",IFERROR(DATEDIF($J4094,DATE(FY,1,1),"y"),0))</f>
        <v/>
      </c>
      <c r="U4094" s="38">
        <f>IF(OR($R4094=0,NOT(ISNUMBER($I4094))),0,IF(YEAR($I4094)+IF($Q4094=1,RetAgeO,RetAgeE)=FY,MONTH($I4094),IF(YEAR($I4094)+IF($Q4094=1,RetAgeO,RetAgeE)&lt;FY,1,0)))</f>
        <v/>
      </c>
      <c r="V4094" s="38">
        <f>IF(OR($R4094=0,NOT(ISNUMBER($K4094))),0,IF(YEAR($K4094)=FY,MONTH($K4094),IF(YEAR($K4094)&lt;FY,1,0)))</f>
        <v/>
      </c>
      <c r="W4094" s="38">
        <f>IF($R4094=0,0,MIN(12,IF(AND(ISNUMBER($O4094),$O4094&gt;=1,$O4094&lt;=12),INT($O4094),12),IF(AND(RetireExit="Yes",$U4094&gt;0),$U4094,12),IF(AND(ContractExit="Yes",$V4094&gt;0),$V4094,12)))</f>
        <v/>
      </c>
      <c r="X4094" s="37">
        <f>IF(ISNUMBER($P4094),$P4094,IncPct)</f>
        <v/>
      </c>
      <c r="Y4094" s="39">
        <f>IF($W4094=0,0,MAX(0,MIN($W4094,IncMonth-1))+MAX(0,$W4094-IncMonth+1)*(1+$X4094))</f>
        <v/>
      </c>
      <c r="Z4094" s="40">
        <f>IF($C4094="",0,IFERROR(INDEX(Departments!$B$5:$B$54,MATCH($C4094,Departments!$A$5:$A$54,0)),0))</f>
        <v/>
      </c>
      <c r="AA4094" s="41">
        <f>N($L4094)*$Y4094</f>
        <v/>
      </c>
      <c r="AB4094" s="41">
        <f>N($M4094)*$Y4094</f>
        <v/>
      </c>
      <c r="AC4094" s="41">
        <f>$AA4094*$Z4094</f>
        <v/>
      </c>
      <c r="AD4094" s="41">
        <f>$AA4094*BonusMonths/12</f>
        <v/>
      </c>
      <c r="AE4094" s="41">
        <f>($AA4094+SI_Gross*$AB4094)*IF($Q4094=1,SI_O,SI_E)</f>
        <v/>
      </c>
      <c r="AF4094" s="41">
        <f>IF($Q4094=1,0,$AA4094*EOSB)</f>
        <v/>
      </c>
      <c r="AG4094" s="41">
        <f>$AN4094*$W4094</f>
        <v/>
      </c>
      <c r="AH4094" s="41">
        <f>SUM($AA4094:$AG4094)</f>
        <v/>
      </c>
      <c r="AI4094" s="41">
        <f>12*($AM4094+$AN4094)</f>
        <v/>
      </c>
      <c r="AJ4094" s="41">
        <f>$AM4094*((IncMonth-1)+(13-IncMonth)*(1+$X4094))+12*$AN4094</f>
        <v/>
      </c>
      <c r="AK4094" s="41">
        <f>IF($R4094=1,N($L4094)+N($M4094),0)</f>
        <v/>
      </c>
      <c r="AL4094">
        <f>IF($C4094="","",IF(N($L4094)&lt;=0,"Basic salary missing",IF(ISNA(MATCH($C4094,Departments!$A$5:$A$54,0)),"Department not on Departments sheet",IF(AND($I4094&lt;&gt;"",NOT(ISNUMBER($I4094))),"Date of birth is text, not a date",IF(AND($K4094&lt;&gt;"",NOT(ISNUMBER($K4094))),"Contract end is text, not a date","")))))</f>
        <v/>
      </c>
      <c r="AM4094" s="41">
        <f>IF($R4094=0,0,N($L4094)*(1+$Z4094+BonusMonths/12+IF($Q4094=1,0,EOSB))+N($M4094)+(N($L4094)+SI_Gross*N($M4094))*IF($Q4094=1,SI_O,SI_E))</f>
        <v/>
      </c>
      <c r="AN4094" s="41">
        <f>IF($R4094=0,0,(IF($Q4094=1,MedO,MedE+Ticket)+Training)/12)</f>
        <v/>
      </c>
    </row>
    <row r="4095">
      <c r="I4095" s="35" t="n"/>
      <c r="J4095" s="35" t="n"/>
      <c r="K4095" s="35" t="n"/>
      <c r="L4095" s="36" t="n"/>
      <c r="M4095" s="36" t="n"/>
      <c r="P4095" s="37" t="n"/>
      <c r="Q4095" s="38">
        <f>IF($C4095="",0,IF(OR(LOWER(TRIM($G4095))="omani",LOWER(TRIM($G4095))="oman",LOWER(TRIM($G4095))="om",LOWER(TRIM($G4095))="local"),1,0))</f>
        <v/>
      </c>
      <c r="R4095" s="38">
        <f>IF($C4095="",0,IF(OR(ISNUMBER(SEARCH("resign",$N4095)),ISNUMBER(SEARCH("terminat",$N4095)),ISNUMBER(SEARCH("inactive",$N4095)),ISNUMBER(SEARCH("vacan",$N4095)),ISNUMBER(SEARCH("deceased",$N4095)),ISNUMBER(SEARCH("separated",$N4095))),0,1))</f>
        <v/>
      </c>
      <c r="S4095">
        <f>IF(OR($R4095=0,NOT(ISNUMBER($I4095))),"",IFERROR(DATEDIF($I4095,DATE(FY,1,1),"y"),""))</f>
        <v/>
      </c>
      <c r="T4095">
        <f>IF(OR($R4095=0,NOT(ISNUMBER($J4095))),"",IFERROR(DATEDIF($J4095,DATE(FY,1,1),"y"),0))</f>
        <v/>
      </c>
      <c r="U4095" s="38">
        <f>IF(OR($R4095=0,NOT(ISNUMBER($I4095))),0,IF(YEAR($I4095)+IF($Q4095=1,RetAgeO,RetAgeE)=FY,MONTH($I4095),IF(YEAR($I4095)+IF($Q4095=1,RetAgeO,RetAgeE)&lt;FY,1,0)))</f>
        <v/>
      </c>
      <c r="V4095" s="38">
        <f>IF(OR($R4095=0,NOT(ISNUMBER($K4095))),0,IF(YEAR($K4095)=FY,MONTH($K4095),IF(YEAR($K4095)&lt;FY,1,0)))</f>
        <v/>
      </c>
      <c r="W4095" s="38">
        <f>IF($R4095=0,0,MIN(12,IF(AND(ISNUMBER($O4095),$O4095&gt;=1,$O4095&lt;=12),INT($O4095),12),IF(AND(RetireExit="Yes",$U4095&gt;0),$U4095,12),IF(AND(ContractExit="Yes",$V4095&gt;0),$V4095,12)))</f>
        <v/>
      </c>
      <c r="X4095" s="37">
        <f>IF(ISNUMBER($P4095),$P4095,IncPct)</f>
        <v/>
      </c>
      <c r="Y4095" s="39">
        <f>IF($W4095=0,0,MAX(0,MIN($W4095,IncMonth-1))+MAX(0,$W4095-IncMonth+1)*(1+$X4095))</f>
        <v/>
      </c>
      <c r="Z4095" s="40">
        <f>IF($C4095="",0,IFERROR(INDEX(Departments!$B$5:$B$54,MATCH($C4095,Departments!$A$5:$A$54,0)),0))</f>
        <v/>
      </c>
      <c r="AA4095" s="41">
        <f>N($L4095)*$Y4095</f>
        <v/>
      </c>
      <c r="AB4095" s="41">
        <f>N($M4095)*$Y4095</f>
        <v/>
      </c>
      <c r="AC4095" s="41">
        <f>$AA4095*$Z4095</f>
        <v/>
      </c>
      <c r="AD4095" s="41">
        <f>$AA4095*BonusMonths/12</f>
        <v/>
      </c>
      <c r="AE4095" s="41">
        <f>($AA4095+SI_Gross*$AB4095)*IF($Q4095=1,SI_O,SI_E)</f>
        <v/>
      </c>
      <c r="AF4095" s="41">
        <f>IF($Q4095=1,0,$AA4095*EOSB)</f>
        <v/>
      </c>
      <c r="AG4095" s="41">
        <f>$AN4095*$W4095</f>
        <v/>
      </c>
      <c r="AH4095" s="41">
        <f>SUM($AA4095:$AG4095)</f>
        <v/>
      </c>
      <c r="AI4095" s="41">
        <f>12*($AM4095+$AN4095)</f>
        <v/>
      </c>
      <c r="AJ4095" s="41">
        <f>$AM4095*((IncMonth-1)+(13-IncMonth)*(1+$X4095))+12*$AN4095</f>
        <v/>
      </c>
      <c r="AK4095" s="41">
        <f>IF($R4095=1,N($L4095)+N($M4095),0)</f>
        <v/>
      </c>
      <c r="AL4095">
        <f>IF($C4095="","",IF(N($L4095)&lt;=0,"Basic salary missing",IF(ISNA(MATCH($C4095,Departments!$A$5:$A$54,0)),"Department not on Departments sheet",IF(AND($I4095&lt;&gt;"",NOT(ISNUMBER($I4095))),"Date of birth is text, not a date",IF(AND($K4095&lt;&gt;"",NOT(ISNUMBER($K4095))),"Contract end is text, not a date","")))))</f>
        <v/>
      </c>
      <c r="AM4095" s="41">
        <f>IF($R4095=0,0,N($L4095)*(1+$Z4095+BonusMonths/12+IF($Q4095=1,0,EOSB))+N($M4095)+(N($L4095)+SI_Gross*N($M4095))*IF($Q4095=1,SI_O,SI_E))</f>
        <v/>
      </c>
      <c r="AN4095" s="41">
        <f>IF($R4095=0,0,(IF($Q4095=1,MedO,MedE+Ticket)+Training)/12)</f>
        <v/>
      </c>
    </row>
    <row r="4096">
      <c r="I4096" s="35" t="n"/>
      <c r="J4096" s="35" t="n"/>
      <c r="K4096" s="35" t="n"/>
      <c r="L4096" s="36" t="n"/>
      <c r="M4096" s="36" t="n"/>
      <c r="P4096" s="37" t="n"/>
      <c r="Q4096" s="38">
        <f>IF($C4096="",0,IF(OR(LOWER(TRIM($G4096))="omani",LOWER(TRIM($G4096))="oman",LOWER(TRIM($G4096))="om",LOWER(TRIM($G4096))="local"),1,0))</f>
        <v/>
      </c>
      <c r="R4096" s="38">
        <f>IF($C4096="",0,IF(OR(ISNUMBER(SEARCH("resign",$N4096)),ISNUMBER(SEARCH("terminat",$N4096)),ISNUMBER(SEARCH("inactive",$N4096)),ISNUMBER(SEARCH("vacan",$N4096)),ISNUMBER(SEARCH("deceased",$N4096)),ISNUMBER(SEARCH("separated",$N4096))),0,1))</f>
        <v/>
      </c>
      <c r="S4096">
        <f>IF(OR($R4096=0,NOT(ISNUMBER($I4096))),"",IFERROR(DATEDIF($I4096,DATE(FY,1,1),"y"),""))</f>
        <v/>
      </c>
      <c r="T4096">
        <f>IF(OR($R4096=0,NOT(ISNUMBER($J4096))),"",IFERROR(DATEDIF($J4096,DATE(FY,1,1),"y"),0))</f>
        <v/>
      </c>
      <c r="U4096" s="38">
        <f>IF(OR($R4096=0,NOT(ISNUMBER($I4096))),0,IF(YEAR($I4096)+IF($Q4096=1,RetAgeO,RetAgeE)=FY,MONTH($I4096),IF(YEAR($I4096)+IF($Q4096=1,RetAgeO,RetAgeE)&lt;FY,1,0)))</f>
        <v/>
      </c>
      <c r="V4096" s="38">
        <f>IF(OR($R4096=0,NOT(ISNUMBER($K4096))),0,IF(YEAR($K4096)=FY,MONTH($K4096),IF(YEAR($K4096)&lt;FY,1,0)))</f>
        <v/>
      </c>
      <c r="W4096" s="38">
        <f>IF($R4096=0,0,MIN(12,IF(AND(ISNUMBER($O4096),$O4096&gt;=1,$O4096&lt;=12),INT($O4096),12),IF(AND(RetireExit="Yes",$U4096&gt;0),$U4096,12),IF(AND(ContractExit="Yes",$V4096&gt;0),$V4096,12)))</f>
        <v/>
      </c>
      <c r="X4096" s="37">
        <f>IF(ISNUMBER($P4096),$P4096,IncPct)</f>
        <v/>
      </c>
      <c r="Y4096" s="39">
        <f>IF($W4096=0,0,MAX(0,MIN($W4096,IncMonth-1))+MAX(0,$W4096-IncMonth+1)*(1+$X4096))</f>
        <v/>
      </c>
      <c r="Z4096" s="40">
        <f>IF($C4096="",0,IFERROR(INDEX(Departments!$B$5:$B$54,MATCH($C4096,Departments!$A$5:$A$54,0)),0))</f>
        <v/>
      </c>
      <c r="AA4096" s="41">
        <f>N($L4096)*$Y4096</f>
        <v/>
      </c>
      <c r="AB4096" s="41">
        <f>N($M4096)*$Y4096</f>
        <v/>
      </c>
      <c r="AC4096" s="41">
        <f>$AA4096*$Z4096</f>
        <v/>
      </c>
      <c r="AD4096" s="41">
        <f>$AA4096*BonusMonths/12</f>
        <v/>
      </c>
      <c r="AE4096" s="41">
        <f>($AA4096+SI_Gross*$AB4096)*IF($Q4096=1,SI_O,SI_E)</f>
        <v/>
      </c>
      <c r="AF4096" s="41">
        <f>IF($Q4096=1,0,$AA4096*EOSB)</f>
        <v/>
      </c>
      <c r="AG4096" s="41">
        <f>$AN4096*$W4096</f>
        <v/>
      </c>
      <c r="AH4096" s="41">
        <f>SUM($AA4096:$AG4096)</f>
        <v/>
      </c>
      <c r="AI4096" s="41">
        <f>12*($AM4096+$AN4096)</f>
        <v/>
      </c>
      <c r="AJ4096" s="41">
        <f>$AM4096*((IncMonth-1)+(13-IncMonth)*(1+$X4096))+12*$AN4096</f>
        <v/>
      </c>
      <c r="AK4096" s="41">
        <f>IF($R4096=1,N($L4096)+N($M4096),0)</f>
        <v/>
      </c>
      <c r="AL4096">
        <f>IF($C4096="","",IF(N($L4096)&lt;=0,"Basic salary missing",IF(ISNA(MATCH($C4096,Departments!$A$5:$A$54,0)),"Department not on Departments sheet",IF(AND($I4096&lt;&gt;"",NOT(ISNUMBER($I4096))),"Date of birth is text, not a date",IF(AND($K4096&lt;&gt;"",NOT(ISNUMBER($K4096))),"Contract end is text, not a date","")))))</f>
        <v/>
      </c>
      <c r="AM4096" s="41">
        <f>IF($R4096=0,0,N($L4096)*(1+$Z4096+BonusMonths/12+IF($Q4096=1,0,EOSB))+N($M4096)+(N($L4096)+SI_Gross*N($M4096))*IF($Q4096=1,SI_O,SI_E))</f>
        <v/>
      </c>
      <c r="AN4096" s="41">
        <f>IF($R4096=0,0,(IF($Q4096=1,MedO,MedE+Ticket)+Training)/12)</f>
        <v/>
      </c>
    </row>
    <row r="4097">
      <c r="I4097" s="35" t="n"/>
      <c r="J4097" s="35" t="n"/>
      <c r="K4097" s="35" t="n"/>
      <c r="L4097" s="36" t="n"/>
      <c r="M4097" s="36" t="n"/>
      <c r="P4097" s="37" t="n"/>
      <c r="Q4097" s="38">
        <f>IF($C4097="",0,IF(OR(LOWER(TRIM($G4097))="omani",LOWER(TRIM($G4097))="oman",LOWER(TRIM($G4097))="om",LOWER(TRIM($G4097))="local"),1,0))</f>
        <v/>
      </c>
      <c r="R4097" s="38">
        <f>IF($C4097="",0,IF(OR(ISNUMBER(SEARCH("resign",$N4097)),ISNUMBER(SEARCH("terminat",$N4097)),ISNUMBER(SEARCH("inactive",$N4097)),ISNUMBER(SEARCH("vacan",$N4097)),ISNUMBER(SEARCH("deceased",$N4097)),ISNUMBER(SEARCH("separated",$N4097))),0,1))</f>
        <v/>
      </c>
      <c r="S4097">
        <f>IF(OR($R4097=0,NOT(ISNUMBER($I4097))),"",IFERROR(DATEDIF($I4097,DATE(FY,1,1),"y"),""))</f>
        <v/>
      </c>
      <c r="T4097">
        <f>IF(OR($R4097=0,NOT(ISNUMBER($J4097))),"",IFERROR(DATEDIF($J4097,DATE(FY,1,1),"y"),0))</f>
        <v/>
      </c>
      <c r="U4097" s="38">
        <f>IF(OR($R4097=0,NOT(ISNUMBER($I4097))),0,IF(YEAR($I4097)+IF($Q4097=1,RetAgeO,RetAgeE)=FY,MONTH($I4097),IF(YEAR($I4097)+IF($Q4097=1,RetAgeO,RetAgeE)&lt;FY,1,0)))</f>
        <v/>
      </c>
      <c r="V4097" s="38">
        <f>IF(OR($R4097=0,NOT(ISNUMBER($K4097))),0,IF(YEAR($K4097)=FY,MONTH($K4097),IF(YEAR($K4097)&lt;FY,1,0)))</f>
        <v/>
      </c>
      <c r="W4097" s="38">
        <f>IF($R4097=0,0,MIN(12,IF(AND(ISNUMBER($O4097),$O4097&gt;=1,$O4097&lt;=12),INT($O4097),12),IF(AND(RetireExit="Yes",$U4097&gt;0),$U4097,12),IF(AND(ContractExit="Yes",$V4097&gt;0),$V4097,12)))</f>
        <v/>
      </c>
      <c r="X4097" s="37">
        <f>IF(ISNUMBER($P4097),$P4097,IncPct)</f>
        <v/>
      </c>
      <c r="Y4097" s="39">
        <f>IF($W4097=0,0,MAX(0,MIN($W4097,IncMonth-1))+MAX(0,$W4097-IncMonth+1)*(1+$X4097))</f>
        <v/>
      </c>
      <c r="Z4097" s="40">
        <f>IF($C4097="",0,IFERROR(INDEX(Departments!$B$5:$B$54,MATCH($C4097,Departments!$A$5:$A$54,0)),0))</f>
        <v/>
      </c>
      <c r="AA4097" s="41">
        <f>N($L4097)*$Y4097</f>
        <v/>
      </c>
      <c r="AB4097" s="41">
        <f>N($M4097)*$Y4097</f>
        <v/>
      </c>
      <c r="AC4097" s="41">
        <f>$AA4097*$Z4097</f>
        <v/>
      </c>
      <c r="AD4097" s="41">
        <f>$AA4097*BonusMonths/12</f>
        <v/>
      </c>
      <c r="AE4097" s="41">
        <f>($AA4097+SI_Gross*$AB4097)*IF($Q4097=1,SI_O,SI_E)</f>
        <v/>
      </c>
      <c r="AF4097" s="41">
        <f>IF($Q4097=1,0,$AA4097*EOSB)</f>
        <v/>
      </c>
      <c r="AG4097" s="41">
        <f>$AN4097*$W4097</f>
        <v/>
      </c>
      <c r="AH4097" s="41">
        <f>SUM($AA4097:$AG4097)</f>
        <v/>
      </c>
      <c r="AI4097" s="41">
        <f>12*($AM4097+$AN4097)</f>
        <v/>
      </c>
      <c r="AJ4097" s="41">
        <f>$AM4097*((IncMonth-1)+(13-IncMonth)*(1+$X4097))+12*$AN4097</f>
        <v/>
      </c>
      <c r="AK4097" s="41">
        <f>IF($R4097=1,N($L4097)+N($M4097),0)</f>
        <v/>
      </c>
      <c r="AL4097">
        <f>IF($C4097="","",IF(N($L4097)&lt;=0,"Basic salary missing",IF(ISNA(MATCH($C4097,Departments!$A$5:$A$54,0)),"Department not on Departments sheet",IF(AND($I4097&lt;&gt;"",NOT(ISNUMBER($I4097))),"Date of birth is text, not a date",IF(AND($K4097&lt;&gt;"",NOT(ISNUMBER($K4097))),"Contract end is text, not a date","")))))</f>
        <v/>
      </c>
      <c r="AM4097" s="41">
        <f>IF($R4097=0,0,N($L4097)*(1+$Z4097+BonusMonths/12+IF($Q4097=1,0,EOSB))+N($M4097)+(N($L4097)+SI_Gross*N($M4097))*IF($Q4097=1,SI_O,SI_E))</f>
        <v/>
      </c>
      <c r="AN4097" s="41">
        <f>IF($R4097=0,0,(IF($Q4097=1,MedO,MedE+Ticket)+Training)/12)</f>
        <v/>
      </c>
    </row>
    <row r="4098">
      <c r="I4098" s="35" t="n"/>
      <c r="J4098" s="35" t="n"/>
      <c r="K4098" s="35" t="n"/>
      <c r="L4098" s="36" t="n"/>
      <c r="M4098" s="36" t="n"/>
      <c r="P4098" s="37" t="n"/>
      <c r="Q4098" s="38">
        <f>IF($C4098="",0,IF(OR(LOWER(TRIM($G4098))="omani",LOWER(TRIM($G4098))="oman",LOWER(TRIM($G4098))="om",LOWER(TRIM($G4098))="local"),1,0))</f>
        <v/>
      </c>
      <c r="R4098" s="38">
        <f>IF($C4098="",0,IF(OR(ISNUMBER(SEARCH("resign",$N4098)),ISNUMBER(SEARCH("terminat",$N4098)),ISNUMBER(SEARCH("inactive",$N4098)),ISNUMBER(SEARCH("vacan",$N4098)),ISNUMBER(SEARCH("deceased",$N4098)),ISNUMBER(SEARCH("separated",$N4098))),0,1))</f>
        <v/>
      </c>
      <c r="S4098">
        <f>IF(OR($R4098=0,NOT(ISNUMBER($I4098))),"",IFERROR(DATEDIF($I4098,DATE(FY,1,1),"y"),""))</f>
        <v/>
      </c>
      <c r="T4098">
        <f>IF(OR($R4098=0,NOT(ISNUMBER($J4098))),"",IFERROR(DATEDIF($J4098,DATE(FY,1,1),"y"),0))</f>
        <v/>
      </c>
      <c r="U4098" s="38">
        <f>IF(OR($R4098=0,NOT(ISNUMBER($I4098))),0,IF(YEAR($I4098)+IF($Q4098=1,RetAgeO,RetAgeE)=FY,MONTH($I4098),IF(YEAR($I4098)+IF($Q4098=1,RetAgeO,RetAgeE)&lt;FY,1,0)))</f>
        <v/>
      </c>
      <c r="V4098" s="38">
        <f>IF(OR($R4098=0,NOT(ISNUMBER($K4098))),0,IF(YEAR($K4098)=FY,MONTH($K4098),IF(YEAR($K4098)&lt;FY,1,0)))</f>
        <v/>
      </c>
      <c r="W4098" s="38">
        <f>IF($R4098=0,0,MIN(12,IF(AND(ISNUMBER($O4098),$O4098&gt;=1,$O4098&lt;=12),INT($O4098),12),IF(AND(RetireExit="Yes",$U4098&gt;0),$U4098,12),IF(AND(ContractExit="Yes",$V4098&gt;0),$V4098,12)))</f>
        <v/>
      </c>
      <c r="X4098" s="37">
        <f>IF(ISNUMBER($P4098),$P4098,IncPct)</f>
        <v/>
      </c>
      <c r="Y4098" s="39">
        <f>IF($W4098=0,0,MAX(0,MIN($W4098,IncMonth-1))+MAX(0,$W4098-IncMonth+1)*(1+$X4098))</f>
        <v/>
      </c>
      <c r="Z4098" s="40">
        <f>IF($C4098="",0,IFERROR(INDEX(Departments!$B$5:$B$54,MATCH($C4098,Departments!$A$5:$A$54,0)),0))</f>
        <v/>
      </c>
      <c r="AA4098" s="41">
        <f>N($L4098)*$Y4098</f>
        <v/>
      </c>
      <c r="AB4098" s="41">
        <f>N($M4098)*$Y4098</f>
        <v/>
      </c>
      <c r="AC4098" s="41">
        <f>$AA4098*$Z4098</f>
        <v/>
      </c>
      <c r="AD4098" s="41">
        <f>$AA4098*BonusMonths/12</f>
        <v/>
      </c>
      <c r="AE4098" s="41">
        <f>($AA4098+SI_Gross*$AB4098)*IF($Q4098=1,SI_O,SI_E)</f>
        <v/>
      </c>
      <c r="AF4098" s="41">
        <f>IF($Q4098=1,0,$AA4098*EOSB)</f>
        <v/>
      </c>
      <c r="AG4098" s="41">
        <f>$AN4098*$W4098</f>
        <v/>
      </c>
      <c r="AH4098" s="41">
        <f>SUM($AA4098:$AG4098)</f>
        <v/>
      </c>
      <c r="AI4098" s="41">
        <f>12*($AM4098+$AN4098)</f>
        <v/>
      </c>
      <c r="AJ4098" s="41">
        <f>$AM4098*((IncMonth-1)+(13-IncMonth)*(1+$X4098))+12*$AN4098</f>
        <v/>
      </c>
      <c r="AK4098" s="41">
        <f>IF($R4098=1,N($L4098)+N($M4098),0)</f>
        <v/>
      </c>
      <c r="AL4098">
        <f>IF($C4098="","",IF(N($L4098)&lt;=0,"Basic salary missing",IF(ISNA(MATCH($C4098,Departments!$A$5:$A$54,0)),"Department not on Departments sheet",IF(AND($I4098&lt;&gt;"",NOT(ISNUMBER($I4098))),"Date of birth is text, not a date",IF(AND($K4098&lt;&gt;"",NOT(ISNUMBER($K4098))),"Contract end is text, not a date","")))))</f>
        <v/>
      </c>
      <c r="AM4098" s="41">
        <f>IF($R4098=0,0,N($L4098)*(1+$Z4098+BonusMonths/12+IF($Q4098=1,0,EOSB))+N($M4098)+(N($L4098)+SI_Gross*N($M4098))*IF($Q4098=1,SI_O,SI_E))</f>
        <v/>
      </c>
      <c r="AN4098" s="41">
        <f>IF($R4098=0,0,(IF($Q4098=1,MedO,MedE+Ticket)+Training)/12)</f>
        <v/>
      </c>
    </row>
    <row r="4099">
      <c r="I4099" s="35" t="n"/>
      <c r="J4099" s="35" t="n"/>
      <c r="K4099" s="35" t="n"/>
      <c r="L4099" s="36" t="n"/>
      <c r="M4099" s="36" t="n"/>
      <c r="P4099" s="37" t="n"/>
      <c r="Q4099" s="38">
        <f>IF($C4099="",0,IF(OR(LOWER(TRIM($G4099))="omani",LOWER(TRIM($G4099))="oman",LOWER(TRIM($G4099))="om",LOWER(TRIM($G4099))="local"),1,0))</f>
        <v/>
      </c>
      <c r="R4099" s="38">
        <f>IF($C4099="",0,IF(OR(ISNUMBER(SEARCH("resign",$N4099)),ISNUMBER(SEARCH("terminat",$N4099)),ISNUMBER(SEARCH("inactive",$N4099)),ISNUMBER(SEARCH("vacan",$N4099)),ISNUMBER(SEARCH("deceased",$N4099)),ISNUMBER(SEARCH("separated",$N4099))),0,1))</f>
        <v/>
      </c>
      <c r="S4099">
        <f>IF(OR($R4099=0,NOT(ISNUMBER($I4099))),"",IFERROR(DATEDIF($I4099,DATE(FY,1,1),"y"),""))</f>
        <v/>
      </c>
      <c r="T4099">
        <f>IF(OR($R4099=0,NOT(ISNUMBER($J4099))),"",IFERROR(DATEDIF($J4099,DATE(FY,1,1),"y"),0))</f>
        <v/>
      </c>
      <c r="U4099" s="38">
        <f>IF(OR($R4099=0,NOT(ISNUMBER($I4099))),0,IF(YEAR($I4099)+IF($Q4099=1,RetAgeO,RetAgeE)=FY,MONTH($I4099),IF(YEAR($I4099)+IF($Q4099=1,RetAgeO,RetAgeE)&lt;FY,1,0)))</f>
        <v/>
      </c>
      <c r="V4099" s="38">
        <f>IF(OR($R4099=0,NOT(ISNUMBER($K4099))),0,IF(YEAR($K4099)=FY,MONTH($K4099),IF(YEAR($K4099)&lt;FY,1,0)))</f>
        <v/>
      </c>
      <c r="W4099" s="38">
        <f>IF($R4099=0,0,MIN(12,IF(AND(ISNUMBER($O4099),$O4099&gt;=1,$O4099&lt;=12),INT($O4099),12),IF(AND(RetireExit="Yes",$U4099&gt;0),$U4099,12),IF(AND(ContractExit="Yes",$V4099&gt;0),$V4099,12)))</f>
        <v/>
      </c>
      <c r="X4099" s="37">
        <f>IF(ISNUMBER($P4099),$P4099,IncPct)</f>
        <v/>
      </c>
      <c r="Y4099" s="39">
        <f>IF($W4099=0,0,MAX(0,MIN($W4099,IncMonth-1))+MAX(0,$W4099-IncMonth+1)*(1+$X4099))</f>
        <v/>
      </c>
      <c r="Z4099" s="40">
        <f>IF($C4099="",0,IFERROR(INDEX(Departments!$B$5:$B$54,MATCH($C4099,Departments!$A$5:$A$54,0)),0))</f>
        <v/>
      </c>
      <c r="AA4099" s="41">
        <f>N($L4099)*$Y4099</f>
        <v/>
      </c>
      <c r="AB4099" s="41">
        <f>N($M4099)*$Y4099</f>
        <v/>
      </c>
      <c r="AC4099" s="41">
        <f>$AA4099*$Z4099</f>
        <v/>
      </c>
      <c r="AD4099" s="41">
        <f>$AA4099*BonusMonths/12</f>
        <v/>
      </c>
      <c r="AE4099" s="41">
        <f>($AA4099+SI_Gross*$AB4099)*IF($Q4099=1,SI_O,SI_E)</f>
        <v/>
      </c>
      <c r="AF4099" s="41">
        <f>IF($Q4099=1,0,$AA4099*EOSB)</f>
        <v/>
      </c>
      <c r="AG4099" s="41">
        <f>$AN4099*$W4099</f>
        <v/>
      </c>
      <c r="AH4099" s="41">
        <f>SUM($AA4099:$AG4099)</f>
        <v/>
      </c>
      <c r="AI4099" s="41">
        <f>12*($AM4099+$AN4099)</f>
        <v/>
      </c>
      <c r="AJ4099" s="41">
        <f>$AM4099*((IncMonth-1)+(13-IncMonth)*(1+$X4099))+12*$AN4099</f>
        <v/>
      </c>
      <c r="AK4099" s="41">
        <f>IF($R4099=1,N($L4099)+N($M4099),0)</f>
        <v/>
      </c>
      <c r="AL4099">
        <f>IF($C4099="","",IF(N($L4099)&lt;=0,"Basic salary missing",IF(ISNA(MATCH($C4099,Departments!$A$5:$A$54,0)),"Department not on Departments sheet",IF(AND($I4099&lt;&gt;"",NOT(ISNUMBER($I4099))),"Date of birth is text, not a date",IF(AND($K4099&lt;&gt;"",NOT(ISNUMBER($K4099))),"Contract end is text, not a date","")))))</f>
        <v/>
      </c>
      <c r="AM4099" s="41">
        <f>IF($R4099=0,0,N($L4099)*(1+$Z4099+BonusMonths/12+IF($Q4099=1,0,EOSB))+N($M4099)+(N($L4099)+SI_Gross*N($M4099))*IF($Q4099=1,SI_O,SI_E))</f>
        <v/>
      </c>
      <c r="AN4099" s="41">
        <f>IF($R4099=0,0,(IF($Q4099=1,MedO,MedE+Ticket)+Training)/12)</f>
        <v/>
      </c>
    </row>
    <row r="4100">
      <c r="I4100" s="35" t="n"/>
      <c r="J4100" s="35" t="n"/>
      <c r="K4100" s="35" t="n"/>
      <c r="L4100" s="36" t="n"/>
      <c r="M4100" s="36" t="n"/>
      <c r="P4100" s="37" t="n"/>
      <c r="Q4100" s="38">
        <f>IF($C4100="",0,IF(OR(LOWER(TRIM($G4100))="omani",LOWER(TRIM($G4100))="oman",LOWER(TRIM($G4100))="om",LOWER(TRIM($G4100))="local"),1,0))</f>
        <v/>
      </c>
      <c r="R4100" s="38">
        <f>IF($C4100="",0,IF(OR(ISNUMBER(SEARCH("resign",$N4100)),ISNUMBER(SEARCH("terminat",$N4100)),ISNUMBER(SEARCH("inactive",$N4100)),ISNUMBER(SEARCH("vacan",$N4100)),ISNUMBER(SEARCH("deceased",$N4100)),ISNUMBER(SEARCH("separated",$N4100))),0,1))</f>
        <v/>
      </c>
      <c r="S4100">
        <f>IF(OR($R4100=0,NOT(ISNUMBER($I4100))),"",IFERROR(DATEDIF($I4100,DATE(FY,1,1),"y"),""))</f>
        <v/>
      </c>
      <c r="T4100">
        <f>IF(OR($R4100=0,NOT(ISNUMBER($J4100))),"",IFERROR(DATEDIF($J4100,DATE(FY,1,1),"y"),0))</f>
        <v/>
      </c>
      <c r="U4100" s="38">
        <f>IF(OR($R4100=0,NOT(ISNUMBER($I4100))),0,IF(YEAR($I4100)+IF($Q4100=1,RetAgeO,RetAgeE)=FY,MONTH($I4100),IF(YEAR($I4100)+IF($Q4100=1,RetAgeO,RetAgeE)&lt;FY,1,0)))</f>
        <v/>
      </c>
      <c r="V4100" s="38">
        <f>IF(OR($R4100=0,NOT(ISNUMBER($K4100))),0,IF(YEAR($K4100)=FY,MONTH($K4100),IF(YEAR($K4100)&lt;FY,1,0)))</f>
        <v/>
      </c>
      <c r="W4100" s="38">
        <f>IF($R4100=0,0,MIN(12,IF(AND(ISNUMBER($O4100),$O4100&gt;=1,$O4100&lt;=12),INT($O4100),12),IF(AND(RetireExit="Yes",$U4100&gt;0),$U4100,12),IF(AND(ContractExit="Yes",$V4100&gt;0),$V4100,12)))</f>
        <v/>
      </c>
      <c r="X4100" s="37">
        <f>IF(ISNUMBER($P4100),$P4100,IncPct)</f>
        <v/>
      </c>
      <c r="Y4100" s="39">
        <f>IF($W4100=0,0,MAX(0,MIN($W4100,IncMonth-1))+MAX(0,$W4100-IncMonth+1)*(1+$X4100))</f>
        <v/>
      </c>
      <c r="Z4100" s="40">
        <f>IF($C4100="",0,IFERROR(INDEX(Departments!$B$5:$B$54,MATCH($C4100,Departments!$A$5:$A$54,0)),0))</f>
        <v/>
      </c>
      <c r="AA4100" s="41">
        <f>N($L4100)*$Y4100</f>
        <v/>
      </c>
      <c r="AB4100" s="41">
        <f>N($M4100)*$Y4100</f>
        <v/>
      </c>
      <c r="AC4100" s="41">
        <f>$AA4100*$Z4100</f>
        <v/>
      </c>
      <c r="AD4100" s="41">
        <f>$AA4100*BonusMonths/12</f>
        <v/>
      </c>
      <c r="AE4100" s="41">
        <f>($AA4100+SI_Gross*$AB4100)*IF($Q4100=1,SI_O,SI_E)</f>
        <v/>
      </c>
      <c r="AF4100" s="41">
        <f>IF($Q4100=1,0,$AA4100*EOSB)</f>
        <v/>
      </c>
      <c r="AG4100" s="41">
        <f>$AN4100*$W4100</f>
        <v/>
      </c>
      <c r="AH4100" s="41">
        <f>SUM($AA4100:$AG4100)</f>
        <v/>
      </c>
      <c r="AI4100" s="41">
        <f>12*($AM4100+$AN4100)</f>
        <v/>
      </c>
      <c r="AJ4100" s="41">
        <f>$AM4100*((IncMonth-1)+(13-IncMonth)*(1+$X4100))+12*$AN4100</f>
        <v/>
      </c>
      <c r="AK4100" s="41">
        <f>IF($R4100=1,N($L4100)+N($M4100),0)</f>
        <v/>
      </c>
      <c r="AL4100">
        <f>IF($C4100="","",IF(N($L4100)&lt;=0,"Basic salary missing",IF(ISNA(MATCH($C4100,Departments!$A$5:$A$54,0)),"Department not on Departments sheet",IF(AND($I4100&lt;&gt;"",NOT(ISNUMBER($I4100))),"Date of birth is text, not a date",IF(AND($K4100&lt;&gt;"",NOT(ISNUMBER($K4100))),"Contract end is text, not a date","")))))</f>
        <v/>
      </c>
      <c r="AM4100" s="41">
        <f>IF($R4100=0,0,N($L4100)*(1+$Z4100+BonusMonths/12+IF($Q4100=1,0,EOSB))+N($M4100)+(N($L4100)+SI_Gross*N($M4100))*IF($Q4100=1,SI_O,SI_E))</f>
        <v/>
      </c>
      <c r="AN4100" s="41">
        <f>IF($R4100=0,0,(IF($Q4100=1,MedO,MedE+Ticket)+Training)/12)</f>
        <v/>
      </c>
    </row>
    <row r="4101">
      <c r="I4101" s="35" t="n"/>
      <c r="J4101" s="35" t="n"/>
      <c r="K4101" s="35" t="n"/>
      <c r="L4101" s="36" t="n"/>
      <c r="M4101" s="36" t="n"/>
      <c r="P4101" s="37" t="n"/>
      <c r="Q4101" s="38">
        <f>IF($C4101="",0,IF(OR(LOWER(TRIM($G4101))="omani",LOWER(TRIM($G4101))="oman",LOWER(TRIM($G4101))="om",LOWER(TRIM($G4101))="local"),1,0))</f>
        <v/>
      </c>
      <c r="R4101" s="38">
        <f>IF($C4101="",0,IF(OR(ISNUMBER(SEARCH("resign",$N4101)),ISNUMBER(SEARCH("terminat",$N4101)),ISNUMBER(SEARCH("inactive",$N4101)),ISNUMBER(SEARCH("vacan",$N4101)),ISNUMBER(SEARCH("deceased",$N4101)),ISNUMBER(SEARCH("separated",$N4101))),0,1))</f>
        <v/>
      </c>
      <c r="S4101">
        <f>IF(OR($R4101=0,NOT(ISNUMBER($I4101))),"",IFERROR(DATEDIF($I4101,DATE(FY,1,1),"y"),""))</f>
        <v/>
      </c>
      <c r="T4101">
        <f>IF(OR($R4101=0,NOT(ISNUMBER($J4101))),"",IFERROR(DATEDIF($J4101,DATE(FY,1,1),"y"),0))</f>
        <v/>
      </c>
      <c r="U4101" s="38">
        <f>IF(OR($R4101=0,NOT(ISNUMBER($I4101))),0,IF(YEAR($I4101)+IF($Q4101=1,RetAgeO,RetAgeE)=FY,MONTH($I4101),IF(YEAR($I4101)+IF($Q4101=1,RetAgeO,RetAgeE)&lt;FY,1,0)))</f>
        <v/>
      </c>
      <c r="V4101" s="38">
        <f>IF(OR($R4101=0,NOT(ISNUMBER($K4101))),0,IF(YEAR($K4101)=FY,MONTH($K4101),IF(YEAR($K4101)&lt;FY,1,0)))</f>
        <v/>
      </c>
      <c r="W4101" s="38">
        <f>IF($R4101=0,0,MIN(12,IF(AND(ISNUMBER($O4101),$O4101&gt;=1,$O4101&lt;=12),INT($O4101),12),IF(AND(RetireExit="Yes",$U4101&gt;0),$U4101,12),IF(AND(ContractExit="Yes",$V4101&gt;0),$V4101,12)))</f>
        <v/>
      </c>
      <c r="X4101" s="37">
        <f>IF(ISNUMBER($P4101),$P4101,IncPct)</f>
        <v/>
      </c>
      <c r="Y4101" s="39">
        <f>IF($W4101=0,0,MAX(0,MIN($W4101,IncMonth-1))+MAX(0,$W4101-IncMonth+1)*(1+$X4101))</f>
        <v/>
      </c>
      <c r="Z4101" s="40">
        <f>IF($C4101="",0,IFERROR(INDEX(Departments!$B$5:$B$54,MATCH($C4101,Departments!$A$5:$A$54,0)),0))</f>
        <v/>
      </c>
      <c r="AA4101" s="41">
        <f>N($L4101)*$Y4101</f>
        <v/>
      </c>
      <c r="AB4101" s="41">
        <f>N($M4101)*$Y4101</f>
        <v/>
      </c>
      <c r="AC4101" s="41">
        <f>$AA4101*$Z4101</f>
        <v/>
      </c>
      <c r="AD4101" s="41">
        <f>$AA4101*BonusMonths/12</f>
        <v/>
      </c>
      <c r="AE4101" s="41">
        <f>($AA4101+SI_Gross*$AB4101)*IF($Q4101=1,SI_O,SI_E)</f>
        <v/>
      </c>
      <c r="AF4101" s="41">
        <f>IF($Q4101=1,0,$AA4101*EOSB)</f>
        <v/>
      </c>
      <c r="AG4101" s="41">
        <f>$AN4101*$W4101</f>
        <v/>
      </c>
      <c r="AH4101" s="41">
        <f>SUM($AA4101:$AG4101)</f>
        <v/>
      </c>
      <c r="AI4101" s="41">
        <f>12*($AM4101+$AN4101)</f>
        <v/>
      </c>
      <c r="AJ4101" s="41">
        <f>$AM4101*((IncMonth-1)+(13-IncMonth)*(1+$X4101))+12*$AN4101</f>
        <v/>
      </c>
      <c r="AK4101" s="41">
        <f>IF($R4101=1,N($L4101)+N($M4101),0)</f>
        <v/>
      </c>
      <c r="AL4101">
        <f>IF($C4101="","",IF(N($L4101)&lt;=0,"Basic salary missing",IF(ISNA(MATCH($C4101,Departments!$A$5:$A$54,0)),"Department not on Departments sheet",IF(AND($I4101&lt;&gt;"",NOT(ISNUMBER($I4101))),"Date of birth is text, not a date",IF(AND($K4101&lt;&gt;"",NOT(ISNUMBER($K4101))),"Contract end is text, not a date","")))))</f>
        <v/>
      </c>
      <c r="AM4101" s="41">
        <f>IF($R4101=0,0,N($L4101)*(1+$Z4101+BonusMonths/12+IF($Q4101=1,0,EOSB))+N($M4101)+(N($L4101)+SI_Gross*N($M4101))*IF($Q4101=1,SI_O,SI_E))</f>
        <v/>
      </c>
      <c r="AN4101" s="41">
        <f>IF($R4101=0,0,(IF($Q4101=1,MedO,MedE+Ticket)+Training)/12)</f>
        <v/>
      </c>
    </row>
    <row r="4102">
      <c r="I4102" s="35" t="n"/>
      <c r="J4102" s="35" t="n"/>
      <c r="K4102" s="35" t="n"/>
      <c r="L4102" s="36" t="n"/>
      <c r="M4102" s="36" t="n"/>
      <c r="P4102" s="37" t="n"/>
      <c r="Q4102" s="38">
        <f>IF($C4102="",0,IF(OR(LOWER(TRIM($G4102))="omani",LOWER(TRIM($G4102))="oman",LOWER(TRIM($G4102))="om",LOWER(TRIM($G4102))="local"),1,0))</f>
        <v/>
      </c>
      <c r="R4102" s="38">
        <f>IF($C4102="",0,IF(OR(ISNUMBER(SEARCH("resign",$N4102)),ISNUMBER(SEARCH("terminat",$N4102)),ISNUMBER(SEARCH("inactive",$N4102)),ISNUMBER(SEARCH("vacan",$N4102)),ISNUMBER(SEARCH("deceased",$N4102)),ISNUMBER(SEARCH("separated",$N4102))),0,1))</f>
        <v/>
      </c>
      <c r="S4102">
        <f>IF(OR($R4102=0,NOT(ISNUMBER($I4102))),"",IFERROR(DATEDIF($I4102,DATE(FY,1,1),"y"),""))</f>
        <v/>
      </c>
      <c r="T4102">
        <f>IF(OR($R4102=0,NOT(ISNUMBER($J4102))),"",IFERROR(DATEDIF($J4102,DATE(FY,1,1),"y"),0))</f>
        <v/>
      </c>
      <c r="U4102" s="38">
        <f>IF(OR($R4102=0,NOT(ISNUMBER($I4102))),0,IF(YEAR($I4102)+IF($Q4102=1,RetAgeO,RetAgeE)=FY,MONTH($I4102),IF(YEAR($I4102)+IF($Q4102=1,RetAgeO,RetAgeE)&lt;FY,1,0)))</f>
        <v/>
      </c>
      <c r="V4102" s="38">
        <f>IF(OR($R4102=0,NOT(ISNUMBER($K4102))),0,IF(YEAR($K4102)=FY,MONTH($K4102),IF(YEAR($K4102)&lt;FY,1,0)))</f>
        <v/>
      </c>
      <c r="W4102" s="38">
        <f>IF($R4102=0,0,MIN(12,IF(AND(ISNUMBER($O4102),$O4102&gt;=1,$O4102&lt;=12),INT($O4102),12),IF(AND(RetireExit="Yes",$U4102&gt;0),$U4102,12),IF(AND(ContractExit="Yes",$V4102&gt;0),$V4102,12)))</f>
        <v/>
      </c>
      <c r="X4102" s="37">
        <f>IF(ISNUMBER($P4102),$P4102,IncPct)</f>
        <v/>
      </c>
      <c r="Y4102" s="39">
        <f>IF($W4102=0,0,MAX(0,MIN($W4102,IncMonth-1))+MAX(0,$W4102-IncMonth+1)*(1+$X4102))</f>
        <v/>
      </c>
      <c r="Z4102" s="40">
        <f>IF($C4102="",0,IFERROR(INDEX(Departments!$B$5:$B$54,MATCH($C4102,Departments!$A$5:$A$54,0)),0))</f>
        <v/>
      </c>
      <c r="AA4102" s="41">
        <f>N($L4102)*$Y4102</f>
        <v/>
      </c>
      <c r="AB4102" s="41">
        <f>N($M4102)*$Y4102</f>
        <v/>
      </c>
      <c r="AC4102" s="41">
        <f>$AA4102*$Z4102</f>
        <v/>
      </c>
      <c r="AD4102" s="41">
        <f>$AA4102*BonusMonths/12</f>
        <v/>
      </c>
      <c r="AE4102" s="41">
        <f>($AA4102+SI_Gross*$AB4102)*IF($Q4102=1,SI_O,SI_E)</f>
        <v/>
      </c>
      <c r="AF4102" s="41">
        <f>IF($Q4102=1,0,$AA4102*EOSB)</f>
        <v/>
      </c>
      <c r="AG4102" s="41">
        <f>$AN4102*$W4102</f>
        <v/>
      </c>
      <c r="AH4102" s="41">
        <f>SUM($AA4102:$AG4102)</f>
        <v/>
      </c>
      <c r="AI4102" s="41">
        <f>12*($AM4102+$AN4102)</f>
        <v/>
      </c>
      <c r="AJ4102" s="41">
        <f>$AM4102*((IncMonth-1)+(13-IncMonth)*(1+$X4102))+12*$AN4102</f>
        <v/>
      </c>
      <c r="AK4102" s="41">
        <f>IF($R4102=1,N($L4102)+N($M4102),0)</f>
        <v/>
      </c>
      <c r="AL4102">
        <f>IF($C4102="","",IF(N($L4102)&lt;=0,"Basic salary missing",IF(ISNA(MATCH($C4102,Departments!$A$5:$A$54,0)),"Department not on Departments sheet",IF(AND($I4102&lt;&gt;"",NOT(ISNUMBER($I4102))),"Date of birth is text, not a date",IF(AND($K4102&lt;&gt;"",NOT(ISNUMBER($K4102))),"Contract end is text, not a date","")))))</f>
        <v/>
      </c>
      <c r="AM4102" s="41">
        <f>IF($R4102=0,0,N($L4102)*(1+$Z4102+BonusMonths/12+IF($Q4102=1,0,EOSB))+N($M4102)+(N($L4102)+SI_Gross*N($M4102))*IF($Q4102=1,SI_O,SI_E))</f>
        <v/>
      </c>
      <c r="AN4102" s="41">
        <f>IF($R4102=0,0,(IF($Q4102=1,MedO,MedE+Ticket)+Training)/12)</f>
        <v/>
      </c>
    </row>
    <row r="4103">
      <c r="I4103" s="35" t="n"/>
      <c r="J4103" s="35" t="n"/>
      <c r="K4103" s="35" t="n"/>
      <c r="L4103" s="36" t="n"/>
      <c r="M4103" s="36" t="n"/>
      <c r="P4103" s="37" t="n"/>
      <c r="Q4103" s="38">
        <f>IF($C4103="",0,IF(OR(LOWER(TRIM($G4103))="omani",LOWER(TRIM($G4103))="oman",LOWER(TRIM($G4103))="om",LOWER(TRIM($G4103))="local"),1,0))</f>
        <v/>
      </c>
      <c r="R4103" s="38">
        <f>IF($C4103="",0,IF(OR(ISNUMBER(SEARCH("resign",$N4103)),ISNUMBER(SEARCH("terminat",$N4103)),ISNUMBER(SEARCH("inactive",$N4103)),ISNUMBER(SEARCH("vacan",$N4103)),ISNUMBER(SEARCH("deceased",$N4103)),ISNUMBER(SEARCH("separated",$N4103))),0,1))</f>
        <v/>
      </c>
      <c r="S4103">
        <f>IF(OR($R4103=0,NOT(ISNUMBER($I4103))),"",IFERROR(DATEDIF($I4103,DATE(FY,1,1),"y"),""))</f>
        <v/>
      </c>
      <c r="T4103">
        <f>IF(OR($R4103=0,NOT(ISNUMBER($J4103))),"",IFERROR(DATEDIF($J4103,DATE(FY,1,1),"y"),0))</f>
        <v/>
      </c>
      <c r="U4103" s="38">
        <f>IF(OR($R4103=0,NOT(ISNUMBER($I4103))),0,IF(YEAR($I4103)+IF($Q4103=1,RetAgeO,RetAgeE)=FY,MONTH($I4103),IF(YEAR($I4103)+IF($Q4103=1,RetAgeO,RetAgeE)&lt;FY,1,0)))</f>
        <v/>
      </c>
      <c r="V4103" s="38">
        <f>IF(OR($R4103=0,NOT(ISNUMBER($K4103))),0,IF(YEAR($K4103)=FY,MONTH($K4103),IF(YEAR($K4103)&lt;FY,1,0)))</f>
        <v/>
      </c>
      <c r="W4103" s="38">
        <f>IF($R4103=0,0,MIN(12,IF(AND(ISNUMBER($O4103),$O4103&gt;=1,$O4103&lt;=12),INT($O4103),12),IF(AND(RetireExit="Yes",$U4103&gt;0),$U4103,12),IF(AND(ContractExit="Yes",$V4103&gt;0),$V4103,12)))</f>
        <v/>
      </c>
      <c r="X4103" s="37">
        <f>IF(ISNUMBER($P4103),$P4103,IncPct)</f>
        <v/>
      </c>
      <c r="Y4103" s="39">
        <f>IF($W4103=0,0,MAX(0,MIN($W4103,IncMonth-1))+MAX(0,$W4103-IncMonth+1)*(1+$X4103))</f>
        <v/>
      </c>
      <c r="Z4103" s="40">
        <f>IF($C4103="",0,IFERROR(INDEX(Departments!$B$5:$B$54,MATCH($C4103,Departments!$A$5:$A$54,0)),0))</f>
        <v/>
      </c>
      <c r="AA4103" s="41">
        <f>N($L4103)*$Y4103</f>
        <v/>
      </c>
      <c r="AB4103" s="41">
        <f>N($M4103)*$Y4103</f>
        <v/>
      </c>
      <c r="AC4103" s="41">
        <f>$AA4103*$Z4103</f>
        <v/>
      </c>
      <c r="AD4103" s="41">
        <f>$AA4103*BonusMonths/12</f>
        <v/>
      </c>
      <c r="AE4103" s="41">
        <f>($AA4103+SI_Gross*$AB4103)*IF($Q4103=1,SI_O,SI_E)</f>
        <v/>
      </c>
      <c r="AF4103" s="41">
        <f>IF($Q4103=1,0,$AA4103*EOSB)</f>
        <v/>
      </c>
      <c r="AG4103" s="41">
        <f>$AN4103*$W4103</f>
        <v/>
      </c>
      <c r="AH4103" s="41">
        <f>SUM($AA4103:$AG4103)</f>
        <v/>
      </c>
      <c r="AI4103" s="41">
        <f>12*($AM4103+$AN4103)</f>
        <v/>
      </c>
      <c r="AJ4103" s="41">
        <f>$AM4103*((IncMonth-1)+(13-IncMonth)*(1+$X4103))+12*$AN4103</f>
        <v/>
      </c>
      <c r="AK4103" s="41">
        <f>IF($R4103=1,N($L4103)+N($M4103),0)</f>
        <v/>
      </c>
      <c r="AL4103">
        <f>IF($C4103="","",IF(N($L4103)&lt;=0,"Basic salary missing",IF(ISNA(MATCH($C4103,Departments!$A$5:$A$54,0)),"Department not on Departments sheet",IF(AND($I4103&lt;&gt;"",NOT(ISNUMBER($I4103))),"Date of birth is text, not a date",IF(AND($K4103&lt;&gt;"",NOT(ISNUMBER($K4103))),"Contract end is text, not a date","")))))</f>
        <v/>
      </c>
      <c r="AM4103" s="41">
        <f>IF($R4103=0,0,N($L4103)*(1+$Z4103+BonusMonths/12+IF($Q4103=1,0,EOSB))+N($M4103)+(N($L4103)+SI_Gross*N($M4103))*IF($Q4103=1,SI_O,SI_E))</f>
        <v/>
      </c>
      <c r="AN4103" s="41">
        <f>IF($R4103=0,0,(IF($Q4103=1,MedO,MedE+Ticket)+Training)/12)</f>
        <v/>
      </c>
    </row>
    <row r="4104">
      <c r="I4104" s="35" t="n"/>
      <c r="J4104" s="35" t="n"/>
      <c r="K4104" s="35" t="n"/>
      <c r="L4104" s="36" t="n"/>
      <c r="M4104" s="36" t="n"/>
      <c r="P4104" s="37" t="n"/>
      <c r="Q4104" s="38">
        <f>IF($C4104="",0,IF(OR(LOWER(TRIM($G4104))="omani",LOWER(TRIM($G4104))="oman",LOWER(TRIM($G4104))="om",LOWER(TRIM($G4104))="local"),1,0))</f>
        <v/>
      </c>
      <c r="R4104" s="38">
        <f>IF($C4104="",0,IF(OR(ISNUMBER(SEARCH("resign",$N4104)),ISNUMBER(SEARCH("terminat",$N4104)),ISNUMBER(SEARCH("inactive",$N4104)),ISNUMBER(SEARCH("vacan",$N4104)),ISNUMBER(SEARCH("deceased",$N4104)),ISNUMBER(SEARCH("separated",$N4104))),0,1))</f>
        <v/>
      </c>
      <c r="S4104">
        <f>IF(OR($R4104=0,NOT(ISNUMBER($I4104))),"",IFERROR(DATEDIF($I4104,DATE(FY,1,1),"y"),""))</f>
        <v/>
      </c>
      <c r="T4104">
        <f>IF(OR($R4104=0,NOT(ISNUMBER($J4104))),"",IFERROR(DATEDIF($J4104,DATE(FY,1,1),"y"),0))</f>
        <v/>
      </c>
      <c r="U4104" s="38">
        <f>IF(OR($R4104=0,NOT(ISNUMBER($I4104))),0,IF(YEAR($I4104)+IF($Q4104=1,RetAgeO,RetAgeE)=FY,MONTH($I4104),IF(YEAR($I4104)+IF($Q4104=1,RetAgeO,RetAgeE)&lt;FY,1,0)))</f>
        <v/>
      </c>
      <c r="V4104" s="38">
        <f>IF(OR($R4104=0,NOT(ISNUMBER($K4104))),0,IF(YEAR($K4104)=FY,MONTH($K4104),IF(YEAR($K4104)&lt;FY,1,0)))</f>
        <v/>
      </c>
      <c r="W4104" s="38">
        <f>IF($R4104=0,0,MIN(12,IF(AND(ISNUMBER($O4104),$O4104&gt;=1,$O4104&lt;=12),INT($O4104),12),IF(AND(RetireExit="Yes",$U4104&gt;0),$U4104,12),IF(AND(ContractExit="Yes",$V4104&gt;0),$V4104,12)))</f>
        <v/>
      </c>
      <c r="X4104" s="37">
        <f>IF(ISNUMBER($P4104),$P4104,IncPct)</f>
        <v/>
      </c>
      <c r="Y4104" s="39">
        <f>IF($W4104=0,0,MAX(0,MIN($W4104,IncMonth-1))+MAX(0,$W4104-IncMonth+1)*(1+$X4104))</f>
        <v/>
      </c>
      <c r="Z4104" s="40">
        <f>IF($C4104="",0,IFERROR(INDEX(Departments!$B$5:$B$54,MATCH($C4104,Departments!$A$5:$A$54,0)),0))</f>
        <v/>
      </c>
      <c r="AA4104" s="41">
        <f>N($L4104)*$Y4104</f>
        <v/>
      </c>
      <c r="AB4104" s="41">
        <f>N($M4104)*$Y4104</f>
        <v/>
      </c>
      <c r="AC4104" s="41">
        <f>$AA4104*$Z4104</f>
        <v/>
      </c>
      <c r="AD4104" s="41">
        <f>$AA4104*BonusMonths/12</f>
        <v/>
      </c>
      <c r="AE4104" s="41">
        <f>($AA4104+SI_Gross*$AB4104)*IF($Q4104=1,SI_O,SI_E)</f>
        <v/>
      </c>
      <c r="AF4104" s="41">
        <f>IF($Q4104=1,0,$AA4104*EOSB)</f>
        <v/>
      </c>
      <c r="AG4104" s="41">
        <f>$AN4104*$W4104</f>
        <v/>
      </c>
      <c r="AH4104" s="41">
        <f>SUM($AA4104:$AG4104)</f>
        <v/>
      </c>
      <c r="AI4104" s="41">
        <f>12*($AM4104+$AN4104)</f>
        <v/>
      </c>
      <c r="AJ4104" s="41">
        <f>$AM4104*((IncMonth-1)+(13-IncMonth)*(1+$X4104))+12*$AN4104</f>
        <v/>
      </c>
      <c r="AK4104" s="41">
        <f>IF($R4104=1,N($L4104)+N($M4104),0)</f>
        <v/>
      </c>
      <c r="AL4104">
        <f>IF($C4104="","",IF(N($L4104)&lt;=0,"Basic salary missing",IF(ISNA(MATCH($C4104,Departments!$A$5:$A$54,0)),"Department not on Departments sheet",IF(AND($I4104&lt;&gt;"",NOT(ISNUMBER($I4104))),"Date of birth is text, not a date",IF(AND($K4104&lt;&gt;"",NOT(ISNUMBER($K4104))),"Contract end is text, not a date","")))))</f>
        <v/>
      </c>
      <c r="AM4104" s="41">
        <f>IF($R4104=0,0,N($L4104)*(1+$Z4104+BonusMonths/12+IF($Q4104=1,0,EOSB))+N($M4104)+(N($L4104)+SI_Gross*N($M4104))*IF($Q4104=1,SI_O,SI_E))</f>
        <v/>
      </c>
      <c r="AN4104" s="41">
        <f>IF($R4104=0,0,(IF($Q4104=1,MedO,MedE+Ticket)+Training)/12)</f>
        <v/>
      </c>
    </row>
    <row r="4105">
      <c r="I4105" s="35" t="n"/>
      <c r="J4105" s="35" t="n"/>
      <c r="K4105" s="35" t="n"/>
      <c r="L4105" s="36" t="n"/>
      <c r="M4105" s="36" t="n"/>
      <c r="P4105" s="37" t="n"/>
      <c r="Q4105" s="38">
        <f>IF($C4105="",0,IF(OR(LOWER(TRIM($G4105))="omani",LOWER(TRIM($G4105))="oman",LOWER(TRIM($G4105))="om",LOWER(TRIM($G4105))="local"),1,0))</f>
        <v/>
      </c>
      <c r="R4105" s="38">
        <f>IF($C4105="",0,IF(OR(ISNUMBER(SEARCH("resign",$N4105)),ISNUMBER(SEARCH("terminat",$N4105)),ISNUMBER(SEARCH("inactive",$N4105)),ISNUMBER(SEARCH("vacan",$N4105)),ISNUMBER(SEARCH("deceased",$N4105)),ISNUMBER(SEARCH("separated",$N4105))),0,1))</f>
        <v/>
      </c>
      <c r="S4105">
        <f>IF(OR($R4105=0,NOT(ISNUMBER($I4105))),"",IFERROR(DATEDIF($I4105,DATE(FY,1,1),"y"),""))</f>
        <v/>
      </c>
      <c r="T4105">
        <f>IF(OR($R4105=0,NOT(ISNUMBER($J4105))),"",IFERROR(DATEDIF($J4105,DATE(FY,1,1),"y"),0))</f>
        <v/>
      </c>
      <c r="U4105" s="38">
        <f>IF(OR($R4105=0,NOT(ISNUMBER($I4105))),0,IF(YEAR($I4105)+IF($Q4105=1,RetAgeO,RetAgeE)=FY,MONTH($I4105),IF(YEAR($I4105)+IF($Q4105=1,RetAgeO,RetAgeE)&lt;FY,1,0)))</f>
        <v/>
      </c>
      <c r="V4105" s="38">
        <f>IF(OR($R4105=0,NOT(ISNUMBER($K4105))),0,IF(YEAR($K4105)=FY,MONTH($K4105),IF(YEAR($K4105)&lt;FY,1,0)))</f>
        <v/>
      </c>
      <c r="W4105" s="38">
        <f>IF($R4105=0,0,MIN(12,IF(AND(ISNUMBER($O4105),$O4105&gt;=1,$O4105&lt;=12),INT($O4105),12),IF(AND(RetireExit="Yes",$U4105&gt;0),$U4105,12),IF(AND(ContractExit="Yes",$V4105&gt;0),$V4105,12)))</f>
        <v/>
      </c>
      <c r="X4105" s="37">
        <f>IF(ISNUMBER($P4105),$P4105,IncPct)</f>
        <v/>
      </c>
      <c r="Y4105" s="39">
        <f>IF($W4105=0,0,MAX(0,MIN($W4105,IncMonth-1))+MAX(0,$W4105-IncMonth+1)*(1+$X4105))</f>
        <v/>
      </c>
      <c r="Z4105" s="40">
        <f>IF($C4105="",0,IFERROR(INDEX(Departments!$B$5:$B$54,MATCH($C4105,Departments!$A$5:$A$54,0)),0))</f>
        <v/>
      </c>
      <c r="AA4105" s="41">
        <f>N($L4105)*$Y4105</f>
        <v/>
      </c>
      <c r="AB4105" s="41">
        <f>N($M4105)*$Y4105</f>
        <v/>
      </c>
      <c r="AC4105" s="41">
        <f>$AA4105*$Z4105</f>
        <v/>
      </c>
      <c r="AD4105" s="41">
        <f>$AA4105*BonusMonths/12</f>
        <v/>
      </c>
      <c r="AE4105" s="41">
        <f>($AA4105+SI_Gross*$AB4105)*IF($Q4105=1,SI_O,SI_E)</f>
        <v/>
      </c>
      <c r="AF4105" s="41">
        <f>IF($Q4105=1,0,$AA4105*EOSB)</f>
        <v/>
      </c>
      <c r="AG4105" s="41">
        <f>$AN4105*$W4105</f>
        <v/>
      </c>
      <c r="AH4105" s="41">
        <f>SUM($AA4105:$AG4105)</f>
        <v/>
      </c>
      <c r="AI4105" s="41">
        <f>12*($AM4105+$AN4105)</f>
        <v/>
      </c>
      <c r="AJ4105" s="41">
        <f>$AM4105*((IncMonth-1)+(13-IncMonth)*(1+$X4105))+12*$AN4105</f>
        <v/>
      </c>
      <c r="AK4105" s="41">
        <f>IF($R4105=1,N($L4105)+N($M4105),0)</f>
        <v/>
      </c>
      <c r="AL4105">
        <f>IF($C4105="","",IF(N($L4105)&lt;=0,"Basic salary missing",IF(ISNA(MATCH($C4105,Departments!$A$5:$A$54,0)),"Department not on Departments sheet",IF(AND($I4105&lt;&gt;"",NOT(ISNUMBER($I4105))),"Date of birth is text, not a date",IF(AND($K4105&lt;&gt;"",NOT(ISNUMBER($K4105))),"Contract end is text, not a date","")))))</f>
        <v/>
      </c>
      <c r="AM4105" s="41">
        <f>IF($R4105=0,0,N($L4105)*(1+$Z4105+BonusMonths/12+IF($Q4105=1,0,EOSB))+N($M4105)+(N($L4105)+SI_Gross*N($M4105))*IF($Q4105=1,SI_O,SI_E))</f>
        <v/>
      </c>
      <c r="AN4105" s="41">
        <f>IF($R4105=0,0,(IF($Q4105=1,MedO,MedE+Ticket)+Training)/12)</f>
        <v/>
      </c>
    </row>
    <row r="4106">
      <c r="I4106" s="35" t="n"/>
      <c r="J4106" s="35" t="n"/>
      <c r="K4106" s="35" t="n"/>
      <c r="L4106" s="36" t="n"/>
      <c r="M4106" s="36" t="n"/>
      <c r="P4106" s="37" t="n"/>
      <c r="Q4106" s="38">
        <f>IF($C4106="",0,IF(OR(LOWER(TRIM($G4106))="omani",LOWER(TRIM($G4106))="oman",LOWER(TRIM($G4106))="om",LOWER(TRIM($G4106))="local"),1,0))</f>
        <v/>
      </c>
      <c r="R4106" s="38">
        <f>IF($C4106="",0,IF(OR(ISNUMBER(SEARCH("resign",$N4106)),ISNUMBER(SEARCH("terminat",$N4106)),ISNUMBER(SEARCH("inactive",$N4106)),ISNUMBER(SEARCH("vacan",$N4106)),ISNUMBER(SEARCH("deceased",$N4106)),ISNUMBER(SEARCH("separated",$N4106))),0,1))</f>
        <v/>
      </c>
      <c r="S4106">
        <f>IF(OR($R4106=0,NOT(ISNUMBER($I4106))),"",IFERROR(DATEDIF($I4106,DATE(FY,1,1),"y"),""))</f>
        <v/>
      </c>
      <c r="T4106">
        <f>IF(OR($R4106=0,NOT(ISNUMBER($J4106))),"",IFERROR(DATEDIF($J4106,DATE(FY,1,1),"y"),0))</f>
        <v/>
      </c>
      <c r="U4106" s="38">
        <f>IF(OR($R4106=0,NOT(ISNUMBER($I4106))),0,IF(YEAR($I4106)+IF($Q4106=1,RetAgeO,RetAgeE)=FY,MONTH($I4106),IF(YEAR($I4106)+IF($Q4106=1,RetAgeO,RetAgeE)&lt;FY,1,0)))</f>
        <v/>
      </c>
      <c r="V4106" s="38">
        <f>IF(OR($R4106=0,NOT(ISNUMBER($K4106))),0,IF(YEAR($K4106)=FY,MONTH($K4106),IF(YEAR($K4106)&lt;FY,1,0)))</f>
        <v/>
      </c>
      <c r="W4106" s="38">
        <f>IF($R4106=0,0,MIN(12,IF(AND(ISNUMBER($O4106),$O4106&gt;=1,$O4106&lt;=12),INT($O4106),12),IF(AND(RetireExit="Yes",$U4106&gt;0),$U4106,12),IF(AND(ContractExit="Yes",$V4106&gt;0),$V4106,12)))</f>
        <v/>
      </c>
      <c r="X4106" s="37">
        <f>IF(ISNUMBER($P4106),$P4106,IncPct)</f>
        <v/>
      </c>
      <c r="Y4106" s="39">
        <f>IF($W4106=0,0,MAX(0,MIN($W4106,IncMonth-1))+MAX(0,$W4106-IncMonth+1)*(1+$X4106))</f>
        <v/>
      </c>
      <c r="Z4106" s="40">
        <f>IF($C4106="",0,IFERROR(INDEX(Departments!$B$5:$B$54,MATCH($C4106,Departments!$A$5:$A$54,0)),0))</f>
        <v/>
      </c>
      <c r="AA4106" s="41">
        <f>N($L4106)*$Y4106</f>
        <v/>
      </c>
      <c r="AB4106" s="41">
        <f>N($M4106)*$Y4106</f>
        <v/>
      </c>
      <c r="AC4106" s="41">
        <f>$AA4106*$Z4106</f>
        <v/>
      </c>
      <c r="AD4106" s="41">
        <f>$AA4106*BonusMonths/12</f>
        <v/>
      </c>
      <c r="AE4106" s="41">
        <f>($AA4106+SI_Gross*$AB4106)*IF($Q4106=1,SI_O,SI_E)</f>
        <v/>
      </c>
      <c r="AF4106" s="41">
        <f>IF($Q4106=1,0,$AA4106*EOSB)</f>
        <v/>
      </c>
      <c r="AG4106" s="41">
        <f>$AN4106*$W4106</f>
        <v/>
      </c>
      <c r="AH4106" s="41">
        <f>SUM($AA4106:$AG4106)</f>
        <v/>
      </c>
      <c r="AI4106" s="41">
        <f>12*($AM4106+$AN4106)</f>
        <v/>
      </c>
      <c r="AJ4106" s="41">
        <f>$AM4106*((IncMonth-1)+(13-IncMonth)*(1+$X4106))+12*$AN4106</f>
        <v/>
      </c>
      <c r="AK4106" s="41">
        <f>IF($R4106=1,N($L4106)+N($M4106),0)</f>
        <v/>
      </c>
      <c r="AL4106">
        <f>IF($C4106="","",IF(N($L4106)&lt;=0,"Basic salary missing",IF(ISNA(MATCH($C4106,Departments!$A$5:$A$54,0)),"Department not on Departments sheet",IF(AND($I4106&lt;&gt;"",NOT(ISNUMBER($I4106))),"Date of birth is text, not a date",IF(AND($K4106&lt;&gt;"",NOT(ISNUMBER($K4106))),"Contract end is text, not a date","")))))</f>
        <v/>
      </c>
      <c r="AM4106" s="41">
        <f>IF($R4106=0,0,N($L4106)*(1+$Z4106+BonusMonths/12+IF($Q4106=1,0,EOSB))+N($M4106)+(N($L4106)+SI_Gross*N($M4106))*IF($Q4106=1,SI_O,SI_E))</f>
        <v/>
      </c>
      <c r="AN4106" s="41">
        <f>IF($R4106=0,0,(IF($Q4106=1,MedO,MedE+Ticket)+Training)/12)</f>
        <v/>
      </c>
    </row>
    <row r="4107">
      <c r="I4107" s="35" t="n"/>
      <c r="J4107" s="35" t="n"/>
      <c r="K4107" s="35" t="n"/>
      <c r="L4107" s="36" t="n"/>
      <c r="M4107" s="36" t="n"/>
      <c r="P4107" s="37" t="n"/>
      <c r="Q4107" s="38">
        <f>IF($C4107="",0,IF(OR(LOWER(TRIM($G4107))="omani",LOWER(TRIM($G4107))="oman",LOWER(TRIM($G4107))="om",LOWER(TRIM($G4107))="local"),1,0))</f>
        <v/>
      </c>
      <c r="R4107" s="38">
        <f>IF($C4107="",0,IF(OR(ISNUMBER(SEARCH("resign",$N4107)),ISNUMBER(SEARCH("terminat",$N4107)),ISNUMBER(SEARCH("inactive",$N4107)),ISNUMBER(SEARCH("vacan",$N4107)),ISNUMBER(SEARCH("deceased",$N4107)),ISNUMBER(SEARCH("separated",$N4107))),0,1))</f>
        <v/>
      </c>
      <c r="S4107">
        <f>IF(OR($R4107=0,NOT(ISNUMBER($I4107))),"",IFERROR(DATEDIF($I4107,DATE(FY,1,1),"y"),""))</f>
        <v/>
      </c>
      <c r="T4107">
        <f>IF(OR($R4107=0,NOT(ISNUMBER($J4107))),"",IFERROR(DATEDIF($J4107,DATE(FY,1,1),"y"),0))</f>
        <v/>
      </c>
      <c r="U4107" s="38">
        <f>IF(OR($R4107=0,NOT(ISNUMBER($I4107))),0,IF(YEAR($I4107)+IF($Q4107=1,RetAgeO,RetAgeE)=FY,MONTH($I4107),IF(YEAR($I4107)+IF($Q4107=1,RetAgeO,RetAgeE)&lt;FY,1,0)))</f>
        <v/>
      </c>
      <c r="V4107" s="38">
        <f>IF(OR($R4107=0,NOT(ISNUMBER($K4107))),0,IF(YEAR($K4107)=FY,MONTH($K4107),IF(YEAR($K4107)&lt;FY,1,0)))</f>
        <v/>
      </c>
      <c r="W4107" s="38">
        <f>IF($R4107=0,0,MIN(12,IF(AND(ISNUMBER($O4107),$O4107&gt;=1,$O4107&lt;=12),INT($O4107),12),IF(AND(RetireExit="Yes",$U4107&gt;0),$U4107,12),IF(AND(ContractExit="Yes",$V4107&gt;0),$V4107,12)))</f>
        <v/>
      </c>
      <c r="X4107" s="37">
        <f>IF(ISNUMBER($P4107),$P4107,IncPct)</f>
        <v/>
      </c>
      <c r="Y4107" s="39">
        <f>IF($W4107=0,0,MAX(0,MIN($W4107,IncMonth-1))+MAX(0,$W4107-IncMonth+1)*(1+$X4107))</f>
        <v/>
      </c>
      <c r="Z4107" s="40">
        <f>IF($C4107="",0,IFERROR(INDEX(Departments!$B$5:$B$54,MATCH($C4107,Departments!$A$5:$A$54,0)),0))</f>
        <v/>
      </c>
      <c r="AA4107" s="41">
        <f>N($L4107)*$Y4107</f>
        <v/>
      </c>
      <c r="AB4107" s="41">
        <f>N($M4107)*$Y4107</f>
        <v/>
      </c>
      <c r="AC4107" s="41">
        <f>$AA4107*$Z4107</f>
        <v/>
      </c>
      <c r="AD4107" s="41">
        <f>$AA4107*BonusMonths/12</f>
        <v/>
      </c>
      <c r="AE4107" s="41">
        <f>($AA4107+SI_Gross*$AB4107)*IF($Q4107=1,SI_O,SI_E)</f>
        <v/>
      </c>
      <c r="AF4107" s="41">
        <f>IF($Q4107=1,0,$AA4107*EOSB)</f>
        <v/>
      </c>
      <c r="AG4107" s="41">
        <f>$AN4107*$W4107</f>
        <v/>
      </c>
      <c r="AH4107" s="41">
        <f>SUM($AA4107:$AG4107)</f>
        <v/>
      </c>
      <c r="AI4107" s="41">
        <f>12*($AM4107+$AN4107)</f>
        <v/>
      </c>
      <c r="AJ4107" s="41">
        <f>$AM4107*((IncMonth-1)+(13-IncMonth)*(1+$X4107))+12*$AN4107</f>
        <v/>
      </c>
      <c r="AK4107" s="41">
        <f>IF($R4107=1,N($L4107)+N($M4107),0)</f>
        <v/>
      </c>
      <c r="AL4107">
        <f>IF($C4107="","",IF(N($L4107)&lt;=0,"Basic salary missing",IF(ISNA(MATCH($C4107,Departments!$A$5:$A$54,0)),"Department not on Departments sheet",IF(AND($I4107&lt;&gt;"",NOT(ISNUMBER($I4107))),"Date of birth is text, not a date",IF(AND($K4107&lt;&gt;"",NOT(ISNUMBER($K4107))),"Contract end is text, not a date","")))))</f>
        <v/>
      </c>
      <c r="AM4107" s="41">
        <f>IF($R4107=0,0,N($L4107)*(1+$Z4107+BonusMonths/12+IF($Q4107=1,0,EOSB))+N($M4107)+(N($L4107)+SI_Gross*N($M4107))*IF($Q4107=1,SI_O,SI_E))</f>
        <v/>
      </c>
      <c r="AN4107" s="41">
        <f>IF($R4107=0,0,(IF($Q4107=1,MedO,MedE+Ticket)+Training)/12)</f>
        <v/>
      </c>
    </row>
    <row r="4108">
      <c r="I4108" s="35" t="n"/>
      <c r="J4108" s="35" t="n"/>
      <c r="K4108" s="35" t="n"/>
      <c r="L4108" s="36" t="n"/>
      <c r="M4108" s="36" t="n"/>
      <c r="P4108" s="37" t="n"/>
      <c r="Q4108" s="38">
        <f>IF($C4108="",0,IF(OR(LOWER(TRIM($G4108))="omani",LOWER(TRIM($G4108))="oman",LOWER(TRIM($G4108))="om",LOWER(TRIM($G4108))="local"),1,0))</f>
        <v/>
      </c>
      <c r="R4108" s="38">
        <f>IF($C4108="",0,IF(OR(ISNUMBER(SEARCH("resign",$N4108)),ISNUMBER(SEARCH("terminat",$N4108)),ISNUMBER(SEARCH("inactive",$N4108)),ISNUMBER(SEARCH("vacan",$N4108)),ISNUMBER(SEARCH("deceased",$N4108)),ISNUMBER(SEARCH("separated",$N4108))),0,1))</f>
        <v/>
      </c>
      <c r="S4108">
        <f>IF(OR($R4108=0,NOT(ISNUMBER($I4108))),"",IFERROR(DATEDIF($I4108,DATE(FY,1,1),"y"),""))</f>
        <v/>
      </c>
      <c r="T4108">
        <f>IF(OR($R4108=0,NOT(ISNUMBER($J4108))),"",IFERROR(DATEDIF($J4108,DATE(FY,1,1),"y"),0))</f>
        <v/>
      </c>
      <c r="U4108" s="38">
        <f>IF(OR($R4108=0,NOT(ISNUMBER($I4108))),0,IF(YEAR($I4108)+IF($Q4108=1,RetAgeO,RetAgeE)=FY,MONTH($I4108),IF(YEAR($I4108)+IF($Q4108=1,RetAgeO,RetAgeE)&lt;FY,1,0)))</f>
        <v/>
      </c>
      <c r="V4108" s="38">
        <f>IF(OR($R4108=0,NOT(ISNUMBER($K4108))),0,IF(YEAR($K4108)=FY,MONTH($K4108),IF(YEAR($K4108)&lt;FY,1,0)))</f>
        <v/>
      </c>
      <c r="W4108" s="38">
        <f>IF($R4108=0,0,MIN(12,IF(AND(ISNUMBER($O4108),$O4108&gt;=1,$O4108&lt;=12),INT($O4108),12),IF(AND(RetireExit="Yes",$U4108&gt;0),$U4108,12),IF(AND(ContractExit="Yes",$V4108&gt;0),$V4108,12)))</f>
        <v/>
      </c>
      <c r="X4108" s="37">
        <f>IF(ISNUMBER($P4108),$P4108,IncPct)</f>
        <v/>
      </c>
      <c r="Y4108" s="39">
        <f>IF($W4108=0,0,MAX(0,MIN($W4108,IncMonth-1))+MAX(0,$W4108-IncMonth+1)*(1+$X4108))</f>
        <v/>
      </c>
      <c r="Z4108" s="40">
        <f>IF($C4108="",0,IFERROR(INDEX(Departments!$B$5:$B$54,MATCH($C4108,Departments!$A$5:$A$54,0)),0))</f>
        <v/>
      </c>
      <c r="AA4108" s="41">
        <f>N($L4108)*$Y4108</f>
        <v/>
      </c>
      <c r="AB4108" s="41">
        <f>N($M4108)*$Y4108</f>
        <v/>
      </c>
      <c r="AC4108" s="41">
        <f>$AA4108*$Z4108</f>
        <v/>
      </c>
      <c r="AD4108" s="41">
        <f>$AA4108*BonusMonths/12</f>
        <v/>
      </c>
      <c r="AE4108" s="41">
        <f>($AA4108+SI_Gross*$AB4108)*IF($Q4108=1,SI_O,SI_E)</f>
        <v/>
      </c>
      <c r="AF4108" s="41">
        <f>IF($Q4108=1,0,$AA4108*EOSB)</f>
        <v/>
      </c>
      <c r="AG4108" s="41">
        <f>$AN4108*$W4108</f>
        <v/>
      </c>
      <c r="AH4108" s="41">
        <f>SUM($AA4108:$AG4108)</f>
        <v/>
      </c>
      <c r="AI4108" s="41">
        <f>12*($AM4108+$AN4108)</f>
        <v/>
      </c>
      <c r="AJ4108" s="41">
        <f>$AM4108*((IncMonth-1)+(13-IncMonth)*(1+$X4108))+12*$AN4108</f>
        <v/>
      </c>
      <c r="AK4108" s="41">
        <f>IF($R4108=1,N($L4108)+N($M4108),0)</f>
        <v/>
      </c>
      <c r="AL4108">
        <f>IF($C4108="","",IF(N($L4108)&lt;=0,"Basic salary missing",IF(ISNA(MATCH($C4108,Departments!$A$5:$A$54,0)),"Department not on Departments sheet",IF(AND($I4108&lt;&gt;"",NOT(ISNUMBER($I4108))),"Date of birth is text, not a date",IF(AND($K4108&lt;&gt;"",NOT(ISNUMBER($K4108))),"Contract end is text, not a date","")))))</f>
        <v/>
      </c>
      <c r="AM4108" s="41">
        <f>IF($R4108=0,0,N($L4108)*(1+$Z4108+BonusMonths/12+IF($Q4108=1,0,EOSB))+N($M4108)+(N($L4108)+SI_Gross*N($M4108))*IF($Q4108=1,SI_O,SI_E))</f>
        <v/>
      </c>
      <c r="AN4108" s="41">
        <f>IF($R4108=0,0,(IF($Q4108=1,MedO,MedE+Ticket)+Training)/12)</f>
        <v/>
      </c>
    </row>
    <row r="4109">
      <c r="I4109" s="35" t="n"/>
      <c r="J4109" s="35" t="n"/>
      <c r="K4109" s="35" t="n"/>
      <c r="L4109" s="36" t="n"/>
      <c r="M4109" s="36" t="n"/>
      <c r="P4109" s="37" t="n"/>
      <c r="Q4109" s="38">
        <f>IF($C4109="",0,IF(OR(LOWER(TRIM($G4109))="omani",LOWER(TRIM($G4109))="oman",LOWER(TRIM($G4109))="om",LOWER(TRIM($G4109))="local"),1,0))</f>
        <v/>
      </c>
      <c r="R4109" s="38">
        <f>IF($C4109="",0,IF(OR(ISNUMBER(SEARCH("resign",$N4109)),ISNUMBER(SEARCH("terminat",$N4109)),ISNUMBER(SEARCH("inactive",$N4109)),ISNUMBER(SEARCH("vacan",$N4109)),ISNUMBER(SEARCH("deceased",$N4109)),ISNUMBER(SEARCH("separated",$N4109))),0,1))</f>
        <v/>
      </c>
      <c r="S4109">
        <f>IF(OR($R4109=0,NOT(ISNUMBER($I4109))),"",IFERROR(DATEDIF($I4109,DATE(FY,1,1),"y"),""))</f>
        <v/>
      </c>
      <c r="T4109">
        <f>IF(OR($R4109=0,NOT(ISNUMBER($J4109))),"",IFERROR(DATEDIF($J4109,DATE(FY,1,1),"y"),0))</f>
        <v/>
      </c>
      <c r="U4109" s="38">
        <f>IF(OR($R4109=0,NOT(ISNUMBER($I4109))),0,IF(YEAR($I4109)+IF($Q4109=1,RetAgeO,RetAgeE)=FY,MONTH($I4109),IF(YEAR($I4109)+IF($Q4109=1,RetAgeO,RetAgeE)&lt;FY,1,0)))</f>
        <v/>
      </c>
      <c r="V4109" s="38">
        <f>IF(OR($R4109=0,NOT(ISNUMBER($K4109))),0,IF(YEAR($K4109)=FY,MONTH($K4109),IF(YEAR($K4109)&lt;FY,1,0)))</f>
        <v/>
      </c>
      <c r="W4109" s="38">
        <f>IF($R4109=0,0,MIN(12,IF(AND(ISNUMBER($O4109),$O4109&gt;=1,$O4109&lt;=12),INT($O4109),12),IF(AND(RetireExit="Yes",$U4109&gt;0),$U4109,12),IF(AND(ContractExit="Yes",$V4109&gt;0),$V4109,12)))</f>
        <v/>
      </c>
      <c r="X4109" s="37">
        <f>IF(ISNUMBER($P4109),$P4109,IncPct)</f>
        <v/>
      </c>
      <c r="Y4109" s="39">
        <f>IF($W4109=0,0,MAX(0,MIN($W4109,IncMonth-1))+MAX(0,$W4109-IncMonth+1)*(1+$X4109))</f>
        <v/>
      </c>
      <c r="Z4109" s="40">
        <f>IF($C4109="",0,IFERROR(INDEX(Departments!$B$5:$B$54,MATCH($C4109,Departments!$A$5:$A$54,0)),0))</f>
        <v/>
      </c>
      <c r="AA4109" s="41">
        <f>N($L4109)*$Y4109</f>
        <v/>
      </c>
      <c r="AB4109" s="41">
        <f>N($M4109)*$Y4109</f>
        <v/>
      </c>
      <c r="AC4109" s="41">
        <f>$AA4109*$Z4109</f>
        <v/>
      </c>
      <c r="AD4109" s="41">
        <f>$AA4109*BonusMonths/12</f>
        <v/>
      </c>
      <c r="AE4109" s="41">
        <f>($AA4109+SI_Gross*$AB4109)*IF($Q4109=1,SI_O,SI_E)</f>
        <v/>
      </c>
      <c r="AF4109" s="41">
        <f>IF($Q4109=1,0,$AA4109*EOSB)</f>
        <v/>
      </c>
      <c r="AG4109" s="41">
        <f>$AN4109*$W4109</f>
        <v/>
      </c>
      <c r="AH4109" s="41">
        <f>SUM($AA4109:$AG4109)</f>
        <v/>
      </c>
      <c r="AI4109" s="41">
        <f>12*($AM4109+$AN4109)</f>
        <v/>
      </c>
      <c r="AJ4109" s="41">
        <f>$AM4109*((IncMonth-1)+(13-IncMonth)*(1+$X4109))+12*$AN4109</f>
        <v/>
      </c>
      <c r="AK4109" s="41">
        <f>IF($R4109=1,N($L4109)+N($M4109),0)</f>
        <v/>
      </c>
      <c r="AL4109">
        <f>IF($C4109="","",IF(N($L4109)&lt;=0,"Basic salary missing",IF(ISNA(MATCH($C4109,Departments!$A$5:$A$54,0)),"Department not on Departments sheet",IF(AND($I4109&lt;&gt;"",NOT(ISNUMBER($I4109))),"Date of birth is text, not a date",IF(AND($K4109&lt;&gt;"",NOT(ISNUMBER($K4109))),"Contract end is text, not a date","")))))</f>
        <v/>
      </c>
      <c r="AM4109" s="41">
        <f>IF($R4109=0,0,N($L4109)*(1+$Z4109+BonusMonths/12+IF($Q4109=1,0,EOSB))+N($M4109)+(N($L4109)+SI_Gross*N($M4109))*IF($Q4109=1,SI_O,SI_E))</f>
        <v/>
      </c>
      <c r="AN4109" s="41">
        <f>IF($R4109=0,0,(IF($Q4109=1,MedO,MedE+Ticket)+Training)/12)</f>
        <v/>
      </c>
    </row>
    <row r="4110">
      <c r="I4110" s="35" t="n"/>
      <c r="J4110" s="35" t="n"/>
      <c r="K4110" s="35" t="n"/>
      <c r="L4110" s="36" t="n"/>
      <c r="M4110" s="36" t="n"/>
      <c r="P4110" s="37" t="n"/>
      <c r="Q4110" s="38">
        <f>IF($C4110="",0,IF(OR(LOWER(TRIM($G4110))="omani",LOWER(TRIM($G4110))="oman",LOWER(TRIM($G4110))="om",LOWER(TRIM($G4110))="local"),1,0))</f>
        <v/>
      </c>
      <c r="R4110" s="38">
        <f>IF($C4110="",0,IF(OR(ISNUMBER(SEARCH("resign",$N4110)),ISNUMBER(SEARCH("terminat",$N4110)),ISNUMBER(SEARCH("inactive",$N4110)),ISNUMBER(SEARCH("vacan",$N4110)),ISNUMBER(SEARCH("deceased",$N4110)),ISNUMBER(SEARCH("separated",$N4110))),0,1))</f>
        <v/>
      </c>
      <c r="S4110">
        <f>IF(OR($R4110=0,NOT(ISNUMBER($I4110))),"",IFERROR(DATEDIF($I4110,DATE(FY,1,1),"y"),""))</f>
        <v/>
      </c>
      <c r="T4110">
        <f>IF(OR($R4110=0,NOT(ISNUMBER($J4110))),"",IFERROR(DATEDIF($J4110,DATE(FY,1,1),"y"),0))</f>
        <v/>
      </c>
      <c r="U4110" s="38">
        <f>IF(OR($R4110=0,NOT(ISNUMBER($I4110))),0,IF(YEAR($I4110)+IF($Q4110=1,RetAgeO,RetAgeE)=FY,MONTH($I4110),IF(YEAR($I4110)+IF($Q4110=1,RetAgeO,RetAgeE)&lt;FY,1,0)))</f>
        <v/>
      </c>
      <c r="V4110" s="38">
        <f>IF(OR($R4110=0,NOT(ISNUMBER($K4110))),0,IF(YEAR($K4110)=FY,MONTH($K4110),IF(YEAR($K4110)&lt;FY,1,0)))</f>
        <v/>
      </c>
      <c r="W4110" s="38">
        <f>IF($R4110=0,0,MIN(12,IF(AND(ISNUMBER($O4110),$O4110&gt;=1,$O4110&lt;=12),INT($O4110),12),IF(AND(RetireExit="Yes",$U4110&gt;0),$U4110,12),IF(AND(ContractExit="Yes",$V4110&gt;0),$V4110,12)))</f>
        <v/>
      </c>
      <c r="X4110" s="37">
        <f>IF(ISNUMBER($P4110),$P4110,IncPct)</f>
        <v/>
      </c>
      <c r="Y4110" s="39">
        <f>IF($W4110=0,0,MAX(0,MIN($W4110,IncMonth-1))+MAX(0,$W4110-IncMonth+1)*(1+$X4110))</f>
        <v/>
      </c>
      <c r="Z4110" s="40">
        <f>IF($C4110="",0,IFERROR(INDEX(Departments!$B$5:$B$54,MATCH($C4110,Departments!$A$5:$A$54,0)),0))</f>
        <v/>
      </c>
      <c r="AA4110" s="41">
        <f>N($L4110)*$Y4110</f>
        <v/>
      </c>
      <c r="AB4110" s="41">
        <f>N($M4110)*$Y4110</f>
        <v/>
      </c>
      <c r="AC4110" s="41">
        <f>$AA4110*$Z4110</f>
        <v/>
      </c>
      <c r="AD4110" s="41">
        <f>$AA4110*BonusMonths/12</f>
        <v/>
      </c>
      <c r="AE4110" s="41">
        <f>($AA4110+SI_Gross*$AB4110)*IF($Q4110=1,SI_O,SI_E)</f>
        <v/>
      </c>
      <c r="AF4110" s="41">
        <f>IF($Q4110=1,0,$AA4110*EOSB)</f>
        <v/>
      </c>
      <c r="AG4110" s="41">
        <f>$AN4110*$W4110</f>
        <v/>
      </c>
      <c r="AH4110" s="41">
        <f>SUM($AA4110:$AG4110)</f>
        <v/>
      </c>
      <c r="AI4110" s="41">
        <f>12*($AM4110+$AN4110)</f>
        <v/>
      </c>
      <c r="AJ4110" s="41">
        <f>$AM4110*((IncMonth-1)+(13-IncMonth)*(1+$X4110))+12*$AN4110</f>
        <v/>
      </c>
      <c r="AK4110" s="41">
        <f>IF($R4110=1,N($L4110)+N($M4110),0)</f>
        <v/>
      </c>
      <c r="AL4110">
        <f>IF($C4110="","",IF(N($L4110)&lt;=0,"Basic salary missing",IF(ISNA(MATCH($C4110,Departments!$A$5:$A$54,0)),"Department not on Departments sheet",IF(AND($I4110&lt;&gt;"",NOT(ISNUMBER($I4110))),"Date of birth is text, not a date",IF(AND($K4110&lt;&gt;"",NOT(ISNUMBER($K4110))),"Contract end is text, not a date","")))))</f>
        <v/>
      </c>
      <c r="AM4110" s="41">
        <f>IF($R4110=0,0,N($L4110)*(1+$Z4110+BonusMonths/12+IF($Q4110=1,0,EOSB))+N($M4110)+(N($L4110)+SI_Gross*N($M4110))*IF($Q4110=1,SI_O,SI_E))</f>
        <v/>
      </c>
      <c r="AN4110" s="41">
        <f>IF($R4110=0,0,(IF($Q4110=1,MedO,MedE+Ticket)+Training)/12)</f>
        <v/>
      </c>
    </row>
    <row r="4111">
      <c r="I4111" s="35" t="n"/>
      <c r="J4111" s="35" t="n"/>
      <c r="K4111" s="35" t="n"/>
      <c r="L4111" s="36" t="n"/>
      <c r="M4111" s="36" t="n"/>
      <c r="P4111" s="37" t="n"/>
      <c r="Q4111" s="38">
        <f>IF($C4111="",0,IF(OR(LOWER(TRIM($G4111))="omani",LOWER(TRIM($G4111))="oman",LOWER(TRIM($G4111))="om",LOWER(TRIM($G4111))="local"),1,0))</f>
        <v/>
      </c>
      <c r="R4111" s="38">
        <f>IF($C4111="",0,IF(OR(ISNUMBER(SEARCH("resign",$N4111)),ISNUMBER(SEARCH("terminat",$N4111)),ISNUMBER(SEARCH("inactive",$N4111)),ISNUMBER(SEARCH("vacan",$N4111)),ISNUMBER(SEARCH("deceased",$N4111)),ISNUMBER(SEARCH("separated",$N4111))),0,1))</f>
        <v/>
      </c>
      <c r="S4111">
        <f>IF(OR($R4111=0,NOT(ISNUMBER($I4111))),"",IFERROR(DATEDIF($I4111,DATE(FY,1,1),"y"),""))</f>
        <v/>
      </c>
      <c r="T4111">
        <f>IF(OR($R4111=0,NOT(ISNUMBER($J4111))),"",IFERROR(DATEDIF($J4111,DATE(FY,1,1),"y"),0))</f>
        <v/>
      </c>
      <c r="U4111" s="38">
        <f>IF(OR($R4111=0,NOT(ISNUMBER($I4111))),0,IF(YEAR($I4111)+IF($Q4111=1,RetAgeO,RetAgeE)=FY,MONTH($I4111),IF(YEAR($I4111)+IF($Q4111=1,RetAgeO,RetAgeE)&lt;FY,1,0)))</f>
        <v/>
      </c>
      <c r="V4111" s="38">
        <f>IF(OR($R4111=0,NOT(ISNUMBER($K4111))),0,IF(YEAR($K4111)=FY,MONTH($K4111),IF(YEAR($K4111)&lt;FY,1,0)))</f>
        <v/>
      </c>
      <c r="W4111" s="38">
        <f>IF($R4111=0,0,MIN(12,IF(AND(ISNUMBER($O4111),$O4111&gt;=1,$O4111&lt;=12),INT($O4111),12),IF(AND(RetireExit="Yes",$U4111&gt;0),$U4111,12),IF(AND(ContractExit="Yes",$V4111&gt;0),$V4111,12)))</f>
        <v/>
      </c>
      <c r="X4111" s="37">
        <f>IF(ISNUMBER($P4111),$P4111,IncPct)</f>
        <v/>
      </c>
      <c r="Y4111" s="39">
        <f>IF($W4111=0,0,MAX(0,MIN($W4111,IncMonth-1))+MAX(0,$W4111-IncMonth+1)*(1+$X4111))</f>
        <v/>
      </c>
      <c r="Z4111" s="40">
        <f>IF($C4111="",0,IFERROR(INDEX(Departments!$B$5:$B$54,MATCH($C4111,Departments!$A$5:$A$54,0)),0))</f>
        <v/>
      </c>
      <c r="AA4111" s="41">
        <f>N($L4111)*$Y4111</f>
        <v/>
      </c>
      <c r="AB4111" s="41">
        <f>N($M4111)*$Y4111</f>
        <v/>
      </c>
      <c r="AC4111" s="41">
        <f>$AA4111*$Z4111</f>
        <v/>
      </c>
      <c r="AD4111" s="41">
        <f>$AA4111*BonusMonths/12</f>
        <v/>
      </c>
      <c r="AE4111" s="41">
        <f>($AA4111+SI_Gross*$AB4111)*IF($Q4111=1,SI_O,SI_E)</f>
        <v/>
      </c>
      <c r="AF4111" s="41">
        <f>IF($Q4111=1,0,$AA4111*EOSB)</f>
        <v/>
      </c>
      <c r="AG4111" s="41">
        <f>$AN4111*$W4111</f>
        <v/>
      </c>
      <c r="AH4111" s="41">
        <f>SUM($AA4111:$AG4111)</f>
        <v/>
      </c>
      <c r="AI4111" s="41">
        <f>12*($AM4111+$AN4111)</f>
        <v/>
      </c>
      <c r="AJ4111" s="41">
        <f>$AM4111*((IncMonth-1)+(13-IncMonth)*(1+$X4111))+12*$AN4111</f>
        <v/>
      </c>
      <c r="AK4111" s="41">
        <f>IF($R4111=1,N($L4111)+N($M4111),0)</f>
        <v/>
      </c>
      <c r="AL4111">
        <f>IF($C4111="","",IF(N($L4111)&lt;=0,"Basic salary missing",IF(ISNA(MATCH($C4111,Departments!$A$5:$A$54,0)),"Department not on Departments sheet",IF(AND($I4111&lt;&gt;"",NOT(ISNUMBER($I4111))),"Date of birth is text, not a date",IF(AND($K4111&lt;&gt;"",NOT(ISNUMBER($K4111))),"Contract end is text, not a date","")))))</f>
        <v/>
      </c>
      <c r="AM4111" s="41">
        <f>IF($R4111=0,0,N($L4111)*(1+$Z4111+BonusMonths/12+IF($Q4111=1,0,EOSB))+N($M4111)+(N($L4111)+SI_Gross*N($M4111))*IF($Q4111=1,SI_O,SI_E))</f>
        <v/>
      </c>
      <c r="AN4111" s="41">
        <f>IF($R4111=0,0,(IF($Q4111=1,MedO,MedE+Ticket)+Training)/12)</f>
        <v/>
      </c>
    </row>
    <row r="4112">
      <c r="I4112" s="35" t="n"/>
      <c r="J4112" s="35" t="n"/>
      <c r="K4112" s="35" t="n"/>
      <c r="L4112" s="36" t="n"/>
      <c r="M4112" s="36" t="n"/>
      <c r="P4112" s="37" t="n"/>
      <c r="Q4112" s="38">
        <f>IF($C4112="",0,IF(OR(LOWER(TRIM($G4112))="omani",LOWER(TRIM($G4112))="oman",LOWER(TRIM($G4112))="om",LOWER(TRIM($G4112))="local"),1,0))</f>
        <v/>
      </c>
      <c r="R4112" s="38">
        <f>IF($C4112="",0,IF(OR(ISNUMBER(SEARCH("resign",$N4112)),ISNUMBER(SEARCH("terminat",$N4112)),ISNUMBER(SEARCH("inactive",$N4112)),ISNUMBER(SEARCH("vacan",$N4112)),ISNUMBER(SEARCH("deceased",$N4112)),ISNUMBER(SEARCH("separated",$N4112))),0,1))</f>
        <v/>
      </c>
      <c r="S4112">
        <f>IF(OR($R4112=0,NOT(ISNUMBER($I4112))),"",IFERROR(DATEDIF($I4112,DATE(FY,1,1),"y"),""))</f>
        <v/>
      </c>
      <c r="T4112">
        <f>IF(OR($R4112=0,NOT(ISNUMBER($J4112))),"",IFERROR(DATEDIF($J4112,DATE(FY,1,1),"y"),0))</f>
        <v/>
      </c>
      <c r="U4112" s="38">
        <f>IF(OR($R4112=0,NOT(ISNUMBER($I4112))),0,IF(YEAR($I4112)+IF($Q4112=1,RetAgeO,RetAgeE)=FY,MONTH($I4112),IF(YEAR($I4112)+IF($Q4112=1,RetAgeO,RetAgeE)&lt;FY,1,0)))</f>
        <v/>
      </c>
      <c r="V4112" s="38">
        <f>IF(OR($R4112=0,NOT(ISNUMBER($K4112))),0,IF(YEAR($K4112)=FY,MONTH($K4112),IF(YEAR($K4112)&lt;FY,1,0)))</f>
        <v/>
      </c>
      <c r="W4112" s="38">
        <f>IF($R4112=0,0,MIN(12,IF(AND(ISNUMBER($O4112),$O4112&gt;=1,$O4112&lt;=12),INT($O4112),12),IF(AND(RetireExit="Yes",$U4112&gt;0),$U4112,12),IF(AND(ContractExit="Yes",$V4112&gt;0),$V4112,12)))</f>
        <v/>
      </c>
      <c r="X4112" s="37">
        <f>IF(ISNUMBER($P4112),$P4112,IncPct)</f>
        <v/>
      </c>
      <c r="Y4112" s="39">
        <f>IF($W4112=0,0,MAX(0,MIN($W4112,IncMonth-1))+MAX(0,$W4112-IncMonth+1)*(1+$X4112))</f>
        <v/>
      </c>
      <c r="Z4112" s="40">
        <f>IF($C4112="",0,IFERROR(INDEX(Departments!$B$5:$B$54,MATCH($C4112,Departments!$A$5:$A$54,0)),0))</f>
        <v/>
      </c>
      <c r="AA4112" s="41">
        <f>N($L4112)*$Y4112</f>
        <v/>
      </c>
      <c r="AB4112" s="41">
        <f>N($M4112)*$Y4112</f>
        <v/>
      </c>
      <c r="AC4112" s="41">
        <f>$AA4112*$Z4112</f>
        <v/>
      </c>
      <c r="AD4112" s="41">
        <f>$AA4112*BonusMonths/12</f>
        <v/>
      </c>
      <c r="AE4112" s="41">
        <f>($AA4112+SI_Gross*$AB4112)*IF($Q4112=1,SI_O,SI_E)</f>
        <v/>
      </c>
      <c r="AF4112" s="41">
        <f>IF($Q4112=1,0,$AA4112*EOSB)</f>
        <v/>
      </c>
      <c r="AG4112" s="41">
        <f>$AN4112*$W4112</f>
        <v/>
      </c>
      <c r="AH4112" s="41">
        <f>SUM($AA4112:$AG4112)</f>
        <v/>
      </c>
      <c r="AI4112" s="41">
        <f>12*($AM4112+$AN4112)</f>
        <v/>
      </c>
      <c r="AJ4112" s="41">
        <f>$AM4112*((IncMonth-1)+(13-IncMonth)*(1+$X4112))+12*$AN4112</f>
        <v/>
      </c>
      <c r="AK4112" s="41">
        <f>IF($R4112=1,N($L4112)+N($M4112),0)</f>
        <v/>
      </c>
      <c r="AL4112">
        <f>IF($C4112="","",IF(N($L4112)&lt;=0,"Basic salary missing",IF(ISNA(MATCH($C4112,Departments!$A$5:$A$54,0)),"Department not on Departments sheet",IF(AND($I4112&lt;&gt;"",NOT(ISNUMBER($I4112))),"Date of birth is text, not a date",IF(AND($K4112&lt;&gt;"",NOT(ISNUMBER($K4112))),"Contract end is text, not a date","")))))</f>
        <v/>
      </c>
      <c r="AM4112" s="41">
        <f>IF($R4112=0,0,N($L4112)*(1+$Z4112+BonusMonths/12+IF($Q4112=1,0,EOSB))+N($M4112)+(N($L4112)+SI_Gross*N($M4112))*IF($Q4112=1,SI_O,SI_E))</f>
        <v/>
      </c>
      <c r="AN4112" s="41">
        <f>IF($R4112=0,0,(IF($Q4112=1,MedO,MedE+Ticket)+Training)/12)</f>
        <v/>
      </c>
    </row>
    <row r="4113">
      <c r="I4113" s="35" t="n"/>
      <c r="J4113" s="35" t="n"/>
      <c r="K4113" s="35" t="n"/>
      <c r="L4113" s="36" t="n"/>
      <c r="M4113" s="36" t="n"/>
      <c r="P4113" s="37" t="n"/>
      <c r="Q4113" s="38">
        <f>IF($C4113="",0,IF(OR(LOWER(TRIM($G4113))="omani",LOWER(TRIM($G4113))="oman",LOWER(TRIM($G4113))="om",LOWER(TRIM($G4113))="local"),1,0))</f>
        <v/>
      </c>
      <c r="R4113" s="38">
        <f>IF($C4113="",0,IF(OR(ISNUMBER(SEARCH("resign",$N4113)),ISNUMBER(SEARCH("terminat",$N4113)),ISNUMBER(SEARCH("inactive",$N4113)),ISNUMBER(SEARCH("vacan",$N4113)),ISNUMBER(SEARCH("deceased",$N4113)),ISNUMBER(SEARCH("separated",$N4113))),0,1))</f>
        <v/>
      </c>
      <c r="S4113">
        <f>IF(OR($R4113=0,NOT(ISNUMBER($I4113))),"",IFERROR(DATEDIF($I4113,DATE(FY,1,1),"y"),""))</f>
        <v/>
      </c>
      <c r="T4113">
        <f>IF(OR($R4113=0,NOT(ISNUMBER($J4113))),"",IFERROR(DATEDIF($J4113,DATE(FY,1,1),"y"),0))</f>
        <v/>
      </c>
      <c r="U4113" s="38">
        <f>IF(OR($R4113=0,NOT(ISNUMBER($I4113))),0,IF(YEAR($I4113)+IF($Q4113=1,RetAgeO,RetAgeE)=FY,MONTH($I4113),IF(YEAR($I4113)+IF($Q4113=1,RetAgeO,RetAgeE)&lt;FY,1,0)))</f>
        <v/>
      </c>
      <c r="V4113" s="38">
        <f>IF(OR($R4113=0,NOT(ISNUMBER($K4113))),0,IF(YEAR($K4113)=FY,MONTH($K4113),IF(YEAR($K4113)&lt;FY,1,0)))</f>
        <v/>
      </c>
      <c r="W4113" s="38">
        <f>IF($R4113=0,0,MIN(12,IF(AND(ISNUMBER($O4113),$O4113&gt;=1,$O4113&lt;=12),INT($O4113),12),IF(AND(RetireExit="Yes",$U4113&gt;0),$U4113,12),IF(AND(ContractExit="Yes",$V4113&gt;0),$V4113,12)))</f>
        <v/>
      </c>
      <c r="X4113" s="37">
        <f>IF(ISNUMBER($P4113),$P4113,IncPct)</f>
        <v/>
      </c>
      <c r="Y4113" s="39">
        <f>IF($W4113=0,0,MAX(0,MIN($W4113,IncMonth-1))+MAX(0,$W4113-IncMonth+1)*(1+$X4113))</f>
        <v/>
      </c>
      <c r="Z4113" s="40">
        <f>IF($C4113="",0,IFERROR(INDEX(Departments!$B$5:$B$54,MATCH($C4113,Departments!$A$5:$A$54,0)),0))</f>
        <v/>
      </c>
      <c r="AA4113" s="41">
        <f>N($L4113)*$Y4113</f>
        <v/>
      </c>
      <c r="AB4113" s="41">
        <f>N($M4113)*$Y4113</f>
        <v/>
      </c>
      <c r="AC4113" s="41">
        <f>$AA4113*$Z4113</f>
        <v/>
      </c>
      <c r="AD4113" s="41">
        <f>$AA4113*BonusMonths/12</f>
        <v/>
      </c>
      <c r="AE4113" s="41">
        <f>($AA4113+SI_Gross*$AB4113)*IF($Q4113=1,SI_O,SI_E)</f>
        <v/>
      </c>
      <c r="AF4113" s="41">
        <f>IF($Q4113=1,0,$AA4113*EOSB)</f>
        <v/>
      </c>
      <c r="AG4113" s="41">
        <f>$AN4113*$W4113</f>
        <v/>
      </c>
      <c r="AH4113" s="41">
        <f>SUM($AA4113:$AG4113)</f>
        <v/>
      </c>
      <c r="AI4113" s="41">
        <f>12*($AM4113+$AN4113)</f>
        <v/>
      </c>
      <c r="AJ4113" s="41">
        <f>$AM4113*((IncMonth-1)+(13-IncMonth)*(1+$X4113))+12*$AN4113</f>
        <v/>
      </c>
      <c r="AK4113" s="41">
        <f>IF($R4113=1,N($L4113)+N($M4113),0)</f>
        <v/>
      </c>
      <c r="AL4113">
        <f>IF($C4113="","",IF(N($L4113)&lt;=0,"Basic salary missing",IF(ISNA(MATCH($C4113,Departments!$A$5:$A$54,0)),"Department not on Departments sheet",IF(AND($I4113&lt;&gt;"",NOT(ISNUMBER($I4113))),"Date of birth is text, not a date",IF(AND($K4113&lt;&gt;"",NOT(ISNUMBER($K4113))),"Contract end is text, not a date","")))))</f>
        <v/>
      </c>
      <c r="AM4113" s="41">
        <f>IF($R4113=0,0,N($L4113)*(1+$Z4113+BonusMonths/12+IF($Q4113=1,0,EOSB))+N($M4113)+(N($L4113)+SI_Gross*N($M4113))*IF($Q4113=1,SI_O,SI_E))</f>
        <v/>
      </c>
      <c r="AN4113" s="41">
        <f>IF($R4113=0,0,(IF($Q4113=1,MedO,MedE+Ticket)+Training)/12)</f>
        <v/>
      </c>
    </row>
    <row r="4114">
      <c r="I4114" s="35" t="n"/>
      <c r="J4114" s="35" t="n"/>
      <c r="K4114" s="35" t="n"/>
      <c r="L4114" s="36" t="n"/>
      <c r="M4114" s="36" t="n"/>
      <c r="P4114" s="37" t="n"/>
      <c r="Q4114" s="38">
        <f>IF($C4114="",0,IF(OR(LOWER(TRIM($G4114))="omani",LOWER(TRIM($G4114))="oman",LOWER(TRIM($G4114))="om",LOWER(TRIM($G4114))="local"),1,0))</f>
        <v/>
      </c>
      <c r="R4114" s="38">
        <f>IF($C4114="",0,IF(OR(ISNUMBER(SEARCH("resign",$N4114)),ISNUMBER(SEARCH("terminat",$N4114)),ISNUMBER(SEARCH("inactive",$N4114)),ISNUMBER(SEARCH("vacan",$N4114)),ISNUMBER(SEARCH("deceased",$N4114)),ISNUMBER(SEARCH("separated",$N4114))),0,1))</f>
        <v/>
      </c>
      <c r="S4114">
        <f>IF(OR($R4114=0,NOT(ISNUMBER($I4114))),"",IFERROR(DATEDIF($I4114,DATE(FY,1,1),"y"),""))</f>
        <v/>
      </c>
      <c r="T4114">
        <f>IF(OR($R4114=0,NOT(ISNUMBER($J4114))),"",IFERROR(DATEDIF($J4114,DATE(FY,1,1),"y"),0))</f>
        <v/>
      </c>
      <c r="U4114" s="38">
        <f>IF(OR($R4114=0,NOT(ISNUMBER($I4114))),0,IF(YEAR($I4114)+IF($Q4114=1,RetAgeO,RetAgeE)=FY,MONTH($I4114),IF(YEAR($I4114)+IF($Q4114=1,RetAgeO,RetAgeE)&lt;FY,1,0)))</f>
        <v/>
      </c>
      <c r="V4114" s="38">
        <f>IF(OR($R4114=0,NOT(ISNUMBER($K4114))),0,IF(YEAR($K4114)=FY,MONTH($K4114),IF(YEAR($K4114)&lt;FY,1,0)))</f>
        <v/>
      </c>
      <c r="W4114" s="38">
        <f>IF($R4114=0,0,MIN(12,IF(AND(ISNUMBER($O4114),$O4114&gt;=1,$O4114&lt;=12),INT($O4114),12),IF(AND(RetireExit="Yes",$U4114&gt;0),$U4114,12),IF(AND(ContractExit="Yes",$V4114&gt;0),$V4114,12)))</f>
        <v/>
      </c>
      <c r="X4114" s="37">
        <f>IF(ISNUMBER($P4114),$P4114,IncPct)</f>
        <v/>
      </c>
      <c r="Y4114" s="39">
        <f>IF($W4114=0,0,MAX(0,MIN($W4114,IncMonth-1))+MAX(0,$W4114-IncMonth+1)*(1+$X4114))</f>
        <v/>
      </c>
      <c r="Z4114" s="40">
        <f>IF($C4114="",0,IFERROR(INDEX(Departments!$B$5:$B$54,MATCH($C4114,Departments!$A$5:$A$54,0)),0))</f>
        <v/>
      </c>
      <c r="AA4114" s="41">
        <f>N($L4114)*$Y4114</f>
        <v/>
      </c>
      <c r="AB4114" s="41">
        <f>N($M4114)*$Y4114</f>
        <v/>
      </c>
      <c r="AC4114" s="41">
        <f>$AA4114*$Z4114</f>
        <v/>
      </c>
      <c r="AD4114" s="41">
        <f>$AA4114*BonusMonths/12</f>
        <v/>
      </c>
      <c r="AE4114" s="41">
        <f>($AA4114+SI_Gross*$AB4114)*IF($Q4114=1,SI_O,SI_E)</f>
        <v/>
      </c>
      <c r="AF4114" s="41">
        <f>IF($Q4114=1,0,$AA4114*EOSB)</f>
        <v/>
      </c>
      <c r="AG4114" s="41">
        <f>$AN4114*$W4114</f>
        <v/>
      </c>
      <c r="AH4114" s="41">
        <f>SUM($AA4114:$AG4114)</f>
        <v/>
      </c>
      <c r="AI4114" s="41">
        <f>12*($AM4114+$AN4114)</f>
        <v/>
      </c>
      <c r="AJ4114" s="41">
        <f>$AM4114*((IncMonth-1)+(13-IncMonth)*(1+$X4114))+12*$AN4114</f>
        <v/>
      </c>
      <c r="AK4114" s="41">
        <f>IF($R4114=1,N($L4114)+N($M4114),0)</f>
        <v/>
      </c>
      <c r="AL4114">
        <f>IF($C4114="","",IF(N($L4114)&lt;=0,"Basic salary missing",IF(ISNA(MATCH($C4114,Departments!$A$5:$A$54,0)),"Department not on Departments sheet",IF(AND($I4114&lt;&gt;"",NOT(ISNUMBER($I4114))),"Date of birth is text, not a date",IF(AND($K4114&lt;&gt;"",NOT(ISNUMBER($K4114))),"Contract end is text, not a date","")))))</f>
        <v/>
      </c>
      <c r="AM4114" s="41">
        <f>IF($R4114=0,0,N($L4114)*(1+$Z4114+BonusMonths/12+IF($Q4114=1,0,EOSB))+N($M4114)+(N($L4114)+SI_Gross*N($M4114))*IF($Q4114=1,SI_O,SI_E))</f>
        <v/>
      </c>
      <c r="AN4114" s="41">
        <f>IF($R4114=0,0,(IF($Q4114=1,MedO,MedE+Ticket)+Training)/12)</f>
        <v/>
      </c>
    </row>
    <row r="4115">
      <c r="I4115" s="35" t="n"/>
      <c r="J4115" s="35" t="n"/>
      <c r="K4115" s="35" t="n"/>
      <c r="L4115" s="36" t="n"/>
      <c r="M4115" s="36" t="n"/>
      <c r="P4115" s="37" t="n"/>
      <c r="Q4115" s="38">
        <f>IF($C4115="",0,IF(OR(LOWER(TRIM($G4115))="omani",LOWER(TRIM($G4115))="oman",LOWER(TRIM($G4115))="om",LOWER(TRIM($G4115))="local"),1,0))</f>
        <v/>
      </c>
      <c r="R4115" s="38">
        <f>IF($C4115="",0,IF(OR(ISNUMBER(SEARCH("resign",$N4115)),ISNUMBER(SEARCH("terminat",$N4115)),ISNUMBER(SEARCH("inactive",$N4115)),ISNUMBER(SEARCH("vacan",$N4115)),ISNUMBER(SEARCH("deceased",$N4115)),ISNUMBER(SEARCH("separated",$N4115))),0,1))</f>
        <v/>
      </c>
      <c r="S4115">
        <f>IF(OR($R4115=0,NOT(ISNUMBER($I4115))),"",IFERROR(DATEDIF($I4115,DATE(FY,1,1),"y"),""))</f>
        <v/>
      </c>
      <c r="T4115">
        <f>IF(OR($R4115=0,NOT(ISNUMBER($J4115))),"",IFERROR(DATEDIF($J4115,DATE(FY,1,1),"y"),0))</f>
        <v/>
      </c>
      <c r="U4115" s="38">
        <f>IF(OR($R4115=0,NOT(ISNUMBER($I4115))),0,IF(YEAR($I4115)+IF($Q4115=1,RetAgeO,RetAgeE)=FY,MONTH($I4115),IF(YEAR($I4115)+IF($Q4115=1,RetAgeO,RetAgeE)&lt;FY,1,0)))</f>
        <v/>
      </c>
      <c r="V4115" s="38">
        <f>IF(OR($R4115=0,NOT(ISNUMBER($K4115))),0,IF(YEAR($K4115)=FY,MONTH($K4115),IF(YEAR($K4115)&lt;FY,1,0)))</f>
        <v/>
      </c>
      <c r="W4115" s="38">
        <f>IF($R4115=0,0,MIN(12,IF(AND(ISNUMBER($O4115),$O4115&gt;=1,$O4115&lt;=12),INT($O4115),12),IF(AND(RetireExit="Yes",$U4115&gt;0),$U4115,12),IF(AND(ContractExit="Yes",$V4115&gt;0),$V4115,12)))</f>
        <v/>
      </c>
      <c r="X4115" s="37">
        <f>IF(ISNUMBER($P4115),$P4115,IncPct)</f>
        <v/>
      </c>
      <c r="Y4115" s="39">
        <f>IF($W4115=0,0,MAX(0,MIN($W4115,IncMonth-1))+MAX(0,$W4115-IncMonth+1)*(1+$X4115))</f>
        <v/>
      </c>
      <c r="Z4115" s="40">
        <f>IF($C4115="",0,IFERROR(INDEX(Departments!$B$5:$B$54,MATCH($C4115,Departments!$A$5:$A$54,0)),0))</f>
        <v/>
      </c>
      <c r="AA4115" s="41">
        <f>N($L4115)*$Y4115</f>
        <v/>
      </c>
      <c r="AB4115" s="41">
        <f>N($M4115)*$Y4115</f>
        <v/>
      </c>
      <c r="AC4115" s="41">
        <f>$AA4115*$Z4115</f>
        <v/>
      </c>
      <c r="AD4115" s="41">
        <f>$AA4115*BonusMonths/12</f>
        <v/>
      </c>
      <c r="AE4115" s="41">
        <f>($AA4115+SI_Gross*$AB4115)*IF($Q4115=1,SI_O,SI_E)</f>
        <v/>
      </c>
      <c r="AF4115" s="41">
        <f>IF($Q4115=1,0,$AA4115*EOSB)</f>
        <v/>
      </c>
      <c r="AG4115" s="41">
        <f>$AN4115*$W4115</f>
        <v/>
      </c>
      <c r="AH4115" s="41">
        <f>SUM($AA4115:$AG4115)</f>
        <v/>
      </c>
      <c r="AI4115" s="41">
        <f>12*($AM4115+$AN4115)</f>
        <v/>
      </c>
      <c r="AJ4115" s="41">
        <f>$AM4115*((IncMonth-1)+(13-IncMonth)*(1+$X4115))+12*$AN4115</f>
        <v/>
      </c>
      <c r="AK4115" s="41">
        <f>IF($R4115=1,N($L4115)+N($M4115),0)</f>
        <v/>
      </c>
      <c r="AL4115">
        <f>IF($C4115="","",IF(N($L4115)&lt;=0,"Basic salary missing",IF(ISNA(MATCH($C4115,Departments!$A$5:$A$54,0)),"Department not on Departments sheet",IF(AND($I4115&lt;&gt;"",NOT(ISNUMBER($I4115))),"Date of birth is text, not a date",IF(AND($K4115&lt;&gt;"",NOT(ISNUMBER($K4115))),"Contract end is text, not a date","")))))</f>
        <v/>
      </c>
      <c r="AM4115" s="41">
        <f>IF($R4115=0,0,N($L4115)*(1+$Z4115+BonusMonths/12+IF($Q4115=1,0,EOSB))+N($M4115)+(N($L4115)+SI_Gross*N($M4115))*IF($Q4115=1,SI_O,SI_E))</f>
        <v/>
      </c>
      <c r="AN4115" s="41">
        <f>IF($R4115=0,0,(IF($Q4115=1,MedO,MedE+Ticket)+Training)/12)</f>
        <v/>
      </c>
    </row>
    <row r="4116">
      <c r="I4116" s="35" t="n"/>
      <c r="J4116" s="35" t="n"/>
      <c r="K4116" s="35" t="n"/>
      <c r="L4116" s="36" t="n"/>
      <c r="M4116" s="36" t="n"/>
      <c r="P4116" s="37" t="n"/>
      <c r="Q4116" s="38">
        <f>IF($C4116="",0,IF(OR(LOWER(TRIM($G4116))="omani",LOWER(TRIM($G4116))="oman",LOWER(TRIM($G4116))="om",LOWER(TRIM($G4116))="local"),1,0))</f>
        <v/>
      </c>
      <c r="R4116" s="38">
        <f>IF($C4116="",0,IF(OR(ISNUMBER(SEARCH("resign",$N4116)),ISNUMBER(SEARCH("terminat",$N4116)),ISNUMBER(SEARCH("inactive",$N4116)),ISNUMBER(SEARCH("vacan",$N4116)),ISNUMBER(SEARCH("deceased",$N4116)),ISNUMBER(SEARCH("separated",$N4116))),0,1))</f>
        <v/>
      </c>
      <c r="S4116">
        <f>IF(OR($R4116=0,NOT(ISNUMBER($I4116))),"",IFERROR(DATEDIF($I4116,DATE(FY,1,1),"y"),""))</f>
        <v/>
      </c>
      <c r="T4116">
        <f>IF(OR($R4116=0,NOT(ISNUMBER($J4116))),"",IFERROR(DATEDIF($J4116,DATE(FY,1,1),"y"),0))</f>
        <v/>
      </c>
      <c r="U4116" s="38">
        <f>IF(OR($R4116=0,NOT(ISNUMBER($I4116))),0,IF(YEAR($I4116)+IF($Q4116=1,RetAgeO,RetAgeE)=FY,MONTH($I4116),IF(YEAR($I4116)+IF($Q4116=1,RetAgeO,RetAgeE)&lt;FY,1,0)))</f>
        <v/>
      </c>
      <c r="V4116" s="38">
        <f>IF(OR($R4116=0,NOT(ISNUMBER($K4116))),0,IF(YEAR($K4116)=FY,MONTH($K4116),IF(YEAR($K4116)&lt;FY,1,0)))</f>
        <v/>
      </c>
      <c r="W4116" s="38">
        <f>IF($R4116=0,0,MIN(12,IF(AND(ISNUMBER($O4116),$O4116&gt;=1,$O4116&lt;=12),INT($O4116),12),IF(AND(RetireExit="Yes",$U4116&gt;0),$U4116,12),IF(AND(ContractExit="Yes",$V4116&gt;0),$V4116,12)))</f>
        <v/>
      </c>
      <c r="X4116" s="37">
        <f>IF(ISNUMBER($P4116),$P4116,IncPct)</f>
        <v/>
      </c>
      <c r="Y4116" s="39">
        <f>IF($W4116=0,0,MAX(0,MIN($W4116,IncMonth-1))+MAX(0,$W4116-IncMonth+1)*(1+$X4116))</f>
        <v/>
      </c>
      <c r="Z4116" s="40">
        <f>IF($C4116="",0,IFERROR(INDEX(Departments!$B$5:$B$54,MATCH($C4116,Departments!$A$5:$A$54,0)),0))</f>
        <v/>
      </c>
      <c r="AA4116" s="41">
        <f>N($L4116)*$Y4116</f>
        <v/>
      </c>
      <c r="AB4116" s="41">
        <f>N($M4116)*$Y4116</f>
        <v/>
      </c>
      <c r="AC4116" s="41">
        <f>$AA4116*$Z4116</f>
        <v/>
      </c>
      <c r="AD4116" s="41">
        <f>$AA4116*BonusMonths/12</f>
        <v/>
      </c>
      <c r="AE4116" s="41">
        <f>($AA4116+SI_Gross*$AB4116)*IF($Q4116=1,SI_O,SI_E)</f>
        <v/>
      </c>
      <c r="AF4116" s="41">
        <f>IF($Q4116=1,0,$AA4116*EOSB)</f>
        <v/>
      </c>
      <c r="AG4116" s="41">
        <f>$AN4116*$W4116</f>
        <v/>
      </c>
      <c r="AH4116" s="41">
        <f>SUM($AA4116:$AG4116)</f>
        <v/>
      </c>
      <c r="AI4116" s="41">
        <f>12*($AM4116+$AN4116)</f>
        <v/>
      </c>
      <c r="AJ4116" s="41">
        <f>$AM4116*((IncMonth-1)+(13-IncMonth)*(1+$X4116))+12*$AN4116</f>
        <v/>
      </c>
      <c r="AK4116" s="41">
        <f>IF($R4116=1,N($L4116)+N($M4116),0)</f>
        <v/>
      </c>
      <c r="AL4116">
        <f>IF($C4116="","",IF(N($L4116)&lt;=0,"Basic salary missing",IF(ISNA(MATCH($C4116,Departments!$A$5:$A$54,0)),"Department not on Departments sheet",IF(AND($I4116&lt;&gt;"",NOT(ISNUMBER($I4116))),"Date of birth is text, not a date",IF(AND($K4116&lt;&gt;"",NOT(ISNUMBER($K4116))),"Contract end is text, not a date","")))))</f>
        <v/>
      </c>
      <c r="AM4116" s="41">
        <f>IF($R4116=0,0,N($L4116)*(1+$Z4116+BonusMonths/12+IF($Q4116=1,0,EOSB))+N($M4116)+(N($L4116)+SI_Gross*N($M4116))*IF($Q4116=1,SI_O,SI_E))</f>
        <v/>
      </c>
      <c r="AN4116" s="41">
        <f>IF($R4116=0,0,(IF($Q4116=1,MedO,MedE+Ticket)+Training)/12)</f>
        <v/>
      </c>
    </row>
    <row r="4117">
      <c r="I4117" s="35" t="n"/>
      <c r="J4117" s="35" t="n"/>
      <c r="K4117" s="35" t="n"/>
      <c r="L4117" s="36" t="n"/>
      <c r="M4117" s="36" t="n"/>
      <c r="P4117" s="37" t="n"/>
      <c r="Q4117" s="38">
        <f>IF($C4117="",0,IF(OR(LOWER(TRIM($G4117))="omani",LOWER(TRIM($G4117))="oman",LOWER(TRIM($G4117))="om",LOWER(TRIM($G4117))="local"),1,0))</f>
        <v/>
      </c>
      <c r="R4117" s="38">
        <f>IF($C4117="",0,IF(OR(ISNUMBER(SEARCH("resign",$N4117)),ISNUMBER(SEARCH("terminat",$N4117)),ISNUMBER(SEARCH("inactive",$N4117)),ISNUMBER(SEARCH("vacan",$N4117)),ISNUMBER(SEARCH("deceased",$N4117)),ISNUMBER(SEARCH("separated",$N4117))),0,1))</f>
        <v/>
      </c>
      <c r="S4117">
        <f>IF(OR($R4117=0,NOT(ISNUMBER($I4117))),"",IFERROR(DATEDIF($I4117,DATE(FY,1,1),"y"),""))</f>
        <v/>
      </c>
      <c r="T4117">
        <f>IF(OR($R4117=0,NOT(ISNUMBER($J4117))),"",IFERROR(DATEDIF($J4117,DATE(FY,1,1),"y"),0))</f>
        <v/>
      </c>
      <c r="U4117" s="38">
        <f>IF(OR($R4117=0,NOT(ISNUMBER($I4117))),0,IF(YEAR($I4117)+IF($Q4117=1,RetAgeO,RetAgeE)=FY,MONTH($I4117),IF(YEAR($I4117)+IF($Q4117=1,RetAgeO,RetAgeE)&lt;FY,1,0)))</f>
        <v/>
      </c>
      <c r="V4117" s="38">
        <f>IF(OR($R4117=0,NOT(ISNUMBER($K4117))),0,IF(YEAR($K4117)=FY,MONTH($K4117),IF(YEAR($K4117)&lt;FY,1,0)))</f>
        <v/>
      </c>
      <c r="W4117" s="38">
        <f>IF($R4117=0,0,MIN(12,IF(AND(ISNUMBER($O4117),$O4117&gt;=1,$O4117&lt;=12),INT($O4117),12),IF(AND(RetireExit="Yes",$U4117&gt;0),$U4117,12),IF(AND(ContractExit="Yes",$V4117&gt;0),$V4117,12)))</f>
        <v/>
      </c>
      <c r="X4117" s="37">
        <f>IF(ISNUMBER($P4117),$P4117,IncPct)</f>
        <v/>
      </c>
      <c r="Y4117" s="39">
        <f>IF($W4117=0,0,MAX(0,MIN($W4117,IncMonth-1))+MAX(0,$W4117-IncMonth+1)*(1+$X4117))</f>
        <v/>
      </c>
      <c r="Z4117" s="40">
        <f>IF($C4117="",0,IFERROR(INDEX(Departments!$B$5:$B$54,MATCH($C4117,Departments!$A$5:$A$54,0)),0))</f>
        <v/>
      </c>
      <c r="AA4117" s="41">
        <f>N($L4117)*$Y4117</f>
        <v/>
      </c>
      <c r="AB4117" s="41">
        <f>N($M4117)*$Y4117</f>
        <v/>
      </c>
      <c r="AC4117" s="41">
        <f>$AA4117*$Z4117</f>
        <v/>
      </c>
      <c r="AD4117" s="41">
        <f>$AA4117*BonusMonths/12</f>
        <v/>
      </c>
      <c r="AE4117" s="41">
        <f>($AA4117+SI_Gross*$AB4117)*IF($Q4117=1,SI_O,SI_E)</f>
        <v/>
      </c>
      <c r="AF4117" s="41">
        <f>IF($Q4117=1,0,$AA4117*EOSB)</f>
        <v/>
      </c>
      <c r="AG4117" s="41">
        <f>$AN4117*$W4117</f>
        <v/>
      </c>
      <c r="AH4117" s="41">
        <f>SUM($AA4117:$AG4117)</f>
        <v/>
      </c>
      <c r="AI4117" s="41">
        <f>12*($AM4117+$AN4117)</f>
        <v/>
      </c>
      <c r="AJ4117" s="41">
        <f>$AM4117*((IncMonth-1)+(13-IncMonth)*(1+$X4117))+12*$AN4117</f>
        <v/>
      </c>
      <c r="AK4117" s="41">
        <f>IF($R4117=1,N($L4117)+N($M4117),0)</f>
        <v/>
      </c>
      <c r="AL4117">
        <f>IF($C4117="","",IF(N($L4117)&lt;=0,"Basic salary missing",IF(ISNA(MATCH($C4117,Departments!$A$5:$A$54,0)),"Department not on Departments sheet",IF(AND($I4117&lt;&gt;"",NOT(ISNUMBER($I4117))),"Date of birth is text, not a date",IF(AND($K4117&lt;&gt;"",NOT(ISNUMBER($K4117))),"Contract end is text, not a date","")))))</f>
        <v/>
      </c>
      <c r="AM4117" s="41">
        <f>IF($R4117=0,0,N($L4117)*(1+$Z4117+BonusMonths/12+IF($Q4117=1,0,EOSB))+N($M4117)+(N($L4117)+SI_Gross*N($M4117))*IF($Q4117=1,SI_O,SI_E))</f>
        <v/>
      </c>
      <c r="AN4117" s="41">
        <f>IF($R4117=0,0,(IF($Q4117=1,MedO,MedE+Ticket)+Training)/12)</f>
        <v/>
      </c>
    </row>
    <row r="4118">
      <c r="I4118" s="35" t="n"/>
      <c r="J4118" s="35" t="n"/>
      <c r="K4118" s="35" t="n"/>
      <c r="L4118" s="36" t="n"/>
      <c r="M4118" s="36" t="n"/>
      <c r="P4118" s="37" t="n"/>
      <c r="Q4118" s="38">
        <f>IF($C4118="",0,IF(OR(LOWER(TRIM($G4118))="omani",LOWER(TRIM($G4118))="oman",LOWER(TRIM($G4118))="om",LOWER(TRIM($G4118))="local"),1,0))</f>
        <v/>
      </c>
      <c r="R4118" s="38">
        <f>IF($C4118="",0,IF(OR(ISNUMBER(SEARCH("resign",$N4118)),ISNUMBER(SEARCH("terminat",$N4118)),ISNUMBER(SEARCH("inactive",$N4118)),ISNUMBER(SEARCH("vacan",$N4118)),ISNUMBER(SEARCH("deceased",$N4118)),ISNUMBER(SEARCH("separated",$N4118))),0,1))</f>
        <v/>
      </c>
      <c r="S4118">
        <f>IF(OR($R4118=0,NOT(ISNUMBER($I4118))),"",IFERROR(DATEDIF($I4118,DATE(FY,1,1),"y"),""))</f>
        <v/>
      </c>
      <c r="T4118">
        <f>IF(OR($R4118=0,NOT(ISNUMBER($J4118))),"",IFERROR(DATEDIF($J4118,DATE(FY,1,1),"y"),0))</f>
        <v/>
      </c>
      <c r="U4118" s="38">
        <f>IF(OR($R4118=0,NOT(ISNUMBER($I4118))),0,IF(YEAR($I4118)+IF($Q4118=1,RetAgeO,RetAgeE)=FY,MONTH($I4118),IF(YEAR($I4118)+IF($Q4118=1,RetAgeO,RetAgeE)&lt;FY,1,0)))</f>
        <v/>
      </c>
      <c r="V4118" s="38">
        <f>IF(OR($R4118=0,NOT(ISNUMBER($K4118))),0,IF(YEAR($K4118)=FY,MONTH($K4118),IF(YEAR($K4118)&lt;FY,1,0)))</f>
        <v/>
      </c>
      <c r="W4118" s="38">
        <f>IF($R4118=0,0,MIN(12,IF(AND(ISNUMBER($O4118),$O4118&gt;=1,$O4118&lt;=12),INT($O4118),12),IF(AND(RetireExit="Yes",$U4118&gt;0),$U4118,12),IF(AND(ContractExit="Yes",$V4118&gt;0),$V4118,12)))</f>
        <v/>
      </c>
      <c r="X4118" s="37">
        <f>IF(ISNUMBER($P4118),$P4118,IncPct)</f>
        <v/>
      </c>
      <c r="Y4118" s="39">
        <f>IF($W4118=0,0,MAX(0,MIN($W4118,IncMonth-1))+MAX(0,$W4118-IncMonth+1)*(1+$X4118))</f>
        <v/>
      </c>
      <c r="Z4118" s="40">
        <f>IF($C4118="",0,IFERROR(INDEX(Departments!$B$5:$B$54,MATCH($C4118,Departments!$A$5:$A$54,0)),0))</f>
        <v/>
      </c>
      <c r="AA4118" s="41">
        <f>N($L4118)*$Y4118</f>
        <v/>
      </c>
      <c r="AB4118" s="41">
        <f>N($M4118)*$Y4118</f>
        <v/>
      </c>
      <c r="AC4118" s="41">
        <f>$AA4118*$Z4118</f>
        <v/>
      </c>
      <c r="AD4118" s="41">
        <f>$AA4118*BonusMonths/12</f>
        <v/>
      </c>
      <c r="AE4118" s="41">
        <f>($AA4118+SI_Gross*$AB4118)*IF($Q4118=1,SI_O,SI_E)</f>
        <v/>
      </c>
      <c r="AF4118" s="41">
        <f>IF($Q4118=1,0,$AA4118*EOSB)</f>
        <v/>
      </c>
      <c r="AG4118" s="41">
        <f>$AN4118*$W4118</f>
        <v/>
      </c>
      <c r="AH4118" s="41">
        <f>SUM($AA4118:$AG4118)</f>
        <v/>
      </c>
      <c r="AI4118" s="41">
        <f>12*($AM4118+$AN4118)</f>
        <v/>
      </c>
      <c r="AJ4118" s="41">
        <f>$AM4118*((IncMonth-1)+(13-IncMonth)*(1+$X4118))+12*$AN4118</f>
        <v/>
      </c>
      <c r="AK4118" s="41">
        <f>IF($R4118=1,N($L4118)+N($M4118),0)</f>
        <v/>
      </c>
      <c r="AL4118">
        <f>IF($C4118="","",IF(N($L4118)&lt;=0,"Basic salary missing",IF(ISNA(MATCH($C4118,Departments!$A$5:$A$54,0)),"Department not on Departments sheet",IF(AND($I4118&lt;&gt;"",NOT(ISNUMBER($I4118))),"Date of birth is text, not a date",IF(AND($K4118&lt;&gt;"",NOT(ISNUMBER($K4118))),"Contract end is text, not a date","")))))</f>
        <v/>
      </c>
      <c r="AM4118" s="41">
        <f>IF($R4118=0,0,N($L4118)*(1+$Z4118+BonusMonths/12+IF($Q4118=1,0,EOSB))+N($M4118)+(N($L4118)+SI_Gross*N($M4118))*IF($Q4118=1,SI_O,SI_E))</f>
        <v/>
      </c>
      <c r="AN4118" s="41">
        <f>IF($R4118=0,0,(IF($Q4118=1,MedO,MedE+Ticket)+Training)/12)</f>
        <v/>
      </c>
    </row>
    <row r="4119">
      <c r="I4119" s="35" t="n"/>
      <c r="J4119" s="35" t="n"/>
      <c r="K4119" s="35" t="n"/>
      <c r="L4119" s="36" t="n"/>
      <c r="M4119" s="36" t="n"/>
      <c r="P4119" s="37" t="n"/>
      <c r="Q4119" s="38">
        <f>IF($C4119="",0,IF(OR(LOWER(TRIM($G4119))="omani",LOWER(TRIM($G4119))="oman",LOWER(TRIM($G4119))="om",LOWER(TRIM($G4119))="local"),1,0))</f>
        <v/>
      </c>
      <c r="R4119" s="38">
        <f>IF($C4119="",0,IF(OR(ISNUMBER(SEARCH("resign",$N4119)),ISNUMBER(SEARCH("terminat",$N4119)),ISNUMBER(SEARCH("inactive",$N4119)),ISNUMBER(SEARCH("vacan",$N4119)),ISNUMBER(SEARCH("deceased",$N4119)),ISNUMBER(SEARCH("separated",$N4119))),0,1))</f>
        <v/>
      </c>
      <c r="S4119">
        <f>IF(OR($R4119=0,NOT(ISNUMBER($I4119))),"",IFERROR(DATEDIF($I4119,DATE(FY,1,1),"y"),""))</f>
        <v/>
      </c>
      <c r="T4119">
        <f>IF(OR($R4119=0,NOT(ISNUMBER($J4119))),"",IFERROR(DATEDIF($J4119,DATE(FY,1,1),"y"),0))</f>
        <v/>
      </c>
      <c r="U4119" s="38">
        <f>IF(OR($R4119=0,NOT(ISNUMBER($I4119))),0,IF(YEAR($I4119)+IF($Q4119=1,RetAgeO,RetAgeE)=FY,MONTH($I4119),IF(YEAR($I4119)+IF($Q4119=1,RetAgeO,RetAgeE)&lt;FY,1,0)))</f>
        <v/>
      </c>
      <c r="V4119" s="38">
        <f>IF(OR($R4119=0,NOT(ISNUMBER($K4119))),0,IF(YEAR($K4119)=FY,MONTH($K4119),IF(YEAR($K4119)&lt;FY,1,0)))</f>
        <v/>
      </c>
      <c r="W4119" s="38">
        <f>IF($R4119=0,0,MIN(12,IF(AND(ISNUMBER($O4119),$O4119&gt;=1,$O4119&lt;=12),INT($O4119),12),IF(AND(RetireExit="Yes",$U4119&gt;0),$U4119,12),IF(AND(ContractExit="Yes",$V4119&gt;0),$V4119,12)))</f>
        <v/>
      </c>
      <c r="X4119" s="37">
        <f>IF(ISNUMBER($P4119),$P4119,IncPct)</f>
        <v/>
      </c>
      <c r="Y4119" s="39">
        <f>IF($W4119=0,0,MAX(0,MIN($W4119,IncMonth-1))+MAX(0,$W4119-IncMonth+1)*(1+$X4119))</f>
        <v/>
      </c>
      <c r="Z4119" s="40">
        <f>IF($C4119="",0,IFERROR(INDEX(Departments!$B$5:$B$54,MATCH($C4119,Departments!$A$5:$A$54,0)),0))</f>
        <v/>
      </c>
      <c r="AA4119" s="41">
        <f>N($L4119)*$Y4119</f>
        <v/>
      </c>
      <c r="AB4119" s="41">
        <f>N($M4119)*$Y4119</f>
        <v/>
      </c>
      <c r="AC4119" s="41">
        <f>$AA4119*$Z4119</f>
        <v/>
      </c>
      <c r="AD4119" s="41">
        <f>$AA4119*BonusMonths/12</f>
        <v/>
      </c>
      <c r="AE4119" s="41">
        <f>($AA4119+SI_Gross*$AB4119)*IF($Q4119=1,SI_O,SI_E)</f>
        <v/>
      </c>
      <c r="AF4119" s="41">
        <f>IF($Q4119=1,0,$AA4119*EOSB)</f>
        <v/>
      </c>
      <c r="AG4119" s="41">
        <f>$AN4119*$W4119</f>
        <v/>
      </c>
      <c r="AH4119" s="41">
        <f>SUM($AA4119:$AG4119)</f>
        <v/>
      </c>
      <c r="AI4119" s="41">
        <f>12*($AM4119+$AN4119)</f>
        <v/>
      </c>
      <c r="AJ4119" s="41">
        <f>$AM4119*((IncMonth-1)+(13-IncMonth)*(1+$X4119))+12*$AN4119</f>
        <v/>
      </c>
      <c r="AK4119" s="41">
        <f>IF($R4119=1,N($L4119)+N($M4119),0)</f>
        <v/>
      </c>
      <c r="AL4119">
        <f>IF($C4119="","",IF(N($L4119)&lt;=0,"Basic salary missing",IF(ISNA(MATCH($C4119,Departments!$A$5:$A$54,0)),"Department not on Departments sheet",IF(AND($I4119&lt;&gt;"",NOT(ISNUMBER($I4119))),"Date of birth is text, not a date",IF(AND($K4119&lt;&gt;"",NOT(ISNUMBER($K4119))),"Contract end is text, not a date","")))))</f>
        <v/>
      </c>
      <c r="AM4119" s="41">
        <f>IF($R4119=0,0,N($L4119)*(1+$Z4119+BonusMonths/12+IF($Q4119=1,0,EOSB))+N($M4119)+(N($L4119)+SI_Gross*N($M4119))*IF($Q4119=1,SI_O,SI_E))</f>
        <v/>
      </c>
      <c r="AN4119" s="41">
        <f>IF($R4119=0,0,(IF($Q4119=1,MedO,MedE+Ticket)+Training)/12)</f>
        <v/>
      </c>
    </row>
    <row r="4120">
      <c r="I4120" s="35" t="n"/>
      <c r="J4120" s="35" t="n"/>
      <c r="K4120" s="35" t="n"/>
      <c r="L4120" s="36" t="n"/>
      <c r="M4120" s="36" t="n"/>
      <c r="P4120" s="37" t="n"/>
      <c r="Q4120" s="38">
        <f>IF($C4120="",0,IF(OR(LOWER(TRIM($G4120))="omani",LOWER(TRIM($G4120))="oman",LOWER(TRIM($G4120))="om",LOWER(TRIM($G4120))="local"),1,0))</f>
        <v/>
      </c>
      <c r="R4120" s="38">
        <f>IF($C4120="",0,IF(OR(ISNUMBER(SEARCH("resign",$N4120)),ISNUMBER(SEARCH("terminat",$N4120)),ISNUMBER(SEARCH("inactive",$N4120)),ISNUMBER(SEARCH("vacan",$N4120)),ISNUMBER(SEARCH("deceased",$N4120)),ISNUMBER(SEARCH("separated",$N4120))),0,1))</f>
        <v/>
      </c>
      <c r="S4120">
        <f>IF(OR($R4120=0,NOT(ISNUMBER($I4120))),"",IFERROR(DATEDIF($I4120,DATE(FY,1,1),"y"),""))</f>
        <v/>
      </c>
      <c r="T4120">
        <f>IF(OR($R4120=0,NOT(ISNUMBER($J4120))),"",IFERROR(DATEDIF($J4120,DATE(FY,1,1),"y"),0))</f>
        <v/>
      </c>
      <c r="U4120" s="38">
        <f>IF(OR($R4120=0,NOT(ISNUMBER($I4120))),0,IF(YEAR($I4120)+IF($Q4120=1,RetAgeO,RetAgeE)=FY,MONTH($I4120),IF(YEAR($I4120)+IF($Q4120=1,RetAgeO,RetAgeE)&lt;FY,1,0)))</f>
        <v/>
      </c>
      <c r="V4120" s="38">
        <f>IF(OR($R4120=0,NOT(ISNUMBER($K4120))),0,IF(YEAR($K4120)=FY,MONTH($K4120),IF(YEAR($K4120)&lt;FY,1,0)))</f>
        <v/>
      </c>
      <c r="W4120" s="38">
        <f>IF($R4120=0,0,MIN(12,IF(AND(ISNUMBER($O4120),$O4120&gt;=1,$O4120&lt;=12),INT($O4120),12),IF(AND(RetireExit="Yes",$U4120&gt;0),$U4120,12),IF(AND(ContractExit="Yes",$V4120&gt;0),$V4120,12)))</f>
        <v/>
      </c>
      <c r="X4120" s="37">
        <f>IF(ISNUMBER($P4120),$P4120,IncPct)</f>
        <v/>
      </c>
      <c r="Y4120" s="39">
        <f>IF($W4120=0,0,MAX(0,MIN($W4120,IncMonth-1))+MAX(0,$W4120-IncMonth+1)*(1+$X4120))</f>
        <v/>
      </c>
      <c r="Z4120" s="40">
        <f>IF($C4120="",0,IFERROR(INDEX(Departments!$B$5:$B$54,MATCH($C4120,Departments!$A$5:$A$54,0)),0))</f>
        <v/>
      </c>
      <c r="AA4120" s="41">
        <f>N($L4120)*$Y4120</f>
        <v/>
      </c>
      <c r="AB4120" s="41">
        <f>N($M4120)*$Y4120</f>
        <v/>
      </c>
      <c r="AC4120" s="41">
        <f>$AA4120*$Z4120</f>
        <v/>
      </c>
      <c r="AD4120" s="41">
        <f>$AA4120*BonusMonths/12</f>
        <v/>
      </c>
      <c r="AE4120" s="41">
        <f>($AA4120+SI_Gross*$AB4120)*IF($Q4120=1,SI_O,SI_E)</f>
        <v/>
      </c>
      <c r="AF4120" s="41">
        <f>IF($Q4120=1,0,$AA4120*EOSB)</f>
        <v/>
      </c>
      <c r="AG4120" s="41">
        <f>$AN4120*$W4120</f>
        <v/>
      </c>
      <c r="AH4120" s="41">
        <f>SUM($AA4120:$AG4120)</f>
        <v/>
      </c>
      <c r="AI4120" s="41">
        <f>12*($AM4120+$AN4120)</f>
        <v/>
      </c>
      <c r="AJ4120" s="41">
        <f>$AM4120*((IncMonth-1)+(13-IncMonth)*(1+$X4120))+12*$AN4120</f>
        <v/>
      </c>
      <c r="AK4120" s="41">
        <f>IF($R4120=1,N($L4120)+N($M4120),0)</f>
        <v/>
      </c>
      <c r="AL4120">
        <f>IF($C4120="","",IF(N($L4120)&lt;=0,"Basic salary missing",IF(ISNA(MATCH($C4120,Departments!$A$5:$A$54,0)),"Department not on Departments sheet",IF(AND($I4120&lt;&gt;"",NOT(ISNUMBER($I4120))),"Date of birth is text, not a date",IF(AND($K4120&lt;&gt;"",NOT(ISNUMBER($K4120))),"Contract end is text, not a date","")))))</f>
        <v/>
      </c>
      <c r="AM4120" s="41">
        <f>IF($R4120=0,0,N($L4120)*(1+$Z4120+BonusMonths/12+IF($Q4120=1,0,EOSB))+N($M4120)+(N($L4120)+SI_Gross*N($M4120))*IF($Q4120=1,SI_O,SI_E))</f>
        <v/>
      </c>
      <c r="AN4120" s="41">
        <f>IF($R4120=0,0,(IF($Q4120=1,MedO,MedE+Ticket)+Training)/12)</f>
        <v/>
      </c>
    </row>
    <row r="4121">
      <c r="I4121" s="35" t="n"/>
      <c r="J4121" s="35" t="n"/>
      <c r="K4121" s="35" t="n"/>
      <c r="L4121" s="36" t="n"/>
      <c r="M4121" s="36" t="n"/>
      <c r="P4121" s="37" t="n"/>
      <c r="Q4121" s="38">
        <f>IF($C4121="",0,IF(OR(LOWER(TRIM($G4121))="omani",LOWER(TRIM($G4121))="oman",LOWER(TRIM($G4121))="om",LOWER(TRIM($G4121))="local"),1,0))</f>
        <v/>
      </c>
      <c r="R4121" s="38">
        <f>IF($C4121="",0,IF(OR(ISNUMBER(SEARCH("resign",$N4121)),ISNUMBER(SEARCH("terminat",$N4121)),ISNUMBER(SEARCH("inactive",$N4121)),ISNUMBER(SEARCH("vacan",$N4121)),ISNUMBER(SEARCH("deceased",$N4121)),ISNUMBER(SEARCH("separated",$N4121))),0,1))</f>
        <v/>
      </c>
      <c r="S4121">
        <f>IF(OR($R4121=0,NOT(ISNUMBER($I4121))),"",IFERROR(DATEDIF($I4121,DATE(FY,1,1),"y"),""))</f>
        <v/>
      </c>
      <c r="T4121">
        <f>IF(OR($R4121=0,NOT(ISNUMBER($J4121))),"",IFERROR(DATEDIF($J4121,DATE(FY,1,1),"y"),0))</f>
        <v/>
      </c>
      <c r="U4121" s="38">
        <f>IF(OR($R4121=0,NOT(ISNUMBER($I4121))),0,IF(YEAR($I4121)+IF($Q4121=1,RetAgeO,RetAgeE)=FY,MONTH($I4121),IF(YEAR($I4121)+IF($Q4121=1,RetAgeO,RetAgeE)&lt;FY,1,0)))</f>
        <v/>
      </c>
      <c r="V4121" s="38">
        <f>IF(OR($R4121=0,NOT(ISNUMBER($K4121))),0,IF(YEAR($K4121)=FY,MONTH($K4121),IF(YEAR($K4121)&lt;FY,1,0)))</f>
        <v/>
      </c>
      <c r="W4121" s="38">
        <f>IF($R4121=0,0,MIN(12,IF(AND(ISNUMBER($O4121),$O4121&gt;=1,$O4121&lt;=12),INT($O4121),12),IF(AND(RetireExit="Yes",$U4121&gt;0),$U4121,12),IF(AND(ContractExit="Yes",$V4121&gt;0),$V4121,12)))</f>
        <v/>
      </c>
      <c r="X4121" s="37">
        <f>IF(ISNUMBER($P4121),$P4121,IncPct)</f>
        <v/>
      </c>
      <c r="Y4121" s="39">
        <f>IF($W4121=0,0,MAX(0,MIN($W4121,IncMonth-1))+MAX(0,$W4121-IncMonth+1)*(1+$X4121))</f>
        <v/>
      </c>
      <c r="Z4121" s="40">
        <f>IF($C4121="",0,IFERROR(INDEX(Departments!$B$5:$B$54,MATCH($C4121,Departments!$A$5:$A$54,0)),0))</f>
        <v/>
      </c>
      <c r="AA4121" s="41">
        <f>N($L4121)*$Y4121</f>
        <v/>
      </c>
      <c r="AB4121" s="41">
        <f>N($M4121)*$Y4121</f>
        <v/>
      </c>
      <c r="AC4121" s="41">
        <f>$AA4121*$Z4121</f>
        <v/>
      </c>
      <c r="AD4121" s="41">
        <f>$AA4121*BonusMonths/12</f>
        <v/>
      </c>
      <c r="AE4121" s="41">
        <f>($AA4121+SI_Gross*$AB4121)*IF($Q4121=1,SI_O,SI_E)</f>
        <v/>
      </c>
      <c r="AF4121" s="41">
        <f>IF($Q4121=1,0,$AA4121*EOSB)</f>
        <v/>
      </c>
      <c r="AG4121" s="41">
        <f>$AN4121*$W4121</f>
        <v/>
      </c>
      <c r="AH4121" s="41">
        <f>SUM($AA4121:$AG4121)</f>
        <v/>
      </c>
      <c r="AI4121" s="41">
        <f>12*($AM4121+$AN4121)</f>
        <v/>
      </c>
      <c r="AJ4121" s="41">
        <f>$AM4121*((IncMonth-1)+(13-IncMonth)*(1+$X4121))+12*$AN4121</f>
        <v/>
      </c>
      <c r="AK4121" s="41">
        <f>IF($R4121=1,N($L4121)+N($M4121),0)</f>
        <v/>
      </c>
      <c r="AL4121">
        <f>IF($C4121="","",IF(N($L4121)&lt;=0,"Basic salary missing",IF(ISNA(MATCH($C4121,Departments!$A$5:$A$54,0)),"Department not on Departments sheet",IF(AND($I4121&lt;&gt;"",NOT(ISNUMBER($I4121))),"Date of birth is text, not a date",IF(AND($K4121&lt;&gt;"",NOT(ISNUMBER($K4121))),"Contract end is text, not a date","")))))</f>
        <v/>
      </c>
      <c r="AM4121" s="41">
        <f>IF($R4121=0,0,N($L4121)*(1+$Z4121+BonusMonths/12+IF($Q4121=1,0,EOSB))+N($M4121)+(N($L4121)+SI_Gross*N($M4121))*IF($Q4121=1,SI_O,SI_E))</f>
        <v/>
      </c>
      <c r="AN4121" s="41">
        <f>IF($R4121=0,0,(IF($Q4121=1,MedO,MedE+Ticket)+Training)/12)</f>
        <v/>
      </c>
    </row>
    <row r="4122">
      <c r="I4122" s="35" t="n"/>
      <c r="J4122" s="35" t="n"/>
      <c r="K4122" s="35" t="n"/>
      <c r="L4122" s="36" t="n"/>
      <c r="M4122" s="36" t="n"/>
      <c r="P4122" s="37" t="n"/>
      <c r="Q4122" s="38">
        <f>IF($C4122="",0,IF(OR(LOWER(TRIM($G4122))="omani",LOWER(TRIM($G4122))="oman",LOWER(TRIM($G4122))="om",LOWER(TRIM($G4122))="local"),1,0))</f>
        <v/>
      </c>
      <c r="R4122" s="38">
        <f>IF($C4122="",0,IF(OR(ISNUMBER(SEARCH("resign",$N4122)),ISNUMBER(SEARCH("terminat",$N4122)),ISNUMBER(SEARCH("inactive",$N4122)),ISNUMBER(SEARCH("vacan",$N4122)),ISNUMBER(SEARCH("deceased",$N4122)),ISNUMBER(SEARCH("separated",$N4122))),0,1))</f>
        <v/>
      </c>
      <c r="S4122">
        <f>IF(OR($R4122=0,NOT(ISNUMBER($I4122))),"",IFERROR(DATEDIF($I4122,DATE(FY,1,1),"y"),""))</f>
        <v/>
      </c>
      <c r="T4122">
        <f>IF(OR($R4122=0,NOT(ISNUMBER($J4122))),"",IFERROR(DATEDIF($J4122,DATE(FY,1,1),"y"),0))</f>
        <v/>
      </c>
      <c r="U4122" s="38">
        <f>IF(OR($R4122=0,NOT(ISNUMBER($I4122))),0,IF(YEAR($I4122)+IF($Q4122=1,RetAgeO,RetAgeE)=FY,MONTH($I4122),IF(YEAR($I4122)+IF($Q4122=1,RetAgeO,RetAgeE)&lt;FY,1,0)))</f>
        <v/>
      </c>
      <c r="V4122" s="38">
        <f>IF(OR($R4122=0,NOT(ISNUMBER($K4122))),0,IF(YEAR($K4122)=FY,MONTH($K4122),IF(YEAR($K4122)&lt;FY,1,0)))</f>
        <v/>
      </c>
      <c r="W4122" s="38">
        <f>IF($R4122=0,0,MIN(12,IF(AND(ISNUMBER($O4122),$O4122&gt;=1,$O4122&lt;=12),INT($O4122),12),IF(AND(RetireExit="Yes",$U4122&gt;0),$U4122,12),IF(AND(ContractExit="Yes",$V4122&gt;0),$V4122,12)))</f>
        <v/>
      </c>
      <c r="X4122" s="37">
        <f>IF(ISNUMBER($P4122),$P4122,IncPct)</f>
        <v/>
      </c>
      <c r="Y4122" s="39">
        <f>IF($W4122=0,0,MAX(0,MIN($W4122,IncMonth-1))+MAX(0,$W4122-IncMonth+1)*(1+$X4122))</f>
        <v/>
      </c>
      <c r="Z4122" s="40">
        <f>IF($C4122="",0,IFERROR(INDEX(Departments!$B$5:$B$54,MATCH($C4122,Departments!$A$5:$A$54,0)),0))</f>
        <v/>
      </c>
      <c r="AA4122" s="41">
        <f>N($L4122)*$Y4122</f>
        <v/>
      </c>
      <c r="AB4122" s="41">
        <f>N($M4122)*$Y4122</f>
        <v/>
      </c>
      <c r="AC4122" s="41">
        <f>$AA4122*$Z4122</f>
        <v/>
      </c>
      <c r="AD4122" s="41">
        <f>$AA4122*BonusMonths/12</f>
        <v/>
      </c>
      <c r="AE4122" s="41">
        <f>($AA4122+SI_Gross*$AB4122)*IF($Q4122=1,SI_O,SI_E)</f>
        <v/>
      </c>
      <c r="AF4122" s="41">
        <f>IF($Q4122=1,0,$AA4122*EOSB)</f>
        <v/>
      </c>
      <c r="AG4122" s="41">
        <f>$AN4122*$W4122</f>
        <v/>
      </c>
      <c r="AH4122" s="41">
        <f>SUM($AA4122:$AG4122)</f>
        <v/>
      </c>
      <c r="AI4122" s="41">
        <f>12*($AM4122+$AN4122)</f>
        <v/>
      </c>
      <c r="AJ4122" s="41">
        <f>$AM4122*((IncMonth-1)+(13-IncMonth)*(1+$X4122))+12*$AN4122</f>
        <v/>
      </c>
      <c r="AK4122" s="41">
        <f>IF($R4122=1,N($L4122)+N($M4122),0)</f>
        <v/>
      </c>
      <c r="AL4122">
        <f>IF($C4122="","",IF(N($L4122)&lt;=0,"Basic salary missing",IF(ISNA(MATCH($C4122,Departments!$A$5:$A$54,0)),"Department not on Departments sheet",IF(AND($I4122&lt;&gt;"",NOT(ISNUMBER($I4122))),"Date of birth is text, not a date",IF(AND($K4122&lt;&gt;"",NOT(ISNUMBER($K4122))),"Contract end is text, not a date","")))))</f>
        <v/>
      </c>
      <c r="AM4122" s="41">
        <f>IF($R4122=0,0,N($L4122)*(1+$Z4122+BonusMonths/12+IF($Q4122=1,0,EOSB))+N($M4122)+(N($L4122)+SI_Gross*N($M4122))*IF($Q4122=1,SI_O,SI_E))</f>
        <v/>
      </c>
      <c r="AN4122" s="41">
        <f>IF($R4122=0,0,(IF($Q4122=1,MedO,MedE+Ticket)+Training)/12)</f>
        <v/>
      </c>
    </row>
    <row r="4123">
      <c r="I4123" s="35" t="n"/>
      <c r="J4123" s="35" t="n"/>
      <c r="K4123" s="35" t="n"/>
      <c r="L4123" s="36" t="n"/>
      <c r="M4123" s="36" t="n"/>
      <c r="P4123" s="37" t="n"/>
      <c r="Q4123" s="38">
        <f>IF($C4123="",0,IF(OR(LOWER(TRIM($G4123))="omani",LOWER(TRIM($G4123))="oman",LOWER(TRIM($G4123))="om",LOWER(TRIM($G4123))="local"),1,0))</f>
        <v/>
      </c>
      <c r="R4123" s="38">
        <f>IF($C4123="",0,IF(OR(ISNUMBER(SEARCH("resign",$N4123)),ISNUMBER(SEARCH("terminat",$N4123)),ISNUMBER(SEARCH("inactive",$N4123)),ISNUMBER(SEARCH("vacan",$N4123)),ISNUMBER(SEARCH("deceased",$N4123)),ISNUMBER(SEARCH("separated",$N4123))),0,1))</f>
        <v/>
      </c>
      <c r="S4123">
        <f>IF(OR($R4123=0,NOT(ISNUMBER($I4123))),"",IFERROR(DATEDIF($I4123,DATE(FY,1,1),"y"),""))</f>
        <v/>
      </c>
      <c r="T4123">
        <f>IF(OR($R4123=0,NOT(ISNUMBER($J4123))),"",IFERROR(DATEDIF($J4123,DATE(FY,1,1),"y"),0))</f>
        <v/>
      </c>
      <c r="U4123" s="38">
        <f>IF(OR($R4123=0,NOT(ISNUMBER($I4123))),0,IF(YEAR($I4123)+IF($Q4123=1,RetAgeO,RetAgeE)=FY,MONTH($I4123),IF(YEAR($I4123)+IF($Q4123=1,RetAgeO,RetAgeE)&lt;FY,1,0)))</f>
        <v/>
      </c>
      <c r="V4123" s="38">
        <f>IF(OR($R4123=0,NOT(ISNUMBER($K4123))),0,IF(YEAR($K4123)=FY,MONTH($K4123),IF(YEAR($K4123)&lt;FY,1,0)))</f>
        <v/>
      </c>
      <c r="W4123" s="38">
        <f>IF($R4123=0,0,MIN(12,IF(AND(ISNUMBER($O4123),$O4123&gt;=1,$O4123&lt;=12),INT($O4123),12),IF(AND(RetireExit="Yes",$U4123&gt;0),$U4123,12),IF(AND(ContractExit="Yes",$V4123&gt;0),$V4123,12)))</f>
        <v/>
      </c>
      <c r="X4123" s="37">
        <f>IF(ISNUMBER($P4123),$P4123,IncPct)</f>
        <v/>
      </c>
      <c r="Y4123" s="39">
        <f>IF($W4123=0,0,MAX(0,MIN($W4123,IncMonth-1))+MAX(0,$W4123-IncMonth+1)*(1+$X4123))</f>
        <v/>
      </c>
      <c r="Z4123" s="40">
        <f>IF($C4123="",0,IFERROR(INDEX(Departments!$B$5:$B$54,MATCH($C4123,Departments!$A$5:$A$54,0)),0))</f>
        <v/>
      </c>
      <c r="AA4123" s="41">
        <f>N($L4123)*$Y4123</f>
        <v/>
      </c>
      <c r="AB4123" s="41">
        <f>N($M4123)*$Y4123</f>
        <v/>
      </c>
      <c r="AC4123" s="41">
        <f>$AA4123*$Z4123</f>
        <v/>
      </c>
      <c r="AD4123" s="41">
        <f>$AA4123*BonusMonths/12</f>
        <v/>
      </c>
      <c r="AE4123" s="41">
        <f>($AA4123+SI_Gross*$AB4123)*IF($Q4123=1,SI_O,SI_E)</f>
        <v/>
      </c>
      <c r="AF4123" s="41">
        <f>IF($Q4123=1,0,$AA4123*EOSB)</f>
        <v/>
      </c>
      <c r="AG4123" s="41">
        <f>$AN4123*$W4123</f>
        <v/>
      </c>
      <c r="AH4123" s="41">
        <f>SUM($AA4123:$AG4123)</f>
        <v/>
      </c>
      <c r="AI4123" s="41">
        <f>12*($AM4123+$AN4123)</f>
        <v/>
      </c>
      <c r="AJ4123" s="41">
        <f>$AM4123*((IncMonth-1)+(13-IncMonth)*(1+$X4123))+12*$AN4123</f>
        <v/>
      </c>
      <c r="AK4123" s="41">
        <f>IF($R4123=1,N($L4123)+N($M4123),0)</f>
        <v/>
      </c>
      <c r="AL4123">
        <f>IF($C4123="","",IF(N($L4123)&lt;=0,"Basic salary missing",IF(ISNA(MATCH($C4123,Departments!$A$5:$A$54,0)),"Department not on Departments sheet",IF(AND($I4123&lt;&gt;"",NOT(ISNUMBER($I4123))),"Date of birth is text, not a date",IF(AND($K4123&lt;&gt;"",NOT(ISNUMBER($K4123))),"Contract end is text, not a date","")))))</f>
        <v/>
      </c>
      <c r="AM4123" s="41">
        <f>IF($R4123=0,0,N($L4123)*(1+$Z4123+BonusMonths/12+IF($Q4123=1,0,EOSB))+N($M4123)+(N($L4123)+SI_Gross*N($M4123))*IF($Q4123=1,SI_O,SI_E))</f>
        <v/>
      </c>
      <c r="AN4123" s="41">
        <f>IF($R4123=0,0,(IF($Q4123=1,MedO,MedE+Ticket)+Training)/12)</f>
        <v/>
      </c>
    </row>
    <row r="4124">
      <c r="I4124" s="35" t="n"/>
      <c r="J4124" s="35" t="n"/>
      <c r="K4124" s="35" t="n"/>
      <c r="L4124" s="36" t="n"/>
      <c r="M4124" s="36" t="n"/>
      <c r="P4124" s="37" t="n"/>
      <c r="Q4124" s="38">
        <f>IF($C4124="",0,IF(OR(LOWER(TRIM($G4124))="omani",LOWER(TRIM($G4124))="oman",LOWER(TRIM($G4124))="om",LOWER(TRIM($G4124))="local"),1,0))</f>
        <v/>
      </c>
      <c r="R4124" s="38">
        <f>IF($C4124="",0,IF(OR(ISNUMBER(SEARCH("resign",$N4124)),ISNUMBER(SEARCH("terminat",$N4124)),ISNUMBER(SEARCH("inactive",$N4124)),ISNUMBER(SEARCH("vacan",$N4124)),ISNUMBER(SEARCH("deceased",$N4124)),ISNUMBER(SEARCH("separated",$N4124))),0,1))</f>
        <v/>
      </c>
      <c r="S4124">
        <f>IF(OR($R4124=0,NOT(ISNUMBER($I4124))),"",IFERROR(DATEDIF($I4124,DATE(FY,1,1),"y"),""))</f>
        <v/>
      </c>
      <c r="T4124">
        <f>IF(OR($R4124=0,NOT(ISNUMBER($J4124))),"",IFERROR(DATEDIF($J4124,DATE(FY,1,1),"y"),0))</f>
        <v/>
      </c>
      <c r="U4124" s="38">
        <f>IF(OR($R4124=0,NOT(ISNUMBER($I4124))),0,IF(YEAR($I4124)+IF($Q4124=1,RetAgeO,RetAgeE)=FY,MONTH($I4124),IF(YEAR($I4124)+IF($Q4124=1,RetAgeO,RetAgeE)&lt;FY,1,0)))</f>
        <v/>
      </c>
      <c r="V4124" s="38">
        <f>IF(OR($R4124=0,NOT(ISNUMBER($K4124))),0,IF(YEAR($K4124)=FY,MONTH($K4124),IF(YEAR($K4124)&lt;FY,1,0)))</f>
        <v/>
      </c>
      <c r="W4124" s="38">
        <f>IF($R4124=0,0,MIN(12,IF(AND(ISNUMBER($O4124),$O4124&gt;=1,$O4124&lt;=12),INT($O4124),12),IF(AND(RetireExit="Yes",$U4124&gt;0),$U4124,12),IF(AND(ContractExit="Yes",$V4124&gt;0),$V4124,12)))</f>
        <v/>
      </c>
      <c r="X4124" s="37">
        <f>IF(ISNUMBER($P4124),$P4124,IncPct)</f>
        <v/>
      </c>
      <c r="Y4124" s="39">
        <f>IF($W4124=0,0,MAX(0,MIN($W4124,IncMonth-1))+MAX(0,$W4124-IncMonth+1)*(1+$X4124))</f>
        <v/>
      </c>
      <c r="Z4124" s="40">
        <f>IF($C4124="",0,IFERROR(INDEX(Departments!$B$5:$B$54,MATCH($C4124,Departments!$A$5:$A$54,0)),0))</f>
        <v/>
      </c>
      <c r="AA4124" s="41">
        <f>N($L4124)*$Y4124</f>
        <v/>
      </c>
      <c r="AB4124" s="41">
        <f>N($M4124)*$Y4124</f>
        <v/>
      </c>
      <c r="AC4124" s="41">
        <f>$AA4124*$Z4124</f>
        <v/>
      </c>
      <c r="AD4124" s="41">
        <f>$AA4124*BonusMonths/12</f>
        <v/>
      </c>
      <c r="AE4124" s="41">
        <f>($AA4124+SI_Gross*$AB4124)*IF($Q4124=1,SI_O,SI_E)</f>
        <v/>
      </c>
      <c r="AF4124" s="41">
        <f>IF($Q4124=1,0,$AA4124*EOSB)</f>
        <v/>
      </c>
      <c r="AG4124" s="41">
        <f>$AN4124*$W4124</f>
        <v/>
      </c>
      <c r="AH4124" s="41">
        <f>SUM($AA4124:$AG4124)</f>
        <v/>
      </c>
      <c r="AI4124" s="41">
        <f>12*($AM4124+$AN4124)</f>
        <v/>
      </c>
      <c r="AJ4124" s="41">
        <f>$AM4124*((IncMonth-1)+(13-IncMonth)*(1+$X4124))+12*$AN4124</f>
        <v/>
      </c>
      <c r="AK4124" s="41">
        <f>IF($R4124=1,N($L4124)+N($M4124),0)</f>
        <v/>
      </c>
      <c r="AL4124">
        <f>IF($C4124="","",IF(N($L4124)&lt;=0,"Basic salary missing",IF(ISNA(MATCH($C4124,Departments!$A$5:$A$54,0)),"Department not on Departments sheet",IF(AND($I4124&lt;&gt;"",NOT(ISNUMBER($I4124))),"Date of birth is text, not a date",IF(AND($K4124&lt;&gt;"",NOT(ISNUMBER($K4124))),"Contract end is text, not a date","")))))</f>
        <v/>
      </c>
      <c r="AM4124" s="41">
        <f>IF($R4124=0,0,N($L4124)*(1+$Z4124+BonusMonths/12+IF($Q4124=1,0,EOSB))+N($M4124)+(N($L4124)+SI_Gross*N($M4124))*IF($Q4124=1,SI_O,SI_E))</f>
        <v/>
      </c>
      <c r="AN4124" s="41">
        <f>IF($R4124=0,0,(IF($Q4124=1,MedO,MedE+Ticket)+Training)/12)</f>
        <v/>
      </c>
    </row>
    <row r="4125">
      <c r="I4125" s="35" t="n"/>
      <c r="J4125" s="35" t="n"/>
      <c r="K4125" s="35" t="n"/>
      <c r="L4125" s="36" t="n"/>
      <c r="M4125" s="36" t="n"/>
      <c r="P4125" s="37" t="n"/>
      <c r="Q4125" s="38">
        <f>IF($C4125="",0,IF(OR(LOWER(TRIM($G4125))="omani",LOWER(TRIM($G4125))="oman",LOWER(TRIM($G4125))="om",LOWER(TRIM($G4125))="local"),1,0))</f>
        <v/>
      </c>
      <c r="R4125" s="38">
        <f>IF($C4125="",0,IF(OR(ISNUMBER(SEARCH("resign",$N4125)),ISNUMBER(SEARCH("terminat",$N4125)),ISNUMBER(SEARCH("inactive",$N4125)),ISNUMBER(SEARCH("vacan",$N4125)),ISNUMBER(SEARCH("deceased",$N4125)),ISNUMBER(SEARCH("separated",$N4125))),0,1))</f>
        <v/>
      </c>
      <c r="S4125">
        <f>IF(OR($R4125=0,NOT(ISNUMBER($I4125))),"",IFERROR(DATEDIF($I4125,DATE(FY,1,1),"y"),""))</f>
        <v/>
      </c>
      <c r="T4125">
        <f>IF(OR($R4125=0,NOT(ISNUMBER($J4125))),"",IFERROR(DATEDIF($J4125,DATE(FY,1,1),"y"),0))</f>
        <v/>
      </c>
      <c r="U4125" s="38">
        <f>IF(OR($R4125=0,NOT(ISNUMBER($I4125))),0,IF(YEAR($I4125)+IF($Q4125=1,RetAgeO,RetAgeE)=FY,MONTH($I4125),IF(YEAR($I4125)+IF($Q4125=1,RetAgeO,RetAgeE)&lt;FY,1,0)))</f>
        <v/>
      </c>
      <c r="V4125" s="38">
        <f>IF(OR($R4125=0,NOT(ISNUMBER($K4125))),0,IF(YEAR($K4125)=FY,MONTH($K4125),IF(YEAR($K4125)&lt;FY,1,0)))</f>
        <v/>
      </c>
      <c r="W4125" s="38">
        <f>IF($R4125=0,0,MIN(12,IF(AND(ISNUMBER($O4125),$O4125&gt;=1,$O4125&lt;=12),INT($O4125),12),IF(AND(RetireExit="Yes",$U4125&gt;0),$U4125,12),IF(AND(ContractExit="Yes",$V4125&gt;0),$V4125,12)))</f>
        <v/>
      </c>
      <c r="X4125" s="37">
        <f>IF(ISNUMBER($P4125),$P4125,IncPct)</f>
        <v/>
      </c>
      <c r="Y4125" s="39">
        <f>IF($W4125=0,0,MAX(0,MIN($W4125,IncMonth-1))+MAX(0,$W4125-IncMonth+1)*(1+$X4125))</f>
        <v/>
      </c>
      <c r="Z4125" s="40">
        <f>IF($C4125="",0,IFERROR(INDEX(Departments!$B$5:$B$54,MATCH($C4125,Departments!$A$5:$A$54,0)),0))</f>
        <v/>
      </c>
      <c r="AA4125" s="41">
        <f>N($L4125)*$Y4125</f>
        <v/>
      </c>
      <c r="AB4125" s="41">
        <f>N($M4125)*$Y4125</f>
        <v/>
      </c>
      <c r="AC4125" s="41">
        <f>$AA4125*$Z4125</f>
        <v/>
      </c>
      <c r="AD4125" s="41">
        <f>$AA4125*BonusMonths/12</f>
        <v/>
      </c>
      <c r="AE4125" s="41">
        <f>($AA4125+SI_Gross*$AB4125)*IF($Q4125=1,SI_O,SI_E)</f>
        <v/>
      </c>
      <c r="AF4125" s="41">
        <f>IF($Q4125=1,0,$AA4125*EOSB)</f>
        <v/>
      </c>
      <c r="AG4125" s="41">
        <f>$AN4125*$W4125</f>
        <v/>
      </c>
      <c r="AH4125" s="41">
        <f>SUM($AA4125:$AG4125)</f>
        <v/>
      </c>
      <c r="AI4125" s="41">
        <f>12*($AM4125+$AN4125)</f>
        <v/>
      </c>
      <c r="AJ4125" s="41">
        <f>$AM4125*((IncMonth-1)+(13-IncMonth)*(1+$X4125))+12*$AN4125</f>
        <v/>
      </c>
      <c r="AK4125" s="41">
        <f>IF($R4125=1,N($L4125)+N($M4125),0)</f>
        <v/>
      </c>
      <c r="AL4125">
        <f>IF($C4125="","",IF(N($L4125)&lt;=0,"Basic salary missing",IF(ISNA(MATCH($C4125,Departments!$A$5:$A$54,0)),"Department not on Departments sheet",IF(AND($I4125&lt;&gt;"",NOT(ISNUMBER($I4125))),"Date of birth is text, not a date",IF(AND($K4125&lt;&gt;"",NOT(ISNUMBER($K4125))),"Contract end is text, not a date","")))))</f>
        <v/>
      </c>
      <c r="AM4125" s="41">
        <f>IF($R4125=0,0,N($L4125)*(1+$Z4125+BonusMonths/12+IF($Q4125=1,0,EOSB))+N($M4125)+(N($L4125)+SI_Gross*N($M4125))*IF($Q4125=1,SI_O,SI_E))</f>
        <v/>
      </c>
      <c r="AN4125" s="41">
        <f>IF($R4125=0,0,(IF($Q4125=1,MedO,MedE+Ticket)+Training)/12)</f>
        <v/>
      </c>
    </row>
    <row r="4126">
      <c r="I4126" s="35" t="n"/>
      <c r="J4126" s="35" t="n"/>
      <c r="K4126" s="35" t="n"/>
      <c r="L4126" s="36" t="n"/>
      <c r="M4126" s="36" t="n"/>
      <c r="P4126" s="37" t="n"/>
      <c r="Q4126" s="38">
        <f>IF($C4126="",0,IF(OR(LOWER(TRIM($G4126))="omani",LOWER(TRIM($G4126))="oman",LOWER(TRIM($G4126))="om",LOWER(TRIM($G4126))="local"),1,0))</f>
        <v/>
      </c>
      <c r="R4126" s="38">
        <f>IF($C4126="",0,IF(OR(ISNUMBER(SEARCH("resign",$N4126)),ISNUMBER(SEARCH("terminat",$N4126)),ISNUMBER(SEARCH("inactive",$N4126)),ISNUMBER(SEARCH("vacan",$N4126)),ISNUMBER(SEARCH("deceased",$N4126)),ISNUMBER(SEARCH("separated",$N4126))),0,1))</f>
        <v/>
      </c>
      <c r="S4126">
        <f>IF(OR($R4126=0,NOT(ISNUMBER($I4126))),"",IFERROR(DATEDIF($I4126,DATE(FY,1,1),"y"),""))</f>
        <v/>
      </c>
      <c r="T4126">
        <f>IF(OR($R4126=0,NOT(ISNUMBER($J4126))),"",IFERROR(DATEDIF($J4126,DATE(FY,1,1),"y"),0))</f>
        <v/>
      </c>
      <c r="U4126" s="38">
        <f>IF(OR($R4126=0,NOT(ISNUMBER($I4126))),0,IF(YEAR($I4126)+IF($Q4126=1,RetAgeO,RetAgeE)=FY,MONTH($I4126),IF(YEAR($I4126)+IF($Q4126=1,RetAgeO,RetAgeE)&lt;FY,1,0)))</f>
        <v/>
      </c>
      <c r="V4126" s="38">
        <f>IF(OR($R4126=0,NOT(ISNUMBER($K4126))),0,IF(YEAR($K4126)=FY,MONTH($K4126),IF(YEAR($K4126)&lt;FY,1,0)))</f>
        <v/>
      </c>
      <c r="W4126" s="38">
        <f>IF($R4126=0,0,MIN(12,IF(AND(ISNUMBER($O4126),$O4126&gt;=1,$O4126&lt;=12),INT($O4126),12),IF(AND(RetireExit="Yes",$U4126&gt;0),$U4126,12),IF(AND(ContractExit="Yes",$V4126&gt;0),$V4126,12)))</f>
        <v/>
      </c>
      <c r="X4126" s="37">
        <f>IF(ISNUMBER($P4126),$P4126,IncPct)</f>
        <v/>
      </c>
      <c r="Y4126" s="39">
        <f>IF($W4126=0,0,MAX(0,MIN($W4126,IncMonth-1))+MAX(0,$W4126-IncMonth+1)*(1+$X4126))</f>
        <v/>
      </c>
      <c r="Z4126" s="40">
        <f>IF($C4126="",0,IFERROR(INDEX(Departments!$B$5:$B$54,MATCH($C4126,Departments!$A$5:$A$54,0)),0))</f>
        <v/>
      </c>
      <c r="AA4126" s="41">
        <f>N($L4126)*$Y4126</f>
        <v/>
      </c>
      <c r="AB4126" s="41">
        <f>N($M4126)*$Y4126</f>
        <v/>
      </c>
      <c r="AC4126" s="41">
        <f>$AA4126*$Z4126</f>
        <v/>
      </c>
      <c r="AD4126" s="41">
        <f>$AA4126*BonusMonths/12</f>
        <v/>
      </c>
      <c r="AE4126" s="41">
        <f>($AA4126+SI_Gross*$AB4126)*IF($Q4126=1,SI_O,SI_E)</f>
        <v/>
      </c>
      <c r="AF4126" s="41">
        <f>IF($Q4126=1,0,$AA4126*EOSB)</f>
        <v/>
      </c>
      <c r="AG4126" s="41">
        <f>$AN4126*$W4126</f>
        <v/>
      </c>
      <c r="AH4126" s="41">
        <f>SUM($AA4126:$AG4126)</f>
        <v/>
      </c>
      <c r="AI4126" s="41">
        <f>12*($AM4126+$AN4126)</f>
        <v/>
      </c>
      <c r="AJ4126" s="41">
        <f>$AM4126*((IncMonth-1)+(13-IncMonth)*(1+$X4126))+12*$AN4126</f>
        <v/>
      </c>
      <c r="AK4126" s="41">
        <f>IF($R4126=1,N($L4126)+N($M4126),0)</f>
        <v/>
      </c>
      <c r="AL4126">
        <f>IF($C4126="","",IF(N($L4126)&lt;=0,"Basic salary missing",IF(ISNA(MATCH($C4126,Departments!$A$5:$A$54,0)),"Department not on Departments sheet",IF(AND($I4126&lt;&gt;"",NOT(ISNUMBER($I4126))),"Date of birth is text, not a date",IF(AND($K4126&lt;&gt;"",NOT(ISNUMBER($K4126))),"Contract end is text, not a date","")))))</f>
        <v/>
      </c>
      <c r="AM4126" s="41">
        <f>IF($R4126=0,0,N($L4126)*(1+$Z4126+BonusMonths/12+IF($Q4126=1,0,EOSB))+N($M4126)+(N($L4126)+SI_Gross*N($M4126))*IF($Q4126=1,SI_O,SI_E))</f>
        <v/>
      </c>
      <c r="AN4126" s="41">
        <f>IF($R4126=0,0,(IF($Q4126=1,MedO,MedE+Ticket)+Training)/12)</f>
        <v/>
      </c>
    </row>
    <row r="4127">
      <c r="I4127" s="35" t="n"/>
      <c r="J4127" s="35" t="n"/>
      <c r="K4127" s="35" t="n"/>
      <c r="L4127" s="36" t="n"/>
      <c r="M4127" s="36" t="n"/>
      <c r="P4127" s="37" t="n"/>
      <c r="Q4127" s="38">
        <f>IF($C4127="",0,IF(OR(LOWER(TRIM($G4127))="omani",LOWER(TRIM($G4127))="oman",LOWER(TRIM($G4127))="om",LOWER(TRIM($G4127))="local"),1,0))</f>
        <v/>
      </c>
      <c r="R4127" s="38">
        <f>IF($C4127="",0,IF(OR(ISNUMBER(SEARCH("resign",$N4127)),ISNUMBER(SEARCH("terminat",$N4127)),ISNUMBER(SEARCH("inactive",$N4127)),ISNUMBER(SEARCH("vacan",$N4127)),ISNUMBER(SEARCH("deceased",$N4127)),ISNUMBER(SEARCH("separated",$N4127))),0,1))</f>
        <v/>
      </c>
      <c r="S4127">
        <f>IF(OR($R4127=0,NOT(ISNUMBER($I4127))),"",IFERROR(DATEDIF($I4127,DATE(FY,1,1),"y"),""))</f>
        <v/>
      </c>
      <c r="T4127">
        <f>IF(OR($R4127=0,NOT(ISNUMBER($J4127))),"",IFERROR(DATEDIF($J4127,DATE(FY,1,1),"y"),0))</f>
        <v/>
      </c>
      <c r="U4127" s="38">
        <f>IF(OR($R4127=0,NOT(ISNUMBER($I4127))),0,IF(YEAR($I4127)+IF($Q4127=1,RetAgeO,RetAgeE)=FY,MONTH($I4127),IF(YEAR($I4127)+IF($Q4127=1,RetAgeO,RetAgeE)&lt;FY,1,0)))</f>
        <v/>
      </c>
      <c r="V4127" s="38">
        <f>IF(OR($R4127=0,NOT(ISNUMBER($K4127))),0,IF(YEAR($K4127)=FY,MONTH($K4127),IF(YEAR($K4127)&lt;FY,1,0)))</f>
        <v/>
      </c>
      <c r="W4127" s="38">
        <f>IF($R4127=0,0,MIN(12,IF(AND(ISNUMBER($O4127),$O4127&gt;=1,$O4127&lt;=12),INT($O4127),12),IF(AND(RetireExit="Yes",$U4127&gt;0),$U4127,12),IF(AND(ContractExit="Yes",$V4127&gt;0),$V4127,12)))</f>
        <v/>
      </c>
      <c r="X4127" s="37">
        <f>IF(ISNUMBER($P4127),$P4127,IncPct)</f>
        <v/>
      </c>
      <c r="Y4127" s="39">
        <f>IF($W4127=0,0,MAX(0,MIN($W4127,IncMonth-1))+MAX(0,$W4127-IncMonth+1)*(1+$X4127))</f>
        <v/>
      </c>
      <c r="Z4127" s="40">
        <f>IF($C4127="",0,IFERROR(INDEX(Departments!$B$5:$B$54,MATCH($C4127,Departments!$A$5:$A$54,0)),0))</f>
        <v/>
      </c>
      <c r="AA4127" s="41">
        <f>N($L4127)*$Y4127</f>
        <v/>
      </c>
      <c r="AB4127" s="41">
        <f>N($M4127)*$Y4127</f>
        <v/>
      </c>
      <c r="AC4127" s="41">
        <f>$AA4127*$Z4127</f>
        <v/>
      </c>
      <c r="AD4127" s="41">
        <f>$AA4127*BonusMonths/12</f>
        <v/>
      </c>
      <c r="AE4127" s="41">
        <f>($AA4127+SI_Gross*$AB4127)*IF($Q4127=1,SI_O,SI_E)</f>
        <v/>
      </c>
      <c r="AF4127" s="41">
        <f>IF($Q4127=1,0,$AA4127*EOSB)</f>
        <v/>
      </c>
      <c r="AG4127" s="41">
        <f>$AN4127*$W4127</f>
        <v/>
      </c>
      <c r="AH4127" s="41">
        <f>SUM($AA4127:$AG4127)</f>
        <v/>
      </c>
      <c r="AI4127" s="41">
        <f>12*($AM4127+$AN4127)</f>
        <v/>
      </c>
      <c r="AJ4127" s="41">
        <f>$AM4127*((IncMonth-1)+(13-IncMonth)*(1+$X4127))+12*$AN4127</f>
        <v/>
      </c>
      <c r="AK4127" s="41">
        <f>IF($R4127=1,N($L4127)+N($M4127),0)</f>
        <v/>
      </c>
      <c r="AL4127">
        <f>IF($C4127="","",IF(N($L4127)&lt;=0,"Basic salary missing",IF(ISNA(MATCH($C4127,Departments!$A$5:$A$54,0)),"Department not on Departments sheet",IF(AND($I4127&lt;&gt;"",NOT(ISNUMBER($I4127))),"Date of birth is text, not a date",IF(AND($K4127&lt;&gt;"",NOT(ISNUMBER($K4127))),"Contract end is text, not a date","")))))</f>
        <v/>
      </c>
      <c r="AM4127" s="41">
        <f>IF($R4127=0,0,N($L4127)*(1+$Z4127+BonusMonths/12+IF($Q4127=1,0,EOSB))+N($M4127)+(N($L4127)+SI_Gross*N($M4127))*IF($Q4127=1,SI_O,SI_E))</f>
        <v/>
      </c>
      <c r="AN4127" s="41">
        <f>IF($R4127=0,0,(IF($Q4127=1,MedO,MedE+Ticket)+Training)/12)</f>
        <v/>
      </c>
    </row>
    <row r="4128">
      <c r="I4128" s="35" t="n"/>
      <c r="J4128" s="35" t="n"/>
      <c r="K4128" s="35" t="n"/>
      <c r="L4128" s="36" t="n"/>
      <c r="M4128" s="36" t="n"/>
      <c r="P4128" s="37" t="n"/>
      <c r="Q4128" s="38">
        <f>IF($C4128="",0,IF(OR(LOWER(TRIM($G4128))="omani",LOWER(TRIM($G4128))="oman",LOWER(TRIM($G4128))="om",LOWER(TRIM($G4128))="local"),1,0))</f>
        <v/>
      </c>
      <c r="R4128" s="38">
        <f>IF($C4128="",0,IF(OR(ISNUMBER(SEARCH("resign",$N4128)),ISNUMBER(SEARCH("terminat",$N4128)),ISNUMBER(SEARCH("inactive",$N4128)),ISNUMBER(SEARCH("vacan",$N4128)),ISNUMBER(SEARCH("deceased",$N4128)),ISNUMBER(SEARCH("separated",$N4128))),0,1))</f>
        <v/>
      </c>
      <c r="S4128">
        <f>IF(OR($R4128=0,NOT(ISNUMBER($I4128))),"",IFERROR(DATEDIF($I4128,DATE(FY,1,1),"y"),""))</f>
        <v/>
      </c>
      <c r="T4128">
        <f>IF(OR($R4128=0,NOT(ISNUMBER($J4128))),"",IFERROR(DATEDIF($J4128,DATE(FY,1,1),"y"),0))</f>
        <v/>
      </c>
      <c r="U4128" s="38">
        <f>IF(OR($R4128=0,NOT(ISNUMBER($I4128))),0,IF(YEAR($I4128)+IF($Q4128=1,RetAgeO,RetAgeE)=FY,MONTH($I4128),IF(YEAR($I4128)+IF($Q4128=1,RetAgeO,RetAgeE)&lt;FY,1,0)))</f>
        <v/>
      </c>
      <c r="V4128" s="38">
        <f>IF(OR($R4128=0,NOT(ISNUMBER($K4128))),0,IF(YEAR($K4128)=FY,MONTH($K4128),IF(YEAR($K4128)&lt;FY,1,0)))</f>
        <v/>
      </c>
      <c r="W4128" s="38">
        <f>IF($R4128=0,0,MIN(12,IF(AND(ISNUMBER($O4128),$O4128&gt;=1,$O4128&lt;=12),INT($O4128),12),IF(AND(RetireExit="Yes",$U4128&gt;0),$U4128,12),IF(AND(ContractExit="Yes",$V4128&gt;0),$V4128,12)))</f>
        <v/>
      </c>
      <c r="X4128" s="37">
        <f>IF(ISNUMBER($P4128),$P4128,IncPct)</f>
        <v/>
      </c>
      <c r="Y4128" s="39">
        <f>IF($W4128=0,0,MAX(0,MIN($W4128,IncMonth-1))+MAX(0,$W4128-IncMonth+1)*(1+$X4128))</f>
        <v/>
      </c>
      <c r="Z4128" s="40">
        <f>IF($C4128="",0,IFERROR(INDEX(Departments!$B$5:$B$54,MATCH($C4128,Departments!$A$5:$A$54,0)),0))</f>
        <v/>
      </c>
      <c r="AA4128" s="41">
        <f>N($L4128)*$Y4128</f>
        <v/>
      </c>
      <c r="AB4128" s="41">
        <f>N($M4128)*$Y4128</f>
        <v/>
      </c>
      <c r="AC4128" s="41">
        <f>$AA4128*$Z4128</f>
        <v/>
      </c>
      <c r="AD4128" s="41">
        <f>$AA4128*BonusMonths/12</f>
        <v/>
      </c>
      <c r="AE4128" s="41">
        <f>($AA4128+SI_Gross*$AB4128)*IF($Q4128=1,SI_O,SI_E)</f>
        <v/>
      </c>
      <c r="AF4128" s="41">
        <f>IF($Q4128=1,0,$AA4128*EOSB)</f>
        <v/>
      </c>
      <c r="AG4128" s="41">
        <f>$AN4128*$W4128</f>
        <v/>
      </c>
      <c r="AH4128" s="41">
        <f>SUM($AA4128:$AG4128)</f>
        <v/>
      </c>
      <c r="AI4128" s="41">
        <f>12*($AM4128+$AN4128)</f>
        <v/>
      </c>
      <c r="AJ4128" s="41">
        <f>$AM4128*((IncMonth-1)+(13-IncMonth)*(1+$X4128))+12*$AN4128</f>
        <v/>
      </c>
      <c r="AK4128" s="41">
        <f>IF($R4128=1,N($L4128)+N($M4128),0)</f>
        <v/>
      </c>
      <c r="AL4128">
        <f>IF($C4128="","",IF(N($L4128)&lt;=0,"Basic salary missing",IF(ISNA(MATCH($C4128,Departments!$A$5:$A$54,0)),"Department not on Departments sheet",IF(AND($I4128&lt;&gt;"",NOT(ISNUMBER($I4128))),"Date of birth is text, not a date",IF(AND($K4128&lt;&gt;"",NOT(ISNUMBER($K4128))),"Contract end is text, not a date","")))))</f>
        <v/>
      </c>
      <c r="AM4128" s="41">
        <f>IF($R4128=0,0,N($L4128)*(1+$Z4128+BonusMonths/12+IF($Q4128=1,0,EOSB))+N($M4128)+(N($L4128)+SI_Gross*N($M4128))*IF($Q4128=1,SI_O,SI_E))</f>
        <v/>
      </c>
      <c r="AN4128" s="41">
        <f>IF($R4128=0,0,(IF($Q4128=1,MedO,MedE+Ticket)+Training)/12)</f>
        <v/>
      </c>
    </row>
    <row r="4129">
      <c r="I4129" s="35" t="n"/>
      <c r="J4129" s="35" t="n"/>
      <c r="K4129" s="35" t="n"/>
      <c r="L4129" s="36" t="n"/>
      <c r="M4129" s="36" t="n"/>
      <c r="P4129" s="37" t="n"/>
      <c r="Q4129" s="38">
        <f>IF($C4129="",0,IF(OR(LOWER(TRIM($G4129))="omani",LOWER(TRIM($G4129))="oman",LOWER(TRIM($G4129))="om",LOWER(TRIM($G4129))="local"),1,0))</f>
        <v/>
      </c>
      <c r="R4129" s="38">
        <f>IF($C4129="",0,IF(OR(ISNUMBER(SEARCH("resign",$N4129)),ISNUMBER(SEARCH("terminat",$N4129)),ISNUMBER(SEARCH("inactive",$N4129)),ISNUMBER(SEARCH("vacan",$N4129)),ISNUMBER(SEARCH("deceased",$N4129)),ISNUMBER(SEARCH("separated",$N4129))),0,1))</f>
        <v/>
      </c>
      <c r="S4129">
        <f>IF(OR($R4129=0,NOT(ISNUMBER($I4129))),"",IFERROR(DATEDIF($I4129,DATE(FY,1,1),"y"),""))</f>
        <v/>
      </c>
      <c r="T4129">
        <f>IF(OR($R4129=0,NOT(ISNUMBER($J4129))),"",IFERROR(DATEDIF($J4129,DATE(FY,1,1),"y"),0))</f>
        <v/>
      </c>
      <c r="U4129" s="38">
        <f>IF(OR($R4129=0,NOT(ISNUMBER($I4129))),0,IF(YEAR($I4129)+IF($Q4129=1,RetAgeO,RetAgeE)=FY,MONTH($I4129),IF(YEAR($I4129)+IF($Q4129=1,RetAgeO,RetAgeE)&lt;FY,1,0)))</f>
        <v/>
      </c>
      <c r="V4129" s="38">
        <f>IF(OR($R4129=0,NOT(ISNUMBER($K4129))),0,IF(YEAR($K4129)=FY,MONTH($K4129),IF(YEAR($K4129)&lt;FY,1,0)))</f>
        <v/>
      </c>
      <c r="W4129" s="38">
        <f>IF($R4129=0,0,MIN(12,IF(AND(ISNUMBER($O4129),$O4129&gt;=1,$O4129&lt;=12),INT($O4129),12),IF(AND(RetireExit="Yes",$U4129&gt;0),$U4129,12),IF(AND(ContractExit="Yes",$V4129&gt;0),$V4129,12)))</f>
        <v/>
      </c>
      <c r="X4129" s="37">
        <f>IF(ISNUMBER($P4129),$P4129,IncPct)</f>
        <v/>
      </c>
      <c r="Y4129" s="39">
        <f>IF($W4129=0,0,MAX(0,MIN($W4129,IncMonth-1))+MAX(0,$W4129-IncMonth+1)*(1+$X4129))</f>
        <v/>
      </c>
      <c r="Z4129" s="40">
        <f>IF($C4129="",0,IFERROR(INDEX(Departments!$B$5:$B$54,MATCH($C4129,Departments!$A$5:$A$54,0)),0))</f>
        <v/>
      </c>
      <c r="AA4129" s="41">
        <f>N($L4129)*$Y4129</f>
        <v/>
      </c>
      <c r="AB4129" s="41">
        <f>N($M4129)*$Y4129</f>
        <v/>
      </c>
      <c r="AC4129" s="41">
        <f>$AA4129*$Z4129</f>
        <v/>
      </c>
      <c r="AD4129" s="41">
        <f>$AA4129*BonusMonths/12</f>
        <v/>
      </c>
      <c r="AE4129" s="41">
        <f>($AA4129+SI_Gross*$AB4129)*IF($Q4129=1,SI_O,SI_E)</f>
        <v/>
      </c>
      <c r="AF4129" s="41">
        <f>IF($Q4129=1,0,$AA4129*EOSB)</f>
        <v/>
      </c>
      <c r="AG4129" s="41">
        <f>$AN4129*$W4129</f>
        <v/>
      </c>
      <c r="AH4129" s="41">
        <f>SUM($AA4129:$AG4129)</f>
        <v/>
      </c>
      <c r="AI4129" s="41">
        <f>12*($AM4129+$AN4129)</f>
        <v/>
      </c>
      <c r="AJ4129" s="41">
        <f>$AM4129*((IncMonth-1)+(13-IncMonth)*(1+$X4129))+12*$AN4129</f>
        <v/>
      </c>
      <c r="AK4129" s="41">
        <f>IF($R4129=1,N($L4129)+N($M4129),0)</f>
        <v/>
      </c>
      <c r="AL4129">
        <f>IF($C4129="","",IF(N($L4129)&lt;=0,"Basic salary missing",IF(ISNA(MATCH($C4129,Departments!$A$5:$A$54,0)),"Department not on Departments sheet",IF(AND($I4129&lt;&gt;"",NOT(ISNUMBER($I4129))),"Date of birth is text, not a date",IF(AND($K4129&lt;&gt;"",NOT(ISNUMBER($K4129))),"Contract end is text, not a date","")))))</f>
        <v/>
      </c>
      <c r="AM4129" s="41">
        <f>IF($R4129=0,0,N($L4129)*(1+$Z4129+BonusMonths/12+IF($Q4129=1,0,EOSB))+N($M4129)+(N($L4129)+SI_Gross*N($M4129))*IF($Q4129=1,SI_O,SI_E))</f>
        <v/>
      </c>
      <c r="AN4129" s="41">
        <f>IF($R4129=0,0,(IF($Q4129=1,MedO,MedE+Ticket)+Training)/12)</f>
        <v/>
      </c>
    </row>
    <row r="4130">
      <c r="I4130" s="35" t="n"/>
      <c r="J4130" s="35" t="n"/>
      <c r="K4130" s="35" t="n"/>
      <c r="L4130" s="36" t="n"/>
      <c r="M4130" s="36" t="n"/>
      <c r="P4130" s="37" t="n"/>
      <c r="Q4130" s="38">
        <f>IF($C4130="",0,IF(OR(LOWER(TRIM($G4130))="omani",LOWER(TRIM($G4130))="oman",LOWER(TRIM($G4130))="om",LOWER(TRIM($G4130))="local"),1,0))</f>
        <v/>
      </c>
      <c r="R4130" s="38">
        <f>IF($C4130="",0,IF(OR(ISNUMBER(SEARCH("resign",$N4130)),ISNUMBER(SEARCH("terminat",$N4130)),ISNUMBER(SEARCH("inactive",$N4130)),ISNUMBER(SEARCH("vacan",$N4130)),ISNUMBER(SEARCH("deceased",$N4130)),ISNUMBER(SEARCH("separated",$N4130))),0,1))</f>
        <v/>
      </c>
      <c r="S4130">
        <f>IF(OR($R4130=0,NOT(ISNUMBER($I4130))),"",IFERROR(DATEDIF($I4130,DATE(FY,1,1),"y"),""))</f>
        <v/>
      </c>
      <c r="T4130">
        <f>IF(OR($R4130=0,NOT(ISNUMBER($J4130))),"",IFERROR(DATEDIF($J4130,DATE(FY,1,1),"y"),0))</f>
        <v/>
      </c>
      <c r="U4130" s="38">
        <f>IF(OR($R4130=0,NOT(ISNUMBER($I4130))),0,IF(YEAR($I4130)+IF($Q4130=1,RetAgeO,RetAgeE)=FY,MONTH($I4130),IF(YEAR($I4130)+IF($Q4130=1,RetAgeO,RetAgeE)&lt;FY,1,0)))</f>
        <v/>
      </c>
      <c r="V4130" s="38">
        <f>IF(OR($R4130=0,NOT(ISNUMBER($K4130))),0,IF(YEAR($K4130)=FY,MONTH($K4130),IF(YEAR($K4130)&lt;FY,1,0)))</f>
        <v/>
      </c>
      <c r="W4130" s="38">
        <f>IF($R4130=0,0,MIN(12,IF(AND(ISNUMBER($O4130),$O4130&gt;=1,$O4130&lt;=12),INT($O4130),12),IF(AND(RetireExit="Yes",$U4130&gt;0),$U4130,12),IF(AND(ContractExit="Yes",$V4130&gt;0),$V4130,12)))</f>
        <v/>
      </c>
      <c r="X4130" s="37">
        <f>IF(ISNUMBER($P4130),$P4130,IncPct)</f>
        <v/>
      </c>
      <c r="Y4130" s="39">
        <f>IF($W4130=0,0,MAX(0,MIN($W4130,IncMonth-1))+MAX(0,$W4130-IncMonth+1)*(1+$X4130))</f>
        <v/>
      </c>
      <c r="Z4130" s="40">
        <f>IF($C4130="",0,IFERROR(INDEX(Departments!$B$5:$B$54,MATCH($C4130,Departments!$A$5:$A$54,0)),0))</f>
        <v/>
      </c>
      <c r="AA4130" s="41">
        <f>N($L4130)*$Y4130</f>
        <v/>
      </c>
      <c r="AB4130" s="41">
        <f>N($M4130)*$Y4130</f>
        <v/>
      </c>
      <c r="AC4130" s="41">
        <f>$AA4130*$Z4130</f>
        <v/>
      </c>
      <c r="AD4130" s="41">
        <f>$AA4130*BonusMonths/12</f>
        <v/>
      </c>
      <c r="AE4130" s="41">
        <f>($AA4130+SI_Gross*$AB4130)*IF($Q4130=1,SI_O,SI_E)</f>
        <v/>
      </c>
      <c r="AF4130" s="41">
        <f>IF($Q4130=1,0,$AA4130*EOSB)</f>
        <v/>
      </c>
      <c r="AG4130" s="41">
        <f>$AN4130*$W4130</f>
        <v/>
      </c>
      <c r="AH4130" s="41">
        <f>SUM($AA4130:$AG4130)</f>
        <v/>
      </c>
      <c r="AI4130" s="41">
        <f>12*($AM4130+$AN4130)</f>
        <v/>
      </c>
      <c r="AJ4130" s="41">
        <f>$AM4130*((IncMonth-1)+(13-IncMonth)*(1+$X4130))+12*$AN4130</f>
        <v/>
      </c>
      <c r="AK4130" s="41">
        <f>IF($R4130=1,N($L4130)+N($M4130),0)</f>
        <v/>
      </c>
      <c r="AL4130">
        <f>IF($C4130="","",IF(N($L4130)&lt;=0,"Basic salary missing",IF(ISNA(MATCH($C4130,Departments!$A$5:$A$54,0)),"Department not on Departments sheet",IF(AND($I4130&lt;&gt;"",NOT(ISNUMBER($I4130))),"Date of birth is text, not a date",IF(AND($K4130&lt;&gt;"",NOT(ISNUMBER($K4130))),"Contract end is text, not a date","")))))</f>
        <v/>
      </c>
      <c r="AM4130" s="41">
        <f>IF($R4130=0,0,N($L4130)*(1+$Z4130+BonusMonths/12+IF($Q4130=1,0,EOSB))+N($M4130)+(N($L4130)+SI_Gross*N($M4130))*IF($Q4130=1,SI_O,SI_E))</f>
        <v/>
      </c>
      <c r="AN4130" s="41">
        <f>IF($R4130=0,0,(IF($Q4130=1,MedO,MedE+Ticket)+Training)/12)</f>
        <v/>
      </c>
    </row>
    <row r="4131">
      <c r="I4131" s="35" t="n"/>
      <c r="J4131" s="35" t="n"/>
      <c r="K4131" s="35" t="n"/>
      <c r="L4131" s="36" t="n"/>
      <c r="M4131" s="36" t="n"/>
      <c r="P4131" s="37" t="n"/>
      <c r="Q4131" s="38">
        <f>IF($C4131="",0,IF(OR(LOWER(TRIM($G4131))="omani",LOWER(TRIM($G4131))="oman",LOWER(TRIM($G4131))="om",LOWER(TRIM($G4131))="local"),1,0))</f>
        <v/>
      </c>
      <c r="R4131" s="38">
        <f>IF($C4131="",0,IF(OR(ISNUMBER(SEARCH("resign",$N4131)),ISNUMBER(SEARCH("terminat",$N4131)),ISNUMBER(SEARCH("inactive",$N4131)),ISNUMBER(SEARCH("vacan",$N4131)),ISNUMBER(SEARCH("deceased",$N4131)),ISNUMBER(SEARCH("separated",$N4131))),0,1))</f>
        <v/>
      </c>
      <c r="S4131">
        <f>IF(OR($R4131=0,NOT(ISNUMBER($I4131))),"",IFERROR(DATEDIF($I4131,DATE(FY,1,1),"y"),""))</f>
        <v/>
      </c>
      <c r="T4131">
        <f>IF(OR($R4131=0,NOT(ISNUMBER($J4131))),"",IFERROR(DATEDIF($J4131,DATE(FY,1,1),"y"),0))</f>
        <v/>
      </c>
      <c r="U4131" s="38">
        <f>IF(OR($R4131=0,NOT(ISNUMBER($I4131))),0,IF(YEAR($I4131)+IF($Q4131=1,RetAgeO,RetAgeE)=FY,MONTH($I4131),IF(YEAR($I4131)+IF($Q4131=1,RetAgeO,RetAgeE)&lt;FY,1,0)))</f>
        <v/>
      </c>
      <c r="V4131" s="38">
        <f>IF(OR($R4131=0,NOT(ISNUMBER($K4131))),0,IF(YEAR($K4131)=FY,MONTH($K4131),IF(YEAR($K4131)&lt;FY,1,0)))</f>
        <v/>
      </c>
      <c r="W4131" s="38">
        <f>IF($R4131=0,0,MIN(12,IF(AND(ISNUMBER($O4131),$O4131&gt;=1,$O4131&lt;=12),INT($O4131),12),IF(AND(RetireExit="Yes",$U4131&gt;0),$U4131,12),IF(AND(ContractExit="Yes",$V4131&gt;0),$V4131,12)))</f>
        <v/>
      </c>
      <c r="X4131" s="37">
        <f>IF(ISNUMBER($P4131),$P4131,IncPct)</f>
        <v/>
      </c>
      <c r="Y4131" s="39">
        <f>IF($W4131=0,0,MAX(0,MIN($W4131,IncMonth-1))+MAX(0,$W4131-IncMonth+1)*(1+$X4131))</f>
        <v/>
      </c>
      <c r="Z4131" s="40">
        <f>IF($C4131="",0,IFERROR(INDEX(Departments!$B$5:$B$54,MATCH($C4131,Departments!$A$5:$A$54,0)),0))</f>
        <v/>
      </c>
      <c r="AA4131" s="41">
        <f>N($L4131)*$Y4131</f>
        <v/>
      </c>
      <c r="AB4131" s="41">
        <f>N($M4131)*$Y4131</f>
        <v/>
      </c>
      <c r="AC4131" s="41">
        <f>$AA4131*$Z4131</f>
        <v/>
      </c>
      <c r="AD4131" s="41">
        <f>$AA4131*BonusMonths/12</f>
        <v/>
      </c>
      <c r="AE4131" s="41">
        <f>($AA4131+SI_Gross*$AB4131)*IF($Q4131=1,SI_O,SI_E)</f>
        <v/>
      </c>
      <c r="AF4131" s="41">
        <f>IF($Q4131=1,0,$AA4131*EOSB)</f>
        <v/>
      </c>
      <c r="AG4131" s="41">
        <f>$AN4131*$W4131</f>
        <v/>
      </c>
      <c r="AH4131" s="41">
        <f>SUM($AA4131:$AG4131)</f>
        <v/>
      </c>
      <c r="AI4131" s="41">
        <f>12*($AM4131+$AN4131)</f>
        <v/>
      </c>
      <c r="AJ4131" s="41">
        <f>$AM4131*((IncMonth-1)+(13-IncMonth)*(1+$X4131))+12*$AN4131</f>
        <v/>
      </c>
      <c r="AK4131" s="41">
        <f>IF($R4131=1,N($L4131)+N($M4131),0)</f>
        <v/>
      </c>
      <c r="AL4131">
        <f>IF($C4131="","",IF(N($L4131)&lt;=0,"Basic salary missing",IF(ISNA(MATCH($C4131,Departments!$A$5:$A$54,0)),"Department not on Departments sheet",IF(AND($I4131&lt;&gt;"",NOT(ISNUMBER($I4131))),"Date of birth is text, not a date",IF(AND($K4131&lt;&gt;"",NOT(ISNUMBER($K4131))),"Contract end is text, not a date","")))))</f>
        <v/>
      </c>
      <c r="AM4131" s="41">
        <f>IF($R4131=0,0,N($L4131)*(1+$Z4131+BonusMonths/12+IF($Q4131=1,0,EOSB))+N($M4131)+(N($L4131)+SI_Gross*N($M4131))*IF($Q4131=1,SI_O,SI_E))</f>
        <v/>
      </c>
      <c r="AN4131" s="41">
        <f>IF($R4131=0,0,(IF($Q4131=1,MedO,MedE+Ticket)+Training)/12)</f>
        <v/>
      </c>
    </row>
    <row r="4132">
      <c r="I4132" s="35" t="n"/>
      <c r="J4132" s="35" t="n"/>
      <c r="K4132" s="35" t="n"/>
      <c r="L4132" s="36" t="n"/>
      <c r="M4132" s="36" t="n"/>
      <c r="P4132" s="37" t="n"/>
      <c r="Q4132" s="38">
        <f>IF($C4132="",0,IF(OR(LOWER(TRIM($G4132))="omani",LOWER(TRIM($G4132))="oman",LOWER(TRIM($G4132))="om",LOWER(TRIM($G4132))="local"),1,0))</f>
        <v/>
      </c>
      <c r="R4132" s="38">
        <f>IF($C4132="",0,IF(OR(ISNUMBER(SEARCH("resign",$N4132)),ISNUMBER(SEARCH("terminat",$N4132)),ISNUMBER(SEARCH("inactive",$N4132)),ISNUMBER(SEARCH("vacan",$N4132)),ISNUMBER(SEARCH("deceased",$N4132)),ISNUMBER(SEARCH("separated",$N4132))),0,1))</f>
        <v/>
      </c>
      <c r="S4132">
        <f>IF(OR($R4132=0,NOT(ISNUMBER($I4132))),"",IFERROR(DATEDIF($I4132,DATE(FY,1,1),"y"),""))</f>
        <v/>
      </c>
      <c r="T4132">
        <f>IF(OR($R4132=0,NOT(ISNUMBER($J4132))),"",IFERROR(DATEDIF($J4132,DATE(FY,1,1),"y"),0))</f>
        <v/>
      </c>
      <c r="U4132" s="38">
        <f>IF(OR($R4132=0,NOT(ISNUMBER($I4132))),0,IF(YEAR($I4132)+IF($Q4132=1,RetAgeO,RetAgeE)=FY,MONTH($I4132),IF(YEAR($I4132)+IF($Q4132=1,RetAgeO,RetAgeE)&lt;FY,1,0)))</f>
        <v/>
      </c>
      <c r="V4132" s="38">
        <f>IF(OR($R4132=0,NOT(ISNUMBER($K4132))),0,IF(YEAR($K4132)=FY,MONTH($K4132),IF(YEAR($K4132)&lt;FY,1,0)))</f>
        <v/>
      </c>
      <c r="W4132" s="38">
        <f>IF($R4132=0,0,MIN(12,IF(AND(ISNUMBER($O4132),$O4132&gt;=1,$O4132&lt;=12),INT($O4132),12),IF(AND(RetireExit="Yes",$U4132&gt;0),$U4132,12),IF(AND(ContractExit="Yes",$V4132&gt;0),$V4132,12)))</f>
        <v/>
      </c>
      <c r="X4132" s="37">
        <f>IF(ISNUMBER($P4132),$P4132,IncPct)</f>
        <v/>
      </c>
      <c r="Y4132" s="39">
        <f>IF($W4132=0,0,MAX(0,MIN($W4132,IncMonth-1))+MAX(0,$W4132-IncMonth+1)*(1+$X4132))</f>
        <v/>
      </c>
      <c r="Z4132" s="40">
        <f>IF($C4132="",0,IFERROR(INDEX(Departments!$B$5:$B$54,MATCH($C4132,Departments!$A$5:$A$54,0)),0))</f>
        <v/>
      </c>
      <c r="AA4132" s="41">
        <f>N($L4132)*$Y4132</f>
        <v/>
      </c>
      <c r="AB4132" s="41">
        <f>N($M4132)*$Y4132</f>
        <v/>
      </c>
      <c r="AC4132" s="41">
        <f>$AA4132*$Z4132</f>
        <v/>
      </c>
      <c r="AD4132" s="41">
        <f>$AA4132*BonusMonths/12</f>
        <v/>
      </c>
      <c r="AE4132" s="41">
        <f>($AA4132+SI_Gross*$AB4132)*IF($Q4132=1,SI_O,SI_E)</f>
        <v/>
      </c>
      <c r="AF4132" s="41">
        <f>IF($Q4132=1,0,$AA4132*EOSB)</f>
        <v/>
      </c>
      <c r="AG4132" s="41">
        <f>$AN4132*$W4132</f>
        <v/>
      </c>
      <c r="AH4132" s="41">
        <f>SUM($AA4132:$AG4132)</f>
        <v/>
      </c>
      <c r="AI4132" s="41">
        <f>12*($AM4132+$AN4132)</f>
        <v/>
      </c>
      <c r="AJ4132" s="41">
        <f>$AM4132*((IncMonth-1)+(13-IncMonth)*(1+$X4132))+12*$AN4132</f>
        <v/>
      </c>
      <c r="AK4132" s="41">
        <f>IF($R4132=1,N($L4132)+N($M4132),0)</f>
        <v/>
      </c>
      <c r="AL4132">
        <f>IF($C4132="","",IF(N($L4132)&lt;=0,"Basic salary missing",IF(ISNA(MATCH($C4132,Departments!$A$5:$A$54,0)),"Department not on Departments sheet",IF(AND($I4132&lt;&gt;"",NOT(ISNUMBER($I4132))),"Date of birth is text, not a date",IF(AND($K4132&lt;&gt;"",NOT(ISNUMBER($K4132))),"Contract end is text, not a date","")))))</f>
        <v/>
      </c>
      <c r="AM4132" s="41">
        <f>IF($R4132=0,0,N($L4132)*(1+$Z4132+BonusMonths/12+IF($Q4132=1,0,EOSB))+N($M4132)+(N($L4132)+SI_Gross*N($M4132))*IF($Q4132=1,SI_O,SI_E))</f>
        <v/>
      </c>
      <c r="AN4132" s="41">
        <f>IF($R4132=0,0,(IF($Q4132=1,MedO,MedE+Ticket)+Training)/12)</f>
        <v/>
      </c>
    </row>
    <row r="4133">
      <c r="I4133" s="35" t="n"/>
      <c r="J4133" s="35" t="n"/>
      <c r="K4133" s="35" t="n"/>
      <c r="L4133" s="36" t="n"/>
      <c r="M4133" s="36" t="n"/>
      <c r="P4133" s="37" t="n"/>
      <c r="Q4133" s="38">
        <f>IF($C4133="",0,IF(OR(LOWER(TRIM($G4133))="omani",LOWER(TRIM($G4133))="oman",LOWER(TRIM($G4133))="om",LOWER(TRIM($G4133))="local"),1,0))</f>
        <v/>
      </c>
      <c r="R4133" s="38">
        <f>IF($C4133="",0,IF(OR(ISNUMBER(SEARCH("resign",$N4133)),ISNUMBER(SEARCH("terminat",$N4133)),ISNUMBER(SEARCH("inactive",$N4133)),ISNUMBER(SEARCH("vacan",$N4133)),ISNUMBER(SEARCH("deceased",$N4133)),ISNUMBER(SEARCH("separated",$N4133))),0,1))</f>
        <v/>
      </c>
      <c r="S4133">
        <f>IF(OR($R4133=0,NOT(ISNUMBER($I4133))),"",IFERROR(DATEDIF($I4133,DATE(FY,1,1),"y"),""))</f>
        <v/>
      </c>
      <c r="T4133">
        <f>IF(OR($R4133=0,NOT(ISNUMBER($J4133))),"",IFERROR(DATEDIF($J4133,DATE(FY,1,1),"y"),0))</f>
        <v/>
      </c>
      <c r="U4133" s="38">
        <f>IF(OR($R4133=0,NOT(ISNUMBER($I4133))),0,IF(YEAR($I4133)+IF($Q4133=1,RetAgeO,RetAgeE)=FY,MONTH($I4133),IF(YEAR($I4133)+IF($Q4133=1,RetAgeO,RetAgeE)&lt;FY,1,0)))</f>
        <v/>
      </c>
      <c r="V4133" s="38">
        <f>IF(OR($R4133=0,NOT(ISNUMBER($K4133))),0,IF(YEAR($K4133)=FY,MONTH($K4133),IF(YEAR($K4133)&lt;FY,1,0)))</f>
        <v/>
      </c>
      <c r="W4133" s="38">
        <f>IF($R4133=0,0,MIN(12,IF(AND(ISNUMBER($O4133),$O4133&gt;=1,$O4133&lt;=12),INT($O4133),12),IF(AND(RetireExit="Yes",$U4133&gt;0),$U4133,12),IF(AND(ContractExit="Yes",$V4133&gt;0),$V4133,12)))</f>
        <v/>
      </c>
      <c r="X4133" s="37">
        <f>IF(ISNUMBER($P4133),$P4133,IncPct)</f>
        <v/>
      </c>
      <c r="Y4133" s="39">
        <f>IF($W4133=0,0,MAX(0,MIN($W4133,IncMonth-1))+MAX(0,$W4133-IncMonth+1)*(1+$X4133))</f>
        <v/>
      </c>
      <c r="Z4133" s="40">
        <f>IF($C4133="",0,IFERROR(INDEX(Departments!$B$5:$B$54,MATCH($C4133,Departments!$A$5:$A$54,0)),0))</f>
        <v/>
      </c>
      <c r="AA4133" s="41">
        <f>N($L4133)*$Y4133</f>
        <v/>
      </c>
      <c r="AB4133" s="41">
        <f>N($M4133)*$Y4133</f>
        <v/>
      </c>
      <c r="AC4133" s="41">
        <f>$AA4133*$Z4133</f>
        <v/>
      </c>
      <c r="AD4133" s="41">
        <f>$AA4133*BonusMonths/12</f>
        <v/>
      </c>
      <c r="AE4133" s="41">
        <f>($AA4133+SI_Gross*$AB4133)*IF($Q4133=1,SI_O,SI_E)</f>
        <v/>
      </c>
      <c r="AF4133" s="41">
        <f>IF($Q4133=1,0,$AA4133*EOSB)</f>
        <v/>
      </c>
      <c r="AG4133" s="41">
        <f>$AN4133*$W4133</f>
        <v/>
      </c>
      <c r="AH4133" s="41">
        <f>SUM($AA4133:$AG4133)</f>
        <v/>
      </c>
      <c r="AI4133" s="41">
        <f>12*($AM4133+$AN4133)</f>
        <v/>
      </c>
      <c r="AJ4133" s="41">
        <f>$AM4133*((IncMonth-1)+(13-IncMonth)*(1+$X4133))+12*$AN4133</f>
        <v/>
      </c>
      <c r="AK4133" s="41">
        <f>IF($R4133=1,N($L4133)+N($M4133),0)</f>
        <v/>
      </c>
      <c r="AL4133">
        <f>IF($C4133="","",IF(N($L4133)&lt;=0,"Basic salary missing",IF(ISNA(MATCH($C4133,Departments!$A$5:$A$54,0)),"Department not on Departments sheet",IF(AND($I4133&lt;&gt;"",NOT(ISNUMBER($I4133))),"Date of birth is text, not a date",IF(AND($K4133&lt;&gt;"",NOT(ISNUMBER($K4133))),"Contract end is text, not a date","")))))</f>
        <v/>
      </c>
      <c r="AM4133" s="41">
        <f>IF($R4133=0,0,N($L4133)*(1+$Z4133+BonusMonths/12+IF($Q4133=1,0,EOSB))+N($M4133)+(N($L4133)+SI_Gross*N($M4133))*IF($Q4133=1,SI_O,SI_E))</f>
        <v/>
      </c>
      <c r="AN4133" s="41">
        <f>IF($R4133=0,0,(IF($Q4133=1,MedO,MedE+Ticket)+Training)/12)</f>
        <v/>
      </c>
    </row>
    <row r="4134">
      <c r="I4134" s="35" t="n"/>
      <c r="J4134" s="35" t="n"/>
      <c r="K4134" s="35" t="n"/>
      <c r="L4134" s="36" t="n"/>
      <c r="M4134" s="36" t="n"/>
      <c r="P4134" s="37" t="n"/>
      <c r="Q4134" s="38">
        <f>IF($C4134="",0,IF(OR(LOWER(TRIM($G4134))="omani",LOWER(TRIM($G4134))="oman",LOWER(TRIM($G4134))="om",LOWER(TRIM($G4134))="local"),1,0))</f>
        <v/>
      </c>
      <c r="R4134" s="38">
        <f>IF($C4134="",0,IF(OR(ISNUMBER(SEARCH("resign",$N4134)),ISNUMBER(SEARCH("terminat",$N4134)),ISNUMBER(SEARCH("inactive",$N4134)),ISNUMBER(SEARCH("vacan",$N4134)),ISNUMBER(SEARCH("deceased",$N4134)),ISNUMBER(SEARCH("separated",$N4134))),0,1))</f>
        <v/>
      </c>
      <c r="S4134">
        <f>IF(OR($R4134=0,NOT(ISNUMBER($I4134))),"",IFERROR(DATEDIF($I4134,DATE(FY,1,1),"y"),""))</f>
        <v/>
      </c>
      <c r="T4134">
        <f>IF(OR($R4134=0,NOT(ISNUMBER($J4134))),"",IFERROR(DATEDIF($J4134,DATE(FY,1,1),"y"),0))</f>
        <v/>
      </c>
      <c r="U4134" s="38">
        <f>IF(OR($R4134=0,NOT(ISNUMBER($I4134))),0,IF(YEAR($I4134)+IF($Q4134=1,RetAgeO,RetAgeE)=FY,MONTH($I4134),IF(YEAR($I4134)+IF($Q4134=1,RetAgeO,RetAgeE)&lt;FY,1,0)))</f>
        <v/>
      </c>
      <c r="V4134" s="38">
        <f>IF(OR($R4134=0,NOT(ISNUMBER($K4134))),0,IF(YEAR($K4134)=FY,MONTH($K4134),IF(YEAR($K4134)&lt;FY,1,0)))</f>
        <v/>
      </c>
      <c r="W4134" s="38">
        <f>IF($R4134=0,0,MIN(12,IF(AND(ISNUMBER($O4134),$O4134&gt;=1,$O4134&lt;=12),INT($O4134),12),IF(AND(RetireExit="Yes",$U4134&gt;0),$U4134,12),IF(AND(ContractExit="Yes",$V4134&gt;0),$V4134,12)))</f>
        <v/>
      </c>
      <c r="X4134" s="37">
        <f>IF(ISNUMBER($P4134),$P4134,IncPct)</f>
        <v/>
      </c>
      <c r="Y4134" s="39">
        <f>IF($W4134=0,0,MAX(0,MIN($W4134,IncMonth-1))+MAX(0,$W4134-IncMonth+1)*(1+$X4134))</f>
        <v/>
      </c>
      <c r="Z4134" s="40">
        <f>IF($C4134="",0,IFERROR(INDEX(Departments!$B$5:$B$54,MATCH($C4134,Departments!$A$5:$A$54,0)),0))</f>
        <v/>
      </c>
      <c r="AA4134" s="41">
        <f>N($L4134)*$Y4134</f>
        <v/>
      </c>
      <c r="AB4134" s="41">
        <f>N($M4134)*$Y4134</f>
        <v/>
      </c>
      <c r="AC4134" s="41">
        <f>$AA4134*$Z4134</f>
        <v/>
      </c>
      <c r="AD4134" s="41">
        <f>$AA4134*BonusMonths/12</f>
        <v/>
      </c>
      <c r="AE4134" s="41">
        <f>($AA4134+SI_Gross*$AB4134)*IF($Q4134=1,SI_O,SI_E)</f>
        <v/>
      </c>
      <c r="AF4134" s="41">
        <f>IF($Q4134=1,0,$AA4134*EOSB)</f>
        <v/>
      </c>
      <c r="AG4134" s="41">
        <f>$AN4134*$W4134</f>
        <v/>
      </c>
      <c r="AH4134" s="41">
        <f>SUM($AA4134:$AG4134)</f>
        <v/>
      </c>
      <c r="AI4134" s="41">
        <f>12*($AM4134+$AN4134)</f>
        <v/>
      </c>
      <c r="AJ4134" s="41">
        <f>$AM4134*((IncMonth-1)+(13-IncMonth)*(1+$X4134))+12*$AN4134</f>
        <v/>
      </c>
      <c r="AK4134" s="41">
        <f>IF($R4134=1,N($L4134)+N($M4134),0)</f>
        <v/>
      </c>
      <c r="AL4134">
        <f>IF($C4134="","",IF(N($L4134)&lt;=0,"Basic salary missing",IF(ISNA(MATCH($C4134,Departments!$A$5:$A$54,0)),"Department not on Departments sheet",IF(AND($I4134&lt;&gt;"",NOT(ISNUMBER($I4134))),"Date of birth is text, not a date",IF(AND($K4134&lt;&gt;"",NOT(ISNUMBER($K4134))),"Contract end is text, not a date","")))))</f>
        <v/>
      </c>
      <c r="AM4134" s="41">
        <f>IF($R4134=0,0,N($L4134)*(1+$Z4134+BonusMonths/12+IF($Q4134=1,0,EOSB))+N($M4134)+(N($L4134)+SI_Gross*N($M4134))*IF($Q4134=1,SI_O,SI_E))</f>
        <v/>
      </c>
      <c r="AN4134" s="41">
        <f>IF($R4134=0,0,(IF($Q4134=1,MedO,MedE+Ticket)+Training)/12)</f>
        <v/>
      </c>
    </row>
    <row r="4135">
      <c r="I4135" s="35" t="n"/>
      <c r="J4135" s="35" t="n"/>
      <c r="K4135" s="35" t="n"/>
      <c r="L4135" s="36" t="n"/>
      <c r="M4135" s="36" t="n"/>
      <c r="P4135" s="37" t="n"/>
      <c r="Q4135" s="38">
        <f>IF($C4135="",0,IF(OR(LOWER(TRIM($G4135))="omani",LOWER(TRIM($G4135))="oman",LOWER(TRIM($G4135))="om",LOWER(TRIM($G4135))="local"),1,0))</f>
        <v/>
      </c>
      <c r="R4135" s="38">
        <f>IF($C4135="",0,IF(OR(ISNUMBER(SEARCH("resign",$N4135)),ISNUMBER(SEARCH("terminat",$N4135)),ISNUMBER(SEARCH("inactive",$N4135)),ISNUMBER(SEARCH("vacan",$N4135)),ISNUMBER(SEARCH("deceased",$N4135)),ISNUMBER(SEARCH("separated",$N4135))),0,1))</f>
        <v/>
      </c>
      <c r="S4135">
        <f>IF(OR($R4135=0,NOT(ISNUMBER($I4135))),"",IFERROR(DATEDIF($I4135,DATE(FY,1,1),"y"),""))</f>
        <v/>
      </c>
      <c r="T4135">
        <f>IF(OR($R4135=0,NOT(ISNUMBER($J4135))),"",IFERROR(DATEDIF($J4135,DATE(FY,1,1),"y"),0))</f>
        <v/>
      </c>
      <c r="U4135" s="38">
        <f>IF(OR($R4135=0,NOT(ISNUMBER($I4135))),0,IF(YEAR($I4135)+IF($Q4135=1,RetAgeO,RetAgeE)=FY,MONTH($I4135),IF(YEAR($I4135)+IF($Q4135=1,RetAgeO,RetAgeE)&lt;FY,1,0)))</f>
        <v/>
      </c>
      <c r="V4135" s="38">
        <f>IF(OR($R4135=0,NOT(ISNUMBER($K4135))),0,IF(YEAR($K4135)=FY,MONTH($K4135),IF(YEAR($K4135)&lt;FY,1,0)))</f>
        <v/>
      </c>
      <c r="W4135" s="38">
        <f>IF($R4135=0,0,MIN(12,IF(AND(ISNUMBER($O4135),$O4135&gt;=1,$O4135&lt;=12),INT($O4135),12),IF(AND(RetireExit="Yes",$U4135&gt;0),$U4135,12),IF(AND(ContractExit="Yes",$V4135&gt;0),$V4135,12)))</f>
        <v/>
      </c>
      <c r="X4135" s="37">
        <f>IF(ISNUMBER($P4135),$P4135,IncPct)</f>
        <v/>
      </c>
      <c r="Y4135" s="39">
        <f>IF($W4135=0,0,MAX(0,MIN($W4135,IncMonth-1))+MAX(0,$W4135-IncMonth+1)*(1+$X4135))</f>
        <v/>
      </c>
      <c r="Z4135" s="40">
        <f>IF($C4135="",0,IFERROR(INDEX(Departments!$B$5:$B$54,MATCH($C4135,Departments!$A$5:$A$54,0)),0))</f>
        <v/>
      </c>
      <c r="AA4135" s="41">
        <f>N($L4135)*$Y4135</f>
        <v/>
      </c>
      <c r="AB4135" s="41">
        <f>N($M4135)*$Y4135</f>
        <v/>
      </c>
      <c r="AC4135" s="41">
        <f>$AA4135*$Z4135</f>
        <v/>
      </c>
      <c r="AD4135" s="41">
        <f>$AA4135*BonusMonths/12</f>
        <v/>
      </c>
      <c r="AE4135" s="41">
        <f>($AA4135+SI_Gross*$AB4135)*IF($Q4135=1,SI_O,SI_E)</f>
        <v/>
      </c>
      <c r="AF4135" s="41">
        <f>IF($Q4135=1,0,$AA4135*EOSB)</f>
        <v/>
      </c>
      <c r="AG4135" s="41">
        <f>$AN4135*$W4135</f>
        <v/>
      </c>
      <c r="AH4135" s="41">
        <f>SUM($AA4135:$AG4135)</f>
        <v/>
      </c>
      <c r="AI4135" s="41">
        <f>12*($AM4135+$AN4135)</f>
        <v/>
      </c>
      <c r="AJ4135" s="41">
        <f>$AM4135*((IncMonth-1)+(13-IncMonth)*(1+$X4135))+12*$AN4135</f>
        <v/>
      </c>
      <c r="AK4135" s="41">
        <f>IF($R4135=1,N($L4135)+N($M4135),0)</f>
        <v/>
      </c>
      <c r="AL4135">
        <f>IF($C4135="","",IF(N($L4135)&lt;=0,"Basic salary missing",IF(ISNA(MATCH($C4135,Departments!$A$5:$A$54,0)),"Department not on Departments sheet",IF(AND($I4135&lt;&gt;"",NOT(ISNUMBER($I4135))),"Date of birth is text, not a date",IF(AND($K4135&lt;&gt;"",NOT(ISNUMBER($K4135))),"Contract end is text, not a date","")))))</f>
        <v/>
      </c>
      <c r="AM4135" s="41">
        <f>IF($R4135=0,0,N($L4135)*(1+$Z4135+BonusMonths/12+IF($Q4135=1,0,EOSB))+N($M4135)+(N($L4135)+SI_Gross*N($M4135))*IF($Q4135=1,SI_O,SI_E))</f>
        <v/>
      </c>
      <c r="AN4135" s="41">
        <f>IF($R4135=0,0,(IF($Q4135=1,MedO,MedE+Ticket)+Training)/12)</f>
        <v/>
      </c>
    </row>
    <row r="4136">
      <c r="I4136" s="35" t="n"/>
      <c r="J4136" s="35" t="n"/>
      <c r="K4136" s="35" t="n"/>
      <c r="L4136" s="36" t="n"/>
      <c r="M4136" s="36" t="n"/>
      <c r="P4136" s="37" t="n"/>
      <c r="Q4136" s="38">
        <f>IF($C4136="",0,IF(OR(LOWER(TRIM($G4136))="omani",LOWER(TRIM($G4136))="oman",LOWER(TRIM($G4136))="om",LOWER(TRIM($G4136))="local"),1,0))</f>
        <v/>
      </c>
      <c r="R4136" s="38">
        <f>IF($C4136="",0,IF(OR(ISNUMBER(SEARCH("resign",$N4136)),ISNUMBER(SEARCH("terminat",$N4136)),ISNUMBER(SEARCH("inactive",$N4136)),ISNUMBER(SEARCH("vacan",$N4136)),ISNUMBER(SEARCH("deceased",$N4136)),ISNUMBER(SEARCH("separated",$N4136))),0,1))</f>
        <v/>
      </c>
      <c r="S4136">
        <f>IF(OR($R4136=0,NOT(ISNUMBER($I4136))),"",IFERROR(DATEDIF($I4136,DATE(FY,1,1),"y"),""))</f>
        <v/>
      </c>
      <c r="T4136">
        <f>IF(OR($R4136=0,NOT(ISNUMBER($J4136))),"",IFERROR(DATEDIF($J4136,DATE(FY,1,1),"y"),0))</f>
        <v/>
      </c>
      <c r="U4136" s="38">
        <f>IF(OR($R4136=0,NOT(ISNUMBER($I4136))),0,IF(YEAR($I4136)+IF($Q4136=1,RetAgeO,RetAgeE)=FY,MONTH($I4136),IF(YEAR($I4136)+IF($Q4136=1,RetAgeO,RetAgeE)&lt;FY,1,0)))</f>
        <v/>
      </c>
      <c r="V4136" s="38">
        <f>IF(OR($R4136=0,NOT(ISNUMBER($K4136))),0,IF(YEAR($K4136)=FY,MONTH($K4136),IF(YEAR($K4136)&lt;FY,1,0)))</f>
        <v/>
      </c>
      <c r="W4136" s="38">
        <f>IF($R4136=0,0,MIN(12,IF(AND(ISNUMBER($O4136),$O4136&gt;=1,$O4136&lt;=12),INT($O4136),12),IF(AND(RetireExit="Yes",$U4136&gt;0),$U4136,12),IF(AND(ContractExit="Yes",$V4136&gt;0),$V4136,12)))</f>
        <v/>
      </c>
      <c r="X4136" s="37">
        <f>IF(ISNUMBER($P4136),$P4136,IncPct)</f>
        <v/>
      </c>
      <c r="Y4136" s="39">
        <f>IF($W4136=0,0,MAX(0,MIN($W4136,IncMonth-1))+MAX(0,$W4136-IncMonth+1)*(1+$X4136))</f>
        <v/>
      </c>
      <c r="Z4136" s="40">
        <f>IF($C4136="",0,IFERROR(INDEX(Departments!$B$5:$B$54,MATCH($C4136,Departments!$A$5:$A$54,0)),0))</f>
        <v/>
      </c>
      <c r="AA4136" s="41">
        <f>N($L4136)*$Y4136</f>
        <v/>
      </c>
      <c r="AB4136" s="41">
        <f>N($M4136)*$Y4136</f>
        <v/>
      </c>
      <c r="AC4136" s="41">
        <f>$AA4136*$Z4136</f>
        <v/>
      </c>
      <c r="AD4136" s="41">
        <f>$AA4136*BonusMonths/12</f>
        <v/>
      </c>
      <c r="AE4136" s="41">
        <f>($AA4136+SI_Gross*$AB4136)*IF($Q4136=1,SI_O,SI_E)</f>
        <v/>
      </c>
      <c r="AF4136" s="41">
        <f>IF($Q4136=1,0,$AA4136*EOSB)</f>
        <v/>
      </c>
      <c r="AG4136" s="41">
        <f>$AN4136*$W4136</f>
        <v/>
      </c>
      <c r="AH4136" s="41">
        <f>SUM($AA4136:$AG4136)</f>
        <v/>
      </c>
      <c r="AI4136" s="41">
        <f>12*($AM4136+$AN4136)</f>
        <v/>
      </c>
      <c r="AJ4136" s="41">
        <f>$AM4136*((IncMonth-1)+(13-IncMonth)*(1+$X4136))+12*$AN4136</f>
        <v/>
      </c>
      <c r="AK4136" s="41">
        <f>IF($R4136=1,N($L4136)+N($M4136),0)</f>
        <v/>
      </c>
      <c r="AL4136">
        <f>IF($C4136="","",IF(N($L4136)&lt;=0,"Basic salary missing",IF(ISNA(MATCH($C4136,Departments!$A$5:$A$54,0)),"Department not on Departments sheet",IF(AND($I4136&lt;&gt;"",NOT(ISNUMBER($I4136))),"Date of birth is text, not a date",IF(AND($K4136&lt;&gt;"",NOT(ISNUMBER($K4136))),"Contract end is text, not a date","")))))</f>
        <v/>
      </c>
      <c r="AM4136" s="41">
        <f>IF($R4136=0,0,N($L4136)*(1+$Z4136+BonusMonths/12+IF($Q4136=1,0,EOSB))+N($M4136)+(N($L4136)+SI_Gross*N($M4136))*IF($Q4136=1,SI_O,SI_E))</f>
        <v/>
      </c>
      <c r="AN4136" s="41">
        <f>IF($R4136=0,0,(IF($Q4136=1,MedO,MedE+Ticket)+Training)/12)</f>
        <v/>
      </c>
    </row>
    <row r="4137">
      <c r="I4137" s="35" t="n"/>
      <c r="J4137" s="35" t="n"/>
      <c r="K4137" s="35" t="n"/>
      <c r="L4137" s="36" t="n"/>
      <c r="M4137" s="36" t="n"/>
      <c r="P4137" s="37" t="n"/>
      <c r="Q4137" s="38">
        <f>IF($C4137="",0,IF(OR(LOWER(TRIM($G4137))="omani",LOWER(TRIM($G4137))="oman",LOWER(TRIM($G4137))="om",LOWER(TRIM($G4137))="local"),1,0))</f>
        <v/>
      </c>
      <c r="R4137" s="38">
        <f>IF($C4137="",0,IF(OR(ISNUMBER(SEARCH("resign",$N4137)),ISNUMBER(SEARCH("terminat",$N4137)),ISNUMBER(SEARCH("inactive",$N4137)),ISNUMBER(SEARCH("vacan",$N4137)),ISNUMBER(SEARCH("deceased",$N4137)),ISNUMBER(SEARCH("separated",$N4137))),0,1))</f>
        <v/>
      </c>
      <c r="S4137">
        <f>IF(OR($R4137=0,NOT(ISNUMBER($I4137))),"",IFERROR(DATEDIF($I4137,DATE(FY,1,1),"y"),""))</f>
        <v/>
      </c>
      <c r="T4137">
        <f>IF(OR($R4137=0,NOT(ISNUMBER($J4137))),"",IFERROR(DATEDIF($J4137,DATE(FY,1,1),"y"),0))</f>
        <v/>
      </c>
      <c r="U4137" s="38">
        <f>IF(OR($R4137=0,NOT(ISNUMBER($I4137))),0,IF(YEAR($I4137)+IF($Q4137=1,RetAgeO,RetAgeE)=FY,MONTH($I4137),IF(YEAR($I4137)+IF($Q4137=1,RetAgeO,RetAgeE)&lt;FY,1,0)))</f>
        <v/>
      </c>
      <c r="V4137" s="38">
        <f>IF(OR($R4137=0,NOT(ISNUMBER($K4137))),0,IF(YEAR($K4137)=FY,MONTH($K4137),IF(YEAR($K4137)&lt;FY,1,0)))</f>
        <v/>
      </c>
      <c r="W4137" s="38">
        <f>IF($R4137=0,0,MIN(12,IF(AND(ISNUMBER($O4137),$O4137&gt;=1,$O4137&lt;=12),INT($O4137),12),IF(AND(RetireExit="Yes",$U4137&gt;0),$U4137,12),IF(AND(ContractExit="Yes",$V4137&gt;0),$V4137,12)))</f>
        <v/>
      </c>
      <c r="X4137" s="37">
        <f>IF(ISNUMBER($P4137),$P4137,IncPct)</f>
        <v/>
      </c>
      <c r="Y4137" s="39">
        <f>IF($W4137=0,0,MAX(0,MIN($W4137,IncMonth-1))+MAX(0,$W4137-IncMonth+1)*(1+$X4137))</f>
        <v/>
      </c>
      <c r="Z4137" s="40">
        <f>IF($C4137="",0,IFERROR(INDEX(Departments!$B$5:$B$54,MATCH($C4137,Departments!$A$5:$A$54,0)),0))</f>
        <v/>
      </c>
      <c r="AA4137" s="41">
        <f>N($L4137)*$Y4137</f>
        <v/>
      </c>
      <c r="AB4137" s="41">
        <f>N($M4137)*$Y4137</f>
        <v/>
      </c>
      <c r="AC4137" s="41">
        <f>$AA4137*$Z4137</f>
        <v/>
      </c>
      <c r="AD4137" s="41">
        <f>$AA4137*BonusMonths/12</f>
        <v/>
      </c>
      <c r="AE4137" s="41">
        <f>($AA4137+SI_Gross*$AB4137)*IF($Q4137=1,SI_O,SI_E)</f>
        <v/>
      </c>
      <c r="AF4137" s="41">
        <f>IF($Q4137=1,0,$AA4137*EOSB)</f>
        <v/>
      </c>
      <c r="AG4137" s="41">
        <f>$AN4137*$W4137</f>
        <v/>
      </c>
      <c r="AH4137" s="41">
        <f>SUM($AA4137:$AG4137)</f>
        <v/>
      </c>
      <c r="AI4137" s="41">
        <f>12*($AM4137+$AN4137)</f>
        <v/>
      </c>
      <c r="AJ4137" s="41">
        <f>$AM4137*((IncMonth-1)+(13-IncMonth)*(1+$X4137))+12*$AN4137</f>
        <v/>
      </c>
      <c r="AK4137" s="41">
        <f>IF($R4137=1,N($L4137)+N($M4137),0)</f>
        <v/>
      </c>
      <c r="AL4137">
        <f>IF($C4137="","",IF(N($L4137)&lt;=0,"Basic salary missing",IF(ISNA(MATCH($C4137,Departments!$A$5:$A$54,0)),"Department not on Departments sheet",IF(AND($I4137&lt;&gt;"",NOT(ISNUMBER($I4137))),"Date of birth is text, not a date",IF(AND($K4137&lt;&gt;"",NOT(ISNUMBER($K4137))),"Contract end is text, not a date","")))))</f>
        <v/>
      </c>
      <c r="AM4137" s="41">
        <f>IF($R4137=0,0,N($L4137)*(1+$Z4137+BonusMonths/12+IF($Q4137=1,0,EOSB))+N($M4137)+(N($L4137)+SI_Gross*N($M4137))*IF($Q4137=1,SI_O,SI_E))</f>
        <v/>
      </c>
      <c r="AN4137" s="41">
        <f>IF($R4137=0,0,(IF($Q4137=1,MedO,MedE+Ticket)+Training)/12)</f>
        <v/>
      </c>
    </row>
    <row r="4138">
      <c r="I4138" s="35" t="n"/>
      <c r="J4138" s="35" t="n"/>
      <c r="K4138" s="35" t="n"/>
      <c r="L4138" s="36" t="n"/>
      <c r="M4138" s="36" t="n"/>
      <c r="P4138" s="37" t="n"/>
      <c r="Q4138" s="38">
        <f>IF($C4138="",0,IF(OR(LOWER(TRIM($G4138))="omani",LOWER(TRIM($G4138))="oman",LOWER(TRIM($G4138))="om",LOWER(TRIM($G4138))="local"),1,0))</f>
        <v/>
      </c>
      <c r="R4138" s="38">
        <f>IF($C4138="",0,IF(OR(ISNUMBER(SEARCH("resign",$N4138)),ISNUMBER(SEARCH("terminat",$N4138)),ISNUMBER(SEARCH("inactive",$N4138)),ISNUMBER(SEARCH("vacan",$N4138)),ISNUMBER(SEARCH("deceased",$N4138)),ISNUMBER(SEARCH("separated",$N4138))),0,1))</f>
        <v/>
      </c>
      <c r="S4138">
        <f>IF(OR($R4138=0,NOT(ISNUMBER($I4138))),"",IFERROR(DATEDIF($I4138,DATE(FY,1,1),"y"),""))</f>
        <v/>
      </c>
      <c r="T4138">
        <f>IF(OR($R4138=0,NOT(ISNUMBER($J4138))),"",IFERROR(DATEDIF($J4138,DATE(FY,1,1),"y"),0))</f>
        <v/>
      </c>
      <c r="U4138" s="38">
        <f>IF(OR($R4138=0,NOT(ISNUMBER($I4138))),0,IF(YEAR($I4138)+IF($Q4138=1,RetAgeO,RetAgeE)=FY,MONTH($I4138),IF(YEAR($I4138)+IF($Q4138=1,RetAgeO,RetAgeE)&lt;FY,1,0)))</f>
        <v/>
      </c>
      <c r="V4138" s="38">
        <f>IF(OR($R4138=0,NOT(ISNUMBER($K4138))),0,IF(YEAR($K4138)=FY,MONTH($K4138),IF(YEAR($K4138)&lt;FY,1,0)))</f>
        <v/>
      </c>
      <c r="W4138" s="38">
        <f>IF($R4138=0,0,MIN(12,IF(AND(ISNUMBER($O4138),$O4138&gt;=1,$O4138&lt;=12),INT($O4138),12),IF(AND(RetireExit="Yes",$U4138&gt;0),$U4138,12),IF(AND(ContractExit="Yes",$V4138&gt;0),$V4138,12)))</f>
        <v/>
      </c>
      <c r="X4138" s="37">
        <f>IF(ISNUMBER($P4138),$P4138,IncPct)</f>
        <v/>
      </c>
      <c r="Y4138" s="39">
        <f>IF($W4138=0,0,MAX(0,MIN($W4138,IncMonth-1))+MAX(0,$W4138-IncMonth+1)*(1+$X4138))</f>
        <v/>
      </c>
      <c r="Z4138" s="40">
        <f>IF($C4138="",0,IFERROR(INDEX(Departments!$B$5:$B$54,MATCH($C4138,Departments!$A$5:$A$54,0)),0))</f>
        <v/>
      </c>
      <c r="AA4138" s="41">
        <f>N($L4138)*$Y4138</f>
        <v/>
      </c>
      <c r="AB4138" s="41">
        <f>N($M4138)*$Y4138</f>
        <v/>
      </c>
      <c r="AC4138" s="41">
        <f>$AA4138*$Z4138</f>
        <v/>
      </c>
      <c r="AD4138" s="41">
        <f>$AA4138*BonusMonths/12</f>
        <v/>
      </c>
      <c r="AE4138" s="41">
        <f>($AA4138+SI_Gross*$AB4138)*IF($Q4138=1,SI_O,SI_E)</f>
        <v/>
      </c>
      <c r="AF4138" s="41">
        <f>IF($Q4138=1,0,$AA4138*EOSB)</f>
        <v/>
      </c>
      <c r="AG4138" s="41">
        <f>$AN4138*$W4138</f>
        <v/>
      </c>
      <c r="AH4138" s="41">
        <f>SUM($AA4138:$AG4138)</f>
        <v/>
      </c>
      <c r="AI4138" s="41">
        <f>12*($AM4138+$AN4138)</f>
        <v/>
      </c>
      <c r="AJ4138" s="41">
        <f>$AM4138*((IncMonth-1)+(13-IncMonth)*(1+$X4138))+12*$AN4138</f>
        <v/>
      </c>
      <c r="AK4138" s="41">
        <f>IF($R4138=1,N($L4138)+N($M4138),0)</f>
        <v/>
      </c>
      <c r="AL4138">
        <f>IF($C4138="","",IF(N($L4138)&lt;=0,"Basic salary missing",IF(ISNA(MATCH($C4138,Departments!$A$5:$A$54,0)),"Department not on Departments sheet",IF(AND($I4138&lt;&gt;"",NOT(ISNUMBER($I4138))),"Date of birth is text, not a date",IF(AND($K4138&lt;&gt;"",NOT(ISNUMBER($K4138))),"Contract end is text, not a date","")))))</f>
        <v/>
      </c>
      <c r="AM4138" s="41">
        <f>IF($R4138=0,0,N($L4138)*(1+$Z4138+BonusMonths/12+IF($Q4138=1,0,EOSB))+N($M4138)+(N($L4138)+SI_Gross*N($M4138))*IF($Q4138=1,SI_O,SI_E))</f>
        <v/>
      </c>
      <c r="AN4138" s="41">
        <f>IF($R4138=0,0,(IF($Q4138=1,MedO,MedE+Ticket)+Training)/12)</f>
        <v/>
      </c>
    </row>
    <row r="4139">
      <c r="I4139" s="35" t="n"/>
      <c r="J4139" s="35" t="n"/>
      <c r="K4139" s="35" t="n"/>
      <c r="L4139" s="36" t="n"/>
      <c r="M4139" s="36" t="n"/>
      <c r="P4139" s="37" t="n"/>
      <c r="Q4139" s="38">
        <f>IF($C4139="",0,IF(OR(LOWER(TRIM($G4139))="omani",LOWER(TRIM($G4139))="oman",LOWER(TRIM($G4139))="om",LOWER(TRIM($G4139))="local"),1,0))</f>
        <v/>
      </c>
      <c r="R4139" s="38">
        <f>IF($C4139="",0,IF(OR(ISNUMBER(SEARCH("resign",$N4139)),ISNUMBER(SEARCH("terminat",$N4139)),ISNUMBER(SEARCH("inactive",$N4139)),ISNUMBER(SEARCH("vacan",$N4139)),ISNUMBER(SEARCH("deceased",$N4139)),ISNUMBER(SEARCH("separated",$N4139))),0,1))</f>
        <v/>
      </c>
      <c r="S4139">
        <f>IF(OR($R4139=0,NOT(ISNUMBER($I4139))),"",IFERROR(DATEDIF($I4139,DATE(FY,1,1),"y"),""))</f>
        <v/>
      </c>
      <c r="T4139">
        <f>IF(OR($R4139=0,NOT(ISNUMBER($J4139))),"",IFERROR(DATEDIF($J4139,DATE(FY,1,1),"y"),0))</f>
        <v/>
      </c>
      <c r="U4139" s="38">
        <f>IF(OR($R4139=0,NOT(ISNUMBER($I4139))),0,IF(YEAR($I4139)+IF($Q4139=1,RetAgeO,RetAgeE)=FY,MONTH($I4139),IF(YEAR($I4139)+IF($Q4139=1,RetAgeO,RetAgeE)&lt;FY,1,0)))</f>
        <v/>
      </c>
      <c r="V4139" s="38">
        <f>IF(OR($R4139=0,NOT(ISNUMBER($K4139))),0,IF(YEAR($K4139)=FY,MONTH($K4139),IF(YEAR($K4139)&lt;FY,1,0)))</f>
        <v/>
      </c>
      <c r="W4139" s="38">
        <f>IF($R4139=0,0,MIN(12,IF(AND(ISNUMBER($O4139),$O4139&gt;=1,$O4139&lt;=12),INT($O4139),12),IF(AND(RetireExit="Yes",$U4139&gt;0),$U4139,12),IF(AND(ContractExit="Yes",$V4139&gt;0),$V4139,12)))</f>
        <v/>
      </c>
      <c r="X4139" s="37">
        <f>IF(ISNUMBER($P4139),$P4139,IncPct)</f>
        <v/>
      </c>
      <c r="Y4139" s="39">
        <f>IF($W4139=0,0,MAX(0,MIN($W4139,IncMonth-1))+MAX(0,$W4139-IncMonth+1)*(1+$X4139))</f>
        <v/>
      </c>
      <c r="Z4139" s="40">
        <f>IF($C4139="",0,IFERROR(INDEX(Departments!$B$5:$B$54,MATCH($C4139,Departments!$A$5:$A$54,0)),0))</f>
        <v/>
      </c>
      <c r="AA4139" s="41">
        <f>N($L4139)*$Y4139</f>
        <v/>
      </c>
      <c r="AB4139" s="41">
        <f>N($M4139)*$Y4139</f>
        <v/>
      </c>
      <c r="AC4139" s="41">
        <f>$AA4139*$Z4139</f>
        <v/>
      </c>
      <c r="AD4139" s="41">
        <f>$AA4139*BonusMonths/12</f>
        <v/>
      </c>
      <c r="AE4139" s="41">
        <f>($AA4139+SI_Gross*$AB4139)*IF($Q4139=1,SI_O,SI_E)</f>
        <v/>
      </c>
      <c r="AF4139" s="41">
        <f>IF($Q4139=1,0,$AA4139*EOSB)</f>
        <v/>
      </c>
      <c r="AG4139" s="41">
        <f>$AN4139*$W4139</f>
        <v/>
      </c>
      <c r="AH4139" s="41">
        <f>SUM($AA4139:$AG4139)</f>
        <v/>
      </c>
      <c r="AI4139" s="41">
        <f>12*($AM4139+$AN4139)</f>
        <v/>
      </c>
      <c r="AJ4139" s="41">
        <f>$AM4139*((IncMonth-1)+(13-IncMonth)*(1+$X4139))+12*$AN4139</f>
        <v/>
      </c>
      <c r="AK4139" s="41">
        <f>IF($R4139=1,N($L4139)+N($M4139),0)</f>
        <v/>
      </c>
      <c r="AL4139">
        <f>IF($C4139="","",IF(N($L4139)&lt;=0,"Basic salary missing",IF(ISNA(MATCH($C4139,Departments!$A$5:$A$54,0)),"Department not on Departments sheet",IF(AND($I4139&lt;&gt;"",NOT(ISNUMBER($I4139))),"Date of birth is text, not a date",IF(AND($K4139&lt;&gt;"",NOT(ISNUMBER($K4139))),"Contract end is text, not a date","")))))</f>
        <v/>
      </c>
      <c r="AM4139" s="41">
        <f>IF($R4139=0,0,N($L4139)*(1+$Z4139+BonusMonths/12+IF($Q4139=1,0,EOSB))+N($M4139)+(N($L4139)+SI_Gross*N($M4139))*IF($Q4139=1,SI_O,SI_E))</f>
        <v/>
      </c>
      <c r="AN4139" s="41">
        <f>IF($R4139=0,0,(IF($Q4139=1,MedO,MedE+Ticket)+Training)/12)</f>
        <v/>
      </c>
    </row>
    <row r="4140">
      <c r="I4140" s="35" t="n"/>
      <c r="J4140" s="35" t="n"/>
      <c r="K4140" s="35" t="n"/>
      <c r="L4140" s="36" t="n"/>
      <c r="M4140" s="36" t="n"/>
      <c r="P4140" s="37" t="n"/>
      <c r="Q4140" s="38">
        <f>IF($C4140="",0,IF(OR(LOWER(TRIM($G4140))="omani",LOWER(TRIM($G4140))="oman",LOWER(TRIM($G4140))="om",LOWER(TRIM($G4140))="local"),1,0))</f>
        <v/>
      </c>
      <c r="R4140" s="38">
        <f>IF($C4140="",0,IF(OR(ISNUMBER(SEARCH("resign",$N4140)),ISNUMBER(SEARCH("terminat",$N4140)),ISNUMBER(SEARCH("inactive",$N4140)),ISNUMBER(SEARCH("vacan",$N4140)),ISNUMBER(SEARCH("deceased",$N4140)),ISNUMBER(SEARCH("separated",$N4140))),0,1))</f>
        <v/>
      </c>
      <c r="S4140">
        <f>IF(OR($R4140=0,NOT(ISNUMBER($I4140))),"",IFERROR(DATEDIF($I4140,DATE(FY,1,1),"y"),""))</f>
        <v/>
      </c>
      <c r="T4140">
        <f>IF(OR($R4140=0,NOT(ISNUMBER($J4140))),"",IFERROR(DATEDIF($J4140,DATE(FY,1,1),"y"),0))</f>
        <v/>
      </c>
      <c r="U4140" s="38">
        <f>IF(OR($R4140=0,NOT(ISNUMBER($I4140))),0,IF(YEAR($I4140)+IF($Q4140=1,RetAgeO,RetAgeE)=FY,MONTH($I4140),IF(YEAR($I4140)+IF($Q4140=1,RetAgeO,RetAgeE)&lt;FY,1,0)))</f>
        <v/>
      </c>
      <c r="V4140" s="38">
        <f>IF(OR($R4140=0,NOT(ISNUMBER($K4140))),0,IF(YEAR($K4140)=FY,MONTH($K4140),IF(YEAR($K4140)&lt;FY,1,0)))</f>
        <v/>
      </c>
      <c r="W4140" s="38">
        <f>IF($R4140=0,0,MIN(12,IF(AND(ISNUMBER($O4140),$O4140&gt;=1,$O4140&lt;=12),INT($O4140),12),IF(AND(RetireExit="Yes",$U4140&gt;0),$U4140,12),IF(AND(ContractExit="Yes",$V4140&gt;0),$V4140,12)))</f>
        <v/>
      </c>
      <c r="X4140" s="37">
        <f>IF(ISNUMBER($P4140),$P4140,IncPct)</f>
        <v/>
      </c>
      <c r="Y4140" s="39">
        <f>IF($W4140=0,0,MAX(0,MIN($W4140,IncMonth-1))+MAX(0,$W4140-IncMonth+1)*(1+$X4140))</f>
        <v/>
      </c>
      <c r="Z4140" s="40">
        <f>IF($C4140="",0,IFERROR(INDEX(Departments!$B$5:$B$54,MATCH($C4140,Departments!$A$5:$A$54,0)),0))</f>
        <v/>
      </c>
      <c r="AA4140" s="41">
        <f>N($L4140)*$Y4140</f>
        <v/>
      </c>
      <c r="AB4140" s="41">
        <f>N($M4140)*$Y4140</f>
        <v/>
      </c>
      <c r="AC4140" s="41">
        <f>$AA4140*$Z4140</f>
        <v/>
      </c>
      <c r="AD4140" s="41">
        <f>$AA4140*BonusMonths/12</f>
        <v/>
      </c>
      <c r="AE4140" s="41">
        <f>($AA4140+SI_Gross*$AB4140)*IF($Q4140=1,SI_O,SI_E)</f>
        <v/>
      </c>
      <c r="AF4140" s="41">
        <f>IF($Q4140=1,0,$AA4140*EOSB)</f>
        <v/>
      </c>
      <c r="AG4140" s="41">
        <f>$AN4140*$W4140</f>
        <v/>
      </c>
      <c r="AH4140" s="41">
        <f>SUM($AA4140:$AG4140)</f>
        <v/>
      </c>
      <c r="AI4140" s="41">
        <f>12*($AM4140+$AN4140)</f>
        <v/>
      </c>
      <c r="AJ4140" s="41">
        <f>$AM4140*((IncMonth-1)+(13-IncMonth)*(1+$X4140))+12*$AN4140</f>
        <v/>
      </c>
      <c r="AK4140" s="41">
        <f>IF($R4140=1,N($L4140)+N($M4140),0)</f>
        <v/>
      </c>
      <c r="AL4140">
        <f>IF($C4140="","",IF(N($L4140)&lt;=0,"Basic salary missing",IF(ISNA(MATCH($C4140,Departments!$A$5:$A$54,0)),"Department not on Departments sheet",IF(AND($I4140&lt;&gt;"",NOT(ISNUMBER($I4140))),"Date of birth is text, not a date",IF(AND($K4140&lt;&gt;"",NOT(ISNUMBER($K4140))),"Contract end is text, not a date","")))))</f>
        <v/>
      </c>
      <c r="AM4140" s="41">
        <f>IF($R4140=0,0,N($L4140)*(1+$Z4140+BonusMonths/12+IF($Q4140=1,0,EOSB))+N($M4140)+(N($L4140)+SI_Gross*N($M4140))*IF($Q4140=1,SI_O,SI_E))</f>
        <v/>
      </c>
      <c r="AN4140" s="41">
        <f>IF($R4140=0,0,(IF($Q4140=1,MedO,MedE+Ticket)+Training)/12)</f>
        <v/>
      </c>
    </row>
    <row r="4141">
      <c r="I4141" s="35" t="n"/>
      <c r="J4141" s="35" t="n"/>
      <c r="K4141" s="35" t="n"/>
      <c r="L4141" s="36" t="n"/>
      <c r="M4141" s="36" t="n"/>
      <c r="P4141" s="37" t="n"/>
      <c r="Q4141" s="38">
        <f>IF($C4141="",0,IF(OR(LOWER(TRIM($G4141))="omani",LOWER(TRIM($G4141))="oman",LOWER(TRIM($G4141))="om",LOWER(TRIM($G4141))="local"),1,0))</f>
        <v/>
      </c>
      <c r="R4141" s="38">
        <f>IF($C4141="",0,IF(OR(ISNUMBER(SEARCH("resign",$N4141)),ISNUMBER(SEARCH("terminat",$N4141)),ISNUMBER(SEARCH("inactive",$N4141)),ISNUMBER(SEARCH("vacan",$N4141)),ISNUMBER(SEARCH("deceased",$N4141)),ISNUMBER(SEARCH("separated",$N4141))),0,1))</f>
        <v/>
      </c>
      <c r="S4141">
        <f>IF(OR($R4141=0,NOT(ISNUMBER($I4141))),"",IFERROR(DATEDIF($I4141,DATE(FY,1,1),"y"),""))</f>
        <v/>
      </c>
      <c r="T4141">
        <f>IF(OR($R4141=0,NOT(ISNUMBER($J4141))),"",IFERROR(DATEDIF($J4141,DATE(FY,1,1),"y"),0))</f>
        <v/>
      </c>
      <c r="U4141" s="38">
        <f>IF(OR($R4141=0,NOT(ISNUMBER($I4141))),0,IF(YEAR($I4141)+IF($Q4141=1,RetAgeO,RetAgeE)=FY,MONTH($I4141),IF(YEAR($I4141)+IF($Q4141=1,RetAgeO,RetAgeE)&lt;FY,1,0)))</f>
        <v/>
      </c>
      <c r="V4141" s="38">
        <f>IF(OR($R4141=0,NOT(ISNUMBER($K4141))),0,IF(YEAR($K4141)=FY,MONTH($K4141),IF(YEAR($K4141)&lt;FY,1,0)))</f>
        <v/>
      </c>
      <c r="W4141" s="38">
        <f>IF($R4141=0,0,MIN(12,IF(AND(ISNUMBER($O4141),$O4141&gt;=1,$O4141&lt;=12),INT($O4141),12),IF(AND(RetireExit="Yes",$U4141&gt;0),$U4141,12),IF(AND(ContractExit="Yes",$V4141&gt;0),$V4141,12)))</f>
        <v/>
      </c>
      <c r="X4141" s="37">
        <f>IF(ISNUMBER($P4141),$P4141,IncPct)</f>
        <v/>
      </c>
      <c r="Y4141" s="39">
        <f>IF($W4141=0,0,MAX(0,MIN($W4141,IncMonth-1))+MAX(0,$W4141-IncMonth+1)*(1+$X4141))</f>
        <v/>
      </c>
      <c r="Z4141" s="40">
        <f>IF($C4141="",0,IFERROR(INDEX(Departments!$B$5:$B$54,MATCH($C4141,Departments!$A$5:$A$54,0)),0))</f>
        <v/>
      </c>
      <c r="AA4141" s="41">
        <f>N($L4141)*$Y4141</f>
        <v/>
      </c>
      <c r="AB4141" s="41">
        <f>N($M4141)*$Y4141</f>
        <v/>
      </c>
      <c r="AC4141" s="41">
        <f>$AA4141*$Z4141</f>
        <v/>
      </c>
      <c r="AD4141" s="41">
        <f>$AA4141*BonusMonths/12</f>
        <v/>
      </c>
      <c r="AE4141" s="41">
        <f>($AA4141+SI_Gross*$AB4141)*IF($Q4141=1,SI_O,SI_E)</f>
        <v/>
      </c>
      <c r="AF4141" s="41">
        <f>IF($Q4141=1,0,$AA4141*EOSB)</f>
        <v/>
      </c>
      <c r="AG4141" s="41">
        <f>$AN4141*$W4141</f>
        <v/>
      </c>
      <c r="AH4141" s="41">
        <f>SUM($AA4141:$AG4141)</f>
        <v/>
      </c>
      <c r="AI4141" s="41">
        <f>12*($AM4141+$AN4141)</f>
        <v/>
      </c>
      <c r="AJ4141" s="41">
        <f>$AM4141*((IncMonth-1)+(13-IncMonth)*(1+$X4141))+12*$AN4141</f>
        <v/>
      </c>
      <c r="AK4141" s="41">
        <f>IF($R4141=1,N($L4141)+N($M4141),0)</f>
        <v/>
      </c>
      <c r="AL4141">
        <f>IF($C4141="","",IF(N($L4141)&lt;=0,"Basic salary missing",IF(ISNA(MATCH($C4141,Departments!$A$5:$A$54,0)),"Department not on Departments sheet",IF(AND($I4141&lt;&gt;"",NOT(ISNUMBER($I4141))),"Date of birth is text, not a date",IF(AND($K4141&lt;&gt;"",NOT(ISNUMBER($K4141))),"Contract end is text, not a date","")))))</f>
        <v/>
      </c>
      <c r="AM4141" s="41">
        <f>IF($R4141=0,0,N($L4141)*(1+$Z4141+BonusMonths/12+IF($Q4141=1,0,EOSB))+N($M4141)+(N($L4141)+SI_Gross*N($M4141))*IF($Q4141=1,SI_O,SI_E))</f>
        <v/>
      </c>
      <c r="AN4141" s="41">
        <f>IF($R4141=0,0,(IF($Q4141=1,MedO,MedE+Ticket)+Training)/12)</f>
        <v/>
      </c>
    </row>
    <row r="4142">
      <c r="I4142" s="35" t="n"/>
      <c r="J4142" s="35" t="n"/>
      <c r="K4142" s="35" t="n"/>
      <c r="L4142" s="36" t="n"/>
      <c r="M4142" s="36" t="n"/>
      <c r="P4142" s="37" t="n"/>
      <c r="Q4142" s="38">
        <f>IF($C4142="",0,IF(OR(LOWER(TRIM($G4142))="omani",LOWER(TRIM($G4142))="oman",LOWER(TRIM($G4142))="om",LOWER(TRIM($G4142))="local"),1,0))</f>
        <v/>
      </c>
      <c r="R4142" s="38">
        <f>IF($C4142="",0,IF(OR(ISNUMBER(SEARCH("resign",$N4142)),ISNUMBER(SEARCH("terminat",$N4142)),ISNUMBER(SEARCH("inactive",$N4142)),ISNUMBER(SEARCH("vacan",$N4142)),ISNUMBER(SEARCH("deceased",$N4142)),ISNUMBER(SEARCH("separated",$N4142))),0,1))</f>
        <v/>
      </c>
      <c r="S4142">
        <f>IF(OR($R4142=0,NOT(ISNUMBER($I4142))),"",IFERROR(DATEDIF($I4142,DATE(FY,1,1),"y"),""))</f>
        <v/>
      </c>
      <c r="T4142">
        <f>IF(OR($R4142=0,NOT(ISNUMBER($J4142))),"",IFERROR(DATEDIF($J4142,DATE(FY,1,1),"y"),0))</f>
        <v/>
      </c>
      <c r="U4142" s="38">
        <f>IF(OR($R4142=0,NOT(ISNUMBER($I4142))),0,IF(YEAR($I4142)+IF($Q4142=1,RetAgeO,RetAgeE)=FY,MONTH($I4142),IF(YEAR($I4142)+IF($Q4142=1,RetAgeO,RetAgeE)&lt;FY,1,0)))</f>
        <v/>
      </c>
      <c r="V4142" s="38">
        <f>IF(OR($R4142=0,NOT(ISNUMBER($K4142))),0,IF(YEAR($K4142)=FY,MONTH($K4142),IF(YEAR($K4142)&lt;FY,1,0)))</f>
        <v/>
      </c>
      <c r="W4142" s="38">
        <f>IF($R4142=0,0,MIN(12,IF(AND(ISNUMBER($O4142),$O4142&gt;=1,$O4142&lt;=12),INT($O4142),12),IF(AND(RetireExit="Yes",$U4142&gt;0),$U4142,12),IF(AND(ContractExit="Yes",$V4142&gt;0),$V4142,12)))</f>
        <v/>
      </c>
      <c r="X4142" s="37">
        <f>IF(ISNUMBER($P4142),$P4142,IncPct)</f>
        <v/>
      </c>
      <c r="Y4142" s="39">
        <f>IF($W4142=0,0,MAX(0,MIN($W4142,IncMonth-1))+MAX(0,$W4142-IncMonth+1)*(1+$X4142))</f>
        <v/>
      </c>
      <c r="Z4142" s="40">
        <f>IF($C4142="",0,IFERROR(INDEX(Departments!$B$5:$B$54,MATCH($C4142,Departments!$A$5:$A$54,0)),0))</f>
        <v/>
      </c>
      <c r="AA4142" s="41">
        <f>N($L4142)*$Y4142</f>
        <v/>
      </c>
      <c r="AB4142" s="41">
        <f>N($M4142)*$Y4142</f>
        <v/>
      </c>
      <c r="AC4142" s="41">
        <f>$AA4142*$Z4142</f>
        <v/>
      </c>
      <c r="AD4142" s="41">
        <f>$AA4142*BonusMonths/12</f>
        <v/>
      </c>
      <c r="AE4142" s="41">
        <f>($AA4142+SI_Gross*$AB4142)*IF($Q4142=1,SI_O,SI_E)</f>
        <v/>
      </c>
      <c r="AF4142" s="41">
        <f>IF($Q4142=1,0,$AA4142*EOSB)</f>
        <v/>
      </c>
      <c r="AG4142" s="41">
        <f>$AN4142*$W4142</f>
        <v/>
      </c>
      <c r="AH4142" s="41">
        <f>SUM($AA4142:$AG4142)</f>
        <v/>
      </c>
      <c r="AI4142" s="41">
        <f>12*($AM4142+$AN4142)</f>
        <v/>
      </c>
      <c r="AJ4142" s="41">
        <f>$AM4142*((IncMonth-1)+(13-IncMonth)*(1+$X4142))+12*$AN4142</f>
        <v/>
      </c>
      <c r="AK4142" s="41">
        <f>IF($R4142=1,N($L4142)+N($M4142),0)</f>
        <v/>
      </c>
      <c r="AL4142">
        <f>IF($C4142="","",IF(N($L4142)&lt;=0,"Basic salary missing",IF(ISNA(MATCH($C4142,Departments!$A$5:$A$54,0)),"Department not on Departments sheet",IF(AND($I4142&lt;&gt;"",NOT(ISNUMBER($I4142))),"Date of birth is text, not a date",IF(AND($K4142&lt;&gt;"",NOT(ISNUMBER($K4142))),"Contract end is text, not a date","")))))</f>
        <v/>
      </c>
      <c r="AM4142" s="41">
        <f>IF($R4142=0,0,N($L4142)*(1+$Z4142+BonusMonths/12+IF($Q4142=1,0,EOSB))+N($M4142)+(N($L4142)+SI_Gross*N($M4142))*IF($Q4142=1,SI_O,SI_E))</f>
        <v/>
      </c>
      <c r="AN4142" s="41">
        <f>IF($R4142=0,0,(IF($Q4142=1,MedO,MedE+Ticket)+Training)/12)</f>
        <v/>
      </c>
    </row>
    <row r="4143">
      <c r="I4143" s="35" t="n"/>
      <c r="J4143" s="35" t="n"/>
      <c r="K4143" s="35" t="n"/>
      <c r="L4143" s="36" t="n"/>
      <c r="M4143" s="36" t="n"/>
      <c r="P4143" s="37" t="n"/>
      <c r="Q4143" s="38">
        <f>IF($C4143="",0,IF(OR(LOWER(TRIM($G4143))="omani",LOWER(TRIM($G4143))="oman",LOWER(TRIM($G4143))="om",LOWER(TRIM($G4143))="local"),1,0))</f>
        <v/>
      </c>
      <c r="R4143" s="38">
        <f>IF($C4143="",0,IF(OR(ISNUMBER(SEARCH("resign",$N4143)),ISNUMBER(SEARCH("terminat",$N4143)),ISNUMBER(SEARCH("inactive",$N4143)),ISNUMBER(SEARCH("vacan",$N4143)),ISNUMBER(SEARCH("deceased",$N4143)),ISNUMBER(SEARCH("separated",$N4143))),0,1))</f>
        <v/>
      </c>
      <c r="S4143">
        <f>IF(OR($R4143=0,NOT(ISNUMBER($I4143))),"",IFERROR(DATEDIF($I4143,DATE(FY,1,1),"y"),""))</f>
        <v/>
      </c>
      <c r="T4143">
        <f>IF(OR($R4143=0,NOT(ISNUMBER($J4143))),"",IFERROR(DATEDIF($J4143,DATE(FY,1,1),"y"),0))</f>
        <v/>
      </c>
      <c r="U4143" s="38">
        <f>IF(OR($R4143=0,NOT(ISNUMBER($I4143))),0,IF(YEAR($I4143)+IF($Q4143=1,RetAgeO,RetAgeE)=FY,MONTH($I4143),IF(YEAR($I4143)+IF($Q4143=1,RetAgeO,RetAgeE)&lt;FY,1,0)))</f>
        <v/>
      </c>
      <c r="V4143" s="38">
        <f>IF(OR($R4143=0,NOT(ISNUMBER($K4143))),0,IF(YEAR($K4143)=FY,MONTH($K4143),IF(YEAR($K4143)&lt;FY,1,0)))</f>
        <v/>
      </c>
      <c r="W4143" s="38">
        <f>IF($R4143=0,0,MIN(12,IF(AND(ISNUMBER($O4143),$O4143&gt;=1,$O4143&lt;=12),INT($O4143),12),IF(AND(RetireExit="Yes",$U4143&gt;0),$U4143,12),IF(AND(ContractExit="Yes",$V4143&gt;0),$V4143,12)))</f>
        <v/>
      </c>
      <c r="X4143" s="37">
        <f>IF(ISNUMBER($P4143),$P4143,IncPct)</f>
        <v/>
      </c>
      <c r="Y4143" s="39">
        <f>IF($W4143=0,0,MAX(0,MIN($W4143,IncMonth-1))+MAX(0,$W4143-IncMonth+1)*(1+$X4143))</f>
        <v/>
      </c>
      <c r="Z4143" s="40">
        <f>IF($C4143="",0,IFERROR(INDEX(Departments!$B$5:$B$54,MATCH($C4143,Departments!$A$5:$A$54,0)),0))</f>
        <v/>
      </c>
      <c r="AA4143" s="41">
        <f>N($L4143)*$Y4143</f>
        <v/>
      </c>
      <c r="AB4143" s="41">
        <f>N($M4143)*$Y4143</f>
        <v/>
      </c>
      <c r="AC4143" s="41">
        <f>$AA4143*$Z4143</f>
        <v/>
      </c>
      <c r="AD4143" s="41">
        <f>$AA4143*BonusMonths/12</f>
        <v/>
      </c>
      <c r="AE4143" s="41">
        <f>($AA4143+SI_Gross*$AB4143)*IF($Q4143=1,SI_O,SI_E)</f>
        <v/>
      </c>
      <c r="AF4143" s="41">
        <f>IF($Q4143=1,0,$AA4143*EOSB)</f>
        <v/>
      </c>
      <c r="AG4143" s="41">
        <f>$AN4143*$W4143</f>
        <v/>
      </c>
      <c r="AH4143" s="41">
        <f>SUM($AA4143:$AG4143)</f>
        <v/>
      </c>
      <c r="AI4143" s="41">
        <f>12*($AM4143+$AN4143)</f>
        <v/>
      </c>
      <c r="AJ4143" s="41">
        <f>$AM4143*((IncMonth-1)+(13-IncMonth)*(1+$X4143))+12*$AN4143</f>
        <v/>
      </c>
      <c r="AK4143" s="41">
        <f>IF($R4143=1,N($L4143)+N($M4143),0)</f>
        <v/>
      </c>
      <c r="AL4143">
        <f>IF($C4143="","",IF(N($L4143)&lt;=0,"Basic salary missing",IF(ISNA(MATCH($C4143,Departments!$A$5:$A$54,0)),"Department not on Departments sheet",IF(AND($I4143&lt;&gt;"",NOT(ISNUMBER($I4143))),"Date of birth is text, not a date",IF(AND($K4143&lt;&gt;"",NOT(ISNUMBER($K4143))),"Contract end is text, not a date","")))))</f>
        <v/>
      </c>
      <c r="AM4143" s="41">
        <f>IF($R4143=0,0,N($L4143)*(1+$Z4143+BonusMonths/12+IF($Q4143=1,0,EOSB))+N($M4143)+(N($L4143)+SI_Gross*N($M4143))*IF($Q4143=1,SI_O,SI_E))</f>
        <v/>
      </c>
      <c r="AN4143" s="41">
        <f>IF($R4143=0,0,(IF($Q4143=1,MedO,MedE+Ticket)+Training)/12)</f>
        <v/>
      </c>
    </row>
    <row r="4144">
      <c r="I4144" s="35" t="n"/>
      <c r="J4144" s="35" t="n"/>
      <c r="K4144" s="35" t="n"/>
      <c r="L4144" s="36" t="n"/>
      <c r="M4144" s="36" t="n"/>
      <c r="P4144" s="37" t="n"/>
      <c r="Q4144" s="38">
        <f>IF($C4144="",0,IF(OR(LOWER(TRIM($G4144))="omani",LOWER(TRIM($G4144))="oman",LOWER(TRIM($G4144))="om",LOWER(TRIM($G4144))="local"),1,0))</f>
        <v/>
      </c>
      <c r="R4144" s="38">
        <f>IF($C4144="",0,IF(OR(ISNUMBER(SEARCH("resign",$N4144)),ISNUMBER(SEARCH("terminat",$N4144)),ISNUMBER(SEARCH("inactive",$N4144)),ISNUMBER(SEARCH("vacan",$N4144)),ISNUMBER(SEARCH("deceased",$N4144)),ISNUMBER(SEARCH("separated",$N4144))),0,1))</f>
        <v/>
      </c>
      <c r="S4144">
        <f>IF(OR($R4144=0,NOT(ISNUMBER($I4144))),"",IFERROR(DATEDIF($I4144,DATE(FY,1,1),"y"),""))</f>
        <v/>
      </c>
      <c r="T4144">
        <f>IF(OR($R4144=0,NOT(ISNUMBER($J4144))),"",IFERROR(DATEDIF($J4144,DATE(FY,1,1),"y"),0))</f>
        <v/>
      </c>
      <c r="U4144" s="38">
        <f>IF(OR($R4144=0,NOT(ISNUMBER($I4144))),0,IF(YEAR($I4144)+IF($Q4144=1,RetAgeO,RetAgeE)=FY,MONTH($I4144),IF(YEAR($I4144)+IF($Q4144=1,RetAgeO,RetAgeE)&lt;FY,1,0)))</f>
        <v/>
      </c>
      <c r="V4144" s="38">
        <f>IF(OR($R4144=0,NOT(ISNUMBER($K4144))),0,IF(YEAR($K4144)=FY,MONTH($K4144),IF(YEAR($K4144)&lt;FY,1,0)))</f>
        <v/>
      </c>
      <c r="W4144" s="38">
        <f>IF($R4144=0,0,MIN(12,IF(AND(ISNUMBER($O4144),$O4144&gt;=1,$O4144&lt;=12),INT($O4144),12),IF(AND(RetireExit="Yes",$U4144&gt;0),$U4144,12),IF(AND(ContractExit="Yes",$V4144&gt;0),$V4144,12)))</f>
        <v/>
      </c>
      <c r="X4144" s="37">
        <f>IF(ISNUMBER($P4144),$P4144,IncPct)</f>
        <v/>
      </c>
      <c r="Y4144" s="39">
        <f>IF($W4144=0,0,MAX(0,MIN($W4144,IncMonth-1))+MAX(0,$W4144-IncMonth+1)*(1+$X4144))</f>
        <v/>
      </c>
      <c r="Z4144" s="40">
        <f>IF($C4144="",0,IFERROR(INDEX(Departments!$B$5:$B$54,MATCH($C4144,Departments!$A$5:$A$54,0)),0))</f>
        <v/>
      </c>
      <c r="AA4144" s="41">
        <f>N($L4144)*$Y4144</f>
        <v/>
      </c>
      <c r="AB4144" s="41">
        <f>N($M4144)*$Y4144</f>
        <v/>
      </c>
      <c r="AC4144" s="41">
        <f>$AA4144*$Z4144</f>
        <v/>
      </c>
      <c r="AD4144" s="41">
        <f>$AA4144*BonusMonths/12</f>
        <v/>
      </c>
      <c r="AE4144" s="41">
        <f>($AA4144+SI_Gross*$AB4144)*IF($Q4144=1,SI_O,SI_E)</f>
        <v/>
      </c>
      <c r="AF4144" s="41">
        <f>IF($Q4144=1,0,$AA4144*EOSB)</f>
        <v/>
      </c>
      <c r="AG4144" s="41">
        <f>$AN4144*$W4144</f>
        <v/>
      </c>
      <c r="AH4144" s="41">
        <f>SUM($AA4144:$AG4144)</f>
        <v/>
      </c>
      <c r="AI4144" s="41">
        <f>12*($AM4144+$AN4144)</f>
        <v/>
      </c>
      <c r="AJ4144" s="41">
        <f>$AM4144*((IncMonth-1)+(13-IncMonth)*(1+$X4144))+12*$AN4144</f>
        <v/>
      </c>
      <c r="AK4144" s="41">
        <f>IF($R4144=1,N($L4144)+N($M4144),0)</f>
        <v/>
      </c>
      <c r="AL4144">
        <f>IF($C4144="","",IF(N($L4144)&lt;=0,"Basic salary missing",IF(ISNA(MATCH($C4144,Departments!$A$5:$A$54,0)),"Department not on Departments sheet",IF(AND($I4144&lt;&gt;"",NOT(ISNUMBER($I4144))),"Date of birth is text, not a date",IF(AND($K4144&lt;&gt;"",NOT(ISNUMBER($K4144))),"Contract end is text, not a date","")))))</f>
        <v/>
      </c>
      <c r="AM4144" s="41">
        <f>IF($R4144=0,0,N($L4144)*(1+$Z4144+BonusMonths/12+IF($Q4144=1,0,EOSB))+N($M4144)+(N($L4144)+SI_Gross*N($M4144))*IF($Q4144=1,SI_O,SI_E))</f>
        <v/>
      </c>
      <c r="AN4144" s="41">
        <f>IF($R4144=0,0,(IF($Q4144=1,MedO,MedE+Ticket)+Training)/12)</f>
        <v/>
      </c>
    </row>
    <row r="4145">
      <c r="I4145" s="35" t="n"/>
      <c r="J4145" s="35" t="n"/>
      <c r="K4145" s="35" t="n"/>
      <c r="L4145" s="36" t="n"/>
      <c r="M4145" s="36" t="n"/>
      <c r="P4145" s="37" t="n"/>
      <c r="Q4145" s="38">
        <f>IF($C4145="",0,IF(OR(LOWER(TRIM($G4145))="omani",LOWER(TRIM($G4145))="oman",LOWER(TRIM($G4145))="om",LOWER(TRIM($G4145))="local"),1,0))</f>
        <v/>
      </c>
      <c r="R4145" s="38">
        <f>IF($C4145="",0,IF(OR(ISNUMBER(SEARCH("resign",$N4145)),ISNUMBER(SEARCH("terminat",$N4145)),ISNUMBER(SEARCH("inactive",$N4145)),ISNUMBER(SEARCH("vacan",$N4145)),ISNUMBER(SEARCH("deceased",$N4145)),ISNUMBER(SEARCH("separated",$N4145))),0,1))</f>
        <v/>
      </c>
      <c r="S4145">
        <f>IF(OR($R4145=0,NOT(ISNUMBER($I4145))),"",IFERROR(DATEDIF($I4145,DATE(FY,1,1),"y"),""))</f>
        <v/>
      </c>
      <c r="T4145">
        <f>IF(OR($R4145=0,NOT(ISNUMBER($J4145))),"",IFERROR(DATEDIF($J4145,DATE(FY,1,1),"y"),0))</f>
        <v/>
      </c>
      <c r="U4145" s="38">
        <f>IF(OR($R4145=0,NOT(ISNUMBER($I4145))),0,IF(YEAR($I4145)+IF($Q4145=1,RetAgeO,RetAgeE)=FY,MONTH($I4145),IF(YEAR($I4145)+IF($Q4145=1,RetAgeO,RetAgeE)&lt;FY,1,0)))</f>
        <v/>
      </c>
      <c r="V4145" s="38">
        <f>IF(OR($R4145=0,NOT(ISNUMBER($K4145))),0,IF(YEAR($K4145)=FY,MONTH($K4145),IF(YEAR($K4145)&lt;FY,1,0)))</f>
        <v/>
      </c>
      <c r="W4145" s="38">
        <f>IF($R4145=0,0,MIN(12,IF(AND(ISNUMBER($O4145),$O4145&gt;=1,$O4145&lt;=12),INT($O4145),12),IF(AND(RetireExit="Yes",$U4145&gt;0),$U4145,12),IF(AND(ContractExit="Yes",$V4145&gt;0),$V4145,12)))</f>
        <v/>
      </c>
      <c r="X4145" s="37">
        <f>IF(ISNUMBER($P4145),$P4145,IncPct)</f>
        <v/>
      </c>
      <c r="Y4145" s="39">
        <f>IF($W4145=0,0,MAX(0,MIN($W4145,IncMonth-1))+MAX(0,$W4145-IncMonth+1)*(1+$X4145))</f>
        <v/>
      </c>
      <c r="Z4145" s="40">
        <f>IF($C4145="",0,IFERROR(INDEX(Departments!$B$5:$B$54,MATCH($C4145,Departments!$A$5:$A$54,0)),0))</f>
        <v/>
      </c>
      <c r="AA4145" s="41">
        <f>N($L4145)*$Y4145</f>
        <v/>
      </c>
      <c r="AB4145" s="41">
        <f>N($M4145)*$Y4145</f>
        <v/>
      </c>
      <c r="AC4145" s="41">
        <f>$AA4145*$Z4145</f>
        <v/>
      </c>
      <c r="AD4145" s="41">
        <f>$AA4145*BonusMonths/12</f>
        <v/>
      </c>
      <c r="AE4145" s="41">
        <f>($AA4145+SI_Gross*$AB4145)*IF($Q4145=1,SI_O,SI_E)</f>
        <v/>
      </c>
      <c r="AF4145" s="41">
        <f>IF($Q4145=1,0,$AA4145*EOSB)</f>
        <v/>
      </c>
      <c r="AG4145" s="41">
        <f>$AN4145*$W4145</f>
        <v/>
      </c>
      <c r="AH4145" s="41">
        <f>SUM($AA4145:$AG4145)</f>
        <v/>
      </c>
      <c r="AI4145" s="41">
        <f>12*($AM4145+$AN4145)</f>
        <v/>
      </c>
      <c r="AJ4145" s="41">
        <f>$AM4145*((IncMonth-1)+(13-IncMonth)*(1+$X4145))+12*$AN4145</f>
        <v/>
      </c>
      <c r="AK4145" s="41">
        <f>IF($R4145=1,N($L4145)+N($M4145),0)</f>
        <v/>
      </c>
      <c r="AL4145">
        <f>IF($C4145="","",IF(N($L4145)&lt;=0,"Basic salary missing",IF(ISNA(MATCH($C4145,Departments!$A$5:$A$54,0)),"Department not on Departments sheet",IF(AND($I4145&lt;&gt;"",NOT(ISNUMBER($I4145))),"Date of birth is text, not a date",IF(AND($K4145&lt;&gt;"",NOT(ISNUMBER($K4145))),"Contract end is text, not a date","")))))</f>
        <v/>
      </c>
      <c r="AM4145" s="41">
        <f>IF($R4145=0,0,N($L4145)*(1+$Z4145+BonusMonths/12+IF($Q4145=1,0,EOSB))+N($M4145)+(N($L4145)+SI_Gross*N($M4145))*IF($Q4145=1,SI_O,SI_E))</f>
        <v/>
      </c>
      <c r="AN4145" s="41">
        <f>IF($R4145=0,0,(IF($Q4145=1,MedO,MedE+Ticket)+Training)/12)</f>
        <v/>
      </c>
    </row>
    <row r="4146">
      <c r="I4146" s="35" t="n"/>
      <c r="J4146" s="35" t="n"/>
      <c r="K4146" s="35" t="n"/>
      <c r="L4146" s="36" t="n"/>
      <c r="M4146" s="36" t="n"/>
      <c r="P4146" s="37" t="n"/>
      <c r="Q4146" s="38">
        <f>IF($C4146="",0,IF(OR(LOWER(TRIM($G4146))="omani",LOWER(TRIM($G4146))="oman",LOWER(TRIM($G4146))="om",LOWER(TRIM($G4146))="local"),1,0))</f>
        <v/>
      </c>
      <c r="R4146" s="38">
        <f>IF($C4146="",0,IF(OR(ISNUMBER(SEARCH("resign",$N4146)),ISNUMBER(SEARCH("terminat",$N4146)),ISNUMBER(SEARCH("inactive",$N4146)),ISNUMBER(SEARCH("vacan",$N4146)),ISNUMBER(SEARCH("deceased",$N4146)),ISNUMBER(SEARCH("separated",$N4146))),0,1))</f>
        <v/>
      </c>
      <c r="S4146">
        <f>IF(OR($R4146=0,NOT(ISNUMBER($I4146))),"",IFERROR(DATEDIF($I4146,DATE(FY,1,1),"y"),""))</f>
        <v/>
      </c>
      <c r="T4146">
        <f>IF(OR($R4146=0,NOT(ISNUMBER($J4146))),"",IFERROR(DATEDIF($J4146,DATE(FY,1,1),"y"),0))</f>
        <v/>
      </c>
      <c r="U4146" s="38">
        <f>IF(OR($R4146=0,NOT(ISNUMBER($I4146))),0,IF(YEAR($I4146)+IF($Q4146=1,RetAgeO,RetAgeE)=FY,MONTH($I4146),IF(YEAR($I4146)+IF($Q4146=1,RetAgeO,RetAgeE)&lt;FY,1,0)))</f>
        <v/>
      </c>
      <c r="V4146" s="38">
        <f>IF(OR($R4146=0,NOT(ISNUMBER($K4146))),0,IF(YEAR($K4146)=FY,MONTH($K4146),IF(YEAR($K4146)&lt;FY,1,0)))</f>
        <v/>
      </c>
      <c r="W4146" s="38">
        <f>IF($R4146=0,0,MIN(12,IF(AND(ISNUMBER($O4146),$O4146&gt;=1,$O4146&lt;=12),INT($O4146),12),IF(AND(RetireExit="Yes",$U4146&gt;0),$U4146,12),IF(AND(ContractExit="Yes",$V4146&gt;0),$V4146,12)))</f>
        <v/>
      </c>
      <c r="X4146" s="37">
        <f>IF(ISNUMBER($P4146),$P4146,IncPct)</f>
        <v/>
      </c>
      <c r="Y4146" s="39">
        <f>IF($W4146=0,0,MAX(0,MIN($W4146,IncMonth-1))+MAX(0,$W4146-IncMonth+1)*(1+$X4146))</f>
        <v/>
      </c>
      <c r="Z4146" s="40">
        <f>IF($C4146="",0,IFERROR(INDEX(Departments!$B$5:$B$54,MATCH($C4146,Departments!$A$5:$A$54,0)),0))</f>
        <v/>
      </c>
      <c r="AA4146" s="41">
        <f>N($L4146)*$Y4146</f>
        <v/>
      </c>
      <c r="AB4146" s="41">
        <f>N($M4146)*$Y4146</f>
        <v/>
      </c>
      <c r="AC4146" s="41">
        <f>$AA4146*$Z4146</f>
        <v/>
      </c>
      <c r="AD4146" s="41">
        <f>$AA4146*BonusMonths/12</f>
        <v/>
      </c>
      <c r="AE4146" s="41">
        <f>($AA4146+SI_Gross*$AB4146)*IF($Q4146=1,SI_O,SI_E)</f>
        <v/>
      </c>
      <c r="AF4146" s="41">
        <f>IF($Q4146=1,0,$AA4146*EOSB)</f>
        <v/>
      </c>
      <c r="AG4146" s="41">
        <f>$AN4146*$W4146</f>
        <v/>
      </c>
      <c r="AH4146" s="41">
        <f>SUM($AA4146:$AG4146)</f>
        <v/>
      </c>
      <c r="AI4146" s="41">
        <f>12*($AM4146+$AN4146)</f>
        <v/>
      </c>
      <c r="AJ4146" s="41">
        <f>$AM4146*((IncMonth-1)+(13-IncMonth)*(1+$X4146))+12*$AN4146</f>
        <v/>
      </c>
      <c r="AK4146" s="41">
        <f>IF($R4146=1,N($L4146)+N($M4146),0)</f>
        <v/>
      </c>
      <c r="AL4146">
        <f>IF($C4146="","",IF(N($L4146)&lt;=0,"Basic salary missing",IF(ISNA(MATCH($C4146,Departments!$A$5:$A$54,0)),"Department not on Departments sheet",IF(AND($I4146&lt;&gt;"",NOT(ISNUMBER($I4146))),"Date of birth is text, not a date",IF(AND($K4146&lt;&gt;"",NOT(ISNUMBER($K4146))),"Contract end is text, not a date","")))))</f>
        <v/>
      </c>
      <c r="AM4146" s="41">
        <f>IF($R4146=0,0,N($L4146)*(1+$Z4146+BonusMonths/12+IF($Q4146=1,0,EOSB))+N($M4146)+(N($L4146)+SI_Gross*N($M4146))*IF($Q4146=1,SI_O,SI_E))</f>
        <v/>
      </c>
      <c r="AN4146" s="41">
        <f>IF($R4146=0,0,(IF($Q4146=1,MedO,MedE+Ticket)+Training)/12)</f>
        <v/>
      </c>
    </row>
    <row r="4147">
      <c r="I4147" s="35" t="n"/>
      <c r="J4147" s="35" t="n"/>
      <c r="K4147" s="35" t="n"/>
      <c r="L4147" s="36" t="n"/>
      <c r="M4147" s="36" t="n"/>
      <c r="P4147" s="37" t="n"/>
      <c r="Q4147" s="38">
        <f>IF($C4147="",0,IF(OR(LOWER(TRIM($G4147))="omani",LOWER(TRIM($G4147))="oman",LOWER(TRIM($G4147))="om",LOWER(TRIM($G4147))="local"),1,0))</f>
        <v/>
      </c>
      <c r="R4147" s="38">
        <f>IF($C4147="",0,IF(OR(ISNUMBER(SEARCH("resign",$N4147)),ISNUMBER(SEARCH("terminat",$N4147)),ISNUMBER(SEARCH("inactive",$N4147)),ISNUMBER(SEARCH("vacan",$N4147)),ISNUMBER(SEARCH("deceased",$N4147)),ISNUMBER(SEARCH("separated",$N4147))),0,1))</f>
        <v/>
      </c>
      <c r="S4147">
        <f>IF(OR($R4147=0,NOT(ISNUMBER($I4147))),"",IFERROR(DATEDIF($I4147,DATE(FY,1,1),"y"),""))</f>
        <v/>
      </c>
      <c r="T4147">
        <f>IF(OR($R4147=0,NOT(ISNUMBER($J4147))),"",IFERROR(DATEDIF($J4147,DATE(FY,1,1),"y"),0))</f>
        <v/>
      </c>
      <c r="U4147" s="38">
        <f>IF(OR($R4147=0,NOT(ISNUMBER($I4147))),0,IF(YEAR($I4147)+IF($Q4147=1,RetAgeO,RetAgeE)=FY,MONTH($I4147),IF(YEAR($I4147)+IF($Q4147=1,RetAgeO,RetAgeE)&lt;FY,1,0)))</f>
        <v/>
      </c>
      <c r="V4147" s="38">
        <f>IF(OR($R4147=0,NOT(ISNUMBER($K4147))),0,IF(YEAR($K4147)=FY,MONTH($K4147),IF(YEAR($K4147)&lt;FY,1,0)))</f>
        <v/>
      </c>
      <c r="W4147" s="38">
        <f>IF($R4147=0,0,MIN(12,IF(AND(ISNUMBER($O4147),$O4147&gt;=1,$O4147&lt;=12),INT($O4147),12),IF(AND(RetireExit="Yes",$U4147&gt;0),$U4147,12),IF(AND(ContractExit="Yes",$V4147&gt;0),$V4147,12)))</f>
        <v/>
      </c>
      <c r="X4147" s="37">
        <f>IF(ISNUMBER($P4147),$P4147,IncPct)</f>
        <v/>
      </c>
      <c r="Y4147" s="39">
        <f>IF($W4147=0,0,MAX(0,MIN($W4147,IncMonth-1))+MAX(0,$W4147-IncMonth+1)*(1+$X4147))</f>
        <v/>
      </c>
      <c r="Z4147" s="40">
        <f>IF($C4147="",0,IFERROR(INDEX(Departments!$B$5:$B$54,MATCH($C4147,Departments!$A$5:$A$54,0)),0))</f>
        <v/>
      </c>
      <c r="AA4147" s="41">
        <f>N($L4147)*$Y4147</f>
        <v/>
      </c>
      <c r="AB4147" s="41">
        <f>N($M4147)*$Y4147</f>
        <v/>
      </c>
      <c r="AC4147" s="41">
        <f>$AA4147*$Z4147</f>
        <v/>
      </c>
      <c r="AD4147" s="41">
        <f>$AA4147*BonusMonths/12</f>
        <v/>
      </c>
      <c r="AE4147" s="41">
        <f>($AA4147+SI_Gross*$AB4147)*IF($Q4147=1,SI_O,SI_E)</f>
        <v/>
      </c>
      <c r="AF4147" s="41">
        <f>IF($Q4147=1,0,$AA4147*EOSB)</f>
        <v/>
      </c>
      <c r="AG4147" s="41">
        <f>$AN4147*$W4147</f>
        <v/>
      </c>
      <c r="AH4147" s="41">
        <f>SUM($AA4147:$AG4147)</f>
        <v/>
      </c>
      <c r="AI4147" s="41">
        <f>12*($AM4147+$AN4147)</f>
        <v/>
      </c>
      <c r="AJ4147" s="41">
        <f>$AM4147*((IncMonth-1)+(13-IncMonth)*(1+$X4147))+12*$AN4147</f>
        <v/>
      </c>
      <c r="AK4147" s="41">
        <f>IF($R4147=1,N($L4147)+N($M4147),0)</f>
        <v/>
      </c>
      <c r="AL4147">
        <f>IF($C4147="","",IF(N($L4147)&lt;=0,"Basic salary missing",IF(ISNA(MATCH($C4147,Departments!$A$5:$A$54,0)),"Department not on Departments sheet",IF(AND($I4147&lt;&gt;"",NOT(ISNUMBER($I4147))),"Date of birth is text, not a date",IF(AND($K4147&lt;&gt;"",NOT(ISNUMBER($K4147))),"Contract end is text, not a date","")))))</f>
        <v/>
      </c>
      <c r="AM4147" s="41">
        <f>IF($R4147=0,0,N($L4147)*(1+$Z4147+BonusMonths/12+IF($Q4147=1,0,EOSB))+N($M4147)+(N($L4147)+SI_Gross*N($M4147))*IF($Q4147=1,SI_O,SI_E))</f>
        <v/>
      </c>
      <c r="AN4147" s="41">
        <f>IF($R4147=0,0,(IF($Q4147=1,MedO,MedE+Ticket)+Training)/12)</f>
        <v/>
      </c>
    </row>
    <row r="4148">
      <c r="I4148" s="35" t="n"/>
      <c r="J4148" s="35" t="n"/>
      <c r="K4148" s="35" t="n"/>
      <c r="L4148" s="36" t="n"/>
      <c r="M4148" s="36" t="n"/>
      <c r="P4148" s="37" t="n"/>
      <c r="Q4148" s="38">
        <f>IF($C4148="",0,IF(OR(LOWER(TRIM($G4148))="omani",LOWER(TRIM($G4148))="oman",LOWER(TRIM($G4148))="om",LOWER(TRIM($G4148))="local"),1,0))</f>
        <v/>
      </c>
      <c r="R4148" s="38">
        <f>IF($C4148="",0,IF(OR(ISNUMBER(SEARCH("resign",$N4148)),ISNUMBER(SEARCH("terminat",$N4148)),ISNUMBER(SEARCH("inactive",$N4148)),ISNUMBER(SEARCH("vacan",$N4148)),ISNUMBER(SEARCH("deceased",$N4148)),ISNUMBER(SEARCH("separated",$N4148))),0,1))</f>
        <v/>
      </c>
      <c r="S4148">
        <f>IF(OR($R4148=0,NOT(ISNUMBER($I4148))),"",IFERROR(DATEDIF($I4148,DATE(FY,1,1),"y"),""))</f>
        <v/>
      </c>
      <c r="T4148">
        <f>IF(OR($R4148=0,NOT(ISNUMBER($J4148))),"",IFERROR(DATEDIF($J4148,DATE(FY,1,1),"y"),0))</f>
        <v/>
      </c>
      <c r="U4148" s="38">
        <f>IF(OR($R4148=0,NOT(ISNUMBER($I4148))),0,IF(YEAR($I4148)+IF($Q4148=1,RetAgeO,RetAgeE)=FY,MONTH($I4148),IF(YEAR($I4148)+IF($Q4148=1,RetAgeO,RetAgeE)&lt;FY,1,0)))</f>
        <v/>
      </c>
      <c r="V4148" s="38">
        <f>IF(OR($R4148=0,NOT(ISNUMBER($K4148))),0,IF(YEAR($K4148)=FY,MONTH($K4148),IF(YEAR($K4148)&lt;FY,1,0)))</f>
        <v/>
      </c>
      <c r="W4148" s="38">
        <f>IF($R4148=0,0,MIN(12,IF(AND(ISNUMBER($O4148),$O4148&gt;=1,$O4148&lt;=12),INT($O4148),12),IF(AND(RetireExit="Yes",$U4148&gt;0),$U4148,12),IF(AND(ContractExit="Yes",$V4148&gt;0),$V4148,12)))</f>
        <v/>
      </c>
      <c r="X4148" s="37">
        <f>IF(ISNUMBER($P4148),$P4148,IncPct)</f>
        <v/>
      </c>
      <c r="Y4148" s="39">
        <f>IF($W4148=0,0,MAX(0,MIN($W4148,IncMonth-1))+MAX(0,$W4148-IncMonth+1)*(1+$X4148))</f>
        <v/>
      </c>
      <c r="Z4148" s="40">
        <f>IF($C4148="",0,IFERROR(INDEX(Departments!$B$5:$B$54,MATCH($C4148,Departments!$A$5:$A$54,0)),0))</f>
        <v/>
      </c>
      <c r="AA4148" s="41">
        <f>N($L4148)*$Y4148</f>
        <v/>
      </c>
      <c r="AB4148" s="41">
        <f>N($M4148)*$Y4148</f>
        <v/>
      </c>
      <c r="AC4148" s="41">
        <f>$AA4148*$Z4148</f>
        <v/>
      </c>
      <c r="AD4148" s="41">
        <f>$AA4148*BonusMonths/12</f>
        <v/>
      </c>
      <c r="AE4148" s="41">
        <f>($AA4148+SI_Gross*$AB4148)*IF($Q4148=1,SI_O,SI_E)</f>
        <v/>
      </c>
      <c r="AF4148" s="41">
        <f>IF($Q4148=1,0,$AA4148*EOSB)</f>
        <v/>
      </c>
      <c r="AG4148" s="41">
        <f>$AN4148*$W4148</f>
        <v/>
      </c>
      <c r="AH4148" s="41">
        <f>SUM($AA4148:$AG4148)</f>
        <v/>
      </c>
      <c r="AI4148" s="41">
        <f>12*($AM4148+$AN4148)</f>
        <v/>
      </c>
      <c r="AJ4148" s="41">
        <f>$AM4148*((IncMonth-1)+(13-IncMonth)*(1+$X4148))+12*$AN4148</f>
        <v/>
      </c>
      <c r="AK4148" s="41">
        <f>IF($R4148=1,N($L4148)+N($M4148),0)</f>
        <v/>
      </c>
      <c r="AL4148">
        <f>IF($C4148="","",IF(N($L4148)&lt;=0,"Basic salary missing",IF(ISNA(MATCH($C4148,Departments!$A$5:$A$54,0)),"Department not on Departments sheet",IF(AND($I4148&lt;&gt;"",NOT(ISNUMBER($I4148))),"Date of birth is text, not a date",IF(AND($K4148&lt;&gt;"",NOT(ISNUMBER($K4148))),"Contract end is text, not a date","")))))</f>
        <v/>
      </c>
      <c r="AM4148" s="41">
        <f>IF($R4148=0,0,N($L4148)*(1+$Z4148+BonusMonths/12+IF($Q4148=1,0,EOSB))+N($M4148)+(N($L4148)+SI_Gross*N($M4148))*IF($Q4148=1,SI_O,SI_E))</f>
        <v/>
      </c>
      <c r="AN4148" s="41">
        <f>IF($R4148=0,0,(IF($Q4148=1,MedO,MedE+Ticket)+Training)/12)</f>
        <v/>
      </c>
    </row>
    <row r="4149">
      <c r="I4149" s="35" t="n"/>
      <c r="J4149" s="35" t="n"/>
      <c r="K4149" s="35" t="n"/>
      <c r="L4149" s="36" t="n"/>
      <c r="M4149" s="36" t="n"/>
      <c r="P4149" s="37" t="n"/>
      <c r="Q4149" s="38">
        <f>IF($C4149="",0,IF(OR(LOWER(TRIM($G4149))="omani",LOWER(TRIM($G4149))="oman",LOWER(TRIM($G4149))="om",LOWER(TRIM($G4149))="local"),1,0))</f>
        <v/>
      </c>
      <c r="R4149" s="38">
        <f>IF($C4149="",0,IF(OR(ISNUMBER(SEARCH("resign",$N4149)),ISNUMBER(SEARCH("terminat",$N4149)),ISNUMBER(SEARCH("inactive",$N4149)),ISNUMBER(SEARCH("vacan",$N4149)),ISNUMBER(SEARCH("deceased",$N4149)),ISNUMBER(SEARCH("separated",$N4149))),0,1))</f>
        <v/>
      </c>
      <c r="S4149">
        <f>IF(OR($R4149=0,NOT(ISNUMBER($I4149))),"",IFERROR(DATEDIF($I4149,DATE(FY,1,1),"y"),""))</f>
        <v/>
      </c>
      <c r="T4149">
        <f>IF(OR($R4149=0,NOT(ISNUMBER($J4149))),"",IFERROR(DATEDIF($J4149,DATE(FY,1,1),"y"),0))</f>
        <v/>
      </c>
      <c r="U4149" s="38">
        <f>IF(OR($R4149=0,NOT(ISNUMBER($I4149))),0,IF(YEAR($I4149)+IF($Q4149=1,RetAgeO,RetAgeE)=FY,MONTH($I4149),IF(YEAR($I4149)+IF($Q4149=1,RetAgeO,RetAgeE)&lt;FY,1,0)))</f>
        <v/>
      </c>
      <c r="V4149" s="38">
        <f>IF(OR($R4149=0,NOT(ISNUMBER($K4149))),0,IF(YEAR($K4149)=FY,MONTH($K4149),IF(YEAR($K4149)&lt;FY,1,0)))</f>
        <v/>
      </c>
      <c r="W4149" s="38">
        <f>IF($R4149=0,0,MIN(12,IF(AND(ISNUMBER($O4149),$O4149&gt;=1,$O4149&lt;=12),INT($O4149),12),IF(AND(RetireExit="Yes",$U4149&gt;0),$U4149,12),IF(AND(ContractExit="Yes",$V4149&gt;0),$V4149,12)))</f>
        <v/>
      </c>
      <c r="X4149" s="37">
        <f>IF(ISNUMBER($P4149),$P4149,IncPct)</f>
        <v/>
      </c>
      <c r="Y4149" s="39">
        <f>IF($W4149=0,0,MAX(0,MIN($W4149,IncMonth-1))+MAX(0,$W4149-IncMonth+1)*(1+$X4149))</f>
        <v/>
      </c>
      <c r="Z4149" s="40">
        <f>IF($C4149="",0,IFERROR(INDEX(Departments!$B$5:$B$54,MATCH($C4149,Departments!$A$5:$A$54,0)),0))</f>
        <v/>
      </c>
      <c r="AA4149" s="41">
        <f>N($L4149)*$Y4149</f>
        <v/>
      </c>
      <c r="AB4149" s="41">
        <f>N($M4149)*$Y4149</f>
        <v/>
      </c>
      <c r="AC4149" s="41">
        <f>$AA4149*$Z4149</f>
        <v/>
      </c>
      <c r="AD4149" s="41">
        <f>$AA4149*BonusMonths/12</f>
        <v/>
      </c>
      <c r="AE4149" s="41">
        <f>($AA4149+SI_Gross*$AB4149)*IF($Q4149=1,SI_O,SI_E)</f>
        <v/>
      </c>
      <c r="AF4149" s="41">
        <f>IF($Q4149=1,0,$AA4149*EOSB)</f>
        <v/>
      </c>
      <c r="AG4149" s="41">
        <f>$AN4149*$W4149</f>
        <v/>
      </c>
      <c r="AH4149" s="41">
        <f>SUM($AA4149:$AG4149)</f>
        <v/>
      </c>
      <c r="AI4149" s="41">
        <f>12*($AM4149+$AN4149)</f>
        <v/>
      </c>
      <c r="AJ4149" s="41">
        <f>$AM4149*((IncMonth-1)+(13-IncMonth)*(1+$X4149))+12*$AN4149</f>
        <v/>
      </c>
      <c r="AK4149" s="41">
        <f>IF($R4149=1,N($L4149)+N($M4149),0)</f>
        <v/>
      </c>
      <c r="AL4149">
        <f>IF($C4149="","",IF(N($L4149)&lt;=0,"Basic salary missing",IF(ISNA(MATCH($C4149,Departments!$A$5:$A$54,0)),"Department not on Departments sheet",IF(AND($I4149&lt;&gt;"",NOT(ISNUMBER($I4149))),"Date of birth is text, not a date",IF(AND($K4149&lt;&gt;"",NOT(ISNUMBER($K4149))),"Contract end is text, not a date","")))))</f>
        <v/>
      </c>
      <c r="AM4149" s="41">
        <f>IF($R4149=0,0,N($L4149)*(1+$Z4149+BonusMonths/12+IF($Q4149=1,0,EOSB))+N($M4149)+(N($L4149)+SI_Gross*N($M4149))*IF($Q4149=1,SI_O,SI_E))</f>
        <v/>
      </c>
      <c r="AN4149" s="41">
        <f>IF($R4149=0,0,(IF($Q4149=1,MedO,MedE+Ticket)+Training)/12)</f>
        <v/>
      </c>
    </row>
    <row r="4150">
      <c r="I4150" s="35" t="n"/>
      <c r="J4150" s="35" t="n"/>
      <c r="K4150" s="35" t="n"/>
      <c r="L4150" s="36" t="n"/>
      <c r="M4150" s="36" t="n"/>
      <c r="P4150" s="37" t="n"/>
      <c r="Q4150" s="38">
        <f>IF($C4150="",0,IF(OR(LOWER(TRIM($G4150))="omani",LOWER(TRIM($G4150))="oman",LOWER(TRIM($G4150))="om",LOWER(TRIM($G4150))="local"),1,0))</f>
        <v/>
      </c>
      <c r="R4150" s="38">
        <f>IF($C4150="",0,IF(OR(ISNUMBER(SEARCH("resign",$N4150)),ISNUMBER(SEARCH("terminat",$N4150)),ISNUMBER(SEARCH("inactive",$N4150)),ISNUMBER(SEARCH("vacan",$N4150)),ISNUMBER(SEARCH("deceased",$N4150)),ISNUMBER(SEARCH("separated",$N4150))),0,1))</f>
        <v/>
      </c>
      <c r="S4150">
        <f>IF(OR($R4150=0,NOT(ISNUMBER($I4150))),"",IFERROR(DATEDIF($I4150,DATE(FY,1,1),"y"),""))</f>
        <v/>
      </c>
      <c r="T4150">
        <f>IF(OR($R4150=0,NOT(ISNUMBER($J4150))),"",IFERROR(DATEDIF($J4150,DATE(FY,1,1),"y"),0))</f>
        <v/>
      </c>
      <c r="U4150" s="38">
        <f>IF(OR($R4150=0,NOT(ISNUMBER($I4150))),0,IF(YEAR($I4150)+IF($Q4150=1,RetAgeO,RetAgeE)=FY,MONTH($I4150),IF(YEAR($I4150)+IF($Q4150=1,RetAgeO,RetAgeE)&lt;FY,1,0)))</f>
        <v/>
      </c>
      <c r="V4150" s="38">
        <f>IF(OR($R4150=0,NOT(ISNUMBER($K4150))),0,IF(YEAR($K4150)=FY,MONTH($K4150),IF(YEAR($K4150)&lt;FY,1,0)))</f>
        <v/>
      </c>
      <c r="W4150" s="38">
        <f>IF($R4150=0,0,MIN(12,IF(AND(ISNUMBER($O4150),$O4150&gt;=1,$O4150&lt;=12),INT($O4150),12),IF(AND(RetireExit="Yes",$U4150&gt;0),$U4150,12),IF(AND(ContractExit="Yes",$V4150&gt;0),$V4150,12)))</f>
        <v/>
      </c>
      <c r="X4150" s="37">
        <f>IF(ISNUMBER($P4150),$P4150,IncPct)</f>
        <v/>
      </c>
      <c r="Y4150" s="39">
        <f>IF($W4150=0,0,MAX(0,MIN($W4150,IncMonth-1))+MAX(0,$W4150-IncMonth+1)*(1+$X4150))</f>
        <v/>
      </c>
      <c r="Z4150" s="40">
        <f>IF($C4150="",0,IFERROR(INDEX(Departments!$B$5:$B$54,MATCH($C4150,Departments!$A$5:$A$54,0)),0))</f>
        <v/>
      </c>
      <c r="AA4150" s="41">
        <f>N($L4150)*$Y4150</f>
        <v/>
      </c>
      <c r="AB4150" s="41">
        <f>N($M4150)*$Y4150</f>
        <v/>
      </c>
      <c r="AC4150" s="41">
        <f>$AA4150*$Z4150</f>
        <v/>
      </c>
      <c r="AD4150" s="41">
        <f>$AA4150*BonusMonths/12</f>
        <v/>
      </c>
      <c r="AE4150" s="41">
        <f>($AA4150+SI_Gross*$AB4150)*IF($Q4150=1,SI_O,SI_E)</f>
        <v/>
      </c>
      <c r="AF4150" s="41">
        <f>IF($Q4150=1,0,$AA4150*EOSB)</f>
        <v/>
      </c>
      <c r="AG4150" s="41">
        <f>$AN4150*$W4150</f>
        <v/>
      </c>
      <c r="AH4150" s="41">
        <f>SUM($AA4150:$AG4150)</f>
        <v/>
      </c>
      <c r="AI4150" s="41">
        <f>12*($AM4150+$AN4150)</f>
        <v/>
      </c>
      <c r="AJ4150" s="41">
        <f>$AM4150*((IncMonth-1)+(13-IncMonth)*(1+$X4150))+12*$AN4150</f>
        <v/>
      </c>
      <c r="AK4150" s="41">
        <f>IF($R4150=1,N($L4150)+N($M4150),0)</f>
        <v/>
      </c>
      <c r="AL4150">
        <f>IF($C4150="","",IF(N($L4150)&lt;=0,"Basic salary missing",IF(ISNA(MATCH($C4150,Departments!$A$5:$A$54,0)),"Department not on Departments sheet",IF(AND($I4150&lt;&gt;"",NOT(ISNUMBER($I4150))),"Date of birth is text, not a date",IF(AND($K4150&lt;&gt;"",NOT(ISNUMBER($K4150))),"Contract end is text, not a date","")))))</f>
        <v/>
      </c>
      <c r="AM4150" s="41">
        <f>IF($R4150=0,0,N($L4150)*(1+$Z4150+BonusMonths/12+IF($Q4150=1,0,EOSB))+N($M4150)+(N($L4150)+SI_Gross*N($M4150))*IF($Q4150=1,SI_O,SI_E))</f>
        <v/>
      </c>
      <c r="AN4150" s="41">
        <f>IF($R4150=0,0,(IF($Q4150=1,MedO,MedE+Ticket)+Training)/12)</f>
        <v/>
      </c>
    </row>
    <row r="4151">
      <c r="I4151" s="35" t="n"/>
      <c r="J4151" s="35" t="n"/>
      <c r="K4151" s="35" t="n"/>
      <c r="L4151" s="36" t="n"/>
      <c r="M4151" s="36" t="n"/>
      <c r="P4151" s="37" t="n"/>
      <c r="Q4151" s="38">
        <f>IF($C4151="",0,IF(OR(LOWER(TRIM($G4151))="omani",LOWER(TRIM($G4151))="oman",LOWER(TRIM($G4151))="om",LOWER(TRIM($G4151))="local"),1,0))</f>
        <v/>
      </c>
      <c r="R4151" s="38">
        <f>IF($C4151="",0,IF(OR(ISNUMBER(SEARCH("resign",$N4151)),ISNUMBER(SEARCH("terminat",$N4151)),ISNUMBER(SEARCH("inactive",$N4151)),ISNUMBER(SEARCH("vacan",$N4151)),ISNUMBER(SEARCH("deceased",$N4151)),ISNUMBER(SEARCH("separated",$N4151))),0,1))</f>
        <v/>
      </c>
      <c r="S4151">
        <f>IF(OR($R4151=0,NOT(ISNUMBER($I4151))),"",IFERROR(DATEDIF($I4151,DATE(FY,1,1),"y"),""))</f>
        <v/>
      </c>
      <c r="T4151">
        <f>IF(OR($R4151=0,NOT(ISNUMBER($J4151))),"",IFERROR(DATEDIF($J4151,DATE(FY,1,1),"y"),0))</f>
        <v/>
      </c>
      <c r="U4151" s="38">
        <f>IF(OR($R4151=0,NOT(ISNUMBER($I4151))),0,IF(YEAR($I4151)+IF($Q4151=1,RetAgeO,RetAgeE)=FY,MONTH($I4151),IF(YEAR($I4151)+IF($Q4151=1,RetAgeO,RetAgeE)&lt;FY,1,0)))</f>
        <v/>
      </c>
      <c r="V4151" s="38">
        <f>IF(OR($R4151=0,NOT(ISNUMBER($K4151))),0,IF(YEAR($K4151)=FY,MONTH($K4151),IF(YEAR($K4151)&lt;FY,1,0)))</f>
        <v/>
      </c>
      <c r="W4151" s="38">
        <f>IF($R4151=0,0,MIN(12,IF(AND(ISNUMBER($O4151),$O4151&gt;=1,$O4151&lt;=12),INT($O4151),12),IF(AND(RetireExit="Yes",$U4151&gt;0),$U4151,12),IF(AND(ContractExit="Yes",$V4151&gt;0),$V4151,12)))</f>
        <v/>
      </c>
      <c r="X4151" s="37">
        <f>IF(ISNUMBER($P4151),$P4151,IncPct)</f>
        <v/>
      </c>
      <c r="Y4151" s="39">
        <f>IF($W4151=0,0,MAX(0,MIN($W4151,IncMonth-1))+MAX(0,$W4151-IncMonth+1)*(1+$X4151))</f>
        <v/>
      </c>
      <c r="Z4151" s="40">
        <f>IF($C4151="",0,IFERROR(INDEX(Departments!$B$5:$B$54,MATCH($C4151,Departments!$A$5:$A$54,0)),0))</f>
        <v/>
      </c>
      <c r="AA4151" s="41">
        <f>N($L4151)*$Y4151</f>
        <v/>
      </c>
      <c r="AB4151" s="41">
        <f>N($M4151)*$Y4151</f>
        <v/>
      </c>
      <c r="AC4151" s="41">
        <f>$AA4151*$Z4151</f>
        <v/>
      </c>
      <c r="AD4151" s="41">
        <f>$AA4151*BonusMonths/12</f>
        <v/>
      </c>
      <c r="AE4151" s="41">
        <f>($AA4151+SI_Gross*$AB4151)*IF($Q4151=1,SI_O,SI_E)</f>
        <v/>
      </c>
      <c r="AF4151" s="41">
        <f>IF($Q4151=1,0,$AA4151*EOSB)</f>
        <v/>
      </c>
      <c r="AG4151" s="41">
        <f>$AN4151*$W4151</f>
        <v/>
      </c>
      <c r="AH4151" s="41">
        <f>SUM($AA4151:$AG4151)</f>
        <v/>
      </c>
      <c r="AI4151" s="41">
        <f>12*($AM4151+$AN4151)</f>
        <v/>
      </c>
      <c r="AJ4151" s="41">
        <f>$AM4151*((IncMonth-1)+(13-IncMonth)*(1+$X4151))+12*$AN4151</f>
        <v/>
      </c>
      <c r="AK4151" s="41">
        <f>IF($R4151=1,N($L4151)+N($M4151),0)</f>
        <v/>
      </c>
      <c r="AL4151">
        <f>IF($C4151="","",IF(N($L4151)&lt;=0,"Basic salary missing",IF(ISNA(MATCH($C4151,Departments!$A$5:$A$54,0)),"Department not on Departments sheet",IF(AND($I4151&lt;&gt;"",NOT(ISNUMBER($I4151))),"Date of birth is text, not a date",IF(AND($K4151&lt;&gt;"",NOT(ISNUMBER($K4151))),"Contract end is text, not a date","")))))</f>
        <v/>
      </c>
      <c r="AM4151" s="41">
        <f>IF($R4151=0,0,N($L4151)*(1+$Z4151+BonusMonths/12+IF($Q4151=1,0,EOSB))+N($M4151)+(N($L4151)+SI_Gross*N($M4151))*IF($Q4151=1,SI_O,SI_E))</f>
        <v/>
      </c>
      <c r="AN4151" s="41">
        <f>IF($R4151=0,0,(IF($Q4151=1,MedO,MedE+Ticket)+Training)/12)</f>
        <v/>
      </c>
    </row>
    <row r="4152">
      <c r="I4152" s="35" t="n"/>
      <c r="J4152" s="35" t="n"/>
      <c r="K4152" s="35" t="n"/>
      <c r="L4152" s="36" t="n"/>
      <c r="M4152" s="36" t="n"/>
      <c r="P4152" s="37" t="n"/>
      <c r="Q4152" s="38">
        <f>IF($C4152="",0,IF(OR(LOWER(TRIM($G4152))="omani",LOWER(TRIM($G4152))="oman",LOWER(TRIM($G4152))="om",LOWER(TRIM($G4152))="local"),1,0))</f>
        <v/>
      </c>
      <c r="R4152" s="38">
        <f>IF($C4152="",0,IF(OR(ISNUMBER(SEARCH("resign",$N4152)),ISNUMBER(SEARCH("terminat",$N4152)),ISNUMBER(SEARCH("inactive",$N4152)),ISNUMBER(SEARCH("vacan",$N4152)),ISNUMBER(SEARCH("deceased",$N4152)),ISNUMBER(SEARCH("separated",$N4152))),0,1))</f>
        <v/>
      </c>
      <c r="S4152">
        <f>IF(OR($R4152=0,NOT(ISNUMBER($I4152))),"",IFERROR(DATEDIF($I4152,DATE(FY,1,1),"y"),""))</f>
        <v/>
      </c>
      <c r="T4152">
        <f>IF(OR($R4152=0,NOT(ISNUMBER($J4152))),"",IFERROR(DATEDIF($J4152,DATE(FY,1,1),"y"),0))</f>
        <v/>
      </c>
      <c r="U4152" s="38">
        <f>IF(OR($R4152=0,NOT(ISNUMBER($I4152))),0,IF(YEAR($I4152)+IF($Q4152=1,RetAgeO,RetAgeE)=FY,MONTH($I4152),IF(YEAR($I4152)+IF($Q4152=1,RetAgeO,RetAgeE)&lt;FY,1,0)))</f>
        <v/>
      </c>
      <c r="V4152" s="38">
        <f>IF(OR($R4152=0,NOT(ISNUMBER($K4152))),0,IF(YEAR($K4152)=FY,MONTH($K4152),IF(YEAR($K4152)&lt;FY,1,0)))</f>
        <v/>
      </c>
      <c r="W4152" s="38">
        <f>IF($R4152=0,0,MIN(12,IF(AND(ISNUMBER($O4152),$O4152&gt;=1,$O4152&lt;=12),INT($O4152),12),IF(AND(RetireExit="Yes",$U4152&gt;0),$U4152,12),IF(AND(ContractExit="Yes",$V4152&gt;0),$V4152,12)))</f>
        <v/>
      </c>
      <c r="X4152" s="37">
        <f>IF(ISNUMBER($P4152),$P4152,IncPct)</f>
        <v/>
      </c>
      <c r="Y4152" s="39">
        <f>IF($W4152=0,0,MAX(0,MIN($W4152,IncMonth-1))+MAX(0,$W4152-IncMonth+1)*(1+$X4152))</f>
        <v/>
      </c>
      <c r="Z4152" s="40">
        <f>IF($C4152="",0,IFERROR(INDEX(Departments!$B$5:$B$54,MATCH($C4152,Departments!$A$5:$A$54,0)),0))</f>
        <v/>
      </c>
      <c r="AA4152" s="41">
        <f>N($L4152)*$Y4152</f>
        <v/>
      </c>
      <c r="AB4152" s="41">
        <f>N($M4152)*$Y4152</f>
        <v/>
      </c>
      <c r="AC4152" s="41">
        <f>$AA4152*$Z4152</f>
        <v/>
      </c>
      <c r="AD4152" s="41">
        <f>$AA4152*BonusMonths/12</f>
        <v/>
      </c>
      <c r="AE4152" s="41">
        <f>($AA4152+SI_Gross*$AB4152)*IF($Q4152=1,SI_O,SI_E)</f>
        <v/>
      </c>
      <c r="AF4152" s="41">
        <f>IF($Q4152=1,0,$AA4152*EOSB)</f>
        <v/>
      </c>
      <c r="AG4152" s="41">
        <f>$AN4152*$W4152</f>
        <v/>
      </c>
      <c r="AH4152" s="41">
        <f>SUM($AA4152:$AG4152)</f>
        <v/>
      </c>
      <c r="AI4152" s="41">
        <f>12*($AM4152+$AN4152)</f>
        <v/>
      </c>
      <c r="AJ4152" s="41">
        <f>$AM4152*((IncMonth-1)+(13-IncMonth)*(1+$X4152))+12*$AN4152</f>
        <v/>
      </c>
      <c r="AK4152" s="41">
        <f>IF($R4152=1,N($L4152)+N($M4152),0)</f>
        <v/>
      </c>
      <c r="AL4152">
        <f>IF($C4152="","",IF(N($L4152)&lt;=0,"Basic salary missing",IF(ISNA(MATCH($C4152,Departments!$A$5:$A$54,0)),"Department not on Departments sheet",IF(AND($I4152&lt;&gt;"",NOT(ISNUMBER($I4152))),"Date of birth is text, not a date",IF(AND($K4152&lt;&gt;"",NOT(ISNUMBER($K4152))),"Contract end is text, not a date","")))))</f>
        <v/>
      </c>
      <c r="AM4152" s="41">
        <f>IF($R4152=0,0,N($L4152)*(1+$Z4152+BonusMonths/12+IF($Q4152=1,0,EOSB))+N($M4152)+(N($L4152)+SI_Gross*N($M4152))*IF($Q4152=1,SI_O,SI_E))</f>
        <v/>
      </c>
      <c r="AN4152" s="41">
        <f>IF($R4152=0,0,(IF($Q4152=1,MedO,MedE+Ticket)+Training)/12)</f>
        <v/>
      </c>
    </row>
    <row r="4153">
      <c r="I4153" s="35" t="n"/>
      <c r="J4153" s="35" t="n"/>
      <c r="K4153" s="35" t="n"/>
      <c r="L4153" s="36" t="n"/>
      <c r="M4153" s="36" t="n"/>
      <c r="P4153" s="37" t="n"/>
      <c r="Q4153" s="38">
        <f>IF($C4153="",0,IF(OR(LOWER(TRIM($G4153))="omani",LOWER(TRIM($G4153))="oman",LOWER(TRIM($G4153))="om",LOWER(TRIM($G4153))="local"),1,0))</f>
        <v/>
      </c>
      <c r="R4153" s="38">
        <f>IF($C4153="",0,IF(OR(ISNUMBER(SEARCH("resign",$N4153)),ISNUMBER(SEARCH("terminat",$N4153)),ISNUMBER(SEARCH("inactive",$N4153)),ISNUMBER(SEARCH("vacan",$N4153)),ISNUMBER(SEARCH("deceased",$N4153)),ISNUMBER(SEARCH("separated",$N4153))),0,1))</f>
        <v/>
      </c>
      <c r="S4153">
        <f>IF(OR($R4153=0,NOT(ISNUMBER($I4153))),"",IFERROR(DATEDIF($I4153,DATE(FY,1,1),"y"),""))</f>
        <v/>
      </c>
      <c r="T4153">
        <f>IF(OR($R4153=0,NOT(ISNUMBER($J4153))),"",IFERROR(DATEDIF($J4153,DATE(FY,1,1),"y"),0))</f>
        <v/>
      </c>
      <c r="U4153" s="38">
        <f>IF(OR($R4153=0,NOT(ISNUMBER($I4153))),0,IF(YEAR($I4153)+IF($Q4153=1,RetAgeO,RetAgeE)=FY,MONTH($I4153),IF(YEAR($I4153)+IF($Q4153=1,RetAgeO,RetAgeE)&lt;FY,1,0)))</f>
        <v/>
      </c>
      <c r="V4153" s="38">
        <f>IF(OR($R4153=0,NOT(ISNUMBER($K4153))),0,IF(YEAR($K4153)=FY,MONTH($K4153),IF(YEAR($K4153)&lt;FY,1,0)))</f>
        <v/>
      </c>
      <c r="W4153" s="38">
        <f>IF($R4153=0,0,MIN(12,IF(AND(ISNUMBER($O4153),$O4153&gt;=1,$O4153&lt;=12),INT($O4153),12),IF(AND(RetireExit="Yes",$U4153&gt;0),$U4153,12),IF(AND(ContractExit="Yes",$V4153&gt;0),$V4153,12)))</f>
        <v/>
      </c>
      <c r="X4153" s="37">
        <f>IF(ISNUMBER($P4153),$P4153,IncPct)</f>
        <v/>
      </c>
      <c r="Y4153" s="39">
        <f>IF($W4153=0,0,MAX(0,MIN($W4153,IncMonth-1))+MAX(0,$W4153-IncMonth+1)*(1+$X4153))</f>
        <v/>
      </c>
      <c r="Z4153" s="40">
        <f>IF($C4153="",0,IFERROR(INDEX(Departments!$B$5:$B$54,MATCH($C4153,Departments!$A$5:$A$54,0)),0))</f>
        <v/>
      </c>
      <c r="AA4153" s="41">
        <f>N($L4153)*$Y4153</f>
        <v/>
      </c>
      <c r="AB4153" s="41">
        <f>N($M4153)*$Y4153</f>
        <v/>
      </c>
      <c r="AC4153" s="41">
        <f>$AA4153*$Z4153</f>
        <v/>
      </c>
      <c r="AD4153" s="41">
        <f>$AA4153*BonusMonths/12</f>
        <v/>
      </c>
      <c r="AE4153" s="41">
        <f>($AA4153+SI_Gross*$AB4153)*IF($Q4153=1,SI_O,SI_E)</f>
        <v/>
      </c>
      <c r="AF4153" s="41">
        <f>IF($Q4153=1,0,$AA4153*EOSB)</f>
        <v/>
      </c>
      <c r="AG4153" s="41">
        <f>$AN4153*$W4153</f>
        <v/>
      </c>
      <c r="AH4153" s="41">
        <f>SUM($AA4153:$AG4153)</f>
        <v/>
      </c>
      <c r="AI4153" s="41">
        <f>12*($AM4153+$AN4153)</f>
        <v/>
      </c>
      <c r="AJ4153" s="41">
        <f>$AM4153*((IncMonth-1)+(13-IncMonth)*(1+$X4153))+12*$AN4153</f>
        <v/>
      </c>
      <c r="AK4153" s="41">
        <f>IF($R4153=1,N($L4153)+N($M4153),0)</f>
        <v/>
      </c>
      <c r="AL4153">
        <f>IF($C4153="","",IF(N($L4153)&lt;=0,"Basic salary missing",IF(ISNA(MATCH($C4153,Departments!$A$5:$A$54,0)),"Department not on Departments sheet",IF(AND($I4153&lt;&gt;"",NOT(ISNUMBER($I4153))),"Date of birth is text, not a date",IF(AND($K4153&lt;&gt;"",NOT(ISNUMBER($K4153))),"Contract end is text, not a date","")))))</f>
        <v/>
      </c>
      <c r="AM4153" s="41">
        <f>IF($R4153=0,0,N($L4153)*(1+$Z4153+BonusMonths/12+IF($Q4153=1,0,EOSB))+N($M4153)+(N($L4153)+SI_Gross*N($M4153))*IF($Q4153=1,SI_O,SI_E))</f>
        <v/>
      </c>
      <c r="AN4153" s="41">
        <f>IF($R4153=0,0,(IF($Q4153=1,MedO,MedE+Ticket)+Training)/12)</f>
        <v/>
      </c>
    </row>
    <row r="4154">
      <c r="I4154" s="35" t="n"/>
      <c r="J4154" s="35" t="n"/>
      <c r="K4154" s="35" t="n"/>
      <c r="L4154" s="36" t="n"/>
      <c r="M4154" s="36" t="n"/>
      <c r="P4154" s="37" t="n"/>
      <c r="Q4154" s="38">
        <f>IF($C4154="",0,IF(OR(LOWER(TRIM($G4154))="omani",LOWER(TRIM($G4154))="oman",LOWER(TRIM($G4154))="om",LOWER(TRIM($G4154))="local"),1,0))</f>
        <v/>
      </c>
      <c r="R4154" s="38">
        <f>IF($C4154="",0,IF(OR(ISNUMBER(SEARCH("resign",$N4154)),ISNUMBER(SEARCH("terminat",$N4154)),ISNUMBER(SEARCH("inactive",$N4154)),ISNUMBER(SEARCH("vacan",$N4154)),ISNUMBER(SEARCH("deceased",$N4154)),ISNUMBER(SEARCH("separated",$N4154))),0,1))</f>
        <v/>
      </c>
      <c r="S4154">
        <f>IF(OR($R4154=0,NOT(ISNUMBER($I4154))),"",IFERROR(DATEDIF($I4154,DATE(FY,1,1),"y"),""))</f>
        <v/>
      </c>
      <c r="T4154">
        <f>IF(OR($R4154=0,NOT(ISNUMBER($J4154))),"",IFERROR(DATEDIF($J4154,DATE(FY,1,1),"y"),0))</f>
        <v/>
      </c>
      <c r="U4154" s="38">
        <f>IF(OR($R4154=0,NOT(ISNUMBER($I4154))),0,IF(YEAR($I4154)+IF($Q4154=1,RetAgeO,RetAgeE)=FY,MONTH($I4154),IF(YEAR($I4154)+IF($Q4154=1,RetAgeO,RetAgeE)&lt;FY,1,0)))</f>
        <v/>
      </c>
      <c r="V4154" s="38">
        <f>IF(OR($R4154=0,NOT(ISNUMBER($K4154))),0,IF(YEAR($K4154)=FY,MONTH($K4154),IF(YEAR($K4154)&lt;FY,1,0)))</f>
        <v/>
      </c>
      <c r="W4154" s="38">
        <f>IF($R4154=0,0,MIN(12,IF(AND(ISNUMBER($O4154),$O4154&gt;=1,$O4154&lt;=12),INT($O4154),12),IF(AND(RetireExit="Yes",$U4154&gt;0),$U4154,12),IF(AND(ContractExit="Yes",$V4154&gt;0),$V4154,12)))</f>
        <v/>
      </c>
      <c r="X4154" s="37">
        <f>IF(ISNUMBER($P4154),$P4154,IncPct)</f>
        <v/>
      </c>
      <c r="Y4154" s="39">
        <f>IF($W4154=0,0,MAX(0,MIN($W4154,IncMonth-1))+MAX(0,$W4154-IncMonth+1)*(1+$X4154))</f>
        <v/>
      </c>
      <c r="Z4154" s="40">
        <f>IF($C4154="",0,IFERROR(INDEX(Departments!$B$5:$B$54,MATCH($C4154,Departments!$A$5:$A$54,0)),0))</f>
        <v/>
      </c>
      <c r="AA4154" s="41">
        <f>N($L4154)*$Y4154</f>
        <v/>
      </c>
      <c r="AB4154" s="41">
        <f>N($M4154)*$Y4154</f>
        <v/>
      </c>
      <c r="AC4154" s="41">
        <f>$AA4154*$Z4154</f>
        <v/>
      </c>
      <c r="AD4154" s="41">
        <f>$AA4154*BonusMonths/12</f>
        <v/>
      </c>
      <c r="AE4154" s="41">
        <f>($AA4154+SI_Gross*$AB4154)*IF($Q4154=1,SI_O,SI_E)</f>
        <v/>
      </c>
      <c r="AF4154" s="41">
        <f>IF($Q4154=1,0,$AA4154*EOSB)</f>
        <v/>
      </c>
      <c r="AG4154" s="41">
        <f>$AN4154*$W4154</f>
        <v/>
      </c>
      <c r="AH4154" s="41">
        <f>SUM($AA4154:$AG4154)</f>
        <v/>
      </c>
      <c r="AI4154" s="41">
        <f>12*($AM4154+$AN4154)</f>
        <v/>
      </c>
      <c r="AJ4154" s="41">
        <f>$AM4154*((IncMonth-1)+(13-IncMonth)*(1+$X4154))+12*$AN4154</f>
        <v/>
      </c>
      <c r="AK4154" s="41">
        <f>IF($R4154=1,N($L4154)+N($M4154),0)</f>
        <v/>
      </c>
      <c r="AL4154">
        <f>IF($C4154="","",IF(N($L4154)&lt;=0,"Basic salary missing",IF(ISNA(MATCH($C4154,Departments!$A$5:$A$54,0)),"Department not on Departments sheet",IF(AND($I4154&lt;&gt;"",NOT(ISNUMBER($I4154))),"Date of birth is text, not a date",IF(AND($K4154&lt;&gt;"",NOT(ISNUMBER($K4154))),"Contract end is text, not a date","")))))</f>
        <v/>
      </c>
      <c r="AM4154" s="41">
        <f>IF($R4154=0,0,N($L4154)*(1+$Z4154+BonusMonths/12+IF($Q4154=1,0,EOSB))+N($M4154)+(N($L4154)+SI_Gross*N($M4154))*IF($Q4154=1,SI_O,SI_E))</f>
        <v/>
      </c>
      <c r="AN4154" s="41">
        <f>IF($R4154=0,0,(IF($Q4154=1,MedO,MedE+Ticket)+Training)/12)</f>
        <v/>
      </c>
    </row>
    <row r="4155">
      <c r="I4155" s="35" t="n"/>
      <c r="J4155" s="35" t="n"/>
      <c r="K4155" s="35" t="n"/>
      <c r="L4155" s="36" t="n"/>
      <c r="M4155" s="36" t="n"/>
      <c r="P4155" s="37" t="n"/>
      <c r="Q4155" s="38">
        <f>IF($C4155="",0,IF(OR(LOWER(TRIM($G4155))="omani",LOWER(TRIM($G4155))="oman",LOWER(TRIM($G4155))="om",LOWER(TRIM($G4155))="local"),1,0))</f>
        <v/>
      </c>
      <c r="R4155" s="38">
        <f>IF($C4155="",0,IF(OR(ISNUMBER(SEARCH("resign",$N4155)),ISNUMBER(SEARCH("terminat",$N4155)),ISNUMBER(SEARCH("inactive",$N4155)),ISNUMBER(SEARCH("vacan",$N4155)),ISNUMBER(SEARCH("deceased",$N4155)),ISNUMBER(SEARCH("separated",$N4155))),0,1))</f>
        <v/>
      </c>
      <c r="S4155">
        <f>IF(OR($R4155=0,NOT(ISNUMBER($I4155))),"",IFERROR(DATEDIF($I4155,DATE(FY,1,1),"y"),""))</f>
        <v/>
      </c>
      <c r="T4155">
        <f>IF(OR($R4155=0,NOT(ISNUMBER($J4155))),"",IFERROR(DATEDIF($J4155,DATE(FY,1,1),"y"),0))</f>
        <v/>
      </c>
      <c r="U4155" s="38">
        <f>IF(OR($R4155=0,NOT(ISNUMBER($I4155))),0,IF(YEAR($I4155)+IF($Q4155=1,RetAgeO,RetAgeE)=FY,MONTH($I4155),IF(YEAR($I4155)+IF($Q4155=1,RetAgeO,RetAgeE)&lt;FY,1,0)))</f>
        <v/>
      </c>
      <c r="V4155" s="38">
        <f>IF(OR($R4155=0,NOT(ISNUMBER($K4155))),0,IF(YEAR($K4155)=FY,MONTH($K4155),IF(YEAR($K4155)&lt;FY,1,0)))</f>
        <v/>
      </c>
      <c r="W4155" s="38">
        <f>IF($R4155=0,0,MIN(12,IF(AND(ISNUMBER($O4155),$O4155&gt;=1,$O4155&lt;=12),INT($O4155),12),IF(AND(RetireExit="Yes",$U4155&gt;0),$U4155,12),IF(AND(ContractExit="Yes",$V4155&gt;0),$V4155,12)))</f>
        <v/>
      </c>
      <c r="X4155" s="37">
        <f>IF(ISNUMBER($P4155),$P4155,IncPct)</f>
        <v/>
      </c>
      <c r="Y4155" s="39">
        <f>IF($W4155=0,0,MAX(0,MIN($W4155,IncMonth-1))+MAX(0,$W4155-IncMonth+1)*(1+$X4155))</f>
        <v/>
      </c>
      <c r="Z4155" s="40">
        <f>IF($C4155="",0,IFERROR(INDEX(Departments!$B$5:$B$54,MATCH($C4155,Departments!$A$5:$A$54,0)),0))</f>
        <v/>
      </c>
      <c r="AA4155" s="41">
        <f>N($L4155)*$Y4155</f>
        <v/>
      </c>
      <c r="AB4155" s="41">
        <f>N($M4155)*$Y4155</f>
        <v/>
      </c>
      <c r="AC4155" s="41">
        <f>$AA4155*$Z4155</f>
        <v/>
      </c>
      <c r="AD4155" s="41">
        <f>$AA4155*BonusMonths/12</f>
        <v/>
      </c>
      <c r="AE4155" s="41">
        <f>($AA4155+SI_Gross*$AB4155)*IF($Q4155=1,SI_O,SI_E)</f>
        <v/>
      </c>
      <c r="AF4155" s="41">
        <f>IF($Q4155=1,0,$AA4155*EOSB)</f>
        <v/>
      </c>
      <c r="AG4155" s="41">
        <f>$AN4155*$W4155</f>
        <v/>
      </c>
      <c r="AH4155" s="41">
        <f>SUM($AA4155:$AG4155)</f>
        <v/>
      </c>
      <c r="AI4155" s="41">
        <f>12*($AM4155+$AN4155)</f>
        <v/>
      </c>
      <c r="AJ4155" s="41">
        <f>$AM4155*((IncMonth-1)+(13-IncMonth)*(1+$X4155))+12*$AN4155</f>
        <v/>
      </c>
      <c r="AK4155" s="41">
        <f>IF($R4155=1,N($L4155)+N($M4155),0)</f>
        <v/>
      </c>
      <c r="AL4155">
        <f>IF($C4155="","",IF(N($L4155)&lt;=0,"Basic salary missing",IF(ISNA(MATCH($C4155,Departments!$A$5:$A$54,0)),"Department not on Departments sheet",IF(AND($I4155&lt;&gt;"",NOT(ISNUMBER($I4155))),"Date of birth is text, not a date",IF(AND($K4155&lt;&gt;"",NOT(ISNUMBER($K4155))),"Contract end is text, not a date","")))))</f>
        <v/>
      </c>
      <c r="AM4155" s="41">
        <f>IF($R4155=0,0,N($L4155)*(1+$Z4155+BonusMonths/12+IF($Q4155=1,0,EOSB))+N($M4155)+(N($L4155)+SI_Gross*N($M4155))*IF($Q4155=1,SI_O,SI_E))</f>
        <v/>
      </c>
      <c r="AN4155" s="41">
        <f>IF($R4155=0,0,(IF($Q4155=1,MedO,MedE+Ticket)+Training)/12)</f>
        <v/>
      </c>
    </row>
    <row r="4156">
      <c r="I4156" s="35" t="n"/>
      <c r="J4156" s="35" t="n"/>
      <c r="K4156" s="35" t="n"/>
      <c r="L4156" s="36" t="n"/>
      <c r="M4156" s="36" t="n"/>
      <c r="P4156" s="37" t="n"/>
      <c r="Q4156" s="38">
        <f>IF($C4156="",0,IF(OR(LOWER(TRIM($G4156))="omani",LOWER(TRIM($G4156))="oman",LOWER(TRIM($G4156))="om",LOWER(TRIM($G4156))="local"),1,0))</f>
        <v/>
      </c>
      <c r="R4156" s="38">
        <f>IF($C4156="",0,IF(OR(ISNUMBER(SEARCH("resign",$N4156)),ISNUMBER(SEARCH("terminat",$N4156)),ISNUMBER(SEARCH("inactive",$N4156)),ISNUMBER(SEARCH("vacan",$N4156)),ISNUMBER(SEARCH("deceased",$N4156)),ISNUMBER(SEARCH("separated",$N4156))),0,1))</f>
        <v/>
      </c>
      <c r="S4156">
        <f>IF(OR($R4156=0,NOT(ISNUMBER($I4156))),"",IFERROR(DATEDIF($I4156,DATE(FY,1,1),"y"),""))</f>
        <v/>
      </c>
      <c r="T4156">
        <f>IF(OR($R4156=0,NOT(ISNUMBER($J4156))),"",IFERROR(DATEDIF($J4156,DATE(FY,1,1),"y"),0))</f>
        <v/>
      </c>
      <c r="U4156" s="38">
        <f>IF(OR($R4156=0,NOT(ISNUMBER($I4156))),0,IF(YEAR($I4156)+IF($Q4156=1,RetAgeO,RetAgeE)=FY,MONTH($I4156),IF(YEAR($I4156)+IF($Q4156=1,RetAgeO,RetAgeE)&lt;FY,1,0)))</f>
        <v/>
      </c>
      <c r="V4156" s="38">
        <f>IF(OR($R4156=0,NOT(ISNUMBER($K4156))),0,IF(YEAR($K4156)=FY,MONTH($K4156),IF(YEAR($K4156)&lt;FY,1,0)))</f>
        <v/>
      </c>
      <c r="W4156" s="38">
        <f>IF($R4156=0,0,MIN(12,IF(AND(ISNUMBER($O4156),$O4156&gt;=1,$O4156&lt;=12),INT($O4156),12),IF(AND(RetireExit="Yes",$U4156&gt;0),$U4156,12),IF(AND(ContractExit="Yes",$V4156&gt;0),$V4156,12)))</f>
        <v/>
      </c>
      <c r="X4156" s="37">
        <f>IF(ISNUMBER($P4156),$P4156,IncPct)</f>
        <v/>
      </c>
      <c r="Y4156" s="39">
        <f>IF($W4156=0,0,MAX(0,MIN($W4156,IncMonth-1))+MAX(0,$W4156-IncMonth+1)*(1+$X4156))</f>
        <v/>
      </c>
      <c r="Z4156" s="40">
        <f>IF($C4156="",0,IFERROR(INDEX(Departments!$B$5:$B$54,MATCH($C4156,Departments!$A$5:$A$54,0)),0))</f>
        <v/>
      </c>
      <c r="AA4156" s="41">
        <f>N($L4156)*$Y4156</f>
        <v/>
      </c>
      <c r="AB4156" s="41">
        <f>N($M4156)*$Y4156</f>
        <v/>
      </c>
      <c r="AC4156" s="41">
        <f>$AA4156*$Z4156</f>
        <v/>
      </c>
      <c r="AD4156" s="41">
        <f>$AA4156*BonusMonths/12</f>
        <v/>
      </c>
      <c r="AE4156" s="41">
        <f>($AA4156+SI_Gross*$AB4156)*IF($Q4156=1,SI_O,SI_E)</f>
        <v/>
      </c>
      <c r="AF4156" s="41">
        <f>IF($Q4156=1,0,$AA4156*EOSB)</f>
        <v/>
      </c>
      <c r="AG4156" s="41">
        <f>$AN4156*$W4156</f>
        <v/>
      </c>
      <c r="AH4156" s="41">
        <f>SUM($AA4156:$AG4156)</f>
        <v/>
      </c>
      <c r="AI4156" s="41">
        <f>12*($AM4156+$AN4156)</f>
        <v/>
      </c>
      <c r="AJ4156" s="41">
        <f>$AM4156*((IncMonth-1)+(13-IncMonth)*(1+$X4156))+12*$AN4156</f>
        <v/>
      </c>
      <c r="AK4156" s="41">
        <f>IF($R4156=1,N($L4156)+N($M4156),0)</f>
        <v/>
      </c>
      <c r="AL4156">
        <f>IF($C4156="","",IF(N($L4156)&lt;=0,"Basic salary missing",IF(ISNA(MATCH($C4156,Departments!$A$5:$A$54,0)),"Department not on Departments sheet",IF(AND($I4156&lt;&gt;"",NOT(ISNUMBER($I4156))),"Date of birth is text, not a date",IF(AND($K4156&lt;&gt;"",NOT(ISNUMBER($K4156))),"Contract end is text, not a date","")))))</f>
        <v/>
      </c>
      <c r="AM4156" s="41">
        <f>IF($R4156=0,0,N($L4156)*(1+$Z4156+BonusMonths/12+IF($Q4156=1,0,EOSB))+N($M4156)+(N($L4156)+SI_Gross*N($M4156))*IF($Q4156=1,SI_O,SI_E))</f>
        <v/>
      </c>
      <c r="AN4156" s="41">
        <f>IF($R4156=0,0,(IF($Q4156=1,MedO,MedE+Ticket)+Training)/12)</f>
        <v/>
      </c>
    </row>
    <row r="4157">
      <c r="I4157" s="35" t="n"/>
      <c r="J4157" s="35" t="n"/>
      <c r="K4157" s="35" t="n"/>
      <c r="L4157" s="36" t="n"/>
      <c r="M4157" s="36" t="n"/>
      <c r="P4157" s="37" t="n"/>
      <c r="Q4157" s="38">
        <f>IF($C4157="",0,IF(OR(LOWER(TRIM($G4157))="omani",LOWER(TRIM($G4157))="oman",LOWER(TRIM($G4157))="om",LOWER(TRIM($G4157))="local"),1,0))</f>
        <v/>
      </c>
      <c r="R4157" s="38">
        <f>IF($C4157="",0,IF(OR(ISNUMBER(SEARCH("resign",$N4157)),ISNUMBER(SEARCH("terminat",$N4157)),ISNUMBER(SEARCH("inactive",$N4157)),ISNUMBER(SEARCH("vacan",$N4157)),ISNUMBER(SEARCH("deceased",$N4157)),ISNUMBER(SEARCH("separated",$N4157))),0,1))</f>
        <v/>
      </c>
      <c r="S4157">
        <f>IF(OR($R4157=0,NOT(ISNUMBER($I4157))),"",IFERROR(DATEDIF($I4157,DATE(FY,1,1),"y"),""))</f>
        <v/>
      </c>
      <c r="T4157">
        <f>IF(OR($R4157=0,NOT(ISNUMBER($J4157))),"",IFERROR(DATEDIF($J4157,DATE(FY,1,1),"y"),0))</f>
        <v/>
      </c>
      <c r="U4157" s="38">
        <f>IF(OR($R4157=0,NOT(ISNUMBER($I4157))),0,IF(YEAR($I4157)+IF($Q4157=1,RetAgeO,RetAgeE)=FY,MONTH($I4157),IF(YEAR($I4157)+IF($Q4157=1,RetAgeO,RetAgeE)&lt;FY,1,0)))</f>
        <v/>
      </c>
      <c r="V4157" s="38">
        <f>IF(OR($R4157=0,NOT(ISNUMBER($K4157))),0,IF(YEAR($K4157)=FY,MONTH($K4157),IF(YEAR($K4157)&lt;FY,1,0)))</f>
        <v/>
      </c>
      <c r="W4157" s="38">
        <f>IF($R4157=0,0,MIN(12,IF(AND(ISNUMBER($O4157),$O4157&gt;=1,$O4157&lt;=12),INT($O4157),12),IF(AND(RetireExit="Yes",$U4157&gt;0),$U4157,12),IF(AND(ContractExit="Yes",$V4157&gt;0),$V4157,12)))</f>
        <v/>
      </c>
      <c r="X4157" s="37">
        <f>IF(ISNUMBER($P4157),$P4157,IncPct)</f>
        <v/>
      </c>
      <c r="Y4157" s="39">
        <f>IF($W4157=0,0,MAX(0,MIN($W4157,IncMonth-1))+MAX(0,$W4157-IncMonth+1)*(1+$X4157))</f>
        <v/>
      </c>
      <c r="Z4157" s="40">
        <f>IF($C4157="",0,IFERROR(INDEX(Departments!$B$5:$B$54,MATCH($C4157,Departments!$A$5:$A$54,0)),0))</f>
        <v/>
      </c>
      <c r="AA4157" s="41">
        <f>N($L4157)*$Y4157</f>
        <v/>
      </c>
      <c r="AB4157" s="41">
        <f>N($M4157)*$Y4157</f>
        <v/>
      </c>
      <c r="AC4157" s="41">
        <f>$AA4157*$Z4157</f>
        <v/>
      </c>
      <c r="AD4157" s="41">
        <f>$AA4157*BonusMonths/12</f>
        <v/>
      </c>
      <c r="AE4157" s="41">
        <f>($AA4157+SI_Gross*$AB4157)*IF($Q4157=1,SI_O,SI_E)</f>
        <v/>
      </c>
      <c r="AF4157" s="41">
        <f>IF($Q4157=1,0,$AA4157*EOSB)</f>
        <v/>
      </c>
      <c r="AG4157" s="41">
        <f>$AN4157*$W4157</f>
        <v/>
      </c>
      <c r="AH4157" s="41">
        <f>SUM($AA4157:$AG4157)</f>
        <v/>
      </c>
      <c r="AI4157" s="41">
        <f>12*($AM4157+$AN4157)</f>
        <v/>
      </c>
      <c r="AJ4157" s="41">
        <f>$AM4157*((IncMonth-1)+(13-IncMonth)*(1+$X4157))+12*$AN4157</f>
        <v/>
      </c>
      <c r="AK4157" s="41">
        <f>IF($R4157=1,N($L4157)+N($M4157),0)</f>
        <v/>
      </c>
      <c r="AL4157">
        <f>IF($C4157="","",IF(N($L4157)&lt;=0,"Basic salary missing",IF(ISNA(MATCH($C4157,Departments!$A$5:$A$54,0)),"Department not on Departments sheet",IF(AND($I4157&lt;&gt;"",NOT(ISNUMBER($I4157))),"Date of birth is text, not a date",IF(AND($K4157&lt;&gt;"",NOT(ISNUMBER($K4157))),"Contract end is text, not a date","")))))</f>
        <v/>
      </c>
      <c r="AM4157" s="41">
        <f>IF($R4157=0,0,N($L4157)*(1+$Z4157+BonusMonths/12+IF($Q4157=1,0,EOSB))+N($M4157)+(N($L4157)+SI_Gross*N($M4157))*IF($Q4157=1,SI_O,SI_E))</f>
        <v/>
      </c>
      <c r="AN4157" s="41">
        <f>IF($R4157=0,0,(IF($Q4157=1,MedO,MedE+Ticket)+Training)/12)</f>
        <v/>
      </c>
    </row>
    <row r="4158">
      <c r="I4158" s="35" t="n"/>
      <c r="J4158" s="35" t="n"/>
      <c r="K4158" s="35" t="n"/>
      <c r="L4158" s="36" t="n"/>
      <c r="M4158" s="36" t="n"/>
      <c r="P4158" s="37" t="n"/>
      <c r="Q4158" s="38">
        <f>IF($C4158="",0,IF(OR(LOWER(TRIM($G4158))="omani",LOWER(TRIM($G4158))="oman",LOWER(TRIM($G4158))="om",LOWER(TRIM($G4158))="local"),1,0))</f>
        <v/>
      </c>
      <c r="R4158" s="38">
        <f>IF($C4158="",0,IF(OR(ISNUMBER(SEARCH("resign",$N4158)),ISNUMBER(SEARCH("terminat",$N4158)),ISNUMBER(SEARCH("inactive",$N4158)),ISNUMBER(SEARCH("vacan",$N4158)),ISNUMBER(SEARCH("deceased",$N4158)),ISNUMBER(SEARCH("separated",$N4158))),0,1))</f>
        <v/>
      </c>
      <c r="S4158">
        <f>IF(OR($R4158=0,NOT(ISNUMBER($I4158))),"",IFERROR(DATEDIF($I4158,DATE(FY,1,1),"y"),""))</f>
        <v/>
      </c>
      <c r="T4158">
        <f>IF(OR($R4158=0,NOT(ISNUMBER($J4158))),"",IFERROR(DATEDIF($J4158,DATE(FY,1,1),"y"),0))</f>
        <v/>
      </c>
      <c r="U4158" s="38">
        <f>IF(OR($R4158=0,NOT(ISNUMBER($I4158))),0,IF(YEAR($I4158)+IF($Q4158=1,RetAgeO,RetAgeE)=FY,MONTH($I4158),IF(YEAR($I4158)+IF($Q4158=1,RetAgeO,RetAgeE)&lt;FY,1,0)))</f>
        <v/>
      </c>
      <c r="V4158" s="38">
        <f>IF(OR($R4158=0,NOT(ISNUMBER($K4158))),0,IF(YEAR($K4158)=FY,MONTH($K4158),IF(YEAR($K4158)&lt;FY,1,0)))</f>
        <v/>
      </c>
      <c r="W4158" s="38">
        <f>IF($R4158=0,0,MIN(12,IF(AND(ISNUMBER($O4158),$O4158&gt;=1,$O4158&lt;=12),INT($O4158),12),IF(AND(RetireExit="Yes",$U4158&gt;0),$U4158,12),IF(AND(ContractExit="Yes",$V4158&gt;0),$V4158,12)))</f>
        <v/>
      </c>
      <c r="X4158" s="37">
        <f>IF(ISNUMBER($P4158),$P4158,IncPct)</f>
        <v/>
      </c>
      <c r="Y4158" s="39">
        <f>IF($W4158=0,0,MAX(0,MIN($W4158,IncMonth-1))+MAX(0,$W4158-IncMonth+1)*(1+$X4158))</f>
        <v/>
      </c>
      <c r="Z4158" s="40">
        <f>IF($C4158="",0,IFERROR(INDEX(Departments!$B$5:$B$54,MATCH($C4158,Departments!$A$5:$A$54,0)),0))</f>
        <v/>
      </c>
      <c r="AA4158" s="41">
        <f>N($L4158)*$Y4158</f>
        <v/>
      </c>
      <c r="AB4158" s="41">
        <f>N($M4158)*$Y4158</f>
        <v/>
      </c>
      <c r="AC4158" s="41">
        <f>$AA4158*$Z4158</f>
        <v/>
      </c>
      <c r="AD4158" s="41">
        <f>$AA4158*BonusMonths/12</f>
        <v/>
      </c>
      <c r="AE4158" s="41">
        <f>($AA4158+SI_Gross*$AB4158)*IF($Q4158=1,SI_O,SI_E)</f>
        <v/>
      </c>
      <c r="AF4158" s="41">
        <f>IF($Q4158=1,0,$AA4158*EOSB)</f>
        <v/>
      </c>
      <c r="AG4158" s="41">
        <f>$AN4158*$W4158</f>
        <v/>
      </c>
      <c r="AH4158" s="41">
        <f>SUM($AA4158:$AG4158)</f>
        <v/>
      </c>
      <c r="AI4158" s="41">
        <f>12*($AM4158+$AN4158)</f>
        <v/>
      </c>
      <c r="AJ4158" s="41">
        <f>$AM4158*((IncMonth-1)+(13-IncMonth)*(1+$X4158))+12*$AN4158</f>
        <v/>
      </c>
      <c r="AK4158" s="41">
        <f>IF($R4158=1,N($L4158)+N($M4158),0)</f>
        <v/>
      </c>
      <c r="AL4158">
        <f>IF($C4158="","",IF(N($L4158)&lt;=0,"Basic salary missing",IF(ISNA(MATCH($C4158,Departments!$A$5:$A$54,0)),"Department not on Departments sheet",IF(AND($I4158&lt;&gt;"",NOT(ISNUMBER($I4158))),"Date of birth is text, not a date",IF(AND($K4158&lt;&gt;"",NOT(ISNUMBER($K4158))),"Contract end is text, not a date","")))))</f>
        <v/>
      </c>
      <c r="AM4158" s="41">
        <f>IF($R4158=0,0,N($L4158)*(1+$Z4158+BonusMonths/12+IF($Q4158=1,0,EOSB))+N($M4158)+(N($L4158)+SI_Gross*N($M4158))*IF($Q4158=1,SI_O,SI_E))</f>
        <v/>
      </c>
      <c r="AN4158" s="41">
        <f>IF($R4158=0,0,(IF($Q4158=1,MedO,MedE+Ticket)+Training)/12)</f>
        <v/>
      </c>
    </row>
    <row r="4159">
      <c r="I4159" s="35" t="n"/>
      <c r="J4159" s="35" t="n"/>
      <c r="K4159" s="35" t="n"/>
      <c r="L4159" s="36" t="n"/>
      <c r="M4159" s="36" t="n"/>
      <c r="P4159" s="37" t="n"/>
      <c r="Q4159" s="38">
        <f>IF($C4159="",0,IF(OR(LOWER(TRIM($G4159))="omani",LOWER(TRIM($G4159))="oman",LOWER(TRIM($G4159))="om",LOWER(TRIM($G4159))="local"),1,0))</f>
        <v/>
      </c>
      <c r="R4159" s="38">
        <f>IF($C4159="",0,IF(OR(ISNUMBER(SEARCH("resign",$N4159)),ISNUMBER(SEARCH("terminat",$N4159)),ISNUMBER(SEARCH("inactive",$N4159)),ISNUMBER(SEARCH("vacan",$N4159)),ISNUMBER(SEARCH("deceased",$N4159)),ISNUMBER(SEARCH("separated",$N4159))),0,1))</f>
        <v/>
      </c>
      <c r="S4159">
        <f>IF(OR($R4159=0,NOT(ISNUMBER($I4159))),"",IFERROR(DATEDIF($I4159,DATE(FY,1,1),"y"),""))</f>
        <v/>
      </c>
      <c r="T4159">
        <f>IF(OR($R4159=0,NOT(ISNUMBER($J4159))),"",IFERROR(DATEDIF($J4159,DATE(FY,1,1),"y"),0))</f>
        <v/>
      </c>
      <c r="U4159" s="38">
        <f>IF(OR($R4159=0,NOT(ISNUMBER($I4159))),0,IF(YEAR($I4159)+IF($Q4159=1,RetAgeO,RetAgeE)=FY,MONTH($I4159),IF(YEAR($I4159)+IF($Q4159=1,RetAgeO,RetAgeE)&lt;FY,1,0)))</f>
        <v/>
      </c>
      <c r="V4159" s="38">
        <f>IF(OR($R4159=0,NOT(ISNUMBER($K4159))),0,IF(YEAR($K4159)=FY,MONTH($K4159),IF(YEAR($K4159)&lt;FY,1,0)))</f>
        <v/>
      </c>
      <c r="W4159" s="38">
        <f>IF($R4159=0,0,MIN(12,IF(AND(ISNUMBER($O4159),$O4159&gt;=1,$O4159&lt;=12),INT($O4159),12),IF(AND(RetireExit="Yes",$U4159&gt;0),$U4159,12),IF(AND(ContractExit="Yes",$V4159&gt;0),$V4159,12)))</f>
        <v/>
      </c>
      <c r="X4159" s="37">
        <f>IF(ISNUMBER($P4159),$P4159,IncPct)</f>
        <v/>
      </c>
      <c r="Y4159" s="39">
        <f>IF($W4159=0,0,MAX(0,MIN($W4159,IncMonth-1))+MAX(0,$W4159-IncMonth+1)*(1+$X4159))</f>
        <v/>
      </c>
      <c r="Z4159" s="40">
        <f>IF($C4159="",0,IFERROR(INDEX(Departments!$B$5:$B$54,MATCH($C4159,Departments!$A$5:$A$54,0)),0))</f>
        <v/>
      </c>
      <c r="AA4159" s="41">
        <f>N($L4159)*$Y4159</f>
        <v/>
      </c>
      <c r="AB4159" s="41">
        <f>N($M4159)*$Y4159</f>
        <v/>
      </c>
      <c r="AC4159" s="41">
        <f>$AA4159*$Z4159</f>
        <v/>
      </c>
      <c r="AD4159" s="41">
        <f>$AA4159*BonusMonths/12</f>
        <v/>
      </c>
      <c r="AE4159" s="41">
        <f>($AA4159+SI_Gross*$AB4159)*IF($Q4159=1,SI_O,SI_E)</f>
        <v/>
      </c>
      <c r="AF4159" s="41">
        <f>IF($Q4159=1,0,$AA4159*EOSB)</f>
        <v/>
      </c>
      <c r="AG4159" s="41">
        <f>$AN4159*$W4159</f>
        <v/>
      </c>
      <c r="AH4159" s="41">
        <f>SUM($AA4159:$AG4159)</f>
        <v/>
      </c>
      <c r="AI4159" s="41">
        <f>12*($AM4159+$AN4159)</f>
        <v/>
      </c>
      <c r="AJ4159" s="41">
        <f>$AM4159*((IncMonth-1)+(13-IncMonth)*(1+$X4159))+12*$AN4159</f>
        <v/>
      </c>
      <c r="AK4159" s="41">
        <f>IF($R4159=1,N($L4159)+N($M4159),0)</f>
        <v/>
      </c>
      <c r="AL4159">
        <f>IF($C4159="","",IF(N($L4159)&lt;=0,"Basic salary missing",IF(ISNA(MATCH($C4159,Departments!$A$5:$A$54,0)),"Department not on Departments sheet",IF(AND($I4159&lt;&gt;"",NOT(ISNUMBER($I4159))),"Date of birth is text, not a date",IF(AND($K4159&lt;&gt;"",NOT(ISNUMBER($K4159))),"Contract end is text, not a date","")))))</f>
        <v/>
      </c>
      <c r="AM4159" s="41">
        <f>IF($R4159=0,0,N($L4159)*(1+$Z4159+BonusMonths/12+IF($Q4159=1,0,EOSB))+N($M4159)+(N($L4159)+SI_Gross*N($M4159))*IF($Q4159=1,SI_O,SI_E))</f>
        <v/>
      </c>
      <c r="AN4159" s="41">
        <f>IF($R4159=0,0,(IF($Q4159=1,MedO,MedE+Ticket)+Training)/12)</f>
        <v/>
      </c>
    </row>
    <row r="4160">
      <c r="I4160" s="35" t="n"/>
      <c r="J4160" s="35" t="n"/>
      <c r="K4160" s="35" t="n"/>
      <c r="L4160" s="36" t="n"/>
      <c r="M4160" s="36" t="n"/>
      <c r="P4160" s="37" t="n"/>
      <c r="Q4160" s="38">
        <f>IF($C4160="",0,IF(OR(LOWER(TRIM($G4160))="omani",LOWER(TRIM($G4160))="oman",LOWER(TRIM($G4160))="om",LOWER(TRIM($G4160))="local"),1,0))</f>
        <v/>
      </c>
      <c r="R4160" s="38">
        <f>IF($C4160="",0,IF(OR(ISNUMBER(SEARCH("resign",$N4160)),ISNUMBER(SEARCH("terminat",$N4160)),ISNUMBER(SEARCH("inactive",$N4160)),ISNUMBER(SEARCH("vacan",$N4160)),ISNUMBER(SEARCH("deceased",$N4160)),ISNUMBER(SEARCH("separated",$N4160))),0,1))</f>
        <v/>
      </c>
      <c r="S4160">
        <f>IF(OR($R4160=0,NOT(ISNUMBER($I4160))),"",IFERROR(DATEDIF($I4160,DATE(FY,1,1),"y"),""))</f>
        <v/>
      </c>
      <c r="T4160">
        <f>IF(OR($R4160=0,NOT(ISNUMBER($J4160))),"",IFERROR(DATEDIF($J4160,DATE(FY,1,1),"y"),0))</f>
        <v/>
      </c>
      <c r="U4160" s="38">
        <f>IF(OR($R4160=0,NOT(ISNUMBER($I4160))),0,IF(YEAR($I4160)+IF($Q4160=1,RetAgeO,RetAgeE)=FY,MONTH($I4160),IF(YEAR($I4160)+IF($Q4160=1,RetAgeO,RetAgeE)&lt;FY,1,0)))</f>
        <v/>
      </c>
      <c r="V4160" s="38">
        <f>IF(OR($R4160=0,NOT(ISNUMBER($K4160))),0,IF(YEAR($K4160)=FY,MONTH($K4160),IF(YEAR($K4160)&lt;FY,1,0)))</f>
        <v/>
      </c>
      <c r="W4160" s="38">
        <f>IF($R4160=0,0,MIN(12,IF(AND(ISNUMBER($O4160),$O4160&gt;=1,$O4160&lt;=12),INT($O4160),12),IF(AND(RetireExit="Yes",$U4160&gt;0),$U4160,12),IF(AND(ContractExit="Yes",$V4160&gt;0),$V4160,12)))</f>
        <v/>
      </c>
      <c r="X4160" s="37">
        <f>IF(ISNUMBER($P4160),$P4160,IncPct)</f>
        <v/>
      </c>
      <c r="Y4160" s="39">
        <f>IF($W4160=0,0,MAX(0,MIN($W4160,IncMonth-1))+MAX(0,$W4160-IncMonth+1)*(1+$X4160))</f>
        <v/>
      </c>
      <c r="Z4160" s="40">
        <f>IF($C4160="",0,IFERROR(INDEX(Departments!$B$5:$B$54,MATCH($C4160,Departments!$A$5:$A$54,0)),0))</f>
        <v/>
      </c>
      <c r="AA4160" s="41">
        <f>N($L4160)*$Y4160</f>
        <v/>
      </c>
      <c r="AB4160" s="41">
        <f>N($M4160)*$Y4160</f>
        <v/>
      </c>
      <c r="AC4160" s="41">
        <f>$AA4160*$Z4160</f>
        <v/>
      </c>
      <c r="AD4160" s="41">
        <f>$AA4160*BonusMonths/12</f>
        <v/>
      </c>
      <c r="AE4160" s="41">
        <f>($AA4160+SI_Gross*$AB4160)*IF($Q4160=1,SI_O,SI_E)</f>
        <v/>
      </c>
      <c r="AF4160" s="41">
        <f>IF($Q4160=1,0,$AA4160*EOSB)</f>
        <v/>
      </c>
      <c r="AG4160" s="41">
        <f>$AN4160*$W4160</f>
        <v/>
      </c>
      <c r="AH4160" s="41">
        <f>SUM($AA4160:$AG4160)</f>
        <v/>
      </c>
      <c r="AI4160" s="41">
        <f>12*($AM4160+$AN4160)</f>
        <v/>
      </c>
      <c r="AJ4160" s="41">
        <f>$AM4160*((IncMonth-1)+(13-IncMonth)*(1+$X4160))+12*$AN4160</f>
        <v/>
      </c>
      <c r="AK4160" s="41">
        <f>IF($R4160=1,N($L4160)+N($M4160),0)</f>
        <v/>
      </c>
      <c r="AL4160">
        <f>IF($C4160="","",IF(N($L4160)&lt;=0,"Basic salary missing",IF(ISNA(MATCH($C4160,Departments!$A$5:$A$54,0)),"Department not on Departments sheet",IF(AND($I4160&lt;&gt;"",NOT(ISNUMBER($I4160))),"Date of birth is text, not a date",IF(AND($K4160&lt;&gt;"",NOT(ISNUMBER($K4160))),"Contract end is text, not a date","")))))</f>
        <v/>
      </c>
      <c r="AM4160" s="41">
        <f>IF($R4160=0,0,N($L4160)*(1+$Z4160+BonusMonths/12+IF($Q4160=1,0,EOSB))+N($M4160)+(N($L4160)+SI_Gross*N($M4160))*IF($Q4160=1,SI_O,SI_E))</f>
        <v/>
      </c>
      <c r="AN4160" s="41">
        <f>IF($R4160=0,0,(IF($Q4160=1,MedO,MedE+Ticket)+Training)/12)</f>
        <v/>
      </c>
    </row>
    <row r="4161">
      <c r="I4161" s="35" t="n"/>
      <c r="J4161" s="35" t="n"/>
      <c r="K4161" s="35" t="n"/>
      <c r="L4161" s="36" t="n"/>
      <c r="M4161" s="36" t="n"/>
      <c r="P4161" s="37" t="n"/>
      <c r="Q4161" s="38">
        <f>IF($C4161="",0,IF(OR(LOWER(TRIM($G4161))="omani",LOWER(TRIM($G4161))="oman",LOWER(TRIM($G4161))="om",LOWER(TRIM($G4161))="local"),1,0))</f>
        <v/>
      </c>
      <c r="R4161" s="38">
        <f>IF($C4161="",0,IF(OR(ISNUMBER(SEARCH("resign",$N4161)),ISNUMBER(SEARCH("terminat",$N4161)),ISNUMBER(SEARCH("inactive",$N4161)),ISNUMBER(SEARCH("vacan",$N4161)),ISNUMBER(SEARCH("deceased",$N4161)),ISNUMBER(SEARCH("separated",$N4161))),0,1))</f>
        <v/>
      </c>
      <c r="S4161">
        <f>IF(OR($R4161=0,NOT(ISNUMBER($I4161))),"",IFERROR(DATEDIF($I4161,DATE(FY,1,1),"y"),""))</f>
        <v/>
      </c>
      <c r="T4161">
        <f>IF(OR($R4161=0,NOT(ISNUMBER($J4161))),"",IFERROR(DATEDIF($J4161,DATE(FY,1,1),"y"),0))</f>
        <v/>
      </c>
      <c r="U4161" s="38">
        <f>IF(OR($R4161=0,NOT(ISNUMBER($I4161))),0,IF(YEAR($I4161)+IF($Q4161=1,RetAgeO,RetAgeE)=FY,MONTH($I4161),IF(YEAR($I4161)+IF($Q4161=1,RetAgeO,RetAgeE)&lt;FY,1,0)))</f>
        <v/>
      </c>
      <c r="V4161" s="38">
        <f>IF(OR($R4161=0,NOT(ISNUMBER($K4161))),0,IF(YEAR($K4161)=FY,MONTH($K4161),IF(YEAR($K4161)&lt;FY,1,0)))</f>
        <v/>
      </c>
      <c r="W4161" s="38">
        <f>IF($R4161=0,0,MIN(12,IF(AND(ISNUMBER($O4161),$O4161&gt;=1,$O4161&lt;=12),INT($O4161),12),IF(AND(RetireExit="Yes",$U4161&gt;0),$U4161,12),IF(AND(ContractExit="Yes",$V4161&gt;0),$V4161,12)))</f>
        <v/>
      </c>
      <c r="X4161" s="37">
        <f>IF(ISNUMBER($P4161),$P4161,IncPct)</f>
        <v/>
      </c>
      <c r="Y4161" s="39">
        <f>IF($W4161=0,0,MAX(0,MIN($W4161,IncMonth-1))+MAX(0,$W4161-IncMonth+1)*(1+$X4161))</f>
        <v/>
      </c>
      <c r="Z4161" s="40">
        <f>IF($C4161="",0,IFERROR(INDEX(Departments!$B$5:$B$54,MATCH($C4161,Departments!$A$5:$A$54,0)),0))</f>
        <v/>
      </c>
      <c r="AA4161" s="41">
        <f>N($L4161)*$Y4161</f>
        <v/>
      </c>
      <c r="AB4161" s="41">
        <f>N($M4161)*$Y4161</f>
        <v/>
      </c>
      <c r="AC4161" s="41">
        <f>$AA4161*$Z4161</f>
        <v/>
      </c>
      <c r="AD4161" s="41">
        <f>$AA4161*BonusMonths/12</f>
        <v/>
      </c>
      <c r="AE4161" s="41">
        <f>($AA4161+SI_Gross*$AB4161)*IF($Q4161=1,SI_O,SI_E)</f>
        <v/>
      </c>
      <c r="AF4161" s="41">
        <f>IF($Q4161=1,0,$AA4161*EOSB)</f>
        <v/>
      </c>
      <c r="AG4161" s="41">
        <f>$AN4161*$W4161</f>
        <v/>
      </c>
      <c r="AH4161" s="41">
        <f>SUM($AA4161:$AG4161)</f>
        <v/>
      </c>
      <c r="AI4161" s="41">
        <f>12*($AM4161+$AN4161)</f>
        <v/>
      </c>
      <c r="AJ4161" s="41">
        <f>$AM4161*((IncMonth-1)+(13-IncMonth)*(1+$X4161))+12*$AN4161</f>
        <v/>
      </c>
      <c r="AK4161" s="41">
        <f>IF($R4161=1,N($L4161)+N($M4161),0)</f>
        <v/>
      </c>
      <c r="AL4161">
        <f>IF($C4161="","",IF(N($L4161)&lt;=0,"Basic salary missing",IF(ISNA(MATCH($C4161,Departments!$A$5:$A$54,0)),"Department not on Departments sheet",IF(AND($I4161&lt;&gt;"",NOT(ISNUMBER($I4161))),"Date of birth is text, not a date",IF(AND($K4161&lt;&gt;"",NOT(ISNUMBER($K4161))),"Contract end is text, not a date","")))))</f>
        <v/>
      </c>
      <c r="AM4161" s="41">
        <f>IF($R4161=0,0,N($L4161)*(1+$Z4161+BonusMonths/12+IF($Q4161=1,0,EOSB))+N($M4161)+(N($L4161)+SI_Gross*N($M4161))*IF($Q4161=1,SI_O,SI_E))</f>
        <v/>
      </c>
      <c r="AN4161" s="41">
        <f>IF($R4161=0,0,(IF($Q4161=1,MedO,MedE+Ticket)+Training)/12)</f>
        <v/>
      </c>
    </row>
    <row r="4162">
      <c r="I4162" s="35" t="n"/>
      <c r="J4162" s="35" t="n"/>
      <c r="K4162" s="35" t="n"/>
      <c r="L4162" s="36" t="n"/>
      <c r="M4162" s="36" t="n"/>
      <c r="P4162" s="37" t="n"/>
      <c r="Q4162" s="38">
        <f>IF($C4162="",0,IF(OR(LOWER(TRIM($G4162))="omani",LOWER(TRIM($G4162))="oman",LOWER(TRIM($G4162))="om",LOWER(TRIM($G4162))="local"),1,0))</f>
        <v/>
      </c>
      <c r="R4162" s="38">
        <f>IF($C4162="",0,IF(OR(ISNUMBER(SEARCH("resign",$N4162)),ISNUMBER(SEARCH("terminat",$N4162)),ISNUMBER(SEARCH("inactive",$N4162)),ISNUMBER(SEARCH("vacan",$N4162)),ISNUMBER(SEARCH("deceased",$N4162)),ISNUMBER(SEARCH("separated",$N4162))),0,1))</f>
        <v/>
      </c>
      <c r="S4162">
        <f>IF(OR($R4162=0,NOT(ISNUMBER($I4162))),"",IFERROR(DATEDIF($I4162,DATE(FY,1,1),"y"),""))</f>
        <v/>
      </c>
      <c r="T4162">
        <f>IF(OR($R4162=0,NOT(ISNUMBER($J4162))),"",IFERROR(DATEDIF($J4162,DATE(FY,1,1),"y"),0))</f>
        <v/>
      </c>
      <c r="U4162" s="38">
        <f>IF(OR($R4162=0,NOT(ISNUMBER($I4162))),0,IF(YEAR($I4162)+IF($Q4162=1,RetAgeO,RetAgeE)=FY,MONTH($I4162),IF(YEAR($I4162)+IF($Q4162=1,RetAgeO,RetAgeE)&lt;FY,1,0)))</f>
        <v/>
      </c>
      <c r="V4162" s="38">
        <f>IF(OR($R4162=0,NOT(ISNUMBER($K4162))),0,IF(YEAR($K4162)=FY,MONTH($K4162),IF(YEAR($K4162)&lt;FY,1,0)))</f>
        <v/>
      </c>
      <c r="W4162" s="38">
        <f>IF($R4162=0,0,MIN(12,IF(AND(ISNUMBER($O4162),$O4162&gt;=1,$O4162&lt;=12),INT($O4162),12),IF(AND(RetireExit="Yes",$U4162&gt;0),$U4162,12),IF(AND(ContractExit="Yes",$V4162&gt;0),$V4162,12)))</f>
        <v/>
      </c>
      <c r="X4162" s="37">
        <f>IF(ISNUMBER($P4162),$P4162,IncPct)</f>
        <v/>
      </c>
      <c r="Y4162" s="39">
        <f>IF($W4162=0,0,MAX(0,MIN($W4162,IncMonth-1))+MAX(0,$W4162-IncMonth+1)*(1+$X4162))</f>
        <v/>
      </c>
      <c r="Z4162" s="40">
        <f>IF($C4162="",0,IFERROR(INDEX(Departments!$B$5:$B$54,MATCH($C4162,Departments!$A$5:$A$54,0)),0))</f>
        <v/>
      </c>
      <c r="AA4162" s="41">
        <f>N($L4162)*$Y4162</f>
        <v/>
      </c>
      <c r="AB4162" s="41">
        <f>N($M4162)*$Y4162</f>
        <v/>
      </c>
      <c r="AC4162" s="41">
        <f>$AA4162*$Z4162</f>
        <v/>
      </c>
      <c r="AD4162" s="41">
        <f>$AA4162*BonusMonths/12</f>
        <v/>
      </c>
      <c r="AE4162" s="41">
        <f>($AA4162+SI_Gross*$AB4162)*IF($Q4162=1,SI_O,SI_E)</f>
        <v/>
      </c>
      <c r="AF4162" s="41">
        <f>IF($Q4162=1,0,$AA4162*EOSB)</f>
        <v/>
      </c>
      <c r="AG4162" s="41">
        <f>$AN4162*$W4162</f>
        <v/>
      </c>
      <c r="AH4162" s="41">
        <f>SUM($AA4162:$AG4162)</f>
        <v/>
      </c>
      <c r="AI4162" s="41">
        <f>12*($AM4162+$AN4162)</f>
        <v/>
      </c>
      <c r="AJ4162" s="41">
        <f>$AM4162*((IncMonth-1)+(13-IncMonth)*(1+$X4162))+12*$AN4162</f>
        <v/>
      </c>
      <c r="AK4162" s="41">
        <f>IF($R4162=1,N($L4162)+N($M4162),0)</f>
        <v/>
      </c>
      <c r="AL4162">
        <f>IF($C4162="","",IF(N($L4162)&lt;=0,"Basic salary missing",IF(ISNA(MATCH($C4162,Departments!$A$5:$A$54,0)),"Department not on Departments sheet",IF(AND($I4162&lt;&gt;"",NOT(ISNUMBER($I4162))),"Date of birth is text, not a date",IF(AND($K4162&lt;&gt;"",NOT(ISNUMBER($K4162))),"Contract end is text, not a date","")))))</f>
        <v/>
      </c>
      <c r="AM4162" s="41">
        <f>IF($R4162=0,0,N($L4162)*(1+$Z4162+BonusMonths/12+IF($Q4162=1,0,EOSB))+N($M4162)+(N($L4162)+SI_Gross*N($M4162))*IF($Q4162=1,SI_O,SI_E))</f>
        <v/>
      </c>
      <c r="AN4162" s="41">
        <f>IF($R4162=0,0,(IF($Q4162=1,MedO,MedE+Ticket)+Training)/12)</f>
        <v/>
      </c>
    </row>
    <row r="4163">
      <c r="I4163" s="35" t="n"/>
      <c r="J4163" s="35" t="n"/>
      <c r="K4163" s="35" t="n"/>
      <c r="L4163" s="36" t="n"/>
      <c r="M4163" s="36" t="n"/>
      <c r="P4163" s="37" t="n"/>
      <c r="Q4163" s="38">
        <f>IF($C4163="",0,IF(OR(LOWER(TRIM($G4163))="omani",LOWER(TRIM($G4163))="oman",LOWER(TRIM($G4163))="om",LOWER(TRIM($G4163))="local"),1,0))</f>
        <v/>
      </c>
      <c r="R4163" s="38">
        <f>IF($C4163="",0,IF(OR(ISNUMBER(SEARCH("resign",$N4163)),ISNUMBER(SEARCH("terminat",$N4163)),ISNUMBER(SEARCH("inactive",$N4163)),ISNUMBER(SEARCH("vacan",$N4163)),ISNUMBER(SEARCH("deceased",$N4163)),ISNUMBER(SEARCH("separated",$N4163))),0,1))</f>
        <v/>
      </c>
      <c r="S4163">
        <f>IF(OR($R4163=0,NOT(ISNUMBER($I4163))),"",IFERROR(DATEDIF($I4163,DATE(FY,1,1),"y"),""))</f>
        <v/>
      </c>
      <c r="T4163">
        <f>IF(OR($R4163=0,NOT(ISNUMBER($J4163))),"",IFERROR(DATEDIF($J4163,DATE(FY,1,1),"y"),0))</f>
        <v/>
      </c>
      <c r="U4163" s="38">
        <f>IF(OR($R4163=0,NOT(ISNUMBER($I4163))),0,IF(YEAR($I4163)+IF($Q4163=1,RetAgeO,RetAgeE)=FY,MONTH($I4163),IF(YEAR($I4163)+IF($Q4163=1,RetAgeO,RetAgeE)&lt;FY,1,0)))</f>
        <v/>
      </c>
      <c r="V4163" s="38">
        <f>IF(OR($R4163=0,NOT(ISNUMBER($K4163))),0,IF(YEAR($K4163)=FY,MONTH($K4163),IF(YEAR($K4163)&lt;FY,1,0)))</f>
        <v/>
      </c>
      <c r="W4163" s="38">
        <f>IF($R4163=0,0,MIN(12,IF(AND(ISNUMBER($O4163),$O4163&gt;=1,$O4163&lt;=12),INT($O4163),12),IF(AND(RetireExit="Yes",$U4163&gt;0),$U4163,12),IF(AND(ContractExit="Yes",$V4163&gt;0),$V4163,12)))</f>
        <v/>
      </c>
      <c r="X4163" s="37">
        <f>IF(ISNUMBER($P4163),$P4163,IncPct)</f>
        <v/>
      </c>
      <c r="Y4163" s="39">
        <f>IF($W4163=0,0,MAX(0,MIN($W4163,IncMonth-1))+MAX(0,$W4163-IncMonth+1)*(1+$X4163))</f>
        <v/>
      </c>
      <c r="Z4163" s="40">
        <f>IF($C4163="",0,IFERROR(INDEX(Departments!$B$5:$B$54,MATCH($C4163,Departments!$A$5:$A$54,0)),0))</f>
        <v/>
      </c>
      <c r="AA4163" s="41">
        <f>N($L4163)*$Y4163</f>
        <v/>
      </c>
      <c r="AB4163" s="41">
        <f>N($M4163)*$Y4163</f>
        <v/>
      </c>
      <c r="AC4163" s="41">
        <f>$AA4163*$Z4163</f>
        <v/>
      </c>
      <c r="AD4163" s="41">
        <f>$AA4163*BonusMonths/12</f>
        <v/>
      </c>
      <c r="AE4163" s="41">
        <f>($AA4163+SI_Gross*$AB4163)*IF($Q4163=1,SI_O,SI_E)</f>
        <v/>
      </c>
      <c r="AF4163" s="41">
        <f>IF($Q4163=1,0,$AA4163*EOSB)</f>
        <v/>
      </c>
      <c r="AG4163" s="41">
        <f>$AN4163*$W4163</f>
        <v/>
      </c>
      <c r="AH4163" s="41">
        <f>SUM($AA4163:$AG4163)</f>
        <v/>
      </c>
      <c r="AI4163" s="41">
        <f>12*($AM4163+$AN4163)</f>
        <v/>
      </c>
      <c r="AJ4163" s="41">
        <f>$AM4163*((IncMonth-1)+(13-IncMonth)*(1+$X4163))+12*$AN4163</f>
        <v/>
      </c>
      <c r="AK4163" s="41">
        <f>IF($R4163=1,N($L4163)+N($M4163),0)</f>
        <v/>
      </c>
      <c r="AL4163">
        <f>IF($C4163="","",IF(N($L4163)&lt;=0,"Basic salary missing",IF(ISNA(MATCH($C4163,Departments!$A$5:$A$54,0)),"Department not on Departments sheet",IF(AND($I4163&lt;&gt;"",NOT(ISNUMBER($I4163))),"Date of birth is text, not a date",IF(AND($K4163&lt;&gt;"",NOT(ISNUMBER($K4163))),"Contract end is text, not a date","")))))</f>
        <v/>
      </c>
      <c r="AM4163" s="41">
        <f>IF($R4163=0,0,N($L4163)*(1+$Z4163+BonusMonths/12+IF($Q4163=1,0,EOSB))+N($M4163)+(N($L4163)+SI_Gross*N($M4163))*IF($Q4163=1,SI_O,SI_E))</f>
        <v/>
      </c>
      <c r="AN4163" s="41">
        <f>IF($R4163=0,0,(IF($Q4163=1,MedO,MedE+Ticket)+Training)/12)</f>
        <v/>
      </c>
    </row>
    <row r="4164">
      <c r="I4164" s="35" t="n"/>
      <c r="J4164" s="35" t="n"/>
      <c r="K4164" s="35" t="n"/>
      <c r="L4164" s="36" t="n"/>
      <c r="M4164" s="36" t="n"/>
      <c r="P4164" s="37" t="n"/>
      <c r="Q4164" s="38">
        <f>IF($C4164="",0,IF(OR(LOWER(TRIM($G4164))="omani",LOWER(TRIM($G4164))="oman",LOWER(TRIM($G4164))="om",LOWER(TRIM($G4164))="local"),1,0))</f>
        <v/>
      </c>
      <c r="R4164" s="38">
        <f>IF($C4164="",0,IF(OR(ISNUMBER(SEARCH("resign",$N4164)),ISNUMBER(SEARCH("terminat",$N4164)),ISNUMBER(SEARCH("inactive",$N4164)),ISNUMBER(SEARCH("vacan",$N4164)),ISNUMBER(SEARCH("deceased",$N4164)),ISNUMBER(SEARCH("separated",$N4164))),0,1))</f>
        <v/>
      </c>
      <c r="S4164">
        <f>IF(OR($R4164=0,NOT(ISNUMBER($I4164))),"",IFERROR(DATEDIF($I4164,DATE(FY,1,1),"y"),""))</f>
        <v/>
      </c>
      <c r="T4164">
        <f>IF(OR($R4164=0,NOT(ISNUMBER($J4164))),"",IFERROR(DATEDIF($J4164,DATE(FY,1,1),"y"),0))</f>
        <v/>
      </c>
      <c r="U4164" s="38">
        <f>IF(OR($R4164=0,NOT(ISNUMBER($I4164))),0,IF(YEAR($I4164)+IF($Q4164=1,RetAgeO,RetAgeE)=FY,MONTH($I4164),IF(YEAR($I4164)+IF($Q4164=1,RetAgeO,RetAgeE)&lt;FY,1,0)))</f>
        <v/>
      </c>
      <c r="V4164" s="38">
        <f>IF(OR($R4164=0,NOT(ISNUMBER($K4164))),0,IF(YEAR($K4164)=FY,MONTH($K4164),IF(YEAR($K4164)&lt;FY,1,0)))</f>
        <v/>
      </c>
      <c r="W4164" s="38">
        <f>IF($R4164=0,0,MIN(12,IF(AND(ISNUMBER($O4164),$O4164&gt;=1,$O4164&lt;=12),INT($O4164),12),IF(AND(RetireExit="Yes",$U4164&gt;0),$U4164,12),IF(AND(ContractExit="Yes",$V4164&gt;0),$V4164,12)))</f>
        <v/>
      </c>
      <c r="X4164" s="37">
        <f>IF(ISNUMBER($P4164),$P4164,IncPct)</f>
        <v/>
      </c>
      <c r="Y4164" s="39">
        <f>IF($W4164=0,0,MAX(0,MIN($W4164,IncMonth-1))+MAX(0,$W4164-IncMonth+1)*(1+$X4164))</f>
        <v/>
      </c>
      <c r="Z4164" s="40">
        <f>IF($C4164="",0,IFERROR(INDEX(Departments!$B$5:$B$54,MATCH($C4164,Departments!$A$5:$A$54,0)),0))</f>
        <v/>
      </c>
      <c r="AA4164" s="41">
        <f>N($L4164)*$Y4164</f>
        <v/>
      </c>
      <c r="AB4164" s="41">
        <f>N($M4164)*$Y4164</f>
        <v/>
      </c>
      <c r="AC4164" s="41">
        <f>$AA4164*$Z4164</f>
        <v/>
      </c>
      <c r="AD4164" s="41">
        <f>$AA4164*BonusMonths/12</f>
        <v/>
      </c>
      <c r="AE4164" s="41">
        <f>($AA4164+SI_Gross*$AB4164)*IF($Q4164=1,SI_O,SI_E)</f>
        <v/>
      </c>
      <c r="AF4164" s="41">
        <f>IF($Q4164=1,0,$AA4164*EOSB)</f>
        <v/>
      </c>
      <c r="AG4164" s="41">
        <f>$AN4164*$W4164</f>
        <v/>
      </c>
      <c r="AH4164" s="41">
        <f>SUM($AA4164:$AG4164)</f>
        <v/>
      </c>
      <c r="AI4164" s="41">
        <f>12*($AM4164+$AN4164)</f>
        <v/>
      </c>
      <c r="AJ4164" s="41">
        <f>$AM4164*((IncMonth-1)+(13-IncMonth)*(1+$X4164))+12*$AN4164</f>
        <v/>
      </c>
      <c r="AK4164" s="41">
        <f>IF($R4164=1,N($L4164)+N($M4164),0)</f>
        <v/>
      </c>
      <c r="AL4164">
        <f>IF($C4164="","",IF(N($L4164)&lt;=0,"Basic salary missing",IF(ISNA(MATCH($C4164,Departments!$A$5:$A$54,0)),"Department not on Departments sheet",IF(AND($I4164&lt;&gt;"",NOT(ISNUMBER($I4164))),"Date of birth is text, not a date",IF(AND($K4164&lt;&gt;"",NOT(ISNUMBER($K4164))),"Contract end is text, not a date","")))))</f>
        <v/>
      </c>
      <c r="AM4164" s="41">
        <f>IF($R4164=0,0,N($L4164)*(1+$Z4164+BonusMonths/12+IF($Q4164=1,0,EOSB))+N($M4164)+(N($L4164)+SI_Gross*N($M4164))*IF($Q4164=1,SI_O,SI_E))</f>
        <v/>
      </c>
      <c r="AN4164" s="41">
        <f>IF($R4164=0,0,(IF($Q4164=1,MedO,MedE+Ticket)+Training)/12)</f>
        <v/>
      </c>
    </row>
    <row r="4165">
      <c r="I4165" s="35" t="n"/>
      <c r="J4165" s="35" t="n"/>
      <c r="K4165" s="35" t="n"/>
      <c r="L4165" s="36" t="n"/>
      <c r="M4165" s="36" t="n"/>
      <c r="P4165" s="37" t="n"/>
      <c r="Q4165" s="38">
        <f>IF($C4165="",0,IF(OR(LOWER(TRIM($G4165))="omani",LOWER(TRIM($G4165))="oman",LOWER(TRIM($G4165))="om",LOWER(TRIM($G4165))="local"),1,0))</f>
        <v/>
      </c>
      <c r="R4165" s="38">
        <f>IF($C4165="",0,IF(OR(ISNUMBER(SEARCH("resign",$N4165)),ISNUMBER(SEARCH("terminat",$N4165)),ISNUMBER(SEARCH("inactive",$N4165)),ISNUMBER(SEARCH("vacan",$N4165)),ISNUMBER(SEARCH("deceased",$N4165)),ISNUMBER(SEARCH("separated",$N4165))),0,1))</f>
        <v/>
      </c>
      <c r="S4165">
        <f>IF(OR($R4165=0,NOT(ISNUMBER($I4165))),"",IFERROR(DATEDIF($I4165,DATE(FY,1,1),"y"),""))</f>
        <v/>
      </c>
      <c r="T4165">
        <f>IF(OR($R4165=0,NOT(ISNUMBER($J4165))),"",IFERROR(DATEDIF($J4165,DATE(FY,1,1),"y"),0))</f>
        <v/>
      </c>
      <c r="U4165" s="38">
        <f>IF(OR($R4165=0,NOT(ISNUMBER($I4165))),0,IF(YEAR($I4165)+IF($Q4165=1,RetAgeO,RetAgeE)=FY,MONTH($I4165),IF(YEAR($I4165)+IF($Q4165=1,RetAgeO,RetAgeE)&lt;FY,1,0)))</f>
        <v/>
      </c>
      <c r="V4165" s="38">
        <f>IF(OR($R4165=0,NOT(ISNUMBER($K4165))),0,IF(YEAR($K4165)=FY,MONTH($K4165),IF(YEAR($K4165)&lt;FY,1,0)))</f>
        <v/>
      </c>
      <c r="W4165" s="38">
        <f>IF($R4165=0,0,MIN(12,IF(AND(ISNUMBER($O4165),$O4165&gt;=1,$O4165&lt;=12),INT($O4165),12),IF(AND(RetireExit="Yes",$U4165&gt;0),$U4165,12),IF(AND(ContractExit="Yes",$V4165&gt;0),$V4165,12)))</f>
        <v/>
      </c>
      <c r="X4165" s="37">
        <f>IF(ISNUMBER($P4165),$P4165,IncPct)</f>
        <v/>
      </c>
      <c r="Y4165" s="39">
        <f>IF($W4165=0,0,MAX(0,MIN($W4165,IncMonth-1))+MAX(0,$W4165-IncMonth+1)*(1+$X4165))</f>
        <v/>
      </c>
      <c r="Z4165" s="40">
        <f>IF($C4165="",0,IFERROR(INDEX(Departments!$B$5:$B$54,MATCH($C4165,Departments!$A$5:$A$54,0)),0))</f>
        <v/>
      </c>
      <c r="AA4165" s="41">
        <f>N($L4165)*$Y4165</f>
        <v/>
      </c>
      <c r="AB4165" s="41">
        <f>N($M4165)*$Y4165</f>
        <v/>
      </c>
      <c r="AC4165" s="41">
        <f>$AA4165*$Z4165</f>
        <v/>
      </c>
      <c r="AD4165" s="41">
        <f>$AA4165*BonusMonths/12</f>
        <v/>
      </c>
      <c r="AE4165" s="41">
        <f>($AA4165+SI_Gross*$AB4165)*IF($Q4165=1,SI_O,SI_E)</f>
        <v/>
      </c>
      <c r="AF4165" s="41">
        <f>IF($Q4165=1,0,$AA4165*EOSB)</f>
        <v/>
      </c>
      <c r="AG4165" s="41">
        <f>$AN4165*$W4165</f>
        <v/>
      </c>
      <c r="AH4165" s="41">
        <f>SUM($AA4165:$AG4165)</f>
        <v/>
      </c>
      <c r="AI4165" s="41">
        <f>12*($AM4165+$AN4165)</f>
        <v/>
      </c>
      <c r="AJ4165" s="41">
        <f>$AM4165*((IncMonth-1)+(13-IncMonth)*(1+$X4165))+12*$AN4165</f>
        <v/>
      </c>
      <c r="AK4165" s="41">
        <f>IF($R4165=1,N($L4165)+N($M4165),0)</f>
        <v/>
      </c>
      <c r="AL4165">
        <f>IF($C4165="","",IF(N($L4165)&lt;=0,"Basic salary missing",IF(ISNA(MATCH($C4165,Departments!$A$5:$A$54,0)),"Department not on Departments sheet",IF(AND($I4165&lt;&gt;"",NOT(ISNUMBER($I4165))),"Date of birth is text, not a date",IF(AND($K4165&lt;&gt;"",NOT(ISNUMBER($K4165))),"Contract end is text, not a date","")))))</f>
        <v/>
      </c>
      <c r="AM4165" s="41">
        <f>IF($R4165=0,0,N($L4165)*(1+$Z4165+BonusMonths/12+IF($Q4165=1,0,EOSB))+N($M4165)+(N($L4165)+SI_Gross*N($M4165))*IF($Q4165=1,SI_O,SI_E))</f>
        <v/>
      </c>
      <c r="AN4165" s="41">
        <f>IF($R4165=0,0,(IF($Q4165=1,MedO,MedE+Ticket)+Training)/12)</f>
        <v/>
      </c>
    </row>
    <row r="4166">
      <c r="I4166" s="35" t="n"/>
      <c r="J4166" s="35" t="n"/>
      <c r="K4166" s="35" t="n"/>
      <c r="L4166" s="36" t="n"/>
      <c r="M4166" s="36" t="n"/>
      <c r="P4166" s="37" t="n"/>
      <c r="Q4166" s="38">
        <f>IF($C4166="",0,IF(OR(LOWER(TRIM($G4166))="omani",LOWER(TRIM($G4166))="oman",LOWER(TRIM($G4166))="om",LOWER(TRIM($G4166))="local"),1,0))</f>
        <v/>
      </c>
      <c r="R4166" s="38">
        <f>IF($C4166="",0,IF(OR(ISNUMBER(SEARCH("resign",$N4166)),ISNUMBER(SEARCH("terminat",$N4166)),ISNUMBER(SEARCH("inactive",$N4166)),ISNUMBER(SEARCH("vacan",$N4166)),ISNUMBER(SEARCH("deceased",$N4166)),ISNUMBER(SEARCH("separated",$N4166))),0,1))</f>
        <v/>
      </c>
      <c r="S4166">
        <f>IF(OR($R4166=0,NOT(ISNUMBER($I4166))),"",IFERROR(DATEDIF($I4166,DATE(FY,1,1),"y"),""))</f>
        <v/>
      </c>
      <c r="T4166">
        <f>IF(OR($R4166=0,NOT(ISNUMBER($J4166))),"",IFERROR(DATEDIF($J4166,DATE(FY,1,1),"y"),0))</f>
        <v/>
      </c>
      <c r="U4166" s="38">
        <f>IF(OR($R4166=0,NOT(ISNUMBER($I4166))),0,IF(YEAR($I4166)+IF($Q4166=1,RetAgeO,RetAgeE)=FY,MONTH($I4166),IF(YEAR($I4166)+IF($Q4166=1,RetAgeO,RetAgeE)&lt;FY,1,0)))</f>
        <v/>
      </c>
      <c r="V4166" s="38">
        <f>IF(OR($R4166=0,NOT(ISNUMBER($K4166))),0,IF(YEAR($K4166)=FY,MONTH($K4166),IF(YEAR($K4166)&lt;FY,1,0)))</f>
        <v/>
      </c>
      <c r="W4166" s="38">
        <f>IF($R4166=0,0,MIN(12,IF(AND(ISNUMBER($O4166),$O4166&gt;=1,$O4166&lt;=12),INT($O4166),12),IF(AND(RetireExit="Yes",$U4166&gt;0),$U4166,12),IF(AND(ContractExit="Yes",$V4166&gt;0),$V4166,12)))</f>
        <v/>
      </c>
      <c r="X4166" s="37">
        <f>IF(ISNUMBER($P4166),$P4166,IncPct)</f>
        <v/>
      </c>
      <c r="Y4166" s="39">
        <f>IF($W4166=0,0,MAX(0,MIN($W4166,IncMonth-1))+MAX(0,$W4166-IncMonth+1)*(1+$X4166))</f>
        <v/>
      </c>
      <c r="Z4166" s="40">
        <f>IF($C4166="",0,IFERROR(INDEX(Departments!$B$5:$B$54,MATCH($C4166,Departments!$A$5:$A$54,0)),0))</f>
        <v/>
      </c>
      <c r="AA4166" s="41">
        <f>N($L4166)*$Y4166</f>
        <v/>
      </c>
      <c r="AB4166" s="41">
        <f>N($M4166)*$Y4166</f>
        <v/>
      </c>
      <c r="AC4166" s="41">
        <f>$AA4166*$Z4166</f>
        <v/>
      </c>
      <c r="AD4166" s="41">
        <f>$AA4166*BonusMonths/12</f>
        <v/>
      </c>
      <c r="AE4166" s="41">
        <f>($AA4166+SI_Gross*$AB4166)*IF($Q4166=1,SI_O,SI_E)</f>
        <v/>
      </c>
      <c r="AF4166" s="41">
        <f>IF($Q4166=1,0,$AA4166*EOSB)</f>
        <v/>
      </c>
      <c r="AG4166" s="41">
        <f>$AN4166*$W4166</f>
        <v/>
      </c>
      <c r="AH4166" s="41">
        <f>SUM($AA4166:$AG4166)</f>
        <v/>
      </c>
      <c r="AI4166" s="41">
        <f>12*($AM4166+$AN4166)</f>
        <v/>
      </c>
      <c r="AJ4166" s="41">
        <f>$AM4166*((IncMonth-1)+(13-IncMonth)*(1+$X4166))+12*$AN4166</f>
        <v/>
      </c>
      <c r="AK4166" s="41">
        <f>IF($R4166=1,N($L4166)+N($M4166),0)</f>
        <v/>
      </c>
      <c r="AL4166">
        <f>IF($C4166="","",IF(N($L4166)&lt;=0,"Basic salary missing",IF(ISNA(MATCH($C4166,Departments!$A$5:$A$54,0)),"Department not on Departments sheet",IF(AND($I4166&lt;&gt;"",NOT(ISNUMBER($I4166))),"Date of birth is text, not a date",IF(AND($K4166&lt;&gt;"",NOT(ISNUMBER($K4166))),"Contract end is text, not a date","")))))</f>
        <v/>
      </c>
      <c r="AM4166" s="41">
        <f>IF($R4166=0,0,N($L4166)*(1+$Z4166+BonusMonths/12+IF($Q4166=1,0,EOSB))+N($M4166)+(N($L4166)+SI_Gross*N($M4166))*IF($Q4166=1,SI_O,SI_E))</f>
        <v/>
      </c>
      <c r="AN4166" s="41">
        <f>IF($R4166=0,0,(IF($Q4166=1,MedO,MedE+Ticket)+Training)/12)</f>
        <v/>
      </c>
    </row>
    <row r="4167">
      <c r="I4167" s="35" t="n"/>
      <c r="J4167" s="35" t="n"/>
      <c r="K4167" s="35" t="n"/>
      <c r="L4167" s="36" t="n"/>
      <c r="M4167" s="36" t="n"/>
      <c r="P4167" s="37" t="n"/>
      <c r="Q4167" s="38">
        <f>IF($C4167="",0,IF(OR(LOWER(TRIM($G4167))="omani",LOWER(TRIM($G4167))="oman",LOWER(TRIM($G4167))="om",LOWER(TRIM($G4167))="local"),1,0))</f>
        <v/>
      </c>
      <c r="R4167" s="38">
        <f>IF($C4167="",0,IF(OR(ISNUMBER(SEARCH("resign",$N4167)),ISNUMBER(SEARCH("terminat",$N4167)),ISNUMBER(SEARCH("inactive",$N4167)),ISNUMBER(SEARCH("vacan",$N4167)),ISNUMBER(SEARCH("deceased",$N4167)),ISNUMBER(SEARCH("separated",$N4167))),0,1))</f>
        <v/>
      </c>
      <c r="S4167">
        <f>IF(OR($R4167=0,NOT(ISNUMBER($I4167))),"",IFERROR(DATEDIF($I4167,DATE(FY,1,1),"y"),""))</f>
        <v/>
      </c>
      <c r="T4167">
        <f>IF(OR($R4167=0,NOT(ISNUMBER($J4167))),"",IFERROR(DATEDIF($J4167,DATE(FY,1,1),"y"),0))</f>
        <v/>
      </c>
      <c r="U4167" s="38">
        <f>IF(OR($R4167=0,NOT(ISNUMBER($I4167))),0,IF(YEAR($I4167)+IF($Q4167=1,RetAgeO,RetAgeE)=FY,MONTH($I4167),IF(YEAR($I4167)+IF($Q4167=1,RetAgeO,RetAgeE)&lt;FY,1,0)))</f>
        <v/>
      </c>
      <c r="V4167" s="38">
        <f>IF(OR($R4167=0,NOT(ISNUMBER($K4167))),0,IF(YEAR($K4167)=FY,MONTH($K4167),IF(YEAR($K4167)&lt;FY,1,0)))</f>
        <v/>
      </c>
      <c r="W4167" s="38">
        <f>IF($R4167=0,0,MIN(12,IF(AND(ISNUMBER($O4167),$O4167&gt;=1,$O4167&lt;=12),INT($O4167),12),IF(AND(RetireExit="Yes",$U4167&gt;0),$U4167,12),IF(AND(ContractExit="Yes",$V4167&gt;0),$V4167,12)))</f>
        <v/>
      </c>
      <c r="X4167" s="37">
        <f>IF(ISNUMBER($P4167),$P4167,IncPct)</f>
        <v/>
      </c>
      <c r="Y4167" s="39">
        <f>IF($W4167=0,0,MAX(0,MIN($W4167,IncMonth-1))+MAX(0,$W4167-IncMonth+1)*(1+$X4167))</f>
        <v/>
      </c>
      <c r="Z4167" s="40">
        <f>IF($C4167="",0,IFERROR(INDEX(Departments!$B$5:$B$54,MATCH($C4167,Departments!$A$5:$A$54,0)),0))</f>
        <v/>
      </c>
      <c r="AA4167" s="41">
        <f>N($L4167)*$Y4167</f>
        <v/>
      </c>
      <c r="AB4167" s="41">
        <f>N($M4167)*$Y4167</f>
        <v/>
      </c>
      <c r="AC4167" s="41">
        <f>$AA4167*$Z4167</f>
        <v/>
      </c>
      <c r="AD4167" s="41">
        <f>$AA4167*BonusMonths/12</f>
        <v/>
      </c>
      <c r="AE4167" s="41">
        <f>($AA4167+SI_Gross*$AB4167)*IF($Q4167=1,SI_O,SI_E)</f>
        <v/>
      </c>
      <c r="AF4167" s="41">
        <f>IF($Q4167=1,0,$AA4167*EOSB)</f>
        <v/>
      </c>
      <c r="AG4167" s="41">
        <f>$AN4167*$W4167</f>
        <v/>
      </c>
      <c r="AH4167" s="41">
        <f>SUM($AA4167:$AG4167)</f>
        <v/>
      </c>
      <c r="AI4167" s="41">
        <f>12*($AM4167+$AN4167)</f>
        <v/>
      </c>
      <c r="AJ4167" s="41">
        <f>$AM4167*((IncMonth-1)+(13-IncMonth)*(1+$X4167))+12*$AN4167</f>
        <v/>
      </c>
      <c r="AK4167" s="41">
        <f>IF($R4167=1,N($L4167)+N($M4167),0)</f>
        <v/>
      </c>
      <c r="AL4167">
        <f>IF($C4167="","",IF(N($L4167)&lt;=0,"Basic salary missing",IF(ISNA(MATCH($C4167,Departments!$A$5:$A$54,0)),"Department not on Departments sheet",IF(AND($I4167&lt;&gt;"",NOT(ISNUMBER($I4167))),"Date of birth is text, not a date",IF(AND($K4167&lt;&gt;"",NOT(ISNUMBER($K4167))),"Contract end is text, not a date","")))))</f>
        <v/>
      </c>
      <c r="AM4167" s="41">
        <f>IF($R4167=0,0,N($L4167)*(1+$Z4167+BonusMonths/12+IF($Q4167=1,0,EOSB))+N($M4167)+(N($L4167)+SI_Gross*N($M4167))*IF($Q4167=1,SI_O,SI_E))</f>
        <v/>
      </c>
      <c r="AN4167" s="41">
        <f>IF($R4167=0,0,(IF($Q4167=1,MedO,MedE+Ticket)+Training)/12)</f>
        <v/>
      </c>
    </row>
    <row r="4168">
      <c r="I4168" s="35" t="n"/>
      <c r="J4168" s="35" t="n"/>
      <c r="K4168" s="35" t="n"/>
      <c r="L4168" s="36" t="n"/>
      <c r="M4168" s="36" t="n"/>
      <c r="P4168" s="37" t="n"/>
      <c r="Q4168" s="38">
        <f>IF($C4168="",0,IF(OR(LOWER(TRIM($G4168))="omani",LOWER(TRIM($G4168))="oman",LOWER(TRIM($G4168))="om",LOWER(TRIM($G4168))="local"),1,0))</f>
        <v/>
      </c>
      <c r="R4168" s="38">
        <f>IF($C4168="",0,IF(OR(ISNUMBER(SEARCH("resign",$N4168)),ISNUMBER(SEARCH("terminat",$N4168)),ISNUMBER(SEARCH("inactive",$N4168)),ISNUMBER(SEARCH("vacan",$N4168)),ISNUMBER(SEARCH("deceased",$N4168)),ISNUMBER(SEARCH("separated",$N4168))),0,1))</f>
        <v/>
      </c>
      <c r="S4168">
        <f>IF(OR($R4168=0,NOT(ISNUMBER($I4168))),"",IFERROR(DATEDIF($I4168,DATE(FY,1,1),"y"),""))</f>
        <v/>
      </c>
      <c r="T4168">
        <f>IF(OR($R4168=0,NOT(ISNUMBER($J4168))),"",IFERROR(DATEDIF($J4168,DATE(FY,1,1),"y"),0))</f>
        <v/>
      </c>
      <c r="U4168" s="38">
        <f>IF(OR($R4168=0,NOT(ISNUMBER($I4168))),0,IF(YEAR($I4168)+IF($Q4168=1,RetAgeO,RetAgeE)=FY,MONTH($I4168),IF(YEAR($I4168)+IF($Q4168=1,RetAgeO,RetAgeE)&lt;FY,1,0)))</f>
        <v/>
      </c>
      <c r="V4168" s="38">
        <f>IF(OR($R4168=0,NOT(ISNUMBER($K4168))),0,IF(YEAR($K4168)=FY,MONTH($K4168),IF(YEAR($K4168)&lt;FY,1,0)))</f>
        <v/>
      </c>
      <c r="W4168" s="38">
        <f>IF($R4168=0,0,MIN(12,IF(AND(ISNUMBER($O4168),$O4168&gt;=1,$O4168&lt;=12),INT($O4168),12),IF(AND(RetireExit="Yes",$U4168&gt;0),$U4168,12),IF(AND(ContractExit="Yes",$V4168&gt;0),$V4168,12)))</f>
        <v/>
      </c>
      <c r="X4168" s="37">
        <f>IF(ISNUMBER($P4168),$P4168,IncPct)</f>
        <v/>
      </c>
      <c r="Y4168" s="39">
        <f>IF($W4168=0,0,MAX(0,MIN($W4168,IncMonth-1))+MAX(0,$W4168-IncMonth+1)*(1+$X4168))</f>
        <v/>
      </c>
      <c r="Z4168" s="40">
        <f>IF($C4168="",0,IFERROR(INDEX(Departments!$B$5:$B$54,MATCH($C4168,Departments!$A$5:$A$54,0)),0))</f>
        <v/>
      </c>
      <c r="AA4168" s="41">
        <f>N($L4168)*$Y4168</f>
        <v/>
      </c>
      <c r="AB4168" s="41">
        <f>N($M4168)*$Y4168</f>
        <v/>
      </c>
      <c r="AC4168" s="41">
        <f>$AA4168*$Z4168</f>
        <v/>
      </c>
      <c r="AD4168" s="41">
        <f>$AA4168*BonusMonths/12</f>
        <v/>
      </c>
      <c r="AE4168" s="41">
        <f>($AA4168+SI_Gross*$AB4168)*IF($Q4168=1,SI_O,SI_E)</f>
        <v/>
      </c>
      <c r="AF4168" s="41">
        <f>IF($Q4168=1,0,$AA4168*EOSB)</f>
        <v/>
      </c>
      <c r="AG4168" s="41">
        <f>$AN4168*$W4168</f>
        <v/>
      </c>
      <c r="AH4168" s="41">
        <f>SUM($AA4168:$AG4168)</f>
        <v/>
      </c>
      <c r="AI4168" s="41">
        <f>12*($AM4168+$AN4168)</f>
        <v/>
      </c>
      <c r="AJ4168" s="41">
        <f>$AM4168*((IncMonth-1)+(13-IncMonth)*(1+$X4168))+12*$AN4168</f>
        <v/>
      </c>
      <c r="AK4168" s="41">
        <f>IF($R4168=1,N($L4168)+N($M4168),0)</f>
        <v/>
      </c>
      <c r="AL4168">
        <f>IF($C4168="","",IF(N($L4168)&lt;=0,"Basic salary missing",IF(ISNA(MATCH($C4168,Departments!$A$5:$A$54,0)),"Department not on Departments sheet",IF(AND($I4168&lt;&gt;"",NOT(ISNUMBER($I4168))),"Date of birth is text, not a date",IF(AND($K4168&lt;&gt;"",NOT(ISNUMBER($K4168))),"Contract end is text, not a date","")))))</f>
        <v/>
      </c>
      <c r="AM4168" s="41">
        <f>IF($R4168=0,0,N($L4168)*(1+$Z4168+BonusMonths/12+IF($Q4168=1,0,EOSB))+N($M4168)+(N($L4168)+SI_Gross*N($M4168))*IF($Q4168=1,SI_O,SI_E))</f>
        <v/>
      </c>
      <c r="AN4168" s="41">
        <f>IF($R4168=0,0,(IF($Q4168=1,MedO,MedE+Ticket)+Training)/12)</f>
        <v/>
      </c>
    </row>
    <row r="4169">
      <c r="I4169" s="35" t="n"/>
      <c r="J4169" s="35" t="n"/>
      <c r="K4169" s="35" t="n"/>
      <c r="L4169" s="36" t="n"/>
      <c r="M4169" s="36" t="n"/>
      <c r="P4169" s="37" t="n"/>
      <c r="Q4169" s="38">
        <f>IF($C4169="",0,IF(OR(LOWER(TRIM($G4169))="omani",LOWER(TRIM($G4169))="oman",LOWER(TRIM($G4169))="om",LOWER(TRIM($G4169))="local"),1,0))</f>
        <v/>
      </c>
      <c r="R4169" s="38">
        <f>IF($C4169="",0,IF(OR(ISNUMBER(SEARCH("resign",$N4169)),ISNUMBER(SEARCH("terminat",$N4169)),ISNUMBER(SEARCH("inactive",$N4169)),ISNUMBER(SEARCH("vacan",$N4169)),ISNUMBER(SEARCH("deceased",$N4169)),ISNUMBER(SEARCH("separated",$N4169))),0,1))</f>
        <v/>
      </c>
      <c r="S4169">
        <f>IF(OR($R4169=0,NOT(ISNUMBER($I4169))),"",IFERROR(DATEDIF($I4169,DATE(FY,1,1),"y"),""))</f>
        <v/>
      </c>
      <c r="T4169">
        <f>IF(OR($R4169=0,NOT(ISNUMBER($J4169))),"",IFERROR(DATEDIF($J4169,DATE(FY,1,1),"y"),0))</f>
        <v/>
      </c>
      <c r="U4169" s="38">
        <f>IF(OR($R4169=0,NOT(ISNUMBER($I4169))),0,IF(YEAR($I4169)+IF($Q4169=1,RetAgeO,RetAgeE)=FY,MONTH($I4169),IF(YEAR($I4169)+IF($Q4169=1,RetAgeO,RetAgeE)&lt;FY,1,0)))</f>
        <v/>
      </c>
      <c r="V4169" s="38">
        <f>IF(OR($R4169=0,NOT(ISNUMBER($K4169))),0,IF(YEAR($K4169)=FY,MONTH($K4169),IF(YEAR($K4169)&lt;FY,1,0)))</f>
        <v/>
      </c>
      <c r="W4169" s="38">
        <f>IF($R4169=0,0,MIN(12,IF(AND(ISNUMBER($O4169),$O4169&gt;=1,$O4169&lt;=12),INT($O4169),12),IF(AND(RetireExit="Yes",$U4169&gt;0),$U4169,12),IF(AND(ContractExit="Yes",$V4169&gt;0),$V4169,12)))</f>
        <v/>
      </c>
      <c r="X4169" s="37">
        <f>IF(ISNUMBER($P4169),$P4169,IncPct)</f>
        <v/>
      </c>
      <c r="Y4169" s="39">
        <f>IF($W4169=0,0,MAX(0,MIN($W4169,IncMonth-1))+MAX(0,$W4169-IncMonth+1)*(1+$X4169))</f>
        <v/>
      </c>
      <c r="Z4169" s="40">
        <f>IF($C4169="",0,IFERROR(INDEX(Departments!$B$5:$B$54,MATCH($C4169,Departments!$A$5:$A$54,0)),0))</f>
        <v/>
      </c>
      <c r="AA4169" s="41">
        <f>N($L4169)*$Y4169</f>
        <v/>
      </c>
      <c r="AB4169" s="41">
        <f>N($M4169)*$Y4169</f>
        <v/>
      </c>
      <c r="AC4169" s="41">
        <f>$AA4169*$Z4169</f>
        <v/>
      </c>
      <c r="AD4169" s="41">
        <f>$AA4169*BonusMonths/12</f>
        <v/>
      </c>
      <c r="AE4169" s="41">
        <f>($AA4169+SI_Gross*$AB4169)*IF($Q4169=1,SI_O,SI_E)</f>
        <v/>
      </c>
      <c r="AF4169" s="41">
        <f>IF($Q4169=1,0,$AA4169*EOSB)</f>
        <v/>
      </c>
      <c r="AG4169" s="41">
        <f>$AN4169*$W4169</f>
        <v/>
      </c>
      <c r="AH4169" s="41">
        <f>SUM($AA4169:$AG4169)</f>
        <v/>
      </c>
      <c r="AI4169" s="41">
        <f>12*($AM4169+$AN4169)</f>
        <v/>
      </c>
      <c r="AJ4169" s="41">
        <f>$AM4169*((IncMonth-1)+(13-IncMonth)*(1+$X4169))+12*$AN4169</f>
        <v/>
      </c>
      <c r="AK4169" s="41">
        <f>IF($R4169=1,N($L4169)+N($M4169),0)</f>
        <v/>
      </c>
      <c r="AL4169">
        <f>IF($C4169="","",IF(N($L4169)&lt;=0,"Basic salary missing",IF(ISNA(MATCH($C4169,Departments!$A$5:$A$54,0)),"Department not on Departments sheet",IF(AND($I4169&lt;&gt;"",NOT(ISNUMBER($I4169))),"Date of birth is text, not a date",IF(AND($K4169&lt;&gt;"",NOT(ISNUMBER($K4169))),"Contract end is text, not a date","")))))</f>
        <v/>
      </c>
      <c r="AM4169" s="41">
        <f>IF($R4169=0,0,N($L4169)*(1+$Z4169+BonusMonths/12+IF($Q4169=1,0,EOSB))+N($M4169)+(N($L4169)+SI_Gross*N($M4169))*IF($Q4169=1,SI_O,SI_E))</f>
        <v/>
      </c>
      <c r="AN4169" s="41">
        <f>IF($R4169=0,0,(IF($Q4169=1,MedO,MedE+Ticket)+Training)/12)</f>
        <v/>
      </c>
    </row>
    <row r="4170">
      <c r="I4170" s="35" t="n"/>
      <c r="J4170" s="35" t="n"/>
      <c r="K4170" s="35" t="n"/>
      <c r="L4170" s="36" t="n"/>
      <c r="M4170" s="36" t="n"/>
      <c r="P4170" s="37" t="n"/>
      <c r="Q4170" s="38">
        <f>IF($C4170="",0,IF(OR(LOWER(TRIM($G4170))="omani",LOWER(TRIM($G4170))="oman",LOWER(TRIM($G4170))="om",LOWER(TRIM($G4170))="local"),1,0))</f>
        <v/>
      </c>
      <c r="R4170" s="38">
        <f>IF($C4170="",0,IF(OR(ISNUMBER(SEARCH("resign",$N4170)),ISNUMBER(SEARCH("terminat",$N4170)),ISNUMBER(SEARCH("inactive",$N4170)),ISNUMBER(SEARCH("vacan",$N4170)),ISNUMBER(SEARCH("deceased",$N4170)),ISNUMBER(SEARCH("separated",$N4170))),0,1))</f>
        <v/>
      </c>
      <c r="S4170">
        <f>IF(OR($R4170=0,NOT(ISNUMBER($I4170))),"",IFERROR(DATEDIF($I4170,DATE(FY,1,1),"y"),""))</f>
        <v/>
      </c>
      <c r="T4170">
        <f>IF(OR($R4170=0,NOT(ISNUMBER($J4170))),"",IFERROR(DATEDIF($J4170,DATE(FY,1,1),"y"),0))</f>
        <v/>
      </c>
      <c r="U4170" s="38">
        <f>IF(OR($R4170=0,NOT(ISNUMBER($I4170))),0,IF(YEAR($I4170)+IF($Q4170=1,RetAgeO,RetAgeE)=FY,MONTH($I4170),IF(YEAR($I4170)+IF($Q4170=1,RetAgeO,RetAgeE)&lt;FY,1,0)))</f>
        <v/>
      </c>
      <c r="V4170" s="38">
        <f>IF(OR($R4170=0,NOT(ISNUMBER($K4170))),0,IF(YEAR($K4170)=FY,MONTH($K4170),IF(YEAR($K4170)&lt;FY,1,0)))</f>
        <v/>
      </c>
      <c r="W4170" s="38">
        <f>IF($R4170=0,0,MIN(12,IF(AND(ISNUMBER($O4170),$O4170&gt;=1,$O4170&lt;=12),INT($O4170),12),IF(AND(RetireExit="Yes",$U4170&gt;0),$U4170,12),IF(AND(ContractExit="Yes",$V4170&gt;0),$V4170,12)))</f>
        <v/>
      </c>
      <c r="X4170" s="37">
        <f>IF(ISNUMBER($P4170),$P4170,IncPct)</f>
        <v/>
      </c>
      <c r="Y4170" s="39">
        <f>IF($W4170=0,0,MAX(0,MIN($W4170,IncMonth-1))+MAX(0,$W4170-IncMonth+1)*(1+$X4170))</f>
        <v/>
      </c>
      <c r="Z4170" s="40">
        <f>IF($C4170="",0,IFERROR(INDEX(Departments!$B$5:$B$54,MATCH($C4170,Departments!$A$5:$A$54,0)),0))</f>
        <v/>
      </c>
      <c r="AA4170" s="41">
        <f>N($L4170)*$Y4170</f>
        <v/>
      </c>
      <c r="AB4170" s="41">
        <f>N($M4170)*$Y4170</f>
        <v/>
      </c>
      <c r="AC4170" s="41">
        <f>$AA4170*$Z4170</f>
        <v/>
      </c>
      <c r="AD4170" s="41">
        <f>$AA4170*BonusMonths/12</f>
        <v/>
      </c>
      <c r="AE4170" s="41">
        <f>($AA4170+SI_Gross*$AB4170)*IF($Q4170=1,SI_O,SI_E)</f>
        <v/>
      </c>
      <c r="AF4170" s="41">
        <f>IF($Q4170=1,0,$AA4170*EOSB)</f>
        <v/>
      </c>
      <c r="AG4170" s="41">
        <f>$AN4170*$W4170</f>
        <v/>
      </c>
      <c r="AH4170" s="41">
        <f>SUM($AA4170:$AG4170)</f>
        <v/>
      </c>
      <c r="AI4170" s="41">
        <f>12*($AM4170+$AN4170)</f>
        <v/>
      </c>
      <c r="AJ4170" s="41">
        <f>$AM4170*((IncMonth-1)+(13-IncMonth)*(1+$X4170))+12*$AN4170</f>
        <v/>
      </c>
      <c r="AK4170" s="41">
        <f>IF($R4170=1,N($L4170)+N($M4170),0)</f>
        <v/>
      </c>
      <c r="AL4170">
        <f>IF($C4170="","",IF(N($L4170)&lt;=0,"Basic salary missing",IF(ISNA(MATCH($C4170,Departments!$A$5:$A$54,0)),"Department not on Departments sheet",IF(AND($I4170&lt;&gt;"",NOT(ISNUMBER($I4170))),"Date of birth is text, not a date",IF(AND($K4170&lt;&gt;"",NOT(ISNUMBER($K4170))),"Contract end is text, not a date","")))))</f>
        <v/>
      </c>
      <c r="AM4170" s="41">
        <f>IF($R4170=0,0,N($L4170)*(1+$Z4170+BonusMonths/12+IF($Q4170=1,0,EOSB))+N($M4170)+(N($L4170)+SI_Gross*N($M4170))*IF($Q4170=1,SI_O,SI_E))</f>
        <v/>
      </c>
      <c r="AN4170" s="41">
        <f>IF($R4170=0,0,(IF($Q4170=1,MedO,MedE+Ticket)+Training)/12)</f>
        <v/>
      </c>
    </row>
    <row r="4171">
      <c r="I4171" s="35" t="n"/>
      <c r="J4171" s="35" t="n"/>
      <c r="K4171" s="35" t="n"/>
      <c r="L4171" s="36" t="n"/>
      <c r="M4171" s="36" t="n"/>
      <c r="P4171" s="37" t="n"/>
      <c r="Q4171" s="38">
        <f>IF($C4171="",0,IF(OR(LOWER(TRIM($G4171))="omani",LOWER(TRIM($G4171))="oman",LOWER(TRIM($G4171))="om",LOWER(TRIM($G4171))="local"),1,0))</f>
        <v/>
      </c>
      <c r="R4171" s="38">
        <f>IF($C4171="",0,IF(OR(ISNUMBER(SEARCH("resign",$N4171)),ISNUMBER(SEARCH("terminat",$N4171)),ISNUMBER(SEARCH("inactive",$N4171)),ISNUMBER(SEARCH("vacan",$N4171)),ISNUMBER(SEARCH("deceased",$N4171)),ISNUMBER(SEARCH("separated",$N4171))),0,1))</f>
        <v/>
      </c>
      <c r="S4171">
        <f>IF(OR($R4171=0,NOT(ISNUMBER($I4171))),"",IFERROR(DATEDIF($I4171,DATE(FY,1,1),"y"),""))</f>
        <v/>
      </c>
      <c r="T4171">
        <f>IF(OR($R4171=0,NOT(ISNUMBER($J4171))),"",IFERROR(DATEDIF($J4171,DATE(FY,1,1),"y"),0))</f>
        <v/>
      </c>
      <c r="U4171" s="38">
        <f>IF(OR($R4171=0,NOT(ISNUMBER($I4171))),0,IF(YEAR($I4171)+IF($Q4171=1,RetAgeO,RetAgeE)=FY,MONTH($I4171),IF(YEAR($I4171)+IF($Q4171=1,RetAgeO,RetAgeE)&lt;FY,1,0)))</f>
        <v/>
      </c>
      <c r="V4171" s="38">
        <f>IF(OR($R4171=0,NOT(ISNUMBER($K4171))),0,IF(YEAR($K4171)=FY,MONTH($K4171),IF(YEAR($K4171)&lt;FY,1,0)))</f>
        <v/>
      </c>
      <c r="W4171" s="38">
        <f>IF($R4171=0,0,MIN(12,IF(AND(ISNUMBER($O4171),$O4171&gt;=1,$O4171&lt;=12),INT($O4171),12),IF(AND(RetireExit="Yes",$U4171&gt;0),$U4171,12),IF(AND(ContractExit="Yes",$V4171&gt;0),$V4171,12)))</f>
        <v/>
      </c>
      <c r="X4171" s="37">
        <f>IF(ISNUMBER($P4171),$P4171,IncPct)</f>
        <v/>
      </c>
      <c r="Y4171" s="39">
        <f>IF($W4171=0,0,MAX(0,MIN($W4171,IncMonth-1))+MAX(0,$W4171-IncMonth+1)*(1+$X4171))</f>
        <v/>
      </c>
      <c r="Z4171" s="40">
        <f>IF($C4171="",0,IFERROR(INDEX(Departments!$B$5:$B$54,MATCH($C4171,Departments!$A$5:$A$54,0)),0))</f>
        <v/>
      </c>
      <c r="AA4171" s="41">
        <f>N($L4171)*$Y4171</f>
        <v/>
      </c>
      <c r="AB4171" s="41">
        <f>N($M4171)*$Y4171</f>
        <v/>
      </c>
      <c r="AC4171" s="41">
        <f>$AA4171*$Z4171</f>
        <v/>
      </c>
      <c r="AD4171" s="41">
        <f>$AA4171*BonusMonths/12</f>
        <v/>
      </c>
      <c r="AE4171" s="41">
        <f>($AA4171+SI_Gross*$AB4171)*IF($Q4171=1,SI_O,SI_E)</f>
        <v/>
      </c>
      <c r="AF4171" s="41">
        <f>IF($Q4171=1,0,$AA4171*EOSB)</f>
        <v/>
      </c>
      <c r="AG4171" s="41">
        <f>$AN4171*$W4171</f>
        <v/>
      </c>
      <c r="AH4171" s="41">
        <f>SUM($AA4171:$AG4171)</f>
        <v/>
      </c>
      <c r="AI4171" s="41">
        <f>12*($AM4171+$AN4171)</f>
        <v/>
      </c>
      <c r="AJ4171" s="41">
        <f>$AM4171*((IncMonth-1)+(13-IncMonth)*(1+$X4171))+12*$AN4171</f>
        <v/>
      </c>
      <c r="AK4171" s="41">
        <f>IF($R4171=1,N($L4171)+N($M4171),0)</f>
        <v/>
      </c>
      <c r="AL4171">
        <f>IF($C4171="","",IF(N($L4171)&lt;=0,"Basic salary missing",IF(ISNA(MATCH($C4171,Departments!$A$5:$A$54,0)),"Department not on Departments sheet",IF(AND($I4171&lt;&gt;"",NOT(ISNUMBER($I4171))),"Date of birth is text, not a date",IF(AND($K4171&lt;&gt;"",NOT(ISNUMBER($K4171))),"Contract end is text, not a date","")))))</f>
        <v/>
      </c>
      <c r="AM4171" s="41">
        <f>IF($R4171=0,0,N($L4171)*(1+$Z4171+BonusMonths/12+IF($Q4171=1,0,EOSB))+N($M4171)+(N($L4171)+SI_Gross*N($M4171))*IF($Q4171=1,SI_O,SI_E))</f>
        <v/>
      </c>
      <c r="AN4171" s="41">
        <f>IF($R4171=0,0,(IF($Q4171=1,MedO,MedE+Ticket)+Training)/12)</f>
        <v/>
      </c>
    </row>
    <row r="4172">
      <c r="I4172" s="35" t="n"/>
      <c r="J4172" s="35" t="n"/>
      <c r="K4172" s="35" t="n"/>
      <c r="L4172" s="36" t="n"/>
      <c r="M4172" s="36" t="n"/>
      <c r="P4172" s="37" t="n"/>
      <c r="Q4172" s="38">
        <f>IF($C4172="",0,IF(OR(LOWER(TRIM($G4172))="omani",LOWER(TRIM($G4172))="oman",LOWER(TRIM($G4172))="om",LOWER(TRIM($G4172))="local"),1,0))</f>
        <v/>
      </c>
      <c r="R4172" s="38">
        <f>IF($C4172="",0,IF(OR(ISNUMBER(SEARCH("resign",$N4172)),ISNUMBER(SEARCH("terminat",$N4172)),ISNUMBER(SEARCH("inactive",$N4172)),ISNUMBER(SEARCH("vacan",$N4172)),ISNUMBER(SEARCH("deceased",$N4172)),ISNUMBER(SEARCH("separated",$N4172))),0,1))</f>
        <v/>
      </c>
      <c r="S4172">
        <f>IF(OR($R4172=0,NOT(ISNUMBER($I4172))),"",IFERROR(DATEDIF($I4172,DATE(FY,1,1),"y"),""))</f>
        <v/>
      </c>
      <c r="T4172">
        <f>IF(OR($R4172=0,NOT(ISNUMBER($J4172))),"",IFERROR(DATEDIF($J4172,DATE(FY,1,1),"y"),0))</f>
        <v/>
      </c>
      <c r="U4172" s="38">
        <f>IF(OR($R4172=0,NOT(ISNUMBER($I4172))),0,IF(YEAR($I4172)+IF($Q4172=1,RetAgeO,RetAgeE)=FY,MONTH($I4172),IF(YEAR($I4172)+IF($Q4172=1,RetAgeO,RetAgeE)&lt;FY,1,0)))</f>
        <v/>
      </c>
      <c r="V4172" s="38">
        <f>IF(OR($R4172=0,NOT(ISNUMBER($K4172))),0,IF(YEAR($K4172)=FY,MONTH($K4172),IF(YEAR($K4172)&lt;FY,1,0)))</f>
        <v/>
      </c>
      <c r="W4172" s="38">
        <f>IF($R4172=0,0,MIN(12,IF(AND(ISNUMBER($O4172),$O4172&gt;=1,$O4172&lt;=12),INT($O4172),12),IF(AND(RetireExit="Yes",$U4172&gt;0),$U4172,12),IF(AND(ContractExit="Yes",$V4172&gt;0),$V4172,12)))</f>
        <v/>
      </c>
      <c r="X4172" s="37">
        <f>IF(ISNUMBER($P4172),$P4172,IncPct)</f>
        <v/>
      </c>
      <c r="Y4172" s="39">
        <f>IF($W4172=0,0,MAX(0,MIN($W4172,IncMonth-1))+MAX(0,$W4172-IncMonth+1)*(1+$X4172))</f>
        <v/>
      </c>
      <c r="Z4172" s="40">
        <f>IF($C4172="",0,IFERROR(INDEX(Departments!$B$5:$B$54,MATCH($C4172,Departments!$A$5:$A$54,0)),0))</f>
        <v/>
      </c>
      <c r="AA4172" s="41">
        <f>N($L4172)*$Y4172</f>
        <v/>
      </c>
      <c r="AB4172" s="41">
        <f>N($M4172)*$Y4172</f>
        <v/>
      </c>
      <c r="AC4172" s="41">
        <f>$AA4172*$Z4172</f>
        <v/>
      </c>
      <c r="AD4172" s="41">
        <f>$AA4172*BonusMonths/12</f>
        <v/>
      </c>
      <c r="AE4172" s="41">
        <f>($AA4172+SI_Gross*$AB4172)*IF($Q4172=1,SI_O,SI_E)</f>
        <v/>
      </c>
      <c r="AF4172" s="41">
        <f>IF($Q4172=1,0,$AA4172*EOSB)</f>
        <v/>
      </c>
      <c r="AG4172" s="41">
        <f>$AN4172*$W4172</f>
        <v/>
      </c>
      <c r="AH4172" s="41">
        <f>SUM($AA4172:$AG4172)</f>
        <v/>
      </c>
      <c r="AI4172" s="41">
        <f>12*($AM4172+$AN4172)</f>
        <v/>
      </c>
      <c r="AJ4172" s="41">
        <f>$AM4172*((IncMonth-1)+(13-IncMonth)*(1+$X4172))+12*$AN4172</f>
        <v/>
      </c>
      <c r="AK4172" s="41">
        <f>IF($R4172=1,N($L4172)+N($M4172),0)</f>
        <v/>
      </c>
      <c r="AL4172">
        <f>IF($C4172="","",IF(N($L4172)&lt;=0,"Basic salary missing",IF(ISNA(MATCH($C4172,Departments!$A$5:$A$54,0)),"Department not on Departments sheet",IF(AND($I4172&lt;&gt;"",NOT(ISNUMBER($I4172))),"Date of birth is text, not a date",IF(AND($K4172&lt;&gt;"",NOT(ISNUMBER($K4172))),"Contract end is text, not a date","")))))</f>
        <v/>
      </c>
      <c r="AM4172" s="41">
        <f>IF($R4172=0,0,N($L4172)*(1+$Z4172+BonusMonths/12+IF($Q4172=1,0,EOSB))+N($M4172)+(N($L4172)+SI_Gross*N($M4172))*IF($Q4172=1,SI_O,SI_E))</f>
        <v/>
      </c>
      <c r="AN4172" s="41">
        <f>IF($R4172=0,0,(IF($Q4172=1,MedO,MedE+Ticket)+Training)/12)</f>
        <v/>
      </c>
    </row>
    <row r="4173">
      <c r="I4173" s="35" t="n"/>
      <c r="J4173" s="35" t="n"/>
      <c r="K4173" s="35" t="n"/>
      <c r="L4173" s="36" t="n"/>
      <c r="M4173" s="36" t="n"/>
      <c r="P4173" s="37" t="n"/>
      <c r="Q4173" s="38">
        <f>IF($C4173="",0,IF(OR(LOWER(TRIM($G4173))="omani",LOWER(TRIM($G4173))="oman",LOWER(TRIM($G4173))="om",LOWER(TRIM($G4173))="local"),1,0))</f>
        <v/>
      </c>
      <c r="R4173" s="38">
        <f>IF($C4173="",0,IF(OR(ISNUMBER(SEARCH("resign",$N4173)),ISNUMBER(SEARCH("terminat",$N4173)),ISNUMBER(SEARCH("inactive",$N4173)),ISNUMBER(SEARCH("vacan",$N4173)),ISNUMBER(SEARCH("deceased",$N4173)),ISNUMBER(SEARCH("separated",$N4173))),0,1))</f>
        <v/>
      </c>
      <c r="S4173">
        <f>IF(OR($R4173=0,NOT(ISNUMBER($I4173))),"",IFERROR(DATEDIF($I4173,DATE(FY,1,1),"y"),""))</f>
        <v/>
      </c>
      <c r="T4173">
        <f>IF(OR($R4173=0,NOT(ISNUMBER($J4173))),"",IFERROR(DATEDIF($J4173,DATE(FY,1,1),"y"),0))</f>
        <v/>
      </c>
      <c r="U4173" s="38">
        <f>IF(OR($R4173=0,NOT(ISNUMBER($I4173))),0,IF(YEAR($I4173)+IF($Q4173=1,RetAgeO,RetAgeE)=FY,MONTH($I4173),IF(YEAR($I4173)+IF($Q4173=1,RetAgeO,RetAgeE)&lt;FY,1,0)))</f>
        <v/>
      </c>
      <c r="V4173" s="38">
        <f>IF(OR($R4173=0,NOT(ISNUMBER($K4173))),0,IF(YEAR($K4173)=FY,MONTH($K4173),IF(YEAR($K4173)&lt;FY,1,0)))</f>
        <v/>
      </c>
      <c r="W4173" s="38">
        <f>IF($R4173=0,0,MIN(12,IF(AND(ISNUMBER($O4173),$O4173&gt;=1,$O4173&lt;=12),INT($O4173),12),IF(AND(RetireExit="Yes",$U4173&gt;0),$U4173,12),IF(AND(ContractExit="Yes",$V4173&gt;0),$V4173,12)))</f>
        <v/>
      </c>
      <c r="X4173" s="37">
        <f>IF(ISNUMBER($P4173),$P4173,IncPct)</f>
        <v/>
      </c>
      <c r="Y4173" s="39">
        <f>IF($W4173=0,0,MAX(0,MIN($W4173,IncMonth-1))+MAX(0,$W4173-IncMonth+1)*(1+$X4173))</f>
        <v/>
      </c>
      <c r="Z4173" s="40">
        <f>IF($C4173="",0,IFERROR(INDEX(Departments!$B$5:$B$54,MATCH($C4173,Departments!$A$5:$A$54,0)),0))</f>
        <v/>
      </c>
      <c r="AA4173" s="41">
        <f>N($L4173)*$Y4173</f>
        <v/>
      </c>
      <c r="AB4173" s="41">
        <f>N($M4173)*$Y4173</f>
        <v/>
      </c>
      <c r="AC4173" s="41">
        <f>$AA4173*$Z4173</f>
        <v/>
      </c>
      <c r="AD4173" s="41">
        <f>$AA4173*BonusMonths/12</f>
        <v/>
      </c>
      <c r="AE4173" s="41">
        <f>($AA4173+SI_Gross*$AB4173)*IF($Q4173=1,SI_O,SI_E)</f>
        <v/>
      </c>
      <c r="AF4173" s="41">
        <f>IF($Q4173=1,0,$AA4173*EOSB)</f>
        <v/>
      </c>
      <c r="AG4173" s="41">
        <f>$AN4173*$W4173</f>
        <v/>
      </c>
      <c r="AH4173" s="41">
        <f>SUM($AA4173:$AG4173)</f>
        <v/>
      </c>
      <c r="AI4173" s="41">
        <f>12*($AM4173+$AN4173)</f>
        <v/>
      </c>
      <c r="AJ4173" s="41">
        <f>$AM4173*((IncMonth-1)+(13-IncMonth)*(1+$X4173))+12*$AN4173</f>
        <v/>
      </c>
      <c r="AK4173" s="41">
        <f>IF($R4173=1,N($L4173)+N($M4173),0)</f>
        <v/>
      </c>
      <c r="AL4173">
        <f>IF($C4173="","",IF(N($L4173)&lt;=0,"Basic salary missing",IF(ISNA(MATCH($C4173,Departments!$A$5:$A$54,0)),"Department not on Departments sheet",IF(AND($I4173&lt;&gt;"",NOT(ISNUMBER($I4173))),"Date of birth is text, not a date",IF(AND($K4173&lt;&gt;"",NOT(ISNUMBER($K4173))),"Contract end is text, not a date","")))))</f>
        <v/>
      </c>
      <c r="AM4173" s="41">
        <f>IF($R4173=0,0,N($L4173)*(1+$Z4173+BonusMonths/12+IF($Q4173=1,0,EOSB))+N($M4173)+(N($L4173)+SI_Gross*N($M4173))*IF($Q4173=1,SI_O,SI_E))</f>
        <v/>
      </c>
      <c r="AN4173" s="41">
        <f>IF($R4173=0,0,(IF($Q4173=1,MedO,MedE+Ticket)+Training)/12)</f>
        <v/>
      </c>
    </row>
    <row r="4174">
      <c r="I4174" s="35" t="n"/>
      <c r="J4174" s="35" t="n"/>
      <c r="K4174" s="35" t="n"/>
      <c r="L4174" s="36" t="n"/>
      <c r="M4174" s="36" t="n"/>
      <c r="P4174" s="37" t="n"/>
      <c r="Q4174" s="38">
        <f>IF($C4174="",0,IF(OR(LOWER(TRIM($G4174))="omani",LOWER(TRIM($G4174))="oman",LOWER(TRIM($G4174))="om",LOWER(TRIM($G4174))="local"),1,0))</f>
        <v/>
      </c>
      <c r="R4174" s="38">
        <f>IF($C4174="",0,IF(OR(ISNUMBER(SEARCH("resign",$N4174)),ISNUMBER(SEARCH("terminat",$N4174)),ISNUMBER(SEARCH("inactive",$N4174)),ISNUMBER(SEARCH("vacan",$N4174)),ISNUMBER(SEARCH("deceased",$N4174)),ISNUMBER(SEARCH("separated",$N4174))),0,1))</f>
        <v/>
      </c>
      <c r="S4174">
        <f>IF(OR($R4174=0,NOT(ISNUMBER($I4174))),"",IFERROR(DATEDIF($I4174,DATE(FY,1,1),"y"),""))</f>
        <v/>
      </c>
      <c r="T4174">
        <f>IF(OR($R4174=0,NOT(ISNUMBER($J4174))),"",IFERROR(DATEDIF($J4174,DATE(FY,1,1),"y"),0))</f>
        <v/>
      </c>
      <c r="U4174" s="38">
        <f>IF(OR($R4174=0,NOT(ISNUMBER($I4174))),0,IF(YEAR($I4174)+IF($Q4174=1,RetAgeO,RetAgeE)=FY,MONTH($I4174),IF(YEAR($I4174)+IF($Q4174=1,RetAgeO,RetAgeE)&lt;FY,1,0)))</f>
        <v/>
      </c>
      <c r="V4174" s="38">
        <f>IF(OR($R4174=0,NOT(ISNUMBER($K4174))),0,IF(YEAR($K4174)=FY,MONTH($K4174),IF(YEAR($K4174)&lt;FY,1,0)))</f>
        <v/>
      </c>
      <c r="W4174" s="38">
        <f>IF($R4174=0,0,MIN(12,IF(AND(ISNUMBER($O4174),$O4174&gt;=1,$O4174&lt;=12),INT($O4174),12),IF(AND(RetireExit="Yes",$U4174&gt;0),$U4174,12),IF(AND(ContractExit="Yes",$V4174&gt;0),$V4174,12)))</f>
        <v/>
      </c>
      <c r="X4174" s="37">
        <f>IF(ISNUMBER($P4174),$P4174,IncPct)</f>
        <v/>
      </c>
      <c r="Y4174" s="39">
        <f>IF($W4174=0,0,MAX(0,MIN($W4174,IncMonth-1))+MAX(0,$W4174-IncMonth+1)*(1+$X4174))</f>
        <v/>
      </c>
      <c r="Z4174" s="40">
        <f>IF($C4174="",0,IFERROR(INDEX(Departments!$B$5:$B$54,MATCH($C4174,Departments!$A$5:$A$54,0)),0))</f>
        <v/>
      </c>
      <c r="AA4174" s="41">
        <f>N($L4174)*$Y4174</f>
        <v/>
      </c>
      <c r="AB4174" s="41">
        <f>N($M4174)*$Y4174</f>
        <v/>
      </c>
      <c r="AC4174" s="41">
        <f>$AA4174*$Z4174</f>
        <v/>
      </c>
      <c r="AD4174" s="41">
        <f>$AA4174*BonusMonths/12</f>
        <v/>
      </c>
      <c r="AE4174" s="41">
        <f>($AA4174+SI_Gross*$AB4174)*IF($Q4174=1,SI_O,SI_E)</f>
        <v/>
      </c>
      <c r="AF4174" s="41">
        <f>IF($Q4174=1,0,$AA4174*EOSB)</f>
        <v/>
      </c>
      <c r="AG4174" s="41">
        <f>$AN4174*$W4174</f>
        <v/>
      </c>
      <c r="AH4174" s="41">
        <f>SUM($AA4174:$AG4174)</f>
        <v/>
      </c>
      <c r="AI4174" s="41">
        <f>12*($AM4174+$AN4174)</f>
        <v/>
      </c>
      <c r="AJ4174" s="41">
        <f>$AM4174*((IncMonth-1)+(13-IncMonth)*(1+$X4174))+12*$AN4174</f>
        <v/>
      </c>
      <c r="AK4174" s="41">
        <f>IF($R4174=1,N($L4174)+N($M4174),0)</f>
        <v/>
      </c>
      <c r="AL4174">
        <f>IF($C4174="","",IF(N($L4174)&lt;=0,"Basic salary missing",IF(ISNA(MATCH($C4174,Departments!$A$5:$A$54,0)),"Department not on Departments sheet",IF(AND($I4174&lt;&gt;"",NOT(ISNUMBER($I4174))),"Date of birth is text, not a date",IF(AND($K4174&lt;&gt;"",NOT(ISNUMBER($K4174))),"Contract end is text, not a date","")))))</f>
        <v/>
      </c>
      <c r="AM4174" s="41">
        <f>IF($R4174=0,0,N($L4174)*(1+$Z4174+BonusMonths/12+IF($Q4174=1,0,EOSB))+N($M4174)+(N($L4174)+SI_Gross*N($M4174))*IF($Q4174=1,SI_O,SI_E))</f>
        <v/>
      </c>
      <c r="AN4174" s="41">
        <f>IF($R4174=0,0,(IF($Q4174=1,MedO,MedE+Ticket)+Training)/12)</f>
        <v/>
      </c>
    </row>
    <row r="4175">
      <c r="I4175" s="35" t="n"/>
      <c r="J4175" s="35" t="n"/>
      <c r="K4175" s="35" t="n"/>
      <c r="L4175" s="36" t="n"/>
      <c r="M4175" s="36" t="n"/>
      <c r="P4175" s="37" t="n"/>
      <c r="Q4175" s="38">
        <f>IF($C4175="",0,IF(OR(LOWER(TRIM($G4175))="omani",LOWER(TRIM($G4175))="oman",LOWER(TRIM($G4175))="om",LOWER(TRIM($G4175))="local"),1,0))</f>
        <v/>
      </c>
      <c r="R4175" s="38">
        <f>IF($C4175="",0,IF(OR(ISNUMBER(SEARCH("resign",$N4175)),ISNUMBER(SEARCH("terminat",$N4175)),ISNUMBER(SEARCH("inactive",$N4175)),ISNUMBER(SEARCH("vacan",$N4175)),ISNUMBER(SEARCH("deceased",$N4175)),ISNUMBER(SEARCH("separated",$N4175))),0,1))</f>
        <v/>
      </c>
      <c r="S4175">
        <f>IF(OR($R4175=0,NOT(ISNUMBER($I4175))),"",IFERROR(DATEDIF($I4175,DATE(FY,1,1),"y"),""))</f>
        <v/>
      </c>
      <c r="T4175">
        <f>IF(OR($R4175=0,NOT(ISNUMBER($J4175))),"",IFERROR(DATEDIF($J4175,DATE(FY,1,1),"y"),0))</f>
        <v/>
      </c>
      <c r="U4175" s="38">
        <f>IF(OR($R4175=0,NOT(ISNUMBER($I4175))),0,IF(YEAR($I4175)+IF($Q4175=1,RetAgeO,RetAgeE)=FY,MONTH($I4175),IF(YEAR($I4175)+IF($Q4175=1,RetAgeO,RetAgeE)&lt;FY,1,0)))</f>
        <v/>
      </c>
      <c r="V4175" s="38">
        <f>IF(OR($R4175=0,NOT(ISNUMBER($K4175))),0,IF(YEAR($K4175)=FY,MONTH($K4175),IF(YEAR($K4175)&lt;FY,1,0)))</f>
        <v/>
      </c>
      <c r="W4175" s="38">
        <f>IF($R4175=0,0,MIN(12,IF(AND(ISNUMBER($O4175),$O4175&gt;=1,$O4175&lt;=12),INT($O4175),12),IF(AND(RetireExit="Yes",$U4175&gt;0),$U4175,12),IF(AND(ContractExit="Yes",$V4175&gt;0),$V4175,12)))</f>
        <v/>
      </c>
      <c r="X4175" s="37">
        <f>IF(ISNUMBER($P4175),$P4175,IncPct)</f>
        <v/>
      </c>
      <c r="Y4175" s="39">
        <f>IF($W4175=0,0,MAX(0,MIN($W4175,IncMonth-1))+MAX(0,$W4175-IncMonth+1)*(1+$X4175))</f>
        <v/>
      </c>
      <c r="Z4175" s="40">
        <f>IF($C4175="",0,IFERROR(INDEX(Departments!$B$5:$B$54,MATCH($C4175,Departments!$A$5:$A$54,0)),0))</f>
        <v/>
      </c>
      <c r="AA4175" s="41">
        <f>N($L4175)*$Y4175</f>
        <v/>
      </c>
      <c r="AB4175" s="41">
        <f>N($M4175)*$Y4175</f>
        <v/>
      </c>
      <c r="AC4175" s="41">
        <f>$AA4175*$Z4175</f>
        <v/>
      </c>
      <c r="AD4175" s="41">
        <f>$AA4175*BonusMonths/12</f>
        <v/>
      </c>
      <c r="AE4175" s="41">
        <f>($AA4175+SI_Gross*$AB4175)*IF($Q4175=1,SI_O,SI_E)</f>
        <v/>
      </c>
      <c r="AF4175" s="41">
        <f>IF($Q4175=1,0,$AA4175*EOSB)</f>
        <v/>
      </c>
      <c r="AG4175" s="41">
        <f>$AN4175*$W4175</f>
        <v/>
      </c>
      <c r="AH4175" s="41">
        <f>SUM($AA4175:$AG4175)</f>
        <v/>
      </c>
      <c r="AI4175" s="41">
        <f>12*($AM4175+$AN4175)</f>
        <v/>
      </c>
      <c r="AJ4175" s="41">
        <f>$AM4175*((IncMonth-1)+(13-IncMonth)*(1+$X4175))+12*$AN4175</f>
        <v/>
      </c>
      <c r="AK4175" s="41">
        <f>IF($R4175=1,N($L4175)+N($M4175),0)</f>
        <v/>
      </c>
      <c r="AL4175">
        <f>IF($C4175="","",IF(N($L4175)&lt;=0,"Basic salary missing",IF(ISNA(MATCH($C4175,Departments!$A$5:$A$54,0)),"Department not on Departments sheet",IF(AND($I4175&lt;&gt;"",NOT(ISNUMBER($I4175))),"Date of birth is text, not a date",IF(AND($K4175&lt;&gt;"",NOT(ISNUMBER($K4175))),"Contract end is text, not a date","")))))</f>
        <v/>
      </c>
      <c r="AM4175" s="41">
        <f>IF($R4175=0,0,N($L4175)*(1+$Z4175+BonusMonths/12+IF($Q4175=1,0,EOSB))+N($M4175)+(N($L4175)+SI_Gross*N($M4175))*IF($Q4175=1,SI_O,SI_E))</f>
        <v/>
      </c>
      <c r="AN4175" s="41">
        <f>IF($R4175=0,0,(IF($Q4175=1,MedO,MedE+Ticket)+Training)/12)</f>
        <v/>
      </c>
    </row>
    <row r="4176">
      <c r="I4176" s="35" t="n"/>
      <c r="J4176" s="35" t="n"/>
      <c r="K4176" s="35" t="n"/>
      <c r="L4176" s="36" t="n"/>
      <c r="M4176" s="36" t="n"/>
      <c r="P4176" s="37" t="n"/>
      <c r="Q4176" s="38">
        <f>IF($C4176="",0,IF(OR(LOWER(TRIM($G4176))="omani",LOWER(TRIM($G4176))="oman",LOWER(TRIM($G4176))="om",LOWER(TRIM($G4176))="local"),1,0))</f>
        <v/>
      </c>
      <c r="R4176" s="38">
        <f>IF($C4176="",0,IF(OR(ISNUMBER(SEARCH("resign",$N4176)),ISNUMBER(SEARCH("terminat",$N4176)),ISNUMBER(SEARCH("inactive",$N4176)),ISNUMBER(SEARCH("vacan",$N4176)),ISNUMBER(SEARCH("deceased",$N4176)),ISNUMBER(SEARCH("separated",$N4176))),0,1))</f>
        <v/>
      </c>
      <c r="S4176">
        <f>IF(OR($R4176=0,NOT(ISNUMBER($I4176))),"",IFERROR(DATEDIF($I4176,DATE(FY,1,1),"y"),""))</f>
        <v/>
      </c>
      <c r="T4176">
        <f>IF(OR($R4176=0,NOT(ISNUMBER($J4176))),"",IFERROR(DATEDIF($J4176,DATE(FY,1,1),"y"),0))</f>
        <v/>
      </c>
      <c r="U4176" s="38">
        <f>IF(OR($R4176=0,NOT(ISNUMBER($I4176))),0,IF(YEAR($I4176)+IF($Q4176=1,RetAgeO,RetAgeE)=FY,MONTH($I4176),IF(YEAR($I4176)+IF($Q4176=1,RetAgeO,RetAgeE)&lt;FY,1,0)))</f>
        <v/>
      </c>
      <c r="V4176" s="38">
        <f>IF(OR($R4176=0,NOT(ISNUMBER($K4176))),0,IF(YEAR($K4176)=FY,MONTH($K4176),IF(YEAR($K4176)&lt;FY,1,0)))</f>
        <v/>
      </c>
      <c r="W4176" s="38">
        <f>IF($R4176=0,0,MIN(12,IF(AND(ISNUMBER($O4176),$O4176&gt;=1,$O4176&lt;=12),INT($O4176),12),IF(AND(RetireExit="Yes",$U4176&gt;0),$U4176,12),IF(AND(ContractExit="Yes",$V4176&gt;0),$V4176,12)))</f>
        <v/>
      </c>
      <c r="X4176" s="37">
        <f>IF(ISNUMBER($P4176),$P4176,IncPct)</f>
        <v/>
      </c>
      <c r="Y4176" s="39">
        <f>IF($W4176=0,0,MAX(0,MIN($W4176,IncMonth-1))+MAX(0,$W4176-IncMonth+1)*(1+$X4176))</f>
        <v/>
      </c>
      <c r="Z4176" s="40">
        <f>IF($C4176="",0,IFERROR(INDEX(Departments!$B$5:$B$54,MATCH($C4176,Departments!$A$5:$A$54,0)),0))</f>
        <v/>
      </c>
      <c r="AA4176" s="41">
        <f>N($L4176)*$Y4176</f>
        <v/>
      </c>
      <c r="AB4176" s="41">
        <f>N($M4176)*$Y4176</f>
        <v/>
      </c>
      <c r="AC4176" s="41">
        <f>$AA4176*$Z4176</f>
        <v/>
      </c>
      <c r="AD4176" s="41">
        <f>$AA4176*BonusMonths/12</f>
        <v/>
      </c>
      <c r="AE4176" s="41">
        <f>($AA4176+SI_Gross*$AB4176)*IF($Q4176=1,SI_O,SI_E)</f>
        <v/>
      </c>
      <c r="AF4176" s="41">
        <f>IF($Q4176=1,0,$AA4176*EOSB)</f>
        <v/>
      </c>
      <c r="AG4176" s="41">
        <f>$AN4176*$W4176</f>
        <v/>
      </c>
      <c r="AH4176" s="41">
        <f>SUM($AA4176:$AG4176)</f>
        <v/>
      </c>
      <c r="AI4176" s="41">
        <f>12*($AM4176+$AN4176)</f>
        <v/>
      </c>
      <c r="AJ4176" s="41">
        <f>$AM4176*((IncMonth-1)+(13-IncMonth)*(1+$X4176))+12*$AN4176</f>
        <v/>
      </c>
      <c r="AK4176" s="41">
        <f>IF($R4176=1,N($L4176)+N($M4176),0)</f>
        <v/>
      </c>
      <c r="AL4176">
        <f>IF($C4176="","",IF(N($L4176)&lt;=0,"Basic salary missing",IF(ISNA(MATCH($C4176,Departments!$A$5:$A$54,0)),"Department not on Departments sheet",IF(AND($I4176&lt;&gt;"",NOT(ISNUMBER($I4176))),"Date of birth is text, not a date",IF(AND($K4176&lt;&gt;"",NOT(ISNUMBER($K4176))),"Contract end is text, not a date","")))))</f>
        <v/>
      </c>
      <c r="AM4176" s="41">
        <f>IF($R4176=0,0,N($L4176)*(1+$Z4176+BonusMonths/12+IF($Q4176=1,0,EOSB))+N($M4176)+(N($L4176)+SI_Gross*N($M4176))*IF($Q4176=1,SI_O,SI_E))</f>
        <v/>
      </c>
      <c r="AN4176" s="41">
        <f>IF($R4176=0,0,(IF($Q4176=1,MedO,MedE+Ticket)+Training)/12)</f>
        <v/>
      </c>
    </row>
    <row r="4177">
      <c r="I4177" s="35" t="n"/>
      <c r="J4177" s="35" t="n"/>
      <c r="K4177" s="35" t="n"/>
      <c r="L4177" s="36" t="n"/>
      <c r="M4177" s="36" t="n"/>
      <c r="P4177" s="37" t="n"/>
      <c r="Q4177" s="38">
        <f>IF($C4177="",0,IF(OR(LOWER(TRIM($G4177))="omani",LOWER(TRIM($G4177))="oman",LOWER(TRIM($G4177))="om",LOWER(TRIM($G4177))="local"),1,0))</f>
        <v/>
      </c>
      <c r="R4177" s="38">
        <f>IF($C4177="",0,IF(OR(ISNUMBER(SEARCH("resign",$N4177)),ISNUMBER(SEARCH("terminat",$N4177)),ISNUMBER(SEARCH("inactive",$N4177)),ISNUMBER(SEARCH("vacan",$N4177)),ISNUMBER(SEARCH("deceased",$N4177)),ISNUMBER(SEARCH("separated",$N4177))),0,1))</f>
        <v/>
      </c>
      <c r="S4177">
        <f>IF(OR($R4177=0,NOT(ISNUMBER($I4177))),"",IFERROR(DATEDIF($I4177,DATE(FY,1,1),"y"),""))</f>
        <v/>
      </c>
      <c r="T4177">
        <f>IF(OR($R4177=0,NOT(ISNUMBER($J4177))),"",IFERROR(DATEDIF($J4177,DATE(FY,1,1),"y"),0))</f>
        <v/>
      </c>
      <c r="U4177" s="38">
        <f>IF(OR($R4177=0,NOT(ISNUMBER($I4177))),0,IF(YEAR($I4177)+IF($Q4177=1,RetAgeO,RetAgeE)=FY,MONTH($I4177),IF(YEAR($I4177)+IF($Q4177=1,RetAgeO,RetAgeE)&lt;FY,1,0)))</f>
        <v/>
      </c>
      <c r="V4177" s="38">
        <f>IF(OR($R4177=0,NOT(ISNUMBER($K4177))),0,IF(YEAR($K4177)=FY,MONTH($K4177),IF(YEAR($K4177)&lt;FY,1,0)))</f>
        <v/>
      </c>
      <c r="W4177" s="38">
        <f>IF($R4177=0,0,MIN(12,IF(AND(ISNUMBER($O4177),$O4177&gt;=1,$O4177&lt;=12),INT($O4177),12),IF(AND(RetireExit="Yes",$U4177&gt;0),$U4177,12),IF(AND(ContractExit="Yes",$V4177&gt;0),$V4177,12)))</f>
        <v/>
      </c>
      <c r="X4177" s="37">
        <f>IF(ISNUMBER($P4177),$P4177,IncPct)</f>
        <v/>
      </c>
      <c r="Y4177" s="39">
        <f>IF($W4177=0,0,MAX(0,MIN($W4177,IncMonth-1))+MAX(0,$W4177-IncMonth+1)*(1+$X4177))</f>
        <v/>
      </c>
      <c r="Z4177" s="40">
        <f>IF($C4177="",0,IFERROR(INDEX(Departments!$B$5:$B$54,MATCH($C4177,Departments!$A$5:$A$54,0)),0))</f>
        <v/>
      </c>
      <c r="AA4177" s="41">
        <f>N($L4177)*$Y4177</f>
        <v/>
      </c>
      <c r="AB4177" s="41">
        <f>N($M4177)*$Y4177</f>
        <v/>
      </c>
      <c r="AC4177" s="41">
        <f>$AA4177*$Z4177</f>
        <v/>
      </c>
      <c r="AD4177" s="41">
        <f>$AA4177*BonusMonths/12</f>
        <v/>
      </c>
      <c r="AE4177" s="41">
        <f>($AA4177+SI_Gross*$AB4177)*IF($Q4177=1,SI_O,SI_E)</f>
        <v/>
      </c>
      <c r="AF4177" s="41">
        <f>IF($Q4177=1,0,$AA4177*EOSB)</f>
        <v/>
      </c>
      <c r="AG4177" s="41">
        <f>$AN4177*$W4177</f>
        <v/>
      </c>
      <c r="AH4177" s="41">
        <f>SUM($AA4177:$AG4177)</f>
        <v/>
      </c>
      <c r="AI4177" s="41">
        <f>12*($AM4177+$AN4177)</f>
        <v/>
      </c>
      <c r="AJ4177" s="41">
        <f>$AM4177*((IncMonth-1)+(13-IncMonth)*(1+$X4177))+12*$AN4177</f>
        <v/>
      </c>
      <c r="AK4177" s="41">
        <f>IF($R4177=1,N($L4177)+N($M4177),0)</f>
        <v/>
      </c>
      <c r="AL4177">
        <f>IF($C4177="","",IF(N($L4177)&lt;=0,"Basic salary missing",IF(ISNA(MATCH($C4177,Departments!$A$5:$A$54,0)),"Department not on Departments sheet",IF(AND($I4177&lt;&gt;"",NOT(ISNUMBER($I4177))),"Date of birth is text, not a date",IF(AND($K4177&lt;&gt;"",NOT(ISNUMBER($K4177))),"Contract end is text, not a date","")))))</f>
        <v/>
      </c>
      <c r="AM4177" s="41">
        <f>IF($R4177=0,0,N($L4177)*(1+$Z4177+BonusMonths/12+IF($Q4177=1,0,EOSB))+N($M4177)+(N($L4177)+SI_Gross*N($M4177))*IF($Q4177=1,SI_O,SI_E))</f>
        <v/>
      </c>
      <c r="AN4177" s="41">
        <f>IF($R4177=0,0,(IF($Q4177=1,MedO,MedE+Ticket)+Training)/12)</f>
        <v/>
      </c>
    </row>
    <row r="4178">
      <c r="I4178" s="35" t="n"/>
      <c r="J4178" s="35" t="n"/>
      <c r="K4178" s="35" t="n"/>
      <c r="L4178" s="36" t="n"/>
      <c r="M4178" s="36" t="n"/>
      <c r="P4178" s="37" t="n"/>
      <c r="Q4178" s="38">
        <f>IF($C4178="",0,IF(OR(LOWER(TRIM($G4178))="omani",LOWER(TRIM($G4178))="oman",LOWER(TRIM($G4178))="om",LOWER(TRIM($G4178))="local"),1,0))</f>
        <v/>
      </c>
      <c r="R4178" s="38">
        <f>IF($C4178="",0,IF(OR(ISNUMBER(SEARCH("resign",$N4178)),ISNUMBER(SEARCH("terminat",$N4178)),ISNUMBER(SEARCH("inactive",$N4178)),ISNUMBER(SEARCH("vacan",$N4178)),ISNUMBER(SEARCH("deceased",$N4178)),ISNUMBER(SEARCH("separated",$N4178))),0,1))</f>
        <v/>
      </c>
      <c r="S4178">
        <f>IF(OR($R4178=0,NOT(ISNUMBER($I4178))),"",IFERROR(DATEDIF($I4178,DATE(FY,1,1),"y"),""))</f>
        <v/>
      </c>
      <c r="T4178">
        <f>IF(OR($R4178=0,NOT(ISNUMBER($J4178))),"",IFERROR(DATEDIF($J4178,DATE(FY,1,1),"y"),0))</f>
        <v/>
      </c>
      <c r="U4178" s="38">
        <f>IF(OR($R4178=0,NOT(ISNUMBER($I4178))),0,IF(YEAR($I4178)+IF($Q4178=1,RetAgeO,RetAgeE)=FY,MONTH($I4178),IF(YEAR($I4178)+IF($Q4178=1,RetAgeO,RetAgeE)&lt;FY,1,0)))</f>
        <v/>
      </c>
      <c r="V4178" s="38">
        <f>IF(OR($R4178=0,NOT(ISNUMBER($K4178))),0,IF(YEAR($K4178)=FY,MONTH($K4178),IF(YEAR($K4178)&lt;FY,1,0)))</f>
        <v/>
      </c>
      <c r="W4178" s="38">
        <f>IF($R4178=0,0,MIN(12,IF(AND(ISNUMBER($O4178),$O4178&gt;=1,$O4178&lt;=12),INT($O4178),12),IF(AND(RetireExit="Yes",$U4178&gt;0),$U4178,12),IF(AND(ContractExit="Yes",$V4178&gt;0),$V4178,12)))</f>
        <v/>
      </c>
      <c r="X4178" s="37">
        <f>IF(ISNUMBER($P4178),$P4178,IncPct)</f>
        <v/>
      </c>
      <c r="Y4178" s="39">
        <f>IF($W4178=0,0,MAX(0,MIN($W4178,IncMonth-1))+MAX(0,$W4178-IncMonth+1)*(1+$X4178))</f>
        <v/>
      </c>
      <c r="Z4178" s="40">
        <f>IF($C4178="",0,IFERROR(INDEX(Departments!$B$5:$B$54,MATCH($C4178,Departments!$A$5:$A$54,0)),0))</f>
        <v/>
      </c>
      <c r="AA4178" s="41">
        <f>N($L4178)*$Y4178</f>
        <v/>
      </c>
      <c r="AB4178" s="41">
        <f>N($M4178)*$Y4178</f>
        <v/>
      </c>
      <c r="AC4178" s="41">
        <f>$AA4178*$Z4178</f>
        <v/>
      </c>
      <c r="AD4178" s="41">
        <f>$AA4178*BonusMonths/12</f>
        <v/>
      </c>
      <c r="AE4178" s="41">
        <f>($AA4178+SI_Gross*$AB4178)*IF($Q4178=1,SI_O,SI_E)</f>
        <v/>
      </c>
      <c r="AF4178" s="41">
        <f>IF($Q4178=1,0,$AA4178*EOSB)</f>
        <v/>
      </c>
      <c r="AG4178" s="41">
        <f>$AN4178*$W4178</f>
        <v/>
      </c>
      <c r="AH4178" s="41">
        <f>SUM($AA4178:$AG4178)</f>
        <v/>
      </c>
      <c r="AI4178" s="41">
        <f>12*($AM4178+$AN4178)</f>
        <v/>
      </c>
      <c r="AJ4178" s="41">
        <f>$AM4178*((IncMonth-1)+(13-IncMonth)*(1+$X4178))+12*$AN4178</f>
        <v/>
      </c>
      <c r="AK4178" s="41">
        <f>IF($R4178=1,N($L4178)+N($M4178),0)</f>
        <v/>
      </c>
      <c r="AL4178">
        <f>IF($C4178="","",IF(N($L4178)&lt;=0,"Basic salary missing",IF(ISNA(MATCH($C4178,Departments!$A$5:$A$54,0)),"Department not on Departments sheet",IF(AND($I4178&lt;&gt;"",NOT(ISNUMBER($I4178))),"Date of birth is text, not a date",IF(AND($K4178&lt;&gt;"",NOT(ISNUMBER($K4178))),"Contract end is text, not a date","")))))</f>
        <v/>
      </c>
      <c r="AM4178" s="41">
        <f>IF($R4178=0,0,N($L4178)*(1+$Z4178+BonusMonths/12+IF($Q4178=1,0,EOSB))+N($M4178)+(N($L4178)+SI_Gross*N($M4178))*IF($Q4178=1,SI_O,SI_E))</f>
        <v/>
      </c>
      <c r="AN4178" s="41">
        <f>IF($R4178=0,0,(IF($Q4178=1,MedO,MedE+Ticket)+Training)/12)</f>
        <v/>
      </c>
    </row>
    <row r="4179">
      <c r="I4179" s="35" t="n"/>
      <c r="J4179" s="35" t="n"/>
      <c r="K4179" s="35" t="n"/>
      <c r="L4179" s="36" t="n"/>
      <c r="M4179" s="36" t="n"/>
      <c r="P4179" s="37" t="n"/>
      <c r="Q4179" s="38">
        <f>IF($C4179="",0,IF(OR(LOWER(TRIM($G4179))="omani",LOWER(TRIM($G4179))="oman",LOWER(TRIM($G4179))="om",LOWER(TRIM($G4179))="local"),1,0))</f>
        <v/>
      </c>
      <c r="R4179" s="38">
        <f>IF($C4179="",0,IF(OR(ISNUMBER(SEARCH("resign",$N4179)),ISNUMBER(SEARCH("terminat",$N4179)),ISNUMBER(SEARCH("inactive",$N4179)),ISNUMBER(SEARCH("vacan",$N4179)),ISNUMBER(SEARCH("deceased",$N4179)),ISNUMBER(SEARCH("separated",$N4179))),0,1))</f>
        <v/>
      </c>
      <c r="S4179">
        <f>IF(OR($R4179=0,NOT(ISNUMBER($I4179))),"",IFERROR(DATEDIF($I4179,DATE(FY,1,1),"y"),""))</f>
        <v/>
      </c>
      <c r="T4179">
        <f>IF(OR($R4179=0,NOT(ISNUMBER($J4179))),"",IFERROR(DATEDIF($J4179,DATE(FY,1,1),"y"),0))</f>
        <v/>
      </c>
      <c r="U4179" s="38">
        <f>IF(OR($R4179=0,NOT(ISNUMBER($I4179))),0,IF(YEAR($I4179)+IF($Q4179=1,RetAgeO,RetAgeE)=FY,MONTH($I4179),IF(YEAR($I4179)+IF($Q4179=1,RetAgeO,RetAgeE)&lt;FY,1,0)))</f>
        <v/>
      </c>
      <c r="V4179" s="38">
        <f>IF(OR($R4179=0,NOT(ISNUMBER($K4179))),0,IF(YEAR($K4179)=FY,MONTH($K4179),IF(YEAR($K4179)&lt;FY,1,0)))</f>
        <v/>
      </c>
      <c r="W4179" s="38">
        <f>IF($R4179=0,0,MIN(12,IF(AND(ISNUMBER($O4179),$O4179&gt;=1,$O4179&lt;=12),INT($O4179),12),IF(AND(RetireExit="Yes",$U4179&gt;0),$U4179,12),IF(AND(ContractExit="Yes",$V4179&gt;0),$V4179,12)))</f>
        <v/>
      </c>
      <c r="X4179" s="37">
        <f>IF(ISNUMBER($P4179),$P4179,IncPct)</f>
        <v/>
      </c>
      <c r="Y4179" s="39">
        <f>IF($W4179=0,0,MAX(0,MIN($W4179,IncMonth-1))+MAX(0,$W4179-IncMonth+1)*(1+$X4179))</f>
        <v/>
      </c>
      <c r="Z4179" s="40">
        <f>IF($C4179="",0,IFERROR(INDEX(Departments!$B$5:$B$54,MATCH($C4179,Departments!$A$5:$A$54,0)),0))</f>
        <v/>
      </c>
      <c r="AA4179" s="41">
        <f>N($L4179)*$Y4179</f>
        <v/>
      </c>
      <c r="AB4179" s="41">
        <f>N($M4179)*$Y4179</f>
        <v/>
      </c>
      <c r="AC4179" s="41">
        <f>$AA4179*$Z4179</f>
        <v/>
      </c>
      <c r="AD4179" s="41">
        <f>$AA4179*BonusMonths/12</f>
        <v/>
      </c>
      <c r="AE4179" s="41">
        <f>($AA4179+SI_Gross*$AB4179)*IF($Q4179=1,SI_O,SI_E)</f>
        <v/>
      </c>
      <c r="AF4179" s="41">
        <f>IF($Q4179=1,0,$AA4179*EOSB)</f>
        <v/>
      </c>
      <c r="AG4179" s="41">
        <f>$AN4179*$W4179</f>
        <v/>
      </c>
      <c r="AH4179" s="41">
        <f>SUM($AA4179:$AG4179)</f>
        <v/>
      </c>
      <c r="AI4179" s="41">
        <f>12*($AM4179+$AN4179)</f>
        <v/>
      </c>
      <c r="AJ4179" s="41">
        <f>$AM4179*((IncMonth-1)+(13-IncMonth)*(1+$X4179))+12*$AN4179</f>
        <v/>
      </c>
      <c r="AK4179" s="41">
        <f>IF($R4179=1,N($L4179)+N($M4179),0)</f>
        <v/>
      </c>
      <c r="AL4179">
        <f>IF($C4179="","",IF(N($L4179)&lt;=0,"Basic salary missing",IF(ISNA(MATCH($C4179,Departments!$A$5:$A$54,0)),"Department not on Departments sheet",IF(AND($I4179&lt;&gt;"",NOT(ISNUMBER($I4179))),"Date of birth is text, not a date",IF(AND($K4179&lt;&gt;"",NOT(ISNUMBER($K4179))),"Contract end is text, not a date","")))))</f>
        <v/>
      </c>
      <c r="AM4179" s="41">
        <f>IF($R4179=0,0,N($L4179)*(1+$Z4179+BonusMonths/12+IF($Q4179=1,0,EOSB))+N($M4179)+(N($L4179)+SI_Gross*N($M4179))*IF($Q4179=1,SI_O,SI_E))</f>
        <v/>
      </c>
      <c r="AN4179" s="41">
        <f>IF($R4179=0,0,(IF($Q4179=1,MedO,MedE+Ticket)+Training)/12)</f>
        <v/>
      </c>
    </row>
    <row r="4180">
      <c r="I4180" s="35" t="n"/>
      <c r="J4180" s="35" t="n"/>
      <c r="K4180" s="35" t="n"/>
      <c r="L4180" s="36" t="n"/>
      <c r="M4180" s="36" t="n"/>
      <c r="P4180" s="37" t="n"/>
      <c r="Q4180" s="38">
        <f>IF($C4180="",0,IF(OR(LOWER(TRIM($G4180))="omani",LOWER(TRIM($G4180))="oman",LOWER(TRIM($G4180))="om",LOWER(TRIM($G4180))="local"),1,0))</f>
        <v/>
      </c>
      <c r="R4180" s="38">
        <f>IF($C4180="",0,IF(OR(ISNUMBER(SEARCH("resign",$N4180)),ISNUMBER(SEARCH("terminat",$N4180)),ISNUMBER(SEARCH("inactive",$N4180)),ISNUMBER(SEARCH("vacan",$N4180)),ISNUMBER(SEARCH("deceased",$N4180)),ISNUMBER(SEARCH("separated",$N4180))),0,1))</f>
        <v/>
      </c>
      <c r="S4180">
        <f>IF(OR($R4180=0,NOT(ISNUMBER($I4180))),"",IFERROR(DATEDIF($I4180,DATE(FY,1,1),"y"),""))</f>
        <v/>
      </c>
      <c r="T4180">
        <f>IF(OR($R4180=0,NOT(ISNUMBER($J4180))),"",IFERROR(DATEDIF($J4180,DATE(FY,1,1),"y"),0))</f>
        <v/>
      </c>
      <c r="U4180" s="38">
        <f>IF(OR($R4180=0,NOT(ISNUMBER($I4180))),0,IF(YEAR($I4180)+IF($Q4180=1,RetAgeO,RetAgeE)=FY,MONTH($I4180),IF(YEAR($I4180)+IF($Q4180=1,RetAgeO,RetAgeE)&lt;FY,1,0)))</f>
        <v/>
      </c>
      <c r="V4180" s="38">
        <f>IF(OR($R4180=0,NOT(ISNUMBER($K4180))),0,IF(YEAR($K4180)=FY,MONTH($K4180),IF(YEAR($K4180)&lt;FY,1,0)))</f>
        <v/>
      </c>
      <c r="W4180" s="38">
        <f>IF($R4180=0,0,MIN(12,IF(AND(ISNUMBER($O4180),$O4180&gt;=1,$O4180&lt;=12),INT($O4180),12),IF(AND(RetireExit="Yes",$U4180&gt;0),$U4180,12),IF(AND(ContractExit="Yes",$V4180&gt;0),$V4180,12)))</f>
        <v/>
      </c>
      <c r="X4180" s="37">
        <f>IF(ISNUMBER($P4180),$P4180,IncPct)</f>
        <v/>
      </c>
      <c r="Y4180" s="39">
        <f>IF($W4180=0,0,MAX(0,MIN($W4180,IncMonth-1))+MAX(0,$W4180-IncMonth+1)*(1+$X4180))</f>
        <v/>
      </c>
      <c r="Z4180" s="40">
        <f>IF($C4180="",0,IFERROR(INDEX(Departments!$B$5:$B$54,MATCH($C4180,Departments!$A$5:$A$54,0)),0))</f>
        <v/>
      </c>
      <c r="AA4180" s="41">
        <f>N($L4180)*$Y4180</f>
        <v/>
      </c>
      <c r="AB4180" s="41">
        <f>N($M4180)*$Y4180</f>
        <v/>
      </c>
      <c r="AC4180" s="41">
        <f>$AA4180*$Z4180</f>
        <v/>
      </c>
      <c r="AD4180" s="41">
        <f>$AA4180*BonusMonths/12</f>
        <v/>
      </c>
      <c r="AE4180" s="41">
        <f>($AA4180+SI_Gross*$AB4180)*IF($Q4180=1,SI_O,SI_E)</f>
        <v/>
      </c>
      <c r="AF4180" s="41">
        <f>IF($Q4180=1,0,$AA4180*EOSB)</f>
        <v/>
      </c>
      <c r="AG4180" s="41">
        <f>$AN4180*$W4180</f>
        <v/>
      </c>
      <c r="AH4180" s="41">
        <f>SUM($AA4180:$AG4180)</f>
        <v/>
      </c>
      <c r="AI4180" s="41">
        <f>12*($AM4180+$AN4180)</f>
        <v/>
      </c>
      <c r="AJ4180" s="41">
        <f>$AM4180*((IncMonth-1)+(13-IncMonth)*(1+$X4180))+12*$AN4180</f>
        <v/>
      </c>
      <c r="AK4180" s="41">
        <f>IF($R4180=1,N($L4180)+N($M4180),0)</f>
        <v/>
      </c>
      <c r="AL4180">
        <f>IF($C4180="","",IF(N($L4180)&lt;=0,"Basic salary missing",IF(ISNA(MATCH($C4180,Departments!$A$5:$A$54,0)),"Department not on Departments sheet",IF(AND($I4180&lt;&gt;"",NOT(ISNUMBER($I4180))),"Date of birth is text, not a date",IF(AND($K4180&lt;&gt;"",NOT(ISNUMBER($K4180))),"Contract end is text, not a date","")))))</f>
        <v/>
      </c>
      <c r="AM4180" s="41">
        <f>IF($R4180=0,0,N($L4180)*(1+$Z4180+BonusMonths/12+IF($Q4180=1,0,EOSB))+N($M4180)+(N($L4180)+SI_Gross*N($M4180))*IF($Q4180=1,SI_O,SI_E))</f>
        <v/>
      </c>
      <c r="AN4180" s="41">
        <f>IF($R4180=0,0,(IF($Q4180=1,MedO,MedE+Ticket)+Training)/12)</f>
        <v/>
      </c>
    </row>
    <row r="4181">
      <c r="I4181" s="35" t="n"/>
      <c r="J4181" s="35" t="n"/>
      <c r="K4181" s="35" t="n"/>
      <c r="L4181" s="36" t="n"/>
      <c r="M4181" s="36" t="n"/>
      <c r="P4181" s="37" t="n"/>
      <c r="Q4181" s="38">
        <f>IF($C4181="",0,IF(OR(LOWER(TRIM($G4181))="omani",LOWER(TRIM($G4181))="oman",LOWER(TRIM($G4181))="om",LOWER(TRIM($G4181))="local"),1,0))</f>
        <v/>
      </c>
      <c r="R4181" s="38">
        <f>IF($C4181="",0,IF(OR(ISNUMBER(SEARCH("resign",$N4181)),ISNUMBER(SEARCH("terminat",$N4181)),ISNUMBER(SEARCH("inactive",$N4181)),ISNUMBER(SEARCH("vacan",$N4181)),ISNUMBER(SEARCH("deceased",$N4181)),ISNUMBER(SEARCH("separated",$N4181))),0,1))</f>
        <v/>
      </c>
      <c r="S4181">
        <f>IF(OR($R4181=0,NOT(ISNUMBER($I4181))),"",IFERROR(DATEDIF($I4181,DATE(FY,1,1),"y"),""))</f>
        <v/>
      </c>
      <c r="T4181">
        <f>IF(OR($R4181=0,NOT(ISNUMBER($J4181))),"",IFERROR(DATEDIF($J4181,DATE(FY,1,1),"y"),0))</f>
        <v/>
      </c>
      <c r="U4181" s="38">
        <f>IF(OR($R4181=0,NOT(ISNUMBER($I4181))),0,IF(YEAR($I4181)+IF($Q4181=1,RetAgeO,RetAgeE)=FY,MONTH($I4181),IF(YEAR($I4181)+IF($Q4181=1,RetAgeO,RetAgeE)&lt;FY,1,0)))</f>
        <v/>
      </c>
      <c r="V4181" s="38">
        <f>IF(OR($R4181=0,NOT(ISNUMBER($K4181))),0,IF(YEAR($K4181)=FY,MONTH($K4181),IF(YEAR($K4181)&lt;FY,1,0)))</f>
        <v/>
      </c>
      <c r="W4181" s="38">
        <f>IF($R4181=0,0,MIN(12,IF(AND(ISNUMBER($O4181),$O4181&gt;=1,$O4181&lt;=12),INT($O4181),12),IF(AND(RetireExit="Yes",$U4181&gt;0),$U4181,12),IF(AND(ContractExit="Yes",$V4181&gt;0),$V4181,12)))</f>
        <v/>
      </c>
      <c r="X4181" s="37">
        <f>IF(ISNUMBER($P4181),$P4181,IncPct)</f>
        <v/>
      </c>
      <c r="Y4181" s="39">
        <f>IF($W4181=0,0,MAX(0,MIN($W4181,IncMonth-1))+MAX(0,$W4181-IncMonth+1)*(1+$X4181))</f>
        <v/>
      </c>
      <c r="Z4181" s="40">
        <f>IF($C4181="",0,IFERROR(INDEX(Departments!$B$5:$B$54,MATCH($C4181,Departments!$A$5:$A$54,0)),0))</f>
        <v/>
      </c>
      <c r="AA4181" s="41">
        <f>N($L4181)*$Y4181</f>
        <v/>
      </c>
      <c r="AB4181" s="41">
        <f>N($M4181)*$Y4181</f>
        <v/>
      </c>
      <c r="AC4181" s="41">
        <f>$AA4181*$Z4181</f>
        <v/>
      </c>
      <c r="AD4181" s="41">
        <f>$AA4181*BonusMonths/12</f>
        <v/>
      </c>
      <c r="AE4181" s="41">
        <f>($AA4181+SI_Gross*$AB4181)*IF($Q4181=1,SI_O,SI_E)</f>
        <v/>
      </c>
      <c r="AF4181" s="41">
        <f>IF($Q4181=1,0,$AA4181*EOSB)</f>
        <v/>
      </c>
      <c r="AG4181" s="41">
        <f>$AN4181*$W4181</f>
        <v/>
      </c>
      <c r="AH4181" s="41">
        <f>SUM($AA4181:$AG4181)</f>
        <v/>
      </c>
      <c r="AI4181" s="41">
        <f>12*($AM4181+$AN4181)</f>
        <v/>
      </c>
      <c r="AJ4181" s="41">
        <f>$AM4181*((IncMonth-1)+(13-IncMonth)*(1+$X4181))+12*$AN4181</f>
        <v/>
      </c>
      <c r="AK4181" s="41">
        <f>IF($R4181=1,N($L4181)+N($M4181),0)</f>
        <v/>
      </c>
      <c r="AL4181">
        <f>IF($C4181="","",IF(N($L4181)&lt;=0,"Basic salary missing",IF(ISNA(MATCH($C4181,Departments!$A$5:$A$54,0)),"Department not on Departments sheet",IF(AND($I4181&lt;&gt;"",NOT(ISNUMBER($I4181))),"Date of birth is text, not a date",IF(AND($K4181&lt;&gt;"",NOT(ISNUMBER($K4181))),"Contract end is text, not a date","")))))</f>
        <v/>
      </c>
      <c r="AM4181" s="41">
        <f>IF($R4181=0,0,N($L4181)*(1+$Z4181+BonusMonths/12+IF($Q4181=1,0,EOSB))+N($M4181)+(N($L4181)+SI_Gross*N($M4181))*IF($Q4181=1,SI_O,SI_E))</f>
        <v/>
      </c>
      <c r="AN4181" s="41">
        <f>IF($R4181=0,0,(IF($Q4181=1,MedO,MedE+Ticket)+Training)/12)</f>
        <v/>
      </c>
    </row>
    <row r="4182">
      <c r="I4182" s="35" t="n"/>
      <c r="J4182" s="35" t="n"/>
      <c r="K4182" s="35" t="n"/>
      <c r="L4182" s="36" t="n"/>
      <c r="M4182" s="36" t="n"/>
      <c r="P4182" s="37" t="n"/>
      <c r="Q4182" s="38">
        <f>IF($C4182="",0,IF(OR(LOWER(TRIM($G4182))="omani",LOWER(TRIM($G4182))="oman",LOWER(TRIM($G4182))="om",LOWER(TRIM($G4182))="local"),1,0))</f>
        <v/>
      </c>
      <c r="R4182" s="38">
        <f>IF($C4182="",0,IF(OR(ISNUMBER(SEARCH("resign",$N4182)),ISNUMBER(SEARCH("terminat",$N4182)),ISNUMBER(SEARCH("inactive",$N4182)),ISNUMBER(SEARCH("vacan",$N4182)),ISNUMBER(SEARCH("deceased",$N4182)),ISNUMBER(SEARCH("separated",$N4182))),0,1))</f>
        <v/>
      </c>
      <c r="S4182">
        <f>IF(OR($R4182=0,NOT(ISNUMBER($I4182))),"",IFERROR(DATEDIF($I4182,DATE(FY,1,1),"y"),""))</f>
        <v/>
      </c>
      <c r="T4182">
        <f>IF(OR($R4182=0,NOT(ISNUMBER($J4182))),"",IFERROR(DATEDIF($J4182,DATE(FY,1,1),"y"),0))</f>
        <v/>
      </c>
      <c r="U4182" s="38">
        <f>IF(OR($R4182=0,NOT(ISNUMBER($I4182))),0,IF(YEAR($I4182)+IF($Q4182=1,RetAgeO,RetAgeE)=FY,MONTH($I4182),IF(YEAR($I4182)+IF($Q4182=1,RetAgeO,RetAgeE)&lt;FY,1,0)))</f>
        <v/>
      </c>
      <c r="V4182" s="38">
        <f>IF(OR($R4182=0,NOT(ISNUMBER($K4182))),0,IF(YEAR($K4182)=FY,MONTH($K4182),IF(YEAR($K4182)&lt;FY,1,0)))</f>
        <v/>
      </c>
      <c r="W4182" s="38">
        <f>IF($R4182=0,0,MIN(12,IF(AND(ISNUMBER($O4182),$O4182&gt;=1,$O4182&lt;=12),INT($O4182),12),IF(AND(RetireExit="Yes",$U4182&gt;0),$U4182,12),IF(AND(ContractExit="Yes",$V4182&gt;0),$V4182,12)))</f>
        <v/>
      </c>
      <c r="X4182" s="37">
        <f>IF(ISNUMBER($P4182),$P4182,IncPct)</f>
        <v/>
      </c>
      <c r="Y4182" s="39">
        <f>IF($W4182=0,0,MAX(0,MIN($W4182,IncMonth-1))+MAX(0,$W4182-IncMonth+1)*(1+$X4182))</f>
        <v/>
      </c>
      <c r="Z4182" s="40">
        <f>IF($C4182="",0,IFERROR(INDEX(Departments!$B$5:$B$54,MATCH($C4182,Departments!$A$5:$A$54,0)),0))</f>
        <v/>
      </c>
      <c r="AA4182" s="41">
        <f>N($L4182)*$Y4182</f>
        <v/>
      </c>
      <c r="AB4182" s="41">
        <f>N($M4182)*$Y4182</f>
        <v/>
      </c>
      <c r="AC4182" s="41">
        <f>$AA4182*$Z4182</f>
        <v/>
      </c>
      <c r="AD4182" s="41">
        <f>$AA4182*BonusMonths/12</f>
        <v/>
      </c>
      <c r="AE4182" s="41">
        <f>($AA4182+SI_Gross*$AB4182)*IF($Q4182=1,SI_O,SI_E)</f>
        <v/>
      </c>
      <c r="AF4182" s="41">
        <f>IF($Q4182=1,0,$AA4182*EOSB)</f>
        <v/>
      </c>
      <c r="AG4182" s="41">
        <f>$AN4182*$W4182</f>
        <v/>
      </c>
      <c r="AH4182" s="41">
        <f>SUM($AA4182:$AG4182)</f>
        <v/>
      </c>
      <c r="AI4182" s="41">
        <f>12*($AM4182+$AN4182)</f>
        <v/>
      </c>
      <c r="AJ4182" s="41">
        <f>$AM4182*((IncMonth-1)+(13-IncMonth)*(1+$X4182))+12*$AN4182</f>
        <v/>
      </c>
      <c r="AK4182" s="41">
        <f>IF($R4182=1,N($L4182)+N($M4182),0)</f>
        <v/>
      </c>
      <c r="AL4182">
        <f>IF($C4182="","",IF(N($L4182)&lt;=0,"Basic salary missing",IF(ISNA(MATCH($C4182,Departments!$A$5:$A$54,0)),"Department not on Departments sheet",IF(AND($I4182&lt;&gt;"",NOT(ISNUMBER($I4182))),"Date of birth is text, not a date",IF(AND($K4182&lt;&gt;"",NOT(ISNUMBER($K4182))),"Contract end is text, not a date","")))))</f>
        <v/>
      </c>
      <c r="AM4182" s="41">
        <f>IF($R4182=0,0,N($L4182)*(1+$Z4182+BonusMonths/12+IF($Q4182=1,0,EOSB))+N($M4182)+(N($L4182)+SI_Gross*N($M4182))*IF($Q4182=1,SI_O,SI_E))</f>
        <v/>
      </c>
      <c r="AN4182" s="41">
        <f>IF($R4182=0,0,(IF($Q4182=1,MedO,MedE+Ticket)+Training)/12)</f>
        <v/>
      </c>
    </row>
    <row r="4183">
      <c r="I4183" s="35" t="n"/>
      <c r="J4183" s="35" t="n"/>
      <c r="K4183" s="35" t="n"/>
      <c r="L4183" s="36" t="n"/>
      <c r="M4183" s="36" t="n"/>
      <c r="P4183" s="37" t="n"/>
      <c r="Q4183" s="38">
        <f>IF($C4183="",0,IF(OR(LOWER(TRIM($G4183))="omani",LOWER(TRIM($G4183))="oman",LOWER(TRIM($G4183))="om",LOWER(TRIM($G4183))="local"),1,0))</f>
        <v/>
      </c>
      <c r="R4183" s="38">
        <f>IF($C4183="",0,IF(OR(ISNUMBER(SEARCH("resign",$N4183)),ISNUMBER(SEARCH("terminat",$N4183)),ISNUMBER(SEARCH("inactive",$N4183)),ISNUMBER(SEARCH("vacan",$N4183)),ISNUMBER(SEARCH("deceased",$N4183)),ISNUMBER(SEARCH("separated",$N4183))),0,1))</f>
        <v/>
      </c>
      <c r="S4183">
        <f>IF(OR($R4183=0,NOT(ISNUMBER($I4183))),"",IFERROR(DATEDIF($I4183,DATE(FY,1,1),"y"),""))</f>
        <v/>
      </c>
      <c r="T4183">
        <f>IF(OR($R4183=0,NOT(ISNUMBER($J4183))),"",IFERROR(DATEDIF($J4183,DATE(FY,1,1),"y"),0))</f>
        <v/>
      </c>
      <c r="U4183" s="38">
        <f>IF(OR($R4183=0,NOT(ISNUMBER($I4183))),0,IF(YEAR($I4183)+IF($Q4183=1,RetAgeO,RetAgeE)=FY,MONTH($I4183),IF(YEAR($I4183)+IF($Q4183=1,RetAgeO,RetAgeE)&lt;FY,1,0)))</f>
        <v/>
      </c>
      <c r="V4183" s="38">
        <f>IF(OR($R4183=0,NOT(ISNUMBER($K4183))),0,IF(YEAR($K4183)=FY,MONTH($K4183),IF(YEAR($K4183)&lt;FY,1,0)))</f>
        <v/>
      </c>
      <c r="W4183" s="38">
        <f>IF($R4183=0,0,MIN(12,IF(AND(ISNUMBER($O4183),$O4183&gt;=1,$O4183&lt;=12),INT($O4183),12),IF(AND(RetireExit="Yes",$U4183&gt;0),$U4183,12),IF(AND(ContractExit="Yes",$V4183&gt;0),$V4183,12)))</f>
        <v/>
      </c>
      <c r="X4183" s="37">
        <f>IF(ISNUMBER($P4183),$P4183,IncPct)</f>
        <v/>
      </c>
      <c r="Y4183" s="39">
        <f>IF($W4183=0,0,MAX(0,MIN($W4183,IncMonth-1))+MAX(0,$W4183-IncMonth+1)*(1+$X4183))</f>
        <v/>
      </c>
      <c r="Z4183" s="40">
        <f>IF($C4183="",0,IFERROR(INDEX(Departments!$B$5:$B$54,MATCH($C4183,Departments!$A$5:$A$54,0)),0))</f>
        <v/>
      </c>
      <c r="AA4183" s="41">
        <f>N($L4183)*$Y4183</f>
        <v/>
      </c>
      <c r="AB4183" s="41">
        <f>N($M4183)*$Y4183</f>
        <v/>
      </c>
      <c r="AC4183" s="41">
        <f>$AA4183*$Z4183</f>
        <v/>
      </c>
      <c r="AD4183" s="41">
        <f>$AA4183*BonusMonths/12</f>
        <v/>
      </c>
      <c r="AE4183" s="41">
        <f>($AA4183+SI_Gross*$AB4183)*IF($Q4183=1,SI_O,SI_E)</f>
        <v/>
      </c>
      <c r="AF4183" s="41">
        <f>IF($Q4183=1,0,$AA4183*EOSB)</f>
        <v/>
      </c>
      <c r="AG4183" s="41">
        <f>$AN4183*$W4183</f>
        <v/>
      </c>
      <c r="AH4183" s="41">
        <f>SUM($AA4183:$AG4183)</f>
        <v/>
      </c>
      <c r="AI4183" s="41">
        <f>12*($AM4183+$AN4183)</f>
        <v/>
      </c>
      <c r="AJ4183" s="41">
        <f>$AM4183*((IncMonth-1)+(13-IncMonth)*(1+$X4183))+12*$AN4183</f>
        <v/>
      </c>
      <c r="AK4183" s="41">
        <f>IF($R4183=1,N($L4183)+N($M4183),0)</f>
        <v/>
      </c>
      <c r="AL4183">
        <f>IF($C4183="","",IF(N($L4183)&lt;=0,"Basic salary missing",IF(ISNA(MATCH($C4183,Departments!$A$5:$A$54,0)),"Department not on Departments sheet",IF(AND($I4183&lt;&gt;"",NOT(ISNUMBER($I4183))),"Date of birth is text, not a date",IF(AND($K4183&lt;&gt;"",NOT(ISNUMBER($K4183))),"Contract end is text, not a date","")))))</f>
        <v/>
      </c>
      <c r="AM4183" s="41">
        <f>IF($R4183=0,0,N($L4183)*(1+$Z4183+BonusMonths/12+IF($Q4183=1,0,EOSB))+N($M4183)+(N($L4183)+SI_Gross*N($M4183))*IF($Q4183=1,SI_O,SI_E))</f>
        <v/>
      </c>
      <c r="AN4183" s="41">
        <f>IF($R4183=0,0,(IF($Q4183=1,MedO,MedE+Ticket)+Training)/12)</f>
        <v/>
      </c>
    </row>
    <row r="4184">
      <c r="I4184" s="35" t="n"/>
      <c r="J4184" s="35" t="n"/>
      <c r="K4184" s="35" t="n"/>
      <c r="L4184" s="36" t="n"/>
      <c r="M4184" s="36" t="n"/>
      <c r="P4184" s="37" t="n"/>
      <c r="Q4184" s="38">
        <f>IF($C4184="",0,IF(OR(LOWER(TRIM($G4184))="omani",LOWER(TRIM($G4184))="oman",LOWER(TRIM($G4184))="om",LOWER(TRIM($G4184))="local"),1,0))</f>
        <v/>
      </c>
      <c r="R4184" s="38">
        <f>IF($C4184="",0,IF(OR(ISNUMBER(SEARCH("resign",$N4184)),ISNUMBER(SEARCH("terminat",$N4184)),ISNUMBER(SEARCH("inactive",$N4184)),ISNUMBER(SEARCH("vacan",$N4184)),ISNUMBER(SEARCH("deceased",$N4184)),ISNUMBER(SEARCH("separated",$N4184))),0,1))</f>
        <v/>
      </c>
      <c r="S4184">
        <f>IF(OR($R4184=0,NOT(ISNUMBER($I4184))),"",IFERROR(DATEDIF($I4184,DATE(FY,1,1),"y"),""))</f>
        <v/>
      </c>
      <c r="T4184">
        <f>IF(OR($R4184=0,NOT(ISNUMBER($J4184))),"",IFERROR(DATEDIF($J4184,DATE(FY,1,1),"y"),0))</f>
        <v/>
      </c>
      <c r="U4184" s="38">
        <f>IF(OR($R4184=0,NOT(ISNUMBER($I4184))),0,IF(YEAR($I4184)+IF($Q4184=1,RetAgeO,RetAgeE)=FY,MONTH($I4184),IF(YEAR($I4184)+IF($Q4184=1,RetAgeO,RetAgeE)&lt;FY,1,0)))</f>
        <v/>
      </c>
      <c r="V4184" s="38">
        <f>IF(OR($R4184=0,NOT(ISNUMBER($K4184))),0,IF(YEAR($K4184)=FY,MONTH($K4184),IF(YEAR($K4184)&lt;FY,1,0)))</f>
        <v/>
      </c>
      <c r="W4184" s="38">
        <f>IF($R4184=0,0,MIN(12,IF(AND(ISNUMBER($O4184),$O4184&gt;=1,$O4184&lt;=12),INT($O4184),12),IF(AND(RetireExit="Yes",$U4184&gt;0),$U4184,12),IF(AND(ContractExit="Yes",$V4184&gt;0),$V4184,12)))</f>
        <v/>
      </c>
      <c r="X4184" s="37">
        <f>IF(ISNUMBER($P4184),$P4184,IncPct)</f>
        <v/>
      </c>
      <c r="Y4184" s="39">
        <f>IF($W4184=0,0,MAX(0,MIN($W4184,IncMonth-1))+MAX(0,$W4184-IncMonth+1)*(1+$X4184))</f>
        <v/>
      </c>
      <c r="Z4184" s="40">
        <f>IF($C4184="",0,IFERROR(INDEX(Departments!$B$5:$B$54,MATCH($C4184,Departments!$A$5:$A$54,0)),0))</f>
        <v/>
      </c>
      <c r="AA4184" s="41">
        <f>N($L4184)*$Y4184</f>
        <v/>
      </c>
      <c r="AB4184" s="41">
        <f>N($M4184)*$Y4184</f>
        <v/>
      </c>
      <c r="AC4184" s="41">
        <f>$AA4184*$Z4184</f>
        <v/>
      </c>
      <c r="AD4184" s="41">
        <f>$AA4184*BonusMonths/12</f>
        <v/>
      </c>
      <c r="AE4184" s="41">
        <f>($AA4184+SI_Gross*$AB4184)*IF($Q4184=1,SI_O,SI_E)</f>
        <v/>
      </c>
      <c r="AF4184" s="41">
        <f>IF($Q4184=1,0,$AA4184*EOSB)</f>
        <v/>
      </c>
      <c r="AG4184" s="41">
        <f>$AN4184*$W4184</f>
        <v/>
      </c>
      <c r="AH4184" s="41">
        <f>SUM($AA4184:$AG4184)</f>
        <v/>
      </c>
      <c r="AI4184" s="41">
        <f>12*($AM4184+$AN4184)</f>
        <v/>
      </c>
      <c r="AJ4184" s="41">
        <f>$AM4184*((IncMonth-1)+(13-IncMonth)*(1+$X4184))+12*$AN4184</f>
        <v/>
      </c>
      <c r="AK4184" s="41">
        <f>IF($R4184=1,N($L4184)+N($M4184),0)</f>
        <v/>
      </c>
      <c r="AL4184">
        <f>IF($C4184="","",IF(N($L4184)&lt;=0,"Basic salary missing",IF(ISNA(MATCH($C4184,Departments!$A$5:$A$54,0)),"Department not on Departments sheet",IF(AND($I4184&lt;&gt;"",NOT(ISNUMBER($I4184))),"Date of birth is text, not a date",IF(AND($K4184&lt;&gt;"",NOT(ISNUMBER($K4184))),"Contract end is text, not a date","")))))</f>
        <v/>
      </c>
      <c r="AM4184" s="41">
        <f>IF($R4184=0,0,N($L4184)*(1+$Z4184+BonusMonths/12+IF($Q4184=1,0,EOSB))+N($M4184)+(N($L4184)+SI_Gross*N($M4184))*IF($Q4184=1,SI_O,SI_E))</f>
        <v/>
      </c>
      <c r="AN4184" s="41">
        <f>IF($R4184=0,0,(IF($Q4184=1,MedO,MedE+Ticket)+Training)/12)</f>
        <v/>
      </c>
    </row>
    <row r="4185">
      <c r="I4185" s="35" t="n"/>
      <c r="J4185" s="35" t="n"/>
      <c r="K4185" s="35" t="n"/>
      <c r="L4185" s="36" t="n"/>
      <c r="M4185" s="36" t="n"/>
      <c r="P4185" s="37" t="n"/>
      <c r="Q4185" s="38">
        <f>IF($C4185="",0,IF(OR(LOWER(TRIM($G4185))="omani",LOWER(TRIM($G4185))="oman",LOWER(TRIM($G4185))="om",LOWER(TRIM($G4185))="local"),1,0))</f>
        <v/>
      </c>
      <c r="R4185" s="38">
        <f>IF($C4185="",0,IF(OR(ISNUMBER(SEARCH("resign",$N4185)),ISNUMBER(SEARCH("terminat",$N4185)),ISNUMBER(SEARCH("inactive",$N4185)),ISNUMBER(SEARCH("vacan",$N4185)),ISNUMBER(SEARCH("deceased",$N4185)),ISNUMBER(SEARCH("separated",$N4185))),0,1))</f>
        <v/>
      </c>
      <c r="S4185">
        <f>IF(OR($R4185=0,NOT(ISNUMBER($I4185))),"",IFERROR(DATEDIF($I4185,DATE(FY,1,1),"y"),""))</f>
        <v/>
      </c>
      <c r="T4185">
        <f>IF(OR($R4185=0,NOT(ISNUMBER($J4185))),"",IFERROR(DATEDIF($J4185,DATE(FY,1,1),"y"),0))</f>
        <v/>
      </c>
      <c r="U4185" s="38">
        <f>IF(OR($R4185=0,NOT(ISNUMBER($I4185))),0,IF(YEAR($I4185)+IF($Q4185=1,RetAgeO,RetAgeE)=FY,MONTH($I4185),IF(YEAR($I4185)+IF($Q4185=1,RetAgeO,RetAgeE)&lt;FY,1,0)))</f>
        <v/>
      </c>
      <c r="V4185" s="38">
        <f>IF(OR($R4185=0,NOT(ISNUMBER($K4185))),0,IF(YEAR($K4185)=FY,MONTH($K4185),IF(YEAR($K4185)&lt;FY,1,0)))</f>
        <v/>
      </c>
      <c r="W4185" s="38">
        <f>IF($R4185=0,0,MIN(12,IF(AND(ISNUMBER($O4185),$O4185&gt;=1,$O4185&lt;=12),INT($O4185),12),IF(AND(RetireExit="Yes",$U4185&gt;0),$U4185,12),IF(AND(ContractExit="Yes",$V4185&gt;0),$V4185,12)))</f>
        <v/>
      </c>
      <c r="X4185" s="37">
        <f>IF(ISNUMBER($P4185),$P4185,IncPct)</f>
        <v/>
      </c>
      <c r="Y4185" s="39">
        <f>IF($W4185=0,0,MAX(0,MIN($W4185,IncMonth-1))+MAX(0,$W4185-IncMonth+1)*(1+$X4185))</f>
        <v/>
      </c>
      <c r="Z4185" s="40">
        <f>IF($C4185="",0,IFERROR(INDEX(Departments!$B$5:$B$54,MATCH($C4185,Departments!$A$5:$A$54,0)),0))</f>
        <v/>
      </c>
      <c r="AA4185" s="41">
        <f>N($L4185)*$Y4185</f>
        <v/>
      </c>
      <c r="AB4185" s="41">
        <f>N($M4185)*$Y4185</f>
        <v/>
      </c>
      <c r="AC4185" s="41">
        <f>$AA4185*$Z4185</f>
        <v/>
      </c>
      <c r="AD4185" s="41">
        <f>$AA4185*BonusMonths/12</f>
        <v/>
      </c>
      <c r="AE4185" s="41">
        <f>($AA4185+SI_Gross*$AB4185)*IF($Q4185=1,SI_O,SI_E)</f>
        <v/>
      </c>
      <c r="AF4185" s="41">
        <f>IF($Q4185=1,0,$AA4185*EOSB)</f>
        <v/>
      </c>
      <c r="AG4185" s="41">
        <f>$AN4185*$W4185</f>
        <v/>
      </c>
      <c r="AH4185" s="41">
        <f>SUM($AA4185:$AG4185)</f>
        <v/>
      </c>
      <c r="AI4185" s="41">
        <f>12*($AM4185+$AN4185)</f>
        <v/>
      </c>
      <c r="AJ4185" s="41">
        <f>$AM4185*((IncMonth-1)+(13-IncMonth)*(1+$X4185))+12*$AN4185</f>
        <v/>
      </c>
      <c r="AK4185" s="41">
        <f>IF($R4185=1,N($L4185)+N($M4185),0)</f>
        <v/>
      </c>
      <c r="AL4185">
        <f>IF($C4185="","",IF(N($L4185)&lt;=0,"Basic salary missing",IF(ISNA(MATCH($C4185,Departments!$A$5:$A$54,0)),"Department not on Departments sheet",IF(AND($I4185&lt;&gt;"",NOT(ISNUMBER($I4185))),"Date of birth is text, not a date",IF(AND($K4185&lt;&gt;"",NOT(ISNUMBER($K4185))),"Contract end is text, not a date","")))))</f>
        <v/>
      </c>
      <c r="AM4185" s="41">
        <f>IF($R4185=0,0,N($L4185)*(1+$Z4185+BonusMonths/12+IF($Q4185=1,0,EOSB))+N($M4185)+(N($L4185)+SI_Gross*N($M4185))*IF($Q4185=1,SI_O,SI_E))</f>
        <v/>
      </c>
      <c r="AN4185" s="41">
        <f>IF($R4185=0,0,(IF($Q4185=1,MedO,MedE+Ticket)+Training)/12)</f>
        <v/>
      </c>
    </row>
    <row r="4186">
      <c r="I4186" s="35" t="n"/>
      <c r="J4186" s="35" t="n"/>
      <c r="K4186" s="35" t="n"/>
      <c r="L4186" s="36" t="n"/>
      <c r="M4186" s="36" t="n"/>
      <c r="P4186" s="37" t="n"/>
      <c r="Q4186" s="38">
        <f>IF($C4186="",0,IF(OR(LOWER(TRIM($G4186))="omani",LOWER(TRIM($G4186))="oman",LOWER(TRIM($G4186))="om",LOWER(TRIM($G4186))="local"),1,0))</f>
        <v/>
      </c>
      <c r="R4186" s="38">
        <f>IF($C4186="",0,IF(OR(ISNUMBER(SEARCH("resign",$N4186)),ISNUMBER(SEARCH("terminat",$N4186)),ISNUMBER(SEARCH("inactive",$N4186)),ISNUMBER(SEARCH("vacan",$N4186)),ISNUMBER(SEARCH("deceased",$N4186)),ISNUMBER(SEARCH("separated",$N4186))),0,1))</f>
        <v/>
      </c>
      <c r="S4186">
        <f>IF(OR($R4186=0,NOT(ISNUMBER($I4186))),"",IFERROR(DATEDIF($I4186,DATE(FY,1,1),"y"),""))</f>
        <v/>
      </c>
      <c r="T4186">
        <f>IF(OR($R4186=0,NOT(ISNUMBER($J4186))),"",IFERROR(DATEDIF($J4186,DATE(FY,1,1),"y"),0))</f>
        <v/>
      </c>
      <c r="U4186" s="38">
        <f>IF(OR($R4186=0,NOT(ISNUMBER($I4186))),0,IF(YEAR($I4186)+IF($Q4186=1,RetAgeO,RetAgeE)=FY,MONTH($I4186),IF(YEAR($I4186)+IF($Q4186=1,RetAgeO,RetAgeE)&lt;FY,1,0)))</f>
        <v/>
      </c>
      <c r="V4186" s="38">
        <f>IF(OR($R4186=0,NOT(ISNUMBER($K4186))),0,IF(YEAR($K4186)=FY,MONTH($K4186),IF(YEAR($K4186)&lt;FY,1,0)))</f>
        <v/>
      </c>
      <c r="W4186" s="38">
        <f>IF($R4186=0,0,MIN(12,IF(AND(ISNUMBER($O4186),$O4186&gt;=1,$O4186&lt;=12),INT($O4186),12),IF(AND(RetireExit="Yes",$U4186&gt;0),$U4186,12),IF(AND(ContractExit="Yes",$V4186&gt;0),$V4186,12)))</f>
        <v/>
      </c>
      <c r="X4186" s="37">
        <f>IF(ISNUMBER($P4186),$P4186,IncPct)</f>
        <v/>
      </c>
      <c r="Y4186" s="39">
        <f>IF($W4186=0,0,MAX(0,MIN($W4186,IncMonth-1))+MAX(0,$W4186-IncMonth+1)*(1+$X4186))</f>
        <v/>
      </c>
      <c r="Z4186" s="40">
        <f>IF($C4186="",0,IFERROR(INDEX(Departments!$B$5:$B$54,MATCH($C4186,Departments!$A$5:$A$54,0)),0))</f>
        <v/>
      </c>
      <c r="AA4186" s="41">
        <f>N($L4186)*$Y4186</f>
        <v/>
      </c>
      <c r="AB4186" s="41">
        <f>N($M4186)*$Y4186</f>
        <v/>
      </c>
      <c r="AC4186" s="41">
        <f>$AA4186*$Z4186</f>
        <v/>
      </c>
      <c r="AD4186" s="41">
        <f>$AA4186*BonusMonths/12</f>
        <v/>
      </c>
      <c r="AE4186" s="41">
        <f>($AA4186+SI_Gross*$AB4186)*IF($Q4186=1,SI_O,SI_E)</f>
        <v/>
      </c>
      <c r="AF4186" s="41">
        <f>IF($Q4186=1,0,$AA4186*EOSB)</f>
        <v/>
      </c>
      <c r="AG4186" s="41">
        <f>$AN4186*$W4186</f>
        <v/>
      </c>
      <c r="AH4186" s="41">
        <f>SUM($AA4186:$AG4186)</f>
        <v/>
      </c>
      <c r="AI4186" s="41">
        <f>12*($AM4186+$AN4186)</f>
        <v/>
      </c>
      <c r="AJ4186" s="41">
        <f>$AM4186*((IncMonth-1)+(13-IncMonth)*(1+$X4186))+12*$AN4186</f>
        <v/>
      </c>
      <c r="AK4186" s="41">
        <f>IF($R4186=1,N($L4186)+N($M4186),0)</f>
        <v/>
      </c>
      <c r="AL4186">
        <f>IF($C4186="","",IF(N($L4186)&lt;=0,"Basic salary missing",IF(ISNA(MATCH($C4186,Departments!$A$5:$A$54,0)),"Department not on Departments sheet",IF(AND($I4186&lt;&gt;"",NOT(ISNUMBER($I4186))),"Date of birth is text, not a date",IF(AND($K4186&lt;&gt;"",NOT(ISNUMBER($K4186))),"Contract end is text, not a date","")))))</f>
        <v/>
      </c>
      <c r="AM4186" s="41">
        <f>IF($R4186=0,0,N($L4186)*(1+$Z4186+BonusMonths/12+IF($Q4186=1,0,EOSB))+N($M4186)+(N($L4186)+SI_Gross*N($M4186))*IF($Q4186=1,SI_O,SI_E))</f>
        <v/>
      </c>
      <c r="AN4186" s="41">
        <f>IF($R4186=0,0,(IF($Q4186=1,MedO,MedE+Ticket)+Training)/12)</f>
        <v/>
      </c>
    </row>
    <row r="4187">
      <c r="I4187" s="35" t="n"/>
      <c r="J4187" s="35" t="n"/>
      <c r="K4187" s="35" t="n"/>
      <c r="L4187" s="36" t="n"/>
      <c r="M4187" s="36" t="n"/>
      <c r="P4187" s="37" t="n"/>
      <c r="Q4187" s="38">
        <f>IF($C4187="",0,IF(OR(LOWER(TRIM($G4187))="omani",LOWER(TRIM($G4187))="oman",LOWER(TRIM($G4187))="om",LOWER(TRIM($G4187))="local"),1,0))</f>
        <v/>
      </c>
      <c r="R4187" s="38">
        <f>IF($C4187="",0,IF(OR(ISNUMBER(SEARCH("resign",$N4187)),ISNUMBER(SEARCH("terminat",$N4187)),ISNUMBER(SEARCH("inactive",$N4187)),ISNUMBER(SEARCH("vacan",$N4187)),ISNUMBER(SEARCH("deceased",$N4187)),ISNUMBER(SEARCH("separated",$N4187))),0,1))</f>
        <v/>
      </c>
      <c r="S4187">
        <f>IF(OR($R4187=0,NOT(ISNUMBER($I4187))),"",IFERROR(DATEDIF($I4187,DATE(FY,1,1),"y"),""))</f>
        <v/>
      </c>
      <c r="T4187">
        <f>IF(OR($R4187=0,NOT(ISNUMBER($J4187))),"",IFERROR(DATEDIF($J4187,DATE(FY,1,1),"y"),0))</f>
        <v/>
      </c>
      <c r="U4187" s="38">
        <f>IF(OR($R4187=0,NOT(ISNUMBER($I4187))),0,IF(YEAR($I4187)+IF($Q4187=1,RetAgeO,RetAgeE)=FY,MONTH($I4187),IF(YEAR($I4187)+IF($Q4187=1,RetAgeO,RetAgeE)&lt;FY,1,0)))</f>
        <v/>
      </c>
      <c r="V4187" s="38">
        <f>IF(OR($R4187=0,NOT(ISNUMBER($K4187))),0,IF(YEAR($K4187)=FY,MONTH($K4187),IF(YEAR($K4187)&lt;FY,1,0)))</f>
        <v/>
      </c>
      <c r="W4187" s="38">
        <f>IF($R4187=0,0,MIN(12,IF(AND(ISNUMBER($O4187),$O4187&gt;=1,$O4187&lt;=12),INT($O4187),12),IF(AND(RetireExit="Yes",$U4187&gt;0),$U4187,12),IF(AND(ContractExit="Yes",$V4187&gt;0),$V4187,12)))</f>
        <v/>
      </c>
      <c r="X4187" s="37">
        <f>IF(ISNUMBER($P4187),$P4187,IncPct)</f>
        <v/>
      </c>
      <c r="Y4187" s="39">
        <f>IF($W4187=0,0,MAX(0,MIN($W4187,IncMonth-1))+MAX(0,$W4187-IncMonth+1)*(1+$X4187))</f>
        <v/>
      </c>
      <c r="Z4187" s="40">
        <f>IF($C4187="",0,IFERROR(INDEX(Departments!$B$5:$B$54,MATCH($C4187,Departments!$A$5:$A$54,0)),0))</f>
        <v/>
      </c>
      <c r="AA4187" s="41">
        <f>N($L4187)*$Y4187</f>
        <v/>
      </c>
      <c r="AB4187" s="41">
        <f>N($M4187)*$Y4187</f>
        <v/>
      </c>
      <c r="AC4187" s="41">
        <f>$AA4187*$Z4187</f>
        <v/>
      </c>
      <c r="AD4187" s="41">
        <f>$AA4187*BonusMonths/12</f>
        <v/>
      </c>
      <c r="AE4187" s="41">
        <f>($AA4187+SI_Gross*$AB4187)*IF($Q4187=1,SI_O,SI_E)</f>
        <v/>
      </c>
      <c r="AF4187" s="41">
        <f>IF($Q4187=1,0,$AA4187*EOSB)</f>
        <v/>
      </c>
      <c r="AG4187" s="41">
        <f>$AN4187*$W4187</f>
        <v/>
      </c>
      <c r="AH4187" s="41">
        <f>SUM($AA4187:$AG4187)</f>
        <v/>
      </c>
      <c r="AI4187" s="41">
        <f>12*($AM4187+$AN4187)</f>
        <v/>
      </c>
      <c r="AJ4187" s="41">
        <f>$AM4187*((IncMonth-1)+(13-IncMonth)*(1+$X4187))+12*$AN4187</f>
        <v/>
      </c>
      <c r="AK4187" s="41">
        <f>IF($R4187=1,N($L4187)+N($M4187),0)</f>
        <v/>
      </c>
      <c r="AL4187">
        <f>IF($C4187="","",IF(N($L4187)&lt;=0,"Basic salary missing",IF(ISNA(MATCH($C4187,Departments!$A$5:$A$54,0)),"Department not on Departments sheet",IF(AND($I4187&lt;&gt;"",NOT(ISNUMBER($I4187))),"Date of birth is text, not a date",IF(AND($K4187&lt;&gt;"",NOT(ISNUMBER($K4187))),"Contract end is text, not a date","")))))</f>
        <v/>
      </c>
      <c r="AM4187" s="41">
        <f>IF($R4187=0,0,N($L4187)*(1+$Z4187+BonusMonths/12+IF($Q4187=1,0,EOSB))+N($M4187)+(N($L4187)+SI_Gross*N($M4187))*IF($Q4187=1,SI_O,SI_E))</f>
        <v/>
      </c>
      <c r="AN4187" s="41">
        <f>IF($R4187=0,0,(IF($Q4187=1,MedO,MedE+Ticket)+Training)/12)</f>
        <v/>
      </c>
    </row>
    <row r="4188">
      <c r="I4188" s="35" t="n"/>
      <c r="J4188" s="35" t="n"/>
      <c r="K4188" s="35" t="n"/>
      <c r="L4188" s="36" t="n"/>
      <c r="M4188" s="36" t="n"/>
      <c r="P4188" s="37" t="n"/>
      <c r="Q4188" s="38">
        <f>IF($C4188="",0,IF(OR(LOWER(TRIM($G4188))="omani",LOWER(TRIM($G4188))="oman",LOWER(TRIM($G4188))="om",LOWER(TRIM($G4188))="local"),1,0))</f>
        <v/>
      </c>
      <c r="R4188" s="38">
        <f>IF($C4188="",0,IF(OR(ISNUMBER(SEARCH("resign",$N4188)),ISNUMBER(SEARCH("terminat",$N4188)),ISNUMBER(SEARCH("inactive",$N4188)),ISNUMBER(SEARCH("vacan",$N4188)),ISNUMBER(SEARCH("deceased",$N4188)),ISNUMBER(SEARCH("separated",$N4188))),0,1))</f>
        <v/>
      </c>
      <c r="S4188">
        <f>IF(OR($R4188=0,NOT(ISNUMBER($I4188))),"",IFERROR(DATEDIF($I4188,DATE(FY,1,1),"y"),""))</f>
        <v/>
      </c>
      <c r="T4188">
        <f>IF(OR($R4188=0,NOT(ISNUMBER($J4188))),"",IFERROR(DATEDIF($J4188,DATE(FY,1,1),"y"),0))</f>
        <v/>
      </c>
      <c r="U4188" s="38">
        <f>IF(OR($R4188=0,NOT(ISNUMBER($I4188))),0,IF(YEAR($I4188)+IF($Q4188=1,RetAgeO,RetAgeE)=FY,MONTH($I4188),IF(YEAR($I4188)+IF($Q4188=1,RetAgeO,RetAgeE)&lt;FY,1,0)))</f>
        <v/>
      </c>
      <c r="V4188" s="38">
        <f>IF(OR($R4188=0,NOT(ISNUMBER($K4188))),0,IF(YEAR($K4188)=FY,MONTH($K4188),IF(YEAR($K4188)&lt;FY,1,0)))</f>
        <v/>
      </c>
      <c r="W4188" s="38">
        <f>IF($R4188=0,0,MIN(12,IF(AND(ISNUMBER($O4188),$O4188&gt;=1,$O4188&lt;=12),INT($O4188),12),IF(AND(RetireExit="Yes",$U4188&gt;0),$U4188,12),IF(AND(ContractExit="Yes",$V4188&gt;0),$V4188,12)))</f>
        <v/>
      </c>
      <c r="X4188" s="37">
        <f>IF(ISNUMBER($P4188),$P4188,IncPct)</f>
        <v/>
      </c>
      <c r="Y4188" s="39">
        <f>IF($W4188=0,0,MAX(0,MIN($W4188,IncMonth-1))+MAX(0,$W4188-IncMonth+1)*(1+$X4188))</f>
        <v/>
      </c>
      <c r="Z4188" s="40">
        <f>IF($C4188="",0,IFERROR(INDEX(Departments!$B$5:$B$54,MATCH($C4188,Departments!$A$5:$A$54,0)),0))</f>
        <v/>
      </c>
      <c r="AA4188" s="41">
        <f>N($L4188)*$Y4188</f>
        <v/>
      </c>
      <c r="AB4188" s="41">
        <f>N($M4188)*$Y4188</f>
        <v/>
      </c>
      <c r="AC4188" s="41">
        <f>$AA4188*$Z4188</f>
        <v/>
      </c>
      <c r="AD4188" s="41">
        <f>$AA4188*BonusMonths/12</f>
        <v/>
      </c>
      <c r="AE4188" s="41">
        <f>($AA4188+SI_Gross*$AB4188)*IF($Q4188=1,SI_O,SI_E)</f>
        <v/>
      </c>
      <c r="AF4188" s="41">
        <f>IF($Q4188=1,0,$AA4188*EOSB)</f>
        <v/>
      </c>
      <c r="AG4188" s="41">
        <f>$AN4188*$W4188</f>
        <v/>
      </c>
      <c r="AH4188" s="41">
        <f>SUM($AA4188:$AG4188)</f>
        <v/>
      </c>
      <c r="AI4188" s="41">
        <f>12*($AM4188+$AN4188)</f>
        <v/>
      </c>
      <c r="AJ4188" s="41">
        <f>$AM4188*((IncMonth-1)+(13-IncMonth)*(1+$X4188))+12*$AN4188</f>
        <v/>
      </c>
      <c r="AK4188" s="41">
        <f>IF($R4188=1,N($L4188)+N($M4188),0)</f>
        <v/>
      </c>
      <c r="AL4188">
        <f>IF($C4188="","",IF(N($L4188)&lt;=0,"Basic salary missing",IF(ISNA(MATCH($C4188,Departments!$A$5:$A$54,0)),"Department not on Departments sheet",IF(AND($I4188&lt;&gt;"",NOT(ISNUMBER($I4188))),"Date of birth is text, not a date",IF(AND($K4188&lt;&gt;"",NOT(ISNUMBER($K4188))),"Contract end is text, not a date","")))))</f>
        <v/>
      </c>
      <c r="AM4188" s="41">
        <f>IF($R4188=0,0,N($L4188)*(1+$Z4188+BonusMonths/12+IF($Q4188=1,0,EOSB))+N($M4188)+(N($L4188)+SI_Gross*N($M4188))*IF($Q4188=1,SI_O,SI_E))</f>
        <v/>
      </c>
      <c r="AN4188" s="41">
        <f>IF($R4188=0,0,(IF($Q4188=1,MedO,MedE+Ticket)+Training)/12)</f>
        <v/>
      </c>
    </row>
    <row r="4189">
      <c r="I4189" s="35" t="n"/>
      <c r="J4189" s="35" t="n"/>
      <c r="K4189" s="35" t="n"/>
      <c r="L4189" s="36" t="n"/>
      <c r="M4189" s="36" t="n"/>
      <c r="P4189" s="37" t="n"/>
      <c r="Q4189" s="38">
        <f>IF($C4189="",0,IF(OR(LOWER(TRIM($G4189))="omani",LOWER(TRIM($G4189))="oman",LOWER(TRIM($G4189))="om",LOWER(TRIM($G4189))="local"),1,0))</f>
        <v/>
      </c>
      <c r="R4189" s="38">
        <f>IF($C4189="",0,IF(OR(ISNUMBER(SEARCH("resign",$N4189)),ISNUMBER(SEARCH("terminat",$N4189)),ISNUMBER(SEARCH("inactive",$N4189)),ISNUMBER(SEARCH("vacan",$N4189)),ISNUMBER(SEARCH("deceased",$N4189)),ISNUMBER(SEARCH("separated",$N4189))),0,1))</f>
        <v/>
      </c>
      <c r="S4189">
        <f>IF(OR($R4189=0,NOT(ISNUMBER($I4189))),"",IFERROR(DATEDIF($I4189,DATE(FY,1,1),"y"),""))</f>
        <v/>
      </c>
      <c r="T4189">
        <f>IF(OR($R4189=0,NOT(ISNUMBER($J4189))),"",IFERROR(DATEDIF($J4189,DATE(FY,1,1),"y"),0))</f>
        <v/>
      </c>
      <c r="U4189" s="38">
        <f>IF(OR($R4189=0,NOT(ISNUMBER($I4189))),0,IF(YEAR($I4189)+IF($Q4189=1,RetAgeO,RetAgeE)=FY,MONTH($I4189),IF(YEAR($I4189)+IF($Q4189=1,RetAgeO,RetAgeE)&lt;FY,1,0)))</f>
        <v/>
      </c>
      <c r="V4189" s="38">
        <f>IF(OR($R4189=0,NOT(ISNUMBER($K4189))),0,IF(YEAR($K4189)=FY,MONTH($K4189),IF(YEAR($K4189)&lt;FY,1,0)))</f>
        <v/>
      </c>
      <c r="W4189" s="38">
        <f>IF($R4189=0,0,MIN(12,IF(AND(ISNUMBER($O4189),$O4189&gt;=1,$O4189&lt;=12),INT($O4189),12),IF(AND(RetireExit="Yes",$U4189&gt;0),$U4189,12),IF(AND(ContractExit="Yes",$V4189&gt;0),$V4189,12)))</f>
        <v/>
      </c>
      <c r="X4189" s="37">
        <f>IF(ISNUMBER($P4189),$P4189,IncPct)</f>
        <v/>
      </c>
      <c r="Y4189" s="39">
        <f>IF($W4189=0,0,MAX(0,MIN($W4189,IncMonth-1))+MAX(0,$W4189-IncMonth+1)*(1+$X4189))</f>
        <v/>
      </c>
      <c r="Z4189" s="40">
        <f>IF($C4189="",0,IFERROR(INDEX(Departments!$B$5:$B$54,MATCH($C4189,Departments!$A$5:$A$54,0)),0))</f>
        <v/>
      </c>
      <c r="AA4189" s="41">
        <f>N($L4189)*$Y4189</f>
        <v/>
      </c>
      <c r="AB4189" s="41">
        <f>N($M4189)*$Y4189</f>
        <v/>
      </c>
      <c r="AC4189" s="41">
        <f>$AA4189*$Z4189</f>
        <v/>
      </c>
      <c r="AD4189" s="41">
        <f>$AA4189*BonusMonths/12</f>
        <v/>
      </c>
      <c r="AE4189" s="41">
        <f>($AA4189+SI_Gross*$AB4189)*IF($Q4189=1,SI_O,SI_E)</f>
        <v/>
      </c>
      <c r="AF4189" s="41">
        <f>IF($Q4189=1,0,$AA4189*EOSB)</f>
        <v/>
      </c>
      <c r="AG4189" s="41">
        <f>$AN4189*$W4189</f>
        <v/>
      </c>
      <c r="AH4189" s="41">
        <f>SUM($AA4189:$AG4189)</f>
        <v/>
      </c>
      <c r="AI4189" s="41">
        <f>12*($AM4189+$AN4189)</f>
        <v/>
      </c>
      <c r="AJ4189" s="41">
        <f>$AM4189*((IncMonth-1)+(13-IncMonth)*(1+$X4189))+12*$AN4189</f>
        <v/>
      </c>
      <c r="AK4189" s="41">
        <f>IF($R4189=1,N($L4189)+N($M4189),0)</f>
        <v/>
      </c>
      <c r="AL4189">
        <f>IF($C4189="","",IF(N($L4189)&lt;=0,"Basic salary missing",IF(ISNA(MATCH($C4189,Departments!$A$5:$A$54,0)),"Department not on Departments sheet",IF(AND($I4189&lt;&gt;"",NOT(ISNUMBER($I4189))),"Date of birth is text, not a date",IF(AND($K4189&lt;&gt;"",NOT(ISNUMBER($K4189))),"Contract end is text, not a date","")))))</f>
        <v/>
      </c>
      <c r="AM4189" s="41">
        <f>IF($R4189=0,0,N($L4189)*(1+$Z4189+BonusMonths/12+IF($Q4189=1,0,EOSB))+N($M4189)+(N($L4189)+SI_Gross*N($M4189))*IF($Q4189=1,SI_O,SI_E))</f>
        <v/>
      </c>
      <c r="AN4189" s="41">
        <f>IF($R4189=0,0,(IF($Q4189=1,MedO,MedE+Ticket)+Training)/12)</f>
        <v/>
      </c>
    </row>
    <row r="4190">
      <c r="I4190" s="35" t="n"/>
      <c r="J4190" s="35" t="n"/>
      <c r="K4190" s="35" t="n"/>
      <c r="L4190" s="36" t="n"/>
      <c r="M4190" s="36" t="n"/>
      <c r="P4190" s="37" t="n"/>
      <c r="Q4190" s="38">
        <f>IF($C4190="",0,IF(OR(LOWER(TRIM($G4190))="omani",LOWER(TRIM($G4190))="oman",LOWER(TRIM($G4190))="om",LOWER(TRIM($G4190))="local"),1,0))</f>
        <v/>
      </c>
      <c r="R4190" s="38">
        <f>IF($C4190="",0,IF(OR(ISNUMBER(SEARCH("resign",$N4190)),ISNUMBER(SEARCH("terminat",$N4190)),ISNUMBER(SEARCH("inactive",$N4190)),ISNUMBER(SEARCH("vacan",$N4190)),ISNUMBER(SEARCH("deceased",$N4190)),ISNUMBER(SEARCH("separated",$N4190))),0,1))</f>
        <v/>
      </c>
      <c r="S4190">
        <f>IF(OR($R4190=0,NOT(ISNUMBER($I4190))),"",IFERROR(DATEDIF($I4190,DATE(FY,1,1),"y"),""))</f>
        <v/>
      </c>
      <c r="T4190">
        <f>IF(OR($R4190=0,NOT(ISNUMBER($J4190))),"",IFERROR(DATEDIF($J4190,DATE(FY,1,1),"y"),0))</f>
        <v/>
      </c>
      <c r="U4190" s="38">
        <f>IF(OR($R4190=0,NOT(ISNUMBER($I4190))),0,IF(YEAR($I4190)+IF($Q4190=1,RetAgeO,RetAgeE)=FY,MONTH($I4190),IF(YEAR($I4190)+IF($Q4190=1,RetAgeO,RetAgeE)&lt;FY,1,0)))</f>
        <v/>
      </c>
      <c r="V4190" s="38">
        <f>IF(OR($R4190=0,NOT(ISNUMBER($K4190))),0,IF(YEAR($K4190)=FY,MONTH($K4190),IF(YEAR($K4190)&lt;FY,1,0)))</f>
        <v/>
      </c>
      <c r="W4190" s="38">
        <f>IF($R4190=0,0,MIN(12,IF(AND(ISNUMBER($O4190),$O4190&gt;=1,$O4190&lt;=12),INT($O4190),12),IF(AND(RetireExit="Yes",$U4190&gt;0),$U4190,12),IF(AND(ContractExit="Yes",$V4190&gt;0),$V4190,12)))</f>
        <v/>
      </c>
      <c r="X4190" s="37">
        <f>IF(ISNUMBER($P4190),$P4190,IncPct)</f>
        <v/>
      </c>
      <c r="Y4190" s="39">
        <f>IF($W4190=0,0,MAX(0,MIN($W4190,IncMonth-1))+MAX(0,$W4190-IncMonth+1)*(1+$X4190))</f>
        <v/>
      </c>
      <c r="Z4190" s="40">
        <f>IF($C4190="",0,IFERROR(INDEX(Departments!$B$5:$B$54,MATCH($C4190,Departments!$A$5:$A$54,0)),0))</f>
        <v/>
      </c>
      <c r="AA4190" s="41">
        <f>N($L4190)*$Y4190</f>
        <v/>
      </c>
      <c r="AB4190" s="41">
        <f>N($M4190)*$Y4190</f>
        <v/>
      </c>
      <c r="AC4190" s="41">
        <f>$AA4190*$Z4190</f>
        <v/>
      </c>
      <c r="AD4190" s="41">
        <f>$AA4190*BonusMonths/12</f>
        <v/>
      </c>
      <c r="AE4190" s="41">
        <f>($AA4190+SI_Gross*$AB4190)*IF($Q4190=1,SI_O,SI_E)</f>
        <v/>
      </c>
      <c r="AF4190" s="41">
        <f>IF($Q4190=1,0,$AA4190*EOSB)</f>
        <v/>
      </c>
      <c r="AG4190" s="41">
        <f>$AN4190*$W4190</f>
        <v/>
      </c>
      <c r="AH4190" s="41">
        <f>SUM($AA4190:$AG4190)</f>
        <v/>
      </c>
      <c r="AI4190" s="41">
        <f>12*($AM4190+$AN4190)</f>
        <v/>
      </c>
      <c r="AJ4190" s="41">
        <f>$AM4190*((IncMonth-1)+(13-IncMonth)*(1+$X4190))+12*$AN4190</f>
        <v/>
      </c>
      <c r="AK4190" s="41">
        <f>IF($R4190=1,N($L4190)+N($M4190),0)</f>
        <v/>
      </c>
      <c r="AL4190">
        <f>IF($C4190="","",IF(N($L4190)&lt;=0,"Basic salary missing",IF(ISNA(MATCH($C4190,Departments!$A$5:$A$54,0)),"Department not on Departments sheet",IF(AND($I4190&lt;&gt;"",NOT(ISNUMBER($I4190))),"Date of birth is text, not a date",IF(AND($K4190&lt;&gt;"",NOT(ISNUMBER($K4190))),"Contract end is text, not a date","")))))</f>
        <v/>
      </c>
      <c r="AM4190" s="41">
        <f>IF($R4190=0,0,N($L4190)*(1+$Z4190+BonusMonths/12+IF($Q4190=1,0,EOSB))+N($M4190)+(N($L4190)+SI_Gross*N($M4190))*IF($Q4190=1,SI_O,SI_E))</f>
        <v/>
      </c>
      <c r="AN4190" s="41">
        <f>IF($R4190=0,0,(IF($Q4190=1,MedO,MedE+Ticket)+Training)/12)</f>
        <v/>
      </c>
    </row>
    <row r="4191">
      <c r="I4191" s="35" t="n"/>
      <c r="J4191" s="35" t="n"/>
      <c r="K4191" s="35" t="n"/>
      <c r="L4191" s="36" t="n"/>
      <c r="M4191" s="36" t="n"/>
      <c r="P4191" s="37" t="n"/>
      <c r="Q4191" s="38">
        <f>IF($C4191="",0,IF(OR(LOWER(TRIM($G4191))="omani",LOWER(TRIM($G4191))="oman",LOWER(TRIM($G4191))="om",LOWER(TRIM($G4191))="local"),1,0))</f>
        <v/>
      </c>
      <c r="R4191" s="38">
        <f>IF($C4191="",0,IF(OR(ISNUMBER(SEARCH("resign",$N4191)),ISNUMBER(SEARCH("terminat",$N4191)),ISNUMBER(SEARCH("inactive",$N4191)),ISNUMBER(SEARCH("vacan",$N4191)),ISNUMBER(SEARCH("deceased",$N4191)),ISNUMBER(SEARCH("separated",$N4191))),0,1))</f>
        <v/>
      </c>
      <c r="S4191">
        <f>IF(OR($R4191=0,NOT(ISNUMBER($I4191))),"",IFERROR(DATEDIF($I4191,DATE(FY,1,1),"y"),""))</f>
        <v/>
      </c>
      <c r="T4191">
        <f>IF(OR($R4191=0,NOT(ISNUMBER($J4191))),"",IFERROR(DATEDIF($J4191,DATE(FY,1,1),"y"),0))</f>
        <v/>
      </c>
      <c r="U4191" s="38">
        <f>IF(OR($R4191=0,NOT(ISNUMBER($I4191))),0,IF(YEAR($I4191)+IF($Q4191=1,RetAgeO,RetAgeE)=FY,MONTH($I4191),IF(YEAR($I4191)+IF($Q4191=1,RetAgeO,RetAgeE)&lt;FY,1,0)))</f>
        <v/>
      </c>
      <c r="V4191" s="38">
        <f>IF(OR($R4191=0,NOT(ISNUMBER($K4191))),0,IF(YEAR($K4191)=FY,MONTH($K4191),IF(YEAR($K4191)&lt;FY,1,0)))</f>
        <v/>
      </c>
      <c r="W4191" s="38">
        <f>IF($R4191=0,0,MIN(12,IF(AND(ISNUMBER($O4191),$O4191&gt;=1,$O4191&lt;=12),INT($O4191),12),IF(AND(RetireExit="Yes",$U4191&gt;0),$U4191,12),IF(AND(ContractExit="Yes",$V4191&gt;0),$V4191,12)))</f>
        <v/>
      </c>
      <c r="X4191" s="37">
        <f>IF(ISNUMBER($P4191),$P4191,IncPct)</f>
        <v/>
      </c>
      <c r="Y4191" s="39">
        <f>IF($W4191=0,0,MAX(0,MIN($W4191,IncMonth-1))+MAX(0,$W4191-IncMonth+1)*(1+$X4191))</f>
        <v/>
      </c>
      <c r="Z4191" s="40">
        <f>IF($C4191="",0,IFERROR(INDEX(Departments!$B$5:$B$54,MATCH($C4191,Departments!$A$5:$A$54,0)),0))</f>
        <v/>
      </c>
      <c r="AA4191" s="41">
        <f>N($L4191)*$Y4191</f>
        <v/>
      </c>
      <c r="AB4191" s="41">
        <f>N($M4191)*$Y4191</f>
        <v/>
      </c>
      <c r="AC4191" s="41">
        <f>$AA4191*$Z4191</f>
        <v/>
      </c>
      <c r="AD4191" s="41">
        <f>$AA4191*BonusMonths/12</f>
        <v/>
      </c>
      <c r="AE4191" s="41">
        <f>($AA4191+SI_Gross*$AB4191)*IF($Q4191=1,SI_O,SI_E)</f>
        <v/>
      </c>
      <c r="AF4191" s="41">
        <f>IF($Q4191=1,0,$AA4191*EOSB)</f>
        <v/>
      </c>
      <c r="AG4191" s="41">
        <f>$AN4191*$W4191</f>
        <v/>
      </c>
      <c r="AH4191" s="41">
        <f>SUM($AA4191:$AG4191)</f>
        <v/>
      </c>
      <c r="AI4191" s="41">
        <f>12*($AM4191+$AN4191)</f>
        <v/>
      </c>
      <c r="AJ4191" s="41">
        <f>$AM4191*((IncMonth-1)+(13-IncMonth)*(1+$X4191))+12*$AN4191</f>
        <v/>
      </c>
      <c r="AK4191" s="41">
        <f>IF($R4191=1,N($L4191)+N($M4191),0)</f>
        <v/>
      </c>
      <c r="AL4191">
        <f>IF($C4191="","",IF(N($L4191)&lt;=0,"Basic salary missing",IF(ISNA(MATCH($C4191,Departments!$A$5:$A$54,0)),"Department not on Departments sheet",IF(AND($I4191&lt;&gt;"",NOT(ISNUMBER($I4191))),"Date of birth is text, not a date",IF(AND($K4191&lt;&gt;"",NOT(ISNUMBER($K4191))),"Contract end is text, not a date","")))))</f>
        <v/>
      </c>
      <c r="AM4191" s="41">
        <f>IF($R4191=0,0,N($L4191)*(1+$Z4191+BonusMonths/12+IF($Q4191=1,0,EOSB))+N($M4191)+(N($L4191)+SI_Gross*N($M4191))*IF($Q4191=1,SI_O,SI_E))</f>
        <v/>
      </c>
      <c r="AN4191" s="41">
        <f>IF($R4191=0,0,(IF($Q4191=1,MedO,MedE+Ticket)+Training)/12)</f>
        <v/>
      </c>
    </row>
    <row r="4192">
      <c r="I4192" s="35" t="n"/>
      <c r="J4192" s="35" t="n"/>
      <c r="K4192" s="35" t="n"/>
      <c r="L4192" s="36" t="n"/>
      <c r="M4192" s="36" t="n"/>
      <c r="P4192" s="37" t="n"/>
      <c r="Q4192" s="38">
        <f>IF($C4192="",0,IF(OR(LOWER(TRIM($G4192))="omani",LOWER(TRIM($G4192))="oman",LOWER(TRIM($G4192))="om",LOWER(TRIM($G4192))="local"),1,0))</f>
        <v/>
      </c>
      <c r="R4192" s="38">
        <f>IF($C4192="",0,IF(OR(ISNUMBER(SEARCH("resign",$N4192)),ISNUMBER(SEARCH("terminat",$N4192)),ISNUMBER(SEARCH("inactive",$N4192)),ISNUMBER(SEARCH("vacan",$N4192)),ISNUMBER(SEARCH("deceased",$N4192)),ISNUMBER(SEARCH("separated",$N4192))),0,1))</f>
        <v/>
      </c>
      <c r="S4192">
        <f>IF(OR($R4192=0,NOT(ISNUMBER($I4192))),"",IFERROR(DATEDIF($I4192,DATE(FY,1,1),"y"),""))</f>
        <v/>
      </c>
      <c r="T4192">
        <f>IF(OR($R4192=0,NOT(ISNUMBER($J4192))),"",IFERROR(DATEDIF($J4192,DATE(FY,1,1),"y"),0))</f>
        <v/>
      </c>
      <c r="U4192" s="38">
        <f>IF(OR($R4192=0,NOT(ISNUMBER($I4192))),0,IF(YEAR($I4192)+IF($Q4192=1,RetAgeO,RetAgeE)=FY,MONTH($I4192),IF(YEAR($I4192)+IF($Q4192=1,RetAgeO,RetAgeE)&lt;FY,1,0)))</f>
        <v/>
      </c>
      <c r="V4192" s="38">
        <f>IF(OR($R4192=0,NOT(ISNUMBER($K4192))),0,IF(YEAR($K4192)=FY,MONTH($K4192),IF(YEAR($K4192)&lt;FY,1,0)))</f>
        <v/>
      </c>
      <c r="W4192" s="38">
        <f>IF($R4192=0,0,MIN(12,IF(AND(ISNUMBER($O4192),$O4192&gt;=1,$O4192&lt;=12),INT($O4192),12),IF(AND(RetireExit="Yes",$U4192&gt;0),$U4192,12),IF(AND(ContractExit="Yes",$V4192&gt;0),$V4192,12)))</f>
        <v/>
      </c>
      <c r="X4192" s="37">
        <f>IF(ISNUMBER($P4192),$P4192,IncPct)</f>
        <v/>
      </c>
      <c r="Y4192" s="39">
        <f>IF($W4192=0,0,MAX(0,MIN($W4192,IncMonth-1))+MAX(0,$W4192-IncMonth+1)*(1+$X4192))</f>
        <v/>
      </c>
      <c r="Z4192" s="40">
        <f>IF($C4192="",0,IFERROR(INDEX(Departments!$B$5:$B$54,MATCH($C4192,Departments!$A$5:$A$54,0)),0))</f>
        <v/>
      </c>
      <c r="AA4192" s="41">
        <f>N($L4192)*$Y4192</f>
        <v/>
      </c>
      <c r="AB4192" s="41">
        <f>N($M4192)*$Y4192</f>
        <v/>
      </c>
      <c r="AC4192" s="41">
        <f>$AA4192*$Z4192</f>
        <v/>
      </c>
      <c r="AD4192" s="41">
        <f>$AA4192*BonusMonths/12</f>
        <v/>
      </c>
      <c r="AE4192" s="41">
        <f>($AA4192+SI_Gross*$AB4192)*IF($Q4192=1,SI_O,SI_E)</f>
        <v/>
      </c>
      <c r="AF4192" s="41">
        <f>IF($Q4192=1,0,$AA4192*EOSB)</f>
        <v/>
      </c>
      <c r="AG4192" s="41">
        <f>$AN4192*$W4192</f>
        <v/>
      </c>
      <c r="AH4192" s="41">
        <f>SUM($AA4192:$AG4192)</f>
        <v/>
      </c>
      <c r="AI4192" s="41">
        <f>12*($AM4192+$AN4192)</f>
        <v/>
      </c>
      <c r="AJ4192" s="41">
        <f>$AM4192*((IncMonth-1)+(13-IncMonth)*(1+$X4192))+12*$AN4192</f>
        <v/>
      </c>
      <c r="AK4192" s="41">
        <f>IF($R4192=1,N($L4192)+N($M4192),0)</f>
        <v/>
      </c>
      <c r="AL4192">
        <f>IF($C4192="","",IF(N($L4192)&lt;=0,"Basic salary missing",IF(ISNA(MATCH($C4192,Departments!$A$5:$A$54,0)),"Department not on Departments sheet",IF(AND($I4192&lt;&gt;"",NOT(ISNUMBER($I4192))),"Date of birth is text, not a date",IF(AND($K4192&lt;&gt;"",NOT(ISNUMBER($K4192))),"Contract end is text, not a date","")))))</f>
        <v/>
      </c>
      <c r="AM4192" s="41">
        <f>IF($R4192=0,0,N($L4192)*(1+$Z4192+BonusMonths/12+IF($Q4192=1,0,EOSB))+N($M4192)+(N($L4192)+SI_Gross*N($M4192))*IF($Q4192=1,SI_O,SI_E))</f>
        <v/>
      </c>
      <c r="AN4192" s="41">
        <f>IF($R4192=0,0,(IF($Q4192=1,MedO,MedE+Ticket)+Training)/12)</f>
        <v/>
      </c>
    </row>
    <row r="4193">
      <c r="I4193" s="35" t="n"/>
      <c r="J4193" s="35" t="n"/>
      <c r="K4193" s="35" t="n"/>
      <c r="L4193" s="36" t="n"/>
      <c r="M4193" s="36" t="n"/>
      <c r="P4193" s="37" t="n"/>
      <c r="Q4193" s="38">
        <f>IF($C4193="",0,IF(OR(LOWER(TRIM($G4193))="omani",LOWER(TRIM($G4193))="oman",LOWER(TRIM($G4193))="om",LOWER(TRIM($G4193))="local"),1,0))</f>
        <v/>
      </c>
      <c r="R4193" s="38">
        <f>IF($C4193="",0,IF(OR(ISNUMBER(SEARCH("resign",$N4193)),ISNUMBER(SEARCH("terminat",$N4193)),ISNUMBER(SEARCH("inactive",$N4193)),ISNUMBER(SEARCH("vacan",$N4193)),ISNUMBER(SEARCH("deceased",$N4193)),ISNUMBER(SEARCH("separated",$N4193))),0,1))</f>
        <v/>
      </c>
      <c r="S4193">
        <f>IF(OR($R4193=0,NOT(ISNUMBER($I4193))),"",IFERROR(DATEDIF($I4193,DATE(FY,1,1),"y"),""))</f>
        <v/>
      </c>
      <c r="T4193">
        <f>IF(OR($R4193=0,NOT(ISNUMBER($J4193))),"",IFERROR(DATEDIF($J4193,DATE(FY,1,1),"y"),0))</f>
        <v/>
      </c>
      <c r="U4193" s="38">
        <f>IF(OR($R4193=0,NOT(ISNUMBER($I4193))),0,IF(YEAR($I4193)+IF($Q4193=1,RetAgeO,RetAgeE)=FY,MONTH($I4193),IF(YEAR($I4193)+IF($Q4193=1,RetAgeO,RetAgeE)&lt;FY,1,0)))</f>
        <v/>
      </c>
      <c r="V4193" s="38">
        <f>IF(OR($R4193=0,NOT(ISNUMBER($K4193))),0,IF(YEAR($K4193)=FY,MONTH($K4193),IF(YEAR($K4193)&lt;FY,1,0)))</f>
        <v/>
      </c>
      <c r="W4193" s="38">
        <f>IF($R4193=0,0,MIN(12,IF(AND(ISNUMBER($O4193),$O4193&gt;=1,$O4193&lt;=12),INT($O4193),12),IF(AND(RetireExit="Yes",$U4193&gt;0),$U4193,12),IF(AND(ContractExit="Yes",$V4193&gt;0),$V4193,12)))</f>
        <v/>
      </c>
      <c r="X4193" s="37">
        <f>IF(ISNUMBER($P4193),$P4193,IncPct)</f>
        <v/>
      </c>
      <c r="Y4193" s="39">
        <f>IF($W4193=0,0,MAX(0,MIN($W4193,IncMonth-1))+MAX(0,$W4193-IncMonth+1)*(1+$X4193))</f>
        <v/>
      </c>
      <c r="Z4193" s="40">
        <f>IF($C4193="",0,IFERROR(INDEX(Departments!$B$5:$B$54,MATCH($C4193,Departments!$A$5:$A$54,0)),0))</f>
        <v/>
      </c>
      <c r="AA4193" s="41">
        <f>N($L4193)*$Y4193</f>
        <v/>
      </c>
      <c r="AB4193" s="41">
        <f>N($M4193)*$Y4193</f>
        <v/>
      </c>
      <c r="AC4193" s="41">
        <f>$AA4193*$Z4193</f>
        <v/>
      </c>
      <c r="AD4193" s="41">
        <f>$AA4193*BonusMonths/12</f>
        <v/>
      </c>
      <c r="AE4193" s="41">
        <f>($AA4193+SI_Gross*$AB4193)*IF($Q4193=1,SI_O,SI_E)</f>
        <v/>
      </c>
      <c r="AF4193" s="41">
        <f>IF($Q4193=1,0,$AA4193*EOSB)</f>
        <v/>
      </c>
      <c r="AG4193" s="41">
        <f>$AN4193*$W4193</f>
        <v/>
      </c>
      <c r="AH4193" s="41">
        <f>SUM($AA4193:$AG4193)</f>
        <v/>
      </c>
      <c r="AI4193" s="41">
        <f>12*($AM4193+$AN4193)</f>
        <v/>
      </c>
      <c r="AJ4193" s="41">
        <f>$AM4193*((IncMonth-1)+(13-IncMonth)*(1+$X4193))+12*$AN4193</f>
        <v/>
      </c>
      <c r="AK4193" s="41">
        <f>IF($R4193=1,N($L4193)+N($M4193),0)</f>
        <v/>
      </c>
      <c r="AL4193">
        <f>IF($C4193="","",IF(N($L4193)&lt;=0,"Basic salary missing",IF(ISNA(MATCH($C4193,Departments!$A$5:$A$54,0)),"Department not on Departments sheet",IF(AND($I4193&lt;&gt;"",NOT(ISNUMBER($I4193))),"Date of birth is text, not a date",IF(AND($K4193&lt;&gt;"",NOT(ISNUMBER($K4193))),"Contract end is text, not a date","")))))</f>
        <v/>
      </c>
      <c r="AM4193" s="41">
        <f>IF($R4193=0,0,N($L4193)*(1+$Z4193+BonusMonths/12+IF($Q4193=1,0,EOSB))+N($M4193)+(N($L4193)+SI_Gross*N($M4193))*IF($Q4193=1,SI_O,SI_E))</f>
        <v/>
      </c>
      <c r="AN4193" s="41">
        <f>IF($R4193=0,0,(IF($Q4193=1,MedO,MedE+Ticket)+Training)/12)</f>
        <v/>
      </c>
    </row>
    <row r="4194">
      <c r="I4194" s="35" t="n"/>
      <c r="J4194" s="35" t="n"/>
      <c r="K4194" s="35" t="n"/>
      <c r="L4194" s="36" t="n"/>
      <c r="M4194" s="36" t="n"/>
      <c r="P4194" s="37" t="n"/>
      <c r="Q4194" s="38">
        <f>IF($C4194="",0,IF(OR(LOWER(TRIM($G4194))="omani",LOWER(TRIM($G4194))="oman",LOWER(TRIM($G4194))="om",LOWER(TRIM($G4194))="local"),1,0))</f>
        <v/>
      </c>
      <c r="R4194" s="38">
        <f>IF($C4194="",0,IF(OR(ISNUMBER(SEARCH("resign",$N4194)),ISNUMBER(SEARCH("terminat",$N4194)),ISNUMBER(SEARCH("inactive",$N4194)),ISNUMBER(SEARCH("vacan",$N4194)),ISNUMBER(SEARCH("deceased",$N4194)),ISNUMBER(SEARCH("separated",$N4194))),0,1))</f>
        <v/>
      </c>
      <c r="S4194">
        <f>IF(OR($R4194=0,NOT(ISNUMBER($I4194))),"",IFERROR(DATEDIF($I4194,DATE(FY,1,1),"y"),""))</f>
        <v/>
      </c>
      <c r="T4194">
        <f>IF(OR($R4194=0,NOT(ISNUMBER($J4194))),"",IFERROR(DATEDIF($J4194,DATE(FY,1,1),"y"),0))</f>
        <v/>
      </c>
      <c r="U4194" s="38">
        <f>IF(OR($R4194=0,NOT(ISNUMBER($I4194))),0,IF(YEAR($I4194)+IF($Q4194=1,RetAgeO,RetAgeE)=FY,MONTH($I4194),IF(YEAR($I4194)+IF($Q4194=1,RetAgeO,RetAgeE)&lt;FY,1,0)))</f>
        <v/>
      </c>
      <c r="V4194" s="38">
        <f>IF(OR($R4194=0,NOT(ISNUMBER($K4194))),0,IF(YEAR($K4194)=FY,MONTH($K4194),IF(YEAR($K4194)&lt;FY,1,0)))</f>
        <v/>
      </c>
      <c r="W4194" s="38">
        <f>IF($R4194=0,0,MIN(12,IF(AND(ISNUMBER($O4194),$O4194&gt;=1,$O4194&lt;=12),INT($O4194),12),IF(AND(RetireExit="Yes",$U4194&gt;0),$U4194,12),IF(AND(ContractExit="Yes",$V4194&gt;0),$V4194,12)))</f>
        <v/>
      </c>
      <c r="X4194" s="37">
        <f>IF(ISNUMBER($P4194),$P4194,IncPct)</f>
        <v/>
      </c>
      <c r="Y4194" s="39">
        <f>IF($W4194=0,0,MAX(0,MIN($W4194,IncMonth-1))+MAX(0,$W4194-IncMonth+1)*(1+$X4194))</f>
        <v/>
      </c>
      <c r="Z4194" s="40">
        <f>IF($C4194="",0,IFERROR(INDEX(Departments!$B$5:$B$54,MATCH($C4194,Departments!$A$5:$A$54,0)),0))</f>
        <v/>
      </c>
      <c r="AA4194" s="41">
        <f>N($L4194)*$Y4194</f>
        <v/>
      </c>
      <c r="AB4194" s="41">
        <f>N($M4194)*$Y4194</f>
        <v/>
      </c>
      <c r="AC4194" s="41">
        <f>$AA4194*$Z4194</f>
        <v/>
      </c>
      <c r="AD4194" s="41">
        <f>$AA4194*BonusMonths/12</f>
        <v/>
      </c>
      <c r="AE4194" s="41">
        <f>($AA4194+SI_Gross*$AB4194)*IF($Q4194=1,SI_O,SI_E)</f>
        <v/>
      </c>
      <c r="AF4194" s="41">
        <f>IF($Q4194=1,0,$AA4194*EOSB)</f>
        <v/>
      </c>
      <c r="AG4194" s="41">
        <f>$AN4194*$W4194</f>
        <v/>
      </c>
      <c r="AH4194" s="41">
        <f>SUM($AA4194:$AG4194)</f>
        <v/>
      </c>
      <c r="AI4194" s="41">
        <f>12*($AM4194+$AN4194)</f>
        <v/>
      </c>
      <c r="AJ4194" s="41">
        <f>$AM4194*((IncMonth-1)+(13-IncMonth)*(1+$X4194))+12*$AN4194</f>
        <v/>
      </c>
      <c r="AK4194" s="41">
        <f>IF($R4194=1,N($L4194)+N($M4194),0)</f>
        <v/>
      </c>
      <c r="AL4194">
        <f>IF($C4194="","",IF(N($L4194)&lt;=0,"Basic salary missing",IF(ISNA(MATCH($C4194,Departments!$A$5:$A$54,0)),"Department not on Departments sheet",IF(AND($I4194&lt;&gt;"",NOT(ISNUMBER($I4194))),"Date of birth is text, not a date",IF(AND($K4194&lt;&gt;"",NOT(ISNUMBER($K4194))),"Contract end is text, not a date","")))))</f>
        <v/>
      </c>
      <c r="AM4194" s="41">
        <f>IF($R4194=0,0,N($L4194)*(1+$Z4194+BonusMonths/12+IF($Q4194=1,0,EOSB))+N($M4194)+(N($L4194)+SI_Gross*N($M4194))*IF($Q4194=1,SI_O,SI_E))</f>
        <v/>
      </c>
      <c r="AN4194" s="41">
        <f>IF($R4194=0,0,(IF($Q4194=1,MedO,MedE+Ticket)+Training)/12)</f>
        <v/>
      </c>
    </row>
    <row r="4195">
      <c r="I4195" s="35" t="n"/>
      <c r="J4195" s="35" t="n"/>
      <c r="K4195" s="35" t="n"/>
      <c r="L4195" s="36" t="n"/>
      <c r="M4195" s="36" t="n"/>
      <c r="P4195" s="37" t="n"/>
      <c r="Q4195" s="38">
        <f>IF($C4195="",0,IF(OR(LOWER(TRIM($G4195))="omani",LOWER(TRIM($G4195))="oman",LOWER(TRIM($G4195))="om",LOWER(TRIM($G4195))="local"),1,0))</f>
        <v/>
      </c>
      <c r="R4195" s="38">
        <f>IF($C4195="",0,IF(OR(ISNUMBER(SEARCH("resign",$N4195)),ISNUMBER(SEARCH("terminat",$N4195)),ISNUMBER(SEARCH("inactive",$N4195)),ISNUMBER(SEARCH("vacan",$N4195)),ISNUMBER(SEARCH("deceased",$N4195)),ISNUMBER(SEARCH("separated",$N4195))),0,1))</f>
        <v/>
      </c>
      <c r="S4195">
        <f>IF(OR($R4195=0,NOT(ISNUMBER($I4195))),"",IFERROR(DATEDIF($I4195,DATE(FY,1,1),"y"),""))</f>
        <v/>
      </c>
      <c r="T4195">
        <f>IF(OR($R4195=0,NOT(ISNUMBER($J4195))),"",IFERROR(DATEDIF($J4195,DATE(FY,1,1),"y"),0))</f>
        <v/>
      </c>
      <c r="U4195" s="38">
        <f>IF(OR($R4195=0,NOT(ISNUMBER($I4195))),0,IF(YEAR($I4195)+IF($Q4195=1,RetAgeO,RetAgeE)=FY,MONTH($I4195),IF(YEAR($I4195)+IF($Q4195=1,RetAgeO,RetAgeE)&lt;FY,1,0)))</f>
        <v/>
      </c>
      <c r="V4195" s="38">
        <f>IF(OR($R4195=0,NOT(ISNUMBER($K4195))),0,IF(YEAR($K4195)=FY,MONTH($K4195),IF(YEAR($K4195)&lt;FY,1,0)))</f>
        <v/>
      </c>
      <c r="W4195" s="38">
        <f>IF($R4195=0,0,MIN(12,IF(AND(ISNUMBER($O4195),$O4195&gt;=1,$O4195&lt;=12),INT($O4195),12),IF(AND(RetireExit="Yes",$U4195&gt;0),$U4195,12),IF(AND(ContractExit="Yes",$V4195&gt;0),$V4195,12)))</f>
        <v/>
      </c>
      <c r="X4195" s="37">
        <f>IF(ISNUMBER($P4195),$P4195,IncPct)</f>
        <v/>
      </c>
      <c r="Y4195" s="39">
        <f>IF($W4195=0,0,MAX(0,MIN($W4195,IncMonth-1))+MAX(0,$W4195-IncMonth+1)*(1+$X4195))</f>
        <v/>
      </c>
      <c r="Z4195" s="40">
        <f>IF($C4195="",0,IFERROR(INDEX(Departments!$B$5:$B$54,MATCH($C4195,Departments!$A$5:$A$54,0)),0))</f>
        <v/>
      </c>
      <c r="AA4195" s="41">
        <f>N($L4195)*$Y4195</f>
        <v/>
      </c>
      <c r="AB4195" s="41">
        <f>N($M4195)*$Y4195</f>
        <v/>
      </c>
      <c r="AC4195" s="41">
        <f>$AA4195*$Z4195</f>
        <v/>
      </c>
      <c r="AD4195" s="41">
        <f>$AA4195*BonusMonths/12</f>
        <v/>
      </c>
      <c r="AE4195" s="41">
        <f>($AA4195+SI_Gross*$AB4195)*IF($Q4195=1,SI_O,SI_E)</f>
        <v/>
      </c>
      <c r="AF4195" s="41">
        <f>IF($Q4195=1,0,$AA4195*EOSB)</f>
        <v/>
      </c>
      <c r="AG4195" s="41">
        <f>$AN4195*$W4195</f>
        <v/>
      </c>
      <c r="AH4195" s="41">
        <f>SUM($AA4195:$AG4195)</f>
        <v/>
      </c>
      <c r="AI4195" s="41">
        <f>12*($AM4195+$AN4195)</f>
        <v/>
      </c>
      <c r="AJ4195" s="41">
        <f>$AM4195*((IncMonth-1)+(13-IncMonth)*(1+$X4195))+12*$AN4195</f>
        <v/>
      </c>
      <c r="AK4195" s="41">
        <f>IF($R4195=1,N($L4195)+N($M4195),0)</f>
        <v/>
      </c>
      <c r="AL4195">
        <f>IF($C4195="","",IF(N($L4195)&lt;=0,"Basic salary missing",IF(ISNA(MATCH($C4195,Departments!$A$5:$A$54,0)),"Department not on Departments sheet",IF(AND($I4195&lt;&gt;"",NOT(ISNUMBER($I4195))),"Date of birth is text, not a date",IF(AND($K4195&lt;&gt;"",NOT(ISNUMBER($K4195))),"Contract end is text, not a date","")))))</f>
        <v/>
      </c>
      <c r="AM4195" s="41">
        <f>IF($R4195=0,0,N($L4195)*(1+$Z4195+BonusMonths/12+IF($Q4195=1,0,EOSB))+N($M4195)+(N($L4195)+SI_Gross*N($M4195))*IF($Q4195=1,SI_O,SI_E))</f>
        <v/>
      </c>
      <c r="AN4195" s="41">
        <f>IF($R4195=0,0,(IF($Q4195=1,MedO,MedE+Ticket)+Training)/12)</f>
        <v/>
      </c>
    </row>
    <row r="4196">
      <c r="I4196" s="35" t="n"/>
      <c r="J4196" s="35" t="n"/>
      <c r="K4196" s="35" t="n"/>
      <c r="L4196" s="36" t="n"/>
      <c r="M4196" s="36" t="n"/>
      <c r="P4196" s="37" t="n"/>
      <c r="Q4196" s="38">
        <f>IF($C4196="",0,IF(OR(LOWER(TRIM($G4196))="omani",LOWER(TRIM($G4196))="oman",LOWER(TRIM($G4196))="om",LOWER(TRIM($G4196))="local"),1,0))</f>
        <v/>
      </c>
      <c r="R4196" s="38">
        <f>IF($C4196="",0,IF(OR(ISNUMBER(SEARCH("resign",$N4196)),ISNUMBER(SEARCH("terminat",$N4196)),ISNUMBER(SEARCH("inactive",$N4196)),ISNUMBER(SEARCH("vacan",$N4196)),ISNUMBER(SEARCH("deceased",$N4196)),ISNUMBER(SEARCH("separated",$N4196))),0,1))</f>
        <v/>
      </c>
      <c r="S4196">
        <f>IF(OR($R4196=0,NOT(ISNUMBER($I4196))),"",IFERROR(DATEDIF($I4196,DATE(FY,1,1),"y"),""))</f>
        <v/>
      </c>
      <c r="T4196">
        <f>IF(OR($R4196=0,NOT(ISNUMBER($J4196))),"",IFERROR(DATEDIF($J4196,DATE(FY,1,1),"y"),0))</f>
        <v/>
      </c>
      <c r="U4196" s="38">
        <f>IF(OR($R4196=0,NOT(ISNUMBER($I4196))),0,IF(YEAR($I4196)+IF($Q4196=1,RetAgeO,RetAgeE)=FY,MONTH($I4196),IF(YEAR($I4196)+IF($Q4196=1,RetAgeO,RetAgeE)&lt;FY,1,0)))</f>
        <v/>
      </c>
      <c r="V4196" s="38">
        <f>IF(OR($R4196=0,NOT(ISNUMBER($K4196))),0,IF(YEAR($K4196)=FY,MONTH($K4196),IF(YEAR($K4196)&lt;FY,1,0)))</f>
        <v/>
      </c>
      <c r="W4196" s="38">
        <f>IF($R4196=0,0,MIN(12,IF(AND(ISNUMBER($O4196),$O4196&gt;=1,$O4196&lt;=12),INT($O4196),12),IF(AND(RetireExit="Yes",$U4196&gt;0),$U4196,12),IF(AND(ContractExit="Yes",$V4196&gt;0),$V4196,12)))</f>
        <v/>
      </c>
      <c r="X4196" s="37">
        <f>IF(ISNUMBER($P4196),$P4196,IncPct)</f>
        <v/>
      </c>
      <c r="Y4196" s="39">
        <f>IF($W4196=0,0,MAX(0,MIN($W4196,IncMonth-1))+MAX(0,$W4196-IncMonth+1)*(1+$X4196))</f>
        <v/>
      </c>
      <c r="Z4196" s="40">
        <f>IF($C4196="",0,IFERROR(INDEX(Departments!$B$5:$B$54,MATCH($C4196,Departments!$A$5:$A$54,0)),0))</f>
        <v/>
      </c>
      <c r="AA4196" s="41">
        <f>N($L4196)*$Y4196</f>
        <v/>
      </c>
      <c r="AB4196" s="41">
        <f>N($M4196)*$Y4196</f>
        <v/>
      </c>
      <c r="AC4196" s="41">
        <f>$AA4196*$Z4196</f>
        <v/>
      </c>
      <c r="AD4196" s="41">
        <f>$AA4196*BonusMonths/12</f>
        <v/>
      </c>
      <c r="AE4196" s="41">
        <f>($AA4196+SI_Gross*$AB4196)*IF($Q4196=1,SI_O,SI_E)</f>
        <v/>
      </c>
      <c r="AF4196" s="41">
        <f>IF($Q4196=1,0,$AA4196*EOSB)</f>
        <v/>
      </c>
      <c r="AG4196" s="41">
        <f>$AN4196*$W4196</f>
        <v/>
      </c>
      <c r="AH4196" s="41">
        <f>SUM($AA4196:$AG4196)</f>
        <v/>
      </c>
      <c r="AI4196" s="41">
        <f>12*($AM4196+$AN4196)</f>
        <v/>
      </c>
      <c r="AJ4196" s="41">
        <f>$AM4196*((IncMonth-1)+(13-IncMonth)*(1+$X4196))+12*$AN4196</f>
        <v/>
      </c>
      <c r="AK4196" s="41">
        <f>IF($R4196=1,N($L4196)+N($M4196),0)</f>
        <v/>
      </c>
      <c r="AL4196">
        <f>IF($C4196="","",IF(N($L4196)&lt;=0,"Basic salary missing",IF(ISNA(MATCH($C4196,Departments!$A$5:$A$54,0)),"Department not on Departments sheet",IF(AND($I4196&lt;&gt;"",NOT(ISNUMBER($I4196))),"Date of birth is text, not a date",IF(AND($K4196&lt;&gt;"",NOT(ISNUMBER($K4196))),"Contract end is text, not a date","")))))</f>
        <v/>
      </c>
      <c r="AM4196" s="41">
        <f>IF($R4196=0,0,N($L4196)*(1+$Z4196+BonusMonths/12+IF($Q4196=1,0,EOSB))+N($M4196)+(N($L4196)+SI_Gross*N($M4196))*IF($Q4196=1,SI_O,SI_E))</f>
        <v/>
      </c>
      <c r="AN4196" s="41">
        <f>IF($R4196=0,0,(IF($Q4196=1,MedO,MedE+Ticket)+Training)/12)</f>
        <v/>
      </c>
    </row>
    <row r="4197">
      <c r="I4197" s="35" t="n"/>
      <c r="J4197" s="35" t="n"/>
      <c r="K4197" s="35" t="n"/>
      <c r="L4197" s="36" t="n"/>
      <c r="M4197" s="36" t="n"/>
      <c r="P4197" s="37" t="n"/>
      <c r="Q4197" s="38">
        <f>IF($C4197="",0,IF(OR(LOWER(TRIM($G4197))="omani",LOWER(TRIM($G4197))="oman",LOWER(TRIM($G4197))="om",LOWER(TRIM($G4197))="local"),1,0))</f>
        <v/>
      </c>
      <c r="R4197" s="38">
        <f>IF($C4197="",0,IF(OR(ISNUMBER(SEARCH("resign",$N4197)),ISNUMBER(SEARCH("terminat",$N4197)),ISNUMBER(SEARCH("inactive",$N4197)),ISNUMBER(SEARCH("vacan",$N4197)),ISNUMBER(SEARCH("deceased",$N4197)),ISNUMBER(SEARCH("separated",$N4197))),0,1))</f>
        <v/>
      </c>
      <c r="S4197">
        <f>IF(OR($R4197=0,NOT(ISNUMBER($I4197))),"",IFERROR(DATEDIF($I4197,DATE(FY,1,1),"y"),""))</f>
        <v/>
      </c>
      <c r="T4197">
        <f>IF(OR($R4197=0,NOT(ISNUMBER($J4197))),"",IFERROR(DATEDIF($J4197,DATE(FY,1,1),"y"),0))</f>
        <v/>
      </c>
      <c r="U4197" s="38">
        <f>IF(OR($R4197=0,NOT(ISNUMBER($I4197))),0,IF(YEAR($I4197)+IF($Q4197=1,RetAgeO,RetAgeE)=FY,MONTH($I4197),IF(YEAR($I4197)+IF($Q4197=1,RetAgeO,RetAgeE)&lt;FY,1,0)))</f>
        <v/>
      </c>
      <c r="V4197" s="38">
        <f>IF(OR($R4197=0,NOT(ISNUMBER($K4197))),0,IF(YEAR($K4197)=FY,MONTH($K4197),IF(YEAR($K4197)&lt;FY,1,0)))</f>
        <v/>
      </c>
      <c r="W4197" s="38">
        <f>IF($R4197=0,0,MIN(12,IF(AND(ISNUMBER($O4197),$O4197&gt;=1,$O4197&lt;=12),INT($O4197),12),IF(AND(RetireExit="Yes",$U4197&gt;0),$U4197,12),IF(AND(ContractExit="Yes",$V4197&gt;0),$V4197,12)))</f>
        <v/>
      </c>
      <c r="X4197" s="37">
        <f>IF(ISNUMBER($P4197),$P4197,IncPct)</f>
        <v/>
      </c>
      <c r="Y4197" s="39">
        <f>IF($W4197=0,0,MAX(0,MIN($W4197,IncMonth-1))+MAX(0,$W4197-IncMonth+1)*(1+$X4197))</f>
        <v/>
      </c>
      <c r="Z4197" s="40">
        <f>IF($C4197="",0,IFERROR(INDEX(Departments!$B$5:$B$54,MATCH($C4197,Departments!$A$5:$A$54,0)),0))</f>
        <v/>
      </c>
      <c r="AA4197" s="41">
        <f>N($L4197)*$Y4197</f>
        <v/>
      </c>
      <c r="AB4197" s="41">
        <f>N($M4197)*$Y4197</f>
        <v/>
      </c>
      <c r="AC4197" s="41">
        <f>$AA4197*$Z4197</f>
        <v/>
      </c>
      <c r="AD4197" s="41">
        <f>$AA4197*BonusMonths/12</f>
        <v/>
      </c>
      <c r="AE4197" s="41">
        <f>($AA4197+SI_Gross*$AB4197)*IF($Q4197=1,SI_O,SI_E)</f>
        <v/>
      </c>
      <c r="AF4197" s="41">
        <f>IF($Q4197=1,0,$AA4197*EOSB)</f>
        <v/>
      </c>
      <c r="AG4197" s="41">
        <f>$AN4197*$W4197</f>
        <v/>
      </c>
      <c r="AH4197" s="41">
        <f>SUM($AA4197:$AG4197)</f>
        <v/>
      </c>
      <c r="AI4197" s="41">
        <f>12*($AM4197+$AN4197)</f>
        <v/>
      </c>
      <c r="AJ4197" s="41">
        <f>$AM4197*((IncMonth-1)+(13-IncMonth)*(1+$X4197))+12*$AN4197</f>
        <v/>
      </c>
      <c r="AK4197" s="41">
        <f>IF($R4197=1,N($L4197)+N($M4197),0)</f>
        <v/>
      </c>
      <c r="AL4197">
        <f>IF($C4197="","",IF(N($L4197)&lt;=0,"Basic salary missing",IF(ISNA(MATCH($C4197,Departments!$A$5:$A$54,0)),"Department not on Departments sheet",IF(AND($I4197&lt;&gt;"",NOT(ISNUMBER($I4197))),"Date of birth is text, not a date",IF(AND($K4197&lt;&gt;"",NOT(ISNUMBER($K4197))),"Contract end is text, not a date","")))))</f>
        <v/>
      </c>
      <c r="AM4197" s="41">
        <f>IF($R4197=0,0,N($L4197)*(1+$Z4197+BonusMonths/12+IF($Q4197=1,0,EOSB))+N($M4197)+(N($L4197)+SI_Gross*N($M4197))*IF($Q4197=1,SI_O,SI_E))</f>
        <v/>
      </c>
      <c r="AN4197" s="41">
        <f>IF($R4197=0,0,(IF($Q4197=1,MedO,MedE+Ticket)+Training)/12)</f>
        <v/>
      </c>
    </row>
    <row r="4198">
      <c r="I4198" s="35" t="n"/>
      <c r="J4198" s="35" t="n"/>
      <c r="K4198" s="35" t="n"/>
      <c r="L4198" s="36" t="n"/>
      <c r="M4198" s="36" t="n"/>
      <c r="P4198" s="37" t="n"/>
      <c r="Q4198" s="38">
        <f>IF($C4198="",0,IF(OR(LOWER(TRIM($G4198))="omani",LOWER(TRIM($G4198))="oman",LOWER(TRIM($G4198))="om",LOWER(TRIM($G4198))="local"),1,0))</f>
        <v/>
      </c>
      <c r="R4198" s="38">
        <f>IF($C4198="",0,IF(OR(ISNUMBER(SEARCH("resign",$N4198)),ISNUMBER(SEARCH("terminat",$N4198)),ISNUMBER(SEARCH("inactive",$N4198)),ISNUMBER(SEARCH("vacan",$N4198)),ISNUMBER(SEARCH("deceased",$N4198)),ISNUMBER(SEARCH("separated",$N4198))),0,1))</f>
        <v/>
      </c>
      <c r="S4198">
        <f>IF(OR($R4198=0,NOT(ISNUMBER($I4198))),"",IFERROR(DATEDIF($I4198,DATE(FY,1,1),"y"),""))</f>
        <v/>
      </c>
      <c r="T4198">
        <f>IF(OR($R4198=0,NOT(ISNUMBER($J4198))),"",IFERROR(DATEDIF($J4198,DATE(FY,1,1),"y"),0))</f>
        <v/>
      </c>
      <c r="U4198" s="38">
        <f>IF(OR($R4198=0,NOT(ISNUMBER($I4198))),0,IF(YEAR($I4198)+IF($Q4198=1,RetAgeO,RetAgeE)=FY,MONTH($I4198),IF(YEAR($I4198)+IF($Q4198=1,RetAgeO,RetAgeE)&lt;FY,1,0)))</f>
        <v/>
      </c>
      <c r="V4198" s="38">
        <f>IF(OR($R4198=0,NOT(ISNUMBER($K4198))),0,IF(YEAR($K4198)=FY,MONTH($K4198),IF(YEAR($K4198)&lt;FY,1,0)))</f>
        <v/>
      </c>
      <c r="W4198" s="38">
        <f>IF($R4198=0,0,MIN(12,IF(AND(ISNUMBER($O4198),$O4198&gt;=1,$O4198&lt;=12),INT($O4198),12),IF(AND(RetireExit="Yes",$U4198&gt;0),$U4198,12),IF(AND(ContractExit="Yes",$V4198&gt;0),$V4198,12)))</f>
        <v/>
      </c>
      <c r="X4198" s="37">
        <f>IF(ISNUMBER($P4198),$P4198,IncPct)</f>
        <v/>
      </c>
      <c r="Y4198" s="39">
        <f>IF($W4198=0,0,MAX(0,MIN($W4198,IncMonth-1))+MAX(0,$W4198-IncMonth+1)*(1+$X4198))</f>
        <v/>
      </c>
      <c r="Z4198" s="40">
        <f>IF($C4198="",0,IFERROR(INDEX(Departments!$B$5:$B$54,MATCH($C4198,Departments!$A$5:$A$54,0)),0))</f>
        <v/>
      </c>
      <c r="AA4198" s="41">
        <f>N($L4198)*$Y4198</f>
        <v/>
      </c>
      <c r="AB4198" s="41">
        <f>N($M4198)*$Y4198</f>
        <v/>
      </c>
      <c r="AC4198" s="41">
        <f>$AA4198*$Z4198</f>
        <v/>
      </c>
      <c r="AD4198" s="41">
        <f>$AA4198*BonusMonths/12</f>
        <v/>
      </c>
      <c r="AE4198" s="41">
        <f>($AA4198+SI_Gross*$AB4198)*IF($Q4198=1,SI_O,SI_E)</f>
        <v/>
      </c>
      <c r="AF4198" s="41">
        <f>IF($Q4198=1,0,$AA4198*EOSB)</f>
        <v/>
      </c>
      <c r="AG4198" s="41">
        <f>$AN4198*$W4198</f>
        <v/>
      </c>
      <c r="AH4198" s="41">
        <f>SUM($AA4198:$AG4198)</f>
        <v/>
      </c>
      <c r="AI4198" s="41">
        <f>12*($AM4198+$AN4198)</f>
        <v/>
      </c>
      <c r="AJ4198" s="41">
        <f>$AM4198*((IncMonth-1)+(13-IncMonth)*(1+$X4198))+12*$AN4198</f>
        <v/>
      </c>
      <c r="AK4198" s="41">
        <f>IF($R4198=1,N($L4198)+N($M4198),0)</f>
        <v/>
      </c>
      <c r="AL4198">
        <f>IF($C4198="","",IF(N($L4198)&lt;=0,"Basic salary missing",IF(ISNA(MATCH($C4198,Departments!$A$5:$A$54,0)),"Department not on Departments sheet",IF(AND($I4198&lt;&gt;"",NOT(ISNUMBER($I4198))),"Date of birth is text, not a date",IF(AND($K4198&lt;&gt;"",NOT(ISNUMBER($K4198))),"Contract end is text, not a date","")))))</f>
        <v/>
      </c>
      <c r="AM4198" s="41">
        <f>IF($R4198=0,0,N($L4198)*(1+$Z4198+BonusMonths/12+IF($Q4198=1,0,EOSB))+N($M4198)+(N($L4198)+SI_Gross*N($M4198))*IF($Q4198=1,SI_O,SI_E))</f>
        <v/>
      </c>
      <c r="AN4198" s="41">
        <f>IF($R4198=0,0,(IF($Q4198=1,MedO,MedE+Ticket)+Training)/12)</f>
        <v/>
      </c>
    </row>
    <row r="4199">
      <c r="I4199" s="35" t="n"/>
      <c r="J4199" s="35" t="n"/>
      <c r="K4199" s="35" t="n"/>
      <c r="L4199" s="36" t="n"/>
      <c r="M4199" s="36" t="n"/>
      <c r="P4199" s="37" t="n"/>
      <c r="Q4199" s="38">
        <f>IF($C4199="",0,IF(OR(LOWER(TRIM($G4199))="omani",LOWER(TRIM($G4199))="oman",LOWER(TRIM($G4199))="om",LOWER(TRIM($G4199))="local"),1,0))</f>
        <v/>
      </c>
      <c r="R4199" s="38">
        <f>IF($C4199="",0,IF(OR(ISNUMBER(SEARCH("resign",$N4199)),ISNUMBER(SEARCH("terminat",$N4199)),ISNUMBER(SEARCH("inactive",$N4199)),ISNUMBER(SEARCH("vacan",$N4199)),ISNUMBER(SEARCH("deceased",$N4199)),ISNUMBER(SEARCH("separated",$N4199))),0,1))</f>
        <v/>
      </c>
      <c r="S4199">
        <f>IF(OR($R4199=0,NOT(ISNUMBER($I4199))),"",IFERROR(DATEDIF($I4199,DATE(FY,1,1),"y"),""))</f>
        <v/>
      </c>
      <c r="T4199">
        <f>IF(OR($R4199=0,NOT(ISNUMBER($J4199))),"",IFERROR(DATEDIF($J4199,DATE(FY,1,1),"y"),0))</f>
        <v/>
      </c>
      <c r="U4199" s="38">
        <f>IF(OR($R4199=0,NOT(ISNUMBER($I4199))),0,IF(YEAR($I4199)+IF($Q4199=1,RetAgeO,RetAgeE)=FY,MONTH($I4199),IF(YEAR($I4199)+IF($Q4199=1,RetAgeO,RetAgeE)&lt;FY,1,0)))</f>
        <v/>
      </c>
      <c r="V4199" s="38">
        <f>IF(OR($R4199=0,NOT(ISNUMBER($K4199))),0,IF(YEAR($K4199)=FY,MONTH($K4199),IF(YEAR($K4199)&lt;FY,1,0)))</f>
        <v/>
      </c>
      <c r="W4199" s="38">
        <f>IF($R4199=0,0,MIN(12,IF(AND(ISNUMBER($O4199),$O4199&gt;=1,$O4199&lt;=12),INT($O4199),12),IF(AND(RetireExit="Yes",$U4199&gt;0),$U4199,12),IF(AND(ContractExit="Yes",$V4199&gt;0),$V4199,12)))</f>
        <v/>
      </c>
      <c r="X4199" s="37">
        <f>IF(ISNUMBER($P4199),$P4199,IncPct)</f>
        <v/>
      </c>
      <c r="Y4199" s="39">
        <f>IF($W4199=0,0,MAX(0,MIN($W4199,IncMonth-1))+MAX(0,$W4199-IncMonth+1)*(1+$X4199))</f>
        <v/>
      </c>
      <c r="Z4199" s="40">
        <f>IF($C4199="",0,IFERROR(INDEX(Departments!$B$5:$B$54,MATCH($C4199,Departments!$A$5:$A$54,0)),0))</f>
        <v/>
      </c>
      <c r="AA4199" s="41">
        <f>N($L4199)*$Y4199</f>
        <v/>
      </c>
      <c r="AB4199" s="41">
        <f>N($M4199)*$Y4199</f>
        <v/>
      </c>
      <c r="AC4199" s="41">
        <f>$AA4199*$Z4199</f>
        <v/>
      </c>
      <c r="AD4199" s="41">
        <f>$AA4199*BonusMonths/12</f>
        <v/>
      </c>
      <c r="AE4199" s="41">
        <f>($AA4199+SI_Gross*$AB4199)*IF($Q4199=1,SI_O,SI_E)</f>
        <v/>
      </c>
      <c r="AF4199" s="41">
        <f>IF($Q4199=1,0,$AA4199*EOSB)</f>
        <v/>
      </c>
      <c r="AG4199" s="41">
        <f>$AN4199*$W4199</f>
        <v/>
      </c>
      <c r="AH4199" s="41">
        <f>SUM($AA4199:$AG4199)</f>
        <v/>
      </c>
      <c r="AI4199" s="41">
        <f>12*($AM4199+$AN4199)</f>
        <v/>
      </c>
      <c r="AJ4199" s="41">
        <f>$AM4199*((IncMonth-1)+(13-IncMonth)*(1+$X4199))+12*$AN4199</f>
        <v/>
      </c>
      <c r="AK4199" s="41">
        <f>IF($R4199=1,N($L4199)+N($M4199),0)</f>
        <v/>
      </c>
      <c r="AL4199">
        <f>IF($C4199="","",IF(N($L4199)&lt;=0,"Basic salary missing",IF(ISNA(MATCH($C4199,Departments!$A$5:$A$54,0)),"Department not on Departments sheet",IF(AND($I4199&lt;&gt;"",NOT(ISNUMBER($I4199))),"Date of birth is text, not a date",IF(AND($K4199&lt;&gt;"",NOT(ISNUMBER($K4199))),"Contract end is text, not a date","")))))</f>
        <v/>
      </c>
      <c r="AM4199" s="41">
        <f>IF($R4199=0,0,N($L4199)*(1+$Z4199+BonusMonths/12+IF($Q4199=1,0,EOSB))+N($M4199)+(N($L4199)+SI_Gross*N($M4199))*IF($Q4199=1,SI_O,SI_E))</f>
        <v/>
      </c>
      <c r="AN4199" s="41">
        <f>IF($R4199=0,0,(IF($Q4199=1,MedO,MedE+Ticket)+Training)/12)</f>
        <v/>
      </c>
    </row>
    <row r="4200">
      <c r="I4200" s="35" t="n"/>
      <c r="J4200" s="35" t="n"/>
      <c r="K4200" s="35" t="n"/>
      <c r="L4200" s="36" t="n"/>
      <c r="M4200" s="36" t="n"/>
      <c r="P4200" s="37" t="n"/>
      <c r="Q4200" s="38">
        <f>IF($C4200="",0,IF(OR(LOWER(TRIM($G4200))="omani",LOWER(TRIM($G4200))="oman",LOWER(TRIM($G4200))="om",LOWER(TRIM($G4200))="local"),1,0))</f>
        <v/>
      </c>
      <c r="R4200" s="38">
        <f>IF($C4200="",0,IF(OR(ISNUMBER(SEARCH("resign",$N4200)),ISNUMBER(SEARCH("terminat",$N4200)),ISNUMBER(SEARCH("inactive",$N4200)),ISNUMBER(SEARCH("vacan",$N4200)),ISNUMBER(SEARCH("deceased",$N4200)),ISNUMBER(SEARCH("separated",$N4200))),0,1))</f>
        <v/>
      </c>
      <c r="S4200">
        <f>IF(OR($R4200=0,NOT(ISNUMBER($I4200))),"",IFERROR(DATEDIF($I4200,DATE(FY,1,1),"y"),""))</f>
        <v/>
      </c>
      <c r="T4200">
        <f>IF(OR($R4200=0,NOT(ISNUMBER($J4200))),"",IFERROR(DATEDIF($J4200,DATE(FY,1,1),"y"),0))</f>
        <v/>
      </c>
      <c r="U4200" s="38">
        <f>IF(OR($R4200=0,NOT(ISNUMBER($I4200))),0,IF(YEAR($I4200)+IF($Q4200=1,RetAgeO,RetAgeE)=FY,MONTH($I4200),IF(YEAR($I4200)+IF($Q4200=1,RetAgeO,RetAgeE)&lt;FY,1,0)))</f>
        <v/>
      </c>
      <c r="V4200" s="38">
        <f>IF(OR($R4200=0,NOT(ISNUMBER($K4200))),0,IF(YEAR($K4200)=FY,MONTH($K4200),IF(YEAR($K4200)&lt;FY,1,0)))</f>
        <v/>
      </c>
      <c r="W4200" s="38">
        <f>IF($R4200=0,0,MIN(12,IF(AND(ISNUMBER($O4200),$O4200&gt;=1,$O4200&lt;=12),INT($O4200),12),IF(AND(RetireExit="Yes",$U4200&gt;0),$U4200,12),IF(AND(ContractExit="Yes",$V4200&gt;0),$V4200,12)))</f>
        <v/>
      </c>
      <c r="X4200" s="37">
        <f>IF(ISNUMBER($P4200),$P4200,IncPct)</f>
        <v/>
      </c>
      <c r="Y4200" s="39">
        <f>IF($W4200=0,0,MAX(0,MIN($W4200,IncMonth-1))+MAX(0,$W4200-IncMonth+1)*(1+$X4200))</f>
        <v/>
      </c>
      <c r="Z4200" s="40">
        <f>IF($C4200="",0,IFERROR(INDEX(Departments!$B$5:$B$54,MATCH($C4200,Departments!$A$5:$A$54,0)),0))</f>
        <v/>
      </c>
      <c r="AA4200" s="41">
        <f>N($L4200)*$Y4200</f>
        <v/>
      </c>
      <c r="AB4200" s="41">
        <f>N($M4200)*$Y4200</f>
        <v/>
      </c>
      <c r="AC4200" s="41">
        <f>$AA4200*$Z4200</f>
        <v/>
      </c>
      <c r="AD4200" s="41">
        <f>$AA4200*BonusMonths/12</f>
        <v/>
      </c>
      <c r="AE4200" s="41">
        <f>($AA4200+SI_Gross*$AB4200)*IF($Q4200=1,SI_O,SI_E)</f>
        <v/>
      </c>
      <c r="AF4200" s="41">
        <f>IF($Q4200=1,0,$AA4200*EOSB)</f>
        <v/>
      </c>
      <c r="AG4200" s="41">
        <f>$AN4200*$W4200</f>
        <v/>
      </c>
      <c r="AH4200" s="41">
        <f>SUM($AA4200:$AG4200)</f>
        <v/>
      </c>
      <c r="AI4200" s="41">
        <f>12*($AM4200+$AN4200)</f>
        <v/>
      </c>
      <c r="AJ4200" s="41">
        <f>$AM4200*((IncMonth-1)+(13-IncMonth)*(1+$X4200))+12*$AN4200</f>
        <v/>
      </c>
      <c r="AK4200" s="41">
        <f>IF($R4200=1,N($L4200)+N($M4200),0)</f>
        <v/>
      </c>
      <c r="AL4200">
        <f>IF($C4200="","",IF(N($L4200)&lt;=0,"Basic salary missing",IF(ISNA(MATCH($C4200,Departments!$A$5:$A$54,0)),"Department not on Departments sheet",IF(AND($I4200&lt;&gt;"",NOT(ISNUMBER($I4200))),"Date of birth is text, not a date",IF(AND($K4200&lt;&gt;"",NOT(ISNUMBER($K4200))),"Contract end is text, not a date","")))))</f>
        <v/>
      </c>
      <c r="AM4200" s="41">
        <f>IF($R4200=0,0,N($L4200)*(1+$Z4200+BonusMonths/12+IF($Q4200=1,0,EOSB))+N($M4200)+(N($L4200)+SI_Gross*N($M4200))*IF($Q4200=1,SI_O,SI_E))</f>
        <v/>
      </c>
      <c r="AN4200" s="41">
        <f>IF($R4200=0,0,(IF($Q4200=1,MedO,MedE+Ticket)+Training)/12)</f>
        <v/>
      </c>
    </row>
    <row r="4201">
      <c r="I4201" s="35" t="n"/>
      <c r="J4201" s="35" t="n"/>
      <c r="K4201" s="35" t="n"/>
      <c r="L4201" s="36" t="n"/>
      <c r="M4201" s="36" t="n"/>
      <c r="P4201" s="37" t="n"/>
      <c r="Q4201" s="38">
        <f>IF($C4201="",0,IF(OR(LOWER(TRIM($G4201))="omani",LOWER(TRIM($G4201))="oman",LOWER(TRIM($G4201))="om",LOWER(TRIM($G4201))="local"),1,0))</f>
        <v/>
      </c>
      <c r="R4201" s="38">
        <f>IF($C4201="",0,IF(OR(ISNUMBER(SEARCH("resign",$N4201)),ISNUMBER(SEARCH("terminat",$N4201)),ISNUMBER(SEARCH("inactive",$N4201)),ISNUMBER(SEARCH("vacan",$N4201)),ISNUMBER(SEARCH("deceased",$N4201)),ISNUMBER(SEARCH("separated",$N4201))),0,1))</f>
        <v/>
      </c>
      <c r="S4201">
        <f>IF(OR($R4201=0,NOT(ISNUMBER($I4201))),"",IFERROR(DATEDIF($I4201,DATE(FY,1,1),"y"),""))</f>
        <v/>
      </c>
      <c r="T4201">
        <f>IF(OR($R4201=0,NOT(ISNUMBER($J4201))),"",IFERROR(DATEDIF($J4201,DATE(FY,1,1),"y"),0))</f>
        <v/>
      </c>
      <c r="U4201" s="38">
        <f>IF(OR($R4201=0,NOT(ISNUMBER($I4201))),0,IF(YEAR($I4201)+IF($Q4201=1,RetAgeO,RetAgeE)=FY,MONTH($I4201),IF(YEAR($I4201)+IF($Q4201=1,RetAgeO,RetAgeE)&lt;FY,1,0)))</f>
        <v/>
      </c>
      <c r="V4201" s="38">
        <f>IF(OR($R4201=0,NOT(ISNUMBER($K4201))),0,IF(YEAR($K4201)=FY,MONTH($K4201),IF(YEAR($K4201)&lt;FY,1,0)))</f>
        <v/>
      </c>
      <c r="W4201" s="38">
        <f>IF($R4201=0,0,MIN(12,IF(AND(ISNUMBER($O4201),$O4201&gt;=1,$O4201&lt;=12),INT($O4201),12),IF(AND(RetireExit="Yes",$U4201&gt;0),$U4201,12),IF(AND(ContractExit="Yes",$V4201&gt;0),$V4201,12)))</f>
        <v/>
      </c>
      <c r="X4201" s="37">
        <f>IF(ISNUMBER($P4201),$P4201,IncPct)</f>
        <v/>
      </c>
      <c r="Y4201" s="39">
        <f>IF($W4201=0,0,MAX(0,MIN($W4201,IncMonth-1))+MAX(0,$W4201-IncMonth+1)*(1+$X4201))</f>
        <v/>
      </c>
      <c r="Z4201" s="40">
        <f>IF($C4201="",0,IFERROR(INDEX(Departments!$B$5:$B$54,MATCH($C4201,Departments!$A$5:$A$54,0)),0))</f>
        <v/>
      </c>
      <c r="AA4201" s="41">
        <f>N($L4201)*$Y4201</f>
        <v/>
      </c>
      <c r="AB4201" s="41">
        <f>N($M4201)*$Y4201</f>
        <v/>
      </c>
      <c r="AC4201" s="41">
        <f>$AA4201*$Z4201</f>
        <v/>
      </c>
      <c r="AD4201" s="41">
        <f>$AA4201*BonusMonths/12</f>
        <v/>
      </c>
      <c r="AE4201" s="41">
        <f>($AA4201+SI_Gross*$AB4201)*IF($Q4201=1,SI_O,SI_E)</f>
        <v/>
      </c>
      <c r="AF4201" s="41">
        <f>IF($Q4201=1,0,$AA4201*EOSB)</f>
        <v/>
      </c>
      <c r="AG4201" s="41">
        <f>$AN4201*$W4201</f>
        <v/>
      </c>
      <c r="AH4201" s="41">
        <f>SUM($AA4201:$AG4201)</f>
        <v/>
      </c>
      <c r="AI4201" s="41">
        <f>12*($AM4201+$AN4201)</f>
        <v/>
      </c>
      <c r="AJ4201" s="41">
        <f>$AM4201*((IncMonth-1)+(13-IncMonth)*(1+$X4201))+12*$AN4201</f>
        <v/>
      </c>
      <c r="AK4201" s="41">
        <f>IF($R4201=1,N($L4201)+N($M4201),0)</f>
        <v/>
      </c>
      <c r="AL4201">
        <f>IF($C4201="","",IF(N($L4201)&lt;=0,"Basic salary missing",IF(ISNA(MATCH($C4201,Departments!$A$5:$A$54,0)),"Department not on Departments sheet",IF(AND($I4201&lt;&gt;"",NOT(ISNUMBER($I4201))),"Date of birth is text, not a date",IF(AND($K4201&lt;&gt;"",NOT(ISNUMBER($K4201))),"Contract end is text, not a date","")))))</f>
        <v/>
      </c>
      <c r="AM4201" s="41">
        <f>IF($R4201=0,0,N($L4201)*(1+$Z4201+BonusMonths/12+IF($Q4201=1,0,EOSB))+N($M4201)+(N($L4201)+SI_Gross*N($M4201))*IF($Q4201=1,SI_O,SI_E))</f>
        <v/>
      </c>
      <c r="AN4201" s="41">
        <f>IF($R4201=0,0,(IF($Q4201=1,MedO,MedE+Ticket)+Training)/12)</f>
        <v/>
      </c>
    </row>
    <row r="4202">
      <c r="I4202" s="35" t="n"/>
      <c r="J4202" s="35" t="n"/>
      <c r="K4202" s="35" t="n"/>
      <c r="L4202" s="36" t="n"/>
      <c r="M4202" s="36" t="n"/>
      <c r="P4202" s="37" t="n"/>
      <c r="Q4202" s="38">
        <f>IF($C4202="",0,IF(OR(LOWER(TRIM($G4202))="omani",LOWER(TRIM($G4202))="oman",LOWER(TRIM($G4202))="om",LOWER(TRIM($G4202))="local"),1,0))</f>
        <v/>
      </c>
      <c r="R4202" s="38">
        <f>IF($C4202="",0,IF(OR(ISNUMBER(SEARCH("resign",$N4202)),ISNUMBER(SEARCH("terminat",$N4202)),ISNUMBER(SEARCH("inactive",$N4202)),ISNUMBER(SEARCH("vacan",$N4202)),ISNUMBER(SEARCH("deceased",$N4202)),ISNUMBER(SEARCH("separated",$N4202))),0,1))</f>
        <v/>
      </c>
      <c r="S4202">
        <f>IF(OR($R4202=0,NOT(ISNUMBER($I4202))),"",IFERROR(DATEDIF($I4202,DATE(FY,1,1),"y"),""))</f>
        <v/>
      </c>
      <c r="T4202">
        <f>IF(OR($R4202=0,NOT(ISNUMBER($J4202))),"",IFERROR(DATEDIF($J4202,DATE(FY,1,1),"y"),0))</f>
        <v/>
      </c>
      <c r="U4202" s="38">
        <f>IF(OR($R4202=0,NOT(ISNUMBER($I4202))),0,IF(YEAR($I4202)+IF($Q4202=1,RetAgeO,RetAgeE)=FY,MONTH($I4202),IF(YEAR($I4202)+IF($Q4202=1,RetAgeO,RetAgeE)&lt;FY,1,0)))</f>
        <v/>
      </c>
      <c r="V4202" s="38">
        <f>IF(OR($R4202=0,NOT(ISNUMBER($K4202))),0,IF(YEAR($K4202)=FY,MONTH($K4202),IF(YEAR($K4202)&lt;FY,1,0)))</f>
        <v/>
      </c>
      <c r="W4202" s="38">
        <f>IF($R4202=0,0,MIN(12,IF(AND(ISNUMBER($O4202),$O4202&gt;=1,$O4202&lt;=12),INT($O4202),12),IF(AND(RetireExit="Yes",$U4202&gt;0),$U4202,12),IF(AND(ContractExit="Yes",$V4202&gt;0),$V4202,12)))</f>
        <v/>
      </c>
      <c r="X4202" s="37">
        <f>IF(ISNUMBER($P4202),$P4202,IncPct)</f>
        <v/>
      </c>
      <c r="Y4202" s="39">
        <f>IF($W4202=0,0,MAX(0,MIN($W4202,IncMonth-1))+MAX(0,$W4202-IncMonth+1)*(1+$X4202))</f>
        <v/>
      </c>
      <c r="Z4202" s="40">
        <f>IF($C4202="",0,IFERROR(INDEX(Departments!$B$5:$B$54,MATCH($C4202,Departments!$A$5:$A$54,0)),0))</f>
        <v/>
      </c>
      <c r="AA4202" s="41">
        <f>N($L4202)*$Y4202</f>
        <v/>
      </c>
      <c r="AB4202" s="41">
        <f>N($M4202)*$Y4202</f>
        <v/>
      </c>
      <c r="AC4202" s="41">
        <f>$AA4202*$Z4202</f>
        <v/>
      </c>
      <c r="AD4202" s="41">
        <f>$AA4202*BonusMonths/12</f>
        <v/>
      </c>
      <c r="AE4202" s="41">
        <f>($AA4202+SI_Gross*$AB4202)*IF($Q4202=1,SI_O,SI_E)</f>
        <v/>
      </c>
      <c r="AF4202" s="41">
        <f>IF($Q4202=1,0,$AA4202*EOSB)</f>
        <v/>
      </c>
      <c r="AG4202" s="41">
        <f>$AN4202*$W4202</f>
        <v/>
      </c>
      <c r="AH4202" s="41">
        <f>SUM($AA4202:$AG4202)</f>
        <v/>
      </c>
      <c r="AI4202" s="41">
        <f>12*($AM4202+$AN4202)</f>
        <v/>
      </c>
      <c r="AJ4202" s="41">
        <f>$AM4202*((IncMonth-1)+(13-IncMonth)*(1+$X4202))+12*$AN4202</f>
        <v/>
      </c>
      <c r="AK4202" s="41">
        <f>IF($R4202=1,N($L4202)+N($M4202),0)</f>
        <v/>
      </c>
      <c r="AL4202">
        <f>IF($C4202="","",IF(N($L4202)&lt;=0,"Basic salary missing",IF(ISNA(MATCH($C4202,Departments!$A$5:$A$54,0)),"Department not on Departments sheet",IF(AND($I4202&lt;&gt;"",NOT(ISNUMBER($I4202))),"Date of birth is text, not a date",IF(AND($K4202&lt;&gt;"",NOT(ISNUMBER($K4202))),"Contract end is text, not a date","")))))</f>
        <v/>
      </c>
      <c r="AM4202" s="41">
        <f>IF($R4202=0,0,N($L4202)*(1+$Z4202+BonusMonths/12+IF($Q4202=1,0,EOSB))+N($M4202)+(N($L4202)+SI_Gross*N($M4202))*IF($Q4202=1,SI_O,SI_E))</f>
        <v/>
      </c>
      <c r="AN4202" s="41">
        <f>IF($R4202=0,0,(IF($Q4202=1,MedO,MedE+Ticket)+Training)/12)</f>
        <v/>
      </c>
    </row>
    <row r="4203">
      <c r="I4203" s="35" t="n"/>
      <c r="J4203" s="35" t="n"/>
      <c r="K4203" s="35" t="n"/>
      <c r="L4203" s="36" t="n"/>
      <c r="M4203" s="36" t="n"/>
      <c r="P4203" s="37" t="n"/>
      <c r="Q4203" s="38">
        <f>IF($C4203="",0,IF(OR(LOWER(TRIM($G4203))="omani",LOWER(TRIM($G4203))="oman",LOWER(TRIM($G4203))="om",LOWER(TRIM($G4203))="local"),1,0))</f>
        <v/>
      </c>
      <c r="R4203" s="38">
        <f>IF($C4203="",0,IF(OR(ISNUMBER(SEARCH("resign",$N4203)),ISNUMBER(SEARCH("terminat",$N4203)),ISNUMBER(SEARCH("inactive",$N4203)),ISNUMBER(SEARCH("vacan",$N4203)),ISNUMBER(SEARCH("deceased",$N4203)),ISNUMBER(SEARCH("separated",$N4203))),0,1))</f>
        <v/>
      </c>
      <c r="S4203">
        <f>IF(OR($R4203=0,NOT(ISNUMBER($I4203))),"",IFERROR(DATEDIF($I4203,DATE(FY,1,1),"y"),""))</f>
        <v/>
      </c>
      <c r="T4203">
        <f>IF(OR($R4203=0,NOT(ISNUMBER($J4203))),"",IFERROR(DATEDIF($J4203,DATE(FY,1,1),"y"),0))</f>
        <v/>
      </c>
      <c r="U4203" s="38">
        <f>IF(OR($R4203=0,NOT(ISNUMBER($I4203))),0,IF(YEAR($I4203)+IF($Q4203=1,RetAgeO,RetAgeE)=FY,MONTH($I4203),IF(YEAR($I4203)+IF($Q4203=1,RetAgeO,RetAgeE)&lt;FY,1,0)))</f>
        <v/>
      </c>
      <c r="V4203" s="38">
        <f>IF(OR($R4203=0,NOT(ISNUMBER($K4203))),0,IF(YEAR($K4203)=FY,MONTH($K4203),IF(YEAR($K4203)&lt;FY,1,0)))</f>
        <v/>
      </c>
      <c r="W4203" s="38">
        <f>IF($R4203=0,0,MIN(12,IF(AND(ISNUMBER($O4203),$O4203&gt;=1,$O4203&lt;=12),INT($O4203),12),IF(AND(RetireExit="Yes",$U4203&gt;0),$U4203,12),IF(AND(ContractExit="Yes",$V4203&gt;0),$V4203,12)))</f>
        <v/>
      </c>
      <c r="X4203" s="37">
        <f>IF(ISNUMBER($P4203),$P4203,IncPct)</f>
        <v/>
      </c>
      <c r="Y4203" s="39">
        <f>IF($W4203=0,0,MAX(0,MIN($W4203,IncMonth-1))+MAX(0,$W4203-IncMonth+1)*(1+$X4203))</f>
        <v/>
      </c>
      <c r="Z4203" s="40">
        <f>IF($C4203="",0,IFERROR(INDEX(Departments!$B$5:$B$54,MATCH($C4203,Departments!$A$5:$A$54,0)),0))</f>
        <v/>
      </c>
      <c r="AA4203" s="41">
        <f>N($L4203)*$Y4203</f>
        <v/>
      </c>
      <c r="AB4203" s="41">
        <f>N($M4203)*$Y4203</f>
        <v/>
      </c>
      <c r="AC4203" s="41">
        <f>$AA4203*$Z4203</f>
        <v/>
      </c>
      <c r="AD4203" s="41">
        <f>$AA4203*BonusMonths/12</f>
        <v/>
      </c>
      <c r="AE4203" s="41">
        <f>($AA4203+SI_Gross*$AB4203)*IF($Q4203=1,SI_O,SI_E)</f>
        <v/>
      </c>
      <c r="AF4203" s="41">
        <f>IF($Q4203=1,0,$AA4203*EOSB)</f>
        <v/>
      </c>
      <c r="AG4203" s="41">
        <f>$AN4203*$W4203</f>
        <v/>
      </c>
      <c r="AH4203" s="41">
        <f>SUM($AA4203:$AG4203)</f>
        <v/>
      </c>
      <c r="AI4203" s="41">
        <f>12*($AM4203+$AN4203)</f>
        <v/>
      </c>
      <c r="AJ4203" s="41">
        <f>$AM4203*((IncMonth-1)+(13-IncMonth)*(1+$X4203))+12*$AN4203</f>
        <v/>
      </c>
      <c r="AK4203" s="41">
        <f>IF($R4203=1,N($L4203)+N($M4203),0)</f>
        <v/>
      </c>
      <c r="AL4203">
        <f>IF($C4203="","",IF(N($L4203)&lt;=0,"Basic salary missing",IF(ISNA(MATCH($C4203,Departments!$A$5:$A$54,0)),"Department not on Departments sheet",IF(AND($I4203&lt;&gt;"",NOT(ISNUMBER($I4203))),"Date of birth is text, not a date",IF(AND($K4203&lt;&gt;"",NOT(ISNUMBER($K4203))),"Contract end is text, not a date","")))))</f>
        <v/>
      </c>
      <c r="AM4203" s="41">
        <f>IF($R4203=0,0,N($L4203)*(1+$Z4203+BonusMonths/12+IF($Q4203=1,0,EOSB))+N($M4203)+(N($L4203)+SI_Gross*N($M4203))*IF($Q4203=1,SI_O,SI_E))</f>
        <v/>
      </c>
      <c r="AN4203" s="41">
        <f>IF($R4203=0,0,(IF($Q4203=1,MedO,MedE+Ticket)+Training)/12)</f>
        <v/>
      </c>
    </row>
    <row r="4204">
      <c r="I4204" s="35" t="n"/>
      <c r="J4204" s="35" t="n"/>
      <c r="K4204" s="35" t="n"/>
      <c r="L4204" s="36" t="n"/>
      <c r="M4204" s="36" t="n"/>
      <c r="P4204" s="37" t="n"/>
      <c r="Q4204" s="38">
        <f>IF($C4204="",0,IF(OR(LOWER(TRIM($G4204))="omani",LOWER(TRIM($G4204))="oman",LOWER(TRIM($G4204))="om",LOWER(TRIM($G4204))="local"),1,0))</f>
        <v/>
      </c>
      <c r="R4204" s="38">
        <f>IF($C4204="",0,IF(OR(ISNUMBER(SEARCH("resign",$N4204)),ISNUMBER(SEARCH("terminat",$N4204)),ISNUMBER(SEARCH("inactive",$N4204)),ISNUMBER(SEARCH("vacan",$N4204)),ISNUMBER(SEARCH("deceased",$N4204)),ISNUMBER(SEARCH("separated",$N4204))),0,1))</f>
        <v/>
      </c>
      <c r="S4204">
        <f>IF(OR($R4204=0,NOT(ISNUMBER($I4204))),"",IFERROR(DATEDIF($I4204,DATE(FY,1,1),"y"),""))</f>
        <v/>
      </c>
      <c r="T4204">
        <f>IF(OR($R4204=0,NOT(ISNUMBER($J4204))),"",IFERROR(DATEDIF($J4204,DATE(FY,1,1),"y"),0))</f>
        <v/>
      </c>
      <c r="U4204" s="38">
        <f>IF(OR($R4204=0,NOT(ISNUMBER($I4204))),0,IF(YEAR($I4204)+IF($Q4204=1,RetAgeO,RetAgeE)=FY,MONTH($I4204),IF(YEAR($I4204)+IF($Q4204=1,RetAgeO,RetAgeE)&lt;FY,1,0)))</f>
        <v/>
      </c>
      <c r="V4204" s="38">
        <f>IF(OR($R4204=0,NOT(ISNUMBER($K4204))),0,IF(YEAR($K4204)=FY,MONTH($K4204),IF(YEAR($K4204)&lt;FY,1,0)))</f>
        <v/>
      </c>
      <c r="W4204" s="38">
        <f>IF($R4204=0,0,MIN(12,IF(AND(ISNUMBER($O4204),$O4204&gt;=1,$O4204&lt;=12),INT($O4204),12),IF(AND(RetireExit="Yes",$U4204&gt;0),$U4204,12),IF(AND(ContractExit="Yes",$V4204&gt;0),$V4204,12)))</f>
        <v/>
      </c>
      <c r="X4204" s="37">
        <f>IF(ISNUMBER($P4204),$P4204,IncPct)</f>
        <v/>
      </c>
      <c r="Y4204" s="39">
        <f>IF($W4204=0,0,MAX(0,MIN($W4204,IncMonth-1))+MAX(0,$W4204-IncMonth+1)*(1+$X4204))</f>
        <v/>
      </c>
      <c r="Z4204" s="40">
        <f>IF($C4204="",0,IFERROR(INDEX(Departments!$B$5:$B$54,MATCH($C4204,Departments!$A$5:$A$54,0)),0))</f>
        <v/>
      </c>
      <c r="AA4204" s="41">
        <f>N($L4204)*$Y4204</f>
        <v/>
      </c>
      <c r="AB4204" s="41">
        <f>N($M4204)*$Y4204</f>
        <v/>
      </c>
      <c r="AC4204" s="41">
        <f>$AA4204*$Z4204</f>
        <v/>
      </c>
      <c r="AD4204" s="41">
        <f>$AA4204*BonusMonths/12</f>
        <v/>
      </c>
      <c r="AE4204" s="41">
        <f>($AA4204+SI_Gross*$AB4204)*IF($Q4204=1,SI_O,SI_E)</f>
        <v/>
      </c>
      <c r="AF4204" s="41">
        <f>IF($Q4204=1,0,$AA4204*EOSB)</f>
        <v/>
      </c>
      <c r="AG4204" s="41">
        <f>$AN4204*$W4204</f>
        <v/>
      </c>
      <c r="AH4204" s="41">
        <f>SUM($AA4204:$AG4204)</f>
        <v/>
      </c>
      <c r="AI4204" s="41">
        <f>12*($AM4204+$AN4204)</f>
        <v/>
      </c>
      <c r="AJ4204" s="41">
        <f>$AM4204*((IncMonth-1)+(13-IncMonth)*(1+$X4204))+12*$AN4204</f>
        <v/>
      </c>
      <c r="AK4204" s="41">
        <f>IF($R4204=1,N($L4204)+N($M4204),0)</f>
        <v/>
      </c>
      <c r="AL4204">
        <f>IF($C4204="","",IF(N($L4204)&lt;=0,"Basic salary missing",IF(ISNA(MATCH($C4204,Departments!$A$5:$A$54,0)),"Department not on Departments sheet",IF(AND($I4204&lt;&gt;"",NOT(ISNUMBER($I4204))),"Date of birth is text, not a date",IF(AND($K4204&lt;&gt;"",NOT(ISNUMBER($K4204))),"Contract end is text, not a date","")))))</f>
        <v/>
      </c>
      <c r="AM4204" s="41">
        <f>IF($R4204=0,0,N($L4204)*(1+$Z4204+BonusMonths/12+IF($Q4204=1,0,EOSB))+N($M4204)+(N($L4204)+SI_Gross*N($M4204))*IF($Q4204=1,SI_O,SI_E))</f>
        <v/>
      </c>
      <c r="AN4204" s="41">
        <f>IF($R4204=0,0,(IF($Q4204=1,MedO,MedE+Ticket)+Training)/12)</f>
        <v/>
      </c>
    </row>
    <row r="4205">
      <c r="I4205" s="35" t="n"/>
      <c r="J4205" s="35" t="n"/>
      <c r="K4205" s="35" t="n"/>
      <c r="L4205" s="36" t="n"/>
      <c r="M4205" s="36" t="n"/>
      <c r="P4205" s="37" t="n"/>
      <c r="Q4205" s="38">
        <f>IF($C4205="",0,IF(OR(LOWER(TRIM($G4205))="omani",LOWER(TRIM($G4205))="oman",LOWER(TRIM($G4205))="om",LOWER(TRIM($G4205))="local"),1,0))</f>
        <v/>
      </c>
      <c r="R4205" s="38">
        <f>IF($C4205="",0,IF(OR(ISNUMBER(SEARCH("resign",$N4205)),ISNUMBER(SEARCH("terminat",$N4205)),ISNUMBER(SEARCH("inactive",$N4205)),ISNUMBER(SEARCH("vacan",$N4205)),ISNUMBER(SEARCH("deceased",$N4205)),ISNUMBER(SEARCH("separated",$N4205))),0,1))</f>
        <v/>
      </c>
      <c r="S4205">
        <f>IF(OR($R4205=0,NOT(ISNUMBER($I4205))),"",IFERROR(DATEDIF($I4205,DATE(FY,1,1),"y"),""))</f>
        <v/>
      </c>
      <c r="T4205">
        <f>IF(OR($R4205=0,NOT(ISNUMBER($J4205))),"",IFERROR(DATEDIF($J4205,DATE(FY,1,1),"y"),0))</f>
        <v/>
      </c>
      <c r="U4205" s="38">
        <f>IF(OR($R4205=0,NOT(ISNUMBER($I4205))),0,IF(YEAR($I4205)+IF($Q4205=1,RetAgeO,RetAgeE)=FY,MONTH($I4205),IF(YEAR($I4205)+IF($Q4205=1,RetAgeO,RetAgeE)&lt;FY,1,0)))</f>
        <v/>
      </c>
      <c r="V4205" s="38">
        <f>IF(OR($R4205=0,NOT(ISNUMBER($K4205))),0,IF(YEAR($K4205)=FY,MONTH($K4205),IF(YEAR($K4205)&lt;FY,1,0)))</f>
        <v/>
      </c>
      <c r="W4205" s="38">
        <f>IF($R4205=0,0,MIN(12,IF(AND(ISNUMBER($O4205),$O4205&gt;=1,$O4205&lt;=12),INT($O4205),12),IF(AND(RetireExit="Yes",$U4205&gt;0),$U4205,12),IF(AND(ContractExit="Yes",$V4205&gt;0),$V4205,12)))</f>
        <v/>
      </c>
      <c r="X4205" s="37">
        <f>IF(ISNUMBER($P4205),$P4205,IncPct)</f>
        <v/>
      </c>
      <c r="Y4205" s="39">
        <f>IF($W4205=0,0,MAX(0,MIN($W4205,IncMonth-1))+MAX(0,$W4205-IncMonth+1)*(1+$X4205))</f>
        <v/>
      </c>
      <c r="Z4205" s="40">
        <f>IF($C4205="",0,IFERROR(INDEX(Departments!$B$5:$B$54,MATCH($C4205,Departments!$A$5:$A$54,0)),0))</f>
        <v/>
      </c>
      <c r="AA4205" s="41">
        <f>N($L4205)*$Y4205</f>
        <v/>
      </c>
      <c r="AB4205" s="41">
        <f>N($M4205)*$Y4205</f>
        <v/>
      </c>
      <c r="AC4205" s="41">
        <f>$AA4205*$Z4205</f>
        <v/>
      </c>
      <c r="AD4205" s="41">
        <f>$AA4205*BonusMonths/12</f>
        <v/>
      </c>
      <c r="AE4205" s="41">
        <f>($AA4205+SI_Gross*$AB4205)*IF($Q4205=1,SI_O,SI_E)</f>
        <v/>
      </c>
      <c r="AF4205" s="41">
        <f>IF($Q4205=1,0,$AA4205*EOSB)</f>
        <v/>
      </c>
      <c r="AG4205" s="41">
        <f>$AN4205*$W4205</f>
        <v/>
      </c>
      <c r="AH4205" s="41">
        <f>SUM($AA4205:$AG4205)</f>
        <v/>
      </c>
      <c r="AI4205" s="41">
        <f>12*($AM4205+$AN4205)</f>
        <v/>
      </c>
      <c r="AJ4205" s="41">
        <f>$AM4205*((IncMonth-1)+(13-IncMonth)*(1+$X4205))+12*$AN4205</f>
        <v/>
      </c>
      <c r="AK4205" s="41">
        <f>IF($R4205=1,N($L4205)+N($M4205),0)</f>
        <v/>
      </c>
      <c r="AL4205">
        <f>IF($C4205="","",IF(N($L4205)&lt;=0,"Basic salary missing",IF(ISNA(MATCH($C4205,Departments!$A$5:$A$54,0)),"Department not on Departments sheet",IF(AND($I4205&lt;&gt;"",NOT(ISNUMBER($I4205))),"Date of birth is text, not a date",IF(AND($K4205&lt;&gt;"",NOT(ISNUMBER($K4205))),"Contract end is text, not a date","")))))</f>
        <v/>
      </c>
      <c r="AM4205" s="41">
        <f>IF($R4205=0,0,N($L4205)*(1+$Z4205+BonusMonths/12+IF($Q4205=1,0,EOSB))+N($M4205)+(N($L4205)+SI_Gross*N($M4205))*IF($Q4205=1,SI_O,SI_E))</f>
        <v/>
      </c>
      <c r="AN4205" s="41">
        <f>IF($R4205=0,0,(IF($Q4205=1,MedO,MedE+Ticket)+Training)/12)</f>
        <v/>
      </c>
    </row>
    <row r="4206">
      <c r="I4206" s="35" t="n"/>
      <c r="J4206" s="35" t="n"/>
      <c r="K4206" s="35" t="n"/>
      <c r="L4206" s="36" t="n"/>
      <c r="M4206" s="36" t="n"/>
      <c r="P4206" s="37" t="n"/>
      <c r="Q4206" s="38">
        <f>IF($C4206="",0,IF(OR(LOWER(TRIM($G4206))="omani",LOWER(TRIM($G4206))="oman",LOWER(TRIM($G4206))="om",LOWER(TRIM($G4206))="local"),1,0))</f>
        <v/>
      </c>
      <c r="R4206" s="38">
        <f>IF($C4206="",0,IF(OR(ISNUMBER(SEARCH("resign",$N4206)),ISNUMBER(SEARCH("terminat",$N4206)),ISNUMBER(SEARCH("inactive",$N4206)),ISNUMBER(SEARCH("vacan",$N4206)),ISNUMBER(SEARCH("deceased",$N4206)),ISNUMBER(SEARCH("separated",$N4206))),0,1))</f>
        <v/>
      </c>
      <c r="S4206">
        <f>IF(OR($R4206=0,NOT(ISNUMBER($I4206))),"",IFERROR(DATEDIF($I4206,DATE(FY,1,1),"y"),""))</f>
        <v/>
      </c>
      <c r="T4206">
        <f>IF(OR($R4206=0,NOT(ISNUMBER($J4206))),"",IFERROR(DATEDIF($J4206,DATE(FY,1,1),"y"),0))</f>
        <v/>
      </c>
      <c r="U4206" s="38">
        <f>IF(OR($R4206=0,NOT(ISNUMBER($I4206))),0,IF(YEAR($I4206)+IF($Q4206=1,RetAgeO,RetAgeE)=FY,MONTH($I4206),IF(YEAR($I4206)+IF($Q4206=1,RetAgeO,RetAgeE)&lt;FY,1,0)))</f>
        <v/>
      </c>
      <c r="V4206" s="38">
        <f>IF(OR($R4206=0,NOT(ISNUMBER($K4206))),0,IF(YEAR($K4206)=FY,MONTH($K4206),IF(YEAR($K4206)&lt;FY,1,0)))</f>
        <v/>
      </c>
      <c r="W4206" s="38">
        <f>IF($R4206=0,0,MIN(12,IF(AND(ISNUMBER($O4206),$O4206&gt;=1,$O4206&lt;=12),INT($O4206),12),IF(AND(RetireExit="Yes",$U4206&gt;0),$U4206,12),IF(AND(ContractExit="Yes",$V4206&gt;0),$V4206,12)))</f>
        <v/>
      </c>
      <c r="X4206" s="37">
        <f>IF(ISNUMBER($P4206),$P4206,IncPct)</f>
        <v/>
      </c>
      <c r="Y4206" s="39">
        <f>IF($W4206=0,0,MAX(0,MIN($W4206,IncMonth-1))+MAX(0,$W4206-IncMonth+1)*(1+$X4206))</f>
        <v/>
      </c>
      <c r="Z4206" s="40">
        <f>IF($C4206="",0,IFERROR(INDEX(Departments!$B$5:$B$54,MATCH($C4206,Departments!$A$5:$A$54,0)),0))</f>
        <v/>
      </c>
      <c r="AA4206" s="41">
        <f>N($L4206)*$Y4206</f>
        <v/>
      </c>
      <c r="AB4206" s="41">
        <f>N($M4206)*$Y4206</f>
        <v/>
      </c>
      <c r="AC4206" s="41">
        <f>$AA4206*$Z4206</f>
        <v/>
      </c>
      <c r="AD4206" s="41">
        <f>$AA4206*BonusMonths/12</f>
        <v/>
      </c>
      <c r="AE4206" s="41">
        <f>($AA4206+SI_Gross*$AB4206)*IF($Q4206=1,SI_O,SI_E)</f>
        <v/>
      </c>
      <c r="AF4206" s="41">
        <f>IF($Q4206=1,0,$AA4206*EOSB)</f>
        <v/>
      </c>
      <c r="AG4206" s="41">
        <f>$AN4206*$W4206</f>
        <v/>
      </c>
      <c r="AH4206" s="41">
        <f>SUM($AA4206:$AG4206)</f>
        <v/>
      </c>
      <c r="AI4206" s="41">
        <f>12*($AM4206+$AN4206)</f>
        <v/>
      </c>
      <c r="AJ4206" s="41">
        <f>$AM4206*((IncMonth-1)+(13-IncMonth)*(1+$X4206))+12*$AN4206</f>
        <v/>
      </c>
      <c r="AK4206" s="41">
        <f>IF($R4206=1,N($L4206)+N($M4206),0)</f>
        <v/>
      </c>
      <c r="AL4206">
        <f>IF($C4206="","",IF(N($L4206)&lt;=0,"Basic salary missing",IF(ISNA(MATCH($C4206,Departments!$A$5:$A$54,0)),"Department not on Departments sheet",IF(AND($I4206&lt;&gt;"",NOT(ISNUMBER($I4206))),"Date of birth is text, not a date",IF(AND($K4206&lt;&gt;"",NOT(ISNUMBER($K4206))),"Contract end is text, not a date","")))))</f>
        <v/>
      </c>
      <c r="AM4206" s="41">
        <f>IF($R4206=0,0,N($L4206)*(1+$Z4206+BonusMonths/12+IF($Q4206=1,0,EOSB))+N($M4206)+(N($L4206)+SI_Gross*N($M4206))*IF($Q4206=1,SI_O,SI_E))</f>
        <v/>
      </c>
      <c r="AN4206" s="41">
        <f>IF($R4206=0,0,(IF($Q4206=1,MedO,MedE+Ticket)+Training)/12)</f>
        <v/>
      </c>
    </row>
    <row r="4207">
      <c r="I4207" s="35" t="n"/>
      <c r="J4207" s="35" t="n"/>
      <c r="K4207" s="35" t="n"/>
      <c r="L4207" s="36" t="n"/>
      <c r="M4207" s="36" t="n"/>
      <c r="P4207" s="37" t="n"/>
      <c r="Q4207" s="38">
        <f>IF($C4207="",0,IF(OR(LOWER(TRIM($G4207))="omani",LOWER(TRIM($G4207))="oman",LOWER(TRIM($G4207))="om",LOWER(TRIM($G4207))="local"),1,0))</f>
        <v/>
      </c>
      <c r="R4207" s="38">
        <f>IF($C4207="",0,IF(OR(ISNUMBER(SEARCH("resign",$N4207)),ISNUMBER(SEARCH("terminat",$N4207)),ISNUMBER(SEARCH("inactive",$N4207)),ISNUMBER(SEARCH("vacan",$N4207)),ISNUMBER(SEARCH("deceased",$N4207)),ISNUMBER(SEARCH("separated",$N4207))),0,1))</f>
        <v/>
      </c>
      <c r="S4207">
        <f>IF(OR($R4207=0,NOT(ISNUMBER($I4207))),"",IFERROR(DATEDIF($I4207,DATE(FY,1,1),"y"),""))</f>
        <v/>
      </c>
      <c r="T4207">
        <f>IF(OR($R4207=0,NOT(ISNUMBER($J4207))),"",IFERROR(DATEDIF($J4207,DATE(FY,1,1),"y"),0))</f>
        <v/>
      </c>
      <c r="U4207" s="38">
        <f>IF(OR($R4207=0,NOT(ISNUMBER($I4207))),0,IF(YEAR($I4207)+IF($Q4207=1,RetAgeO,RetAgeE)=FY,MONTH($I4207),IF(YEAR($I4207)+IF($Q4207=1,RetAgeO,RetAgeE)&lt;FY,1,0)))</f>
        <v/>
      </c>
      <c r="V4207" s="38">
        <f>IF(OR($R4207=0,NOT(ISNUMBER($K4207))),0,IF(YEAR($K4207)=FY,MONTH($K4207),IF(YEAR($K4207)&lt;FY,1,0)))</f>
        <v/>
      </c>
      <c r="W4207" s="38">
        <f>IF($R4207=0,0,MIN(12,IF(AND(ISNUMBER($O4207),$O4207&gt;=1,$O4207&lt;=12),INT($O4207),12),IF(AND(RetireExit="Yes",$U4207&gt;0),$U4207,12),IF(AND(ContractExit="Yes",$V4207&gt;0),$V4207,12)))</f>
        <v/>
      </c>
      <c r="X4207" s="37">
        <f>IF(ISNUMBER($P4207),$P4207,IncPct)</f>
        <v/>
      </c>
      <c r="Y4207" s="39">
        <f>IF($W4207=0,0,MAX(0,MIN($W4207,IncMonth-1))+MAX(0,$W4207-IncMonth+1)*(1+$X4207))</f>
        <v/>
      </c>
      <c r="Z4207" s="40">
        <f>IF($C4207="",0,IFERROR(INDEX(Departments!$B$5:$B$54,MATCH($C4207,Departments!$A$5:$A$54,0)),0))</f>
        <v/>
      </c>
      <c r="AA4207" s="41">
        <f>N($L4207)*$Y4207</f>
        <v/>
      </c>
      <c r="AB4207" s="41">
        <f>N($M4207)*$Y4207</f>
        <v/>
      </c>
      <c r="AC4207" s="41">
        <f>$AA4207*$Z4207</f>
        <v/>
      </c>
      <c r="AD4207" s="41">
        <f>$AA4207*BonusMonths/12</f>
        <v/>
      </c>
      <c r="AE4207" s="41">
        <f>($AA4207+SI_Gross*$AB4207)*IF($Q4207=1,SI_O,SI_E)</f>
        <v/>
      </c>
      <c r="AF4207" s="41">
        <f>IF($Q4207=1,0,$AA4207*EOSB)</f>
        <v/>
      </c>
      <c r="AG4207" s="41">
        <f>$AN4207*$W4207</f>
        <v/>
      </c>
      <c r="AH4207" s="41">
        <f>SUM($AA4207:$AG4207)</f>
        <v/>
      </c>
      <c r="AI4207" s="41">
        <f>12*($AM4207+$AN4207)</f>
        <v/>
      </c>
      <c r="AJ4207" s="41">
        <f>$AM4207*((IncMonth-1)+(13-IncMonth)*(1+$X4207))+12*$AN4207</f>
        <v/>
      </c>
      <c r="AK4207" s="41">
        <f>IF($R4207=1,N($L4207)+N($M4207),0)</f>
        <v/>
      </c>
      <c r="AL4207">
        <f>IF($C4207="","",IF(N($L4207)&lt;=0,"Basic salary missing",IF(ISNA(MATCH($C4207,Departments!$A$5:$A$54,0)),"Department not on Departments sheet",IF(AND($I4207&lt;&gt;"",NOT(ISNUMBER($I4207))),"Date of birth is text, not a date",IF(AND($K4207&lt;&gt;"",NOT(ISNUMBER($K4207))),"Contract end is text, not a date","")))))</f>
        <v/>
      </c>
      <c r="AM4207" s="41">
        <f>IF($R4207=0,0,N($L4207)*(1+$Z4207+BonusMonths/12+IF($Q4207=1,0,EOSB))+N($M4207)+(N($L4207)+SI_Gross*N($M4207))*IF($Q4207=1,SI_O,SI_E))</f>
        <v/>
      </c>
      <c r="AN4207" s="41">
        <f>IF($R4207=0,0,(IF($Q4207=1,MedO,MedE+Ticket)+Training)/12)</f>
        <v/>
      </c>
    </row>
    <row r="4208">
      <c r="I4208" s="35" t="n"/>
      <c r="J4208" s="35" t="n"/>
      <c r="K4208" s="35" t="n"/>
      <c r="L4208" s="36" t="n"/>
      <c r="M4208" s="36" t="n"/>
      <c r="P4208" s="37" t="n"/>
      <c r="Q4208" s="38">
        <f>IF($C4208="",0,IF(OR(LOWER(TRIM($G4208))="omani",LOWER(TRIM($G4208))="oman",LOWER(TRIM($G4208))="om",LOWER(TRIM($G4208))="local"),1,0))</f>
        <v/>
      </c>
      <c r="R4208" s="38">
        <f>IF($C4208="",0,IF(OR(ISNUMBER(SEARCH("resign",$N4208)),ISNUMBER(SEARCH("terminat",$N4208)),ISNUMBER(SEARCH("inactive",$N4208)),ISNUMBER(SEARCH("vacan",$N4208)),ISNUMBER(SEARCH("deceased",$N4208)),ISNUMBER(SEARCH("separated",$N4208))),0,1))</f>
        <v/>
      </c>
      <c r="S4208">
        <f>IF(OR($R4208=0,NOT(ISNUMBER($I4208))),"",IFERROR(DATEDIF($I4208,DATE(FY,1,1),"y"),""))</f>
        <v/>
      </c>
      <c r="T4208">
        <f>IF(OR($R4208=0,NOT(ISNUMBER($J4208))),"",IFERROR(DATEDIF($J4208,DATE(FY,1,1),"y"),0))</f>
        <v/>
      </c>
      <c r="U4208" s="38">
        <f>IF(OR($R4208=0,NOT(ISNUMBER($I4208))),0,IF(YEAR($I4208)+IF($Q4208=1,RetAgeO,RetAgeE)=FY,MONTH($I4208),IF(YEAR($I4208)+IF($Q4208=1,RetAgeO,RetAgeE)&lt;FY,1,0)))</f>
        <v/>
      </c>
      <c r="V4208" s="38">
        <f>IF(OR($R4208=0,NOT(ISNUMBER($K4208))),0,IF(YEAR($K4208)=FY,MONTH($K4208),IF(YEAR($K4208)&lt;FY,1,0)))</f>
        <v/>
      </c>
      <c r="W4208" s="38">
        <f>IF($R4208=0,0,MIN(12,IF(AND(ISNUMBER($O4208),$O4208&gt;=1,$O4208&lt;=12),INT($O4208),12),IF(AND(RetireExit="Yes",$U4208&gt;0),$U4208,12),IF(AND(ContractExit="Yes",$V4208&gt;0),$V4208,12)))</f>
        <v/>
      </c>
      <c r="X4208" s="37">
        <f>IF(ISNUMBER($P4208),$P4208,IncPct)</f>
        <v/>
      </c>
      <c r="Y4208" s="39">
        <f>IF($W4208=0,0,MAX(0,MIN($W4208,IncMonth-1))+MAX(0,$W4208-IncMonth+1)*(1+$X4208))</f>
        <v/>
      </c>
      <c r="Z4208" s="40">
        <f>IF($C4208="",0,IFERROR(INDEX(Departments!$B$5:$B$54,MATCH($C4208,Departments!$A$5:$A$54,0)),0))</f>
        <v/>
      </c>
      <c r="AA4208" s="41">
        <f>N($L4208)*$Y4208</f>
        <v/>
      </c>
      <c r="AB4208" s="41">
        <f>N($M4208)*$Y4208</f>
        <v/>
      </c>
      <c r="AC4208" s="41">
        <f>$AA4208*$Z4208</f>
        <v/>
      </c>
      <c r="AD4208" s="41">
        <f>$AA4208*BonusMonths/12</f>
        <v/>
      </c>
      <c r="AE4208" s="41">
        <f>($AA4208+SI_Gross*$AB4208)*IF($Q4208=1,SI_O,SI_E)</f>
        <v/>
      </c>
      <c r="AF4208" s="41">
        <f>IF($Q4208=1,0,$AA4208*EOSB)</f>
        <v/>
      </c>
      <c r="AG4208" s="41">
        <f>$AN4208*$W4208</f>
        <v/>
      </c>
      <c r="AH4208" s="41">
        <f>SUM($AA4208:$AG4208)</f>
        <v/>
      </c>
      <c r="AI4208" s="41">
        <f>12*($AM4208+$AN4208)</f>
        <v/>
      </c>
      <c r="AJ4208" s="41">
        <f>$AM4208*((IncMonth-1)+(13-IncMonth)*(1+$X4208))+12*$AN4208</f>
        <v/>
      </c>
      <c r="AK4208" s="41">
        <f>IF($R4208=1,N($L4208)+N($M4208),0)</f>
        <v/>
      </c>
      <c r="AL4208">
        <f>IF($C4208="","",IF(N($L4208)&lt;=0,"Basic salary missing",IF(ISNA(MATCH($C4208,Departments!$A$5:$A$54,0)),"Department not on Departments sheet",IF(AND($I4208&lt;&gt;"",NOT(ISNUMBER($I4208))),"Date of birth is text, not a date",IF(AND($K4208&lt;&gt;"",NOT(ISNUMBER($K4208))),"Contract end is text, not a date","")))))</f>
        <v/>
      </c>
      <c r="AM4208" s="41">
        <f>IF($R4208=0,0,N($L4208)*(1+$Z4208+BonusMonths/12+IF($Q4208=1,0,EOSB))+N($M4208)+(N($L4208)+SI_Gross*N($M4208))*IF($Q4208=1,SI_O,SI_E))</f>
        <v/>
      </c>
      <c r="AN4208" s="41">
        <f>IF($R4208=0,0,(IF($Q4208=1,MedO,MedE+Ticket)+Training)/12)</f>
        <v/>
      </c>
    </row>
    <row r="4209">
      <c r="I4209" s="35" t="n"/>
      <c r="J4209" s="35" t="n"/>
      <c r="K4209" s="35" t="n"/>
      <c r="L4209" s="36" t="n"/>
      <c r="M4209" s="36" t="n"/>
      <c r="P4209" s="37" t="n"/>
      <c r="Q4209" s="38">
        <f>IF($C4209="",0,IF(OR(LOWER(TRIM($G4209))="omani",LOWER(TRIM($G4209))="oman",LOWER(TRIM($G4209))="om",LOWER(TRIM($G4209))="local"),1,0))</f>
        <v/>
      </c>
      <c r="R4209" s="38">
        <f>IF($C4209="",0,IF(OR(ISNUMBER(SEARCH("resign",$N4209)),ISNUMBER(SEARCH("terminat",$N4209)),ISNUMBER(SEARCH("inactive",$N4209)),ISNUMBER(SEARCH("vacan",$N4209)),ISNUMBER(SEARCH("deceased",$N4209)),ISNUMBER(SEARCH("separated",$N4209))),0,1))</f>
        <v/>
      </c>
      <c r="S4209">
        <f>IF(OR($R4209=0,NOT(ISNUMBER($I4209))),"",IFERROR(DATEDIF($I4209,DATE(FY,1,1),"y"),""))</f>
        <v/>
      </c>
      <c r="T4209">
        <f>IF(OR($R4209=0,NOT(ISNUMBER($J4209))),"",IFERROR(DATEDIF($J4209,DATE(FY,1,1),"y"),0))</f>
        <v/>
      </c>
      <c r="U4209" s="38">
        <f>IF(OR($R4209=0,NOT(ISNUMBER($I4209))),0,IF(YEAR($I4209)+IF($Q4209=1,RetAgeO,RetAgeE)=FY,MONTH($I4209),IF(YEAR($I4209)+IF($Q4209=1,RetAgeO,RetAgeE)&lt;FY,1,0)))</f>
        <v/>
      </c>
      <c r="V4209" s="38">
        <f>IF(OR($R4209=0,NOT(ISNUMBER($K4209))),0,IF(YEAR($K4209)=FY,MONTH($K4209),IF(YEAR($K4209)&lt;FY,1,0)))</f>
        <v/>
      </c>
      <c r="W4209" s="38">
        <f>IF($R4209=0,0,MIN(12,IF(AND(ISNUMBER($O4209),$O4209&gt;=1,$O4209&lt;=12),INT($O4209),12),IF(AND(RetireExit="Yes",$U4209&gt;0),$U4209,12),IF(AND(ContractExit="Yes",$V4209&gt;0),$V4209,12)))</f>
        <v/>
      </c>
      <c r="X4209" s="37">
        <f>IF(ISNUMBER($P4209),$P4209,IncPct)</f>
        <v/>
      </c>
      <c r="Y4209" s="39">
        <f>IF($W4209=0,0,MAX(0,MIN($W4209,IncMonth-1))+MAX(0,$W4209-IncMonth+1)*(1+$X4209))</f>
        <v/>
      </c>
      <c r="Z4209" s="40">
        <f>IF($C4209="",0,IFERROR(INDEX(Departments!$B$5:$B$54,MATCH($C4209,Departments!$A$5:$A$54,0)),0))</f>
        <v/>
      </c>
      <c r="AA4209" s="41">
        <f>N($L4209)*$Y4209</f>
        <v/>
      </c>
      <c r="AB4209" s="41">
        <f>N($M4209)*$Y4209</f>
        <v/>
      </c>
      <c r="AC4209" s="41">
        <f>$AA4209*$Z4209</f>
        <v/>
      </c>
      <c r="AD4209" s="41">
        <f>$AA4209*BonusMonths/12</f>
        <v/>
      </c>
      <c r="AE4209" s="41">
        <f>($AA4209+SI_Gross*$AB4209)*IF($Q4209=1,SI_O,SI_E)</f>
        <v/>
      </c>
      <c r="AF4209" s="41">
        <f>IF($Q4209=1,0,$AA4209*EOSB)</f>
        <v/>
      </c>
      <c r="AG4209" s="41">
        <f>$AN4209*$W4209</f>
        <v/>
      </c>
      <c r="AH4209" s="41">
        <f>SUM($AA4209:$AG4209)</f>
        <v/>
      </c>
      <c r="AI4209" s="41">
        <f>12*($AM4209+$AN4209)</f>
        <v/>
      </c>
      <c r="AJ4209" s="41">
        <f>$AM4209*((IncMonth-1)+(13-IncMonth)*(1+$X4209))+12*$AN4209</f>
        <v/>
      </c>
      <c r="AK4209" s="41">
        <f>IF($R4209=1,N($L4209)+N($M4209),0)</f>
        <v/>
      </c>
      <c r="AL4209">
        <f>IF($C4209="","",IF(N($L4209)&lt;=0,"Basic salary missing",IF(ISNA(MATCH($C4209,Departments!$A$5:$A$54,0)),"Department not on Departments sheet",IF(AND($I4209&lt;&gt;"",NOT(ISNUMBER($I4209))),"Date of birth is text, not a date",IF(AND($K4209&lt;&gt;"",NOT(ISNUMBER($K4209))),"Contract end is text, not a date","")))))</f>
        <v/>
      </c>
      <c r="AM4209" s="41">
        <f>IF($R4209=0,0,N($L4209)*(1+$Z4209+BonusMonths/12+IF($Q4209=1,0,EOSB))+N($M4209)+(N($L4209)+SI_Gross*N($M4209))*IF($Q4209=1,SI_O,SI_E))</f>
        <v/>
      </c>
      <c r="AN4209" s="41">
        <f>IF($R4209=0,0,(IF($Q4209=1,MedO,MedE+Ticket)+Training)/12)</f>
        <v/>
      </c>
    </row>
    <row r="4210">
      <c r="I4210" s="35" t="n"/>
      <c r="J4210" s="35" t="n"/>
      <c r="K4210" s="35" t="n"/>
      <c r="L4210" s="36" t="n"/>
      <c r="M4210" s="36" t="n"/>
      <c r="P4210" s="37" t="n"/>
      <c r="Q4210" s="38">
        <f>IF($C4210="",0,IF(OR(LOWER(TRIM($G4210))="omani",LOWER(TRIM($G4210))="oman",LOWER(TRIM($G4210))="om",LOWER(TRIM($G4210))="local"),1,0))</f>
        <v/>
      </c>
      <c r="R4210" s="38">
        <f>IF($C4210="",0,IF(OR(ISNUMBER(SEARCH("resign",$N4210)),ISNUMBER(SEARCH("terminat",$N4210)),ISNUMBER(SEARCH("inactive",$N4210)),ISNUMBER(SEARCH("vacan",$N4210)),ISNUMBER(SEARCH("deceased",$N4210)),ISNUMBER(SEARCH("separated",$N4210))),0,1))</f>
        <v/>
      </c>
      <c r="S4210">
        <f>IF(OR($R4210=0,NOT(ISNUMBER($I4210))),"",IFERROR(DATEDIF($I4210,DATE(FY,1,1),"y"),""))</f>
        <v/>
      </c>
      <c r="T4210">
        <f>IF(OR($R4210=0,NOT(ISNUMBER($J4210))),"",IFERROR(DATEDIF($J4210,DATE(FY,1,1),"y"),0))</f>
        <v/>
      </c>
      <c r="U4210" s="38">
        <f>IF(OR($R4210=0,NOT(ISNUMBER($I4210))),0,IF(YEAR($I4210)+IF($Q4210=1,RetAgeO,RetAgeE)=FY,MONTH($I4210),IF(YEAR($I4210)+IF($Q4210=1,RetAgeO,RetAgeE)&lt;FY,1,0)))</f>
        <v/>
      </c>
      <c r="V4210" s="38">
        <f>IF(OR($R4210=0,NOT(ISNUMBER($K4210))),0,IF(YEAR($K4210)=FY,MONTH($K4210),IF(YEAR($K4210)&lt;FY,1,0)))</f>
        <v/>
      </c>
      <c r="W4210" s="38">
        <f>IF($R4210=0,0,MIN(12,IF(AND(ISNUMBER($O4210),$O4210&gt;=1,$O4210&lt;=12),INT($O4210),12),IF(AND(RetireExit="Yes",$U4210&gt;0),$U4210,12),IF(AND(ContractExit="Yes",$V4210&gt;0),$V4210,12)))</f>
        <v/>
      </c>
      <c r="X4210" s="37">
        <f>IF(ISNUMBER($P4210),$P4210,IncPct)</f>
        <v/>
      </c>
      <c r="Y4210" s="39">
        <f>IF($W4210=0,0,MAX(0,MIN($W4210,IncMonth-1))+MAX(0,$W4210-IncMonth+1)*(1+$X4210))</f>
        <v/>
      </c>
      <c r="Z4210" s="40">
        <f>IF($C4210="",0,IFERROR(INDEX(Departments!$B$5:$B$54,MATCH($C4210,Departments!$A$5:$A$54,0)),0))</f>
        <v/>
      </c>
      <c r="AA4210" s="41">
        <f>N($L4210)*$Y4210</f>
        <v/>
      </c>
      <c r="AB4210" s="41">
        <f>N($M4210)*$Y4210</f>
        <v/>
      </c>
      <c r="AC4210" s="41">
        <f>$AA4210*$Z4210</f>
        <v/>
      </c>
      <c r="AD4210" s="41">
        <f>$AA4210*BonusMonths/12</f>
        <v/>
      </c>
      <c r="AE4210" s="41">
        <f>($AA4210+SI_Gross*$AB4210)*IF($Q4210=1,SI_O,SI_E)</f>
        <v/>
      </c>
      <c r="AF4210" s="41">
        <f>IF($Q4210=1,0,$AA4210*EOSB)</f>
        <v/>
      </c>
      <c r="AG4210" s="41">
        <f>$AN4210*$W4210</f>
        <v/>
      </c>
      <c r="AH4210" s="41">
        <f>SUM($AA4210:$AG4210)</f>
        <v/>
      </c>
      <c r="AI4210" s="41">
        <f>12*($AM4210+$AN4210)</f>
        <v/>
      </c>
      <c r="AJ4210" s="41">
        <f>$AM4210*((IncMonth-1)+(13-IncMonth)*(1+$X4210))+12*$AN4210</f>
        <v/>
      </c>
      <c r="AK4210" s="41">
        <f>IF($R4210=1,N($L4210)+N($M4210),0)</f>
        <v/>
      </c>
      <c r="AL4210">
        <f>IF($C4210="","",IF(N($L4210)&lt;=0,"Basic salary missing",IF(ISNA(MATCH($C4210,Departments!$A$5:$A$54,0)),"Department not on Departments sheet",IF(AND($I4210&lt;&gt;"",NOT(ISNUMBER($I4210))),"Date of birth is text, not a date",IF(AND($K4210&lt;&gt;"",NOT(ISNUMBER($K4210))),"Contract end is text, not a date","")))))</f>
        <v/>
      </c>
      <c r="AM4210" s="41">
        <f>IF($R4210=0,0,N($L4210)*(1+$Z4210+BonusMonths/12+IF($Q4210=1,0,EOSB))+N($M4210)+(N($L4210)+SI_Gross*N($M4210))*IF($Q4210=1,SI_O,SI_E))</f>
        <v/>
      </c>
      <c r="AN4210" s="41">
        <f>IF($R4210=0,0,(IF($Q4210=1,MedO,MedE+Ticket)+Training)/12)</f>
        <v/>
      </c>
    </row>
    <row r="4211">
      <c r="I4211" s="35" t="n"/>
      <c r="J4211" s="35" t="n"/>
      <c r="K4211" s="35" t="n"/>
      <c r="L4211" s="36" t="n"/>
      <c r="M4211" s="36" t="n"/>
      <c r="P4211" s="37" t="n"/>
      <c r="Q4211" s="38">
        <f>IF($C4211="",0,IF(OR(LOWER(TRIM($G4211))="omani",LOWER(TRIM($G4211))="oman",LOWER(TRIM($G4211))="om",LOWER(TRIM($G4211))="local"),1,0))</f>
        <v/>
      </c>
      <c r="R4211" s="38">
        <f>IF($C4211="",0,IF(OR(ISNUMBER(SEARCH("resign",$N4211)),ISNUMBER(SEARCH("terminat",$N4211)),ISNUMBER(SEARCH("inactive",$N4211)),ISNUMBER(SEARCH("vacan",$N4211)),ISNUMBER(SEARCH("deceased",$N4211)),ISNUMBER(SEARCH("separated",$N4211))),0,1))</f>
        <v/>
      </c>
      <c r="S4211">
        <f>IF(OR($R4211=0,NOT(ISNUMBER($I4211))),"",IFERROR(DATEDIF($I4211,DATE(FY,1,1),"y"),""))</f>
        <v/>
      </c>
      <c r="T4211">
        <f>IF(OR($R4211=0,NOT(ISNUMBER($J4211))),"",IFERROR(DATEDIF($J4211,DATE(FY,1,1),"y"),0))</f>
        <v/>
      </c>
      <c r="U4211" s="38">
        <f>IF(OR($R4211=0,NOT(ISNUMBER($I4211))),0,IF(YEAR($I4211)+IF($Q4211=1,RetAgeO,RetAgeE)=FY,MONTH($I4211),IF(YEAR($I4211)+IF($Q4211=1,RetAgeO,RetAgeE)&lt;FY,1,0)))</f>
        <v/>
      </c>
      <c r="V4211" s="38">
        <f>IF(OR($R4211=0,NOT(ISNUMBER($K4211))),0,IF(YEAR($K4211)=FY,MONTH($K4211),IF(YEAR($K4211)&lt;FY,1,0)))</f>
        <v/>
      </c>
      <c r="W4211" s="38">
        <f>IF($R4211=0,0,MIN(12,IF(AND(ISNUMBER($O4211),$O4211&gt;=1,$O4211&lt;=12),INT($O4211),12),IF(AND(RetireExit="Yes",$U4211&gt;0),$U4211,12),IF(AND(ContractExit="Yes",$V4211&gt;0),$V4211,12)))</f>
        <v/>
      </c>
      <c r="X4211" s="37">
        <f>IF(ISNUMBER($P4211),$P4211,IncPct)</f>
        <v/>
      </c>
      <c r="Y4211" s="39">
        <f>IF($W4211=0,0,MAX(0,MIN($W4211,IncMonth-1))+MAX(0,$W4211-IncMonth+1)*(1+$X4211))</f>
        <v/>
      </c>
      <c r="Z4211" s="40">
        <f>IF($C4211="",0,IFERROR(INDEX(Departments!$B$5:$B$54,MATCH($C4211,Departments!$A$5:$A$54,0)),0))</f>
        <v/>
      </c>
      <c r="AA4211" s="41">
        <f>N($L4211)*$Y4211</f>
        <v/>
      </c>
      <c r="AB4211" s="41">
        <f>N($M4211)*$Y4211</f>
        <v/>
      </c>
      <c r="AC4211" s="41">
        <f>$AA4211*$Z4211</f>
        <v/>
      </c>
      <c r="AD4211" s="41">
        <f>$AA4211*BonusMonths/12</f>
        <v/>
      </c>
      <c r="AE4211" s="41">
        <f>($AA4211+SI_Gross*$AB4211)*IF($Q4211=1,SI_O,SI_E)</f>
        <v/>
      </c>
      <c r="AF4211" s="41">
        <f>IF($Q4211=1,0,$AA4211*EOSB)</f>
        <v/>
      </c>
      <c r="AG4211" s="41">
        <f>$AN4211*$W4211</f>
        <v/>
      </c>
      <c r="AH4211" s="41">
        <f>SUM($AA4211:$AG4211)</f>
        <v/>
      </c>
      <c r="AI4211" s="41">
        <f>12*($AM4211+$AN4211)</f>
        <v/>
      </c>
      <c r="AJ4211" s="41">
        <f>$AM4211*((IncMonth-1)+(13-IncMonth)*(1+$X4211))+12*$AN4211</f>
        <v/>
      </c>
      <c r="AK4211" s="41">
        <f>IF($R4211=1,N($L4211)+N($M4211),0)</f>
        <v/>
      </c>
      <c r="AL4211">
        <f>IF($C4211="","",IF(N($L4211)&lt;=0,"Basic salary missing",IF(ISNA(MATCH($C4211,Departments!$A$5:$A$54,0)),"Department not on Departments sheet",IF(AND($I4211&lt;&gt;"",NOT(ISNUMBER($I4211))),"Date of birth is text, not a date",IF(AND($K4211&lt;&gt;"",NOT(ISNUMBER($K4211))),"Contract end is text, not a date","")))))</f>
        <v/>
      </c>
      <c r="AM4211" s="41">
        <f>IF($R4211=0,0,N($L4211)*(1+$Z4211+BonusMonths/12+IF($Q4211=1,0,EOSB))+N($M4211)+(N($L4211)+SI_Gross*N($M4211))*IF($Q4211=1,SI_O,SI_E))</f>
        <v/>
      </c>
      <c r="AN4211" s="41">
        <f>IF($R4211=0,0,(IF($Q4211=1,MedO,MedE+Ticket)+Training)/12)</f>
        <v/>
      </c>
    </row>
    <row r="4212">
      <c r="I4212" s="35" t="n"/>
      <c r="J4212" s="35" t="n"/>
      <c r="K4212" s="35" t="n"/>
      <c r="L4212" s="36" t="n"/>
      <c r="M4212" s="36" t="n"/>
      <c r="P4212" s="37" t="n"/>
      <c r="Q4212" s="38">
        <f>IF($C4212="",0,IF(OR(LOWER(TRIM($G4212))="omani",LOWER(TRIM($G4212))="oman",LOWER(TRIM($G4212))="om",LOWER(TRIM($G4212))="local"),1,0))</f>
        <v/>
      </c>
      <c r="R4212" s="38">
        <f>IF($C4212="",0,IF(OR(ISNUMBER(SEARCH("resign",$N4212)),ISNUMBER(SEARCH("terminat",$N4212)),ISNUMBER(SEARCH("inactive",$N4212)),ISNUMBER(SEARCH("vacan",$N4212)),ISNUMBER(SEARCH("deceased",$N4212)),ISNUMBER(SEARCH("separated",$N4212))),0,1))</f>
        <v/>
      </c>
      <c r="S4212">
        <f>IF(OR($R4212=0,NOT(ISNUMBER($I4212))),"",IFERROR(DATEDIF($I4212,DATE(FY,1,1),"y"),""))</f>
        <v/>
      </c>
      <c r="T4212">
        <f>IF(OR($R4212=0,NOT(ISNUMBER($J4212))),"",IFERROR(DATEDIF($J4212,DATE(FY,1,1),"y"),0))</f>
        <v/>
      </c>
      <c r="U4212" s="38">
        <f>IF(OR($R4212=0,NOT(ISNUMBER($I4212))),0,IF(YEAR($I4212)+IF($Q4212=1,RetAgeO,RetAgeE)=FY,MONTH($I4212),IF(YEAR($I4212)+IF($Q4212=1,RetAgeO,RetAgeE)&lt;FY,1,0)))</f>
        <v/>
      </c>
      <c r="V4212" s="38">
        <f>IF(OR($R4212=0,NOT(ISNUMBER($K4212))),0,IF(YEAR($K4212)=FY,MONTH($K4212),IF(YEAR($K4212)&lt;FY,1,0)))</f>
        <v/>
      </c>
      <c r="W4212" s="38">
        <f>IF($R4212=0,0,MIN(12,IF(AND(ISNUMBER($O4212),$O4212&gt;=1,$O4212&lt;=12),INT($O4212),12),IF(AND(RetireExit="Yes",$U4212&gt;0),$U4212,12),IF(AND(ContractExit="Yes",$V4212&gt;0),$V4212,12)))</f>
        <v/>
      </c>
      <c r="X4212" s="37">
        <f>IF(ISNUMBER($P4212),$P4212,IncPct)</f>
        <v/>
      </c>
      <c r="Y4212" s="39">
        <f>IF($W4212=0,0,MAX(0,MIN($W4212,IncMonth-1))+MAX(0,$W4212-IncMonth+1)*(1+$X4212))</f>
        <v/>
      </c>
      <c r="Z4212" s="40">
        <f>IF($C4212="",0,IFERROR(INDEX(Departments!$B$5:$B$54,MATCH($C4212,Departments!$A$5:$A$54,0)),0))</f>
        <v/>
      </c>
      <c r="AA4212" s="41">
        <f>N($L4212)*$Y4212</f>
        <v/>
      </c>
      <c r="AB4212" s="41">
        <f>N($M4212)*$Y4212</f>
        <v/>
      </c>
      <c r="AC4212" s="41">
        <f>$AA4212*$Z4212</f>
        <v/>
      </c>
      <c r="AD4212" s="41">
        <f>$AA4212*BonusMonths/12</f>
        <v/>
      </c>
      <c r="AE4212" s="41">
        <f>($AA4212+SI_Gross*$AB4212)*IF($Q4212=1,SI_O,SI_E)</f>
        <v/>
      </c>
      <c r="AF4212" s="41">
        <f>IF($Q4212=1,0,$AA4212*EOSB)</f>
        <v/>
      </c>
      <c r="AG4212" s="41">
        <f>$AN4212*$W4212</f>
        <v/>
      </c>
      <c r="AH4212" s="41">
        <f>SUM($AA4212:$AG4212)</f>
        <v/>
      </c>
      <c r="AI4212" s="41">
        <f>12*($AM4212+$AN4212)</f>
        <v/>
      </c>
      <c r="AJ4212" s="41">
        <f>$AM4212*((IncMonth-1)+(13-IncMonth)*(1+$X4212))+12*$AN4212</f>
        <v/>
      </c>
      <c r="AK4212" s="41">
        <f>IF($R4212=1,N($L4212)+N($M4212),0)</f>
        <v/>
      </c>
      <c r="AL4212">
        <f>IF($C4212="","",IF(N($L4212)&lt;=0,"Basic salary missing",IF(ISNA(MATCH($C4212,Departments!$A$5:$A$54,0)),"Department not on Departments sheet",IF(AND($I4212&lt;&gt;"",NOT(ISNUMBER($I4212))),"Date of birth is text, not a date",IF(AND($K4212&lt;&gt;"",NOT(ISNUMBER($K4212))),"Contract end is text, not a date","")))))</f>
        <v/>
      </c>
      <c r="AM4212" s="41">
        <f>IF($R4212=0,0,N($L4212)*(1+$Z4212+BonusMonths/12+IF($Q4212=1,0,EOSB))+N($M4212)+(N($L4212)+SI_Gross*N($M4212))*IF($Q4212=1,SI_O,SI_E))</f>
        <v/>
      </c>
      <c r="AN4212" s="41">
        <f>IF($R4212=0,0,(IF($Q4212=1,MedO,MedE+Ticket)+Training)/12)</f>
        <v/>
      </c>
    </row>
    <row r="4213">
      <c r="I4213" s="35" t="n"/>
      <c r="J4213" s="35" t="n"/>
      <c r="K4213" s="35" t="n"/>
      <c r="L4213" s="36" t="n"/>
      <c r="M4213" s="36" t="n"/>
      <c r="P4213" s="37" t="n"/>
      <c r="Q4213" s="38">
        <f>IF($C4213="",0,IF(OR(LOWER(TRIM($G4213))="omani",LOWER(TRIM($G4213))="oman",LOWER(TRIM($G4213))="om",LOWER(TRIM($G4213))="local"),1,0))</f>
        <v/>
      </c>
      <c r="R4213" s="38">
        <f>IF($C4213="",0,IF(OR(ISNUMBER(SEARCH("resign",$N4213)),ISNUMBER(SEARCH("terminat",$N4213)),ISNUMBER(SEARCH("inactive",$N4213)),ISNUMBER(SEARCH("vacan",$N4213)),ISNUMBER(SEARCH("deceased",$N4213)),ISNUMBER(SEARCH("separated",$N4213))),0,1))</f>
        <v/>
      </c>
      <c r="S4213">
        <f>IF(OR($R4213=0,NOT(ISNUMBER($I4213))),"",IFERROR(DATEDIF($I4213,DATE(FY,1,1),"y"),""))</f>
        <v/>
      </c>
      <c r="T4213">
        <f>IF(OR($R4213=0,NOT(ISNUMBER($J4213))),"",IFERROR(DATEDIF($J4213,DATE(FY,1,1),"y"),0))</f>
        <v/>
      </c>
      <c r="U4213" s="38">
        <f>IF(OR($R4213=0,NOT(ISNUMBER($I4213))),0,IF(YEAR($I4213)+IF($Q4213=1,RetAgeO,RetAgeE)=FY,MONTH($I4213),IF(YEAR($I4213)+IF($Q4213=1,RetAgeO,RetAgeE)&lt;FY,1,0)))</f>
        <v/>
      </c>
      <c r="V4213" s="38">
        <f>IF(OR($R4213=0,NOT(ISNUMBER($K4213))),0,IF(YEAR($K4213)=FY,MONTH($K4213),IF(YEAR($K4213)&lt;FY,1,0)))</f>
        <v/>
      </c>
      <c r="W4213" s="38">
        <f>IF($R4213=0,0,MIN(12,IF(AND(ISNUMBER($O4213),$O4213&gt;=1,$O4213&lt;=12),INT($O4213),12),IF(AND(RetireExit="Yes",$U4213&gt;0),$U4213,12),IF(AND(ContractExit="Yes",$V4213&gt;0),$V4213,12)))</f>
        <v/>
      </c>
      <c r="X4213" s="37">
        <f>IF(ISNUMBER($P4213),$P4213,IncPct)</f>
        <v/>
      </c>
      <c r="Y4213" s="39">
        <f>IF($W4213=0,0,MAX(0,MIN($W4213,IncMonth-1))+MAX(0,$W4213-IncMonth+1)*(1+$X4213))</f>
        <v/>
      </c>
      <c r="Z4213" s="40">
        <f>IF($C4213="",0,IFERROR(INDEX(Departments!$B$5:$B$54,MATCH($C4213,Departments!$A$5:$A$54,0)),0))</f>
        <v/>
      </c>
      <c r="AA4213" s="41">
        <f>N($L4213)*$Y4213</f>
        <v/>
      </c>
      <c r="AB4213" s="41">
        <f>N($M4213)*$Y4213</f>
        <v/>
      </c>
      <c r="AC4213" s="41">
        <f>$AA4213*$Z4213</f>
        <v/>
      </c>
      <c r="AD4213" s="41">
        <f>$AA4213*BonusMonths/12</f>
        <v/>
      </c>
      <c r="AE4213" s="41">
        <f>($AA4213+SI_Gross*$AB4213)*IF($Q4213=1,SI_O,SI_E)</f>
        <v/>
      </c>
      <c r="AF4213" s="41">
        <f>IF($Q4213=1,0,$AA4213*EOSB)</f>
        <v/>
      </c>
      <c r="AG4213" s="41">
        <f>$AN4213*$W4213</f>
        <v/>
      </c>
      <c r="AH4213" s="41">
        <f>SUM($AA4213:$AG4213)</f>
        <v/>
      </c>
      <c r="AI4213" s="41">
        <f>12*($AM4213+$AN4213)</f>
        <v/>
      </c>
      <c r="AJ4213" s="41">
        <f>$AM4213*((IncMonth-1)+(13-IncMonth)*(1+$X4213))+12*$AN4213</f>
        <v/>
      </c>
      <c r="AK4213" s="41">
        <f>IF($R4213=1,N($L4213)+N($M4213),0)</f>
        <v/>
      </c>
      <c r="AL4213">
        <f>IF($C4213="","",IF(N($L4213)&lt;=0,"Basic salary missing",IF(ISNA(MATCH($C4213,Departments!$A$5:$A$54,0)),"Department not on Departments sheet",IF(AND($I4213&lt;&gt;"",NOT(ISNUMBER($I4213))),"Date of birth is text, not a date",IF(AND($K4213&lt;&gt;"",NOT(ISNUMBER($K4213))),"Contract end is text, not a date","")))))</f>
        <v/>
      </c>
      <c r="AM4213" s="41">
        <f>IF($R4213=0,0,N($L4213)*(1+$Z4213+BonusMonths/12+IF($Q4213=1,0,EOSB))+N($M4213)+(N($L4213)+SI_Gross*N($M4213))*IF($Q4213=1,SI_O,SI_E))</f>
        <v/>
      </c>
      <c r="AN4213" s="41">
        <f>IF($R4213=0,0,(IF($Q4213=1,MedO,MedE+Ticket)+Training)/12)</f>
        <v/>
      </c>
    </row>
    <row r="4214">
      <c r="I4214" s="35" t="n"/>
      <c r="J4214" s="35" t="n"/>
      <c r="K4214" s="35" t="n"/>
      <c r="L4214" s="36" t="n"/>
      <c r="M4214" s="36" t="n"/>
      <c r="P4214" s="37" t="n"/>
      <c r="Q4214" s="38">
        <f>IF($C4214="",0,IF(OR(LOWER(TRIM($G4214))="omani",LOWER(TRIM($G4214))="oman",LOWER(TRIM($G4214))="om",LOWER(TRIM($G4214))="local"),1,0))</f>
        <v/>
      </c>
      <c r="R4214" s="38">
        <f>IF($C4214="",0,IF(OR(ISNUMBER(SEARCH("resign",$N4214)),ISNUMBER(SEARCH("terminat",$N4214)),ISNUMBER(SEARCH("inactive",$N4214)),ISNUMBER(SEARCH("vacan",$N4214)),ISNUMBER(SEARCH("deceased",$N4214)),ISNUMBER(SEARCH("separated",$N4214))),0,1))</f>
        <v/>
      </c>
      <c r="S4214">
        <f>IF(OR($R4214=0,NOT(ISNUMBER($I4214))),"",IFERROR(DATEDIF($I4214,DATE(FY,1,1),"y"),""))</f>
        <v/>
      </c>
      <c r="T4214">
        <f>IF(OR($R4214=0,NOT(ISNUMBER($J4214))),"",IFERROR(DATEDIF($J4214,DATE(FY,1,1),"y"),0))</f>
        <v/>
      </c>
      <c r="U4214" s="38">
        <f>IF(OR($R4214=0,NOT(ISNUMBER($I4214))),0,IF(YEAR($I4214)+IF($Q4214=1,RetAgeO,RetAgeE)=FY,MONTH($I4214),IF(YEAR($I4214)+IF($Q4214=1,RetAgeO,RetAgeE)&lt;FY,1,0)))</f>
        <v/>
      </c>
      <c r="V4214" s="38">
        <f>IF(OR($R4214=0,NOT(ISNUMBER($K4214))),0,IF(YEAR($K4214)=FY,MONTH($K4214),IF(YEAR($K4214)&lt;FY,1,0)))</f>
        <v/>
      </c>
      <c r="W4214" s="38">
        <f>IF($R4214=0,0,MIN(12,IF(AND(ISNUMBER($O4214),$O4214&gt;=1,$O4214&lt;=12),INT($O4214),12),IF(AND(RetireExit="Yes",$U4214&gt;0),$U4214,12),IF(AND(ContractExit="Yes",$V4214&gt;0),$V4214,12)))</f>
        <v/>
      </c>
      <c r="X4214" s="37">
        <f>IF(ISNUMBER($P4214),$P4214,IncPct)</f>
        <v/>
      </c>
      <c r="Y4214" s="39">
        <f>IF($W4214=0,0,MAX(0,MIN($W4214,IncMonth-1))+MAX(0,$W4214-IncMonth+1)*(1+$X4214))</f>
        <v/>
      </c>
      <c r="Z4214" s="40">
        <f>IF($C4214="",0,IFERROR(INDEX(Departments!$B$5:$B$54,MATCH($C4214,Departments!$A$5:$A$54,0)),0))</f>
        <v/>
      </c>
      <c r="AA4214" s="41">
        <f>N($L4214)*$Y4214</f>
        <v/>
      </c>
      <c r="AB4214" s="41">
        <f>N($M4214)*$Y4214</f>
        <v/>
      </c>
      <c r="AC4214" s="41">
        <f>$AA4214*$Z4214</f>
        <v/>
      </c>
      <c r="AD4214" s="41">
        <f>$AA4214*BonusMonths/12</f>
        <v/>
      </c>
      <c r="AE4214" s="41">
        <f>($AA4214+SI_Gross*$AB4214)*IF($Q4214=1,SI_O,SI_E)</f>
        <v/>
      </c>
      <c r="AF4214" s="41">
        <f>IF($Q4214=1,0,$AA4214*EOSB)</f>
        <v/>
      </c>
      <c r="AG4214" s="41">
        <f>$AN4214*$W4214</f>
        <v/>
      </c>
      <c r="AH4214" s="41">
        <f>SUM($AA4214:$AG4214)</f>
        <v/>
      </c>
      <c r="AI4214" s="41">
        <f>12*($AM4214+$AN4214)</f>
        <v/>
      </c>
      <c r="AJ4214" s="41">
        <f>$AM4214*((IncMonth-1)+(13-IncMonth)*(1+$X4214))+12*$AN4214</f>
        <v/>
      </c>
      <c r="AK4214" s="41">
        <f>IF($R4214=1,N($L4214)+N($M4214),0)</f>
        <v/>
      </c>
      <c r="AL4214">
        <f>IF($C4214="","",IF(N($L4214)&lt;=0,"Basic salary missing",IF(ISNA(MATCH($C4214,Departments!$A$5:$A$54,0)),"Department not on Departments sheet",IF(AND($I4214&lt;&gt;"",NOT(ISNUMBER($I4214))),"Date of birth is text, not a date",IF(AND($K4214&lt;&gt;"",NOT(ISNUMBER($K4214))),"Contract end is text, not a date","")))))</f>
        <v/>
      </c>
      <c r="AM4214" s="41">
        <f>IF($R4214=0,0,N($L4214)*(1+$Z4214+BonusMonths/12+IF($Q4214=1,0,EOSB))+N($M4214)+(N($L4214)+SI_Gross*N($M4214))*IF($Q4214=1,SI_O,SI_E))</f>
        <v/>
      </c>
      <c r="AN4214" s="41">
        <f>IF($R4214=0,0,(IF($Q4214=1,MedO,MedE+Ticket)+Training)/12)</f>
        <v/>
      </c>
    </row>
    <row r="4215">
      <c r="I4215" s="35" t="n"/>
      <c r="J4215" s="35" t="n"/>
      <c r="K4215" s="35" t="n"/>
      <c r="L4215" s="36" t="n"/>
      <c r="M4215" s="36" t="n"/>
      <c r="P4215" s="37" t="n"/>
      <c r="Q4215" s="38">
        <f>IF($C4215="",0,IF(OR(LOWER(TRIM($G4215))="omani",LOWER(TRIM($G4215))="oman",LOWER(TRIM($G4215))="om",LOWER(TRIM($G4215))="local"),1,0))</f>
        <v/>
      </c>
      <c r="R4215" s="38">
        <f>IF($C4215="",0,IF(OR(ISNUMBER(SEARCH("resign",$N4215)),ISNUMBER(SEARCH("terminat",$N4215)),ISNUMBER(SEARCH("inactive",$N4215)),ISNUMBER(SEARCH("vacan",$N4215)),ISNUMBER(SEARCH("deceased",$N4215)),ISNUMBER(SEARCH("separated",$N4215))),0,1))</f>
        <v/>
      </c>
      <c r="S4215">
        <f>IF(OR($R4215=0,NOT(ISNUMBER($I4215))),"",IFERROR(DATEDIF($I4215,DATE(FY,1,1),"y"),""))</f>
        <v/>
      </c>
      <c r="T4215">
        <f>IF(OR($R4215=0,NOT(ISNUMBER($J4215))),"",IFERROR(DATEDIF($J4215,DATE(FY,1,1),"y"),0))</f>
        <v/>
      </c>
      <c r="U4215" s="38">
        <f>IF(OR($R4215=0,NOT(ISNUMBER($I4215))),0,IF(YEAR($I4215)+IF($Q4215=1,RetAgeO,RetAgeE)=FY,MONTH($I4215),IF(YEAR($I4215)+IF($Q4215=1,RetAgeO,RetAgeE)&lt;FY,1,0)))</f>
        <v/>
      </c>
      <c r="V4215" s="38">
        <f>IF(OR($R4215=0,NOT(ISNUMBER($K4215))),0,IF(YEAR($K4215)=FY,MONTH($K4215),IF(YEAR($K4215)&lt;FY,1,0)))</f>
        <v/>
      </c>
      <c r="W4215" s="38">
        <f>IF($R4215=0,0,MIN(12,IF(AND(ISNUMBER($O4215),$O4215&gt;=1,$O4215&lt;=12),INT($O4215),12),IF(AND(RetireExit="Yes",$U4215&gt;0),$U4215,12),IF(AND(ContractExit="Yes",$V4215&gt;0),$V4215,12)))</f>
        <v/>
      </c>
      <c r="X4215" s="37">
        <f>IF(ISNUMBER($P4215),$P4215,IncPct)</f>
        <v/>
      </c>
      <c r="Y4215" s="39">
        <f>IF($W4215=0,0,MAX(0,MIN($W4215,IncMonth-1))+MAX(0,$W4215-IncMonth+1)*(1+$X4215))</f>
        <v/>
      </c>
      <c r="Z4215" s="40">
        <f>IF($C4215="",0,IFERROR(INDEX(Departments!$B$5:$B$54,MATCH($C4215,Departments!$A$5:$A$54,0)),0))</f>
        <v/>
      </c>
      <c r="AA4215" s="41">
        <f>N($L4215)*$Y4215</f>
        <v/>
      </c>
      <c r="AB4215" s="41">
        <f>N($M4215)*$Y4215</f>
        <v/>
      </c>
      <c r="AC4215" s="41">
        <f>$AA4215*$Z4215</f>
        <v/>
      </c>
      <c r="AD4215" s="41">
        <f>$AA4215*BonusMonths/12</f>
        <v/>
      </c>
      <c r="AE4215" s="41">
        <f>($AA4215+SI_Gross*$AB4215)*IF($Q4215=1,SI_O,SI_E)</f>
        <v/>
      </c>
      <c r="AF4215" s="41">
        <f>IF($Q4215=1,0,$AA4215*EOSB)</f>
        <v/>
      </c>
      <c r="AG4215" s="41">
        <f>$AN4215*$W4215</f>
        <v/>
      </c>
      <c r="AH4215" s="41">
        <f>SUM($AA4215:$AG4215)</f>
        <v/>
      </c>
      <c r="AI4215" s="41">
        <f>12*($AM4215+$AN4215)</f>
        <v/>
      </c>
      <c r="AJ4215" s="41">
        <f>$AM4215*((IncMonth-1)+(13-IncMonth)*(1+$X4215))+12*$AN4215</f>
        <v/>
      </c>
      <c r="AK4215" s="41">
        <f>IF($R4215=1,N($L4215)+N($M4215),0)</f>
        <v/>
      </c>
      <c r="AL4215">
        <f>IF($C4215="","",IF(N($L4215)&lt;=0,"Basic salary missing",IF(ISNA(MATCH($C4215,Departments!$A$5:$A$54,0)),"Department not on Departments sheet",IF(AND($I4215&lt;&gt;"",NOT(ISNUMBER($I4215))),"Date of birth is text, not a date",IF(AND($K4215&lt;&gt;"",NOT(ISNUMBER($K4215))),"Contract end is text, not a date","")))))</f>
        <v/>
      </c>
      <c r="AM4215" s="41">
        <f>IF($R4215=0,0,N($L4215)*(1+$Z4215+BonusMonths/12+IF($Q4215=1,0,EOSB))+N($M4215)+(N($L4215)+SI_Gross*N($M4215))*IF($Q4215=1,SI_O,SI_E))</f>
        <v/>
      </c>
      <c r="AN4215" s="41">
        <f>IF($R4215=0,0,(IF($Q4215=1,MedO,MedE+Ticket)+Training)/12)</f>
        <v/>
      </c>
    </row>
    <row r="4216">
      <c r="I4216" s="35" t="n"/>
      <c r="J4216" s="35" t="n"/>
      <c r="K4216" s="35" t="n"/>
      <c r="L4216" s="36" t="n"/>
      <c r="M4216" s="36" t="n"/>
      <c r="P4216" s="37" t="n"/>
      <c r="Q4216" s="38">
        <f>IF($C4216="",0,IF(OR(LOWER(TRIM($G4216))="omani",LOWER(TRIM($G4216))="oman",LOWER(TRIM($G4216))="om",LOWER(TRIM($G4216))="local"),1,0))</f>
        <v/>
      </c>
      <c r="R4216" s="38">
        <f>IF($C4216="",0,IF(OR(ISNUMBER(SEARCH("resign",$N4216)),ISNUMBER(SEARCH("terminat",$N4216)),ISNUMBER(SEARCH("inactive",$N4216)),ISNUMBER(SEARCH("vacan",$N4216)),ISNUMBER(SEARCH("deceased",$N4216)),ISNUMBER(SEARCH("separated",$N4216))),0,1))</f>
        <v/>
      </c>
      <c r="S4216">
        <f>IF(OR($R4216=0,NOT(ISNUMBER($I4216))),"",IFERROR(DATEDIF($I4216,DATE(FY,1,1),"y"),""))</f>
        <v/>
      </c>
      <c r="T4216">
        <f>IF(OR($R4216=0,NOT(ISNUMBER($J4216))),"",IFERROR(DATEDIF($J4216,DATE(FY,1,1),"y"),0))</f>
        <v/>
      </c>
      <c r="U4216" s="38">
        <f>IF(OR($R4216=0,NOT(ISNUMBER($I4216))),0,IF(YEAR($I4216)+IF($Q4216=1,RetAgeO,RetAgeE)=FY,MONTH($I4216),IF(YEAR($I4216)+IF($Q4216=1,RetAgeO,RetAgeE)&lt;FY,1,0)))</f>
        <v/>
      </c>
      <c r="V4216" s="38">
        <f>IF(OR($R4216=0,NOT(ISNUMBER($K4216))),0,IF(YEAR($K4216)=FY,MONTH($K4216),IF(YEAR($K4216)&lt;FY,1,0)))</f>
        <v/>
      </c>
      <c r="W4216" s="38">
        <f>IF($R4216=0,0,MIN(12,IF(AND(ISNUMBER($O4216),$O4216&gt;=1,$O4216&lt;=12),INT($O4216),12),IF(AND(RetireExit="Yes",$U4216&gt;0),$U4216,12),IF(AND(ContractExit="Yes",$V4216&gt;0),$V4216,12)))</f>
        <v/>
      </c>
      <c r="X4216" s="37">
        <f>IF(ISNUMBER($P4216),$P4216,IncPct)</f>
        <v/>
      </c>
      <c r="Y4216" s="39">
        <f>IF($W4216=0,0,MAX(0,MIN($W4216,IncMonth-1))+MAX(0,$W4216-IncMonth+1)*(1+$X4216))</f>
        <v/>
      </c>
      <c r="Z4216" s="40">
        <f>IF($C4216="",0,IFERROR(INDEX(Departments!$B$5:$B$54,MATCH($C4216,Departments!$A$5:$A$54,0)),0))</f>
        <v/>
      </c>
      <c r="AA4216" s="41">
        <f>N($L4216)*$Y4216</f>
        <v/>
      </c>
      <c r="AB4216" s="41">
        <f>N($M4216)*$Y4216</f>
        <v/>
      </c>
      <c r="AC4216" s="41">
        <f>$AA4216*$Z4216</f>
        <v/>
      </c>
      <c r="AD4216" s="41">
        <f>$AA4216*BonusMonths/12</f>
        <v/>
      </c>
      <c r="AE4216" s="41">
        <f>($AA4216+SI_Gross*$AB4216)*IF($Q4216=1,SI_O,SI_E)</f>
        <v/>
      </c>
      <c r="AF4216" s="41">
        <f>IF($Q4216=1,0,$AA4216*EOSB)</f>
        <v/>
      </c>
      <c r="AG4216" s="41">
        <f>$AN4216*$W4216</f>
        <v/>
      </c>
      <c r="AH4216" s="41">
        <f>SUM($AA4216:$AG4216)</f>
        <v/>
      </c>
      <c r="AI4216" s="41">
        <f>12*($AM4216+$AN4216)</f>
        <v/>
      </c>
      <c r="AJ4216" s="41">
        <f>$AM4216*((IncMonth-1)+(13-IncMonth)*(1+$X4216))+12*$AN4216</f>
        <v/>
      </c>
      <c r="AK4216" s="41">
        <f>IF($R4216=1,N($L4216)+N($M4216),0)</f>
        <v/>
      </c>
      <c r="AL4216">
        <f>IF($C4216="","",IF(N($L4216)&lt;=0,"Basic salary missing",IF(ISNA(MATCH($C4216,Departments!$A$5:$A$54,0)),"Department not on Departments sheet",IF(AND($I4216&lt;&gt;"",NOT(ISNUMBER($I4216))),"Date of birth is text, not a date",IF(AND($K4216&lt;&gt;"",NOT(ISNUMBER($K4216))),"Contract end is text, not a date","")))))</f>
        <v/>
      </c>
      <c r="AM4216" s="41">
        <f>IF($R4216=0,0,N($L4216)*(1+$Z4216+BonusMonths/12+IF($Q4216=1,0,EOSB))+N($M4216)+(N($L4216)+SI_Gross*N($M4216))*IF($Q4216=1,SI_O,SI_E))</f>
        <v/>
      </c>
      <c r="AN4216" s="41">
        <f>IF($R4216=0,0,(IF($Q4216=1,MedO,MedE+Ticket)+Training)/12)</f>
        <v/>
      </c>
    </row>
    <row r="4217">
      <c r="I4217" s="35" t="n"/>
      <c r="J4217" s="35" t="n"/>
      <c r="K4217" s="35" t="n"/>
      <c r="L4217" s="36" t="n"/>
      <c r="M4217" s="36" t="n"/>
      <c r="P4217" s="37" t="n"/>
      <c r="Q4217" s="38">
        <f>IF($C4217="",0,IF(OR(LOWER(TRIM($G4217))="omani",LOWER(TRIM($G4217))="oman",LOWER(TRIM($G4217))="om",LOWER(TRIM($G4217))="local"),1,0))</f>
        <v/>
      </c>
      <c r="R4217" s="38">
        <f>IF($C4217="",0,IF(OR(ISNUMBER(SEARCH("resign",$N4217)),ISNUMBER(SEARCH("terminat",$N4217)),ISNUMBER(SEARCH("inactive",$N4217)),ISNUMBER(SEARCH("vacan",$N4217)),ISNUMBER(SEARCH("deceased",$N4217)),ISNUMBER(SEARCH("separated",$N4217))),0,1))</f>
        <v/>
      </c>
      <c r="S4217">
        <f>IF(OR($R4217=0,NOT(ISNUMBER($I4217))),"",IFERROR(DATEDIF($I4217,DATE(FY,1,1),"y"),""))</f>
        <v/>
      </c>
      <c r="T4217">
        <f>IF(OR($R4217=0,NOT(ISNUMBER($J4217))),"",IFERROR(DATEDIF($J4217,DATE(FY,1,1),"y"),0))</f>
        <v/>
      </c>
      <c r="U4217" s="38">
        <f>IF(OR($R4217=0,NOT(ISNUMBER($I4217))),0,IF(YEAR($I4217)+IF($Q4217=1,RetAgeO,RetAgeE)=FY,MONTH($I4217),IF(YEAR($I4217)+IF($Q4217=1,RetAgeO,RetAgeE)&lt;FY,1,0)))</f>
        <v/>
      </c>
      <c r="V4217" s="38">
        <f>IF(OR($R4217=0,NOT(ISNUMBER($K4217))),0,IF(YEAR($K4217)=FY,MONTH($K4217),IF(YEAR($K4217)&lt;FY,1,0)))</f>
        <v/>
      </c>
      <c r="W4217" s="38">
        <f>IF($R4217=0,0,MIN(12,IF(AND(ISNUMBER($O4217),$O4217&gt;=1,$O4217&lt;=12),INT($O4217),12),IF(AND(RetireExit="Yes",$U4217&gt;0),$U4217,12),IF(AND(ContractExit="Yes",$V4217&gt;0),$V4217,12)))</f>
        <v/>
      </c>
      <c r="X4217" s="37">
        <f>IF(ISNUMBER($P4217),$P4217,IncPct)</f>
        <v/>
      </c>
      <c r="Y4217" s="39">
        <f>IF($W4217=0,0,MAX(0,MIN($W4217,IncMonth-1))+MAX(0,$W4217-IncMonth+1)*(1+$X4217))</f>
        <v/>
      </c>
      <c r="Z4217" s="40">
        <f>IF($C4217="",0,IFERROR(INDEX(Departments!$B$5:$B$54,MATCH($C4217,Departments!$A$5:$A$54,0)),0))</f>
        <v/>
      </c>
      <c r="AA4217" s="41">
        <f>N($L4217)*$Y4217</f>
        <v/>
      </c>
      <c r="AB4217" s="41">
        <f>N($M4217)*$Y4217</f>
        <v/>
      </c>
      <c r="AC4217" s="41">
        <f>$AA4217*$Z4217</f>
        <v/>
      </c>
      <c r="AD4217" s="41">
        <f>$AA4217*BonusMonths/12</f>
        <v/>
      </c>
      <c r="AE4217" s="41">
        <f>($AA4217+SI_Gross*$AB4217)*IF($Q4217=1,SI_O,SI_E)</f>
        <v/>
      </c>
      <c r="AF4217" s="41">
        <f>IF($Q4217=1,0,$AA4217*EOSB)</f>
        <v/>
      </c>
      <c r="AG4217" s="41">
        <f>$AN4217*$W4217</f>
        <v/>
      </c>
      <c r="AH4217" s="41">
        <f>SUM($AA4217:$AG4217)</f>
        <v/>
      </c>
      <c r="AI4217" s="41">
        <f>12*($AM4217+$AN4217)</f>
        <v/>
      </c>
      <c r="AJ4217" s="41">
        <f>$AM4217*((IncMonth-1)+(13-IncMonth)*(1+$X4217))+12*$AN4217</f>
        <v/>
      </c>
      <c r="AK4217" s="41">
        <f>IF($R4217=1,N($L4217)+N($M4217),0)</f>
        <v/>
      </c>
      <c r="AL4217">
        <f>IF($C4217="","",IF(N($L4217)&lt;=0,"Basic salary missing",IF(ISNA(MATCH($C4217,Departments!$A$5:$A$54,0)),"Department not on Departments sheet",IF(AND($I4217&lt;&gt;"",NOT(ISNUMBER($I4217))),"Date of birth is text, not a date",IF(AND($K4217&lt;&gt;"",NOT(ISNUMBER($K4217))),"Contract end is text, not a date","")))))</f>
        <v/>
      </c>
      <c r="AM4217" s="41">
        <f>IF($R4217=0,0,N($L4217)*(1+$Z4217+BonusMonths/12+IF($Q4217=1,0,EOSB))+N($M4217)+(N($L4217)+SI_Gross*N($M4217))*IF($Q4217=1,SI_O,SI_E))</f>
        <v/>
      </c>
      <c r="AN4217" s="41">
        <f>IF($R4217=0,0,(IF($Q4217=1,MedO,MedE+Ticket)+Training)/12)</f>
        <v/>
      </c>
    </row>
    <row r="4218">
      <c r="I4218" s="35" t="n"/>
      <c r="J4218" s="35" t="n"/>
      <c r="K4218" s="35" t="n"/>
      <c r="L4218" s="36" t="n"/>
      <c r="M4218" s="36" t="n"/>
      <c r="P4218" s="37" t="n"/>
      <c r="Q4218" s="38">
        <f>IF($C4218="",0,IF(OR(LOWER(TRIM($G4218))="omani",LOWER(TRIM($G4218))="oman",LOWER(TRIM($G4218))="om",LOWER(TRIM($G4218))="local"),1,0))</f>
        <v/>
      </c>
      <c r="R4218" s="38">
        <f>IF($C4218="",0,IF(OR(ISNUMBER(SEARCH("resign",$N4218)),ISNUMBER(SEARCH("terminat",$N4218)),ISNUMBER(SEARCH("inactive",$N4218)),ISNUMBER(SEARCH("vacan",$N4218)),ISNUMBER(SEARCH("deceased",$N4218)),ISNUMBER(SEARCH("separated",$N4218))),0,1))</f>
        <v/>
      </c>
      <c r="S4218">
        <f>IF(OR($R4218=0,NOT(ISNUMBER($I4218))),"",IFERROR(DATEDIF($I4218,DATE(FY,1,1),"y"),""))</f>
        <v/>
      </c>
      <c r="T4218">
        <f>IF(OR($R4218=0,NOT(ISNUMBER($J4218))),"",IFERROR(DATEDIF($J4218,DATE(FY,1,1),"y"),0))</f>
        <v/>
      </c>
      <c r="U4218" s="38">
        <f>IF(OR($R4218=0,NOT(ISNUMBER($I4218))),0,IF(YEAR($I4218)+IF($Q4218=1,RetAgeO,RetAgeE)=FY,MONTH($I4218),IF(YEAR($I4218)+IF($Q4218=1,RetAgeO,RetAgeE)&lt;FY,1,0)))</f>
        <v/>
      </c>
      <c r="V4218" s="38">
        <f>IF(OR($R4218=0,NOT(ISNUMBER($K4218))),0,IF(YEAR($K4218)=FY,MONTH($K4218),IF(YEAR($K4218)&lt;FY,1,0)))</f>
        <v/>
      </c>
      <c r="W4218" s="38">
        <f>IF($R4218=0,0,MIN(12,IF(AND(ISNUMBER($O4218),$O4218&gt;=1,$O4218&lt;=12),INT($O4218),12),IF(AND(RetireExit="Yes",$U4218&gt;0),$U4218,12),IF(AND(ContractExit="Yes",$V4218&gt;0),$V4218,12)))</f>
        <v/>
      </c>
      <c r="X4218" s="37">
        <f>IF(ISNUMBER($P4218),$P4218,IncPct)</f>
        <v/>
      </c>
      <c r="Y4218" s="39">
        <f>IF($W4218=0,0,MAX(0,MIN($W4218,IncMonth-1))+MAX(0,$W4218-IncMonth+1)*(1+$X4218))</f>
        <v/>
      </c>
      <c r="Z4218" s="40">
        <f>IF($C4218="",0,IFERROR(INDEX(Departments!$B$5:$B$54,MATCH($C4218,Departments!$A$5:$A$54,0)),0))</f>
        <v/>
      </c>
      <c r="AA4218" s="41">
        <f>N($L4218)*$Y4218</f>
        <v/>
      </c>
      <c r="AB4218" s="41">
        <f>N($M4218)*$Y4218</f>
        <v/>
      </c>
      <c r="AC4218" s="41">
        <f>$AA4218*$Z4218</f>
        <v/>
      </c>
      <c r="AD4218" s="41">
        <f>$AA4218*BonusMonths/12</f>
        <v/>
      </c>
      <c r="AE4218" s="41">
        <f>($AA4218+SI_Gross*$AB4218)*IF($Q4218=1,SI_O,SI_E)</f>
        <v/>
      </c>
      <c r="AF4218" s="41">
        <f>IF($Q4218=1,0,$AA4218*EOSB)</f>
        <v/>
      </c>
      <c r="AG4218" s="41">
        <f>$AN4218*$W4218</f>
        <v/>
      </c>
      <c r="AH4218" s="41">
        <f>SUM($AA4218:$AG4218)</f>
        <v/>
      </c>
      <c r="AI4218" s="41">
        <f>12*($AM4218+$AN4218)</f>
        <v/>
      </c>
      <c r="AJ4218" s="41">
        <f>$AM4218*((IncMonth-1)+(13-IncMonth)*(1+$X4218))+12*$AN4218</f>
        <v/>
      </c>
      <c r="AK4218" s="41">
        <f>IF($R4218=1,N($L4218)+N($M4218),0)</f>
        <v/>
      </c>
      <c r="AL4218">
        <f>IF($C4218="","",IF(N($L4218)&lt;=0,"Basic salary missing",IF(ISNA(MATCH($C4218,Departments!$A$5:$A$54,0)),"Department not on Departments sheet",IF(AND($I4218&lt;&gt;"",NOT(ISNUMBER($I4218))),"Date of birth is text, not a date",IF(AND($K4218&lt;&gt;"",NOT(ISNUMBER($K4218))),"Contract end is text, not a date","")))))</f>
        <v/>
      </c>
      <c r="AM4218" s="41">
        <f>IF($R4218=0,0,N($L4218)*(1+$Z4218+BonusMonths/12+IF($Q4218=1,0,EOSB))+N($M4218)+(N($L4218)+SI_Gross*N($M4218))*IF($Q4218=1,SI_O,SI_E))</f>
        <v/>
      </c>
      <c r="AN4218" s="41">
        <f>IF($R4218=0,0,(IF($Q4218=1,MedO,MedE+Ticket)+Training)/12)</f>
        <v/>
      </c>
    </row>
    <row r="4219">
      <c r="I4219" s="35" t="n"/>
      <c r="J4219" s="35" t="n"/>
      <c r="K4219" s="35" t="n"/>
      <c r="L4219" s="36" t="n"/>
      <c r="M4219" s="36" t="n"/>
      <c r="P4219" s="37" t="n"/>
      <c r="Q4219" s="38">
        <f>IF($C4219="",0,IF(OR(LOWER(TRIM($G4219))="omani",LOWER(TRIM($G4219))="oman",LOWER(TRIM($G4219))="om",LOWER(TRIM($G4219))="local"),1,0))</f>
        <v/>
      </c>
      <c r="R4219" s="38">
        <f>IF($C4219="",0,IF(OR(ISNUMBER(SEARCH("resign",$N4219)),ISNUMBER(SEARCH("terminat",$N4219)),ISNUMBER(SEARCH("inactive",$N4219)),ISNUMBER(SEARCH("vacan",$N4219)),ISNUMBER(SEARCH("deceased",$N4219)),ISNUMBER(SEARCH("separated",$N4219))),0,1))</f>
        <v/>
      </c>
      <c r="S4219">
        <f>IF(OR($R4219=0,NOT(ISNUMBER($I4219))),"",IFERROR(DATEDIF($I4219,DATE(FY,1,1),"y"),""))</f>
        <v/>
      </c>
      <c r="T4219">
        <f>IF(OR($R4219=0,NOT(ISNUMBER($J4219))),"",IFERROR(DATEDIF($J4219,DATE(FY,1,1),"y"),0))</f>
        <v/>
      </c>
      <c r="U4219" s="38">
        <f>IF(OR($R4219=0,NOT(ISNUMBER($I4219))),0,IF(YEAR($I4219)+IF($Q4219=1,RetAgeO,RetAgeE)=FY,MONTH($I4219),IF(YEAR($I4219)+IF($Q4219=1,RetAgeO,RetAgeE)&lt;FY,1,0)))</f>
        <v/>
      </c>
      <c r="V4219" s="38">
        <f>IF(OR($R4219=0,NOT(ISNUMBER($K4219))),0,IF(YEAR($K4219)=FY,MONTH($K4219),IF(YEAR($K4219)&lt;FY,1,0)))</f>
        <v/>
      </c>
      <c r="W4219" s="38">
        <f>IF($R4219=0,0,MIN(12,IF(AND(ISNUMBER($O4219),$O4219&gt;=1,$O4219&lt;=12),INT($O4219),12),IF(AND(RetireExit="Yes",$U4219&gt;0),$U4219,12),IF(AND(ContractExit="Yes",$V4219&gt;0),$V4219,12)))</f>
        <v/>
      </c>
      <c r="X4219" s="37">
        <f>IF(ISNUMBER($P4219),$P4219,IncPct)</f>
        <v/>
      </c>
      <c r="Y4219" s="39">
        <f>IF($W4219=0,0,MAX(0,MIN($W4219,IncMonth-1))+MAX(0,$W4219-IncMonth+1)*(1+$X4219))</f>
        <v/>
      </c>
      <c r="Z4219" s="40">
        <f>IF($C4219="",0,IFERROR(INDEX(Departments!$B$5:$B$54,MATCH($C4219,Departments!$A$5:$A$54,0)),0))</f>
        <v/>
      </c>
      <c r="AA4219" s="41">
        <f>N($L4219)*$Y4219</f>
        <v/>
      </c>
      <c r="AB4219" s="41">
        <f>N($M4219)*$Y4219</f>
        <v/>
      </c>
      <c r="AC4219" s="41">
        <f>$AA4219*$Z4219</f>
        <v/>
      </c>
      <c r="AD4219" s="41">
        <f>$AA4219*BonusMonths/12</f>
        <v/>
      </c>
      <c r="AE4219" s="41">
        <f>($AA4219+SI_Gross*$AB4219)*IF($Q4219=1,SI_O,SI_E)</f>
        <v/>
      </c>
      <c r="AF4219" s="41">
        <f>IF($Q4219=1,0,$AA4219*EOSB)</f>
        <v/>
      </c>
      <c r="AG4219" s="41">
        <f>$AN4219*$W4219</f>
        <v/>
      </c>
      <c r="AH4219" s="41">
        <f>SUM($AA4219:$AG4219)</f>
        <v/>
      </c>
      <c r="AI4219" s="41">
        <f>12*($AM4219+$AN4219)</f>
        <v/>
      </c>
      <c r="AJ4219" s="41">
        <f>$AM4219*((IncMonth-1)+(13-IncMonth)*(1+$X4219))+12*$AN4219</f>
        <v/>
      </c>
      <c r="AK4219" s="41">
        <f>IF($R4219=1,N($L4219)+N($M4219),0)</f>
        <v/>
      </c>
      <c r="AL4219">
        <f>IF($C4219="","",IF(N($L4219)&lt;=0,"Basic salary missing",IF(ISNA(MATCH($C4219,Departments!$A$5:$A$54,0)),"Department not on Departments sheet",IF(AND($I4219&lt;&gt;"",NOT(ISNUMBER($I4219))),"Date of birth is text, not a date",IF(AND($K4219&lt;&gt;"",NOT(ISNUMBER($K4219))),"Contract end is text, not a date","")))))</f>
        <v/>
      </c>
      <c r="AM4219" s="41">
        <f>IF($R4219=0,0,N($L4219)*(1+$Z4219+BonusMonths/12+IF($Q4219=1,0,EOSB))+N($M4219)+(N($L4219)+SI_Gross*N($M4219))*IF($Q4219=1,SI_O,SI_E))</f>
        <v/>
      </c>
      <c r="AN4219" s="41">
        <f>IF($R4219=0,0,(IF($Q4219=1,MedO,MedE+Ticket)+Training)/12)</f>
        <v/>
      </c>
    </row>
    <row r="4220">
      <c r="I4220" s="35" t="n"/>
      <c r="J4220" s="35" t="n"/>
      <c r="K4220" s="35" t="n"/>
      <c r="L4220" s="36" t="n"/>
      <c r="M4220" s="36" t="n"/>
      <c r="P4220" s="37" t="n"/>
      <c r="Q4220" s="38">
        <f>IF($C4220="",0,IF(OR(LOWER(TRIM($G4220))="omani",LOWER(TRIM($G4220))="oman",LOWER(TRIM($G4220))="om",LOWER(TRIM($G4220))="local"),1,0))</f>
        <v/>
      </c>
      <c r="R4220" s="38">
        <f>IF($C4220="",0,IF(OR(ISNUMBER(SEARCH("resign",$N4220)),ISNUMBER(SEARCH("terminat",$N4220)),ISNUMBER(SEARCH("inactive",$N4220)),ISNUMBER(SEARCH("vacan",$N4220)),ISNUMBER(SEARCH("deceased",$N4220)),ISNUMBER(SEARCH("separated",$N4220))),0,1))</f>
        <v/>
      </c>
      <c r="S4220">
        <f>IF(OR($R4220=0,NOT(ISNUMBER($I4220))),"",IFERROR(DATEDIF($I4220,DATE(FY,1,1),"y"),""))</f>
        <v/>
      </c>
      <c r="T4220">
        <f>IF(OR($R4220=0,NOT(ISNUMBER($J4220))),"",IFERROR(DATEDIF($J4220,DATE(FY,1,1),"y"),0))</f>
        <v/>
      </c>
      <c r="U4220" s="38">
        <f>IF(OR($R4220=0,NOT(ISNUMBER($I4220))),0,IF(YEAR($I4220)+IF($Q4220=1,RetAgeO,RetAgeE)=FY,MONTH($I4220),IF(YEAR($I4220)+IF($Q4220=1,RetAgeO,RetAgeE)&lt;FY,1,0)))</f>
        <v/>
      </c>
      <c r="V4220" s="38">
        <f>IF(OR($R4220=0,NOT(ISNUMBER($K4220))),0,IF(YEAR($K4220)=FY,MONTH($K4220),IF(YEAR($K4220)&lt;FY,1,0)))</f>
        <v/>
      </c>
      <c r="W4220" s="38">
        <f>IF($R4220=0,0,MIN(12,IF(AND(ISNUMBER($O4220),$O4220&gt;=1,$O4220&lt;=12),INT($O4220),12),IF(AND(RetireExit="Yes",$U4220&gt;0),$U4220,12),IF(AND(ContractExit="Yes",$V4220&gt;0),$V4220,12)))</f>
        <v/>
      </c>
      <c r="X4220" s="37">
        <f>IF(ISNUMBER($P4220),$P4220,IncPct)</f>
        <v/>
      </c>
      <c r="Y4220" s="39">
        <f>IF($W4220=0,0,MAX(0,MIN($W4220,IncMonth-1))+MAX(0,$W4220-IncMonth+1)*(1+$X4220))</f>
        <v/>
      </c>
      <c r="Z4220" s="40">
        <f>IF($C4220="",0,IFERROR(INDEX(Departments!$B$5:$B$54,MATCH($C4220,Departments!$A$5:$A$54,0)),0))</f>
        <v/>
      </c>
      <c r="AA4220" s="41">
        <f>N($L4220)*$Y4220</f>
        <v/>
      </c>
      <c r="AB4220" s="41">
        <f>N($M4220)*$Y4220</f>
        <v/>
      </c>
      <c r="AC4220" s="41">
        <f>$AA4220*$Z4220</f>
        <v/>
      </c>
      <c r="AD4220" s="41">
        <f>$AA4220*BonusMonths/12</f>
        <v/>
      </c>
      <c r="AE4220" s="41">
        <f>($AA4220+SI_Gross*$AB4220)*IF($Q4220=1,SI_O,SI_E)</f>
        <v/>
      </c>
      <c r="AF4220" s="41">
        <f>IF($Q4220=1,0,$AA4220*EOSB)</f>
        <v/>
      </c>
      <c r="AG4220" s="41">
        <f>$AN4220*$W4220</f>
        <v/>
      </c>
      <c r="AH4220" s="41">
        <f>SUM($AA4220:$AG4220)</f>
        <v/>
      </c>
      <c r="AI4220" s="41">
        <f>12*($AM4220+$AN4220)</f>
        <v/>
      </c>
      <c r="AJ4220" s="41">
        <f>$AM4220*((IncMonth-1)+(13-IncMonth)*(1+$X4220))+12*$AN4220</f>
        <v/>
      </c>
      <c r="AK4220" s="41">
        <f>IF($R4220=1,N($L4220)+N($M4220),0)</f>
        <v/>
      </c>
      <c r="AL4220">
        <f>IF($C4220="","",IF(N($L4220)&lt;=0,"Basic salary missing",IF(ISNA(MATCH($C4220,Departments!$A$5:$A$54,0)),"Department not on Departments sheet",IF(AND($I4220&lt;&gt;"",NOT(ISNUMBER($I4220))),"Date of birth is text, not a date",IF(AND($K4220&lt;&gt;"",NOT(ISNUMBER($K4220))),"Contract end is text, not a date","")))))</f>
        <v/>
      </c>
      <c r="AM4220" s="41">
        <f>IF($R4220=0,0,N($L4220)*(1+$Z4220+BonusMonths/12+IF($Q4220=1,0,EOSB))+N($M4220)+(N($L4220)+SI_Gross*N($M4220))*IF($Q4220=1,SI_O,SI_E))</f>
        <v/>
      </c>
      <c r="AN4220" s="41">
        <f>IF($R4220=0,0,(IF($Q4220=1,MedO,MedE+Ticket)+Training)/12)</f>
        <v/>
      </c>
    </row>
    <row r="4221">
      <c r="I4221" s="35" t="n"/>
      <c r="J4221" s="35" t="n"/>
      <c r="K4221" s="35" t="n"/>
      <c r="L4221" s="36" t="n"/>
      <c r="M4221" s="36" t="n"/>
      <c r="P4221" s="37" t="n"/>
      <c r="Q4221" s="38">
        <f>IF($C4221="",0,IF(OR(LOWER(TRIM($G4221))="omani",LOWER(TRIM($G4221))="oman",LOWER(TRIM($G4221))="om",LOWER(TRIM($G4221))="local"),1,0))</f>
        <v/>
      </c>
      <c r="R4221" s="38">
        <f>IF($C4221="",0,IF(OR(ISNUMBER(SEARCH("resign",$N4221)),ISNUMBER(SEARCH("terminat",$N4221)),ISNUMBER(SEARCH("inactive",$N4221)),ISNUMBER(SEARCH("vacan",$N4221)),ISNUMBER(SEARCH("deceased",$N4221)),ISNUMBER(SEARCH("separated",$N4221))),0,1))</f>
        <v/>
      </c>
      <c r="S4221">
        <f>IF(OR($R4221=0,NOT(ISNUMBER($I4221))),"",IFERROR(DATEDIF($I4221,DATE(FY,1,1),"y"),""))</f>
        <v/>
      </c>
      <c r="T4221">
        <f>IF(OR($R4221=0,NOT(ISNUMBER($J4221))),"",IFERROR(DATEDIF($J4221,DATE(FY,1,1),"y"),0))</f>
        <v/>
      </c>
      <c r="U4221" s="38">
        <f>IF(OR($R4221=0,NOT(ISNUMBER($I4221))),0,IF(YEAR($I4221)+IF($Q4221=1,RetAgeO,RetAgeE)=FY,MONTH($I4221),IF(YEAR($I4221)+IF($Q4221=1,RetAgeO,RetAgeE)&lt;FY,1,0)))</f>
        <v/>
      </c>
      <c r="V4221" s="38">
        <f>IF(OR($R4221=0,NOT(ISNUMBER($K4221))),0,IF(YEAR($K4221)=FY,MONTH($K4221),IF(YEAR($K4221)&lt;FY,1,0)))</f>
        <v/>
      </c>
      <c r="W4221" s="38">
        <f>IF($R4221=0,0,MIN(12,IF(AND(ISNUMBER($O4221),$O4221&gt;=1,$O4221&lt;=12),INT($O4221),12),IF(AND(RetireExit="Yes",$U4221&gt;0),$U4221,12),IF(AND(ContractExit="Yes",$V4221&gt;0),$V4221,12)))</f>
        <v/>
      </c>
      <c r="X4221" s="37">
        <f>IF(ISNUMBER($P4221),$P4221,IncPct)</f>
        <v/>
      </c>
      <c r="Y4221" s="39">
        <f>IF($W4221=0,0,MAX(0,MIN($W4221,IncMonth-1))+MAX(0,$W4221-IncMonth+1)*(1+$X4221))</f>
        <v/>
      </c>
      <c r="Z4221" s="40">
        <f>IF($C4221="",0,IFERROR(INDEX(Departments!$B$5:$B$54,MATCH($C4221,Departments!$A$5:$A$54,0)),0))</f>
        <v/>
      </c>
      <c r="AA4221" s="41">
        <f>N($L4221)*$Y4221</f>
        <v/>
      </c>
      <c r="AB4221" s="41">
        <f>N($M4221)*$Y4221</f>
        <v/>
      </c>
      <c r="AC4221" s="41">
        <f>$AA4221*$Z4221</f>
        <v/>
      </c>
      <c r="AD4221" s="41">
        <f>$AA4221*BonusMonths/12</f>
        <v/>
      </c>
      <c r="AE4221" s="41">
        <f>($AA4221+SI_Gross*$AB4221)*IF($Q4221=1,SI_O,SI_E)</f>
        <v/>
      </c>
      <c r="AF4221" s="41">
        <f>IF($Q4221=1,0,$AA4221*EOSB)</f>
        <v/>
      </c>
      <c r="AG4221" s="41">
        <f>$AN4221*$W4221</f>
        <v/>
      </c>
      <c r="AH4221" s="41">
        <f>SUM($AA4221:$AG4221)</f>
        <v/>
      </c>
      <c r="AI4221" s="41">
        <f>12*($AM4221+$AN4221)</f>
        <v/>
      </c>
      <c r="AJ4221" s="41">
        <f>$AM4221*((IncMonth-1)+(13-IncMonth)*(1+$X4221))+12*$AN4221</f>
        <v/>
      </c>
      <c r="AK4221" s="41">
        <f>IF($R4221=1,N($L4221)+N($M4221),0)</f>
        <v/>
      </c>
      <c r="AL4221">
        <f>IF($C4221="","",IF(N($L4221)&lt;=0,"Basic salary missing",IF(ISNA(MATCH($C4221,Departments!$A$5:$A$54,0)),"Department not on Departments sheet",IF(AND($I4221&lt;&gt;"",NOT(ISNUMBER($I4221))),"Date of birth is text, not a date",IF(AND($K4221&lt;&gt;"",NOT(ISNUMBER($K4221))),"Contract end is text, not a date","")))))</f>
        <v/>
      </c>
      <c r="AM4221" s="41">
        <f>IF($R4221=0,0,N($L4221)*(1+$Z4221+BonusMonths/12+IF($Q4221=1,0,EOSB))+N($M4221)+(N($L4221)+SI_Gross*N($M4221))*IF($Q4221=1,SI_O,SI_E))</f>
        <v/>
      </c>
      <c r="AN4221" s="41">
        <f>IF($R4221=0,0,(IF($Q4221=1,MedO,MedE+Ticket)+Training)/12)</f>
        <v/>
      </c>
    </row>
    <row r="4222">
      <c r="I4222" s="35" t="n"/>
      <c r="J4222" s="35" t="n"/>
      <c r="K4222" s="35" t="n"/>
      <c r="L4222" s="36" t="n"/>
      <c r="M4222" s="36" t="n"/>
      <c r="P4222" s="37" t="n"/>
      <c r="Q4222" s="38">
        <f>IF($C4222="",0,IF(OR(LOWER(TRIM($G4222))="omani",LOWER(TRIM($G4222))="oman",LOWER(TRIM($G4222))="om",LOWER(TRIM($G4222))="local"),1,0))</f>
        <v/>
      </c>
      <c r="R4222" s="38">
        <f>IF($C4222="",0,IF(OR(ISNUMBER(SEARCH("resign",$N4222)),ISNUMBER(SEARCH("terminat",$N4222)),ISNUMBER(SEARCH("inactive",$N4222)),ISNUMBER(SEARCH("vacan",$N4222)),ISNUMBER(SEARCH("deceased",$N4222)),ISNUMBER(SEARCH("separated",$N4222))),0,1))</f>
        <v/>
      </c>
      <c r="S4222">
        <f>IF(OR($R4222=0,NOT(ISNUMBER($I4222))),"",IFERROR(DATEDIF($I4222,DATE(FY,1,1),"y"),""))</f>
        <v/>
      </c>
      <c r="T4222">
        <f>IF(OR($R4222=0,NOT(ISNUMBER($J4222))),"",IFERROR(DATEDIF($J4222,DATE(FY,1,1),"y"),0))</f>
        <v/>
      </c>
      <c r="U4222" s="38">
        <f>IF(OR($R4222=0,NOT(ISNUMBER($I4222))),0,IF(YEAR($I4222)+IF($Q4222=1,RetAgeO,RetAgeE)=FY,MONTH($I4222),IF(YEAR($I4222)+IF($Q4222=1,RetAgeO,RetAgeE)&lt;FY,1,0)))</f>
        <v/>
      </c>
      <c r="V4222" s="38">
        <f>IF(OR($R4222=0,NOT(ISNUMBER($K4222))),0,IF(YEAR($K4222)=FY,MONTH($K4222),IF(YEAR($K4222)&lt;FY,1,0)))</f>
        <v/>
      </c>
      <c r="W4222" s="38">
        <f>IF($R4222=0,0,MIN(12,IF(AND(ISNUMBER($O4222),$O4222&gt;=1,$O4222&lt;=12),INT($O4222),12),IF(AND(RetireExit="Yes",$U4222&gt;0),$U4222,12),IF(AND(ContractExit="Yes",$V4222&gt;0),$V4222,12)))</f>
        <v/>
      </c>
      <c r="X4222" s="37">
        <f>IF(ISNUMBER($P4222),$P4222,IncPct)</f>
        <v/>
      </c>
      <c r="Y4222" s="39">
        <f>IF($W4222=0,0,MAX(0,MIN($W4222,IncMonth-1))+MAX(0,$W4222-IncMonth+1)*(1+$X4222))</f>
        <v/>
      </c>
      <c r="Z4222" s="40">
        <f>IF($C4222="",0,IFERROR(INDEX(Departments!$B$5:$B$54,MATCH($C4222,Departments!$A$5:$A$54,0)),0))</f>
        <v/>
      </c>
      <c r="AA4222" s="41">
        <f>N($L4222)*$Y4222</f>
        <v/>
      </c>
      <c r="AB4222" s="41">
        <f>N($M4222)*$Y4222</f>
        <v/>
      </c>
      <c r="AC4222" s="41">
        <f>$AA4222*$Z4222</f>
        <v/>
      </c>
      <c r="AD4222" s="41">
        <f>$AA4222*BonusMonths/12</f>
        <v/>
      </c>
      <c r="AE4222" s="41">
        <f>($AA4222+SI_Gross*$AB4222)*IF($Q4222=1,SI_O,SI_E)</f>
        <v/>
      </c>
      <c r="AF4222" s="41">
        <f>IF($Q4222=1,0,$AA4222*EOSB)</f>
        <v/>
      </c>
      <c r="AG4222" s="41">
        <f>$AN4222*$W4222</f>
        <v/>
      </c>
      <c r="AH4222" s="41">
        <f>SUM($AA4222:$AG4222)</f>
        <v/>
      </c>
      <c r="AI4222" s="41">
        <f>12*($AM4222+$AN4222)</f>
        <v/>
      </c>
      <c r="AJ4222" s="41">
        <f>$AM4222*((IncMonth-1)+(13-IncMonth)*(1+$X4222))+12*$AN4222</f>
        <v/>
      </c>
      <c r="AK4222" s="41">
        <f>IF($R4222=1,N($L4222)+N($M4222),0)</f>
        <v/>
      </c>
      <c r="AL4222">
        <f>IF($C4222="","",IF(N($L4222)&lt;=0,"Basic salary missing",IF(ISNA(MATCH($C4222,Departments!$A$5:$A$54,0)),"Department not on Departments sheet",IF(AND($I4222&lt;&gt;"",NOT(ISNUMBER($I4222))),"Date of birth is text, not a date",IF(AND($K4222&lt;&gt;"",NOT(ISNUMBER($K4222))),"Contract end is text, not a date","")))))</f>
        <v/>
      </c>
      <c r="AM4222" s="41">
        <f>IF($R4222=0,0,N($L4222)*(1+$Z4222+BonusMonths/12+IF($Q4222=1,0,EOSB))+N($M4222)+(N($L4222)+SI_Gross*N($M4222))*IF($Q4222=1,SI_O,SI_E))</f>
        <v/>
      </c>
      <c r="AN4222" s="41">
        <f>IF($R4222=0,0,(IF($Q4222=1,MedO,MedE+Ticket)+Training)/12)</f>
        <v/>
      </c>
    </row>
    <row r="4223">
      <c r="I4223" s="35" t="n"/>
      <c r="J4223" s="35" t="n"/>
      <c r="K4223" s="35" t="n"/>
      <c r="L4223" s="36" t="n"/>
      <c r="M4223" s="36" t="n"/>
      <c r="P4223" s="37" t="n"/>
      <c r="Q4223" s="38">
        <f>IF($C4223="",0,IF(OR(LOWER(TRIM($G4223))="omani",LOWER(TRIM($G4223))="oman",LOWER(TRIM($G4223))="om",LOWER(TRIM($G4223))="local"),1,0))</f>
        <v/>
      </c>
      <c r="R4223" s="38">
        <f>IF($C4223="",0,IF(OR(ISNUMBER(SEARCH("resign",$N4223)),ISNUMBER(SEARCH("terminat",$N4223)),ISNUMBER(SEARCH("inactive",$N4223)),ISNUMBER(SEARCH("vacan",$N4223)),ISNUMBER(SEARCH("deceased",$N4223)),ISNUMBER(SEARCH("separated",$N4223))),0,1))</f>
        <v/>
      </c>
      <c r="S4223">
        <f>IF(OR($R4223=0,NOT(ISNUMBER($I4223))),"",IFERROR(DATEDIF($I4223,DATE(FY,1,1),"y"),""))</f>
        <v/>
      </c>
      <c r="T4223">
        <f>IF(OR($R4223=0,NOT(ISNUMBER($J4223))),"",IFERROR(DATEDIF($J4223,DATE(FY,1,1),"y"),0))</f>
        <v/>
      </c>
      <c r="U4223" s="38">
        <f>IF(OR($R4223=0,NOT(ISNUMBER($I4223))),0,IF(YEAR($I4223)+IF($Q4223=1,RetAgeO,RetAgeE)=FY,MONTH($I4223),IF(YEAR($I4223)+IF($Q4223=1,RetAgeO,RetAgeE)&lt;FY,1,0)))</f>
        <v/>
      </c>
      <c r="V4223" s="38">
        <f>IF(OR($R4223=0,NOT(ISNUMBER($K4223))),0,IF(YEAR($K4223)=FY,MONTH($K4223),IF(YEAR($K4223)&lt;FY,1,0)))</f>
        <v/>
      </c>
      <c r="W4223" s="38">
        <f>IF($R4223=0,0,MIN(12,IF(AND(ISNUMBER($O4223),$O4223&gt;=1,$O4223&lt;=12),INT($O4223),12),IF(AND(RetireExit="Yes",$U4223&gt;0),$U4223,12),IF(AND(ContractExit="Yes",$V4223&gt;0),$V4223,12)))</f>
        <v/>
      </c>
      <c r="X4223" s="37">
        <f>IF(ISNUMBER($P4223),$P4223,IncPct)</f>
        <v/>
      </c>
      <c r="Y4223" s="39">
        <f>IF($W4223=0,0,MAX(0,MIN($W4223,IncMonth-1))+MAX(0,$W4223-IncMonth+1)*(1+$X4223))</f>
        <v/>
      </c>
      <c r="Z4223" s="40">
        <f>IF($C4223="",0,IFERROR(INDEX(Departments!$B$5:$B$54,MATCH($C4223,Departments!$A$5:$A$54,0)),0))</f>
        <v/>
      </c>
      <c r="AA4223" s="41">
        <f>N($L4223)*$Y4223</f>
        <v/>
      </c>
      <c r="AB4223" s="41">
        <f>N($M4223)*$Y4223</f>
        <v/>
      </c>
      <c r="AC4223" s="41">
        <f>$AA4223*$Z4223</f>
        <v/>
      </c>
      <c r="AD4223" s="41">
        <f>$AA4223*BonusMonths/12</f>
        <v/>
      </c>
      <c r="AE4223" s="41">
        <f>($AA4223+SI_Gross*$AB4223)*IF($Q4223=1,SI_O,SI_E)</f>
        <v/>
      </c>
      <c r="AF4223" s="41">
        <f>IF($Q4223=1,0,$AA4223*EOSB)</f>
        <v/>
      </c>
      <c r="AG4223" s="41">
        <f>$AN4223*$W4223</f>
        <v/>
      </c>
      <c r="AH4223" s="41">
        <f>SUM($AA4223:$AG4223)</f>
        <v/>
      </c>
      <c r="AI4223" s="41">
        <f>12*($AM4223+$AN4223)</f>
        <v/>
      </c>
      <c r="AJ4223" s="41">
        <f>$AM4223*((IncMonth-1)+(13-IncMonth)*(1+$X4223))+12*$AN4223</f>
        <v/>
      </c>
      <c r="AK4223" s="41">
        <f>IF($R4223=1,N($L4223)+N($M4223),0)</f>
        <v/>
      </c>
      <c r="AL4223">
        <f>IF($C4223="","",IF(N($L4223)&lt;=0,"Basic salary missing",IF(ISNA(MATCH($C4223,Departments!$A$5:$A$54,0)),"Department not on Departments sheet",IF(AND($I4223&lt;&gt;"",NOT(ISNUMBER($I4223))),"Date of birth is text, not a date",IF(AND($K4223&lt;&gt;"",NOT(ISNUMBER($K4223))),"Contract end is text, not a date","")))))</f>
        <v/>
      </c>
      <c r="AM4223" s="41">
        <f>IF($R4223=0,0,N($L4223)*(1+$Z4223+BonusMonths/12+IF($Q4223=1,0,EOSB))+N($M4223)+(N($L4223)+SI_Gross*N($M4223))*IF($Q4223=1,SI_O,SI_E))</f>
        <v/>
      </c>
      <c r="AN4223" s="41">
        <f>IF($R4223=0,0,(IF($Q4223=1,MedO,MedE+Ticket)+Training)/12)</f>
        <v/>
      </c>
    </row>
    <row r="4224">
      <c r="I4224" s="35" t="n"/>
      <c r="J4224" s="35" t="n"/>
      <c r="K4224" s="35" t="n"/>
      <c r="L4224" s="36" t="n"/>
      <c r="M4224" s="36" t="n"/>
      <c r="P4224" s="37" t="n"/>
      <c r="Q4224" s="38">
        <f>IF($C4224="",0,IF(OR(LOWER(TRIM($G4224))="omani",LOWER(TRIM($G4224))="oman",LOWER(TRIM($G4224))="om",LOWER(TRIM($G4224))="local"),1,0))</f>
        <v/>
      </c>
      <c r="R4224" s="38">
        <f>IF($C4224="",0,IF(OR(ISNUMBER(SEARCH("resign",$N4224)),ISNUMBER(SEARCH("terminat",$N4224)),ISNUMBER(SEARCH("inactive",$N4224)),ISNUMBER(SEARCH("vacan",$N4224)),ISNUMBER(SEARCH("deceased",$N4224)),ISNUMBER(SEARCH("separated",$N4224))),0,1))</f>
        <v/>
      </c>
      <c r="S4224">
        <f>IF(OR($R4224=0,NOT(ISNUMBER($I4224))),"",IFERROR(DATEDIF($I4224,DATE(FY,1,1),"y"),""))</f>
        <v/>
      </c>
      <c r="T4224">
        <f>IF(OR($R4224=0,NOT(ISNUMBER($J4224))),"",IFERROR(DATEDIF($J4224,DATE(FY,1,1),"y"),0))</f>
        <v/>
      </c>
      <c r="U4224" s="38">
        <f>IF(OR($R4224=0,NOT(ISNUMBER($I4224))),0,IF(YEAR($I4224)+IF($Q4224=1,RetAgeO,RetAgeE)=FY,MONTH($I4224),IF(YEAR($I4224)+IF($Q4224=1,RetAgeO,RetAgeE)&lt;FY,1,0)))</f>
        <v/>
      </c>
      <c r="V4224" s="38">
        <f>IF(OR($R4224=0,NOT(ISNUMBER($K4224))),0,IF(YEAR($K4224)=FY,MONTH($K4224),IF(YEAR($K4224)&lt;FY,1,0)))</f>
        <v/>
      </c>
      <c r="W4224" s="38">
        <f>IF($R4224=0,0,MIN(12,IF(AND(ISNUMBER($O4224),$O4224&gt;=1,$O4224&lt;=12),INT($O4224),12),IF(AND(RetireExit="Yes",$U4224&gt;0),$U4224,12),IF(AND(ContractExit="Yes",$V4224&gt;0),$V4224,12)))</f>
        <v/>
      </c>
      <c r="X4224" s="37">
        <f>IF(ISNUMBER($P4224),$P4224,IncPct)</f>
        <v/>
      </c>
      <c r="Y4224" s="39">
        <f>IF($W4224=0,0,MAX(0,MIN($W4224,IncMonth-1))+MAX(0,$W4224-IncMonth+1)*(1+$X4224))</f>
        <v/>
      </c>
      <c r="Z4224" s="40">
        <f>IF($C4224="",0,IFERROR(INDEX(Departments!$B$5:$B$54,MATCH($C4224,Departments!$A$5:$A$54,0)),0))</f>
        <v/>
      </c>
      <c r="AA4224" s="41">
        <f>N($L4224)*$Y4224</f>
        <v/>
      </c>
      <c r="AB4224" s="41">
        <f>N($M4224)*$Y4224</f>
        <v/>
      </c>
      <c r="AC4224" s="41">
        <f>$AA4224*$Z4224</f>
        <v/>
      </c>
      <c r="AD4224" s="41">
        <f>$AA4224*BonusMonths/12</f>
        <v/>
      </c>
      <c r="AE4224" s="41">
        <f>($AA4224+SI_Gross*$AB4224)*IF($Q4224=1,SI_O,SI_E)</f>
        <v/>
      </c>
      <c r="AF4224" s="41">
        <f>IF($Q4224=1,0,$AA4224*EOSB)</f>
        <v/>
      </c>
      <c r="AG4224" s="41">
        <f>$AN4224*$W4224</f>
        <v/>
      </c>
      <c r="AH4224" s="41">
        <f>SUM($AA4224:$AG4224)</f>
        <v/>
      </c>
      <c r="AI4224" s="41">
        <f>12*($AM4224+$AN4224)</f>
        <v/>
      </c>
      <c r="AJ4224" s="41">
        <f>$AM4224*((IncMonth-1)+(13-IncMonth)*(1+$X4224))+12*$AN4224</f>
        <v/>
      </c>
      <c r="AK4224" s="41">
        <f>IF($R4224=1,N($L4224)+N($M4224),0)</f>
        <v/>
      </c>
      <c r="AL4224">
        <f>IF($C4224="","",IF(N($L4224)&lt;=0,"Basic salary missing",IF(ISNA(MATCH($C4224,Departments!$A$5:$A$54,0)),"Department not on Departments sheet",IF(AND($I4224&lt;&gt;"",NOT(ISNUMBER($I4224))),"Date of birth is text, not a date",IF(AND($K4224&lt;&gt;"",NOT(ISNUMBER($K4224))),"Contract end is text, not a date","")))))</f>
        <v/>
      </c>
      <c r="AM4224" s="41">
        <f>IF($R4224=0,0,N($L4224)*(1+$Z4224+BonusMonths/12+IF($Q4224=1,0,EOSB))+N($M4224)+(N($L4224)+SI_Gross*N($M4224))*IF($Q4224=1,SI_O,SI_E))</f>
        <v/>
      </c>
      <c r="AN4224" s="41">
        <f>IF($R4224=0,0,(IF($Q4224=1,MedO,MedE+Ticket)+Training)/12)</f>
        <v/>
      </c>
    </row>
    <row r="4225">
      <c r="I4225" s="35" t="n"/>
      <c r="J4225" s="35" t="n"/>
      <c r="K4225" s="35" t="n"/>
      <c r="L4225" s="36" t="n"/>
      <c r="M4225" s="36" t="n"/>
      <c r="P4225" s="37" t="n"/>
      <c r="Q4225" s="38">
        <f>IF($C4225="",0,IF(OR(LOWER(TRIM($G4225))="omani",LOWER(TRIM($G4225))="oman",LOWER(TRIM($G4225))="om",LOWER(TRIM($G4225))="local"),1,0))</f>
        <v/>
      </c>
      <c r="R4225" s="38">
        <f>IF($C4225="",0,IF(OR(ISNUMBER(SEARCH("resign",$N4225)),ISNUMBER(SEARCH("terminat",$N4225)),ISNUMBER(SEARCH("inactive",$N4225)),ISNUMBER(SEARCH("vacan",$N4225)),ISNUMBER(SEARCH("deceased",$N4225)),ISNUMBER(SEARCH("separated",$N4225))),0,1))</f>
        <v/>
      </c>
      <c r="S4225">
        <f>IF(OR($R4225=0,NOT(ISNUMBER($I4225))),"",IFERROR(DATEDIF($I4225,DATE(FY,1,1),"y"),""))</f>
        <v/>
      </c>
      <c r="T4225">
        <f>IF(OR($R4225=0,NOT(ISNUMBER($J4225))),"",IFERROR(DATEDIF($J4225,DATE(FY,1,1),"y"),0))</f>
        <v/>
      </c>
      <c r="U4225" s="38">
        <f>IF(OR($R4225=0,NOT(ISNUMBER($I4225))),0,IF(YEAR($I4225)+IF($Q4225=1,RetAgeO,RetAgeE)=FY,MONTH($I4225),IF(YEAR($I4225)+IF($Q4225=1,RetAgeO,RetAgeE)&lt;FY,1,0)))</f>
        <v/>
      </c>
      <c r="V4225" s="38">
        <f>IF(OR($R4225=0,NOT(ISNUMBER($K4225))),0,IF(YEAR($K4225)=FY,MONTH($K4225),IF(YEAR($K4225)&lt;FY,1,0)))</f>
        <v/>
      </c>
      <c r="W4225" s="38">
        <f>IF($R4225=0,0,MIN(12,IF(AND(ISNUMBER($O4225),$O4225&gt;=1,$O4225&lt;=12),INT($O4225),12),IF(AND(RetireExit="Yes",$U4225&gt;0),$U4225,12),IF(AND(ContractExit="Yes",$V4225&gt;0),$V4225,12)))</f>
        <v/>
      </c>
      <c r="X4225" s="37">
        <f>IF(ISNUMBER($P4225),$P4225,IncPct)</f>
        <v/>
      </c>
      <c r="Y4225" s="39">
        <f>IF($W4225=0,0,MAX(0,MIN($W4225,IncMonth-1))+MAX(0,$W4225-IncMonth+1)*(1+$X4225))</f>
        <v/>
      </c>
      <c r="Z4225" s="40">
        <f>IF($C4225="",0,IFERROR(INDEX(Departments!$B$5:$B$54,MATCH($C4225,Departments!$A$5:$A$54,0)),0))</f>
        <v/>
      </c>
      <c r="AA4225" s="41">
        <f>N($L4225)*$Y4225</f>
        <v/>
      </c>
      <c r="AB4225" s="41">
        <f>N($M4225)*$Y4225</f>
        <v/>
      </c>
      <c r="AC4225" s="41">
        <f>$AA4225*$Z4225</f>
        <v/>
      </c>
      <c r="AD4225" s="41">
        <f>$AA4225*BonusMonths/12</f>
        <v/>
      </c>
      <c r="AE4225" s="41">
        <f>($AA4225+SI_Gross*$AB4225)*IF($Q4225=1,SI_O,SI_E)</f>
        <v/>
      </c>
      <c r="AF4225" s="41">
        <f>IF($Q4225=1,0,$AA4225*EOSB)</f>
        <v/>
      </c>
      <c r="AG4225" s="41">
        <f>$AN4225*$W4225</f>
        <v/>
      </c>
      <c r="AH4225" s="41">
        <f>SUM($AA4225:$AG4225)</f>
        <v/>
      </c>
      <c r="AI4225" s="41">
        <f>12*($AM4225+$AN4225)</f>
        <v/>
      </c>
      <c r="AJ4225" s="41">
        <f>$AM4225*((IncMonth-1)+(13-IncMonth)*(1+$X4225))+12*$AN4225</f>
        <v/>
      </c>
      <c r="AK4225" s="41">
        <f>IF($R4225=1,N($L4225)+N($M4225),0)</f>
        <v/>
      </c>
      <c r="AL4225">
        <f>IF($C4225="","",IF(N($L4225)&lt;=0,"Basic salary missing",IF(ISNA(MATCH($C4225,Departments!$A$5:$A$54,0)),"Department not on Departments sheet",IF(AND($I4225&lt;&gt;"",NOT(ISNUMBER($I4225))),"Date of birth is text, not a date",IF(AND($K4225&lt;&gt;"",NOT(ISNUMBER($K4225))),"Contract end is text, not a date","")))))</f>
        <v/>
      </c>
      <c r="AM4225" s="41">
        <f>IF($R4225=0,0,N($L4225)*(1+$Z4225+BonusMonths/12+IF($Q4225=1,0,EOSB))+N($M4225)+(N($L4225)+SI_Gross*N($M4225))*IF($Q4225=1,SI_O,SI_E))</f>
        <v/>
      </c>
      <c r="AN4225" s="41">
        <f>IF($R4225=0,0,(IF($Q4225=1,MedO,MedE+Ticket)+Training)/12)</f>
        <v/>
      </c>
    </row>
    <row r="4226">
      <c r="I4226" s="35" t="n"/>
      <c r="J4226" s="35" t="n"/>
      <c r="K4226" s="35" t="n"/>
      <c r="L4226" s="36" t="n"/>
      <c r="M4226" s="36" t="n"/>
      <c r="P4226" s="37" t="n"/>
      <c r="Q4226" s="38">
        <f>IF($C4226="",0,IF(OR(LOWER(TRIM($G4226))="omani",LOWER(TRIM($G4226))="oman",LOWER(TRIM($G4226))="om",LOWER(TRIM($G4226))="local"),1,0))</f>
        <v/>
      </c>
      <c r="R4226" s="38">
        <f>IF($C4226="",0,IF(OR(ISNUMBER(SEARCH("resign",$N4226)),ISNUMBER(SEARCH("terminat",$N4226)),ISNUMBER(SEARCH("inactive",$N4226)),ISNUMBER(SEARCH("vacan",$N4226)),ISNUMBER(SEARCH("deceased",$N4226)),ISNUMBER(SEARCH("separated",$N4226))),0,1))</f>
        <v/>
      </c>
      <c r="S4226">
        <f>IF(OR($R4226=0,NOT(ISNUMBER($I4226))),"",IFERROR(DATEDIF($I4226,DATE(FY,1,1),"y"),""))</f>
        <v/>
      </c>
      <c r="T4226">
        <f>IF(OR($R4226=0,NOT(ISNUMBER($J4226))),"",IFERROR(DATEDIF($J4226,DATE(FY,1,1),"y"),0))</f>
        <v/>
      </c>
      <c r="U4226" s="38">
        <f>IF(OR($R4226=0,NOT(ISNUMBER($I4226))),0,IF(YEAR($I4226)+IF($Q4226=1,RetAgeO,RetAgeE)=FY,MONTH($I4226),IF(YEAR($I4226)+IF($Q4226=1,RetAgeO,RetAgeE)&lt;FY,1,0)))</f>
        <v/>
      </c>
      <c r="V4226" s="38">
        <f>IF(OR($R4226=0,NOT(ISNUMBER($K4226))),0,IF(YEAR($K4226)=FY,MONTH($K4226),IF(YEAR($K4226)&lt;FY,1,0)))</f>
        <v/>
      </c>
      <c r="W4226" s="38">
        <f>IF($R4226=0,0,MIN(12,IF(AND(ISNUMBER($O4226),$O4226&gt;=1,$O4226&lt;=12),INT($O4226),12),IF(AND(RetireExit="Yes",$U4226&gt;0),$U4226,12),IF(AND(ContractExit="Yes",$V4226&gt;0),$V4226,12)))</f>
        <v/>
      </c>
      <c r="X4226" s="37">
        <f>IF(ISNUMBER($P4226),$P4226,IncPct)</f>
        <v/>
      </c>
      <c r="Y4226" s="39">
        <f>IF($W4226=0,0,MAX(0,MIN($W4226,IncMonth-1))+MAX(0,$W4226-IncMonth+1)*(1+$X4226))</f>
        <v/>
      </c>
      <c r="Z4226" s="40">
        <f>IF($C4226="",0,IFERROR(INDEX(Departments!$B$5:$B$54,MATCH($C4226,Departments!$A$5:$A$54,0)),0))</f>
        <v/>
      </c>
      <c r="AA4226" s="41">
        <f>N($L4226)*$Y4226</f>
        <v/>
      </c>
      <c r="AB4226" s="41">
        <f>N($M4226)*$Y4226</f>
        <v/>
      </c>
      <c r="AC4226" s="41">
        <f>$AA4226*$Z4226</f>
        <v/>
      </c>
      <c r="AD4226" s="41">
        <f>$AA4226*BonusMonths/12</f>
        <v/>
      </c>
      <c r="AE4226" s="41">
        <f>($AA4226+SI_Gross*$AB4226)*IF($Q4226=1,SI_O,SI_E)</f>
        <v/>
      </c>
      <c r="AF4226" s="41">
        <f>IF($Q4226=1,0,$AA4226*EOSB)</f>
        <v/>
      </c>
      <c r="AG4226" s="41">
        <f>$AN4226*$W4226</f>
        <v/>
      </c>
      <c r="AH4226" s="41">
        <f>SUM($AA4226:$AG4226)</f>
        <v/>
      </c>
      <c r="AI4226" s="41">
        <f>12*($AM4226+$AN4226)</f>
        <v/>
      </c>
      <c r="AJ4226" s="41">
        <f>$AM4226*((IncMonth-1)+(13-IncMonth)*(1+$X4226))+12*$AN4226</f>
        <v/>
      </c>
      <c r="AK4226" s="41">
        <f>IF($R4226=1,N($L4226)+N($M4226),0)</f>
        <v/>
      </c>
      <c r="AL4226">
        <f>IF($C4226="","",IF(N($L4226)&lt;=0,"Basic salary missing",IF(ISNA(MATCH($C4226,Departments!$A$5:$A$54,0)),"Department not on Departments sheet",IF(AND($I4226&lt;&gt;"",NOT(ISNUMBER($I4226))),"Date of birth is text, not a date",IF(AND($K4226&lt;&gt;"",NOT(ISNUMBER($K4226))),"Contract end is text, not a date","")))))</f>
        <v/>
      </c>
      <c r="AM4226" s="41">
        <f>IF($R4226=0,0,N($L4226)*(1+$Z4226+BonusMonths/12+IF($Q4226=1,0,EOSB))+N($M4226)+(N($L4226)+SI_Gross*N($M4226))*IF($Q4226=1,SI_O,SI_E))</f>
        <v/>
      </c>
      <c r="AN4226" s="41">
        <f>IF($R4226=0,0,(IF($Q4226=1,MedO,MedE+Ticket)+Training)/12)</f>
        <v/>
      </c>
    </row>
    <row r="4227">
      <c r="I4227" s="35" t="n"/>
      <c r="J4227" s="35" t="n"/>
      <c r="K4227" s="35" t="n"/>
      <c r="L4227" s="36" t="n"/>
      <c r="M4227" s="36" t="n"/>
      <c r="P4227" s="37" t="n"/>
      <c r="Q4227" s="38">
        <f>IF($C4227="",0,IF(OR(LOWER(TRIM($G4227))="omani",LOWER(TRIM($G4227))="oman",LOWER(TRIM($G4227))="om",LOWER(TRIM($G4227))="local"),1,0))</f>
        <v/>
      </c>
      <c r="R4227" s="38">
        <f>IF($C4227="",0,IF(OR(ISNUMBER(SEARCH("resign",$N4227)),ISNUMBER(SEARCH("terminat",$N4227)),ISNUMBER(SEARCH("inactive",$N4227)),ISNUMBER(SEARCH("vacan",$N4227)),ISNUMBER(SEARCH("deceased",$N4227)),ISNUMBER(SEARCH("separated",$N4227))),0,1))</f>
        <v/>
      </c>
      <c r="S4227">
        <f>IF(OR($R4227=0,NOT(ISNUMBER($I4227))),"",IFERROR(DATEDIF($I4227,DATE(FY,1,1),"y"),""))</f>
        <v/>
      </c>
      <c r="T4227">
        <f>IF(OR($R4227=0,NOT(ISNUMBER($J4227))),"",IFERROR(DATEDIF($J4227,DATE(FY,1,1),"y"),0))</f>
        <v/>
      </c>
      <c r="U4227" s="38">
        <f>IF(OR($R4227=0,NOT(ISNUMBER($I4227))),0,IF(YEAR($I4227)+IF($Q4227=1,RetAgeO,RetAgeE)=FY,MONTH($I4227),IF(YEAR($I4227)+IF($Q4227=1,RetAgeO,RetAgeE)&lt;FY,1,0)))</f>
        <v/>
      </c>
      <c r="V4227" s="38">
        <f>IF(OR($R4227=0,NOT(ISNUMBER($K4227))),0,IF(YEAR($K4227)=FY,MONTH($K4227),IF(YEAR($K4227)&lt;FY,1,0)))</f>
        <v/>
      </c>
      <c r="W4227" s="38">
        <f>IF($R4227=0,0,MIN(12,IF(AND(ISNUMBER($O4227),$O4227&gt;=1,$O4227&lt;=12),INT($O4227),12),IF(AND(RetireExit="Yes",$U4227&gt;0),$U4227,12),IF(AND(ContractExit="Yes",$V4227&gt;0),$V4227,12)))</f>
        <v/>
      </c>
      <c r="X4227" s="37">
        <f>IF(ISNUMBER($P4227),$P4227,IncPct)</f>
        <v/>
      </c>
      <c r="Y4227" s="39">
        <f>IF($W4227=0,0,MAX(0,MIN($W4227,IncMonth-1))+MAX(0,$W4227-IncMonth+1)*(1+$X4227))</f>
        <v/>
      </c>
      <c r="Z4227" s="40">
        <f>IF($C4227="",0,IFERROR(INDEX(Departments!$B$5:$B$54,MATCH($C4227,Departments!$A$5:$A$54,0)),0))</f>
        <v/>
      </c>
      <c r="AA4227" s="41">
        <f>N($L4227)*$Y4227</f>
        <v/>
      </c>
      <c r="AB4227" s="41">
        <f>N($M4227)*$Y4227</f>
        <v/>
      </c>
      <c r="AC4227" s="41">
        <f>$AA4227*$Z4227</f>
        <v/>
      </c>
      <c r="AD4227" s="41">
        <f>$AA4227*BonusMonths/12</f>
        <v/>
      </c>
      <c r="AE4227" s="41">
        <f>($AA4227+SI_Gross*$AB4227)*IF($Q4227=1,SI_O,SI_E)</f>
        <v/>
      </c>
      <c r="AF4227" s="41">
        <f>IF($Q4227=1,0,$AA4227*EOSB)</f>
        <v/>
      </c>
      <c r="AG4227" s="41">
        <f>$AN4227*$W4227</f>
        <v/>
      </c>
      <c r="AH4227" s="41">
        <f>SUM($AA4227:$AG4227)</f>
        <v/>
      </c>
      <c r="AI4227" s="41">
        <f>12*($AM4227+$AN4227)</f>
        <v/>
      </c>
      <c r="AJ4227" s="41">
        <f>$AM4227*((IncMonth-1)+(13-IncMonth)*(1+$X4227))+12*$AN4227</f>
        <v/>
      </c>
      <c r="AK4227" s="41">
        <f>IF($R4227=1,N($L4227)+N($M4227),0)</f>
        <v/>
      </c>
      <c r="AL4227">
        <f>IF($C4227="","",IF(N($L4227)&lt;=0,"Basic salary missing",IF(ISNA(MATCH($C4227,Departments!$A$5:$A$54,0)),"Department not on Departments sheet",IF(AND($I4227&lt;&gt;"",NOT(ISNUMBER($I4227))),"Date of birth is text, not a date",IF(AND($K4227&lt;&gt;"",NOT(ISNUMBER($K4227))),"Contract end is text, not a date","")))))</f>
        <v/>
      </c>
      <c r="AM4227" s="41">
        <f>IF($R4227=0,0,N($L4227)*(1+$Z4227+BonusMonths/12+IF($Q4227=1,0,EOSB))+N($M4227)+(N($L4227)+SI_Gross*N($M4227))*IF($Q4227=1,SI_O,SI_E))</f>
        <v/>
      </c>
      <c r="AN4227" s="41">
        <f>IF($R4227=0,0,(IF($Q4227=1,MedO,MedE+Ticket)+Training)/12)</f>
        <v/>
      </c>
    </row>
    <row r="4228">
      <c r="I4228" s="35" t="n"/>
      <c r="J4228" s="35" t="n"/>
      <c r="K4228" s="35" t="n"/>
      <c r="L4228" s="36" t="n"/>
      <c r="M4228" s="36" t="n"/>
      <c r="P4228" s="37" t="n"/>
      <c r="Q4228" s="38">
        <f>IF($C4228="",0,IF(OR(LOWER(TRIM($G4228))="omani",LOWER(TRIM($G4228))="oman",LOWER(TRIM($G4228))="om",LOWER(TRIM($G4228))="local"),1,0))</f>
        <v/>
      </c>
      <c r="R4228" s="38">
        <f>IF($C4228="",0,IF(OR(ISNUMBER(SEARCH("resign",$N4228)),ISNUMBER(SEARCH("terminat",$N4228)),ISNUMBER(SEARCH("inactive",$N4228)),ISNUMBER(SEARCH("vacan",$N4228)),ISNUMBER(SEARCH("deceased",$N4228)),ISNUMBER(SEARCH("separated",$N4228))),0,1))</f>
        <v/>
      </c>
      <c r="S4228">
        <f>IF(OR($R4228=0,NOT(ISNUMBER($I4228))),"",IFERROR(DATEDIF($I4228,DATE(FY,1,1),"y"),""))</f>
        <v/>
      </c>
      <c r="T4228">
        <f>IF(OR($R4228=0,NOT(ISNUMBER($J4228))),"",IFERROR(DATEDIF($J4228,DATE(FY,1,1),"y"),0))</f>
        <v/>
      </c>
      <c r="U4228" s="38">
        <f>IF(OR($R4228=0,NOT(ISNUMBER($I4228))),0,IF(YEAR($I4228)+IF($Q4228=1,RetAgeO,RetAgeE)=FY,MONTH($I4228),IF(YEAR($I4228)+IF($Q4228=1,RetAgeO,RetAgeE)&lt;FY,1,0)))</f>
        <v/>
      </c>
      <c r="V4228" s="38">
        <f>IF(OR($R4228=0,NOT(ISNUMBER($K4228))),0,IF(YEAR($K4228)=FY,MONTH($K4228),IF(YEAR($K4228)&lt;FY,1,0)))</f>
        <v/>
      </c>
      <c r="W4228" s="38">
        <f>IF($R4228=0,0,MIN(12,IF(AND(ISNUMBER($O4228),$O4228&gt;=1,$O4228&lt;=12),INT($O4228),12),IF(AND(RetireExit="Yes",$U4228&gt;0),$U4228,12),IF(AND(ContractExit="Yes",$V4228&gt;0),$V4228,12)))</f>
        <v/>
      </c>
      <c r="X4228" s="37">
        <f>IF(ISNUMBER($P4228),$P4228,IncPct)</f>
        <v/>
      </c>
      <c r="Y4228" s="39">
        <f>IF($W4228=0,0,MAX(0,MIN($W4228,IncMonth-1))+MAX(0,$W4228-IncMonth+1)*(1+$X4228))</f>
        <v/>
      </c>
      <c r="Z4228" s="40">
        <f>IF($C4228="",0,IFERROR(INDEX(Departments!$B$5:$B$54,MATCH($C4228,Departments!$A$5:$A$54,0)),0))</f>
        <v/>
      </c>
      <c r="AA4228" s="41">
        <f>N($L4228)*$Y4228</f>
        <v/>
      </c>
      <c r="AB4228" s="41">
        <f>N($M4228)*$Y4228</f>
        <v/>
      </c>
      <c r="AC4228" s="41">
        <f>$AA4228*$Z4228</f>
        <v/>
      </c>
      <c r="AD4228" s="41">
        <f>$AA4228*BonusMonths/12</f>
        <v/>
      </c>
      <c r="AE4228" s="41">
        <f>($AA4228+SI_Gross*$AB4228)*IF($Q4228=1,SI_O,SI_E)</f>
        <v/>
      </c>
      <c r="AF4228" s="41">
        <f>IF($Q4228=1,0,$AA4228*EOSB)</f>
        <v/>
      </c>
      <c r="AG4228" s="41">
        <f>$AN4228*$W4228</f>
        <v/>
      </c>
      <c r="AH4228" s="41">
        <f>SUM($AA4228:$AG4228)</f>
        <v/>
      </c>
      <c r="AI4228" s="41">
        <f>12*($AM4228+$AN4228)</f>
        <v/>
      </c>
      <c r="AJ4228" s="41">
        <f>$AM4228*((IncMonth-1)+(13-IncMonth)*(1+$X4228))+12*$AN4228</f>
        <v/>
      </c>
      <c r="AK4228" s="41">
        <f>IF($R4228=1,N($L4228)+N($M4228),0)</f>
        <v/>
      </c>
      <c r="AL4228">
        <f>IF($C4228="","",IF(N($L4228)&lt;=0,"Basic salary missing",IF(ISNA(MATCH($C4228,Departments!$A$5:$A$54,0)),"Department not on Departments sheet",IF(AND($I4228&lt;&gt;"",NOT(ISNUMBER($I4228))),"Date of birth is text, not a date",IF(AND($K4228&lt;&gt;"",NOT(ISNUMBER($K4228))),"Contract end is text, not a date","")))))</f>
        <v/>
      </c>
      <c r="AM4228" s="41">
        <f>IF($R4228=0,0,N($L4228)*(1+$Z4228+BonusMonths/12+IF($Q4228=1,0,EOSB))+N($M4228)+(N($L4228)+SI_Gross*N($M4228))*IF($Q4228=1,SI_O,SI_E))</f>
        <v/>
      </c>
      <c r="AN4228" s="41">
        <f>IF($R4228=0,0,(IF($Q4228=1,MedO,MedE+Ticket)+Training)/12)</f>
        <v/>
      </c>
    </row>
    <row r="4229">
      <c r="I4229" s="35" t="n"/>
      <c r="J4229" s="35" t="n"/>
      <c r="K4229" s="35" t="n"/>
      <c r="L4229" s="36" t="n"/>
      <c r="M4229" s="36" t="n"/>
      <c r="P4229" s="37" t="n"/>
      <c r="Q4229" s="38">
        <f>IF($C4229="",0,IF(OR(LOWER(TRIM($G4229))="omani",LOWER(TRIM($G4229))="oman",LOWER(TRIM($G4229))="om",LOWER(TRIM($G4229))="local"),1,0))</f>
        <v/>
      </c>
      <c r="R4229" s="38">
        <f>IF($C4229="",0,IF(OR(ISNUMBER(SEARCH("resign",$N4229)),ISNUMBER(SEARCH("terminat",$N4229)),ISNUMBER(SEARCH("inactive",$N4229)),ISNUMBER(SEARCH("vacan",$N4229)),ISNUMBER(SEARCH("deceased",$N4229)),ISNUMBER(SEARCH("separated",$N4229))),0,1))</f>
        <v/>
      </c>
      <c r="S4229">
        <f>IF(OR($R4229=0,NOT(ISNUMBER($I4229))),"",IFERROR(DATEDIF($I4229,DATE(FY,1,1),"y"),""))</f>
        <v/>
      </c>
      <c r="T4229">
        <f>IF(OR($R4229=0,NOT(ISNUMBER($J4229))),"",IFERROR(DATEDIF($J4229,DATE(FY,1,1),"y"),0))</f>
        <v/>
      </c>
      <c r="U4229" s="38">
        <f>IF(OR($R4229=0,NOT(ISNUMBER($I4229))),0,IF(YEAR($I4229)+IF($Q4229=1,RetAgeO,RetAgeE)=FY,MONTH($I4229),IF(YEAR($I4229)+IF($Q4229=1,RetAgeO,RetAgeE)&lt;FY,1,0)))</f>
        <v/>
      </c>
      <c r="V4229" s="38">
        <f>IF(OR($R4229=0,NOT(ISNUMBER($K4229))),0,IF(YEAR($K4229)=FY,MONTH($K4229),IF(YEAR($K4229)&lt;FY,1,0)))</f>
        <v/>
      </c>
      <c r="W4229" s="38">
        <f>IF($R4229=0,0,MIN(12,IF(AND(ISNUMBER($O4229),$O4229&gt;=1,$O4229&lt;=12),INT($O4229),12),IF(AND(RetireExit="Yes",$U4229&gt;0),$U4229,12),IF(AND(ContractExit="Yes",$V4229&gt;0),$V4229,12)))</f>
        <v/>
      </c>
      <c r="X4229" s="37">
        <f>IF(ISNUMBER($P4229),$P4229,IncPct)</f>
        <v/>
      </c>
      <c r="Y4229" s="39">
        <f>IF($W4229=0,0,MAX(0,MIN($W4229,IncMonth-1))+MAX(0,$W4229-IncMonth+1)*(1+$X4229))</f>
        <v/>
      </c>
      <c r="Z4229" s="40">
        <f>IF($C4229="",0,IFERROR(INDEX(Departments!$B$5:$B$54,MATCH($C4229,Departments!$A$5:$A$54,0)),0))</f>
        <v/>
      </c>
      <c r="AA4229" s="41">
        <f>N($L4229)*$Y4229</f>
        <v/>
      </c>
      <c r="AB4229" s="41">
        <f>N($M4229)*$Y4229</f>
        <v/>
      </c>
      <c r="AC4229" s="41">
        <f>$AA4229*$Z4229</f>
        <v/>
      </c>
      <c r="AD4229" s="41">
        <f>$AA4229*BonusMonths/12</f>
        <v/>
      </c>
      <c r="AE4229" s="41">
        <f>($AA4229+SI_Gross*$AB4229)*IF($Q4229=1,SI_O,SI_E)</f>
        <v/>
      </c>
      <c r="AF4229" s="41">
        <f>IF($Q4229=1,0,$AA4229*EOSB)</f>
        <v/>
      </c>
      <c r="AG4229" s="41">
        <f>$AN4229*$W4229</f>
        <v/>
      </c>
      <c r="AH4229" s="41">
        <f>SUM($AA4229:$AG4229)</f>
        <v/>
      </c>
      <c r="AI4229" s="41">
        <f>12*($AM4229+$AN4229)</f>
        <v/>
      </c>
      <c r="AJ4229" s="41">
        <f>$AM4229*((IncMonth-1)+(13-IncMonth)*(1+$X4229))+12*$AN4229</f>
        <v/>
      </c>
      <c r="AK4229" s="41">
        <f>IF($R4229=1,N($L4229)+N($M4229),0)</f>
        <v/>
      </c>
      <c r="AL4229">
        <f>IF($C4229="","",IF(N($L4229)&lt;=0,"Basic salary missing",IF(ISNA(MATCH($C4229,Departments!$A$5:$A$54,0)),"Department not on Departments sheet",IF(AND($I4229&lt;&gt;"",NOT(ISNUMBER($I4229))),"Date of birth is text, not a date",IF(AND($K4229&lt;&gt;"",NOT(ISNUMBER($K4229))),"Contract end is text, not a date","")))))</f>
        <v/>
      </c>
      <c r="AM4229" s="41">
        <f>IF($R4229=0,0,N($L4229)*(1+$Z4229+BonusMonths/12+IF($Q4229=1,0,EOSB))+N($M4229)+(N($L4229)+SI_Gross*N($M4229))*IF($Q4229=1,SI_O,SI_E))</f>
        <v/>
      </c>
      <c r="AN4229" s="41">
        <f>IF($R4229=0,0,(IF($Q4229=1,MedO,MedE+Ticket)+Training)/12)</f>
        <v/>
      </c>
    </row>
    <row r="4230">
      <c r="I4230" s="35" t="n"/>
      <c r="J4230" s="35" t="n"/>
      <c r="K4230" s="35" t="n"/>
      <c r="L4230" s="36" t="n"/>
      <c r="M4230" s="36" t="n"/>
      <c r="P4230" s="37" t="n"/>
      <c r="Q4230" s="38">
        <f>IF($C4230="",0,IF(OR(LOWER(TRIM($G4230))="omani",LOWER(TRIM($G4230))="oman",LOWER(TRIM($G4230))="om",LOWER(TRIM($G4230))="local"),1,0))</f>
        <v/>
      </c>
      <c r="R4230" s="38">
        <f>IF($C4230="",0,IF(OR(ISNUMBER(SEARCH("resign",$N4230)),ISNUMBER(SEARCH("terminat",$N4230)),ISNUMBER(SEARCH("inactive",$N4230)),ISNUMBER(SEARCH("vacan",$N4230)),ISNUMBER(SEARCH("deceased",$N4230)),ISNUMBER(SEARCH("separated",$N4230))),0,1))</f>
        <v/>
      </c>
      <c r="S4230">
        <f>IF(OR($R4230=0,NOT(ISNUMBER($I4230))),"",IFERROR(DATEDIF($I4230,DATE(FY,1,1),"y"),""))</f>
        <v/>
      </c>
      <c r="T4230">
        <f>IF(OR($R4230=0,NOT(ISNUMBER($J4230))),"",IFERROR(DATEDIF($J4230,DATE(FY,1,1),"y"),0))</f>
        <v/>
      </c>
      <c r="U4230" s="38">
        <f>IF(OR($R4230=0,NOT(ISNUMBER($I4230))),0,IF(YEAR($I4230)+IF($Q4230=1,RetAgeO,RetAgeE)=FY,MONTH($I4230),IF(YEAR($I4230)+IF($Q4230=1,RetAgeO,RetAgeE)&lt;FY,1,0)))</f>
        <v/>
      </c>
      <c r="V4230" s="38">
        <f>IF(OR($R4230=0,NOT(ISNUMBER($K4230))),0,IF(YEAR($K4230)=FY,MONTH($K4230),IF(YEAR($K4230)&lt;FY,1,0)))</f>
        <v/>
      </c>
      <c r="W4230" s="38">
        <f>IF($R4230=0,0,MIN(12,IF(AND(ISNUMBER($O4230),$O4230&gt;=1,$O4230&lt;=12),INT($O4230),12),IF(AND(RetireExit="Yes",$U4230&gt;0),$U4230,12),IF(AND(ContractExit="Yes",$V4230&gt;0),$V4230,12)))</f>
        <v/>
      </c>
      <c r="X4230" s="37">
        <f>IF(ISNUMBER($P4230),$P4230,IncPct)</f>
        <v/>
      </c>
      <c r="Y4230" s="39">
        <f>IF($W4230=0,0,MAX(0,MIN($W4230,IncMonth-1))+MAX(0,$W4230-IncMonth+1)*(1+$X4230))</f>
        <v/>
      </c>
      <c r="Z4230" s="40">
        <f>IF($C4230="",0,IFERROR(INDEX(Departments!$B$5:$B$54,MATCH($C4230,Departments!$A$5:$A$54,0)),0))</f>
        <v/>
      </c>
      <c r="AA4230" s="41">
        <f>N($L4230)*$Y4230</f>
        <v/>
      </c>
      <c r="AB4230" s="41">
        <f>N($M4230)*$Y4230</f>
        <v/>
      </c>
      <c r="AC4230" s="41">
        <f>$AA4230*$Z4230</f>
        <v/>
      </c>
      <c r="AD4230" s="41">
        <f>$AA4230*BonusMonths/12</f>
        <v/>
      </c>
      <c r="AE4230" s="41">
        <f>($AA4230+SI_Gross*$AB4230)*IF($Q4230=1,SI_O,SI_E)</f>
        <v/>
      </c>
      <c r="AF4230" s="41">
        <f>IF($Q4230=1,0,$AA4230*EOSB)</f>
        <v/>
      </c>
      <c r="AG4230" s="41">
        <f>$AN4230*$W4230</f>
        <v/>
      </c>
      <c r="AH4230" s="41">
        <f>SUM($AA4230:$AG4230)</f>
        <v/>
      </c>
      <c r="AI4230" s="41">
        <f>12*($AM4230+$AN4230)</f>
        <v/>
      </c>
      <c r="AJ4230" s="41">
        <f>$AM4230*((IncMonth-1)+(13-IncMonth)*(1+$X4230))+12*$AN4230</f>
        <v/>
      </c>
      <c r="AK4230" s="41">
        <f>IF($R4230=1,N($L4230)+N($M4230),0)</f>
        <v/>
      </c>
      <c r="AL4230">
        <f>IF($C4230="","",IF(N($L4230)&lt;=0,"Basic salary missing",IF(ISNA(MATCH($C4230,Departments!$A$5:$A$54,0)),"Department not on Departments sheet",IF(AND($I4230&lt;&gt;"",NOT(ISNUMBER($I4230))),"Date of birth is text, not a date",IF(AND($K4230&lt;&gt;"",NOT(ISNUMBER($K4230))),"Contract end is text, not a date","")))))</f>
        <v/>
      </c>
      <c r="AM4230" s="41">
        <f>IF($R4230=0,0,N($L4230)*(1+$Z4230+BonusMonths/12+IF($Q4230=1,0,EOSB))+N($M4230)+(N($L4230)+SI_Gross*N($M4230))*IF($Q4230=1,SI_O,SI_E))</f>
        <v/>
      </c>
      <c r="AN4230" s="41">
        <f>IF($R4230=0,0,(IF($Q4230=1,MedO,MedE+Ticket)+Training)/12)</f>
        <v/>
      </c>
    </row>
    <row r="4231">
      <c r="I4231" s="35" t="n"/>
      <c r="J4231" s="35" t="n"/>
      <c r="K4231" s="35" t="n"/>
      <c r="L4231" s="36" t="n"/>
      <c r="M4231" s="36" t="n"/>
      <c r="P4231" s="37" t="n"/>
      <c r="Q4231" s="38">
        <f>IF($C4231="",0,IF(OR(LOWER(TRIM($G4231))="omani",LOWER(TRIM($G4231))="oman",LOWER(TRIM($G4231))="om",LOWER(TRIM($G4231))="local"),1,0))</f>
        <v/>
      </c>
      <c r="R4231" s="38">
        <f>IF($C4231="",0,IF(OR(ISNUMBER(SEARCH("resign",$N4231)),ISNUMBER(SEARCH("terminat",$N4231)),ISNUMBER(SEARCH("inactive",$N4231)),ISNUMBER(SEARCH("vacan",$N4231)),ISNUMBER(SEARCH("deceased",$N4231)),ISNUMBER(SEARCH("separated",$N4231))),0,1))</f>
        <v/>
      </c>
      <c r="S4231">
        <f>IF(OR($R4231=0,NOT(ISNUMBER($I4231))),"",IFERROR(DATEDIF($I4231,DATE(FY,1,1),"y"),""))</f>
        <v/>
      </c>
      <c r="T4231">
        <f>IF(OR($R4231=0,NOT(ISNUMBER($J4231))),"",IFERROR(DATEDIF($J4231,DATE(FY,1,1),"y"),0))</f>
        <v/>
      </c>
      <c r="U4231" s="38">
        <f>IF(OR($R4231=0,NOT(ISNUMBER($I4231))),0,IF(YEAR($I4231)+IF($Q4231=1,RetAgeO,RetAgeE)=FY,MONTH($I4231),IF(YEAR($I4231)+IF($Q4231=1,RetAgeO,RetAgeE)&lt;FY,1,0)))</f>
        <v/>
      </c>
      <c r="V4231" s="38">
        <f>IF(OR($R4231=0,NOT(ISNUMBER($K4231))),0,IF(YEAR($K4231)=FY,MONTH($K4231),IF(YEAR($K4231)&lt;FY,1,0)))</f>
        <v/>
      </c>
      <c r="W4231" s="38">
        <f>IF($R4231=0,0,MIN(12,IF(AND(ISNUMBER($O4231),$O4231&gt;=1,$O4231&lt;=12),INT($O4231),12),IF(AND(RetireExit="Yes",$U4231&gt;0),$U4231,12),IF(AND(ContractExit="Yes",$V4231&gt;0),$V4231,12)))</f>
        <v/>
      </c>
      <c r="X4231" s="37">
        <f>IF(ISNUMBER($P4231),$P4231,IncPct)</f>
        <v/>
      </c>
      <c r="Y4231" s="39">
        <f>IF($W4231=0,0,MAX(0,MIN($W4231,IncMonth-1))+MAX(0,$W4231-IncMonth+1)*(1+$X4231))</f>
        <v/>
      </c>
      <c r="Z4231" s="40">
        <f>IF($C4231="",0,IFERROR(INDEX(Departments!$B$5:$B$54,MATCH($C4231,Departments!$A$5:$A$54,0)),0))</f>
        <v/>
      </c>
      <c r="AA4231" s="41">
        <f>N($L4231)*$Y4231</f>
        <v/>
      </c>
      <c r="AB4231" s="41">
        <f>N($M4231)*$Y4231</f>
        <v/>
      </c>
      <c r="AC4231" s="41">
        <f>$AA4231*$Z4231</f>
        <v/>
      </c>
      <c r="AD4231" s="41">
        <f>$AA4231*BonusMonths/12</f>
        <v/>
      </c>
      <c r="AE4231" s="41">
        <f>($AA4231+SI_Gross*$AB4231)*IF($Q4231=1,SI_O,SI_E)</f>
        <v/>
      </c>
      <c r="AF4231" s="41">
        <f>IF($Q4231=1,0,$AA4231*EOSB)</f>
        <v/>
      </c>
      <c r="AG4231" s="41">
        <f>$AN4231*$W4231</f>
        <v/>
      </c>
      <c r="AH4231" s="41">
        <f>SUM($AA4231:$AG4231)</f>
        <v/>
      </c>
      <c r="AI4231" s="41">
        <f>12*($AM4231+$AN4231)</f>
        <v/>
      </c>
      <c r="AJ4231" s="41">
        <f>$AM4231*((IncMonth-1)+(13-IncMonth)*(1+$X4231))+12*$AN4231</f>
        <v/>
      </c>
      <c r="AK4231" s="41">
        <f>IF($R4231=1,N($L4231)+N($M4231),0)</f>
        <v/>
      </c>
      <c r="AL4231">
        <f>IF($C4231="","",IF(N($L4231)&lt;=0,"Basic salary missing",IF(ISNA(MATCH($C4231,Departments!$A$5:$A$54,0)),"Department not on Departments sheet",IF(AND($I4231&lt;&gt;"",NOT(ISNUMBER($I4231))),"Date of birth is text, not a date",IF(AND($K4231&lt;&gt;"",NOT(ISNUMBER($K4231))),"Contract end is text, not a date","")))))</f>
        <v/>
      </c>
      <c r="AM4231" s="41">
        <f>IF($R4231=0,0,N($L4231)*(1+$Z4231+BonusMonths/12+IF($Q4231=1,0,EOSB))+N($M4231)+(N($L4231)+SI_Gross*N($M4231))*IF($Q4231=1,SI_O,SI_E))</f>
        <v/>
      </c>
      <c r="AN4231" s="41">
        <f>IF($R4231=0,0,(IF($Q4231=1,MedO,MedE+Ticket)+Training)/12)</f>
        <v/>
      </c>
    </row>
    <row r="4232">
      <c r="I4232" s="35" t="n"/>
      <c r="J4232" s="35" t="n"/>
      <c r="K4232" s="35" t="n"/>
      <c r="L4232" s="36" t="n"/>
      <c r="M4232" s="36" t="n"/>
      <c r="P4232" s="37" t="n"/>
      <c r="Q4232" s="38">
        <f>IF($C4232="",0,IF(OR(LOWER(TRIM($G4232))="omani",LOWER(TRIM($G4232))="oman",LOWER(TRIM($G4232))="om",LOWER(TRIM($G4232))="local"),1,0))</f>
        <v/>
      </c>
      <c r="R4232" s="38">
        <f>IF($C4232="",0,IF(OR(ISNUMBER(SEARCH("resign",$N4232)),ISNUMBER(SEARCH("terminat",$N4232)),ISNUMBER(SEARCH("inactive",$N4232)),ISNUMBER(SEARCH("vacan",$N4232)),ISNUMBER(SEARCH("deceased",$N4232)),ISNUMBER(SEARCH("separated",$N4232))),0,1))</f>
        <v/>
      </c>
      <c r="S4232">
        <f>IF(OR($R4232=0,NOT(ISNUMBER($I4232))),"",IFERROR(DATEDIF($I4232,DATE(FY,1,1),"y"),""))</f>
        <v/>
      </c>
      <c r="T4232">
        <f>IF(OR($R4232=0,NOT(ISNUMBER($J4232))),"",IFERROR(DATEDIF($J4232,DATE(FY,1,1),"y"),0))</f>
        <v/>
      </c>
      <c r="U4232" s="38">
        <f>IF(OR($R4232=0,NOT(ISNUMBER($I4232))),0,IF(YEAR($I4232)+IF($Q4232=1,RetAgeO,RetAgeE)=FY,MONTH($I4232),IF(YEAR($I4232)+IF($Q4232=1,RetAgeO,RetAgeE)&lt;FY,1,0)))</f>
        <v/>
      </c>
      <c r="V4232" s="38">
        <f>IF(OR($R4232=0,NOT(ISNUMBER($K4232))),0,IF(YEAR($K4232)=FY,MONTH($K4232),IF(YEAR($K4232)&lt;FY,1,0)))</f>
        <v/>
      </c>
      <c r="W4232" s="38">
        <f>IF($R4232=0,0,MIN(12,IF(AND(ISNUMBER($O4232),$O4232&gt;=1,$O4232&lt;=12),INT($O4232),12),IF(AND(RetireExit="Yes",$U4232&gt;0),$U4232,12),IF(AND(ContractExit="Yes",$V4232&gt;0),$V4232,12)))</f>
        <v/>
      </c>
      <c r="X4232" s="37">
        <f>IF(ISNUMBER($P4232),$P4232,IncPct)</f>
        <v/>
      </c>
      <c r="Y4232" s="39">
        <f>IF($W4232=0,0,MAX(0,MIN($W4232,IncMonth-1))+MAX(0,$W4232-IncMonth+1)*(1+$X4232))</f>
        <v/>
      </c>
      <c r="Z4232" s="40">
        <f>IF($C4232="",0,IFERROR(INDEX(Departments!$B$5:$B$54,MATCH($C4232,Departments!$A$5:$A$54,0)),0))</f>
        <v/>
      </c>
      <c r="AA4232" s="41">
        <f>N($L4232)*$Y4232</f>
        <v/>
      </c>
      <c r="AB4232" s="41">
        <f>N($M4232)*$Y4232</f>
        <v/>
      </c>
      <c r="AC4232" s="41">
        <f>$AA4232*$Z4232</f>
        <v/>
      </c>
      <c r="AD4232" s="41">
        <f>$AA4232*BonusMonths/12</f>
        <v/>
      </c>
      <c r="AE4232" s="41">
        <f>($AA4232+SI_Gross*$AB4232)*IF($Q4232=1,SI_O,SI_E)</f>
        <v/>
      </c>
      <c r="AF4232" s="41">
        <f>IF($Q4232=1,0,$AA4232*EOSB)</f>
        <v/>
      </c>
      <c r="AG4232" s="41">
        <f>$AN4232*$W4232</f>
        <v/>
      </c>
      <c r="AH4232" s="41">
        <f>SUM($AA4232:$AG4232)</f>
        <v/>
      </c>
      <c r="AI4232" s="41">
        <f>12*($AM4232+$AN4232)</f>
        <v/>
      </c>
      <c r="AJ4232" s="41">
        <f>$AM4232*((IncMonth-1)+(13-IncMonth)*(1+$X4232))+12*$AN4232</f>
        <v/>
      </c>
      <c r="AK4232" s="41">
        <f>IF($R4232=1,N($L4232)+N($M4232),0)</f>
        <v/>
      </c>
      <c r="AL4232">
        <f>IF($C4232="","",IF(N($L4232)&lt;=0,"Basic salary missing",IF(ISNA(MATCH($C4232,Departments!$A$5:$A$54,0)),"Department not on Departments sheet",IF(AND($I4232&lt;&gt;"",NOT(ISNUMBER($I4232))),"Date of birth is text, not a date",IF(AND($K4232&lt;&gt;"",NOT(ISNUMBER($K4232))),"Contract end is text, not a date","")))))</f>
        <v/>
      </c>
      <c r="AM4232" s="41">
        <f>IF($R4232=0,0,N($L4232)*(1+$Z4232+BonusMonths/12+IF($Q4232=1,0,EOSB))+N($M4232)+(N($L4232)+SI_Gross*N($M4232))*IF($Q4232=1,SI_O,SI_E))</f>
        <v/>
      </c>
      <c r="AN4232" s="41">
        <f>IF($R4232=0,0,(IF($Q4232=1,MedO,MedE+Ticket)+Training)/12)</f>
        <v/>
      </c>
    </row>
    <row r="4233">
      <c r="I4233" s="35" t="n"/>
      <c r="J4233" s="35" t="n"/>
      <c r="K4233" s="35" t="n"/>
      <c r="L4233" s="36" t="n"/>
      <c r="M4233" s="36" t="n"/>
      <c r="P4233" s="37" t="n"/>
      <c r="Q4233" s="38">
        <f>IF($C4233="",0,IF(OR(LOWER(TRIM($G4233))="omani",LOWER(TRIM($G4233))="oman",LOWER(TRIM($G4233))="om",LOWER(TRIM($G4233))="local"),1,0))</f>
        <v/>
      </c>
      <c r="R4233" s="38">
        <f>IF($C4233="",0,IF(OR(ISNUMBER(SEARCH("resign",$N4233)),ISNUMBER(SEARCH("terminat",$N4233)),ISNUMBER(SEARCH("inactive",$N4233)),ISNUMBER(SEARCH("vacan",$N4233)),ISNUMBER(SEARCH("deceased",$N4233)),ISNUMBER(SEARCH("separated",$N4233))),0,1))</f>
        <v/>
      </c>
      <c r="S4233">
        <f>IF(OR($R4233=0,NOT(ISNUMBER($I4233))),"",IFERROR(DATEDIF($I4233,DATE(FY,1,1),"y"),""))</f>
        <v/>
      </c>
      <c r="T4233">
        <f>IF(OR($R4233=0,NOT(ISNUMBER($J4233))),"",IFERROR(DATEDIF($J4233,DATE(FY,1,1),"y"),0))</f>
        <v/>
      </c>
      <c r="U4233" s="38">
        <f>IF(OR($R4233=0,NOT(ISNUMBER($I4233))),0,IF(YEAR($I4233)+IF($Q4233=1,RetAgeO,RetAgeE)=FY,MONTH($I4233),IF(YEAR($I4233)+IF($Q4233=1,RetAgeO,RetAgeE)&lt;FY,1,0)))</f>
        <v/>
      </c>
      <c r="V4233" s="38">
        <f>IF(OR($R4233=0,NOT(ISNUMBER($K4233))),0,IF(YEAR($K4233)=FY,MONTH($K4233),IF(YEAR($K4233)&lt;FY,1,0)))</f>
        <v/>
      </c>
      <c r="W4233" s="38">
        <f>IF($R4233=0,0,MIN(12,IF(AND(ISNUMBER($O4233),$O4233&gt;=1,$O4233&lt;=12),INT($O4233),12),IF(AND(RetireExit="Yes",$U4233&gt;0),$U4233,12),IF(AND(ContractExit="Yes",$V4233&gt;0),$V4233,12)))</f>
        <v/>
      </c>
      <c r="X4233" s="37">
        <f>IF(ISNUMBER($P4233),$P4233,IncPct)</f>
        <v/>
      </c>
      <c r="Y4233" s="39">
        <f>IF($W4233=0,0,MAX(0,MIN($W4233,IncMonth-1))+MAX(0,$W4233-IncMonth+1)*(1+$X4233))</f>
        <v/>
      </c>
      <c r="Z4233" s="40">
        <f>IF($C4233="",0,IFERROR(INDEX(Departments!$B$5:$B$54,MATCH($C4233,Departments!$A$5:$A$54,0)),0))</f>
        <v/>
      </c>
      <c r="AA4233" s="41">
        <f>N($L4233)*$Y4233</f>
        <v/>
      </c>
      <c r="AB4233" s="41">
        <f>N($M4233)*$Y4233</f>
        <v/>
      </c>
      <c r="AC4233" s="41">
        <f>$AA4233*$Z4233</f>
        <v/>
      </c>
      <c r="AD4233" s="41">
        <f>$AA4233*BonusMonths/12</f>
        <v/>
      </c>
      <c r="AE4233" s="41">
        <f>($AA4233+SI_Gross*$AB4233)*IF($Q4233=1,SI_O,SI_E)</f>
        <v/>
      </c>
      <c r="AF4233" s="41">
        <f>IF($Q4233=1,0,$AA4233*EOSB)</f>
        <v/>
      </c>
      <c r="AG4233" s="41">
        <f>$AN4233*$W4233</f>
        <v/>
      </c>
      <c r="AH4233" s="41">
        <f>SUM($AA4233:$AG4233)</f>
        <v/>
      </c>
      <c r="AI4233" s="41">
        <f>12*($AM4233+$AN4233)</f>
        <v/>
      </c>
      <c r="AJ4233" s="41">
        <f>$AM4233*((IncMonth-1)+(13-IncMonth)*(1+$X4233))+12*$AN4233</f>
        <v/>
      </c>
      <c r="AK4233" s="41">
        <f>IF($R4233=1,N($L4233)+N($M4233),0)</f>
        <v/>
      </c>
      <c r="AL4233">
        <f>IF($C4233="","",IF(N($L4233)&lt;=0,"Basic salary missing",IF(ISNA(MATCH($C4233,Departments!$A$5:$A$54,0)),"Department not on Departments sheet",IF(AND($I4233&lt;&gt;"",NOT(ISNUMBER($I4233))),"Date of birth is text, not a date",IF(AND($K4233&lt;&gt;"",NOT(ISNUMBER($K4233))),"Contract end is text, not a date","")))))</f>
        <v/>
      </c>
      <c r="AM4233" s="41">
        <f>IF($R4233=0,0,N($L4233)*(1+$Z4233+BonusMonths/12+IF($Q4233=1,0,EOSB))+N($M4233)+(N($L4233)+SI_Gross*N($M4233))*IF($Q4233=1,SI_O,SI_E))</f>
        <v/>
      </c>
      <c r="AN4233" s="41">
        <f>IF($R4233=0,0,(IF($Q4233=1,MedO,MedE+Ticket)+Training)/12)</f>
        <v/>
      </c>
    </row>
    <row r="4234">
      <c r="I4234" s="35" t="n"/>
      <c r="J4234" s="35" t="n"/>
      <c r="K4234" s="35" t="n"/>
      <c r="L4234" s="36" t="n"/>
      <c r="M4234" s="36" t="n"/>
      <c r="P4234" s="37" t="n"/>
      <c r="Q4234" s="38">
        <f>IF($C4234="",0,IF(OR(LOWER(TRIM($G4234))="omani",LOWER(TRIM($G4234))="oman",LOWER(TRIM($G4234))="om",LOWER(TRIM($G4234))="local"),1,0))</f>
        <v/>
      </c>
      <c r="R4234" s="38">
        <f>IF($C4234="",0,IF(OR(ISNUMBER(SEARCH("resign",$N4234)),ISNUMBER(SEARCH("terminat",$N4234)),ISNUMBER(SEARCH("inactive",$N4234)),ISNUMBER(SEARCH("vacan",$N4234)),ISNUMBER(SEARCH("deceased",$N4234)),ISNUMBER(SEARCH("separated",$N4234))),0,1))</f>
        <v/>
      </c>
      <c r="S4234">
        <f>IF(OR($R4234=0,NOT(ISNUMBER($I4234))),"",IFERROR(DATEDIF($I4234,DATE(FY,1,1),"y"),""))</f>
        <v/>
      </c>
      <c r="T4234">
        <f>IF(OR($R4234=0,NOT(ISNUMBER($J4234))),"",IFERROR(DATEDIF($J4234,DATE(FY,1,1),"y"),0))</f>
        <v/>
      </c>
      <c r="U4234" s="38">
        <f>IF(OR($R4234=0,NOT(ISNUMBER($I4234))),0,IF(YEAR($I4234)+IF($Q4234=1,RetAgeO,RetAgeE)=FY,MONTH($I4234),IF(YEAR($I4234)+IF($Q4234=1,RetAgeO,RetAgeE)&lt;FY,1,0)))</f>
        <v/>
      </c>
      <c r="V4234" s="38">
        <f>IF(OR($R4234=0,NOT(ISNUMBER($K4234))),0,IF(YEAR($K4234)=FY,MONTH($K4234),IF(YEAR($K4234)&lt;FY,1,0)))</f>
        <v/>
      </c>
      <c r="W4234" s="38">
        <f>IF($R4234=0,0,MIN(12,IF(AND(ISNUMBER($O4234),$O4234&gt;=1,$O4234&lt;=12),INT($O4234),12),IF(AND(RetireExit="Yes",$U4234&gt;0),$U4234,12),IF(AND(ContractExit="Yes",$V4234&gt;0),$V4234,12)))</f>
        <v/>
      </c>
      <c r="X4234" s="37">
        <f>IF(ISNUMBER($P4234),$P4234,IncPct)</f>
        <v/>
      </c>
      <c r="Y4234" s="39">
        <f>IF($W4234=0,0,MAX(0,MIN($W4234,IncMonth-1))+MAX(0,$W4234-IncMonth+1)*(1+$X4234))</f>
        <v/>
      </c>
      <c r="Z4234" s="40">
        <f>IF($C4234="",0,IFERROR(INDEX(Departments!$B$5:$B$54,MATCH($C4234,Departments!$A$5:$A$54,0)),0))</f>
        <v/>
      </c>
      <c r="AA4234" s="41">
        <f>N($L4234)*$Y4234</f>
        <v/>
      </c>
      <c r="AB4234" s="41">
        <f>N($M4234)*$Y4234</f>
        <v/>
      </c>
      <c r="AC4234" s="41">
        <f>$AA4234*$Z4234</f>
        <v/>
      </c>
      <c r="AD4234" s="41">
        <f>$AA4234*BonusMonths/12</f>
        <v/>
      </c>
      <c r="AE4234" s="41">
        <f>($AA4234+SI_Gross*$AB4234)*IF($Q4234=1,SI_O,SI_E)</f>
        <v/>
      </c>
      <c r="AF4234" s="41">
        <f>IF($Q4234=1,0,$AA4234*EOSB)</f>
        <v/>
      </c>
      <c r="AG4234" s="41">
        <f>$AN4234*$W4234</f>
        <v/>
      </c>
      <c r="AH4234" s="41">
        <f>SUM($AA4234:$AG4234)</f>
        <v/>
      </c>
      <c r="AI4234" s="41">
        <f>12*($AM4234+$AN4234)</f>
        <v/>
      </c>
      <c r="AJ4234" s="41">
        <f>$AM4234*((IncMonth-1)+(13-IncMonth)*(1+$X4234))+12*$AN4234</f>
        <v/>
      </c>
      <c r="AK4234" s="41">
        <f>IF($R4234=1,N($L4234)+N($M4234),0)</f>
        <v/>
      </c>
      <c r="AL4234">
        <f>IF($C4234="","",IF(N($L4234)&lt;=0,"Basic salary missing",IF(ISNA(MATCH($C4234,Departments!$A$5:$A$54,0)),"Department not on Departments sheet",IF(AND($I4234&lt;&gt;"",NOT(ISNUMBER($I4234))),"Date of birth is text, not a date",IF(AND($K4234&lt;&gt;"",NOT(ISNUMBER($K4234))),"Contract end is text, not a date","")))))</f>
        <v/>
      </c>
      <c r="AM4234" s="41">
        <f>IF($R4234=0,0,N($L4234)*(1+$Z4234+BonusMonths/12+IF($Q4234=1,0,EOSB))+N($M4234)+(N($L4234)+SI_Gross*N($M4234))*IF($Q4234=1,SI_O,SI_E))</f>
        <v/>
      </c>
      <c r="AN4234" s="41">
        <f>IF($R4234=0,0,(IF($Q4234=1,MedO,MedE+Ticket)+Training)/12)</f>
        <v/>
      </c>
    </row>
    <row r="4235">
      <c r="I4235" s="35" t="n"/>
      <c r="J4235" s="35" t="n"/>
      <c r="K4235" s="35" t="n"/>
      <c r="L4235" s="36" t="n"/>
      <c r="M4235" s="36" t="n"/>
      <c r="P4235" s="37" t="n"/>
      <c r="Q4235" s="38">
        <f>IF($C4235="",0,IF(OR(LOWER(TRIM($G4235))="omani",LOWER(TRIM($G4235))="oman",LOWER(TRIM($G4235))="om",LOWER(TRIM($G4235))="local"),1,0))</f>
        <v/>
      </c>
      <c r="R4235" s="38">
        <f>IF($C4235="",0,IF(OR(ISNUMBER(SEARCH("resign",$N4235)),ISNUMBER(SEARCH("terminat",$N4235)),ISNUMBER(SEARCH("inactive",$N4235)),ISNUMBER(SEARCH("vacan",$N4235)),ISNUMBER(SEARCH("deceased",$N4235)),ISNUMBER(SEARCH("separated",$N4235))),0,1))</f>
        <v/>
      </c>
      <c r="S4235">
        <f>IF(OR($R4235=0,NOT(ISNUMBER($I4235))),"",IFERROR(DATEDIF($I4235,DATE(FY,1,1),"y"),""))</f>
        <v/>
      </c>
      <c r="T4235">
        <f>IF(OR($R4235=0,NOT(ISNUMBER($J4235))),"",IFERROR(DATEDIF($J4235,DATE(FY,1,1),"y"),0))</f>
        <v/>
      </c>
      <c r="U4235" s="38">
        <f>IF(OR($R4235=0,NOT(ISNUMBER($I4235))),0,IF(YEAR($I4235)+IF($Q4235=1,RetAgeO,RetAgeE)=FY,MONTH($I4235),IF(YEAR($I4235)+IF($Q4235=1,RetAgeO,RetAgeE)&lt;FY,1,0)))</f>
        <v/>
      </c>
      <c r="V4235" s="38">
        <f>IF(OR($R4235=0,NOT(ISNUMBER($K4235))),0,IF(YEAR($K4235)=FY,MONTH($K4235),IF(YEAR($K4235)&lt;FY,1,0)))</f>
        <v/>
      </c>
      <c r="W4235" s="38">
        <f>IF($R4235=0,0,MIN(12,IF(AND(ISNUMBER($O4235),$O4235&gt;=1,$O4235&lt;=12),INT($O4235),12),IF(AND(RetireExit="Yes",$U4235&gt;0),$U4235,12),IF(AND(ContractExit="Yes",$V4235&gt;0),$V4235,12)))</f>
        <v/>
      </c>
      <c r="X4235" s="37">
        <f>IF(ISNUMBER($P4235),$P4235,IncPct)</f>
        <v/>
      </c>
      <c r="Y4235" s="39">
        <f>IF($W4235=0,0,MAX(0,MIN($W4235,IncMonth-1))+MAX(0,$W4235-IncMonth+1)*(1+$X4235))</f>
        <v/>
      </c>
      <c r="Z4235" s="40">
        <f>IF($C4235="",0,IFERROR(INDEX(Departments!$B$5:$B$54,MATCH($C4235,Departments!$A$5:$A$54,0)),0))</f>
        <v/>
      </c>
      <c r="AA4235" s="41">
        <f>N($L4235)*$Y4235</f>
        <v/>
      </c>
      <c r="AB4235" s="41">
        <f>N($M4235)*$Y4235</f>
        <v/>
      </c>
      <c r="AC4235" s="41">
        <f>$AA4235*$Z4235</f>
        <v/>
      </c>
      <c r="AD4235" s="41">
        <f>$AA4235*BonusMonths/12</f>
        <v/>
      </c>
      <c r="AE4235" s="41">
        <f>($AA4235+SI_Gross*$AB4235)*IF($Q4235=1,SI_O,SI_E)</f>
        <v/>
      </c>
      <c r="AF4235" s="41">
        <f>IF($Q4235=1,0,$AA4235*EOSB)</f>
        <v/>
      </c>
      <c r="AG4235" s="41">
        <f>$AN4235*$W4235</f>
        <v/>
      </c>
      <c r="AH4235" s="41">
        <f>SUM($AA4235:$AG4235)</f>
        <v/>
      </c>
      <c r="AI4235" s="41">
        <f>12*($AM4235+$AN4235)</f>
        <v/>
      </c>
      <c r="AJ4235" s="41">
        <f>$AM4235*((IncMonth-1)+(13-IncMonth)*(1+$X4235))+12*$AN4235</f>
        <v/>
      </c>
      <c r="AK4235" s="41">
        <f>IF($R4235=1,N($L4235)+N($M4235),0)</f>
        <v/>
      </c>
      <c r="AL4235">
        <f>IF($C4235="","",IF(N($L4235)&lt;=0,"Basic salary missing",IF(ISNA(MATCH($C4235,Departments!$A$5:$A$54,0)),"Department not on Departments sheet",IF(AND($I4235&lt;&gt;"",NOT(ISNUMBER($I4235))),"Date of birth is text, not a date",IF(AND($K4235&lt;&gt;"",NOT(ISNUMBER($K4235))),"Contract end is text, not a date","")))))</f>
        <v/>
      </c>
      <c r="AM4235" s="41">
        <f>IF($R4235=0,0,N($L4235)*(1+$Z4235+BonusMonths/12+IF($Q4235=1,0,EOSB))+N($M4235)+(N($L4235)+SI_Gross*N($M4235))*IF($Q4235=1,SI_O,SI_E))</f>
        <v/>
      </c>
      <c r="AN4235" s="41">
        <f>IF($R4235=0,0,(IF($Q4235=1,MedO,MedE+Ticket)+Training)/12)</f>
        <v/>
      </c>
    </row>
    <row r="4236">
      <c r="I4236" s="35" t="n"/>
      <c r="J4236" s="35" t="n"/>
      <c r="K4236" s="35" t="n"/>
      <c r="L4236" s="36" t="n"/>
      <c r="M4236" s="36" t="n"/>
      <c r="P4236" s="37" t="n"/>
      <c r="Q4236" s="38">
        <f>IF($C4236="",0,IF(OR(LOWER(TRIM($G4236))="omani",LOWER(TRIM($G4236))="oman",LOWER(TRIM($G4236))="om",LOWER(TRIM($G4236))="local"),1,0))</f>
        <v/>
      </c>
      <c r="R4236" s="38">
        <f>IF($C4236="",0,IF(OR(ISNUMBER(SEARCH("resign",$N4236)),ISNUMBER(SEARCH("terminat",$N4236)),ISNUMBER(SEARCH("inactive",$N4236)),ISNUMBER(SEARCH("vacan",$N4236)),ISNUMBER(SEARCH("deceased",$N4236)),ISNUMBER(SEARCH("separated",$N4236))),0,1))</f>
        <v/>
      </c>
      <c r="S4236">
        <f>IF(OR($R4236=0,NOT(ISNUMBER($I4236))),"",IFERROR(DATEDIF($I4236,DATE(FY,1,1),"y"),""))</f>
        <v/>
      </c>
      <c r="T4236">
        <f>IF(OR($R4236=0,NOT(ISNUMBER($J4236))),"",IFERROR(DATEDIF($J4236,DATE(FY,1,1),"y"),0))</f>
        <v/>
      </c>
      <c r="U4236" s="38">
        <f>IF(OR($R4236=0,NOT(ISNUMBER($I4236))),0,IF(YEAR($I4236)+IF($Q4236=1,RetAgeO,RetAgeE)=FY,MONTH($I4236),IF(YEAR($I4236)+IF($Q4236=1,RetAgeO,RetAgeE)&lt;FY,1,0)))</f>
        <v/>
      </c>
      <c r="V4236" s="38">
        <f>IF(OR($R4236=0,NOT(ISNUMBER($K4236))),0,IF(YEAR($K4236)=FY,MONTH($K4236),IF(YEAR($K4236)&lt;FY,1,0)))</f>
        <v/>
      </c>
      <c r="W4236" s="38">
        <f>IF($R4236=0,0,MIN(12,IF(AND(ISNUMBER($O4236),$O4236&gt;=1,$O4236&lt;=12),INT($O4236),12),IF(AND(RetireExit="Yes",$U4236&gt;0),$U4236,12),IF(AND(ContractExit="Yes",$V4236&gt;0),$V4236,12)))</f>
        <v/>
      </c>
      <c r="X4236" s="37">
        <f>IF(ISNUMBER($P4236),$P4236,IncPct)</f>
        <v/>
      </c>
      <c r="Y4236" s="39">
        <f>IF($W4236=0,0,MAX(0,MIN($W4236,IncMonth-1))+MAX(0,$W4236-IncMonth+1)*(1+$X4236))</f>
        <v/>
      </c>
      <c r="Z4236" s="40">
        <f>IF($C4236="",0,IFERROR(INDEX(Departments!$B$5:$B$54,MATCH($C4236,Departments!$A$5:$A$54,0)),0))</f>
        <v/>
      </c>
      <c r="AA4236" s="41">
        <f>N($L4236)*$Y4236</f>
        <v/>
      </c>
      <c r="AB4236" s="41">
        <f>N($M4236)*$Y4236</f>
        <v/>
      </c>
      <c r="AC4236" s="41">
        <f>$AA4236*$Z4236</f>
        <v/>
      </c>
      <c r="AD4236" s="41">
        <f>$AA4236*BonusMonths/12</f>
        <v/>
      </c>
      <c r="AE4236" s="41">
        <f>($AA4236+SI_Gross*$AB4236)*IF($Q4236=1,SI_O,SI_E)</f>
        <v/>
      </c>
      <c r="AF4236" s="41">
        <f>IF($Q4236=1,0,$AA4236*EOSB)</f>
        <v/>
      </c>
      <c r="AG4236" s="41">
        <f>$AN4236*$W4236</f>
        <v/>
      </c>
      <c r="AH4236" s="41">
        <f>SUM($AA4236:$AG4236)</f>
        <v/>
      </c>
      <c r="AI4236" s="41">
        <f>12*($AM4236+$AN4236)</f>
        <v/>
      </c>
      <c r="AJ4236" s="41">
        <f>$AM4236*((IncMonth-1)+(13-IncMonth)*(1+$X4236))+12*$AN4236</f>
        <v/>
      </c>
      <c r="AK4236" s="41">
        <f>IF($R4236=1,N($L4236)+N($M4236),0)</f>
        <v/>
      </c>
      <c r="AL4236">
        <f>IF($C4236="","",IF(N($L4236)&lt;=0,"Basic salary missing",IF(ISNA(MATCH($C4236,Departments!$A$5:$A$54,0)),"Department not on Departments sheet",IF(AND($I4236&lt;&gt;"",NOT(ISNUMBER($I4236))),"Date of birth is text, not a date",IF(AND($K4236&lt;&gt;"",NOT(ISNUMBER($K4236))),"Contract end is text, not a date","")))))</f>
        <v/>
      </c>
      <c r="AM4236" s="41">
        <f>IF($R4236=0,0,N($L4236)*(1+$Z4236+BonusMonths/12+IF($Q4236=1,0,EOSB))+N($M4236)+(N($L4236)+SI_Gross*N($M4236))*IF($Q4236=1,SI_O,SI_E))</f>
        <v/>
      </c>
      <c r="AN4236" s="41">
        <f>IF($R4236=0,0,(IF($Q4236=1,MedO,MedE+Ticket)+Training)/12)</f>
        <v/>
      </c>
    </row>
    <row r="4237">
      <c r="I4237" s="35" t="n"/>
      <c r="J4237" s="35" t="n"/>
      <c r="K4237" s="35" t="n"/>
      <c r="L4237" s="36" t="n"/>
      <c r="M4237" s="36" t="n"/>
      <c r="P4237" s="37" t="n"/>
      <c r="Q4237" s="38">
        <f>IF($C4237="",0,IF(OR(LOWER(TRIM($G4237))="omani",LOWER(TRIM($G4237))="oman",LOWER(TRIM($G4237))="om",LOWER(TRIM($G4237))="local"),1,0))</f>
        <v/>
      </c>
      <c r="R4237" s="38">
        <f>IF($C4237="",0,IF(OR(ISNUMBER(SEARCH("resign",$N4237)),ISNUMBER(SEARCH("terminat",$N4237)),ISNUMBER(SEARCH("inactive",$N4237)),ISNUMBER(SEARCH("vacan",$N4237)),ISNUMBER(SEARCH("deceased",$N4237)),ISNUMBER(SEARCH("separated",$N4237))),0,1))</f>
        <v/>
      </c>
      <c r="S4237">
        <f>IF(OR($R4237=0,NOT(ISNUMBER($I4237))),"",IFERROR(DATEDIF($I4237,DATE(FY,1,1),"y"),""))</f>
        <v/>
      </c>
      <c r="T4237">
        <f>IF(OR($R4237=0,NOT(ISNUMBER($J4237))),"",IFERROR(DATEDIF($J4237,DATE(FY,1,1),"y"),0))</f>
        <v/>
      </c>
      <c r="U4237" s="38">
        <f>IF(OR($R4237=0,NOT(ISNUMBER($I4237))),0,IF(YEAR($I4237)+IF($Q4237=1,RetAgeO,RetAgeE)=FY,MONTH($I4237),IF(YEAR($I4237)+IF($Q4237=1,RetAgeO,RetAgeE)&lt;FY,1,0)))</f>
        <v/>
      </c>
      <c r="V4237" s="38">
        <f>IF(OR($R4237=0,NOT(ISNUMBER($K4237))),0,IF(YEAR($K4237)=FY,MONTH($K4237),IF(YEAR($K4237)&lt;FY,1,0)))</f>
        <v/>
      </c>
      <c r="W4237" s="38">
        <f>IF($R4237=0,0,MIN(12,IF(AND(ISNUMBER($O4237),$O4237&gt;=1,$O4237&lt;=12),INT($O4237),12),IF(AND(RetireExit="Yes",$U4237&gt;0),$U4237,12),IF(AND(ContractExit="Yes",$V4237&gt;0),$V4237,12)))</f>
        <v/>
      </c>
      <c r="X4237" s="37">
        <f>IF(ISNUMBER($P4237),$P4237,IncPct)</f>
        <v/>
      </c>
      <c r="Y4237" s="39">
        <f>IF($W4237=0,0,MAX(0,MIN($W4237,IncMonth-1))+MAX(0,$W4237-IncMonth+1)*(1+$X4237))</f>
        <v/>
      </c>
      <c r="Z4237" s="40">
        <f>IF($C4237="",0,IFERROR(INDEX(Departments!$B$5:$B$54,MATCH($C4237,Departments!$A$5:$A$54,0)),0))</f>
        <v/>
      </c>
      <c r="AA4237" s="41">
        <f>N($L4237)*$Y4237</f>
        <v/>
      </c>
      <c r="AB4237" s="41">
        <f>N($M4237)*$Y4237</f>
        <v/>
      </c>
      <c r="AC4237" s="41">
        <f>$AA4237*$Z4237</f>
        <v/>
      </c>
      <c r="AD4237" s="41">
        <f>$AA4237*BonusMonths/12</f>
        <v/>
      </c>
      <c r="AE4237" s="41">
        <f>($AA4237+SI_Gross*$AB4237)*IF($Q4237=1,SI_O,SI_E)</f>
        <v/>
      </c>
      <c r="AF4237" s="41">
        <f>IF($Q4237=1,0,$AA4237*EOSB)</f>
        <v/>
      </c>
      <c r="AG4237" s="41">
        <f>$AN4237*$W4237</f>
        <v/>
      </c>
      <c r="AH4237" s="41">
        <f>SUM($AA4237:$AG4237)</f>
        <v/>
      </c>
      <c r="AI4237" s="41">
        <f>12*($AM4237+$AN4237)</f>
        <v/>
      </c>
      <c r="AJ4237" s="41">
        <f>$AM4237*((IncMonth-1)+(13-IncMonth)*(1+$X4237))+12*$AN4237</f>
        <v/>
      </c>
      <c r="AK4237" s="41">
        <f>IF($R4237=1,N($L4237)+N($M4237),0)</f>
        <v/>
      </c>
      <c r="AL4237">
        <f>IF($C4237="","",IF(N($L4237)&lt;=0,"Basic salary missing",IF(ISNA(MATCH($C4237,Departments!$A$5:$A$54,0)),"Department not on Departments sheet",IF(AND($I4237&lt;&gt;"",NOT(ISNUMBER($I4237))),"Date of birth is text, not a date",IF(AND($K4237&lt;&gt;"",NOT(ISNUMBER($K4237))),"Contract end is text, not a date","")))))</f>
        <v/>
      </c>
      <c r="AM4237" s="41">
        <f>IF($R4237=0,0,N($L4237)*(1+$Z4237+BonusMonths/12+IF($Q4237=1,0,EOSB))+N($M4237)+(N($L4237)+SI_Gross*N($M4237))*IF($Q4237=1,SI_O,SI_E))</f>
        <v/>
      </c>
      <c r="AN4237" s="41">
        <f>IF($R4237=0,0,(IF($Q4237=1,MedO,MedE+Ticket)+Training)/12)</f>
        <v/>
      </c>
    </row>
    <row r="4238">
      <c r="I4238" s="35" t="n"/>
      <c r="J4238" s="35" t="n"/>
      <c r="K4238" s="35" t="n"/>
      <c r="L4238" s="36" t="n"/>
      <c r="M4238" s="36" t="n"/>
      <c r="P4238" s="37" t="n"/>
      <c r="Q4238" s="38">
        <f>IF($C4238="",0,IF(OR(LOWER(TRIM($G4238))="omani",LOWER(TRIM($G4238))="oman",LOWER(TRIM($G4238))="om",LOWER(TRIM($G4238))="local"),1,0))</f>
        <v/>
      </c>
      <c r="R4238" s="38">
        <f>IF($C4238="",0,IF(OR(ISNUMBER(SEARCH("resign",$N4238)),ISNUMBER(SEARCH("terminat",$N4238)),ISNUMBER(SEARCH("inactive",$N4238)),ISNUMBER(SEARCH("vacan",$N4238)),ISNUMBER(SEARCH("deceased",$N4238)),ISNUMBER(SEARCH("separated",$N4238))),0,1))</f>
        <v/>
      </c>
      <c r="S4238">
        <f>IF(OR($R4238=0,NOT(ISNUMBER($I4238))),"",IFERROR(DATEDIF($I4238,DATE(FY,1,1),"y"),""))</f>
        <v/>
      </c>
      <c r="T4238">
        <f>IF(OR($R4238=0,NOT(ISNUMBER($J4238))),"",IFERROR(DATEDIF($J4238,DATE(FY,1,1),"y"),0))</f>
        <v/>
      </c>
      <c r="U4238" s="38">
        <f>IF(OR($R4238=0,NOT(ISNUMBER($I4238))),0,IF(YEAR($I4238)+IF($Q4238=1,RetAgeO,RetAgeE)=FY,MONTH($I4238),IF(YEAR($I4238)+IF($Q4238=1,RetAgeO,RetAgeE)&lt;FY,1,0)))</f>
        <v/>
      </c>
      <c r="V4238" s="38">
        <f>IF(OR($R4238=0,NOT(ISNUMBER($K4238))),0,IF(YEAR($K4238)=FY,MONTH($K4238),IF(YEAR($K4238)&lt;FY,1,0)))</f>
        <v/>
      </c>
      <c r="W4238" s="38">
        <f>IF($R4238=0,0,MIN(12,IF(AND(ISNUMBER($O4238),$O4238&gt;=1,$O4238&lt;=12),INT($O4238),12),IF(AND(RetireExit="Yes",$U4238&gt;0),$U4238,12),IF(AND(ContractExit="Yes",$V4238&gt;0),$V4238,12)))</f>
        <v/>
      </c>
      <c r="X4238" s="37">
        <f>IF(ISNUMBER($P4238),$P4238,IncPct)</f>
        <v/>
      </c>
      <c r="Y4238" s="39">
        <f>IF($W4238=0,0,MAX(0,MIN($W4238,IncMonth-1))+MAX(0,$W4238-IncMonth+1)*(1+$X4238))</f>
        <v/>
      </c>
      <c r="Z4238" s="40">
        <f>IF($C4238="",0,IFERROR(INDEX(Departments!$B$5:$B$54,MATCH($C4238,Departments!$A$5:$A$54,0)),0))</f>
        <v/>
      </c>
      <c r="AA4238" s="41">
        <f>N($L4238)*$Y4238</f>
        <v/>
      </c>
      <c r="AB4238" s="41">
        <f>N($M4238)*$Y4238</f>
        <v/>
      </c>
      <c r="AC4238" s="41">
        <f>$AA4238*$Z4238</f>
        <v/>
      </c>
      <c r="AD4238" s="41">
        <f>$AA4238*BonusMonths/12</f>
        <v/>
      </c>
      <c r="AE4238" s="41">
        <f>($AA4238+SI_Gross*$AB4238)*IF($Q4238=1,SI_O,SI_E)</f>
        <v/>
      </c>
      <c r="AF4238" s="41">
        <f>IF($Q4238=1,0,$AA4238*EOSB)</f>
        <v/>
      </c>
      <c r="AG4238" s="41">
        <f>$AN4238*$W4238</f>
        <v/>
      </c>
      <c r="AH4238" s="41">
        <f>SUM($AA4238:$AG4238)</f>
        <v/>
      </c>
      <c r="AI4238" s="41">
        <f>12*($AM4238+$AN4238)</f>
        <v/>
      </c>
      <c r="AJ4238" s="41">
        <f>$AM4238*((IncMonth-1)+(13-IncMonth)*(1+$X4238))+12*$AN4238</f>
        <v/>
      </c>
      <c r="AK4238" s="41">
        <f>IF($R4238=1,N($L4238)+N($M4238),0)</f>
        <v/>
      </c>
      <c r="AL4238">
        <f>IF($C4238="","",IF(N($L4238)&lt;=0,"Basic salary missing",IF(ISNA(MATCH($C4238,Departments!$A$5:$A$54,0)),"Department not on Departments sheet",IF(AND($I4238&lt;&gt;"",NOT(ISNUMBER($I4238))),"Date of birth is text, not a date",IF(AND($K4238&lt;&gt;"",NOT(ISNUMBER($K4238))),"Contract end is text, not a date","")))))</f>
        <v/>
      </c>
      <c r="AM4238" s="41">
        <f>IF($R4238=0,0,N($L4238)*(1+$Z4238+BonusMonths/12+IF($Q4238=1,0,EOSB))+N($M4238)+(N($L4238)+SI_Gross*N($M4238))*IF($Q4238=1,SI_O,SI_E))</f>
        <v/>
      </c>
      <c r="AN4238" s="41">
        <f>IF($R4238=0,0,(IF($Q4238=1,MedO,MedE+Ticket)+Training)/12)</f>
        <v/>
      </c>
    </row>
    <row r="4239">
      <c r="I4239" s="35" t="n"/>
      <c r="J4239" s="35" t="n"/>
      <c r="K4239" s="35" t="n"/>
      <c r="L4239" s="36" t="n"/>
      <c r="M4239" s="36" t="n"/>
      <c r="P4239" s="37" t="n"/>
      <c r="Q4239" s="38">
        <f>IF($C4239="",0,IF(OR(LOWER(TRIM($G4239))="omani",LOWER(TRIM($G4239))="oman",LOWER(TRIM($G4239))="om",LOWER(TRIM($G4239))="local"),1,0))</f>
        <v/>
      </c>
      <c r="R4239" s="38">
        <f>IF($C4239="",0,IF(OR(ISNUMBER(SEARCH("resign",$N4239)),ISNUMBER(SEARCH("terminat",$N4239)),ISNUMBER(SEARCH("inactive",$N4239)),ISNUMBER(SEARCH("vacan",$N4239)),ISNUMBER(SEARCH("deceased",$N4239)),ISNUMBER(SEARCH("separated",$N4239))),0,1))</f>
        <v/>
      </c>
      <c r="S4239">
        <f>IF(OR($R4239=0,NOT(ISNUMBER($I4239))),"",IFERROR(DATEDIF($I4239,DATE(FY,1,1),"y"),""))</f>
        <v/>
      </c>
      <c r="T4239">
        <f>IF(OR($R4239=0,NOT(ISNUMBER($J4239))),"",IFERROR(DATEDIF($J4239,DATE(FY,1,1),"y"),0))</f>
        <v/>
      </c>
      <c r="U4239" s="38">
        <f>IF(OR($R4239=0,NOT(ISNUMBER($I4239))),0,IF(YEAR($I4239)+IF($Q4239=1,RetAgeO,RetAgeE)=FY,MONTH($I4239),IF(YEAR($I4239)+IF($Q4239=1,RetAgeO,RetAgeE)&lt;FY,1,0)))</f>
        <v/>
      </c>
      <c r="V4239" s="38">
        <f>IF(OR($R4239=0,NOT(ISNUMBER($K4239))),0,IF(YEAR($K4239)=FY,MONTH($K4239),IF(YEAR($K4239)&lt;FY,1,0)))</f>
        <v/>
      </c>
      <c r="W4239" s="38">
        <f>IF($R4239=0,0,MIN(12,IF(AND(ISNUMBER($O4239),$O4239&gt;=1,$O4239&lt;=12),INT($O4239),12),IF(AND(RetireExit="Yes",$U4239&gt;0),$U4239,12),IF(AND(ContractExit="Yes",$V4239&gt;0),$V4239,12)))</f>
        <v/>
      </c>
      <c r="X4239" s="37">
        <f>IF(ISNUMBER($P4239),$P4239,IncPct)</f>
        <v/>
      </c>
      <c r="Y4239" s="39">
        <f>IF($W4239=0,0,MAX(0,MIN($W4239,IncMonth-1))+MAX(0,$W4239-IncMonth+1)*(1+$X4239))</f>
        <v/>
      </c>
      <c r="Z4239" s="40">
        <f>IF($C4239="",0,IFERROR(INDEX(Departments!$B$5:$B$54,MATCH($C4239,Departments!$A$5:$A$54,0)),0))</f>
        <v/>
      </c>
      <c r="AA4239" s="41">
        <f>N($L4239)*$Y4239</f>
        <v/>
      </c>
      <c r="AB4239" s="41">
        <f>N($M4239)*$Y4239</f>
        <v/>
      </c>
      <c r="AC4239" s="41">
        <f>$AA4239*$Z4239</f>
        <v/>
      </c>
      <c r="AD4239" s="41">
        <f>$AA4239*BonusMonths/12</f>
        <v/>
      </c>
      <c r="AE4239" s="41">
        <f>($AA4239+SI_Gross*$AB4239)*IF($Q4239=1,SI_O,SI_E)</f>
        <v/>
      </c>
      <c r="AF4239" s="41">
        <f>IF($Q4239=1,0,$AA4239*EOSB)</f>
        <v/>
      </c>
      <c r="AG4239" s="41">
        <f>$AN4239*$W4239</f>
        <v/>
      </c>
      <c r="AH4239" s="41">
        <f>SUM($AA4239:$AG4239)</f>
        <v/>
      </c>
      <c r="AI4239" s="41">
        <f>12*($AM4239+$AN4239)</f>
        <v/>
      </c>
      <c r="AJ4239" s="41">
        <f>$AM4239*((IncMonth-1)+(13-IncMonth)*(1+$X4239))+12*$AN4239</f>
        <v/>
      </c>
      <c r="AK4239" s="41">
        <f>IF($R4239=1,N($L4239)+N($M4239),0)</f>
        <v/>
      </c>
      <c r="AL4239">
        <f>IF($C4239="","",IF(N($L4239)&lt;=0,"Basic salary missing",IF(ISNA(MATCH($C4239,Departments!$A$5:$A$54,0)),"Department not on Departments sheet",IF(AND($I4239&lt;&gt;"",NOT(ISNUMBER($I4239))),"Date of birth is text, not a date",IF(AND($K4239&lt;&gt;"",NOT(ISNUMBER($K4239))),"Contract end is text, not a date","")))))</f>
        <v/>
      </c>
      <c r="AM4239" s="41">
        <f>IF($R4239=0,0,N($L4239)*(1+$Z4239+BonusMonths/12+IF($Q4239=1,0,EOSB))+N($M4239)+(N($L4239)+SI_Gross*N($M4239))*IF($Q4239=1,SI_O,SI_E))</f>
        <v/>
      </c>
      <c r="AN4239" s="41">
        <f>IF($R4239=0,0,(IF($Q4239=1,MedO,MedE+Ticket)+Training)/12)</f>
        <v/>
      </c>
    </row>
    <row r="4240">
      <c r="I4240" s="35" t="n"/>
      <c r="J4240" s="35" t="n"/>
      <c r="K4240" s="35" t="n"/>
      <c r="L4240" s="36" t="n"/>
      <c r="M4240" s="36" t="n"/>
      <c r="P4240" s="37" t="n"/>
      <c r="Q4240" s="38">
        <f>IF($C4240="",0,IF(OR(LOWER(TRIM($G4240))="omani",LOWER(TRIM($G4240))="oman",LOWER(TRIM($G4240))="om",LOWER(TRIM($G4240))="local"),1,0))</f>
        <v/>
      </c>
      <c r="R4240" s="38">
        <f>IF($C4240="",0,IF(OR(ISNUMBER(SEARCH("resign",$N4240)),ISNUMBER(SEARCH("terminat",$N4240)),ISNUMBER(SEARCH("inactive",$N4240)),ISNUMBER(SEARCH("vacan",$N4240)),ISNUMBER(SEARCH("deceased",$N4240)),ISNUMBER(SEARCH("separated",$N4240))),0,1))</f>
        <v/>
      </c>
      <c r="S4240">
        <f>IF(OR($R4240=0,NOT(ISNUMBER($I4240))),"",IFERROR(DATEDIF($I4240,DATE(FY,1,1),"y"),""))</f>
        <v/>
      </c>
      <c r="T4240">
        <f>IF(OR($R4240=0,NOT(ISNUMBER($J4240))),"",IFERROR(DATEDIF($J4240,DATE(FY,1,1),"y"),0))</f>
        <v/>
      </c>
      <c r="U4240" s="38">
        <f>IF(OR($R4240=0,NOT(ISNUMBER($I4240))),0,IF(YEAR($I4240)+IF($Q4240=1,RetAgeO,RetAgeE)=FY,MONTH($I4240),IF(YEAR($I4240)+IF($Q4240=1,RetAgeO,RetAgeE)&lt;FY,1,0)))</f>
        <v/>
      </c>
      <c r="V4240" s="38">
        <f>IF(OR($R4240=0,NOT(ISNUMBER($K4240))),0,IF(YEAR($K4240)=FY,MONTH($K4240),IF(YEAR($K4240)&lt;FY,1,0)))</f>
        <v/>
      </c>
      <c r="W4240" s="38">
        <f>IF($R4240=0,0,MIN(12,IF(AND(ISNUMBER($O4240),$O4240&gt;=1,$O4240&lt;=12),INT($O4240),12),IF(AND(RetireExit="Yes",$U4240&gt;0),$U4240,12),IF(AND(ContractExit="Yes",$V4240&gt;0),$V4240,12)))</f>
        <v/>
      </c>
      <c r="X4240" s="37">
        <f>IF(ISNUMBER($P4240),$P4240,IncPct)</f>
        <v/>
      </c>
      <c r="Y4240" s="39">
        <f>IF($W4240=0,0,MAX(0,MIN($W4240,IncMonth-1))+MAX(0,$W4240-IncMonth+1)*(1+$X4240))</f>
        <v/>
      </c>
      <c r="Z4240" s="40">
        <f>IF($C4240="",0,IFERROR(INDEX(Departments!$B$5:$B$54,MATCH($C4240,Departments!$A$5:$A$54,0)),0))</f>
        <v/>
      </c>
      <c r="AA4240" s="41">
        <f>N($L4240)*$Y4240</f>
        <v/>
      </c>
      <c r="AB4240" s="41">
        <f>N($M4240)*$Y4240</f>
        <v/>
      </c>
      <c r="AC4240" s="41">
        <f>$AA4240*$Z4240</f>
        <v/>
      </c>
      <c r="AD4240" s="41">
        <f>$AA4240*BonusMonths/12</f>
        <v/>
      </c>
      <c r="AE4240" s="41">
        <f>($AA4240+SI_Gross*$AB4240)*IF($Q4240=1,SI_O,SI_E)</f>
        <v/>
      </c>
      <c r="AF4240" s="41">
        <f>IF($Q4240=1,0,$AA4240*EOSB)</f>
        <v/>
      </c>
      <c r="AG4240" s="41">
        <f>$AN4240*$W4240</f>
        <v/>
      </c>
      <c r="AH4240" s="41">
        <f>SUM($AA4240:$AG4240)</f>
        <v/>
      </c>
      <c r="AI4240" s="41">
        <f>12*($AM4240+$AN4240)</f>
        <v/>
      </c>
      <c r="AJ4240" s="41">
        <f>$AM4240*((IncMonth-1)+(13-IncMonth)*(1+$X4240))+12*$AN4240</f>
        <v/>
      </c>
      <c r="AK4240" s="41">
        <f>IF($R4240=1,N($L4240)+N($M4240),0)</f>
        <v/>
      </c>
      <c r="AL4240">
        <f>IF($C4240="","",IF(N($L4240)&lt;=0,"Basic salary missing",IF(ISNA(MATCH($C4240,Departments!$A$5:$A$54,0)),"Department not on Departments sheet",IF(AND($I4240&lt;&gt;"",NOT(ISNUMBER($I4240))),"Date of birth is text, not a date",IF(AND($K4240&lt;&gt;"",NOT(ISNUMBER($K4240))),"Contract end is text, not a date","")))))</f>
        <v/>
      </c>
      <c r="AM4240" s="41">
        <f>IF($R4240=0,0,N($L4240)*(1+$Z4240+BonusMonths/12+IF($Q4240=1,0,EOSB))+N($M4240)+(N($L4240)+SI_Gross*N($M4240))*IF($Q4240=1,SI_O,SI_E))</f>
        <v/>
      </c>
      <c r="AN4240" s="41">
        <f>IF($R4240=0,0,(IF($Q4240=1,MedO,MedE+Ticket)+Training)/12)</f>
        <v/>
      </c>
    </row>
    <row r="4241">
      <c r="I4241" s="35" t="n"/>
      <c r="J4241" s="35" t="n"/>
      <c r="K4241" s="35" t="n"/>
      <c r="L4241" s="36" t="n"/>
      <c r="M4241" s="36" t="n"/>
      <c r="P4241" s="37" t="n"/>
      <c r="Q4241" s="38">
        <f>IF($C4241="",0,IF(OR(LOWER(TRIM($G4241))="omani",LOWER(TRIM($G4241))="oman",LOWER(TRIM($G4241))="om",LOWER(TRIM($G4241))="local"),1,0))</f>
        <v/>
      </c>
      <c r="R4241" s="38">
        <f>IF($C4241="",0,IF(OR(ISNUMBER(SEARCH("resign",$N4241)),ISNUMBER(SEARCH("terminat",$N4241)),ISNUMBER(SEARCH("inactive",$N4241)),ISNUMBER(SEARCH("vacan",$N4241)),ISNUMBER(SEARCH("deceased",$N4241)),ISNUMBER(SEARCH("separated",$N4241))),0,1))</f>
        <v/>
      </c>
      <c r="S4241">
        <f>IF(OR($R4241=0,NOT(ISNUMBER($I4241))),"",IFERROR(DATEDIF($I4241,DATE(FY,1,1),"y"),""))</f>
        <v/>
      </c>
      <c r="T4241">
        <f>IF(OR($R4241=0,NOT(ISNUMBER($J4241))),"",IFERROR(DATEDIF($J4241,DATE(FY,1,1),"y"),0))</f>
        <v/>
      </c>
      <c r="U4241" s="38">
        <f>IF(OR($R4241=0,NOT(ISNUMBER($I4241))),0,IF(YEAR($I4241)+IF($Q4241=1,RetAgeO,RetAgeE)=FY,MONTH($I4241),IF(YEAR($I4241)+IF($Q4241=1,RetAgeO,RetAgeE)&lt;FY,1,0)))</f>
        <v/>
      </c>
      <c r="V4241" s="38">
        <f>IF(OR($R4241=0,NOT(ISNUMBER($K4241))),0,IF(YEAR($K4241)=FY,MONTH($K4241),IF(YEAR($K4241)&lt;FY,1,0)))</f>
        <v/>
      </c>
      <c r="W4241" s="38">
        <f>IF($R4241=0,0,MIN(12,IF(AND(ISNUMBER($O4241),$O4241&gt;=1,$O4241&lt;=12),INT($O4241),12),IF(AND(RetireExit="Yes",$U4241&gt;0),$U4241,12),IF(AND(ContractExit="Yes",$V4241&gt;0),$V4241,12)))</f>
        <v/>
      </c>
      <c r="X4241" s="37">
        <f>IF(ISNUMBER($P4241),$P4241,IncPct)</f>
        <v/>
      </c>
      <c r="Y4241" s="39">
        <f>IF($W4241=0,0,MAX(0,MIN($W4241,IncMonth-1))+MAX(0,$W4241-IncMonth+1)*(1+$X4241))</f>
        <v/>
      </c>
      <c r="Z4241" s="40">
        <f>IF($C4241="",0,IFERROR(INDEX(Departments!$B$5:$B$54,MATCH($C4241,Departments!$A$5:$A$54,0)),0))</f>
        <v/>
      </c>
      <c r="AA4241" s="41">
        <f>N($L4241)*$Y4241</f>
        <v/>
      </c>
      <c r="AB4241" s="41">
        <f>N($M4241)*$Y4241</f>
        <v/>
      </c>
      <c r="AC4241" s="41">
        <f>$AA4241*$Z4241</f>
        <v/>
      </c>
      <c r="AD4241" s="41">
        <f>$AA4241*BonusMonths/12</f>
        <v/>
      </c>
      <c r="AE4241" s="41">
        <f>($AA4241+SI_Gross*$AB4241)*IF($Q4241=1,SI_O,SI_E)</f>
        <v/>
      </c>
      <c r="AF4241" s="41">
        <f>IF($Q4241=1,0,$AA4241*EOSB)</f>
        <v/>
      </c>
      <c r="AG4241" s="41">
        <f>$AN4241*$W4241</f>
        <v/>
      </c>
      <c r="AH4241" s="41">
        <f>SUM($AA4241:$AG4241)</f>
        <v/>
      </c>
      <c r="AI4241" s="41">
        <f>12*($AM4241+$AN4241)</f>
        <v/>
      </c>
      <c r="AJ4241" s="41">
        <f>$AM4241*((IncMonth-1)+(13-IncMonth)*(1+$X4241))+12*$AN4241</f>
        <v/>
      </c>
      <c r="AK4241" s="41">
        <f>IF($R4241=1,N($L4241)+N($M4241),0)</f>
        <v/>
      </c>
      <c r="AL4241">
        <f>IF($C4241="","",IF(N($L4241)&lt;=0,"Basic salary missing",IF(ISNA(MATCH($C4241,Departments!$A$5:$A$54,0)),"Department not on Departments sheet",IF(AND($I4241&lt;&gt;"",NOT(ISNUMBER($I4241))),"Date of birth is text, not a date",IF(AND($K4241&lt;&gt;"",NOT(ISNUMBER($K4241))),"Contract end is text, not a date","")))))</f>
        <v/>
      </c>
      <c r="AM4241" s="41">
        <f>IF($R4241=0,0,N($L4241)*(1+$Z4241+BonusMonths/12+IF($Q4241=1,0,EOSB))+N($M4241)+(N($L4241)+SI_Gross*N($M4241))*IF($Q4241=1,SI_O,SI_E))</f>
        <v/>
      </c>
      <c r="AN4241" s="41">
        <f>IF($R4241=0,0,(IF($Q4241=1,MedO,MedE+Ticket)+Training)/12)</f>
        <v/>
      </c>
    </row>
    <row r="4242">
      <c r="I4242" s="35" t="n"/>
      <c r="J4242" s="35" t="n"/>
      <c r="K4242" s="35" t="n"/>
      <c r="L4242" s="36" t="n"/>
      <c r="M4242" s="36" t="n"/>
      <c r="P4242" s="37" t="n"/>
      <c r="Q4242" s="38">
        <f>IF($C4242="",0,IF(OR(LOWER(TRIM($G4242))="omani",LOWER(TRIM($G4242))="oman",LOWER(TRIM($G4242))="om",LOWER(TRIM($G4242))="local"),1,0))</f>
        <v/>
      </c>
      <c r="R4242" s="38">
        <f>IF($C4242="",0,IF(OR(ISNUMBER(SEARCH("resign",$N4242)),ISNUMBER(SEARCH("terminat",$N4242)),ISNUMBER(SEARCH("inactive",$N4242)),ISNUMBER(SEARCH("vacan",$N4242)),ISNUMBER(SEARCH("deceased",$N4242)),ISNUMBER(SEARCH("separated",$N4242))),0,1))</f>
        <v/>
      </c>
      <c r="S4242">
        <f>IF(OR($R4242=0,NOT(ISNUMBER($I4242))),"",IFERROR(DATEDIF($I4242,DATE(FY,1,1),"y"),""))</f>
        <v/>
      </c>
      <c r="T4242">
        <f>IF(OR($R4242=0,NOT(ISNUMBER($J4242))),"",IFERROR(DATEDIF($J4242,DATE(FY,1,1),"y"),0))</f>
        <v/>
      </c>
      <c r="U4242" s="38">
        <f>IF(OR($R4242=0,NOT(ISNUMBER($I4242))),0,IF(YEAR($I4242)+IF($Q4242=1,RetAgeO,RetAgeE)=FY,MONTH($I4242),IF(YEAR($I4242)+IF($Q4242=1,RetAgeO,RetAgeE)&lt;FY,1,0)))</f>
        <v/>
      </c>
      <c r="V4242" s="38">
        <f>IF(OR($R4242=0,NOT(ISNUMBER($K4242))),0,IF(YEAR($K4242)=FY,MONTH($K4242),IF(YEAR($K4242)&lt;FY,1,0)))</f>
        <v/>
      </c>
      <c r="W4242" s="38">
        <f>IF($R4242=0,0,MIN(12,IF(AND(ISNUMBER($O4242),$O4242&gt;=1,$O4242&lt;=12),INT($O4242),12),IF(AND(RetireExit="Yes",$U4242&gt;0),$U4242,12),IF(AND(ContractExit="Yes",$V4242&gt;0),$V4242,12)))</f>
        <v/>
      </c>
      <c r="X4242" s="37">
        <f>IF(ISNUMBER($P4242),$P4242,IncPct)</f>
        <v/>
      </c>
      <c r="Y4242" s="39">
        <f>IF($W4242=0,0,MAX(0,MIN($W4242,IncMonth-1))+MAX(0,$W4242-IncMonth+1)*(1+$X4242))</f>
        <v/>
      </c>
      <c r="Z4242" s="40">
        <f>IF($C4242="",0,IFERROR(INDEX(Departments!$B$5:$B$54,MATCH($C4242,Departments!$A$5:$A$54,0)),0))</f>
        <v/>
      </c>
      <c r="AA4242" s="41">
        <f>N($L4242)*$Y4242</f>
        <v/>
      </c>
      <c r="AB4242" s="41">
        <f>N($M4242)*$Y4242</f>
        <v/>
      </c>
      <c r="AC4242" s="41">
        <f>$AA4242*$Z4242</f>
        <v/>
      </c>
      <c r="AD4242" s="41">
        <f>$AA4242*BonusMonths/12</f>
        <v/>
      </c>
      <c r="AE4242" s="41">
        <f>($AA4242+SI_Gross*$AB4242)*IF($Q4242=1,SI_O,SI_E)</f>
        <v/>
      </c>
      <c r="AF4242" s="41">
        <f>IF($Q4242=1,0,$AA4242*EOSB)</f>
        <v/>
      </c>
      <c r="AG4242" s="41">
        <f>$AN4242*$W4242</f>
        <v/>
      </c>
      <c r="AH4242" s="41">
        <f>SUM($AA4242:$AG4242)</f>
        <v/>
      </c>
      <c r="AI4242" s="41">
        <f>12*($AM4242+$AN4242)</f>
        <v/>
      </c>
      <c r="AJ4242" s="41">
        <f>$AM4242*((IncMonth-1)+(13-IncMonth)*(1+$X4242))+12*$AN4242</f>
        <v/>
      </c>
      <c r="AK4242" s="41">
        <f>IF($R4242=1,N($L4242)+N($M4242),0)</f>
        <v/>
      </c>
      <c r="AL4242">
        <f>IF($C4242="","",IF(N($L4242)&lt;=0,"Basic salary missing",IF(ISNA(MATCH($C4242,Departments!$A$5:$A$54,0)),"Department not on Departments sheet",IF(AND($I4242&lt;&gt;"",NOT(ISNUMBER($I4242))),"Date of birth is text, not a date",IF(AND($K4242&lt;&gt;"",NOT(ISNUMBER($K4242))),"Contract end is text, not a date","")))))</f>
        <v/>
      </c>
      <c r="AM4242" s="41">
        <f>IF($R4242=0,0,N($L4242)*(1+$Z4242+BonusMonths/12+IF($Q4242=1,0,EOSB))+N($M4242)+(N($L4242)+SI_Gross*N($M4242))*IF($Q4242=1,SI_O,SI_E))</f>
        <v/>
      </c>
      <c r="AN4242" s="41">
        <f>IF($R4242=0,0,(IF($Q4242=1,MedO,MedE+Ticket)+Training)/12)</f>
        <v/>
      </c>
    </row>
    <row r="4243">
      <c r="I4243" s="35" t="n"/>
      <c r="J4243" s="35" t="n"/>
      <c r="K4243" s="35" t="n"/>
      <c r="L4243" s="36" t="n"/>
      <c r="M4243" s="36" t="n"/>
      <c r="P4243" s="37" t="n"/>
      <c r="Q4243" s="38">
        <f>IF($C4243="",0,IF(OR(LOWER(TRIM($G4243))="omani",LOWER(TRIM($G4243))="oman",LOWER(TRIM($G4243))="om",LOWER(TRIM($G4243))="local"),1,0))</f>
        <v/>
      </c>
      <c r="R4243" s="38">
        <f>IF($C4243="",0,IF(OR(ISNUMBER(SEARCH("resign",$N4243)),ISNUMBER(SEARCH("terminat",$N4243)),ISNUMBER(SEARCH("inactive",$N4243)),ISNUMBER(SEARCH("vacan",$N4243)),ISNUMBER(SEARCH("deceased",$N4243)),ISNUMBER(SEARCH("separated",$N4243))),0,1))</f>
        <v/>
      </c>
      <c r="S4243">
        <f>IF(OR($R4243=0,NOT(ISNUMBER($I4243))),"",IFERROR(DATEDIF($I4243,DATE(FY,1,1),"y"),""))</f>
        <v/>
      </c>
      <c r="T4243">
        <f>IF(OR($R4243=0,NOT(ISNUMBER($J4243))),"",IFERROR(DATEDIF($J4243,DATE(FY,1,1),"y"),0))</f>
        <v/>
      </c>
      <c r="U4243" s="38">
        <f>IF(OR($R4243=0,NOT(ISNUMBER($I4243))),0,IF(YEAR($I4243)+IF($Q4243=1,RetAgeO,RetAgeE)=FY,MONTH($I4243),IF(YEAR($I4243)+IF($Q4243=1,RetAgeO,RetAgeE)&lt;FY,1,0)))</f>
        <v/>
      </c>
      <c r="V4243" s="38">
        <f>IF(OR($R4243=0,NOT(ISNUMBER($K4243))),0,IF(YEAR($K4243)=FY,MONTH($K4243),IF(YEAR($K4243)&lt;FY,1,0)))</f>
        <v/>
      </c>
      <c r="W4243" s="38">
        <f>IF($R4243=0,0,MIN(12,IF(AND(ISNUMBER($O4243),$O4243&gt;=1,$O4243&lt;=12),INT($O4243),12),IF(AND(RetireExit="Yes",$U4243&gt;0),$U4243,12),IF(AND(ContractExit="Yes",$V4243&gt;0),$V4243,12)))</f>
        <v/>
      </c>
      <c r="X4243" s="37">
        <f>IF(ISNUMBER($P4243),$P4243,IncPct)</f>
        <v/>
      </c>
      <c r="Y4243" s="39">
        <f>IF($W4243=0,0,MAX(0,MIN($W4243,IncMonth-1))+MAX(0,$W4243-IncMonth+1)*(1+$X4243))</f>
        <v/>
      </c>
      <c r="Z4243" s="40">
        <f>IF($C4243="",0,IFERROR(INDEX(Departments!$B$5:$B$54,MATCH($C4243,Departments!$A$5:$A$54,0)),0))</f>
        <v/>
      </c>
      <c r="AA4243" s="41">
        <f>N($L4243)*$Y4243</f>
        <v/>
      </c>
      <c r="AB4243" s="41">
        <f>N($M4243)*$Y4243</f>
        <v/>
      </c>
      <c r="AC4243" s="41">
        <f>$AA4243*$Z4243</f>
        <v/>
      </c>
      <c r="AD4243" s="41">
        <f>$AA4243*BonusMonths/12</f>
        <v/>
      </c>
      <c r="AE4243" s="41">
        <f>($AA4243+SI_Gross*$AB4243)*IF($Q4243=1,SI_O,SI_E)</f>
        <v/>
      </c>
      <c r="AF4243" s="41">
        <f>IF($Q4243=1,0,$AA4243*EOSB)</f>
        <v/>
      </c>
      <c r="AG4243" s="41">
        <f>$AN4243*$W4243</f>
        <v/>
      </c>
      <c r="AH4243" s="41">
        <f>SUM($AA4243:$AG4243)</f>
        <v/>
      </c>
      <c r="AI4243" s="41">
        <f>12*($AM4243+$AN4243)</f>
        <v/>
      </c>
      <c r="AJ4243" s="41">
        <f>$AM4243*((IncMonth-1)+(13-IncMonth)*(1+$X4243))+12*$AN4243</f>
        <v/>
      </c>
      <c r="AK4243" s="41">
        <f>IF($R4243=1,N($L4243)+N($M4243),0)</f>
        <v/>
      </c>
      <c r="AL4243">
        <f>IF($C4243="","",IF(N($L4243)&lt;=0,"Basic salary missing",IF(ISNA(MATCH($C4243,Departments!$A$5:$A$54,0)),"Department not on Departments sheet",IF(AND($I4243&lt;&gt;"",NOT(ISNUMBER($I4243))),"Date of birth is text, not a date",IF(AND($K4243&lt;&gt;"",NOT(ISNUMBER($K4243))),"Contract end is text, not a date","")))))</f>
        <v/>
      </c>
      <c r="AM4243" s="41">
        <f>IF($R4243=0,0,N($L4243)*(1+$Z4243+BonusMonths/12+IF($Q4243=1,0,EOSB))+N($M4243)+(N($L4243)+SI_Gross*N($M4243))*IF($Q4243=1,SI_O,SI_E))</f>
        <v/>
      </c>
      <c r="AN4243" s="41">
        <f>IF($R4243=0,0,(IF($Q4243=1,MedO,MedE+Ticket)+Training)/12)</f>
        <v/>
      </c>
    </row>
    <row r="4244">
      <c r="I4244" s="35" t="n"/>
      <c r="J4244" s="35" t="n"/>
      <c r="K4244" s="35" t="n"/>
      <c r="L4244" s="36" t="n"/>
      <c r="M4244" s="36" t="n"/>
      <c r="P4244" s="37" t="n"/>
      <c r="Q4244" s="38">
        <f>IF($C4244="",0,IF(OR(LOWER(TRIM($G4244))="omani",LOWER(TRIM($G4244))="oman",LOWER(TRIM($G4244))="om",LOWER(TRIM($G4244))="local"),1,0))</f>
        <v/>
      </c>
      <c r="R4244" s="38">
        <f>IF($C4244="",0,IF(OR(ISNUMBER(SEARCH("resign",$N4244)),ISNUMBER(SEARCH("terminat",$N4244)),ISNUMBER(SEARCH("inactive",$N4244)),ISNUMBER(SEARCH("vacan",$N4244)),ISNUMBER(SEARCH("deceased",$N4244)),ISNUMBER(SEARCH("separated",$N4244))),0,1))</f>
        <v/>
      </c>
      <c r="S4244">
        <f>IF(OR($R4244=0,NOT(ISNUMBER($I4244))),"",IFERROR(DATEDIF($I4244,DATE(FY,1,1),"y"),""))</f>
        <v/>
      </c>
      <c r="T4244">
        <f>IF(OR($R4244=0,NOT(ISNUMBER($J4244))),"",IFERROR(DATEDIF($J4244,DATE(FY,1,1),"y"),0))</f>
        <v/>
      </c>
      <c r="U4244" s="38">
        <f>IF(OR($R4244=0,NOT(ISNUMBER($I4244))),0,IF(YEAR($I4244)+IF($Q4244=1,RetAgeO,RetAgeE)=FY,MONTH($I4244),IF(YEAR($I4244)+IF($Q4244=1,RetAgeO,RetAgeE)&lt;FY,1,0)))</f>
        <v/>
      </c>
      <c r="V4244" s="38">
        <f>IF(OR($R4244=0,NOT(ISNUMBER($K4244))),0,IF(YEAR($K4244)=FY,MONTH($K4244),IF(YEAR($K4244)&lt;FY,1,0)))</f>
        <v/>
      </c>
      <c r="W4244" s="38">
        <f>IF($R4244=0,0,MIN(12,IF(AND(ISNUMBER($O4244),$O4244&gt;=1,$O4244&lt;=12),INT($O4244),12),IF(AND(RetireExit="Yes",$U4244&gt;0),$U4244,12),IF(AND(ContractExit="Yes",$V4244&gt;0),$V4244,12)))</f>
        <v/>
      </c>
      <c r="X4244" s="37">
        <f>IF(ISNUMBER($P4244),$P4244,IncPct)</f>
        <v/>
      </c>
      <c r="Y4244" s="39">
        <f>IF($W4244=0,0,MAX(0,MIN($W4244,IncMonth-1))+MAX(0,$W4244-IncMonth+1)*(1+$X4244))</f>
        <v/>
      </c>
      <c r="Z4244" s="40">
        <f>IF($C4244="",0,IFERROR(INDEX(Departments!$B$5:$B$54,MATCH($C4244,Departments!$A$5:$A$54,0)),0))</f>
        <v/>
      </c>
      <c r="AA4244" s="41">
        <f>N($L4244)*$Y4244</f>
        <v/>
      </c>
      <c r="AB4244" s="41">
        <f>N($M4244)*$Y4244</f>
        <v/>
      </c>
      <c r="AC4244" s="41">
        <f>$AA4244*$Z4244</f>
        <v/>
      </c>
      <c r="AD4244" s="41">
        <f>$AA4244*BonusMonths/12</f>
        <v/>
      </c>
      <c r="AE4244" s="41">
        <f>($AA4244+SI_Gross*$AB4244)*IF($Q4244=1,SI_O,SI_E)</f>
        <v/>
      </c>
      <c r="AF4244" s="41">
        <f>IF($Q4244=1,0,$AA4244*EOSB)</f>
        <v/>
      </c>
      <c r="AG4244" s="41">
        <f>$AN4244*$W4244</f>
        <v/>
      </c>
      <c r="AH4244" s="41">
        <f>SUM($AA4244:$AG4244)</f>
        <v/>
      </c>
      <c r="AI4244" s="41">
        <f>12*($AM4244+$AN4244)</f>
        <v/>
      </c>
      <c r="AJ4244" s="41">
        <f>$AM4244*((IncMonth-1)+(13-IncMonth)*(1+$X4244))+12*$AN4244</f>
        <v/>
      </c>
      <c r="AK4244" s="41">
        <f>IF($R4244=1,N($L4244)+N($M4244),0)</f>
        <v/>
      </c>
      <c r="AL4244">
        <f>IF($C4244="","",IF(N($L4244)&lt;=0,"Basic salary missing",IF(ISNA(MATCH($C4244,Departments!$A$5:$A$54,0)),"Department not on Departments sheet",IF(AND($I4244&lt;&gt;"",NOT(ISNUMBER($I4244))),"Date of birth is text, not a date",IF(AND($K4244&lt;&gt;"",NOT(ISNUMBER($K4244))),"Contract end is text, not a date","")))))</f>
        <v/>
      </c>
      <c r="AM4244" s="41">
        <f>IF($R4244=0,0,N($L4244)*(1+$Z4244+BonusMonths/12+IF($Q4244=1,0,EOSB))+N($M4244)+(N($L4244)+SI_Gross*N($M4244))*IF($Q4244=1,SI_O,SI_E))</f>
        <v/>
      </c>
      <c r="AN4244" s="41">
        <f>IF($R4244=0,0,(IF($Q4244=1,MedO,MedE+Ticket)+Training)/12)</f>
        <v/>
      </c>
    </row>
    <row r="4245">
      <c r="I4245" s="35" t="n"/>
      <c r="J4245" s="35" t="n"/>
      <c r="K4245" s="35" t="n"/>
      <c r="L4245" s="36" t="n"/>
      <c r="M4245" s="36" t="n"/>
      <c r="P4245" s="37" t="n"/>
      <c r="Q4245" s="38">
        <f>IF($C4245="",0,IF(OR(LOWER(TRIM($G4245))="omani",LOWER(TRIM($G4245))="oman",LOWER(TRIM($G4245))="om",LOWER(TRIM($G4245))="local"),1,0))</f>
        <v/>
      </c>
      <c r="R4245" s="38">
        <f>IF($C4245="",0,IF(OR(ISNUMBER(SEARCH("resign",$N4245)),ISNUMBER(SEARCH("terminat",$N4245)),ISNUMBER(SEARCH("inactive",$N4245)),ISNUMBER(SEARCH("vacan",$N4245)),ISNUMBER(SEARCH("deceased",$N4245)),ISNUMBER(SEARCH("separated",$N4245))),0,1))</f>
        <v/>
      </c>
      <c r="S4245">
        <f>IF(OR($R4245=0,NOT(ISNUMBER($I4245))),"",IFERROR(DATEDIF($I4245,DATE(FY,1,1),"y"),""))</f>
        <v/>
      </c>
      <c r="T4245">
        <f>IF(OR($R4245=0,NOT(ISNUMBER($J4245))),"",IFERROR(DATEDIF($J4245,DATE(FY,1,1),"y"),0))</f>
        <v/>
      </c>
      <c r="U4245" s="38">
        <f>IF(OR($R4245=0,NOT(ISNUMBER($I4245))),0,IF(YEAR($I4245)+IF($Q4245=1,RetAgeO,RetAgeE)=FY,MONTH($I4245),IF(YEAR($I4245)+IF($Q4245=1,RetAgeO,RetAgeE)&lt;FY,1,0)))</f>
        <v/>
      </c>
      <c r="V4245" s="38">
        <f>IF(OR($R4245=0,NOT(ISNUMBER($K4245))),0,IF(YEAR($K4245)=FY,MONTH($K4245),IF(YEAR($K4245)&lt;FY,1,0)))</f>
        <v/>
      </c>
      <c r="W4245" s="38">
        <f>IF($R4245=0,0,MIN(12,IF(AND(ISNUMBER($O4245),$O4245&gt;=1,$O4245&lt;=12),INT($O4245),12),IF(AND(RetireExit="Yes",$U4245&gt;0),$U4245,12),IF(AND(ContractExit="Yes",$V4245&gt;0),$V4245,12)))</f>
        <v/>
      </c>
      <c r="X4245" s="37">
        <f>IF(ISNUMBER($P4245),$P4245,IncPct)</f>
        <v/>
      </c>
      <c r="Y4245" s="39">
        <f>IF($W4245=0,0,MAX(0,MIN($W4245,IncMonth-1))+MAX(0,$W4245-IncMonth+1)*(1+$X4245))</f>
        <v/>
      </c>
      <c r="Z4245" s="40">
        <f>IF($C4245="",0,IFERROR(INDEX(Departments!$B$5:$B$54,MATCH($C4245,Departments!$A$5:$A$54,0)),0))</f>
        <v/>
      </c>
      <c r="AA4245" s="41">
        <f>N($L4245)*$Y4245</f>
        <v/>
      </c>
      <c r="AB4245" s="41">
        <f>N($M4245)*$Y4245</f>
        <v/>
      </c>
      <c r="AC4245" s="41">
        <f>$AA4245*$Z4245</f>
        <v/>
      </c>
      <c r="AD4245" s="41">
        <f>$AA4245*BonusMonths/12</f>
        <v/>
      </c>
      <c r="AE4245" s="41">
        <f>($AA4245+SI_Gross*$AB4245)*IF($Q4245=1,SI_O,SI_E)</f>
        <v/>
      </c>
      <c r="AF4245" s="41">
        <f>IF($Q4245=1,0,$AA4245*EOSB)</f>
        <v/>
      </c>
      <c r="AG4245" s="41">
        <f>$AN4245*$W4245</f>
        <v/>
      </c>
      <c r="AH4245" s="41">
        <f>SUM($AA4245:$AG4245)</f>
        <v/>
      </c>
      <c r="AI4245" s="41">
        <f>12*($AM4245+$AN4245)</f>
        <v/>
      </c>
      <c r="AJ4245" s="41">
        <f>$AM4245*((IncMonth-1)+(13-IncMonth)*(1+$X4245))+12*$AN4245</f>
        <v/>
      </c>
      <c r="AK4245" s="41">
        <f>IF($R4245=1,N($L4245)+N($M4245),0)</f>
        <v/>
      </c>
      <c r="AL4245">
        <f>IF($C4245="","",IF(N($L4245)&lt;=0,"Basic salary missing",IF(ISNA(MATCH($C4245,Departments!$A$5:$A$54,0)),"Department not on Departments sheet",IF(AND($I4245&lt;&gt;"",NOT(ISNUMBER($I4245))),"Date of birth is text, not a date",IF(AND($K4245&lt;&gt;"",NOT(ISNUMBER($K4245))),"Contract end is text, not a date","")))))</f>
        <v/>
      </c>
      <c r="AM4245" s="41">
        <f>IF($R4245=0,0,N($L4245)*(1+$Z4245+BonusMonths/12+IF($Q4245=1,0,EOSB))+N($M4245)+(N($L4245)+SI_Gross*N($M4245))*IF($Q4245=1,SI_O,SI_E))</f>
        <v/>
      </c>
      <c r="AN4245" s="41">
        <f>IF($R4245=0,0,(IF($Q4245=1,MedO,MedE+Ticket)+Training)/12)</f>
        <v/>
      </c>
    </row>
    <row r="4246">
      <c r="I4246" s="35" t="n"/>
      <c r="J4246" s="35" t="n"/>
      <c r="K4246" s="35" t="n"/>
      <c r="L4246" s="36" t="n"/>
      <c r="M4246" s="36" t="n"/>
      <c r="P4246" s="37" t="n"/>
      <c r="Q4246" s="38">
        <f>IF($C4246="",0,IF(OR(LOWER(TRIM($G4246))="omani",LOWER(TRIM($G4246))="oman",LOWER(TRIM($G4246))="om",LOWER(TRIM($G4246))="local"),1,0))</f>
        <v/>
      </c>
      <c r="R4246" s="38">
        <f>IF($C4246="",0,IF(OR(ISNUMBER(SEARCH("resign",$N4246)),ISNUMBER(SEARCH("terminat",$N4246)),ISNUMBER(SEARCH("inactive",$N4246)),ISNUMBER(SEARCH("vacan",$N4246)),ISNUMBER(SEARCH("deceased",$N4246)),ISNUMBER(SEARCH("separated",$N4246))),0,1))</f>
        <v/>
      </c>
      <c r="S4246">
        <f>IF(OR($R4246=0,NOT(ISNUMBER($I4246))),"",IFERROR(DATEDIF($I4246,DATE(FY,1,1),"y"),""))</f>
        <v/>
      </c>
      <c r="T4246">
        <f>IF(OR($R4246=0,NOT(ISNUMBER($J4246))),"",IFERROR(DATEDIF($J4246,DATE(FY,1,1),"y"),0))</f>
        <v/>
      </c>
      <c r="U4246" s="38">
        <f>IF(OR($R4246=0,NOT(ISNUMBER($I4246))),0,IF(YEAR($I4246)+IF($Q4246=1,RetAgeO,RetAgeE)=FY,MONTH($I4246),IF(YEAR($I4246)+IF($Q4246=1,RetAgeO,RetAgeE)&lt;FY,1,0)))</f>
        <v/>
      </c>
      <c r="V4246" s="38">
        <f>IF(OR($R4246=0,NOT(ISNUMBER($K4246))),0,IF(YEAR($K4246)=FY,MONTH($K4246),IF(YEAR($K4246)&lt;FY,1,0)))</f>
        <v/>
      </c>
      <c r="W4246" s="38">
        <f>IF($R4246=0,0,MIN(12,IF(AND(ISNUMBER($O4246),$O4246&gt;=1,$O4246&lt;=12),INT($O4246),12),IF(AND(RetireExit="Yes",$U4246&gt;0),$U4246,12),IF(AND(ContractExit="Yes",$V4246&gt;0),$V4246,12)))</f>
        <v/>
      </c>
      <c r="X4246" s="37">
        <f>IF(ISNUMBER($P4246),$P4246,IncPct)</f>
        <v/>
      </c>
      <c r="Y4246" s="39">
        <f>IF($W4246=0,0,MAX(0,MIN($W4246,IncMonth-1))+MAX(0,$W4246-IncMonth+1)*(1+$X4246))</f>
        <v/>
      </c>
      <c r="Z4246" s="40">
        <f>IF($C4246="",0,IFERROR(INDEX(Departments!$B$5:$B$54,MATCH($C4246,Departments!$A$5:$A$54,0)),0))</f>
        <v/>
      </c>
      <c r="AA4246" s="41">
        <f>N($L4246)*$Y4246</f>
        <v/>
      </c>
      <c r="AB4246" s="41">
        <f>N($M4246)*$Y4246</f>
        <v/>
      </c>
      <c r="AC4246" s="41">
        <f>$AA4246*$Z4246</f>
        <v/>
      </c>
      <c r="AD4246" s="41">
        <f>$AA4246*BonusMonths/12</f>
        <v/>
      </c>
      <c r="AE4246" s="41">
        <f>($AA4246+SI_Gross*$AB4246)*IF($Q4246=1,SI_O,SI_E)</f>
        <v/>
      </c>
      <c r="AF4246" s="41">
        <f>IF($Q4246=1,0,$AA4246*EOSB)</f>
        <v/>
      </c>
      <c r="AG4246" s="41">
        <f>$AN4246*$W4246</f>
        <v/>
      </c>
      <c r="AH4246" s="41">
        <f>SUM($AA4246:$AG4246)</f>
        <v/>
      </c>
      <c r="AI4246" s="41">
        <f>12*($AM4246+$AN4246)</f>
        <v/>
      </c>
      <c r="AJ4246" s="41">
        <f>$AM4246*((IncMonth-1)+(13-IncMonth)*(1+$X4246))+12*$AN4246</f>
        <v/>
      </c>
      <c r="AK4246" s="41">
        <f>IF($R4246=1,N($L4246)+N($M4246),0)</f>
        <v/>
      </c>
      <c r="AL4246">
        <f>IF($C4246="","",IF(N($L4246)&lt;=0,"Basic salary missing",IF(ISNA(MATCH($C4246,Departments!$A$5:$A$54,0)),"Department not on Departments sheet",IF(AND($I4246&lt;&gt;"",NOT(ISNUMBER($I4246))),"Date of birth is text, not a date",IF(AND($K4246&lt;&gt;"",NOT(ISNUMBER($K4246))),"Contract end is text, not a date","")))))</f>
        <v/>
      </c>
      <c r="AM4246" s="41">
        <f>IF($R4246=0,0,N($L4246)*(1+$Z4246+BonusMonths/12+IF($Q4246=1,0,EOSB))+N($M4246)+(N($L4246)+SI_Gross*N($M4246))*IF($Q4246=1,SI_O,SI_E))</f>
        <v/>
      </c>
      <c r="AN4246" s="41">
        <f>IF($R4246=0,0,(IF($Q4246=1,MedO,MedE+Ticket)+Training)/12)</f>
        <v/>
      </c>
    </row>
    <row r="4247">
      <c r="I4247" s="35" t="n"/>
      <c r="J4247" s="35" t="n"/>
      <c r="K4247" s="35" t="n"/>
      <c r="L4247" s="36" t="n"/>
      <c r="M4247" s="36" t="n"/>
      <c r="P4247" s="37" t="n"/>
      <c r="Q4247" s="38">
        <f>IF($C4247="",0,IF(OR(LOWER(TRIM($G4247))="omani",LOWER(TRIM($G4247))="oman",LOWER(TRIM($G4247))="om",LOWER(TRIM($G4247))="local"),1,0))</f>
        <v/>
      </c>
      <c r="R4247" s="38">
        <f>IF($C4247="",0,IF(OR(ISNUMBER(SEARCH("resign",$N4247)),ISNUMBER(SEARCH("terminat",$N4247)),ISNUMBER(SEARCH("inactive",$N4247)),ISNUMBER(SEARCH("vacan",$N4247)),ISNUMBER(SEARCH("deceased",$N4247)),ISNUMBER(SEARCH("separated",$N4247))),0,1))</f>
        <v/>
      </c>
      <c r="S4247">
        <f>IF(OR($R4247=0,NOT(ISNUMBER($I4247))),"",IFERROR(DATEDIF($I4247,DATE(FY,1,1),"y"),""))</f>
        <v/>
      </c>
      <c r="T4247">
        <f>IF(OR($R4247=0,NOT(ISNUMBER($J4247))),"",IFERROR(DATEDIF($J4247,DATE(FY,1,1),"y"),0))</f>
        <v/>
      </c>
      <c r="U4247" s="38">
        <f>IF(OR($R4247=0,NOT(ISNUMBER($I4247))),0,IF(YEAR($I4247)+IF($Q4247=1,RetAgeO,RetAgeE)=FY,MONTH($I4247),IF(YEAR($I4247)+IF($Q4247=1,RetAgeO,RetAgeE)&lt;FY,1,0)))</f>
        <v/>
      </c>
      <c r="V4247" s="38">
        <f>IF(OR($R4247=0,NOT(ISNUMBER($K4247))),0,IF(YEAR($K4247)=FY,MONTH($K4247),IF(YEAR($K4247)&lt;FY,1,0)))</f>
        <v/>
      </c>
      <c r="W4247" s="38">
        <f>IF($R4247=0,0,MIN(12,IF(AND(ISNUMBER($O4247),$O4247&gt;=1,$O4247&lt;=12),INT($O4247),12),IF(AND(RetireExit="Yes",$U4247&gt;0),$U4247,12),IF(AND(ContractExit="Yes",$V4247&gt;0),$V4247,12)))</f>
        <v/>
      </c>
      <c r="X4247" s="37">
        <f>IF(ISNUMBER($P4247),$P4247,IncPct)</f>
        <v/>
      </c>
      <c r="Y4247" s="39">
        <f>IF($W4247=0,0,MAX(0,MIN($W4247,IncMonth-1))+MAX(0,$W4247-IncMonth+1)*(1+$X4247))</f>
        <v/>
      </c>
      <c r="Z4247" s="40">
        <f>IF($C4247="",0,IFERROR(INDEX(Departments!$B$5:$B$54,MATCH($C4247,Departments!$A$5:$A$54,0)),0))</f>
        <v/>
      </c>
      <c r="AA4247" s="41">
        <f>N($L4247)*$Y4247</f>
        <v/>
      </c>
      <c r="AB4247" s="41">
        <f>N($M4247)*$Y4247</f>
        <v/>
      </c>
      <c r="AC4247" s="41">
        <f>$AA4247*$Z4247</f>
        <v/>
      </c>
      <c r="AD4247" s="41">
        <f>$AA4247*BonusMonths/12</f>
        <v/>
      </c>
      <c r="AE4247" s="41">
        <f>($AA4247+SI_Gross*$AB4247)*IF($Q4247=1,SI_O,SI_E)</f>
        <v/>
      </c>
      <c r="AF4247" s="41">
        <f>IF($Q4247=1,0,$AA4247*EOSB)</f>
        <v/>
      </c>
      <c r="AG4247" s="41">
        <f>$AN4247*$W4247</f>
        <v/>
      </c>
      <c r="AH4247" s="41">
        <f>SUM($AA4247:$AG4247)</f>
        <v/>
      </c>
      <c r="AI4247" s="41">
        <f>12*($AM4247+$AN4247)</f>
        <v/>
      </c>
      <c r="AJ4247" s="41">
        <f>$AM4247*((IncMonth-1)+(13-IncMonth)*(1+$X4247))+12*$AN4247</f>
        <v/>
      </c>
      <c r="AK4247" s="41">
        <f>IF($R4247=1,N($L4247)+N($M4247),0)</f>
        <v/>
      </c>
      <c r="AL4247">
        <f>IF($C4247="","",IF(N($L4247)&lt;=0,"Basic salary missing",IF(ISNA(MATCH($C4247,Departments!$A$5:$A$54,0)),"Department not on Departments sheet",IF(AND($I4247&lt;&gt;"",NOT(ISNUMBER($I4247))),"Date of birth is text, not a date",IF(AND($K4247&lt;&gt;"",NOT(ISNUMBER($K4247))),"Contract end is text, not a date","")))))</f>
        <v/>
      </c>
      <c r="AM4247" s="41">
        <f>IF($R4247=0,0,N($L4247)*(1+$Z4247+BonusMonths/12+IF($Q4247=1,0,EOSB))+N($M4247)+(N($L4247)+SI_Gross*N($M4247))*IF($Q4247=1,SI_O,SI_E))</f>
        <v/>
      </c>
      <c r="AN4247" s="41">
        <f>IF($R4247=0,0,(IF($Q4247=1,MedO,MedE+Ticket)+Training)/12)</f>
        <v/>
      </c>
    </row>
    <row r="4248">
      <c r="I4248" s="35" t="n"/>
      <c r="J4248" s="35" t="n"/>
      <c r="K4248" s="35" t="n"/>
      <c r="L4248" s="36" t="n"/>
      <c r="M4248" s="36" t="n"/>
      <c r="P4248" s="37" t="n"/>
      <c r="Q4248" s="38">
        <f>IF($C4248="",0,IF(OR(LOWER(TRIM($G4248))="omani",LOWER(TRIM($G4248))="oman",LOWER(TRIM($G4248))="om",LOWER(TRIM($G4248))="local"),1,0))</f>
        <v/>
      </c>
      <c r="R4248" s="38">
        <f>IF($C4248="",0,IF(OR(ISNUMBER(SEARCH("resign",$N4248)),ISNUMBER(SEARCH("terminat",$N4248)),ISNUMBER(SEARCH("inactive",$N4248)),ISNUMBER(SEARCH("vacan",$N4248)),ISNUMBER(SEARCH("deceased",$N4248)),ISNUMBER(SEARCH("separated",$N4248))),0,1))</f>
        <v/>
      </c>
      <c r="S4248">
        <f>IF(OR($R4248=0,NOT(ISNUMBER($I4248))),"",IFERROR(DATEDIF($I4248,DATE(FY,1,1),"y"),""))</f>
        <v/>
      </c>
      <c r="T4248">
        <f>IF(OR($R4248=0,NOT(ISNUMBER($J4248))),"",IFERROR(DATEDIF($J4248,DATE(FY,1,1),"y"),0))</f>
        <v/>
      </c>
      <c r="U4248" s="38">
        <f>IF(OR($R4248=0,NOT(ISNUMBER($I4248))),0,IF(YEAR($I4248)+IF($Q4248=1,RetAgeO,RetAgeE)=FY,MONTH($I4248),IF(YEAR($I4248)+IF($Q4248=1,RetAgeO,RetAgeE)&lt;FY,1,0)))</f>
        <v/>
      </c>
      <c r="V4248" s="38">
        <f>IF(OR($R4248=0,NOT(ISNUMBER($K4248))),0,IF(YEAR($K4248)=FY,MONTH($K4248),IF(YEAR($K4248)&lt;FY,1,0)))</f>
        <v/>
      </c>
      <c r="W4248" s="38">
        <f>IF($R4248=0,0,MIN(12,IF(AND(ISNUMBER($O4248),$O4248&gt;=1,$O4248&lt;=12),INT($O4248),12),IF(AND(RetireExit="Yes",$U4248&gt;0),$U4248,12),IF(AND(ContractExit="Yes",$V4248&gt;0),$V4248,12)))</f>
        <v/>
      </c>
      <c r="X4248" s="37">
        <f>IF(ISNUMBER($P4248),$P4248,IncPct)</f>
        <v/>
      </c>
      <c r="Y4248" s="39">
        <f>IF($W4248=0,0,MAX(0,MIN($W4248,IncMonth-1))+MAX(0,$W4248-IncMonth+1)*(1+$X4248))</f>
        <v/>
      </c>
      <c r="Z4248" s="40">
        <f>IF($C4248="",0,IFERROR(INDEX(Departments!$B$5:$B$54,MATCH($C4248,Departments!$A$5:$A$54,0)),0))</f>
        <v/>
      </c>
      <c r="AA4248" s="41">
        <f>N($L4248)*$Y4248</f>
        <v/>
      </c>
      <c r="AB4248" s="41">
        <f>N($M4248)*$Y4248</f>
        <v/>
      </c>
      <c r="AC4248" s="41">
        <f>$AA4248*$Z4248</f>
        <v/>
      </c>
      <c r="AD4248" s="41">
        <f>$AA4248*BonusMonths/12</f>
        <v/>
      </c>
      <c r="AE4248" s="41">
        <f>($AA4248+SI_Gross*$AB4248)*IF($Q4248=1,SI_O,SI_E)</f>
        <v/>
      </c>
      <c r="AF4248" s="41">
        <f>IF($Q4248=1,0,$AA4248*EOSB)</f>
        <v/>
      </c>
      <c r="AG4248" s="41">
        <f>$AN4248*$W4248</f>
        <v/>
      </c>
      <c r="AH4248" s="41">
        <f>SUM($AA4248:$AG4248)</f>
        <v/>
      </c>
      <c r="AI4248" s="41">
        <f>12*($AM4248+$AN4248)</f>
        <v/>
      </c>
      <c r="AJ4248" s="41">
        <f>$AM4248*((IncMonth-1)+(13-IncMonth)*(1+$X4248))+12*$AN4248</f>
        <v/>
      </c>
      <c r="AK4248" s="41">
        <f>IF($R4248=1,N($L4248)+N($M4248),0)</f>
        <v/>
      </c>
      <c r="AL4248">
        <f>IF($C4248="","",IF(N($L4248)&lt;=0,"Basic salary missing",IF(ISNA(MATCH($C4248,Departments!$A$5:$A$54,0)),"Department not on Departments sheet",IF(AND($I4248&lt;&gt;"",NOT(ISNUMBER($I4248))),"Date of birth is text, not a date",IF(AND($K4248&lt;&gt;"",NOT(ISNUMBER($K4248))),"Contract end is text, not a date","")))))</f>
        <v/>
      </c>
      <c r="AM4248" s="41">
        <f>IF($R4248=0,0,N($L4248)*(1+$Z4248+BonusMonths/12+IF($Q4248=1,0,EOSB))+N($M4248)+(N($L4248)+SI_Gross*N($M4248))*IF($Q4248=1,SI_O,SI_E))</f>
        <v/>
      </c>
      <c r="AN4248" s="41">
        <f>IF($R4248=0,0,(IF($Q4248=1,MedO,MedE+Ticket)+Training)/12)</f>
        <v/>
      </c>
    </row>
    <row r="4249">
      <c r="I4249" s="35" t="n"/>
      <c r="J4249" s="35" t="n"/>
      <c r="K4249" s="35" t="n"/>
      <c r="L4249" s="36" t="n"/>
      <c r="M4249" s="36" t="n"/>
      <c r="P4249" s="37" t="n"/>
      <c r="Q4249" s="38">
        <f>IF($C4249="",0,IF(OR(LOWER(TRIM($G4249))="omani",LOWER(TRIM($G4249))="oman",LOWER(TRIM($G4249))="om",LOWER(TRIM($G4249))="local"),1,0))</f>
        <v/>
      </c>
      <c r="R4249" s="38">
        <f>IF($C4249="",0,IF(OR(ISNUMBER(SEARCH("resign",$N4249)),ISNUMBER(SEARCH("terminat",$N4249)),ISNUMBER(SEARCH("inactive",$N4249)),ISNUMBER(SEARCH("vacan",$N4249)),ISNUMBER(SEARCH("deceased",$N4249)),ISNUMBER(SEARCH("separated",$N4249))),0,1))</f>
        <v/>
      </c>
      <c r="S4249">
        <f>IF(OR($R4249=0,NOT(ISNUMBER($I4249))),"",IFERROR(DATEDIF($I4249,DATE(FY,1,1),"y"),""))</f>
        <v/>
      </c>
      <c r="T4249">
        <f>IF(OR($R4249=0,NOT(ISNUMBER($J4249))),"",IFERROR(DATEDIF($J4249,DATE(FY,1,1),"y"),0))</f>
        <v/>
      </c>
      <c r="U4249" s="38">
        <f>IF(OR($R4249=0,NOT(ISNUMBER($I4249))),0,IF(YEAR($I4249)+IF($Q4249=1,RetAgeO,RetAgeE)=FY,MONTH($I4249),IF(YEAR($I4249)+IF($Q4249=1,RetAgeO,RetAgeE)&lt;FY,1,0)))</f>
        <v/>
      </c>
      <c r="V4249" s="38">
        <f>IF(OR($R4249=0,NOT(ISNUMBER($K4249))),0,IF(YEAR($K4249)=FY,MONTH($K4249),IF(YEAR($K4249)&lt;FY,1,0)))</f>
        <v/>
      </c>
      <c r="W4249" s="38">
        <f>IF($R4249=0,0,MIN(12,IF(AND(ISNUMBER($O4249),$O4249&gt;=1,$O4249&lt;=12),INT($O4249),12),IF(AND(RetireExit="Yes",$U4249&gt;0),$U4249,12),IF(AND(ContractExit="Yes",$V4249&gt;0),$V4249,12)))</f>
        <v/>
      </c>
      <c r="X4249" s="37">
        <f>IF(ISNUMBER($P4249),$P4249,IncPct)</f>
        <v/>
      </c>
      <c r="Y4249" s="39">
        <f>IF($W4249=0,0,MAX(0,MIN($W4249,IncMonth-1))+MAX(0,$W4249-IncMonth+1)*(1+$X4249))</f>
        <v/>
      </c>
      <c r="Z4249" s="40">
        <f>IF($C4249="",0,IFERROR(INDEX(Departments!$B$5:$B$54,MATCH($C4249,Departments!$A$5:$A$54,0)),0))</f>
        <v/>
      </c>
      <c r="AA4249" s="41">
        <f>N($L4249)*$Y4249</f>
        <v/>
      </c>
      <c r="AB4249" s="41">
        <f>N($M4249)*$Y4249</f>
        <v/>
      </c>
      <c r="AC4249" s="41">
        <f>$AA4249*$Z4249</f>
        <v/>
      </c>
      <c r="AD4249" s="41">
        <f>$AA4249*BonusMonths/12</f>
        <v/>
      </c>
      <c r="AE4249" s="41">
        <f>($AA4249+SI_Gross*$AB4249)*IF($Q4249=1,SI_O,SI_E)</f>
        <v/>
      </c>
      <c r="AF4249" s="41">
        <f>IF($Q4249=1,0,$AA4249*EOSB)</f>
        <v/>
      </c>
      <c r="AG4249" s="41">
        <f>$AN4249*$W4249</f>
        <v/>
      </c>
      <c r="AH4249" s="41">
        <f>SUM($AA4249:$AG4249)</f>
        <v/>
      </c>
      <c r="AI4249" s="41">
        <f>12*($AM4249+$AN4249)</f>
        <v/>
      </c>
      <c r="AJ4249" s="41">
        <f>$AM4249*((IncMonth-1)+(13-IncMonth)*(1+$X4249))+12*$AN4249</f>
        <v/>
      </c>
      <c r="AK4249" s="41">
        <f>IF($R4249=1,N($L4249)+N($M4249),0)</f>
        <v/>
      </c>
      <c r="AL4249">
        <f>IF($C4249="","",IF(N($L4249)&lt;=0,"Basic salary missing",IF(ISNA(MATCH($C4249,Departments!$A$5:$A$54,0)),"Department not on Departments sheet",IF(AND($I4249&lt;&gt;"",NOT(ISNUMBER($I4249))),"Date of birth is text, not a date",IF(AND($K4249&lt;&gt;"",NOT(ISNUMBER($K4249))),"Contract end is text, not a date","")))))</f>
        <v/>
      </c>
      <c r="AM4249" s="41">
        <f>IF($R4249=0,0,N($L4249)*(1+$Z4249+BonusMonths/12+IF($Q4249=1,0,EOSB))+N($M4249)+(N($L4249)+SI_Gross*N($M4249))*IF($Q4249=1,SI_O,SI_E))</f>
        <v/>
      </c>
      <c r="AN4249" s="41">
        <f>IF($R4249=0,0,(IF($Q4249=1,MedO,MedE+Ticket)+Training)/12)</f>
        <v/>
      </c>
    </row>
    <row r="4250">
      <c r="I4250" s="35" t="n"/>
      <c r="J4250" s="35" t="n"/>
      <c r="K4250" s="35" t="n"/>
      <c r="L4250" s="36" t="n"/>
      <c r="M4250" s="36" t="n"/>
      <c r="P4250" s="37" t="n"/>
      <c r="Q4250" s="38">
        <f>IF($C4250="",0,IF(OR(LOWER(TRIM($G4250))="omani",LOWER(TRIM($G4250))="oman",LOWER(TRIM($G4250))="om",LOWER(TRIM($G4250))="local"),1,0))</f>
        <v/>
      </c>
      <c r="R4250" s="38">
        <f>IF($C4250="",0,IF(OR(ISNUMBER(SEARCH("resign",$N4250)),ISNUMBER(SEARCH("terminat",$N4250)),ISNUMBER(SEARCH("inactive",$N4250)),ISNUMBER(SEARCH("vacan",$N4250)),ISNUMBER(SEARCH("deceased",$N4250)),ISNUMBER(SEARCH("separated",$N4250))),0,1))</f>
        <v/>
      </c>
      <c r="S4250">
        <f>IF(OR($R4250=0,NOT(ISNUMBER($I4250))),"",IFERROR(DATEDIF($I4250,DATE(FY,1,1),"y"),""))</f>
        <v/>
      </c>
      <c r="T4250">
        <f>IF(OR($R4250=0,NOT(ISNUMBER($J4250))),"",IFERROR(DATEDIF($J4250,DATE(FY,1,1),"y"),0))</f>
        <v/>
      </c>
      <c r="U4250" s="38">
        <f>IF(OR($R4250=0,NOT(ISNUMBER($I4250))),0,IF(YEAR($I4250)+IF($Q4250=1,RetAgeO,RetAgeE)=FY,MONTH($I4250),IF(YEAR($I4250)+IF($Q4250=1,RetAgeO,RetAgeE)&lt;FY,1,0)))</f>
        <v/>
      </c>
      <c r="V4250" s="38">
        <f>IF(OR($R4250=0,NOT(ISNUMBER($K4250))),0,IF(YEAR($K4250)=FY,MONTH($K4250),IF(YEAR($K4250)&lt;FY,1,0)))</f>
        <v/>
      </c>
      <c r="W4250" s="38">
        <f>IF($R4250=0,0,MIN(12,IF(AND(ISNUMBER($O4250),$O4250&gt;=1,$O4250&lt;=12),INT($O4250),12),IF(AND(RetireExit="Yes",$U4250&gt;0),$U4250,12),IF(AND(ContractExit="Yes",$V4250&gt;0),$V4250,12)))</f>
        <v/>
      </c>
      <c r="X4250" s="37">
        <f>IF(ISNUMBER($P4250),$P4250,IncPct)</f>
        <v/>
      </c>
      <c r="Y4250" s="39">
        <f>IF($W4250=0,0,MAX(0,MIN($W4250,IncMonth-1))+MAX(0,$W4250-IncMonth+1)*(1+$X4250))</f>
        <v/>
      </c>
      <c r="Z4250" s="40">
        <f>IF($C4250="",0,IFERROR(INDEX(Departments!$B$5:$B$54,MATCH($C4250,Departments!$A$5:$A$54,0)),0))</f>
        <v/>
      </c>
      <c r="AA4250" s="41">
        <f>N($L4250)*$Y4250</f>
        <v/>
      </c>
      <c r="AB4250" s="41">
        <f>N($M4250)*$Y4250</f>
        <v/>
      </c>
      <c r="AC4250" s="41">
        <f>$AA4250*$Z4250</f>
        <v/>
      </c>
      <c r="AD4250" s="41">
        <f>$AA4250*BonusMonths/12</f>
        <v/>
      </c>
      <c r="AE4250" s="41">
        <f>($AA4250+SI_Gross*$AB4250)*IF($Q4250=1,SI_O,SI_E)</f>
        <v/>
      </c>
      <c r="AF4250" s="41">
        <f>IF($Q4250=1,0,$AA4250*EOSB)</f>
        <v/>
      </c>
      <c r="AG4250" s="41">
        <f>$AN4250*$W4250</f>
        <v/>
      </c>
      <c r="AH4250" s="41">
        <f>SUM($AA4250:$AG4250)</f>
        <v/>
      </c>
      <c r="AI4250" s="41">
        <f>12*($AM4250+$AN4250)</f>
        <v/>
      </c>
      <c r="AJ4250" s="41">
        <f>$AM4250*((IncMonth-1)+(13-IncMonth)*(1+$X4250))+12*$AN4250</f>
        <v/>
      </c>
      <c r="AK4250" s="41">
        <f>IF($R4250=1,N($L4250)+N($M4250),0)</f>
        <v/>
      </c>
      <c r="AL4250">
        <f>IF($C4250="","",IF(N($L4250)&lt;=0,"Basic salary missing",IF(ISNA(MATCH($C4250,Departments!$A$5:$A$54,0)),"Department not on Departments sheet",IF(AND($I4250&lt;&gt;"",NOT(ISNUMBER($I4250))),"Date of birth is text, not a date",IF(AND($K4250&lt;&gt;"",NOT(ISNUMBER($K4250))),"Contract end is text, not a date","")))))</f>
        <v/>
      </c>
      <c r="AM4250" s="41">
        <f>IF($R4250=0,0,N($L4250)*(1+$Z4250+BonusMonths/12+IF($Q4250=1,0,EOSB))+N($M4250)+(N($L4250)+SI_Gross*N($M4250))*IF($Q4250=1,SI_O,SI_E))</f>
        <v/>
      </c>
      <c r="AN4250" s="41">
        <f>IF($R4250=0,0,(IF($Q4250=1,MedO,MedE+Ticket)+Training)/12)</f>
        <v/>
      </c>
    </row>
    <row r="4251">
      <c r="I4251" s="35" t="n"/>
      <c r="J4251" s="35" t="n"/>
      <c r="K4251" s="35" t="n"/>
      <c r="L4251" s="36" t="n"/>
      <c r="M4251" s="36" t="n"/>
      <c r="P4251" s="37" t="n"/>
      <c r="Q4251" s="38">
        <f>IF($C4251="",0,IF(OR(LOWER(TRIM($G4251))="omani",LOWER(TRIM($G4251))="oman",LOWER(TRIM($G4251))="om",LOWER(TRIM($G4251))="local"),1,0))</f>
        <v/>
      </c>
      <c r="R4251" s="38">
        <f>IF($C4251="",0,IF(OR(ISNUMBER(SEARCH("resign",$N4251)),ISNUMBER(SEARCH("terminat",$N4251)),ISNUMBER(SEARCH("inactive",$N4251)),ISNUMBER(SEARCH("vacan",$N4251)),ISNUMBER(SEARCH("deceased",$N4251)),ISNUMBER(SEARCH("separated",$N4251))),0,1))</f>
        <v/>
      </c>
      <c r="S4251">
        <f>IF(OR($R4251=0,NOT(ISNUMBER($I4251))),"",IFERROR(DATEDIF($I4251,DATE(FY,1,1),"y"),""))</f>
        <v/>
      </c>
      <c r="T4251">
        <f>IF(OR($R4251=0,NOT(ISNUMBER($J4251))),"",IFERROR(DATEDIF($J4251,DATE(FY,1,1),"y"),0))</f>
        <v/>
      </c>
      <c r="U4251" s="38">
        <f>IF(OR($R4251=0,NOT(ISNUMBER($I4251))),0,IF(YEAR($I4251)+IF($Q4251=1,RetAgeO,RetAgeE)=FY,MONTH($I4251),IF(YEAR($I4251)+IF($Q4251=1,RetAgeO,RetAgeE)&lt;FY,1,0)))</f>
        <v/>
      </c>
      <c r="V4251" s="38">
        <f>IF(OR($R4251=0,NOT(ISNUMBER($K4251))),0,IF(YEAR($K4251)=FY,MONTH($K4251),IF(YEAR($K4251)&lt;FY,1,0)))</f>
        <v/>
      </c>
      <c r="W4251" s="38">
        <f>IF($R4251=0,0,MIN(12,IF(AND(ISNUMBER($O4251),$O4251&gt;=1,$O4251&lt;=12),INT($O4251),12),IF(AND(RetireExit="Yes",$U4251&gt;0),$U4251,12),IF(AND(ContractExit="Yes",$V4251&gt;0),$V4251,12)))</f>
        <v/>
      </c>
      <c r="X4251" s="37">
        <f>IF(ISNUMBER($P4251),$P4251,IncPct)</f>
        <v/>
      </c>
      <c r="Y4251" s="39">
        <f>IF($W4251=0,0,MAX(0,MIN($W4251,IncMonth-1))+MAX(0,$W4251-IncMonth+1)*(1+$X4251))</f>
        <v/>
      </c>
      <c r="Z4251" s="40">
        <f>IF($C4251="",0,IFERROR(INDEX(Departments!$B$5:$B$54,MATCH($C4251,Departments!$A$5:$A$54,0)),0))</f>
        <v/>
      </c>
      <c r="AA4251" s="41">
        <f>N($L4251)*$Y4251</f>
        <v/>
      </c>
      <c r="AB4251" s="41">
        <f>N($M4251)*$Y4251</f>
        <v/>
      </c>
      <c r="AC4251" s="41">
        <f>$AA4251*$Z4251</f>
        <v/>
      </c>
      <c r="AD4251" s="41">
        <f>$AA4251*BonusMonths/12</f>
        <v/>
      </c>
      <c r="AE4251" s="41">
        <f>($AA4251+SI_Gross*$AB4251)*IF($Q4251=1,SI_O,SI_E)</f>
        <v/>
      </c>
      <c r="AF4251" s="41">
        <f>IF($Q4251=1,0,$AA4251*EOSB)</f>
        <v/>
      </c>
      <c r="AG4251" s="41">
        <f>$AN4251*$W4251</f>
        <v/>
      </c>
      <c r="AH4251" s="41">
        <f>SUM($AA4251:$AG4251)</f>
        <v/>
      </c>
      <c r="AI4251" s="41">
        <f>12*($AM4251+$AN4251)</f>
        <v/>
      </c>
      <c r="AJ4251" s="41">
        <f>$AM4251*((IncMonth-1)+(13-IncMonth)*(1+$X4251))+12*$AN4251</f>
        <v/>
      </c>
      <c r="AK4251" s="41">
        <f>IF($R4251=1,N($L4251)+N($M4251),0)</f>
        <v/>
      </c>
      <c r="AL4251">
        <f>IF($C4251="","",IF(N($L4251)&lt;=0,"Basic salary missing",IF(ISNA(MATCH($C4251,Departments!$A$5:$A$54,0)),"Department not on Departments sheet",IF(AND($I4251&lt;&gt;"",NOT(ISNUMBER($I4251))),"Date of birth is text, not a date",IF(AND($K4251&lt;&gt;"",NOT(ISNUMBER($K4251))),"Contract end is text, not a date","")))))</f>
        <v/>
      </c>
      <c r="AM4251" s="41">
        <f>IF($R4251=0,0,N($L4251)*(1+$Z4251+BonusMonths/12+IF($Q4251=1,0,EOSB))+N($M4251)+(N($L4251)+SI_Gross*N($M4251))*IF($Q4251=1,SI_O,SI_E))</f>
        <v/>
      </c>
      <c r="AN4251" s="41">
        <f>IF($R4251=0,0,(IF($Q4251=1,MedO,MedE+Ticket)+Training)/12)</f>
        <v/>
      </c>
    </row>
    <row r="4252">
      <c r="I4252" s="35" t="n"/>
      <c r="J4252" s="35" t="n"/>
      <c r="K4252" s="35" t="n"/>
      <c r="L4252" s="36" t="n"/>
      <c r="M4252" s="36" t="n"/>
      <c r="P4252" s="37" t="n"/>
      <c r="Q4252" s="38">
        <f>IF($C4252="",0,IF(OR(LOWER(TRIM($G4252))="omani",LOWER(TRIM($G4252))="oman",LOWER(TRIM($G4252))="om",LOWER(TRIM($G4252))="local"),1,0))</f>
        <v/>
      </c>
      <c r="R4252" s="38">
        <f>IF($C4252="",0,IF(OR(ISNUMBER(SEARCH("resign",$N4252)),ISNUMBER(SEARCH("terminat",$N4252)),ISNUMBER(SEARCH("inactive",$N4252)),ISNUMBER(SEARCH("vacan",$N4252)),ISNUMBER(SEARCH("deceased",$N4252)),ISNUMBER(SEARCH("separated",$N4252))),0,1))</f>
        <v/>
      </c>
      <c r="S4252">
        <f>IF(OR($R4252=0,NOT(ISNUMBER($I4252))),"",IFERROR(DATEDIF($I4252,DATE(FY,1,1),"y"),""))</f>
        <v/>
      </c>
      <c r="T4252">
        <f>IF(OR($R4252=0,NOT(ISNUMBER($J4252))),"",IFERROR(DATEDIF($J4252,DATE(FY,1,1),"y"),0))</f>
        <v/>
      </c>
      <c r="U4252" s="38">
        <f>IF(OR($R4252=0,NOT(ISNUMBER($I4252))),0,IF(YEAR($I4252)+IF($Q4252=1,RetAgeO,RetAgeE)=FY,MONTH($I4252),IF(YEAR($I4252)+IF($Q4252=1,RetAgeO,RetAgeE)&lt;FY,1,0)))</f>
        <v/>
      </c>
      <c r="V4252" s="38">
        <f>IF(OR($R4252=0,NOT(ISNUMBER($K4252))),0,IF(YEAR($K4252)=FY,MONTH($K4252),IF(YEAR($K4252)&lt;FY,1,0)))</f>
        <v/>
      </c>
      <c r="W4252" s="38">
        <f>IF($R4252=0,0,MIN(12,IF(AND(ISNUMBER($O4252),$O4252&gt;=1,$O4252&lt;=12),INT($O4252),12),IF(AND(RetireExit="Yes",$U4252&gt;0),$U4252,12),IF(AND(ContractExit="Yes",$V4252&gt;0),$V4252,12)))</f>
        <v/>
      </c>
      <c r="X4252" s="37">
        <f>IF(ISNUMBER($P4252),$P4252,IncPct)</f>
        <v/>
      </c>
      <c r="Y4252" s="39">
        <f>IF($W4252=0,0,MAX(0,MIN($W4252,IncMonth-1))+MAX(0,$W4252-IncMonth+1)*(1+$X4252))</f>
        <v/>
      </c>
      <c r="Z4252" s="40">
        <f>IF($C4252="",0,IFERROR(INDEX(Departments!$B$5:$B$54,MATCH($C4252,Departments!$A$5:$A$54,0)),0))</f>
        <v/>
      </c>
      <c r="AA4252" s="41">
        <f>N($L4252)*$Y4252</f>
        <v/>
      </c>
      <c r="AB4252" s="41">
        <f>N($M4252)*$Y4252</f>
        <v/>
      </c>
      <c r="AC4252" s="41">
        <f>$AA4252*$Z4252</f>
        <v/>
      </c>
      <c r="AD4252" s="41">
        <f>$AA4252*BonusMonths/12</f>
        <v/>
      </c>
      <c r="AE4252" s="41">
        <f>($AA4252+SI_Gross*$AB4252)*IF($Q4252=1,SI_O,SI_E)</f>
        <v/>
      </c>
      <c r="AF4252" s="41">
        <f>IF($Q4252=1,0,$AA4252*EOSB)</f>
        <v/>
      </c>
      <c r="AG4252" s="41">
        <f>$AN4252*$W4252</f>
        <v/>
      </c>
      <c r="AH4252" s="41">
        <f>SUM($AA4252:$AG4252)</f>
        <v/>
      </c>
      <c r="AI4252" s="41">
        <f>12*($AM4252+$AN4252)</f>
        <v/>
      </c>
      <c r="AJ4252" s="41">
        <f>$AM4252*((IncMonth-1)+(13-IncMonth)*(1+$X4252))+12*$AN4252</f>
        <v/>
      </c>
      <c r="AK4252" s="41">
        <f>IF($R4252=1,N($L4252)+N($M4252),0)</f>
        <v/>
      </c>
      <c r="AL4252">
        <f>IF($C4252="","",IF(N($L4252)&lt;=0,"Basic salary missing",IF(ISNA(MATCH($C4252,Departments!$A$5:$A$54,0)),"Department not on Departments sheet",IF(AND($I4252&lt;&gt;"",NOT(ISNUMBER($I4252))),"Date of birth is text, not a date",IF(AND($K4252&lt;&gt;"",NOT(ISNUMBER($K4252))),"Contract end is text, not a date","")))))</f>
        <v/>
      </c>
      <c r="AM4252" s="41">
        <f>IF($R4252=0,0,N($L4252)*(1+$Z4252+BonusMonths/12+IF($Q4252=1,0,EOSB))+N($M4252)+(N($L4252)+SI_Gross*N($M4252))*IF($Q4252=1,SI_O,SI_E))</f>
        <v/>
      </c>
      <c r="AN4252" s="41">
        <f>IF($R4252=0,0,(IF($Q4252=1,MedO,MedE+Ticket)+Training)/12)</f>
        <v/>
      </c>
    </row>
    <row r="4253">
      <c r="I4253" s="35" t="n"/>
      <c r="J4253" s="35" t="n"/>
      <c r="K4253" s="35" t="n"/>
      <c r="L4253" s="36" t="n"/>
      <c r="M4253" s="36" t="n"/>
      <c r="P4253" s="37" t="n"/>
      <c r="Q4253" s="38">
        <f>IF($C4253="",0,IF(OR(LOWER(TRIM($G4253))="omani",LOWER(TRIM($G4253))="oman",LOWER(TRIM($G4253))="om",LOWER(TRIM($G4253))="local"),1,0))</f>
        <v/>
      </c>
      <c r="R4253" s="38">
        <f>IF($C4253="",0,IF(OR(ISNUMBER(SEARCH("resign",$N4253)),ISNUMBER(SEARCH("terminat",$N4253)),ISNUMBER(SEARCH("inactive",$N4253)),ISNUMBER(SEARCH("vacan",$N4253)),ISNUMBER(SEARCH("deceased",$N4253)),ISNUMBER(SEARCH("separated",$N4253))),0,1))</f>
        <v/>
      </c>
      <c r="S4253">
        <f>IF(OR($R4253=0,NOT(ISNUMBER($I4253))),"",IFERROR(DATEDIF($I4253,DATE(FY,1,1),"y"),""))</f>
        <v/>
      </c>
      <c r="T4253">
        <f>IF(OR($R4253=0,NOT(ISNUMBER($J4253))),"",IFERROR(DATEDIF($J4253,DATE(FY,1,1),"y"),0))</f>
        <v/>
      </c>
      <c r="U4253" s="38">
        <f>IF(OR($R4253=0,NOT(ISNUMBER($I4253))),0,IF(YEAR($I4253)+IF($Q4253=1,RetAgeO,RetAgeE)=FY,MONTH($I4253),IF(YEAR($I4253)+IF($Q4253=1,RetAgeO,RetAgeE)&lt;FY,1,0)))</f>
        <v/>
      </c>
      <c r="V4253" s="38">
        <f>IF(OR($R4253=0,NOT(ISNUMBER($K4253))),0,IF(YEAR($K4253)=FY,MONTH($K4253),IF(YEAR($K4253)&lt;FY,1,0)))</f>
        <v/>
      </c>
      <c r="W4253" s="38">
        <f>IF($R4253=0,0,MIN(12,IF(AND(ISNUMBER($O4253),$O4253&gt;=1,$O4253&lt;=12),INT($O4253),12),IF(AND(RetireExit="Yes",$U4253&gt;0),$U4253,12),IF(AND(ContractExit="Yes",$V4253&gt;0),$V4253,12)))</f>
        <v/>
      </c>
      <c r="X4253" s="37">
        <f>IF(ISNUMBER($P4253),$P4253,IncPct)</f>
        <v/>
      </c>
      <c r="Y4253" s="39">
        <f>IF($W4253=0,0,MAX(0,MIN($W4253,IncMonth-1))+MAX(0,$W4253-IncMonth+1)*(1+$X4253))</f>
        <v/>
      </c>
      <c r="Z4253" s="40">
        <f>IF($C4253="",0,IFERROR(INDEX(Departments!$B$5:$B$54,MATCH($C4253,Departments!$A$5:$A$54,0)),0))</f>
        <v/>
      </c>
      <c r="AA4253" s="41">
        <f>N($L4253)*$Y4253</f>
        <v/>
      </c>
      <c r="AB4253" s="41">
        <f>N($M4253)*$Y4253</f>
        <v/>
      </c>
      <c r="AC4253" s="41">
        <f>$AA4253*$Z4253</f>
        <v/>
      </c>
      <c r="AD4253" s="41">
        <f>$AA4253*BonusMonths/12</f>
        <v/>
      </c>
      <c r="AE4253" s="41">
        <f>($AA4253+SI_Gross*$AB4253)*IF($Q4253=1,SI_O,SI_E)</f>
        <v/>
      </c>
      <c r="AF4253" s="41">
        <f>IF($Q4253=1,0,$AA4253*EOSB)</f>
        <v/>
      </c>
      <c r="AG4253" s="41">
        <f>$AN4253*$W4253</f>
        <v/>
      </c>
      <c r="AH4253" s="41">
        <f>SUM($AA4253:$AG4253)</f>
        <v/>
      </c>
      <c r="AI4253" s="41">
        <f>12*($AM4253+$AN4253)</f>
        <v/>
      </c>
      <c r="AJ4253" s="41">
        <f>$AM4253*((IncMonth-1)+(13-IncMonth)*(1+$X4253))+12*$AN4253</f>
        <v/>
      </c>
      <c r="AK4253" s="41">
        <f>IF($R4253=1,N($L4253)+N($M4253),0)</f>
        <v/>
      </c>
      <c r="AL4253">
        <f>IF($C4253="","",IF(N($L4253)&lt;=0,"Basic salary missing",IF(ISNA(MATCH($C4253,Departments!$A$5:$A$54,0)),"Department not on Departments sheet",IF(AND($I4253&lt;&gt;"",NOT(ISNUMBER($I4253))),"Date of birth is text, not a date",IF(AND($K4253&lt;&gt;"",NOT(ISNUMBER($K4253))),"Contract end is text, not a date","")))))</f>
        <v/>
      </c>
      <c r="AM4253" s="41">
        <f>IF($R4253=0,0,N($L4253)*(1+$Z4253+BonusMonths/12+IF($Q4253=1,0,EOSB))+N($M4253)+(N($L4253)+SI_Gross*N($M4253))*IF($Q4253=1,SI_O,SI_E))</f>
        <v/>
      </c>
      <c r="AN4253" s="41">
        <f>IF($R4253=0,0,(IF($Q4253=1,MedO,MedE+Ticket)+Training)/12)</f>
        <v/>
      </c>
    </row>
    <row r="4254">
      <c r="I4254" s="35" t="n"/>
      <c r="J4254" s="35" t="n"/>
      <c r="K4254" s="35" t="n"/>
      <c r="L4254" s="36" t="n"/>
      <c r="M4254" s="36" t="n"/>
      <c r="P4254" s="37" t="n"/>
      <c r="Q4254" s="38">
        <f>IF($C4254="",0,IF(OR(LOWER(TRIM($G4254))="omani",LOWER(TRIM($G4254))="oman",LOWER(TRIM($G4254))="om",LOWER(TRIM($G4254))="local"),1,0))</f>
        <v/>
      </c>
      <c r="R4254" s="38">
        <f>IF($C4254="",0,IF(OR(ISNUMBER(SEARCH("resign",$N4254)),ISNUMBER(SEARCH("terminat",$N4254)),ISNUMBER(SEARCH("inactive",$N4254)),ISNUMBER(SEARCH("vacan",$N4254)),ISNUMBER(SEARCH("deceased",$N4254)),ISNUMBER(SEARCH("separated",$N4254))),0,1))</f>
        <v/>
      </c>
      <c r="S4254">
        <f>IF(OR($R4254=0,NOT(ISNUMBER($I4254))),"",IFERROR(DATEDIF($I4254,DATE(FY,1,1),"y"),""))</f>
        <v/>
      </c>
      <c r="T4254">
        <f>IF(OR($R4254=0,NOT(ISNUMBER($J4254))),"",IFERROR(DATEDIF($J4254,DATE(FY,1,1),"y"),0))</f>
        <v/>
      </c>
      <c r="U4254" s="38">
        <f>IF(OR($R4254=0,NOT(ISNUMBER($I4254))),0,IF(YEAR($I4254)+IF($Q4254=1,RetAgeO,RetAgeE)=FY,MONTH($I4254),IF(YEAR($I4254)+IF($Q4254=1,RetAgeO,RetAgeE)&lt;FY,1,0)))</f>
        <v/>
      </c>
      <c r="V4254" s="38">
        <f>IF(OR($R4254=0,NOT(ISNUMBER($K4254))),0,IF(YEAR($K4254)=FY,MONTH($K4254),IF(YEAR($K4254)&lt;FY,1,0)))</f>
        <v/>
      </c>
      <c r="W4254" s="38">
        <f>IF($R4254=0,0,MIN(12,IF(AND(ISNUMBER($O4254),$O4254&gt;=1,$O4254&lt;=12),INT($O4254),12),IF(AND(RetireExit="Yes",$U4254&gt;0),$U4254,12),IF(AND(ContractExit="Yes",$V4254&gt;0),$V4254,12)))</f>
        <v/>
      </c>
      <c r="X4254" s="37">
        <f>IF(ISNUMBER($P4254),$P4254,IncPct)</f>
        <v/>
      </c>
      <c r="Y4254" s="39">
        <f>IF($W4254=0,0,MAX(0,MIN($W4254,IncMonth-1))+MAX(0,$W4254-IncMonth+1)*(1+$X4254))</f>
        <v/>
      </c>
      <c r="Z4254" s="40">
        <f>IF($C4254="",0,IFERROR(INDEX(Departments!$B$5:$B$54,MATCH($C4254,Departments!$A$5:$A$54,0)),0))</f>
        <v/>
      </c>
      <c r="AA4254" s="41">
        <f>N($L4254)*$Y4254</f>
        <v/>
      </c>
      <c r="AB4254" s="41">
        <f>N($M4254)*$Y4254</f>
        <v/>
      </c>
      <c r="AC4254" s="41">
        <f>$AA4254*$Z4254</f>
        <v/>
      </c>
      <c r="AD4254" s="41">
        <f>$AA4254*BonusMonths/12</f>
        <v/>
      </c>
      <c r="AE4254" s="41">
        <f>($AA4254+SI_Gross*$AB4254)*IF($Q4254=1,SI_O,SI_E)</f>
        <v/>
      </c>
      <c r="AF4254" s="41">
        <f>IF($Q4254=1,0,$AA4254*EOSB)</f>
        <v/>
      </c>
      <c r="AG4254" s="41">
        <f>$AN4254*$W4254</f>
        <v/>
      </c>
      <c r="AH4254" s="41">
        <f>SUM($AA4254:$AG4254)</f>
        <v/>
      </c>
      <c r="AI4254" s="41">
        <f>12*($AM4254+$AN4254)</f>
        <v/>
      </c>
      <c r="AJ4254" s="41">
        <f>$AM4254*((IncMonth-1)+(13-IncMonth)*(1+$X4254))+12*$AN4254</f>
        <v/>
      </c>
      <c r="AK4254" s="41">
        <f>IF($R4254=1,N($L4254)+N($M4254),0)</f>
        <v/>
      </c>
      <c r="AL4254">
        <f>IF($C4254="","",IF(N($L4254)&lt;=0,"Basic salary missing",IF(ISNA(MATCH($C4254,Departments!$A$5:$A$54,0)),"Department not on Departments sheet",IF(AND($I4254&lt;&gt;"",NOT(ISNUMBER($I4254))),"Date of birth is text, not a date",IF(AND($K4254&lt;&gt;"",NOT(ISNUMBER($K4254))),"Contract end is text, not a date","")))))</f>
        <v/>
      </c>
      <c r="AM4254" s="41">
        <f>IF($R4254=0,0,N($L4254)*(1+$Z4254+BonusMonths/12+IF($Q4254=1,0,EOSB))+N($M4254)+(N($L4254)+SI_Gross*N($M4254))*IF($Q4254=1,SI_O,SI_E))</f>
        <v/>
      </c>
      <c r="AN4254" s="41">
        <f>IF($R4254=0,0,(IF($Q4254=1,MedO,MedE+Ticket)+Training)/12)</f>
        <v/>
      </c>
    </row>
    <row r="4255">
      <c r="I4255" s="35" t="n"/>
      <c r="J4255" s="35" t="n"/>
      <c r="K4255" s="35" t="n"/>
      <c r="L4255" s="36" t="n"/>
      <c r="M4255" s="36" t="n"/>
      <c r="P4255" s="37" t="n"/>
      <c r="Q4255" s="38">
        <f>IF($C4255="",0,IF(OR(LOWER(TRIM($G4255))="omani",LOWER(TRIM($G4255))="oman",LOWER(TRIM($G4255))="om",LOWER(TRIM($G4255))="local"),1,0))</f>
        <v/>
      </c>
      <c r="R4255" s="38">
        <f>IF($C4255="",0,IF(OR(ISNUMBER(SEARCH("resign",$N4255)),ISNUMBER(SEARCH("terminat",$N4255)),ISNUMBER(SEARCH("inactive",$N4255)),ISNUMBER(SEARCH("vacan",$N4255)),ISNUMBER(SEARCH("deceased",$N4255)),ISNUMBER(SEARCH("separated",$N4255))),0,1))</f>
        <v/>
      </c>
      <c r="S4255">
        <f>IF(OR($R4255=0,NOT(ISNUMBER($I4255))),"",IFERROR(DATEDIF($I4255,DATE(FY,1,1),"y"),""))</f>
        <v/>
      </c>
      <c r="T4255">
        <f>IF(OR($R4255=0,NOT(ISNUMBER($J4255))),"",IFERROR(DATEDIF($J4255,DATE(FY,1,1),"y"),0))</f>
        <v/>
      </c>
      <c r="U4255" s="38">
        <f>IF(OR($R4255=0,NOT(ISNUMBER($I4255))),0,IF(YEAR($I4255)+IF($Q4255=1,RetAgeO,RetAgeE)=FY,MONTH($I4255),IF(YEAR($I4255)+IF($Q4255=1,RetAgeO,RetAgeE)&lt;FY,1,0)))</f>
        <v/>
      </c>
      <c r="V4255" s="38">
        <f>IF(OR($R4255=0,NOT(ISNUMBER($K4255))),0,IF(YEAR($K4255)=FY,MONTH($K4255),IF(YEAR($K4255)&lt;FY,1,0)))</f>
        <v/>
      </c>
      <c r="W4255" s="38">
        <f>IF($R4255=0,0,MIN(12,IF(AND(ISNUMBER($O4255),$O4255&gt;=1,$O4255&lt;=12),INT($O4255),12),IF(AND(RetireExit="Yes",$U4255&gt;0),$U4255,12),IF(AND(ContractExit="Yes",$V4255&gt;0),$V4255,12)))</f>
        <v/>
      </c>
      <c r="X4255" s="37">
        <f>IF(ISNUMBER($P4255),$P4255,IncPct)</f>
        <v/>
      </c>
      <c r="Y4255" s="39">
        <f>IF($W4255=0,0,MAX(0,MIN($W4255,IncMonth-1))+MAX(0,$W4255-IncMonth+1)*(1+$X4255))</f>
        <v/>
      </c>
      <c r="Z4255" s="40">
        <f>IF($C4255="",0,IFERROR(INDEX(Departments!$B$5:$B$54,MATCH($C4255,Departments!$A$5:$A$54,0)),0))</f>
        <v/>
      </c>
      <c r="AA4255" s="41">
        <f>N($L4255)*$Y4255</f>
        <v/>
      </c>
      <c r="AB4255" s="41">
        <f>N($M4255)*$Y4255</f>
        <v/>
      </c>
      <c r="AC4255" s="41">
        <f>$AA4255*$Z4255</f>
        <v/>
      </c>
      <c r="AD4255" s="41">
        <f>$AA4255*BonusMonths/12</f>
        <v/>
      </c>
      <c r="AE4255" s="41">
        <f>($AA4255+SI_Gross*$AB4255)*IF($Q4255=1,SI_O,SI_E)</f>
        <v/>
      </c>
      <c r="AF4255" s="41">
        <f>IF($Q4255=1,0,$AA4255*EOSB)</f>
        <v/>
      </c>
      <c r="AG4255" s="41">
        <f>$AN4255*$W4255</f>
        <v/>
      </c>
      <c r="AH4255" s="41">
        <f>SUM($AA4255:$AG4255)</f>
        <v/>
      </c>
      <c r="AI4255" s="41">
        <f>12*($AM4255+$AN4255)</f>
        <v/>
      </c>
      <c r="AJ4255" s="41">
        <f>$AM4255*((IncMonth-1)+(13-IncMonth)*(1+$X4255))+12*$AN4255</f>
        <v/>
      </c>
      <c r="AK4255" s="41">
        <f>IF($R4255=1,N($L4255)+N($M4255),0)</f>
        <v/>
      </c>
      <c r="AL4255">
        <f>IF($C4255="","",IF(N($L4255)&lt;=0,"Basic salary missing",IF(ISNA(MATCH($C4255,Departments!$A$5:$A$54,0)),"Department not on Departments sheet",IF(AND($I4255&lt;&gt;"",NOT(ISNUMBER($I4255))),"Date of birth is text, not a date",IF(AND($K4255&lt;&gt;"",NOT(ISNUMBER($K4255))),"Contract end is text, not a date","")))))</f>
        <v/>
      </c>
      <c r="AM4255" s="41">
        <f>IF($R4255=0,0,N($L4255)*(1+$Z4255+BonusMonths/12+IF($Q4255=1,0,EOSB))+N($M4255)+(N($L4255)+SI_Gross*N($M4255))*IF($Q4255=1,SI_O,SI_E))</f>
        <v/>
      </c>
      <c r="AN4255" s="41">
        <f>IF($R4255=0,0,(IF($Q4255=1,MedO,MedE+Ticket)+Training)/12)</f>
        <v/>
      </c>
    </row>
    <row r="4256">
      <c r="I4256" s="35" t="n"/>
      <c r="J4256" s="35" t="n"/>
      <c r="K4256" s="35" t="n"/>
      <c r="L4256" s="36" t="n"/>
      <c r="M4256" s="36" t="n"/>
      <c r="P4256" s="37" t="n"/>
      <c r="Q4256" s="38">
        <f>IF($C4256="",0,IF(OR(LOWER(TRIM($G4256))="omani",LOWER(TRIM($G4256))="oman",LOWER(TRIM($G4256))="om",LOWER(TRIM($G4256))="local"),1,0))</f>
        <v/>
      </c>
      <c r="R4256" s="38">
        <f>IF($C4256="",0,IF(OR(ISNUMBER(SEARCH("resign",$N4256)),ISNUMBER(SEARCH("terminat",$N4256)),ISNUMBER(SEARCH("inactive",$N4256)),ISNUMBER(SEARCH("vacan",$N4256)),ISNUMBER(SEARCH("deceased",$N4256)),ISNUMBER(SEARCH("separated",$N4256))),0,1))</f>
        <v/>
      </c>
      <c r="S4256">
        <f>IF(OR($R4256=0,NOT(ISNUMBER($I4256))),"",IFERROR(DATEDIF($I4256,DATE(FY,1,1),"y"),""))</f>
        <v/>
      </c>
      <c r="T4256">
        <f>IF(OR($R4256=0,NOT(ISNUMBER($J4256))),"",IFERROR(DATEDIF($J4256,DATE(FY,1,1),"y"),0))</f>
        <v/>
      </c>
      <c r="U4256" s="38">
        <f>IF(OR($R4256=0,NOT(ISNUMBER($I4256))),0,IF(YEAR($I4256)+IF($Q4256=1,RetAgeO,RetAgeE)=FY,MONTH($I4256),IF(YEAR($I4256)+IF($Q4256=1,RetAgeO,RetAgeE)&lt;FY,1,0)))</f>
        <v/>
      </c>
      <c r="V4256" s="38">
        <f>IF(OR($R4256=0,NOT(ISNUMBER($K4256))),0,IF(YEAR($K4256)=FY,MONTH($K4256),IF(YEAR($K4256)&lt;FY,1,0)))</f>
        <v/>
      </c>
      <c r="W4256" s="38">
        <f>IF($R4256=0,0,MIN(12,IF(AND(ISNUMBER($O4256),$O4256&gt;=1,$O4256&lt;=12),INT($O4256),12),IF(AND(RetireExit="Yes",$U4256&gt;0),$U4256,12),IF(AND(ContractExit="Yes",$V4256&gt;0),$V4256,12)))</f>
        <v/>
      </c>
      <c r="X4256" s="37">
        <f>IF(ISNUMBER($P4256),$P4256,IncPct)</f>
        <v/>
      </c>
      <c r="Y4256" s="39">
        <f>IF($W4256=0,0,MAX(0,MIN($W4256,IncMonth-1))+MAX(0,$W4256-IncMonth+1)*(1+$X4256))</f>
        <v/>
      </c>
      <c r="Z4256" s="40">
        <f>IF($C4256="",0,IFERROR(INDEX(Departments!$B$5:$B$54,MATCH($C4256,Departments!$A$5:$A$54,0)),0))</f>
        <v/>
      </c>
      <c r="AA4256" s="41">
        <f>N($L4256)*$Y4256</f>
        <v/>
      </c>
      <c r="AB4256" s="41">
        <f>N($M4256)*$Y4256</f>
        <v/>
      </c>
      <c r="AC4256" s="41">
        <f>$AA4256*$Z4256</f>
        <v/>
      </c>
      <c r="AD4256" s="41">
        <f>$AA4256*BonusMonths/12</f>
        <v/>
      </c>
      <c r="AE4256" s="41">
        <f>($AA4256+SI_Gross*$AB4256)*IF($Q4256=1,SI_O,SI_E)</f>
        <v/>
      </c>
      <c r="AF4256" s="41">
        <f>IF($Q4256=1,0,$AA4256*EOSB)</f>
        <v/>
      </c>
      <c r="AG4256" s="41">
        <f>$AN4256*$W4256</f>
        <v/>
      </c>
      <c r="AH4256" s="41">
        <f>SUM($AA4256:$AG4256)</f>
        <v/>
      </c>
      <c r="AI4256" s="41">
        <f>12*($AM4256+$AN4256)</f>
        <v/>
      </c>
      <c r="AJ4256" s="41">
        <f>$AM4256*((IncMonth-1)+(13-IncMonth)*(1+$X4256))+12*$AN4256</f>
        <v/>
      </c>
      <c r="AK4256" s="41">
        <f>IF($R4256=1,N($L4256)+N($M4256),0)</f>
        <v/>
      </c>
      <c r="AL4256">
        <f>IF($C4256="","",IF(N($L4256)&lt;=0,"Basic salary missing",IF(ISNA(MATCH($C4256,Departments!$A$5:$A$54,0)),"Department not on Departments sheet",IF(AND($I4256&lt;&gt;"",NOT(ISNUMBER($I4256))),"Date of birth is text, not a date",IF(AND($K4256&lt;&gt;"",NOT(ISNUMBER($K4256))),"Contract end is text, not a date","")))))</f>
        <v/>
      </c>
      <c r="AM4256" s="41">
        <f>IF($R4256=0,0,N($L4256)*(1+$Z4256+BonusMonths/12+IF($Q4256=1,0,EOSB))+N($M4256)+(N($L4256)+SI_Gross*N($M4256))*IF($Q4256=1,SI_O,SI_E))</f>
        <v/>
      </c>
      <c r="AN4256" s="41">
        <f>IF($R4256=0,0,(IF($Q4256=1,MedO,MedE+Ticket)+Training)/12)</f>
        <v/>
      </c>
    </row>
    <row r="4257">
      <c r="I4257" s="35" t="n"/>
      <c r="J4257" s="35" t="n"/>
      <c r="K4257" s="35" t="n"/>
      <c r="L4257" s="36" t="n"/>
      <c r="M4257" s="36" t="n"/>
      <c r="P4257" s="37" t="n"/>
      <c r="Q4257" s="38">
        <f>IF($C4257="",0,IF(OR(LOWER(TRIM($G4257))="omani",LOWER(TRIM($G4257))="oman",LOWER(TRIM($G4257))="om",LOWER(TRIM($G4257))="local"),1,0))</f>
        <v/>
      </c>
      <c r="R4257" s="38">
        <f>IF($C4257="",0,IF(OR(ISNUMBER(SEARCH("resign",$N4257)),ISNUMBER(SEARCH("terminat",$N4257)),ISNUMBER(SEARCH("inactive",$N4257)),ISNUMBER(SEARCH("vacan",$N4257)),ISNUMBER(SEARCH("deceased",$N4257)),ISNUMBER(SEARCH("separated",$N4257))),0,1))</f>
        <v/>
      </c>
      <c r="S4257">
        <f>IF(OR($R4257=0,NOT(ISNUMBER($I4257))),"",IFERROR(DATEDIF($I4257,DATE(FY,1,1),"y"),""))</f>
        <v/>
      </c>
      <c r="T4257">
        <f>IF(OR($R4257=0,NOT(ISNUMBER($J4257))),"",IFERROR(DATEDIF($J4257,DATE(FY,1,1),"y"),0))</f>
        <v/>
      </c>
      <c r="U4257" s="38">
        <f>IF(OR($R4257=0,NOT(ISNUMBER($I4257))),0,IF(YEAR($I4257)+IF($Q4257=1,RetAgeO,RetAgeE)=FY,MONTH($I4257),IF(YEAR($I4257)+IF($Q4257=1,RetAgeO,RetAgeE)&lt;FY,1,0)))</f>
        <v/>
      </c>
      <c r="V4257" s="38">
        <f>IF(OR($R4257=0,NOT(ISNUMBER($K4257))),0,IF(YEAR($K4257)=FY,MONTH($K4257),IF(YEAR($K4257)&lt;FY,1,0)))</f>
        <v/>
      </c>
      <c r="W4257" s="38">
        <f>IF($R4257=0,0,MIN(12,IF(AND(ISNUMBER($O4257),$O4257&gt;=1,$O4257&lt;=12),INT($O4257),12),IF(AND(RetireExit="Yes",$U4257&gt;0),$U4257,12),IF(AND(ContractExit="Yes",$V4257&gt;0),$V4257,12)))</f>
        <v/>
      </c>
      <c r="X4257" s="37">
        <f>IF(ISNUMBER($P4257),$P4257,IncPct)</f>
        <v/>
      </c>
      <c r="Y4257" s="39">
        <f>IF($W4257=0,0,MAX(0,MIN($W4257,IncMonth-1))+MAX(0,$W4257-IncMonth+1)*(1+$X4257))</f>
        <v/>
      </c>
      <c r="Z4257" s="40">
        <f>IF($C4257="",0,IFERROR(INDEX(Departments!$B$5:$B$54,MATCH($C4257,Departments!$A$5:$A$54,0)),0))</f>
        <v/>
      </c>
      <c r="AA4257" s="41">
        <f>N($L4257)*$Y4257</f>
        <v/>
      </c>
      <c r="AB4257" s="41">
        <f>N($M4257)*$Y4257</f>
        <v/>
      </c>
      <c r="AC4257" s="41">
        <f>$AA4257*$Z4257</f>
        <v/>
      </c>
      <c r="AD4257" s="41">
        <f>$AA4257*BonusMonths/12</f>
        <v/>
      </c>
      <c r="AE4257" s="41">
        <f>($AA4257+SI_Gross*$AB4257)*IF($Q4257=1,SI_O,SI_E)</f>
        <v/>
      </c>
      <c r="AF4257" s="41">
        <f>IF($Q4257=1,0,$AA4257*EOSB)</f>
        <v/>
      </c>
      <c r="AG4257" s="41">
        <f>$AN4257*$W4257</f>
        <v/>
      </c>
      <c r="AH4257" s="41">
        <f>SUM($AA4257:$AG4257)</f>
        <v/>
      </c>
      <c r="AI4257" s="41">
        <f>12*($AM4257+$AN4257)</f>
        <v/>
      </c>
      <c r="AJ4257" s="41">
        <f>$AM4257*((IncMonth-1)+(13-IncMonth)*(1+$X4257))+12*$AN4257</f>
        <v/>
      </c>
      <c r="AK4257" s="41">
        <f>IF($R4257=1,N($L4257)+N($M4257),0)</f>
        <v/>
      </c>
      <c r="AL4257">
        <f>IF($C4257="","",IF(N($L4257)&lt;=0,"Basic salary missing",IF(ISNA(MATCH($C4257,Departments!$A$5:$A$54,0)),"Department not on Departments sheet",IF(AND($I4257&lt;&gt;"",NOT(ISNUMBER($I4257))),"Date of birth is text, not a date",IF(AND($K4257&lt;&gt;"",NOT(ISNUMBER($K4257))),"Contract end is text, not a date","")))))</f>
        <v/>
      </c>
      <c r="AM4257" s="41">
        <f>IF($R4257=0,0,N($L4257)*(1+$Z4257+BonusMonths/12+IF($Q4257=1,0,EOSB))+N($M4257)+(N($L4257)+SI_Gross*N($M4257))*IF($Q4257=1,SI_O,SI_E))</f>
        <v/>
      </c>
      <c r="AN4257" s="41">
        <f>IF($R4257=0,0,(IF($Q4257=1,MedO,MedE+Ticket)+Training)/12)</f>
        <v/>
      </c>
    </row>
    <row r="4258">
      <c r="I4258" s="35" t="n"/>
      <c r="J4258" s="35" t="n"/>
      <c r="K4258" s="35" t="n"/>
      <c r="L4258" s="36" t="n"/>
      <c r="M4258" s="36" t="n"/>
      <c r="P4258" s="37" t="n"/>
      <c r="Q4258" s="38">
        <f>IF($C4258="",0,IF(OR(LOWER(TRIM($G4258))="omani",LOWER(TRIM($G4258))="oman",LOWER(TRIM($G4258))="om",LOWER(TRIM($G4258))="local"),1,0))</f>
        <v/>
      </c>
      <c r="R4258" s="38">
        <f>IF($C4258="",0,IF(OR(ISNUMBER(SEARCH("resign",$N4258)),ISNUMBER(SEARCH("terminat",$N4258)),ISNUMBER(SEARCH("inactive",$N4258)),ISNUMBER(SEARCH("vacan",$N4258)),ISNUMBER(SEARCH("deceased",$N4258)),ISNUMBER(SEARCH("separated",$N4258))),0,1))</f>
        <v/>
      </c>
      <c r="S4258">
        <f>IF(OR($R4258=0,NOT(ISNUMBER($I4258))),"",IFERROR(DATEDIF($I4258,DATE(FY,1,1),"y"),""))</f>
        <v/>
      </c>
      <c r="T4258">
        <f>IF(OR($R4258=0,NOT(ISNUMBER($J4258))),"",IFERROR(DATEDIF($J4258,DATE(FY,1,1),"y"),0))</f>
        <v/>
      </c>
      <c r="U4258" s="38">
        <f>IF(OR($R4258=0,NOT(ISNUMBER($I4258))),0,IF(YEAR($I4258)+IF($Q4258=1,RetAgeO,RetAgeE)=FY,MONTH($I4258),IF(YEAR($I4258)+IF($Q4258=1,RetAgeO,RetAgeE)&lt;FY,1,0)))</f>
        <v/>
      </c>
      <c r="V4258" s="38">
        <f>IF(OR($R4258=0,NOT(ISNUMBER($K4258))),0,IF(YEAR($K4258)=FY,MONTH($K4258),IF(YEAR($K4258)&lt;FY,1,0)))</f>
        <v/>
      </c>
      <c r="W4258" s="38">
        <f>IF($R4258=0,0,MIN(12,IF(AND(ISNUMBER($O4258),$O4258&gt;=1,$O4258&lt;=12),INT($O4258),12),IF(AND(RetireExit="Yes",$U4258&gt;0),$U4258,12),IF(AND(ContractExit="Yes",$V4258&gt;0),$V4258,12)))</f>
        <v/>
      </c>
      <c r="X4258" s="37">
        <f>IF(ISNUMBER($P4258),$P4258,IncPct)</f>
        <v/>
      </c>
      <c r="Y4258" s="39">
        <f>IF($W4258=0,0,MAX(0,MIN($W4258,IncMonth-1))+MAX(0,$W4258-IncMonth+1)*(1+$X4258))</f>
        <v/>
      </c>
      <c r="Z4258" s="40">
        <f>IF($C4258="",0,IFERROR(INDEX(Departments!$B$5:$B$54,MATCH($C4258,Departments!$A$5:$A$54,0)),0))</f>
        <v/>
      </c>
      <c r="AA4258" s="41">
        <f>N($L4258)*$Y4258</f>
        <v/>
      </c>
      <c r="AB4258" s="41">
        <f>N($M4258)*$Y4258</f>
        <v/>
      </c>
      <c r="AC4258" s="41">
        <f>$AA4258*$Z4258</f>
        <v/>
      </c>
      <c r="AD4258" s="41">
        <f>$AA4258*BonusMonths/12</f>
        <v/>
      </c>
      <c r="AE4258" s="41">
        <f>($AA4258+SI_Gross*$AB4258)*IF($Q4258=1,SI_O,SI_E)</f>
        <v/>
      </c>
      <c r="AF4258" s="41">
        <f>IF($Q4258=1,0,$AA4258*EOSB)</f>
        <v/>
      </c>
      <c r="AG4258" s="41">
        <f>$AN4258*$W4258</f>
        <v/>
      </c>
      <c r="AH4258" s="41">
        <f>SUM($AA4258:$AG4258)</f>
        <v/>
      </c>
      <c r="AI4258" s="41">
        <f>12*($AM4258+$AN4258)</f>
        <v/>
      </c>
      <c r="AJ4258" s="41">
        <f>$AM4258*((IncMonth-1)+(13-IncMonth)*(1+$X4258))+12*$AN4258</f>
        <v/>
      </c>
      <c r="AK4258" s="41">
        <f>IF($R4258=1,N($L4258)+N($M4258),0)</f>
        <v/>
      </c>
      <c r="AL4258">
        <f>IF($C4258="","",IF(N($L4258)&lt;=0,"Basic salary missing",IF(ISNA(MATCH($C4258,Departments!$A$5:$A$54,0)),"Department not on Departments sheet",IF(AND($I4258&lt;&gt;"",NOT(ISNUMBER($I4258))),"Date of birth is text, not a date",IF(AND($K4258&lt;&gt;"",NOT(ISNUMBER($K4258))),"Contract end is text, not a date","")))))</f>
        <v/>
      </c>
      <c r="AM4258" s="41">
        <f>IF($R4258=0,0,N($L4258)*(1+$Z4258+BonusMonths/12+IF($Q4258=1,0,EOSB))+N($M4258)+(N($L4258)+SI_Gross*N($M4258))*IF($Q4258=1,SI_O,SI_E))</f>
        <v/>
      </c>
      <c r="AN4258" s="41">
        <f>IF($R4258=0,0,(IF($Q4258=1,MedO,MedE+Ticket)+Training)/12)</f>
        <v/>
      </c>
    </row>
    <row r="4259">
      <c r="I4259" s="35" t="n"/>
      <c r="J4259" s="35" t="n"/>
      <c r="K4259" s="35" t="n"/>
      <c r="L4259" s="36" t="n"/>
      <c r="M4259" s="36" t="n"/>
      <c r="P4259" s="37" t="n"/>
      <c r="Q4259" s="38">
        <f>IF($C4259="",0,IF(OR(LOWER(TRIM($G4259))="omani",LOWER(TRIM($G4259))="oman",LOWER(TRIM($G4259))="om",LOWER(TRIM($G4259))="local"),1,0))</f>
        <v/>
      </c>
      <c r="R4259" s="38">
        <f>IF($C4259="",0,IF(OR(ISNUMBER(SEARCH("resign",$N4259)),ISNUMBER(SEARCH("terminat",$N4259)),ISNUMBER(SEARCH("inactive",$N4259)),ISNUMBER(SEARCH("vacan",$N4259)),ISNUMBER(SEARCH("deceased",$N4259)),ISNUMBER(SEARCH("separated",$N4259))),0,1))</f>
        <v/>
      </c>
      <c r="S4259">
        <f>IF(OR($R4259=0,NOT(ISNUMBER($I4259))),"",IFERROR(DATEDIF($I4259,DATE(FY,1,1),"y"),""))</f>
        <v/>
      </c>
      <c r="T4259">
        <f>IF(OR($R4259=0,NOT(ISNUMBER($J4259))),"",IFERROR(DATEDIF($J4259,DATE(FY,1,1),"y"),0))</f>
        <v/>
      </c>
      <c r="U4259" s="38">
        <f>IF(OR($R4259=0,NOT(ISNUMBER($I4259))),0,IF(YEAR($I4259)+IF($Q4259=1,RetAgeO,RetAgeE)=FY,MONTH($I4259),IF(YEAR($I4259)+IF($Q4259=1,RetAgeO,RetAgeE)&lt;FY,1,0)))</f>
        <v/>
      </c>
      <c r="V4259" s="38">
        <f>IF(OR($R4259=0,NOT(ISNUMBER($K4259))),0,IF(YEAR($K4259)=FY,MONTH($K4259),IF(YEAR($K4259)&lt;FY,1,0)))</f>
        <v/>
      </c>
      <c r="W4259" s="38">
        <f>IF($R4259=0,0,MIN(12,IF(AND(ISNUMBER($O4259),$O4259&gt;=1,$O4259&lt;=12),INT($O4259),12),IF(AND(RetireExit="Yes",$U4259&gt;0),$U4259,12),IF(AND(ContractExit="Yes",$V4259&gt;0),$V4259,12)))</f>
        <v/>
      </c>
      <c r="X4259" s="37">
        <f>IF(ISNUMBER($P4259),$P4259,IncPct)</f>
        <v/>
      </c>
      <c r="Y4259" s="39">
        <f>IF($W4259=0,0,MAX(0,MIN($W4259,IncMonth-1))+MAX(0,$W4259-IncMonth+1)*(1+$X4259))</f>
        <v/>
      </c>
      <c r="Z4259" s="40">
        <f>IF($C4259="",0,IFERROR(INDEX(Departments!$B$5:$B$54,MATCH($C4259,Departments!$A$5:$A$54,0)),0))</f>
        <v/>
      </c>
      <c r="AA4259" s="41">
        <f>N($L4259)*$Y4259</f>
        <v/>
      </c>
      <c r="AB4259" s="41">
        <f>N($M4259)*$Y4259</f>
        <v/>
      </c>
      <c r="AC4259" s="41">
        <f>$AA4259*$Z4259</f>
        <v/>
      </c>
      <c r="AD4259" s="41">
        <f>$AA4259*BonusMonths/12</f>
        <v/>
      </c>
      <c r="AE4259" s="41">
        <f>($AA4259+SI_Gross*$AB4259)*IF($Q4259=1,SI_O,SI_E)</f>
        <v/>
      </c>
      <c r="AF4259" s="41">
        <f>IF($Q4259=1,0,$AA4259*EOSB)</f>
        <v/>
      </c>
      <c r="AG4259" s="41">
        <f>$AN4259*$W4259</f>
        <v/>
      </c>
      <c r="AH4259" s="41">
        <f>SUM($AA4259:$AG4259)</f>
        <v/>
      </c>
      <c r="AI4259" s="41">
        <f>12*($AM4259+$AN4259)</f>
        <v/>
      </c>
      <c r="AJ4259" s="41">
        <f>$AM4259*((IncMonth-1)+(13-IncMonth)*(1+$X4259))+12*$AN4259</f>
        <v/>
      </c>
      <c r="AK4259" s="41">
        <f>IF($R4259=1,N($L4259)+N($M4259),0)</f>
        <v/>
      </c>
      <c r="AL4259">
        <f>IF($C4259="","",IF(N($L4259)&lt;=0,"Basic salary missing",IF(ISNA(MATCH($C4259,Departments!$A$5:$A$54,0)),"Department not on Departments sheet",IF(AND($I4259&lt;&gt;"",NOT(ISNUMBER($I4259))),"Date of birth is text, not a date",IF(AND($K4259&lt;&gt;"",NOT(ISNUMBER($K4259))),"Contract end is text, not a date","")))))</f>
        <v/>
      </c>
      <c r="AM4259" s="41">
        <f>IF($R4259=0,0,N($L4259)*(1+$Z4259+BonusMonths/12+IF($Q4259=1,0,EOSB))+N($M4259)+(N($L4259)+SI_Gross*N($M4259))*IF($Q4259=1,SI_O,SI_E))</f>
        <v/>
      </c>
      <c r="AN4259" s="41">
        <f>IF($R4259=0,0,(IF($Q4259=1,MedO,MedE+Ticket)+Training)/12)</f>
        <v/>
      </c>
    </row>
    <row r="4260">
      <c r="I4260" s="35" t="n"/>
      <c r="J4260" s="35" t="n"/>
      <c r="K4260" s="35" t="n"/>
      <c r="L4260" s="36" t="n"/>
      <c r="M4260" s="36" t="n"/>
      <c r="P4260" s="37" t="n"/>
      <c r="Q4260" s="38">
        <f>IF($C4260="",0,IF(OR(LOWER(TRIM($G4260))="omani",LOWER(TRIM($G4260))="oman",LOWER(TRIM($G4260))="om",LOWER(TRIM($G4260))="local"),1,0))</f>
        <v/>
      </c>
      <c r="R4260" s="38">
        <f>IF($C4260="",0,IF(OR(ISNUMBER(SEARCH("resign",$N4260)),ISNUMBER(SEARCH("terminat",$N4260)),ISNUMBER(SEARCH("inactive",$N4260)),ISNUMBER(SEARCH("vacan",$N4260)),ISNUMBER(SEARCH("deceased",$N4260)),ISNUMBER(SEARCH("separated",$N4260))),0,1))</f>
        <v/>
      </c>
      <c r="S4260">
        <f>IF(OR($R4260=0,NOT(ISNUMBER($I4260))),"",IFERROR(DATEDIF($I4260,DATE(FY,1,1),"y"),""))</f>
        <v/>
      </c>
      <c r="T4260">
        <f>IF(OR($R4260=0,NOT(ISNUMBER($J4260))),"",IFERROR(DATEDIF($J4260,DATE(FY,1,1),"y"),0))</f>
        <v/>
      </c>
      <c r="U4260" s="38">
        <f>IF(OR($R4260=0,NOT(ISNUMBER($I4260))),0,IF(YEAR($I4260)+IF($Q4260=1,RetAgeO,RetAgeE)=FY,MONTH($I4260),IF(YEAR($I4260)+IF($Q4260=1,RetAgeO,RetAgeE)&lt;FY,1,0)))</f>
        <v/>
      </c>
      <c r="V4260" s="38">
        <f>IF(OR($R4260=0,NOT(ISNUMBER($K4260))),0,IF(YEAR($K4260)=FY,MONTH($K4260),IF(YEAR($K4260)&lt;FY,1,0)))</f>
        <v/>
      </c>
      <c r="W4260" s="38">
        <f>IF($R4260=0,0,MIN(12,IF(AND(ISNUMBER($O4260),$O4260&gt;=1,$O4260&lt;=12),INT($O4260),12),IF(AND(RetireExit="Yes",$U4260&gt;0),$U4260,12),IF(AND(ContractExit="Yes",$V4260&gt;0),$V4260,12)))</f>
        <v/>
      </c>
      <c r="X4260" s="37">
        <f>IF(ISNUMBER($P4260),$P4260,IncPct)</f>
        <v/>
      </c>
      <c r="Y4260" s="39">
        <f>IF($W4260=0,0,MAX(0,MIN($W4260,IncMonth-1))+MAX(0,$W4260-IncMonth+1)*(1+$X4260))</f>
        <v/>
      </c>
      <c r="Z4260" s="40">
        <f>IF($C4260="",0,IFERROR(INDEX(Departments!$B$5:$B$54,MATCH($C4260,Departments!$A$5:$A$54,0)),0))</f>
        <v/>
      </c>
      <c r="AA4260" s="41">
        <f>N($L4260)*$Y4260</f>
        <v/>
      </c>
      <c r="AB4260" s="41">
        <f>N($M4260)*$Y4260</f>
        <v/>
      </c>
      <c r="AC4260" s="41">
        <f>$AA4260*$Z4260</f>
        <v/>
      </c>
      <c r="AD4260" s="41">
        <f>$AA4260*BonusMonths/12</f>
        <v/>
      </c>
      <c r="AE4260" s="41">
        <f>($AA4260+SI_Gross*$AB4260)*IF($Q4260=1,SI_O,SI_E)</f>
        <v/>
      </c>
      <c r="AF4260" s="41">
        <f>IF($Q4260=1,0,$AA4260*EOSB)</f>
        <v/>
      </c>
      <c r="AG4260" s="41">
        <f>$AN4260*$W4260</f>
        <v/>
      </c>
      <c r="AH4260" s="41">
        <f>SUM($AA4260:$AG4260)</f>
        <v/>
      </c>
      <c r="AI4260" s="41">
        <f>12*($AM4260+$AN4260)</f>
        <v/>
      </c>
      <c r="AJ4260" s="41">
        <f>$AM4260*((IncMonth-1)+(13-IncMonth)*(1+$X4260))+12*$AN4260</f>
        <v/>
      </c>
      <c r="AK4260" s="41">
        <f>IF($R4260=1,N($L4260)+N($M4260),0)</f>
        <v/>
      </c>
      <c r="AL4260">
        <f>IF($C4260="","",IF(N($L4260)&lt;=0,"Basic salary missing",IF(ISNA(MATCH($C4260,Departments!$A$5:$A$54,0)),"Department not on Departments sheet",IF(AND($I4260&lt;&gt;"",NOT(ISNUMBER($I4260))),"Date of birth is text, not a date",IF(AND($K4260&lt;&gt;"",NOT(ISNUMBER($K4260))),"Contract end is text, not a date","")))))</f>
        <v/>
      </c>
      <c r="AM4260" s="41">
        <f>IF($R4260=0,0,N($L4260)*(1+$Z4260+BonusMonths/12+IF($Q4260=1,0,EOSB))+N($M4260)+(N($L4260)+SI_Gross*N($M4260))*IF($Q4260=1,SI_O,SI_E))</f>
        <v/>
      </c>
      <c r="AN4260" s="41">
        <f>IF($R4260=0,0,(IF($Q4260=1,MedO,MedE+Ticket)+Training)/12)</f>
        <v/>
      </c>
    </row>
    <row r="4261">
      <c r="I4261" s="35" t="n"/>
      <c r="J4261" s="35" t="n"/>
      <c r="K4261" s="35" t="n"/>
      <c r="L4261" s="36" t="n"/>
      <c r="M4261" s="36" t="n"/>
      <c r="P4261" s="37" t="n"/>
      <c r="Q4261" s="38">
        <f>IF($C4261="",0,IF(OR(LOWER(TRIM($G4261))="omani",LOWER(TRIM($G4261))="oman",LOWER(TRIM($G4261))="om",LOWER(TRIM($G4261))="local"),1,0))</f>
        <v/>
      </c>
      <c r="R4261" s="38">
        <f>IF($C4261="",0,IF(OR(ISNUMBER(SEARCH("resign",$N4261)),ISNUMBER(SEARCH("terminat",$N4261)),ISNUMBER(SEARCH("inactive",$N4261)),ISNUMBER(SEARCH("vacan",$N4261)),ISNUMBER(SEARCH("deceased",$N4261)),ISNUMBER(SEARCH("separated",$N4261))),0,1))</f>
        <v/>
      </c>
      <c r="S4261">
        <f>IF(OR($R4261=0,NOT(ISNUMBER($I4261))),"",IFERROR(DATEDIF($I4261,DATE(FY,1,1),"y"),""))</f>
        <v/>
      </c>
      <c r="T4261">
        <f>IF(OR($R4261=0,NOT(ISNUMBER($J4261))),"",IFERROR(DATEDIF($J4261,DATE(FY,1,1),"y"),0))</f>
        <v/>
      </c>
      <c r="U4261" s="38">
        <f>IF(OR($R4261=0,NOT(ISNUMBER($I4261))),0,IF(YEAR($I4261)+IF($Q4261=1,RetAgeO,RetAgeE)=FY,MONTH($I4261),IF(YEAR($I4261)+IF($Q4261=1,RetAgeO,RetAgeE)&lt;FY,1,0)))</f>
        <v/>
      </c>
      <c r="V4261" s="38">
        <f>IF(OR($R4261=0,NOT(ISNUMBER($K4261))),0,IF(YEAR($K4261)=FY,MONTH($K4261),IF(YEAR($K4261)&lt;FY,1,0)))</f>
        <v/>
      </c>
      <c r="W4261" s="38">
        <f>IF($R4261=0,0,MIN(12,IF(AND(ISNUMBER($O4261),$O4261&gt;=1,$O4261&lt;=12),INT($O4261),12),IF(AND(RetireExit="Yes",$U4261&gt;0),$U4261,12),IF(AND(ContractExit="Yes",$V4261&gt;0),$V4261,12)))</f>
        <v/>
      </c>
      <c r="X4261" s="37">
        <f>IF(ISNUMBER($P4261),$P4261,IncPct)</f>
        <v/>
      </c>
      <c r="Y4261" s="39">
        <f>IF($W4261=0,0,MAX(0,MIN($W4261,IncMonth-1))+MAX(0,$W4261-IncMonth+1)*(1+$X4261))</f>
        <v/>
      </c>
      <c r="Z4261" s="40">
        <f>IF($C4261="",0,IFERROR(INDEX(Departments!$B$5:$B$54,MATCH($C4261,Departments!$A$5:$A$54,0)),0))</f>
        <v/>
      </c>
      <c r="AA4261" s="41">
        <f>N($L4261)*$Y4261</f>
        <v/>
      </c>
      <c r="AB4261" s="41">
        <f>N($M4261)*$Y4261</f>
        <v/>
      </c>
      <c r="AC4261" s="41">
        <f>$AA4261*$Z4261</f>
        <v/>
      </c>
      <c r="AD4261" s="41">
        <f>$AA4261*BonusMonths/12</f>
        <v/>
      </c>
      <c r="AE4261" s="41">
        <f>($AA4261+SI_Gross*$AB4261)*IF($Q4261=1,SI_O,SI_E)</f>
        <v/>
      </c>
      <c r="AF4261" s="41">
        <f>IF($Q4261=1,0,$AA4261*EOSB)</f>
        <v/>
      </c>
      <c r="AG4261" s="41">
        <f>$AN4261*$W4261</f>
        <v/>
      </c>
      <c r="AH4261" s="41">
        <f>SUM($AA4261:$AG4261)</f>
        <v/>
      </c>
      <c r="AI4261" s="41">
        <f>12*($AM4261+$AN4261)</f>
        <v/>
      </c>
      <c r="AJ4261" s="41">
        <f>$AM4261*((IncMonth-1)+(13-IncMonth)*(1+$X4261))+12*$AN4261</f>
        <v/>
      </c>
      <c r="AK4261" s="41">
        <f>IF($R4261=1,N($L4261)+N($M4261),0)</f>
        <v/>
      </c>
      <c r="AL4261">
        <f>IF($C4261="","",IF(N($L4261)&lt;=0,"Basic salary missing",IF(ISNA(MATCH($C4261,Departments!$A$5:$A$54,0)),"Department not on Departments sheet",IF(AND($I4261&lt;&gt;"",NOT(ISNUMBER($I4261))),"Date of birth is text, not a date",IF(AND($K4261&lt;&gt;"",NOT(ISNUMBER($K4261))),"Contract end is text, not a date","")))))</f>
        <v/>
      </c>
      <c r="AM4261" s="41">
        <f>IF($R4261=0,0,N($L4261)*(1+$Z4261+BonusMonths/12+IF($Q4261=1,0,EOSB))+N($M4261)+(N($L4261)+SI_Gross*N($M4261))*IF($Q4261=1,SI_O,SI_E))</f>
        <v/>
      </c>
      <c r="AN4261" s="41">
        <f>IF($R4261=0,0,(IF($Q4261=1,MedO,MedE+Ticket)+Training)/12)</f>
        <v/>
      </c>
    </row>
    <row r="4262">
      <c r="I4262" s="35" t="n"/>
      <c r="J4262" s="35" t="n"/>
      <c r="K4262" s="35" t="n"/>
      <c r="L4262" s="36" t="n"/>
      <c r="M4262" s="36" t="n"/>
      <c r="P4262" s="37" t="n"/>
      <c r="Q4262" s="38">
        <f>IF($C4262="",0,IF(OR(LOWER(TRIM($G4262))="omani",LOWER(TRIM($G4262))="oman",LOWER(TRIM($G4262))="om",LOWER(TRIM($G4262))="local"),1,0))</f>
        <v/>
      </c>
      <c r="R4262" s="38">
        <f>IF($C4262="",0,IF(OR(ISNUMBER(SEARCH("resign",$N4262)),ISNUMBER(SEARCH("terminat",$N4262)),ISNUMBER(SEARCH("inactive",$N4262)),ISNUMBER(SEARCH("vacan",$N4262)),ISNUMBER(SEARCH("deceased",$N4262)),ISNUMBER(SEARCH("separated",$N4262))),0,1))</f>
        <v/>
      </c>
      <c r="S4262">
        <f>IF(OR($R4262=0,NOT(ISNUMBER($I4262))),"",IFERROR(DATEDIF($I4262,DATE(FY,1,1),"y"),""))</f>
        <v/>
      </c>
      <c r="T4262">
        <f>IF(OR($R4262=0,NOT(ISNUMBER($J4262))),"",IFERROR(DATEDIF($J4262,DATE(FY,1,1),"y"),0))</f>
        <v/>
      </c>
      <c r="U4262" s="38">
        <f>IF(OR($R4262=0,NOT(ISNUMBER($I4262))),0,IF(YEAR($I4262)+IF($Q4262=1,RetAgeO,RetAgeE)=FY,MONTH($I4262),IF(YEAR($I4262)+IF($Q4262=1,RetAgeO,RetAgeE)&lt;FY,1,0)))</f>
        <v/>
      </c>
      <c r="V4262" s="38">
        <f>IF(OR($R4262=0,NOT(ISNUMBER($K4262))),0,IF(YEAR($K4262)=FY,MONTH($K4262),IF(YEAR($K4262)&lt;FY,1,0)))</f>
        <v/>
      </c>
      <c r="W4262" s="38">
        <f>IF($R4262=0,0,MIN(12,IF(AND(ISNUMBER($O4262),$O4262&gt;=1,$O4262&lt;=12),INT($O4262),12),IF(AND(RetireExit="Yes",$U4262&gt;0),$U4262,12),IF(AND(ContractExit="Yes",$V4262&gt;0),$V4262,12)))</f>
        <v/>
      </c>
      <c r="X4262" s="37">
        <f>IF(ISNUMBER($P4262),$P4262,IncPct)</f>
        <v/>
      </c>
      <c r="Y4262" s="39">
        <f>IF($W4262=0,0,MAX(0,MIN($W4262,IncMonth-1))+MAX(0,$W4262-IncMonth+1)*(1+$X4262))</f>
        <v/>
      </c>
      <c r="Z4262" s="40">
        <f>IF($C4262="",0,IFERROR(INDEX(Departments!$B$5:$B$54,MATCH($C4262,Departments!$A$5:$A$54,0)),0))</f>
        <v/>
      </c>
      <c r="AA4262" s="41">
        <f>N($L4262)*$Y4262</f>
        <v/>
      </c>
      <c r="AB4262" s="41">
        <f>N($M4262)*$Y4262</f>
        <v/>
      </c>
      <c r="AC4262" s="41">
        <f>$AA4262*$Z4262</f>
        <v/>
      </c>
      <c r="AD4262" s="41">
        <f>$AA4262*BonusMonths/12</f>
        <v/>
      </c>
      <c r="AE4262" s="41">
        <f>($AA4262+SI_Gross*$AB4262)*IF($Q4262=1,SI_O,SI_E)</f>
        <v/>
      </c>
      <c r="AF4262" s="41">
        <f>IF($Q4262=1,0,$AA4262*EOSB)</f>
        <v/>
      </c>
      <c r="AG4262" s="41">
        <f>$AN4262*$W4262</f>
        <v/>
      </c>
      <c r="AH4262" s="41">
        <f>SUM($AA4262:$AG4262)</f>
        <v/>
      </c>
      <c r="AI4262" s="41">
        <f>12*($AM4262+$AN4262)</f>
        <v/>
      </c>
      <c r="AJ4262" s="41">
        <f>$AM4262*((IncMonth-1)+(13-IncMonth)*(1+$X4262))+12*$AN4262</f>
        <v/>
      </c>
      <c r="AK4262" s="41">
        <f>IF($R4262=1,N($L4262)+N($M4262),0)</f>
        <v/>
      </c>
      <c r="AL4262">
        <f>IF($C4262="","",IF(N($L4262)&lt;=0,"Basic salary missing",IF(ISNA(MATCH($C4262,Departments!$A$5:$A$54,0)),"Department not on Departments sheet",IF(AND($I4262&lt;&gt;"",NOT(ISNUMBER($I4262))),"Date of birth is text, not a date",IF(AND($K4262&lt;&gt;"",NOT(ISNUMBER($K4262))),"Contract end is text, not a date","")))))</f>
        <v/>
      </c>
      <c r="AM4262" s="41">
        <f>IF($R4262=0,0,N($L4262)*(1+$Z4262+BonusMonths/12+IF($Q4262=1,0,EOSB))+N($M4262)+(N($L4262)+SI_Gross*N($M4262))*IF($Q4262=1,SI_O,SI_E))</f>
        <v/>
      </c>
      <c r="AN4262" s="41">
        <f>IF($R4262=0,0,(IF($Q4262=1,MedO,MedE+Ticket)+Training)/12)</f>
        <v/>
      </c>
    </row>
    <row r="4263">
      <c r="I4263" s="35" t="n"/>
      <c r="J4263" s="35" t="n"/>
      <c r="K4263" s="35" t="n"/>
      <c r="L4263" s="36" t="n"/>
      <c r="M4263" s="36" t="n"/>
      <c r="P4263" s="37" t="n"/>
      <c r="Q4263" s="38">
        <f>IF($C4263="",0,IF(OR(LOWER(TRIM($G4263))="omani",LOWER(TRIM($G4263))="oman",LOWER(TRIM($G4263))="om",LOWER(TRIM($G4263))="local"),1,0))</f>
        <v/>
      </c>
      <c r="R4263" s="38">
        <f>IF($C4263="",0,IF(OR(ISNUMBER(SEARCH("resign",$N4263)),ISNUMBER(SEARCH("terminat",$N4263)),ISNUMBER(SEARCH("inactive",$N4263)),ISNUMBER(SEARCH("vacan",$N4263)),ISNUMBER(SEARCH("deceased",$N4263)),ISNUMBER(SEARCH("separated",$N4263))),0,1))</f>
        <v/>
      </c>
      <c r="S4263">
        <f>IF(OR($R4263=0,NOT(ISNUMBER($I4263))),"",IFERROR(DATEDIF($I4263,DATE(FY,1,1),"y"),""))</f>
        <v/>
      </c>
      <c r="T4263">
        <f>IF(OR($R4263=0,NOT(ISNUMBER($J4263))),"",IFERROR(DATEDIF($J4263,DATE(FY,1,1),"y"),0))</f>
        <v/>
      </c>
      <c r="U4263" s="38">
        <f>IF(OR($R4263=0,NOT(ISNUMBER($I4263))),0,IF(YEAR($I4263)+IF($Q4263=1,RetAgeO,RetAgeE)=FY,MONTH($I4263),IF(YEAR($I4263)+IF($Q4263=1,RetAgeO,RetAgeE)&lt;FY,1,0)))</f>
        <v/>
      </c>
      <c r="V4263" s="38">
        <f>IF(OR($R4263=0,NOT(ISNUMBER($K4263))),0,IF(YEAR($K4263)=FY,MONTH($K4263),IF(YEAR($K4263)&lt;FY,1,0)))</f>
        <v/>
      </c>
      <c r="W4263" s="38">
        <f>IF($R4263=0,0,MIN(12,IF(AND(ISNUMBER($O4263),$O4263&gt;=1,$O4263&lt;=12),INT($O4263),12),IF(AND(RetireExit="Yes",$U4263&gt;0),$U4263,12),IF(AND(ContractExit="Yes",$V4263&gt;0),$V4263,12)))</f>
        <v/>
      </c>
      <c r="X4263" s="37">
        <f>IF(ISNUMBER($P4263),$P4263,IncPct)</f>
        <v/>
      </c>
      <c r="Y4263" s="39">
        <f>IF($W4263=0,0,MAX(0,MIN($W4263,IncMonth-1))+MAX(0,$W4263-IncMonth+1)*(1+$X4263))</f>
        <v/>
      </c>
      <c r="Z4263" s="40">
        <f>IF($C4263="",0,IFERROR(INDEX(Departments!$B$5:$B$54,MATCH($C4263,Departments!$A$5:$A$54,0)),0))</f>
        <v/>
      </c>
      <c r="AA4263" s="41">
        <f>N($L4263)*$Y4263</f>
        <v/>
      </c>
      <c r="AB4263" s="41">
        <f>N($M4263)*$Y4263</f>
        <v/>
      </c>
      <c r="AC4263" s="41">
        <f>$AA4263*$Z4263</f>
        <v/>
      </c>
      <c r="AD4263" s="41">
        <f>$AA4263*BonusMonths/12</f>
        <v/>
      </c>
      <c r="AE4263" s="41">
        <f>($AA4263+SI_Gross*$AB4263)*IF($Q4263=1,SI_O,SI_E)</f>
        <v/>
      </c>
      <c r="AF4263" s="41">
        <f>IF($Q4263=1,0,$AA4263*EOSB)</f>
        <v/>
      </c>
      <c r="AG4263" s="41">
        <f>$AN4263*$W4263</f>
        <v/>
      </c>
      <c r="AH4263" s="41">
        <f>SUM($AA4263:$AG4263)</f>
        <v/>
      </c>
      <c r="AI4263" s="41">
        <f>12*($AM4263+$AN4263)</f>
        <v/>
      </c>
      <c r="AJ4263" s="41">
        <f>$AM4263*((IncMonth-1)+(13-IncMonth)*(1+$X4263))+12*$AN4263</f>
        <v/>
      </c>
      <c r="AK4263" s="41">
        <f>IF($R4263=1,N($L4263)+N($M4263),0)</f>
        <v/>
      </c>
      <c r="AL4263">
        <f>IF($C4263="","",IF(N($L4263)&lt;=0,"Basic salary missing",IF(ISNA(MATCH($C4263,Departments!$A$5:$A$54,0)),"Department not on Departments sheet",IF(AND($I4263&lt;&gt;"",NOT(ISNUMBER($I4263))),"Date of birth is text, not a date",IF(AND($K4263&lt;&gt;"",NOT(ISNUMBER($K4263))),"Contract end is text, not a date","")))))</f>
        <v/>
      </c>
      <c r="AM4263" s="41">
        <f>IF($R4263=0,0,N($L4263)*(1+$Z4263+BonusMonths/12+IF($Q4263=1,0,EOSB))+N($M4263)+(N($L4263)+SI_Gross*N($M4263))*IF($Q4263=1,SI_O,SI_E))</f>
        <v/>
      </c>
      <c r="AN4263" s="41">
        <f>IF($R4263=0,0,(IF($Q4263=1,MedO,MedE+Ticket)+Training)/12)</f>
        <v/>
      </c>
    </row>
    <row r="4264">
      <c r="I4264" s="35" t="n"/>
      <c r="J4264" s="35" t="n"/>
      <c r="K4264" s="35" t="n"/>
      <c r="L4264" s="36" t="n"/>
      <c r="M4264" s="36" t="n"/>
      <c r="P4264" s="37" t="n"/>
      <c r="Q4264" s="38">
        <f>IF($C4264="",0,IF(OR(LOWER(TRIM($G4264))="omani",LOWER(TRIM($G4264))="oman",LOWER(TRIM($G4264))="om",LOWER(TRIM($G4264))="local"),1,0))</f>
        <v/>
      </c>
      <c r="R4264" s="38">
        <f>IF($C4264="",0,IF(OR(ISNUMBER(SEARCH("resign",$N4264)),ISNUMBER(SEARCH("terminat",$N4264)),ISNUMBER(SEARCH("inactive",$N4264)),ISNUMBER(SEARCH("vacan",$N4264)),ISNUMBER(SEARCH("deceased",$N4264)),ISNUMBER(SEARCH("separated",$N4264))),0,1))</f>
        <v/>
      </c>
      <c r="S4264">
        <f>IF(OR($R4264=0,NOT(ISNUMBER($I4264))),"",IFERROR(DATEDIF($I4264,DATE(FY,1,1),"y"),""))</f>
        <v/>
      </c>
      <c r="T4264">
        <f>IF(OR($R4264=0,NOT(ISNUMBER($J4264))),"",IFERROR(DATEDIF($J4264,DATE(FY,1,1),"y"),0))</f>
        <v/>
      </c>
      <c r="U4264" s="38">
        <f>IF(OR($R4264=0,NOT(ISNUMBER($I4264))),0,IF(YEAR($I4264)+IF($Q4264=1,RetAgeO,RetAgeE)=FY,MONTH($I4264),IF(YEAR($I4264)+IF($Q4264=1,RetAgeO,RetAgeE)&lt;FY,1,0)))</f>
        <v/>
      </c>
      <c r="V4264" s="38">
        <f>IF(OR($R4264=0,NOT(ISNUMBER($K4264))),0,IF(YEAR($K4264)=FY,MONTH($K4264),IF(YEAR($K4264)&lt;FY,1,0)))</f>
        <v/>
      </c>
      <c r="W4264" s="38">
        <f>IF($R4264=0,0,MIN(12,IF(AND(ISNUMBER($O4264),$O4264&gt;=1,$O4264&lt;=12),INT($O4264),12),IF(AND(RetireExit="Yes",$U4264&gt;0),$U4264,12),IF(AND(ContractExit="Yes",$V4264&gt;0),$V4264,12)))</f>
        <v/>
      </c>
      <c r="X4264" s="37">
        <f>IF(ISNUMBER($P4264),$P4264,IncPct)</f>
        <v/>
      </c>
      <c r="Y4264" s="39">
        <f>IF($W4264=0,0,MAX(0,MIN($W4264,IncMonth-1))+MAX(0,$W4264-IncMonth+1)*(1+$X4264))</f>
        <v/>
      </c>
      <c r="Z4264" s="40">
        <f>IF($C4264="",0,IFERROR(INDEX(Departments!$B$5:$B$54,MATCH($C4264,Departments!$A$5:$A$54,0)),0))</f>
        <v/>
      </c>
      <c r="AA4264" s="41">
        <f>N($L4264)*$Y4264</f>
        <v/>
      </c>
      <c r="AB4264" s="41">
        <f>N($M4264)*$Y4264</f>
        <v/>
      </c>
      <c r="AC4264" s="41">
        <f>$AA4264*$Z4264</f>
        <v/>
      </c>
      <c r="AD4264" s="41">
        <f>$AA4264*BonusMonths/12</f>
        <v/>
      </c>
      <c r="AE4264" s="41">
        <f>($AA4264+SI_Gross*$AB4264)*IF($Q4264=1,SI_O,SI_E)</f>
        <v/>
      </c>
      <c r="AF4264" s="41">
        <f>IF($Q4264=1,0,$AA4264*EOSB)</f>
        <v/>
      </c>
      <c r="AG4264" s="41">
        <f>$AN4264*$W4264</f>
        <v/>
      </c>
      <c r="AH4264" s="41">
        <f>SUM($AA4264:$AG4264)</f>
        <v/>
      </c>
      <c r="AI4264" s="41">
        <f>12*($AM4264+$AN4264)</f>
        <v/>
      </c>
      <c r="AJ4264" s="41">
        <f>$AM4264*((IncMonth-1)+(13-IncMonth)*(1+$X4264))+12*$AN4264</f>
        <v/>
      </c>
      <c r="AK4264" s="41">
        <f>IF($R4264=1,N($L4264)+N($M4264),0)</f>
        <v/>
      </c>
      <c r="AL4264">
        <f>IF($C4264="","",IF(N($L4264)&lt;=0,"Basic salary missing",IF(ISNA(MATCH($C4264,Departments!$A$5:$A$54,0)),"Department not on Departments sheet",IF(AND($I4264&lt;&gt;"",NOT(ISNUMBER($I4264))),"Date of birth is text, not a date",IF(AND($K4264&lt;&gt;"",NOT(ISNUMBER($K4264))),"Contract end is text, not a date","")))))</f>
        <v/>
      </c>
      <c r="AM4264" s="41">
        <f>IF($R4264=0,0,N($L4264)*(1+$Z4264+BonusMonths/12+IF($Q4264=1,0,EOSB))+N($M4264)+(N($L4264)+SI_Gross*N($M4264))*IF($Q4264=1,SI_O,SI_E))</f>
        <v/>
      </c>
      <c r="AN4264" s="41">
        <f>IF($R4264=0,0,(IF($Q4264=1,MedO,MedE+Ticket)+Training)/12)</f>
        <v/>
      </c>
    </row>
    <row r="4265">
      <c r="I4265" s="35" t="n"/>
      <c r="J4265" s="35" t="n"/>
      <c r="K4265" s="35" t="n"/>
      <c r="L4265" s="36" t="n"/>
      <c r="M4265" s="36" t="n"/>
      <c r="P4265" s="37" t="n"/>
      <c r="Q4265" s="38">
        <f>IF($C4265="",0,IF(OR(LOWER(TRIM($G4265))="omani",LOWER(TRIM($G4265))="oman",LOWER(TRIM($G4265))="om",LOWER(TRIM($G4265))="local"),1,0))</f>
        <v/>
      </c>
      <c r="R4265" s="38">
        <f>IF($C4265="",0,IF(OR(ISNUMBER(SEARCH("resign",$N4265)),ISNUMBER(SEARCH("terminat",$N4265)),ISNUMBER(SEARCH("inactive",$N4265)),ISNUMBER(SEARCH("vacan",$N4265)),ISNUMBER(SEARCH("deceased",$N4265)),ISNUMBER(SEARCH("separated",$N4265))),0,1))</f>
        <v/>
      </c>
      <c r="S4265">
        <f>IF(OR($R4265=0,NOT(ISNUMBER($I4265))),"",IFERROR(DATEDIF($I4265,DATE(FY,1,1),"y"),""))</f>
        <v/>
      </c>
      <c r="T4265">
        <f>IF(OR($R4265=0,NOT(ISNUMBER($J4265))),"",IFERROR(DATEDIF($J4265,DATE(FY,1,1),"y"),0))</f>
        <v/>
      </c>
      <c r="U4265" s="38">
        <f>IF(OR($R4265=0,NOT(ISNUMBER($I4265))),0,IF(YEAR($I4265)+IF($Q4265=1,RetAgeO,RetAgeE)=FY,MONTH($I4265),IF(YEAR($I4265)+IF($Q4265=1,RetAgeO,RetAgeE)&lt;FY,1,0)))</f>
        <v/>
      </c>
      <c r="V4265" s="38">
        <f>IF(OR($R4265=0,NOT(ISNUMBER($K4265))),0,IF(YEAR($K4265)=FY,MONTH($K4265),IF(YEAR($K4265)&lt;FY,1,0)))</f>
        <v/>
      </c>
      <c r="W4265" s="38">
        <f>IF($R4265=0,0,MIN(12,IF(AND(ISNUMBER($O4265),$O4265&gt;=1,$O4265&lt;=12),INT($O4265),12),IF(AND(RetireExit="Yes",$U4265&gt;0),$U4265,12),IF(AND(ContractExit="Yes",$V4265&gt;0),$V4265,12)))</f>
        <v/>
      </c>
      <c r="X4265" s="37">
        <f>IF(ISNUMBER($P4265),$P4265,IncPct)</f>
        <v/>
      </c>
      <c r="Y4265" s="39">
        <f>IF($W4265=0,0,MAX(0,MIN($W4265,IncMonth-1))+MAX(0,$W4265-IncMonth+1)*(1+$X4265))</f>
        <v/>
      </c>
      <c r="Z4265" s="40">
        <f>IF($C4265="",0,IFERROR(INDEX(Departments!$B$5:$B$54,MATCH($C4265,Departments!$A$5:$A$54,0)),0))</f>
        <v/>
      </c>
      <c r="AA4265" s="41">
        <f>N($L4265)*$Y4265</f>
        <v/>
      </c>
      <c r="AB4265" s="41">
        <f>N($M4265)*$Y4265</f>
        <v/>
      </c>
      <c r="AC4265" s="41">
        <f>$AA4265*$Z4265</f>
        <v/>
      </c>
      <c r="AD4265" s="41">
        <f>$AA4265*BonusMonths/12</f>
        <v/>
      </c>
      <c r="AE4265" s="41">
        <f>($AA4265+SI_Gross*$AB4265)*IF($Q4265=1,SI_O,SI_E)</f>
        <v/>
      </c>
      <c r="AF4265" s="41">
        <f>IF($Q4265=1,0,$AA4265*EOSB)</f>
        <v/>
      </c>
      <c r="AG4265" s="41">
        <f>$AN4265*$W4265</f>
        <v/>
      </c>
      <c r="AH4265" s="41">
        <f>SUM($AA4265:$AG4265)</f>
        <v/>
      </c>
      <c r="AI4265" s="41">
        <f>12*($AM4265+$AN4265)</f>
        <v/>
      </c>
      <c r="AJ4265" s="41">
        <f>$AM4265*((IncMonth-1)+(13-IncMonth)*(1+$X4265))+12*$AN4265</f>
        <v/>
      </c>
      <c r="AK4265" s="41">
        <f>IF($R4265=1,N($L4265)+N($M4265),0)</f>
        <v/>
      </c>
      <c r="AL4265">
        <f>IF($C4265="","",IF(N($L4265)&lt;=0,"Basic salary missing",IF(ISNA(MATCH($C4265,Departments!$A$5:$A$54,0)),"Department not on Departments sheet",IF(AND($I4265&lt;&gt;"",NOT(ISNUMBER($I4265))),"Date of birth is text, not a date",IF(AND($K4265&lt;&gt;"",NOT(ISNUMBER($K4265))),"Contract end is text, not a date","")))))</f>
        <v/>
      </c>
      <c r="AM4265" s="41">
        <f>IF($R4265=0,0,N($L4265)*(1+$Z4265+BonusMonths/12+IF($Q4265=1,0,EOSB))+N($M4265)+(N($L4265)+SI_Gross*N($M4265))*IF($Q4265=1,SI_O,SI_E))</f>
        <v/>
      </c>
      <c r="AN4265" s="41">
        <f>IF($R4265=0,0,(IF($Q4265=1,MedO,MedE+Ticket)+Training)/12)</f>
        <v/>
      </c>
    </row>
    <row r="4266">
      <c r="I4266" s="35" t="n"/>
      <c r="J4266" s="35" t="n"/>
      <c r="K4266" s="35" t="n"/>
      <c r="L4266" s="36" t="n"/>
      <c r="M4266" s="36" t="n"/>
      <c r="P4266" s="37" t="n"/>
      <c r="Q4266" s="38">
        <f>IF($C4266="",0,IF(OR(LOWER(TRIM($G4266))="omani",LOWER(TRIM($G4266))="oman",LOWER(TRIM($G4266))="om",LOWER(TRIM($G4266))="local"),1,0))</f>
        <v/>
      </c>
      <c r="R4266" s="38">
        <f>IF($C4266="",0,IF(OR(ISNUMBER(SEARCH("resign",$N4266)),ISNUMBER(SEARCH("terminat",$N4266)),ISNUMBER(SEARCH("inactive",$N4266)),ISNUMBER(SEARCH("vacan",$N4266)),ISNUMBER(SEARCH("deceased",$N4266)),ISNUMBER(SEARCH("separated",$N4266))),0,1))</f>
        <v/>
      </c>
      <c r="S4266">
        <f>IF(OR($R4266=0,NOT(ISNUMBER($I4266))),"",IFERROR(DATEDIF($I4266,DATE(FY,1,1),"y"),""))</f>
        <v/>
      </c>
      <c r="T4266">
        <f>IF(OR($R4266=0,NOT(ISNUMBER($J4266))),"",IFERROR(DATEDIF($J4266,DATE(FY,1,1),"y"),0))</f>
        <v/>
      </c>
      <c r="U4266" s="38">
        <f>IF(OR($R4266=0,NOT(ISNUMBER($I4266))),0,IF(YEAR($I4266)+IF($Q4266=1,RetAgeO,RetAgeE)=FY,MONTH($I4266),IF(YEAR($I4266)+IF($Q4266=1,RetAgeO,RetAgeE)&lt;FY,1,0)))</f>
        <v/>
      </c>
      <c r="V4266" s="38">
        <f>IF(OR($R4266=0,NOT(ISNUMBER($K4266))),0,IF(YEAR($K4266)=FY,MONTH($K4266),IF(YEAR($K4266)&lt;FY,1,0)))</f>
        <v/>
      </c>
      <c r="W4266" s="38">
        <f>IF($R4266=0,0,MIN(12,IF(AND(ISNUMBER($O4266),$O4266&gt;=1,$O4266&lt;=12),INT($O4266),12),IF(AND(RetireExit="Yes",$U4266&gt;0),$U4266,12),IF(AND(ContractExit="Yes",$V4266&gt;0),$V4266,12)))</f>
        <v/>
      </c>
      <c r="X4266" s="37">
        <f>IF(ISNUMBER($P4266),$P4266,IncPct)</f>
        <v/>
      </c>
      <c r="Y4266" s="39">
        <f>IF($W4266=0,0,MAX(0,MIN($W4266,IncMonth-1))+MAX(0,$W4266-IncMonth+1)*(1+$X4266))</f>
        <v/>
      </c>
      <c r="Z4266" s="40">
        <f>IF($C4266="",0,IFERROR(INDEX(Departments!$B$5:$B$54,MATCH($C4266,Departments!$A$5:$A$54,0)),0))</f>
        <v/>
      </c>
      <c r="AA4266" s="41">
        <f>N($L4266)*$Y4266</f>
        <v/>
      </c>
      <c r="AB4266" s="41">
        <f>N($M4266)*$Y4266</f>
        <v/>
      </c>
      <c r="AC4266" s="41">
        <f>$AA4266*$Z4266</f>
        <v/>
      </c>
      <c r="AD4266" s="41">
        <f>$AA4266*BonusMonths/12</f>
        <v/>
      </c>
      <c r="AE4266" s="41">
        <f>($AA4266+SI_Gross*$AB4266)*IF($Q4266=1,SI_O,SI_E)</f>
        <v/>
      </c>
      <c r="AF4266" s="41">
        <f>IF($Q4266=1,0,$AA4266*EOSB)</f>
        <v/>
      </c>
      <c r="AG4266" s="41">
        <f>$AN4266*$W4266</f>
        <v/>
      </c>
      <c r="AH4266" s="41">
        <f>SUM($AA4266:$AG4266)</f>
        <v/>
      </c>
      <c r="AI4266" s="41">
        <f>12*($AM4266+$AN4266)</f>
        <v/>
      </c>
      <c r="AJ4266" s="41">
        <f>$AM4266*((IncMonth-1)+(13-IncMonth)*(1+$X4266))+12*$AN4266</f>
        <v/>
      </c>
      <c r="AK4266" s="41">
        <f>IF($R4266=1,N($L4266)+N($M4266),0)</f>
        <v/>
      </c>
      <c r="AL4266">
        <f>IF($C4266="","",IF(N($L4266)&lt;=0,"Basic salary missing",IF(ISNA(MATCH($C4266,Departments!$A$5:$A$54,0)),"Department not on Departments sheet",IF(AND($I4266&lt;&gt;"",NOT(ISNUMBER($I4266))),"Date of birth is text, not a date",IF(AND($K4266&lt;&gt;"",NOT(ISNUMBER($K4266))),"Contract end is text, not a date","")))))</f>
        <v/>
      </c>
      <c r="AM4266" s="41">
        <f>IF($R4266=0,0,N($L4266)*(1+$Z4266+BonusMonths/12+IF($Q4266=1,0,EOSB))+N($M4266)+(N($L4266)+SI_Gross*N($M4266))*IF($Q4266=1,SI_O,SI_E))</f>
        <v/>
      </c>
      <c r="AN4266" s="41">
        <f>IF($R4266=0,0,(IF($Q4266=1,MedO,MedE+Ticket)+Training)/12)</f>
        <v/>
      </c>
    </row>
    <row r="4267">
      <c r="I4267" s="35" t="n"/>
      <c r="J4267" s="35" t="n"/>
      <c r="K4267" s="35" t="n"/>
      <c r="L4267" s="36" t="n"/>
      <c r="M4267" s="36" t="n"/>
      <c r="P4267" s="37" t="n"/>
      <c r="Q4267" s="38">
        <f>IF($C4267="",0,IF(OR(LOWER(TRIM($G4267))="omani",LOWER(TRIM($G4267))="oman",LOWER(TRIM($G4267))="om",LOWER(TRIM($G4267))="local"),1,0))</f>
        <v/>
      </c>
      <c r="R4267" s="38">
        <f>IF($C4267="",0,IF(OR(ISNUMBER(SEARCH("resign",$N4267)),ISNUMBER(SEARCH("terminat",$N4267)),ISNUMBER(SEARCH("inactive",$N4267)),ISNUMBER(SEARCH("vacan",$N4267)),ISNUMBER(SEARCH("deceased",$N4267)),ISNUMBER(SEARCH("separated",$N4267))),0,1))</f>
        <v/>
      </c>
      <c r="S4267">
        <f>IF(OR($R4267=0,NOT(ISNUMBER($I4267))),"",IFERROR(DATEDIF($I4267,DATE(FY,1,1),"y"),""))</f>
        <v/>
      </c>
      <c r="T4267">
        <f>IF(OR($R4267=0,NOT(ISNUMBER($J4267))),"",IFERROR(DATEDIF($J4267,DATE(FY,1,1),"y"),0))</f>
        <v/>
      </c>
      <c r="U4267" s="38">
        <f>IF(OR($R4267=0,NOT(ISNUMBER($I4267))),0,IF(YEAR($I4267)+IF($Q4267=1,RetAgeO,RetAgeE)=FY,MONTH($I4267),IF(YEAR($I4267)+IF($Q4267=1,RetAgeO,RetAgeE)&lt;FY,1,0)))</f>
        <v/>
      </c>
      <c r="V4267" s="38">
        <f>IF(OR($R4267=0,NOT(ISNUMBER($K4267))),0,IF(YEAR($K4267)=FY,MONTH($K4267),IF(YEAR($K4267)&lt;FY,1,0)))</f>
        <v/>
      </c>
      <c r="W4267" s="38">
        <f>IF($R4267=0,0,MIN(12,IF(AND(ISNUMBER($O4267),$O4267&gt;=1,$O4267&lt;=12),INT($O4267),12),IF(AND(RetireExit="Yes",$U4267&gt;0),$U4267,12),IF(AND(ContractExit="Yes",$V4267&gt;0),$V4267,12)))</f>
        <v/>
      </c>
      <c r="X4267" s="37">
        <f>IF(ISNUMBER($P4267),$P4267,IncPct)</f>
        <v/>
      </c>
      <c r="Y4267" s="39">
        <f>IF($W4267=0,0,MAX(0,MIN($W4267,IncMonth-1))+MAX(0,$W4267-IncMonth+1)*(1+$X4267))</f>
        <v/>
      </c>
      <c r="Z4267" s="40">
        <f>IF($C4267="",0,IFERROR(INDEX(Departments!$B$5:$B$54,MATCH($C4267,Departments!$A$5:$A$54,0)),0))</f>
        <v/>
      </c>
      <c r="AA4267" s="41">
        <f>N($L4267)*$Y4267</f>
        <v/>
      </c>
      <c r="AB4267" s="41">
        <f>N($M4267)*$Y4267</f>
        <v/>
      </c>
      <c r="AC4267" s="41">
        <f>$AA4267*$Z4267</f>
        <v/>
      </c>
      <c r="AD4267" s="41">
        <f>$AA4267*BonusMonths/12</f>
        <v/>
      </c>
      <c r="AE4267" s="41">
        <f>($AA4267+SI_Gross*$AB4267)*IF($Q4267=1,SI_O,SI_E)</f>
        <v/>
      </c>
      <c r="AF4267" s="41">
        <f>IF($Q4267=1,0,$AA4267*EOSB)</f>
        <v/>
      </c>
      <c r="AG4267" s="41">
        <f>$AN4267*$W4267</f>
        <v/>
      </c>
      <c r="AH4267" s="41">
        <f>SUM($AA4267:$AG4267)</f>
        <v/>
      </c>
      <c r="AI4267" s="41">
        <f>12*($AM4267+$AN4267)</f>
        <v/>
      </c>
      <c r="AJ4267" s="41">
        <f>$AM4267*((IncMonth-1)+(13-IncMonth)*(1+$X4267))+12*$AN4267</f>
        <v/>
      </c>
      <c r="AK4267" s="41">
        <f>IF($R4267=1,N($L4267)+N($M4267),0)</f>
        <v/>
      </c>
      <c r="AL4267">
        <f>IF($C4267="","",IF(N($L4267)&lt;=0,"Basic salary missing",IF(ISNA(MATCH($C4267,Departments!$A$5:$A$54,0)),"Department not on Departments sheet",IF(AND($I4267&lt;&gt;"",NOT(ISNUMBER($I4267))),"Date of birth is text, not a date",IF(AND($K4267&lt;&gt;"",NOT(ISNUMBER($K4267))),"Contract end is text, not a date","")))))</f>
        <v/>
      </c>
      <c r="AM4267" s="41">
        <f>IF($R4267=0,0,N($L4267)*(1+$Z4267+BonusMonths/12+IF($Q4267=1,0,EOSB))+N($M4267)+(N($L4267)+SI_Gross*N($M4267))*IF($Q4267=1,SI_O,SI_E))</f>
        <v/>
      </c>
      <c r="AN4267" s="41">
        <f>IF($R4267=0,0,(IF($Q4267=1,MedO,MedE+Ticket)+Training)/12)</f>
        <v/>
      </c>
    </row>
    <row r="4268">
      <c r="I4268" s="35" t="n"/>
      <c r="J4268" s="35" t="n"/>
      <c r="K4268" s="35" t="n"/>
      <c r="L4268" s="36" t="n"/>
      <c r="M4268" s="36" t="n"/>
      <c r="P4268" s="37" t="n"/>
      <c r="Q4268" s="38">
        <f>IF($C4268="",0,IF(OR(LOWER(TRIM($G4268))="omani",LOWER(TRIM($G4268))="oman",LOWER(TRIM($G4268))="om",LOWER(TRIM($G4268))="local"),1,0))</f>
        <v/>
      </c>
      <c r="R4268" s="38">
        <f>IF($C4268="",0,IF(OR(ISNUMBER(SEARCH("resign",$N4268)),ISNUMBER(SEARCH("terminat",$N4268)),ISNUMBER(SEARCH("inactive",$N4268)),ISNUMBER(SEARCH("vacan",$N4268)),ISNUMBER(SEARCH("deceased",$N4268)),ISNUMBER(SEARCH("separated",$N4268))),0,1))</f>
        <v/>
      </c>
      <c r="S4268">
        <f>IF(OR($R4268=0,NOT(ISNUMBER($I4268))),"",IFERROR(DATEDIF($I4268,DATE(FY,1,1),"y"),""))</f>
        <v/>
      </c>
      <c r="T4268">
        <f>IF(OR($R4268=0,NOT(ISNUMBER($J4268))),"",IFERROR(DATEDIF($J4268,DATE(FY,1,1),"y"),0))</f>
        <v/>
      </c>
      <c r="U4268" s="38">
        <f>IF(OR($R4268=0,NOT(ISNUMBER($I4268))),0,IF(YEAR($I4268)+IF($Q4268=1,RetAgeO,RetAgeE)=FY,MONTH($I4268),IF(YEAR($I4268)+IF($Q4268=1,RetAgeO,RetAgeE)&lt;FY,1,0)))</f>
        <v/>
      </c>
      <c r="V4268" s="38">
        <f>IF(OR($R4268=0,NOT(ISNUMBER($K4268))),0,IF(YEAR($K4268)=FY,MONTH($K4268),IF(YEAR($K4268)&lt;FY,1,0)))</f>
        <v/>
      </c>
      <c r="W4268" s="38">
        <f>IF($R4268=0,0,MIN(12,IF(AND(ISNUMBER($O4268),$O4268&gt;=1,$O4268&lt;=12),INT($O4268),12),IF(AND(RetireExit="Yes",$U4268&gt;0),$U4268,12),IF(AND(ContractExit="Yes",$V4268&gt;0),$V4268,12)))</f>
        <v/>
      </c>
      <c r="X4268" s="37">
        <f>IF(ISNUMBER($P4268),$P4268,IncPct)</f>
        <v/>
      </c>
      <c r="Y4268" s="39">
        <f>IF($W4268=0,0,MAX(0,MIN($W4268,IncMonth-1))+MAX(0,$W4268-IncMonth+1)*(1+$X4268))</f>
        <v/>
      </c>
      <c r="Z4268" s="40">
        <f>IF($C4268="",0,IFERROR(INDEX(Departments!$B$5:$B$54,MATCH($C4268,Departments!$A$5:$A$54,0)),0))</f>
        <v/>
      </c>
      <c r="AA4268" s="41">
        <f>N($L4268)*$Y4268</f>
        <v/>
      </c>
      <c r="AB4268" s="41">
        <f>N($M4268)*$Y4268</f>
        <v/>
      </c>
      <c r="AC4268" s="41">
        <f>$AA4268*$Z4268</f>
        <v/>
      </c>
      <c r="AD4268" s="41">
        <f>$AA4268*BonusMonths/12</f>
        <v/>
      </c>
      <c r="AE4268" s="41">
        <f>($AA4268+SI_Gross*$AB4268)*IF($Q4268=1,SI_O,SI_E)</f>
        <v/>
      </c>
      <c r="AF4268" s="41">
        <f>IF($Q4268=1,0,$AA4268*EOSB)</f>
        <v/>
      </c>
      <c r="AG4268" s="41">
        <f>$AN4268*$W4268</f>
        <v/>
      </c>
      <c r="AH4268" s="41">
        <f>SUM($AA4268:$AG4268)</f>
        <v/>
      </c>
      <c r="AI4268" s="41">
        <f>12*($AM4268+$AN4268)</f>
        <v/>
      </c>
      <c r="AJ4268" s="41">
        <f>$AM4268*((IncMonth-1)+(13-IncMonth)*(1+$X4268))+12*$AN4268</f>
        <v/>
      </c>
      <c r="AK4268" s="41">
        <f>IF($R4268=1,N($L4268)+N($M4268),0)</f>
        <v/>
      </c>
      <c r="AL4268">
        <f>IF($C4268="","",IF(N($L4268)&lt;=0,"Basic salary missing",IF(ISNA(MATCH($C4268,Departments!$A$5:$A$54,0)),"Department not on Departments sheet",IF(AND($I4268&lt;&gt;"",NOT(ISNUMBER($I4268))),"Date of birth is text, not a date",IF(AND($K4268&lt;&gt;"",NOT(ISNUMBER($K4268))),"Contract end is text, not a date","")))))</f>
        <v/>
      </c>
      <c r="AM4268" s="41">
        <f>IF($R4268=0,0,N($L4268)*(1+$Z4268+BonusMonths/12+IF($Q4268=1,0,EOSB))+N($M4268)+(N($L4268)+SI_Gross*N($M4268))*IF($Q4268=1,SI_O,SI_E))</f>
        <v/>
      </c>
      <c r="AN4268" s="41">
        <f>IF($R4268=0,0,(IF($Q4268=1,MedO,MedE+Ticket)+Training)/12)</f>
        <v/>
      </c>
    </row>
    <row r="4269">
      <c r="I4269" s="35" t="n"/>
      <c r="J4269" s="35" t="n"/>
      <c r="K4269" s="35" t="n"/>
      <c r="L4269" s="36" t="n"/>
      <c r="M4269" s="36" t="n"/>
      <c r="P4269" s="37" t="n"/>
      <c r="Q4269" s="38">
        <f>IF($C4269="",0,IF(OR(LOWER(TRIM($G4269))="omani",LOWER(TRIM($G4269))="oman",LOWER(TRIM($G4269))="om",LOWER(TRIM($G4269))="local"),1,0))</f>
        <v/>
      </c>
      <c r="R4269" s="38">
        <f>IF($C4269="",0,IF(OR(ISNUMBER(SEARCH("resign",$N4269)),ISNUMBER(SEARCH("terminat",$N4269)),ISNUMBER(SEARCH("inactive",$N4269)),ISNUMBER(SEARCH("vacan",$N4269)),ISNUMBER(SEARCH("deceased",$N4269)),ISNUMBER(SEARCH("separated",$N4269))),0,1))</f>
        <v/>
      </c>
      <c r="S4269">
        <f>IF(OR($R4269=0,NOT(ISNUMBER($I4269))),"",IFERROR(DATEDIF($I4269,DATE(FY,1,1),"y"),""))</f>
        <v/>
      </c>
      <c r="T4269">
        <f>IF(OR($R4269=0,NOT(ISNUMBER($J4269))),"",IFERROR(DATEDIF($J4269,DATE(FY,1,1),"y"),0))</f>
        <v/>
      </c>
      <c r="U4269" s="38">
        <f>IF(OR($R4269=0,NOT(ISNUMBER($I4269))),0,IF(YEAR($I4269)+IF($Q4269=1,RetAgeO,RetAgeE)=FY,MONTH($I4269),IF(YEAR($I4269)+IF($Q4269=1,RetAgeO,RetAgeE)&lt;FY,1,0)))</f>
        <v/>
      </c>
      <c r="V4269" s="38">
        <f>IF(OR($R4269=0,NOT(ISNUMBER($K4269))),0,IF(YEAR($K4269)=FY,MONTH($K4269),IF(YEAR($K4269)&lt;FY,1,0)))</f>
        <v/>
      </c>
      <c r="W4269" s="38">
        <f>IF($R4269=0,0,MIN(12,IF(AND(ISNUMBER($O4269),$O4269&gt;=1,$O4269&lt;=12),INT($O4269),12),IF(AND(RetireExit="Yes",$U4269&gt;0),$U4269,12),IF(AND(ContractExit="Yes",$V4269&gt;0),$V4269,12)))</f>
        <v/>
      </c>
      <c r="X4269" s="37">
        <f>IF(ISNUMBER($P4269),$P4269,IncPct)</f>
        <v/>
      </c>
      <c r="Y4269" s="39">
        <f>IF($W4269=0,0,MAX(0,MIN($W4269,IncMonth-1))+MAX(0,$W4269-IncMonth+1)*(1+$X4269))</f>
        <v/>
      </c>
      <c r="Z4269" s="40">
        <f>IF($C4269="",0,IFERROR(INDEX(Departments!$B$5:$B$54,MATCH($C4269,Departments!$A$5:$A$54,0)),0))</f>
        <v/>
      </c>
      <c r="AA4269" s="41">
        <f>N($L4269)*$Y4269</f>
        <v/>
      </c>
      <c r="AB4269" s="41">
        <f>N($M4269)*$Y4269</f>
        <v/>
      </c>
      <c r="AC4269" s="41">
        <f>$AA4269*$Z4269</f>
        <v/>
      </c>
      <c r="AD4269" s="41">
        <f>$AA4269*BonusMonths/12</f>
        <v/>
      </c>
      <c r="AE4269" s="41">
        <f>($AA4269+SI_Gross*$AB4269)*IF($Q4269=1,SI_O,SI_E)</f>
        <v/>
      </c>
      <c r="AF4269" s="41">
        <f>IF($Q4269=1,0,$AA4269*EOSB)</f>
        <v/>
      </c>
      <c r="AG4269" s="41">
        <f>$AN4269*$W4269</f>
        <v/>
      </c>
      <c r="AH4269" s="41">
        <f>SUM($AA4269:$AG4269)</f>
        <v/>
      </c>
      <c r="AI4269" s="41">
        <f>12*($AM4269+$AN4269)</f>
        <v/>
      </c>
      <c r="AJ4269" s="41">
        <f>$AM4269*((IncMonth-1)+(13-IncMonth)*(1+$X4269))+12*$AN4269</f>
        <v/>
      </c>
      <c r="AK4269" s="41">
        <f>IF($R4269=1,N($L4269)+N($M4269),0)</f>
        <v/>
      </c>
      <c r="AL4269">
        <f>IF($C4269="","",IF(N($L4269)&lt;=0,"Basic salary missing",IF(ISNA(MATCH($C4269,Departments!$A$5:$A$54,0)),"Department not on Departments sheet",IF(AND($I4269&lt;&gt;"",NOT(ISNUMBER($I4269))),"Date of birth is text, not a date",IF(AND($K4269&lt;&gt;"",NOT(ISNUMBER($K4269))),"Contract end is text, not a date","")))))</f>
        <v/>
      </c>
      <c r="AM4269" s="41">
        <f>IF($R4269=0,0,N($L4269)*(1+$Z4269+BonusMonths/12+IF($Q4269=1,0,EOSB))+N($M4269)+(N($L4269)+SI_Gross*N($M4269))*IF($Q4269=1,SI_O,SI_E))</f>
        <v/>
      </c>
      <c r="AN4269" s="41">
        <f>IF($R4269=0,0,(IF($Q4269=1,MedO,MedE+Ticket)+Training)/12)</f>
        <v/>
      </c>
    </row>
    <row r="4270">
      <c r="I4270" s="35" t="n"/>
      <c r="J4270" s="35" t="n"/>
      <c r="K4270" s="35" t="n"/>
      <c r="L4270" s="36" t="n"/>
      <c r="M4270" s="36" t="n"/>
      <c r="P4270" s="37" t="n"/>
      <c r="Q4270" s="38">
        <f>IF($C4270="",0,IF(OR(LOWER(TRIM($G4270))="omani",LOWER(TRIM($G4270))="oman",LOWER(TRIM($G4270))="om",LOWER(TRIM($G4270))="local"),1,0))</f>
        <v/>
      </c>
      <c r="R4270" s="38">
        <f>IF($C4270="",0,IF(OR(ISNUMBER(SEARCH("resign",$N4270)),ISNUMBER(SEARCH("terminat",$N4270)),ISNUMBER(SEARCH("inactive",$N4270)),ISNUMBER(SEARCH("vacan",$N4270)),ISNUMBER(SEARCH("deceased",$N4270)),ISNUMBER(SEARCH("separated",$N4270))),0,1))</f>
        <v/>
      </c>
      <c r="S4270">
        <f>IF(OR($R4270=0,NOT(ISNUMBER($I4270))),"",IFERROR(DATEDIF($I4270,DATE(FY,1,1),"y"),""))</f>
        <v/>
      </c>
      <c r="T4270">
        <f>IF(OR($R4270=0,NOT(ISNUMBER($J4270))),"",IFERROR(DATEDIF($J4270,DATE(FY,1,1),"y"),0))</f>
        <v/>
      </c>
      <c r="U4270" s="38">
        <f>IF(OR($R4270=0,NOT(ISNUMBER($I4270))),0,IF(YEAR($I4270)+IF($Q4270=1,RetAgeO,RetAgeE)=FY,MONTH($I4270),IF(YEAR($I4270)+IF($Q4270=1,RetAgeO,RetAgeE)&lt;FY,1,0)))</f>
        <v/>
      </c>
      <c r="V4270" s="38">
        <f>IF(OR($R4270=0,NOT(ISNUMBER($K4270))),0,IF(YEAR($K4270)=FY,MONTH($K4270),IF(YEAR($K4270)&lt;FY,1,0)))</f>
        <v/>
      </c>
      <c r="W4270" s="38">
        <f>IF($R4270=0,0,MIN(12,IF(AND(ISNUMBER($O4270),$O4270&gt;=1,$O4270&lt;=12),INT($O4270),12),IF(AND(RetireExit="Yes",$U4270&gt;0),$U4270,12),IF(AND(ContractExit="Yes",$V4270&gt;0),$V4270,12)))</f>
        <v/>
      </c>
      <c r="X4270" s="37">
        <f>IF(ISNUMBER($P4270),$P4270,IncPct)</f>
        <v/>
      </c>
      <c r="Y4270" s="39">
        <f>IF($W4270=0,0,MAX(0,MIN($W4270,IncMonth-1))+MAX(0,$W4270-IncMonth+1)*(1+$X4270))</f>
        <v/>
      </c>
      <c r="Z4270" s="40">
        <f>IF($C4270="",0,IFERROR(INDEX(Departments!$B$5:$B$54,MATCH($C4270,Departments!$A$5:$A$54,0)),0))</f>
        <v/>
      </c>
      <c r="AA4270" s="41">
        <f>N($L4270)*$Y4270</f>
        <v/>
      </c>
      <c r="AB4270" s="41">
        <f>N($M4270)*$Y4270</f>
        <v/>
      </c>
      <c r="AC4270" s="41">
        <f>$AA4270*$Z4270</f>
        <v/>
      </c>
      <c r="AD4270" s="41">
        <f>$AA4270*BonusMonths/12</f>
        <v/>
      </c>
      <c r="AE4270" s="41">
        <f>($AA4270+SI_Gross*$AB4270)*IF($Q4270=1,SI_O,SI_E)</f>
        <v/>
      </c>
      <c r="AF4270" s="41">
        <f>IF($Q4270=1,0,$AA4270*EOSB)</f>
        <v/>
      </c>
      <c r="AG4270" s="41">
        <f>$AN4270*$W4270</f>
        <v/>
      </c>
      <c r="AH4270" s="41">
        <f>SUM($AA4270:$AG4270)</f>
        <v/>
      </c>
      <c r="AI4270" s="41">
        <f>12*($AM4270+$AN4270)</f>
        <v/>
      </c>
      <c r="AJ4270" s="41">
        <f>$AM4270*((IncMonth-1)+(13-IncMonth)*(1+$X4270))+12*$AN4270</f>
        <v/>
      </c>
      <c r="AK4270" s="41">
        <f>IF($R4270=1,N($L4270)+N($M4270),0)</f>
        <v/>
      </c>
      <c r="AL4270">
        <f>IF($C4270="","",IF(N($L4270)&lt;=0,"Basic salary missing",IF(ISNA(MATCH($C4270,Departments!$A$5:$A$54,0)),"Department not on Departments sheet",IF(AND($I4270&lt;&gt;"",NOT(ISNUMBER($I4270))),"Date of birth is text, not a date",IF(AND($K4270&lt;&gt;"",NOT(ISNUMBER($K4270))),"Contract end is text, not a date","")))))</f>
        <v/>
      </c>
      <c r="AM4270" s="41">
        <f>IF($R4270=0,0,N($L4270)*(1+$Z4270+BonusMonths/12+IF($Q4270=1,0,EOSB))+N($M4270)+(N($L4270)+SI_Gross*N($M4270))*IF($Q4270=1,SI_O,SI_E))</f>
        <v/>
      </c>
      <c r="AN4270" s="41">
        <f>IF($R4270=0,0,(IF($Q4270=1,MedO,MedE+Ticket)+Training)/12)</f>
        <v/>
      </c>
    </row>
    <row r="4271">
      <c r="I4271" s="35" t="n"/>
      <c r="J4271" s="35" t="n"/>
      <c r="K4271" s="35" t="n"/>
      <c r="L4271" s="36" t="n"/>
      <c r="M4271" s="36" t="n"/>
      <c r="P4271" s="37" t="n"/>
      <c r="Q4271" s="38">
        <f>IF($C4271="",0,IF(OR(LOWER(TRIM($G4271))="omani",LOWER(TRIM($G4271))="oman",LOWER(TRIM($G4271))="om",LOWER(TRIM($G4271))="local"),1,0))</f>
        <v/>
      </c>
      <c r="R4271" s="38">
        <f>IF($C4271="",0,IF(OR(ISNUMBER(SEARCH("resign",$N4271)),ISNUMBER(SEARCH("terminat",$N4271)),ISNUMBER(SEARCH("inactive",$N4271)),ISNUMBER(SEARCH("vacan",$N4271)),ISNUMBER(SEARCH("deceased",$N4271)),ISNUMBER(SEARCH("separated",$N4271))),0,1))</f>
        <v/>
      </c>
      <c r="S4271">
        <f>IF(OR($R4271=0,NOT(ISNUMBER($I4271))),"",IFERROR(DATEDIF($I4271,DATE(FY,1,1),"y"),""))</f>
        <v/>
      </c>
      <c r="T4271">
        <f>IF(OR($R4271=0,NOT(ISNUMBER($J4271))),"",IFERROR(DATEDIF($J4271,DATE(FY,1,1),"y"),0))</f>
        <v/>
      </c>
      <c r="U4271" s="38">
        <f>IF(OR($R4271=0,NOT(ISNUMBER($I4271))),0,IF(YEAR($I4271)+IF($Q4271=1,RetAgeO,RetAgeE)=FY,MONTH($I4271),IF(YEAR($I4271)+IF($Q4271=1,RetAgeO,RetAgeE)&lt;FY,1,0)))</f>
        <v/>
      </c>
      <c r="V4271" s="38">
        <f>IF(OR($R4271=0,NOT(ISNUMBER($K4271))),0,IF(YEAR($K4271)=FY,MONTH($K4271),IF(YEAR($K4271)&lt;FY,1,0)))</f>
        <v/>
      </c>
      <c r="W4271" s="38">
        <f>IF($R4271=0,0,MIN(12,IF(AND(ISNUMBER($O4271),$O4271&gt;=1,$O4271&lt;=12),INT($O4271),12),IF(AND(RetireExit="Yes",$U4271&gt;0),$U4271,12),IF(AND(ContractExit="Yes",$V4271&gt;0),$V4271,12)))</f>
        <v/>
      </c>
      <c r="X4271" s="37">
        <f>IF(ISNUMBER($P4271),$P4271,IncPct)</f>
        <v/>
      </c>
      <c r="Y4271" s="39">
        <f>IF($W4271=0,0,MAX(0,MIN($W4271,IncMonth-1))+MAX(0,$W4271-IncMonth+1)*(1+$X4271))</f>
        <v/>
      </c>
      <c r="Z4271" s="40">
        <f>IF($C4271="",0,IFERROR(INDEX(Departments!$B$5:$B$54,MATCH($C4271,Departments!$A$5:$A$54,0)),0))</f>
        <v/>
      </c>
      <c r="AA4271" s="41">
        <f>N($L4271)*$Y4271</f>
        <v/>
      </c>
      <c r="AB4271" s="41">
        <f>N($M4271)*$Y4271</f>
        <v/>
      </c>
      <c r="AC4271" s="41">
        <f>$AA4271*$Z4271</f>
        <v/>
      </c>
      <c r="AD4271" s="41">
        <f>$AA4271*BonusMonths/12</f>
        <v/>
      </c>
      <c r="AE4271" s="41">
        <f>($AA4271+SI_Gross*$AB4271)*IF($Q4271=1,SI_O,SI_E)</f>
        <v/>
      </c>
      <c r="AF4271" s="41">
        <f>IF($Q4271=1,0,$AA4271*EOSB)</f>
        <v/>
      </c>
      <c r="AG4271" s="41">
        <f>$AN4271*$W4271</f>
        <v/>
      </c>
      <c r="AH4271" s="41">
        <f>SUM($AA4271:$AG4271)</f>
        <v/>
      </c>
      <c r="AI4271" s="41">
        <f>12*($AM4271+$AN4271)</f>
        <v/>
      </c>
      <c r="AJ4271" s="41">
        <f>$AM4271*((IncMonth-1)+(13-IncMonth)*(1+$X4271))+12*$AN4271</f>
        <v/>
      </c>
      <c r="AK4271" s="41">
        <f>IF($R4271=1,N($L4271)+N($M4271),0)</f>
        <v/>
      </c>
      <c r="AL4271">
        <f>IF($C4271="","",IF(N($L4271)&lt;=0,"Basic salary missing",IF(ISNA(MATCH($C4271,Departments!$A$5:$A$54,0)),"Department not on Departments sheet",IF(AND($I4271&lt;&gt;"",NOT(ISNUMBER($I4271))),"Date of birth is text, not a date",IF(AND($K4271&lt;&gt;"",NOT(ISNUMBER($K4271))),"Contract end is text, not a date","")))))</f>
        <v/>
      </c>
      <c r="AM4271" s="41">
        <f>IF($R4271=0,0,N($L4271)*(1+$Z4271+BonusMonths/12+IF($Q4271=1,0,EOSB))+N($M4271)+(N($L4271)+SI_Gross*N($M4271))*IF($Q4271=1,SI_O,SI_E))</f>
        <v/>
      </c>
      <c r="AN4271" s="41">
        <f>IF($R4271=0,0,(IF($Q4271=1,MedO,MedE+Ticket)+Training)/12)</f>
        <v/>
      </c>
    </row>
    <row r="4272">
      <c r="I4272" s="35" t="n"/>
      <c r="J4272" s="35" t="n"/>
      <c r="K4272" s="35" t="n"/>
      <c r="L4272" s="36" t="n"/>
      <c r="M4272" s="36" t="n"/>
      <c r="P4272" s="37" t="n"/>
      <c r="Q4272" s="38">
        <f>IF($C4272="",0,IF(OR(LOWER(TRIM($G4272))="omani",LOWER(TRIM($G4272))="oman",LOWER(TRIM($G4272))="om",LOWER(TRIM($G4272))="local"),1,0))</f>
        <v/>
      </c>
      <c r="R4272" s="38">
        <f>IF($C4272="",0,IF(OR(ISNUMBER(SEARCH("resign",$N4272)),ISNUMBER(SEARCH("terminat",$N4272)),ISNUMBER(SEARCH("inactive",$N4272)),ISNUMBER(SEARCH("vacan",$N4272)),ISNUMBER(SEARCH("deceased",$N4272)),ISNUMBER(SEARCH("separated",$N4272))),0,1))</f>
        <v/>
      </c>
      <c r="S4272">
        <f>IF(OR($R4272=0,NOT(ISNUMBER($I4272))),"",IFERROR(DATEDIF($I4272,DATE(FY,1,1),"y"),""))</f>
        <v/>
      </c>
      <c r="T4272">
        <f>IF(OR($R4272=0,NOT(ISNUMBER($J4272))),"",IFERROR(DATEDIF($J4272,DATE(FY,1,1),"y"),0))</f>
        <v/>
      </c>
      <c r="U4272" s="38">
        <f>IF(OR($R4272=0,NOT(ISNUMBER($I4272))),0,IF(YEAR($I4272)+IF($Q4272=1,RetAgeO,RetAgeE)=FY,MONTH($I4272),IF(YEAR($I4272)+IF($Q4272=1,RetAgeO,RetAgeE)&lt;FY,1,0)))</f>
        <v/>
      </c>
      <c r="V4272" s="38">
        <f>IF(OR($R4272=0,NOT(ISNUMBER($K4272))),0,IF(YEAR($K4272)=FY,MONTH($K4272),IF(YEAR($K4272)&lt;FY,1,0)))</f>
        <v/>
      </c>
      <c r="W4272" s="38">
        <f>IF($R4272=0,0,MIN(12,IF(AND(ISNUMBER($O4272),$O4272&gt;=1,$O4272&lt;=12),INT($O4272),12),IF(AND(RetireExit="Yes",$U4272&gt;0),$U4272,12),IF(AND(ContractExit="Yes",$V4272&gt;0),$V4272,12)))</f>
        <v/>
      </c>
      <c r="X4272" s="37">
        <f>IF(ISNUMBER($P4272),$P4272,IncPct)</f>
        <v/>
      </c>
      <c r="Y4272" s="39">
        <f>IF($W4272=0,0,MAX(0,MIN($W4272,IncMonth-1))+MAX(0,$W4272-IncMonth+1)*(1+$X4272))</f>
        <v/>
      </c>
      <c r="Z4272" s="40">
        <f>IF($C4272="",0,IFERROR(INDEX(Departments!$B$5:$B$54,MATCH($C4272,Departments!$A$5:$A$54,0)),0))</f>
        <v/>
      </c>
      <c r="AA4272" s="41">
        <f>N($L4272)*$Y4272</f>
        <v/>
      </c>
      <c r="AB4272" s="41">
        <f>N($M4272)*$Y4272</f>
        <v/>
      </c>
      <c r="AC4272" s="41">
        <f>$AA4272*$Z4272</f>
        <v/>
      </c>
      <c r="AD4272" s="41">
        <f>$AA4272*BonusMonths/12</f>
        <v/>
      </c>
      <c r="AE4272" s="41">
        <f>($AA4272+SI_Gross*$AB4272)*IF($Q4272=1,SI_O,SI_E)</f>
        <v/>
      </c>
      <c r="AF4272" s="41">
        <f>IF($Q4272=1,0,$AA4272*EOSB)</f>
        <v/>
      </c>
      <c r="AG4272" s="41">
        <f>$AN4272*$W4272</f>
        <v/>
      </c>
      <c r="AH4272" s="41">
        <f>SUM($AA4272:$AG4272)</f>
        <v/>
      </c>
      <c r="AI4272" s="41">
        <f>12*($AM4272+$AN4272)</f>
        <v/>
      </c>
      <c r="AJ4272" s="41">
        <f>$AM4272*((IncMonth-1)+(13-IncMonth)*(1+$X4272))+12*$AN4272</f>
        <v/>
      </c>
      <c r="AK4272" s="41">
        <f>IF($R4272=1,N($L4272)+N($M4272),0)</f>
        <v/>
      </c>
      <c r="AL4272">
        <f>IF($C4272="","",IF(N($L4272)&lt;=0,"Basic salary missing",IF(ISNA(MATCH($C4272,Departments!$A$5:$A$54,0)),"Department not on Departments sheet",IF(AND($I4272&lt;&gt;"",NOT(ISNUMBER($I4272))),"Date of birth is text, not a date",IF(AND($K4272&lt;&gt;"",NOT(ISNUMBER($K4272))),"Contract end is text, not a date","")))))</f>
        <v/>
      </c>
      <c r="AM4272" s="41">
        <f>IF($R4272=0,0,N($L4272)*(1+$Z4272+BonusMonths/12+IF($Q4272=1,0,EOSB))+N($M4272)+(N($L4272)+SI_Gross*N($M4272))*IF($Q4272=1,SI_O,SI_E))</f>
        <v/>
      </c>
      <c r="AN4272" s="41">
        <f>IF($R4272=0,0,(IF($Q4272=1,MedO,MedE+Ticket)+Training)/12)</f>
        <v/>
      </c>
    </row>
    <row r="4273">
      <c r="I4273" s="35" t="n"/>
      <c r="J4273" s="35" t="n"/>
      <c r="K4273" s="35" t="n"/>
      <c r="L4273" s="36" t="n"/>
      <c r="M4273" s="36" t="n"/>
      <c r="P4273" s="37" t="n"/>
      <c r="Q4273" s="38">
        <f>IF($C4273="",0,IF(OR(LOWER(TRIM($G4273))="omani",LOWER(TRIM($G4273))="oman",LOWER(TRIM($G4273))="om",LOWER(TRIM($G4273))="local"),1,0))</f>
        <v/>
      </c>
      <c r="R4273" s="38">
        <f>IF($C4273="",0,IF(OR(ISNUMBER(SEARCH("resign",$N4273)),ISNUMBER(SEARCH("terminat",$N4273)),ISNUMBER(SEARCH("inactive",$N4273)),ISNUMBER(SEARCH("vacan",$N4273)),ISNUMBER(SEARCH("deceased",$N4273)),ISNUMBER(SEARCH("separated",$N4273))),0,1))</f>
        <v/>
      </c>
      <c r="S4273">
        <f>IF(OR($R4273=0,NOT(ISNUMBER($I4273))),"",IFERROR(DATEDIF($I4273,DATE(FY,1,1),"y"),""))</f>
        <v/>
      </c>
      <c r="T4273">
        <f>IF(OR($R4273=0,NOT(ISNUMBER($J4273))),"",IFERROR(DATEDIF($J4273,DATE(FY,1,1),"y"),0))</f>
        <v/>
      </c>
      <c r="U4273" s="38">
        <f>IF(OR($R4273=0,NOT(ISNUMBER($I4273))),0,IF(YEAR($I4273)+IF($Q4273=1,RetAgeO,RetAgeE)=FY,MONTH($I4273),IF(YEAR($I4273)+IF($Q4273=1,RetAgeO,RetAgeE)&lt;FY,1,0)))</f>
        <v/>
      </c>
      <c r="V4273" s="38">
        <f>IF(OR($R4273=0,NOT(ISNUMBER($K4273))),0,IF(YEAR($K4273)=FY,MONTH($K4273),IF(YEAR($K4273)&lt;FY,1,0)))</f>
        <v/>
      </c>
      <c r="W4273" s="38">
        <f>IF($R4273=0,0,MIN(12,IF(AND(ISNUMBER($O4273),$O4273&gt;=1,$O4273&lt;=12),INT($O4273),12),IF(AND(RetireExit="Yes",$U4273&gt;0),$U4273,12),IF(AND(ContractExit="Yes",$V4273&gt;0),$V4273,12)))</f>
        <v/>
      </c>
      <c r="X4273" s="37">
        <f>IF(ISNUMBER($P4273),$P4273,IncPct)</f>
        <v/>
      </c>
      <c r="Y4273" s="39">
        <f>IF($W4273=0,0,MAX(0,MIN($W4273,IncMonth-1))+MAX(0,$W4273-IncMonth+1)*(1+$X4273))</f>
        <v/>
      </c>
      <c r="Z4273" s="40">
        <f>IF($C4273="",0,IFERROR(INDEX(Departments!$B$5:$B$54,MATCH($C4273,Departments!$A$5:$A$54,0)),0))</f>
        <v/>
      </c>
      <c r="AA4273" s="41">
        <f>N($L4273)*$Y4273</f>
        <v/>
      </c>
      <c r="AB4273" s="41">
        <f>N($M4273)*$Y4273</f>
        <v/>
      </c>
      <c r="AC4273" s="41">
        <f>$AA4273*$Z4273</f>
        <v/>
      </c>
      <c r="AD4273" s="41">
        <f>$AA4273*BonusMonths/12</f>
        <v/>
      </c>
      <c r="AE4273" s="41">
        <f>($AA4273+SI_Gross*$AB4273)*IF($Q4273=1,SI_O,SI_E)</f>
        <v/>
      </c>
      <c r="AF4273" s="41">
        <f>IF($Q4273=1,0,$AA4273*EOSB)</f>
        <v/>
      </c>
      <c r="AG4273" s="41">
        <f>$AN4273*$W4273</f>
        <v/>
      </c>
      <c r="AH4273" s="41">
        <f>SUM($AA4273:$AG4273)</f>
        <v/>
      </c>
      <c r="AI4273" s="41">
        <f>12*($AM4273+$AN4273)</f>
        <v/>
      </c>
      <c r="AJ4273" s="41">
        <f>$AM4273*((IncMonth-1)+(13-IncMonth)*(1+$X4273))+12*$AN4273</f>
        <v/>
      </c>
      <c r="AK4273" s="41">
        <f>IF($R4273=1,N($L4273)+N($M4273),0)</f>
        <v/>
      </c>
      <c r="AL4273">
        <f>IF($C4273="","",IF(N($L4273)&lt;=0,"Basic salary missing",IF(ISNA(MATCH($C4273,Departments!$A$5:$A$54,0)),"Department not on Departments sheet",IF(AND($I4273&lt;&gt;"",NOT(ISNUMBER($I4273))),"Date of birth is text, not a date",IF(AND($K4273&lt;&gt;"",NOT(ISNUMBER($K4273))),"Contract end is text, not a date","")))))</f>
        <v/>
      </c>
      <c r="AM4273" s="41">
        <f>IF($R4273=0,0,N($L4273)*(1+$Z4273+BonusMonths/12+IF($Q4273=1,0,EOSB))+N($M4273)+(N($L4273)+SI_Gross*N($M4273))*IF($Q4273=1,SI_O,SI_E))</f>
        <v/>
      </c>
      <c r="AN4273" s="41">
        <f>IF($R4273=0,0,(IF($Q4273=1,MedO,MedE+Ticket)+Training)/12)</f>
        <v/>
      </c>
    </row>
    <row r="4274">
      <c r="I4274" s="35" t="n"/>
      <c r="J4274" s="35" t="n"/>
      <c r="K4274" s="35" t="n"/>
      <c r="L4274" s="36" t="n"/>
      <c r="M4274" s="36" t="n"/>
      <c r="P4274" s="37" t="n"/>
      <c r="Q4274" s="38">
        <f>IF($C4274="",0,IF(OR(LOWER(TRIM($G4274))="omani",LOWER(TRIM($G4274))="oman",LOWER(TRIM($G4274))="om",LOWER(TRIM($G4274))="local"),1,0))</f>
        <v/>
      </c>
      <c r="R4274" s="38">
        <f>IF($C4274="",0,IF(OR(ISNUMBER(SEARCH("resign",$N4274)),ISNUMBER(SEARCH("terminat",$N4274)),ISNUMBER(SEARCH("inactive",$N4274)),ISNUMBER(SEARCH("vacan",$N4274)),ISNUMBER(SEARCH("deceased",$N4274)),ISNUMBER(SEARCH("separated",$N4274))),0,1))</f>
        <v/>
      </c>
      <c r="S4274">
        <f>IF(OR($R4274=0,NOT(ISNUMBER($I4274))),"",IFERROR(DATEDIF($I4274,DATE(FY,1,1),"y"),""))</f>
        <v/>
      </c>
      <c r="T4274">
        <f>IF(OR($R4274=0,NOT(ISNUMBER($J4274))),"",IFERROR(DATEDIF($J4274,DATE(FY,1,1),"y"),0))</f>
        <v/>
      </c>
      <c r="U4274" s="38">
        <f>IF(OR($R4274=0,NOT(ISNUMBER($I4274))),0,IF(YEAR($I4274)+IF($Q4274=1,RetAgeO,RetAgeE)=FY,MONTH($I4274),IF(YEAR($I4274)+IF($Q4274=1,RetAgeO,RetAgeE)&lt;FY,1,0)))</f>
        <v/>
      </c>
      <c r="V4274" s="38">
        <f>IF(OR($R4274=0,NOT(ISNUMBER($K4274))),0,IF(YEAR($K4274)=FY,MONTH($K4274),IF(YEAR($K4274)&lt;FY,1,0)))</f>
        <v/>
      </c>
      <c r="W4274" s="38">
        <f>IF($R4274=0,0,MIN(12,IF(AND(ISNUMBER($O4274),$O4274&gt;=1,$O4274&lt;=12),INT($O4274),12),IF(AND(RetireExit="Yes",$U4274&gt;0),$U4274,12),IF(AND(ContractExit="Yes",$V4274&gt;0),$V4274,12)))</f>
        <v/>
      </c>
      <c r="X4274" s="37">
        <f>IF(ISNUMBER($P4274),$P4274,IncPct)</f>
        <v/>
      </c>
      <c r="Y4274" s="39">
        <f>IF($W4274=0,0,MAX(0,MIN($W4274,IncMonth-1))+MAX(0,$W4274-IncMonth+1)*(1+$X4274))</f>
        <v/>
      </c>
      <c r="Z4274" s="40">
        <f>IF($C4274="",0,IFERROR(INDEX(Departments!$B$5:$B$54,MATCH($C4274,Departments!$A$5:$A$54,0)),0))</f>
        <v/>
      </c>
      <c r="AA4274" s="41">
        <f>N($L4274)*$Y4274</f>
        <v/>
      </c>
      <c r="AB4274" s="41">
        <f>N($M4274)*$Y4274</f>
        <v/>
      </c>
      <c r="AC4274" s="41">
        <f>$AA4274*$Z4274</f>
        <v/>
      </c>
      <c r="AD4274" s="41">
        <f>$AA4274*BonusMonths/12</f>
        <v/>
      </c>
      <c r="AE4274" s="41">
        <f>($AA4274+SI_Gross*$AB4274)*IF($Q4274=1,SI_O,SI_E)</f>
        <v/>
      </c>
      <c r="AF4274" s="41">
        <f>IF($Q4274=1,0,$AA4274*EOSB)</f>
        <v/>
      </c>
      <c r="AG4274" s="41">
        <f>$AN4274*$W4274</f>
        <v/>
      </c>
      <c r="AH4274" s="41">
        <f>SUM($AA4274:$AG4274)</f>
        <v/>
      </c>
      <c r="AI4274" s="41">
        <f>12*($AM4274+$AN4274)</f>
        <v/>
      </c>
      <c r="AJ4274" s="41">
        <f>$AM4274*((IncMonth-1)+(13-IncMonth)*(1+$X4274))+12*$AN4274</f>
        <v/>
      </c>
      <c r="AK4274" s="41">
        <f>IF($R4274=1,N($L4274)+N($M4274),0)</f>
        <v/>
      </c>
      <c r="AL4274">
        <f>IF($C4274="","",IF(N($L4274)&lt;=0,"Basic salary missing",IF(ISNA(MATCH($C4274,Departments!$A$5:$A$54,0)),"Department not on Departments sheet",IF(AND($I4274&lt;&gt;"",NOT(ISNUMBER($I4274))),"Date of birth is text, not a date",IF(AND($K4274&lt;&gt;"",NOT(ISNUMBER($K4274))),"Contract end is text, not a date","")))))</f>
        <v/>
      </c>
      <c r="AM4274" s="41">
        <f>IF($R4274=0,0,N($L4274)*(1+$Z4274+BonusMonths/12+IF($Q4274=1,0,EOSB))+N($M4274)+(N($L4274)+SI_Gross*N($M4274))*IF($Q4274=1,SI_O,SI_E))</f>
        <v/>
      </c>
      <c r="AN4274" s="41">
        <f>IF($R4274=0,0,(IF($Q4274=1,MedO,MedE+Ticket)+Training)/12)</f>
        <v/>
      </c>
    </row>
    <row r="4275">
      <c r="I4275" s="35" t="n"/>
      <c r="J4275" s="35" t="n"/>
      <c r="K4275" s="35" t="n"/>
      <c r="L4275" s="36" t="n"/>
      <c r="M4275" s="36" t="n"/>
      <c r="P4275" s="37" t="n"/>
      <c r="Q4275" s="38">
        <f>IF($C4275="",0,IF(OR(LOWER(TRIM($G4275))="omani",LOWER(TRIM($G4275))="oman",LOWER(TRIM($G4275))="om",LOWER(TRIM($G4275))="local"),1,0))</f>
        <v/>
      </c>
      <c r="R4275" s="38">
        <f>IF($C4275="",0,IF(OR(ISNUMBER(SEARCH("resign",$N4275)),ISNUMBER(SEARCH("terminat",$N4275)),ISNUMBER(SEARCH("inactive",$N4275)),ISNUMBER(SEARCH("vacan",$N4275)),ISNUMBER(SEARCH("deceased",$N4275)),ISNUMBER(SEARCH("separated",$N4275))),0,1))</f>
        <v/>
      </c>
      <c r="S4275">
        <f>IF(OR($R4275=0,NOT(ISNUMBER($I4275))),"",IFERROR(DATEDIF($I4275,DATE(FY,1,1),"y"),""))</f>
        <v/>
      </c>
      <c r="T4275">
        <f>IF(OR($R4275=0,NOT(ISNUMBER($J4275))),"",IFERROR(DATEDIF($J4275,DATE(FY,1,1),"y"),0))</f>
        <v/>
      </c>
      <c r="U4275" s="38">
        <f>IF(OR($R4275=0,NOT(ISNUMBER($I4275))),0,IF(YEAR($I4275)+IF($Q4275=1,RetAgeO,RetAgeE)=FY,MONTH($I4275),IF(YEAR($I4275)+IF($Q4275=1,RetAgeO,RetAgeE)&lt;FY,1,0)))</f>
        <v/>
      </c>
      <c r="V4275" s="38">
        <f>IF(OR($R4275=0,NOT(ISNUMBER($K4275))),0,IF(YEAR($K4275)=FY,MONTH($K4275),IF(YEAR($K4275)&lt;FY,1,0)))</f>
        <v/>
      </c>
      <c r="W4275" s="38">
        <f>IF($R4275=0,0,MIN(12,IF(AND(ISNUMBER($O4275),$O4275&gt;=1,$O4275&lt;=12),INT($O4275),12),IF(AND(RetireExit="Yes",$U4275&gt;0),$U4275,12),IF(AND(ContractExit="Yes",$V4275&gt;0),$V4275,12)))</f>
        <v/>
      </c>
      <c r="X4275" s="37">
        <f>IF(ISNUMBER($P4275),$P4275,IncPct)</f>
        <v/>
      </c>
      <c r="Y4275" s="39">
        <f>IF($W4275=0,0,MAX(0,MIN($W4275,IncMonth-1))+MAX(0,$W4275-IncMonth+1)*(1+$X4275))</f>
        <v/>
      </c>
      <c r="Z4275" s="40">
        <f>IF($C4275="",0,IFERROR(INDEX(Departments!$B$5:$B$54,MATCH($C4275,Departments!$A$5:$A$54,0)),0))</f>
        <v/>
      </c>
      <c r="AA4275" s="41">
        <f>N($L4275)*$Y4275</f>
        <v/>
      </c>
      <c r="AB4275" s="41">
        <f>N($M4275)*$Y4275</f>
        <v/>
      </c>
      <c r="AC4275" s="41">
        <f>$AA4275*$Z4275</f>
        <v/>
      </c>
      <c r="AD4275" s="41">
        <f>$AA4275*BonusMonths/12</f>
        <v/>
      </c>
      <c r="AE4275" s="41">
        <f>($AA4275+SI_Gross*$AB4275)*IF($Q4275=1,SI_O,SI_E)</f>
        <v/>
      </c>
      <c r="AF4275" s="41">
        <f>IF($Q4275=1,0,$AA4275*EOSB)</f>
        <v/>
      </c>
      <c r="AG4275" s="41">
        <f>$AN4275*$W4275</f>
        <v/>
      </c>
      <c r="AH4275" s="41">
        <f>SUM($AA4275:$AG4275)</f>
        <v/>
      </c>
      <c r="AI4275" s="41">
        <f>12*($AM4275+$AN4275)</f>
        <v/>
      </c>
      <c r="AJ4275" s="41">
        <f>$AM4275*((IncMonth-1)+(13-IncMonth)*(1+$X4275))+12*$AN4275</f>
        <v/>
      </c>
      <c r="AK4275" s="41">
        <f>IF($R4275=1,N($L4275)+N($M4275),0)</f>
        <v/>
      </c>
      <c r="AL4275">
        <f>IF($C4275="","",IF(N($L4275)&lt;=0,"Basic salary missing",IF(ISNA(MATCH($C4275,Departments!$A$5:$A$54,0)),"Department not on Departments sheet",IF(AND($I4275&lt;&gt;"",NOT(ISNUMBER($I4275))),"Date of birth is text, not a date",IF(AND($K4275&lt;&gt;"",NOT(ISNUMBER($K4275))),"Contract end is text, not a date","")))))</f>
        <v/>
      </c>
      <c r="AM4275" s="41">
        <f>IF($R4275=0,0,N($L4275)*(1+$Z4275+BonusMonths/12+IF($Q4275=1,0,EOSB))+N($M4275)+(N($L4275)+SI_Gross*N($M4275))*IF($Q4275=1,SI_O,SI_E))</f>
        <v/>
      </c>
      <c r="AN4275" s="41">
        <f>IF($R4275=0,0,(IF($Q4275=1,MedO,MedE+Ticket)+Training)/12)</f>
        <v/>
      </c>
    </row>
    <row r="4276">
      <c r="I4276" s="35" t="n"/>
      <c r="J4276" s="35" t="n"/>
      <c r="K4276" s="35" t="n"/>
      <c r="L4276" s="36" t="n"/>
      <c r="M4276" s="36" t="n"/>
      <c r="P4276" s="37" t="n"/>
      <c r="Q4276" s="38">
        <f>IF($C4276="",0,IF(OR(LOWER(TRIM($G4276))="omani",LOWER(TRIM($G4276))="oman",LOWER(TRIM($G4276))="om",LOWER(TRIM($G4276))="local"),1,0))</f>
        <v/>
      </c>
      <c r="R4276" s="38">
        <f>IF($C4276="",0,IF(OR(ISNUMBER(SEARCH("resign",$N4276)),ISNUMBER(SEARCH("terminat",$N4276)),ISNUMBER(SEARCH("inactive",$N4276)),ISNUMBER(SEARCH("vacan",$N4276)),ISNUMBER(SEARCH("deceased",$N4276)),ISNUMBER(SEARCH("separated",$N4276))),0,1))</f>
        <v/>
      </c>
      <c r="S4276">
        <f>IF(OR($R4276=0,NOT(ISNUMBER($I4276))),"",IFERROR(DATEDIF($I4276,DATE(FY,1,1),"y"),""))</f>
        <v/>
      </c>
      <c r="T4276">
        <f>IF(OR($R4276=0,NOT(ISNUMBER($J4276))),"",IFERROR(DATEDIF($J4276,DATE(FY,1,1),"y"),0))</f>
        <v/>
      </c>
      <c r="U4276" s="38">
        <f>IF(OR($R4276=0,NOT(ISNUMBER($I4276))),0,IF(YEAR($I4276)+IF($Q4276=1,RetAgeO,RetAgeE)=FY,MONTH($I4276),IF(YEAR($I4276)+IF($Q4276=1,RetAgeO,RetAgeE)&lt;FY,1,0)))</f>
        <v/>
      </c>
      <c r="V4276" s="38">
        <f>IF(OR($R4276=0,NOT(ISNUMBER($K4276))),0,IF(YEAR($K4276)=FY,MONTH($K4276),IF(YEAR($K4276)&lt;FY,1,0)))</f>
        <v/>
      </c>
      <c r="W4276" s="38">
        <f>IF($R4276=0,0,MIN(12,IF(AND(ISNUMBER($O4276),$O4276&gt;=1,$O4276&lt;=12),INT($O4276),12),IF(AND(RetireExit="Yes",$U4276&gt;0),$U4276,12),IF(AND(ContractExit="Yes",$V4276&gt;0),$V4276,12)))</f>
        <v/>
      </c>
      <c r="X4276" s="37">
        <f>IF(ISNUMBER($P4276),$P4276,IncPct)</f>
        <v/>
      </c>
      <c r="Y4276" s="39">
        <f>IF($W4276=0,0,MAX(0,MIN($W4276,IncMonth-1))+MAX(0,$W4276-IncMonth+1)*(1+$X4276))</f>
        <v/>
      </c>
      <c r="Z4276" s="40">
        <f>IF($C4276="",0,IFERROR(INDEX(Departments!$B$5:$B$54,MATCH($C4276,Departments!$A$5:$A$54,0)),0))</f>
        <v/>
      </c>
      <c r="AA4276" s="41">
        <f>N($L4276)*$Y4276</f>
        <v/>
      </c>
      <c r="AB4276" s="41">
        <f>N($M4276)*$Y4276</f>
        <v/>
      </c>
      <c r="AC4276" s="41">
        <f>$AA4276*$Z4276</f>
        <v/>
      </c>
      <c r="AD4276" s="41">
        <f>$AA4276*BonusMonths/12</f>
        <v/>
      </c>
      <c r="AE4276" s="41">
        <f>($AA4276+SI_Gross*$AB4276)*IF($Q4276=1,SI_O,SI_E)</f>
        <v/>
      </c>
      <c r="AF4276" s="41">
        <f>IF($Q4276=1,0,$AA4276*EOSB)</f>
        <v/>
      </c>
      <c r="AG4276" s="41">
        <f>$AN4276*$W4276</f>
        <v/>
      </c>
      <c r="AH4276" s="41">
        <f>SUM($AA4276:$AG4276)</f>
        <v/>
      </c>
      <c r="AI4276" s="41">
        <f>12*($AM4276+$AN4276)</f>
        <v/>
      </c>
      <c r="AJ4276" s="41">
        <f>$AM4276*((IncMonth-1)+(13-IncMonth)*(1+$X4276))+12*$AN4276</f>
        <v/>
      </c>
      <c r="AK4276" s="41">
        <f>IF($R4276=1,N($L4276)+N($M4276),0)</f>
        <v/>
      </c>
      <c r="AL4276">
        <f>IF($C4276="","",IF(N($L4276)&lt;=0,"Basic salary missing",IF(ISNA(MATCH($C4276,Departments!$A$5:$A$54,0)),"Department not on Departments sheet",IF(AND($I4276&lt;&gt;"",NOT(ISNUMBER($I4276))),"Date of birth is text, not a date",IF(AND($K4276&lt;&gt;"",NOT(ISNUMBER($K4276))),"Contract end is text, not a date","")))))</f>
        <v/>
      </c>
      <c r="AM4276" s="41">
        <f>IF($R4276=0,0,N($L4276)*(1+$Z4276+BonusMonths/12+IF($Q4276=1,0,EOSB))+N($M4276)+(N($L4276)+SI_Gross*N($M4276))*IF($Q4276=1,SI_O,SI_E))</f>
        <v/>
      </c>
      <c r="AN4276" s="41">
        <f>IF($R4276=0,0,(IF($Q4276=1,MedO,MedE+Ticket)+Training)/12)</f>
        <v/>
      </c>
    </row>
    <row r="4277">
      <c r="I4277" s="35" t="n"/>
      <c r="J4277" s="35" t="n"/>
      <c r="K4277" s="35" t="n"/>
      <c r="L4277" s="36" t="n"/>
      <c r="M4277" s="36" t="n"/>
      <c r="P4277" s="37" t="n"/>
      <c r="Q4277" s="38">
        <f>IF($C4277="",0,IF(OR(LOWER(TRIM($G4277))="omani",LOWER(TRIM($G4277))="oman",LOWER(TRIM($G4277))="om",LOWER(TRIM($G4277))="local"),1,0))</f>
        <v/>
      </c>
      <c r="R4277" s="38">
        <f>IF($C4277="",0,IF(OR(ISNUMBER(SEARCH("resign",$N4277)),ISNUMBER(SEARCH("terminat",$N4277)),ISNUMBER(SEARCH("inactive",$N4277)),ISNUMBER(SEARCH("vacan",$N4277)),ISNUMBER(SEARCH("deceased",$N4277)),ISNUMBER(SEARCH("separated",$N4277))),0,1))</f>
        <v/>
      </c>
      <c r="S4277">
        <f>IF(OR($R4277=0,NOT(ISNUMBER($I4277))),"",IFERROR(DATEDIF($I4277,DATE(FY,1,1),"y"),""))</f>
        <v/>
      </c>
      <c r="T4277">
        <f>IF(OR($R4277=0,NOT(ISNUMBER($J4277))),"",IFERROR(DATEDIF($J4277,DATE(FY,1,1),"y"),0))</f>
        <v/>
      </c>
      <c r="U4277" s="38">
        <f>IF(OR($R4277=0,NOT(ISNUMBER($I4277))),0,IF(YEAR($I4277)+IF($Q4277=1,RetAgeO,RetAgeE)=FY,MONTH($I4277),IF(YEAR($I4277)+IF($Q4277=1,RetAgeO,RetAgeE)&lt;FY,1,0)))</f>
        <v/>
      </c>
      <c r="V4277" s="38">
        <f>IF(OR($R4277=0,NOT(ISNUMBER($K4277))),0,IF(YEAR($K4277)=FY,MONTH($K4277),IF(YEAR($K4277)&lt;FY,1,0)))</f>
        <v/>
      </c>
      <c r="W4277" s="38">
        <f>IF($R4277=0,0,MIN(12,IF(AND(ISNUMBER($O4277),$O4277&gt;=1,$O4277&lt;=12),INT($O4277),12),IF(AND(RetireExit="Yes",$U4277&gt;0),$U4277,12),IF(AND(ContractExit="Yes",$V4277&gt;0),$V4277,12)))</f>
        <v/>
      </c>
      <c r="X4277" s="37">
        <f>IF(ISNUMBER($P4277),$P4277,IncPct)</f>
        <v/>
      </c>
      <c r="Y4277" s="39">
        <f>IF($W4277=0,0,MAX(0,MIN($W4277,IncMonth-1))+MAX(0,$W4277-IncMonth+1)*(1+$X4277))</f>
        <v/>
      </c>
      <c r="Z4277" s="40">
        <f>IF($C4277="",0,IFERROR(INDEX(Departments!$B$5:$B$54,MATCH($C4277,Departments!$A$5:$A$54,0)),0))</f>
        <v/>
      </c>
      <c r="AA4277" s="41">
        <f>N($L4277)*$Y4277</f>
        <v/>
      </c>
      <c r="AB4277" s="41">
        <f>N($M4277)*$Y4277</f>
        <v/>
      </c>
      <c r="AC4277" s="41">
        <f>$AA4277*$Z4277</f>
        <v/>
      </c>
      <c r="AD4277" s="41">
        <f>$AA4277*BonusMonths/12</f>
        <v/>
      </c>
      <c r="AE4277" s="41">
        <f>($AA4277+SI_Gross*$AB4277)*IF($Q4277=1,SI_O,SI_E)</f>
        <v/>
      </c>
      <c r="AF4277" s="41">
        <f>IF($Q4277=1,0,$AA4277*EOSB)</f>
        <v/>
      </c>
      <c r="AG4277" s="41">
        <f>$AN4277*$W4277</f>
        <v/>
      </c>
      <c r="AH4277" s="41">
        <f>SUM($AA4277:$AG4277)</f>
        <v/>
      </c>
      <c r="AI4277" s="41">
        <f>12*($AM4277+$AN4277)</f>
        <v/>
      </c>
      <c r="AJ4277" s="41">
        <f>$AM4277*((IncMonth-1)+(13-IncMonth)*(1+$X4277))+12*$AN4277</f>
        <v/>
      </c>
      <c r="AK4277" s="41">
        <f>IF($R4277=1,N($L4277)+N($M4277),0)</f>
        <v/>
      </c>
      <c r="AL4277">
        <f>IF($C4277="","",IF(N($L4277)&lt;=0,"Basic salary missing",IF(ISNA(MATCH($C4277,Departments!$A$5:$A$54,0)),"Department not on Departments sheet",IF(AND($I4277&lt;&gt;"",NOT(ISNUMBER($I4277))),"Date of birth is text, not a date",IF(AND($K4277&lt;&gt;"",NOT(ISNUMBER($K4277))),"Contract end is text, not a date","")))))</f>
        <v/>
      </c>
      <c r="AM4277" s="41">
        <f>IF($R4277=0,0,N($L4277)*(1+$Z4277+BonusMonths/12+IF($Q4277=1,0,EOSB))+N($M4277)+(N($L4277)+SI_Gross*N($M4277))*IF($Q4277=1,SI_O,SI_E))</f>
        <v/>
      </c>
      <c r="AN4277" s="41">
        <f>IF($R4277=0,0,(IF($Q4277=1,MedO,MedE+Ticket)+Training)/12)</f>
        <v/>
      </c>
    </row>
    <row r="4278">
      <c r="I4278" s="35" t="n"/>
      <c r="J4278" s="35" t="n"/>
      <c r="K4278" s="35" t="n"/>
      <c r="L4278" s="36" t="n"/>
      <c r="M4278" s="36" t="n"/>
      <c r="P4278" s="37" t="n"/>
      <c r="Q4278" s="38">
        <f>IF($C4278="",0,IF(OR(LOWER(TRIM($G4278))="omani",LOWER(TRIM($G4278))="oman",LOWER(TRIM($G4278))="om",LOWER(TRIM($G4278))="local"),1,0))</f>
        <v/>
      </c>
      <c r="R4278" s="38">
        <f>IF($C4278="",0,IF(OR(ISNUMBER(SEARCH("resign",$N4278)),ISNUMBER(SEARCH("terminat",$N4278)),ISNUMBER(SEARCH("inactive",$N4278)),ISNUMBER(SEARCH("vacan",$N4278)),ISNUMBER(SEARCH("deceased",$N4278)),ISNUMBER(SEARCH("separated",$N4278))),0,1))</f>
        <v/>
      </c>
      <c r="S4278">
        <f>IF(OR($R4278=0,NOT(ISNUMBER($I4278))),"",IFERROR(DATEDIF($I4278,DATE(FY,1,1),"y"),""))</f>
        <v/>
      </c>
      <c r="T4278">
        <f>IF(OR($R4278=0,NOT(ISNUMBER($J4278))),"",IFERROR(DATEDIF($J4278,DATE(FY,1,1),"y"),0))</f>
        <v/>
      </c>
      <c r="U4278" s="38">
        <f>IF(OR($R4278=0,NOT(ISNUMBER($I4278))),0,IF(YEAR($I4278)+IF($Q4278=1,RetAgeO,RetAgeE)=FY,MONTH($I4278),IF(YEAR($I4278)+IF($Q4278=1,RetAgeO,RetAgeE)&lt;FY,1,0)))</f>
        <v/>
      </c>
      <c r="V4278" s="38">
        <f>IF(OR($R4278=0,NOT(ISNUMBER($K4278))),0,IF(YEAR($K4278)=FY,MONTH($K4278),IF(YEAR($K4278)&lt;FY,1,0)))</f>
        <v/>
      </c>
      <c r="W4278" s="38">
        <f>IF($R4278=0,0,MIN(12,IF(AND(ISNUMBER($O4278),$O4278&gt;=1,$O4278&lt;=12),INT($O4278),12),IF(AND(RetireExit="Yes",$U4278&gt;0),$U4278,12),IF(AND(ContractExit="Yes",$V4278&gt;0),$V4278,12)))</f>
        <v/>
      </c>
      <c r="X4278" s="37">
        <f>IF(ISNUMBER($P4278),$P4278,IncPct)</f>
        <v/>
      </c>
      <c r="Y4278" s="39">
        <f>IF($W4278=0,0,MAX(0,MIN($W4278,IncMonth-1))+MAX(0,$W4278-IncMonth+1)*(1+$X4278))</f>
        <v/>
      </c>
      <c r="Z4278" s="40">
        <f>IF($C4278="",0,IFERROR(INDEX(Departments!$B$5:$B$54,MATCH($C4278,Departments!$A$5:$A$54,0)),0))</f>
        <v/>
      </c>
      <c r="AA4278" s="41">
        <f>N($L4278)*$Y4278</f>
        <v/>
      </c>
      <c r="AB4278" s="41">
        <f>N($M4278)*$Y4278</f>
        <v/>
      </c>
      <c r="AC4278" s="41">
        <f>$AA4278*$Z4278</f>
        <v/>
      </c>
      <c r="AD4278" s="41">
        <f>$AA4278*BonusMonths/12</f>
        <v/>
      </c>
      <c r="AE4278" s="41">
        <f>($AA4278+SI_Gross*$AB4278)*IF($Q4278=1,SI_O,SI_E)</f>
        <v/>
      </c>
      <c r="AF4278" s="41">
        <f>IF($Q4278=1,0,$AA4278*EOSB)</f>
        <v/>
      </c>
      <c r="AG4278" s="41">
        <f>$AN4278*$W4278</f>
        <v/>
      </c>
      <c r="AH4278" s="41">
        <f>SUM($AA4278:$AG4278)</f>
        <v/>
      </c>
      <c r="AI4278" s="41">
        <f>12*($AM4278+$AN4278)</f>
        <v/>
      </c>
      <c r="AJ4278" s="41">
        <f>$AM4278*((IncMonth-1)+(13-IncMonth)*(1+$X4278))+12*$AN4278</f>
        <v/>
      </c>
      <c r="AK4278" s="41">
        <f>IF($R4278=1,N($L4278)+N($M4278),0)</f>
        <v/>
      </c>
      <c r="AL4278">
        <f>IF($C4278="","",IF(N($L4278)&lt;=0,"Basic salary missing",IF(ISNA(MATCH($C4278,Departments!$A$5:$A$54,0)),"Department not on Departments sheet",IF(AND($I4278&lt;&gt;"",NOT(ISNUMBER($I4278))),"Date of birth is text, not a date",IF(AND($K4278&lt;&gt;"",NOT(ISNUMBER($K4278))),"Contract end is text, not a date","")))))</f>
        <v/>
      </c>
      <c r="AM4278" s="41">
        <f>IF($R4278=0,0,N($L4278)*(1+$Z4278+BonusMonths/12+IF($Q4278=1,0,EOSB))+N($M4278)+(N($L4278)+SI_Gross*N($M4278))*IF($Q4278=1,SI_O,SI_E))</f>
        <v/>
      </c>
      <c r="AN4278" s="41">
        <f>IF($R4278=0,0,(IF($Q4278=1,MedO,MedE+Ticket)+Training)/12)</f>
        <v/>
      </c>
    </row>
    <row r="4279">
      <c r="I4279" s="35" t="n"/>
      <c r="J4279" s="35" t="n"/>
      <c r="K4279" s="35" t="n"/>
      <c r="L4279" s="36" t="n"/>
      <c r="M4279" s="36" t="n"/>
      <c r="P4279" s="37" t="n"/>
      <c r="Q4279" s="38">
        <f>IF($C4279="",0,IF(OR(LOWER(TRIM($G4279))="omani",LOWER(TRIM($G4279))="oman",LOWER(TRIM($G4279))="om",LOWER(TRIM($G4279))="local"),1,0))</f>
        <v/>
      </c>
      <c r="R4279" s="38">
        <f>IF($C4279="",0,IF(OR(ISNUMBER(SEARCH("resign",$N4279)),ISNUMBER(SEARCH("terminat",$N4279)),ISNUMBER(SEARCH("inactive",$N4279)),ISNUMBER(SEARCH("vacan",$N4279)),ISNUMBER(SEARCH("deceased",$N4279)),ISNUMBER(SEARCH("separated",$N4279))),0,1))</f>
        <v/>
      </c>
      <c r="S4279">
        <f>IF(OR($R4279=0,NOT(ISNUMBER($I4279))),"",IFERROR(DATEDIF($I4279,DATE(FY,1,1),"y"),""))</f>
        <v/>
      </c>
      <c r="T4279">
        <f>IF(OR($R4279=0,NOT(ISNUMBER($J4279))),"",IFERROR(DATEDIF($J4279,DATE(FY,1,1),"y"),0))</f>
        <v/>
      </c>
      <c r="U4279" s="38">
        <f>IF(OR($R4279=0,NOT(ISNUMBER($I4279))),0,IF(YEAR($I4279)+IF($Q4279=1,RetAgeO,RetAgeE)=FY,MONTH($I4279),IF(YEAR($I4279)+IF($Q4279=1,RetAgeO,RetAgeE)&lt;FY,1,0)))</f>
        <v/>
      </c>
      <c r="V4279" s="38">
        <f>IF(OR($R4279=0,NOT(ISNUMBER($K4279))),0,IF(YEAR($K4279)=FY,MONTH($K4279),IF(YEAR($K4279)&lt;FY,1,0)))</f>
        <v/>
      </c>
      <c r="W4279" s="38">
        <f>IF($R4279=0,0,MIN(12,IF(AND(ISNUMBER($O4279),$O4279&gt;=1,$O4279&lt;=12),INT($O4279),12),IF(AND(RetireExit="Yes",$U4279&gt;0),$U4279,12),IF(AND(ContractExit="Yes",$V4279&gt;0),$V4279,12)))</f>
        <v/>
      </c>
      <c r="X4279" s="37">
        <f>IF(ISNUMBER($P4279),$P4279,IncPct)</f>
        <v/>
      </c>
      <c r="Y4279" s="39">
        <f>IF($W4279=0,0,MAX(0,MIN($W4279,IncMonth-1))+MAX(0,$W4279-IncMonth+1)*(1+$X4279))</f>
        <v/>
      </c>
      <c r="Z4279" s="40">
        <f>IF($C4279="",0,IFERROR(INDEX(Departments!$B$5:$B$54,MATCH($C4279,Departments!$A$5:$A$54,0)),0))</f>
        <v/>
      </c>
      <c r="AA4279" s="41">
        <f>N($L4279)*$Y4279</f>
        <v/>
      </c>
      <c r="AB4279" s="41">
        <f>N($M4279)*$Y4279</f>
        <v/>
      </c>
      <c r="AC4279" s="41">
        <f>$AA4279*$Z4279</f>
        <v/>
      </c>
      <c r="AD4279" s="41">
        <f>$AA4279*BonusMonths/12</f>
        <v/>
      </c>
      <c r="AE4279" s="41">
        <f>($AA4279+SI_Gross*$AB4279)*IF($Q4279=1,SI_O,SI_E)</f>
        <v/>
      </c>
      <c r="AF4279" s="41">
        <f>IF($Q4279=1,0,$AA4279*EOSB)</f>
        <v/>
      </c>
      <c r="AG4279" s="41">
        <f>$AN4279*$W4279</f>
        <v/>
      </c>
      <c r="AH4279" s="41">
        <f>SUM($AA4279:$AG4279)</f>
        <v/>
      </c>
      <c r="AI4279" s="41">
        <f>12*($AM4279+$AN4279)</f>
        <v/>
      </c>
      <c r="AJ4279" s="41">
        <f>$AM4279*((IncMonth-1)+(13-IncMonth)*(1+$X4279))+12*$AN4279</f>
        <v/>
      </c>
      <c r="AK4279" s="41">
        <f>IF($R4279=1,N($L4279)+N($M4279),0)</f>
        <v/>
      </c>
      <c r="AL4279">
        <f>IF($C4279="","",IF(N($L4279)&lt;=0,"Basic salary missing",IF(ISNA(MATCH($C4279,Departments!$A$5:$A$54,0)),"Department not on Departments sheet",IF(AND($I4279&lt;&gt;"",NOT(ISNUMBER($I4279))),"Date of birth is text, not a date",IF(AND($K4279&lt;&gt;"",NOT(ISNUMBER($K4279))),"Contract end is text, not a date","")))))</f>
        <v/>
      </c>
      <c r="AM4279" s="41">
        <f>IF($R4279=0,0,N($L4279)*(1+$Z4279+BonusMonths/12+IF($Q4279=1,0,EOSB))+N($M4279)+(N($L4279)+SI_Gross*N($M4279))*IF($Q4279=1,SI_O,SI_E))</f>
        <v/>
      </c>
      <c r="AN4279" s="41">
        <f>IF($R4279=0,0,(IF($Q4279=1,MedO,MedE+Ticket)+Training)/12)</f>
        <v/>
      </c>
    </row>
    <row r="4280">
      <c r="I4280" s="35" t="n"/>
      <c r="J4280" s="35" t="n"/>
      <c r="K4280" s="35" t="n"/>
      <c r="L4280" s="36" t="n"/>
      <c r="M4280" s="36" t="n"/>
      <c r="P4280" s="37" t="n"/>
      <c r="Q4280" s="38">
        <f>IF($C4280="",0,IF(OR(LOWER(TRIM($G4280))="omani",LOWER(TRIM($G4280))="oman",LOWER(TRIM($G4280))="om",LOWER(TRIM($G4280))="local"),1,0))</f>
        <v/>
      </c>
      <c r="R4280" s="38">
        <f>IF($C4280="",0,IF(OR(ISNUMBER(SEARCH("resign",$N4280)),ISNUMBER(SEARCH("terminat",$N4280)),ISNUMBER(SEARCH("inactive",$N4280)),ISNUMBER(SEARCH("vacan",$N4280)),ISNUMBER(SEARCH("deceased",$N4280)),ISNUMBER(SEARCH("separated",$N4280))),0,1))</f>
        <v/>
      </c>
      <c r="S4280">
        <f>IF(OR($R4280=0,NOT(ISNUMBER($I4280))),"",IFERROR(DATEDIF($I4280,DATE(FY,1,1),"y"),""))</f>
        <v/>
      </c>
      <c r="T4280">
        <f>IF(OR($R4280=0,NOT(ISNUMBER($J4280))),"",IFERROR(DATEDIF($J4280,DATE(FY,1,1),"y"),0))</f>
        <v/>
      </c>
      <c r="U4280" s="38">
        <f>IF(OR($R4280=0,NOT(ISNUMBER($I4280))),0,IF(YEAR($I4280)+IF($Q4280=1,RetAgeO,RetAgeE)=FY,MONTH($I4280),IF(YEAR($I4280)+IF($Q4280=1,RetAgeO,RetAgeE)&lt;FY,1,0)))</f>
        <v/>
      </c>
      <c r="V4280" s="38">
        <f>IF(OR($R4280=0,NOT(ISNUMBER($K4280))),0,IF(YEAR($K4280)=FY,MONTH($K4280),IF(YEAR($K4280)&lt;FY,1,0)))</f>
        <v/>
      </c>
      <c r="W4280" s="38">
        <f>IF($R4280=0,0,MIN(12,IF(AND(ISNUMBER($O4280),$O4280&gt;=1,$O4280&lt;=12),INT($O4280),12),IF(AND(RetireExit="Yes",$U4280&gt;0),$U4280,12),IF(AND(ContractExit="Yes",$V4280&gt;0),$V4280,12)))</f>
        <v/>
      </c>
      <c r="X4280" s="37">
        <f>IF(ISNUMBER($P4280),$P4280,IncPct)</f>
        <v/>
      </c>
      <c r="Y4280" s="39">
        <f>IF($W4280=0,0,MAX(0,MIN($W4280,IncMonth-1))+MAX(0,$W4280-IncMonth+1)*(1+$X4280))</f>
        <v/>
      </c>
      <c r="Z4280" s="40">
        <f>IF($C4280="",0,IFERROR(INDEX(Departments!$B$5:$B$54,MATCH($C4280,Departments!$A$5:$A$54,0)),0))</f>
        <v/>
      </c>
      <c r="AA4280" s="41">
        <f>N($L4280)*$Y4280</f>
        <v/>
      </c>
      <c r="AB4280" s="41">
        <f>N($M4280)*$Y4280</f>
        <v/>
      </c>
      <c r="AC4280" s="41">
        <f>$AA4280*$Z4280</f>
        <v/>
      </c>
      <c r="AD4280" s="41">
        <f>$AA4280*BonusMonths/12</f>
        <v/>
      </c>
      <c r="AE4280" s="41">
        <f>($AA4280+SI_Gross*$AB4280)*IF($Q4280=1,SI_O,SI_E)</f>
        <v/>
      </c>
      <c r="AF4280" s="41">
        <f>IF($Q4280=1,0,$AA4280*EOSB)</f>
        <v/>
      </c>
      <c r="AG4280" s="41">
        <f>$AN4280*$W4280</f>
        <v/>
      </c>
      <c r="AH4280" s="41">
        <f>SUM($AA4280:$AG4280)</f>
        <v/>
      </c>
      <c r="AI4280" s="41">
        <f>12*($AM4280+$AN4280)</f>
        <v/>
      </c>
      <c r="AJ4280" s="41">
        <f>$AM4280*((IncMonth-1)+(13-IncMonth)*(1+$X4280))+12*$AN4280</f>
        <v/>
      </c>
      <c r="AK4280" s="41">
        <f>IF($R4280=1,N($L4280)+N($M4280),0)</f>
        <v/>
      </c>
      <c r="AL4280">
        <f>IF($C4280="","",IF(N($L4280)&lt;=0,"Basic salary missing",IF(ISNA(MATCH($C4280,Departments!$A$5:$A$54,0)),"Department not on Departments sheet",IF(AND($I4280&lt;&gt;"",NOT(ISNUMBER($I4280))),"Date of birth is text, not a date",IF(AND($K4280&lt;&gt;"",NOT(ISNUMBER($K4280))),"Contract end is text, not a date","")))))</f>
        <v/>
      </c>
      <c r="AM4280" s="41">
        <f>IF($R4280=0,0,N($L4280)*(1+$Z4280+BonusMonths/12+IF($Q4280=1,0,EOSB))+N($M4280)+(N($L4280)+SI_Gross*N($M4280))*IF($Q4280=1,SI_O,SI_E))</f>
        <v/>
      </c>
      <c r="AN4280" s="41">
        <f>IF($R4280=0,0,(IF($Q4280=1,MedO,MedE+Ticket)+Training)/12)</f>
        <v/>
      </c>
    </row>
    <row r="4281">
      <c r="I4281" s="35" t="n"/>
      <c r="J4281" s="35" t="n"/>
      <c r="K4281" s="35" t="n"/>
      <c r="L4281" s="36" t="n"/>
      <c r="M4281" s="36" t="n"/>
      <c r="P4281" s="37" t="n"/>
      <c r="Q4281" s="38">
        <f>IF($C4281="",0,IF(OR(LOWER(TRIM($G4281))="omani",LOWER(TRIM($G4281))="oman",LOWER(TRIM($G4281))="om",LOWER(TRIM($G4281))="local"),1,0))</f>
        <v/>
      </c>
      <c r="R4281" s="38">
        <f>IF($C4281="",0,IF(OR(ISNUMBER(SEARCH("resign",$N4281)),ISNUMBER(SEARCH("terminat",$N4281)),ISNUMBER(SEARCH("inactive",$N4281)),ISNUMBER(SEARCH("vacan",$N4281)),ISNUMBER(SEARCH("deceased",$N4281)),ISNUMBER(SEARCH("separated",$N4281))),0,1))</f>
        <v/>
      </c>
      <c r="S4281">
        <f>IF(OR($R4281=0,NOT(ISNUMBER($I4281))),"",IFERROR(DATEDIF($I4281,DATE(FY,1,1),"y"),""))</f>
        <v/>
      </c>
      <c r="T4281">
        <f>IF(OR($R4281=0,NOT(ISNUMBER($J4281))),"",IFERROR(DATEDIF($J4281,DATE(FY,1,1),"y"),0))</f>
        <v/>
      </c>
      <c r="U4281" s="38">
        <f>IF(OR($R4281=0,NOT(ISNUMBER($I4281))),0,IF(YEAR($I4281)+IF($Q4281=1,RetAgeO,RetAgeE)=FY,MONTH($I4281),IF(YEAR($I4281)+IF($Q4281=1,RetAgeO,RetAgeE)&lt;FY,1,0)))</f>
        <v/>
      </c>
      <c r="V4281" s="38">
        <f>IF(OR($R4281=0,NOT(ISNUMBER($K4281))),0,IF(YEAR($K4281)=FY,MONTH($K4281),IF(YEAR($K4281)&lt;FY,1,0)))</f>
        <v/>
      </c>
      <c r="W4281" s="38">
        <f>IF($R4281=0,0,MIN(12,IF(AND(ISNUMBER($O4281),$O4281&gt;=1,$O4281&lt;=12),INT($O4281),12),IF(AND(RetireExit="Yes",$U4281&gt;0),$U4281,12),IF(AND(ContractExit="Yes",$V4281&gt;0),$V4281,12)))</f>
        <v/>
      </c>
      <c r="X4281" s="37">
        <f>IF(ISNUMBER($P4281),$P4281,IncPct)</f>
        <v/>
      </c>
      <c r="Y4281" s="39">
        <f>IF($W4281=0,0,MAX(0,MIN($W4281,IncMonth-1))+MAX(0,$W4281-IncMonth+1)*(1+$X4281))</f>
        <v/>
      </c>
      <c r="Z4281" s="40">
        <f>IF($C4281="",0,IFERROR(INDEX(Departments!$B$5:$B$54,MATCH($C4281,Departments!$A$5:$A$54,0)),0))</f>
        <v/>
      </c>
      <c r="AA4281" s="41">
        <f>N($L4281)*$Y4281</f>
        <v/>
      </c>
      <c r="AB4281" s="41">
        <f>N($M4281)*$Y4281</f>
        <v/>
      </c>
      <c r="AC4281" s="41">
        <f>$AA4281*$Z4281</f>
        <v/>
      </c>
      <c r="AD4281" s="41">
        <f>$AA4281*BonusMonths/12</f>
        <v/>
      </c>
      <c r="AE4281" s="41">
        <f>($AA4281+SI_Gross*$AB4281)*IF($Q4281=1,SI_O,SI_E)</f>
        <v/>
      </c>
      <c r="AF4281" s="41">
        <f>IF($Q4281=1,0,$AA4281*EOSB)</f>
        <v/>
      </c>
      <c r="AG4281" s="41">
        <f>$AN4281*$W4281</f>
        <v/>
      </c>
      <c r="AH4281" s="41">
        <f>SUM($AA4281:$AG4281)</f>
        <v/>
      </c>
      <c r="AI4281" s="41">
        <f>12*($AM4281+$AN4281)</f>
        <v/>
      </c>
      <c r="AJ4281" s="41">
        <f>$AM4281*((IncMonth-1)+(13-IncMonth)*(1+$X4281))+12*$AN4281</f>
        <v/>
      </c>
      <c r="AK4281" s="41">
        <f>IF($R4281=1,N($L4281)+N($M4281),0)</f>
        <v/>
      </c>
      <c r="AL4281">
        <f>IF($C4281="","",IF(N($L4281)&lt;=0,"Basic salary missing",IF(ISNA(MATCH($C4281,Departments!$A$5:$A$54,0)),"Department not on Departments sheet",IF(AND($I4281&lt;&gt;"",NOT(ISNUMBER($I4281))),"Date of birth is text, not a date",IF(AND($K4281&lt;&gt;"",NOT(ISNUMBER($K4281))),"Contract end is text, not a date","")))))</f>
        <v/>
      </c>
      <c r="AM4281" s="41">
        <f>IF($R4281=0,0,N($L4281)*(1+$Z4281+BonusMonths/12+IF($Q4281=1,0,EOSB))+N($M4281)+(N($L4281)+SI_Gross*N($M4281))*IF($Q4281=1,SI_O,SI_E))</f>
        <v/>
      </c>
      <c r="AN4281" s="41">
        <f>IF($R4281=0,0,(IF($Q4281=1,MedO,MedE+Ticket)+Training)/12)</f>
        <v/>
      </c>
    </row>
    <row r="4282">
      <c r="I4282" s="35" t="n"/>
      <c r="J4282" s="35" t="n"/>
      <c r="K4282" s="35" t="n"/>
      <c r="L4282" s="36" t="n"/>
      <c r="M4282" s="36" t="n"/>
      <c r="P4282" s="37" t="n"/>
      <c r="Q4282" s="38">
        <f>IF($C4282="",0,IF(OR(LOWER(TRIM($G4282))="omani",LOWER(TRIM($G4282))="oman",LOWER(TRIM($G4282))="om",LOWER(TRIM($G4282))="local"),1,0))</f>
        <v/>
      </c>
      <c r="R4282" s="38">
        <f>IF($C4282="",0,IF(OR(ISNUMBER(SEARCH("resign",$N4282)),ISNUMBER(SEARCH("terminat",$N4282)),ISNUMBER(SEARCH("inactive",$N4282)),ISNUMBER(SEARCH("vacan",$N4282)),ISNUMBER(SEARCH("deceased",$N4282)),ISNUMBER(SEARCH("separated",$N4282))),0,1))</f>
        <v/>
      </c>
      <c r="S4282">
        <f>IF(OR($R4282=0,NOT(ISNUMBER($I4282))),"",IFERROR(DATEDIF($I4282,DATE(FY,1,1),"y"),""))</f>
        <v/>
      </c>
      <c r="T4282">
        <f>IF(OR($R4282=0,NOT(ISNUMBER($J4282))),"",IFERROR(DATEDIF($J4282,DATE(FY,1,1),"y"),0))</f>
        <v/>
      </c>
      <c r="U4282" s="38">
        <f>IF(OR($R4282=0,NOT(ISNUMBER($I4282))),0,IF(YEAR($I4282)+IF($Q4282=1,RetAgeO,RetAgeE)=FY,MONTH($I4282),IF(YEAR($I4282)+IF($Q4282=1,RetAgeO,RetAgeE)&lt;FY,1,0)))</f>
        <v/>
      </c>
      <c r="V4282" s="38">
        <f>IF(OR($R4282=0,NOT(ISNUMBER($K4282))),0,IF(YEAR($K4282)=FY,MONTH($K4282),IF(YEAR($K4282)&lt;FY,1,0)))</f>
        <v/>
      </c>
      <c r="W4282" s="38">
        <f>IF($R4282=0,0,MIN(12,IF(AND(ISNUMBER($O4282),$O4282&gt;=1,$O4282&lt;=12),INT($O4282),12),IF(AND(RetireExit="Yes",$U4282&gt;0),$U4282,12),IF(AND(ContractExit="Yes",$V4282&gt;0),$V4282,12)))</f>
        <v/>
      </c>
      <c r="X4282" s="37">
        <f>IF(ISNUMBER($P4282),$P4282,IncPct)</f>
        <v/>
      </c>
      <c r="Y4282" s="39">
        <f>IF($W4282=0,0,MAX(0,MIN($W4282,IncMonth-1))+MAX(0,$W4282-IncMonth+1)*(1+$X4282))</f>
        <v/>
      </c>
      <c r="Z4282" s="40">
        <f>IF($C4282="",0,IFERROR(INDEX(Departments!$B$5:$B$54,MATCH($C4282,Departments!$A$5:$A$54,0)),0))</f>
        <v/>
      </c>
      <c r="AA4282" s="41">
        <f>N($L4282)*$Y4282</f>
        <v/>
      </c>
      <c r="AB4282" s="41">
        <f>N($M4282)*$Y4282</f>
        <v/>
      </c>
      <c r="AC4282" s="41">
        <f>$AA4282*$Z4282</f>
        <v/>
      </c>
      <c r="AD4282" s="41">
        <f>$AA4282*BonusMonths/12</f>
        <v/>
      </c>
      <c r="AE4282" s="41">
        <f>($AA4282+SI_Gross*$AB4282)*IF($Q4282=1,SI_O,SI_E)</f>
        <v/>
      </c>
      <c r="AF4282" s="41">
        <f>IF($Q4282=1,0,$AA4282*EOSB)</f>
        <v/>
      </c>
      <c r="AG4282" s="41">
        <f>$AN4282*$W4282</f>
        <v/>
      </c>
      <c r="AH4282" s="41">
        <f>SUM($AA4282:$AG4282)</f>
        <v/>
      </c>
      <c r="AI4282" s="41">
        <f>12*($AM4282+$AN4282)</f>
        <v/>
      </c>
      <c r="AJ4282" s="41">
        <f>$AM4282*((IncMonth-1)+(13-IncMonth)*(1+$X4282))+12*$AN4282</f>
        <v/>
      </c>
      <c r="AK4282" s="41">
        <f>IF($R4282=1,N($L4282)+N($M4282),0)</f>
        <v/>
      </c>
      <c r="AL4282">
        <f>IF($C4282="","",IF(N($L4282)&lt;=0,"Basic salary missing",IF(ISNA(MATCH($C4282,Departments!$A$5:$A$54,0)),"Department not on Departments sheet",IF(AND($I4282&lt;&gt;"",NOT(ISNUMBER($I4282))),"Date of birth is text, not a date",IF(AND($K4282&lt;&gt;"",NOT(ISNUMBER($K4282))),"Contract end is text, not a date","")))))</f>
        <v/>
      </c>
      <c r="AM4282" s="41">
        <f>IF($R4282=0,0,N($L4282)*(1+$Z4282+BonusMonths/12+IF($Q4282=1,0,EOSB))+N($M4282)+(N($L4282)+SI_Gross*N($M4282))*IF($Q4282=1,SI_O,SI_E))</f>
        <v/>
      </c>
      <c r="AN4282" s="41">
        <f>IF($R4282=0,0,(IF($Q4282=1,MedO,MedE+Ticket)+Training)/12)</f>
        <v/>
      </c>
    </row>
    <row r="4283">
      <c r="I4283" s="35" t="n"/>
      <c r="J4283" s="35" t="n"/>
      <c r="K4283" s="35" t="n"/>
      <c r="L4283" s="36" t="n"/>
      <c r="M4283" s="36" t="n"/>
      <c r="P4283" s="37" t="n"/>
      <c r="Q4283" s="38">
        <f>IF($C4283="",0,IF(OR(LOWER(TRIM($G4283))="omani",LOWER(TRIM($G4283))="oman",LOWER(TRIM($G4283))="om",LOWER(TRIM($G4283))="local"),1,0))</f>
        <v/>
      </c>
      <c r="R4283" s="38">
        <f>IF($C4283="",0,IF(OR(ISNUMBER(SEARCH("resign",$N4283)),ISNUMBER(SEARCH("terminat",$N4283)),ISNUMBER(SEARCH("inactive",$N4283)),ISNUMBER(SEARCH("vacan",$N4283)),ISNUMBER(SEARCH("deceased",$N4283)),ISNUMBER(SEARCH("separated",$N4283))),0,1))</f>
        <v/>
      </c>
      <c r="S4283">
        <f>IF(OR($R4283=0,NOT(ISNUMBER($I4283))),"",IFERROR(DATEDIF($I4283,DATE(FY,1,1),"y"),""))</f>
        <v/>
      </c>
      <c r="T4283">
        <f>IF(OR($R4283=0,NOT(ISNUMBER($J4283))),"",IFERROR(DATEDIF($J4283,DATE(FY,1,1),"y"),0))</f>
        <v/>
      </c>
      <c r="U4283" s="38">
        <f>IF(OR($R4283=0,NOT(ISNUMBER($I4283))),0,IF(YEAR($I4283)+IF($Q4283=1,RetAgeO,RetAgeE)=FY,MONTH($I4283),IF(YEAR($I4283)+IF($Q4283=1,RetAgeO,RetAgeE)&lt;FY,1,0)))</f>
        <v/>
      </c>
      <c r="V4283" s="38">
        <f>IF(OR($R4283=0,NOT(ISNUMBER($K4283))),0,IF(YEAR($K4283)=FY,MONTH($K4283),IF(YEAR($K4283)&lt;FY,1,0)))</f>
        <v/>
      </c>
      <c r="W4283" s="38">
        <f>IF($R4283=0,0,MIN(12,IF(AND(ISNUMBER($O4283),$O4283&gt;=1,$O4283&lt;=12),INT($O4283),12),IF(AND(RetireExit="Yes",$U4283&gt;0),$U4283,12),IF(AND(ContractExit="Yes",$V4283&gt;0),$V4283,12)))</f>
        <v/>
      </c>
      <c r="X4283" s="37">
        <f>IF(ISNUMBER($P4283),$P4283,IncPct)</f>
        <v/>
      </c>
      <c r="Y4283" s="39">
        <f>IF($W4283=0,0,MAX(0,MIN($W4283,IncMonth-1))+MAX(0,$W4283-IncMonth+1)*(1+$X4283))</f>
        <v/>
      </c>
      <c r="Z4283" s="40">
        <f>IF($C4283="",0,IFERROR(INDEX(Departments!$B$5:$B$54,MATCH($C4283,Departments!$A$5:$A$54,0)),0))</f>
        <v/>
      </c>
      <c r="AA4283" s="41">
        <f>N($L4283)*$Y4283</f>
        <v/>
      </c>
      <c r="AB4283" s="41">
        <f>N($M4283)*$Y4283</f>
        <v/>
      </c>
      <c r="AC4283" s="41">
        <f>$AA4283*$Z4283</f>
        <v/>
      </c>
      <c r="AD4283" s="41">
        <f>$AA4283*BonusMonths/12</f>
        <v/>
      </c>
      <c r="AE4283" s="41">
        <f>($AA4283+SI_Gross*$AB4283)*IF($Q4283=1,SI_O,SI_E)</f>
        <v/>
      </c>
      <c r="AF4283" s="41">
        <f>IF($Q4283=1,0,$AA4283*EOSB)</f>
        <v/>
      </c>
      <c r="AG4283" s="41">
        <f>$AN4283*$W4283</f>
        <v/>
      </c>
      <c r="AH4283" s="41">
        <f>SUM($AA4283:$AG4283)</f>
        <v/>
      </c>
      <c r="AI4283" s="41">
        <f>12*($AM4283+$AN4283)</f>
        <v/>
      </c>
      <c r="AJ4283" s="41">
        <f>$AM4283*((IncMonth-1)+(13-IncMonth)*(1+$X4283))+12*$AN4283</f>
        <v/>
      </c>
      <c r="AK4283" s="41">
        <f>IF($R4283=1,N($L4283)+N($M4283),0)</f>
        <v/>
      </c>
      <c r="AL4283">
        <f>IF($C4283="","",IF(N($L4283)&lt;=0,"Basic salary missing",IF(ISNA(MATCH($C4283,Departments!$A$5:$A$54,0)),"Department not on Departments sheet",IF(AND($I4283&lt;&gt;"",NOT(ISNUMBER($I4283))),"Date of birth is text, not a date",IF(AND($K4283&lt;&gt;"",NOT(ISNUMBER($K4283))),"Contract end is text, not a date","")))))</f>
        <v/>
      </c>
      <c r="AM4283" s="41">
        <f>IF($R4283=0,0,N($L4283)*(1+$Z4283+BonusMonths/12+IF($Q4283=1,0,EOSB))+N($M4283)+(N($L4283)+SI_Gross*N($M4283))*IF($Q4283=1,SI_O,SI_E))</f>
        <v/>
      </c>
      <c r="AN4283" s="41">
        <f>IF($R4283=0,0,(IF($Q4283=1,MedO,MedE+Ticket)+Training)/12)</f>
        <v/>
      </c>
    </row>
    <row r="4284">
      <c r="I4284" s="35" t="n"/>
      <c r="J4284" s="35" t="n"/>
      <c r="K4284" s="35" t="n"/>
      <c r="L4284" s="36" t="n"/>
      <c r="M4284" s="36" t="n"/>
      <c r="P4284" s="37" t="n"/>
      <c r="Q4284" s="38">
        <f>IF($C4284="",0,IF(OR(LOWER(TRIM($G4284))="omani",LOWER(TRIM($G4284))="oman",LOWER(TRIM($G4284))="om",LOWER(TRIM($G4284))="local"),1,0))</f>
        <v/>
      </c>
      <c r="R4284" s="38">
        <f>IF($C4284="",0,IF(OR(ISNUMBER(SEARCH("resign",$N4284)),ISNUMBER(SEARCH("terminat",$N4284)),ISNUMBER(SEARCH("inactive",$N4284)),ISNUMBER(SEARCH("vacan",$N4284)),ISNUMBER(SEARCH("deceased",$N4284)),ISNUMBER(SEARCH("separated",$N4284))),0,1))</f>
        <v/>
      </c>
      <c r="S4284">
        <f>IF(OR($R4284=0,NOT(ISNUMBER($I4284))),"",IFERROR(DATEDIF($I4284,DATE(FY,1,1),"y"),""))</f>
        <v/>
      </c>
      <c r="T4284">
        <f>IF(OR($R4284=0,NOT(ISNUMBER($J4284))),"",IFERROR(DATEDIF($J4284,DATE(FY,1,1),"y"),0))</f>
        <v/>
      </c>
      <c r="U4284" s="38">
        <f>IF(OR($R4284=0,NOT(ISNUMBER($I4284))),0,IF(YEAR($I4284)+IF($Q4284=1,RetAgeO,RetAgeE)=FY,MONTH($I4284),IF(YEAR($I4284)+IF($Q4284=1,RetAgeO,RetAgeE)&lt;FY,1,0)))</f>
        <v/>
      </c>
      <c r="V4284" s="38">
        <f>IF(OR($R4284=0,NOT(ISNUMBER($K4284))),0,IF(YEAR($K4284)=FY,MONTH($K4284),IF(YEAR($K4284)&lt;FY,1,0)))</f>
        <v/>
      </c>
      <c r="W4284" s="38">
        <f>IF($R4284=0,0,MIN(12,IF(AND(ISNUMBER($O4284),$O4284&gt;=1,$O4284&lt;=12),INT($O4284),12),IF(AND(RetireExit="Yes",$U4284&gt;0),$U4284,12),IF(AND(ContractExit="Yes",$V4284&gt;0),$V4284,12)))</f>
        <v/>
      </c>
      <c r="X4284" s="37">
        <f>IF(ISNUMBER($P4284),$P4284,IncPct)</f>
        <v/>
      </c>
      <c r="Y4284" s="39">
        <f>IF($W4284=0,0,MAX(0,MIN($W4284,IncMonth-1))+MAX(0,$W4284-IncMonth+1)*(1+$X4284))</f>
        <v/>
      </c>
      <c r="Z4284" s="40">
        <f>IF($C4284="",0,IFERROR(INDEX(Departments!$B$5:$B$54,MATCH($C4284,Departments!$A$5:$A$54,0)),0))</f>
        <v/>
      </c>
      <c r="AA4284" s="41">
        <f>N($L4284)*$Y4284</f>
        <v/>
      </c>
      <c r="AB4284" s="41">
        <f>N($M4284)*$Y4284</f>
        <v/>
      </c>
      <c r="AC4284" s="41">
        <f>$AA4284*$Z4284</f>
        <v/>
      </c>
      <c r="AD4284" s="41">
        <f>$AA4284*BonusMonths/12</f>
        <v/>
      </c>
      <c r="AE4284" s="41">
        <f>($AA4284+SI_Gross*$AB4284)*IF($Q4284=1,SI_O,SI_E)</f>
        <v/>
      </c>
      <c r="AF4284" s="41">
        <f>IF($Q4284=1,0,$AA4284*EOSB)</f>
        <v/>
      </c>
      <c r="AG4284" s="41">
        <f>$AN4284*$W4284</f>
        <v/>
      </c>
      <c r="AH4284" s="41">
        <f>SUM($AA4284:$AG4284)</f>
        <v/>
      </c>
      <c r="AI4284" s="41">
        <f>12*($AM4284+$AN4284)</f>
        <v/>
      </c>
      <c r="AJ4284" s="41">
        <f>$AM4284*((IncMonth-1)+(13-IncMonth)*(1+$X4284))+12*$AN4284</f>
        <v/>
      </c>
      <c r="AK4284" s="41">
        <f>IF($R4284=1,N($L4284)+N($M4284),0)</f>
        <v/>
      </c>
      <c r="AL4284">
        <f>IF($C4284="","",IF(N($L4284)&lt;=0,"Basic salary missing",IF(ISNA(MATCH($C4284,Departments!$A$5:$A$54,0)),"Department not on Departments sheet",IF(AND($I4284&lt;&gt;"",NOT(ISNUMBER($I4284))),"Date of birth is text, not a date",IF(AND($K4284&lt;&gt;"",NOT(ISNUMBER($K4284))),"Contract end is text, not a date","")))))</f>
        <v/>
      </c>
      <c r="AM4284" s="41">
        <f>IF($R4284=0,0,N($L4284)*(1+$Z4284+BonusMonths/12+IF($Q4284=1,0,EOSB))+N($M4284)+(N($L4284)+SI_Gross*N($M4284))*IF($Q4284=1,SI_O,SI_E))</f>
        <v/>
      </c>
      <c r="AN4284" s="41">
        <f>IF($R4284=0,0,(IF($Q4284=1,MedO,MedE+Ticket)+Training)/12)</f>
        <v/>
      </c>
    </row>
    <row r="4285">
      <c r="I4285" s="35" t="n"/>
      <c r="J4285" s="35" t="n"/>
      <c r="K4285" s="35" t="n"/>
      <c r="L4285" s="36" t="n"/>
      <c r="M4285" s="36" t="n"/>
      <c r="P4285" s="37" t="n"/>
      <c r="Q4285" s="38">
        <f>IF($C4285="",0,IF(OR(LOWER(TRIM($G4285))="omani",LOWER(TRIM($G4285))="oman",LOWER(TRIM($G4285))="om",LOWER(TRIM($G4285))="local"),1,0))</f>
        <v/>
      </c>
      <c r="R4285" s="38">
        <f>IF($C4285="",0,IF(OR(ISNUMBER(SEARCH("resign",$N4285)),ISNUMBER(SEARCH("terminat",$N4285)),ISNUMBER(SEARCH("inactive",$N4285)),ISNUMBER(SEARCH("vacan",$N4285)),ISNUMBER(SEARCH("deceased",$N4285)),ISNUMBER(SEARCH("separated",$N4285))),0,1))</f>
        <v/>
      </c>
      <c r="S4285">
        <f>IF(OR($R4285=0,NOT(ISNUMBER($I4285))),"",IFERROR(DATEDIF($I4285,DATE(FY,1,1),"y"),""))</f>
        <v/>
      </c>
      <c r="T4285">
        <f>IF(OR($R4285=0,NOT(ISNUMBER($J4285))),"",IFERROR(DATEDIF($J4285,DATE(FY,1,1),"y"),0))</f>
        <v/>
      </c>
      <c r="U4285" s="38">
        <f>IF(OR($R4285=0,NOT(ISNUMBER($I4285))),0,IF(YEAR($I4285)+IF($Q4285=1,RetAgeO,RetAgeE)=FY,MONTH($I4285),IF(YEAR($I4285)+IF($Q4285=1,RetAgeO,RetAgeE)&lt;FY,1,0)))</f>
        <v/>
      </c>
      <c r="V4285" s="38">
        <f>IF(OR($R4285=0,NOT(ISNUMBER($K4285))),0,IF(YEAR($K4285)=FY,MONTH($K4285),IF(YEAR($K4285)&lt;FY,1,0)))</f>
        <v/>
      </c>
      <c r="W4285" s="38">
        <f>IF($R4285=0,0,MIN(12,IF(AND(ISNUMBER($O4285),$O4285&gt;=1,$O4285&lt;=12),INT($O4285),12),IF(AND(RetireExit="Yes",$U4285&gt;0),$U4285,12),IF(AND(ContractExit="Yes",$V4285&gt;0),$V4285,12)))</f>
        <v/>
      </c>
      <c r="X4285" s="37">
        <f>IF(ISNUMBER($P4285),$P4285,IncPct)</f>
        <v/>
      </c>
      <c r="Y4285" s="39">
        <f>IF($W4285=0,0,MAX(0,MIN($W4285,IncMonth-1))+MAX(0,$W4285-IncMonth+1)*(1+$X4285))</f>
        <v/>
      </c>
      <c r="Z4285" s="40">
        <f>IF($C4285="",0,IFERROR(INDEX(Departments!$B$5:$B$54,MATCH($C4285,Departments!$A$5:$A$54,0)),0))</f>
        <v/>
      </c>
      <c r="AA4285" s="41">
        <f>N($L4285)*$Y4285</f>
        <v/>
      </c>
      <c r="AB4285" s="41">
        <f>N($M4285)*$Y4285</f>
        <v/>
      </c>
      <c r="AC4285" s="41">
        <f>$AA4285*$Z4285</f>
        <v/>
      </c>
      <c r="AD4285" s="41">
        <f>$AA4285*BonusMonths/12</f>
        <v/>
      </c>
      <c r="AE4285" s="41">
        <f>($AA4285+SI_Gross*$AB4285)*IF($Q4285=1,SI_O,SI_E)</f>
        <v/>
      </c>
      <c r="AF4285" s="41">
        <f>IF($Q4285=1,0,$AA4285*EOSB)</f>
        <v/>
      </c>
      <c r="AG4285" s="41">
        <f>$AN4285*$W4285</f>
        <v/>
      </c>
      <c r="AH4285" s="41">
        <f>SUM($AA4285:$AG4285)</f>
        <v/>
      </c>
      <c r="AI4285" s="41">
        <f>12*($AM4285+$AN4285)</f>
        <v/>
      </c>
      <c r="AJ4285" s="41">
        <f>$AM4285*((IncMonth-1)+(13-IncMonth)*(1+$X4285))+12*$AN4285</f>
        <v/>
      </c>
      <c r="AK4285" s="41">
        <f>IF($R4285=1,N($L4285)+N($M4285),0)</f>
        <v/>
      </c>
      <c r="AL4285">
        <f>IF($C4285="","",IF(N($L4285)&lt;=0,"Basic salary missing",IF(ISNA(MATCH($C4285,Departments!$A$5:$A$54,0)),"Department not on Departments sheet",IF(AND($I4285&lt;&gt;"",NOT(ISNUMBER($I4285))),"Date of birth is text, not a date",IF(AND($K4285&lt;&gt;"",NOT(ISNUMBER($K4285))),"Contract end is text, not a date","")))))</f>
        <v/>
      </c>
      <c r="AM4285" s="41">
        <f>IF($R4285=0,0,N($L4285)*(1+$Z4285+BonusMonths/12+IF($Q4285=1,0,EOSB))+N($M4285)+(N($L4285)+SI_Gross*N($M4285))*IF($Q4285=1,SI_O,SI_E))</f>
        <v/>
      </c>
      <c r="AN4285" s="41">
        <f>IF($R4285=0,0,(IF($Q4285=1,MedO,MedE+Ticket)+Training)/12)</f>
        <v/>
      </c>
    </row>
    <row r="4286">
      <c r="I4286" s="35" t="n"/>
      <c r="J4286" s="35" t="n"/>
      <c r="K4286" s="35" t="n"/>
      <c r="L4286" s="36" t="n"/>
      <c r="M4286" s="36" t="n"/>
      <c r="P4286" s="37" t="n"/>
      <c r="Q4286" s="38">
        <f>IF($C4286="",0,IF(OR(LOWER(TRIM($G4286))="omani",LOWER(TRIM($G4286))="oman",LOWER(TRIM($G4286))="om",LOWER(TRIM($G4286))="local"),1,0))</f>
        <v/>
      </c>
      <c r="R4286" s="38">
        <f>IF($C4286="",0,IF(OR(ISNUMBER(SEARCH("resign",$N4286)),ISNUMBER(SEARCH("terminat",$N4286)),ISNUMBER(SEARCH("inactive",$N4286)),ISNUMBER(SEARCH("vacan",$N4286)),ISNUMBER(SEARCH("deceased",$N4286)),ISNUMBER(SEARCH("separated",$N4286))),0,1))</f>
        <v/>
      </c>
      <c r="S4286">
        <f>IF(OR($R4286=0,NOT(ISNUMBER($I4286))),"",IFERROR(DATEDIF($I4286,DATE(FY,1,1),"y"),""))</f>
        <v/>
      </c>
      <c r="T4286">
        <f>IF(OR($R4286=0,NOT(ISNUMBER($J4286))),"",IFERROR(DATEDIF($J4286,DATE(FY,1,1),"y"),0))</f>
        <v/>
      </c>
      <c r="U4286" s="38">
        <f>IF(OR($R4286=0,NOT(ISNUMBER($I4286))),0,IF(YEAR($I4286)+IF($Q4286=1,RetAgeO,RetAgeE)=FY,MONTH($I4286),IF(YEAR($I4286)+IF($Q4286=1,RetAgeO,RetAgeE)&lt;FY,1,0)))</f>
        <v/>
      </c>
      <c r="V4286" s="38">
        <f>IF(OR($R4286=0,NOT(ISNUMBER($K4286))),0,IF(YEAR($K4286)=FY,MONTH($K4286),IF(YEAR($K4286)&lt;FY,1,0)))</f>
        <v/>
      </c>
      <c r="W4286" s="38">
        <f>IF($R4286=0,0,MIN(12,IF(AND(ISNUMBER($O4286),$O4286&gt;=1,$O4286&lt;=12),INT($O4286),12),IF(AND(RetireExit="Yes",$U4286&gt;0),$U4286,12),IF(AND(ContractExit="Yes",$V4286&gt;0),$V4286,12)))</f>
        <v/>
      </c>
      <c r="X4286" s="37">
        <f>IF(ISNUMBER($P4286),$P4286,IncPct)</f>
        <v/>
      </c>
      <c r="Y4286" s="39">
        <f>IF($W4286=0,0,MAX(0,MIN($W4286,IncMonth-1))+MAX(0,$W4286-IncMonth+1)*(1+$X4286))</f>
        <v/>
      </c>
      <c r="Z4286" s="40">
        <f>IF($C4286="",0,IFERROR(INDEX(Departments!$B$5:$B$54,MATCH($C4286,Departments!$A$5:$A$54,0)),0))</f>
        <v/>
      </c>
      <c r="AA4286" s="41">
        <f>N($L4286)*$Y4286</f>
        <v/>
      </c>
      <c r="AB4286" s="41">
        <f>N($M4286)*$Y4286</f>
        <v/>
      </c>
      <c r="AC4286" s="41">
        <f>$AA4286*$Z4286</f>
        <v/>
      </c>
      <c r="AD4286" s="41">
        <f>$AA4286*BonusMonths/12</f>
        <v/>
      </c>
      <c r="AE4286" s="41">
        <f>($AA4286+SI_Gross*$AB4286)*IF($Q4286=1,SI_O,SI_E)</f>
        <v/>
      </c>
      <c r="AF4286" s="41">
        <f>IF($Q4286=1,0,$AA4286*EOSB)</f>
        <v/>
      </c>
      <c r="AG4286" s="41">
        <f>$AN4286*$W4286</f>
        <v/>
      </c>
      <c r="AH4286" s="41">
        <f>SUM($AA4286:$AG4286)</f>
        <v/>
      </c>
      <c r="AI4286" s="41">
        <f>12*($AM4286+$AN4286)</f>
        <v/>
      </c>
      <c r="AJ4286" s="41">
        <f>$AM4286*((IncMonth-1)+(13-IncMonth)*(1+$X4286))+12*$AN4286</f>
        <v/>
      </c>
      <c r="AK4286" s="41">
        <f>IF($R4286=1,N($L4286)+N($M4286),0)</f>
        <v/>
      </c>
      <c r="AL4286">
        <f>IF($C4286="","",IF(N($L4286)&lt;=0,"Basic salary missing",IF(ISNA(MATCH($C4286,Departments!$A$5:$A$54,0)),"Department not on Departments sheet",IF(AND($I4286&lt;&gt;"",NOT(ISNUMBER($I4286))),"Date of birth is text, not a date",IF(AND($K4286&lt;&gt;"",NOT(ISNUMBER($K4286))),"Contract end is text, not a date","")))))</f>
        <v/>
      </c>
      <c r="AM4286" s="41">
        <f>IF($R4286=0,0,N($L4286)*(1+$Z4286+BonusMonths/12+IF($Q4286=1,0,EOSB))+N($M4286)+(N($L4286)+SI_Gross*N($M4286))*IF($Q4286=1,SI_O,SI_E))</f>
        <v/>
      </c>
      <c r="AN4286" s="41">
        <f>IF($R4286=0,0,(IF($Q4286=1,MedO,MedE+Ticket)+Training)/12)</f>
        <v/>
      </c>
    </row>
    <row r="4287">
      <c r="I4287" s="35" t="n"/>
      <c r="J4287" s="35" t="n"/>
      <c r="K4287" s="35" t="n"/>
      <c r="L4287" s="36" t="n"/>
      <c r="M4287" s="36" t="n"/>
      <c r="P4287" s="37" t="n"/>
      <c r="Q4287" s="38">
        <f>IF($C4287="",0,IF(OR(LOWER(TRIM($G4287))="omani",LOWER(TRIM($G4287))="oman",LOWER(TRIM($G4287))="om",LOWER(TRIM($G4287))="local"),1,0))</f>
        <v/>
      </c>
      <c r="R4287" s="38">
        <f>IF($C4287="",0,IF(OR(ISNUMBER(SEARCH("resign",$N4287)),ISNUMBER(SEARCH("terminat",$N4287)),ISNUMBER(SEARCH("inactive",$N4287)),ISNUMBER(SEARCH("vacan",$N4287)),ISNUMBER(SEARCH("deceased",$N4287)),ISNUMBER(SEARCH("separated",$N4287))),0,1))</f>
        <v/>
      </c>
      <c r="S4287">
        <f>IF(OR($R4287=0,NOT(ISNUMBER($I4287))),"",IFERROR(DATEDIF($I4287,DATE(FY,1,1),"y"),""))</f>
        <v/>
      </c>
      <c r="T4287">
        <f>IF(OR($R4287=0,NOT(ISNUMBER($J4287))),"",IFERROR(DATEDIF($J4287,DATE(FY,1,1),"y"),0))</f>
        <v/>
      </c>
      <c r="U4287" s="38">
        <f>IF(OR($R4287=0,NOT(ISNUMBER($I4287))),0,IF(YEAR($I4287)+IF($Q4287=1,RetAgeO,RetAgeE)=FY,MONTH($I4287),IF(YEAR($I4287)+IF($Q4287=1,RetAgeO,RetAgeE)&lt;FY,1,0)))</f>
        <v/>
      </c>
      <c r="V4287" s="38">
        <f>IF(OR($R4287=0,NOT(ISNUMBER($K4287))),0,IF(YEAR($K4287)=FY,MONTH($K4287),IF(YEAR($K4287)&lt;FY,1,0)))</f>
        <v/>
      </c>
      <c r="W4287" s="38">
        <f>IF($R4287=0,0,MIN(12,IF(AND(ISNUMBER($O4287),$O4287&gt;=1,$O4287&lt;=12),INT($O4287),12),IF(AND(RetireExit="Yes",$U4287&gt;0),$U4287,12),IF(AND(ContractExit="Yes",$V4287&gt;0),$V4287,12)))</f>
        <v/>
      </c>
      <c r="X4287" s="37">
        <f>IF(ISNUMBER($P4287),$P4287,IncPct)</f>
        <v/>
      </c>
      <c r="Y4287" s="39">
        <f>IF($W4287=0,0,MAX(0,MIN($W4287,IncMonth-1))+MAX(0,$W4287-IncMonth+1)*(1+$X4287))</f>
        <v/>
      </c>
      <c r="Z4287" s="40">
        <f>IF($C4287="",0,IFERROR(INDEX(Departments!$B$5:$B$54,MATCH($C4287,Departments!$A$5:$A$54,0)),0))</f>
        <v/>
      </c>
      <c r="AA4287" s="41">
        <f>N($L4287)*$Y4287</f>
        <v/>
      </c>
      <c r="AB4287" s="41">
        <f>N($M4287)*$Y4287</f>
        <v/>
      </c>
      <c r="AC4287" s="41">
        <f>$AA4287*$Z4287</f>
        <v/>
      </c>
      <c r="AD4287" s="41">
        <f>$AA4287*BonusMonths/12</f>
        <v/>
      </c>
      <c r="AE4287" s="41">
        <f>($AA4287+SI_Gross*$AB4287)*IF($Q4287=1,SI_O,SI_E)</f>
        <v/>
      </c>
      <c r="AF4287" s="41">
        <f>IF($Q4287=1,0,$AA4287*EOSB)</f>
        <v/>
      </c>
      <c r="AG4287" s="41">
        <f>$AN4287*$W4287</f>
        <v/>
      </c>
      <c r="AH4287" s="41">
        <f>SUM($AA4287:$AG4287)</f>
        <v/>
      </c>
      <c r="AI4287" s="41">
        <f>12*($AM4287+$AN4287)</f>
        <v/>
      </c>
      <c r="AJ4287" s="41">
        <f>$AM4287*((IncMonth-1)+(13-IncMonth)*(1+$X4287))+12*$AN4287</f>
        <v/>
      </c>
      <c r="AK4287" s="41">
        <f>IF($R4287=1,N($L4287)+N($M4287),0)</f>
        <v/>
      </c>
      <c r="AL4287">
        <f>IF($C4287="","",IF(N($L4287)&lt;=0,"Basic salary missing",IF(ISNA(MATCH($C4287,Departments!$A$5:$A$54,0)),"Department not on Departments sheet",IF(AND($I4287&lt;&gt;"",NOT(ISNUMBER($I4287))),"Date of birth is text, not a date",IF(AND($K4287&lt;&gt;"",NOT(ISNUMBER($K4287))),"Contract end is text, not a date","")))))</f>
        <v/>
      </c>
      <c r="AM4287" s="41">
        <f>IF($R4287=0,0,N($L4287)*(1+$Z4287+BonusMonths/12+IF($Q4287=1,0,EOSB))+N($M4287)+(N($L4287)+SI_Gross*N($M4287))*IF($Q4287=1,SI_O,SI_E))</f>
        <v/>
      </c>
      <c r="AN4287" s="41">
        <f>IF($R4287=0,0,(IF($Q4287=1,MedO,MedE+Ticket)+Training)/12)</f>
        <v/>
      </c>
    </row>
    <row r="4288">
      <c r="I4288" s="35" t="n"/>
      <c r="J4288" s="35" t="n"/>
      <c r="K4288" s="35" t="n"/>
      <c r="L4288" s="36" t="n"/>
      <c r="M4288" s="36" t="n"/>
      <c r="P4288" s="37" t="n"/>
      <c r="Q4288" s="38">
        <f>IF($C4288="",0,IF(OR(LOWER(TRIM($G4288))="omani",LOWER(TRIM($G4288))="oman",LOWER(TRIM($G4288))="om",LOWER(TRIM($G4288))="local"),1,0))</f>
        <v/>
      </c>
      <c r="R4288" s="38">
        <f>IF($C4288="",0,IF(OR(ISNUMBER(SEARCH("resign",$N4288)),ISNUMBER(SEARCH("terminat",$N4288)),ISNUMBER(SEARCH("inactive",$N4288)),ISNUMBER(SEARCH("vacan",$N4288)),ISNUMBER(SEARCH("deceased",$N4288)),ISNUMBER(SEARCH("separated",$N4288))),0,1))</f>
        <v/>
      </c>
      <c r="S4288">
        <f>IF(OR($R4288=0,NOT(ISNUMBER($I4288))),"",IFERROR(DATEDIF($I4288,DATE(FY,1,1),"y"),""))</f>
        <v/>
      </c>
      <c r="T4288">
        <f>IF(OR($R4288=0,NOT(ISNUMBER($J4288))),"",IFERROR(DATEDIF($J4288,DATE(FY,1,1),"y"),0))</f>
        <v/>
      </c>
      <c r="U4288" s="38">
        <f>IF(OR($R4288=0,NOT(ISNUMBER($I4288))),0,IF(YEAR($I4288)+IF($Q4288=1,RetAgeO,RetAgeE)=FY,MONTH($I4288),IF(YEAR($I4288)+IF($Q4288=1,RetAgeO,RetAgeE)&lt;FY,1,0)))</f>
        <v/>
      </c>
      <c r="V4288" s="38">
        <f>IF(OR($R4288=0,NOT(ISNUMBER($K4288))),0,IF(YEAR($K4288)=FY,MONTH($K4288),IF(YEAR($K4288)&lt;FY,1,0)))</f>
        <v/>
      </c>
      <c r="W4288" s="38">
        <f>IF($R4288=0,0,MIN(12,IF(AND(ISNUMBER($O4288),$O4288&gt;=1,$O4288&lt;=12),INT($O4288),12),IF(AND(RetireExit="Yes",$U4288&gt;0),$U4288,12),IF(AND(ContractExit="Yes",$V4288&gt;0),$V4288,12)))</f>
        <v/>
      </c>
      <c r="X4288" s="37">
        <f>IF(ISNUMBER($P4288),$P4288,IncPct)</f>
        <v/>
      </c>
      <c r="Y4288" s="39">
        <f>IF($W4288=0,0,MAX(0,MIN($W4288,IncMonth-1))+MAX(0,$W4288-IncMonth+1)*(1+$X4288))</f>
        <v/>
      </c>
      <c r="Z4288" s="40">
        <f>IF($C4288="",0,IFERROR(INDEX(Departments!$B$5:$B$54,MATCH($C4288,Departments!$A$5:$A$54,0)),0))</f>
        <v/>
      </c>
      <c r="AA4288" s="41">
        <f>N($L4288)*$Y4288</f>
        <v/>
      </c>
      <c r="AB4288" s="41">
        <f>N($M4288)*$Y4288</f>
        <v/>
      </c>
      <c r="AC4288" s="41">
        <f>$AA4288*$Z4288</f>
        <v/>
      </c>
      <c r="AD4288" s="41">
        <f>$AA4288*BonusMonths/12</f>
        <v/>
      </c>
      <c r="AE4288" s="41">
        <f>($AA4288+SI_Gross*$AB4288)*IF($Q4288=1,SI_O,SI_E)</f>
        <v/>
      </c>
      <c r="AF4288" s="41">
        <f>IF($Q4288=1,0,$AA4288*EOSB)</f>
        <v/>
      </c>
      <c r="AG4288" s="41">
        <f>$AN4288*$W4288</f>
        <v/>
      </c>
      <c r="AH4288" s="41">
        <f>SUM($AA4288:$AG4288)</f>
        <v/>
      </c>
      <c r="AI4288" s="41">
        <f>12*($AM4288+$AN4288)</f>
        <v/>
      </c>
      <c r="AJ4288" s="41">
        <f>$AM4288*((IncMonth-1)+(13-IncMonth)*(1+$X4288))+12*$AN4288</f>
        <v/>
      </c>
      <c r="AK4288" s="41">
        <f>IF($R4288=1,N($L4288)+N($M4288),0)</f>
        <v/>
      </c>
      <c r="AL4288">
        <f>IF($C4288="","",IF(N($L4288)&lt;=0,"Basic salary missing",IF(ISNA(MATCH($C4288,Departments!$A$5:$A$54,0)),"Department not on Departments sheet",IF(AND($I4288&lt;&gt;"",NOT(ISNUMBER($I4288))),"Date of birth is text, not a date",IF(AND($K4288&lt;&gt;"",NOT(ISNUMBER($K4288))),"Contract end is text, not a date","")))))</f>
        <v/>
      </c>
      <c r="AM4288" s="41">
        <f>IF($R4288=0,0,N($L4288)*(1+$Z4288+BonusMonths/12+IF($Q4288=1,0,EOSB))+N($M4288)+(N($L4288)+SI_Gross*N($M4288))*IF($Q4288=1,SI_O,SI_E))</f>
        <v/>
      </c>
      <c r="AN4288" s="41">
        <f>IF($R4288=0,0,(IF($Q4288=1,MedO,MedE+Ticket)+Training)/12)</f>
        <v/>
      </c>
    </row>
    <row r="4289">
      <c r="I4289" s="35" t="n"/>
      <c r="J4289" s="35" t="n"/>
      <c r="K4289" s="35" t="n"/>
      <c r="L4289" s="36" t="n"/>
      <c r="M4289" s="36" t="n"/>
      <c r="P4289" s="37" t="n"/>
      <c r="Q4289" s="38">
        <f>IF($C4289="",0,IF(OR(LOWER(TRIM($G4289))="omani",LOWER(TRIM($G4289))="oman",LOWER(TRIM($G4289))="om",LOWER(TRIM($G4289))="local"),1,0))</f>
        <v/>
      </c>
      <c r="R4289" s="38">
        <f>IF($C4289="",0,IF(OR(ISNUMBER(SEARCH("resign",$N4289)),ISNUMBER(SEARCH("terminat",$N4289)),ISNUMBER(SEARCH("inactive",$N4289)),ISNUMBER(SEARCH("vacan",$N4289)),ISNUMBER(SEARCH("deceased",$N4289)),ISNUMBER(SEARCH("separated",$N4289))),0,1))</f>
        <v/>
      </c>
      <c r="S4289">
        <f>IF(OR($R4289=0,NOT(ISNUMBER($I4289))),"",IFERROR(DATEDIF($I4289,DATE(FY,1,1),"y"),""))</f>
        <v/>
      </c>
      <c r="T4289">
        <f>IF(OR($R4289=0,NOT(ISNUMBER($J4289))),"",IFERROR(DATEDIF($J4289,DATE(FY,1,1),"y"),0))</f>
        <v/>
      </c>
      <c r="U4289" s="38">
        <f>IF(OR($R4289=0,NOT(ISNUMBER($I4289))),0,IF(YEAR($I4289)+IF($Q4289=1,RetAgeO,RetAgeE)=FY,MONTH($I4289),IF(YEAR($I4289)+IF($Q4289=1,RetAgeO,RetAgeE)&lt;FY,1,0)))</f>
        <v/>
      </c>
      <c r="V4289" s="38">
        <f>IF(OR($R4289=0,NOT(ISNUMBER($K4289))),0,IF(YEAR($K4289)=FY,MONTH($K4289),IF(YEAR($K4289)&lt;FY,1,0)))</f>
        <v/>
      </c>
      <c r="W4289" s="38">
        <f>IF($R4289=0,0,MIN(12,IF(AND(ISNUMBER($O4289),$O4289&gt;=1,$O4289&lt;=12),INT($O4289),12),IF(AND(RetireExit="Yes",$U4289&gt;0),$U4289,12),IF(AND(ContractExit="Yes",$V4289&gt;0),$V4289,12)))</f>
        <v/>
      </c>
      <c r="X4289" s="37">
        <f>IF(ISNUMBER($P4289),$P4289,IncPct)</f>
        <v/>
      </c>
      <c r="Y4289" s="39">
        <f>IF($W4289=0,0,MAX(0,MIN($W4289,IncMonth-1))+MAX(0,$W4289-IncMonth+1)*(1+$X4289))</f>
        <v/>
      </c>
      <c r="Z4289" s="40">
        <f>IF($C4289="",0,IFERROR(INDEX(Departments!$B$5:$B$54,MATCH($C4289,Departments!$A$5:$A$54,0)),0))</f>
        <v/>
      </c>
      <c r="AA4289" s="41">
        <f>N($L4289)*$Y4289</f>
        <v/>
      </c>
      <c r="AB4289" s="41">
        <f>N($M4289)*$Y4289</f>
        <v/>
      </c>
      <c r="AC4289" s="41">
        <f>$AA4289*$Z4289</f>
        <v/>
      </c>
      <c r="AD4289" s="41">
        <f>$AA4289*BonusMonths/12</f>
        <v/>
      </c>
      <c r="AE4289" s="41">
        <f>($AA4289+SI_Gross*$AB4289)*IF($Q4289=1,SI_O,SI_E)</f>
        <v/>
      </c>
      <c r="AF4289" s="41">
        <f>IF($Q4289=1,0,$AA4289*EOSB)</f>
        <v/>
      </c>
      <c r="AG4289" s="41">
        <f>$AN4289*$W4289</f>
        <v/>
      </c>
      <c r="AH4289" s="41">
        <f>SUM($AA4289:$AG4289)</f>
        <v/>
      </c>
      <c r="AI4289" s="41">
        <f>12*($AM4289+$AN4289)</f>
        <v/>
      </c>
      <c r="AJ4289" s="41">
        <f>$AM4289*((IncMonth-1)+(13-IncMonth)*(1+$X4289))+12*$AN4289</f>
        <v/>
      </c>
      <c r="AK4289" s="41">
        <f>IF($R4289=1,N($L4289)+N($M4289),0)</f>
        <v/>
      </c>
      <c r="AL4289">
        <f>IF($C4289="","",IF(N($L4289)&lt;=0,"Basic salary missing",IF(ISNA(MATCH($C4289,Departments!$A$5:$A$54,0)),"Department not on Departments sheet",IF(AND($I4289&lt;&gt;"",NOT(ISNUMBER($I4289))),"Date of birth is text, not a date",IF(AND($K4289&lt;&gt;"",NOT(ISNUMBER($K4289))),"Contract end is text, not a date","")))))</f>
        <v/>
      </c>
      <c r="AM4289" s="41">
        <f>IF($R4289=0,0,N($L4289)*(1+$Z4289+BonusMonths/12+IF($Q4289=1,0,EOSB))+N($M4289)+(N($L4289)+SI_Gross*N($M4289))*IF($Q4289=1,SI_O,SI_E))</f>
        <v/>
      </c>
      <c r="AN4289" s="41">
        <f>IF($R4289=0,0,(IF($Q4289=1,MedO,MedE+Ticket)+Training)/12)</f>
        <v/>
      </c>
    </row>
    <row r="4290">
      <c r="I4290" s="35" t="n"/>
      <c r="J4290" s="35" t="n"/>
      <c r="K4290" s="35" t="n"/>
      <c r="L4290" s="36" t="n"/>
      <c r="M4290" s="36" t="n"/>
      <c r="P4290" s="37" t="n"/>
      <c r="Q4290" s="38">
        <f>IF($C4290="",0,IF(OR(LOWER(TRIM($G4290))="omani",LOWER(TRIM($G4290))="oman",LOWER(TRIM($G4290))="om",LOWER(TRIM($G4290))="local"),1,0))</f>
        <v/>
      </c>
      <c r="R4290" s="38">
        <f>IF($C4290="",0,IF(OR(ISNUMBER(SEARCH("resign",$N4290)),ISNUMBER(SEARCH("terminat",$N4290)),ISNUMBER(SEARCH("inactive",$N4290)),ISNUMBER(SEARCH("vacan",$N4290)),ISNUMBER(SEARCH("deceased",$N4290)),ISNUMBER(SEARCH("separated",$N4290))),0,1))</f>
        <v/>
      </c>
      <c r="S4290">
        <f>IF(OR($R4290=0,NOT(ISNUMBER($I4290))),"",IFERROR(DATEDIF($I4290,DATE(FY,1,1),"y"),""))</f>
        <v/>
      </c>
      <c r="T4290">
        <f>IF(OR($R4290=0,NOT(ISNUMBER($J4290))),"",IFERROR(DATEDIF($J4290,DATE(FY,1,1),"y"),0))</f>
        <v/>
      </c>
      <c r="U4290" s="38">
        <f>IF(OR($R4290=0,NOT(ISNUMBER($I4290))),0,IF(YEAR($I4290)+IF($Q4290=1,RetAgeO,RetAgeE)=FY,MONTH($I4290),IF(YEAR($I4290)+IF($Q4290=1,RetAgeO,RetAgeE)&lt;FY,1,0)))</f>
        <v/>
      </c>
      <c r="V4290" s="38">
        <f>IF(OR($R4290=0,NOT(ISNUMBER($K4290))),0,IF(YEAR($K4290)=FY,MONTH($K4290),IF(YEAR($K4290)&lt;FY,1,0)))</f>
        <v/>
      </c>
      <c r="W4290" s="38">
        <f>IF($R4290=0,0,MIN(12,IF(AND(ISNUMBER($O4290),$O4290&gt;=1,$O4290&lt;=12),INT($O4290),12),IF(AND(RetireExit="Yes",$U4290&gt;0),$U4290,12),IF(AND(ContractExit="Yes",$V4290&gt;0),$V4290,12)))</f>
        <v/>
      </c>
      <c r="X4290" s="37">
        <f>IF(ISNUMBER($P4290),$P4290,IncPct)</f>
        <v/>
      </c>
      <c r="Y4290" s="39">
        <f>IF($W4290=0,0,MAX(0,MIN($W4290,IncMonth-1))+MAX(0,$W4290-IncMonth+1)*(1+$X4290))</f>
        <v/>
      </c>
      <c r="Z4290" s="40">
        <f>IF($C4290="",0,IFERROR(INDEX(Departments!$B$5:$B$54,MATCH($C4290,Departments!$A$5:$A$54,0)),0))</f>
        <v/>
      </c>
      <c r="AA4290" s="41">
        <f>N($L4290)*$Y4290</f>
        <v/>
      </c>
      <c r="AB4290" s="41">
        <f>N($M4290)*$Y4290</f>
        <v/>
      </c>
      <c r="AC4290" s="41">
        <f>$AA4290*$Z4290</f>
        <v/>
      </c>
      <c r="AD4290" s="41">
        <f>$AA4290*BonusMonths/12</f>
        <v/>
      </c>
      <c r="AE4290" s="41">
        <f>($AA4290+SI_Gross*$AB4290)*IF($Q4290=1,SI_O,SI_E)</f>
        <v/>
      </c>
      <c r="AF4290" s="41">
        <f>IF($Q4290=1,0,$AA4290*EOSB)</f>
        <v/>
      </c>
      <c r="AG4290" s="41">
        <f>$AN4290*$W4290</f>
        <v/>
      </c>
      <c r="AH4290" s="41">
        <f>SUM($AA4290:$AG4290)</f>
        <v/>
      </c>
      <c r="AI4290" s="41">
        <f>12*($AM4290+$AN4290)</f>
        <v/>
      </c>
      <c r="AJ4290" s="41">
        <f>$AM4290*((IncMonth-1)+(13-IncMonth)*(1+$X4290))+12*$AN4290</f>
        <v/>
      </c>
      <c r="AK4290" s="41">
        <f>IF($R4290=1,N($L4290)+N($M4290),0)</f>
        <v/>
      </c>
      <c r="AL4290">
        <f>IF($C4290="","",IF(N($L4290)&lt;=0,"Basic salary missing",IF(ISNA(MATCH($C4290,Departments!$A$5:$A$54,0)),"Department not on Departments sheet",IF(AND($I4290&lt;&gt;"",NOT(ISNUMBER($I4290))),"Date of birth is text, not a date",IF(AND($K4290&lt;&gt;"",NOT(ISNUMBER($K4290))),"Contract end is text, not a date","")))))</f>
        <v/>
      </c>
      <c r="AM4290" s="41">
        <f>IF($R4290=0,0,N($L4290)*(1+$Z4290+BonusMonths/12+IF($Q4290=1,0,EOSB))+N($M4290)+(N($L4290)+SI_Gross*N($M4290))*IF($Q4290=1,SI_O,SI_E))</f>
        <v/>
      </c>
      <c r="AN4290" s="41">
        <f>IF($R4290=0,0,(IF($Q4290=1,MedO,MedE+Ticket)+Training)/12)</f>
        <v/>
      </c>
    </row>
    <row r="4291">
      <c r="I4291" s="35" t="n"/>
      <c r="J4291" s="35" t="n"/>
      <c r="K4291" s="35" t="n"/>
      <c r="L4291" s="36" t="n"/>
      <c r="M4291" s="36" t="n"/>
      <c r="P4291" s="37" t="n"/>
      <c r="Q4291" s="38">
        <f>IF($C4291="",0,IF(OR(LOWER(TRIM($G4291))="omani",LOWER(TRIM($G4291))="oman",LOWER(TRIM($G4291))="om",LOWER(TRIM($G4291))="local"),1,0))</f>
        <v/>
      </c>
      <c r="R4291" s="38">
        <f>IF($C4291="",0,IF(OR(ISNUMBER(SEARCH("resign",$N4291)),ISNUMBER(SEARCH("terminat",$N4291)),ISNUMBER(SEARCH("inactive",$N4291)),ISNUMBER(SEARCH("vacan",$N4291)),ISNUMBER(SEARCH("deceased",$N4291)),ISNUMBER(SEARCH("separated",$N4291))),0,1))</f>
        <v/>
      </c>
      <c r="S4291">
        <f>IF(OR($R4291=0,NOT(ISNUMBER($I4291))),"",IFERROR(DATEDIF($I4291,DATE(FY,1,1),"y"),""))</f>
        <v/>
      </c>
      <c r="T4291">
        <f>IF(OR($R4291=0,NOT(ISNUMBER($J4291))),"",IFERROR(DATEDIF($J4291,DATE(FY,1,1),"y"),0))</f>
        <v/>
      </c>
      <c r="U4291" s="38">
        <f>IF(OR($R4291=0,NOT(ISNUMBER($I4291))),0,IF(YEAR($I4291)+IF($Q4291=1,RetAgeO,RetAgeE)=FY,MONTH($I4291),IF(YEAR($I4291)+IF($Q4291=1,RetAgeO,RetAgeE)&lt;FY,1,0)))</f>
        <v/>
      </c>
      <c r="V4291" s="38">
        <f>IF(OR($R4291=0,NOT(ISNUMBER($K4291))),0,IF(YEAR($K4291)=FY,MONTH($K4291),IF(YEAR($K4291)&lt;FY,1,0)))</f>
        <v/>
      </c>
      <c r="W4291" s="38">
        <f>IF($R4291=0,0,MIN(12,IF(AND(ISNUMBER($O4291),$O4291&gt;=1,$O4291&lt;=12),INT($O4291),12),IF(AND(RetireExit="Yes",$U4291&gt;0),$U4291,12),IF(AND(ContractExit="Yes",$V4291&gt;0),$V4291,12)))</f>
        <v/>
      </c>
      <c r="X4291" s="37">
        <f>IF(ISNUMBER($P4291),$P4291,IncPct)</f>
        <v/>
      </c>
      <c r="Y4291" s="39">
        <f>IF($W4291=0,0,MAX(0,MIN($W4291,IncMonth-1))+MAX(0,$W4291-IncMonth+1)*(1+$X4291))</f>
        <v/>
      </c>
      <c r="Z4291" s="40">
        <f>IF($C4291="",0,IFERROR(INDEX(Departments!$B$5:$B$54,MATCH($C4291,Departments!$A$5:$A$54,0)),0))</f>
        <v/>
      </c>
      <c r="AA4291" s="41">
        <f>N($L4291)*$Y4291</f>
        <v/>
      </c>
      <c r="AB4291" s="41">
        <f>N($M4291)*$Y4291</f>
        <v/>
      </c>
      <c r="AC4291" s="41">
        <f>$AA4291*$Z4291</f>
        <v/>
      </c>
      <c r="AD4291" s="41">
        <f>$AA4291*BonusMonths/12</f>
        <v/>
      </c>
      <c r="AE4291" s="41">
        <f>($AA4291+SI_Gross*$AB4291)*IF($Q4291=1,SI_O,SI_E)</f>
        <v/>
      </c>
      <c r="AF4291" s="41">
        <f>IF($Q4291=1,0,$AA4291*EOSB)</f>
        <v/>
      </c>
      <c r="AG4291" s="41">
        <f>$AN4291*$W4291</f>
        <v/>
      </c>
      <c r="AH4291" s="41">
        <f>SUM($AA4291:$AG4291)</f>
        <v/>
      </c>
      <c r="AI4291" s="41">
        <f>12*($AM4291+$AN4291)</f>
        <v/>
      </c>
      <c r="AJ4291" s="41">
        <f>$AM4291*((IncMonth-1)+(13-IncMonth)*(1+$X4291))+12*$AN4291</f>
        <v/>
      </c>
      <c r="AK4291" s="41">
        <f>IF($R4291=1,N($L4291)+N($M4291),0)</f>
        <v/>
      </c>
      <c r="AL4291">
        <f>IF($C4291="","",IF(N($L4291)&lt;=0,"Basic salary missing",IF(ISNA(MATCH($C4291,Departments!$A$5:$A$54,0)),"Department not on Departments sheet",IF(AND($I4291&lt;&gt;"",NOT(ISNUMBER($I4291))),"Date of birth is text, not a date",IF(AND($K4291&lt;&gt;"",NOT(ISNUMBER($K4291))),"Contract end is text, not a date","")))))</f>
        <v/>
      </c>
      <c r="AM4291" s="41">
        <f>IF($R4291=0,0,N($L4291)*(1+$Z4291+BonusMonths/12+IF($Q4291=1,0,EOSB))+N($M4291)+(N($L4291)+SI_Gross*N($M4291))*IF($Q4291=1,SI_O,SI_E))</f>
        <v/>
      </c>
      <c r="AN4291" s="41">
        <f>IF($R4291=0,0,(IF($Q4291=1,MedO,MedE+Ticket)+Training)/12)</f>
        <v/>
      </c>
    </row>
    <row r="4292">
      <c r="I4292" s="35" t="n"/>
      <c r="J4292" s="35" t="n"/>
      <c r="K4292" s="35" t="n"/>
      <c r="L4292" s="36" t="n"/>
      <c r="M4292" s="36" t="n"/>
      <c r="P4292" s="37" t="n"/>
      <c r="Q4292" s="38">
        <f>IF($C4292="",0,IF(OR(LOWER(TRIM($G4292))="omani",LOWER(TRIM($G4292))="oman",LOWER(TRIM($G4292))="om",LOWER(TRIM($G4292))="local"),1,0))</f>
        <v/>
      </c>
      <c r="R4292" s="38">
        <f>IF($C4292="",0,IF(OR(ISNUMBER(SEARCH("resign",$N4292)),ISNUMBER(SEARCH("terminat",$N4292)),ISNUMBER(SEARCH("inactive",$N4292)),ISNUMBER(SEARCH("vacan",$N4292)),ISNUMBER(SEARCH("deceased",$N4292)),ISNUMBER(SEARCH("separated",$N4292))),0,1))</f>
        <v/>
      </c>
      <c r="S4292">
        <f>IF(OR($R4292=0,NOT(ISNUMBER($I4292))),"",IFERROR(DATEDIF($I4292,DATE(FY,1,1),"y"),""))</f>
        <v/>
      </c>
      <c r="T4292">
        <f>IF(OR($R4292=0,NOT(ISNUMBER($J4292))),"",IFERROR(DATEDIF($J4292,DATE(FY,1,1),"y"),0))</f>
        <v/>
      </c>
      <c r="U4292" s="38">
        <f>IF(OR($R4292=0,NOT(ISNUMBER($I4292))),0,IF(YEAR($I4292)+IF($Q4292=1,RetAgeO,RetAgeE)=FY,MONTH($I4292),IF(YEAR($I4292)+IF($Q4292=1,RetAgeO,RetAgeE)&lt;FY,1,0)))</f>
        <v/>
      </c>
      <c r="V4292" s="38">
        <f>IF(OR($R4292=0,NOT(ISNUMBER($K4292))),0,IF(YEAR($K4292)=FY,MONTH($K4292),IF(YEAR($K4292)&lt;FY,1,0)))</f>
        <v/>
      </c>
      <c r="W4292" s="38">
        <f>IF($R4292=0,0,MIN(12,IF(AND(ISNUMBER($O4292),$O4292&gt;=1,$O4292&lt;=12),INT($O4292),12),IF(AND(RetireExit="Yes",$U4292&gt;0),$U4292,12),IF(AND(ContractExit="Yes",$V4292&gt;0),$V4292,12)))</f>
        <v/>
      </c>
      <c r="X4292" s="37">
        <f>IF(ISNUMBER($P4292),$P4292,IncPct)</f>
        <v/>
      </c>
      <c r="Y4292" s="39">
        <f>IF($W4292=0,0,MAX(0,MIN($W4292,IncMonth-1))+MAX(0,$W4292-IncMonth+1)*(1+$X4292))</f>
        <v/>
      </c>
      <c r="Z4292" s="40">
        <f>IF($C4292="",0,IFERROR(INDEX(Departments!$B$5:$B$54,MATCH($C4292,Departments!$A$5:$A$54,0)),0))</f>
        <v/>
      </c>
      <c r="AA4292" s="41">
        <f>N($L4292)*$Y4292</f>
        <v/>
      </c>
      <c r="AB4292" s="41">
        <f>N($M4292)*$Y4292</f>
        <v/>
      </c>
      <c r="AC4292" s="41">
        <f>$AA4292*$Z4292</f>
        <v/>
      </c>
      <c r="AD4292" s="41">
        <f>$AA4292*BonusMonths/12</f>
        <v/>
      </c>
      <c r="AE4292" s="41">
        <f>($AA4292+SI_Gross*$AB4292)*IF($Q4292=1,SI_O,SI_E)</f>
        <v/>
      </c>
      <c r="AF4292" s="41">
        <f>IF($Q4292=1,0,$AA4292*EOSB)</f>
        <v/>
      </c>
      <c r="AG4292" s="41">
        <f>$AN4292*$W4292</f>
        <v/>
      </c>
      <c r="AH4292" s="41">
        <f>SUM($AA4292:$AG4292)</f>
        <v/>
      </c>
      <c r="AI4292" s="41">
        <f>12*($AM4292+$AN4292)</f>
        <v/>
      </c>
      <c r="AJ4292" s="41">
        <f>$AM4292*((IncMonth-1)+(13-IncMonth)*(1+$X4292))+12*$AN4292</f>
        <v/>
      </c>
      <c r="AK4292" s="41">
        <f>IF($R4292=1,N($L4292)+N($M4292),0)</f>
        <v/>
      </c>
      <c r="AL4292">
        <f>IF($C4292="","",IF(N($L4292)&lt;=0,"Basic salary missing",IF(ISNA(MATCH($C4292,Departments!$A$5:$A$54,0)),"Department not on Departments sheet",IF(AND($I4292&lt;&gt;"",NOT(ISNUMBER($I4292))),"Date of birth is text, not a date",IF(AND($K4292&lt;&gt;"",NOT(ISNUMBER($K4292))),"Contract end is text, not a date","")))))</f>
        <v/>
      </c>
      <c r="AM4292" s="41">
        <f>IF($R4292=0,0,N($L4292)*(1+$Z4292+BonusMonths/12+IF($Q4292=1,0,EOSB))+N($M4292)+(N($L4292)+SI_Gross*N($M4292))*IF($Q4292=1,SI_O,SI_E))</f>
        <v/>
      </c>
      <c r="AN4292" s="41">
        <f>IF($R4292=0,0,(IF($Q4292=1,MedO,MedE+Ticket)+Training)/12)</f>
        <v/>
      </c>
    </row>
    <row r="4293">
      <c r="I4293" s="35" t="n"/>
      <c r="J4293" s="35" t="n"/>
      <c r="K4293" s="35" t="n"/>
      <c r="L4293" s="36" t="n"/>
      <c r="M4293" s="36" t="n"/>
      <c r="P4293" s="37" t="n"/>
      <c r="Q4293" s="38">
        <f>IF($C4293="",0,IF(OR(LOWER(TRIM($G4293))="omani",LOWER(TRIM($G4293))="oman",LOWER(TRIM($G4293))="om",LOWER(TRIM($G4293))="local"),1,0))</f>
        <v/>
      </c>
      <c r="R4293" s="38">
        <f>IF($C4293="",0,IF(OR(ISNUMBER(SEARCH("resign",$N4293)),ISNUMBER(SEARCH("terminat",$N4293)),ISNUMBER(SEARCH("inactive",$N4293)),ISNUMBER(SEARCH("vacan",$N4293)),ISNUMBER(SEARCH("deceased",$N4293)),ISNUMBER(SEARCH("separated",$N4293))),0,1))</f>
        <v/>
      </c>
      <c r="S4293">
        <f>IF(OR($R4293=0,NOT(ISNUMBER($I4293))),"",IFERROR(DATEDIF($I4293,DATE(FY,1,1),"y"),""))</f>
        <v/>
      </c>
      <c r="T4293">
        <f>IF(OR($R4293=0,NOT(ISNUMBER($J4293))),"",IFERROR(DATEDIF($J4293,DATE(FY,1,1),"y"),0))</f>
        <v/>
      </c>
      <c r="U4293" s="38">
        <f>IF(OR($R4293=0,NOT(ISNUMBER($I4293))),0,IF(YEAR($I4293)+IF($Q4293=1,RetAgeO,RetAgeE)=FY,MONTH($I4293),IF(YEAR($I4293)+IF($Q4293=1,RetAgeO,RetAgeE)&lt;FY,1,0)))</f>
        <v/>
      </c>
      <c r="V4293" s="38">
        <f>IF(OR($R4293=0,NOT(ISNUMBER($K4293))),0,IF(YEAR($K4293)=FY,MONTH($K4293),IF(YEAR($K4293)&lt;FY,1,0)))</f>
        <v/>
      </c>
      <c r="W4293" s="38">
        <f>IF($R4293=0,0,MIN(12,IF(AND(ISNUMBER($O4293),$O4293&gt;=1,$O4293&lt;=12),INT($O4293),12),IF(AND(RetireExit="Yes",$U4293&gt;0),$U4293,12),IF(AND(ContractExit="Yes",$V4293&gt;0),$V4293,12)))</f>
        <v/>
      </c>
      <c r="X4293" s="37">
        <f>IF(ISNUMBER($P4293),$P4293,IncPct)</f>
        <v/>
      </c>
      <c r="Y4293" s="39">
        <f>IF($W4293=0,0,MAX(0,MIN($W4293,IncMonth-1))+MAX(0,$W4293-IncMonth+1)*(1+$X4293))</f>
        <v/>
      </c>
      <c r="Z4293" s="40">
        <f>IF($C4293="",0,IFERROR(INDEX(Departments!$B$5:$B$54,MATCH($C4293,Departments!$A$5:$A$54,0)),0))</f>
        <v/>
      </c>
      <c r="AA4293" s="41">
        <f>N($L4293)*$Y4293</f>
        <v/>
      </c>
      <c r="AB4293" s="41">
        <f>N($M4293)*$Y4293</f>
        <v/>
      </c>
      <c r="AC4293" s="41">
        <f>$AA4293*$Z4293</f>
        <v/>
      </c>
      <c r="AD4293" s="41">
        <f>$AA4293*BonusMonths/12</f>
        <v/>
      </c>
      <c r="AE4293" s="41">
        <f>($AA4293+SI_Gross*$AB4293)*IF($Q4293=1,SI_O,SI_E)</f>
        <v/>
      </c>
      <c r="AF4293" s="41">
        <f>IF($Q4293=1,0,$AA4293*EOSB)</f>
        <v/>
      </c>
      <c r="AG4293" s="41">
        <f>$AN4293*$W4293</f>
        <v/>
      </c>
      <c r="AH4293" s="41">
        <f>SUM($AA4293:$AG4293)</f>
        <v/>
      </c>
      <c r="AI4293" s="41">
        <f>12*($AM4293+$AN4293)</f>
        <v/>
      </c>
      <c r="AJ4293" s="41">
        <f>$AM4293*((IncMonth-1)+(13-IncMonth)*(1+$X4293))+12*$AN4293</f>
        <v/>
      </c>
      <c r="AK4293" s="41">
        <f>IF($R4293=1,N($L4293)+N($M4293),0)</f>
        <v/>
      </c>
      <c r="AL4293">
        <f>IF($C4293="","",IF(N($L4293)&lt;=0,"Basic salary missing",IF(ISNA(MATCH($C4293,Departments!$A$5:$A$54,0)),"Department not on Departments sheet",IF(AND($I4293&lt;&gt;"",NOT(ISNUMBER($I4293))),"Date of birth is text, not a date",IF(AND($K4293&lt;&gt;"",NOT(ISNUMBER($K4293))),"Contract end is text, not a date","")))))</f>
        <v/>
      </c>
      <c r="AM4293" s="41">
        <f>IF($R4293=0,0,N($L4293)*(1+$Z4293+BonusMonths/12+IF($Q4293=1,0,EOSB))+N($M4293)+(N($L4293)+SI_Gross*N($M4293))*IF($Q4293=1,SI_O,SI_E))</f>
        <v/>
      </c>
      <c r="AN4293" s="41">
        <f>IF($R4293=0,0,(IF($Q4293=1,MedO,MedE+Ticket)+Training)/12)</f>
        <v/>
      </c>
    </row>
    <row r="4294">
      <c r="I4294" s="35" t="n"/>
      <c r="J4294" s="35" t="n"/>
      <c r="K4294" s="35" t="n"/>
      <c r="L4294" s="36" t="n"/>
      <c r="M4294" s="36" t="n"/>
      <c r="P4294" s="37" t="n"/>
      <c r="Q4294" s="38">
        <f>IF($C4294="",0,IF(OR(LOWER(TRIM($G4294))="omani",LOWER(TRIM($G4294))="oman",LOWER(TRIM($G4294))="om",LOWER(TRIM($G4294))="local"),1,0))</f>
        <v/>
      </c>
      <c r="R4294" s="38">
        <f>IF($C4294="",0,IF(OR(ISNUMBER(SEARCH("resign",$N4294)),ISNUMBER(SEARCH("terminat",$N4294)),ISNUMBER(SEARCH("inactive",$N4294)),ISNUMBER(SEARCH("vacan",$N4294)),ISNUMBER(SEARCH("deceased",$N4294)),ISNUMBER(SEARCH("separated",$N4294))),0,1))</f>
        <v/>
      </c>
      <c r="S4294">
        <f>IF(OR($R4294=0,NOT(ISNUMBER($I4294))),"",IFERROR(DATEDIF($I4294,DATE(FY,1,1),"y"),""))</f>
        <v/>
      </c>
      <c r="T4294">
        <f>IF(OR($R4294=0,NOT(ISNUMBER($J4294))),"",IFERROR(DATEDIF($J4294,DATE(FY,1,1),"y"),0))</f>
        <v/>
      </c>
      <c r="U4294" s="38">
        <f>IF(OR($R4294=0,NOT(ISNUMBER($I4294))),0,IF(YEAR($I4294)+IF($Q4294=1,RetAgeO,RetAgeE)=FY,MONTH($I4294),IF(YEAR($I4294)+IF($Q4294=1,RetAgeO,RetAgeE)&lt;FY,1,0)))</f>
        <v/>
      </c>
      <c r="V4294" s="38">
        <f>IF(OR($R4294=0,NOT(ISNUMBER($K4294))),0,IF(YEAR($K4294)=FY,MONTH($K4294),IF(YEAR($K4294)&lt;FY,1,0)))</f>
        <v/>
      </c>
      <c r="W4294" s="38">
        <f>IF($R4294=0,0,MIN(12,IF(AND(ISNUMBER($O4294),$O4294&gt;=1,$O4294&lt;=12),INT($O4294),12),IF(AND(RetireExit="Yes",$U4294&gt;0),$U4294,12),IF(AND(ContractExit="Yes",$V4294&gt;0),$V4294,12)))</f>
        <v/>
      </c>
      <c r="X4294" s="37">
        <f>IF(ISNUMBER($P4294),$P4294,IncPct)</f>
        <v/>
      </c>
      <c r="Y4294" s="39">
        <f>IF($W4294=0,0,MAX(0,MIN($W4294,IncMonth-1))+MAX(0,$W4294-IncMonth+1)*(1+$X4294))</f>
        <v/>
      </c>
      <c r="Z4294" s="40">
        <f>IF($C4294="",0,IFERROR(INDEX(Departments!$B$5:$B$54,MATCH($C4294,Departments!$A$5:$A$54,0)),0))</f>
        <v/>
      </c>
      <c r="AA4294" s="41">
        <f>N($L4294)*$Y4294</f>
        <v/>
      </c>
      <c r="AB4294" s="41">
        <f>N($M4294)*$Y4294</f>
        <v/>
      </c>
      <c r="AC4294" s="41">
        <f>$AA4294*$Z4294</f>
        <v/>
      </c>
      <c r="AD4294" s="41">
        <f>$AA4294*BonusMonths/12</f>
        <v/>
      </c>
      <c r="AE4294" s="41">
        <f>($AA4294+SI_Gross*$AB4294)*IF($Q4294=1,SI_O,SI_E)</f>
        <v/>
      </c>
      <c r="AF4294" s="41">
        <f>IF($Q4294=1,0,$AA4294*EOSB)</f>
        <v/>
      </c>
      <c r="AG4294" s="41">
        <f>$AN4294*$W4294</f>
        <v/>
      </c>
      <c r="AH4294" s="41">
        <f>SUM($AA4294:$AG4294)</f>
        <v/>
      </c>
      <c r="AI4294" s="41">
        <f>12*($AM4294+$AN4294)</f>
        <v/>
      </c>
      <c r="AJ4294" s="41">
        <f>$AM4294*((IncMonth-1)+(13-IncMonth)*(1+$X4294))+12*$AN4294</f>
        <v/>
      </c>
      <c r="AK4294" s="41">
        <f>IF($R4294=1,N($L4294)+N($M4294),0)</f>
        <v/>
      </c>
      <c r="AL4294">
        <f>IF($C4294="","",IF(N($L4294)&lt;=0,"Basic salary missing",IF(ISNA(MATCH($C4294,Departments!$A$5:$A$54,0)),"Department not on Departments sheet",IF(AND($I4294&lt;&gt;"",NOT(ISNUMBER($I4294))),"Date of birth is text, not a date",IF(AND($K4294&lt;&gt;"",NOT(ISNUMBER($K4294))),"Contract end is text, not a date","")))))</f>
        <v/>
      </c>
      <c r="AM4294" s="41">
        <f>IF($R4294=0,0,N($L4294)*(1+$Z4294+BonusMonths/12+IF($Q4294=1,0,EOSB))+N($M4294)+(N($L4294)+SI_Gross*N($M4294))*IF($Q4294=1,SI_O,SI_E))</f>
        <v/>
      </c>
      <c r="AN4294" s="41">
        <f>IF($R4294=0,0,(IF($Q4294=1,MedO,MedE+Ticket)+Training)/12)</f>
        <v/>
      </c>
    </row>
    <row r="4295">
      <c r="I4295" s="35" t="n"/>
      <c r="J4295" s="35" t="n"/>
      <c r="K4295" s="35" t="n"/>
      <c r="L4295" s="36" t="n"/>
      <c r="M4295" s="36" t="n"/>
      <c r="P4295" s="37" t="n"/>
      <c r="Q4295" s="38">
        <f>IF($C4295="",0,IF(OR(LOWER(TRIM($G4295))="omani",LOWER(TRIM($G4295))="oman",LOWER(TRIM($G4295))="om",LOWER(TRIM($G4295))="local"),1,0))</f>
        <v/>
      </c>
      <c r="R4295" s="38">
        <f>IF($C4295="",0,IF(OR(ISNUMBER(SEARCH("resign",$N4295)),ISNUMBER(SEARCH("terminat",$N4295)),ISNUMBER(SEARCH("inactive",$N4295)),ISNUMBER(SEARCH("vacan",$N4295)),ISNUMBER(SEARCH("deceased",$N4295)),ISNUMBER(SEARCH("separated",$N4295))),0,1))</f>
        <v/>
      </c>
      <c r="S4295">
        <f>IF(OR($R4295=0,NOT(ISNUMBER($I4295))),"",IFERROR(DATEDIF($I4295,DATE(FY,1,1),"y"),""))</f>
        <v/>
      </c>
      <c r="T4295">
        <f>IF(OR($R4295=0,NOT(ISNUMBER($J4295))),"",IFERROR(DATEDIF($J4295,DATE(FY,1,1),"y"),0))</f>
        <v/>
      </c>
      <c r="U4295" s="38">
        <f>IF(OR($R4295=0,NOT(ISNUMBER($I4295))),0,IF(YEAR($I4295)+IF($Q4295=1,RetAgeO,RetAgeE)=FY,MONTH($I4295),IF(YEAR($I4295)+IF($Q4295=1,RetAgeO,RetAgeE)&lt;FY,1,0)))</f>
        <v/>
      </c>
      <c r="V4295" s="38">
        <f>IF(OR($R4295=0,NOT(ISNUMBER($K4295))),0,IF(YEAR($K4295)=FY,MONTH($K4295),IF(YEAR($K4295)&lt;FY,1,0)))</f>
        <v/>
      </c>
      <c r="W4295" s="38">
        <f>IF($R4295=0,0,MIN(12,IF(AND(ISNUMBER($O4295),$O4295&gt;=1,$O4295&lt;=12),INT($O4295),12),IF(AND(RetireExit="Yes",$U4295&gt;0),$U4295,12),IF(AND(ContractExit="Yes",$V4295&gt;0),$V4295,12)))</f>
        <v/>
      </c>
      <c r="X4295" s="37">
        <f>IF(ISNUMBER($P4295),$P4295,IncPct)</f>
        <v/>
      </c>
      <c r="Y4295" s="39">
        <f>IF($W4295=0,0,MAX(0,MIN($W4295,IncMonth-1))+MAX(0,$W4295-IncMonth+1)*(1+$X4295))</f>
        <v/>
      </c>
      <c r="Z4295" s="40">
        <f>IF($C4295="",0,IFERROR(INDEX(Departments!$B$5:$B$54,MATCH($C4295,Departments!$A$5:$A$54,0)),0))</f>
        <v/>
      </c>
      <c r="AA4295" s="41">
        <f>N($L4295)*$Y4295</f>
        <v/>
      </c>
      <c r="AB4295" s="41">
        <f>N($M4295)*$Y4295</f>
        <v/>
      </c>
      <c r="AC4295" s="41">
        <f>$AA4295*$Z4295</f>
        <v/>
      </c>
      <c r="AD4295" s="41">
        <f>$AA4295*BonusMonths/12</f>
        <v/>
      </c>
      <c r="AE4295" s="41">
        <f>($AA4295+SI_Gross*$AB4295)*IF($Q4295=1,SI_O,SI_E)</f>
        <v/>
      </c>
      <c r="AF4295" s="41">
        <f>IF($Q4295=1,0,$AA4295*EOSB)</f>
        <v/>
      </c>
      <c r="AG4295" s="41">
        <f>$AN4295*$W4295</f>
        <v/>
      </c>
      <c r="AH4295" s="41">
        <f>SUM($AA4295:$AG4295)</f>
        <v/>
      </c>
      <c r="AI4295" s="41">
        <f>12*($AM4295+$AN4295)</f>
        <v/>
      </c>
      <c r="AJ4295" s="41">
        <f>$AM4295*((IncMonth-1)+(13-IncMonth)*(1+$X4295))+12*$AN4295</f>
        <v/>
      </c>
      <c r="AK4295" s="41">
        <f>IF($R4295=1,N($L4295)+N($M4295),0)</f>
        <v/>
      </c>
      <c r="AL4295">
        <f>IF($C4295="","",IF(N($L4295)&lt;=0,"Basic salary missing",IF(ISNA(MATCH($C4295,Departments!$A$5:$A$54,0)),"Department not on Departments sheet",IF(AND($I4295&lt;&gt;"",NOT(ISNUMBER($I4295))),"Date of birth is text, not a date",IF(AND($K4295&lt;&gt;"",NOT(ISNUMBER($K4295))),"Contract end is text, not a date","")))))</f>
        <v/>
      </c>
      <c r="AM4295" s="41">
        <f>IF($R4295=0,0,N($L4295)*(1+$Z4295+BonusMonths/12+IF($Q4295=1,0,EOSB))+N($M4295)+(N($L4295)+SI_Gross*N($M4295))*IF($Q4295=1,SI_O,SI_E))</f>
        <v/>
      </c>
      <c r="AN4295" s="41">
        <f>IF($R4295=0,0,(IF($Q4295=1,MedO,MedE+Ticket)+Training)/12)</f>
        <v/>
      </c>
    </row>
    <row r="4296">
      <c r="I4296" s="35" t="n"/>
      <c r="J4296" s="35" t="n"/>
      <c r="K4296" s="35" t="n"/>
      <c r="L4296" s="36" t="n"/>
      <c r="M4296" s="36" t="n"/>
      <c r="P4296" s="37" t="n"/>
      <c r="Q4296" s="38">
        <f>IF($C4296="",0,IF(OR(LOWER(TRIM($G4296))="omani",LOWER(TRIM($G4296))="oman",LOWER(TRIM($G4296))="om",LOWER(TRIM($G4296))="local"),1,0))</f>
        <v/>
      </c>
      <c r="R4296" s="38">
        <f>IF($C4296="",0,IF(OR(ISNUMBER(SEARCH("resign",$N4296)),ISNUMBER(SEARCH("terminat",$N4296)),ISNUMBER(SEARCH("inactive",$N4296)),ISNUMBER(SEARCH("vacan",$N4296)),ISNUMBER(SEARCH("deceased",$N4296)),ISNUMBER(SEARCH("separated",$N4296))),0,1))</f>
        <v/>
      </c>
      <c r="S4296">
        <f>IF(OR($R4296=0,NOT(ISNUMBER($I4296))),"",IFERROR(DATEDIF($I4296,DATE(FY,1,1),"y"),""))</f>
        <v/>
      </c>
      <c r="T4296">
        <f>IF(OR($R4296=0,NOT(ISNUMBER($J4296))),"",IFERROR(DATEDIF($J4296,DATE(FY,1,1),"y"),0))</f>
        <v/>
      </c>
      <c r="U4296" s="38">
        <f>IF(OR($R4296=0,NOT(ISNUMBER($I4296))),0,IF(YEAR($I4296)+IF($Q4296=1,RetAgeO,RetAgeE)=FY,MONTH($I4296),IF(YEAR($I4296)+IF($Q4296=1,RetAgeO,RetAgeE)&lt;FY,1,0)))</f>
        <v/>
      </c>
      <c r="V4296" s="38">
        <f>IF(OR($R4296=0,NOT(ISNUMBER($K4296))),0,IF(YEAR($K4296)=FY,MONTH($K4296),IF(YEAR($K4296)&lt;FY,1,0)))</f>
        <v/>
      </c>
      <c r="W4296" s="38">
        <f>IF($R4296=0,0,MIN(12,IF(AND(ISNUMBER($O4296),$O4296&gt;=1,$O4296&lt;=12),INT($O4296),12),IF(AND(RetireExit="Yes",$U4296&gt;0),$U4296,12),IF(AND(ContractExit="Yes",$V4296&gt;0),$V4296,12)))</f>
        <v/>
      </c>
      <c r="X4296" s="37">
        <f>IF(ISNUMBER($P4296),$P4296,IncPct)</f>
        <v/>
      </c>
      <c r="Y4296" s="39">
        <f>IF($W4296=0,0,MAX(0,MIN($W4296,IncMonth-1))+MAX(0,$W4296-IncMonth+1)*(1+$X4296))</f>
        <v/>
      </c>
      <c r="Z4296" s="40">
        <f>IF($C4296="",0,IFERROR(INDEX(Departments!$B$5:$B$54,MATCH($C4296,Departments!$A$5:$A$54,0)),0))</f>
        <v/>
      </c>
      <c r="AA4296" s="41">
        <f>N($L4296)*$Y4296</f>
        <v/>
      </c>
      <c r="AB4296" s="41">
        <f>N($M4296)*$Y4296</f>
        <v/>
      </c>
      <c r="AC4296" s="41">
        <f>$AA4296*$Z4296</f>
        <v/>
      </c>
      <c r="AD4296" s="41">
        <f>$AA4296*BonusMonths/12</f>
        <v/>
      </c>
      <c r="AE4296" s="41">
        <f>($AA4296+SI_Gross*$AB4296)*IF($Q4296=1,SI_O,SI_E)</f>
        <v/>
      </c>
      <c r="AF4296" s="41">
        <f>IF($Q4296=1,0,$AA4296*EOSB)</f>
        <v/>
      </c>
      <c r="AG4296" s="41">
        <f>$AN4296*$W4296</f>
        <v/>
      </c>
      <c r="AH4296" s="41">
        <f>SUM($AA4296:$AG4296)</f>
        <v/>
      </c>
      <c r="AI4296" s="41">
        <f>12*($AM4296+$AN4296)</f>
        <v/>
      </c>
      <c r="AJ4296" s="41">
        <f>$AM4296*((IncMonth-1)+(13-IncMonth)*(1+$X4296))+12*$AN4296</f>
        <v/>
      </c>
      <c r="AK4296" s="41">
        <f>IF($R4296=1,N($L4296)+N($M4296),0)</f>
        <v/>
      </c>
      <c r="AL4296">
        <f>IF($C4296="","",IF(N($L4296)&lt;=0,"Basic salary missing",IF(ISNA(MATCH($C4296,Departments!$A$5:$A$54,0)),"Department not on Departments sheet",IF(AND($I4296&lt;&gt;"",NOT(ISNUMBER($I4296))),"Date of birth is text, not a date",IF(AND($K4296&lt;&gt;"",NOT(ISNUMBER($K4296))),"Contract end is text, not a date","")))))</f>
        <v/>
      </c>
      <c r="AM4296" s="41">
        <f>IF($R4296=0,0,N($L4296)*(1+$Z4296+BonusMonths/12+IF($Q4296=1,0,EOSB))+N($M4296)+(N($L4296)+SI_Gross*N($M4296))*IF($Q4296=1,SI_O,SI_E))</f>
        <v/>
      </c>
      <c r="AN4296" s="41">
        <f>IF($R4296=0,0,(IF($Q4296=1,MedO,MedE+Ticket)+Training)/12)</f>
        <v/>
      </c>
    </row>
    <row r="4297">
      <c r="I4297" s="35" t="n"/>
      <c r="J4297" s="35" t="n"/>
      <c r="K4297" s="35" t="n"/>
      <c r="L4297" s="36" t="n"/>
      <c r="M4297" s="36" t="n"/>
      <c r="P4297" s="37" t="n"/>
      <c r="Q4297" s="38">
        <f>IF($C4297="",0,IF(OR(LOWER(TRIM($G4297))="omani",LOWER(TRIM($G4297))="oman",LOWER(TRIM($G4297))="om",LOWER(TRIM($G4297))="local"),1,0))</f>
        <v/>
      </c>
      <c r="R4297" s="38">
        <f>IF($C4297="",0,IF(OR(ISNUMBER(SEARCH("resign",$N4297)),ISNUMBER(SEARCH("terminat",$N4297)),ISNUMBER(SEARCH("inactive",$N4297)),ISNUMBER(SEARCH("vacan",$N4297)),ISNUMBER(SEARCH("deceased",$N4297)),ISNUMBER(SEARCH("separated",$N4297))),0,1))</f>
        <v/>
      </c>
      <c r="S4297">
        <f>IF(OR($R4297=0,NOT(ISNUMBER($I4297))),"",IFERROR(DATEDIF($I4297,DATE(FY,1,1),"y"),""))</f>
        <v/>
      </c>
      <c r="T4297">
        <f>IF(OR($R4297=0,NOT(ISNUMBER($J4297))),"",IFERROR(DATEDIF($J4297,DATE(FY,1,1),"y"),0))</f>
        <v/>
      </c>
      <c r="U4297" s="38">
        <f>IF(OR($R4297=0,NOT(ISNUMBER($I4297))),0,IF(YEAR($I4297)+IF($Q4297=1,RetAgeO,RetAgeE)=FY,MONTH($I4297),IF(YEAR($I4297)+IF($Q4297=1,RetAgeO,RetAgeE)&lt;FY,1,0)))</f>
        <v/>
      </c>
      <c r="V4297" s="38">
        <f>IF(OR($R4297=0,NOT(ISNUMBER($K4297))),0,IF(YEAR($K4297)=FY,MONTH($K4297),IF(YEAR($K4297)&lt;FY,1,0)))</f>
        <v/>
      </c>
      <c r="W4297" s="38">
        <f>IF($R4297=0,0,MIN(12,IF(AND(ISNUMBER($O4297),$O4297&gt;=1,$O4297&lt;=12),INT($O4297),12),IF(AND(RetireExit="Yes",$U4297&gt;0),$U4297,12),IF(AND(ContractExit="Yes",$V4297&gt;0),$V4297,12)))</f>
        <v/>
      </c>
      <c r="X4297" s="37">
        <f>IF(ISNUMBER($P4297),$P4297,IncPct)</f>
        <v/>
      </c>
      <c r="Y4297" s="39">
        <f>IF($W4297=0,0,MAX(0,MIN($W4297,IncMonth-1))+MAX(0,$W4297-IncMonth+1)*(1+$X4297))</f>
        <v/>
      </c>
      <c r="Z4297" s="40">
        <f>IF($C4297="",0,IFERROR(INDEX(Departments!$B$5:$B$54,MATCH($C4297,Departments!$A$5:$A$54,0)),0))</f>
        <v/>
      </c>
      <c r="AA4297" s="41">
        <f>N($L4297)*$Y4297</f>
        <v/>
      </c>
      <c r="AB4297" s="41">
        <f>N($M4297)*$Y4297</f>
        <v/>
      </c>
      <c r="AC4297" s="41">
        <f>$AA4297*$Z4297</f>
        <v/>
      </c>
      <c r="AD4297" s="41">
        <f>$AA4297*BonusMonths/12</f>
        <v/>
      </c>
      <c r="AE4297" s="41">
        <f>($AA4297+SI_Gross*$AB4297)*IF($Q4297=1,SI_O,SI_E)</f>
        <v/>
      </c>
      <c r="AF4297" s="41">
        <f>IF($Q4297=1,0,$AA4297*EOSB)</f>
        <v/>
      </c>
      <c r="AG4297" s="41">
        <f>$AN4297*$W4297</f>
        <v/>
      </c>
      <c r="AH4297" s="41">
        <f>SUM($AA4297:$AG4297)</f>
        <v/>
      </c>
      <c r="AI4297" s="41">
        <f>12*($AM4297+$AN4297)</f>
        <v/>
      </c>
      <c r="AJ4297" s="41">
        <f>$AM4297*((IncMonth-1)+(13-IncMonth)*(1+$X4297))+12*$AN4297</f>
        <v/>
      </c>
      <c r="AK4297" s="41">
        <f>IF($R4297=1,N($L4297)+N($M4297),0)</f>
        <v/>
      </c>
      <c r="AL4297">
        <f>IF($C4297="","",IF(N($L4297)&lt;=0,"Basic salary missing",IF(ISNA(MATCH($C4297,Departments!$A$5:$A$54,0)),"Department not on Departments sheet",IF(AND($I4297&lt;&gt;"",NOT(ISNUMBER($I4297))),"Date of birth is text, not a date",IF(AND($K4297&lt;&gt;"",NOT(ISNUMBER($K4297))),"Contract end is text, not a date","")))))</f>
        <v/>
      </c>
      <c r="AM4297" s="41">
        <f>IF($R4297=0,0,N($L4297)*(1+$Z4297+BonusMonths/12+IF($Q4297=1,0,EOSB))+N($M4297)+(N($L4297)+SI_Gross*N($M4297))*IF($Q4297=1,SI_O,SI_E))</f>
        <v/>
      </c>
      <c r="AN4297" s="41">
        <f>IF($R4297=0,0,(IF($Q4297=1,MedO,MedE+Ticket)+Training)/12)</f>
        <v/>
      </c>
    </row>
    <row r="4298">
      <c r="I4298" s="35" t="n"/>
      <c r="J4298" s="35" t="n"/>
      <c r="K4298" s="35" t="n"/>
      <c r="L4298" s="36" t="n"/>
      <c r="M4298" s="36" t="n"/>
      <c r="P4298" s="37" t="n"/>
      <c r="Q4298" s="38">
        <f>IF($C4298="",0,IF(OR(LOWER(TRIM($G4298))="omani",LOWER(TRIM($G4298))="oman",LOWER(TRIM($G4298))="om",LOWER(TRIM($G4298))="local"),1,0))</f>
        <v/>
      </c>
      <c r="R4298" s="38">
        <f>IF($C4298="",0,IF(OR(ISNUMBER(SEARCH("resign",$N4298)),ISNUMBER(SEARCH("terminat",$N4298)),ISNUMBER(SEARCH("inactive",$N4298)),ISNUMBER(SEARCH("vacan",$N4298)),ISNUMBER(SEARCH("deceased",$N4298)),ISNUMBER(SEARCH("separated",$N4298))),0,1))</f>
        <v/>
      </c>
      <c r="S4298">
        <f>IF(OR($R4298=0,NOT(ISNUMBER($I4298))),"",IFERROR(DATEDIF($I4298,DATE(FY,1,1),"y"),""))</f>
        <v/>
      </c>
      <c r="T4298">
        <f>IF(OR($R4298=0,NOT(ISNUMBER($J4298))),"",IFERROR(DATEDIF($J4298,DATE(FY,1,1),"y"),0))</f>
        <v/>
      </c>
      <c r="U4298" s="38">
        <f>IF(OR($R4298=0,NOT(ISNUMBER($I4298))),0,IF(YEAR($I4298)+IF($Q4298=1,RetAgeO,RetAgeE)=FY,MONTH($I4298),IF(YEAR($I4298)+IF($Q4298=1,RetAgeO,RetAgeE)&lt;FY,1,0)))</f>
        <v/>
      </c>
      <c r="V4298" s="38">
        <f>IF(OR($R4298=0,NOT(ISNUMBER($K4298))),0,IF(YEAR($K4298)=FY,MONTH($K4298),IF(YEAR($K4298)&lt;FY,1,0)))</f>
        <v/>
      </c>
      <c r="W4298" s="38">
        <f>IF($R4298=0,0,MIN(12,IF(AND(ISNUMBER($O4298),$O4298&gt;=1,$O4298&lt;=12),INT($O4298),12),IF(AND(RetireExit="Yes",$U4298&gt;0),$U4298,12),IF(AND(ContractExit="Yes",$V4298&gt;0),$V4298,12)))</f>
        <v/>
      </c>
      <c r="X4298" s="37">
        <f>IF(ISNUMBER($P4298),$P4298,IncPct)</f>
        <v/>
      </c>
      <c r="Y4298" s="39">
        <f>IF($W4298=0,0,MAX(0,MIN($W4298,IncMonth-1))+MAX(0,$W4298-IncMonth+1)*(1+$X4298))</f>
        <v/>
      </c>
      <c r="Z4298" s="40">
        <f>IF($C4298="",0,IFERROR(INDEX(Departments!$B$5:$B$54,MATCH($C4298,Departments!$A$5:$A$54,0)),0))</f>
        <v/>
      </c>
      <c r="AA4298" s="41">
        <f>N($L4298)*$Y4298</f>
        <v/>
      </c>
      <c r="AB4298" s="41">
        <f>N($M4298)*$Y4298</f>
        <v/>
      </c>
      <c r="AC4298" s="41">
        <f>$AA4298*$Z4298</f>
        <v/>
      </c>
      <c r="AD4298" s="41">
        <f>$AA4298*BonusMonths/12</f>
        <v/>
      </c>
      <c r="AE4298" s="41">
        <f>($AA4298+SI_Gross*$AB4298)*IF($Q4298=1,SI_O,SI_E)</f>
        <v/>
      </c>
      <c r="AF4298" s="41">
        <f>IF($Q4298=1,0,$AA4298*EOSB)</f>
        <v/>
      </c>
      <c r="AG4298" s="41">
        <f>$AN4298*$W4298</f>
        <v/>
      </c>
      <c r="AH4298" s="41">
        <f>SUM($AA4298:$AG4298)</f>
        <v/>
      </c>
      <c r="AI4298" s="41">
        <f>12*($AM4298+$AN4298)</f>
        <v/>
      </c>
      <c r="AJ4298" s="41">
        <f>$AM4298*((IncMonth-1)+(13-IncMonth)*(1+$X4298))+12*$AN4298</f>
        <v/>
      </c>
      <c r="AK4298" s="41">
        <f>IF($R4298=1,N($L4298)+N($M4298),0)</f>
        <v/>
      </c>
      <c r="AL4298">
        <f>IF($C4298="","",IF(N($L4298)&lt;=0,"Basic salary missing",IF(ISNA(MATCH($C4298,Departments!$A$5:$A$54,0)),"Department not on Departments sheet",IF(AND($I4298&lt;&gt;"",NOT(ISNUMBER($I4298))),"Date of birth is text, not a date",IF(AND($K4298&lt;&gt;"",NOT(ISNUMBER($K4298))),"Contract end is text, not a date","")))))</f>
        <v/>
      </c>
      <c r="AM4298" s="41">
        <f>IF($R4298=0,0,N($L4298)*(1+$Z4298+BonusMonths/12+IF($Q4298=1,0,EOSB))+N($M4298)+(N($L4298)+SI_Gross*N($M4298))*IF($Q4298=1,SI_O,SI_E))</f>
        <v/>
      </c>
      <c r="AN4298" s="41">
        <f>IF($R4298=0,0,(IF($Q4298=1,MedO,MedE+Ticket)+Training)/12)</f>
        <v/>
      </c>
    </row>
    <row r="4299">
      <c r="I4299" s="35" t="n"/>
      <c r="J4299" s="35" t="n"/>
      <c r="K4299" s="35" t="n"/>
      <c r="L4299" s="36" t="n"/>
      <c r="M4299" s="36" t="n"/>
      <c r="P4299" s="37" t="n"/>
      <c r="Q4299" s="38">
        <f>IF($C4299="",0,IF(OR(LOWER(TRIM($G4299))="omani",LOWER(TRIM($G4299))="oman",LOWER(TRIM($G4299))="om",LOWER(TRIM($G4299))="local"),1,0))</f>
        <v/>
      </c>
      <c r="R4299" s="38">
        <f>IF($C4299="",0,IF(OR(ISNUMBER(SEARCH("resign",$N4299)),ISNUMBER(SEARCH("terminat",$N4299)),ISNUMBER(SEARCH("inactive",$N4299)),ISNUMBER(SEARCH("vacan",$N4299)),ISNUMBER(SEARCH("deceased",$N4299)),ISNUMBER(SEARCH("separated",$N4299))),0,1))</f>
        <v/>
      </c>
      <c r="S4299">
        <f>IF(OR($R4299=0,NOT(ISNUMBER($I4299))),"",IFERROR(DATEDIF($I4299,DATE(FY,1,1),"y"),""))</f>
        <v/>
      </c>
      <c r="T4299">
        <f>IF(OR($R4299=0,NOT(ISNUMBER($J4299))),"",IFERROR(DATEDIF($J4299,DATE(FY,1,1),"y"),0))</f>
        <v/>
      </c>
      <c r="U4299" s="38">
        <f>IF(OR($R4299=0,NOT(ISNUMBER($I4299))),0,IF(YEAR($I4299)+IF($Q4299=1,RetAgeO,RetAgeE)=FY,MONTH($I4299),IF(YEAR($I4299)+IF($Q4299=1,RetAgeO,RetAgeE)&lt;FY,1,0)))</f>
        <v/>
      </c>
      <c r="V4299" s="38">
        <f>IF(OR($R4299=0,NOT(ISNUMBER($K4299))),0,IF(YEAR($K4299)=FY,MONTH($K4299),IF(YEAR($K4299)&lt;FY,1,0)))</f>
        <v/>
      </c>
      <c r="W4299" s="38">
        <f>IF($R4299=0,0,MIN(12,IF(AND(ISNUMBER($O4299),$O4299&gt;=1,$O4299&lt;=12),INT($O4299),12),IF(AND(RetireExit="Yes",$U4299&gt;0),$U4299,12),IF(AND(ContractExit="Yes",$V4299&gt;0),$V4299,12)))</f>
        <v/>
      </c>
      <c r="X4299" s="37">
        <f>IF(ISNUMBER($P4299),$P4299,IncPct)</f>
        <v/>
      </c>
      <c r="Y4299" s="39">
        <f>IF($W4299=0,0,MAX(0,MIN($W4299,IncMonth-1))+MAX(0,$W4299-IncMonth+1)*(1+$X4299))</f>
        <v/>
      </c>
      <c r="Z4299" s="40">
        <f>IF($C4299="",0,IFERROR(INDEX(Departments!$B$5:$B$54,MATCH($C4299,Departments!$A$5:$A$54,0)),0))</f>
        <v/>
      </c>
      <c r="AA4299" s="41">
        <f>N($L4299)*$Y4299</f>
        <v/>
      </c>
      <c r="AB4299" s="41">
        <f>N($M4299)*$Y4299</f>
        <v/>
      </c>
      <c r="AC4299" s="41">
        <f>$AA4299*$Z4299</f>
        <v/>
      </c>
      <c r="AD4299" s="41">
        <f>$AA4299*BonusMonths/12</f>
        <v/>
      </c>
      <c r="AE4299" s="41">
        <f>($AA4299+SI_Gross*$AB4299)*IF($Q4299=1,SI_O,SI_E)</f>
        <v/>
      </c>
      <c r="AF4299" s="41">
        <f>IF($Q4299=1,0,$AA4299*EOSB)</f>
        <v/>
      </c>
      <c r="AG4299" s="41">
        <f>$AN4299*$W4299</f>
        <v/>
      </c>
      <c r="AH4299" s="41">
        <f>SUM($AA4299:$AG4299)</f>
        <v/>
      </c>
      <c r="AI4299" s="41">
        <f>12*($AM4299+$AN4299)</f>
        <v/>
      </c>
      <c r="AJ4299" s="41">
        <f>$AM4299*((IncMonth-1)+(13-IncMonth)*(1+$X4299))+12*$AN4299</f>
        <v/>
      </c>
      <c r="AK4299" s="41">
        <f>IF($R4299=1,N($L4299)+N($M4299),0)</f>
        <v/>
      </c>
      <c r="AL4299">
        <f>IF($C4299="","",IF(N($L4299)&lt;=0,"Basic salary missing",IF(ISNA(MATCH($C4299,Departments!$A$5:$A$54,0)),"Department not on Departments sheet",IF(AND($I4299&lt;&gt;"",NOT(ISNUMBER($I4299))),"Date of birth is text, not a date",IF(AND($K4299&lt;&gt;"",NOT(ISNUMBER($K4299))),"Contract end is text, not a date","")))))</f>
        <v/>
      </c>
      <c r="AM4299" s="41">
        <f>IF($R4299=0,0,N($L4299)*(1+$Z4299+BonusMonths/12+IF($Q4299=1,0,EOSB))+N($M4299)+(N($L4299)+SI_Gross*N($M4299))*IF($Q4299=1,SI_O,SI_E))</f>
        <v/>
      </c>
      <c r="AN4299" s="41">
        <f>IF($R4299=0,0,(IF($Q4299=1,MedO,MedE+Ticket)+Training)/12)</f>
        <v/>
      </c>
    </row>
    <row r="4300">
      <c r="I4300" s="35" t="n"/>
      <c r="J4300" s="35" t="n"/>
      <c r="K4300" s="35" t="n"/>
      <c r="L4300" s="36" t="n"/>
      <c r="M4300" s="36" t="n"/>
      <c r="P4300" s="37" t="n"/>
      <c r="Q4300" s="38">
        <f>IF($C4300="",0,IF(OR(LOWER(TRIM($G4300))="omani",LOWER(TRIM($G4300))="oman",LOWER(TRIM($G4300))="om",LOWER(TRIM($G4300))="local"),1,0))</f>
        <v/>
      </c>
      <c r="R4300" s="38">
        <f>IF($C4300="",0,IF(OR(ISNUMBER(SEARCH("resign",$N4300)),ISNUMBER(SEARCH("terminat",$N4300)),ISNUMBER(SEARCH("inactive",$N4300)),ISNUMBER(SEARCH("vacan",$N4300)),ISNUMBER(SEARCH("deceased",$N4300)),ISNUMBER(SEARCH("separated",$N4300))),0,1))</f>
        <v/>
      </c>
      <c r="S4300">
        <f>IF(OR($R4300=0,NOT(ISNUMBER($I4300))),"",IFERROR(DATEDIF($I4300,DATE(FY,1,1),"y"),""))</f>
        <v/>
      </c>
      <c r="T4300">
        <f>IF(OR($R4300=0,NOT(ISNUMBER($J4300))),"",IFERROR(DATEDIF($J4300,DATE(FY,1,1),"y"),0))</f>
        <v/>
      </c>
      <c r="U4300" s="38">
        <f>IF(OR($R4300=0,NOT(ISNUMBER($I4300))),0,IF(YEAR($I4300)+IF($Q4300=1,RetAgeO,RetAgeE)=FY,MONTH($I4300),IF(YEAR($I4300)+IF($Q4300=1,RetAgeO,RetAgeE)&lt;FY,1,0)))</f>
        <v/>
      </c>
      <c r="V4300" s="38">
        <f>IF(OR($R4300=0,NOT(ISNUMBER($K4300))),0,IF(YEAR($K4300)=FY,MONTH($K4300),IF(YEAR($K4300)&lt;FY,1,0)))</f>
        <v/>
      </c>
      <c r="W4300" s="38">
        <f>IF($R4300=0,0,MIN(12,IF(AND(ISNUMBER($O4300),$O4300&gt;=1,$O4300&lt;=12),INT($O4300),12),IF(AND(RetireExit="Yes",$U4300&gt;0),$U4300,12),IF(AND(ContractExit="Yes",$V4300&gt;0),$V4300,12)))</f>
        <v/>
      </c>
      <c r="X4300" s="37">
        <f>IF(ISNUMBER($P4300),$P4300,IncPct)</f>
        <v/>
      </c>
      <c r="Y4300" s="39">
        <f>IF($W4300=0,0,MAX(0,MIN($W4300,IncMonth-1))+MAX(0,$W4300-IncMonth+1)*(1+$X4300))</f>
        <v/>
      </c>
      <c r="Z4300" s="40">
        <f>IF($C4300="",0,IFERROR(INDEX(Departments!$B$5:$B$54,MATCH($C4300,Departments!$A$5:$A$54,0)),0))</f>
        <v/>
      </c>
      <c r="AA4300" s="41">
        <f>N($L4300)*$Y4300</f>
        <v/>
      </c>
      <c r="AB4300" s="41">
        <f>N($M4300)*$Y4300</f>
        <v/>
      </c>
      <c r="AC4300" s="41">
        <f>$AA4300*$Z4300</f>
        <v/>
      </c>
      <c r="AD4300" s="41">
        <f>$AA4300*BonusMonths/12</f>
        <v/>
      </c>
      <c r="AE4300" s="41">
        <f>($AA4300+SI_Gross*$AB4300)*IF($Q4300=1,SI_O,SI_E)</f>
        <v/>
      </c>
      <c r="AF4300" s="41">
        <f>IF($Q4300=1,0,$AA4300*EOSB)</f>
        <v/>
      </c>
      <c r="AG4300" s="41">
        <f>$AN4300*$W4300</f>
        <v/>
      </c>
      <c r="AH4300" s="41">
        <f>SUM($AA4300:$AG4300)</f>
        <v/>
      </c>
      <c r="AI4300" s="41">
        <f>12*($AM4300+$AN4300)</f>
        <v/>
      </c>
      <c r="AJ4300" s="41">
        <f>$AM4300*((IncMonth-1)+(13-IncMonth)*(1+$X4300))+12*$AN4300</f>
        <v/>
      </c>
      <c r="AK4300" s="41">
        <f>IF($R4300=1,N($L4300)+N($M4300),0)</f>
        <v/>
      </c>
      <c r="AL4300">
        <f>IF($C4300="","",IF(N($L4300)&lt;=0,"Basic salary missing",IF(ISNA(MATCH($C4300,Departments!$A$5:$A$54,0)),"Department not on Departments sheet",IF(AND($I4300&lt;&gt;"",NOT(ISNUMBER($I4300))),"Date of birth is text, not a date",IF(AND($K4300&lt;&gt;"",NOT(ISNUMBER($K4300))),"Contract end is text, not a date","")))))</f>
        <v/>
      </c>
      <c r="AM4300" s="41">
        <f>IF($R4300=0,0,N($L4300)*(1+$Z4300+BonusMonths/12+IF($Q4300=1,0,EOSB))+N($M4300)+(N($L4300)+SI_Gross*N($M4300))*IF($Q4300=1,SI_O,SI_E))</f>
        <v/>
      </c>
      <c r="AN4300" s="41">
        <f>IF($R4300=0,0,(IF($Q4300=1,MedO,MedE+Ticket)+Training)/12)</f>
        <v/>
      </c>
    </row>
    <row r="4301">
      <c r="I4301" s="35" t="n"/>
      <c r="J4301" s="35" t="n"/>
      <c r="K4301" s="35" t="n"/>
      <c r="L4301" s="36" t="n"/>
      <c r="M4301" s="36" t="n"/>
      <c r="P4301" s="37" t="n"/>
      <c r="Q4301" s="38">
        <f>IF($C4301="",0,IF(OR(LOWER(TRIM($G4301))="omani",LOWER(TRIM($G4301))="oman",LOWER(TRIM($G4301))="om",LOWER(TRIM($G4301))="local"),1,0))</f>
        <v/>
      </c>
      <c r="R4301" s="38">
        <f>IF($C4301="",0,IF(OR(ISNUMBER(SEARCH("resign",$N4301)),ISNUMBER(SEARCH("terminat",$N4301)),ISNUMBER(SEARCH("inactive",$N4301)),ISNUMBER(SEARCH("vacan",$N4301)),ISNUMBER(SEARCH("deceased",$N4301)),ISNUMBER(SEARCH("separated",$N4301))),0,1))</f>
        <v/>
      </c>
      <c r="S4301">
        <f>IF(OR($R4301=0,NOT(ISNUMBER($I4301))),"",IFERROR(DATEDIF($I4301,DATE(FY,1,1),"y"),""))</f>
        <v/>
      </c>
      <c r="T4301">
        <f>IF(OR($R4301=0,NOT(ISNUMBER($J4301))),"",IFERROR(DATEDIF($J4301,DATE(FY,1,1),"y"),0))</f>
        <v/>
      </c>
      <c r="U4301" s="38">
        <f>IF(OR($R4301=0,NOT(ISNUMBER($I4301))),0,IF(YEAR($I4301)+IF($Q4301=1,RetAgeO,RetAgeE)=FY,MONTH($I4301),IF(YEAR($I4301)+IF($Q4301=1,RetAgeO,RetAgeE)&lt;FY,1,0)))</f>
        <v/>
      </c>
      <c r="V4301" s="38">
        <f>IF(OR($R4301=0,NOT(ISNUMBER($K4301))),0,IF(YEAR($K4301)=FY,MONTH($K4301),IF(YEAR($K4301)&lt;FY,1,0)))</f>
        <v/>
      </c>
      <c r="W4301" s="38">
        <f>IF($R4301=0,0,MIN(12,IF(AND(ISNUMBER($O4301),$O4301&gt;=1,$O4301&lt;=12),INT($O4301),12),IF(AND(RetireExit="Yes",$U4301&gt;0),$U4301,12),IF(AND(ContractExit="Yes",$V4301&gt;0),$V4301,12)))</f>
        <v/>
      </c>
      <c r="X4301" s="37">
        <f>IF(ISNUMBER($P4301),$P4301,IncPct)</f>
        <v/>
      </c>
      <c r="Y4301" s="39">
        <f>IF($W4301=0,0,MAX(0,MIN($W4301,IncMonth-1))+MAX(0,$W4301-IncMonth+1)*(1+$X4301))</f>
        <v/>
      </c>
      <c r="Z4301" s="40">
        <f>IF($C4301="",0,IFERROR(INDEX(Departments!$B$5:$B$54,MATCH($C4301,Departments!$A$5:$A$54,0)),0))</f>
        <v/>
      </c>
      <c r="AA4301" s="41">
        <f>N($L4301)*$Y4301</f>
        <v/>
      </c>
      <c r="AB4301" s="41">
        <f>N($M4301)*$Y4301</f>
        <v/>
      </c>
      <c r="AC4301" s="41">
        <f>$AA4301*$Z4301</f>
        <v/>
      </c>
      <c r="AD4301" s="41">
        <f>$AA4301*BonusMonths/12</f>
        <v/>
      </c>
      <c r="AE4301" s="41">
        <f>($AA4301+SI_Gross*$AB4301)*IF($Q4301=1,SI_O,SI_E)</f>
        <v/>
      </c>
      <c r="AF4301" s="41">
        <f>IF($Q4301=1,0,$AA4301*EOSB)</f>
        <v/>
      </c>
      <c r="AG4301" s="41">
        <f>$AN4301*$W4301</f>
        <v/>
      </c>
      <c r="AH4301" s="41">
        <f>SUM($AA4301:$AG4301)</f>
        <v/>
      </c>
      <c r="AI4301" s="41">
        <f>12*($AM4301+$AN4301)</f>
        <v/>
      </c>
      <c r="AJ4301" s="41">
        <f>$AM4301*((IncMonth-1)+(13-IncMonth)*(1+$X4301))+12*$AN4301</f>
        <v/>
      </c>
      <c r="AK4301" s="41">
        <f>IF($R4301=1,N($L4301)+N($M4301),0)</f>
        <v/>
      </c>
      <c r="AL4301">
        <f>IF($C4301="","",IF(N($L4301)&lt;=0,"Basic salary missing",IF(ISNA(MATCH($C4301,Departments!$A$5:$A$54,0)),"Department not on Departments sheet",IF(AND($I4301&lt;&gt;"",NOT(ISNUMBER($I4301))),"Date of birth is text, not a date",IF(AND($K4301&lt;&gt;"",NOT(ISNUMBER($K4301))),"Contract end is text, not a date","")))))</f>
        <v/>
      </c>
      <c r="AM4301" s="41">
        <f>IF($R4301=0,0,N($L4301)*(1+$Z4301+BonusMonths/12+IF($Q4301=1,0,EOSB))+N($M4301)+(N($L4301)+SI_Gross*N($M4301))*IF($Q4301=1,SI_O,SI_E))</f>
        <v/>
      </c>
      <c r="AN4301" s="41">
        <f>IF($R4301=0,0,(IF($Q4301=1,MedO,MedE+Ticket)+Training)/12)</f>
        <v/>
      </c>
    </row>
    <row r="4302">
      <c r="I4302" s="35" t="n"/>
      <c r="J4302" s="35" t="n"/>
      <c r="K4302" s="35" t="n"/>
      <c r="L4302" s="36" t="n"/>
      <c r="M4302" s="36" t="n"/>
      <c r="P4302" s="37" t="n"/>
      <c r="Q4302" s="38">
        <f>IF($C4302="",0,IF(OR(LOWER(TRIM($G4302))="omani",LOWER(TRIM($G4302))="oman",LOWER(TRIM($G4302))="om",LOWER(TRIM($G4302))="local"),1,0))</f>
        <v/>
      </c>
      <c r="R4302" s="38">
        <f>IF($C4302="",0,IF(OR(ISNUMBER(SEARCH("resign",$N4302)),ISNUMBER(SEARCH("terminat",$N4302)),ISNUMBER(SEARCH("inactive",$N4302)),ISNUMBER(SEARCH("vacan",$N4302)),ISNUMBER(SEARCH("deceased",$N4302)),ISNUMBER(SEARCH("separated",$N4302))),0,1))</f>
        <v/>
      </c>
      <c r="S4302">
        <f>IF(OR($R4302=0,NOT(ISNUMBER($I4302))),"",IFERROR(DATEDIF($I4302,DATE(FY,1,1),"y"),""))</f>
        <v/>
      </c>
      <c r="T4302">
        <f>IF(OR($R4302=0,NOT(ISNUMBER($J4302))),"",IFERROR(DATEDIF($J4302,DATE(FY,1,1),"y"),0))</f>
        <v/>
      </c>
      <c r="U4302" s="38">
        <f>IF(OR($R4302=0,NOT(ISNUMBER($I4302))),0,IF(YEAR($I4302)+IF($Q4302=1,RetAgeO,RetAgeE)=FY,MONTH($I4302),IF(YEAR($I4302)+IF($Q4302=1,RetAgeO,RetAgeE)&lt;FY,1,0)))</f>
        <v/>
      </c>
      <c r="V4302" s="38">
        <f>IF(OR($R4302=0,NOT(ISNUMBER($K4302))),0,IF(YEAR($K4302)=FY,MONTH($K4302),IF(YEAR($K4302)&lt;FY,1,0)))</f>
        <v/>
      </c>
      <c r="W4302" s="38">
        <f>IF($R4302=0,0,MIN(12,IF(AND(ISNUMBER($O4302),$O4302&gt;=1,$O4302&lt;=12),INT($O4302),12),IF(AND(RetireExit="Yes",$U4302&gt;0),$U4302,12),IF(AND(ContractExit="Yes",$V4302&gt;0),$V4302,12)))</f>
        <v/>
      </c>
      <c r="X4302" s="37">
        <f>IF(ISNUMBER($P4302),$P4302,IncPct)</f>
        <v/>
      </c>
      <c r="Y4302" s="39">
        <f>IF($W4302=0,0,MAX(0,MIN($W4302,IncMonth-1))+MAX(0,$W4302-IncMonth+1)*(1+$X4302))</f>
        <v/>
      </c>
      <c r="Z4302" s="40">
        <f>IF($C4302="",0,IFERROR(INDEX(Departments!$B$5:$B$54,MATCH($C4302,Departments!$A$5:$A$54,0)),0))</f>
        <v/>
      </c>
      <c r="AA4302" s="41">
        <f>N($L4302)*$Y4302</f>
        <v/>
      </c>
      <c r="AB4302" s="41">
        <f>N($M4302)*$Y4302</f>
        <v/>
      </c>
      <c r="AC4302" s="41">
        <f>$AA4302*$Z4302</f>
        <v/>
      </c>
      <c r="AD4302" s="41">
        <f>$AA4302*BonusMonths/12</f>
        <v/>
      </c>
      <c r="AE4302" s="41">
        <f>($AA4302+SI_Gross*$AB4302)*IF($Q4302=1,SI_O,SI_E)</f>
        <v/>
      </c>
      <c r="AF4302" s="41">
        <f>IF($Q4302=1,0,$AA4302*EOSB)</f>
        <v/>
      </c>
      <c r="AG4302" s="41">
        <f>$AN4302*$W4302</f>
        <v/>
      </c>
      <c r="AH4302" s="41">
        <f>SUM($AA4302:$AG4302)</f>
        <v/>
      </c>
      <c r="AI4302" s="41">
        <f>12*($AM4302+$AN4302)</f>
        <v/>
      </c>
      <c r="AJ4302" s="41">
        <f>$AM4302*((IncMonth-1)+(13-IncMonth)*(1+$X4302))+12*$AN4302</f>
        <v/>
      </c>
      <c r="AK4302" s="41">
        <f>IF($R4302=1,N($L4302)+N($M4302),0)</f>
        <v/>
      </c>
      <c r="AL4302">
        <f>IF($C4302="","",IF(N($L4302)&lt;=0,"Basic salary missing",IF(ISNA(MATCH($C4302,Departments!$A$5:$A$54,0)),"Department not on Departments sheet",IF(AND($I4302&lt;&gt;"",NOT(ISNUMBER($I4302))),"Date of birth is text, not a date",IF(AND($K4302&lt;&gt;"",NOT(ISNUMBER($K4302))),"Contract end is text, not a date","")))))</f>
        <v/>
      </c>
      <c r="AM4302" s="41">
        <f>IF($R4302=0,0,N($L4302)*(1+$Z4302+BonusMonths/12+IF($Q4302=1,0,EOSB))+N($M4302)+(N($L4302)+SI_Gross*N($M4302))*IF($Q4302=1,SI_O,SI_E))</f>
        <v/>
      </c>
      <c r="AN4302" s="41">
        <f>IF($R4302=0,0,(IF($Q4302=1,MedO,MedE+Ticket)+Training)/12)</f>
        <v/>
      </c>
    </row>
    <row r="4303">
      <c r="I4303" s="35" t="n"/>
      <c r="J4303" s="35" t="n"/>
      <c r="K4303" s="35" t="n"/>
      <c r="L4303" s="36" t="n"/>
      <c r="M4303" s="36" t="n"/>
      <c r="P4303" s="37" t="n"/>
      <c r="Q4303" s="38">
        <f>IF($C4303="",0,IF(OR(LOWER(TRIM($G4303))="omani",LOWER(TRIM($G4303))="oman",LOWER(TRIM($G4303))="om",LOWER(TRIM($G4303))="local"),1,0))</f>
        <v/>
      </c>
      <c r="R4303" s="38">
        <f>IF($C4303="",0,IF(OR(ISNUMBER(SEARCH("resign",$N4303)),ISNUMBER(SEARCH("terminat",$N4303)),ISNUMBER(SEARCH("inactive",$N4303)),ISNUMBER(SEARCH("vacan",$N4303)),ISNUMBER(SEARCH("deceased",$N4303)),ISNUMBER(SEARCH("separated",$N4303))),0,1))</f>
        <v/>
      </c>
      <c r="S4303">
        <f>IF(OR($R4303=0,NOT(ISNUMBER($I4303))),"",IFERROR(DATEDIF($I4303,DATE(FY,1,1),"y"),""))</f>
        <v/>
      </c>
      <c r="T4303">
        <f>IF(OR($R4303=0,NOT(ISNUMBER($J4303))),"",IFERROR(DATEDIF($J4303,DATE(FY,1,1),"y"),0))</f>
        <v/>
      </c>
      <c r="U4303" s="38">
        <f>IF(OR($R4303=0,NOT(ISNUMBER($I4303))),0,IF(YEAR($I4303)+IF($Q4303=1,RetAgeO,RetAgeE)=FY,MONTH($I4303),IF(YEAR($I4303)+IF($Q4303=1,RetAgeO,RetAgeE)&lt;FY,1,0)))</f>
        <v/>
      </c>
      <c r="V4303" s="38">
        <f>IF(OR($R4303=0,NOT(ISNUMBER($K4303))),0,IF(YEAR($K4303)=FY,MONTH($K4303),IF(YEAR($K4303)&lt;FY,1,0)))</f>
        <v/>
      </c>
      <c r="W4303" s="38">
        <f>IF($R4303=0,0,MIN(12,IF(AND(ISNUMBER($O4303),$O4303&gt;=1,$O4303&lt;=12),INT($O4303),12),IF(AND(RetireExit="Yes",$U4303&gt;0),$U4303,12),IF(AND(ContractExit="Yes",$V4303&gt;0),$V4303,12)))</f>
        <v/>
      </c>
      <c r="X4303" s="37">
        <f>IF(ISNUMBER($P4303),$P4303,IncPct)</f>
        <v/>
      </c>
      <c r="Y4303" s="39">
        <f>IF($W4303=0,0,MAX(0,MIN($W4303,IncMonth-1))+MAX(0,$W4303-IncMonth+1)*(1+$X4303))</f>
        <v/>
      </c>
      <c r="Z4303" s="40">
        <f>IF($C4303="",0,IFERROR(INDEX(Departments!$B$5:$B$54,MATCH($C4303,Departments!$A$5:$A$54,0)),0))</f>
        <v/>
      </c>
      <c r="AA4303" s="41">
        <f>N($L4303)*$Y4303</f>
        <v/>
      </c>
      <c r="AB4303" s="41">
        <f>N($M4303)*$Y4303</f>
        <v/>
      </c>
      <c r="AC4303" s="41">
        <f>$AA4303*$Z4303</f>
        <v/>
      </c>
      <c r="AD4303" s="41">
        <f>$AA4303*BonusMonths/12</f>
        <v/>
      </c>
      <c r="AE4303" s="41">
        <f>($AA4303+SI_Gross*$AB4303)*IF($Q4303=1,SI_O,SI_E)</f>
        <v/>
      </c>
      <c r="AF4303" s="41">
        <f>IF($Q4303=1,0,$AA4303*EOSB)</f>
        <v/>
      </c>
      <c r="AG4303" s="41">
        <f>$AN4303*$W4303</f>
        <v/>
      </c>
      <c r="AH4303" s="41">
        <f>SUM($AA4303:$AG4303)</f>
        <v/>
      </c>
      <c r="AI4303" s="41">
        <f>12*($AM4303+$AN4303)</f>
        <v/>
      </c>
      <c r="AJ4303" s="41">
        <f>$AM4303*((IncMonth-1)+(13-IncMonth)*(1+$X4303))+12*$AN4303</f>
        <v/>
      </c>
      <c r="AK4303" s="41">
        <f>IF($R4303=1,N($L4303)+N($M4303),0)</f>
        <v/>
      </c>
      <c r="AL4303">
        <f>IF($C4303="","",IF(N($L4303)&lt;=0,"Basic salary missing",IF(ISNA(MATCH($C4303,Departments!$A$5:$A$54,0)),"Department not on Departments sheet",IF(AND($I4303&lt;&gt;"",NOT(ISNUMBER($I4303))),"Date of birth is text, not a date",IF(AND($K4303&lt;&gt;"",NOT(ISNUMBER($K4303))),"Contract end is text, not a date","")))))</f>
        <v/>
      </c>
      <c r="AM4303" s="41">
        <f>IF($R4303=0,0,N($L4303)*(1+$Z4303+BonusMonths/12+IF($Q4303=1,0,EOSB))+N($M4303)+(N($L4303)+SI_Gross*N($M4303))*IF($Q4303=1,SI_O,SI_E))</f>
        <v/>
      </c>
      <c r="AN4303" s="41">
        <f>IF($R4303=0,0,(IF($Q4303=1,MedO,MedE+Ticket)+Training)/12)</f>
        <v/>
      </c>
    </row>
    <row r="4304">
      <c r="I4304" s="35" t="n"/>
      <c r="J4304" s="35" t="n"/>
      <c r="K4304" s="35" t="n"/>
      <c r="L4304" s="36" t="n"/>
      <c r="M4304" s="36" t="n"/>
      <c r="P4304" s="37" t="n"/>
      <c r="Q4304" s="38">
        <f>IF($C4304="",0,IF(OR(LOWER(TRIM($G4304))="omani",LOWER(TRIM($G4304))="oman",LOWER(TRIM($G4304))="om",LOWER(TRIM($G4304))="local"),1,0))</f>
        <v/>
      </c>
      <c r="R4304" s="38">
        <f>IF($C4304="",0,IF(OR(ISNUMBER(SEARCH("resign",$N4304)),ISNUMBER(SEARCH("terminat",$N4304)),ISNUMBER(SEARCH("inactive",$N4304)),ISNUMBER(SEARCH("vacan",$N4304)),ISNUMBER(SEARCH("deceased",$N4304)),ISNUMBER(SEARCH("separated",$N4304))),0,1))</f>
        <v/>
      </c>
      <c r="S4304">
        <f>IF(OR($R4304=0,NOT(ISNUMBER($I4304))),"",IFERROR(DATEDIF($I4304,DATE(FY,1,1),"y"),""))</f>
        <v/>
      </c>
      <c r="T4304">
        <f>IF(OR($R4304=0,NOT(ISNUMBER($J4304))),"",IFERROR(DATEDIF($J4304,DATE(FY,1,1),"y"),0))</f>
        <v/>
      </c>
      <c r="U4304" s="38">
        <f>IF(OR($R4304=0,NOT(ISNUMBER($I4304))),0,IF(YEAR($I4304)+IF($Q4304=1,RetAgeO,RetAgeE)=FY,MONTH($I4304),IF(YEAR($I4304)+IF($Q4304=1,RetAgeO,RetAgeE)&lt;FY,1,0)))</f>
        <v/>
      </c>
      <c r="V4304" s="38">
        <f>IF(OR($R4304=0,NOT(ISNUMBER($K4304))),0,IF(YEAR($K4304)=FY,MONTH($K4304),IF(YEAR($K4304)&lt;FY,1,0)))</f>
        <v/>
      </c>
      <c r="W4304" s="38">
        <f>IF($R4304=0,0,MIN(12,IF(AND(ISNUMBER($O4304),$O4304&gt;=1,$O4304&lt;=12),INT($O4304),12),IF(AND(RetireExit="Yes",$U4304&gt;0),$U4304,12),IF(AND(ContractExit="Yes",$V4304&gt;0),$V4304,12)))</f>
        <v/>
      </c>
      <c r="X4304" s="37">
        <f>IF(ISNUMBER($P4304),$P4304,IncPct)</f>
        <v/>
      </c>
      <c r="Y4304" s="39">
        <f>IF($W4304=0,0,MAX(0,MIN($W4304,IncMonth-1))+MAX(0,$W4304-IncMonth+1)*(1+$X4304))</f>
        <v/>
      </c>
      <c r="Z4304" s="40">
        <f>IF($C4304="",0,IFERROR(INDEX(Departments!$B$5:$B$54,MATCH($C4304,Departments!$A$5:$A$54,0)),0))</f>
        <v/>
      </c>
      <c r="AA4304" s="41">
        <f>N($L4304)*$Y4304</f>
        <v/>
      </c>
      <c r="AB4304" s="41">
        <f>N($M4304)*$Y4304</f>
        <v/>
      </c>
      <c r="AC4304" s="41">
        <f>$AA4304*$Z4304</f>
        <v/>
      </c>
      <c r="AD4304" s="41">
        <f>$AA4304*BonusMonths/12</f>
        <v/>
      </c>
      <c r="AE4304" s="41">
        <f>($AA4304+SI_Gross*$AB4304)*IF($Q4304=1,SI_O,SI_E)</f>
        <v/>
      </c>
      <c r="AF4304" s="41">
        <f>IF($Q4304=1,0,$AA4304*EOSB)</f>
        <v/>
      </c>
      <c r="AG4304" s="41">
        <f>$AN4304*$W4304</f>
        <v/>
      </c>
      <c r="AH4304" s="41">
        <f>SUM($AA4304:$AG4304)</f>
        <v/>
      </c>
      <c r="AI4304" s="41">
        <f>12*($AM4304+$AN4304)</f>
        <v/>
      </c>
      <c r="AJ4304" s="41">
        <f>$AM4304*((IncMonth-1)+(13-IncMonth)*(1+$X4304))+12*$AN4304</f>
        <v/>
      </c>
      <c r="AK4304" s="41">
        <f>IF($R4304=1,N($L4304)+N($M4304),0)</f>
        <v/>
      </c>
      <c r="AL4304">
        <f>IF($C4304="","",IF(N($L4304)&lt;=0,"Basic salary missing",IF(ISNA(MATCH($C4304,Departments!$A$5:$A$54,0)),"Department not on Departments sheet",IF(AND($I4304&lt;&gt;"",NOT(ISNUMBER($I4304))),"Date of birth is text, not a date",IF(AND($K4304&lt;&gt;"",NOT(ISNUMBER($K4304))),"Contract end is text, not a date","")))))</f>
        <v/>
      </c>
      <c r="AM4304" s="41">
        <f>IF($R4304=0,0,N($L4304)*(1+$Z4304+BonusMonths/12+IF($Q4304=1,0,EOSB))+N($M4304)+(N($L4304)+SI_Gross*N($M4304))*IF($Q4304=1,SI_O,SI_E))</f>
        <v/>
      </c>
      <c r="AN4304" s="41">
        <f>IF($R4304=0,0,(IF($Q4304=1,MedO,MedE+Ticket)+Training)/12)</f>
        <v/>
      </c>
    </row>
    <row r="4305">
      <c r="I4305" s="35" t="n"/>
      <c r="J4305" s="35" t="n"/>
      <c r="K4305" s="35" t="n"/>
      <c r="L4305" s="36" t="n"/>
      <c r="M4305" s="36" t="n"/>
      <c r="P4305" s="37" t="n"/>
      <c r="Q4305" s="38">
        <f>IF($C4305="",0,IF(OR(LOWER(TRIM($G4305))="omani",LOWER(TRIM($G4305))="oman",LOWER(TRIM($G4305))="om",LOWER(TRIM($G4305))="local"),1,0))</f>
        <v/>
      </c>
      <c r="R4305" s="38">
        <f>IF($C4305="",0,IF(OR(ISNUMBER(SEARCH("resign",$N4305)),ISNUMBER(SEARCH("terminat",$N4305)),ISNUMBER(SEARCH("inactive",$N4305)),ISNUMBER(SEARCH("vacan",$N4305)),ISNUMBER(SEARCH("deceased",$N4305)),ISNUMBER(SEARCH("separated",$N4305))),0,1))</f>
        <v/>
      </c>
      <c r="S4305">
        <f>IF(OR($R4305=0,NOT(ISNUMBER($I4305))),"",IFERROR(DATEDIF($I4305,DATE(FY,1,1),"y"),""))</f>
        <v/>
      </c>
      <c r="T4305">
        <f>IF(OR($R4305=0,NOT(ISNUMBER($J4305))),"",IFERROR(DATEDIF($J4305,DATE(FY,1,1),"y"),0))</f>
        <v/>
      </c>
      <c r="U4305" s="38">
        <f>IF(OR($R4305=0,NOT(ISNUMBER($I4305))),0,IF(YEAR($I4305)+IF($Q4305=1,RetAgeO,RetAgeE)=FY,MONTH($I4305),IF(YEAR($I4305)+IF($Q4305=1,RetAgeO,RetAgeE)&lt;FY,1,0)))</f>
        <v/>
      </c>
      <c r="V4305" s="38">
        <f>IF(OR($R4305=0,NOT(ISNUMBER($K4305))),0,IF(YEAR($K4305)=FY,MONTH($K4305),IF(YEAR($K4305)&lt;FY,1,0)))</f>
        <v/>
      </c>
      <c r="W4305" s="38">
        <f>IF($R4305=0,0,MIN(12,IF(AND(ISNUMBER($O4305),$O4305&gt;=1,$O4305&lt;=12),INT($O4305),12),IF(AND(RetireExit="Yes",$U4305&gt;0),$U4305,12),IF(AND(ContractExit="Yes",$V4305&gt;0),$V4305,12)))</f>
        <v/>
      </c>
      <c r="X4305" s="37">
        <f>IF(ISNUMBER($P4305),$P4305,IncPct)</f>
        <v/>
      </c>
      <c r="Y4305" s="39">
        <f>IF($W4305=0,0,MAX(0,MIN($W4305,IncMonth-1))+MAX(0,$W4305-IncMonth+1)*(1+$X4305))</f>
        <v/>
      </c>
      <c r="Z4305" s="40">
        <f>IF($C4305="",0,IFERROR(INDEX(Departments!$B$5:$B$54,MATCH($C4305,Departments!$A$5:$A$54,0)),0))</f>
        <v/>
      </c>
      <c r="AA4305" s="41">
        <f>N($L4305)*$Y4305</f>
        <v/>
      </c>
      <c r="AB4305" s="41">
        <f>N($M4305)*$Y4305</f>
        <v/>
      </c>
      <c r="AC4305" s="41">
        <f>$AA4305*$Z4305</f>
        <v/>
      </c>
      <c r="AD4305" s="41">
        <f>$AA4305*BonusMonths/12</f>
        <v/>
      </c>
      <c r="AE4305" s="41">
        <f>($AA4305+SI_Gross*$AB4305)*IF($Q4305=1,SI_O,SI_E)</f>
        <v/>
      </c>
      <c r="AF4305" s="41">
        <f>IF($Q4305=1,0,$AA4305*EOSB)</f>
        <v/>
      </c>
      <c r="AG4305" s="41">
        <f>$AN4305*$W4305</f>
        <v/>
      </c>
      <c r="AH4305" s="41">
        <f>SUM($AA4305:$AG4305)</f>
        <v/>
      </c>
      <c r="AI4305" s="41">
        <f>12*($AM4305+$AN4305)</f>
        <v/>
      </c>
      <c r="AJ4305" s="41">
        <f>$AM4305*((IncMonth-1)+(13-IncMonth)*(1+$X4305))+12*$AN4305</f>
        <v/>
      </c>
      <c r="AK4305" s="41">
        <f>IF($R4305=1,N($L4305)+N($M4305),0)</f>
        <v/>
      </c>
      <c r="AL4305">
        <f>IF($C4305="","",IF(N($L4305)&lt;=0,"Basic salary missing",IF(ISNA(MATCH($C4305,Departments!$A$5:$A$54,0)),"Department not on Departments sheet",IF(AND($I4305&lt;&gt;"",NOT(ISNUMBER($I4305))),"Date of birth is text, not a date",IF(AND($K4305&lt;&gt;"",NOT(ISNUMBER($K4305))),"Contract end is text, not a date","")))))</f>
        <v/>
      </c>
      <c r="AM4305" s="41">
        <f>IF($R4305=0,0,N($L4305)*(1+$Z4305+BonusMonths/12+IF($Q4305=1,0,EOSB))+N($M4305)+(N($L4305)+SI_Gross*N($M4305))*IF($Q4305=1,SI_O,SI_E))</f>
        <v/>
      </c>
      <c r="AN4305" s="41">
        <f>IF($R4305=0,0,(IF($Q4305=1,MedO,MedE+Ticket)+Training)/12)</f>
        <v/>
      </c>
    </row>
    <row r="4306">
      <c r="I4306" s="35" t="n"/>
      <c r="J4306" s="35" t="n"/>
      <c r="K4306" s="35" t="n"/>
      <c r="L4306" s="36" t="n"/>
      <c r="M4306" s="36" t="n"/>
      <c r="P4306" s="37" t="n"/>
      <c r="Q4306" s="38">
        <f>IF($C4306="",0,IF(OR(LOWER(TRIM($G4306))="omani",LOWER(TRIM($G4306))="oman",LOWER(TRIM($G4306))="om",LOWER(TRIM($G4306))="local"),1,0))</f>
        <v/>
      </c>
      <c r="R4306" s="38">
        <f>IF($C4306="",0,IF(OR(ISNUMBER(SEARCH("resign",$N4306)),ISNUMBER(SEARCH("terminat",$N4306)),ISNUMBER(SEARCH("inactive",$N4306)),ISNUMBER(SEARCH("vacan",$N4306)),ISNUMBER(SEARCH("deceased",$N4306)),ISNUMBER(SEARCH("separated",$N4306))),0,1))</f>
        <v/>
      </c>
      <c r="S4306">
        <f>IF(OR($R4306=0,NOT(ISNUMBER($I4306))),"",IFERROR(DATEDIF($I4306,DATE(FY,1,1),"y"),""))</f>
        <v/>
      </c>
      <c r="T4306">
        <f>IF(OR($R4306=0,NOT(ISNUMBER($J4306))),"",IFERROR(DATEDIF($J4306,DATE(FY,1,1),"y"),0))</f>
        <v/>
      </c>
      <c r="U4306" s="38">
        <f>IF(OR($R4306=0,NOT(ISNUMBER($I4306))),0,IF(YEAR($I4306)+IF($Q4306=1,RetAgeO,RetAgeE)=FY,MONTH($I4306),IF(YEAR($I4306)+IF($Q4306=1,RetAgeO,RetAgeE)&lt;FY,1,0)))</f>
        <v/>
      </c>
      <c r="V4306" s="38">
        <f>IF(OR($R4306=0,NOT(ISNUMBER($K4306))),0,IF(YEAR($K4306)=FY,MONTH($K4306),IF(YEAR($K4306)&lt;FY,1,0)))</f>
        <v/>
      </c>
      <c r="W4306" s="38">
        <f>IF($R4306=0,0,MIN(12,IF(AND(ISNUMBER($O4306),$O4306&gt;=1,$O4306&lt;=12),INT($O4306),12),IF(AND(RetireExit="Yes",$U4306&gt;0),$U4306,12),IF(AND(ContractExit="Yes",$V4306&gt;0),$V4306,12)))</f>
        <v/>
      </c>
      <c r="X4306" s="37">
        <f>IF(ISNUMBER($P4306),$P4306,IncPct)</f>
        <v/>
      </c>
      <c r="Y4306" s="39">
        <f>IF($W4306=0,0,MAX(0,MIN($W4306,IncMonth-1))+MAX(0,$W4306-IncMonth+1)*(1+$X4306))</f>
        <v/>
      </c>
      <c r="Z4306" s="40">
        <f>IF($C4306="",0,IFERROR(INDEX(Departments!$B$5:$B$54,MATCH($C4306,Departments!$A$5:$A$54,0)),0))</f>
        <v/>
      </c>
      <c r="AA4306" s="41">
        <f>N($L4306)*$Y4306</f>
        <v/>
      </c>
      <c r="AB4306" s="41">
        <f>N($M4306)*$Y4306</f>
        <v/>
      </c>
      <c r="AC4306" s="41">
        <f>$AA4306*$Z4306</f>
        <v/>
      </c>
      <c r="AD4306" s="41">
        <f>$AA4306*BonusMonths/12</f>
        <v/>
      </c>
      <c r="AE4306" s="41">
        <f>($AA4306+SI_Gross*$AB4306)*IF($Q4306=1,SI_O,SI_E)</f>
        <v/>
      </c>
      <c r="AF4306" s="41">
        <f>IF($Q4306=1,0,$AA4306*EOSB)</f>
        <v/>
      </c>
      <c r="AG4306" s="41">
        <f>$AN4306*$W4306</f>
        <v/>
      </c>
      <c r="AH4306" s="41">
        <f>SUM($AA4306:$AG4306)</f>
        <v/>
      </c>
      <c r="AI4306" s="41">
        <f>12*($AM4306+$AN4306)</f>
        <v/>
      </c>
      <c r="AJ4306" s="41">
        <f>$AM4306*((IncMonth-1)+(13-IncMonth)*(1+$X4306))+12*$AN4306</f>
        <v/>
      </c>
      <c r="AK4306" s="41">
        <f>IF($R4306=1,N($L4306)+N($M4306),0)</f>
        <v/>
      </c>
      <c r="AL4306">
        <f>IF($C4306="","",IF(N($L4306)&lt;=0,"Basic salary missing",IF(ISNA(MATCH($C4306,Departments!$A$5:$A$54,0)),"Department not on Departments sheet",IF(AND($I4306&lt;&gt;"",NOT(ISNUMBER($I4306))),"Date of birth is text, not a date",IF(AND($K4306&lt;&gt;"",NOT(ISNUMBER($K4306))),"Contract end is text, not a date","")))))</f>
        <v/>
      </c>
      <c r="AM4306" s="41">
        <f>IF($R4306=0,0,N($L4306)*(1+$Z4306+BonusMonths/12+IF($Q4306=1,0,EOSB))+N($M4306)+(N($L4306)+SI_Gross*N($M4306))*IF($Q4306=1,SI_O,SI_E))</f>
        <v/>
      </c>
      <c r="AN4306" s="41">
        <f>IF($R4306=0,0,(IF($Q4306=1,MedO,MedE+Ticket)+Training)/12)</f>
        <v/>
      </c>
    </row>
    <row r="4307">
      <c r="I4307" s="35" t="n"/>
      <c r="J4307" s="35" t="n"/>
      <c r="K4307" s="35" t="n"/>
      <c r="L4307" s="36" t="n"/>
      <c r="M4307" s="36" t="n"/>
      <c r="P4307" s="37" t="n"/>
      <c r="Q4307" s="38">
        <f>IF($C4307="",0,IF(OR(LOWER(TRIM($G4307))="omani",LOWER(TRIM($G4307))="oman",LOWER(TRIM($G4307))="om",LOWER(TRIM($G4307))="local"),1,0))</f>
        <v/>
      </c>
      <c r="R4307" s="38">
        <f>IF($C4307="",0,IF(OR(ISNUMBER(SEARCH("resign",$N4307)),ISNUMBER(SEARCH("terminat",$N4307)),ISNUMBER(SEARCH("inactive",$N4307)),ISNUMBER(SEARCH("vacan",$N4307)),ISNUMBER(SEARCH("deceased",$N4307)),ISNUMBER(SEARCH("separated",$N4307))),0,1))</f>
        <v/>
      </c>
      <c r="S4307">
        <f>IF(OR($R4307=0,NOT(ISNUMBER($I4307))),"",IFERROR(DATEDIF($I4307,DATE(FY,1,1),"y"),""))</f>
        <v/>
      </c>
      <c r="T4307">
        <f>IF(OR($R4307=0,NOT(ISNUMBER($J4307))),"",IFERROR(DATEDIF($J4307,DATE(FY,1,1),"y"),0))</f>
        <v/>
      </c>
      <c r="U4307" s="38">
        <f>IF(OR($R4307=0,NOT(ISNUMBER($I4307))),0,IF(YEAR($I4307)+IF($Q4307=1,RetAgeO,RetAgeE)=FY,MONTH($I4307),IF(YEAR($I4307)+IF($Q4307=1,RetAgeO,RetAgeE)&lt;FY,1,0)))</f>
        <v/>
      </c>
      <c r="V4307" s="38">
        <f>IF(OR($R4307=0,NOT(ISNUMBER($K4307))),0,IF(YEAR($K4307)=FY,MONTH($K4307),IF(YEAR($K4307)&lt;FY,1,0)))</f>
        <v/>
      </c>
      <c r="W4307" s="38">
        <f>IF($R4307=0,0,MIN(12,IF(AND(ISNUMBER($O4307),$O4307&gt;=1,$O4307&lt;=12),INT($O4307),12),IF(AND(RetireExit="Yes",$U4307&gt;0),$U4307,12),IF(AND(ContractExit="Yes",$V4307&gt;0),$V4307,12)))</f>
        <v/>
      </c>
      <c r="X4307" s="37">
        <f>IF(ISNUMBER($P4307),$P4307,IncPct)</f>
        <v/>
      </c>
      <c r="Y4307" s="39">
        <f>IF($W4307=0,0,MAX(0,MIN($W4307,IncMonth-1))+MAX(0,$W4307-IncMonth+1)*(1+$X4307))</f>
        <v/>
      </c>
      <c r="Z4307" s="40">
        <f>IF($C4307="",0,IFERROR(INDEX(Departments!$B$5:$B$54,MATCH($C4307,Departments!$A$5:$A$54,0)),0))</f>
        <v/>
      </c>
      <c r="AA4307" s="41">
        <f>N($L4307)*$Y4307</f>
        <v/>
      </c>
      <c r="AB4307" s="41">
        <f>N($M4307)*$Y4307</f>
        <v/>
      </c>
      <c r="AC4307" s="41">
        <f>$AA4307*$Z4307</f>
        <v/>
      </c>
      <c r="AD4307" s="41">
        <f>$AA4307*BonusMonths/12</f>
        <v/>
      </c>
      <c r="AE4307" s="41">
        <f>($AA4307+SI_Gross*$AB4307)*IF($Q4307=1,SI_O,SI_E)</f>
        <v/>
      </c>
      <c r="AF4307" s="41">
        <f>IF($Q4307=1,0,$AA4307*EOSB)</f>
        <v/>
      </c>
      <c r="AG4307" s="41">
        <f>$AN4307*$W4307</f>
        <v/>
      </c>
      <c r="AH4307" s="41">
        <f>SUM($AA4307:$AG4307)</f>
        <v/>
      </c>
      <c r="AI4307" s="41">
        <f>12*($AM4307+$AN4307)</f>
        <v/>
      </c>
      <c r="AJ4307" s="41">
        <f>$AM4307*((IncMonth-1)+(13-IncMonth)*(1+$X4307))+12*$AN4307</f>
        <v/>
      </c>
      <c r="AK4307" s="41">
        <f>IF($R4307=1,N($L4307)+N($M4307),0)</f>
        <v/>
      </c>
      <c r="AL4307">
        <f>IF($C4307="","",IF(N($L4307)&lt;=0,"Basic salary missing",IF(ISNA(MATCH($C4307,Departments!$A$5:$A$54,0)),"Department not on Departments sheet",IF(AND($I4307&lt;&gt;"",NOT(ISNUMBER($I4307))),"Date of birth is text, not a date",IF(AND($K4307&lt;&gt;"",NOT(ISNUMBER($K4307))),"Contract end is text, not a date","")))))</f>
        <v/>
      </c>
      <c r="AM4307" s="41">
        <f>IF($R4307=0,0,N($L4307)*(1+$Z4307+BonusMonths/12+IF($Q4307=1,0,EOSB))+N($M4307)+(N($L4307)+SI_Gross*N($M4307))*IF($Q4307=1,SI_O,SI_E))</f>
        <v/>
      </c>
      <c r="AN4307" s="41">
        <f>IF($R4307=0,0,(IF($Q4307=1,MedO,MedE+Ticket)+Training)/12)</f>
        <v/>
      </c>
    </row>
    <row r="4308">
      <c r="I4308" s="35" t="n"/>
      <c r="J4308" s="35" t="n"/>
      <c r="K4308" s="35" t="n"/>
      <c r="L4308" s="36" t="n"/>
      <c r="M4308" s="36" t="n"/>
      <c r="P4308" s="37" t="n"/>
      <c r="Q4308" s="38">
        <f>IF($C4308="",0,IF(OR(LOWER(TRIM($G4308))="omani",LOWER(TRIM($G4308))="oman",LOWER(TRIM($G4308))="om",LOWER(TRIM($G4308))="local"),1,0))</f>
        <v/>
      </c>
      <c r="R4308" s="38">
        <f>IF($C4308="",0,IF(OR(ISNUMBER(SEARCH("resign",$N4308)),ISNUMBER(SEARCH("terminat",$N4308)),ISNUMBER(SEARCH("inactive",$N4308)),ISNUMBER(SEARCH("vacan",$N4308)),ISNUMBER(SEARCH("deceased",$N4308)),ISNUMBER(SEARCH("separated",$N4308))),0,1))</f>
        <v/>
      </c>
      <c r="S4308">
        <f>IF(OR($R4308=0,NOT(ISNUMBER($I4308))),"",IFERROR(DATEDIF($I4308,DATE(FY,1,1),"y"),""))</f>
        <v/>
      </c>
      <c r="T4308">
        <f>IF(OR($R4308=0,NOT(ISNUMBER($J4308))),"",IFERROR(DATEDIF($J4308,DATE(FY,1,1),"y"),0))</f>
        <v/>
      </c>
      <c r="U4308" s="38">
        <f>IF(OR($R4308=0,NOT(ISNUMBER($I4308))),0,IF(YEAR($I4308)+IF($Q4308=1,RetAgeO,RetAgeE)=FY,MONTH($I4308),IF(YEAR($I4308)+IF($Q4308=1,RetAgeO,RetAgeE)&lt;FY,1,0)))</f>
        <v/>
      </c>
      <c r="V4308" s="38">
        <f>IF(OR($R4308=0,NOT(ISNUMBER($K4308))),0,IF(YEAR($K4308)=FY,MONTH($K4308),IF(YEAR($K4308)&lt;FY,1,0)))</f>
        <v/>
      </c>
      <c r="W4308" s="38">
        <f>IF($R4308=0,0,MIN(12,IF(AND(ISNUMBER($O4308),$O4308&gt;=1,$O4308&lt;=12),INT($O4308),12),IF(AND(RetireExit="Yes",$U4308&gt;0),$U4308,12),IF(AND(ContractExit="Yes",$V4308&gt;0),$V4308,12)))</f>
        <v/>
      </c>
      <c r="X4308" s="37">
        <f>IF(ISNUMBER($P4308),$P4308,IncPct)</f>
        <v/>
      </c>
      <c r="Y4308" s="39">
        <f>IF($W4308=0,0,MAX(0,MIN($W4308,IncMonth-1))+MAX(0,$W4308-IncMonth+1)*(1+$X4308))</f>
        <v/>
      </c>
      <c r="Z4308" s="40">
        <f>IF($C4308="",0,IFERROR(INDEX(Departments!$B$5:$B$54,MATCH($C4308,Departments!$A$5:$A$54,0)),0))</f>
        <v/>
      </c>
      <c r="AA4308" s="41">
        <f>N($L4308)*$Y4308</f>
        <v/>
      </c>
      <c r="AB4308" s="41">
        <f>N($M4308)*$Y4308</f>
        <v/>
      </c>
      <c r="AC4308" s="41">
        <f>$AA4308*$Z4308</f>
        <v/>
      </c>
      <c r="AD4308" s="41">
        <f>$AA4308*BonusMonths/12</f>
        <v/>
      </c>
      <c r="AE4308" s="41">
        <f>($AA4308+SI_Gross*$AB4308)*IF($Q4308=1,SI_O,SI_E)</f>
        <v/>
      </c>
      <c r="AF4308" s="41">
        <f>IF($Q4308=1,0,$AA4308*EOSB)</f>
        <v/>
      </c>
      <c r="AG4308" s="41">
        <f>$AN4308*$W4308</f>
        <v/>
      </c>
      <c r="AH4308" s="41">
        <f>SUM($AA4308:$AG4308)</f>
        <v/>
      </c>
      <c r="AI4308" s="41">
        <f>12*($AM4308+$AN4308)</f>
        <v/>
      </c>
      <c r="AJ4308" s="41">
        <f>$AM4308*((IncMonth-1)+(13-IncMonth)*(1+$X4308))+12*$AN4308</f>
        <v/>
      </c>
      <c r="AK4308" s="41">
        <f>IF($R4308=1,N($L4308)+N($M4308),0)</f>
        <v/>
      </c>
      <c r="AL4308">
        <f>IF($C4308="","",IF(N($L4308)&lt;=0,"Basic salary missing",IF(ISNA(MATCH($C4308,Departments!$A$5:$A$54,0)),"Department not on Departments sheet",IF(AND($I4308&lt;&gt;"",NOT(ISNUMBER($I4308))),"Date of birth is text, not a date",IF(AND($K4308&lt;&gt;"",NOT(ISNUMBER($K4308))),"Contract end is text, not a date","")))))</f>
        <v/>
      </c>
      <c r="AM4308" s="41">
        <f>IF($R4308=0,0,N($L4308)*(1+$Z4308+BonusMonths/12+IF($Q4308=1,0,EOSB))+N($M4308)+(N($L4308)+SI_Gross*N($M4308))*IF($Q4308=1,SI_O,SI_E))</f>
        <v/>
      </c>
      <c r="AN4308" s="41">
        <f>IF($R4308=0,0,(IF($Q4308=1,MedO,MedE+Ticket)+Training)/12)</f>
        <v/>
      </c>
    </row>
    <row r="4309">
      <c r="I4309" s="35" t="n"/>
      <c r="J4309" s="35" t="n"/>
      <c r="K4309" s="35" t="n"/>
      <c r="L4309" s="36" t="n"/>
      <c r="M4309" s="36" t="n"/>
      <c r="P4309" s="37" t="n"/>
      <c r="Q4309" s="38">
        <f>IF($C4309="",0,IF(OR(LOWER(TRIM($G4309))="omani",LOWER(TRIM($G4309))="oman",LOWER(TRIM($G4309))="om",LOWER(TRIM($G4309))="local"),1,0))</f>
        <v/>
      </c>
      <c r="R4309" s="38">
        <f>IF($C4309="",0,IF(OR(ISNUMBER(SEARCH("resign",$N4309)),ISNUMBER(SEARCH("terminat",$N4309)),ISNUMBER(SEARCH("inactive",$N4309)),ISNUMBER(SEARCH("vacan",$N4309)),ISNUMBER(SEARCH("deceased",$N4309)),ISNUMBER(SEARCH("separated",$N4309))),0,1))</f>
        <v/>
      </c>
      <c r="S4309">
        <f>IF(OR($R4309=0,NOT(ISNUMBER($I4309))),"",IFERROR(DATEDIF($I4309,DATE(FY,1,1),"y"),""))</f>
        <v/>
      </c>
      <c r="T4309">
        <f>IF(OR($R4309=0,NOT(ISNUMBER($J4309))),"",IFERROR(DATEDIF($J4309,DATE(FY,1,1),"y"),0))</f>
        <v/>
      </c>
      <c r="U4309" s="38">
        <f>IF(OR($R4309=0,NOT(ISNUMBER($I4309))),0,IF(YEAR($I4309)+IF($Q4309=1,RetAgeO,RetAgeE)=FY,MONTH($I4309),IF(YEAR($I4309)+IF($Q4309=1,RetAgeO,RetAgeE)&lt;FY,1,0)))</f>
        <v/>
      </c>
      <c r="V4309" s="38">
        <f>IF(OR($R4309=0,NOT(ISNUMBER($K4309))),0,IF(YEAR($K4309)=FY,MONTH($K4309),IF(YEAR($K4309)&lt;FY,1,0)))</f>
        <v/>
      </c>
      <c r="W4309" s="38">
        <f>IF($R4309=0,0,MIN(12,IF(AND(ISNUMBER($O4309),$O4309&gt;=1,$O4309&lt;=12),INT($O4309),12),IF(AND(RetireExit="Yes",$U4309&gt;0),$U4309,12),IF(AND(ContractExit="Yes",$V4309&gt;0),$V4309,12)))</f>
        <v/>
      </c>
      <c r="X4309" s="37">
        <f>IF(ISNUMBER($P4309),$P4309,IncPct)</f>
        <v/>
      </c>
      <c r="Y4309" s="39">
        <f>IF($W4309=0,0,MAX(0,MIN($W4309,IncMonth-1))+MAX(0,$W4309-IncMonth+1)*(1+$X4309))</f>
        <v/>
      </c>
      <c r="Z4309" s="40">
        <f>IF($C4309="",0,IFERROR(INDEX(Departments!$B$5:$B$54,MATCH($C4309,Departments!$A$5:$A$54,0)),0))</f>
        <v/>
      </c>
      <c r="AA4309" s="41">
        <f>N($L4309)*$Y4309</f>
        <v/>
      </c>
      <c r="AB4309" s="41">
        <f>N($M4309)*$Y4309</f>
        <v/>
      </c>
      <c r="AC4309" s="41">
        <f>$AA4309*$Z4309</f>
        <v/>
      </c>
      <c r="AD4309" s="41">
        <f>$AA4309*BonusMonths/12</f>
        <v/>
      </c>
      <c r="AE4309" s="41">
        <f>($AA4309+SI_Gross*$AB4309)*IF($Q4309=1,SI_O,SI_E)</f>
        <v/>
      </c>
      <c r="AF4309" s="41">
        <f>IF($Q4309=1,0,$AA4309*EOSB)</f>
        <v/>
      </c>
      <c r="AG4309" s="41">
        <f>$AN4309*$W4309</f>
        <v/>
      </c>
      <c r="AH4309" s="41">
        <f>SUM($AA4309:$AG4309)</f>
        <v/>
      </c>
      <c r="AI4309" s="41">
        <f>12*($AM4309+$AN4309)</f>
        <v/>
      </c>
      <c r="AJ4309" s="41">
        <f>$AM4309*((IncMonth-1)+(13-IncMonth)*(1+$X4309))+12*$AN4309</f>
        <v/>
      </c>
      <c r="AK4309" s="41">
        <f>IF($R4309=1,N($L4309)+N($M4309),0)</f>
        <v/>
      </c>
      <c r="AL4309">
        <f>IF($C4309="","",IF(N($L4309)&lt;=0,"Basic salary missing",IF(ISNA(MATCH($C4309,Departments!$A$5:$A$54,0)),"Department not on Departments sheet",IF(AND($I4309&lt;&gt;"",NOT(ISNUMBER($I4309))),"Date of birth is text, not a date",IF(AND($K4309&lt;&gt;"",NOT(ISNUMBER($K4309))),"Contract end is text, not a date","")))))</f>
        <v/>
      </c>
      <c r="AM4309" s="41">
        <f>IF($R4309=0,0,N($L4309)*(1+$Z4309+BonusMonths/12+IF($Q4309=1,0,EOSB))+N($M4309)+(N($L4309)+SI_Gross*N($M4309))*IF($Q4309=1,SI_O,SI_E))</f>
        <v/>
      </c>
      <c r="AN4309" s="41">
        <f>IF($R4309=0,0,(IF($Q4309=1,MedO,MedE+Ticket)+Training)/12)</f>
        <v/>
      </c>
    </row>
    <row r="4310">
      <c r="I4310" s="35" t="n"/>
      <c r="J4310" s="35" t="n"/>
      <c r="K4310" s="35" t="n"/>
      <c r="L4310" s="36" t="n"/>
      <c r="M4310" s="36" t="n"/>
      <c r="P4310" s="37" t="n"/>
      <c r="Q4310" s="38">
        <f>IF($C4310="",0,IF(OR(LOWER(TRIM($G4310))="omani",LOWER(TRIM($G4310))="oman",LOWER(TRIM($G4310))="om",LOWER(TRIM($G4310))="local"),1,0))</f>
        <v/>
      </c>
      <c r="R4310" s="38">
        <f>IF($C4310="",0,IF(OR(ISNUMBER(SEARCH("resign",$N4310)),ISNUMBER(SEARCH("terminat",$N4310)),ISNUMBER(SEARCH("inactive",$N4310)),ISNUMBER(SEARCH("vacan",$N4310)),ISNUMBER(SEARCH("deceased",$N4310)),ISNUMBER(SEARCH("separated",$N4310))),0,1))</f>
        <v/>
      </c>
      <c r="S4310">
        <f>IF(OR($R4310=0,NOT(ISNUMBER($I4310))),"",IFERROR(DATEDIF($I4310,DATE(FY,1,1),"y"),""))</f>
        <v/>
      </c>
      <c r="T4310">
        <f>IF(OR($R4310=0,NOT(ISNUMBER($J4310))),"",IFERROR(DATEDIF($J4310,DATE(FY,1,1),"y"),0))</f>
        <v/>
      </c>
      <c r="U4310" s="38">
        <f>IF(OR($R4310=0,NOT(ISNUMBER($I4310))),0,IF(YEAR($I4310)+IF($Q4310=1,RetAgeO,RetAgeE)=FY,MONTH($I4310),IF(YEAR($I4310)+IF($Q4310=1,RetAgeO,RetAgeE)&lt;FY,1,0)))</f>
        <v/>
      </c>
      <c r="V4310" s="38">
        <f>IF(OR($R4310=0,NOT(ISNUMBER($K4310))),0,IF(YEAR($K4310)=FY,MONTH($K4310),IF(YEAR($K4310)&lt;FY,1,0)))</f>
        <v/>
      </c>
      <c r="W4310" s="38">
        <f>IF($R4310=0,0,MIN(12,IF(AND(ISNUMBER($O4310),$O4310&gt;=1,$O4310&lt;=12),INT($O4310),12),IF(AND(RetireExit="Yes",$U4310&gt;0),$U4310,12),IF(AND(ContractExit="Yes",$V4310&gt;0),$V4310,12)))</f>
        <v/>
      </c>
      <c r="X4310" s="37">
        <f>IF(ISNUMBER($P4310),$P4310,IncPct)</f>
        <v/>
      </c>
      <c r="Y4310" s="39">
        <f>IF($W4310=0,0,MAX(0,MIN($W4310,IncMonth-1))+MAX(0,$W4310-IncMonth+1)*(1+$X4310))</f>
        <v/>
      </c>
      <c r="Z4310" s="40">
        <f>IF($C4310="",0,IFERROR(INDEX(Departments!$B$5:$B$54,MATCH($C4310,Departments!$A$5:$A$54,0)),0))</f>
        <v/>
      </c>
      <c r="AA4310" s="41">
        <f>N($L4310)*$Y4310</f>
        <v/>
      </c>
      <c r="AB4310" s="41">
        <f>N($M4310)*$Y4310</f>
        <v/>
      </c>
      <c r="AC4310" s="41">
        <f>$AA4310*$Z4310</f>
        <v/>
      </c>
      <c r="AD4310" s="41">
        <f>$AA4310*BonusMonths/12</f>
        <v/>
      </c>
      <c r="AE4310" s="41">
        <f>($AA4310+SI_Gross*$AB4310)*IF($Q4310=1,SI_O,SI_E)</f>
        <v/>
      </c>
      <c r="AF4310" s="41">
        <f>IF($Q4310=1,0,$AA4310*EOSB)</f>
        <v/>
      </c>
      <c r="AG4310" s="41">
        <f>$AN4310*$W4310</f>
        <v/>
      </c>
      <c r="AH4310" s="41">
        <f>SUM($AA4310:$AG4310)</f>
        <v/>
      </c>
      <c r="AI4310" s="41">
        <f>12*($AM4310+$AN4310)</f>
        <v/>
      </c>
      <c r="AJ4310" s="41">
        <f>$AM4310*((IncMonth-1)+(13-IncMonth)*(1+$X4310))+12*$AN4310</f>
        <v/>
      </c>
      <c r="AK4310" s="41">
        <f>IF($R4310=1,N($L4310)+N($M4310),0)</f>
        <v/>
      </c>
      <c r="AL4310">
        <f>IF($C4310="","",IF(N($L4310)&lt;=0,"Basic salary missing",IF(ISNA(MATCH($C4310,Departments!$A$5:$A$54,0)),"Department not on Departments sheet",IF(AND($I4310&lt;&gt;"",NOT(ISNUMBER($I4310))),"Date of birth is text, not a date",IF(AND($K4310&lt;&gt;"",NOT(ISNUMBER($K4310))),"Contract end is text, not a date","")))))</f>
        <v/>
      </c>
      <c r="AM4310" s="41">
        <f>IF($R4310=0,0,N($L4310)*(1+$Z4310+BonusMonths/12+IF($Q4310=1,0,EOSB))+N($M4310)+(N($L4310)+SI_Gross*N($M4310))*IF($Q4310=1,SI_O,SI_E))</f>
        <v/>
      </c>
      <c r="AN4310" s="41">
        <f>IF($R4310=0,0,(IF($Q4310=1,MedO,MedE+Ticket)+Training)/12)</f>
        <v/>
      </c>
    </row>
    <row r="4311">
      <c r="I4311" s="35" t="n"/>
      <c r="J4311" s="35" t="n"/>
      <c r="K4311" s="35" t="n"/>
      <c r="L4311" s="36" t="n"/>
      <c r="M4311" s="36" t="n"/>
      <c r="P4311" s="37" t="n"/>
      <c r="Q4311" s="38">
        <f>IF($C4311="",0,IF(OR(LOWER(TRIM($G4311))="omani",LOWER(TRIM($G4311))="oman",LOWER(TRIM($G4311))="om",LOWER(TRIM($G4311))="local"),1,0))</f>
        <v/>
      </c>
      <c r="R4311" s="38">
        <f>IF($C4311="",0,IF(OR(ISNUMBER(SEARCH("resign",$N4311)),ISNUMBER(SEARCH("terminat",$N4311)),ISNUMBER(SEARCH("inactive",$N4311)),ISNUMBER(SEARCH("vacan",$N4311)),ISNUMBER(SEARCH("deceased",$N4311)),ISNUMBER(SEARCH("separated",$N4311))),0,1))</f>
        <v/>
      </c>
      <c r="S4311">
        <f>IF(OR($R4311=0,NOT(ISNUMBER($I4311))),"",IFERROR(DATEDIF($I4311,DATE(FY,1,1),"y"),""))</f>
        <v/>
      </c>
      <c r="T4311">
        <f>IF(OR($R4311=0,NOT(ISNUMBER($J4311))),"",IFERROR(DATEDIF($J4311,DATE(FY,1,1),"y"),0))</f>
        <v/>
      </c>
      <c r="U4311" s="38">
        <f>IF(OR($R4311=0,NOT(ISNUMBER($I4311))),0,IF(YEAR($I4311)+IF($Q4311=1,RetAgeO,RetAgeE)=FY,MONTH($I4311),IF(YEAR($I4311)+IF($Q4311=1,RetAgeO,RetAgeE)&lt;FY,1,0)))</f>
        <v/>
      </c>
      <c r="V4311" s="38">
        <f>IF(OR($R4311=0,NOT(ISNUMBER($K4311))),0,IF(YEAR($K4311)=FY,MONTH($K4311),IF(YEAR($K4311)&lt;FY,1,0)))</f>
        <v/>
      </c>
      <c r="W4311" s="38">
        <f>IF($R4311=0,0,MIN(12,IF(AND(ISNUMBER($O4311),$O4311&gt;=1,$O4311&lt;=12),INT($O4311),12),IF(AND(RetireExit="Yes",$U4311&gt;0),$U4311,12),IF(AND(ContractExit="Yes",$V4311&gt;0),$V4311,12)))</f>
        <v/>
      </c>
      <c r="X4311" s="37">
        <f>IF(ISNUMBER($P4311),$P4311,IncPct)</f>
        <v/>
      </c>
      <c r="Y4311" s="39">
        <f>IF($W4311=0,0,MAX(0,MIN($W4311,IncMonth-1))+MAX(0,$W4311-IncMonth+1)*(1+$X4311))</f>
        <v/>
      </c>
      <c r="Z4311" s="40">
        <f>IF($C4311="",0,IFERROR(INDEX(Departments!$B$5:$B$54,MATCH($C4311,Departments!$A$5:$A$54,0)),0))</f>
        <v/>
      </c>
      <c r="AA4311" s="41">
        <f>N($L4311)*$Y4311</f>
        <v/>
      </c>
      <c r="AB4311" s="41">
        <f>N($M4311)*$Y4311</f>
        <v/>
      </c>
      <c r="AC4311" s="41">
        <f>$AA4311*$Z4311</f>
        <v/>
      </c>
      <c r="AD4311" s="41">
        <f>$AA4311*BonusMonths/12</f>
        <v/>
      </c>
      <c r="AE4311" s="41">
        <f>($AA4311+SI_Gross*$AB4311)*IF($Q4311=1,SI_O,SI_E)</f>
        <v/>
      </c>
      <c r="AF4311" s="41">
        <f>IF($Q4311=1,0,$AA4311*EOSB)</f>
        <v/>
      </c>
      <c r="AG4311" s="41">
        <f>$AN4311*$W4311</f>
        <v/>
      </c>
      <c r="AH4311" s="41">
        <f>SUM($AA4311:$AG4311)</f>
        <v/>
      </c>
      <c r="AI4311" s="41">
        <f>12*($AM4311+$AN4311)</f>
        <v/>
      </c>
      <c r="AJ4311" s="41">
        <f>$AM4311*((IncMonth-1)+(13-IncMonth)*(1+$X4311))+12*$AN4311</f>
        <v/>
      </c>
      <c r="AK4311" s="41">
        <f>IF($R4311=1,N($L4311)+N($M4311),0)</f>
        <v/>
      </c>
      <c r="AL4311">
        <f>IF($C4311="","",IF(N($L4311)&lt;=0,"Basic salary missing",IF(ISNA(MATCH($C4311,Departments!$A$5:$A$54,0)),"Department not on Departments sheet",IF(AND($I4311&lt;&gt;"",NOT(ISNUMBER($I4311))),"Date of birth is text, not a date",IF(AND($K4311&lt;&gt;"",NOT(ISNUMBER($K4311))),"Contract end is text, not a date","")))))</f>
        <v/>
      </c>
      <c r="AM4311" s="41">
        <f>IF($R4311=0,0,N($L4311)*(1+$Z4311+BonusMonths/12+IF($Q4311=1,0,EOSB))+N($M4311)+(N($L4311)+SI_Gross*N($M4311))*IF($Q4311=1,SI_O,SI_E))</f>
        <v/>
      </c>
      <c r="AN4311" s="41">
        <f>IF($R4311=0,0,(IF($Q4311=1,MedO,MedE+Ticket)+Training)/12)</f>
        <v/>
      </c>
    </row>
    <row r="4312">
      <c r="I4312" s="35" t="n"/>
      <c r="J4312" s="35" t="n"/>
      <c r="K4312" s="35" t="n"/>
      <c r="L4312" s="36" t="n"/>
      <c r="M4312" s="36" t="n"/>
      <c r="P4312" s="37" t="n"/>
      <c r="Q4312" s="38">
        <f>IF($C4312="",0,IF(OR(LOWER(TRIM($G4312))="omani",LOWER(TRIM($G4312))="oman",LOWER(TRIM($G4312))="om",LOWER(TRIM($G4312))="local"),1,0))</f>
        <v/>
      </c>
      <c r="R4312" s="38">
        <f>IF($C4312="",0,IF(OR(ISNUMBER(SEARCH("resign",$N4312)),ISNUMBER(SEARCH("terminat",$N4312)),ISNUMBER(SEARCH("inactive",$N4312)),ISNUMBER(SEARCH("vacan",$N4312)),ISNUMBER(SEARCH("deceased",$N4312)),ISNUMBER(SEARCH("separated",$N4312))),0,1))</f>
        <v/>
      </c>
      <c r="S4312">
        <f>IF(OR($R4312=0,NOT(ISNUMBER($I4312))),"",IFERROR(DATEDIF($I4312,DATE(FY,1,1),"y"),""))</f>
        <v/>
      </c>
      <c r="T4312">
        <f>IF(OR($R4312=0,NOT(ISNUMBER($J4312))),"",IFERROR(DATEDIF($J4312,DATE(FY,1,1),"y"),0))</f>
        <v/>
      </c>
      <c r="U4312" s="38">
        <f>IF(OR($R4312=0,NOT(ISNUMBER($I4312))),0,IF(YEAR($I4312)+IF($Q4312=1,RetAgeO,RetAgeE)=FY,MONTH($I4312),IF(YEAR($I4312)+IF($Q4312=1,RetAgeO,RetAgeE)&lt;FY,1,0)))</f>
        <v/>
      </c>
      <c r="V4312" s="38">
        <f>IF(OR($R4312=0,NOT(ISNUMBER($K4312))),0,IF(YEAR($K4312)=FY,MONTH($K4312),IF(YEAR($K4312)&lt;FY,1,0)))</f>
        <v/>
      </c>
      <c r="W4312" s="38">
        <f>IF($R4312=0,0,MIN(12,IF(AND(ISNUMBER($O4312),$O4312&gt;=1,$O4312&lt;=12),INT($O4312),12),IF(AND(RetireExit="Yes",$U4312&gt;0),$U4312,12),IF(AND(ContractExit="Yes",$V4312&gt;0),$V4312,12)))</f>
        <v/>
      </c>
      <c r="X4312" s="37">
        <f>IF(ISNUMBER($P4312),$P4312,IncPct)</f>
        <v/>
      </c>
      <c r="Y4312" s="39">
        <f>IF($W4312=0,0,MAX(0,MIN($W4312,IncMonth-1))+MAX(0,$W4312-IncMonth+1)*(1+$X4312))</f>
        <v/>
      </c>
      <c r="Z4312" s="40">
        <f>IF($C4312="",0,IFERROR(INDEX(Departments!$B$5:$B$54,MATCH($C4312,Departments!$A$5:$A$54,0)),0))</f>
        <v/>
      </c>
      <c r="AA4312" s="41">
        <f>N($L4312)*$Y4312</f>
        <v/>
      </c>
      <c r="AB4312" s="41">
        <f>N($M4312)*$Y4312</f>
        <v/>
      </c>
      <c r="AC4312" s="41">
        <f>$AA4312*$Z4312</f>
        <v/>
      </c>
      <c r="AD4312" s="41">
        <f>$AA4312*BonusMonths/12</f>
        <v/>
      </c>
      <c r="AE4312" s="41">
        <f>($AA4312+SI_Gross*$AB4312)*IF($Q4312=1,SI_O,SI_E)</f>
        <v/>
      </c>
      <c r="AF4312" s="41">
        <f>IF($Q4312=1,0,$AA4312*EOSB)</f>
        <v/>
      </c>
      <c r="AG4312" s="41">
        <f>$AN4312*$W4312</f>
        <v/>
      </c>
      <c r="AH4312" s="41">
        <f>SUM($AA4312:$AG4312)</f>
        <v/>
      </c>
      <c r="AI4312" s="41">
        <f>12*($AM4312+$AN4312)</f>
        <v/>
      </c>
      <c r="AJ4312" s="41">
        <f>$AM4312*((IncMonth-1)+(13-IncMonth)*(1+$X4312))+12*$AN4312</f>
        <v/>
      </c>
      <c r="AK4312" s="41">
        <f>IF($R4312=1,N($L4312)+N($M4312),0)</f>
        <v/>
      </c>
      <c r="AL4312">
        <f>IF($C4312="","",IF(N($L4312)&lt;=0,"Basic salary missing",IF(ISNA(MATCH($C4312,Departments!$A$5:$A$54,0)),"Department not on Departments sheet",IF(AND($I4312&lt;&gt;"",NOT(ISNUMBER($I4312))),"Date of birth is text, not a date",IF(AND($K4312&lt;&gt;"",NOT(ISNUMBER($K4312))),"Contract end is text, not a date","")))))</f>
        <v/>
      </c>
      <c r="AM4312" s="41">
        <f>IF($R4312=0,0,N($L4312)*(1+$Z4312+BonusMonths/12+IF($Q4312=1,0,EOSB))+N($M4312)+(N($L4312)+SI_Gross*N($M4312))*IF($Q4312=1,SI_O,SI_E))</f>
        <v/>
      </c>
      <c r="AN4312" s="41">
        <f>IF($R4312=0,0,(IF($Q4312=1,MedO,MedE+Ticket)+Training)/12)</f>
        <v/>
      </c>
    </row>
    <row r="4313">
      <c r="I4313" s="35" t="n"/>
      <c r="J4313" s="35" t="n"/>
      <c r="K4313" s="35" t="n"/>
      <c r="L4313" s="36" t="n"/>
      <c r="M4313" s="36" t="n"/>
      <c r="P4313" s="37" t="n"/>
      <c r="Q4313" s="38">
        <f>IF($C4313="",0,IF(OR(LOWER(TRIM($G4313))="omani",LOWER(TRIM($G4313))="oman",LOWER(TRIM($G4313))="om",LOWER(TRIM($G4313))="local"),1,0))</f>
        <v/>
      </c>
      <c r="R4313" s="38">
        <f>IF($C4313="",0,IF(OR(ISNUMBER(SEARCH("resign",$N4313)),ISNUMBER(SEARCH("terminat",$N4313)),ISNUMBER(SEARCH("inactive",$N4313)),ISNUMBER(SEARCH("vacan",$N4313)),ISNUMBER(SEARCH("deceased",$N4313)),ISNUMBER(SEARCH("separated",$N4313))),0,1))</f>
        <v/>
      </c>
      <c r="S4313">
        <f>IF(OR($R4313=0,NOT(ISNUMBER($I4313))),"",IFERROR(DATEDIF($I4313,DATE(FY,1,1),"y"),""))</f>
        <v/>
      </c>
      <c r="T4313">
        <f>IF(OR($R4313=0,NOT(ISNUMBER($J4313))),"",IFERROR(DATEDIF($J4313,DATE(FY,1,1),"y"),0))</f>
        <v/>
      </c>
      <c r="U4313" s="38">
        <f>IF(OR($R4313=0,NOT(ISNUMBER($I4313))),0,IF(YEAR($I4313)+IF($Q4313=1,RetAgeO,RetAgeE)=FY,MONTH($I4313),IF(YEAR($I4313)+IF($Q4313=1,RetAgeO,RetAgeE)&lt;FY,1,0)))</f>
        <v/>
      </c>
      <c r="V4313" s="38">
        <f>IF(OR($R4313=0,NOT(ISNUMBER($K4313))),0,IF(YEAR($K4313)=FY,MONTH($K4313),IF(YEAR($K4313)&lt;FY,1,0)))</f>
        <v/>
      </c>
      <c r="W4313" s="38">
        <f>IF($R4313=0,0,MIN(12,IF(AND(ISNUMBER($O4313),$O4313&gt;=1,$O4313&lt;=12),INT($O4313),12),IF(AND(RetireExit="Yes",$U4313&gt;0),$U4313,12),IF(AND(ContractExit="Yes",$V4313&gt;0),$V4313,12)))</f>
        <v/>
      </c>
      <c r="X4313" s="37">
        <f>IF(ISNUMBER($P4313),$P4313,IncPct)</f>
        <v/>
      </c>
      <c r="Y4313" s="39">
        <f>IF($W4313=0,0,MAX(0,MIN($W4313,IncMonth-1))+MAX(0,$W4313-IncMonth+1)*(1+$X4313))</f>
        <v/>
      </c>
      <c r="Z4313" s="40">
        <f>IF($C4313="",0,IFERROR(INDEX(Departments!$B$5:$B$54,MATCH($C4313,Departments!$A$5:$A$54,0)),0))</f>
        <v/>
      </c>
      <c r="AA4313" s="41">
        <f>N($L4313)*$Y4313</f>
        <v/>
      </c>
      <c r="AB4313" s="41">
        <f>N($M4313)*$Y4313</f>
        <v/>
      </c>
      <c r="AC4313" s="41">
        <f>$AA4313*$Z4313</f>
        <v/>
      </c>
      <c r="AD4313" s="41">
        <f>$AA4313*BonusMonths/12</f>
        <v/>
      </c>
      <c r="AE4313" s="41">
        <f>($AA4313+SI_Gross*$AB4313)*IF($Q4313=1,SI_O,SI_E)</f>
        <v/>
      </c>
      <c r="AF4313" s="41">
        <f>IF($Q4313=1,0,$AA4313*EOSB)</f>
        <v/>
      </c>
      <c r="AG4313" s="41">
        <f>$AN4313*$W4313</f>
        <v/>
      </c>
      <c r="AH4313" s="41">
        <f>SUM($AA4313:$AG4313)</f>
        <v/>
      </c>
      <c r="AI4313" s="41">
        <f>12*($AM4313+$AN4313)</f>
        <v/>
      </c>
      <c r="AJ4313" s="41">
        <f>$AM4313*((IncMonth-1)+(13-IncMonth)*(1+$X4313))+12*$AN4313</f>
        <v/>
      </c>
      <c r="AK4313" s="41">
        <f>IF($R4313=1,N($L4313)+N($M4313),0)</f>
        <v/>
      </c>
      <c r="AL4313">
        <f>IF($C4313="","",IF(N($L4313)&lt;=0,"Basic salary missing",IF(ISNA(MATCH($C4313,Departments!$A$5:$A$54,0)),"Department not on Departments sheet",IF(AND($I4313&lt;&gt;"",NOT(ISNUMBER($I4313))),"Date of birth is text, not a date",IF(AND($K4313&lt;&gt;"",NOT(ISNUMBER($K4313))),"Contract end is text, not a date","")))))</f>
        <v/>
      </c>
      <c r="AM4313" s="41">
        <f>IF($R4313=0,0,N($L4313)*(1+$Z4313+BonusMonths/12+IF($Q4313=1,0,EOSB))+N($M4313)+(N($L4313)+SI_Gross*N($M4313))*IF($Q4313=1,SI_O,SI_E))</f>
        <v/>
      </c>
      <c r="AN4313" s="41">
        <f>IF($R4313=0,0,(IF($Q4313=1,MedO,MedE+Ticket)+Training)/12)</f>
        <v/>
      </c>
    </row>
    <row r="4314">
      <c r="I4314" s="35" t="n"/>
      <c r="J4314" s="35" t="n"/>
      <c r="K4314" s="35" t="n"/>
      <c r="L4314" s="36" t="n"/>
      <c r="M4314" s="36" t="n"/>
      <c r="P4314" s="37" t="n"/>
      <c r="Q4314" s="38">
        <f>IF($C4314="",0,IF(OR(LOWER(TRIM($G4314))="omani",LOWER(TRIM($G4314))="oman",LOWER(TRIM($G4314))="om",LOWER(TRIM($G4314))="local"),1,0))</f>
        <v/>
      </c>
      <c r="R4314" s="38">
        <f>IF($C4314="",0,IF(OR(ISNUMBER(SEARCH("resign",$N4314)),ISNUMBER(SEARCH("terminat",$N4314)),ISNUMBER(SEARCH("inactive",$N4314)),ISNUMBER(SEARCH("vacan",$N4314)),ISNUMBER(SEARCH("deceased",$N4314)),ISNUMBER(SEARCH("separated",$N4314))),0,1))</f>
        <v/>
      </c>
      <c r="S4314">
        <f>IF(OR($R4314=0,NOT(ISNUMBER($I4314))),"",IFERROR(DATEDIF($I4314,DATE(FY,1,1),"y"),""))</f>
        <v/>
      </c>
      <c r="T4314">
        <f>IF(OR($R4314=0,NOT(ISNUMBER($J4314))),"",IFERROR(DATEDIF($J4314,DATE(FY,1,1),"y"),0))</f>
        <v/>
      </c>
      <c r="U4314" s="38">
        <f>IF(OR($R4314=0,NOT(ISNUMBER($I4314))),0,IF(YEAR($I4314)+IF($Q4314=1,RetAgeO,RetAgeE)=FY,MONTH($I4314),IF(YEAR($I4314)+IF($Q4314=1,RetAgeO,RetAgeE)&lt;FY,1,0)))</f>
        <v/>
      </c>
      <c r="V4314" s="38">
        <f>IF(OR($R4314=0,NOT(ISNUMBER($K4314))),0,IF(YEAR($K4314)=FY,MONTH($K4314),IF(YEAR($K4314)&lt;FY,1,0)))</f>
        <v/>
      </c>
      <c r="W4314" s="38">
        <f>IF($R4314=0,0,MIN(12,IF(AND(ISNUMBER($O4314),$O4314&gt;=1,$O4314&lt;=12),INT($O4314),12),IF(AND(RetireExit="Yes",$U4314&gt;0),$U4314,12),IF(AND(ContractExit="Yes",$V4314&gt;0),$V4314,12)))</f>
        <v/>
      </c>
      <c r="X4314" s="37">
        <f>IF(ISNUMBER($P4314),$P4314,IncPct)</f>
        <v/>
      </c>
      <c r="Y4314" s="39">
        <f>IF($W4314=0,0,MAX(0,MIN($W4314,IncMonth-1))+MAX(0,$W4314-IncMonth+1)*(1+$X4314))</f>
        <v/>
      </c>
      <c r="Z4314" s="40">
        <f>IF($C4314="",0,IFERROR(INDEX(Departments!$B$5:$B$54,MATCH($C4314,Departments!$A$5:$A$54,0)),0))</f>
        <v/>
      </c>
      <c r="AA4314" s="41">
        <f>N($L4314)*$Y4314</f>
        <v/>
      </c>
      <c r="AB4314" s="41">
        <f>N($M4314)*$Y4314</f>
        <v/>
      </c>
      <c r="AC4314" s="41">
        <f>$AA4314*$Z4314</f>
        <v/>
      </c>
      <c r="AD4314" s="41">
        <f>$AA4314*BonusMonths/12</f>
        <v/>
      </c>
      <c r="AE4314" s="41">
        <f>($AA4314+SI_Gross*$AB4314)*IF($Q4314=1,SI_O,SI_E)</f>
        <v/>
      </c>
      <c r="AF4314" s="41">
        <f>IF($Q4314=1,0,$AA4314*EOSB)</f>
        <v/>
      </c>
      <c r="AG4314" s="41">
        <f>$AN4314*$W4314</f>
        <v/>
      </c>
      <c r="AH4314" s="41">
        <f>SUM($AA4314:$AG4314)</f>
        <v/>
      </c>
      <c r="AI4314" s="41">
        <f>12*($AM4314+$AN4314)</f>
        <v/>
      </c>
      <c r="AJ4314" s="41">
        <f>$AM4314*((IncMonth-1)+(13-IncMonth)*(1+$X4314))+12*$AN4314</f>
        <v/>
      </c>
      <c r="AK4314" s="41">
        <f>IF($R4314=1,N($L4314)+N($M4314),0)</f>
        <v/>
      </c>
      <c r="AL4314">
        <f>IF($C4314="","",IF(N($L4314)&lt;=0,"Basic salary missing",IF(ISNA(MATCH($C4314,Departments!$A$5:$A$54,0)),"Department not on Departments sheet",IF(AND($I4314&lt;&gt;"",NOT(ISNUMBER($I4314))),"Date of birth is text, not a date",IF(AND($K4314&lt;&gt;"",NOT(ISNUMBER($K4314))),"Contract end is text, not a date","")))))</f>
        <v/>
      </c>
      <c r="AM4314" s="41">
        <f>IF($R4314=0,0,N($L4314)*(1+$Z4314+BonusMonths/12+IF($Q4314=1,0,EOSB))+N($M4314)+(N($L4314)+SI_Gross*N($M4314))*IF($Q4314=1,SI_O,SI_E))</f>
        <v/>
      </c>
      <c r="AN4314" s="41">
        <f>IF($R4314=0,0,(IF($Q4314=1,MedO,MedE+Ticket)+Training)/12)</f>
        <v/>
      </c>
    </row>
    <row r="4315">
      <c r="I4315" s="35" t="n"/>
      <c r="J4315" s="35" t="n"/>
      <c r="K4315" s="35" t="n"/>
      <c r="L4315" s="36" t="n"/>
      <c r="M4315" s="36" t="n"/>
      <c r="P4315" s="37" t="n"/>
      <c r="Q4315" s="38">
        <f>IF($C4315="",0,IF(OR(LOWER(TRIM($G4315))="omani",LOWER(TRIM($G4315))="oman",LOWER(TRIM($G4315))="om",LOWER(TRIM($G4315))="local"),1,0))</f>
        <v/>
      </c>
      <c r="R4315" s="38">
        <f>IF($C4315="",0,IF(OR(ISNUMBER(SEARCH("resign",$N4315)),ISNUMBER(SEARCH("terminat",$N4315)),ISNUMBER(SEARCH("inactive",$N4315)),ISNUMBER(SEARCH("vacan",$N4315)),ISNUMBER(SEARCH("deceased",$N4315)),ISNUMBER(SEARCH("separated",$N4315))),0,1))</f>
        <v/>
      </c>
      <c r="S4315">
        <f>IF(OR($R4315=0,NOT(ISNUMBER($I4315))),"",IFERROR(DATEDIF($I4315,DATE(FY,1,1),"y"),""))</f>
        <v/>
      </c>
      <c r="T4315">
        <f>IF(OR($R4315=0,NOT(ISNUMBER($J4315))),"",IFERROR(DATEDIF($J4315,DATE(FY,1,1),"y"),0))</f>
        <v/>
      </c>
      <c r="U4315" s="38">
        <f>IF(OR($R4315=0,NOT(ISNUMBER($I4315))),0,IF(YEAR($I4315)+IF($Q4315=1,RetAgeO,RetAgeE)=FY,MONTH($I4315),IF(YEAR($I4315)+IF($Q4315=1,RetAgeO,RetAgeE)&lt;FY,1,0)))</f>
        <v/>
      </c>
      <c r="V4315" s="38">
        <f>IF(OR($R4315=0,NOT(ISNUMBER($K4315))),0,IF(YEAR($K4315)=FY,MONTH($K4315),IF(YEAR($K4315)&lt;FY,1,0)))</f>
        <v/>
      </c>
      <c r="W4315" s="38">
        <f>IF($R4315=0,0,MIN(12,IF(AND(ISNUMBER($O4315),$O4315&gt;=1,$O4315&lt;=12),INT($O4315),12),IF(AND(RetireExit="Yes",$U4315&gt;0),$U4315,12),IF(AND(ContractExit="Yes",$V4315&gt;0),$V4315,12)))</f>
        <v/>
      </c>
      <c r="X4315" s="37">
        <f>IF(ISNUMBER($P4315),$P4315,IncPct)</f>
        <v/>
      </c>
      <c r="Y4315" s="39">
        <f>IF($W4315=0,0,MAX(0,MIN($W4315,IncMonth-1))+MAX(0,$W4315-IncMonth+1)*(1+$X4315))</f>
        <v/>
      </c>
      <c r="Z4315" s="40">
        <f>IF($C4315="",0,IFERROR(INDEX(Departments!$B$5:$B$54,MATCH($C4315,Departments!$A$5:$A$54,0)),0))</f>
        <v/>
      </c>
      <c r="AA4315" s="41">
        <f>N($L4315)*$Y4315</f>
        <v/>
      </c>
      <c r="AB4315" s="41">
        <f>N($M4315)*$Y4315</f>
        <v/>
      </c>
      <c r="AC4315" s="41">
        <f>$AA4315*$Z4315</f>
        <v/>
      </c>
      <c r="AD4315" s="41">
        <f>$AA4315*BonusMonths/12</f>
        <v/>
      </c>
      <c r="AE4315" s="41">
        <f>($AA4315+SI_Gross*$AB4315)*IF($Q4315=1,SI_O,SI_E)</f>
        <v/>
      </c>
      <c r="AF4315" s="41">
        <f>IF($Q4315=1,0,$AA4315*EOSB)</f>
        <v/>
      </c>
      <c r="AG4315" s="41">
        <f>$AN4315*$W4315</f>
        <v/>
      </c>
      <c r="AH4315" s="41">
        <f>SUM($AA4315:$AG4315)</f>
        <v/>
      </c>
      <c r="AI4315" s="41">
        <f>12*($AM4315+$AN4315)</f>
        <v/>
      </c>
      <c r="AJ4315" s="41">
        <f>$AM4315*((IncMonth-1)+(13-IncMonth)*(1+$X4315))+12*$AN4315</f>
        <v/>
      </c>
      <c r="AK4315" s="41">
        <f>IF($R4315=1,N($L4315)+N($M4315),0)</f>
        <v/>
      </c>
      <c r="AL4315">
        <f>IF($C4315="","",IF(N($L4315)&lt;=0,"Basic salary missing",IF(ISNA(MATCH($C4315,Departments!$A$5:$A$54,0)),"Department not on Departments sheet",IF(AND($I4315&lt;&gt;"",NOT(ISNUMBER($I4315))),"Date of birth is text, not a date",IF(AND($K4315&lt;&gt;"",NOT(ISNUMBER($K4315))),"Contract end is text, not a date","")))))</f>
        <v/>
      </c>
      <c r="AM4315" s="41">
        <f>IF($R4315=0,0,N($L4315)*(1+$Z4315+BonusMonths/12+IF($Q4315=1,0,EOSB))+N($M4315)+(N($L4315)+SI_Gross*N($M4315))*IF($Q4315=1,SI_O,SI_E))</f>
        <v/>
      </c>
      <c r="AN4315" s="41">
        <f>IF($R4315=0,0,(IF($Q4315=1,MedO,MedE+Ticket)+Training)/12)</f>
        <v/>
      </c>
    </row>
    <row r="4316">
      <c r="I4316" s="35" t="n"/>
      <c r="J4316" s="35" t="n"/>
      <c r="K4316" s="35" t="n"/>
      <c r="L4316" s="36" t="n"/>
      <c r="M4316" s="36" t="n"/>
      <c r="P4316" s="37" t="n"/>
      <c r="Q4316" s="38">
        <f>IF($C4316="",0,IF(OR(LOWER(TRIM($G4316))="omani",LOWER(TRIM($G4316))="oman",LOWER(TRIM($G4316))="om",LOWER(TRIM($G4316))="local"),1,0))</f>
        <v/>
      </c>
      <c r="R4316" s="38">
        <f>IF($C4316="",0,IF(OR(ISNUMBER(SEARCH("resign",$N4316)),ISNUMBER(SEARCH("terminat",$N4316)),ISNUMBER(SEARCH("inactive",$N4316)),ISNUMBER(SEARCH("vacan",$N4316)),ISNUMBER(SEARCH("deceased",$N4316)),ISNUMBER(SEARCH("separated",$N4316))),0,1))</f>
        <v/>
      </c>
      <c r="S4316">
        <f>IF(OR($R4316=0,NOT(ISNUMBER($I4316))),"",IFERROR(DATEDIF($I4316,DATE(FY,1,1),"y"),""))</f>
        <v/>
      </c>
      <c r="T4316">
        <f>IF(OR($R4316=0,NOT(ISNUMBER($J4316))),"",IFERROR(DATEDIF($J4316,DATE(FY,1,1),"y"),0))</f>
        <v/>
      </c>
      <c r="U4316" s="38">
        <f>IF(OR($R4316=0,NOT(ISNUMBER($I4316))),0,IF(YEAR($I4316)+IF($Q4316=1,RetAgeO,RetAgeE)=FY,MONTH($I4316),IF(YEAR($I4316)+IF($Q4316=1,RetAgeO,RetAgeE)&lt;FY,1,0)))</f>
        <v/>
      </c>
      <c r="V4316" s="38">
        <f>IF(OR($R4316=0,NOT(ISNUMBER($K4316))),0,IF(YEAR($K4316)=FY,MONTH($K4316),IF(YEAR($K4316)&lt;FY,1,0)))</f>
        <v/>
      </c>
      <c r="W4316" s="38">
        <f>IF($R4316=0,0,MIN(12,IF(AND(ISNUMBER($O4316),$O4316&gt;=1,$O4316&lt;=12),INT($O4316),12),IF(AND(RetireExit="Yes",$U4316&gt;0),$U4316,12),IF(AND(ContractExit="Yes",$V4316&gt;0),$V4316,12)))</f>
        <v/>
      </c>
      <c r="X4316" s="37">
        <f>IF(ISNUMBER($P4316),$P4316,IncPct)</f>
        <v/>
      </c>
      <c r="Y4316" s="39">
        <f>IF($W4316=0,0,MAX(0,MIN($W4316,IncMonth-1))+MAX(0,$W4316-IncMonth+1)*(1+$X4316))</f>
        <v/>
      </c>
      <c r="Z4316" s="40">
        <f>IF($C4316="",0,IFERROR(INDEX(Departments!$B$5:$B$54,MATCH($C4316,Departments!$A$5:$A$54,0)),0))</f>
        <v/>
      </c>
      <c r="AA4316" s="41">
        <f>N($L4316)*$Y4316</f>
        <v/>
      </c>
      <c r="AB4316" s="41">
        <f>N($M4316)*$Y4316</f>
        <v/>
      </c>
      <c r="AC4316" s="41">
        <f>$AA4316*$Z4316</f>
        <v/>
      </c>
      <c r="AD4316" s="41">
        <f>$AA4316*BonusMonths/12</f>
        <v/>
      </c>
      <c r="AE4316" s="41">
        <f>($AA4316+SI_Gross*$AB4316)*IF($Q4316=1,SI_O,SI_E)</f>
        <v/>
      </c>
      <c r="AF4316" s="41">
        <f>IF($Q4316=1,0,$AA4316*EOSB)</f>
        <v/>
      </c>
      <c r="AG4316" s="41">
        <f>$AN4316*$W4316</f>
        <v/>
      </c>
      <c r="AH4316" s="41">
        <f>SUM($AA4316:$AG4316)</f>
        <v/>
      </c>
      <c r="AI4316" s="41">
        <f>12*($AM4316+$AN4316)</f>
        <v/>
      </c>
      <c r="AJ4316" s="41">
        <f>$AM4316*((IncMonth-1)+(13-IncMonth)*(1+$X4316))+12*$AN4316</f>
        <v/>
      </c>
      <c r="AK4316" s="41">
        <f>IF($R4316=1,N($L4316)+N($M4316),0)</f>
        <v/>
      </c>
      <c r="AL4316">
        <f>IF($C4316="","",IF(N($L4316)&lt;=0,"Basic salary missing",IF(ISNA(MATCH($C4316,Departments!$A$5:$A$54,0)),"Department not on Departments sheet",IF(AND($I4316&lt;&gt;"",NOT(ISNUMBER($I4316))),"Date of birth is text, not a date",IF(AND($K4316&lt;&gt;"",NOT(ISNUMBER($K4316))),"Contract end is text, not a date","")))))</f>
        <v/>
      </c>
      <c r="AM4316" s="41">
        <f>IF($R4316=0,0,N($L4316)*(1+$Z4316+BonusMonths/12+IF($Q4316=1,0,EOSB))+N($M4316)+(N($L4316)+SI_Gross*N($M4316))*IF($Q4316=1,SI_O,SI_E))</f>
        <v/>
      </c>
      <c r="AN4316" s="41">
        <f>IF($R4316=0,0,(IF($Q4316=1,MedO,MedE+Ticket)+Training)/12)</f>
        <v/>
      </c>
    </row>
    <row r="4317">
      <c r="I4317" s="35" t="n"/>
      <c r="J4317" s="35" t="n"/>
      <c r="K4317" s="35" t="n"/>
      <c r="L4317" s="36" t="n"/>
      <c r="M4317" s="36" t="n"/>
      <c r="P4317" s="37" t="n"/>
      <c r="Q4317" s="38">
        <f>IF($C4317="",0,IF(OR(LOWER(TRIM($G4317))="omani",LOWER(TRIM($G4317))="oman",LOWER(TRIM($G4317))="om",LOWER(TRIM($G4317))="local"),1,0))</f>
        <v/>
      </c>
      <c r="R4317" s="38">
        <f>IF($C4317="",0,IF(OR(ISNUMBER(SEARCH("resign",$N4317)),ISNUMBER(SEARCH("terminat",$N4317)),ISNUMBER(SEARCH("inactive",$N4317)),ISNUMBER(SEARCH("vacan",$N4317)),ISNUMBER(SEARCH("deceased",$N4317)),ISNUMBER(SEARCH("separated",$N4317))),0,1))</f>
        <v/>
      </c>
      <c r="S4317">
        <f>IF(OR($R4317=0,NOT(ISNUMBER($I4317))),"",IFERROR(DATEDIF($I4317,DATE(FY,1,1),"y"),""))</f>
        <v/>
      </c>
      <c r="T4317">
        <f>IF(OR($R4317=0,NOT(ISNUMBER($J4317))),"",IFERROR(DATEDIF($J4317,DATE(FY,1,1),"y"),0))</f>
        <v/>
      </c>
      <c r="U4317" s="38">
        <f>IF(OR($R4317=0,NOT(ISNUMBER($I4317))),0,IF(YEAR($I4317)+IF($Q4317=1,RetAgeO,RetAgeE)=FY,MONTH($I4317),IF(YEAR($I4317)+IF($Q4317=1,RetAgeO,RetAgeE)&lt;FY,1,0)))</f>
        <v/>
      </c>
      <c r="V4317" s="38">
        <f>IF(OR($R4317=0,NOT(ISNUMBER($K4317))),0,IF(YEAR($K4317)=FY,MONTH($K4317),IF(YEAR($K4317)&lt;FY,1,0)))</f>
        <v/>
      </c>
      <c r="W4317" s="38">
        <f>IF($R4317=0,0,MIN(12,IF(AND(ISNUMBER($O4317),$O4317&gt;=1,$O4317&lt;=12),INT($O4317),12),IF(AND(RetireExit="Yes",$U4317&gt;0),$U4317,12),IF(AND(ContractExit="Yes",$V4317&gt;0),$V4317,12)))</f>
        <v/>
      </c>
      <c r="X4317" s="37">
        <f>IF(ISNUMBER($P4317),$P4317,IncPct)</f>
        <v/>
      </c>
      <c r="Y4317" s="39">
        <f>IF($W4317=0,0,MAX(0,MIN($W4317,IncMonth-1))+MAX(0,$W4317-IncMonth+1)*(1+$X4317))</f>
        <v/>
      </c>
      <c r="Z4317" s="40">
        <f>IF($C4317="",0,IFERROR(INDEX(Departments!$B$5:$B$54,MATCH($C4317,Departments!$A$5:$A$54,0)),0))</f>
        <v/>
      </c>
      <c r="AA4317" s="41">
        <f>N($L4317)*$Y4317</f>
        <v/>
      </c>
      <c r="AB4317" s="41">
        <f>N($M4317)*$Y4317</f>
        <v/>
      </c>
      <c r="AC4317" s="41">
        <f>$AA4317*$Z4317</f>
        <v/>
      </c>
      <c r="AD4317" s="41">
        <f>$AA4317*BonusMonths/12</f>
        <v/>
      </c>
      <c r="AE4317" s="41">
        <f>($AA4317+SI_Gross*$AB4317)*IF($Q4317=1,SI_O,SI_E)</f>
        <v/>
      </c>
      <c r="AF4317" s="41">
        <f>IF($Q4317=1,0,$AA4317*EOSB)</f>
        <v/>
      </c>
      <c r="AG4317" s="41">
        <f>$AN4317*$W4317</f>
        <v/>
      </c>
      <c r="AH4317" s="41">
        <f>SUM($AA4317:$AG4317)</f>
        <v/>
      </c>
      <c r="AI4317" s="41">
        <f>12*($AM4317+$AN4317)</f>
        <v/>
      </c>
      <c r="AJ4317" s="41">
        <f>$AM4317*((IncMonth-1)+(13-IncMonth)*(1+$X4317))+12*$AN4317</f>
        <v/>
      </c>
      <c r="AK4317" s="41">
        <f>IF($R4317=1,N($L4317)+N($M4317),0)</f>
        <v/>
      </c>
      <c r="AL4317">
        <f>IF($C4317="","",IF(N($L4317)&lt;=0,"Basic salary missing",IF(ISNA(MATCH($C4317,Departments!$A$5:$A$54,0)),"Department not on Departments sheet",IF(AND($I4317&lt;&gt;"",NOT(ISNUMBER($I4317))),"Date of birth is text, not a date",IF(AND($K4317&lt;&gt;"",NOT(ISNUMBER($K4317))),"Contract end is text, not a date","")))))</f>
        <v/>
      </c>
      <c r="AM4317" s="41">
        <f>IF($R4317=0,0,N($L4317)*(1+$Z4317+BonusMonths/12+IF($Q4317=1,0,EOSB))+N($M4317)+(N($L4317)+SI_Gross*N($M4317))*IF($Q4317=1,SI_O,SI_E))</f>
        <v/>
      </c>
      <c r="AN4317" s="41">
        <f>IF($R4317=0,0,(IF($Q4317=1,MedO,MedE+Ticket)+Training)/12)</f>
        <v/>
      </c>
    </row>
    <row r="4318">
      <c r="I4318" s="35" t="n"/>
      <c r="J4318" s="35" t="n"/>
      <c r="K4318" s="35" t="n"/>
      <c r="L4318" s="36" t="n"/>
      <c r="M4318" s="36" t="n"/>
      <c r="P4318" s="37" t="n"/>
      <c r="Q4318" s="38">
        <f>IF($C4318="",0,IF(OR(LOWER(TRIM($G4318))="omani",LOWER(TRIM($G4318))="oman",LOWER(TRIM($G4318))="om",LOWER(TRIM($G4318))="local"),1,0))</f>
        <v/>
      </c>
      <c r="R4318" s="38">
        <f>IF($C4318="",0,IF(OR(ISNUMBER(SEARCH("resign",$N4318)),ISNUMBER(SEARCH("terminat",$N4318)),ISNUMBER(SEARCH("inactive",$N4318)),ISNUMBER(SEARCH("vacan",$N4318)),ISNUMBER(SEARCH("deceased",$N4318)),ISNUMBER(SEARCH("separated",$N4318))),0,1))</f>
        <v/>
      </c>
      <c r="S4318">
        <f>IF(OR($R4318=0,NOT(ISNUMBER($I4318))),"",IFERROR(DATEDIF($I4318,DATE(FY,1,1),"y"),""))</f>
        <v/>
      </c>
      <c r="T4318">
        <f>IF(OR($R4318=0,NOT(ISNUMBER($J4318))),"",IFERROR(DATEDIF($J4318,DATE(FY,1,1),"y"),0))</f>
        <v/>
      </c>
      <c r="U4318" s="38">
        <f>IF(OR($R4318=0,NOT(ISNUMBER($I4318))),0,IF(YEAR($I4318)+IF($Q4318=1,RetAgeO,RetAgeE)=FY,MONTH($I4318),IF(YEAR($I4318)+IF($Q4318=1,RetAgeO,RetAgeE)&lt;FY,1,0)))</f>
        <v/>
      </c>
      <c r="V4318" s="38">
        <f>IF(OR($R4318=0,NOT(ISNUMBER($K4318))),0,IF(YEAR($K4318)=FY,MONTH($K4318),IF(YEAR($K4318)&lt;FY,1,0)))</f>
        <v/>
      </c>
      <c r="W4318" s="38">
        <f>IF($R4318=0,0,MIN(12,IF(AND(ISNUMBER($O4318),$O4318&gt;=1,$O4318&lt;=12),INT($O4318),12),IF(AND(RetireExit="Yes",$U4318&gt;0),$U4318,12),IF(AND(ContractExit="Yes",$V4318&gt;0),$V4318,12)))</f>
        <v/>
      </c>
      <c r="X4318" s="37">
        <f>IF(ISNUMBER($P4318),$P4318,IncPct)</f>
        <v/>
      </c>
      <c r="Y4318" s="39">
        <f>IF($W4318=0,0,MAX(0,MIN($W4318,IncMonth-1))+MAX(0,$W4318-IncMonth+1)*(1+$X4318))</f>
        <v/>
      </c>
      <c r="Z4318" s="40">
        <f>IF($C4318="",0,IFERROR(INDEX(Departments!$B$5:$B$54,MATCH($C4318,Departments!$A$5:$A$54,0)),0))</f>
        <v/>
      </c>
      <c r="AA4318" s="41">
        <f>N($L4318)*$Y4318</f>
        <v/>
      </c>
      <c r="AB4318" s="41">
        <f>N($M4318)*$Y4318</f>
        <v/>
      </c>
      <c r="AC4318" s="41">
        <f>$AA4318*$Z4318</f>
        <v/>
      </c>
      <c r="AD4318" s="41">
        <f>$AA4318*BonusMonths/12</f>
        <v/>
      </c>
      <c r="AE4318" s="41">
        <f>($AA4318+SI_Gross*$AB4318)*IF($Q4318=1,SI_O,SI_E)</f>
        <v/>
      </c>
      <c r="AF4318" s="41">
        <f>IF($Q4318=1,0,$AA4318*EOSB)</f>
        <v/>
      </c>
      <c r="AG4318" s="41">
        <f>$AN4318*$W4318</f>
        <v/>
      </c>
      <c r="AH4318" s="41">
        <f>SUM($AA4318:$AG4318)</f>
        <v/>
      </c>
      <c r="AI4318" s="41">
        <f>12*($AM4318+$AN4318)</f>
        <v/>
      </c>
      <c r="AJ4318" s="41">
        <f>$AM4318*((IncMonth-1)+(13-IncMonth)*(1+$X4318))+12*$AN4318</f>
        <v/>
      </c>
      <c r="AK4318" s="41">
        <f>IF($R4318=1,N($L4318)+N($M4318),0)</f>
        <v/>
      </c>
      <c r="AL4318">
        <f>IF($C4318="","",IF(N($L4318)&lt;=0,"Basic salary missing",IF(ISNA(MATCH($C4318,Departments!$A$5:$A$54,0)),"Department not on Departments sheet",IF(AND($I4318&lt;&gt;"",NOT(ISNUMBER($I4318))),"Date of birth is text, not a date",IF(AND($K4318&lt;&gt;"",NOT(ISNUMBER($K4318))),"Contract end is text, not a date","")))))</f>
        <v/>
      </c>
      <c r="AM4318" s="41">
        <f>IF($R4318=0,0,N($L4318)*(1+$Z4318+BonusMonths/12+IF($Q4318=1,0,EOSB))+N($M4318)+(N($L4318)+SI_Gross*N($M4318))*IF($Q4318=1,SI_O,SI_E))</f>
        <v/>
      </c>
      <c r="AN4318" s="41">
        <f>IF($R4318=0,0,(IF($Q4318=1,MedO,MedE+Ticket)+Training)/12)</f>
        <v/>
      </c>
    </row>
    <row r="4319">
      <c r="I4319" s="35" t="n"/>
      <c r="J4319" s="35" t="n"/>
      <c r="K4319" s="35" t="n"/>
      <c r="L4319" s="36" t="n"/>
      <c r="M4319" s="36" t="n"/>
      <c r="P4319" s="37" t="n"/>
      <c r="Q4319" s="38">
        <f>IF($C4319="",0,IF(OR(LOWER(TRIM($G4319))="omani",LOWER(TRIM($G4319))="oman",LOWER(TRIM($G4319))="om",LOWER(TRIM($G4319))="local"),1,0))</f>
        <v/>
      </c>
      <c r="R4319" s="38">
        <f>IF($C4319="",0,IF(OR(ISNUMBER(SEARCH("resign",$N4319)),ISNUMBER(SEARCH("terminat",$N4319)),ISNUMBER(SEARCH("inactive",$N4319)),ISNUMBER(SEARCH("vacan",$N4319)),ISNUMBER(SEARCH("deceased",$N4319)),ISNUMBER(SEARCH("separated",$N4319))),0,1))</f>
        <v/>
      </c>
      <c r="S4319">
        <f>IF(OR($R4319=0,NOT(ISNUMBER($I4319))),"",IFERROR(DATEDIF($I4319,DATE(FY,1,1),"y"),""))</f>
        <v/>
      </c>
      <c r="T4319">
        <f>IF(OR($R4319=0,NOT(ISNUMBER($J4319))),"",IFERROR(DATEDIF($J4319,DATE(FY,1,1),"y"),0))</f>
        <v/>
      </c>
      <c r="U4319" s="38">
        <f>IF(OR($R4319=0,NOT(ISNUMBER($I4319))),0,IF(YEAR($I4319)+IF($Q4319=1,RetAgeO,RetAgeE)=FY,MONTH($I4319),IF(YEAR($I4319)+IF($Q4319=1,RetAgeO,RetAgeE)&lt;FY,1,0)))</f>
        <v/>
      </c>
      <c r="V4319" s="38">
        <f>IF(OR($R4319=0,NOT(ISNUMBER($K4319))),0,IF(YEAR($K4319)=FY,MONTH($K4319),IF(YEAR($K4319)&lt;FY,1,0)))</f>
        <v/>
      </c>
      <c r="W4319" s="38">
        <f>IF($R4319=0,0,MIN(12,IF(AND(ISNUMBER($O4319),$O4319&gt;=1,$O4319&lt;=12),INT($O4319),12),IF(AND(RetireExit="Yes",$U4319&gt;0),$U4319,12),IF(AND(ContractExit="Yes",$V4319&gt;0),$V4319,12)))</f>
        <v/>
      </c>
      <c r="X4319" s="37">
        <f>IF(ISNUMBER($P4319),$P4319,IncPct)</f>
        <v/>
      </c>
      <c r="Y4319" s="39">
        <f>IF($W4319=0,0,MAX(0,MIN($W4319,IncMonth-1))+MAX(0,$W4319-IncMonth+1)*(1+$X4319))</f>
        <v/>
      </c>
      <c r="Z4319" s="40">
        <f>IF($C4319="",0,IFERROR(INDEX(Departments!$B$5:$B$54,MATCH($C4319,Departments!$A$5:$A$54,0)),0))</f>
        <v/>
      </c>
      <c r="AA4319" s="41">
        <f>N($L4319)*$Y4319</f>
        <v/>
      </c>
      <c r="AB4319" s="41">
        <f>N($M4319)*$Y4319</f>
        <v/>
      </c>
      <c r="AC4319" s="41">
        <f>$AA4319*$Z4319</f>
        <v/>
      </c>
      <c r="AD4319" s="41">
        <f>$AA4319*BonusMonths/12</f>
        <v/>
      </c>
      <c r="AE4319" s="41">
        <f>($AA4319+SI_Gross*$AB4319)*IF($Q4319=1,SI_O,SI_E)</f>
        <v/>
      </c>
      <c r="AF4319" s="41">
        <f>IF($Q4319=1,0,$AA4319*EOSB)</f>
        <v/>
      </c>
      <c r="AG4319" s="41">
        <f>$AN4319*$W4319</f>
        <v/>
      </c>
      <c r="AH4319" s="41">
        <f>SUM($AA4319:$AG4319)</f>
        <v/>
      </c>
      <c r="AI4319" s="41">
        <f>12*($AM4319+$AN4319)</f>
        <v/>
      </c>
      <c r="AJ4319" s="41">
        <f>$AM4319*((IncMonth-1)+(13-IncMonth)*(1+$X4319))+12*$AN4319</f>
        <v/>
      </c>
      <c r="AK4319" s="41">
        <f>IF($R4319=1,N($L4319)+N($M4319),0)</f>
        <v/>
      </c>
      <c r="AL4319">
        <f>IF($C4319="","",IF(N($L4319)&lt;=0,"Basic salary missing",IF(ISNA(MATCH($C4319,Departments!$A$5:$A$54,0)),"Department not on Departments sheet",IF(AND($I4319&lt;&gt;"",NOT(ISNUMBER($I4319))),"Date of birth is text, not a date",IF(AND($K4319&lt;&gt;"",NOT(ISNUMBER($K4319))),"Contract end is text, not a date","")))))</f>
        <v/>
      </c>
      <c r="AM4319" s="41">
        <f>IF($R4319=0,0,N($L4319)*(1+$Z4319+BonusMonths/12+IF($Q4319=1,0,EOSB))+N($M4319)+(N($L4319)+SI_Gross*N($M4319))*IF($Q4319=1,SI_O,SI_E))</f>
        <v/>
      </c>
      <c r="AN4319" s="41">
        <f>IF($R4319=0,0,(IF($Q4319=1,MedO,MedE+Ticket)+Training)/12)</f>
        <v/>
      </c>
    </row>
    <row r="4320">
      <c r="I4320" s="35" t="n"/>
      <c r="J4320" s="35" t="n"/>
      <c r="K4320" s="35" t="n"/>
      <c r="L4320" s="36" t="n"/>
      <c r="M4320" s="36" t="n"/>
      <c r="P4320" s="37" t="n"/>
      <c r="Q4320" s="38">
        <f>IF($C4320="",0,IF(OR(LOWER(TRIM($G4320))="omani",LOWER(TRIM($G4320))="oman",LOWER(TRIM($G4320))="om",LOWER(TRIM($G4320))="local"),1,0))</f>
        <v/>
      </c>
      <c r="R4320" s="38">
        <f>IF($C4320="",0,IF(OR(ISNUMBER(SEARCH("resign",$N4320)),ISNUMBER(SEARCH("terminat",$N4320)),ISNUMBER(SEARCH("inactive",$N4320)),ISNUMBER(SEARCH("vacan",$N4320)),ISNUMBER(SEARCH("deceased",$N4320)),ISNUMBER(SEARCH("separated",$N4320))),0,1))</f>
        <v/>
      </c>
      <c r="S4320">
        <f>IF(OR($R4320=0,NOT(ISNUMBER($I4320))),"",IFERROR(DATEDIF($I4320,DATE(FY,1,1),"y"),""))</f>
        <v/>
      </c>
      <c r="T4320">
        <f>IF(OR($R4320=0,NOT(ISNUMBER($J4320))),"",IFERROR(DATEDIF($J4320,DATE(FY,1,1),"y"),0))</f>
        <v/>
      </c>
      <c r="U4320" s="38">
        <f>IF(OR($R4320=0,NOT(ISNUMBER($I4320))),0,IF(YEAR($I4320)+IF($Q4320=1,RetAgeO,RetAgeE)=FY,MONTH($I4320),IF(YEAR($I4320)+IF($Q4320=1,RetAgeO,RetAgeE)&lt;FY,1,0)))</f>
        <v/>
      </c>
      <c r="V4320" s="38">
        <f>IF(OR($R4320=0,NOT(ISNUMBER($K4320))),0,IF(YEAR($K4320)=FY,MONTH($K4320),IF(YEAR($K4320)&lt;FY,1,0)))</f>
        <v/>
      </c>
      <c r="W4320" s="38">
        <f>IF($R4320=0,0,MIN(12,IF(AND(ISNUMBER($O4320),$O4320&gt;=1,$O4320&lt;=12),INT($O4320),12),IF(AND(RetireExit="Yes",$U4320&gt;0),$U4320,12),IF(AND(ContractExit="Yes",$V4320&gt;0),$V4320,12)))</f>
        <v/>
      </c>
      <c r="X4320" s="37">
        <f>IF(ISNUMBER($P4320),$P4320,IncPct)</f>
        <v/>
      </c>
      <c r="Y4320" s="39">
        <f>IF($W4320=0,0,MAX(0,MIN($W4320,IncMonth-1))+MAX(0,$W4320-IncMonth+1)*(1+$X4320))</f>
        <v/>
      </c>
      <c r="Z4320" s="40">
        <f>IF($C4320="",0,IFERROR(INDEX(Departments!$B$5:$B$54,MATCH($C4320,Departments!$A$5:$A$54,0)),0))</f>
        <v/>
      </c>
      <c r="AA4320" s="41">
        <f>N($L4320)*$Y4320</f>
        <v/>
      </c>
      <c r="AB4320" s="41">
        <f>N($M4320)*$Y4320</f>
        <v/>
      </c>
      <c r="AC4320" s="41">
        <f>$AA4320*$Z4320</f>
        <v/>
      </c>
      <c r="AD4320" s="41">
        <f>$AA4320*BonusMonths/12</f>
        <v/>
      </c>
      <c r="AE4320" s="41">
        <f>($AA4320+SI_Gross*$AB4320)*IF($Q4320=1,SI_O,SI_E)</f>
        <v/>
      </c>
      <c r="AF4320" s="41">
        <f>IF($Q4320=1,0,$AA4320*EOSB)</f>
        <v/>
      </c>
      <c r="AG4320" s="41">
        <f>$AN4320*$W4320</f>
        <v/>
      </c>
      <c r="AH4320" s="41">
        <f>SUM($AA4320:$AG4320)</f>
        <v/>
      </c>
      <c r="AI4320" s="41">
        <f>12*($AM4320+$AN4320)</f>
        <v/>
      </c>
      <c r="AJ4320" s="41">
        <f>$AM4320*((IncMonth-1)+(13-IncMonth)*(1+$X4320))+12*$AN4320</f>
        <v/>
      </c>
      <c r="AK4320" s="41">
        <f>IF($R4320=1,N($L4320)+N($M4320),0)</f>
        <v/>
      </c>
      <c r="AL4320">
        <f>IF($C4320="","",IF(N($L4320)&lt;=0,"Basic salary missing",IF(ISNA(MATCH($C4320,Departments!$A$5:$A$54,0)),"Department not on Departments sheet",IF(AND($I4320&lt;&gt;"",NOT(ISNUMBER($I4320))),"Date of birth is text, not a date",IF(AND($K4320&lt;&gt;"",NOT(ISNUMBER($K4320))),"Contract end is text, not a date","")))))</f>
        <v/>
      </c>
      <c r="AM4320" s="41">
        <f>IF($R4320=0,0,N($L4320)*(1+$Z4320+BonusMonths/12+IF($Q4320=1,0,EOSB))+N($M4320)+(N($L4320)+SI_Gross*N($M4320))*IF($Q4320=1,SI_O,SI_E))</f>
        <v/>
      </c>
      <c r="AN4320" s="41">
        <f>IF($R4320=0,0,(IF($Q4320=1,MedO,MedE+Ticket)+Training)/12)</f>
        <v/>
      </c>
    </row>
    <row r="4321">
      <c r="I4321" s="35" t="n"/>
      <c r="J4321" s="35" t="n"/>
      <c r="K4321" s="35" t="n"/>
      <c r="L4321" s="36" t="n"/>
      <c r="M4321" s="36" t="n"/>
      <c r="P4321" s="37" t="n"/>
      <c r="Q4321" s="38">
        <f>IF($C4321="",0,IF(OR(LOWER(TRIM($G4321))="omani",LOWER(TRIM($G4321))="oman",LOWER(TRIM($G4321))="om",LOWER(TRIM($G4321))="local"),1,0))</f>
        <v/>
      </c>
      <c r="R4321" s="38">
        <f>IF($C4321="",0,IF(OR(ISNUMBER(SEARCH("resign",$N4321)),ISNUMBER(SEARCH("terminat",$N4321)),ISNUMBER(SEARCH("inactive",$N4321)),ISNUMBER(SEARCH("vacan",$N4321)),ISNUMBER(SEARCH("deceased",$N4321)),ISNUMBER(SEARCH("separated",$N4321))),0,1))</f>
        <v/>
      </c>
      <c r="S4321">
        <f>IF(OR($R4321=0,NOT(ISNUMBER($I4321))),"",IFERROR(DATEDIF($I4321,DATE(FY,1,1),"y"),""))</f>
        <v/>
      </c>
      <c r="T4321">
        <f>IF(OR($R4321=0,NOT(ISNUMBER($J4321))),"",IFERROR(DATEDIF($J4321,DATE(FY,1,1),"y"),0))</f>
        <v/>
      </c>
      <c r="U4321" s="38">
        <f>IF(OR($R4321=0,NOT(ISNUMBER($I4321))),0,IF(YEAR($I4321)+IF($Q4321=1,RetAgeO,RetAgeE)=FY,MONTH($I4321),IF(YEAR($I4321)+IF($Q4321=1,RetAgeO,RetAgeE)&lt;FY,1,0)))</f>
        <v/>
      </c>
      <c r="V4321" s="38">
        <f>IF(OR($R4321=0,NOT(ISNUMBER($K4321))),0,IF(YEAR($K4321)=FY,MONTH($K4321),IF(YEAR($K4321)&lt;FY,1,0)))</f>
        <v/>
      </c>
      <c r="W4321" s="38">
        <f>IF($R4321=0,0,MIN(12,IF(AND(ISNUMBER($O4321),$O4321&gt;=1,$O4321&lt;=12),INT($O4321),12),IF(AND(RetireExit="Yes",$U4321&gt;0),$U4321,12),IF(AND(ContractExit="Yes",$V4321&gt;0),$V4321,12)))</f>
        <v/>
      </c>
      <c r="X4321" s="37">
        <f>IF(ISNUMBER($P4321),$P4321,IncPct)</f>
        <v/>
      </c>
      <c r="Y4321" s="39">
        <f>IF($W4321=0,0,MAX(0,MIN($W4321,IncMonth-1))+MAX(0,$W4321-IncMonth+1)*(1+$X4321))</f>
        <v/>
      </c>
      <c r="Z4321" s="40">
        <f>IF($C4321="",0,IFERROR(INDEX(Departments!$B$5:$B$54,MATCH($C4321,Departments!$A$5:$A$54,0)),0))</f>
        <v/>
      </c>
      <c r="AA4321" s="41">
        <f>N($L4321)*$Y4321</f>
        <v/>
      </c>
      <c r="AB4321" s="41">
        <f>N($M4321)*$Y4321</f>
        <v/>
      </c>
      <c r="AC4321" s="41">
        <f>$AA4321*$Z4321</f>
        <v/>
      </c>
      <c r="AD4321" s="41">
        <f>$AA4321*BonusMonths/12</f>
        <v/>
      </c>
      <c r="AE4321" s="41">
        <f>($AA4321+SI_Gross*$AB4321)*IF($Q4321=1,SI_O,SI_E)</f>
        <v/>
      </c>
      <c r="AF4321" s="41">
        <f>IF($Q4321=1,0,$AA4321*EOSB)</f>
        <v/>
      </c>
      <c r="AG4321" s="41">
        <f>$AN4321*$W4321</f>
        <v/>
      </c>
      <c r="AH4321" s="41">
        <f>SUM($AA4321:$AG4321)</f>
        <v/>
      </c>
      <c r="AI4321" s="41">
        <f>12*($AM4321+$AN4321)</f>
        <v/>
      </c>
      <c r="AJ4321" s="41">
        <f>$AM4321*((IncMonth-1)+(13-IncMonth)*(1+$X4321))+12*$AN4321</f>
        <v/>
      </c>
      <c r="AK4321" s="41">
        <f>IF($R4321=1,N($L4321)+N($M4321),0)</f>
        <v/>
      </c>
      <c r="AL4321">
        <f>IF($C4321="","",IF(N($L4321)&lt;=0,"Basic salary missing",IF(ISNA(MATCH($C4321,Departments!$A$5:$A$54,0)),"Department not on Departments sheet",IF(AND($I4321&lt;&gt;"",NOT(ISNUMBER($I4321))),"Date of birth is text, not a date",IF(AND($K4321&lt;&gt;"",NOT(ISNUMBER($K4321))),"Contract end is text, not a date","")))))</f>
        <v/>
      </c>
      <c r="AM4321" s="41">
        <f>IF($R4321=0,0,N($L4321)*(1+$Z4321+BonusMonths/12+IF($Q4321=1,0,EOSB))+N($M4321)+(N($L4321)+SI_Gross*N($M4321))*IF($Q4321=1,SI_O,SI_E))</f>
        <v/>
      </c>
      <c r="AN4321" s="41">
        <f>IF($R4321=0,0,(IF($Q4321=1,MedO,MedE+Ticket)+Training)/12)</f>
        <v/>
      </c>
    </row>
    <row r="4322">
      <c r="I4322" s="35" t="n"/>
      <c r="J4322" s="35" t="n"/>
      <c r="K4322" s="35" t="n"/>
      <c r="L4322" s="36" t="n"/>
      <c r="M4322" s="36" t="n"/>
      <c r="P4322" s="37" t="n"/>
      <c r="Q4322" s="38">
        <f>IF($C4322="",0,IF(OR(LOWER(TRIM($G4322))="omani",LOWER(TRIM($G4322))="oman",LOWER(TRIM($G4322))="om",LOWER(TRIM($G4322))="local"),1,0))</f>
        <v/>
      </c>
      <c r="R4322" s="38">
        <f>IF($C4322="",0,IF(OR(ISNUMBER(SEARCH("resign",$N4322)),ISNUMBER(SEARCH("terminat",$N4322)),ISNUMBER(SEARCH("inactive",$N4322)),ISNUMBER(SEARCH("vacan",$N4322)),ISNUMBER(SEARCH("deceased",$N4322)),ISNUMBER(SEARCH("separated",$N4322))),0,1))</f>
        <v/>
      </c>
      <c r="S4322">
        <f>IF(OR($R4322=0,NOT(ISNUMBER($I4322))),"",IFERROR(DATEDIF($I4322,DATE(FY,1,1),"y"),""))</f>
        <v/>
      </c>
      <c r="T4322">
        <f>IF(OR($R4322=0,NOT(ISNUMBER($J4322))),"",IFERROR(DATEDIF($J4322,DATE(FY,1,1),"y"),0))</f>
        <v/>
      </c>
      <c r="U4322" s="38">
        <f>IF(OR($R4322=0,NOT(ISNUMBER($I4322))),0,IF(YEAR($I4322)+IF($Q4322=1,RetAgeO,RetAgeE)=FY,MONTH($I4322),IF(YEAR($I4322)+IF($Q4322=1,RetAgeO,RetAgeE)&lt;FY,1,0)))</f>
        <v/>
      </c>
      <c r="V4322" s="38">
        <f>IF(OR($R4322=0,NOT(ISNUMBER($K4322))),0,IF(YEAR($K4322)=FY,MONTH($K4322),IF(YEAR($K4322)&lt;FY,1,0)))</f>
        <v/>
      </c>
      <c r="W4322" s="38">
        <f>IF($R4322=0,0,MIN(12,IF(AND(ISNUMBER($O4322),$O4322&gt;=1,$O4322&lt;=12),INT($O4322),12),IF(AND(RetireExit="Yes",$U4322&gt;0),$U4322,12),IF(AND(ContractExit="Yes",$V4322&gt;0),$V4322,12)))</f>
        <v/>
      </c>
      <c r="X4322" s="37">
        <f>IF(ISNUMBER($P4322),$P4322,IncPct)</f>
        <v/>
      </c>
      <c r="Y4322" s="39">
        <f>IF($W4322=0,0,MAX(0,MIN($W4322,IncMonth-1))+MAX(0,$W4322-IncMonth+1)*(1+$X4322))</f>
        <v/>
      </c>
      <c r="Z4322" s="40">
        <f>IF($C4322="",0,IFERROR(INDEX(Departments!$B$5:$B$54,MATCH($C4322,Departments!$A$5:$A$54,0)),0))</f>
        <v/>
      </c>
      <c r="AA4322" s="41">
        <f>N($L4322)*$Y4322</f>
        <v/>
      </c>
      <c r="AB4322" s="41">
        <f>N($M4322)*$Y4322</f>
        <v/>
      </c>
      <c r="AC4322" s="41">
        <f>$AA4322*$Z4322</f>
        <v/>
      </c>
      <c r="AD4322" s="41">
        <f>$AA4322*BonusMonths/12</f>
        <v/>
      </c>
      <c r="AE4322" s="41">
        <f>($AA4322+SI_Gross*$AB4322)*IF($Q4322=1,SI_O,SI_E)</f>
        <v/>
      </c>
      <c r="AF4322" s="41">
        <f>IF($Q4322=1,0,$AA4322*EOSB)</f>
        <v/>
      </c>
      <c r="AG4322" s="41">
        <f>$AN4322*$W4322</f>
        <v/>
      </c>
      <c r="AH4322" s="41">
        <f>SUM($AA4322:$AG4322)</f>
        <v/>
      </c>
      <c r="AI4322" s="41">
        <f>12*($AM4322+$AN4322)</f>
        <v/>
      </c>
      <c r="AJ4322" s="41">
        <f>$AM4322*((IncMonth-1)+(13-IncMonth)*(1+$X4322))+12*$AN4322</f>
        <v/>
      </c>
      <c r="AK4322" s="41">
        <f>IF($R4322=1,N($L4322)+N($M4322),0)</f>
        <v/>
      </c>
      <c r="AL4322">
        <f>IF($C4322="","",IF(N($L4322)&lt;=0,"Basic salary missing",IF(ISNA(MATCH($C4322,Departments!$A$5:$A$54,0)),"Department not on Departments sheet",IF(AND($I4322&lt;&gt;"",NOT(ISNUMBER($I4322))),"Date of birth is text, not a date",IF(AND($K4322&lt;&gt;"",NOT(ISNUMBER($K4322))),"Contract end is text, not a date","")))))</f>
        <v/>
      </c>
      <c r="AM4322" s="41">
        <f>IF($R4322=0,0,N($L4322)*(1+$Z4322+BonusMonths/12+IF($Q4322=1,0,EOSB))+N($M4322)+(N($L4322)+SI_Gross*N($M4322))*IF($Q4322=1,SI_O,SI_E))</f>
        <v/>
      </c>
      <c r="AN4322" s="41">
        <f>IF($R4322=0,0,(IF($Q4322=1,MedO,MedE+Ticket)+Training)/12)</f>
        <v/>
      </c>
    </row>
    <row r="4323">
      <c r="I4323" s="35" t="n"/>
      <c r="J4323" s="35" t="n"/>
      <c r="K4323" s="35" t="n"/>
      <c r="L4323" s="36" t="n"/>
      <c r="M4323" s="36" t="n"/>
      <c r="P4323" s="37" t="n"/>
      <c r="Q4323" s="38">
        <f>IF($C4323="",0,IF(OR(LOWER(TRIM($G4323))="omani",LOWER(TRIM($G4323))="oman",LOWER(TRIM($G4323))="om",LOWER(TRIM($G4323))="local"),1,0))</f>
        <v/>
      </c>
      <c r="R4323" s="38">
        <f>IF($C4323="",0,IF(OR(ISNUMBER(SEARCH("resign",$N4323)),ISNUMBER(SEARCH("terminat",$N4323)),ISNUMBER(SEARCH("inactive",$N4323)),ISNUMBER(SEARCH("vacan",$N4323)),ISNUMBER(SEARCH("deceased",$N4323)),ISNUMBER(SEARCH("separated",$N4323))),0,1))</f>
        <v/>
      </c>
      <c r="S4323">
        <f>IF(OR($R4323=0,NOT(ISNUMBER($I4323))),"",IFERROR(DATEDIF($I4323,DATE(FY,1,1),"y"),""))</f>
        <v/>
      </c>
      <c r="T4323">
        <f>IF(OR($R4323=0,NOT(ISNUMBER($J4323))),"",IFERROR(DATEDIF($J4323,DATE(FY,1,1),"y"),0))</f>
        <v/>
      </c>
      <c r="U4323" s="38">
        <f>IF(OR($R4323=0,NOT(ISNUMBER($I4323))),0,IF(YEAR($I4323)+IF($Q4323=1,RetAgeO,RetAgeE)=FY,MONTH($I4323),IF(YEAR($I4323)+IF($Q4323=1,RetAgeO,RetAgeE)&lt;FY,1,0)))</f>
        <v/>
      </c>
      <c r="V4323" s="38">
        <f>IF(OR($R4323=0,NOT(ISNUMBER($K4323))),0,IF(YEAR($K4323)=FY,MONTH($K4323),IF(YEAR($K4323)&lt;FY,1,0)))</f>
        <v/>
      </c>
      <c r="W4323" s="38">
        <f>IF($R4323=0,0,MIN(12,IF(AND(ISNUMBER($O4323),$O4323&gt;=1,$O4323&lt;=12),INT($O4323),12),IF(AND(RetireExit="Yes",$U4323&gt;0),$U4323,12),IF(AND(ContractExit="Yes",$V4323&gt;0),$V4323,12)))</f>
        <v/>
      </c>
      <c r="X4323" s="37">
        <f>IF(ISNUMBER($P4323),$P4323,IncPct)</f>
        <v/>
      </c>
      <c r="Y4323" s="39">
        <f>IF($W4323=0,0,MAX(0,MIN($W4323,IncMonth-1))+MAX(0,$W4323-IncMonth+1)*(1+$X4323))</f>
        <v/>
      </c>
      <c r="Z4323" s="40">
        <f>IF($C4323="",0,IFERROR(INDEX(Departments!$B$5:$B$54,MATCH($C4323,Departments!$A$5:$A$54,0)),0))</f>
        <v/>
      </c>
      <c r="AA4323" s="41">
        <f>N($L4323)*$Y4323</f>
        <v/>
      </c>
      <c r="AB4323" s="41">
        <f>N($M4323)*$Y4323</f>
        <v/>
      </c>
      <c r="AC4323" s="41">
        <f>$AA4323*$Z4323</f>
        <v/>
      </c>
      <c r="AD4323" s="41">
        <f>$AA4323*BonusMonths/12</f>
        <v/>
      </c>
      <c r="AE4323" s="41">
        <f>($AA4323+SI_Gross*$AB4323)*IF($Q4323=1,SI_O,SI_E)</f>
        <v/>
      </c>
      <c r="AF4323" s="41">
        <f>IF($Q4323=1,0,$AA4323*EOSB)</f>
        <v/>
      </c>
      <c r="AG4323" s="41">
        <f>$AN4323*$W4323</f>
        <v/>
      </c>
      <c r="AH4323" s="41">
        <f>SUM($AA4323:$AG4323)</f>
        <v/>
      </c>
      <c r="AI4323" s="41">
        <f>12*($AM4323+$AN4323)</f>
        <v/>
      </c>
      <c r="AJ4323" s="41">
        <f>$AM4323*((IncMonth-1)+(13-IncMonth)*(1+$X4323))+12*$AN4323</f>
        <v/>
      </c>
      <c r="AK4323" s="41">
        <f>IF($R4323=1,N($L4323)+N($M4323),0)</f>
        <v/>
      </c>
      <c r="AL4323">
        <f>IF($C4323="","",IF(N($L4323)&lt;=0,"Basic salary missing",IF(ISNA(MATCH($C4323,Departments!$A$5:$A$54,0)),"Department not on Departments sheet",IF(AND($I4323&lt;&gt;"",NOT(ISNUMBER($I4323))),"Date of birth is text, not a date",IF(AND($K4323&lt;&gt;"",NOT(ISNUMBER($K4323))),"Contract end is text, not a date","")))))</f>
        <v/>
      </c>
      <c r="AM4323" s="41">
        <f>IF($R4323=0,0,N($L4323)*(1+$Z4323+BonusMonths/12+IF($Q4323=1,0,EOSB))+N($M4323)+(N($L4323)+SI_Gross*N($M4323))*IF($Q4323=1,SI_O,SI_E))</f>
        <v/>
      </c>
      <c r="AN4323" s="41">
        <f>IF($R4323=0,0,(IF($Q4323=1,MedO,MedE+Ticket)+Training)/12)</f>
        <v/>
      </c>
    </row>
    <row r="4324">
      <c r="I4324" s="35" t="n"/>
      <c r="J4324" s="35" t="n"/>
      <c r="K4324" s="35" t="n"/>
      <c r="L4324" s="36" t="n"/>
      <c r="M4324" s="36" t="n"/>
      <c r="P4324" s="37" t="n"/>
      <c r="Q4324" s="38">
        <f>IF($C4324="",0,IF(OR(LOWER(TRIM($G4324))="omani",LOWER(TRIM($G4324))="oman",LOWER(TRIM($G4324))="om",LOWER(TRIM($G4324))="local"),1,0))</f>
        <v/>
      </c>
      <c r="R4324" s="38">
        <f>IF($C4324="",0,IF(OR(ISNUMBER(SEARCH("resign",$N4324)),ISNUMBER(SEARCH("terminat",$N4324)),ISNUMBER(SEARCH("inactive",$N4324)),ISNUMBER(SEARCH("vacan",$N4324)),ISNUMBER(SEARCH("deceased",$N4324)),ISNUMBER(SEARCH("separated",$N4324))),0,1))</f>
        <v/>
      </c>
      <c r="S4324">
        <f>IF(OR($R4324=0,NOT(ISNUMBER($I4324))),"",IFERROR(DATEDIF($I4324,DATE(FY,1,1),"y"),""))</f>
        <v/>
      </c>
      <c r="T4324">
        <f>IF(OR($R4324=0,NOT(ISNUMBER($J4324))),"",IFERROR(DATEDIF($J4324,DATE(FY,1,1),"y"),0))</f>
        <v/>
      </c>
      <c r="U4324" s="38">
        <f>IF(OR($R4324=0,NOT(ISNUMBER($I4324))),0,IF(YEAR($I4324)+IF($Q4324=1,RetAgeO,RetAgeE)=FY,MONTH($I4324),IF(YEAR($I4324)+IF($Q4324=1,RetAgeO,RetAgeE)&lt;FY,1,0)))</f>
        <v/>
      </c>
      <c r="V4324" s="38">
        <f>IF(OR($R4324=0,NOT(ISNUMBER($K4324))),0,IF(YEAR($K4324)=FY,MONTH($K4324),IF(YEAR($K4324)&lt;FY,1,0)))</f>
        <v/>
      </c>
      <c r="W4324" s="38">
        <f>IF($R4324=0,0,MIN(12,IF(AND(ISNUMBER($O4324),$O4324&gt;=1,$O4324&lt;=12),INT($O4324),12),IF(AND(RetireExit="Yes",$U4324&gt;0),$U4324,12),IF(AND(ContractExit="Yes",$V4324&gt;0),$V4324,12)))</f>
        <v/>
      </c>
      <c r="X4324" s="37">
        <f>IF(ISNUMBER($P4324),$P4324,IncPct)</f>
        <v/>
      </c>
      <c r="Y4324" s="39">
        <f>IF($W4324=0,0,MAX(0,MIN($W4324,IncMonth-1))+MAX(0,$W4324-IncMonth+1)*(1+$X4324))</f>
        <v/>
      </c>
      <c r="Z4324" s="40">
        <f>IF($C4324="",0,IFERROR(INDEX(Departments!$B$5:$B$54,MATCH($C4324,Departments!$A$5:$A$54,0)),0))</f>
        <v/>
      </c>
      <c r="AA4324" s="41">
        <f>N($L4324)*$Y4324</f>
        <v/>
      </c>
      <c r="AB4324" s="41">
        <f>N($M4324)*$Y4324</f>
        <v/>
      </c>
      <c r="AC4324" s="41">
        <f>$AA4324*$Z4324</f>
        <v/>
      </c>
      <c r="AD4324" s="41">
        <f>$AA4324*BonusMonths/12</f>
        <v/>
      </c>
      <c r="AE4324" s="41">
        <f>($AA4324+SI_Gross*$AB4324)*IF($Q4324=1,SI_O,SI_E)</f>
        <v/>
      </c>
      <c r="AF4324" s="41">
        <f>IF($Q4324=1,0,$AA4324*EOSB)</f>
        <v/>
      </c>
      <c r="AG4324" s="41">
        <f>$AN4324*$W4324</f>
        <v/>
      </c>
      <c r="AH4324" s="41">
        <f>SUM($AA4324:$AG4324)</f>
        <v/>
      </c>
      <c r="AI4324" s="41">
        <f>12*($AM4324+$AN4324)</f>
        <v/>
      </c>
      <c r="AJ4324" s="41">
        <f>$AM4324*((IncMonth-1)+(13-IncMonth)*(1+$X4324))+12*$AN4324</f>
        <v/>
      </c>
      <c r="AK4324" s="41">
        <f>IF($R4324=1,N($L4324)+N($M4324),0)</f>
        <v/>
      </c>
      <c r="AL4324">
        <f>IF($C4324="","",IF(N($L4324)&lt;=0,"Basic salary missing",IF(ISNA(MATCH($C4324,Departments!$A$5:$A$54,0)),"Department not on Departments sheet",IF(AND($I4324&lt;&gt;"",NOT(ISNUMBER($I4324))),"Date of birth is text, not a date",IF(AND($K4324&lt;&gt;"",NOT(ISNUMBER($K4324))),"Contract end is text, not a date","")))))</f>
        <v/>
      </c>
      <c r="AM4324" s="41">
        <f>IF($R4324=0,0,N($L4324)*(1+$Z4324+BonusMonths/12+IF($Q4324=1,0,EOSB))+N($M4324)+(N($L4324)+SI_Gross*N($M4324))*IF($Q4324=1,SI_O,SI_E))</f>
        <v/>
      </c>
      <c r="AN4324" s="41">
        <f>IF($R4324=0,0,(IF($Q4324=1,MedO,MedE+Ticket)+Training)/12)</f>
        <v/>
      </c>
    </row>
    <row r="4325">
      <c r="I4325" s="35" t="n"/>
      <c r="J4325" s="35" t="n"/>
      <c r="K4325" s="35" t="n"/>
      <c r="L4325" s="36" t="n"/>
      <c r="M4325" s="36" t="n"/>
      <c r="P4325" s="37" t="n"/>
      <c r="Q4325" s="38">
        <f>IF($C4325="",0,IF(OR(LOWER(TRIM($G4325))="omani",LOWER(TRIM($G4325))="oman",LOWER(TRIM($G4325))="om",LOWER(TRIM($G4325))="local"),1,0))</f>
        <v/>
      </c>
      <c r="R4325" s="38">
        <f>IF($C4325="",0,IF(OR(ISNUMBER(SEARCH("resign",$N4325)),ISNUMBER(SEARCH("terminat",$N4325)),ISNUMBER(SEARCH("inactive",$N4325)),ISNUMBER(SEARCH("vacan",$N4325)),ISNUMBER(SEARCH("deceased",$N4325)),ISNUMBER(SEARCH("separated",$N4325))),0,1))</f>
        <v/>
      </c>
      <c r="S4325">
        <f>IF(OR($R4325=0,NOT(ISNUMBER($I4325))),"",IFERROR(DATEDIF($I4325,DATE(FY,1,1),"y"),""))</f>
        <v/>
      </c>
      <c r="T4325">
        <f>IF(OR($R4325=0,NOT(ISNUMBER($J4325))),"",IFERROR(DATEDIF($J4325,DATE(FY,1,1),"y"),0))</f>
        <v/>
      </c>
      <c r="U4325" s="38">
        <f>IF(OR($R4325=0,NOT(ISNUMBER($I4325))),0,IF(YEAR($I4325)+IF($Q4325=1,RetAgeO,RetAgeE)=FY,MONTH($I4325),IF(YEAR($I4325)+IF($Q4325=1,RetAgeO,RetAgeE)&lt;FY,1,0)))</f>
        <v/>
      </c>
      <c r="V4325" s="38">
        <f>IF(OR($R4325=0,NOT(ISNUMBER($K4325))),0,IF(YEAR($K4325)=FY,MONTH($K4325),IF(YEAR($K4325)&lt;FY,1,0)))</f>
        <v/>
      </c>
      <c r="W4325" s="38">
        <f>IF($R4325=0,0,MIN(12,IF(AND(ISNUMBER($O4325),$O4325&gt;=1,$O4325&lt;=12),INT($O4325),12),IF(AND(RetireExit="Yes",$U4325&gt;0),$U4325,12),IF(AND(ContractExit="Yes",$V4325&gt;0),$V4325,12)))</f>
        <v/>
      </c>
      <c r="X4325" s="37">
        <f>IF(ISNUMBER($P4325),$P4325,IncPct)</f>
        <v/>
      </c>
      <c r="Y4325" s="39">
        <f>IF($W4325=0,0,MAX(0,MIN($W4325,IncMonth-1))+MAX(0,$W4325-IncMonth+1)*(1+$X4325))</f>
        <v/>
      </c>
      <c r="Z4325" s="40">
        <f>IF($C4325="",0,IFERROR(INDEX(Departments!$B$5:$B$54,MATCH($C4325,Departments!$A$5:$A$54,0)),0))</f>
        <v/>
      </c>
      <c r="AA4325" s="41">
        <f>N($L4325)*$Y4325</f>
        <v/>
      </c>
      <c r="AB4325" s="41">
        <f>N($M4325)*$Y4325</f>
        <v/>
      </c>
      <c r="AC4325" s="41">
        <f>$AA4325*$Z4325</f>
        <v/>
      </c>
      <c r="AD4325" s="41">
        <f>$AA4325*BonusMonths/12</f>
        <v/>
      </c>
      <c r="AE4325" s="41">
        <f>($AA4325+SI_Gross*$AB4325)*IF($Q4325=1,SI_O,SI_E)</f>
        <v/>
      </c>
      <c r="AF4325" s="41">
        <f>IF($Q4325=1,0,$AA4325*EOSB)</f>
        <v/>
      </c>
      <c r="AG4325" s="41">
        <f>$AN4325*$W4325</f>
        <v/>
      </c>
      <c r="AH4325" s="41">
        <f>SUM($AA4325:$AG4325)</f>
        <v/>
      </c>
      <c r="AI4325" s="41">
        <f>12*($AM4325+$AN4325)</f>
        <v/>
      </c>
      <c r="AJ4325" s="41">
        <f>$AM4325*((IncMonth-1)+(13-IncMonth)*(1+$X4325))+12*$AN4325</f>
        <v/>
      </c>
      <c r="AK4325" s="41">
        <f>IF($R4325=1,N($L4325)+N($M4325),0)</f>
        <v/>
      </c>
      <c r="AL4325">
        <f>IF($C4325="","",IF(N($L4325)&lt;=0,"Basic salary missing",IF(ISNA(MATCH($C4325,Departments!$A$5:$A$54,0)),"Department not on Departments sheet",IF(AND($I4325&lt;&gt;"",NOT(ISNUMBER($I4325))),"Date of birth is text, not a date",IF(AND($K4325&lt;&gt;"",NOT(ISNUMBER($K4325))),"Contract end is text, not a date","")))))</f>
        <v/>
      </c>
      <c r="AM4325" s="41">
        <f>IF($R4325=0,0,N($L4325)*(1+$Z4325+BonusMonths/12+IF($Q4325=1,0,EOSB))+N($M4325)+(N($L4325)+SI_Gross*N($M4325))*IF($Q4325=1,SI_O,SI_E))</f>
        <v/>
      </c>
      <c r="AN4325" s="41">
        <f>IF($R4325=0,0,(IF($Q4325=1,MedO,MedE+Ticket)+Training)/12)</f>
        <v/>
      </c>
    </row>
    <row r="4326">
      <c r="I4326" s="35" t="n"/>
      <c r="J4326" s="35" t="n"/>
      <c r="K4326" s="35" t="n"/>
      <c r="L4326" s="36" t="n"/>
      <c r="M4326" s="36" t="n"/>
      <c r="P4326" s="37" t="n"/>
      <c r="Q4326" s="38">
        <f>IF($C4326="",0,IF(OR(LOWER(TRIM($G4326))="omani",LOWER(TRIM($G4326))="oman",LOWER(TRIM($G4326))="om",LOWER(TRIM($G4326))="local"),1,0))</f>
        <v/>
      </c>
      <c r="R4326" s="38">
        <f>IF($C4326="",0,IF(OR(ISNUMBER(SEARCH("resign",$N4326)),ISNUMBER(SEARCH("terminat",$N4326)),ISNUMBER(SEARCH("inactive",$N4326)),ISNUMBER(SEARCH("vacan",$N4326)),ISNUMBER(SEARCH("deceased",$N4326)),ISNUMBER(SEARCH("separated",$N4326))),0,1))</f>
        <v/>
      </c>
      <c r="S4326">
        <f>IF(OR($R4326=0,NOT(ISNUMBER($I4326))),"",IFERROR(DATEDIF($I4326,DATE(FY,1,1),"y"),""))</f>
        <v/>
      </c>
      <c r="T4326">
        <f>IF(OR($R4326=0,NOT(ISNUMBER($J4326))),"",IFERROR(DATEDIF($J4326,DATE(FY,1,1),"y"),0))</f>
        <v/>
      </c>
      <c r="U4326" s="38">
        <f>IF(OR($R4326=0,NOT(ISNUMBER($I4326))),0,IF(YEAR($I4326)+IF($Q4326=1,RetAgeO,RetAgeE)=FY,MONTH($I4326),IF(YEAR($I4326)+IF($Q4326=1,RetAgeO,RetAgeE)&lt;FY,1,0)))</f>
        <v/>
      </c>
      <c r="V4326" s="38">
        <f>IF(OR($R4326=0,NOT(ISNUMBER($K4326))),0,IF(YEAR($K4326)=FY,MONTH($K4326),IF(YEAR($K4326)&lt;FY,1,0)))</f>
        <v/>
      </c>
      <c r="W4326" s="38">
        <f>IF($R4326=0,0,MIN(12,IF(AND(ISNUMBER($O4326),$O4326&gt;=1,$O4326&lt;=12),INT($O4326),12),IF(AND(RetireExit="Yes",$U4326&gt;0),$U4326,12),IF(AND(ContractExit="Yes",$V4326&gt;0),$V4326,12)))</f>
        <v/>
      </c>
      <c r="X4326" s="37">
        <f>IF(ISNUMBER($P4326),$P4326,IncPct)</f>
        <v/>
      </c>
      <c r="Y4326" s="39">
        <f>IF($W4326=0,0,MAX(0,MIN($W4326,IncMonth-1))+MAX(0,$W4326-IncMonth+1)*(1+$X4326))</f>
        <v/>
      </c>
      <c r="Z4326" s="40">
        <f>IF($C4326="",0,IFERROR(INDEX(Departments!$B$5:$B$54,MATCH($C4326,Departments!$A$5:$A$54,0)),0))</f>
        <v/>
      </c>
      <c r="AA4326" s="41">
        <f>N($L4326)*$Y4326</f>
        <v/>
      </c>
      <c r="AB4326" s="41">
        <f>N($M4326)*$Y4326</f>
        <v/>
      </c>
      <c r="AC4326" s="41">
        <f>$AA4326*$Z4326</f>
        <v/>
      </c>
      <c r="AD4326" s="41">
        <f>$AA4326*BonusMonths/12</f>
        <v/>
      </c>
      <c r="AE4326" s="41">
        <f>($AA4326+SI_Gross*$AB4326)*IF($Q4326=1,SI_O,SI_E)</f>
        <v/>
      </c>
      <c r="AF4326" s="41">
        <f>IF($Q4326=1,0,$AA4326*EOSB)</f>
        <v/>
      </c>
      <c r="AG4326" s="41">
        <f>$AN4326*$W4326</f>
        <v/>
      </c>
      <c r="AH4326" s="41">
        <f>SUM($AA4326:$AG4326)</f>
        <v/>
      </c>
      <c r="AI4326" s="41">
        <f>12*($AM4326+$AN4326)</f>
        <v/>
      </c>
      <c r="AJ4326" s="41">
        <f>$AM4326*((IncMonth-1)+(13-IncMonth)*(1+$X4326))+12*$AN4326</f>
        <v/>
      </c>
      <c r="AK4326" s="41">
        <f>IF($R4326=1,N($L4326)+N($M4326),0)</f>
        <v/>
      </c>
      <c r="AL4326">
        <f>IF($C4326="","",IF(N($L4326)&lt;=0,"Basic salary missing",IF(ISNA(MATCH($C4326,Departments!$A$5:$A$54,0)),"Department not on Departments sheet",IF(AND($I4326&lt;&gt;"",NOT(ISNUMBER($I4326))),"Date of birth is text, not a date",IF(AND($K4326&lt;&gt;"",NOT(ISNUMBER($K4326))),"Contract end is text, not a date","")))))</f>
        <v/>
      </c>
      <c r="AM4326" s="41">
        <f>IF($R4326=0,0,N($L4326)*(1+$Z4326+BonusMonths/12+IF($Q4326=1,0,EOSB))+N($M4326)+(N($L4326)+SI_Gross*N($M4326))*IF($Q4326=1,SI_O,SI_E))</f>
        <v/>
      </c>
      <c r="AN4326" s="41">
        <f>IF($R4326=0,0,(IF($Q4326=1,MedO,MedE+Ticket)+Training)/12)</f>
        <v/>
      </c>
    </row>
    <row r="4327">
      <c r="I4327" s="35" t="n"/>
      <c r="J4327" s="35" t="n"/>
      <c r="K4327" s="35" t="n"/>
      <c r="L4327" s="36" t="n"/>
      <c r="M4327" s="36" t="n"/>
      <c r="P4327" s="37" t="n"/>
      <c r="Q4327" s="38">
        <f>IF($C4327="",0,IF(OR(LOWER(TRIM($G4327))="omani",LOWER(TRIM($G4327))="oman",LOWER(TRIM($G4327))="om",LOWER(TRIM($G4327))="local"),1,0))</f>
        <v/>
      </c>
      <c r="R4327" s="38">
        <f>IF($C4327="",0,IF(OR(ISNUMBER(SEARCH("resign",$N4327)),ISNUMBER(SEARCH("terminat",$N4327)),ISNUMBER(SEARCH("inactive",$N4327)),ISNUMBER(SEARCH("vacan",$N4327)),ISNUMBER(SEARCH("deceased",$N4327)),ISNUMBER(SEARCH("separated",$N4327))),0,1))</f>
        <v/>
      </c>
      <c r="S4327">
        <f>IF(OR($R4327=0,NOT(ISNUMBER($I4327))),"",IFERROR(DATEDIF($I4327,DATE(FY,1,1),"y"),""))</f>
        <v/>
      </c>
      <c r="T4327">
        <f>IF(OR($R4327=0,NOT(ISNUMBER($J4327))),"",IFERROR(DATEDIF($J4327,DATE(FY,1,1),"y"),0))</f>
        <v/>
      </c>
      <c r="U4327" s="38">
        <f>IF(OR($R4327=0,NOT(ISNUMBER($I4327))),0,IF(YEAR($I4327)+IF($Q4327=1,RetAgeO,RetAgeE)=FY,MONTH($I4327),IF(YEAR($I4327)+IF($Q4327=1,RetAgeO,RetAgeE)&lt;FY,1,0)))</f>
        <v/>
      </c>
      <c r="V4327" s="38">
        <f>IF(OR($R4327=0,NOT(ISNUMBER($K4327))),0,IF(YEAR($K4327)=FY,MONTH($K4327),IF(YEAR($K4327)&lt;FY,1,0)))</f>
        <v/>
      </c>
      <c r="W4327" s="38">
        <f>IF($R4327=0,0,MIN(12,IF(AND(ISNUMBER($O4327),$O4327&gt;=1,$O4327&lt;=12),INT($O4327),12),IF(AND(RetireExit="Yes",$U4327&gt;0),$U4327,12),IF(AND(ContractExit="Yes",$V4327&gt;0),$V4327,12)))</f>
        <v/>
      </c>
      <c r="X4327" s="37">
        <f>IF(ISNUMBER($P4327),$P4327,IncPct)</f>
        <v/>
      </c>
      <c r="Y4327" s="39">
        <f>IF($W4327=0,0,MAX(0,MIN($W4327,IncMonth-1))+MAX(0,$W4327-IncMonth+1)*(1+$X4327))</f>
        <v/>
      </c>
      <c r="Z4327" s="40">
        <f>IF($C4327="",0,IFERROR(INDEX(Departments!$B$5:$B$54,MATCH($C4327,Departments!$A$5:$A$54,0)),0))</f>
        <v/>
      </c>
      <c r="AA4327" s="41">
        <f>N($L4327)*$Y4327</f>
        <v/>
      </c>
      <c r="AB4327" s="41">
        <f>N($M4327)*$Y4327</f>
        <v/>
      </c>
      <c r="AC4327" s="41">
        <f>$AA4327*$Z4327</f>
        <v/>
      </c>
      <c r="AD4327" s="41">
        <f>$AA4327*BonusMonths/12</f>
        <v/>
      </c>
      <c r="AE4327" s="41">
        <f>($AA4327+SI_Gross*$AB4327)*IF($Q4327=1,SI_O,SI_E)</f>
        <v/>
      </c>
      <c r="AF4327" s="41">
        <f>IF($Q4327=1,0,$AA4327*EOSB)</f>
        <v/>
      </c>
      <c r="AG4327" s="41">
        <f>$AN4327*$W4327</f>
        <v/>
      </c>
      <c r="AH4327" s="41">
        <f>SUM($AA4327:$AG4327)</f>
        <v/>
      </c>
      <c r="AI4327" s="41">
        <f>12*($AM4327+$AN4327)</f>
        <v/>
      </c>
      <c r="AJ4327" s="41">
        <f>$AM4327*((IncMonth-1)+(13-IncMonth)*(1+$X4327))+12*$AN4327</f>
        <v/>
      </c>
      <c r="AK4327" s="41">
        <f>IF($R4327=1,N($L4327)+N($M4327),0)</f>
        <v/>
      </c>
      <c r="AL4327">
        <f>IF($C4327="","",IF(N($L4327)&lt;=0,"Basic salary missing",IF(ISNA(MATCH($C4327,Departments!$A$5:$A$54,0)),"Department not on Departments sheet",IF(AND($I4327&lt;&gt;"",NOT(ISNUMBER($I4327))),"Date of birth is text, not a date",IF(AND($K4327&lt;&gt;"",NOT(ISNUMBER($K4327))),"Contract end is text, not a date","")))))</f>
        <v/>
      </c>
      <c r="AM4327" s="41">
        <f>IF($R4327=0,0,N($L4327)*(1+$Z4327+BonusMonths/12+IF($Q4327=1,0,EOSB))+N($M4327)+(N($L4327)+SI_Gross*N($M4327))*IF($Q4327=1,SI_O,SI_E))</f>
        <v/>
      </c>
      <c r="AN4327" s="41">
        <f>IF($R4327=0,0,(IF($Q4327=1,MedO,MedE+Ticket)+Training)/12)</f>
        <v/>
      </c>
    </row>
    <row r="4328">
      <c r="I4328" s="35" t="n"/>
      <c r="J4328" s="35" t="n"/>
      <c r="K4328" s="35" t="n"/>
      <c r="L4328" s="36" t="n"/>
      <c r="M4328" s="36" t="n"/>
      <c r="P4328" s="37" t="n"/>
      <c r="Q4328" s="38">
        <f>IF($C4328="",0,IF(OR(LOWER(TRIM($G4328))="omani",LOWER(TRIM($G4328))="oman",LOWER(TRIM($G4328))="om",LOWER(TRIM($G4328))="local"),1,0))</f>
        <v/>
      </c>
      <c r="R4328" s="38">
        <f>IF($C4328="",0,IF(OR(ISNUMBER(SEARCH("resign",$N4328)),ISNUMBER(SEARCH("terminat",$N4328)),ISNUMBER(SEARCH("inactive",$N4328)),ISNUMBER(SEARCH("vacan",$N4328)),ISNUMBER(SEARCH("deceased",$N4328)),ISNUMBER(SEARCH("separated",$N4328))),0,1))</f>
        <v/>
      </c>
      <c r="S4328">
        <f>IF(OR($R4328=0,NOT(ISNUMBER($I4328))),"",IFERROR(DATEDIF($I4328,DATE(FY,1,1),"y"),""))</f>
        <v/>
      </c>
      <c r="T4328">
        <f>IF(OR($R4328=0,NOT(ISNUMBER($J4328))),"",IFERROR(DATEDIF($J4328,DATE(FY,1,1),"y"),0))</f>
        <v/>
      </c>
      <c r="U4328" s="38">
        <f>IF(OR($R4328=0,NOT(ISNUMBER($I4328))),0,IF(YEAR($I4328)+IF($Q4328=1,RetAgeO,RetAgeE)=FY,MONTH($I4328),IF(YEAR($I4328)+IF($Q4328=1,RetAgeO,RetAgeE)&lt;FY,1,0)))</f>
        <v/>
      </c>
      <c r="V4328" s="38">
        <f>IF(OR($R4328=0,NOT(ISNUMBER($K4328))),0,IF(YEAR($K4328)=FY,MONTH($K4328),IF(YEAR($K4328)&lt;FY,1,0)))</f>
        <v/>
      </c>
      <c r="W4328" s="38">
        <f>IF($R4328=0,0,MIN(12,IF(AND(ISNUMBER($O4328),$O4328&gt;=1,$O4328&lt;=12),INT($O4328),12),IF(AND(RetireExit="Yes",$U4328&gt;0),$U4328,12),IF(AND(ContractExit="Yes",$V4328&gt;0),$V4328,12)))</f>
        <v/>
      </c>
      <c r="X4328" s="37">
        <f>IF(ISNUMBER($P4328),$P4328,IncPct)</f>
        <v/>
      </c>
      <c r="Y4328" s="39">
        <f>IF($W4328=0,0,MAX(0,MIN($W4328,IncMonth-1))+MAX(0,$W4328-IncMonth+1)*(1+$X4328))</f>
        <v/>
      </c>
      <c r="Z4328" s="40">
        <f>IF($C4328="",0,IFERROR(INDEX(Departments!$B$5:$B$54,MATCH($C4328,Departments!$A$5:$A$54,0)),0))</f>
        <v/>
      </c>
      <c r="AA4328" s="41">
        <f>N($L4328)*$Y4328</f>
        <v/>
      </c>
      <c r="AB4328" s="41">
        <f>N($M4328)*$Y4328</f>
        <v/>
      </c>
      <c r="AC4328" s="41">
        <f>$AA4328*$Z4328</f>
        <v/>
      </c>
      <c r="AD4328" s="41">
        <f>$AA4328*BonusMonths/12</f>
        <v/>
      </c>
      <c r="AE4328" s="41">
        <f>($AA4328+SI_Gross*$AB4328)*IF($Q4328=1,SI_O,SI_E)</f>
        <v/>
      </c>
      <c r="AF4328" s="41">
        <f>IF($Q4328=1,0,$AA4328*EOSB)</f>
        <v/>
      </c>
      <c r="AG4328" s="41">
        <f>$AN4328*$W4328</f>
        <v/>
      </c>
      <c r="AH4328" s="41">
        <f>SUM($AA4328:$AG4328)</f>
        <v/>
      </c>
      <c r="AI4328" s="41">
        <f>12*($AM4328+$AN4328)</f>
        <v/>
      </c>
      <c r="AJ4328" s="41">
        <f>$AM4328*((IncMonth-1)+(13-IncMonth)*(1+$X4328))+12*$AN4328</f>
        <v/>
      </c>
      <c r="AK4328" s="41">
        <f>IF($R4328=1,N($L4328)+N($M4328),0)</f>
        <v/>
      </c>
      <c r="AL4328">
        <f>IF($C4328="","",IF(N($L4328)&lt;=0,"Basic salary missing",IF(ISNA(MATCH($C4328,Departments!$A$5:$A$54,0)),"Department not on Departments sheet",IF(AND($I4328&lt;&gt;"",NOT(ISNUMBER($I4328))),"Date of birth is text, not a date",IF(AND($K4328&lt;&gt;"",NOT(ISNUMBER($K4328))),"Contract end is text, not a date","")))))</f>
        <v/>
      </c>
      <c r="AM4328" s="41">
        <f>IF($R4328=0,0,N($L4328)*(1+$Z4328+BonusMonths/12+IF($Q4328=1,0,EOSB))+N($M4328)+(N($L4328)+SI_Gross*N($M4328))*IF($Q4328=1,SI_O,SI_E))</f>
        <v/>
      </c>
      <c r="AN4328" s="41">
        <f>IF($R4328=0,0,(IF($Q4328=1,MedO,MedE+Ticket)+Training)/12)</f>
        <v/>
      </c>
    </row>
    <row r="4329">
      <c r="I4329" s="35" t="n"/>
      <c r="J4329" s="35" t="n"/>
      <c r="K4329" s="35" t="n"/>
      <c r="L4329" s="36" t="n"/>
      <c r="M4329" s="36" t="n"/>
      <c r="P4329" s="37" t="n"/>
      <c r="Q4329" s="38">
        <f>IF($C4329="",0,IF(OR(LOWER(TRIM($G4329))="omani",LOWER(TRIM($G4329))="oman",LOWER(TRIM($G4329))="om",LOWER(TRIM($G4329))="local"),1,0))</f>
        <v/>
      </c>
      <c r="R4329" s="38">
        <f>IF($C4329="",0,IF(OR(ISNUMBER(SEARCH("resign",$N4329)),ISNUMBER(SEARCH("terminat",$N4329)),ISNUMBER(SEARCH("inactive",$N4329)),ISNUMBER(SEARCH("vacan",$N4329)),ISNUMBER(SEARCH("deceased",$N4329)),ISNUMBER(SEARCH("separated",$N4329))),0,1))</f>
        <v/>
      </c>
      <c r="S4329">
        <f>IF(OR($R4329=0,NOT(ISNUMBER($I4329))),"",IFERROR(DATEDIF($I4329,DATE(FY,1,1),"y"),""))</f>
        <v/>
      </c>
      <c r="T4329">
        <f>IF(OR($R4329=0,NOT(ISNUMBER($J4329))),"",IFERROR(DATEDIF($J4329,DATE(FY,1,1),"y"),0))</f>
        <v/>
      </c>
      <c r="U4329" s="38">
        <f>IF(OR($R4329=0,NOT(ISNUMBER($I4329))),0,IF(YEAR($I4329)+IF($Q4329=1,RetAgeO,RetAgeE)=FY,MONTH($I4329),IF(YEAR($I4329)+IF($Q4329=1,RetAgeO,RetAgeE)&lt;FY,1,0)))</f>
        <v/>
      </c>
      <c r="V4329" s="38">
        <f>IF(OR($R4329=0,NOT(ISNUMBER($K4329))),0,IF(YEAR($K4329)=FY,MONTH($K4329),IF(YEAR($K4329)&lt;FY,1,0)))</f>
        <v/>
      </c>
      <c r="W4329" s="38">
        <f>IF($R4329=0,0,MIN(12,IF(AND(ISNUMBER($O4329),$O4329&gt;=1,$O4329&lt;=12),INT($O4329),12),IF(AND(RetireExit="Yes",$U4329&gt;0),$U4329,12),IF(AND(ContractExit="Yes",$V4329&gt;0),$V4329,12)))</f>
        <v/>
      </c>
      <c r="X4329" s="37">
        <f>IF(ISNUMBER($P4329),$P4329,IncPct)</f>
        <v/>
      </c>
      <c r="Y4329" s="39">
        <f>IF($W4329=0,0,MAX(0,MIN($W4329,IncMonth-1))+MAX(0,$W4329-IncMonth+1)*(1+$X4329))</f>
        <v/>
      </c>
      <c r="Z4329" s="40">
        <f>IF($C4329="",0,IFERROR(INDEX(Departments!$B$5:$B$54,MATCH($C4329,Departments!$A$5:$A$54,0)),0))</f>
        <v/>
      </c>
      <c r="AA4329" s="41">
        <f>N($L4329)*$Y4329</f>
        <v/>
      </c>
      <c r="AB4329" s="41">
        <f>N($M4329)*$Y4329</f>
        <v/>
      </c>
      <c r="AC4329" s="41">
        <f>$AA4329*$Z4329</f>
        <v/>
      </c>
      <c r="AD4329" s="41">
        <f>$AA4329*BonusMonths/12</f>
        <v/>
      </c>
      <c r="AE4329" s="41">
        <f>($AA4329+SI_Gross*$AB4329)*IF($Q4329=1,SI_O,SI_E)</f>
        <v/>
      </c>
      <c r="AF4329" s="41">
        <f>IF($Q4329=1,0,$AA4329*EOSB)</f>
        <v/>
      </c>
      <c r="AG4329" s="41">
        <f>$AN4329*$W4329</f>
        <v/>
      </c>
      <c r="AH4329" s="41">
        <f>SUM($AA4329:$AG4329)</f>
        <v/>
      </c>
      <c r="AI4329" s="41">
        <f>12*($AM4329+$AN4329)</f>
        <v/>
      </c>
      <c r="AJ4329" s="41">
        <f>$AM4329*((IncMonth-1)+(13-IncMonth)*(1+$X4329))+12*$AN4329</f>
        <v/>
      </c>
      <c r="AK4329" s="41">
        <f>IF($R4329=1,N($L4329)+N($M4329),0)</f>
        <v/>
      </c>
      <c r="AL4329">
        <f>IF($C4329="","",IF(N($L4329)&lt;=0,"Basic salary missing",IF(ISNA(MATCH($C4329,Departments!$A$5:$A$54,0)),"Department not on Departments sheet",IF(AND($I4329&lt;&gt;"",NOT(ISNUMBER($I4329))),"Date of birth is text, not a date",IF(AND($K4329&lt;&gt;"",NOT(ISNUMBER($K4329))),"Contract end is text, not a date","")))))</f>
        <v/>
      </c>
      <c r="AM4329" s="41">
        <f>IF($R4329=0,0,N($L4329)*(1+$Z4329+BonusMonths/12+IF($Q4329=1,0,EOSB))+N($M4329)+(N($L4329)+SI_Gross*N($M4329))*IF($Q4329=1,SI_O,SI_E))</f>
        <v/>
      </c>
      <c r="AN4329" s="41">
        <f>IF($R4329=0,0,(IF($Q4329=1,MedO,MedE+Ticket)+Training)/12)</f>
        <v/>
      </c>
    </row>
    <row r="4330">
      <c r="I4330" s="35" t="n"/>
      <c r="J4330" s="35" t="n"/>
      <c r="K4330" s="35" t="n"/>
      <c r="L4330" s="36" t="n"/>
      <c r="M4330" s="36" t="n"/>
      <c r="P4330" s="37" t="n"/>
      <c r="Q4330" s="38">
        <f>IF($C4330="",0,IF(OR(LOWER(TRIM($G4330))="omani",LOWER(TRIM($G4330))="oman",LOWER(TRIM($G4330))="om",LOWER(TRIM($G4330))="local"),1,0))</f>
        <v/>
      </c>
      <c r="R4330" s="38">
        <f>IF($C4330="",0,IF(OR(ISNUMBER(SEARCH("resign",$N4330)),ISNUMBER(SEARCH("terminat",$N4330)),ISNUMBER(SEARCH("inactive",$N4330)),ISNUMBER(SEARCH("vacan",$N4330)),ISNUMBER(SEARCH("deceased",$N4330)),ISNUMBER(SEARCH("separated",$N4330))),0,1))</f>
        <v/>
      </c>
      <c r="S4330">
        <f>IF(OR($R4330=0,NOT(ISNUMBER($I4330))),"",IFERROR(DATEDIF($I4330,DATE(FY,1,1),"y"),""))</f>
        <v/>
      </c>
      <c r="T4330">
        <f>IF(OR($R4330=0,NOT(ISNUMBER($J4330))),"",IFERROR(DATEDIF($J4330,DATE(FY,1,1),"y"),0))</f>
        <v/>
      </c>
      <c r="U4330" s="38">
        <f>IF(OR($R4330=0,NOT(ISNUMBER($I4330))),0,IF(YEAR($I4330)+IF($Q4330=1,RetAgeO,RetAgeE)=FY,MONTH($I4330),IF(YEAR($I4330)+IF($Q4330=1,RetAgeO,RetAgeE)&lt;FY,1,0)))</f>
        <v/>
      </c>
      <c r="V4330" s="38">
        <f>IF(OR($R4330=0,NOT(ISNUMBER($K4330))),0,IF(YEAR($K4330)=FY,MONTH($K4330),IF(YEAR($K4330)&lt;FY,1,0)))</f>
        <v/>
      </c>
      <c r="W4330" s="38">
        <f>IF($R4330=0,0,MIN(12,IF(AND(ISNUMBER($O4330),$O4330&gt;=1,$O4330&lt;=12),INT($O4330),12),IF(AND(RetireExit="Yes",$U4330&gt;0),$U4330,12),IF(AND(ContractExit="Yes",$V4330&gt;0),$V4330,12)))</f>
        <v/>
      </c>
      <c r="X4330" s="37">
        <f>IF(ISNUMBER($P4330),$P4330,IncPct)</f>
        <v/>
      </c>
      <c r="Y4330" s="39">
        <f>IF($W4330=0,0,MAX(0,MIN($W4330,IncMonth-1))+MAX(0,$W4330-IncMonth+1)*(1+$X4330))</f>
        <v/>
      </c>
      <c r="Z4330" s="40">
        <f>IF($C4330="",0,IFERROR(INDEX(Departments!$B$5:$B$54,MATCH($C4330,Departments!$A$5:$A$54,0)),0))</f>
        <v/>
      </c>
      <c r="AA4330" s="41">
        <f>N($L4330)*$Y4330</f>
        <v/>
      </c>
      <c r="AB4330" s="41">
        <f>N($M4330)*$Y4330</f>
        <v/>
      </c>
      <c r="AC4330" s="41">
        <f>$AA4330*$Z4330</f>
        <v/>
      </c>
      <c r="AD4330" s="41">
        <f>$AA4330*BonusMonths/12</f>
        <v/>
      </c>
      <c r="AE4330" s="41">
        <f>($AA4330+SI_Gross*$AB4330)*IF($Q4330=1,SI_O,SI_E)</f>
        <v/>
      </c>
      <c r="AF4330" s="41">
        <f>IF($Q4330=1,0,$AA4330*EOSB)</f>
        <v/>
      </c>
      <c r="AG4330" s="41">
        <f>$AN4330*$W4330</f>
        <v/>
      </c>
      <c r="AH4330" s="41">
        <f>SUM($AA4330:$AG4330)</f>
        <v/>
      </c>
      <c r="AI4330" s="41">
        <f>12*($AM4330+$AN4330)</f>
        <v/>
      </c>
      <c r="AJ4330" s="41">
        <f>$AM4330*((IncMonth-1)+(13-IncMonth)*(1+$X4330))+12*$AN4330</f>
        <v/>
      </c>
      <c r="AK4330" s="41">
        <f>IF($R4330=1,N($L4330)+N($M4330),0)</f>
        <v/>
      </c>
      <c r="AL4330">
        <f>IF($C4330="","",IF(N($L4330)&lt;=0,"Basic salary missing",IF(ISNA(MATCH($C4330,Departments!$A$5:$A$54,0)),"Department not on Departments sheet",IF(AND($I4330&lt;&gt;"",NOT(ISNUMBER($I4330))),"Date of birth is text, not a date",IF(AND($K4330&lt;&gt;"",NOT(ISNUMBER($K4330))),"Contract end is text, not a date","")))))</f>
        <v/>
      </c>
      <c r="AM4330" s="41">
        <f>IF($R4330=0,0,N($L4330)*(1+$Z4330+BonusMonths/12+IF($Q4330=1,0,EOSB))+N($M4330)+(N($L4330)+SI_Gross*N($M4330))*IF($Q4330=1,SI_O,SI_E))</f>
        <v/>
      </c>
      <c r="AN4330" s="41">
        <f>IF($R4330=0,0,(IF($Q4330=1,MedO,MedE+Ticket)+Training)/12)</f>
        <v/>
      </c>
    </row>
    <row r="4331">
      <c r="I4331" s="35" t="n"/>
      <c r="J4331" s="35" t="n"/>
      <c r="K4331" s="35" t="n"/>
      <c r="L4331" s="36" t="n"/>
      <c r="M4331" s="36" t="n"/>
      <c r="P4331" s="37" t="n"/>
      <c r="Q4331" s="38">
        <f>IF($C4331="",0,IF(OR(LOWER(TRIM($G4331))="omani",LOWER(TRIM($G4331))="oman",LOWER(TRIM($G4331))="om",LOWER(TRIM($G4331))="local"),1,0))</f>
        <v/>
      </c>
      <c r="R4331" s="38">
        <f>IF($C4331="",0,IF(OR(ISNUMBER(SEARCH("resign",$N4331)),ISNUMBER(SEARCH("terminat",$N4331)),ISNUMBER(SEARCH("inactive",$N4331)),ISNUMBER(SEARCH("vacan",$N4331)),ISNUMBER(SEARCH("deceased",$N4331)),ISNUMBER(SEARCH("separated",$N4331))),0,1))</f>
        <v/>
      </c>
      <c r="S4331">
        <f>IF(OR($R4331=0,NOT(ISNUMBER($I4331))),"",IFERROR(DATEDIF($I4331,DATE(FY,1,1),"y"),""))</f>
        <v/>
      </c>
      <c r="T4331">
        <f>IF(OR($R4331=0,NOT(ISNUMBER($J4331))),"",IFERROR(DATEDIF($J4331,DATE(FY,1,1),"y"),0))</f>
        <v/>
      </c>
      <c r="U4331" s="38">
        <f>IF(OR($R4331=0,NOT(ISNUMBER($I4331))),0,IF(YEAR($I4331)+IF($Q4331=1,RetAgeO,RetAgeE)=FY,MONTH($I4331),IF(YEAR($I4331)+IF($Q4331=1,RetAgeO,RetAgeE)&lt;FY,1,0)))</f>
        <v/>
      </c>
      <c r="V4331" s="38">
        <f>IF(OR($R4331=0,NOT(ISNUMBER($K4331))),0,IF(YEAR($K4331)=FY,MONTH($K4331),IF(YEAR($K4331)&lt;FY,1,0)))</f>
        <v/>
      </c>
      <c r="W4331" s="38">
        <f>IF($R4331=0,0,MIN(12,IF(AND(ISNUMBER($O4331),$O4331&gt;=1,$O4331&lt;=12),INT($O4331),12),IF(AND(RetireExit="Yes",$U4331&gt;0),$U4331,12),IF(AND(ContractExit="Yes",$V4331&gt;0),$V4331,12)))</f>
        <v/>
      </c>
      <c r="X4331" s="37">
        <f>IF(ISNUMBER($P4331),$P4331,IncPct)</f>
        <v/>
      </c>
      <c r="Y4331" s="39">
        <f>IF($W4331=0,0,MAX(0,MIN($W4331,IncMonth-1))+MAX(0,$W4331-IncMonth+1)*(1+$X4331))</f>
        <v/>
      </c>
      <c r="Z4331" s="40">
        <f>IF($C4331="",0,IFERROR(INDEX(Departments!$B$5:$B$54,MATCH($C4331,Departments!$A$5:$A$54,0)),0))</f>
        <v/>
      </c>
      <c r="AA4331" s="41">
        <f>N($L4331)*$Y4331</f>
        <v/>
      </c>
      <c r="AB4331" s="41">
        <f>N($M4331)*$Y4331</f>
        <v/>
      </c>
      <c r="AC4331" s="41">
        <f>$AA4331*$Z4331</f>
        <v/>
      </c>
      <c r="AD4331" s="41">
        <f>$AA4331*BonusMonths/12</f>
        <v/>
      </c>
      <c r="AE4331" s="41">
        <f>($AA4331+SI_Gross*$AB4331)*IF($Q4331=1,SI_O,SI_E)</f>
        <v/>
      </c>
      <c r="AF4331" s="41">
        <f>IF($Q4331=1,0,$AA4331*EOSB)</f>
        <v/>
      </c>
      <c r="AG4331" s="41">
        <f>$AN4331*$W4331</f>
        <v/>
      </c>
      <c r="AH4331" s="41">
        <f>SUM($AA4331:$AG4331)</f>
        <v/>
      </c>
      <c r="AI4331" s="41">
        <f>12*($AM4331+$AN4331)</f>
        <v/>
      </c>
      <c r="AJ4331" s="41">
        <f>$AM4331*((IncMonth-1)+(13-IncMonth)*(1+$X4331))+12*$AN4331</f>
        <v/>
      </c>
      <c r="AK4331" s="41">
        <f>IF($R4331=1,N($L4331)+N($M4331),0)</f>
        <v/>
      </c>
      <c r="AL4331">
        <f>IF($C4331="","",IF(N($L4331)&lt;=0,"Basic salary missing",IF(ISNA(MATCH($C4331,Departments!$A$5:$A$54,0)),"Department not on Departments sheet",IF(AND($I4331&lt;&gt;"",NOT(ISNUMBER($I4331))),"Date of birth is text, not a date",IF(AND($K4331&lt;&gt;"",NOT(ISNUMBER($K4331))),"Contract end is text, not a date","")))))</f>
        <v/>
      </c>
      <c r="AM4331" s="41">
        <f>IF($R4331=0,0,N($L4331)*(1+$Z4331+BonusMonths/12+IF($Q4331=1,0,EOSB))+N($M4331)+(N($L4331)+SI_Gross*N($M4331))*IF($Q4331=1,SI_O,SI_E))</f>
        <v/>
      </c>
      <c r="AN4331" s="41">
        <f>IF($R4331=0,0,(IF($Q4331=1,MedO,MedE+Ticket)+Training)/12)</f>
        <v/>
      </c>
    </row>
    <row r="4332">
      <c r="I4332" s="35" t="n"/>
      <c r="J4332" s="35" t="n"/>
      <c r="K4332" s="35" t="n"/>
      <c r="L4332" s="36" t="n"/>
      <c r="M4332" s="36" t="n"/>
      <c r="P4332" s="37" t="n"/>
      <c r="Q4332" s="38">
        <f>IF($C4332="",0,IF(OR(LOWER(TRIM($G4332))="omani",LOWER(TRIM($G4332))="oman",LOWER(TRIM($G4332))="om",LOWER(TRIM($G4332))="local"),1,0))</f>
        <v/>
      </c>
      <c r="R4332" s="38">
        <f>IF($C4332="",0,IF(OR(ISNUMBER(SEARCH("resign",$N4332)),ISNUMBER(SEARCH("terminat",$N4332)),ISNUMBER(SEARCH("inactive",$N4332)),ISNUMBER(SEARCH("vacan",$N4332)),ISNUMBER(SEARCH("deceased",$N4332)),ISNUMBER(SEARCH("separated",$N4332))),0,1))</f>
        <v/>
      </c>
      <c r="S4332">
        <f>IF(OR($R4332=0,NOT(ISNUMBER($I4332))),"",IFERROR(DATEDIF($I4332,DATE(FY,1,1),"y"),""))</f>
        <v/>
      </c>
      <c r="T4332">
        <f>IF(OR($R4332=0,NOT(ISNUMBER($J4332))),"",IFERROR(DATEDIF($J4332,DATE(FY,1,1),"y"),0))</f>
        <v/>
      </c>
      <c r="U4332" s="38">
        <f>IF(OR($R4332=0,NOT(ISNUMBER($I4332))),0,IF(YEAR($I4332)+IF($Q4332=1,RetAgeO,RetAgeE)=FY,MONTH($I4332),IF(YEAR($I4332)+IF($Q4332=1,RetAgeO,RetAgeE)&lt;FY,1,0)))</f>
        <v/>
      </c>
      <c r="V4332" s="38">
        <f>IF(OR($R4332=0,NOT(ISNUMBER($K4332))),0,IF(YEAR($K4332)=FY,MONTH($K4332),IF(YEAR($K4332)&lt;FY,1,0)))</f>
        <v/>
      </c>
      <c r="W4332" s="38">
        <f>IF($R4332=0,0,MIN(12,IF(AND(ISNUMBER($O4332),$O4332&gt;=1,$O4332&lt;=12),INT($O4332),12),IF(AND(RetireExit="Yes",$U4332&gt;0),$U4332,12),IF(AND(ContractExit="Yes",$V4332&gt;0),$V4332,12)))</f>
        <v/>
      </c>
      <c r="X4332" s="37">
        <f>IF(ISNUMBER($P4332),$P4332,IncPct)</f>
        <v/>
      </c>
      <c r="Y4332" s="39">
        <f>IF($W4332=0,0,MAX(0,MIN($W4332,IncMonth-1))+MAX(0,$W4332-IncMonth+1)*(1+$X4332))</f>
        <v/>
      </c>
      <c r="Z4332" s="40">
        <f>IF($C4332="",0,IFERROR(INDEX(Departments!$B$5:$B$54,MATCH($C4332,Departments!$A$5:$A$54,0)),0))</f>
        <v/>
      </c>
      <c r="AA4332" s="41">
        <f>N($L4332)*$Y4332</f>
        <v/>
      </c>
      <c r="AB4332" s="41">
        <f>N($M4332)*$Y4332</f>
        <v/>
      </c>
      <c r="AC4332" s="41">
        <f>$AA4332*$Z4332</f>
        <v/>
      </c>
      <c r="AD4332" s="41">
        <f>$AA4332*BonusMonths/12</f>
        <v/>
      </c>
      <c r="AE4332" s="41">
        <f>($AA4332+SI_Gross*$AB4332)*IF($Q4332=1,SI_O,SI_E)</f>
        <v/>
      </c>
      <c r="AF4332" s="41">
        <f>IF($Q4332=1,0,$AA4332*EOSB)</f>
        <v/>
      </c>
      <c r="AG4332" s="41">
        <f>$AN4332*$W4332</f>
        <v/>
      </c>
      <c r="AH4332" s="41">
        <f>SUM($AA4332:$AG4332)</f>
        <v/>
      </c>
      <c r="AI4332" s="41">
        <f>12*($AM4332+$AN4332)</f>
        <v/>
      </c>
      <c r="AJ4332" s="41">
        <f>$AM4332*((IncMonth-1)+(13-IncMonth)*(1+$X4332))+12*$AN4332</f>
        <v/>
      </c>
      <c r="AK4332" s="41">
        <f>IF($R4332=1,N($L4332)+N($M4332),0)</f>
        <v/>
      </c>
      <c r="AL4332">
        <f>IF($C4332="","",IF(N($L4332)&lt;=0,"Basic salary missing",IF(ISNA(MATCH($C4332,Departments!$A$5:$A$54,0)),"Department not on Departments sheet",IF(AND($I4332&lt;&gt;"",NOT(ISNUMBER($I4332))),"Date of birth is text, not a date",IF(AND($K4332&lt;&gt;"",NOT(ISNUMBER($K4332))),"Contract end is text, not a date","")))))</f>
        <v/>
      </c>
      <c r="AM4332" s="41">
        <f>IF($R4332=0,0,N($L4332)*(1+$Z4332+BonusMonths/12+IF($Q4332=1,0,EOSB))+N($M4332)+(N($L4332)+SI_Gross*N($M4332))*IF($Q4332=1,SI_O,SI_E))</f>
        <v/>
      </c>
      <c r="AN4332" s="41">
        <f>IF($R4332=0,0,(IF($Q4332=1,MedO,MedE+Ticket)+Training)/12)</f>
        <v/>
      </c>
    </row>
    <row r="4333">
      <c r="I4333" s="35" t="n"/>
      <c r="J4333" s="35" t="n"/>
      <c r="K4333" s="35" t="n"/>
      <c r="L4333" s="36" t="n"/>
      <c r="M4333" s="36" t="n"/>
      <c r="P4333" s="37" t="n"/>
      <c r="Q4333" s="38">
        <f>IF($C4333="",0,IF(OR(LOWER(TRIM($G4333))="omani",LOWER(TRIM($G4333))="oman",LOWER(TRIM($G4333))="om",LOWER(TRIM($G4333))="local"),1,0))</f>
        <v/>
      </c>
      <c r="R4333" s="38">
        <f>IF($C4333="",0,IF(OR(ISNUMBER(SEARCH("resign",$N4333)),ISNUMBER(SEARCH("terminat",$N4333)),ISNUMBER(SEARCH("inactive",$N4333)),ISNUMBER(SEARCH("vacan",$N4333)),ISNUMBER(SEARCH("deceased",$N4333)),ISNUMBER(SEARCH("separated",$N4333))),0,1))</f>
        <v/>
      </c>
      <c r="S4333">
        <f>IF(OR($R4333=0,NOT(ISNUMBER($I4333))),"",IFERROR(DATEDIF($I4333,DATE(FY,1,1),"y"),""))</f>
        <v/>
      </c>
      <c r="T4333">
        <f>IF(OR($R4333=0,NOT(ISNUMBER($J4333))),"",IFERROR(DATEDIF($J4333,DATE(FY,1,1),"y"),0))</f>
        <v/>
      </c>
      <c r="U4333" s="38">
        <f>IF(OR($R4333=0,NOT(ISNUMBER($I4333))),0,IF(YEAR($I4333)+IF($Q4333=1,RetAgeO,RetAgeE)=FY,MONTH($I4333),IF(YEAR($I4333)+IF($Q4333=1,RetAgeO,RetAgeE)&lt;FY,1,0)))</f>
        <v/>
      </c>
      <c r="V4333" s="38">
        <f>IF(OR($R4333=0,NOT(ISNUMBER($K4333))),0,IF(YEAR($K4333)=FY,MONTH($K4333),IF(YEAR($K4333)&lt;FY,1,0)))</f>
        <v/>
      </c>
      <c r="W4333" s="38">
        <f>IF($R4333=0,0,MIN(12,IF(AND(ISNUMBER($O4333),$O4333&gt;=1,$O4333&lt;=12),INT($O4333),12),IF(AND(RetireExit="Yes",$U4333&gt;0),$U4333,12),IF(AND(ContractExit="Yes",$V4333&gt;0),$V4333,12)))</f>
        <v/>
      </c>
      <c r="X4333" s="37">
        <f>IF(ISNUMBER($P4333),$P4333,IncPct)</f>
        <v/>
      </c>
      <c r="Y4333" s="39">
        <f>IF($W4333=0,0,MAX(0,MIN($W4333,IncMonth-1))+MAX(0,$W4333-IncMonth+1)*(1+$X4333))</f>
        <v/>
      </c>
      <c r="Z4333" s="40">
        <f>IF($C4333="",0,IFERROR(INDEX(Departments!$B$5:$B$54,MATCH($C4333,Departments!$A$5:$A$54,0)),0))</f>
        <v/>
      </c>
      <c r="AA4333" s="41">
        <f>N($L4333)*$Y4333</f>
        <v/>
      </c>
      <c r="AB4333" s="41">
        <f>N($M4333)*$Y4333</f>
        <v/>
      </c>
      <c r="AC4333" s="41">
        <f>$AA4333*$Z4333</f>
        <v/>
      </c>
      <c r="AD4333" s="41">
        <f>$AA4333*BonusMonths/12</f>
        <v/>
      </c>
      <c r="AE4333" s="41">
        <f>($AA4333+SI_Gross*$AB4333)*IF($Q4333=1,SI_O,SI_E)</f>
        <v/>
      </c>
      <c r="AF4333" s="41">
        <f>IF($Q4333=1,0,$AA4333*EOSB)</f>
        <v/>
      </c>
      <c r="AG4333" s="41">
        <f>$AN4333*$W4333</f>
        <v/>
      </c>
      <c r="AH4333" s="41">
        <f>SUM($AA4333:$AG4333)</f>
        <v/>
      </c>
      <c r="AI4333" s="41">
        <f>12*($AM4333+$AN4333)</f>
        <v/>
      </c>
      <c r="AJ4333" s="41">
        <f>$AM4333*((IncMonth-1)+(13-IncMonth)*(1+$X4333))+12*$AN4333</f>
        <v/>
      </c>
      <c r="AK4333" s="41">
        <f>IF($R4333=1,N($L4333)+N($M4333),0)</f>
        <v/>
      </c>
      <c r="AL4333">
        <f>IF($C4333="","",IF(N($L4333)&lt;=0,"Basic salary missing",IF(ISNA(MATCH($C4333,Departments!$A$5:$A$54,0)),"Department not on Departments sheet",IF(AND($I4333&lt;&gt;"",NOT(ISNUMBER($I4333))),"Date of birth is text, not a date",IF(AND($K4333&lt;&gt;"",NOT(ISNUMBER($K4333))),"Contract end is text, not a date","")))))</f>
        <v/>
      </c>
      <c r="AM4333" s="41">
        <f>IF($R4333=0,0,N($L4333)*(1+$Z4333+BonusMonths/12+IF($Q4333=1,0,EOSB))+N($M4333)+(N($L4333)+SI_Gross*N($M4333))*IF($Q4333=1,SI_O,SI_E))</f>
        <v/>
      </c>
      <c r="AN4333" s="41">
        <f>IF($R4333=0,0,(IF($Q4333=1,MedO,MedE+Ticket)+Training)/12)</f>
        <v/>
      </c>
    </row>
    <row r="4334">
      <c r="I4334" s="35" t="n"/>
      <c r="J4334" s="35" t="n"/>
      <c r="K4334" s="35" t="n"/>
      <c r="L4334" s="36" t="n"/>
      <c r="M4334" s="36" t="n"/>
      <c r="P4334" s="37" t="n"/>
      <c r="Q4334" s="38">
        <f>IF($C4334="",0,IF(OR(LOWER(TRIM($G4334))="omani",LOWER(TRIM($G4334))="oman",LOWER(TRIM($G4334))="om",LOWER(TRIM($G4334))="local"),1,0))</f>
        <v/>
      </c>
      <c r="R4334" s="38">
        <f>IF($C4334="",0,IF(OR(ISNUMBER(SEARCH("resign",$N4334)),ISNUMBER(SEARCH("terminat",$N4334)),ISNUMBER(SEARCH("inactive",$N4334)),ISNUMBER(SEARCH("vacan",$N4334)),ISNUMBER(SEARCH("deceased",$N4334)),ISNUMBER(SEARCH("separated",$N4334))),0,1))</f>
        <v/>
      </c>
      <c r="S4334">
        <f>IF(OR($R4334=0,NOT(ISNUMBER($I4334))),"",IFERROR(DATEDIF($I4334,DATE(FY,1,1),"y"),""))</f>
        <v/>
      </c>
      <c r="T4334">
        <f>IF(OR($R4334=0,NOT(ISNUMBER($J4334))),"",IFERROR(DATEDIF($J4334,DATE(FY,1,1),"y"),0))</f>
        <v/>
      </c>
      <c r="U4334" s="38">
        <f>IF(OR($R4334=0,NOT(ISNUMBER($I4334))),0,IF(YEAR($I4334)+IF($Q4334=1,RetAgeO,RetAgeE)=FY,MONTH($I4334),IF(YEAR($I4334)+IF($Q4334=1,RetAgeO,RetAgeE)&lt;FY,1,0)))</f>
        <v/>
      </c>
      <c r="V4334" s="38">
        <f>IF(OR($R4334=0,NOT(ISNUMBER($K4334))),0,IF(YEAR($K4334)=FY,MONTH($K4334),IF(YEAR($K4334)&lt;FY,1,0)))</f>
        <v/>
      </c>
      <c r="W4334" s="38">
        <f>IF($R4334=0,0,MIN(12,IF(AND(ISNUMBER($O4334),$O4334&gt;=1,$O4334&lt;=12),INT($O4334),12),IF(AND(RetireExit="Yes",$U4334&gt;0),$U4334,12),IF(AND(ContractExit="Yes",$V4334&gt;0),$V4334,12)))</f>
        <v/>
      </c>
      <c r="X4334" s="37">
        <f>IF(ISNUMBER($P4334),$P4334,IncPct)</f>
        <v/>
      </c>
      <c r="Y4334" s="39">
        <f>IF($W4334=0,0,MAX(0,MIN($W4334,IncMonth-1))+MAX(0,$W4334-IncMonth+1)*(1+$X4334))</f>
        <v/>
      </c>
      <c r="Z4334" s="40">
        <f>IF($C4334="",0,IFERROR(INDEX(Departments!$B$5:$B$54,MATCH($C4334,Departments!$A$5:$A$54,0)),0))</f>
        <v/>
      </c>
      <c r="AA4334" s="41">
        <f>N($L4334)*$Y4334</f>
        <v/>
      </c>
      <c r="AB4334" s="41">
        <f>N($M4334)*$Y4334</f>
        <v/>
      </c>
      <c r="AC4334" s="41">
        <f>$AA4334*$Z4334</f>
        <v/>
      </c>
      <c r="AD4334" s="41">
        <f>$AA4334*BonusMonths/12</f>
        <v/>
      </c>
      <c r="AE4334" s="41">
        <f>($AA4334+SI_Gross*$AB4334)*IF($Q4334=1,SI_O,SI_E)</f>
        <v/>
      </c>
      <c r="AF4334" s="41">
        <f>IF($Q4334=1,0,$AA4334*EOSB)</f>
        <v/>
      </c>
      <c r="AG4334" s="41">
        <f>$AN4334*$W4334</f>
        <v/>
      </c>
      <c r="AH4334" s="41">
        <f>SUM($AA4334:$AG4334)</f>
        <v/>
      </c>
      <c r="AI4334" s="41">
        <f>12*($AM4334+$AN4334)</f>
        <v/>
      </c>
      <c r="AJ4334" s="41">
        <f>$AM4334*((IncMonth-1)+(13-IncMonth)*(1+$X4334))+12*$AN4334</f>
        <v/>
      </c>
      <c r="AK4334" s="41">
        <f>IF($R4334=1,N($L4334)+N($M4334),0)</f>
        <v/>
      </c>
      <c r="AL4334">
        <f>IF($C4334="","",IF(N($L4334)&lt;=0,"Basic salary missing",IF(ISNA(MATCH($C4334,Departments!$A$5:$A$54,0)),"Department not on Departments sheet",IF(AND($I4334&lt;&gt;"",NOT(ISNUMBER($I4334))),"Date of birth is text, not a date",IF(AND($K4334&lt;&gt;"",NOT(ISNUMBER($K4334))),"Contract end is text, not a date","")))))</f>
        <v/>
      </c>
      <c r="AM4334" s="41">
        <f>IF($R4334=0,0,N($L4334)*(1+$Z4334+BonusMonths/12+IF($Q4334=1,0,EOSB))+N($M4334)+(N($L4334)+SI_Gross*N($M4334))*IF($Q4334=1,SI_O,SI_E))</f>
        <v/>
      </c>
      <c r="AN4334" s="41">
        <f>IF($R4334=0,0,(IF($Q4334=1,MedO,MedE+Ticket)+Training)/12)</f>
        <v/>
      </c>
    </row>
    <row r="4335">
      <c r="I4335" s="35" t="n"/>
      <c r="J4335" s="35" t="n"/>
      <c r="K4335" s="35" t="n"/>
      <c r="L4335" s="36" t="n"/>
      <c r="M4335" s="36" t="n"/>
      <c r="P4335" s="37" t="n"/>
      <c r="Q4335" s="38">
        <f>IF($C4335="",0,IF(OR(LOWER(TRIM($G4335))="omani",LOWER(TRIM($G4335))="oman",LOWER(TRIM($G4335))="om",LOWER(TRIM($G4335))="local"),1,0))</f>
        <v/>
      </c>
      <c r="R4335" s="38">
        <f>IF($C4335="",0,IF(OR(ISNUMBER(SEARCH("resign",$N4335)),ISNUMBER(SEARCH("terminat",$N4335)),ISNUMBER(SEARCH("inactive",$N4335)),ISNUMBER(SEARCH("vacan",$N4335)),ISNUMBER(SEARCH("deceased",$N4335)),ISNUMBER(SEARCH("separated",$N4335))),0,1))</f>
        <v/>
      </c>
      <c r="S4335">
        <f>IF(OR($R4335=0,NOT(ISNUMBER($I4335))),"",IFERROR(DATEDIF($I4335,DATE(FY,1,1),"y"),""))</f>
        <v/>
      </c>
      <c r="T4335">
        <f>IF(OR($R4335=0,NOT(ISNUMBER($J4335))),"",IFERROR(DATEDIF($J4335,DATE(FY,1,1),"y"),0))</f>
        <v/>
      </c>
      <c r="U4335" s="38">
        <f>IF(OR($R4335=0,NOT(ISNUMBER($I4335))),0,IF(YEAR($I4335)+IF($Q4335=1,RetAgeO,RetAgeE)=FY,MONTH($I4335),IF(YEAR($I4335)+IF($Q4335=1,RetAgeO,RetAgeE)&lt;FY,1,0)))</f>
        <v/>
      </c>
      <c r="V4335" s="38">
        <f>IF(OR($R4335=0,NOT(ISNUMBER($K4335))),0,IF(YEAR($K4335)=FY,MONTH($K4335),IF(YEAR($K4335)&lt;FY,1,0)))</f>
        <v/>
      </c>
      <c r="W4335" s="38">
        <f>IF($R4335=0,0,MIN(12,IF(AND(ISNUMBER($O4335),$O4335&gt;=1,$O4335&lt;=12),INT($O4335),12),IF(AND(RetireExit="Yes",$U4335&gt;0),$U4335,12),IF(AND(ContractExit="Yes",$V4335&gt;0),$V4335,12)))</f>
        <v/>
      </c>
      <c r="X4335" s="37">
        <f>IF(ISNUMBER($P4335),$P4335,IncPct)</f>
        <v/>
      </c>
      <c r="Y4335" s="39">
        <f>IF($W4335=0,0,MAX(0,MIN($W4335,IncMonth-1))+MAX(0,$W4335-IncMonth+1)*(1+$X4335))</f>
        <v/>
      </c>
      <c r="Z4335" s="40">
        <f>IF($C4335="",0,IFERROR(INDEX(Departments!$B$5:$B$54,MATCH($C4335,Departments!$A$5:$A$54,0)),0))</f>
        <v/>
      </c>
      <c r="AA4335" s="41">
        <f>N($L4335)*$Y4335</f>
        <v/>
      </c>
      <c r="AB4335" s="41">
        <f>N($M4335)*$Y4335</f>
        <v/>
      </c>
      <c r="AC4335" s="41">
        <f>$AA4335*$Z4335</f>
        <v/>
      </c>
      <c r="AD4335" s="41">
        <f>$AA4335*BonusMonths/12</f>
        <v/>
      </c>
      <c r="AE4335" s="41">
        <f>($AA4335+SI_Gross*$AB4335)*IF($Q4335=1,SI_O,SI_E)</f>
        <v/>
      </c>
      <c r="AF4335" s="41">
        <f>IF($Q4335=1,0,$AA4335*EOSB)</f>
        <v/>
      </c>
      <c r="AG4335" s="41">
        <f>$AN4335*$W4335</f>
        <v/>
      </c>
      <c r="AH4335" s="41">
        <f>SUM($AA4335:$AG4335)</f>
        <v/>
      </c>
      <c r="AI4335" s="41">
        <f>12*($AM4335+$AN4335)</f>
        <v/>
      </c>
      <c r="AJ4335" s="41">
        <f>$AM4335*((IncMonth-1)+(13-IncMonth)*(1+$X4335))+12*$AN4335</f>
        <v/>
      </c>
      <c r="AK4335" s="41">
        <f>IF($R4335=1,N($L4335)+N($M4335),0)</f>
        <v/>
      </c>
      <c r="AL4335">
        <f>IF($C4335="","",IF(N($L4335)&lt;=0,"Basic salary missing",IF(ISNA(MATCH($C4335,Departments!$A$5:$A$54,0)),"Department not on Departments sheet",IF(AND($I4335&lt;&gt;"",NOT(ISNUMBER($I4335))),"Date of birth is text, not a date",IF(AND($K4335&lt;&gt;"",NOT(ISNUMBER($K4335))),"Contract end is text, not a date","")))))</f>
        <v/>
      </c>
      <c r="AM4335" s="41">
        <f>IF($R4335=0,0,N($L4335)*(1+$Z4335+BonusMonths/12+IF($Q4335=1,0,EOSB))+N($M4335)+(N($L4335)+SI_Gross*N($M4335))*IF($Q4335=1,SI_O,SI_E))</f>
        <v/>
      </c>
      <c r="AN4335" s="41">
        <f>IF($R4335=0,0,(IF($Q4335=1,MedO,MedE+Ticket)+Training)/12)</f>
        <v/>
      </c>
    </row>
    <row r="4336">
      <c r="I4336" s="35" t="n"/>
      <c r="J4336" s="35" t="n"/>
      <c r="K4336" s="35" t="n"/>
      <c r="L4336" s="36" t="n"/>
      <c r="M4336" s="36" t="n"/>
      <c r="P4336" s="37" t="n"/>
      <c r="Q4336" s="38">
        <f>IF($C4336="",0,IF(OR(LOWER(TRIM($G4336))="omani",LOWER(TRIM($G4336))="oman",LOWER(TRIM($G4336))="om",LOWER(TRIM($G4336))="local"),1,0))</f>
        <v/>
      </c>
      <c r="R4336" s="38">
        <f>IF($C4336="",0,IF(OR(ISNUMBER(SEARCH("resign",$N4336)),ISNUMBER(SEARCH("terminat",$N4336)),ISNUMBER(SEARCH("inactive",$N4336)),ISNUMBER(SEARCH("vacan",$N4336)),ISNUMBER(SEARCH("deceased",$N4336)),ISNUMBER(SEARCH("separated",$N4336))),0,1))</f>
        <v/>
      </c>
      <c r="S4336">
        <f>IF(OR($R4336=0,NOT(ISNUMBER($I4336))),"",IFERROR(DATEDIF($I4336,DATE(FY,1,1),"y"),""))</f>
        <v/>
      </c>
      <c r="T4336">
        <f>IF(OR($R4336=0,NOT(ISNUMBER($J4336))),"",IFERROR(DATEDIF($J4336,DATE(FY,1,1),"y"),0))</f>
        <v/>
      </c>
      <c r="U4336" s="38">
        <f>IF(OR($R4336=0,NOT(ISNUMBER($I4336))),0,IF(YEAR($I4336)+IF($Q4336=1,RetAgeO,RetAgeE)=FY,MONTH($I4336),IF(YEAR($I4336)+IF($Q4336=1,RetAgeO,RetAgeE)&lt;FY,1,0)))</f>
        <v/>
      </c>
      <c r="V4336" s="38">
        <f>IF(OR($R4336=0,NOT(ISNUMBER($K4336))),0,IF(YEAR($K4336)=FY,MONTH($K4336),IF(YEAR($K4336)&lt;FY,1,0)))</f>
        <v/>
      </c>
      <c r="W4336" s="38">
        <f>IF($R4336=0,0,MIN(12,IF(AND(ISNUMBER($O4336),$O4336&gt;=1,$O4336&lt;=12),INT($O4336),12),IF(AND(RetireExit="Yes",$U4336&gt;0),$U4336,12),IF(AND(ContractExit="Yes",$V4336&gt;0),$V4336,12)))</f>
        <v/>
      </c>
      <c r="X4336" s="37">
        <f>IF(ISNUMBER($P4336),$P4336,IncPct)</f>
        <v/>
      </c>
      <c r="Y4336" s="39">
        <f>IF($W4336=0,0,MAX(0,MIN($W4336,IncMonth-1))+MAX(0,$W4336-IncMonth+1)*(1+$X4336))</f>
        <v/>
      </c>
      <c r="Z4336" s="40">
        <f>IF($C4336="",0,IFERROR(INDEX(Departments!$B$5:$B$54,MATCH($C4336,Departments!$A$5:$A$54,0)),0))</f>
        <v/>
      </c>
      <c r="AA4336" s="41">
        <f>N($L4336)*$Y4336</f>
        <v/>
      </c>
      <c r="AB4336" s="41">
        <f>N($M4336)*$Y4336</f>
        <v/>
      </c>
      <c r="AC4336" s="41">
        <f>$AA4336*$Z4336</f>
        <v/>
      </c>
      <c r="AD4336" s="41">
        <f>$AA4336*BonusMonths/12</f>
        <v/>
      </c>
      <c r="AE4336" s="41">
        <f>($AA4336+SI_Gross*$AB4336)*IF($Q4336=1,SI_O,SI_E)</f>
        <v/>
      </c>
      <c r="AF4336" s="41">
        <f>IF($Q4336=1,0,$AA4336*EOSB)</f>
        <v/>
      </c>
      <c r="AG4336" s="41">
        <f>$AN4336*$W4336</f>
        <v/>
      </c>
      <c r="AH4336" s="41">
        <f>SUM($AA4336:$AG4336)</f>
        <v/>
      </c>
      <c r="AI4336" s="41">
        <f>12*($AM4336+$AN4336)</f>
        <v/>
      </c>
      <c r="AJ4336" s="41">
        <f>$AM4336*((IncMonth-1)+(13-IncMonth)*(1+$X4336))+12*$AN4336</f>
        <v/>
      </c>
      <c r="AK4336" s="41">
        <f>IF($R4336=1,N($L4336)+N($M4336),0)</f>
        <v/>
      </c>
      <c r="AL4336">
        <f>IF($C4336="","",IF(N($L4336)&lt;=0,"Basic salary missing",IF(ISNA(MATCH($C4336,Departments!$A$5:$A$54,0)),"Department not on Departments sheet",IF(AND($I4336&lt;&gt;"",NOT(ISNUMBER($I4336))),"Date of birth is text, not a date",IF(AND($K4336&lt;&gt;"",NOT(ISNUMBER($K4336))),"Contract end is text, not a date","")))))</f>
        <v/>
      </c>
      <c r="AM4336" s="41">
        <f>IF($R4336=0,0,N($L4336)*(1+$Z4336+BonusMonths/12+IF($Q4336=1,0,EOSB))+N($M4336)+(N($L4336)+SI_Gross*N($M4336))*IF($Q4336=1,SI_O,SI_E))</f>
        <v/>
      </c>
      <c r="AN4336" s="41">
        <f>IF($R4336=0,0,(IF($Q4336=1,MedO,MedE+Ticket)+Training)/12)</f>
        <v/>
      </c>
    </row>
    <row r="4337">
      <c r="I4337" s="35" t="n"/>
      <c r="J4337" s="35" t="n"/>
      <c r="K4337" s="35" t="n"/>
      <c r="L4337" s="36" t="n"/>
      <c r="M4337" s="36" t="n"/>
      <c r="P4337" s="37" t="n"/>
      <c r="Q4337" s="38">
        <f>IF($C4337="",0,IF(OR(LOWER(TRIM($G4337))="omani",LOWER(TRIM($G4337))="oman",LOWER(TRIM($G4337))="om",LOWER(TRIM($G4337))="local"),1,0))</f>
        <v/>
      </c>
      <c r="R4337" s="38">
        <f>IF($C4337="",0,IF(OR(ISNUMBER(SEARCH("resign",$N4337)),ISNUMBER(SEARCH("terminat",$N4337)),ISNUMBER(SEARCH("inactive",$N4337)),ISNUMBER(SEARCH("vacan",$N4337)),ISNUMBER(SEARCH("deceased",$N4337)),ISNUMBER(SEARCH("separated",$N4337))),0,1))</f>
        <v/>
      </c>
      <c r="S4337">
        <f>IF(OR($R4337=0,NOT(ISNUMBER($I4337))),"",IFERROR(DATEDIF($I4337,DATE(FY,1,1),"y"),""))</f>
        <v/>
      </c>
      <c r="T4337">
        <f>IF(OR($R4337=0,NOT(ISNUMBER($J4337))),"",IFERROR(DATEDIF($J4337,DATE(FY,1,1),"y"),0))</f>
        <v/>
      </c>
      <c r="U4337" s="38">
        <f>IF(OR($R4337=0,NOT(ISNUMBER($I4337))),0,IF(YEAR($I4337)+IF($Q4337=1,RetAgeO,RetAgeE)=FY,MONTH($I4337),IF(YEAR($I4337)+IF($Q4337=1,RetAgeO,RetAgeE)&lt;FY,1,0)))</f>
        <v/>
      </c>
      <c r="V4337" s="38">
        <f>IF(OR($R4337=0,NOT(ISNUMBER($K4337))),0,IF(YEAR($K4337)=FY,MONTH($K4337),IF(YEAR($K4337)&lt;FY,1,0)))</f>
        <v/>
      </c>
      <c r="W4337" s="38">
        <f>IF($R4337=0,0,MIN(12,IF(AND(ISNUMBER($O4337),$O4337&gt;=1,$O4337&lt;=12),INT($O4337),12),IF(AND(RetireExit="Yes",$U4337&gt;0),$U4337,12),IF(AND(ContractExit="Yes",$V4337&gt;0),$V4337,12)))</f>
        <v/>
      </c>
      <c r="X4337" s="37">
        <f>IF(ISNUMBER($P4337),$P4337,IncPct)</f>
        <v/>
      </c>
      <c r="Y4337" s="39">
        <f>IF($W4337=0,0,MAX(0,MIN($W4337,IncMonth-1))+MAX(0,$W4337-IncMonth+1)*(1+$X4337))</f>
        <v/>
      </c>
      <c r="Z4337" s="40">
        <f>IF($C4337="",0,IFERROR(INDEX(Departments!$B$5:$B$54,MATCH($C4337,Departments!$A$5:$A$54,0)),0))</f>
        <v/>
      </c>
      <c r="AA4337" s="41">
        <f>N($L4337)*$Y4337</f>
        <v/>
      </c>
      <c r="AB4337" s="41">
        <f>N($M4337)*$Y4337</f>
        <v/>
      </c>
      <c r="AC4337" s="41">
        <f>$AA4337*$Z4337</f>
        <v/>
      </c>
      <c r="AD4337" s="41">
        <f>$AA4337*BonusMonths/12</f>
        <v/>
      </c>
      <c r="AE4337" s="41">
        <f>($AA4337+SI_Gross*$AB4337)*IF($Q4337=1,SI_O,SI_E)</f>
        <v/>
      </c>
      <c r="AF4337" s="41">
        <f>IF($Q4337=1,0,$AA4337*EOSB)</f>
        <v/>
      </c>
      <c r="AG4337" s="41">
        <f>$AN4337*$W4337</f>
        <v/>
      </c>
      <c r="AH4337" s="41">
        <f>SUM($AA4337:$AG4337)</f>
        <v/>
      </c>
      <c r="AI4337" s="41">
        <f>12*($AM4337+$AN4337)</f>
        <v/>
      </c>
      <c r="AJ4337" s="41">
        <f>$AM4337*((IncMonth-1)+(13-IncMonth)*(1+$X4337))+12*$AN4337</f>
        <v/>
      </c>
      <c r="AK4337" s="41">
        <f>IF($R4337=1,N($L4337)+N($M4337),0)</f>
        <v/>
      </c>
      <c r="AL4337">
        <f>IF($C4337="","",IF(N($L4337)&lt;=0,"Basic salary missing",IF(ISNA(MATCH($C4337,Departments!$A$5:$A$54,0)),"Department not on Departments sheet",IF(AND($I4337&lt;&gt;"",NOT(ISNUMBER($I4337))),"Date of birth is text, not a date",IF(AND($K4337&lt;&gt;"",NOT(ISNUMBER($K4337))),"Contract end is text, not a date","")))))</f>
        <v/>
      </c>
      <c r="AM4337" s="41">
        <f>IF($R4337=0,0,N($L4337)*(1+$Z4337+BonusMonths/12+IF($Q4337=1,0,EOSB))+N($M4337)+(N($L4337)+SI_Gross*N($M4337))*IF($Q4337=1,SI_O,SI_E))</f>
        <v/>
      </c>
      <c r="AN4337" s="41">
        <f>IF($R4337=0,0,(IF($Q4337=1,MedO,MedE+Ticket)+Training)/12)</f>
        <v/>
      </c>
    </row>
    <row r="4338">
      <c r="I4338" s="35" t="n"/>
      <c r="J4338" s="35" t="n"/>
      <c r="K4338" s="35" t="n"/>
      <c r="L4338" s="36" t="n"/>
      <c r="M4338" s="36" t="n"/>
      <c r="P4338" s="37" t="n"/>
      <c r="Q4338" s="38">
        <f>IF($C4338="",0,IF(OR(LOWER(TRIM($G4338))="omani",LOWER(TRIM($G4338))="oman",LOWER(TRIM($G4338))="om",LOWER(TRIM($G4338))="local"),1,0))</f>
        <v/>
      </c>
      <c r="R4338" s="38">
        <f>IF($C4338="",0,IF(OR(ISNUMBER(SEARCH("resign",$N4338)),ISNUMBER(SEARCH("terminat",$N4338)),ISNUMBER(SEARCH("inactive",$N4338)),ISNUMBER(SEARCH("vacan",$N4338)),ISNUMBER(SEARCH("deceased",$N4338)),ISNUMBER(SEARCH("separated",$N4338))),0,1))</f>
        <v/>
      </c>
      <c r="S4338">
        <f>IF(OR($R4338=0,NOT(ISNUMBER($I4338))),"",IFERROR(DATEDIF($I4338,DATE(FY,1,1),"y"),""))</f>
        <v/>
      </c>
      <c r="T4338">
        <f>IF(OR($R4338=0,NOT(ISNUMBER($J4338))),"",IFERROR(DATEDIF($J4338,DATE(FY,1,1),"y"),0))</f>
        <v/>
      </c>
      <c r="U4338" s="38">
        <f>IF(OR($R4338=0,NOT(ISNUMBER($I4338))),0,IF(YEAR($I4338)+IF($Q4338=1,RetAgeO,RetAgeE)=FY,MONTH($I4338),IF(YEAR($I4338)+IF($Q4338=1,RetAgeO,RetAgeE)&lt;FY,1,0)))</f>
        <v/>
      </c>
      <c r="V4338" s="38">
        <f>IF(OR($R4338=0,NOT(ISNUMBER($K4338))),0,IF(YEAR($K4338)=FY,MONTH($K4338),IF(YEAR($K4338)&lt;FY,1,0)))</f>
        <v/>
      </c>
      <c r="W4338" s="38">
        <f>IF($R4338=0,0,MIN(12,IF(AND(ISNUMBER($O4338),$O4338&gt;=1,$O4338&lt;=12),INT($O4338),12),IF(AND(RetireExit="Yes",$U4338&gt;0),$U4338,12),IF(AND(ContractExit="Yes",$V4338&gt;0),$V4338,12)))</f>
        <v/>
      </c>
      <c r="X4338" s="37">
        <f>IF(ISNUMBER($P4338),$P4338,IncPct)</f>
        <v/>
      </c>
      <c r="Y4338" s="39">
        <f>IF($W4338=0,0,MAX(0,MIN($W4338,IncMonth-1))+MAX(0,$W4338-IncMonth+1)*(1+$X4338))</f>
        <v/>
      </c>
      <c r="Z4338" s="40">
        <f>IF($C4338="",0,IFERROR(INDEX(Departments!$B$5:$B$54,MATCH($C4338,Departments!$A$5:$A$54,0)),0))</f>
        <v/>
      </c>
      <c r="AA4338" s="41">
        <f>N($L4338)*$Y4338</f>
        <v/>
      </c>
      <c r="AB4338" s="41">
        <f>N($M4338)*$Y4338</f>
        <v/>
      </c>
      <c r="AC4338" s="41">
        <f>$AA4338*$Z4338</f>
        <v/>
      </c>
      <c r="AD4338" s="41">
        <f>$AA4338*BonusMonths/12</f>
        <v/>
      </c>
      <c r="AE4338" s="41">
        <f>($AA4338+SI_Gross*$AB4338)*IF($Q4338=1,SI_O,SI_E)</f>
        <v/>
      </c>
      <c r="AF4338" s="41">
        <f>IF($Q4338=1,0,$AA4338*EOSB)</f>
        <v/>
      </c>
      <c r="AG4338" s="41">
        <f>$AN4338*$W4338</f>
        <v/>
      </c>
      <c r="AH4338" s="41">
        <f>SUM($AA4338:$AG4338)</f>
        <v/>
      </c>
      <c r="AI4338" s="41">
        <f>12*($AM4338+$AN4338)</f>
        <v/>
      </c>
      <c r="AJ4338" s="41">
        <f>$AM4338*((IncMonth-1)+(13-IncMonth)*(1+$X4338))+12*$AN4338</f>
        <v/>
      </c>
      <c r="AK4338" s="41">
        <f>IF($R4338=1,N($L4338)+N($M4338),0)</f>
        <v/>
      </c>
      <c r="AL4338">
        <f>IF($C4338="","",IF(N($L4338)&lt;=0,"Basic salary missing",IF(ISNA(MATCH($C4338,Departments!$A$5:$A$54,0)),"Department not on Departments sheet",IF(AND($I4338&lt;&gt;"",NOT(ISNUMBER($I4338))),"Date of birth is text, not a date",IF(AND($K4338&lt;&gt;"",NOT(ISNUMBER($K4338))),"Contract end is text, not a date","")))))</f>
        <v/>
      </c>
      <c r="AM4338" s="41">
        <f>IF($R4338=0,0,N($L4338)*(1+$Z4338+BonusMonths/12+IF($Q4338=1,0,EOSB))+N($M4338)+(N($L4338)+SI_Gross*N($M4338))*IF($Q4338=1,SI_O,SI_E))</f>
        <v/>
      </c>
      <c r="AN4338" s="41">
        <f>IF($R4338=0,0,(IF($Q4338=1,MedO,MedE+Ticket)+Training)/12)</f>
        <v/>
      </c>
    </row>
    <row r="4339">
      <c r="I4339" s="35" t="n"/>
      <c r="J4339" s="35" t="n"/>
      <c r="K4339" s="35" t="n"/>
      <c r="L4339" s="36" t="n"/>
      <c r="M4339" s="36" t="n"/>
      <c r="P4339" s="37" t="n"/>
      <c r="Q4339" s="38">
        <f>IF($C4339="",0,IF(OR(LOWER(TRIM($G4339))="omani",LOWER(TRIM($G4339))="oman",LOWER(TRIM($G4339))="om",LOWER(TRIM($G4339))="local"),1,0))</f>
        <v/>
      </c>
      <c r="R4339" s="38">
        <f>IF($C4339="",0,IF(OR(ISNUMBER(SEARCH("resign",$N4339)),ISNUMBER(SEARCH("terminat",$N4339)),ISNUMBER(SEARCH("inactive",$N4339)),ISNUMBER(SEARCH("vacan",$N4339)),ISNUMBER(SEARCH("deceased",$N4339)),ISNUMBER(SEARCH("separated",$N4339))),0,1))</f>
        <v/>
      </c>
      <c r="S4339">
        <f>IF(OR($R4339=0,NOT(ISNUMBER($I4339))),"",IFERROR(DATEDIF($I4339,DATE(FY,1,1),"y"),""))</f>
        <v/>
      </c>
      <c r="T4339">
        <f>IF(OR($R4339=0,NOT(ISNUMBER($J4339))),"",IFERROR(DATEDIF($J4339,DATE(FY,1,1),"y"),0))</f>
        <v/>
      </c>
      <c r="U4339" s="38">
        <f>IF(OR($R4339=0,NOT(ISNUMBER($I4339))),0,IF(YEAR($I4339)+IF($Q4339=1,RetAgeO,RetAgeE)=FY,MONTH($I4339),IF(YEAR($I4339)+IF($Q4339=1,RetAgeO,RetAgeE)&lt;FY,1,0)))</f>
        <v/>
      </c>
      <c r="V4339" s="38">
        <f>IF(OR($R4339=0,NOT(ISNUMBER($K4339))),0,IF(YEAR($K4339)=FY,MONTH($K4339),IF(YEAR($K4339)&lt;FY,1,0)))</f>
        <v/>
      </c>
      <c r="W4339" s="38">
        <f>IF($R4339=0,0,MIN(12,IF(AND(ISNUMBER($O4339),$O4339&gt;=1,$O4339&lt;=12),INT($O4339),12),IF(AND(RetireExit="Yes",$U4339&gt;0),$U4339,12),IF(AND(ContractExit="Yes",$V4339&gt;0),$V4339,12)))</f>
        <v/>
      </c>
      <c r="X4339" s="37">
        <f>IF(ISNUMBER($P4339),$P4339,IncPct)</f>
        <v/>
      </c>
      <c r="Y4339" s="39">
        <f>IF($W4339=0,0,MAX(0,MIN($W4339,IncMonth-1))+MAX(0,$W4339-IncMonth+1)*(1+$X4339))</f>
        <v/>
      </c>
      <c r="Z4339" s="40">
        <f>IF($C4339="",0,IFERROR(INDEX(Departments!$B$5:$B$54,MATCH($C4339,Departments!$A$5:$A$54,0)),0))</f>
        <v/>
      </c>
      <c r="AA4339" s="41">
        <f>N($L4339)*$Y4339</f>
        <v/>
      </c>
      <c r="AB4339" s="41">
        <f>N($M4339)*$Y4339</f>
        <v/>
      </c>
      <c r="AC4339" s="41">
        <f>$AA4339*$Z4339</f>
        <v/>
      </c>
      <c r="AD4339" s="41">
        <f>$AA4339*BonusMonths/12</f>
        <v/>
      </c>
      <c r="AE4339" s="41">
        <f>($AA4339+SI_Gross*$AB4339)*IF($Q4339=1,SI_O,SI_E)</f>
        <v/>
      </c>
      <c r="AF4339" s="41">
        <f>IF($Q4339=1,0,$AA4339*EOSB)</f>
        <v/>
      </c>
      <c r="AG4339" s="41">
        <f>$AN4339*$W4339</f>
        <v/>
      </c>
      <c r="AH4339" s="41">
        <f>SUM($AA4339:$AG4339)</f>
        <v/>
      </c>
      <c r="AI4339" s="41">
        <f>12*($AM4339+$AN4339)</f>
        <v/>
      </c>
      <c r="AJ4339" s="41">
        <f>$AM4339*((IncMonth-1)+(13-IncMonth)*(1+$X4339))+12*$AN4339</f>
        <v/>
      </c>
      <c r="AK4339" s="41">
        <f>IF($R4339=1,N($L4339)+N($M4339),0)</f>
        <v/>
      </c>
      <c r="AL4339">
        <f>IF($C4339="","",IF(N($L4339)&lt;=0,"Basic salary missing",IF(ISNA(MATCH($C4339,Departments!$A$5:$A$54,0)),"Department not on Departments sheet",IF(AND($I4339&lt;&gt;"",NOT(ISNUMBER($I4339))),"Date of birth is text, not a date",IF(AND($K4339&lt;&gt;"",NOT(ISNUMBER($K4339))),"Contract end is text, not a date","")))))</f>
        <v/>
      </c>
      <c r="AM4339" s="41">
        <f>IF($R4339=0,0,N($L4339)*(1+$Z4339+BonusMonths/12+IF($Q4339=1,0,EOSB))+N($M4339)+(N($L4339)+SI_Gross*N($M4339))*IF($Q4339=1,SI_O,SI_E))</f>
        <v/>
      </c>
      <c r="AN4339" s="41">
        <f>IF($R4339=0,0,(IF($Q4339=1,MedO,MedE+Ticket)+Training)/12)</f>
        <v/>
      </c>
    </row>
    <row r="4340">
      <c r="I4340" s="35" t="n"/>
      <c r="J4340" s="35" t="n"/>
      <c r="K4340" s="35" t="n"/>
      <c r="L4340" s="36" t="n"/>
      <c r="M4340" s="36" t="n"/>
      <c r="P4340" s="37" t="n"/>
      <c r="Q4340" s="38">
        <f>IF($C4340="",0,IF(OR(LOWER(TRIM($G4340))="omani",LOWER(TRIM($G4340))="oman",LOWER(TRIM($G4340))="om",LOWER(TRIM($G4340))="local"),1,0))</f>
        <v/>
      </c>
      <c r="R4340" s="38">
        <f>IF($C4340="",0,IF(OR(ISNUMBER(SEARCH("resign",$N4340)),ISNUMBER(SEARCH("terminat",$N4340)),ISNUMBER(SEARCH("inactive",$N4340)),ISNUMBER(SEARCH("vacan",$N4340)),ISNUMBER(SEARCH("deceased",$N4340)),ISNUMBER(SEARCH("separated",$N4340))),0,1))</f>
        <v/>
      </c>
      <c r="S4340">
        <f>IF(OR($R4340=0,NOT(ISNUMBER($I4340))),"",IFERROR(DATEDIF($I4340,DATE(FY,1,1),"y"),""))</f>
        <v/>
      </c>
      <c r="T4340">
        <f>IF(OR($R4340=0,NOT(ISNUMBER($J4340))),"",IFERROR(DATEDIF($J4340,DATE(FY,1,1),"y"),0))</f>
        <v/>
      </c>
      <c r="U4340" s="38">
        <f>IF(OR($R4340=0,NOT(ISNUMBER($I4340))),0,IF(YEAR($I4340)+IF($Q4340=1,RetAgeO,RetAgeE)=FY,MONTH($I4340),IF(YEAR($I4340)+IF($Q4340=1,RetAgeO,RetAgeE)&lt;FY,1,0)))</f>
        <v/>
      </c>
      <c r="V4340" s="38">
        <f>IF(OR($R4340=0,NOT(ISNUMBER($K4340))),0,IF(YEAR($K4340)=FY,MONTH($K4340),IF(YEAR($K4340)&lt;FY,1,0)))</f>
        <v/>
      </c>
      <c r="W4340" s="38">
        <f>IF($R4340=0,0,MIN(12,IF(AND(ISNUMBER($O4340),$O4340&gt;=1,$O4340&lt;=12),INT($O4340),12),IF(AND(RetireExit="Yes",$U4340&gt;0),$U4340,12),IF(AND(ContractExit="Yes",$V4340&gt;0),$V4340,12)))</f>
        <v/>
      </c>
      <c r="X4340" s="37">
        <f>IF(ISNUMBER($P4340),$P4340,IncPct)</f>
        <v/>
      </c>
      <c r="Y4340" s="39">
        <f>IF($W4340=0,0,MAX(0,MIN($W4340,IncMonth-1))+MAX(0,$W4340-IncMonth+1)*(1+$X4340))</f>
        <v/>
      </c>
      <c r="Z4340" s="40">
        <f>IF($C4340="",0,IFERROR(INDEX(Departments!$B$5:$B$54,MATCH($C4340,Departments!$A$5:$A$54,0)),0))</f>
        <v/>
      </c>
      <c r="AA4340" s="41">
        <f>N($L4340)*$Y4340</f>
        <v/>
      </c>
      <c r="AB4340" s="41">
        <f>N($M4340)*$Y4340</f>
        <v/>
      </c>
      <c r="AC4340" s="41">
        <f>$AA4340*$Z4340</f>
        <v/>
      </c>
      <c r="AD4340" s="41">
        <f>$AA4340*BonusMonths/12</f>
        <v/>
      </c>
      <c r="AE4340" s="41">
        <f>($AA4340+SI_Gross*$AB4340)*IF($Q4340=1,SI_O,SI_E)</f>
        <v/>
      </c>
      <c r="AF4340" s="41">
        <f>IF($Q4340=1,0,$AA4340*EOSB)</f>
        <v/>
      </c>
      <c r="AG4340" s="41">
        <f>$AN4340*$W4340</f>
        <v/>
      </c>
      <c r="AH4340" s="41">
        <f>SUM($AA4340:$AG4340)</f>
        <v/>
      </c>
      <c r="AI4340" s="41">
        <f>12*($AM4340+$AN4340)</f>
        <v/>
      </c>
      <c r="AJ4340" s="41">
        <f>$AM4340*((IncMonth-1)+(13-IncMonth)*(1+$X4340))+12*$AN4340</f>
        <v/>
      </c>
      <c r="AK4340" s="41">
        <f>IF($R4340=1,N($L4340)+N($M4340),0)</f>
        <v/>
      </c>
      <c r="AL4340">
        <f>IF($C4340="","",IF(N($L4340)&lt;=0,"Basic salary missing",IF(ISNA(MATCH($C4340,Departments!$A$5:$A$54,0)),"Department not on Departments sheet",IF(AND($I4340&lt;&gt;"",NOT(ISNUMBER($I4340))),"Date of birth is text, not a date",IF(AND($K4340&lt;&gt;"",NOT(ISNUMBER($K4340))),"Contract end is text, not a date","")))))</f>
        <v/>
      </c>
      <c r="AM4340" s="41">
        <f>IF($R4340=0,0,N($L4340)*(1+$Z4340+BonusMonths/12+IF($Q4340=1,0,EOSB))+N($M4340)+(N($L4340)+SI_Gross*N($M4340))*IF($Q4340=1,SI_O,SI_E))</f>
        <v/>
      </c>
      <c r="AN4340" s="41">
        <f>IF($R4340=0,0,(IF($Q4340=1,MedO,MedE+Ticket)+Training)/12)</f>
        <v/>
      </c>
    </row>
    <row r="4341">
      <c r="I4341" s="35" t="n"/>
      <c r="J4341" s="35" t="n"/>
      <c r="K4341" s="35" t="n"/>
      <c r="L4341" s="36" t="n"/>
      <c r="M4341" s="36" t="n"/>
      <c r="P4341" s="37" t="n"/>
      <c r="Q4341" s="38">
        <f>IF($C4341="",0,IF(OR(LOWER(TRIM($G4341))="omani",LOWER(TRIM($G4341))="oman",LOWER(TRIM($G4341))="om",LOWER(TRIM($G4341))="local"),1,0))</f>
        <v/>
      </c>
      <c r="R4341" s="38">
        <f>IF($C4341="",0,IF(OR(ISNUMBER(SEARCH("resign",$N4341)),ISNUMBER(SEARCH("terminat",$N4341)),ISNUMBER(SEARCH("inactive",$N4341)),ISNUMBER(SEARCH("vacan",$N4341)),ISNUMBER(SEARCH("deceased",$N4341)),ISNUMBER(SEARCH("separated",$N4341))),0,1))</f>
        <v/>
      </c>
      <c r="S4341">
        <f>IF(OR($R4341=0,NOT(ISNUMBER($I4341))),"",IFERROR(DATEDIF($I4341,DATE(FY,1,1),"y"),""))</f>
        <v/>
      </c>
      <c r="T4341">
        <f>IF(OR($R4341=0,NOT(ISNUMBER($J4341))),"",IFERROR(DATEDIF($J4341,DATE(FY,1,1),"y"),0))</f>
        <v/>
      </c>
      <c r="U4341" s="38">
        <f>IF(OR($R4341=0,NOT(ISNUMBER($I4341))),0,IF(YEAR($I4341)+IF($Q4341=1,RetAgeO,RetAgeE)=FY,MONTH($I4341),IF(YEAR($I4341)+IF($Q4341=1,RetAgeO,RetAgeE)&lt;FY,1,0)))</f>
        <v/>
      </c>
      <c r="V4341" s="38">
        <f>IF(OR($R4341=0,NOT(ISNUMBER($K4341))),0,IF(YEAR($K4341)=FY,MONTH($K4341),IF(YEAR($K4341)&lt;FY,1,0)))</f>
        <v/>
      </c>
      <c r="W4341" s="38">
        <f>IF($R4341=0,0,MIN(12,IF(AND(ISNUMBER($O4341),$O4341&gt;=1,$O4341&lt;=12),INT($O4341),12),IF(AND(RetireExit="Yes",$U4341&gt;0),$U4341,12),IF(AND(ContractExit="Yes",$V4341&gt;0),$V4341,12)))</f>
        <v/>
      </c>
      <c r="X4341" s="37">
        <f>IF(ISNUMBER($P4341),$P4341,IncPct)</f>
        <v/>
      </c>
      <c r="Y4341" s="39">
        <f>IF($W4341=0,0,MAX(0,MIN($W4341,IncMonth-1))+MAX(0,$W4341-IncMonth+1)*(1+$X4341))</f>
        <v/>
      </c>
      <c r="Z4341" s="40">
        <f>IF($C4341="",0,IFERROR(INDEX(Departments!$B$5:$B$54,MATCH($C4341,Departments!$A$5:$A$54,0)),0))</f>
        <v/>
      </c>
      <c r="AA4341" s="41">
        <f>N($L4341)*$Y4341</f>
        <v/>
      </c>
      <c r="AB4341" s="41">
        <f>N($M4341)*$Y4341</f>
        <v/>
      </c>
      <c r="AC4341" s="41">
        <f>$AA4341*$Z4341</f>
        <v/>
      </c>
      <c r="AD4341" s="41">
        <f>$AA4341*BonusMonths/12</f>
        <v/>
      </c>
      <c r="AE4341" s="41">
        <f>($AA4341+SI_Gross*$AB4341)*IF($Q4341=1,SI_O,SI_E)</f>
        <v/>
      </c>
      <c r="AF4341" s="41">
        <f>IF($Q4341=1,0,$AA4341*EOSB)</f>
        <v/>
      </c>
      <c r="AG4341" s="41">
        <f>$AN4341*$W4341</f>
        <v/>
      </c>
      <c r="AH4341" s="41">
        <f>SUM($AA4341:$AG4341)</f>
        <v/>
      </c>
      <c r="AI4341" s="41">
        <f>12*($AM4341+$AN4341)</f>
        <v/>
      </c>
      <c r="AJ4341" s="41">
        <f>$AM4341*((IncMonth-1)+(13-IncMonth)*(1+$X4341))+12*$AN4341</f>
        <v/>
      </c>
      <c r="AK4341" s="41">
        <f>IF($R4341=1,N($L4341)+N($M4341),0)</f>
        <v/>
      </c>
      <c r="AL4341">
        <f>IF($C4341="","",IF(N($L4341)&lt;=0,"Basic salary missing",IF(ISNA(MATCH($C4341,Departments!$A$5:$A$54,0)),"Department not on Departments sheet",IF(AND($I4341&lt;&gt;"",NOT(ISNUMBER($I4341))),"Date of birth is text, not a date",IF(AND($K4341&lt;&gt;"",NOT(ISNUMBER($K4341))),"Contract end is text, not a date","")))))</f>
        <v/>
      </c>
      <c r="AM4341" s="41">
        <f>IF($R4341=0,0,N($L4341)*(1+$Z4341+BonusMonths/12+IF($Q4341=1,0,EOSB))+N($M4341)+(N($L4341)+SI_Gross*N($M4341))*IF($Q4341=1,SI_O,SI_E))</f>
        <v/>
      </c>
      <c r="AN4341" s="41">
        <f>IF($R4341=0,0,(IF($Q4341=1,MedO,MedE+Ticket)+Training)/12)</f>
        <v/>
      </c>
    </row>
    <row r="4342">
      <c r="I4342" s="35" t="n"/>
      <c r="J4342" s="35" t="n"/>
      <c r="K4342" s="35" t="n"/>
      <c r="L4342" s="36" t="n"/>
      <c r="M4342" s="36" t="n"/>
      <c r="P4342" s="37" t="n"/>
      <c r="Q4342" s="38">
        <f>IF($C4342="",0,IF(OR(LOWER(TRIM($G4342))="omani",LOWER(TRIM($G4342))="oman",LOWER(TRIM($G4342))="om",LOWER(TRIM($G4342))="local"),1,0))</f>
        <v/>
      </c>
      <c r="R4342" s="38">
        <f>IF($C4342="",0,IF(OR(ISNUMBER(SEARCH("resign",$N4342)),ISNUMBER(SEARCH("terminat",$N4342)),ISNUMBER(SEARCH("inactive",$N4342)),ISNUMBER(SEARCH("vacan",$N4342)),ISNUMBER(SEARCH("deceased",$N4342)),ISNUMBER(SEARCH("separated",$N4342))),0,1))</f>
        <v/>
      </c>
      <c r="S4342">
        <f>IF(OR($R4342=0,NOT(ISNUMBER($I4342))),"",IFERROR(DATEDIF($I4342,DATE(FY,1,1),"y"),""))</f>
        <v/>
      </c>
      <c r="T4342">
        <f>IF(OR($R4342=0,NOT(ISNUMBER($J4342))),"",IFERROR(DATEDIF($J4342,DATE(FY,1,1),"y"),0))</f>
        <v/>
      </c>
      <c r="U4342" s="38">
        <f>IF(OR($R4342=0,NOT(ISNUMBER($I4342))),0,IF(YEAR($I4342)+IF($Q4342=1,RetAgeO,RetAgeE)=FY,MONTH($I4342),IF(YEAR($I4342)+IF($Q4342=1,RetAgeO,RetAgeE)&lt;FY,1,0)))</f>
        <v/>
      </c>
      <c r="V4342" s="38">
        <f>IF(OR($R4342=0,NOT(ISNUMBER($K4342))),0,IF(YEAR($K4342)=FY,MONTH($K4342),IF(YEAR($K4342)&lt;FY,1,0)))</f>
        <v/>
      </c>
      <c r="W4342" s="38">
        <f>IF($R4342=0,0,MIN(12,IF(AND(ISNUMBER($O4342),$O4342&gt;=1,$O4342&lt;=12),INT($O4342),12),IF(AND(RetireExit="Yes",$U4342&gt;0),$U4342,12),IF(AND(ContractExit="Yes",$V4342&gt;0),$V4342,12)))</f>
        <v/>
      </c>
      <c r="X4342" s="37">
        <f>IF(ISNUMBER($P4342),$P4342,IncPct)</f>
        <v/>
      </c>
      <c r="Y4342" s="39">
        <f>IF($W4342=0,0,MAX(0,MIN($W4342,IncMonth-1))+MAX(0,$W4342-IncMonth+1)*(1+$X4342))</f>
        <v/>
      </c>
      <c r="Z4342" s="40">
        <f>IF($C4342="",0,IFERROR(INDEX(Departments!$B$5:$B$54,MATCH($C4342,Departments!$A$5:$A$54,0)),0))</f>
        <v/>
      </c>
      <c r="AA4342" s="41">
        <f>N($L4342)*$Y4342</f>
        <v/>
      </c>
      <c r="AB4342" s="41">
        <f>N($M4342)*$Y4342</f>
        <v/>
      </c>
      <c r="AC4342" s="41">
        <f>$AA4342*$Z4342</f>
        <v/>
      </c>
      <c r="AD4342" s="41">
        <f>$AA4342*BonusMonths/12</f>
        <v/>
      </c>
      <c r="AE4342" s="41">
        <f>($AA4342+SI_Gross*$AB4342)*IF($Q4342=1,SI_O,SI_E)</f>
        <v/>
      </c>
      <c r="AF4342" s="41">
        <f>IF($Q4342=1,0,$AA4342*EOSB)</f>
        <v/>
      </c>
      <c r="AG4342" s="41">
        <f>$AN4342*$W4342</f>
        <v/>
      </c>
      <c r="AH4342" s="41">
        <f>SUM($AA4342:$AG4342)</f>
        <v/>
      </c>
      <c r="AI4342" s="41">
        <f>12*($AM4342+$AN4342)</f>
        <v/>
      </c>
      <c r="AJ4342" s="41">
        <f>$AM4342*((IncMonth-1)+(13-IncMonth)*(1+$X4342))+12*$AN4342</f>
        <v/>
      </c>
      <c r="AK4342" s="41">
        <f>IF($R4342=1,N($L4342)+N($M4342),0)</f>
        <v/>
      </c>
      <c r="AL4342">
        <f>IF($C4342="","",IF(N($L4342)&lt;=0,"Basic salary missing",IF(ISNA(MATCH($C4342,Departments!$A$5:$A$54,0)),"Department not on Departments sheet",IF(AND($I4342&lt;&gt;"",NOT(ISNUMBER($I4342))),"Date of birth is text, not a date",IF(AND($K4342&lt;&gt;"",NOT(ISNUMBER($K4342))),"Contract end is text, not a date","")))))</f>
        <v/>
      </c>
      <c r="AM4342" s="41">
        <f>IF($R4342=0,0,N($L4342)*(1+$Z4342+BonusMonths/12+IF($Q4342=1,0,EOSB))+N($M4342)+(N($L4342)+SI_Gross*N($M4342))*IF($Q4342=1,SI_O,SI_E))</f>
        <v/>
      </c>
      <c r="AN4342" s="41">
        <f>IF($R4342=0,0,(IF($Q4342=1,MedO,MedE+Ticket)+Training)/12)</f>
        <v/>
      </c>
    </row>
    <row r="4343">
      <c r="I4343" s="35" t="n"/>
      <c r="J4343" s="35" t="n"/>
      <c r="K4343" s="35" t="n"/>
      <c r="L4343" s="36" t="n"/>
      <c r="M4343" s="36" t="n"/>
      <c r="P4343" s="37" t="n"/>
      <c r="Q4343" s="38">
        <f>IF($C4343="",0,IF(OR(LOWER(TRIM($G4343))="omani",LOWER(TRIM($G4343))="oman",LOWER(TRIM($G4343))="om",LOWER(TRIM($G4343))="local"),1,0))</f>
        <v/>
      </c>
      <c r="R4343" s="38">
        <f>IF($C4343="",0,IF(OR(ISNUMBER(SEARCH("resign",$N4343)),ISNUMBER(SEARCH("terminat",$N4343)),ISNUMBER(SEARCH("inactive",$N4343)),ISNUMBER(SEARCH("vacan",$N4343)),ISNUMBER(SEARCH("deceased",$N4343)),ISNUMBER(SEARCH("separated",$N4343))),0,1))</f>
        <v/>
      </c>
      <c r="S4343">
        <f>IF(OR($R4343=0,NOT(ISNUMBER($I4343))),"",IFERROR(DATEDIF($I4343,DATE(FY,1,1),"y"),""))</f>
        <v/>
      </c>
      <c r="T4343">
        <f>IF(OR($R4343=0,NOT(ISNUMBER($J4343))),"",IFERROR(DATEDIF($J4343,DATE(FY,1,1),"y"),0))</f>
        <v/>
      </c>
      <c r="U4343" s="38">
        <f>IF(OR($R4343=0,NOT(ISNUMBER($I4343))),0,IF(YEAR($I4343)+IF($Q4343=1,RetAgeO,RetAgeE)=FY,MONTH($I4343),IF(YEAR($I4343)+IF($Q4343=1,RetAgeO,RetAgeE)&lt;FY,1,0)))</f>
        <v/>
      </c>
      <c r="V4343" s="38">
        <f>IF(OR($R4343=0,NOT(ISNUMBER($K4343))),0,IF(YEAR($K4343)=FY,MONTH($K4343),IF(YEAR($K4343)&lt;FY,1,0)))</f>
        <v/>
      </c>
      <c r="W4343" s="38">
        <f>IF($R4343=0,0,MIN(12,IF(AND(ISNUMBER($O4343),$O4343&gt;=1,$O4343&lt;=12),INT($O4343),12),IF(AND(RetireExit="Yes",$U4343&gt;0),$U4343,12),IF(AND(ContractExit="Yes",$V4343&gt;0),$V4343,12)))</f>
        <v/>
      </c>
      <c r="X4343" s="37">
        <f>IF(ISNUMBER($P4343),$P4343,IncPct)</f>
        <v/>
      </c>
      <c r="Y4343" s="39">
        <f>IF($W4343=0,0,MAX(0,MIN($W4343,IncMonth-1))+MAX(0,$W4343-IncMonth+1)*(1+$X4343))</f>
        <v/>
      </c>
      <c r="Z4343" s="40">
        <f>IF($C4343="",0,IFERROR(INDEX(Departments!$B$5:$B$54,MATCH($C4343,Departments!$A$5:$A$54,0)),0))</f>
        <v/>
      </c>
      <c r="AA4343" s="41">
        <f>N($L4343)*$Y4343</f>
        <v/>
      </c>
      <c r="AB4343" s="41">
        <f>N($M4343)*$Y4343</f>
        <v/>
      </c>
      <c r="AC4343" s="41">
        <f>$AA4343*$Z4343</f>
        <v/>
      </c>
      <c r="AD4343" s="41">
        <f>$AA4343*BonusMonths/12</f>
        <v/>
      </c>
      <c r="AE4343" s="41">
        <f>($AA4343+SI_Gross*$AB4343)*IF($Q4343=1,SI_O,SI_E)</f>
        <v/>
      </c>
      <c r="AF4343" s="41">
        <f>IF($Q4343=1,0,$AA4343*EOSB)</f>
        <v/>
      </c>
      <c r="AG4343" s="41">
        <f>$AN4343*$W4343</f>
        <v/>
      </c>
      <c r="AH4343" s="41">
        <f>SUM($AA4343:$AG4343)</f>
        <v/>
      </c>
      <c r="AI4343" s="41">
        <f>12*($AM4343+$AN4343)</f>
        <v/>
      </c>
      <c r="AJ4343" s="41">
        <f>$AM4343*((IncMonth-1)+(13-IncMonth)*(1+$X4343))+12*$AN4343</f>
        <v/>
      </c>
      <c r="AK4343" s="41">
        <f>IF($R4343=1,N($L4343)+N($M4343),0)</f>
        <v/>
      </c>
      <c r="AL4343">
        <f>IF($C4343="","",IF(N($L4343)&lt;=0,"Basic salary missing",IF(ISNA(MATCH($C4343,Departments!$A$5:$A$54,0)),"Department not on Departments sheet",IF(AND($I4343&lt;&gt;"",NOT(ISNUMBER($I4343))),"Date of birth is text, not a date",IF(AND($K4343&lt;&gt;"",NOT(ISNUMBER($K4343))),"Contract end is text, not a date","")))))</f>
        <v/>
      </c>
      <c r="AM4343" s="41">
        <f>IF($R4343=0,0,N($L4343)*(1+$Z4343+BonusMonths/12+IF($Q4343=1,0,EOSB))+N($M4343)+(N($L4343)+SI_Gross*N($M4343))*IF($Q4343=1,SI_O,SI_E))</f>
        <v/>
      </c>
      <c r="AN4343" s="41">
        <f>IF($R4343=0,0,(IF($Q4343=1,MedO,MedE+Ticket)+Training)/12)</f>
        <v/>
      </c>
    </row>
    <row r="4344">
      <c r="I4344" s="35" t="n"/>
      <c r="J4344" s="35" t="n"/>
      <c r="K4344" s="35" t="n"/>
      <c r="L4344" s="36" t="n"/>
      <c r="M4344" s="36" t="n"/>
      <c r="P4344" s="37" t="n"/>
      <c r="Q4344" s="38">
        <f>IF($C4344="",0,IF(OR(LOWER(TRIM($G4344))="omani",LOWER(TRIM($G4344))="oman",LOWER(TRIM($G4344))="om",LOWER(TRIM($G4344))="local"),1,0))</f>
        <v/>
      </c>
      <c r="R4344" s="38">
        <f>IF($C4344="",0,IF(OR(ISNUMBER(SEARCH("resign",$N4344)),ISNUMBER(SEARCH("terminat",$N4344)),ISNUMBER(SEARCH("inactive",$N4344)),ISNUMBER(SEARCH("vacan",$N4344)),ISNUMBER(SEARCH("deceased",$N4344)),ISNUMBER(SEARCH("separated",$N4344))),0,1))</f>
        <v/>
      </c>
      <c r="S4344">
        <f>IF(OR($R4344=0,NOT(ISNUMBER($I4344))),"",IFERROR(DATEDIF($I4344,DATE(FY,1,1),"y"),""))</f>
        <v/>
      </c>
      <c r="T4344">
        <f>IF(OR($R4344=0,NOT(ISNUMBER($J4344))),"",IFERROR(DATEDIF($J4344,DATE(FY,1,1),"y"),0))</f>
        <v/>
      </c>
      <c r="U4344" s="38">
        <f>IF(OR($R4344=0,NOT(ISNUMBER($I4344))),0,IF(YEAR($I4344)+IF($Q4344=1,RetAgeO,RetAgeE)=FY,MONTH($I4344),IF(YEAR($I4344)+IF($Q4344=1,RetAgeO,RetAgeE)&lt;FY,1,0)))</f>
        <v/>
      </c>
      <c r="V4344" s="38">
        <f>IF(OR($R4344=0,NOT(ISNUMBER($K4344))),0,IF(YEAR($K4344)=FY,MONTH($K4344),IF(YEAR($K4344)&lt;FY,1,0)))</f>
        <v/>
      </c>
      <c r="W4344" s="38">
        <f>IF($R4344=0,0,MIN(12,IF(AND(ISNUMBER($O4344),$O4344&gt;=1,$O4344&lt;=12),INT($O4344),12),IF(AND(RetireExit="Yes",$U4344&gt;0),$U4344,12),IF(AND(ContractExit="Yes",$V4344&gt;0),$V4344,12)))</f>
        <v/>
      </c>
      <c r="X4344" s="37">
        <f>IF(ISNUMBER($P4344),$P4344,IncPct)</f>
        <v/>
      </c>
      <c r="Y4344" s="39">
        <f>IF($W4344=0,0,MAX(0,MIN($W4344,IncMonth-1))+MAX(0,$W4344-IncMonth+1)*(1+$X4344))</f>
        <v/>
      </c>
      <c r="Z4344" s="40">
        <f>IF($C4344="",0,IFERROR(INDEX(Departments!$B$5:$B$54,MATCH($C4344,Departments!$A$5:$A$54,0)),0))</f>
        <v/>
      </c>
      <c r="AA4344" s="41">
        <f>N($L4344)*$Y4344</f>
        <v/>
      </c>
      <c r="AB4344" s="41">
        <f>N($M4344)*$Y4344</f>
        <v/>
      </c>
      <c r="AC4344" s="41">
        <f>$AA4344*$Z4344</f>
        <v/>
      </c>
      <c r="AD4344" s="41">
        <f>$AA4344*BonusMonths/12</f>
        <v/>
      </c>
      <c r="AE4344" s="41">
        <f>($AA4344+SI_Gross*$AB4344)*IF($Q4344=1,SI_O,SI_E)</f>
        <v/>
      </c>
      <c r="AF4344" s="41">
        <f>IF($Q4344=1,0,$AA4344*EOSB)</f>
        <v/>
      </c>
      <c r="AG4344" s="41">
        <f>$AN4344*$W4344</f>
        <v/>
      </c>
      <c r="AH4344" s="41">
        <f>SUM($AA4344:$AG4344)</f>
        <v/>
      </c>
      <c r="AI4344" s="41">
        <f>12*($AM4344+$AN4344)</f>
        <v/>
      </c>
      <c r="AJ4344" s="41">
        <f>$AM4344*((IncMonth-1)+(13-IncMonth)*(1+$X4344))+12*$AN4344</f>
        <v/>
      </c>
      <c r="AK4344" s="41">
        <f>IF($R4344=1,N($L4344)+N($M4344),0)</f>
        <v/>
      </c>
      <c r="AL4344">
        <f>IF($C4344="","",IF(N($L4344)&lt;=0,"Basic salary missing",IF(ISNA(MATCH($C4344,Departments!$A$5:$A$54,0)),"Department not on Departments sheet",IF(AND($I4344&lt;&gt;"",NOT(ISNUMBER($I4344))),"Date of birth is text, not a date",IF(AND($K4344&lt;&gt;"",NOT(ISNUMBER($K4344))),"Contract end is text, not a date","")))))</f>
        <v/>
      </c>
      <c r="AM4344" s="41">
        <f>IF($R4344=0,0,N($L4344)*(1+$Z4344+BonusMonths/12+IF($Q4344=1,0,EOSB))+N($M4344)+(N($L4344)+SI_Gross*N($M4344))*IF($Q4344=1,SI_O,SI_E))</f>
        <v/>
      </c>
      <c r="AN4344" s="41">
        <f>IF($R4344=0,0,(IF($Q4344=1,MedO,MedE+Ticket)+Training)/12)</f>
        <v/>
      </c>
    </row>
    <row r="4345">
      <c r="I4345" s="35" t="n"/>
      <c r="J4345" s="35" t="n"/>
      <c r="K4345" s="35" t="n"/>
      <c r="L4345" s="36" t="n"/>
      <c r="M4345" s="36" t="n"/>
      <c r="P4345" s="37" t="n"/>
      <c r="Q4345" s="38">
        <f>IF($C4345="",0,IF(OR(LOWER(TRIM($G4345))="omani",LOWER(TRIM($G4345))="oman",LOWER(TRIM($G4345))="om",LOWER(TRIM($G4345))="local"),1,0))</f>
        <v/>
      </c>
      <c r="R4345" s="38">
        <f>IF($C4345="",0,IF(OR(ISNUMBER(SEARCH("resign",$N4345)),ISNUMBER(SEARCH("terminat",$N4345)),ISNUMBER(SEARCH("inactive",$N4345)),ISNUMBER(SEARCH("vacan",$N4345)),ISNUMBER(SEARCH("deceased",$N4345)),ISNUMBER(SEARCH("separated",$N4345))),0,1))</f>
        <v/>
      </c>
      <c r="S4345">
        <f>IF(OR($R4345=0,NOT(ISNUMBER($I4345))),"",IFERROR(DATEDIF($I4345,DATE(FY,1,1),"y"),""))</f>
        <v/>
      </c>
      <c r="T4345">
        <f>IF(OR($R4345=0,NOT(ISNUMBER($J4345))),"",IFERROR(DATEDIF($J4345,DATE(FY,1,1),"y"),0))</f>
        <v/>
      </c>
      <c r="U4345" s="38">
        <f>IF(OR($R4345=0,NOT(ISNUMBER($I4345))),0,IF(YEAR($I4345)+IF($Q4345=1,RetAgeO,RetAgeE)=FY,MONTH($I4345),IF(YEAR($I4345)+IF($Q4345=1,RetAgeO,RetAgeE)&lt;FY,1,0)))</f>
        <v/>
      </c>
      <c r="V4345" s="38">
        <f>IF(OR($R4345=0,NOT(ISNUMBER($K4345))),0,IF(YEAR($K4345)=FY,MONTH($K4345),IF(YEAR($K4345)&lt;FY,1,0)))</f>
        <v/>
      </c>
      <c r="W4345" s="38">
        <f>IF($R4345=0,0,MIN(12,IF(AND(ISNUMBER($O4345),$O4345&gt;=1,$O4345&lt;=12),INT($O4345),12),IF(AND(RetireExit="Yes",$U4345&gt;0),$U4345,12),IF(AND(ContractExit="Yes",$V4345&gt;0),$V4345,12)))</f>
        <v/>
      </c>
      <c r="X4345" s="37">
        <f>IF(ISNUMBER($P4345),$P4345,IncPct)</f>
        <v/>
      </c>
      <c r="Y4345" s="39">
        <f>IF($W4345=0,0,MAX(0,MIN($W4345,IncMonth-1))+MAX(0,$W4345-IncMonth+1)*(1+$X4345))</f>
        <v/>
      </c>
      <c r="Z4345" s="40">
        <f>IF($C4345="",0,IFERROR(INDEX(Departments!$B$5:$B$54,MATCH($C4345,Departments!$A$5:$A$54,0)),0))</f>
        <v/>
      </c>
      <c r="AA4345" s="41">
        <f>N($L4345)*$Y4345</f>
        <v/>
      </c>
      <c r="AB4345" s="41">
        <f>N($M4345)*$Y4345</f>
        <v/>
      </c>
      <c r="AC4345" s="41">
        <f>$AA4345*$Z4345</f>
        <v/>
      </c>
      <c r="AD4345" s="41">
        <f>$AA4345*BonusMonths/12</f>
        <v/>
      </c>
      <c r="AE4345" s="41">
        <f>($AA4345+SI_Gross*$AB4345)*IF($Q4345=1,SI_O,SI_E)</f>
        <v/>
      </c>
      <c r="AF4345" s="41">
        <f>IF($Q4345=1,0,$AA4345*EOSB)</f>
        <v/>
      </c>
      <c r="AG4345" s="41">
        <f>$AN4345*$W4345</f>
        <v/>
      </c>
      <c r="AH4345" s="41">
        <f>SUM($AA4345:$AG4345)</f>
        <v/>
      </c>
      <c r="AI4345" s="41">
        <f>12*($AM4345+$AN4345)</f>
        <v/>
      </c>
      <c r="AJ4345" s="41">
        <f>$AM4345*((IncMonth-1)+(13-IncMonth)*(1+$X4345))+12*$AN4345</f>
        <v/>
      </c>
      <c r="AK4345" s="41">
        <f>IF($R4345=1,N($L4345)+N($M4345),0)</f>
        <v/>
      </c>
      <c r="AL4345">
        <f>IF($C4345="","",IF(N($L4345)&lt;=0,"Basic salary missing",IF(ISNA(MATCH($C4345,Departments!$A$5:$A$54,0)),"Department not on Departments sheet",IF(AND($I4345&lt;&gt;"",NOT(ISNUMBER($I4345))),"Date of birth is text, not a date",IF(AND($K4345&lt;&gt;"",NOT(ISNUMBER($K4345))),"Contract end is text, not a date","")))))</f>
        <v/>
      </c>
      <c r="AM4345" s="41">
        <f>IF($R4345=0,0,N($L4345)*(1+$Z4345+BonusMonths/12+IF($Q4345=1,0,EOSB))+N($M4345)+(N($L4345)+SI_Gross*N($M4345))*IF($Q4345=1,SI_O,SI_E))</f>
        <v/>
      </c>
      <c r="AN4345" s="41">
        <f>IF($R4345=0,0,(IF($Q4345=1,MedO,MedE+Ticket)+Training)/12)</f>
        <v/>
      </c>
    </row>
    <row r="4346">
      <c r="I4346" s="35" t="n"/>
      <c r="J4346" s="35" t="n"/>
      <c r="K4346" s="35" t="n"/>
      <c r="L4346" s="36" t="n"/>
      <c r="M4346" s="36" t="n"/>
      <c r="P4346" s="37" t="n"/>
      <c r="Q4346" s="38">
        <f>IF($C4346="",0,IF(OR(LOWER(TRIM($G4346))="omani",LOWER(TRIM($G4346))="oman",LOWER(TRIM($G4346))="om",LOWER(TRIM($G4346))="local"),1,0))</f>
        <v/>
      </c>
      <c r="R4346" s="38">
        <f>IF($C4346="",0,IF(OR(ISNUMBER(SEARCH("resign",$N4346)),ISNUMBER(SEARCH("terminat",$N4346)),ISNUMBER(SEARCH("inactive",$N4346)),ISNUMBER(SEARCH("vacan",$N4346)),ISNUMBER(SEARCH("deceased",$N4346)),ISNUMBER(SEARCH("separated",$N4346))),0,1))</f>
        <v/>
      </c>
      <c r="S4346">
        <f>IF(OR($R4346=0,NOT(ISNUMBER($I4346))),"",IFERROR(DATEDIF($I4346,DATE(FY,1,1),"y"),""))</f>
        <v/>
      </c>
      <c r="T4346">
        <f>IF(OR($R4346=0,NOT(ISNUMBER($J4346))),"",IFERROR(DATEDIF($J4346,DATE(FY,1,1),"y"),0))</f>
        <v/>
      </c>
      <c r="U4346" s="38">
        <f>IF(OR($R4346=0,NOT(ISNUMBER($I4346))),0,IF(YEAR($I4346)+IF($Q4346=1,RetAgeO,RetAgeE)=FY,MONTH($I4346),IF(YEAR($I4346)+IF($Q4346=1,RetAgeO,RetAgeE)&lt;FY,1,0)))</f>
        <v/>
      </c>
      <c r="V4346" s="38">
        <f>IF(OR($R4346=0,NOT(ISNUMBER($K4346))),0,IF(YEAR($K4346)=FY,MONTH($K4346),IF(YEAR($K4346)&lt;FY,1,0)))</f>
        <v/>
      </c>
      <c r="W4346" s="38">
        <f>IF($R4346=0,0,MIN(12,IF(AND(ISNUMBER($O4346),$O4346&gt;=1,$O4346&lt;=12),INT($O4346),12),IF(AND(RetireExit="Yes",$U4346&gt;0),$U4346,12),IF(AND(ContractExit="Yes",$V4346&gt;0),$V4346,12)))</f>
        <v/>
      </c>
      <c r="X4346" s="37">
        <f>IF(ISNUMBER($P4346),$P4346,IncPct)</f>
        <v/>
      </c>
      <c r="Y4346" s="39">
        <f>IF($W4346=0,0,MAX(0,MIN($W4346,IncMonth-1))+MAX(0,$W4346-IncMonth+1)*(1+$X4346))</f>
        <v/>
      </c>
      <c r="Z4346" s="40">
        <f>IF($C4346="",0,IFERROR(INDEX(Departments!$B$5:$B$54,MATCH($C4346,Departments!$A$5:$A$54,0)),0))</f>
        <v/>
      </c>
      <c r="AA4346" s="41">
        <f>N($L4346)*$Y4346</f>
        <v/>
      </c>
      <c r="AB4346" s="41">
        <f>N($M4346)*$Y4346</f>
        <v/>
      </c>
      <c r="AC4346" s="41">
        <f>$AA4346*$Z4346</f>
        <v/>
      </c>
      <c r="AD4346" s="41">
        <f>$AA4346*BonusMonths/12</f>
        <v/>
      </c>
      <c r="AE4346" s="41">
        <f>($AA4346+SI_Gross*$AB4346)*IF($Q4346=1,SI_O,SI_E)</f>
        <v/>
      </c>
      <c r="AF4346" s="41">
        <f>IF($Q4346=1,0,$AA4346*EOSB)</f>
        <v/>
      </c>
      <c r="AG4346" s="41">
        <f>$AN4346*$W4346</f>
        <v/>
      </c>
      <c r="AH4346" s="41">
        <f>SUM($AA4346:$AG4346)</f>
        <v/>
      </c>
      <c r="AI4346" s="41">
        <f>12*($AM4346+$AN4346)</f>
        <v/>
      </c>
      <c r="AJ4346" s="41">
        <f>$AM4346*((IncMonth-1)+(13-IncMonth)*(1+$X4346))+12*$AN4346</f>
        <v/>
      </c>
      <c r="AK4346" s="41">
        <f>IF($R4346=1,N($L4346)+N($M4346),0)</f>
        <v/>
      </c>
      <c r="AL4346">
        <f>IF($C4346="","",IF(N($L4346)&lt;=0,"Basic salary missing",IF(ISNA(MATCH($C4346,Departments!$A$5:$A$54,0)),"Department not on Departments sheet",IF(AND($I4346&lt;&gt;"",NOT(ISNUMBER($I4346))),"Date of birth is text, not a date",IF(AND($K4346&lt;&gt;"",NOT(ISNUMBER($K4346))),"Contract end is text, not a date","")))))</f>
        <v/>
      </c>
      <c r="AM4346" s="41">
        <f>IF($R4346=0,0,N($L4346)*(1+$Z4346+BonusMonths/12+IF($Q4346=1,0,EOSB))+N($M4346)+(N($L4346)+SI_Gross*N($M4346))*IF($Q4346=1,SI_O,SI_E))</f>
        <v/>
      </c>
      <c r="AN4346" s="41">
        <f>IF($R4346=0,0,(IF($Q4346=1,MedO,MedE+Ticket)+Training)/12)</f>
        <v/>
      </c>
    </row>
    <row r="4347">
      <c r="I4347" s="35" t="n"/>
      <c r="J4347" s="35" t="n"/>
      <c r="K4347" s="35" t="n"/>
      <c r="L4347" s="36" t="n"/>
      <c r="M4347" s="36" t="n"/>
      <c r="P4347" s="37" t="n"/>
      <c r="Q4347" s="38">
        <f>IF($C4347="",0,IF(OR(LOWER(TRIM($G4347))="omani",LOWER(TRIM($G4347))="oman",LOWER(TRIM($G4347))="om",LOWER(TRIM($G4347))="local"),1,0))</f>
        <v/>
      </c>
      <c r="R4347" s="38">
        <f>IF($C4347="",0,IF(OR(ISNUMBER(SEARCH("resign",$N4347)),ISNUMBER(SEARCH("terminat",$N4347)),ISNUMBER(SEARCH("inactive",$N4347)),ISNUMBER(SEARCH("vacan",$N4347)),ISNUMBER(SEARCH("deceased",$N4347)),ISNUMBER(SEARCH("separated",$N4347))),0,1))</f>
        <v/>
      </c>
      <c r="S4347">
        <f>IF(OR($R4347=0,NOT(ISNUMBER($I4347))),"",IFERROR(DATEDIF($I4347,DATE(FY,1,1),"y"),""))</f>
        <v/>
      </c>
      <c r="T4347">
        <f>IF(OR($R4347=0,NOT(ISNUMBER($J4347))),"",IFERROR(DATEDIF($J4347,DATE(FY,1,1),"y"),0))</f>
        <v/>
      </c>
      <c r="U4347" s="38">
        <f>IF(OR($R4347=0,NOT(ISNUMBER($I4347))),0,IF(YEAR($I4347)+IF($Q4347=1,RetAgeO,RetAgeE)=FY,MONTH($I4347),IF(YEAR($I4347)+IF($Q4347=1,RetAgeO,RetAgeE)&lt;FY,1,0)))</f>
        <v/>
      </c>
      <c r="V4347" s="38">
        <f>IF(OR($R4347=0,NOT(ISNUMBER($K4347))),0,IF(YEAR($K4347)=FY,MONTH($K4347),IF(YEAR($K4347)&lt;FY,1,0)))</f>
        <v/>
      </c>
      <c r="W4347" s="38">
        <f>IF($R4347=0,0,MIN(12,IF(AND(ISNUMBER($O4347),$O4347&gt;=1,$O4347&lt;=12),INT($O4347),12),IF(AND(RetireExit="Yes",$U4347&gt;0),$U4347,12),IF(AND(ContractExit="Yes",$V4347&gt;0),$V4347,12)))</f>
        <v/>
      </c>
      <c r="X4347" s="37">
        <f>IF(ISNUMBER($P4347),$P4347,IncPct)</f>
        <v/>
      </c>
      <c r="Y4347" s="39">
        <f>IF($W4347=0,0,MAX(0,MIN($W4347,IncMonth-1))+MAX(0,$W4347-IncMonth+1)*(1+$X4347))</f>
        <v/>
      </c>
      <c r="Z4347" s="40">
        <f>IF($C4347="",0,IFERROR(INDEX(Departments!$B$5:$B$54,MATCH($C4347,Departments!$A$5:$A$54,0)),0))</f>
        <v/>
      </c>
      <c r="AA4347" s="41">
        <f>N($L4347)*$Y4347</f>
        <v/>
      </c>
      <c r="AB4347" s="41">
        <f>N($M4347)*$Y4347</f>
        <v/>
      </c>
      <c r="AC4347" s="41">
        <f>$AA4347*$Z4347</f>
        <v/>
      </c>
      <c r="AD4347" s="41">
        <f>$AA4347*BonusMonths/12</f>
        <v/>
      </c>
      <c r="AE4347" s="41">
        <f>($AA4347+SI_Gross*$AB4347)*IF($Q4347=1,SI_O,SI_E)</f>
        <v/>
      </c>
      <c r="AF4347" s="41">
        <f>IF($Q4347=1,0,$AA4347*EOSB)</f>
        <v/>
      </c>
      <c r="AG4347" s="41">
        <f>$AN4347*$W4347</f>
        <v/>
      </c>
      <c r="AH4347" s="41">
        <f>SUM($AA4347:$AG4347)</f>
        <v/>
      </c>
      <c r="AI4347" s="41">
        <f>12*($AM4347+$AN4347)</f>
        <v/>
      </c>
      <c r="AJ4347" s="41">
        <f>$AM4347*((IncMonth-1)+(13-IncMonth)*(1+$X4347))+12*$AN4347</f>
        <v/>
      </c>
      <c r="AK4347" s="41">
        <f>IF($R4347=1,N($L4347)+N($M4347),0)</f>
        <v/>
      </c>
      <c r="AL4347">
        <f>IF($C4347="","",IF(N($L4347)&lt;=0,"Basic salary missing",IF(ISNA(MATCH($C4347,Departments!$A$5:$A$54,0)),"Department not on Departments sheet",IF(AND($I4347&lt;&gt;"",NOT(ISNUMBER($I4347))),"Date of birth is text, not a date",IF(AND($K4347&lt;&gt;"",NOT(ISNUMBER($K4347))),"Contract end is text, not a date","")))))</f>
        <v/>
      </c>
      <c r="AM4347" s="41">
        <f>IF($R4347=0,0,N($L4347)*(1+$Z4347+BonusMonths/12+IF($Q4347=1,0,EOSB))+N($M4347)+(N($L4347)+SI_Gross*N($M4347))*IF($Q4347=1,SI_O,SI_E))</f>
        <v/>
      </c>
      <c r="AN4347" s="41">
        <f>IF($R4347=0,0,(IF($Q4347=1,MedO,MedE+Ticket)+Training)/12)</f>
        <v/>
      </c>
    </row>
    <row r="4348">
      <c r="I4348" s="35" t="n"/>
      <c r="J4348" s="35" t="n"/>
      <c r="K4348" s="35" t="n"/>
      <c r="L4348" s="36" t="n"/>
      <c r="M4348" s="36" t="n"/>
      <c r="P4348" s="37" t="n"/>
      <c r="Q4348" s="38">
        <f>IF($C4348="",0,IF(OR(LOWER(TRIM($G4348))="omani",LOWER(TRIM($G4348))="oman",LOWER(TRIM($G4348))="om",LOWER(TRIM($G4348))="local"),1,0))</f>
        <v/>
      </c>
      <c r="R4348" s="38">
        <f>IF($C4348="",0,IF(OR(ISNUMBER(SEARCH("resign",$N4348)),ISNUMBER(SEARCH("terminat",$N4348)),ISNUMBER(SEARCH("inactive",$N4348)),ISNUMBER(SEARCH("vacan",$N4348)),ISNUMBER(SEARCH("deceased",$N4348)),ISNUMBER(SEARCH("separated",$N4348))),0,1))</f>
        <v/>
      </c>
      <c r="S4348">
        <f>IF(OR($R4348=0,NOT(ISNUMBER($I4348))),"",IFERROR(DATEDIF($I4348,DATE(FY,1,1),"y"),""))</f>
        <v/>
      </c>
      <c r="T4348">
        <f>IF(OR($R4348=0,NOT(ISNUMBER($J4348))),"",IFERROR(DATEDIF($J4348,DATE(FY,1,1),"y"),0))</f>
        <v/>
      </c>
      <c r="U4348" s="38">
        <f>IF(OR($R4348=0,NOT(ISNUMBER($I4348))),0,IF(YEAR($I4348)+IF($Q4348=1,RetAgeO,RetAgeE)=FY,MONTH($I4348),IF(YEAR($I4348)+IF($Q4348=1,RetAgeO,RetAgeE)&lt;FY,1,0)))</f>
        <v/>
      </c>
      <c r="V4348" s="38">
        <f>IF(OR($R4348=0,NOT(ISNUMBER($K4348))),0,IF(YEAR($K4348)=FY,MONTH($K4348),IF(YEAR($K4348)&lt;FY,1,0)))</f>
        <v/>
      </c>
      <c r="W4348" s="38">
        <f>IF($R4348=0,0,MIN(12,IF(AND(ISNUMBER($O4348),$O4348&gt;=1,$O4348&lt;=12),INT($O4348),12),IF(AND(RetireExit="Yes",$U4348&gt;0),$U4348,12),IF(AND(ContractExit="Yes",$V4348&gt;0),$V4348,12)))</f>
        <v/>
      </c>
      <c r="X4348" s="37">
        <f>IF(ISNUMBER($P4348),$P4348,IncPct)</f>
        <v/>
      </c>
      <c r="Y4348" s="39">
        <f>IF($W4348=0,0,MAX(0,MIN($W4348,IncMonth-1))+MAX(0,$W4348-IncMonth+1)*(1+$X4348))</f>
        <v/>
      </c>
      <c r="Z4348" s="40">
        <f>IF($C4348="",0,IFERROR(INDEX(Departments!$B$5:$B$54,MATCH($C4348,Departments!$A$5:$A$54,0)),0))</f>
        <v/>
      </c>
      <c r="AA4348" s="41">
        <f>N($L4348)*$Y4348</f>
        <v/>
      </c>
      <c r="AB4348" s="41">
        <f>N($M4348)*$Y4348</f>
        <v/>
      </c>
      <c r="AC4348" s="41">
        <f>$AA4348*$Z4348</f>
        <v/>
      </c>
      <c r="AD4348" s="41">
        <f>$AA4348*BonusMonths/12</f>
        <v/>
      </c>
      <c r="AE4348" s="41">
        <f>($AA4348+SI_Gross*$AB4348)*IF($Q4348=1,SI_O,SI_E)</f>
        <v/>
      </c>
      <c r="AF4348" s="41">
        <f>IF($Q4348=1,0,$AA4348*EOSB)</f>
        <v/>
      </c>
      <c r="AG4348" s="41">
        <f>$AN4348*$W4348</f>
        <v/>
      </c>
      <c r="AH4348" s="41">
        <f>SUM($AA4348:$AG4348)</f>
        <v/>
      </c>
      <c r="AI4348" s="41">
        <f>12*($AM4348+$AN4348)</f>
        <v/>
      </c>
      <c r="AJ4348" s="41">
        <f>$AM4348*((IncMonth-1)+(13-IncMonth)*(1+$X4348))+12*$AN4348</f>
        <v/>
      </c>
      <c r="AK4348" s="41">
        <f>IF($R4348=1,N($L4348)+N($M4348),0)</f>
        <v/>
      </c>
      <c r="AL4348">
        <f>IF($C4348="","",IF(N($L4348)&lt;=0,"Basic salary missing",IF(ISNA(MATCH($C4348,Departments!$A$5:$A$54,0)),"Department not on Departments sheet",IF(AND($I4348&lt;&gt;"",NOT(ISNUMBER($I4348))),"Date of birth is text, not a date",IF(AND($K4348&lt;&gt;"",NOT(ISNUMBER($K4348))),"Contract end is text, not a date","")))))</f>
        <v/>
      </c>
      <c r="AM4348" s="41">
        <f>IF($R4348=0,0,N($L4348)*(1+$Z4348+BonusMonths/12+IF($Q4348=1,0,EOSB))+N($M4348)+(N($L4348)+SI_Gross*N($M4348))*IF($Q4348=1,SI_O,SI_E))</f>
        <v/>
      </c>
      <c r="AN4348" s="41">
        <f>IF($R4348=0,0,(IF($Q4348=1,MedO,MedE+Ticket)+Training)/12)</f>
        <v/>
      </c>
    </row>
    <row r="4349">
      <c r="I4349" s="35" t="n"/>
      <c r="J4349" s="35" t="n"/>
      <c r="K4349" s="35" t="n"/>
      <c r="L4349" s="36" t="n"/>
      <c r="M4349" s="36" t="n"/>
      <c r="P4349" s="37" t="n"/>
      <c r="Q4349" s="38">
        <f>IF($C4349="",0,IF(OR(LOWER(TRIM($G4349))="omani",LOWER(TRIM($G4349))="oman",LOWER(TRIM($G4349))="om",LOWER(TRIM($G4349))="local"),1,0))</f>
        <v/>
      </c>
      <c r="R4349" s="38">
        <f>IF($C4349="",0,IF(OR(ISNUMBER(SEARCH("resign",$N4349)),ISNUMBER(SEARCH("terminat",$N4349)),ISNUMBER(SEARCH("inactive",$N4349)),ISNUMBER(SEARCH("vacan",$N4349)),ISNUMBER(SEARCH("deceased",$N4349)),ISNUMBER(SEARCH("separated",$N4349))),0,1))</f>
        <v/>
      </c>
      <c r="S4349">
        <f>IF(OR($R4349=0,NOT(ISNUMBER($I4349))),"",IFERROR(DATEDIF($I4349,DATE(FY,1,1),"y"),""))</f>
        <v/>
      </c>
      <c r="T4349">
        <f>IF(OR($R4349=0,NOT(ISNUMBER($J4349))),"",IFERROR(DATEDIF($J4349,DATE(FY,1,1),"y"),0))</f>
        <v/>
      </c>
      <c r="U4349" s="38">
        <f>IF(OR($R4349=0,NOT(ISNUMBER($I4349))),0,IF(YEAR($I4349)+IF($Q4349=1,RetAgeO,RetAgeE)=FY,MONTH($I4349),IF(YEAR($I4349)+IF($Q4349=1,RetAgeO,RetAgeE)&lt;FY,1,0)))</f>
        <v/>
      </c>
      <c r="V4349" s="38">
        <f>IF(OR($R4349=0,NOT(ISNUMBER($K4349))),0,IF(YEAR($K4349)=FY,MONTH($K4349),IF(YEAR($K4349)&lt;FY,1,0)))</f>
        <v/>
      </c>
      <c r="W4349" s="38">
        <f>IF($R4349=0,0,MIN(12,IF(AND(ISNUMBER($O4349),$O4349&gt;=1,$O4349&lt;=12),INT($O4349),12),IF(AND(RetireExit="Yes",$U4349&gt;0),$U4349,12),IF(AND(ContractExit="Yes",$V4349&gt;0),$V4349,12)))</f>
        <v/>
      </c>
      <c r="X4349" s="37">
        <f>IF(ISNUMBER($P4349),$P4349,IncPct)</f>
        <v/>
      </c>
      <c r="Y4349" s="39">
        <f>IF($W4349=0,0,MAX(0,MIN($W4349,IncMonth-1))+MAX(0,$W4349-IncMonth+1)*(1+$X4349))</f>
        <v/>
      </c>
      <c r="Z4349" s="40">
        <f>IF($C4349="",0,IFERROR(INDEX(Departments!$B$5:$B$54,MATCH($C4349,Departments!$A$5:$A$54,0)),0))</f>
        <v/>
      </c>
      <c r="AA4349" s="41">
        <f>N($L4349)*$Y4349</f>
        <v/>
      </c>
      <c r="AB4349" s="41">
        <f>N($M4349)*$Y4349</f>
        <v/>
      </c>
      <c r="AC4349" s="41">
        <f>$AA4349*$Z4349</f>
        <v/>
      </c>
      <c r="AD4349" s="41">
        <f>$AA4349*BonusMonths/12</f>
        <v/>
      </c>
      <c r="AE4349" s="41">
        <f>($AA4349+SI_Gross*$AB4349)*IF($Q4349=1,SI_O,SI_E)</f>
        <v/>
      </c>
      <c r="AF4349" s="41">
        <f>IF($Q4349=1,0,$AA4349*EOSB)</f>
        <v/>
      </c>
      <c r="AG4349" s="41">
        <f>$AN4349*$W4349</f>
        <v/>
      </c>
      <c r="AH4349" s="41">
        <f>SUM($AA4349:$AG4349)</f>
        <v/>
      </c>
      <c r="AI4349" s="41">
        <f>12*($AM4349+$AN4349)</f>
        <v/>
      </c>
      <c r="AJ4349" s="41">
        <f>$AM4349*((IncMonth-1)+(13-IncMonth)*(1+$X4349))+12*$AN4349</f>
        <v/>
      </c>
      <c r="AK4349" s="41">
        <f>IF($R4349=1,N($L4349)+N($M4349),0)</f>
        <v/>
      </c>
      <c r="AL4349">
        <f>IF($C4349="","",IF(N($L4349)&lt;=0,"Basic salary missing",IF(ISNA(MATCH($C4349,Departments!$A$5:$A$54,0)),"Department not on Departments sheet",IF(AND($I4349&lt;&gt;"",NOT(ISNUMBER($I4349))),"Date of birth is text, not a date",IF(AND($K4349&lt;&gt;"",NOT(ISNUMBER($K4349))),"Contract end is text, not a date","")))))</f>
        <v/>
      </c>
      <c r="AM4349" s="41">
        <f>IF($R4349=0,0,N($L4349)*(1+$Z4349+BonusMonths/12+IF($Q4349=1,0,EOSB))+N($M4349)+(N($L4349)+SI_Gross*N($M4349))*IF($Q4349=1,SI_O,SI_E))</f>
        <v/>
      </c>
      <c r="AN4349" s="41">
        <f>IF($R4349=0,0,(IF($Q4349=1,MedO,MedE+Ticket)+Training)/12)</f>
        <v/>
      </c>
    </row>
    <row r="4350">
      <c r="I4350" s="35" t="n"/>
      <c r="J4350" s="35" t="n"/>
      <c r="K4350" s="35" t="n"/>
      <c r="L4350" s="36" t="n"/>
      <c r="M4350" s="36" t="n"/>
      <c r="P4350" s="37" t="n"/>
      <c r="Q4350" s="38">
        <f>IF($C4350="",0,IF(OR(LOWER(TRIM($G4350))="omani",LOWER(TRIM($G4350))="oman",LOWER(TRIM($G4350))="om",LOWER(TRIM($G4350))="local"),1,0))</f>
        <v/>
      </c>
      <c r="R4350" s="38">
        <f>IF($C4350="",0,IF(OR(ISNUMBER(SEARCH("resign",$N4350)),ISNUMBER(SEARCH("terminat",$N4350)),ISNUMBER(SEARCH("inactive",$N4350)),ISNUMBER(SEARCH("vacan",$N4350)),ISNUMBER(SEARCH("deceased",$N4350)),ISNUMBER(SEARCH("separated",$N4350))),0,1))</f>
        <v/>
      </c>
      <c r="S4350">
        <f>IF(OR($R4350=0,NOT(ISNUMBER($I4350))),"",IFERROR(DATEDIF($I4350,DATE(FY,1,1),"y"),""))</f>
        <v/>
      </c>
      <c r="T4350">
        <f>IF(OR($R4350=0,NOT(ISNUMBER($J4350))),"",IFERROR(DATEDIF($J4350,DATE(FY,1,1),"y"),0))</f>
        <v/>
      </c>
      <c r="U4350" s="38">
        <f>IF(OR($R4350=0,NOT(ISNUMBER($I4350))),0,IF(YEAR($I4350)+IF($Q4350=1,RetAgeO,RetAgeE)=FY,MONTH($I4350),IF(YEAR($I4350)+IF($Q4350=1,RetAgeO,RetAgeE)&lt;FY,1,0)))</f>
        <v/>
      </c>
      <c r="V4350" s="38">
        <f>IF(OR($R4350=0,NOT(ISNUMBER($K4350))),0,IF(YEAR($K4350)=FY,MONTH($K4350),IF(YEAR($K4350)&lt;FY,1,0)))</f>
        <v/>
      </c>
      <c r="W4350" s="38">
        <f>IF($R4350=0,0,MIN(12,IF(AND(ISNUMBER($O4350),$O4350&gt;=1,$O4350&lt;=12),INT($O4350),12),IF(AND(RetireExit="Yes",$U4350&gt;0),$U4350,12),IF(AND(ContractExit="Yes",$V4350&gt;0),$V4350,12)))</f>
        <v/>
      </c>
      <c r="X4350" s="37">
        <f>IF(ISNUMBER($P4350),$P4350,IncPct)</f>
        <v/>
      </c>
      <c r="Y4350" s="39">
        <f>IF($W4350=0,0,MAX(0,MIN($W4350,IncMonth-1))+MAX(0,$W4350-IncMonth+1)*(1+$X4350))</f>
        <v/>
      </c>
      <c r="Z4350" s="40">
        <f>IF($C4350="",0,IFERROR(INDEX(Departments!$B$5:$B$54,MATCH($C4350,Departments!$A$5:$A$54,0)),0))</f>
        <v/>
      </c>
      <c r="AA4350" s="41">
        <f>N($L4350)*$Y4350</f>
        <v/>
      </c>
      <c r="AB4350" s="41">
        <f>N($M4350)*$Y4350</f>
        <v/>
      </c>
      <c r="AC4350" s="41">
        <f>$AA4350*$Z4350</f>
        <v/>
      </c>
      <c r="AD4350" s="41">
        <f>$AA4350*BonusMonths/12</f>
        <v/>
      </c>
      <c r="AE4350" s="41">
        <f>($AA4350+SI_Gross*$AB4350)*IF($Q4350=1,SI_O,SI_E)</f>
        <v/>
      </c>
      <c r="AF4350" s="41">
        <f>IF($Q4350=1,0,$AA4350*EOSB)</f>
        <v/>
      </c>
      <c r="AG4350" s="41">
        <f>$AN4350*$W4350</f>
        <v/>
      </c>
      <c r="AH4350" s="41">
        <f>SUM($AA4350:$AG4350)</f>
        <v/>
      </c>
      <c r="AI4350" s="41">
        <f>12*($AM4350+$AN4350)</f>
        <v/>
      </c>
      <c r="AJ4350" s="41">
        <f>$AM4350*((IncMonth-1)+(13-IncMonth)*(1+$X4350))+12*$AN4350</f>
        <v/>
      </c>
      <c r="AK4350" s="41">
        <f>IF($R4350=1,N($L4350)+N($M4350),0)</f>
        <v/>
      </c>
      <c r="AL4350">
        <f>IF($C4350="","",IF(N($L4350)&lt;=0,"Basic salary missing",IF(ISNA(MATCH($C4350,Departments!$A$5:$A$54,0)),"Department not on Departments sheet",IF(AND($I4350&lt;&gt;"",NOT(ISNUMBER($I4350))),"Date of birth is text, not a date",IF(AND($K4350&lt;&gt;"",NOT(ISNUMBER($K4350))),"Contract end is text, not a date","")))))</f>
        <v/>
      </c>
      <c r="AM4350" s="41">
        <f>IF($R4350=0,0,N($L4350)*(1+$Z4350+BonusMonths/12+IF($Q4350=1,0,EOSB))+N($M4350)+(N($L4350)+SI_Gross*N($M4350))*IF($Q4350=1,SI_O,SI_E))</f>
        <v/>
      </c>
      <c r="AN4350" s="41">
        <f>IF($R4350=0,0,(IF($Q4350=1,MedO,MedE+Ticket)+Training)/12)</f>
        <v/>
      </c>
    </row>
    <row r="4351">
      <c r="I4351" s="35" t="n"/>
      <c r="J4351" s="35" t="n"/>
      <c r="K4351" s="35" t="n"/>
      <c r="L4351" s="36" t="n"/>
      <c r="M4351" s="36" t="n"/>
      <c r="P4351" s="37" t="n"/>
      <c r="Q4351" s="38">
        <f>IF($C4351="",0,IF(OR(LOWER(TRIM($G4351))="omani",LOWER(TRIM($G4351))="oman",LOWER(TRIM($G4351))="om",LOWER(TRIM($G4351))="local"),1,0))</f>
        <v/>
      </c>
      <c r="R4351" s="38">
        <f>IF($C4351="",0,IF(OR(ISNUMBER(SEARCH("resign",$N4351)),ISNUMBER(SEARCH("terminat",$N4351)),ISNUMBER(SEARCH("inactive",$N4351)),ISNUMBER(SEARCH("vacan",$N4351)),ISNUMBER(SEARCH("deceased",$N4351)),ISNUMBER(SEARCH("separated",$N4351))),0,1))</f>
        <v/>
      </c>
      <c r="S4351">
        <f>IF(OR($R4351=0,NOT(ISNUMBER($I4351))),"",IFERROR(DATEDIF($I4351,DATE(FY,1,1),"y"),""))</f>
        <v/>
      </c>
      <c r="T4351">
        <f>IF(OR($R4351=0,NOT(ISNUMBER($J4351))),"",IFERROR(DATEDIF($J4351,DATE(FY,1,1),"y"),0))</f>
        <v/>
      </c>
      <c r="U4351" s="38">
        <f>IF(OR($R4351=0,NOT(ISNUMBER($I4351))),0,IF(YEAR($I4351)+IF($Q4351=1,RetAgeO,RetAgeE)=FY,MONTH($I4351),IF(YEAR($I4351)+IF($Q4351=1,RetAgeO,RetAgeE)&lt;FY,1,0)))</f>
        <v/>
      </c>
      <c r="V4351" s="38">
        <f>IF(OR($R4351=0,NOT(ISNUMBER($K4351))),0,IF(YEAR($K4351)=FY,MONTH($K4351),IF(YEAR($K4351)&lt;FY,1,0)))</f>
        <v/>
      </c>
      <c r="W4351" s="38">
        <f>IF($R4351=0,0,MIN(12,IF(AND(ISNUMBER($O4351),$O4351&gt;=1,$O4351&lt;=12),INT($O4351),12),IF(AND(RetireExit="Yes",$U4351&gt;0),$U4351,12),IF(AND(ContractExit="Yes",$V4351&gt;0),$V4351,12)))</f>
        <v/>
      </c>
      <c r="X4351" s="37">
        <f>IF(ISNUMBER($P4351),$P4351,IncPct)</f>
        <v/>
      </c>
      <c r="Y4351" s="39">
        <f>IF($W4351=0,0,MAX(0,MIN($W4351,IncMonth-1))+MAX(0,$W4351-IncMonth+1)*(1+$X4351))</f>
        <v/>
      </c>
      <c r="Z4351" s="40">
        <f>IF($C4351="",0,IFERROR(INDEX(Departments!$B$5:$B$54,MATCH($C4351,Departments!$A$5:$A$54,0)),0))</f>
        <v/>
      </c>
      <c r="AA4351" s="41">
        <f>N($L4351)*$Y4351</f>
        <v/>
      </c>
      <c r="AB4351" s="41">
        <f>N($M4351)*$Y4351</f>
        <v/>
      </c>
      <c r="AC4351" s="41">
        <f>$AA4351*$Z4351</f>
        <v/>
      </c>
      <c r="AD4351" s="41">
        <f>$AA4351*BonusMonths/12</f>
        <v/>
      </c>
      <c r="AE4351" s="41">
        <f>($AA4351+SI_Gross*$AB4351)*IF($Q4351=1,SI_O,SI_E)</f>
        <v/>
      </c>
      <c r="AF4351" s="41">
        <f>IF($Q4351=1,0,$AA4351*EOSB)</f>
        <v/>
      </c>
      <c r="AG4351" s="41">
        <f>$AN4351*$W4351</f>
        <v/>
      </c>
      <c r="AH4351" s="41">
        <f>SUM($AA4351:$AG4351)</f>
        <v/>
      </c>
      <c r="AI4351" s="41">
        <f>12*($AM4351+$AN4351)</f>
        <v/>
      </c>
      <c r="AJ4351" s="41">
        <f>$AM4351*((IncMonth-1)+(13-IncMonth)*(1+$X4351))+12*$AN4351</f>
        <v/>
      </c>
      <c r="AK4351" s="41">
        <f>IF($R4351=1,N($L4351)+N($M4351),0)</f>
        <v/>
      </c>
      <c r="AL4351">
        <f>IF($C4351="","",IF(N($L4351)&lt;=0,"Basic salary missing",IF(ISNA(MATCH($C4351,Departments!$A$5:$A$54,0)),"Department not on Departments sheet",IF(AND($I4351&lt;&gt;"",NOT(ISNUMBER($I4351))),"Date of birth is text, not a date",IF(AND($K4351&lt;&gt;"",NOT(ISNUMBER($K4351))),"Contract end is text, not a date","")))))</f>
        <v/>
      </c>
      <c r="AM4351" s="41">
        <f>IF($R4351=0,0,N($L4351)*(1+$Z4351+BonusMonths/12+IF($Q4351=1,0,EOSB))+N($M4351)+(N($L4351)+SI_Gross*N($M4351))*IF($Q4351=1,SI_O,SI_E))</f>
        <v/>
      </c>
      <c r="AN4351" s="41">
        <f>IF($R4351=0,0,(IF($Q4351=1,MedO,MedE+Ticket)+Training)/12)</f>
        <v/>
      </c>
    </row>
    <row r="4352">
      <c r="I4352" s="35" t="n"/>
      <c r="J4352" s="35" t="n"/>
      <c r="K4352" s="35" t="n"/>
      <c r="L4352" s="36" t="n"/>
      <c r="M4352" s="36" t="n"/>
      <c r="P4352" s="37" t="n"/>
      <c r="Q4352" s="38">
        <f>IF($C4352="",0,IF(OR(LOWER(TRIM($G4352))="omani",LOWER(TRIM($G4352))="oman",LOWER(TRIM($G4352))="om",LOWER(TRIM($G4352))="local"),1,0))</f>
        <v/>
      </c>
      <c r="R4352" s="38">
        <f>IF($C4352="",0,IF(OR(ISNUMBER(SEARCH("resign",$N4352)),ISNUMBER(SEARCH("terminat",$N4352)),ISNUMBER(SEARCH("inactive",$N4352)),ISNUMBER(SEARCH("vacan",$N4352)),ISNUMBER(SEARCH("deceased",$N4352)),ISNUMBER(SEARCH("separated",$N4352))),0,1))</f>
        <v/>
      </c>
      <c r="S4352">
        <f>IF(OR($R4352=0,NOT(ISNUMBER($I4352))),"",IFERROR(DATEDIF($I4352,DATE(FY,1,1),"y"),""))</f>
        <v/>
      </c>
      <c r="T4352">
        <f>IF(OR($R4352=0,NOT(ISNUMBER($J4352))),"",IFERROR(DATEDIF($J4352,DATE(FY,1,1),"y"),0))</f>
        <v/>
      </c>
      <c r="U4352" s="38">
        <f>IF(OR($R4352=0,NOT(ISNUMBER($I4352))),0,IF(YEAR($I4352)+IF($Q4352=1,RetAgeO,RetAgeE)=FY,MONTH($I4352),IF(YEAR($I4352)+IF($Q4352=1,RetAgeO,RetAgeE)&lt;FY,1,0)))</f>
        <v/>
      </c>
      <c r="V4352" s="38">
        <f>IF(OR($R4352=0,NOT(ISNUMBER($K4352))),0,IF(YEAR($K4352)=FY,MONTH($K4352),IF(YEAR($K4352)&lt;FY,1,0)))</f>
        <v/>
      </c>
      <c r="W4352" s="38">
        <f>IF($R4352=0,0,MIN(12,IF(AND(ISNUMBER($O4352),$O4352&gt;=1,$O4352&lt;=12),INT($O4352),12),IF(AND(RetireExit="Yes",$U4352&gt;0),$U4352,12),IF(AND(ContractExit="Yes",$V4352&gt;0),$V4352,12)))</f>
        <v/>
      </c>
      <c r="X4352" s="37">
        <f>IF(ISNUMBER($P4352),$P4352,IncPct)</f>
        <v/>
      </c>
      <c r="Y4352" s="39">
        <f>IF($W4352=0,0,MAX(0,MIN($W4352,IncMonth-1))+MAX(0,$W4352-IncMonth+1)*(1+$X4352))</f>
        <v/>
      </c>
      <c r="Z4352" s="40">
        <f>IF($C4352="",0,IFERROR(INDEX(Departments!$B$5:$B$54,MATCH($C4352,Departments!$A$5:$A$54,0)),0))</f>
        <v/>
      </c>
      <c r="AA4352" s="41">
        <f>N($L4352)*$Y4352</f>
        <v/>
      </c>
      <c r="AB4352" s="41">
        <f>N($M4352)*$Y4352</f>
        <v/>
      </c>
      <c r="AC4352" s="41">
        <f>$AA4352*$Z4352</f>
        <v/>
      </c>
      <c r="AD4352" s="41">
        <f>$AA4352*BonusMonths/12</f>
        <v/>
      </c>
      <c r="AE4352" s="41">
        <f>($AA4352+SI_Gross*$AB4352)*IF($Q4352=1,SI_O,SI_E)</f>
        <v/>
      </c>
      <c r="AF4352" s="41">
        <f>IF($Q4352=1,0,$AA4352*EOSB)</f>
        <v/>
      </c>
      <c r="AG4352" s="41">
        <f>$AN4352*$W4352</f>
        <v/>
      </c>
      <c r="AH4352" s="41">
        <f>SUM($AA4352:$AG4352)</f>
        <v/>
      </c>
      <c r="AI4352" s="41">
        <f>12*($AM4352+$AN4352)</f>
        <v/>
      </c>
      <c r="AJ4352" s="41">
        <f>$AM4352*((IncMonth-1)+(13-IncMonth)*(1+$X4352))+12*$AN4352</f>
        <v/>
      </c>
      <c r="AK4352" s="41">
        <f>IF($R4352=1,N($L4352)+N($M4352),0)</f>
        <v/>
      </c>
      <c r="AL4352">
        <f>IF($C4352="","",IF(N($L4352)&lt;=0,"Basic salary missing",IF(ISNA(MATCH($C4352,Departments!$A$5:$A$54,0)),"Department not on Departments sheet",IF(AND($I4352&lt;&gt;"",NOT(ISNUMBER($I4352))),"Date of birth is text, not a date",IF(AND($K4352&lt;&gt;"",NOT(ISNUMBER($K4352))),"Contract end is text, not a date","")))))</f>
        <v/>
      </c>
      <c r="AM4352" s="41">
        <f>IF($R4352=0,0,N($L4352)*(1+$Z4352+BonusMonths/12+IF($Q4352=1,0,EOSB))+N($M4352)+(N($L4352)+SI_Gross*N($M4352))*IF($Q4352=1,SI_O,SI_E))</f>
        <v/>
      </c>
      <c r="AN4352" s="41">
        <f>IF($R4352=0,0,(IF($Q4352=1,MedO,MedE+Ticket)+Training)/12)</f>
        <v/>
      </c>
    </row>
    <row r="4353">
      <c r="I4353" s="35" t="n"/>
      <c r="J4353" s="35" t="n"/>
      <c r="K4353" s="35" t="n"/>
      <c r="L4353" s="36" t="n"/>
      <c r="M4353" s="36" t="n"/>
      <c r="P4353" s="37" t="n"/>
      <c r="Q4353" s="38">
        <f>IF($C4353="",0,IF(OR(LOWER(TRIM($G4353))="omani",LOWER(TRIM($G4353))="oman",LOWER(TRIM($G4353))="om",LOWER(TRIM($G4353))="local"),1,0))</f>
        <v/>
      </c>
      <c r="R4353" s="38">
        <f>IF($C4353="",0,IF(OR(ISNUMBER(SEARCH("resign",$N4353)),ISNUMBER(SEARCH("terminat",$N4353)),ISNUMBER(SEARCH("inactive",$N4353)),ISNUMBER(SEARCH("vacan",$N4353)),ISNUMBER(SEARCH("deceased",$N4353)),ISNUMBER(SEARCH("separated",$N4353))),0,1))</f>
        <v/>
      </c>
      <c r="S4353">
        <f>IF(OR($R4353=0,NOT(ISNUMBER($I4353))),"",IFERROR(DATEDIF($I4353,DATE(FY,1,1),"y"),""))</f>
        <v/>
      </c>
      <c r="T4353">
        <f>IF(OR($R4353=0,NOT(ISNUMBER($J4353))),"",IFERROR(DATEDIF($J4353,DATE(FY,1,1),"y"),0))</f>
        <v/>
      </c>
      <c r="U4353" s="38">
        <f>IF(OR($R4353=0,NOT(ISNUMBER($I4353))),0,IF(YEAR($I4353)+IF($Q4353=1,RetAgeO,RetAgeE)=FY,MONTH($I4353),IF(YEAR($I4353)+IF($Q4353=1,RetAgeO,RetAgeE)&lt;FY,1,0)))</f>
        <v/>
      </c>
      <c r="V4353" s="38">
        <f>IF(OR($R4353=0,NOT(ISNUMBER($K4353))),0,IF(YEAR($K4353)=FY,MONTH($K4353),IF(YEAR($K4353)&lt;FY,1,0)))</f>
        <v/>
      </c>
      <c r="W4353" s="38">
        <f>IF($R4353=0,0,MIN(12,IF(AND(ISNUMBER($O4353),$O4353&gt;=1,$O4353&lt;=12),INT($O4353),12),IF(AND(RetireExit="Yes",$U4353&gt;0),$U4353,12),IF(AND(ContractExit="Yes",$V4353&gt;0),$V4353,12)))</f>
        <v/>
      </c>
      <c r="X4353" s="37">
        <f>IF(ISNUMBER($P4353),$P4353,IncPct)</f>
        <v/>
      </c>
      <c r="Y4353" s="39">
        <f>IF($W4353=0,0,MAX(0,MIN($W4353,IncMonth-1))+MAX(0,$W4353-IncMonth+1)*(1+$X4353))</f>
        <v/>
      </c>
      <c r="Z4353" s="40">
        <f>IF($C4353="",0,IFERROR(INDEX(Departments!$B$5:$B$54,MATCH($C4353,Departments!$A$5:$A$54,0)),0))</f>
        <v/>
      </c>
      <c r="AA4353" s="41">
        <f>N($L4353)*$Y4353</f>
        <v/>
      </c>
      <c r="AB4353" s="41">
        <f>N($M4353)*$Y4353</f>
        <v/>
      </c>
      <c r="AC4353" s="41">
        <f>$AA4353*$Z4353</f>
        <v/>
      </c>
      <c r="AD4353" s="41">
        <f>$AA4353*BonusMonths/12</f>
        <v/>
      </c>
      <c r="AE4353" s="41">
        <f>($AA4353+SI_Gross*$AB4353)*IF($Q4353=1,SI_O,SI_E)</f>
        <v/>
      </c>
      <c r="AF4353" s="41">
        <f>IF($Q4353=1,0,$AA4353*EOSB)</f>
        <v/>
      </c>
      <c r="AG4353" s="41">
        <f>$AN4353*$W4353</f>
        <v/>
      </c>
      <c r="AH4353" s="41">
        <f>SUM($AA4353:$AG4353)</f>
        <v/>
      </c>
      <c r="AI4353" s="41">
        <f>12*($AM4353+$AN4353)</f>
        <v/>
      </c>
      <c r="AJ4353" s="41">
        <f>$AM4353*((IncMonth-1)+(13-IncMonth)*(1+$X4353))+12*$AN4353</f>
        <v/>
      </c>
      <c r="AK4353" s="41">
        <f>IF($R4353=1,N($L4353)+N($M4353),0)</f>
        <v/>
      </c>
      <c r="AL4353">
        <f>IF($C4353="","",IF(N($L4353)&lt;=0,"Basic salary missing",IF(ISNA(MATCH($C4353,Departments!$A$5:$A$54,0)),"Department not on Departments sheet",IF(AND($I4353&lt;&gt;"",NOT(ISNUMBER($I4353))),"Date of birth is text, not a date",IF(AND($K4353&lt;&gt;"",NOT(ISNUMBER($K4353))),"Contract end is text, not a date","")))))</f>
        <v/>
      </c>
      <c r="AM4353" s="41">
        <f>IF($R4353=0,0,N($L4353)*(1+$Z4353+BonusMonths/12+IF($Q4353=1,0,EOSB))+N($M4353)+(N($L4353)+SI_Gross*N($M4353))*IF($Q4353=1,SI_O,SI_E))</f>
        <v/>
      </c>
      <c r="AN4353" s="41">
        <f>IF($R4353=0,0,(IF($Q4353=1,MedO,MedE+Ticket)+Training)/12)</f>
        <v/>
      </c>
    </row>
    <row r="4354">
      <c r="I4354" s="35" t="n"/>
      <c r="J4354" s="35" t="n"/>
      <c r="K4354" s="35" t="n"/>
      <c r="L4354" s="36" t="n"/>
      <c r="M4354" s="36" t="n"/>
      <c r="P4354" s="37" t="n"/>
      <c r="Q4354" s="38">
        <f>IF($C4354="",0,IF(OR(LOWER(TRIM($G4354))="omani",LOWER(TRIM($G4354))="oman",LOWER(TRIM($G4354))="om",LOWER(TRIM($G4354))="local"),1,0))</f>
        <v/>
      </c>
      <c r="R4354" s="38">
        <f>IF($C4354="",0,IF(OR(ISNUMBER(SEARCH("resign",$N4354)),ISNUMBER(SEARCH("terminat",$N4354)),ISNUMBER(SEARCH("inactive",$N4354)),ISNUMBER(SEARCH("vacan",$N4354)),ISNUMBER(SEARCH("deceased",$N4354)),ISNUMBER(SEARCH("separated",$N4354))),0,1))</f>
        <v/>
      </c>
      <c r="S4354">
        <f>IF(OR($R4354=0,NOT(ISNUMBER($I4354))),"",IFERROR(DATEDIF($I4354,DATE(FY,1,1),"y"),""))</f>
        <v/>
      </c>
      <c r="T4354">
        <f>IF(OR($R4354=0,NOT(ISNUMBER($J4354))),"",IFERROR(DATEDIF($J4354,DATE(FY,1,1),"y"),0))</f>
        <v/>
      </c>
      <c r="U4354" s="38">
        <f>IF(OR($R4354=0,NOT(ISNUMBER($I4354))),0,IF(YEAR($I4354)+IF($Q4354=1,RetAgeO,RetAgeE)=FY,MONTH($I4354),IF(YEAR($I4354)+IF($Q4354=1,RetAgeO,RetAgeE)&lt;FY,1,0)))</f>
        <v/>
      </c>
      <c r="V4354" s="38">
        <f>IF(OR($R4354=0,NOT(ISNUMBER($K4354))),0,IF(YEAR($K4354)=FY,MONTH($K4354),IF(YEAR($K4354)&lt;FY,1,0)))</f>
        <v/>
      </c>
      <c r="W4354" s="38">
        <f>IF($R4354=0,0,MIN(12,IF(AND(ISNUMBER($O4354),$O4354&gt;=1,$O4354&lt;=12),INT($O4354),12),IF(AND(RetireExit="Yes",$U4354&gt;0),$U4354,12),IF(AND(ContractExit="Yes",$V4354&gt;0),$V4354,12)))</f>
        <v/>
      </c>
      <c r="X4354" s="37">
        <f>IF(ISNUMBER($P4354),$P4354,IncPct)</f>
        <v/>
      </c>
      <c r="Y4354" s="39">
        <f>IF($W4354=0,0,MAX(0,MIN($W4354,IncMonth-1))+MAX(0,$W4354-IncMonth+1)*(1+$X4354))</f>
        <v/>
      </c>
      <c r="Z4354" s="40">
        <f>IF($C4354="",0,IFERROR(INDEX(Departments!$B$5:$B$54,MATCH($C4354,Departments!$A$5:$A$54,0)),0))</f>
        <v/>
      </c>
      <c r="AA4354" s="41">
        <f>N($L4354)*$Y4354</f>
        <v/>
      </c>
      <c r="AB4354" s="41">
        <f>N($M4354)*$Y4354</f>
        <v/>
      </c>
      <c r="AC4354" s="41">
        <f>$AA4354*$Z4354</f>
        <v/>
      </c>
      <c r="AD4354" s="41">
        <f>$AA4354*BonusMonths/12</f>
        <v/>
      </c>
      <c r="AE4354" s="41">
        <f>($AA4354+SI_Gross*$AB4354)*IF($Q4354=1,SI_O,SI_E)</f>
        <v/>
      </c>
      <c r="AF4354" s="41">
        <f>IF($Q4354=1,0,$AA4354*EOSB)</f>
        <v/>
      </c>
      <c r="AG4354" s="41">
        <f>$AN4354*$W4354</f>
        <v/>
      </c>
      <c r="AH4354" s="41">
        <f>SUM($AA4354:$AG4354)</f>
        <v/>
      </c>
      <c r="AI4354" s="41">
        <f>12*($AM4354+$AN4354)</f>
        <v/>
      </c>
      <c r="AJ4354" s="41">
        <f>$AM4354*((IncMonth-1)+(13-IncMonth)*(1+$X4354))+12*$AN4354</f>
        <v/>
      </c>
      <c r="AK4354" s="41">
        <f>IF($R4354=1,N($L4354)+N($M4354),0)</f>
        <v/>
      </c>
      <c r="AL4354">
        <f>IF($C4354="","",IF(N($L4354)&lt;=0,"Basic salary missing",IF(ISNA(MATCH($C4354,Departments!$A$5:$A$54,0)),"Department not on Departments sheet",IF(AND($I4354&lt;&gt;"",NOT(ISNUMBER($I4354))),"Date of birth is text, not a date",IF(AND($K4354&lt;&gt;"",NOT(ISNUMBER($K4354))),"Contract end is text, not a date","")))))</f>
        <v/>
      </c>
      <c r="AM4354" s="41">
        <f>IF($R4354=0,0,N($L4354)*(1+$Z4354+BonusMonths/12+IF($Q4354=1,0,EOSB))+N($M4354)+(N($L4354)+SI_Gross*N($M4354))*IF($Q4354=1,SI_O,SI_E))</f>
        <v/>
      </c>
      <c r="AN4354" s="41">
        <f>IF($R4354=0,0,(IF($Q4354=1,MedO,MedE+Ticket)+Training)/12)</f>
        <v/>
      </c>
    </row>
    <row r="4355">
      <c r="I4355" s="35" t="n"/>
      <c r="J4355" s="35" t="n"/>
      <c r="K4355" s="35" t="n"/>
      <c r="L4355" s="36" t="n"/>
      <c r="M4355" s="36" t="n"/>
      <c r="P4355" s="37" t="n"/>
      <c r="Q4355" s="38">
        <f>IF($C4355="",0,IF(OR(LOWER(TRIM($G4355))="omani",LOWER(TRIM($G4355))="oman",LOWER(TRIM($G4355))="om",LOWER(TRIM($G4355))="local"),1,0))</f>
        <v/>
      </c>
      <c r="R4355" s="38">
        <f>IF($C4355="",0,IF(OR(ISNUMBER(SEARCH("resign",$N4355)),ISNUMBER(SEARCH("terminat",$N4355)),ISNUMBER(SEARCH("inactive",$N4355)),ISNUMBER(SEARCH("vacan",$N4355)),ISNUMBER(SEARCH("deceased",$N4355)),ISNUMBER(SEARCH("separated",$N4355))),0,1))</f>
        <v/>
      </c>
      <c r="S4355">
        <f>IF(OR($R4355=0,NOT(ISNUMBER($I4355))),"",IFERROR(DATEDIF($I4355,DATE(FY,1,1),"y"),""))</f>
        <v/>
      </c>
      <c r="T4355">
        <f>IF(OR($R4355=0,NOT(ISNUMBER($J4355))),"",IFERROR(DATEDIF($J4355,DATE(FY,1,1),"y"),0))</f>
        <v/>
      </c>
      <c r="U4355" s="38">
        <f>IF(OR($R4355=0,NOT(ISNUMBER($I4355))),0,IF(YEAR($I4355)+IF($Q4355=1,RetAgeO,RetAgeE)=FY,MONTH($I4355),IF(YEAR($I4355)+IF($Q4355=1,RetAgeO,RetAgeE)&lt;FY,1,0)))</f>
        <v/>
      </c>
      <c r="V4355" s="38">
        <f>IF(OR($R4355=0,NOT(ISNUMBER($K4355))),0,IF(YEAR($K4355)=FY,MONTH($K4355),IF(YEAR($K4355)&lt;FY,1,0)))</f>
        <v/>
      </c>
      <c r="W4355" s="38">
        <f>IF($R4355=0,0,MIN(12,IF(AND(ISNUMBER($O4355),$O4355&gt;=1,$O4355&lt;=12),INT($O4355),12),IF(AND(RetireExit="Yes",$U4355&gt;0),$U4355,12),IF(AND(ContractExit="Yes",$V4355&gt;0),$V4355,12)))</f>
        <v/>
      </c>
      <c r="X4355" s="37">
        <f>IF(ISNUMBER($P4355),$P4355,IncPct)</f>
        <v/>
      </c>
      <c r="Y4355" s="39">
        <f>IF($W4355=0,0,MAX(0,MIN($W4355,IncMonth-1))+MAX(0,$W4355-IncMonth+1)*(1+$X4355))</f>
        <v/>
      </c>
      <c r="Z4355" s="40">
        <f>IF($C4355="",0,IFERROR(INDEX(Departments!$B$5:$B$54,MATCH($C4355,Departments!$A$5:$A$54,0)),0))</f>
        <v/>
      </c>
      <c r="AA4355" s="41">
        <f>N($L4355)*$Y4355</f>
        <v/>
      </c>
      <c r="AB4355" s="41">
        <f>N($M4355)*$Y4355</f>
        <v/>
      </c>
      <c r="AC4355" s="41">
        <f>$AA4355*$Z4355</f>
        <v/>
      </c>
      <c r="AD4355" s="41">
        <f>$AA4355*BonusMonths/12</f>
        <v/>
      </c>
      <c r="AE4355" s="41">
        <f>($AA4355+SI_Gross*$AB4355)*IF($Q4355=1,SI_O,SI_E)</f>
        <v/>
      </c>
      <c r="AF4355" s="41">
        <f>IF($Q4355=1,0,$AA4355*EOSB)</f>
        <v/>
      </c>
      <c r="AG4355" s="41">
        <f>$AN4355*$W4355</f>
        <v/>
      </c>
      <c r="AH4355" s="41">
        <f>SUM($AA4355:$AG4355)</f>
        <v/>
      </c>
      <c r="AI4355" s="41">
        <f>12*($AM4355+$AN4355)</f>
        <v/>
      </c>
      <c r="AJ4355" s="41">
        <f>$AM4355*((IncMonth-1)+(13-IncMonth)*(1+$X4355))+12*$AN4355</f>
        <v/>
      </c>
      <c r="AK4355" s="41">
        <f>IF($R4355=1,N($L4355)+N($M4355),0)</f>
        <v/>
      </c>
      <c r="AL4355">
        <f>IF($C4355="","",IF(N($L4355)&lt;=0,"Basic salary missing",IF(ISNA(MATCH($C4355,Departments!$A$5:$A$54,0)),"Department not on Departments sheet",IF(AND($I4355&lt;&gt;"",NOT(ISNUMBER($I4355))),"Date of birth is text, not a date",IF(AND($K4355&lt;&gt;"",NOT(ISNUMBER($K4355))),"Contract end is text, not a date","")))))</f>
        <v/>
      </c>
      <c r="AM4355" s="41">
        <f>IF($R4355=0,0,N($L4355)*(1+$Z4355+BonusMonths/12+IF($Q4355=1,0,EOSB))+N($M4355)+(N($L4355)+SI_Gross*N($M4355))*IF($Q4355=1,SI_O,SI_E))</f>
        <v/>
      </c>
      <c r="AN4355" s="41">
        <f>IF($R4355=0,0,(IF($Q4355=1,MedO,MedE+Ticket)+Training)/12)</f>
        <v/>
      </c>
    </row>
    <row r="4356">
      <c r="I4356" s="35" t="n"/>
      <c r="J4356" s="35" t="n"/>
      <c r="K4356" s="35" t="n"/>
      <c r="L4356" s="36" t="n"/>
      <c r="M4356" s="36" t="n"/>
      <c r="P4356" s="37" t="n"/>
      <c r="Q4356" s="38">
        <f>IF($C4356="",0,IF(OR(LOWER(TRIM($G4356))="omani",LOWER(TRIM($G4356))="oman",LOWER(TRIM($G4356))="om",LOWER(TRIM($G4356))="local"),1,0))</f>
        <v/>
      </c>
      <c r="R4356" s="38">
        <f>IF($C4356="",0,IF(OR(ISNUMBER(SEARCH("resign",$N4356)),ISNUMBER(SEARCH("terminat",$N4356)),ISNUMBER(SEARCH("inactive",$N4356)),ISNUMBER(SEARCH("vacan",$N4356)),ISNUMBER(SEARCH("deceased",$N4356)),ISNUMBER(SEARCH("separated",$N4356))),0,1))</f>
        <v/>
      </c>
      <c r="S4356">
        <f>IF(OR($R4356=0,NOT(ISNUMBER($I4356))),"",IFERROR(DATEDIF($I4356,DATE(FY,1,1),"y"),""))</f>
        <v/>
      </c>
      <c r="T4356">
        <f>IF(OR($R4356=0,NOT(ISNUMBER($J4356))),"",IFERROR(DATEDIF($J4356,DATE(FY,1,1),"y"),0))</f>
        <v/>
      </c>
      <c r="U4356" s="38">
        <f>IF(OR($R4356=0,NOT(ISNUMBER($I4356))),0,IF(YEAR($I4356)+IF($Q4356=1,RetAgeO,RetAgeE)=FY,MONTH($I4356),IF(YEAR($I4356)+IF($Q4356=1,RetAgeO,RetAgeE)&lt;FY,1,0)))</f>
        <v/>
      </c>
      <c r="V4356" s="38">
        <f>IF(OR($R4356=0,NOT(ISNUMBER($K4356))),0,IF(YEAR($K4356)=FY,MONTH($K4356),IF(YEAR($K4356)&lt;FY,1,0)))</f>
        <v/>
      </c>
      <c r="W4356" s="38">
        <f>IF($R4356=0,0,MIN(12,IF(AND(ISNUMBER($O4356),$O4356&gt;=1,$O4356&lt;=12),INT($O4356),12),IF(AND(RetireExit="Yes",$U4356&gt;0),$U4356,12),IF(AND(ContractExit="Yes",$V4356&gt;0),$V4356,12)))</f>
        <v/>
      </c>
      <c r="X4356" s="37">
        <f>IF(ISNUMBER($P4356),$P4356,IncPct)</f>
        <v/>
      </c>
      <c r="Y4356" s="39">
        <f>IF($W4356=0,0,MAX(0,MIN($W4356,IncMonth-1))+MAX(0,$W4356-IncMonth+1)*(1+$X4356))</f>
        <v/>
      </c>
      <c r="Z4356" s="40">
        <f>IF($C4356="",0,IFERROR(INDEX(Departments!$B$5:$B$54,MATCH($C4356,Departments!$A$5:$A$54,0)),0))</f>
        <v/>
      </c>
      <c r="AA4356" s="41">
        <f>N($L4356)*$Y4356</f>
        <v/>
      </c>
      <c r="AB4356" s="41">
        <f>N($M4356)*$Y4356</f>
        <v/>
      </c>
      <c r="AC4356" s="41">
        <f>$AA4356*$Z4356</f>
        <v/>
      </c>
      <c r="AD4356" s="41">
        <f>$AA4356*BonusMonths/12</f>
        <v/>
      </c>
      <c r="AE4356" s="41">
        <f>($AA4356+SI_Gross*$AB4356)*IF($Q4356=1,SI_O,SI_E)</f>
        <v/>
      </c>
      <c r="AF4356" s="41">
        <f>IF($Q4356=1,0,$AA4356*EOSB)</f>
        <v/>
      </c>
      <c r="AG4356" s="41">
        <f>$AN4356*$W4356</f>
        <v/>
      </c>
      <c r="AH4356" s="41">
        <f>SUM($AA4356:$AG4356)</f>
        <v/>
      </c>
      <c r="AI4356" s="41">
        <f>12*($AM4356+$AN4356)</f>
        <v/>
      </c>
      <c r="AJ4356" s="41">
        <f>$AM4356*((IncMonth-1)+(13-IncMonth)*(1+$X4356))+12*$AN4356</f>
        <v/>
      </c>
      <c r="AK4356" s="41">
        <f>IF($R4356=1,N($L4356)+N($M4356),0)</f>
        <v/>
      </c>
      <c r="AL4356">
        <f>IF($C4356="","",IF(N($L4356)&lt;=0,"Basic salary missing",IF(ISNA(MATCH($C4356,Departments!$A$5:$A$54,0)),"Department not on Departments sheet",IF(AND($I4356&lt;&gt;"",NOT(ISNUMBER($I4356))),"Date of birth is text, not a date",IF(AND($K4356&lt;&gt;"",NOT(ISNUMBER($K4356))),"Contract end is text, not a date","")))))</f>
        <v/>
      </c>
      <c r="AM4356" s="41">
        <f>IF($R4356=0,0,N($L4356)*(1+$Z4356+BonusMonths/12+IF($Q4356=1,0,EOSB))+N($M4356)+(N($L4356)+SI_Gross*N($M4356))*IF($Q4356=1,SI_O,SI_E))</f>
        <v/>
      </c>
      <c r="AN4356" s="41">
        <f>IF($R4356=0,0,(IF($Q4356=1,MedO,MedE+Ticket)+Training)/12)</f>
        <v/>
      </c>
    </row>
    <row r="4357">
      <c r="I4357" s="35" t="n"/>
      <c r="J4357" s="35" t="n"/>
      <c r="K4357" s="35" t="n"/>
      <c r="L4357" s="36" t="n"/>
      <c r="M4357" s="36" t="n"/>
      <c r="P4357" s="37" t="n"/>
      <c r="Q4357" s="38">
        <f>IF($C4357="",0,IF(OR(LOWER(TRIM($G4357))="omani",LOWER(TRIM($G4357))="oman",LOWER(TRIM($G4357))="om",LOWER(TRIM($G4357))="local"),1,0))</f>
        <v/>
      </c>
      <c r="R4357" s="38">
        <f>IF($C4357="",0,IF(OR(ISNUMBER(SEARCH("resign",$N4357)),ISNUMBER(SEARCH("terminat",$N4357)),ISNUMBER(SEARCH("inactive",$N4357)),ISNUMBER(SEARCH("vacan",$N4357)),ISNUMBER(SEARCH("deceased",$N4357)),ISNUMBER(SEARCH("separated",$N4357))),0,1))</f>
        <v/>
      </c>
      <c r="S4357">
        <f>IF(OR($R4357=0,NOT(ISNUMBER($I4357))),"",IFERROR(DATEDIF($I4357,DATE(FY,1,1),"y"),""))</f>
        <v/>
      </c>
      <c r="T4357">
        <f>IF(OR($R4357=0,NOT(ISNUMBER($J4357))),"",IFERROR(DATEDIF($J4357,DATE(FY,1,1),"y"),0))</f>
        <v/>
      </c>
      <c r="U4357" s="38">
        <f>IF(OR($R4357=0,NOT(ISNUMBER($I4357))),0,IF(YEAR($I4357)+IF($Q4357=1,RetAgeO,RetAgeE)=FY,MONTH($I4357),IF(YEAR($I4357)+IF($Q4357=1,RetAgeO,RetAgeE)&lt;FY,1,0)))</f>
        <v/>
      </c>
      <c r="V4357" s="38">
        <f>IF(OR($R4357=0,NOT(ISNUMBER($K4357))),0,IF(YEAR($K4357)=FY,MONTH($K4357),IF(YEAR($K4357)&lt;FY,1,0)))</f>
        <v/>
      </c>
      <c r="W4357" s="38">
        <f>IF($R4357=0,0,MIN(12,IF(AND(ISNUMBER($O4357),$O4357&gt;=1,$O4357&lt;=12),INT($O4357),12),IF(AND(RetireExit="Yes",$U4357&gt;0),$U4357,12),IF(AND(ContractExit="Yes",$V4357&gt;0),$V4357,12)))</f>
        <v/>
      </c>
      <c r="X4357" s="37">
        <f>IF(ISNUMBER($P4357),$P4357,IncPct)</f>
        <v/>
      </c>
      <c r="Y4357" s="39">
        <f>IF($W4357=0,0,MAX(0,MIN($W4357,IncMonth-1))+MAX(0,$W4357-IncMonth+1)*(1+$X4357))</f>
        <v/>
      </c>
      <c r="Z4357" s="40">
        <f>IF($C4357="",0,IFERROR(INDEX(Departments!$B$5:$B$54,MATCH($C4357,Departments!$A$5:$A$54,0)),0))</f>
        <v/>
      </c>
      <c r="AA4357" s="41">
        <f>N($L4357)*$Y4357</f>
        <v/>
      </c>
      <c r="AB4357" s="41">
        <f>N($M4357)*$Y4357</f>
        <v/>
      </c>
      <c r="AC4357" s="41">
        <f>$AA4357*$Z4357</f>
        <v/>
      </c>
      <c r="AD4357" s="41">
        <f>$AA4357*BonusMonths/12</f>
        <v/>
      </c>
      <c r="AE4357" s="41">
        <f>($AA4357+SI_Gross*$AB4357)*IF($Q4357=1,SI_O,SI_E)</f>
        <v/>
      </c>
      <c r="AF4357" s="41">
        <f>IF($Q4357=1,0,$AA4357*EOSB)</f>
        <v/>
      </c>
      <c r="AG4357" s="41">
        <f>$AN4357*$W4357</f>
        <v/>
      </c>
      <c r="AH4357" s="41">
        <f>SUM($AA4357:$AG4357)</f>
        <v/>
      </c>
      <c r="AI4357" s="41">
        <f>12*($AM4357+$AN4357)</f>
        <v/>
      </c>
      <c r="AJ4357" s="41">
        <f>$AM4357*((IncMonth-1)+(13-IncMonth)*(1+$X4357))+12*$AN4357</f>
        <v/>
      </c>
      <c r="AK4357" s="41">
        <f>IF($R4357=1,N($L4357)+N($M4357),0)</f>
        <v/>
      </c>
      <c r="AL4357">
        <f>IF($C4357="","",IF(N($L4357)&lt;=0,"Basic salary missing",IF(ISNA(MATCH($C4357,Departments!$A$5:$A$54,0)),"Department not on Departments sheet",IF(AND($I4357&lt;&gt;"",NOT(ISNUMBER($I4357))),"Date of birth is text, not a date",IF(AND($K4357&lt;&gt;"",NOT(ISNUMBER($K4357))),"Contract end is text, not a date","")))))</f>
        <v/>
      </c>
      <c r="AM4357" s="41">
        <f>IF($R4357=0,0,N($L4357)*(1+$Z4357+BonusMonths/12+IF($Q4357=1,0,EOSB))+N($M4357)+(N($L4357)+SI_Gross*N($M4357))*IF($Q4357=1,SI_O,SI_E))</f>
        <v/>
      </c>
      <c r="AN4357" s="41">
        <f>IF($R4357=0,0,(IF($Q4357=1,MedO,MedE+Ticket)+Training)/12)</f>
        <v/>
      </c>
    </row>
    <row r="4358">
      <c r="I4358" s="35" t="n"/>
      <c r="J4358" s="35" t="n"/>
      <c r="K4358" s="35" t="n"/>
      <c r="L4358" s="36" t="n"/>
      <c r="M4358" s="36" t="n"/>
      <c r="P4358" s="37" t="n"/>
      <c r="Q4358" s="38">
        <f>IF($C4358="",0,IF(OR(LOWER(TRIM($G4358))="omani",LOWER(TRIM($G4358))="oman",LOWER(TRIM($G4358))="om",LOWER(TRIM($G4358))="local"),1,0))</f>
        <v/>
      </c>
      <c r="R4358" s="38">
        <f>IF($C4358="",0,IF(OR(ISNUMBER(SEARCH("resign",$N4358)),ISNUMBER(SEARCH("terminat",$N4358)),ISNUMBER(SEARCH("inactive",$N4358)),ISNUMBER(SEARCH("vacan",$N4358)),ISNUMBER(SEARCH("deceased",$N4358)),ISNUMBER(SEARCH("separated",$N4358))),0,1))</f>
        <v/>
      </c>
      <c r="S4358">
        <f>IF(OR($R4358=0,NOT(ISNUMBER($I4358))),"",IFERROR(DATEDIF($I4358,DATE(FY,1,1),"y"),""))</f>
        <v/>
      </c>
      <c r="T4358">
        <f>IF(OR($R4358=0,NOT(ISNUMBER($J4358))),"",IFERROR(DATEDIF($J4358,DATE(FY,1,1),"y"),0))</f>
        <v/>
      </c>
      <c r="U4358" s="38">
        <f>IF(OR($R4358=0,NOT(ISNUMBER($I4358))),0,IF(YEAR($I4358)+IF($Q4358=1,RetAgeO,RetAgeE)=FY,MONTH($I4358),IF(YEAR($I4358)+IF($Q4358=1,RetAgeO,RetAgeE)&lt;FY,1,0)))</f>
        <v/>
      </c>
      <c r="V4358" s="38">
        <f>IF(OR($R4358=0,NOT(ISNUMBER($K4358))),0,IF(YEAR($K4358)=FY,MONTH($K4358),IF(YEAR($K4358)&lt;FY,1,0)))</f>
        <v/>
      </c>
      <c r="W4358" s="38">
        <f>IF($R4358=0,0,MIN(12,IF(AND(ISNUMBER($O4358),$O4358&gt;=1,$O4358&lt;=12),INT($O4358),12),IF(AND(RetireExit="Yes",$U4358&gt;0),$U4358,12),IF(AND(ContractExit="Yes",$V4358&gt;0),$V4358,12)))</f>
        <v/>
      </c>
      <c r="X4358" s="37">
        <f>IF(ISNUMBER($P4358),$P4358,IncPct)</f>
        <v/>
      </c>
      <c r="Y4358" s="39">
        <f>IF($W4358=0,0,MAX(0,MIN($W4358,IncMonth-1))+MAX(0,$W4358-IncMonth+1)*(1+$X4358))</f>
        <v/>
      </c>
      <c r="Z4358" s="40">
        <f>IF($C4358="",0,IFERROR(INDEX(Departments!$B$5:$B$54,MATCH($C4358,Departments!$A$5:$A$54,0)),0))</f>
        <v/>
      </c>
      <c r="AA4358" s="41">
        <f>N($L4358)*$Y4358</f>
        <v/>
      </c>
      <c r="AB4358" s="41">
        <f>N($M4358)*$Y4358</f>
        <v/>
      </c>
      <c r="AC4358" s="41">
        <f>$AA4358*$Z4358</f>
        <v/>
      </c>
      <c r="AD4358" s="41">
        <f>$AA4358*BonusMonths/12</f>
        <v/>
      </c>
      <c r="AE4358" s="41">
        <f>($AA4358+SI_Gross*$AB4358)*IF($Q4358=1,SI_O,SI_E)</f>
        <v/>
      </c>
      <c r="AF4358" s="41">
        <f>IF($Q4358=1,0,$AA4358*EOSB)</f>
        <v/>
      </c>
      <c r="AG4358" s="41">
        <f>$AN4358*$W4358</f>
        <v/>
      </c>
      <c r="AH4358" s="41">
        <f>SUM($AA4358:$AG4358)</f>
        <v/>
      </c>
      <c r="AI4358" s="41">
        <f>12*($AM4358+$AN4358)</f>
        <v/>
      </c>
      <c r="AJ4358" s="41">
        <f>$AM4358*((IncMonth-1)+(13-IncMonth)*(1+$X4358))+12*$AN4358</f>
        <v/>
      </c>
      <c r="AK4358" s="41">
        <f>IF($R4358=1,N($L4358)+N($M4358),0)</f>
        <v/>
      </c>
      <c r="AL4358">
        <f>IF($C4358="","",IF(N($L4358)&lt;=0,"Basic salary missing",IF(ISNA(MATCH($C4358,Departments!$A$5:$A$54,0)),"Department not on Departments sheet",IF(AND($I4358&lt;&gt;"",NOT(ISNUMBER($I4358))),"Date of birth is text, not a date",IF(AND($K4358&lt;&gt;"",NOT(ISNUMBER($K4358))),"Contract end is text, not a date","")))))</f>
        <v/>
      </c>
      <c r="AM4358" s="41">
        <f>IF($R4358=0,0,N($L4358)*(1+$Z4358+BonusMonths/12+IF($Q4358=1,0,EOSB))+N($M4358)+(N($L4358)+SI_Gross*N($M4358))*IF($Q4358=1,SI_O,SI_E))</f>
        <v/>
      </c>
      <c r="AN4358" s="41">
        <f>IF($R4358=0,0,(IF($Q4358=1,MedO,MedE+Ticket)+Training)/12)</f>
        <v/>
      </c>
    </row>
    <row r="4359">
      <c r="I4359" s="35" t="n"/>
      <c r="J4359" s="35" t="n"/>
      <c r="K4359" s="35" t="n"/>
      <c r="L4359" s="36" t="n"/>
      <c r="M4359" s="36" t="n"/>
      <c r="P4359" s="37" t="n"/>
      <c r="Q4359" s="38">
        <f>IF($C4359="",0,IF(OR(LOWER(TRIM($G4359))="omani",LOWER(TRIM($G4359))="oman",LOWER(TRIM($G4359))="om",LOWER(TRIM($G4359))="local"),1,0))</f>
        <v/>
      </c>
      <c r="R4359" s="38">
        <f>IF($C4359="",0,IF(OR(ISNUMBER(SEARCH("resign",$N4359)),ISNUMBER(SEARCH("terminat",$N4359)),ISNUMBER(SEARCH("inactive",$N4359)),ISNUMBER(SEARCH("vacan",$N4359)),ISNUMBER(SEARCH("deceased",$N4359)),ISNUMBER(SEARCH("separated",$N4359))),0,1))</f>
        <v/>
      </c>
      <c r="S4359">
        <f>IF(OR($R4359=0,NOT(ISNUMBER($I4359))),"",IFERROR(DATEDIF($I4359,DATE(FY,1,1),"y"),""))</f>
        <v/>
      </c>
      <c r="T4359">
        <f>IF(OR($R4359=0,NOT(ISNUMBER($J4359))),"",IFERROR(DATEDIF($J4359,DATE(FY,1,1),"y"),0))</f>
        <v/>
      </c>
      <c r="U4359" s="38">
        <f>IF(OR($R4359=0,NOT(ISNUMBER($I4359))),0,IF(YEAR($I4359)+IF($Q4359=1,RetAgeO,RetAgeE)=FY,MONTH($I4359),IF(YEAR($I4359)+IF($Q4359=1,RetAgeO,RetAgeE)&lt;FY,1,0)))</f>
        <v/>
      </c>
      <c r="V4359" s="38">
        <f>IF(OR($R4359=0,NOT(ISNUMBER($K4359))),0,IF(YEAR($K4359)=FY,MONTH($K4359),IF(YEAR($K4359)&lt;FY,1,0)))</f>
        <v/>
      </c>
      <c r="W4359" s="38">
        <f>IF($R4359=0,0,MIN(12,IF(AND(ISNUMBER($O4359),$O4359&gt;=1,$O4359&lt;=12),INT($O4359),12),IF(AND(RetireExit="Yes",$U4359&gt;0),$U4359,12),IF(AND(ContractExit="Yes",$V4359&gt;0),$V4359,12)))</f>
        <v/>
      </c>
      <c r="X4359" s="37">
        <f>IF(ISNUMBER($P4359),$P4359,IncPct)</f>
        <v/>
      </c>
      <c r="Y4359" s="39">
        <f>IF($W4359=0,0,MAX(0,MIN($W4359,IncMonth-1))+MAX(0,$W4359-IncMonth+1)*(1+$X4359))</f>
        <v/>
      </c>
      <c r="Z4359" s="40">
        <f>IF($C4359="",0,IFERROR(INDEX(Departments!$B$5:$B$54,MATCH($C4359,Departments!$A$5:$A$54,0)),0))</f>
        <v/>
      </c>
      <c r="AA4359" s="41">
        <f>N($L4359)*$Y4359</f>
        <v/>
      </c>
      <c r="AB4359" s="41">
        <f>N($M4359)*$Y4359</f>
        <v/>
      </c>
      <c r="AC4359" s="41">
        <f>$AA4359*$Z4359</f>
        <v/>
      </c>
      <c r="AD4359" s="41">
        <f>$AA4359*BonusMonths/12</f>
        <v/>
      </c>
      <c r="AE4359" s="41">
        <f>($AA4359+SI_Gross*$AB4359)*IF($Q4359=1,SI_O,SI_E)</f>
        <v/>
      </c>
      <c r="AF4359" s="41">
        <f>IF($Q4359=1,0,$AA4359*EOSB)</f>
        <v/>
      </c>
      <c r="AG4359" s="41">
        <f>$AN4359*$W4359</f>
        <v/>
      </c>
      <c r="AH4359" s="41">
        <f>SUM($AA4359:$AG4359)</f>
        <v/>
      </c>
      <c r="AI4359" s="41">
        <f>12*($AM4359+$AN4359)</f>
        <v/>
      </c>
      <c r="AJ4359" s="41">
        <f>$AM4359*((IncMonth-1)+(13-IncMonth)*(1+$X4359))+12*$AN4359</f>
        <v/>
      </c>
      <c r="AK4359" s="41">
        <f>IF($R4359=1,N($L4359)+N($M4359),0)</f>
        <v/>
      </c>
      <c r="AL4359">
        <f>IF($C4359="","",IF(N($L4359)&lt;=0,"Basic salary missing",IF(ISNA(MATCH($C4359,Departments!$A$5:$A$54,0)),"Department not on Departments sheet",IF(AND($I4359&lt;&gt;"",NOT(ISNUMBER($I4359))),"Date of birth is text, not a date",IF(AND($K4359&lt;&gt;"",NOT(ISNUMBER($K4359))),"Contract end is text, not a date","")))))</f>
        <v/>
      </c>
      <c r="AM4359" s="41">
        <f>IF($R4359=0,0,N($L4359)*(1+$Z4359+BonusMonths/12+IF($Q4359=1,0,EOSB))+N($M4359)+(N($L4359)+SI_Gross*N($M4359))*IF($Q4359=1,SI_O,SI_E))</f>
        <v/>
      </c>
      <c r="AN4359" s="41">
        <f>IF($R4359=0,0,(IF($Q4359=1,MedO,MedE+Ticket)+Training)/12)</f>
        <v/>
      </c>
    </row>
    <row r="4360">
      <c r="I4360" s="35" t="n"/>
      <c r="J4360" s="35" t="n"/>
      <c r="K4360" s="35" t="n"/>
      <c r="L4360" s="36" t="n"/>
      <c r="M4360" s="36" t="n"/>
      <c r="P4360" s="37" t="n"/>
      <c r="Q4360" s="38">
        <f>IF($C4360="",0,IF(OR(LOWER(TRIM($G4360))="omani",LOWER(TRIM($G4360))="oman",LOWER(TRIM($G4360))="om",LOWER(TRIM($G4360))="local"),1,0))</f>
        <v/>
      </c>
      <c r="R4360" s="38">
        <f>IF($C4360="",0,IF(OR(ISNUMBER(SEARCH("resign",$N4360)),ISNUMBER(SEARCH("terminat",$N4360)),ISNUMBER(SEARCH("inactive",$N4360)),ISNUMBER(SEARCH("vacan",$N4360)),ISNUMBER(SEARCH("deceased",$N4360)),ISNUMBER(SEARCH("separated",$N4360))),0,1))</f>
        <v/>
      </c>
      <c r="S4360">
        <f>IF(OR($R4360=0,NOT(ISNUMBER($I4360))),"",IFERROR(DATEDIF($I4360,DATE(FY,1,1),"y"),""))</f>
        <v/>
      </c>
      <c r="T4360">
        <f>IF(OR($R4360=0,NOT(ISNUMBER($J4360))),"",IFERROR(DATEDIF($J4360,DATE(FY,1,1),"y"),0))</f>
        <v/>
      </c>
      <c r="U4360" s="38">
        <f>IF(OR($R4360=0,NOT(ISNUMBER($I4360))),0,IF(YEAR($I4360)+IF($Q4360=1,RetAgeO,RetAgeE)=FY,MONTH($I4360),IF(YEAR($I4360)+IF($Q4360=1,RetAgeO,RetAgeE)&lt;FY,1,0)))</f>
        <v/>
      </c>
      <c r="V4360" s="38">
        <f>IF(OR($R4360=0,NOT(ISNUMBER($K4360))),0,IF(YEAR($K4360)=FY,MONTH($K4360),IF(YEAR($K4360)&lt;FY,1,0)))</f>
        <v/>
      </c>
      <c r="W4360" s="38">
        <f>IF($R4360=0,0,MIN(12,IF(AND(ISNUMBER($O4360),$O4360&gt;=1,$O4360&lt;=12),INT($O4360),12),IF(AND(RetireExit="Yes",$U4360&gt;0),$U4360,12),IF(AND(ContractExit="Yes",$V4360&gt;0),$V4360,12)))</f>
        <v/>
      </c>
      <c r="X4360" s="37">
        <f>IF(ISNUMBER($P4360),$P4360,IncPct)</f>
        <v/>
      </c>
      <c r="Y4360" s="39">
        <f>IF($W4360=0,0,MAX(0,MIN($W4360,IncMonth-1))+MAX(0,$W4360-IncMonth+1)*(1+$X4360))</f>
        <v/>
      </c>
      <c r="Z4360" s="40">
        <f>IF($C4360="",0,IFERROR(INDEX(Departments!$B$5:$B$54,MATCH($C4360,Departments!$A$5:$A$54,0)),0))</f>
        <v/>
      </c>
      <c r="AA4360" s="41">
        <f>N($L4360)*$Y4360</f>
        <v/>
      </c>
      <c r="AB4360" s="41">
        <f>N($M4360)*$Y4360</f>
        <v/>
      </c>
      <c r="AC4360" s="41">
        <f>$AA4360*$Z4360</f>
        <v/>
      </c>
      <c r="AD4360" s="41">
        <f>$AA4360*BonusMonths/12</f>
        <v/>
      </c>
      <c r="AE4360" s="41">
        <f>($AA4360+SI_Gross*$AB4360)*IF($Q4360=1,SI_O,SI_E)</f>
        <v/>
      </c>
      <c r="AF4360" s="41">
        <f>IF($Q4360=1,0,$AA4360*EOSB)</f>
        <v/>
      </c>
      <c r="AG4360" s="41">
        <f>$AN4360*$W4360</f>
        <v/>
      </c>
      <c r="AH4360" s="41">
        <f>SUM($AA4360:$AG4360)</f>
        <v/>
      </c>
      <c r="AI4360" s="41">
        <f>12*($AM4360+$AN4360)</f>
        <v/>
      </c>
      <c r="AJ4360" s="41">
        <f>$AM4360*((IncMonth-1)+(13-IncMonth)*(1+$X4360))+12*$AN4360</f>
        <v/>
      </c>
      <c r="AK4360" s="41">
        <f>IF($R4360=1,N($L4360)+N($M4360),0)</f>
        <v/>
      </c>
      <c r="AL4360">
        <f>IF($C4360="","",IF(N($L4360)&lt;=0,"Basic salary missing",IF(ISNA(MATCH($C4360,Departments!$A$5:$A$54,0)),"Department not on Departments sheet",IF(AND($I4360&lt;&gt;"",NOT(ISNUMBER($I4360))),"Date of birth is text, not a date",IF(AND($K4360&lt;&gt;"",NOT(ISNUMBER($K4360))),"Contract end is text, not a date","")))))</f>
        <v/>
      </c>
      <c r="AM4360" s="41">
        <f>IF($R4360=0,0,N($L4360)*(1+$Z4360+BonusMonths/12+IF($Q4360=1,0,EOSB))+N($M4360)+(N($L4360)+SI_Gross*N($M4360))*IF($Q4360=1,SI_O,SI_E))</f>
        <v/>
      </c>
      <c r="AN4360" s="41">
        <f>IF($R4360=0,0,(IF($Q4360=1,MedO,MedE+Ticket)+Training)/12)</f>
        <v/>
      </c>
    </row>
    <row r="4361">
      <c r="I4361" s="35" t="n"/>
      <c r="J4361" s="35" t="n"/>
      <c r="K4361" s="35" t="n"/>
      <c r="L4361" s="36" t="n"/>
      <c r="M4361" s="36" t="n"/>
      <c r="P4361" s="37" t="n"/>
      <c r="Q4361" s="38">
        <f>IF($C4361="",0,IF(OR(LOWER(TRIM($G4361))="omani",LOWER(TRIM($G4361))="oman",LOWER(TRIM($G4361))="om",LOWER(TRIM($G4361))="local"),1,0))</f>
        <v/>
      </c>
      <c r="R4361" s="38">
        <f>IF($C4361="",0,IF(OR(ISNUMBER(SEARCH("resign",$N4361)),ISNUMBER(SEARCH("terminat",$N4361)),ISNUMBER(SEARCH("inactive",$N4361)),ISNUMBER(SEARCH("vacan",$N4361)),ISNUMBER(SEARCH("deceased",$N4361)),ISNUMBER(SEARCH("separated",$N4361))),0,1))</f>
        <v/>
      </c>
      <c r="S4361">
        <f>IF(OR($R4361=0,NOT(ISNUMBER($I4361))),"",IFERROR(DATEDIF($I4361,DATE(FY,1,1),"y"),""))</f>
        <v/>
      </c>
      <c r="T4361">
        <f>IF(OR($R4361=0,NOT(ISNUMBER($J4361))),"",IFERROR(DATEDIF($J4361,DATE(FY,1,1),"y"),0))</f>
        <v/>
      </c>
      <c r="U4361" s="38">
        <f>IF(OR($R4361=0,NOT(ISNUMBER($I4361))),0,IF(YEAR($I4361)+IF($Q4361=1,RetAgeO,RetAgeE)=FY,MONTH($I4361),IF(YEAR($I4361)+IF($Q4361=1,RetAgeO,RetAgeE)&lt;FY,1,0)))</f>
        <v/>
      </c>
      <c r="V4361" s="38">
        <f>IF(OR($R4361=0,NOT(ISNUMBER($K4361))),0,IF(YEAR($K4361)=FY,MONTH($K4361),IF(YEAR($K4361)&lt;FY,1,0)))</f>
        <v/>
      </c>
      <c r="W4361" s="38">
        <f>IF($R4361=0,0,MIN(12,IF(AND(ISNUMBER($O4361),$O4361&gt;=1,$O4361&lt;=12),INT($O4361),12),IF(AND(RetireExit="Yes",$U4361&gt;0),$U4361,12),IF(AND(ContractExit="Yes",$V4361&gt;0),$V4361,12)))</f>
        <v/>
      </c>
      <c r="X4361" s="37">
        <f>IF(ISNUMBER($P4361),$P4361,IncPct)</f>
        <v/>
      </c>
      <c r="Y4361" s="39">
        <f>IF($W4361=0,0,MAX(0,MIN($W4361,IncMonth-1))+MAX(0,$W4361-IncMonth+1)*(1+$X4361))</f>
        <v/>
      </c>
      <c r="Z4361" s="40">
        <f>IF($C4361="",0,IFERROR(INDEX(Departments!$B$5:$B$54,MATCH($C4361,Departments!$A$5:$A$54,0)),0))</f>
        <v/>
      </c>
      <c r="AA4361" s="41">
        <f>N($L4361)*$Y4361</f>
        <v/>
      </c>
      <c r="AB4361" s="41">
        <f>N($M4361)*$Y4361</f>
        <v/>
      </c>
      <c r="AC4361" s="41">
        <f>$AA4361*$Z4361</f>
        <v/>
      </c>
      <c r="AD4361" s="41">
        <f>$AA4361*BonusMonths/12</f>
        <v/>
      </c>
      <c r="AE4361" s="41">
        <f>($AA4361+SI_Gross*$AB4361)*IF($Q4361=1,SI_O,SI_E)</f>
        <v/>
      </c>
      <c r="AF4361" s="41">
        <f>IF($Q4361=1,0,$AA4361*EOSB)</f>
        <v/>
      </c>
      <c r="AG4361" s="41">
        <f>$AN4361*$W4361</f>
        <v/>
      </c>
      <c r="AH4361" s="41">
        <f>SUM($AA4361:$AG4361)</f>
        <v/>
      </c>
      <c r="AI4361" s="41">
        <f>12*($AM4361+$AN4361)</f>
        <v/>
      </c>
      <c r="AJ4361" s="41">
        <f>$AM4361*((IncMonth-1)+(13-IncMonth)*(1+$X4361))+12*$AN4361</f>
        <v/>
      </c>
      <c r="AK4361" s="41">
        <f>IF($R4361=1,N($L4361)+N($M4361),0)</f>
        <v/>
      </c>
      <c r="AL4361">
        <f>IF($C4361="","",IF(N($L4361)&lt;=0,"Basic salary missing",IF(ISNA(MATCH($C4361,Departments!$A$5:$A$54,0)),"Department not on Departments sheet",IF(AND($I4361&lt;&gt;"",NOT(ISNUMBER($I4361))),"Date of birth is text, not a date",IF(AND($K4361&lt;&gt;"",NOT(ISNUMBER($K4361))),"Contract end is text, not a date","")))))</f>
        <v/>
      </c>
      <c r="AM4361" s="41">
        <f>IF($R4361=0,0,N($L4361)*(1+$Z4361+BonusMonths/12+IF($Q4361=1,0,EOSB))+N($M4361)+(N($L4361)+SI_Gross*N($M4361))*IF($Q4361=1,SI_O,SI_E))</f>
        <v/>
      </c>
      <c r="AN4361" s="41">
        <f>IF($R4361=0,0,(IF($Q4361=1,MedO,MedE+Ticket)+Training)/12)</f>
        <v/>
      </c>
    </row>
    <row r="4362">
      <c r="I4362" s="35" t="n"/>
      <c r="J4362" s="35" t="n"/>
      <c r="K4362" s="35" t="n"/>
      <c r="L4362" s="36" t="n"/>
      <c r="M4362" s="36" t="n"/>
      <c r="P4362" s="37" t="n"/>
      <c r="Q4362" s="38">
        <f>IF($C4362="",0,IF(OR(LOWER(TRIM($G4362))="omani",LOWER(TRIM($G4362))="oman",LOWER(TRIM($G4362))="om",LOWER(TRIM($G4362))="local"),1,0))</f>
        <v/>
      </c>
      <c r="R4362" s="38">
        <f>IF($C4362="",0,IF(OR(ISNUMBER(SEARCH("resign",$N4362)),ISNUMBER(SEARCH("terminat",$N4362)),ISNUMBER(SEARCH("inactive",$N4362)),ISNUMBER(SEARCH("vacan",$N4362)),ISNUMBER(SEARCH("deceased",$N4362)),ISNUMBER(SEARCH("separated",$N4362))),0,1))</f>
        <v/>
      </c>
      <c r="S4362">
        <f>IF(OR($R4362=0,NOT(ISNUMBER($I4362))),"",IFERROR(DATEDIF($I4362,DATE(FY,1,1),"y"),""))</f>
        <v/>
      </c>
      <c r="T4362">
        <f>IF(OR($R4362=0,NOT(ISNUMBER($J4362))),"",IFERROR(DATEDIF($J4362,DATE(FY,1,1),"y"),0))</f>
        <v/>
      </c>
      <c r="U4362" s="38">
        <f>IF(OR($R4362=0,NOT(ISNUMBER($I4362))),0,IF(YEAR($I4362)+IF($Q4362=1,RetAgeO,RetAgeE)=FY,MONTH($I4362),IF(YEAR($I4362)+IF($Q4362=1,RetAgeO,RetAgeE)&lt;FY,1,0)))</f>
        <v/>
      </c>
      <c r="V4362" s="38">
        <f>IF(OR($R4362=0,NOT(ISNUMBER($K4362))),0,IF(YEAR($K4362)=FY,MONTH($K4362),IF(YEAR($K4362)&lt;FY,1,0)))</f>
        <v/>
      </c>
      <c r="W4362" s="38">
        <f>IF($R4362=0,0,MIN(12,IF(AND(ISNUMBER($O4362),$O4362&gt;=1,$O4362&lt;=12),INT($O4362),12),IF(AND(RetireExit="Yes",$U4362&gt;0),$U4362,12),IF(AND(ContractExit="Yes",$V4362&gt;0),$V4362,12)))</f>
        <v/>
      </c>
      <c r="X4362" s="37">
        <f>IF(ISNUMBER($P4362),$P4362,IncPct)</f>
        <v/>
      </c>
      <c r="Y4362" s="39">
        <f>IF($W4362=0,0,MAX(0,MIN($W4362,IncMonth-1))+MAX(0,$W4362-IncMonth+1)*(1+$X4362))</f>
        <v/>
      </c>
      <c r="Z4362" s="40">
        <f>IF($C4362="",0,IFERROR(INDEX(Departments!$B$5:$B$54,MATCH($C4362,Departments!$A$5:$A$54,0)),0))</f>
        <v/>
      </c>
      <c r="AA4362" s="41">
        <f>N($L4362)*$Y4362</f>
        <v/>
      </c>
      <c r="AB4362" s="41">
        <f>N($M4362)*$Y4362</f>
        <v/>
      </c>
      <c r="AC4362" s="41">
        <f>$AA4362*$Z4362</f>
        <v/>
      </c>
      <c r="AD4362" s="41">
        <f>$AA4362*BonusMonths/12</f>
        <v/>
      </c>
      <c r="AE4362" s="41">
        <f>($AA4362+SI_Gross*$AB4362)*IF($Q4362=1,SI_O,SI_E)</f>
        <v/>
      </c>
      <c r="AF4362" s="41">
        <f>IF($Q4362=1,0,$AA4362*EOSB)</f>
        <v/>
      </c>
      <c r="AG4362" s="41">
        <f>$AN4362*$W4362</f>
        <v/>
      </c>
      <c r="AH4362" s="41">
        <f>SUM($AA4362:$AG4362)</f>
        <v/>
      </c>
      <c r="AI4362" s="41">
        <f>12*($AM4362+$AN4362)</f>
        <v/>
      </c>
      <c r="AJ4362" s="41">
        <f>$AM4362*((IncMonth-1)+(13-IncMonth)*(1+$X4362))+12*$AN4362</f>
        <v/>
      </c>
      <c r="AK4362" s="41">
        <f>IF($R4362=1,N($L4362)+N($M4362),0)</f>
        <v/>
      </c>
      <c r="AL4362">
        <f>IF($C4362="","",IF(N($L4362)&lt;=0,"Basic salary missing",IF(ISNA(MATCH($C4362,Departments!$A$5:$A$54,0)),"Department not on Departments sheet",IF(AND($I4362&lt;&gt;"",NOT(ISNUMBER($I4362))),"Date of birth is text, not a date",IF(AND($K4362&lt;&gt;"",NOT(ISNUMBER($K4362))),"Contract end is text, not a date","")))))</f>
        <v/>
      </c>
      <c r="AM4362" s="41">
        <f>IF($R4362=0,0,N($L4362)*(1+$Z4362+BonusMonths/12+IF($Q4362=1,0,EOSB))+N($M4362)+(N($L4362)+SI_Gross*N($M4362))*IF($Q4362=1,SI_O,SI_E))</f>
        <v/>
      </c>
      <c r="AN4362" s="41">
        <f>IF($R4362=0,0,(IF($Q4362=1,MedO,MedE+Ticket)+Training)/12)</f>
        <v/>
      </c>
    </row>
    <row r="4363">
      <c r="I4363" s="35" t="n"/>
      <c r="J4363" s="35" t="n"/>
      <c r="K4363" s="35" t="n"/>
      <c r="L4363" s="36" t="n"/>
      <c r="M4363" s="36" t="n"/>
      <c r="P4363" s="37" t="n"/>
      <c r="Q4363" s="38">
        <f>IF($C4363="",0,IF(OR(LOWER(TRIM($G4363))="omani",LOWER(TRIM($G4363))="oman",LOWER(TRIM($G4363))="om",LOWER(TRIM($G4363))="local"),1,0))</f>
        <v/>
      </c>
      <c r="R4363" s="38">
        <f>IF($C4363="",0,IF(OR(ISNUMBER(SEARCH("resign",$N4363)),ISNUMBER(SEARCH("terminat",$N4363)),ISNUMBER(SEARCH("inactive",$N4363)),ISNUMBER(SEARCH("vacan",$N4363)),ISNUMBER(SEARCH("deceased",$N4363)),ISNUMBER(SEARCH("separated",$N4363))),0,1))</f>
        <v/>
      </c>
      <c r="S4363">
        <f>IF(OR($R4363=0,NOT(ISNUMBER($I4363))),"",IFERROR(DATEDIF($I4363,DATE(FY,1,1),"y"),""))</f>
        <v/>
      </c>
      <c r="T4363">
        <f>IF(OR($R4363=0,NOT(ISNUMBER($J4363))),"",IFERROR(DATEDIF($J4363,DATE(FY,1,1),"y"),0))</f>
        <v/>
      </c>
      <c r="U4363" s="38">
        <f>IF(OR($R4363=0,NOT(ISNUMBER($I4363))),0,IF(YEAR($I4363)+IF($Q4363=1,RetAgeO,RetAgeE)=FY,MONTH($I4363),IF(YEAR($I4363)+IF($Q4363=1,RetAgeO,RetAgeE)&lt;FY,1,0)))</f>
        <v/>
      </c>
      <c r="V4363" s="38">
        <f>IF(OR($R4363=0,NOT(ISNUMBER($K4363))),0,IF(YEAR($K4363)=FY,MONTH($K4363),IF(YEAR($K4363)&lt;FY,1,0)))</f>
        <v/>
      </c>
      <c r="W4363" s="38">
        <f>IF($R4363=0,0,MIN(12,IF(AND(ISNUMBER($O4363),$O4363&gt;=1,$O4363&lt;=12),INT($O4363),12),IF(AND(RetireExit="Yes",$U4363&gt;0),$U4363,12),IF(AND(ContractExit="Yes",$V4363&gt;0),$V4363,12)))</f>
        <v/>
      </c>
      <c r="X4363" s="37">
        <f>IF(ISNUMBER($P4363),$P4363,IncPct)</f>
        <v/>
      </c>
      <c r="Y4363" s="39">
        <f>IF($W4363=0,0,MAX(0,MIN($W4363,IncMonth-1))+MAX(0,$W4363-IncMonth+1)*(1+$X4363))</f>
        <v/>
      </c>
      <c r="Z4363" s="40">
        <f>IF($C4363="",0,IFERROR(INDEX(Departments!$B$5:$B$54,MATCH($C4363,Departments!$A$5:$A$54,0)),0))</f>
        <v/>
      </c>
      <c r="AA4363" s="41">
        <f>N($L4363)*$Y4363</f>
        <v/>
      </c>
      <c r="AB4363" s="41">
        <f>N($M4363)*$Y4363</f>
        <v/>
      </c>
      <c r="AC4363" s="41">
        <f>$AA4363*$Z4363</f>
        <v/>
      </c>
      <c r="AD4363" s="41">
        <f>$AA4363*BonusMonths/12</f>
        <v/>
      </c>
      <c r="AE4363" s="41">
        <f>($AA4363+SI_Gross*$AB4363)*IF($Q4363=1,SI_O,SI_E)</f>
        <v/>
      </c>
      <c r="AF4363" s="41">
        <f>IF($Q4363=1,0,$AA4363*EOSB)</f>
        <v/>
      </c>
      <c r="AG4363" s="41">
        <f>$AN4363*$W4363</f>
        <v/>
      </c>
      <c r="AH4363" s="41">
        <f>SUM($AA4363:$AG4363)</f>
        <v/>
      </c>
      <c r="AI4363" s="41">
        <f>12*($AM4363+$AN4363)</f>
        <v/>
      </c>
      <c r="AJ4363" s="41">
        <f>$AM4363*((IncMonth-1)+(13-IncMonth)*(1+$X4363))+12*$AN4363</f>
        <v/>
      </c>
      <c r="AK4363" s="41">
        <f>IF($R4363=1,N($L4363)+N($M4363),0)</f>
        <v/>
      </c>
      <c r="AL4363">
        <f>IF($C4363="","",IF(N($L4363)&lt;=0,"Basic salary missing",IF(ISNA(MATCH($C4363,Departments!$A$5:$A$54,0)),"Department not on Departments sheet",IF(AND($I4363&lt;&gt;"",NOT(ISNUMBER($I4363))),"Date of birth is text, not a date",IF(AND($K4363&lt;&gt;"",NOT(ISNUMBER($K4363))),"Contract end is text, not a date","")))))</f>
        <v/>
      </c>
      <c r="AM4363" s="41">
        <f>IF($R4363=0,0,N($L4363)*(1+$Z4363+BonusMonths/12+IF($Q4363=1,0,EOSB))+N($M4363)+(N($L4363)+SI_Gross*N($M4363))*IF($Q4363=1,SI_O,SI_E))</f>
        <v/>
      </c>
      <c r="AN4363" s="41">
        <f>IF($R4363=0,0,(IF($Q4363=1,MedO,MedE+Ticket)+Training)/12)</f>
        <v/>
      </c>
    </row>
    <row r="4364">
      <c r="I4364" s="35" t="n"/>
      <c r="J4364" s="35" t="n"/>
      <c r="K4364" s="35" t="n"/>
      <c r="L4364" s="36" t="n"/>
      <c r="M4364" s="36" t="n"/>
      <c r="P4364" s="37" t="n"/>
      <c r="Q4364" s="38">
        <f>IF($C4364="",0,IF(OR(LOWER(TRIM($G4364))="omani",LOWER(TRIM($G4364))="oman",LOWER(TRIM($G4364))="om",LOWER(TRIM($G4364))="local"),1,0))</f>
        <v/>
      </c>
      <c r="R4364" s="38">
        <f>IF($C4364="",0,IF(OR(ISNUMBER(SEARCH("resign",$N4364)),ISNUMBER(SEARCH("terminat",$N4364)),ISNUMBER(SEARCH("inactive",$N4364)),ISNUMBER(SEARCH("vacan",$N4364)),ISNUMBER(SEARCH("deceased",$N4364)),ISNUMBER(SEARCH("separated",$N4364))),0,1))</f>
        <v/>
      </c>
      <c r="S4364">
        <f>IF(OR($R4364=0,NOT(ISNUMBER($I4364))),"",IFERROR(DATEDIF($I4364,DATE(FY,1,1),"y"),""))</f>
        <v/>
      </c>
      <c r="T4364">
        <f>IF(OR($R4364=0,NOT(ISNUMBER($J4364))),"",IFERROR(DATEDIF($J4364,DATE(FY,1,1),"y"),0))</f>
        <v/>
      </c>
      <c r="U4364" s="38">
        <f>IF(OR($R4364=0,NOT(ISNUMBER($I4364))),0,IF(YEAR($I4364)+IF($Q4364=1,RetAgeO,RetAgeE)=FY,MONTH($I4364),IF(YEAR($I4364)+IF($Q4364=1,RetAgeO,RetAgeE)&lt;FY,1,0)))</f>
        <v/>
      </c>
      <c r="V4364" s="38">
        <f>IF(OR($R4364=0,NOT(ISNUMBER($K4364))),0,IF(YEAR($K4364)=FY,MONTH($K4364),IF(YEAR($K4364)&lt;FY,1,0)))</f>
        <v/>
      </c>
      <c r="W4364" s="38">
        <f>IF($R4364=0,0,MIN(12,IF(AND(ISNUMBER($O4364),$O4364&gt;=1,$O4364&lt;=12),INT($O4364),12),IF(AND(RetireExit="Yes",$U4364&gt;0),$U4364,12),IF(AND(ContractExit="Yes",$V4364&gt;0),$V4364,12)))</f>
        <v/>
      </c>
      <c r="X4364" s="37">
        <f>IF(ISNUMBER($P4364),$P4364,IncPct)</f>
        <v/>
      </c>
      <c r="Y4364" s="39">
        <f>IF($W4364=0,0,MAX(0,MIN($W4364,IncMonth-1))+MAX(0,$W4364-IncMonth+1)*(1+$X4364))</f>
        <v/>
      </c>
      <c r="Z4364" s="40">
        <f>IF($C4364="",0,IFERROR(INDEX(Departments!$B$5:$B$54,MATCH($C4364,Departments!$A$5:$A$54,0)),0))</f>
        <v/>
      </c>
      <c r="AA4364" s="41">
        <f>N($L4364)*$Y4364</f>
        <v/>
      </c>
      <c r="AB4364" s="41">
        <f>N($M4364)*$Y4364</f>
        <v/>
      </c>
      <c r="AC4364" s="41">
        <f>$AA4364*$Z4364</f>
        <v/>
      </c>
      <c r="AD4364" s="41">
        <f>$AA4364*BonusMonths/12</f>
        <v/>
      </c>
      <c r="AE4364" s="41">
        <f>($AA4364+SI_Gross*$AB4364)*IF($Q4364=1,SI_O,SI_E)</f>
        <v/>
      </c>
      <c r="AF4364" s="41">
        <f>IF($Q4364=1,0,$AA4364*EOSB)</f>
        <v/>
      </c>
      <c r="AG4364" s="41">
        <f>$AN4364*$W4364</f>
        <v/>
      </c>
      <c r="AH4364" s="41">
        <f>SUM($AA4364:$AG4364)</f>
        <v/>
      </c>
      <c r="AI4364" s="41">
        <f>12*($AM4364+$AN4364)</f>
        <v/>
      </c>
      <c r="AJ4364" s="41">
        <f>$AM4364*((IncMonth-1)+(13-IncMonth)*(1+$X4364))+12*$AN4364</f>
        <v/>
      </c>
      <c r="AK4364" s="41">
        <f>IF($R4364=1,N($L4364)+N($M4364),0)</f>
        <v/>
      </c>
      <c r="AL4364">
        <f>IF($C4364="","",IF(N($L4364)&lt;=0,"Basic salary missing",IF(ISNA(MATCH($C4364,Departments!$A$5:$A$54,0)),"Department not on Departments sheet",IF(AND($I4364&lt;&gt;"",NOT(ISNUMBER($I4364))),"Date of birth is text, not a date",IF(AND($K4364&lt;&gt;"",NOT(ISNUMBER($K4364))),"Contract end is text, not a date","")))))</f>
        <v/>
      </c>
      <c r="AM4364" s="41">
        <f>IF($R4364=0,0,N($L4364)*(1+$Z4364+BonusMonths/12+IF($Q4364=1,0,EOSB))+N($M4364)+(N($L4364)+SI_Gross*N($M4364))*IF($Q4364=1,SI_O,SI_E))</f>
        <v/>
      </c>
      <c r="AN4364" s="41">
        <f>IF($R4364=0,0,(IF($Q4364=1,MedO,MedE+Ticket)+Training)/12)</f>
        <v/>
      </c>
    </row>
    <row r="4365">
      <c r="I4365" s="35" t="n"/>
      <c r="J4365" s="35" t="n"/>
      <c r="K4365" s="35" t="n"/>
      <c r="L4365" s="36" t="n"/>
      <c r="M4365" s="36" t="n"/>
      <c r="P4365" s="37" t="n"/>
      <c r="Q4365" s="38">
        <f>IF($C4365="",0,IF(OR(LOWER(TRIM($G4365))="omani",LOWER(TRIM($G4365))="oman",LOWER(TRIM($G4365))="om",LOWER(TRIM($G4365))="local"),1,0))</f>
        <v/>
      </c>
      <c r="R4365" s="38">
        <f>IF($C4365="",0,IF(OR(ISNUMBER(SEARCH("resign",$N4365)),ISNUMBER(SEARCH("terminat",$N4365)),ISNUMBER(SEARCH("inactive",$N4365)),ISNUMBER(SEARCH("vacan",$N4365)),ISNUMBER(SEARCH("deceased",$N4365)),ISNUMBER(SEARCH("separated",$N4365))),0,1))</f>
        <v/>
      </c>
      <c r="S4365">
        <f>IF(OR($R4365=0,NOT(ISNUMBER($I4365))),"",IFERROR(DATEDIF($I4365,DATE(FY,1,1),"y"),""))</f>
        <v/>
      </c>
      <c r="T4365">
        <f>IF(OR($R4365=0,NOT(ISNUMBER($J4365))),"",IFERROR(DATEDIF($J4365,DATE(FY,1,1),"y"),0))</f>
        <v/>
      </c>
      <c r="U4365" s="38">
        <f>IF(OR($R4365=0,NOT(ISNUMBER($I4365))),0,IF(YEAR($I4365)+IF($Q4365=1,RetAgeO,RetAgeE)=FY,MONTH($I4365),IF(YEAR($I4365)+IF($Q4365=1,RetAgeO,RetAgeE)&lt;FY,1,0)))</f>
        <v/>
      </c>
      <c r="V4365" s="38">
        <f>IF(OR($R4365=0,NOT(ISNUMBER($K4365))),0,IF(YEAR($K4365)=FY,MONTH($K4365),IF(YEAR($K4365)&lt;FY,1,0)))</f>
        <v/>
      </c>
      <c r="W4365" s="38">
        <f>IF($R4365=0,0,MIN(12,IF(AND(ISNUMBER($O4365),$O4365&gt;=1,$O4365&lt;=12),INT($O4365),12),IF(AND(RetireExit="Yes",$U4365&gt;0),$U4365,12),IF(AND(ContractExit="Yes",$V4365&gt;0),$V4365,12)))</f>
        <v/>
      </c>
      <c r="X4365" s="37">
        <f>IF(ISNUMBER($P4365),$P4365,IncPct)</f>
        <v/>
      </c>
      <c r="Y4365" s="39">
        <f>IF($W4365=0,0,MAX(0,MIN($W4365,IncMonth-1))+MAX(0,$W4365-IncMonth+1)*(1+$X4365))</f>
        <v/>
      </c>
      <c r="Z4365" s="40">
        <f>IF($C4365="",0,IFERROR(INDEX(Departments!$B$5:$B$54,MATCH($C4365,Departments!$A$5:$A$54,0)),0))</f>
        <v/>
      </c>
      <c r="AA4365" s="41">
        <f>N($L4365)*$Y4365</f>
        <v/>
      </c>
      <c r="AB4365" s="41">
        <f>N($M4365)*$Y4365</f>
        <v/>
      </c>
      <c r="AC4365" s="41">
        <f>$AA4365*$Z4365</f>
        <v/>
      </c>
      <c r="AD4365" s="41">
        <f>$AA4365*BonusMonths/12</f>
        <v/>
      </c>
      <c r="AE4365" s="41">
        <f>($AA4365+SI_Gross*$AB4365)*IF($Q4365=1,SI_O,SI_E)</f>
        <v/>
      </c>
      <c r="AF4365" s="41">
        <f>IF($Q4365=1,0,$AA4365*EOSB)</f>
        <v/>
      </c>
      <c r="AG4365" s="41">
        <f>$AN4365*$W4365</f>
        <v/>
      </c>
      <c r="AH4365" s="41">
        <f>SUM($AA4365:$AG4365)</f>
        <v/>
      </c>
      <c r="AI4365" s="41">
        <f>12*($AM4365+$AN4365)</f>
        <v/>
      </c>
      <c r="AJ4365" s="41">
        <f>$AM4365*((IncMonth-1)+(13-IncMonth)*(1+$X4365))+12*$AN4365</f>
        <v/>
      </c>
      <c r="AK4365" s="41">
        <f>IF($R4365=1,N($L4365)+N($M4365),0)</f>
        <v/>
      </c>
      <c r="AL4365">
        <f>IF($C4365="","",IF(N($L4365)&lt;=0,"Basic salary missing",IF(ISNA(MATCH($C4365,Departments!$A$5:$A$54,0)),"Department not on Departments sheet",IF(AND($I4365&lt;&gt;"",NOT(ISNUMBER($I4365))),"Date of birth is text, not a date",IF(AND($K4365&lt;&gt;"",NOT(ISNUMBER($K4365))),"Contract end is text, not a date","")))))</f>
        <v/>
      </c>
      <c r="AM4365" s="41">
        <f>IF($R4365=0,0,N($L4365)*(1+$Z4365+BonusMonths/12+IF($Q4365=1,0,EOSB))+N($M4365)+(N($L4365)+SI_Gross*N($M4365))*IF($Q4365=1,SI_O,SI_E))</f>
        <v/>
      </c>
      <c r="AN4365" s="41">
        <f>IF($R4365=0,0,(IF($Q4365=1,MedO,MedE+Ticket)+Training)/12)</f>
        <v/>
      </c>
    </row>
    <row r="4366">
      <c r="I4366" s="35" t="n"/>
      <c r="J4366" s="35" t="n"/>
      <c r="K4366" s="35" t="n"/>
      <c r="L4366" s="36" t="n"/>
      <c r="M4366" s="36" t="n"/>
      <c r="P4366" s="37" t="n"/>
      <c r="Q4366" s="38">
        <f>IF($C4366="",0,IF(OR(LOWER(TRIM($G4366))="omani",LOWER(TRIM($G4366))="oman",LOWER(TRIM($G4366))="om",LOWER(TRIM($G4366))="local"),1,0))</f>
        <v/>
      </c>
      <c r="R4366" s="38">
        <f>IF($C4366="",0,IF(OR(ISNUMBER(SEARCH("resign",$N4366)),ISNUMBER(SEARCH("terminat",$N4366)),ISNUMBER(SEARCH("inactive",$N4366)),ISNUMBER(SEARCH("vacan",$N4366)),ISNUMBER(SEARCH("deceased",$N4366)),ISNUMBER(SEARCH("separated",$N4366))),0,1))</f>
        <v/>
      </c>
      <c r="S4366">
        <f>IF(OR($R4366=0,NOT(ISNUMBER($I4366))),"",IFERROR(DATEDIF($I4366,DATE(FY,1,1),"y"),""))</f>
        <v/>
      </c>
      <c r="T4366">
        <f>IF(OR($R4366=0,NOT(ISNUMBER($J4366))),"",IFERROR(DATEDIF($J4366,DATE(FY,1,1),"y"),0))</f>
        <v/>
      </c>
      <c r="U4366" s="38">
        <f>IF(OR($R4366=0,NOT(ISNUMBER($I4366))),0,IF(YEAR($I4366)+IF($Q4366=1,RetAgeO,RetAgeE)=FY,MONTH($I4366),IF(YEAR($I4366)+IF($Q4366=1,RetAgeO,RetAgeE)&lt;FY,1,0)))</f>
        <v/>
      </c>
      <c r="V4366" s="38">
        <f>IF(OR($R4366=0,NOT(ISNUMBER($K4366))),0,IF(YEAR($K4366)=FY,MONTH($K4366),IF(YEAR($K4366)&lt;FY,1,0)))</f>
        <v/>
      </c>
      <c r="W4366" s="38">
        <f>IF($R4366=0,0,MIN(12,IF(AND(ISNUMBER($O4366),$O4366&gt;=1,$O4366&lt;=12),INT($O4366),12),IF(AND(RetireExit="Yes",$U4366&gt;0),$U4366,12),IF(AND(ContractExit="Yes",$V4366&gt;0),$V4366,12)))</f>
        <v/>
      </c>
      <c r="X4366" s="37">
        <f>IF(ISNUMBER($P4366),$P4366,IncPct)</f>
        <v/>
      </c>
      <c r="Y4366" s="39">
        <f>IF($W4366=0,0,MAX(0,MIN($W4366,IncMonth-1))+MAX(0,$W4366-IncMonth+1)*(1+$X4366))</f>
        <v/>
      </c>
      <c r="Z4366" s="40">
        <f>IF($C4366="",0,IFERROR(INDEX(Departments!$B$5:$B$54,MATCH($C4366,Departments!$A$5:$A$54,0)),0))</f>
        <v/>
      </c>
      <c r="AA4366" s="41">
        <f>N($L4366)*$Y4366</f>
        <v/>
      </c>
      <c r="AB4366" s="41">
        <f>N($M4366)*$Y4366</f>
        <v/>
      </c>
      <c r="AC4366" s="41">
        <f>$AA4366*$Z4366</f>
        <v/>
      </c>
      <c r="AD4366" s="41">
        <f>$AA4366*BonusMonths/12</f>
        <v/>
      </c>
      <c r="AE4366" s="41">
        <f>($AA4366+SI_Gross*$AB4366)*IF($Q4366=1,SI_O,SI_E)</f>
        <v/>
      </c>
      <c r="AF4366" s="41">
        <f>IF($Q4366=1,0,$AA4366*EOSB)</f>
        <v/>
      </c>
      <c r="AG4366" s="41">
        <f>$AN4366*$W4366</f>
        <v/>
      </c>
      <c r="AH4366" s="41">
        <f>SUM($AA4366:$AG4366)</f>
        <v/>
      </c>
      <c r="AI4366" s="41">
        <f>12*($AM4366+$AN4366)</f>
        <v/>
      </c>
      <c r="AJ4366" s="41">
        <f>$AM4366*((IncMonth-1)+(13-IncMonth)*(1+$X4366))+12*$AN4366</f>
        <v/>
      </c>
      <c r="AK4366" s="41">
        <f>IF($R4366=1,N($L4366)+N($M4366),0)</f>
        <v/>
      </c>
      <c r="AL4366">
        <f>IF($C4366="","",IF(N($L4366)&lt;=0,"Basic salary missing",IF(ISNA(MATCH($C4366,Departments!$A$5:$A$54,0)),"Department not on Departments sheet",IF(AND($I4366&lt;&gt;"",NOT(ISNUMBER($I4366))),"Date of birth is text, not a date",IF(AND($K4366&lt;&gt;"",NOT(ISNUMBER($K4366))),"Contract end is text, not a date","")))))</f>
        <v/>
      </c>
      <c r="AM4366" s="41">
        <f>IF($R4366=0,0,N($L4366)*(1+$Z4366+BonusMonths/12+IF($Q4366=1,0,EOSB))+N($M4366)+(N($L4366)+SI_Gross*N($M4366))*IF($Q4366=1,SI_O,SI_E))</f>
        <v/>
      </c>
      <c r="AN4366" s="41">
        <f>IF($R4366=0,0,(IF($Q4366=1,MedO,MedE+Ticket)+Training)/12)</f>
        <v/>
      </c>
    </row>
    <row r="4367">
      <c r="I4367" s="35" t="n"/>
      <c r="J4367" s="35" t="n"/>
      <c r="K4367" s="35" t="n"/>
      <c r="L4367" s="36" t="n"/>
      <c r="M4367" s="36" t="n"/>
      <c r="P4367" s="37" t="n"/>
      <c r="Q4367" s="38">
        <f>IF($C4367="",0,IF(OR(LOWER(TRIM($G4367))="omani",LOWER(TRIM($G4367))="oman",LOWER(TRIM($G4367))="om",LOWER(TRIM($G4367))="local"),1,0))</f>
        <v/>
      </c>
      <c r="R4367" s="38">
        <f>IF($C4367="",0,IF(OR(ISNUMBER(SEARCH("resign",$N4367)),ISNUMBER(SEARCH("terminat",$N4367)),ISNUMBER(SEARCH("inactive",$N4367)),ISNUMBER(SEARCH("vacan",$N4367)),ISNUMBER(SEARCH("deceased",$N4367)),ISNUMBER(SEARCH("separated",$N4367))),0,1))</f>
        <v/>
      </c>
      <c r="S4367">
        <f>IF(OR($R4367=0,NOT(ISNUMBER($I4367))),"",IFERROR(DATEDIF($I4367,DATE(FY,1,1),"y"),""))</f>
        <v/>
      </c>
      <c r="T4367">
        <f>IF(OR($R4367=0,NOT(ISNUMBER($J4367))),"",IFERROR(DATEDIF($J4367,DATE(FY,1,1),"y"),0))</f>
        <v/>
      </c>
      <c r="U4367" s="38">
        <f>IF(OR($R4367=0,NOT(ISNUMBER($I4367))),0,IF(YEAR($I4367)+IF($Q4367=1,RetAgeO,RetAgeE)=FY,MONTH($I4367),IF(YEAR($I4367)+IF($Q4367=1,RetAgeO,RetAgeE)&lt;FY,1,0)))</f>
        <v/>
      </c>
      <c r="V4367" s="38">
        <f>IF(OR($R4367=0,NOT(ISNUMBER($K4367))),0,IF(YEAR($K4367)=FY,MONTH($K4367),IF(YEAR($K4367)&lt;FY,1,0)))</f>
        <v/>
      </c>
      <c r="W4367" s="38">
        <f>IF($R4367=0,0,MIN(12,IF(AND(ISNUMBER($O4367),$O4367&gt;=1,$O4367&lt;=12),INT($O4367),12),IF(AND(RetireExit="Yes",$U4367&gt;0),$U4367,12),IF(AND(ContractExit="Yes",$V4367&gt;0),$V4367,12)))</f>
        <v/>
      </c>
      <c r="X4367" s="37">
        <f>IF(ISNUMBER($P4367),$P4367,IncPct)</f>
        <v/>
      </c>
      <c r="Y4367" s="39">
        <f>IF($W4367=0,0,MAX(0,MIN($W4367,IncMonth-1))+MAX(0,$W4367-IncMonth+1)*(1+$X4367))</f>
        <v/>
      </c>
      <c r="Z4367" s="40">
        <f>IF($C4367="",0,IFERROR(INDEX(Departments!$B$5:$B$54,MATCH($C4367,Departments!$A$5:$A$54,0)),0))</f>
        <v/>
      </c>
      <c r="AA4367" s="41">
        <f>N($L4367)*$Y4367</f>
        <v/>
      </c>
      <c r="AB4367" s="41">
        <f>N($M4367)*$Y4367</f>
        <v/>
      </c>
      <c r="AC4367" s="41">
        <f>$AA4367*$Z4367</f>
        <v/>
      </c>
      <c r="AD4367" s="41">
        <f>$AA4367*BonusMonths/12</f>
        <v/>
      </c>
      <c r="AE4367" s="41">
        <f>($AA4367+SI_Gross*$AB4367)*IF($Q4367=1,SI_O,SI_E)</f>
        <v/>
      </c>
      <c r="AF4367" s="41">
        <f>IF($Q4367=1,0,$AA4367*EOSB)</f>
        <v/>
      </c>
      <c r="AG4367" s="41">
        <f>$AN4367*$W4367</f>
        <v/>
      </c>
      <c r="AH4367" s="41">
        <f>SUM($AA4367:$AG4367)</f>
        <v/>
      </c>
      <c r="AI4367" s="41">
        <f>12*($AM4367+$AN4367)</f>
        <v/>
      </c>
      <c r="AJ4367" s="41">
        <f>$AM4367*((IncMonth-1)+(13-IncMonth)*(1+$X4367))+12*$AN4367</f>
        <v/>
      </c>
      <c r="AK4367" s="41">
        <f>IF($R4367=1,N($L4367)+N($M4367),0)</f>
        <v/>
      </c>
      <c r="AL4367">
        <f>IF($C4367="","",IF(N($L4367)&lt;=0,"Basic salary missing",IF(ISNA(MATCH($C4367,Departments!$A$5:$A$54,0)),"Department not on Departments sheet",IF(AND($I4367&lt;&gt;"",NOT(ISNUMBER($I4367))),"Date of birth is text, not a date",IF(AND($K4367&lt;&gt;"",NOT(ISNUMBER($K4367))),"Contract end is text, not a date","")))))</f>
        <v/>
      </c>
      <c r="AM4367" s="41">
        <f>IF($R4367=0,0,N($L4367)*(1+$Z4367+BonusMonths/12+IF($Q4367=1,0,EOSB))+N($M4367)+(N($L4367)+SI_Gross*N($M4367))*IF($Q4367=1,SI_O,SI_E))</f>
        <v/>
      </c>
      <c r="AN4367" s="41">
        <f>IF($R4367=0,0,(IF($Q4367=1,MedO,MedE+Ticket)+Training)/12)</f>
        <v/>
      </c>
    </row>
    <row r="4368">
      <c r="I4368" s="35" t="n"/>
      <c r="J4368" s="35" t="n"/>
      <c r="K4368" s="35" t="n"/>
      <c r="L4368" s="36" t="n"/>
      <c r="M4368" s="36" t="n"/>
      <c r="P4368" s="37" t="n"/>
      <c r="Q4368" s="38">
        <f>IF($C4368="",0,IF(OR(LOWER(TRIM($G4368))="omani",LOWER(TRIM($G4368))="oman",LOWER(TRIM($G4368))="om",LOWER(TRIM($G4368))="local"),1,0))</f>
        <v/>
      </c>
      <c r="R4368" s="38">
        <f>IF($C4368="",0,IF(OR(ISNUMBER(SEARCH("resign",$N4368)),ISNUMBER(SEARCH("terminat",$N4368)),ISNUMBER(SEARCH("inactive",$N4368)),ISNUMBER(SEARCH("vacan",$N4368)),ISNUMBER(SEARCH("deceased",$N4368)),ISNUMBER(SEARCH("separated",$N4368))),0,1))</f>
        <v/>
      </c>
      <c r="S4368">
        <f>IF(OR($R4368=0,NOT(ISNUMBER($I4368))),"",IFERROR(DATEDIF($I4368,DATE(FY,1,1),"y"),""))</f>
        <v/>
      </c>
      <c r="T4368">
        <f>IF(OR($R4368=0,NOT(ISNUMBER($J4368))),"",IFERROR(DATEDIF($J4368,DATE(FY,1,1),"y"),0))</f>
        <v/>
      </c>
      <c r="U4368" s="38">
        <f>IF(OR($R4368=0,NOT(ISNUMBER($I4368))),0,IF(YEAR($I4368)+IF($Q4368=1,RetAgeO,RetAgeE)=FY,MONTH($I4368),IF(YEAR($I4368)+IF($Q4368=1,RetAgeO,RetAgeE)&lt;FY,1,0)))</f>
        <v/>
      </c>
      <c r="V4368" s="38">
        <f>IF(OR($R4368=0,NOT(ISNUMBER($K4368))),0,IF(YEAR($K4368)=FY,MONTH($K4368),IF(YEAR($K4368)&lt;FY,1,0)))</f>
        <v/>
      </c>
      <c r="W4368" s="38">
        <f>IF($R4368=0,0,MIN(12,IF(AND(ISNUMBER($O4368),$O4368&gt;=1,$O4368&lt;=12),INT($O4368),12),IF(AND(RetireExit="Yes",$U4368&gt;0),$U4368,12),IF(AND(ContractExit="Yes",$V4368&gt;0),$V4368,12)))</f>
        <v/>
      </c>
      <c r="X4368" s="37">
        <f>IF(ISNUMBER($P4368),$P4368,IncPct)</f>
        <v/>
      </c>
      <c r="Y4368" s="39">
        <f>IF($W4368=0,0,MAX(0,MIN($W4368,IncMonth-1))+MAX(0,$W4368-IncMonth+1)*(1+$X4368))</f>
        <v/>
      </c>
      <c r="Z4368" s="40">
        <f>IF($C4368="",0,IFERROR(INDEX(Departments!$B$5:$B$54,MATCH($C4368,Departments!$A$5:$A$54,0)),0))</f>
        <v/>
      </c>
      <c r="AA4368" s="41">
        <f>N($L4368)*$Y4368</f>
        <v/>
      </c>
      <c r="AB4368" s="41">
        <f>N($M4368)*$Y4368</f>
        <v/>
      </c>
      <c r="AC4368" s="41">
        <f>$AA4368*$Z4368</f>
        <v/>
      </c>
      <c r="AD4368" s="41">
        <f>$AA4368*BonusMonths/12</f>
        <v/>
      </c>
      <c r="AE4368" s="41">
        <f>($AA4368+SI_Gross*$AB4368)*IF($Q4368=1,SI_O,SI_E)</f>
        <v/>
      </c>
      <c r="AF4368" s="41">
        <f>IF($Q4368=1,0,$AA4368*EOSB)</f>
        <v/>
      </c>
      <c r="AG4368" s="41">
        <f>$AN4368*$W4368</f>
        <v/>
      </c>
      <c r="AH4368" s="41">
        <f>SUM($AA4368:$AG4368)</f>
        <v/>
      </c>
      <c r="AI4368" s="41">
        <f>12*($AM4368+$AN4368)</f>
        <v/>
      </c>
      <c r="AJ4368" s="41">
        <f>$AM4368*((IncMonth-1)+(13-IncMonth)*(1+$X4368))+12*$AN4368</f>
        <v/>
      </c>
      <c r="AK4368" s="41">
        <f>IF($R4368=1,N($L4368)+N($M4368),0)</f>
        <v/>
      </c>
      <c r="AL4368">
        <f>IF($C4368="","",IF(N($L4368)&lt;=0,"Basic salary missing",IF(ISNA(MATCH($C4368,Departments!$A$5:$A$54,0)),"Department not on Departments sheet",IF(AND($I4368&lt;&gt;"",NOT(ISNUMBER($I4368))),"Date of birth is text, not a date",IF(AND($K4368&lt;&gt;"",NOT(ISNUMBER($K4368))),"Contract end is text, not a date","")))))</f>
        <v/>
      </c>
      <c r="AM4368" s="41">
        <f>IF($R4368=0,0,N($L4368)*(1+$Z4368+BonusMonths/12+IF($Q4368=1,0,EOSB))+N($M4368)+(N($L4368)+SI_Gross*N($M4368))*IF($Q4368=1,SI_O,SI_E))</f>
        <v/>
      </c>
      <c r="AN4368" s="41">
        <f>IF($R4368=0,0,(IF($Q4368=1,MedO,MedE+Ticket)+Training)/12)</f>
        <v/>
      </c>
    </row>
    <row r="4369">
      <c r="I4369" s="35" t="n"/>
      <c r="J4369" s="35" t="n"/>
      <c r="K4369" s="35" t="n"/>
      <c r="L4369" s="36" t="n"/>
      <c r="M4369" s="36" t="n"/>
      <c r="P4369" s="37" t="n"/>
      <c r="Q4369" s="38">
        <f>IF($C4369="",0,IF(OR(LOWER(TRIM($G4369))="omani",LOWER(TRIM($G4369))="oman",LOWER(TRIM($G4369))="om",LOWER(TRIM($G4369))="local"),1,0))</f>
        <v/>
      </c>
      <c r="R4369" s="38">
        <f>IF($C4369="",0,IF(OR(ISNUMBER(SEARCH("resign",$N4369)),ISNUMBER(SEARCH("terminat",$N4369)),ISNUMBER(SEARCH("inactive",$N4369)),ISNUMBER(SEARCH("vacan",$N4369)),ISNUMBER(SEARCH("deceased",$N4369)),ISNUMBER(SEARCH("separated",$N4369))),0,1))</f>
        <v/>
      </c>
      <c r="S4369">
        <f>IF(OR($R4369=0,NOT(ISNUMBER($I4369))),"",IFERROR(DATEDIF($I4369,DATE(FY,1,1),"y"),""))</f>
        <v/>
      </c>
      <c r="T4369">
        <f>IF(OR($R4369=0,NOT(ISNUMBER($J4369))),"",IFERROR(DATEDIF($J4369,DATE(FY,1,1),"y"),0))</f>
        <v/>
      </c>
      <c r="U4369" s="38">
        <f>IF(OR($R4369=0,NOT(ISNUMBER($I4369))),0,IF(YEAR($I4369)+IF($Q4369=1,RetAgeO,RetAgeE)=FY,MONTH($I4369),IF(YEAR($I4369)+IF($Q4369=1,RetAgeO,RetAgeE)&lt;FY,1,0)))</f>
        <v/>
      </c>
      <c r="V4369" s="38">
        <f>IF(OR($R4369=0,NOT(ISNUMBER($K4369))),0,IF(YEAR($K4369)=FY,MONTH($K4369),IF(YEAR($K4369)&lt;FY,1,0)))</f>
        <v/>
      </c>
      <c r="W4369" s="38">
        <f>IF($R4369=0,0,MIN(12,IF(AND(ISNUMBER($O4369),$O4369&gt;=1,$O4369&lt;=12),INT($O4369),12),IF(AND(RetireExit="Yes",$U4369&gt;0),$U4369,12),IF(AND(ContractExit="Yes",$V4369&gt;0),$V4369,12)))</f>
        <v/>
      </c>
      <c r="X4369" s="37">
        <f>IF(ISNUMBER($P4369),$P4369,IncPct)</f>
        <v/>
      </c>
      <c r="Y4369" s="39">
        <f>IF($W4369=0,0,MAX(0,MIN($W4369,IncMonth-1))+MAX(0,$W4369-IncMonth+1)*(1+$X4369))</f>
        <v/>
      </c>
      <c r="Z4369" s="40">
        <f>IF($C4369="",0,IFERROR(INDEX(Departments!$B$5:$B$54,MATCH($C4369,Departments!$A$5:$A$54,0)),0))</f>
        <v/>
      </c>
      <c r="AA4369" s="41">
        <f>N($L4369)*$Y4369</f>
        <v/>
      </c>
      <c r="AB4369" s="41">
        <f>N($M4369)*$Y4369</f>
        <v/>
      </c>
      <c r="AC4369" s="41">
        <f>$AA4369*$Z4369</f>
        <v/>
      </c>
      <c r="AD4369" s="41">
        <f>$AA4369*BonusMonths/12</f>
        <v/>
      </c>
      <c r="AE4369" s="41">
        <f>($AA4369+SI_Gross*$AB4369)*IF($Q4369=1,SI_O,SI_E)</f>
        <v/>
      </c>
      <c r="AF4369" s="41">
        <f>IF($Q4369=1,0,$AA4369*EOSB)</f>
        <v/>
      </c>
      <c r="AG4369" s="41">
        <f>$AN4369*$W4369</f>
        <v/>
      </c>
      <c r="AH4369" s="41">
        <f>SUM($AA4369:$AG4369)</f>
        <v/>
      </c>
      <c r="AI4369" s="41">
        <f>12*($AM4369+$AN4369)</f>
        <v/>
      </c>
      <c r="AJ4369" s="41">
        <f>$AM4369*((IncMonth-1)+(13-IncMonth)*(1+$X4369))+12*$AN4369</f>
        <v/>
      </c>
      <c r="AK4369" s="41">
        <f>IF($R4369=1,N($L4369)+N($M4369),0)</f>
        <v/>
      </c>
      <c r="AL4369">
        <f>IF($C4369="","",IF(N($L4369)&lt;=0,"Basic salary missing",IF(ISNA(MATCH($C4369,Departments!$A$5:$A$54,0)),"Department not on Departments sheet",IF(AND($I4369&lt;&gt;"",NOT(ISNUMBER($I4369))),"Date of birth is text, not a date",IF(AND($K4369&lt;&gt;"",NOT(ISNUMBER($K4369))),"Contract end is text, not a date","")))))</f>
        <v/>
      </c>
      <c r="AM4369" s="41">
        <f>IF($R4369=0,0,N($L4369)*(1+$Z4369+BonusMonths/12+IF($Q4369=1,0,EOSB))+N($M4369)+(N($L4369)+SI_Gross*N($M4369))*IF($Q4369=1,SI_O,SI_E))</f>
        <v/>
      </c>
      <c r="AN4369" s="41">
        <f>IF($R4369=0,0,(IF($Q4369=1,MedO,MedE+Ticket)+Training)/12)</f>
        <v/>
      </c>
    </row>
    <row r="4370">
      <c r="I4370" s="35" t="n"/>
      <c r="J4370" s="35" t="n"/>
      <c r="K4370" s="35" t="n"/>
      <c r="L4370" s="36" t="n"/>
      <c r="M4370" s="36" t="n"/>
      <c r="P4370" s="37" t="n"/>
      <c r="Q4370" s="38">
        <f>IF($C4370="",0,IF(OR(LOWER(TRIM($G4370))="omani",LOWER(TRIM($G4370))="oman",LOWER(TRIM($G4370))="om",LOWER(TRIM($G4370))="local"),1,0))</f>
        <v/>
      </c>
      <c r="R4370" s="38">
        <f>IF($C4370="",0,IF(OR(ISNUMBER(SEARCH("resign",$N4370)),ISNUMBER(SEARCH("terminat",$N4370)),ISNUMBER(SEARCH("inactive",$N4370)),ISNUMBER(SEARCH("vacan",$N4370)),ISNUMBER(SEARCH("deceased",$N4370)),ISNUMBER(SEARCH("separated",$N4370))),0,1))</f>
        <v/>
      </c>
      <c r="S4370">
        <f>IF(OR($R4370=0,NOT(ISNUMBER($I4370))),"",IFERROR(DATEDIF($I4370,DATE(FY,1,1),"y"),""))</f>
        <v/>
      </c>
      <c r="T4370">
        <f>IF(OR($R4370=0,NOT(ISNUMBER($J4370))),"",IFERROR(DATEDIF($J4370,DATE(FY,1,1),"y"),0))</f>
        <v/>
      </c>
      <c r="U4370" s="38">
        <f>IF(OR($R4370=0,NOT(ISNUMBER($I4370))),0,IF(YEAR($I4370)+IF($Q4370=1,RetAgeO,RetAgeE)=FY,MONTH($I4370),IF(YEAR($I4370)+IF($Q4370=1,RetAgeO,RetAgeE)&lt;FY,1,0)))</f>
        <v/>
      </c>
      <c r="V4370" s="38">
        <f>IF(OR($R4370=0,NOT(ISNUMBER($K4370))),0,IF(YEAR($K4370)=FY,MONTH($K4370),IF(YEAR($K4370)&lt;FY,1,0)))</f>
        <v/>
      </c>
      <c r="W4370" s="38">
        <f>IF($R4370=0,0,MIN(12,IF(AND(ISNUMBER($O4370),$O4370&gt;=1,$O4370&lt;=12),INT($O4370),12),IF(AND(RetireExit="Yes",$U4370&gt;0),$U4370,12),IF(AND(ContractExit="Yes",$V4370&gt;0),$V4370,12)))</f>
        <v/>
      </c>
      <c r="X4370" s="37">
        <f>IF(ISNUMBER($P4370),$P4370,IncPct)</f>
        <v/>
      </c>
      <c r="Y4370" s="39">
        <f>IF($W4370=0,0,MAX(0,MIN($W4370,IncMonth-1))+MAX(0,$W4370-IncMonth+1)*(1+$X4370))</f>
        <v/>
      </c>
      <c r="Z4370" s="40">
        <f>IF($C4370="",0,IFERROR(INDEX(Departments!$B$5:$B$54,MATCH($C4370,Departments!$A$5:$A$54,0)),0))</f>
        <v/>
      </c>
      <c r="AA4370" s="41">
        <f>N($L4370)*$Y4370</f>
        <v/>
      </c>
      <c r="AB4370" s="41">
        <f>N($M4370)*$Y4370</f>
        <v/>
      </c>
      <c r="AC4370" s="41">
        <f>$AA4370*$Z4370</f>
        <v/>
      </c>
      <c r="AD4370" s="41">
        <f>$AA4370*BonusMonths/12</f>
        <v/>
      </c>
      <c r="AE4370" s="41">
        <f>($AA4370+SI_Gross*$AB4370)*IF($Q4370=1,SI_O,SI_E)</f>
        <v/>
      </c>
      <c r="AF4370" s="41">
        <f>IF($Q4370=1,0,$AA4370*EOSB)</f>
        <v/>
      </c>
      <c r="AG4370" s="41">
        <f>$AN4370*$W4370</f>
        <v/>
      </c>
      <c r="AH4370" s="41">
        <f>SUM($AA4370:$AG4370)</f>
        <v/>
      </c>
      <c r="AI4370" s="41">
        <f>12*($AM4370+$AN4370)</f>
        <v/>
      </c>
      <c r="AJ4370" s="41">
        <f>$AM4370*((IncMonth-1)+(13-IncMonth)*(1+$X4370))+12*$AN4370</f>
        <v/>
      </c>
      <c r="AK4370" s="41">
        <f>IF($R4370=1,N($L4370)+N($M4370),0)</f>
        <v/>
      </c>
      <c r="AL4370">
        <f>IF($C4370="","",IF(N($L4370)&lt;=0,"Basic salary missing",IF(ISNA(MATCH($C4370,Departments!$A$5:$A$54,0)),"Department not on Departments sheet",IF(AND($I4370&lt;&gt;"",NOT(ISNUMBER($I4370))),"Date of birth is text, not a date",IF(AND($K4370&lt;&gt;"",NOT(ISNUMBER($K4370))),"Contract end is text, not a date","")))))</f>
        <v/>
      </c>
      <c r="AM4370" s="41">
        <f>IF($R4370=0,0,N($L4370)*(1+$Z4370+BonusMonths/12+IF($Q4370=1,0,EOSB))+N($M4370)+(N($L4370)+SI_Gross*N($M4370))*IF($Q4370=1,SI_O,SI_E))</f>
        <v/>
      </c>
      <c r="AN4370" s="41">
        <f>IF($R4370=0,0,(IF($Q4370=1,MedO,MedE+Ticket)+Training)/12)</f>
        <v/>
      </c>
    </row>
    <row r="4371">
      <c r="I4371" s="35" t="n"/>
      <c r="J4371" s="35" t="n"/>
      <c r="K4371" s="35" t="n"/>
      <c r="L4371" s="36" t="n"/>
      <c r="M4371" s="36" t="n"/>
      <c r="P4371" s="37" t="n"/>
      <c r="Q4371" s="38">
        <f>IF($C4371="",0,IF(OR(LOWER(TRIM($G4371))="omani",LOWER(TRIM($G4371))="oman",LOWER(TRIM($G4371))="om",LOWER(TRIM($G4371))="local"),1,0))</f>
        <v/>
      </c>
      <c r="R4371" s="38">
        <f>IF($C4371="",0,IF(OR(ISNUMBER(SEARCH("resign",$N4371)),ISNUMBER(SEARCH("terminat",$N4371)),ISNUMBER(SEARCH("inactive",$N4371)),ISNUMBER(SEARCH("vacan",$N4371)),ISNUMBER(SEARCH("deceased",$N4371)),ISNUMBER(SEARCH("separated",$N4371))),0,1))</f>
        <v/>
      </c>
      <c r="S4371">
        <f>IF(OR($R4371=0,NOT(ISNUMBER($I4371))),"",IFERROR(DATEDIF($I4371,DATE(FY,1,1),"y"),""))</f>
        <v/>
      </c>
      <c r="T4371">
        <f>IF(OR($R4371=0,NOT(ISNUMBER($J4371))),"",IFERROR(DATEDIF($J4371,DATE(FY,1,1),"y"),0))</f>
        <v/>
      </c>
      <c r="U4371" s="38">
        <f>IF(OR($R4371=0,NOT(ISNUMBER($I4371))),0,IF(YEAR($I4371)+IF($Q4371=1,RetAgeO,RetAgeE)=FY,MONTH($I4371),IF(YEAR($I4371)+IF($Q4371=1,RetAgeO,RetAgeE)&lt;FY,1,0)))</f>
        <v/>
      </c>
      <c r="V4371" s="38">
        <f>IF(OR($R4371=0,NOT(ISNUMBER($K4371))),0,IF(YEAR($K4371)=FY,MONTH($K4371),IF(YEAR($K4371)&lt;FY,1,0)))</f>
        <v/>
      </c>
      <c r="W4371" s="38">
        <f>IF($R4371=0,0,MIN(12,IF(AND(ISNUMBER($O4371),$O4371&gt;=1,$O4371&lt;=12),INT($O4371),12),IF(AND(RetireExit="Yes",$U4371&gt;0),$U4371,12),IF(AND(ContractExit="Yes",$V4371&gt;0),$V4371,12)))</f>
        <v/>
      </c>
      <c r="X4371" s="37">
        <f>IF(ISNUMBER($P4371),$P4371,IncPct)</f>
        <v/>
      </c>
      <c r="Y4371" s="39">
        <f>IF($W4371=0,0,MAX(0,MIN($W4371,IncMonth-1))+MAX(0,$W4371-IncMonth+1)*(1+$X4371))</f>
        <v/>
      </c>
      <c r="Z4371" s="40">
        <f>IF($C4371="",0,IFERROR(INDEX(Departments!$B$5:$B$54,MATCH($C4371,Departments!$A$5:$A$54,0)),0))</f>
        <v/>
      </c>
      <c r="AA4371" s="41">
        <f>N($L4371)*$Y4371</f>
        <v/>
      </c>
      <c r="AB4371" s="41">
        <f>N($M4371)*$Y4371</f>
        <v/>
      </c>
      <c r="AC4371" s="41">
        <f>$AA4371*$Z4371</f>
        <v/>
      </c>
      <c r="AD4371" s="41">
        <f>$AA4371*BonusMonths/12</f>
        <v/>
      </c>
      <c r="AE4371" s="41">
        <f>($AA4371+SI_Gross*$AB4371)*IF($Q4371=1,SI_O,SI_E)</f>
        <v/>
      </c>
      <c r="AF4371" s="41">
        <f>IF($Q4371=1,0,$AA4371*EOSB)</f>
        <v/>
      </c>
      <c r="AG4371" s="41">
        <f>$AN4371*$W4371</f>
        <v/>
      </c>
      <c r="AH4371" s="41">
        <f>SUM($AA4371:$AG4371)</f>
        <v/>
      </c>
      <c r="AI4371" s="41">
        <f>12*($AM4371+$AN4371)</f>
        <v/>
      </c>
      <c r="AJ4371" s="41">
        <f>$AM4371*((IncMonth-1)+(13-IncMonth)*(1+$X4371))+12*$AN4371</f>
        <v/>
      </c>
      <c r="AK4371" s="41">
        <f>IF($R4371=1,N($L4371)+N($M4371),0)</f>
        <v/>
      </c>
      <c r="AL4371">
        <f>IF($C4371="","",IF(N($L4371)&lt;=0,"Basic salary missing",IF(ISNA(MATCH($C4371,Departments!$A$5:$A$54,0)),"Department not on Departments sheet",IF(AND($I4371&lt;&gt;"",NOT(ISNUMBER($I4371))),"Date of birth is text, not a date",IF(AND($K4371&lt;&gt;"",NOT(ISNUMBER($K4371))),"Contract end is text, not a date","")))))</f>
        <v/>
      </c>
      <c r="AM4371" s="41">
        <f>IF($R4371=0,0,N($L4371)*(1+$Z4371+BonusMonths/12+IF($Q4371=1,0,EOSB))+N($M4371)+(N($L4371)+SI_Gross*N($M4371))*IF($Q4371=1,SI_O,SI_E))</f>
        <v/>
      </c>
      <c r="AN4371" s="41">
        <f>IF($R4371=0,0,(IF($Q4371=1,MedO,MedE+Ticket)+Training)/12)</f>
        <v/>
      </c>
    </row>
    <row r="4372">
      <c r="I4372" s="35" t="n"/>
      <c r="J4372" s="35" t="n"/>
      <c r="K4372" s="35" t="n"/>
      <c r="L4372" s="36" t="n"/>
      <c r="M4372" s="36" t="n"/>
      <c r="P4372" s="37" t="n"/>
      <c r="Q4372" s="38">
        <f>IF($C4372="",0,IF(OR(LOWER(TRIM($G4372))="omani",LOWER(TRIM($G4372))="oman",LOWER(TRIM($G4372))="om",LOWER(TRIM($G4372))="local"),1,0))</f>
        <v/>
      </c>
      <c r="R4372" s="38">
        <f>IF($C4372="",0,IF(OR(ISNUMBER(SEARCH("resign",$N4372)),ISNUMBER(SEARCH("terminat",$N4372)),ISNUMBER(SEARCH("inactive",$N4372)),ISNUMBER(SEARCH("vacan",$N4372)),ISNUMBER(SEARCH("deceased",$N4372)),ISNUMBER(SEARCH("separated",$N4372))),0,1))</f>
        <v/>
      </c>
      <c r="S4372">
        <f>IF(OR($R4372=0,NOT(ISNUMBER($I4372))),"",IFERROR(DATEDIF($I4372,DATE(FY,1,1),"y"),""))</f>
        <v/>
      </c>
      <c r="T4372">
        <f>IF(OR($R4372=0,NOT(ISNUMBER($J4372))),"",IFERROR(DATEDIF($J4372,DATE(FY,1,1),"y"),0))</f>
        <v/>
      </c>
      <c r="U4372" s="38">
        <f>IF(OR($R4372=0,NOT(ISNUMBER($I4372))),0,IF(YEAR($I4372)+IF($Q4372=1,RetAgeO,RetAgeE)=FY,MONTH($I4372),IF(YEAR($I4372)+IF($Q4372=1,RetAgeO,RetAgeE)&lt;FY,1,0)))</f>
        <v/>
      </c>
      <c r="V4372" s="38">
        <f>IF(OR($R4372=0,NOT(ISNUMBER($K4372))),0,IF(YEAR($K4372)=FY,MONTH($K4372),IF(YEAR($K4372)&lt;FY,1,0)))</f>
        <v/>
      </c>
      <c r="W4372" s="38">
        <f>IF($R4372=0,0,MIN(12,IF(AND(ISNUMBER($O4372),$O4372&gt;=1,$O4372&lt;=12),INT($O4372),12),IF(AND(RetireExit="Yes",$U4372&gt;0),$U4372,12),IF(AND(ContractExit="Yes",$V4372&gt;0),$V4372,12)))</f>
        <v/>
      </c>
      <c r="X4372" s="37">
        <f>IF(ISNUMBER($P4372),$P4372,IncPct)</f>
        <v/>
      </c>
      <c r="Y4372" s="39">
        <f>IF($W4372=0,0,MAX(0,MIN($W4372,IncMonth-1))+MAX(0,$W4372-IncMonth+1)*(1+$X4372))</f>
        <v/>
      </c>
      <c r="Z4372" s="40">
        <f>IF($C4372="",0,IFERROR(INDEX(Departments!$B$5:$B$54,MATCH($C4372,Departments!$A$5:$A$54,0)),0))</f>
        <v/>
      </c>
      <c r="AA4372" s="41">
        <f>N($L4372)*$Y4372</f>
        <v/>
      </c>
      <c r="AB4372" s="41">
        <f>N($M4372)*$Y4372</f>
        <v/>
      </c>
      <c r="AC4372" s="41">
        <f>$AA4372*$Z4372</f>
        <v/>
      </c>
      <c r="AD4372" s="41">
        <f>$AA4372*BonusMonths/12</f>
        <v/>
      </c>
      <c r="AE4372" s="41">
        <f>($AA4372+SI_Gross*$AB4372)*IF($Q4372=1,SI_O,SI_E)</f>
        <v/>
      </c>
      <c r="AF4372" s="41">
        <f>IF($Q4372=1,0,$AA4372*EOSB)</f>
        <v/>
      </c>
      <c r="AG4372" s="41">
        <f>$AN4372*$W4372</f>
        <v/>
      </c>
      <c r="AH4372" s="41">
        <f>SUM($AA4372:$AG4372)</f>
        <v/>
      </c>
      <c r="AI4372" s="41">
        <f>12*($AM4372+$AN4372)</f>
        <v/>
      </c>
      <c r="AJ4372" s="41">
        <f>$AM4372*((IncMonth-1)+(13-IncMonth)*(1+$X4372))+12*$AN4372</f>
        <v/>
      </c>
      <c r="AK4372" s="41">
        <f>IF($R4372=1,N($L4372)+N($M4372),0)</f>
        <v/>
      </c>
      <c r="AL4372">
        <f>IF($C4372="","",IF(N($L4372)&lt;=0,"Basic salary missing",IF(ISNA(MATCH($C4372,Departments!$A$5:$A$54,0)),"Department not on Departments sheet",IF(AND($I4372&lt;&gt;"",NOT(ISNUMBER($I4372))),"Date of birth is text, not a date",IF(AND($K4372&lt;&gt;"",NOT(ISNUMBER($K4372))),"Contract end is text, not a date","")))))</f>
        <v/>
      </c>
      <c r="AM4372" s="41">
        <f>IF($R4372=0,0,N($L4372)*(1+$Z4372+BonusMonths/12+IF($Q4372=1,0,EOSB))+N($M4372)+(N($L4372)+SI_Gross*N($M4372))*IF($Q4372=1,SI_O,SI_E))</f>
        <v/>
      </c>
      <c r="AN4372" s="41">
        <f>IF($R4372=0,0,(IF($Q4372=1,MedO,MedE+Ticket)+Training)/12)</f>
        <v/>
      </c>
    </row>
    <row r="4373">
      <c r="I4373" s="35" t="n"/>
      <c r="J4373" s="35" t="n"/>
      <c r="K4373" s="35" t="n"/>
      <c r="L4373" s="36" t="n"/>
      <c r="M4373" s="36" t="n"/>
      <c r="P4373" s="37" t="n"/>
      <c r="Q4373" s="38">
        <f>IF($C4373="",0,IF(OR(LOWER(TRIM($G4373))="omani",LOWER(TRIM($G4373))="oman",LOWER(TRIM($G4373))="om",LOWER(TRIM($G4373))="local"),1,0))</f>
        <v/>
      </c>
      <c r="R4373" s="38">
        <f>IF($C4373="",0,IF(OR(ISNUMBER(SEARCH("resign",$N4373)),ISNUMBER(SEARCH("terminat",$N4373)),ISNUMBER(SEARCH("inactive",$N4373)),ISNUMBER(SEARCH("vacan",$N4373)),ISNUMBER(SEARCH("deceased",$N4373)),ISNUMBER(SEARCH("separated",$N4373))),0,1))</f>
        <v/>
      </c>
      <c r="S4373">
        <f>IF(OR($R4373=0,NOT(ISNUMBER($I4373))),"",IFERROR(DATEDIF($I4373,DATE(FY,1,1),"y"),""))</f>
        <v/>
      </c>
      <c r="T4373">
        <f>IF(OR($R4373=0,NOT(ISNUMBER($J4373))),"",IFERROR(DATEDIF($J4373,DATE(FY,1,1),"y"),0))</f>
        <v/>
      </c>
      <c r="U4373" s="38">
        <f>IF(OR($R4373=0,NOT(ISNUMBER($I4373))),0,IF(YEAR($I4373)+IF($Q4373=1,RetAgeO,RetAgeE)=FY,MONTH($I4373),IF(YEAR($I4373)+IF($Q4373=1,RetAgeO,RetAgeE)&lt;FY,1,0)))</f>
        <v/>
      </c>
      <c r="V4373" s="38">
        <f>IF(OR($R4373=0,NOT(ISNUMBER($K4373))),0,IF(YEAR($K4373)=FY,MONTH($K4373),IF(YEAR($K4373)&lt;FY,1,0)))</f>
        <v/>
      </c>
      <c r="W4373" s="38">
        <f>IF($R4373=0,0,MIN(12,IF(AND(ISNUMBER($O4373),$O4373&gt;=1,$O4373&lt;=12),INT($O4373),12),IF(AND(RetireExit="Yes",$U4373&gt;0),$U4373,12),IF(AND(ContractExit="Yes",$V4373&gt;0),$V4373,12)))</f>
        <v/>
      </c>
      <c r="X4373" s="37">
        <f>IF(ISNUMBER($P4373),$P4373,IncPct)</f>
        <v/>
      </c>
      <c r="Y4373" s="39">
        <f>IF($W4373=0,0,MAX(0,MIN($W4373,IncMonth-1))+MAX(0,$W4373-IncMonth+1)*(1+$X4373))</f>
        <v/>
      </c>
      <c r="Z4373" s="40">
        <f>IF($C4373="",0,IFERROR(INDEX(Departments!$B$5:$B$54,MATCH($C4373,Departments!$A$5:$A$54,0)),0))</f>
        <v/>
      </c>
      <c r="AA4373" s="41">
        <f>N($L4373)*$Y4373</f>
        <v/>
      </c>
      <c r="AB4373" s="41">
        <f>N($M4373)*$Y4373</f>
        <v/>
      </c>
      <c r="AC4373" s="41">
        <f>$AA4373*$Z4373</f>
        <v/>
      </c>
      <c r="AD4373" s="41">
        <f>$AA4373*BonusMonths/12</f>
        <v/>
      </c>
      <c r="AE4373" s="41">
        <f>($AA4373+SI_Gross*$AB4373)*IF($Q4373=1,SI_O,SI_E)</f>
        <v/>
      </c>
      <c r="AF4373" s="41">
        <f>IF($Q4373=1,0,$AA4373*EOSB)</f>
        <v/>
      </c>
      <c r="AG4373" s="41">
        <f>$AN4373*$W4373</f>
        <v/>
      </c>
      <c r="AH4373" s="41">
        <f>SUM($AA4373:$AG4373)</f>
        <v/>
      </c>
      <c r="AI4373" s="41">
        <f>12*($AM4373+$AN4373)</f>
        <v/>
      </c>
      <c r="AJ4373" s="41">
        <f>$AM4373*((IncMonth-1)+(13-IncMonth)*(1+$X4373))+12*$AN4373</f>
        <v/>
      </c>
      <c r="AK4373" s="41">
        <f>IF($R4373=1,N($L4373)+N($M4373),0)</f>
        <v/>
      </c>
      <c r="AL4373">
        <f>IF($C4373="","",IF(N($L4373)&lt;=0,"Basic salary missing",IF(ISNA(MATCH($C4373,Departments!$A$5:$A$54,0)),"Department not on Departments sheet",IF(AND($I4373&lt;&gt;"",NOT(ISNUMBER($I4373))),"Date of birth is text, not a date",IF(AND($K4373&lt;&gt;"",NOT(ISNUMBER($K4373))),"Contract end is text, not a date","")))))</f>
        <v/>
      </c>
      <c r="AM4373" s="41">
        <f>IF($R4373=0,0,N($L4373)*(1+$Z4373+BonusMonths/12+IF($Q4373=1,0,EOSB))+N($M4373)+(N($L4373)+SI_Gross*N($M4373))*IF($Q4373=1,SI_O,SI_E))</f>
        <v/>
      </c>
      <c r="AN4373" s="41">
        <f>IF($R4373=0,0,(IF($Q4373=1,MedO,MedE+Ticket)+Training)/12)</f>
        <v/>
      </c>
    </row>
    <row r="4374">
      <c r="I4374" s="35" t="n"/>
      <c r="J4374" s="35" t="n"/>
      <c r="K4374" s="35" t="n"/>
      <c r="L4374" s="36" t="n"/>
      <c r="M4374" s="36" t="n"/>
      <c r="P4374" s="37" t="n"/>
      <c r="Q4374" s="38">
        <f>IF($C4374="",0,IF(OR(LOWER(TRIM($G4374))="omani",LOWER(TRIM($G4374))="oman",LOWER(TRIM($G4374))="om",LOWER(TRIM($G4374))="local"),1,0))</f>
        <v/>
      </c>
      <c r="R4374" s="38">
        <f>IF($C4374="",0,IF(OR(ISNUMBER(SEARCH("resign",$N4374)),ISNUMBER(SEARCH("terminat",$N4374)),ISNUMBER(SEARCH("inactive",$N4374)),ISNUMBER(SEARCH("vacan",$N4374)),ISNUMBER(SEARCH("deceased",$N4374)),ISNUMBER(SEARCH("separated",$N4374))),0,1))</f>
        <v/>
      </c>
      <c r="S4374">
        <f>IF(OR($R4374=0,NOT(ISNUMBER($I4374))),"",IFERROR(DATEDIF($I4374,DATE(FY,1,1),"y"),""))</f>
        <v/>
      </c>
      <c r="T4374">
        <f>IF(OR($R4374=0,NOT(ISNUMBER($J4374))),"",IFERROR(DATEDIF($J4374,DATE(FY,1,1),"y"),0))</f>
        <v/>
      </c>
      <c r="U4374" s="38">
        <f>IF(OR($R4374=0,NOT(ISNUMBER($I4374))),0,IF(YEAR($I4374)+IF($Q4374=1,RetAgeO,RetAgeE)=FY,MONTH($I4374),IF(YEAR($I4374)+IF($Q4374=1,RetAgeO,RetAgeE)&lt;FY,1,0)))</f>
        <v/>
      </c>
      <c r="V4374" s="38">
        <f>IF(OR($R4374=0,NOT(ISNUMBER($K4374))),0,IF(YEAR($K4374)=FY,MONTH($K4374),IF(YEAR($K4374)&lt;FY,1,0)))</f>
        <v/>
      </c>
      <c r="W4374" s="38">
        <f>IF($R4374=0,0,MIN(12,IF(AND(ISNUMBER($O4374),$O4374&gt;=1,$O4374&lt;=12),INT($O4374),12),IF(AND(RetireExit="Yes",$U4374&gt;0),$U4374,12),IF(AND(ContractExit="Yes",$V4374&gt;0),$V4374,12)))</f>
        <v/>
      </c>
      <c r="X4374" s="37">
        <f>IF(ISNUMBER($P4374),$P4374,IncPct)</f>
        <v/>
      </c>
      <c r="Y4374" s="39">
        <f>IF($W4374=0,0,MAX(0,MIN($W4374,IncMonth-1))+MAX(0,$W4374-IncMonth+1)*(1+$X4374))</f>
        <v/>
      </c>
      <c r="Z4374" s="40">
        <f>IF($C4374="",0,IFERROR(INDEX(Departments!$B$5:$B$54,MATCH($C4374,Departments!$A$5:$A$54,0)),0))</f>
        <v/>
      </c>
      <c r="AA4374" s="41">
        <f>N($L4374)*$Y4374</f>
        <v/>
      </c>
      <c r="AB4374" s="41">
        <f>N($M4374)*$Y4374</f>
        <v/>
      </c>
      <c r="AC4374" s="41">
        <f>$AA4374*$Z4374</f>
        <v/>
      </c>
      <c r="AD4374" s="41">
        <f>$AA4374*BonusMonths/12</f>
        <v/>
      </c>
      <c r="AE4374" s="41">
        <f>($AA4374+SI_Gross*$AB4374)*IF($Q4374=1,SI_O,SI_E)</f>
        <v/>
      </c>
      <c r="AF4374" s="41">
        <f>IF($Q4374=1,0,$AA4374*EOSB)</f>
        <v/>
      </c>
      <c r="AG4374" s="41">
        <f>$AN4374*$W4374</f>
        <v/>
      </c>
      <c r="AH4374" s="41">
        <f>SUM($AA4374:$AG4374)</f>
        <v/>
      </c>
      <c r="AI4374" s="41">
        <f>12*($AM4374+$AN4374)</f>
        <v/>
      </c>
      <c r="AJ4374" s="41">
        <f>$AM4374*((IncMonth-1)+(13-IncMonth)*(1+$X4374))+12*$AN4374</f>
        <v/>
      </c>
      <c r="AK4374" s="41">
        <f>IF($R4374=1,N($L4374)+N($M4374),0)</f>
        <v/>
      </c>
      <c r="AL4374">
        <f>IF($C4374="","",IF(N($L4374)&lt;=0,"Basic salary missing",IF(ISNA(MATCH($C4374,Departments!$A$5:$A$54,0)),"Department not on Departments sheet",IF(AND($I4374&lt;&gt;"",NOT(ISNUMBER($I4374))),"Date of birth is text, not a date",IF(AND($K4374&lt;&gt;"",NOT(ISNUMBER($K4374))),"Contract end is text, not a date","")))))</f>
        <v/>
      </c>
      <c r="AM4374" s="41">
        <f>IF($R4374=0,0,N($L4374)*(1+$Z4374+BonusMonths/12+IF($Q4374=1,0,EOSB))+N($M4374)+(N($L4374)+SI_Gross*N($M4374))*IF($Q4374=1,SI_O,SI_E))</f>
        <v/>
      </c>
      <c r="AN4374" s="41">
        <f>IF($R4374=0,0,(IF($Q4374=1,MedO,MedE+Ticket)+Training)/12)</f>
        <v/>
      </c>
    </row>
    <row r="4375">
      <c r="I4375" s="35" t="n"/>
      <c r="J4375" s="35" t="n"/>
      <c r="K4375" s="35" t="n"/>
      <c r="L4375" s="36" t="n"/>
      <c r="M4375" s="36" t="n"/>
      <c r="P4375" s="37" t="n"/>
      <c r="Q4375" s="38">
        <f>IF($C4375="",0,IF(OR(LOWER(TRIM($G4375))="omani",LOWER(TRIM($G4375))="oman",LOWER(TRIM($G4375))="om",LOWER(TRIM($G4375))="local"),1,0))</f>
        <v/>
      </c>
      <c r="R4375" s="38">
        <f>IF($C4375="",0,IF(OR(ISNUMBER(SEARCH("resign",$N4375)),ISNUMBER(SEARCH("terminat",$N4375)),ISNUMBER(SEARCH("inactive",$N4375)),ISNUMBER(SEARCH("vacan",$N4375)),ISNUMBER(SEARCH("deceased",$N4375)),ISNUMBER(SEARCH("separated",$N4375))),0,1))</f>
        <v/>
      </c>
      <c r="S4375">
        <f>IF(OR($R4375=0,NOT(ISNUMBER($I4375))),"",IFERROR(DATEDIF($I4375,DATE(FY,1,1),"y"),""))</f>
        <v/>
      </c>
      <c r="T4375">
        <f>IF(OR($R4375=0,NOT(ISNUMBER($J4375))),"",IFERROR(DATEDIF($J4375,DATE(FY,1,1),"y"),0))</f>
        <v/>
      </c>
      <c r="U4375" s="38">
        <f>IF(OR($R4375=0,NOT(ISNUMBER($I4375))),0,IF(YEAR($I4375)+IF($Q4375=1,RetAgeO,RetAgeE)=FY,MONTH($I4375),IF(YEAR($I4375)+IF($Q4375=1,RetAgeO,RetAgeE)&lt;FY,1,0)))</f>
        <v/>
      </c>
      <c r="V4375" s="38">
        <f>IF(OR($R4375=0,NOT(ISNUMBER($K4375))),0,IF(YEAR($K4375)=FY,MONTH($K4375),IF(YEAR($K4375)&lt;FY,1,0)))</f>
        <v/>
      </c>
      <c r="W4375" s="38">
        <f>IF($R4375=0,0,MIN(12,IF(AND(ISNUMBER($O4375),$O4375&gt;=1,$O4375&lt;=12),INT($O4375),12),IF(AND(RetireExit="Yes",$U4375&gt;0),$U4375,12),IF(AND(ContractExit="Yes",$V4375&gt;0),$V4375,12)))</f>
        <v/>
      </c>
      <c r="X4375" s="37">
        <f>IF(ISNUMBER($P4375),$P4375,IncPct)</f>
        <v/>
      </c>
      <c r="Y4375" s="39">
        <f>IF($W4375=0,0,MAX(0,MIN($W4375,IncMonth-1))+MAX(0,$W4375-IncMonth+1)*(1+$X4375))</f>
        <v/>
      </c>
      <c r="Z4375" s="40">
        <f>IF($C4375="",0,IFERROR(INDEX(Departments!$B$5:$B$54,MATCH($C4375,Departments!$A$5:$A$54,0)),0))</f>
        <v/>
      </c>
      <c r="AA4375" s="41">
        <f>N($L4375)*$Y4375</f>
        <v/>
      </c>
      <c r="AB4375" s="41">
        <f>N($M4375)*$Y4375</f>
        <v/>
      </c>
      <c r="AC4375" s="41">
        <f>$AA4375*$Z4375</f>
        <v/>
      </c>
      <c r="AD4375" s="41">
        <f>$AA4375*BonusMonths/12</f>
        <v/>
      </c>
      <c r="AE4375" s="41">
        <f>($AA4375+SI_Gross*$AB4375)*IF($Q4375=1,SI_O,SI_E)</f>
        <v/>
      </c>
      <c r="AF4375" s="41">
        <f>IF($Q4375=1,0,$AA4375*EOSB)</f>
        <v/>
      </c>
      <c r="AG4375" s="41">
        <f>$AN4375*$W4375</f>
        <v/>
      </c>
      <c r="AH4375" s="41">
        <f>SUM($AA4375:$AG4375)</f>
        <v/>
      </c>
      <c r="AI4375" s="41">
        <f>12*($AM4375+$AN4375)</f>
        <v/>
      </c>
      <c r="AJ4375" s="41">
        <f>$AM4375*((IncMonth-1)+(13-IncMonth)*(1+$X4375))+12*$AN4375</f>
        <v/>
      </c>
      <c r="AK4375" s="41">
        <f>IF($R4375=1,N($L4375)+N($M4375),0)</f>
        <v/>
      </c>
      <c r="AL4375">
        <f>IF($C4375="","",IF(N($L4375)&lt;=0,"Basic salary missing",IF(ISNA(MATCH($C4375,Departments!$A$5:$A$54,0)),"Department not on Departments sheet",IF(AND($I4375&lt;&gt;"",NOT(ISNUMBER($I4375))),"Date of birth is text, not a date",IF(AND($K4375&lt;&gt;"",NOT(ISNUMBER($K4375))),"Contract end is text, not a date","")))))</f>
        <v/>
      </c>
      <c r="AM4375" s="41">
        <f>IF($R4375=0,0,N($L4375)*(1+$Z4375+BonusMonths/12+IF($Q4375=1,0,EOSB))+N($M4375)+(N($L4375)+SI_Gross*N($M4375))*IF($Q4375=1,SI_O,SI_E))</f>
        <v/>
      </c>
      <c r="AN4375" s="41">
        <f>IF($R4375=0,0,(IF($Q4375=1,MedO,MedE+Ticket)+Training)/12)</f>
        <v/>
      </c>
    </row>
    <row r="4376">
      <c r="I4376" s="35" t="n"/>
      <c r="J4376" s="35" t="n"/>
      <c r="K4376" s="35" t="n"/>
      <c r="L4376" s="36" t="n"/>
      <c r="M4376" s="36" t="n"/>
      <c r="P4376" s="37" t="n"/>
      <c r="Q4376" s="38">
        <f>IF($C4376="",0,IF(OR(LOWER(TRIM($G4376))="omani",LOWER(TRIM($G4376))="oman",LOWER(TRIM($G4376))="om",LOWER(TRIM($G4376))="local"),1,0))</f>
        <v/>
      </c>
      <c r="R4376" s="38">
        <f>IF($C4376="",0,IF(OR(ISNUMBER(SEARCH("resign",$N4376)),ISNUMBER(SEARCH("terminat",$N4376)),ISNUMBER(SEARCH("inactive",$N4376)),ISNUMBER(SEARCH("vacan",$N4376)),ISNUMBER(SEARCH("deceased",$N4376)),ISNUMBER(SEARCH("separated",$N4376))),0,1))</f>
        <v/>
      </c>
      <c r="S4376">
        <f>IF(OR($R4376=0,NOT(ISNUMBER($I4376))),"",IFERROR(DATEDIF($I4376,DATE(FY,1,1),"y"),""))</f>
        <v/>
      </c>
      <c r="T4376">
        <f>IF(OR($R4376=0,NOT(ISNUMBER($J4376))),"",IFERROR(DATEDIF($J4376,DATE(FY,1,1),"y"),0))</f>
        <v/>
      </c>
      <c r="U4376" s="38">
        <f>IF(OR($R4376=0,NOT(ISNUMBER($I4376))),0,IF(YEAR($I4376)+IF($Q4376=1,RetAgeO,RetAgeE)=FY,MONTH($I4376),IF(YEAR($I4376)+IF($Q4376=1,RetAgeO,RetAgeE)&lt;FY,1,0)))</f>
        <v/>
      </c>
      <c r="V4376" s="38">
        <f>IF(OR($R4376=0,NOT(ISNUMBER($K4376))),0,IF(YEAR($K4376)=FY,MONTH($K4376),IF(YEAR($K4376)&lt;FY,1,0)))</f>
        <v/>
      </c>
      <c r="W4376" s="38">
        <f>IF($R4376=0,0,MIN(12,IF(AND(ISNUMBER($O4376),$O4376&gt;=1,$O4376&lt;=12),INT($O4376),12),IF(AND(RetireExit="Yes",$U4376&gt;0),$U4376,12),IF(AND(ContractExit="Yes",$V4376&gt;0),$V4376,12)))</f>
        <v/>
      </c>
      <c r="X4376" s="37">
        <f>IF(ISNUMBER($P4376),$P4376,IncPct)</f>
        <v/>
      </c>
      <c r="Y4376" s="39">
        <f>IF($W4376=0,0,MAX(0,MIN($W4376,IncMonth-1))+MAX(0,$W4376-IncMonth+1)*(1+$X4376))</f>
        <v/>
      </c>
      <c r="Z4376" s="40">
        <f>IF($C4376="",0,IFERROR(INDEX(Departments!$B$5:$B$54,MATCH($C4376,Departments!$A$5:$A$54,0)),0))</f>
        <v/>
      </c>
      <c r="AA4376" s="41">
        <f>N($L4376)*$Y4376</f>
        <v/>
      </c>
      <c r="AB4376" s="41">
        <f>N($M4376)*$Y4376</f>
        <v/>
      </c>
      <c r="AC4376" s="41">
        <f>$AA4376*$Z4376</f>
        <v/>
      </c>
      <c r="AD4376" s="41">
        <f>$AA4376*BonusMonths/12</f>
        <v/>
      </c>
      <c r="AE4376" s="41">
        <f>($AA4376+SI_Gross*$AB4376)*IF($Q4376=1,SI_O,SI_E)</f>
        <v/>
      </c>
      <c r="AF4376" s="41">
        <f>IF($Q4376=1,0,$AA4376*EOSB)</f>
        <v/>
      </c>
      <c r="AG4376" s="41">
        <f>$AN4376*$W4376</f>
        <v/>
      </c>
      <c r="AH4376" s="41">
        <f>SUM($AA4376:$AG4376)</f>
        <v/>
      </c>
      <c r="AI4376" s="41">
        <f>12*($AM4376+$AN4376)</f>
        <v/>
      </c>
      <c r="AJ4376" s="41">
        <f>$AM4376*((IncMonth-1)+(13-IncMonth)*(1+$X4376))+12*$AN4376</f>
        <v/>
      </c>
      <c r="AK4376" s="41">
        <f>IF($R4376=1,N($L4376)+N($M4376),0)</f>
        <v/>
      </c>
      <c r="AL4376">
        <f>IF($C4376="","",IF(N($L4376)&lt;=0,"Basic salary missing",IF(ISNA(MATCH($C4376,Departments!$A$5:$A$54,0)),"Department not on Departments sheet",IF(AND($I4376&lt;&gt;"",NOT(ISNUMBER($I4376))),"Date of birth is text, not a date",IF(AND($K4376&lt;&gt;"",NOT(ISNUMBER($K4376))),"Contract end is text, not a date","")))))</f>
        <v/>
      </c>
      <c r="AM4376" s="41">
        <f>IF($R4376=0,0,N($L4376)*(1+$Z4376+BonusMonths/12+IF($Q4376=1,0,EOSB))+N($M4376)+(N($L4376)+SI_Gross*N($M4376))*IF($Q4376=1,SI_O,SI_E))</f>
        <v/>
      </c>
      <c r="AN4376" s="41">
        <f>IF($R4376=0,0,(IF($Q4376=1,MedO,MedE+Ticket)+Training)/12)</f>
        <v/>
      </c>
    </row>
    <row r="4377">
      <c r="I4377" s="35" t="n"/>
      <c r="J4377" s="35" t="n"/>
      <c r="K4377" s="35" t="n"/>
      <c r="L4377" s="36" t="n"/>
      <c r="M4377" s="36" t="n"/>
      <c r="P4377" s="37" t="n"/>
      <c r="Q4377" s="38">
        <f>IF($C4377="",0,IF(OR(LOWER(TRIM($G4377))="omani",LOWER(TRIM($G4377))="oman",LOWER(TRIM($G4377))="om",LOWER(TRIM($G4377))="local"),1,0))</f>
        <v/>
      </c>
      <c r="R4377" s="38">
        <f>IF($C4377="",0,IF(OR(ISNUMBER(SEARCH("resign",$N4377)),ISNUMBER(SEARCH("terminat",$N4377)),ISNUMBER(SEARCH("inactive",$N4377)),ISNUMBER(SEARCH("vacan",$N4377)),ISNUMBER(SEARCH("deceased",$N4377)),ISNUMBER(SEARCH("separated",$N4377))),0,1))</f>
        <v/>
      </c>
      <c r="S4377">
        <f>IF(OR($R4377=0,NOT(ISNUMBER($I4377))),"",IFERROR(DATEDIF($I4377,DATE(FY,1,1),"y"),""))</f>
        <v/>
      </c>
      <c r="T4377">
        <f>IF(OR($R4377=0,NOT(ISNUMBER($J4377))),"",IFERROR(DATEDIF($J4377,DATE(FY,1,1),"y"),0))</f>
        <v/>
      </c>
      <c r="U4377" s="38">
        <f>IF(OR($R4377=0,NOT(ISNUMBER($I4377))),0,IF(YEAR($I4377)+IF($Q4377=1,RetAgeO,RetAgeE)=FY,MONTH($I4377),IF(YEAR($I4377)+IF($Q4377=1,RetAgeO,RetAgeE)&lt;FY,1,0)))</f>
        <v/>
      </c>
      <c r="V4377" s="38">
        <f>IF(OR($R4377=0,NOT(ISNUMBER($K4377))),0,IF(YEAR($K4377)=FY,MONTH($K4377),IF(YEAR($K4377)&lt;FY,1,0)))</f>
        <v/>
      </c>
      <c r="W4377" s="38">
        <f>IF($R4377=0,0,MIN(12,IF(AND(ISNUMBER($O4377),$O4377&gt;=1,$O4377&lt;=12),INT($O4377),12),IF(AND(RetireExit="Yes",$U4377&gt;0),$U4377,12),IF(AND(ContractExit="Yes",$V4377&gt;0),$V4377,12)))</f>
        <v/>
      </c>
      <c r="X4377" s="37">
        <f>IF(ISNUMBER($P4377),$P4377,IncPct)</f>
        <v/>
      </c>
      <c r="Y4377" s="39">
        <f>IF($W4377=0,0,MAX(0,MIN($W4377,IncMonth-1))+MAX(0,$W4377-IncMonth+1)*(1+$X4377))</f>
        <v/>
      </c>
      <c r="Z4377" s="40">
        <f>IF($C4377="",0,IFERROR(INDEX(Departments!$B$5:$B$54,MATCH($C4377,Departments!$A$5:$A$54,0)),0))</f>
        <v/>
      </c>
      <c r="AA4377" s="41">
        <f>N($L4377)*$Y4377</f>
        <v/>
      </c>
      <c r="AB4377" s="41">
        <f>N($M4377)*$Y4377</f>
        <v/>
      </c>
      <c r="AC4377" s="41">
        <f>$AA4377*$Z4377</f>
        <v/>
      </c>
      <c r="AD4377" s="41">
        <f>$AA4377*BonusMonths/12</f>
        <v/>
      </c>
      <c r="AE4377" s="41">
        <f>($AA4377+SI_Gross*$AB4377)*IF($Q4377=1,SI_O,SI_E)</f>
        <v/>
      </c>
      <c r="AF4377" s="41">
        <f>IF($Q4377=1,0,$AA4377*EOSB)</f>
        <v/>
      </c>
      <c r="AG4377" s="41">
        <f>$AN4377*$W4377</f>
        <v/>
      </c>
      <c r="AH4377" s="41">
        <f>SUM($AA4377:$AG4377)</f>
        <v/>
      </c>
      <c r="AI4377" s="41">
        <f>12*($AM4377+$AN4377)</f>
        <v/>
      </c>
      <c r="AJ4377" s="41">
        <f>$AM4377*((IncMonth-1)+(13-IncMonth)*(1+$X4377))+12*$AN4377</f>
        <v/>
      </c>
      <c r="AK4377" s="41">
        <f>IF($R4377=1,N($L4377)+N($M4377),0)</f>
        <v/>
      </c>
      <c r="AL4377">
        <f>IF($C4377="","",IF(N($L4377)&lt;=0,"Basic salary missing",IF(ISNA(MATCH($C4377,Departments!$A$5:$A$54,0)),"Department not on Departments sheet",IF(AND($I4377&lt;&gt;"",NOT(ISNUMBER($I4377))),"Date of birth is text, not a date",IF(AND($K4377&lt;&gt;"",NOT(ISNUMBER($K4377))),"Contract end is text, not a date","")))))</f>
        <v/>
      </c>
      <c r="AM4377" s="41">
        <f>IF($R4377=0,0,N($L4377)*(1+$Z4377+BonusMonths/12+IF($Q4377=1,0,EOSB))+N($M4377)+(N($L4377)+SI_Gross*N($M4377))*IF($Q4377=1,SI_O,SI_E))</f>
        <v/>
      </c>
      <c r="AN4377" s="41">
        <f>IF($R4377=0,0,(IF($Q4377=1,MedO,MedE+Ticket)+Training)/12)</f>
        <v/>
      </c>
    </row>
    <row r="4378">
      <c r="I4378" s="35" t="n"/>
      <c r="J4378" s="35" t="n"/>
      <c r="K4378" s="35" t="n"/>
      <c r="L4378" s="36" t="n"/>
      <c r="M4378" s="36" t="n"/>
      <c r="P4378" s="37" t="n"/>
      <c r="Q4378" s="38">
        <f>IF($C4378="",0,IF(OR(LOWER(TRIM($G4378))="omani",LOWER(TRIM($G4378))="oman",LOWER(TRIM($G4378))="om",LOWER(TRIM($G4378))="local"),1,0))</f>
        <v/>
      </c>
      <c r="R4378" s="38">
        <f>IF($C4378="",0,IF(OR(ISNUMBER(SEARCH("resign",$N4378)),ISNUMBER(SEARCH("terminat",$N4378)),ISNUMBER(SEARCH("inactive",$N4378)),ISNUMBER(SEARCH("vacan",$N4378)),ISNUMBER(SEARCH("deceased",$N4378)),ISNUMBER(SEARCH("separated",$N4378))),0,1))</f>
        <v/>
      </c>
      <c r="S4378">
        <f>IF(OR($R4378=0,NOT(ISNUMBER($I4378))),"",IFERROR(DATEDIF($I4378,DATE(FY,1,1),"y"),""))</f>
        <v/>
      </c>
      <c r="T4378">
        <f>IF(OR($R4378=0,NOT(ISNUMBER($J4378))),"",IFERROR(DATEDIF($J4378,DATE(FY,1,1),"y"),0))</f>
        <v/>
      </c>
      <c r="U4378" s="38">
        <f>IF(OR($R4378=0,NOT(ISNUMBER($I4378))),0,IF(YEAR($I4378)+IF($Q4378=1,RetAgeO,RetAgeE)=FY,MONTH($I4378),IF(YEAR($I4378)+IF($Q4378=1,RetAgeO,RetAgeE)&lt;FY,1,0)))</f>
        <v/>
      </c>
      <c r="V4378" s="38">
        <f>IF(OR($R4378=0,NOT(ISNUMBER($K4378))),0,IF(YEAR($K4378)=FY,MONTH($K4378),IF(YEAR($K4378)&lt;FY,1,0)))</f>
        <v/>
      </c>
      <c r="W4378" s="38">
        <f>IF($R4378=0,0,MIN(12,IF(AND(ISNUMBER($O4378),$O4378&gt;=1,$O4378&lt;=12),INT($O4378),12),IF(AND(RetireExit="Yes",$U4378&gt;0),$U4378,12),IF(AND(ContractExit="Yes",$V4378&gt;0),$V4378,12)))</f>
        <v/>
      </c>
      <c r="X4378" s="37">
        <f>IF(ISNUMBER($P4378),$P4378,IncPct)</f>
        <v/>
      </c>
      <c r="Y4378" s="39">
        <f>IF($W4378=0,0,MAX(0,MIN($W4378,IncMonth-1))+MAX(0,$W4378-IncMonth+1)*(1+$X4378))</f>
        <v/>
      </c>
      <c r="Z4378" s="40">
        <f>IF($C4378="",0,IFERROR(INDEX(Departments!$B$5:$B$54,MATCH($C4378,Departments!$A$5:$A$54,0)),0))</f>
        <v/>
      </c>
      <c r="AA4378" s="41">
        <f>N($L4378)*$Y4378</f>
        <v/>
      </c>
      <c r="AB4378" s="41">
        <f>N($M4378)*$Y4378</f>
        <v/>
      </c>
      <c r="AC4378" s="41">
        <f>$AA4378*$Z4378</f>
        <v/>
      </c>
      <c r="AD4378" s="41">
        <f>$AA4378*BonusMonths/12</f>
        <v/>
      </c>
      <c r="AE4378" s="41">
        <f>($AA4378+SI_Gross*$AB4378)*IF($Q4378=1,SI_O,SI_E)</f>
        <v/>
      </c>
      <c r="AF4378" s="41">
        <f>IF($Q4378=1,0,$AA4378*EOSB)</f>
        <v/>
      </c>
      <c r="AG4378" s="41">
        <f>$AN4378*$W4378</f>
        <v/>
      </c>
      <c r="AH4378" s="41">
        <f>SUM($AA4378:$AG4378)</f>
        <v/>
      </c>
      <c r="AI4378" s="41">
        <f>12*($AM4378+$AN4378)</f>
        <v/>
      </c>
      <c r="AJ4378" s="41">
        <f>$AM4378*((IncMonth-1)+(13-IncMonth)*(1+$X4378))+12*$AN4378</f>
        <v/>
      </c>
      <c r="AK4378" s="41">
        <f>IF($R4378=1,N($L4378)+N($M4378),0)</f>
        <v/>
      </c>
      <c r="AL4378">
        <f>IF($C4378="","",IF(N($L4378)&lt;=0,"Basic salary missing",IF(ISNA(MATCH($C4378,Departments!$A$5:$A$54,0)),"Department not on Departments sheet",IF(AND($I4378&lt;&gt;"",NOT(ISNUMBER($I4378))),"Date of birth is text, not a date",IF(AND($K4378&lt;&gt;"",NOT(ISNUMBER($K4378))),"Contract end is text, not a date","")))))</f>
        <v/>
      </c>
      <c r="AM4378" s="41">
        <f>IF($R4378=0,0,N($L4378)*(1+$Z4378+BonusMonths/12+IF($Q4378=1,0,EOSB))+N($M4378)+(N($L4378)+SI_Gross*N($M4378))*IF($Q4378=1,SI_O,SI_E))</f>
        <v/>
      </c>
      <c r="AN4378" s="41">
        <f>IF($R4378=0,0,(IF($Q4378=1,MedO,MedE+Ticket)+Training)/12)</f>
        <v/>
      </c>
    </row>
    <row r="4379">
      <c r="I4379" s="35" t="n"/>
      <c r="J4379" s="35" t="n"/>
      <c r="K4379" s="35" t="n"/>
      <c r="L4379" s="36" t="n"/>
      <c r="M4379" s="36" t="n"/>
      <c r="P4379" s="37" t="n"/>
      <c r="Q4379" s="38">
        <f>IF($C4379="",0,IF(OR(LOWER(TRIM($G4379))="omani",LOWER(TRIM($G4379))="oman",LOWER(TRIM($G4379))="om",LOWER(TRIM($G4379))="local"),1,0))</f>
        <v/>
      </c>
      <c r="R4379" s="38">
        <f>IF($C4379="",0,IF(OR(ISNUMBER(SEARCH("resign",$N4379)),ISNUMBER(SEARCH("terminat",$N4379)),ISNUMBER(SEARCH("inactive",$N4379)),ISNUMBER(SEARCH("vacan",$N4379)),ISNUMBER(SEARCH("deceased",$N4379)),ISNUMBER(SEARCH("separated",$N4379))),0,1))</f>
        <v/>
      </c>
      <c r="S4379">
        <f>IF(OR($R4379=0,NOT(ISNUMBER($I4379))),"",IFERROR(DATEDIF($I4379,DATE(FY,1,1),"y"),""))</f>
        <v/>
      </c>
      <c r="T4379">
        <f>IF(OR($R4379=0,NOT(ISNUMBER($J4379))),"",IFERROR(DATEDIF($J4379,DATE(FY,1,1),"y"),0))</f>
        <v/>
      </c>
      <c r="U4379" s="38">
        <f>IF(OR($R4379=0,NOT(ISNUMBER($I4379))),0,IF(YEAR($I4379)+IF($Q4379=1,RetAgeO,RetAgeE)=FY,MONTH($I4379),IF(YEAR($I4379)+IF($Q4379=1,RetAgeO,RetAgeE)&lt;FY,1,0)))</f>
        <v/>
      </c>
      <c r="V4379" s="38">
        <f>IF(OR($R4379=0,NOT(ISNUMBER($K4379))),0,IF(YEAR($K4379)=FY,MONTH($K4379),IF(YEAR($K4379)&lt;FY,1,0)))</f>
        <v/>
      </c>
      <c r="W4379" s="38">
        <f>IF($R4379=0,0,MIN(12,IF(AND(ISNUMBER($O4379),$O4379&gt;=1,$O4379&lt;=12),INT($O4379),12),IF(AND(RetireExit="Yes",$U4379&gt;0),$U4379,12),IF(AND(ContractExit="Yes",$V4379&gt;0),$V4379,12)))</f>
        <v/>
      </c>
      <c r="X4379" s="37">
        <f>IF(ISNUMBER($P4379),$P4379,IncPct)</f>
        <v/>
      </c>
      <c r="Y4379" s="39">
        <f>IF($W4379=0,0,MAX(0,MIN($W4379,IncMonth-1))+MAX(0,$W4379-IncMonth+1)*(1+$X4379))</f>
        <v/>
      </c>
      <c r="Z4379" s="40">
        <f>IF($C4379="",0,IFERROR(INDEX(Departments!$B$5:$B$54,MATCH($C4379,Departments!$A$5:$A$54,0)),0))</f>
        <v/>
      </c>
      <c r="AA4379" s="41">
        <f>N($L4379)*$Y4379</f>
        <v/>
      </c>
      <c r="AB4379" s="41">
        <f>N($M4379)*$Y4379</f>
        <v/>
      </c>
      <c r="AC4379" s="41">
        <f>$AA4379*$Z4379</f>
        <v/>
      </c>
      <c r="AD4379" s="41">
        <f>$AA4379*BonusMonths/12</f>
        <v/>
      </c>
      <c r="AE4379" s="41">
        <f>($AA4379+SI_Gross*$AB4379)*IF($Q4379=1,SI_O,SI_E)</f>
        <v/>
      </c>
      <c r="AF4379" s="41">
        <f>IF($Q4379=1,0,$AA4379*EOSB)</f>
        <v/>
      </c>
      <c r="AG4379" s="41">
        <f>$AN4379*$W4379</f>
        <v/>
      </c>
      <c r="AH4379" s="41">
        <f>SUM($AA4379:$AG4379)</f>
        <v/>
      </c>
      <c r="AI4379" s="41">
        <f>12*($AM4379+$AN4379)</f>
        <v/>
      </c>
      <c r="AJ4379" s="41">
        <f>$AM4379*((IncMonth-1)+(13-IncMonth)*(1+$X4379))+12*$AN4379</f>
        <v/>
      </c>
      <c r="AK4379" s="41">
        <f>IF($R4379=1,N($L4379)+N($M4379),0)</f>
        <v/>
      </c>
      <c r="AL4379">
        <f>IF($C4379="","",IF(N($L4379)&lt;=0,"Basic salary missing",IF(ISNA(MATCH($C4379,Departments!$A$5:$A$54,0)),"Department not on Departments sheet",IF(AND($I4379&lt;&gt;"",NOT(ISNUMBER($I4379))),"Date of birth is text, not a date",IF(AND($K4379&lt;&gt;"",NOT(ISNUMBER($K4379))),"Contract end is text, not a date","")))))</f>
        <v/>
      </c>
      <c r="AM4379" s="41">
        <f>IF($R4379=0,0,N($L4379)*(1+$Z4379+BonusMonths/12+IF($Q4379=1,0,EOSB))+N($M4379)+(N($L4379)+SI_Gross*N($M4379))*IF($Q4379=1,SI_O,SI_E))</f>
        <v/>
      </c>
      <c r="AN4379" s="41">
        <f>IF($R4379=0,0,(IF($Q4379=1,MedO,MedE+Ticket)+Training)/12)</f>
        <v/>
      </c>
    </row>
    <row r="4380">
      <c r="I4380" s="35" t="n"/>
      <c r="J4380" s="35" t="n"/>
      <c r="K4380" s="35" t="n"/>
      <c r="L4380" s="36" t="n"/>
      <c r="M4380" s="36" t="n"/>
      <c r="P4380" s="37" t="n"/>
      <c r="Q4380" s="38">
        <f>IF($C4380="",0,IF(OR(LOWER(TRIM($G4380))="omani",LOWER(TRIM($G4380))="oman",LOWER(TRIM($G4380))="om",LOWER(TRIM($G4380))="local"),1,0))</f>
        <v/>
      </c>
      <c r="R4380" s="38">
        <f>IF($C4380="",0,IF(OR(ISNUMBER(SEARCH("resign",$N4380)),ISNUMBER(SEARCH("terminat",$N4380)),ISNUMBER(SEARCH("inactive",$N4380)),ISNUMBER(SEARCH("vacan",$N4380)),ISNUMBER(SEARCH("deceased",$N4380)),ISNUMBER(SEARCH("separated",$N4380))),0,1))</f>
        <v/>
      </c>
      <c r="S4380">
        <f>IF(OR($R4380=0,NOT(ISNUMBER($I4380))),"",IFERROR(DATEDIF($I4380,DATE(FY,1,1),"y"),""))</f>
        <v/>
      </c>
      <c r="T4380">
        <f>IF(OR($R4380=0,NOT(ISNUMBER($J4380))),"",IFERROR(DATEDIF($J4380,DATE(FY,1,1),"y"),0))</f>
        <v/>
      </c>
      <c r="U4380" s="38">
        <f>IF(OR($R4380=0,NOT(ISNUMBER($I4380))),0,IF(YEAR($I4380)+IF($Q4380=1,RetAgeO,RetAgeE)=FY,MONTH($I4380),IF(YEAR($I4380)+IF($Q4380=1,RetAgeO,RetAgeE)&lt;FY,1,0)))</f>
        <v/>
      </c>
      <c r="V4380" s="38">
        <f>IF(OR($R4380=0,NOT(ISNUMBER($K4380))),0,IF(YEAR($K4380)=FY,MONTH($K4380),IF(YEAR($K4380)&lt;FY,1,0)))</f>
        <v/>
      </c>
      <c r="W4380" s="38">
        <f>IF($R4380=0,0,MIN(12,IF(AND(ISNUMBER($O4380),$O4380&gt;=1,$O4380&lt;=12),INT($O4380),12),IF(AND(RetireExit="Yes",$U4380&gt;0),$U4380,12),IF(AND(ContractExit="Yes",$V4380&gt;0),$V4380,12)))</f>
        <v/>
      </c>
      <c r="X4380" s="37">
        <f>IF(ISNUMBER($P4380),$P4380,IncPct)</f>
        <v/>
      </c>
      <c r="Y4380" s="39">
        <f>IF($W4380=0,0,MAX(0,MIN($W4380,IncMonth-1))+MAX(0,$W4380-IncMonth+1)*(1+$X4380))</f>
        <v/>
      </c>
      <c r="Z4380" s="40">
        <f>IF($C4380="",0,IFERROR(INDEX(Departments!$B$5:$B$54,MATCH($C4380,Departments!$A$5:$A$54,0)),0))</f>
        <v/>
      </c>
      <c r="AA4380" s="41">
        <f>N($L4380)*$Y4380</f>
        <v/>
      </c>
      <c r="AB4380" s="41">
        <f>N($M4380)*$Y4380</f>
        <v/>
      </c>
      <c r="AC4380" s="41">
        <f>$AA4380*$Z4380</f>
        <v/>
      </c>
      <c r="AD4380" s="41">
        <f>$AA4380*BonusMonths/12</f>
        <v/>
      </c>
      <c r="AE4380" s="41">
        <f>($AA4380+SI_Gross*$AB4380)*IF($Q4380=1,SI_O,SI_E)</f>
        <v/>
      </c>
      <c r="AF4380" s="41">
        <f>IF($Q4380=1,0,$AA4380*EOSB)</f>
        <v/>
      </c>
      <c r="AG4380" s="41">
        <f>$AN4380*$W4380</f>
        <v/>
      </c>
      <c r="AH4380" s="41">
        <f>SUM($AA4380:$AG4380)</f>
        <v/>
      </c>
      <c r="AI4380" s="41">
        <f>12*($AM4380+$AN4380)</f>
        <v/>
      </c>
      <c r="AJ4380" s="41">
        <f>$AM4380*((IncMonth-1)+(13-IncMonth)*(1+$X4380))+12*$AN4380</f>
        <v/>
      </c>
      <c r="AK4380" s="41">
        <f>IF($R4380=1,N($L4380)+N($M4380),0)</f>
        <v/>
      </c>
      <c r="AL4380">
        <f>IF($C4380="","",IF(N($L4380)&lt;=0,"Basic salary missing",IF(ISNA(MATCH($C4380,Departments!$A$5:$A$54,0)),"Department not on Departments sheet",IF(AND($I4380&lt;&gt;"",NOT(ISNUMBER($I4380))),"Date of birth is text, not a date",IF(AND($K4380&lt;&gt;"",NOT(ISNUMBER($K4380))),"Contract end is text, not a date","")))))</f>
        <v/>
      </c>
      <c r="AM4380" s="41">
        <f>IF($R4380=0,0,N($L4380)*(1+$Z4380+BonusMonths/12+IF($Q4380=1,0,EOSB))+N($M4380)+(N($L4380)+SI_Gross*N($M4380))*IF($Q4380=1,SI_O,SI_E))</f>
        <v/>
      </c>
      <c r="AN4380" s="41">
        <f>IF($R4380=0,0,(IF($Q4380=1,MedO,MedE+Ticket)+Training)/12)</f>
        <v/>
      </c>
    </row>
    <row r="4381">
      <c r="I4381" s="35" t="n"/>
      <c r="J4381" s="35" t="n"/>
      <c r="K4381" s="35" t="n"/>
      <c r="L4381" s="36" t="n"/>
      <c r="M4381" s="36" t="n"/>
      <c r="P4381" s="37" t="n"/>
      <c r="Q4381" s="38">
        <f>IF($C4381="",0,IF(OR(LOWER(TRIM($G4381))="omani",LOWER(TRIM($G4381))="oman",LOWER(TRIM($G4381))="om",LOWER(TRIM($G4381))="local"),1,0))</f>
        <v/>
      </c>
      <c r="R4381" s="38">
        <f>IF($C4381="",0,IF(OR(ISNUMBER(SEARCH("resign",$N4381)),ISNUMBER(SEARCH("terminat",$N4381)),ISNUMBER(SEARCH("inactive",$N4381)),ISNUMBER(SEARCH("vacan",$N4381)),ISNUMBER(SEARCH("deceased",$N4381)),ISNUMBER(SEARCH("separated",$N4381))),0,1))</f>
        <v/>
      </c>
      <c r="S4381">
        <f>IF(OR($R4381=0,NOT(ISNUMBER($I4381))),"",IFERROR(DATEDIF($I4381,DATE(FY,1,1),"y"),""))</f>
        <v/>
      </c>
      <c r="T4381">
        <f>IF(OR($R4381=0,NOT(ISNUMBER($J4381))),"",IFERROR(DATEDIF($J4381,DATE(FY,1,1),"y"),0))</f>
        <v/>
      </c>
      <c r="U4381" s="38">
        <f>IF(OR($R4381=0,NOT(ISNUMBER($I4381))),0,IF(YEAR($I4381)+IF($Q4381=1,RetAgeO,RetAgeE)=FY,MONTH($I4381),IF(YEAR($I4381)+IF($Q4381=1,RetAgeO,RetAgeE)&lt;FY,1,0)))</f>
        <v/>
      </c>
      <c r="V4381" s="38">
        <f>IF(OR($R4381=0,NOT(ISNUMBER($K4381))),0,IF(YEAR($K4381)=FY,MONTH($K4381),IF(YEAR($K4381)&lt;FY,1,0)))</f>
        <v/>
      </c>
      <c r="W4381" s="38">
        <f>IF($R4381=0,0,MIN(12,IF(AND(ISNUMBER($O4381),$O4381&gt;=1,$O4381&lt;=12),INT($O4381),12),IF(AND(RetireExit="Yes",$U4381&gt;0),$U4381,12),IF(AND(ContractExit="Yes",$V4381&gt;0),$V4381,12)))</f>
        <v/>
      </c>
      <c r="X4381" s="37">
        <f>IF(ISNUMBER($P4381),$P4381,IncPct)</f>
        <v/>
      </c>
      <c r="Y4381" s="39">
        <f>IF($W4381=0,0,MAX(0,MIN($W4381,IncMonth-1))+MAX(0,$W4381-IncMonth+1)*(1+$X4381))</f>
        <v/>
      </c>
      <c r="Z4381" s="40">
        <f>IF($C4381="",0,IFERROR(INDEX(Departments!$B$5:$B$54,MATCH($C4381,Departments!$A$5:$A$54,0)),0))</f>
        <v/>
      </c>
      <c r="AA4381" s="41">
        <f>N($L4381)*$Y4381</f>
        <v/>
      </c>
      <c r="AB4381" s="41">
        <f>N($M4381)*$Y4381</f>
        <v/>
      </c>
      <c r="AC4381" s="41">
        <f>$AA4381*$Z4381</f>
        <v/>
      </c>
      <c r="AD4381" s="41">
        <f>$AA4381*BonusMonths/12</f>
        <v/>
      </c>
      <c r="AE4381" s="41">
        <f>($AA4381+SI_Gross*$AB4381)*IF($Q4381=1,SI_O,SI_E)</f>
        <v/>
      </c>
      <c r="AF4381" s="41">
        <f>IF($Q4381=1,0,$AA4381*EOSB)</f>
        <v/>
      </c>
      <c r="AG4381" s="41">
        <f>$AN4381*$W4381</f>
        <v/>
      </c>
      <c r="AH4381" s="41">
        <f>SUM($AA4381:$AG4381)</f>
        <v/>
      </c>
      <c r="AI4381" s="41">
        <f>12*($AM4381+$AN4381)</f>
        <v/>
      </c>
      <c r="AJ4381" s="41">
        <f>$AM4381*((IncMonth-1)+(13-IncMonth)*(1+$X4381))+12*$AN4381</f>
        <v/>
      </c>
      <c r="AK4381" s="41">
        <f>IF($R4381=1,N($L4381)+N($M4381),0)</f>
        <v/>
      </c>
      <c r="AL4381">
        <f>IF($C4381="","",IF(N($L4381)&lt;=0,"Basic salary missing",IF(ISNA(MATCH($C4381,Departments!$A$5:$A$54,0)),"Department not on Departments sheet",IF(AND($I4381&lt;&gt;"",NOT(ISNUMBER($I4381))),"Date of birth is text, not a date",IF(AND($K4381&lt;&gt;"",NOT(ISNUMBER($K4381))),"Contract end is text, not a date","")))))</f>
        <v/>
      </c>
      <c r="AM4381" s="41">
        <f>IF($R4381=0,0,N($L4381)*(1+$Z4381+BonusMonths/12+IF($Q4381=1,0,EOSB))+N($M4381)+(N($L4381)+SI_Gross*N($M4381))*IF($Q4381=1,SI_O,SI_E))</f>
        <v/>
      </c>
      <c r="AN4381" s="41">
        <f>IF($R4381=0,0,(IF($Q4381=1,MedO,MedE+Ticket)+Training)/12)</f>
        <v/>
      </c>
    </row>
    <row r="4382">
      <c r="I4382" s="35" t="n"/>
      <c r="J4382" s="35" t="n"/>
      <c r="K4382" s="35" t="n"/>
      <c r="L4382" s="36" t="n"/>
      <c r="M4382" s="36" t="n"/>
      <c r="P4382" s="37" t="n"/>
      <c r="Q4382" s="38">
        <f>IF($C4382="",0,IF(OR(LOWER(TRIM($G4382))="omani",LOWER(TRIM($G4382))="oman",LOWER(TRIM($G4382))="om",LOWER(TRIM($G4382))="local"),1,0))</f>
        <v/>
      </c>
      <c r="R4382" s="38">
        <f>IF($C4382="",0,IF(OR(ISNUMBER(SEARCH("resign",$N4382)),ISNUMBER(SEARCH("terminat",$N4382)),ISNUMBER(SEARCH("inactive",$N4382)),ISNUMBER(SEARCH("vacan",$N4382)),ISNUMBER(SEARCH("deceased",$N4382)),ISNUMBER(SEARCH("separated",$N4382))),0,1))</f>
        <v/>
      </c>
      <c r="S4382">
        <f>IF(OR($R4382=0,NOT(ISNUMBER($I4382))),"",IFERROR(DATEDIF($I4382,DATE(FY,1,1),"y"),""))</f>
        <v/>
      </c>
      <c r="T4382">
        <f>IF(OR($R4382=0,NOT(ISNUMBER($J4382))),"",IFERROR(DATEDIF($J4382,DATE(FY,1,1),"y"),0))</f>
        <v/>
      </c>
      <c r="U4382" s="38">
        <f>IF(OR($R4382=0,NOT(ISNUMBER($I4382))),0,IF(YEAR($I4382)+IF($Q4382=1,RetAgeO,RetAgeE)=FY,MONTH($I4382),IF(YEAR($I4382)+IF($Q4382=1,RetAgeO,RetAgeE)&lt;FY,1,0)))</f>
        <v/>
      </c>
      <c r="V4382" s="38">
        <f>IF(OR($R4382=0,NOT(ISNUMBER($K4382))),0,IF(YEAR($K4382)=FY,MONTH($K4382),IF(YEAR($K4382)&lt;FY,1,0)))</f>
        <v/>
      </c>
      <c r="W4382" s="38">
        <f>IF($R4382=0,0,MIN(12,IF(AND(ISNUMBER($O4382),$O4382&gt;=1,$O4382&lt;=12),INT($O4382),12),IF(AND(RetireExit="Yes",$U4382&gt;0),$U4382,12),IF(AND(ContractExit="Yes",$V4382&gt;0),$V4382,12)))</f>
        <v/>
      </c>
      <c r="X4382" s="37">
        <f>IF(ISNUMBER($P4382),$P4382,IncPct)</f>
        <v/>
      </c>
      <c r="Y4382" s="39">
        <f>IF($W4382=0,0,MAX(0,MIN($W4382,IncMonth-1))+MAX(0,$W4382-IncMonth+1)*(1+$X4382))</f>
        <v/>
      </c>
      <c r="Z4382" s="40">
        <f>IF($C4382="",0,IFERROR(INDEX(Departments!$B$5:$B$54,MATCH($C4382,Departments!$A$5:$A$54,0)),0))</f>
        <v/>
      </c>
      <c r="AA4382" s="41">
        <f>N($L4382)*$Y4382</f>
        <v/>
      </c>
      <c r="AB4382" s="41">
        <f>N($M4382)*$Y4382</f>
        <v/>
      </c>
      <c r="AC4382" s="41">
        <f>$AA4382*$Z4382</f>
        <v/>
      </c>
      <c r="AD4382" s="41">
        <f>$AA4382*BonusMonths/12</f>
        <v/>
      </c>
      <c r="AE4382" s="41">
        <f>($AA4382+SI_Gross*$AB4382)*IF($Q4382=1,SI_O,SI_E)</f>
        <v/>
      </c>
      <c r="AF4382" s="41">
        <f>IF($Q4382=1,0,$AA4382*EOSB)</f>
        <v/>
      </c>
      <c r="AG4382" s="41">
        <f>$AN4382*$W4382</f>
        <v/>
      </c>
      <c r="AH4382" s="41">
        <f>SUM($AA4382:$AG4382)</f>
        <v/>
      </c>
      <c r="AI4382" s="41">
        <f>12*($AM4382+$AN4382)</f>
        <v/>
      </c>
      <c r="AJ4382" s="41">
        <f>$AM4382*((IncMonth-1)+(13-IncMonth)*(1+$X4382))+12*$AN4382</f>
        <v/>
      </c>
      <c r="AK4382" s="41">
        <f>IF($R4382=1,N($L4382)+N($M4382),0)</f>
        <v/>
      </c>
      <c r="AL4382">
        <f>IF($C4382="","",IF(N($L4382)&lt;=0,"Basic salary missing",IF(ISNA(MATCH($C4382,Departments!$A$5:$A$54,0)),"Department not on Departments sheet",IF(AND($I4382&lt;&gt;"",NOT(ISNUMBER($I4382))),"Date of birth is text, not a date",IF(AND($K4382&lt;&gt;"",NOT(ISNUMBER($K4382))),"Contract end is text, not a date","")))))</f>
        <v/>
      </c>
      <c r="AM4382" s="41">
        <f>IF($R4382=0,0,N($L4382)*(1+$Z4382+BonusMonths/12+IF($Q4382=1,0,EOSB))+N($M4382)+(N($L4382)+SI_Gross*N($M4382))*IF($Q4382=1,SI_O,SI_E))</f>
        <v/>
      </c>
      <c r="AN4382" s="41">
        <f>IF($R4382=0,0,(IF($Q4382=1,MedO,MedE+Ticket)+Training)/12)</f>
        <v/>
      </c>
    </row>
    <row r="4383">
      <c r="I4383" s="35" t="n"/>
      <c r="J4383" s="35" t="n"/>
      <c r="K4383" s="35" t="n"/>
      <c r="L4383" s="36" t="n"/>
      <c r="M4383" s="36" t="n"/>
      <c r="P4383" s="37" t="n"/>
      <c r="Q4383" s="38">
        <f>IF($C4383="",0,IF(OR(LOWER(TRIM($G4383))="omani",LOWER(TRIM($G4383))="oman",LOWER(TRIM($G4383))="om",LOWER(TRIM($G4383))="local"),1,0))</f>
        <v/>
      </c>
      <c r="R4383" s="38">
        <f>IF($C4383="",0,IF(OR(ISNUMBER(SEARCH("resign",$N4383)),ISNUMBER(SEARCH("terminat",$N4383)),ISNUMBER(SEARCH("inactive",$N4383)),ISNUMBER(SEARCH("vacan",$N4383)),ISNUMBER(SEARCH("deceased",$N4383)),ISNUMBER(SEARCH("separated",$N4383))),0,1))</f>
        <v/>
      </c>
      <c r="S4383">
        <f>IF(OR($R4383=0,NOT(ISNUMBER($I4383))),"",IFERROR(DATEDIF($I4383,DATE(FY,1,1),"y"),""))</f>
        <v/>
      </c>
      <c r="T4383">
        <f>IF(OR($R4383=0,NOT(ISNUMBER($J4383))),"",IFERROR(DATEDIF($J4383,DATE(FY,1,1),"y"),0))</f>
        <v/>
      </c>
      <c r="U4383" s="38">
        <f>IF(OR($R4383=0,NOT(ISNUMBER($I4383))),0,IF(YEAR($I4383)+IF($Q4383=1,RetAgeO,RetAgeE)=FY,MONTH($I4383),IF(YEAR($I4383)+IF($Q4383=1,RetAgeO,RetAgeE)&lt;FY,1,0)))</f>
        <v/>
      </c>
      <c r="V4383" s="38">
        <f>IF(OR($R4383=0,NOT(ISNUMBER($K4383))),0,IF(YEAR($K4383)=FY,MONTH($K4383),IF(YEAR($K4383)&lt;FY,1,0)))</f>
        <v/>
      </c>
      <c r="W4383" s="38">
        <f>IF($R4383=0,0,MIN(12,IF(AND(ISNUMBER($O4383),$O4383&gt;=1,$O4383&lt;=12),INT($O4383),12),IF(AND(RetireExit="Yes",$U4383&gt;0),$U4383,12),IF(AND(ContractExit="Yes",$V4383&gt;0),$V4383,12)))</f>
        <v/>
      </c>
      <c r="X4383" s="37">
        <f>IF(ISNUMBER($P4383),$P4383,IncPct)</f>
        <v/>
      </c>
      <c r="Y4383" s="39">
        <f>IF($W4383=0,0,MAX(0,MIN($W4383,IncMonth-1))+MAX(0,$W4383-IncMonth+1)*(1+$X4383))</f>
        <v/>
      </c>
      <c r="Z4383" s="40">
        <f>IF($C4383="",0,IFERROR(INDEX(Departments!$B$5:$B$54,MATCH($C4383,Departments!$A$5:$A$54,0)),0))</f>
        <v/>
      </c>
      <c r="AA4383" s="41">
        <f>N($L4383)*$Y4383</f>
        <v/>
      </c>
      <c r="AB4383" s="41">
        <f>N($M4383)*$Y4383</f>
        <v/>
      </c>
      <c r="AC4383" s="41">
        <f>$AA4383*$Z4383</f>
        <v/>
      </c>
      <c r="AD4383" s="41">
        <f>$AA4383*BonusMonths/12</f>
        <v/>
      </c>
      <c r="AE4383" s="41">
        <f>($AA4383+SI_Gross*$AB4383)*IF($Q4383=1,SI_O,SI_E)</f>
        <v/>
      </c>
      <c r="AF4383" s="41">
        <f>IF($Q4383=1,0,$AA4383*EOSB)</f>
        <v/>
      </c>
      <c r="AG4383" s="41">
        <f>$AN4383*$W4383</f>
        <v/>
      </c>
      <c r="AH4383" s="41">
        <f>SUM($AA4383:$AG4383)</f>
        <v/>
      </c>
      <c r="AI4383" s="41">
        <f>12*($AM4383+$AN4383)</f>
        <v/>
      </c>
      <c r="AJ4383" s="41">
        <f>$AM4383*((IncMonth-1)+(13-IncMonth)*(1+$X4383))+12*$AN4383</f>
        <v/>
      </c>
      <c r="AK4383" s="41">
        <f>IF($R4383=1,N($L4383)+N($M4383),0)</f>
        <v/>
      </c>
      <c r="AL4383">
        <f>IF($C4383="","",IF(N($L4383)&lt;=0,"Basic salary missing",IF(ISNA(MATCH($C4383,Departments!$A$5:$A$54,0)),"Department not on Departments sheet",IF(AND($I4383&lt;&gt;"",NOT(ISNUMBER($I4383))),"Date of birth is text, not a date",IF(AND($K4383&lt;&gt;"",NOT(ISNUMBER($K4383))),"Contract end is text, not a date","")))))</f>
        <v/>
      </c>
      <c r="AM4383" s="41">
        <f>IF($R4383=0,0,N($L4383)*(1+$Z4383+BonusMonths/12+IF($Q4383=1,0,EOSB))+N($M4383)+(N($L4383)+SI_Gross*N($M4383))*IF($Q4383=1,SI_O,SI_E))</f>
        <v/>
      </c>
      <c r="AN4383" s="41">
        <f>IF($R4383=0,0,(IF($Q4383=1,MedO,MedE+Ticket)+Training)/12)</f>
        <v/>
      </c>
    </row>
    <row r="4384">
      <c r="I4384" s="35" t="n"/>
      <c r="J4384" s="35" t="n"/>
      <c r="K4384" s="35" t="n"/>
      <c r="L4384" s="36" t="n"/>
      <c r="M4384" s="36" t="n"/>
      <c r="P4384" s="37" t="n"/>
      <c r="Q4384" s="38">
        <f>IF($C4384="",0,IF(OR(LOWER(TRIM($G4384))="omani",LOWER(TRIM($G4384))="oman",LOWER(TRIM($G4384))="om",LOWER(TRIM($G4384))="local"),1,0))</f>
        <v/>
      </c>
      <c r="R4384" s="38">
        <f>IF($C4384="",0,IF(OR(ISNUMBER(SEARCH("resign",$N4384)),ISNUMBER(SEARCH("terminat",$N4384)),ISNUMBER(SEARCH("inactive",$N4384)),ISNUMBER(SEARCH("vacan",$N4384)),ISNUMBER(SEARCH("deceased",$N4384)),ISNUMBER(SEARCH("separated",$N4384))),0,1))</f>
        <v/>
      </c>
      <c r="S4384">
        <f>IF(OR($R4384=0,NOT(ISNUMBER($I4384))),"",IFERROR(DATEDIF($I4384,DATE(FY,1,1),"y"),""))</f>
        <v/>
      </c>
      <c r="T4384">
        <f>IF(OR($R4384=0,NOT(ISNUMBER($J4384))),"",IFERROR(DATEDIF($J4384,DATE(FY,1,1),"y"),0))</f>
        <v/>
      </c>
      <c r="U4384" s="38">
        <f>IF(OR($R4384=0,NOT(ISNUMBER($I4384))),0,IF(YEAR($I4384)+IF($Q4384=1,RetAgeO,RetAgeE)=FY,MONTH($I4384),IF(YEAR($I4384)+IF($Q4384=1,RetAgeO,RetAgeE)&lt;FY,1,0)))</f>
        <v/>
      </c>
      <c r="V4384" s="38">
        <f>IF(OR($R4384=0,NOT(ISNUMBER($K4384))),0,IF(YEAR($K4384)=FY,MONTH($K4384),IF(YEAR($K4384)&lt;FY,1,0)))</f>
        <v/>
      </c>
      <c r="W4384" s="38">
        <f>IF($R4384=0,0,MIN(12,IF(AND(ISNUMBER($O4384),$O4384&gt;=1,$O4384&lt;=12),INT($O4384),12),IF(AND(RetireExit="Yes",$U4384&gt;0),$U4384,12),IF(AND(ContractExit="Yes",$V4384&gt;0),$V4384,12)))</f>
        <v/>
      </c>
      <c r="X4384" s="37">
        <f>IF(ISNUMBER($P4384),$P4384,IncPct)</f>
        <v/>
      </c>
      <c r="Y4384" s="39">
        <f>IF($W4384=0,0,MAX(0,MIN($W4384,IncMonth-1))+MAX(0,$W4384-IncMonth+1)*(1+$X4384))</f>
        <v/>
      </c>
      <c r="Z4384" s="40">
        <f>IF($C4384="",0,IFERROR(INDEX(Departments!$B$5:$B$54,MATCH($C4384,Departments!$A$5:$A$54,0)),0))</f>
        <v/>
      </c>
      <c r="AA4384" s="41">
        <f>N($L4384)*$Y4384</f>
        <v/>
      </c>
      <c r="AB4384" s="41">
        <f>N($M4384)*$Y4384</f>
        <v/>
      </c>
      <c r="AC4384" s="41">
        <f>$AA4384*$Z4384</f>
        <v/>
      </c>
      <c r="AD4384" s="41">
        <f>$AA4384*BonusMonths/12</f>
        <v/>
      </c>
      <c r="AE4384" s="41">
        <f>($AA4384+SI_Gross*$AB4384)*IF($Q4384=1,SI_O,SI_E)</f>
        <v/>
      </c>
      <c r="AF4384" s="41">
        <f>IF($Q4384=1,0,$AA4384*EOSB)</f>
        <v/>
      </c>
      <c r="AG4384" s="41">
        <f>$AN4384*$W4384</f>
        <v/>
      </c>
      <c r="AH4384" s="41">
        <f>SUM($AA4384:$AG4384)</f>
        <v/>
      </c>
      <c r="AI4384" s="41">
        <f>12*($AM4384+$AN4384)</f>
        <v/>
      </c>
      <c r="AJ4384" s="41">
        <f>$AM4384*((IncMonth-1)+(13-IncMonth)*(1+$X4384))+12*$AN4384</f>
        <v/>
      </c>
      <c r="AK4384" s="41">
        <f>IF($R4384=1,N($L4384)+N($M4384),0)</f>
        <v/>
      </c>
      <c r="AL4384">
        <f>IF($C4384="","",IF(N($L4384)&lt;=0,"Basic salary missing",IF(ISNA(MATCH($C4384,Departments!$A$5:$A$54,0)),"Department not on Departments sheet",IF(AND($I4384&lt;&gt;"",NOT(ISNUMBER($I4384))),"Date of birth is text, not a date",IF(AND($K4384&lt;&gt;"",NOT(ISNUMBER($K4384))),"Contract end is text, not a date","")))))</f>
        <v/>
      </c>
      <c r="AM4384" s="41">
        <f>IF($R4384=0,0,N($L4384)*(1+$Z4384+BonusMonths/12+IF($Q4384=1,0,EOSB))+N($M4384)+(N($L4384)+SI_Gross*N($M4384))*IF($Q4384=1,SI_O,SI_E))</f>
        <v/>
      </c>
      <c r="AN4384" s="41">
        <f>IF($R4384=0,0,(IF($Q4384=1,MedO,MedE+Ticket)+Training)/12)</f>
        <v/>
      </c>
    </row>
    <row r="4385">
      <c r="I4385" s="35" t="n"/>
      <c r="J4385" s="35" t="n"/>
      <c r="K4385" s="35" t="n"/>
      <c r="L4385" s="36" t="n"/>
      <c r="M4385" s="36" t="n"/>
      <c r="P4385" s="37" t="n"/>
      <c r="Q4385" s="38">
        <f>IF($C4385="",0,IF(OR(LOWER(TRIM($G4385))="omani",LOWER(TRIM($G4385))="oman",LOWER(TRIM($G4385))="om",LOWER(TRIM($G4385))="local"),1,0))</f>
        <v/>
      </c>
      <c r="R4385" s="38">
        <f>IF($C4385="",0,IF(OR(ISNUMBER(SEARCH("resign",$N4385)),ISNUMBER(SEARCH("terminat",$N4385)),ISNUMBER(SEARCH("inactive",$N4385)),ISNUMBER(SEARCH("vacan",$N4385)),ISNUMBER(SEARCH("deceased",$N4385)),ISNUMBER(SEARCH("separated",$N4385))),0,1))</f>
        <v/>
      </c>
      <c r="S4385">
        <f>IF(OR($R4385=0,NOT(ISNUMBER($I4385))),"",IFERROR(DATEDIF($I4385,DATE(FY,1,1),"y"),""))</f>
        <v/>
      </c>
      <c r="T4385">
        <f>IF(OR($R4385=0,NOT(ISNUMBER($J4385))),"",IFERROR(DATEDIF($J4385,DATE(FY,1,1),"y"),0))</f>
        <v/>
      </c>
      <c r="U4385" s="38">
        <f>IF(OR($R4385=0,NOT(ISNUMBER($I4385))),0,IF(YEAR($I4385)+IF($Q4385=1,RetAgeO,RetAgeE)=FY,MONTH($I4385),IF(YEAR($I4385)+IF($Q4385=1,RetAgeO,RetAgeE)&lt;FY,1,0)))</f>
        <v/>
      </c>
      <c r="V4385" s="38">
        <f>IF(OR($R4385=0,NOT(ISNUMBER($K4385))),0,IF(YEAR($K4385)=FY,MONTH($K4385),IF(YEAR($K4385)&lt;FY,1,0)))</f>
        <v/>
      </c>
      <c r="W4385" s="38">
        <f>IF($R4385=0,0,MIN(12,IF(AND(ISNUMBER($O4385),$O4385&gt;=1,$O4385&lt;=12),INT($O4385),12),IF(AND(RetireExit="Yes",$U4385&gt;0),$U4385,12),IF(AND(ContractExit="Yes",$V4385&gt;0),$V4385,12)))</f>
        <v/>
      </c>
      <c r="X4385" s="37">
        <f>IF(ISNUMBER($P4385),$P4385,IncPct)</f>
        <v/>
      </c>
      <c r="Y4385" s="39">
        <f>IF($W4385=0,0,MAX(0,MIN($W4385,IncMonth-1))+MAX(0,$W4385-IncMonth+1)*(1+$X4385))</f>
        <v/>
      </c>
      <c r="Z4385" s="40">
        <f>IF($C4385="",0,IFERROR(INDEX(Departments!$B$5:$B$54,MATCH($C4385,Departments!$A$5:$A$54,0)),0))</f>
        <v/>
      </c>
      <c r="AA4385" s="41">
        <f>N($L4385)*$Y4385</f>
        <v/>
      </c>
      <c r="AB4385" s="41">
        <f>N($M4385)*$Y4385</f>
        <v/>
      </c>
      <c r="AC4385" s="41">
        <f>$AA4385*$Z4385</f>
        <v/>
      </c>
      <c r="AD4385" s="41">
        <f>$AA4385*BonusMonths/12</f>
        <v/>
      </c>
      <c r="AE4385" s="41">
        <f>($AA4385+SI_Gross*$AB4385)*IF($Q4385=1,SI_O,SI_E)</f>
        <v/>
      </c>
      <c r="AF4385" s="41">
        <f>IF($Q4385=1,0,$AA4385*EOSB)</f>
        <v/>
      </c>
      <c r="AG4385" s="41">
        <f>$AN4385*$W4385</f>
        <v/>
      </c>
      <c r="AH4385" s="41">
        <f>SUM($AA4385:$AG4385)</f>
        <v/>
      </c>
      <c r="AI4385" s="41">
        <f>12*($AM4385+$AN4385)</f>
        <v/>
      </c>
      <c r="AJ4385" s="41">
        <f>$AM4385*((IncMonth-1)+(13-IncMonth)*(1+$X4385))+12*$AN4385</f>
        <v/>
      </c>
      <c r="AK4385" s="41">
        <f>IF($R4385=1,N($L4385)+N($M4385),0)</f>
        <v/>
      </c>
      <c r="AL4385">
        <f>IF($C4385="","",IF(N($L4385)&lt;=0,"Basic salary missing",IF(ISNA(MATCH($C4385,Departments!$A$5:$A$54,0)),"Department not on Departments sheet",IF(AND($I4385&lt;&gt;"",NOT(ISNUMBER($I4385))),"Date of birth is text, not a date",IF(AND($K4385&lt;&gt;"",NOT(ISNUMBER($K4385))),"Contract end is text, not a date","")))))</f>
        <v/>
      </c>
      <c r="AM4385" s="41">
        <f>IF($R4385=0,0,N($L4385)*(1+$Z4385+BonusMonths/12+IF($Q4385=1,0,EOSB))+N($M4385)+(N($L4385)+SI_Gross*N($M4385))*IF($Q4385=1,SI_O,SI_E))</f>
        <v/>
      </c>
      <c r="AN4385" s="41">
        <f>IF($R4385=0,0,(IF($Q4385=1,MedO,MedE+Ticket)+Training)/12)</f>
        <v/>
      </c>
    </row>
    <row r="4386">
      <c r="I4386" s="35" t="n"/>
      <c r="J4386" s="35" t="n"/>
      <c r="K4386" s="35" t="n"/>
      <c r="L4386" s="36" t="n"/>
      <c r="M4386" s="36" t="n"/>
      <c r="P4386" s="37" t="n"/>
      <c r="Q4386" s="38">
        <f>IF($C4386="",0,IF(OR(LOWER(TRIM($G4386))="omani",LOWER(TRIM($G4386))="oman",LOWER(TRIM($G4386))="om",LOWER(TRIM($G4386))="local"),1,0))</f>
        <v/>
      </c>
      <c r="R4386" s="38">
        <f>IF($C4386="",0,IF(OR(ISNUMBER(SEARCH("resign",$N4386)),ISNUMBER(SEARCH("terminat",$N4386)),ISNUMBER(SEARCH("inactive",$N4386)),ISNUMBER(SEARCH("vacan",$N4386)),ISNUMBER(SEARCH("deceased",$N4386)),ISNUMBER(SEARCH("separated",$N4386))),0,1))</f>
        <v/>
      </c>
      <c r="S4386">
        <f>IF(OR($R4386=0,NOT(ISNUMBER($I4386))),"",IFERROR(DATEDIF($I4386,DATE(FY,1,1),"y"),""))</f>
        <v/>
      </c>
      <c r="T4386">
        <f>IF(OR($R4386=0,NOT(ISNUMBER($J4386))),"",IFERROR(DATEDIF($J4386,DATE(FY,1,1),"y"),0))</f>
        <v/>
      </c>
      <c r="U4386" s="38">
        <f>IF(OR($R4386=0,NOT(ISNUMBER($I4386))),0,IF(YEAR($I4386)+IF($Q4386=1,RetAgeO,RetAgeE)=FY,MONTH($I4386),IF(YEAR($I4386)+IF($Q4386=1,RetAgeO,RetAgeE)&lt;FY,1,0)))</f>
        <v/>
      </c>
      <c r="V4386" s="38">
        <f>IF(OR($R4386=0,NOT(ISNUMBER($K4386))),0,IF(YEAR($K4386)=FY,MONTH($K4386),IF(YEAR($K4386)&lt;FY,1,0)))</f>
        <v/>
      </c>
      <c r="W4386" s="38">
        <f>IF($R4386=0,0,MIN(12,IF(AND(ISNUMBER($O4386),$O4386&gt;=1,$O4386&lt;=12),INT($O4386),12),IF(AND(RetireExit="Yes",$U4386&gt;0),$U4386,12),IF(AND(ContractExit="Yes",$V4386&gt;0),$V4386,12)))</f>
        <v/>
      </c>
      <c r="X4386" s="37">
        <f>IF(ISNUMBER($P4386),$P4386,IncPct)</f>
        <v/>
      </c>
      <c r="Y4386" s="39">
        <f>IF($W4386=0,0,MAX(0,MIN($W4386,IncMonth-1))+MAX(0,$W4386-IncMonth+1)*(1+$X4386))</f>
        <v/>
      </c>
      <c r="Z4386" s="40">
        <f>IF($C4386="",0,IFERROR(INDEX(Departments!$B$5:$B$54,MATCH($C4386,Departments!$A$5:$A$54,0)),0))</f>
        <v/>
      </c>
      <c r="AA4386" s="41">
        <f>N($L4386)*$Y4386</f>
        <v/>
      </c>
      <c r="AB4386" s="41">
        <f>N($M4386)*$Y4386</f>
        <v/>
      </c>
      <c r="AC4386" s="41">
        <f>$AA4386*$Z4386</f>
        <v/>
      </c>
      <c r="AD4386" s="41">
        <f>$AA4386*BonusMonths/12</f>
        <v/>
      </c>
      <c r="AE4386" s="41">
        <f>($AA4386+SI_Gross*$AB4386)*IF($Q4386=1,SI_O,SI_E)</f>
        <v/>
      </c>
      <c r="AF4386" s="41">
        <f>IF($Q4386=1,0,$AA4386*EOSB)</f>
        <v/>
      </c>
      <c r="AG4386" s="41">
        <f>$AN4386*$W4386</f>
        <v/>
      </c>
      <c r="AH4386" s="41">
        <f>SUM($AA4386:$AG4386)</f>
        <v/>
      </c>
      <c r="AI4386" s="41">
        <f>12*($AM4386+$AN4386)</f>
        <v/>
      </c>
      <c r="AJ4386" s="41">
        <f>$AM4386*((IncMonth-1)+(13-IncMonth)*(1+$X4386))+12*$AN4386</f>
        <v/>
      </c>
      <c r="AK4386" s="41">
        <f>IF($R4386=1,N($L4386)+N($M4386),0)</f>
        <v/>
      </c>
      <c r="AL4386">
        <f>IF($C4386="","",IF(N($L4386)&lt;=0,"Basic salary missing",IF(ISNA(MATCH($C4386,Departments!$A$5:$A$54,0)),"Department not on Departments sheet",IF(AND($I4386&lt;&gt;"",NOT(ISNUMBER($I4386))),"Date of birth is text, not a date",IF(AND($K4386&lt;&gt;"",NOT(ISNUMBER($K4386))),"Contract end is text, not a date","")))))</f>
        <v/>
      </c>
      <c r="AM4386" s="41">
        <f>IF($R4386=0,0,N($L4386)*(1+$Z4386+BonusMonths/12+IF($Q4386=1,0,EOSB))+N($M4386)+(N($L4386)+SI_Gross*N($M4386))*IF($Q4386=1,SI_O,SI_E))</f>
        <v/>
      </c>
      <c r="AN4386" s="41">
        <f>IF($R4386=0,0,(IF($Q4386=1,MedO,MedE+Ticket)+Training)/12)</f>
        <v/>
      </c>
    </row>
    <row r="4387">
      <c r="I4387" s="35" t="n"/>
      <c r="J4387" s="35" t="n"/>
      <c r="K4387" s="35" t="n"/>
      <c r="L4387" s="36" t="n"/>
      <c r="M4387" s="36" t="n"/>
      <c r="P4387" s="37" t="n"/>
      <c r="Q4387" s="38">
        <f>IF($C4387="",0,IF(OR(LOWER(TRIM($G4387))="omani",LOWER(TRIM($G4387))="oman",LOWER(TRIM($G4387))="om",LOWER(TRIM($G4387))="local"),1,0))</f>
        <v/>
      </c>
      <c r="R4387" s="38">
        <f>IF($C4387="",0,IF(OR(ISNUMBER(SEARCH("resign",$N4387)),ISNUMBER(SEARCH("terminat",$N4387)),ISNUMBER(SEARCH("inactive",$N4387)),ISNUMBER(SEARCH("vacan",$N4387)),ISNUMBER(SEARCH("deceased",$N4387)),ISNUMBER(SEARCH("separated",$N4387))),0,1))</f>
        <v/>
      </c>
      <c r="S4387">
        <f>IF(OR($R4387=0,NOT(ISNUMBER($I4387))),"",IFERROR(DATEDIF($I4387,DATE(FY,1,1),"y"),""))</f>
        <v/>
      </c>
      <c r="T4387">
        <f>IF(OR($R4387=0,NOT(ISNUMBER($J4387))),"",IFERROR(DATEDIF($J4387,DATE(FY,1,1),"y"),0))</f>
        <v/>
      </c>
      <c r="U4387" s="38">
        <f>IF(OR($R4387=0,NOT(ISNUMBER($I4387))),0,IF(YEAR($I4387)+IF($Q4387=1,RetAgeO,RetAgeE)=FY,MONTH($I4387),IF(YEAR($I4387)+IF($Q4387=1,RetAgeO,RetAgeE)&lt;FY,1,0)))</f>
        <v/>
      </c>
      <c r="V4387" s="38">
        <f>IF(OR($R4387=0,NOT(ISNUMBER($K4387))),0,IF(YEAR($K4387)=FY,MONTH($K4387),IF(YEAR($K4387)&lt;FY,1,0)))</f>
        <v/>
      </c>
      <c r="W4387" s="38">
        <f>IF($R4387=0,0,MIN(12,IF(AND(ISNUMBER($O4387),$O4387&gt;=1,$O4387&lt;=12),INT($O4387),12),IF(AND(RetireExit="Yes",$U4387&gt;0),$U4387,12),IF(AND(ContractExit="Yes",$V4387&gt;0),$V4387,12)))</f>
        <v/>
      </c>
      <c r="X4387" s="37">
        <f>IF(ISNUMBER($P4387),$P4387,IncPct)</f>
        <v/>
      </c>
      <c r="Y4387" s="39">
        <f>IF($W4387=0,0,MAX(0,MIN($W4387,IncMonth-1))+MAX(0,$W4387-IncMonth+1)*(1+$X4387))</f>
        <v/>
      </c>
      <c r="Z4387" s="40">
        <f>IF($C4387="",0,IFERROR(INDEX(Departments!$B$5:$B$54,MATCH($C4387,Departments!$A$5:$A$54,0)),0))</f>
        <v/>
      </c>
      <c r="AA4387" s="41">
        <f>N($L4387)*$Y4387</f>
        <v/>
      </c>
      <c r="AB4387" s="41">
        <f>N($M4387)*$Y4387</f>
        <v/>
      </c>
      <c r="AC4387" s="41">
        <f>$AA4387*$Z4387</f>
        <v/>
      </c>
      <c r="AD4387" s="41">
        <f>$AA4387*BonusMonths/12</f>
        <v/>
      </c>
      <c r="AE4387" s="41">
        <f>($AA4387+SI_Gross*$AB4387)*IF($Q4387=1,SI_O,SI_E)</f>
        <v/>
      </c>
      <c r="AF4387" s="41">
        <f>IF($Q4387=1,0,$AA4387*EOSB)</f>
        <v/>
      </c>
      <c r="AG4387" s="41">
        <f>$AN4387*$W4387</f>
        <v/>
      </c>
      <c r="AH4387" s="41">
        <f>SUM($AA4387:$AG4387)</f>
        <v/>
      </c>
      <c r="AI4387" s="41">
        <f>12*($AM4387+$AN4387)</f>
        <v/>
      </c>
      <c r="AJ4387" s="41">
        <f>$AM4387*((IncMonth-1)+(13-IncMonth)*(1+$X4387))+12*$AN4387</f>
        <v/>
      </c>
      <c r="AK4387" s="41">
        <f>IF($R4387=1,N($L4387)+N($M4387),0)</f>
        <v/>
      </c>
      <c r="AL4387">
        <f>IF($C4387="","",IF(N($L4387)&lt;=0,"Basic salary missing",IF(ISNA(MATCH($C4387,Departments!$A$5:$A$54,0)),"Department not on Departments sheet",IF(AND($I4387&lt;&gt;"",NOT(ISNUMBER($I4387))),"Date of birth is text, not a date",IF(AND($K4387&lt;&gt;"",NOT(ISNUMBER($K4387))),"Contract end is text, not a date","")))))</f>
        <v/>
      </c>
      <c r="AM4387" s="41">
        <f>IF($R4387=0,0,N($L4387)*(1+$Z4387+BonusMonths/12+IF($Q4387=1,0,EOSB))+N($M4387)+(N($L4387)+SI_Gross*N($M4387))*IF($Q4387=1,SI_O,SI_E))</f>
        <v/>
      </c>
      <c r="AN4387" s="41">
        <f>IF($R4387=0,0,(IF($Q4387=1,MedO,MedE+Ticket)+Training)/12)</f>
        <v/>
      </c>
    </row>
    <row r="4388">
      <c r="I4388" s="35" t="n"/>
      <c r="J4388" s="35" t="n"/>
      <c r="K4388" s="35" t="n"/>
      <c r="L4388" s="36" t="n"/>
      <c r="M4388" s="36" t="n"/>
      <c r="P4388" s="37" t="n"/>
      <c r="Q4388" s="38">
        <f>IF($C4388="",0,IF(OR(LOWER(TRIM($G4388))="omani",LOWER(TRIM($G4388))="oman",LOWER(TRIM($G4388))="om",LOWER(TRIM($G4388))="local"),1,0))</f>
        <v/>
      </c>
      <c r="R4388" s="38">
        <f>IF($C4388="",0,IF(OR(ISNUMBER(SEARCH("resign",$N4388)),ISNUMBER(SEARCH("terminat",$N4388)),ISNUMBER(SEARCH("inactive",$N4388)),ISNUMBER(SEARCH("vacan",$N4388)),ISNUMBER(SEARCH("deceased",$N4388)),ISNUMBER(SEARCH("separated",$N4388))),0,1))</f>
        <v/>
      </c>
      <c r="S4388">
        <f>IF(OR($R4388=0,NOT(ISNUMBER($I4388))),"",IFERROR(DATEDIF($I4388,DATE(FY,1,1),"y"),""))</f>
        <v/>
      </c>
      <c r="T4388">
        <f>IF(OR($R4388=0,NOT(ISNUMBER($J4388))),"",IFERROR(DATEDIF($J4388,DATE(FY,1,1),"y"),0))</f>
        <v/>
      </c>
      <c r="U4388" s="38">
        <f>IF(OR($R4388=0,NOT(ISNUMBER($I4388))),0,IF(YEAR($I4388)+IF($Q4388=1,RetAgeO,RetAgeE)=FY,MONTH($I4388),IF(YEAR($I4388)+IF($Q4388=1,RetAgeO,RetAgeE)&lt;FY,1,0)))</f>
        <v/>
      </c>
      <c r="V4388" s="38">
        <f>IF(OR($R4388=0,NOT(ISNUMBER($K4388))),0,IF(YEAR($K4388)=FY,MONTH($K4388),IF(YEAR($K4388)&lt;FY,1,0)))</f>
        <v/>
      </c>
      <c r="W4388" s="38">
        <f>IF($R4388=0,0,MIN(12,IF(AND(ISNUMBER($O4388),$O4388&gt;=1,$O4388&lt;=12),INT($O4388),12),IF(AND(RetireExit="Yes",$U4388&gt;0),$U4388,12),IF(AND(ContractExit="Yes",$V4388&gt;0),$V4388,12)))</f>
        <v/>
      </c>
      <c r="X4388" s="37">
        <f>IF(ISNUMBER($P4388),$P4388,IncPct)</f>
        <v/>
      </c>
      <c r="Y4388" s="39">
        <f>IF($W4388=0,0,MAX(0,MIN($W4388,IncMonth-1))+MAX(0,$W4388-IncMonth+1)*(1+$X4388))</f>
        <v/>
      </c>
      <c r="Z4388" s="40">
        <f>IF($C4388="",0,IFERROR(INDEX(Departments!$B$5:$B$54,MATCH($C4388,Departments!$A$5:$A$54,0)),0))</f>
        <v/>
      </c>
      <c r="AA4388" s="41">
        <f>N($L4388)*$Y4388</f>
        <v/>
      </c>
      <c r="AB4388" s="41">
        <f>N($M4388)*$Y4388</f>
        <v/>
      </c>
      <c r="AC4388" s="41">
        <f>$AA4388*$Z4388</f>
        <v/>
      </c>
      <c r="AD4388" s="41">
        <f>$AA4388*BonusMonths/12</f>
        <v/>
      </c>
      <c r="AE4388" s="41">
        <f>($AA4388+SI_Gross*$AB4388)*IF($Q4388=1,SI_O,SI_E)</f>
        <v/>
      </c>
      <c r="AF4388" s="41">
        <f>IF($Q4388=1,0,$AA4388*EOSB)</f>
        <v/>
      </c>
      <c r="AG4388" s="41">
        <f>$AN4388*$W4388</f>
        <v/>
      </c>
      <c r="AH4388" s="41">
        <f>SUM($AA4388:$AG4388)</f>
        <v/>
      </c>
      <c r="AI4388" s="41">
        <f>12*($AM4388+$AN4388)</f>
        <v/>
      </c>
      <c r="AJ4388" s="41">
        <f>$AM4388*((IncMonth-1)+(13-IncMonth)*(1+$X4388))+12*$AN4388</f>
        <v/>
      </c>
      <c r="AK4388" s="41">
        <f>IF($R4388=1,N($L4388)+N($M4388),0)</f>
        <v/>
      </c>
      <c r="AL4388">
        <f>IF($C4388="","",IF(N($L4388)&lt;=0,"Basic salary missing",IF(ISNA(MATCH($C4388,Departments!$A$5:$A$54,0)),"Department not on Departments sheet",IF(AND($I4388&lt;&gt;"",NOT(ISNUMBER($I4388))),"Date of birth is text, not a date",IF(AND($K4388&lt;&gt;"",NOT(ISNUMBER($K4388))),"Contract end is text, not a date","")))))</f>
        <v/>
      </c>
      <c r="AM4388" s="41">
        <f>IF($R4388=0,0,N($L4388)*(1+$Z4388+BonusMonths/12+IF($Q4388=1,0,EOSB))+N($M4388)+(N($L4388)+SI_Gross*N($M4388))*IF($Q4388=1,SI_O,SI_E))</f>
        <v/>
      </c>
      <c r="AN4388" s="41">
        <f>IF($R4388=0,0,(IF($Q4388=1,MedO,MedE+Ticket)+Training)/12)</f>
        <v/>
      </c>
    </row>
    <row r="4389">
      <c r="I4389" s="35" t="n"/>
      <c r="J4389" s="35" t="n"/>
      <c r="K4389" s="35" t="n"/>
      <c r="L4389" s="36" t="n"/>
      <c r="M4389" s="36" t="n"/>
      <c r="P4389" s="37" t="n"/>
      <c r="Q4389" s="38">
        <f>IF($C4389="",0,IF(OR(LOWER(TRIM($G4389))="omani",LOWER(TRIM($G4389))="oman",LOWER(TRIM($G4389))="om",LOWER(TRIM($G4389))="local"),1,0))</f>
        <v/>
      </c>
      <c r="R4389" s="38">
        <f>IF($C4389="",0,IF(OR(ISNUMBER(SEARCH("resign",$N4389)),ISNUMBER(SEARCH("terminat",$N4389)),ISNUMBER(SEARCH("inactive",$N4389)),ISNUMBER(SEARCH("vacan",$N4389)),ISNUMBER(SEARCH("deceased",$N4389)),ISNUMBER(SEARCH("separated",$N4389))),0,1))</f>
        <v/>
      </c>
      <c r="S4389">
        <f>IF(OR($R4389=0,NOT(ISNUMBER($I4389))),"",IFERROR(DATEDIF($I4389,DATE(FY,1,1),"y"),""))</f>
        <v/>
      </c>
      <c r="T4389">
        <f>IF(OR($R4389=0,NOT(ISNUMBER($J4389))),"",IFERROR(DATEDIF($J4389,DATE(FY,1,1),"y"),0))</f>
        <v/>
      </c>
      <c r="U4389" s="38">
        <f>IF(OR($R4389=0,NOT(ISNUMBER($I4389))),0,IF(YEAR($I4389)+IF($Q4389=1,RetAgeO,RetAgeE)=FY,MONTH($I4389),IF(YEAR($I4389)+IF($Q4389=1,RetAgeO,RetAgeE)&lt;FY,1,0)))</f>
        <v/>
      </c>
      <c r="V4389" s="38">
        <f>IF(OR($R4389=0,NOT(ISNUMBER($K4389))),0,IF(YEAR($K4389)=FY,MONTH($K4389),IF(YEAR($K4389)&lt;FY,1,0)))</f>
        <v/>
      </c>
      <c r="W4389" s="38">
        <f>IF($R4389=0,0,MIN(12,IF(AND(ISNUMBER($O4389),$O4389&gt;=1,$O4389&lt;=12),INT($O4389),12),IF(AND(RetireExit="Yes",$U4389&gt;0),$U4389,12),IF(AND(ContractExit="Yes",$V4389&gt;0),$V4389,12)))</f>
        <v/>
      </c>
      <c r="X4389" s="37">
        <f>IF(ISNUMBER($P4389),$P4389,IncPct)</f>
        <v/>
      </c>
      <c r="Y4389" s="39">
        <f>IF($W4389=0,0,MAX(0,MIN($W4389,IncMonth-1))+MAX(0,$W4389-IncMonth+1)*(1+$X4389))</f>
        <v/>
      </c>
      <c r="Z4389" s="40">
        <f>IF($C4389="",0,IFERROR(INDEX(Departments!$B$5:$B$54,MATCH($C4389,Departments!$A$5:$A$54,0)),0))</f>
        <v/>
      </c>
      <c r="AA4389" s="41">
        <f>N($L4389)*$Y4389</f>
        <v/>
      </c>
      <c r="AB4389" s="41">
        <f>N($M4389)*$Y4389</f>
        <v/>
      </c>
      <c r="AC4389" s="41">
        <f>$AA4389*$Z4389</f>
        <v/>
      </c>
      <c r="AD4389" s="41">
        <f>$AA4389*BonusMonths/12</f>
        <v/>
      </c>
      <c r="AE4389" s="41">
        <f>($AA4389+SI_Gross*$AB4389)*IF($Q4389=1,SI_O,SI_E)</f>
        <v/>
      </c>
      <c r="AF4389" s="41">
        <f>IF($Q4389=1,0,$AA4389*EOSB)</f>
        <v/>
      </c>
      <c r="AG4389" s="41">
        <f>$AN4389*$W4389</f>
        <v/>
      </c>
      <c r="AH4389" s="41">
        <f>SUM($AA4389:$AG4389)</f>
        <v/>
      </c>
      <c r="AI4389" s="41">
        <f>12*($AM4389+$AN4389)</f>
        <v/>
      </c>
      <c r="AJ4389" s="41">
        <f>$AM4389*((IncMonth-1)+(13-IncMonth)*(1+$X4389))+12*$AN4389</f>
        <v/>
      </c>
      <c r="AK4389" s="41">
        <f>IF($R4389=1,N($L4389)+N($M4389),0)</f>
        <v/>
      </c>
      <c r="AL4389">
        <f>IF($C4389="","",IF(N($L4389)&lt;=0,"Basic salary missing",IF(ISNA(MATCH($C4389,Departments!$A$5:$A$54,0)),"Department not on Departments sheet",IF(AND($I4389&lt;&gt;"",NOT(ISNUMBER($I4389))),"Date of birth is text, not a date",IF(AND($K4389&lt;&gt;"",NOT(ISNUMBER($K4389))),"Contract end is text, not a date","")))))</f>
        <v/>
      </c>
      <c r="AM4389" s="41">
        <f>IF($R4389=0,0,N($L4389)*(1+$Z4389+BonusMonths/12+IF($Q4389=1,0,EOSB))+N($M4389)+(N($L4389)+SI_Gross*N($M4389))*IF($Q4389=1,SI_O,SI_E))</f>
        <v/>
      </c>
      <c r="AN4389" s="41">
        <f>IF($R4389=0,0,(IF($Q4389=1,MedO,MedE+Ticket)+Training)/12)</f>
        <v/>
      </c>
    </row>
    <row r="4390">
      <c r="I4390" s="35" t="n"/>
      <c r="J4390" s="35" t="n"/>
      <c r="K4390" s="35" t="n"/>
      <c r="L4390" s="36" t="n"/>
      <c r="M4390" s="36" t="n"/>
      <c r="P4390" s="37" t="n"/>
      <c r="Q4390" s="38">
        <f>IF($C4390="",0,IF(OR(LOWER(TRIM($G4390))="omani",LOWER(TRIM($G4390))="oman",LOWER(TRIM($G4390))="om",LOWER(TRIM($G4390))="local"),1,0))</f>
        <v/>
      </c>
      <c r="R4390" s="38">
        <f>IF($C4390="",0,IF(OR(ISNUMBER(SEARCH("resign",$N4390)),ISNUMBER(SEARCH("terminat",$N4390)),ISNUMBER(SEARCH("inactive",$N4390)),ISNUMBER(SEARCH("vacan",$N4390)),ISNUMBER(SEARCH("deceased",$N4390)),ISNUMBER(SEARCH("separated",$N4390))),0,1))</f>
        <v/>
      </c>
      <c r="S4390">
        <f>IF(OR($R4390=0,NOT(ISNUMBER($I4390))),"",IFERROR(DATEDIF($I4390,DATE(FY,1,1),"y"),""))</f>
        <v/>
      </c>
      <c r="T4390">
        <f>IF(OR($R4390=0,NOT(ISNUMBER($J4390))),"",IFERROR(DATEDIF($J4390,DATE(FY,1,1),"y"),0))</f>
        <v/>
      </c>
      <c r="U4390" s="38">
        <f>IF(OR($R4390=0,NOT(ISNUMBER($I4390))),0,IF(YEAR($I4390)+IF($Q4390=1,RetAgeO,RetAgeE)=FY,MONTH($I4390),IF(YEAR($I4390)+IF($Q4390=1,RetAgeO,RetAgeE)&lt;FY,1,0)))</f>
        <v/>
      </c>
      <c r="V4390" s="38">
        <f>IF(OR($R4390=0,NOT(ISNUMBER($K4390))),0,IF(YEAR($K4390)=FY,MONTH($K4390),IF(YEAR($K4390)&lt;FY,1,0)))</f>
        <v/>
      </c>
      <c r="W4390" s="38">
        <f>IF($R4390=0,0,MIN(12,IF(AND(ISNUMBER($O4390),$O4390&gt;=1,$O4390&lt;=12),INT($O4390),12),IF(AND(RetireExit="Yes",$U4390&gt;0),$U4390,12),IF(AND(ContractExit="Yes",$V4390&gt;0),$V4390,12)))</f>
        <v/>
      </c>
      <c r="X4390" s="37">
        <f>IF(ISNUMBER($P4390),$P4390,IncPct)</f>
        <v/>
      </c>
      <c r="Y4390" s="39">
        <f>IF($W4390=0,0,MAX(0,MIN($W4390,IncMonth-1))+MAX(0,$W4390-IncMonth+1)*(1+$X4390))</f>
        <v/>
      </c>
      <c r="Z4390" s="40">
        <f>IF($C4390="",0,IFERROR(INDEX(Departments!$B$5:$B$54,MATCH($C4390,Departments!$A$5:$A$54,0)),0))</f>
        <v/>
      </c>
      <c r="AA4390" s="41">
        <f>N($L4390)*$Y4390</f>
        <v/>
      </c>
      <c r="AB4390" s="41">
        <f>N($M4390)*$Y4390</f>
        <v/>
      </c>
      <c r="AC4390" s="41">
        <f>$AA4390*$Z4390</f>
        <v/>
      </c>
      <c r="AD4390" s="41">
        <f>$AA4390*BonusMonths/12</f>
        <v/>
      </c>
      <c r="AE4390" s="41">
        <f>($AA4390+SI_Gross*$AB4390)*IF($Q4390=1,SI_O,SI_E)</f>
        <v/>
      </c>
      <c r="AF4390" s="41">
        <f>IF($Q4390=1,0,$AA4390*EOSB)</f>
        <v/>
      </c>
      <c r="AG4390" s="41">
        <f>$AN4390*$W4390</f>
        <v/>
      </c>
      <c r="AH4390" s="41">
        <f>SUM($AA4390:$AG4390)</f>
        <v/>
      </c>
      <c r="AI4390" s="41">
        <f>12*($AM4390+$AN4390)</f>
        <v/>
      </c>
      <c r="AJ4390" s="41">
        <f>$AM4390*((IncMonth-1)+(13-IncMonth)*(1+$X4390))+12*$AN4390</f>
        <v/>
      </c>
      <c r="AK4390" s="41">
        <f>IF($R4390=1,N($L4390)+N($M4390),0)</f>
        <v/>
      </c>
      <c r="AL4390">
        <f>IF($C4390="","",IF(N($L4390)&lt;=0,"Basic salary missing",IF(ISNA(MATCH($C4390,Departments!$A$5:$A$54,0)),"Department not on Departments sheet",IF(AND($I4390&lt;&gt;"",NOT(ISNUMBER($I4390))),"Date of birth is text, not a date",IF(AND($K4390&lt;&gt;"",NOT(ISNUMBER($K4390))),"Contract end is text, not a date","")))))</f>
        <v/>
      </c>
      <c r="AM4390" s="41">
        <f>IF($R4390=0,0,N($L4390)*(1+$Z4390+BonusMonths/12+IF($Q4390=1,0,EOSB))+N($M4390)+(N($L4390)+SI_Gross*N($M4390))*IF($Q4390=1,SI_O,SI_E))</f>
        <v/>
      </c>
      <c r="AN4390" s="41">
        <f>IF($R4390=0,0,(IF($Q4390=1,MedO,MedE+Ticket)+Training)/12)</f>
        <v/>
      </c>
    </row>
    <row r="4391">
      <c r="I4391" s="35" t="n"/>
      <c r="J4391" s="35" t="n"/>
      <c r="K4391" s="35" t="n"/>
      <c r="L4391" s="36" t="n"/>
      <c r="M4391" s="36" t="n"/>
      <c r="P4391" s="37" t="n"/>
      <c r="Q4391" s="38">
        <f>IF($C4391="",0,IF(OR(LOWER(TRIM($G4391))="omani",LOWER(TRIM($G4391))="oman",LOWER(TRIM($G4391))="om",LOWER(TRIM($G4391))="local"),1,0))</f>
        <v/>
      </c>
      <c r="R4391" s="38">
        <f>IF($C4391="",0,IF(OR(ISNUMBER(SEARCH("resign",$N4391)),ISNUMBER(SEARCH("terminat",$N4391)),ISNUMBER(SEARCH("inactive",$N4391)),ISNUMBER(SEARCH("vacan",$N4391)),ISNUMBER(SEARCH("deceased",$N4391)),ISNUMBER(SEARCH("separated",$N4391))),0,1))</f>
        <v/>
      </c>
      <c r="S4391">
        <f>IF(OR($R4391=0,NOT(ISNUMBER($I4391))),"",IFERROR(DATEDIF($I4391,DATE(FY,1,1),"y"),""))</f>
        <v/>
      </c>
      <c r="T4391">
        <f>IF(OR($R4391=0,NOT(ISNUMBER($J4391))),"",IFERROR(DATEDIF($J4391,DATE(FY,1,1),"y"),0))</f>
        <v/>
      </c>
      <c r="U4391" s="38">
        <f>IF(OR($R4391=0,NOT(ISNUMBER($I4391))),0,IF(YEAR($I4391)+IF($Q4391=1,RetAgeO,RetAgeE)=FY,MONTH($I4391),IF(YEAR($I4391)+IF($Q4391=1,RetAgeO,RetAgeE)&lt;FY,1,0)))</f>
        <v/>
      </c>
      <c r="V4391" s="38">
        <f>IF(OR($R4391=0,NOT(ISNUMBER($K4391))),0,IF(YEAR($K4391)=FY,MONTH($K4391),IF(YEAR($K4391)&lt;FY,1,0)))</f>
        <v/>
      </c>
      <c r="W4391" s="38">
        <f>IF($R4391=0,0,MIN(12,IF(AND(ISNUMBER($O4391),$O4391&gt;=1,$O4391&lt;=12),INT($O4391),12),IF(AND(RetireExit="Yes",$U4391&gt;0),$U4391,12),IF(AND(ContractExit="Yes",$V4391&gt;0),$V4391,12)))</f>
        <v/>
      </c>
      <c r="X4391" s="37">
        <f>IF(ISNUMBER($P4391),$P4391,IncPct)</f>
        <v/>
      </c>
      <c r="Y4391" s="39">
        <f>IF($W4391=0,0,MAX(0,MIN($W4391,IncMonth-1))+MAX(0,$W4391-IncMonth+1)*(1+$X4391))</f>
        <v/>
      </c>
      <c r="Z4391" s="40">
        <f>IF($C4391="",0,IFERROR(INDEX(Departments!$B$5:$B$54,MATCH($C4391,Departments!$A$5:$A$54,0)),0))</f>
        <v/>
      </c>
      <c r="AA4391" s="41">
        <f>N($L4391)*$Y4391</f>
        <v/>
      </c>
      <c r="AB4391" s="41">
        <f>N($M4391)*$Y4391</f>
        <v/>
      </c>
      <c r="AC4391" s="41">
        <f>$AA4391*$Z4391</f>
        <v/>
      </c>
      <c r="AD4391" s="41">
        <f>$AA4391*BonusMonths/12</f>
        <v/>
      </c>
      <c r="AE4391" s="41">
        <f>($AA4391+SI_Gross*$AB4391)*IF($Q4391=1,SI_O,SI_E)</f>
        <v/>
      </c>
      <c r="AF4391" s="41">
        <f>IF($Q4391=1,0,$AA4391*EOSB)</f>
        <v/>
      </c>
      <c r="AG4391" s="41">
        <f>$AN4391*$W4391</f>
        <v/>
      </c>
      <c r="AH4391" s="41">
        <f>SUM($AA4391:$AG4391)</f>
        <v/>
      </c>
      <c r="AI4391" s="41">
        <f>12*($AM4391+$AN4391)</f>
        <v/>
      </c>
      <c r="AJ4391" s="41">
        <f>$AM4391*((IncMonth-1)+(13-IncMonth)*(1+$X4391))+12*$AN4391</f>
        <v/>
      </c>
      <c r="AK4391" s="41">
        <f>IF($R4391=1,N($L4391)+N($M4391),0)</f>
        <v/>
      </c>
      <c r="AL4391">
        <f>IF($C4391="","",IF(N($L4391)&lt;=0,"Basic salary missing",IF(ISNA(MATCH($C4391,Departments!$A$5:$A$54,0)),"Department not on Departments sheet",IF(AND($I4391&lt;&gt;"",NOT(ISNUMBER($I4391))),"Date of birth is text, not a date",IF(AND($K4391&lt;&gt;"",NOT(ISNUMBER($K4391))),"Contract end is text, not a date","")))))</f>
        <v/>
      </c>
      <c r="AM4391" s="41">
        <f>IF($R4391=0,0,N($L4391)*(1+$Z4391+BonusMonths/12+IF($Q4391=1,0,EOSB))+N($M4391)+(N($L4391)+SI_Gross*N($M4391))*IF($Q4391=1,SI_O,SI_E))</f>
        <v/>
      </c>
      <c r="AN4391" s="41">
        <f>IF($R4391=0,0,(IF($Q4391=1,MedO,MedE+Ticket)+Training)/12)</f>
        <v/>
      </c>
    </row>
    <row r="4392">
      <c r="I4392" s="35" t="n"/>
      <c r="J4392" s="35" t="n"/>
      <c r="K4392" s="35" t="n"/>
      <c r="L4392" s="36" t="n"/>
      <c r="M4392" s="36" t="n"/>
      <c r="P4392" s="37" t="n"/>
      <c r="Q4392" s="38">
        <f>IF($C4392="",0,IF(OR(LOWER(TRIM($G4392))="omani",LOWER(TRIM($G4392))="oman",LOWER(TRIM($G4392))="om",LOWER(TRIM($G4392))="local"),1,0))</f>
        <v/>
      </c>
      <c r="R4392" s="38">
        <f>IF($C4392="",0,IF(OR(ISNUMBER(SEARCH("resign",$N4392)),ISNUMBER(SEARCH("terminat",$N4392)),ISNUMBER(SEARCH("inactive",$N4392)),ISNUMBER(SEARCH("vacan",$N4392)),ISNUMBER(SEARCH("deceased",$N4392)),ISNUMBER(SEARCH("separated",$N4392))),0,1))</f>
        <v/>
      </c>
      <c r="S4392">
        <f>IF(OR($R4392=0,NOT(ISNUMBER($I4392))),"",IFERROR(DATEDIF($I4392,DATE(FY,1,1),"y"),""))</f>
        <v/>
      </c>
      <c r="T4392">
        <f>IF(OR($R4392=0,NOT(ISNUMBER($J4392))),"",IFERROR(DATEDIF($J4392,DATE(FY,1,1),"y"),0))</f>
        <v/>
      </c>
      <c r="U4392" s="38">
        <f>IF(OR($R4392=0,NOT(ISNUMBER($I4392))),0,IF(YEAR($I4392)+IF($Q4392=1,RetAgeO,RetAgeE)=FY,MONTH($I4392),IF(YEAR($I4392)+IF($Q4392=1,RetAgeO,RetAgeE)&lt;FY,1,0)))</f>
        <v/>
      </c>
      <c r="V4392" s="38">
        <f>IF(OR($R4392=0,NOT(ISNUMBER($K4392))),0,IF(YEAR($K4392)=FY,MONTH($K4392),IF(YEAR($K4392)&lt;FY,1,0)))</f>
        <v/>
      </c>
      <c r="W4392" s="38">
        <f>IF($R4392=0,0,MIN(12,IF(AND(ISNUMBER($O4392),$O4392&gt;=1,$O4392&lt;=12),INT($O4392),12),IF(AND(RetireExit="Yes",$U4392&gt;0),$U4392,12),IF(AND(ContractExit="Yes",$V4392&gt;0),$V4392,12)))</f>
        <v/>
      </c>
      <c r="X4392" s="37">
        <f>IF(ISNUMBER($P4392),$P4392,IncPct)</f>
        <v/>
      </c>
      <c r="Y4392" s="39">
        <f>IF($W4392=0,0,MAX(0,MIN($W4392,IncMonth-1))+MAX(0,$W4392-IncMonth+1)*(1+$X4392))</f>
        <v/>
      </c>
      <c r="Z4392" s="40">
        <f>IF($C4392="",0,IFERROR(INDEX(Departments!$B$5:$B$54,MATCH($C4392,Departments!$A$5:$A$54,0)),0))</f>
        <v/>
      </c>
      <c r="AA4392" s="41">
        <f>N($L4392)*$Y4392</f>
        <v/>
      </c>
      <c r="AB4392" s="41">
        <f>N($M4392)*$Y4392</f>
        <v/>
      </c>
      <c r="AC4392" s="41">
        <f>$AA4392*$Z4392</f>
        <v/>
      </c>
      <c r="AD4392" s="41">
        <f>$AA4392*BonusMonths/12</f>
        <v/>
      </c>
      <c r="AE4392" s="41">
        <f>($AA4392+SI_Gross*$AB4392)*IF($Q4392=1,SI_O,SI_E)</f>
        <v/>
      </c>
      <c r="AF4392" s="41">
        <f>IF($Q4392=1,0,$AA4392*EOSB)</f>
        <v/>
      </c>
      <c r="AG4392" s="41">
        <f>$AN4392*$W4392</f>
        <v/>
      </c>
      <c r="AH4392" s="41">
        <f>SUM($AA4392:$AG4392)</f>
        <v/>
      </c>
      <c r="AI4392" s="41">
        <f>12*($AM4392+$AN4392)</f>
        <v/>
      </c>
      <c r="AJ4392" s="41">
        <f>$AM4392*((IncMonth-1)+(13-IncMonth)*(1+$X4392))+12*$AN4392</f>
        <v/>
      </c>
      <c r="AK4392" s="41">
        <f>IF($R4392=1,N($L4392)+N($M4392),0)</f>
        <v/>
      </c>
      <c r="AL4392">
        <f>IF($C4392="","",IF(N($L4392)&lt;=0,"Basic salary missing",IF(ISNA(MATCH($C4392,Departments!$A$5:$A$54,0)),"Department not on Departments sheet",IF(AND($I4392&lt;&gt;"",NOT(ISNUMBER($I4392))),"Date of birth is text, not a date",IF(AND($K4392&lt;&gt;"",NOT(ISNUMBER($K4392))),"Contract end is text, not a date","")))))</f>
        <v/>
      </c>
      <c r="AM4392" s="41">
        <f>IF($R4392=0,0,N($L4392)*(1+$Z4392+BonusMonths/12+IF($Q4392=1,0,EOSB))+N($M4392)+(N($L4392)+SI_Gross*N($M4392))*IF($Q4392=1,SI_O,SI_E))</f>
        <v/>
      </c>
      <c r="AN4392" s="41">
        <f>IF($R4392=0,0,(IF($Q4392=1,MedO,MedE+Ticket)+Training)/12)</f>
        <v/>
      </c>
    </row>
    <row r="4393">
      <c r="I4393" s="35" t="n"/>
      <c r="J4393" s="35" t="n"/>
      <c r="K4393" s="35" t="n"/>
      <c r="L4393" s="36" t="n"/>
      <c r="M4393" s="36" t="n"/>
      <c r="P4393" s="37" t="n"/>
      <c r="Q4393" s="38">
        <f>IF($C4393="",0,IF(OR(LOWER(TRIM($G4393))="omani",LOWER(TRIM($G4393))="oman",LOWER(TRIM($G4393))="om",LOWER(TRIM($G4393))="local"),1,0))</f>
        <v/>
      </c>
      <c r="R4393" s="38">
        <f>IF($C4393="",0,IF(OR(ISNUMBER(SEARCH("resign",$N4393)),ISNUMBER(SEARCH("terminat",$N4393)),ISNUMBER(SEARCH("inactive",$N4393)),ISNUMBER(SEARCH("vacan",$N4393)),ISNUMBER(SEARCH("deceased",$N4393)),ISNUMBER(SEARCH("separated",$N4393))),0,1))</f>
        <v/>
      </c>
      <c r="S4393">
        <f>IF(OR($R4393=0,NOT(ISNUMBER($I4393))),"",IFERROR(DATEDIF($I4393,DATE(FY,1,1),"y"),""))</f>
        <v/>
      </c>
      <c r="T4393">
        <f>IF(OR($R4393=0,NOT(ISNUMBER($J4393))),"",IFERROR(DATEDIF($J4393,DATE(FY,1,1),"y"),0))</f>
        <v/>
      </c>
      <c r="U4393" s="38">
        <f>IF(OR($R4393=0,NOT(ISNUMBER($I4393))),0,IF(YEAR($I4393)+IF($Q4393=1,RetAgeO,RetAgeE)=FY,MONTH($I4393),IF(YEAR($I4393)+IF($Q4393=1,RetAgeO,RetAgeE)&lt;FY,1,0)))</f>
        <v/>
      </c>
      <c r="V4393" s="38">
        <f>IF(OR($R4393=0,NOT(ISNUMBER($K4393))),0,IF(YEAR($K4393)=FY,MONTH($K4393),IF(YEAR($K4393)&lt;FY,1,0)))</f>
        <v/>
      </c>
      <c r="W4393" s="38">
        <f>IF($R4393=0,0,MIN(12,IF(AND(ISNUMBER($O4393),$O4393&gt;=1,$O4393&lt;=12),INT($O4393),12),IF(AND(RetireExit="Yes",$U4393&gt;0),$U4393,12),IF(AND(ContractExit="Yes",$V4393&gt;0),$V4393,12)))</f>
        <v/>
      </c>
      <c r="X4393" s="37">
        <f>IF(ISNUMBER($P4393),$P4393,IncPct)</f>
        <v/>
      </c>
      <c r="Y4393" s="39">
        <f>IF($W4393=0,0,MAX(0,MIN($W4393,IncMonth-1))+MAX(0,$W4393-IncMonth+1)*(1+$X4393))</f>
        <v/>
      </c>
      <c r="Z4393" s="40">
        <f>IF($C4393="",0,IFERROR(INDEX(Departments!$B$5:$B$54,MATCH($C4393,Departments!$A$5:$A$54,0)),0))</f>
        <v/>
      </c>
      <c r="AA4393" s="41">
        <f>N($L4393)*$Y4393</f>
        <v/>
      </c>
      <c r="AB4393" s="41">
        <f>N($M4393)*$Y4393</f>
        <v/>
      </c>
      <c r="AC4393" s="41">
        <f>$AA4393*$Z4393</f>
        <v/>
      </c>
      <c r="AD4393" s="41">
        <f>$AA4393*BonusMonths/12</f>
        <v/>
      </c>
      <c r="AE4393" s="41">
        <f>($AA4393+SI_Gross*$AB4393)*IF($Q4393=1,SI_O,SI_E)</f>
        <v/>
      </c>
      <c r="AF4393" s="41">
        <f>IF($Q4393=1,0,$AA4393*EOSB)</f>
        <v/>
      </c>
      <c r="AG4393" s="41">
        <f>$AN4393*$W4393</f>
        <v/>
      </c>
      <c r="AH4393" s="41">
        <f>SUM($AA4393:$AG4393)</f>
        <v/>
      </c>
      <c r="AI4393" s="41">
        <f>12*($AM4393+$AN4393)</f>
        <v/>
      </c>
      <c r="AJ4393" s="41">
        <f>$AM4393*((IncMonth-1)+(13-IncMonth)*(1+$X4393))+12*$AN4393</f>
        <v/>
      </c>
      <c r="AK4393" s="41">
        <f>IF($R4393=1,N($L4393)+N($M4393),0)</f>
        <v/>
      </c>
      <c r="AL4393">
        <f>IF($C4393="","",IF(N($L4393)&lt;=0,"Basic salary missing",IF(ISNA(MATCH($C4393,Departments!$A$5:$A$54,0)),"Department not on Departments sheet",IF(AND($I4393&lt;&gt;"",NOT(ISNUMBER($I4393))),"Date of birth is text, not a date",IF(AND($K4393&lt;&gt;"",NOT(ISNUMBER($K4393))),"Contract end is text, not a date","")))))</f>
        <v/>
      </c>
      <c r="AM4393" s="41">
        <f>IF($R4393=0,0,N($L4393)*(1+$Z4393+BonusMonths/12+IF($Q4393=1,0,EOSB))+N($M4393)+(N($L4393)+SI_Gross*N($M4393))*IF($Q4393=1,SI_O,SI_E))</f>
        <v/>
      </c>
      <c r="AN4393" s="41">
        <f>IF($R4393=0,0,(IF($Q4393=1,MedO,MedE+Ticket)+Training)/12)</f>
        <v/>
      </c>
    </row>
    <row r="4394">
      <c r="I4394" s="35" t="n"/>
      <c r="J4394" s="35" t="n"/>
      <c r="K4394" s="35" t="n"/>
      <c r="L4394" s="36" t="n"/>
      <c r="M4394" s="36" t="n"/>
      <c r="P4394" s="37" t="n"/>
      <c r="Q4394" s="38">
        <f>IF($C4394="",0,IF(OR(LOWER(TRIM($G4394))="omani",LOWER(TRIM($G4394))="oman",LOWER(TRIM($G4394))="om",LOWER(TRIM($G4394))="local"),1,0))</f>
        <v/>
      </c>
      <c r="R4394" s="38">
        <f>IF($C4394="",0,IF(OR(ISNUMBER(SEARCH("resign",$N4394)),ISNUMBER(SEARCH("terminat",$N4394)),ISNUMBER(SEARCH("inactive",$N4394)),ISNUMBER(SEARCH("vacan",$N4394)),ISNUMBER(SEARCH("deceased",$N4394)),ISNUMBER(SEARCH("separated",$N4394))),0,1))</f>
        <v/>
      </c>
      <c r="S4394">
        <f>IF(OR($R4394=0,NOT(ISNUMBER($I4394))),"",IFERROR(DATEDIF($I4394,DATE(FY,1,1),"y"),""))</f>
        <v/>
      </c>
      <c r="T4394">
        <f>IF(OR($R4394=0,NOT(ISNUMBER($J4394))),"",IFERROR(DATEDIF($J4394,DATE(FY,1,1),"y"),0))</f>
        <v/>
      </c>
      <c r="U4394" s="38">
        <f>IF(OR($R4394=0,NOT(ISNUMBER($I4394))),0,IF(YEAR($I4394)+IF($Q4394=1,RetAgeO,RetAgeE)=FY,MONTH($I4394),IF(YEAR($I4394)+IF($Q4394=1,RetAgeO,RetAgeE)&lt;FY,1,0)))</f>
        <v/>
      </c>
      <c r="V4394" s="38">
        <f>IF(OR($R4394=0,NOT(ISNUMBER($K4394))),0,IF(YEAR($K4394)=FY,MONTH($K4394),IF(YEAR($K4394)&lt;FY,1,0)))</f>
        <v/>
      </c>
      <c r="W4394" s="38">
        <f>IF($R4394=0,0,MIN(12,IF(AND(ISNUMBER($O4394),$O4394&gt;=1,$O4394&lt;=12),INT($O4394),12),IF(AND(RetireExit="Yes",$U4394&gt;0),$U4394,12),IF(AND(ContractExit="Yes",$V4394&gt;0),$V4394,12)))</f>
        <v/>
      </c>
      <c r="X4394" s="37">
        <f>IF(ISNUMBER($P4394),$P4394,IncPct)</f>
        <v/>
      </c>
      <c r="Y4394" s="39">
        <f>IF($W4394=0,0,MAX(0,MIN($W4394,IncMonth-1))+MAX(0,$W4394-IncMonth+1)*(1+$X4394))</f>
        <v/>
      </c>
      <c r="Z4394" s="40">
        <f>IF($C4394="",0,IFERROR(INDEX(Departments!$B$5:$B$54,MATCH($C4394,Departments!$A$5:$A$54,0)),0))</f>
        <v/>
      </c>
      <c r="AA4394" s="41">
        <f>N($L4394)*$Y4394</f>
        <v/>
      </c>
      <c r="AB4394" s="41">
        <f>N($M4394)*$Y4394</f>
        <v/>
      </c>
      <c r="AC4394" s="41">
        <f>$AA4394*$Z4394</f>
        <v/>
      </c>
      <c r="AD4394" s="41">
        <f>$AA4394*BonusMonths/12</f>
        <v/>
      </c>
      <c r="AE4394" s="41">
        <f>($AA4394+SI_Gross*$AB4394)*IF($Q4394=1,SI_O,SI_E)</f>
        <v/>
      </c>
      <c r="AF4394" s="41">
        <f>IF($Q4394=1,0,$AA4394*EOSB)</f>
        <v/>
      </c>
      <c r="AG4394" s="41">
        <f>$AN4394*$W4394</f>
        <v/>
      </c>
      <c r="AH4394" s="41">
        <f>SUM($AA4394:$AG4394)</f>
        <v/>
      </c>
      <c r="AI4394" s="41">
        <f>12*($AM4394+$AN4394)</f>
        <v/>
      </c>
      <c r="AJ4394" s="41">
        <f>$AM4394*((IncMonth-1)+(13-IncMonth)*(1+$X4394))+12*$AN4394</f>
        <v/>
      </c>
      <c r="AK4394" s="41">
        <f>IF($R4394=1,N($L4394)+N($M4394),0)</f>
        <v/>
      </c>
      <c r="AL4394">
        <f>IF($C4394="","",IF(N($L4394)&lt;=0,"Basic salary missing",IF(ISNA(MATCH($C4394,Departments!$A$5:$A$54,0)),"Department not on Departments sheet",IF(AND($I4394&lt;&gt;"",NOT(ISNUMBER($I4394))),"Date of birth is text, not a date",IF(AND($K4394&lt;&gt;"",NOT(ISNUMBER($K4394))),"Contract end is text, not a date","")))))</f>
        <v/>
      </c>
      <c r="AM4394" s="41">
        <f>IF($R4394=0,0,N($L4394)*(1+$Z4394+BonusMonths/12+IF($Q4394=1,0,EOSB))+N($M4394)+(N($L4394)+SI_Gross*N($M4394))*IF($Q4394=1,SI_O,SI_E))</f>
        <v/>
      </c>
      <c r="AN4394" s="41">
        <f>IF($R4394=0,0,(IF($Q4394=1,MedO,MedE+Ticket)+Training)/12)</f>
        <v/>
      </c>
    </row>
    <row r="4395">
      <c r="I4395" s="35" t="n"/>
      <c r="J4395" s="35" t="n"/>
      <c r="K4395" s="35" t="n"/>
      <c r="L4395" s="36" t="n"/>
      <c r="M4395" s="36" t="n"/>
      <c r="P4395" s="37" t="n"/>
      <c r="Q4395" s="38">
        <f>IF($C4395="",0,IF(OR(LOWER(TRIM($G4395))="omani",LOWER(TRIM($G4395))="oman",LOWER(TRIM($G4395))="om",LOWER(TRIM($G4395))="local"),1,0))</f>
        <v/>
      </c>
      <c r="R4395" s="38">
        <f>IF($C4395="",0,IF(OR(ISNUMBER(SEARCH("resign",$N4395)),ISNUMBER(SEARCH("terminat",$N4395)),ISNUMBER(SEARCH("inactive",$N4395)),ISNUMBER(SEARCH("vacan",$N4395)),ISNUMBER(SEARCH("deceased",$N4395)),ISNUMBER(SEARCH("separated",$N4395))),0,1))</f>
        <v/>
      </c>
      <c r="S4395">
        <f>IF(OR($R4395=0,NOT(ISNUMBER($I4395))),"",IFERROR(DATEDIF($I4395,DATE(FY,1,1),"y"),""))</f>
        <v/>
      </c>
      <c r="T4395">
        <f>IF(OR($R4395=0,NOT(ISNUMBER($J4395))),"",IFERROR(DATEDIF($J4395,DATE(FY,1,1),"y"),0))</f>
        <v/>
      </c>
      <c r="U4395" s="38">
        <f>IF(OR($R4395=0,NOT(ISNUMBER($I4395))),0,IF(YEAR($I4395)+IF($Q4395=1,RetAgeO,RetAgeE)=FY,MONTH($I4395),IF(YEAR($I4395)+IF($Q4395=1,RetAgeO,RetAgeE)&lt;FY,1,0)))</f>
        <v/>
      </c>
      <c r="V4395" s="38">
        <f>IF(OR($R4395=0,NOT(ISNUMBER($K4395))),0,IF(YEAR($K4395)=FY,MONTH($K4395),IF(YEAR($K4395)&lt;FY,1,0)))</f>
        <v/>
      </c>
      <c r="W4395" s="38">
        <f>IF($R4395=0,0,MIN(12,IF(AND(ISNUMBER($O4395),$O4395&gt;=1,$O4395&lt;=12),INT($O4395),12),IF(AND(RetireExit="Yes",$U4395&gt;0),$U4395,12),IF(AND(ContractExit="Yes",$V4395&gt;0),$V4395,12)))</f>
        <v/>
      </c>
      <c r="X4395" s="37">
        <f>IF(ISNUMBER($P4395),$P4395,IncPct)</f>
        <v/>
      </c>
      <c r="Y4395" s="39">
        <f>IF($W4395=0,0,MAX(0,MIN($W4395,IncMonth-1))+MAX(0,$W4395-IncMonth+1)*(1+$X4395))</f>
        <v/>
      </c>
      <c r="Z4395" s="40">
        <f>IF($C4395="",0,IFERROR(INDEX(Departments!$B$5:$B$54,MATCH($C4395,Departments!$A$5:$A$54,0)),0))</f>
        <v/>
      </c>
      <c r="AA4395" s="41">
        <f>N($L4395)*$Y4395</f>
        <v/>
      </c>
      <c r="AB4395" s="41">
        <f>N($M4395)*$Y4395</f>
        <v/>
      </c>
      <c r="AC4395" s="41">
        <f>$AA4395*$Z4395</f>
        <v/>
      </c>
      <c r="AD4395" s="41">
        <f>$AA4395*BonusMonths/12</f>
        <v/>
      </c>
      <c r="AE4395" s="41">
        <f>($AA4395+SI_Gross*$AB4395)*IF($Q4395=1,SI_O,SI_E)</f>
        <v/>
      </c>
      <c r="AF4395" s="41">
        <f>IF($Q4395=1,0,$AA4395*EOSB)</f>
        <v/>
      </c>
      <c r="AG4395" s="41">
        <f>$AN4395*$W4395</f>
        <v/>
      </c>
      <c r="AH4395" s="41">
        <f>SUM($AA4395:$AG4395)</f>
        <v/>
      </c>
      <c r="AI4395" s="41">
        <f>12*($AM4395+$AN4395)</f>
        <v/>
      </c>
      <c r="AJ4395" s="41">
        <f>$AM4395*((IncMonth-1)+(13-IncMonth)*(1+$X4395))+12*$AN4395</f>
        <v/>
      </c>
      <c r="AK4395" s="41">
        <f>IF($R4395=1,N($L4395)+N($M4395),0)</f>
        <v/>
      </c>
      <c r="AL4395">
        <f>IF($C4395="","",IF(N($L4395)&lt;=0,"Basic salary missing",IF(ISNA(MATCH($C4395,Departments!$A$5:$A$54,0)),"Department not on Departments sheet",IF(AND($I4395&lt;&gt;"",NOT(ISNUMBER($I4395))),"Date of birth is text, not a date",IF(AND($K4395&lt;&gt;"",NOT(ISNUMBER($K4395))),"Contract end is text, not a date","")))))</f>
        <v/>
      </c>
      <c r="AM4395" s="41">
        <f>IF($R4395=0,0,N($L4395)*(1+$Z4395+BonusMonths/12+IF($Q4395=1,0,EOSB))+N($M4395)+(N($L4395)+SI_Gross*N($M4395))*IF($Q4395=1,SI_O,SI_E))</f>
        <v/>
      </c>
      <c r="AN4395" s="41">
        <f>IF($R4395=0,0,(IF($Q4395=1,MedO,MedE+Ticket)+Training)/12)</f>
        <v/>
      </c>
    </row>
    <row r="4396">
      <c r="I4396" s="35" t="n"/>
      <c r="J4396" s="35" t="n"/>
      <c r="K4396" s="35" t="n"/>
      <c r="L4396" s="36" t="n"/>
      <c r="M4396" s="36" t="n"/>
      <c r="P4396" s="37" t="n"/>
      <c r="Q4396" s="38">
        <f>IF($C4396="",0,IF(OR(LOWER(TRIM($G4396))="omani",LOWER(TRIM($G4396))="oman",LOWER(TRIM($G4396))="om",LOWER(TRIM($G4396))="local"),1,0))</f>
        <v/>
      </c>
      <c r="R4396" s="38">
        <f>IF($C4396="",0,IF(OR(ISNUMBER(SEARCH("resign",$N4396)),ISNUMBER(SEARCH("terminat",$N4396)),ISNUMBER(SEARCH("inactive",$N4396)),ISNUMBER(SEARCH("vacan",$N4396)),ISNUMBER(SEARCH("deceased",$N4396)),ISNUMBER(SEARCH("separated",$N4396))),0,1))</f>
        <v/>
      </c>
      <c r="S4396">
        <f>IF(OR($R4396=0,NOT(ISNUMBER($I4396))),"",IFERROR(DATEDIF($I4396,DATE(FY,1,1),"y"),""))</f>
        <v/>
      </c>
      <c r="T4396">
        <f>IF(OR($R4396=0,NOT(ISNUMBER($J4396))),"",IFERROR(DATEDIF($J4396,DATE(FY,1,1),"y"),0))</f>
        <v/>
      </c>
      <c r="U4396" s="38">
        <f>IF(OR($R4396=0,NOT(ISNUMBER($I4396))),0,IF(YEAR($I4396)+IF($Q4396=1,RetAgeO,RetAgeE)=FY,MONTH($I4396),IF(YEAR($I4396)+IF($Q4396=1,RetAgeO,RetAgeE)&lt;FY,1,0)))</f>
        <v/>
      </c>
      <c r="V4396" s="38">
        <f>IF(OR($R4396=0,NOT(ISNUMBER($K4396))),0,IF(YEAR($K4396)=FY,MONTH($K4396),IF(YEAR($K4396)&lt;FY,1,0)))</f>
        <v/>
      </c>
      <c r="W4396" s="38">
        <f>IF($R4396=0,0,MIN(12,IF(AND(ISNUMBER($O4396),$O4396&gt;=1,$O4396&lt;=12),INT($O4396),12),IF(AND(RetireExit="Yes",$U4396&gt;0),$U4396,12),IF(AND(ContractExit="Yes",$V4396&gt;0),$V4396,12)))</f>
        <v/>
      </c>
      <c r="X4396" s="37">
        <f>IF(ISNUMBER($P4396),$P4396,IncPct)</f>
        <v/>
      </c>
      <c r="Y4396" s="39">
        <f>IF($W4396=0,0,MAX(0,MIN($W4396,IncMonth-1))+MAX(0,$W4396-IncMonth+1)*(1+$X4396))</f>
        <v/>
      </c>
      <c r="Z4396" s="40">
        <f>IF($C4396="",0,IFERROR(INDEX(Departments!$B$5:$B$54,MATCH($C4396,Departments!$A$5:$A$54,0)),0))</f>
        <v/>
      </c>
      <c r="AA4396" s="41">
        <f>N($L4396)*$Y4396</f>
        <v/>
      </c>
      <c r="AB4396" s="41">
        <f>N($M4396)*$Y4396</f>
        <v/>
      </c>
      <c r="AC4396" s="41">
        <f>$AA4396*$Z4396</f>
        <v/>
      </c>
      <c r="AD4396" s="41">
        <f>$AA4396*BonusMonths/12</f>
        <v/>
      </c>
      <c r="AE4396" s="41">
        <f>($AA4396+SI_Gross*$AB4396)*IF($Q4396=1,SI_O,SI_E)</f>
        <v/>
      </c>
      <c r="AF4396" s="41">
        <f>IF($Q4396=1,0,$AA4396*EOSB)</f>
        <v/>
      </c>
      <c r="AG4396" s="41">
        <f>$AN4396*$W4396</f>
        <v/>
      </c>
      <c r="AH4396" s="41">
        <f>SUM($AA4396:$AG4396)</f>
        <v/>
      </c>
      <c r="AI4396" s="41">
        <f>12*($AM4396+$AN4396)</f>
        <v/>
      </c>
      <c r="AJ4396" s="41">
        <f>$AM4396*((IncMonth-1)+(13-IncMonth)*(1+$X4396))+12*$AN4396</f>
        <v/>
      </c>
      <c r="AK4396" s="41">
        <f>IF($R4396=1,N($L4396)+N($M4396),0)</f>
        <v/>
      </c>
      <c r="AL4396">
        <f>IF($C4396="","",IF(N($L4396)&lt;=0,"Basic salary missing",IF(ISNA(MATCH($C4396,Departments!$A$5:$A$54,0)),"Department not on Departments sheet",IF(AND($I4396&lt;&gt;"",NOT(ISNUMBER($I4396))),"Date of birth is text, not a date",IF(AND($K4396&lt;&gt;"",NOT(ISNUMBER($K4396))),"Contract end is text, not a date","")))))</f>
        <v/>
      </c>
      <c r="AM4396" s="41">
        <f>IF($R4396=0,0,N($L4396)*(1+$Z4396+BonusMonths/12+IF($Q4396=1,0,EOSB))+N($M4396)+(N($L4396)+SI_Gross*N($M4396))*IF($Q4396=1,SI_O,SI_E))</f>
        <v/>
      </c>
      <c r="AN4396" s="41">
        <f>IF($R4396=0,0,(IF($Q4396=1,MedO,MedE+Ticket)+Training)/12)</f>
        <v/>
      </c>
    </row>
    <row r="4397">
      <c r="I4397" s="35" t="n"/>
      <c r="J4397" s="35" t="n"/>
      <c r="K4397" s="35" t="n"/>
      <c r="L4397" s="36" t="n"/>
      <c r="M4397" s="36" t="n"/>
      <c r="P4397" s="37" t="n"/>
      <c r="Q4397" s="38">
        <f>IF($C4397="",0,IF(OR(LOWER(TRIM($G4397))="omani",LOWER(TRIM($G4397))="oman",LOWER(TRIM($G4397))="om",LOWER(TRIM($G4397))="local"),1,0))</f>
        <v/>
      </c>
      <c r="R4397" s="38">
        <f>IF($C4397="",0,IF(OR(ISNUMBER(SEARCH("resign",$N4397)),ISNUMBER(SEARCH("terminat",$N4397)),ISNUMBER(SEARCH("inactive",$N4397)),ISNUMBER(SEARCH("vacan",$N4397)),ISNUMBER(SEARCH("deceased",$N4397)),ISNUMBER(SEARCH("separated",$N4397))),0,1))</f>
        <v/>
      </c>
      <c r="S4397">
        <f>IF(OR($R4397=0,NOT(ISNUMBER($I4397))),"",IFERROR(DATEDIF($I4397,DATE(FY,1,1),"y"),""))</f>
        <v/>
      </c>
      <c r="T4397">
        <f>IF(OR($R4397=0,NOT(ISNUMBER($J4397))),"",IFERROR(DATEDIF($J4397,DATE(FY,1,1),"y"),0))</f>
        <v/>
      </c>
      <c r="U4397" s="38">
        <f>IF(OR($R4397=0,NOT(ISNUMBER($I4397))),0,IF(YEAR($I4397)+IF($Q4397=1,RetAgeO,RetAgeE)=FY,MONTH($I4397),IF(YEAR($I4397)+IF($Q4397=1,RetAgeO,RetAgeE)&lt;FY,1,0)))</f>
        <v/>
      </c>
      <c r="V4397" s="38">
        <f>IF(OR($R4397=0,NOT(ISNUMBER($K4397))),0,IF(YEAR($K4397)=FY,MONTH($K4397),IF(YEAR($K4397)&lt;FY,1,0)))</f>
        <v/>
      </c>
      <c r="W4397" s="38">
        <f>IF($R4397=0,0,MIN(12,IF(AND(ISNUMBER($O4397),$O4397&gt;=1,$O4397&lt;=12),INT($O4397),12),IF(AND(RetireExit="Yes",$U4397&gt;0),$U4397,12),IF(AND(ContractExit="Yes",$V4397&gt;0),$V4397,12)))</f>
        <v/>
      </c>
      <c r="X4397" s="37">
        <f>IF(ISNUMBER($P4397),$P4397,IncPct)</f>
        <v/>
      </c>
      <c r="Y4397" s="39">
        <f>IF($W4397=0,0,MAX(0,MIN($W4397,IncMonth-1))+MAX(0,$W4397-IncMonth+1)*(1+$X4397))</f>
        <v/>
      </c>
      <c r="Z4397" s="40">
        <f>IF($C4397="",0,IFERROR(INDEX(Departments!$B$5:$B$54,MATCH($C4397,Departments!$A$5:$A$54,0)),0))</f>
        <v/>
      </c>
      <c r="AA4397" s="41">
        <f>N($L4397)*$Y4397</f>
        <v/>
      </c>
      <c r="AB4397" s="41">
        <f>N($M4397)*$Y4397</f>
        <v/>
      </c>
      <c r="AC4397" s="41">
        <f>$AA4397*$Z4397</f>
        <v/>
      </c>
      <c r="AD4397" s="41">
        <f>$AA4397*BonusMonths/12</f>
        <v/>
      </c>
      <c r="AE4397" s="41">
        <f>($AA4397+SI_Gross*$AB4397)*IF($Q4397=1,SI_O,SI_E)</f>
        <v/>
      </c>
      <c r="AF4397" s="41">
        <f>IF($Q4397=1,0,$AA4397*EOSB)</f>
        <v/>
      </c>
      <c r="AG4397" s="41">
        <f>$AN4397*$W4397</f>
        <v/>
      </c>
      <c r="AH4397" s="41">
        <f>SUM($AA4397:$AG4397)</f>
        <v/>
      </c>
      <c r="AI4397" s="41">
        <f>12*($AM4397+$AN4397)</f>
        <v/>
      </c>
      <c r="AJ4397" s="41">
        <f>$AM4397*((IncMonth-1)+(13-IncMonth)*(1+$X4397))+12*$AN4397</f>
        <v/>
      </c>
      <c r="AK4397" s="41">
        <f>IF($R4397=1,N($L4397)+N($M4397),0)</f>
        <v/>
      </c>
      <c r="AL4397">
        <f>IF($C4397="","",IF(N($L4397)&lt;=0,"Basic salary missing",IF(ISNA(MATCH($C4397,Departments!$A$5:$A$54,0)),"Department not on Departments sheet",IF(AND($I4397&lt;&gt;"",NOT(ISNUMBER($I4397))),"Date of birth is text, not a date",IF(AND($K4397&lt;&gt;"",NOT(ISNUMBER($K4397))),"Contract end is text, not a date","")))))</f>
        <v/>
      </c>
      <c r="AM4397" s="41">
        <f>IF($R4397=0,0,N($L4397)*(1+$Z4397+BonusMonths/12+IF($Q4397=1,0,EOSB))+N($M4397)+(N($L4397)+SI_Gross*N($M4397))*IF($Q4397=1,SI_O,SI_E))</f>
        <v/>
      </c>
      <c r="AN4397" s="41">
        <f>IF($R4397=0,0,(IF($Q4397=1,MedO,MedE+Ticket)+Training)/12)</f>
        <v/>
      </c>
    </row>
    <row r="4398">
      <c r="I4398" s="35" t="n"/>
      <c r="J4398" s="35" t="n"/>
      <c r="K4398" s="35" t="n"/>
      <c r="L4398" s="36" t="n"/>
      <c r="M4398" s="36" t="n"/>
      <c r="P4398" s="37" t="n"/>
      <c r="Q4398" s="38">
        <f>IF($C4398="",0,IF(OR(LOWER(TRIM($G4398))="omani",LOWER(TRIM($G4398))="oman",LOWER(TRIM($G4398))="om",LOWER(TRIM($G4398))="local"),1,0))</f>
        <v/>
      </c>
      <c r="R4398" s="38">
        <f>IF($C4398="",0,IF(OR(ISNUMBER(SEARCH("resign",$N4398)),ISNUMBER(SEARCH("terminat",$N4398)),ISNUMBER(SEARCH("inactive",$N4398)),ISNUMBER(SEARCH("vacan",$N4398)),ISNUMBER(SEARCH("deceased",$N4398)),ISNUMBER(SEARCH("separated",$N4398))),0,1))</f>
        <v/>
      </c>
      <c r="S4398">
        <f>IF(OR($R4398=0,NOT(ISNUMBER($I4398))),"",IFERROR(DATEDIF($I4398,DATE(FY,1,1),"y"),""))</f>
        <v/>
      </c>
      <c r="T4398">
        <f>IF(OR($R4398=0,NOT(ISNUMBER($J4398))),"",IFERROR(DATEDIF($J4398,DATE(FY,1,1),"y"),0))</f>
        <v/>
      </c>
      <c r="U4398" s="38">
        <f>IF(OR($R4398=0,NOT(ISNUMBER($I4398))),0,IF(YEAR($I4398)+IF($Q4398=1,RetAgeO,RetAgeE)=FY,MONTH($I4398),IF(YEAR($I4398)+IF($Q4398=1,RetAgeO,RetAgeE)&lt;FY,1,0)))</f>
        <v/>
      </c>
      <c r="V4398" s="38">
        <f>IF(OR($R4398=0,NOT(ISNUMBER($K4398))),0,IF(YEAR($K4398)=FY,MONTH($K4398),IF(YEAR($K4398)&lt;FY,1,0)))</f>
        <v/>
      </c>
      <c r="W4398" s="38">
        <f>IF($R4398=0,0,MIN(12,IF(AND(ISNUMBER($O4398),$O4398&gt;=1,$O4398&lt;=12),INT($O4398),12),IF(AND(RetireExit="Yes",$U4398&gt;0),$U4398,12),IF(AND(ContractExit="Yes",$V4398&gt;0),$V4398,12)))</f>
        <v/>
      </c>
      <c r="X4398" s="37">
        <f>IF(ISNUMBER($P4398),$P4398,IncPct)</f>
        <v/>
      </c>
      <c r="Y4398" s="39">
        <f>IF($W4398=0,0,MAX(0,MIN($W4398,IncMonth-1))+MAX(0,$W4398-IncMonth+1)*(1+$X4398))</f>
        <v/>
      </c>
      <c r="Z4398" s="40">
        <f>IF($C4398="",0,IFERROR(INDEX(Departments!$B$5:$B$54,MATCH($C4398,Departments!$A$5:$A$54,0)),0))</f>
        <v/>
      </c>
      <c r="AA4398" s="41">
        <f>N($L4398)*$Y4398</f>
        <v/>
      </c>
      <c r="AB4398" s="41">
        <f>N($M4398)*$Y4398</f>
        <v/>
      </c>
      <c r="AC4398" s="41">
        <f>$AA4398*$Z4398</f>
        <v/>
      </c>
      <c r="AD4398" s="41">
        <f>$AA4398*BonusMonths/12</f>
        <v/>
      </c>
      <c r="AE4398" s="41">
        <f>($AA4398+SI_Gross*$AB4398)*IF($Q4398=1,SI_O,SI_E)</f>
        <v/>
      </c>
      <c r="AF4398" s="41">
        <f>IF($Q4398=1,0,$AA4398*EOSB)</f>
        <v/>
      </c>
      <c r="AG4398" s="41">
        <f>$AN4398*$W4398</f>
        <v/>
      </c>
      <c r="AH4398" s="41">
        <f>SUM($AA4398:$AG4398)</f>
        <v/>
      </c>
      <c r="AI4398" s="41">
        <f>12*($AM4398+$AN4398)</f>
        <v/>
      </c>
      <c r="AJ4398" s="41">
        <f>$AM4398*((IncMonth-1)+(13-IncMonth)*(1+$X4398))+12*$AN4398</f>
        <v/>
      </c>
      <c r="AK4398" s="41">
        <f>IF($R4398=1,N($L4398)+N($M4398),0)</f>
        <v/>
      </c>
      <c r="AL4398">
        <f>IF($C4398="","",IF(N($L4398)&lt;=0,"Basic salary missing",IF(ISNA(MATCH($C4398,Departments!$A$5:$A$54,0)),"Department not on Departments sheet",IF(AND($I4398&lt;&gt;"",NOT(ISNUMBER($I4398))),"Date of birth is text, not a date",IF(AND($K4398&lt;&gt;"",NOT(ISNUMBER($K4398))),"Contract end is text, not a date","")))))</f>
        <v/>
      </c>
      <c r="AM4398" s="41">
        <f>IF($R4398=0,0,N($L4398)*(1+$Z4398+BonusMonths/12+IF($Q4398=1,0,EOSB))+N($M4398)+(N($L4398)+SI_Gross*N($M4398))*IF($Q4398=1,SI_O,SI_E))</f>
        <v/>
      </c>
      <c r="AN4398" s="41">
        <f>IF($R4398=0,0,(IF($Q4398=1,MedO,MedE+Ticket)+Training)/12)</f>
        <v/>
      </c>
    </row>
    <row r="4399">
      <c r="I4399" s="35" t="n"/>
      <c r="J4399" s="35" t="n"/>
      <c r="K4399" s="35" t="n"/>
      <c r="L4399" s="36" t="n"/>
      <c r="M4399" s="36" t="n"/>
      <c r="P4399" s="37" t="n"/>
      <c r="Q4399" s="38">
        <f>IF($C4399="",0,IF(OR(LOWER(TRIM($G4399))="omani",LOWER(TRIM($G4399))="oman",LOWER(TRIM($G4399))="om",LOWER(TRIM($G4399))="local"),1,0))</f>
        <v/>
      </c>
      <c r="R4399" s="38">
        <f>IF($C4399="",0,IF(OR(ISNUMBER(SEARCH("resign",$N4399)),ISNUMBER(SEARCH("terminat",$N4399)),ISNUMBER(SEARCH("inactive",$N4399)),ISNUMBER(SEARCH("vacan",$N4399)),ISNUMBER(SEARCH("deceased",$N4399)),ISNUMBER(SEARCH("separated",$N4399))),0,1))</f>
        <v/>
      </c>
      <c r="S4399">
        <f>IF(OR($R4399=0,NOT(ISNUMBER($I4399))),"",IFERROR(DATEDIF($I4399,DATE(FY,1,1),"y"),""))</f>
        <v/>
      </c>
      <c r="T4399">
        <f>IF(OR($R4399=0,NOT(ISNUMBER($J4399))),"",IFERROR(DATEDIF($J4399,DATE(FY,1,1),"y"),0))</f>
        <v/>
      </c>
      <c r="U4399" s="38">
        <f>IF(OR($R4399=0,NOT(ISNUMBER($I4399))),0,IF(YEAR($I4399)+IF($Q4399=1,RetAgeO,RetAgeE)=FY,MONTH($I4399),IF(YEAR($I4399)+IF($Q4399=1,RetAgeO,RetAgeE)&lt;FY,1,0)))</f>
        <v/>
      </c>
      <c r="V4399" s="38">
        <f>IF(OR($R4399=0,NOT(ISNUMBER($K4399))),0,IF(YEAR($K4399)=FY,MONTH($K4399),IF(YEAR($K4399)&lt;FY,1,0)))</f>
        <v/>
      </c>
      <c r="W4399" s="38">
        <f>IF($R4399=0,0,MIN(12,IF(AND(ISNUMBER($O4399),$O4399&gt;=1,$O4399&lt;=12),INT($O4399),12),IF(AND(RetireExit="Yes",$U4399&gt;0),$U4399,12),IF(AND(ContractExit="Yes",$V4399&gt;0),$V4399,12)))</f>
        <v/>
      </c>
      <c r="X4399" s="37">
        <f>IF(ISNUMBER($P4399),$P4399,IncPct)</f>
        <v/>
      </c>
      <c r="Y4399" s="39">
        <f>IF($W4399=0,0,MAX(0,MIN($W4399,IncMonth-1))+MAX(0,$W4399-IncMonth+1)*(1+$X4399))</f>
        <v/>
      </c>
      <c r="Z4399" s="40">
        <f>IF($C4399="",0,IFERROR(INDEX(Departments!$B$5:$B$54,MATCH($C4399,Departments!$A$5:$A$54,0)),0))</f>
        <v/>
      </c>
      <c r="AA4399" s="41">
        <f>N($L4399)*$Y4399</f>
        <v/>
      </c>
      <c r="AB4399" s="41">
        <f>N($M4399)*$Y4399</f>
        <v/>
      </c>
      <c r="AC4399" s="41">
        <f>$AA4399*$Z4399</f>
        <v/>
      </c>
      <c r="AD4399" s="41">
        <f>$AA4399*BonusMonths/12</f>
        <v/>
      </c>
      <c r="AE4399" s="41">
        <f>($AA4399+SI_Gross*$AB4399)*IF($Q4399=1,SI_O,SI_E)</f>
        <v/>
      </c>
      <c r="AF4399" s="41">
        <f>IF($Q4399=1,0,$AA4399*EOSB)</f>
        <v/>
      </c>
      <c r="AG4399" s="41">
        <f>$AN4399*$W4399</f>
        <v/>
      </c>
      <c r="AH4399" s="41">
        <f>SUM($AA4399:$AG4399)</f>
        <v/>
      </c>
      <c r="AI4399" s="41">
        <f>12*($AM4399+$AN4399)</f>
        <v/>
      </c>
      <c r="AJ4399" s="41">
        <f>$AM4399*((IncMonth-1)+(13-IncMonth)*(1+$X4399))+12*$AN4399</f>
        <v/>
      </c>
      <c r="AK4399" s="41">
        <f>IF($R4399=1,N($L4399)+N($M4399),0)</f>
        <v/>
      </c>
      <c r="AL4399">
        <f>IF($C4399="","",IF(N($L4399)&lt;=0,"Basic salary missing",IF(ISNA(MATCH($C4399,Departments!$A$5:$A$54,0)),"Department not on Departments sheet",IF(AND($I4399&lt;&gt;"",NOT(ISNUMBER($I4399))),"Date of birth is text, not a date",IF(AND($K4399&lt;&gt;"",NOT(ISNUMBER($K4399))),"Contract end is text, not a date","")))))</f>
        <v/>
      </c>
      <c r="AM4399" s="41">
        <f>IF($R4399=0,0,N($L4399)*(1+$Z4399+BonusMonths/12+IF($Q4399=1,0,EOSB))+N($M4399)+(N($L4399)+SI_Gross*N($M4399))*IF($Q4399=1,SI_O,SI_E))</f>
        <v/>
      </c>
      <c r="AN4399" s="41">
        <f>IF($R4399=0,0,(IF($Q4399=1,MedO,MedE+Ticket)+Training)/12)</f>
        <v/>
      </c>
    </row>
    <row r="4400">
      <c r="I4400" s="35" t="n"/>
      <c r="J4400" s="35" t="n"/>
      <c r="K4400" s="35" t="n"/>
      <c r="L4400" s="36" t="n"/>
      <c r="M4400" s="36" t="n"/>
      <c r="P4400" s="37" t="n"/>
      <c r="Q4400" s="38">
        <f>IF($C4400="",0,IF(OR(LOWER(TRIM($G4400))="omani",LOWER(TRIM($G4400))="oman",LOWER(TRIM($G4400))="om",LOWER(TRIM($G4400))="local"),1,0))</f>
        <v/>
      </c>
      <c r="R4400" s="38">
        <f>IF($C4400="",0,IF(OR(ISNUMBER(SEARCH("resign",$N4400)),ISNUMBER(SEARCH("terminat",$N4400)),ISNUMBER(SEARCH("inactive",$N4400)),ISNUMBER(SEARCH("vacan",$N4400)),ISNUMBER(SEARCH("deceased",$N4400)),ISNUMBER(SEARCH("separated",$N4400))),0,1))</f>
        <v/>
      </c>
      <c r="S4400">
        <f>IF(OR($R4400=0,NOT(ISNUMBER($I4400))),"",IFERROR(DATEDIF($I4400,DATE(FY,1,1),"y"),""))</f>
        <v/>
      </c>
      <c r="T4400">
        <f>IF(OR($R4400=0,NOT(ISNUMBER($J4400))),"",IFERROR(DATEDIF($J4400,DATE(FY,1,1),"y"),0))</f>
        <v/>
      </c>
      <c r="U4400" s="38">
        <f>IF(OR($R4400=0,NOT(ISNUMBER($I4400))),0,IF(YEAR($I4400)+IF($Q4400=1,RetAgeO,RetAgeE)=FY,MONTH($I4400),IF(YEAR($I4400)+IF($Q4400=1,RetAgeO,RetAgeE)&lt;FY,1,0)))</f>
        <v/>
      </c>
      <c r="V4400" s="38">
        <f>IF(OR($R4400=0,NOT(ISNUMBER($K4400))),0,IF(YEAR($K4400)=FY,MONTH($K4400),IF(YEAR($K4400)&lt;FY,1,0)))</f>
        <v/>
      </c>
      <c r="W4400" s="38">
        <f>IF($R4400=0,0,MIN(12,IF(AND(ISNUMBER($O4400),$O4400&gt;=1,$O4400&lt;=12),INT($O4400),12),IF(AND(RetireExit="Yes",$U4400&gt;0),$U4400,12),IF(AND(ContractExit="Yes",$V4400&gt;0),$V4400,12)))</f>
        <v/>
      </c>
      <c r="X4400" s="37">
        <f>IF(ISNUMBER($P4400),$P4400,IncPct)</f>
        <v/>
      </c>
      <c r="Y4400" s="39">
        <f>IF($W4400=0,0,MAX(0,MIN($W4400,IncMonth-1))+MAX(0,$W4400-IncMonth+1)*(1+$X4400))</f>
        <v/>
      </c>
      <c r="Z4400" s="40">
        <f>IF($C4400="",0,IFERROR(INDEX(Departments!$B$5:$B$54,MATCH($C4400,Departments!$A$5:$A$54,0)),0))</f>
        <v/>
      </c>
      <c r="AA4400" s="41">
        <f>N($L4400)*$Y4400</f>
        <v/>
      </c>
      <c r="AB4400" s="41">
        <f>N($M4400)*$Y4400</f>
        <v/>
      </c>
      <c r="AC4400" s="41">
        <f>$AA4400*$Z4400</f>
        <v/>
      </c>
      <c r="AD4400" s="41">
        <f>$AA4400*BonusMonths/12</f>
        <v/>
      </c>
      <c r="AE4400" s="41">
        <f>($AA4400+SI_Gross*$AB4400)*IF($Q4400=1,SI_O,SI_E)</f>
        <v/>
      </c>
      <c r="AF4400" s="41">
        <f>IF($Q4400=1,0,$AA4400*EOSB)</f>
        <v/>
      </c>
      <c r="AG4400" s="41">
        <f>$AN4400*$W4400</f>
        <v/>
      </c>
      <c r="AH4400" s="41">
        <f>SUM($AA4400:$AG4400)</f>
        <v/>
      </c>
      <c r="AI4400" s="41">
        <f>12*($AM4400+$AN4400)</f>
        <v/>
      </c>
      <c r="AJ4400" s="41">
        <f>$AM4400*((IncMonth-1)+(13-IncMonth)*(1+$X4400))+12*$AN4400</f>
        <v/>
      </c>
      <c r="AK4400" s="41">
        <f>IF($R4400=1,N($L4400)+N($M4400),0)</f>
        <v/>
      </c>
      <c r="AL4400">
        <f>IF($C4400="","",IF(N($L4400)&lt;=0,"Basic salary missing",IF(ISNA(MATCH($C4400,Departments!$A$5:$A$54,0)),"Department not on Departments sheet",IF(AND($I4400&lt;&gt;"",NOT(ISNUMBER($I4400))),"Date of birth is text, not a date",IF(AND($K4400&lt;&gt;"",NOT(ISNUMBER($K4400))),"Contract end is text, not a date","")))))</f>
        <v/>
      </c>
      <c r="AM4400" s="41">
        <f>IF($R4400=0,0,N($L4400)*(1+$Z4400+BonusMonths/12+IF($Q4400=1,0,EOSB))+N($M4400)+(N($L4400)+SI_Gross*N($M4400))*IF($Q4400=1,SI_O,SI_E))</f>
        <v/>
      </c>
      <c r="AN4400" s="41">
        <f>IF($R4400=0,0,(IF($Q4400=1,MedO,MedE+Ticket)+Training)/12)</f>
        <v/>
      </c>
    </row>
    <row r="4401">
      <c r="I4401" s="35" t="n"/>
      <c r="J4401" s="35" t="n"/>
      <c r="K4401" s="35" t="n"/>
      <c r="L4401" s="36" t="n"/>
      <c r="M4401" s="36" t="n"/>
      <c r="P4401" s="37" t="n"/>
      <c r="Q4401" s="38">
        <f>IF($C4401="",0,IF(OR(LOWER(TRIM($G4401))="omani",LOWER(TRIM($G4401))="oman",LOWER(TRIM($G4401))="om",LOWER(TRIM($G4401))="local"),1,0))</f>
        <v/>
      </c>
      <c r="R4401" s="38">
        <f>IF($C4401="",0,IF(OR(ISNUMBER(SEARCH("resign",$N4401)),ISNUMBER(SEARCH("terminat",$N4401)),ISNUMBER(SEARCH("inactive",$N4401)),ISNUMBER(SEARCH("vacan",$N4401)),ISNUMBER(SEARCH("deceased",$N4401)),ISNUMBER(SEARCH("separated",$N4401))),0,1))</f>
        <v/>
      </c>
      <c r="S4401">
        <f>IF(OR($R4401=0,NOT(ISNUMBER($I4401))),"",IFERROR(DATEDIF($I4401,DATE(FY,1,1),"y"),""))</f>
        <v/>
      </c>
      <c r="T4401">
        <f>IF(OR($R4401=0,NOT(ISNUMBER($J4401))),"",IFERROR(DATEDIF($J4401,DATE(FY,1,1),"y"),0))</f>
        <v/>
      </c>
      <c r="U4401" s="38">
        <f>IF(OR($R4401=0,NOT(ISNUMBER($I4401))),0,IF(YEAR($I4401)+IF($Q4401=1,RetAgeO,RetAgeE)=FY,MONTH($I4401),IF(YEAR($I4401)+IF($Q4401=1,RetAgeO,RetAgeE)&lt;FY,1,0)))</f>
        <v/>
      </c>
      <c r="V4401" s="38">
        <f>IF(OR($R4401=0,NOT(ISNUMBER($K4401))),0,IF(YEAR($K4401)=FY,MONTH($K4401),IF(YEAR($K4401)&lt;FY,1,0)))</f>
        <v/>
      </c>
      <c r="W4401" s="38">
        <f>IF($R4401=0,0,MIN(12,IF(AND(ISNUMBER($O4401),$O4401&gt;=1,$O4401&lt;=12),INT($O4401),12),IF(AND(RetireExit="Yes",$U4401&gt;0),$U4401,12),IF(AND(ContractExit="Yes",$V4401&gt;0),$V4401,12)))</f>
        <v/>
      </c>
      <c r="X4401" s="37">
        <f>IF(ISNUMBER($P4401),$P4401,IncPct)</f>
        <v/>
      </c>
      <c r="Y4401" s="39">
        <f>IF($W4401=0,0,MAX(0,MIN($W4401,IncMonth-1))+MAX(0,$W4401-IncMonth+1)*(1+$X4401))</f>
        <v/>
      </c>
      <c r="Z4401" s="40">
        <f>IF($C4401="",0,IFERROR(INDEX(Departments!$B$5:$B$54,MATCH($C4401,Departments!$A$5:$A$54,0)),0))</f>
        <v/>
      </c>
      <c r="AA4401" s="41">
        <f>N($L4401)*$Y4401</f>
        <v/>
      </c>
      <c r="AB4401" s="41">
        <f>N($M4401)*$Y4401</f>
        <v/>
      </c>
      <c r="AC4401" s="41">
        <f>$AA4401*$Z4401</f>
        <v/>
      </c>
      <c r="AD4401" s="41">
        <f>$AA4401*BonusMonths/12</f>
        <v/>
      </c>
      <c r="AE4401" s="41">
        <f>($AA4401+SI_Gross*$AB4401)*IF($Q4401=1,SI_O,SI_E)</f>
        <v/>
      </c>
      <c r="AF4401" s="41">
        <f>IF($Q4401=1,0,$AA4401*EOSB)</f>
        <v/>
      </c>
      <c r="AG4401" s="41">
        <f>$AN4401*$W4401</f>
        <v/>
      </c>
      <c r="AH4401" s="41">
        <f>SUM($AA4401:$AG4401)</f>
        <v/>
      </c>
      <c r="AI4401" s="41">
        <f>12*($AM4401+$AN4401)</f>
        <v/>
      </c>
      <c r="AJ4401" s="41">
        <f>$AM4401*((IncMonth-1)+(13-IncMonth)*(1+$X4401))+12*$AN4401</f>
        <v/>
      </c>
      <c r="AK4401" s="41">
        <f>IF($R4401=1,N($L4401)+N($M4401),0)</f>
        <v/>
      </c>
      <c r="AL4401">
        <f>IF($C4401="","",IF(N($L4401)&lt;=0,"Basic salary missing",IF(ISNA(MATCH($C4401,Departments!$A$5:$A$54,0)),"Department not on Departments sheet",IF(AND($I4401&lt;&gt;"",NOT(ISNUMBER($I4401))),"Date of birth is text, not a date",IF(AND($K4401&lt;&gt;"",NOT(ISNUMBER($K4401))),"Contract end is text, not a date","")))))</f>
        <v/>
      </c>
      <c r="AM4401" s="41">
        <f>IF($R4401=0,0,N($L4401)*(1+$Z4401+BonusMonths/12+IF($Q4401=1,0,EOSB))+N($M4401)+(N($L4401)+SI_Gross*N($M4401))*IF($Q4401=1,SI_O,SI_E))</f>
        <v/>
      </c>
      <c r="AN4401" s="41">
        <f>IF($R4401=0,0,(IF($Q4401=1,MedO,MedE+Ticket)+Training)/12)</f>
        <v/>
      </c>
    </row>
    <row r="4402">
      <c r="I4402" s="35" t="n"/>
      <c r="J4402" s="35" t="n"/>
      <c r="K4402" s="35" t="n"/>
      <c r="L4402" s="36" t="n"/>
      <c r="M4402" s="36" t="n"/>
      <c r="P4402" s="37" t="n"/>
      <c r="Q4402" s="38">
        <f>IF($C4402="",0,IF(OR(LOWER(TRIM($G4402))="omani",LOWER(TRIM($G4402))="oman",LOWER(TRIM($G4402))="om",LOWER(TRIM($G4402))="local"),1,0))</f>
        <v/>
      </c>
      <c r="R4402" s="38">
        <f>IF($C4402="",0,IF(OR(ISNUMBER(SEARCH("resign",$N4402)),ISNUMBER(SEARCH("terminat",$N4402)),ISNUMBER(SEARCH("inactive",$N4402)),ISNUMBER(SEARCH("vacan",$N4402)),ISNUMBER(SEARCH("deceased",$N4402)),ISNUMBER(SEARCH("separated",$N4402))),0,1))</f>
        <v/>
      </c>
      <c r="S4402">
        <f>IF(OR($R4402=0,NOT(ISNUMBER($I4402))),"",IFERROR(DATEDIF($I4402,DATE(FY,1,1),"y"),""))</f>
        <v/>
      </c>
      <c r="T4402">
        <f>IF(OR($R4402=0,NOT(ISNUMBER($J4402))),"",IFERROR(DATEDIF($J4402,DATE(FY,1,1),"y"),0))</f>
        <v/>
      </c>
      <c r="U4402" s="38">
        <f>IF(OR($R4402=0,NOT(ISNUMBER($I4402))),0,IF(YEAR($I4402)+IF($Q4402=1,RetAgeO,RetAgeE)=FY,MONTH($I4402),IF(YEAR($I4402)+IF($Q4402=1,RetAgeO,RetAgeE)&lt;FY,1,0)))</f>
        <v/>
      </c>
      <c r="V4402" s="38">
        <f>IF(OR($R4402=0,NOT(ISNUMBER($K4402))),0,IF(YEAR($K4402)=FY,MONTH($K4402),IF(YEAR($K4402)&lt;FY,1,0)))</f>
        <v/>
      </c>
      <c r="W4402" s="38">
        <f>IF($R4402=0,0,MIN(12,IF(AND(ISNUMBER($O4402),$O4402&gt;=1,$O4402&lt;=12),INT($O4402),12),IF(AND(RetireExit="Yes",$U4402&gt;0),$U4402,12),IF(AND(ContractExit="Yes",$V4402&gt;0),$V4402,12)))</f>
        <v/>
      </c>
      <c r="X4402" s="37">
        <f>IF(ISNUMBER($P4402),$P4402,IncPct)</f>
        <v/>
      </c>
      <c r="Y4402" s="39">
        <f>IF($W4402=0,0,MAX(0,MIN($W4402,IncMonth-1))+MAX(0,$W4402-IncMonth+1)*(1+$X4402))</f>
        <v/>
      </c>
      <c r="Z4402" s="40">
        <f>IF($C4402="",0,IFERROR(INDEX(Departments!$B$5:$B$54,MATCH($C4402,Departments!$A$5:$A$54,0)),0))</f>
        <v/>
      </c>
      <c r="AA4402" s="41">
        <f>N($L4402)*$Y4402</f>
        <v/>
      </c>
      <c r="AB4402" s="41">
        <f>N($M4402)*$Y4402</f>
        <v/>
      </c>
      <c r="AC4402" s="41">
        <f>$AA4402*$Z4402</f>
        <v/>
      </c>
      <c r="AD4402" s="41">
        <f>$AA4402*BonusMonths/12</f>
        <v/>
      </c>
      <c r="AE4402" s="41">
        <f>($AA4402+SI_Gross*$AB4402)*IF($Q4402=1,SI_O,SI_E)</f>
        <v/>
      </c>
      <c r="AF4402" s="41">
        <f>IF($Q4402=1,0,$AA4402*EOSB)</f>
        <v/>
      </c>
      <c r="AG4402" s="41">
        <f>$AN4402*$W4402</f>
        <v/>
      </c>
      <c r="AH4402" s="41">
        <f>SUM($AA4402:$AG4402)</f>
        <v/>
      </c>
      <c r="AI4402" s="41">
        <f>12*($AM4402+$AN4402)</f>
        <v/>
      </c>
      <c r="AJ4402" s="41">
        <f>$AM4402*((IncMonth-1)+(13-IncMonth)*(1+$X4402))+12*$AN4402</f>
        <v/>
      </c>
      <c r="AK4402" s="41">
        <f>IF($R4402=1,N($L4402)+N($M4402),0)</f>
        <v/>
      </c>
      <c r="AL4402">
        <f>IF($C4402="","",IF(N($L4402)&lt;=0,"Basic salary missing",IF(ISNA(MATCH($C4402,Departments!$A$5:$A$54,0)),"Department not on Departments sheet",IF(AND($I4402&lt;&gt;"",NOT(ISNUMBER($I4402))),"Date of birth is text, not a date",IF(AND($K4402&lt;&gt;"",NOT(ISNUMBER($K4402))),"Contract end is text, not a date","")))))</f>
        <v/>
      </c>
      <c r="AM4402" s="41">
        <f>IF($R4402=0,0,N($L4402)*(1+$Z4402+BonusMonths/12+IF($Q4402=1,0,EOSB))+N($M4402)+(N($L4402)+SI_Gross*N($M4402))*IF($Q4402=1,SI_O,SI_E))</f>
        <v/>
      </c>
      <c r="AN4402" s="41">
        <f>IF($R4402=0,0,(IF($Q4402=1,MedO,MedE+Ticket)+Training)/12)</f>
        <v/>
      </c>
    </row>
    <row r="4403">
      <c r="I4403" s="35" t="n"/>
      <c r="J4403" s="35" t="n"/>
      <c r="K4403" s="35" t="n"/>
      <c r="L4403" s="36" t="n"/>
      <c r="M4403" s="36" t="n"/>
      <c r="P4403" s="37" t="n"/>
      <c r="Q4403" s="38">
        <f>IF($C4403="",0,IF(OR(LOWER(TRIM($G4403))="omani",LOWER(TRIM($G4403))="oman",LOWER(TRIM($G4403))="om",LOWER(TRIM($G4403))="local"),1,0))</f>
        <v/>
      </c>
      <c r="R4403" s="38">
        <f>IF($C4403="",0,IF(OR(ISNUMBER(SEARCH("resign",$N4403)),ISNUMBER(SEARCH("terminat",$N4403)),ISNUMBER(SEARCH("inactive",$N4403)),ISNUMBER(SEARCH("vacan",$N4403)),ISNUMBER(SEARCH("deceased",$N4403)),ISNUMBER(SEARCH("separated",$N4403))),0,1))</f>
        <v/>
      </c>
      <c r="S4403">
        <f>IF(OR($R4403=0,NOT(ISNUMBER($I4403))),"",IFERROR(DATEDIF($I4403,DATE(FY,1,1),"y"),""))</f>
        <v/>
      </c>
      <c r="T4403">
        <f>IF(OR($R4403=0,NOT(ISNUMBER($J4403))),"",IFERROR(DATEDIF($J4403,DATE(FY,1,1),"y"),0))</f>
        <v/>
      </c>
      <c r="U4403" s="38">
        <f>IF(OR($R4403=0,NOT(ISNUMBER($I4403))),0,IF(YEAR($I4403)+IF($Q4403=1,RetAgeO,RetAgeE)=FY,MONTH($I4403),IF(YEAR($I4403)+IF($Q4403=1,RetAgeO,RetAgeE)&lt;FY,1,0)))</f>
        <v/>
      </c>
      <c r="V4403" s="38">
        <f>IF(OR($R4403=0,NOT(ISNUMBER($K4403))),0,IF(YEAR($K4403)=FY,MONTH($K4403),IF(YEAR($K4403)&lt;FY,1,0)))</f>
        <v/>
      </c>
      <c r="W4403" s="38">
        <f>IF($R4403=0,0,MIN(12,IF(AND(ISNUMBER($O4403),$O4403&gt;=1,$O4403&lt;=12),INT($O4403),12),IF(AND(RetireExit="Yes",$U4403&gt;0),$U4403,12),IF(AND(ContractExit="Yes",$V4403&gt;0),$V4403,12)))</f>
        <v/>
      </c>
      <c r="X4403" s="37">
        <f>IF(ISNUMBER($P4403),$P4403,IncPct)</f>
        <v/>
      </c>
      <c r="Y4403" s="39">
        <f>IF($W4403=0,0,MAX(0,MIN($W4403,IncMonth-1))+MAX(0,$W4403-IncMonth+1)*(1+$X4403))</f>
        <v/>
      </c>
      <c r="Z4403" s="40">
        <f>IF($C4403="",0,IFERROR(INDEX(Departments!$B$5:$B$54,MATCH($C4403,Departments!$A$5:$A$54,0)),0))</f>
        <v/>
      </c>
      <c r="AA4403" s="41">
        <f>N($L4403)*$Y4403</f>
        <v/>
      </c>
      <c r="AB4403" s="41">
        <f>N($M4403)*$Y4403</f>
        <v/>
      </c>
      <c r="AC4403" s="41">
        <f>$AA4403*$Z4403</f>
        <v/>
      </c>
      <c r="AD4403" s="41">
        <f>$AA4403*BonusMonths/12</f>
        <v/>
      </c>
      <c r="AE4403" s="41">
        <f>($AA4403+SI_Gross*$AB4403)*IF($Q4403=1,SI_O,SI_E)</f>
        <v/>
      </c>
      <c r="AF4403" s="41">
        <f>IF($Q4403=1,0,$AA4403*EOSB)</f>
        <v/>
      </c>
      <c r="AG4403" s="41">
        <f>$AN4403*$W4403</f>
        <v/>
      </c>
      <c r="AH4403" s="41">
        <f>SUM($AA4403:$AG4403)</f>
        <v/>
      </c>
      <c r="AI4403" s="41">
        <f>12*($AM4403+$AN4403)</f>
        <v/>
      </c>
      <c r="AJ4403" s="41">
        <f>$AM4403*((IncMonth-1)+(13-IncMonth)*(1+$X4403))+12*$AN4403</f>
        <v/>
      </c>
      <c r="AK4403" s="41">
        <f>IF($R4403=1,N($L4403)+N($M4403),0)</f>
        <v/>
      </c>
      <c r="AL4403">
        <f>IF($C4403="","",IF(N($L4403)&lt;=0,"Basic salary missing",IF(ISNA(MATCH($C4403,Departments!$A$5:$A$54,0)),"Department not on Departments sheet",IF(AND($I4403&lt;&gt;"",NOT(ISNUMBER($I4403))),"Date of birth is text, not a date",IF(AND($K4403&lt;&gt;"",NOT(ISNUMBER($K4403))),"Contract end is text, not a date","")))))</f>
        <v/>
      </c>
      <c r="AM4403" s="41">
        <f>IF($R4403=0,0,N($L4403)*(1+$Z4403+BonusMonths/12+IF($Q4403=1,0,EOSB))+N($M4403)+(N($L4403)+SI_Gross*N($M4403))*IF($Q4403=1,SI_O,SI_E))</f>
        <v/>
      </c>
      <c r="AN4403" s="41">
        <f>IF($R4403=0,0,(IF($Q4403=1,MedO,MedE+Ticket)+Training)/12)</f>
        <v/>
      </c>
    </row>
    <row r="4404">
      <c r="I4404" s="35" t="n"/>
      <c r="J4404" s="35" t="n"/>
      <c r="K4404" s="35" t="n"/>
      <c r="L4404" s="36" t="n"/>
      <c r="M4404" s="36" t="n"/>
      <c r="P4404" s="37" t="n"/>
      <c r="Q4404" s="38">
        <f>IF($C4404="",0,IF(OR(LOWER(TRIM($G4404))="omani",LOWER(TRIM($G4404))="oman",LOWER(TRIM($G4404))="om",LOWER(TRIM($G4404))="local"),1,0))</f>
        <v/>
      </c>
      <c r="R4404" s="38">
        <f>IF($C4404="",0,IF(OR(ISNUMBER(SEARCH("resign",$N4404)),ISNUMBER(SEARCH("terminat",$N4404)),ISNUMBER(SEARCH("inactive",$N4404)),ISNUMBER(SEARCH("vacan",$N4404)),ISNUMBER(SEARCH("deceased",$N4404)),ISNUMBER(SEARCH("separated",$N4404))),0,1))</f>
        <v/>
      </c>
      <c r="S4404">
        <f>IF(OR($R4404=0,NOT(ISNUMBER($I4404))),"",IFERROR(DATEDIF($I4404,DATE(FY,1,1),"y"),""))</f>
        <v/>
      </c>
      <c r="T4404">
        <f>IF(OR($R4404=0,NOT(ISNUMBER($J4404))),"",IFERROR(DATEDIF($J4404,DATE(FY,1,1),"y"),0))</f>
        <v/>
      </c>
      <c r="U4404" s="38">
        <f>IF(OR($R4404=0,NOT(ISNUMBER($I4404))),0,IF(YEAR($I4404)+IF($Q4404=1,RetAgeO,RetAgeE)=FY,MONTH($I4404),IF(YEAR($I4404)+IF($Q4404=1,RetAgeO,RetAgeE)&lt;FY,1,0)))</f>
        <v/>
      </c>
      <c r="V4404" s="38">
        <f>IF(OR($R4404=0,NOT(ISNUMBER($K4404))),0,IF(YEAR($K4404)=FY,MONTH($K4404),IF(YEAR($K4404)&lt;FY,1,0)))</f>
        <v/>
      </c>
      <c r="W4404" s="38">
        <f>IF($R4404=0,0,MIN(12,IF(AND(ISNUMBER($O4404),$O4404&gt;=1,$O4404&lt;=12),INT($O4404),12),IF(AND(RetireExit="Yes",$U4404&gt;0),$U4404,12),IF(AND(ContractExit="Yes",$V4404&gt;0),$V4404,12)))</f>
        <v/>
      </c>
      <c r="X4404" s="37">
        <f>IF(ISNUMBER($P4404),$P4404,IncPct)</f>
        <v/>
      </c>
      <c r="Y4404" s="39">
        <f>IF($W4404=0,0,MAX(0,MIN($W4404,IncMonth-1))+MAX(0,$W4404-IncMonth+1)*(1+$X4404))</f>
        <v/>
      </c>
      <c r="Z4404" s="40">
        <f>IF($C4404="",0,IFERROR(INDEX(Departments!$B$5:$B$54,MATCH($C4404,Departments!$A$5:$A$54,0)),0))</f>
        <v/>
      </c>
      <c r="AA4404" s="41">
        <f>N($L4404)*$Y4404</f>
        <v/>
      </c>
      <c r="AB4404" s="41">
        <f>N($M4404)*$Y4404</f>
        <v/>
      </c>
      <c r="AC4404" s="41">
        <f>$AA4404*$Z4404</f>
        <v/>
      </c>
      <c r="AD4404" s="41">
        <f>$AA4404*BonusMonths/12</f>
        <v/>
      </c>
      <c r="AE4404" s="41">
        <f>($AA4404+SI_Gross*$AB4404)*IF($Q4404=1,SI_O,SI_E)</f>
        <v/>
      </c>
      <c r="AF4404" s="41">
        <f>IF($Q4404=1,0,$AA4404*EOSB)</f>
        <v/>
      </c>
      <c r="AG4404" s="41">
        <f>$AN4404*$W4404</f>
        <v/>
      </c>
      <c r="AH4404" s="41">
        <f>SUM($AA4404:$AG4404)</f>
        <v/>
      </c>
      <c r="AI4404" s="41">
        <f>12*($AM4404+$AN4404)</f>
        <v/>
      </c>
      <c r="AJ4404" s="41">
        <f>$AM4404*((IncMonth-1)+(13-IncMonth)*(1+$X4404))+12*$AN4404</f>
        <v/>
      </c>
      <c r="AK4404" s="41">
        <f>IF($R4404=1,N($L4404)+N($M4404),0)</f>
        <v/>
      </c>
      <c r="AL4404">
        <f>IF($C4404="","",IF(N($L4404)&lt;=0,"Basic salary missing",IF(ISNA(MATCH($C4404,Departments!$A$5:$A$54,0)),"Department not on Departments sheet",IF(AND($I4404&lt;&gt;"",NOT(ISNUMBER($I4404))),"Date of birth is text, not a date",IF(AND($K4404&lt;&gt;"",NOT(ISNUMBER($K4404))),"Contract end is text, not a date","")))))</f>
        <v/>
      </c>
      <c r="AM4404" s="41">
        <f>IF($R4404=0,0,N($L4404)*(1+$Z4404+BonusMonths/12+IF($Q4404=1,0,EOSB))+N($M4404)+(N($L4404)+SI_Gross*N($M4404))*IF($Q4404=1,SI_O,SI_E))</f>
        <v/>
      </c>
      <c r="AN4404" s="41">
        <f>IF($R4404=0,0,(IF($Q4404=1,MedO,MedE+Ticket)+Training)/12)</f>
        <v/>
      </c>
    </row>
    <row r="4405">
      <c r="I4405" s="35" t="n"/>
      <c r="J4405" s="35" t="n"/>
      <c r="K4405" s="35" t="n"/>
      <c r="L4405" s="36" t="n"/>
      <c r="M4405" s="36" t="n"/>
      <c r="P4405" s="37" t="n"/>
      <c r="Q4405" s="38">
        <f>IF($C4405="",0,IF(OR(LOWER(TRIM($G4405))="omani",LOWER(TRIM($G4405))="oman",LOWER(TRIM($G4405))="om",LOWER(TRIM($G4405))="local"),1,0))</f>
        <v/>
      </c>
      <c r="R4405" s="38">
        <f>IF($C4405="",0,IF(OR(ISNUMBER(SEARCH("resign",$N4405)),ISNUMBER(SEARCH("terminat",$N4405)),ISNUMBER(SEARCH("inactive",$N4405)),ISNUMBER(SEARCH("vacan",$N4405)),ISNUMBER(SEARCH("deceased",$N4405)),ISNUMBER(SEARCH("separated",$N4405))),0,1))</f>
        <v/>
      </c>
      <c r="S4405">
        <f>IF(OR($R4405=0,NOT(ISNUMBER($I4405))),"",IFERROR(DATEDIF($I4405,DATE(FY,1,1),"y"),""))</f>
        <v/>
      </c>
      <c r="T4405">
        <f>IF(OR($R4405=0,NOT(ISNUMBER($J4405))),"",IFERROR(DATEDIF($J4405,DATE(FY,1,1),"y"),0))</f>
        <v/>
      </c>
      <c r="U4405" s="38">
        <f>IF(OR($R4405=0,NOT(ISNUMBER($I4405))),0,IF(YEAR($I4405)+IF($Q4405=1,RetAgeO,RetAgeE)=FY,MONTH($I4405),IF(YEAR($I4405)+IF($Q4405=1,RetAgeO,RetAgeE)&lt;FY,1,0)))</f>
        <v/>
      </c>
      <c r="V4405" s="38">
        <f>IF(OR($R4405=0,NOT(ISNUMBER($K4405))),0,IF(YEAR($K4405)=FY,MONTH($K4405),IF(YEAR($K4405)&lt;FY,1,0)))</f>
        <v/>
      </c>
      <c r="W4405" s="38">
        <f>IF($R4405=0,0,MIN(12,IF(AND(ISNUMBER($O4405),$O4405&gt;=1,$O4405&lt;=12),INT($O4405),12),IF(AND(RetireExit="Yes",$U4405&gt;0),$U4405,12),IF(AND(ContractExit="Yes",$V4405&gt;0),$V4405,12)))</f>
        <v/>
      </c>
      <c r="X4405" s="37">
        <f>IF(ISNUMBER($P4405),$P4405,IncPct)</f>
        <v/>
      </c>
      <c r="Y4405" s="39">
        <f>IF($W4405=0,0,MAX(0,MIN($W4405,IncMonth-1))+MAX(0,$W4405-IncMonth+1)*(1+$X4405))</f>
        <v/>
      </c>
      <c r="Z4405" s="40">
        <f>IF($C4405="",0,IFERROR(INDEX(Departments!$B$5:$B$54,MATCH($C4405,Departments!$A$5:$A$54,0)),0))</f>
        <v/>
      </c>
      <c r="AA4405" s="41">
        <f>N($L4405)*$Y4405</f>
        <v/>
      </c>
      <c r="AB4405" s="41">
        <f>N($M4405)*$Y4405</f>
        <v/>
      </c>
      <c r="AC4405" s="41">
        <f>$AA4405*$Z4405</f>
        <v/>
      </c>
      <c r="AD4405" s="41">
        <f>$AA4405*BonusMonths/12</f>
        <v/>
      </c>
      <c r="AE4405" s="41">
        <f>($AA4405+SI_Gross*$AB4405)*IF($Q4405=1,SI_O,SI_E)</f>
        <v/>
      </c>
      <c r="AF4405" s="41">
        <f>IF($Q4405=1,0,$AA4405*EOSB)</f>
        <v/>
      </c>
      <c r="AG4405" s="41">
        <f>$AN4405*$W4405</f>
        <v/>
      </c>
      <c r="AH4405" s="41">
        <f>SUM($AA4405:$AG4405)</f>
        <v/>
      </c>
      <c r="AI4405" s="41">
        <f>12*($AM4405+$AN4405)</f>
        <v/>
      </c>
      <c r="AJ4405" s="41">
        <f>$AM4405*((IncMonth-1)+(13-IncMonth)*(1+$X4405))+12*$AN4405</f>
        <v/>
      </c>
      <c r="AK4405" s="41">
        <f>IF($R4405=1,N($L4405)+N($M4405),0)</f>
        <v/>
      </c>
      <c r="AL4405">
        <f>IF($C4405="","",IF(N($L4405)&lt;=0,"Basic salary missing",IF(ISNA(MATCH($C4405,Departments!$A$5:$A$54,0)),"Department not on Departments sheet",IF(AND($I4405&lt;&gt;"",NOT(ISNUMBER($I4405))),"Date of birth is text, not a date",IF(AND($K4405&lt;&gt;"",NOT(ISNUMBER($K4405))),"Contract end is text, not a date","")))))</f>
        <v/>
      </c>
      <c r="AM4405" s="41">
        <f>IF($R4405=0,0,N($L4405)*(1+$Z4405+BonusMonths/12+IF($Q4405=1,0,EOSB))+N($M4405)+(N($L4405)+SI_Gross*N($M4405))*IF($Q4405=1,SI_O,SI_E))</f>
        <v/>
      </c>
      <c r="AN4405" s="41">
        <f>IF($R4405=0,0,(IF($Q4405=1,MedO,MedE+Ticket)+Training)/12)</f>
        <v/>
      </c>
    </row>
    <row r="4406">
      <c r="I4406" s="35" t="n"/>
      <c r="J4406" s="35" t="n"/>
      <c r="K4406" s="35" t="n"/>
      <c r="L4406" s="36" t="n"/>
      <c r="M4406" s="36" t="n"/>
      <c r="P4406" s="37" t="n"/>
      <c r="Q4406" s="38">
        <f>IF($C4406="",0,IF(OR(LOWER(TRIM($G4406))="omani",LOWER(TRIM($G4406))="oman",LOWER(TRIM($G4406))="om",LOWER(TRIM($G4406))="local"),1,0))</f>
        <v/>
      </c>
      <c r="R4406" s="38">
        <f>IF($C4406="",0,IF(OR(ISNUMBER(SEARCH("resign",$N4406)),ISNUMBER(SEARCH("terminat",$N4406)),ISNUMBER(SEARCH("inactive",$N4406)),ISNUMBER(SEARCH("vacan",$N4406)),ISNUMBER(SEARCH("deceased",$N4406)),ISNUMBER(SEARCH("separated",$N4406))),0,1))</f>
        <v/>
      </c>
      <c r="S4406">
        <f>IF(OR($R4406=0,NOT(ISNUMBER($I4406))),"",IFERROR(DATEDIF($I4406,DATE(FY,1,1),"y"),""))</f>
        <v/>
      </c>
      <c r="T4406">
        <f>IF(OR($R4406=0,NOT(ISNUMBER($J4406))),"",IFERROR(DATEDIF($J4406,DATE(FY,1,1),"y"),0))</f>
        <v/>
      </c>
      <c r="U4406" s="38">
        <f>IF(OR($R4406=0,NOT(ISNUMBER($I4406))),0,IF(YEAR($I4406)+IF($Q4406=1,RetAgeO,RetAgeE)=FY,MONTH($I4406),IF(YEAR($I4406)+IF($Q4406=1,RetAgeO,RetAgeE)&lt;FY,1,0)))</f>
        <v/>
      </c>
      <c r="V4406" s="38">
        <f>IF(OR($R4406=0,NOT(ISNUMBER($K4406))),0,IF(YEAR($K4406)=FY,MONTH($K4406),IF(YEAR($K4406)&lt;FY,1,0)))</f>
        <v/>
      </c>
      <c r="W4406" s="38">
        <f>IF($R4406=0,0,MIN(12,IF(AND(ISNUMBER($O4406),$O4406&gt;=1,$O4406&lt;=12),INT($O4406),12),IF(AND(RetireExit="Yes",$U4406&gt;0),$U4406,12),IF(AND(ContractExit="Yes",$V4406&gt;0),$V4406,12)))</f>
        <v/>
      </c>
      <c r="X4406" s="37">
        <f>IF(ISNUMBER($P4406),$P4406,IncPct)</f>
        <v/>
      </c>
      <c r="Y4406" s="39">
        <f>IF($W4406=0,0,MAX(0,MIN($W4406,IncMonth-1))+MAX(0,$W4406-IncMonth+1)*(1+$X4406))</f>
        <v/>
      </c>
      <c r="Z4406" s="40">
        <f>IF($C4406="",0,IFERROR(INDEX(Departments!$B$5:$B$54,MATCH($C4406,Departments!$A$5:$A$54,0)),0))</f>
        <v/>
      </c>
      <c r="AA4406" s="41">
        <f>N($L4406)*$Y4406</f>
        <v/>
      </c>
      <c r="AB4406" s="41">
        <f>N($M4406)*$Y4406</f>
        <v/>
      </c>
      <c r="AC4406" s="41">
        <f>$AA4406*$Z4406</f>
        <v/>
      </c>
      <c r="AD4406" s="41">
        <f>$AA4406*BonusMonths/12</f>
        <v/>
      </c>
      <c r="AE4406" s="41">
        <f>($AA4406+SI_Gross*$AB4406)*IF($Q4406=1,SI_O,SI_E)</f>
        <v/>
      </c>
      <c r="AF4406" s="41">
        <f>IF($Q4406=1,0,$AA4406*EOSB)</f>
        <v/>
      </c>
      <c r="AG4406" s="41">
        <f>$AN4406*$W4406</f>
        <v/>
      </c>
      <c r="AH4406" s="41">
        <f>SUM($AA4406:$AG4406)</f>
        <v/>
      </c>
      <c r="AI4406" s="41">
        <f>12*($AM4406+$AN4406)</f>
        <v/>
      </c>
      <c r="AJ4406" s="41">
        <f>$AM4406*((IncMonth-1)+(13-IncMonth)*(1+$X4406))+12*$AN4406</f>
        <v/>
      </c>
      <c r="AK4406" s="41">
        <f>IF($R4406=1,N($L4406)+N($M4406),0)</f>
        <v/>
      </c>
      <c r="AL4406">
        <f>IF($C4406="","",IF(N($L4406)&lt;=0,"Basic salary missing",IF(ISNA(MATCH($C4406,Departments!$A$5:$A$54,0)),"Department not on Departments sheet",IF(AND($I4406&lt;&gt;"",NOT(ISNUMBER($I4406))),"Date of birth is text, not a date",IF(AND($K4406&lt;&gt;"",NOT(ISNUMBER($K4406))),"Contract end is text, not a date","")))))</f>
        <v/>
      </c>
      <c r="AM4406" s="41">
        <f>IF($R4406=0,0,N($L4406)*(1+$Z4406+BonusMonths/12+IF($Q4406=1,0,EOSB))+N($M4406)+(N($L4406)+SI_Gross*N($M4406))*IF($Q4406=1,SI_O,SI_E))</f>
        <v/>
      </c>
      <c r="AN4406" s="41">
        <f>IF($R4406=0,0,(IF($Q4406=1,MedO,MedE+Ticket)+Training)/12)</f>
        <v/>
      </c>
    </row>
    <row r="4407">
      <c r="I4407" s="35" t="n"/>
      <c r="J4407" s="35" t="n"/>
      <c r="K4407" s="35" t="n"/>
      <c r="L4407" s="36" t="n"/>
      <c r="M4407" s="36" t="n"/>
      <c r="P4407" s="37" t="n"/>
      <c r="Q4407" s="38">
        <f>IF($C4407="",0,IF(OR(LOWER(TRIM($G4407))="omani",LOWER(TRIM($G4407))="oman",LOWER(TRIM($G4407))="om",LOWER(TRIM($G4407))="local"),1,0))</f>
        <v/>
      </c>
      <c r="R4407" s="38">
        <f>IF($C4407="",0,IF(OR(ISNUMBER(SEARCH("resign",$N4407)),ISNUMBER(SEARCH("terminat",$N4407)),ISNUMBER(SEARCH("inactive",$N4407)),ISNUMBER(SEARCH("vacan",$N4407)),ISNUMBER(SEARCH("deceased",$N4407)),ISNUMBER(SEARCH("separated",$N4407))),0,1))</f>
        <v/>
      </c>
      <c r="S4407">
        <f>IF(OR($R4407=0,NOT(ISNUMBER($I4407))),"",IFERROR(DATEDIF($I4407,DATE(FY,1,1),"y"),""))</f>
        <v/>
      </c>
      <c r="T4407">
        <f>IF(OR($R4407=0,NOT(ISNUMBER($J4407))),"",IFERROR(DATEDIF($J4407,DATE(FY,1,1),"y"),0))</f>
        <v/>
      </c>
      <c r="U4407" s="38">
        <f>IF(OR($R4407=0,NOT(ISNUMBER($I4407))),0,IF(YEAR($I4407)+IF($Q4407=1,RetAgeO,RetAgeE)=FY,MONTH($I4407),IF(YEAR($I4407)+IF($Q4407=1,RetAgeO,RetAgeE)&lt;FY,1,0)))</f>
        <v/>
      </c>
      <c r="V4407" s="38">
        <f>IF(OR($R4407=0,NOT(ISNUMBER($K4407))),0,IF(YEAR($K4407)=FY,MONTH($K4407),IF(YEAR($K4407)&lt;FY,1,0)))</f>
        <v/>
      </c>
      <c r="W4407" s="38">
        <f>IF($R4407=0,0,MIN(12,IF(AND(ISNUMBER($O4407),$O4407&gt;=1,$O4407&lt;=12),INT($O4407),12),IF(AND(RetireExit="Yes",$U4407&gt;0),$U4407,12),IF(AND(ContractExit="Yes",$V4407&gt;0),$V4407,12)))</f>
        <v/>
      </c>
      <c r="X4407" s="37">
        <f>IF(ISNUMBER($P4407),$P4407,IncPct)</f>
        <v/>
      </c>
      <c r="Y4407" s="39">
        <f>IF($W4407=0,0,MAX(0,MIN($W4407,IncMonth-1))+MAX(0,$W4407-IncMonth+1)*(1+$X4407))</f>
        <v/>
      </c>
      <c r="Z4407" s="40">
        <f>IF($C4407="",0,IFERROR(INDEX(Departments!$B$5:$B$54,MATCH($C4407,Departments!$A$5:$A$54,0)),0))</f>
        <v/>
      </c>
      <c r="AA4407" s="41">
        <f>N($L4407)*$Y4407</f>
        <v/>
      </c>
      <c r="AB4407" s="41">
        <f>N($M4407)*$Y4407</f>
        <v/>
      </c>
      <c r="AC4407" s="41">
        <f>$AA4407*$Z4407</f>
        <v/>
      </c>
      <c r="AD4407" s="41">
        <f>$AA4407*BonusMonths/12</f>
        <v/>
      </c>
      <c r="AE4407" s="41">
        <f>($AA4407+SI_Gross*$AB4407)*IF($Q4407=1,SI_O,SI_E)</f>
        <v/>
      </c>
      <c r="AF4407" s="41">
        <f>IF($Q4407=1,0,$AA4407*EOSB)</f>
        <v/>
      </c>
      <c r="AG4407" s="41">
        <f>$AN4407*$W4407</f>
        <v/>
      </c>
      <c r="AH4407" s="41">
        <f>SUM($AA4407:$AG4407)</f>
        <v/>
      </c>
      <c r="AI4407" s="41">
        <f>12*($AM4407+$AN4407)</f>
        <v/>
      </c>
      <c r="AJ4407" s="41">
        <f>$AM4407*((IncMonth-1)+(13-IncMonth)*(1+$X4407))+12*$AN4407</f>
        <v/>
      </c>
      <c r="AK4407" s="41">
        <f>IF($R4407=1,N($L4407)+N($M4407),0)</f>
        <v/>
      </c>
      <c r="AL4407">
        <f>IF($C4407="","",IF(N($L4407)&lt;=0,"Basic salary missing",IF(ISNA(MATCH($C4407,Departments!$A$5:$A$54,0)),"Department not on Departments sheet",IF(AND($I4407&lt;&gt;"",NOT(ISNUMBER($I4407))),"Date of birth is text, not a date",IF(AND($K4407&lt;&gt;"",NOT(ISNUMBER($K4407))),"Contract end is text, not a date","")))))</f>
        <v/>
      </c>
      <c r="AM4407" s="41">
        <f>IF($R4407=0,0,N($L4407)*(1+$Z4407+BonusMonths/12+IF($Q4407=1,0,EOSB))+N($M4407)+(N($L4407)+SI_Gross*N($M4407))*IF($Q4407=1,SI_O,SI_E))</f>
        <v/>
      </c>
      <c r="AN4407" s="41">
        <f>IF($R4407=0,0,(IF($Q4407=1,MedO,MedE+Ticket)+Training)/12)</f>
        <v/>
      </c>
    </row>
    <row r="4408">
      <c r="I4408" s="35" t="n"/>
      <c r="J4408" s="35" t="n"/>
      <c r="K4408" s="35" t="n"/>
      <c r="L4408" s="36" t="n"/>
      <c r="M4408" s="36" t="n"/>
      <c r="P4408" s="37" t="n"/>
      <c r="Q4408" s="38">
        <f>IF($C4408="",0,IF(OR(LOWER(TRIM($G4408))="omani",LOWER(TRIM($G4408))="oman",LOWER(TRIM($G4408))="om",LOWER(TRIM($G4408))="local"),1,0))</f>
        <v/>
      </c>
      <c r="R4408" s="38">
        <f>IF($C4408="",0,IF(OR(ISNUMBER(SEARCH("resign",$N4408)),ISNUMBER(SEARCH("terminat",$N4408)),ISNUMBER(SEARCH("inactive",$N4408)),ISNUMBER(SEARCH("vacan",$N4408)),ISNUMBER(SEARCH("deceased",$N4408)),ISNUMBER(SEARCH("separated",$N4408))),0,1))</f>
        <v/>
      </c>
      <c r="S4408">
        <f>IF(OR($R4408=0,NOT(ISNUMBER($I4408))),"",IFERROR(DATEDIF($I4408,DATE(FY,1,1),"y"),""))</f>
        <v/>
      </c>
      <c r="T4408">
        <f>IF(OR($R4408=0,NOT(ISNUMBER($J4408))),"",IFERROR(DATEDIF($J4408,DATE(FY,1,1),"y"),0))</f>
        <v/>
      </c>
      <c r="U4408" s="38">
        <f>IF(OR($R4408=0,NOT(ISNUMBER($I4408))),0,IF(YEAR($I4408)+IF($Q4408=1,RetAgeO,RetAgeE)=FY,MONTH($I4408),IF(YEAR($I4408)+IF($Q4408=1,RetAgeO,RetAgeE)&lt;FY,1,0)))</f>
        <v/>
      </c>
      <c r="V4408" s="38">
        <f>IF(OR($R4408=0,NOT(ISNUMBER($K4408))),0,IF(YEAR($K4408)=FY,MONTH($K4408),IF(YEAR($K4408)&lt;FY,1,0)))</f>
        <v/>
      </c>
      <c r="W4408" s="38">
        <f>IF($R4408=0,0,MIN(12,IF(AND(ISNUMBER($O4408),$O4408&gt;=1,$O4408&lt;=12),INT($O4408),12),IF(AND(RetireExit="Yes",$U4408&gt;0),$U4408,12),IF(AND(ContractExit="Yes",$V4408&gt;0),$V4408,12)))</f>
        <v/>
      </c>
      <c r="X4408" s="37">
        <f>IF(ISNUMBER($P4408),$P4408,IncPct)</f>
        <v/>
      </c>
      <c r="Y4408" s="39">
        <f>IF($W4408=0,0,MAX(0,MIN($W4408,IncMonth-1))+MAX(0,$W4408-IncMonth+1)*(1+$X4408))</f>
        <v/>
      </c>
      <c r="Z4408" s="40">
        <f>IF($C4408="",0,IFERROR(INDEX(Departments!$B$5:$B$54,MATCH($C4408,Departments!$A$5:$A$54,0)),0))</f>
        <v/>
      </c>
      <c r="AA4408" s="41">
        <f>N($L4408)*$Y4408</f>
        <v/>
      </c>
      <c r="AB4408" s="41">
        <f>N($M4408)*$Y4408</f>
        <v/>
      </c>
      <c r="AC4408" s="41">
        <f>$AA4408*$Z4408</f>
        <v/>
      </c>
      <c r="AD4408" s="41">
        <f>$AA4408*BonusMonths/12</f>
        <v/>
      </c>
      <c r="AE4408" s="41">
        <f>($AA4408+SI_Gross*$AB4408)*IF($Q4408=1,SI_O,SI_E)</f>
        <v/>
      </c>
      <c r="AF4408" s="41">
        <f>IF($Q4408=1,0,$AA4408*EOSB)</f>
        <v/>
      </c>
      <c r="AG4408" s="41">
        <f>$AN4408*$W4408</f>
        <v/>
      </c>
      <c r="AH4408" s="41">
        <f>SUM($AA4408:$AG4408)</f>
        <v/>
      </c>
      <c r="AI4408" s="41">
        <f>12*($AM4408+$AN4408)</f>
        <v/>
      </c>
      <c r="AJ4408" s="41">
        <f>$AM4408*((IncMonth-1)+(13-IncMonth)*(1+$X4408))+12*$AN4408</f>
        <v/>
      </c>
      <c r="AK4408" s="41">
        <f>IF($R4408=1,N($L4408)+N($M4408),0)</f>
        <v/>
      </c>
      <c r="AL4408">
        <f>IF($C4408="","",IF(N($L4408)&lt;=0,"Basic salary missing",IF(ISNA(MATCH($C4408,Departments!$A$5:$A$54,0)),"Department not on Departments sheet",IF(AND($I4408&lt;&gt;"",NOT(ISNUMBER($I4408))),"Date of birth is text, not a date",IF(AND($K4408&lt;&gt;"",NOT(ISNUMBER($K4408))),"Contract end is text, not a date","")))))</f>
        <v/>
      </c>
      <c r="AM4408" s="41">
        <f>IF($R4408=0,0,N($L4408)*(1+$Z4408+BonusMonths/12+IF($Q4408=1,0,EOSB))+N($M4408)+(N($L4408)+SI_Gross*N($M4408))*IF($Q4408=1,SI_O,SI_E))</f>
        <v/>
      </c>
      <c r="AN4408" s="41">
        <f>IF($R4408=0,0,(IF($Q4408=1,MedO,MedE+Ticket)+Training)/12)</f>
        <v/>
      </c>
    </row>
    <row r="4409">
      <c r="I4409" s="35" t="n"/>
      <c r="J4409" s="35" t="n"/>
      <c r="K4409" s="35" t="n"/>
      <c r="L4409" s="36" t="n"/>
      <c r="M4409" s="36" t="n"/>
      <c r="P4409" s="37" t="n"/>
      <c r="Q4409" s="38">
        <f>IF($C4409="",0,IF(OR(LOWER(TRIM($G4409))="omani",LOWER(TRIM($G4409))="oman",LOWER(TRIM($G4409))="om",LOWER(TRIM($G4409))="local"),1,0))</f>
        <v/>
      </c>
      <c r="R4409" s="38">
        <f>IF($C4409="",0,IF(OR(ISNUMBER(SEARCH("resign",$N4409)),ISNUMBER(SEARCH("terminat",$N4409)),ISNUMBER(SEARCH("inactive",$N4409)),ISNUMBER(SEARCH("vacan",$N4409)),ISNUMBER(SEARCH("deceased",$N4409)),ISNUMBER(SEARCH("separated",$N4409))),0,1))</f>
        <v/>
      </c>
      <c r="S4409">
        <f>IF(OR($R4409=0,NOT(ISNUMBER($I4409))),"",IFERROR(DATEDIF($I4409,DATE(FY,1,1),"y"),""))</f>
        <v/>
      </c>
      <c r="T4409">
        <f>IF(OR($R4409=0,NOT(ISNUMBER($J4409))),"",IFERROR(DATEDIF($J4409,DATE(FY,1,1),"y"),0))</f>
        <v/>
      </c>
      <c r="U4409" s="38">
        <f>IF(OR($R4409=0,NOT(ISNUMBER($I4409))),0,IF(YEAR($I4409)+IF($Q4409=1,RetAgeO,RetAgeE)=FY,MONTH($I4409),IF(YEAR($I4409)+IF($Q4409=1,RetAgeO,RetAgeE)&lt;FY,1,0)))</f>
        <v/>
      </c>
      <c r="V4409" s="38">
        <f>IF(OR($R4409=0,NOT(ISNUMBER($K4409))),0,IF(YEAR($K4409)=FY,MONTH($K4409),IF(YEAR($K4409)&lt;FY,1,0)))</f>
        <v/>
      </c>
      <c r="W4409" s="38">
        <f>IF($R4409=0,0,MIN(12,IF(AND(ISNUMBER($O4409),$O4409&gt;=1,$O4409&lt;=12),INT($O4409),12),IF(AND(RetireExit="Yes",$U4409&gt;0),$U4409,12),IF(AND(ContractExit="Yes",$V4409&gt;0),$V4409,12)))</f>
        <v/>
      </c>
      <c r="X4409" s="37">
        <f>IF(ISNUMBER($P4409),$P4409,IncPct)</f>
        <v/>
      </c>
      <c r="Y4409" s="39">
        <f>IF($W4409=0,0,MAX(0,MIN($W4409,IncMonth-1))+MAX(0,$W4409-IncMonth+1)*(1+$X4409))</f>
        <v/>
      </c>
      <c r="Z4409" s="40">
        <f>IF($C4409="",0,IFERROR(INDEX(Departments!$B$5:$B$54,MATCH($C4409,Departments!$A$5:$A$54,0)),0))</f>
        <v/>
      </c>
      <c r="AA4409" s="41">
        <f>N($L4409)*$Y4409</f>
        <v/>
      </c>
      <c r="AB4409" s="41">
        <f>N($M4409)*$Y4409</f>
        <v/>
      </c>
      <c r="AC4409" s="41">
        <f>$AA4409*$Z4409</f>
        <v/>
      </c>
      <c r="AD4409" s="41">
        <f>$AA4409*BonusMonths/12</f>
        <v/>
      </c>
      <c r="AE4409" s="41">
        <f>($AA4409+SI_Gross*$AB4409)*IF($Q4409=1,SI_O,SI_E)</f>
        <v/>
      </c>
      <c r="AF4409" s="41">
        <f>IF($Q4409=1,0,$AA4409*EOSB)</f>
        <v/>
      </c>
      <c r="AG4409" s="41">
        <f>$AN4409*$W4409</f>
        <v/>
      </c>
      <c r="AH4409" s="41">
        <f>SUM($AA4409:$AG4409)</f>
        <v/>
      </c>
      <c r="AI4409" s="41">
        <f>12*($AM4409+$AN4409)</f>
        <v/>
      </c>
      <c r="AJ4409" s="41">
        <f>$AM4409*((IncMonth-1)+(13-IncMonth)*(1+$X4409))+12*$AN4409</f>
        <v/>
      </c>
      <c r="AK4409" s="41">
        <f>IF($R4409=1,N($L4409)+N($M4409),0)</f>
        <v/>
      </c>
      <c r="AL4409">
        <f>IF($C4409="","",IF(N($L4409)&lt;=0,"Basic salary missing",IF(ISNA(MATCH($C4409,Departments!$A$5:$A$54,0)),"Department not on Departments sheet",IF(AND($I4409&lt;&gt;"",NOT(ISNUMBER($I4409))),"Date of birth is text, not a date",IF(AND($K4409&lt;&gt;"",NOT(ISNUMBER($K4409))),"Contract end is text, not a date","")))))</f>
        <v/>
      </c>
      <c r="AM4409" s="41">
        <f>IF($R4409=0,0,N($L4409)*(1+$Z4409+BonusMonths/12+IF($Q4409=1,0,EOSB))+N($M4409)+(N($L4409)+SI_Gross*N($M4409))*IF($Q4409=1,SI_O,SI_E))</f>
        <v/>
      </c>
      <c r="AN4409" s="41">
        <f>IF($R4409=0,0,(IF($Q4409=1,MedO,MedE+Ticket)+Training)/12)</f>
        <v/>
      </c>
    </row>
    <row r="4410">
      <c r="I4410" s="35" t="n"/>
      <c r="J4410" s="35" t="n"/>
      <c r="K4410" s="35" t="n"/>
      <c r="L4410" s="36" t="n"/>
      <c r="M4410" s="36" t="n"/>
      <c r="P4410" s="37" t="n"/>
      <c r="Q4410" s="38">
        <f>IF($C4410="",0,IF(OR(LOWER(TRIM($G4410))="omani",LOWER(TRIM($G4410))="oman",LOWER(TRIM($G4410))="om",LOWER(TRIM($G4410))="local"),1,0))</f>
        <v/>
      </c>
      <c r="R4410" s="38">
        <f>IF($C4410="",0,IF(OR(ISNUMBER(SEARCH("resign",$N4410)),ISNUMBER(SEARCH("terminat",$N4410)),ISNUMBER(SEARCH("inactive",$N4410)),ISNUMBER(SEARCH("vacan",$N4410)),ISNUMBER(SEARCH("deceased",$N4410)),ISNUMBER(SEARCH("separated",$N4410))),0,1))</f>
        <v/>
      </c>
      <c r="S4410">
        <f>IF(OR($R4410=0,NOT(ISNUMBER($I4410))),"",IFERROR(DATEDIF($I4410,DATE(FY,1,1),"y"),""))</f>
        <v/>
      </c>
      <c r="T4410">
        <f>IF(OR($R4410=0,NOT(ISNUMBER($J4410))),"",IFERROR(DATEDIF($J4410,DATE(FY,1,1),"y"),0))</f>
        <v/>
      </c>
      <c r="U4410" s="38">
        <f>IF(OR($R4410=0,NOT(ISNUMBER($I4410))),0,IF(YEAR($I4410)+IF($Q4410=1,RetAgeO,RetAgeE)=FY,MONTH($I4410),IF(YEAR($I4410)+IF($Q4410=1,RetAgeO,RetAgeE)&lt;FY,1,0)))</f>
        <v/>
      </c>
      <c r="V4410" s="38">
        <f>IF(OR($R4410=0,NOT(ISNUMBER($K4410))),0,IF(YEAR($K4410)=FY,MONTH($K4410),IF(YEAR($K4410)&lt;FY,1,0)))</f>
        <v/>
      </c>
      <c r="W4410" s="38">
        <f>IF($R4410=0,0,MIN(12,IF(AND(ISNUMBER($O4410),$O4410&gt;=1,$O4410&lt;=12),INT($O4410),12),IF(AND(RetireExit="Yes",$U4410&gt;0),$U4410,12),IF(AND(ContractExit="Yes",$V4410&gt;0),$V4410,12)))</f>
        <v/>
      </c>
      <c r="X4410" s="37">
        <f>IF(ISNUMBER($P4410),$P4410,IncPct)</f>
        <v/>
      </c>
      <c r="Y4410" s="39">
        <f>IF($W4410=0,0,MAX(0,MIN($W4410,IncMonth-1))+MAX(0,$W4410-IncMonth+1)*(1+$X4410))</f>
        <v/>
      </c>
      <c r="Z4410" s="40">
        <f>IF($C4410="",0,IFERROR(INDEX(Departments!$B$5:$B$54,MATCH($C4410,Departments!$A$5:$A$54,0)),0))</f>
        <v/>
      </c>
      <c r="AA4410" s="41">
        <f>N($L4410)*$Y4410</f>
        <v/>
      </c>
      <c r="AB4410" s="41">
        <f>N($M4410)*$Y4410</f>
        <v/>
      </c>
      <c r="AC4410" s="41">
        <f>$AA4410*$Z4410</f>
        <v/>
      </c>
      <c r="AD4410" s="41">
        <f>$AA4410*BonusMonths/12</f>
        <v/>
      </c>
      <c r="AE4410" s="41">
        <f>($AA4410+SI_Gross*$AB4410)*IF($Q4410=1,SI_O,SI_E)</f>
        <v/>
      </c>
      <c r="AF4410" s="41">
        <f>IF($Q4410=1,0,$AA4410*EOSB)</f>
        <v/>
      </c>
      <c r="AG4410" s="41">
        <f>$AN4410*$W4410</f>
        <v/>
      </c>
      <c r="AH4410" s="41">
        <f>SUM($AA4410:$AG4410)</f>
        <v/>
      </c>
      <c r="AI4410" s="41">
        <f>12*($AM4410+$AN4410)</f>
        <v/>
      </c>
      <c r="AJ4410" s="41">
        <f>$AM4410*((IncMonth-1)+(13-IncMonth)*(1+$X4410))+12*$AN4410</f>
        <v/>
      </c>
      <c r="AK4410" s="41">
        <f>IF($R4410=1,N($L4410)+N($M4410),0)</f>
        <v/>
      </c>
      <c r="AL4410">
        <f>IF($C4410="","",IF(N($L4410)&lt;=0,"Basic salary missing",IF(ISNA(MATCH($C4410,Departments!$A$5:$A$54,0)),"Department not on Departments sheet",IF(AND($I4410&lt;&gt;"",NOT(ISNUMBER($I4410))),"Date of birth is text, not a date",IF(AND($K4410&lt;&gt;"",NOT(ISNUMBER($K4410))),"Contract end is text, not a date","")))))</f>
        <v/>
      </c>
      <c r="AM4410" s="41">
        <f>IF($R4410=0,0,N($L4410)*(1+$Z4410+BonusMonths/12+IF($Q4410=1,0,EOSB))+N($M4410)+(N($L4410)+SI_Gross*N($M4410))*IF($Q4410=1,SI_O,SI_E))</f>
        <v/>
      </c>
      <c r="AN4410" s="41">
        <f>IF($R4410=0,0,(IF($Q4410=1,MedO,MedE+Ticket)+Training)/12)</f>
        <v/>
      </c>
    </row>
    <row r="4411">
      <c r="I4411" s="35" t="n"/>
      <c r="J4411" s="35" t="n"/>
      <c r="K4411" s="35" t="n"/>
      <c r="L4411" s="36" t="n"/>
      <c r="M4411" s="36" t="n"/>
      <c r="P4411" s="37" t="n"/>
      <c r="Q4411" s="38">
        <f>IF($C4411="",0,IF(OR(LOWER(TRIM($G4411))="omani",LOWER(TRIM($G4411))="oman",LOWER(TRIM($G4411))="om",LOWER(TRIM($G4411))="local"),1,0))</f>
        <v/>
      </c>
      <c r="R4411" s="38">
        <f>IF($C4411="",0,IF(OR(ISNUMBER(SEARCH("resign",$N4411)),ISNUMBER(SEARCH("terminat",$N4411)),ISNUMBER(SEARCH("inactive",$N4411)),ISNUMBER(SEARCH("vacan",$N4411)),ISNUMBER(SEARCH("deceased",$N4411)),ISNUMBER(SEARCH("separated",$N4411))),0,1))</f>
        <v/>
      </c>
      <c r="S4411">
        <f>IF(OR($R4411=0,NOT(ISNUMBER($I4411))),"",IFERROR(DATEDIF($I4411,DATE(FY,1,1),"y"),""))</f>
        <v/>
      </c>
      <c r="T4411">
        <f>IF(OR($R4411=0,NOT(ISNUMBER($J4411))),"",IFERROR(DATEDIF($J4411,DATE(FY,1,1),"y"),0))</f>
        <v/>
      </c>
      <c r="U4411" s="38">
        <f>IF(OR($R4411=0,NOT(ISNUMBER($I4411))),0,IF(YEAR($I4411)+IF($Q4411=1,RetAgeO,RetAgeE)=FY,MONTH($I4411),IF(YEAR($I4411)+IF($Q4411=1,RetAgeO,RetAgeE)&lt;FY,1,0)))</f>
        <v/>
      </c>
      <c r="V4411" s="38">
        <f>IF(OR($R4411=0,NOT(ISNUMBER($K4411))),0,IF(YEAR($K4411)=FY,MONTH($K4411),IF(YEAR($K4411)&lt;FY,1,0)))</f>
        <v/>
      </c>
      <c r="W4411" s="38">
        <f>IF($R4411=0,0,MIN(12,IF(AND(ISNUMBER($O4411),$O4411&gt;=1,$O4411&lt;=12),INT($O4411),12),IF(AND(RetireExit="Yes",$U4411&gt;0),$U4411,12),IF(AND(ContractExit="Yes",$V4411&gt;0),$V4411,12)))</f>
        <v/>
      </c>
      <c r="X4411" s="37">
        <f>IF(ISNUMBER($P4411),$P4411,IncPct)</f>
        <v/>
      </c>
      <c r="Y4411" s="39">
        <f>IF($W4411=0,0,MAX(0,MIN($W4411,IncMonth-1))+MAX(0,$W4411-IncMonth+1)*(1+$X4411))</f>
        <v/>
      </c>
      <c r="Z4411" s="40">
        <f>IF($C4411="",0,IFERROR(INDEX(Departments!$B$5:$B$54,MATCH($C4411,Departments!$A$5:$A$54,0)),0))</f>
        <v/>
      </c>
      <c r="AA4411" s="41">
        <f>N($L4411)*$Y4411</f>
        <v/>
      </c>
      <c r="AB4411" s="41">
        <f>N($M4411)*$Y4411</f>
        <v/>
      </c>
      <c r="AC4411" s="41">
        <f>$AA4411*$Z4411</f>
        <v/>
      </c>
      <c r="AD4411" s="41">
        <f>$AA4411*BonusMonths/12</f>
        <v/>
      </c>
      <c r="AE4411" s="41">
        <f>($AA4411+SI_Gross*$AB4411)*IF($Q4411=1,SI_O,SI_E)</f>
        <v/>
      </c>
      <c r="AF4411" s="41">
        <f>IF($Q4411=1,0,$AA4411*EOSB)</f>
        <v/>
      </c>
      <c r="AG4411" s="41">
        <f>$AN4411*$W4411</f>
        <v/>
      </c>
      <c r="AH4411" s="41">
        <f>SUM($AA4411:$AG4411)</f>
        <v/>
      </c>
      <c r="AI4411" s="41">
        <f>12*($AM4411+$AN4411)</f>
        <v/>
      </c>
      <c r="AJ4411" s="41">
        <f>$AM4411*((IncMonth-1)+(13-IncMonth)*(1+$X4411))+12*$AN4411</f>
        <v/>
      </c>
      <c r="AK4411" s="41">
        <f>IF($R4411=1,N($L4411)+N($M4411),0)</f>
        <v/>
      </c>
      <c r="AL4411">
        <f>IF($C4411="","",IF(N($L4411)&lt;=0,"Basic salary missing",IF(ISNA(MATCH($C4411,Departments!$A$5:$A$54,0)),"Department not on Departments sheet",IF(AND($I4411&lt;&gt;"",NOT(ISNUMBER($I4411))),"Date of birth is text, not a date",IF(AND($K4411&lt;&gt;"",NOT(ISNUMBER($K4411))),"Contract end is text, not a date","")))))</f>
        <v/>
      </c>
      <c r="AM4411" s="41">
        <f>IF($R4411=0,0,N($L4411)*(1+$Z4411+BonusMonths/12+IF($Q4411=1,0,EOSB))+N($M4411)+(N($L4411)+SI_Gross*N($M4411))*IF($Q4411=1,SI_O,SI_E))</f>
        <v/>
      </c>
      <c r="AN4411" s="41">
        <f>IF($R4411=0,0,(IF($Q4411=1,MedO,MedE+Ticket)+Training)/12)</f>
        <v/>
      </c>
    </row>
    <row r="4412">
      <c r="I4412" s="35" t="n"/>
      <c r="J4412" s="35" t="n"/>
      <c r="K4412" s="35" t="n"/>
      <c r="L4412" s="36" t="n"/>
      <c r="M4412" s="36" t="n"/>
      <c r="P4412" s="37" t="n"/>
      <c r="Q4412" s="38">
        <f>IF($C4412="",0,IF(OR(LOWER(TRIM($G4412))="omani",LOWER(TRIM($G4412))="oman",LOWER(TRIM($G4412))="om",LOWER(TRIM($G4412))="local"),1,0))</f>
        <v/>
      </c>
      <c r="R4412" s="38">
        <f>IF($C4412="",0,IF(OR(ISNUMBER(SEARCH("resign",$N4412)),ISNUMBER(SEARCH("terminat",$N4412)),ISNUMBER(SEARCH("inactive",$N4412)),ISNUMBER(SEARCH("vacan",$N4412)),ISNUMBER(SEARCH("deceased",$N4412)),ISNUMBER(SEARCH("separated",$N4412))),0,1))</f>
        <v/>
      </c>
      <c r="S4412">
        <f>IF(OR($R4412=0,NOT(ISNUMBER($I4412))),"",IFERROR(DATEDIF($I4412,DATE(FY,1,1),"y"),""))</f>
        <v/>
      </c>
      <c r="T4412">
        <f>IF(OR($R4412=0,NOT(ISNUMBER($J4412))),"",IFERROR(DATEDIF($J4412,DATE(FY,1,1),"y"),0))</f>
        <v/>
      </c>
      <c r="U4412" s="38">
        <f>IF(OR($R4412=0,NOT(ISNUMBER($I4412))),0,IF(YEAR($I4412)+IF($Q4412=1,RetAgeO,RetAgeE)=FY,MONTH($I4412),IF(YEAR($I4412)+IF($Q4412=1,RetAgeO,RetAgeE)&lt;FY,1,0)))</f>
        <v/>
      </c>
      <c r="V4412" s="38">
        <f>IF(OR($R4412=0,NOT(ISNUMBER($K4412))),0,IF(YEAR($K4412)=FY,MONTH($K4412),IF(YEAR($K4412)&lt;FY,1,0)))</f>
        <v/>
      </c>
      <c r="W4412" s="38">
        <f>IF($R4412=0,0,MIN(12,IF(AND(ISNUMBER($O4412),$O4412&gt;=1,$O4412&lt;=12),INT($O4412),12),IF(AND(RetireExit="Yes",$U4412&gt;0),$U4412,12),IF(AND(ContractExit="Yes",$V4412&gt;0),$V4412,12)))</f>
        <v/>
      </c>
      <c r="X4412" s="37">
        <f>IF(ISNUMBER($P4412),$P4412,IncPct)</f>
        <v/>
      </c>
      <c r="Y4412" s="39">
        <f>IF($W4412=0,0,MAX(0,MIN($W4412,IncMonth-1))+MAX(0,$W4412-IncMonth+1)*(1+$X4412))</f>
        <v/>
      </c>
      <c r="Z4412" s="40">
        <f>IF($C4412="",0,IFERROR(INDEX(Departments!$B$5:$B$54,MATCH($C4412,Departments!$A$5:$A$54,0)),0))</f>
        <v/>
      </c>
      <c r="AA4412" s="41">
        <f>N($L4412)*$Y4412</f>
        <v/>
      </c>
      <c r="AB4412" s="41">
        <f>N($M4412)*$Y4412</f>
        <v/>
      </c>
      <c r="AC4412" s="41">
        <f>$AA4412*$Z4412</f>
        <v/>
      </c>
      <c r="AD4412" s="41">
        <f>$AA4412*BonusMonths/12</f>
        <v/>
      </c>
      <c r="AE4412" s="41">
        <f>($AA4412+SI_Gross*$AB4412)*IF($Q4412=1,SI_O,SI_E)</f>
        <v/>
      </c>
      <c r="AF4412" s="41">
        <f>IF($Q4412=1,0,$AA4412*EOSB)</f>
        <v/>
      </c>
      <c r="AG4412" s="41">
        <f>$AN4412*$W4412</f>
        <v/>
      </c>
      <c r="AH4412" s="41">
        <f>SUM($AA4412:$AG4412)</f>
        <v/>
      </c>
      <c r="AI4412" s="41">
        <f>12*($AM4412+$AN4412)</f>
        <v/>
      </c>
      <c r="AJ4412" s="41">
        <f>$AM4412*((IncMonth-1)+(13-IncMonth)*(1+$X4412))+12*$AN4412</f>
        <v/>
      </c>
      <c r="AK4412" s="41">
        <f>IF($R4412=1,N($L4412)+N($M4412),0)</f>
        <v/>
      </c>
      <c r="AL4412">
        <f>IF($C4412="","",IF(N($L4412)&lt;=0,"Basic salary missing",IF(ISNA(MATCH($C4412,Departments!$A$5:$A$54,0)),"Department not on Departments sheet",IF(AND($I4412&lt;&gt;"",NOT(ISNUMBER($I4412))),"Date of birth is text, not a date",IF(AND($K4412&lt;&gt;"",NOT(ISNUMBER($K4412))),"Contract end is text, not a date","")))))</f>
        <v/>
      </c>
      <c r="AM4412" s="41">
        <f>IF($R4412=0,0,N($L4412)*(1+$Z4412+BonusMonths/12+IF($Q4412=1,0,EOSB))+N($M4412)+(N($L4412)+SI_Gross*N($M4412))*IF($Q4412=1,SI_O,SI_E))</f>
        <v/>
      </c>
      <c r="AN4412" s="41">
        <f>IF($R4412=0,0,(IF($Q4412=1,MedO,MedE+Ticket)+Training)/12)</f>
        <v/>
      </c>
    </row>
    <row r="4413">
      <c r="I4413" s="35" t="n"/>
      <c r="J4413" s="35" t="n"/>
      <c r="K4413" s="35" t="n"/>
      <c r="L4413" s="36" t="n"/>
      <c r="M4413" s="36" t="n"/>
      <c r="P4413" s="37" t="n"/>
      <c r="Q4413" s="38">
        <f>IF($C4413="",0,IF(OR(LOWER(TRIM($G4413))="omani",LOWER(TRIM($G4413))="oman",LOWER(TRIM($G4413))="om",LOWER(TRIM($G4413))="local"),1,0))</f>
        <v/>
      </c>
      <c r="R4413" s="38">
        <f>IF($C4413="",0,IF(OR(ISNUMBER(SEARCH("resign",$N4413)),ISNUMBER(SEARCH("terminat",$N4413)),ISNUMBER(SEARCH("inactive",$N4413)),ISNUMBER(SEARCH("vacan",$N4413)),ISNUMBER(SEARCH("deceased",$N4413)),ISNUMBER(SEARCH("separated",$N4413))),0,1))</f>
        <v/>
      </c>
      <c r="S4413">
        <f>IF(OR($R4413=0,NOT(ISNUMBER($I4413))),"",IFERROR(DATEDIF($I4413,DATE(FY,1,1),"y"),""))</f>
        <v/>
      </c>
      <c r="T4413">
        <f>IF(OR($R4413=0,NOT(ISNUMBER($J4413))),"",IFERROR(DATEDIF($J4413,DATE(FY,1,1),"y"),0))</f>
        <v/>
      </c>
      <c r="U4413" s="38">
        <f>IF(OR($R4413=0,NOT(ISNUMBER($I4413))),0,IF(YEAR($I4413)+IF($Q4413=1,RetAgeO,RetAgeE)=FY,MONTH($I4413),IF(YEAR($I4413)+IF($Q4413=1,RetAgeO,RetAgeE)&lt;FY,1,0)))</f>
        <v/>
      </c>
      <c r="V4413" s="38">
        <f>IF(OR($R4413=0,NOT(ISNUMBER($K4413))),0,IF(YEAR($K4413)=FY,MONTH($K4413),IF(YEAR($K4413)&lt;FY,1,0)))</f>
        <v/>
      </c>
      <c r="W4413" s="38">
        <f>IF($R4413=0,0,MIN(12,IF(AND(ISNUMBER($O4413),$O4413&gt;=1,$O4413&lt;=12),INT($O4413),12),IF(AND(RetireExit="Yes",$U4413&gt;0),$U4413,12),IF(AND(ContractExit="Yes",$V4413&gt;0),$V4413,12)))</f>
        <v/>
      </c>
      <c r="X4413" s="37">
        <f>IF(ISNUMBER($P4413),$P4413,IncPct)</f>
        <v/>
      </c>
      <c r="Y4413" s="39">
        <f>IF($W4413=0,0,MAX(0,MIN($W4413,IncMonth-1))+MAX(0,$W4413-IncMonth+1)*(1+$X4413))</f>
        <v/>
      </c>
      <c r="Z4413" s="40">
        <f>IF($C4413="",0,IFERROR(INDEX(Departments!$B$5:$B$54,MATCH($C4413,Departments!$A$5:$A$54,0)),0))</f>
        <v/>
      </c>
      <c r="AA4413" s="41">
        <f>N($L4413)*$Y4413</f>
        <v/>
      </c>
      <c r="AB4413" s="41">
        <f>N($M4413)*$Y4413</f>
        <v/>
      </c>
      <c r="AC4413" s="41">
        <f>$AA4413*$Z4413</f>
        <v/>
      </c>
      <c r="AD4413" s="41">
        <f>$AA4413*BonusMonths/12</f>
        <v/>
      </c>
      <c r="AE4413" s="41">
        <f>($AA4413+SI_Gross*$AB4413)*IF($Q4413=1,SI_O,SI_E)</f>
        <v/>
      </c>
      <c r="AF4413" s="41">
        <f>IF($Q4413=1,0,$AA4413*EOSB)</f>
        <v/>
      </c>
      <c r="AG4413" s="41">
        <f>$AN4413*$W4413</f>
        <v/>
      </c>
      <c r="AH4413" s="41">
        <f>SUM($AA4413:$AG4413)</f>
        <v/>
      </c>
      <c r="AI4413" s="41">
        <f>12*($AM4413+$AN4413)</f>
        <v/>
      </c>
      <c r="AJ4413" s="41">
        <f>$AM4413*((IncMonth-1)+(13-IncMonth)*(1+$X4413))+12*$AN4413</f>
        <v/>
      </c>
      <c r="AK4413" s="41">
        <f>IF($R4413=1,N($L4413)+N($M4413),0)</f>
        <v/>
      </c>
      <c r="AL4413">
        <f>IF($C4413="","",IF(N($L4413)&lt;=0,"Basic salary missing",IF(ISNA(MATCH($C4413,Departments!$A$5:$A$54,0)),"Department not on Departments sheet",IF(AND($I4413&lt;&gt;"",NOT(ISNUMBER($I4413))),"Date of birth is text, not a date",IF(AND($K4413&lt;&gt;"",NOT(ISNUMBER($K4413))),"Contract end is text, not a date","")))))</f>
        <v/>
      </c>
      <c r="AM4413" s="41">
        <f>IF($R4413=0,0,N($L4413)*(1+$Z4413+BonusMonths/12+IF($Q4413=1,0,EOSB))+N($M4413)+(N($L4413)+SI_Gross*N($M4413))*IF($Q4413=1,SI_O,SI_E))</f>
        <v/>
      </c>
      <c r="AN4413" s="41">
        <f>IF($R4413=0,0,(IF($Q4413=1,MedO,MedE+Ticket)+Training)/12)</f>
        <v/>
      </c>
    </row>
    <row r="4414">
      <c r="I4414" s="35" t="n"/>
      <c r="J4414" s="35" t="n"/>
      <c r="K4414" s="35" t="n"/>
      <c r="L4414" s="36" t="n"/>
      <c r="M4414" s="36" t="n"/>
      <c r="P4414" s="37" t="n"/>
      <c r="Q4414" s="38">
        <f>IF($C4414="",0,IF(OR(LOWER(TRIM($G4414))="omani",LOWER(TRIM($G4414))="oman",LOWER(TRIM($G4414))="om",LOWER(TRIM($G4414))="local"),1,0))</f>
        <v/>
      </c>
      <c r="R4414" s="38">
        <f>IF($C4414="",0,IF(OR(ISNUMBER(SEARCH("resign",$N4414)),ISNUMBER(SEARCH("terminat",$N4414)),ISNUMBER(SEARCH("inactive",$N4414)),ISNUMBER(SEARCH("vacan",$N4414)),ISNUMBER(SEARCH("deceased",$N4414)),ISNUMBER(SEARCH("separated",$N4414))),0,1))</f>
        <v/>
      </c>
      <c r="S4414">
        <f>IF(OR($R4414=0,NOT(ISNUMBER($I4414))),"",IFERROR(DATEDIF($I4414,DATE(FY,1,1),"y"),""))</f>
        <v/>
      </c>
      <c r="T4414">
        <f>IF(OR($R4414=0,NOT(ISNUMBER($J4414))),"",IFERROR(DATEDIF($J4414,DATE(FY,1,1),"y"),0))</f>
        <v/>
      </c>
      <c r="U4414" s="38">
        <f>IF(OR($R4414=0,NOT(ISNUMBER($I4414))),0,IF(YEAR($I4414)+IF($Q4414=1,RetAgeO,RetAgeE)=FY,MONTH($I4414),IF(YEAR($I4414)+IF($Q4414=1,RetAgeO,RetAgeE)&lt;FY,1,0)))</f>
        <v/>
      </c>
      <c r="V4414" s="38">
        <f>IF(OR($R4414=0,NOT(ISNUMBER($K4414))),0,IF(YEAR($K4414)=FY,MONTH($K4414),IF(YEAR($K4414)&lt;FY,1,0)))</f>
        <v/>
      </c>
      <c r="W4414" s="38">
        <f>IF($R4414=0,0,MIN(12,IF(AND(ISNUMBER($O4414),$O4414&gt;=1,$O4414&lt;=12),INT($O4414),12),IF(AND(RetireExit="Yes",$U4414&gt;0),$U4414,12),IF(AND(ContractExit="Yes",$V4414&gt;0),$V4414,12)))</f>
        <v/>
      </c>
      <c r="X4414" s="37">
        <f>IF(ISNUMBER($P4414),$P4414,IncPct)</f>
        <v/>
      </c>
      <c r="Y4414" s="39">
        <f>IF($W4414=0,0,MAX(0,MIN($W4414,IncMonth-1))+MAX(0,$W4414-IncMonth+1)*(1+$X4414))</f>
        <v/>
      </c>
      <c r="Z4414" s="40">
        <f>IF($C4414="",0,IFERROR(INDEX(Departments!$B$5:$B$54,MATCH($C4414,Departments!$A$5:$A$54,0)),0))</f>
        <v/>
      </c>
      <c r="AA4414" s="41">
        <f>N($L4414)*$Y4414</f>
        <v/>
      </c>
      <c r="AB4414" s="41">
        <f>N($M4414)*$Y4414</f>
        <v/>
      </c>
      <c r="AC4414" s="41">
        <f>$AA4414*$Z4414</f>
        <v/>
      </c>
      <c r="AD4414" s="41">
        <f>$AA4414*BonusMonths/12</f>
        <v/>
      </c>
      <c r="AE4414" s="41">
        <f>($AA4414+SI_Gross*$AB4414)*IF($Q4414=1,SI_O,SI_E)</f>
        <v/>
      </c>
      <c r="AF4414" s="41">
        <f>IF($Q4414=1,0,$AA4414*EOSB)</f>
        <v/>
      </c>
      <c r="AG4414" s="41">
        <f>$AN4414*$W4414</f>
        <v/>
      </c>
      <c r="AH4414" s="41">
        <f>SUM($AA4414:$AG4414)</f>
        <v/>
      </c>
      <c r="AI4414" s="41">
        <f>12*($AM4414+$AN4414)</f>
        <v/>
      </c>
      <c r="AJ4414" s="41">
        <f>$AM4414*((IncMonth-1)+(13-IncMonth)*(1+$X4414))+12*$AN4414</f>
        <v/>
      </c>
      <c r="AK4414" s="41">
        <f>IF($R4414=1,N($L4414)+N($M4414),0)</f>
        <v/>
      </c>
      <c r="AL4414">
        <f>IF($C4414="","",IF(N($L4414)&lt;=0,"Basic salary missing",IF(ISNA(MATCH($C4414,Departments!$A$5:$A$54,0)),"Department not on Departments sheet",IF(AND($I4414&lt;&gt;"",NOT(ISNUMBER($I4414))),"Date of birth is text, not a date",IF(AND($K4414&lt;&gt;"",NOT(ISNUMBER($K4414))),"Contract end is text, not a date","")))))</f>
        <v/>
      </c>
      <c r="AM4414" s="41">
        <f>IF($R4414=0,0,N($L4414)*(1+$Z4414+BonusMonths/12+IF($Q4414=1,0,EOSB))+N($M4414)+(N($L4414)+SI_Gross*N($M4414))*IF($Q4414=1,SI_O,SI_E))</f>
        <v/>
      </c>
      <c r="AN4414" s="41">
        <f>IF($R4414=0,0,(IF($Q4414=1,MedO,MedE+Ticket)+Training)/12)</f>
        <v/>
      </c>
    </row>
    <row r="4415">
      <c r="I4415" s="35" t="n"/>
      <c r="J4415" s="35" t="n"/>
      <c r="K4415" s="35" t="n"/>
      <c r="L4415" s="36" t="n"/>
      <c r="M4415" s="36" t="n"/>
      <c r="P4415" s="37" t="n"/>
      <c r="Q4415" s="38">
        <f>IF($C4415="",0,IF(OR(LOWER(TRIM($G4415))="omani",LOWER(TRIM($G4415))="oman",LOWER(TRIM($G4415))="om",LOWER(TRIM($G4415))="local"),1,0))</f>
        <v/>
      </c>
      <c r="R4415" s="38">
        <f>IF($C4415="",0,IF(OR(ISNUMBER(SEARCH("resign",$N4415)),ISNUMBER(SEARCH("terminat",$N4415)),ISNUMBER(SEARCH("inactive",$N4415)),ISNUMBER(SEARCH("vacan",$N4415)),ISNUMBER(SEARCH("deceased",$N4415)),ISNUMBER(SEARCH("separated",$N4415))),0,1))</f>
        <v/>
      </c>
      <c r="S4415">
        <f>IF(OR($R4415=0,NOT(ISNUMBER($I4415))),"",IFERROR(DATEDIF($I4415,DATE(FY,1,1),"y"),""))</f>
        <v/>
      </c>
      <c r="T4415">
        <f>IF(OR($R4415=0,NOT(ISNUMBER($J4415))),"",IFERROR(DATEDIF($J4415,DATE(FY,1,1),"y"),0))</f>
        <v/>
      </c>
      <c r="U4415" s="38">
        <f>IF(OR($R4415=0,NOT(ISNUMBER($I4415))),0,IF(YEAR($I4415)+IF($Q4415=1,RetAgeO,RetAgeE)=FY,MONTH($I4415),IF(YEAR($I4415)+IF($Q4415=1,RetAgeO,RetAgeE)&lt;FY,1,0)))</f>
        <v/>
      </c>
      <c r="V4415" s="38">
        <f>IF(OR($R4415=0,NOT(ISNUMBER($K4415))),0,IF(YEAR($K4415)=FY,MONTH($K4415),IF(YEAR($K4415)&lt;FY,1,0)))</f>
        <v/>
      </c>
      <c r="W4415" s="38">
        <f>IF($R4415=0,0,MIN(12,IF(AND(ISNUMBER($O4415),$O4415&gt;=1,$O4415&lt;=12),INT($O4415),12),IF(AND(RetireExit="Yes",$U4415&gt;0),$U4415,12),IF(AND(ContractExit="Yes",$V4415&gt;0),$V4415,12)))</f>
        <v/>
      </c>
      <c r="X4415" s="37">
        <f>IF(ISNUMBER($P4415),$P4415,IncPct)</f>
        <v/>
      </c>
      <c r="Y4415" s="39">
        <f>IF($W4415=0,0,MAX(0,MIN($W4415,IncMonth-1))+MAX(0,$W4415-IncMonth+1)*(1+$X4415))</f>
        <v/>
      </c>
      <c r="Z4415" s="40">
        <f>IF($C4415="",0,IFERROR(INDEX(Departments!$B$5:$B$54,MATCH($C4415,Departments!$A$5:$A$54,0)),0))</f>
        <v/>
      </c>
      <c r="AA4415" s="41">
        <f>N($L4415)*$Y4415</f>
        <v/>
      </c>
      <c r="AB4415" s="41">
        <f>N($M4415)*$Y4415</f>
        <v/>
      </c>
      <c r="AC4415" s="41">
        <f>$AA4415*$Z4415</f>
        <v/>
      </c>
      <c r="AD4415" s="41">
        <f>$AA4415*BonusMonths/12</f>
        <v/>
      </c>
      <c r="AE4415" s="41">
        <f>($AA4415+SI_Gross*$AB4415)*IF($Q4415=1,SI_O,SI_E)</f>
        <v/>
      </c>
      <c r="AF4415" s="41">
        <f>IF($Q4415=1,0,$AA4415*EOSB)</f>
        <v/>
      </c>
      <c r="AG4415" s="41">
        <f>$AN4415*$W4415</f>
        <v/>
      </c>
      <c r="AH4415" s="41">
        <f>SUM($AA4415:$AG4415)</f>
        <v/>
      </c>
      <c r="AI4415" s="41">
        <f>12*($AM4415+$AN4415)</f>
        <v/>
      </c>
      <c r="AJ4415" s="41">
        <f>$AM4415*((IncMonth-1)+(13-IncMonth)*(1+$X4415))+12*$AN4415</f>
        <v/>
      </c>
      <c r="AK4415" s="41">
        <f>IF($R4415=1,N($L4415)+N($M4415),0)</f>
        <v/>
      </c>
      <c r="AL4415">
        <f>IF($C4415="","",IF(N($L4415)&lt;=0,"Basic salary missing",IF(ISNA(MATCH($C4415,Departments!$A$5:$A$54,0)),"Department not on Departments sheet",IF(AND($I4415&lt;&gt;"",NOT(ISNUMBER($I4415))),"Date of birth is text, not a date",IF(AND($K4415&lt;&gt;"",NOT(ISNUMBER($K4415))),"Contract end is text, not a date","")))))</f>
        <v/>
      </c>
      <c r="AM4415" s="41">
        <f>IF($R4415=0,0,N($L4415)*(1+$Z4415+BonusMonths/12+IF($Q4415=1,0,EOSB))+N($M4415)+(N($L4415)+SI_Gross*N($M4415))*IF($Q4415=1,SI_O,SI_E))</f>
        <v/>
      </c>
      <c r="AN4415" s="41">
        <f>IF($R4415=0,0,(IF($Q4415=1,MedO,MedE+Ticket)+Training)/12)</f>
        <v/>
      </c>
    </row>
    <row r="4416">
      <c r="I4416" s="35" t="n"/>
      <c r="J4416" s="35" t="n"/>
      <c r="K4416" s="35" t="n"/>
      <c r="L4416" s="36" t="n"/>
      <c r="M4416" s="36" t="n"/>
      <c r="P4416" s="37" t="n"/>
      <c r="Q4416" s="38">
        <f>IF($C4416="",0,IF(OR(LOWER(TRIM($G4416))="omani",LOWER(TRIM($G4416))="oman",LOWER(TRIM($G4416))="om",LOWER(TRIM($G4416))="local"),1,0))</f>
        <v/>
      </c>
      <c r="R4416" s="38">
        <f>IF($C4416="",0,IF(OR(ISNUMBER(SEARCH("resign",$N4416)),ISNUMBER(SEARCH("terminat",$N4416)),ISNUMBER(SEARCH("inactive",$N4416)),ISNUMBER(SEARCH("vacan",$N4416)),ISNUMBER(SEARCH("deceased",$N4416)),ISNUMBER(SEARCH("separated",$N4416))),0,1))</f>
        <v/>
      </c>
      <c r="S4416">
        <f>IF(OR($R4416=0,NOT(ISNUMBER($I4416))),"",IFERROR(DATEDIF($I4416,DATE(FY,1,1),"y"),""))</f>
        <v/>
      </c>
      <c r="T4416">
        <f>IF(OR($R4416=0,NOT(ISNUMBER($J4416))),"",IFERROR(DATEDIF($J4416,DATE(FY,1,1),"y"),0))</f>
        <v/>
      </c>
      <c r="U4416" s="38">
        <f>IF(OR($R4416=0,NOT(ISNUMBER($I4416))),0,IF(YEAR($I4416)+IF($Q4416=1,RetAgeO,RetAgeE)=FY,MONTH($I4416),IF(YEAR($I4416)+IF($Q4416=1,RetAgeO,RetAgeE)&lt;FY,1,0)))</f>
        <v/>
      </c>
      <c r="V4416" s="38">
        <f>IF(OR($R4416=0,NOT(ISNUMBER($K4416))),0,IF(YEAR($K4416)=FY,MONTH($K4416),IF(YEAR($K4416)&lt;FY,1,0)))</f>
        <v/>
      </c>
      <c r="W4416" s="38">
        <f>IF($R4416=0,0,MIN(12,IF(AND(ISNUMBER($O4416),$O4416&gt;=1,$O4416&lt;=12),INT($O4416),12),IF(AND(RetireExit="Yes",$U4416&gt;0),$U4416,12),IF(AND(ContractExit="Yes",$V4416&gt;0),$V4416,12)))</f>
        <v/>
      </c>
      <c r="X4416" s="37">
        <f>IF(ISNUMBER($P4416),$P4416,IncPct)</f>
        <v/>
      </c>
      <c r="Y4416" s="39">
        <f>IF($W4416=0,0,MAX(0,MIN($W4416,IncMonth-1))+MAX(0,$W4416-IncMonth+1)*(1+$X4416))</f>
        <v/>
      </c>
      <c r="Z4416" s="40">
        <f>IF($C4416="",0,IFERROR(INDEX(Departments!$B$5:$B$54,MATCH($C4416,Departments!$A$5:$A$54,0)),0))</f>
        <v/>
      </c>
      <c r="AA4416" s="41">
        <f>N($L4416)*$Y4416</f>
        <v/>
      </c>
      <c r="AB4416" s="41">
        <f>N($M4416)*$Y4416</f>
        <v/>
      </c>
      <c r="AC4416" s="41">
        <f>$AA4416*$Z4416</f>
        <v/>
      </c>
      <c r="AD4416" s="41">
        <f>$AA4416*BonusMonths/12</f>
        <v/>
      </c>
      <c r="AE4416" s="41">
        <f>($AA4416+SI_Gross*$AB4416)*IF($Q4416=1,SI_O,SI_E)</f>
        <v/>
      </c>
      <c r="AF4416" s="41">
        <f>IF($Q4416=1,0,$AA4416*EOSB)</f>
        <v/>
      </c>
      <c r="AG4416" s="41">
        <f>$AN4416*$W4416</f>
        <v/>
      </c>
      <c r="AH4416" s="41">
        <f>SUM($AA4416:$AG4416)</f>
        <v/>
      </c>
      <c r="AI4416" s="41">
        <f>12*($AM4416+$AN4416)</f>
        <v/>
      </c>
      <c r="AJ4416" s="41">
        <f>$AM4416*((IncMonth-1)+(13-IncMonth)*(1+$X4416))+12*$AN4416</f>
        <v/>
      </c>
      <c r="AK4416" s="41">
        <f>IF($R4416=1,N($L4416)+N($M4416),0)</f>
        <v/>
      </c>
      <c r="AL4416">
        <f>IF($C4416="","",IF(N($L4416)&lt;=0,"Basic salary missing",IF(ISNA(MATCH($C4416,Departments!$A$5:$A$54,0)),"Department not on Departments sheet",IF(AND($I4416&lt;&gt;"",NOT(ISNUMBER($I4416))),"Date of birth is text, not a date",IF(AND($K4416&lt;&gt;"",NOT(ISNUMBER($K4416))),"Contract end is text, not a date","")))))</f>
        <v/>
      </c>
      <c r="AM4416" s="41">
        <f>IF($R4416=0,0,N($L4416)*(1+$Z4416+BonusMonths/12+IF($Q4416=1,0,EOSB))+N($M4416)+(N($L4416)+SI_Gross*N($M4416))*IF($Q4416=1,SI_O,SI_E))</f>
        <v/>
      </c>
      <c r="AN4416" s="41">
        <f>IF($R4416=0,0,(IF($Q4416=1,MedO,MedE+Ticket)+Training)/12)</f>
        <v/>
      </c>
    </row>
    <row r="4417">
      <c r="I4417" s="35" t="n"/>
      <c r="J4417" s="35" t="n"/>
      <c r="K4417" s="35" t="n"/>
      <c r="L4417" s="36" t="n"/>
      <c r="M4417" s="36" t="n"/>
      <c r="P4417" s="37" t="n"/>
      <c r="Q4417" s="38">
        <f>IF($C4417="",0,IF(OR(LOWER(TRIM($G4417))="omani",LOWER(TRIM($G4417))="oman",LOWER(TRIM($G4417))="om",LOWER(TRIM($G4417))="local"),1,0))</f>
        <v/>
      </c>
      <c r="R4417" s="38">
        <f>IF($C4417="",0,IF(OR(ISNUMBER(SEARCH("resign",$N4417)),ISNUMBER(SEARCH("terminat",$N4417)),ISNUMBER(SEARCH("inactive",$N4417)),ISNUMBER(SEARCH("vacan",$N4417)),ISNUMBER(SEARCH("deceased",$N4417)),ISNUMBER(SEARCH("separated",$N4417))),0,1))</f>
        <v/>
      </c>
      <c r="S4417">
        <f>IF(OR($R4417=0,NOT(ISNUMBER($I4417))),"",IFERROR(DATEDIF($I4417,DATE(FY,1,1),"y"),""))</f>
        <v/>
      </c>
      <c r="T4417">
        <f>IF(OR($R4417=0,NOT(ISNUMBER($J4417))),"",IFERROR(DATEDIF($J4417,DATE(FY,1,1),"y"),0))</f>
        <v/>
      </c>
      <c r="U4417" s="38">
        <f>IF(OR($R4417=0,NOT(ISNUMBER($I4417))),0,IF(YEAR($I4417)+IF($Q4417=1,RetAgeO,RetAgeE)=FY,MONTH($I4417),IF(YEAR($I4417)+IF($Q4417=1,RetAgeO,RetAgeE)&lt;FY,1,0)))</f>
        <v/>
      </c>
      <c r="V4417" s="38">
        <f>IF(OR($R4417=0,NOT(ISNUMBER($K4417))),0,IF(YEAR($K4417)=FY,MONTH($K4417),IF(YEAR($K4417)&lt;FY,1,0)))</f>
        <v/>
      </c>
      <c r="W4417" s="38">
        <f>IF($R4417=0,0,MIN(12,IF(AND(ISNUMBER($O4417),$O4417&gt;=1,$O4417&lt;=12),INT($O4417),12),IF(AND(RetireExit="Yes",$U4417&gt;0),$U4417,12),IF(AND(ContractExit="Yes",$V4417&gt;0),$V4417,12)))</f>
        <v/>
      </c>
      <c r="X4417" s="37">
        <f>IF(ISNUMBER($P4417),$P4417,IncPct)</f>
        <v/>
      </c>
      <c r="Y4417" s="39">
        <f>IF($W4417=0,0,MAX(0,MIN($W4417,IncMonth-1))+MAX(0,$W4417-IncMonth+1)*(1+$X4417))</f>
        <v/>
      </c>
      <c r="Z4417" s="40">
        <f>IF($C4417="",0,IFERROR(INDEX(Departments!$B$5:$B$54,MATCH($C4417,Departments!$A$5:$A$54,0)),0))</f>
        <v/>
      </c>
      <c r="AA4417" s="41">
        <f>N($L4417)*$Y4417</f>
        <v/>
      </c>
      <c r="AB4417" s="41">
        <f>N($M4417)*$Y4417</f>
        <v/>
      </c>
      <c r="AC4417" s="41">
        <f>$AA4417*$Z4417</f>
        <v/>
      </c>
      <c r="AD4417" s="41">
        <f>$AA4417*BonusMonths/12</f>
        <v/>
      </c>
      <c r="AE4417" s="41">
        <f>($AA4417+SI_Gross*$AB4417)*IF($Q4417=1,SI_O,SI_E)</f>
        <v/>
      </c>
      <c r="AF4417" s="41">
        <f>IF($Q4417=1,0,$AA4417*EOSB)</f>
        <v/>
      </c>
      <c r="AG4417" s="41">
        <f>$AN4417*$W4417</f>
        <v/>
      </c>
      <c r="AH4417" s="41">
        <f>SUM($AA4417:$AG4417)</f>
        <v/>
      </c>
      <c r="AI4417" s="41">
        <f>12*($AM4417+$AN4417)</f>
        <v/>
      </c>
      <c r="AJ4417" s="41">
        <f>$AM4417*((IncMonth-1)+(13-IncMonth)*(1+$X4417))+12*$AN4417</f>
        <v/>
      </c>
      <c r="AK4417" s="41">
        <f>IF($R4417=1,N($L4417)+N($M4417),0)</f>
        <v/>
      </c>
      <c r="AL4417">
        <f>IF($C4417="","",IF(N($L4417)&lt;=0,"Basic salary missing",IF(ISNA(MATCH($C4417,Departments!$A$5:$A$54,0)),"Department not on Departments sheet",IF(AND($I4417&lt;&gt;"",NOT(ISNUMBER($I4417))),"Date of birth is text, not a date",IF(AND($K4417&lt;&gt;"",NOT(ISNUMBER($K4417))),"Contract end is text, not a date","")))))</f>
        <v/>
      </c>
      <c r="AM4417" s="41">
        <f>IF($R4417=0,0,N($L4417)*(1+$Z4417+BonusMonths/12+IF($Q4417=1,0,EOSB))+N($M4417)+(N($L4417)+SI_Gross*N($M4417))*IF($Q4417=1,SI_O,SI_E))</f>
        <v/>
      </c>
      <c r="AN4417" s="41">
        <f>IF($R4417=0,0,(IF($Q4417=1,MedO,MedE+Ticket)+Training)/12)</f>
        <v/>
      </c>
    </row>
    <row r="4418">
      <c r="I4418" s="35" t="n"/>
      <c r="J4418" s="35" t="n"/>
      <c r="K4418" s="35" t="n"/>
      <c r="L4418" s="36" t="n"/>
      <c r="M4418" s="36" t="n"/>
      <c r="P4418" s="37" t="n"/>
      <c r="Q4418" s="38">
        <f>IF($C4418="",0,IF(OR(LOWER(TRIM($G4418))="omani",LOWER(TRIM($G4418))="oman",LOWER(TRIM($G4418))="om",LOWER(TRIM($G4418))="local"),1,0))</f>
        <v/>
      </c>
      <c r="R4418" s="38">
        <f>IF($C4418="",0,IF(OR(ISNUMBER(SEARCH("resign",$N4418)),ISNUMBER(SEARCH("terminat",$N4418)),ISNUMBER(SEARCH("inactive",$N4418)),ISNUMBER(SEARCH("vacan",$N4418)),ISNUMBER(SEARCH("deceased",$N4418)),ISNUMBER(SEARCH("separated",$N4418))),0,1))</f>
        <v/>
      </c>
      <c r="S4418">
        <f>IF(OR($R4418=0,NOT(ISNUMBER($I4418))),"",IFERROR(DATEDIF($I4418,DATE(FY,1,1),"y"),""))</f>
        <v/>
      </c>
      <c r="T4418">
        <f>IF(OR($R4418=0,NOT(ISNUMBER($J4418))),"",IFERROR(DATEDIF($J4418,DATE(FY,1,1),"y"),0))</f>
        <v/>
      </c>
      <c r="U4418" s="38">
        <f>IF(OR($R4418=0,NOT(ISNUMBER($I4418))),0,IF(YEAR($I4418)+IF($Q4418=1,RetAgeO,RetAgeE)=FY,MONTH($I4418),IF(YEAR($I4418)+IF($Q4418=1,RetAgeO,RetAgeE)&lt;FY,1,0)))</f>
        <v/>
      </c>
      <c r="V4418" s="38">
        <f>IF(OR($R4418=0,NOT(ISNUMBER($K4418))),0,IF(YEAR($K4418)=FY,MONTH($K4418),IF(YEAR($K4418)&lt;FY,1,0)))</f>
        <v/>
      </c>
      <c r="W4418" s="38">
        <f>IF($R4418=0,0,MIN(12,IF(AND(ISNUMBER($O4418),$O4418&gt;=1,$O4418&lt;=12),INT($O4418),12),IF(AND(RetireExit="Yes",$U4418&gt;0),$U4418,12),IF(AND(ContractExit="Yes",$V4418&gt;0),$V4418,12)))</f>
        <v/>
      </c>
      <c r="X4418" s="37">
        <f>IF(ISNUMBER($P4418),$P4418,IncPct)</f>
        <v/>
      </c>
      <c r="Y4418" s="39">
        <f>IF($W4418=0,0,MAX(0,MIN($W4418,IncMonth-1))+MAX(0,$W4418-IncMonth+1)*(1+$X4418))</f>
        <v/>
      </c>
      <c r="Z4418" s="40">
        <f>IF($C4418="",0,IFERROR(INDEX(Departments!$B$5:$B$54,MATCH($C4418,Departments!$A$5:$A$54,0)),0))</f>
        <v/>
      </c>
      <c r="AA4418" s="41">
        <f>N($L4418)*$Y4418</f>
        <v/>
      </c>
      <c r="AB4418" s="41">
        <f>N($M4418)*$Y4418</f>
        <v/>
      </c>
      <c r="AC4418" s="41">
        <f>$AA4418*$Z4418</f>
        <v/>
      </c>
      <c r="AD4418" s="41">
        <f>$AA4418*BonusMonths/12</f>
        <v/>
      </c>
      <c r="AE4418" s="41">
        <f>($AA4418+SI_Gross*$AB4418)*IF($Q4418=1,SI_O,SI_E)</f>
        <v/>
      </c>
      <c r="AF4418" s="41">
        <f>IF($Q4418=1,0,$AA4418*EOSB)</f>
        <v/>
      </c>
      <c r="AG4418" s="41">
        <f>$AN4418*$W4418</f>
        <v/>
      </c>
      <c r="AH4418" s="41">
        <f>SUM($AA4418:$AG4418)</f>
        <v/>
      </c>
      <c r="AI4418" s="41">
        <f>12*($AM4418+$AN4418)</f>
        <v/>
      </c>
      <c r="AJ4418" s="41">
        <f>$AM4418*((IncMonth-1)+(13-IncMonth)*(1+$X4418))+12*$AN4418</f>
        <v/>
      </c>
      <c r="AK4418" s="41">
        <f>IF($R4418=1,N($L4418)+N($M4418),0)</f>
        <v/>
      </c>
      <c r="AL4418">
        <f>IF($C4418="","",IF(N($L4418)&lt;=0,"Basic salary missing",IF(ISNA(MATCH($C4418,Departments!$A$5:$A$54,0)),"Department not on Departments sheet",IF(AND($I4418&lt;&gt;"",NOT(ISNUMBER($I4418))),"Date of birth is text, not a date",IF(AND($K4418&lt;&gt;"",NOT(ISNUMBER($K4418))),"Contract end is text, not a date","")))))</f>
        <v/>
      </c>
      <c r="AM4418" s="41">
        <f>IF($R4418=0,0,N($L4418)*(1+$Z4418+BonusMonths/12+IF($Q4418=1,0,EOSB))+N($M4418)+(N($L4418)+SI_Gross*N($M4418))*IF($Q4418=1,SI_O,SI_E))</f>
        <v/>
      </c>
      <c r="AN4418" s="41">
        <f>IF($R4418=0,0,(IF($Q4418=1,MedO,MedE+Ticket)+Training)/12)</f>
        <v/>
      </c>
    </row>
    <row r="4419">
      <c r="I4419" s="35" t="n"/>
      <c r="J4419" s="35" t="n"/>
      <c r="K4419" s="35" t="n"/>
      <c r="L4419" s="36" t="n"/>
      <c r="M4419" s="36" t="n"/>
      <c r="P4419" s="37" t="n"/>
      <c r="Q4419" s="38">
        <f>IF($C4419="",0,IF(OR(LOWER(TRIM($G4419))="omani",LOWER(TRIM($G4419))="oman",LOWER(TRIM($G4419))="om",LOWER(TRIM($G4419))="local"),1,0))</f>
        <v/>
      </c>
      <c r="R4419" s="38">
        <f>IF($C4419="",0,IF(OR(ISNUMBER(SEARCH("resign",$N4419)),ISNUMBER(SEARCH("terminat",$N4419)),ISNUMBER(SEARCH("inactive",$N4419)),ISNUMBER(SEARCH("vacan",$N4419)),ISNUMBER(SEARCH("deceased",$N4419)),ISNUMBER(SEARCH("separated",$N4419))),0,1))</f>
        <v/>
      </c>
      <c r="S4419">
        <f>IF(OR($R4419=0,NOT(ISNUMBER($I4419))),"",IFERROR(DATEDIF($I4419,DATE(FY,1,1),"y"),""))</f>
        <v/>
      </c>
      <c r="T4419">
        <f>IF(OR($R4419=0,NOT(ISNUMBER($J4419))),"",IFERROR(DATEDIF($J4419,DATE(FY,1,1),"y"),0))</f>
        <v/>
      </c>
      <c r="U4419" s="38">
        <f>IF(OR($R4419=0,NOT(ISNUMBER($I4419))),0,IF(YEAR($I4419)+IF($Q4419=1,RetAgeO,RetAgeE)=FY,MONTH($I4419),IF(YEAR($I4419)+IF($Q4419=1,RetAgeO,RetAgeE)&lt;FY,1,0)))</f>
        <v/>
      </c>
      <c r="V4419" s="38">
        <f>IF(OR($R4419=0,NOT(ISNUMBER($K4419))),0,IF(YEAR($K4419)=FY,MONTH($K4419),IF(YEAR($K4419)&lt;FY,1,0)))</f>
        <v/>
      </c>
      <c r="W4419" s="38">
        <f>IF($R4419=0,0,MIN(12,IF(AND(ISNUMBER($O4419),$O4419&gt;=1,$O4419&lt;=12),INT($O4419),12),IF(AND(RetireExit="Yes",$U4419&gt;0),$U4419,12),IF(AND(ContractExit="Yes",$V4419&gt;0),$V4419,12)))</f>
        <v/>
      </c>
      <c r="X4419" s="37">
        <f>IF(ISNUMBER($P4419),$P4419,IncPct)</f>
        <v/>
      </c>
      <c r="Y4419" s="39">
        <f>IF($W4419=0,0,MAX(0,MIN($W4419,IncMonth-1))+MAX(0,$W4419-IncMonth+1)*(1+$X4419))</f>
        <v/>
      </c>
      <c r="Z4419" s="40">
        <f>IF($C4419="",0,IFERROR(INDEX(Departments!$B$5:$B$54,MATCH($C4419,Departments!$A$5:$A$54,0)),0))</f>
        <v/>
      </c>
      <c r="AA4419" s="41">
        <f>N($L4419)*$Y4419</f>
        <v/>
      </c>
      <c r="AB4419" s="41">
        <f>N($M4419)*$Y4419</f>
        <v/>
      </c>
      <c r="AC4419" s="41">
        <f>$AA4419*$Z4419</f>
        <v/>
      </c>
      <c r="AD4419" s="41">
        <f>$AA4419*BonusMonths/12</f>
        <v/>
      </c>
      <c r="AE4419" s="41">
        <f>($AA4419+SI_Gross*$AB4419)*IF($Q4419=1,SI_O,SI_E)</f>
        <v/>
      </c>
      <c r="AF4419" s="41">
        <f>IF($Q4419=1,0,$AA4419*EOSB)</f>
        <v/>
      </c>
      <c r="AG4419" s="41">
        <f>$AN4419*$W4419</f>
        <v/>
      </c>
      <c r="AH4419" s="41">
        <f>SUM($AA4419:$AG4419)</f>
        <v/>
      </c>
      <c r="AI4419" s="41">
        <f>12*($AM4419+$AN4419)</f>
        <v/>
      </c>
      <c r="AJ4419" s="41">
        <f>$AM4419*((IncMonth-1)+(13-IncMonth)*(1+$X4419))+12*$AN4419</f>
        <v/>
      </c>
      <c r="AK4419" s="41">
        <f>IF($R4419=1,N($L4419)+N($M4419),0)</f>
        <v/>
      </c>
      <c r="AL4419">
        <f>IF($C4419="","",IF(N($L4419)&lt;=0,"Basic salary missing",IF(ISNA(MATCH($C4419,Departments!$A$5:$A$54,0)),"Department not on Departments sheet",IF(AND($I4419&lt;&gt;"",NOT(ISNUMBER($I4419))),"Date of birth is text, not a date",IF(AND($K4419&lt;&gt;"",NOT(ISNUMBER($K4419))),"Contract end is text, not a date","")))))</f>
        <v/>
      </c>
      <c r="AM4419" s="41">
        <f>IF($R4419=0,0,N($L4419)*(1+$Z4419+BonusMonths/12+IF($Q4419=1,0,EOSB))+N($M4419)+(N($L4419)+SI_Gross*N($M4419))*IF($Q4419=1,SI_O,SI_E))</f>
        <v/>
      </c>
      <c r="AN4419" s="41">
        <f>IF($R4419=0,0,(IF($Q4419=1,MedO,MedE+Ticket)+Training)/12)</f>
        <v/>
      </c>
    </row>
    <row r="4420">
      <c r="I4420" s="35" t="n"/>
      <c r="J4420" s="35" t="n"/>
      <c r="K4420" s="35" t="n"/>
      <c r="L4420" s="36" t="n"/>
      <c r="M4420" s="36" t="n"/>
      <c r="P4420" s="37" t="n"/>
      <c r="Q4420" s="38">
        <f>IF($C4420="",0,IF(OR(LOWER(TRIM($G4420))="omani",LOWER(TRIM($G4420))="oman",LOWER(TRIM($G4420))="om",LOWER(TRIM($G4420))="local"),1,0))</f>
        <v/>
      </c>
      <c r="R4420" s="38">
        <f>IF($C4420="",0,IF(OR(ISNUMBER(SEARCH("resign",$N4420)),ISNUMBER(SEARCH("terminat",$N4420)),ISNUMBER(SEARCH("inactive",$N4420)),ISNUMBER(SEARCH("vacan",$N4420)),ISNUMBER(SEARCH("deceased",$N4420)),ISNUMBER(SEARCH("separated",$N4420))),0,1))</f>
        <v/>
      </c>
      <c r="S4420">
        <f>IF(OR($R4420=0,NOT(ISNUMBER($I4420))),"",IFERROR(DATEDIF($I4420,DATE(FY,1,1),"y"),""))</f>
        <v/>
      </c>
      <c r="T4420">
        <f>IF(OR($R4420=0,NOT(ISNUMBER($J4420))),"",IFERROR(DATEDIF($J4420,DATE(FY,1,1),"y"),0))</f>
        <v/>
      </c>
      <c r="U4420" s="38">
        <f>IF(OR($R4420=0,NOT(ISNUMBER($I4420))),0,IF(YEAR($I4420)+IF($Q4420=1,RetAgeO,RetAgeE)=FY,MONTH($I4420),IF(YEAR($I4420)+IF($Q4420=1,RetAgeO,RetAgeE)&lt;FY,1,0)))</f>
        <v/>
      </c>
      <c r="V4420" s="38">
        <f>IF(OR($R4420=0,NOT(ISNUMBER($K4420))),0,IF(YEAR($K4420)=FY,MONTH($K4420),IF(YEAR($K4420)&lt;FY,1,0)))</f>
        <v/>
      </c>
      <c r="W4420" s="38">
        <f>IF($R4420=0,0,MIN(12,IF(AND(ISNUMBER($O4420),$O4420&gt;=1,$O4420&lt;=12),INT($O4420),12),IF(AND(RetireExit="Yes",$U4420&gt;0),$U4420,12),IF(AND(ContractExit="Yes",$V4420&gt;0),$V4420,12)))</f>
        <v/>
      </c>
      <c r="X4420" s="37">
        <f>IF(ISNUMBER($P4420),$P4420,IncPct)</f>
        <v/>
      </c>
      <c r="Y4420" s="39">
        <f>IF($W4420=0,0,MAX(0,MIN($W4420,IncMonth-1))+MAX(0,$W4420-IncMonth+1)*(1+$X4420))</f>
        <v/>
      </c>
      <c r="Z4420" s="40">
        <f>IF($C4420="",0,IFERROR(INDEX(Departments!$B$5:$B$54,MATCH($C4420,Departments!$A$5:$A$54,0)),0))</f>
        <v/>
      </c>
      <c r="AA4420" s="41">
        <f>N($L4420)*$Y4420</f>
        <v/>
      </c>
      <c r="AB4420" s="41">
        <f>N($M4420)*$Y4420</f>
        <v/>
      </c>
      <c r="AC4420" s="41">
        <f>$AA4420*$Z4420</f>
        <v/>
      </c>
      <c r="AD4420" s="41">
        <f>$AA4420*BonusMonths/12</f>
        <v/>
      </c>
      <c r="AE4420" s="41">
        <f>($AA4420+SI_Gross*$AB4420)*IF($Q4420=1,SI_O,SI_E)</f>
        <v/>
      </c>
      <c r="AF4420" s="41">
        <f>IF($Q4420=1,0,$AA4420*EOSB)</f>
        <v/>
      </c>
      <c r="AG4420" s="41">
        <f>$AN4420*$W4420</f>
        <v/>
      </c>
      <c r="AH4420" s="41">
        <f>SUM($AA4420:$AG4420)</f>
        <v/>
      </c>
      <c r="AI4420" s="41">
        <f>12*($AM4420+$AN4420)</f>
        <v/>
      </c>
      <c r="AJ4420" s="41">
        <f>$AM4420*((IncMonth-1)+(13-IncMonth)*(1+$X4420))+12*$AN4420</f>
        <v/>
      </c>
      <c r="AK4420" s="41">
        <f>IF($R4420=1,N($L4420)+N($M4420),0)</f>
        <v/>
      </c>
      <c r="AL4420">
        <f>IF($C4420="","",IF(N($L4420)&lt;=0,"Basic salary missing",IF(ISNA(MATCH($C4420,Departments!$A$5:$A$54,0)),"Department not on Departments sheet",IF(AND($I4420&lt;&gt;"",NOT(ISNUMBER($I4420))),"Date of birth is text, not a date",IF(AND($K4420&lt;&gt;"",NOT(ISNUMBER($K4420))),"Contract end is text, not a date","")))))</f>
        <v/>
      </c>
      <c r="AM4420" s="41">
        <f>IF($R4420=0,0,N($L4420)*(1+$Z4420+BonusMonths/12+IF($Q4420=1,0,EOSB))+N($M4420)+(N($L4420)+SI_Gross*N($M4420))*IF($Q4420=1,SI_O,SI_E))</f>
        <v/>
      </c>
      <c r="AN4420" s="41">
        <f>IF($R4420=0,0,(IF($Q4420=1,MedO,MedE+Ticket)+Training)/12)</f>
        <v/>
      </c>
    </row>
    <row r="4421">
      <c r="I4421" s="35" t="n"/>
      <c r="J4421" s="35" t="n"/>
      <c r="K4421" s="35" t="n"/>
      <c r="L4421" s="36" t="n"/>
      <c r="M4421" s="36" t="n"/>
      <c r="P4421" s="37" t="n"/>
      <c r="Q4421" s="38">
        <f>IF($C4421="",0,IF(OR(LOWER(TRIM($G4421))="omani",LOWER(TRIM($G4421))="oman",LOWER(TRIM($G4421))="om",LOWER(TRIM($G4421))="local"),1,0))</f>
        <v/>
      </c>
      <c r="R4421" s="38">
        <f>IF($C4421="",0,IF(OR(ISNUMBER(SEARCH("resign",$N4421)),ISNUMBER(SEARCH("terminat",$N4421)),ISNUMBER(SEARCH("inactive",$N4421)),ISNUMBER(SEARCH("vacan",$N4421)),ISNUMBER(SEARCH("deceased",$N4421)),ISNUMBER(SEARCH("separated",$N4421))),0,1))</f>
        <v/>
      </c>
      <c r="S4421">
        <f>IF(OR($R4421=0,NOT(ISNUMBER($I4421))),"",IFERROR(DATEDIF($I4421,DATE(FY,1,1),"y"),""))</f>
        <v/>
      </c>
      <c r="T4421">
        <f>IF(OR($R4421=0,NOT(ISNUMBER($J4421))),"",IFERROR(DATEDIF($J4421,DATE(FY,1,1),"y"),0))</f>
        <v/>
      </c>
      <c r="U4421" s="38">
        <f>IF(OR($R4421=0,NOT(ISNUMBER($I4421))),0,IF(YEAR($I4421)+IF($Q4421=1,RetAgeO,RetAgeE)=FY,MONTH($I4421),IF(YEAR($I4421)+IF($Q4421=1,RetAgeO,RetAgeE)&lt;FY,1,0)))</f>
        <v/>
      </c>
      <c r="V4421" s="38">
        <f>IF(OR($R4421=0,NOT(ISNUMBER($K4421))),0,IF(YEAR($K4421)=FY,MONTH($K4421),IF(YEAR($K4421)&lt;FY,1,0)))</f>
        <v/>
      </c>
      <c r="W4421" s="38">
        <f>IF($R4421=0,0,MIN(12,IF(AND(ISNUMBER($O4421),$O4421&gt;=1,$O4421&lt;=12),INT($O4421),12),IF(AND(RetireExit="Yes",$U4421&gt;0),$U4421,12),IF(AND(ContractExit="Yes",$V4421&gt;0),$V4421,12)))</f>
        <v/>
      </c>
      <c r="X4421" s="37">
        <f>IF(ISNUMBER($P4421),$P4421,IncPct)</f>
        <v/>
      </c>
      <c r="Y4421" s="39">
        <f>IF($W4421=0,0,MAX(0,MIN($W4421,IncMonth-1))+MAX(0,$W4421-IncMonth+1)*(1+$X4421))</f>
        <v/>
      </c>
      <c r="Z4421" s="40">
        <f>IF($C4421="",0,IFERROR(INDEX(Departments!$B$5:$B$54,MATCH($C4421,Departments!$A$5:$A$54,0)),0))</f>
        <v/>
      </c>
      <c r="AA4421" s="41">
        <f>N($L4421)*$Y4421</f>
        <v/>
      </c>
      <c r="AB4421" s="41">
        <f>N($M4421)*$Y4421</f>
        <v/>
      </c>
      <c r="AC4421" s="41">
        <f>$AA4421*$Z4421</f>
        <v/>
      </c>
      <c r="AD4421" s="41">
        <f>$AA4421*BonusMonths/12</f>
        <v/>
      </c>
      <c r="AE4421" s="41">
        <f>($AA4421+SI_Gross*$AB4421)*IF($Q4421=1,SI_O,SI_E)</f>
        <v/>
      </c>
      <c r="AF4421" s="41">
        <f>IF($Q4421=1,0,$AA4421*EOSB)</f>
        <v/>
      </c>
      <c r="AG4421" s="41">
        <f>$AN4421*$W4421</f>
        <v/>
      </c>
      <c r="AH4421" s="41">
        <f>SUM($AA4421:$AG4421)</f>
        <v/>
      </c>
      <c r="AI4421" s="41">
        <f>12*($AM4421+$AN4421)</f>
        <v/>
      </c>
      <c r="AJ4421" s="41">
        <f>$AM4421*((IncMonth-1)+(13-IncMonth)*(1+$X4421))+12*$AN4421</f>
        <v/>
      </c>
      <c r="AK4421" s="41">
        <f>IF($R4421=1,N($L4421)+N($M4421),0)</f>
        <v/>
      </c>
      <c r="AL4421">
        <f>IF($C4421="","",IF(N($L4421)&lt;=0,"Basic salary missing",IF(ISNA(MATCH($C4421,Departments!$A$5:$A$54,0)),"Department not on Departments sheet",IF(AND($I4421&lt;&gt;"",NOT(ISNUMBER($I4421))),"Date of birth is text, not a date",IF(AND($K4421&lt;&gt;"",NOT(ISNUMBER($K4421))),"Contract end is text, not a date","")))))</f>
        <v/>
      </c>
      <c r="AM4421" s="41">
        <f>IF($R4421=0,0,N($L4421)*(1+$Z4421+BonusMonths/12+IF($Q4421=1,0,EOSB))+N($M4421)+(N($L4421)+SI_Gross*N($M4421))*IF($Q4421=1,SI_O,SI_E))</f>
        <v/>
      </c>
      <c r="AN4421" s="41">
        <f>IF($R4421=0,0,(IF($Q4421=1,MedO,MedE+Ticket)+Training)/12)</f>
        <v/>
      </c>
    </row>
    <row r="4422">
      <c r="I4422" s="35" t="n"/>
      <c r="J4422" s="35" t="n"/>
      <c r="K4422" s="35" t="n"/>
      <c r="L4422" s="36" t="n"/>
      <c r="M4422" s="36" t="n"/>
      <c r="P4422" s="37" t="n"/>
      <c r="Q4422" s="38">
        <f>IF($C4422="",0,IF(OR(LOWER(TRIM($G4422))="omani",LOWER(TRIM($G4422))="oman",LOWER(TRIM($G4422))="om",LOWER(TRIM($G4422))="local"),1,0))</f>
        <v/>
      </c>
      <c r="R4422" s="38">
        <f>IF($C4422="",0,IF(OR(ISNUMBER(SEARCH("resign",$N4422)),ISNUMBER(SEARCH("terminat",$N4422)),ISNUMBER(SEARCH("inactive",$N4422)),ISNUMBER(SEARCH("vacan",$N4422)),ISNUMBER(SEARCH("deceased",$N4422)),ISNUMBER(SEARCH("separated",$N4422))),0,1))</f>
        <v/>
      </c>
      <c r="S4422">
        <f>IF(OR($R4422=0,NOT(ISNUMBER($I4422))),"",IFERROR(DATEDIF($I4422,DATE(FY,1,1),"y"),""))</f>
        <v/>
      </c>
      <c r="T4422">
        <f>IF(OR($R4422=0,NOT(ISNUMBER($J4422))),"",IFERROR(DATEDIF($J4422,DATE(FY,1,1),"y"),0))</f>
        <v/>
      </c>
      <c r="U4422" s="38">
        <f>IF(OR($R4422=0,NOT(ISNUMBER($I4422))),0,IF(YEAR($I4422)+IF($Q4422=1,RetAgeO,RetAgeE)=FY,MONTH($I4422),IF(YEAR($I4422)+IF($Q4422=1,RetAgeO,RetAgeE)&lt;FY,1,0)))</f>
        <v/>
      </c>
      <c r="V4422" s="38">
        <f>IF(OR($R4422=0,NOT(ISNUMBER($K4422))),0,IF(YEAR($K4422)=FY,MONTH($K4422),IF(YEAR($K4422)&lt;FY,1,0)))</f>
        <v/>
      </c>
      <c r="W4422" s="38">
        <f>IF($R4422=0,0,MIN(12,IF(AND(ISNUMBER($O4422),$O4422&gt;=1,$O4422&lt;=12),INT($O4422),12),IF(AND(RetireExit="Yes",$U4422&gt;0),$U4422,12),IF(AND(ContractExit="Yes",$V4422&gt;0),$V4422,12)))</f>
        <v/>
      </c>
      <c r="X4422" s="37">
        <f>IF(ISNUMBER($P4422),$P4422,IncPct)</f>
        <v/>
      </c>
      <c r="Y4422" s="39">
        <f>IF($W4422=0,0,MAX(0,MIN($W4422,IncMonth-1))+MAX(0,$W4422-IncMonth+1)*(1+$X4422))</f>
        <v/>
      </c>
      <c r="Z4422" s="40">
        <f>IF($C4422="",0,IFERROR(INDEX(Departments!$B$5:$B$54,MATCH($C4422,Departments!$A$5:$A$54,0)),0))</f>
        <v/>
      </c>
      <c r="AA4422" s="41">
        <f>N($L4422)*$Y4422</f>
        <v/>
      </c>
      <c r="AB4422" s="41">
        <f>N($M4422)*$Y4422</f>
        <v/>
      </c>
      <c r="AC4422" s="41">
        <f>$AA4422*$Z4422</f>
        <v/>
      </c>
      <c r="AD4422" s="41">
        <f>$AA4422*BonusMonths/12</f>
        <v/>
      </c>
      <c r="AE4422" s="41">
        <f>($AA4422+SI_Gross*$AB4422)*IF($Q4422=1,SI_O,SI_E)</f>
        <v/>
      </c>
      <c r="AF4422" s="41">
        <f>IF($Q4422=1,0,$AA4422*EOSB)</f>
        <v/>
      </c>
      <c r="AG4422" s="41">
        <f>$AN4422*$W4422</f>
        <v/>
      </c>
      <c r="AH4422" s="41">
        <f>SUM($AA4422:$AG4422)</f>
        <v/>
      </c>
      <c r="AI4422" s="41">
        <f>12*($AM4422+$AN4422)</f>
        <v/>
      </c>
      <c r="AJ4422" s="41">
        <f>$AM4422*((IncMonth-1)+(13-IncMonth)*(1+$X4422))+12*$AN4422</f>
        <v/>
      </c>
      <c r="AK4422" s="41">
        <f>IF($R4422=1,N($L4422)+N($M4422),0)</f>
        <v/>
      </c>
      <c r="AL4422">
        <f>IF($C4422="","",IF(N($L4422)&lt;=0,"Basic salary missing",IF(ISNA(MATCH($C4422,Departments!$A$5:$A$54,0)),"Department not on Departments sheet",IF(AND($I4422&lt;&gt;"",NOT(ISNUMBER($I4422))),"Date of birth is text, not a date",IF(AND($K4422&lt;&gt;"",NOT(ISNUMBER($K4422))),"Contract end is text, not a date","")))))</f>
        <v/>
      </c>
      <c r="AM4422" s="41">
        <f>IF($R4422=0,0,N($L4422)*(1+$Z4422+BonusMonths/12+IF($Q4422=1,0,EOSB))+N($M4422)+(N($L4422)+SI_Gross*N($M4422))*IF($Q4422=1,SI_O,SI_E))</f>
        <v/>
      </c>
      <c r="AN4422" s="41">
        <f>IF($R4422=0,0,(IF($Q4422=1,MedO,MedE+Ticket)+Training)/12)</f>
        <v/>
      </c>
    </row>
    <row r="4423">
      <c r="I4423" s="35" t="n"/>
      <c r="J4423" s="35" t="n"/>
      <c r="K4423" s="35" t="n"/>
      <c r="L4423" s="36" t="n"/>
      <c r="M4423" s="36" t="n"/>
      <c r="P4423" s="37" t="n"/>
      <c r="Q4423" s="38">
        <f>IF($C4423="",0,IF(OR(LOWER(TRIM($G4423))="omani",LOWER(TRIM($G4423))="oman",LOWER(TRIM($G4423))="om",LOWER(TRIM($G4423))="local"),1,0))</f>
        <v/>
      </c>
      <c r="R4423" s="38">
        <f>IF($C4423="",0,IF(OR(ISNUMBER(SEARCH("resign",$N4423)),ISNUMBER(SEARCH("terminat",$N4423)),ISNUMBER(SEARCH("inactive",$N4423)),ISNUMBER(SEARCH("vacan",$N4423)),ISNUMBER(SEARCH("deceased",$N4423)),ISNUMBER(SEARCH("separated",$N4423))),0,1))</f>
        <v/>
      </c>
      <c r="S4423">
        <f>IF(OR($R4423=0,NOT(ISNUMBER($I4423))),"",IFERROR(DATEDIF($I4423,DATE(FY,1,1),"y"),""))</f>
        <v/>
      </c>
      <c r="T4423">
        <f>IF(OR($R4423=0,NOT(ISNUMBER($J4423))),"",IFERROR(DATEDIF($J4423,DATE(FY,1,1),"y"),0))</f>
        <v/>
      </c>
      <c r="U4423" s="38">
        <f>IF(OR($R4423=0,NOT(ISNUMBER($I4423))),0,IF(YEAR($I4423)+IF($Q4423=1,RetAgeO,RetAgeE)=FY,MONTH($I4423),IF(YEAR($I4423)+IF($Q4423=1,RetAgeO,RetAgeE)&lt;FY,1,0)))</f>
        <v/>
      </c>
      <c r="V4423" s="38">
        <f>IF(OR($R4423=0,NOT(ISNUMBER($K4423))),0,IF(YEAR($K4423)=FY,MONTH($K4423),IF(YEAR($K4423)&lt;FY,1,0)))</f>
        <v/>
      </c>
      <c r="W4423" s="38">
        <f>IF($R4423=0,0,MIN(12,IF(AND(ISNUMBER($O4423),$O4423&gt;=1,$O4423&lt;=12),INT($O4423),12),IF(AND(RetireExit="Yes",$U4423&gt;0),$U4423,12),IF(AND(ContractExit="Yes",$V4423&gt;0),$V4423,12)))</f>
        <v/>
      </c>
      <c r="X4423" s="37">
        <f>IF(ISNUMBER($P4423),$P4423,IncPct)</f>
        <v/>
      </c>
      <c r="Y4423" s="39">
        <f>IF($W4423=0,0,MAX(0,MIN($W4423,IncMonth-1))+MAX(0,$W4423-IncMonth+1)*(1+$X4423))</f>
        <v/>
      </c>
      <c r="Z4423" s="40">
        <f>IF($C4423="",0,IFERROR(INDEX(Departments!$B$5:$B$54,MATCH($C4423,Departments!$A$5:$A$54,0)),0))</f>
        <v/>
      </c>
      <c r="AA4423" s="41">
        <f>N($L4423)*$Y4423</f>
        <v/>
      </c>
      <c r="AB4423" s="41">
        <f>N($M4423)*$Y4423</f>
        <v/>
      </c>
      <c r="AC4423" s="41">
        <f>$AA4423*$Z4423</f>
        <v/>
      </c>
      <c r="AD4423" s="41">
        <f>$AA4423*BonusMonths/12</f>
        <v/>
      </c>
      <c r="AE4423" s="41">
        <f>($AA4423+SI_Gross*$AB4423)*IF($Q4423=1,SI_O,SI_E)</f>
        <v/>
      </c>
      <c r="AF4423" s="41">
        <f>IF($Q4423=1,0,$AA4423*EOSB)</f>
        <v/>
      </c>
      <c r="AG4423" s="41">
        <f>$AN4423*$W4423</f>
        <v/>
      </c>
      <c r="AH4423" s="41">
        <f>SUM($AA4423:$AG4423)</f>
        <v/>
      </c>
      <c r="AI4423" s="41">
        <f>12*($AM4423+$AN4423)</f>
        <v/>
      </c>
      <c r="AJ4423" s="41">
        <f>$AM4423*((IncMonth-1)+(13-IncMonth)*(1+$X4423))+12*$AN4423</f>
        <v/>
      </c>
      <c r="AK4423" s="41">
        <f>IF($R4423=1,N($L4423)+N($M4423),0)</f>
        <v/>
      </c>
      <c r="AL4423">
        <f>IF($C4423="","",IF(N($L4423)&lt;=0,"Basic salary missing",IF(ISNA(MATCH($C4423,Departments!$A$5:$A$54,0)),"Department not on Departments sheet",IF(AND($I4423&lt;&gt;"",NOT(ISNUMBER($I4423))),"Date of birth is text, not a date",IF(AND($K4423&lt;&gt;"",NOT(ISNUMBER($K4423))),"Contract end is text, not a date","")))))</f>
        <v/>
      </c>
      <c r="AM4423" s="41">
        <f>IF($R4423=0,0,N($L4423)*(1+$Z4423+BonusMonths/12+IF($Q4423=1,0,EOSB))+N($M4423)+(N($L4423)+SI_Gross*N($M4423))*IF($Q4423=1,SI_O,SI_E))</f>
        <v/>
      </c>
      <c r="AN4423" s="41">
        <f>IF($R4423=0,0,(IF($Q4423=1,MedO,MedE+Ticket)+Training)/12)</f>
        <v/>
      </c>
    </row>
    <row r="4424">
      <c r="I4424" s="35" t="n"/>
      <c r="J4424" s="35" t="n"/>
      <c r="K4424" s="35" t="n"/>
      <c r="L4424" s="36" t="n"/>
      <c r="M4424" s="36" t="n"/>
      <c r="P4424" s="37" t="n"/>
      <c r="Q4424" s="38">
        <f>IF($C4424="",0,IF(OR(LOWER(TRIM($G4424))="omani",LOWER(TRIM($G4424))="oman",LOWER(TRIM($G4424))="om",LOWER(TRIM($G4424))="local"),1,0))</f>
        <v/>
      </c>
      <c r="R4424" s="38">
        <f>IF($C4424="",0,IF(OR(ISNUMBER(SEARCH("resign",$N4424)),ISNUMBER(SEARCH("terminat",$N4424)),ISNUMBER(SEARCH("inactive",$N4424)),ISNUMBER(SEARCH("vacan",$N4424)),ISNUMBER(SEARCH("deceased",$N4424)),ISNUMBER(SEARCH("separated",$N4424))),0,1))</f>
        <v/>
      </c>
      <c r="S4424">
        <f>IF(OR($R4424=0,NOT(ISNUMBER($I4424))),"",IFERROR(DATEDIF($I4424,DATE(FY,1,1),"y"),""))</f>
        <v/>
      </c>
      <c r="T4424">
        <f>IF(OR($R4424=0,NOT(ISNUMBER($J4424))),"",IFERROR(DATEDIF($J4424,DATE(FY,1,1),"y"),0))</f>
        <v/>
      </c>
      <c r="U4424" s="38">
        <f>IF(OR($R4424=0,NOT(ISNUMBER($I4424))),0,IF(YEAR($I4424)+IF($Q4424=1,RetAgeO,RetAgeE)=FY,MONTH($I4424),IF(YEAR($I4424)+IF($Q4424=1,RetAgeO,RetAgeE)&lt;FY,1,0)))</f>
        <v/>
      </c>
      <c r="V4424" s="38">
        <f>IF(OR($R4424=0,NOT(ISNUMBER($K4424))),0,IF(YEAR($K4424)=FY,MONTH($K4424),IF(YEAR($K4424)&lt;FY,1,0)))</f>
        <v/>
      </c>
      <c r="W4424" s="38">
        <f>IF($R4424=0,0,MIN(12,IF(AND(ISNUMBER($O4424),$O4424&gt;=1,$O4424&lt;=12),INT($O4424),12),IF(AND(RetireExit="Yes",$U4424&gt;0),$U4424,12),IF(AND(ContractExit="Yes",$V4424&gt;0),$V4424,12)))</f>
        <v/>
      </c>
      <c r="X4424" s="37">
        <f>IF(ISNUMBER($P4424),$P4424,IncPct)</f>
        <v/>
      </c>
      <c r="Y4424" s="39">
        <f>IF($W4424=0,0,MAX(0,MIN($W4424,IncMonth-1))+MAX(0,$W4424-IncMonth+1)*(1+$X4424))</f>
        <v/>
      </c>
      <c r="Z4424" s="40">
        <f>IF($C4424="",0,IFERROR(INDEX(Departments!$B$5:$B$54,MATCH($C4424,Departments!$A$5:$A$54,0)),0))</f>
        <v/>
      </c>
      <c r="AA4424" s="41">
        <f>N($L4424)*$Y4424</f>
        <v/>
      </c>
      <c r="AB4424" s="41">
        <f>N($M4424)*$Y4424</f>
        <v/>
      </c>
      <c r="AC4424" s="41">
        <f>$AA4424*$Z4424</f>
        <v/>
      </c>
      <c r="AD4424" s="41">
        <f>$AA4424*BonusMonths/12</f>
        <v/>
      </c>
      <c r="AE4424" s="41">
        <f>($AA4424+SI_Gross*$AB4424)*IF($Q4424=1,SI_O,SI_E)</f>
        <v/>
      </c>
      <c r="AF4424" s="41">
        <f>IF($Q4424=1,0,$AA4424*EOSB)</f>
        <v/>
      </c>
      <c r="AG4424" s="41">
        <f>$AN4424*$W4424</f>
        <v/>
      </c>
      <c r="AH4424" s="41">
        <f>SUM($AA4424:$AG4424)</f>
        <v/>
      </c>
      <c r="AI4424" s="41">
        <f>12*($AM4424+$AN4424)</f>
        <v/>
      </c>
      <c r="AJ4424" s="41">
        <f>$AM4424*((IncMonth-1)+(13-IncMonth)*(1+$X4424))+12*$AN4424</f>
        <v/>
      </c>
      <c r="AK4424" s="41">
        <f>IF($R4424=1,N($L4424)+N($M4424),0)</f>
        <v/>
      </c>
      <c r="AL4424">
        <f>IF($C4424="","",IF(N($L4424)&lt;=0,"Basic salary missing",IF(ISNA(MATCH($C4424,Departments!$A$5:$A$54,0)),"Department not on Departments sheet",IF(AND($I4424&lt;&gt;"",NOT(ISNUMBER($I4424))),"Date of birth is text, not a date",IF(AND($K4424&lt;&gt;"",NOT(ISNUMBER($K4424))),"Contract end is text, not a date","")))))</f>
        <v/>
      </c>
      <c r="AM4424" s="41">
        <f>IF($R4424=0,0,N($L4424)*(1+$Z4424+BonusMonths/12+IF($Q4424=1,0,EOSB))+N($M4424)+(N($L4424)+SI_Gross*N($M4424))*IF($Q4424=1,SI_O,SI_E))</f>
        <v/>
      </c>
      <c r="AN4424" s="41">
        <f>IF($R4424=0,0,(IF($Q4424=1,MedO,MedE+Ticket)+Training)/12)</f>
        <v/>
      </c>
    </row>
    <row r="4425">
      <c r="I4425" s="35" t="n"/>
      <c r="J4425" s="35" t="n"/>
      <c r="K4425" s="35" t="n"/>
      <c r="L4425" s="36" t="n"/>
      <c r="M4425" s="36" t="n"/>
      <c r="P4425" s="37" t="n"/>
      <c r="Q4425" s="38">
        <f>IF($C4425="",0,IF(OR(LOWER(TRIM($G4425))="omani",LOWER(TRIM($G4425))="oman",LOWER(TRIM($G4425))="om",LOWER(TRIM($G4425))="local"),1,0))</f>
        <v/>
      </c>
      <c r="R4425" s="38">
        <f>IF($C4425="",0,IF(OR(ISNUMBER(SEARCH("resign",$N4425)),ISNUMBER(SEARCH("terminat",$N4425)),ISNUMBER(SEARCH("inactive",$N4425)),ISNUMBER(SEARCH("vacan",$N4425)),ISNUMBER(SEARCH("deceased",$N4425)),ISNUMBER(SEARCH("separated",$N4425))),0,1))</f>
        <v/>
      </c>
      <c r="S4425">
        <f>IF(OR($R4425=0,NOT(ISNUMBER($I4425))),"",IFERROR(DATEDIF($I4425,DATE(FY,1,1),"y"),""))</f>
        <v/>
      </c>
      <c r="T4425">
        <f>IF(OR($R4425=0,NOT(ISNUMBER($J4425))),"",IFERROR(DATEDIF($J4425,DATE(FY,1,1),"y"),0))</f>
        <v/>
      </c>
      <c r="U4425" s="38">
        <f>IF(OR($R4425=0,NOT(ISNUMBER($I4425))),0,IF(YEAR($I4425)+IF($Q4425=1,RetAgeO,RetAgeE)=FY,MONTH($I4425),IF(YEAR($I4425)+IF($Q4425=1,RetAgeO,RetAgeE)&lt;FY,1,0)))</f>
        <v/>
      </c>
      <c r="V4425" s="38">
        <f>IF(OR($R4425=0,NOT(ISNUMBER($K4425))),0,IF(YEAR($K4425)=FY,MONTH($K4425),IF(YEAR($K4425)&lt;FY,1,0)))</f>
        <v/>
      </c>
      <c r="W4425" s="38">
        <f>IF($R4425=0,0,MIN(12,IF(AND(ISNUMBER($O4425),$O4425&gt;=1,$O4425&lt;=12),INT($O4425),12),IF(AND(RetireExit="Yes",$U4425&gt;0),$U4425,12),IF(AND(ContractExit="Yes",$V4425&gt;0),$V4425,12)))</f>
        <v/>
      </c>
      <c r="X4425" s="37">
        <f>IF(ISNUMBER($P4425),$P4425,IncPct)</f>
        <v/>
      </c>
      <c r="Y4425" s="39">
        <f>IF($W4425=0,0,MAX(0,MIN($W4425,IncMonth-1))+MAX(0,$W4425-IncMonth+1)*(1+$X4425))</f>
        <v/>
      </c>
      <c r="Z4425" s="40">
        <f>IF($C4425="",0,IFERROR(INDEX(Departments!$B$5:$B$54,MATCH($C4425,Departments!$A$5:$A$54,0)),0))</f>
        <v/>
      </c>
      <c r="AA4425" s="41">
        <f>N($L4425)*$Y4425</f>
        <v/>
      </c>
      <c r="AB4425" s="41">
        <f>N($M4425)*$Y4425</f>
        <v/>
      </c>
      <c r="AC4425" s="41">
        <f>$AA4425*$Z4425</f>
        <v/>
      </c>
      <c r="AD4425" s="41">
        <f>$AA4425*BonusMonths/12</f>
        <v/>
      </c>
      <c r="AE4425" s="41">
        <f>($AA4425+SI_Gross*$AB4425)*IF($Q4425=1,SI_O,SI_E)</f>
        <v/>
      </c>
      <c r="AF4425" s="41">
        <f>IF($Q4425=1,0,$AA4425*EOSB)</f>
        <v/>
      </c>
      <c r="AG4425" s="41">
        <f>$AN4425*$W4425</f>
        <v/>
      </c>
      <c r="AH4425" s="41">
        <f>SUM($AA4425:$AG4425)</f>
        <v/>
      </c>
      <c r="AI4425" s="41">
        <f>12*($AM4425+$AN4425)</f>
        <v/>
      </c>
      <c r="AJ4425" s="41">
        <f>$AM4425*((IncMonth-1)+(13-IncMonth)*(1+$X4425))+12*$AN4425</f>
        <v/>
      </c>
      <c r="AK4425" s="41">
        <f>IF($R4425=1,N($L4425)+N($M4425),0)</f>
        <v/>
      </c>
      <c r="AL4425">
        <f>IF($C4425="","",IF(N($L4425)&lt;=0,"Basic salary missing",IF(ISNA(MATCH($C4425,Departments!$A$5:$A$54,0)),"Department not on Departments sheet",IF(AND($I4425&lt;&gt;"",NOT(ISNUMBER($I4425))),"Date of birth is text, not a date",IF(AND($K4425&lt;&gt;"",NOT(ISNUMBER($K4425))),"Contract end is text, not a date","")))))</f>
        <v/>
      </c>
      <c r="AM4425" s="41">
        <f>IF($R4425=0,0,N($L4425)*(1+$Z4425+BonusMonths/12+IF($Q4425=1,0,EOSB))+N($M4425)+(N($L4425)+SI_Gross*N($M4425))*IF($Q4425=1,SI_O,SI_E))</f>
        <v/>
      </c>
      <c r="AN4425" s="41">
        <f>IF($R4425=0,0,(IF($Q4425=1,MedO,MedE+Ticket)+Training)/12)</f>
        <v/>
      </c>
    </row>
    <row r="4426">
      <c r="I4426" s="35" t="n"/>
      <c r="J4426" s="35" t="n"/>
      <c r="K4426" s="35" t="n"/>
      <c r="L4426" s="36" t="n"/>
      <c r="M4426" s="36" t="n"/>
      <c r="P4426" s="37" t="n"/>
      <c r="Q4426" s="38">
        <f>IF($C4426="",0,IF(OR(LOWER(TRIM($G4426))="omani",LOWER(TRIM($G4426))="oman",LOWER(TRIM($G4426))="om",LOWER(TRIM($G4426))="local"),1,0))</f>
        <v/>
      </c>
      <c r="R4426" s="38">
        <f>IF($C4426="",0,IF(OR(ISNUMBER(SEARCH("resign",$N4426)),ISNUMBER(SEARCH("terminat",$N4426)),ISNUMBER(SEARCH("inactive",$N4426)),ISNUMBER(SEARCH("vacan",$N4426)),ISNUMBER(SEARCH("deceased",$N4426)),ISNUMBER(SEARCH("separated",$N4426))),0,1))</f>
        <v/>
      </c>
      <c r="S4426">
        <f>IF(OR($R4426=0,NOT(ISNUMBER($I4426))),"",IFERROR(DATEDIF($I4426,DATE(FY,1,1),"y"),""))</f>
        <v/>
      </c>
      <c r="T4426">
        <f>IF(OR($R4426=0,NOT(ISNUMBER($J4426))),"",IFERROR(DATEDIF($J4426,DATE(FY,1,1),"y"),0))</f>
        <v/>
      </c>
      <c r="U4426" s="38">
        <f>IF(OR($R4426=0,NOT(ISNUMBER($I4426))),0,IF(YEAR($I4426)+IF($Q4426=1,RetAgeO,RetAgeE)=FY,MONTH($I4426),IF(YEAR($I4426)+IF($Q4426=1,RetAgeO,RetAgeE)&lt;FY,1,0)))</f>
        <v/>
      </c>
      <c r="V4426" s="38">
        <f>IF(OR($R4426=0,NOT(ISNUMBER($K4426))),0,IF(YEAR($K4426)=FY,MONTH($K4426),IF(YEAR($K4426)&lt;FY,1,0)))</f>
        <v/>
      </c>
      <c r="W4426" s="38">
        <f>IF($R4426=0,0,MIN(12,IF(AND(ISNUMBER($O4426),$O4426&gt;=1,$O4426&lt;=12),INT($O4426),12),IF(AND(RetireExit="Yes",$U4426&gt;0),$U4426,12),IF(AND(ContractExit="Yes",$V4426&gt;0),$V4426,12)))</f>
        <v/>
      </c>
      <c r="X4426" s="37">
        <f>IF(ISNUMBER($P4426),$P4426,IncPct)</f>
        <v/>
      </c>
      <c r="Y4426" s="39">
        <f>IF($W4426=0,0,MAX(0,MIN($W4426,IncMonth-1))+MAX(0,$W4426-IncMonth+1)*(1+$X4426))</f>
        <v/>
      </c>
      <c r="Z4426" s="40">
        <f>IF($C4426="",0,IFERROR(INDEX(Departments!$B$5:$B$54,MATCH($C4426,Departments!$A$5:$A$54,0)),0))</f>
        <v/>
      </c>
      <c r="AA4426" s="41">
        <f>N($L4426)*$Y4426</f>
        <v/>
      </c>
      <c r="AB4426" s="41">
        <f>N($M4426)*$Y4426</f>
        <v/>
      </c>
      <c r="AC4426" s="41">
        <f>$AA4426*$Z4426</f>
        <v/>
      </c>
      <c r="AD4426" s="41">
        <f>$AA4426*BonusMonths/12</f>
        <v/>
      </c>
      <c r="AE4426" s="41">
        <f>($AA4426+SI_Gross*$AB4426)*IF($Q4426=1,SI_O,SI_E)</f>
        <v/>
      </c>
      <c r="AF4426" s="41">
        <f>IF($Q4426=1,0,$AA4426*EOSB)</f>
        <v/>
      </c>
      <c r="AG4426" s="41">
        <f>$AN4426*$W4426</f>
        <v/>
      </c>
      <c r="AH4426" s="41">
        <f>SUM($AA4426:$AG4426)</f>
        <v/>
      </c>
      <c r="AI4426" s="41">
        <f>12*($AM4426+$AN4426)</f>
        <v/>
      </c>
      <c r="AJ4426" s="41">
        <f>$AM4426*((IncMonth-1)+(13-IncMonth)*(1+$X4426))+12*$AN4426</f>
        <v/>
      </c>
      <c r="AK4426" s="41">
        <f>IF($R4426=1,N($L4426)+N($M4426),0)</f>
        <v/>
      </c>
      <c r="AL4426">
        <f>IF($C4426="","",IF(N($L4426)&lt;=0,"Basic salary missing",IF(ISNA(MATCH($C4426,Departments!$A$5:$A$54,0)),"Department not on Departments sheet",IF(AND($I4426&lt;&gt;"",NOT(ISNUMBER($I4426))),"Date of birth is text, not a date",IF(AND($K4426&lt;&gt;"",NOT(ISNUMBER($K4426))),"Contract end is text, not a date","")))))</f>
        <v/>
      </c>
      <c r="AM4426" s="41">
        <f>IF($R4426=0,0,N($L4426)*(1+$Z4426+BonusMonths/12+IF($Q4426=1,0,EOSB))+N($M4426)+(N($L4426)+SI_Gross*N($M4426))*IF($Q4426=1,SI_O,SI_E))</f>
        <v/>
      </c>
      <c r="AN4426" s="41">
        <f>IF($R4426=0,0,(IF($Q4426=1,MedO,MedE+Ticket)+Training)/12)</f>
        <v/>
      </c>
    </row>
    <row r="4427">
      <c r="I4427" s="35" t="n"/>
      <c r="J4427" s="35" t="n"/>
      <c r="K4427" s="35" t="n"/>
      <c r="L4427" s="36" t="n"/>
      <c r="M4427" s="36" t="n"/>
      <c r="P4427" s="37" t="n"/>
      <c r="Q4427" s="38">
        <f>IF($C4427="",0,IF(OR(LOWER(TRIM($G4427))="omani",LOWER(TRIM($G4427))="oman",LOWER(TRIM($G4427))="om",LOWER(TRIM($G4427))="local"),1,0))</f>
        <v/>
      </c>
      <c r="R4427" s="38">
        <f>IF($C4427="",0,IF(OR(ISNUMBER(SEARCH("resign",$N4427)),ISNUMBER(SEARCH("terminat",$N4427)),ISNUMBER(SEARCH("inactive",$N4427)),ISNUMBER(SEARCH("vacan",$N4427)),ISNUMBER(SEARCH("deceased",$N4427)),ISNUMBER(SEARCH("separated",$N4427))),0,1))</f>
        <v/>
      </c>
      <c r="S4427">
        <f>IF(OR($R4427=0,NOT(ISNUMBER($I4427))),"",IFERROR(DATEDIF($I4427,DATE(FY,1,1),"y"),""))</f>
        <v/>
      </c>
      <c r="T4427">
        <f>IF(OR($R4427=0,NOT(ISNUMBER($J4427))),"",IFERROR(DATEDIF($J4427,DATE(FY,1,1),"y"),0))</f>
        <v/>
      </c>
      <c r="U4427" s="38">
        <f>IF(OR($R4427=0,NOT(ISNUMBER($I4427))),0,IF(YEAR($I4427)+IF($Q4427=1,RetAgeO,RetAgeE)=FY,MONTH($I4427),IF(YEAR($I4427)+IF($Q4427=1,RetAgeO,RetAgeE)&lt;FY,1,0)))</f>
        <v/>
      </c>
      <c r="V4427" s="38">
        <f>IF(OR($R4427=0,NOT(ISNUMBER($K4427))),0,IF(YEAR($K4427)=FY,MONTH($K4427),IF(YEAR($K4427)&lt;FY,1,0)))</f>
        <v/>
      </c>
      <c r="W4427" s="38">
        <f>IF($R4427=0,0,MIN(12,IF(AND(ISNUMBER($O4427),$O4427&gt;=1,$O4427&lt;=12),INT($O4427),12),IF(AND(RetireExit="Yes",$U4427&gt;0),$U4427,12),IF(AND(ContractExit="Yes",$V4427&gt;0),$V4427,12)))</f>
        <v/>
      </c>
      <c r="X4427" s="37">
        <f>IF(ISNUMBER($P4427),$P4427,IncPct)</f>
        <v/>
      </c>
      <c r="Y4427" s="39">
        <f>IF($W4427=0,0,MAX(0,MIN($W4427,IncMonth-1))+MAX(0,$W4427-IncMonth+1)*(1+$X4427))</f>
        <v/>
      </c>
      <c r="Z4427" s="40">
        <f>IF($C4427="",0,IFERROR(INDEX(Departments!$B$5:$B$54,MATCH($C4427,Departments!$A$5:$A$54,0)),0))</f>
        <v/>
      </c>
      <c r="AA4427" s="41">
        <f>N($L4427)*$Y4427</f>
        <v/>
      </c>
      <c r="AB4427" s="41">
        <f>N($M4427)*$Y4427</f>
        <v/>
      </c>
      <c r="AC4427" s="41">
        <f>$AA4427*$Z4427</f>
        <v/>
      </c>
      <c r="AD4427" s="41">
        <f>$AA4427*BonusMonths/12</f>
        <v/>
      </c>
      <c r="AE4427" s="41">
        <f>($AA4427+SI_Gross*$AB4427)*IF($Q4427=1,SI_O,SI_E)</f>
        <v/>
      </c>
      <c r="AF4427" s="41">
        <f>IF($Q4427=1,0,$AA4427*EOSB)</f>
        <v/>
      </c>
      <c r="AG4427" s="41">
        <f>$AN4427*$W4427</f>
        <v/>
      </c>
      <c r="AH4427" s="41">
        <f>SUM($AA4427:$AG4427)</f>
        <v/>
      </c>
      <c r="AI4427" s="41">
        <f>12*($AM4427+$AN4427)</f>
        <v/>
      </c>
      <c r="AJ4427" s="41">
        <f>$AM4427*((IncMonth-1)+(13-IncMonth)*(1+$X4427))+12*$AN4427</f>
        <v/>
      </c>
      <c r="AK4427" s="41">
        <f>IF($R4427=1,N($L4427)+N($M4427),0)</f>
        <v/>
      </c>
      <c r="AL4427">
        <f>IF($C4427="","",IF(N($L4427)&lt;=0,"Basic salary missing",IF(ISNA(MATCH($C4427,Departments!$A$5:$A$54,0)),"Department not on Departments sheet",IF(AND($I4427&lt;&gt;"",NOT(ISNUMBER($I4427))),"Date of birth is text, not a date",IF(AND($K4427&lt;&gt;"",NOT(ISNUMBER($K4427))),"Contract end is text, not a date","")))))</f>
        <v/>
      </c>
      <c r="AM4427" s="41">
        <f>IF($R4427=0,0,N($L4427)*(1+$Z4427+BonusMonths/12+IF($Q4427=1,0,EOSB))+N($M4427)+(N($L4427)+SI_Gross*N($M4427))*IF($Q4427=1,SI_O,SI_E))</f>
        <v/>
      </c>
      <c r="AN4427" s="41">
        <f>IF($R4427=0,0,(IF($Q4427=1,MedO,MedE+Ticket)+Training)/12)</f>
        <v/>
      </c>
    </row>
    <row r="4428">
      <c r="I4428" s="35" t="n"/>
      <c r="J4428" s="35" t="n"/>
      <c r="K4428" s="35" t="n"/>
      <c r="L4428" s="36" t="n"/>
      <c r="M4428" s="36" t="n"/>
      <c r="P4428" s="37" t="n"/>
      <c r="Q4428" s="38">
        <f>IF($C4428="",0,IF(OR(LOWER(TRIM($G4428))="omani",LOWER(TRIM($G4428))="oman",LOWER(TRIM($G4428))="om",LOWER(TRIM($G4428))="local"),1,0))</f>
        <v/>
      </c>
      <c r="R4428" s="38">
        <f>IF($C4428="",0,IF(OR(ISNUMBER(SEARCH("resign",$N4428)),ISNUMBER(SEARCH("terminat",$N4428)),ISNUMBER(SEARCH("inactive",$N4428)),ISNUMBER(SEARCH("vacan",$N4428)),ISNUMBER(SEARCH("deceased",$N4428)),ISNUMBER(SEARCH("separated",$N4428))),0,1))</f>
        <v/>
      </c>
      <c r="S4428">
        <f>IF(OR($R4428=0,NOT(ISNUMBER($I4428))),"",IFERROR(DATEDIF($I4428,DATE(FY,1,1),"y"),""))</f>
        <v/>
      </c>
      <c r="T4428">
        <f>IF(OR($R4428=0,NOT(ISNUMBER($J4428))),"",IFERROR(DATEDIF($J4428,DATE(FY,1,1),"y"),0))</f>
        <v/>
      </c>
      <c r="U4428" s="38">
        <f>IF(OR($R4428=0,NOT(ISNUMBER($I4428))),0,IF(YEAR($I4428)+IF($Q4428=1,RetAgeO,RetAgeE)=FY,MONTH($I4428),IF(YEAR($I4428)+IF($Q4428=1,RetAgeO,RetAgeE)&lt;FY,1,0)))</f>
        <v/>
      </c>
      <c r="V4428" s="38">
        <f>IF(OR($R4428=0,NOT(ISNUMBER($K4428))),0,IF(YEAR($K4428)=FY,MONTH($K4428),IF(YEAR($K4428)&lt;FY,1,0)))</f>
        <v/>
      </c>
      <c r="W4428" s="38">
        <f>IF($R4428=0,0,MIN(12,IF(AND(ISNUMBER($O4428),$O4428&gt;=1,$O4428&lt;=12),INT($O4428),12),IF(AND(RetireExit="Yes",$U4428&gt;0),$U4428,12),IF(AND(ContractExit="Yes",$V4428&gt;0),$V4428,12)))</f>
        <v/>
      </c>
      <c r="X4428" s="37">
        <f>IF(ISNUMBER($P4428),$P4428,IncPct)</f>
        <v/>
      </c>
      <c r="Y4428" s="39">
        <f>IF($W4428=0,0,MAX(0,MIN($W4428,IncMonth-1))+MAX(0,$W4428-IncMonth+1)*(1+$X4428))</f>
        <v/>
      </c>
      <c r="Z4428" s="40">
        <f>IF($C4428="",0,IFERROR(INDEX(Departments!$B$5:$B$54,MATCH($C4428,Departments!$A$5:$A$54,0)),0))</f>
        <v/>
      </c>
      <c r="AA4428" s="41">
        <f>N($L4428)*$Y4428</f>
        <v/>
      </c>
      <c r="AB4428" s="41">
        <f>N($M4428)*$Y4428</f>
        <v/>
      </c>
      <c r="AC4428" s="41">
        <f>$AA4428*$Z4428</f>
        <v/>
      </c>
      <c r="AD4428" s="41">
        <f>$AA4428*BonusMonths/12</f>
        <v/>
      </c>
      <c r="AE4428" s="41">
        <f>($AA4428+SI_Gross*$AB4428)*IF($Q4428=1,SI_O,SI_E)</f>
        <v/>
      </c>
      <c r="AF4428" s="41">
        <f>IF($Q4428=1,0,$AA4428*EOSB)</f>
        <v/>
      </c>
      <c r="AG4428" s="41">
        <f>$AN4428*$W4428</f>
        <v/>
      </c>
      <c r="AH4428" s="41">
        <f>SUM($AA4428:$AG4428)</f>
        <v/>
      </c>
      <c r="AI4428" s="41">
        <f>12*($AM4428+$AN4428)</f>
        <v/>
      </c>
      <c r="AJ4428" s="41">
        <f>$AM4428*((IncMonth-1)+(13-IncMonth)*(1+$X4428))+12*$AN4428</f>
        <v/>
      </c>
      <c r="AK4428" s="41">
        <f>IF($R4428=1,N($L4428)+N($M4428),0)</f>
        <v/>
      </c>
      <c r="AL4428">
        <f>IF($C4428="","",IF(N($L4428)&lt;=0,"Basic salary missing",IF(ISNA(MATCH($C4428,Departments!$A$5:$A$54,0)),"Department not on Departments sheet",IF(AND($I4428&lt;&gt;"",NOT(ISNUMBER($I4428))),"Date of birth is text, not a date",IF(AND($K4428&lt;&gt;"",NOT(ISNUMBER($K4428))),"Contract end is text, not a date","")))))</f>
        <v/>
      </c>
      <c r="AM4428" s="41">
        <f>IF($R4428=0,0,N($L4428)*(1+$Z4428+BonusMonths/12+IF($Q4428=1,0,EOSB))+N($M4428)+(N($L4428)+SI_Gross*N($M4428))*IF($Q4428=1,SI_O,SI_E))</f>
        <v/>
      </c>
      <c r="AN4428" s="41">
        <f>IF($R4428=0,0,(IF($Q4428=1,MedO,MedE+Ticket)+Training)/12)</f>
        <v/>
      </c>
    </row>
    <row r="4429">
      <c r="I4429" s="35" t="n"/>
      <c r="J4429" s="35" t="n"/>
      <c r="K4429" s="35" t="n"/>
      <c r="L4429" s="36" t="n"/>
      <c r="M4429" s="36" t="n"/>
      <c r="P4429" s="37" t="n"/>
      <c r="Q4429" s="38">
        <f>IF($C4429="",0,IF(OR(LOWER(TRIM($G4429))="omani",LOWER(TRIM($G4429))="oman",LOWER(TRIM($G4429))="om",LOWER(TRIM($G4429))="local"),1,0))</f>
        <v/>
      </c>
      <c r="R4429" s="38">
        <f>IF($C4429="",0,IF(OR(ISNUMBER(SEARCH("resign",$N4429)),ISNUMBER(SEARCH("terminat",$N4429)),ISNUMBER(SEARCH("inactive",$N4429)),ISNUMBER(SEARCH("vacan",$N4429)),ISNUMBER(SEARCH("deceased",$N4429)),ISNUMBER(SEARCH("separated",$N4429))),0,1))</f>
        <v/>
      </c>
      <c r="S4429">
        <f>IF(OR($R4429=0,NOT(ISNUMBER($I4429))),"",IFERROR(DATEDIF($I4429,DATE(FY,1,1),"y"),""))</f>
        <v/>
      </c>
      <c r="T4429">
        <f>IF(OR($R4429=0,NOT(ISNUMBER($J4429))),"",IFERROR(DATEDIF($J4429,DATE(FY,1,1),"y"),0))</f>
        <v/>
      </c>
      <c r="U4429" s="38">
        <f>IF(OR($R4429=0,NOT(ISNUMBER($I4429))),0,IF(YEAR($I4429)+IF($Q4429=1,RetAgeO,RetAgeE)=FY,MONTH($I4429),IF(YEAR($I4429)+IF($Q4429=1,RetAgeO,RetAgeE)&lt;FY,1,0)))</f>
        <v/>
      </c>
      <c r="V4429" s="38">
        <f>IF(OR($R4429=0,NOT(ISNUMBER($K4429))),0,IF(YEAR($K4429)=FY,MONTH($K4429),IF(YEAR($K4429)&lt;FY,1,0)))</f>
        <v/>
      </c>
      <c r="W4429" s="38">
        <f>IF($R4429=0,0,MIN(12,IF(AND(ISNUMBER($O4429),$O4429&gt;=1,$O4429&lt;=12),INT($O4429),12),IF(AND(RetireExit="Yes",$U4429&gt;0),$U4429,12),IF(AND(ContractExit="Yes",$V4429&gt;0),$V4429,12)))</f>
        <v/>
      </c>
      <c r="X4429" s="37">
        <f>IF(ISNUMBER($P4429),$P4429,IncPct)</f>
        <v/>
      </c>
      <c r="Y4429" s="39">
        <f>IF($W4429=0,0,MAX(0,MIN($W4429,IncMonth-1))+MAX(0,$W4429-IncMonth+1)*(1+$X4429))</f>
        <v/>
      </c>
      <c r="Z4429" s="40">
        <f>IF($C4429="",0,IFERROR(INDEX(Departments!$B$5:$B$54,MATCH($C4429,Departments!$A$5:$A$54,0)),0))</f>
        <v/>
      </c>
      <c r="AA4429" s="41">
        <f>N($L4429)*$Y4429</f>
        <v/>
      </c>
      <c r="AB4429" s="41">
        <f>N($M4429)*$Y4429</f>
        <v/>
      </c>
      <c r="AC4429" s="41">
        <f>$AA4429*$Z4429</f>
        <v/>
      </c>
      <c r="AD4429" s="41">
        <f>$AA4429*BonusMonths/12</f>
        <v/>
      </c>
      <c r="AE4429" s="41">
        <f>($AA4429+SI_Gross*$AB4429)*IF($Q4429=1,SI_O,SI_E)</f>
        <v/>
      </c>
      <c r="AF4429" s="41">
        <f>IF($Q4429=1,0,$AA4429*EOSB)</f>
        <v/>
      </c>
      <c r="AG4429" s="41">
        <f>$AN4429*$W4429</f>
        <v/>
      </c>
      <c r="AH4429" s="41">
        <f>SUM($AA4429:$AG4429)</f>
        <v/>
      </c>
      <c r="AI4429" s="41">
        <f>12*($AM4429+$AN4429)</f>
        <v/>
      </c>
      <c r="AJ4429" s="41">
        <f>$AM4429*((IncMonth-1)+(13-IncMonth)*(1+$X4429))+12*$AN4429</f>
        <v/>
      </c>
      <c r="AK4429" s="41">
        <f>IF($R4429=1,N($L4429)+N($M4429),0)</f>
        <v/>
      </c>
      <c r="AL4429">
        <f>IF($C4429="","",IF(N($L4429)&lt;=0,"Basic salary missing",IF(ISNA(MATCH($C4429,Departments!$A$5:$A$54,0)),"Department not on Departments sheet",IF(AND($I4429&lt;&gt;"",NOT(ISNUMBER($I4429))),"Date of birth is text, not a date",IF(AND($K4429&lt;&gt;"",NOT(ISNUMBER($K4429))),"Contract end is text, not a date","")))))</f>
        <v/>
      </c>
      <c r="AM4429" s="41">
        <f>IF($R4429=0,0,N($L4429)*(1+$Z4429+BonusMonths/12+IF($Q4429=1,0,EOSB))+N($M4429)+(N($L4429)+SI_Gross*N($M4429))*IF($Q4429=1,SI_O,SI_E))</f>
        <v/>
      </c>
      <c r="AN4429" s="41">
        <f>IF($R4429=0,0,(IF($Q4429=1,MedO,MedE+Ticket)+Training)/12)</f>
        <v/>
      </c>
    </row>
    <row r="4430">
      <c r="I4430" s="35" t="n"/>
      <c r="J4430" s="35" t="n"/>
      <c r="K4430" s="35" t="n"/>
      <c r="L4430" s="36" t="n"/>
      <c r="M4430" s="36" t="n"/>
      <c r="P4430" s="37" t="n"/>
      <c r="Q4430" s="38">
        <f>IF($C4430="",0,IF(OR(LOWER(TRIM($G4430))="omani",LOWER(TRIM($G4430))="oman",LOWER(TRIM($G4430))="om",LOWER(TRIM($G4430))="local"),1,0))</f>
        <v/>
      </c>
      <c r="R4430" s="38">
        <f>IF($C4430="",0,IF(OR(ISNUMBER(SEARCH("resign",$N4430)),ISNUMBER(SEARCH("terminat",$N4430)),ISNUMBER(SEARCH("inactive",$N4430)),ISNUMBER(SEARCH("vacan",$N4430)),ISNUMBER(SEARCH("deceased",$N4430)),ISNUMBER(SEARCH("separated",$N4430))),0,1))</f>
        <v/>
      </c>
      <c r="S4430">
        <f>IF(OR($R4430=0,NOT(ISNUMBER($I4430))),"",IFERROR(DATEDIF($I4430,DATE(FY,1,1),"y"),""))</f>
        <v/>
      </c>
      <c r="T4430">
        <f>IF(OR($R4430=0,NOT(ISNUMBER($J4430))),"",IFERROR(DATEDIF($J4430,DATE(FY,1,1),"y"),0))</f>
        <v/>
      </c>
      <c r="U4430" s="38">
        <f>IF(OR($R4430=0,NOT(ISNUMBER($I4430))),0,IF(YEAR($I4430)+IF($Q4430=1,RetAgeO,RetAgeE)=FY,MONTH($I4430),IF(YEAR($I4430)+IF($Q4430=1,RetAgeO,RetAgeE)&lt;FY,1,0)))</f>
        <v/>
      </c>
      <c r="V4430" s="38">
        <f>IF(OR($R4430=0,NOT(ISNUMBER($K4430))),0,IF(YEAR($K4430)=FY,MONTH($K4430),IF(YEAR($K4430)&lt;FY,1,0)))</f>
        <v/>
      </c>
      <c r="W4430" s="38">
        <f>IF($R4430=0,0,MIN(12,IF(AND(ISNUMBER($O4430),$O4430&gt;=1,$O4430&lt;=12),INT($O4430),12),IF(AND(RetireExit="Yes",$U4430&gt;0),$U4430,12),IF(AND(ContractExit="Yes",$V4430&gt;0),$V4430,12)))</f>
        <v/>
      </c>
      <c r="X4430" s="37">
        <f>IF(ISNUMBER($P4430),$P4430,IncPct)</f>
        <v/>
      </c>
      <c r="Y4430" s="39">
        <f>IF($W4430=0,0,MAX(0,MIN($W4430,IncMonth-1))+MAX(0,$W4430-IncMonth+1)*(1+$X4430))</f>
        <v/>
      </c>
      <c r="Z4430" s="40">
        <f>IF($C4430="",0,IFERROR(INDEX(Departments!$B$5:$B$54,MATCH($C4430,Departments!$A$5:$A$54,0)),0))</f>
        <v/>
      </c>
      <c r="AA4430" s="41">
        <f>N($L4430)*$Y4430</f>
        <v/>
      </c>
      <c r="AB4430" s="41">
        <f>N($M4430)*$Y4430</f>
        <v/>
      </c>
      <c r="AC4430" s="41">
        <f>$AA4430*$Z4430</f>
        <v/>
      </c>
      <c r="AD4430" s="41">
        <f>$AA4430*BonusMonths/12</f>
        <v/>
      </c>
      <c r="AE4430" s="41">
        <f>($AA4430+SI_Gross*$AB4430)*IF($Q4430=1,SI_O,SI_E)</f>
        <v/>
      </c>
      <c r="AF4430" s="41">
        <f>IF($Q4430=1,0,$AA4430*EOSB)</f>
        <v/>
      </c>
      <c r="AG4430" s="41">
        <f>$AN4430*$W4430</f>
        <v/>
      </c>
      <c r="AH4430" s="41">
        <f>SUM($AA4430:$AG4430)</f>
        <v/>
      </c>
      <c r="AI4430" s="41">
        <f>12*($AM4430+$AN4430)</f>
        <v/>
      </c>
      <c r="AJ4430" s="41">
        <f>$AM4430*((IncMonth-1)+(13-IncMonth)*(1+$X4430))+12*$AN4430</f>
        <v/>
      </c>
      <c r="AK4430" s="41">
        <f>IF($R4430=1,N($L4430)+N($M4430),0)</f>
        <v/>
      </c>
      <c r="AL4430">
        <f>IF($C4430="","",IF(N($L4430)&lt;=0,"Basic salary missing",IF(ISNA(MATCH($C4430,Departments!$A$5:$A$54,0)),"Department not on Departments sheet",IF(AND($I4430&lt;&gt;"",NOT(ISNUMBER($I4430))),"Date of birth is text, not a date",IF(AND($K4430&lt;&gt;"",NOT(ISNUMBER($K4430))),"Contract end is text, not a date","")))))</f>
        <v/>
      </c>
      <c r="AM4430" s="41">
        <f>IF($R4430=0,0,N($L4430)*(1+$Z4430+BonusMonths/12+IF($Q4430=1,0,EOSB))+N($M4430)+(N($L4430)+SI_Gross*N($M4430))*IF($Q4430=1,SI_O,SI_E))</f>
        <v/>
      </c>
      <c r="AN4430" s="41">
        <f>IF($R4430=0,0,(IF($Q4430=1,MedO,MedE+Ticket)+Training)/12)</f>
        <v/>
      </c>
    </row>
    <row r="4431">
      <c r="I4431" s="35" t="n"/>
      <c r="J4431" s="35" t="n"/>
      <c r="K4431" s="35" t="n"/>
      <c r="L4431" s="36" t="n"/>
      <c r="M4431" s="36" t="n"/>
      <c r="P4431" s="37" t="n"/>
      <c r="Q4431" s="38">
        <f>IF($C4431="",0,IF(OR(LOWER(TRIM($G4431))="omani",LOWER(TRIM($G4431))="oman",LOWER(TRIM($G4431))="om",LOWER(TRIM($G4431))="local"),1,0))</f>
        <v/>
      </c>
      <c r="R4431" s="38">
        <f>IF($C4431="",0,IF(OR(ISNUMBER(SEARCH("resign",$N4431)),ISNUMBER(SEARCH("terminat",$N4431)),ISNUMBER(SEARCH("inactive",$N4431)),ISNUMBER(SEARCH("vacan",$N4431)),ISNUMBER(SEARCH("deceased",$N4431)),ISNUMBER(SEARCH("separated",$N4431))),0,1))</f>
        <v/>
      </c>
      <c r="S4431">
        <f>IF(OR($R4431=0,NOT(ISNUMBER($I4431))),"",IFERROR(DATEDIF($I4431,DATE(FY,1,1),"y"),""))</f>
        <v/>
      </c>
      <c r="T4431">
        <f>IF(OR($R4431=0,NOT(ISNUMBER($J4431))),"",IFERROR(DATEDIF($J4431,DATE(FY,1,1),"y"),0))</f>
        <v/>
      </c>
      <c r="U4431" s="38">
        <f>IF(OR($R4431=0,NOT(ISNUMBER($I4431))),0,IF(YEAR($I4431)+IF($Q4431=1,RetAgeO,RetAgeE)=FY,MONTH($I4431),IF(YEAR($I4431)+IF($Q4431=1,RetAgeO,RetAgeE)&lt;FY,1,0)))</f>
        <v/>
      </c>
      <c r="V4431" s="38">
        <f>IF(OR($R4431=0,NOT(ISNUMBER($K4431))),0,IF(YEAR($K4431)=FY,MONTH($K4431),IF(YEAR($K4431)&lt;FY,1,0)))</f>
        <v/>
      </c>
      <c r="W4431" s="38">
        <f>IF($R4431=0,0,MIN(12,IF(AND(ISNUMBER($O4431),$O4431&gt;=1,$O4431&lt;=12),INT($O4431),12),IF(AND(RetireExit="Yes",$U4431&gt;0),$U4431,12),IF(AND(ContractExit="Yes",$V4431&gt;0),$V4431,12)))</f>
        <v/>
      </c>
      <c r="X4431" s="37">
        <f>IF(ISNUMBER($P4431),$P4431,IncPct)</f>
        <v/>
      </c>
      <c r="Y4431" s="39">
        <f>IF($W4431=0,0,MAX(0,MIN($W4431,IncMonth-1))+MAX(0,$W4431-IncMonth+1)*(1+$X4431))</f>
        <v/>
      </c>
      <c r="Z4431" s="40">
        <f>IF($C4431="",0,IFERROR(INDEX(Departments!$B$5:$B$54,MATCH($C4431,Departments!$A$5:$A$54,0)),0))</f>
        <v/>
      </c>
      <c r="AA4431" s="41">
        <f>N($L4431)*$Y4431</f>
        <v/>
      </c>
      <c r="AB4431" s="41">
        <f>N($M4431)*$Y4431</f>
        <v/>
      </c>
      <c r="AC4431" s="41">
        <f>$AA4431*$Z4431</f>
        <v/>
      </c>
      <c r="AD4431" s="41">
        <f>$AA4431*BonusMonths/12</f>
        <v/>
      </c>
      <c r="AE4431" s="41">
        <f>($AA4431+SI_Gross*$AB4431)*IF($Q4431=1,SI_O,SI_E)</f>
        <v/>
      </c>
      <c r="AF4431" s="41">
        <f>IF($Q4431=1,0,$AA4431*EOSB)</f>
        <v/>
      </c>
      <c r="AG4431" s="41">
        <f>$AN4431*$W4431</f>
        <v/>
      </c>
      <c r="AH4431" s="41">
        <f>SUM($AA4431:$AG4431)</f>
        <v/>
      </c>
      <c r="AI4431" s="41">
        <f>12*($AM4431+$AN4431)</f>
        <v/>
      </c>
      <c r="AJ4431" s="41">
        <f>$AM4431*((IncMonth-1)+(13-IncMonth)*(1+$X4431))+12*$AN4431</f>
        <v/>
      </c>
      <c r="AK4431" s="41">
        <f>IF($R4431=1,N($L4431)+N($M4431),0)</f>
        <v/>
      </c>
      <c r="AL4431">
        <f>IF($C4431="","",IF(N($L4431)&lt;=0,"Basic salary missing",IF(ISNA(MATCH($C4431,Departments!$A$5:$A$54,0)),"Department not on Departments sheet",IF(AND($I4431&lt;&gt;"",NOT(ISNUMBER($I4431))),"Date of birth is text, not a date",IF(AND($K4431&lt;&gt;"",NOT(ISNUMBER($K4431))),"Contract end is text, not a date","")))))</f>
        <v/>
      </c>
      <c r="AM4431" s="41">
        <f>IF($R4431=0,0,N($L4431)*(1+$Z4431+BonusMonths/12+IF($Q4431=1,0,EOSB))+N($M4431)+(N($L4431)+SI_Gross*N($M4431))*IF($Q4431=1,SI_O,SI_E))</f>
        <v/>
      </c>
      <c r="AN4431" s="41">
        <f>IF($R4431=0,0,(IF($Q4431=1,MedO,MedE+Ticket)+Training)/12)</f>
        <v/>
      </c>
    </row>
    <row r="4432">
      <c r="I4432" s="35" t="n"/>
      <c r="J4432" s="35" t="n"/>
      <c r="K4432" s="35" t="n"/>
      <c r="L4432" s="36" t="n"/>
      <c r="M4432" s="36" t="n"/>
      <c r="P4432" s="37" t="n"/>
      <c r="Q4432" s="38">
        <f>IF($C4432="",0,IF(OR(LOWER(TRIM($G4432))="omani",LOWER(TRIM($G4432))="oman",LOWER(TRIM($G4432))="om",LOWER(TRIM($G4432))="local"),1,0))</f>
        <v/>
      </c>
      <c r="R4432" s="38">
        <f>IF($C4432="",0,IF(OR(ISNUMBER(SEARCH("resign",$N4432)),ISNUMBER(SEARCH("terminat",$N4432)),ISNUMBER(SEARCH("inactive",$N4432)),ISNUMBER(SEARCH("vacan",$N4432)),ISNUMBER(SEARCH("deceased",$N4432)),ISNUMBER(SEARCH("separated",$N4432))),0,1))</f>
        <v/>
      </c>
      <c r="S4432">
        <f>IF(OR($R4432=0,NOT(ISNUMBER($I4432))),"",IFERROR(DATEDIF($I4432,DATE(FY,1,1),"y"),""))</f>
        <v/>
      </c>
      <c r="T4432">
        <f>IF(OR($R4432=0,NOT(ISNUMBER($J4432))),"",IFERROR(DATEDIF($J4432,DATE(FY,1,1),"y"),0))</f>
        <v/>
      </c>
      <c r="U4432" s="38">
        <f>IF(OR($R4432=0,NOT(ISNUMBER($I4432))),0,IF(YEAR($I4432)+IF($Q4432=1,RetAgeO,RetAgeE)=FY,MONTH($I4432),IF(YEAR($I4432)+IF($Q4432=1,RetAgeO,RetAgeE)&lt;FY,1,0)))</f>
        <v/>
      </c>
      <c r="V4432" s="38">
        <f>IF(OR($R4432=0,NOT(ISNUMBER($K4432))),0,IF(YEAR($K4432)=FY,MONTH($K4432),IF(YEAR($K4432)&lt;FY,1,0)))</f>
        <v/>
      </c>
      <c r="W4432" s="38">
        <f>IF($R4432=0,0,MIN(12,IF(AND(ISNUMBER($O4432),$O4432&gt;=1,$O4432&lt;=12),INT($O4432),12),IF(AND(RetireExit="Yes",$U4432&gt;0),$U4432,12),IF(AND(ContractExit="Yes",$V4432&gt;0),$V4432,12)))</f>
        <v/>
      </c>
      <c r="X4432" s="37">
        <f>IF(ISNUMBER($P4432),$P4432,IncPct)</f>
        <v/>
      </c>
      <c r="Y4432" s="39">
        <f>IF($W4432=0,0,MAX(0,MIN($W4432,IncMonth-1))+MAX(0,$W4432-IncMonth+1)*(1+$X4432))</f>
        <v/>
      </c>
      <c r="Z4432" s="40">
        <f>IF($C4432="",0,IFERROR(INDEX(Departments!$B$5:$B$54,MATCH($C4432,Departments!$A$5:$A$54,0)),0))</f>
        <v/>
      </c>
      <c r="AA4432" s="41">
        <f>N($L4432)*$Y4432</f>
        <v/>
      </c>
      <c r="AB4432" s="41">
        <f>N($M4432)*$Y4432</f>
        <v/>
      </c>
      <c r="AC4432" s="41">
        <f>$AA4432*$Z4432</f>
        <v/>
      </c>
      <c r="AD4432" s="41">
        <f>$AA4432*BonusMonths/12</f>
        <v/>
      </c>
      <c r="AE4432" s="41">
        <f>($AA4432+SI_Gross*$AB4432)*IF($Q4432=1,SI_O,SI_E)</f>
        <v/>
      </c>
      <c r="AF4432" s="41">
        <f>IF($Q4432=1,0,$AA4432*EOSB)</f>
        <v/>
      </c>
      <c r="AG4432" s="41">
        <f>$AN4432*$W4432</f>
        <v/>
      </c>
      <c r="AH4432" s="41">
        <f>SUM($AA4432:$AG4432)</f>
        <v/>
      </c>
      <c r="AI4432" s="41">
        <f>12*($AM4432+$AN4432)</f>
        <v/>
      </c>
      <c r="AJ4432" s="41">
        <f>$AM4432*((IncMonth-1)+(13-IncMonth)*(1+$X4432))+12*$AN4432</f>
        <v/>
      </c>
      <c r="AK4432" s="41">
        <f>IF($R4432=1,N($L4432)+N($M4432),0)</f>
        <v/>
      </c>
      <c r="AL4432">
        <f>IF($C4432="","",IF(N($L4432)&lt;=0,"Basic salary missing",IF(ISNA(MATCH($C4432,Departments!$A$5:$A$54,0)),"Department not on Departments sheet",IF(AND($I4432&lt;&gt;"",NOT(ISNUMBER($I4432))),"Date of birth is text, not a date",IF(AND($K4432&lt;&gt;"",NOT(ISNUMBER($K4432))),"Contract end is text, not a date","")))))</f>
        <v/>
      </c>
      <c r="AM4432" s="41">
        <f>IF($R4432=0,0,N($L4432)*(1+$Z4432+BonusMonths/12+IF($Q4432=1,0,EOSB))+N($M4432)+(N($L4432)+SI_Gross*N($M4432))*IF($Q4432=1,SI_O,SI_E))</f>
        <v/>
      </c>
      <c r="AN4432" s="41">
        <f>IF($R4432=0,0,(IF($Q4432=1,MedO,MedE+Ticket)+Training)/12)</f>
        <v/>
      </c>
    </row>
    <row r="4433">
      <c r="I4433" s="35" t="n"/>
      <c r="J4433" s="35" t="n"/>
      <c r="K4433" s="35" t="n"/>
      <c r="L4433" s="36" t="n"/>
      <c r="M4433" s="36" t="n"/>
      <c r="P4433" s="37" t="n"/>
      <c r="Q4433" s="38">
        <f>IF($C4433="",0,IF(OR(LOWER(TRIM($G4433))="omani",LOWER(TRIM($G4433))="oman",LOWER(TRIM($G4433))="om",LOWER(TRIM($G4433))="local"),1,0))</f>
        <v/>
      </c>
      <c r="R4433" s="38">
        <f>IF($C4433="",0,IF(OR(ISNUMBER(SEARCH("resign",$N4433)),ISNUMBER(SEARCH("terminat",$N4433)),ISNUMBER(SEARCH("inactive",$N4433)),ISNUMBER(SEARCH("vacan",$N4433)),ISNUMBER(SEARCH("deceased",$N4433)),ISNUMBER(SEARCH("separated",$N4433))),0,1))</f>
        <v/>
      </c>
      <c r="S4433">
        <f>IF(OR($R4433=0,NOT(ISNUMBER($I4433))),"",IFERROR(DATEDIF($I4433,DATE(FY,1,1),"y"),""))</f>
        <v/>
      </c>
      <c r="T4433">
        <f>IF(OR($R4433=0,NOT(ISNUMBER($J4433))),"",IFERROR(DATEDIF($J4433,DATE(FY,1,1),"y"),0))</f>
        <v/>
      </c>
      <c r="U4433" s="38">
        <f>IF(OR($R4433=0,NOT(ISNUMBER($I4433))),0,IF(YEAR($I4433)+IF($Q4433=1,RetAgeO,RetAgeE)=FY,MONTH($I4433),IF(YEAR($I4433)+IF($Q4433=1,RetAgeO,RetAgeE)&lt;FY,1,0)))</f>
        <v/>
      </c>
      <c r="V4433" s="38">
        <f>IF(OR($R4433=0,NOT(ISNUMBER($K4433))),0,IF(YEAR($K4433)=FY,MONTH($K4433),IF(YEAR($K4433)&lt;FY,1,0)))</f>
        <v/>
      </c>
      <c r="W4433" s="38">
        <f>IF($R4433=0,0,MIN(12,IF(AND(ISNUMBER($O4433),$O4433&gt;=1,$O4433&lt;=12),INT($O4433),12),IF(AND(RetireExit="Yes",$U4433&gt;0),$U4433,12),IF(AND(ContractExit="Yes",$V4433&gt;0),$V4433,12)))</f>
        <v/>
      </c>
      <c r="X4433" s="37">
        <f>IF(ISNUMBER($P4433),$P4433,IncPct)</f>
        <v/>
      </c>
      <c r="Y4433" s="39">
        <f>IF($W4433=0,0,MAX(0,MIN($W4433,IncMonth-1))+MAX(0,$W4433-IncMonth+1)*(1+$X4433))</f>
        <v/>
      </c>
      <c r="Z4433" s="40">
        <f>IF($C4433="",0,IFERROR(INDEX(Departments!$B$5:$B$54,MATCH($C4433,Departments!$A$5:$A$54,0)),0))</f>
        <v/>
      </c>
      <c r="AA4433" s="41">
        <f>N($L4433)*$Y4433</f>
        <v/>
      </c>
      <c r="AB4433" s="41">
        <f>N($M4433)*$Y4433</f>
        <v/>
      </c>
      <c r="AC4433" s="41">
        <f>$AA4433*$Z4433</f>
        <v/>
      </c>
      <c r="AD4433" s="41">
        <f>$AA4433*BonusMonths/12</f>
        <v/>
      </c>
      <c r="AE4433" s="41">
        <f>($AA4433+SI_Gross*$AB4433)*IF($Q4433=1,SI_O,SI_E)</f>
        <v/>
      </c>
      <c r="AF4433" s="41">
        <f>IF($Q4433=1,0,$AA4433*EOSB)</f>
        <v/>
      </c>
      <c r="AG4433" s="41">
        <f>$AN4433*$W4433</f>
        <v/>
      </c>
      <c r="AH4433" s="41">
        <f>SUM($AA4433:$AG4433)</f>
        <v/>
      </c>
      <c r="AI4433" s="41">
        <f>12*($AM4433+$AN4433)</f>
        <v/>
      </c>
      <c r="AJ4433" s="41">
        <f>$AM4433*((IncMonth-1)+(13-IncMonth)*(1+$X4433))+12*$AN4433</f>
        <v/>
      </c>
      <c r="AK4433" s="41">
        <f>IF($R4433=1,N($L4433)+N($M4433),0)</f>
        <v/>
      </c>
      <c r="AL4433">
        <f>IF($C4433="","",IF(N($L4433)&lt;=0,"Basic salary missing",IF(ISNA(MATCH($C4433,Departments!$A$5:$A$54,0)),"Department not on Departments sheet",IF(AND($I4433&lt;&gt;"",NOT(ISNUMBER($I4433))),"Date of birth is text, not a date",IF(AND($K4433&lt;&gt;"",NOT(ISNUMBER($K4433))),"Contract end is text, not a date","")))))</f>
        <v/>
      </c>
      <c r="AM4433" s="41">
        <f>IF($R4433=0,0,N($L4433)*(1+$Z4433+BonusMonths/12+IF($Q4433=1,0,EOSB))+N($M4433)+(N($L4433)+SI_Gross*N($M4433))*IF($Q4433=1,SI_O,SI_E))</f>
        <v/>
      </c>
      <c r="AN4433" s="41">
        <f>IF($R4433=0,0,(IF($Q4433=1,MedO,MedE+Ticket)+Training)/12)</f>
        <v/>
      </c>
    </row>
    <row r="4434">
      <c r="I4434" s="35" t="n"/>
      <c r="J4434" s="35" t="n"/>
      <c r="K4434" s="35" t="n"/>
      <c r="L4434" s="36" t="n"/>
      <c r="M4434" s="36" t="n"/>
      <c r="P4434" s="37" t="n"/>
      <c r="Q4434" s="38">
        <f>IF($C4434="",0,IF(OR(LOWER(TRIM($G4434))="omani",LOWER(TRIM($G4434))="oman",LOWER(TRIM($G4434))="om",LOWER(TRIM($G4434))="local"),1,0))</f>
        <v/>
      </c>
      <c r="R4434" s="38">
        <f>IF($C4434="",0,IF(OR(ISNUMBER(SEARCH("resign",$N4434)),ISNUMBER(SEARCH("terminat",$N4434)),ISNUMBER(SEARCH("inactive",$N4434)),ISNUMBER(SEARCH("vacan",$N4434)),ISNUMBER(SEARCH("deceased",$N4434)),ISNUMBER(SEARCH("separated",$N4434))),0,1))</f>
        <v/>
      </c>
      <c r="S4434">
        <f>IF(OR($R4434=0,NOT(ISNUMBER($I4434))),"",IFERROR(DATEDIF($I4434,DATE(FY,1,1),"y"),""))</f>
        <v/>
      </c>
      <c r="T4434">
        <f>IF(OR($R4434=0,NOT(ISNUMBER($J4434))),"",IFERROR(DATEDIF($J4434,DATE(FY,1,1),"y"),0))</f>
        <v/>
      </c>
      <c r="U4434" s="38">
        <f>IF(OR($R4434=0,NOT(ISNUMBER($I4434))),0,IF(YEAR($I4434)+IF($Q4434=1,RetAgeO,RetAgeE)=FY,MONTH($I4434),IF(YEAR($I4434)+IF($Q4434=1,RetAgeO,RetAgeE)&lt;FY,1,0)))</f>
        <v/>
      </c>
      <c r="V4434" s="38">
        <f>IF(OR($R4434=0,NOT(ISNUMBER($K4434))),0,IF(YEAR($K4434)=FY,MONTH($K4434),IF(YEAR($K4434)&lt;FY,1,0)))</f>
        <v/>
      </c>
      <c r="W4434" s="38">
        <f>IF($R4434=0,0,MIN(12,IF(AND(ISNUMBER($O4434),$O4434&gt;=1,$O4434&lt;=12),INT($O4434),12),IF(AND(RetireExit="Yes",$U4434&gt;0),$U4434,12),IF(AND(ContractExit="Yes",$V4434&gt;0),$V4434,12)))</f>
        <v/>
      </c>
      <c r="X4434" s="37">
        <f>IF(ISNUMBER($P4434),$P4434,IncPct)</f>
        <v/>
      </c>
      <c r="Y4434" s="39">
        <f>IF($W4434=0,0,MAX(0,MIN($W4434,IncMonth-1))+MAX(0,$W4434-IncMonth+1)*(1+$X4434))</f>
        <v/>
      </c>
      <c r="Z4434" s="40">
        <f>IF($C4434="",0,IFERROR(INDEX(Departments!$B$5:$B$54,MATCH($C4434,Departments!$A$5:$A$54,0)),0))</f>
        <v/>
      </c>
      <c r="AA4434" s="41">
        <f>N($L4434)*$Y4434</f>
        <v/>
      </c>
      <c r="AB4434" s="41">
        <f>N($M4434)*$Y4434</f>
        <v/>
      </c>
      <c r="AC4434" s="41">
        <f>$AA4434*$Z4434</f>
        <v/>
      </c>
      <c r="AD4434" s="41">
        <f>$AA4434*BonusMonths/12</f>
        <v/>
      </c>
      <c r="AE4434" s="41">
        <f>($AA4434+SI_Gross*$AB4434)*IF($Q4434=1,SI_O,SI_E)</f>
        <v/>
      </c>
      <c r="AF4434" s="41">
        <f>IF($Q4434=1,0,$AA4434*EOSB)</f>
        <v/>
      </c>
      <c r="AG4434" s="41">
        <f>$AN4434*$W4434</f>
        <v/>
      </c>
      <c r="AH4434" s="41">
        <f>SUM($AA4434:$AG4434)</f>
        <v/>
      </c>
      <c r="AI4434" s="41">
        <f>12*($AM4434+$AN4434)</f>
        <v/>
      </c>
      <c r="AJ4434" s="41">
        <f>$AM4434*((IncMonth-1)+(13-IncMonth)*(1+$X4434))+12*$AN4434</f>
        <v/>
      </c>
      <c r="AK4434" s="41">
        <f>IF($R4434=1,N($L4434)+N($M4434),0)</f>
        <v/>
      </c>
      <c r="AL4434">
        <f>IF($C4434="","",IF(N($L4434)&lt;=0,"Basic salary missing",IF(ISNA(MATCH($C4434,Departments!$A$5:$A$54,0)),"Department not on Departments sheet",IF(AND($I4434&lt;&gt;"",NOT(ISNUMBER($I4434))),"Date of birth is text, not a date",IF(AND($K4434&lt;&gt;"",NOT(ISNUMBER($K4434))),"Contract end is text, not a date","")))))</f>
        <v/>
      </c>
      <c r="AM4434" s="41">
        <f>IF($R4434=0,0,N($L4434)*(1+$Z4434+BonusMonths/12+IF($Q4434=1,0,EOSB))+N($M4434)+(N($L4434)+SI_Gross*N($M4434))*IF($Q4434=1,SI_O,SI_E))</f>
        <v/>
      </c>
      <c r="AN4434" s="41">
        <f>IF($R4434=0,0,(IF($Q4434=1,MedO,MedE+Ticket)+Training)/12)</f>
        <v/>
      </c>
    </row>
    <row r="4435">
      <c r="I4435" s="35" t="n"/>
      <c r="J4435" s="35" t="n"/>
      <c r="K4435" s="35" t="n"/>
      <c r="L4435" s="36" t="n"/>
      <c r="M4435" s="36" t="n"/>
      <c r="P4435" s="37" t="n"/>
      <c r="Q4435" s="38">
        <f>IF($C4435="",0,IF(OR(LOWER(TRIM($G4435))="omani",LOWER(TRIM($G4435))="oman",LOWER(TRIM($G4435))="om",LOWER(TRIM($G4435))="local"),1,0))</f>
        <v/>
      </c>
      <c r="R4435" s="38">
        <f>IF($C4435="",0,IF(OR(ISNUMBER(SEARCH("resign",$N4435)),ISNUMBER(SEARCH("terminat",$N4435)),ISNUMBER(SEARCH("inactive",$N4435)),ISNUMBER(SEARCH("vacan",$N4435)),ISNUMBER(SEARCH("deceased",$N4435)),ISNUMBER(SEARCH("separated",$N4435))),0,1))</f>
        <v/>
      </c>
      <c r="S4435">
        <f>IF(OR($R4435=0,NOT(ISNUMBER($I4435))),"",IFERROR(DATEDIF($I4435,DATE(FY,1,1),"y"),""))</f>
        <v/>
      </c>
      <c r="T4435">
        <f>IF(OR($R4435=0,NOT(ISNUMBER($J4435))),"",IFERROR(DATEDIF($J4435,DATE(FY,1,1),"y"),0))</f>
        <v/>
      </c>
      <c r="U4435" s="38">
        <f>IF(OR($R4435=0,NOT(ISNUMBER($I4435))),0,IF(YEAR($I4435)+IF($Q4435=1,RetAgeO,RetAgeE)=FY,MONTH($I4435),IF(YEAR($I4435)+IF($Q4435=1,RetAgeO,RetAgeE)&lt;FY,1,0)))</f>
        <v/>
      </c>
      <c r="V4435" s="38">
        <f>IF(OR($R4435=0,NOT(ISNUMBER($K4435))),0,IF(YEAR($K4435)=FY,MONTH($K4435),IF(YEAR($K4435)&lt;FY,1,0)))</f>
        <v/>
      </c>
      <c r="W4435" s="38">
        <f>IF($R4435=0,0,MIN(12,IF(AND(ISNUMBER($O4435),$O4435&gt;=1,$O4435&lt;=12),INT($O4435),12),IF(AND(RetireExit="Yes",$U4435&gt;0),$U4435,12),IF(AND(ContractExit="Yes",$V4435&gt;0),$V4435,12)))</f>
        <v/>
      </c>
      <c r="X4435" s="37">
        <f>IF(ISNUMBER($P4435),$P4435,IncPct)</f>
        <v/>
      </c>
      <c r="Y4435" s="39">
        <f>IF($W4435=0,0,MAX(0,MIN($W4435,IncMonth-1))+MAX(0,$W4435-IncMonth+1)*(1+$X4435))</f>
        <v/>
      </c>
      <c r="Z4435" s="40">
        <f>IF($C4435="",0,IFERROR(INDEX(Departments!$B$5:$B$54,MATCH($C4435,Departments!$A$5:$A$54,0)),0))</f>
        <v/>
      </c>
      <c r="AA4435" s="41">
        <f>N($L4435)*$Y4435</f>
        <v/>
      </c>
      <c r="AB4435" s="41">
        <f>N($M4435)*$Y4435</f>
        <v/>
      </c>
      <c r="AC4435" s="41">
        <f>$AA4435*$Z4435</f>
        <v/>
      </c>
      <c r="AD4435" s="41">
        <f>$AA4435*BonusMonths/12</f>
        <v/>
      </c>
      <c r="AE4435" s="41">
        <f>($AA4435+SI_Gross*$AB4435)*IF($Q4435=1,SI_O,SI_E)</f>
        <v/>
      </c>
      <c r="AF4435" s="41">
        <f>IF($Q4435=1,0,$AA4435*EOSB)</f>
        <v/>
      </c>
      <c r="AG4435" s="41">
        <f>$AN4435*$W4435</f>
        <v/>
      </c>
      <c r="AH4435" s="41">
        <f>SUM($AA4435:$AG4435)</f>
        <v/>
      </c>
      <c r="AI4435" s="41">
        <f>12*($AM4435+$AN4435)</f>
        <v/>
      </c>
      <c r="AJ4435" s="41">
        <f>$AM4435*((IncMonth-1)+(13-IncMonth)*(1+$X4435))+12*$AN4435</f>
        <v/>
      </c>
      <c r="AK4435" s="41">
        <f>IF($R4435=1,N($L4435)+N($M4435),0)</f>
        <v/>
      </c>
      <c r="AL4435">
        <f>IF($C4435="","",IF(N($L4435)&lt;=0,"Basic salary missing",IF(ISNA(MATCH($C4435,Departments!$A$5:$A$54,0)),"Department not on Departments sheet",IF(AND($I4435&lt;&gt;"",NOT(ISNUMBER($I4435))),"Date of birth is text, not a date",IF(AND($K4435&lt;&gt;"",NOT(ISNUMBER($K4435))),"Contract end is text, not a date","")))))</f>
        <v/>
      </c>
      <c r="AM4435" s="41">
        <f>IF($R4435=0,0,N($L4435)*(1+$Z4435+BonusMonths/12+IF($Q4435=1,0,EOSB))+N($M4435)+(N($L4435)+SI_Gross*N($M4435))*IF($Q4435=1,SI_O,SI_E))</f>
        <v/>
      </c>
      <c r="AN4435" s="41">
        <f>IF($R4435=0,0,(IF($Q4435=1,MedO,MedE+Ticket)+Training)/12)</f>
        <v/>
      </c>
    </row>
    <row r="4436">
      <c r="I4436" s="35" t="n"/>
      <c r="J4436" s="35" t="n"/>
      <c r="K4436" s="35" t="n"/>
      <c r="L4436" s="36" t="n"/>
      <c r="M4436" s="36" t="n"/>
      <c r="P4436" s="37" t="n"/>
      <c r="Q4436" s="38">
        <f>IF($C4436="",0,IF(OR(LOWER(TRIM($G4436))="omani",LOWER(TRIM($G4436))="oman",LOWER(TRIM($G4436))="om",LOWER(TRIM($G4436))="local"),1,0))</f>
        <v/>
      </c>
      <c r="R4436" s="38">
        <f>IF($C4436="",0,IF(OR(ISNUMBER(SEARCH("resign",$N4436)),ISNUMBER(SEARCH("terminat",$N4436)),ISNUMBER(SEARCH("inactive",$N4436)),ISNUMBER(SEARCH("vacan",$N4436)),ISNUMBER(SEARCH("deceased",$N4436)),ISNUMBER(SEARCH("separated",$N4436))),0,1))</f>
        <v/>
      </c>
      <c r="S4436">
        <f>IF(OR($R4436=0,NOT(ISNUMBER($I4436))),"",IFERROR(DATEDIF($I4436,DATE(FY,1,1),"y"),""))</f>
        <v/>
      </c>
      <c r="T4436">
        <f>IF(OR($R4436=0,NOT(ISNUMBER($J4436))),"",IFERROR(DATEDIF($J4436,DATE(FY,1,1),"y"),0))</f>
        <v/>
      </c>
      <c r="U4436" s="38">
        <f>IF(OR($R4436=0,NOT(ISNUMBER($I4436))),0,IF(YEAR($I4436)+IF($Q4436=1,RetAgeO,RetAgeE)=FY,MONTH($I4436),IF(YEAR($I4436)+IF($Q4436=1,RetAgeO,RetAgeE)&lt;FY,1,0)))</f>
        <v/>
      </c>
      <c r="V4436" s="38">
        <f>IF(OR($R4436=0,NOT(ISNUMBER($K4436))),0,IF(YEAR($K4436)=FY,MONTH($K4436),IF(YEAR($K4436)&lt;FY,1,0)))</f>
        <v/>
      </c>
      <c r="W4436" s="38">
        <f>IF($R4436=0,0,MIN(12,IF(AND(ISNUMBER($O4436),$O4436&gt;=1,$O4436&lt;=12),INT($O4436),12),IF(AND(RetireExit="Yes",$U4436&gt;0),$U4436,12),IF(AND(ContractExit="Yes",$V4436&gt;0),$V4436,12)))</f>
        <v/>
      </c>
      <c r="X4436" s="37">
        <f>IF(ISNUMBER($P4436),$P4436,IncPct)</f>
        <v/>
      </c>
      <c r="Y4436" s="39">
        <f>IF($W4436=0,0,MAX(0,MIN($W4436,IncMonth-1))+MAX(0,$W4436-IncMonth+1)*(1+$X4436))</f>
        <v/>
      </c>
      <c r="Z4436" s="40">
        <f>IF($C4436="",0,IFERROR(INDEX(Departments!$B$5:$B$54,MATCH($C4436,Departments!$A$5:$A$54,0)),0))</f>
        <v/>
      </c>
      <c r="AA4436" s="41">
        <f>N($L4436)*$Y4436</f>
        <v/>
      </c>
      <c r="AB4436" s="41">
        <f>N($M4436)*$Y4436</f>
        <v/>
      </c>
      <c r="AC4436" s="41">
        <f>$AA4436*$Z4436</f>
        <v/>
      </c>
      <c r="AD4436" s="41">
        <f>$AA4436*BonusMonths/12</f>
        <v/>
      </c>
      <c r="AE4436" s="41">
        <f>($AA4436+SI_Gross*$AB4436)*IF($Q4436=1,SI_O,SI_E)</f>
        <v/>
      </c>
      <c r="AF4436" s="41">
        <f>IF($Q4436=1,0,$AA4436*EOSB)</f>
        <v/>
      </c>
      <c r="AG4436" s="41">
        <f>$AN4436*$W4436</f>
        <v/>
      </c>
      <c r="AH4436" s="41">
        <f>SUM($AA4436:$AG4436)</f>
        <v/>
      </c>
      <c r="AI4436" s="41">
        <f>12*($AM4436+$AN4436)</f>
        <v/>
      </c>
      <c r="AJ4436" s="41">
        <f>$AM4436*((IncMonth-1)+(13-IncMonth)*(1+$X4436))+12*$AN4436</f>
        <v/>
      </c>
      <c r="AK4436" s="41">
        <f>IF($R4436=1,N($L4436)+N($M4436),0)</f>
        <v/>
      </c>
      <c r="AL4436">
        <f>IF($C4436="","",IF(N($L4436)&lt;=0,"Basic salary missing",IF(ISNA(MATCH($C4436,Departments!$A$5:$A$54,0)),"Department not on Departments sheet",IF(AND($I4436&lt;&gt;"",NOT(ISNUMBER($I4436))),"Date of birth is text, not a date",IF(AND($K4436&lt;&gt;"",NOT(ISNUMBER($K4436))),"Contract end is text, not a date","")))))</f>
        <v/>
      </c>
      <c r="AM4436" s="41">
        <f>IF($R4436=0,0,N($L4436)*(1+$Z4436+BonusMonths/12+IF($Q4436=1,0,EOSB))+N($M4436)+(N($L4436)+SI_Gross*N($M4436))*IF($Q4436=1,SI_O,SI_E))</f>
        <v/>
      </c>
      <c r="AN4436" s="41">
        <f>IF($R4436=0,0,(IF($Q4436=1,MedO,MedE+Ticket)+Training)/12)</f>
        <v/>
      </c>
    </row>
    <row r="4437">
      <c r="I4437" s="35" t="n"/>
      <c r="J4437" s="35" t="n"/>
      <c r="K4437" s="35" t="n"/>
      <c r="L4437" s="36" t="n"/>
      <c r="M4437" s="36" t="n"/>
      <c r="P4437" s="37" t="n"/>
      <c r="Q4437" s="38">
        <f>IF($C4437="",0,IF(OR(LOWER(TRIM($G4437))="omani",LOWER(TRIM($G4437))="oman",LOWER(TRIM($G4437))="om",LOWER(TRIM($G4437))="local"),1,0))</f>
        <v/>
      </c>
      <c r="R4437" s="38">
        <f>IF($C4437="",0,IF(OR(ISNUMBER(SEARCH("resign",$N4437)),ISNUMBER(SEARCH("terminat",$N4437)),ISNUMBER(SEARCH("inactive",$N4437)),ISNUMBER(SEARCH("vacan",$N4437)),ISNUMBER(SEARCH("deceased",$N4437)),ISNUMBER(SEARCH("separated",$N4437))),0,1))</f>
        <v/>
      </c>
      <c r="S4437">
        <f>IF(OR($R4437=0,NOT(ISNUMBER($I4437))),"",IFERROR(DATEDIF($I4437,DATE(FY,1,1),"y"),""))</f>
        <v/>
      </c>
      <c r="T4437">
        <f>IF(OR($R4437=0,NOT(ISNUMBER($J4437))),"",IFERROR(DATEDIF($J4437,DATE(FY,1,1),"y"),0))</f>
        <v/>
      </c>
      <c r="U4437" s="38">
        <f>IF(OR($R4437=0,NOT(ISNUMBER($I4437))),0,IF(YEAR($I4437)+IF($Q4437=1,RetAgeO,RetAgeE)=FY,MONTH($I4437),IF(YEAR($I4437)+IF($Q4437=1,RetAgeO,RetAgeE)&lt;FY,1,0)))</f>
        <v/>
      </c>
      <c r="V4437" s="38">
        <f>IF(OR($R4437=0,NOT(ISNUMBER($K4437))),0,IF(YEAR($K4437)=FY,MONTH($K4437),IF(YEAR($K4437)&lt;FY,1,0)))</f>
        <v/>
      </c>
      <c r="W4437" s="38">
        <f>IF($R4437=0,0,MIN(12,IF(AND(ISNUMBER($O4437),$O4437&gt;=1,$O4437&lt;=12),INT($O4437),12),IF(AND(RetireExit="Yes",$U4437&gt;0),$U4437,12),IF(AND(ContractExit="Yes",$V4437&gt;0),$V4437,12)))</f>
        <v/>
      </c>
      <c r="X4437" s="37">
        <f>IF(ISNUMBER($P4437),$P4437,IncPct)</f>
        <v/>
      </c>
      <c r="Y4437" s="39">
        <f>IF($W4437=0,0,MAX(0,MIN($W4437,IncMonth-1))+MAX(0,$W4437-IncMonth+1)*(1+$X4437))</f>
        <v/>
      </c>
      <c r="Z4437" s="40">
        <f>IF($C4437="",0,IFERROR(INDEX(Departments!$B$5:$B$54,MATCH($C4437,Departments!$A$5:$A$54,0)),0))</f>
        <v/>
      </c>
      <c r="AA4437" s="41">
        <f>N($L4437)*$Y4437</f>
        <v/>
      </c>
      <c r="AB4437" s="41">
        <f>N($M4437)*$Y4437</f>
        <v/>
      </c>
      <c r="AC4437" s="41">
        <f>$AA4437*$Z4437</f>
        <v/>
      </c>
      <c r="AD4437" s="41">
        <f>$AA4437*BonusMonths/12</f>
        <v/>
      </c>
      <c r="AE4437" s="41">
        <f>($AA4437+SI_Gross*$AB4437)*IF($Q4437=1,SI_O,SI_E)</f>
        <v/>
      </c>
      <c r="AF4437" s="41">
        <f>IF($Q4437=1,0,$AA4437*EOSB)</f>
        <v/>
      </c>
      <c r="AG4437" s="41">
        <f>$AN4437*$W4437</f>
        <v/>
      </c>
      <c r="AH4437" s="41">
        <f>SUM($AA4437:$AG4437)</f>
        <v/>
      </c>
      <c r="AI4437" s="41">
        <f>12*($AM4437+$AN4437)</f>
        <v/>
      </c>
      <c r="AJ4437" s="41">
        <f>$AM4437*((IncMonth-1)+(13-IncMonth)*(1+$X4437))+12*$AN4437</f>
        <v/>
      </c>
      <c r="AK4437" s="41">
        <f>IF($R4437=1,N($L4437)+N($M4437),0)</f>
        <v/>
      </c>
      <c r="AL4437">
        <f>IF($C4437="","",IF(N($L4437)&lt;=0,"Basic salary missing",IF(ISNA(MATCH($C4437,Departments!$A$5:$A$54,0)),"Department not on Departments sheet",IF(AND($I4437&lt;&gt;"",NOT(ISNUMBER($I4437))),"Date of birth is text, not a date",IF(AND($K4437&lt;&gt;"",NOT(ISNUMBER($K4437))),"Contract end is text, not a date","")))))</f>
        <v/>
      </c>
      <c r="AM4437" s="41">
        <f>IF($R4437=0,0,N($L4437)*(1+$Z4437+BonusMonths/12+IF($Q4437=1,0,EOSB))+N($M4437)+(N($L4437)+SI_Gross*N($M4437))*IF($Q4437=1,SI_O,SI_E))</f>
        <v/>
      </c>
      <c r="AN4437" s="41">
        <f>IF($R4437=0,0,(IF($Q4437=1,MedO,MedE+Ticket)+Training)/12)</f>
        <v/>
      </c>
    </row>
    <row r="4438">
      <c r="I4438" s="35" t="n"/>
      <c r="J4438" s="35" t="n"/>
      <c r="K4438" s="35" t="n"/>
      <c r="L4438" s="36" t="n"/>
      <c r="M4438" s="36" t="n"/>
      <c r="P4438" s="37" t="n"/>
      <c r="Q4438" s="38">
        <f>IF($C4438="",0,IF(OR(LOWER(TRIM($G4438))="omani",LOWER(TRIM($G4438))="oman",LOWER(TRIM($G4438))="om",LOWER(TRIM($G4438))="local"),1,0))</f>
        <v/>
      </c>
      <c r="R4438" s="38">
        <f>IF($C4438="",0,IF(OR(ISNUMBER(SEARCH("resign",$N4438)),ISNUMBER(SEARCH("terminat",$N4438)),ISNUMBER(SEARCH("inactive",$N4438)),ISNUMBER(SEARCH("vacan",$N4438)),ISNUMBER(SEARCH("deceased",$N4438)),ISNUMBER(SEARCH("separated",$N4438))),0,1))</f>
        <v/>
      </c>
      <c r="S4438">
        <f>IF(OR($R4438=0,NOT(ISNUMBER($I4438))),"",IFERROR(DATEDIF($I4438,DATE(FY,1,1),"y"),""))</f>
        <v/>
      </c>
      <c r="T4438">
        <f>IF(OR($R4438=0,NOT(ISNUMBER($J4438))),"",IFERROR(DATEDIF($J4438,DATE(FY,1,1),"y"),0))</f>
        <v/>
      </c>
      <c r="U4438" s="38">
        <f>IF(OR($R4438=0,NOT(ISNUMBER($I4438))),0,IF(YEAR($I4438)+IF($Q4438=1,RetAgeO,RetAgeE)=FY,MONTH($I4438),IF(YEAR($I4438)+IF($Q4438=1,RetAgeO,RetAgeE)&lt;FY,1,0)))</f>
        <v/>
      </c>
      <c r="V4438" s="38">
        <f>IF(OR($R4438=0,NOT(ISNUMBER($K4438))),0,IF(YEAR($K4438)=FY,MONTH($K4438),IF(YEAR($K4438)&lt;FY,1,0)))</f>
        <v/>
      </c>
      <c r="W4438" s="38">
        <f>IF($R4438=0,0,MIN(12,IF(AND(ISNUMBER($O4438),$O4438&gt;=1,$O4438&lt;=12),INT($O4438),12),IF(AND(RetireExit="Yes",$U4438&gt;0),$U4438,12),IF(AND(ContractExit="Yes",$V4438&gt;0),$V4438,12)))</f>
        <v/>
      </c>
      <c r="X4438" s="37">
        <f>IF(ISNUMBER($P4438),$P4438,IncPct)</f>
        <v/>
      </c>
      <c r="Y4438" s="39">
        <f>IF($W4438=0,0,MAX(0,MIN($W4438,IncMonth-1))+MAX(0,$W4438-IncMonth+1)*(1+$X4438))</f>
        <v/>
      </c>
      <c r="Z4438" s="40">
        <f>IF($C4438="",0,IFERROR(INDEX(Departments!$B$5:$B$54,MATCH($C4438,Departments!$A$5:$A$54,0)),0))</f>
        <v/>
      </c>
      <c r="AA4438" s="41">
        <f>N($L4438)*$Y4438</f>
        <v/>
      </c>
      <c r="AB4438" s="41">
        <f>N($M4438)*$Y4438</f>
        <v/>
      </c>
      <c r="AC4438" s="41">
        <f>$AA4438*$Z4438</f>
        <v/>
      </c>
      <c r="AD4438" s="41">
        <f>$AA4438*BonusMonths/12</f>
        <v/>
      </c>
      <c r="AE4438" s="41">
        <f>($AA4438+SI_Gross*$AB4438)*IF($Q4438=1,SI_O,SI_E)</f>
        <v/>
      </c>
      <c r="AF4438" s="41">
        <f>IF($Q4438=1,0,$AA4438*EOSB)</f>
        <v/>
      </c>
      <c r="AG4438" s="41">
        <f>$AN4438*$W4438</f>
        <v/>
      </c>
      <c r="AH4438" s="41">
        <f>SUM($AA4438:$AG4438)</f>
        <v/>
      </c>
      <c r="AI4438" s="41">
        <f>12*($AM4438+$AN4438)</f>
        <v/>
      </c>
      <c r="AJ4438" s="41">
        <f>$AM4438*((IncMonth-1)+(13-IncMonth)*(1+$X4438))+12*$AN4438</f>
        <v/>
      </c>
      <c r="AK4438" s="41">
        <f>IF($R4438=1,N($L4438)+N($M4438),0)</f>
        <v/>
      </c>
      <c r="AL4438">
        <f>IF($C4438="","",IF(N($L4438)&lt;=0,"Basic salary missing",IF(ISNA(MATCH($C4438,Departments!$A$5:$A$54,0)),"Department not on Departments sheet",IF(AND($I4438&lt;&gt;"",NOT(ISNUMBER($I4438))),"Date of birth is text, not a date",IF(AND($K4438&lt;&gt;"",NOT(ISNUMBER($K4438))),"Contract end is text, not a date","")))))</f>
        <v/>
      </c>
      <c r="AM4438" s="41">
        <f>IF($R4438=0,0,N($L4438)*(1+$Z4438+BonusMonths/12+IF($Q4438=1,0,EOSB))+N($M4438)+(N($L4438)+SI_Gross*N($M4438))*IF($Q4438=1,SI_O,SI_E))</f>
        <v/>
      </c>
      <c r="AN4438" s="41">
        <f>IF($R4438=0,0,(IF($Q4438=1,MedO,MedE+Ticket)+Training)/12)</f>
        <v/>
      </c>
    </row>
    <row r="4439">
      <c r="I4439" s="35" t="n"/>
      <c r="J4439" s="35" t="n"/>
      <c r="K4439" s="35" t="n"/>
      <c r="L4439" s="36" t="n"/>
      <c r="M4439" s="36" t="n"/>
      <c r="P4439" s="37" t="n"/>
      <c r="Q4439" s="38">
        <f>IF($C4439="",0,IF(OR(LOWER(TRIM($G4439))="omani",LOWER(TRIM($G4439))="oman",LOWER(TRIM($G4439))="om",LOWER(TRIM($G4439))="local"),1,0))</f>
        <v/>
      </c>
      <c r="R4439" s="38">
        <f>IF($C4439="",0,IF(OR(ISNUMBER(SEARCH("resign",$N4439)),ISNUMBER(SEARCH("terminat",$N4439)),ISNUMBER(SEARCH("inactive",$N4439)),ISNUMBER(SEARCH("vacan",$N4439)),ISNUMBER(SEARCH("deceased",$N4439)),ISNUMBER(SEARCH("separated",$N4439))),0,1))</f>
        <v/>
      </c>
      <c r="S4439">
        <f>IF(OR($R4439=0,NOT(ISNUMBER($I4439))),"",IFERROR(DATEDIF($I4439,DATE(FY,1,1),"y"),""))</f>
        <v/>
      </c>
      <c r="T4439">
        <f>IF(OR($R4439=0,NOT(ISNUMBER($J4439))),"",IFERROR(DATEDIF($J4439,DATE(FY,1,1),"y"),0))</f>
        <v/>
      </c>
      <c r="U4439" s="38">
        <f>IF(OR($R4439=0,NOT(ISNUMBER($I4439))),0,IF(YEAR($I4439)+IF($Q4439=1,RetAgeO,RetAgeE)=FY,MONTH($I4439),IF(YEAR($I4439)+IF($Q4439=1,RetAgeO,RetAgeE)&lt;FY,1,0)))</f>
        <v/>
      </c>
      <c r="V4439" s="38">
        <f>IF(OR($R4439=0,NOT(ISNUMBER($K4439))),0,IF(YEAR($K4439)=FY,MONTH($K4439),IF(YEAR($K4439)&lt;FY,1,0)))</f>
        <v/>
      </c>
      <c r="W4439" s="38">
        <f>IF($R4439=0,0,MIN(12,IF(AND(ISNUMBER($O4439),$O4439&gt;=1,$O4439&lt;=12),INT($O4439),12),IF(AND(RetireExit="Yes",$U4439&gt;0),$U4439,12),IF(AND(ContractExit="Yes",$V4439&gt;0),$V4439,12)))</f>
        <v/>
      </c>
      <c r="X4439" s="37">
        <f>IF(ISNUMBER($P4439),$P4439,IncPct)</f>
        <v/>
      </c>
      <c r="Y4439" s="39">
        <f>IF($W4439=0,0,MAX(0,MIN($W4439,IncMonth-1))+MAX(0,$W4439-IncMonth+1)*(1+$X4439))</f>
        <v/>
      </c>
      <c r="Z4439" s="40">
        <f>IF($C4439="",0,IFERROR(INDEX(Departments!$B$5:$B$54,MATCH($C4439,Departments!$A$5:$A$54,0)),0))</f>
        <v/>
      </c>
      <c r="AA4439" s="41">
        <f>N($L4439)*$Y4439</f>
        <v/>
      </c>
      <c r="AB4439" s="41">
        <f>N($M4439)*$Y4439</f>
        <v/>
      </c>
      <c r="AC4439" s="41">
        <f>$AA4439*$Z4439</f>
        <v/>
      </c>
      <c r="AD4439" s="41">
        <f>$AA4439*BonusMonths/12</f>
        <v/>
      </c>
      <c r="AE4439" s="41">
        <f>($AA4439+SI_Gross*$AB4439)*IF($Q4439=1,SI_O,SI_E)</f>
        <v/>
      </c>
      <c r="AF4439" s="41">
        <f>IF($Q4439=1,0,$AA4439*EOSB)</f>
        <v/>
      </c>
      <c r="AG4439" s="41">
        <f>$AN4439*$W4439</f>
        <v/>
      </c>
      <c r="AH4439" s="41">
        <f>SUM($AA4439:$AG4439)</f>
        <v/>
      </c>
      <c r="AI4439" s="41">
        <f>12*($AM4439+$AN4439)</f>
        <v/>
      </c>
      <c r="AJ4439" s="41">
        <f>$AM4439*((IncMonth-1)+(13-IncMonth)*(1+$X4439))+12*$AN4439</f>
        <v/>
      </c>
      <c r="AK4439" s="41">
        <f>IF($R4439=1,N($L4439)+N($M4439),0)</f>
        <v/>
      </c>
      <c r="AL4439">
        <f>IF($C4439="","",IF(N($L4439)&lt;=0,"Basic salary missing",IF(ISNA(MATCH($C4439,Departments!$A$5:$A$54,0)),"Department not on Departments sheet",IF(AND($I4439&lt;&gt;"",NOT(ISNUMBER($I4439))),"Date of birth is text, not a date",IF(AND($K4439&lt;&gt;"",NOT(ISNUMBER($K4439))),"Contract end is text, not a date","")))))</f>
        <v/>
      </c>
      <c r="AM4439" s="41">
        <f>IF($R4439=0,0,N($L4439)*(1+$Z4439+BonusMonths/12+IF($Q4439=1,0,EOSB))+N($M4439)+(N($L4439)+SI_Gross*N($M4439))*IF($Q4439=1,SI_O,SI_E))</f>
        <v/>
      </c>
      <c r="AN4439" s="41">
        <f>IF($R4439=0,0,(IF($Q4439=1,MedO,MedE+Ticket)+Training)/12)</f>
        <v/>
      </c>
    </row>
    <row r="4440">
      <c r="I4440" s="35" t="n"/>
      <c r="J4440" s="35" t="n"/>
      <c r="K4440" s="35" t="n"/>
      <c r="L4440" s="36" t="n"/>
      <c r="M4440" s="36" t="n"/>
      <c r="P4440" s="37" t="n"/>
      <c r="Q4440" s="38">
        <f>IF($C4440="",0,IF(OR(LOWER(TRIM($G4440))="omani",LOWER(TRIM($G4440))="oman",LOWER(TRIM($G4440))="om",LOWER(TRIM($G4440))="local"),1,0))</f>
        <v/>
      </c>
      <c r="R4440" s="38">
        <f>IF($C4440="",0,IF(OR(ISNUMBER(SEARCH("resign",$N4440)),ISNUMBER(SEARCH("terminat",$N4440)),ISNUMBER(SEARCH("inactive",$N4440)),ISNUMBER(SEARCH("vacan",$N4440)),ISNUMBER(SEARCH("deceased",$N4440)),ISNUMBER(SEARCH("separated",$N4440))),0,1))</f>
        <v/>
      </c>
      <c r="S4440">
        <f>IF(OR($R4440=0,NOT(ISNUMBER($I4440))),"",IFERROR(DATEDIF($I4440,DATE(FY,1,1),"y"),""))</f>
        <v/>
      </c>
      <c r="T4440">
        <f>IF(OR($R4440=0,NOT(ISNUMBER($J4440))),"",IFERROR(DATEDIF($J4440,DATE(FY,1,1),"y"),0))</f>
        <v/>
      </c>
      <c r="U4440" s="38">
        <f>IF(OR($R4440=0,NOT(ISNUMBER($I4440))),0,IF(YEAR($I4440)+IF($Q4440=1,RetAgeO,RetAgeE)=FY,MONTH($I4440),IF(YEAR($I4440)+IF($Q4440=1,RetAgeO,RetAgeE)&lt;FY,1,0)))</f>
        <v/>
      </c>
      <c r="V4440" s="38">
        <f>IF(OR($R4440=0,NOT(ISNUMBER($K4440))),0,IF(YEAR($K4440)=FY,MONTH($K4440),IF(YEAR($K4440)&lt;FY,1,0)))</f>
        <v/>
      </c>
      <c r="W4440" s="38">
        <f>IF($R4440=0,0,MIN(12,IF(AND(ISNUMBER($O4440),$O4440&gt;=1,$O4440&lt;=12),INT($O4440),12),IF(AND(RetireExit="Yes",$U4440&gt;0),$U4440,12),IF(AND(ContractExit="Yes",$V4440&gt;0),$V4440,12)))</f>
        <v/>
      </c>
      <c r="X4440" s="37">
        <f>IF(ISNUMBER($P4440),$P4440,IncPct)</f>
        <v/>
      </c>
      <c r="Y4440" s="39">
        <f>IF($W4440=0,0,MAX(0,MIN($W4440,IncMonth-1))+MAX(0,$W4440-IncMonth+1)*(1+$X4440))</f>
        <v/>
      </c>
      <c r="Z4440" s="40">
        <f>IF($C4440="",0,IFERROR(INDEX(Departments!$B$5:$B$54,MATCH($C4440,Departments!$A$5:$A$54,0)),0))</f>
        <v/>
      </c>
      <c r="AA4440" s="41">
        <f>N($L4440)*$Y4440</f>
        <v/>
      </c>
      <c r="AB4440" s="41">
        <f>N($M4440)*$Y4440</f>
        <v/>
      </c>
      <c r="AC4440" s="41">
        <f>$AA4440*$Z4440</f>
        <v/>
      </c>
      <c r="AD4440" s="41">
        <f>$AA4440*BonusMonths/12</f>
        <v/>
      </c>
      <c r="AE4440" s="41">
        <f>($AA4440+SI_Gross*$AB4440)*IF($Q4440=1,SI_O,SI_E)</f>
        <v/>
      </c>
      <c r="AF4440" s="41">
        <f>IF($Q4440=1,0,$AA4440*EOSB)</f>
        <v/>
      </c>
      <c r="AG4440" s="41">
        <f>$AN4440*$W4440</f>
        <v/>
      </c>
      <c r="AH4440" s="41">
        <f>SUM($AA4440:$AG4440)</f>
        <v/>
      </c>
      <c r="AI4440" s="41">
        <f>12*($AM4440+$AN4440)</f>
        <v/>
      </c>
      <c r="AJ4440" s="41">
        <f>$AM4440*((IncMonth-1)+(13-IncMonth)*(1+$X4440))+12*$AN4440</f>
        <v/>
      </c>
      <c r="AK4440" s="41">
        <f>IF($R4440=1,N($L4440)+N($M4440),0)</f>
        <v/>
      </c>
      <c r="AL4440">
        <f>IF($C4440="","",IF(N($L4440)&lt;=0,"Basic salary missing",IF(ISNA(MATCH($C4440,Departments!$A$5:$A$54,0)),"Department not on Departments sheet",IF(AND($I4440&lt;&gt;"",NOT(ISNUMBER($I4440))),"Date of birth is text, not a date",IF(AND($K4440&lt;&gt;"",NOT(ISNUMBER($K4440))),"Contract end is text, not a date","")))))</f>
        <v/>
      </c>
      <c r="AM4440" s="41">
        <f>IF($R4440=0,0,N($L4440)*(1+$Z4440+BonusMonths/12+IF($Q4440=1,0,EOSB))+N($M4440)+(N($L4440)+SI_Gross*N($M4440))*IF($Q4440=1,SI_O,SI_E))</f>
        <v/>
      </c>
      <c r="AN4440" s="41">
        <f>IF($R4440=0,0,(IF($Q4440=1,MedO,MedE+Ticket)+Training)/12)</f>
        <v/>
      </c>
    </row>
    <row r="4441">
      <c r="I4441" s="35" t="n"/>
      <c r="J4441" s="35" t="n"/>
      <c r="K4441" s="35" t="n"/>
      <c r="L4441" s="36" t="n"/>
      <c r="M4441" s="36" t="n"/>
      <c r="P4441" s="37" t="n"/>
      <c r="Q4441" s="38">
        <f>IF($C4441="",0,IF(OR(LOWER(TRIM($G4441))="omani",LOWER(TRIM($G4441))="oman",LOWER(TRIM($G4441))="om",LOWER(TRIM($G4441))="local"),1,0))</f>
        <v/>
      </c>
      <c r="R4441" s="38">
        <f>IF($C4441="",0,IF(OR(ISNUMBER(SEARCH("resign",$N4441)),ISNUMBER(SEARCH("terminat",$N4441)),ISNUMBER(SEARCH("inactive",$N4441)),ISNUMBER(SEARCH("vacan",$N4441)),ISNUMBER(SEARCH("deceased",$N4441)),ISNUMBER(SEARCH("separated",$N4441))),0,1))</f>
        <v/>
      </c>
      <c r="S4441">
        <f>IF(OR($R4441=0,NOT(ISNUMBER($I4441))),"",IFERROR(DATEDIF($I4441,DATE(FY,1,1),"y"),""))</f>
        <v/>
      </c>
      <c r="T4441">
        <f>IF(OR($R4441=0,NOT(ISNUMBER($J4441))),"",IFERROR(DATEDIF($J4441,DATE(FY,1,1),"y"),0))</f>
        <v/>
      </c>
      <c r="U4441" s="38">
        <f>IF(OR($R4441=0,NOT(ISNUMBER($I4441))),0,IF(YEAR($I4441)+IF($Q4441=1,RetAgeO,RetAgeE)=FY,MONTH($I4441),IF(YEAR($I4441)+IF($Q4441=1,RetAgeO,RetAgeE)&lt;FY,1,0)))</f>
        <v/>
      </c>
      <c r="V4441" s="38">
        <f>IF(OR($R4441=0,NOT(ISNUMBER($K4441))),0,IF(YEAR($K4441)=FY,MONTH($K4441),IF(YEAR($K4441)&lt;FY,1,0)))</f>
        <v/>
      </c>
      <c r="W4441" s="38">
        <f>IF($R4441=0,0,MIN(12,IF(AND(ISNUMBER($O4441),$O4441&gt;=1,$O4441&lt;=12),INT($O4441),12),IF(AND(RetireExit="Yes",$U4441&gt;0),$U4441,12),IF(AND(ContractExit="Yes",$V4441&gt;0),$V4441,12)))</f>
        <v/>
      </c>
      <c r="X4441" s="37">
        <f>IF(ISNUMBER($P4441),$P4441,IncPct)</f>
        <v/>
      </c>
      <c r="Y4441" s="39">
        <f>IF($W4441=0,0,MAX(0,MIN($W4441,IncMonth-1))+MAX(0,$W4441-IncMonth+1)*(1+$X4441))</f>
        <v/>
      </c>
      <c r="Z4441" s="40">
        <f>IF($C4441="",0,IFERROR(INDEX(Departments!$B$5:$B$54,MATCH($C4441,Departments!$A$5:$A$54,0)),0))</f>
        <v/>
      </c>
      <c r="AA4441" s="41">
        <f>N($L4441)*$Y4441</f>
        <v/>
      </c>
      <c r="AB4441" s="41">
        <f>N($M4441)*$Y4441</f>
        <v/>
      </c>
      <c r="AC4441" s="41">
        <f>$AA4441*$Z4441</f>
        <v/>
      </c>
      <c r="AD4441" s="41">
        <f>$AA4441*BonusMonths/12</f>
        <v/>
      </c>
      <c r="AE4441" s="41">
        <f>($AA4441+SI_Gross*$AB4441)*IF($Q4441=1,SI_O,SI_E)</f>
        <v/>
      </c>
      <c r="AF4441" s="41">
        <f>IF($Q4441=1,0,$AA4441*EOSB)</f>
        <v/>
      </c>
      <c r="AG4441" s="41">
        <f>$AN4441*$W4441</f>
        <v/>
      </c>
      <c r="AH4441" s="41">
        <f>SUM($AA4441:$AG4441)</f>
        <v/>
      </c>
      <c r="AI4441" s="41">
        <f>12*($AM4441+$AN4441)</f>
        <v/>
      </c>
      <c r="AJ4441" s="41">
        <f>$AM4441*((IncMonth-1)+(13-IncMonth)*(1+$X4441))+12*$AN4441</f>
        <v/>
      </c>
      <c r="AK4441" s="41">
        <f>IF($R4441=1,N($L4441)+N($M4441),0)</f>
        <v/>
      </c>
      <c r="AL4441">
        <f>IF($C4441="","",IF(N($L4441)&lt;=0,"Basic salary missing",IF(ISNA(MATCH($C4441,Departments!$A$5:$A$54,0)),"Department not on Departments sheet",IF(AND($I4441&lt;&gt;"",NOT(ISNUMBER($I4441))),"Date of birth is text, not a date",IF(AND($K4441&lt;&gt;"",NOT(ISNUMBER($K4441))),"Contract end is text, not a date","")))))</f>
        <v/>
      </c>
      <c r="AM4441" s="41">
        <f>IF($R4441=0,0,N($L4441)*(1+$Z4441+BonusMonths/12+IF($Q4441=1,0,EOSB))+N($M4441)+(N($L4441)+SI_Gross*N($M4441))*IF($Q4441=1,SI_O,SI_E))</f>
        <v/>
      </c>
      <c r="AN4441" s="41">
        <f>IF($R4441=0,0,(IF($Q4441=1,MedO,MedE+Ticket)+Training)/12)</f>
        <v/>
      </c>
    </row>
    <row r="4442">
      <c r="I4442" s="35" t="n"/>
      <c r="J4442" s="35" t="n"/>
      <c r="K4442" s="35" t="n"/>
      <c r="L4442" s="36" t="n"/>
      <c r="M4442" s="36" t="n"/>
      <c r="P4442" s="37" t="n"/>
      <c r="Q4442" s="38">
        <f>IF($C4442="",0,IF(OR(LOWER(TRIM($G4442))="omani",LOWER(TRIM($G4442))="oman",LOWER(TRIM($G4442))="om",LOWER(TRIM($G4442))="local"),1,0))</f>
        <v/>
      </c>
      <c r="R4442" s="38">
        <f>IF($C4442="",0,IF(OR(ISNUMBER(SEARCH("resign",$N4442)),ISNUMBER(SEARCH("terminat",$N4442)),ISNUMBER(SEARCH("inactive",$N4442)),ISNUMBER(SEARCH("vacan",$N4442)),ISNUMBER(SEARCH("deceased",$N4442)),ISNUMBER(SEARCH("separated",$N4442))),0,1))</f>
        <v/>
      </c>
      <c r="S4442">
        <f>IF(OR($R4442=0,NOT(ISNUMBER($I4442))),"",IFERROR(DATEDIF($I4442,DATE(FY,1,1),"y"),""))</f>
        <v/>
      </c>
      <c r="T4442">
        <f>IF(OR($R4442=0,NOT(ISNUMBER($J4442))),"",IFERROR(DATEDIF($J4442,DATE(FY,1,1),"y"),0))</f>
        <v/>
      </c>
      <c r="U4442" s="38">
        <f>IF(OR($R4442=0,NOT(ISNUMBER($I4442))),0,IF(YEAR($I4442)+IF($Q4442=1,RetAgeO,RetAgeE)=FY,MONTH($I4442),IF(YEAR($I4442)+IF($Q4442=1,RetAgeO,RetAgeE)&lt;FY,1,0)))</f>
        <v/>
      </c>
      <c r="V4442" s="38">
        <f>IF(OR($R4442=0,NOT(ISNUMBER($K4442))),0,IF(YEAR($K4442)=FY,MONTH($K4442),IF(YEAR($K4442)&lt;FY,1,0)))</f>
        <v/>
      </c>
      <c r="W4442" s="38">
        <f>IF($R4442=0,0,MIN(12,IF(AND(ISNUMBER($O4442),$O4442&gt;=1,$O4442&lt;=12),INT($O4442),12),IF(AND(RetireExit="Yes",$U4442&gt;0),$U4442,12),IF(AND(ContractExit="Yes",$V4442&gt;0),$V4442,12)))</f>
        <v/>
      </c>
      <c r="X4442" s="37">
        <f>IF(ISNUMBER($P4442),$P4442,IncPct)</f>
        <v/>
      </c>
      <c r="Y4442" s="39">
        <f>IF($W4442=0,0,MAX(0,MIN($W4442,IncMonth-1))+MAX(0,$W4442-IncMonth+1)*(1+$X4442))</f>
        <v/>
      </c>
      <c r="Z4442" s="40">
        <f>IF($C4442="",0,IFERROR(INDEX(Departments!$B$5:$B$54,MATCH($C4442,Departments!$A$5:$A$54,0)),0))</f>
        <v/>
      </c>
      <c r="AA4442" s="41">
        <f>N($L4442)*$Y4442</f>
        <v/>
      </c>
      <c r="AB4442" s="41">
        <f>N($M4442)*$Y4442</f>
        <v/>
      </c>
      <c r="AC4442" s="41">
        <f>$AA4442*$Z4442</f>
        <v/>
      </c>
      <c r="AD4442" s="41">
        <f>$AA4442*BonusMonths/12</f>
        <v/>
      </c>
      <c r="AE4442" s="41">
        <f>($AA4442+SI_Gross*$AB4442)*IF($Q4442=1,SI_O,SI_E)</f>
        <v/>
      </c>
      <c r="AF4442" s="41">
        <f>IF($Q4442=1,0,$AA4442*EOSB)</f>
        <v/>
      </c>
      <c r="AG4442" s="41">
        <f>$AN4442*$W4442</f>
        <v/>
      </c>
      <c r="AH4442" s="41">
        <f>SUM($AA4442:$AG4442)</f>
        <v/>
      </c>
      <c r="AI4442" s="41">
        <f>12*($AM4442+$AN4442)</f>
        <v/>
      </c>
      <c r="AJ4442" s="41">
        <f>$AM4442*((IncMonth-1)+(13-IncMonth)*(1+$X4442))+12*$AN4442</f>
        <v/>
      </c>
      <c r="AK4442" s="41">
        <f>IF($R4442=1,N($L4442)+N($M4442),0)</f>
        <v/>
      </c>
      <c r="AL4442">
        <f>IF($C4442="","",IF(N($L4442)&lt;=0,"Basic salary missing",IF(ISNA(MATCH($C4442,Departments!$A$5:$A$54,0)),"Department not on Departments sheet",IF(AND($I4442&lt;&gt;"",NOT(ISNUMBER($I4442))),"Date of birth is text, not a date",IF(AND($K4442&lt;&gt;"",NOT(ISNUMBER($K4442))),"Contract end is text, not a date","")))))</f>
        <v/>
      </c>
      <c r="AM4442" s="41">
        <f>IF($R4442=0,0,N($L4442)*(1+$Z4442+BonusMonths/12+IF($Q4442=1,0,EOSB))+N($M4442)+(N($L4442)+SI_Gross*N($M4442))*IF($Q4442=1,SI_O,SI_E))</f>
        <v/>
      </c>
      <c r="AN4442" s="41">
        <f>IF($R4442=0,0,(IF($Q4442=1,MedO,MedE+Ticket)+Training)/12)</f>
        <v/>
      </c>
    </row>
    <row r="4443">
      <c r="I4443" s="35" t="n"/>
      <c r="J4443" s="35" t="n"/>
      <c r="K4443" s="35" t="n"/>
      <c r="L4443" s="36" t="n"/>
      <c r="M4443" s="36" t="n"/>
      <c r="P4443" s="37" t="n"/>
      <c r="Q4443" s="38">
        <f>IF($C4443="",0,IF(OR(LOWER(TRIM($G4443))="omani",LOWER(TRIM($G4443))="oman",LOWER(TRIM($G4443))="om",LOWER(TRIM($G4443))="local"),1,0))</f>
        <v/>
      </c>
      <c r="R4443" s="38">
        <f>IF($C4443="",0,IF(OR(ISNUMBER(SEARCH("resign",$N4443)),ISNUMBER(SEARCH("terminat",$N4443)),ISNUMBER(SEARCH("inactive",$N4443)),ISNUMBER(SEARCH("vacan",$N4443)),ISNUMBER(SEARCH("deceased",$N4443)),ISNUMBER(SEARCH("separated",$N4443))),0,1))</f>
        <v/>
      </c>
      <c r="S4443">
        <f>IF(OR($R4443=0,NOT(ISNUMBER($I4443))),"",IFERROR(DATEDIF($I4443,DATE(FY,1,1),"y"),""))</f>
        <v/>
      </c>
      <c r="T4443">
        <f>IF(OR($R4443=0,NOT(ISNUMBER($J4443))),"",IFERROR(DATEDIF($J4443,DATE(FY,1,1),"y"),0))</f>
        <v/>
      </c>
      <c r="U4443" s="38">
        <f>IF(OR($R4443=0,NOT(ISNUMBER($I4443))),0,IF(YEAR($I4443)+IF($Q4443=1,RetAgeO,RetAgeE)=FY,MONTH($I4443),IF(YEAR($I4443)+IF($Q4443=1,RetAgeO,RetAgeE)&lt;FY,1,0)))</f>
        <v/>
      </c>
      <c r="V4443" s="38">
        <f>IF(OR($R4443=0,NOT(ISNUMBER($K4443))),0,IF(YEAR($K4443)=FY,MONTH($K4443),IF(YEAR($K4443)&lt;FY,1,0)))</f>
        <v/>
      </c>
      <c r="W4443" s="38">
        <f>IF($R4443=0,0,MIN(12,IF(AND(ISNUMBER($O4443),$O4443&gt;=1,$O4443&lt;=12),INT($O4443),12),IF(AND(RetireExit="Yes",$U4443&gt;0),$U4443,12),IF(AND(ContractExit="Yes",$V4443&gt;0),$V4443,12)))</f>
        <v/>
      </c>
      <c r="X4443" s="37">
        <f>IF(ISNUMBER($P4443),$P4443,IncPct)</f>
        <v/>
      </c>
      <c r="Y4443" s="39">
        <f>IF($W4443=0,0,MAX(0,MIN($W4443,IncMonth-1))+MAX(0,$W4443-IncMonth+1)*(1+$X4443))</f>
        <v/>
      </c>
      <c r="Z4443" s="40">
        <f>IF($C4443="",0,IFERROR(INDEX(Departments!$B$5:$B$54,MATCH($C4443,Departments!$A$5:$A$54,0)),0))</f>
        <v/>
      </c>
      <c r="AA4443" s="41">
        <f>N($L4443)*$Y4443</f>
        <v/>
      </c>
      <c r="AB4443" s="41">
        <f>N($M4443)*$Y4443</f>
        <v/>
      </c>
      <c r="AC4443" s="41">
        <f>$AA4443*$Z4443</f>
        <v/>
      </c>
      <c r="AD4443" s="41">
        <f>$AA4443*BonusMonths/12</f>
        <v/>
      </c>
      <c r="AE4443" s="41">
        <f>($AA4443+SI_Gross*$AB4443)*IF($Q4443=1,SI_O,SI_E)</f>
        <v/>
      </c>
      <c r="AF4443" s="41">
        <f>IF($Q4443=1,0,$AA4443*EOSB)</f>
        <v/>
      </c>
      <c r="AG4443" s="41">
        <f>$AN4443*$W4443</f>
        <v/>
      </c>
      <c r="AH4443" s="41">
        <f>SUM($AA4443:$AG4443)</f>
        <v/>
      </c>
      <c r="AI4443" s="41">
        <f>12*($AM4443+$AN4443)</f>
        <v/>
      </c>
      <c r="AJ4443" s="41">
        <f>$AM4443*((IncMonth-1)+(13-IncMonth)*(1+$X4443))+12*$AN4443</f>
        <v/>
      </c>
      <c r="AK4443" s="41">
        <f>IF($R4443=1,N($L4443)+N($M4443),0)</f>
        <v/>
      </c>
      <c r="AL4443">
        <f>IF($C4443="","",IF(N($L4443)&lt;=0,"Basic salary missing",IF(ISNA(MATCH($C4443,Departments!$A$5:$A$54,0)),"Department not on Departments sheet",IF(AND($I4443&lt;&gt;"",NOT(ISNUMBER($I4443))),"Date of birth is text, not a date",IF(AND($K4443&lt;&gt;"",NOT(ISNUMBER($K4443))),"Contract end is text, not a date","")))))</f>
        <v/>
      </c>
      <c r="AM4443" s="41">
        <f>IF($R4443=0,0,N($L4443)*(1+$Z4443+BonusMonths/12+IF($Q4443=1,0,EOSB))+N($M4443)+(N($L4443)+SI_Gross*N($M4443))*IF($Q4443=1,SI_O,SI_E))</f>
        <v/>
      </c>
      <c r="AN4443" s="41">
        <f>IF($R4443=0,0,(IF($Q4443=1,MedO,MedE+Ticket)+Training)/12)</f>
        <v/>
      </c>
    </row>
    <row r="4444">
      <c r="I4444" s="35" t="n"/>
      <c r="J4444" s="35" t="n"/>
      <c r="K4444" s="35" t="n"/>
      <c r="L4444" s="36" t="n"/>
      <c r="M4444" s="36" t="n"/>
      <c r="P4444" s="37" t="n"/>
      <c r="Q4444" s="38">
        <f>IF($C4444="",0,IF(OR(LOWER(TRIM($G4444))="omani",LOWER(TRIM($G4444))="oman",LOWER(TRIM($G4444))="om",LOWER(TRIM($G4444))="local"),1,0))</f>
        <v/>
      </c>
      <c r="R4444" s="38">
        <f>IF($C4444="",0,IF(OR(ISNUMBER(SEARCH("resign",$N4444)),ISNUMBER(SEARCH("terminat",$N4444)),ISNUMBER(SEARCH("inactive",$N4444)),ISNUMBER(SEARCH("vacan",$N4444)),ISNUMBER(SEARCH("deceased",$N4444)),ISNUMBER(SEARCH("separated",$N4444))),0,1))</f>
        <v/>
      </c>
      <c r="S4444">
        <f>IF(OR($R4444=0,NOT(ISNUMBER($I4444))),"",IFERROR(DATEDIF($I4444,DATE(FY,1,1),"y"),""))</f>
        <v/>
      </c>
      <c r="T4444">
        <f>IF(OR($R4444=0,NOT(ISNUMBER($J4444))),"",IFERROR(DATEDIF($J4444,DATE(FY,1,1),"y"),0))</f>
        <v/>
      </c>
      <c r="U4444" s="38">
        <f>IF(OR($R4444=0,NOT(ISNUMBER($I4444))),0,IF(YEAR($I4444)+IF($Q4444=1,RetAgeO,RetAgeE)=FY,MONTH($I4444),IF(YEAR($I4444)+IF($Q4444=1,RetAgeO,RetAgeE)&lt;FY,1,0)))</f>
        <v/>
      </c>
      <c r="V4444" s="38">
        <f>IF(OR($R4444=0,NOT(ISNUMBER($K4444))),0,IF(YEAR($K4444)=FY,MONTH($K4444),IF(YEAR($K4444)&lt;FY,1,0)))</f>
        <v/>
      </c>
      <c r="W4444" s="38">
        <f>IF($R4444=0,0,MIN(12,IF(AND(ISNUMBER($O4444),$O4444&gt;=1,$O4444&lt;=12),INT($O4444),12),IF(AND(RetireExit="Yes",$U4444&gt;0),$U4444,12),IF(AND(ContractExit="Yes",$V4444&gt;0),$V4444,12)))</f>
        <v/>
      </c>
      <c r="X4444" s="37">
        <f>IF(ISNUMBER($P4444),$P4444,IncPct)</f>
        <v/>
      </c>
      <c r="Y4444" s="39">
        <f>IF($W4444=0,0,MAX(0,MIN($W4444,IncMonth-1))+MAX(0,$W4444-IncMonth+1)*(1+$X4444))</f>
        <v/>
      </c>
      <c r="Z4444" s="40">
        <f>IF($C4444="",0,IFERROR(INDEX(Departments!$B$5:$B$54,MATCH($C4444,Departments!$A$5:$A$54,0)),0))</f>
        <v/>
      </c>
      <c r="AA4444" s="41">
        <f>N($L4444)*$Y4444</f>
        <v/>
      </c>
      <c r="AB4444" s="41">
        <f>N($M4444)*$Y4444</f>
        <v/>
      </c>
      <c r="AC4444" s="41">
        <f>$AA4444*$Z4444</f>
        <v/>
      </c>
      <c r="AD4444" s="41">
        <f>$AA4444*BonusMonths/12</f>
        <v/>
      </c>
      <c r="AE4444" s="41">
        <f>($AA4444+SI_Gross*$AB4444)*IF($Q4444=1,SI_O,SI_E)</f>
        <v/>
      </c>
      <c r="AF4444" s="41">
        <f>IF($Q4444=1,0,$AA4444*EOSB)</f>
        <v/>
      </c>
      <c r="AG4444" s="41">
        <f>$AN4444*$W4444</f>
        <v/>
      </c>
      <c r="AH4444" s="41">
        <f>SUM($AA4444:$AG4444)</f>
        <v/>
      </c>
      <c r="AI4444" s="41">
        <f>12*($AM4444+$AN4444)</f>
        <v/>
      </c>
      <c r="AJ4444" s="41">
        <f>$AM4444*((IncMonth-1)+(13-IncMonth)*(1+$X4444))+12*$AN4444</f>
        <v/>
      </c>
      <c r="AK4444" s="41">
        <f>IF($R4444=1,N($L4444)+N($M4444),0)</f>
        <v/>
      </c>
      <c r="AL4444">
        <f>IF($C4444="","",IF(N($L4444)&lt;=0,"Basic salary missing",IF(ISNA(MATCH($C4444,Departments!$A$5:$A$54,0)),"Department not on Departments sheet",IF(AND($I4444&lt;&gt;"",NOT(ISNUMBER($I4444))),"Date of birth is text, not a date",IF(AND($K4444&lt;&gt;"",NOT(ISNUMBER($K4444))),"Contract end is text, not a date","")))))</f>
        <v/>
      </c>
      <c r="AM4444" s="41">
        <f>IF($R4444=0,0,N($L4444)*(1+$Z4444+BonusMonths/12+IF($Q4444=1,0,EOSB))+N($M4444)+(N($L4444)+SI_Gross*N($M4444))*IF($Q4444=1,SI_O,SI_E))</f>
        <v/>
      </c>
      <c r="AN4444" s="41">
        <f>IF($R4444=0,0,(IF($Q4444=1,MedO,MedE+Ticket)+Training)/12)</f>
        <v/>
      </c>
    </row>
    <row r="4445">
      <c r="I4445" s="35" t="n"/>
      <c r="J4445" s="35" t="n"/>
      <c r="K4445" s="35" t="n"/>
      <c r="L4445" s="36" t="n"/>
      <c r="M4445" s="36" t="n"/>
      <c r="P4445" s="37" t="n"/>
      <c r="Q4445" s="38">
        <f>IF($C4445="",0,IF(OR(LOWER(TRIM($G4445))="omani",LOWER(TRIM($G4445))="oman",LOWER(TRIM($G4445))="om",LOWER(TRIM($G4445))="local"),1,0))</f>
        <v/>
      </c>
      <c r="R4445" s="38">
        <f>IF($C4445="",0,IF(OR(ISNUMBER(SEARCH("resign",$N4445)),ISNUMBER(SEARCH("terminat",$N4445)),ISNUMBER(SEARCH("inactive",$N4445)),ISNUMBER(SEARCH("vacan",$N4445)),ISNUMBER(SEARCH("deceased",$N4445)),ISNUMBER(SEARCH("separated",$N4445))),0,1))</f>
        <v/>
      </c>
      <c r="S4445">
        <f>IF(OR($R4445=0,NOT(ISNUMBER($I4445))),"",IFERROR(DATEDIF($I4445,DATE(FY,1,1),"y"),""))</f>
        <v/>
      </c>
      <c r="T4445">
        <f>IF(OR($R4445=0,NOT(ISNUMBER($J4445))),"",IFERROR(DATEDIF($J4445,DATE(FY,1,1),"y"),0))</f>
        <v/>
      </c>
      <c r="U4445" s="38">
        <f>IF(OR($R4445=0,NOT(ISNUMBER($I4445))),0,IF(YEAR($I4445)+IF($Q4445=1,RetAgeO,RetAgeE)=FY,MONTH($I4445),IF(YEAR($I4445)+IF($Q4445=1,RetAgeO,RetAgeE)&lt;FY,1,0)))</f>
        <v/>
      </c>
      <c r="V4445" s="38">
        <f>IF(OR($R4445=0,NOT(ISNUMBER($K4445))),0,IF(YEAR($K4445)=FY,MONTH($K4445),IF(YEAR($K4445)&lt;FY,1,0)))</f>
        <v/>
      </c>
      <c r="W4445" s="38">
        <f>IF($R4445=0,0,MIN(12,IF(AND(ISNUMBER($O4445),$O4445&gt;=1,$O4445&lt;=12),INT($O4445),12),IF(AND(RetireExit="Yes",$U4445&gt;0),$U4445,12),IF(AND(ContractExit="Yes",$V4445&gt;0),$V4445,12)))</f>
        <v/>
      </c>
      <c r="X4445" s="37">
        <f>IF(ISNUMBER($P4445),$P4445,IncPct)</f>
        <v/>
      </c>
      <c r="Y4445" s="39">
        <f>IF($W4445=0,0,MAX(0,MIN($W4445,IncMonth-1))+MAX(0,$W4445-IncMonth+1)*(1+$X4445))</f>
        <v/>
      </c>
      <c r="Z4445" s="40">
        <f>IF($C4445="",0,IFERROR(INDEX(Departments!$B$5:$B$54,MATCH($C4445,Departments!$A$5:$A$54,0)),0))</f>
        <v/>
      </c>
      <c r="AA4445" s="41">
        <f>N($L4445)*$Y4445</f>
        <v/>
      </c>
      <c r="AB4445" s="41">
        <f>N($M4445)*$Y4445</f>
        <v/>
      </c>
      <c r="AC4445" s="41">
        <f>$AA4445*$Z4445</f>
        <v/>
      </c>
      <c r="AD4445" s="41">
        <f>$AA4445*BonusMonths/12</f>
        <v/>
      </c>
      <c r="AE4445" s="41">
        <f>($AA4445+SI_Gross*$AB4445)*IF($Q4445=1,SI_O,SI_E)</f>
        <v/>
      </c>
      <c r="AF4445" s="41">
        <f>IF($Q4445=1,0,$AA4445*EOSB)</f>
        <v/>
      </c>
      <c r="AG4445" s="41">
        <f>$AN4445*$W4445</f>
        <v/>
      </c>
      <c r="AH4445" s="41">
        <f>SUM($AA4445:$AG4445)</f>
        <v/>
      </c>
      <c r="AI4445" s="41">
        <f>12*($AM4445+$AN4445)</f>
        <v/>
      </c>
      <c r="AJ4445" s="41">
        <f>$AM4445*((IncMonth-1)+(13-IncMonth)*(1+$X4445))+12*$AN4445</f>
        <v/>
      </c>
      <c r="AK4445" s="41">
        <f>IF($R4445=1,N($L4445)+N($M4445),0)</f>
        <v/>
      </c>
      <c r="AL4445">
        <f>IF($C4445="","",IF(N($L4445)&lt;=0,"Basic salary missing",IF(ISNA(MATCH($C4445,Departments!$A$5:$A$54,0)),"Department not on Departments sheet",IF(AND($I4445&lt;&gt;"",NOT(ISNUMBER($I4445))),"Date of birth is text, not a date",IF(AND($K4445&lt;&gt;"",NOT(ISNUMBER($K4445))),"Contract end is text, not a date","")))))</f>
        <v/>
      </c>
      <c r="AM4445" s="41">
        <f>IF($R4445=0,0,N($L4445)*(1+$Z4445+BonusMonths/12+IF($Q4445=1,0,EOSB))+N($M4445)+(N($L4445)+SI_Gross*N($M4445))*IF($Q4445=1,SI_O,SI_E))</f>
        <v/>
      </c>
      <c r="AN4445" s="41">
        <f>IF($R4445=0,0,(IF($Q4445=1,MedO,MedE+Ticket)+Training)/12)</f>
        <v/>
      </c>
    </row>
    <row r="4446">
      <c r="I4446" s="35" t="n"/>
      <c r="J4446" s="35" t="n"/>
      <c r="K4446" s="35" t="n"/>
      <c r="L4446" s="36" t="n"/>
      <c r="M4446" s="36" t="n"/>
      <c r="P4446" s="37" t="n"/>
      <c r="Q4446" s="38">
        <f>IF($C4446="",0,IF(OR(LOWER(TRIM($G4446))="omani",LOWER(TRIM($G4446))="oman",LOWER(TRIM($G4446))="om",LOWER(TRIM($G4446))="local"),1,0))</f>
        <v/>
      </c>
      <c r="R4446" s="38">
        <f>IF($C4446="",0,IF(OR(ISNUMBER(SEARCH("resign",$N4446)),ISNUMBER(SEARCH("terminat",$N4446)),ISNUMBER(SEARCH("inactive",$N4446)),ISNUMBER(SEARCH("vacan",$N4446)),ISNUMBER(SEARCH("deceased",$N4446)),ISNUMBER(SEARCH("separated",$N4446))),0,1))</f>
        <v/>
      </c>
      <c r="S4446">
        <f>IF(OR($R4446=0,NOT(ISNUMBER($I4446))),"",IFERROR(DATEDIF($I4446,DATE(FY,1,1),"y"),""))</f>
        <v/>
      </c>
      <c r="T4446">
        <f>IF(OR($R4446=0,NOT(ISNUMBER($J4446))),"",IFERROR(DATEDIF($J4446,DATE(FY,1,1),"y"),0))</f>
        <v/>
      </c>
      <c r="U4446" s="38">
        <f>IF(OR($R4446=0,NOT(ISNUMBER($I4446))),0,IF(YEAR($I4446)+IF($Q4446=1,RetAgeO,RetAgeE)=FY,MONTH($I4446),IF(YEAR($I4446)+IF($Q4446=1,RetAgeO,RetAgeE)&lt;FY,1,0)))</f>
        <v/>
      </c>
      <c r="V4446" s="38">
        <f>IF(OR($R4446=0,NOT(ISNUMBER($K4446))),0,IF(YEAR($K4446)=FY,MONTH($K4446),IF(YEAR($K4446)&lt;FY,1,0)))</f>
        <v/>
      </c>
      <c r="W4446" s="38">
        <f>IF($R4446=0,0,MIN(12,IF(AND(ISNUMBER($O4446),$O4446&gt;=1,$O4446&lt;=12),INT($O4446),12),IF(AND(RetireExit="Yes",$U4446&gt;0),$U4446,12),IF(AND(ContractExit="Yes",$V4446&gt;0),$V4446,12)))</f>
        <v/>
      </c>
      <c r="X4446" s="37">
        <f>IF(ISNUMBER($P4446),$P4446,IncPct)</f>
        <v/>
      </c>
      <c r="Y4446" s="39">
        <f>IF($W4446=0,0,MAX(0,MIN($W4446,IncMonth-1))+MAX(0,$W4446-IncMonth+1)*(1+$X4446))</f>
        <v/>
      </c>
      <c r="Z4446" s="40">
        <f>IF($C4446="",0,IFERROR(INDEX(Departments!$B$5:$B$54,MATCH($C4446,Departments!$A$5:$A$54,0)),0))</f>
        <v/>
      </c>
      <c r="AA4446" s="41">
        <f>N($L4446)*$Y4446</f>
        <v/>
      </c>
      <c r="AB4446" s="41">
        <f>N($M4446)*$Y4446</f>
        <v/>
      </c>
      <c r="AC4446" s="41">
        <f>$AA4446*$Z4446</f>
        <v/>
      </c>
      <c r="AD4446" s="41">
        <f>$AA4446*BonusMonths/12</f>
        <v/>
      </c>
      <c r="AE4446" s="41">
        <f>($AA4446+SI_Gross*$AB4446)*IF($Q4446=1,SI_O,SI_E)</f>
        <v/>
      </c>
      <c r="AF4446" s="41">
        <f>IF($Q4446=1,0,$AA4446*EOSB)</f>
        <v/>
      </c>
      <c r="AG4446" s="41">
        <f>$AN4446*$W4446</f>
        <v/>
      </c>
      <c r="AH4446" s="41">
        <f>SUM($AA4446:$AG4446)</f>
        <v/>
      </c>
      <c r="AI4446" s="41">
        <f>12*($AM4446+$AN4446)</f>
        <v/>
      </c>
      <c r="AJ4446" s="41">
        <f>$AM4446*((IncMonth-1)+(13-IncMonth)*(1+$X4446))+12*$AN4446</f>
        <v/>
      </c>
      <c r="AK4446" s="41">
        <f>IF($R4446=1,N($L4446)+N($M4446),0)</f>
        <v/>
      </c>
      <c r="AL4446">
        <f>IF($C4446="","",IF(N($L4446)&lt;=0,"Basic salary missing",IF(ISNA(MATCH($C4446,Departments!$A$5:$A$54,0)),"Department not on Departments sheet",IF(AND($I4446&lt;&gt;"",NOT(ISNUMBER($I4446))),"Date of birth is text, not a date",IF(AND($K4446&lt;&gt;"",NOT(ISNUMBER($K4446))),"Contract end is text, not a date","")))))</f>
        <v/>
      </c>
      <c r="AM4446" s="41">
        <f>IF($R4446=0,0,N($L4446)*(1+$Z4446+BonusMonths/12+IF($Q4446=1,0,EOSB))+N($M4446)+(N($L4446)+SI_Gross*N($M4446))*IF($Q4446=1,SI_O,SI_E))</f>
        <v/>
      </c>
      <c r="AN4446" s="41">
        <f>IF($R4446=0,0,(IF($Q4446=1,MedO,MedE+Ticket)+Training)/12)</f>
        <v/>
      </c>
    </row>
    <row r="4447">
      <c r="I4447" s="35" t="n"/>
      <c r="J4447" s="35" t="n"/>
      <c r="K4447" s="35" t="n"/>
      <c r="L4447" s="36" t="n"/>
      <c r="M4447" s="36" t="n"/>
      <c r="P4447" s="37" t="n"/>
      <c r="Q4447" s="38">
        <f>IF($C4447="",0,IF(OR(LOWER(TRIM($G4447))="omani",LOWER(TRIM($G4447))="oman",LOWER(TRIM($G4447))="om",LOWER(TRIM($G4447))="local"),1,0))</f>
        <v/>
      </c>
      <c r="R4447" s="38">
        <f>IF($C4447="",0,IF(OR(ISNUMBER(SEARCH("resign",$N4447)),ISNUMBER(SEARCH("terminat",$N4447)),ISNUMBER(SEARCH("inactive",$N4447)),ISNUMBER(SEARCH("vacan",$N4447)),ISNUMBER(SEARCH("deceased",$N4447)),ISNUMBER(SEARCH("separated",$N4447))),0,1))</f>
        <v/>
      </c>
      <c r="S4447">
        <f>IF(OR($R4447=0,NOT(ISNUMBER($I4447))),"",IFERROR(DATEDIF($I4447,DATE(FY,1,1),"y"),""))</f>
        <v/>
      </c>
      <c r="T4447">
        <f>IF(OR($R4447=0,NOT(ISNUMBER($J4447))),"",IFERROR(DATEDIF($J4447,DATE(FY,1,1),"y"),0))</f>
        <v/>
      </c>
      <c r="U4447" s="38">
        <f>IF(OR($R4447=0,NOT(ISNUMBER($I4447))),0,IF(YEAR($I4447)+IF($Q4447=1,RetAgeO,RetAgeE)=FY,MONTH($I4447),IF(YEAR($I4447)+IF($Q4447=1,RetAgeO,RetAgeE)&lt;FY,1,0)))</f>
        <v/>
      </c>
      <c r="V4447" s="38">
        <f>IF(OR($R4447=0,NOT(ISNUMBER($K4447))),0,IF(YEAR($K4447)=FY,MONTH($K4447),IF(YEAR($K4447)&lt;FY,1,0)))</f>
        <v/>
      </c>
      <c r="W4447" s="38">
        <f>IF($R4447=0,0,MIN(12,IF(AND(ISNUMBER($O4447),$O4447&gt;=1,$O4447&lt;=12),INT($O4447),12),IF(AND(RetireExit="Yes",$U4447&gt;0),$U4447,12),IF(AND(ContractExit="Yes",$V4447&gt;0),$V4447,12)))</f>
        <v/>
      </c>
      <c r="X4447" s="37">
        <f>IF(ISNUMBER($P4447),$P4447,IncPct)</f>
        <v/>
      </c>
      <c r="Y4447" s="39">
        <f>IF($W4447=0,0,MAX(0,MIN($W4447,IncMonth-1))+MAX(0,$W4447-IncMonth+1)*(1+$X4447))</f>
        <v/>
      </c>
      <c r="Z4447" s="40">
        <f>IF($C4447="",0,IFERROR(INDEX(Departments!$B$5:$B$54,MATCH($C4447,Departments!$A$5:$A$54,0)),0))</f>
        <v/>
      </c>
      <c r="AA4447" s="41">
        <f>N($L4447)*$Y4447</f>
        <v/>
      </c>
      <c r="AB4447" s="41">
        <f>N($M4447)*$Y4447</f>
        <v/>
      </c>
      <c r="AC4447" s="41">
        <f>$AA4447*$Z4447</f>
        <v/>
      </c>
      <c r="AD4447" s="41">
        <f>$AA4447*BonusMonths/12</f>
        <v/>
      </c>
      <c r="AE4447" s="41">
        <f>($AA4447+SI_Gross*$AB4447)*IF($Q4447=1,SI_O,SI_E)</f>
        <v/>
      </c>
      <c r="AF4447" s="41">
        <f>IF($Q4447=1,0,$AA4447*EOSB)</f>
        <v/>
      </c>
      <c r="AG4447" s="41">
        <f>$AN4447*$W4447</f>
        <v/>
      </c>
      <c r="AH4447" s="41">
        <f>SUM($AA4447:$AG4447)</f>
        <v/>
      </c>
      <c r="AI4447" s="41">
        <f>12*($AM4447+$AN4447)</f>
        <v/>
      </c>
      <c r="AJ4447" s="41">
        <f>$AM4447*((IncMonth-1)+(13-IncMonth)*(1+$X4447))+12*$AN4447</f>
        <v/>
      </c>
      <c r="AK4447" s="41">
        <f>IF($R4447=1,N($L4447)+N($M4447),0)</f>
        <v/>
      </c>
      <c r="AL4447">
        <f>IF($C4447="","",IF(N($L4447)&lt;=0,"Basic salary missing",IF(ISNA(MATCH($C4447,Departments!$A$5:$A$54,0)),"Department not on Departments sheet",IF(AND($I4447&lt;&gt;"",NOT(ISNUMBER($I4447))),"Date of birth is text, not a date",IF(AND($K4447&lt;&gt;"",NOT(ISNUMBER($K4447))),"Contract end is text, not a date","")))))</f>
        <v/>
      </c>
      <c r="AM4447" s="41">
        <f>IF($R4447=0,0,N($L4447)*(1+$Z4447+BonusMonths/12+IF($Q4447=1,0,EOSB))+N($M4447)+(N($L4447)+SI_Gross*N($M4447))*IF($Q4447=1,SI_O,SI_E))</f>
        <v/>
      </c>
      <c r="AN4447" s="41">
        <f>IF($R4447=0,0,(IF($Q4447=1,MedO,MedE+Ticket)+Training)/12)</f>
        <v/>
      </c>
    </row>
    <row r="4448">
      <c r="I4448" s="35" t="n"/>
      <c r="J4448" s="35" t="n"/>
      <c r="K4448" s="35" t="n"/>
      <c r="L4448" s="36" t="n"/>
      <c r="M4448" s="36" t="n"/>
      <c r="P4448" s="37" t="n"/>
      <c r="Q4448" s="38">
        <f>IF($C4448="",0,IF(OR(LOWER(TRIM($G4448))="omani",LOWER(TRIM($G4448))="oman",LOWER(TRIM($G4448))="om",LOWER(TRIM($G4448))="local"),1,0))</f>
        <v/>
      </c>
      <c r="R4448" s="38">
        <f>IF($C4448="",0,IF(OR(ISNUMBER(SEARCH("resign",$N4448)),ISNUMBER(SEARCH("terminat",$N4448)),ISNUMBER(SEARCH("inactive",$N4448)),ISNUMBER(SEARCH("vacan",$N4448)),ISNUMBER(SEARCH("deceased",$N4448)),ISNUMBER(SEARCH("separated",$N4448))),0,1))</f>
        <v/>
      </c>
      <c r="S4448">
        <f>IF(OR($R4448=0,NOT(ISNUMBER($I4448))),"",IFERROR(DATEDIF($I4448,DATE(FY,1,1),"y"),""))</f>
        <v/>
      </c>
      <c r="T4448">
        <f>IF(OR($R4448=0,NOT(ISNUMBER($J4448))),"",IFERROR(DATEDIF($J4448,DATE(FY,1,1),"y"),0))</f>
        <v/>
      </c>
      <c r="U4448" s="38">
        <f>IF(OR($R4448=0,NOT(ISNUMBER($I4448))),0,IF(YEAR($I4448)+IF($Q4448=1,RetAgeO,RetAgeE)=FY,MONTH($I4448),IF(YEAR($I4448)+IF($Q4448=1,RetAgeO,RetAgeE)&lt;FY,1,0)))</f>
        <v/>
      </c>
      <c r="V4448" s="38">
        <f>IF(OR($R4448=0,NOT(ISNUMBER($K4448))),0,IF(YEAR($K4448)=FY,MONTH($K4448),IF(YEAR($K4448)&lt;FY,1,0)))</f>
        <v/>
      </c>
      <c r="W4448" s="38">
        <f>IF($R4448=0,0,MIN(12,IF(AND(ISNUMBER($O4448),$O4448&gt;=1,$O4448&lt;=12),INT($O4448),12),IF(AND(RetireExit="Yes",$U4448&gt;0),$U4448,12),IF(AND(ContractExit="Yes",$V4448&gt;0),$V4448,12)))</f>
        <v/>
      </c>
      <c r="X4448" s="37">
        <f>IF(ISNUMBER($P4448),$P4448,IncPct)</f>
        <v/>
      </c>
      <c r="Y4448" s="39">
        <f>IF($W4448=0,0,MAX(0,MIN($W4448,IncMonth-1))+MAX(0,$W4448-IncMonth+1)*(1+$X4448))</f>
        <v/>
      </c>
      <c r="Z4448" s="40">
        <f>IF($C4448="",0,IFERROR(INDEX(Departments!$B$5:$B$54,MATCH($C4448,Departments!$A$5:$A$54,0)),0))</f>
        <v/>
      </c>
      <c r="AA4448" s="41">
        <f>N($L4448)*$Y4448</f>
        <v/>
      </c>
      <c r="AB4448" s="41">
        <f>N($M4448)*$Y4448</f>
        <v/>
      </c>
      <c r="AC4448" s="41">
        <f>$AA4448*$Z4448</f>
        <v/>
      </c>
      <c r="AD4448" s="41">
        <f>$AA4448*BonusMonths/12</f>
        <v/>
      </c>
      <c r="AE4448" s="41">
        <f>($AA4448+SI_Gross*$AB4448)*IF($Q4448=1,SI_O,SI_E)</f>
        <v/>
      </c>
      <c r="AF4448" s="41">
        <f>IF($Q4448=1,0,$AA4448*EOSB)</f>
        <v/>
      </c>
      <c r="AG4448" s="41">
        <f>$AN4448*$W4448</f>
        <v/>
      </c>
      <c r="AH4448" s="41">
        <f>SUM($AA4448:$AG4448)</f>
        <v/>
      </c>
      <c r="AI4448" s="41">
        <f>12*($AM4448+$AN4448)</f>
        <v/>
      </c>
      <c r="AJ4448" s="41">
        <f>$AM4448*((IncMonth-1)+(13-IncMonth)*(1+$X4448))+12*$AN4448</f>
        <v/>
      </c>
      <c r="AK4448" s="41">
        <f>IF($R4448=1,N($L4448)+N($M4448),0)</f>
        <v/>
      </c>
      <c r="AL4448">
        <f>IF($C4448="","",IF(N($L4448)&lt;=0,"Basic salary missing",IF(ISNA(MATCH($C4448,Departments!$A$5:$A$54,0)),"Department not on Departments sheet",IF(AND($I4448&lt;&gt;"",NOT(ISNUMBER($I4448))),"Date of birth is text, not a date",IF(AND($K4448&lt;&gt;"",NOT(ISNUMBER($K4448))),"Contract end is text, not a date","")))))</f>
        <v/>
      </c>
      <c r="AM4448" s="41">
        <f>IF($R4448=0,0,N($L4448)*(1+$Z4448+BonusMonths/12+IF($Q4448=1,0,EOSB))+N($M4448)+(N($L4448)+SI_Gross*N($M4448))*IF($Q4448=1,SI_O,SI_E))</f>
        <v/>
      </c>
      <c r="AN4448" s="41">
        <f>IF($R4448=0,0,(IF($Q4448=1,MedO,MedE+Ticket)+Training)/12)</f>
        <v/>
      </c>
    </row>
    <row r="4449">
      <c r="I4449" s="35" t="n"/>
      <c r="J4449" s="35" t="n"/>
      <c r="K4449" s="35" t="n"/>
      <c r="L4449" s="36" t="n"/>
      <c r="M4449" s="36" t="n"/>
      <c r="P4449" s="37" t="n"/>
      <c r="Q4449" s="38">
        <f>IF($C4449="",0,IF(OR(LOWER(TRIM($G4449))="omani",LOWER(TRIM($G4449))="oman",LOWER(TRIM($G4449))="om",LOWER(TRIM($G4449))="local"),1,0))</f>
        <v/>
      </c>
      <c r="R4449" s="38">
        <f>IF($C4449="",0,IF(OR(ISNUMBER(SEARCH("resign",$N4449)),ISNUMBER(SEARCH("terminat",$N4449)),ISNUMBER(SEARCH("inactive",$N4449)),ISNUMBER(SEARCH("vacan",$N4449)),ISNUMBER(SEARCH("deceased",$N4449)),ISNUMBER(SEARCH("separated",$N4449))),0,1))</f>
        <v/>
      </c>
      <c r="S4449">
        <f>IF(OR($R4449=0,NOT(ISNUMBER($I4449))),"",IFERROR(DATEDIF($I4449,DATE(FY,1,1),"y"),""))</f>
        <v/>
      </c>
      <c r="T4449">
        <f>IF(OR($R4449=0,NOT(ISNUMBER($J4449))),"",IFERROR(DATEDIF($J4449,DATE(FY,1,1),"y"),0))</f>
        <v/>
      </c>
      <c r="U4449" s="38">
        <f>IF(OR($R4449=0,NOT(ISNUMBER($I4449))),0,IF(YEAR($I4449)+IF($Q4449=1,RetAgeO,RetAgeE)=FY,MONTH($I4449),IF(YEAR($I4449)+IF($Q4449=1,RetAgeO,RetAgeE)&lt;FY,1,0)))</f>
        <v/>
      </c>
      <c r="V4449" s="38">
        <f>IF(OR($R4449=0,NOT(ISNUMBER($K4449))),0,IF(YEAR($K4449)=FY,MONTH($K4449),IF(YEAR($K4449)&lt;FY,1,0)))</f>
        <v/>
      </c>
      <c r="W4449" s="38">
        <f>IF($R4449=0,0,MIN(12,IF(AND(ISNUMBER($O4449),$O4449&gt;=1,$O4449&lt;=12),INT($O4449),12),IF(AND(RetireExit="Yes",$U4449&gt;0),$U4449,12),IF(AND(ContractExit="Yes",$V4449&gt;0),$V4449,12)))</f>
        <v/>
      </c>
      <c r="X4449" s="37">
        <f>IF(ISNUMBER($P4449),$P4449,IncPct)</f>
        <v/>
      </c>
      <c r="Y4449" s="39">
        <f>IF($W4449=0,0,MAX(0,MIN($W4449,IncMonth-1))+MAX(0,$W4449-IncMonth+1)*(1+$X4449))</f>
        <v/>
      </c>
      <c r="Z4449" s="40">
        <f>IF($C4449="",0,IFERROR(INDEX(Departments!$B$5:$B$54,MATCH($C4449,Departments!$A$5:$A$54,0)),0))</f>
        <v/>
      </c>
      <c r="AA4449" s="41">
        <f>N($L4449)*$Y4449</f>
        <v/>
      </c>
      <c r="AB4449" s="41">
        <f>N($M4449)*$Y4449</f>
        <v/>
      </c>
      <c r="AC4449" s="41">
        <f>$AA4449*$Z4449</f>
        <v/>
      </c>
      <c r="AD4449" s="41">
        <f>$AA4449*BonusMonths/12</f>
        <v/>
      </c>
      <c r="AE4449" s="41">
        <f>($AA4449+SI_Gross*$AB4449)*IF($Q4449=1,SI_O,SI_E)</f>
        <v/>
      </c>
      <c r="AF4449" s="41">
        <f>IF($Q4449=1,0,$AA4449*EOSB)</f>
        <v/>
      </c>
      <c r="AG4449" s="41">
        <f>$AN4449*$W4449</f>
        <v/>
      </c>
      <c r="AH4449" s="41">
        <f>SUM($AA4449:$AG4449)</f>
        <v/>
      </c>
      <c r="AI4449" s="41">
        <f>12*($AM4449+$AN4449)</f>
        <v/>
      </c>
      <c r="AJ4449" s="41">
        <f>$AM4449*((IncMonth-1)+(13-IncMonth)*(1+$X4449))+12*$AN4449</f>
        <v/>
      </c>
      <c r="AK4449" s="41">
        <f>IF($R4449=1,N($L4449)+N($M4449),0)</f>
        <v/>
      </c>
      <c r="AL4449">
        <f>IF($C4449="","",IF(N($L4449)&lt;=0,"Basic salary missing",IF(ISNA(MATCH($C4449,Departments!$A$5:$A$54,0)),"Department not on Departments sheet",IF(AND($I4449&lt;&gt;"",NOT(ISNUMBER($I4449))),"Date of birth is text, not a date",IF(AND($K4449&lt;&gt;"",NOT(ISNUMBER($K4449))),"Contract end is text, not a date","")))))</f>
        <v/>
      </c>
      <c r="AM4449" s="41">
        <f>IF($R4449=0,0,N($L4449)*(1+$Z4449+BonusMonths/12+IF($Q4449=1,0,EOSB))+N($M4449)+(N($L4449)+SI_Gross*N($M4449))*IF($Q4449=1,SI_O,SI_E))</f>
        <v/>
      </c>
      <c r="AN4449" s="41">
        <f>IF($R4449=0,0,(IF($Q4449=1,MedO,MedE+Ticket)+Training)/12)</f>
        <v/>
      </c>
    </row>
    <row r="4450">
      <c r="I4450" s="35" t="n"/>
      <c r="J4450" s="35" t="n"/>
      <c r="K4450" s="35" t="n"/>
      <c r="L4450" s="36" t="n"/>
      <c r="M4450" s="36" t="n"/>
      <c r="P4450" s="37" t="n"/>
      <c r="Q4450" s="38">
        <f>IF($C4450="",0,IF(OR(LOWER(TRIM($G4450))="omani",LOWER(TRIM($G4450))="oman",LOWER(TRIM($G4450))="om",LOWER(TRIM($G4450))="local"),1,0))</f>
        <v/>
      </c>
      <c r="R4450" s="38">
        <f>IF($C4450="",0,IF(OR(ISNUMBER(SEARCH("resign",$N4450)),ISNUMBER(SEARCH("terminat",$N4450)),ISNUMBER(SEARCH("inactive",$N4450)),ISNUMBER(SEARCH("vacan",$N4450)),ISNUMBER(SEARCH("deceased",$N4450)),ISNUMBER(SEARCH("separated",$N4450))),0,1))</f>
        <v/>
      </c>
      <c r="S4450">
        <f>IF(OR($R4450=0,NOT(ISNUMBER($I4450))),"",IFERROR(DATEDIF($I4450,DATE(FY,1,1),"y"),""))</f>
        <v/>
      </c>
      <c r="T4450">
        <f>IF(OR($R4450=0,NOT(ISNUMBER($J4450))),"",IFERROR(DATEDIF($J4450,DATE(FY,1,1),"y"),0))</f>
        <v/>
      </c>
      <c r="U4450" s="38">
        <f>IF(OR($R4450=0,NOT(ISNUMBER($I4450))),0,IF(YEAR($I4450)+IF($Q4450=1,RetAgeO,RetAgeE)=FY,MONTH($I4450),IF(YEAR($I4450)+IF($Q4450=1,RetAgeO,RetAgeE)&lt;FY,1,0)))</f>
        <v/>
      </c>
      <c r="V4450" s="38">
        <f>IF(OR($R4450=0,NOT(ISNUMBER($K4450))),0,IF(YEAR($K4450)=FY,MONTH($K4450),IF(YEAR($K4450)&lt;FY,1,0)))</f>
        <v/>
      </c>
      <c r="W4450" s="38">
        <f>IF($R4450=0,0,MIN(12,IF(AND(ISNUMBER($O4450),$O4450&gt;=1,$O4450&lt;=12),INT($O4450),12),IF(AND(RetireExit="Yes",$U4450&gt;0),$U4450,12),IF(AND(ContractExit="Yes",$V4450&gt;0),$V4450,12)))</f>
        <v/>
      </c>
      <c r="X4450" s="37">
        <f>IF(ISNUMBER($P4450),$P4450,IncPct)</f>
        <v/>
      </c>
      <c r="Y4450" s="39">
        <f>IF($W4450=0,0,MAX(0,MIN($W4450,IncMonth-1))+MAX(0,$W4450-IncMonth+1)*(1+$X4450))</f>
        <v/>
      </c>
      <c r="Z4450" s="40">
        <f>IF($C4450="",0,IFERROR(INDEX(Departments!$B$5:$B$54,MATCH($C4450,Departments!$A$5:$A$54,0)),0))</f>
        <v/>
      </c>
      <c r="AA4450" s="41">
        <f>N($L4450)*$Y4450</f>
        <v/>
      </c>
      <c r="AB4450" s="41">
        <f>N($M4450)*$Y4450</f>
        <v/>
      </c>
      <c r="AC4450" s="41">
        <f>$AA4450*$Z4450</f>
        <v/>
      </c>
      <c r="AD4450" s="41">
        <f>$AA4450*BonusMonths/12</f>
        <v/>
      </c>
      <c r="AE4450" s="41">
        <f>($AA4450+SI_Gross*$AB4450)*IF($Q4450=1,SI_O,SI_E)</f>
        <v/>
      </c>
      <c r="AF4450" s="41">
        <f>IF($Q4450=1,0,$AA4450*EOSB)</f>
        <v/>
      </c>
      <c r="AG4450" s="41">
        <f>$AN4450*$W4450</f>
        <v/>
      </c>
      <c r="AH4450" s="41">
        <f>SUM($AA4450:$AG4450)</f>
        <v/>
      </c>
      <c r="AI4450" s="41">
        <f>12*($AM4450+$AN4450)</f>
        <v/>
      </c>
      <c r="AJ4450" s="41">
        <f>$AM4450*((IncMonth-1)+(13-IncMonth)*(1+$X4450))+12*$AN4450</f>
        <v/>
      </c>
      <c r="AK4450" s="41">
        <f>IF($R4450=1,N($L4450)+N($M4450),0)</f>
        <v/>
      </c>
      <c r="AL4450">
        <f>IF($C4450="","",IF(N($L4450)&lt;=0,"Basic salary missing",IF(ISNA(MATCH($C4450,Departments!$A$5:$A$54,0)),"Department not on Departments sheet",IF(AND($I4450&lt;&gt;"",NOT(ISNUMBER($I4450))),"Date of birth is text, not a date",IF(AND($K4450&lt;&gt;"",NOT(ISNUMBER($K4450))),"Contract end is text, not a date","")))))</f>
        <v/>
      </c>
      <c r="AM4450" s="41">
        <f>IF($R4450=0,0,N($L4450)*(1+$Z4450+BonusMonths/12+IF($Q4450=1,0,EOSB))+N($M4450)+(N($L4450)+SI_Gross*N($M4450))*IF($Q4450=1,SI_O,SI_E))</f>
        <v/>
      </c>
      <c r="AN4450" s="41">
        <f>IF($R4450=0,0,(IF($Q4450=1,MedO,MedE+Ticket)+Training)/12)</f>
        <v/>
      </c>
    </row>
    <row r="4451">
      <c r="I4451" s="35" t="n"/>
      <c r="J4451" s="35" t="n"/>
      <c r="K4451" s="35" t="n"/>
      <c r="L4451" s="36" t="n"/>
      <c r="M4451" s="36" t="n"/>
      <c r="P4451" s="37" t="n"/>
      <c r="Q4451" s="38">
        <f>IF($C4451="",0,IF(OR(LOWER(TRIM($G4451))="omani",LOWER(TRIM($G4451))="oman",LOWER(TRIM($G4451))="om",LOWER(TRIM($G4451))="local"),1,0))</f>
        <v/>
      </c>
      <c r="R4451" s="38">
        <f>IF($C4451="",0,IF(OR(ISNUMBER(SEARCH("resign",$N4451)),ISNUMBER(SEARCH("terminat",$N4451)),ISNUMBER(SEARCH("inactive",$N4451)),ISNUMBER(SEARCH("vacan",$N4451)),ISNUMBER(SEARCH("deceased",$N4451)),ISNUMBER(SEARCH("separated",$N4451))),0,1))</f>
        <v/>
      </c>
      <c r="S4451">
        <f>IF(OR($R4451=0,NOT(ISNUMBER($I4451))),"",IFERROR(DATEDIF($I4451,DATE(FY,1,1),"y"),""))</f>
        <v/>
      </c>
      <c r="T4451">
        <f>IF(OR($R4451=0,NOT(ISNUMBER($J4451))),"",IFERROR(DATEDIF($J4451,DATE(FY,1,1),"y"),0))</f>
        <v/>
      </c>
      <c r="U4451" s="38">
        <f>IF(OR($R4451=0,NOT(ISNUMBER($I4451))),0,IF(YEAR($I4451)+IF($Q4451=1,RetAgeO,RetAgeE)=FY,MONTH($I4451),IF(YEAR($I4451)+IF($Q4451=1,RetAgeO,RetAgeE)&lt;FY,1,0)))</f>
        <v/>
      </c>
      <c r="V4451" s="38">
        <f>IF(OR($R4451=0,NOT(ISNUMBER($K4451))),0,IF(YEAR($K4451)=FY,MONTH($K4451),IF(YEAR($K4451)&lt;FY,1,0)))</f>
        <v/>
      </c>
      <c r="W4451" s="38">
        <f>IF($R4451=0,0,MIN(12,IF(AND(ISNUMBER($O4451),$O4451&gt;=1,$O4451&lt;=12),INT($O4451),12),IF(AND(RetireExit="Yes",$U4451&gt;0),$U4451,12),IF(AND(ContractExit="Yes",$V4451&gt;0),$V4451,12)))</f>
        <v/>
      </c>
      <c r="X4451" s="37">
        <f>IF(ISNUMBER($P4451),$P4451,IncPct)</f>
        <v/>
      </c>
      <c r="Y4451" s="39">
        <f>IF($W4451=0,0,MAX(0,MIN($W4451,IncMonth-1))+MAX(0,$W4451-IncMonth+1)*(1+$X4451))</f>
        <v/>
      </c>
      <c r="Z4451" s="40">
        <f>IF($C4451="",0,IFERROR(INDEX(Departments!$B$5:$B$54,MATCH($C4451,Departments!$A$5:$A$54,0)),0))</f>
        <v/>
      </c>
      <c r="AA4451" s="41">
        <f>N($L4451)*$Y4451</f>
        <v/>
      </c>
      <c r="AB4451" s="41">
        <f>N($M4451)*$Y4451</f>
        <v/>
      </c>
      <c r="AC4451" s="41">
        <f>$AA4451*$Z4451</f>
        <v/>
      </c>
      <c r="AD4451" s="41">
        <f>$AA4451*BonusMonths/12</f>
        <v/>
      </c>
      <c r="AE4451" s="41">
        <f>($AA4451+SI_Gross*$AB4451)*IF($Q4451=1,SI_O,SI_E)</f>
        <v/>
      </c>
      <c r="AF4451" s="41">
        <f>IF($Q4451=1,0,$AA4451*EOSB)</f>
        <v/>
      </c>
      <c r="AG4451" s="41">
        <f>$AN4451*$W4451</f>
        <v/>
      </c>
      <c r="AH4451" s="41">
        <f>SUM($AA4451:$AG4451)</f>
        <v/>
      </c>
      <c r="AI4451" s="41">
        <f>12*($AM4451+$AN4451)</f>
        <v/>
      </c>
      <c r="AJ4451" s="41">
        <f>$AM4451*((IncMonth-1)+(13-IncMonth)*(1+$X4451))+12*$AN4451</f>
        <v/>
      </c>
      <c r="AK4451" s="41">
        <f>IF($R4451=1,N($L4451)+N($M4451),0)</f>
        <v/>
      </c>
      <c r="AL4451">
        <f>IF($C4451="","",IF(N($L4451)&lt;=0,"Basic salary missing",IF(ISNA(MATCH($C4451,Departments!$A$5:$A$54,0)),"Department not on Departments sheet",IF(AND($I4451&lt;&gt;"",NOT(ISNUMBER($I4451))),"Date of birth is text, not a date",IF(AND($K4451&lt;&gt;"",NOT(ISNUMBER($K4451))),"Contract end is text, not a date","")))))</f>
        <v/>
      </c>
      <c r="AM4451" s="41">
        <f>IF($R4451=0,0,N($L4451)*(1+$Z4451+BonusMonths/12+IF($Q4451=1,0,EOSB))+N($M4451)+(N($L4451)+SI_Gross*N($M4451))*IF($Q4451=1,SI_O,SI_E))</f>
        <v/>
      </c>
      <c r="AN4451" s="41">
        <f>IF($R4451=0,0,(IF($Q4451=1,MedO,MedE+Ticket)+Training)/12)</f>
        <v/>
      </c>
    </row>
    <row r="4452">
      <c r="I4452" s="35" t="n"/>
      <c r="J4452" s="35" t="n"/>
      <c r="K4452" s="35" t="n"/>
      <c r="L4452" s="36" t="n"/>
      <c r="M4452" s="36" t="n"/>
      <c r="P4452" s="37" t="n"/>
      <c r="Q4452" s="38">
        <f>IF($C4452="",0,IF(OR(LOWER(TRIM($G4452))="omani",LOWER(TRIM($G4452))="oman",LOWER(TRIM($G4452))="om",LOWER(TRIM($G4452))="local"),1,0))</f>
        <v/>
      </c>
      <c r="R4452" s="38">
        <f>IF($C4452="",0,IF(OR(ISNUMBER(SEARCH("resign",$N4452)),ISNUMBER(SEARCH("terminat",$N4452)),ISNUMBER(SEARCH("inactive",$N4452)),ISNUMBER(SEARCH("vacan",$N4452)),ISNUMBER(SEARCH("deceased",$N4452)),ISNUMBER(SEARCH("separated",$N4452))),0,1))</f>
        <v/>
      </c>
      <c r="S4452">
        <f>IF(OR($R4452=0,NOT(ISNUMBER($I4452))),"",IFERROR(DATEDIF($I4452,DATE(FY,1,1),"y"),""))</f>
        <v/>
      </c>
      <c r="T4452">
        <f>IF(OR($R4452=0,NOT(ISNUMBER($J4452))),"",IFERROR(DATEDIF($J4452,DATE(FY,1,1),"y"),0))</f>
        <v/>
      </c>
      <c r="U4452" s="38">
        <f>IF(OR($R4452=0,NOT(ISNUMBER($I4452))),0,IF(YEAR($I4452)+IF($Q4452=1,RetAgeO,RetAgeE)=FY,MONTH($I4452),IF(YEAR($I4452)+IF($Q4452=1,RetAgeO,RetAgeE)&lt;FY,1,0)))</f>
        <v/>
      </c>
      <c r="V4452" s="38">
        <f>IF(OR($R4452=0,NOT(ISNUMBER($K4452))),0,IF(YEAR($K4452)=FY,MONTH($K4452),IF(YEAR($K4452)&lt;FY,1,0)))</f>
        <v/>
      </c>
      <c r="W4452" s="38">
        <f>IF($R4452=0,0,MIN(12,IF(AND(ISNUMBER($O4452),$O4452&gt;=1,$O4452&lt;=12),INT($O4452),12),IF(AND(RetireExit="Yes",$U4452&gt;0),$U4452,12),IF(AND(ContractExit="Yes",$V4452&gt;0),$V4452,12)))</f>
        <v/>
      </c>
      <c r="X4452" s="37">
        <f>IF(ISNUMBER($P4452),$P4452,IncPct)</f>
        <v/>
      </c>
      <c r="Y4452" s="39">
        <f>IF($W4452=0,0,MAX(0,MIN($W4452,IncMonth-1))+MAX(0,$W4452-IncMonth+1)*(1+$X4452))</f>
        <v/>
      </c>
      <c r="Z4452" s="40">
        <f>IF($C4452="",0,IFERROR(INDEX(Departments!$B$5:$B$54,MATCH($C4452,Departments!$A$5:$A$54,0)),0))</f>
        <v/>
      </c>
      <c r="AA4452" s="41">
        <f>N($L4452)*$Y4452</f>
        <v/>
      </c>
      <c r="AB4452" s="41">
        <f>N($M4452)*$Y4452</f>
        <v/>
      </c>
      <c r="AC4452" s="41">
        <f>$AA4452*$Z4452</f>
        <v/>
      </c>
      <c r="AD4452" s="41">
        <f>$AA4452*BonusMonths/12</f>
        <v/>
      </c>
      <c r="AE4452" s="41">
        <f>($AA4452+SI_Gross*$AB4452)*IF($Q4452=1,SI_O,SI_E)</f>
        <v/>
      </c>
      <c r="AF4452" s="41">
        <f>IF($Q4452=1,0,$AA4452*EOSB)</f>
        <v/>
      </c>
      <c r="AG4452" s="41">
        <f>$AN4452*$W4452</f>
        <v/>
      </c>
      <c r="AH4452" s="41">
        <f>SUM($AA4452:$AG4452)</f>
        <v/>
      </c>
      <c r="AI4452" s="41">
        <f>12*($AM4452+$AN4452)</f>
        <v/>
      </c>
      <c r="AJ4452" s="41">
        <f>$AM4452*((IncMonth-1)+(13-IncMonth)*(1+$X4452))+12*$AN4452</f>
        <v/>
      </c>
      <c r="AK4452" s="41">
        <f>IF($R4452=1,N($L4452)+N($M4452),0)</f>
        <v/>
      </c>
      <c r="AL4452">
        <f>IF($C4452="","",IF(N($L4452)&lt;=0,"Basic salary missing",IF(ISNA(MATCH($C4452,Departments!$A$5:$A$54,0)),"Department not on Departments sheet",IF(AND($I4452&lt;&gt;"",NOT(ISNUMBER($I4452))),"Date of birth is text, not a date",IF(AND($K4452&lt;&gt;"",NOT(ISNUMBER($K4452))),"Contract end is text, not a date","")))))</f>
        <v/>
      </c>
      <c r="AM4452" s="41">
        <f>IF($R4452=0,0,N($L4452)*(1+$Z4452+BonusMonths/12+IF($Q4452=1,0,EOSB))+N($M4452)+(N($L4452)+SI_Gross*N($M4452))*IF($Q4452=1,SI_O,SI_E))</f>
        <v/>
      </c>
      <c r="AN4452" s="41">
        <f>IF($R4452=0,0,(IF($Q4452=1,MedO,MedE+Ticket)+Training)/12)</f>
        <v/>
      </c>
    </row>
    <row r="4453">
      <c r="I4453" s="35" t="n"/>
      <c r="J4453" s="35" t="n"/>
      <c r="K4453" s="35" t="n"/>
      <c r="L4453" s="36" t="n"/>
      <c r="M4453" s="36" t="n"/>
      <c r="P4453" s="37" t="n"/>
      <c r="Q4453" s="38">
        <f>IF($C4453="",0,IF(OR(LOWER(TRIM($G4453))="omani",LOWER(TRIM($G4453))="oman",LOWER(TRIM($G4453))="om",LOWER(TRIM($G4453))="local"),1,0))</f>
        <v/>
      </c>
      <c r="R4453" s="38">
        <f>IF($C4453="",0,IF(OR(ISNUMBER(SEARCH("resign",$N4453)),ISNUMBER(SEARCH("terminat",$N4453)),ISNUMBER(SEARCH("inactive",$N4453)),ISNUMBER(SEARCH("vacan",$N4453)),ISNUMBER(SEARCH("deceased",$N4453)),ISNUMBER(SEARCH("separated",$N4453))),0,1))</f>
        <v/>
      </c>
      <c r="S4453">
        <f>IF(OR($R4453=0,NOT(ISNUMBER($I4453))),"",IFERROR(DATEDIF($I4453,DATE(FY,1,1),"y"),""))</f>
        <v/>
      </c>
      <c r="T4453">
        <f>IF(OR($R4453=0,NOT(ISNUMBER($J4453))),"",IFERROR(DATEDIF($J4453,DATE(FY,1,1),"y"),0))</f>
        <v/>
      </c>
      <c r="U4453" s="38">
        <f>IF(OR($R4453=0,NOT(ISNUMBER($I4453))),0,IF(YEAR($I4453)+IF($Q4453=1,RetAgeO,RetAgeE)=FY,MONTH($I4453),IF(YEAR($I4453)+IF($Q4453=1,RetAgeO,RetAgeE)&lt;FY,1,0)))</f>
        <v/>
      </c>
      <c r="V4453" s="38">
        <f>IF(OR($R4453=0,NOT(ISNUMBER($K4453))),0,IF(YEAR($K4453)=FY,MONTH($K4453),IF(YEAR($K4453)&lt;FY,1,0)))</f>
        <v/>
      </c>
      <c r="W4453" s="38">
        <f>IF($R4453=0,0,MIN(12,IF(AND(ISNUMBER($O4453),$O4453&gt;=1,$O4453&lt;=12),INT($O4453),12),IF(AND(RetireExit="Yes",$U4453&gt;0),$U4453,12),IF(AND(ContractExit="Yes",$V4453&gt;0),$V4453,12)))</f>
        <v/>
      </c>
      <c r="X4453" s="37">
        <f>IF(ISNUMBER($P4453),$P4453,IncPct)</f>
        <v/>
      </c>
      <c r="Y4453" s="39">
        <f>IF($W4453=0,0,MAX(0,MIN($W4453,IncMonth-1))+MAX(0,$W4453-IncMonth+1)*(1+$X4453))</f>
        <v/>
      </c>
      <c r="Z4453" s="40">
        <f>IF($C4453="",0,IFERROR(INDEX(Departments!$B$5:$B$54,MATCH($C4453,Departments!$A$5:$A$54,0)),0))</f>
        <v/>
      </c>
      <c r="AA4453" s="41">
        <f>N($L4453)*$Y4453</f>
        <v/>
      </c>
      <c r="AB4453" s="41">
        <f>N($M4453)*$Y4453</f>
        <v/>
      </c>
      <c r="AC4453" s="41">
        <f>$AA4453*$Z4453</f>
        <v/>
      </c>
      <c r="AD4453" s="41">
        <f>$AA4453*BonusMonths/12</f>
        <v/>
      </c>
      <c r="AE4453" s="41">
        <f>($AA4453+SI_Gross*$AB4453)*IF($Q4453=1,SI_O,SI_E)</f>
        <v/>
      </c>
      <c r="AF4453" s="41">
        <f>IF($Q4453=1,0,$AA4453*EOSB)</f>
        <v/>
      </c>
      <c r="AG4453" s="41">
        <f>$AN4453*$W4453</f>
        <v/>
      </c>
      <c r="AH4453" s="41">
        <f>SUM($AA4453:$AG4453)</f>
        <v/>
      </c>
      <c r="AI4453" s="41">
        <f>12*($AM4453+$AN4453)</f>
        <v/>
      </c>
      <c r="AJ4453" s="41">
        <f>$AM4453*((IncMonth-1)+(13-IncMonth)*(1+$X4453))+12*$AN4453</f>
        <v/>
      </c>
      <c r="AK4453" s="41">
        <f>IF($R4453=1,N($L4453)+N($M4453),0)</f>
        <v/>
      </c>
      <c r="AL4453">
        <f>IF($C4453="","",IF(N($L4453)&lt;=0,"Basic salary missing",IF(ISNA(MATCH($C4453,Departments!$A$5:$A$54,0)),"Department not on Departments sheet",IF(AND($I4453&lt;&gt;"",NOT(ISNUMBER($I4453))),"Date of birth is text, not a date",IF(AND($K4453&lt;&gt;"",NOT(ISNUMBER($K4453))),"Contract end is text, not a date","")))))</f>
        <v/>
      </c>
      <c r="AM4453" s="41">
        <f>IF($R4453=0,0,N($L4453)*(1+$Z4453+BonusMonths/12+IF($Q4453=1,0,EOSB))+N($M4453)+(N($L4453)+SI_Gross*N($M4453))*IF($Q4453=1,SI_O,SI_E))</f>
        <v/>
      </c>
      <c r="AN4453" s="41">
        <f>IF($R4453=0,0,(IF($Q4453=1,MedO,MedE+Ticket)+Training)/12)</f>
        <v/>
      </c>
    </row>
    <row r="4454">
      <c r="I4454" s="35" t="n"/>
      <c r="J4454" s="35" t="n"/>
      <c r="K4454" s="35" t="n"/>
      <c r="L4454" s="36" t="n"/>
      <c r="M4454" s="36" t="n"/>
      <c r="P4454" s="37" t="n"/>
      <c r="Q4454" s="38">
        <f>IF($C4454="",0,IF(OR(LOWER(TRIM($G4454))="omani",LOWER(TRIM($G4454))="oman",LOWER(TRIM($G4454))="om",LOWER(TRIM($G4454))="local"),1,0))</f>
        <v/>
      </c>
      <c r="R4454" s="38">
        <f>IF($C4454="",0,IF(OR(ISNUMBER(SEARCH("resign",$N4454)),ISNUMBER(SEARCH("terminat",$N4454)),ISNUMBER(SEARCH("inactive",$N4454)),ISNUMBER(SEARCH("vacan",$N4454)),ISNUMBER(SEARCH("deceased",$N4454)),ISNUMBER(SEARCH("separated",$N4454))),0,1))</f>
        <v/>
      </c>
      <c r="S4454">
        <f>IF(OR($R4454=0,NOT(ISNUMBER($I4454))),"",IFERROR(DATEDIF($I4454,DATE(FY,1,1),"y"),""))</f>
        <v/>
      </c>
      <c r="T4454">
        <f>IF(OR($R4454=0,NOT(ISNUMBER($J4454))),"",IFERROR(DATEDIF($J4454,DATE(FY,1,1),"y"),0))</f>
        <v/>
      </c>
      <c r="U4454" s="38">
        <f>IF(OR($R4454=0,NOT(ISNUMBER($I4454))),0,IF(YEAR($I4454)+IF($Q4454=1,RetAgeO,RetAgeE)=FY,MONTH($I4454),IF(YEAR($I4454)+IF($Q4454=1,RetAgeO,RetAgeE)&lt;FY,1,0)))</f>
        <v/>
      </c>
      <c r="V4454" s="38">
        <f>IF(OR($R4454=0,NOT(ISNUMBER($K4454))),0,IF(YEAR($K4454)=FY,MONTH($K4454),IF(YEAR($K4454)&lt;FY,1,0)))</f>
        <v/>
      </c>
      <c r="W4454" s="38">
        <f>IF($R4454=0,0,MIN(12,IF(AND(ISNUMBER($O4454),$O4454&gt;=1,$O4454&lt;=12),INT($O4454),12),IF(AND(RetireExit="Yes",$U4454&gt;0),$U4454,12),IF(AND(ContractExit="Yes",$V4454&gt;0),$V4454,12)))</f>
        <v/>
      </c>
      <c r="X4454" s="37">
        <f>IF(ISNUMBER($P4454),$P4454,IncPct)</f>
        <v/>
      </c>
      <c r="Y4454" s="39">
        <f>IF($W4454=0,0,MAX(0,MIN($W4454,IncMonth-1))+MAX(0,$W4454-IncMonth+1)*(1+$X4454))</f>
        <v/>
      </c>
      <c r="Z4454" s="40">
        <f>IF($C4454="",0,IFERROR(INDEX(Departments!$B$5:$B$54,MATCH($C4454,Departments!$A$5:$A$54,0)),0))</f>
        <v/>
      </c>
      <c r="AA4454" s="41">
        <f>N($L4454)*$Y4454</f>
        <v/>
      </c>
      <c r="AB4454" s="41">
        <f>N($M4454)*$Y4454</f>
        <v/>
      </c>
      <c r="AC4454" s="41">
        <f>$AA4454*$Z4454</f>
        <v/>
      </c>
      <c r="AD4454" s="41">
        <f>$AA4454*BonusMonths/12</f>
        <v/>
      </c>
      <c r="AE4454" s="41">
        <f>($AA4454+SI_Gross*$AB4454)*IF($Q4454=1,SI_O,SI_E)</f>
        <v/>
      </c>
      <c r="AF4454" s="41">
        <f>IF($Q4454=1,0,$AA4454*EOSB)</f>
        <v/>
      </c>
      <c r="AG4454" s="41">
        <f>$AN4454*$W4454</f>
        <v/>
      </c>
      <c r="AH4454" s="41">
        <f>SUM($AA4454:$AG4454)</f>
        <v/>
      </c>
      <c r="AI4454" s="41">
        <f>12*($AM4454+$AN4454)</f>
        <v/>
      </c>
      <c r="AJ4454" s="41">
        <f>$AM4454*((IncMonth-1)+(13-IncMonth)*(1+$X4454))+12*$AN4454</f>
        <v/>
      </c>
      <c r="AK4454" s="41">
        <f>IF($R4454=1,N($L4454)+N($M4454),0)</f>
        <v/>
      </c>
      <c r="AL4454">
        <f>IF($C4454="","",IF(N($L4454)&lt;=0,"Basic salary missing",IF(ISNA(MATCH($C4454,Departments!$A$5:$A$54,0)),"Department not on Departments sheet",IF(AND($I4454&lt;&gt;"",NOT(ISNUMBER($I4454))),"Date of birth is text, not a date",IF(AND($K4454&lt;&gt;"",NOT(ISNUMBER($K4454))),"Contract end is text, not a date","")))))</f>
        <v/>
      </c>
      <c r="AM4454" s="41">
        <f>IF($R4454=0,0,N($L4454)*(1+$Z4454+BonusMonths/12+IF($Q4454=1,0,EOSB))+N($M4454)+(N($L4454)+SI_Gross*N($M4454))*IF($Q4454=1,SI_O,SI_E))</f>
        <v/>
      </c>
      <c r="AN4454" s="41">
        <f>IF($R4454=0,0,(IF($Q4454=1,MedO,MedE+Ticket)+Training)/12)</f>
        <v/>
      </c>
    </row>
    <row r="4455">
      <c r="I4455" s="35" t="n"/>
      <c r="J4455" s="35" t="n"/>
      <c r="K4455" s="35" t="n"/>
      <c r="L4455" s="36" t="n"/>
      <c r="M4455" s="36" t="n"/>
      <c r="P4455" s="37" t="n"/>
      <c r="Q4455" s="38">
        <f>IF($C4455="",0,IF(OR(LOWER(TRIM($G4455))="omani",LOWER(TRIM($G4455))="oman",LOWER(TRIM($G4455))="om",LOWER(TRIM($G4455))="local"),1,0))</f>
        <v/>
      </c>
      <c r="R4455" s="38">
        <f>IF($C4455="",0,IF(OR(ISNUMBER(SEARCH("resign",$N4455)),ISNUMBER(SEARCH("terminat",$N4455)),ISNUMBER(SEARCH("inactive",$N4455)),ISNUMBER(SEARCH("vacan",$N4455)),ISNUMBER(SEARCH("deceased",$N4455)),ISNUMBER(SEARCH("separated",$N4455))),0,1))</f>
        <v/>
      </c>
      <c r="S4455">
        <f>IF(OR($R4455=0,NOT(ISNUMBER($I4455))),"",IFERROR(DATEDIF($I4455,DATE(FY,1,1),"y"),""))</f>
        <v/>
      </c>
      <c r="T4455">
        <f>IF(OR($R4455=0,NOT(ISNUMBER($J4455))),"",IFERROR(DATEDIF($J4455,DATE(FY,1,1),"y"),0))</f>
        <v/>
      </c>
      <c r="U4455" s="38">
        <f>IF(OR($R4455=0,NOT(ISNUMBER($I4455))),0,IF(YEAR($I4455)+IF($Q4455=1,RetAgeO,RetAgeE)=FY,MONTH($I4455),IF(YEAR($I4455)+IF($Q4455=1,RetAgeO,RetAgeE)&lt;FY,1,0)))</f>
        <v/>
      </c>
      <c r="V4455" s="38">
        <f>IF(OR($R4455=0,NOT(ISNUMBER($K4455))),0,IF(YEAR($K4455)=FY,MONTH($K4455),IF(YEAR($K4455)&lt;FY,1,0)))</f>
        <v/>
      </c>
      <c r="W4455" s="38">
        <f>IF($R4455=0,0,MIN(12,IF(AND(ISNUMBER($O4455),$O4455&gt;=1,$O4455&lt;=12),INT($O4455),12),IF(AND(RetireExit="Yes",$U4455&gt;0),$U4455,12),IF(AND(ContractExit="Yes",$V4455&gt;0),$V4455,12)))</f>
        <v/>
      </c>
      <c r="X4455" s="37">
        <f>IF(ISNUMBER($P4455),$P4455,IncPct)</f>
        <v/>
      </c>
      <c r="Y4455" s="39">
        <f>IF($W4455=0,0,MAX(0,MIN($W4455,IncMonth-1))+MAX(0,$W4455-IncMonth+1)*(1+$X4455))</f>
        <v/>
      </c>
      <c r="Z4455" s="40">
        <f>IF($C4455="",0,IFERROR(INDEX(Departments!$B$5:$B$54,MATCH($C4455,Departments!$A$5:$A$54,0)),0))</f>
        <v/>
      </c>
      <c r="AA4455" s="41">
        <f>N($L4455)*$Y4455</f>
        <v/>
      </c>
      <c r="AB4455" s="41">
        <f>N($M4455)*$Y4455</f>
        <v/>
      </c>
      <c r="AC4455" s="41">
        <f>$AA4455*$Z4455</f>
        <v/>
      </c>
      <c r="AD4455" s="41">
        <f>$AA4455*BonusMonths/12</f>
        <v/>
      </c>
      <c r="AE4455" s="41">
        <f>($AA4455+SI_Gross*$AB4455)*IF($Q4455=1,SI_O,SI_E)</f>
        <v/>
      </c>
      <c r="AF4455" s="41">
        <f>IF($Q4455=1,0,$AA4455*EOSB)</f>
        <v/>
      </c>
      <c r="AG4455" s="41">
        <f>$AN4455*$W4455</f>
        <v/>
      </c>
      <c r="AH4455" s="41">
        <f>SUM($AA4455:$AG4455)</f>
        <v/>
      </c>
      <c r="AI4455" s="41">
        <f>12*($AM4455+$AN4455)</f>
        <v/>
      </c>
      <c r="AJ4455" s="41">
        <f>$AM4455*((IncMonth-1)+(13-IncMonth)*(1+$X4455))+12*$AN4455</f>
        <v/>
      </c>
      <c r="AK4455" s="41">
        <f>IF($R4455=1,N($L4455)+N($M4455),0)</f>
        <v/>
      </c>
      <c r="AL4455">
        <f>IF($C4455="","",IF(N($L4455)&lt;=0,"Basic salary missing",IF(ISNA(MATCH($C4455,Departments!$A$5:$A$54,0)),"Department not on Departments sheet",IF(AND($I4455&lt;&gt;"",NOT(ISNUMBER($I4455))),"Date of birth is text, not a date",IF(AND($K4455&lt;&gt;"",NOT(ISNUMBER($K4455))),"Contract end is text, not a date","")))))</f>
        <v/>
      </c>
      <c r="AM4455" s="41">
        <f>IF($R4455=0,0,N($L4455)*(1+$Z4455+BonusMonths/12+IF($Q4455=1,0,EOSB))+N($M4455)+(N($L4455)+SI_Gross*N($M4455))*IF($Q4455=1,SI_O,SI_E))</f>
        <v/>
      </c>
      <c r="AN4455" s="41">
        <f>IF($R4455=0,0,(IF($Q4455=1,MedO,MedE+Ticket)+Training)/12)</f>
        <v/>
      </c>
    </row>
    <row r="4456">
      <c r="I4456" s="35" t="n"/>
      <c r="J4456" s="35" t="n"/>
      <c r="K4456" s="35" t="n"/>
      <c r="L4456" s="36" t="n"/>
      <c r="M4456" s="36" t="n"/>
      <c r="P4456" s="37" t="n"/>
      <c r="Q4456" s="38">
        <f>IF($C4456="",0,IF(OR(LOWER(TRIM($G4456))="omani",LOWER(TRIM($G4456))="oman",LOWER(TRIM($G4456))="om",LOWER(TRIM($G4456))="local"),1,0))</f>
        <v/>
      </c>
      <c r="R4456" s="38">
        <f>IF($C4456="",0,IF(OR(ISNUMBER(SEARCH("resign",$N4456)),ISNUMBER(SEARCH("terminat",$N4456)),ISNUMBER(SEARCH("inactive",$N4456)),ISNUMBER(SEARCH("vacan",$N4456)),ISNUMBER(SEARCH("deceased",$N4456)),ISNUMBER(SEARCH("separated",$N4456))),0,1))</f>
        <v/>
      </c>
      <c r="S4456">
        <f>IF(OR($R4456=0,NOT(ISNUMBER($I4456))),"",IFERROR(DATEDIF($I4456,DATE(FY,1,1),"y"),""))</f>
        <v/>
      </c>
      <c r="T4456">
        <f>IF(OR($R4456=0,NOT(ISNUMBER($J4456))),"",IFERROR(DATEDIF($J4456,DATE(FY,1,1),"y"),0))</f>
        <v/>
      </c>
      <c r="U4456" s="38">
        <f>IF(OR($R4456=0,NOT(ISNUMBER($I4456))),0,IF(YEAR($I4456)+IF($Q4456=1,RetAgeO,RetAgeE)=FY,MONTH($I4456),IF(YEAR($I4456)+IF($Q4456=1,RetAgeO,RetAgeE)&lt;FY,1,0)))</f>
        <v/>
      </c>
      <c r="V4456" s="38">
        <f>IF(OR($R4456=0,NOT(ISNUMBER($K4456))),0,IF(YEAR($K4456)=FY,MONTH($K4456),IF(YEAR($K4456)&lt;FY,1,0)))</f>
        <v/>
      </c>
      <c r="W4456" s="38">
        <f>IF($R4456=0,0,MIN(12,IF(AND(ISNUMBER($O4456),$O4456&gt;=1,$O4456&lt;=12),INT($O4456),12),IF(AND(RetireExit="Yes",$U4456&gt;0),$U4456,12),IF(AND(ContractExit="Yes",$V4456&gt;0),$V4456,12)))</f>
        <v/>
      </c>
      <c r="X4456" s="37">
        <f>IF(ISNUMBER($P4456),$P4456,IncPct)</f>
        <v/>
      </c>
      <c r="Y4456" s="39">
        <f>IF($W4456=0,0,MAX(0,MIN($W4456,IncMonth-1))+MAX(0,$W4456-IncMonth+1)*(1+$X4456))</f>
        <v/>
      </c>
      <c r="Z4456" s="40">
        <f>IF($C4456="",0,IFERROR(INDEX(Departments!$B$5:$B$54,MATCH($C4456,Departments!$A$5:$A$54,0)),0))</f>
        <v/>
      </c>
      <c r="AA4456" s="41">
        <f>N($L4456)*$Y4456</f>
        <v/>
      </c>
      <c r="AB4456" s="41">
        <f>N($M4456)*$Y4456</f>
        <v/>
      </c>
      <c r="AC4456" s="41">
        <f>$AA4456*$Z4456</f>
        <v/>
      </c>
      <c r="AD4456" s="41">
        <f>$AA4456*BonusMonths/12</f>
        <v/>
      </c>
      <c r="AE4456" s="41">
        <f>($AA4456+SI_Gross*$AB4456)*IF($Q4456=1,SI_O,SI_E)</f>
        <v/>
      </c>
      <c r="AF4456" s="41">
        <f>IF($Q4456=1,0,$AA4456*EOSB)</f>
        <v/>
      </c>
      <c r="AG4456" s="41">
        <f>$AN4456*$W4456</f>
        <v/>
      </c>
      <c r="AH4456" s="41">
        <f>SUM($AA4456:$AG4456)</f>
        <v/>
      </c>
      <c r="AI4456" s="41">
        <f>12*($AM4456+$AN4456)</f>
        <v/>
      </c>
      <c r="AJ4456" s="41">
        <f>$AM4456*((IncMonth-1)+(13-IncMonth)*(1+$X4456))+12*$AN4456</f>
        <v/>
      </c>
      <c r="AK4456" s="41">
        <f>IF($R4456=1,N($L4456)+N($M4456),0)</f>
        <v/>
      </c>
      <c r="AL4456">
        <f>IF($C4456="","",IF(N($L4456)&lt;=0,"Basic salary missing",IF(ISNA(MATCH($C4456,Departments!$A$5:$A$54,0)),"Department not on Departments sheet",IF(AND($I4456&lt;&gt;"",NOT(ISNUMBER($I4456))),"Date of birth is text, not a date",IF(AND($K4456&lt;&gt;"",NOT(ISNUMBER($K4456))),"Contract end is text, not a date","")))))</f>
        <v/>
      </c>
      <c r="AM4456" s="41">
        <f>IF($R4456=0,0,N($L4456)*(1+$Z4456+BonusMonths/12+IF($Q4456=1,0,EOSB))+N($M4456)+(N($L4456)+SI_Gross*N($M4456))*IF($Q4456=1,SI_O,SI_E))</f>
        <v/>
      </c>
      <c r="AN4456" s="41">
        <f>IF($R4456=0,0,(IF($Q4456=1,MedO,MedE+Ticket)+Training)/12)</f>
        <v/>
      </c>
    </row>
    <row r="4457">
      <c r="I4457" s="35" t="n"/>
      <c r="J4457" s="35" t="n"/>
      <c r="K4457" s="35" t="n"/>
      <c r="L4457" s="36" t="n"/>
      <c r="M4457" s="36" t="n"/>
      <c r="P4457" s="37" t="n"/>
      <c r="Q4457" s="38">
        <f>IF($C4457="",0,IF(OR(LOWER(TRIM($G4457))="omani",LOWER(TRIM($G4457))="oman",LOWER(TRIM($G4457))="om",LOWER(TRIM($G4457))="local"),1,0))</f>
        <v/>
      </c>
      <c r="R4457" s="38">
        <f>IF($C4457="",0,IF(OR(ISNUMBER(SEARCH("resign",$N4457)),ISNUMBER(SEARCH("terminat",$N4457)),ISNUMBER(SEARCH("inactive",$N4457)),ISNUMBER(SEARCH("vacan",$N4457)),ISNUMBER(SEARCH("deceased",$N4457)),ISNUMBER(SEARCH("separated",$N4457))),0,1))</f>
        <v/>
      </c>
      <c r="S4457">
        <f>IF(OR($R4457=0,NOT(ISNUMBER($I4457))),"",IFERROR(DATEDIF($I4457,DATE(FY,1,1),"y"),""))</f>
        <v/>
      </c>
      <c r="T4457">
        <f>IF(OR($R4457=0,NOT(ISNUMBER($J4457))),"",IFERROR(DATEDIF($J4457,DATE(FY,1,1),"y"),0))</f>
        <v/>
      </c>
      <c r="U4457" s="38">
        <f>IF(OR($R4457=0,NOT(ISNUMBER($I4457))),0,IF(YEAR($I4457)+IF($Q4457=1,RetAgeO,RetAgeE)=FY,MONTH($I4457),IF(YEAR($I4457)+IF($Q4457=1,RetAgeO,RetAgeE)&lt;FY,1,0)))</f>
        <v/>
      </c>
      <c r="V4457" s="38">
        <f>IF(OR($R4457=0,NOT(ISNUMBER($K4457))),0,IF(YEAR($K4457)=FY,MONTH($K4457),IF(YEAR($K4457)&lt;FY,1,0)))</f>
        <v/>
      </c>
      <c r="W4457" s="38">
        <f>IF($R4457=0,0,MIN(12,IF(AND(ISNUMBER($O4457),$O4457&gt;=1,$O4457&lt;=12),INT($O4457),12),IF(AND(RetireExit="Yes",$U4457&gt;0),$U4457,12),IF(AND(ContractExit="Yes",$V4457&gt;0),$V4457,12)))</f>
        <v/>
      </c>
      <c r="X4457" s="37">
        <f>IF(ISNUMBER($P4457),$P4457,IncPct)</f>
        <v/>
      </c>
      <c r="Y4457" s="39">
        <f>IF($W4457=0,0,MAX(0,MIN($W4457,IncMonth-1))+MAX(0,$W4457-IncMonth+1)*(1+$X4457))</f>
        <v/>
      </c>
      <c r="Z4457" s="40">
        <f>IF($C4457="",0,IFERROR(INDEX(Departments!$B$5:$B$54,MATCH($C4457,Departments!$A$5:$A$54,0)),0))</f>
        <v/>
      </c>
      <c r="AA4457" s="41">
        <f>N($L4457)*$Y4457</f>
        <v/>
      </c>
      <c r="AB4457" s="41">
        <f>N($M4457)*$Y4457</f>
        <v/>
      </c>
      <c r="AC4457" s="41">
        <f>$AA4457*$Z4457</f>
        <v/>
      </c>
      <c r="AD4457" s="41">
        <f>$AA4457*BonusMonths/12</f>
        <v/>
      </c>
      <c r="AE4457" s="41">
        <f>($AA4457+SI_Gross*$AB4457)*IF($Q4457=1,SI_O,SI_E)</f>
        <v/>
      </c>
      <c r="AF4457" s="41">
        <f>IF($Q4457=1,0,$AA4457*EOSB)</f>
        <v/>
      </c>
      <c r="AG4457" s="41">
        <f>$AN4457*$W4457</f>
        <v/>
      </c>
      <c r="AH4457" s="41">
        <f>SUM($AA4457:$AG4457)</f>
        <v/>
      </c>
      <c r="AI4457" s="41">
        <f>12*($AM4457+$AN4457)</f>
        <v/>
      </c>
      <c r="AJ4457" s="41">
        <f>$AM4457*((IncMonth-1)+(13-IncMonth)*(1+$X4457))+12*$AN4457</f>
        <v/>
      </c>
      <c r="AK4457" s="41">
        <f>IF($R4457=1,N($L4457)+N($M4457),0)</f>
        <v/>
      </c>
      <c r="AL4457">
        <f>IF($C4457="","",IF(N($L4457)&lt;=0,"Basic salary missing",IF(ISNA(MATCH($C4457,Departments!$A$5:$A$54,0)),"Department not on Departments sheet",IF(AND($I4457&lt;&gt;"",NOT(ISNUMBER($I4457))),"Date of birth is text, not a date",IF(AND($K4457&lt;&gt;"",NOT(ISNUMBER($K4457))),"Contract end is text, not a date","")))))</f>
        <v/>
      </c>
      <c r="AM4457" s="41">
        <f>IF($R4457=0,0,N($L4457)*(1+$Z4457+BonusMonths/12+IF($Q4457=1,0,EOSB))+N($M4457)+(N($L4457)+SI_Gross*N($M4457))*IF($Q4457=1,SI_O,SI_E))</f>
        <v/>
      </c>
      <c r="AN4457" s="41">
        <f>IF($R4457=0,0,(IF($Q4457=1,MedO,MedE+Ticket)+Training)/12)</f>
        <v/>
      </c>
    </row>
    <row r="4458">
      <c r="I4458" s="35" t="n"/>
      <c r="J4458" s="35" t="n"/>
      <c r="K4458" s="35" t="n"/>
      <c r="L4458" s="36" t="n"/>
      <c r="M4458" s="36" t="n"/>
      <c r="P4458" s="37" t="n"/>
      <c r="Q4458" s="38">
        <f>IF($C4458="",0,IF(OR(LOWER(TRIM($G4458))="omani",LOWER(TRIM($G4458))="oman",LOWER(TRIM($G4458))="om",LOWER(TRIM($G4458))="local"),1,0))</f>
        <v/>
      </c>
      <c r="R4458" s="38">
        <f>IF($C4458="",0,IF(OR(ISNUMBER(SEARCH("resign",$N4458)),ISNUMBER(SEARCH("terminat",$N4458)),ISNUMBER(SEARCH("inactive",$N4458)),ISNUMBER(SEARCH("vacan",$N4458)),ISNUMBER(SEARCH("deceased",$N4458)),ISNUMBER(SEARCH("separated",$N4458))),0,1))</f>
        <v/>
      </c>
      <c r="S4458">
        <f>IF(OR($R4458=0,NOT(ISNUMBER($I4458))),"",IFERROR(DATEDIF($I4458,DATE(FY,1,1),"y"),""))</f>
        <v/>
      </c>
      <c r="T4458">
        <f>IF(OR($R4458=0,NOT(ISNUMBER($J4458))),"",IFERROR(DATEDIF($J4458,DATE(FY,1,1),"y"),0))</f>
        <v/>
      </c>
      <c r="U4458" s="38">
        <f>IF(OR($R4458=0,NOT(ISNUMBER($I4458))),0,IF(YEAR($I4458)+IF($Q4458=1,RetAgeO,RetAgeE)=FY,MONTH($I4458),IF(YEAR($I4458)+IF($Q4458=1,RetAgeO,RetAgeE)&lt;FY,1,0)))</f>
        <v/>
      </c>
      <c r="V4458" s="38">
        <f>IF(OR($R4458=0,NOT(ISNUMBER($K4458))),0,IF(YEAR($K4458)=FY,MONTH($K4458),IF(YEAR($K4458)&lt;FY,1,0)))</f>
        <v/>
      </c>
      <c r="W4458" s="38">
        <f>IF($R4458=0,0,MIN(12,IF(AND(ISNUMBER($O4458),$O4458&gt;=1,$O4458&lt;=12),INT($O4458),12),IF(AND(RetireExit="Yes",$U4458&gt;0),$U4458,12),IF(AND(ContractExit="Yes",$V4458&gt;0),$V4458,12)))</f>
        <v/>
      </c>
      <c r="X4458" s="37">
        <f>IF(ISNUMBER($P4458),$P4458,IncPct)</f>
        <v/>
      </c>
      <c r="Y4458" s="39">
        <f>IF($W4458=0,0,MAX(0,MIN($W4458,IncMonth-1))+MAX(0,$W4458-IncMonth+1)*(1+$X4458))</f>
        <v/>
      </c>
      <c r="Z4458" s="40">
        <f>IF($C4458="",0,IFERROR(INDEX(Departments!$B$5:$B$54,MATCH($C4458,Departments!$A$5:$A$54,0)),0))</f>
        <v/>
      </c>
      <c r="AA4458" s="41">
        <f>N($L4458)*$Y4458</f>
        <v/>
      </c>
      <c r="AB4458" s="41">
        <f>N($M4458)*$Y4458</f>
        <v/>
      </c>
      <c r="AC4458" s="41">
        <f>$AA4458*$Z4458</f>
        <v/>
      </c>
      <c r="AD4458" s="41">
        <f>$AA4458*BonusMonths/12</f>
        <v/>
      </c>
      <c r="AE4458" s="41">
        <f>($AA4458+SI_Gross*$AB4458)*IF($Q4458=1,SI_O,SI_E)</f>
        <v/>
      </c>
      <c r="AF4458" s="41">
        <f>IF($Q4458=1,0,$AA4458*EOSB)</f>
        <v/>
      </c>
      <c r="AG4458" s="41">
        <f>$AN4458*$W4458</f>
        <v/>
      </c>
      <c r="AH4458" s="41">
        <f>SUM($AA4458:$AG4458)</f>
        <v/>
      </c>
      <c r="AI4458" s="41">
        <f>12*($AM4458+$AN4458)</f>
        <v/>
      </c>
      <c r="AJ4458" s="41">
        <f>$AM4458*((IncMonth-1)+(13-IncMonth)*(1+$X4458))+12*$AN4458</f>
        <v/>
      </c>
      <c r="AK4458" s="41">
        <f>IF($R4458=1,N($L4458)+N($M4458),0)</f>
        <v/>
      </c>
      <c r="AL4458">
        <f>IF($C4458="","",IF(N($L4458)&lt;=0,"Basic salary missing",IF(ISNA(MATCH($C4458,Departments!$A$5:$A$54,0)),"Department not on Departments sheet",IF(AND($I4458&lt;&gt;"",NOT(ISNUMBER($I4458))),"Date of birth is text, not a date",IF(AND($K4458&lt;&gt;"",NOT(ISNUMBER($K4458))),"Contract end is text, not a date","")))))</f>
        <v/>
      </c>
      <c r="AM4458" s="41">
        <f>IF($R4458=0,0,N($L4458)*(1+$Z4458+BonusMonths/12+IF($Q4458=1,0,EOSB))+N($M4458)+(N($L4458)+SI_Gross*N($M4458))*IF($Q4458=1,SI_O,SI_E))</f>
        <v/>
      </c>
      <c r="AN4458" s="41">
        <f>IF($R4458=0,0,(IF($Q4458=1,MedO,MedE+Ticket)+Training)/12)</f>
        <v/>
      </c>
    </row>
    <row r="4459">
      <c r="I4459" s="35" t="n"/>
      <c r="J4459" s="35" t="n"/>
      <c r="K4459" s="35" t="n"/>
      <c r="L4459" s="36" t="n"/>
      <c r="M4459" s="36" t="n"/>
      <c r="P4459" s="37" t="n"/>
      <c r="Q4459" s="38">
        <f>IF($C4459="",0,IF(OR(LOWER(TRIM($G4459))="omani",LOWER(TRIM($G4459))="oman",LOWER(TRIM($G4459))="om",LOWER(TRIM($G4459))="local"),1,0))</f>
        <v/>
      </c>
      <c r="R4459" s="38">
        <f>IF($C4459="",0,IF(OR(ISNUMBER(SEARCH("resign",$N4459)),ISNUMBER(SEARCH("terminat",$N4459)),ISNUMBER(SEARCH("inactive",$N4459)),ISNUMBER(SEARCH("vacan",$N4459)),ISNUMBER(SEARCH("deceased",$N4459)),ISNUMBER(SEARCH("separated",$N4459))),0,1))</f>
        <v/>
      </c>
      <c r="S4459">
        <f>IF(OR($R4459=0,NOT(ISNUMBER($I4459))),"",IFERROR(DATEDIF($I4459,DATE(FY,1,1),"y"),""))</f>
        <v/>
      </c>
      <c r="T4459">
        <f>IF(OR($R4459=0,NOT(ISNUMBER($J4459))),"",IFERROR(DATEDIF($J4459,DATE(FY,1,1),"y"),0))</f>
        <v/>
      </c>
      <c r="U4459" s="38">
        <f>IF(OR($R4459=0,NOT(ISNUMBER($I4459))),0,IF(YEAR($I4459)+IF($Q4459=1,RetAgeO,RetAgeE)=FY,MONTH($I4459),IF(YEAR($I4459)+IF($Q4459=1,RetAgeO,RetAgeE)&lt;FY,1,0)))</f>
        <v/>
      </c>
      <c r="V4459" s="38">
        <f>IF(OR($R4459=0,NOT(ISNUMBER($K4459))),0,IF(YEAR($K4459)=FY,MONTH($K4459),IF(YEAR($K4459)&lt;FY,1,0)))</f>
        <v/>
      </c>
      <c r="W4459" s="38">
        <f>IF($R4459=0,0,MIN(12,IF(AND(ISNUMBER($O4459),$O4459&gt;=1,$O4459&lt;=12),INT($O4459),12),IF(AND(RetireExit="Yes",$U4459&gt;0),$U4459,12),IF(AND(ContractExit="Yes",$V4459&gt;0),$V4459,12)))</f>
        <v/>
      </c>
      <c r="X4459" s="37">
        <f>IF(ISNUMBER($P4459),$P4459,IncPct)</f>
        <v/>
      </c>
      <c r="Y4459" s="39">
        <f>IF($W4459=0,0,MAX(0,MIN($W4459,IncMonth-1))+MAX(0,$W4459-IncMonth+1)*(1+$X4459))</f>
        <v/>
      </c>
      <c r="Z4459" s="40">
        <f>IF($C4459="",0,IFERROR(INDEX(Departments!$B$5:$B$54,MATCH($C4459,Departments!$A$5:$A$54,0)),0))</f>
        <v/>
      </c>
      <c r="AA4459" s="41">
        <f>N($L4459)*$Y4459</f>
        <v/>
      </c>
      <c r="AB4459" s="41">
        <f>N($M4459)*$Y4459</f>
        <v/>
      </c>
      <c r="AC4459" s="41">
        <f>$AA4459*$Z4459</f>
        <v/>
      </c>
      <c r="AD4459" s="41">
        <f>$AA4459*BonusMonths/12</f>
        <v/>
      </c>
      <c r="AE4459" s="41">
        <f>($AA4459+SI_Gross*$AB4459)*IF($Q4459=1,SI_O,SI_E)</f>
        <v/>
      </c>
      <c r="AF4459" s="41">
        <f>IF($Q4459=1,0,$AA4459*EOSB)</f>
        <v/>
      </c>
      <c r="AG4459" s="41">
        <f>$AN4459*$W4459</f>
        <v/>
      </c>
      <c r="AH4459" s="41">
        <f>SUM($AA4459:$AG4459)</f>
        <v/>
      </c>
      <c r="AI4459" s="41">
        <f>12*($AM4459+$AN4459)</f>
        <v/>
      </c>
      <c r="AJ4459" s="41">
        <f>$AM4459*((IncMonth-1)+(13-IncMonth)*(1+$X4459))+12*$AN4459</f>
        <v/>
      </c>
      <c r="AK4459" s="41">
        <f>IF($R4459=1,N($L4459)+N($M4459),0)</f>
        <v/>
      </c>
      <c r="AL4459">
        <f>IF($C4459="","",IF(N($L4459)&lt;=0,"Basic salary missing",IF(ISNA(MATCH($C4459,Departments!$A$5:$A$54,0)),"Department not on Departments sheet",IF(AND($I4459&lt;&gt;"",NOT(ISNUMBER($I4459))),"Date of birth is text, not a date",IF(AND($K4459&lt;&gt;"",NOT(ISNUMBER($K4459))),"Contract end is text, not a date","")))))</f>
        <v/>
      </c>
      <c r="AM4459" s="41">
        <f>IF($R4459=0,0,N($L4459)*(1+$Z4459+BonusMonths/12+IF($Q4459=1,0,EOSB))+N($M4459)+(N($L4459)+SI_Gross*N($M4459))*IF($Q4459=1,SI_O,SI_E))</f>
        <v/>
      </c>
      <c r="AN4459" s="41">
        <f>IF($R4459=0,0,(IF($Q4459=1,MedO,MedE+Ticket)+Training)/12)</f>
        <v/>
      </c>
    </row>
    <row r="4460">
      <c r="I4460" s="35" t="n"/>
      <c r="J4460" s="35" t="n"/>
      <c r="K4460" s="35" t="n"/>
      <c r="L4460" s="36" t="n"/>
      <c r="M4460" s="36" t="n"/>
      <c r="P4460" s="37" t="n"/>
      <c r="Q4460" s="38">
        <f>IF($C4460="",0,IF(OR(LOWER(TRIM($G4460))="omani",LOWER(TRIM($G4460))="oman",LOWER(TRIM($G4460))="om",LOWER(TRIM($G4460))="local"),1,0))</f>
        <v/>
      </c>
      <c r="R4460" s="38">
        <f>IF($C4460="",0,IF(OR(ISNUMBER(SEARCH("resign",$N4460)),ISNUMBER(SEARCH("terminat",$N4460)),ISNUMBER(SEARCH("inactive",$N4460)),ISNUMBER(SEARCH("vacan",$N4460)),ISNUMBER(SEARCH("deceased",$N4460)),ISNUMBER(SEARCH("separated",$N4460))),0,1))</f>
        <v/>
      </c>
      <c r="S4460">
        <f>IF(OR($R4460=0,NOT(ISNUMBER($I4460))),"",IFERROR(DATEDIF($I4460,DATE(FY,1,1),"y"),""))</f>
        <v/>
      </c>
      <c r="T4460">
        <f>IF(OR($R4460=0,NOT(ISNUMBER($J4460))),"",IFERROR(DATEDIF($J4460,DATE(FY,1,1),"y"),0))</f>
        <v/>
      </c>
      <c r="U4460" s="38">
        <f>IF(OR($R4460=0,NOT(ISNUMBER($I4460))),0,IF(YEAR($I4460)+IF($Q4460=1,RetAgeO,RetAgeE)=FY,MONTH($I4460),IF(YEAR($I4460)+IF($Q4460=1,RetAgeO,RetAgeE)&lt;FY,1,0)))</f>
        <v/>
      </c>
      <c r="V4460" s="38">
        <f>IF(OR($R4460=0,NOT(ISNUMBER($K4460))),0,IF(YEAR($K4460)=FY,MONTH($K4460),IF(YEAR($K4460)&lt;FY,1,0)))</f>
        <v/>
      </c>
      <c r="W4460" s="38">
        <f>IF($R4460=0,0,MIN(12,IF(AND(ISNUMBER($O4460),$O4460&gt;=1,$O4460&lt;=12),INT($O4460),12),IF(AND(RetireExit="Yes",$U4460&gt;0),$U4460,12),IF(AND(ContractExit="Yes",$V4460&gt;0),$V4460,12)))</f>
        <v/>
      </c>
      <c r="X4460" s="37">
        <f>IF(ISNUMBER($P4460),$P4460,IncPct)</f>
        <v/>
      </c>
      <c r="Y4460" s="39">
        <f>IF($W4460=0,0,MAX(0,MIN($W4460,IncMonth-1))+MAX(0,$W4460-IncMonth+1)*(1+$X4460))</f>
        <v/>
      </c>
      <c r="Z4460" s="40">
        <f>IF($C4460="",0,IFERROR(INDEX(Departments!$B$5:$B$54,MATCH($C4460,Departments!$A$5:$A$54,0)),0))</f>
        <v/>
      </c>
      <c r="AA4460" s="41">
        <f>N($L4460)*$Y4460</f>
        <v/>
      </c>
      <c r="AB4460" s="41">
        <f>N($M4460)*$Y4460</f>
        <v/>
      </c>
      <c r="AC4460" s="41">
        <f>$AA4460*$Z4460</f>
        <v/>
      </c>
      <c r="AD4460" s="41">
        <f>$AA4460*BonusMonths/12</f>
        <v/>
      </c>
      <c r="AE4460" s="41">
        <f>($AA4460+SI_Gross*$AB4460)*IF($Q4460=1,SI_O,SI_E)</f>
        <v/>
      </c>
      <c r="AF4460" s="41">
        <f>IF($Q4460=1,0,$AA4460*EOSB)</f>
        <v/>
      </c>
      <c r="AG4460" s="41">
        <f>$AN4460*$W4460</f>
        <v/>
      </c>
      <c r="AH4460" s="41">
        <f>SUM($AA4460:$AG4460)</f>
        <v/>
      </c>
      <c r="AI4460" s="41">
        <f>12*($AM4460+$AN4460)</f>
        <v/>
      </c>
      <c r="AJ4460" s="41">
        <f>$AM4460*((IncMonth-1)+(13-IncMonth)*(1+$X4460))+12*$AN4460</f>
        <v/>
      </c>
      <c r="AK4460" s="41">
        <f>IF($R4460=1,N($L4460)+N($M4460),0)</f>
        <v/>
      </c>
      <c r="AL4460">
        <f>IF($C4460="","",IF(N($L4460)&lt;=0,"Basic salary missing",IF(ISNA(MATCH($C4460,Departments!$A$5:$A$54,0)),"Department not on Departments sheet",IF(AND($I4460&lt;&gt;"",NOT(ISNUMBER($I4460))),"Date of birth is text, not a date",IF(AND($K4460&lt;&gt;"",NOT(ISNUMBER($K4460))),"Contract end is text, not a date","")))))</f>
        <v/>
      </c>
      <c r="AM4460" s="41">
        <f>IF($R4460=0,0,N($L4460)*(1+$Z4460+BonusMonths/12+IF($Q4460=1,0,EOSB))+N($M4460)+(N($L4460)+SI_Gross*N($M4460))*IF($Q4460=1,SI_O,SI_E))</f>
        <v/>
      </c>
      <c r="AN4460" s="41">
        <f>IF($R4460=0,0,(IF($Q4460=1,MedO,MedE+Ticket)+Training)/12)</f>
        <v/>
      </c>
    </row>
    <row r="4461">
      <c r="I4461" s="35" t="n"/>
      <c r="J4461" s="35" t="n"/>
      <c r="K4461" s="35" t="n"/>
      <c r="L4461" s="36" t="n"/>
      <c r="M4461" s="36" t="n"/>
      <c r="P4461" s="37" t="n"/>
      <c r="Q4461" s="38">
        <f>IF($C4461="",0,IF(OR(LOWER(TRIM($G4461))="omani",LOWER(TRIM($G4461))="oman",LOWER(TRIM($G4461))="om",LOWER(TRIM($G4461))="local"),1,0))</f>
        <v/>
      </c>
      <c r="R4461" s="38">
        <f>IF($C4461="",0,IF(OR(ISNUMBER(SEARCH("resign",$N4461)),ISNUMBER(SEARCH("terminat",$N4461)),ISNUMBER(SEARCH("inactive",$N4461)),ISNUMBER(SEARCH("vacan",$N4461)),ISNUMBER(SEARCH("deceased",$N4461)),ISNUMBER(SEARCH("separated",$N4461))),0,1))</f>
        <v/>
      </c>
      <c r="S4461">
        <f>IF(OR($R4461=0,NOT(ISNUMBER($I4461))),"",IFERROR(DATEDIF($I4461,DATE(FY,1,1),"y"),""))</f>
        <v/>
      </c>
      <c r="T4461">
        <f>IF(OR($R4461=0,NOT(ISNUMBER($J4461))),"",IFERROR(DATEDIF($J4461,DATE(FY,1,1),"y"),0))</f>
        <v/>
      </c>
      <c r="U4461" s="38">
        <f>IF(OR($R4461=0,NOT(ISNUMBER($I4461))),0,IF(YEAR($I4461)+IF($Q4461=1,RetAgeO,RetAgeE)=FY,MONTH($I4461),IF(YEAR($I4461)+IF($Q4461=1,RetAgeO,RetAgeE)&lt;FY,1,0)))</f>
        <v/>
      </c>
      <c r="V4461" s="38">
        <f>IF(OR($R4461=0,NOT(ISNUMBER($K4461))),0,IF(YEAR($K4461)=FY,MONTH($K4461),IF(YEAR($K4461)&lt;FY,1,0)))</f>
        <v/>
      </c>
      <c r="W4461" s="38">
        <f>IF($R4461=0,0,MIN(12,IF(AND(ISNUMBER($O4461),$O4461&gt;=1,$O4461&lt;=12),INT($O4461),12),IF(AND(RetireExit="Yes",$U4461&gt;0),$U4461,12),IF(AND(ContractExit="Yes",$V4461&gt;0),$V4461,12)))</f>
        <v/>
      </c>
      <c r="X4461" s="37">
        <f>IF(ISNUMBER($P4461),$P4461,IncPct)</f>
        <v/>
      </c>
      <c r="Y4461" s="39">
        <f>IF($W4461=0,0,MAX(0,MIN($W4461,IncMonth-1))+MAX(0,$W4461-IncMonth+1)*(1+$X4461))</f>
        <v/>
      </c>
      <c r="Z4461" s="40">
        <f>IF($C4461="",0,IFERROR(INDEX(Departments!$B$5:$B$54,MATCH($C4461,Departments!$A$5:$A$54,0)),0))</f>
        <v/>
      </c>
      <c r="AA4461" s="41">
        <f>N($L4461)*$Y4461</f>
        <v/>
      </c>
      <c r="AB4461" s="41">
        <f>N($M4461)*$Y4461</f>
        <v/>
      </c>
      <c r="AC4461" s="41">
        <f>$AA4461*$Z4461</f>
        <v/>
      </c>
      <c r="AD4461" s="41">
        <f>$AA4461*BonusMonths/12</f>
        <v/>
      </c>
      <c r="AE4461" s="41">
        <f>($AA4461+SI_Gross*$AB4461)*IF($Q4461=1,SI_O,SI_E)</f>
        <v/>
      </c>
      <c r="AF4461" s="41">
        <f>IF($Q4461=1,0,$AA4461*EOSB)</f>
        <v/>
      </c>
      <c r="AG4461" s="41">
        <f>$AN4461*$W4461</f>
        <v/>
      </c>
      <c r="AH4461" s="41">
        <f>SUM($AA4461:$AG4461)</f>
        <v/>
      </c>
      <c r="AI4461" s="41">
        <f>12*($AM4461+$AN4461)</f>
        <v/>
      </c>
      <c r="AJ4461" s="41">
        <f>$AM4461*((IncMonth-1)+(13-IncMonth)*(1+$X4461))+12*$AN4461</f>
        <v/>
      </c>
      <c r="AK4461" s="41">
        <f>IF($R4461=1,N($L4461)+N($M4461),0)</f>
        <v/>
      </c>
      <c r="AL4461">
        <f>IF($C4461="","",IF(N($L4461)&lt;=0,"Basic salary missing",IF(ISNA(MATCH($C4461,Departments!$A$5:$A$54,0)),"Department not on Departments sheet",IF(AND($I4461&lt;&gt;"",NOT(ISNUMBER($I4461))),"Date of birth is text, not a date",IF(AND($K4461&lt;&gt;"",NOT(ISNUMBER($K4461))),"Contract end is text, not a date","")))))</f>
        <v/>
      </c>
      <c r="AM4461" s="41">
        <f>IF($R4461=0,0,N($L4461)*(1+$Z4461+BonusMonths/12+IF($Q4461=1,0,EOSB))+N($M4461)+(N($L4461)+SI_Gross*N($M4461))*IF($Q4461=1,SI_O,SI_E))</f>
        <v/>
      </c>
      <c r="AN4461" s="41">
        <f>IF($R4461=0,0,(IF($Q4461=1,MedO,MedE+Ticket)+Training)/12)</f>
        <v/>
      </c>
    </row>
    <row r="4462">
      <c r="I4462" s="35" t="n"/>
      <c r="J4462" s="35" t="n"/>
      <c r="K4462" s="35" t="n"/>
      <c r="L4462" s="36" t="n"/>
      <c r="M4462" s="36" t="n"/>
      <c r="P4462" s="37" t="n"/>
      <c r="Q4462" s="38">
        <f>IF($C4462="",0,IF(OR(LOWER(TRIM($G4462))="omani",LOWER(TRIM($G4462))="oman",LOWER(TRIM($G4462))="om",LOWER(TRIM($G4462))="local"),1,0))</f>
        <v/>
      </c>
      <c r="R4462" s="38">
        <f>IF($C4462="",0,IF(OR(ISNUMBER(SEARCH("resign",$N4462)),ISNUMBER(SEARCH("terminat",$N4462)),ISNUMBER(SEARCH("inactive",$N4462)),ISNUMBER(SEARCH("vacan",$N4462)),ISNUMBER(SEARCH("deceased",$N4462)),ISNUMBER(SEARCH("separated",$N4462))),0,1))</f>
        <v/>
      </c>
      <c r="S4462">
        <f>IF(OR($R4462=0,NOT(ISNUMBER($I4462))),"",IFERROR(DATEDIF($I4462,DATE(FY,1,1),"y"),""))</f>
        <v/>
      </c>
      <c r="T4462">
        <f>IF(OR($R4462=0,NOT(ISNUMBER($J4462))),"",IFERROR(DATEDIF($J4462,DATE(FY,1,1),"y"),0))</f>
        <v/>
      </c>
      <c r="U4462" s="38">
        <f>IF(OR($R4462=0,NOT(ISNUMBER($I4462))),0,IF(YEAR($I4462)+IF($Q4462=1,RetAgeO,RetAgeE)=FY,MONTH($I4462),IF(YEAR($I4462)+IF($Q4462=1,RetAgeO,RetAgeE)&lt;FY,1,0)))</f>
        <v/>
      </c>
      <c r="V4462" s="38">
        <f>IF(OR($R4462=0,NOT(ISNUMBER($K4462))),0,IF(YEAR($K4462)=FY,MONTH($K4462),IF(YEAR($K4462)&lt;FY,1,0)))</f>
        <v/>
      </c>
      <c r="W4462" s="38">
        <f>IF($R4462=0,0,MIN(12,IF(AND(ISNUMBER($O4462),$O4462&gt;=1,$O4462&lt;=12),INT($O4462),12),IF(AND(RetireExit="Yes",$U4462&gt;0),$U4462,12),IF(AND(ContractExit="Yes",$V4462&gt;0),$V4462,12)))</f>
        <v/>
      </c>
      <c r="X4462" s="37">
        <f>IF(ISNUMBER($P4462),$P4462,IncPct)</f>
        <v/>
      </c>
      <c r="Y4462" s="39">
        <f>IF($W4462=0,0,MAX(0,MIN($W4462,IncMonth-1))+MAX(0,$W4462-IncMonth+1)*(1+$X4462))</f>
        <v/>
      </c>
      <c r="Z4462" s="40">
        <f>IF($C4462="",0,IFERROR(INDEX(Departments!$B$5:$B$54,MATCH($C4462,Departments!$A$5:$A$54,0)),0))</f>
        <v/>
      </c>
      <c r="AA4462" s="41">
        <f>N($L4462)*$Y4462</f>
        <v/>
      </c>
      <c r="AB4462" s="41">
        <f>N($M4462)*$Y4462</f>
        <v/>
      </c>
      <c r="AC4462" s="41">
        <f>$AA4462*$Z4462</f>
        <v/>
      </c>
      <c r="AD4462" s="41">
        <f>$AA4462*BonusMonths/12</f>
        <v/>
      </c>
      <c r="AE4462" s="41">
        <f>($AA4462+SI_Gross*$AB4462)*IF($Q4462=1,SI_O,SI_E)</f>
        <v/>
      </c>
      <c r="AF4462" s="41">
        <f>IF($Q4462=1,0,$AA4462*EOSB)</f>
        <v/>
      </c>
      <c r="AG4462" s="41">
        <f>$AN4462*$W4462</f>
        <v/>
      </c>
      <c r="AH4462" s="41">
        <f>SUM($AA4462:$AG4462)</f>
        <v/>
      </c>
      <c r="AI4462" s="41">
        <f>12*($AM4462+$AN4462)</f>
        <v/>
      </c>
      <c r="AJ4462" s="41">
        <f>$AM4462*((IncMonth-1)+(13-IncMonth)*(1+$X4462))+12*$AN4462</f>
        <v/>
      </c>
      <c r="AK4462" s="41">
        <f>IF($R4462=1,N($L4462)+N($M4462),0)</f>
        <v/>
      </c>
      <c r="AL4462">
        <f>IF($C4462="","",IF(N($L4462)&lt;=0,"Basic salary missing",IF(ISNA(MATCH($C4462,Departments!$A$5:$A$54,0)),"Department not on Departments sheet",IF(AND($I4462&lt;&gt;"",NOT(ISNUMBER($I4462))),"Date of birth is text, not a date",IF(AND($K4462&lt;&gt;"",NOT(ISNUMBER($K4462))),"Contract end is text, not a date","")))))</f>
        <v/>
      </c>
      <c r="AM4462" s="41">
        <f>IF($R4462=0,0,N($L4462)*(1+$Z4462+BonusMonths/12+IF($Q4462=1,0,EOSB))+N($M4462)+(N($L4462)+SI_Gross*N($M4462))*IF($Q4462=1,SI_O,SI_E))</f>
        <v/>
      </c>
      <c r="AN4462" s="41">
        <f>IF($R4462=0,0,(IF($Q4462=1,MedO,MedE+Ticket)+Training)/12)</f>
        <v/>
      </c>
    </row>
    <row r="4463">
      <c r="I4463" s="35" t="n"/>
      <c r="J4463" s="35" t="n"/>
      <c r="K4463" s="35" t="n"/>
      <c r="L4463" s="36" t="n"/>
      <c r="M4463" s="36" t="n"/>
      <c r="P4463" s="37" t="n"/>
      <c r="Q4463" s="38">
        <f>IF($C4463="",0,IF(OR(LOWER(TRIM($G4463))="omani",LOWER(TRIM($G4463))="oman",LOWER(TRIM($G4463))="om",LOWER(TRIM($G4463))="local"),1,0))</f>
        <v/>
      </c>
      <c r="R4463" s="38">
        <f>IF($C4463="",0,IF(OR(ISNUMBER(SEARCH("resign",$N4463)),ISNUMBER(SEARCH("terminat",$N4463)),ISNUMBER(SEARCH("inactive",$N4463)),ISNUMBER(SEARCH("vacan",$N4463)),ISNUMBER(SEARCH("deceased",$N4463)),ISNUMBER(SEARCH("separated",$N4463))),0,1))</f>
        <v/>
      </c>
      <c r="S4463">
        <f>IF(OR($R4463=0,NOT(ISNUMBER($I4463))),"",IFERROR(DATEDIF($I4463,DATE(FY,1,1),"y"),""))</f>
        <v/>
      </c>
      <c r="T4463">
        <f>IF(OR($R4463=0,NOT(ISNUMBER($J4463))),"",IFERROR(DATEDIF($J4463,DATE(FY,1,1),"y"),0))</f>
        <v/>
      </c>
      <c r="U4463" s="38">
        <f>IF(OR($R4463=0,NOT(ISNUMBER($I4463))),0,IF(YEAR($I4463)+IF($Q4463=1,RetAgeO,RetAgeE)=FY,MONTH($I4463),IF(YEAR($I4463)+IF($Q4463=1,RetAgeO,RetAgeE)&lt;FY,1,0)))</f>
        <v/>
      </c>
      <c r="V4463" s="38">
        <f>IF(OR($R4463=0,NOT(ISNUMBER($K4463))),0,IF(YEAR($K4463)=FY,MONTH($K4463),IF(YEAR($K4463)&lt;FY,1,0)))</f>
        <v/>
      </c>
      <c r="W4463" s="38">
        <f>IF($R4463=0,0,MIN(12,IF(AND(ISNUMBER($O4463),$O4463&gt;=1,$O4463&lt;=12),INT($O4463),12),IF(AND(RetireExit="Yes",$U4463&gt;0),$U4463,12),IF(AND(ContractExit="Yes",$V4463&gt;0),$V4463,12)))</f>
        <v/>
      </c>
      <c r="X4463" s="37">
        <f>IF(ISNUMBER($P4463),$P4463,IncPct)</f>
        <v/>
      </c>
      <c r="Y4463" s="39">
        <f>IF($W4463=0,0,MAX(0,MIN($W4463,IncMonth-1))+MAX(0,$W4463-IncMonth+1)*(1+$X4463))</f>
        <v/>
      </c>
      <c r="Z4463" s="40">
        <f>IF($C4463="",0,IFERROR(INDEX(Departments!$B$5:$B$54,MATCH($C4463,Departments!$A$5:$A$54,0)),0))</f>
        <v/>
      </c>
      <c r="AA4463" s="41">
        <f>N($L4463)*$Y4463</f>
        <v/>
      </c>
      <c r="AB4463" s="41">
        <f>N($M4463)*$Y4463</f>
        <v/>
      </c>
      <c r="AC4463" s="41">
        <f>$AA4463*$Z4463</f>
        <v/>
      </c>
      <c r="AD4463" s="41">
        <f>$AA4463*BonusMonths/12</f>
        <v/>
      </c>
      <c r="AE4463" s="41">
        <f>($AA4463+SI_Gross*$AB4463)*IF($Q4463=1,SI_O,SI_E)</f>
        <v/>
      </c>
      <c r="AF4463" s="41">
        <f>IF($Q4463=1,0,$AA4463*EOSB)</f>
        <v/>
      </c>
      <c r="AG4463" s="41">
        <f>$AN4463*$W4463</f>
        <v/>
      </c>
      <c r="AH4463" s="41">
        <f>SUM($AA4463:$AG4463)</f>
        <v/>
      </c>
      <c r="AI4463" s="41">
        <f>12*($AM4463+$AN4463)</f>
        <v/>
      </c>
      <c r="AJ4463" s="41">
        <f>$AM4463*((IncMonth-1)+(13-IncMonth)*(1+$X4463))+12*$AN4463</f>
        <v/>
      </c>
      <c r="AK4463" s="41">
        <f>IF($R4463=1,N($L4463)+N($M4463),0)</f>
        <v/>
      </c>
      <c r="AL4463">
        <f>IF($C4463="","",IF(N($L4463)&lt;=0,"Basic salary missing",IF(ISNA(MATCH($C4463,Departments!$A$5:$A$54,0)),"Department not on Departments sheet",IF(AND($I4463&lt;&gt;"",NOT(ISNUMBER($I4463))),"Date of birth is text, not a date",IF(AND($K4463&lt;&gt;"",NOT(ISNUMBER($K4463))),"Contract end is text, not a date","")))))</f>
        <v/>
      </c>
      <c r="AM4463" s="41">
        <f>IF($R4463=0,0,N($L4463)*(1+$Z4463+BonusMonths/12+IF($Q4463=1,0,EOSB))+N($M4463)+(N($L4463)+SI_Gross*N($M4463))*IF($Q4463=1,SI_O,SI_E))</f>
        <v/>
      </c>
      <c r="AN4463" s="41">
        <f>IF($R4463=0,0,(IF($Q4463=1,MedO,MedE+Ticket)+Training)/12)</f>
        <v/>
      </c>
    </row>
    <row r="4464">
      <c r="I4464" s="35" t="n"/>
      <c r="J4464" s="35" t="n"/>
      <c r="K4464" s="35" t="n"/>
      <c r="L4464" s="36" t="n"/>
      <c r="M4464" s="36" t="n"/>
      <c r="P4464" s="37" t="n"/>
      <c r="Q4464" s="38">
        <f>IF($C4464="",0,IF(OR(LOWER(TRIM($G4464))="omani",LOWER(TRIM($G4464))="oman",LOWER(TRIM($G4464))="om",LOWER(TRIM($G4464))="local"),1,0))</f>
        <v/>
      </c>
      <c r="R4464" s="38">
        <f>IF($C4464="",0,IF(OR(ISNUMBER(SEARCH("resign",$N4464)),ISNUMBER(SEARCH("terminat",$N4464)),ISNUMBER(SEARCH("inactive",$N4464)),ISNUMBER(SEARCH("vacan",$N4464)),ISNUMBER(SEARCH("deceased",$N4464)),ISNUMBER(SEARCH("separated",$N4464))),0,1))</f>
        <v/>
      </c>
      <c r="S4464">
        <f>IF(OR($R4464=0,NOT(ISNUMBER($I4464))),"",IFERROR(DATEDIF($I4464,DATE(FY,1,1),"y"),""))</f>
        <v/>
      </c>
      <c r="T4464">
        <f>IF(OR($R4464=0,NOT(ISNUMBER($J4464))),"",IFERROR(DATEDIF($J4464,DATE(FY,1,1),"y"),0))</f>
        <v/>
      </c>
      <c r="U4464" s="38">
        <f>IF(OR($R4464=0,NOT(ISNUMBER($I4464))),0,IF(YEAR($I4464)+IF($Q4464=1,RetAgeO,RetAgeE)=FY,MONTH($I4464),IF(YEAR($I4464)+IF($Q4464=1,RetAgeO,RetAgeE)&lt;FY,1,0)))</f>
        <v/>
      </c>
      <c r="V4464" s="38">
        <f>IF(OR($R4464=0,NOT(ISNUMBER($K4464))),0,IF(YEAR($K4464)=FY,MONTH($K4464),IF(YEAR($K4464)&lt;FY,1,0)))</f>
        <v/>
      </c>
      <c r="W4464" s="38">
        <f>IF($R4464=0,0,MIN(12,IF(AND(ISNUMBER($O4464),$O4464&gt;=1,$O4464&lt;=12),INT($O4464),12),IF(AND(RetireExit="Yes",$U4464&gt;0),$U4464,12),IF(AND(ContractExit="Yes",$V4464&gt;0),$V4464,12)))</f>
        <v/>
      </c>
      <c r="X4464" s="37">
        <f>IF(ISNUMBER($P4464),$P4464,IncPct)</f>
        <v/>
      </c>
      <c r="Y4464" s="39">
        <f>IF($W4464=0,0,MAX(0,MIN($W4464,IncMonth-1))+MAX(0,$W4464-IncMonth+1)*(1+$X4464))</f>
        <v/>
      </c>
      <c r="Z4464" s="40">
        <f>IF($C4464="",0,IFERROR(INDEX(Departments!$B$5:$B$54,MATCH($C4464,Departments!$A$5:$A$54,0)),0))</f>
        <v/>
      </c>
      <c r="AA4464" s="41">
        <f>N($L4464)*$Y4464</f>
        <v/>
      </c>
      <c r="AB4464" s="41">
        <f>N($M4464)*$Y4464</f>
        <v/>
      </c>
      <c r="AC4464" s="41">
        <f>$AA4464*$Z4464</f>
        <v/>
      </c>
      <c r="AD4464" s="41">
        <f>$AA4464*BonusMonths/12</f>
        <v/>
      </c>
      <c r="AE4464" s="41">
        <f>($AA4464+SI_Gross*$AB4464)*IF($Q4464=1,SI_O,SI_E)</f>
        <v/>
      </c>
      <c r="AF4464" s="41">
        <f>IF($Q4464=1,0,$AA4464*EOSB)</f>
        <v/>
      </c>
      <c r="AG4464" s="41">
        <f>$AN4464*$W4464</f>
        <v/>
      </c>
      <c r="AH4464" s="41">
        <f>SUM($AA4464:$AG4464)</f>
        <v/>
      </c>
      <c r="AI4464" s="41">
        <f>12*($AM4464+$AN4464)</f>
        <v/>
      </c>
      <c r="AJ4464" s="41">
        <f>$AM4464*((IncMonth-1)+(13-IncMonth)*(1+$X4464))+12*$AN4464</f>
        <v/>
      </c>
      <c r="AK4464" s="41">
        <f>IF($R4464=1,N($L4464)+N($M4464),0)</f>
        <v/>
      </c>
      <c r="AL4464">
        <f>IF($C4464="","",IF(N($L4464)&lt;=0,"Basic salary missing",IF(ISNA(MATCH($C4464,Departments!$A$5:$A$54,0)),"Department not on Departments sheet",IF(AND($I4464&lt;&gt;"",NOT(ISNUMBER($I4464))),"Date of birth is text, not a date",IF(AND($K4464&lt;&gt;"",NOT(ISNUMBER($K4464))),"Contract end is text, not a date","")))))</f>
        <v/>
      </c>
      <c r="AM4464" s="41">
        <f>IF($R4464=0,0,N($L4464)*(1+$Z4464+BonusMonths/12+IF($Q4464=1,0,EOSB))+N($M4464)+(N($L4464)+SI_Gross*N($M4464))*IF($Q4464=1,SI_O,SI_E))</f>
        <v/>
      </c>
      <c r="AN4464" s="41">
        <f>IF($R4464=0,0,(IF($Q4464=1,MedO,MedE+Ticket)+Training)/12)</f>
        <v/>
      </c>
    </row>
    <row r="4465">
      <c r="I4465" s="35" t="n"/>
      <c r="J4465" s="35" t="n"/>
      <c r="K4465" s="35" t="n"/>
      <c r="L4465" s="36" t="n"/>
      <c r="M4465" s="36" t="n"/>
      <c r="P4465" s="37" t="n"/>
      <c r="Q4465" s="38">
        <f>IF($C4465="",0,IF(OR(LOWER(TRIM($G4465))="omani",LOWER(TRIM($G4465))="oman",LOWER(TRIM($G4465))="om",LOWER(TRIM($G4465))="local"),1,0))</f>
        <v/>
      </c>
      <c r="R4465" s="38">
        <f>IF($C4465="",0,IF(OR(ISNUMBER(SEARCH("resign",$N4465)),ISNUMBER(SEARCH("terminat",$N4465)),ISNUMBER(SEARCH("inactive",$N4465)),ISNUMBER(SEARCH("vacan",$N4465)),ISNUMBER(SEARCH("deceased",$N4465)),ISNUMBER(SEARCH("separated",$N4465))),0,1))</f>
        <v/>
      </c>
      <c r="S4465">
        <f>IF(OR($R4465=0,NOT(ISNUMBER($I4465))),"",IFERROR(DATEDIF($I4465,DATE(FY,1,1),"y"),""))</f>
        <v/>
      </c>
      <c r="T4465">
        <f>IF(OR($R4465=0,NOT(ISNUMBER($J4465))),"",IFERROR(DATEDIF($J4465,DATE(FY,1,1),"y"),0))</f>
        <v/>
      </c>
      <c r="U4465" s="38">
        <f>IF(OR($R4465=0,NOT(ISNUMBER($I4465))),0,IF(YEAR($I4465)+IF($Q4465=1,RetAgeO,RetAgeE)=FY,MONTH($I4465),IF(YEAR($I4465)+IF($Q4465=1,RetAgeO,RetAgeE)&lt;FY,1,0)))</f>
        <v/>
      </c>
      <c r="V4465" s="38">
        <f>IF(OR($R4465=0,NOT(ISNUMBER($K4465))),0,IF(YEAR($K4465)=FY,MONTH($K4465),IF(YEAR($K4465)&lt;FY,1,0)))</f>
        <v/>
      </c>
      <c r="W4465" s="38">
        <f>IF($R4465=0,0,MIN(12,IF(AND(ISNUMBER($O4465),$O4465&gt;=1,$O4465&lt;=12),INT($O4465),12),IF(AND(RetireExit="Yes",$U4465&gt;0),$U4465,12),IF(AND(ContractExit="Yes",$V4465&gt;0),$V4465,12)))</f>
        <v/>
      </c>
      <c r="X4465" s="37">
        <f>IF(ISNUMBER($P4465),$P4465,IncPct)</f>
        <v/>
      </c>
      <c r="Y4465" s="39">
        <f>IF($W4465=0,0,MAX(0,MIN($W4465,IncMonth-1))+MAX(0,$W4465-IncMonth+1)*(1+$X4465))</f>
        <v/>
      </c>
      <c r="Z4465" s="40">
        <f>IF($C4465="",0,IFERROR(INDEX(Departments!$B$5:$B$54,MATCH($C4465,Departments!$A$5:$A$54,0)),0))</f>
        <v/>
      </c>
      <c r="AA4465" s="41">
        <f>N($L4465)*$Y4465</f>
        <v/>
      </c>
      <c r="AB4465" s="41">
        <f>N($M4465)*$Y4465</f>
        <v/>
      </c>
      <c r="AC4465" s="41">
        <f>$AA4465*$Z4465</f>
        <v/>
      </c>
      <c r="AD4465" s="41">
        <f>$AA4465*BonusMonths/12</f>
        <v/>
      </c>
      <c r="AE4465" s="41">
        <f>($AA4465+SI_Gross*$AB4465)*IF($Q4465=1,SI_O,SI_E)</f>
        <v/>
      </c>
      <c r="AF4465" s="41">
        <f>IF($Q4465=1,0,$AA4465*EOSB)</f>
        <v/>
      </c>
      <c r="AG4465" s="41">
        <f>$AN4465*$W4465</f>
        <v/>
      </c>
      <c r="AH4465" s="41">
        <f>SUM($AA4465:$AG4465)</f>
        <v/>
      </c>
      <c r="AI4465" s="41">
        <f>12*($AM4465+$AN4465)</f>
        <v/>
      </c>
      <c r="AJ4465" s="41">
        <f>$AM4465*((IncMonth-1)+(13-IncMonth)*(1+$X4465))+12*$AN4465</f>
        <v/>
      </c>
      <c r="AK4465" s="41">
        <f>IF($R4465=1,N($L4465)+N($M4465),0)</f>
        <v/>
      </c>
      <c r="AL4465">
        <f>IF($C4465="","",IF(N($L4465)&lt;=0,"Basic salary missing",IF(ISNA(MATCH($C4465,Departments!$A$5:$A$54,0)),"Department not on Departments sheet",IF(AND($I4465&lt;&gt;"",NOT(ISNUMBER($I4465))),"Date of birth is text, not a date",IF(AND($K4465&lt;&gt;"",NOT(ISNUMBER($K4465))),"Contract end is text, not a date","")))))</f>
        <v/>
      </c>
      <c r="AM4465" s="41">
        <f>IF($R4465=0,0,N($L4465)*(1+$Z4465+BonusMonths/12+IF($Q4465=1,0,EOSB))+N($M4465)+(N($L4465)+SI_Gross*N($M4465))*IF($Q4465=1,SI_O,SI_E))</f>
        <v/>
      </c>
      <c r="AN4465" s="41">
        <f>IF($R4465=0,0,(IF($Q4465=1,MedO,MedE+Ticket)+Training)/12)</f>
        <v/>
      </c>
    </row>
    <row r="4466">
      <c r="I4466" s="35" t="n"/>
      <c r="J4466" s="35" t="n"/>
      <c r="K4466" s="35" t="n"/>
      <c r="L4466" s="36" t="n"/>
      <c r="M4466" s="36" t="n"/>
      <c r="P4466" s="37" t="n"/>
      <c r="Q4466" s="38">
        <f>IF($C4466="",0,IF(OR(LOWER(TRIM($G4466))="omani",LOWER(TRIM($G4466))="oman",LOWER(TRIM($G4466))="om",LOWER(TRIM($G4466))="local"),1,0))</f>
        <v/>
      </c>
      <c r="R4466" s="38">
        <f>IF($C4466="",0,IF(OR(ISNUMBER(SEARCH("resign",$N4466)),ISNUMBER(SEARCH("terminat",$N4466)),ISNUMBER(SEARCH("inactive",$N4466)),ISNUMBER(SEARCH("vacan",$N4466)),ISNUMBER(SEARCH("deceased",$N4466)),ISNUMBER(SEARCH("separated",$N4466))),0,1))</f>
        <v/>
      </c>
      <c r="S4466">
        <f>IF(OR($R4466=0,NOT(ISNUMBER($I4466))),"",IFERROR(DATEDIF($I4466,DATE(FY,1,1),"y"),""))</f>
        <v/>
      </c>
      <c r="T4466">
        <f>IF(OR($R4466=0,NOT(ISNUMBER($J4466))),"",IFERROR(DATEDIF($J4466,DATE(FY,1,1),"y"),0))</f>
        <v/>
      </c>
      <c r="U4466" s="38">
        <f>IF(OR($R4466=0,NOT(ISNUMBER($I4466))),0,IF(YEAR($I4466)+IF($Q4466=1,RetAgeO,RetAgeE)=FY,MONTH($I4466),IF(YEAR($I4466)+IF($Q4466=1,RetAgeO,RetAgeE)&lt;FY,1,0)))</f>
        <v/>
      </c>
      <c r="V4466" s="38">
        <f>IF(OR($R4466=0,NOT(ISNUMBER($K4466))),0,IF(YEAR($K4466)=FY,MONTH($K4466),IF(YEAR($K4466)&lt;FY,1,0)))</f>
        <v/>
      </c>
      <c r="W4466" s="38">
        <f>IF($R4466=0,0,MIN(12,IF(AND(ISNUMBER($O4466),$O4466&gt;=1,$O4466&lt;=12),INT($O4466),12),IF(AND(RetireExit="Yes",$U4466&gt;0),$U4466,12),IF(AND(ContractExit="Yes",$V4466&gt;0),$V4466,12)))</f>
        <v/>
      </c>
      <c r="X4466" s="37">
        <f>IF(ISNUMBER($P4466),$P4466,IncPct)</f>
        <v/>
      </c>
      <c r="Y4466" s="39">
        <f>IF($W4466=0,0,MAX(0,MIN($W4466,IncMonth-1))+MAX(0,$W4466-IncMonth+1)*(1+$X4466))</f>
        <v/>
      </c>
      <c r="Z4466" s="40">
        <f>IF($C4466="",0,IFERROR(INDEX(Departments!$B$5:$B$54,MATCH($C4466,Departments!$A$5:$A$54,0)),0))</f>
        <v/>
      </c>
      <c r="AA4466" s="41">
        <f>N($L4466)*$Y4466</f>
        <v/>
      </c>
      <c r="AB4466" s="41">
        <f>N($M4466)*$Y4466</f>
        <v/>
      </c>
      <c r="AC4466" s="41">
        <f>$AA4466*$Z4466</f>
        <v/>
      </c>
      <c r="AD4466" s="41">
        <f>$AA4466*BonusMonths/12</f>
        <v/>
      </c>
      <c r="AE4466" s="41">
        <f>($AA4466+SI_Gross*$AB4466)*IF($Q4466=1,SI_O,SI_E)</f>
        <v/>
      </c>
      <c r="AF4466" s="41">
        <f>IF($Q4466=1,0,$AA4466*EOSB)</f>
        <v/>
      </c>
      <c r="AG4466" s="41">
        <f>$AN4466*$W4466</f>
        <v/>
      </c>
      <c r="AH4466" s="41">
        <f>SUM($AA4466:$AG4466)</f>
        <v/>
      </c>
      <c r="AI4466" s="41">
        <f>12*($AM4466+$AN4466)</f>
        <v/>
      </c>
      <c r="AJ4466" s="41">
        <f>$AM4466*((IncMonth-1)+(13-IncMonth)*(1+$X4466))+12*$AN4466</f>
        <v/>
      </c>
      <c r="AK4466" s="41">
        <f>IF($R4466=1,N($L4466)+N($M4466),0)</f>
        <v/>
      </c>
      <c r="AL4466">
        <f>IF($C4466="","",IF(N($L4466)&lt;=0,"Basic salary missing",IF(ISNA(MATCH($C4466,Departments!$A$5:$A$54,0)),"Department not on Departments sheet",IF(AND($I4466&lt;&gt;"",NOT(ISNUMBER($I4466))),"Date of birth is text, not a date",IF(AND($K4466&lt;&gt;"",NOT(ISNUMBER($K4466))),"Contract end is text, not a date","")))))</f>
        <v/>
      </c>
      <c r="AM4466" s="41">
        <f>IF($R4466=0,0,N($L4466)*(1+$Z4466+BonusMonths/12+IF($Q4466=1,0,EOSB))+N($M4466)+(N($L4466)+SI_Gross*N($M4466))*IF($Q4466=1,SI_O,SI_E))</f>
        <v/>
      </c>
      <c r="AN4466" s="41">
        <f>IF($R4466=0,0,(IF($Q4466=1,MedO,MedE+Ticket)+Training)/12)</f>
        <v/>
      </c>
    </row>
    <row r="4467">
      <c r="I4467" s="35" t="n"/>
      <c r="J4467" s="35" t="n"/>
      <c r="K4467" s="35" t="n"/>
      <c r="L4467" s="36" t="n"/>
      <c r="M4467" s="36" t="n"/>
      <c r="P4467" s="37" t="n"/>
      <c r="Q4467" s="38">
        <f>IF($C4467="",0,IF(OR(LOWER(TRIM($G4467))="omani",LOWER(TRIM($G4467))="oman",LOWER(TRIM($G4467))="om",LOWER(TRIM($G4467))="local"),1,0))</f>
        <v/>
      </c>
      <c r="R4467" s="38">
        <f>IF($C4467="",0,IF(OR(ISNUMBER(SEARCH("resign",$N4467)),ISNUMBER(SEARCH("terminat",$N4467)),ISNUMBER(SEARCH("inactive",$N4467)),ISNUMBER(SEARCH("vacan",$N4467)),ISNUMBER(SEARCH("deceased",$N4467)),ISNUMBER(SEARCH("separated",$N4467))),0,1))</f>
        <v/>
      </c>
      <c r="S4467">
        <f>IF(OR($R4467=0,NOT(ISNUMBER($I4467))),"",IFERROR(DATEDIF($I4467,DATE(FY,1,1),"y"),""))</f>
        <v/>
      </c>
      <c r="T4467">
        <f>IF(OR($R4467=0,NOT(ISNUMBER($J4467))),"",IFERROR(DATEDIF($J4467,DATE(FY,1,1),"y"),0))</f>
        <v/>
      </c>
      <c r="U4467" s="38">
        <f>IF(OR($R4467=0,NOT(ISNUMBER($I4467))),0,IF(YEAR($I4467)+IF($Q4467=1,RetAgeO,RetAgeE)=FY,MONTH($I4467),IF(YEAR($I4467)+IF($Q4467=1,RetAgeO,RetAgeE)&lt;FY,1,0)))</f>
        <v/>
      </c>
      <c r="V4467" s="38">
        <f>IF(OR($R4467=0,NOT(ISNUMBER($K4467))),0,IF(YEAR($K4467)=FY,MONTH($K4467),IF(YEAR($K4467)&lt;FY,1,0)))</f>
        <v/>
      </c>
      <c r="W4467" s="38">
        <f>IF($R4467=0,0,MIN(12,IF(AND(ISNUMBER($O4467),$O4467&gt;=1,$O4467&lt;=12),INT($O4467),12),IF(AND(RetireExit="Yes",$U4467&gt;0),$U4467,12),IF(AND(ContractExit="Yes",$V4467&gt;0),$V4467,12)))</f>
        <v/>
      </c>
      <c r="X4467" s="37">
        <f>IF(ISNUMBER($P4467),$P4467,IncPct)</f>
        <v/>
      </c>
      <c r="Y4467" s="39">
        <f>IF($W4467=0,0,MAX(0,MIN($W4467,IncMonth-1))+MAX(0,$W4467-IncMonth+1)*(1+$X4467))</f>
        <v/>
      </c>
      <c r="Z4467" s="40">
        <f>IF($C4467="",0,IFERROR(INDEX(Departments!$B$5:$B$54,MATCH($C4467,Departments!$A$5:$A$54,0)),0))</f>
        <v/>
      </c>
      <c r="AA4467" s="41">
        <f>N($L4467)*$Y4467</f>
        <v/>
      </c>
      <c r="AB4467" s="41">
        <f>N($M4467)*$Y4467</f>
        <v/>
      </c>
      <c r="AC4467" s="41">
        <f>$AA4467*$Z4467</f>
        <v/>
      </c>
      <c r="AD4467" s="41">
        <f>$AA4467*BonusMonths/12</f>
        <v/>
      </c>
      <c r="AE4467" s="41">
        <f>($AA4467+SI_Gross*$AB4467)*IF($Q4467=1,SI_O,SI_E)</f>
        <v/>
      </c>
      <c r="AF4467" s="41">
        <f>IF($Q4467=1,0,$AA4467*EOSB)</f>
        <v/>
      </c>
      <c r="AG4467" s="41">
        <f>$AN4467*$W4467</f>
        <v/>
      </c>
      <c r="AH4467" s="41">
        <f>SUM($AA4467:$AG4467)</f>
        <v/>
      </c>
      <c r="AI4467" s="41">
        <f>12*($AM4467+$AN4467)</f>
        <v/>
      </c>
      <c r="AJ4467" s="41">
        <f>$AM4467*((IncMonth-1)+(13-IncMonth)*(1+$X4467))+12*$AN4467</f>
        <v/>
      </c>
      <c r="AK4467" s="41">
        <f>IF($R4467=1,N($L4467)+N($M4467),0)</f>
        <v/>
      </c>
      <c r="AL4467">
        <f>IF($C4467="","",IF(N($L4467)&lt;=0,"Basic salary missing",IF(ISNA(MATCH($C4467,Departments!$A$5:$A$54,0)),"Department not on Departments sheet",IF(AND($I4467&lt;&gt;"",NOT(ISNUMBER($I4467))),"Date of birth is text, not a date",IF(AND($K4467&lt;&gt;"",NOT(ISNUMBER($K4467))),"Contract end is text, not a date","")))))</f>
        <v/>
      </c>
      <c r="AM4467" s="41">
        <f>IF($R4467=0,0,N($L4467)*(1+$Z4467+BonusMonths/12+IF($Q4467=1,0,EOSB))+N($M4467)+(N($L4467)+SI_Gross*N($M4467))*IF($Q4467=1,SI_O,SI_E))</f>
        <v/>
      </c>
      <c r="AN4467" s="41">
        <f>IF($R4467=0,0,(IF($Q4467=1,MedO,MedE+Ticket)+Training)/12)</f>
        <v/>
      </c>
    </row>
    <row r="4468">
      <c r="I4468" s="35" t="n"/>
      <c r="J4468" s="35" t="n"/>
      <c r="K4468" s="35" t="n"/>
      <c r="L4468" s="36" t="n"/>
      <c r="M4468" s="36" t="n"/>
      <c r="P4468" s="37" t="n"/>
      <c r="Q4468" s="38">
        <f>IF($C4468="",0,IF(OR(LOWER(TRIM($G4468))="omani",LOWER(TRIM($G4468))="oman",LOWER(TRIM($G4468))="om",LOWER(TRIM($G4468))="local"),1,0))</f>
        <v/>
      </c>
      <c r="R4468" s="38">
        <f>IF($C4468="",0,IF(OR(ISNUMBER(SEARCH("resign",$N4468)),ISNUMBER(SEARCH("terminat",$N4468)),ISNUMBER(SEARCH("inactive",$N4468)),ISNUMBER(SEARCH("vacan",$N4468)),ISNUMBER(SEARCH("deceased",$N4468)),ISNUMBER(SEARCH("separated",$N4468))),0,1))</f>
        <v/>
      </c>
      <c r="S4468">
        <f>IF(OR($R4468=0,NOT(ISNUMBER($I4468))),"",IFERROR(DATEDIF($I4468,DATE(FY,1,1),"y"),""))</f>
        <v/>
      </c>
      <c r="T4468">
        <f>IF(OR($R4468=0,NOT(ISNUMBER($J4468))),"",IFERROR(DATEDIF($J4468,DATE(FY,1,1),"y"),0))</f>
        <v/>
      </c>
      <c r="U4468" s="38">
        <f>IF(OR($R4468=0,NOT(ISNUMBER($I4468))),0,IF(YEAR($I4468)+IF($Q4468=1,RetAgeO,RetAgeE)=FY,MONTH($I4468),IF(YEAR($I4468)+IF($Q4468=1,RetAgeO,RetAgeE)&lt;FY,1,0)))</f>
        <v/>
      </c>
      <c r="V4468" s="38">
        <f>IF(OR($R4468=0,NOT(ISNUMBER($K4468))),0,IF(YEAR($K4468)=FY,MONTH($K4468),IF(YEAR($K4468)&lt;FY,1,0)))</f>
        <v/>
      </c>
      <c r="W4468" s="38">
        <f>IF($R4468=0,0,MIN(12,IF(AND(ISNUMBER($O4468),$O4468&gt;=1,$O4468&lt;=12),INT($O4468),12),IF(AND(RetireExit="Yes",$U4468&gt;0),$U4468,12),IF(AND(ContractExit="Yes",$V4468&gt;0),$V4468,12)))</f>
        <v/>
      </c>
      <c r="X4468" s="37">
        <f>IF(ISNUMBER($P4468),$P4468,IncPct)</f>
        <v/>
      </c>
      <c r="Y4468" s="39">
        <f>IF($W4468=0,0,MAX(0,MIN($W4468,IncMonth-1))+MAX(0,$W4468-IncMonth+1)*(1+$X4468))</f>
        <v/>
      </c>
      <c r="Z4468" s="40">
        <f>IF($C4468="",0,IFERROR(INDEX(Departments!$B$5:$B$54,MATCH($C4468,Departments!$A$5:$A$54,0)),0))</f>
        <v/>
      </c>
      <c r="AA4468" s="41">
        <f>N($L4468)*$Y4468</f>
        <v/>
      </c>
      <c r="AB4468" s="41">
        <f>N($M4468)*$Y4468</f>
        <v/>
      </c>
      <c r="AC4468" s="41">
        <f>$AA4468*$Z4468</f>
        <v/>
      </c>
      <c r="AD4468" s="41">
        <f>$AA4468*BonusMonths/12</f>
        <v/>
      </c>
      <c r="AE4468" s="41">
        <f>($AA4468+SI_Gross*$AB4468)*IF($Q4468=1,SI_O,SI_E)</f>
        <v/>
      </c>
      <c r="AF4468" s="41">
        <f>IF($Q4468=1,0,$AA4468*EOSB)</f>
        <v/>
      </c>
      <c r="AG4468" s="41">
        <f>$AN4468*$W4468</f>
        <v/>
      </c>
      <c r="AH4468" s="41">
        <f>SUM($AA4468:$AG4468)</f>
        <v/>
      </c>
      <c r="AI4468" s="41">
        <f>12*($AM4468+$AN4468)</f>
        <v/>
      </c>
      <c r="AJ4468" s="41">
        <f>$AM4468*((IncMonth-1)+(13-IncMonth)*(1+$X4468))+12*$AN4468</f>
        <v/>
      </c>
      <c r="AK4468" s="41">
        <f>IF($R4468=1,N($L4468)+N($M4468),0)</f>
        <v/>
      </c>
      <c r="AL4468">
        <f>IF($C4468="","",IF(N($L4468)&lt;=0,"Basic salary missing",IF(ISNA(MATCH($C4468,Departments!$A$5:$A$54,0)),"Department not on Departments sheet",IF(AND($I4468&lt;&gt;"",NOT(ISNUMBER($I4468))),"Date of birth is text, not a date",IF(AND($K4468&lt;&gt;"",NOT(ISNUMBER($K4468))),"Contract end is text, not a date","")))))</f>
        <v/>
      </c>
      <c r="AM4468" s="41">
        <f>IF($R4468=0,0,N($L4468)*(1+$Z4468+BonusMonths/12+IF($Q4468=1,0,EOSB))+N($M4468)+(N($L4468)+SI_Gross*N($M4468))*IF($Q4468=1,SI_O,SI_E))</f>
        <v/>
      </c>
      <c r="AN4468" s="41">
        <f>IF($R4468=0,0,(IF($Q4468=1,MedO,MedE+Ticket)+Training)/12)</f>
        <v/>
      </c>
    </row>
    <row r="4469">
      <c r="I4469" s="35" t="n"/>
      <c r="J4469" s="35" t="n"/>
      <c r="K4469" s="35" t="n"/>
      <c r="L4469" s="36" t="n"/>
      <c r="M4469" s="36" t="n"/>
      <c r="P4469" s="37" t="n"/>
      <c r="Q4469" s="38">
        <f>IF($C4469="",0,IF(OR(LOWER(TRIM($G4469))="omani",LOWER(TRIM($G4469))="oman",LOWER(TRIM($G4469))="om",LOWER(TRIM($G4469))="local"),1,0))</f>
        <v/>
      </c>
      <c r="R4469" s="38">
        <f>IF($C4469="",0,IF(OR(ISNUMBER(SEARCH("resign",$N4469)),ISNUMBER(SEARCH("terminat",$N4469)),ISNUMBER(SEARCH("inactive",$N4469)),ISNUMBER(SEARCH("vacan",$N4469)),ISNUMBER(SEARCH("deceased",$N4469)),ISNUMBER(SEARCH("separated",$N4469))),0,1))</f>
        <v/>
      </c>
      <c r="S4469">
        <f>IF(OR($R4469=0,NOT(ISNUMBER($I4469))),"",IFERROR(DATEDIF($I4469,DATE(FY,1,1),"y"),""))</f>
        <v/>
      </c>
      <c r="T4469">
        <f>IF(OR($R4469=0,NOT(ISNUMBER($J4469))),"",IFERROR(DATEDIF($J4469,DATE(FY,1,1),"y"),0))</f>
        <v/>
      </c>
      <c r="U4469" s="38">
        <f>IF(OR($R4469=0,NOT(ISNUMBER($I4469))),0,IF(YEAR($I4469)+IF($Q4469=1,RetAgeO,RetAgeE)=FY,MONTH($I4469),IF(YEAR($I4469)+IF($Q4469=1,RetAgeO,RetAgeE)&lt;FY,1,0)))</f>
        <v/>
      </c>
      <c r="V4469" s="38">
        <f>IF(OR($R4469=0,NOT(ISNUMBER($K4469))),0,IF(YEAR($K4469)=FY,MONTH($K4469),IF(YEAR($K4469)&lt;FY,1,0)))</f>
        <v/>
      </c>
      <c r="W4469" s="38">
        <f>IF($R4469=0,0,MIN(12,IF(AND(ISNUMBER($O4469),$O4469&gt;=1,$O4469&lt;=12),INT($O4469),12),IF(AND(RetireExit="Yes",$U4469&gt;0),$U4469,12),IF(AND(ContractExit="Yes",$V4469&gt;0),$V4469,12)))</f>
        <v/>
      </c>
      <c r="X4469" s="37">
        <f>IF(ISNUMBER($P4469),$P4469,IncPct)</f>
        <v/>
      </c>
      <c r="Y4469" s="39">
        <f>IF($W4469=0,0,MAX(0,MIN($W4469,IncMonth-1))+MAX(0,$W4469-IncMonth+1)*(1+$X4469))</f>
        <v/>
      </c>
      <c r="Z4469" s="40">
        <f>IF($C4469="",0,IFERROR(INDEX(Departments!$B$5:$B$54,MATCH($C4469,Departments!$A$5:$A$54,0)),0))</f>
        <v/>
      </c>
      <c r="AA4469" s="41">
        <f>N($L4469)*$Y4469</f>
        <v/>
      </c>
      <c r="AB4469" s="41">
        <f>N($M4469)*$Y4469</f>
        <v/>
      </c>
      <c r="AC4469" s="41">
        <f>$AA4469*$Z4469</f>
        <v/>
      </c>
      <c r="AD4469" s="41">
        <f>$AA4469*BonusMonths/12</f>
        <v/>
      </c>
      <c r="AE4469" s="41">
        <f>($AA4469+SI_Gross*$AB4469)*IF($Q4469=1,SI_O,SI_E)</f>
        <v/>
      </c>
      <c r="AF4469" s="41">
        <f>IF($Q4469=1,0,$AA4469*EOSB)</f>
        <v/>
      </c>
      <c r="AG4469" s="41">
        <f>$AN4469*$W4469</f>
        <v/>
      </c>
      <c r="AH4469" s="41">
        <f>SUM($AA4469:$AG4469)</f>
        <v/>
      </c>
      <c r="AI4469" s="41">
        <f>12*($AM4469+$AN4469)</f>
        <v/>
      </c>
      <c r="AJ4469" s="41">
        <f>$AM4469*((IncMonth-1)+(13-IncMonth)*(1+$X4469))+12*$AN4469</f>
        <v/>
      </c>
      <c r="AK4469" s="41">
        <f>IF($R4469=1,N($L4469)+N($M4469),0)</f>
        <v/>
      </c>
      <c r="AL4469">
        <f>IF($C4469="","",IF(N($L4469)&lt;=0,"Basic salary missing",IF(ISNA(MATCH($C4469,Departments!$A$5:$A$54,0)),"Department not on Departments sheet",IF(AND($I4469&lt;&gt;"",NOT(ISNUMBER($I4469))),"Date of birth is text, not a date",IF(AND($K4469&lt;&gt;"",NOT(ISNUMBER($K4469))),"Contract end is text, not a date","")))))</f>
        <v/>
      </c>
      <c r="AM4469" s="41">
        <f>IF($R4469=0,0,N($L4469)*(1+$Z4469+BonusMonths/12+IF($Q4469=1,0,EOSB))+N($M4469)+(N($L4469)+SI_Gross*N($M4469))*IF($Q4469=1,SI_O,SI_E))</f>
        <v/>
      </c>
      <c r="AN4469" s="41">
        <f>IF($R4469=0,0,(IF($Q4469=1,MedO,MedE+Ticket)+Training)/12)</f>
        <v/>
      </c>
    </row>
    <row r="4470">
      <c r="I4470" s="35" t="n"/>
      <c r="J4470" s="35" t="n"/>
      <c r="K4470" s="35" t="n"/>
      <c r="L4470" s="36" t="n"/>
      <c r="M4470" s="36" t="n"/>
      <c r="P4470" s="37" t="n"/>
      <c r="Q4470" s="38">
        <f>IF($C4470="",0,IF(OR(LOWER(TRIM($G4470))="omani",LOWER(TRIM($G4470))="oman",LOWER(TRIM($G4470))="om",LOWER(TRIM($G4470))="local"),1,0))</f>
        <v/>
      </c>
      <c r="R4470" s="38">
        <f>IF($C4470="",0,IF(OR(ISNUMBER(SEARCH("resign",$N4470)),ISNUMBER(SEARCH("terminat",$N4470)),ISNUMBER(SEARCH("inactive",$N4470)),ISNUMBER(SEARCH("vacan",$N4470)),ISNUMBER(SEARCH("deceased",$N4470)),ISNUMBER(SEARCH("separated",$N4470))),0,1))</f>
        <v/>
      </c>
      <c r="S4470">
        <f>IF(OR($R4470=0,NOT(ISNUMBER($I4470))),"",IFERROR(DATEDIF($I4470,DATE(FY,1,1),"y"),""))</f>
        <v/>
      </c>
      <c r="T4470">
        <f>IF(OR($R4470=0,NOT(ISNUMBER($J4470))),"",IFERROR(DATEDIF($J4470,DATE(FY,1,1),"y"),0))</f>
        <v/>
      </c>
      <c r="U4470" s="38">
        <f>IF(OR($R4470=0,NOT(ISNUMBER($I4470))),0,IF(YEAR($I4470)+IF($Q4470=1,RetAgeO,RetAgeE)=FY,MONTH($I4470),IF(YEAR($I4470)+IF($Q4470=1,RetAgeO,RetAgeE)&lt;FY,1,0)))</f>
        <v/>
      </c>
      <c r="V4470" s="38">
        <f>IF(OR($R4470=0,NOT(ISNUMBER($K4470))),0,IF(YEAR($K4470)=FY,MONTH($K4470),IF(YEAR($K4470)&lt;FY,1,0)))</f>
        <v/>
      </c>
      <c r="W4470" s="38">
        <f>IF($R4470=0,0,MIN(12,IF(AND(ISNUMBER($O4470),$O4470&gt;=1,$O4470&lt;=12),INT($O4470),12),IF(AND(RetireExit="Yes",$U4470&gt;0),$U4470,12),IF(AND(ContractExit="Yes",$V4470&gt;0),$V4470,12)))</f>
        <v/>
      </c>
      <c r="X4470" s="37">
        <f>IF(ISNUMBER($P4470),$P4470,IncPct)</f>
        <v/>
      </c>
      <c r="Y4470" s="39">
        <f>IF($W4470=0,0,MAX(0,MIN($W4470,IncMonth-1))+MAX(0,$W4470-IncMonth+1)*(1+$X4470))</f>
        <v/>
      </c>
      <c r="Z4470" s="40">
        <f>IF($C4470="",0,IFERROR(INDEX(Departments!$B$5:$B$54,MATCH($C4470,Departments!$A$5:$A$54,0)),0))</f>
        <v/>
      </c>
      <c r="AA4470" s="41">
        <f>N($L4470)*$Y4470</f>
        <v/>
      </c>
      <c r="AB4470" s="41">
        <f>N($M4470)*$Y4470</f>
        <v/>
      </c>
      <c r="AC4470" s="41">
        <f>$AA4470*$Z4470</f>
        <v/>
      </c>
      <c r="AD4470" s="41">
        <f>$AA4470*BonusMonths/12</f>
        <v/>
      </c>
      <c r="AE4470" s="41">
        <f>($AA4470+SI_Gross*$AB4470)*IF($Q4470=1,SI_O,SI_E)</f>
        <v/>
      </c>
      <c r="AF4470" s="41">
        <f>IF($Q4470=1,0,$AA4470*EOSB)</f>
        <v/>
      </c>
      <c r="AG4470" s="41">
        <f>$AN4470*$W4470</f>
        <v/>
      </c>
      <c r="AH4470" s="41">
        <f>SUM($AA4470:$AG4470)</f>
        <v/>
      </c>
      <c r="AI4470" s="41">
        <f>12*($AM4470+$AN4470)</f>
        <v/>
      </c>
      <c r="AJ4470" s="41">
        <f>$AM4470*((IncMonth-1)+(13-IncMonth)*(1+$X4470))+12*$AN4470</f>
        <v/>
      </c>
      <c r="AK4470" s="41">
        <f>IF($R4470=1,N($L4470)+N($M4470),0)</f>
        <v/>
      </c>
      <c r="AL4470">
        <f>IF($C4470="","",IF(N($L4470)&lt;=0,"Basic salary missing",IF(ISNA(MATCH($C4470,Departments!$A$5:$A$54,0)),"Department not on Departments sheet",IF(AND($I4470&lt;&gt;"",NOT(ISNUMBER($I4470))),"Date of birth is text, not a date",IF(AND($K4470&lt;&gt;"",NOT(ISNUMBER($K4470))),"Contract end is text, not a date","")))))</f>
        <v/>
      </c>
      <c r="AM4470" s="41">
        <f>IF($R4470=0,0,N($L4470)*(1+$Z4470+BonusMonths/12+IF($Q4470=1,0,EOSB))+N($M4470)+(N($L4470)+SI_Gross*N($M4470))*IF($Q4470=1,SI_O,SI_E))</f>
        <v/>
      </c>
      <c r="AN4470" s="41">
        <f>IF($R4470=0,0,(IF($Q4470=1,MedO,MedE+Ticket)+Training)/12)</f>
        <v/>
      </c>
    </row>
    <row r="4471">
      <c r="I4471" s="35" t="n"/>
      <c r="J4471" s="35" t="n"/>
      <c r="K4471" s="35" t="n"/>
      <c r="L4471" s="36" t="n"/>
      <c r="M4471" s="36" t="n"/>
      <c r="P4471" s="37" t="n"/>
      <c r="Q4471" s="38">
        <f>IF($C4471="",0,IF(OR(LOWER(TRIM($G4471))="omani",LOWER(TRIM($G4471))="oman",LOWER(TRIM($G4471))="om",LOWER(TRIM($G4471))="local"),1,0))</f>
        <v/>
      </c>
      <c r="R4471" s="38">
        <f>IF($C4471="",0,IF(OR(ISNUMBER(SEARCH("resign",$N4471)),ISNUMBER(SEARCH("terminat",$N4471)),ISNUMBER(SEARCH("inactive",$N4471)),ISNUMBER(SEARCH("vacan",$N4471)),ISNUMBER(SEARCH("deceased",$N4471)),ISNUMBER(SEARCH("separated",$N4471))),0,1))</f>
        <v/>
      </c>
      <c r="S4471">
        <f>IF(OR($R4471=0,NOT(ISNUMBER($I4471))),"",IFERROR(DATEDIF($I4471,DATE(FY,1,1),"y"),""))</f>
        <v/>
      </c>
      <c r="T4471">
        <f>IF(OR($R4471=0,NOT(ISNUMBER($J4471))),"",IFERROR(DATEDIF($J4471,DATE(FY,1,1),"y"),0))</f>
        <v/>
      </c>
      <c r="U4471" s="38">
        <f>IF(OR($R4471=0,NOT(ISNUMBER($I4471))),0,IF(YEAR($I4471)+IF($Q4471=1,RetAgeO,RetAgeE)=FY,MONTH($I4471),IF(YEAR($I4471)+IF($Q4471=1,RetAgeO,RetAgeE)&lt;FY,1,0)))</f>
        <v/>
      </c>
      <c r="V4471" s="38">
        <f>IF(OR($R4471=0,NOT(ISNUMBER($K4471))),0,IF(YEAR($K4471)=FY,MONTH($K4471),IF(YEAR($K4471)&lt;FY,1,0)))</f>
        <v/>
      </c>
      <c r="W4471" s="38">
        <f>IF($R4471=0,0,MIN(12,IF(AND(ISNUMBER($O4471),$O4471&gt;=1,$O4471&lt;=12),INT($O4471),12),IF(AND(RetireExit="Yes",$U4471&gt;0),$U4471,12),IF(AND(ContractExit="Yes",$V4471&gt;0),$V4471,12)))</f>
        <v/>
      </c>
      <c r="X4471" s="37">
        <f>IF(ISNUMBER($P4471),$P4471,IncPct)</f>
        <v/>
      </c>
      <c r="Y4471" s="39">
        <f>IF($W4471=0,0,MAX(0,MIN($W4471,IncMonth-1))+MAX(0,$W4471-IncMonth+1)*(1+$X4471))</f>
        <v/>
      </c>
      <c r="Z4471" s="40">
        <f>IF($C4471="",0,IFERROR(INDEX(Departments!$B$5:$B$54,MATCH($C4471,Departments!$A$5:$A$54,0)),0))</f>
        <v/>
      </c>
      <c r="AA4471" s="41">
        <f>N($L4471)*$Y4471</f>
        <v/>
      </c>
      <c r="AB4471" s="41">
        <f>N($M4471)*$Y4471</f>
        <v/>
      </c>
      <c r="AC4471" s="41">
        <f>$AA4471*$Z4471</f>
        <v/>
      </c>
      <c r="AD4471" s="41">
        <f>$AA4471*BonusMonths/12</f>
        <v/>
      </c>
      <c r="AE4471" s="41">
        <f>($AA4471+SI_Gross*$AB4471)*IF($Q4471=1,SI_O,SI_E)</f>
        <v/>
      </c>
      <c r="AF4471" s="41">
        <f>IF($Q4471=1,0,$AA4471*EOSB)</f>
        <v/>
      </c>
      <c r="AG4471" s="41">
        <f>$AN4471*$W4471</f>
        <v/>
      </c>
      <c r="AH4471" s="41">
        <f>SUM($AA4471:$AG4471)</f>
        <v/>
      </c>
      <c r="AI4471" s="41">
        <f>12*($AM4471+$AN4471)</f>
        <v/>
      </c>
      <c r="AJ4471" s="41">
        <f>$AM4471*((IncMonth-1)+(13-IncMonth)*(1+$X4471))+12*$AN4471</f>
        <v/>
      </c>
      <c r="AK4471" s="41">
        <f>IF($R4471=1,N($L4471)+N($M4471),0)</f>
        <v/>
      </c>
      <c r="AL4471">
        <f>IF($C4471="","",IF(N($L4471)&lt;=0,"Basic salary missing",IF(ISNA(MATCH($C4471,Departments!$A$5:$A$54,0)),"Department not on Departments sheet",IF(AND($I4471&lt;&gt;"",NOT(ISNUMBER($I4471))),"Date of birth is text, not a date",IF(AND($K4471&lt;&gt;"",NOT(ISNUMBER($K4471))),"Contract end is text, not a date","")))))</f>
        <v/>
      </c>
      <c r="AM4471" s="41">
        <f>IF($R4471=0,0,N($L4471)*(1+$Z4471+BonusMonths/12+IF($Q4471=1,0,EOSB))+N($M4471)+(N($L4471)+SI_Gross*N($M4471))*IF($Q4471=1,SI_O,SI_E))</f>
        <v/>
      </c>
      <c r="AN4471" s="41">
        <f>IF($R4471=0,0,(IF($Q4471=1,MedO,MedE+Ticket)+Training)/12)</f>
        <v/>
      </c>
    </row>
    <row r="4472">
      <c r="I4472" s="35" t="n"/>
      <c r="J4472" s="35" t="n"/>
      <c r="K4472" s="35" t="n"/>
      <c r="L4472" s="36" t="n"/>
      <c r="M4472" s="36" t="n"/>
      <c r="P4472" s="37" t="n"/>
      <c r="Q4472" s="38">
        <f>IF($C4472="",0,IF(OR(LOWER(TRIM($G4472))="omani",LOWER(TRIM($G4472))="oman",LOWER(TRIM($G4472))="om",LOWER(TRIM($G4472))="local"),1,0))</f>
        <v/>
      </c>
      <c r="R4472" s="38">
        <f>IF($C4472="",0,IF(OR(ISNUMBER(SEARCH("resign",$N4472)),ISNUMBER(SEARCH("terminat",$N4472)),ISNUMBER(SEARCH("inactive",$N4472)),ISNUMBER(SEARCH("vacan",$N4472)),ISNUMBER(SEARCH("deceased",$N4472)),ISNUMBER(SEARCH("separated",$N4472))),0,1))</f>
        <v/>
      </c>
      <c r="S4472">
        <f>IF(OR($R4472=0,NOT(ISNUMBER($I4472))),"",IFERROR(DATEDIF($I4472,DATE(FY,1,1),"y"),""))</f>
        <v/>
      </c>
      <c r="T4472">
        <f>IF(OR($R4472=0,NOT(ISNUMBER($J4472))),"",IFERROR(DATEDIF($J4472,DATE(FY,1,1),"y"),0))</f>
        <v/>
      </c>
      <c r="U4472" s="38">
        <f>IF(OR($R4472=0,NOT(ISNUMBER($I4472))),0,IF(YEAR($I4472)+IF($Q4472=1,RetAgeO,RetAgeE)=FY,MONTH($I4472),IF(YEAR($I4472)+IF($Q4472=1,RetAgeO,RetAgeE)&lt;FY,1,0)))</f>
        <v/>
      </c>
      <c r="V4472" s="38">
        <f>IF(OR($R4472=0,NOT(ISNUMBER($K4472))),0,IF(YEAR($K4472)=FY,MONTH($K4472),IF(YEAR($K4472)&lt;FY,1,0)))</f>
        <v/>
      </c>
      <c r="W4472" s="38">
        <f>IF($R4472=0,0,MIN(12,IF(AND(ISNUMBER($O4472),$O4472&gt;=1,$O4472&lt;=12),INT($O4472),12),IF(AND(RetireExit="Yes",$U4472&gt;0),$U4472,12),IF(AND(ContractExit="Yes",$V4472&gt;0),$V4472,12)))</f>
        <v/>
      </c>
      <c r="X4472" s="37">
        <f>IF(ISNUMBER($P4472),$P4472,IncPct)</f>
        <v/>
      </c>
      <c r="Y4472" s="39">
        <f>IF($W4472=0,0,MAX(0,MIN($W4472,IncMonth-1))+MAX(0,$W4472-IncMonth+1)*(1+$X4472))</f>
        <v/>
      </c>
      <c r="Z4472" s="40">
        <f>IF($C4472="",0,IFERROR(INDEX(Departments!$B$5:$B$54,MATCH($C4472,Departments!$A$5:$A$54,0)),0))</f>
        <v/>
      </c>
      <c r="AA4472" s="41">
        <f>N($L4472)*$Y4472</f>
        <v/>
      </c>
      <c r="AB4472" s="41">
        <f>N($M4472)*$Y4472</f>
        <v/>
      </c>
      <c r="AC4472" s="41">
        <f>$AA4472*$Z4472</f>
        <v/>
      </c>
      <c r="AD4472" s="41">
        <f>$AA4472*BonusMonths/12</f>
        <v/>
      </c>
      <c r="AE4472" s="41">
        <f>($AA4472+SI_Gross*$AB4472)*IF($Q4472=1,SI_O,SI_E)</f>
        <v/>
      </c>
      <c r="AF4472" s="41">
        <f>IF($Q4472=1,0,$AA4472*EOSB)</f>
        <v/>
      </c>
      <c r="AG4472" s="41">
        <f>$AN4472*$W4472</f>
        <v/>
      </c>
      <c r="AH4472" s="41">
        <f>SUM($AA4472:$AG4472)</f>
        <v/>
      </c>
      <c r="AI4472" s="41">
        <f>12*($AM4472+$AN4472)</f>
        <v/>
      </c>
      <c r="AJ4472" s="41">
        <f>$AM4472*((IncMonth-1)+(13-IncMonth)*(1+$X4472))+12*$AN4472</f>
        <v/>
      </c>
      <c r="AK4472" s="41">
        <f>IF($R4472=1,N($L4472)+N($M4472),0)</f>
        <v/>
      </c>
      <c r="AL4472">
        <f>IF($C4472="","",IF(N($L4472)&lt;=0,"Basic salary missing",IF(ISNA(MATCH($C4472,Departments!$A$5:$A$54,0)),"Department not on Departments sheet",IF(AND($I4472&lt;&gt;"",NOT(ISNUMBER($I4472))),"Date of birth is text, not a date",IF(AND($K4472&lt;&gt;"",NOT(ISNUMBER($K4472))),"Contract end is text, not a date","")))))</f>
        <v/>
      </c>
      <c r="AM4472" s="41">
        <f>IF($R4472=0,0,N($L4472)*(1+$Z4472+BonusMonths/12+IF($Q4472=1,0,EOSB))+N($M4472)+(N($L4472)+SI_Gross*N($M4472))*IF($Q4472=1,SI_O,SI_E))</f>
        <v/>
      </c>
      <c r="AN4472" s="41">
        <f>IF($R4472=0,0,(IF($Q4472=1,MedO,MedE+Ticket)+Training)/12)</f>
        <v/>
      </c>
    </row>
    <row r="4473">
      <c r="I4473" s="35" t="n"/>
      <c r="J4473" s="35" t="n"/>
      <c r="K4473" s="35" t="n"/>
      <c r="L4473" s="36" t="n"/>
      <c r="M4473" s="36" t="n"/>
      <c r="P4473" s="37" t="n"/>
      <c r="Q4473" s="38">
        <f>IF($C4473="",0,IF(OR(LOWER(TRIM($G4473))="omani",LOWER(TRIM($G4473))="oman",LOWER(TRIM($G4473))="om",LOWER(TRIM($G4473))="local"),1,0))</f>
        <v/>
      </c>
      <c r="R4473" s="38">
        <f>IF($C4473="",0,IF(OR(ISNUMBER(SEARCH("resign",$N4473)),ISNUMBER(SEARCH("terminat",$N4473)),ISNUMBER(SEARCH("inactive",$N4473)),ISNUMBER(SEARCH("vacan",$N4473)),ISNUMBER(SEARCH("deceased",$N4473)),ISNUMBER(SEARCH("separated",$N4473))),0,1))</f>
        <v/>
      </c>
      <c r="S4473">
        <f>IF(OR($R4473=0,NOT(ISNUMBER($I4473))),"",IFERROR(DATEDIF($I4473,DATE(FY,1,1),"y"),""))</f>
        <v/>
      </c>
      <c r="T4473">
        <f>IF(OR($R4473=0,NOT(ISNUMBER($J4473))),"",IFERROR(DATEDIF($J4473,DATE(FY,1,1),"y"),0))</f>
        <v/>
      </c>
      <c r="U4473" s="38">
        <f>IF(OR($R4473=0,NOT(ISNUMBER($I4473))),0,IF(YEAR($I4473)+IF($Q4473=1,RetAgeO,RetAgeE)=FY,MONTH($I4473),IF(YEAR($I4473)+IF($Q4473=1,RetAgeO,RetAgeE)&lt;FY,1,0)))</f>
        <v/>
      </c>
      <c r="V4473" s="38">
        <f>IF(OR($R4473=0,NOT(ISNUMBER($K4473))),0,IF(YEAR($K4473)=FY,MONTH($K4473),IF(YEAR($K4473)&lt;FY,1,0)))</f>
        <v/>
      </c>
      <c r="W4473" s="38">
        <f>IF($R4473=0,0,MIN(12,IF(AND(ISNUMBER($O4473),$O4473&gt;=1,$O4473&lt;=12),INT($O4473),12),IF(AND(RetireExit="Yes",$U4473&gt;0),$U4473,12),IF(AND(ContractExit="Yes",$V4473&gt;0),$V4473,12)))</f>
        <v/>
      </c>
      <c r="X4473" s="37">
        <f>IF(ISNUMBER($P4473),$P4473,IncPct)</f>
        <v/>
      </c>
      <c r="Y4473" s="39">
        <f>IF($W4473=0,0,MAX(0,MIN($W4473,IncMonth-1))+MAX(0,$W4473-IncMonth+1)*(1+$X4473))</f>
        <v/>
      </c>
      <c r="Z4473" s="40">
        <f>IF($C4473="",0,IFERROR(INDEX(Departments!$B$5:$B$54,MATCH($C4473,Departments!$A$5:$A$54,0)),0))</f>
        <v/>
      </c>
      <c r="AA4473" s="41">
        <f>N($L4473)*$Y4473</f>
        <v/>
      </c>
      <c r="AB4473" s="41">
        <f>N($M4473)*$Y4473</f>
        <v/>
      </c>
      <c r="AC4473" s="41">
        <f>$AA4473*$Z4473</f>
        <v/>
      </c>
      <c r="AD4473" s="41">
        <f>$AA4473*BonusMonths/12</f>
        <v/>
      </c>
      <c r="AE4473" s="41">
        <f>($AA4473+SI_Gross*$AB4473)*IF($Q4473=1,SI_O,SI_E)</f>
        <v/>
      </c>
      <c r="AF4473" s="41">
        <f>IF($Q4473=1,0,$AA4473*EOSB)</f>
        <v/>
      </c>
      <c r="AG4473" s="41">
        <f>$AN4473*$W4473</f>
        <v/>
      </c>
      <c r="AH4473" s="41">
        <f>SUM($AA4473:$AG4473)</f>
        <v/>
      </c>
      <c r="AI4473" s="41">
        <f>12*($AM4473+$AN4473)</f>
        <v/>
      </c>
      <c r="AJ4473" s="41">
        <f>$AM4473*((IncMonth-1)+(13-IncMonth)*(1+$X4473))+12*$AN4473</f>
        <v/>
      </c>
      <c r="AK4473" s="41">
        <f>IF($R4473=1,N($L4473)+N($M4473),0)</f>
        <v/>
      </c>
      <c r="AL4473">
        <f>IF($C4473="","",IF(N($L4473)&lt;=0,"Basic salary missing",IF(ISNA(MATCH($C4473,Departments!$A$5:$A$54,0)),"Department not on Departments sheet",IF(AND($I4473&lt;&gt;"",NOT(ISNUMBER($I4473))),"Date of birth is text, not a date",IF(AND($K4473&lt;&gt;"",NOT(ISNUMBER($K4473))),"Contract end is text, not a date","")))))</f>
        <v/>
      </c>
      <c r="AM4473" s="41">
        <f>IF($R4473=0,0,N($L4473)*(1+$Z4473+BonusMonths/12+IF($Q4473=1,0,EOSB))+N($M4473)+(N($L4473)+SI_Gross*N($M4473))*IF($Q4473=1,SI_O,SI_E))</f>
        <v/>
      </c>
      <c r="AN4473" s="41">
        <f>IF($R4473=0,0,(IF($Q4473=1,MedO,MedE+Ticket)+Training)/12)</f>
        <v/>
      </c>
    </row>
    <row r="4474">
      <c r="I4474" s="35" t="n"/>
      <c r="J4474" s="35" t="n"/>
      <c r="K4474" s="35" t="n"/>
      <c r="L4474" s="36" t="n"/>
      <c r="M4474" s="36" t="n"/>
      <c r="P4474" s="37" t="n"/>
      <c r="Q4474" s="38">
        <f>IF($C4474="",0,IF(OR(LOWER(TRIM($G4474))="omani",LOWER(TRIM($G4474))="oman",LOWER(TRIM($G4474))="om",LOWER(TRIM($G4474))="local"),1,0))</f>
        <v/>
      </c>
      <c r="R4474" s="38">
        <f>IF($C4474="",0,IF(OR(ISNUMBER(SEARCH("resign",$N4474)),ISNUMBER(SEARCH("terminat",$N4474)),ISNUMBER(SEARCH("inactive",$N4474)),ISNUMBER(SEARCH("vacan",$N4474)),ISNUMBER(SEARCH("deceased",$N4474)),ISNUMBER(SEARCH("separated",$N4474))),0,1))</f>
        <v/>
      </c>
      <c r="S4474">
        <f>IF(OR($R4474=0,NOT(ISNUMBER($I4474))),"",IFERROR(DATEDIF($I4474,DATE(FY,1,1),"y"),""))</f>
        <v/>
      </c>
      <c r="T4474">
        <f>IF(OR($R4474=0,NOT(ISNUMBER($J4474))),"",IFERROR(DATEDIF($J4474,DATE(FY,1,1),"y"),0))</f>
        <v/>
      </c>
      <c r="U4474" s="38">
        <f>IF(OR($R4474=0,NOT(ISNUMBER($I4474))),0,IF(YEAR($I4474)+IF($Q4474=1,RetAgeO,RetAgeE)=FY,MONTH($I4474),IF(YEAR($I4474)+IF($Q4474=1,RetAgeO,RetAgeE)&lt;FY,1,0)))</f>
        <v/>
      </c>
      <c r="V4474" s="38">
        <f>IF(OR($R4474=0,NOT(ISNUMBER($K4474))),0,IF(YEAR($K4474)=FY,MONTH($K4474),IF(YEAR($K4474)&lt;FY,1,0)))</f>
        <v/>
      </c>
      <c r="W4474" s="38">
        <f>IF($R4474=0,0,MIN(12,IF(AND(ISNUMBER($O4474),$O4474&gt;=1,$O4474&lt;=12),INT($O4474),12),IF(AND(RetireExit="Yes",$U4474&gt;0),$U4474,12),IF(AND(ContractExit="Yes",$V4474&gt;0),$V4474,12)))</f>
        <v/>
      </c>
      <c r="X4474" s="37">
        <f>IF(ISNUMBER($P4474),$P4474,IncPct)</f>
        <v/>
      </c>
      <c r="Y4474" s="39">
        <f>IF($W4474=0,0,MAX(0,MIN($W4474,IncMonth-1))+MAX(0,$W4474-IncMonth+1)*(1+$X4474))</f>
        <v/>
      </c>
      <c r="Z4474" s="40">
        <f>IF($C4474="",0,IFERROR(INDEX(Departments!$B$5:$B$54,MATCH($C4474,Departments!$A$5:$A$54,0)),0))</f>
        <v/>
      </c>
      <c r="AA4474" s="41">
        <f>N($L4474)*$Y4474</f>
        <v/>
      </c>
      <c r="AB4474" s="41">
        <f>N($M4474)*$Y4474</f>
        <v/>
      </c>
      <c r="AC4474" s="41">
        <f>$AA4474*$Z4474</f>
        <v/>
      </c>
      <c r="AD4474" s="41">
        <f>$AA4474*BonusMonths/12</f>
        <v/>
      </c>
      <c r="AE4474" s="41">
        <f>($AA4474+SI_Gross*$AB4474)*IF($Q4474=1,SI_O,SI_E)</f>
        <v/>
      </c>
      <c r="AF4474" s="41">
        <f>IF($Q4474=1,0,$AA4474*EOSB)</f>
        <v/>
      </c>
      <c r="AG4474" s="41">
        <f>$AN4474*$W4474</f>
        <v/>
      </c>
      <c r="AH4474" s="41">
        <f>SUM($AA4474:$AG4474)</f>
        <v/>
      </c>
      <c r="AI4474" s="41">
        <f>12*($AM4474+$AN4474)</f>
        <v/>
      </c>
      <c r="AJ4474" s="41">
        <f>$AM4474*((IncMonth-1)+(13-IncMonth)*(1+$X4474))+12*$AN4474</f>
        <v/>
      </c>
      <c r="AK4474" s="41">
        <f>IF($R4474=1,N($L4474)+N($M4474),0)</f>
        <v/>
      </c>
      <c r="AL4474">
        <f>IF($C4474="","",IF(N($L4474)&lt;=0,"Basic salary missing",IF(ISNA(MATCH($C4474,Departments!$A$5:$A$54,0)),"Department not on Departments sheet",IF(AND($I4474&lt;&gt;"",NOT(ISNUMBER($I4474))),"Date of birth is text, not a date",IF(AND($K4474&lt;&gt;"",NOT(ISNUMBER($K4474))),"Contract end is text, not a date","")))))</f>
        <v/>
      </c>
      <c r="AM4474" s="41">
        <f>IF($R4474=0,0,N($L4474)*(1+$Z4474+BonusMonths/12+IF($Q4474=1,0,EOSB))+N($M4474)+(N($L4474)+SI_Gross*N($M4474))*IF($Q4474=1,SI_O,SI_E))</f>
        <v/>
      </c>
      <c r="AN4474" s="41">
        <f>IF($R4474=0,0,(IF($Q4474=1,MedO,MedE+Ticket)+Training)/12)</f>
        <v/>
      </c>
    </row>
    <row r="4475">
      <c r="I4475" s="35" t="n"/>
      <c r="J4475" s="35" t="n"/>
      <c r="K4475" s="35" t="n"/>
      <c r="L4475" s="36" t="n"/>
      <c r="M4475" s="36" t="n"/>
      <c r="P4475" s="37" t="n"/>
      <c r="Q4475" s="38">
        <f>IF($C4475="",0,IF(OR(LOWER(TRIM($G4475))="omani",LOWER(TRIM($G4475))="oman",LOWER(TRIM($G4475))="om",LOWER(TRIM($G4475))="local"),1,0))</f>
        <v/>
      </c>
      <c r="R4475" s="38">
        <f>IF($C4475="",0,IF(OR(ISNUMBER(SEARCH("resign",$N4475)),ISNUMBER(SEARCH("terminat",$N4475)),ISNUMBER(SEARCH("inactive",$N4475)),ISNUMBER(SEARCH("vacan",$N4475)),ISNUMBER(SEARCH("deceased",$N4475)),ISNUMBER(SEARCH("separated",$N4475))),0,1))</f>
        <v/>
      </c>
      <c r="S4475">
        <f>IF(OR($R4475=0,NOT(ISNUMBER($I4475))),"",IFERROR(DATEDIF($I4475,DATE(FY,1,1),"y"),""))</f>
        <v/>
      </c>
      <c r="T4475">
        <f>IF(OR($R4475=0,NOT(ISNUMBER($J4475))),"",IFERROR(DATEDIF($J4475,DATE(FY,1,1),"y"),0))</f>
        <v/>
      </c>
      <c r="U4475" s="38">
        <f>IF(OR($R4475=0,NOT(ISNUMBER($I4475))),0,IF(YEAR($I4475)+IF($Q4475=1,RetAgeO,RetAgeE)=FY,MONTH($I4475),IF(YEAR($I4475)+IF($Q4475=1,RetAgeO,RetAgeE)&lt;FY,1,0)))</f>
        <v/>
      </c>
      <c r="V4475" s="38">
        <f>IF(OR($R4475=0,NOT(ISNUMBER($K4475))),0,IF(YEAR($K4475)=FY,MONTH($K4475),IF(YEAR($K4475)&lt;FY,1,0)))</f>
        <v/>
      </c>
      <c r="W4475" s="38">
        <f>IF($R4475=0,0,MIN(12,IF(AND(ISNUMBER($O4475),$O4475&gt;=1,$O4475&lt;=12),INT($O4475),12),IF(AND(RetireExit="Yes",$U4475&gt;0),$U4475,12),IF(AND(ContractExit="Yes",$V4475&gt;0),$V4475,12)))</f>
        <v/>
      </c>
      <c r="X4475" s="37">
        <f>IF(ISNUMBER($P4475),$P4475,IncPct)</f>
        <v/>
      </c>
      <c r="Y4475" s="39">
        <f>IF($W4475=0,0,MAX(0,MIN($W4475,IncMonth-1))+MAX(0,$W4475-IncMonth+1)*(1+$X4475))</f>
        <v/>
      </c>
      <c r="Z4475" s="40">
        <f>IF($C4475="",0,IFERROR(INDEX(Departments!$B$5:$B$54,MATCH($C4475,Departments!$A$5:$A$54,0)),0))</f>
        <v/>
      </c>
      <c r="AA4475" s="41">
        <f>N($L4475)*$Y4475</f>
        <v/>
      </c>
      <c r="AB4475" s="41">
        <f>N($M4475)*$Y4475</f>
        <v/>
      </c>
      <c r="AC4475" s="41">
        <f>$AA4475*$Z4475</f>
        <v/>
      </c>
      <c r="AD4475" s="41">
        <f>$AA4475*BonusMonths/12</f>
        <v/>
      </c>
      <c r="AE4475" s="41">
        <f>($AA4475+SI_Gross*$AB4475)*IF($Q4475=1,SI_O,SI_E)</f>
        <v/>
      </c>
      <c r="AF4475" s="41">
        <f>IF($Q4475=1,0,$AA4475*EOSB)</f>
        <v/>
      </c>
      <c r="AG4475" s="41">
        <f>$AN4475*$W4475</f>
        <v/>
      </c>
      <c r="AH4475" s="41">
        <f>SUM($AA4475:$AG4475)</f>
        <v/>
      </c>
      <c r="AI4475" s="41">
        <f>12*($AM4475+$AN4475)</f>
        <v/>
      </c>
      <c r="AJ4475" s="41">
        <f>$AM4475*((IncMonth-1)+(13-IncMonth)*(1+$X4475))+12*$AN4475</f>
        <v/>
      </c>
      <c r="AK4475" s="41">
        <f>IF($R4475=1,N($L4475)+N($M4475),0)</f>
        <v/>
      </c>
      <c r="AL4475">
        <f>IF($C4475="","",IF(N($L4475)&lt;=0,"Basic salary missing",IF(ISNA(MATCH($C4475,Departments!$A$5:$A$54,0)),"Department not on Departments sheet",IF(AND($I4475&lt;&gt;"",NOT(ISNUMBER($I4475))),"Date of birth is text, not a date",IF(AND($K4475&lt;&gt;"",NOT(ISNUMBER($K4475))),"Contract end is text, not a date","")))))</f>
        <v/>
      </c>
      <c r="AM4475" s="41">
        <f>IF($R4475=0,0,N($L4475)*(1+$Z4475+BonusMonths/12+IF($Q4475=1,0,EOSB))+N($M4475)+(N($L4475)+SI_Gross*N($M4475))*IF($Q4475=1,SI_O,SI_E))</f>
        <v/>
      </c>
      <c r="AN4475" s="41">
        <f>IF($R4475=0,0,(IF($Q4475=1,MedO,MedE+Ticket)+Training)/12)</f>
        <v/>
      </c>
    </row>
    <row r="4476">
      <c r="I4476" s="35" t="n"/>
      <c r="J4476" s="35" t="n"/>
      <c r="K4476" s="35" t="n"/>
      <c r="L4476" s="36" t="n"/>
      <c r="M4476" s="36" t="n"/>
      <c r="P4476" s="37" t="n"/>
      <c r="Q4476" s="38">
        <f>IF($C4476="",0,IF(OR(LOWER(TRIM($G4476))="omani",LOWER(TRIM($G4476))="oman",LOWER(TRIM($G4476))="om",LOWER(TRIM($G4476))="local"),1,0))</f>
        <v/>
      </c>
      <c r="R4476" s="38">
        <f>IF($C4476="",0,IF(OR(ISNUMBER(SEARCH("resign",$N4476)),ISNUMBER(SEARCH("terminat",$N4476)),ISNUMBER(SEARCH("inactive",$N4476)),ISNUMBER(SEARCH("vacan",$N4476)),ISNUMBER(SEARCH("deceased",$N4476)),ISNUMBER(SEARCH("separated",$N4476))),0,1))</f>
        <v/>
      </c>
      <c r="S4476">
        <f>IF(OR($R4476=0,NOT(ISNUMBER($I4476))),"",IFERROR(DATEDIF($I4476,DATE(FY,1,1),"y"),""))</f>
        <v/>
      </c>
      <c r="T4476">
        <f>IF(OR($R4476=0,NOT(ISNUMBER($J4476))),"",IFERROR(DATEDIF($J4476,DATE(FY,1,1),"y"),0))</f>
        <v/>
      </c>
      <c r="U4476" s="38">
        <f>IF(OR($R4476=0,NOT(ISNUMBER($I4476))),0,IF(YEAR($I4476)+IF($Q4476=1,RetAgeO,RetAgeE)=FY,MONTH($I4476),IF(YEAR($I4476)+IF($Q4476=1,RetAgeO,RetAgeE)&lt;FY,1,0)))</f>
        <v/>
      </c>
      <c r="V4476" s="38">
        <f>IF(OR($R4476=0,NOT(ISNUMBER($K4476))),0,IF(YEAR($K4476)=FY,MONTH($K4476),IF(YEAR($K4476)&lt;FY,1,0)))</f>
        <v/>
      </c>
      <c r="W4476" s="38">
        <f>IF($R4476=0,0,MIN(12,IF(AND(ISNUMBER($O4476),$O4476&gt;=1,$O4476&lt;=12),INT($O4476),12),IF(AND(RetireExit="Yes",$U4476&gt;0),$U4476,12),IF(AND(ContractExit="Yes",$V4476&gt;0),$V4476,12)))</f>
        <v/>
      </c>
      <c r="X4476" s="37">
        <f>IF(ISNUMBER($P4476),$P4476,IncPct)</f>
        <v/>
      </c>
      <c r="Y4476" s="39">
        <f>IF($W4476=0,0,MAX(0,MIN($W4476,IncMonth-1))+MAX(0,$W4476-IncMonth+1)*(1+$X4476))</f>
        <v/>
      </c>
      <c r="Z4476" s="40">
        <f>IF($C4476="",0,IFERROR(INDEX(Departments!$B$5:$B$54,MATCH($C4476,Departments!$A$5:$A$54,0)),0))</f>
        <v/>
      </c>
      <c r="AA4476" s="41">
        <f>N($L4476)*$Y4476</f>
        <v/>
      </c>
      <c r="AB4476" s="41">
        <f>N($M4476)*$Y4476</f>
        <v/>
      </c>
      <c r="AC4476" s="41">
        <f>$AA4476*$Z4476</f>
        <v/>
      </c>
      <c r="AD4476" s="41">
        <f>$AA4476*BonusMonths/12</f>
        <v/>
      </c>
      <c r="AE4476" s="41">
        <f>($AA4476+SI_Gross*$AB4476)*IF($Q4476=1,SI_O,SI_E)</f>
        <v/>
      </c>
      <c r="AF4476" s="41">
        <f>IF($Q4476=1,0,$AA4476*EOSB)</f>
        <v/>
      </c>
      <c r="AG4476" s="41">
        <f>$AN4476*$W4476</f>
        <v/>
      </c>
      <c r="AH4476" s="41">
        <f>SUM($AA4476:$AG4476)</f>
        <v/>
      </c>
      <c r="AI4476" s="41">
        <f>12*($AM4476+$AN4476)</f>
        <v/>
      </c>
      <c r="AJ4476" s="41">
        <f>$AM4476*((IncMonth-1)+(13-IncMonth)*(1+$X4476))+12*$AN4476</f>
        <v/>
      </c>
      <c r="AK4476" s="41">
        <f>IF($R4476=1,N($L4476)+N($M4476),0)</f>
        <v/>
      </c>
      <c r="AL4476">
        <f>IF($C4476="","",IF(N($L4476)&lt;=0,"Basic salary missing",IF(ISNA(MATCH($C4476,Departments!$A$5:$A$54,0)),"Department not on Departments sheet",IF(AND($I4476&lt;&gt;"",NOT(ISNUMBER($I4476))),"Date of birth is text, not a date",IF(AND($K4476&lt;&gt;"",NOT(ISNUMBER($K4476))),"Contract end is text, not a date","")))))</f>
        <v/>
      </c>
      <c r="AM4476" s="41">
        <f>IF($R4476=0,0,N($L4476)*(1+$Z4476+BonusMonths/12+IF($Q4476=1,0,EOSB))+N($M4476)+(N($L4476)+SI_Gross*N($M4476))*IF($Q4476=1,SI_O,SI_E))</f>
        <v/>
      </c>
      <c r="AN4476" s="41">
        <f>IF($R4476=0,0,(IF($Q4476=1,MedO,MedE+Ticket)+Training)/12)</f>
        <v/>
      </c>
    </row>
    <row r="4477">
      <c r="I4477" s="35" t="n"/>
      <c r="J4477" s="35" t="n"/>
      <c r="K4477" s="35" t="n"/>
      <c r="L4477" s="36" t="n"/>
      <c r="M4477" s="36" t="n"/>
      <c r="P4477" s="37" t="n"/>
      <c r="Q4477" s="38">
        <f>IF($C4477="",0,IF(OR(LOWER(TRIM($G4477))="omani",LOWER(TRIM($G4477))="oman",LOWER(TRIM($G4477))="om",LOWER(TRIM($G4477))="local"),1,0))</f>
        <v/>
      </c>
      <c r="R4477" s="38">
        <f>IF($C4477="",0,IF(OR(ISNUMBER(SEARCH("resign",$N4477)),ISNUMBER(SEARCH("terminat",$N4477)),ISNUMBER(SEARCH("inactive",$N4477)),ISNUMBER(SEARCH("vacan",$N4477)),ISNUMBER(SEARCH("deceased",$N4477)),ISNUMBER(SEARCH("separated",$N4477))),0,1))</f>
        <v/>
      </c>
      <c r="S4477">
        <f>IF(OR($R4477=0,NOT(ISNUMBER($I4477))),"",IFERROR(DATEDIF($I4477,DATE(FY,1,1),"y"),""))</f>
        <v/>
      </c>
      <c r="T4477">
        <f>IF(OR($R4477=0,NOT(ISNUMBER($J4477))),"",IFERROR(DATEDIF($J4477,DATE(FY,1,1),"y"),0))</f>
        <v/>
      </c>
      <c r="U4477" s="38">
        <f>IF(OR($R4477=0,NOT(ISNUMBER($I4477))),0,IF(YEAR($I4477)+IF($Q4477=1,RetAgeO,RetAgeE)=FY,MONTH($I4477),IF(YEAR($I4477)+IF($Q4477=1,RetAgeO,RetAgeE)&lt;FY,1,0)))</f>
        <v/>
      </c>
      <c r="V4477" s="38">
        <f>IF(OR($R4477=0,NOT(ISNUMBER($K4477))),0,IF(YEAR($K4477)=FY,MONTH($K4477),IF(YEAR($K4477)&lt;FY,1,0)))</f>
        <v/>
      </c>
      <c r="W4477" s="38">
        <f>IF($R4477=0,0,MIN(12,IF(AND(ISNUMBER($O4477),$O4477&gt;=1,$O4477&lt;=12),INT($O4477),12),IF(AND(RetireExit="Yes",$U4477&gt;0),$U4477,12),IF(AND(ContractExit="Yes",$V4477&gt;0),$V4477,12)))</f>
        <v/>
      </c>
      <c r="X4477" s="37">
        <f>IF(ISNUMBER($P4477),$P4477,IncPct)</f>
        <v/>
      </c>
      <c r="Y4477" s="39">
        <f>IF($W4477=0,0,MAX(0,MIN($W4477,IncMonth-1))+MAX(0,$W4477-IncMonth+1)*(1+$X4477))</f>
        <v/>
      </c>
      <c r="Z4477" s="40">
        <f>IF($C4477="",0,IFERROR(INDEX(Departments!$B$5:$B$54,MATCH($C4477,Departments!$A$5:$A$54,0)),0))</f>
        <v/>
      </c>
      <c r="AA4477" s="41">
        <f>N($L4477)*$Y4477</f>
        <v/>
      </c>
      <c r="AB4477" s="41">
        <f>N($M4477)*$Y4477</f>
        <v/>
      </c>
      <c r="AC4477" s="41">
        <f>$AA4477*$Z4477</f>
        <v/>
      </c>
      <c r="AD4477" s="41">
        <f>$AA4477*BonusMonths/12</f>
        <v/>
      </c>
      <c r="AE4477" s="41">
        <f>($AA4477+SI_Gross*$AB4477)*IF($Q4477=1,SI_O,SI_E)</f>
        <v/>
      </c>
      <c r="AF4477" s="41">
        <f>IF($Q4477=1,0,$AA4477*EOSB)</f>
        <v/>
      </c>
      <c r="AG4477" s="41">
        <f>$AN4477*$W4477</f>
        <v/>
      </c>
      <c r="AH4477" s="41">
        <f>SUM($AA4477:$AG4477)</f>
        <v/>
      </c>
      <c r="AI4477" s="41">
        <f>12*($AM4477+$AN4477)</f>
        <v/>
      </c>
      <c r="AJ4477" s="41">
        <f>$AM4477*((IncMonth-1)+(13-IncMonth)*(1+$X4477))+12*$AN4477</f>
        <v/>
      </c>
      <c r="AK4477" s="41">
        <f>IF($R4477=1,N($L4477)+N($M4477),0)</f>
        <v/>
      </c>
      <c r="AL4477">
        <f>IF($C4477="","",IF(N($L4477)&lt;=0,"Basic salary missing",IF(ISNA(MATCH($C4477,Departments!$A$5:$A$54,0)),"Department not on Departments sheet",IF(AND($I4477&lt;&gt;"",NOT(ISNUMBER($I4477))),"Date of birth is text, not a date",IF(AND($K4477&lt;&gt;"",NOT(ISNUMBER($K4477))),"Contract end is text, not a date","")))))</f>
        <v/>
      </c>
      <c r="AM4477" s="41">
        <f>IF($R4477=0,0,N($L4477)*(1+$Z4477+BonusMonths/12+IF($Q4477=1,0,EOSB))+N($M4477)+(N($L4477)+SI_Gross*N($M4477))*IF($Q4477=1,SI_O,SI_E))</f>
        <v/>
      </c>
      <c r="AN4477" s="41">
        <f>IF($R4477=0,0,(IF($Q4477=1,MedO,MedE+Ticket)+Training)/12)</f>
        <v/>
      </c>
    </row>
    <row r="4478">
      <c r="I4478" s="35" t="n"/>
      <c r="J4478" s="35" t="n"/>
      <c r="K4478" s="35" t="n"/>
      <c r="L4478" s="36" t="n"/>
      <c r="M4478" s="36" t="n"/>
      <c r="P4478" s="37" t="n"/>
      <c r="Q4478" s="38">
        <f>IF($C4478="",0,IF(OR(LOWER(TRIM($G4478))="omani",LOWER(TRIM($G4478))="oman",LOWER(TRIM($G4478))="om",LOWER(TRIM($G4478))="local"),1,0))</f>
        <v/>
      </c>
      <c r="R4478" s="38">
        <f>IF($C4478="",0,IF(OR(ISNUMBER(SEARCH("resign",$N4478)),ISNUMBER(SEARCH("terminat",$N4478)),ISNUMBER(SEARCH("inactive",$N4478)),ISNUMBER(SEARCH("vacan",$N4478)),ISNUMBER(SEARCH("deceased",$N4478)),ISNUMBER(SEARCH("separated",$N4478))),0,1))</f>
        <v/>
      </c>
      <c r="S4478">
        <f>IF(OR($R4478=0,NOT(ISNUMBER($I4478))),"",IFERROR(DATEDIF($I4478,DATE(FY,1,1),"y"),""))</f>
        <v/>
      </c>
      <c r="T4478">
        <f>IF(OR($R4478=0,NOT(ISNUMBER($J4478))),"",IFERROR(DATEDIF($J4478,DATE(FY,1,1),"y"),0))</f>
        <v/>
      </c>
      <c r="U4478" s="38">
        <f>IF(OR($R4478=0,NOT(ISNUMBER($I4478))),0,IF(YEAR($I4478)+IF($Q4478=1,RetAgeO,RetAgeE)=FY,MONTH($I4478),IF(YEAR($I4478)+IF($Q4478=1,RetAgeO,RetAgeE)&lt;FY,1,0)))</f>
        <v/>
      </c>
      <c r="V4478" s="38">
        <f>IF(OR($R4478=0,NOT(ISNUMBER($K4478))),0,IF(YEAR($K4478)=FY,MONTH($K4478),IF(YEAR($K4478)&lt;FY,1,0)))</f>
        <v/>
      </c>
      <c r="W4478" s="38">
        <f>IF($R4478=0,0,MIN(12,IF(AND(ISNUMBER($O4478),$O4478&gt;=1,$O4478&lt;=12),INT($O4478),12),IF(AND(RetireExit="Yes",$U4478&gt;0),$U4478,12),IF(AND(ContractExit="Yes",$V4478&gt;0),$V4478,12)))</f>
        <v/>
      </c>
      <c r="X4478" s="37">
        <f>IF(ISNUMBER($P4478),$P4478,IncPct)</f>
        <v/>
      </c>
      <c r="Y4478" s="39">
        <f>IF($W4478=0,0,MAX(0,MIN($W4478,IncMonth-1))+MAX(0,$W4478-IncMonth+1)*(1+$X4478))</f>
        <v/>
      </c>
      <c r="Z4478" s="40">
        <f>IF($C4478="",0,IFERROR(INDEX(Departments!$B$5:$B$54,MATCH($C4478,Departments!$A$5:$A$54,0)),0))</f>
        <v/>
      </c>
      <c r="AA4478" s="41">
        <f>N($L4478)*$Y4478</f>
        <v/>
      </c>
      <c r="AB4478" s="41">
        <f>N($M4478)*$Y4478</f>
        <v/>
      </c>
      <c r="AC4478" s="41">
        <f>$AA4478*$Z4478</f>
        <v/>
      </c>
      <c r="AD4478" s="41">
        <f>$AA4478*BonusMonths/12</f>
        <v/>
      </c>
      <c r="AE4478" s="41">
        <f>($AA4478+SI_Gross*$AB4478)*IF($Q4478=1,SI_O,SI_E)</f>
        <v/>
      </c>
      <c r="AF4478" s="41">
        <f>IF($Q4478=1,0,$AA4478*EOSB)</f>
        <v/>
      </c>
      <c r="AG4478" s="41">
        <f>$AN4478*$W4478</f>
        <v/>
      </c>
      <c r="AH4478" s="41">
        <f>SUM($AA4478:$AG4478)</f>
        <v/>
      </c>
      <c r="AI4478" s="41">
        <f>12*($AM4478+$AN4478)</f>
        <v/>
      </c>
      <c r="AJ4478" s="41">
        <f>$AM4478*((IncMonth-1)+(13-IncMonth)*(1+$X4478))+12*$AN4478</f>
        <v/>
      </c>
      <c r="AK4478" s="41">
        <f>IF($R4478=1,N($L4478)+N($M4478),0)</f>
        <v/>
      </c>
      <c r="AL4478">
        <f>IF($C4478="","",IF(N($L4478)&lt;=0,"Basic salary missing",IF(ISNA(MATCH($C4478,Departments!$A$5:$A$54,0)),"Department not on Departments sheet",IF(AND($I4478&lt;&gt;"",NOT(ISNUMBER($I4478))),"Date of birth is text, not a date",IF(AND($K4478&lt;&gt;"",NOT(ISNUMBER($K4478))),"Contract end is text, not a date","")))))</f>
        <v/>
      </c>
      <c r="AM4478" s="41">
        <f>IF($R4478=0,0,N($L4478)*(1+$Z4478+BonusMonths/12+IF($Q4478=1,0,EOSB))+N($M4478)+(N($L4478)+SI_Gross*N($M4478))*IF($Q4478=1,SI_O,SI_E))</f>
        <v/>
      </c>
      <c r="AN4478" s="41">
        <f>IF($R4478=0,0,(IF($Q4478=1,MedO,MedE+Ticket)+Training)/12)</f>
        <v/>
      </c>
    </row>
    <row r="4479">
      <c r="I4479" s="35" t="n"/>
      <c r="J4479" s="35" t="n"/>
      <c r="K4479" s="35" t="n"/>
      <c r="L4479" s="36" t="n"/>
      <c r="M4479" s="36" t="n"/>
      <c r="P4479" s="37" t="n"/>
      <c r="Q4479" s="38">
        <f>IF($C4479="",0,IF(OR(LOWER(TRIM($G4479))="omani",LOWER(TRIM($G4479))="oman",LOWER(TRIM($G4479))="om",LOWER(TRIM($G4479))="local"),1,0))</f>
        <v/>
      </c>
      <c r="R4479" s="38">
        <f>IF($C4479="",0,IF(OR(ISNUMBER(SEARCH("resign",$N4479)),ISNUMBER(SEARCH("terminat",$N4479)),ISNUMBER(SEARCH("inactive",$N4479)),ISNUMBER(SEARCH("vacan",$N4479)),ISNUMBER(SEARCH("deceased",$N4479)),ISNUMBER(SEARCH("separated",$N4479))),0,1))</f>
        <v/>
      </c>
      <c r="S4479">
        <f>IF(OR($R4479=0,NOT(ISNUMBER($I4479))),"",IFERROR(DATEDIF($I4479,DATE(FY,1,1),"y"),""))</f>
        <v/>
      </c>
      <c r="T4479">
        <f>IF(OR($R4479=0,NOT(ISNUMBER($J4479))),"",IFERROR(DATEDIF($J4479,DATE(FY,1,1),"y"),0))</f>
        <v/>
      </c>
      <c r="U4479" s="38">
        <f>IF(OR($R4479=0,NOT(ISNUMBER($I4479))),0,IF(YEAR($I4479)+IF($Q4479=1,RetAgeO,RetAgeE)=FY,MONTH($I4479),IF(YEAR($I4479)+IF($Q4479=1,RetAgeO,RetAgeE)&lt;FY,1,0)))</f>
        <v/>
      </c>
      <c r="V4479" s="38">
        <f>IF(OR($R4479=0,NOT(ISNUMBER($K4479))),0,IF(YEAR($K4479)=FY,MONTH($K4479),IF(YEAR($K4479)&lt;FY,1,0)))</f>
        <v/>
      </c>
      <c r="W4479" s="38">
        <f>IF($R4479=0,0,MIN(12,IF(AND(ISNUMBER($O4479),$O4479&gt;=1,$O4479&lt;=12),INT($O4479),12),IF(AND(RetireExit="Yes",$U4479&gt;0),$U4479,12),IF(AND(ContractExit="Yes",$V4479&gt;0),$V4479,12)))</f>
        <v/>
      </c>
      <c r="X4479" s="37">
        <f>IF(ISNUMBER($P4479),$P4479,IncPct)</f>
        <v/>
      </c>
      <c r="Y4479" s="39">
        <f>IF($W4479=0,0,MAX(0,MIN($W4479,IncMonth-1))+MAX(0,$W4479-IncMonth+1)*(1+$X4479))</f>
        <v/>
      </c>
      <c r="Z4479" s="40">
        <f>IF($C4479="",0,IFERROR(INDEX(Departments!$B$5:$B$54,MATCH($C4479,Departments!$A$5:$A$54,0)),0))</f>
        <v/>
      </c>
      <c r="AA4479" s="41">
        <f>N($L4479)*$Y4479</f>
        <v/>
      </c>
      <c r="AB4479" s="41">
        <f>N($M4479)*$Y4479</f>
        <v/>
      </c>
      <c r="AC4479" s="41">
        <f>$AA4479*$Z4479</f>
        <v/>
      </c>
      <c r="AD4479" s="41">
        <f>$AA4479*BonusMonths/12</f>
        <v/>
      </c>
      <c r="AE4479" s="41">
        <f>($AA4479+SI_Gross*$AB4479)*IF($Q4479=1,SI_O,SI_E)</f>
        <v/>
      </c>
      <c r="AF4479" s="41">
        <f>IF($Q4479=1,0,$AA4479*EOSB)</f>
        <v/>
      </c>
      <c r="AG4479" s="41">
        <f>$AN4479*$W4479</f>
        <v/>
      </c>
      <c r="AH4479" s="41">
        <f>SUM($AA4479:$AG4479)</f>
        <v/>
      </c>
      <c r="AI4479" s="41">
        <f>12*($AM4479+$AN4479)</f>
        <v/>
      </c>
      <c r="AJ4479" s="41">
        <f>$AM4479*((IncMonth-1)+(13-IncMonth)*(1+$X4479))+12*$AN4479</f>
        <v/>
      </c>
      <c r="AK4479" s="41">
        <f>IF($R4479=1,N($L4479)+N($M4479),0)</f>
        <v/>
      </c>
      <c r="AL4479">
        <f>IF($C4479="","",IF(N($L4479)&lt;=0,"Basic salary missing",IF(ISNA(MATCH($C4479,Departments!$A$5:$A$54,0)),"Department not on Departments sheet",IF(AND($I4479&lt;&gt;"",NOT(ISNUMBER($I4479))),"Date of birth is text, not a date",IF(AND($K4479&lt;&gt;"",NOT(ISNUMBER($K4479))),"Contract end is text, not a date","")))))</f>
        <v/>
      </c>
      <c r="AM4479" s="41">
        <f>IF($R4479=0,0,N($L4479)*(1+$Z4479+BonusMonths/12+IF($Q4479=1,0,EOSB))+N($M4479)+(N($L4479)+SI_Gross*N($M4479))*IF($Q4479=1,SI_O,SI_E))</f>
        <v/>
      </c>
      <c r="AN4479" s="41">
        <f>IF($R4479=0,0,(IF($Q4479=1,MedO,MedE+Ticket)+Training)/12)</f>
        <v/>
      </c>
    </row>
    <row r="4480">
      <c r="I4480" s="35" t="n"/>
      <c r="J4480" s="35" t="n"/>
      <c r="K4480" s="35" t="n"/>
      <c r="L4480" s="36" t="n"/>
      <c r="M4480" s="36" t="n"/>
      <c r="P4480" s="37" t="n"/>
      <c r="Q4480" s="38">
        <f>IF($C4480="",0,IF(OR(LOWER(TRIM($G4480))="omani",LOWER(TRIM($G4480))="oman",LOWER(TRIM($G4480))="om",LOWER(TRIM($G4480))="local"),1,0))</f>
        <v/>
      </c>
      <c r="R4480" s="38">
        <f>IF($C4480="",0,IF(OR(ISNUMBER(SEARCH("resign",$N4480)),ISNUMBER(SEARCH("terminat",$N4480)),ISNUMBER(SEARCH("inactive",$N4480)),ISNUMBER(SEARCH("vacan",$N4480)),ISNUMBER(SEARCH("deceased",$N4480)),ISNUMBER(SEARCH("separated",$N4480))),0,1))</f>
        <v/>
      </c>
      <c r="S4480">
        <f>IF(OR($R4480=0,NOT(ISNUMBER($I4480))),"",IFERROR(DATEDIF($I4480,DATE(FY,1,1),"y"),""))</f>
        <v/>
      </c>
      <c r="T4480">
        <f>IF(OR($R4480=0,NOT(ISNUMBER($J4480))),"",IFERROR(DATEDIF($J4480,DATE(FY,1,1),"y"),0))</f>
        <v/>
      </c>
      <c r="U4480" s="38">
        <f>IF(OR($R4480=0,NOT(ISNUMBER($I4480))),0,IF(YEAR($I4480)+IF($Q4480=1,RetAgeO,RetAgeE)=FY,MONTH($I4480),IF(YEAR($I4480)+IF($Q4480=1,RetAgeO,RetAgeE)&lt;FY,1,0)))</f>
        <v/>
      </c>
      <c r="V4480" s="38">
        <f>IF(OR($R4480=0,NOT(ISNUMBER($K4480))),0,IF(YEAR($K4480)=FY,MONTH($K4480),IF(YEAR($K4480)&lt;FY,1,0)))</f>
        <v/>
      </c>
      <c r="W4480" s="38">
        <f>IF($R4480=0,0,MIN(12,IF(AND(ISNUMBER($O4480),$O4480&gt;=1,$O4480&lt;=12),INT($O4480),12),IF(AND(RetireExit="Yes",$U4480&gt;0),$U4480,12),IF(AND(ContractExit="Yes",$V4480&gt;0),$V4480,12)))</f>
        <v/>
      </c>
      <c r="X4480" s="37">
        <f>IF(ISNUMBER($P4480),$P4480,IncPct)</f>
        <v/>
      </c>
      <c r="Y4480" s="39">
        <f>IF($W4480=0,0,MAX(0,MIN($W4480,IncMonth-1))+MAX(0,$W4480-IncMonth+1)*(1+$X4480))</f>
        <v/>
      </c>
      <c r="Z4480" s="40">
        <f>IF($C4480="",0,IFERROR(INDEX(Departments!$B$5:$B$54,MATCH($C4480,Departments!$A$5:$A$54,0)),0))</f>
        <v/>
      </c>
      <c r="AA4480" s="41">
        <f>N($L4480)*$Y4480</f>
        <v/>
      </c>
      <c r="AB4480" s="41">
        <f>N($M4480)*$Y4480</f>
        <v/>
      </c>
      <c r="AC4480" s="41">
        <f>$AA4480*$Z4480</f>
        <v/>
      </c>
      <c r="AD4480" s="41">
        <f>$AA4480*BonusMonths/12</f>
        <v/>
      </c>
      <c r="AE4480" s="41">
        <f>($AA4480+SI_Gross*$AB4480)*IF($Q4480=1,SI_O,SI_E)</f>
        <v/>
      </c>
      <c r="AF4480" s="41">
        <f>IF($Q4480=1,0,$AA4480*EOSB)</f>
        <v/>
      </c>
      <c r="AG4480" s="41">
        <f>$AN4480*$W4480</f>
        <v/>
      </c>
      <c r="AH4480" s="41">
        <f>SUM($AA4480:$AG4480)</f>
        <v/>
      </c>
      <c r="AI4480" s="41">
        <f>12*($AM4480+$AN4480)</f>
        <v/>
      </c>
      <c r="AJ4480" s="41">
        <f>$AM4480*((IncMonth-1)+(13-IncMonth)*(1+$X4480))+12*$AN4480</f>
        <v/>
      </c>
      <c r="AK4480" s="41">
        <f>IF($R4480=1,N($L4480)+N($M4480),0)</f>
        <v/>
      </c>
      <c r="AL4480">
        <f>IF($C4480="","",IF(N($L4480)&lt;=0,"Basic salary missing",IF(ISNA(MATCH($C4480,Departments!$A$5:$A$54,0)),"Department not on Departments sheet",IF(AND($I4480&lt;&gt;"",NOT(ISNUMBER($I4480))),"Date of birth is text, not a date",IF(AND($K4480&lt;&gt;"",NOT(ISNUMBER($K4480))),"Contract end is text, not a date","")))))</f>
        <v/>
      </c>
      <c r="AM4480" s="41">
        <f>IF($R4480=0,0,N($L4480)*(1+$Z4480+BonusMonths/12+IF($Q4480=1,0,EOSB))+N($M4480)+(N($L4480)+SI_Gross*N($M4480))*IF($Q4480=1,SI_O,SI_E))</f>
        <v/>
      </c>
      <c r="AN4480" s="41">
        <f>IF($R4480=0,0,(IF($Q4480=1,MedO,MedE+Ticket)+Training)/12)</f>
        <v/>
      </c>
    </row>
    <row r="4481">
      <c r="I4481" s="35" t="n"/>
      <c r="J4481" s="35" t="n"/>
      <c r="K4481" s="35" t="n"/>
      <c r="L4481" s="36" t="n"/>
      <c r="M4481" s="36" t="n"/>
      <c r="P4481" s="37" t="n"/>
      <c r="Q4481" s="38">
        <f>IF($C4481="",0,IF(OR(LOWER(TRIM($G4481))="omani",LOWER(TRIM($G4481))="oman",LOWER(TRIM($G4481))="om",LOWER(TRIM($G4481))="local"),1,0))</f>
        <v/>
      </c>
      <c r="R4481" s="38">
        <f>IF($C4481="",0,IF(OR(ISNUMBER(SEARCH("resign",$N4481)),ISNUMBER(SEARCH("terminat",$N4481)),ISNUMBER(SEARCH("inactive",$N4481)),ISNUMBER(SEARCH("vacan",$N4481)),ISNUMBER(SEARCH("deceased",$N4481)),ISNUMBER(SEARCH("separated",$N4481))),0,1))</f>
        <v/>
      </c>
      <c r="S4481">
        <f>IF(OR($R4481=0,NOT(ISNUMBER($I4481))),"",IFERROR(DATEDIF($I4481,DATE(FY,1,1),"y"),""))</f>
        <v/>
      </c>
      <c r="T4481">
        <f>IF(OR($R4481=0,NOT(ISNUMBER($J4481))),"",IFERROR(DATEDIF($J4481,DATE(FY,1,1),"y"),0))</f>
        <v/>
      </c>
      <c r="U4481" s="38">
        <f>IF(OR($R4481=0,NOT(ISNUMBER($I4481))),0,IF(YEAR($I4481)+IF($Q4481=1,RetAgeO,RetAgeE)=FY,MONTH($I4481),IF(YEAR($I4481)+IF($Q4481=1,RetAgeO,RetAgeE)&lt;FY,1,0)))</f>
        <v/>
      </c>
      <c r="V4481" s="38">
        <f>IF(OR($R4481=0,NOT(ISNUMBER($K4481))),0,IF(YEAR($K4481)=FY,MONTH($K4481),IF(YEAR($K4481)&lt;FY,1,0)))</f>
        <v/>
      </c>
      <c r="W4481" s="38">
        <f>IF($R4481=0,0,MIN(12,IF(AND(ISNUMBER($O4481),$O4481&gt;=1,$O4481&lt;=12),INT($O4481),12),IF(AND(RetireExit="Yes",$U4481&gt;0),$U4481,12),IF(AND(ContractExit="Yes",$V4481&gt;0),$V4481,12)))</f>
        <v/>
      </c>
      <c r="X4481" s="37">
        <f>IF(ISNUMBER($P4481),$P4481,IncPct)</f>
        <v/>
      </c>
      <c r="Y4481" s="39">
        <f>IF($W4481=0,0,MAX(0,MIN($W4481,IncMonth-1))+MAX(0,$W4481-IncMonth+1)*(1+$X4481))</f>
        <v/>
      </c>
      <c r="Z4481" s="40">
        <f>IF($C4481="",0,IFERROR(INDEX(Departments!$B$5:$B$54,MATCH($C4481,Departments!$A$5:$A$54,0)),0))</f>
        <v/>
      </c>
      <c r="AA4481" s="41">
        <f>N($L4481)*$Y4481</f>
        <v/>
      </c>
      <c r="AB4481" s="41">
        <f>N($M4481)*$Y4481</f>
        <v/>
      </c>
      <c r="AC4481" s="41">
        <f>$AA4481*$Z4481</f>
        <v/>
      </c>
      <c r="AD4481" s="41">
        <f>$AA4481*BonusMonths/12</f>
        <v/>
      </c>
      <c r="AE4481" s="41">
        <f>($AA4481+SI_Gross*$AB4481)*IF($Q4481=1,SI_O,SI_E)</f>
        <v/>
      </c>
      <c r="AF4481" s="41">
        <f>IF($Q4481=1,0,$AA4481*EOSB)</f>
        <v/>
      </c>
      <c r="AG4481" s="41">
        <f>$AN4481*$W4481</f>
        <v/>
      </c>
      <c r="AH4481" s="41">
        <f>SUM($AA4481:$AG4481)</f>
        <v/>
      </c>
      <c r="AI4481" s="41">
        <f>12*($AM4481+$AN4481)</f>
        <v/>
      </c>
      <c r="AJ4481" s="41">
        <f>$AM4481*((IncMonth-1)+(13-IncMonth)*(1+$X4481))+12*$AN4481</f>
        <v/>
      </c>
      <c r="AK4481" s="41">
        <f>IF($R4481=1,N($L4481)+N($M4481),0)</f>
        <v/>
      </c>
      <c r="AL4481">
        <f>IF($C4481="","",IF(N($L4481)&lt;=0,"Basic salary missing",IF(ISNA(MATCH($C4481,Departments!$A$5:$A$54,0)),"Department not on Departments sheet",IF(AND($I4481&lt;&gt;"",NOT(ISNUMBER($I4481))),"Date of birth is text, not a date",IF(AND($K4481&lt;&gt;"",NOT(ISNUMBER($K4481))),"Contract end is text, not a date","")))))</f>
        <v/>
      </c>
      <c r="AM4481" s="41">
        <f>IF($R4481=0,0,N($L4481)*(1+$Z4481+BonusMonths/12+IF($Q4481=1,0,EOSB))+N($M4481)+(N($L4481)+SI_Gross*N($M4481))*IF($Q4481=1,SI_O,SI_E))</f>
        <v/>
      </c>
      <c r="AN4481" s="41">
        <f>IF($R4481=0,0,(IF($Q4481=1,MedO,MedE+Ticket)+Training)/12)</f>
        <v/>
      </c>
    </row>
    <row r="4482">
      <c r="I4482" s="35" t="n"/>
      <c r="J4482" s="35" t="n"/>
      <c r="K4482" s="35" t="n"/>
      <c r="L4482" s="36" t="n"/>
      <c r="M4482" s="36" t="n"/>
      <c r="P4482" s="37" t="n"/>
      <c r="Q4482" s="38">
        <f>IF($C4482="",0,IF(OR(LOWER(TRIM($G4482))="omani",LOWER(TRIM($G4482))="oman",LOWER(TRIM($G4482))="om",LOWER(TRIM($G4482))="local"),1,0))</f>
        <v/>
      </c>
      <c r="R4482" s="38">
        <f>IF($C4482="",0,IF(OR(ISNUMBER(SEARCH("resign",$N4482)),ISNUMBER(SEARCH("terminat",$N4482)),ISNUMBER(SEARCH("inactive",$N4482)),ISNUMBER(SEARCH("vacan",$N4482)),ISNUMBER(SEARCH("deceased",$N4482)),ISNUMBER(SEARCH("separated",$N4482))),0,1))</f>
        <v/>
      </c>
      <c r="S4482">
        <f>IF(OR($R4482=0,NOT(ISNUMBER($I4482))),"",IFERROR(DATEDIF($I4482,DATE(FY,1,1),"y"),""))</f>
        <v/>
      </c>
      <c r="T4482">
        <f>IF(OR($R4482=0,NOT(ISNUMBER($J4482))),"",IFERROR(DATEDIF($J4482,DATE(FY,1,1),"y"),0))</f>
        <v/>
      </c>
      <c r="U4482" s="38">
        <f>IF(OR($R4482=0,NOT(ISNUMBER($I4482))),0,IF(YEAR($I4482)+IF($Q4482=1,RetAgeO,RetAgeE)=FY,MONTH($I4482),IF(YEAR($I4482)+IF($Q4482=1,RetAgeO,RetAgeE)&lt;FY,1,0)))</f>
        <v/>
      </c>
      <c r="V4482" s="38">
        <f>IF(OR($R4482=0,NOT(ISNUMBER($K4482))),0,IF(YEAR($K4482)=FY,MONTH($K4482),IF(YEAR($K4482)&lt;FY,1,0)))</f>
        <v/>
      </c>
      <c r="W4482" s="38">
        <f>IF($R4482=0,0,MIN(12,IF(AND(ISNUMBER($O4482),$O4482&gt;=1,$O4482&lt;=12),INT($O4482),12),IF(AND(RetireExit="Yes",$U4482&gt;0),$U4482,12),IF(AND(ContractExit="Yes",$V4482&gt;0),$V4482,12)))</f>
        <v/>
      </c>
      <c r="X4482" s="37">
        <f>IF(ISNUMBER($P4482),$P4482,IncPct)</f>
        <v/>
      </c>
      <c r="Y4482" s="39">
        <f>IF($W4482=0,0,MAX(0,MIN($W4482,IncMonth-1))+MAX(0,$W4482-IncMonth+1)*(1+$X4482))</f>
        <v/>
      </c>
      <c r="Z4482" s="40">
        <f>IF($C4482="",0,IFERROR(INDEX(Departments!$B$5:$B$54,MATCH($C4482,Departments!$A$5:$A$54,0)),0))</f>
        <v/>
      </c>
      <c r="AA4482" s="41">
        <f>N($L4482)*$Y4482</f>
        <v/>
      </c>
      <c r="AB4482" s="41">
        <f>N($M4482)*$Y4482</f>
        <v/>
      </c>
      <c r="AC4482" s="41">
        <f>$AA4482*$Z4482</f>
        <v/>
      </c>
      <c r="AD4482" s="41">
        <f>$AA4482*BonusMonths/12</f>
        <v/>
      </c>
      <c r="AE4482" s="41">
        <f>($AA4482+SI_Gross*$AB4482)*IF($Q4482=1,SI_O,SI_E)</f>
        <v/>
      </c>
      <c r="AF4482" s="41">
        <f>IF($Q4482=1,0,$AA4482*EOSB)</f>
        <v/>
      </c>
      <c r="AG4482" s="41">
        <f>$AN4482*$W4482</f>
        <v/>
      </c>
      <c r="AH4482" s="41">
        <f>SUM($AA4482:$AG4482)</f>
        <v/>
      </c>
      <c r="AI4482" s="41">
        <f>12*($AM4482+$AN4482)</f>
        <v/>
      </c>
      <c r="AJ4482" s="41">
        <f>$AM4482*((IncMonth-1)+(13-IncMonth)*(1+$X4482))+12*$AN4482</f>
        <v/>
      </c>
      <c r="AK4482" s="41">
        <f>IF($R4482=1,N($L4482)+N($M4482),0)</f>
        <v/>
      </c>
      <c r="AL4482">
        <f>IF($C4482="","",IF(N($L4482)&lt;=0,"Basic salary missing",IF(ISNA(MATCH($C4482,Departments!$A$5:$A$54,0)),"Department not on Departments sheet",IF(AND($I4482&lt;&gt;"",NOT(ISNUMBER($I4482))),"Date of birth is text, not a date",IF(AND($K4482&lt;&gt;"",NOT(ISNUMBER($K4482))),"Contract end is text, not a date","")))))</f>
        <v/>
      </c>
      <c r="AM4482" s="41">
        <f>IF($R4482=0,0,N($L4482)*(1+$Z4482+BonusMonths/12+IF($Q4482=1,0,EOSB))+N($M4482)+(N($L4482)+SI_Gross*N($M4482))*IF($Q4482=1,SI_O,SI_E))</f>
        <v/>
      </c>
      <c r="AN4482" s="41">
        <f>IF($R4482=0,0,(IF($Q4482=1,MedO,MedE+Ticket)+Training)/12)</f>
        <v/>
      </c>
    </row>
    <row r="4483">
      <c r="I4483" s="35" t="n"/>
      <c r="J4483" s="35" t="n"/>
      <c r="K4483" s="35" t="n"/>
      <c r="L4483" s="36" t="n"/>
      <c r="M4483" s="36" t="n"/>
      <c r="P4483" s="37" t="n"/>
      <c r="Q4483" s="38">
        <f>IF($C4483="",0,IF(OR(LOWER(TRIM($G4483))="omani",LOWER(TRIM($G4483))="oman",LOWER(TRIM($G4483))="om",LOWER(TRIM($G4483))="local"),1,0))</f>
        <v/>
      </c>
      <c r="R4483" s="38">
        <f>IF($C4483="",0,IF(OR(ISNUMBER(SEARCH("resign",$N4483)),ISNUMBER(SEARCH("terminat",$N4483)),ISNUMBER(SEARCH("inactive",$N4483)),ISNUMBER(SEARCH("vacan",$N4483)),ISNUMBER(SEARCH("deceased",$N4483)),ISNUMBER(SEARCH("separated",$N4483))),0,1))</f>
        <v/>
      </c>
      <c r="S4483">
        <f>IF(OR($R4483=0,NOT(ISNUMBER($I4483))),"",IFERROR(DATEDIF($I4483,DATE(FY,1,1),"y"),""))</f>
        <v/>
      </c>
      <c r="T4483">
        <f>IF(OR($R4483=0,NOT(ISNUMBER($J4483))),"",IFERROR(DATEDIF($J4483,DATE(FY,1,1),"y"),0))</f>
        <v/>
      </c>
      <c r="U4483" s="38">
        <f>IF(OR($R4483=0,NOT(ISNUMBER($I4483))),0,IF(YEAR($I4483)+IF($Q4483=1,RetAgeO,RetAgeE)=FY,MONTH($I4483),IF(YEAR($I4483)+IF($Q4483=1,RetAgeO,RetAgeE)&lt;FY,1,0)))</f>
        <v/>
      </c>
      <c r="V4483" s="38">
        <f>IF(OR($R4483=0,NOT(ISNUMBER($K4483))),0,IF(YEAR($K4483)=FY,MONTH($K4483),IF(YEAR($K4483)&lt;FY,1,0)))</f>
        <v/>
      </c>
      <c r="W4483" s="38">
        <f>IF($R4483=0,0,MIN(12,IF(AND(ISNUMBER($O4483),$O4483&gt;=1,$O4483&lt;=12),INT($O4483),12),IF(AND(RetireExit="Yes",$U4483&gt;0),$U4483,12),IF(AND(ContractExit="Yes",$V4483&gt;0),$V4483,12)))</f>
        <v/>
      </c>
      <c r="X4483" s="37">
        <f>IF(ISNUMBER($P4483),$P4483,IncPct)</f>
        <v/>
      </c>
      <c r="Y4483" s="39">
        <f>IF($W4483=0,0,MAX(0,MIN($W4483,IncMonth-1))+MAX(0,$W4483-IncMonth+1)*(1+$X4483))</f>
        <v/>
      </c>
      <c r="Z4483" s="40">
        <f>IF($C4483="",0,IFERROR(INDEX(Departments!$B$5:$B$54,MATCH($C4483,Departments!$A$5:$A$54,0)),0))</f>
        <v/>
      </c>
      <c r="AA4483" s="41">
        <f>N($L4483)*$Y4483</f>
        <v/>
      </c>
      <c r="AB4483" s="41">
        <f>N($M4483)*$Y4483</f>
        <v/>
      </c>
      <c r="AC4483" s="41">
        <f>$AA4483*$Z4483</f>
        <v/>
      </c>
      <c r="AD4483" s="41">
        <f>$AA4483*BonusMonths/12</f>
        <v/>
      </c>
      <c r="AE4483" s="41">
        <f>($AA4483+SI_Gross*$AB4483)*IF($Q4483=1,SI_O,SI_E)</f>
        <v/>
      </c>
      <c r="AF4483" s="41">
        <f>IF($Q4483=1,0,$AA4483*EOSB)</f>
        <v/>
      </c>
      <c r="AG4483" s="41">
        <f>$AN4483*$W4483</f>
        <v/>
      </c>
      <c r="AH4483" s="41">
        <f>SUM($AA4483:$AG4483)</f>
        <v/>
      </c>
      <c r="AI4483" s="41">
        <f>12*($AM4483+$AN4483)</f>
        <v/>
      </c>
      <c r="AJ4483" s="41">
        <f>$AM4483*((IncMonth-1)+(13-IncMonth)*(1+$X4483))+12*$AN4483</f>
        <v/>
      </c>
      <c r="AK4483" s="41">
        <f>IF($R4483=1,N($L4483)+N($M4483),0)</f>
        <v/>
      </c>
      <c r="AL4483">
        <f>IF($C4483="","",IF(N($L4483)&lt;=0,"Basic salary missing",IF(ISNA(MATCH($C4483,Departments!$A$5:$A$54,0)),"Department not on Departments sheet",IF(AND($I4483&lt;&gt;"",NOT(ISNUMBER($I4483))),"Date of birth is text, not a date",IF(AND($K4483&lt;&gt;"",NOT(ISNUMBER($K4483))),"Contract end is text, not a date","")))))</f>
        <v/>
      </c>
      <c r="AM4483" s="41">
        <f>IF($R4483=0,0,N($L4483)*(1+$Z4483+BonusMonths/12+IF($Q4483=1,0,EOSB))+N($M4483)+(N($L4483)+SI_Gross*N($M4483))*IF($Q4483=1,SI_O,SI_E))</f>
        <v/>
      </c>
      <c r="AN4483" s="41">
        <f>IF($R4483=0,0,(IF($Q4483=1,MedO,MedE+Ticket)+Training)/12)</f>
        <v/>
      </c>
    </row>
    <row r="4484">
      <c r="I4484" s="35" t="n"/>
      <c r="J4484" s="35" t="n"/>
      <c r="K4484" s="35" t="n"/>
      <c r="L4484" s="36" t="n"/>
      <c r="M4484" s="36" t="n"/>
      <c r="P4484" s="37" t="n"/>
      <c r="Q4484" s="38">
        <f>IF($C4484="",0,IF(OR(LOWER(TRIM($G4484))="omani",LOWER(TRIM($G4484))="oman",LOWER(TRIM($G4484))="om",LOWER(TRIM($G4484))="local"),1,0))</f>
        <v/>
      </c>
      <c r="R4484" s="38">
        <f>IF($C4484="",0,IF(OR(ISNUMBER(SEARCH("resign",$N4484)),ISNUMBER(SEARCH("terminat",$N4484)),ISNUMBER(SEARCH("inactive",$N4484)),ISNUMBER(SEARCH("vacan",$N4484)),ISNUMBER(SEARCH("deceased",$N4484)),ISNUMBER(SEARCH("separated",$N4484))),0,1))</f>
        <v/>
      </c>
      <c r="S4484">
        <f>IF(OR($R4484=0,NOT(ISNUMBER($I4484))),"",IFERROR(DATEDIF($I4484,DATE(FY,1,1),"y"),""))</f>
        <v/>
      </c>
      <c r="T4484">
        <f>IF(OR($R4484=0,NOT(ISNUMBER($J4484))),"",IFERROR(DATEDIF($J4484,DATE(FY,1,1),"y"),0))</f>
        <v/>
      </c>
      <c r="U4484" s="38">
        <f>IF(OR($R4484=0,NOT(ISNUMBER($I4484))),0,IF(YEAR($I4484)+IF($Q4484=1,RetAgeO,RetAgeE)=FY,MONTH($I4484),IF(YEAR($I4484)+IF($Q4484=1,RetAgeO,RetAgeE)&lt;FY,1,0)))</f>
        <v/>
      </c>
      <c r="V4484" s="38">
        <f>IF(OR($R4484=0,NOT(ISNUMBER($K4484))),0,IF(YEAR($K4484)=FY,MONTH($K4484),IF(YEAR($K4484)&lt;FY,1,0)))</f>
        <v/>
      </c>
      <c r="W4484" s="38">
        <f>IF($R4484=0,0,MIN(12,IF(AND(ISNUMBER($O4484),$O4484&gt;=1,$O4484&lt;=12),INT($O4484),12),IF(AND(RetireExit="Yes",$U4484&gt;0),$U4484,12),IF(AND(ContractExit="Yes",$V4484&gt;0),$V4484,12)))</f>
        <v/>
      </c>
      <c r="X4484" s="37">
        <f>IF(ISNUMBER($P4484),$P4484,IncPct)</f>
        <v/>
      </c>
      <c r="Y4484" s="39">
        <f>IF($W4484=0,0,MAX(0,MIN($W4484,IncMonth-1))+MAX(0,$W4484-IncMonth+1)*(1+$X4484))</f>
        <v/>
      </c>
      <c r="Z4484" s="40">
        <f>IF($C4484="",0,IFERROR(INDEX(Departments!$B$5:$B$54,MATCH($C4484,Departments!$A$5:$A$54,0)),0))</f>
        <v/>
      </c>
      <c r="AA4484" s="41">
        <f>N($L4484)*$Y4484</f>
        <v/>
      </c>
      <c r="AB4484" s="41">
        <f>N($M4484)*$Y4484</f>
        <v/>
      </c>
      <c r="AC4484" s="41">
        <f>$AA4484*$Z4484</f>
        <v/>
      </c>
      <c r="AD4484" s="41">
        <f>$AA4484*BonusMonths/12</f>
        <v/>
      </c>
      <c r="AE4484" s="41">
        <f>($AA4484+SI_Gross*$AB4484)*IF($Q4484=1,SI_O,SI_E)</f>
        <v/>
      </c>
      <c r="AF4484" s="41">
        <f>IF($Q4484=1,0,$AA4484*EOSB)</f>
        <v/>
      </c>
      <c r="AG4484" s="41">
        <f>$AN4484*$W4484</f>
        <v/>
      </c>
      <c r="AH4484" s="41">
        <f>SUM($AA4484:$AG4484)</f>
        <v/>
      </c>
      <c r="AI4484" s="41">
        <f>12*($AM4484+$AN4484)</f>
        <v/>
      </c>
      <c r="AJ4484" s="41">
        <f>$AM4484*((IncMonth-1)+(13-IncMonth)*(1+$X4484))+12*$AN4484</f>
        <v/>
      </c>
      <c r="AK4484" s="41">
        <f>IF($R4484=1,N($L4484)+N($M4484),0)</f>
        <v/>
      </c>
      <c r="AL4484">
        <f>IF($C4484="","",IF(N($L4484)&lt;=0,"Basic salary missing",IF(ISNA(MATCH($C4484,Departments!$A$5:$A$54,0)),"Department not on Departments sheet",IF(AND($I4484&lt;&gt;"",NOT(ISNUMBER($I4484))),"Date of birth is text, not a date",IF(AND($K4484&lt;&gt;"",NOT(ISNUMBER($K4484))),"Contract end is text, not a date","")))))</f>
        <v/>
      </c>
      <c r="AM4484" s="41">
        <f>IF($R4484=0,0,N($L4484)*(1+$Z4484+BonusMonths/12+IF($Q4484=1,0,EOSB))+N($M4484)+(N($L4484)+SI_Gross*N($M4484))*IF($Q4484=1,SI_O,SI_E))</f>
        <v/>
      </c>
      <c r="AN4484" s="41">
        <f>IF($R4484=0,0,(IF($Q4484=1,MedO,MedE+Ticket)+Training)/12)</f>
        <v/>
      </c>
    </row>
    <row r="4485">
      <c r="I4485" s="35" t="n"/>
      <c r="J4485" s="35" t="n"/>
      <c r="K4485" s="35" t="n"/>
      <c r="L4485" s="36" t="n"/>
      <c r="M4485" s="36" t="n"/>
      <c r="P4485" s="37" t="n"/>
      <c r="Q4485" s="38">
        <f>IF($C4485="",0,IF(OR(LOWER(TRIM($G4485))="omani",LOWER(TRIM($G4485))="oman",LOWER(TRIM($G4485))="om",LOWER(TRIM($G4485))="local"),1,0))</f>
        <v/>
      </c>
      <c r="R4485" s="38">
        <f>IF($C4485="",0,IF(OR(ISNUMBER(SEARCH("resign",$N4485)),ISNUMBER(SEARCH("terminat",$N4485)),ISNUMBER(SEARCH("inactive",$N4485)),ISNUMBER(SEARCH("vacan",$N4485)),ISNUMBER(SEARCH("deceased",$N4485)),ISNUMBER(SEARCH("separated",$N4485))),0,1))</f>
        <v/>
      </c>
      <c r="S4485">
        <f>IF(OR($R4485=0,NOT(ISNUMBER($I4485))),"",IFERROR(DATEDIF($I4485,DATE(FY,1,1),"y"),""))</f>
        <v/>
      </c>
      <c r="T4485">
        <f>IF(OR($R4485=0,NOT(ISNUMBER($J4485))),"",IFERROR(DATEDIF($J4485,DATE(FY,1,1),"y"),0))</f>
        <v/>
      </c>
      <c r="U4485" s="38">
        <f>IF(OR($R4485=0,NOT(ISNUMBER($I4485))),0,IF(YEAR($I4485)+IF($Q4485=1,RetAgeO,RetAgeE)=FY,MONTH($I4485),IF(YEAR($I4485)+IF($Q4485=1,RetAgeO,RetAgeE)&lt;FY,1,0)))</f>
        <v/>
      </c>
      <c r="V4485" s="38">
        <f>IF(OR($R4485=0,NOT(ISNUMBER($K4485))),0,IF(YEAR($K4485)=FY,MONTH($K4485),IF(YEAR($K4485)&lt;FY,1,0)))</f>
        <v/>
      </c>
      <c r="W4485" s="38">
        <f>IF($R4485=0,0,MIN(12,IF(AND(ISNUMBER($O4485),$O4485&gt;=1,$O4485&lt;=12),INT($O4485),12),IF(AND(RetireExit="Yes",$U4485&gt;0),$U4485,12),IF(AND(ContractExit="Yes",$V4485&gt;0),$V4485,12)))</f>
        <v/>
      </c>
      <c r="X4485" s="37">
        <f>IF(ISNUMBER($P4485),$P4485,IncPct)</f>
        <v/>
      </c>
      <c r="Y4485" s="39">
        <f>IF($W4485=0,0,MAX(0,MIN($W4485,IncMonth-1))+MAX(0,$W4485-IncMonth+1)*(1+$X4485))</f>
        <v/>
      </c>
      <c r="Z4485" s="40">
        <f>IF($C4485="",0,IFERROR(INDEX(Departments!$B$5:$B$54,MATCH($C4485,Departments!$A$5:$A$54,0)),0))</f>
        <v/>
      </c>
      <c r="AA4485" s="41">
        <f>N($L4485)*$Y4485</f>
        <v/>
      </c>
      <c r="AB4485" s="41">
        <f>N($M4485)*$Y4485</f>
        <v/>
      </c>
      <c r="AC4485" s="41">
        <f>$AA4485*$Z4485</f>
        <v/>
      </c>
      <c r="AD4485" s="41">
        <f>$AA4485*BonusMonths/12</f>
        <v/>
      </c>
      <c r="AE4485" s="41">
        <f>($AA4485+SI_Gross*$AB4485)*IF($Q4485=1,SI_O,SI_E)</f>
        <v/>
      </c>
      <c r="AF4485" s="41">
        <f>IF($Q4485=1,0,$AA4485*EOSB)</f>
        <v/>
      </c>
      <c r="AG4485" s="41">
        <f>$AN4485*$W4485</f>
        <v/>
      </c>
      <c r="AH4485" s="41">
        <f>SUM($AA4485:$AG4485)</f>
        <v/>
      </c>
      <c r="AI4485" s="41">
        <f>12*($AM4485+$AN4485)</f>
        <v/>
      </c>
      <c r="AJ4485" s="41">
        <f>$AM4485*((IncMonth-1)+(13-IncMonth)*(1+$X4485))+12*$AN4485</f>
        <v/>
      </c>
      <c r="AK4485" s="41">
        <f>IF($R4485=1,N($L4485)+N($M4485),0)</f>
        <v/>
      </c>
      <c r="AL4485">
        <f>IF($C4485="","",IF(N($L4485)&lt;=0,"Basic salary missing",IF(ISNA(MATCH($C4485,Departments!$A$5:$A$54,0)),"Department not on Departments sheet",IF(AND($I4485&lt;&gt;"",NOT(ISNUMBER($I4485))),"Date of birth is text, not a date",IF(AND($K4485&lt;&gt;"",NOT(ISNUMBER($K4485))),"Contract end is text, not a date","")))))</f>
        <v/>
      </c>
      <c r="AM4485" s="41">
        <f>IF($R4485=0,0,N($L4485)*(1+$Z4485+BonusMonths/12+IF($Q4485=1,0,EOSB))+N($M4485)+(N($L4485)+SI_Gross*N($M4485))*IF($Q4485=1,SI_O,SI_E))</f>
        <v/>
      </c>
      <c r="AN4485" s="41">
        <f>IF($R4485=0,0,(IF($Q4485=1,MedO,MedE+Ticket)+Training)/12)</f>
        <v/>
      </c>
    </row>
    <row r="4486">
      <c r="I4486" s="35" t="n"/>
      <c r="J4486" s="35" t="n"/>
      <c r="K4486" s="35" t="n"/>
      <c r="L4486" s="36" t="n"/>
      <c r="M4486" s="36" t="n"/>
      <c r="P4486" s="37" t="n"/>
      <c r="Q4486" s="38">
        <f>IF($C4486="",0,IF(OR(LOWER(TRIM($G4486))="omani",LOWER(TRIM($G4486))="oman",LOWER(TRIM($G4486))="om",LOWER(TRIM($G4486))="local"),1,0))</f>
        <v/>
      </c>
      <c r="R4486" s="38">
        <f>IF($C4486="",0,IF(OR(ISNUMBER(SEARCH("resign",$N4486)),ISNUMBER(SEARCH("terminat",$N4486)),ISNUMBER(SEARCH("inactive",$N4486)),ISNUMBER(SEARCH("vacan",$N4486)),ISNUMBER(SEARCH("deceased",$N4486)),ISNUMBER(SEARCH("separated",$N4486))),0,1))</f>
        <v/>
      </c>
      <c r="S4486">
        <f>IF(OR($R4486=0,NOT(ISNUMBER($I4486))),"",IFERROR(DATEDIF($I4486,DATE(FY,1,1),"y"),""))</f>
        <v/>
      </c>
      <c r="T4486">
        <f>IF(OR($R4486=0,NOT(ISNUMBER($J4486))),"",IFERROR(DATEDIF($J4486,DATE(FY,1,1),"y"),0))</f>
        <v/>
      </c>
      <c r="U4486" s="38">
        <f>IF(OR($R4486=0,NOT(ISNUMBER($I4486))),0,IF(YEAR($I4486)+IF($Q4486=1,RetAgeO,RetAgeE)=FY,MONTH($I4486),IF(YEAR($I4486)+IF($Q4486=1,RetAgeO,RetAgeE)&lt;FY,1,0)))</f>
        <v/>
      </c>
      <c r="V4486" s="38">
        <f>IF(OR($R4486=0,NOT(ISNUMBER($K4486))),0,IF(YEAR($K4486)=FY,MONTH($K4486),IF(YEAR($K4486)&lt;FY,1,0)))</f>
        <v/>
      </c>
      <c r="W4486" s="38">
        <f>IF($R4486=0,0,MIN(12,IF(AND(ISNUMBER($O4486),$O4486&gt;=1,$O4486&lt;=12),INT($O4486),12),IF(AND(RetireExit="Yes",$U4486&gt;0),$U4486,12),IF(AND(ContractExit="Yes",$V4486&gt;0),$V4486,12)))</f>
        <v/>
      </c>
      <c r="X4486" s="37">
        <f>IF(ISNUMBER($P4486),$P4486,IncPct)</f>
        <v/>
      </c>
      <c r="Y4486" s="39">
        <f>IF($W4486=0,0,MAX(0,MIN($W4486,IncMonth-1))+MAX(0,$W4486-IncMonth+1)*(1+$X4486))</f>
        <v/>
      </c>
      <c r="Z4486" s="40">
        <f>IF($C4486="",0,IFERROR(INDEX(Departments!$B$5:$B$54,MATCH($C4486,Departments!$A$5:$A$54,0)),0))</f>
        <v/>
      </c>
      <c r="AA4486" s="41">
        <f>N($L4486)*$Y4486</f>
        <v/>
      </c>
      <c r="AB4486" s="41">
        <f>N($M4486)*$Y4486</f>
        <v/>
      </c>
      <c r="AC4486" s="41">
        <f>$AA4486*$Z4486</f>
        <v/>
      </c>
      <c r="AD4486" s="41">
        <f>$AA4486*BonusMonths/12</f>
        <v/>
      </c>
      <c r="AE4486" s="41">
        <f>($AA4486+SI_Gross*$AB4486)*IF($Q4486=1,SI_O,SI_E)</f>
        <v/>
      </c>
      <c r="AF4486" s="41">
        <f>IF($Q4486=1,0,$AA4486*EOSB)</f>
        <v/>
      </c>
      <c r="AG4486" s="41">
        <f>$AN4486*$W4486</f>
        <v/>
      </c>
      <c r="AH4486" s="41">
        <f>SUM($AA4486:$AG4486)</f>
        <v/>
      </c>
      <c r="AI4486" s="41">
        <f>12*($AM4486+$AN4486)</f>
        <v/>
      </c>
      <c r="AJ4486" s="41">
        <f>$AM4486*((IncMonth-1)+(13-IncMonth)*(1+$X4486))+12*$AN4486</f>
        <v/>
      </c>
      <c r="AK4486" s="41">
        <f>IF($R4486=1,N($L4486)+N($M4486),0)</f>
        <v/>
      </c>
      <c r="AL4486">
        <f>IF($C4486="","",IF(N($L4486)&lt;=0,"Basic salary missing",IF(ISNA(MATCH($C4486,Departments!$A$5:$A$54,0)),"Department not on Departments sheet",IF(AND($I4486&lt;&gt;"",NOT(ISNUMBER($I4486))),"Date of birth is text, not a date",IF(AND($K4486&lt;&gt;"",NOT(ISNUMBER($K4486))),"Contract end is text, not a date","")))))</f>
        <v/>
      </c>
      <c r="AM4486" s="41">
        <f>IF($R4486=0,0,N($L4486)*(1+$Z4486+BonusMonths/12+IF($Q4486=1,0,EOSB))+N($M4486)+(N($L4486)+SI_Gross*N($M4486))*IF($Q4486=1,SI_O,SI_E))</f>
        <v/>
      </c>
      <c r="AN4486" s="41">
        <f>IF($R4486=0,0,(IF($Q4486=1,MedO,MedE+Ticket)+Training)/12)</f>
        <v/>
      </c>
    </row>
    <row r="4487">
      <c r="I4487" s="35" t="n"/>
      <c r="J4487" s="35" t="n"/>
      <c r="K4487" s="35" t="n"/>
      <c r="L4487" s="36" t="n"/>
      <c r="M4487" s="36" t="n"/>
      <c r="P4487" s="37" t="n"/>
      <c r="Q4487" s="38">
        <f>IF($C4487="",0,IF(OR(LOWER(TRIM($G4487))="omani",LOWER(TRIM($G4487))="oman",LOWER(TRIM($G4487))="om",LOWER(TRIM($G4487))="local"),1,0))</f>
        <v/>
      </c>
      <c r="R4487" s="38">
        <f>IF($C4487="",0,IF(OR(ISNUMBER(SEARCH("resign",$N4487)),ISNUMBER(SEARCH("terminat",$N4487)),ISNUMBER(SEARCH("inactive",$N4487)),ISNUMBER(SEARCH("vacan",$N4487)),ISNUMBER(SEARCH("deceased",$N4487)),ISNUMBER(SEARCH("separated",$N4487))),0,1))</f>
        <v/>
      </c>
      <c r="S4487">
        <f>IF(OR($R4487=0,NOT(ISNUMBER($I4487))),"",IFERROR(DATEDIF($I4487,DATE(FY,1,1),"y"),""))</f>
        <v/>
      </c>
      <c r="T4487">
        <f>IF(OR($R4487=0,NOT(ISNUMBER($J4487))),"",IFERROR(DATEDIF($J4487,DATE(FY,1,1),"y"),0))</f>
        <v/>
      </c>
      <c r="U4487" s="38">
        <f>IF(OR($R4487=0,NOT(ISNUMBER($I4487))),0,IF(YEAR($I4487)+IF($Q4487=1,RetAgeO,RetAgeE)=FY,MONTH($I4487),IF(YEAR($I4487)+IF($Q4487=1,RetAgeO,RetAgeE)&lt;FY,1,0)))</f>
        <v/>
      </c>
      <c r="V4487" s="38">
        <f>IF(OR($R4487=0,NOT(ISNUMBER($K4487))),0,IF(YEAR($K4487)=FY,MONTH($K4487),IF(YEAR($K4487)&lt;FY,1,0)))</f>
        <v/>
      </c>
      <c r="W4487" s="38">
        <f>IF($R4487=0,0,MIN(12,IF(AND(ISNUMBER($O4487),$O4487&gt;=1,$O4487&lt;=12),INT($O4487),12),IF(AND(RetireExit="Yes",$U4487&gt;0),$U4487,12),IF(AND(ContractExit="Yes",$V4487&gt;0),$V4487,12)))</f>
        <v/>
      </c>
      <c r="X4487" s="37">
        <f>IF(ISNUMBER($P4487),$P4487,IncPct)</f>
        <v/>
      </c>
      <c r="Y4487" s="39">
        <f>IF($W4487=0,0,MAX(0,MIN($W4487,IncMonth-1))+MAX(0,$W4487-IncMonth+1)*(1+$X4487))</f>
        <v/>
      </c>
      <c r="Z4487" s="40">
        <f>IF($C4487="",0,IFERROR(INDEX(Departments!$B$5:$B$54,MATCH($C4487,Departments!$A$5:$A$54,0)),0))</f>
        <v/>
      </c>
      <c r="AA4487" s="41">
        <f>N($L4487)*$Y4487</f>
        <v/>
      </c>
      <c r="AB4487" s="41">
        <f>N($M4487)*$Y4487</f>
        <v/>
      </c>
      <c r="AC4487" s="41">
        <f>$AA4487*$Z4487</f>
        <v/>
      </c>
      <c r="AD4487" s="41">
        <f>$AA4487*BonusMonths/12</f>
        <v/>
      </c>
      <c r="AE4487" s="41">
        <f>($AA4487+SI_Gross*$AB4487)*IF($Q4487=1,SI_O,SI_E)</f>
        <v/>
      </c>
      <c r="AF4487" s="41">
        <f>IF($Q4487=1,0,$AA4487*EOSB)</f>
        <v/>
      </c>
      <c r="AG4487" s="41">
        <f>$AN4487*$W4487</f>
        <v/>
      </c>
      <c r="AH4487" s="41">
        <f>SUM($AA4487:$AG4487)</f>
        <v/>
      </c>
      <c r="AI4487" s="41">
        <f>12*($AM4487+$AN4487)</f>
        <v/>
      </c>
      <c r="AJ4487" s="41">
        <f>$AM4487*((IncMonth-1)+(13-IncMonth)*(1+$X4487))+12*$AN4487</f>
        <v/>
      </c>
      <c r="AK4487" s="41">
        <f>IF($R4487=1,N($L4487)+N($M4487),0)</f>
        <v/>
      </c>
      <c r="AL4487">
        <f>IF($C4487="","",IF(N($L4487)&lt;=0,"Basic salary missing",IF(ISNA(MATCH($C4487,Departments!$A$5:$A$54,0)),"Department not on Departments sheet",IF(AND($I4487&lt;&gt;"",NOT(ISNUMBER($I4487))),"Date of birth is text, not a date",IF(AND($K4487&lt;&gt;"",NOT(ISNUMBER($K4487))),"Contract end is text, not a date","")))))</f>
        <v/>
      </c>
      <c r="AM4487" s="41">
        <f>IF($R4487=0,0,N($L4487)*(1+$Z4487+BonusMonths/12+IF($Q4487=1,0,EOSB))+N($M4487)+(N($L4487)+SI_Gross*N($M4487))*IF($Q4487=1,SI_O,SI_E))</f>
        <v/>
      </c>
      <c r="AN4487" s="41">
        <f>IF($R4487=0,0,(IF($Q4487=1,MedO,MedE+Ticket)+Training)/12)</f>
        <v/>
      </c>
    </row>
    <row r="4488">
      <c r="I4488" s="35" t="n"/>
      <c r="J4488" s="35" t="n"/>
      <c r="K4488" s="35" t="n"/>
      <c r="L4488" s="36" t="n"/>
      <c r="M4488" s="36" t="n"/>
      <c r="P4488" s="37" t="n"/>
      <c r="Q4488" s="38">
        <f>IF($C4488="",0,IF(OR(LOWER(TRIM($G4488))="omani",LOWER(TRIM($G4488))="oman",LOWER(TRIM($G4488))="om",LOWER(TRIM($G4488))="local"),1,0))</f>
        <v/>
      </c>
      <c r="R4488" s="38">
        <f>IF($C4488="",0,IF(OR(ISNUMBER(SEARCH("resign",$N4488)),ISNUMBER(SEARCH("terminat",$N4488)),ISNUMBER(SEARCH("inactive",$N4488)),ISNUMBER(SEARCH("vacan",$N4488)),ISNUMBER(SEARCH("deceased",$N4488)),ISNUMBER(SEARCH("separated",$N4488))),0,1))</f>
        <v/>
      </c>
      <c r="S4488">
        <f>IF(OR($R4488=0,NOT(ISNUMBER($I4488))),"",IFERROR(DATEDIF($I4488,DATE(FY,1,1),"y"),""))</f>
        <v/>
      </c>
      <c r="T4488">
        <f>IF(OR($R4488=0,NOT(ISNUMBER($J4488))),"",IFERROR(DATEDIF($J4488,DATE(FY,1,1),"y"),0))</f>
        <v/>
      </c>
      <c r="U4488" s="38">
        <f>IF(OR($R4488=0,NOT(ISNUMBER($I4488))),0,IF(YEAR($I4488)+IF($Q4488=1,RetAgeO,RetAgeE)=FY,MONTH($I4488),IF(YEAR($I4488)+IF($Q4488=1,RetAgeO,RetAgeE)&lt;FY,1,0)))</f>
        <v/>
      </c>
      <c r="V4488" s="38">
        <f>IF(OR($R4488=0,NOT(ISNUMBER($K4488))),0,IF(YEAR($K4488)=FY,MONTH($K4488),IF(YEAR($K4488)&lt;FY,1,0)))</f>
        <v/>
      </c>
      <c r="W4488" s="38">
        <f>IF($R4488=0,0,MIN(12,IF(AND(ISNUMBER($O4488),$O4488&gt;=1,$O4488&lt;=12),INT($O4488),12),IF(AND(RetireExit="Yes",$U4488&gt;0),$U4488,12),IF(AND(ContractExit="Yes",$V4488&gt;0),$V4488,12)))</f>
        <v/>
      </c>
      <c r="X4488" s="37">
        <f>IF(ISNUMBER($P4488),$P4488,IncPct)</f>
        <v/>
      </c>
      <c r="Y4488" s="39">
        <f>IF($W4488=0,0,MAX(0,MIN($W4488,IncMonth-1))+MAX(0,$W4488-IncMonth+1)*(1+$X4488))</f>
        <v/>
      </c>
      <c r="Z4488" s="40">
        <f>IF($C4488="",0,IFERROR(INDEX(Departments!$B$5:$B$54,MATCH($C4488,Departments!$A$5:$A$54,0)),0))</f>
        <v/>
      </c>
      <c r="AA4488" s="41">
        <f>N($L4488)*$Y4488</f>
        <v/>
      </c>
      <c r="AB4488" s="41">
        <f>N($M4488)*$Y4488</f>
        <v/>
      </c>
      <c r="AC4488" s="41">
        <f>$AA4488*$Z4488</f>
        <v/>
      </c>
      <c r="AD4488" s="41">
        <f>$AA4488*BonusMonths/12</f>
        <v/>
      </c>
      <c r="AE4488" s="41">
        <f>($AA4488+SI_Gross*$AB4488)*IF($Q4488=1,SI_O,SI_E)</f>
        <v/>
      </c>
      <c r="AF4488" s="41">
        <f>IF($Q4488=1,0,$AA4488*EOSB)</f>
        <v/>
      </c>
      <c r="AG4488" s="41">
        <f>$AN4488*$W4488</f>
        <v/>
      </c>
      <c r="AH4488" s="41">
        <f>SUM($AA4488:$AG4488)</f>
        <v/>
      </c>
      <c r="AI4488" s="41">
        <f>12*($AM4488+$AN4488)</f>
        <v/>
      </c>
      <c r="AJ4488" s="41">
        <f>$AM4488*((IncMonth-1)+(13-IncMonth)*(1+$X4488))+12*$AN4488</f>
        <v/>
      </c>
      <c r="AK4488" s="41">
        <f>IF($R4488=1,N($L4488)+N($M4488),0)</f>
        <v/>
      </c>
      <c r="AL4488">
        <f>IF($C4488="","",IF(N($L4488)&lt;=0,"Basic salary missing",IF(ISNA(MATCH($C4488,Departments!$A$5:$A$54,0)),"Department not on Departments sheet",IF(AND($I4488&lt;&gt;"",NOT(ISNUMBER($I4488))),"Date of birth is text, not a date",IF(AND($K4488&lt;&gt;"",NOT(ISNUMBER($K4488))),"Contract end is text, not a date","")))))</f>
        <v/>
      </c>
      <c r="AM4488" s="41">
        <f>IF($R4488=0,0,N($L4488)*(1+$Z4488+BonusMonths/12+IF($Q4488=1,0,EOSB))+N($M4488)+(N($L4488)+SI_Gross*N($M4488))*IF($Q4488=1,SI_O,SI_E))</f>
        <v/>
      </c>
      <c r="AN4488" s="41">
        <f>IF($R4488=0,0,(IF($Q4488=1,MedO,MedE+Ticket)+Training)/12)</f>
        <v/>
      </c>
    </row>
    <row r="4489">
      <c r="I4489" s="35" t="n"/>
      <c r="J4489" s="35" t="n"/>
      <c r="K4489" s="35" t="n"/>
      <c r="L4489" s="36" t="n"/>
      <c r="M4489" s="36" t="n"/>
      <c r="P4489" s="37" t="n"/>
      <c r="Q4489" s="38">
        <f>IF($C4489="",0,IF(OR(LOWER(TRIM($G4489))="omani",LOWER(TRIM($G4489))="oman",LOWER(TRIM($G4489))="om",LOWER(TRIM($G4489))="local"),1,0))</f>
        <v/>
      </c>
      <c r="R4489" s="38">
        <f>IF($C4489="",0,IF(OR(ISNUMBER(SEARCH("resign",$N4489)),ISNUMBER(SEARCH("terminat",$N4489)),ISNUMBER(SEARCH("inactive",$N4489)),ISNUMBER(SEARCH("vacan",$N4489)),ISNUMBER(SEARCH("deceased",$N4489)),ISNUMBER(SEARCH("separated",$N4489))),0,1))</f>
        <v/>
      </c>
      <c r="S4489">
        <f>IF(OR($R4489=0,NOT(ISNUMBER($I4489))),"",IFERROR(DATEDIF($I4489,DATE(FY,1,1),"y"),""))</f>
        <v/>
      </c>
      <c r="T4489">
        <f>IF(OR($R4489=0,NOT(ISNUMBER($J4489))),"",IFERROR(DATEDIF($J4489,DATE(FY,1,1),"y"),0))</f>
        <v/>
      </c>
      <c r="U4489" s="38">
        <f>IF(OR($R4489=0,NOT(ISNUMBER($I4489))),0,IF(YEAR($I4489)+IF($Q4489=1,RetAgeO,RetAgeE)=FY,MONTH($I4489),IF(YEAR($I4489)+IF($Q4489=1,RetAgeO,RetAgeE)&lt;FY,1,0)))</f>
        <v/>
      </c>
      <c r="V4489" s="38">
        <f>IF(OR($R4489=0,NOT(ISNUMBER($K4489))),0,IF(YEAR($K4489)=FY,MONTH($K4489),IF(YEAR($K4489)&lt;FY,1,0)))</f>
        <v/>
      </c>
      <c r="W4489" s="38">
        <f>IF($R4489=0,0,MIN(12,IF(AND(ISNUMBER($O4489),$O4489&gt;=1,$O4489&lt;=12),INT($O4489),12),IF(AND(RetireExit="Yes",$U4489&gt;0),$U4489,12),IF(AND(ContractExit="Yes",$V4489&gt;0),$V4489,12)))</f>
        <v/>
      </c>
      <c r="X4489" s="37">
        <f>IF(ISNUMBER($P4489),$P4489,IncPct)</f>
        <v/>
      </c>
      <c r="Y4489" s="39">
        <f>IF($W4489=0,0,MAX(0,MIN($W4489,IncMonth-1))+MAX(0,$W4489-IncMonth+1)*(1+$X4489))</f>
        <v/>
      </c>
      <c r="Z4489" s="40">
        <f>IF($C4489="",0,IFERROR(INDEX(Departments!$B$5:$B$54,MATCH($C4489,Departments!$A$5:$A$54,0)),0))</f>
        <v/>
      </c>
      <c r="AA4489" s="41">
        <f>N($L4489)*$Y4489</f>
        <v/>
      </c>
      <c r="AB4489" s="41">
        <f>N($M4489)*$Y4489</f>
        <v/>
      </c>
      <c r="AC4489" s="41">
        <f>$AA4489*$Z4489</f>
        <v/>
      </c>
      <c r="AD4489" s="41">
        <f>$AA4489*BonusMonths/12</f>
        <v/>
      </c>
      <c r="AE4489" s="41">
        <f>($AA4489+SI_Gross*$AB4489)*IF($Q4489=1,SI_O,SI_E)</f>
        <v/>
      </c>
      <c r="AF4489" s="41">
        <f>IF($Q4489=1,0,$AA4489*EOSB)</f>
        <v/>
      </c>
      <c r="AG4489" s="41">
        <f>$AN4489*$W4489</f>
        <v/>
      </c>
      <c r="AH4489" s="41">
        <f>SUM($AA4489:$AG4489)</f>
        <v/>
      </c>
      <c r="AI4489" s="41">
        <f>12*($AM4489+$AN4489)</f>
        <v/>
      </c>
      <c r="AJ4489" s="41">
        <f>$AM4489*((IncMonth-1)+(13-IncMonth)*(1+$X4489))+12*$AN4489</f>
        <v/>
      </c>
      <c r="AK4489" s="41">
        <f>IF($R4489=1,N($L4489)+N($M4489),0)</f>
        <v/>
      </c>
      <c r="AL4489">
        <f>IF($C4489="","",IF(N($L4489)&lt;=0,"Basic salary missing",IF(ISNA(MATCH($C4489,Departments!$A$5:$A$54,0)),"Department not on Departments sheet",IF(AND($I4489&lt;&gt;"",NOT(ISNUMBER($I4489))),"Date of birth is text, not a date",IF(AND($K4489&lt;&gt;"",NOT(ISNUMBER($K4489))),"Contract end is text, not a date","")))))</f>
        <v/>
      </c>
      <c r="AM4489" s="41">
        <f>IF($R4489=0,0,N($L4489)*(1+$Z4489+BonusMonths/12+IF($Q4489=1,0,EOSB))+N($M4489)+(N($L4489)+SI_Gross*N($M4489))*IF($Q4489=1,SI_O,SI_E))</f>
        <v/>
      </c>
      <c r="AN4489" s="41">
        <f>IF($R4489=0,0,(IF($Q4489=1,MedO,MedE+Ticket)+Training)/12)</f>
        <v/>
      </c>
    </row>
    <row r="4490">
      <c r="I4490" s="35" t="n"/>
      <c r="J4490" s="35" t="n"/>
      <c r="K4490" s="35" t="n"/>
      <c r="L4490" s="36" t="n"/>
      <c r="M4490" s="36" t="n"/>
      <c r="P4490" s="37" t="n"/>
      <c r="Q4490" s="38">
        <f>IF($C4490="",0,IF(OR(LOWER(TRIM($G4490))="omani",LOWER(TRIM($G4490))="oman",LOWER(TRIM($G4490))="om",LOWER(TRIM($G4490))="local"),1,0))</f>
        <v/>
      </c>
      <c r="R4490" s="38">
        <f>IF($C4490="",0,IF(OR(ISNUMBER(SEARCH("resign",$N4490)),ISNUMBER(SEARCH("terminat",$N4490)),ISNUMBER(SEARCH("inactive",$N4490)),ISNUMBER(SEARCH("vacan",$N4490)),ISNUMBER(SEARCH("deceased",$N4490)),ISNUMBER(SEARCH("separated",$N4490))),0,1))</f>
        <v/>
      </c>
      <c r="S4490">
        <f>IF(OR($R4490=0,NOT(ISNUMBER($I4490))),"",IFERROR(DATEDIF($I4490,DATE(FY,1,1),"y"),""))</f>
        <v/>
      </c>
      <c r="T4490">
        <f>IF(OR($R4490=0,NOT(ISNUMBER($J4490))),"",IFERROR(DATEDIF($J4490,DATE(FY,1,1),"y"),0))</f>
        <v/>
      </c>
      <c r="U4490" s="38">
        <f>IF(OR($R4490=0,NOT(ISNUMBER($I4490))),0,IF(YEAR($I4490)+IF($Q4490=1,RetAgeO,RetAgeE)=FY,MONTH($I4490),IF(YEAR($I4490)+IF($Q4490=1,RetAgeO,RetAgeE)&lt;FY,1,0)))</f>
        <v/>
      </c>
      <c r="V4490" s="38">
        <f>IF(OR($R4490=0,NOT(ISNUMBER($K4490))),0,IF(YEAR($K4490)=FY,MONTH($K4490),IF(YEAR($K4490)&lt;FY,1,0)))</f>
        <v/>
      </c>
      <c r="W4490" s="38">
        <f>IF($R4490=0,0,MIN(12,IF(AND(ISNUMBER($O4490),$O4490&gt;=1,$O4490&lt;=12),INT($O4490),12),IF(AND(RetireExit="Yes",$U4490&gt;0),$U4490,12),IF(AND(ContractExit="Yes",$V4490&gt;0),$V4490,12)))</f>
        <v/>
      </c>
      <c r="X4490" s="37">
        <f>IF(ISNUMBER($P4490),$P4490,IncPct)</f>
        <v/>
      </c>
      <c r="Y4490" s="39">
        <f>IF($W4490=0,0,MAX(0,MIN($W4490,IncMonth-1))+MAX(0,$W4490-IncMonth+1)*(1+$X4490))</f>
        <v/>
      </c>
      <c r="Z4490" s="40">
        <f>IF($C4490="",0,IFERROR(INDEX(Departments!$B$5:$B$54,MATCH($C4490,Departments!$A$5:$A$54,0)),0))</f>
        <v/>
      </c>
      <c r="AA4490" s="41">
        <f>N($L4490)*$Y4490</f>
        <v/>
      </c>
      <c r="AB4490" s="41">
        <f>N($M4490)*$Y4490</f>
        <v/>
      </c>
      <c r="AC4490" s="41">
        <f>$AA4490*$Z4490</f>
        <v/>
      </c>
      <c r="AD4490" s="41">
        <f>$AA4490*BonusMonths/12</f>
        <v/>
      </c>
      <c r="AE4490" s="41">
        <f>($AA4490+SI_Gross*$AB4490)*IF($Q4490=1,SI_O,SI_E)</f>
        <v/>
      </c>
      <c r="AF4490" s="41">
        <f>IF($Q4490=1,0,$AA4490*EOSB)</f>
        <v/>
      </c>
      <c r="AG4490" s="41">
        <f>$AN4490*$W4490</f>
        <v/>
      </c>
      <c r="AH4490" s="41">
        <f>SUM($AA4490:$AG4490)</f>
        <v/>
      </c>
      <c r="AI4490" s="41">
        <f>12*($AM4490+$AN4490)</f>
        <v/>
      </c>
      <c r="AJ4490" s="41">
        <f>$AM4490*((IncMonth-1)+(13-IncMonth)*(1+$X4490))+12*$AN4490</f>
        <v/>
      </c>
      <c r="AK4490" s="41">
        <f>IF($R4490=1,N($L4490)+N($M4490),0)</f>
        <v/>
      </c>
      <c r="AL4490">
        <f>IF($C4490="","",IF(N($L4490)&lt;=0,"Basic salary missing",IF(ISNA(MATCH($C4490,Departments!$A$5:$A$54,0)),"Department not on Departments sheet",IF(AND($I4490&lt;&gt;"",NOT(ISNUMBER($I4490))),"Date of birth is text, not a date",IF(AND($K4490&lt;&gt;"",NOT(ISNUMBER($K4490))),"Contract end is text, not a date","")))))</f>
        <v/>
      </c>
      <c r="AM4490" s="41">
        <f>IF($R4490=0,0,N($L4490)*(1+$Z4490+BonusMonths/12+IF($Q4490=1,0,EOSB))+N($M4490)+(N($L4490)+SI_Gross*N($M4490))*IF($Q4490=1,SI_O,SI_E))</f>
        <v/>
      </c>
      <c r="AN4490" s="41">
        <f>IF($R4490=0,0,(IF($Q4490=1,MedO,MedE+Ticket)+Training)/12)</f>
        <v/>
      </c>
    </row>
    <row r="4491">
      <c r="I4491" s="35" t="n"/>
      <c r="J4491" s="35" t="n"/>
      <c r="K4491" s="35" t="n"/>
      <c r="L4491" s="36" t="n"/>
      <c r="M4491" s="36" t="n"/>
      <c r="P4491" s="37" t="n"/>
      <c r="Q4491" s="38">
        <f>IF($C4491="",0,IF(OR(LOWER(TRIM($G4491))="omani",LOWER(TRIM($G4491))="oman",LOWER(TRIM($G4491))="om",LOWER(TRIM($G4491))="local"),1,0))</f>
        <v/>
      </c>
      <c r="R4491" s="38">
        <f>IF($C4491="",0,IF(OR(ISNUMBER(SEARCH("resign",$N4491)),ISNUMBER(SEARCH("terminat",$N4491)),ISNUMBER(SEARCH("inactive",$N4491)),ISNUMBER(SEARCH("vacan",$N4491)),ISNUMBER(SEARCH("deceased",$N4491)),ISNUMBER(SEARCH("separated",$N4491))),0,1))</f>
        <v/>
      </c>
      <c r="S4491">
        <f>IF(OR($R4491=0,NOT(ISNUMBER($I4491))),"",IFERROR(DATEDIF($I4491,DATE(FY,1,1),"y"),""))</f>
        <v/>
      </c>
      <c r="T4491">
        <f>IF(OR($R4491=0,NOT(ISNUMBER($J4491))),"",IFERROR(DATEDIF($J4491,DATE(FY,1,1),"y"),0))</f>
        <v/>
      </c>
      <c r="U4491" s="38">
        <f>IF(OR($R4491=0,NOT(ISNUMBER($I4491))),0,IF(YEAR($I4491)+IF($Q4491=1,RetAgeO,RetAgeE)=FY,MONTH($I4491),IF(YEAR($I4491)+IF($Q4491=1,RetAgeO,RetAgeE)&lt;FY,1,0)))</f>
        <v/>
      </c>
      <c r="V4491" s="38">
        <f>IF(OR($R4491=0,NOT(ISNUMBER($K4491))),0,IF(YEAR($K4491)=FY,MONTH($K4491),IF(YEAR($K4491)&lt;FY,1,0)))</f>
        <v/>
      </c>
      <c r="W4491" s="38">
        <f>IF($R4491=0,0,MIN(12,IF(AND(ISNUMBER($O4491),$O4491&gt;=1,$O4491&lt;=12),INT($O4491),12),IF(AND(RetireExit="Yes",$U4491&gt;0),$U4491,12),IF(AND(ContractExit="Yes",$V4491&gt;0),$V4491,12)))</f>
        <v/>
      </c>
      <c r="X4491" s="37">
        <f>IF(ISNUMBER($P4491),$P4491,IncPct)</f>
        <v/>
      </c>
      <c r="Y4491" s="39">
        <f>IF($W4491=0,0,MAX(0,MIN($W4491,IncMonth-1))+MAX(0,$W4491-IncMonth+1)*(1+$X4491))</f>
        <v/>
      </c>
      <c r="Z4491" s="40">
        <f>IF($C4491="",0,IFERROR(INDEX(Departments!$B$5:$B$54,MATCH($C4491,Departments!$A$5:$A$54,0)),0))</f>
        <v/>
      </c>
      <c r="AA4491" s="41">
        <f>N($L4491)*$Y4491</f>
        <v/>
      </c>
      <c r="AB4491" s="41">
        <f>N($M4491)*$Y4491</f>
        <v/>
      </c>
      <c r="AC4491" s="41">
        <f>$AA4491*$Z4491</f>
        <v/>
      </c>
      <c r="AD4491" s="41">
        <f>$AA4491*BonusMonths/12</f>
        <v/>
      </c>
      <c r="AE4491" s="41">
        <f>($AA4491+SI_Gross*$AB4491)*IF($Q4491=1,SI_O,SI_E)</f>
        <v/>
      </c>
      <c r="AF4491" s="41">
        <f>IF($Q4491=1,0,$AA4491*EOSB)</f>
        <v/>
      </c>
      <c r="AG4491" s="41">
        <f>$AN4491*$W4491</f>
        <v/>
      </c>
      <c r="AH4491" s="41">
        <f>SUM($AA4491:$AG4491)</f>
        <v/>
      </c>
      <c r="AI4491" s="41">
        <f>12*($AM4491+$AN4491)</f>
        <v/>
      </c>
      <c r="AJ4491" s="41">
        <f>$AM4491*((IncMonth-1)+(13-IncMonth)*(1+$X4491))+12*$AN4491</f>
        <v/>
      </c>
      <c r="AK4491" s="41">
        <f>IF($R4491=1,N($L4491)+N($M4491),0)</f>
        <v/>
      </c>
      <c r="AL4491">
        <f>IF($C4491="","",IF(N($L4491)&lt;=0,"Basic salary missing",IF(ISNA(MATCH($C4491,Departments!$A$5:$A$54,0)),"Department not on Departments sheet",IF(AND($I4491&lt;&gt;"",NOT(ISNUMBER($I4491))),"Date of birth is text, not a date",IF(AND($K4491&lt;&gt;"",NOT(ISNUMBER($K4491))),"Contract end is text, not a date","")))))</f>
        <v/>
      </c>
      <c r="AM4491" s="41">
        <f>IF($R4491=0,0,N($L4491)*(1+$Z4491+BonusMonths/12+IF($Q4491=1,0,EOSB))+N($M4491)+(N($L4491)+SI_Gross*N($M4491))*IF($Q4491=1,SI_O,SI_E))</f>
        <v/>
      </c>
      <c r="AN4491" s="41">
        <f>IF($R4491=0,0,(IF($Q4491=1,MedO,MedE+Ticket)+Training)/12)</f>
        <v/>
      </c>
    </row>
    <row r="4492">
      <c r="I4492" s="35" t="n"/>
      <c r="J4492" s="35" t="n"/>
      <c r="K4492" s="35" t="n"/>
      <c r="L4492" s="36" t="n"/>
      <c r="M4492" s="36" t="n"/>
      <c r="P4492" s="37" t="n"/>
      <c r="Q4492" s="38">
        <f>IF($C4492="",0,IF(OR(LOWER(TRIM($G4492))="omani",LOWER(TRIM($G4492))="oman",LOWER(TRIM($G4492))="om",LOWER(TRIM($G4492))="local"),1,0))</f>
        <v/>
      </c>
      <c r="R4492" s="38">
        <f>IF($C4492="",0,IF(OR(ISNUMBER(SEARCH("resign",$N4492)),ISNUMBER(SEARCH("terminat",$N4492)),ISNUMBER(SEARCH("inactive",$N4492)),ISNUMBER(SEARCH("vacan",$N4492)),ISNUMBER(SEARCH("deceased",$N4492)),ISNUMBER(SEARCH("separated",$N4492))),0,1))</f>
        <v/>
      </c>
      <c r="S4492">
        <f>IF(OR($R4492=0,NOT(ISNUMBER($I4492))),"",IFERROR(DATEDIF($I4492,DATE(FY,1,1),"y"),""))</f>
        <v/>
      </c>
      <c r="T4492">
        <f>IF(OR($R4492=0,NOT(ISNUMBER($J4492))),"",IFERROR(DATEDIF($J4492,DATE(FY,1,1),"y"),0))</f>
        <v/>
      </c>
      <c r="U4492" s="38">
        <f>IF(OR($R4492=0,NOT(ISNUMBER($I4492))),0,IF(YEAR($I4492)+IF($Q4492=1,RetAgeO,RetAgeE)=FY,MONTH($I4492),IF(YEAR($I4492)+IF($Q4492=1,RetAgeO,RetAgeE)&lt;FY,1,0)))</f>
        <v/>
      </c>
      <c r="V4492" s="38">
        <f>IF(OR($R4492=0,NOT(ISNUMBER($K4492))),0,IF(YEAR($K4492)=FY,MONTH($K4492),IF(YEAR($K4492)&lt;FY,1,0)))</f>
        <v/>
      </c>
      <c r="W4492" s="38">
        <f>IF($R4492=0,0,MIN(12,IF(AND(ISNUMBER($O4492),$O4492&gt;=1,$O4492&lt;=12),INT($O4492),12),IF(AND(RetireExit="Yes",$U4492&gt;0),$U4492,12),IF(AND(ContractExit="Yes",$V4492&gt;0),$V4492,12)))</f>
        <v/>
      </c>
      <c r="X4492" s="37">
        <f>IF(ISNUMBER($P4492),$P4492,IncPct)</f>
        <v/>
      </c>
      <c r="Y4492" s="39">
        <f>IF($W4492=0,0,MAX(0,MIN($W4492,IncMonth-1))+MAX(0,$W4492-IncMonth+1)*(1+$X4492))</f>
        <v/>
      </c>
      <c r="Z4492" s="40">
        <f>IF($C4492="",0,IFERROR(INDEX(Departments!$B$5:$B$54,MATCH($C4492,Departments!$A$5:$A$54,0)),0))</f>
        <v/>
      </c>
      <c r="AA4492" s="41">
        <f>N($L4492)*$Y4492</f>
        <v/>
      </c>
      <c r="AB4492" s="41">
        <f>N($M4492)*$Y4492</f>
        <v/>
      </c>
      <c r="AC4492" s="41">
        <f>$AA4492*$Z4492</f>
        <v/>
      </c>
      <c r="AD4492" s="41">
        <f>$AA4492*BonusMonths/12</f>
        <v/>
      </c>
      <c r="AE4492" s="41">
        <f>($AA4492+SI_Gross*$AB4492)*IF($Q4492=1,SI_O,SI_E)</f>
        <v/>
      </c>
      <c r="AF4492" s="41">
        <f>IF($Q4492=1,0,$AA4492*EOSB)</f>
        <v/>
      </c>
      <c r="AG4492" s="41">
        <f>$AN4492*$W4492</f>
        <v/>
      </c>
      <c r="AH4492" s="41">
        <f>SUM($AA4492:$AG4492)</f>
        <v/>
      </c>
      <c r="AI4492" s="41">
        <f>12*($AM4492+$AN4492)</f>
        <v/>
      </c>
      <c r="AJ4492" s="41">
        <f>$AM4492*((IncMonth-1)+(13-IncMonth)*(1+$X4492))+12*$AN4492</f>
        <v/>
      </c>
      <c r="AK4492" s="41">
        <f>IF($R4492=1,N($L4492)+N($M4492),0)</f>
        <v/>
      </c>
      <c r="AL4492">
        <f>IF($C4492="","",IF(N($L4492)&lt;=0,"Basic salary missing",IF(ISNA(MATCH($C4492,Departments!$A$5:$A$54,0)),"Department not on Departments sheet",IF(AND($I4492&lt;&gt;"",NOT(ISNUMBER($I4492))),"Date of birth is text, not a date",IF(AND($K4492&lt;&gt;"",NOT(ISNUMBER($K4492))),"Contract end is text, not a date","")))))</f>
        <v/>
      </c>
      <c r="AM4492" s="41">
        <f>IF($R4492=0,0,N($L4492)*(1+$Z4492+BonusMonths/12+IF($Q4492=1,0,EOSB))+N($M4492)+(N($L4492)+SI_Gross*N($M4492))*IF($Q4492=1,SI_O,SI_E))</f>
        <v/>
      </c>
      <c r="AN4492" s="41">
        <f>IF($R4492=0,0,(IF($Q4492=1,MedO,MedE+Ticket)+Training)/12)</f>
        <v/>
      </c>
    </row>
    <row r="4493">
      <c r="I4493" s="35" t="n"/>
      <c r="J4493" s="35" t="n"/>
      <c r="K4493" s="35" t="n"/>
      <c r="L4493" s="36" t="n"/>
      <c r="M4493" s="36" t="n"/>
      <c r="P4493" s="37" t="n"/>
      <c r="Q4493" s="38">
        <f>IF($C4493="",0,IF(OR(LOWER(TRIM($G4493))="omani",LOWER(TRIM($G4493))="oman",LOWER(TRIM($G4493))="om",LOWER(TRIM($G4493))="local"),1,0))</f>
        <v/>
      </c>
      <c r="R4493" s="38">
        <f>IF($C4493="",0,IF(OR(ISNUMBER(SEARCH("resign",$N4493)),ISNUMBER(SEARCH("terminat",$N4493)),ISNUMBER(SEARCH("inactive",$N4493)),ISNUMBER(SEARCH("vacan",$N4493)),ISNUMBER(SEARCH("deceased",$N4493)),ISNUMBER(SEARCH("separated",$N4493))),0,1))</f>
        <v/>
      </c>
      <c r="S4493">
        <f>IF(OR($R4493=0,NOT(ISNUMBER($I4493))),"",IFERROR(DATEDIF($I4493,DATE(FY,1,1),"y"),""))</f>
        <v/>
      </c>
      <c r="T4493">
        <f>IF(OR($R4493=0,NOT(ISNUMBER($J4493))),"",IFERROR(DATEDIF($J4493,DATE(FY,1,1),"y"),0))</f>
        <v/>
      </c>
      <c r="U4493" s="38">
        <f>IF(OR($R4493=0,NOT(ISNUMBER($I4493))),0,IF(YEAR($I4493)+IF($Q4493=1,RetAgeO,RetAgeE)=FY,MONTH($I4493),IF(YEAR($I4493)+IF($Q4493=1,RetAgeO,RetAgeE)&lt;FY,1,0)))</f>
        <v/>
      </c>
      <c r="V4493" s="38">
        <f>IF(OR($R4493=0,NOT(ISNUMBER($K4493))),0,IF(YEAR($K4493)=FY,MONTH($K4493),IF(YEAR($K4493)&lt;FY,1,0)))</f>
        <v/>
      </c>
      <c r="W4493" s="38">
        <f>IF($R4493=0,0,MIN(12,IF(AND(ISNUMBER($O4493),$O4493&gt;=1,$O4493&lt;=12),INT($O4493),12),IF(AND(RetireExit="Yes",$U4493&gt;0),$U4493,12),IF(AND(ContractExit="Yes",$V4493&gt;0),$V4493,12)))</f>
        <v/>
      </c>
      <c r="X4493" s="37">
        <f>IF(ISNUMBER($P4493),$P4493,IncPct)</f>
        <v/>
      </c>
      <c r="Y4493" s="39">
        <f>IF($W4493=0,0,MAX(0,MIN($W4493,IncMonth-1))+MAX(0,$W4493-IncMonth+1)*(1+$X4493))</f>
        <v/>
      </c>
      <c r="Z4493" s="40">
        <f>IF($C4493="",0,IFERROR(INDEX(Departments!$B$5:$B$54,MATCH($C4493,Departments!$A$5:$A$54,0)),0))</f>
        <v/>
      </c>
      <c r="AA4493" s="41">
        <f>N($L4493)*$Y4493</f>
        <v/>
      </c>
      <c r="AB4493" s="41">
        <f>N($M4493)*$Y4493</f>
        <v/>
      </c>
      <c r="AC4493" s="41">
        <f>$AA4493*$Z4493</f>
        <v/>
      </c>
      <c r="AD4493" s="41">
        <f>$AA4493*BonusMonths/12</f>
        <v/>
      </c>
      <c r="AE4493" s="41">
        <f>($AA4493+SI_Gross*$AB4493)*IF($Q4493=1,SI_O,SI_E)</f>
        <v/>
      </c>
      <c r="AF4493" s="41">
        <f>IF($Q4493=1,0,$AA4493*EOSB)</f>
        <v/>
      </c>
      <c r="AG4493" s="41">
        <f>$AN4493*$W4493</f>
        <v/>
      </c>
      <c r="AH4493" s="41">
        <f>SUM($AA4493:$AG4493)</f>
        <v/>
      </c>
      <c r="AI4493" s="41">
        <f>12*($AM4493+$AN4493)</f>
        <v/>
      </c>
      <c r="AJ4493" s="41">
        <f>$AM4493*((IncMonth-1)+(13-IncMonth)*(1+$X4493))+12*$AN4493</f>
        <v/>
      </c>
      <c r="AK4493" s="41">
        <f>IF($R4493=1,N($L4493)+N($M4493),0)</f>
        <v/>
      </c>
      <c r="AL4493">
        <f>IF($C4493="","",IF(N($L4493)&lt;=0,"Basic salary missing",IF(ISNA(MATCH($C4493,Departments!$A$5:$A$54,0)),"Department not on Departments sheet",IF(AND($I4493&lt;&gt;"",NOT(ISNUMBER($I4493))),"Date of birth is text, not a date",IF(AND($K4493&lt;&gt;"",NOT(ISNUMBER($K4493))),"Contract end is text, not a date","")))))</f>
        <v/>
      </c>
      <c r="AM4493" s="41">
        <f>IF($R4493=0,0,N($L4493)*(1+$Z4493+BonusMonths/12+IF($Q4493=1,0,EOSB))+N($M4493)+(N($L4493)+SI_Gross*N($M4493))*IF($Q4493=1,SI_O,SI_E))</f>
        <v/>
      </c>
      <c r="AN4493" s="41">
        <f>IF($R4493=0,0,(IF($Q4493=1,MedO,MedE+Ticket)+Training)/12)</f>
        <v/>
      </c>
    </row>
    <row r="4494">
      <c r="I4494" s="35" t="n"/>
      <c r="J4494" s="35" t="n"/>
      <c r="K4494" s="35" t="n"/>
      <c r="L4494" s="36" t="n"/>
      <c r="M4494" s="36" t="n"/>
      <c r="P4494" s="37" t="n"/>
      <c r="Q4494" s="38">
        <f>IF($C4494="",0,IF(OR(LOWER(TRIM($G4494))="omani",LOWER(TRIM($G4494))="oman",LOWER(TRIM($G4494))="om",LOWER(TRIM($G4494))="local"),1,0))</f>
        <v/>
      </c>
      <c r="R4494" s="38">
        <f>IF($C4494="",0,IF(OR(ISNUMBER(SEARCH("resign",$N4494)),ISNUMBER(SEARCH("terminat",$N4494)),ISNUMBER(SEARCH("inactive",$N4494)),ISNUMBER(SEARCH("vacan",$N4494)),ISNUMBER(SEARCH("deceased",$N4494)),ISNUMBER(SEARCH("separated",$N4494))),0,1))</f>
        <v/>
      </c>
      <c r="S4494">
        <f>IF(OR($R4494=0,NOT(ISNUMBER($I4494))),"",IFERROR(DATEDIF($I4494,DATE(FY,1,1),"y"),""))</f>
        <v/>
      </c>
      <c r="T4494">
        <f>IF(OR($R4494=0,NOT(ISNUMBER($J4494))),"",IFERROR(DATEDIF($J4494,DATE(FY,1,1),"y"),0))</f>
        <v/>
      </c>
      <c r="U4494" s="38">
        <f>IF(OR($R4494=0,NOT(ISNUMBER($I4494))),0,IF(YEAR($I4494)+IF($Q4494=1,RetAgeO,RetAgeE)=FY,MONTH($I4494),IF(YEAR($I4494)+IF($Q4494=1,RetAgeO,RetAgeE)&lt;FY,1,0)))</f>
        <v/>
      </c>
      <c r="V4494" s="38">
        <f>IF(OR($R4494=0,NOT(ISNUMBER($K4494))),0,IF(YEAR($K4494)=FY,MONTH($K4494),IF(YEAR($K4494)&lt;FY,1,0)))</f>
        <v/>
      </c>
      <c r="W4494" s="38">
        <f>IF($R4494=0,0,MIN(12,IF(AND(ISNUMBER($O4494),$O4494&gt;=1,$O4494&lt;=12),INT($O4494),12),IF(AND(RetireExit="Yes",$U4494&gt;0),$U4494,12),IF(AND(ContractExit="Yes",$V4494&gt;0),$V4494,12)))</f>
        <v/>
      </c>
      <c r="X4494" s="37">
        <f>IF(ISNUMBER($P4494),$P4494,IncPct)</f>
        <v/>
      </c>
      <c r="Y4494" s="39">
        <f>IF($W4494=0,0,MAX(0,MIN($W4494,IncMonth-1))+MAX(0,$W4494-IncMonth+1)*(1+$X4494))</f>
        <v/>
      </c>
      <c r="Z4494" s="40">
        <f>IF($C4494="",0,IFERROR(INDEX(Departments!$B$5:$B$54,MATCH($C4494,Departments!$A$5:$A$54,0)),0))</f>
        <v/>
      </c>
      <c r="AA4494" s="41">
        <f>N($L4494)*$Y4494</f>
        <v/>
      </c>
      <c r="AB4494" s="41">
        <f>N($M4494)*$Y4494</f>
        <v/>
      </c>
      <c r="AC4494" s="41">
        <f>$AA4494*$Z4494</f>
        <v/>
      </c>
      <c r="AD4494" s="41">
        <f>$AA4494*BonusMonths/12</f>
        <v/>
      </c>
      <c r="AE4494" s="41">
        <f>($AA4494+SI_Gross*$AB4494)*IF($Q4494=1,SI_O,SI_E)</f>
        <v/>
      </c>
      <c r="AF4494" s="41">
        <f>IF($Q4494=1,0,$AA4494*EOSB)</f>
        <v/>
      </c>
      <c r="AG4494" s="41">
        <f>$AN4494*$W4494</f>
        <v/>
      </c>
      <c r="AH4494" s="41">
        <f>SUM($AA4494:$AG4494)</f>
        <v/>
      </c>
      <c r="AI4494" s="41">
        <f>12*($AM4494+$AN4494)</f>
        <v/>
      </c>
      <c r="AJ4494" s="41">
        <f>$AM4494*((IncMonth-1)+(13-IncMonth)*(1+$X4494))+12*$AN4494</f>
        <v/>
      </c>
      <c r="AK4494" s="41">
        <f>IF($R4494=1,N($L4494)+N($M4494),0)</f>
        <v/>
      </c>
      <c r="AL4494">
        <f>IF($C4494="","",IF(N($L4494)&lt;=0,"Basic salary missing",IF(ISNA(MATCH($C4494,Departments!$A$5:$A$54,0)),"Department not on Departments sheet",IF(AND($I4494&lt;&gt;"",NOT(ISNUMBER($I4494))),"Date of birth is text, not a date",IF(AND($K4494&lt;&gt;"",NOT(ISNUMBER($K4494))),"Contract end is text, not a date","")))))</f>
        <v/>
      </c>
      <c r="AM4494" s="41">
        <f>IF($R4494=0,0,N($L4494)*(1+$Z4494+BonusMonths/12+IF($Q4494=1,0,EOSB))+N($M4494)+(N($L4494)+SI_Gross*N($M4494))*IF($Q4494=1,SI_O,SI_E))</f>
        <v/>
      </c>
      <c r="AN4494" s="41">
        <f>IF($R4494=0,0,(IF($Q4494=1,MedO,MedE+Ticket)+Training)/12)</f>
        <v/>
      </c>
    </row>
    <row r="4495">
      <c r="I4495" s="35" t="n"/>
      <c r="J4495" s="35" t="n"/>
      <c r="K4495" s="35" t="n"/>
      <c r="L4495" s="36" t="n"/>
      <c r="M4495" s="36" t="n"/>
      <c r="P4495" s="37" t="n"/>
      <c r="Q4495" s="38">
        <f>IF($C4495="",0,IF(OR(LOWER(TRIM($G4495))="omani",LOWER(TRIM($G4495))="oman",LOWER(TRIM($G4495))="om",LOWER(TRIM($G4495))="local"),1,0))</f>
        <v/>
      </c>
      <c r="R4495" s="38">
        <f>IF($C4495="",0,IF(OR(ISNUMBER(SEARCH("resign",$N4495)),ISNUMBER(SEARCH("terminat",$N4495)),ISNUMBER(SEARCH("inactive",$N4495)),ISNUMBER(SEARCH("vacan",$N4495)),ISNUMBER(SEARCH("deceased",$N4495)),ISNUMBER(SEARCH("separated",$N4495))),0,1))</f>
        <v/>
      </c>
      <c r="S4495">
        <f>IF(OR($R4495=0,NOT(ISNUMBER($I4495))),"",IFERROR(DATEDIF($I4495,DATE(FY,1,1),"y"),""))</f>
        <v/>
      </c>
      <c r="T4495">
        <f>IF(OR($R4495=0,NOT(ISNUMBER($J4495))),"",IFERROR(DATEDIF($J4495,DATE(FY,1,1),"y"),0))</f>
        <v/>
      </c>
      <c r="U4495" s="38">
        <f>IF(OR($R4495=0,NOT(ISNUMBER($I4495))),0,IF(YEAR($I4495)+IF($Q4495=1,RetAgeO,RetAgeE)=FY,MONTH($I4495),IF(YEAR($I4495)+IF($Q4495=1,RetAgeO,RetAgeE)&lt;FY,1,0)))</f>
        <v/>
      </c>
      <c r="V4495" s="38">
        <f>IF(OR($R4495=0,NOT(ISNUMBER($K4495))),0,IF(YEAR($K4495)=FY,MONTH($K4495),IF(YEAR($K4495)&lt;FY,1,0)))</f>
        <v/>
      </c>
      <c r="W4495" s="38">
        <f>IF($R4495=0,0,MIN(12,IF(AND(ISNUMBER($O4495),$O4495&gt;=1,$O4495&lt;=12),INT($O4495),12),IF(AND(RetireExit="Yes",$U4495&gt;0),$U4495,12),IF(AND(ContractExit="Yes",$V4495&gt;0),$V4495,12)))</f>
        <v/>
      </c>
      <c r="X4495" s="37">
        <f>IF(ISNUMBER($P4495),$P4495,IncPct)</f>
        <v/>
      </c>
      <c r="Y4495" s="39">
        <f>IF($W4495=0,0,MAX(0,MIN($W4495,IncMonth-1))+MAX(0,$W4495-IncMonth+1)*(1+$X4495))</f>
        <v/>
      </c>
      <c r="Z4495" s="40">
        <f>IF($C4495="",0,IFERROR(INDEX(Departments!$B$5:$B$54,MATCH($C4495,Departments!$A$5:$A$54,0)),0))</f>
        <v/>
      </c>
      <c r="AA4495" s="41">
        <f>N($L4495)*$Y4495</f>
        <v/>
      </c>
      <c r="AB4495" s="41">
        <f>N($M4495)*$Y4495</f>
        <v/>
      </c>
      <c r="AC4495" s="41">
        <f>$AA4495*$Z4495</f>
        <v/>
      </c>
      <c r="AD4495" s="41">
        <f>$AA4495*BonusMonths/12</f>
        <v/>
      </c>
      <c r="AE4495" s="41">
        <f>($AA4495+SI_Gross*$AB4495)*IF($Q4495=1,SI_O,SI_E)</f>
        <v/>
      </c>
      <c r="AF4495" s="41">
        <f>IF($Q4495=1,0,$AA4495*EOSB)</f>
        <v/>
      </c>
      <c r="AG4495" s="41">
        <f>$AN4495*$W4495</f>
        <v/>
      </c>
      <c r="AH4495" s="41">
        <f>SUM($AA4495:$AG4495)</f>
        <v/>
      </c>
      <c r="AI4495" s="41">
        <f>12*($AM4495+$AN4495)</f>
        <v/>
      </c>
      <c r="AJ4495" s="41">
        <f>$AM4495*((IncMonth-1)+(13-IncMonth)*(1+$X4495))+12*$AN4495</f>
        <v/>
      </c>
      <c r="AK4495" s="41">
        <f>IF($R4495=1,N($L4495)+N($M4495),0)</f>
        <v/>
      </c>
      <c r="AL4495">
        <f>IF($C4495="","",IF(N($L4495)&lt;=0,"Basic salary missing",IF(ISNA(MATCH($C4495,Departments!$A$5:$A$54,0)),"Department not on Departments sheet",IF(AND($I4495&lt;&gt;"",NOT(ISNUMBER($I4495))),"Date of birth is text, not a date",IF(AND($K4495&lt;&gt;"",NOT(ISNUMBER($K4495))),"Contract end is text, not a date","")))))</f>
        <v/>
      </c>
      <c r="AM4495" s="41">
        <f>IF($R4495=0,0,N($L4495)*(1+$Z4495+BonusMonths/12+IF($Q4495=1,0,EOSB))+N($M4495)+(N($L4495)+SI_Gross*N($M4495))*IF($Q4495=1,SI_O,SI_E))</f>
        <v/>
      </c>
      <c r="AN4495" s="41">
        <f>IF($R4495=0,0,(IF($Q4495=1,MedO,MedE+Ticket)+Training)/12)</f>
        <v/>
      </c>
    </row>
    <row r="4496">
      <c r="I4496" s="35" t="n"/>
      <c r="J4496" s="35" t="n"/>
      <c r="K4496" s="35" t="n"/>
      <c r="L4496" s="36" t="n"/>
      <c r="M4496" s="36" t="n"/>
      <c r="P4496" s="37" t="n"/>
      <c r="Q4496" s="38">
        <f>IF($C4496="",0,IF(OR(LOWER(TRIM($G4496))="omani",LOWER(TRIM($G4496))="oman",LOWER(TRIM($G4496))="om",LOWER(TRIM($G4496))="local"),1,0))</f>
        <v/>
      </c>
      <c r="R4496" s="38">
        <f>IF($C4496="",0,IF(OR(ISNUMBER(SEARCH("resign",$N4496)),ISNUMBER(SEARCH("terminat",$N4496)),ISNUMBER(SEARCH("inactive",$N4496)),ISNUMBER(SEARCH("vacan",$N4496)),ISNUMBER(SEARCH("deceased",$N4496)),ISNUMBER(SEARCH("separated",$N4496))),0,1))</f>
        <v/>
      </c>
      <c r="S4496">
        <f>IF(OR($R4496=0,NOT(ISNUMBER($I4496))),"",IFERROR(DATEDIF($I4496,DATE(FY,1,1),"y"),""))</f>
        <v/>
      </c>
      <c r="T4496">
        <f>IF(OR($R4496=0,NOT(ISNUMBER($J4496))),"",IFERROR(DATEDIF($J4496,DATE(FY,1,1),"y"),0))</f>
        <v/>
      </c>
      <c r="U4496" s="38">
        <f>IF(OR($R4496=0,NOT(ISNUMBER($I4496))),0,IF(YEAR($I4496)+IF($Q4496=1,RetAgeO,RetAgeE)=FY,MONTH($I4496),IF(YEAR($I4496)+IF($Q4496=1,RetAgeO,RetAgeE)&lt;FY,1,0)))</f>
        <v/>
      </c>
      <c r="V4496" s="38">
        <f>IF(OR($R4496=0,NOT(ISNUMBER($K4496))),0,IF(YEAR($K4496)=FY,MONTH($K4496),IF(YEAR($K4496)&lt;FY,1,0)))</f>
        <v/>
      </c>
      <c r="W4496" s="38">
        <f>IF($R4496=0,0,MIN(12,IF(AND(ISNUMBER($O4496),$O4496&gt;=1,$O4496&lt;=12),INT($O4496),12),IF(AND(RetireExit="Yes",$U4496&gt;0),$U4496,12),IF(AND(ContractExit="Yes",$V4496&gt;0),$V4496,12)))</f>
        <v/>
      </c>
      <c r="X4496" s="37">
        <f>IF(ISNUMBER($P4496),$P4496,IncPct)</f>
        <v/>
      </c>
      <c r="Y4496" s="39">
        <f>IF($W4496=0,0,MAX(0,MIN($W4496,IncMonth-1))+MAX(0,$W4496-IncMonth+1)*(1+$X4496))</f>
        <v/>
      </c>
      <c r="Z4496" s="40">
        <f>IF($C4496="",0,IFERROR(INDEX(Departments!$B$5:$B$54,MATCH($C4496,Departments!$A$5:$A$54,0)),0))</f>
        <v/>
      </c>
      <c r="AA4496" s="41">
        <f>N($L4496)*$Y4496</f>
        <v/>
      </c>
      <c r="AB4496" s="41">
        <f>N($M4496)*$Y4496</f>
        <v/>
      </c>
      <c r="AC4496" s="41">
        <f>$AA4496*$Z4496</f>
        <v/>
      </c>
      <c r="AD4496" s="41">
        <f>$AA4496*BonusMonths/12</f>
        <v/>
      </c>
      <c r="AE4496" s="41">
        <f>($AA4496+SI_Gross*$AB4496)*IF($Q4496=1,SI_O,SI_E)</f>
        <v/>
      </c>
      <c r="AF4496" s="41">
        <f>IF($Q4496=1,0,$AA4496*EOSB)</f>
        <v/>
      </c>
      <c r="AG4496" s="41">
        <f>$AN4496*$W4496</f>
        <v/>
      </c>
      <c r="AH4496" s="41">
        <f>SUM($AA4496:$AG4496)</f>
        <v/>
      </c>
      <c r="AI4496" s="41">
        <f>12*($AM4496+$AN4496)</f>
        <v/>
      </c>
      <c r="AJ4496" s="41">
        <f>$AM4496*((IncMonth-1)+(13-IncMonth)*(1+$X4496))+12*$AN4496</f>
        <v/>
      </c>
      <c r="AK4496" s="41">
        <f>IF($R4496=1,N($L4496)+N($M4496),0)</f>
        <v/>
      </c>
      <c r="AL4496">
        <f>IF($C4496="","",IF(N($L4496)&lt;=0,"Basic salary missing",IF(ISNA(MATCH($C4496,Departments!$A$5:$A$54,0)),"Department not on Departments sheet",IF(AND($I4496&lt;&gt;"",NOT(ISNUMBER($I4496))),"Date of birth is text, not a date",IF(AND($K4496&lt;&gt;"",NOT(ISNUMBER($K4496))),"Contract end is text, not a date","")))))</f>
        <v/>
      </c>
      <c r="AM4496" s="41">
        <f>IF($R4496=0,0,N($L4496)*(1+$Z4496+BonusMonths/12+IF($Q4496=1,0,EOSB))+N($M4496)+(N($L4496)+SI_Gross*N($M4496))*IF($Q4496=1,SI_O,SI_E))</f>
        <v/>
      </c>
      <c r="AN4496" s="41">
        <f>IF($R4496=0,0,(IF($Q4496=1,MedO,MedE+Ticket)+Training)/12)</f>
        <v/>
      </c>
    </row>
    <row r="4497">
      <c r="I4497" s="35" t="n"/>
      <c r="J4497" s="35" t="n"/>
      <c r="K4497" s="35" t="n"/>
      <c r="L4497" s="36" t="n"/>
      <c r="M4497" s="36" t="n"/>
      <c r="P4497" s="37" t="n"/>
      <c r="Q4497" s="38">
        <f>IF($C4497="",0,IF(OR(LOWER(TRIM($G4497))="omani",LOWER(TRIM($G4497))="oman",LOWER(TRIM($G4497))="om",LOWER(TRIM($G4497))="local"),1,0))</f>
        <v/>
      </c>
      <c r="R4497" s="38">
        <f>IF($C4497="",0,IF(OR(ISNUMBER(SEARCH("resign",$N4497)),ISNUMBER(SEARCH("terminat",$N4497)),ISNUMBER(SEARCH("inactive",$N4497)),ISNUMBER(SEARCH("vacan",$N4497)),ISNUMBER(SEARCH("deceased",$N4497)),ISNUMBER(SEARCH("separated",$N4497))),0,1))</f>
        <v/>
      </c>
      <c r="S4497">
        <f>IF(OR($R4497=0,NOT(ISNUMBER($I4497))),"",IFERROR(DATEDIF($I4497,DATE(FY,1,1),"y"),""))</f>
        <v/>
      </c>
      <c r="T4497">
        <f>IF(OR($R4497=0,NOT(ISNUMBER($J4497))),"",IFERROR(DATEDIF($J4497,DATE(FY,1,1),"y"),0))</f>
        <v/>
      </c>
      <c r="U4497" s="38">
        <f>IF(OR($R4497=0,NOT(ISNUMBER($I4497))),0,IF(YEAR($I4497)+IF($Q4497=1,RetAgeO,RetAgeE)=FY,MONTH($I4497),IF(YEAR($I4497)+IF($Q4497=1,RetAgeO,RetAgeE)&lt;FY,1,0)))</f>
        <v/>
      </c>
      <c r="V4497" s="38">
        <f>IF(OR($R4497=0,NOT(ISNUMBER($K4497))),0,IF(YEAR($K4497)=FY,MONTH($K4497),IF(YEAR($K4497)&lt;FY,1,0)))</f>
        <v/>
      </c>
      <c r="W4497" s="38">
        <f>IF($R4497=0,0,MIN(12,IF(AND(ISNUMBER($O4497),$O4497&gt;=1,$O4497&lt;=12),INT($O4497),12),IF(AND(RetireExit="Yes",$U4497&gt;0),$U4497,12),IF(AND(ContractExit="Yes",$V4497&gt;0),$V4497,12)))</f>
        <v/>
      </c>
      <c r="X4497" s="37">
        <f>IF(ISNUMBER($P4497),$P4497,IncPct)</f>
        <v/>
      </c>
      <c r="Y4497" s="39">
        <f>IF($W4497=0,0,MAX(0,MIN($W4497,IncMonth-1))+MAX(0,$W4497-IncMonth+1)*(1+$X4497))</f>
        <v/>
      </c>
      <c r="Z4497" s="40">
        <f>IF($C4497="",0,IFERROR(INDEX(Departments!$B$5:$B$54,MATCH($C4497,Departments!$A$5:$A$54,0)),0))</f>
        <v/>
      </c>
      <c r="AA4497" s="41">
        <f>N($L4497)*$Y4497</f>
        <v/>
      </c>
      <c r="AB4497" s="41">
        <f>N($M4497)*$Y4497</f>
        <v/>
      </c>
      <c r="AC4497" s="41">
        <f>$AA4497*$Z4497</f>
        <v/>
      </c>
      <c r="AD4497" s="41">
        <f>$AA4497*BonusMonths/12</f>
        <v/>
      </c>
      <c r="AE4497" s="41">
        <f>($AA4497+SI_Gross*$AB4497)*IF($Q4497=1,SI_O,SI_E)</f>
        <v/>
      </c>
      <c r="AF4497" s="41">
        <f>IF($Q4497=1,0,$AA4497*EOSB)</f>
        <v/>
      </c>
      <c r="AG4497" s="41">
        <f>$AN4497*$W4497</f>
        <v/>
      </c>
      <c r="AH4497" s="41">
        <f>SUM($AA4497:$AG4497)</f>
        <v/>
      </c>
      <c r="AI4497" s="41">
        <f>12*($AM4497+$AN4497)</f>
        <v/>
      </c>
      <c r="AJ4497" s="41">
        <f>$AM4497*((IncMonth-1)+(13-IncMonth)*(1+$X4497))+12*$AN4497</f>
        <v/>
      </c>
      <c r="AK4497" s="41">
        <f>IF($R4497=1,N($L4497)+N($M4497),0)</f>
        <v/>
      </c>
      <c r="AL4497">
        <f>IF($C4497="","",IF(N($L4497)&lt;=0,"Basic salary missing",IF(ISNA(MATCH($C4497,Departments!$A$5:$A$54,0)),"Department not on Departments sheet",IF(AND($I4497&lt;&gt;"",NOT(ISNUMBER($I4497))),"Date of birth is text, not a date",IF(AND($K4497&lt;&gt;"",NOT(ISNUMBER($K4497))),"Contract end is text, not a date","")))))</f>
        <v/>
      </c>
      <c r="AM4497" s="41">
        <f>IF($R4497=0,0,N($L4497)*(1+$Z4497+BonusMonths/12+IF($Q4497=1,0,EOSB))+N($M4497)+(N($L4497)+SI_Gross*N($M4497))*IF($Q4497=1,SI_O,SI_E))</f>
        <v/>
      </c>
      <c r="AN4497" s="41">
        <f>IF($R4497=0,0,(IF($Q4497=1,MedO,MedE+Ticket)+Training)/12)</f>
        <v/>
      </c>
    </row>
    <row r="4498">
      <c r="I4498" s="35" t="n"/>
      <c r="J4498" s="35" t="n"/>
      <c r="K4498" s="35" t="n"/>
      <c r="L4498" s="36" t="n"/>
      <c r="M4498" s="36" t="n"/>
      <c r="P4498" s="37" t="n"/>
      <c r="Q4498" s="38">
        <f>IF($C4498="",0,IF(OR(LOWER(TRIM($G4498))="omani",LOWER(TRIM($G4498))="oman",LOWER(TRIM($G4498))="om",LOWER(TRIM($G4498))="local"),1,0))</f>
        <v/>
      </c>
      <c r="R4498" s="38">
        <f>IF($C4498="",0,IF(OR(ISNUMBER(SEARCH("resign",$N4498)),ISNUMBER(SEARCH("terminat",$N4498)),ISNUMBER(SEARCH("inactive",$N4498)),ISNUMBER(SEARCH("vacan",$N4498)),ISNUMBER(SEARCH("deceased",$N4498)),ISNUMBER(SEARCH("separated",$N4498))),0,1))</f>
        <v/>
      </c>
      <c r="S4498">
        <f>IF(OR($R4498=0,NOT(ISNUMBER($I4498))),"",IFERROR(DATEDIF($I4498,DATE(FY,1,1),"y"),""))</f>
        <v/>
      </c>
      <c r="T4498">
        <f>IF(OR($R4498=0,NOT(ISNUMBER($J4498))),"",IFERROR(DATEDIF($J4498,DATE(FY,1,1),"y"),0))</f>
        <v/>
      </c>
      <c r="U4498" s="38">
        <f>IF(OR($R4498=0,NOT(ISNUMBER($I4498))),0,IF(YEAR($I4498)+IF($Q4498=1,RetAgeO,RetAgeE)=FY,MONTH($I4498),IF(YEAR($I4498)+IF($Q4498=1,RetAgeO,RetAgeE)&lt;FY,1,0)))</f>
        <v/>
      </c>
      <c r="V4498" s="38">
        <f>IF(OR($R4498=0,NOT(ISNUMBER($K4498))),0,IF(YEAR($K4498)=FY,MONTH($K4498),IF(YEAR($K4498)&lt;FY,1,0)))</f>
        <v/>
      </c>
      <c r="W4498" s="38">
        <f>IF($R4498=0,0,MIN(12,IF(AND(ISNUMBER($O4498),$O4498&gt;=1,$O4498&lt;=12),INT($O4498),12),IF(AND(RetireExit="Yes",$U4498&gt;0),$U4498,12),IF(AND(ContractExit="Yes",$V4498&gt;0),$V4498,12)))</f>
        <v/>
      </c>
      <c r="X4498" s="37">
        <f>IF(ISNUMBER($P4498),$P4498,IncPct)</f>
        <v/>
      </c>
      <c r="Y4498" s="39">
        <f>IF($W4498=0,0,MAX(0,MIN($W4498,IncMonth-1))+MAX(0,$W4498-IncMonth+1)*(1+$X4498))</f>
        <v/>
      </c>
      <c r="Z4498" s="40">
        <f>IF($C4498="",0,IFERROR(INDEX(Departments!$B$5:$B$54,MATCH($C4498,Departments!$A$5:$A$54,0)),0))</f>
        <v/>
      </c>
      <c r="AA4498" s="41">
        <f>N($L4498)*$Y4498</f>
        <v/>
      </c>
      <c r="AB4498" s="41">
        <f>N($M4498)*$Y4498</f>
        <v/>
      </c>
      <c r="AC4498" s="41">
        <f>$AA4498*$Z4498</f>
        <v/>
      </c>
      <c r="AD4498" s="41">
        <f>$AA4498*BonusMonths/12</f>
        <v/>
      </c>
      <c r="AE4498" s="41">
        <f>($AA4498+SI_Gross*$AB4498)*IF($Q4498=1,SI_O,SI_E)</f>
        <v/>
      </c>
      <c r="AF4498" s="41">
        <f>IF($Q4498=1,0,$AA4498*EOSB)</f>
        <v/>
      </c>
      <c r="AG4498" s="41">
        <f>$AN4498*$W4498</f>
        <v/>
      </c>
      <c r="AH4498" s="41">
        <f>SUM($AA4498:$AG4498)</f>
        <v/>
      </c>
      <c r="AI4498" s="41">
        <f>12*($AM4498+$AN4498)</f>
        <v/>
      </c>
      <c r="AJ4498" s="41">
        <f>$AM4498*((IncMonth-1)+(13-IncMonth)*(1+$X4498))+12*$AN4498</f>
        <v/>
      </c>
      <c r="AK4498" s="41">
        <f>IF($R4498=1,N($L4498)+N($M4498),0)</f>
        <v/>
      </c>
      <c r="AL4498">
        <f>IF($C4498="","",IF(N($L4498)&lt;=0,"Basic salary missing",IF(ISNA(MATCH($C4498,Departments!$A$5:$A$54,0)),"Department not on Departments sheet",IF(AND($I4498&lt;&gt;"",NOT(ISNUMBER($I4498))),"Date of birth is text, not a date",IF(AND($K4498&lt;&gt;"",NOT(ISNUMBER($K4498))),"Contract end is text, not a date","")))))</f>
        <v/>
      </c>
      <c r="AM4498" s="41">
        <f>IF($R4498=0,0,N($L4498)*(1+$Z4498+BonusMonths/12+IF($Q4498=1,0,EOSB))+N($M4498)+(N($L4498)+SI_Gross*N($M4498))*IF($Q4498=1,SI_O,SI_E))</f>
        <v/>
      </c>
      <c r="AN4498" s="41">
        <f>IF($R4498=0,0,(IF($Q4498=1,MedO,MedE+Ticket)+Training)/12)</f>
        <v/>
      </c>
    </row>
    <row r="4499">
      <c r="I4499" s="35" t="n"/>
      <c r="J4499" s="35" t="n"/>
      <c r="K4499" s="35" t="n"/>
      <c r="L4499" s="36" t="n"/>
      <c r="M4499" s="36" t="n"/>
      <c r="P4499" s="37" t="n"/>
      <c r="Q4499" s="38">
        <f>IF($C4499="",0,IF(OR(LOWER(TRIM($G4499))="omani",LOWER(TRIM($G4499))="oman",LOWER(TRIM($G4499))="om",LOWER(TRIM($G4499))="local"),1,0))</f>
        <v/>
      </c>
      <c r="R4499" s="38">
        <f>IF($C4499="",0,IF(OR(ISNUMBER(SEARCH("resign",$N4499)),ISNUMBER(SEARCH("terminat",$N4499)),ISNUMBER(SEARCH("inactive",$N4499)),ISNUMBER(SEARCH("vacan",$N4499)),ISNUMBER(SEARCH("deceased",$N4499)),ISNUMBER(SEARCH("separated",$N4499))),0,1))</f>
        <v/>
      </c>
      <c r="S4499">
        <f>IF(OR($R4499=0,NOT(ISNUMBER($I4499))),"",IFERROR(DATEDIF($I4499,DATE(FY,1,1),"y"),""))</f>
        <v/>
      </c>
      <c r="T4499">
        <f>IF(OR($R4499=0,NOT(ISNUMBER($J4499))),"",IFERROR(DATEDIF($J4499,DATE(FY,1,1),"y"),0))</f>
        <v/>
      </c>
      <c r="U4499" s="38">
        <f>IF(OR($R4499=0,NOT(ISNUMBER($I4499))),0,IF(YEAR($I4499)+IF($Q4499=1,RetAgeO,RetAgeE)=FY,MONTH($I4499),IF(YEAR($I4499)+IF($Q4499=1,RetAgeO,RetAgeE)&lt;FY,1,0)))</f>
        <v/>
      </c>
      <c r="V4499" s="38">
        <f>IF(OR($R4499=0,NOT(ISNUMBER($K4499))),0,IF(YEAR($K4499)=FY,MONTH($K4499),IF(YEAR($K4499)&lt;FY,1,0)))</f>
        <v/>
      </c>
      <c r="W4499" s="38">
        <f>IF($R4499=0,0,MIN(12,IF(AND(ISNUMBER($O4499),$O4499&gt;=1,$O4499&lt;=12),INT($O4499),12),IF(AND(RetireExit="Yes",$U4499&gt;0),$U4499,12),IF(AND(ContractExit="Yes",$V4499&gt;0),$V4499,12)))</f>
        <v/>
      </c>
      <c r="X4499" s="37">
        <f>IF(ISNUMBER($P4499),$P4499,IncPct)</f>
        <v/>
      </c>
      <c r="Y4499" s="39">
        <f>IF($W4499=0,0,MAX(0,MIN($W4499,IncMonth-1))+MAX(0,$W4499-IncMonth+1)*(1+$X4499))</f>
        <v/>
      </c>
      <c r="Z4499" s="40">
        <f>IF($C4499="",0,IFERROR(INDEX(Departments!$B$5:$B$54,MATCH($C4499,Departments!$A$5:$A$54,0)),0))</f>
        <v/>
      </c>
      <c r="AA4499" s="41">
        <f>N($L4499)*$Y4499</f>
        <v/>
      </c>
      <c r="AB4499" s="41">
        <f>N($M4499)*$Y4499</f>
        <v/>
      </c>
      <c r="AC4499" s="41">
        <f>$AA4499*$Z4499</f>
        <v/>
      </c>
      <c r="AD4499" s="41">
        <f>$AA4499*BonusMonths/12</f>
        <v/>
      </c>
      <c r="AE4499" s="41">
        <f>($AA4499+SI_Gross*$AB4499)*IF($Q4499=1,SI_O,SI_E)</f>
        <v/>
      </c>
      <c r="AF4499" s="41">
        <f>IF($Q4499=1,0,$AA4499*EOSB)</f>
        <v/>
      </c>
      <c r="AG4499" s="41">
        <f>$AN4499*$W4499</f>
        <v/>
      </c>
      <c r="AH4499" s="41">
        <f>SUM($AA4499:$AG4499)</f>
        <v/>
      </c>
      <c r="AI4499" s="41">
        <f>12*($AM4499+$AN4499)</f>
        <v/>
      </c>
      <c r="AJ4499" s="41">
        <f>$AM4499*((IncMonth-1)+(13-IncMonth)*(1+$X4499))+12*$AN4499</f>
        <v/>
      </c>
      <c r="AK4499" s="41">
        <f>IF($R4499=1,N($L4499)+N($M4499),0)</f>
        <v/>
      </c>
      <c r="AL4499">
        <f>IF($C4499="","",IF(N($L4499)&lt;=0,"Basic salary missing",IF(ISNA(MATCH($C4499,Departments!$A$5:$A$54,0)),"Department not on Departments sheet",IF(AND($I4499&lt;&gt;"",NOT(ISNUMBER($I4499))),"Date of birth is text, not a date",IF(AND($K4499&lt;&gt;"",NOT(ISNUMBER($K4499))),"Contract end is text, not a date","")))))</f>
        <v/>
      </c>
      <c r="AM4499" s="41">
        <f>IF($R4499=0,0,N($L4499)*(1+$Z4499+BonusMonths/12+IF($Q4499=1,0,EOSB))+N($M4499)+(N($L4499)+SI_Gross*N($M4499))*IF($Q4499=1,SI_O,SI_E))</f>
        <v/>
      </c>
      <c r="AN4499" s="41">
        <f>IF($R4499=0,0,(IF($Q4499=1,MedO,MedE+Ticket)+Training)/12)</f>
        <v/>
      </c>
    </row>
    <row r="4500">
      <c r="I4500" s="35" t="n"/>
      <c r="J4500" s="35" t="n"/>
      <c r="K4500" s="35" t="n"/>
      <c r="L4500" s="36" t="n"/>
      <c r="M4500" s="36" t="n"/>
      <c r="P4500" s="37" t="n"/>
      <c r="Q4500" s="38">
        <f>IF($C4500="",0,IF(OR(LOWER(TRIM($G4500))="omani",LOWER(TRIM($G4500))="oman",LOWER(TRIM($G4500))="om",LOWER(TRIM($G4500))="local"),1,0))</f>
        <v/>
      </c>
      <c r="R4500" s="38">
        <f>IF($C4500="",0,IF(OR(ISNUMBER(SEARCH("resign",$N4500)),ISNUMBER(SEARCH("terminat",$N4500)),ISNUMBER(SEARCH("inactive",$N4500)),ISNUMBER(SEARCH("vacan",$N4500)),ISNUMBER(SEARCH("deceased",$N4500)),ISNUMBER(SEARCH("separated",$N4500))),0,1))</f>
        <v/>
      </c>
      <c r="S4500">
        <f>IF(OR($R4500=0,NOT(ISNUMBER($I4500))),"",IFERROR(DATEDIF($I4500,DATE(FY,1,1),"y"),""))</f>
        <v/>
      </c>
      <c r="T4500">
        <f>IF(OR($R4500=0,NOT(ISNUMBER($J4500))),"",IFERROR(DATEDIF($J4500,DATE(FY,1,1),"y"),0))</f>
        <v/>
      </c>
      <c r="U4500" s="38">
        <f>IF(OR($R4500=0,NOT(ISNUMBER($I4500))),0,IF(YEAR($I4500)+IF($Q4500=1,RetAgeO,RetAgeE)=FY,MONTH($I4500),IF(YEAR($I4500)+IF($Q4500=1,RetAgeO,RetAgeE)&lt;FY,1,0)))</f>
        <v/>
      </c>
      <c r="V4500" s="38">
        <f>IF(OR($R4500=0,NOT(ISNUMBER($K4500))),0,IF(YEAR($K4500)=FY,MONTH($K4500),IF(YEAR($K4500)&lt;FY,1,0)))</f>
        <v/>
      </c>
      <c r="W4500" s="38">
        <f>IF($R4500=0,0,MIN(12,IF(AND(ISNUMBER($O4500),$O4500&gt;=1,$O4500&lt;=12),INT($O4500),12),IF(AND(RetireExit="Yes",$U4500&gt;0),$U4500,12),IF(AND(ContractExit="Yes",$V4500&gt;0),$V4500,12)))</f>
        <v/>
      </c>
      <c r="X4500" s="37">
        <f>IF(ISNUMBER($P4500),$P4500,IncPct)</f>
        <v/>
      </c>
      <c r="Y4500" s="39">
        <f>IF($W4500=0,0,MAX(0,MIN($W4500,IncMonth-1))+MAX(0,$W4500-IncMonth+1)*(1+$X4500))</f>
        <v/>
      </c>
      <c r="Z4500" s="40">
        <f>IF($C4500="",0,IFERROR(INDEX(Departments!$B$5:$B$54,MATCH($C4500,Departments!$A$5:$A$54,0)),0))</f>
        <v/>
      </c>
      <c r="AA4500" s="41">
        <f>N($L4500)*$Y4500</f>
        <v/>
      </c>
      <c r="AB4500" s="41">
        <f>N($M4500)*$Y4500</f>
        <v/>
      </c>
      <c r="AC4500" s="41">
        <f>$AA4500*$Z4500</f>
        <v/>
      </c>
      <c r="AD4500" s="41">
        <f>$AA4500*BonusMonths/12</f>
        <v/>
      </c>
      <c r="AE4500" s="41">
        <f>($AA4500+SI_Gross*$AB4500)*IF($Q4500=1,SI_O,SI_E)</f>
        <v/>
      </c>
      <c r="AF4500" s="41">
        <f>IF($Q4500=1,0,$AA4500*EOSB)</f>
        <v/>
      </c>
      <c r="AG4500" s="41">
        <f>$AN4500*$W4500</f>
        <v/>
      </c>
      <c r="AH4500" s="41">
        <f>SUM($AA4500:$AG4500)</f>
        <v/>
      </c>
      <c r="AI4500" s="41">
        <f>12*($AM4500+$AN4500)</f>
        <v/>
      </c>
      <c r="AJ4500" s="41">
        <f>$AM4500*((IncMonth-1)+(13-IncMonth)*(1+$X4500))+12*$AN4500</f>
        <v/>
      </c>
      <c r="AK4500" s="41">
        <f>IF($R4500=1,N($L4500)+N($M4500),0)</f>
        <v/>
      </c>
      <c r="AL4500">
        <f>IF($C4500="","",IF(N($L4500)&lt;=0,"Basic salary missing",IF(ISNA(MATCH($C4500,Departments!$A$5:$A$54,0)),"Department not on Departments sheet",IF(AND($I4500&lt;&gt;"",NOT(ISNUMBER($I4500))),"Date of birth is text, not a date",IF(AND($K4500&lt;&gt;"",NOT(ISNUMBER($K4500))),"Contract end is text, not a date","")))))</f>
        <v/>
      </c>
      <c r="AM4500" s="41">
        <f>IF($R4500=0,0,N($L4500)*(1+$Z4500+BonusMonths/12+IF($Q4500=1,0,EOSB))+N($M4500)+(N($L4500)+SI_Gross*N($M4500))*IF($Q4500=1,SI_O,SI_E))</f>
        <v/>
      </c>
      <c r="AN4500" s="41">
        <f>IF($R4500=0,0,(IF($Q4500=1,MedO,MedE+Ticket)+Training)/12)</f>
        <v/>
      </c>
    </row>
    <row r="4501">
      <c r="I4501" s="35" t="n"/>
      <c r="J4501" s="35" t="n"/>
      <c r="K4501" s="35" t="n"/>
      <c r="L4501" s="36" t="n"/>
      <c r="M4501" s="36" t="n"/>
      <c r="P4501" s="37" t="n"/>
      <c r="Q4501" s="38">
        <f>IF($C4501="",0,IF(OR(LOWER(TRIM($G4501))="omani",LOWER(TRIM($G4501))="oman",LOWER(TRIM($G4501))="om",LOWER(TRIM($G4501))="local"),1,0))</f>
        <v/>
      </c>
      <c r="R4501" s="38">
        <f>IF($C4501="",0,IF(OR(ISNUMBER(SEARCH("resign",$N4501)),ISNUMBER(SEARCH("terminat",$N4501)),ISNUMBER(SEARCH("inactive",$N4501)),ISNUMBER(SEARCH("vacan",$N4501)),ISNUMBER(SEARCH("deceased",$N4501)),ISNUMBER(SEARCH("separated",$N4501))),0,1))</f>
        <v/>
      </c>
      <c r="S4501">
        <f>IF(OR($R4501=0,NOT(ISNUMBER($I4501))),"",IFERROR(DATEDIF($I4501,DATE(FY,1,1),"y"),""))</f>
        <v/>
      </c>
      <c r="T4501">
        <f>IF(OR($R4501=0,NOT(ISNUMBER($J4501))),"",IFERROR(DATEDIF($J4501,DATE(FY,1,1),"y"),0))</f>
        <v/>
      </c>
      <c r="U4501" s="38">
        <f>IF(OR($R4501=0,NOT(ISNUMBER($I4501))),0,IF(YEAR($I4501)+IF($Q4501=1,RetAgeO,RetAgeE)=FY,MONTH($I4501),IF(YEAR($I4501)+IF($Q4501=1,RetAgeO,RetAgeE)&lt;FY,1,0)))</f>
        <v/>
      </c>
      <c r="V4501" s="38">
        <f>IF(OR($R4501=0,NOT(ISNUMBER($K4501))),0,IF(YEAR($K4501)=FY,MONTH($K4501),IF(YEAR($K4501)&lt;FY,1,0)))</f>
        <v/>
      </c>
      <c r="W4501" s="38">
        <f>IF($R4501=0,0,MIN(12,IF(AND(ISNUMBER($O4501),$O4501&gt;=1,$O4501&lt;=12),INT($O4501),12),IF(AND(RetireExit="Yes",$U4501&gt;0),$U4501,12),IF(AND(ContractExit="Yes",$V4501&gt;0),$V4501,12)))</f>
        <v/>
      </c>
      <c r="X4501" s="37">
        <f>IF(ISNUMBER($P4501),$P4501,IncPct)</f>
        <v/>
      </c>
      <c r="Y4501" s="39">
        <f>IF($W4501=0,0,MAX(0,MIN($W4501,IncMonth-1))+MAX(0,$W4501-IncMonth+1)*(1+$X4501))</f>
        <v/>
      </c>
      <c r="Z4501" s="40">
        <f>IF($C4501="",0,IFERROR(INDEX(Departments!$B$5:$B$54,MATCH($C4501,Departments!$A$5:$A$54,0)),0))</f>
        <v/>
      </c>
      <c r="AA4501" s="41">
        <f>N($L4501)*$Y4501</f>
        <v/>
      </c>
      <c r="AB4501" s="41">
        <f>N($M4501)*$Y4501</f>
        <v/>
      </c>
      <c r="AC4501" s="41">
        <f>$AA4501*$Z4501</f>
        <v/>
      </c>
      <c r="AD4501" s="41">
        <f>$AA4501*BonusMonths/12</f>
        <v/>
      </c>
      <c r="AE4501" s="41">
        <f>($AA4501+SI_Gross*$AB4501)*IF($Q4501=1,SI_O,SI_E)</f>
        <v/>
      </c>
      <c r="AF4501" s="41">
        <f>IF($Q4501=1,0,$AA4501*EOSB)</f>
        <v/>
      </c>
      <c r="AG4501" s="41">
        <f>$AN4501*$W4501</f>
        <v/>
      </c>
      <c r="AH4501" s="41">
        <f>SUM($AA4501:$AG4501)</f>
        <v/>
      </c>
      <c r="AI4501" s="41">
        <f>12*($AM4501+$AN4501)</f>
        <v/>
      </c>
      <c r="AJ4501" s="41">
        <f>$AM4501*((IncMonth-1)+(13-IncMonth)*(1+$X4501))+12*$AN4501</f>
        <v/>
      </c>
      <c r="AK4501" s="41">
        <f>IF($R4501=1,N($L4501)+N($M4501),0)</f>
        <v/>
      </c>
      <c r="AL4501">
        <f>IF($C4501="","",IF(N($L4501)&lt;=0,"Basic salary missing",IF(ISNA(MATCH($C4501,Departments!$A$5:$A$54,0)),"Department not on Departments sheet",IF(AND($I4501&lt;&gt;"",NOT(ISNUMBER($I4501))),"Date of birth is text, not a date",IF(AND($K4501&lt;&gt;"",NOT(ISNUMBER($K4501))),"Contract end is text, not a date","")))))</f>
        <v/>
      </c>
      <c r="AM4501" s="41">
        <f>IF($R4501=0,0,N($L4501)*(1+$Z4501+BonusMonths/12+IF($Q4501=1,0,EOSB))+N($M4501)+(N($L4501)+SI_Gross*N($M4501))*IF($Q4501=1,SI_O,SI_E))</f>
        <v/>
      </c>
      <c r="AN4501" s="41">
        <f>IF($R4501=0,0,(IF($Q4501=1,MedO,MedE+Ticket)+Training)/12)</f>
        <v/>
      </c>
    </row>
    <row r="4502">
      <c r="I4502" s="35" t="n"/>
      <c r="J4502" s="35" t="n"/>
      <c r="K4502" s="35" t="n"/>
      <c r="L4502" s="36" t="n"/>
      <c r="M4502" s="36" t="n"/>
      <c r="P4502" s="37" t="n"/>
      <c r="Q4502" s="38">
        <f>IF($C4502="",0,IF(OR(LOWER(TRIM($G4502))="omani",LOWER(TRIM($G4502))="oman",LOWER(TRIM($G4502))="om",LOWER(TRIM($G4502))="local"),1,0))</f>
        <v/>
      </c>
      <c r="R4502" s="38">
        <f>IF($C4502="",0,IF(OR(ISNUMBER(SEARCH("resign",$N4502)),ISNUMBER(SEARCH("terminat",$N4502)),ISNUMBER(SEARCH("inactive",$N4502)),ISNUMBER(SEARCH("vacan",$N4502)),ISNUMBER(SEARCH("deceased",$N4502)),ISNUMBER(SEARCH("separated",$N4502))),0,1))</f>
        <v/>
      </c>
      <c r="S4502">
        <f>IF(OR($R4502=0,NOT(ISNUMBER($I4502))),"",IFERROR(DATEDIF($I4502,DATE(FY,1,1),"y"),""))</f>
        <v/>
      </c>
      <c r="T4502">
        <f>IF(OR($R4502=0,NOT(ISNUMBER($J4502))),"",IFERROR(DATEDIF($J4502,DATE(FY,1,1),"y"),0))</f>
        <v/>
      </c>
      <c r="U4502" s="38">
        <f>IF(OR($R4502=0,NOT(ISNUMBER($I4502))),0,IF(YEAR($I4502)+IF($Q4502=1,RetAgeO,RetAgeE)=FY,MONTH($I4502),IF(YEAR($I4502)+IF($Q4502=1,RetAgeO,RetAgeE)&lt;FY,1,0)))</f>
        <v/>
      </c>
      <c r="V4502" s="38">
        <f>IF(OR($R4502=0,NOT(ISNUMBER($K4502))),0,IF(YEAR($K4502)=FY,MONTH($K4502),IF(YEAR($K4502)&lt;FY,1,0)))</f>
        <v/>
      </c>
      <c r="W4502" s="38">
        <f>IF($R4502=0,0,MIN(12,IF(AND(ISNUMBER($O4502),$O4502&gt;=1,$O4502&lt;=12),INT($O4502),12),IF(AND(RetireExit="Yes",$U4502&gt;0),$U4502,12),IF(AND(ContractExit="Yes",$V4502&gt;0),$V4502,12)))</f>
        <v/>
      </c>
      <c r="X4502" s="37">
        <f>IF(ISNUMBER($P4502),$P4502,IncPct)</f>
        <v/>
      </c>
      <c r="Y4502" s="39">
        <f>IF($W4502=0,0,MAX(0,MIN($W4502,IncMonth-1))+MAX(0,$W4502-IncMonth+1)*(1+$X4502))</f>
        <v/>
      </c>
      <c r="Z4502" s="40">
        <f>IF($C4502="",0,IFERROR(INDEX(Departments!$B$5:$B$54,MATCH($C4502,Departments!$A$5:$A$54,0)),0))</f>
        <v/>
      </c>
      <c r="AA4502" s="41">
        <f>N($L4502)*$Y4502</f>
        <v/>
      </c>
      <c r="AB4502" s="41">
        <f>N($M4502)*$Y4502</f>
        <v/>
      </c>
      <c r="AC4502" s="41">
        <f>$AA4502*$Z4502</f>
        <v/>
      </c>
      <c r="AD4502" s="41">
        <f>$AA4502*BonusMonths/12</f>
        <v/>
      </c>
      <c r="AE4502" s="41">
        <f>($AA4502+SI_Gross*$AB4502)*IF($Q4502=1,SI_O,SI_E)</f>
        <v/>
      </c>
      <c r="AF4502" s="41">
        <f>IF($Q4502=1,0,$AA4502*EOSB)</f>
        <v/>
      </c>
      <c r="AG4502" s="41">
        <f>$AN4502*$W4502</f>
        <v/>
      </c>
      <c r="AH4502" s="41">
        <f>SUM($AA4502:$AG4502)</f>
        <v/>
      </c>
      <c r="AI4502" s="41">
        <f>12*($AM4502+$AN4502)</f>
        <v/>
      </c>
      <c r="AJ4502" s="41">
        <f>$AM4502*((IncMonth-1)+(13-IncMonth)*(1+$X4502))+12*$AN4502</f>
        <v/>
      </c>
      <c r="AK4502" s="41">
        <f>IF($R4502=1,N($L4502)+N($M4502),0)</f>
        <v/>
      </c>
      <c r="AL4502">
        <f>IF($C4502="","",IF(N($L4502)&lt;=0,"Basic salary missing",IF(ISNA(MATCH($C4502,Departments!$A$5:$A$54,0)),"Department not on Departments sheet",IF(AND($I4502&lt;&gt;"",NOT(ISNUMBER($I4502))),"Date of birth is text, not a date",IF(AND($K4502&lt;&gt;"",NOT(ISNUMBER($K4502))),"Contract end is text, not a date","")))))</f>
        <v/>
      </c>
      <c r="AM4502" s="41">
        <f>IF($R4502=0,0,N($L4502)*(1+$Z4502+BonusMonths/12+IF($Q4502=1,0,EOSB))+N($M4502)+(N($L4502)+SI_Gross*N($M4502))*IF($Q4502=1,SI_O,SI_E))</f>
        <v/>
      </c>
      <c r="AN4502" s="41">
        <f>IF($R4502=0,0,(IF($Q4502=1,MedO,MedE+Ticket)+Training)/12)</f>
        <v/>
      </c>
    </row>
    <row r="4503">
      <c r="I4503" s="35" t="n"/>
      <c r="J4503" s="35" t="n"/>
      <c r="K4503" s="35" t="n"/>
      <c r="L4503" s="36" t="n"/>
      <c r="M4503" s="36" t="n"/>
      <c r="P4503" s="37" t="n"/>
      <c r="Q4503" s="38">
        <f>IF($C4503="",0,IF(OR(LOWER(TRIM($G4503))="omani",LOWER(TRIM($G4503))="oman",LOWER(TRIM($G4503))="om",LOWER(TRIM($G4503))="local"),1,0))</f>
        <v/>
      </c>
      <c r="R4503" s="38">
        <f>IF($C4503="",0,IF(OR(ISNUMBER(SEARCH("resign",$N4503)),ISNUMBER(SEARCH("terminat",$N4503)),ISNUMBER(SEARCH("inactive",$N4503)),ISNUMBER(SEARCH("vacan",$N4503)),ISNUMBER(SEARCH("deceased",$N4503)),ISNUMBER(SEARCH("separated",$N4503))),0,1))</f>
        <v/>
      </c>
      <c r="S4503">
        <f>IF(OR($R4503=0,NOT(ISNUMBER($I4503))),"",IFERROR(DATEDIF($I4503,DATE(FY,1,1),"y"),""))</f>
        <v/>
      </c>
      <c r="T4503">
        <f>IF(OR($R4503=0,NOT(ISNUMBER($J4503))),"",IFERROR(DATEDIF($J4503,DATE(FY,1,1),"y"),0))</f>
        <v/>
      </c>
      <c r="U4503" s="38">
        <f>IF(OR($R4503=0,NOT(ISNUMBER($I4503))),0,IF(YEAR($I4503)+IF($Q4503=1,RetAgeO,RetAgeE)=FY,MONTH($I4503),IF(YEAR($I4503)+IF($Q4503=1,RetAgeO,RetAgeE)&lt;FY,1,0)))</f>
        <v/>
      </c>
      <c r="V4503" s="38">
        <f>IF(OR($R4503=0,NOT(ISNUMBER($K4503))),0,IF(YEAR($K4503)=FY,MONTH($K4503),IF(YEAR($K4503)&lt;FY,1,0)))</f>
        <v/>
      </c>
      <c r="W4503" s="38">
        <f>IF($R4503=0,0,MIN(12,IF(AND(ISNUMBER($O4503),$O4503&gt;=1,$O4503&lt;=12),INT($O4503),12),IF(AND(RetireExit="Yes",$U4503&gt;0),$U4503,12),IF(AND(ContractExit="Yes",$V4503&gt;0),$V4503,12)))</f>
        <v/>
      </c>
      <c r="X4503" s="37">
        <f>IF(ISNUMBER($P4503),$P4503,IncPct)</f>
        <v/>
      </c>
      <c r="Y4503" s="39">
        <f>IF($W4503=0,0,MAX(0,MIN($W4503,IncMonth-1))+MAX(0,$W4503-IncMonth+1)*(1+$X4503))</f>
        <v/>
      </c>
      <c r="Z4503" s="40">
        <f>IF($C4503="",0,IFERROR(INDEX(Departments!$B$5:$B$54,MATCH($C4503,Departments!$A$5:$A$54,0)),0))</f>
        <v/>
      </c>
      <c r="AA4503" s="41">
        <f>N($L4503)*$Y4503</f>
        <v/>
      </c>
      <c r="AB4503" s="41">
        <f>N($M4503)*$Y4503</f>
        <v/>
      </c>
      <c r="AC4503" s="41">
        <f>$AA4503*$Z4503</f>
        <v/>
      </c>
      <c r="AD4503" s="41">
        <f>$AA4503*BonusMonths/12</f>
        <v/>
      </c>
      <c r="AE4503" s="41">
        <f>($AA4503+SI_Gross*$AB4503)*IF($Q4503=1,SI_O,SI_E)</f>
        <v/>
      </c>
      <c r="AF4503" s="41">
        <f>IF($Q4503=1,0,$AA4503*EOSB)</f>
        <v/>
      </c>
      <c r="AG4503" s="41">
        <f>$AN4503*$W4503</f>
        <v/>
      </c>
      <c r="AH4503" s="41">
        <f>SUM($AA4503:$AG4503)</f>
        <v/>
      </c>
      <c r="AI4503" s="41">
        <f>12*($AM4503+$AN4503)</f>
        <v/>
      </c>
      <c r="AJ4503" s="41">
        <f>$AM4503*((IncMonth-1)+(13-IncMonth)*(1+$X4503))+12*$AN4503</f>
        <v/>
      </c>
      <c r="AK4503" s="41">
        <f>IF($R4503=1,N($L4503)+N($M4503),0)</f>
        <v/>
      </c>
      <c r="AL4503">
        <f>IF($C4503="","",IF(N($L4503)&lt;=0,"Basic salary missing",IF(ISNA(MATCH($C4503,Departments!$A$5:$A$54,0)),"Department not on Departments sheet",IF(AND($I4503&lt;&gt;"",NOT(ISNUMBER($I4503))),"Date of birth is text, not a date",IF(AND($K4503&lt;&gt;"",NOT(ISNUMBER($K4503))),"Contract end is text, not a date","")))))</f>
        <v/>
      </c>
      <c r="AM4503" s="41">
        <f>IF($R4503=0,0,N($L4503)*(1+$Z4503+BonusMonths/12+IF($Q4503=1,0,EOSB))+N($M4503)+(N($L4503)+SI_Gross*N($M4503))*IF($Q4503=1,SI_O,SI_E))</f>
        <v/>
      </c>
      <c r="AN4503" s="41">
        <f>IF($R4503=0,0,(IF($Q4503=1,MedO,MedE+Ticket)+Training)/12)</f>
        <v/>
      </c>
    </row>
    <row r="4504">
      <c r="I4504" s="35" t="n"/>
      <c r="J4504" s="35" t="n"/>
      <c r="K4504" s="35" t="n"/>
      <c r="L4504" s="36" t="n"/>
      <c r="M4504" s="36" t="n"/>
      <c r="P4504" s="37" t="n"/>
      <c r="Q4504" s="38">
        <f>IF($C4504="",0,IF(OR(LOWER(TRIM($G4504))="omani",LOWER(TRIM($G4504))="oman",LOWER(TRIM($G4504))="om",LOWER(TRIM($G4504))="local"),1,0))</f>
        <v/>
      </c>
      <c r="R4504" s="38">
        <f>IF($C4504="",0,IF(OR(ISNUMBER(SEARCH("resign",$N4504)),ISNUMBER(SEARCH("terminat",$N4504)),ISNUMBER(SEARCH("inactive",$N4504)),ISNUMBER(SEARCH("vacan",$N4504)),ISNUMBER(SEARCH("deceased",$N4504)),ISNUMBER(SEARCH("separated",$N4504))),0,1))</f>
        <v/>
      </c>
      <c r="S4504">
        <f>IF(OR($R4504=0,NOT(ISNUMBER($I4504))),"",IFERROR(DATEDIF($I4504,DATE(FY,1,1),"y"),""))</f>
        <v/>
      </c>
      <c r="T4504">
        <f>IF(OR($R4504=0,NOT(ISNUMBER($J4504))),"",IFERROR(DATEDIF($J4504,DATE(FY,1,1),"y"),0))</f>
        <v/>
      </c>
      <c r="U4504" s="38">
        <f>IF(OR($R4504=0,NOT(ISNUMBER($I4504))),0,IF(YEAR($I4504)+IF($Q4504=1,RetAgeO,RetAgeE)=FY,MONTH($I4504),IF(YEAR($I4504)+IF($Q4504=1,RetAgeO,RetAgeE)&lt;FY,1,0)))</f>
        <v/>
      </c>
      <c r="V4504" s="38">
        <f>IF(OR($R4504=0,NOT(ISNUMBER($K4504))),0,IF(YEAR($K4504)=FY,MONTH($K4504),IF(YEAR($K4504)&lt;FY,1,0)))</f>
        <v/>
      </c>
      <c r="W4504" s="38">
        <f>IF($R4504=0,0,MIN(12,IF(AND(ISNUMBER($O4504),$O4504&gt;=1,$O4504&lt;=12),INT($O4504),12),IF(AND(RetireExit="Yes",$U4504&gt;0),$U4504,12),IF(AND(ContractExit="Yes",$V4504&gt;0),$V4504,12)))</f>
        <v/>
      </c>
      <c r="X4504" s="37">
        <f>IF(ISNUMBER($P4504),$P4504,IncPct)</f>
        <v/>
      </c>
      <c r="Y4504" s="39">
        <f>IF($W4504=0,0,MAX(0,MIN($W4504,IncMonth-1))+MAX(0,$W4504-IncMonth+1)*(1+$X4504))</f>
        <v/>
      </c>
      <c r="Z4504" s="40">
        <f>IF($C4504="",0,IFERROR(INDEX(Departments!$B$5:$B$54,MATCH($C4504,Departments!$A$5:$A$54,0)),0))</f>
        <v/>
      </c>
      <c r="AA4504" s="41">
        <f>N($L4504)*$Y4504</f>
        <v/>
      </c>
      <c r="AB4504" s="41">
        <f>N($M4504)*$Y4504</f>
        <v/>
      </c>
      <c r="AC4504" s="41">
        <f>$AA4504*$Z4504</f>
        <v/>
      </c>
      <c r="AD4504" s="41">
        <f>$AA4504*BonusMonths/12</f>
        <v/>
      </c>
      <c r="AE4504" s="41">
        <f>($AA4504+SI_Gross*$AB4504)*IF($Q4504=1,SI_O,SI_E)</f>
        <v/>
      </c>
      <c r="AF4504" s="41">
        <f>IF($Q4504=1,0,$AA4504*EOSB)</f>
        <v/>
      </c>
      <c r="AG4504" s="41">
        <f>$AN4504*$W4504</f>
        <v/>
      </c>
      <c r="AH4504" s="41">
        <f>SUM($AA4504:$AG4504)</f>
        <v/>
      </c>
      <c r="AI4504" s="41">
        <f>12*($AM4504+$AN4504)</f>
        <v/>
      </c>
      <c r="AJ4504" s="41">
        <f>$AM4504*((IncMonth-1)+(13-IncMonth)*(1+$X4504))+12*$AN4504</f>
        <v/>
      </c>
      <c r="AK4504" s="41">
        <f>IF($R4504=1,N($L4504)+N($M4504),0)</f>
        <v/>
      </c>
      <c r="AL4504">
        <f>IF($C4504="","",IF(N($L4504)&lt;=0,"Basic salary missing",IF(ISNA(MATCH($C4504,Departments!$A$5:$A$54,0)),"Department not on Departments sheet",IF(AND($I4504&lt;&gt;"",NOT(ISNUMBER($I4504))),"Date of birth is text, not a date",IF(AND($K4504&lt;&gt;"",NOT(ISNUMBER($K4504))),"Contract end is text, not a date","")))))</f>
        <v/>
      </c>
      <c r="AM4504" s="41">
        <f>IF($R4504=0,0,N($L4504)*(1+$Z4504+BonusMonths/12+IF($Q4504=1,0,EOSB))+N($M4504)+(N($L4504)+SI_Gross*N($M4504))*IF($Q4504=1,SI_O,SI_E))</f>
        <v/>
      </c>
      <c r="AN4504" s="41">
        <f>IF($R4504=0,0,(IF($Q4504=1,MedO,MedE+Ticket)+Training)/12)</f>
        <v/>
      </c>
    </row>
    <row r="4505">
      <c r="I4505" s="35" t="n"/>
      <c r="J4505" s="35" t="n"/>
      <c r="K4505" s="35" t="n"/>
      <c r="L4505" s="36" t="n"/>
      <c r="M4505" s="36" t="n"/>
      <c r="P4505" s="37" t="n"/>
      <c r="Q4505" s="38">
        <f>IF($C4505="",0,IF(OR(LOWER(TRIM($G4505))="omani",LOWER(TRIM($G4505))="oman",LOWER(TRIM($G4505))="om",LOWER(TRIM($G4505))="local"),1,0))</f>
        <v/>
      </c>
      <c r="R4505" s="38">
        <f>IF($C4505="",0,IF(OR(ISNUMBER(SEARCH("resign",$N4505)),ISNUMBER(SEARCH("terminat",$N4505)),ISNUMBER(SEARCH("inactive",$N4505)),ISNUMBER(SEARCH("vacan",$N4505)),ISNUMBER(SEARCH("deceased",$N4505)),ISNUMBER(SEARCH("separated",$N4505))),0,1))</f>
        <v/>
      </c>
      <c r="S4505">
        <f>IF(OR($R4505=0,NOT(ISNUMBER($I4505))),"",IFERROR(DATEDIF($I4505,DATE(FY,1,1),"y"),""))</f>
        <v/>
      </c>
      <c r="T4505">
        <f>IF(OR($R4505=0,NOT(ISNUMBER($J4505))),"",IFERROR(DATEDIF($J4505,DATE(FY,1,1),"y"),0))</f>
        <v/>
      </c>
      <c r="U4505" s="38">
        <f>IF(OR($R4505=0,NOT(ISNUMBER($I4505))),0,IF(YEAR($I4505)+IF($Q4505=1,RetAgeO,RetAgeE)=FY,MONTH($I4505),IF(YEAR($I4505)+IF($Q4505=1,RetAgeO,RetAgeE)&lt;FY,1,0)))</f>
        <v/>
      </c>
      <c r="V4505" s="38">
        <f>IF(OR($R4505=0,NOT(ISNUMBER($K4505))),0,IF(YEAR($K4505)=FY,MONTH($K4505),IF(YEAR($K4505)&lt;FY,1,0)))</f>
        <v/>
      </c>
      <c r="W4505" s="38">
        <f>IF($R4505=0,0,MIN(12,IF(AND(ISNUMBER($O4505),$O4505&gt;=1,$O4505&lt;=12),INT($O4505),12),IF(AND(RetireExit="Yes",$U4505&gt;0),$U4505,12),IF(AND(ContractExit="Yes",$V4505&gt;0),$V4505,12)))</f>
        <v/>
      </c>
      <c r="X4505" s="37">
        <f>IF(ISNUMBER($P4505),$P4505,IncPct)</f>
        <v/>
      </c>
      <c r="Y4505" s="39">
        <f>IF($W4505=0,0,MAX(0,MIN($W4505,IncMonth-1))+MAX(0,$W4505-IncMonth+1)*(1+$X4505))</f>
        <v/>
      </c>
      <c r="Z4505" s="40">
        <f>IF($C4505="",0,IFERROR(INDEX(Departments!$B$5:$B$54,MATCH($C4505,Departments!$A$5:$A$54,0)),0))</f>
        <v/>
      </c>
      <c r="AA4505" s="41">
        <f>N($L4505)*$Y4505</f>
        <v/>
      </c>
      <c r="AB4505" s="41">
        <f>N($M4505)*$Y4505</f>
        <v/>
      </c>
      <c r="AC4505" s="41">
        <f>$AA4505*$Z4505</f>
        <v/>
      </c>
      <c r="AD4505" s="41">
        <f>$AA4505*BonusMonths/12</f>
        <v/>
      </c>
      <c r="AE4505" s="41">
        <f>($AA4505+SI_Gross*$AB4505)*IF($Q4505=1,SI_O,SI_E)</f>
        <v/>
      </c>
      <c r="AF4505" s="41">
        <f>IF($Q4505=1,0,$AA4505*EOSB)</f>
        <v/>
      </c>
      <c r="AG4505" s="41">
        <f>$AN4505*$W4505</f>
        <v/>
      </c>
      <c r="AH4505" s="41">
        <f>SUM($AA4505:$AG4505)</f>
        <v/>
      </c>
      <c r="AI4505" s="41">
        <f>12*($AM4505+$AN4505)</f>
        <v/>
      </c>
      <c r="AJ4505" s="41">
        <f>$AM4505*((IncMonth-1)+(13-IncMonth)*(1+$X4505))+12*$AN4505</f>
        <v/>
      </c>
      <c r="AK4505" s="41">
        <f>IF($R4505=1,N($L4505)+N($M4505),0)</f>
        <v/>
      </c>
      <c r="AL4505">
        <f>IF($C4505="","",IF(N($L4505)&lt;=0,"Basic salary missing",IF(ISNA(MATCH($C4505,Departments!$A$5:$A$54,0)),"Department not on Departments sheet",IF(AND($I4505&lt;&gt;"",NOT(ISNUMBER($I4505))),"Date of birth is text, not a date",IF(AND($K4505&lt;&gt;"",NOT(ISNUMBER($K4505))),"Contract end is text, not a date","")))))</f>
        <v/>
      </c>
      <c r="AM4505" s="41">
        <f>IF($R4505=0,0,N($L4505)*(1+$Z4505+BonusMonths/12+IF($Q4505=1,0,EOSB))+N($M4505)+(N($L4505)+SI_Gross*N($M4505))*IF($Q4505=1,SI_O,SI_E))</f>
        <v/>
      </c>
      <c r="AN4505" s="41">
        <f>IF($R4505=0,0,(IF($Q4505=1,MedO,MedE+Ticket)+Training)/12)</f>
        <v/>
      </c>
    </row>
    <row r="4506">
      <c r="I4506" s="35" t="n"/>
      <c r="J4506" s="35" t="n"/>
      <c r="K4506" s="35" t="n"/>
      <c r="L4506" s="36" t="n"/>
      <c r="M4506" s="36" t="n"/>
      <c r="P4506" s="37" t="n"/>
      <c r="Q4506" s="38">
        <f>IF($C4506="",0,IF(OR(LOWER(TRIM($G4506))="omani",LOWER(TRIM($G4506))="oman",LOWER(TRIM($G4506))="om",LOWER(TRIM($G4506))="local"),1,0))</f>
        <v/>
      </c>
      <c r="R4506" s="38">
        <f>IF($C4506="",0,IF(OR(ISNUMBER(SEARCH("resign",$N4506)),ISNUMBER(SEARCH("terminat",$N4506)),ISNUMBER(SEARCH("inactive",$N4506)),ISNUMBER(SEARCH("vacan",$N4506)),ISNUMBER(SEARCH("deceased",$N4506)),ISNUMBER(SEARCH("separated",$N4506))),0,1))</f>
        <v/>
      </c>
      <c r="S4506">
        <f>IF(OR($R4506=0,NOT(ISNUMBER($I4506))),"",IFERROR(DATEDIF($I4506,DATE(FY,1,1),"y"),""))</f>
        <v/>
      </c>
      <c r="T4506">
        <f>IF(OR($R4506=0,NOT(ISNUMBER($J4506))),"",IFERROR(DATEDIF($J4506,DATE(FY,1,1),"y"),0))</f>
        <v/>
      </c>
      <c r="U4506" s="38">
        <f>IF(OR($R4506=0,NOT(ISNUMBER($I4506))),0,IF(YEAR($I4506)+IF($Q4506=1,RetAgeO,RetAgeE)=FY,MONTH($I4506),IF(YEAR($I4506)+IF($Q4506=1,RetAgeO,RetAgeE)&lt;FY,1,0)))</f>
        <v/>
      </c>
      <c r="V4506" s="38">
        <f>IF(OR($R4506=0,NOT(ISNUMBER($K4506))),0,IF(YEAR($K4506)=FY,MONTH($K4506),IF(YEAR($K4506)&lt;FY,1,0)))</f>
        <v/>
      </c>
      <c r="W4506" s="38">
        <f>IF($R4506=0,0,MIN(12,IF(AND(ISNUMBER($O4506),$O4506&gt;=1,$O4506&lt;=12),INT($O4506),12),IF(AND(RetireExit="Yes",$U4506&gt;0),$U4506,12),IF(AND(ContractExit="Yes",$V4506&gt;0),$V4506,12)))</f>
        <v/>
      </c>
      <c r="X4506" s="37">
        <f>IF(ISNUMBER($P4506),$P4506,IncPct)</f>
        <v/>
      </c>
      <c r="Y4506" s="39">
        <f>IF($W4506=0,0,MAX(0,MIN($W4506,IncMonth-1))+MAX(0,$W4506-IncMonth+1)*(1+$X4506))</f>
        <v/>
      </c>
      <c r="Z4506" s="40">
        <f>IF($C4506="",0,IFERROR(INDEX(Departments!$B$5:$B$54,MATCH($C4506,Departments!$A$5:$A$54,0)),0))</f>
        <v/>
      </c>
      <c r="AA4506" s="41">
        <f>N($L4506)*$Y4506</f>
        <v/>
      </c>
      <c r="AB4506" s="41">
        <f>N($M4506)*$Y4506</f>
        <v/>
      </c>
      <c r="AC4506" s="41">
        <f>$AA4506*$Z4506</f>
        <v/>
      </c>
      <c r="AD4506" s="41">
        <f>$AA4506*BonusMonths/12</f>
        <v/>
      </c>
      <c r="AE4506" s="41">
        <f>($AA4506+SI_Gross*$AB4506)*IF($Q4506=1,SI_O,SI_E)</f>
        <v/>
      </c>
      <c r="AF4506" s="41">
        <f>IF($Q4506=1,0,$AA4506*EOSB)</f>
        <v/>
      </c>
      <c r="AG4506" s="41">
        <f>$AN4506*$W4506</f>
        <v/>
      </c>
      <c r="AH4506" s="41">
        <f>SUM($AA4506:$AG4506)</f>
        <v/>
      </c>
      <c r="AI4506" s="41">
        <f>12*($AM4506+$AN4506)</f>
        <v/>
      </c>
      <c r="AJ4506" s="41">
        <f>$AM4506*((IncMonth-1)+(13-IncMonth)*(1+$X4506))+12*$AN4506</f>
        <v/>
      </c>
      <c r="AK4506" s="41">
        <f>IF($R4506=1,N($L4506)+N($M4506),0)</f>
        <v/>
      </c>
      <c r="AL4506">
        <f>IF($C4506="","",IF(N($L4506)&lt;=0,"Basic salary missing",IF(ISNA(MATCH($C4506,Departments!$A$5:$A$54,0)),"Department not on Departments sheet",IF(AND($I4506&lt;&gt;"",NOT(ISNUMBER($I4506))),"Date of birth is text, not a date",IF(AND($K4506&lt;&gt;"",NOT(ISNUMBER($K4506))),"Contract end is text, not a date","")))))</f>
        <v/>
      </c>
      <c r="AM4506" s="41">
        <f>IF($R4506=0,0,N($L4506)*(1+$Z4506+BonusMonths/12+IF($Q4506=1,0,EOSB))+N($M4506)+(N($L4506)+SI_Gross*N($M4506))*IF($Q4506=1,SI_O,SI_E))</f>
        <v/>
      </c>
      <c r="AN4506" s="41">
        <f>IF($R4506=0,0,(IF($Q4506=1,MedO,MedE+Ticket)+Training)/12)</f>
        <v/>
      </c>
    </row>
    <row r="4507">
      <c r="I4507" s="35" t="n"/>
      <c r="J4507" s="35" t="n"/>
      <c r="K4507" s="35" t="n"/>
      <c r="L4507" s="36" t="n"/>
      <c r="M4507" s="36" t="n"/>
      <c r="P4507" s="37" t="n"/>
      <c r="Q4507" s="38">
        <f>IF($C4507="",0,IF(OR(LOWER(TRIM($G4507))="omani",LOWER(TRIM($G4507))="oman",LOWER(TRIM($G4507))="om",LOWER(TRIM($G4507))="local"),1,0))</f>
        <v/>
      </c>
      <c r="R4507" s="38">
        <f>IF($C4507="",0,IF(OR(ISNUMBER(SEARCH("resign",$N4507)),ISNUMBER(SEARCH("terminat",$N4507)),ISNUMBER(SEARCH("inactive",$N4507)),ISNUMBER(SEARCH("vacan",$N4507)),ISNUMBER(SEARCH("deceased",$N4507)),ISNUMBER(SEARCH("separated",$N4507))),0,1))</f>
        <v/>
      </c>
      <c r="S4507">
        <f>IF(OR($R4507=0,NOT(ISNUMBER($I4507))),"",IFERROR(DATEDIF($I4507,DATE(FY,1,1),"y"),""))</f>
        <v/>
      </c>
      <c r="T4507">
        <f>IF(OR($R4507=0,NOT(ISNUMBER($J4507))),"",IFERROR(DATEDIF($J4507,DATE(FY,1,1),"y"),0))</f>
        <v/>
      </c>
      <c r="U4507" s="38">
        <f>IF(OR($R4507=0,NOT(ISNUMBER($I4507))),0,IF(YEAR($I4507)+IF($Q4507=1,RetAgeO,RetAgeE)=FY,MONTH($I4507),IF(YEAR($I4507)+IF($Q4507=1,RetAgeO,RetAgeE)&lt;FY,1,0)))</f>
        <v/>
      </c>
      <c r="V4507" s="38">
        <f>IF(OR($R4507=0,NOT(ISNUMBER($K4507))),0,IF(YEAR($K4507)=FY,MONTH($K4507),IF(YEAR($K4507)&lt;FY,1,0)))</f>
        <v/>
      </c>
      <c r="W4507" s="38">
        <f>IF($R4507=0,0,MIN(12,IF(AND(ISNUMBER($O4507),$O4507&gt;=1,$O4507&lt;=12),INT($O4507),12),IF(AND(RetireExit="Yes",$U4507&gt;0),$U4507,12),IF(AND(ContractExit="Yes",$V4507&gt;0),$V4507,12)))</f>
        <v/>
      </c>
      <c r="X4507" s="37">
        <f>IF(ISNUMBER($P4507),$P4507,IncPct)</f>
        <v/>
      </c>
      <c r="Y4507" s="39">
        <f>IF($W4507=0,0,MAX(0,MIN($W4507,IncMonth-1))+MAX(0,$W4507-IncMonth+1)*(1+$X4507))</f>
        <v/>
      </c>
      <c r="Z4507" s="40">
        <f>IF($C4507="",0,IFERROR(INDEX(Departments!$B$5:$B$54,MATCH($C4507,Departments!$A$5:$A$54,0)),0))</f>
        <v/>
      </c>
      <c r="AA4507" s="41">
        <f>N($L4507)*$Y4507</f>
        <v/>
      </c>
      <c r="AB4507" s="41">
        <f>N($M4507)*$Y4507</f>
        <v/>
      </c>
      <c r="AC4507" s="41">
        <f>$AA4507*$Z4507</f>
        <v/>
      </c>
      <c r="AD4507" s="41">
        <f>$AA4507*BonusMonths/12</f>
        <v/>
      </c>
      <c r="AE4507" s="41">
        <f>($AA4507+SI_Gross*$AB4507)*IF($Q4507=1,SI_O,SI_E)</f>
        <v/>
      </c>
      <c r="AF4507" s="41">
        <f>IF($Q4507=1,0,$AA4507*EOSB)</f>
        <v/>
      </c>
      <c r="AG4507" s="41">
        <f>$AN4507*$W4507</f>
        <v/>
      </c>
      <c r="AH4507" s="41">
        <f>SUM($AA4507:$AG4507)</f>
        <v/>
      </c>
      <c r="AI4507" s="41">
        <f>12*($AM4507+$AN4507)</f>
        <v/>
      </c>
      <c r="AJ4507" s="41">
        <f>$AM4507*((IncMonth-1)+(13-IncMonth)*(1+$X4507))+12*$AN4507</f>
        <v/>
      </c>
      <c r="AK4507" s="41">
        <f>IF($R4507=1,N($L4507)+N($M4507),0)</f>
        <v/>
      </c>
      <c r="AL4507">
        <f>IF($C4507="","",IF(N($L4507)&lt;=0,"Basic salary missing",IF(ISNA(MATCH($C4507,Departments!$A$5:$A$54,0)),"Department not on Departments sheet",IF(AND($I4507&lt;&gt;"",NOT(ISNUMBER($I4507))),"Date of birth is text, not a date",IF(AND($K4507&lt;&gt;"",NOT(ISNUMBER($K4507))),"Contract end is text, not a date","")))))</f>
        <v/>
      </c>
      <c r="AM4507" s="41">
        <f>IF($R4507=0,0,N($L4507)*(1+$Z4507+BonusMonths/12+IF($Q4507=1,0,EOSB))+N($M4507)+(N($L4507)+SI_Gross*N($M4507))*IF($Q4507=1,SI_O,SI_E))</f>
        <v/>
      </c>
      <c r="AN4507" s="41">
        <f>IF($R4507=0,0,(IF($Q4507=1,MedO,MedE+Ticket)+Training)/12)</f>
        <v/>
      </c>
    </row>
    <row r="4508">
      <c r="I4508" s="35" t="n"/>
      <c r="J4508" s="35" t="n"/>
      <c r="K4508" s="35" t="n"/>
      <c r="L4508" s="36" t="n"/>
      <c r="M4508" s="36" t="n"/>
      <c r="P4508" s="37" t="n"/>
      <c r="Q4508" s="38">
        <f>IF($C4508="",0,IF(OR(LOWER(TRIM($G4508))="omani",LOWER(TRIM($G4508))="oman",LOWER(TRIM($G4508))="om",LOWER(TRIM($G4508))="local"),1,0))</f>
        <v/>
      </c>
      <c r="R4508" s="38">
        <f>IF($C4508="",0,IF(OR(ISNUMBER(SEARCH("resign",$N4508)),ISNUMBER(SEARCH("terminat",$N4508)),ISNUMBER(SEARCH("inactive",$N4508)),ISNUMBER(SEARCH("vacan",$N4508)),ISNUMBER(SEARCH("deceased",$N4508)),ISNUMBER(SEARCH("separated",$N4508))),0,1))</f>
        <v/>
      </c>
      <c r="S4508">
        <f>IF(OR($R4508=0,NOT(ISNUMBER($I4508))),"",IFERROR(DATEDIF($I4508,DATE(FY,1,1),"y"),""))</f>
        <v/>
      </c>
      <c r="T4508">
        <f>IF(OR($R4508=0,NOT(ISNUMBER($J4508))),"",IFERROR(DATEDIF($J4508,DATE(FY,1,1),"y"),0))</f>
        <v/>
      </c>
      <c r="U4508" s="38">
        <f>IF(OR($R4508=0,NOT(ISNUMBER($I4508))),0,IF(YEAR($I4508)+IF($Q4508=1,RetAgeO,RetAgeE)=FY,MONTH($I4508),IF(YEAR($I4508)+IF($Q4508=1,RetAgeO,RetAgeE)&lt;FY,1,0)))</f>
        <v/>
      </c>
      <c r="V4508" s="38">
        <f>IF(OR($R4508=0,NOT(ISNUMBER($K4508))),0,IF(YEAR($K4508)=FY,MONTH($K4508),IF(YEAR($K4508)&lt;FY,1,0)))</f>
        <v/>
      </c>
      <c r="W4508" s="38">
        <f>IF($R4508=0,0,MIN(12,IF(AND(ISNUMBER($O4508),$O4508&gt;=1,$O4508&lt;=12),INT($O4508),12),IF(AND(RetireExit="Yes",$U4508&gt;0),$U4508,12),IF(AND(ContractExit="Yes",$V4508&gt;0),$V4508,12)))</f>
        <v/>
      </c>
      <c r="X4508" s="37">
        <f>IF(ISNUMBER($P4508),$P4508,IncPct)</f>
        <v/>
      </c>
      <c r="Y4508" s="39">
        <f>IF($W4508=0,0,MAX(0,MIN($W4508,IncMonth-1))+MAX(0,$W4508-IncMonth+1)*(1+$X4508))</f>
        <v/>
      </c>
      <c r="Z4508" s="40">
        <f>IF($C4508="",0,IFERROR(INDEX(Departments!$B$5:$B$54,MATCH($C4508,Departments!$A$5:$A$54,0)),0))</f>
        <v/>
      </c>
      <c r="AA4508" s="41">
        <f>N($L4508)*$Y4508</f>
        <v/>
      </c>
      <c r="AB4508" s="41">
        <f>N($M4508)*$Y4508</f>
        <v/>
      </c>
      <c r="AC4508" s="41">
        <f>$AA4508*$Z4508</f>
        <v/>
      </c>
      <c r="AD4508" s="41">
        <f>$AA4508*BonusMonths/12</f>
        <v/>
      </c>
      <c r="AE4508" s="41">
        <f>($AA4508+SI_Gross*$AB4508)*IF($Q4508=1,SI_O,SI_E)</f>
        <v/>
      </c>
      <c r="AF4508" s="41">
        <f>IF($Q4508=1,0,$AA4508*EOSB)</f>
        <v/>
      </c>
      <c r="AG4508" s="41">
        <f>$AN4508*$W4508</f>
        <v/>
      </c>
      <c r="AH4508" s="41">
        <f>SUM($AA4508:$AG4508)</f>
        <v/>
      </c>
      <c r="AI4508" s="41">
        <f>12*($AM4508+$AN4508)</f>
        <v/>
      </c>
      <c r="AJ4508" s="41">
        <f>$AM4508*((IncMonth-1)+(13-IncMonth)*(1+$X4508))+12*$AN4508</f>
        <v/>
      </c>
      <c r="AK4508" s="41">
        <f>IF($R4508=1,N($L4508)+N($M4508),0)</f>
        <v/>
      </c>
      <c r="AL4508">
        <f>IF($C4508="","",IF(N($L4508)&lt;=0,"Basic salary missing",IF(ISNA(MATCH($C4508,Departments!$A$5:$A$54,0)),"Department not on Departments sheet",IF(AND($I4508&lt;&gt;"",NOT(ISNUMBER($I4508))),"Date of birth is text, not a date",IF(AND($K4508&lt;&gt;"",NOT(ISNUMBER($K4508))),"Contract end is text, not a date","")))))</f>
        <v/>
      </c>
      <c r="AM4508" s="41">
        <f>IF($R4508=0,0,N($L4508)*(1+$Z4508+BonusMonths/12+IF($Q4508=1,0,EOSB))+N($M4508)+(N($L4508)+SI_Gross*N($M4508))*IF($Q4508=1,SI_O,SI_E))</f>
        <v/>
      </c>
      <c r="AN4508" s="41">
        <f>IF($R4508=0,0,(IF($Q4508=1,MedO,MedE+Ticket)+Training)/12)</f>
        <v/>
      </c>
    </row>
    <row r="4509">
      <c r="I4509" s="35" t="n"/>
      <c r="J4509" s="35" t="n"/>
      <c r="K4509" s="35" t="n"/>
      <c r="L4509" s="36" t="n"/>
      <c r="M4509" s="36" t="n"/>
      <c r="P4509" s="37" t="n"/>
      <c r="Q4509" s="38">
        <f>IF($C4509="",0,IF(OR(LOWER(TRIM($G4509))="omani",LOWER(TRIM($G4509))="oman",LOWER(TRIM($G4509))="om",LOWER(TRIM($G4509))="local"),1,0))</f>
        <v/>
      </c>
      <c r="R4509" s="38">
        <f>IF($C4509="",0,IF(OR(ISNUMBER(SEARCH("resign",$N4509)),ISNUMBER(SEARCH("terminat",$N4509)),ISNUMBER(SEARCH("inactive",$N4509)),ISNUMBER(SEARCH("vacan",$N4509)),ISNUMBER(SEARCH("deceased",$N4509)),ISNUMBER(SEARCH("separated",$N4509))),0,1))</f>
        <v/>
      </c>
      <c r="S4509">
        <f>IF(OR($R4509=0,NOT(ISNUMBER($I4509))),"",IFERROR(DATEDIF($I4509,DATE(FY,1,1),"y"),""))</f>
        <v/>
      </c>
      <c r="T4509">
        <f>IF(OR($R4509=0,NOT(ISNUMBER($J4509))),"",IFERROR(DATEDIF($J4509,DATE(FY,1,1),"y"),0))</f>
        <v/>
      </c>
      <c r="U4509" s="38">
        <f>IF(OR($R4509=0,NOT(ISNUMBER($I4509))),0,IF(YEAR($I4509)+IF($Q4509=1,RetAgeO,RetAgeE)=FY,MONTH($I4509),IF(YEAR($I4509)+IF($Q4509=1,RetAgeO,RetAgeE)&lt;FY,1,0)))</f>
        <v/>
      </c>
      <c r="V4509" s="38">
        <f>IF(OR($R4509=0,NOT(ISNUMBER($K4509))),0,IF(YEAR($K4509)=FY,MONTH($K4509),IF(YEAR($K4509)&lt;FY,1,0)))</f>
        <v/>
      </c>
      <c r="W4509" s="38">
        <f>IF($R4509=0,0,MIN(12,IF(AND(ISNUMBER($O4509),$O4509&gt;=1,$O4509&lt;=12),INT($O4509),12),IF(AND(RetireExit="Yes",$U4509&gt;0),$U4509,12),IF(AND(ContractExit="Yes",$V4509&gt;0),$V4509,12)))</f>
        <v/>
      </c>
      <c r="X4509" s="37">
        <f>IF(ISNUMBER($P4509),$P4509,IncPct)</f>
        <v/>
      </c>
      <c r="Y4509" s="39">
        <f>IF($W4509=0,0,MAX(0,MIN($W4509,IncMonth-1))+MAX(0,$W4509-IncMonth+1)*(1+$X4509))</f>
        <v/>
      </c>
      <c r="Z4509" s="40">
        <f>IF($C4509="",0,IFERROR(INDEX(Departments!$B$5:$B$54,MATCH($C4509,Departments!$A$5:$A$54,0)),0))</f>
        <v/>
      </c>
      <c r="AA4509" s="41">
        <f>N($L4509)*$Y4509</f>
        <v/>
      </c>
      <c r="AB4509" s="41">
        <f>N($M4509)*$Y4509</f>
        <v/>
      </c>
      <c r="AC4509" s="41">
        <f>$AA4509*$Z4509</f>
        <v/>
      </c>
      <c r="AD4509" s="41">
        <f>$AA4509*BonusMonths/12</f>
        <v/>
      </c>
      <c r="AE4509" s="41">
        <f>($AA4509+SI_Gross*$AB4509)*IF($Q4509=1,SI_O,SI_E)</f>
        <v/>
      </c>
      <c r="AF4509" s="41">
        <f>IF($Q4509=1,0,$AA4509*EOSB)</f>
        <v/>
      </c>
      <c r="AG4509" s="41">
        <f>$AN4509*$W4509</f>
        <v/>
      </c>
      <c r="AH4509" s="41">
        <f>SUM($AA4509:$AG4509)</f>
        <v/>
      </c>
      <c r="AI4509" s="41">
        <f>12*($AM4509+$AN4509)</f>
        <v/>
      </c>
      <c r="AJ4509" s="41">
        <f>$AM4509*((IncMonth-1)+(13-IncMonth)*(1+$X4509))+12*$AN4509</f>
        <v/>
      </c>
      <c r="AK4509" s="41">
        <f>IF($R4509=1,N($L4509)+N($M4509),0)</f>
        <v/>
      </c>
      <c r="AL4509">
        <f>IF($C4509="","",IF(N($L4509)&lt;=0,"Basic salary missing",IF(ISNA(MATCH($C4509,Departments!$A$5:$A$54,0)),"Department not on Departments sheet",IF(AND($I4509&lt;&gt;"",NOT(ISNUMBER($I4509))),"Date of birth is text, not a date",IF(AND($K4509&lt;&gt;"",NOT(ISNUMBER($K4509))),"Contract end is text, not a date","")))))</f>
        <v/>
      </c>
      <c r="AM4509" s="41">
        <f>IF($R4509=0,0,N($L4509)*(1+$Z4509+BonusMonths/12+IF($Q4509=1,0,EOSB))+N($M4509)+(N($L4509)+SI_Gross*N($M4509))*IF($Q4509=1,SI_O,SI_E))</f>
        <v/>
      </c>
      <c r="AN4509" s="41">
        <f>IF($R4509=0,0,(IF($Q4509=1,MedO,MedE+Ticket)+Training)/12)</f>
        <v/>
      </c>
    </row>
    <row r="4510">
      <c r="I4510" s="35" t="n"/>
      <c r="J4510" s="35" t="n"/>
      <c r="K4510" s="35" t="n"/>
      <c r="L4510" s="36" t="n"/>
      <c r="M4510" s="36" t="n"/>
      <c r="P4510" s="37" t="n"/>
      <c r="Q4510" s="38">
        <f>IF($C4510="",0,IF(OR(LOWER(TRIM($G4510))="omani",LOWER(TRIM($G4510))="oman",LOWER(TRIM($G4510))="om",LOWER(TRIM($G4510))="local"),1,0))</f>
        <v/>
      </c>
      <c r="R4510" s="38">
        <f>IF($C4510="",0,IF(OR(ISNUMBER(SEARCH("resign",$N4510)),ISNUMBER(SEARCH("terminat",$N4510)),ISNUMBER(SEARCH("inactive",$N4510)),ISNUMBER(SEARCH("vacan",$N4510)),ISNUMBER(SEARCH("deceased",$N4510)),ISNUMBER(SEARCH("separated",$N4510))),0,1))</f>
        <v/>
      </c>
      <c r="S4510">
        <f>IF(OR($R4510=0,NOT(ISNUMBER($I4510))),"",IFERROR(DATEDIF($I4510,DATE(FY,1,1),"y"),""))</f>
        <v/>
      </c>
      <c r="T4510">
        <f>IF(OR($R4510=0,NOT(ISNUMBER($J4510))),"",IFERROR(DATEDIF($J4510,DATE(FY,1,1),"y"),0))</f>
        <v/>
      </c>
      <c r="U4510" s="38">
        <f>IF(OR($R4510=0,NOT(ISNUMBER($I4510))),0,IF(YEAR($I4510)+IF($Q4510=1,RetAgeO,RetAgeE)=FY,MONTH($I4510),IF(YEAR($I4510)+IF($Q4510=1,RetAgeO,RetAgeE)&lt;FY,1,0)))</f>
        <v/>
      </c>
      <c r="V4510" s="38">
        <f>IF(OR($R4510=0,NOT(ISNUMBER($K4510))),0,IF(YEAR($K4510)=FY,MONTH($K4510),IF(YEAR($K4510)&lt;FY,1,0)))</f>
        <v/>
      </c>
      <c r="W4510" s="38">
        <f>IF($R4510=0,0,MIN(12,IF(AND(ISNUMBER($O4510),$O4510&gt;=1,$O4510&lt;=12),INT($O4510),12),IF(AND(RetireExit="Yes",$U4510&gt;0),$U4510,12),IF(AND(ContractExit="Yes",$V4510&gt;0),$V4510,12)))</f>
        <v/>
      </c>
      <c r="X4510" s="37">
        <f>IF(ISNUMBER($P4510),$P4510,IncPct)</f>
        <v/>
      </c>
      <c r="Y4510" s="39">
        <f>IF($W4510=0,0,MAX(0,MIN($W4510,IncMonth-1))+MAX(0,$W4510-IncMonth+1)*(1+$X4510))</f>
        <v/>
      </c>
      <c r="Z4510" s="40">
        <f>IF($C4510="",0,IFERROR(INDEX(Departments!$B$5:$B$54,MATCH($C4510,Departments!$A$5:$A$54,0)),0))</f>
        <v/>
      </c>
      <c r="AA4510" s="41">
        <f>N($L4510)*$Y4510</f>
        <v/>
      </c>
      <c r="AB4510" s="41">
        <f>N($M4510)*$Y4510</f>
        <v/>
      </c>
      <c r="AC4510" s="41">
        <f>$AA4510*$Z4510</f>
        <v/>
      </c>
      <c r="AD4510" s="41">
        <f>$AA4510*BonusMonths/12</f>
        <v/>
      </c>
      <c r="AE4510" s="41">
        <f>($AA4510+SI_Gross*$AB4510)*IF($Q4510=1,SI_O,SI_E)</f>
        <v/>
      </c>
      <c r="AF4510" s="41">
        <f>IF($Q4510=1,0,$AA4510*EOSB)</f>
        <v/>
      </c>
      <c r="AG4510" s="41">
        <f>$AN4510*$W4510</f>
        <v/>
      </c>
      <c r="AH4510" s="41">
        <f>SUM($AA4510:$AG4510)</f>
        <v/>
      </c>
      <c r="AI4510" s="41">
        <f>12*($AM4510+$AN4510)</f>
        <v/>
      </c>
      <c r="AJ4510" s="41">
        <f>$AM4510*((IncMonth-1)+(13-IncMonth)*(1+$X4510))+12*$AN4510</f>
        <v/>
      </c>
      <c r="AK4510" s="41">
        <f>IF($R4510=1,N($L4510)+N($M4510),0)</f>
        <v/>
      </c>
      <c r="AL4510">
        <f>IF($C4510="","",IF(N($L4510)&lt;=0,"Basic salary missing",IF(ISNA(MATCH($C4510,Departments!$A$5:$A$54,0)),"Department not on Departments sheet",IF(AND($I4510&lt;&gt;"",NOT(ISNUMBER($I4510))),"Date of birth is text, not a date",IF(AND($K4510&lt;&gt;"",NOT(ISNUMBER($K4510))),"Contract end is text, not a date","")))))</f>
        <v/>
      </c>
      <c r="AM4510" s="41">
        <f>IF($R4510=0,0,N($L4510)*(1+$Z4510+BonusMonths/12+IF($Q4510=1,0,EOSB))+N($M4510)+(N($L4510)+SI_Gross*N($M4510))*IF($Q4510=1,SI_O,SI_E))</f>
        <v/>
      </c>
      <c r="AN4510" s="41">
        <f>IF($R4510=0,0,(IF($Q4510=1,MedO,MedE+Ticket)+Training)/12)</f>
        <v/>
      </c>
    </row>
    <row r="4511">
      <c r="I4511" s="35" t="n"/>
      <c r="J4511" s="35" t="n"/>
      <c r="K4511" s="35" t="n"/>
      <c r="L4511" s="36" t="n"/>
      <c r="M4511" s="36" t="n"/>
      <c r="P4511" s="37" t="n"/>
      <c r="Q4511" s="38">
        <f>IF($C4511="",0,IF(OR(LOWER(TRIM($G4511))="omani",LOWER(TRIM($G4511))="oman",LOWER(TRIM($G4511))="om",LOWER(TRIM($G4511))="local"),1,0))</f>
        <v/>
      </c>
      <c r="R4511" s="38">
        <f>IF($C4511="",0,IF(OR(ISNUMBER(SEARCH("resign",$N4511)),ISNUMBER(SEARCH("terminat",$N4511)),ISNUMBER(SEARCH("inactive",$N4511)),ISNUMBER(SEARCH("vacan",$N4511)),ISNUMBER(SEARCH("deceased",$N4511)),ISNUMBER(SEARCH("separated",$N4511))),0,1))</f>
        <v/>
      </c>
      <c r="S4511">
        <f>IF(OR($R4511=0,NOT(ISNUMBER($I4511))),"",IFERROR(DATEDIF($I4511,DATE(FY,1,1),"y"),""))</f>
        <v/>
      </c>
      <c r="T4511">
        <f>IF(OR($R4511=0,NOT(ISNUMBER($J4511))),"",IFERROR(DATEDIF($J4511,DATE(FY,1,1),"y"),0))</f>
        <v/>
      </c>
      <c r="U4511" s="38">
        <f>IF(OR($R4511=0,NOT(ISNUMBER($I4511))),0,IF(YEAR($I4511)+IF($Q4511=1,RetAgeO,RetAgeE)=FY,MONTH($I4511),IF(YEAR($I4511)+IF($Q4511=1,RetAgeO,RetAgeE)&lt;FY,1,0)))</f>
        <v/>
      </c>
      <c r="V4511" s="38">
        <f>IF(OR($R4511=0,NOT(ISNUMBER($K4511))),0,IF(YEAR($K4511)=FY,MONTH($K4511),IF(YEAR($K4511)&lt;FY,1,0)))</f>
        <v/>
      </c>
      <c r="W4511" s="38">
        <f>IF($R4511=0,0,MIN(12,IF(AND(ISNUMBER($O4511),$O4511&gt;=1,$O4511&lt;=12),INT($O4511),12),IF(AND(RetireExit="Yes",$U4511&gt;0),$U4511,12),IF(AND(ContractExit="Yes",$V4511&gt;0),$V4511,12)))</f>
        <v/>
      </c>
      <c r="X4511" s="37">
        <f>IF(ISNUMBER($P4511),$P4511,IncPct)</f>
        <v/>
      </c>
      <c r="Y4511" s="39">
        <f>IF($W4511=0,0,MAX(0,MIN($W4511,IncMonth-1))+MAX(0,$W4511-IncMonth+1)*(1+$X4511))</f>
        <v/>
      </c>
      <c r="Z4511" s="40">
        <f>IF($C4511="",0,IFERROR(INDEX(Departments!$B$5:$B$54,MATCH($C4511,Departments!$A$5:$A$54,0)),0))</f>
        <v/>
      </c>
      <c r="AA4511" s="41">
        <f>N($L4511)*$Y4511</f>
        <v/>
      </c>
      <c r="AB4511" s="41">
        <f>N($M4511)*$Y4511</f>
        <v/>
      </c>
      <c r="AC4511" s="41">
        <f>$AA4511*$Z4511</f>
        <v/>
      </c>
      <c r="AD4511" s="41">
        <f>$AA4511*BonusMonths/12</f>
        <v/>
      </c>
      <c r="AE4511" s="41">
        <f>($AA4511+SI_Gross*$AB4511)*IF($Q4511=1,SI_O,SI_E)</f>
        <v/>
      </c>
      <c r="AF4511" s="41">
        <f>IF($Q4511=1,0,$AA4511*EOSB)</f>
        <v/>
      </c>
      <c r="AG4511" s="41">
        <f>$AN4511*$W4511</f>
        <v/>
      </c>
      <c r="AH4511" s="41">
        <f>SUM($AA4511:$AG4511)</f>
        <v/>
      </c>
      <c r="AI4511" s="41">
        <f>12*($AM4511+$AN4511)</f>
        <v/>
      </c>
      <c r="AJ4511" s="41">
        <f>$AM4511*((IncMonth-1)+(13-IncMonth)*(1+$X4511))+12*$AN4511</f>
        <v/>
      </c>
      <c r="AK4511" s="41">
        <f>IF($R4511=1,N($L4511)+N($M4511),0)</f>
        <v/>
      </c>
      <c r="AL4511">
        <f>IF($C4511="","",IF(N($L4511)&lt;=0,"Basic salary missing",IF(ISNA(MATCH($C4511,Departments!$A$5:$A$54,0)),"Department not on Departments sheet",IF(AND($I4511&lt;&gt;"",NOT(ISNUMBER($I4511))),"Date of birth is text, not a date",IF(AND($K4511&lt;&gt;"",NOT(ISNUMBER($K4511))),"Contract end is text, not a date","")))))</f>
        <v/>
      </c>
      <c r="AM4511" s="41">
        <f>IF($R4511=0,0,N($L4511)*(1+$Z4511+BonusMonths/12+IF($Q4511=1,0,EOSB))+N($M4511)+(N($L4511)+SI_Gross*N($M4511))*IF($Q4511=1,SI_O,SI_E))</f>
        <v/>
      </c>
      <c r="AN4511" s="41">
        <f>IF($R4511=0,0,(IF($Q4511=1,MedO,MedE+Ticket)+Training)/12)</f>
        <v/>
      </c>
    </row>
    <row r="4512">
      <c r="I4512" s="35" t="n"/>
      <c r="J4512" s="35" t="n"/>
      <c r="K4512" s="35" t="n"/>
      <c r="L4512" s="36" t="n"/>
      <c r="M4512" s="36" t="n"/>
      <c r="P4512" s="37" t="n"/>
      <c r="Q4512" s="38">
        <f>IF($C4512="",0,IF(OR(LOWER(TRIM($G4512))="omani",LOWER(TRIM($G4512))="oman",LOWER(TRIM($G4512))="om",LOWER(TRIM($G4512))="local"),1,0))</f>
        <v/>
      </c>
      <c r="R4512" s="38">
        <f>IF($C4512="",0,IF(OR(ISNUMBER(SEARCH("resign",$N4512)),ISNUMBER(SEARCH("terminat",$N4512)),ISNUMBER(SEARCH("inactive",$N4512)),ISNUMBER(SEARCH("vacan",$N4512)),ISNUMBER(SEARCH("deceased",$N4512)),ISNUMBER(SEARCH("separated",$N4512))),0,1))</f>
        <v/>
      </c>
      <c r="S4512">
        <f>IF(OR($R4512=0,NOT(ISNUMBER($I4512))),"",IFERROR(DATEDIF($I4512,DATE(FY,1,1),"y"),""))</f>
        <v/>
      </c>
      <c r="T4512">
        <f>IF(OR($R4512=0,NOT(ISNUMBER($J4512))),"",IFERROR(DATEDIF($J4512,DATE(FY,1,1),"y"),0))</f>
        <v/>
      </c>
      <c r="U4512" s="38">
        <f>IF(OR($R4512=0,NOT(ISNUMBER($I4512))),0,IF(YEAR($I4512)+IF($Q4512=1,RetAgeO,RetAgeE)=FY,MONTH($I4512),IF(YEAR($I4512)+IF($Q4512=1,RetAgeO,RetAgeE)&lt;FY,1,0)))</f>
        <v/>
      </c>
      <c r="V4512" s="38">
        <f>IF(OR($R4512=0,NOT(ISNUMBER($K4512))),0,IF(YEAR($K4512)=FY,MONTH($K4512),IF(YEAR($K4512)&lt;FY,1,0)))</f>
        <v/>
      </c>
      <c r="W4512" s="38">
        <f>IF($R4512=0,0,MIN(12,IF(AND(ISNUMBER($O4512),$O4512&gt;=1,$O4512&lt;=12),INT($O4512),12),IF(AND(RetireExit="Yes",$U4512&gt;0),$U4512,12),IF(AND(ContractExit="Yes",$V4512&gt;0),$V4512,12)))</f>
        <v/>
      </c>
      <c r="X4512" s="37">
        <f>IF(ISNUMBER($P4512),$P4512,IncPct)</f>
        <v/>
      </c>
      <c r="Y4512" s="39">
        <f>IF($W4512=0,0,MAX(0,MIN($W4512,IncMonth-1))+MAX(0,$W4512-IncMonth+1)*(1+$X4512))</f>
        <v/>
      </c>
      <c r="Z4512" s="40">
        <f>IF($C4512="",0,IFERROR(INDEX(Departments!$B$5:$B$54,MATCH($C4512,Departments!$A$5:$A$54,0)),0))</f>
        <v/>
      </c>
      <c r="AA4512" s="41">
        <f>N($L4512)*$Y4512</f>
        <v/>
      </c>
      <c r="AB4512" s="41">
        <f>N($M4512)*$Y4512</f>
        <v/>
      </c>
      <c r="AC4512" s="41">
        <f>$AA4512*$Z4512</f>
        <v/>
      </c>
      <c r="AD4512" s="41">
        <f>$AA4512*BonusMonths/12</f>
        <v/>
      </c>
      <c r="AE4512" s="41">
        <f>($AA4512+SI_Gross*$AB4512)*IF($Q4512=1,SI_O,SI_E)</f>
        <v/>
      </c>
      <c r="AF4512" s="41">
        <f>IF($Q4512=1,0,$AA4512*EOSB)</f>
        <v/>
      </c>
      <c r="AG4512" s="41">
        <f>$AN4512*$W4512</f>
        <v/>
      </c>
      <c r="AH4512" s="41">
        <f>SUM($AA4512:$AG4512)</f>
        <v/>
      </c>
      <c r="AI4512" s="41">
        <f>12*($AM4512+$AN4512)</f>
        <v/>
      </c>
      <c r="AJ4512" s="41">
        <f>$AM4512*((IncMonth-1)+(13-IncMonth)*(1+$X4512))+12*$AN4512</f>
        <v/>
      </c>
      <c r="AK4512" s="41">
        <f>IF($R4512=1,N($L4512)+N($M4512),0)</f>
        <v/>
      </c>
      <c r="AL4512">
        <f>IF($C4512="","",IF(N($L4512)&lt;=0,"Basic salary missing",IF(ISNA(MATCH($C4512,Departments!$A$5:$A$54,0)),"Department not on Departments sheet",IF(AND($I4512&lt;&gt;"",NOT(ISNUMBER($I4512))),"Date of birth is text, not a date",IF(AND($K4512&lt;&gt;"",NOT(ISNUMBER($K4512))),"Contract end is text, not a date","")))))</f>
        <v/>
      </c>
      <c r="AM4512" s="41">
        <f>IF($R4512=0,0,N($L4512)*(1+$Z4512+BonusMonths/12+IF($Q4512=1,0,EOSB))+N($M4512)+(N($L4512)+SI_Gross*N($M4512))*IF($Q4512=1,SI_O,SI_E))</f>
        <v/>
      </c>
      <c r="AN4512" s="41">
        <f>IF($R4512=0,0,(IF($Q4512=1,MedO,MedE+Ticket)+Training)/12)</f>
        <v/>
      </c>
    </row>
    <row r="4513">
      <c r="I4513" s="35" t="n"/>
      <c r="J4513" s="35" t="n"/>
      <c r="K4513" s="35" t="n"/>
      <c r="L4513" s="36" t="n"/>
      <c r="M4513" s="36" t="n"/>
      <c r="P4513" s="37" t="n"/>
      <c r="Q4513" s="38">
        <f>IF($C4513="",0,IF(OR(LOWER(TRIM($G4513))="omani",LOWER(TRIM($G4513))="oman",LOWER(TRIM($G4513))="om",LOWER(TRIM($G4513))="local"),1,0))</f>
        <v/>
      </c>
      <c r="R4513" s="38">
        <f>IF($C4513="",0,IF(OR(ISNUMBER(SEARCH("resign",$N4513)),ISNUMBER(SEARCH("terminat",$N4513)),ISNUMBER(SEARCH("inactive",$N4513)),ISNUMBER(SEARCH("vacan",$N4513)),ISNUMBER(SEARCH("deceased",$N4513)),ISNUMBER(SEARCH("separated",$N4513))),0,1))</f>
        <v/>
      </c>
      <c r="S4513">
        <f>IF(OR($R4513=0,NOT(ISNUMBER($I4513))),"",IFERROR(DATEDIF($I4513,DATE(FY,1,1),"y"),""))</f>
        <v/>
      </c>
      <c r="T4513">
        <f>IF(OR($R4513=0,NOT(ISNUMBER($J4513))),"",IFERROR(DATEDIF($J4513,DATE(FY,1,1),"y"),0))</f>
        <v/>
      </c>
      <c r="U4513" s="38">
        <f>IF(OR($R4513=0,NOT(ISNUMBER($I4513))),0,IF(YEAR($I4513)+IF($Q4513=1,RetAgeO,RetAgeE)=FY,MONTH($I4513),IF(YEAR($I4513)+IF($Q4513=1,RetAgeO,RetAgeE)&lt;FY,1,0)))</f>
        <v/>
      </c>
      <c r="V4513" s="38">
        <f>IF(OR($R4513=0,NOT(ISNUMBER($K4513))),0,IF(YEAR($K4513)=FY,MONTH($K4513),IF(YEAR($K4513)&lt;FY,1,0)))</f>
        <v/>
      </c>
      <c r="W4513" s="38">
        <f>IF($R4513=0,0,MIN(12,IF(AND(ISNUMBER($O4513),$O4513&gt;=1,$O4513&lt;=12),INT($O4513),12),IF(AND(RetireExit="Yes",$U4513&gt;0),$U4513,12),IF(AND(ContractExit="Yes",$V4513&gt;0),$V4513,12)))</f>
        <v/>
      </c>
      <c r="X4513" s="37">
        <f>IF(ISNUMBER($P4513),$P4513,IncPct)</f>
        <v/>
      </c>
      <c r="Y4513" s="39">
        <f>IF($W4513=0,0,MAX(0,MIN($W4513,IncMonth-1))+MAX(0,$W4513-IncMonth+1)*(1+$X4513))</f>
        <v/>
      </c>
      <c r="Z4513" s="40">
        <f>IF($C4513="",0,IFERROR(INDEX(Departments!$B$5:$B$54,MATCH($C4513,Departments!$A$5:$A$54,0)),0))</f>
        <v/>
      </c>
      <c r="AA4513" s="41">
        <f>N($L4513)*$Y4513</f>
        <v/>
      </c>
      <c r="AB4513" s="41">
        <f>N($M4513)*$Y4513</f>
        <v/>
      </c>
      <c r="AC4513" s="41">
        <f>$AA4513*$Z4513</f>
        <v/>
      </c>
      <c r="AD4513" s="41">
        <f>$AA4513*BonusMonths/12</f>
        <v/>
      </c>
      <c r="AE4513" s="41">
        <f>($AA4513+SI_Gross*$AB4513)*IF($Q4513=1,SI_O,SI_E)</f>
        <v/>
      </c>
      <c r="AF4513" s="41">
        <f>IF($Q4513=1,0,$AA4513*EOSB)</f>
        <v/>
      </c>
      <c r="AG4513" s="41">
        <f>$AN4513*$W4513</f>
        <v/>
      </c>
      <c r="AH4513" s="41">
        <f>SUM($AA4513:$AG4513)</f>
        <v/>
      </c>
      <c r="AI4513" s="41">
        <f>12*($AM4513+$AN4513)</f>
        <v/>
      </c>
      <c r="AJ4513" s="41">
        <f>$AM4513*((IncMonth-1)+(13-IncMonth)*(1+$X4513))+12*$AN4513</f>
        <v/>
      </c>
      <c r="AK4513" s="41">
        <f>IF($R4513=1,N($L4513)+N($M4513),0)</f>
        <v/>
      </c>
      <c r="AL4513">
        <f>IF($C4513="","",IF(N($L4513)&lt;=0,"Basic salary missing",IF(ISNA(MATCH($C4513,Departments!$A$5:$A$54,0)),"Department not on Departments sheet",IF(AND($I4513&lt;&gt;"",NOT(ISNUMBER($I4513))),"Date of birth is text, not a date",IF(AND($K4513&lt;&gt;"",NOT(ISNUMBER($K4513))),"Contract end is text, not a date","")))))</f>
        <v/>
      </c>
      <c r="AM4513" s="41">
        <f>IF($R4513=0,0,N($L4513)*(1+$Z4513+BonusMonths/12+IF($Q4513=1,0,EOSB))+N($M4513)+(N($L4513)+SI_Gross*N($M4513))*IF($Q4513=1,SI_O,SI_E))</f>
        <v/>
      </c>
      <c r="AN4513" s="41">
        <f>IF($R4513=0,0,(IF($Q4513=1,MedO,MedE+Ticket)+Training)/12)</f>
        <v/>
      </c>
    </row>
    <row r="4514">
      <c r="I4514" s="35" t="n"/>
      <c r="J4514" s="35" t="n"/>
      <c r="K4514" s="35" t="n"/>
      <c r="L4514" s="36" t="n"/>
      <c r="M4514" s="36" t="n"/>
      <c r="P4514" s="37" t="n"/>
      <c r="Q4514" s="38">
        <f>IF($C4514="",0,IF(OR(LOWER(TRIM($G4514))="omani",LOWER(TRIM($G4514))="oman",LOWER(TRIM($G4514))="om",LOWER(TRIM($G4514))="local"),1,0))</f>
        <v/>
      </c>
      <c r="R4514" s="38">
        <f>IF($C4514="",0,IF(OR(ISNUMBER(SEARCH("resign",$N4514)),ISNUMBER(SEARCH("terminat",$N4514)),ISNUMBER(SEARCH("inactive",$N4514)),ISNUMBER(SEARCH("vacan",$N4514)),ISNUMBER(SEARCH("deceased",$N4514)),ISNUMBER(SEARCH("separated",$N4514))),0,1))</f>
        <v/>
      </c>
      <c r="S4514">
        <f>IF(OR($R4514=0,NOT(ISNUMBER($I4514))),"",IFERROR(DATEDIF($I4514,DATE(FY,1,1),"y"),""))</f>
        <v/>
      </c>
      <c r="T4514">
        <f>IF(OR($R4514=0,NOT(ISNUMBER($J4514))),"",IFERROR(DATEDIF($J4514,DATE(FY,1,1),"y"),0))</f>
        <v/>
      </c>
      <c r="U4514" s="38">
        <f>IF(OR($R4514=0,NOT(ISNUMBER($I4514))),0,IF(YEAR($I4514)+IF($Q4514=1,RetAgeO,RetAgeE)=FY,MONTH($I4514),IF(YEAR($I4514)+IF($Q4514=1,RetAgeO,RetAgeE)&lt;FY,1,0)))</f>
        <v/>
      </c>
      <c r="V4514" s="38">
        <f>IF(OR($R4514=0,NOT(ISNUMBER($K4514))),0,IF(YEAR($K4514)=FY,MONTH($K4514),IF(YEAR($K4514)&lt;FY,1,0)))</f>
        <v/>
      </c>
      <c r="W4514" s="38">
        <f>IF($R4514=0,0,MIN(12,IF(AND(ISNUMBER($O4514),$O4514&gt;=1,$O4514&lt;=12),INT($O4514),12),IF(AND(RetireExit="Yes",$U4514&gt;0),$U4514,12),IF(AND(ContractExit="Yes",$V4514&gt;0),$V4514,12)))</f>
        <v/>
      </c>
      <c r="X4514" s="37">
        <f>IF(ISNUMBER($P4514),$P4514,IncPct)</f>
        <v/>
      </c>
      <c r="Y4514" s="39">
        <f>IF($W4514=0,0,MAX(0,MIN($W4514,IncMonth-1))+MAX(0,$W4514-IncMonth+1)*(1+$X4514))</f>
        <v/>
      </c>
      <c r="Z4514" s="40">
        <f>IF($C4514="",0,IFERROR(INDEX(Departments!$B$5:$B$54,MATCH($C4514,Departments!$A$5:$A$54,0)),0))</f>
        <v/>
      </c>
      <c r="AA4514" s="41">
        <f>N($L4514)*$Y4514</f>
        <v/>
      </c>
      <c r="AB4514" s="41">
        <f>N($M4514)*$Y4514</f>
        <v/>
      </c>
      <c r="AC4514" s="41">
        <f>$AA4514*$Z4514</f>
        <v/>
      </c>
      <c r="AD4514" s="41">
        <f>$AA4514*BonusMonths/12</f>
        <v/>
      </c>
      <c r="AE4514" s="41">
        <f>($AA4514+SI_Gross*$AB4514)*IF($Q4514=1,SI_O,SI_E)</f>
        <v/>
      </c>
      <c r="AF4514" s="41">
        <f>IF($Q4514=1,0,$AA4514*EOSB)</f>
        <v/>
      </c>
      <c r="AG4514" s="41">
        <f>$AN4514*$W4514</f>
        <v/>
      </c>
      <c r="AH4514" s="41">
        <f>SUM($AA4514:$AG4514)</f>
        <v/>
      </c>
      <c r="AI4514" s="41">
        <f>12*($AM4514+$AN4514)</f>
        <v/>
      </c>
      <c r="AJ4514" s="41">
        <f>$AM4514*((IncMonth-1)+(13-IncMonth)*(1+$X4514))+12*$AN4514</f>
        <v/>
      </c>
      <c r="AK4514" s="41">
        <f>IF($R4514=1,N($L4514)+N($M4514),0)</f>
        <v/>
      </c>
      <c r="AL4514">
        <f>IF($C4514="","",IF(N($L4514)&lt;=0,"Basic salary missing",IF(ISNA(MATCH($C4514,Departments!$A$5:$A$54,0)),"Department not on Departments sheet",IF(AND($I4514&lt;&gt;"",NOT(ISNUMBER($I4514))),"Date of birth is text, not a date",IF(AND($K4514&lt;&gt;"",NOT(ISNUMBER($K4514))),"Contract end is text, not a date","")))))</f>
        <v/>
      </c>
      <c r="AM4514" s="41">
        <f>IF($R4514=0,0,N($L4514)*(1+$Z4514+BonusMonths/12+IF($Q4514=1,0,EOSB))+N($M4514)+(N($L4514)+SI_Gross*N($M4514))*IF($Q4514=1,SI_O,SI_E))</f>
        <v/>
      </c>
      <c r="AN4514" s="41">
        <f>IF($R4514=0,0,(IF($Q4514=1,MedO,MedE+Ticket)+Training)/12)</f>
        <v/>
      </c>
    </row>
    <row r="4515">
      <c r="I4515" s="35" t="n"/>
      <c r="J4515" s="35" t="n"/>
      <c r="K4515" s="35" t="n"/>
      <c r="L4515" s="36" t="n"/>
      <c r="M4515" s="36" t="n"/>
      <c r="P4515" s="37" t="n"/>
      <c r="Q4515" s="38">
        <f>IF($C4515="",0,IF(OR(LOWER(TRIM($G4515))="omani",LOWER(TRIM($G4515))="oman",LOWER(TRIM($G4515))="om",LOWER(TRIM($G4515))="local"),1,0))</f>
        <v/>
      </c>
      <c r="R4515" s="38">
        <f>IF($C4515="",0,IF(OR(ISNUMBER(SEARCH("resign",$N4515)),ISNUMBER(SEARCH("terminat",$N4515)),ISNUMBER(SEARCH("inactive",$N4515)),ISNUMBER(SEARCH("vacan",$N4515)),ISNUMBER(SEARCH("deceased",$N4515)),ISNUMBER(SEARCH("separated",$N4515))),0,1))</f>
        <v/>
      </c>
      <c r="S4515">
        <f>IF(OR($R4515=0,NOT(ISNUMBER($I4515))),"",IFERROR(DATEDIF($I4515,DATE(FY,1,1),"y"),""))</f>
        <v/>
      </c>
      <c r="T4515">
        <f>IF(OR($R4515=0,NOT(ISNUMBER($J4515))),"",IFERROR(DATEDIF($J4515,DATE(FY,1,1),"y"),0))</f>
        <v/>
      </c>
      <c r="U4515" s="38">
        <f>IF(OR($R4515=0,NOT(ISNUMBER($I4515))),0,IF(YEAR($I4515)+IF($Q4515=1,RetAgeO,RetAgeE)=FY,MONTH($I4515),IF(YEAR($I4515)+IF($Q4515=1,RetAgeO,RetAgeE)&lt;FY,1,0)))</f>
        <v/>
      </c>
      <c r="V4515" s="38">
        <f>IF(OR($R4515=0,NOT(ISNUMBER($K4515))),0,IF(YEAR($K4515)=FY,MONTH($K4515),IF(YEAR($K4515)&lt;FY,1,0)))</f>
        <v/>
      </c>
      <c r="W4515" s="38">
        <f>IF($R4515=0,0,MIN(12,IF(AND(ISNUMBER($O4515),$O4515&gt;=1,$O4515&lt;=12),INT($O4515),12),IF(AND(RetireExit="Yes",$U4515&gt;0),$U4515,12),IF(AND(ContractExit="Yes",$V4515&gt;0),$V4515,12)))</f>
        <v/>
      </c>
      <c r="X4515" s="37">
        <f>IF(ISNUMBER($P4515),$P4515,IncPct)</f>
        <v/>
      </c>
      <c r="Y4515" s="39">
        <f>IF($W4515=0,0,MAX(0,MIN($W4515,IncMonth-1))+MAX(0,$W4515-IncMonth+1)*(1+$X4515))</f>
        <v/>
      </c>
      <c r="Z4515" s="40">
        <f>IF($C4515="",0,IFERROR(INDEX(Departments!$B$5:$B$54,MATCH($C4515,Departments!$A$5:$A$54,0)),0))</f>
        <v/>
      </c>
      <c r="AA4515" s="41">
        <f>N($L4515)*$Y4515</f>
        <v/>
      </c>
      <c r="AB4515" s="41">
        <f>N($M4515)*$Y4515</f>
        <v/>
      </c>
      <c r="AC4515" s="41">
        <f>$AA4515*$Z4515</f>
        <v/>
      </c>
      <c r="AD4515" s="41">
        <f>$AA4515*BonusMonths/12</f>
        <v/>
      </c>
      <c r="AE4515" s="41">
        <f>($AA4515+SI_Gross*$AB4515)*IF($Q4515=1,SI_O,SI_E)</f>
        <v/>
      </c>
      <c r="AF4515" s="41">
        <f>IF($Q4515=1,0,$AA4515*EOSB)</f>
        <v/>
      </c>
      <c r="AG4515" s="41">
        <f>$AN4515*$W4515</f>
        <v/>
      </c>
      <c r="AH4515" s="41">
        <f>SUM($AA4515:$AG4515)</f>
        <v/>
      </c>
      <c r="AI4515" s="41">
        <f>12*($AM4515+$AN4515)</f>
        <v/>
      </c>
      <c r="AJ4515" s="41">
        <f>$AM4515*((IncMonth-1)+(13-IncMonth)*(1+$X4515))+12*$AN4515</f>
        <v/>
      </c>
      <c r="AK4515" s="41">
        <f>IF($R4515=1,N($L4515)+N($M4515),0)</f>
        <v/>
      </c>
      <c r="AL4515">
        <f>IF($C4515="","",IF(N($L4515)&lt;=0,"Basic salary missing",IF(ISNA(MATCH($C4515,Departments!$A$5:$A$54,0)),"Department not on Departments sheet",IF(AND($I4515&lt;&gt;"",NOT(ISNUMBER($I4515))),"Date of birth is text, not a date",IF(AND($K4515&lt;&gt;"",NOT(ISNUMBER($K4515))),"Contract end is text, not a date","")))))</f>
        <v/>
      </c>
      <c r="AM4515" s="41">
        <f>IF($R4515=0,0,N($L4515)*(1+$Z4515+BonusMonths/12+IF($Q4515=1,0,EOSB))+N($M4515)+(N($L4515)+SI_Gross*N($M4515))*IF($Q4515=1,SI_O,SI_E))</f>
        <v/>
      </c>
      <c r="AN4515" s="41">
        <f>IF($R4515=0,0,(IF($Q4515=1,MedO,MedE+Ticket)+Training)/12)</f>
        <v/>
      </c>
    </row>
    <row r="4516">
      <c r="I4516" s="35" t="n"/>
      <c r="J4516" s="35" t="n"/>
      <c r="K4516" s="35" t="n"/>
      <c r="L4516" s="36" t="n"/>
      <c r="M4516" s="36" t="n"/>
      <c r="P4516" s="37" t="n"/>
      <c r="Q4516" s="38">
        <f>IF($C4516="",0,IF(OR(LOWER(TRIM($G4516))="omani",LOWER(TRIM($G4516))="oman",LOWER(TRIM($G4516))="om",LOWER(TRIM($G4516))="local"),1,0))</f>
        <v/>
      </c>
      <c r="R4516" s="38">
        <f>IF($C4516="",0,IF(OR(ISNUMBER(SEARCH("resign",$N4516)),ISNUMBER(SEARCH("terminat",$N4516)),ISNUMBER(SEARCH("inactive",$N4516)),ISNUMBER(SEARCH("vacan",$N4516)),ISNUMBER(SEARCH("deceased",$N4516)),ISNUMBER(SEARCH("separated",$N4516))),0,1))</f>
        <v/>
      </c>
      <c r="S4516">
        <f>IF(OR($R4516=0,NOT(ISNUMBER($I4516))),"",IFERROR(DATEDIF($I4516,DATE(FY,1,1),"y"),""))</f>
        <v/>
      </c>
      <c r="T4516">
        <f>IF(OR($R4516=0,NOT(ISNUMBER($J4516))),"",IFERROR(DATEDIF($J4516,DATE(FY,1,1),"y"),0))</f>
        <v/>
      </c>
      <c r="U4516" s="38">
        <f>IF(OR($R4516=0,NOT(ISNUMBER($I4516))),0,IF(YEAR($I4516)+IF($Q4516=1,RetAgeO,RetAgeE)=FY,MONTH($I4516),IF(YEAR($I4516)+IF($Q4516=1,RetAgeO,RetAgeE)&lt;FY,1,0)))</f>
        <v/>
      </c>
      <c r="V4516" s="38">
        <f>IF(OR($R4516=0,NOT(ISNUMBER($K4516))),0,IF(YEAR($K4516)=FY,MONTH($K4516),IF(YEAR($K4516)&lt;FY,1,0)))</f>
        <v/>
      </c>
      <c r="W4516" s="38">
        <f>IF($R4516=0,0,MIN(12,IF(AND(ISNUMBER($O4516),$O4516&gt;=1,$O4516&lt;=12),INT($O4516),12),IF(AND(RetireExit="Yes",$U4516&gt;0),$U4516,12),IF(AND(ContractExit="Yes",$V4516&gt;0),$V4516,12)))</f>
        <v/>
      </c>
      <c r="X4516" s="37">
        <f>IF(ISNUMBER($P4516),$P4516,IncPct)</f>
        <v/>
      </c>
      <c r="Y4516" s="39">
        <f>IF($W4516=0,0,MAX(0,MIN($W4516,IncMonth-1))+MAX(0,$W4516-IncMonth+1)*(1+$X4516))</f>
        <v/>
      </c>
      <c r="Z4516" s="40">
        <f>IF($C4516="",0,IFERROR(INDEX(Departments!$B$5:$B$54,MATCH($C4516,Departments!$A$5:$A$54,0)),0))</f>
        <v/>
      </c>
      <c r="AA4516" s="41">
        <f>N($L4516)*$Y4516</f>
        <v/>
      </c>
      <c r="AB4516" s="41">
        <f>N($M4516)*$Y4516</f>
        <v/>
      </c>
      <c r="AC4516" s="41">
        <f>$AA4516*$Z4516</f>
        <v/>
      </c>
      <c r="AD4516" s="41">
        <f>$AA4516*BonusMonths/12</f>
        <v/>
      </c>
      <c r="AE4516" s="41">
        <f>($AA4516+SI_Gross*$AB4516)*IF($Q4516=1,SI_O,SI_E)</f>
        <v/>
      </c>
      <c r="AF4516" s="41">
        <f>IF($Q4516=1,0,$AA4516*EOSB)</f>
        <v/>
      </c>
      <c r="AG4516" s="41">
        <f>$AN4516*$W4516</f>
        <v/>
      </c>
      <c r="AH4516" s="41">
        <f>SUM($AA4516:$AG4516)</f>
        <v/>
      </c>
      <c r="AI4516" s="41">
        <f>12*($AM4516+$AN4516)</f>
        <v/>
      </c>
      <c r="AJ4516" s="41">
        <f>$AM4516*((IncMonth-1)+(13-IncMonth)*(1+$X4516))+12*$AN4516</f>
        <v/>
      </c>
      <c r="AK4516" s="41">
        <f>IF($R4516=1,N($L4516)+N($M4516),0)</f>
        <v/>
      </c>
      <c r="AL4516">
        <f>IF($C4516="","",IF(N($L4516)&lt;=0,"Basic salary missing",IF(ISNA(MATCH($C4516,Departments!$A$5:$A$54,0)),"Department not on Departments sheet",IF(AND($I4516&lt;&gt;"",NOT(ISNUMBER($I4516))),"Date of birth is text, not a date",IF(AND($K4516&lt;&gt;"",NOT(ISNUMBER($K4516))),"Contract end is text, not a date","")))))</f>
        <v/>
      </c>
      <c r="AM4516" s="41">
        <f>IF($R4516=0,0,N($L4516)*(1+$Z4516+BonusMonths/12+IF($Q4516=1,0,EOSB))+N($M4516)+(N($L4516)+SI_Gross*N($M4516))*IF($Q4516=1,SI_O,SI_E))</f>
        <v/>
      </c>
      <c r="AN4516" s="41">
        <f>IF($R4516=0,0,(IF($Q4516=1,MedO,MedE+Ticket)+Training)/12)</f>
        <v/>
      </c>
    </row>
    <row r="4517">
      <c r="I4517" s="35" t="n"/>
      <c r="J4517" s="35" t="n"/>
      <c r="K4517" s="35" t="n"/>
      <c r="L4517" s="36" t="n"/>
      <c r="M4517" s="36" t="n"/>
      <c r="P4517" s="37" t="n"/>
      <c r="Q4517" s="38">
        <f>IF($C4517="",0,IF(OR(LOWER(TRIM($G4517))="omani",LOWER(TRIM($G4517))="oman",LOWER(TRIM($G4517))="om",LOWER(TRIM($G4517))="local"),1,0))</f>
        <v/>
      </c>
      <c r="R4517" s="38">
        <f>IF($C4517="",0,IF(OR(ISNUMBER(SEARCH("resign",$N4517)),ISNUMBER(SEARCH("terminat",$N4517)),ISNUMBER(SEARCH("inactive",$N4517)),ISNUMBER(SEARCH("vacan",$N4517)),ISNUMBER(SEARCH("deceased",$N4517)),ISNUMBER(SEARCH("separated",$N4517))),0,1))</f>
        <v/>
      </c>
      <c r="S4517">
        <f>IF(OR($R4517=0,NOT(ISNUMBER($I4517))),"",IFERROR(DATEDIF($I4517,DATE(FY,1,1),"y"),""))</f>
        <v/>
      </c>
      <c r="T4517">
        <f>IF(OR($R4517=0,NOT(ISNUMBER($J4517))),"",IFERROR(DATEDIF($J4517,DATE(FY,1,1),"y"),0))</f>
        <v/>
      </c>
      <c r="U4517" s="38">
        <f>IF(OR($R4517=0,NOT(ISNUMBER($I4517))),0,IF(YEAR($I4517)+IF($Q4517=1,RetAgeO,RetAgeE)=FY,MONTH($I4517),IF(YEAR($I4517)+IF($Q4517=1,RetAgeO,RetAgeE)&lt;FY,1,0)))</f>
        <v/>
      </c>
      <c r="V4517" s="38">
        <f>IF(OR($R4517=0,NOT(ISNUMBER($K4517))),0,IF(YEAR($K4517)=FY,MONTH($K4517),IF(YEAR($K4517)&lt;FY,1,0)))</f>
        <v/>
      </c>
      <c r="W4517" s="38">
        <f>IF($R4517=0,0,MIN(12,IF(AND(ISNUMBER($O4517),$O4517&gt;=1,$O4517&lt;=12),INT($O4517),12),IF(AND(RetireExit="Yes",$U4517&gt;0),$U4517,12),IF(AND(ContractExit="Yes",$V4517&gt;0),$V4517,12)))</f>
        <v/>
      </c>
      <c r="X4517" s="37">
        <f>IF(ISNUMBER($P4517),$P4517,IncPct)</f>
        <v/>
      </c>
      <c r="Y4517" s="39">
        <f>IF($W4517=0,0,MAX(0,MIN($W4517,IncMonth-1))+MAX(0,$W4517-IncMonth+1)*(1+$X4517))</f>
        <v/>
      </c>
      <c r="Z4517" s="40">
        <f>IF($C4517="",0,IFERROR(INDEX(Departments!$B$5:$B$54,MATCH($C4517,Departments!$A$5:$A$54,0)),0))</f>
        <v/>
      </c>
      <c r="AA4517" s="41">
        <f>N($L4517)*$Y4517</f>
        <v/>
      </c>
      <c r="AB4517" s="41">
        <f>N($M4517)*$Y4517</f>
        <v/>
      </c>
      <c r="AC4517" s="41">
        <f>$AA4517*$Z4517</f>
        <v/>
      </c>
      <c r="AD4517" s="41">
        <f>$AA4517*BonusMonths/12</f>
        <v/>
      </c>
      <c r="AE4517" s="41">
        <f>($AA4517+SI_Gross*$AB4517)*IF($Q4517=1,SI_O,SI_E)</f>
        <v/>
      </c>
      <c r="AF4517" s="41">
        <f>IF($Q4517=1,0,$AA4517*EOSB)</f>
        <v/>
      </c>
      <c r="AG4517" s="41">
        <f>$AN4517*$W4517</f>
        <v/>
      </c>
      <c r="AH4517" s="41">
        <f>SUM($AA4517:$AG4517)</f>
        <v/>
      </c>
      <c r="AI4517" s="41">
        <f>12*($AM4517+$AN4517)</f>
        <v/>
      </c>
      <c r="AJ4517" s="41">
        <f>$AM4517*((IncMonth-1)+(13-IncMonth)*(1+$X4517))+12*$AN4517</f>
        <v/>
      </c>
      <c r="AK4517" s="41">
        <f>IF($R4517=1,N($L4517)+N($M4517),0)</f>
        <v/>
      </c>
      <c r="AL4517">
        <f>IF($C4517="","",IF(N($L4517)&lt;=0,"Basic salary missing",IF(ISNA(MATCH($C4517,Departments!$A$5:$A$54,0)),"Department not on Departments sheet",IF(AND($I4517&lt;&gt;"",NOT(ISNUMBER($I4517))),"Date of birth is text, not a date",IF(AND($K4517&lt;&gt;"",NOT(ISNUMBER($K4517))),"Contract end is text, not a date","")))))</f>
        <v/>
      </c>
      <c r="AM4517" s="41">
        <f>IF($R4517=0,0,N($L4517)*(1+$Z4517+BonusMonths/12+IF($Q4517=1,0,EOSB))+N($M4517)+(N($L4517)+SI_Gross*N($M4517))*IF($Q4517=1,SI_O,SI_E))</f>
        <v/>
      </c>
      <c r="AN4517" s="41">
        <f>IF($R4517=0,0,(IF($Q4517=1,MedO,MedE+Ticket)+Training)/12)</f>
        <v/>
      </c>
    </row>
    <row r="4518">
      <c r="I4518" s="35" t="n"/>
      <c r="J4518" s="35" t="n"/>
      <c r="K4518" s="35" t="n"/>
      <c r="L4518" s="36" t="n"/>
      <c r="M4518" s="36" t="n"/>
      <c r="P4518" s="37" t="n"/>
      <c r="Q4518" s="38">
        <f>IF($C4518="",0,IF(OR(LOWER(TRIM($G4518))="omani",LOWER(TRIM($G4518))="oman",LOWER(TRIM($G4518))="om",LOWER(TRIM($G4518))="local"),1,0))</f>
        <v/>
      </c>
      <c r="R4518" s="38">
        <f>IF($C4518="",0,IF(OR(ISNUMBER(SEARCH("resign",$N4518)),ISNUMBER(SEARCH("terminat",$N4518)),ISNUMBER(SEARCH("inactive",$N4518)),ISNUMBER(SEARCH("vacan",$N4518)),ISNUMBER(SEARCH("deceased",$N4518)),ISNUMBER(SEARCH("separated",$N4518))),0,1))</f>
        <v/>
      </c>
      <c r="S4518">
        <f>IF(OR($R4518=0,NOT(ISNUMBER($I4518))),"",IFERROR(DATEDIF($I4518,DATE(FY,1,1),"y"),""))</f>
        <v/>
      </c>
      <c r="T4518">
        <f>IF(OR($R4518=0,NOT(ISNUMBER($J4518))),"",IFERROR(DATEDIF($J4518,DATE(FY,1,1),"y"),0))</f>
        <v/>
      </c>
      <c r="U4518" s="38">
        <f>IF(OR($R4518=0,NOT(ISNUMBER($I4518))),0,IF(YEAR($I4518)+IF($Q4518=1,RetAgeO,RetAgeE)=FY,MONTH($I4518),IF(YEAR($I4518)+IF($Q4518=1,RetAgeO,RetAgeE)&lt;FY,1,0)))</f>
        <v/>
      </c>
      <c r="V4518" s="38">
        <f>IF(OR($R4518=0,NOT(ISNUMBER($K4518))),0,IF(YEAR($K4518)=FY,MONTH($K4518),IF(YEAR($K4518)&lt;FY,1,0)))</f>
        <v/>
      </c>
      <c r="W4518" s="38">
        <f>IF($R4518=0,0,MIN(12,IF(AND(ISNUMBER($O4518),$O4518&gt;=1,$O4518&lt;=12),INT($O4518),12),IF(AND(RetireExit="Yes",$U4518&gt;0),$U4518,12),IF(AND(ContractExit="Yes",$V4518&gt;0),$V4518,12)))</f>
        <v/>
      </c>
      <c r="X4518" s="37">
        <f>IF(ISNUMBER($P4518),$P4518,IncPct)</f>
        <v/>
      </c>
      <c r="Y4518" s="39">
        <f>IF($W4518=0,0,MAX(0,MIN($W4518,IncMonth-1))+MAX(0,$W4518-IncMonth+1)*(1+$X4518))</f>
        <v/>
      </c>
      <c r="Z4518" s="40">
        <f>IF($C4518="",0,IFERROR(INDEX(Departments!$B$5:$B$54,MATCH($C4518,Departments!$A$5:$A$54,0)),0))</f>
        <v/>
      </c>
      <c r="AA4518" s="41">
        <f>N($L4518)*$Y4518</f>
        <v/>
      </c>
      <c r="AB4518" s="41">
        <f>N($M4518)*$Y4518</f>
        <v/>
      </c>
      <c r="AC4518" s="41">
        <f>$AA4518*$Z4518</f>
        <v/>
      </c>
      <c r="AD4518" s="41">
        <f>$AA4518*BonusMonths/12</f>
        <v/>
      </c>
      <c r="AE4518" s="41">
        <f>($AA4518+SI_Gross*$AB4518)*IF($Q4518=1,SI_O,SI_E)</f>
        <v/>
      </c>
      <c r="AF4518" s="41">
        <f>IF($Q4518=1,0,$AA4518*EOSB)</f>
        <v/>
      </c>
      <c r="AG4518" s="41">
        <f>$AN4518*$W4518</f>
        <v/>
      </c>
      <c r="AH4518" s="41">
        <f>SUM($AA4518:$AG4518)</f>
        <v/>
      </c>
      <c r="AI4518" s="41">
        <f>12*($AM4518+$AN4518)</f>
        <v/>
      </c>
      <c r="AJ4518" s="41">
        <f>$AM4518*((IncMonth-1)+(13-IncMonth)*(1+$X4518))+12*$AN4518</f>
        <v/>
      </c>
      <c r="AK4518" s="41">
        <f>IF($R4518=1,N($L4518)+N($M4518),0)</f>
        <v/>
      </c>
      <c r="AL4518">
        <f>IF($C4518="","",IF(N($L4518)&lt;=0,"Basic salary missing",IF(ISNA(MATCH($C4518,Departments!$A$5:$A$54,0)),"Department not on Departments sheet",IF(AND($I4518&lt;&gt;"",NOT(ISNUMBER($I4518))),"Date of birth is text, not a date",IF(AND($K4518&lt;&gt;"",NOT(ISNUMBER($K4518))),"Contract end is text, not a date","")))))</f>
        <v/>
      </c>
      <c r="AM4518" s="41">
        <f>IF($R4518=0,0,N($L4518)*(1+$Z4518+BonusMonths/12+IF($Q4518=1,0,EOSB))+N($M4518)+(N($L4518)+SI_Gross*N($M4518))*IF($Q4518=1,SI_O,SI_E))</f>
        <v/>
      </c>
      <c r="AN4518" s="41">
        <f>IF($R4518=0,0,(IF($Q4518=1,MedO,MedE+Ticket)+Training)/12)</f>
        <v/>
      </c>
    </row>
    <row r="4519">
      <c r="I4519" s="35" t="n"/>
      <c r="J4519" s="35" t="n"/>
      <c r="K4519" s="35" t="n"/>
      <c r="L4519" s="36" t="n"/>
      <c r="M4519" s="36" t="n"/>
      <c r="P4519" s="37" t="n"/>
      <c r="Q4519" s="38">
        <f>IF($C4519="",0,IF(OR(LOWER(TRIM($G4519))="omani",LOWER(TRIM($G4519))="oman",LOWER(TRIM($G4519))="om",LOWER(TRIM($G4519))="local"),1,0))</f>
        <v/>
      </c>
      <c r="R4519" s="38">
        <f>IF($C4519="",0,IF(OR(ISNUMBER(SEARCH("resign",$N4519)),ISNUMBER(SEARCH("terminat",$N4519)),ISNUMBER(SEARCH("inactive",$N4519)),ISNUMBER(SEARCH("vacan",$N4519)),ISNUMBER(SEARCH("deceased",$N4519)),ISNUMBER(SEARCH("separated",$N4519))),0,1))</f>
        <v/>
      </c>
      <c r="S4519">
        <f>IF(OR($R4519=0,NOT(ISNUMBER($I4519))),"",IFERROR(DATEDIF($I4519,DATE(FY,1,1),"y"),""))</f>
        <v/>
      </c>
      <c r="T4519">
        <f>IF(OR($R4519=0,NOT(ISNUMBER($J4519))),"",IFERROR(DATEDIF($J4519,DATE(FY,1,1),"y"),0))</f>
        <v/>
      </c>
      <c r="U4519" s="38">
        <f>IF(OR($R4519=0,NOT(ISNUMBER($I4519))),0,IF(YEAR($I4519)+IF($Q4519=1,RetAgeO,RetAgeE)=FY,MONTH($I4519),IF(YEAR($I4519)+IF($Q4519=1,RetAgeO,RetAgeE)&lt;FY,1,0)))</f>
        <v/>
      </c>
      <c r="V4519" s="38">
        <f>IF(OR($R4519=0,NOT(ISNUMBER($K4519))),0,IF(YEAR($K4519)=FY,MONTH($K4519),IF(YEAR($K4519)&lt;FY,1,0)))</f>
        <v/>
      </c>
      <c r="W4519" s="38">
        <f>IF($R4519=0,0,MIN(12,IF(AND(ISNUMBER($O4519),$O4519&gt;=1,$O4519&lt;=12),INT($O4519),12),IF(AND(RetireExit="Yes",$U4519&gt;0),$U4519,12),IF(AND(ContractExit="Yes",$V4519&gt;0),$V4519,12)))</f>
        <v/>
      </c>
      <c r="X4519" s="37">
        <f>IF(ISNUMBER($P4519),$P4519,IncPct)</f>
        <v/>
      </c>
      <c r="Y4519" s="39">
        <f>IF($W4519=0,0,MAX(0,MIN($W4519,IncMonth-1))+MAX(0,$W4519-IncMonth+1)*(1+$X4519))</f>
        <v/>
      </c>
      <c r="Z4519" s="40">
        <f>IF($C4519="",0,IFERROR(INDEX(Departments!$B$5:$B$54,MATCH($C4519,Departments!$A$5:$A$54,0)),0))</f>
        <v/>
      </c>
      <c r="AA4519" s="41">
        <f>N($L4519)*$Y4519</f>
        <v/>
      </c>
      <c r="AB4519" s="41">
        <f>N($M4519)*$Y4519</f>
        <v/>
      </c>
      <c r="AC4519" s="41">
        <f>$AA4519*$Z4519</f>
        <v/>
      </c>
      <c r="AD4519" s="41">
        <f>$AA4519*BonusMonths/12</f>
        <v/>
      </c>
      <c r="AE4519" s="41">
        <f>($AA4519+SI_Gross*$AB4519)*IF($Q4519=1,SI_O,SI_E)</f>
        <v/>
      </c>
      <c r="AF4519" s="41">
        <f>IF($Q4519=1,0,$AA4519*EOSB)</f>
        <v/>
      </c>
      <c r="AG4519" s="41">
        <f>$AN4519*$W4519</f>
        <v/>
      </c>
      <c r="AH4519" s="41">
        <f>SUM($AA4519:$AG4519)</f>
        <v/>
      </c>
      <c r="AI4519" s="41">
        <f>12*($AM4519+$AN4519)</f>
        <v/>
      </c>
      <c r="AJ4519" s="41">
        <f>$AM4519*((IncMonth-1)+(13-IncMonth)*(1+$X4519))+12*$AN4519</f>
        <v/>
      </c>
      <c r="AK4519" s="41">
        <f>IF($R4519=1,N($L4519)+N($M4519),0)</f>
        <v/>
      </c>
      <c r="AL4519">
        <f>IF($C4519="","",IF(N($L4519)&lt;=0,"Basic salary missing",IF(ISNA(MATCH($C4519,Departments!$A$5:$A$54,0)),"Department not on Departments sheet",IF(AND($I4519&lt;&gt;"",NOT(ISNUMBER($I4519))),"Date of birth is text, not a date",IF(AND($K4519&lt;&gt;"",NOT(ISNUMBER($K4519))),"Contract end is text, not a date","")))))</f>
        <v/>
      </c>
      <c r="AM4519" s="41">
        <f>IF($R4519=0,0,N($L4519)*(1+$Z4519+BonusMonths/12+IF($Q4519=1,0,EOSB))+N($M4519)+(N($L4519)+SI_Gross*N($M4519))*IF($Q4519=1,SI_O,SI_E))</f>
        <v/>
      </c>
      <c r="AN4519" s="41">
        <f>IF($R4519=0,0,(IF($Q4519=1,MedO,MedE+Ticket)+Training)/12)</f>
        <v/>
      </c>
    </row>
    <row r="4520">
      <c r="I4520" s="35" t="n"/>
      <c r="J4520" s="35" t="n"/>
      <c r="K4520" s="35" t="n"/>
      <c r="L4520" s="36" t="n"/>
      <c r="M4520" s="36" t="n"/>
      <c r="P4520" s="37" t="n"/>
      <c r="Q4520" s="38">
        <f>IF($C4520="",0,IF(OR(LOWER(TRIM($G4520))="omani",LOWER(TRIM($G4520))="oman",LOWER(TRIM($G4520))="om",LOWER(TRIM($G4520))="local"),1,0))</f>
        <v/>
      </c>
      <c r="R4520" s="38">
        <f>IF($C4520="",0,IF(OR(ISNUMBER(SEARCH("resign",$N4520)),ISNUMBER(SEARCH("terminat",$N4520)),ISNUMBER(SEARCH("inactive",$N4520)),ISNUMBER(SEARCH("vacan",$N4520)),ISNUMBER(SEARCH("deceased",$N4520)),ISNUMBER(SEARCH("separated",$N4520))),0,1))</f>
        <v/>
      </c>
      <c r="S4520">
        <f>IF(OR($R4520=0,NOT(ISNUMBER($I4520))),"",IFERROR(DATEDIF($I4520,DATE(FY,1,1),"y"),""))</f>
        <v/>
      </c>
      <c r="T4520">
        <f>IF(OR($R4520=0,NOT(ISNUMBER($J4520))),"",IFERROR(DATEDIF($J4520,DATE(FY,1,1),"y"),0))</f>
        <v/>
      </c>
      <c r="U4520" s="38">
        <f>IF(OR($R4520=0,NOT(ISNUMBER($I4520))),0,IF(YEAR($I4520)+IF($Q4520=1,RetAgeO,RetAgeE)=FY,MONTH($I4520),IF(YEAR($I4520)+IF($Q4520=1,RetAgeO,RetAgeE)&lt;FY,1,0)))</f>
        <v/>
      </c>
      <c r="V4520" s="38">
        <f>IF(OR($R4520=0,NOT(ISNUMBER($K4520))),0,IF(YEAR($K4520)=FY,MONTH($K4520),IF(YEAR($K4520)&lt;FY,1,0)))</f>
        <v/>
      </c>
      <c r="W4520" s="38">
        <f>IF($R4520=0,0,MIN(12,IF(AND(ISNUMBER($O4520),$O4520&gt;=1,$O4520&lt;=12),INT($O4520),12),IF(AND(RetireExit="Yes",$U4520&gt;0),$U4520,12),IF(AND(ContractExit="Yes",$V4520&gt;0),$V4520,12)))</f>
        <v/>
      </c>
      <c r="X4520" s="37">
        <f>IF(ISNUMBER($P4520),$P4520,IncPct)</f>
        <v/>
      </c>
      <c r="Y4520" s="39">
        <f>IF($W4520=0,0,MAX(0,MIN($W4520,IncMonth-1))+MAX(0,$W4520-IncMonth+1)*(1+$X4520))</f>
        <v/>
      </c>
      <c r="Z4520" s="40">
        <f>IF($C4520="",0,IFERROR(INDEX(Departments!$B$5:$B$54,MATCH($C4520,Departments!$A$5:$A$54,0)),0))</f>
        <v/>
      </c>
      <c r="AA4520" s="41">
        <f>N($L4520)*$Y4520</f>
        <v/>
      </c>
      <c r="AB4520" s="41">
        <f>N($M4520)*$Y4520</f>
        <v/>
      </c>
      <c r="AC4520" s="41">
        <f>$AA4520*$Z4520</f>
        <v/>
      </c>
      <c r="AD4520" s="41">
        <f>$AA4520*BonusMonths/12</f>
        <v/>
      </c>
      <c r="AE4520" s="41">
        <f>($AA4520+SI_Gross*$AB4520)*IF($Q4520=1,SI_O,SI_E)</f>
        <v/>
      </c>
      <c r="AF4520" s="41">
        <f>IF($Q4520=1,0,$AA4520*EOSB)</f>
        <v/>
      </c>
      <c r="AG4520" s="41">
        <f>$AN4520*$W4520</f>
        <v/>
      </c>
      <c r="AH4520" s="41">
        <f>SUM($AA4520:$AG4520)</f>
        <v/>
      </c>
      <c r="AI4520" s="41">
        <f>12*($AM4520+$AN4520)</f>
        <v/>
      </c>
      <c r="AJ4520" s="41">
        <f>$AM4520*((IncMonth-1)+(13-IncMonth)*(1+$X4520))+12*$AN4520</f>
        <v/>
      </c>
      <c r="AK4520" s="41">
        <f>IF($R4520=1,N($L4520)+N($M4520),0)</f>
        <v/>
      </c>
      <c r="AL4520">
        <f>IF($C4520="","",IF(N($L4520)&lt;=0,"Basic salary missing",IF(ISNA(MATCH($C4520,Departments!$A$5:$A$54,0)),"Department not on Departments sheet",IF(AND($I4520&lt;&gt;"",NOT(ISNUMBER($I4520))),"Date of birth is text, not a date",IF(AND($K4520&lt;&gt;"",NOT(ISNUMBER($K4520))),"Contract end is text, not a date","")))))</f>
        <v/>
      </c>
      <c r="AM4520" s="41">
        <f>IF($R4520=0,0,N($L4520)*(1+$Z4520+BonusMonths/12+IF($Q4520=1,0,EOSB))+N($M4520)+(N($L4520)+SI_Gross*N($M4520))*IF($Q4520=1,SI_O,SI_E))</f>
        <v/>
      </c>
      <c r="AN4520" s="41">
        <f>IF($R4520=0,0,(IF($Q4520=1,MedO,MedE+Ticket)+Training)/12)</f>
        <v/>
      </c>
    </row>
    <row r="4521">
      <c r="I4521" s="35" t="n"/>
      <c r="J4521" s="35" t="n"/>
      <c r="K4521" s="35" t="n"/>
      <c r="L4521" s="36" t="n"/>
      <c r="M4521" s="36" t="n"/>
      <c r="P4521" s="37" t="n"/>
      <c r="Q4521" s="38">
        <f>IF($C4521="",0,IF(OR(LOWER(TRIM($G4521))="omani",LOWER(TRIM($G4521))="oman",LOWER(TRIM($G4521))="om",LOWER(TRIM($G4521))="local"),1,0))</f>
        <v/>
      </c>
      <c r="R4521" s="38">
        <f>IF($C4521="",0,IF(OR(ISNUMBER(SEARCH("resign",$N4521)),ISNUMBER(SEARCH("terminat",$N4521)),ISNUMBER(SEARCH("inactive",$N4521)),ISNUMBER(SEARCH("vacan",$N4521)),ISNUMBER(SEARCH("deceased",$N4521)),ISNUMBER(SEARCH("separated",$N4521))),0,1))</f>
        <v/>
      </c>
      <c r="S4521">
        <f>IF(OR($R4521=0,NOT(ISNUMBER($I4521))),"",IFERROR(DATEDIF($I4521,DATE(FY,1,1),"y"),""))</f>
        <v/>
      </c>
      <c r="T4521">
        <f>IF(OR($R4521=0,NOT(ISNUMBER($J4521))),"",IFERROR(DATEDIF($J4521,DATE(FY,1,1),"y"),0))</f>
        <v/>
      </c>
      <c r="U4521" s="38">
        <f>IF(OR($R4521=0,NOT(ISNUMBER($I4521))),0,IF(YEAR($I4521)+IF($Q4521=1,RetAgeO,RetAgeE)=FY,MONTH($I4521),IF(YEAR($I4521)+IF($Q4521=1,RetAgeO,RetAgeE)&lt;FY,1,0)))</f>
        <v/>
      </c>
      <c r="V4521" s="38">
        <f>IF(OR($R4521=0,NOT(ISNUMBER($K4521))),0,IF(YEAR($K4521)=FY,MONTH($K4521),IF(YEAR($K4521)&lt;FY,1,0)))</f>
        <v/>
      </c>
      <c r="W4521" s="38">
        <f>IF($R4521=0,0,MIN(12,IF(AND(ISNUMBER($O4521),$O4521&gt;=1,$O4521&lt;=12),INT($O4521),12),IF(AND(RetireExit="Yes",$U4521&gt;0),$U4521,12),IF(AND(ContractExit="Yes",$V4521&gt;0),$V4521,12)))</f>
        <v/>
      </c>
      <c r="X4521" s="37">
        <f>IF(ISNUMBER($P4521),$P4521,IncPct)</f>
        <v/>
      </c>
      <c r="Y4521" s="39">
        <f>IF($W4521=0,0,MAX(0,MIN($W4521,IncMonth-1))+MAX(0,$W4521-IncMonth+1)*(1+$X4521))</f>
        <v/>
      </c>
      <c r="Z4521" s="40">
        <f>IF($C4521="",0,IFERROR(INDEX(Departments!$B$5:$B$54,MATCH($C4521,Departments!$A$5:$A$54,0)),0))</f>
        <v/>
      </c>
      <c r="AA4521" s="41">
        <f>N($L4521)*$Y4521</f>
        <v/>
      </c>
      <c r="AB4521" s="41">
        <f>N($M4521)*$Y4521</f>
        <v/>
      </c>
      <c r="AC4521" s="41">
        <f>$AA4521*$Z4521</f>
        <v/>
      </c>
      <c r="AD4521" s="41">
        <f>$AA4521*BonusMonths/12</f>
        <v/>
      </c>
      <c r="AE4521" s="41">
        <f>($AA4521+SI_Gross*$AB4521)*IF($Q4521=1,SI_O,SI_E)</f>
        <v/>
      </c>
      <c r="AF4521" s="41">
        <f>IF($Q4521=1,0,$AA4521*EOSB)</f>
        <v/>
      </c>
      <c r="AG4521" s="41">
        <f>$AN4521*$W4521</f>
        <v/>
      </c>
      <c r="AH4521" s="41">
        <f>SUM($AA4521:$AG4521)</f>
        <v/>
      </c>
      <c r="AI4521" s="41">
        <f>12*($AM4521+$AN4521)</f>
        <v/>
      </c>
      <c r="AJ4521" s="41">
        <f>$AM4521*((IncMonth-1)+(13-IncMonth)*(1+$X4521))+12*$AN4521</f>
        <v/>
      </c>
      <c r="AK4521" s="41">
        <f>IF($R4521=1,N($L4521)+N($M4521),0)</f>
        <v/>
      </c>
      <c r="AL4521">
        <f>IF($C4521="","",IF(N($L4521)&lt;=0,"Basic salary missing",IF(ISNA(MATCH($C4521,Departments!$A$5:$A$54,0)),"Department not on Departments sheet",IF(AND($I4521&lt;&gt;"",NOT(ISNUMBER($I4521))),"Date of birth is text, not a date",IF(AND($K4521&lt;&gt;"",NOT(ISNUMBER($K4521))),"Contract end is text, not a date","")))))</f>
        <v/>
      </c>
      <c r="AM4521" s="41">
        <f>IF($R4521=0,0,N($L4521)*(1+$Z4521+BonusMonths/12+IF($Q4521=1,0,EOSB))+N($M4521)+(N($L4521)+SI_Gross*N($M4521))*IF($Q4521=1,SI_O,SI_E))</f>
        <v/>
      </c>
      <c r="AN4521" s="41">
        <f>IF($R4521=0,0,(IF($Q4521=1,MedO,MedE+Ticket)+Training)/12)</f>
        <v/>
      </c>
    </row>
    <row r="4522">
      <c r="I4522" s="35" t="n"/>
      <c r="J4522" s="35" t="n"/>
      <c r="K4522" s="35" t="n"/>
      <c r="L4522" s="36" t="n"/>
      <c r="M4522" s="36" t="n"/>
      <c r="P4522" s="37" t="n"/>
      <c r="Q4522" s="38">
        <f>IF($C4522="",0,IF(OR(LOWER(TRIM($G4522))="omani",LOWER(TRIM($G4522))="oman",LOWER(TRIM($G4522))="om",LOWER(TRIM($G4522))="local"),1,0))</f>
        <v/>
      </c>
      <c r="R4522" s="38">
        <f>IF($C4522="",0,IF(OR(ISNUMBER(SEARCH("resign",$N4522)),ISNUMBER(SEARCH("terminat",$N4522)),ISNUMBER(SEARCH("inactive",$N4522)),ISNUMBER(SEARCH("vacan",$N4522)),ISNUMBER(SEARCH("deceased",$N4522)),ISNUMBER(SEARCH("separated",$N4522))),0,1))</f>
        <v/>
      </c>
      <c r="S4522">
        <f>IF(OR($R4522=0,NOT(ISNUMBER($I4522))),"",IFERROR(DATEDIF($I4522,DATE(FY,1,1),"y"),""))</f>
        <v/>
      </c>
      <c r="T4522">
        <f>IF(OR($R4522=0,NOT(ISNUMBER($J4522))),"",IFERROR(DATEDIF($J4522,DATE(FY,1,1),"y"),0))</f>
        <v/>
      </c>
      <c r="U4522" s="38">
        <f>IF(OR($R4522=0,NOT(ISNUMBER($I4522))),0,IF(YEAR($I4522)+IF($Q4522=1,RetAgeO,RetAgeE)=FY,MONTH($I4522),IF(YEAR($I4522)+IF($Q4522=1,RetAgeO,RetAgeE)&lt;FY,1,0)))</f>
        <v/>
      </c>
      <c r="V4522" s="38">
        <f>IF(OR($R4522=0,NOT(ISNUMBER($K4522))),0,IF(YEAR($K4522)=FY,MONTH($K4522),IF(YEAR($K4522)&lt;FY,1,0)))</f>
        <v/>
      </c>
      <c r="W4522" s="38">
        <f>IF($R4522=0,0,MIN(12,IF(AND(ISNUMBER($O4522),$O4522&gt;=1,$O4522&lt;=12),INT($O4522),12),IF(AND(RetireExit="Yes",$U4522&gt;0),$U4522,12),IF(AND(ContractExit="Yes",$V4522&gt;0),$V4522,12)))</f>
        <v/>
      </c>
      <c r="X4522" s="37">
        <f>IF(ISNUMBER($P4522),$P4522,IncPct)</f>
        <v/>
      </c>
      <c r="Y4522" s="39">
        <f>IF($W4522=0,0,MAX(0,MIN($W4522,IncMonth-1))+MAX(0,$W4522-IncMonth+1)*(1+$X4522))</f>
        <v/>
      </c>
      <c r="Z4522" s="40">
        <f>IF($C4522="",0,IFERROR(INDEX(Departments!$B$5:$B$54,MATCH($C4522,Departments!$A$5:$A$54,0)),0))</f>
        <v/>
      </c>
      <c r="AA4522" s="41">
        <f>N($L4522)*$Y4522</f>
        <v/>
      </c>
      <c r="AB4522" s="41">
        <f>N($M4522)*$Y4522</f>
        <v/>
      </c>
      <c r="AC4522" s="41">
        <f>$AA4522*$Z4522</f>
        <v/>
      </c>
      <c r="AD4522" s="41">
        <f>$AA4522*BonusMonths/12</f>
        <v/>
      </c>
      <c r="AE4522" s="41">
        <f>($AA4522+SI_Gross*$AB4522)*IF($Q4522=1,SI_O,SI_E)</f>
        <v/>
      </c>
      <c r="AF4522" s="41">
        <f>IF($Q4522=1,0,$AA4522*EOSB)</f>
        <v/>
      </c>
      <c r="AG4522" s="41">
        <f>$AN4522*$W4522</f>
        <v/>
      </c>
      <c r="AH4522" s="41">
        <f>SUM($AA4522:$AG4522)</f>
        <v/>
      </c>
      <c r="AI4522" s="41">
        <f>12*($AM4522+$AN4522)</f>
        <v/>
      </c>
      <c r="AJ4522" s="41">
        <f>$AM4522*((IncMonth-1)+(13-IncMonth)*(1+$X4522))+12*$AN4522</f>
        <v/>
      </c>
      <c r="AK4522" s="41">
        <f>IF($R4522=1,N($L4522)+N($M4522),0)</f>
        <v/>
      </c>
      <c r="AL4522">
        <f>IF($C4522="","",IF(N($L4522)&lt;=0,"Basic salary missing",IF(ISNA(MATCH($C4522,Departments!$A$5:$A$54,0)),"Department not on Departments sheet",IF(AND($I4522&lt;&gt;"",NOT(ISNUMBER($I4522))),"Date of birth is text, not a date",IF(AND($K4522&lt;&gt;"",NOT(ISNUMBER($K4522))),"Contract end is text, not a date","")))))</f>
        <v/>
      </c>
      <c r="AM4522" s="41">
        <f>IF($R4522=0,0,N($L4522)*(1+$Z4522+BonusMonths/12+IF($Q4522=1,0,EOSB))+N($M4522)+(N($L4522)+SI_Gross*N($M4522))*IF($Q4522=1,SI_O,SI_E))</f>
        <v/>
      </c>
      <c r="AN4522" s="41">
        <f>IF($R4522=0,0,(IF($Q4522=1,MedO,MedE+Ticket)+Training)/12)</f>
        <v/>
      </c>
    </row>
    <row r="4523">
      <c r="I4523" s="35" t="n"/>
      <c r="J4523" s="35" t="n"/>
      <c r="K4523" s="35" t="n"/>
      <c r="L4523" s="36" t="n"/>
      <c r="M4523" s="36" t="n"/>
      <c r="P4523" s="37" t="n"/>
      <c r="Q4523" s="38">
        <f>IF($C4523="",0,IF(OR(LOWER(TRIM($G4523))="omani",LOWER(TRIM($G4523))="oman",LOWER(TRIM($G4523))="om",LOWER(TRIM($G4523))="local"),1,0))</f>
        <v/>
      </c>
      <c r="R4523" s="38">
        <f>IF($C4523="",0,IF(OR(ISNUMBER(SEARCH("resign",$N4523)),ISNUMBER(SEARCH("terminat",$N4523)),ISNUMBER(SEARCH("inactive",$N4523)),ISNUMBER(SEARCH("vacan",$N4523)),ISNUMBER(SEARCH("deceased",$N4523)),ISNUMBER(SEARCH("separated",$N4523))),0,1))</f>
        <v/>
      </c>
      <c r="S4523">
        <f>IF(OR($R4523=0,NOT(ISNUMBER($I4523))),"",IFERROR(DATEDIF($I4523,DATE(FY,1,1),"y"),""))</f>
        <v/>
      </c>
      <c r="T4523">
        <f>IF(OR($R4523=0,NOT(ISNUMBER($J4523))),"",IFERROR(DATEDIF($J4523,DATE(FY,1,1),"y"),0))</f>
        <v/>
      </c>
      <c r="U4523" s="38">
        <f>IF(OR($R4523=0,NOT(ISNUMBER($I4523))),0,IF(YEAR($I4523)+IF($Q4523=1,RetAgeO,RetAgeE)=FY,MONTH($I4523),IF(YEAR($I4523)+IF($Q4523=1,RetAgeO,RetAgeE)&lt;FY,1,0)))</f>
        <v/>
      </c>
      <c r="V4523" s="38">
        <f>IF(OR($R4523=0,NOT(ISNUMBER($K4523))),0,IF(YEAR($K4523)=FY,MONTH($K4523),IF(YEAR($K4523)&lt;FY,1,0)))</f>
        <v/>
      </c>
      <c r="W4523" s="38">
        <f>IF($R4523=0,0,MIN(12,IF(AND(ISNUMBER($O4523),$O4523&gt;=1,$O4523&lt;=12),INT($O4523),12),IF(AND(RetireExit="Yes",$U4523&gt;0),$U4523,12),IF(AND(ContractExit="Yes",$V4523&gt;0),$V4523,12)))</f>
        <v/>
      </c>
      <c r="X4523" s="37">
        <f>IF(ISNUMBER($P4523),$P4523,IncPct)</f>
        <v/>
      </c>
      <c r="Y4523" s="39">
        <f>IF($W4523=0,0,MAX(0,MIN($W4523,IncMonth-1))+MAX(0,$W4523-IncMonth+1)*(1+$X4523))</f>
        <v/>
      </c>
      <c r="Z4523" s="40">
        <f>IF($C4523="",0,IFERROR(INDEX(Departments!$B$5:$B$54,MATCH($C4523,Departments!$A$5:$A$54,0)),0))</f>
        <v/>
      </c>
      <c r="AA4523" s="41">
        <f>N($L4523)*$Y4523</f>
        <v/>
      </c>
      <c r="AB4523" s="41">
        <f>N($M4523)*$Y4523</f>
        <v/>
      </c>
      <c r="AC4523" s="41">
        <f>$AA4523*$Z4523</f>
        <v/>
      </c>
      <c r="AD4523" s="41">
        <f>$AA4523*BonusMonths/12</f>
        <v/>
      </c>
      <c r="AE4523" s="41">
        <f>($AA4523+SI_Gross*$AB4523)*IF($Q4523=1,SI_O,SI_E)</f>
        <v/>
      </c>
      <c r="AF4523" s="41">
        <f>IF($Q4523=1,0,$AA4523*EOSB)</f>
        <v/>
      </c>
      <c r="AG4523" s="41">
        <f>$AN4523*$W4523</f>
        <v/>
      </c>
      <c r="AH4523" s="41">
        <f>SUM($AA4523:$AG4523)</f>
        <v/>
      </c>
      <c r="AI4523" s="41">
        <f>12*($AM4523+$AN4523)</f>
        <v/>
      </c>
      <c r="AJ4523" s="41">
        <f>$AM4523*((IncMonth-1)+(13-IncMonth)*(1+$X4523))+12*$AN4523</f>
        <v/>
      </c>
      <c r="AK4523" s="41">
        <f>IF($R4523=1,N($L4523)+N($M4523),0)</f>
        <v/>
      </c>
      <c r="AL4523">
        <f>IF($C4523="","",IF(N($L4523)&lt;=0,"Basic salary missing",IF(ISNA(MATCH($C4523,Departments!$A$5:$A$54,0)),"Department not on Departments sheet",IF(AND($I4523&lt;&gt;"",NOT(ISNUMBER($I4523))),"Date of birth is text, not a date",IF(AND($K4523&lt;&gt;"",NOT(ISNUMBER($K4523))),"Contract end is text, not a date","")))))</f>
        <v/>
      </c>
      <c r="AM4523" s="41">
        <f>IF($R4523=0,0,N($L4523)*(1+$Z4523+BonusMonths/12+IF($Q4523=1,0,EOSB))+N($M4523)+(N($L4523)+SI_Gross*N($M4523))*IF($Q4523=1,SI_O,SI_E))</f>
        <v/>
      </c>
      <c r="AN4523" s="41">
        <f>IF($R4523=0,0,(IF($Q4523=1,MedO,MedE+Ticket)+Training)/12)</f>
        <v/>
      </c>
    </row>
    <row r="4524">
      <c r="I4524" s="35" t="n"/>
      <c r="J4524" s="35" t="n"/>
      <c r="K4524" s="35" t="n"/>
      <c r="L4524" s="36" t="n"/>
      <c r="M4524" s="36" t="n"/>
      <c r="P4524" s="37" t="n"/>
      <c r="Q4524" s="38">
        <f>IF($C4524="",0,IF(OR(LOWER(TRIM($G4524))="omani",LOWER(TRIM($G4524))="oman",LOWER(TRIM($G4524))="om",LOWER(TRIM($G4524))="local"),1,0))</f>
        <v/>
      </c>
      <c r="R4524" s="38">
        <f>IF($C4524="",0,IF(OR(ISNUMBER(SEARCH("resign",$N4524)),ISNUMBER(SEARCH("terminat",$N4524)),ISNUMBER(SEARCH("inactive",$N4524)),ISNUMBER(SEARCH("vacan",$N4524)),ISNUMBER(SEARCH("deceased",$N4524)),ISNUMBER(SEARCH("separated",$N4524))),0,1))</f>
        <v/>
      </c>
      <c r="S4524">
        <f>IF(OR($R4524=0,NOT(ISNUMBER($I4524))),"",IFERROR(DATEDIF($I4524,DATE(FY,1,1),"y"),""))</f>
        <v/>
      </c>
      <c r="T4524">
        <f>IF(OR($R4524=0,NOT(ISNUMBER($J4524))),"",IFERROR(DATEDIF($J4524,DATE(FY,1,1),"y"),0))</f>
        <v/>
      </c>
      <c r="U4524" s="38">
        <f>IF(OR($R4524=0,NOT(ISNUMBER($I4524))),0,IF(YEAR($I4524)+IF($Q4524=1,RetAgeO,RetAgeE)=FY,MONTH($I4524),IF(YEAR($I4524)+IF($Q4524=1,RetAgeO,RetAgeE)&lt;FY,1,0)))</f>
        <v/>
      </c>
      <c r="V4524" s="38">
        <f>IF(OR($R4524=0,NOT(ISNUMBER($K4524))),0,IF(YEAR($K4524)=FY,MONTH($K4524),IF(YEAR($K4524)&lt;FY,1,0)))</f>
        <v/>
      </c>
      <c r="W4524" s="38">
        <f>IF($R4524=0,0,MIN(12,IF(AND(ISNUMBER($O4524),$O4524&gt;=1,$O4524&lt;=12),INT($O4524),12),IF(AND(RetireExit="Yes",$U4524&gt;0),$U4524,12),IF(AND(ContractExit="Yes",$V4524&gt;0),$V4524,12)))</f>
        <v/>
      </c>
      <c r="X4524" s="37">
        <f>IF(ISNUMBER($P4524),$P4524,IncPct)</f>
        <v/>
      </c>
      <c r="Y4524" s="39">
        <f>IF($W4524=0,0,MAX(0,MIN($W4524,IncMonth-1))+MAX(0,$W4524-IncMonth+1)*(1+$X4524))</f>
        <v/>
      </c>
      <c r="Z4524" s="40">
        <f>IF($C4524="",0,IFERROR(INDEX(Departments!$B$5:$B$54,MATCH($C4524,Departments!$A$5:$A$54,0)),0))</f>
        <v/>
      </c>
      <c r="AA4524" s="41">
        <f>N($L4524)*$Y4524</f>
        <v/>
      </c>
      <c r="AB4524" s="41">
        <f>N($M4524)*$Y4524</f>
        <v/>
      </c>
      <c r="AC4524" s="41">
        <f>$AA4524*$Z4524</f>
        <v/>
      </c>
      <c r="AD4524" s="41">
        <f>$AA4524*BonusMonths/12</f>
        <v/>
      </c>
      <c r="AE4524" s="41">
        <f>($AA4524+SI_Gross*$AB4524)*IF($Q4524=1,SI_O,SI_E)</f>
        <v/>
      </c>
      <c r="AF4524" s="41">
        <f>IF($Q4524=1,0,$AA4524*EOSB)</f>
        <v/>
      </c>
      <c r="AG4524" s="41">
        <f>$AN4524*$W4524</f>
        <v/>
      </c>
      <c r="AH4524" s="41">
        <f>SUM($AA4524:$AG4524)</f>
        <v/>
      </c>
      <c r="AI4524" s="41">
        <f>12*($AM4524+$AN4524)</f>
        <v/>
      </c>
      <c r="AJ4524" s="41">
        <f>$AM4524*((IncMonth-1)+(13-IncMonth)*(1+$X4524))+12*$AN4524</f>
        <v/>
      </c>
      <c r="AK4524" s="41">
        <f>IF($R4524=1,N($L4524)+N($M4524),0)</f>
        <v/>
      </c>
      <c r="AL4524">
        <f>IF($C4524="","",IF(N($L4524)&lt;=0,"Basic salary missing",IF(ISNA(MATCH($C4524,Departments!$A$5:$A$54,0)),"Department not on Departments sheet",IF(AND($I4524&lt;&gt;"",NOT(ISNUMBER($I4524))),"Date of birth is text, not a date",IF(AND($K4524&lt;&gt;"",NOT(ISNUMBER($K4524))),"Contract end is text, not a date","")))))</f>
        <v/>
      </c>
      <c r="AM4524" s="41">
        <f>IF($R4524=0,0,N($L4524)*(1+$Z4524+BonusMonths/12+IF($Q4524=1,0,EOSB))+N($M4524)+(N($L4524)+SI_Gross*N($M4524))*IF($Q4524=1,SI_O,SI_E))</f>
        <v/>
      </c>
      <c r="AN4524" s="41">
        <f>IF($R4524=0,0,(IF($Q4524=1,MedO,MedE+Ticket)+Training)/12)</f>
        <v/>
      </c>
    </row>
    <row r="4525">
      <c r="I4525" s="35" t="n"/>
      <c r="J4525" s="35" t="n"/>
      <c r="K4525" s="35" t="n"/>
      <c r="L4525" s="36" t="n"/>
      <c r="M4525" s="36" t="n"/>
      <c r="P4525" s="37" t="n"/>
      <c r="Q4525" s="38">
        <f>IF($C4525="",0,IF(OR(LOWER(TRIM($G4525))="omani",LOWER(TRIM($G4525))="oman",LOWER(TRIM($G4525))="om",LOWER(TRIM($G4525))="local"),1,0))</f>
        <v/>
      </c>
      <c r="R4525" s="38">
        <f>IF($C4525="",0,IF(OR(ISNUMBER(SEARCH("resign",$N4525)),ISNUMBER(SEARCH("terminat",$N4525)),ISNUMBER(SEARCH("inactive",$N4525)),ISNUMBER(SEARCH("vacan",$N4525)),ISNUMBER(SEARCH("deceased",$N4525)),ISNUMBER(SEARCH("separated",$N4525))),0,1))</f>
        <v/>
      </c>
      <c r="S4525">
        <f>IF(OR($R4525=0,NOT(ISNUMBER($I4525))),"",IFERROR(DATEDIF($I4525,DATE(FY,1,1),"y"),""))</f>
        <v/>
      </c>
      <c r="T4525">
        <f>IF(OR($R4525=0,NOT(ISNUMBER($J4525))),"",IFERROR(DATEDIF($J4525,DATE(FY,1,1),"y"),0))</f>
        <v/>
      </c>
      <c r="U4525" s="38">
        <f>IF(OR($R4525=0,NOT(ISNUMBER($I4525))),0,IF(YEAR($I4525)+IF($Q4525=1,RetAgeO,RetAgeE)=FY,MONTH($I4525),IF(YEAR($I4525)+IF($Q4525=1,RetAgeO,RetAgeE)&lt;FY,1,0)))</f>
        <v/>
      </c>
      <c r="V4525" s="38">
        <f>IF(OR($R4525=0,NOT(ISNUMBER($K4525))),0,IF(YEAR($K4525)=FY,MONTH($K4525),IF(YEAR($K4525)&lt;FY,1,0)))</f>
        <v/>
      </c>
      <c r="W4525" s="38">
        <f>IF($R4525=0,0,MIN(12,IF(AND(ISNUMBER($O4525),$O4525&gt;=1,$O4525&lt;=12),INT($O4525),12),IF(AND(RetireExit="Yes",$U4525&gt;0),$U4525,12),IF(AND(ContractExit="Yes",$V4525&gt;0),$V4525,12)))</f>
        <v/>
      </c>
      <c r="X4525" s="37">
        <f>IF(ISNUMBER($P4525),$P4525,IncPct)</f>
        <v/>
      </c>
      <c r="Y4525" s="39">
        <f>IF($W4525=0,0,MAX(0,MIN($W4525,IncMonth-1))+MAX(0,$W4525-IncMonth+1)*(1+$X4525))</f>
        <v/>
      </c>
      <c r="Z4525" s="40">
        <f>IF($C4525="",0,IFERROR(INDEX(Departments!$B$5:$B$54,MATCH($C4525,Departments!$A$5:$A$54,0)),0))</f>
        <v/>
      </c>
      <c r="AA4525" s="41">
        <f>N($L4525)*$Y4525</f>
        <v/>
      </c>
      <c r="AB4525" s="41">
        <f>N($M4525)*$Y4525</f>
        <v/>
      </c>
      <c r="AC4525" s="41">
        <f>$AA4525*$Z4525</f>
        <v/>
      </c>
      <c r="AD4525" s="41">
        <f>$AA4525*BonusMonths/12</f>
        <v/>
      </c>
      <c r="AE4525" s="41">
        <f>($AA4525+SI_Gross*$AB4525)*IF($Q4525=1,SI_O,SI_E)</f>
        <v/>
      </c>
      <c r="AF4525" s="41">
        <f>IF($Q4525=1,0,$AA4525*EOSB)</f>
        <v/>
      </c>
      <c r="AG4525" s="41">
        <f>$AN4525*$W4525</f>
        <v/>
      </c>
      <c r="AH4525" s="41">
        <f>SUM($AA4525:$AG4525)</f>
        <v/>
      </c>
      <c r="AI4525" s="41">
        <f>12*($AM4525+$AN4525)</f>
        <v/>
      </c>
      <c r="AJ4525" s="41">
        <f>$AM4525*((IncMonth-1)+(13-IncMonth)*(1+$X4525))+12*$AN4525</f>
        <v/>
      </c>
      <c r="AK4525" s="41">
        <f>IF($R4525=1,N($L4525)+N($M4525),0)</f>
        <v/>
      </c>
      <c r="AL4525">
        <f>IF($C4525="","",IF(N($L4525)&lt;=0,"Basic salary missing",IF(ISNA(MATCH($C4525,Departments!$A$5:$A$54,0)),"Department not on Departments sheet",IF(AND($I4525&lt;&gt;"",NOT(ISNUMBER($I4525))),"Date of birth is text, not a date",IF(AND($K4525&lt;&gt;"",NOT(ISNUMBER($K4525))),"Contract end is text, not a date","")))))</f>
        <v/>
      </c>
      <c r="AM4525" s="41">
        <f>IF($R4525=0,0,N($L4525)*(1+$Z4525+BonusMonths/12+IF($Q4525=1,0,EOSB))+N($M4525)+(N($L4525)+SI_Gross*N($M4525))*IF($Q4525=1,SI_O,SI_E))</f>
        <v/>
      </c>
      <c r="AN4525" s="41">
        <f>IF($R4525=0,0,(IF($Q4525=1,MedO,MedE+Ticket)+Training)/12)</f>
        <v/>
      </c>
    </row>
    <row r="4526">
      <c r="I4526" s="35" t="n"/>
      <c r="J4526" s="35" t="n"/>
      <c r="K4526" s="35" t="n"/>
      <c r="L4526" s="36" t="n"/>
      <c r="M4526" s="36" t="n"/>
      <c r="P4526" s="37" t="n"/>
      <c r="Q4526" s="38">
        <f>IF($C4526="",0,IF(OR(LOWER(TRIM($G4526))="omani",LOWER(TRIM($G4526))="oman",LOWER(TRIM($G4526))="om",LOWER(TRIM($G4526))="local"),1,0))</f>
        <v/>
      </c>
      <c r="R4526" s="38">
        <f>IF($C4526="",0,IF(OR(ISNUMBER(SEARCH("resign",$N4526)),ISNUMBER(SEARCH("terminat",$N4526)),ISNUMBER(SEARCH("inactive",$N4526)),ISNUMBER(SEARCH("vacan",$N4526)),ISNUMBER(SEARCH("deceased",$N4526)),ISNUMBER(SEARCH("separated",$N4526))),0,1))</f>
        <v/>
      </c>
      <c r="S4526">
        <f>IF(OR($R4526=0,NOT(ISNUMBER($I4526))),"",IFERROR(DATEDIF($I4526,DATE(FY,1,1),"y"),""))</f>
        <v/>
      </c>
      <c r="T4526">
        <f>IF(OR($R4526=0,NOT(ISNUMBER($J4526))),"",IFERROR(DATEDIF($J4526,DATE(FY,1,1),"y"),0))</f>
        <v/>
      </c>
      <c r="U4526" s="38">
        <f>IF(OR($R4526=0,NOT(ISNUMBER($I4526))),0,IF(YEAR($I4526)+IF($Q4526=1,RetAgeO,RetAgeE)=FY,MONTH($I4526),IF(YEAR($I4526)+IF($Q4526=1,RetAgeO,RetAgeE)&lt;FY,1,0)))</f>
        <v/>
      </c>
      <c r="V4526" s="38">
        <f>IF(OR($R4526=0,NOT(ISNUMBER($K4526))),0,IF(YEAR($K4526)=FY,MONTH($K4526),IF(YEAR($K4526)&lt;FY,1,0)))</f>
        <v/>
      </c>
      <c r="W4526" s="38">
        <f>IF($R4526=0,0,MIN(12,IF(AND(ISNUMBER($O4526),$O4526&gt;=1,$O4526&lt;=12),INT($O4526),12),IF(AND(RetireExit="Yes",$U4526&gt;0),$U4526,12),IF(AND(ContractExit="Yes",$V4526&gt;0),$V4526,12)))</f>
        <v/>
      </c>
      <c r="X4526" s="37">
        <f>IF(ISNUMBER($P4526),$P4526,IncPct)</f>
        <v/>
      </c>
      <c r="Y4526" s="39">
        <f>IF($W4526=0,0,MAX(0,MIN($W4526,IncMonth-1))+MAX(0,$W4526-IncMonth+1)*(1+$X4526))</f>
        <v/>
      </c>
      <c r="Z4526" s="40">
        <f>IF($C4526="",0,IFERROR(INDEX(Departments!$B$5:$B$54,MATCH($C4526,Departments!$A$5:$A$54,0)),0))</f>
        <v/>
      </c>
      <c r="AA4526" s="41">
        <f>N($L4526)*$Y4526</f>
        <v/>
      </c>
      <c r="AB4526" s="41">
        <f>N($M4526)*$Y4526</f>
        <v/>
      </c>
      <c r="AC4526" s="41">
        <f>$AA4526*$Z4526</f>
        <v/>
      </c>
      <c r="AD4526" s="41">
        <f>$AA4526*BonusMonths/12</f>
        <v/>
      </c>
      <c r="AE4526" s="41">
        <f>($AA4526+SI_Gross*$AB4526)*IF($Q4526=1,SI_O,SI_E)</f>
        <v/>
      </c>
      <c r="AF4526" s="41">
        <f>IF($Q4526=1,0,$AA4526*EOSB)</f>
        <v/>
      </c>
      <c r="AG4526" s="41">
        <f>$AN4526*$W4526</f>
        <v/>
      </c>
      <c r="AH4526" s="41">
        <f>SUM($AA4526:$AG4526)</f>
        <v/>
      </c>
      <c r="AI4526" s="41">
        <f>12*($AM4526+$AN4526)</f>
        <v/>
      </c>
      <c r="AJ4526" s="41">
        <f>$AM4526*((IncMonth-1)+(13-IncMonth)*(1+$X4526))+12*$AN4526</f>
        <v/>
      </c>
      <c r="AK4526" s="41">
        <f>IF($R4526=1,N($L4526)+N($M4526),0)</f>
        <v/>
      </c>
      <c r="AL4526">
        <f>IF($C4526="","",IF(N($L4526)&lt;=0,"Basic salary missing",IF(ISNA(MATCH($C4526,Departments!$A$5:$A$54,0)),"Department not on Departments sheet",IF(AND($I4526&lt;&gt;"",NOT(ISNUMBER($I4526))),"Date of birth is text, not a date",IF(AND($K4526&lt;&gt;"",NOT(ISNUMBER($K4526))),"Contract end is text, not a date","")))))</f>
        <v/>
      </c>
      <c r="AM4526" s="41">
        <f>IF($R4526=0,0,N($L4526)*(1+$Z4526+BonusMonths/12+IF($Q4526=1,0,EOSB))+N($M4526)+(N($L4526)+SI_Gross*N($M4526))*IF($Q4526=1,SI_O,SI_E))</f>
        <v/>
      </c>
      <c r="AN4526" s="41">
        <f>IF($R4526=0,0,(IF($Q4526=1,MedO,MedE+Ticket)+Training)/12)</f>
        <v/>
      </c>
    </row>
    <row r="4527">
      <c r="I4527" s="35" t="n"/>
      <c r="J4527" s="35" t="n"/>
      <c r="K4527" s="35" t="n"/>
      <c r="L4527" s="36" t="n"/>
      <c r="M4527" s="36" t="n"/>
      <c r="P4527" s="37" t="n"/>
      <c r="Q4527" s="38">
        <f>IF($C4527="",0,IF(OR(LOWER(TRIM($G4527))="omani",LOWER(TRIM($G4527))="oman",LOWER(TRIM($G4527))="om",LOWER(TRIM($G4527))="local"),1,0))</f>
        <v/>
      </c>
      <c r="R4527" s="38">
        <f>IF($C4527="",0,IF(OR(ISNUMBER(SEARCH("resign",$N4527)),ISNUMBER(SEARCH("terminat",$N4527)),ISNUMBER(SEARCH("inactive",$N4527)),ISNUMBER(SEARCH("vacan",$N4527)),ISNUMBER(SEARCH("deceased",$N4527)),ISNUMBER(SEARCH("separated",$N4527))),0,1))</f>
        <v/>
      </c>
      <c r="S4527">
        <f>IF(OR($R4527=0,NOT(ISNUMBER($I4527))),"",IFERROR(DATEDIF($I4527,DATE(FY,1,1),"y"),""))</f>
        <v/>
      </c>
      <c r="T4527">
        <f>IF(OR($R4527=0,NOT(ISNUMBER($J4527))),"",IFERROR(DATEDIF($J4527,DATE(FY,1,1),"y"),0))</f>
        <v/>
      </c>
      <c r="U4527" s="38">
        <f>IF(OR($R4527=0,NOT(ISNUMBER($I4527))),0,IF(YEAR($I4527)+IF($Q4527=1,RetAgeO,RetAgeE)=FY,MONTH($I4527),IF(YEAR($I4527)+IF($Q4527=1,RetAgeO,RetAgeE)&lt;FY,1,0)))</f>
        <v/>
      </c>
      <c r="V4527" s="38">
        <f>IF(OR($R4527=0,NOT(ISNUMBER($K4527))),0,IF(YEAR($K4527)=FY,MONTH($K4527),IF(YEAR($K4527)&lt;FY,1,0)))</f>
        <v/>
      </c>
      <c r="W4527" s="38">
        <f>IF($R4527=0,0,MIN(12,IF(AND(ISNUMBER($O4527),$O4527&gt;=1,$O4527&lt;=12),INT($O4527),12),IF(AND(RetireExit="Yes",$U4527&gt;0),$U4527,12),IF(AND(ContractExit="Yes",$V4527&gt;0),$V4527,12)))</f>
        <v/>
      </c>
      <c r="X4527" s="37">
        <f>IF(ISNUMBER($P4527),$P4527,IncPct)</f>
        <v/>
      </c>
      <c r="Y4527" s="39">
        <f>IF($W4527=0,0,MAX(0,MIN($W4527,IncMonth-1))+MAX(0,$W4527-IncMonth+1)*(1+$X4527))</f>
        <v/>
      </c>
      <c r="Z4527" s="40">
        <f>IF($C4527="",0,IFERROR(INDEX(Departments!$B$5:$B$54,MATCH($C4527,Departments!$A$5:$A$54,0)),0))</f>
        <v/>
      </c>
      <c r="AA4527" s="41">
        <f>N($L4527)*$Y4527</f>
        <v/>
      </c>
      <c r="AB4527" s="41">
        <f>N($M4527)*$Y4527</f>
        <v/>
      </c>
      <c r="AC4527" s="41">
        <f>$AA4527*$Z4527</f>
        <v/>
      </c>
      <c r="AD4527" s="41">
        <f>$AA4527*BonusMonths/12</f>
        <v/>
      </c>
      <c r="AE4527" s="41">
        <f>($AA4527+SI_Gross*$AB4527)*IF($Q4527=1,SI_O,SI_E)</f>
        <v/>
      </c>
      <c r="AF4527" s="41">
        <f>IF($Q4527=1,0,$AA4527*EOSB)</f>
        <v/>
      </c>
      <c r="AG4527" s="41">
        <f>$AN4527*$W4527</f>
        <v/>
      </c>
      <c r="AH4527" s="41">
        <f>SUM($AA4527:$AG4527)</f>
        <v/>
      </c>
      <c r="AI4527" s="41">
        <f>12*($AM4527+$AN4527)</f>
        <v/>
      </c>
      <c r="AJ4527" s="41">
        <f>$AM4527*((IncMonth-1)+(13-IncMonth)*(1+$X4527))+12*$AN4527</f>
        <v/>
      </c>
      <c r="AK4527" s="41">
        <f>IF($R4527=1,N($L4527)+N($M4527),0)</f>
        <v/>
      </c>
      <c r="AL4527">
        <f>IF($C4527="","",IF(N($L4527)&lt;=0,"Basic salary missing",IF(ISNA(MATCH($C4527,Departments!$A$5:$A$54,0)),"Department not on Departments sheet",IF(AND($I4527&lt;&gt;"",NOT(ISNUMBER($I4527))),"Date of birth is text, not a date",IF(AND($K4527&lt;&gt;"",NOT(ISNUMBER($K4527))),"Contract end is text, not a date","")))))</f>
        <v/>
      </c>
      <c r="AM4527" s="41">
        <f>IF($R4527=0,0,N($L4527)*(1+$Z4527+BonusMonths/12+IF($Q4527=1,0,EOSB))+N($M4527)+(N($L4527)+SI_Gross*N($M4527))*IF($Q4527=1,SI_O,SI_E))</f>
        <v/>
      </c>
      <c r="AN4527" s="41">
        <f>IF($R4527=0,0,(IF($Q4527=1,MedO,MedE+Ticket)+Training)/12)</f>
        <v/>
      </c>
    </row>
    <row r="4528">
      <c r="I4528" s="35" t="n"/>
      <c r="J4528" s="35" t="n"/>
      <c r="K4528" s="35" t="n"/>
      <c r="L4528" s="36" t="n"/>
      <c r="M4528" s="36" t="n"/>
      <c r="P4528" s="37" t="n"/>
      <c r="Q4528" s="38">
        <f>IF($C4528="",0,IF(OR(LOWER(TRIM($G4528))="omani",LOWER(TRIM($G4528))="oman",LOWER(TRIM($G4528))="om",LOWER(TRIM($G4528))="local"),1,0))</f>
        <v/>
      </c>
      <c r="R4528" s="38">
        <f>IF($C4528="",0,IF(OR(ISNUMBER(SEARCH("resign",$N4528)),ISNUMBER(SEARCH("terminat",$N4528)),ISNUMBER(SEARCH("inactive",$N4528)),ISNUMBER(SEARCH("vacan",$N4528)),ISNUMBER(SEARCH("deceased",$N4528)),ISNUMBER(SEARCH("separated",$N4528))),0,1))</f>
        <v/>
      </c>
      <c r="S4528">
        <f>IF(OR($R4528=0,NOT(ISNUMBER($I4528))),"",IFERROR(DATEDIF($I4528,DATE(FY,1,1),"y"),""))</f>
        <v/>
      </c>
      <c r="T4528">
        <f>IF(OR($R4528=0,NOT(ISNUMBER($J4528))),"",IFERROR(DATEDIF($J4528,DATE(FY,1,1),"y"),0))</f>
        <v/>
      </c>
      <c r="U4528" s="38">
        <f>IF(OR($R4528=0,NOT(ISNUMBER($I4528))),0,IF(YEAR($I4528)+IF($Q4528=1,RetAgeO,RetAgeE)=FY,MONTH($I4528),IF(YEAR($I4528)+IF($Q4528=1,RetAgeO,RetAgeE)&lt;FY,1,0)))</f>
        <v/>
      </c>
      <c r="V4528" s="38">
        <f>IF(OR($R4528=0,NOT(ISNUMBER($K4528))),0,IF(YEAR($K4528)=FY,MONTH($K4528),IF(YEAR($K4528)&lt;FY,1,0)))</f>
        <v/>
      </c>
      <c r="W4528" s="38">
        <f>IF($R4528=0,0,MIN(12,IF(AND(ISNUMBER($O4528),$O4528&gt;=1,$O4528&lt;=12),INT($O4528),12),IF(AND(RetireExit="Yes",$U4528&gt;0),$U4528,12),IF(AND(ContractExit="Yes",$V4528&gt;0),$V4528,12)))</f>
        <v/>
      </c>
      <c r="X4528" s="37">
        <f>IF(ISNUMBER($P4528),$P4528,IncPct)</f>
        <v/>
      </c>
      <c r="Y4528" s="39">
        <f>IF($W4528=0,0,MAX(0,MIN($W4528,IncMonth-1))+MAX(0,$W4528-IncMonth+1)*(1+$X4528))</f>
        <v/>
      </c>
      <c r="Z4528" s="40">
        <f>IF($C4528="",0,IFERROR(INDEX(Departments!$B$5:$B$54,MATCH($C4528,Departments!$A$5:$A$54,0)),0))</f>
        <v/>
      </c>
      <c r="AA4528" s="41">
        <f>N($L4528)*$Y4528</f>
        <v/>
      </c>
      <c r="AB4528" s="41">
        <f>N($M4528)*$Y4528</f>
        <v/>
      </c>
      <c r="AC4528" s="41">
        <f>$AA4528*$Z4528</f>
        <v/>
      </c>
      <c r="AD4528" s="41">
        <f>$AA4528*BonusMonths/12</f>
        <v/>
      </c>
      <c r="AE4528" s="41">
        <f>($AA4528+SI_Gross*$AB4528)*IF($Q4528=1,SI_O,SI_E)</f>
        <v/>
      </c>
      <c r="AF4528" s="41">
        <f>IF($Q4528=1,0,$AA4528*EOSB)</f>
        <v/>
      </c>
      <c r="AG4528" s="41">
        <f>$AN4528*$W4528</f>
        <v/>
      </c>
      <c r="AH4528" s="41">
        <f>SUM($AA4528:$AG4528)</f>
        <v/>
      </c>
      <c r="AI4528" s="41">
        <f>12*($AM4528+$AN4528)</f>
        <v/>
      </c>
      <c r="AJ4528" s="41">
        <f>$AM4528*((IncMonth-1)+(13-IncMonth)*(1+$X4528))+12*$AN4528</f>
        <v/>
      </c>
      <c r="AK4528" s="41">
        <f>IF($R4528=1,N($L4528)+N($M4528),0)</f>
        <v/>
      </c>
      <c r="AL4528">
        <f>IF($C4528="","",IF(N($L4528)&lt;=0,"Basic salary missing",IF(ISNA(MATCH($C4528,Departments!$A$5:$A$54,0)),"Department not on Departments sheet",IF(AND($I4528&lt;&gt;"",NOT(ISNUMBER($I4528))),"Date of birth is text, not a date",IF(AND($K4528&lt;&gt;"",NOT(ISNUMBER($K4528))),"Contract end is text, not a date","")))))</f>
        <v/>
      </c>
      <c r="AM4528" s="41">
        <f>IF($R4528=0,0,N($L4528)*(1+$Z4528+BonusMonths/12+IF($Q4528=1,0,EOSB))+N($M4528)+(N($L4528)+SI_Gross*N($M4528))*IF($Q4528=1,SI_O,SI_E))</f>
        <v/>
      </c>
      <c r="AN4528" s="41">
        <f>IF($R4528=0,0,(IF($Q4528=1,MedO,MedE+Ticket)+Training)/12)</f>
        <v/>
      </c>
    </row>
    <row r="4529">
      <c r="I4529" s="35" t="n"/>
      <c r="J4529" s="35" t="n"/>
      <c r="K4529" s="35" t="n"/>
      <c r="L4529" s="36" t="n"/>
      <c r="M4529" s="36" t="n"/>
      <c r="P4529" s="37" t="n"/>
      <c r="Q4529" s="38">
        <f>IF($C4529="",0,IF(OR(LOWER(TRIM($G4529))="omani",LOWER(TRIM($G4529))="oman",LOWER(TRIM($G4529))="om",LOWER(TRIM($G4529))="local"),1,0))</f>
        <v/>
      </c>
      <c r="R4529" s="38">
        <f>IF($C4529="",0,IF(OR(ISNUMBER(SEARCH("resign",$N4529)),ISNUMBER(SEARCH("terminat",$N4529)),ISNUMBER(SEARCH("inactive",$N4529)),ISNUMBER(SEARCH("vacan",$N4529)),ISNUMBER(SEARCH("deceased",$N4529)),ISNUMBER(SEARCH("separated",$N4529))),0,1))</f>
        <v/>
      </c>
      <c r="S4529">
        <f>IF(OR($R4529=0,NOT(ISNUMBER($I4529))),"",IFERROR(DATEDIF($I4529,DATE(FY,1,1),"y"),""))</f>
        <v/>
      </c>
      <c r="T4529">
        <f>IF(OR($R4529=0,NOT(ISNUMBER($J4529))),"",IFERROR(DATEDIF($J4529,DATE(FY,1,1),"y"),0))</f>
        <v/>
      </c>
      <c r="U4529" s="38">
        <f>IF(OR($R4529=0,NOT(ISNUMBER($I4529))),0,IF(YEAR($I4529)+IF($Q4529=1,RetAgeO,RetAgeE)=FY,MONTH($I4529),IF(YEAR($I4529)+IF($Q4529=1,RetAgeO,RetAgeE)&lt;FY,1,0)))</f>
        <v/>
      </c>
      <c r="V4529" s="38">
        <f>IF(OR($R4529=0,NOT(ISNUMBER($K4529))),0,IF(YEAR($K4529)=FY,MONTH($K4529),IF(YEAR($K4529)&lt;FY,1,0)))</f>
        <v/>
      </c>
      <c r="W4529" s="38">
        <f>IF($R4529=0,0,MIN(12,IF(AND(ISNUMBER($O4529),$O4529&gt;=1,$O4529&lt;=12),INT($O4529),12),IF(AND(RetireExit="Yes",$U4529&gt;0),$U4529,12),IF(AND(ContractExit="Yes",$V4529&gt;0),$V4529,12)))</f>
        <v/>
      </c>
      <c r="X4529" s="37">
        <f>IF(ISNUMBER($P4529),$P4529,IncPct)</f>
        <v/>
      </c>
      <c r="Y4529" s="39">
        <f>IF($W4529=0,0,MAX(0,MIN($W4529,IncMonth-1))+MAX(0,$W4529-IncMonth+1)*(1+$X4529))</f>
        <v/>
      </c>
      <c r="Z4529" s="40">
        <f>IF($C4529="",0,IFERROR(INDEX(Departments!$B$5:$B$54,MATCH($C4529,Departments!$A$5:$A$54,0)),0))</f>
        <v/>
      </c>
      <c r="AA4529" s="41">
        <f>N($L4529)*$Y4529</f>
        <v/>
      </c>
      <c r="AB4529" s="41">
        <f>N($M4529)*$Y4529</f>
        <v/>
      </c>
      <c r="AC4529" s="41">
        <f>$AA4529*$Z4529</f>
        <v/>
      </c>
      <c r="AD4529" s="41">
        <f>$AA4529*BonusMonths/12</f>
        <v/>
      </c>
      <c r="AE4529" s="41">
        <f>($AA4529+SI_Gross*$AB4529)*IF($Q4529=1,SI_O,SI_E)</f>
        <v/>
      </c>
      <c r="AF4529" s="41">
        <f>IF($Q4529=1,0,$AA4529*EOSB)</f>
        <v/>
      </c>
      <c r="AG4529" s="41">
        <f>$AN4529*$W4529</f>
        <v/>
      </c>
      <c r="AH4529" s="41">
        <f>SUM($AA4529:$AG4529)</f>
        <v/>
      </c>
      <c r="AI4529" s="41">
        <f>12*($AM4529+$AN4529)</f>
        <v/>
      </c>
      <c r="AJ4529" s="41">
        <f>$AM4529*((IncMonth-1)+(13-IncMonth)*(1+$X4529))+12*$AN4529</f>
        <v/>
      </c>
      <c r="AK4529" s="41">
        <f>IF($R4529=1,N($L4529)+N($M4529),0)</f>
        <v/>
      </c>
      <c r="AL4529">
        <f>IF($C4529="","",IF(N($L4529)&lt;=0,"Basic salary missing",IF(ISNA(MATCH($C4529,Departments!$A$5:$A$54,0)),"Department not on Departments sheet",IF(AND($I4529&lt;&gt;"",NOT(ISNUMBER($I4529))),"Date of birth is text, not a date",IF(AND($K4529&lt;&gt;"",NOT(ISNUMBER($K4529))),"Contract end is text, not a date","")))))</f>
        <v/>
      </c>
      <c r="AM4529" s="41">
        <f>IF($R4529=0,0,N($L4529)*(1+$Z4529+BonusMonths/12+IF($Q4529=1,0,EOSB))+N($M4529)+(N($L4529)+SI_Gross*N($M4529))*IF($Q4529=1,SI_O,SI_E))</f>
        <v/>
      </c>
      <c r="AN4529" s="41">
        <f>IF($R4529=0,0,(IF($Q4529=1,MedO,MedE+Ticket)+Training)/12)</f>
        <v/>
      </c>
    </row>
    <row r="4530">
      <c r="I4530" s="35" t="n"/>
      <c r="J4530" s="35" t="n"/>
      <c r="K4530" s="35" t="n"/>
      <c r="L4530" s="36" t="n"/>
      <c r="M4530" s="36" t="n"/>
      <c r="P4530" s="37" t="n"/>
      <c r="Q4530" s="38">
        <f>IF($C4530="",0,IF(OR(LOWER(TRIM($G4530))="omani",LOWER(TRIM($G4530))="oman",LOWER(TRIM($G4530))="om",LOWER(TRIM($G4530))="local"),1,0))</f>
        <v/>
      </c>
      <c r="R4530" s="38">
        <f>IF($C4530="",0,IF(OR(ISNUMBER(SEARCH("resign",$N4530)),ISNUMBER(SEARCH("terminat",$N4530)),ISNUMBER(SEARCH("inactive",$N4530)),ISNUMBER(SEARCH("vacan",$N4530)),ISNUMBER(SEARCH("deceased",$N4530)),ISNUMBER(SEARCH("separated",$N4530))),0,1))</f>
        <v/>
      </c>
      <c r="S4530">
        <f>IF(OR($R4530=0,NOT(ISNUMBER($I4530))),"",IFERROR(DATEDIF($I4530,DATE(FY,1,1),"y"),""))</f>
        <v/>
      </c>
      <c r="T4530">
        <f>IF(OR($R4530=0,NOT(ISNUMBER($J4530))),"",IFERROR(DATEDIF($J4530,DATE(FY,1,1),"y"),0))</f>
        <v/>
      </c>
      <c r="U4530" s="38">
        <f>IF(OR($R4530=0,NOT(ISNUMBER($I4530))),0,IF(YEAR($I4530)+IF($Q4530=1,RetAgeO,RetAgeE)=FY,MONTH($I4530),IF(YEAR($I4530)+IF($Q4530=1,RetAgeO,RetAgeE)&lt;FY,1,0)))</f>
        <v/>
      </c>
      <c r="V4530" s="38">
        <f>IF(OR($R4530=0,NOT(ISNUMBER($K4530))),0,IF(YEAR($K4530)=FY,MONTH($K4530),IF(YEAR($K4530)&lt;FY,1,0)))</f>
        <v/>
      </c>
      <c r="W4530" s="38">
        <f>IF($R4530=0,0,MIN(12,IF(AND(ISNUMBER($O4530),$O4530&gt;=1,$O4530&lt;=12),INT($O4530),12),IF(AND(RetireExit="Yes",$U4530&gt;0),$U4530,12),IF(AND(ContractExit="Yes",$V4530&gt;0),$V4530,12)))</f>
        <v/>
      </c>
      <c r="X4530" s="37">
        <f>IF(ISNUMBER($P4530),$P4530,IncPct)</f>
        <v/>
      </c>
      <c r="Y4530" s="39">
        <f>IF($W4530=0,0,MAX(0,MIN($W4530,IncMonth-1))+MAX(0,$W4530-IncMonth+1)*(1+$X4530))</f>
        <v/>
      </c>
      <c r="Z4530" s="40">
        <f>IF($C4530="",0,IFERROR(INDEX(Departments!$B$5:$B$54,MATCH($C4530,Departments!$A$5:$A$54,0)),0))</f>
        <v/>
      </c>
      <c r="AA4530" s="41">
        <f>N($L4530)*$Y4530</f>
        <v/>
      </c>
      <c r="AB4530" s="41">
        <f>N($M4530)*$Y4530</f>
        <v/>
      </c>
      <c r="AC4530" s="41">
        <f>$AA4530*$Z4530</f>
        <v/>
      </c>
      <c r="AD4530" s="41">
        <f>$AA4530*BonusMonths/12</f>
        <v/>
      </c>
      <c r="AE4530" s="41">
        <f>($AA4530+SI_Gross*$AB4530)*IF($Q4530=1,SI_O,SI_E)</f>
        <v/>
      </c>
      <c r="AF4530" s="41">
        <f>IF($Q4530=1,0,$AA4530*EOSB)</f>
        <v/>
      </c>
      <c r="AG4530" s="41">
        <f>$AN4530*$W4530</f>
        <v/>
      </c>
      <c r="AH4530" s="41">
        <f>SUM($AA4530:$AG4530)</f>
        <v/>
      </c>
      <c r="AI4530" s="41">
        <f>12*($AM4530+$AN4530)</f>
        <v/>
      </c>
      <c r="AJ4530" s="41">
        <f>$AM4530*((IncMonth-1)+(13-IncMonth)*(1+$X4530))+12*$AN4530</f>
        <v/>
      </c>
      <c r="AK4530" s="41">
        <f>IF($R4530=1,N($L4530)+N($M4530),0)</f>
        <v/>
      </c>
      <c r="AL4530">
        <f>IF($C4530="","",IF(N($L4530)&lt;=0,"Basic salary missing",IF(ISNA(MATCH($C4530,Departments!$A$5:$A$54,0)),"Department not on Departments sheet",IF(AND($I4530&lt;&gt;"",NOT(ISNUMBER($I4530))),"Date of birth is text, not a date",IF(AND($K4530&lt;&gt;"",NOT(ISNUMBER($K4530))),"Contract end is text, not a date","")))))</f>
        <v/>
      </c>
      <c r="AM4530" s="41">
        <f>IF($R4530=0,0,N($L4530)*(1+$Z4530+BonusMonths/12+IF($Q4530=1,0,EOSB))+N($M4530)+(N($L4530)+SI_Gross*N($M4530))*IF($Q4530=1,SI_O,SI_E))</f>
        <v/>
      </c>
      <c r="AN4530" s="41">
        <f>IF($R4530=0,0,(IF($Q4530=1,MedO,MedE+Ticket)+Training)/12)</f>
        <v/>
      </c>
    </row>
    <row r="4531">
      <c r="I4531" s="35" t="n"/>
      <c r="J4531" s="35" t="n"/>
      <c r="K4531" s="35" t="n"/>
      <c r="L4531" s="36" t="n"/>
      <c r="M4531" s="36" t="n"/>
      <c r="P4531" s="37" t="n"/>
      <c r="Q4531" s="38">
        <f>IF($C4531="",0,IF(OR(LOWER(TRIM($G4531))="omani",LOWER(TRIM($G4531))="oman",LOWER(TRIM($G4531))="om",LOWER(TRIM($G4531))="local"),1,0))</f>
        <v/>
      </c>
      <c r="R4531" s="38">
        <f>IF($C4531="",0,IF(OR(ISNUMBER(SEARCH("resign",$N4531)),ISNUMBER(SEARCH("terminat",$N4531)),ISNUMBER(SEARCH("inactive",$N4531)),ISNUMBER(SEARCH("vacan",$N4531)),ISNUMBER(SEARCH("deceased",$N4531)),ISNUMBER(SEARCH("separated",$N4531))),0,1))</f>
        <v/>
      </c>
      <c r="S4531">
        <f>IF(OR($R4531=0,NOT(ISNUMBER($I4531))),"",IFERROR(DATEDIF($I4531,DATE(FY,1,1),"y"),""))</f>
        <v/>
      </c>
      <c r="T4531">
        <f>IF(OR($R4531=0,NOT(ISNUMBER($J4531))),"",IFERROR(DATEDIF($J4531,DATE(FY,1,1),"y"),0))</f>
        <v/>
      </c>
      <c r="U4531" s="38">
        <f>IF(OR($R4531=0,NOT(ISNUMBER($I4531))),0,IF(YEAR($I4531)+IF($Q4531=1,RetAgeO,RetAgeE)=FY,MONTH($I4531),IF(YEAR($I4531)+IF($Q4531=1,RetAgeO,RetAgeE)&lt;FY,1,0)))</f>
        <v/>
      </c>
      <c r="V4531" s="38">
        <f>IF(OR($R4531=0,NOT(ISNUMBER($K4531))),0,IF(YEAR($K4531)=FY,MONTH($K4531),IF(YEAR($K4531)&lt;FY,1,0)))</f>
        <v/>
      </c>
      <c r="W4531" s="38">
        <f>IF($R4531=0,0,MIN(12,IF(AND(ISNUMBER($O4531),$O4531&gt;=1,$O4531&lt;=12),INT($O4531),12),IF(AND(RetireExit="Yes",$U4531&gt;0),$U4531,12),IF(AND(ContractExit="Yes",$V4531&gt;0),$V4531,12)))</f>
        <v/>
      </c>
      <c r="X4531" s="37">
        <f>IF(ISNUMBER($P4531),$P4531,IncPct)</f>
        <v/>
      </c>
      <c r="Y4531" s="39">
        <f>IF($W4531=0,0,MAX(0,MIN($W4531,IncMonth-1))+MAX(0,$W4531-IncMonth+1)*(1+$X4531))</f>
        <v/>
      </c>
      <c r="Z4531" s="40">
        <f>IF($C4531="",0,IFERROR(INDEX(Departments!$B$5:$B$54,MATCH($C4531,Departments!$A$5:$A$54,0)),0))</f>
        <v/>
      </c>
      <c r="AA4531" s="41">
        <f>N($L4531)*$Y4531</f>
        <v/>
      </c>
      <c r="AB4531" s="41">
        <f>N($M4531)*$Y4531</f>
        <v/>
      </c>
      <c r="AC4531" s="41">
        <f>$AA4531*$Z4531</f>
        <v/>
      </c>
      <c r="AD4531" s="41">
        <f>$AA4531*BonusMonths/12</f>
        <v/>
      </c>
      <c r="AE4531" s="41">
        <f>($AA4531+SI_Gross*$AB4531)*IF($Q4531=1,SI_O,SI_E)</f>
        <v/>
      </c>
      <c r="AF4531" s="41">
        <f>IF($Q4531=1,0,$AA4531*EOSB)</f>
        <v/>
      </c>
      <c r="AG4531" s="41">
        <f>$AN4531*$W4531</f>
        <v/>
      </c>
      <c r="AH4531" s="41">
        <f>SUM($AA4531:$AG4531)</f>
        <v/>
      </c>
      <c r="AI4531" s="41">
        <f>12*($AM4531+$AN4531)</f>
        <v/>
      </c>
      <c r="AJ4531" s="41">
        <f>$AM4531*((IncMonth-1)+(13-IncMonth)*(1+$X4531))+12*$AN4531</f>
        <v/>
      </c>
      <c r="AK4531" s="41">
        <f>IF($R4531=1,N($L4531)+N($M4531),0)</f>
        <v/>
      </c>
      <c r="AL4531">
        <f>IF($C4531="","",IF(N($L4531)&lt;=0,"Basic salary missing",IF(ISNA(MATCH($C4531,Departments!$A$5:$A$54,0)),"Department not on Departments sheet",IF(AND($I4531&lt;&gt;"",NOT(ISNUMBER($I4531))),"Date of birth is text, not a date",IF(AND($K4531&lt;&gt;"",NOT(ISNUMBER($K4531))),"Contract end is text, not a date","")))))</f>
        <v/>
      </c>
      <c r="AM4531" s="41">
        <f>IF($R4531=0,0,N($L4531)*(1+$Z4531+BonusMonths/12+IF($Q4531=1,0,EOSB))+N($M4531)+(N($L4531)+SI_Gross*N($M4531))*IF($Q4531=1,SI_O,SI_E))</f>
        <v/>
      </c>
      <c r="AN4531" s="41">
        <f>IF($R4531=0,0,(IF($Q4531=1,MedO,MedE+Ticket)+Training)/12)</f>
        <v/>
      </c>
    </row>
    <row r="4532">
      <c r="I4532" s="35" t="n"/>
      <c r="J4532" s="35" t="n"/>
      <c r="K4532" s="35" t="n"/>
      <c r="L4532" s="36" t="n"/>
      <c r="M4532" s="36" t="n"/>
      <c r="P4532" s="37" t="n"/>
      <c r="Q4532" s="38">
        <f>IF($C4532="",0,IF(OR(LOWER(TRIM($G4532))="omani",LOWER(TRIM($G4532))="oman",LOWER(TRIM($G4532))="om",LOWER(TRIM($G4532))="local"),1,0))</f>
        <v/>
      </c>
      <c r="R4532" s="38">
        <f>IF($C4532="",0,IF(OR(ISNUMBER(SEARCH("resign",$N4532)),ISNUMBER(SEARCH("terminat",$N4532)),ISNUMBER(SEARCH("inactive",$N4532)),ISNUMBER(SEARCH("vacan",$N4532)),ISNUMBER(SEARCH("deceased",$N4532)),ISNUMBER(SEARCH("separated",$N4532))),0,1))</f>
        <v/>
      </c>
      <c r="S4532">
        <f>IF(OR($R4532=0,NOT(ISNUMBER($I4532))),"",IFERROR(DATEDIF($I4532,DATE(FY,1,1),"y"),""))</f>
        <v/>
      </c>
      <c r="T4532">
        <f>IF(OR($R4532=0,NOT(ISNUMBER($J4532))),"",IFERROR(DATEDIF($J4532,DATE(FY,1,1),"y"),0))</f>
        <v/>
      </c>
      <c r="U4532" s="38">
        <f>IF(OR($R4532=0,NOT(ISNUMBER($I4532))),0,IF(YEAR($I4532)+IF($Q4532=1,RetAgeO,RetAgeE)=FY,MONTH($I4532),IF(YEAR($I4532)+IF($Q4532=1,RetAgeO,RetAgeE)&lt;FY,1,0)))</f>
        <v/>
      </c>
      <c r="V4532" s="38">
        <f>IF(OR($R4532=0,NOT(ISNUMBER($K4532))),0,IF(YEAR($K4532)=FY,MONTH($K4532),IF(YEAR($K4532)&lt;FY,1,0)))</f>
        <v/>
      </c>
      <c r="W4532" s="38">
        <f>IF($R4532=0,0,MIN(12,IF(AND(ISNUMBER($O4532),$O4532&gt;=1,$O4532&lt;=12),INT($O4532),12),IF(AND(RetireExit="Yes",$U4532&gt;0),$U4532,12),IF(AND(ContractExit="Yes",$V4532&gt;0),$V4532,12)))</f>
        <v/>
      </c>
      <c r="X4532" s="37">
        <f>IF(ISNUMBER($P4532),$P4532,IncPct)</f>
        <v/>
      </c>
      <c r="Y4532" s="39">
        <f>IF($W4532=0,0,MAX(0,MIN($W4532,IncMonth-1))+MAX(0,$W4532-IncMonth+1)*(1+$X4532))</f>
        <v/>
      </c>
      <c r="Z4532" s="40">
        <f>IF($C4532="",0,IFERROR(INDEX(Departments!$B$5:$B$54,MATCH($C4532,Departments!$A$5:$A$54,0)),0))</f>
        <v/>
      </c>
      <c r="AA4532" s="41">
        <f>N($L4532)*$Y4532</f>
        <v/>
      </c>
      <c r="AB4532" s="41">
        <f>N($M4532)*$Y4532</f>
        <v/>
      </c>
      <c r="AC4532" s="41">
        <f>$AA4532*$Z4532</f>
        <v/>
      </c>
      <c r="AD4532" s="41">
        <f>$AA4532*BonusMonths/12</f>
        <v/>
      </c>
      <c r="AE4532" s="41">
        <f>($AA4532+SI_Gross*$AB4532)*IF($Q4532=1,SI_O,SI_E)</f>
        <v/>
      </c>
      <c r="AF4532" s="41">
        <f>IF($Q4532=1,0,$AA4532*EOSB)</f>
        <v/>
      </c>
      <c r="AG4532" s="41">
        <f>$AN4532*$W4532</f>
        <v/>
      </c>
      <c r="AH4532" s="41">
        <f>SUM($AA4532:$AG4532)</f>
        <v/>
      </c>
      <c r="AI4532" s="41">
        <f>12*($AM4532+$AN4532)</f>
        <v/>
      </c>
      <c r="AJ4532" s="41">
        <f>$AM4532*((IncMonth-1)+(13-IncMonth)*(1+$X4532))+12*$AN4532</f>
        <v/>
      </c>
      <c r="AK4532" s="41">
        <f>IF($R4532=1,N($L4532)+N($M4532),0)</f>
        <v/>
      </c>
      <c r="AL4532">
        <f>IF($C4532="","",IF(N($L4532)&lt;=0,"Basic salary missing",IF(ISNA(MATCH($C4532,Departments!$A$5:$A$54,0)),"Department not on Departments sheet",IF(AND($I4532&lt;&gt;"",NOT(ISNUMBER($I4532))),"Date of birth is text, not a date",IF(AND($K4532&lt;&gt;"",NOT(ISNUMBER($K4532))),"Contract end is text, not a date","")))))</f>
        <v/>
      </c>
      <c r="AM4532" s="41">
        <f>IF($R4532=0,0,N($L4532)*(1+$Z4532+BonusMonths/12+IF($Q4532=1,0,EOSB))+N($M4532)+(N($L4532)+SI_Gross*N($M4532))*IF($Q4532=1,SI_O,SI_E))</f>
        <v/>
      </c>
      <c r="AN4532" s="41">
        <f>IF($R4532=0,0,(IF($Q4532=1,MedO,MedE+Ticket)+Training)/12)</f>
        <v/>
      </c>
    </row>
    <row r="4533">
      <c r="I4533" s="35" t="n"/>
      <c r="J4533" s="35" t="n"/>
      <c r="K4533" s="35" t="n"/>
      <c r="L4533" s="36" t="n"/>
      <c r="M4533" s="36" t="n"/>
      <c r="P4533" s="37" t="n"/>
      <c r="Q4533" s="38">
        <f>IF($C4533="",0,IF(OR(LOWER(TRIM($G4533))="omani",LOWER(TRIM($G4533))="oman",LOWER(TRIM($G4533))="om",LOWER(TRIM($G4533))="local"),1,0))</f>
        <v/>
      </c>
      <c r="R4533" s="38">
        <f>IF($C4533="",0,IF(OR(ISNUMBER(SEARCH("resign",$N4533)),ISNUMBER(SEARCH("terminat",$N4533)),ISNUMBER(SEARCH("inactive",$N4533)),ISNUMBER(SEARCH("vacan",$N4533)),ISNUMBER(SEARCH("deceased",$N4533)),ISNUMBER(SEARCH("separated",$N4533))),0,1))</f>
        <v/>
      </c>
      <c r="S4533">
        <f>IF(OR($R4533=0,NOT(ISNUMBER($I4533))),"",IFERROR(DATEDIF($I4533,DATE(FY,1,1),"y"),""))</f>
        <v/>
      </c>
      <c r="T4533">
        <f>IF(OR($R4533=0,NOT(ISNUMBER($J4533))),"",IFERROR(DATEDIF($J4533,DATE(FY,1,1),"y"),0))</f>
        <v/>
      </c>
      <c r="U4533" s="38">
        <f>IF(OR($R4533=0,NOT(ISNUMBER($I4533))),0,IF(YEAR($I4533)+IF($Q4533=1,RetAgeO,RetAgeE)=FY,MONTH($I4533),IF(YEAR($I4533)+IF($Q4533=1,RetAgeO,RetAgeE)&lt;FY,1,0)))</f>
        <v/>
      </c>
      <c r="V4533" s="38">
        <f>IF(OR($R4533=0,NOT(ISNUMBER($K4533))),0,IF(YEAR($K4533)=FY,MONTH($K4533),IF(YEAR($K4533)&lt;FY,1,0)))</f>
        <v/>
      </c>
      <c r="W4533" s="38">
        <f>IF($R4533=0,0,MIN(12,IF(AND(ISNUMBER($O4533),$O4533&gt;=1,$O4533&lt;=12),INT($O4533),12),IF(AND(RetireExit="Yes",$U4533&gt;0),$U4533,12),IF(AND(ContractExit="Yes",$V4533&gt;0),$V4533,12)))</f>
        <v/>
      </c>
      <c r="X4533" s="37">
        <f>IF(ISNUMBER($P4533),$P4533,IncPct)</f>
        <v/>
      </c>
      <c r="Y4533" s="39">
        <f>IF($W4533=0,0,MAX(0,MIN($W4533,IncMonth-1))+MAX(0,$W4533-IncMonth+1)*(1+$X4533))</f>
        <v/>
      </c>
      <c r="Z4533" s="40">
        <f>IF($C4533="",0,IFERROR(INDEX(Departments!$B$5:$B$54,MATCH($C4533,Departments!$A$5:$A$54,0)),0))</f>
        <v/>
      </c>
      <c r="AA4533" s="41">
        <f>N($L4533)*$Y4533</f>
        <v/>
      </c>
      <c r="AB4533" s="41">
        <f>N($M4533)*$Y4533</f>
        <v/>
      </c>
      <c r="AC4533" s="41">
        <f>$AA4533*$Z4533</f>
        <v/>
      </c>
      <c r="AD4533" s="41">
        <f>$AA4533*BonusMonths/12</f>
        <v/>
      </c>
      <c r="AE4533" s="41">
        <f>($AA4533+SI_Gross*$AB4533)*IF($Q4533=1,SI_O,SI_E)</f>
        <v/>
      </c>
      <c r="AF4533" s="41">
        <f>IF($Q4533=1,0,$AA4533*EOSB)</f>
        <v/>
      </c>
      <c r="AG4533" s="41">
        <f>$AN4533*$W4533</f>
        <v/>
      </c>
      <c r="AH4533" s="41">
        <f>SUM($AA4533:$AG4533)</f>
        <v/>
      </c>
      <c r="AI4533" s="41">
        <f>12*($AM4533+$AN4533)</f>
        <v/>
      </c>
      <c r="AJ4533" s="41">
        <f>$AM4533*((IncMonth-1)+(13-IncMonth)*(1+$X4533))+12*$AN4533</f>
        <v/>
      </c>
      <c r="AK4533" s="41">
        <f>IF($R4533=1,N($L4533)+N($M4533),0)</f>
        <v/>
      </c>
      <c r="AL4533">
        <f>IF($C4533="","",IF(N($L4533)&lt;=0,"Basic salary missing",IF(ISNA(MATCH($C4533,Departments!$A$5:$A$54,0)),"Department not on Departments sheet",IF(AND($I4533&lt;&gt;"",NOT(ISNUMBER($I4533))),"Date of birth is text, not a date",IF(AND($K4533&lt;&gt;"",NOT(ISNUMBER($K4533))),"Contract end is text, not a date","")))))</f>
        <v/>
      </c>
      <c r="AM4533" s="41">
        <f>IF($R4533=0,0,N($L4533)*(1+$Z4533+BonusMonths/12+IF($Q4533=1,0,EOSB))+N($M4533)+(N($L4533)+SI_Gross*N($M4533))*IF($Q4533=1,SI_O,SI_E))</f>
        <v/>
      </c>
      <c r="AN4533" s="41">
        <f>IF($R4533=0,0,(IF($Q4533=1,MedO,MedE+Ticket)+Training)/12)</f>
        <v/>
      </c>
    </row>
    <row r="4534">
      <c r="I4534" s="35" t="n"/>
      <c r="J4534" s="35" t="n"/>
      <c r="K4534" s="35" t="n"/>
      <c r="L4534" s="36" t="n"/>
      <c r="M4534" s="36" t="n"/>
      <c r="P4534" s="37" t="n"/>
      <c r="Q4534" s="38">
        <f>IF($C4534="",0,IF(OR(LOWER(TRIM($G4534))="omani",LOWER(TRIM($G4534))="oman",LOWER(TRIM($G4534))="om",LOWER(TRIM($G4534))="local"),1,0))</f>
        <v/>
      </c>
      <c r="R4534" s="38">
        <f>IF($C4534="",0,IF(OR(ISNUMBER(SEARCH("resign",$N4534)),ISNUMBER(SEARCH("terminat",$N4534)),ISNUMBER(SEARCH("inactive",$N4534)),ISNUMBER(SEARCH("vacan",$N4534)),ISNUMBER(SEARCH("deceased",$N4534)),ISNUMBER(SEARCH("separated",$N4534))),0,1))</f>
        <v/>
      </c>
      <c r="S4534">
        <f>IF(OR($R4534=0,NOT(ISNUMBER($I4534))),"",IFERROR(DATEDIF($I4534,DATE(FY,1,1),"y"),""))</f>
        <v/>
      </c>
      <c r="T4534">
        <f>IF(OR($R4534=0,NOT(ISNUMBER($J4534))),"",IFERROR(DATEDIF($J4534,DATE(FY,1,1),"y"),0))</f>
        <v/>
      </c>
      <c r="U4534" s="38">
        <f>IF(OR($R4534=0,NOT(ISNUMBER($I4534))),0,IF(YEAR($I4534)+IF($Q4534=1,RetAgeO,RetAgeE)=FY,MONTH($I4534),IF(YEAR($I4534)+IF($Q4534=1,RetAgeO,RetAgeE)&lt;FY,1,0)))</f>
        <v/>
      </c>
      <c r="V4534" s="38">
        <f>IF(OR($R4534=0,NOT(ISNUMBER($K4534))),0,IF(YEAR($K4534)=FY,MONTH($K4534),IF(YEAR($K4534)&lt;FY,1,0)))</f>
        <v/>
      </c>
      <c r="W4534" s="38">
        <f>IF($R4534=0,0,MIN(12,IF(AND(ISNUMBER($O4534),$O4534&gt;=1,$O4534&lt;=12),INT($O4534),12),IF(AND(RetireExit="Yes",$U4534&gt;0),$U4534,12),IF(AND(ContractExit="Yes",$V4534&gt;0),$V4534,12)))</f>
        <v/>
      </c>
      <c r="X4534" s="37">
        <f>IF(ISNUMBER($P4534),$P4534,IncPct)</f>
        <v/>
      </c>
      <c r="Y4534" s="39">
        <f>IF($W4534=0,0,MAX(0,MIN($W4534,IncMonth-1))+MAX(0,$W4534-IncMonth+1)*(1+$X4534))</f>
        <v/>
      </c>
      <c r="Z4534" s="40">
        <f>IF($C4534="",0,IFERROR(INDEX(Departments!$B$5:$B$54,MATCH($C4534,Departments!$A$5:$A$54,0)),0))</f>
        <v/>
      </c>
      <c r="AA4534" s="41">
        <f>N($L4534)*$Y4534</f>
        <v/>
      </c>
      <c r="AB4534" s="41">
        <f>N($M4534)*$Y4534</f>
        <v/>
      </c>
      <c r="AC4534" s="41">
        <f>$AA4534*$Z4534</f>
        <v/>
      </c>
      <c r="AD4534" s="41">
        <f>$AA4534*BonusMonths/12</f>
        <v/>
      </c>
      <c r="AE4534" s="41">
        <f>($AA4534+SI_Gross*$AB4534)*IF($Q4534=1,SI_O,SI_E)</f>
        <v/>
      </c>
      <c r="AF4534" s="41">
        <f>IF($Q4534=1,0,$AA4534*EOSB)</f>
        <v/>
      </c>
      <c r="AG4534" s="41">
        <f>$AN4534*$W4534</f>
        <v/>
      </c>
      <c r="AH4534" s="41">
        <f>SUM($AA4534:$AG4534)</f>
        <v/>
      </c>
      <c r="AI4534" s="41">
        <f>12*($AM4534+$AN4534)</f>
        <v/>
      </c>
      <c r="AJ4534" s="41">
        <f>$AM4534*((IncMonth-1)+(13-IncMonth)*(1+$X4534))+12*$AN4534</f>
        <v/>
      </c>
      <c r="AK4534" s="41">
        <f>IF($R4534=1,N($L4534)+N($M4534),0)</f>
        <v/>
      </c>
      <c r="AL4534">
        <f>IF($C4534="","",IF(N($L4534)&lt;=0,"Basic salary missing",IF(ISNA(MATCH($C4534,Departments!$A$5:$A$54,0)),"Department not on Departments sheet",IF(AND($I4534&lt;&gt;"",NOT(ISNUMBER($I4534))),"Date of birth is text, not a date",IF(AND($K4534&lt;&gt;"",NOT(ISNUMBER($K4534))),"Contract end is text, not a date","")))))</f>
        <v/>
      </c>
      <c r="AM4534" s="41">
        <f>IF($R4534=0,0,N($L4534)*(1+$Z4534+BonusMonths/12+IF($Q4534=1,0,EOSB))+N($M4534)+(N($L4534)+SI_Gross*N($M4534))*IF($Q4534=1,SI_O,SI_E))</f>
        <v/>
      </c>
      <c r="AN4534" s="41">
        <f>IF($R4534=0,0,(IF($Q4534=1,MedO,MedE+Ticket)+Training)/12)</f>
        <v/>
      </c>
    </row>
    <row r="4535">
      <c r="I4535" s="35" t="n"/>
      <c r="J4535" s="35" t="n"/>
      <c r="K4535" s="35" t="n"/>
      <c r="L4535" s="36" t="n"/>
      <c r="M4535" s="36" t="n"/>
      <c r="P4535" s="37" t="n"/>
      <c r="Q4535" s="38">
        <f>IF($C4535="",0,IF(OR(LOWER(TRIM($G4535))="omani",LOWER(TRIM($G4535))="oman",LOWER(TRIM($G4535))="om",LOWER(TRIM($G4535))="local"),1,0))</f>
        <v/>
      </c>
      <c r="R4535" s="38">
        <f>IF($C4535="",0,IF(OR(ISNUMBER(SEARCH("resign",$N4535)),ISNUMBER(SEARCH("terminat",$N4535)),ISNUMBER(SEARCH("inactive",$N4535)),ISNUMBER(SEARCH("vacan",$N4535)),ISNUMBER(SEARCH("deceased",$N4535)),ISNUMBER(SEARCH("separated",$N4535))),0,1))</f>
        <v/>
      </c>
      <c r="S4535">
        <f>IF(OR($R4535=0,NOT(ISNUMBER($I4535))),"",IFERROR(DATEDIF($I4535,DATE(FY,1,1),"y"),""))</f>
        <v/>
      </c>
      <c r="T4535">
        <f>IF(OR($R4535=0,NOT(ISNUMBER($J4535))),"",IFERROR(DATEDIF($J4535,DATE(FY,1,1),"y"),0))</f>
        <v/>
      </c>
      <c r="U4535" s="38">
        <f>IF(OR($R4535=0,NOT(ISNUMBER($I4535))),0,IF(YEAR($I4535)+IF($Q4535=1,RetAgeO,RetAgeE)=FY,MONTH($I4535),IF(YEAR($I4535)+IF($Q4535=1,RetAgeO,RetAgeE)&lt;FY,1,0)))</f>
        <v/>
      </c>
      <c r="V4535" s="38">
        <f>IF(OR($R4535=0,NOT(ISNUMBER($K4535))),0,IF(YEAR($K4535)=FY,MONTH($K4535),IF(YEAR($K4535)&lt;FY,1,0)))</f>
        <v/>
      </c>
      <c r="W4535" s="38">
        <f>IF($R4535=0,0,MIN(12,IF(AND(ISNUMBER($O4535),$O4535&gt;=1,$O4535&lt;=12),INT($O4535),12),IF(AND(RetireExit="Yes",$U4535&gt;0),$U4535,12),IF(AND(ContractExit="Yes",$V4535&gt;0),$V4535,12)))</f>
        <v/>
      </c>
      <c r="X4535" s="37">
        <f>IF(ISNUMBER($P4535),$P4535,IncPct)</f>
        <v/>
      </c>
      <c r="Y4535" s="39">
        <f>IF($W4535=0,0,MAX(0,MIN($W4535,IncMonth-1))+MAX(0,$W4535-IncMonth+1)*(1+$X4535))</f>
        <v/>
      </c>
      <c r="Z4535" s="40">
        <f>IF($C4535="",0,IFERROR(INDEX(Departments!$B$5:$B$54,MATCH($C4535,Departments!$A$5:$A$54,0)),0))</f>
        <v/>
      </c>
      <c r="AA4535" s="41">
        <f>N($L4535)*$Y4535</f>
        <v/>
      </c>
      <c r="AB4535" s="41">
        <f>N($M4535)*$Y4535</f>
        <v/>
      </c>
      <c r="AC4535" s="41">
        <f>$AA4535*$Z4535</f>
        <v/>
      </c>
      <c r="AD4535" s="41">
        <f>$AA4535*BonusMonths/12</f>
        <v/>
      </c>
      <c r="AE4535" s="41">
        <f>($AA4535+SI_Gross*$AB4535)*IF($Q4535=1,SI_O,SI_E)</f>
        <v/>
      </c>
      <c r="AF4535" s="41">
        <f>IF($Q4535=1,0,$AA4535*EOSB)</f>
        <v/>
      </c>
      <c r="AG4535" s="41">
        <f>$AN4535*$W4535</f>
        <v/>
      </c>
      <c r="AH4535" s="41">
        <f>SUM($AA4535:$AG4535)</f>
        <v/>
      </c>
      <c r="AI4535" s="41">
        <f>12*($AM4535+$AN4535)</f>
        <v/>
      </c>
      <c r="AJ4535" s="41">
        <f>$AM4535*((IncMonth-1)+(13-IncMonth)*(1+$X4535))+12*$AN4535</f>
        <v/>
      </c>
      <c r="AK4535" s="41">
        <f>IF($R4535=1,N($L4535)+N($M4535),0)</f>
        <v/>
      </c>
      <c r="AL4535">
        <f>IF($C4535="","",IF(N($L4535)&lt;=0,"Basic salary missing",IF(ISNA(MATCH($C4535,Departments!$A$5:$A$54,0)),"Department not on Departments sheet",IF(AND($I4535&lt;&gt;"",NOT(ISNUMBER($I4535))),"Date of birth is text, not a date",IF(AND($K4535&lt;&gt;"",NOT(ISNUMBER($K4535))),"Contract end is text, not a date","")))))</f>
        <v/>
      </c>
      <c r="AM4535" s="41">
        <f>IF($R4535=0,0,N($L4535)*(1+$Z4535+BonusMonths/12+IF($Q4535=1,0,EOSB))+N($M4535)+(N($L4535)+SI_Gross*N($M4535))*IF($Q4535=1,SI_O,SI_E))</f>
        <v/>
      </c>
      <c r="AN4535" s="41">
        <f>IF($R4535=0,0,(IF($Q4535=1,MedO,MedE+Ticket)+Training)/12)</f>
        <v/>
      </c>
    </row>
    <row r="4536">
      <c r="I4536" s="35" t="n"/>
      <c r="J4536" s="35" t="n"/>
      <c r="K4536" s="35" t="n"/>
      <c r="L4536" s="36" t="n"/>
      <c r="M4536" s="36" t="n"/>
      <c r="P4536" s="37" t="n"/>
      <c r="Q4536" s="38">
        <f>IF($C4536="",0,IF(OR(LOWER(TRIM($G4536))="omani",LOWER(TRIM($G4536))="oman",LOWER(TRIM($G4536))="om",LOWER(TRIM($G4536))="local"),1,0))</f>
        <v/>
      </c>
      <c r="R4536" s="38">
        <f>IF($C4536="",0,IF(OR(ISNUMBER(SEARCH("resign",$N4536)),ISNUMBER(SEARCH("terminat",$N4536)),ISNUMBER(SEARCH("inactive",$N4536)),ISNUMBER(SEARCH("vacan",$N4536)),ISNUMBER(SEARCH("deceased",$N4536)),ISNUMBER(SEARCH("separated",$N4536))),0,1))</f>
        <v/>
      </c>
      <c r="S4536">
        <f>IF(OR($R4536=0,NOT(ISNUMBER($I4536))),"",IFERROR(DATEDIF($I4536,DATE(FY,1,1),"y"),""))</f>
        <v/>
      </c>
      <c r="T4536">
        <f>IF(OR($R4536=0,NOT(ISNUMBER($J4536))),"",IFERROR(DATEDIF($J4536,DATE(FY,1,1),"y"),0))</f>
        <v/>
      </c>
      <c r="U4536" s="38">
        <f>IF(OR($R4536=0,NOT(ISNUMBER($I4536))),0,IF(YEAR($I4536)+IF($Q4536=1,RetAgeO,RetAgeE)=FY,MONTH($I4536),IF(YEAR($I4536)+IF($Q4536=1,RetAgeO,RetAgeE)&lt;FY,1,0)))</f>
        <v/>
      </c>
      <c r="V4536" s="38">
        <f>IF(OR($R4536=0,NOT(ISNUMBER($K4536))),0,IF(YEAR($K4536)=FY,MONTH($K4536),IF(YEAR($K4536)&lt;FY,1,0)))</f>
        <v/>
      </c>
      <c r="W4536" s="38">
        <f>IF($R4536=0,0,MIN(12,IF(AND(ISNUMBER($O4536),$O4536&gt;=1,$O4536&lt;=12),INT($O4536),12),IF(AND(RetireExit="Yes",$U4536&gt;0),$U4536,12),IF(AND(ContractExit="Yes",$V4536&gt;0),$V4536,12)))</f>
        <v/>
      </c>
      <c r="X4536" s="37">
        <f>IF(ISNUMBER($P4536),$P4536,IncPct)</f>
        <v/>
      </c>
      <c r="Y4536" s="39">
        <f>IF($W4536=0,0,MAX(0,MIN($W4536,IncMonth-1))+MAX(0,$W4536-IncMonth+1)*(1+$X4536))</f>
        <v/>
      </c>
      <c r="Z4536" s="40">
        <f>IF($C4536="",0,IFERROR(INDEX(Departments!$B$5:$B$54,MATCH($C4536,Departments!$A$5:$A$54,0)),0))</f>
        <v/>
      </c>
      <c r="AA4536" s="41">
        <f>N($L4536)*$Y4536</f>
        <v/>
      </c>
      <c r="AB4536" s="41">
        <f>N($M4536)*$Y4536</f>
        <v/>
      </c>
      <c r="AC4536" s="41">
        <f>$AA4536*$Z4536</f>
        <v/>
      </c>
      <c r="AD4536" s="41">
        <f>$AA4536*BonusMonths/12</f>
        <v/>
      </c>
      <c r="AE4536" s="41">
        <f>($AA4536+SI_Gross*$AB4536)*IF($Q4536=1,SI_O,SI_E)</f>
        <v/>
      </c>
      <c r="AF4536" s="41">
        <f>IF($Q4536=1,0,$AA4536*EOSB)</f>
        <v/>
      </c>
      <c r="AG4536" s="41">
        <f>$AN4536*$W4536</f>
        <v/>
      </c>
      <c r="AH4536" s="41">
        <f>SUM($AA4536:$AG4536)</f>
        <v/>
      </c>
      <c r="AI4536" s="41">
        <f>12*($AM4536+$AN4536)</f>
        <v/>
      </c>
      <c r="AJ4536" s="41">
        <f>$AM4536*((IncMonth-1)+(13-IncMonth)*(1+$X4536))+12*$AN4536</f>
        <v/>
      </c>
      <c r="AK4536" s="41">
        <f>IF($R4536=1,N($L4536)+N($M4536),0)</f>
        <v/>
      </c>
      <c r="AL4536">
        <f>IF($C4536="","",IF(N($L4536)&lt;=0,"Basic salary missing",IF(ISNA(MATCH($C4536,Departments!$A$5:$A$54,0)),"Department not on Departments sheet",IF(AND($I4536&lt;&gt;"",NOT(ISNUMBER($I4536))),"Date of birth is text, not a date",IF(AND($K4536&lt;&gt;"",NOT(ISNUMBER($K4536))),"Contract end is text, not a date","")))))</f>
        <v/>
      </c>
      <c r="AM4536" s="41">
        <f>IF($R4536=0,0,N($L4536)*(1+$Z4536+BonusMonths/12+IF($Q4536=1,0,EOSB))+N($M4536)+(N($L4536)+SI_Gross*N($M4536))*IF($Q4536=1,SI_O,SI_E))</f>
        <v/>
      </c>
      <c r="AN4536" s="41">
        <f>IF($R4536=0,0,(IF($Q4536=1,MedO,MedE+Ticket)+Training)/12)</f>
        <v/>
      </c>
    </row>
    <row r="4537">
      <c r="I4537" s="35" t="n"/>
      <c r="J4537" s="35" t="n"/>
      <c r="K4537" s="35" t="n"/>
      <c r="L4537" s="36" t="n"/>
      <c r="M4537" s="36" t="n"/>
      <c r="P4537" s="37" t="n"/>
      <c r="Q4537" s="38">
        <f>IF($C4537="",0,IF(OR(LOWER(TRIM($G4537))="omani",LOWER(TRIM($G4537))="oman",LOWER(TRIM($G4537))="om",LOWER(TRIM($G4537))="local"),1,0))</f>
        <v/>
      </c>
      <c r="R4537" s="38">
        <f>IF($C4537="",0,IF(OR(ISNUMBER(SEARCH("resign",$N4537)),ISNUMBER(SEARCH("terminat",$N4537)),ISNUMBER(SEARCH("inactive",$N4537)),ISNUMBER(SEARCH("vacan",$N4537)),ISNUMBER(SEARCH("deceased",$N4537)),ISNUMBER(SEARCH("separated",$N4537))),0,1))</f>
        <v/>
      </c>
      <c r="S4537">
        <f>IF(OR($R4537=0,NOT(ISNUMBER($I4537))),"",IFERROR(DATEDIF($I4537,DATE(FY,1,1),"y"),""))</f>
        <v/>
      </c>
      <c r="T4537">
        <f>IF(OR($R4537=0,NOT(ISNUMBER($J4537))),"",IFERROR(DATEDIF($J4537,DATE(FY,1,1),"y"),0))</f>
        <v/>
      </c>
      <c r="U4537" s="38">
        <f>IF(OR($R4537=0,NOT(ISNUMBER($I4537))),0,IF(YEAR($I4537)+IF($Q4537=1,RetAgeO,RetAgeE)=FY,MONTH($I4537),IF(YEAR($I4537)+IF($Q4537=1,RetAgeO,RetAgeE)&lt;FY,1,0)))</f>
        <v/>
      </c>
      <c r="V4537" s="38">
        <f>IF(OR($R4537=0,NOT(ISNUMBER($K4537))),0,IF(YEAR($K4537)=FY,MONTH($K4537),IF(YEAR($K4537)&lt;FY,1,0)))</f>
        <v/>
      </c>
      <c r="W4537" s="38">
        <f>IF($R4537=0,0,MIN(12,IF(AND(ISNUMBER($O4537),$O4537&gt;=1,$O4537&lt;=12),INT($O4537),12),IF(AND(RetireExit="Yes",$U4537&gt;0),$U4537,12),IF(AND(ContractExit="Yes",$V4537&gt;0),$V4537,12)))</f>
        <v/>
      </c>
      <c r="X4537" s="37">
        <f>IF(ISNUMBER($P4537),$P4537,IncPct)</f>
        <v/>
      </c>
      <c r="Y4537" s="39">
        <f>IF($W4537=0,0,MAX(0,MIN($W4537,IncMonth-1))+MAX(0,$W4537-IncMonth+1)*(1+$X4537))</f>
        <v/>
      </c>
      <c r="Z4537" s="40">
        <f>IF($C4537="",0,IFERROR(INDEX(Departments!$B$5:$B$54,MATCH($C4537,Departments!$A$5:$A$54,0)),0))</f>
        <v/>
      </c>
      <c r="AA4537" s="41">
        <f>N($L4537)*$Y4537</f>
        <v/>
      </c>
      <c r="AB4537" s="41">
        <f>N($M4537)*$Y4537</f>
        <v/>
      </c>
      <c r="AC4537" s="41">
        <f>$AA4537*$Z4537</f>
        <v/>
      </c>
      <c r="AD4537" s="41">
        <f>$AA4537*BonusMonths/12</f>
        <v/>
      </c>
      <c r="AE4537" s="41">
        <f>($AA4537+SI_Gross*$AB4537)*IF($Q4537=1,SI_O,SI_E)</f>
        <v/>
      </c>
      <c r="AF4537" s="41">
        <f>IF($Q4537=1,0,$AA4537*EOSB)</f>
        <v/>
      </c>
      <c r="AG4537" s="41">
        <f>$AN4537*$W4537</f>
        <v/>
      </c>
      <c r="AH4537" s="41">
        <f>SUM($AA4537:$AG4537)</f>
        <v/>
      </c>
      <c r="AI4537" s="41">
        <f>12*($AM4537+$AN4537)</f>
        <v/>
      </c>
      <c r="AJ4537" s="41">
        <f>$AM4537*((IncMonth-1)+(13-IncMonth)*(1+$X4537))+12*$AN4537</f>
        <v/>
      </c>
      <c r="AK4537" s="41">
        <f>IF($R4537=1,N($L4537)+N($M4537),0)</f>
        <v/>
      </c>
      <c r="AL4537">
        <f>IF($C4537="","",IF(N($L4537)&lt;=0,"Basic salary missing",IF(ISNA(MATCH($C4537,Departments!$A$5:$A$54,0)),"Department not on Departments sheet",IF(AND($I4537&lt;&gt;"",NOT(ISNUMBER($I4537))),"Date of birth is text, not a date",IF(AND($K4537&lt;&gt;"",NOT(ISNUMBER($K4537))),"Contract end is text, not a date","")))))</f>
        <v/>
      </c>
      <c r="AM4537" s="41">
        <f>IF($R4537=0,0,N($L4537)*(1+$Z4537+BonusMonths/12+IF($Q4537=1,0,EOSB))+N($M4537)+(N($L4537)+SI_Gross*N($M4537))*IF($Q4537=1,SI_O,SI_E))</f>
        <v/>
      </c>
      <c r="AN4537" s="41">
        <f>IF($R4537=0,0,(IF($Q4537=1,MedO,MedE+Ticket)+Training)/12)</f>
        <v/>
      </c>
    </row>
    <row r="4538">
      <c r="I4538" s="35" t="n"/>
      <c r="J4538" s="35" t="n"/>
      <c r="K4538" s="35" t="n"/>
      <c r="L4538" s="36" t="n"/>
      <c r="M4538" s="36" t="n"/>
      <c r="P4538" s="37" t="n"/>
      <c r="Q4538" s="38">
        <f>IF($C4538="",0,IF(OR(LOWER(TRIM($G4538))="omani",LOWER(TRIM($G4538))="oman",LOWER(TRIM($G4538))="om",LOWER(TRIM($G4538))="local"),1,0))</f>
        <v/>
      </c>
      <c r="R4538" s="38">
        <f>IF($C4538="",0,IF(OR(ISNUMBER(SEARCH("resign",$N4538)),ISNUMBER(SEARCH("terminat",$N4538)),ISNUMBER(SEARCH("inactive",$N4538)),ISNUMBER(SEARCH("vacan",$N4538)),ISNUMBER(SEARCH("deceased",$N4538)),ISNUMBER(SEARCH("separated",$N4538))),0,1))</f>
        <v/>
      </c>
      <c r="S4538">
        <f>IF(OR($R4538=0,NOT(ISNUMBER($I4538))),"",IFERROR(DATEDIF($I4538,DATE(FY,1,1),"y"),""))</f>
        <v/>
      </c>
      <c r="T4538">
        <f>IF(OR($R4538=0,NOT(ISNUMBER($J4538))),"",IFERROR(DATEDIF($J4538,DATE(FY,1,1),"y"),0))</f>
        <v/>
      </c>
      <c r="U4538" s="38">
        <f>IF(OR($R4538=0,NOT(ISNUMBER($I4538))),0,IF(YEAR($I4538)+IF($Q4538=1,RetAgeO,RetAgeE)=FY,MONTH($I4538),IF(YEAR($I4538)+IF($Q4538=1,RetAgeO,RetAgeE)&lt;FY,1,0)))</f>
        <v/>
      </c>
      <c r="V4538" s="38">
        <f>IF(OR($R4538=0,NOT(ISNUMBER($K4538))),0,IF(YEAR($K4538)=FY,MONTH($K4538),IF(YEAR($K4538)&lt;FY,1,0)))</f>
        <v/>
      </c>
      <c r="W4538" s="38">
        <f>IF($R4538=0,0,MIN(12,IF(AND(ISNUMBER($O4538),$O4538&gt;=1,$O4538&lt;=12),INT($O4538),12),IF(AND(RetireExit="Yes",$U4538&gt;0),$U4538,12),IF(AND(ContractExit="Yes",$V4538&gt;0),$V4538,12)))</f>
        <v/>
      </c>
      <c r="X4538" s="37">
        <f>IF(ISNUMBER($P4538),$P4538,IncPct)</f>
        <v/>
      </c>
      <c r="Y4538" s="39">
        <f>IF($W4538=0,0,MAX(0,MIN($W4538,IncMonth-1))+MAX(0,$W4538-IncMonth+1)*(1+$X4538))</f>
        <v/>
      </c>
      <c r="Z4538" s="40">
        <f>IF($C4538="",0,IFERROR(INDEX(Departments!$B$5:$B$54,MATCH($C4538,Departments!$A$5:$A$54,0)),0))</f>
        <v/>
      </c>
      <c r="AA4538" s="41">
        <f>N($L4538)*$Y4538</f>
        <v/>
      </c>
      <c r="AB4538" s="41">
        <f>N($M4538)*$Y4538</f>
        <v/>
      </c>
      <c r="AC4538" s="41">
        <f>$AA4538*$Z4538</f>
        <v/>
      </c>
      <c r="AD4538" s="41">
        <f>$AA4538*BonusMonths/12</f>
        <v/>
      </c>
      <c r="AE4538" s="41">
        <f>($AA4538+SI_Gross*$AB4538)*IF($Q4538=1,SI_O,SI_E)</f>
        <v/>
      </c>
      <c r="AF4538" s="41">
        <f>IF($Q4538=1,0,$AA4538*EOSB)</f>
        <v/>
      </c>
      <c r="AG4538" s="41">
        <f>$AN4538*$W4538</f>
        <v/>
      </c>
      <c r="AH4538" s="41">
        <f>SUM($AA4538:$AG4538)</f>
        <v/>
      </c>
      <c r="AI4538" s="41">
        <f>12*($AM4538+$AN4538)</f>
        <v/>
      </c>
      <c r="AJ4538" s="41">
        <f>$AM4538*((IncMonth-1)+(13-IncMonth)*(1+$X4538))+12*$AN4538</f>
        <v/>
      </c>
      <c r="AK4538" s="41">
        <f>IF($R4538=1,N($L4538)+N($M4538),0)</f>
        <v/>
      </c>
      <c r="AL4538">
        <f>IF($C4538="","",IF(N($L4538)&lt;=0,"Basic salary missing",IF(ISNA(MATCH($C4538,Departments!$A$5:$A$54,0)),"Department not on Departments sheet",IF(AND($I4538&lt;&gt;"",NOT(ISNUMBER($I4538))),"Date of birth is text, not a date",IF(AND($K4538&lt;&gt;"",NOT(ISNUMBER($K4538))),"Contract end is text, not a date","")))))</f>
        <v/>
      </c>
      <c r="AM4538" s="41">
        <f>IF($R4538=0,0,N($L4538)*(1+$Z4538+BonusMonths/12+IF($Q4538=1,0,EOSB))+N($M4538)+(N($L4538)+SI_Gross*N($M4538))*IF($Q4538=1,SI_O,SI_E))</f>
        <v/>
      </c>
      <c r="AN4538" s="41">
        <f>IF($R4538=0,0,(IF($Q4538=1,MedO,MedE+Ticket)+Training)/12)</f>
        <v/>
      </c>
    </row>
    <row r="4539">
      <c r="I4539" s="35" t="n"/>
      <c r="J4539" s="35" t="n"/>
      <c r="K4539" s="35" t="n"/>
      <c r="L4539" s="36" t="n"/>
      <c r="M4539" s="36" t="n"/>
      <c r="P4539" s="37" t="n"/>
      <c r="Q4539" s="38">
        <f>IF($C4539="",0,IF(OR(LOWER(TRIM($G4539))="omani",LOWER(TRIM($G4539))="oman",LOWER(TRIM($G4539))="om",LOWER(TRIM($G4539))="local"),1,0))</f>
        <v/>
      </c>
      <c r="R4539" s="38">
        <f>IF($C4539="",0,IF(OR(ISNUMBER(SEARCH("resign",$N4539)),ISNUMBER(SEARCH("terminat",$N4539)),ISNUMBER(SEARCH("inactive",$N4539)),ISNUMBER(SEARCH("vacan",$N4539)),ISNUMBER(SEARCH("deceased",$N4539)),ISNUMBER(SEARCH("separated",$N4539))),0,1))</f>
        <v/>
      </c>
      <c r="S4539">
        <f>IF(OR($R4539=0,NOT(ISNUMBER($I4539))),"",IFERROR(DATEDIF($I4539,DATE(FY,1,1),"y"),""))</f>
        <v/>
      </c>
      <c r="T4539">
        <f>IF(OR($R4539=0,NOT(ISNUMBER($J4539))),"",IFERROR(DATEDIF($J4539,DATE(FY,1,1),"y"),0))</f>
        <v/>
      </c>
      <c r="U4539" s="38">
        <f>IF(OR($R4539=0,NOT(ISNUMBER($I4539))),0,IF(YEAR($I4539)+IF($Q4539=1,RetAgeO,RetAgeE)=FY,MONTH($I4539),IF(YEAR($I4539)+IF($Q4539=1,RetAgeO,RetAgeE)&lt;FY,1,0)))</f>
        <v/>
      </c>
      <c r="V4539" s="38">
        <f>IF(OR($R4539=0,NOT(ISNUMBER($K4539))),0,IF(YEAR($K4539)=FY,MONTH($K4539),IF(YEAR($K4539)&lt;FY,1,0)))</f>
        <v/>
      </c>
      <c r="W4539" s="38">
        <f>IF($R4539=0,0,MIN(12,IF(AND(ISNUMBER($O4539),$O4539&gt;=1,$O4539&lt;=12),INT($O4539),12),IF(AND(RetireExit="Yes",$U4539&gt;0),$U4539,12),IF(AND(ContractExit="Yes",$V4539&gt;0),$V4539,12)))</f>
        <v/>
      </c>
      <c r="X4539" s="37">
        <f>IF(ISNUMBER($P4539),$P4539,IncPct)</f>
        <v/>
      </c>
      <c r="Y4539" s="39">
        <f>IF($W4539=0,0,MAX(0,MIN($W4539,IncMonth-1))+MAX(0,$W4539-IncMonth+1)*(1+$X4539))</f>
        <v/>
      </c>
      <c r="Z4539" s="40">
        <f>IF($C4539="",0,IFERROR(INDEX(Departments!$B$5:$B$54,MATCH($C4539,Departments!$A$5:$A$54,0)),0))</f>
        <v/>
      </c>
      <c r="AA4539" s="41">
        <f>N($L4539)*$Y4539</f>
        <v/>
      </c>
      <c r="AB4539" s="41">
        <f>N($M4539)*$Y4539</f>
        <v/>
      </c>
      <c r="AC4539" s="41">
        <f>$AA4539*$Z4539</f>
        <v/>
      </c>
      <c r="AD4539" s="41">
        <f>$AA4539*BonusMonths/12</f>
        <v/>
      </c>
      <c r="AE4539" s="41">
        <f>($AA4539+SI_Gross*$AB4539)*IF($Q4539=1,SI_O,SI_E)</f>
        <v/>
      </c>
      <c r="AF4539" s="41">
        <f>IF($Q4539=1,0,$AA4539*EOSB)</f>
        <v/>
      </c>
      <c r="AG4539" s="41">
        <f>$AN4539*$W4539</f>
        <v/>
      </c>
      <c r="AH4539" s="41">
        <f>SUM($AA4539:$AG4539)</f>
        <v/>
      </c>
      <c r="AI4539" s="41">
        <f>12*($AM4539+$AN4539)</f>
        <v/>
      </c>
      <c r="AJ4539" s="41">
        <f>$AM4539*((IncMonth-1)+(13-IncMonth)*(1+$X4539))+12*$AN4539</f>
        <v/>
      </c>
      <c r="AK4539" s="41">
        <f>IF($R4539=1,N($L4539)+N($M4539),0)</f>
        <v/>
      </c>
      <c r="AL4539">
        <f>IF($C4539="","",IF(N($L4539)&lt;=0,"Basic salary missing",IF(ISNA(MATCH($C4539,Departments!$A$5:$A$54,0)),"Department not on Departments sheet",IF(AND($I4539&lt;&gt;"",NOT(ISNUMBER($I4539))),"Date of birth is text, not a date",IF(AND($K4539&lt;&gt;"",NOT(ISNUMBER($K4539))),"Contract end is text, not a date","")))))</f>
        <v/>
      </c>
      <c r="AM4539" s="41">
        <f>IF($R4539=0,0,N($L4539)*(1+$Z4539+BonusMonths/12+IF($Q4539=1,0,EOSB))+N($M4539)+(N($L4539)+SI_Gross*N($M4539))*IF($Q4539=1,SI_O,SI_E))</f>
        <v/>
      </c>
      <c r="AN4539" s="41">
        <f>IF($R4539=0,0,(IF($Q4539=1,MedO,MedE+Ticket)+Training)/12)</f>
        <v/>
      </c>
    </row>
    <row r="4540">
      <c r="I4540" s="35" t="n"/>
      <c r="J4540" s="35" t="n"/>
      <c r="K4540" s="35" t="n"/>
      <c r="L4540" s="36" t="n"/>
      <c r="M4540" s="36" t="n"/>
      <c r="P4540" s="37" t="n"/>
      <c r="Q4540" s="38">
        <f>IF($C4540="",0,IF(OR(LOWER(TRIM($G4540))="omani",LOWER(TRIM($G4540))="oman",LOWER(TRIM($G4540))="om",LOWER(TRIM($G4540))="local"),1,0))</f>
        <v/>
      </c>
      <c r="R4540" s="38">
        <f>IF($C4540="",0,IF(OR(ISNUMBER(SEARCH("resign",$N4540)),ISNUMBER(SEARCH("terminat",$N4540)),ISNUMBER(SEARCH("inactive",$N4540)),ISNUMBER(SEARCH("vacan",$N4540)),ISNUMBER(SEARCH("deceased",$N4540)),ISNUMBER(SEARCH("separated",$N4540))),0,1))</f>
        <v/>
      </c>
      <c r="S4540">
        <f>IF(OR($R4540=0,NOT(ISNUMBER($I4540))),"",IFERROR(DATEDIF($I4540,DATE(FY,1,1),"y"),""))</f>
        <v/>
      </c>
      <c r="T4540">
        <f>IF(OR($R4540=0,NOT(ISNUMBER($J4540))),"",IFERROR(DATEDIF($J4540,DATE(FY,1,1),"y"),0))</f>
        <v/>
      </c>
      <c r="U4540" s="38">
        <f>IF(OR($R4540=0,NOT(ISNUMBER($I4540))),0,IF(YEAR($I4540)+IF($Q4540=1,RetAgeO,RetAgeE)=FY,MONTH($I4540),IF(YEAR($I4540)+IF($Q4540=1,RetAgeO,RetAgeE)&lt;FY,1,0)))</f>
        <v/>
      </c>
      <c r="V4540" s="38">
        <f>IF(OR($R4540=0,NOT(ISNUMBER($K4540))),0,IF(YEAR($K4540)=FY,MONTH($K4540),IF(YEAR($K4540)&lt;FY,1,0)))</f>
        <v/>
      </c>
      <c r="W4540" s="38">
        <f>IF($R4540=0,0,MIN(12,IF(AND(ISNUMBER($O4540),$O4540&gt;=1,$O4540&lt;=12),INT($O4540),12),IF(AND(RetireExit="Yes",$U4540&gt;0),$U4540,12),IF(AND(ContractExit="Yes",$V4540&gt;0),$V4540,12)))</f>
        <v/>
      </c>
      <c r="X4540" s="37">
        <f>IF(ISNUMBER($P4540),$P4540,IncPct)</f>
        <v/>
      </c>
      <c r="Y4540" s="39">
        <f>IF($W4540=0,0,MAX(0,MIN($W4540,IncMonth-1))+MAX(0,$W4540-IncMonth+1)*(1+$X4540))</f>
        <v/>
      </c>
      <c r="Z4540" s="40">
        <f>IF($C4540="",0,IFERROR(INDEX(Departments!$B$5:$B$54,MATCH($C4540,Departments!$A$5:$A$54,0)),0))</f>
        <v/>
      </c>
      <c r="AA4540" s="41">
        <f>N($L4540)*$Y4540</f>
        <v/>
      </c>
      <c r="AB4540" s="41">
        <f>N($M4540)*$Y4540</f>
        <v/>
      </c>
      <c r="AC4540" s="41">
        <f>$AA4540*$Z4540</f>
        <v/>
      </c>
      <c r="AD4540" s="41">
        <f>$AA4540*BonusMonths/12</f>
        <v/>
      </c>
      <c r="AE4540" s="41">
        <f>($AA4540+SI_Gross*$AB4540)*IF($Q4540=1,SI_O,SI_E)</f>
        <v/>
      </c>
      <c r="AF4540" s="41">
        <f>IF($Q4540=1,0,$AA4540*EOSB)</f>
        <v/>
      </c>
      <c r="AG4540" s="41">
        <f>$AN4540*$W4540</f>
        <v/>
      </c>
      <c r="AH4540" s="41">
        <f>SUM($AA4540:$AG4540)</f>
        <v/>
      </c>
      <c r="AI4540" s="41">
        <f>12*($AM4540+$AN4540)</f>
        <v/>
      </c>
      <c r="AJ4540" s="41">
        <f>$AM4540*((IncMonth-1)+(13-IncMonth)*(1+$X4540))+12*$AN4540</f>
        <v/>
      </c>
      <c r="AK4540" s="41">
        <f>IF($R4540=1,N($L4540)+N($M4540),0)</f>
        <v/>
      </c>
      <c r="AL4540">
        <f>IF($C4540="","",IF(N($L4540)&lt;=0,"Basic salary missing",IF(ISNA(MATCH($C4540,Departments!$A$5:$A$54,0)),"Department not on Departments sheet",IF(AND($I4540&lt;&gt;"",NOT(ISNUMBER($I4540))),"Date of birth is text, not a date",IF(AND($K4540&lt;&gt;"",NOT(ISNUMBER($K4540))),"Contract end is text, not a date","")))))</f>
        <v/>
      </c>
      <c r="AM4540" s="41">
        <f>IF($R4540=0,0,N($L4540)*(1+$Z4540+BonusMonths/12+IF($Q4540=1,0,EOSB))+N($M4540)+(N($L4540)+SI_Gross*N($M4540))*IF($Q4540=1,SI_O,SI_E))</f>
        <v/>
      </c>
      <c r="AN4540" s="41">
        <f>IF($R4540=0,0,(IF($Q4540=1,MedO,MedE+Ticket)+Training)/12)</f>
        <v/>
      </c>
    </row>
    <row r="4541">
      <c r="I4541" s="35" t="n"/>
      <c r="J4541" s="35" t="n"/>
      <c r="K4541" s="35" t="n"/>
      <c r="L4541" s="36" t="n"/>
      <c r="M4541" s="36" t="n"/>
      <c r="P4541" s="37" t="n"/>
      <c r="Q4541" s="38">
        <f>IF($C4541="",0,IF(OR(LOWER(TRIM($G4541))="omani",LOWER(TRIM($G4541))="oman",LOWER(TRIM($G4541))="om",LOWER(TRIM($G4541))="local"),1,0))</f>
        <v/>
      </c>
      <c r="R4541" s="38">
        <f>IF($C4541="",0,IF(OR(ISNUMBER(SEARCH("resign",$N4541)),ISNUMBER(SEARCH("terminat",$N4541)),ISNUMBER(SEARCH("inactive",$N4541)),ISNUMBER(SEARCH("vacan",$N4541)),ISNUMBER(SEARCH("deceased",$N4541)),ISNUMBER(SEARCH("separated",$N4541))),0,1))</f>
        <v/>
      </c>
      <c r="S4541">
        <f>IF(OR($R4541=0,NOT(ISNUMBER($I4541))),"",IFERROR(DATEDIF($I4541,DATE(FY,1,1),"y"),""))</f>
        <v/>
      </c>
      <c r="T4541">
        <f>IF(OR($R4541=0,NOT(ISNUMBER($J4541))),"",IFERROR(DATEDIF($J4541,DATE(FY,1,1),"y"),0))</f>
        <v/>
      </c>
      <c r="U4541" s="38">
        <f>IF(OR($R4541=0,NOT(ISNUMBER($I4541))),0,IF(YEAR($I4541)+IF($Q4541=1,RetAgeO,RetAgeE)=FY,MONTH($I4541),IF(YEAR($I4541)+IF($Q4541=1,RetAgeO,RetAgeE)&lt;FY,1,0)))</f>
        <v/>
      </c>
      <c r="V4541" s="38">
        <f>IF(OR($R4541=0,NOT(ISNUMBER($K4541))),0,IF(YEAR($K4541)=FY,MONTH($K4541),IF(YEAR($K4541)&lt;FY,1,0)))</f>
        <v/>
      </c>
      <c r="W4541" s="38">
        <f>IF($R4541=0,0,MIN(12,IF(AND(ISNUMBER($O4541),$O4541&gt;=1,$O4541&lt;=12),INT($O4541),12),IF(AND(RetireExit="Yes",$U4541&gt;0),$U4541,12),IF(AND(ContractExit="Yes",$V4541&gt;0),$V4541,12)))</f>
        <v/>
      </c>
      <c r="X4541" s="37">
        <f>IF(ISNUMBER($P4541),$P4541,IncPct)</f>
        <v/>
      </c>
      <c r="Y4541" s="39">
        <f>IF($W4541=0,0,MAX(0,MIN($W4541,IncMonth-1))+MAX(0,$W4541-IncMonth+1)*(1+$X4541))</f>
        <v/>
      </c>
      <c r="Z4541" s="40">
        <f>IF($C4541="",0,IFERROR(INDEX(Departments!$B$5:$B$54,MATCH($C4541,Departments!$A$5:$A$54,0)),0))</f>
        <v/>
      </c>
      <c r="AA4541" s="41">
        <f>N($L4541)*$Y4541</f>
        <v/>
      </c>
      <c r="AB4541" s="41">
        <f>N($M4541)*$Y4541</f>
        <v/>
      </c>
      <c r="AC4541" s="41">
        <f>$AA4541*$Z4541</f>
        <v/>
      </c>
      <c r="AD4541" s="41">
        <f>$AA4541*BonusMonths/12</f>
        <v/>
      </c>
      <c r="AE4541" s="41">
        <f>($AA4541+SI_Gross*$AB4541)*IF($Q4541=1,SI_O,SI_E)</f>
        <v/>
      </c>
      <c r="AF4541" s="41">
        <f>IF($Q4541=1,0,$AA4541*EOSB)</f>
        <v/>
      </c>
      <c r="AG4541" s="41">
        <f>$AN4541*$W4541</f>
        <v/>
      </c>
      <c r="AH4541" s="41">
        <f>SUM($AA4541:$AG4541)</f>
        <v/>
      </c>
      <c r="AI4541" s="41">
        <f>12*($AM4541+$AN4541)</f>
        <v/>
      </c>
      <c r="AJ4541" s="41">
        <f>$AM4541*((IncMonth-1)+(13-IncMonth)*(1+$X4541))+12*$AN4541</f>
        <v/>
      </c>
      <c r="AK4541" s="41">
        <f>IF($R4541=1,N($L4541)+N($M4541),0)</f>
        <v/>
      </c>
      <c r="AL4541">
        <f>IF($C4541="","",IF(N($L4541)&lt;=0,"Basic salary missing",IF(ISNA(MATCH($C4541,Departments!$A$5:$A$54,0)),"Department not on Departments sheet",IF(AND($I4541&lt;&gt;"",NOT(ISNUMBER($I4541))),"Date of birth is text, not a date",IF(AND($K4541&lt;&gt;"",NOT(ISNUMBER($K4541))),"Contract end is text, not a date","")))))</f>
        <v/>
      </c>
      <c r="AM4541" s="41">
        <f>IF($R4541=0,0,N($L4541)*(1+$Z4541+BonusMonths/12+IF($Q4541=1,0,EOSB))+N($M4541)+(N($L4541)+SI_Gross*N($M4541))*IF($Q4541=1,SI_O,SI_E))</f>
        <v/>
      </c>
      <c r="AN4541" s="41">
        <f>IF($R4541=0,0,(IF($Q4541=1,MedO,MedE+Ticket)+Training)/12)</f>
        <v/>
      </c>
    </row>
    <row r="4542">
      <c r="I4542" s="35" t="n"/>
      <c r="J4542" s="35" t="n"/>
      <c r="K4542" s="35" t="n"/>
      <c r="L4542" s="36" t="n"/>
      <c r="M4542" s="36" t="n"/>
      <c r="P4542" s="37" t="n"/>
      <c r="Q4542" s="38">
        <f>IF($C4542="",0,IF(OR(LOWER(TRIM($G4542))="omani",LOWER(TRIM($G4542))="oman",LOWER(TRIM($G4542))="om",LOWER(TRIM($G4542))="local"),1,0))</f>
        <v/>
      </c>
      <c r="R4542" s="38">
        <f>IF($C4542="",0,IF(OR(ISNUMBER(SEARCH("resign",$N4542)),ISNUMBER(SEARCH("terminat",$N4542)),ISNUMBER(SEARCH("inactive",$N4542)),ISNUMBER(SEARCH("vacan",$N4542)),ISNUMBER(SEARCH("deceased",$N4542)),ISNUMBER(SEARCH("separated",$N4542))),0,1))</f>
        <v/>
      </c>
      <c r="S4542">
        <f>IF(OR($R4542=0,NOT(ISNUMBER($I4542))),"",IFERROR(DATEDIF($I4542,DATE(FY,1,1),"y"),""))</f>
        <v/>
      </c>
      <c r="T4542">
        <f>IF(OR($R4542=0,NOT(ISNUMBER($J4542))),"",IFERROR(DATEDIF($J4542,DATE(FY,1,1),"y"),0))</f>
        <v/>
      </c>
      <c r="U4542" s="38">
        <f>IF(OR($R4542=0,NOT(ISNUMBER($I4542))),0,IF(YEAR($I4542)+IF($Q4542=1,RetAgeO,RetAgeE)=FY,MONTH($I4542),IF(YEAR($I4542)+IF($Q4542=1,RetAgeO,RetAgeE)&lt;FY,1,0)))</f>
        <v/>
      </c>
      <c r="V4542" s="38">
        <f>IF(OR($R4542=0,NOT(ISNUMBER($K4542))),0,IF(YEAR($K4542)=FY,MONTH($K4542),IF(YEAR($K4542)&lt;FY,1,0)))</f>
        <v/>
      </c>
      <c r="W4542" s="38">
        <f>IF($R4542=0,0,MIN(12,IF(AND(ISNUMBER($O4542),$O4542&gt;=1,$O4542&lt;=12),INT($O4542),12),IF(AND(RetireExit="Yes",$U4542&gt;0),$U4542,12),IF(AND(ContractExit="Yes",$V4542&gt;0),$V4542,12)))</f>
        <v/>
      </c>
      <c r="X4542" s="37">
        <f>IF(ISNUMBER($P4542),$P4542,IncPct)</f>
        <v/>
      </c>
      <c r="Y4542" s="39">
        <f>IF($W4542=0,0,MAX(0,MIN($W4542,IncMonth-1))+MAX(0,$W4542-IncMonth+1)*(1+$X4542))</f>
        <v/>
      </c>
      <c r="Z4542" s="40">
        <f>IF($C4542="",0,IFERROR(INDEX(Departments!$B$5:$B$54,MATCH($C4542,Departments!$A$5:$A$54,0)),0))</f>
        <v/>
      </c>
      <c r="AA4542" s="41">
        <f>N($L4542)*$Y4542</f>
        <v/>
      </c>
      <c r="AB4542" s="41">
        <f>N($M4542)*$Y4542</f>
        <v/>
      </c>
      <c r="AC4542" s="41">
        <f>$AA4542*$Z4542</f>
        <v/>
      </c>
      <c r="AD4542" s="41">
        <f>$AA4542*BonusMonths/12</f>
        <v/>
      </c>
      <c r="AE4542" s="41">
        <f>($AA4542+SI_Gross*$AB4542)*IF($Q4542=1,SI_O,SI_E)</f>
        <v/>
      </c>
      <c r="AF4542" s="41">
        <f>IF($Q4542=1,0,$AA4542*EOSB)</f>
        <v/>
      </c>
      <c r="AG4542" s="41">
        <f>$AN4542*$W4542</f>
        <v/>
      </c>
      <c r="AH4542" s="41">
        <f>SUM($AA4542:$AG4542)</f>
        <v/>
      </c>
      <c r="AI4542" s="41">
        <f>12*($AM4542+$AN4542)</f>
        <v/>
      </c>
      <c r="AJ4542" s="41">
        <f>$AM4542*((IncMonth-1)+(13-IncMonth)*(1+$X4542))+12*$AN4542</f>
        <v/>
      </c>
      <c r="AK4542" s="41">
        <f>IF($R4542=1,N($L4542)+N($M4542),0)</f>
        <v/>
      </c>
      <c r="AL4542">
        <f>IF($C4542="","",IF(N($L4542)&lt;=0,"Basic salary missing",IF(ISNA(MATCH($C4542,Departments!$A$5:$A$54,0)),"Department not on Departments sheet",IF(AND($I4542&lt;&gt;"",NOT(ISNUMBER($I4542))),"Date of birth is text, not a date",IF(AND($K4542&lt;&gt;"",NOT(ISNUMBER($K4542))),"Contract end is text, not a date","")))))</f>
        <v/>
      </c>
      <c r="AM4542" s="41">
        <f>IF($R4542=0,0,N($L4542)*(1+$Z4542+BonusMonths/12+IF($Q4542=1,0,EOSB))+N($M4542)+(N($L4542)+SI_Gross*N($M4542))*IF($Q4542=1,SI_O,SI_E))</f>
        <v/>
      </c>
      <c r="AN4542" s="41">
        <f>IF($R4542=0,0,(IF($Q4542=1,MedO,MedE+Ticket)+Training)/12)</f>
        <v/>
      </c>
    </row>
    <row r="4543">
      <c r="I4543" s="35" t="n"/>
      <c r="J4543" s="35" t="n"/>
      <c r="K4543" s="35" t="n"/>
      <c r="L4543" s="36" t="n"/>
      <c r="M4543" s="36" t="n"/>
      <c r="P4543" s="37" t="n"/>
      <c r="Q4543" s="38">
        <f>IF($C4543="",0,IF(OR(LOWER(TRIM($G4543))="omani",LOWER(TRIM($G4543))="oman",LOWER(TRIM($G4543))="om",LOWER(TRIM($G4543))="local"),1,0))</f>
        <v/>
      </c>
      <c r="R4543" s="38">
        <f>IF($C4543="",0,IF(OR(ISNUMBER(SEARCH("resign",$N4543)),ISNUMBER(SEARCH("terminat",$N4543)),ISNUMBER(SEARCH("inactive",$N4543)),ISNUMBER(SEARCH("vacan",$N4543)),ISNUMBER(SEARCH("deceased",$N4543)),ISNUMBER(SEARCH("separated",$N4543))),0,1))</f>
        <v/>
      </c>
      <c r="S4543">
        <f>IF(OR($R4543=0,NOT(ISNUMBER($I4543))),"",IFERROR(DATEDIF($I4543,DATE(FY,1,1),"y"),""))</f>
        <v/>
      </c>
      <c r="T4543">
        <f>IF(OR($R4543=0,NOT(ISNUMBER($J4543))),"",IFERROR(DATEDIF($J4543,DATE(FY,1,1),"y"),0))</f>
        <v/>
      </c>
      <c r="U4543" s="38">
        <f>IF(OR($R4543=0,NOT(ISNUMBER($I4543))),0,IF(YEAR($I4543)+IF($Q4543=1,RetAgeO,RetAgeE)=FY,MONTH($I4543),IF(YEAR($I4543)+IF($Q4543=1,RetAgeO,RetAgeE)&lt;FY,1,0)))</f>
        <v/>
      </c>
      <c r="V4543" s="38">
        <f>IF(OR($R4543=0,NOT(ISNUMBER($K4543))),0,IF(YEAR($K4543)=FY,MONTH($K4543),IF(YEAR($K4543)&lt;FY,1,0)))</f>
        <v/>
      </c>
      <c r="W4543" s="38">
        <f>IF($R4543=0,0,MIN(12,IF(AND(ISNUMBER($O4543),$O4543&gt;=1,$O4543&lt;=12),INT($O4543),12),IF(AND(RetireExit="Yes",$U4543&gt;0),$U4543,12),IF(AND(ContractExit="Yes",$V4543&gt;0),$V4543,12)))</f>
        <v/>
      </c>
      <c r="X4543" s="37">
        <f>IF(ISNUMBER($P4543),$P4543,IncPct)</f>
        <v/>
      </c>
      <c r="Y4543" s="39">
        <f>IF($W4543=0,0,MAX(0,MIN($W4543,IncMonth-1))+MAX(0,$W4543-IncMonth+1)*(1+$X4543))</f>
        <v/>
      </c>
      <c r="Z4543" s="40">
        <f>IF($C4543="",0,IFERROR(INDEX(Departments!$B$5:$B$54,MATCH($C4543,Departments!$A$5:$A$54,0)),0))</f>
        <v/>
      </c>
      <c r="AA4543" s="41">
        <f>N($L4543)*$Y4543</f>
        <v/>
      </c>
      <c r="AB4543" s="41">
        <f>N($M4543)*$Y4543</f>
        <v/>
      </c>
      <c r="AC4543" s="41">
        <f>$AA4543*$Z4543</f>
        <v/>
      </c>
      <c r="AD4543" s="41">
        <f>$AA4543*BonusMonths/12</f>
        <v/>
      </c>
      <c r="AE4543" s="41">
        <f>($AA4543+SI_Gross*$AB4543)*IF($Q4543=1,SI_O,SI_E)</f>
        <v/>
      </c>
      <c r="AF4543" s="41">
        <f>IF($Q4543=1,0,$AA4543*EOSB)</f>
        <v/>
      </c>
      <c r="AG4543" s="41">
        <f>$AN4543*$W4543</f>
        <v/>
      </c>
      <c r="AH4543" s="41">
        <f>SUM($AA4543:$AG4543)</f>
        <v/>
      </c>
      <c r="AI4543" s="41">
        <f>12*($AM4543+$AN4543)</f>
        <v/>
      </c>
      <c r="AJ4543" s="41">
        <f>$AM4543*((IncMonth-1)+(13-IncMonth)*(1+$X4543))+12*$AN4543</f>
        <v/>
      </c>
      <c r="AK4543" s="41">
        <f>IF($R4543=1,N($L4543)+N($M4543),0)</f>
        <v/>
      </c>
      <c r="AL4543">
        <f>IF($C4543="","",IF(N($L4543)&lt;=0,"Basic salary missing",IF(ISNA(MATCH($C4543,Departments!$A$5:$A$54,0)),"Department not on Departments sheet",IF(AND($I4543&lt;&gt;"",NOT(ISNUMBER($I4543))),"Date of birth is text, not a date",IF(AND($K4543&lt;&gt;"",NOT(ISNUMBER($K4543))),"Contract end is text, not a date","")))))</f>
        <v/>
      </c>
      <c r="AM4543" s="41">
        <f>IF($R4543=0,0,N($L4543)*(1+$Z4543+BonusMonths/12+IF($Q4543=1,0,EOSB))+N($M4543)+(N($L4543)+SI_Gross*N($M4543))*IF($Q4543=1,SI_O,SI_E))</f>
        <v/>
      </c>
      <c r="AN4543" s="41">
        <f>IF($R4543=0,0,(IF($Q4543=1,MedO,MedE+Ticket)+Training)/12)</f>
        <v/>
      </c>
    </row>
    <row r="4544">
      <c r="I4544" s="35" t="n"/>
      <c r="J4544" s="35" t="n"/>
      <c r="K4544" s="35" t="n"/>
      <c r="L4544" s="36" t="n"/>
      <c r="M4544" s="36" t="n"/>
      <c r="P4544" s="37" t="n"/>
      <c r="Q4544" s="38">
        <f>IF($C4544="",0,IF(OR(LOWER(TRIM($G4544))="omani",LOWER(TRIM($G4544))="oman",LOWER(TRIM($G4544))="om",LOWER(TRIM($G4544))="local"),1,0))</f>
        <v/>
      </c>
      <c r="R4544" s="38">
        <f>IF($C4544="",0,IF(OR(ISNUMBER(SEARCH("resign",$N4544)),ISNUMBER(SEARCH("terminat",$N4544)),ISNUMBER(SEARCH("inactive",$N4544)),ISNUMBER(SEARCH("vacan",$N4544)),ISNUMBER(SEARCH("deceased",$N4544)),ISNUMBER(SEARCH("separated",$N4544))),0,1))</f>
        <v/>
      </c>
      <c r="S4544">
        <f>IF(OR($R4544=0,NOT(ISNUMBER($I4544))),"",IFERROR(DATEDIF($I4544,DATE(FY,1,1),"y"),""))</f>
        <v/>
      </c>
      <c r="T4544">
        <f>IF(OR($R4544=0,NOT(ISNUMBER($J4544))),"",IFERROR(DATEDIF($J4544,DATE(FY,1,1),"y"),0))</f>
        <v/>
      </c>
      <c r="U4544" s="38">
        <f>IF(OR($R4544=0,NOT(ISNUMBER($I4544))),0,IF(YEAR($I4544)+IF($Q4544=1,RetAgeO,RetAgeE)=FY,MONTH($I4544),IF(YEAR($I4544)+IF($Q4544=1,RetAgeO,RetAgeE)&lt;FY,1,0)))</f>
        <v/>
      </c>
      <c r="V4544" s="38">
        <f>IF(OR($R4544=0,NOT(ISNUMBER($K4544))),0,IF(YEAR($K4544)=FY,MONTH($K4544),IF(YEAR($K4544)&lt;FY,1,0)))</f>
        <v/>
      </c>
      <c r="W4544" s="38">
        <f>IF($R4544=0,0,MIN(12,IF(AND(ISNUMBER($O4544),$O4544&gt;=1,$O4544&lt;=12),INT($O4544),12),IF(AND(RetireExit="Yes",$U4544&gt;0),$U4544,12),IF(AND(ContractExit="Yes",$V4544&gt;0),$V4544,12)))</f>
        <v/>
      </c>
      <c r="X4544" s="37">
        <f>IF(ISNUMBER($P4544),$P4544,IncPct)</f>
        <v/>
      </c>
      <c r="Y4544" s="39">
        <f>IF($W4544=0,0,MAX(0,MIN($W4544,IncMonth-1))+MAX(0,$W4544-IncMonth+1)*(1+$X4544))</f>
        <v/>
      </c>
      <c r="Z4544" s="40">
        <f>IF($C4544="",0,IFERROR(INDEX(Departments!$B$5:$B$54,MATCH($C4544,Departments!$A$5:$A$54,0)),0))</f>
        <v/>
      </c>
      <c r="AA4544" s="41">
        <f>N($L4544)*$Y4544</f>
        <v/>
      </c>
      <c r="AB4544" s="41">
        <f>N($M4544)*$Y4544</f>
        <v/>
      </c>
      <c r="AC4544" s="41">
        <f>$AA4544*$Z4544</f>
        <v/>
      </c>
      <c r="AD4544" s="41">
        <f>$AA4544*BonusMonths/12</f>
        <v/>
      </c>
      <c r="AE4544" s="41">
        <f>($AA4544+SI_Gross*$AB4544)*IF($Q4544=1,SI_O,SI_E)</f>
        <v/>
      </c>
      <c r="AF4544" s="41">
        <f>IF($Q4544=1,0,$AA4544*EOSB)</f>
        <v/>
      </c>
      <c r="AG4544" s="41">
        <f>$AN4544*$W4544</f>
        <v/>
      </c>
      <c r="AH4544" s="41">
        <f>SUM($AA4544:$AG4544)</f>
        <v/>
      </c>
      <c r="AI4544" s="41">
        <f>12*($AM4544+$AN4544)</f>
        <v/>
      </c>
      <c r="AJ4544" s="41">
        <f>$AM4544*((IncMonth-1)+(13-IncMonth)*(1+$X4544))+12*$AN4544</f>
        <v/>
      </c>
      <c r="AK4544" s="41">
        <f>IF($R4544=1,N($L4544)+N($M4544),0)</f>
        <v/>
      </c>
      <c r="AL4544">
        <f>IF($C4544="","",IF(N($L4544)&lt;=0,"Basic salary missing",IF(ISNA(MATCH($C4544,Departments!$A$5:$A$54,0)),"Department not on Departments sheet",IF(AND($I4544&lt;&gt;"",NOT(ISNUMBER($I4544))),"Date of birth is text, not a date",IF(AND($K4544&lt;&gt;"",NOT(ISNUMBER($K4544))),"Contract end is text, not a date","")))))</f>
        <v/>
      </c>
      <c r="AM4544" s="41">
        <f>IF($R4544=0,0,N($L4544)*(1+$Z4544+BonusMonths/12+IF($Q4544=1,0,EOSB))+N($M4544)+(N($L4544)+SI_Gross*N($M4544))*IF($Q4544=1,SI_O,SI_E))</f>
        <v/>
      </c>
      <c r="AN4544" s="41">
        <f>IF($R4544=0,0,(IF($Q4544=1,MedO,MedE+Ticket)+Training)/12)</f>
        <v/>
      </c>
    </row>
    <row r="4545">
      <c r="I4545" s="35" t="n"/>
      <c r="J4545" s="35" t="n"/>
      <c r="K4545" s="35" t="n"/>
      <c r="L4545" s="36" t="n"/>
      <c r="M4545" s="36" t="n"/>
      <c r="P4545" s="37" t="n"/>
      <c r="Q4545" s="38">
        <f>IF($C4545="",0,IF(OR(LOWER(TRIM($G4545))="omani",LOWER(TRIM($G4545))="oman",LOWER(TRIM($G4545))="om",LOWER(TRIM($G4545))="local"),1,0))</f>
        <v/>
      </c>
      <c r="R4545" s="38">
        <f>IF($C4545="",0,IF(OR(ISNUMBER(SEARCH("resign",$N4545)),ISNUMBER(SEARCH("terminat",$N4545)),ISNUMBER(SEARCH("inactive",$N4545)),ISNUMBER(SEARCH("vacan",$N4545)),ISNUMBER(SEARCH("deceased",$N4545)),ISNUMBER(SEARCH("separated",$N4545))),0,1))</f>
        <v/>
      </c>
      <c r="S4545">
        <f>IF(OR($R4545=0,NOT(ISNUMBER($I4545))),"",IFERROR(DATEDIF($I4545,DATE(FY,1,1),"y"),""))</f>
        <v/>
      </c>
      <c r="T4545">
        <f>IF(OR($R4545=0,NOT(ISNUMBER($J4545))),"",IFERROR(DATEDIF($J4545,DATE(FY,1,1),"y"),0))</f>
        <v/>
      </c>
      <c r="U4545" s="38">
        <f>IF(OR($R4545=0,NOT(ISNUMBER($I4545))),0,IF(YEAR($I4545)+IF($Q4545=1,RetAgeO,RetAgeE)=FY,MONTH($I4545),IF(YEAR($I4545)+IF($Q4545=1,RetAgeO,RetAgeE)&lt;FY,1,0)))</f>
        <v/>
      </c>
      <c r="V4545" s="38">
        <f>IF(OR($R4545=0,NOT(ISNUMBER($K4545))),0,IF(YEAR($K4545)=FY,MONTH($K4545),IF(YEAR($K4545)&lt;FY,1,0)))</f>
        <v/>
      </c>
      <c r="W4545" s="38">
        <f>IF($R4545=0,0,MIN(12,IF(AND(ISNUMBER($O4545),$O4545&gt;=1,$O4545&lt;=12),INT($O4545),12),IF(AND(RetireExit="Yes",$U4545&gt;0),$U4545,12),IF(AND(ContractExit="Yes",$V4545&gt;0),$V4545,12)))</f>
        <v/>
      </c>
      <c r="X4545" s="37">
        <f>IF(ISNUMBER($P4545),$P4545,IncPct)</f>
        <v/>
      </c>
      <c r="Y4545" s="39">
        <f>IF($W4545=0,0,MAX(0,MIN($W4545,IncMonth-1))+MAX(0,$W4545-IncMonth+1)*(1+$X4545))</f>
        <v/>
      </c>
      <c r="Z4545" s="40">
        <f>IF($C4545="",0,IFERROR(INDEX(Departments!$B$5:$B$54,MATCH($C4545,Departments!$A$5:$A$54,0)),0))</f>
        <v/>
      </c>
      <c r="AA4545" s="41">
        <f>N($L4545)*$Y4545</f>
        <v/>
      </c>
      <c r="AB4545" s="41">
        <f>N($M4545)*$Y4545</f>
        <v/>
      </c>
      <c r="AC4545" s="41">
        <f>$AA4545*$Z4545</f>
        <v/>
      </c>
      <c r="AD4545" s="41">
        <f>$AA4545*BonusMonths/12</f>
        <v/>
      </c>
      <c r="AE4545" s="41">
        <f>($AA4545+SI_Gross*$AB4545)*IF($Q4545=1,SI_O,SI_E)</f>
        <v/>
      </c>
      <c r="AF4545" s="41">
        <f>IF($Q4545=1,0,$AA4545*EOSB)</f>
        <v/>
      </c>
      <c r="AG4545" s="41">
        <f>$AN4545*$W4545</f>
        <v/>
      </c>
      <c r="AH4545" s="41">
        <f>SUM($AA4545:$AG4545)</f>
        <v/>
      </c>
      <c r="AI4545" s="41">
        <f>12*($AM4545+$AN4545)</f>
        <v/>
      </c>
      <c r="AJ4545" s="41">
        <f>$AM4545*((IncMonth-1)+(13-IncMonth)*(1+$X4545))+12*$AN4545</f>
        <v/>
      </c>
      <c r="AK4545" s="41">
        <f>IF($R4545=1,N($L4545)+N($M4545),0)</f>
        <v/>
      </c>
      <c r="AL4545">
        <f>IF($C4545="","",IF(N($L4545)&lt;=0,"Basic salary missing",IF(ISNA(MATCH($C4545,Departments!$A$5:$A$54,0)),"Department not on Departments sheet",IF(AND($I4545&lt;&gt;"",NOT(ISNUMBER($I4545))),"Date of birth is text, not a date",IF(AND($K4545&lt;&gt;"",NOT(ISNUMBER($K4545))),"Contract end is text, not a date","")))))</f>
        <v/>
      </c>
      <c r="AM4545" s="41">
        <f>IF($R4545=0,0,N($L4545)*(1+$Z4545+BonusMonths/12+IF($Q4545=1,0,EOSB))+N($M4545)+(N($L4545)+SI_Gross*N($M4545))*IF($Q4545=1,SI_O,SI_E))</f>
        <v/>
      </c>
      <c r="AN4545" s="41">
        <f>IF($R4545=0,0,(IF($Q4545=1,MedO,MedE+Ticket)+Training)/12)</f>
        <v/>
      </c>
    </row>
    <row r="4546">
      <c r="I4546" s="35" t="n"/>
      <c r="J4546" s="35" t="n"/>
      <c r="K4546" s="35" t="n"/>
      <c r="L4546" s="36" t="n"/>
      <c r="M4546" s="36" t="n"/>
      <c r="P4546" s="37" t="n"/>
      <c r="Q4546" s="38">
        <f>IF($C4546="",0,IF(OR(LOWER(TRIM($G4546))="omani",LOWER(TRIM($G4546))="oman",LOWER(TRIM($G4546))="om",LOWER(TRIM($G4546))="local"),1,0))</f>
        <v/>
      </c>
      <c r="R4546" s="38">
        <f>IF($C4546="",0,IF(OR(ISNUMBER(SEARCH("resign",$N4546)),ISNUMBER(SEARCH("terminat",$N4546)),ISNUMBER(SEARCH("inactive",$N4546)),ISNUMBER(SEARCH("vacan",$N4546)),ISNUMBER(SEARCH("deceased",$N4546)),ISNUMBER(SEARCH("separated",$N4546))),0,1))</f>
        <v/>
      </c>
      <c r="S4546">
        <f>IF(OR($R4546=0,NOT(ISNUMBER($I4546))),"",IFERROR(DATEDIF($I4546,DATE(FY,1,1),"y"),""))</f>
        <v/>
      </c>
      <c r="T4546">
        <f>IF(OR($R4546=0,NOT(ISNUMBER($J4546))),"",IFERROR(DATEDIF($J4546,DATE(FY,1,1),"y"),0))</f>
        <v/>
      </c>
      <c r="U4546" s="38">
        <f>IF(OR($R4546=0,NOT(ISNUMBER($I4546))),0,IF(YEAR($I4546)+IF($Q4546=1,RetAgeO,RetAgeE)=FY,MONTH($I4546),IF(YEAR($I4546)+IF($Q4546=1,RetAgeO,RetAgeE)&lt;FY,1,0)))</f>
        <v/>
      </c>
      <c r="V4546" s="38">
        <f>IF(OR($R4546=0,NOT(ISNUMBER($K4546))),0,IF(YEAR($K4546)=FY,MONTH($K4546),IF(YEAR($K4546)&lt;FY,1,0)))</f>
        <v/>
      </c>
      <c r="W4546" s="38">
        <f>IF($R4546=0,0,MIN(12,IF(AND(ISNUMBER($O4546),$O4546&gt;=1,$O4546&lt;=12),INT($O4546),12),IF(AND(RetireExit="Yes",$U4546&gt;0),$U4546,12),IF(AND(ContractExit="Yes",$V4546&gt;0),$V4546,12)))</f>
        <v/>
      </c>
      <c r="X4546" s="37">
        <f>IF(ISNUMBER($P4546),$P4546,IncPct)</f>
        <v/>
      </c>
      <c r="Y4546" s="39">
        <f>IF($W4546=0,0,MAX(0,MIN($W4546,IncMonth-1))+MAX(0,$W4546-IncMonth+1)*(1+$X4546))</f>
        <v/>
      </c>
      <c r="Z4546" s="40">
        <f>IF($C4546="",0,IFERROR(INDEX(Departments!$B$5:$B$54,MATCH($C4546,Departments!$A$5:$A$54,0)),0))</f>
        <v/>
      </c>
      <c r="AA4546" s="41">
        <f>N($L4546)*$Y4546</f>
        <v/>
      </c>
      <c r="AB4546" s="41">
        <f>N($M4546)*$Y4546</f>
        <v/>
      </c>
      <c r="AC4546" s="41">
        <f>$AA4546*$Z4546</f>
        <v/>
      </c>
      <c r="AD4546" s="41">
        <f>$AA4546*BonusMonths/12</f>
        <v/>
      </c>
      <c r="AE4546" s="41">
        <f>($AA4546+SI_Gross*$AB4546)*IF($Q4546=1,SI_O,SI_E)</f>
        <v/>
      </c>
      <c r="AF4546" s="41">
        <f>IF($Q4546=1,0,$AA4546*EOSB)</f>
        <v/>
      </c>
      <c r="AG4546" s="41">
        <f>$AN4546*$W4546</f>
        <v/>
      </c>
      <c r="AH4546" s="41">
        <f>SUM($AA4546:$AG4546)</f>
        <v/>
      </c>
      <c r="AI4546" s="41">
        <f>12*($AM4546+$AN4546)</f>
        <v/>
      </c>
      <c r="AJ4546" s="41">
        <f>$AM4546*((IncMonth-1)+(13-IncMonth)*(1+$X4546))+12*$AN4546</f>
        <v/>
      </c>
      <c r="AK4546" s="41">
        <f>IF($R4546=1,N($L4546)+N($M4546),0)</f>
        <v/>
      </c>
      <c r="AL4546">
        <f>IF($C4546="","",IF(N($L4546)&lt;=0,"Basic salary missing",IF(ISNA(MATCH($C4546,Departments!$A$5:$A$54,0)),"Department not on Departments sheet",IF(AND($I4546&lt;&gt;"",NOT(ISNUMBER($I4546))),"Date of birth is text, not a date",IF(AND($K4546&lt;&gt;"",NOT(ISNUMBER($K4546))),"Contract end is text, not a date","")))))</f>
        <v/>
      </c>
      <c r="AM4546" s="41">
        <f>IF($R4546=0,0,N($L4546)*(1+$Z4546+BonusMonths/12+IF($Q4546=1,0,EOSB))+N($M4546)+(N($L4546)+SI_Gross*N($M4546))*IF($Q4546=1,SI_O,SI_E))</f>
        <v/>
      </c>
      <c r="AN4546" s="41">
        <f>IF($R4546=0,0,(IF($Q4546=1,MedO,MedE+Ticket)+Training)/12)</f>
        <v/>
      </c>
    </row>
    <row r="4547">
      <c r="I4547" s="35" t="n"/>
      <c r="J4547" s="35" t="n"/>
      <c r="K4547" s="35" t="n"/>
      <c r="L4547" s="36" t="n"/>
      <c r="M4547" s="36" t="n"/>
      <c r="P4547" s="37" t="n"/>
      <c r="Q4547" s="38">
        <f>IF($C4547="",0,IF(OR(LOWER(TRIM($G4547))="omani",LOWER(TRIM($G4547))="oman",LOWER(TRIM($G4547))="om",LOWER(TRIM($G4547))="local"),1,0))</f>
        <v/>
      </c>
      <c r="R4547" s="38">
        <f>IF($C4547="",0,IF(OR(ISNUMBER(SEARCH("resign",$N4547)),ISNUMBER(SEARCH("terminat",$N4547)),ISNUMBER(SEARCH("inactive",$N4547)),ISNUMBER(SEARCH("vacan",$N4547)),ISNUMBER(SEARCH("deceased",$N4547)),ISNUMBER(SEARCH("separated",$N4547))),0,1))</f>
        <v/>
      </c>
      <c r="S4547">
        <f>IF(OR($R4547=0,NOT(ISNUMBER($I4547))),"",IFERROR(DATEDIF($I4547,DATE(FY,1,1),"y"),""))</f>
        <v/>
      </c>
      <c r="T4547">
        <f>IF(OR($R4547=0,NOT(ISNUMBER($J4547))),"",IFERROR(DATEDIF($J4547,DATE(FY,1,1),"y"),0))</f>
        <v/>
      </c>
      <c r="U4547" s="38">
        <f>IF(OR($R4547=0,NOT(ISNUMBER($I4547))),0,IF(YEAR($I4547)+IF($Q4547=1,RetAgeO,RetAgeE)=FY,MONTH($I4547),IF(YEAR($I4547)+IF($Q4547=1,RetAgeO,RetAgeE)&lt;FY,1,0)))</f>
        <v/>
      </c>
      <c r="V4547" s="38">
        <f>IF(OR($R4547=0,NOT(ISNUMBER($K4547))),0,IF(YEAR($K4547)=FY,MONTH($K4547),IF(YEAR($K4547)&lt;FY,1,0)))</f>
        <v/>
      </c>
      <c r="W4547" s="38">
        <f>IF($R4547=0,0,MIN(12,IF(AND(ISNUMBER($O4547),$O4547&gt;=1,$O4547&lt;=12),INT($O4547),12),IF(AND(RetireExit="Yes",$U4547&gt;0),$U4547,12),IF(AND(ContractExit="Yes",$V4547&gt;0),$V4547,12)))</f>
        <v/>
      </c>
      <c r="X4547" s="37">
        <f>IF(ISNUMBER($P4547),$P4547,IncPct)</f>
        <v/>
      </c>
      <c r="Y4547" s="39">
        <f>IF($W4547=0,0,MAX(0,MIN($W4547,IncMonth-1))+MAX(0,$W4547-IncMonth+1)*(1+$X4547))</f>
        <v/>
      </c>
      <c r="Z4547" s="40">
        <f>IF($C4547="",0,IFERROR(INDEX(Departments!$B$5:$B$54,MATCH($C4547,Departments!$A$5:$A$54,0)),0))</f>
        <v/>
      </c>
      <c r="AA4547" s="41">
        <f>N($L4547)*$Y4547</f>
        <v/>
      </c>
      <c r="AB4547" s="41">
        <f>N($M4547)*$Y4547</f>
        <v/>
      </c>
      <c r="AC4547" s="41">
        <f>$AA4547*$Z4547</f>
        <v/>
      </c>
      <c r="AD4547" s="41">
        <f>$AA4547*BonusMonths/12</f>
        <v/>
      </c>
      <c r="AE4547" s="41">
        <f>($AA4547+SI_Gross*$AB4547)*IF($Q4547=1,SI_O,SI_E)</f>
        <v/>
      </c>
      <c r="AF4547" s="41">
        <f>IF($Q4547=1,0,$AA4547*EOSB)</f>
        <v/>
      </c>
      <c r="AG4547" s="41">
        <f>$AN4547*$W4547</f>
        <v/>
      </c>
      <c r="AH4547" s="41">
        <f>SUM($AA4547:$AG4547)</f>
        <v/>
      </c>
      <c r="AI4547" s="41">
        <f>12*($AM4547+$AN4547)</f>
        <v/>
      </c>
      <c r="AJ4547" s="41">
        <f>$AM4547*((IncMonth-1)+(13-IncMonth)*(1+$X4547))+12*$AN4547</f>
        <v/>
      </c>
      <c r="AK4547" s="41">
        <f>IF($R4547=1,N($L4547)+N($M4547),0)</f>
        <v/>
      </c>
      <c r="AL4547">
        <f>IF($C4547="","",IF(N($L4547)&lt;=0,"Basic salary missing",IF(ISNA(MATCH($C4547,Departments!$A$5:$A$54,0)),"Department not on Departments sheet",IF(AND($I4547&lt;&gt;"",NOT(ISNUMBER($I4547))),"Date of birth is text, not a date",IF(AND($K4547&lt;&gt;"",NOT(ISNUMBER($K4547))),"Contract end is text, not a date","")))))</f>
        <v/>
      </c>
      <c r="AM4547" s="41">
        <f>IF($R4547=0,0,N($L4547)*(1+$Z4547+BonusMonths/12+IF($Q4547=1,0,EOSB))+N($M4547)+(N($L4547)+SI_Gross*N($M4547))*IF($Q4547=1,SI_O,SI_E))</f>
        <v/>
      </c>
      <c r="AN4547" s="41">
        <f>IF($R4547=0,0,(IF($Q4547=1,MedO,MedE+Ticket)+Training)/12)</f>
        <v/>
      </c>
    </row>
    <row r="4548">
      <c r="I4548" s="35" t="n"/>
      <c r="J4548" s="35" t="n"/>
      <c r="K4548" s="35" t="n"/>
      <c r="L4548" s="36" t="n"/>
      <c r="M4548" s="36" t="n"/>
      <c r="P4548" s="37" t="n"/>
      <c r="Q4548" s="38">
        <f>IF($C4548="",0,IF(OR(LOWER(TRIM($G4548))="omani",LOWER(TRIM($G4548))="oman",LOWER(TRIM($G4548))="om",LOWER(TRIM($G4548))="local"),1,0))</f>
        <v/>
      </c>
      <c r="R4548" s="38">
        <f>IF($C4548="",0,IF(OR(ISNUMBER(SEARCH("resign",$N4548)),ISNUMBER(SEARCH("terminat",$N4548)),ISNUMBER(SEARCH("inactive",$N4548)),ISNUMBER(SEARCH("vacan",$N4548)),ISNUMBER(SEARCH("deceased",$N4548)),ISNUMBER(SEARCH("separated",$N4548))),0,1))</f>
        <v/>
      </c>
      <c r="S4548">
        <f>IF(OR($R4548=0,NOT(ISNUMBER($I4548))),"",IFERROR(DATEDIF($I4548,DATE(FY,1,1),"y"),""))</f>
        <v/>
      </c>
      <c r="T4548">
        <f>IF(OR($R4548=0,NOT(ISNUMBER($J4548))),"",IFERROR(DATEDIF($J4548,DATE(FY,1,1),"y"),0))</f>
        <v/>
      </c>
      <c r="U4548" s="38">
        <f>IF(OR($R4548=0,NOT(ISNUMBER($I4548))),0,IF(YEAR($I4548)+IF($Q4548=1,RetAgeO,RetAgeE)=FY,MONTH($I4548),IF(YEAR($I4548)+IF($Q4548=1,RetAgeO,RetAgeE)&lt;FY,1,0)))</f>
        <v/>
      </c>
      <c r="V4548" s="38">
        <f>IF(OR($R4548=0,NOT(ISNUMBER($K4548))),0,IF(YEAR($K4548)=FY,MONTH($K4548),IF(YEAR($K4548)&lt;FY,1,0)))</f>
        <v/>
      </c>
      <c r="W4548" s="38">
        <f>IF($R4548=0,0,MIN(12,IF(AND(ISNUMBER($O4548),$O4548&gt;=1,$O4548&lt;=12),INT($O4548),12),IF(AND(RetireExit="Yes",$U4548&gt;0),$U4548,12),IF(AND(ContractExit="Yes",$V4548&gt;0),$V4548,12)))</f>
        <v/>
      </c>
      <c r="X4548" s="37">
        <f>IF(ISNUMBER($P4548),$P4548,IncPct)</f>
        <v/>
      </c>
      <c r="Y4548" s="39">
        <f>IF($W4548=0,0,MAX(0,MIN($W4548,IncMonth-1))+MAX(0,$W4548-IncMonth+1)*(1+$X4548))</f>
        <v/>
      </c>
      <c r="Z4548" s="40">
        <f>IF($C4548="",0,IFERROR(INDEX(Departments!$B$5:$B$54,MATCH($C4548,Departments!$A$5:$A$54,0)),0))</f>
        <v/>
      </c>
      <c r="AA4548" s="41">
        <f>N($L4548)*$Y4548</f>
        <v/>
      </c>
      <c r="AB4548" s="41">
        <f>N($M4548)*$Y4548</f>
        <v/>
      </c>
      <c r="AC4548" s="41">
        <f>$AA4548*$Z4548</f>
        <v/>
      </c>
      <c r="AD4548" s="41">
        <f>$AA4548*BonusMonths/12</f>
        <v/>
      </c>
      <c r="AE4548" s="41">
        <f>($AA4548+SI_Gross*$AB4548)*IF($Q4548=1,SI_O,SI_E)</f>
        <v/>
      </c>
      <c r="AF4548" s="41">
        <f>IF($Q4548=1,0,$AA4548*EOSB)</f>
        <v/>
      </c>
      <c r="AG4548" s="41">
        <f>$AN4548*$W4548</f>
        <v/>
      </c>
      <c r="AH4548" s="41">
        <f>SUM($AA4548:$AG4548)</f>
        <v/>
      </c>
      <c r="AI4548" s="41">
        <f>12*($AM4548+$AN4548)</f>
        <v/>
      </c>
      <c r="AJ4548" s="41">
        <f>$AM4548*((IncMonth-1)+(13-IncMonth)*(1+$X4548))+12*$AN4548</f>
        <v/>
      </c>
      <c r="AK4548" s="41">
        <f>IF($R4548=1,N($L4548)+N($M4548),0)</f>
        <v/>
      </c>
      <c r="AL4548">
        <f>IF($C4548="","",IF(N($L4548)&lt;=0,"Basic salary missing",IF(ISNA(MATCH($C4548,Departments!$A$5:$A$54,0)),"Department not on Departments sheet",IF(AND($I4548&lt;&gt;"",NOT(ISNUMBER($I4548))),"Date of birth is text, not a date",IF(AND($K4548&lt;&gt;"",NOT(ISNUMBER($K4548))),"Contract end is text, not a date","")))))</f>
        <v/>
      </c>
      <c r="AM4548" s="41">
        <f>IF($R4548=0,0,N($L4548)*(1+$Z4548+BonusMonths/12+IF($Q4548=1,0,EOSB))+N($M4548)+(N($L4548)+SI_Gross*N($M4548))*IF($Q4548=1,SI_O,SI_E))</f>
        <v/>
      </c>
      <c r="AN4548" s="41">
        <f>IF($R4548=0,0,(IF($Q4548=1,MedO,MedE+Ticket)+Training)/12)</f>
        <v/>
      </c>
    </row>
    <row r="4549">
      <c r="I4549" s="35" t="n"/>
      <c r="J4549" s="35" t="n"/>
      <c r="K4549" s="35" t="n"/>
      <c r="L4549" s="36" t="n"/>
      <c r="M4549" s="36" t="n"/>
      <c r="P4549" s="37" t="n"/>
      <c r="Q4549" s="38">
        <f>IF($C4549="",0,IF(OR(LOWER(TRIM($G4549))="omani",LOWER(TRIM($G4549))="oman",LOWER(TRIM($G4549))="om",LOWER(TRIM($G4549))="local"),1,0))</f>
        <v/>
      </c>
      <c r="R4549" s="38">
        <f>IF($C4549="",0,IF(OR(ISNUMBER(SEARCH("resign",$N4549)),ISNUMBER(SEARCH("terminat",$N4549)),ISNUMBER(SEARCH("inactive",$N4549)),ISNUMBER(SEARCH("vacan",$N4549)),ISNUMBER(SEARCH("deceased",$N4549)),ISNUMBER(SEARCH("separated",$N4549))),0,1))</f>
        <v/>
      </c>
      <c r="S4549">
        <f>IF(OR($R4549=0,NOT(ISNUMBER($I4549))),"",IFERROR(DATEDIF($I4549,DATE(FY,1,1),"y"),""))</f>
        <v/>
      </c>
      <c r="T4549">
        <f>IF(OR($R4549=0,NOT(ISNUMBER($J4549))),"",IFERROR(DATEDIF($J4549,DATE(FY,1,1),"y"),0))</f>
        <v/>
      </c>
      <c r="U4549" s="38">
        <f>IF(OR($R4549=0,NOT(ISNUMBER($I4549))),0,IF(YEAR($I4549)+IF($Q4549=1,RetAgeO,RetAgeE)=FY,MONTH($I4549),IF(YEAR($I4549)+IF($Q4549=1,RetAgeO,RetAgeE)&lt;FY,1,0)))</f>
        <v/>
      </c>
      <c r="V4549" s="38">
        <f>IF(OR($R4549=0,NOT(ISNUMBER($K4549))),0,IF(YEAR($K4549)=FY,MONTH($K4549),IF(YEAR($K4549)&lt;FY,1,0)))</f>
        <v/>
      </c>
      <c r="W4549" s="38">
        <f>IF($R4549=0,0,MIN(12,IF(AND(ISNUMBER($O4549),$O4549&gt;=1,$O4549&lt;=12),INT($O4549),12),IF(AND(RetireExit="Yes",$U4549&gt;0),$U4549,12),IF(AND(ContractExit="Yes",$V4549&gt;0),$V4549,12)))</f>
        <v/>
      </c>
      <c r="X4549" s="37">
        <f>IF(ISNUMBER($P4549),$P4549,IncPct)</f>
        <v/>
      </c>
      <c r="Y4549" s="39">
        <f>IF($W4549=0,0,MAX(0,MIN($W4549,IncMonth-1))+MAX(0,$W4549-IncMonth+1)*(1+$X4549))</f>
        <v/>
      </c>
      <c r="Z4549" s="40">
        <f>IF($C4549="",0,IFERROR(INDEX(Departments!$B$5:$B$54,MATCH($C4549,Departments!$A$5:$A$54,0)),0))</f>
        <v/>
      </c>
      <c r="AA4549" s="41">
        <f>N($L4549)*$Y4549</f>
        <v/>
      </c>
      <c r="AB4549" s="41">
        <f>N($M4549)*$Y4549</f>
        <v/>
      </c>
      <c r="AC4549" s="41">
        <f>$AA4549*$Z4549</f>
        <v/>
      </c>
      <c r="AD4549" s="41">
        <f>$AA4549*BonusMonths/12</f>
        <v/>
      </c>
      <c r="AE4549" s="41">
        <f>($AA4549+SI_Gross*$AB4549)*IF($Q4549=1,SI_O,SI_E)</f>
        <v/>
      </c>
      <c r="AF4549" s="41">
        <f>IF($Q4549=1,0,$AA4549*EOSB)</f>
        <v/>
      </c>
      <c r="AG4549" s="41">
        <f>$AN4549*$W4549</f>
        <v/>
      </c>
      <c r="AH4549" s="41">
        <f>SUM($AA4549:$AG4549)</f>
        <v/>
      </c>
      <c r="AI4549" s="41">
        <f>12*($AM4549+$AN4549)</f>
        <v/>
      </c>
      <c r="AJ4549" s="41">
        <f>$AM4549*((IncMonth-1)+(13-IncMonth)*(1+$X4549))+12*$AN4549</f>
        <v/>
      </c>
      <c r="AK4549" s="41">
        <f>IF($R4549=1,N($L4549)+N($M4549),0)</f>
        <v/>
      </c>
      <c r="AL4549">
        <f>IF($C4549="","",IF(N($L4549)&lt;=0,"Basic salary missing",IF(ISNA(MATCH($C4549,Departments!$A$5:$A$54,0)),"Department not on Departments sheet",IF(AND($I4549&lt;&gt;"",NOT(ISNUMBER($I4549))),"Date of birth is text, not a date",IF(AND($K4549&lt;&gt;"",NOT(ISNUMBER($K4549))),"Contract end is text, not a date","")))))</f>
        <v/>
      </c>
      <c r="AM4549" s="41">
        <f>IF($R4549=0,0,N($L4549)*(1+$Z4549+BonusMonths/12+IF($Q4549=1,0,EOSB))+N($M4549)+(N($L4549)+SI_Gross*N($M4549))*IF($Q4549=1,SI_O,SI_E))</f>
        <v/>
      </c>
      <c r="AN4549" s="41">
        <f>IF($R4549=0,0,(IF($Q4549=1,MedO,MedE+Ticket)+Training)/12)</f>
        <v/>
      </c>
    </row>
    <row r="4550">
      <c r="I4550" s="35" t="n"/>
      <c r="J4550" s="35" t="n"/>
      <c r="K4550" s="35" t="n"/>
      <c r="L4550" s="36" t="n"/>
      <c r="M4550" s="36" t="n"/>
      <c r="P4550" s="37" t="n"/>
      <c r="Q4550" s="38">
        <f>IF($C4550="",0,IF(OR(LOWER(TRIM($G4550))="omani",LOWER(TRIM($G4550))="oman",LOWER(TRIM($G4550))="om",LOWER(TRIM($G4550))="local"),1,0))</f>
        <v/>
      </c>
      <c r="R4550" s="38">
        <f>IF($C4550="",0,IF(OR(ISNUMBER(SEARCH("resign",$N4550)),ISNUMBER(SEARCH("terminat",$N4550)),ISNUMBER(SEARCH("inactive",$N4550)),ISNUMBER(SEARCH("vacan",$N4550)),ISNUMBER(SEARCH("deceased",$N4550)),ISNUMBER(SEARCH("separated",$N4550))),0,1))</f>
        <v/>
      </c>
      <c r="S4550">
        <f>IF(OR($R4550=0,NOT(ISNUMBER($I4550))),"",IFERROR(DATEDIF($I4550,DATE(FY,1,1),"y"),""))</f>
        <v/>
      </c>
      <c r="T4550">
        <f>IF(OR($R4550=0,NOT(ISNUMBER($J4550))),"",IFERROR(DATEDIF($J4550,DATE(FY,1,1),"y"),0))</f>
        <v/>
      </c>
      <c r="U4550" s="38">
        <f>IF(OR($R4550=0,NOT(ISNUMBER($I4550))),0,IF(YEAR($I4550)+IF($Q4550=1,RetAgeO,RetAgeE)=FY,MONTH($I4550),IF(YEAR($I4550)+IF($Q4550=1,RetAgeO,RetAgeE)&lt;FY,1,0)))</f>
        <v/>
      </c>
      <c r="V4550" s="38">
        <f>IF(OR($R4550=0,NOT(ISNUMBER($K4550))),0,IF(YEAR($K4550)=FY,MONTH($K4550),IF(YEAR($K4550)&lt;FY,1,0)))</f>
        <v/>
      </c>
      <c r="W4550" s="38">
        <f>IF($R4550=0,0,MIN(12,IF(AND(ISNUMBER($O4550),$O4550&gt;=1,$O4550&lt;=12),INT($O4550),12),IF(AND(RetireExit="Yes",$U4550&gt;0),$U4550,12),IF(AND(ContractExit="Yes",$V4550&gt;0),$V4550,12)))</f>
        <v/>
      </c>
      <c r="X4550" s="37">
        <f>IF(ISNUMBER($P4550),$P4550,IncPct)</f>
        <v/>
      </c>
      <c r="Y4550" s="39">
        <f>IF($W4550=0,0,MAX(0,MIN($W4550,IncMonth-1))+MAX(0,$W4550-IncMonth+1)*(1+$X4550))</f>
        <v/>
      </c>
      <c r="Z4550" s="40">
        <f>IF($C4550="",0,IFERROR(INDEX(Departments!$B$5:$B$54,MATCH($C4550,Departments!$A$5:$A$54,0)),0))</f>
        <v/>
      </c>
      <c r="AA4550" s="41">
        <f>N($L4550)*$Y4550</f>
        <v/>
      </c>
      <c r="AB4550" s="41">
        <f>N($M4550)*$Y4550</f>
        <v/>
      </c>
      <c r="AC4550" s="41">
        <f>$AA4550*$Z4550</f>
        <v/>
      </c>
      <c r="AD4550" s="41">
        <f>$AA4550*BonusMonths/12</f>
        <v/>
      </c>
      <c r="AE4550" s="41">
        <f>($AA4550+SI_Gross*$AB4550)*IF($Q4550=1,SI_O,SI_E)</f>
        <v/>
      </c>
      <c r="AF4550" s="41">
        <f>IF($Q4550=1,0,$AA4550*EOSB)</f>
        <v/>
      </c>
      <c r="AG4550" s="41">
        <f>$AN4550*$W4550</f>
        <v/>
      </c>
      <c r="AH4550" s="41">
        <f>SUM($AA4550:$AG4550)</f>
        <v/>
      </c>
      <c r="AI4550" s="41">
        <f>12*($AM4550+$AN4550)</f>
        <v/>
      </c>
      <c r="AJ4550" s="41">
        <f>$AM4550*((IncMonth-1)+(13-IncMonth)*(1+$X4550))+12*$AN4550</f>
        <v/>
      </c>
      <c r="AK4550" s="41">
        <f>IF($R4550=1,N($L4550)+N($M4550),0)</f>
        <v/>
      </c>
      <c r="AL4550">
        <f>IF($C4550="","",IF(N($L4550)&lt;=0,"Basic salary missing",IF(ISNA(MATCH($C4550,Departments!$A$5:$A$54,0)),"Department not on Departments sheet",IF(AND($I4550&lt;&gt;"",NOT(ISNUMBER($I4550))),"Date of birth is text, not a date",IF(AND($K4550&lt;&gt;"",NOT(ISNUMBER($K4550))),"Contract end is text, not a date","")))))</f>
        <v/>
      </c>
      <c r="AM4550" s="41">
        <f>IF($R4550=0,0,N($L4550)*(1+$Z4550+BonusMonths/12+IF($Q4550=1,0,EOSB))+N($M4550)+(N($L4550)+SI_Gross*N($M4550))*IF($Q4550=1,SI_O,SI_E))</f>
        <v/>
      </c>
      <c r="AN4550" s="41">
        <f>IF($R4550=0,0,(IF($Q4550=1,MedO,MedE+Ticket)+Training)/12)</f>
        <v/>
      </c>
    </row>
    <row r="4551">
      <c r="I4551" s="35" t="n"/>
      <c r="J4551" s="35" t="n"/>
      <c r="K4551" s="35" t="n"/>
      <c r="L4551" s="36" t="n"/>
      <c r="M4551" s="36" t="n"/>
      <c r="P4551" s="37" t="n"/>
      <c r="Q4551" s="38">
        <f>IF($C4551="",0,IF(OR(LOWER(TRIM($G4551))="omani",LOWER(TRIM($G4551))="oman",LOWER(TRIM($G4551))="om",LOWER(TRIM($G4551))="local"),1,0))</f>
        <v/>
      </c>
      <c r="R4551" s="38">
        <f>IF($C4551="",0,IF(OR(ISNUMBER(SEARCH("resign",$N4551)),ISNUMBER(SEARCH("terminat",$N4551)),ISNUMBER(SEARCH("inactive",$N4551)),ISNUMBER(SEARCH("vacan",$N4551)),ISNUMBER(SEARCH("deceased",$N4551)),ISNUMBER(SEARCH("separated",$N4551))),0,1))</f>
        <v/>
      </c>
      <c r="S4551">
        <f>IF(OR($R4551=0,NOT(ISNUMBER($I4551))),"",IFERROR(DATEDIF($I4551,DATE(FY,1,1),"y"),""))</f>
        <v/>
      </c>
      <c r="T4551">
        <f>IF(OR($R4551=0,NOT(ISNUMBER($J4551))),"",IFERROR(DATEDIF($J4551,DATE(FY,1,1),"y"),0))</f>
        <v/>
      </c>
      <c r="U4551" s="38">
        <f>IF(OR($R4551=0,NOT(ISNUMBER($I4551))),0,IF(YEAR($I4551)+IF($Q4551=1,RetAgeO,RetAgeE)=FY,MONTH($I4551),IF(YEAR($I4551)+IF($Q4551=1,RetAgeO,RetAgeE)&lt;FY,1,0)))</f>
        <v/>
      </c>
      <c r="V4551" s="38">
        <f>IF(OR($R4551=0,NOT(ISNUMBER($K4551))),0,IF(YEAR($K4551)=FY,MONTH($K4551),IF(YEAR($K4551)&lt;FY,1,0)))</f>
        <v/>
      </c>
      <c r="W4551" s="38">
        <f>IF($R4551=0,0,MIN(12,IF(AND(ISNUMBER($O4551),$O4551&gt;=1,$O4551&lt;=12),INT($O4551),12),IF(AND(RetireExit="Yes",$U4551&gt;0),$U4551,12),IF(AND(ContractExit="Yes",$V4551&gt;0),$V4551,12)))</f>
        <v/>
      </c>
      <c r="X4551" s="37">
        <f>IF(ISNUMBER($P4551),$P4551,IncPct)</f>
        <v/>
      </c>
      <c r="Y4551" s="39">
        <f>IF($W4551=0,0,MAX(0,MIN($W4551,IncMonth-1))+MAX(0,$W4551-IncMonth+1)*(1+$X4551))</f>
        <v/>
      </c>
      <c r="Z4551" s="40">
        <f>IF($C4551="",0,IFERROR(INDEX(Departments!$B$5:$B$54,MATCH($C4551,Departments!$A$5:$A$54,0)),0))</f>
        <v/>
      </c>
      <c r="AA4551" s="41">
        <f>N($L4551)*$Y4551</f>
        <v/>
      </c>
      <c r="AB4551" s="41">
        <f>N($M4551)*$Y4551</f>
        <v/>
      </c>
      <c r="AC4551" s="41">
        <f>$AA4551*$Z4551</f>
        <v/>
      </c>
      <c r="AD4551" s="41">
        <f>$AA4551*BonusMonths/12</f>
        <v/>
      </c>
      <c r="AE4551" s="41">
        <f>($AA4551+SI_Gross*$AB4551)*IF($Q4551=1,SI_O,SI_E)</f>
        <v/>
      </c>
      <c r="AF4551" s="41">
        <f>IF($Q4551=1,0,$AA4551*EOSB)</f>
        <v/>
      </c>
      <c r="AG4551" s="41">
        <f>$AN4551*$W4551</f>
        <v/>
      </c>
      <c r="AH4551" s="41">
        <f>SUM($AA4551:$AG4551)</f>
        <v/>
      </c>
      <c r="AI4551" s="41">
        <f>12*($AM4551+$AN4551)</f>
        <v/>
      </c>
      <c r="AJ4551" s="41">
        <f>$AM4551*((IncMonth-1)+(13-IncMonth)*(1+$X4551))+12*$AN4551</f>
        <v/>
      </c>
      <c r="AK4551" s="41">
        <f>IF($R4551=1,N($L4551)+N($M4551),0)</f>
        <v/>
      </c>
      <c r="AL4551">
        <f>IF($C4551="","",IF(N($L4551)&lt;=0,"Basic salary missing",IF(ISNA(MATCH($C4551,Departments!$A$5:$A$54,0)),"Department not on Departments sheet",IF(AND($I4551&lt;&gt;"",NOT(ISNUMBER($I4551))),"Date of birth is text, not a date",IF(AND($K4551&lt;&gt;"",NOT(ISNUMBER($K4551))),"Contract end is text, not a date","")))))</f>
        <v/>
      </c>
      <c r="AM4551" s="41">
        <f>IF($R4551=0,0,N($L4551)*(1+$Z4551+BonusMonths/12+IF($Q4551=1,0,EOSB))+N($M4551)+(N($L4551)+SI_Gross*N($M4551))*IF($Q4551=1,SI_O,SI_E))</f>
        <v/>
      </c>
      <c r="AN4551" s="41">
        <f>IF($R4551=0,0,(IF($Q4551=1,MedO,MedE+Ticket)+Training)/12)</f>
        <v/>
      </c>
    </row>
    <row r="4552">
      <c r="I4552" s="35" t="n"/>
      <c r="J4552" s="35" t="n"/>
      <c r="K4552" s="35" t="n"/>
      <c r="L4552" s="36" t="n"/>
      <c r="M4552" s="36" t="n"/>
      <c r="P4552" s="37" t="n"/>
      <c r="Q4552" s="38">
        <f>IF($C4552="",0,IF(OR(LOWER(TRIM($G4552))="omani",LOWER(TRIM($G4552))="oman",LOWER(TRIM($G4552))="om",LOWER(TRIM($G4552))="local"),1,0))</f>
        <v/>
      </c>
      <c r="R4552" s="38">
        <f>IF($C4552="",0,IF(OR(ISNUMBER(SEARCH("resign",$N4552)),ISNUMBER(SEARCH("terminat",$N4552)),ISNUMBER(SEARCH("inactive",$N4552)),ISNUMBER(SEARCH("vacan",$N4552)),ISNUMBER(SEARCH("deceased",$N4552)),ISNUMBER(SEARCH("separated",$N4552))),0,1))</f>
        <v/>
      </c>
      <c r="S4552">
        <f>IF(OR($R4552=0,NOT(ISNUMBER($I4552))),"",IFERROR(DATEDIF($I4552,DATE(FY,1,1),"y"),""))</f>
        <v/>
      </c>
      <c r="T4552">
        <f>IF(OR($R4552=0,NOT(ISNUMBER($J4552))),"",IFERROR(DATEDIF($J4552,DATE(FY,1,1),"y"),0))</f>
        <v/>
      </c>
      <c r="U4552" s="38">
        <f>IF(OR($R4552=0,NOT(ISNUMBER($I4552))),0,IF(YEAR($I4552)+IF($Q4552=1,RetAgeO,RetAgeE)=FY,MONTH($I4552),IF(YEAR($I4552)+IF($Q4552=1,RetAgeO,RetAgeE)&lt;FY,1,0)))</f>
        <v/>
      </c>
      <c r="V4552" s="38">
        <f>IF(OR($R4552=0,NOT(ISNUMBER($K4552))),0,IF(YEAR($K4552)=FY,MONTH($K4552),IF(YEAR($K4552)&lt;FY,1,0)))</f>
        <v/>
      </c>
      <c r="W4552" s="38">
        <f>IF($R4552=0,0,MIN(12,IF(AND(ISNUMBER($O4552),$O4552&gt;=1,$O4552&lt;=12),INT($O4552),12),IF(AND(RetireExit="Yes",$U4552&gt;0),$U4552,12),IF(AND(ContractExit="Yes",$V4552&gt;0),$V4552,12)))</f>
        <v/>
      </c>
      <c r="X4552" s="37">
        <f>IF(ISNUMBER($P4552),$P4552,IncPct)</f>
        <v/>
      </c>
      <c r="Y4552" s="39">
        <f>IF($W4552=0,0,MAX(0,MIN($W4552,IncMonth-1))+MAX(0,$W4552-IncMonth+1)*(1+$X4552))</f>
        <v/>
      </c>
      <c r="Z4552" s="40">
        <f>IF($C4552="",0,IFERROR(INDEX(Departments!$B$5:$B$54,MATCH($C4552,Departments!$A$5:$A$54,0)),0))</f>
        <v/>
      </c>
      <c r="AA4552" s="41">
        <f>N($L4552)*$Y4552</f>
        <v/>
      </c>
      <c r="AB4552" s="41">
        <f>N($M4552)*$Y4552</f>
        <v/>
      </c>
      <c r="AC4552" s="41">
        <f>$AA4552*$Z4552</f>
        <v/>
      </c>
      <c r="AD4552" s="41">
        <f>$AA4552*BonusMonths/12</f>
        <v/>
      </c>
      <c r="AE4552" s="41">
        <f>($AA4552+SI_Gross*$AB4552)*IF($Q4552=1,SI_O,SI_E)</f>
        <v/>
      </c>
      <c r="AF4552" s="41">
        <f>IF($Q4552=1,0,$AA4552*EOSB)</f>
        <v/>
      </c>
      <c r="AG4552" s="41">
        <f>$AN4552*$W4552</f>
        <v/>
      </c>
      <c r="AH4552" s="41">
        <f>SUM($AA4552:$AG4552)</f>
        <v/>
      </c>
      <c r="AI4552" s="41">
        <f>12*($AM4552+$AN4552)</f>
        <v/>
      </c>
      <c r="AJ4552" s="41">
        <f>$AM4552*((IncMonth-1)+(13-IncMonth)*(1+$X4552))+12*$AN4552</f>
        <v/>
      </c>
      <c r="AK4552" s="41">
        <f>IF($R4552=1,N($L4552)+N($M4552),0)</f>
        <v/>
      </c>
      <c r="AL4552">
        <f>IF($C4552="","",IF(N($L4552)&lt;=0,"Basic salary missing",IF(ISNA(MATCH($C4552,Departments!$A$5:$A$54,0)),"Department not on Departments sheet",IF(AND($I4552&lt;&gt;"",NOT(ISNUMBER($I4552))),"Date of birth is text, not a date",IF(AND($K4552&lt;&gt;"",NOT(ISNUMBER($K4552))),"Contract end is text, not a date","")))))</f>
        <v/>
      </c>
      <c r="AM4552" s="41">
        <f>IF($R4552=0,0,N($L4552)*(1+$Z4552+BonusMonths/12+IF($Q4552=1,0,EOSB))+N($M4552)+(N($L4552)+SI_Gross*N($M4552))*IF($Q4552=1,SI_O,SI_E))</f>
        <v/>
      </c>
      <c r="AN4552" s="41">
        <f>IF($R4552=0,0,(IF($Q4552=1,MedO,MedE+Ticket)+Training)/12)</f>
        <v/>
      </c>
    </row>
    <row r="4553">
      <c r="I4553" s="35" t="n"/>
      <c r="J4553" s="35" t="n"/>
      <c r="K4553" s="35" t="n"/>
      <c r="L4553" s="36" t="n"/>
      <c r="M4553" s="36" t="n"/>
      <c r="P4553" s="37" t="n"/>
      <c r="Q4553" s="38">
        <f>IF($C4553="",0,IF(OR(LOWER(TRIM($G4553))="omani",LOWER(TRIM($G4553))="oman",LOWER(TRIM($G4553))="om",LOWER(TRIM($G4553))="local"),1,0))</f>
        <v/>
      </c>
      <c r="R4553" s="38">
        <f>IF($C4553="",0,IF(OR(ISNUMBER(SEARCH("resign",$N4553)),ISNUMBER(SEARCH("terminat",$N4553)),ISNUMBER(SEARCH("inactive",$N4553)),ISNUMBER(SEARCH("vacan",$N4553)),ISNUMBER(SEARCH("deceased",$N4553)),ISNUMBER(SEARCH("separated",$N4553))),0,1))</f>
        <v/>
      </c>
      <c r="S4553">
        <f>IF(OR($R4553=0,NOT(ISNUMBER($I4553))),"",IFERROR(DATEDIF($I4553,DATE(FY,1,1),"y"),""))</f>
        <v/>
      </c>
      <c r="T4553">
        <f>IF(OR($R4553=0,NOT(ISNUMBER($J4553))),"",IFERROR(DATEDIF($J4553,DATE(FY,1,1),"y"),0))</f>
        <v/>
      </c>
      <c r="U4553" s="38">
        <f>IF(OR($R4553=0,NOT(ISNUMBER($I4553))),0,IF(YEAR($I4553)+IF($Q4553=1,RetAgeO,RetAgeE)=FY,MONTH($I4553),IF(YEAR($I4553)+IF($Q4553=1,RetAgeO,RetAgeE)&lt;FY,1,0)))</f>
        <v/>
      </c>
      <c r="V4553" s="38">
        <f>IF(OR($R4553=0,NOT(ISNUMBER($K4553))),0,IF(YEAR($K4553)=FY,MONTH($K4553),IF(YEAR($K4553)&lt;FY,1,0)))</f>
        <v/>
      </c>
      <c r="W4553" s="38">
        <f>IF($R4553=0,0,MIN(12,IF(AND(ISNUMBER($O4553),$O4553&gt;=1,$O4553&lt;=12),INT($O4553),12),IF(AND(RetireExit="Yes",$U4553&gt;0),$U4553,12),IF(AND(ContractExit="Yes",$V4553&gt;0),$V4553,12)))</f>
        <v/>
      </c>
      <c r="X4553" s="37">
        <f>IF(ISNUMBER($P4553),$P4553,IncPct)</f>
        <v/>
      </c>
      <c r="Y4553" s="39">
        <f>IF($W4553=0,0,MAX(0,MIN($W4553,IncMonth-1))+MAX(0,$W4553-IncMonth+1)*(1+$X4553))</f>
        <v/>
      </c>
      <c r="Z4553" s="40">
        <f>IF($C4553="",0,IFERROR(INDEX(Departments!$B$5:$B$54,MATCH($C4553,Departments!$A$5:$A$54,0)),0))</f>
        <v/>
      </c>
      <c r="AA4553" s="41">
        <f>N($L4553)*$Y4553</f>
        <v/>
      </c>
      <c r="AB4553" s="41">
        <f>N($M4553)*$Y4553</f>
        <v/>
      </c>
      <c r="AC4553" s="41">
        <f>$AA4553*$Z4553</f>
        <v/>
      </c>
      <c r="AD4553" s="41">
        <f>$AA4553*BonusMonths/12</f>
        <v/>
      </c>
      <c r="AE4553" s="41">
        <f>($AA4553+SI_Gross*$AB4553)*IF($Q4553=1,SI_O,SI_E)</f>
        <v/>
      </c>
      <c r="AF4553" s="41">
        <f>IF($Q4553=1,0,$AA4553*EOSB)</f>
        <v/>
      </c>
      <c r="AG4553" s="41">
        <f>$AN4553*$W4553</f>
        <v/>
      </c>
      <c r="AH4553" s="41">
        <f>SUM($AA4553:$AG4553)</f>
        <v/>
      </c>
      <c r="AI4553" s="41">
        <f>12*($AM4553+$AN4553)</f>
        <v/>
      </c>
      <c r="AJ4553" s="41">
        <f>$AM4553*((IncMonth-1)+(13-IncMonth)*(1+$X4553))+12*$AN4553</f>
        <v/>
      </c>
      <c r="AK4553" s="41">
        <f>IF($R4553=1,N($L4553)+N($M4553),0)</f>
        <v/>
      </c>
      <c r="AL4553">
        <f>IF($C4553="","",IF(N($L4553)&lt;=0,"Basic salary missing",IF(ISNA(MATCH($C4553,Departments!$A$5:$A$54,0)),"Department not on Departments sheet",IF(AND($I4553&lt;&gt;"",NOT(ISNUMBER($I4553))),"Date of birth is text, not a date",IF(AND($K4553&lt;&gt;"",NOT(ISNUMBER($K4553))),"Contract end is text, not a date","")))))</f>
        <v/>
      </c>
      <c r="AM4553" s="41">
        <f>IF($R4553=0,0,N($L4553)*(1+$Z4553+BonusMonths/12+IF($Q4553=1,0,EOSB))+N($M4553)+(N($L4553)+SI_Gross*N($M4553))*IF($Q4553=1,SI_O,SI_E))</f>
        <v/>
      </c>
      <c r="AN4553" s="41">
        <f>IF($R4553=0,0,(IF($Q4553=1,MedO,MedE+Ticket)+Training)/12)</f>
        <v/>
      </c>
    </row>
    <row r="4554">
      <c r="I4554" s="35" t="n"/>
      <c r="J4554" s="35" t="n"/>
      <c r="K4554" s="35" t="n"/>
      <c r="L4554" s="36" t="n"/>
      <c r="M4554" s="36" t="n"/>
      <c r="P4554" s="37" t="n"/>
      <c r="Q4554" s="38">
        <f>IF($C4554="",0,IF(OR(LOWER(TRIM($G4554))="omani",LOWER(TRIM($G4554))="oman",LOWER(TRIM($G4554))="om",LOWER(TRIM($G4554))="local"),1,0))</f>
        <v/>
      </c>
      <c r="R4554" s="38">
        <f>IF($C4554="",0,IF(OR(ISNUMBER(SEARCH("resign",$N4554)),ISNUMBER(SEARCH("terminat",$N4554)),ISNUMBER(SEARCH("inactive",$N4554)),ISNUMBER(SEARCH("vacan",$N4554)),ISNUMBER(SEARCH("deceased",$N4554)),ISNUMBER(SEARCH("separated",$N4554))),0,1))</f>
        <v/>
      </c>
      <c r="S4554">
        <f>IF(OR($R4554=0,NOT(ISNUMBER($I4554))),"",IFERROR(DATEDIF($I4554,DATE(FY,1,1),"y"),""))</f>
        <v/>
      </c>
      <c r="T4554">
        <f>IF(OR($R4554=0,NOT(ISNUMBER($J4554))),"",IFERROR(DATEDIF($J4554,DATE(FY,1,1),"y"),0))</f>
        <v/>
      </c>
      <c r="U4554" s="38">
        <f>IF(OR($R4554=0,NOT(ISNUMBER($I4554))),0,IF(YEAR($I4554)+IF($Q4554=1,RetAgeO,RetAgeE)=FY,MONTH($I4554),IF(YEAR($I4554)+IF($Q4554=1,RetAgeO,RetAgeE)&lt;FY,1,0)))</f>
        <v/>
      </c>
      <c r="V4554" s="38">
        <f>IF(OR($R4554=0,NOT(ISNUMBER($K4554))),0,IF(YEAR($K4554)=FY,MONTH($K4554),IF(YEAR($K4554)&lt;FY,1,0)))</f>
        <v/>
      </c>
      <c r="W4554" s="38">
        <f>IF($R4554=0,0,MIN(12,IF(AND(ISNUMBER($O4554),$O4554&gt;=1,$O4554&lt;=12),INT($O4554),12),IF(AND(RetireExit="Yes",$U4554&gt;0),$U4554,12),IF(AND(ContractExit="Yes",$V4554&gt;0),$V4554,12)))</f>
        <v/>
      </c>
      <c r="X4554" s="37">
        <f>IF(ISNUMBER($P4554),$P4554,IncPct)</f>
        <v/>
      </c>
      <c r="Y4554" s="39">
        <f>IF($W4554=0,0,MAX(0,MIN($W4554,IncMonth-1))+MAX(0,$W4554-IncMonth+1)*(1+$X4554))</f>
        <v/>
      </c>
      <c r="Z4554" s="40">
        <f>IF($C4554="",0,IFERROR(INDEX(Departments!$B$5:$B$54,MATCH($C4554,Departments!$A$5:$A$54,0)),0))</f>
        <v/>
      </c>
      <c r="AA4554" s="41">
        <f>N($L4554)*$Y4554</f>
        <v/>
      </c>
      <c r="AB4554" s="41">
        <f>N($M4554)*$Y4554</f>
        <v/>
      </c>
      <c r="AC4554" s="41">
        <f>$AA4554*$Z4554</f>
        <v/>
      </c>
      <c r="AD4554" s="41">
        <f>$AA4554*BonusMonths/12</f>
        <v/>
      </c>
      <c r="AE4554" s="41">
        <f>($AA4554+SI_Gross*$AB4554)*IF($Q4554=1,SI_O,SI_E)</f>
        <v/>
      </c>
      <c r="AF4554" s="41">
        <f>IF($Q4554=1,0,$AA4554*EOSB)</f>
        <v/>
      </c>
      <c r="AG4554" s="41">
        <f>$AN4554*$W4554</f>
        <v/>
      </c>
      <c r="AH4554" s="41">
        <f>SUM($AA4554:$AG4554)</f>
        <v/>
      </c>
      <c r="AI4554" s="41">
        <f>12*($AM4554+$AN4554)</f>
        <v/>
      </c>
      <c r="AJ4554" s="41">
        <f>$AM4554*((IncMonth-1)+(13-IncMonth)*(1+$X4554))+12*$AN4554</f>
        <v/>
      </c>
      <c r="AK4554" s="41">
        <f>IF($R4554=1,N($L4554)+N($M4554),0)</f>
        <v/>
      </c>
      <c r="AL4554">
        <f>IF($C4554="","",IF(N($L4554)&lt;=0,"Basic salary missing",IF(ISNA(MATCH($C4554,Departments!$A$5:$A$54,0)),"Department not on Departments sheet",IF(AND($I4554&lt;&gt;"",NOT(ISNUMBER($I4554))),"Date of birth is text, not a date",IF(AND($K4554&lt;&gt;"",NOT(ISNUMBER($K4554))),"Contract end is text, not a date","")))))</f>
        <v/>
      </c>
      <c r="AM4554" s="41">
        <f>IF($R4554=0,0,N($L4554)*(1+$Z4554+BonusMonths/12+IF($Q4554=1,0,EOSB))+N($M4554)+(N($L4554)+SI_Gross*N($M4554))*IF($Q4554=1,SI_O,SI_E))</f>
        <v/>
      </c>
      <c r="AN4554" s="41">
        <f>IF($R4554=0,0,(IF($Q4554=1,MedO,MedE+Ticket)+Training)/12)</f>
        <v/>
      </c>
    </row>
    <row r="4555">
      <c r="I4555" s="35" t="n"/>
      <c r="J4555" s="35" t="n"/>
      <c r="K4555" s="35" t="n"/>
      <c r="L4555" s="36" t="n"/>
      <c r="M4555" s="36" t="n"/>
      <c r="P4555" s="37" t="n"/>
      <c r="Q4555" s="38">
        <f>IF($C4555="",0,IF(OR(LOWER(TRIM($G4555))="omani",LOWER(TRIM($G4555))="oman",LOWER(TRIM($G4555))="om",LOWER(TRIM($G4555))="local"),1,0))</f>
        <v/>
      </c>
      <c r="R4555" s="38">
        <f>IF($C4555="",0,IF(OR(ISNUMBER(SEARCH("resign",$N4555)),ISNUMBER(SEARCH("terminat",$N4555)),ISNUMBER(SEARCH("inactive",$N4555)),ISNUMBER(SEARCH("vacan",$N4555)),ISNUMBER(SEARCH("deceased",$N4555)),ISNUMBER(SEARCH("separated",$N4555))),0,1))</f>
        <v/>
      </c>
      <c r="S4555">
        <f>IF(OR($R4555=0,NOT(ISNUMBER($I4555))),"",IFERROR(DATEDIF($I4555,DATE(FY,1,1),"y"),""))</f>
        <v/>
      </c>
      <c r="T4555">
        <f>IF(OR($R4555=0,NOT(ISNUMBER($J4555))),"",IFERROR(DATEDIF($J4555,DATE(FY,1,1),"y"),0))</f>
        <v/>
      </c>
      <c r="U4555" s="38">
        <f>IF(OR($R4555=0,NOT(ISNUMBER($I4555))),0,IF(YEAR($I4555)+IF($Q4555=1,RetAgeO,RetAgeE)=FY,MONTH($I4555),IF(YEAR($I4555)+IF($Q4555=1,RetAgeO,RetAgeE)&lt;FY,1,0)))</f>
        <v/>
      </c>
      <c r="V4555" s="38">
        <f>IF(OR($R4555=0,NOT(ISNUMBER($K4555))),0,IF(YEAR($K4555)=FY,MONTH($K4555),IF(YEAR($K4555)&lt;FY,1,0)))</f>
        <v/>
      </c>
      <c r="W4555" s="38">
        <f>IF($R4555=0,0,MIN(12,IF(AND(ISNUMBER($O4555),$O4555&gt;=1,$O4555&lt;=12),INT($O4555),12),IF(AND(RetireExit="Yes",$U4555&gt;0),$U4555,12),IF(AND(ContractExit="Yes",$V4555&gt;0),$V4555,12)))</f>
        <v/>
      </c>
      <c r="X4555" s="37">
        <f>IF(ISNUMBER($P4555),$P4555,IncPct)</f>
        <v/>
      </c>
      <c r="Y4555" s="39">
        <f>IF($W4555=0,0,MAX(0,MIN($W4555,IncMonth-1))+MAX(0,$W4555-IncMonth+1)*(1+$X4555))</f>
        <v/>
      </c>
      <c r="Z4555" s="40">
        <f>IF($C4555="",0,IFERROR(INDEX(Departments!$B$5:$B$54,MATCH($C4555,Departments!$A$5:$A$54,0)),0))</f>
        <v/>
      </c>
      <c r="AA4555" s="41">
        <f>N($L4555)*$Y4555</f>
        <v/>
      </c>
      <c r="AB4555" s="41">
        <f>N($M4555)*$Y4555</f>
        <v/>
      </c>
      <c r="AC4555" s="41">
        <f>$AA4555*$Z4555</f>
        <v/>
      </c>
      <c r="AD4555" s="41">
        <f>$AA4555*BonusMonths/12</f>
        <v/>
      </c>
      <c r="AE4555" s="41">
        <f>($AA4555+SI_Gross*$AB4555)*IF($Q4555=1,SI_O,SI_E)</f>
        <v/>
      </c>
      <c r="AF4555" s="41">
        <f>IF($Q4555=1,0,$AA4555*EOSB)</f>
        <v/>
      </c>
      <c r="AG4555" s="41">
        <f>$AN4555*$W4555</f>
        <v/>
      </c>
      <c r="AH4555" s="41">
        <f>SUM($AA4555:$AG4555)</f>
        <v/>
      </c>
      <c r="AI4555" s="41">
        <f>12*($AM4555+$AN4555)</f>
        <v/>
      </c>
      <c r="AJ4555" s="41">
        <f>$AM4555*((IncMonth-1)+(13-IncMonth)*(1+$X4555))+12*$AN4555</f>
        <v/>
      </c>
      <c r="AK4555" s="41">
        <f>IF($R4555=1,N($L4555)+N($M4555),0)</f>
        <v/>
      </c>
      <c r="AL4555">
        <f>IF($C4555="","",IF(N($L4555)&lt;=0,"Basic salary missing",IF(ISNA(MATCH($C4555,Departments!$A$5:$A$54,0)),"Department not on Departments sheet",IF(AND($I4555&lt;&gt;"",NOT(ISNUMBER($I4555))),"Date of birth is text, not a date",IF(AND($K4555&lt;&gt;"",NOT(ISNUMBER($K4555))),"Contract end is text, not a date","")))))</f>
        <v/>
      </c>
      <c r="AM4555" s="41">
        <f>IF($R4555=0,0,N($L4555)*(1+$Z4555+BonusMonths/12+IF($Q4555=1,0,EOSB))+N($M4555)+(N($L4555)+SI_Gross*N($M4555))*IF($Q4555=1,SI_O,SI_E))</f>
        <v/>
      </c>
      <c r="AN4555" s="41">
        <f>IF($R4555=0,0,(IF($Q4555=1,MedO,MedE+Ticket)+Training)/12)</f>
        <v/>
      </c>
    </row>
    <row r="4556">
      <c r="I4556" s="35" t="n"/>
      <c r="J4556" s="35" t="n"/>
      <c r="K4556" s="35" t="n"/>
      <c r="L4556" s="36" t="n"/>
      <c r="M4556" s="36" t="n"/>
      <c r="P4556" s="37" t="n"/>
      <c r="Q4556" s="38">
        <f>IF($C4556="",0,IF(OR(LOWER(TRIM($G4556))="omani",LOWER(TRIM($G4556))="oman",LOWER(TRIM($G4556))="om",LOWER(TRIM($G4556))="local"),1,0))</f>
        <v/>
      </c>
      <c r="R4556" s="38">
        <f>IF($C4556="",0,IF(OR(ISNUMBER(SEARCH("resign",$N4556)),ISNUMBER(SEARCH("terminat",$N4556)),ISNUMBER(SEARCH("inactive",$N4556)),ISNUMBER(SEARCH("vacan",$N4556)),ISNUMBER(SEARCH("deceased",$N4556)),ISNUMBER(SEARCH("separated",$N4556))),0,1))</f>
        <v/>
      </c>
      <c r="S4556">
        <f>IF(OR($R4556=0,NOT(ISNUMBER($I4556))),"",IFERROR(DATEDIF($I4556,DATE(FY,1,1),"y"),""))</f>
        <v/>
      </c>
      <c r="T4556">
        <f>IF(OR($R4556=0,NOT(ISNUMBER($J4556))),"",IFERROR(DATEDIF($J4556,DATE(FY,1,1),"y"),0))</f>
        <v/>
      </c>
      <c r="U4556" s="38">
        <f>IF(OR($R4556=0,NOT(ISNUMBER($I4556))),0,IF(YEAR($I4556)+IF($Q4556=1,RetAgeO,RetAgeE)=FY,MONTH($I4556),IF(YEAR($I4556)+IF($Q4556=1,RetAgeO,RetAgeE)&lt;FY,1,0)))</f>
        <v/>
      </c>
      <c r="V4556" s="38">
        <f>IF(OR($R4556=0,NOT(ISNUMBER($K4556))),0,IF(YEAR($K4556)=FY,MONTH($K4556),IF(YEAR($K4556)&lt;FY,1,0)))</f>
        <v/>
      </c>
      <c r="W4556" s="38">
        <f>IF($R4556=0,0,MIN(12,IF(AND(ISNUMBER($O4556),$O4556&gt;=1,$O4556&lt;=12),INT($O4556),12),IF(AND(RetireExit="Yes",$U4556&gt;0),$U4556,12),IF(AND(ContractExit="Yes",$V4556&gt;0),$V4556,12)))</f>
        <v/>
      </c>
      <c r="X4556" s="37">
        <f>IF(ISNUMBER($P4556),$P4556,IncPct)</f>
        <v/>
      </c>
      <c r="Y4556" s="39">
        <f>IF($W4556=0,0,MAX(0,MIN($W4556,IncMonth-1))+MAX(0,$W4556-IncMonth+1)*(1+$X4556))</f>
        <v/>
      </c>
      <c r="Z4556" s="40">
        <f>IF($C4556="",0,IFERROR(INDEX(Departments!$B$5:$B$54,MATCH($C4556,Departments!$A$5:$A$54,0)),0))</f>
        <v/>
      </c>
      <c r="AA4556" s="41">
        <f>N($L4556)*$Y4556</f>
        <v/>
      </c>
      <c r="AB4556" s="41">
        <f>N($M4556)*$Y4556</f>
        <v/>
      </c>
      <c r="AC4556" s="41">
        <f>$AA4556*$Z4556</f>
        <v/>
      </c>
      <c r="AD4556" s="41">
        <f>$AA4556*BonusMonths/12</f>
        <v/>
      </c>
      <c r="AE4556" s="41">
        <f>($AA4556+SI_Gross*$AB4556)*IF($Q4556=1,SI_O,SI_E)</f>
        <v/>
      </c>
      <c r="AF4556" s="41">
        <f>IF($Q4556=1,0,$AA4556*EOSB)</f>
        <v/>
      </c>
      <c r="AG4556" s="41">
        <f>$AN4556*$W4556</f>
        <v/>
      </c>
      <c r="AH4556" s="41">
        <f>SUM($AA4556:$AG4556)</f>
        <v/>
      </c>
      <c r="AI4556" s="41">
        <f>12*($AM4556+$AN4556)</f>
        <v/>
      </c>
      <c r="AJ4556" s="41">
        <f>$AM4556*((IncMonth-1)+(13-IncMonth)*(1+$X4556))+12*$AN4556</f>
        <v/>
      </c>
      <c r="AK4556" s="41">
        <f>IF($R4556=1,N($L4556)+N($M4556),0)</f>
        <v/>
      </c>
      <c r="AL4556">
        <f>IF($C4556="","",IF(N($L4556)&lt;=0,"Basic salary missing",IF(ISNA(MATCH($C4556,Departments!$A$5:$A$54,0)),"Department not on Departments sheet",IF(AND($I4556&lt;&gt;"",NOT(ISNUMBER($I4556))),"Date of birth is text, not a date",IF(AND($K4556&lt;&gt;"",NOT(ISNUMBER($K4556))),"Contract end is text, not a date","")))))</f>
        <v/>
      </c>
      <c r="AM4556" s="41">
        <f>IF($R4556=0,0,N($L4556)*(1+$Z4556+BonusMonths/12+IF($Q4556=1,0,EOSB))+N($M4556)+(N($L4556)+SI_Gross*N($M4556))*IF($Q4556=1,SI_O,SI_E))</f>
        <v/>
      </c>
      <c r="AN4556" s="41">
        <f>IF($R4556=0,0,(IF($Q4556=1,MedO,MedE+Ticket)+Training)/12)</f>
        <v/>
      </c>
    </row>
    <row r="4557">
      <c r="I4557" s="35" t="n"/>
      <c r="J4557" s="35" t="n"/>
      <c r="K4557" s="35" t="n"/>
      <c r="L4557" s="36" t="n"/>
      <c r="M4557" s="36" t="n"/>
      <c r="P4557" s="37" t="n"/>
      <c r="Q4557" s="38">
        <f>IF($C4557="",0,IF(OR(LOWER(TRIM($G4557))="omani",LOWER(TRIM($G4557))="oman",LOWER(TRIM($G4557))="om",LOWER(TRIM($G4557))="local"),1,0))</f>
        <v/>
      </c>
      <c r="R4557" s="38">
        <f>IF($C4557="",0,IF(OR(ISNUMBER(SEARCH("resign",$N4557)),ISNUMBER(SEARCH("terminat",$N4557)),ISNUMBER(SEARCH("inactive",$N4557)),ISNUMBER(SEARCH("vacan",$N4557)),ISNUMBER(SEARCH("deceased",$N4557)),ISNUMBER(SEARCH("separated",$N4557))),0,1))</f>
        <v/>
      </c>
      <c r="S4557">
        <f>IF(OR($R4557=0,NOT(ISNUMBER($I4557))),"",IFERROR(DATEDIF($I4557,DATE(FY,1,1),"y"),""))</f>
        <v/>
      </c>
      <c r="T4557">
        <f>IF(OR($R4557=0,NOT(ISNUMBER($J4557))),"",IFERROR(DATEDIF($J4557,DATE(FY,1,1),"y"),0))</f>
        <v/>
      </c>
      <c r="U4557" s="38">
        <f>IF(OR($R4557=0,NOT(ISNUMBER($I4557))),0,IF(YEAR($I4557)+IF($Q4557=1,RetAgeO,RetAgeE)=FY,MONTH($I4557),IF(YEAR($I4557)+IF($Q4557=1,RetAgeO,RetAgeE)&lt;FY,1,0)))</f>
        <v/>
      </c>
      <c r="V4557" s="38">
        <f>IF(OR($R4557=0,NOT(ISNUMBER($K4557))),0,IF(YEAR($K4557)=FY,MONTH($K4557),IF(YEAR($K4557)&lt;FY,1,0)))</f>
        <v/>
      </c>
      <c r="W4557" s="38">
        <f>IF($R4557=0,0,MIN(12,IF(AND(ISNUMBER($O4557),$O4557&gt;=1,$O4557&lt;=12),INT($O4557),12),IF(AND(RetireExit="Yes",$U4557&gt;0),$U4557,12),IF(AND(ContractExit="Yes",$V4557&gt;0),$V4557,12)))</f>
        <v/>
      </c>
      <c r="X4557" s="37">
        <f>IF(ISNUMBER($P4557),$P4557,IncPct)</f>
        <v/>
      </c>
      <c r="Y4557" s="39">
        <f>IF($W4557=0,0,MAX(0,MIN($W4557,IncMonth-1))+MAX(0,$W4557-IncMonth+1)*(1+$X4557))</f>
        <v/>
      </c>
      <c r="Z4557" s="40">
        <f>IF($C4557="",0,IFERROR(INDEX(Departments!$B$5:$B$54,MATCH($C4557,Departments!$A$5:$A$54,0)),0))</f>
        <v/>
      </c>
      <c r="AA4557" s="41">
        <f>N($L4557)*$Y4557</f>
        <v/>
      </c>
      <c r="AB4557" s="41">
        <f>N($M4557)*$Y4557</f>
        <v/>
      </c>
      <c r="AC4557" s="41">
        <f>$AA4557*$Z4557</f>
        <v/>
      </c>
      <c r="AD4557" s="41">
        <f>$AA4557*BonusMonths/12</f>
        <v/>
      </c>
      <c r="AE4557" s="41">
        <f>($AA4557+SI_Gross*$AB4557)*IF($Q4557=1,SI_O,SI_E)</f>
        <v/>
      </c>
      <c r="AF4557" s="41">
        <f>IF($Q4557=1,0,$AA4557*EOSB)</f>
        <v/>
      </c>
      <c r="AG4557" s="41">
        <f>$AN4557*$W4557</f>
        <v/>
      </c>
      <c r="AH4557" s="41">
        <f>SUM($AA4557:$AG4557)</f>
        <v/>
      </c>
      <c r="AI4557" s="41">
        <f>12*($AM4557+$AN4557)</f>
        <v/>
      </c>
      <c r="AJ4557" s="41">
        <f>$AM4557*((IncMonth-1)+(13-IncMonth)*(1+$X4557))+12*$AN4557</f>
        <v/>
      </c>
      <c r="AK4557" s="41">
        <f>IF($R4557=1,N($L4557)+N($M4557),0)</f>
        <v/>
      </c>
      <c r="AL4557">
        <f>IF($C4557="","",IF(N($L4557)&lt;=0,"Basic salary missing",IF(ISNA(MATCH($C4557,Departments!$A$5:$A$54,0)),"Department not on Departments sheet",IF(AND($I4557&lt;&gt;"",NOT(ISNUMBER($I4557))),"Date of birth is text, not a date",IF(AND($K4557&lt;&gt;"",NOT(ISNUMBER($K4557))),"Contract end is text, not a date","")))))</f>
        <v/>
      </c>
      <c r="AM4557" s="41">
        <f>IF($R4557=0,0,N($L4557)*(1+$Z4557+BonusMonths/12+IF($Q4557=1,0,EOSB))+N($M4557)+(N($L4557)+SI_Gross*N($M4557))*IF($Q4557=1,SI_O,SI_E))</f>
        <v/>
      </c>
      <c r="AN4557" s="41">
        <f>IF($R4557=0,0,(IF($Q4557=1,MedO,MedE+Ticket)+Training)/12)</f>
        <v/>
      </c>
    </row>
    <row r="4558">
      <c r="I4558" s="35" t="n"/>
      <c r="J4558" s="35" t="n"/>
      <c r="K4558" s="35" t="n"/>
      <c r="L4558" s="36" t="n"/>
      <c r="M4558" s="36" t="n"/>
      <c r="P4558" s="37" t="n"/>
      <c r="Q4558" s="38">
        <f>IF($C4558="",0,IF(OR(LOWER(TRIM($G4558))="omani",LOWER(TRIM($G4558))="oman",LOWER(TRIM($G4558))="om",LOWER(TRIM($G4558))="local"),1,0))</f>
        <v/>
      </c>
      <c r="R4558" s="38">
        <f>IF($C4558="",0,IF(OR(ISNUMBER(SEARCH("resign",$N4558)),ISNUMBER(SEARCH("terminat",$N4558)),ISNUMBER(SEARCH("inactive",$N4558)),ISNUMBER(SEARCH("vacan",$N4558)),ISNUMBER(SEARCH("deceased",$N4558)),ISNUMBER(SEARCH("separated",$N4558))),0,1))</f>
        <v/>
      </c>
      <c r="S4558">
        <f>IF(OR($R4558=0,NOT(ISNUMBER($I4558))),"",IFERROR(DATEDIF($I4558,DATE(FY,1,1),"y"),""))</f>
        <v/>
      </c>
      <c r="T4558">
        <f>IF(OR($R4558=0,NOT(ISNUMBER($J4558))),"",IFERROR(DATEDIF($J4558,DATE(FY,1,1),"y"),0))</f>
        <v/>
      </c>
      <c r="U4558" s="38">
        <f>IF(OR($R4558=0,NOT(ISNUMBER($I4558))),0,IF(YEAR($I4558)+IF($Q4558=1,RetAgeO,RetAgeE)=FY,MONTH($I4558),IF(YEAR($I4558)+IF($Q4558=1,RetAgeO,RetAgeE)&lt;FY,1,0)))</f>
        <v/>
      </c>
      <c r="V4558" s="38">
        <f>IF(OR($R4558=0,NOT(ISNUMBER($K4558))),0,IF(YEAR($K4558)=FY,MONTH($K4558),IF(YEAR($K4558)&lt;FY,1,0)))</f>
        <v/>
      </c>
      <c r="W4558" s="38">
        <f>IF($R4558=0,0,MIN(12,IF(AND(ISNUMBER($O4558),$O4558&gt;=1,$O4558&lt;=12),INT($O4558),12),IF(AND(RetireExit="Yes",$U4558&gt;0),$U4558,12),IF(AND(ContractExit="Yes",$V4558&gt;0),$V4558,12)))</f>
        <v/>
      </c>
      <c r="X4558" s="37">
        <f>IF(ISNUMBER($P4558),$P4558,IncPct)</f>
        <v/>
      </c>
      <c r="Y4558" s="39">
        <f>IF($W4558=0,0,MAX(0,MIN($W4558,IncMonth-1))+MAX(0,$W4558-IncMonth+1)*(1+$X4558))</f>
        <v/>
      </c>
      <c r="Z4558" s="40">
        <f>IF($C4558="",0,IFERROR(INDEX(Departments!$B$5:$B$54,MATCH($C4558,Departments!$A$5:$A$54,0)),0))</f>
        <v/>
      </c>
      <c r="AA4558" s="41">
        <f>N($L4558)*$Y4558</f>
        <v/>
      </c>
      <c r="AB4558" s="41">
        <f>N($M4558)*$Y4558</f>
        <v/>
      </c>
      <c r="AC4558" s="41">
        <f>$AA4558*$Z4558</f>
        <v/>
      </c>
      <c r="AD4558" s="41">
        <f>$AA4558*BonusMonths/12</f>
        <v/>
      </c>
      <c r="AE4558" s="41">
        <f>($AA4558+SI_Gross*$AB4558)*IF($Q4558=1,SI_O,SI_E)</f>
        <v/>
      </c>
      <c r="AF4558" s="41">
        <f>IF($Q4558=1,0,$AA4558*EOSB)</f>
        <v/>
      </c>
      <c r="AG4558" s="41">
        <f>$AN4558*$W4558</f>
        <v/>
      </c>
      <c r="AH4558" s="41">
        <f>SUM($AA4558:$AG4558)</f>
        <v/>
      </c>
      <c r="AI4558" s="41">
        <f>12*($AM4558+$AN4558)</f>
        <v/>
      </c>
      <c r="AJ4558" s="41">
        <f>$AM4558*((IncMonth-1)+(13-IncMonth)*(1+$X4558))+12*$AN4558</f>
        <v/>
      </c>
      <c r="AK4558" s="41">
        <f>IF($R4558=1,N($L4558)+N($M4558),0)</f>
        <v/>
      </c>
      <c r="AL4558">
        <f>IF($C4558="","",IF(N($L4558)&lt;=0,"Basic salary missing",IF(ISNA(MATCH($C4558,Departments!$A$5:$A$54,0)),"Department not on Departments sheet",IF(AND($I4558&lt;&gt;"",NOT(ISNUMBER($I4558))),"Date of birth is text, not a date",IF(AND($K4558&lt;&gt;"",NOT(ISNUMBER($K4558))),"Contract end is text, not a date","")))))</f>
        <v/>
      </c>
      <c r="AM4558" s="41">
        <f>IF($R4558=0,0,N($L4558)*(1+$Z4558+BonusMonths/12+IF($Q4558=1,0,EOSB))+N($M4558)+(N($L4558)+SI_Gross*N($M4558))*IF($Q4558=1,SI_O,SI_E))</f>
        <v/>
      </c>
      <c r="AN4558" s="41">
        <f>IF($R4558=0,0,(IF($Q4558=1,MedO,MedE+Ticket)+Training)/12)</f>
        <v/>
      </c>
    </row>
    <row r="4559">
      <c r="I4559" s="35" t="n"/>
      <c r="J4559" s="35" t="n"/>
      <c r="K4559" s="35" t="n"/>
      <c r="L4559" s="36" t="n"/>
      <c r="M4559" s="36" t="n"/>
      <c r="P4559" s="37" t="n"/>
      <c r="Q4559" s="38">
        <f>IF($C4559="",0,IF(OR(LOWER(TRIM($G4559))="omani",LOWER(TRIM($G4559))="oman",LOWER(TRIM($G4559))="om",LOWER(TRIM($G4559))="local"),1,0))</f>
        <v/>
      </c>
      <c r="R4559" s="38">
        <f>IF($C4559="",0,IF(OR(ISNUMBER(SEARCH("resign",$N4559)),ISNUMBER(SEARCH("terminat",$N4559)),ISNUMBER(SEARCH("inactive",$N4559)),ISNUMBER(SEARCH("vacan",$N4559)),ISNUMBER(SEARCH("deceased",$N4559)),ISNUMBER(SEARCH("separated",$N4559))),0,1))</f>
        <v/>
      </c>
      <c r="S4559">
        <f>IF(OR($R4559=0,NOT(ISNUMBER($I4559))),"",IFERROR(DATEDIF($I4559,DATE(FY,1,1),"y"),""))</f>
        <v/>
      </c>
      <c r="T4559">
        <f>IF(OR($R4559=0,NOT(ISNUMBER($J4559))),"",IFERROR(DATEDIF($J4559,DATE(FY,1,1),"y"),0))</f>
        <v/>
      </c>
      <c r="U4559" s="38">
        <f>IF(OR($R4559=0,NOT(ISNUMBER($I4559))),0,IF(YEAR($I4559)+IF($Q4559=1,RetAgeO,RetAgeE)=FY,MONTH($I4559),IF(YEAR($I4559)+IF($Q4559=1,RetAgeO,RetAgeE)&lt;FY,1,0)))</f>
        <v/>
      </c>
      <c r="V4559" s="38">
        <f>IF(OR($R4559=0,NOT(ISNUMBER($K4559))),0,IF(YEAR($K4559)=FY,MONTH($K4559),IF(YEAR($K4559)&lt;FY,1,0)))</f>
        <v/>
      </c>
      <c r="W4559" s="38">
        <f>IF($R4559=0,0,MIN(12,IF(AND(ISNUMBER($O4559),$O4559&gt;=1,$O4559&lt;=12),INT($O4559),12),IF(AND(RetireExit="Yes",$U4559&gt;0),$U4559,12),IF(AND(ContractExit="Yes",$V4559&gt;0),$V4559,12)))</f>
        <v/>
      </c>
      <c r="X4559" s="37">
        <f>IF(ISNUMBER($P4559),$P4559,IncPct)</f>
        <v/>
      </c>
      <c r="Y4559" s="39">
        <f>IF($W4559=0,0,MAX(0,MIN($W4559,IncMonth-1))+MAX(0,$W4559-IncMonth+1)*(1+$X4559))</f>
        <v/>
      </c>
      <c r="Z4559" s="40">
        <f>IF($C4559="",0,IFERROR(INDEX(Departments!$B$5:$B$54,MATCH($C4559,Departments!$A$5:$A$54,0)),0))</f>
        <v/>
      </c>
      <c r="AA4559" s="41">
        <f>N($L4559)*$Y4559</f>
        <v/>
      </c>
      <c r="AB4559" s="41">
        <f>N($M4559)*$Y4559</f>
        <v/>
      </c>
      <c r="AC4559" s="41">
        <f>$AA4559*$Z4559</f>
        <v/>
      </c>
      <c r="AD4559" s="41">
        <f>$AA4559*BonusMonths/12</f>
        <v/>
      </c>
      <c r="AE4559" s="41">
        <f>($AA4559+SI_Gross*$AB4559)*IF($Q4559=1,SI_O,SI_E)</f>
        <v/>
      </c>
      <c r="AF4559" s="41">
        <f>IF($Q4559=1,0,$AA4559*EOSB)</f>
        <v/>
      </c>
      <c r="AG4559" s="41">
        <f>$AN4559*$W4559</f>
        <v/>
      </c>
      <c r="AH4559" s="41">
        <f>SUM($AA4559:$AG4559)</f>
        <v/>
      </c>
      <c r="AI4559" s="41">
        <f>12*($AM4559+$AN4559)</f>
        <v/>
      </c>
      <c r="AJ4559" s="41">
        <f>$AM4559*((IncMonth-1)+(13-IncMonth)*(1+$X4559))+12*$AN4559</f>
        <v/>
      </c>
      <c r="AK4559" s="41">
        <f>IF($R4559=1,N($L4559)+N($M4559),0)</f>
        <v/>
      </c>
      <c r="AL4559">
        <f>IF($C4559="","",IF(N($L4559)&lt;=0,"Basic salary missing",IF(ISNA(MATCH($C4559,Departments!$A$5:$A$54,0)),"Department not on Departments sheet",IF(AND($I4559&lt;&gt;"",NOT(ISNUMBER($I4559))),"Date of birth is text, not a date",IF(AND($K4559&lt;&gt;"",NOT(ISNUMBER($K4559))),"Contract end is text, not a date","")))))</f>
        <v/>
      </c>
      <c r="AM4559" s="41">
        <f>IF($R4559=0,0,N($L4559)*(1+$Z4559+BonusMonths/12+IF($Q4559=1,0,EOSB))+N($M4559)+(N($L4559)+SI_Gross*N($M4559))*IF($Q4559=1,SI_O,SI_E))</f>
        <v/>
      </c>
      <c r="AN4559" s="41">
        <f>IF($R4559=0,0,(IF($Q4559=1,MedO,MedE+Ticket)+Training)/12)</f>
        <v/>
      </c>
    </row>
    <row r="4560">
      <c r="I4560" s="35" t="n"/>
      <c r="J4560" s="35" t="n"/>
      <c r="K4560" s="35" t="n"/>
      <c r="L4560" s="36" t="n"/>
      <c r="M4560" s="36" t="n"/>
      <c r="P4560" s="37" t="n"/>
      <c r="Q4560" s="38">
        <f>IF($C4560="",0,IF(OR(LOWER(TRIM($G4560))="omani",LOWER(TRIM($G4560))="oman",LOWER(TRIM($G4560))="om",LOWER(TRIM($G4560))="local"),1,0))</f>
        <v/>
      </c>
      <c r="R4560" s="38">
        <f>IF($C4560="",0,IF(OR(ISNUMBER(SEARCH("resign",$N4560)),ISNUMBER(SEARCH("terminat",$N4560)),ISNUMBER(SEARCH("inactive",$N4560)),ISNUMBER(SEARCH("vacan",$N4560)),ISNUMBER(SEARCH("deceased",$N4560)),ISNUMBER(SEARCH("separated",$N4560))),0,1))</f>
        <v/>
      </c>
      <c r="S4560">
        <f>IF(OR($R4560=0,NOT(ISNUMBER($I4560))),"",IFERROR(DATEDIF($I4560,DATE(FY,1,1),"y"),""))</f>
        <v/>
      </c>
      <c r="T4560">
        <f>IF(OR($R4560=0,NOT(ISNUMBER($J4560))),"",IFERROR(DATEDIF($J4560,DATE(FY,1,1),"y"),0))</f>
        <v/>
      </c>
      <c r="U4560" s="38">
        <f>IF(OR($R4560=0,NOT(ISNUMBER($I4560))),0,IF(YEAR($I4560)+IF($Q4560=1,RetAgeO,RetAgeE)=FY,MONTH($I4560),IF(YEAR($I4560)+IF($Q4560=1,RetAgeO,RetAgeE)&lt;FY,1,0)))</f>
        <v/>
      </c>
      <c r="V4560" s="38">
        <f>IF(OR($R4560=0,NOT(ISNUMBER($K4560))),0,IF(YEAR($K4560)=FY,MONTH($K4560),IF(YEAR($K4560)&lt;FY,1,0)))</f>
        <v/>
      </c>
      <c r="W4560" s="38">
        <f>IF($R4560=0,0,MIN(12,IF(AND(ISNUMBER($O4560),$O4560&gt;=1,$O4560&lt;=12),INT($O4560),12),IF(AND(RetireExit="Yes",$U4560&gt;0),$U4560,12),IF(AND(ContractExit="Yes",$V4560&gt;0),$V4560,12)))</f>
        <v/>
      </c>
      <c r="X4560" s="37">
        <f>IF(ISNUMBER($P4560),$P4560,IncPct)</f>
        <v/>
      </c>
      <c r="Y4560" s="39">
        <f>IF($W4560=0,0,MAX(0,MIN($W4560,IncMonth-1))+MAX(0,$W4560-IncMonth+1)*(1+$X4560))</f>
        <v/>
      </c>
      <c r="Z4560" s="40">
        <f>IF($C4560="",0,IFERROR(INDEX(Departments!$B$5:$B$54,MATCH($C4560,Departments!$A$5:$A$54,0)),0))</f>
        <v/>
      </c>
      <c r="AA4560" s="41">
        <f>N($L4560)*$Y4560</f>
        <v/>
      </c>
      <c r="AB4560" s="41">
        <f>N($M4560)*$Y4560</f>
        <v/>
      </c>
      <c r="AC4560" s="41">
        <f>$AA4560*$Z4560</f>
        <v/>
      </c>
      <c r="AD4560" s="41">
        <f>$AA4560*BonusMonths/12</f>
        <v/>
      </c>
      <c r="AE4560" s="41">
        <f>($AA4560+SI_Gross*$AB4560)*IF($Q4560=1,SI_O,SI_E)</f>
        <v/>
      </c>
      <c r="AF4560" s="41">
        <f>IF($Q4560=1,0,$AA4560*EOSB)</f>
        <v/>
      </c>
      <c r="AG4560" s="41">
        <f>$AN4560*$W4560</f>
        <v/>
      </c>
      <c r="AH4560" s="41">
        <f>SUM($AA4560:$AG4560)</f>
        <v/>
      </c>
      <c r="AI4560" s="41">
        <f>12*($AM4560+$AN4560)</f>
        <v/>
      </c>
      <c r="AJ4560" s="41">
        <f>$AM4560*((IncMonth-1)+(13-IncMonth)*(1+$X4560))+12*$AN4560</f>
        <v/>
      </c>
      <c r="AK4560" s="41">
        <f>IF($R4560=1,N($L4560)+N($M4560),0)</f>
        <v/>
      </c>
      <c r="AL4560">
        <f>IF($C4560="","",IF(N($L4560)&lt;=0,"Basic salary missing",IF(ISNA(MATCH($C4560,Departments!$A$5:$A$54,0)),"Department not on Departments sheet",IF(AND($I4560&lt;&gt;"",NOT(ISNUMBER($I4560))),"Date of birth is text, not a date",IF(AND($K4560&lt;&gt;"",NOT(ISNUMBER($K4560))),"Contract end is text, not a date","")))))</f>
        <v/>
      </c>
      <c r="AM4560" s="41">
        <f>IF($R4560=0,0,N($L4560)*(1+$Z4560+BonusMonths/12+IF($Q4560=1,0,EOSB))+N($M4560)+(N($L4560)+SI_Gross*N($M4560))*IF($Q4560=1,SI_O,SI_E))</f>
        <v/>
      </c>
      <c r="AN4560" s="41">
        <f>IF($R4560=0,0,(IF($Q4560=1,MedO,MedE+Ticket)+Training)/12)</f>
        <v/>
      </c>
    </row>
    <row r="4561">
      <c r="I4561" s="35" t="n"/>
      <c r="J4561" s="35" t="n"/>
      <c r="K4561" s="35" t="n"/>
      <c r="L4561" s="36" t="n"/>
      <c r="M4561" s="36" t="n"/>
      <c r="P4561" s="37" t="n"/>
      <c r="Q4561" s="38">
        <f>IF($C4561="",0,IF(OR(LOWER(TRIM($G4561))="omani",LOWER(TRIM($G4561))="oman",LOWER(TRIM($G4561))="om",LOWER(TRIM($G4561))="local"),1,0))</f>
        <v/>
      </c>
      <c r="R4561" s="38">
        <f>IF($C4561="",0,IF(OR(ISNUMBER(SEARCH("resign",$N4561)),ISNUMBER(SEARCH("terminat",$N4561)),ISNUMBER(SEARCH("inactive",$N4561)),ISNUMBER(SEARCH("vacan",$N4561)),ISNUMBER(SEARCH("deceased",$N4561)),ISNUMBER(SEARCH("separated",$N4561))),0,1))</f>
        <v/>
      </c>
      <c r="S4561">
        <f>IF(OR($R4561=0,NOT(ISNUMBER($I4561))),"",IFERROR(DATEDIF($I4561,DATE(FY,1,1),"y"),""))</f>
        <v/>
      </c>
      <c r="T4561">
        <f>IF(OR($R4561=0,NOT(ISNUMBER($J4561))),"",IFERROR(DATEDIF($J4561,DATE(FY,1,1),"y"),0))</f>
        <v/>
      </c>
      <c r="U4561" s="38">
        <f>IF(OR($R4561=0,NOT(ISNUMBER($I4561))),0,IF(YEAR($I4561)+IF($Q4561=1,RetAgeO,RetAgeE)=FY,MONTH($I4561),IF(YEAR($I4561)+IF($Q4561=1,RetAgeO,RetAgeE)&lt;FY,1,0)))</f>
        <v/>
      </c>
      <c r="V4561" s="38">
        <f>IF(OR($R4561=0,NOT(ISNUMBER($K4561))),0,IF(YEAR($K4561)=FY,MONTH($K4561),IF(YEAR($K4561)&lt;FY,1,0)))</f>
        <v/>
      </c>
      <c r="W4561" s="38">
        <f>IF($R4561=0,0,MIN(12,IF(AND(ISNUMBER($O4561),$O4561&gt;=1,$O4561&lt;=12),INT($O4561),12),IF(AND(RetireExit="Yes",$U4561&gt;0),$U4561,12),IF(AND(ContractExit="Yes",$V4561&gt;0),$V4561,12)))</f>
        <v/>
      </c>
      <c r="X4561" s="37">
        <f>IF(ISNUMBER($P4561),$P4561,IncPct)</f>
        <v/>
      </c>
      <c r="Y4561" s="39">
        <f>IF($W4561=0,0,MAX(0,MIN($W4561,IncMonth-1))+MAX(0,$W4561-IncMonth+1)*(1+$X4561))</f>
        <v/>
      </c>
      <c r="Z4561" s="40">
        <f>IF($C4561="",0,IFERROR(INDEX(Departments!$B$5:$B$54,MATCH($C4561,Departments!$A$5:$A$54,0)),0))</f>
        <v/>
      </c>
      <c r="AA4561" s="41">
        <f>N($L4561)*$Y4561</f>
        <v/>
      </c>
      <c r="AB4561" s="41">
        <f>N($M4561)*$Y4561</f>
        <v/>
      </c>
      <c r="AC4561" s="41">
        <f>$AA4561*$Z4561</f>
        <v/>
      </c>
      <c r="AD4561" s="41">
        <f>$AA4561*BonusMonths/12</f>
        <v/>
      </c>
      <c r="AE4561" s="41">
        <f>($AA4561+SI_Gross*$AB4561)*IF($Q4561=1,SI_O,SI_E)</f>
        <v/>
      </c>
      <c r="AF4561" s="41">
        <f>IF($Q4561=1,0,$AA4561*EOSB)</f>
        <v/>
      </c>
      <c r="AG4561" s="41">
        <f>$AN4561*$W4561</f>
        <v/>
      </c>
      <c r="AH4561" s="41">
        <f>SUM($AA4561:$AG4561)</f>
        <v/>
      </c>
      <c r="AI4561" s="41">
        <f>12*($AM4561+$AN4561)</f>
        <v/>
      </c>
      <c r="AJ4561" s="41">
        <f>$AM4561*((IncMonth-1)+(13-IncMonth)*(1+$X4561))+12*$AN4561</f>
        <v/>
      </c>
      <c r="AK4561" s="41">
        <f>IF($R4561=1,N($L4561)+N($M4561),0)</f>
        <v/>
      </c>
      <c r="AL4561">
        <f>IF($C4561="","",IF(N($L4561)&lt;=0,"Basic salary missing",IF(ISNA(MATCH($C4561,Departments!$A$5:$A$54,0)),"Department not on Departments sheet",IF(AND($I4561&lt;&gt;"",NOT(ISNUMBER($I4561))),"Date of birth is text, not a date",IF(AND($K4561&lt;&gt;"",NOT(ISNUMBER($K4561))),"Contract end is text, not a date","")))))</f>
        <v/>
      </c>
      <c r="AM4561" s="41">
        <f>IF($R4561=0,0,N($L4561)*(1+$Z4561+BonusMonths/12+IF($Q4561=1,0,EOSB))+N($M4561)+(N($L4561)+SI_Gross*N($M4561))*IF($Q4561=1,SI_O,SI_E))</f>
        <v/>
      </c>
      <c r="AN4561" s="41">
        <f>IF($R4561=0,0,(IF($Q4561=1,MedO,MedE+Ticket)+Training)/12)</f>
        <v/>
      </c>
    </row>
    <row r="4562">
      <c r="I4562" s="35" t="n"/>
      <c r="J4562" s="35" t="n"/>
      <c r="K4562" s="35" t="n"/>
      <c r="L4562" s="36" t="n"/>
      <c r="M4562" s="36" t="n"/>
      <c r="P4562" s="37" t="n"/>
      <c r="Q4562" s="38">
        <f>IF($C4562="",0,IF(OR(LOWER(TRIM($G4562))="omani",LOWER(TRIM($G4562))="oman",LOWER(TRIM($G4562))="om",LOWER(TRIM($G4562))="local"),1,0))</f>
        <v/>
      </c>
      <c r="R4562" s="38">
        <f>IF($C4562="",0,IF(OR(ISNUMBER(SEARCH("resign",$N4562)),ISNUMBER(SEARCH("terminat",$N4562)),ISNUMBER(SEARCH("inactive",$N4562)),ISNUMBER(SEARCH("vacan",$N4562)),ISNUMBER(SEARCH("deceased",$N4562)),ISNUMBER(SEARCH("separated",$N4562))),0,1))</f>
        <v/>
      </c>
      <c r="S4562">
        <f>IF(OR($R4562=0,NOT(ISNUMBER($I4562))),"",IFERROR(DATEDIF($I4562,DATE(FY,1,1),"y"),""))</f>
        <v/>
      </c>
      <c r="T4562">
        <f>IF(OR($R4562=0,NOT(ISNUMBER($J4562))),"",IFERROR(DATEDIF($J4562,DATE(FY,1,1),"y"),0))</f>
        <v/>
      </c>
      <c r="U4562" s="38">
        <f>IF(OR($R4562=0,NOT(ISNUMBER($I4562))),0,IF(YEAR($I4562)+IF($Q4562=1,RetAgeO,RetAgeE)=FY,MONTH($I4562),IF(YEAR($I4562)+IF($Q4562=1,RetAgeO,RetAgeE)&lt;FY,1,0)))</f>
        <v/>
      </c>
      <c r="V4562" s="38">
        <f>IF(OR($R4562=0,NOT(ISNUMBER($K4562))),0,IF(YEAR($K4562)=FY,MONTH($K4562),IF(YEAR($K4562)&lt;FY,1,0)))</f>
        <v/>
      </c>
      <c r="W4562" s="38">
        <f>IF($R4562=0,0,MIN(12,IF(AND(ISNUMBER($O4562),$O4562&gt;=1,$O4562&lt;=12),INT($O4562),12),IF(AND(RetireExit="Yes",$U4562&gt;0),$U4562,12),IF(AND(ContractExit="Yes",$V4562&gt;0),$V4562,12)))</f>
        <v/>
      </c>
      <c r="X4562" s="37">
        <f>IF(ISNUMBER($P4562),$P4562,IncPct)</f>
        <v/>
      </c>
      <c r="Y4562" s="39">
        <f>IF($W4562=0,0,MAX(0,MIN($W4562,IncMonth-1))+MAX(0,$W4562-IncMonth+1)*(1+$X4562))</f>
        <v/>
      </c>
      <c r="Z4562" s="40">
        <f>IF($C4562="",0,IFERROR(INDEX(Departments!$B$5:$B$54,MATCH($C4562,Departments!$A$5:$A$54,0)),0))</f>
        <v/>
      </c>
      <c r="AA4562" s="41">
        <f>N($L4562)*$Y4562</f>
        <v/>
      </c>
      <c r="AB4562" s="41">
        <f>N($M4562)*$Y4562</f>
        <v/>
      </c>
      <c r="AC4562" s="41">
        <f>$AA4562*$Z4562</f>
        <v/>
      </c>
      <c r="AD4562" s="41">
        <f>$AA4562*BonusMonths/12</f>
        <v/>
      </c>
      <c r="AE4562" s="41">
        <f>($AA4562+SI_Gross*$AB4562)*IF($Q4562=1,SI_O,SI_E)</f>
        <v/>
      </c>
      <c r="AF4562" s="41">
        <f>IF($Q4562=1,0,$AA4562*EOSB)</f>
        <v/>
      </c>
      <c r="AG4562" s="41">
        <f>$AN4562*$W4562</f>
        <v/>
      </c>
      <c r="AH4562" s="41">
        <f>SUM($AA4562:$AG4562)</f>
        <v/>
      </c>
      <c r="AI4562" s="41">
        <f>12*($AM4562+$AN4562)</f>
        <v/>
      </c>
      <c r="AJ4562" s="41">
        <f>$AM4562*((IncMonth-1)+(13-IncMonth)*(1+$X4562))+12*$AN4562</f>
        <v/>
      </c>
      <c r="AK4562" s="41">
        <f>IF($R4562=1,N($L4562)+N($M4562),0)</f>
        <v/>
      </c>
      <c r="AL4562">
        <f>IF($C4562="","",IF(N($L4562)&lt;=0,"Basic salary missing",IF(ISNA(MATCH($C4562,Departments!$A$5:$A$54,0)),"Department not on Departments sheet",IF(AND($I4562&lt;&gt;"",NOT(ISNUMBER($I4562))),"Date of birth is text, not a date",IF(AND($K4562&lt;&gt;"",NOT(ISNUMBER($K4562))),"Contract end is text, not a date","")))))</f>
        <v/>
      </c>
      <c r="AM4562" s="41">
        <f>IF($R4562=0,0,N($L4562)*(1+$Z4562+BonusMonths/12+IF($Q4562=1,0,EOSB))+N($M4562)+(N($L4562)+SI_Gross*N($M4562))*IF($Q4562=1,SI_O,SI_E))</f>
        <v/>
      </c>
      <c r="AN4562" s="41">
        <f>IF($R4562=0,0,(IF($Q4562=1,MedO,MedE+Ticket)+Training)/12)</f>
        <v/>
      </c>
    </row>
    <row r="4563">
      <c r="I4563" s="35" t="n"/>
      <c r="J4563" s="35" t="n"/>
      <c r="K4563" s="35" t="n"/>
      <c r="L4563" s="36" t="n"/>
      <c r="M4563" s="36" t="n"/>
      <c r="P4563" s="37" t="n"/>
      <c r="Q4563" s="38">
        <f>IF($C4563="",0,IF(OR(LOWER(TRIM($G4563))="omani",LOWER(TRIM($G4563))="oman",LOWER(TRIM($G4563))="om",LOWER(TRIM($G4563))="local"),1,0))</f>
        <v/>
      </c>
      <c r="R4563" s="38">
        <f>IF($C4563="",0,IF(OR(ISNUMBER(SEARCH("resign",$N4563)),ISNUMBER(SEARCH("terminat",$N4563)),ISNUMBER(SEARCH("inactive",$N4563)),ISNUMBER(SEARCH("vacan",$N4563)),ISNUMBER(SEARCH("deceased",$N4563)),ISNUMBER(SEARCH("separated",$N4563))),0,1))</f>
        <v/>
      </c>
      <c r="S4563">
        <f>IF(OR($R4563=0,NOT(ISNUMBER($I4563))),"",IFERROR(DATEDIF($I4563,DATE(FY,1,1),"y"),""))</f>
        <v/>
      </c>
      <c r="T4563">
        <f>IF(OR($R4563=0,NOT(ISNUMBER($J4563))),"",IFERROR(DATEDIF($J4563,DATE(FY,1,1),"y"),0))</f>
        <v/>
      </c>
      <c r="U4563" s="38">
        <f>IF(OR($R4563=0,NOT(ISNUMBER($I4563))),0,IF(YEAR($I4563)+IF($Q4563=1,RetAgeO,RetAgeE)=FY,MONTH($I4563),IF(YEAR($I4563)+IF($Q4563=1,RetAgeO,RetAgeE)&lt;FY,1,0)))</f>
        <v/>
      </c>
      <c r="V4563" s="38">
        <f>IF(OR($R4563=0,NOT(ISNUMBER($K4563))),0,IF(YEAR($K4563)=FY,MONTH($K4563),IF(YEAR($K4563)&lt;FY,1,0)))</f>
        <v/>
      </c>
      <c r="W4563" s="38">
        <f>IF($R4563=0,0,MIN(12,IF(AND(ISNUMBER($O4563),$O4563&gt;=1,$O4563&lt;=12),INT($O4563),12),IF(AND(RetireExit="Yes",$U4563&gt;0),$U4563,12),IF(AND(ContractExit="Yes",$V4563&gt;0),$V4563,12)))</f>
        <v/>
      </c>
      <c r="X4563" s="37">
        <f>IF(ISNUMBER($P4563),$P4563,IncPct)</f>
        <v/>
      </c>
      <c r="Y4563" s="39">
        <f>IF($W4563=0,0,MAX(0,MIN($W4563,IncMonth-1))+MAX(0,$W4563-IncMonth+1)*(1+$X4563))</f>
        <v/>
      </c>
      <c r="Z4563" s="40">
        <f>IF($C4563="",0,IFERROR(INDEX(Departments!$B$5:$B$54,MATCH($C4563,Departments!$A$5:$A$54,0)),0))</f>
        <v/>
      </c>
      <c r="AA4563" s="41">
        <f>N($L4563)*$Y4563</f>
        <v/>
      </c>
      <c r="AB4563" s="41">
        <f>N($M4563)*$Y4563</f>
        <v/>
      </c>
      <c r="AC4563" s="41">
        <f>$AA4563*$Z4563</f>
        <v/>
      </c>
      <c r="AD4563" s="41">
        <f>$AA4563*BonusMonths/12</f>
        <v/>
      </c>
      <c r="AE4563" s="41">
        <f>($AA4563+SI_Gross*$AB4563)*IF($Q4563=1,SI_O,SI_E)</f>
        <v/>
      </c>
      <c r="AF4563" s="41">
        <f>IF($Q4563=1,0,$AA4563*EOSB)</f>
        <v/>
      </c>
      <c r="AG4563" s="41">
        <f>$AN4563*$W4563</f>
        <v/>
      </c>
      <c r="AH4563" s="41">
        <f>SUM($AA4563:$AG4563)</f>
        <v/>
      </c>
      <c r="AI4563" s="41">
        <f>12*($AM4563+$AN4563)</f>
        <v/>
      </c>
      <c r="AJ4563" s="41">
        <f>$AM4563*((IncMonth-1)+(13-IncMonth)*(1+$X4563))+12*$AN4563</f>
        <v/>
      </c>
      <c r="AK4563" s="41">
        <f>IF($R4563=1,N($L4563)+N($M4563),0)</f>
        <v/>
      </c>
      <c r="AL4563">
        <f>IF($C4563="","",IF(N($L4563)&lt;=0,"Basic salary missing",IF(ISNA(MATCH($C4563,Departments!$A$5:$A$54,0)),"Department not on Departments sheet",IF(AND($I4563&lt;&gt;"",NOT(ISNUMBER($I4563))),"Date of birth is text, not a date",IF(AND($K4563&lt;&gt;"",NOT(ISNUMBER($K4563))),"Contract end is text, not a date","")))))</f>
        <v/>
      </c>
      <c r="AM4563" s="41">
        <f>IF($R4563=0,0,N($L4563)*(1+$Z4563+BonusMonths/12+IF($Q4563=1,0,EOSB))+N($M4563)+(N($L4563)+SI_Gross*N($M4563))*IF($Q4563=1,SI_O,SI_E))</f>
        <v/>
      </c>
      <c r="AN4563" s="41">
        <f>IF($R4563=0,0,(IF($Q4563=1,MedO,MedE+Ticket)+Training)/12)</f>
        <v/>
      </c>
    </row>
    <row r="4564">
      <c r="I4564" s="35" t="n"/>
      <c r="J4564" s="35" t="n"/>
      <c r="K4564" s="35" t="n"/>
      <c r="L4564" s="36" t="n"/>
      <c r="M4564" s="36" t="n"/>
      <c r="P4564" s="37" t="n"/>
      <c r="Q4564" s="38">
        <f>IF($C4564="",0,IF(OR(LOWER(TRIM($G4564))="omani",LOWER(TRIM($G4564))="oman",LOWER(TRIM($G4564))="om",LOWER(TRIM($G4564))="local"),1,0))</f>
        <v/>
      </c>
      <c r="R4564" s="38">
        <f>IF($C4564="",0,IF(OR(ISNUMBER(SEARCH("resign",$N4564)),ISNUMBER(SEARCH("terminat",$N4564)),ISNUMBER(SEARCH("inactive",$N4564)),ISNUMBER(SEARCH("vacan",$N4564)),ISNUMBER(SEARCH("deceased",$N4564)),ISNUMBER(SEARCH("separated",$N4564))),0,1))</f>
        <v/>
      </c>
      <c r="S4564">
        <f>IF(OR($R4564=0,NOT(ISNUMBER($I4564))),"",IFERROR(DATEDIF($I4564,DATE(FY,1,1),"y"),""))</f>
        <v/>
      </c>
      <c r="T4564">
        <f>IF(OR($R4564=0,NOT(ISNUMBER($J4564))),"",IFERROR(DATEDIF($J4564,DATE(FY,1,1),"y"),0))</f>
        <v/>
      </c>
      <c r="U4564" s="38">
        <f>IF(OR($R4564=0,NOT(ISNUMBER($I4564))),0,IF(YEAR($I4564)+IF($Q4564=1,RetAgeO,RetAgeE)=FY,MONTH($I4564),IF(YEAR($I4564)+IF($Q4564=1,RetAgeO,RetAgeE)&lt;FY,1,0)))</f>
        <v/>
      </c>
      <c r="V4564" s="38">
        <f>IF(OR($R4564=0,NOT(ISNUMBER($K4564))),0,IF(YEAR($K4564)=FY,MONTH($K4564),IF(YEAR($K4564)&lt;FY,1,0)))</f>
        <v/>
      </c>
      <c r="W4564" s="38">
        <f>IF($R4564=0,0,MIN(12,IF(AND(ISNUMBER($O4564),$O4564&gt;=1,$O4564&lt;=12),INT($O4564),12),IF(AND(RetireExit="Yes",$U4564&gt;0),$U4564,12),IF(AND(ContractExit="Yes",$V4564&gt;0),$V4564,12)))</f>
        <v/>
      </c>
      <c r="X4564" s="37">
        <f>IF(ISNUMBER($P4564),$P4564,IncPct)</f>
        <v/>
      </c>
      <c r="Y4564" s="39">
        <f>IF($W4564=0,0,MAX(0,MIN($W4564,IncMonth-1))+MAX(0,$W4564-IncMonth+1)*(1+$X4564))</f>
        <v/>
      </c>
      <c r="Z4564" s="40">
        <f>IF($C4564="",0,IFERROR(INDEX(Departments!$B$5:$B$54,MATCH($C4564,Departments!$A$5:$A$54,0)),0))</f>
        <v/>
      </c>
      <c r="AA4564" s="41">
        <f>N($L4564)*$Y4564</f>
        <v/>
      </c>
      <c r="AB4564" s="41">
        <f>N($M4564)*$Y4564</f>
        <v/>
      </c>
      <c r="AC4564" s="41">
        <f>$AA4564*$Z4564</f>
        <v/>
      </c>
      <c r="AD4564" s="41">
        <f>$AA4564*BonusMonths/12</f>
        <v/>
      </c>
      <c r="AE4564" s="41">
        <f>($AA4564+SI_Gross*$AB4564)*IF($Q4564=1,SI_O,SI_E)</f>
        <v/>
      </c>
      <c r="AF4564" s="41">
        <f>IF($Q4564=1,0,$AA4564*EOSB)</f>
        <v/>
      </c>
      <c r="AG4564" s="41">
        <f>$AN4564*$W4564</f>
        <v/>
      </c>
      <c r="AH4564" s="41">
        <f>SUM($AA4564:$AG4564)</f>
        <v/>
      </c>
      <c r="AI4564" s="41">
        <f>12*($AM4564+$AN4564)</f>
        <v/>
      </c>
      <c r="AJ4564" s="41">
        <f>$AM4564*((IncMonth-1)+(13-IncMonth)*(1+$X4564))+12*$AN4564</f>
        <v/>
      </c>
      <c r="AK4564" s="41">
        <f>IF($R4564=1,N($L4564)+N($M4564),0)</f>
        <v/>
      </c>
      <c r="AL4564">
        <f>IF($C4564="","",IF(N($L4564)&lt;=0,"Basic salary missing",IF(ISNA(MATCH($C4564,Departments!$A$5:$A$54,0)),"Department not on Departments sheet",IF(AND($I4564&lt;&gt;"",NOT(ISNUMBER($I4564))),"Date of birth is text, not a date",IF(AND($K4564&lt;&gt;"",NOT(ISNUMBER($K4564))),"Contract end is text, not a date","")))))</f>
        <v/>
      </c>
      <c r="AM4564" s="41">
        <f>IF($R4564=0,0,N($L4564)*(1+$Z4564+BonusMonths/12+IF($Q4564=1,0,EOSB))+N($M4564)+(N($L4564)+SI_Gross*N($M4564))*IF($Q4564=1,SI_O,SI_E))</f>
        <v/>
      </c>
      <c r="AN4564" s="41">
        <f>IF($R4564=0,0,(IF($Q4564=1,MedO,MedE+Ticket)+Training)/12)</f>
        <v/>
      </c>
    </row>
    <row r="4565">
      <c r="I4565" s="35" t="n"/>
      <c r="J4565" s="35" t="n"/>
      <c r="K4565" s="35" t="n"/>
      <c r="L4565" s="36" t="n"/>
      <c r="M4565" s="36" t="n"/>
      <c r="P4565" s="37" t="n"/>
      <c r="Q4565" s="38">
        <f>IF($C4565="",0,IF(OR(LOWER(TRIM($G4565))="omani",LOWER(TRIM($G4565))="oman",LOWER(TRIM($G4565))="om",LOWER(TRIM($G4565))="local"),1,0))</f>
        <v/>
      </c>
      <c r="R4565" s="38">
        <f>IF($C4565="",0,IF(OR(ISNUMBER(SEARCH("resign",$N4565)),ISNUMBER(SEARCH("terminat",$N4565)),ISNUMBER(SEARCH("inactive",$N4565)),ISNUMBER(SEARCH("vacan",$N4565)),ISNUMBER(SEARCH("deceased",$N4565)),ISNUMBER(SEARCH("separated",$N4565))),0,1))</f>
        <v/>
      </c>
      <c r="S4565">
        <f>IF(OR($R4565=0,NOT(ISNUMBER($I4565))),"",IFERROR(DATEDIF($I4565,DATE(FY,1,1),"y"),""))</f>
        <v/>
      </c>
      <c r="T4565">
        <f>IF(OR($R4565=0,NOT(ISNUMBER($J4565))),"",IFERROR(DATEDIF($J4565,DATE(FY,1,1),"y"),0))</f>
        <v/>
      </c>
      <c r="U4565" s="38">
        <f>IF(OR($R4565=0,NOT(ISNUMBER($I4565))),0,IF(YEAR($I4565)+IF($Q4565=1,RetAgeO,RetAgeE)=FY,MONTH($I4565),IF(YEAR($I4565)+IF($Q4565=1,RetAgeO,RetAgeE)&lt;FY,1,0)))</f>
        <v/>
      </c>
      <c r="V4565" s="38">
        <f>IF(OR($R4565=0,NOT(ISNUMBER($K4565))),0,IF(YEAR($K4565)=FY,MONTH($K4565),IF(YEAR($K4565)&lt;FY,1,0)))</f>
        <v/>
      </c>
      <c r="W4565" s="38">
        <f>IF($R4565=0,0,MIN(12,IF(AND(ISNUMBER($O4565),$O4565&gt;=1,$O4565&lt;=12),INT($O4565),12),IF(AND(RetireExit="Yes",$U4565&gt;0),$U4565,12),IF(AND(ContractExit="Yes",$V4565&gt;0),$V4565,12)))</f>
        <v/>
      </c>
      <c r="X4565" s="37">
        <f>IF(ISNUMBER($P4565),$P4565,IncPct)</f>
        <v/>
      </c>
      <c r="Y4565" s="39">
        <f>IF($W4565=0,0,MAX(0,MIN($W4565,IncMonth-1))+MAX(0,$W4565-IncMonth+1)*(1+$X4565))</f>
        <v/>
      </c>
      <c r="Z4565" s="40">
        <f>IF($C4565="",0,IFERROR(INDEX(Departments!$B$5:$B$54,MATCH($C4565,Departments!$A$5:$A$54,0)),0))</f>
        <v/>
      </c>
      <c r="AA4565" s="41">
        <f>N($L4565)*$Y4565</f>
        <v/>
      </c>
      <c r="AB4565" s="41">
        <f>N($M4565)*$Y4565</f>
        <v/>
      </c>
      <c r="AC4565" s="41">
        <f>$AA4565*$Z4565</f>
        <v/>
      </c>
      <c r="AD4565" s="41">
        <f>$AA4565*BonusMonths/12</f>
        <v/>
      </c>
      <c r="AE4565" s="41">
        <f>($AA4565+SI_Gross*$AB4565)*IF($Q4565=1,SI_O,SI_E)</f>
        <v/>
      </c>
      <c r="AF4565" s="41">
        <f>IF($Q4565=1,0,$AA4565*EOSB)</f>
        <v/>
      </c>
      <c r="AG4565" s="41">
        <f>$AN4565*$W4565</f>
        <v/>
      </c>
      <c r="AH4565" s="41">
        <f>SUM($AA4565:$AG4565)</f>
        <v/>
      </c>
      <c r="AI4565" s="41">
        <f>12*($AM4565+$AN4565)</f>
        <v/>
      </c>
      <c r="AJ4565" s="41">
        <f>$AM4565*((IncMonth-1)+(13-IncMonth)*(1+$X4565))+12*$AN4565</f>
        <v/>
      </c>
      <c r="AK4565" s="41">
        <f>IF($R4565=1,N($L4565)+N($M4565),0)</f>
        <v/>
      </c>
      <c r="AL4565">
        <f>IF($C4565="","",IF(N($L4565)&lt;=0,"Basic salary missing",IF(ISNA(MATCH($C4565,Departments!$A$5:$A$54,0)),"Department not on Departments sheet",IF(AND($I4565&lt;&gt;"",NOT(ISNUMBER($I4565))),"Date of birth is text, not a date",IF(AND($K4565&lt;&gt;"",NOT(ISNUMBER($K4565))),"Contract end is text, not a date","")))))</f>
        <v/>
      </c>
      <c r="AM4565" s="41">
        <f>IF($R4565=0,0,N($L4565)*(1+$Z4565+BonusMonths/12+IF($Q4565=1,0,EOSB))+N($M4565)+(N($L4565)+SI_Gross*N($M4565))*IF($Q4565=1,SI_O,SI_E))</f>
        <v/>
      </c>
      <c r="AN4565" s="41">
        <f>IF($R4565=0,0,(IF($Q4565=1,MedO,MedE+Ticket)+Training)/12)</f>
        <v/>
      </c>
    </row>
    <row r="4566">
      <c r="I4566" s="35" t="n"/>
      <c r="J4566" s="35" t="n"/>
      <c r="K4566" s="35" t="n"/>
      <c r="L4566" s="36" t="n"/>
      <c r="M4566" s="36" t="n"/>
      <c r="P4566" s="37" t="n"/>
      <c r="Q4566" s="38">
        <f>IF($C4566="",0,IF(OR(LOWER(TRIM($G4566))="omani",LOWER(TRIM($G4566))="oman",LOWER(TRIM($G4566))="om",LOWER(TRIM($G4566))="local"),1,0))</f>
        <v/>
      </c>
      <c r="R4566" s="38">
        <f>IF($C4566="",0,IF(OR(ISNUMBER(SEARCH("resign",$N4566)),ISNUMBER(SEARCH("terminat",$N4566)),ISNUMBER(SEARCH("inactive",$N4566)),ISNUMBER(SEARCH("vacan",$N4566)),ISNUMBER(SEARCH("deceased",$N4566)),ISNUMBER(SEARCH("separated",$N4566))),0,1))</f>
        <v/>
      </c>
      <c r="S4566">
        <f>IF(OR($R4566=0,NOT(ISNUMBER($I4566))),"",IFERROR(DATEDIF($I4566,DATE(FY,1,1),"y"),""))</f>
        <v/>
      </c>
      <c r="T4566">
        <f>IF(OR($R4566=0,NOT(ISNUMBER($J4566))),"",IFERROR(DATEDIF($J4566,DATE(FY,1,1),"y"),0))</f>
        <v/>
      </c>
      <c r="U4566" s="38">
        <f>IF(OR($R4566=0,NOT(ISNUMBER($I4566))),0,IF(YEAR($I4566)+IF($Q4566=1,RetAgeO,RetAgeE)=FY,MONTH($I4566),IF(YEAR($I4566)+IF($Q4566=1,RetAgeO,RetAgeE)&lt;FY,1,0)))</f>
        <v/>
      </c>
      <c r="V4566" s="38">
        <f>IF(OR($R4566=0,NOT(ISNUMBER($K4566))),0,IF(YEAR($K4566)=FY,MONTH($K4566),IF(YEAR($K4566)&lt;FY,1,0)))</f>
        <v/>
      </c>
      <c r="W4566" s="38">
        <f>IF($R4566=0,0,MIN(12,IF(AND(ISNUMBER($O4566),$O4566&gt;=1,$O4566&lt;=12),INT($O4566),12),IF(AND(RetireExit="Yes",$U4566&gt;0),$U4566,12),IF(AND(ContractExit="Yes",$V4566&gt;0),$V4566,12)))</f>
        <v/>
      </c>
      <c r="X4566" s="37">
        <f>IF(ISNUMBER($P4566),$P4566,IncPct)</f>
        <v/>
      </c>
      <c r="Y4566" s="39">
        <f>IF($W4566=0,0,MAX(0,MIN($W4566,IncMonth-1))+MAX(0,$W4566-IncMonth+1)*(1+$X4566))</f>
        <v/>
      </c>
      <c r="Z4566" s="40">
        <f>IF($C4566="",0,IFERROR(INDEX(Departments!$B$5:$B$54,MATCH($C4566,Departments!$A$5:$A$54,0)),0))</f>
        <v/>
      </c>
      <c r="AA4566" s="41">
        <f>N($L4566)*$Y4566</f>
        <v/>
      </c>
      <c r="AB4566" s="41">
        <f>N($M4566)*$Y4566</f>
        <v/>
      </c>
      <c r="AC4566" s="41">
        <f>$AA4566*$Z4566</f>
        <v/>
      </c>
      <c r="AD4566" s="41">
        <f>$AA4566*BonusMonths/12</f>
        <v/>
      </c>
      <c r="AE4566" s="41">
        <f>($AA4566+SI_Gross*$AB4566)*IF($Q4566=1,SI_O,SI_E)</f>
        <v/>
      </c>
      <c r="AF4566" s="41">
        <f>IF($Q4566=1,0,$AA4566*EOSB)</f>
        <v/>
      </c>
      <c r="AG4566" s="41">
        <f>$AN4566*$W4566</f>
        <v/>
      </c>
      <c r="AH4566" s="41">
        <f>SUM($AA4566:$AG4566)</f>
        <v/>
      </c>
      <c r="AI4566" s="41">
        <f>12*($AM4566+$AN4566)</f>
        <v/>
      </c>
      <c r="AJ4566" s="41">
        <f>$AM4566*((IncMonth-1)+(13-IncMonth)*(1+$X4566))+12*$AN4566</f>
        <v/>
      </c>
      <c r="AK4566" s="41">
        <f>IF($R4566=1,N($L4566)+N($M4566),0)</f>
        <v/>
      </c>
      <c r="AL4566">
        <f>IF($C4566="","",IF(N($L4566)&lt;=0,"Basic salary missing",IF(ISNA(MATCH($C4566,Departments!$A$5:$A$54,0)),"Department not on Departments sheet",IF(AND($I4566&lt;&gt;"",NOT(ISNUMBER($I4566))),"Date of birth is text, not a date",IF(AND($K4566&lt;&gt;"",NOT(ISNUMBER($K4566))),"Contract end is text, not a date","")))))</f>
        <v/>
      </c>
      <c r="AM4566" s="41">
        <f>IF($R4566=0,0,N($L4566)*(1+$Z4566+BonusMonths/12+IF($Q4566=1,0,EOSB))+N($M4566)+(N($L4566)+SI_Gross*N($M4566))*IF($Q4566=1,SI_O,SI_E))</f>
        <v/>
      </c>
      <c r="AN4566" s="41">
        <f>IF($R4566=0,0,(IF($Q4566=1,MedO,MedE+Ticket)+Training)/12)</f>
        <v/>
      </c>
    </row>
    <row r="4567">
      <c r="I4567" s="35" t="n"/>
      <c r="J4567" s="35" t="n"/>
      <c r="K4567" s="35" t="n"/>
      <c r="L4567" s="36" t="n"/>
      <c r="M4567" s="36" t="n"/>
      <c r="P4567" s="37" t="n"/>
      <c r="Q4567" s="38">
        <f>IF($C4567="",0,IF(OR(LOWER(TRIM($G4567))="omani",LOWER(TRIM($G4567))="oman",LOWER(TRIM($G4567))="om",LOWER(TRIM($G4567))="local"),1,0))</f>
        <v/>
      </c>
      <c r="R4567" s="38">
        <f>IF($C4567="",0,IF(OR(ISNUMBER(SEARCH("resign",$N4567)),ISNUMBER(SEARCH("terminat",$N4567)),ISNUMBER(SEARCH("inactive",$N4567)),ISNUMBER(SEARCH("vacan",$N4567)),ISNUMBER(SEARCH("deceased",$N4567)),ISNUMBER(SEARCH("separated",$N4567))),0,1))</f>
        <v/>
      </c>
      <c r="S4567">
        <f>IF(OR($R4567=0,NOT(ISNUMBER($I4567))),"",IFERROR(DATEDIF($I4567,DATE(FY,1,1),"y"),""))</f>
        <v/>
      </c>
      <c r="T4567">
        <f>IF(OR($R4567=0,NOT(ISNUMBER($J4567))),"",IFERROR(DATEDIF($J4567,DATE(FY,1,1),"y"),0))</f>
        <v/>
      </c>
      <c r="U4567" s="38">
        <f>IF(OR($R4567=0,NOT(ISNUMBER($I4567))),0,IF(YEAR($I4567)+IF($Q4567=1,RetAgeO,RetAgeE)=FY,MONTH($I4567),IF(YEAR($I4567)+IF($Q4567=1,RetAgeO,RetAgeE)&lt;FY,1,0)))</f>
        <v/>
      </c>
      <c r="V4567" s="38">
        <f>IF(OR($R4567=0,NOT(ISNUMBER($K4567))),0,IF(YEAR($K4567)=FY,MONTH($K4567),IF(YEAR($K4567)&lt;FY,1,0)))</f>
        <v/>
      </c>
      <c r="W4567" s="38">
        <f>IF($R4567=0,0,MIN(12,IF(AND(ISNUMBER($O4567),$O4567&gt;=1,$O4567&lt;=12),INT($O4567),12),IF(AND(RetireExit="Yes",$U4567&gt;0),$U4567,12),IF(AND(ContractExit="Yes",$V4567&gt;0),$V4567,12)))</f>
        <v/>
      </c>
      <c r="X4567" s="37">
        <f>IF(ISNUMBER($P4567),$P4567,IncPct)</f>
        <v/>
      </c>
      <c r="Y4567" s="39">
        <f>IF($W4567=0,0,MAX(0,MIN($W4567,IncMonth-1))+MAX(0,$W4567-IncMonth+1)*(1+$X4567))</f>
        <v/>
      </c>
      <c r="Z4567" s="40">
        <f>IF($C4567="",0,IFERROR(INDEX(Departments!$B$5:$B$54,MATCH($C4567,Departments!$A$5:$A$54,0)),0))</f>
        <v/>
      </c>
      <c r="AA4567" s="41">
        <f>N($L4567)*$Y4567</f>
        <v/>
      </c>
      <c r="AB4567" s="41">
        <f>N($M4567)*$Y4567</f>
        <v/>
      </c>
      <c r="AC4567" s="41">
        <f>$AA4567*$Z4567</f>
        <v/>
      </c>
      <c r="AD4567" s="41">
        <f>$AA4567*BonusMonths/12</f>
        <v/>
      </c>
      <c r="AE4567" s="41">
        <f>($AA4567+SI_Gross*$AB4567)*IF($Q4567=1,SI_O,SI_E)</f>
        <v/>
      </c>
      <c r="AF4567" s="41">
        <f>IF($Q4567=1,0,$AA4567*EOSB)</f>
        <v/>
      </c>
      <c r="AG4567" s="41">
        <f>$AN4567*$W4567</f>
        <v/>
      </c>
      <c r="AH4567" s="41">
        <f>SUM($AA4567:$AG4567)</f>
        <v/>
      </c>
      <c r="AI4567" s="41">
        <f>12*($AM4567+$AN4567)</f>
        <v/>
      </c>
      <c r="AJ4567" s="41">
        <f>$AM4567*((IncMonth-1)+(13-IncMonth)*(1+$X4567))+12*$AN4567</f>
        <v/>
      </c>
      <c r="AK4567" s="41">
        <f>IF($R4567=1,N($L4567)+N($M4567),0)</f>
        <v/>
      </c>
      <c r="AL4567">
        <f>IF($C4567="","",IF(N($L4567)&lt;=0,"Basic salary missing",IF(ISNA(MATCH($C4567,Departments!$A$5:$A$54,0)),"Department not on Departments sheet",IF(AND($I4567&lt;&gt;"",NOT(ISNUMBER($I4567))),"Date of birth is text, not a date",IF(AND($K4567&lt;&gt;"",NOT(ISNUMBER($K4567))),"Contract end is text, not a date","")))))</f>
        <v/>
      </c>
      <c r="AM4567" s="41">
        <f>IF($R4567=0,0,N($L4567)*(1+$Z4567+BonusMonths/12+IF($Q4567=1,0,EOSB))+N($M4567)+(N($L4567)+SI_Gross*N($M4567))*IF($Q4567=1,SI_O,SI_E))</f>
        <v/>
      </c>
      <c r="AN4567" s="41">
        <f>IF($R4567=0,0,(IF($Q4567=1,MedO,MedE+Ticket)+Training)/12)</f>
        <v/>
      </c>
    </row>
    <row r="4568">
      <c r="I4568" s="35" t="n"/>
      <c r="J4568" s="35" t="n"/>
      <c r="K4568" s="35" t="n"/>
      <c r="L4568" s="36" t="n"/>
      <c r="M4568" s="36" t="n"/>
      <c r="P4568" s="37" t="n"/>
      <c r="Q4568" s="38">
        <f>IF($C4568="",0,IF(OR(LOWER(TRIM($G4568))="omani",LOWER(TRIM($G4568))="oman",LOWER(TRIM($G4568))="om",LOWER(TRIM($G4568))="local"),1,0))</f>
        <v/>
      </c>
      <c r="R4568" s="38">
        <f>IF($C4568="",0,IF(OR(ISNUMBER(SEARCH("resign",$N4568)),ISNUMBER(SEARCH("terminat",$N4568)),ISNUMBER(SEARCH("inactive",$N4568)),ISNUMBER(SEARCH("vacan",$N4568)),ISNUMBER(SEARCH("deceased",$N4568)),ISNUMBER(SEARCH("separated",$N4568))),0,1))</f>
        <v/>
      </c>
      <c r="S4568">
        <f>IF(OR($R4568=0,NOT(ISNUMBER($I4568))),"",IFERROR(DATEDIF($I4568,DATE(FY,1,1),"y"),""))</f>
        <v/>
      </c>
      <c r="T4568">
        <f>IF(OR($R4568=0,NOT(ISNUMBER($J4568))),"",IFERROR(DATEDIF($J4568,DATE(FY,1,1),"y"),0))</f>
        <v/>
      </c>
      <c r="U4568" s="38">
        <f>IF(OR($R4568=0,NOT(ISNUMBER($I4568))),0,IF(YEAR($I4568)+IF($Q4568=1,RetAgeO,RetAgeE)=FY,MONTH($I4568),IF(YEAR($I4568)+IF($Q4568=1,RetAgeO,RetAgeE)&lt;FY,1,0)))</f>
        <v/>
      </c>
      <c r="V4568" s="38">
        <f>IF(OR($R4568=0,NOT(ISNUMBER($K4568))),0,IF(YEAR($K4568)=FY,MONTH($K4568),IF(YEAR($K4568)&lt;FY,1,0)))</f>
        <v/>
      </c>
      <c r="W4568" s="38">
        <f>IF($R4568=0,0,MIN(12,IF(AND(ISNUMBER($O4568),$O4568&gt;=1,$O4568&lt;=12),INT($O4568),12),IF(AND(RetireExit="Yes",$U4568&gt;0),$U4568,12),IF(AND(ContractExit="Yes",$V4568&gt;0),$V4568,12)))</f>
        <v/>
      </c>
      <c r="X4568" s="37">
        <f>IF(ISNUMBER($P4568),$P4568,IncPct)</f>
        <v/>
      </c>
      <c r="Y4568" s="39">
        <f>IF($W4568=0,0,MAX(0,MIN($W4568,IncMonth-1))+MAX(0,$W4568-IncMonth+1)*(1+$X4568))</f>
        <v/>
      </c>
      <c r="Z4568" s="40">
        <f>IF($C4568="",0,IFERROR(INDEX(Departments!$B$5:$B$54,MATCH($C4568,Departments!$A$5:$A$54,0)),0))</f>
        <v/>
      </c>
      <c r="AA4568" s="41">
        <f>N($L4568)*$Y4568</f>
        <v/>
      </c>
      <c r="AB4568" s="41">
        <f>N($M4568)*$Y4568</f>
        <v/>
      </c>
      <c r="AC4568" s="41">
        <f>$AA4568*$Z4568</f>
        <v/>
      </c>
      <c r="AD4568" s="41">
        <f>$AA4568*BonusMonths/12</f>
        <v/>
      </c>
      <c r="AE4568" s="41">
        <f>($AA4568+SI_Gross*$AB4568)*IF($Q4568=1,SI_O,SI_E)</f>
        <v/>
      </c>
      <c r="AF4568" s="41">
        <f>IF($Q4568=1,0,$AA4568*EOSB)</f>
        <v/>
      </c>
      <c r="AG4568" s="41">
        <f>$AN4568*$W4568</f>
        <v/>
      </c>
      <c r="AH4568" s="41">
        <f>SUM($AA4568:$AG4568)</f>
        <v/>
      </c>
      <c r="AI4568" s="41">
        <f>12*($AM4568+$AN4568)</f>
        <v/>
      </c>
      <c r="AJ4568" s="41">
        <f>$AM4568*((IncMonth-1)+(13-IncMonth)*(1+$X4568))+12*$AN4568</f>
        <v/>
      </c>
      <c r="AK4568" s="41">
        <f>IF($R4568=1,N($L4568)+N($M4568),0)</f>
        <v/>
      </c>
      <c r="AL4568">
        <f>IF($C4568="","",IF(N($L4568)&lt;=0,"Basic salary missing",IF(ISNA(MATCH($C4568,Departments!$A$5:$A$54,0)),"Department not on Departments sheet",IF(AND($I4568&lt;&gt;"",NOT(ISNUMBER($I4568))),"Date of birth is text, not a date",IF(AND($K4568&lt;&gt;"",NOT(ISNUMBER($K4568))),"Contract end is text, not a date","")))))</f>
        <v/>
      </c>
      <c r="AM4568" s="41">
        <f>IF($R4568=0,0,N($L4568)*(1+$Z4568+BonusMonths/12+IF($Q4568=1,0,EOSB))+N($M4568)+(N($L4568)+SI_Gross*N($M4568))*IF($Q4568=1,SI_O,SI_E))</f>
        <v/>
      </c>
      <c r="AN4568" s="41">
        <f>IF($R4568=0,0,(IF($Q4568=1,MedO,MedE+Ticket)+Training)/12)</f>
        <v/>
      </c>
    </row>
    <row r="4569">
      <c r="I4569" s="35" t="n"/>
      <c r="J4569" s="35" t="n"/>
      <c r="K4569" s="35" t="n"/>
      <c r="L4569" s="36" t="n"/>
      <c r="M4569" s="36" t="n"/>
      <c r="P4569" s="37" t="n"/>
      <c r="Q4569" s="38">
        <f>IF($C4569="",0,IF(OR(LOWER(TRIM($G4569))="omani",LOWER(TRIM($G4569))="oman",LOWER(TRIM($G4569))="om",LOWER(TRIM($G4569))="local"),1,0))</f>
        <v/>
      </c>
      <c r="R4569" s="38">
        <f>IF($C4569="",0,IF(OR(ISNUMBER(SEARCH("resign",$N4569)),ISNUMBER(SEARCH("terminat",$N4569)),ISNUMBER(SEARCH("inactive",$N4569)),ISNUMBER(SEARCH("vacan",$N4569)),ISNUMBER(SEARCH("deceased",$N4569)),ISNUMBER(SEARCH("separated",$N4569))),0,1))</f>
        <v/>
      </c>
      <c r="S4569">
        <f>IF(OR($R4569=0,NOT(ISNUMBER($I4569))),"",IFERROR(DATEDIF($I4569,DATE(FY,1,1),"y"),""))</f>
        <v/>
      </c>
      <c r="T4569">
        <f>IF(OR($R4569=0,NOT(ISNUMBER($J4569))),"",IFERROR(DATEDIF($J4569,DATE(FY,1,1),"y"),0))</f>
        <v/>
      </c>
      <c r="U4569" s="38">
        <f>IF(OR($R4569=0,NOT(ISNUMBER($I4569))),0,IF(YEAR($I4569)+IF($Q4569=1,RetAgeO,RetAgeE)=FY,MONTH($I4569),IF(YEAR($I4569)+IF($Q4569=1,RetAgeO,RetAgeE)&lt;FY,1,0)))</f>
        <v/>
      </c>
      <c r="V4569" s="38">
        <f>IF(OR($R4569=0,NOT(ISNUMBER($K4569))),0,IF(YEAR($K4569)=FY,MONTH($K4569),IF(YEAR($K4569)&lt;FY,1,0)))</f>
        <v/>
      </c>
      <c r="W4569" s="38">
        <f>IF($R4569=0,0,MIN(12,IF(AND(ISNUMBER($O4569),$O4569&gt;=1,$O4569&lt;=12),INT($O4569),12),IF(AND(RetireExit="Yes",$U4569&gt;0),$U4569,12),IF(AND(ContractExit="Yes",$V4569&gt;0),$V4569,12)))</f>
        <v/>
      </c>
      <c r="X4569" s="37">
        <f>IF(ISNUMBER($P4569),$P4569,IncPct)</f>
        <v/>
      </c>
      <c r="Y4569" s="39">
        <f>IF($W4569=0,0,MAX(0,MIN($W4569,IncMonth-1))+MAX(0,$W4569-IncMonth+1)*(1+$X4569))</f>
        <v/>
      </c>
      <c r="Z4569" s="40">
        <f>IF($C4569="",0,IFERROR(INDEX(Departments!$B$5:$B$54,MATCH($C4569,Departments!$A$5:$A$54,0)),0))</f>
        <v/>
      </c>
      <c r="AA4569" s="41">
        <f>N($L4569)*$Y4569</f>
        <v/>
      </c>
      <c r="AB4569" s="41">
        <f>N($M4569)*$Y4569</f>
        <v/>
      </c>
      <c r="AC4569" s="41">
        <f>$AA4569*$Z4569</f>
        <v/>
      </c>
      <c r="AD4569" s="41">
        <f>$AA4569*BonusMonths/12</f>
        <v/>
      </c>
      <c r="AE4569" s="41">
        <f>($AA4569+SI_Gross*$AB4569)*IF($Q4569=1,SI_O,SI_E)</f>
        <v/>
      </c>
      <c r="AF4569" s="41">
        <f>IF($Q4569=1,0,$AA4569*EOSB)</f>
        <v/>
      </c>
      <c r="AG4569" s="41">
        <f>$AN4569*$W4569</f>
        <v/>
      </c>
      <c r="AH4569" s="41">
        <f>SUM($AA4569:$AG4569)</f>
        <v/>
      </c>
      <c r="AI4569" s="41">
        <f>12*($AM4569+$AN4569)</f>
        <v/>
      </c>
      <c r="AJ4569" s="41">
        <f>$AM4569*((IncMonth-1)+(13-IncMonth)*(1+$X4569))+12*$AN4569</f>
        <v/>
      </c>
      <c r="AK4569" s="41">
        <f>IF($R4569=1,N($L4569)+N($M4569),0)</f>
        <v/>
      </c>
      <c r="AL4569">
        <f>IF($C4569="","",IF(N($L4569)&lt;=0,"Basic salary missing",IF(ISNA(MATCH($C4569,Departments!$A$5:$A$54,0)),"Department not on Departments sheet",IF(AND($I4569&lt;&gt;"",NOT(ISNUMBER($I4569))),"Date of birth is text, not a date",IF(AND($K4569&lt;&gt;"",NOT(ISNUMBER($K4569))),"Contract end is text, not a date","")))))</f>
        <v/>
      </c>
      <c r="AM4569" s="41">
        <f>IF($R4569=0,0,N($L4569)*(1+$Z4569+BonusMonths/12+IF($Q4569=1,0,EOSB))+N($M4569)+(N($L4569)+SI_Gross*N($M4569))*IF($Q4569=1,SI_O,SI_E))</f>
        <v/>
      </c>
      <c r="AN4569" s="41">
        <f>IF($R4569=0,0,(IF($Q4569=1,MedO,MedE+Ticket)+Training)/12)</f>
        <v/>
      </c>
    </row>
    <row r="4570">
      <c r="I4570" s="35" t="n"/>
      <c r="J4570" s="35" t="n"/>
      <c r="K4570" s="35" t="n"/>
      <c r="L4570" s="36" t="n"/>
      <c r="M4570" s="36" t="n"/>
      <c r="P4570" s="37" t="n"/>
      <c r="Q4570" s="38">
        <f>IF($C4570="",0,IF(OR(LOWER(TRIM($G4570))="omani",LOWER(TRIM($G4570))="oman",LOWER(TRIM($G4570))="om",LOWER(TRIM($G4570))="local"),1,0))</f>
        <v/>
      </c>
      <c r="R4570" s="38">
        <f>IF($C4570="",0,IF(OR(ISNUMBER(SEARCH("resign",$N4570)),ISNUMBER(SEARCH("terminat",$N4570)),ISNUMBER(SEARCH("inactive",$N4570)),ISNUMBER(SEARCH("vacan",$N4570)),ISNUMBER(SEARCH("deceased",$N4570)),ISNUMBER(SEARCH("separated",$N4570))),0,1))</f>
        <v/>
      </c>
      <c r="S4570">
        <f>IF(OR($R4570=0,NOT(ISNUMBER($I4570))),"",IFERROR(DATEDIF($I4570,DATE(FY,1,1),"y"),""))</f>
        <v/>
      </c>
      <c r="T4570">
        <f>IF(OR($R4570=0,NOT(ISNUMBER($J4570))),"",IFERROR(DATEDIF($J4570,DATE(FY,1,1),"y"),0))</f>
        <v/>
      </c>
      <c r="U4570" s="38">
        <f>IF(OR($R4570=0,NOT(ISNUMBER($I4570))),0,IF(YEAR($I4570)+IF($Q4570=1,RetAgeO,RetAgeE)=FY,MONTH($I4570),IF(YEAR($I4570)+IF($Q4570=1,RetAgeO,RetAgeE)&lt;FY,1,0)))</f>
        <v/>
      </c>
      <c r="V4570" s="38">
        <f>IF(OR($R4570=0,NOT(ISNUMBER($K4570))),0,IF(YEAR($K4570)=FY,MONTH($K4570),IF(YEAR($K4570)&lt;FY,1,0)))</f>
        <v/>
      </c>
      <c r="W4570" s="38">
        <f>IF($R4570=0,0,MIN(12,IF(AND(ISNUMBER($O4570),$O4570&gt;=1,$O4570&lt;=12),INT($O4570),12),IF(AND(RetireExit="Yes",$U4570&gt;0),$U4570,12),IF(AND(ContractExit="Yes",$V4570&gt;0),$V4570,12)))</f>
        <v/>
      </c>
      <c r="X4570" s="37">
        <f>IF(ISNUMBER($P4570),$P4570,IncPct)</f>
        <v/>
      </c>
      <c r="Y4570" s="39">
        <f>IF($W4570=0,0,MAX(0,MIN($W4570,IncMonth-1))+MAX(0,$W4570-IncMonth+1)*(1+$X4570))</f>
        <v/>
      </c>
      <c r="Z4570" s="40">
        <f>IF($C4570="",0,IFERROR(INDEX(Departments!$B$5:$B$54,MATCH($C4570,Departments!$A$5:$A$54,0)),0))</f>
        <v/>
      </c>
      <c r="AA4570" s="41">
        <f>N($L4570)*$Y4570</f>
        <v/>
      </c>
      <c r="AB4570" s="41">
        <f>N($M4570)*$Y4570</f>
        <v/>
      </c>
      <c r="AC4570" s="41">
        <f>$AA4570*$Z4570</f>
        <v/>
      </c>
      <c r="AD4570" s="41">
        <f>$AA4570*BonusMonths/12</f>
        <v/>
      </c>
      <c r="AE4570" s="41">
        <f>($AA4570+SI_Gross*$AB4570)*IF($Q4570=1,SI_O,SI_E)</f>
        <v/>
      </c>
      <c r="AF4570" s="41">
        <f>IF($Q4570=1,0,$AA4570*EOSB)</f>
        <v/>
      </c>
      <c r="AG4570" s="41">
        <f>$AN4570*$W4570</f>
        <v/>
      </c>
      <c r="AH4570" s="41">
        <f>SUM($AA4570:$AG4570)</f>
        <v/>
      </c>
      <c r="AI4570" s="41">
        <f>12*($AM4570+$AN4570)</f>
        <v/>
      </c>
      <c r="AJ4570" s="41">
        <f>$AM4570*((IncMonth-1)+(13-IncMonth)*(1+$X4570))+12*$AN4570</f>
        <v/>
      </c>
      <c r="AK4570" s="41">
        <f>IF($R4570=1,N($L4570)+N($M4570),0)</f>
        <v/>
      </c>
      <c r="AL4570">
        <f>IF($C4570="","",IF(N($L4570)&lt;=0,"Basic salary missing",IF(ISNA(MATCH($C4570,Departments!$A$5:$A$54,0)),"Department not on Departments sheet",IF(AND($I4570&lt;&gt;"",NOT(ISNUMBER($I4570))),"Date of birth is text, not a date",IF(AND($K4570&lt;&gt;"",NOT(ISNUMBER($K4570))),"Contract end is text, not a date","")))))</f>
        <v/>
      </c>
      <c r="AM4570" s="41">
        <f>IF($R4570=0,0,N($L4570)*(1+$Z4570+BonusMonths/12+IF($Q4570=1,0,EOSB))+N($M4570)+(N($L4570)+SI_Gross*N($M4570))*IF($Q4570=1,SI_O,SI_E))</f>
        <v/>
      </c>
      <c r="AN4570" s="41">
        <f>IF($R4570=0,0,(IF($Q4570=1,MedO,MedE+Ticket)+Training)/12)</f>
        <v/>
      </c>
    </row>
    <row r="4571">
      <c r="I4571" s="35" t="n"/>
      <c r="J4571" s="35" t="n"/>
      <c r="K4571" s="35" t="n"/>
      <c r="L4571" s="36" t="n"/>
      <c r="M4571" s="36" t="n"/>
      <c r="P4571" s="37" t="n"/>
      <c r="Q4571" s="38">
        <f>IF($C4571="",0,IF(OR(LOWER(TRIM($G4571))="omani",LOWER(TRIM($G4571))="oman",LOWER(TRIM($G4571))="om",LOWER(TRIM($G4571))="local"),1,0))</f>
        <v/>
      </c>
      <c r="R4571" s="38">
        <f>IF($C4571="",0,IF(OR(ISNUMBER(SEARCH("resign",$N4571)),ISNUMBER(SEARCH("terminat",$N4571)),ISNUMBER(SEARCH("inactive",$N4571)),ISNUMBER(SEARCH("vacan",$N4571)),ISNUMBER(SEARCH("deceased",$N4571)),ISNUMBER(SEARCH("separated",$N4571))),0,1))</f>
        <v/>
      </c>
      <c r="S4571">
        <f>IF(OR($R4571=0,NOT(ISNUMBER($I4571))),"",IFERROR(DATEDIF($I4571,DATE(FY,1,1),"y"),""))</f>
        <v/>
      </c>
      <c r="T4571">
        <f>IF(OR($R4571=0,NOT(ISNUMBER($J4571))),"",IFERROR(DATEDIF($J4571,DATE(FY,1,1),"y"),0))</f>
        <v/>
      </c>
      <c r="U4571" s="38">
        <f>IF(OR($R4571=0,NOT(ISNUMBER($I4571))),0,IF(YEAR($I4571)+IF($Q4571=1,RetAgeO,RetAgeE)=FY,MONTH($I4571),IF(YEAR($I4571)+IF($Q4571=1,RetAgeO,RetAgeE)&lt;FY,1,0)))</f>
        <v/>
      </c>
      <c r="V4571" s="38">
        <f>IF(OR($R4571=0,NOT(ISNUMBER($K4571))),0,IF(YEAR($K4571)=FY,MONTH($K4571),IF(YEAR($K4571)&lt;FY,1,0)))</f>
        <v/>
      </c>
      <c r="W4571" s="38">
        <f>IF($R4571=0,0,MIN(12,IF(AND(ISNUMBER($O4571),$O4571&gt;=1,$O4571&lt;=12),INT($O4571),12),IF(AND(RetireExit="Yes",$U4571&gt;0),$U4571,12),IF(AND(ContractExit="Yes",$V4571&gt;0),$V4571,12)))</f>
        <v/>
      </c>
      <c r="X4571" s="37">
        <f>IF(ISNUMBER($P4571),$P4571,IncPct)</f>
        <v/>
      </c>
      <c r="Y4571" s="39">
        <f>IF($W4571=0,0,MAX(0,MIN($W4571,IncMonth-1))+MAX(0,$W4571-IncMonth+1)*(1+$X4571))</f>
        <v/>
      </c>
      <c r="Z4571" s="40">
        <f>IF($C4571="",0,IFERROR(INDEX(Departments!$B$5:$B$54,MATCH($C4571,Departments!$A$5:$A$54,0)),0))</f>
        <v/>
      </c>
      <c r="AA4571" s="41">
        <f>N($L4571)*$Y4571</f>
        <v/>
      </c>
      <c r="AB4571" s="41">
        <f>N($M4571)*$Y4571</f>
        <v/>
      </c>
      <c r="AC4571" s="41">
        <f>$AA4571*$Z4571</f>
        <v/>
      </c>
      <c r="AD4571" s="41">
        <f>$AA4571*BonusMonths/12</f>
        <v/>
      </c>
      <c r="AE4571" s="41">
        <f>($AA4571+SI_Gross*$AB4571)*IF($Q4571=1,SI_O,SI_E)</f>
        <v/>
      </c>
      <c r="AF4571" s="41">
        <f>IF($Q4571=1,0,$AA4571*EOSB)</f>
        <v/>
      </c>
      <c r="AG4571" s="41">
        <f>$AN4571*$W4571</f>
        <v/>
      </c>
      <c r="AH4571" s="41">
        <f>SUM($AA4571:$AG4571)</f>
        <v/>
      </c>
      <c r="AI4571" s="41">
        <f>12*($AM4571+$AN4571)</f>
        <v/>
      </c>
      <c r="AJ4571" s="41">
        <f>$AM4571*((IncMonth-1)+(13-IncMonth)*(1+$X4571))+12*$AN4571</f>
        <v/>
      </c>
      <c r="AK4571" s="41">
        <f>IF($R4571=1,N($L4571)+N($M4571),0)</f>
        <v/>
      </c>
      <c r="AL4571">
        <f>IF($C4571="","",IF(N($L4571)&lt;=0,"Basic salary missing",IF(ISNA(MATCH($C4571,Departments!$A$5:$A$54,0)),"Department not on Departments sheet",IF(AND($I4571&lt;&gt;"",NOT(ISNUMBER($I4571))),"Date of birth is text, not a date",IF(AND($K4571&lt;&gt;"",NOT(ISNUMBER($K4571))),"Contract end is text, not a date","")))))</f>
        <v/>
      </c>
      <c r="AM4571" s="41">
        <f>IF($R4571=0,0,N($L4571)*(1+$Z4571+BonusMonths/12+IF($Q4571=1,0,EOSB))+N($M4571)+(N($L4571)+SI_Gross*N($M4571))*IF($Q4571=1,SI_O,SI_E))</f>
        <v/>
      </c>
      <c r="AN4571" s="41">
        <f>IF($R4571=0,0,(IF($Q4571=1,MedO,MedE+Ticket)+Training)/12)</f>
        <v/>
      </c>
    </row>
    <row r="4572">
      <c r="I4572" s="35" t="n"/>
      <c r="J4572" s="35" t="n"/>
      <c r="K4572" s="35" t="n"/>
      <c r="L4572" s="36" t="n"/>
      <c r="M4572" s="36" t="n"/>
      <c r="P4572" s="37" t="n"/>
      <c r="Q4572" s="38">
        <f>IF($C4572="",0,IF(OR(LOWER(TRIM($G4572))="omani",LOWER(TRIM($G4572))="oman",LOWER(TRIM($G4572))="om",LOWER(TRIM($G4572))="local"),1,0))</f>
        <v/>
      </c>
      <c r="R4572" s="38">
        <f>IF($C4572="",0,IF(OR(ISNUMBER(SEARCH("resign",$N4572)),ISNUMBER(SEARCH("terminat",$N4572)),ISNUMBER(SEARCH("inactive",$N4572)),ISNUMBER(SEARCH("vacan",$N4572)),ISNUMBER(SEARCH("deceased",$N4572)),ISNUMBER(SEARCH("separated",$N4572))),0,1))</f>
        <v/>
      </c>
      <c r="S4572">
        <f>IF(OR($R4572=0,NOT(ISNUMBER($I4572))),"",IFERROR(DATEDIF($I4572,DATE(FY,1,1),"y"),""))</f>
        <v/>
      </c>
      <c r="T4572">
        <f>IF(OR($R4572=0,NOT(ISNUMBER($J4572))),"",IFERROR(DATEDIF($J4572,DATE(FY,1,1),"y"),0))</f>
        <v/>
      </c>
      <c r="U4572" s="38">
        <f>IF(OR($R4572=0,NOT(ISNUMBER($I4572))),0,IF(YEAR($I4572)+IF($Q4572=1,RetAgeO,RetAgeE)=FY,MONTH($I4572),IF(YEAR($I4572)+IF($Q4572=1,RetAgeO,RetAgeE)&lt;FY,1,0)))</f>
        <v/>
      </c>
      <c r="V4572" s="38">
        <f>IF(OR($R4572=0,NOT(ISNUMBER($K4572))),0,IF(YEAR($K4572)=FY,MONTH($K4572),IF(YEAR($K4572)&lt;FY,1,0)))</f>
        <v/>
      </c>
      <c r="W4572" s="38">
        <f>IF($R4572=0,0,MIN(12,IF(AND(ISNUMBER($O4572),$O4572&gt;=1,$O4572&lt;=12),INT($O4572),12),IF(AND(RetireExit="Yes",$U4572&gt;0),$U4572,12),IF(AND(ContractExit="Yes",$V4572&gt;0),$V4572,12)))</f>
        <v/>
      </c>
      <c r="X4572" s="37">
        <f>IF(ISNUMBER($P4572),$P4572,IncPct)</f>
        <v/>
      </c>
      <c r="Y4572" s="39">
        <f>IF($W4572=0,0,MAX(0,MIN($W4572,IncMonth-1))+MAX(0,$W4572-IncMonth+1)*(1+$X4572))</f>
        <v/>
      </c>
      <c r="Z4572" s="40">
        <f>IF($C4572="",0,IFERROR(INDEX(Departments!$B$5:$B$54,MATCH($C4572,Departments!$A$5:$A$54,0)),0))</f>
        <v/>
      </c>
      <c r="AA4572" s="41">
        <f>N($L4572)*$Y4572</f>
        <v/>
      </c>
      <c r="AB4572" s="41">
        <f>N($M4572)*$Y4572</f>
        <v/>
      </c>
      <c r="AC4572" s="41">
        <f>$AA4572*$Z4572</f>
        <v/>
      </c>
      <c r="AD4572" s="41">
        <f>$AA4572*BonusMonths/12</f>
        <v/>
      </c>
      <c r="AE4572" s="41">
        <f>($AA4572+SI_Gross*$AB4572)*IF($Q4572=1,SI_O,SI_E)</f>
        <v/>
      </c>
      <c r="AF4572" s="41">
        <f>IF($Q4572=1,0,$AA4572*EOSB)</f>
        <v/>
      </c>
      <c r="AG4572" s="41">
        <f>$AN4572*$W4572</f>
        <v/>
      </c>
      <c r="AH4572" s="41">
        <f>SUM($AA4572:$AG4572)</f>
        <v/>
      </c>
      <c r="AI4572" s="41">
        <f>12*($AM4572+$AN4572)</f>
        <v/>
      </c>
      <c r="AJ4572" s="41">
        <f>$AM4572*((IncMonth-1)+(13-IncMonth)*(1+$X4572))+12*$AN4572</f>
        <v/>
      </c>
      <c r="AK4572" s="41">
        <f>IF($R4572=1,N($L4572)+N($M4572),0)</f>
        <v/>
      </c>
      <c r="AL4572">
        <f>IF($C4572="","",IF(N($L4572)&lt;=0,"Basic salary missing",IF(ISNA(MATCH($C4572,Departments!$A$5:$A$54,0)),"Department not on Departments sheet",IF(AND($I4572&lt;&gt;"",NOT(ISNUMBER($I4572))),"Date of birth is text, not a date",IF(AND($K4572&lt;&gt;"",NOT(ISNUMBER($K4572))),"Contract end is text, not a date","")))))</f>
        <v/>
      </c>
      <c r="AM4572" s="41">
        <f>IF($R4572=0,0,N($L4572)*(1+$Z4572+BonusMonths/12+IF($Q4572=1,0,EOSB))+N($M4572)+(N($L4572)+SI_Gross*N($M4572))*IF($Q4572=1,SI_O,SI_E))</f>
        <v/>
      </c>
      <c r="AN4572" s="41">
        <f>IF($R4572=0,0,(IF($Q4572=1,MedO,MedE+Ticket)+Training)/12)</f>
        <v/>
      </c>
    </row>
    <row r="4573">
      <c r="I4573" s="35" t="n"/>
      <c r="J4573" s="35" t="n"/>
      <c r="K4573" s="35" t="n"/>
      <c r="L4573" s="36" t="n"/>
      <c r="M4573" s="36" t="n"/>
      <c r="P4573" s="37" t="n"/>
      <c r="Q4573" s="38">
        <f>IF($C4573="",0,IF(OR(LOWER(TRIM($G4573))="omani",LOWER(TRIM($G4573))="oman",LOWER(TRIM($G4573))="om",LOWER(TRIM($G4573))="local"),1,0))</f>
        <v/>
      </c>
      <c r="R4573" s="38">
        <f>IF($C4573="",0,IF(OR(ISNUMBER(SEARCH("resign",$N4573)),ISNUMBER(SEARCH("terminat",$N4573)),ISNUMBER(SEARCH("inactive",$N4573)),ISNUMBER(SEARCH("vacan",$N4573)),ISNUMBER(SEARCH("deceased",$N4573)),ISNUMBER(SEARCH("separated",$N4573))),0,1))</f>
        <v/>
      </c>
      <c r="S4573">
        <f>IF(OR($R4573=0,NOT(ISNUMBER($I4573))),"",IFERROR(DATEDIF($I4573,DATE(FY,1,1),"y"),""))</f>
        <v/>
      </c>
      <c r="T4573">
        <f>IF(OR($R4573=0,NOT(ISNUMBER($J4573))),"",IFERROR(DATEDIF($J4573,DATE(FY,1,1),"y"),0))</f>
        <v/>
      </c>
      <c r="U4573" s="38">
        <f>IF(OR($R4573=0,NOT(ISNUMBER($I4573))),0,IF(YEAR($I4573)+IF($Q4573=1,RetAgeO,RetAgeE)=FY,MONTH($I4573),IF(YEAR($I4573)+IF($Q4573=1,RetAgeO,RetAgeE)&lt;FY,1,0)))</f>
        <v/>
      </c>
      <c r="V4573" s="38">
        <f>IF(OR($R4573=0,NOT(ISNUMBER($K4573))),0,IF(YEAR($K4573)=FY,MONTH($K4573),IF(YEAR($K4573)&lt;FY,1,0)))</f>
        <v/>
      </c>
      <c r="W4573" s="38">
        <f>IF($R4573=0,0,MIN(12,IF(AND(ISNUMBER($O4573),$O4573&gt;=1,$O4573&lt;=12),INT($O4573),12),IF(AND(RetireExit="Yes",$U4573&gt;0),$U4573,12),IF(AND(ContractExit="Yes",$V4573&gt;0),$V4573,12)))</f>
        <v/>
      </c>
      <c r="X4573" s="37">
        <f>IF(ISNUMBER($P4573),$P4573,IncPct)</f>
        <v/>
      </c>
      <c r="Y4573" s="39">
        <f>IF($W4573=0,0,MAX(0,MIN($W4573,IncMonth-1))+MAX(0,$W4573-IncMonth+1)*(1+$X4573))</f>
        <v/>
      </c>
      <c r="Z4573" s="40">
        <f>IF($C4573="",0,IFERROR(INDEX(Departments!$B$5:$B$54,MATCH($C4573,Departments!$A$5:$A$54,0)),0))</f>
        <v/>
      </c>
      <c r="AA4573" s="41">
        <f>N($L4573)*$Y4573</f>
        <v/>
      </c>
      <c r="AB4573" s="41">
        <f>N($M4573)*$Y4573</f>
        <v/>
      </c>
      <c r="AC4573" s="41">
        <f>$AA4573*$Z4573</f>
        <v/>
      </c>
      <c r="AD4573" s="41">
        <f>$AA4573*BonusMonths/12</f>
        <v/>
      </c>
      <c r="AE4573" s="41">
        <f>($AA4573+SI_Gross*$AB4573)*IF($Q4573=1,SI_O,SI_E)</f>
        <v/>
      </c>
      <c r="AF4573" s="41">
        <f>IF($Q4573=1,0,$AA4573*EOSB)</f>
        <v/>
      </c>
      <c r="AG4573" s="41">
        <f>$AN4573*$W4573</f>
        <v/>
      </c>
      <c r="AH4573" s="41">
        <f>SUM($AA4573:$AG4573)</f>
        <v/>
      </c>
      <c r="AI4573" s="41">
        <f>12*($AM4573+$AN4573)</f>
        <v/>
      </c>
      <c r="AJ4573" s="41">
        <f>$AM4573*((IncMonth-1)+(13-IncMonth)*(1+$X4573))+12*$AN4573</f>
        <v/>
      </c>
      <c r="AK4573" s="41">
        <f>IF($R4573=1,N($L4573)+N($M4573),0)</f>
        <v/>
      </c>
      <c r="AL4573">
        <f>IF($C4573="","",IF(N($L4573)&lt;=0,"Basic salary missing",IF(ISNA(MATCH($C4573,Departments!$A$5:$A$54,0)),"Department not on Departments sheet",IF(AND($I4573&lt;&gt;"",NOT(ISNUMBER($I4573))),"Date of birth is text, not a date",IF(AND($K4573&lt;&gt;"",NOT(ISNUMBER($K4573))),"Contract end is text, not a date","")))))</f>
        <v/>
      </c>
      <c r="AM4573" s="41">
        <f>IF($R4573=0,0,N($L4573)*(1+$Z4573+BonusMonths/12+IF($Q4573=1,0,EOSB))+N($M4573)+(N($L4573)+SI_Gross*N($M4573))*IF($Q4573=1,SI_O,SI_E))</f>
        <v/>
      </c>
      <c r="AN4573" s="41">
        <f>IF($R4573=0,0,(IF($Q4573=1,MedO,MedE+Ticket)+Training)/12)</f>
        <v/>
      </c>
    </row>
    <row r="4574">
      <c r="I4574" s="35" t="n"/>
      <c r="J4574" s="35" t="n"/>
      <c r="K4574" s="35" t="n"/>
      <c r="L4574" s="36" t="n"/>
      <c r="M4574" s="36" t="n"/>
      <c r="P4574" s="37" t="n"/>
      <c r="Q4574" s="38">
        <f>IF($C4574="",0,IF(OR(LOWER(TRIM($G4574))="omani",LOWER(TRIM($G4574))="oman",LOWER(TRIM($G4574))="om",LOWER(TRIM($G4574))="local"),1,0))</f>
        <v/>
      </c>
      <c r="R4574" s="38">
        <f>IF($C4574="",0,IF(OR(ISNUMBER(SEARCH("resign",$N4574)),ISNUMBER(SEARCH("terminat",$N4574)),ISNUMBER(SEARCH("inactive",$N4574)),ISNUMBER(SEARCH("vacan",$N4574)),ISNUMBER(SEARCH("deceased",$N4574)),ISNUMBER(SEARCH("separated",$N4574))),0,1))</f>
        <v/>
      </c>
      <c r="S4574">
        <f>IF(OR($R4574=0,NOT(ISNUMBER($I4574))),"",IFERROR(DATEDIF($I4574,DATE(FY,1,1),"y"),""))</f>
        <v/>
      </c>
      <c r="T4574">
        <f>IF(OR($R4574=0,NOT(ISNUMBER($J4574))),"",IFERROR(DATEDIF($J4574,DATE(FY,1,1),"y"),0))</f>
        <v/>
      </c>
      <c r="U4574" s="38">
        <f>IF(OR($R4574=0,NOT(ISNUMBER($I4574))),0,IF(YEAR($I4574)+IF($Q4574=1,RetAgeO,RetAgeE)=FY,MONTH($I4574),IF(YEAR($I4574)+IF($Q4574=1,RetAgeO,RetAgeE)&lt;FY,1,0)))</f>
        <v/>
      </c>
      <c r="V4574" s="38">
        <f>IF(OR($R4574=0,NOT(ISNUMBER($K4574))),0,IF(YEAR($K4574)=FY,MONTH($K4574),IF(YEAR($K4574)&lt;FY,1,0)))</f>
        <v/>
      </c>
      <c r="W4574" s="38">
        <f>IF($R4574=0,0,MIN(12,IF(AND(ISNUMBER($O4574),$O4574&gt;=1,$O4574&lt;=12),INT($O4574),12),IF(AND(RetireExit="Yes",$U4574&gt;0),$U4574,12),IF(AND(ContractExit="Yes",$V4574&gt;0),$V4574,12)))</f>
        <v/>
      </c>
      <c r="X4574" s="37">
        <f>IF(ISNUMBER($P4574),$P4574,IncPct)</f>
        <v/>
      </c>
      <c r="Y4574" s="39">
        <f>IF($W4574=0,0,MAX(0,MIN($W4574,IncMonth-1))+MAX(0,$W4574-IncMonth+1)*(1+$X4574))</f>
        <v/>
      </c>
      <c r="Z4574" s="40">
        <f>IF($C4574="",0,IFERROR(INDEX(Departments!$B$5:$B$54,MATCH($C4574,Departments!$A$5:$A$54,0)),0))</f>
        <v/>
      </c>
      <c r="AA4574" s="41">
        <f>N($L4574)*$Y4574</f>
        <v/>
      </c>
      <c r="AB4574" s="41">
        <f>N($M4574)*$Y4574</f>
        <v/>
      </c>
      <c r="AC4574" s="41">
        <f>$AA4574*$Z4574</f>
        <v/>
      </c>
      <c r="AD4574" s="41">
        <f>$AA4574*BonusMonths/12</f>
        <v/>
      </c>
      <c r="AE4574" s="41">
        <f>($AA4574+SI_Gross*$AB4574)*IF($Q4574=1,SI_O,SI_E)</f>
        <v/>
      </c>
      <c r="AF4574" s="41">
        <f>IF($Q4574=1,0,$AA4574*EOSB)</f>
        <v/>
      </c>
      <c r="AG4574" s="41">
        <f>$AN4574*$W4574</f>
        <v/>
      </c>
      <c r="AH4574" s="41">
        <f>SUM($AA4574:$AG4574)</f>
        <v/>
      </c>
      <c r="AI4574" s="41">
        <f>12*($AM4574+$AN4574)</f>
        <v/>
      </c>
      <c r="AJ4574" s="41">
        <f>$AM4574*((IncMonth-1)+(13-IncMonth)*(1+$X4574))+12*$AN4574</f>
        <v/>
      </c>
      <c r="AK4574" s="41">
        <f>IF($R4574=1,N($L4574)+N($M4574),0)</f>
        <v/>
      </c>
      <c r="AL4574">
        <f>IF($C4574="","",IF(N($L4574)&lt;=0,"Basic salary missing",IF(ISNA(MATCH($C4574,Departments!$A$5:$A$54,0)),"Department not on Departments sheet",IF(AND($I4574&lt;&gt;"",NOT(ISNUMBER($I4574))),"Date of birth is text, not a date",IF(AND($K4574&lt;&gt;"",NOT(ISNUMBER($K4574))),"Contract end is text, not a date","")))))</f>
        <v/>
      </c>
      <c r="AM4574" s="41">
        <f>IF($R4574=0,0,N($L4574)*(1+$Z4574+BonusMonths/12+IF($Q4574=1,0,EOSB))+N($M4574)+(N($L4574)+SI_Gross*N($M4574))*IF($Q4574=1,SI_O,SI_E))</f>
        <v/>
      </c>
      <c r="AN4574" s="41">
        <f>IF($R4574=0,0,(IF($Q4574=1,MedO,MedE+Ticket)+Training)/12)</f>
        <v/>
      </c>
    </row>
    <row r="4575">
      <c r="I4575" s="35" t="n"/>
      <c r="J4575" s="35" t="n"/>
      <c r="K4575" s="35" t="n"/>
      <c r="L4575" s="36" t="n"/>
      <c r="M4575" s="36" t="n"/>
      <c r="P4575" s="37" t="n"/>
      <c r="Q4575" s="38">
        <f>IF($C4575="",0,IF(OR(LOWER(TRIM($G4575))="omani",LOWER(TRIM($G4575))="oman",LOWER(TRIM($G4575))="om",LOWER(TRIM($G4575))="local"),1,0))</f>
        <v/>
      </c>
      <c r="R4575" s="38">
        <f>IF($C4575="",0,IF(OR(ISNUMBER(SEARCH("resign",$N4575)),ISNUMBER(SEARCH("terminat",$N4575)),ISNUMBER(SEARCH("inactive",$N4575)),ISNUMBER(SEARCH("vacan",$N4575)),ISNUMBER(SEARCH("deceased",$N4575)),ISNUMBER(SEARCH("separated",$N4575))),0,1))</f>
        <v/>
      </c>
      <c r="S4575">
        <f>IF(OR($R4575=0,NOT(ISNUMBER($I4575))),"",IFERROR(DATEDIF($I4575,DATE(FY,1,1),"y"),""))</f>
        <v/>
      </c>
      <c r="T4575">
        <f>IF(OR($R4575=0,NOT(ISNUMBER($J4575))),"",IFERROR(DATEDIF($J4575,DATE(FY,1,1),"y"),0))</f>
        <v/>
      </c>
      <c r="U4575" s="38">
        <f>IF(OR($R4575=0,NOT(ISNUMBER($I4575))),0,IF(YEAR($I4575)+IF($Q4575=1,RetAgeO,RetAgeE)=FY,MONTH($I4575),IF(YEAR($I4575)+IF($Q4575=1,RetAgeO,RetAgeE)&lt;FY,1,0)))</f>
        <v/>
      </c>
      <c r="V4575" s="38">
        <f>IF(OR($R4575=0,NOT(ISNUMBER($K4575))),0,IF(YEAR($K4575)=FY,MONTH($K4575),IF(YEAR($K4575)&lt;FY,1,0)))</f>
        <v/>
      </c>
      <c r="W4575" s="38">
        <f>IF($R4575=0,0,MIN(12,IF(AND(ISNUMBER($O4575),$O4575&gt;=1,$O4575&lt;=12),INT($O4575),12),IF(AND(RetireExit="Yes",$U4575&gt;0),$U4575,12),IF(AND(ContractExit="Yes",$V4575&gt;0),$V4575,12)))</f>
        <v/>
      </c>
      <c r="X4575" s="37">
        <f>IF(ISNUMBER($P4575),$P4575,IncPct)</f>
        <v/>
      </c>
      <c r="Y4575" s="39">
        <f>IF($W4575=0,0,MAX(0,MIN($W4575,IncMonth-1))+MAX(0,$W4575-IncMonth+1)*(1+$X4575))</f>
        <v/>
      </c>
      <c r="Z4575" s="40">
        <f>IF($C4575="",0,IFERROR(INDEX(Departments!$B$5:$B$54,MATCH($C4575,Departments!$A$5:$A$54,0)),0))</f>
        <v/>
      </c>
      <c r="AA4575" s="41">
        <f>N($L4575)*$Y4575</f>
        <v/>
      </c>
      <c r="AB4575" s="41">
        <f>N($M4575)*$Y4575</f>
        <v/>
      </c>
      <c r="AC4575" s="41">
        <f>$AA4575*$Z4575</f>
        <v/>
      </c>
      <c r="AD4575" s="41">
        <f>$AA4575*BonusMonths/12</f>
        <v/>
      </c>
      <c r="AE4575" s="41">
        <f>($AA4575+SI_Gross*$AB4575)*IF($Q4575=1,SI_O,SI_E)</f>
        <v/>
      </c>
      <c r="AF4575" s="41">
        <f>IF($Q4575=1,0,$AA4575*EOSB)</f>
        <v/>
      </c>
      <c r="AG4575" s="41">
        <f>$AN4575*$W4575</f>
        <v/>
      </c>
      <c r="AH4575" s="41">
        <f>SUM($AA4575:$AG4575)</f>
        <v/>
      </c>
      <c r="AI4575" s="41">
        <f>12*($AM4575+$AN4575)</f>
        <v/>
      </c>
      <c r="AJ4575" s="41">
        <f>$AM4575*((IncMonth-1)+(13-IncMonth)*(1+$X4575))+12*$AN4575</f>
        <v/>
      </c>
      <c r="AK4575" s="41">
        <f>IF($R4575=1,N($L4575)+N($M4575),0)</f>
        <v/>
      </c>
      <c r="AL4575">
        <f>IF($C4575="","",IF(N($L4575)&lt;=0,"Basic salary missing",IF(ISNA(MATCH($C4575,Departments!$A$5:$A$54,0)),"Department not on Departments sheet",IF(AND($I4575&lt;&gt;"",NOT(ISNUMBER($I4575))),"Date of birth is text, not a date",IF(AND($K4575&lt;&gt;"",NOT(ISNUMBER($K4575))),"Contract end is text, not a date","")))))</f>
        <v/>
      </c>
      <c r="AM4575" s="41">
        <f>IF($R4575=0,0,N($L4575)*(1+$Z4575+BonusMonths/12+IF($Q4575=1,0,EOSB))+N($M4575)+(N($L4575)+SI_Gross*N($M4575))*IF($Q4575=1,SI_O,SI_E))</f>
        <v/>
      </c>
      <c r="AN4575" s="41">
        <f>IF($R4575=0,0,(IF($Q4575=1,MedO,MedE+Ticket)+Training)/12)</f>
        <v/>
      </c>
    </row>
    <row r="4576">
      <c r="I4576" s="35" t="n"/>
      <c r="J4576" s="35" t="n"/>
      <c r="K4576" s="35" t="n"/>
      <c r="L4576" s="36" t="n"/>
      <c r="M4576" s="36" t="n"/>
      <c r="P4576" s="37" t="n"/>
      <c r="Q4576" s="38">
        <f>IF($C4576="",0,IF(OR(LOWER(TRIM($G4576))="omani",LOWER(TRIM($G4576))="oman",LOWER(TRIM($G4576))="om",LOWER(TRIM($G4576))="local"),1,0))</f>
        <v/>
      </c>
      <c r="R4576" s="38">
        <f>IF($C4576="",0,IF(OR(ISNUMBER(SEARCH("resign",$N4576)),ISNUMBER(SEARCH("terminat",$N4576)),ISNUMBER(SEARCH("inactive",$N4576)),ISNUMBER(SEARCH("vacan",$N4576)),ISNUMBER(SEARCH("deceased",$N4576)),ISNUMBER(SEARCH("separated",$N4576))),0,1))</f>
        <v/>
      </c>
      <c r="S4576">
        <f>IF(OR($R4576=0,NOT(ISNUMBER($I4576))),"",IFERROR(DATEDIF($I4576,DATE(FY,1,1),"y"),""))</f>
        <v/>
      </c>
      <c r="T4576">
        <f>IF(OR($R4576=0,NOT(ISNUMBER($J4576))),"",IFERROR(DATEDIF($J4576,DATE(FY,1,1),"y"),0))</f>
        <v/>
      </c>
      <c r="U4576" s="38">
        <f>IF(OR($R4576=0,NOT(ISNUMBER($I4576))),0,IF(YEAR($I4576)+IF($Q4576=1,RetAgeO,RetAgeE)=FY,MONTH($I4576),IF(YEAR($I4576)+IF($Q4576=1,RetAgeO,RetAgeE)&lt;FY,1,0)))</f>
        <v/>
      </c>
      <c r="V4576" s="38">
        <f>IF(OR($R4576=0,NOT(ISNUMBER($K4576))),0,IF(YEAR($K4576)=FY,MONTH($K4576),IF(YEAR($K4576)&lt;FY,1,0)))</f>
        <v/>
      </c>
      <c r="W4576" s="38">
        <f>IF($R4576=0,0,MIN(12,IF(AND(ISNUMBER($O4576),$O4576&gt;=1,$O4576&lt;=12),INT($O4576),12),IF(AND(RetireExit="Yes",$U4576&gt;0),$U4576,12),IF(AND(ContractExit="Yes",$V4576&gt;0),$V4576,12)))</f>
        <v/>
      </c>
      <c r="X4576" s="37">
        <f>IF(ISNUMBER($P4576),$P4576,IncPct)</f>
        <v/>
      </c>
      <c r="Y4576" s="39">
        <f>IF($W4576=0,0,MAX(0,MIN($W4576,IncMonth-1))+MAX(0,$W4576-IncMonth+1)*(1+$X4576))</f>
        <v/>
      </c>
      <c r="Z4576" s="40">
        <f>IF($C4576="",0,IFERROR(INDEX(Departments!$B$5:$B$54,MATCH($C4576,Departments!$A$5:$A$54,0)),0))</f>
        <v/>
      </c>
      <c r="AA4576" s="41">
        <f>N($L4576)*$Y4576</f>
        <v/>
      </c>
      <c r="AB4576" s="41">
        <f>N($M4576)*$Y4576</f>
        <v/>
      </c>
      <c r="AC4576" s="41">
        <f>$AA4576*$Z4576</f>
        <v/>
      </c>
      <c r="AD4576" s="41">
        <f>$AA4576*BonusMonths/12</f>
        <v/>
      </c>
      <c r="AE4576" s="41">
        <f>($AA4576+SI_Gross*$AB4576)*IF($Q4576=1,SI_O,SI_E)</f>
        <v/>
      </c>
      <c r="AF4576" s="41">
        <f>IF($Q4576=1,0,$AA4576*EOSB)</f>
        <v/>
      </c>
      <c r="AG4576" s="41">
        <f>$AN4576*$W4576</f>
        <v/>
      </c>
      <c r="AH4576" s="41">
        <f>SUM($AA4576:$AG4576)</f>
        <v/>
      </c>
      <c r="AI4576" s="41">
        <f>12*($AM4576+$AN4576)</f>
        <v/>
      </c>
      <c r="AJ4576" s="41">
        <f>$AM4576*((IncMonth-1)+(13-IncMonth)*(1+$X4576))+12*$AN4576</f>
        <v/>
      </c>
      <c r="AK4576" s="41">
        <f>IF($R4576=1,N($L4576)+N($M4576),0)</f>
        <v/>
      </c>
      <c r="AL4576">
        <f>IF($C4576="","",IF(N($L4576)&lt;=0,"Basic salary missing",IF(ISNA(MATCH($C4576,Departments!$A$5:$A$54,0)),"Department not on Departments sheet",IF(AND($I4576&lt;&gt;"",NOT(ISNUMBER($I4576))),"Date of birth is text, not a date",IF(AND($K4576&lt;&gt;"",NOT(ISNUMBER($K4576))),"Contract end is text, not a date","")))))</f>
        <v/>
      </c>
      <c r="AM4576" s="41">
        <f>IF($R4576=0,0,N($L4576)*(1+$Z4576+BonusMonths/12+IF($Q4576=1,0,EOSB))+N($M4576)+(N($L4576)+SI_Gross*N($M4576))*IF($Q4576=1,SI_O,SI_E))</f>
        <v/>
      </c>
      <c r="AN4576" s="41">
        <f>IF($R4576=0,0,(IF($Q4576=1,MedO,MedE+Ticket)+Training)/12)</f>
        <v/>
      </c>
    </row>
    <row r="4577">
      <c r="I4577" s="35" t="n"/>
      <c r="J4577" s="35" t="n"/>
      <c r="K4577" s="35" t="n"/>
      <c r="L4577" s="36" t="n"/>
      <c r="M4577" s="36" t="n"/>
      <c r="P4577" s="37" t="n"/>
      <c r="Q4577" s="38">
        <f>IF($C4577="",0,IF(OR(LOWER(TRIM($G4577))="omani",LOWER(TRIM($G4577))="oman",LOWER(TRIM($G4577))="om",LOWER(TRIM($G4577))="local"),1,0))</f>
        <v/>
      </c>
      <c r="R4577" s="38">
        <f>IF($C4577="",0,IF(OR(ISNUMBER(SEARCH("resign",$N4577)),ISNUMBER(SEARCH("terminat",$N4577)),ISNUMBER(SEARCH("inactive",$N4577)),ISNUMBER(SEARCH("vacan",$N4577)),ISNUMBER(SEARCH("deceased",$N4577)),ISNUMBER(SEARCH("separated",$N4577))),0,1))</f>
        <v/>
      </c>
      <c r="S4577">
        <f>IF(OR($R4577=0,NOT(ISNUMBER($I4577))),"",IFERROR(DATEDIF($I4577,DATE(FY,1,1),"y"),""))</f>
        <v/>
      </c>
      <c r="T4577">
        <f>IF(OR($R4577=0,NOT(ISNUMBER($J4577))),"",IFERROR(DATEDIF($J4577,DATE(FY,1,1),"y"),0))</f>
        <v/>
      </c>
      <c r="U4577" s="38">
        <f>IF(OR($R4577=0,NOT(ISNUMBER($I4577))),0,IF(YEAR($I4577)+IF($Q4577=1,RetAgeO,RetAgeE)=FY,MONTH($I4577),IF(YEAR($I4577)+IF($Q4577=1,RetAgeO,RetAgeE)&lt;FY,1,0)))</f>
        <v/>
      </c>
      <c r="V4577" s="38">
        <f>IF(OR($R4577=0,NOT(ISNUMBER($K4577))),0,IF(YEAR($K4577)=FY,MONTH($K4577),IF(YEAR($K4577)&lt;FY,1,0)))</f>
        <v/>
      </c>
      <c r="W4577" s="38">
        <f>IF($R4577=0,0,MIN(12,IF(AND(ISNUMBER($O4577),$O4577&gt;=1,$O4577&lt;=12),INT($O4577),12),IF(AND(RetireExit="Yes",$U4577&gt;0),$U4577,12),IF(AND(ContractExit="Yes",$V4577&gt;0),$V4577,12)))</f>
        <v/>
      </c>
      <c r="X4577" s="37">
        <f>IF(ISNUMBER($P4577),$P4577,IncPct)</f>
        <v/>
      </c>
      <c r="Y4577" s="39">
        <f>IF($W4577=0,0,MAX(0,MIN($W4577,IncMonth-1))+MAX(0,$W4577-IncMonth+1)*(1+$X4577))</f>
        <v/>
      </c>
      <c r="Z4577" s="40">
        <f>IF($C4577="",0,IFERROR(INDEX(Departments!$B$5:$B$54,MATCH($C4577,Departments!$A$5:$A$54,0)),0))</f>
        <v/>
      </c>
      <c r="AA4577" s="41">
        <f>N($L4577)*$Y4577</f>
        <v/>
      </c>
      <c r="AB4577" s="41">
        <f>N($M4577)*$Y4577</f>
        <v/>
      </c>
      <c r="AC4577" s="41">
        <f>$AA4577*$Z4577</f>
        <v/>
      </c>
      <c r="AD4577" s="41">
        <f>$AA4577*BonusMonths/12</f>
        <v/>
      </c>
      <c r="AE4577" s="41">
        <f>($AA4577+SI_Gross*$AB4577)*IF($Q4577=1,SI_O,SI_E)</f>
        <v/>
      </c>
      <c r="AF4577" s="41">
        <f>IF($Q4577=1,0,$AA4577*EOSB)</f>
        <v/>
      </c>
      <c r="AG4577" s="41">
        <f>$AN4577*$W4577</f>
        <v/>
      </c>
      <c r="AH4577" s="41">
        <f>SUM($AA4577:$AG4577)</f>
        <v/>
      </c>
      <c r="AI4577" s="41">
        <f>12*($AM4577+$AN4577)</f>
        <v/>
      </c>
      <c r="AJ4577" s="41">
        <f>$AM4577*((IncMonth-1)+(13-IncMonth)*(1+$X4577))+12*$AN4577</f>
        <v/>
      </c>
      <c r="AK4577" s="41">
        <f>IF($R4577=1,N($L4577)+N($M4577),0)</f>
        <v/>
      </c>
      <c r="AL4577">
        <f>IF($C4577="","",IF(N($L4577)&lt;=0,"Basic salary missing",IF(ISNA(MATCH($C4577,Departments!$A$5:$A$54,0)),"Department not on Departments sheet",IF(AND($I4577&lt;&gt;"",NOT(ISNUMBER($I4577))),"Date of birth is text, not a date",IF(AND($K4577&lt;&gt;"",NOT(ISNUMBER($K4577))),"Contract end is text, not a date","")))))</f>
        <v/>
      </c>
      <c r="AM4577" s="41">
        <f>IF($R4577=0,0,N($L4577)*(1+$Z4577+BonusMonths/12+IF($Q4577=1,0,EOSB))+N($M4577)+(N($L4577)+SI_Gross*N($M4577))*IF($Q4577=1,SI_O,SI_E))</f>
        <v/>
      </c>
      <c r="AN4577" s="41">
        <f>IF($R4577=0,0,(IF($Q4577=1,MedO,MedE+Ticket)+Training)/12)</f>
        <v/>
      </c>
    </row>
    <row r="4578">
      <c r="I4578" s="35" t="n"/>
      <c r="J4578" s="35" t="n"/>
      <c r="K4578" s="35" t="n"/>
      <c r="L4578" s="36" t="n"/>
      <c r="M4578" s="36" t="n"/>
      <c r="P4578" s="37" t="n"/>
      <c r="Q4578" s="38">
        <f>IF($C4578="",0,IF(OR(LOWER(TRIM($G4578))="omani",LOWER(TRIM($G4578))="oman",LOWER(TRIM($G4578))="om",LOWER(TRIM($G4578))="local"),1,0))</f>
        <v/>
      </c>
      <c r="R4578" s="38">
        <f>IF($C4578="",0,IF(OR(ISNUMBER(SEARCH("resign",$N4578)),ISNUMBER(SEARCH("terminat",$N4578)),ISNUMBER(SEARCH("inactive",$N4578)),ISNUMBER(SEARCH("vacan",$N4578)),ISNUMBER(SEARCH("deceased",$N4578)),ISNUMBER(SEARCH("separated",$N4578))),0,1))</f>
        <v/>
      </c>
      <c r="S4578">
        <f>IF(OR($R4578=0,NOT(ISNUMBER($I4578))),"",IFERROR(DATEDIF($I4578,DATE(FY,1,1),"y"),""))</f>
        <v/>
      </c>
      <c r="T4578">
        <f>IF(OR($R4578=0,NOT(ISNUMBER($J4578))),"",IFERROR(DATEDIF($J4578,DATE(FY,1,1),"y"),0))</f>
        <v/>
      </c>
      <c r="U4578" s="38">
        <f>IF(OR($R4578=0,NOT(ISNUMBER($I4578))),0,IF(YEAR($I4578)+IF($Q4578=1,RetAgeO,RetAgeE)=FY,MONTH($I4578),IF(YEAR($I4578)+IF($Q4578=1,RetAgeO,RetAgeE)&lt;FY,1,0)))</f>
        <v/>
      </c>
      <c r="V4578" s="38">
        <f>IF(OR($R4578=0,NOT(ISNUMBER($K4578))),0,IF(YEAR($K4578)=FY,MONTH($K4578),IF(YEAR($K4578)&lt;FY,1,0)))</f>
        <v/>
      </c>
      <c r="W4578" s="38">
        <f>IF($R4578=0,0,MIN(12,IF(AND(ISNUMBER($O4578),$O4578&gt;=1,$O4578&lt;=12),INT($O4578),12),IF(AND(RetireExit="Yes",$U4578&gt;0),$U4578,12),IF(AND(ContractExit="Yes",$V4578&gt;0),$V4578,12)))</f>
        <v/>
      </c>
      <c r="X4578" s="37">
        <f>IF(ISNUMBER($P4578),$P4578,IncPct)</f>
        <v/>
      </c>
      <c r="Y4578" s="39">
        <f>IF($W4578=0,0,MAX(0,MIN($W4578,IncMonth-1))+MAX(0,$W4578-IncMonth+1)*(1+$X4578))</f>
        <v/>
      </c>
      <c r="Z4578" s="40">
        <f>IF($C4578="",0,IFERROR(INDEX(Departments!$B$5:$B$54,MATCH($C4578,Departments!$A$5:$A$54,0)),0))</f>
        <v/>
      </c>
      <c r="AA4578" s="41">
        <f>N($L4578)*$Y4578</f>
        <v/>
      </c>
      <c r="AB4578" s="41">
        <f>N($M4578)*$Y4578</f>
        <v/>
      </c>
      <c r="AC4578" s="41">
        <f>$AA4578*$Z4578</f>
        <v/>
      </c>
      <c r="AD4578" s="41">
        <f>$AA4578*BonusMonths/12</f>
        <v/>
      </c>
      <c r="AE4578" s="41">
        <f>($AA4578+SI_Gross*$AB4578)*IF($Q4578=1,SI_O,SI_E)</f>
        <v/>
      </c>
      <c r="AF4578" s="41">
        <f>IF($Q4578=1,0,$AA4578*EOSB)</f>
        <v/>
      </c>
      <c r="AG4578" s="41">
        <f>$AN4578*$W4578</f>
        <v/>
      </c>
      <c r="AH4578" s="41">
        <f>SUM($AA4578:$AG4578)</f>
        <v/>
      </c>
      <c r="AI4578" s="41">
        <f>12*($AM4578+$AN4578)</f>
        <v/>
      </c>
      <c r="AJ4578" s="41">
        <f>$AM4578*((IncMonth-1)+(13-IncMonth)*(1+$X4578))+12*$AN4578</f>
        <v/>
      </c>
      <c r="AK4578" s="41">
        <f>IF($R4578=1,N($L4578)+N($M4578),0)</f>
        <v/>
      </c>
      <c r="AL4578">
        <f>IF($C4578="","",IF(N($L4578)&lt;=0,"Basic salary missing",IF(ISNA(MATCH($C4578,Departments!$A$5:$A$54,0)),"Department not on Departments sheet",IF(AND($I4578&lt;&gt;"",NOT(ISNUMBER($I4578))),"Date of birth is text, not a date",IF(AND($K4578&lt;&gt;"",NOT(ISNUMBER($K4578))),"Contract end is text, not a date","")))))</f>
        <v/>
      </c>
      <c r="AM4578" s="41">
        <f>IF($R4578=0,0,N($L4578)*(1+$Z4578+BonusMonths/12+IF($Q4578=1,0,EOSB))+N($M4578)+(N($L4578)+SI_Gross*N($M4578))*IF($Q4578=1,SI_O,SI_E))</f>
        <v/>
      </c>
      <c r="AN4578" s="41">
        <f>IF($R4578=0,0,(IF($Q4578=1,MedO,MedE+Ticket)+Training)/12)</f>
        <v/>
      </c>
    </row>
    <row r="4579">
      <c r="I4579" s="35" t="n"/>
      <c r="J4579" s="35" t="n"/>
      <c r="K4579" s="35" t="n"/>
      <c r="L4579" s="36" t="n"/>
      <c r="M4579" s="36" t="n"/>
      <c r="P4579" s="37" t="n"/>
      <c r="Q4579" s="38">
        <f>IF($C4579="",0,IF(OR(LOWER(TRIM($G4579))="omani",LOWER(TRIM($G4579))="oman",LOWER(TRIM($G4579))="om",LOWER(TRIM($G4579))="local"),1,0))</f>
        <v/>
      </c>
      <c r="R4579" s="38">
        <f>IF($C4579="",0,IF(OR(ISNUMBER(SEARCH("resign",$N4579)),ISNUMBER(SEARCH("terminat",$N4579)),ISNUMBER(SEARCH("inactive",$N4579)),ISNUMBER(SEARCH("vacan",$N4579)),ISNUMBER(SEARCH("deceased",$N4579)),ISNUMBER(SEARCH("separated",$N4579))),0,1))</f>
        <v/>
      </c>
      <c r="S4579">
        <f>IF(OR($R4579=0,NOT(ISNUMBER($I4579))),"",IFERROR(DATEDIF($I4579,DATE(FY,1,1),"y"),""))</f>
        <v/>
      </c>
      <c r="T4579">
        <f>IF(OR($R4579=0,NOT(ISNUMBER($J4579))),"",IFERROR(DATEDIF($J4579,DATE(FY,1,1),"y"),0))</f>
        <v/>
      </c>
      <c r="U4579" s="38">
        <f>IF(OR($R4579=0,NOT(ISNUMBER($I4579))),0,IF(YEAR($I4579)+IF($Q4579=1,RetAgeO,RetAgeE)=FY,MONTH($I4579),IF(YEAR($I4579)+IF($Q4579=1,RetAgeO,RetAgeE)&lt;FY,1,0)))</f>
        <v/>
      </c>
      <c r="V4579" s="38">
        <f>IF(OR($R4579=0,NOT(ISNUMBER($K4579))),0,IF(YEAR($K4579)=FY,MONTH($K4579),IF(YEAR($K4579)&lt;FY,1,0)))</f>
        <v/>
      </c>
      <c r="W4579" s="38">
        <f>IF($R4579=0,0,MIN(12,IF(AND(ISNUMBER($O4579),$O4579&gt;=1,$O4579&lt;=12),INT($O4579),12),IF(AND(RetireExit="Yes",$U4579&gt;0),$U4579,12),IF(AND(ContractExit="Yes",$V4579&gt;0),$V4579,12)))</f>
        <v/>
      </c>
      <c r="X4579" s="37">
        <f>IF(ISNUMBER($P4579),$P4579,IncPct)</f>
        <v/>
      </c>
      <c r="Y4579" s="39">
        <f>IF($W4579=0,0,MAX(0,MIN($W4579,IncMonth-1))+MAX(0,$W4579-IncMonth+1)*(1+$X4579))</f>
        <v/>
      </c>
      <c r="Z4579" s="40">
        <f>IF($C4579="",0,IFERROR(INDEX(Departments!$B$5:$B$54,MATCH($C4579,Departments!$A$5:$A$54,0)),0))</f>
        <v/>
      </c>
      <c r="AA4579" s="41">
        <f>N($L4579)*$Y4579</f>
        <v/>
      </c>
      <c r="AB4579" s="41">
        <f>N($M4579)*$Y4579</f>
        <v/>
      </c>
      <c r="AC4579" s="41">
        <f>$AA4579*$Z4579</f>
        <v/>
      </c>
      <c r="AD4579" s="41">
        <f>$AA4579*BonusMonths/12</f>
        <v/>
      </c>
      <c r="AE4579" s="41">
        <f>($AA4579+SI_Gross*$AB4579)*IF($Q4579=1,SI_O,SI_E)</f>
        <v/>
      </c>
      <c r="AF4579" s="41">
        <f>IF($Q4579=1,0,$AA4579*EOSB)</f>
        <v/>
      </c>
      <c r="AG4579" s="41">
        <f>$AN4579*$W4579</f>
        <v/>
      </c>
      <c r="AH4579" s="41">
        <f>SUM($AA4579:$AG4579)</f>
        <v/>
      </c>
      <c r="AI4579" s="41">
        <f>12*($AM4579+$AN4579)</f>
        <v/>
      </c>
      <c r="AJ4579" s="41">
        <f>$AM4579*((IncMonth-1)+(13-IncMonth)*(1+$X4579))+12*$AN4579</f>
        <v/>
      </c>
      <c r="AK4579" s="41">
        <f>IF($R4579=1,N($L4579)+N($M4579),0)</f>
        <v/>
      </c>
      <c r="AL4579">
        <f>IF($C4579="","",IF(N($L4579)&lt;=0,"Basic salary missing",IF(ISNA(MATCH($C4579,Departments!$A$5:$A$54,0)),"Department not on Departments sheet",IF(AND($I4579&lt;&gt;"",NOT(ISNUMBER($I4579))),"Date of birth is text, not a date",IF(AND($K4579&lt;&gt;"",NOT(ISNUMBER($K4579))),"Contract end is text, not a date","")))))</f>
        <v/>
      </c>
      <c r="AM4579" s="41">
        <f>IF($R4579=0,0,N($L4579)*(1+$Z4579+BonusMonths/12+IF($Q4579=1,0,EOSB))+N($M4579)+(N($L4579)+SI_Gross*N($M4579))*IF($Q4579=1,SI_O,SI_E))</f>
        <v/>
      </c>
      <c r="AN4579" s="41">
        <f>IF($R4579=0,0,(IF($Q4579=1,MedO,MedE+Ticket)+Training)/12)</f>
        <v/>
      </c>
    </row>
    <row r="4580">
      <c r="I4580" s="35" t="n"/>
      <c r="J4580" s="35" t="n"/>
      <c r="K4580" s="35" t="n"/>
      <c r="L4580" s="36" t="n"/>
      <c r="M4580" s="36" t="n"/>
      <c r="P4580" s="37" t="n"/>
      <c r="Q4580" s="38">
        <f>IF($C4580="",0,IF(OR(LOWER(TRIM($G4580))="omani",LOWER(TRIM($G4580))="oman",LOWER(TRIM($G4580))="om",LOWER(TRIM($G4580))="local"),1,0))</f>
        <v/>
      </c>
      <c r="R4580" s="38">
        <f>IF($C4580="",0,IF(OR(ISNUMBER(SEARCH("resign",$N4580)),ISNUMBER(SEARCH("terminat",$N4580)),ISNUMBER(SEARCH("inactive",$N4580)),ISNUMBER(SEARCH("vacan",$N4580)),ISNUMBER(SEARCH("deceased",$N4580)),ISNUMBER(SEARCH("separated",$N4580))),0,1))</f>
        <v/>
      </c>
      <c r="S4580">
        <f>IF(OR($R4580=0,NOT(ISNUMBER($I4580))),"",IFERROR(DATEDIF($I4580,DATE(FY,1,1),"y"),""))</f>
        <v/>
      </c>
      <c r="T4580">
        <f>IF(OR($R4580=0,NOT(ISNUMBER($J4580))),"",IFERROR(DATEDIF($J4580,DATE(FY,1,1),"y"),0))</f>
        <v/>
      </c>
      <c r="U4580" s="38">
        <f>IF(OR($R4580=0,NOT(ISNUMBER($I4580))),0,IF(YEAR($I4580)+IF($Q4580=1,RetAgeO,RetAgeE)=FY,MONTH($I4580),IF(YEAR($I4580)+IF($Q4580=1,RetAgeO,RetAgeE)&lt;FY,1,0)))</f>
        <v/>
      </c>
      <c r="V4580" s="38">
        <f>IF(OR($R4580=0,NOT(ISNUMBER($K4580))),0,IF(YEAR($K4580)=FY,MONTH($K4580),IF(YEAR($K4580)&lt;FY,1,0)))</f>
        <v/>
      </c>
      <c r="W4580" s="38">
        <f>IF($R4580=0,0,MIN(12,IF(AND(ISNUMBER($O4580),$O4580&gt;=1,$O4580&lt;=12),INT($O4580),12),IF(AND(RetireExit="Yes",$U4580&gt;0),$U4580,12),IF(AND(ContractExit="Yes",$V4580&gt;0),$V4580,12)))</f>
        <v/>
      </c>
      <c r="X4580" s="37">
        <f>IF(ISNUMBER($P4580),$P4580,IncPct)</f>
        <v/>
      </c>
      <c r="Y4580" s="39">
        <f>IF($W4580=0,0,MAX(0,MIN($W4580,IncMonth-1))+MAX(0,$W4580-IncMonth+1)*(1+$X4580))</f>
        <v/>
      </c>
      <c r="Z4580" s="40">
        <f>IF($C4580="",0,IFERROR(INDEX(Departments!$B$5:$B$54,MATCH($C4580,Departments!$A$5:$A$54,0)),0))</f>
        <v/>
      </c>
      <c r="AA4580" s="41">
        <f>N($L4580)*$Y4580</f>
        <v/>
      </c>
      <c r="AB4580" s="41">
        <f>N($M4580)*$Y4580</f>
        <v/>
      </c>
      <c r="AC4580" s="41">
        <f>$AA4580*$Z4580</f>
        <v/>
      </c>
      <c r="AD4580" s="41">
        <f>$AA4580*BonusMonths/12</f>
        <v/>
      </c>
      <c r="AE4580" s="41">
        <f>($AA4580+SI_Gross*$AB4580)*IF($Q4580=1,SI_O,SI_E)</f>
        <v/>
      </c>
      <c r="AF4580" s="41">
        <f>IF($Q4580=1,0,$AA4580*EOSB)</f>
        <v/>
      </c>
      <c r="AG4580" s="41">
        <f>$AN4580*$W4580</f>
        <v/>
      </c>
      <c r="AH4580" s="41">
        <f>SUM($AA4580:$AG4580)</f>
        <v/>
      </c>
      <c r="AI4580" s="41">
        <f>12*($AM4580+$AN4580)</f>
        <v/>
      </c>
      <c r="AJ4580" s="41">
        <f>$AM4580*((IncMonth-1)+(13-IncMonth)*(1+$X4580))+12*$AN4580</f>
        <v/>
      </c>
      <c r="AK4580" s="41">
        <f>IF($R4580=1,N($L4580)+N($M4580),0)</f>
        <v/>
      </c>
      <c r="AL4580">
        <f>IF($C4580="","",IF(N($L4580)&lt;=0,"Basic salary missing",IF(ISNA(MATCH($C4580,Departments!$A$5:$A$54,0)),"Department not on Departments sheet",IF(AND($I4580&lt;&gt;"",NOT(ISNUMBER($I4580))),"Date of birth is text, not a date",IF(AND($K4580&lt;&gt;"",NOT(ISNUMBER($K4580))),"Contract end is text, not a date","")))))</f>
        <v/>
      </c>
      <c r="AM4580" s="41">
        <f>IF($R4580=0,0,N($L4580)*(1+$Z4580+BonusMonths/12+IF($Q4580=1,0,EOSB))+N($M4580)+(N($L4580)+SI_Gross*N($M4580))*IF($Q4580=1,SI_O,SI_E))</f>
        <v/>
      </c>
      <c r="AN4580" s="41">
        <f>IF($R4580=0,0,(IF($Q4580=1,MedO,MedE+Ticket)+Training)/12)</f>
        <v/>
      </c>
    </row>
    <row r="4581">
      <c r="I4581" s="35" t="n"/>
      <c r="J4581" s="35" t="n"/>
      <c r="K4581" s="35" t="n"/>
      <c r="L4581" s="36" t="n"/>
      <c r="M4581" s="36" t="n"/>
      <c r="P4581" s="37" t="n"/>
      <c r="Q4581" s="38">
        <f>IF($C4581="",0,IF(OR(LOWER(TRIM($G4581))="omani",LOWER(TRIM($G4581))="oman",LOWER(TRIM($G4581))="om",LOWER(TRIM($G4581))="local"),1,0))</f>
        <v/>
      </c>
      <c r="R4581" s="38">
        <f>IF($C4581="",0,IF(OR(ISNUMBER(SEARCH("resign",$N4581)),ISNUMBER(SEARCH("terminat",$N4581)),ISNUMBER(SEARCH("inactive",$N4581)),ISNUMBER(SEARCH("vacan",$N4581)),ISNUMBER(SEARCH("deceased",$N4581)),ISNUMBER(SEARCH("separated",$N4581))),0,1))</f>
        <v/>
      </c>
      <c r="S4581">
        <f>IF(OR($R4581=0,NOT(ISNUMBER($I4581))),"",IFERROR(DATEDIF($I4581,DATE(FY,1,1),"y"),""))</f>
        <v/>
      </c>
      <c r="T4581">
        <f>IF(OR($R4581=0,NOT(ISNUMBER($J4581))),"",IFERROR(DATEDIF($J4581,DATE(FY,1,1),"y"),0))</f>
        <v/>
      </c>
      <c r="U4581" s="38">
        <f>IF(OR($R4581=0,NOT(ISNUMBER($I4581))),0,IF(YEAR($I4581)+IF($Q4581=1,RetAgeO,RetAgeE)=FY,MONTH($I4581),IF(YEAR($I4581)+IF($Q4581=1,RetAgeO,RetAgeE)&lt;FY,1,0)))</f>
        <v/>
      </c>
      <c r="V4581" s="38">
        <f>IF(OR($R4581=0,NOT(ISNUMBER($K4581))),0,IF(YEAR($K4581)=FY,MONTH($K4581),IF(YEAR($K4581)&lt;FY,1,0)))</f>
        <v/>
      </c>
      <c r="W4581" s="38">
        <f>IF($R4581=0,0,MIN(12,IF(AND(ISNUMBER($O4581),$O4581&gt;=1,$O4581&lt;=12),INT($O4581),12),IF(AND(RetireExit="Yes",$U4581&gt;0),$U4581,12),IF(AND(ContractExit="Yes",$V4581&gt;0),$V4581,12)))</f>
        <v/>
      </c>
      <c r="X4581" s="37">
        <f>IF(ISNUMBER($P4581),$P4581,IncPct)</f>
        <v/>
      </c>
      <c r="Y4581" s="39">
        <f>IF($W4581=0,0,MAX(0,MIN($W4581,IncMonth-1))+MAX(0,$W4581-IncMonth+1)*(1+$X4581))</f>
        <v/>
      </c>
      <c r="Z4581" s="40">
        <f>IF($C4581="",0,IFERROR(INDEX(Departments!$B$5:$B$54,MATCH($C4581,Departments!$A$5:$A$54,0)),0))</f>
        <v/>
      </c>
      <c r="AA4581" s="41">
        <f>N($L4581)*$Y4581</f>
        <v/>
      </c>
      <c r="AB4581" s="41">
        <f>N($M4581)*$Y4581</f>
        <v/>
      </c>
      <c r="AC4581" s="41">
        <f>$AA4581*$Z4581</f>
        <v/>
      </c>
      <c r="AD4581" s="41">
        <f>$AA4581*BonusMonths/12</f>
        <v/>
      </c>
      <c r="AE4581" s="41">
        <f>($AA4581+SI_Gross*$AB4581)*IF($Q4581=1,SI_O,SI_E)</f>
        <v/>
      </c>
      <c r="AF4581" s="41">
        <f>IF($Q4581=1,0,$AA4581*EOSB)</f>
        <v/>
      </c>
      <c r="AG4581" s="41">
        <f>$AN4581*$W4581</f>
        <v/>
      </c>
      <c r="AH4581" s="41">
        <f>SUM($AA4581:$AG4581)</f>
        <v/>
      </c>
      <c r="AI4581" s="41">
        <f>12*($AM4581+$AN4581)</f>
        <v/>
      </c>
      <c r="AJ4581" s="41">
        <f>$AM4581*((IncMonth-1)+(13-IncMonth)*(1+$X4581))+12*$AN4581</f>
        <v/>
      </c>
      <c r="AK4581" s="41">
        <f>IF($R4581=1,N($L4581)+N($M4581),0)</f>
        <v/>
      </c>
      <c r="AL4581">
        <f>IF($C4581="","",IF(N($L4581)&lt;=0,"Basic salary missing",IF(ISNA(MATCH($C4581,Departments!$A$5:$A$54,0)),"Department not on Departments sheet",IF(AND($I4581&lt;&gt;"",NOT(ISNUMBER($I4581))),"Date of birth is text, not a date",IF(AND($K4581&lt;&gt;"",NOT(ISNUMBER($K4581))),"Contract end is text, not a date","")))))</f>
        <v/>
      </c>
      <c r="AM4581" s="41">
        <f>IF($R4581=0,0,N($L4581)*(1+$Z4581+BonusMonths/12+IF($Q4581=1,0,EOSB))+N($M4581)+(N($L4581)+SI_Gross*N($M4581))*IF($Q4581=1,SI_O,SI_E))</f>
        <v/>
      </c>
      <c r="AN4581" s="41">
        <f>IF($R4581=0,0,(IF($Q4581=1,MedO,MedE+Ticket)+Training)/12)</f>
        <v/>
      </c>
    </row>
    <row r="4582">
      <c r="I4582" s="35" t="n"/>
      <c r="J4582" s="35" t="n"/>
      <c r="K4582" s="35" t="n"/>
      <c r="L4582" s="36" t="n"/>
      <c r="M4582" s="36" t="n"/>
      <c r="P4582" s="37" t="n"/>
      <c r="Q4582" s="38">
        <f>IF($C4582="",0,IF(OR(LOWER(TRIM($G4582))="omani",LOWER(TRIM($G4582))="oman",LOWER(TRIM($G4582))="om",LOWER(TRIM($G4582))="local"),1,0))</f>
        <v/>
      </c>
      <c r="R4582" s="38">
        <f>IF($C4582="",0,IF(OR(ISNUMBER(SEARCH("resign",$N4582)),ISNUMBER(SEARCH("terminat",$N4582)),ISNUMBER(SEARCH("inactive",$N4582)),ISNUMBER(SEARCH("vacan",$N4582)),ISNUMBER(SEARCH("deceased",$N4582)),ISNUMBER(SEARCH("separated",$N4582))),0,1))</f>
        <v/>
      </c>
      <c r="S4582">
        <f>IF(OR($R4582=0,NOT(ISNUMBER($I4582))),"",IFERROR(DATEDIF($I4582,DATE(FY,1,1),"y"),""))</f>
        <v/>
      </c>
      <c r="T4582">
        <f>IF(OR($R4582=0,NOT(ISNUMBER($J4582))),"",IFERROR(DATEDIF($J4582,DATE(FY,1,1),"y"),0))</f>
        <v/>
      </c>
      <c r="U4582" s="38">
        <f>IF(OR($R4582=0,NOT(ISNUMBER($I4582))),0,IF(YEAR($I4582)+IF($Q4582=1,RetAgeO,RetAgeE)=FY,MONTH($I4582),IF(YEAR($I4582)+IF($Q4582=1,RetAgeO,RetAgeE)&lt;FY,1,0)))</f>
        <v/>
      </c>
      <c r="V4582" s="38">
        <f>IF(OR($R4582=0,NOT(ISNUMBER($K4582))),0,IF(YEAR($K4582)=FY,MONTH($K4582),IF(YEAR($K4582)&lt;FY,1,0)))</f>
        <v/>
      </c>
      <c r="W4582" s="38">
        <f>IF($R4582=0,0,MIN(12,IF(AND(ISNUMBER($O4582),$O4582&gt;=1,$O4582&lt;=12),INT($O4582),12),IF(AND(RetireExit="Yes",$U4582&gt;0),$U4582,12),IF(AND(ContractExit="Yes",$V4582&gt;0),$V4582,12)))</f>
        <v/>
      </c>
      <c r="X4582" s="37">
        <f>IF(ISNUMBER($P4582),$P4582,IncPct)</f>
        <v/>
      </c>
      <c r="Y4582" s="39">
        <f>IF($W4582=0,0,MAX(0,MIN($W4582,IncMonth-1))+MAX(0,$W4582-IncMonth+1)*(1+$X4582))</f>
        <v/>
      </c>
      <c r="Z4582" s="40">
        <f>IF($C4582="",0,IFERROR(INDEX(Departments!$B$5:$B$54,MATCH($C4582,Departments!$A$5:$A$54,0)),0))</f>
        <v/>
      </c>
      <c r="AA4582" s="41">
        <f>N($L4582)*$Y4582</f>
        <v/>
      </c>
      <c r="AB4582" s="41">
        <f>N($M4582)*$Y4582</f>
        <v/>
      </c>
      <c r="AC4582" s="41">
        <f>$AA4582*$Z4582</f>
        <v/>
      </c>
      <c r="AD4582" s="41">
        <f>$AA4582*BonusMonths/12</f>
        <v/>
      </c>
      <c r="AE4582" s="41">
        <f>($AA4582+SI_Gross*$AB4582)*IF($Q4582=1,SI_O,SI_E)</f>
        <v/>
      </c>
      <c r="AF4582" s="41">
        <f>IF($Q4582=1,0,$AA4582*EOSB)</f>
        <v/>
      </c>
      <c r="AG4582" s="41">
        <f>$AN4582*$W4582</f>
        <v/>
      </c>
      <c r="AH4582" s="41">
        <f>SUM($AA4582:$AG4582)</f>
        <v/>
      </c>
      <c r="AI4582" s="41">
        <f>12*($AM4582+$AN4582)</f>
        <v/>
      </c>
      <c r="AJ4582" s="41">
        <f>$AM4582*((IncMonth-1)+(13-IncMonth)*(1+$X4582))+12*$AN4582</f>
        <v/>
      </c>
      <c r="AK4582" s="41">
        <f>IF($R4582=1,N($L4582)+N($M4582),0)</f>
        <v/>
      </c>
      <c r="AL4582">
        <f>IF($C4582="","",IF(N($L4582)&lt;=0,"Basic salary missing",IF(ISNA(MATCH($C4582,Departments!$A$5:$A$54,0)),"Department not on Departments sheet",IF(AND($I4582&lt;&gt;"",NOT(ISNUMBER($I4582))),"Date of birth is text, not a date",IF(AND($K4582&lt;&gt;"",NOT(ISNUMBER($K4582))),"Contract end is text, not a date","")))))</f>
        <v/>
      </c>
      <c r="AM4582" s="41">
        <f>IF($R4582=0,0,N($L4582)*(1+$Z4582+BonusMonths/12+IF($Q4582=1,0,EOSB))+N($M4582)+(N($L4582)+SI_Gross*N($M4582))*IF($Q4582=1,SI_O,SI_E))</f>
        <v/>
      </c>
      <c r="AN4582" s="41">
        <f>IF($R4582=0,0,(IF($Q4582=1,MedO,MedE+Ticket)+Training)/12)</f>
        <v/>
      </c>
    </row>
    <row r="4583">
      <c r="I4583" s="35" t="n"/>
      <c r="J4583" s="35" t="n"/>
      <c r="K4583" s="35" t="n"/>
      <c r="L4583" s="36" t="n"/>
      <c r="M4583" s="36" t="n"/>
      <c r="P4583" s="37" t="n"/>
      <c r="Q4583" s="38">
        <f>IF($C4583="",0,IF(OR(LOWER(TRIM($G4583))="omani",LOWER(TRIM($G4583))="oman",LOWER(TRIM($G4583))="om",LOWER(TRIM($G4583))="local"),1,0))</f>
        <v/>
      </c>
      <c r="R4583" s="38">
        <f>IF($C4583="",0,IF(OR(ISNUMBER(SEARCH("resign",$N4583)),ISNUMBER(SEARCH("terminat",$N4583)),ISNUMBER(SEARCH("inactive",$N4583)),ISNUMBER(SEARCH("vacan",$N4583)),ISNUMBER(SEARCH("deceased",$N4583)),ISNUMBER(SEARCH("separated",$N4583))),0,1))</f>
        <v/>
      </c>
      <c r="S4583">
        <f>IF(OR($R4583=0,NOT(ISNUMBER($I4583))),"",IFERROR(DATEDIF($I4583,DATE(FY,1,1),"y"),""))</f>
        <v/>
      </c>
      <c r="T4583">
        <f>IF(OR($R4583=0,NOT(ISNUMBER($J4583))),"",IFERROR(DATEDIF($J4583,DATE(FY,1,1),"y"),0))</f>
        <v/>
      </c>
      <c r="U4583" s="38">
        <f>IF(OR($R4583=0,NOT(ISNUMBER($I4583))),0,IF(YEAR($I4583)+IF($Q4583=1,RetAgeO,RetAgeE)=FY,MONTH($I4583),IF(YEAR($I4583)+IF($Q4583=1,RetAgeO,RetAgeE)&lt;FY,1,0)))</f>
        <v/>
      </c>
      <c r="V4583" s="38">
        <f>IF(OR($R4583=0,NOT(ISNUMBER($K4583))),0,IF(YEAR($K4583)=FY,MONTH($K4583),IF(YEAR($K4583)&lt;FY,1,0)))</f>
        <v/>
      </c>
      <c r="W4583" s="38">
        <f>IF($R4583=0,0,MIN(12,IF(AND(ISNUMBER($O4583),$O4583&gt;=1,$O4583&lt;=12),INT($O4583),12),IF(AND(RetireExit="Yes",$U4583&gt;0),$U4583,12),IF(AND(ContractExit="Yes",$V4583&gt;0),$V4583,12)))</f>
        <v/>
      </c>
      <c r="X4583" s="37">
        <f>IF(ISNUMBER($P4583),$P4583,IncPct)</f>
        <v/>
      </c>
      <c r="Y4583" s="39">
        <f>IF($W4583=0,0,MAX(0,MIN($W4583,IncMonth-1))+MAX(0,$W4583-IncMonth+1)*(1+$X4583))</f>
        <v/>
      </c>
      <c r="Z4583" s="40">
        <f>IF($C4583="",0,IFERROR(INDEX(Departments!$B$5:$B$54,MATCH($C4583,Departments!$A$5:$A$54,0)),0))</f>
        <v/>
      </c>
      <c r="AA4583" s="41">
        <f>N($L4583)*$Y4583</f>
        <v/>
      </c>
      <c r="AB4583" s="41">
        <f>N($M4583)*$Y4583</f>
        <v/>
      </c>
      <c r="AC4583" s="41">
        <f>$AA4583*$Z4583</f>
        <v/>
      </c>
      <c r="AD4583" s="41">
        <f>$AA4583*BonusMonths/12</f>
        <v/>
      </c>
      <c r="AE4583" s="41">
        <f>($AA4583+SI_Gross*$AB4583)*IF($Q4583=1,SI_O,SI_E)</f>
        <v/>
      </c>
      <c r="AF4583" s="41">
        <f>IF($Q4583=1,0,$AA4583*EOSB)</f>
        <v/>
      </c>
      <c r="AG4583" s="41">
        <f>$AN4583*$W4583</f>
        <v/>
      </c>
      <c r="AH4583" s="41">
        <f>SUM($AA4583:$AG4583)</f>
        <v/>
      </c>
      <c r="AI4583" s="41">
        <f>12*($AM4583+$AN4583)</f>
        <v/>
      </c>
      <c r="AJ4583" s="41">
        <f>$AM4583*((IncMonth-1)+(13-IncMonth)*(1+$X4583))+12*$AN4583</f>
        <v/>
      </c>
      <c r="AK4583" s="41">
        <f>IF($R4583=1,N($L4583)+N($M4583),0)</f>
        <v/>
      </c>
      <c r="AL4583">
        <f>IF($C4583="","",IF(N($L4583)&lt;=0,"Basic salary missing",IF(ISNA(MATCH($C4583,Departments!$A$5:$A$54,0)),"Department not on Departments sheet",IF(AND($I4583&lt;&gt;"",NOT(ISNUMBER($I4583))),"Date of birth is text, not a date",IF(AND($K4583&lt;&gt;"",NOT(ISNUMBER($K4583))),"Contract end is text, not a date","")))))</f>
        <v/>
      </c>
      <c r="AM4583" s="41">
        <f>IF($R4583=0,0,N($L4583)*(1+$Z4583+BonusMonths/12+IF($Q4583=1,0,EOSB))+N($M4583)+(N($L4583)+SI_Gross*N($M4583))*IF($Q4583=1,SI_O,SI_E))</f>
        <v/>
      </c>
      <c r="AN4583" s="41">
        <f>IF($R4583=0,0,(IF($Q4583=1,MedO,MedE+Ticket)+Training)/12)</f>
        <v/>
      </c>
    </row>
    <row r="4584">
      <c r="I4584" s="35" t="n"/>
      <c r="J4584" s="35" t="n"/>
      <c r="K4584" s="35" t="n"/>
      <c r="L4584" s="36" t="n"/>
      <c r="M4584" s="36" t="n"/>
      <c r="P4584" s="37" t="n"/>
      <c r="Q4584" s="38">
        <f>IF($C4584="",0,IF(OR(LOWER(TRIM($G4584))="omani",LOWER(TRIM($G4584))="oman",LOWER(TRIM($G4584))="om",LOWER(TRIM($G4584))="local"),1,0))</f>
        <v/>
      </c>
      <c r="R4584" s="38">
        <f>IF($C4584="",0,IF(OR(ISNUMBER(SEARCH("resign",$N4584)),ISNUMBER(SEARCH("terminat",$N4584)),ISNUMBER(SEARCH("inactive",$N4584)),ISNUMBER(SEARCH("vacan",$N4584)),ISNUMBER(SEARCH("deceased",$N4584)),ISNUMBER(SEARCH("separated",$N4584))),0,1))</f>
        <v/>
      </c>
      <c r="S4584">
        <f>IF(OR($R4584=0,NOT(ISNUMBER($I4584))),"",IFERROR(DATEDIF($I4584,DATE(FY,1,1),"y"),""))</f>
        <v/>
      </c>
      <c r="T4584">
        <f>IF(OR($R4584=0,NOT(ISNUMBER($J4584))),"",IFERROR(DATEDIF($J4584,DATE(FY,1,1),"y"),0))</f>
        <v/>
      </c>
      <c r="U4584" s="38">
        <f>IF(OR($R4584=0,NOT(ISNUMBER($I4584))),0,IF(YEAR($I4584)+IF($Q4584=1,RetAgeO,RetAgeE)=FY,MONTH($I4584),IF(YEAR($I4584)+IF($Q4584=1,RetAgeO,RetAgeE)&lt;FY,1,0)))</f>
        <v/>
      </c>
      <c r="V4584" s="38">
        <f>IF(OR($R4584=0,NOT(ISNUMBER($K4584))),0,IF(YEAR($K4584)=FY,MONTH($K4584),IF(YEAR($K4584)&lt;FY,1,0)))</f>
        <v/>
      </c>
      <c r="W4584" s="38">
        <f>IF($R4584=0,0,MIN(12,IF(AND(ISNUMBER($O4584),$O4584&gt;=1,$O4584&lt;=12),INT($O4584),12),IF(AND(RetireExit="Yes",$U4584&gt;0),$U4584,12),IF(AND(ContractExit="Yes",$V4584&gt;0),$V4584,12)))</f>
        <v/>
      </c>
      <c r="X4584" s="37">
        <f>IF(ISNUMBER($P4584),$P4584,IncPct)</f>
        <v/>
      </c>
      <c r="Y4584" s="39">
        <f>IF($W4584=0,0,MAX(0,MIN($W4584,IncMonth-1))+MAX(0,$W4584-IncMonth+1)*(1+$X4584))</f>
        <v/>
      </c>
      <c r="Z4584" s="40">
        <f>IF($C4584="",0,IFERROR(INDEX(Departments!$B$5:$B$54,MATCH($C4584,Departments!$A$5:$A$54,0)),0))</f>
        <v/>
      </c>
      <c r="AA4584" s="41">
        <f>N($L4584)*$Y4584</f>
        <v/>
      </c>
      <c r="AB4584" s="41">
        <f>N($M4584)*$Y4584</f>
        <v/>
      </c>
      <c r="AC4584" s="41">
        <f>$AA4584*$Z4584</f>
        <v/>
      </c>
      <c r="AD4584" s="41">
        <f>$AA4584*BonusMonths/12</f>
        <v/>
      </c>
      <c r="AE4584" s="41">
        <f>($AA4584+SI_Gross*$AB4584)*IF($Q4584=1,SI_O,SI_E)</f>
        <v/>
      </c>
      <c r="AF4584" s="41">
        <f>IF($Q4584=1,0,$AA4584*EOSB)</f>
        <v/>
      </c>
      <c r="AG4584" s="41">
        <f>$AN4584*$W4584</f>
        <v/>
      </c>
      <c r="AH4584" s="41">
        <f>SUM($AA4584:$AG4584)</f>
        <v/>
      </c>
      <c r="AI4584" s="41">
        <f>12*($AM4584+$AN4584)</f>
        <v/>
      </c>
      <c r="AJ4584" s="41">
        <f>$AM4584*((IncMonth-1)+(13-IncMonth)*(1+$X4584))+12*$AN4584</f>
        <v/>
      </c>
      <c r="AK4584" s="41">
        <f>IF($R4584=1,N($L4584)+N($M4584),0)</f>
        <v/>
      </c>
      <c r="AL4584">
        <f>IF($C4584="","",IF(N($L4584)&lt;=0,"Basic salary missing",IF(ISNA(MATCH($C4584,Departments!$A$5:$A$54,0)),"Department not on Departments sheet",IF(AND($I4584&lt;&gt;"",NOT(ISNUMBER($I4584))),"Date of birth is text, not a date",IF(AND($K4584&lt;&gt;"",NOT(ISNUMBER($K4584))),"Contract end is text, not a date","")))))</f>
        <v/>
      </c>
      <c r="AM4584" s="41">
        <f>IF($R4584=0,0,N($L4584)*(1+$Z4584+BonusMonths/12+IF($Q4584=1,0,EOSB))+N($M4584)+(N($L4584)+SI_Gross*N($M4584))*IF($Q4584=1,SI_O,SI_E))</f>
        <v/>
      </c>
      <c r="AN4584" s="41">
        <f>IF($R4584=0,0,(IF($Q4584=1,MedO,MedE+Ticket)+Training)/12)</f>
        <v/>
      </c>
    </row>
    <row r="4585">
      <c r="I4585" s="35" t="n"/>
      <c r="J4585" s="35" t="n"/>
      <c r="K4585" s="35" t="n"/>
      <c r="L4585" s="36" t="n"/>
      <c r="M4585" s="36" t="n"/>
      <c r="P4585" s="37" t="n"/>
      <c r="Q4585" s="38">
        <f>IF($C4585="",0,IF(OR(LOWER(TRIM($G4585))="omani",LOWER(TRIM($G4585))="oman",LOWER(TRIM($G4585))="om",LOWER(TRIM($G4585))="local"),1,0))</f>
        <v/>
      </c>
      <c r="R4585" s="38">
        <f>IF($C4585="",0,IF(OR(ISNUMBER(SEARCH("resign",$N4585)),ISNUMBER(SEARCH("terminat",$N4585)),ISNUMBER(SEARCH("inactive",$N4585)),ISNUMBER(SEARCH("vacan",$N4585)),ISNUMBER(SEARCH("deceased",$N4585)),ISNUMBER(SEARCH("separated",$N4585))),0,1))</f>
        <v/>
      </c>
      <c r="S4585">
        <f>IF(OR($R4585=0,NOT(ISNUMBER($I4585))),"",IFERROR(DATEDIF($I4585,DATE(FY,1,1),"y"),""))</f>
        <v/>
      </c>
      <c r="T4585">
        <f>IF(OR($R4585=0,NOT(ISNUMBER($J4585))),"",IFERROR(DATEDIF($J4585,DATE(FY,1,1),"y"),0))</f>
        <v/>
      </c>
      <c r="U4585" s="38">
        <f>IF(OR($R4585=0,NOT(ISNUMBER($I4585))),0,IF(YEAR($I4585)+IF($Q4585=1,RetAgeO,RetAgeE)=FY,MONTH($I4585),IF(YEAR($I4585)+IF($Q4585=1,RetAgeO,RetAgeE)&lt;FY,1,0)))</f>
        <v/>
      </c>
      <c r="V4585" s="38">
        <f>IF(OR($R4585=0,NOT(ISNUMBER($K4585))),0,IF(YEAR($K4585)=FY,MONTH($K4585),IF(YEAR($K4585)&lt;FY,1,0)))</f>
        <v/>
      </c>
      <c r="W4585" s="38">
        <f>IF($R4585=0,0,MIN(12,IF(AND(ISNUMBER($O4585),$O4585&gt;=1,$O4585&lt;=12),INT($O4585),12),IF(AND(RetireExit="Yes",$U4585&gt;0),$U4585,12),IF(AND(ContractExit="Yes",$V4585&gt;0),$V4585,12)))</f>
        <v/>
      </c>
      <c r="X4585" s="37">
        <f>IF(ISNUMBER($P4585),$P4585,IncPct)</f>
        <v/>
      </c>
      <c r="Y4585" s="39">
        <f>IF($W4585=0,0,MAX(0,MIN($W4585,IncMonth-1))+MAX(0,$W4585-IncMonth+1)*(1+$X4585))</f>
        <v/>
      </c>
      <c r="Z4585" s="40">
        <f>IF($C4585="",0,IFERROR(INDEX(Departments!$B$5:$B$54,MATCH($C4585,Departments!$A$5:$A$54,0)),0))</f>
        <v/>
      </c>
      <c r="AA4585" s="41">
        <f>N($L4585)*$Y4585</f>
        <v/>
      </c>
      <c r="AB4585" s="41">
        <f>N($M4585)*$Y4585</f>
        <v/>
      </c>
      <c r="AC4585" s="41">
        <f>$AA4585*$Z4585</f>
        <v/>
      </c>
      <c r="AD4585" s="41">
        <f>$AA4585*BonusMonths/12</f>
        <v/>
      </c>
      <c r="AE4585" s="41">
        <f>($AA4585+SI_Gross*$AB4585)*IF($Q4585=1,SI_O,SI_E)</f>
        <v/>
      </c>
      <c r="AF4585" s="41">
        <f>IF($Q4585=1,0,$AA4585*EOSB)</f>
        <v/>
      </c>
      <c r="AG4585" s="41">
        <f>$AN4585*$W4585</f>
        <v/>
      </c>
      <c r="AH4585" s="41">
        <f>SUM($AA4585:$AG4585)</f>
        <v/>
      </c>
      <c r="AI4585" s="41">
        <f>12*($AM4585+$AN4585)</f>
        <v/>
      </c>
      <c r="AJ4585" s="41">
        <f>$AM4585*((IncMonth-1)+(13-IncMonth)*(1+$X4585))+12*$AN4585</f>
        <v/>
      </c>
      <c r="AK4585" s="41">
        <f>IF($R4585=1,N($L4585)+N($M4585),0)</f>
        <v/>
      </c>
      <c r="AL4585">
        <f>IF($C4585="","",IF(N($L4585)&lt;=0,"Basic salary missing",IF(ISNA(MATCH($C4585,Departments!$A$5:$A$54,0)),"Department not on Departments sheet",IF(AND($I4585&lt;&gt;"",NOT(ISNUMBER($I4585))),"Date of birth is text, not a date",IF(AND($K4585&lt;&gt;"",NOT(ISNUMBER($K4585))),"Contract end is text, not a date","")))))</f>
        <v/>
      </c>
      <c r="AM4585" s="41">
        <f>IF($R4585=0,0,N($L4585)*(1+$Z4585+BonusMonths/12+IF($Q4585=1,0,EOSB))+N($M4585)+(N($L4585)+SI_Gross*N($M4585))*IF($Q4585=1,SI_O,SI_E))</f>
        <v/>
      </c>
      <c r="AN4585" s="41">
        <f>IF($R4585=0,0,(IF($Q4585=1,MedO,MedE+Ticket)+Training)/12)</f>
        <v/>
      </c>
    </row>
    <row r="4586">
      <c r="I4586" s="35" t="n"/>
      <c r="J4586" s="35" t="n"/>
      <c r="K4586" s="35" t="n"/>
      <c r="L4586" s="36" t="n"/>
      <c r="M4586" s="36" t="n"/>
      <c r="P4586" s="37" t="n"/>
      <c r="Q4586" s="38">
        <f>IF($C4586="",0,IF(OR(LOWER(TRIM($G4586))="omani",LOWER(TRIM($G4586))="oman",LOWER(TRIM($G4586))="om",LOWER(TRIM($G4586))="local"),1,0))</f>
        <v/>
      </c>
      <c r="R4586" s="38">
        <f>IF($C4586="",0,IF(OR(ISNUMBER(SEARCH("resign",$N4586)),ISNUMBER(SEARCH("terminat",$N4586)),ISNUMBER(SEARCH("inactive",$N4586)),ISNUMBER(SEARCH("vacan",$N4586)),ISNUMBER(SEARCH("deceased",$N4586)),ISNUMBER(SEARCH("separated",$N4586))),0,1))</f>
        <v/>
      </c>
      <c r="S4586">
        <f>IF(OR($R4586=0,NOT(ISNUMBER($I4586))),"",IFERROR(DATEDIF($I4586,DATE(FY,1,1),"y"),""))</f>
        <v/>
      </c>
      <c r="T4586">
        <f>IF(OR($R4586=0,NOT(ISNUMBER($J4586))),"",IFERROR(DATEDIF($J4586,DATE(FY,1,1),"y"),0))</f>
        <v/>
      </c>
      <c r="U4586" s="38">
        <f>IF(OR($R4586=0,NOT(ISNUMBER($I4586))),0,IF(YEAR($I4586)+IF($Q4586=1,RetAgeO,RetAgeE)=FY,MONTH($I4586),IF(YEAR($I4586)+IF($Q4586=1,RetAgeO,RetAgeE)&lt;FY,1,0)))</f>
        <v/>
      </c>
      <c r="V4586" s="38">
        <f>IF(OR($R4586=0,NOT(ISNUMBER($K4586))),0,IF(YEAR($K4586)=FY,MONTH($K4586),IF(YEAR($K4586)&lt;FY,1,0)))</f>
        <v/>
      </c>
      <c r="W4586" s="38">
        <f>IF($R4586=0,0,MIN(12,IF(AND(ISNUMBER($O4586),$O4586&gt;=1,$O4586&lt;=12),INT($O4586),12),IF(AND(RetireExit="Yes",$U4586&gt;0),$U4586,12),IF(AND(ContractExit="Yes",$V4586&gt;0),$V4586,12)))</f>
        <v/>
      </c>
      <c r="X4586" s="37">
        <f>IF(ISNUMBER($P4586),$P4586,IncPct)</f>
        <v/>
      </c>
      <c r="Y4586" s="39">
        <f>IF($W4586=0,0,MAX(0,MIN($W4586,IncMonth-1))+MAX(0,$W4586-IncMonth+1)*(1+$X4586))</f>
        <v/>
      </c>
      <c r="Z4586" s="40">
        <f>IF($C4586="",0,IFERROR(INDEX(Departments!$B$5:$B$54,MATCH($C4586,Departments!$A$5:$A$54,0)),0))</f>
        <v/>
      </c>
      <c r="AA4586" s="41">
        <f>N($L4586)*$Y4586</f>
        <v/>
      </c>
      <c r="AB4586" s="41">
        <f>N($M4586)*$Y4586</f>
        <v/>
      </c>
      <c r="AC4586" s="41">
        <f>$AA4586*$Z4586</f>
        <v/>
      </c>
      <c r="AD4586" s="41">
        <f>$AA4586*BonusMonths/12</f>
        <v/>
      </c>
      <c r="AE4586" s="41">
        <f>($AA4586+SI_Gross*$AB4586)*IF($Q4586=1,SI_O,SI_E)</f>
        <v/>
      </c>
      <c r="AF4586" s="41">
        <f>IF($Q4586=1,0,$AA4586*EOSB)</f>
        <v/>
      </c>
      <c r="AG4586" s="41">
        <f>$AN4586*$W4586</f>
        <v/>
      </c>
      <c r="AH4586" s="41">
        <f>SUM($AA4586:$AG4586)</f>
        <v/>
      </c>
      <c r="AI4586" s="41">
        <f>12*($AM4586+$AN4586)</f>
        <v/>
      </c>
      <c r="AJ4586" s="41">
        <f>$AM4586*((IncMonth-1)+(13-IncMonth)*(1+$X4586))+12*$AN4586</f>
        <v/>
      </c>
      <c r="AK4586" s="41">
        <f>IF($R4586=1,N($L4586)+N($M4586),0)</f>
        <v/>
      </c>
      <c r="AL4586">
        <f>IF($C4586="","",IF(N($L4586)&lt;=0,"Basic salary missing",IF(ISNA(MATCH($C4586,Departments!$A$5:$A$54,0)),"Department not on Departments sheet",IF(AND($I4586&lt;&gt;"",NOT(ISNUMBER($I4586))),"Date of birth is text, not a date",IF(AND($K4586&lt;&gt;"",NOT(ISNUMBER($K4586))),"Contract end is text, not a date","")))))</f>
        <v/>
      </c>
      <c r="AM4586" s="41">
        <f>IF($R4586=0,0,N($L4586)*(1+$Z4586+BonusMonths/12+IF($Q4586=1,0,EOSB))+N($M4586)+(N($L4586)+SI_Gross*N($M4586))*IF($Q4586=1,SI_O,SI_E))</f>
        <v/>
      </c>
      <c r="AN4586" s="41">
        <f>IF($R4586=0,0,(IF($Q4586=1,MedO,MedE+Ticket)+Training)/12)</f>
        <v/>
      </c>
    </row>
    <row r="4587">
      <c r="I4587" s="35" t="n"/>
      <c r="J4587" s="35" t="n"/>
      <c r="K4587" s="35" t="n"/>
      <c r="L4587" s="36" t="n"/>
      <c r="M4587" s="36" t="n"/>
      <c r="P4587" s="37" t="n"/>
      <c r="Q4587" s="38">
        <f>IF($C4587="",0,IF(OR(LOWER(TRIM($G4587))="omani",LOWER(TRIM($G4587))="oman",LOWER(TRIM($G4587))="om",LOWER(TRIM($G4587))="local"),1,0))</f>
        <v/>
      </c>
      <c r="R4587" s="38">
        <f>IF($C4587="",0,IF(OR(ISNUMBER(SEARCH("resign",$N4587)),ISNUMBER(SEARCH("terminat",$N4587)),ISNUMBER(SEARCH("inactive",$N4587)),ISNUMBER(SEARCH("vacan",$N4587)),ISNUMBER(SEARCH("deceased",$N4587)),ISNUMBER(SEARCH("separated",$N4587))),0,1))</f>
        <v/>
      </c>
      <c r="S4587">
        <f>IF(OR($R4587=0,NOT(ISNUMBER($I4587))),"",IFERROR(DATEDIF($I4587,DATE(FY,1,1),"y"),""))</f>
        <v/>
      </c>
      <c r="T4587">
        <f>IF(OR($R4587=0,NOT(ISNUMBER($J4587))),"",IFERROR(DATEDIF($J4587,DATE(FY,1,1),"y"),0))</f>
        <v/>
      </c>
      <c r="U4587" s="38">
        <f>IF(OR($R4587=0,NOT(ISNUMBER($I4587))),0,IF(YEAR($I4587)+IF($Q4587=1,RetAgeO,RetAgeE)=FY,MONTH($I4587),IF(YEAR($I4587)+IF($Q4587=1,RetAgeO,RetAgeE)&lt;FY,1,0)))</f>
        <v/>
      </c>
      <c r="V4587" s="38">
        <f>IF(OR($R4587=0,NOT(ISNUMBER($K4587))),0,IF(YEAR($K4587)=FY,MONTH($K4587),IF(YEAR($K4587)&lt;FY,1,0)))</f>
        <v/>
      </c>
      <c r="W4587" s="38">
        <f>IF($R4587=0,0,MIN(12,IF(AND(ISNUMBER($O4587),$O4587&gt;=1,$O4587&lt;=12),INT($O4587),12),IF(AND(RetireExit="Yes",$U4587&gt;0),$U4587,12),IF(AND(ContractExit="Yes",$V4587&gt;0),$V4587,12)))</f>
        <v/>
      </c>
      <c r="X4587" s="37">
        <f>IF(ISNUMBER($P4587),$P4587,IncPct)</f>
        <v/>
      </c>
      <c r="Y4587" s="39">
        <f>IF($W4587=0,0,MAX(0,MIN($W4587,IncMonth-1))+MAX(0,$W4587-IncMonth+1)*(1+$X4587))</f>
        <v/>
      </c>
      <c r="Z4587" s="40">
        <f>IF($C4587="",0,IFERROR(INDEX(Departments!$B$5:$B$54,MATCH($C4587,Departments!$A$5:$A$54,0)),0))</f>
        <v/>
      </c>
      <c r="AA4587" s="41">
        <f>N($L4587)*$Y4587</f>
        <v/>
      </c>
      <c r="AB4587" s="41">
        <f>N($M4587)*$Y4587</f>
        <v/>
      </c>
      <c r="AC4587" s="41">
        <f>$AA4587*$Z4587</f>
        <v/>
      </c>
      <c r="AD4587" s="41">
        <f>$AA4587*BonusMonths/12</f>
        <v/>
      </c>
      <c r="AE4587" s="41">
        <f>($AA4587+SI_Gross*$AB4587)*IF($Q4587=1,SI_O,SI_E)</f>
        <v/>
      </c>
      <c r="AF4587" s="41">
        <f>IF($Q4587=1,0,$AA4587*EOSB)</f>
        <v/>
      </c>
      <c r="AG4587" s="41">
        <f>$AN4587*$W4587</f>
        <v/>
      </c>
      <c r="AH4587" s="41">
        <f>SUM($AA4587:$AG4587)</f>
        <v/>
      </c>
      <c r="AI4587" s="41">
        <f>12*($AM4587+$AN4587)</f>
        <v/>
      </c>
      <c r="AJ4587" s="41">
        <f>$AM4587*((IncMonth-1)+(13-IncMonth)*(1+$X4587))+12*$AN4587</f>
        <v/>
      </c>
      <c r="AK4587" s="41">
        <f>IF($R4587=1,N($L4587)+N($M4587),0)</f>
        <v/>
      </c>
      <c r="AL4587">
        <f>IF($C4587="","",IF(N($L4587)&lt;=0,"Basic salary missing",IF(ISNA(MATCH($C4587,Departments!$A$5:$A$54,0)),"Department not on Departments sheet",IF(AND($I4587&lt;&gt;"",NOT(ISNUMBER($I4587))),"Date of birth is text, not a date",IF(AND($K4587&lt;&gt;"",NOT(ISNUMBER($K4587))),"Contract end is text, not a date","")))))</f>
        <v/>
      </c>
      <c r="AM4587" s="41">
        <f>IF($R4587=0,0,N($L4587)*(1+$Z4587+BonusMonths/12+IF($Q4587=1,0,EOSB))+N($M4587)+(N($L4587)+SI_Gross*N($M4587))*IF($Q4587=1,SI_O,SI_E))</f>
        <v/>
      </c>
      <c r="AN4587" s="41">
        <f>IF($R4587=0,0,(IF($Q4587=1,MedO,MedE+Ticket)+Training)/12)</f>
        <v/>
      </c>
    </row>
    <row r="4588">
      <c r="I4588" s="35" t="n"/>
      <c r="J4588" s="35" t="n"/>
      <c r="K4588" s="35" t="n"/>
      <c r="L4588" s="36" t="n"/>
      <c r="M4588" s="36" t="n"/>
      <c r="P4588" s="37" t="n"/>
      <c r="Q4588" s="38">
        <f>IF($C4588="",0,IF(OR(LOWER(TRIM($G4588))="omani",LOWER(TRIM($G4588))="oman",LOWER(TRIM($G4588))="om",LOWER(TRIM($G4588))="local"),1,0))</f>
        <v/>
      </c>
      <c r="R4588" s="38">
        <f>IF($C4588="",0,IF(OR(ISNUMBER(SEARCH("resign",$N4588)),ISNUMBER(SEARCH("terminat",$N4588)),ISNUMBER(SEARCH("inactive",$N4588)),ISNUMBER(SEARCH("vacan",$N4588)),ISNUMBER(SEARCH("deceased",$N4588)),ISNUMBER(SEARCH("separated",$N4588))),0,1))</f>
        <v/>
      </c>
      <c r="S4588">
        <f>IF(OR($R4588=0,NOT(ISNUMBER($I4588))),"",IFERROR(DATEDIF($I4588,DATE(FY,1,1),"y"),""))</f>
        <v/>
      </c>
      <c r="T4588">
        <f>IF(OR($R4588=0,NOT(ISNUMBER($J4588))),"",IFERROR(DATEDIF($J4588,DATE(FY,1,1),"y"),0))</f>
        <v/>
      </c>
      <c r="U4588" s="38">
        <f>IF(OR($R4588=0,NOT(ISNUMBER($I4588))),0,IF(YEAR($I4588)+IF($Q4588=1,RetAgeO,RetAgeE)=FY,MONTH($I4588),IF(YEAR($I4588)+IF($Q4588=1,RetAgeO,RetAgeE)&lt;FY,1,0)))</f>
        <v/>
      </c>
      <c r="V4588" s="38">
        <f>IF(OR($R4588=0,NOT(ISNUMBER($K4588))),0,IF(YEAR($K4588)=FY,MONTH($K4588),IF(YEAR($K4588)&lt;FY,1,0)))</f>
        <v/>
      </c>
      <c r="W4588" s="38">
        <f>IF($R4588=0,0,MIN(12,IF(AND(ISNUMBER($O4588),$O4588&gt;=1,$O4588&lt;=12),INT($O4588),12),IF(AND(RetireExit="Yes",$U4588&gt;0),$U4588,12),IF(AND(ContractExit="Yes",$V4588&gt;0),$V4588,12)))</f>
        <v/>
      </c>
      <c r="X4588" s="37">
        <f>IF(ISNUMBER($P4588),$P4588,IncPct)</f>
        <v/>
      </c>
      <c r="Y4588" s="39">
        <f>IF($W4588=0,0,MAX(0,MIN($W4588,IncMonth-1))+MAX(0,$W4588-IncMonth+1)*(1+$X4588))</f>
        <v/>
      </c>
      <c r="Z4588" s="40">
        <f>IF($C4588="",0,IFERROR(INDEX(Departments!$B$5:$B$54,MATCH($C4588,Departments!$A$5:$A$54,0)),0))</f>
        <v/>
      </c>
      <c r="AA4588" s="41">
        <f>N($L4588)*$Y4588</f>
        <v/>
      </c>
      <c r="AB4588" s="41">
        <f>N($M4588)*$Y4588</f>
        <v/>
      </c>
      <c r="AC4588" s="41">
        <f>$AA4588*$Z4588</f>
        <v/>
      </c>
      <c r="AD4588" s="41">
        <f>$AA4588*BonusMonths/12</f>
        <v/>
      </c>
      <c r="AE4588" s="41">
        <f>($AA4588+SI_Gross*$AB4588)*IF($Q4588=1,SI_O,SI_E)</f>
        <v/>
      </c>
      <c r="AF4588" s="41">
        <f>IF($Q4588=1,0,$AA4588*EOSB)</f>
        <v/>
      </c>
      <c r="AG4588" s="41">
        <f>$AN4588*$W4588</f>
        <v/>
      </c>
      <c r="AH4588" s="41">
        <f>SUM($AA4588:$AG4588)</f>
        <v/>
      </c>
      <c r="AI4588" s="41">
        <f>12*($AM4588+$AN4588)</f>
        <v/>
      </c>
      <c r="AJ4588" s="41">
        <f>$AM4588*((IncMonth-1)+(13-IncMonth)*(1+$X4588))+12*$AN4588</f>
        <v/>
      </c>
      <c r="AK4588" s="41">
        <f>IF($R4588=1,N($L4588)+N($M4588),0)</f>
        <v/>
      </c>
      <c r="AL4588">
        <f>IF($C4588="","",IF(N($L4588)&lt;=0,"Basic salary missing",IF(ISNA(MATCH($C4588,Departments!$A$5:$A$54,0)),"Department not on Departments sheet",IF(AND($I4588&lt;&gt;"",NOT(ISNUMBER($I4588))),"Date of birth is text, not a date",IF(AND($K4588&lt;&gt;"",NOT(ISNUMBER($K4588))),"Contract end is text, not a date","")))))</f>
        <v/>
      </c>
      <c r="AM4588" s="41">
        <f>IF($R4588=0,0,N($L4588)*(1+$Z4588+BonusMonths/12+IF($Q4588=1,0,EOSB))+N($M4588)+(N($L4588)+SI_Gross*N($M4588))*IF($Q4588=1,SI_O,SI_E))</f>
        <v/>
      </c>
      <c r="AN4588" s="41">
        <f>IF($R4588=0,0,(IF($Q4588=1,MedO,MedE+Ticket)+Training)/12)</f>
        <v/>
      </c>
    </row>
    <row r="4589">
      <c r="I4589" s="35" t="n"/>
      <c r="J4589" s="35" t="n"/>
      <c r="K4589" s="35" t="n"/>
      <c r="L4589" s="36" t="n"/>
      <c r="M4589" s="36" t="n"/>
      <c r="P4589" s="37" t="n"/>
      <c r="Q4589" s="38">
        <f>IF($C4589="",0,IF(OR(LOWER(TRIM($G4589))="omani",LOWER(TRIM($G4589))="oman",LOWER(TRIM($G4589))="om",LOWER(TRIM($G4589))="local"),1,0))</f>
        <v/>
      </c>
      <c r="R4589" s="38">
        <f>IF($C4589="",0,IF(OR(ISNUMBER(SEARCH("resign",$N4589)),ISNUMBER(SEARCH("terminat",$N4589)),ISNUMBER(SEARCH("inactive",$N4589)),ISNUMBER(SEARCH("vacan",$N4589)),ISNUMBER(SEARCH("deceased",$N4589)),ISNUMBER(SEARCH("separated",$N4589))),0,1))</f>
        <v/>
      </c>
      <c r="S4589">
        <f>IF(OR($R4589=0,NOT(ISNUMBER($I4589))),"",IFERROR(DATEDIF($I4589,DATE(FY,1,1),"y"),""))</f>
        <v/>
      </c>
      <c r="T4589">
        <f>IF(OR($R4589=0,NOT(ISNUMBER($J4589))),"",IFERROR(DATEDIF($J4589,DATE(FY,1,1),"y"),0))</f>
        <v/>
      </c>
      <c r="U4589" s="38">
        <f>IF(OR($R4589=0,NOT(ISNUMBER($I4589))),0,IF(YEAR($I4589)+IF($Q4589=1,RetAgeO,RetAgeE)=FY,MONTH($I4589),IF(YEAR($I4589)+IF($Q4589=1,RetAgeO,RetAgeE)&lt;FY,1,0)))</f>
        <v/>
      </c>
      <c r="V4589" s="38">
        <f>IF(OR($R4589=0,NOT(ISNUMBER($K4589))),0,IF(YEAR($K4589)=FY,MONTH($K4589),IF(YEAR($K4589)&lt;FY,1,0)))</f>
        <v/>
      </c>
      <c r="W4589" s="38">
        <f>IF($R4589=0,0,MIN(12,IF(AND(ISNUMBER($O4589),$O4589&gt;=1,$O4589&lt;=12),INT($O4589),12),IF(AND(RetireExit="Yes",$U4589&gt;0),$U4589,12),IF(AND(ContractExit="Yes",$V4589&gt;0),$V4589,12)))</f>
        <v/>
      </c>
      <c r="X4589" s="37">
        <f>IF(ISNUMBER($P4589),$P4589,IncPct)</f>
        <v/>
      </c>
      <c r="Y4589" s="39">
        <f>IF($W4589=0,0,MAX(0,MIN($W4589,IncMonth-1))+MAX(0,$W4589-IncMonth+1)*(1+$X4589))</f>
        <v/>
      </c>
      <c r="Z4589" s="40">
        <f>IF($C4589="",0,IFERROR(INDEX(Departments!$B$5:$B$54,MATCH($C4589,Departments!$A$5:$A$54,0)),0))</f>
        <v/>
      </c>
      <c r="AA4589" s="41">
        <f>N($L4589)*$Y4589</f>
        <v/>
      </c>
      <c r="AB4589" s="41">
        <f>N($M4589)*$Y4589</f>
        <v/>
      </c>
      <c r="AC4589" s="41">
        <f>$AA4589*$Z4589</f>
        <v/>
      </c>
      <c r="AD4589" s="41">
        <f>$AA4589*BonusMonths/12</f>
        <v/>
      </c>
      <c r="AE4589" s="41">
        <f>($AA4589+SI_Gross*$AB4589)*IF($Q4589=1,SI_O,SI_E)</f>
        <v/>
      </c>
      <c r="AF4589" s="41">
        <f>IF($Q4589=1,0,$AA4589*EOSB)</f>
        <v/>
      </c>
      <c r="AG4589" s="41">
        <f>$AN4589*$W4589</f>
        <v/>
      </c>
      <c r="AH4589" s="41">
        <f>SUM($AA4589:$AG4589)</f>
        <v/>
      </c>
      <c r="AI4589" s="41">
        <f>12*($AM4589+$AN4589)</f>
        <v/>
      </c>
      <c r="AJ4589" s="41">
        <f>$AM4589*((IncMonth-1)+(13-IncMonth)*(1+$X4589))+12*$AN4589</f>
        <v/>
      </c>
      <c r="AK4589" s="41">
        <f>IF($R4589=1,N($L4589)+N($M4589),0)</f>
        <v/>
      </c>
      <c r="AL4589">
        <f>IF($C4589="","",IF(N($L4589)&lt;=0,"Basic salary missing",IF(ISNA(MATCH($C4589,Departments!$A$5:$A$54,0)),"Department not on Departments sheet",IF(AND($I4589&lt;&gt;"",NOT(ISNUMBER($I4589))),"Date of birth is text, not a date",IF(AND($K4589&lt;&gt;"",NOT(ISNUMBER($K4589))),"Contract end is text, not a date","")))))</f>
        <v/>
      </c>
      <c r="AM4589" s="41">
        <f>IF($R4589=0,0,N($L4589)*(1+$Z4589+BonusMonths/12+IF($Q4589=1,0,EOSB))+N($M4589)+(N($L4589)+SI_Gross*N($M4589))*IF($Q4589=1,SI_O,SI_E))</f>
        <v/>
      </c>
      <c r="AN4589" s="41">
        <f>IF($R4589=0,0,(IF($Q4589=1,MedO,MedE+Ticket)+Training)/12)</f>
        <v/>
      </c>
    </row>
    <row r="4590">
      <c r="I4590" s="35" t="n"/>
      <c r="J4590" s="35" t="n"/>
      <c r="K4590" s="35" t="n"/>
      <c r="L4590" s="36" t="n"/>
      <c r="M4590" s="36" t="n"/>
      <c r="P4590" s="37" t="n"/>
      <c r="Q4590" s="38">
        <f>IF($C4590="",0,IF(OR(LOWER(TRIM($G4590))="omani",LOWER(TRIM($G4590))="oman",LOWER(TRIM($G4590))="om",LOWER(TRIM($G4590))="local"),1,0))</f>
        <v/>
      </c>
      <c r="R4590" s="38">
        <f>IF($C4590="",0,IF(OR(ISNUMBER(SEARCH("resign",$N4590)),ISNUMBER(SEARCH("terminat",$N4590)),ISNUMBER(SEARCH("inactive",$N4590)),ISNUMBER(SEARCH("vacan",$N4590)),ISNUMBER(SEARCH("deceased",$N4590)),ISNUMBER(SEARCH("separated",$N4590))),0,1))</f>
        <v/>
      </c>
      <c r="S4590">
        <f>IF(OR($R4590=0,NOT(ISNUMBER($I4590))),"",IFERROR(DATEDIF($I4590,DATE(FY,1,1),"y"),""))</f>
        <v/>
      </c>
      <c r="T4590">
        <f>IF(OR($R4590=0,NOT(ISNUMBER($J4590))),"",IFERROR(DATEDIF($J4590,DATE(FY,1,1),"y"),0))</f>
        <v/>
      </c>
      <c r="U4590" s="38">
        <f>IF(OR($R4590=0,NOT(ISNUMBER($I4590))),0,IF(YEAR($I4590)+IF($Q4590=1,RetAgeO,RetAgeE)=FY,MONTH($I4590),IF(YEAR($I4590)+IF($Q4590=1,RetAgeO,RetAgeE)&lt;FY,1,0)))</f>
        <v/>
      </c>
      <c r="V4590" s="38">
        <f>IF(OR($R4590=0,NOT(ISNUMBER($K4590))),0,IF(YEAR($K4590)=FY,MONTH($K4590),IF(YEAR($K4590)&lt;FY,1,0)))</f>
        <v/>
      </c>
      <c r="W4590" s="38">
        <f>IF($R4590=0,0,MIN(12,IF(AND(ISNUMBER($O4590),$O4590&gt;=1,$O4590&lt;=12),INT($O4590),12),IF(AND(RetireExit="Yes",$U4590&gt;0),$U4590,12),IF(AND(ContractExit="Yes",$V4590&gt;0),$V4590,12)))</f>
        <v/>
      </c>
      <c r="X4590" s="37">
        <f>IF(ISNUMBER($P4590),$P4590,IncPct)</f>
        <v/>
      </c>
      <c r="Y4590" s="39">
        <f>IF($W4590=0,0,MAX(0,MIN($W4590,IncMonth-1))+MAX(0,$W4590-IncMonth+1)*(1+$X4590))</f>
        <v/>
      </c>
      <c r="Z4590" s="40">
        <f>IF($C4590="",0,IFERROR(INDEX(Departments!$B$5:$B$54,MATCH($C4590,Departments!$A$5:$A$54,0)),0))</f>
        <v/>
      </c>
      <c r="AA4590" s="41">
        <f>N($L4590)*$Y4590</f>
        <v/>
      </c>
      <c r="AB4590" s="41">
        <f>N($M4590)*$Y4590</f>
        <v/>
      </c>
      <c r="AC4590" s="41">
        <f>$AA4590*$Z4590</f>
        <v/>
      </c>
      <c r="AD4590" s="41">
        <f>$AA4590*BonusMonths/12</f>
        <v/>
      </c>
      <c r="AE4590" s="41">
        <f>($AA4590+SI_Gross*$AB4590)*IF($Q4590=1,SI_O,SI_E)</f>
        <v/>
      </c>
      <c r="AF4590" s="41">
        <f>IF($Q4590=1,0,$AA4590*EOSB)</f>
        <v/>
      </c>
      <c r="AG4590" s="41">
        <f>$AN4590*$W4590</f>
        <v/>
      </c>
      <c r="AH4590" s="41">
        <f>SUM($AA4590:$AG4590)</f>
        <v/>
      </c>
      <c r="AI4590" s="41">
        <f>12*($AM4590+$AN4590)</f>
        <v/>
      </c>
      <c r="AJ4590" s="41">
        <f>$AM4590*((IncMonth-1)+(13-IncMonth)*(1+$X4590))+12*$AN4590</f>
        <v/>
      </c>
      <c r="AK4590" s="41">
        <f>IF($R4590=1,N($L4590)+N($M4590),0)</f>
        <v/>
      </c>
      <c r="AL4590">
        <f>IF($C4590="","",IF(N($L4590)&lt;=0,"Basic salary missing",IF(ISNA(MATCH($C4590,Departments!$A$5:$A$54,0)),"Department not on Departments sheet",IF(AND($I4590&lt;&gt;"",NOT(ISNUMBER($I4590))),"Date of birth is text, not a date",IF(AND($K4590&lt;&gt;"",NOT(ISNUMBER($K4590))),"Contract end is text, not a date","")))))</f>
        <v/>
      </c>
      <c r="AM4590" s="41">
        <f>IF($R4590=0,0,N($L4590)*(1+$Z4590+BonusMonths/12+IF($Q4590=1,0,EOSB))+N($M4590)+(N($L4590)+SI_Gross*N($M4590))*IF($Q4590=1,SI_O,SI_E))</f>
        <v/>
      </c>
      <c r="AN4590" s="41">
        <f>IF($R4590=0,0,(IF($Q4590=1,MedO,MedE+Ticket)+Training)/12)</f>
        <v/>
      </c>
    </row>
    <row r="4591">
      <c r="I4591" s="35" t="n"/>
      <c r="J4591" s="35" t="n"/>
      <c r="K4591" s="35" t="n"/>
      <c r="L4591" s="36" t="n"/>
      <c r="M4591" s="36" t="n"/>
      <c r="P4591" s="37" t="n"/>
      <c r="Q4591" s="38">
        <f>IF($C4591="",0,IF(OR(LOWER(TRIM($G4591))="omani",LOWER(TRIM($G4591))="oman",LOWER(TRIM($G4591))="om",LOWER(TRIM($G4591))="local"),1,0))</f>
        <v/>
      </c>
      <c r="R4591" s="38">
        <f>IF($C4591="",0,IF(OR(ISNUMBER(SEARCH("resign",$N4591)),ISNUMBER(SEARCH("terminat",$N4591)),ISNUMBER(SEARCH("inactive",$N4591)),ISNUMBER(SEARCH("vacan",$N4591)),ISNUMBER(SEARCH("deceased",$N4591)),ISNUMBER(SEARCH("separated",$N4591))),0,1))</f>
        <v/>
      </c>
      <c r="S4591">
        <f>IF(OR($R4591=0,NOT(ISNUMBER($I4591))),"",IFERROR(DATEDIF($I4591,DATE(FY,1,1),"y"),""))</f>
        <v/>
      </c>
      <c r="T4591">
        <f>IF(OR($R4591=0,NOT(ISNUMBER($J4591))),"",IFERROR(DATEDIF($J4591,DATE(FY,1,1),"y"),0))</f>
        <v/>
      </c>
      <c r="U4591" s="38">
        <f>IF(OR($R4591=0,NOT(ISNUMBER($I4591))),0,IF(YEAR($I4591)+IF($Q4591=1,RetAgeO,RetAgeE)=FY,MONTH($I4591),IF(YEAR($I4591)+IF($Q4591=1,RetAgeO,RetAgeE)&lt;FY,1,0)))</f>
        <v/>
      </c>
      <c r="V4591" s="38">
        <f>IF(OR($R4591=0,NOT(ISNUMBER($K4591))),0,IF(YEAR($K4591)=FY,MONTH($K4591),IF(YEAR($K4591)&lt;FY,1,0)))</f>
        <v/>
      </c>
      <c r="W4591" s="38">
        <f>IF($R4591=0,0,MIN(12,IF(AND(ISNUMBER($O4591),$O4591&gt;=1,$O4591&lt;=12),INT($O4591),12),IF(AND(RetireExit="Yes",$U4591&gt;0),$U4591,12),IF(AND(ContractExit="Yes",$V4591&gt;0),$V4591,12)))</f>
        <v/>
      </c>
      <c r="X4591" s="37">
        <f>IF(ISNUMBER($P4591),$P4591,IncPct)</f>
        <v/>
      </c>
      <c r="Y4591" s="39">
        <f>IF($W4591=0,0,MAX(0,MIN($W4591,IncMonth-1))+MAX(0,$W4591-IncMonth+1)*(1+$X4591))</f>
        <v/>
      </c>
      <c r="Z4591" s="40">
        <f>IF($C4591="",0,IFERROR(INDEX(Departments!$B$5:$B$54,MATCH($C4591,Departments!$A$5:$A$54,0)),0))</f>
        <v/>
      </c>
      <c r="AA4591" s="41">
        <f>N($L4591)*$Y4591</f>
        <v/>
      </c>
      <c r="AB4591" s="41">
        <f>N($M4591)*$Y4591</f>
        <v/>
      </c>
      <c r="AC4591" s="41">
        <f>$AA4591*$Z4591</f>
        <v/>
      </c>
      <c r="AD4591" s="41">
        <f>$AA4591*BonusMonths/12</f>
        <v/>
      </c>
      <c r="AE4591" s="41">
        <f>($AA4591+SI_Gross*$AB4591)*IF($Q4591=1,SI_O,SI_E)</f>
        <v/>
      </c>
      <c r="AF4591" s="41">
        <f>IF($Q4591=1,0,$AA4591*EOSB)</f>
        <v/>
      </c>
      <c r="AG4591" s="41">
        <f>$AN4591*$W4591</f>
        <v/>
      </c>
      <c r="AH4591" s="41">
        <f>SUM($AA4591:$AG4591)</f>
        <v/>
      </c>
      <c r="AI4591" s="41">
        <f>12*($AM4591+$AN4591)</f>
        <v/>
      </c>
      <c r="AJ4591" s="41">
        <f>$AM4591*((IncMonth-1)+(13-IncMonth)*(1+$X4591))+12*$AN4591</f>
        <v/>
      </c>
      <c r="AK4591" s="41">
        <f>IF($R4591=1,N($L4591)+N($M4591),0)</f>
        <v/>
      </c>
      <c r="AL4591">
        <f>IF($C4591="","",IF(N($L4591)&lt;=0,"Basic salary missing",IF(ISNA(MATCH($C4591,Departments!$A$5:$A$54,0)),"Department not on Departments sheet",IF(AND($I4591&lt;&gt;"",NOT(ISNUMBER($I4591))),"Date of birth is text, not a date",IF(AND($K4591&lt;&gt;"",NOT(ISNUMBER($K4591))),"Contract end is text, not a date","")))))</f>
        <v/>
      </c>
      <c r="AM4591" s="41">
        <f>IF($R4591=0,0,N($L4591)*(1+$Z4591+BonusMonths/12+IF($Q4591=1,0,EOSB))+N($M4591)+(N($L4591)+SI_Gross*N($M4591))*IF($Q4591=1,SI_O,SI_E))</f>
        <v/>
      </c>
      <c r="AN4591" s="41">
        <f>IF($R4591=0,0,(IF($Q4591=1,MedO,MedE+Ticket)+Training)/12)</f>
        <v/>
      </c>
    </row>
    <row r="4592">
      <c r="I4592" s="35" t="n"/>
      <c r="J4592" s="35" t="n"/>
      <c r="K4592" s="35" t="n"/>
      <c r="L4592" s="36" t="n"/>
      <c r="M4592" s="36" t="n"/>
      <c r="P4592" s="37" t="n"/>
      <c r="Q4592" s="38">
        <f>IF($C4592="",0,IF(OR(LOWER(TRIM($G4592))="omani",LOWER(TRIM($G4592))="oman",LOWER(TRIM($G4592))="om",LOWER(TRIM($G4592))="local"),1,0))</f>
        <v/>
      </c>
      <c r="R4592" s="38">
        <f>IF($C4592="",0,IF(OR(ISNUMBER(SEARCH("resign",$N4592)),ISNUMBER(SEARCH("terminat",$N4592)),ISNUMBER(SEARCH("inactive",$N4592)),ISNUMBER(SEARCH("vacan",$N4592)),ISNUMBER(SEARCH("deceased",$N4592)),ISNUMBER(SEARCH("separated",$N4592))),0,1))</f>
        <v/>
      </c>
      <c r="S4592">
        <f>IF(OR($R4592=0,NOT(ISNUMBER($I4592))),"",IFERROR(DATEDIF($I4592,DATE(FY,1,1),"y"),""))</f>
        <v/>
      </c>
      <c r="T4592">
        <f>IF(OR($R4592=0,NOT(ISNUMBER($J4592))),"",IFERROR(DATEDIF($J4592,DATE(FY,1,1),"y"),0))</f>
        <v/>
      </c>
      <c r="U4592" s="38">
        <f>IF(OR($R4592=0,NOT(ISNUMBER($I4592))),0,IF(YEAR($I4592)+IF($Q4592=1,RetAgeO,RetAgeE)=FY,MONTH($I4592),IF(YEAR($I4592)+IF($Q4592=1,RetAgeO,RetAgeE)&lt;FY,1,0)))</f>
        <v/>
      </c>
      <c r="V4592" s="38">
        <f>IF(OR($R4592=0,NOT(ISNUMBER($K4592))),0,IF(YEAR($K4592)=FY,MONTH($K4592),IF(YEAR($K4592)&lt;FY,1,0)))</f>
        <v/>
      </c>
      <c r="W4592" s="38">
        <f>IF($R4592=0,0,MIN(12,IF(AND(ISNUMBER($O4592),$O4592&gt;=1,$O4592&lt;=12),INT($O4592),12),IF(AND(RetireExit="Yes",$U4592&gt;0),$U4592,12),IF(AND(ContractExit="Yes",$V4592&gt;0),$V4592,12)))</f>
        <v/>
      </c>
      <c r="X4592" s="37">
        <f>IF(ISNUMBER($P4592),$P4592,IncPct)</f>
        <v/>
      </c>
      <c r="Y4592" s="39">
        <f>IF($W4592=0,0,MAX(0,MIN($W4592,IncMonth-1))+MAX(0,$W4592-IncMonth+1)*(1+$X4592))</f>
        <v/>
      </c>
      <c r="Z4592" s="40">
        <f>IF($C4592="",0,IFERROR(INDEX(Departments!$B$5:$B$54,MATCH($C4592,Departments!$A$5:$A$54,0)),0))</f>
        <v/>
      </c>
      <c r="AA4592" s="41">
        <f>N($L4592)*$Y4592</f>
        <v/>
      </c>
      <c r="AB4592" s="41">
        <f>N($M4592)*$Y4592</f>
        <v/>
      </c>
      <c r="AC4592" s="41">
        <f>$AA4592*$Z4592</f>
        <v/>
      </c>
      <c r="AD4592" s="41">
        <f>$AA4592*BonusMonths/12</f>
        <v/>
      </c>
      <c r="AE4592" s="41">
        <f>($AA4592+SI_Gross*$AB4592)*IF($Q4592=1,SI_O,SI_E)</f>
        <v/>
      </c>
      <c r="AF4592" s="41">
        <f>IF($Q4592=1,0,$AA4592*EOSB)</f>
        <v/>
      </c>
      <c r="AG4592" s="41">
        <f>$AN4592*$W4592</f>
        <v/>
      </c>
      <c r="AH4592" s="41">
        <f>SUM($AA4592:$AG4592)</f>
        <v/>
      </c>
      <c r="AI4592" s="41">
        <f>12*($AM4592+$AN4592)</f>
        <v/>
      </c>
      <c r="AJ4592" s="41">
        <f>$AM4592*((IncMonth-1)+(13-IncMonth)*(1+$X4592))+12*$AN4592</f>
        <v/>
      </c>
      <c r="AK4592" s="41">
        <f>IF($R4592=1,N($L4592)+N($M4592),0)</f>
        <v/>
      </c>
      <c r="AL4592">
        <f>IF($C4592="","",IF(N($L4592)&lt;=0,"Basic salary missing",IF(ISNA(MATCH($C4592,Departments!$A$5:$A$54,0)),"Department not on Departments sheet",IF(AND($I4592&lt;&gt;"",NOT(ISNUMBER($I4592))),"Date of birth is text, not a date",IF(AND($K4592&lt;&gt;"",NOT(ISNUMBER($K4592))),"Contract end is text, not a date","")))))</f>
        <v/>
      </c>
      <c r="AM4592" s="41">
        <f>IF($R4592=0,0,N($L4592)*(1+$Z4592+BonusMonths/12+IF($Q4592=1,0,EOSB))+N($M4592)+(N($L4592)+SI_Gross*N($M4592))*IF($Q4592=1,SI_O,SI_E))</f>
        <v/>
      </c>
      <c r="AN4592" s="41">
        <f>IF($R4592=0,0,(IF($Q4592=1,MedO,MedE+Ticket)+Training)/12)</f>
        <v/>
      </c>
    </row>
    <row r="4593">
      <c r="I4593" s="35" t="n"/>
      <c r="J4593" s="35" t="n"/>
      <c r="K4593" s="35" t="n"/>
      <c r="L4593" s="36" t="n"/>
      <c r="M4593" s="36" t="n"/>
      <c r="P4593" s="37" t="n"/>
      <c r="Q4593" s="38">
        <f>IF($C4593="",0,IF(OR(LOWER(TRIM($G4593))="omani",LOWER(TRIM($G4593))="oman",LOWER(TRIM($G4593))="om",LOWER(TRIM($G4593))="local"),1,0))</f>
        <v/>
      </c>
      <c r="R4593" s="38">
        <f>IF($C4593="",0,IF(OR(ISNUMBER(SEARCH("resign",$N4593)),ISNUMBER(SEARCH("terminat",$N4593)),ISNUMBER(SEARCH("inactive",$N4593)),ISNUMBER(SEARCH("vacan",$N4593)),ISNUMBER(SEARCH("deceased",$N4593)),ISNUMBER(SEARCH("separated",$N4593))),0,1))</f>
        <v/>
      </c>
      <c r="S4593">
        <f>IF(OR($R4593=0,NOT(ISNUMBER($I4593))),"",IFERROR(DATEDIF($I4593,DATE(FY,1,1),"y"),""))</f>
        <v/>
      </c>
      <c r="T4593">
        <f>IF(OR($R4593=0,NOT(ISNUMBER($J4593))),"",IFERROR(DATEDIF($J4593,DATE(FY,1,1),"y"),0))</f>
        <v/>
      </c>
      <c r="U4593" s="38">
        <f>IF(OR($R4593=0,NOT(ISNUMBER($I4593))),0,IF(YEAR($I4593)+IF($Q4593=1,RetAgeO,RetAgeE)=FY,MONTH($I4593),IF(YEAR($I4593)+IF($Q4593=1,RetAgeO,RetAgeE)&lt;FY,1,0)))</f>
        <v/>
      </c>
      <c r="V4593" s="38">
        <f>IF(OR($R4593=0,NOT(ISNUMBER($K4593))),0,IF(YEAR($K4593)=FY,MONTH($K4593),IF(YEAR($K4593)&lt;FY,1,0)))</f>
        <v/>
      </c>
      <c r="W4593" s="38">
        <f>IF($R4593=0,0,MIN(12,IF(AND(ISNUMBER($O4593),$O4593&gt;=1,$O4593&lt;=12),INT($O4593),12),IF(AND(RetireExit="Yes",$U4593&gt;0),$U4593,12),IF(AND(ContractExit="Yes",$V4593&gt;0),$V4593,12)))</f>
        <v/>
      </c>
      <c r="X4593" s="37">
        <f>IF(ISNUMBER($P4593),$P4593,IncPct)</f>
        <v/>
      </c>
      <c r="Y4593" s="39">
        <f>IF($W4593=0,0,MAX(0,MIN($W4593,IncMonth-1))+MAX(0,$W4593-IncMonth+1)*(1+$X4593))</f>
        <v/>
      </c>
      <c r="Z4593" s="40">
        <f>IF($C4593="",0,IFERROR(INDEX(Departments!$B$5:$B$54,MATCH($C4593,Departments!$A$5:$A$54,0)),0))</f>
        <v/>
      </c>
      <c r="AA4593" s="41">
        <f>N($L4593)*$Y4593</f>
        <v/>
      </c>
      <c r="AB4593" s="41">
        <f>N($M4593)*$Y4593</f>
        <v/>
      </c>
      <c r="AC4593" s="41">
        <f>$AA4593*$Z4593</f>
        <v/>
      </c>
      <c r="AD4593" s="41">
        <f>$AA4593*BonusMonths/12</f>
        <v/>
      </c>
      <c r="AE4593" s="41">
        <f>($AA4593+SI_Gross*$AB4593)*IF($Q4593=1,SI_O,SI_E)</f>
        <v/>
      </c>
      <c r="AF4593" s="41">
        <f>IF($Q4593=1,0,$AA4593*EOSB)</f>
        <v/>
      </c>
      <c r="AG4593" s="41">
        <f>$AN4593*$W4593</f>
        <v/>
      </c>
      <c r="AH4593" s="41">
        <f>SUM($AA4593:$AG4593)</f>
        <v/>
      </c>
      <c r="AI4593" s="41">
        <f>12*($AM4593+$AN4593)</f>
        <v/>
      </c>
      <c r="AJ4593" s="41">
        <f>$AM4593*((IncMonth-1)+(13-IncMonth)*(1+$X4593))+12*$AN4593</f>
        <v/>
      </c>
      <c r="AK4593" s="41">
        <f>IF($R4593=1,N($L4593)+N($M4593),0)</f>
        <v/>
      </c>
      <c r="AL4593">
        <f>IF($C4593="","",IF(N($L4593)&lt;=0,"Basic salary missing",IF(ISNA(MATCH($C4593,Departments!$A$5:$A$54,0)),"Department not on Departments sheet",IF(AND($I4593&lt;&gt;"",NOT(ISNUMBER($I4593))),"Date of birth is text, not a date",IF(AND($K4593&lt;&gt;"",NOT(ISNUMBER($K4593))),"Contract end is text, not a date","")))))</f>
        <v/>
      </c>
      <c r="AM4593" s="41">
        <f>IF($R4593=0,0,N($L4593)*(1+$Z4593+BonusMonths/12+IF($Q4593=1,0,EOSB))+N($M4593)+(N($L4593)+SI_Gross*N($M4593))*IF($Q4593=1,SI_O,SI_E))</f>
        <v/>
      </c>
      <c r="AN4593" s="41">
        <f>IF($R4593=0,0,(IF($Q4593=1,MedO,MedE+Ticket)+Training)/12)</f>
        <v/>
      </c>
    </row>
    <row r="4594">
      <c r="I4594" s="35" t="n"/>
      <c r="J4594" s="35" t="n"/>
      <c r="K4594" s="35" t="n"/>
      <c r="L4594" s="36" t="n"/>
      <c r="M4594" s="36" t="n"/>
      <c r="P4594" s="37" t="n"/>
      <c r="Q4594" s="38">
        <f>IF($C4594="",0,IF(OR(LOWER(TRIM($G4594))="omani",LOWER(TRIM($G4594))="oman",LOWER(TRIM($G4594))="om",LOWER(TRIM($G4594))="local"),1,0))</f>
        <v/>
      </c>
      <c r="R4594" s="38">
        <f>IF($C4594="",0,IF(OR(ISNUMBER(SEARCH("resign",$N4594)),ISNUMBER(SEARCH("terminat",$N4594)),ISNUMBER(SEARCH("inactive",$N4594)),ISNUMBER(SEARCH("vacan",$N4594)),ISNUMBER(SEARCH("deceased",$N4594)),ISNUMBER(SEARCH("separated",$N4594))),0,1))</f>
        <v/>
      </c>
      <c r="S4594">
        <f>IF(OR($R4594=0,NOT(ISNUMBER($I4594))),"",IFERROR(DATEDIF($I4594,DATE(FY,1,1),"y"),""))</f>
        <v/>
      </c>
      <c r="T4594">
        <f>IF(OR($R4594=0,NOT(ISNUMBER($J4594))),"",IFERROR(DATEDIF($J4594,DATE(FY,1,1),"y"),0))</f>
        <v/>
      </c>
      <c r="U4594" s="38">
        <f>IF(OR($R4594=0,NOT(ISNUMBER($I4594))),0,IF(YEAR($I4594)+IF($Q4594=1,RetAgeO,RetAgeE)=FY,MONTH($I4594),IF(YEAR($I4594)+IF($Q4594=1,RetAgeO,RetAgeE)&lt;FY,1,0)))</f>
        <v/>
      </c>
      <c r="V4594" s="38">
        <f>IF(OR($R4594=0,NOT(ISNUMBER($K4594))),0,IF(YEAR($K4594)=FY,MONTH($K4594),IF(YEAR($K4594)&lt;FY,1,0)))</f>
        <v/>
      </c>
      <c r="W4594" s="38">
        <f>IF($R4594=0,0,MIN(12,IF(AND(ISNUMBER($O4594),$O4594&gt;=1,$O4594&lt;=12),INT($O4594),12),IF(AND(RetireExit="Yes",$U4594&gt;0),$U4594,12),IF(AND(ContractExit="Yes",$V4594&gt;0),$V4594,12)))</f>
        <v/>
      </c>
      <c r="X4594" s="37">
        <f>IF(ISNUMBER($P4594),$P4594,IncPct)</f>
        <v/>
      </c>
      <c r="Y4594" s="39">
        <f>IF($W4594=0,0,MAX(0,MIN($W4594,IncMonth-1))+MAX(0,$W4594-IncMonth+1)*(1+$X4594))</f>
        <v/>
      </c>
      <c r="Z4594" s="40">
        <f>IF($C4594="",0,IFERROR(INDEX(Departments!$B$5:$B$54,MATCH($C4594,Departments!$A$5:$A$54,0)),0))</f>
        <v/>
      </c>
      <c r="AA4594" s="41">
        <f>N($L4594)*$Y4594</f>
        <v/>
      </c>
      <c r="AB4594" s="41">
        <f>N($M4594)*$Y4594</f>
        <v/>
      </c>
      <c r="AC4594" s="41">
        <f>$AA4594*$Z4594</f>
        <v/>
      </c>
      <c r="AD4594" s="41">
        <f>$AA4594*BonusMonths/12</f>
        <v/>
      </c>
      <c r="AE4594" s="41">
        <f>($AA4594+SI_Gross*$AB4594)*IF($Q4594=1,SI_O,SI_E)</f>
        <v/>
      </c>
      <c r="AF4594" s="41">
        <f>IF($Q4594=1,0,$AA4594*EOSB)</f>
        <v/>
      </c>
      <c r="AG4594" s="41">
        <f>$AN4594*$W4594</f>
        <v/>
      </c>
      <c r="AH4594" s="41">
        <f>SUM($AA4594:$AG4594)</f>
        <v/>
      </c>
      <c r="AI4594" s="41">
        <f>12*($AM4594+$AN4594)</f>
        <v/>
      </c>
      <c r="AJ4594" s="41">
        <f>$AM4594*((IncMonth-1)+(13-IncMonth)*(1+$X4594))+12*$AN4594</f>
        <v/>
      </c>
      <c r="AK4594" s="41">
        <f>IF($R4594=1,N($L4594)+N($M4594),0)</f>
        <v/>
      </c>
      <c r="AL4594">
        <f>IF($C4594="","",IF(N($L4594)&lt;=0,"Basic salary missing",IF(ISNA(MATCH($C4594,Departments!$A$5:$A$54,0)),"Department not on Departments sheet",IF(AND($I4594&lt;&gt;"",NOT(ISNUMBER($I4594))),"Date of birth is text, not a date",IF(AND($K4594&lt;&gt;"",NOT(ISNUMBER($K4594))),"Contract end is text, not a date","")))))</f>
        <v/>
      </c>
      <c r="AM4594" s="41">
        <f>IF($R4594=0,0,N($L4594)*(1+$Z4594+BonusMonths/12+IF($Q4594=1,0,EOSB))+N($M4594)+(N($L4594)+SI_Gross*N($M4594))*IF($Q4594=1,SI_O,SI_E))</f>
        <v/>
      </c>
      <c r="AN4594" s="41">
        <f>IF($R4594=0,0,(IF($Q4594=1,MedO,MedE+Ticket)+Training)/12)</f>
        <v/>
      </c>
    </row>
    <row r="4595">
      <c r="I4595" s="35" t="n"/>
      <c r="J4595" s="35" t="n"/>
      <c r="K4595" s="35" t="n"/>
      <c r="L4595" s="36" t="n"/>
      <c r="M4595" s="36" t="n"/>
      <c r="P4595" s="37" t="n"/>
      <c r="Q4595" s="38">
        <f>IF($C4595="",0,IF(OR(LOWER(TRIM($G4595))="omani",LOWER(TRIM($G4595))="oman",LOWER(TRIM($G4595))="om",LOWER(TRIM($G4595))="local"),1,0))</f>
        <v/>
      </c>
      <c r="R4595" s="38">
        <f>IF($C4595="",0,IF(OR(ISNUMBER(SEARCH("resign",$N4595)),ISNUMBER(SEARCH("terminat",$N4595)),ISNUMBER(SEARCH("inactive",$N4595)),ISNUMBER(SEARCH("vacan",$N4595)),ISNUMBER(SEARCH("deceased",$N4595)),ISNUMBER(SEARCH("separated",$N4595))),0,1))</f>
        <v/>
      </c>
      <c r="S4595">
        <f>IF(OR($R4595=0,NOT(ISNUMBER($I4595))),"",IFERROR(DATEDIF($I4595,DATE(FY,1,1),"y"),""))</f>
        <v/>
      </c>
      <c r="T4595">
        <f>IF(OR($R4595=0,NOT(ISNUMBER($J4595))),"",IFERROR(DATEDIF($J4595,DATE(FY,1,1),"y"),0))</f>
        <v/>
      </c>
      <c r="U4595" s="38">
        <f>IF(OR($R4595=0,NOT(ISNUMBER($I4595))),0,IF(YEAR($I4595)+IF($Q4595=1,RetAgeO,RetAgeE)=FY,MONTH($I4595),IF(YEAR($I4595)+IF($Q4595=1,RetAgeO,RetAgeE)&lt;FY,1,0)))</f>
        <v/>
      </c>
      <c r="V4595" s="38">
        <f>IF(OR($R4595=0,NOT(ISNUMBER($K4595))),0,IF(YEAR($K4595)=FY,MONTH($K4595),IF(YEAR($K4595)&lt;FY,1,0)))</f>
        <v/>
      </c>
      <c r="W4595" s="38">
        <f>IF($R4595=0,0,MIN(12,IF(AND(ISNUMBER($O4595),$O4595&gt;=1,$O4595&lt;=12),INT($O4595),12),IF(AND(RetireExit="Yes",$U4595&gt;0),$U4595,12),IF(AND(ContractExit="Yes",$V4595&gt;0),$V4595,12)))</f>
        <v/>
      </c>
      <c r="X4595" s="37">
        <f>IF(ISNUMBER($P4595),$P4595,IncPct)</f>
        <v/>
      </c>
      <c r="Y4595" s="39">
        <f>IF($W4595=0,0,MAX(0,MIN($W4595,IncMonth-1))+MAX(0,$W4595-IncMonth+1)*(1+$X4595))</f>
        <v/>
      </c>
      <c r="Z4595" s="40">
        <f>IF($C4595="",0,IFERROR(INDEX(Departments!$B$5:$B$54,MATCH($C4595,Departments!$A$5:$A$54,0)),0))</f>
        <v/>
      </c>
      <c r="AA4595" s="41">
        <f>N($L4595)*$Y4595</f>
        <v/>
      </c>
      <c r="AB4595" s="41">
        <f>N($M4595)*$Y4595</f>
        <v/>
      </c>
      <c r="AC4595" s="41">
        <f>$AA4595*$Z4595</f>
        <v/>
      </c>
      <c r="AD4595" s="41">
        <f>$AA4595*BonusMonths/12</f>
        <v/>
      </c>
      <c r="AE4595" s="41">
        <f>($AA4595+SI_Gross*$AB4595)*IF($Q4595=1,SI_O,SI_E)</f>
        <v/>
      </c>
      <c r="AF4595" s="41">
        <f>IF($Q4595=1,0,$AA4595*EOSB)</f>
        <v/>
      </c>
      <c r="AG4595" s="41">
        <f>$AN4595*$W4595</f>
        <v/>
      </c>
      <c r="AH4595" s="41">
        <f>SUM($AA4595:$AG4595)</f>
        <v/>
      </c>
      <c r="AI4595" s="41">
        <f>12*($AM4595+$AN4595)</f>
        <v/>
      </c>
      <c r="AJ4595" s="41">
        <f>$AM4595*((IncMonth-1)+(13-IncMonth)*(1+$X4595))+12*$AN4595</f>
        <v/>
      </c>
      <c r="AK4595" s="41">
        <f>IF($R4595=1,N($L4595)+N($M4595),0)</f>
        <v/>
      </c>
      <c r="AL4595">
        <f>IF($C4595="","",IF(N($L4595)&lt;=0,"Basic salary missing",IF(ISNA(MATCH($C4595,Departments!$A$5:$A$54,0)),"Department not on Departments sheet",IF(AND($I4595&lt;&gt;"",NOT(ISNUMBER($I4595))),"Date of birth is text, not a date",IF(AND($K4595&lt;&gt;"",NOT(ISNUMBER($K4595))),"Contract end is text, not a date","")))))</f>
        <v/>
      </c>
      <c r="AM4595" s="41">
        <f>IF($R4595=0,0,N($L4595)*(1+$Z4595+BonusMonths/12+IF($Q4595=1,0,EOSB))+N($M4595)+(N($L4595)+SI_Gross*N($M4595))*IF($Q4595=1,SI_O,SI_E))</f>
        <v/>
      </c>
      <c r="AN4595" s="41">
        <f>IF($R4595=0,0,(IF($Q4595=1,MedO,MedE+Ticket)+Training)/12)</f>
        <v/>
      </c>
    </row>
    <row r="4596">
      <c r="I4596" s="35" t="n"/>
      <c r="J4596" s="35" t="n"/>
      <c r="K4596" s="35" t="n"/>
      <c r="L4596" s="36" t="n"/>
      <c r="M4596" s="36" t="n"/>
      <c r="P4596" s="37" t="n"/>
      <c r="Q4596" s="38">
        <f>IF($C4596="",0,IF(OR(LOWER(TRIM($G4596))="omani",LOWER(TRIM($G4596))="oman",LOWER(TRIM($G4596))="om",LOWER(TRIM($G4596))="local"),1,0))</f>
        <v/>
      </c>
      <c r="R4596" s="38">
        <f>IF($C4596="",0,IF(OR(ISNUMBER(SEARCH("resign",$N4596)),ISNUMBER(SEARCH("terminat",$N4596)),ISNUMBER(SEARCH("inactive",$N4596)),ISNUMBER(SEARCH("vacan",$N4596)),ISNUMBER(SEARCH("deceased",$N4596)),ISNUMBER(SEARCH("separated",$N4596))),0,1))</f>
        <v/>
      </c>
      <c r="S4596">
        <f>IF(OR($R4596=0,NOT(ISNUMBER($I4596))),"",IFERROR(DATEDIF($I4596,DATE(FY,1,1),"y"),""))</f>
        <v/>
      </c>
      <c r="T4596">
        <f>IF(OR($R4596=0,NOT(ISNUMBER($J4596))),"",IFERROR(DATEDIF($J4596,DATE(FY,1,1),"y"),0))</f>
        <v/>
      </c>
      <c r="U4596" s="38">
        <f>IF(OR($R4596=0,NOT(ISNUMBER($I4596))),0,IF(YEAR($I4596)+IF($Q4596=1,RetAgeO,RetAgeE)=FY,MONTH($I4596),IF(YEAR($I4596)+IF($Q4596=1,RetAgeO,RetAgeE)&lt;FY,1,0)))</f>
        <v/>
      </c>
      <c r="V4596" s="38">
        <f>IF(OR($R4596=0,NOT(ISNUMBER($K4596))),0,IF(YEAR($K4596)=FY,MONTH($K4596),IF(YEAR($K4596)&lt;FY,1,0)))</f>
        <v/>
      </c>
      <c r="W4596" s="38">
        <f>IF($R4596=0,0,MIN(12,IF(AND(ISNUMBER($O4596),$O4596&gt;=1,$O4596&lt;=12),INT($O4596),12),IF(AND(RetireExit="Yes",$U4596&gt;0),$U4596,12),IF(AND(ContractExit="Yes",$V4596&gt;0),$V4596,12)))</f>
        <v/>
      </c>
      <c r="X4596" s="37">
        <f>IF(ISNUMBER($P4596),$P4596,IncPct)</f>
        <v/>
      </c>
      <c r="Y4596" s="39">
        <f>IF($W4596=0,0,MAX(0,MIN($W4596,IncMonth-1))+MAX(0,$W4596-IncMonth+1)*(1+$X4596))</f>
        <v/>
      </c>
      <c r="Z4596" s="40">
        <f>IF($C4596="",0,IFERROR(INDEX(Departments!$B$5:$B$54,MATCH($C4596,Departments!$A$5:$A$54,0)),0))</f>
        <v/>
      </c>
      <c r="AA4596" s="41">
        <f>N($L4596)*$Y4596</f>
        <v/>
      </c>
      <c r="AB4596" s="41">
        <f>N($M4596)*$Y4596</f>
        <v/>
      </c>
      <c r="AC4596" s="41">
        <f>$AA4596*$Z4596</f>
        <v/>
      </c>
      <c r="AD4596" s="41">
        <f>$AA4596*BonusMonths/12</f>
        <v/>
      </c>
      <c r="AE4596" s="41">
        <f>($AA4596+SI_Gross*$AB4596)*IF($Q4596=1,SI_O,SI_E)</f>
        <v/>
      </c>
      <c r="AF4596" s="41">
        <f>IF($Q4596=1,0,$AA4596*EOSB)</f>
        <v/>
      </c>
      <c r="AG4596" s="41">
        <f>$AN4596*$W4596</f>
        <v/>
      </c>
      <c r="AH4596" s="41">
        <f>SUM($AA4596:$AG4596)</f>
        <v/>
      </c>
      <c r="AI4596" s="41">
        <f>12*($AM4596+$AN4596)</f>
        <v/>
      </c>
      <c r="AJ4596" s="41">
        <f>$AM4596*((IncMonth-1)+(13-IncMonth)*(1+$X4596))+12*$AN4596</f>
        <v/>
      </c>
      <c r="AK4596" s="41">
        <f>IF($R4596=1,N($L4596)+N($M4596),0)</f>
        <v/>
      </c>
      <c r="AL4596">
        <f>IF($C4596="","",IF(N($L4596)&lt;=0,"Basic salary missing",IF(ISNA(MATCH($C4596,Departments!$A$5:$A$54,0)),"Department not on Departments sheet",IF(AND($I4596&lt;&gt;"",NOT(ISNUMBER($I4596))),"Date of birth is text, not a date",IF(AND($K4596&lt;&gt;"",NOT(ISNUMBER($K4596))),"Contract end is text, not a date","")))))</f>
        <v/>
      </c>
      <c r="AM4596" s="41">
        <f>IF($R4596=0,0,N($L4596)*(1+$Z4596+BonusMonths/12+IF($Q4596=1,0,EOSB))+N($M4596)+(N($L4596)+SI_Gross*N($M4596))*IF($Q4596=1,SI_O,SI_E))</f>
        <v/>
      </c>
      <c r="AN4596" s="41">
        <f>IF($R4596=0,0,(IF($Q4596=1,MedO,MedE+Ticket)+Training)/12)</f>
        <v/>
      </c>
    </row>
    <row r="4597">
      <c r="I4597" s="35" t="n"/>
      <c r="J4597" s="35" t="n"/>
      <c r="K4597" s="35" t="n"/>
      <c r="L4597" s="36" t="n"/>
      <c r="M4597" s="36" t="n"/>
      <c r="P4597" s="37" t="n"/>
      <c r="Q4597" s="38">
        <f>IF($C4597="",0,IF(OR(LOWER(TRIM($G4597))="omani",LOWER(TRIM($G4597))="oman",LOWER(TRIM($G4597))="om",LOWER(TRIM($G4597))="local"),1,0))</f>
        <v/>
      </c>
      <c r="R4597" s="38">
        <f>IF($C4597="",0,IF(OR(ISNUMBER(SEARCH("resign",$N4597)),ISNUMBER(SEARCH("terminat",$N4597)),ISNUMBER(SEARCH("inactive",$N4597)),ISNUMBER(SEARCH("vacan",$N4597)),ISNUMBER(SEARCH("deceased",$N4597)),ISNUMBER(SEARCH("separated",$N4597))),0,1))</f>
        <v/>
      </c>
      <c r="S4597">
        <f>IF(OR($R4597=0,NOT(ISNUMBER($I4597))),"",IFERROR(DATEDIF($I4597,DATE(FY,1,1),"y"),""))</f>
        <v/>
      </c>
      <c r="T4597">
        <f>IF(OR($R4597=0,NOT(ISNUMBER($J4597))),"",IFERROR(DATEDIF($J4597,DATE(FY,1,1),"y"),0))</f>
        <v/>
      </c>
      <c r="U4597" s="38">
        <f>IF(OR($R4597=0,NOT(ISNUMBER($I4597))),0,IF(YEAR($I4597)+IF($Q4597=1,RetAgeO,RetAgeE)=FY,MONTH($I4597),IF(YEAR($I4597)+IF($Q4597=1,RetAgeO,RetAgeE)&lt;FY,1,0)))</f>
        <v/>
      </c>
      <c r="V4597" s="38">
        <f>IF(OR($R4597=0,NOT(ISNUMBER($K4597))),0,IF(YEAR($K4597)=FY,MONTH($K4597),IF(YEAR($K4597)&lt;FY,1,0)))</f>
        <v/>
      </c>
      <c r="W4597" s="38">
        <f>IF($R4597=0,0,MIN(12,IF(AND(ISNUMBER($O4597),$O4597&gt;=1,$O4597&lt;=12),INT($O4597),12),IF(AND(RetireExit="Yes",$U4597&gt;0),$U4597,12),IF(AND(ContractExit="Yes",$V4597&gt;0),$V4597,12)))</f>
        <v/>
      </c>
      <c r="X4597" s="37">
        <f>IF(ISNUMBER($P4597),$P4597,IncPct)</f>
        <v/>
      </c>
      <c r="Y4597" s="39">
        <f>IF($W4597=0,0,MAX(0,MIN($W4597,IncMonth-1))+MAX(0,$W4597-IncMonth+1)*(1+$X4597))</f>
        <v/>
      </c>
      <c r="Z4597" s="40">
        <f>IF($C4597="",0,IFERROR(INDEX(Departments!$B$5:$B$54,MATCH($C4597,Departments!$A$5:$A$54,0)),0))</f>
        <v/>
      </c>
      <c r="AA4597" s="41">
        <f>N($L4597)*$Y4597</f>
        <v/>
      </c>
      <c r="AB4597" s="41">
        <f>N($M4597)*$Y4597</f>
        <v/>
      </c>
      <c r="AC4597" s="41">
        <f>$AA4597*$Z4597</f>
        <v/>
      </c>
      <c r="AD4597" s="41">
        <f>$AA4597*BonusMonths/12</f>
        <v/>
      </c>
      <c r="AE4597" s="41">
        <f>($AA4597+SI_Gross*$AB4597)*IF($Q4597=1,SI_O,SI_E)</f>
        <v/>
      </c>
      <c r="AF4597" s="41">
        <f>IF($Q4597=1,0,$AA4597*EOSB)</f>
        <v/>
      </c>
      <c r="AG4597" s="41">
        <f>$AN4597*$W4597</f>
        <v/>
      </c>
      <c r="AH4597" s="41">
        <f>SUM($AA4597:$AG4597)</f>
        <v/>
      </c>
      <c r="AI4597" s="41">
        <f>12*($AM4597+$AN4597)</f>
        <v/>
      </c>
      <c r="AJ4597" s="41">
        <f>$AM4597*((IncMonth-1)+(13-IncMonth)*(1+$X4597))+12*$AN4597</f>
        <v/>
      </c>
      <c r="AK4597" s="41">
        <f>IF($R4597=1,N($L4597)+N($M4597),0)</f>
        <v/>
      </c>
      <c r="AL4597">
        <f>IF($C4597="","",IF(N($L4597)&lt;=0,"Basic salary missing",IF(ISNA(MATCH($C4597,Departments!$A$5:$A$54,0)),"Department not on Departments sheet",IF(AND($I4597&lt;&gt;"",NOT(ISNUMBER($I4597))),"Date of birth is text, not a date",IF(AND($K4597&lt;&gt;"",NOT(ISNUMBER($K4597))),"Contract end is text, not a date","")))))</f>
        <v/>
      </c>
      <c r="AM4597" s="41">
        <f>IF($R4597=0,0,N($L4597)*(1+$Z4597+BonusMonths/12+IF($Q4597=1,0,EOSB))+N($M4597)+(N($L4597)+SI_Gross*N($M4597))*IF($Q4597=1,SI_O,SI_E))</f>
        <v/>
      </c>
      <c r="AN4597" s="41">
        <f>IF($R4597=0,0,(IF($Q4597=1,MedO,MedE+Ticket)+Training)/12)</f>
        <v/>
      </c>
    </row>
    <row r="4598">
      <c r="I4598" s="35" t="n"/>
      <c r="J4598" s="35" t="n"/>
      <c r="K4598" s="35" t="n"/>
      <c r="L4598" s="36" t="n"/>
      <c r="M4598" s="36" t="n"/>
      <c r="P4598" s="37" t="n"/>
      <c r="Q4598" s="38">
        <f>IF($C4598="",0,IF(OR(LOWER(TRIM($G4598))="omani",LOWER(TRIM($G4598))="oman",LOWER(TRIM($G4598))="om",LOWER(TRIM($G4598))="local"),1,0))</f>
        <v/>
      </c>
      <c r="R4598" s="38">
        <f>IF($C4598="",0,IF(OR(ISNUMBER(SEARCH("resign",$N4598)),ISNUMBER(SEARCH("terminat",$N4598)),ISNUMBER(SEARCH("inactive",$N4598)),ISNUMBER(SEARCH("vacan",$N4598)),ISNUMBER(SEARCH("deceased",$N4598)),ISNUMBER(SEARCH("separated",$N4598))),0,1))</f>
        <v/>
      </c>
      <c r="S4598">
        <f>IF(OR($R4598=0,NOT(ISNUMBER($I4598))),"",IFERROR(DATEDIF($I4598,DATE(FY,1,1),"y"),""))</f>
        <v/>
      </c>
      <c r="T4598">
        <f>IF(OR($R4598=0,NOT(ISNUMBER($J4598))),"",IFERROR(DATEDIF($J4598,DATE(FY,1,1),"y"),0))</f>
        <v/>
      </c>
      <c r="U4598" s="38">
        <f>IF(OR($R4598=0,NOT(ISNUMBER($I4598))),0,IF(YEAR($I4598)+IF($Q4598=1,RetAgeO,RetAgeE)=FY,MONTH($I4598),IF(YEAR($I4598)+IF($Q4598=1,RetAgeO,RetAgeE)&lt;FY,1,0)))</f>
        <v/>
      </c>
      <c r="V4598" s="38">
        <f>IF(OR($R4598=0,NOT(ISNUMBER($K4598))),0,IF(YEAR($K4598)=FY,MONTH($K4598),IF(YEAR($K4598)&lt;FY,1,0)))</f>
        <v/>
      </c>
      <c r="W4598" s="38">
        <f>IF($R4598=0,0,MIN(12,IF(AND(ISNUMBER($O4598),$O4598&gt;=1,$O4598&lt;=12),INT($O4598),12),IF(AND(RetireExit="Yes",$U4598&gt;0),$U4598,12),IF(AND(ContractExit="Yes",$V4598&gt;0),$V4598,12)))</f>
        <v/>
      </c>
      <c r="X4598" s="37">
        <f>IF(ISNUMBER($P4598),$P4598,IncPct)</f>
        <v/>
      </c>
      <c r="Y4598" s="39">
        <f>IF($W4598=0,0,MAX(0,MIN($W4598,IncMonth-1))+MAX(0,$W4598-IncMonth+1)*(1+$X4598))</f>
        <v/>
      </c>
      <c r="Z4598" s="40">
        <f>IF($C4598="",0,IFERROR(INDEX(Departments!$B$5:$B$54,MATCH($C4598,Departments!$A$5:$A$54,0)),0))</f>
        <v/>
      </c>
      <c r="AA4598" s="41">
        <f>N($L4598)*$Y4598</f>
        <v/>
      </c>
      <c r="AB4598" s="41">
        <f>N($M4598)*$Y4598</f>
        <v/>
      </c>
      <c r="AC4598" s="41">
        <f>$AA4598*$Z4598</f>
        <v/>
      </c>
      <c r="AD4598" s="41">
        <f>$AA4598*BonusMonths/12</f>
        <v/>
      </c>
      <c r="AE4598" s="41">
        <f>($AA4598+SI_Gross*$AB4598)*IF($Q4598=1,SI_O,SI_E)</f>
        <v/>
      </c>
      <c r="AF4598" s="41">
        <f>IF($Q4598=1,0,$AA4598*EOSB)</f>
        <v/>
      </c>
      <c r="AG4598" s="41">
        <f>$AN4598*$W4598</f>
        <v/>
      </c>
      <c r="AH4598" s="41">
        <f>SUM($AA4598:$AG4598)</f>
        <v/>
      </c>
      <c r="AI4598" s="41">
        <f>12*($AM4598+$AN4598)</f>
        <v/>
      </c>
      <c r="AJ4598" s="41">
        <f>$AM4598*((IncMonth-1)+(13-IncMonth)*(1+$X4598))+12*$AN4598</f>
        <v/>
      </c>
      <c r="AK4598" s="41">
        <f>IF($R4598=1,N($L4598)+N($M4598),0)</f>
        <v/>
      </c>
      <c r="AL4598">
        <f>IF($C4598="","",IF(N($L4598)&lt;=0,"Basic salary missing",IF(ISNA(MATCH($C4598,Departments!$A$5:$A$54,0)),"Department not on Departments sheet",IF(AND($I4598&lt;&gt;"",NOT(ISNUMBER($I4598))),"Date of birth is text, not a date",IF(AND($K4598&lt;&gt;"",NOT(ISNUMBER($K4598))),"Contract end is text, not a date","")))))</f>
        <v/>
      </c>
      <c r="AM4598" s="41">
        <f>IF($R4598=0,0,N($L4598)*(1+$Z4598+BonusMonths/12+IF($Q4598=1,0,EOSB))+N($M4598)+(N($L4598)+SI_Gross*N($M4598))*IF($Q4598=1,SI_O,SI_E))</f>
        <v/>
      </c>
      <c r="AN4598" s="41">
        <f>IF($R4598=0,0,(IF($Q4598=1,MedO,MedE+Ticket)+Training)/12)</f>
        <v/>
      </c>
    </row>
    <row r="4599">
      <c r="I4599" s="35" t="n"/>
      <c r="J4599" s="35" t="n"/>
      <c r="K4599" s="35" t="n"/>
      <c r="L4599" s="36" t="n"/>
      <c r="M4599" s="36" t="n"/>
      <c r="P4599" s="37" t="n"/>
      <c r="Q4599" s="38">
        <f>IF($C4599="",0,IF(OR(LOWER(TRIM($G4599))="omani",LOWER(TRIM($G4599))="oman",LOWER(TRIM($G4599))="om",LOWER(TRIM($G4599))="local"),1,0))</f>
        <v/>
      </c>
      <c r="R4599" s="38">
        <f>IF($C4599="",0,IF(OR(ISNUMBER(SEARCH("resign",$N4599)),ISNUMBER(SEARCH("terminat",$N4599)),ISNUMBER(SEARCH("inactive",$N4599)),ISNUMBER(SEARCH("vacan",$N4599)),ISNUMBER(SEARCH("deceased",$N4599)),ISNUMBER(SEARCH("separated",$N4599))),0,1))</f>
        <v/>
      </c>
      <c r="S4599">
        <f>IF(OR($R4599=0,NOT(ISNUMBER($I4599))),"",IFERROR(DATEDIF($I4599,DATE(FY,1,1),"y"),""))</f>
        <v/>
      </c>
      <c r="T4599">
        <f>IF(OR($R4599=0,NOT(ISNUMBER($J4599))),"",IFERROR(DATEDIF($J4599,DATE(FY,1,1),"y"),0))</f>
        <v/>
      </c>
      <c r="U4599" s="38">
        <f>IF(OR($R4599=0,NOT(ISNUMBER($I4599))),0,IF(YEAR($I4599)+IF($Q4599=1,RetAgeO,RetAgeE)=FY,MONTH($I4599),IF(YEAR($I4599)+IF($Q4599=1,RetAgeO,RetAgeE)&lt;FY,1,0)))</f>
        <v/>
      </c>
      <c r="V4599" s="38">
        <f>IF(OR($R4599=0,NOT(ISNUMBER($K4599))),0,IF(YEAR($K4599)=FY,MONTH($K4599),IF(YEAR($K4599)&lt;FY,1,0)))</f>
        <v/>
      </c>
      <c r="W4599" s="38">
        <f>IF($R4599=0,0,MIN(12,IF(AND(ISNUMBER($O4599),$O4599&gt;=1,$O4599&lt;=12),INT($O4599),12),IF(AND(RetireExit="Yes",$U4599&gt;0),$U4599,12),IF(AND(ContractExit="Yes",$V4599&gt;0),$V4599,12)))</f>
        <v/>
      </c>
      <c r="X4599" s="37">
        <f>IF(ISNUMBER($P4599),$P4599,IncPct)</f>
        <v/>
      </c>
      <c r="Y4599" s="39">
        <f>IF($W4599=0,0,MAX(0,MIN($W4599,IncMonth-1))+MAX(0,$W4599-IncMonth+1)*(1+$X4599))</f>
        <v/>
      </c>
      <c r="Z4599" s="40">
        <f>IF($C4599="",0,IFERROR(INDEX(Departments!$B$5:$B$54,MATCH($C4599,Departments!$A$5:$A$54,0)),0))</f>
        <v/>
      </c>
      <c r="AA4599" s="41">
        <f>N($L4599)*$Y4599</f>
        <v/>
      </c>
      <c r="AB4599" s="41">
        <f>N($M4599)*$Y4599</f>
        <v/>
      </c>
      <c r="AC4599" s="41">
        <f>$AA4599*$Z4599</f>
        <v/>
      </c>
      <c r="AD4599" s="41">
        <f>$AA4599*BonusMonths/12</f>
        <v/>
      </c>
      <c r="AE4599" s="41">
        <f>($AA4599+SI_Gross*$AB4599)*IF($Q4599=1,SI_O,SI_E)</f>
        <v/>
      </c>
      <c r="AF4599" s="41">
        <f>IF($Q4599=1,0,$AA4599*EOSB)</f>
        <v/>
      </c>
      <c r="AG4599" s="41">
        <f>$AN4599*$W4599</f>
        <v/>
      </c>
      <c r="AH4599" s="41">
        <f>SUM($AA4599:$AG4599)</f>
        <v/>
      </c>
      <c r="AI4599" s="41">
        <f>12*($AM4599+$AN4599)</f>
        <v/>
      </c>
      <c r="AJ4599" s="41">
        <f>$AM4599*((IncMonth-1)+(13-IncMonth)*(1+$X4599))+12*$AN4599</f>
        <v/>
      </c>
      <c r="AK4599" s="41">
        <f>IF($R4599=1,N($L4599)+N($M4599),0)</f>
        <v/>
      </c>
      <c r="AL4599">
        <f>IF($C4599="","",IF(N($L4599)&lt;=0,"Basic salary missing",IF(ISNA(MATCH($C4599,Departments!$A$5:$A$54,0)),"Department not on Departments sheet",IF(AND($I4599&lt;&gt;"",NOT(ISNUMBER($I4599))),"Date of birth is text, not a date",IF(AND($K4599&lt;&gt;"",NOT(ISNUMBER($K4599))),"Contract end is text, not a date","")))))</f>
        <v/>
      </c>
      <c r="AM4599" s="41">
        <f>IF($R4599=0,0,N($L4599)*(1+$Z4599+BonusMonths/12+IF($Q4599=1,0,EOSB))+N($M4599)+(N($L4599)+SI_Gross*N($M4599))*IF($Q4599=1,SI_O,SI_E))</f>
        <v/>
      </c>
      <c r="AN4599" s="41">
        <f>IF($R4599=0,0,(IF($Q4599=1,MedO,MedE+Ticket)+Training)/12)</f>
        <v/>
      </c>
    </row>
    <row r="4600">
      <c r="I4600" s="35" t="n"/>
      <c r="J4600" s="35" t="n"/>
      <c r="K4600" s="35" t="n"/>
      <c r="L4600" s="36" t="n"/>
      <c r="M4600" s="36" t="n"/>
      <c r="P4600" s="37" t="n"/>
      <c r="Q4600" s="38">
        <f>IF($C4600="",0,IF(OR(LOWER(TRIM($G4600))="omani",LOWER(TRIM($G4600))="oman",LOWER(TRIM($G4600))="om",LOWER(TRIM($G4600))="local"),1,0))</f>
        <v/>
      </c>
      <c r="R4600" s="38">
        <f>IF($C4600="",0,IF(OR(ISNUMBER(SEARCH("resign",$N4600)),ISNUMBER(SEARCH("terminat",$N4600)),ISNUMBER(SEARCH("inactive",$N4600)),ISNUMBER(SEARCH("vacan",$N4600)),ISNUMBER(SEARCH("deceased",$N4600)),ISNUMBER(SEARCH("separated",$N4600))),0,1))</f>
        <v/>
      </c>
      <c r="S4600">
        <f>IF(OR($R4600=0,NOT(ISNUMBER($I4600))),"",IFERROR(DATEDIF($I4600,DATE(FY,1,1),"y"),""))</f>
        <v/>
      </c>
      <c r="T4600">
        <f>IF(OR($R4600=0,NOT(ISNUMBER($J4600))),"",IFERROR(DATEDIF($J4600,DATE(FY,1,1),"y"),0))</f>
        <v/>
      </c>
      <c r="U4600" s="38">
        <f>IF(OR($R4600=0,NOT(ISNUMBER($I4600))),0,IF(YEAR($I4600)+IF($Q4600=1,RetAgeO,RetAgeE)=FY,MONTH($I4600),IF(YEAR($I4600)+IF($Q4600=1,RetAgeO,RetAgeE)&lt;FY,1,0)))</f>
        <v/>
      </c>
      <c r="V4600" s="38">
        <f>IF(OR($R4600=0,NOT(ISNUMBER($K4600))),0,IF(YEAR($K4600)=FY,MONTH($K4600),IF(YEAR($K4600)&lt;FY,1,0)))</f>
        <v/>
      </c>
      <c r="W4600" s="38">
        <f>IF($R4600=0,0,MIN(12,IF(AND(ISNUMBER($O4600),$O4600&gt;=1,$O4600&lt;=12),INT($O4600),12),IF(AND(RetireExit="Yes",$U4600&gt;0),$U4600,12),IF(AND(ContractExit="Yes",$V4600&gt;0),$V4600,12)))</f>
        <v/>
      </c>
      <c r="X4600" s="37">
        <f>IF(ISNUMBER($P4600),$P4600,IncPct)</f>
        <v/>
      </c>
      <c r="Y4600" s="39">
        <f>IF($W4600=0,0,MAX(0,MIN($W4600,IncMonth-1))+MAX(0,$W4600-IncMonth+1)*(1+$X4600))</f>
        <v/>
      </c>
      <c r="Z4600" s="40">
        <f>IF($C4600="",0,IFERROR(INDEX(Departments!$B$5:$B$54,MATCH($C4600,Departments!$A$5:$A$54,0)),0))</f>
        <v/>
      </c>
      <c r="AA4600" s="41">
        <f>N($L4600)*$Y4600</f>
        <v/>
      </c>
      <c r="AB4600" s="41">
        <f>N($M4600)*$Y4600</f>
        <v/>
      </c>
      <c r="AC4600" s="41">
        <f>$AA4600*$Z4600</f>
        <v/>
      </c>
      <c r="AD4600" s="41">
        <f>$AA4600*BonusMonths/12</f>
        <v/>
      </c>
      <c r="AE4600" s="41">
        <f>($AA4600+SI_Gross*$AB4600)*IF($Q4600=1,SI_O,SI_E)</f>
        <v/>
      </c>
      <c r="AF4600" s="41">
        <f>IF($Q4600=1,0,$AA4600*EOSB)</f>
        <v/>
      </c>
      <c r="AG4600" s="41">
        <f>$AN4600*$W4600</f>
        <v/>
      </c>
      <c r="AH4600" s="41">
        <f>SUM($AA4600:$AG4600)</f>
        <v/>
      </c>
      <c r="AI4600" s="41">
        <f>12*($AM4600+$AN4600)</f>
        <v/>
      </c>
      <c r="AJ4600" s="41">
        <f>$AM4600*((IncMonth-1)+(13-IncMonth)*(1+$X4600))+12*$AN4600</f>
        <v/>
      </c>
      <c r="AK4600" s="41">
        <f>IF($R4600=1,N($L4600)+N($M4600),0)</f>
        <v/>
      </c>
      <c r="AL4600">
        <f>IF($C4600="","",IF(N($L4600)&lt;=0,"Basic salary missing",IF(ISNA(MATCH($C4600,Departments!$A$5:$A$54,0)),"Department not on Departments sheet",IF(AND($I4600&lt;&gt;"",NOT(ISNUMBER($I4600))),"Date of birth is text, not a date",IF(AND($K4600&lt;&gt;"",NOT(ISNUMBER($K4600))),"Contract end is text, not a date","")))))</f>
        <v/>
      </c>
      <c r="AM4600" s="41">
        <f>IF($R4600=0,0,N($L4600)*(1+$Z4600+BonusMonths/12+IF($Q4600=1,0,EOSB))+N($M4600)+(N($L4600)+SI_Gross*N($M4600))*IF($Q4600=1,SI_O,SI_E))</f>
        <v/>
      </c>
      <c r="AN4600" s="41">
        <f>IF($R4600=0,0,(IF($Q4600=1,MedO,MedE+Ticket)+Training)/12)</f>
        <v/>
      </c>
    </row>
    <row r="4601">
      <c r="I4601" s="35" t="n"/>
      <c r="J4601" s="35" t="n"/>
      <c r="K4601" s="35" t="n"/>
      <c r="L4601" s="36" t="n"/>
      <c r="M4601" s="36" t="n"/>
      <c r="P4601" s="37" t="n"/>
      <c r="Q4601" s="38">
        <f>IF($C4601="",0,IF(OR(LOWER(TRIM($G4601))="omani",LOWER(TRIM($G4601))="oman",LOWER(TRIM($G4601))="om",LOWER(TRIM($G4601))="local"),1,0))</f>
        <v/>
      </c>
      <c r="R4601" s="38">
        <f>IF($C4601="",0,IF(OR(ISNUMBER(SEARCH("resign",$N4601)),ISNUMBER(SEARCH("terminat",$N4601)),ISNUMBER(SEARCH("inactive",$N4601)),ISNUMBER(SEARCH("vacan",$N4601)),ISNUMBER(SEARCH("deceased",$N4601)),ISNUMBER(SEARCH("separated",$N4601))),0,1))</f>
        <v/>
      </c>
      <c r="S4601">
        <f>IF(OR($R4601=0,NOT(ISNUMBER($I4601))),"",IFERROR(DATEDIF($I4601,DATE(FY,1,1),"y"),""))</f>
        <v/>
      </c>
      <c r="T4601">
        <f>IF(OR($R4601=0,NOT(ISNUMBER($J4601))),"",IFERROR(DATEDIF($J4601,DATE(FY,1,1),"y"),0))</f>
        <v/>
      </c>
      <c r="U4601" s="38">
        <f>IF(OR($R4601=0,NOT(ISNUMBER($I4601))),0,IF(YEAR($I4601)+IF($Q4601=1,RetAgeO,RetAgeE)=FY,MONTH($I4601),IF(YEAR($I4601)+IF($Q4601=1,RetAgeO,RetAgeE)&lt;FY,1,0)))</f>
        <v/>
      </c>
      <c r="V4601" s="38">
        <f>IF(OR($R4601=0,NOT(ISNUMBER($K4601))),0,IF(YEAR($K4601)=FY,MONTH($K4601),IF(YEAR($K4601)&lt;FY,1,0)))</f>
        <v/>
      </c>
      <c r="W4601" s="38">
        <f>IF($R4601=0,0,MIN(12,IF(AND(ISNUMBER($O4601),$O4601&gt;=1,$O4601&lt;=12),INT($O4601),12),IF(AND(RetireExit="Yes",$U4601&gt;0),$U4601,12),IF(AND(ContractExit="Yes",$V4601&gt;0),$V4601,12)))</f>
        <v/>
      </c>
      <c r="X4601" s="37">
        <f>IF(ISNUMBER($P4601),$P4601,IncPct)</f>
        <v/>
      </c>
      <c r="Y4601" s="39">
        <f>IF($W4601=0,0,MAX(0,MIN($W4601,IncMonth-1))+MAX(0,$W4601-IncMonth+1)*(1+$X4601))</f>
        <v/>
      </c>
      <c r="Z4601" s="40">
        <f>IF($C4601="",0,IFERROR(INDEX(Departments!$B$5:$B$54,MATCH($C4601,Departments!$A$5:$A$54,0)),0))</f>
        <v/>
      </c>
      <c r="AA4601" s="41">
        <f>N($L4601)*$Y4601</f>
        <v/>
      </c>
      <c r="AB4601" s="41">
        <f>N($M4601)*$Y4601</f>
        <v/>
      </c>
      <c r="AC4601" s="41">
        <f>$AA4601*$Z4601</f>
        <v/>
      </c>
      <c r="AD4601" s="41">
        <f>$AA4601*BonusMonths/12</f>
        <v/>
      </c>
      <c r="AE4601" s="41">
        <f>($AA4601+SI_Gross*$AB4601)*IF($Q4601=1,SI_O,SI_E)</f>
        <v/>
      </c>
      <c r="AF4601" s="41">
        <f>IF($Q4601=1,0,$AA4601*EOSB)</f>
        <v/>
      </c>
      <c r="AG4601" s="41">
        <f>$AN4601*$W4601</f>
        <v/>
      </c>
      <c r="AH4601" s="41">
        <f>SUM($AA4601:$AG4601)</f>
        <v/>
      </c>
      <c r="AI4601" s="41">
        <f>12*($AM4601+$AN4601)</f>
        <v/>
      </c>
      <c r="AJ4601" s="41">
        <f>$AM4601*((IncMonth-1)+(13-IncMonth)*(1+$X4601))+12*$AN4601</f>
        <v/>
      </c>
      <c r="AK4601" s="41">
        <f>IF($R4601=1,N($L4601)+N($M4601),0)</f>
        <v/>
      </c>
      <c r="AL4601">
        <f>IF($C4601="","",IF(N($L4601)&lt;=0,"Basic salary missing",IF(ISNA(MATCH($C4601,Departments!$A$5:$A$54,0)),"Department not on Departments sheet",IF(AND($I4601&lt;&gt;"",NOT(ISNUMBER($I4601))),"Date of birth is text, not a date",IF(AND($K4601&lt;&gt;"",NOT(ISNUMBER($K4601))),"Contract end is text, not a date","")))))</f>
        <v/>
      </c>
      <c r="AM4601" s="41">
        <f>IF($R4601=0,0,N($L4601)*(1+$Z4601+BonusMonths/12+IF($Q4601=1,0,EOSB))+N($M4601)+(N($L4601)+SI_Gross*N($M4601))*IF($Q4601=1,SI_O,SI_E))</f>
        <v/>
      </c>
      <c r="AN4601" s="41">
        <f>IF($R4601=0,0,(IF($Q4601=1,MedO,MedE+Ticket)+Training)/12)</f>
        <v/>
      </c>
    </row>
    <row r="4602">
      <c r="I4602" s="35" t="n"/>
      <c r="J4602" s="35" t="n"/>
      <c r="K4602" s="35" t="n"/>
      <c r="L4602" s="36" t="n"/>
      <c r="M4602" s="36" t="n"/>
      <c r="P4602" s="37" t="n"/>
      <c r="Q4602" s="38">
        <f>IF($C4602="",0,IF(OR(LOWER(TRIM($G4602))="omani",LOWER(TRIM($G4602))="oman",LOWER(TRIM($G4602))="om",LOWER(TRIM($G4602))="local"),1,0))</f>
        <v/>
      </c>
      <c r="R4602" s="38">
        <f>IF($C4602="",0,IF(OR(ISNUMBER(SEARCH("resign",$N4602)),ISNUMBER(SEARCH("terminat",$N4602)),ISNUMBER(SEARCH("inactive",$N4602)),ISNUMBER(SEARCH("vacan",$N4602)),ISNUMBER(SEARCH("deceased",$N4602)),ISNUMBER(SEARCH("separated",$N4602))),0,1))</f>
        <v/>
      </c>
      <c r="S4602">
        <f>IF(OR($R4602=0,NOT(ISNUMBER($I4602))),"",IFERROR(DATEDIF($I4602,DATE(FY,1,1),"y"),""))</f>
        <v/>
      </c>
      <c r="T4602">
        <f>IF(OR($R4602=0,NOT(ISNUMBER($J4602))),"",IFERROR(DATEDIF($J4602,DATE(FY,1,1),"y"),0))</f>
        <v/>
      </c>
      <c r="U4602" s="38">
        <f>IF(OR($R4602=0,NOT(ISNUMBER($I4602))),0,IF(YEAR($I4602)+IF($Q4602=1,RetAgeO,RetAgeE)=FY,MONTH($I4602),IF(YEAR($I4602)+IF($Q4602=1,RetAgeO,RetAgeE)&lt;FY,1,0)))</f>
        <v/>
      </c>
      <c r="V4602" s="38">
        <f>IF(OR($R4602=0,NOT(ISNUMBER($K4602))),0,IF(YEAR($K4602)=FY,MONTH($K4602),IF(YEAR($K4602)&lt;FY,1,0)))</f>
        <v/>
      </c>
      <c r="W4602" s="38">
        <f>IF($R4602=0,0,MIN(12,IF(AND(ISNUMBER($O4602),$O4602&gt;=1,$O4602&lt;=12),INT($O4602),12),IF(AND(RetireExit="Yes",$U4602&gt;0),$U4602,12),IF(AND(ContractExit="Yes",$V4602&gt;0),$V4602,12)))</f>
        <v/>
      </c>
      <c r="X4602" s="37">
        <f>IF(ISNUMBER($P4602),$P4602,IncPct)</f>
        <v/>
      </c>
      <c r="Y4602" s="39">
        <f>IF($W4602=0,0,MAX(0,MIN($W4602,IncMonth-1))+MAX(0,$W4602-IncMonth+1)*(1+$X4602))</f>
        <v/>
      </c>
      <c r="Z4602" s="40">
        <f>IF($C4602="",0,IFERROR(INDEX(Departments!$B$5:$B$54,MATCH($C4602,Departments!$A$5:$A$54,0)),0))</f>
        <v/>
      </c>
      <c r="AA4602" s="41">
        <f>N($L4602)*$Y4602</f>
        <v/>
      </c>
      <c r="AB4602" s="41">
        <f>N($M4602)*$Y4602</f>
        <v/>
      </c>
      <c r="AC4602" s="41">
        <f>$AA4602*$Z4602</f>
        <v/>
      </c>
      <c r="AD4602" s="41">
        <f>$AA4602*BonusMonths/12</f>
        <v/>
      </c>
      <c r="AE4602" s="41">
        <f>($AA4602+SI_Gross*$AB4602)*IF($Q4602=1,SI_O,SI_E)</f>
        <v/>
      </c>
      <c r="AF4602" s="41">
        <f>IF($Q4602=1,0,$AA4602*EOSB)</f>
        <v/>
      </c>
      <c r="AG4602" s="41">
        <f>$AN4602*$W4602</f>
        <v/>
      </c>
      <c r="AH4602" s="41">
        <f>SUM($AA4602:$AG4602)</f>
        <v/>
      </c>
      <c r="AI4602" s="41">
        <f>12*($AM4602+$AN4602)</f>
        <v/>
      </c>
      <c r="AJ4602" s="41">
        <f>$AM4602*((IncMonth-1)+(13-IncMonth)*(1+$X4602))+12*$AN4602</f>
        <v/>
      </c>
      <c r="AK4602" s="41">
        <f>IF($R4602=1,N($L4602)+N($M4602),0)</f>
        <v/>
      </c>
      <c r="AL4602">
        <f>IF($C4602="","",IF(N($L4602)&lt;=0,"Basic salary missing",IF(ISNA(MATCH($C4602,Departments!$A$5:$A$54,0)),"Department not on Departments sheet",IF(AND($I4602&lt;&gt;"",NOT(ISNUMBER($I4602))),"Date of birth is text, not a date",IF(AND($K4602&lt;&gt;"",NOT(ISNUMBER($K4602))),"Contract end is text, not a date","")))))</f>
        <v/>
      </c>
      <c r="AM4602" s="41">
        <f>IF($R4602=0,0,N($L4602)*(1+$Z4602+BonusMonths/12+IF($Q4602=1,0,EOSB))+N($M4602)+(N($L4602)+SI_Gross*N($M4602))*IF($Q4602=1,SI_O,SI_E))</f>
        <v/>
      </c>
      <c r="AN4602" s="41">
        <f>IF($R4602=0,0,(IF($Q4602=1,MedO,MedE+Ticket)+Training)/12)</f>
        <v/>
      </c>
    </row>
    <row r="4603">
      <c r="I4603" s="35" t="n"/>
      <c r="J4603" s="35" t="n"/>
      <c r="K4603" s="35" t="n"/>
      <c r="L4603" s="36" t="n"/>
      <c r="M4603" s="36" t="n"/>
      <c r="P4603" s="37" t="n"/>
      <c r="Q4603" s="38">
        <f>IF($C4603="",0,IF(OR(LOWER(TRIM($G4603))="omani",LOWER(TRIM($G4603))="oman",LOWER(TRIM($G4603))="om",LOWER(TRIM($G4603))="local"),1,0))</f>
        <v/>
      </c>
      <c r="R4603" s="38">
        <f>IF($C4603="",0,IF(OR(ISNUMBER(SEARCH("resign",$N4603)),ISNUMBER(SEARCH("terminat",$N4603)),ISNUMBER(SEARCH("inactive",$N4603)),ISNUMBER(SEARCH("vacan",$N4603)),ISNUMBER(SEARCH("deceased",$N4603)),ISNUMBER(SEARCH("separated",$N4603))),0,1))</f>
        <v/>
      </c>
      <c r="S4603">
        <f>IF(OR($R4603=0,NOT(ISNUMBER($I4603))),"",IFERROR(DATEDIF($I4603,DATE(FY,1,1),"y"),""))</f>
        <v/>
      </c>
      <c r="T4603">
        <f>IF(OR($R4603=0,NOT(ISNUMBER($J4603))),"",IFERROR(DATEDIF($J4603,DATE(FY,1,1),"y"),0))</f>
        <v/>
      </c>
      <c r="U4603" s="38">
        <f>IF(OR($R4603=0,NOT(ISNUMBER($I4603))),0,IF(YEAR($I4603)+IF($Q4603=1,RetAgeO,RetAgeE)=FY,MONTH($I4603),IF(YEAR($I4603)+IF($Q4603=1,RetAgeO,RetAgeE)&lt;FY,1,0)))</f>
        <v/>
      </c>
      <c r="V4603" s="38">
        <f>IF(OR($R4603=0,NOT(ISNUMBER($K4603))),0,IF(YEAR($K4603)=FY,MONTH($K4603),IF(YEAR($K4603)&lt;FY,1,0)))</f>
        <v/>
      </c>
      <c r="W4603" s="38">
        <f>IF($R4603=0,0,MIN(12,IF(AND(ISNUMBER($O4603),$O4603&gt;=1,$O4603&lt;=12),INT($O4603),12),IF(AND(RetireExit="Yes",$U4603&gt;0),$U4603,12),IF(AND(ContractExit="Yes",$V4603&gt;0),$V4603,12)))</f>
        <v/>
      </c>
      <c r="X4603" s="37">
        <f>IF(ISNUMBER($P4603),$P4603,IncPct)</f>
        <v/>
      </c>
      <c r="Y4603" s="39">
        <f>IF($W4603=0,0,MAX(0,MIN($W4603,IncMonth-1))+MAX(0,$W4603-IncMonth+1)*(1+$X4603))</f>
        <v/>
      </c>
      <c r="Z4603" s="40">
        <f>IF($C4603="",0,IFERROR(INDEX(Departments!$B$5:$B$54,MATCH($C4603,Departments!$A$5:$A$54,0)),0))</f>
        <v/>
      </c>
      <c r="AA4603" s="41">
        <f>N($L4603)*$Y4603</f>
        <v/>
      </c>
      <c r="AB4603" s="41">
        <f>N($M4603)*$Y4603</f>
        <v/>
      </c>
      <c r="AC4603" s="41">
        <f>$AA4603*$Z4603</f>
        <v/>
      </c>
      <c r="AD4603" s="41">
        <f>$AA4603*BonusMonths/12</f>
        <v/>
      </c>
      <c r="AE4603" s="41">
        <f>($AA4603+SI_Gross*$AB4603)*IF($Q4603=1,SI_O,SI_E)</f>
        <v/>
      </c>
      <c r="AF4603" s="41">
        <f>IF($Q4603=1,0,$AA4603*EOSB)</f>
        <v/>
      </c>
      <c r="AG4603" s="41">
        <f>$AN4603*$W4603</f>
        <v/>
      </c>
      <c r="AH4603" s="41">
        <f>SUM($AA4603:$AG4603)</f>
        <v/>
      </c>
      <c r="AI4603" s="41">
        <f>12*($AM4603+$AN4603)</f>
        <v/>
      </c>
      <c r="AJ4603" s="41">
        <f>$AM4603*((IncMonth-1)+(13-IncMonth)*(1+$X4603))+12*$AN4603</f>
        <v/>
      </c>
      <c r="AK4603" s="41">
        <f>IF($R4603=1,N($L4603)+N($M4603),0)</f>
        <v/>
      </c>
      <c r="AL4603">
        <f>IF($C4603="","",IF(N($L4603)&lt;=0,"Basic salary missing",IF(ISNA(MATCH($C4603,Departments!$A$5:$A$54,0)),"Department not on Departments sheet",IF(AND($I4603&lt;&gt;"",NOT(ISNUMBER($I4603))),"Date of birth is text, not a date",IF(AND($K4603&lt;&gt;"",NOT(ISNUMBER($K4603))),"Contract end is text, not a date","")))))</f>
        <v/>
      </c>
      <c r="AM4603" s="41">
        <f>IF($R4603=0,0,N($L4603)*(1+$Z4603+BonusMonths/12+IF($Q4603=1,0,EOSB))+N($M4603)+(N($L4603)+SI_Gross*N($M4603))*IF($Q4603=1,SI_O,SI_E))</f>
        <v/>
      </c>
      <c r="AN4603" s="41">
        <f>IF($R4603=0,0,(IF($Q4603=1,MedO,MedE+Ticket)+Training)/12)</f>
        <v/>
      </c>
    </row>
    <row r="4604">
      <c r="I4604" s="35" t="n"/>
      <c r="J4604" s="35" t="n"/>
      <c r="K4604" s="35" t="n"/>
      <c r="L4604" s="36" t="n"/>
      <c r="M4604" s="36" t="n"/>
      <c r="P4604" s="37" t="n"/>
      <c r="Q4604" s="38">
        <f>IF($C4604="",0,IF(OR(LOWER(TRIM($G4604))="omani",LOWER(TRIM($G4604))="oman",LOWER(TRIM($G4604))="om",LOWER(TRIM($G4604))="local"),1,0))</f>
        <v/>
      </c>
      <c r="R4604" s="38">
        <f>IF($C4604="",0,IF(OR(ISNUMBER(SEARCH("resign",$N4604)),ISNUMBER(SEARCH("terminat",$N4604)),ISNUMBER(SEARCH("inactive",$N4604)),ISNUMBER(SEARCH("vacan",$N4604)),ISNUMBER(SEARCH("deceased",$N4604)),ISNUMBER(SEARCH("separated",$N4604))),0,1))</f>
        <v/>
      </c>
      <c r="S4604">
        <f>IF(OR($R4604=0,NOT(ISNUMBER($I4604))),"",IFERROR(DATEDIF($I4604,DATE(FY,1,1),"y"),""))</f>
        <v/>
      </c>
      <c r="T4604">
        <f>IF(OR($R4604=0,NOT(ISNUMBER($J4604))),"",IFERROR(DATEDIF($J4604,DATE(FY,1,1),"y"),0))</f>
        <v/>
      </c>
      <c r="U4604" s="38">
        <f>IF(OR($R4604=0,NOT(ISNUMBER($I4604))),0,IF(YEAR($I4604)+IF($Q4604=1,RetAgeO,RetAgeE)=FY,MONTH($I4604),IF(YEAR($I4604)+IF($Q4604=1,RetAgeO,RetAgeE)&lt;FY,1,0)))</f>
        <v/>
      </c>
      <c r="V4604" s="38">
        <f>IF(OR($R4604=0,NOT(ISNUMBER($K4604))),0,IF(YEAR($K4604)=FY,MONTH($K4604),IF(YEAR($K4604)&lt;FY,1,0)))</f>
        <v/>
      </c>
      <c r="W4604" s="38">
        <f>IF($R4604=0,0,MIN(12,IF(AND(ISNUMBER($O4604),$O4604&gt;=1,$O4604&lt;=12),INT($O4604),12),IF(AND(RetireExit="Yes",$U4604&gt;0),$U4604,12),IF(AND(ContractExit="Yes",$V4604&gt;0),$V4604,12)))</f>
        <v/>
      </c>
      <c r="X4604" s="37">
        <f>IF(ISNUMBER($P4604),$P4604,IncPct)</f>
        <v/>
      </c>
      <c r="Y4604" s="39">
        <f>IF($W4604=0,0,MAX(0,MIN($W4604,IncMonth-1))+MAX(0,$W4604-IncMonth+1)*(1+$X4604))</f>
        <v/>
      </c>
      <c r="Z4604" s="40">
        <f>IF($C4604="",0,IFERROR(INDEX(Departments!$B$5:$B$54,MATCH($C4604,Departments!$A$5:$A$54,0)),0))</f>
        <v/>
      </c>
      <c r="AA4604" s="41">
        <f>N($L4604)*$Y4604</f>
        <v/>
      </c>
      <c r="AB4604" s="41">
        <f>N($M4604)*$Y4604</f>
        <v/>
      </c>
      <c r="AC4604" s="41">
        <f>$AA4604*$Z4604</f>
        <v/>
      </c>
      <c r="AD4604" s="41">
        <f>$AA4604*BonusMonths/12</f>
        <v/>
      </c>
      <c r="AE4604" s="41">
        <f>($AA4604+SI_Gross*$AB4604)*IF($Q4604=1,SI_O,SI_E)</f>
        <v/>
      </c>
      <c r="AF4604" s="41">
        <f>IF($Q4604=1,0,$AA4604*EOSB)</f>
        <v/>
      </c>
      <c r="AG4604" s="41">
        <f>$AN4604*$W4604</f>
        <v/>
      </c>
      <c r="AH4604" s="41">
        <f>SUM($AA4604:$AG4604)</f>
        <v/>
      </c>
      <c r="AI4604" s="41">
        <f>12*($AM4604+$AN4604)</f>
        <v/>
      </c>
      <c r="AJ4604" s="41">
        <f>$AM4604*((IncMonth-1)+(13-IncMonth)*(1+$X4604))+12*$AN4604</f>
        <v/>
      </c>
      <c r="AK4604" s="41">
        <f>IF($R4604=1,N($L4604)+N($M4604),0)</f>
        <v/>
      </c>
      <c r="AL4604">
        <f>IF($C4604="","",IF(N($L4604)&lt;=0,"Basic salary missing",IF(ISNA(MATCH($C4604,Departments!$A$5:$A$54,0)),"Department not on Departments sheet",IF(AND($I4604&lt;&gt;"",NOT(ISNUMBER($I4604))),"Date of birth is text, not a date",IF(AND($K4604&lt;&gt;"",NOT(ISNUMBER($K4604))),"Contract end is text, not a date","")))))</f>
        <v/>
      </c>
      <c r="AM4604" s="41">
        <f>IF($R4604=0,0,N($L4604)*(1+$Z4604+BonusMonths/12+IF($Q4604=1,0,EOSB))+N($M4604)+(N($L4604)+SI_Gross*N($M4604))*IF($Q4604=1,SI_O,SI_E))</f>
        <v/>
      </c>
      <c r="AN4604" s="41">
        <f>IF($R4604=0,0,(IF($Q4604=1,MedO,MedE+Ticket)+Training)/12)</f>
        <v/>
      </c>
    </row>
    <row r="4605">
      <c r="I4605" s="35" t="n"/>
      <c r="J4605" s="35" t="n"/>
      <c r="K4605" s="35" t="n"/>
      <c r="L4605" s="36" t="n"/>
      <c r="M4605" s="36" t="n"/>
      <c r="P4605" s="37" t="n"/>
      <c r="Q4605" s="38">
        <f>IF($C4605="",0,IF(OR(LOWER(TRIM($G4605))="omani",LOWER(TRIM($G4605))="oman",LOWER(TRIM($G4605))="om",LOWER(TRIM($G4605))="local"),1,0))</f>
        <v/>
      </c>
      <c r="R4605" s="38">
        <f>IF($C4605="",0,IF(OR(ISNUMBER(SEARCH("resign",$N4605)),ISNUMBER(SEARCH("terminat",$N4605)),ISNUMBER(SEARCH("inactive",$N4605)),ISNUMBER(SEARCH("vacan",$N4605)),ISNUMBER(SEARCH("deceased",$N4605)),ISNUMBER(SEARCH("separated",$N4605))),0,1))</f>
        <v/>
      </c>
      <c r="S4605">
        <f>IF(OR($R4605=0,NOT(ISNUMBER($I4605))),"",IFERROR(DATEDIF($I4605,DATE(FY,1,1),"y"),""))</f>
        <v/>
      </c>
      <c r="T4605">
        <f>IF(OR($R4605=0,NOT(ISNUMBER($J4605))),"",IFERROR(DATEDIF($J4605,DATE(FY,1,1),"y"),0))</f>
        <v/>
      </c>
      <c r="U4605" s="38">
        <f>IF(OR($R4605=0,NOT(ISNUMBER($I4605))),0,IF(YEAR($I4605)+IF($Q4605=1,RetAgeO,RetAgeE)=FY,MONTH($I4605),IF(YEAR($I4605)+IF($Q4605=1,RetAgeO,RetAgeE)&lt;FY,1,0)))</f>
        <v/>
      </c>
      <c r="V4605" s="38">
        <f>IF(OR($R4605=0,NOT(ISNUMBER($K4605))),0,IF(YEAR($K4605)=FY,MONTH($K4605),IF(YEAR($K4605)&lt;FY,1,0)))</f>
        <v/>
      </c>
      <c r="W4605" s="38">
        <f>IF($R4605=0,0,MIN(12,IF(AND(ISNUMBER($O4605),$O4605&gt;=1,$O4605&lt;=12),INT($O4605),12),IF(AND(RetireExit="Yes",$U4605&gt;0),$U4605,12),IF(AND(ContractExit="Yes",$V4605&gt;0),$V4605,12)))</f>
        <v/>
      </c>
      <c r="X4605" s="37">
        <f>IF(ISNUMBER($P4605),$P4605,IncPct)</f>
        <v/>
      </c>
      <c r="Y4605" s="39">
        <f>IF($W4605=0,0,MAX(0,MIN($W4605,IncMonth-1))+MAX(0,$W4605-IncMonth+1)*(1+$X4605))</f>
        <v/>
      </c>
      <c r="Z4605" s="40">
        <f>IF($C4605="",0,IFERROR(INDEX(Departments!$B$5:$B$54,MATCH($C4605,Departments!$A$5:$A$54,0)),0))</f>
        <v/>
      </c>
      <c r="AA4605" s="41">
        <f>N($L4605)*$Y4605</f>
        <v/>
      </c>
      <c r="AB4605" s="41">
        <f>N($M4605)*$Y4605</f>
        <v/>
      </c>
      <c r="AC4605" s="41">
        <f>$AA4605*$Z4605</f>
        <v/>
      </c>
      <c r="AD4605" s="41">
        <f>$AA4605*BonusMonths/12</f>
        <v/>
      </c>
      <c r="AE4605" s="41">
        <f>($AA4605+SI_Gross*$AB4605)*IF($Q4605=1,SI_O,SI_E)</f>
        <v/>
      </c>
      <c r="AF4605" s="41">
        <f>IF($Q4605=1,0,$AA4605*EOSB)</f>
        <v/>
      </c>
      <c r="AG4605" s="41">
        <f>$AN4605*$W4605</f>
        <v/>
      </c>
      <c r="AH4605" s="41">
        <f>SUM($AA4605:$AG4605)</f>
        <v/>
      </c>
      <c r="AI4605" s="41">
        <f>12*($AM4605+$AN4605)</f>
        <v/>
      </c>
      <c r="AJ4605" s="41">
        <f>$AM4605*((IncMonth-1)+(13-IncMonth)*(1+$X4605))+12*$AN4605</f>
        <v/>
      </c>
      <c r="AK4605" s="41">
        <f>IF($R4605=1,N($L4605)+N($M4605),0)</f>
        <v/>
      </c>
      <c r="AL4605">
        <f>IF($C4605="","",IF(N($L4605)&lt;=0,"Basic salary missing",IF(ISNA(MATCH($C4605,Departments!$A$5:$A$54,0)),"Department not on Departments sheet",IF(AND($I4605&lt;&gt;"",NOT(ISNUMBER($I4605))),"Date of birth is text, not a date",IF(AND($K4605&lt;&gt;"",NOT(ISNUMBER($K4605))),"Contract end is text, not a date","")))))</f>
        <v/>
      </c>
      <c r="AM4605" s="41">
        <f>IF($R4605=0,0,N($L4605)*(1+$Z4605+BonusMonths/12+IF($Q4605=1,0,EOSB))+N($M4605)+(N($L4605)+SI_Gross*N($M4605))*IF($Q4605=1,SI_O,SI_E))</f>
        <v/>
      </c>
      <c r="AN4605" s="41">
        <f>IF($R4605=0,0,(IF($Q4605=1,MedO,MedE+Ticket)+Training)/12)</f>
        <v/>
      </c>
    </row>
    <row r="4606">
      <c r="I4606" s="35" t="n"/>
      <c r="J4606" s="35" t="n"/>
      <c r="K4606" s="35" t="n"/>
      <c r="L4606" s="36" t="n"/>
      <c r="M4606" s="36" t="n"/>
      <c r="P4606" s="37" t="n"/>
      <c r="Q4606" s="38">
        <f>IF($C4606="",0,IF(OR(LOWER(TRIM($G4606))="omani",LOWER(TRIM($G4606))="oman",LOWER(TRIM($G4606))="om",LOWER(TRIM($G4606))="local"),1,0))</f>
        <v/>
      </c>
      <c r="R4606" s="38">
        <f>IF($C4606="",0,IF(OR(ISNUMBER(SEARCH("resign",$N4606)),ISNUMBER(SEARCH("terminat",$N4606)),ISNUMBER(SEARCH("inactive",$N4606)),ISNUMBER(SEARCH("vacan",$N4606)),ISNUMBER(SEARCH("deceased",$N4606)),ISNUMBER(SEARCH("separated",$N4606))),0,1))</f>
        <v/>
      </c>
      <c r="S4606">
        <f>IF(OR($R4606=0,NOT(ISNUMBER($I4606))),"",IFERROR(DATEDIF($I4606,DATE(FY,1,1),"y"),""))</f>
        <v/>
      </c>
      <c r="T4606">
        <f>IF(OR($R4606=0,NOT(ISNUMBER($J4606))),"",IFERROR(DATEDIF($J4606,DATE(FY,1,1),"y"),0))</f>
        <v/>
      </c>
      <c r="U4606" s="38">
        <f>IF(OR($R4606=0,NOT(ISNUMBER($I4606))),0,IF(YEAR($I4606)+IF($Q4606=1,RetAgeO,RetAgeE)=FY,MONTH($I4606),IF(YEAR($I4606)+IF($Q4606=1,RetAgeO,RetAgeE)&lt;FY,1,0)))</f>
        <v/>
      </c>
      <c r="V4606" s="38">
        <f>IF(OR($R4606=0,NOT(ISNUMBER($K4606))),0,IF(YEAR($K4606)=FY,MONTH($K4606),IF(YEAR($K4606)&lt;FY,1,0)))</f>
        <v/>
      </c>
      <c r="W4606" s="38">
        <f>IF($R4606=0,0,MIN(12,IF(AND(ISNUMBER($O4606),$O4606&gt;=1,$O4606&lt;=12),INT($O4606),12),IF(AND(RetireExit="Yes",$U4606&gt;0),$U4606,12),IF(AND(ContractExit="Yes",$V4606&gt;0),$V4606,12)))</f>
        <v/>
      </c>
      <c r="X4606" s="37">
        <f>IF(ISNUMBER($P4606),$P4606,IncPct)</f>
        <v/>
      </c>
      <c r="Y4606" s="39">
        <f>IF($W4606=0,0,MAX(0,MIN($W4606,IncMonth-1))+MAX(0,$W4606-IncMonth+1)*(1+$X4606))</f>
        <v/>
      </c>
      <c r="Z4606" s="40">
        <f>IF($C4606="",0,IFERROR(INDEX(Departments!$B$5:$B$54,MATCH($C4606,Departments!$A$5:$A$54,0)),0))</f>
        <v/>
      </c>
      <c r="AA4606" s="41">
        <f>N($L4606)*$Y4606</f>
        <v/>
      </c>
      <c r="AB4606" s="41">
        <f>N($M4606)*$Y4606</f>
        <v/>
      </c>
      <c r="AC4606" s="41">
        <f>$AA4606*$Z4606</f>
        <v/>
      </c>
      <c r="AD4606" s="41">
        <f>$AA4606*BonusMonths/12</f>
        <v/>
      </c>
      <c r="AE4606" s="41">
        <f>($AA4606+SI_Gross*$AB4606)*IF($Q4606=1,SI_O,SI_E)</f>
        <v/>
      </c>
      <c r="AF4606" s="41">
        <f>IF($Q4606=1,0,$AA4606*EOSB)</f>
        <v/>
      </c>
      <c r="AG4606" s="41">
        <f>$AN4606*$W4606</f>
        <v/>
      </c>
      <c r="AH4606" s="41">
        <f>SUM($AA4606:$AG4606)</f>
        <v/>
      </c>
      <c r="AI4606" s="41">
        <f>12*($AM4606+$AN4606)</f>
        <v/>
      </c>
      <c r="AJ4606" s="41">
        <f>$AM4606*((IncMonth-1)+(13-IncMonth)*(1+$X4606))+12*$AN4606</f>
        <v/>
      </c>
      <c r="AK4606" s="41">
        <f>IF($R4606=1,N($L4606)+N($M4606),0)</f>
        <v/>
      </c>
      <c r="AL4606">
        <f>IF($C4606="","",IF(N($L4606)&lt;=0,"Basic salary missing",IF(ISNA(MATCH($C4606,Departments!$A$5:$A$54,0)),"Department not on Departments sheet",IF(AND($I4606&lt;&gt;"",NOT(ISNUMBER($I4606))),"Date of birth is text, not a date",IF(AND($K4606&lt;&gt;"",NOT(ISNUMBER($K4606))),"Contract end is text, not a date","")))))</f>
        <v/>
      </c>
      <c r="AM4606" s="41">
        <f>IF($R4606=0,0,N($L4606)*(1+$Z4606+BonusMonths/12+IF($Q4606=1,0,EOSB))+N($M4606)+(N($L4606)+SI_Gross*N($M4606))*IF($Q4606=1,SI_O,SI_E))</f>
        <v/>
      </c>
      <c r="AN4606" s="41">
        <f>IF($R4606=0,0,(IF($Q4606=1,MedO,MedE+Ticket)+Training)/12)</f>
        <v/>
      </c>
    </row>
    <row r="4607">
      <c r="I4607" s="35" t="n"/>
      <c r="J4607" s="35" t="n"/>
      <c r="K4607" s="35" t="n"/>
      <c r="L4607" s="36" t="n"/>
      <c r="M4607" s="36" t="n"/>
      <c r="P4607" s="37" t="n"/>
      <c r="Q4607" s="38">
        <f>IF($C4607="",0,IF(OR(LOWER(TRIM($G4607))="omani",LOWER(TRIM($G4607))="oman",LOWER(TRIM($G4607))="om",LOWER(TRIM($G4607))="local"),1,0))</f>
        <v/>
      </c>
      <c r="R4607" s="38">
        <f>IF($C4607="",0,IF(OR(ISNUMBER(SEARCH("resign",$N4607)),ISNUMBER(SEARCH("terminat",$N4607)),ISNUMBER(SEARCH("inactive",$N4607)),ISNUMBER(SEARCH("vacan",$N4607)),ISNUMBER(SEARCH("deceased",$N4607)),ISNUMBER(SEARCH("separated",$N4607))),0,1))</f>
        <v/>
      </c>
      <c r="S4607">
        <f>IF(OR($R4607=0,NOT(ISNUMBER($I4607))),"",IFERROR(DATEDIF($I4607,DATE(FY,1,1),"y"),""))</f>
        <v/>
      </c>
      <c r="T4607">
        <f>IF(OR($R4607=0,NOT(ISNUMBER($J4607))),"",IFERROR(DATEDIF($J4607,DATE(FY,1,1),"y"),0))</f>
        <v/>
      </c>
      <c r="U4607" s="38">
        <f>IF(OR($R4607=0,NOT(ISNUMBER($I4607))),0,IF(YEAR($I4607)+IF($Q4607=1,RetAgeO,RetAgeE)=FY,MONTH($I4607),IF(YEAR($I4607)+IF($Q4607=1,RetAgeO,RetAgeE)&lt;FY,1,0)))</f>
        <v/>
      </c>
      <c r="V4607" s="38">
        <f>IF(OR($R4607=0,NOT(ISNUMBER($K4607))),0,IF(YEAR($K4607)=FY,MONTH($K4607),IF(YEAR($K4607)&lt;FY,1,0)))</f>
        <v/>
      </c>
      <c r="W4607" s="38">
        <f>IF($R4607=0,0,MIN(12,IF(AND(ISNUMBER($O4607),$O4607&gt;=1,$O4607&lt;=12),INT($O4607),12),IF(AND(RetireExit="Yes",$U4607&gt;0),$U4607,12),IF(AND(ContractExit="Yes",$V4607&gt;0),$V4607,12)))</f>
        <v/>
      </c>
      <c r="X4607" s="37">
        <f>IF(ISNUMBER($P4607),$P4607,IncPct)</f>
        <v/>
      </c>
      <c r="Y4607" s="39">
        <f>IF($W4607=0,0,MAX(0,MIN($W4607,IncMonth-1))+MAX(0,$W4607-IncMonth+1)*(1+$X4607))</f>
        <v/>
      </c>
      <c r="Z4607" s="40">
        <f>IF($C4607="",0,IFERROR(INDEX(Departments!$B$5:$B$54,MATCH($C4607,Departments!$A$5:$A$54,0)),0))</f>
        <v/>
      </c>
      <c r="AA4607" s="41">
        <f>N($L4607)*$Y4607</f>
        <v/>
      </c>
      <c r="AB4607" s="41">
        <f>N($M4607)*$Y4607</f>
        <v/>
      </c>
      <c r="AC4607" s="41">
        <f>$AA4607*$Z4607</f>
        <v/>
      </c>
      <c r="AD4607" s="41">
        <f>$AA4607*BonusMonths/12</f>
        <v/>
      </c>
      <c r="AE4607" s="41">
        <f>($AA4607+SI_Gross*$AB4607)*IF($Q4607=1,SI_O,SI_E)</f>
        <v/>
      </c>
      <c r="AF4607" s="41">
        <f>IF($Q4607=1,0,$AA4607*EOSB)</f>
        <v/>
      </c>
      <c r="AG4607" s="41">
        <f>$AN4607*$W4607</f>
        <v/>
      </c>
      <c r="AH4607" s="41">
        <f>SUM($AA4607:$AG4607)</f>
        <v/>
      </c>
      <c r="AI4607" s="41">
        <f>12*($AM4607+$AN4607)</f>
        <v/>
      </c>
      <c r="AJ4607" s="41">
        <f>$AM4607*((IncMonth-1)+(13-IncMonth)*(1+$X4607))+12*$AN4607</f>
        <v/>
      </c>
      <c r="AK4607" s="41">
        <f>IF($R4607=1,N($L4607)+N($M4607),0)</f>
        <v/>
      </c>
      <c r="AL4607">
        <f>IF($C4607="","",IF(N($L4607)&lt;=0,"Basic salary missing",IF(ISNA(MATCH($C4607,Departments!$A$5:$A$54,0)),"Department not on Departments sheet",IF(AND($I4607&lt;&gt;"",NOT(ISNUMBER($I4607))),"Date of birth is text, not a date",IF(AND($K4607&lt;&gt;"",NOT(ISNUMBER($K4607))),"Contract end is text, not a date","")))))</f>
        <v/>
      </c>
      <c r="AM4607" s="41">
        <f>IF($R4607=0,0,N($L4607)*(1+$Z4607+BonusMonths/12+IF($Q4607=1,0,EOSB))+N($M4607)+(N($L4607)+SI_Gross*N($M4607))*IF($Q4607=1,SI_O,SI_E))</f>
        <v/>
      </c>
      <c r="AN4607" s="41">
        <f>IF($R4607=0,0,(IF($Q4607=1,MedO,MedE+Ticket)+Training)/12)</f>
        <v/>
      </c>
    </row>
    <row r="4608">
      <c r="I4608" s="35" t="n"/>
      <c r="J4608" s="35" t="n"/>
      <c r="K4608" s="35" t="n"/>
      <c r="L4608" s="36" t="n"/>
      <c r="M4608" s="36" t="n"/>
      <c r="P4608" s="37" t="n"/>
      <c r="Q4608" s="38">
        <f>IF($C4608="",0,IF(OR(LOWER(TRIM($G4608))="omani",LOWER(TRIM($G4608))="oman",LOWER(TRIM($G4608))="om",LOWER(TRIM($G4608))="local"),1,0))</f>
        <v/>
      </c>
      <c r="R4608" s="38">
        <f>IF($C4608="",0,IF(OR(ISNUMBER(SEARCH("resign",$N4608)),ISNUMBER(SEARCH("terminat",$N4608)),ISNUMBER(SEARCH("inactive",$N4608)),ISNUMBER(SEARCH("vacan",$N4608)),ISNUMBER(SEARCH("deceased",$N4608)),ISNUMBER(SEARCH("separated",$N4608))),0,1))</f>
        <v/>
      </c>
      <c r="S4608">
        <f>IF(OR($R4608=0,NOT(ISNUMBER($I4608))),"",IFERROR(DATEDIF($I4608,DATE(FY,1,1),"y"),""))</f>
        <v/>
      </c>
      <c r="T4608">
        <f>IF(OR($R4608=0,NOT(ISNUMBER($J4608))),"",IFERROR(DATEDIF($J4608,DATE(FY,1,1),"y"),0))</f>
        <v/>
      </c>
      <c r="U4608" s="38">
        <f>IF(OR($R4608=0,NOT(ISNUMBER($I4608))),0,IF(YEAR($I4608)+IF($Q4608=1,RetAgeO,RetAgeE)=FY,MONTH($I4608),IF(YEAR($I4608)+IF($Q4608=1,RetAgeO,RetAgeE)&lt;FY,1,0)))</f>
        <v/>
      </c>
      <c r="V4608" s="38">
        <f>IF(OR($R4608=0,NOT(ISNUMBER($K4608))),0,IF(YEAR($K4608)=FY,MONTH($K4608),IF(YEAR($K4608)&lt;FY,1,0)))</f>
        <v/>
      </c>
      <c r="W4608" s="38">
        <f>IF($R4608=0,0,MIN(12,IF(AND(ISNUMBER($O4608),$O4608&gt;=1,$O4608&lt;=12),INT($O4608),12),IF(AND(RetireExit="Yes",$U4608&gt;0),$U4608,12),IF(AND(ContractExit="Yes",$V4608&gt;0),$V4608,12)))</f>
        <v/>
      </c>
      <c r="X4608" s="37">
        <f>IF(ISNUMBER($P4608),$P4608,IncPct)</f>
        <v/>
      </c>
      <c r="Y4608" s="39">
        <f>IF($W4608=0,0,MAX(0,MIN($W4608,IncMonth-1))+MAX(0,$W4608-IncMonth+1)*(1+$X4608))</f>
        <v/>
      </c>
      <c r="Z4608" s="40">
        <f>IF($C4608="",0,IFERROR(INDEX(Departments!$B$5:$B$54,MATCH($C4608,Departments!$A$5:$A$54,0)),0))</f>
        <v/>
      </c>
      <c r="AA4608" s="41">
        <f>N($L4608)*$Y4608</f>
        <v/>
      </c>
      <c r="AB4608" s="41">
        <f>N($M4608)*$Y4608</f>
        <v/>
      </c>
      <c r="AC4608" s="41">
        <f>$AA4608*$Z4608</f>
        <v/>
      </c>
      <c r="AD4608" s="41">
        <f>$AA4608*BonusMonths/12</f>
        <v/>
      </c>
      <c r="AE4608" s="41">
        <f>($AA4608+SI_Gross*$AB4608)*IF($Q4608=1,SI_O,SI_E)</f>
        <v/>
      </c>
      <c r="AF4608" s="41">
        <f>IF($Q4608=1,0,$AA4608*EOSB)</f>
        <v/>
      </c>
      <c r="AG4608" s="41">
        <f>$AN4608*$W4608</f>
        <v/>
      </c>
      <c r="AH4608" s="41">
        <f>SUM($AA4608:$AG4608)</f>
        <v/>
      </c>
      <c r="AI4608" s="41">
        <f>12*($AM4608+$AN4608)</f>
        <v/>
      </c>
      <c r="AJ4608" s="41">
        <f>$AM4608*((IncMonth-1)+(13-IncMonth)*(1+$X4608))+12*$AN4608</f>
        <v/>
      </c>
      <c r="AK4608" s="41">
        <f>IF($R4608=1,N($L4608)+N($M4608),0)</f>
        <v/>
      </c>
      <c r="AL4608">
        <f>IF($C4608="","",IF(N($L4608)&lt;=0,"Basic salary missing",IF(ISNA(MATCH($C4608,Departments!$A$5:$A$54,0)),"Department not on Departments sheet",IF(AND($I4608&lt;&gt;"",NOT(ISNUMBER($I4608))),"Date of birth is text, not a date",IF(AND($K4608&lt;&gt;"",NOT(ISNUMBER($K4608))),"Contract end is text, not a date","")))))</f>
        <v/>
      </c>
      <c r="AM4608" s="41">
        <f>IF($R4608=0,0,N($L4608)*(1+$Z4608+BonusMonths/12+IF($Q4608=1,0,EOSB))+N($M4608)+(N($L4608)+SI_Gross*N($M4608))*IF($Q4608=1,SI_O,SI_E))</f>
        <v/>
      </c>
      <c r="AN4608" s="41">
        <f>IF($R4608=0,0,(IF($Q4608=1,MedO,MedE+Ticket)+Training)/12)</f>
        <v/>
      </c>
    </row>
    <row r="4609">
      <c r="I4609" s="35" t="n"/>
      <c r="J4609" s="35" t="n"/>
      <c r="K4609" s="35" t="n"/>
      <c r="L4609" s="36" t="n"/>
      <c r="M4609" s="36" t="n"/>
      <c r="P4609" s="37" t="n"/>
      <c r="Q4609" s="38">
        <f>IF($C4609="",0,IF(OR(LOWER(TRIM($G4609))="omani",LOWER(TRIM($G4609))="oman",LOWER(TRIM($G4609))="om",LOWER(TRIM($G4609))="local"),1,0))</f>
        <v/>
      </c>
      <c r="R4609" s="38">
        <f>IF($C4609="",0,IF(OR(ISNUMBER(SEARCH("resign",$N4609)),ISNUMBER(SEARCH("terminat",$N4609)),ISNUMBER(SEARCH("inactive",$N4609)),ISNUMBER(SEARCH("vacan",$N4609)),ISNUMBER(SEARCH("deceased",$N4609)),ISNUMBER(SEARCH("separated",$N4609))),0,1))</f>
        <v/>
      </c>
      <c r="S4609">
        <f>IF(OR($R4609=0,NOT(ISNUMBER($I4609))),"",IFERROR(DATEDIF($I4609,DATE(FY,1,1),"y"),""))</f>
        <v/>
      </c>
      <c r="T4609">
        <f>IF(OR($R4609=0,NOT(ISNUMBER($J4609))),"",IFERROR(DATEDIF($J4609,DATE(FY,1,1),"y"),0))</f>
        <v/>
      </c>
      <c r="U4609" s="38">
        <f>IF(OR($R4609=0,NOT(ISNUMBER($I4609))),0,IF(YEAR($I4609)+IF($Q4609=1,RetAgeO,RetAgeE)=FY,MONTH($I4609),IF(YEAR($I4609)+IF($Q4609=1,RetAgeO,RetAgeE)&lt;FY,1,0)))</f>
        <v/>
      </c>
      <c r="V4609" s="38">
        <f>IF(OR($R4609=0,NOT(ISNUMBER($K4609))),0,IF(YEAR($K4609)=FY,MONTH($K4609),IF(YEAR($K4609)&lt;FY,1,0)))</f>
        <v/>
      </c>
      <c r="W4609" s="38">
        <f>IF($R4609=0,0,MIN(12,IF(AND(ISNUMBER($O4609),$O4609&gt;=1,$O4609&lt;=12),INT($O4609),12),IF(AND(RetireExit="Yes",$U4609&gt;0),$U4609,12),IF(AND(ContractExit="Yes",$V4609&gt;0),$V4609,12)))</f>
        <v/>
      </c>
      <c r="X4609" s="37">
        <f>IF(ISNUMBER($P4609),$P4609,IncPct)</f>
        <v/>
      </c>
      <c r="Y4609" s="39">
        <f>IF($W4609=0,0,MAX(0,MIN($W4609,IncMonth-1))+MAX(0,$W4609-IncMonth+1)*(1+$X4609))</f>
        <v/>
      </c>
      <c r="Z4609" s="40">
        <f>IF($C4609="",0,IFERROR(INDEX(Departments!$B$5:$B$54,MATCH($C4609,Departments!$A$5:$A$54,0)),0))</f>
        <v/>
      </c>
      <c r="AA4609" s="41">
        <f>N($L4609)*$Y4609</f>
        <v/>
      </c>
      <c r="AB4609" s="41">
        <f>N($M4609)*$Y4609</f>
        <v/>
      </c>
      <c r="AC4609" s="41">
        <f>$AA4609*$Z4609</f>
        <v/>
      </c>
      <c r="AD4609" s="41">
        <f>$AA4609*BonusMonths/12</f>
        <v/>
      </c>
      <c r="AE4609" s="41">
        <f>($AA4609+SI_Gross*$AB4609)*IF($Q4609=1,SI_O,SI_E)</f>
        <v/>
      </c>
      <c r="AF4609" s="41">
        <f>IF($Q4609=1,0,$AA4609*EOSB)</f>
        <v/>
      </c>
      <c r="AG4609" s="41">
        <f>$AN4609*$W4609</f>
        <v/>
      </c>
      <c r="AH4609" s="41">
        <f>SUM($AA4609:$AG4609)</f>
        <v/>
      </c>
      <c r="AI4609" s="41">
        <f>12*($AM4609+$AN4609)</f>
        <v/>
      </c>
      <c r="AJ4609" s="41">
        <f>$AM4609*((IncMonth-1)+(13-IncMonth)*(1+$X4609))+12*$AN4609</f>
        <v/>
      </c>
      <c r="AK4609" s="41">
        <f>IF($R4609=1,N($L4609)+N($M4609),0)</f>
        <v/>
      </c>
      <c r="AL4609">
        <f>IF($C4609="","",IF(N($L4609)&lt;=0,"Basic salary missing",IF(ISNA(MATCH($C4609,Departments!$A$5:$A$54,0)),"Department not on Departments sheet",IF(AND($I4609&lt;&gt;"",NOT(ISNUMBER($I4609))),"Date of birth is text, not a date",IF(AND($K4609&lt;&gt;"",NOT(ISNUMBER($K4609))),"Contract end is text, not a date","")))))</f>
        <v/>
      </c>
      <c r="AM4609" s="41">
        <f>IF($R4609=0,0,N($L4609)*(1+$Z4609+BonusMonths/12+IF($Q4609=1,0,EOSB))+N($M4609)+(N($L4609)+SI_Gross*N($M4609))*IF($Q4609=1,SI_O,SI_E))</f>
        <v/>
      </c>
      <c r="AN4609" s="41">
        <f>IF($R4609=0,0,(IF($Q4609=1,MedO,MedE+Ticket)+Training)/12)</f>
        <v/>
      </c>
    </row>
    <row r="4610">
      <c r="I4610" s="35" t="n"/>
      <c r="J4610" s="35" t="n"/>
      <c r="K4610" s="35" t="n"/>
      <c r="L4610" s="36" t="n"/>
      <c r="M4610" s="36" t="n"/>
      <c r="P4610" s="37" t="n"/>
      <c r="Q4610" s="38">
        <f>IF($C4610="",0,IF(OR(LOWER(TRIM($G4610))="omani",LOWER(TRIM($G4610))="oman",LOWER(TRIM($G4610))="om",LOWER(TRIM($G4610))="local"),1,0))</f>
        <v/>
      </c>
      <c r="R4610" s="38">
        <f>IF($C4610="",0,IF(OR(ISNUMBER(SEARCH("resign",$N4610)),ISNUMBER(SEARCH("terminat",$N4610)),ISNUMBER(SEARCH("inactive",$N4610)),ISNUMBER(SEARCH("vacan",$N4610)),ISNUMBER(SEARCH("deceased",$N4610)),ISNUMBER(SEARCH("separated",$N4610))),0,1))</f>
        <v/>
      </c>
      <c r="S4610">
        <f>IF(OR($R4610=0,NOT(ISNUMBER($I4610))),"",IFERROR(DATEDIF($I4610,DATE(FY,1,1),"y"),""))</f>
        <v/>
      </c>
      <c r="T4610">
        <f>IF(OR($R4610=0,NOT(ISNUMBER($J4610))),"",IFERROR(DATEDIF($J4610,DATE(FY,1,1),"y"),0))</f>
        <v/>
      </c>
      <c r="U4610" s="38">
        <f>IF(OR($R4610=0,NOT(ISNUMBER($I4610))),0,IF(YEAR($I4610)+IF($Q4610=1,RetAgeO,RetAgeE)=FY,MONTH($I4610),IF(YEAR($I4610)+IF($Q4610=1,RetAgeO,RetAgeE)&lt;FY,1,0)))</f>
        <v/>
      </c>
      <c r="V4610" s="38">
        <f>IF(OR($R4610=0,NOT(ISNUMBER($K4610))),0,IF(YEAR($K4610)=FY,MONTH($K4610),IF(YEAR($K4610)&lt;FY,1,0)))</f>
        <v/>
      </c>
      <c r="W4610" s="38">
        <f>IF($R4610=0,0,MIN(12,IF(AND(ISNUMBER($O4610),$O4610&gt;=1,$O4610&lt;=12),INT($O4610),12),IF(AND(RetireExit="Yes",$U4610&gt;0),$U4610,12),IF(AND(ContractExit="Yes",$V4610&gt;0),$V4610,12)))</f>
        <v/>
      </c>
      <c r="X4610" s="37">
        <f>IF(ISNUMBER($P4610),$P4610,IncPct)</f>
        <v/>
      </c>
      <c r="Y4610" s="39">
        <f>IF($W4610=0,0,MAX(0,MIN($W4610,IncMonth-1))+MAX(0,$W4610-IncMonth+1)*(1+$X4610))</f>
        <v/>
      </c>
      <c r="Z4610" s="40">
        <f>IF($C4610="",0,IFERROR(INDEX(Departments!$B$5:$B$54,MATCH($C4610,Departments!$A$5:$A$54,0)),0))</f>
        <v/>
      </c>
      <c r="AA4610" s="41">
        <f>N($L4610)*$Y4610</f>
        <v/>
      </c>
      <c r="AB4610" s="41">
        <f>N($M4610)*$Y4610</f>
        <v/>
      </c>
      <c r="AC4610" s="41">
        <f>$AA4610*$Z4610</f>
        <v/>
      </c>
      <c r="AD4610" s="41">
        <f>$AA4610*BonusMonths/12</f>
        <v/>
      </c>
      <c r="AE4610" s="41">
        <f>($AA4610+SI_Gross*$AB4610)*IF($Q4610=1,SI_O,SI_E)</f>
        <v/>
      </c>
      <c r="AF4610" s="41">
        <f>IF($Q4610=1,0,$AA4610*EOSB)</f>
        <v/>
      </c>
      <c r="AG4610" s="41">
        <f>$AN4610*$W4610</f>
        <v/>
      </c>
      <c r="AH4610" s="41">
        <f>SUM($AA4610:$AG4610)</f>
        <v/>
      </c>
      <c r="AI4610" s="41">
        <f>12*($AM4610+$AN4610)</f>
        <v/>
      </c>
      <c r="AJ4610" s="41">
        <f>$AM4610*((IncMonth-1)+(13-IncMonth)*(1+$X4610))+12*$AN4610</f>
        <v/>
      </c>
      <c r="AK4610" s="41">
        <f>IF($R4610=1,N($L4610)+N($M4610),0)</f>
        <v/>
      </c>
      <c r="AL4610">
        <f>IF($C4610="","",IF(N($L4610)&lt;=0,"Basic salary missing",IF(ISNA(MATCH($C4610,Departments!$A$5:$A$54,0)),"Department not on Departments sheet",IF(AND($I4610&lt;&gt;"",NOT(ISNUMBER($I4610))),"Date of birth is text, not a date",IF(AND($K4610&lt;&gt;"",NOT(ISNUMBER($K4610))),"Contract end is text, not a date","")))))</f>
        <v/>
      </c>
      <c r="AM4610" s="41">
        <f>IF($R4610=0,0,N($L4610)*(1+$Z4610+BonusMonths/12+IF($Q4610=1,0,EOSB))+N($M4610)+(N($L4610)+SI_Gross*N($M4610))*IF($Q4610=1,SI_O,SI_E))</f>
        <v/>
      </c>
      <c r="AN4610" s="41">
        <f>IF($R4610=0,0,(IF($Q4610=1,MedO,MedE+Ticket)+Training)/12)</f>
        <v/>
      </c>
    </row>
    <row r="4611">
      <c r="I4611" s="35" t="n"/>
      <c r="J4611" s="35" t="n"/>
      <c r="K4611" s="35" t="n"/>
      <c r="L4611" s="36" t="n"/>
      <c r="M4611" s="36" t="n"/>
      <c r="P4611" s="37" t="n"/>
      <c r="Q4611" s="38">
        <f>IF($C4611="",0,IF(OR(LOWER(TRIM($G4611))="omani",LOWER(TRIM($G4611))="oman",LOWER(TRIM($G4611))="om",LOWER(TRIM($G4611))="local"),1,0))</f>
        <v/>
      </c>
      <c r="R4611" s="38">
        <f>IF($C4611="",0,IF(OR(ISNUMBER(SEARCH("resign",$N4611)),ISNUMBER(SEARCH("terminat",$N4611)),ISNUMBER(SEARCH("inactive",$N4611)),ISNUMBER(SEARCH("vacan",$N4611)),ISNUMBER(SEARCH("deceased",$N4611)),ISNUMBER(SEARCH("separated",$N4611))),0,1))</f>
        <v/>
      </c>
      <c r="S4611">
        <f>IF(OR($R4611=0,NOT(ISNUMBER($I4611))),"",IFERROR(DATEDIF($I4611,DATE(FY,1,1),"y"),""))</f>
        <v/>
      </c>
      <c r="T4611">
        <f>IF(OR($R4611=0,NOT(ISNUMBER($J4611))),"",IFERROR(DATEDIF($J4611,DATE(FY,1,1),"y"),0))</f>
        <v/>
      </c>
      <c r="U4611" s="38">
        <f>IF(OR($R4611=0,NOT(ISNUMBER($I4611))),0,IF(YEAR($I4611)+IF($Q4611=1,RetAgeO,RetAgeE)=FY,MONTH($I4611),IF(YEAR($I4611)+IF($Q4611=1,RetAgeO,RetAgeE)&lt;FY,1,0)))</f>
        <v/>
      </c>
      <c r="V4611" s="38">
        <f>IF(OR($R4611=0,NOT(ISNUMBER($K4611))),0,IF(YEAR($K4611)=FY,MONTH($K4611),IF(YEAR($K4611)&lt;FY,1,0)))</f>
        <v/>
      </c>
      <c r="W4611" s="38">
        <f>IF($R4611=0,0,MIN(12,IF(AND(ISNUMBER($O4611),$O4611&gt;=1,$O4611&lt;=12),INT($O4611),12),IF(AND(RetireExit="Yes",$U4611&gt;0),$U4611,12),IF(AND(ContractExit="Yes",$V4611&gt;0),$V4611,12)))</f>
        <v/>
      </c>
      <c r="X4611" s="37">
        <f>IF(ISNUMBER($P4611),$P4611,IncPct)</f>
        <v/>
      </c>
      <c r="Y4611" s="39">
        <f>IF($W4611=0,0,MAX(0,MIN($W4611,IncMonth-1))+MAX(0,$W4611-IncMonth+1)*(1+$X4611))</f>
        <v/>
      </c>
      <c r="Z4611" s="40">
        <f>IF($C4611="",0,IFERROR(INDEX(Departments!$B$5:$B$54,MATCH($C4611,Departments!$A$5:$A$54,0)),0))</f>
        <v/>
      </c>
      <c r="AA4611" s="41">
        <f>N($L4611)*$Y4611</f>
        <v/>
      </c>
      <c r="AB4611" s="41">
        <f>N($M4611)*$Y4611</f>
        <v/>
      </c>
      <c r="AC4611" s="41">
        <f>$AA4611*$Z4611</f>
        <v/>
      </c>
      <c r="AD4611" s="41">
        <f>$AA4611*BonusMonths/12</f>
        <v/>
      </c>
      <c r="AE4611" s="41">
        <f>($AA4611+SI_Gross*$AB4611)*IF($Q4611=1,SI_O,SI_E)</f>
        <v/>
      </c>
      <c r="AF4611" s="41">
        <f>IF($Q4611=1,0,$AA4611*EOSB)</f>
        <v/>
      </c>
      <c r="AG4611" s="41">
        <f>$AN4611*$W4611</f>
        <v/>
      </c>
      <c r="AH4611" s="41">
        <f>SUM($AA4611:$AG4611)</f>
        <v/>
      </c>
      <c r="AI4611" s="41">
        <f>12*($AM4611+$AN4611)</f>
        <v/>
      </c>
      <c r="AJ4611" s="41">
        <f>$AM4611*((IncMonth-1)+(13-IncMonth)*(1+$X4611))+12*$AN4611</f>
        <v/>
      </c>
      <c r="AK4611" s="41">
        <f>IF($R4611=1,N($L4611)+N($M4611),0)</f>
        <v/>
      </c>
      <c r="AL4611">
        <f>IF($C4611="","",IF(N($L4611)&lt;=0,"Basic salary missing",IF(ISNA(MATCH($C4611,Departments!$A$5:$A$54,0)),"Department not on Departments sheet",IF(AND($I4611&lt;&gt;"",NOT(ISNUMBER($I4611))),"Date of birth is text, not a date",IF(AND($K4611&lt;&gt;"",NOT(ISNUMBER($K4611))),"Contract end is text, not a date","")))))</f>
        <v/>
      </c>
      <c r="AM4611" s="41">
        <f>IF($R4611=0,0,N($L4611)*(1+$Z4611+BonusMonths/12+IF($Q4611=1,0,EOSB))+N($M4611)+(N($L4611)+SI_Gross*N($M4611))*IF($Q4611=1,SI_O,SI_E))</f>
        <v/>
      </c>
      <c r="AN4611" s="41">
        <f>IF($R4611=0,0,(IF($Q4611=1,MedO,MedE+Ticket)+Training)/12)</f>
        <v/>
      </c>
    </row>
    <row r="4612">
      <c r="I4612" s="35" t="n"/>
      <c r="J4612" s="35" t="n"/>
      <c r="K4612" s="35" t="n"/>
      <c r="L4612" s="36" t="n"/>
      <c r="M4612" s="36" t="n"/>
      <c r="P4612" s="37" t="n"/>
      <c r="Q4612" s="38">
        <f>IF($C4612="",0,IF(OR(LOWER(TRIM($G4612))="omani",LOWER(TRIM($G4612))="oman",LOWER(TRIM($G4612))="om",LOWER(TRIM($G4612))="local"),1,0))</f>
        <v/>
      </c>
      <c r="R4612" s="38">
        <f>IF($C4612="",0,IF(OR(ISNUMBER(SEARCH("resign",$N4612)),ISNUMBER(SEARCH("terminat",$N4612)),ISNUMBER(SEARCH("inactive",$N4612)),ISNUMBER(SEARCH("vacan",$N4612)),ISNUMBER(SEARCH("deceased",$N4612)),ISNUMBER(SEARCH("separated",$N4612))),0,1))</f>
        <v/>
      </c>
      <c r="S4612">
        <f>IF(OR($R4612=0,NOT(ISNUMBER($I4612))),"",IFERROR(DATEDIF($I4612,DATE(FY,1,1),"y"),""))</f>
        <v/>
      </c>
      <c r="T4612">
        <f>IF(OR($R4612=0,NOT(ISNUMBER($J4612))),"",IFERROR(DATEDIF($J4612,DATE(FY,1,1),"y"),0))</f>
        <v/>
      </c>
      <c r="U4612" s="38">
        <f>IF(OR($R4612=0,NOT(ISNUMBER($I4612))),0,IF(YEAR($I4612)+IF($Q4612=1,RetAgeO,RetAgeE)=FY,MONTH($I4612),IF(YEAR($I4612)+IF($Q4612=1,RetAgeO,RetAgeE)&lt;FY,1,0)))</f>
        <v/>
      </c>
      <c r="V4612" s="38">
        <f>IF(OR($R4612=0,NOT(ISNUMBER($K4612))),0,IF(YEAR($K4612)=FY,MONTH($K4612),IF(YEAR($K4612)&lt;FY,1,0)))</f>
        <v/>
      </c>
      <c r="W4612" s="38">
        <f>IF($R4612=0,0,MIN(12,IF(AND(ISNUMBER($O4612),$O4612&gt;=1,$O4612&lt;=12),INT($O4612),12),IF(AND(RetireExit="Yes",$U4612&gt;0),$U4612,12),IF(AND(ContractExit="Yes",$V4612&gt;0),$V4612,12)))</f>
        <v/>
      </c>
      <c r="X4612" s="37">
        <f>IF(ISNUMBER($P4612),$P4612,IncPct)</f>
        <v/>
      </c>
      <c r="Y4612" s="39">
        <f>IF($W4612=0,0,MAX(0,MIN($W4612,IncMonth-1))+MAX(0,$W4612-IncMonth+1)*(1+$X4612))</f>
        <v/>
      </c>
      <c r="Z4612" s="40">
        <f>IF($C4612="",0,IFERROR(INDEX(Departments!$B$5:$B$54,MATCH($C4612,Departments!$A$5:$A$54,0)),0))</f>
        <v/>
      </c>
      <c r="AA4612" s="41">
        <f>N($L4612)*$Y4612</f>
        <v/>
      </c>
      <c r="AB4612" s="41">
        <f>N($M4612)*$Y4612</f>
        <v/>
      </c>
      <c r="AC4612" s="41">
        <f>$AA4612*$Z4612</f>
        <v/>
      </c>
      <c r="AD4612" s="41">
        <f>$AA4612*BonusMonths/12</f>
        <v/>
      </c>
      <c r="AE4612" s="41">
        <f>($AA4612+SI_Gross*$AB4612)*IF($Q4612=1,SI_O,SI_E)</f>
        <v/>
      </c>
      <c r="AF4612" s="41">
        <f>IF($Q4612=1,0,$AA4612*EOSB)</f>
        <v/>
      </c>
      <c r="AG4612" s="41">
        <f>$AN4612*$W4612</f>
        <v/>
      </c>
      <c r="AH4612" s="41">
        <f>SUM($AA4612:$AG4612)</f>
        <v/>
      </c>
      <c r="AI4612" s="41">
        <f>12*($AM4612+$AN4612)</f>
        <v/>
      </c>
      <c r="AJ4612" s="41">
        <f>$AM4612*((IncMonth-1)+(13-IncMonth)*(1+$X4612))+12*$AN4612</f>
        <v/>
      </c>
      <c r="AK4612" s="41">
        <f>IF($R4612=1,N($L4612)+N($M4612),0)</f>
        <v/>
      </c>
      <c r="AL4612">
        <f>IF($C4612="","",IF(N($L4612)&lt;=0,"Basic salary missing",IF(ISNA(MATCH($C4612,Departments!$A$5:$A$54,0)),"Department not on Departments sheet",IF(AND($I4612&lt;&gt;"",NOT(ISNUMBER($I4612))),"Date of birth is text, not a date",IF(AND($K4612&lt;&gt;"",NOT(ISNUMBER($K4612))),"Contract end is text, not a date","")))))</f>
        <v/>
      </c>
      <c r="AM4612" s="41">
        <f>IF($R4612=0,0,N($L4612)*(1+$Z4612+BonusMonths/12+IF($Q4612=1,0,EOSB))+N($M4612)+(N($L4612)+SI_Gross*N($M4612))*IF($Q4612=1,SI_O,SI_E))</f>
        <v/>
      </c>
      <c r="AN4612" s="41">
        <f>IF($R4612=0,0,(IF($Q4612=1,MedO,MedE+Ticket)+Training)/12)</f>
        <v/>
      </c>
    </row>
    <row r="4613">
      <c r="I4613" s="35" t="n"/>
      <c r="J4613" s="35" t="n"/>
      <c r="K4613" s="35" t="n"/>
      <c r="L4613" s="36" t="n"/>
      <c r="M4613" s="36" t="n"/>
      <c r="P4613" s="37" t="n"/>
      <c r="Q4613" s="38">
        <f>IF($C4613="",0,IF(OR(LOWER(TRIM($G4613))="omani",LOWER(TRIM($G4613))="oman",LOWER(TRIM($G4613))="om",LOWER(TRIM($G4613))="local"),1,0))</f>
        <v/>
      </c>
      <c r="R4613" s="38">
        <f>IF($C4613="",0,IF(OR(ISNUMBER(SEARCH("resign",$N4613)),ISNUMBER(SEARCH("terminat",$N4613)),ISNUMBER(SEARCH("inactive",$N4613)),ISNUMBER(SEARCH("vacan",$N4613)),ISNUMBER(SEARCH("deceased",$N4613)),ISNUMBER(SEARCH("separated",$N4613))),0,1))</f>
        <v/>
      </c>
      <c r="S4613">
        <f>IF(OR($R4613=0,NOT(ISNUMBER($I4613))),"",IFERROR(DATEDIF($I4613,DATE(FY,1,1),"y"),""))</f>
        <v/>
      </c>
      <c r="T4613">
        <f>IF(OR($R4613=0,NOT(ISNUMBER($J4613))),"",IFERROR(DATEDIF($J4613,DATE(FY,1,1),"y"),0))</f>
        <v/>
      </c>
      <c r="U4613" s="38">
        <f>IF(OR($R4613=0,NOT(ISNUMBER($I4613))),0,IF(YEAR($I4613)+IF($Q4613=1,RetAgeO,RetAgeE)=FY,MONTH($I4613),IF(YEAR($I4613)+IF($Q4613=1,RetAgeO,RetAgeE)&lt;FY,1,0)))</f>
        <v/>
      </c>
      <c r="V4613" s="38">
        <f>IF(OR($R4613=0,NOT(ISNUMBER($K4613))),0,IF(YEAR($K4613)=FY,MONTH($K4613),IF(YEAR($K4613)&lt;FY,1,0)))</f>
        <v/>
      </c>
      <c r="W4613" s="38">
        <f>IF($R4613=0,0,MIN(12,IF(AND(ISNUMBER($O4613),$O4613&gt;=1,$O4613&lt;=12),INT($O4613),12),IF(AND(RetireExit="Yes",$U4613&gt;0),$U4613,12),IF(AND(ContractExit="Yes",$V4613&gt;0),$V4613,12)))</f>
        <v/>
      </c>
      <c r="X4613" s="37">
        <f>IF(ISNUMBER($P4613),$P4613,IncPct)</f>
        <v/>
      </c>
      <c r="Y4613" s="39">
        <f>IF($W4613=0,0,MAX(0,MIN($W4613,IncMonth-1))+MAX(0,$W4613-IncMonth+1)*(1+$X4613))</f>
        <v/>
      </c>
      <c r="Z4613" s="40">
        <f>IF($C4613="",0,IFERROR(INDEX(Departments!$B$5:$B$54,MATCH($C4613,Departments!$A$5:$A$54,0)),0))</f>
        <v/>
      </c>
      <c r="AA4613" s="41">
        <f>N($L4613)*$Y4613</f>
        <v/>
      </c>
      <c r="AB4613" s="41">
        <f>N($M4613)*$Y4613</f>
        <v/>
      </c>
      <c r="AC4613" s="41">
        <f>$AA4613*$Z4613</f>
        <v/>
      </c>
      <c r="AD4613" s="41">
        <f>$AA4613*BonusMonths/12</f>
        <v/>
      </c>
      <c r="AE4613" s="41">
        <f>($AA4613+SI_Gross*$AB4613)*IF($Q4613=1,SI_O,SI_E)</f>
        <v/>
      </c>
      <c r="AF4613" s="41">
        <f>IF($Q4613=1,0,$AA4613*EOSB)</f>
        <v/>
      </c>
      <c r="AG4613" s="41">
        <f>$AN4613*$W4613</f>
        <v/>
      </c>
      <c r="AH4613" s="41">
        <f>SUM($AA4613:$AG4613)</f>
        <v/>
      </c>
      <c r="AI4613" s="41">
        <f>12*($AM4613+$AN4613)</f>
        <v/>
      </c>
      <c r="AJ4613" s="41">
        <f>$AM4613*((IncMonth-1)+(13-IncMonth)*(1+$X4613))+12*$AN4613</f>
        <v/>
      </c>
      <c r="AK4613" s="41">
        <f>IF($R4613=1,N($L4613)+N($M4613),0)</f>
        <v/>
      </c>
      <c r="AL4613">
        <f>IF($C4613="","",IF(N($L4613)&lt;=0,"Basic salary missing",IF(ISNA(MATCH($C4613,Departments!$A$5:$A$54,0)),"Department not on Departments sheet",IF(AND($I4613&lt;&gt;"",NOT(ISNUMBER($I4613))),"Date of birth is text, not a date",IF(AND($K4613&lt;&gt;"",NOT(ISNUMBER($K4613))),"Contract end is text, not a date","")))))</f>
        <v/>
      </c>
      <c r="AM4613" s="41">
        <f>IF($R4613=0,0,N($L4613)*(1+$Z4613+BonusMonths/12+IF($Q4613=1,0,EOSB))+N($M4613)+(N($L4613)+SI_Gross*N($M4613))*IF($Q4613=1,SI_O,SI_E))</f>
        <v/>
      </c>
      <c r="AN4613" s="41">
        <f>IF($R4613=0,0,(IF($Q4613=1,MedO,MedE+Ticket)+Training)/12)</f>
        <v/>
      </c>
    </row>
    <row r="4614">
      <c r="I4614" s="35" t="n"/>
      <c r="J4614" s="35" t="n"/>
      <c r="K4614" s="35" t="n"/>
      <c r="L4614" s="36" t="n"/>
      <c r="M4614" s="36" t="n"/>
      <c r="P4614" s="37" t="n"/>
      <c r="Q4614" s="38">
        <f>IF($C4614="",0,IF(OR(LOWER(TRIM($G4614))="omani",LOWER(TRIM($G4614))="oman",LOWER(TRIM($G4614))="om",LOWER(TRIM($G4614))="local"),1,0))</f>
        <v/>
      </c>
      <c r="R4614" s="38">
        <f>IF($C4614="",0,IF(OR(ISNUMBER(SEARCH("resign",$N4614)),ISNUMBER(SEARCH("terminat",$N4614)),ISNUMBER(SEARCH("inactive",$N4614)),ISNUMBER(SEARCH("vacan",$N4614)),ISNUMBER(SEARCH("deceased",$N4614)),ISNUMBER(SEARCH("separated",$N4614))),0,1))</f>
        <v/>
      </c>
      <c r="S4614">
        <f>IF(OR($R4614=0,NOT(ISNUMBER($I4614))),"",IFERROR(DATEDIF($I4614,DATE(FY,1,1),"y"),""))</f>
        <v/>
      </c>
      <c r="T4614">
        <f>IF(OR($R4614=0,NOT(ISNUMBER($J4614))),"",IFERROR(DATEDIF($J4614,DATE(FY,1,1),"y"),0))</f>
        <v/>
      </c>
      <c r="U4614" s="38">
        <f>IF(OR($R4614=0,NOT(ISNUMBER($I4614))),0,IF(YEAR($I4614)+IF($Q4614=1,RetAgeO,RetAgeE)=FY,MONTH($I4614),IF(YEAR($I4614)+IF($Q4614=1,RetAgeO,RetAgeE)&lt;FY,1,0)))</f>
        <v/>
      </c>
      <c r="V4614" s="38">
        <f>IF(OR($R4614=0,NOT(ISNUMBER($K4614))),0,IF(YEAR($K4614)=FY,MONTH($K4614),IF(YEAR($K4614)&lt;FY,1,0)))</f>
        <v/>
      </c>
      <c r="W4614" s="38">
        <f>IF($R4614=0,0,MIN(12,IF(AND(ISNUMBER($O4614),$O4614&gt;=1,$O4614&lt;=12),INT($O4614),12),IF(AND(RetireExit="Yes",$U4614&gt;0),$U4614,12),IF(AND(ContractExit="Yes",$V4614&gt;0),$V4614,12)))</f>
        <v/>
      </c>
      <c r="X4614" s="37">
        <f>IF(ISNUMBER($P4614),$P4614,IncPct)</f>
        <v/>
      </c>
      <c r="Y4614" s="39">
        <f>IF($W4614=0,0,MAX(0,MIN($W4614,IncMonth-1))+MAX(0,$W4614-IncMonth+1)*(1+$X4614))</f>
        <v/>
      </c>
      <c r="Z4614" s="40">
        <f>IF($C4614="",0,IFERROR(INDEX(Departments!$B$5:$B$54,MATCH($C4614,Departments!$A$5:$A$54,0)),0))</f>
        <v/>
      </c>
      <c r="AA4614" s="41">
        <f>N($L4614)*$Y4614</f>
        <v/>
      </c>
      <c r="AB4614" s="41">
        <f>N($M4614)*$Y4614</f>
        <v/>
      </c>
      <c r="AC4614" s="41">
        <f>$AA4614*$Z4614</f>
        <v/>
      </c>
      <c r="AD4614" s="41">
        <f>$AA4614*BonusMonths/12</f>
        <v/>
      </c>
      <c r="AE4614" s="41">
        <f>($AA4614+SI_Gross*$AB4614)*IF($Q4614=1,SI_O,SI_E)</f>
        <v/>
      </c>
      <c r="AF4614" s="41">
        <f>IF($Q4614=1,0,$AA4614*EOSB)</f>
        <v/>
      </c>
      <c r="AG4614" s="41">
        <f>$AN4614*$W4614</f>
        <v/>
      </c>
      <c r="AH4614" s="41">
        <f>SUM($AA4614:$AG4614)</f>
        <v/>
      </c>
      <c r="AI4614" s="41">
        <f>12*($AM4614+$AN4614)</f>
        <v/>
      </c>
      <c r="AJ4614" s="41">
        <f>$AM4614*((IncMonth-1)+(13-IncMonth)*(1+$X4614))+12*$AN4614</f>
        <v/>
      </c>
      <c r="AK4614" s="41">
        <f>IF($R4614=1,N($L4614)+N($M4614),0)</f>
        <v/>
      </c>
      <c r="AL4614">
        <f>IF($C4614="","",IF(N($L4614)&lt;=0,"Basic salary missing",IF(ISNA(MATCH($C4614,Departments!$A$5:$A$54,0)),"Department not on Departments sheet",IF(AND($I4614&lt;&gt;"",NOT(ISNUMBER($I4614))),"Date of birth is text, not a date",IF(AND($K4614&lt;&gt;"",NOT(ISNUMBER($K4614))),"Contract end is text, not a date","")))))</f>
        <v/>
      </c>
      <c r="AM4614" s="41">
        <f>IF($R4614=0,0,N($L4614)*(1+$Z4614+BonusMonths/12+IF($Q4614=1,0,EOSB))+N($M4614)+(N($L4614)+SI_Gross*N($M4614))*IF($Q4614=1,SI_O,SI_E))</f>
        <v/>
      </c>
      <c r="AN4614" s="41">
        <f>IF($R4614=0,0,(IF($Q4614=1,MedO,MedE+Ticket)+Training)/12)</f>
        <v/>
      </c>
    </row>
    <row r="4615">
      <c r="I4615" s="35" t="n"/>
      <c r="J4615" s="35" t="n"/>
      <c r="K4615" s="35" t="n"/>
      <c r="L4615" s="36" t="n"/>
      <c r="M4615" s="36" t="n"/>
      <c r="P4615" s="37" t="n"/>
      <c r="Q4615" s="38">
        <f>IF($C4615="",0,IF(OR(LOWER(TRIM($G4615))="omani",LOWER(TRIM($G4615))="oman",LOWER(TRIM($G4615))="om",LOWER(TRIM($G4615))="local"),1,0))</f>
        <v/>
      </c>
      <c r="R4615" s="38">
        <f>IF($C4615="",0,IF(OR(ISNUMBER(SEARCH("resign",$N4615)),ISNUMBER(SEARCH("terminat",$N4615)),ISNUMBER(SEARCH("inactive",$N4615)),ISNUMBER(SEARCH("vacan",$N4615)),ISNUMBER(SEARCH("deceased",$N4615)),ISNUMBER(SEARCH("separated",$N4615))),0,1))</f>
        <v/>
      </c>
      <c r="S4615">
        <f>IF(OR($R4615=0,NOT(ISNUMBER($I4615))),"",IFERROR(DATEDIF($I4615,DATE(FY,1,1),"y"),""))</f>
        <v/>
      </c>
      <c r="T4615">
        <f>IF(OR($R4615=0,NOT(ISNUMBER($J4615))),"",IFERROR(DATEDIF($J4615,DATE(FY,1,1),"y"),0))</f>
        <v/>
      </c>
      <c r="U4615" s="38">
        <f>IF(OR($R4615=0,NOT(ISNUMBER($I4615))),0,IF(YEAR($I4615)+IF($Q4615=1,RetAgeO,RetAgeE)=FY,MONTH($I4615),IF(YEAR($I4615)+IF($Q4615=1,RetAgeO,RetAgeE)&lt;FY,1,0)))</f>
        <v/>
      </c>
      <c r="V4615" s="38">
        <f>IF(OR($R4615=0,NOT(ISNUMBER($K4615))),0,IF(YEAR($K4615)=FY,MONTH($K4615),IF(YEAR($K4615)&lt;FY,1,0)))</f>
        <v/>
      </c>
      <c r="W4615" s="38">
        <f>IF($R4615=0,0,MIN(12,IF(AND(ISNUMBER($O4615),$O4615&gt;=1,$O4615&lt;=12),INT($O4615),12),IF(AND(RetireExit="Yes",$U4615&gt;0),$U4615,12),IF(AND(ContractExit="Yes",$V4615&gt;0),$V4615,12)))</f>
        <v/>
      </c>
      <c r="X4615" s="37">
        <f>IF(ISNUMBER($P4615),$P4615,IncPct)</f>
        <v/>
      </c>
      <c r="Y4615" s="39">
        <f>IF($W4615=0,0,MAX(0,MIN($W4615,IncMonth-1))+MAX(0,$W4615-IncMonth+1)*(1+$X4615))</f>
        <v/>
      </c>
      <c r="Z4615" s="40">
        <f>IF($C4615="",0,IFERROR(INDEX(Departments!$B$5:$B$54,MATCH($C4615,Departments!$A$5:$A$54,0)),0))</f>
        <v/>
      </c>
      <c r="AA4615" s="41">
        <f>N($L4615)*$Y4615</f>
        <v/>
      </c>
      <c r="AB4615" s="41">
        <f>N($M4615)*$Y4615</f>
        <v/>
      </c>
      <c r="AC4615" s="41">
        <f>$AA4615*$Z4615</f>
        <v/>
      </c>
      <c r="AD4615" s="41">
        <f>$AA4615*BonusMonths/12</f>
        <v/>
      </c>
      <c r="AE4615" s="41">
        <f>($AA4615+SI_Gross*$AB4615)*IF($Q4615=1,SI_O,SI_E)</f>
        <v/>
      </c>
      <c r="AF4615" s="41">
        <f>IF($Q4615=1,0,$AA4615*EOSB)</f>
        <v/>
      </c>
      <c r="AG4615" s="41">
        <f>$AN4615*$W4615</f>
        <v/>
      </c>
      <c r="AH4615" s="41">
        <f>SUM($AA4615:$AG4615)</f>
        <v/>
      </c>
      <c r="AI4615" s="41">
        <f>12*($AM4615+$AN4615)</f>
        <v/>
      </c>
      <c r="AJ4615" s="41">
        <f>$AM4615*((IncMonth-1)+(13-IncMonth)*(1+$X4615))+12*$AN4615</f>
        <v/>
      </c>
      <c r="AK4615" s="41">
        <f>IF($R4615=1,N($L4615)+N($M4615),0)</f>
        <v/>
      </c>
      <c r="AL4615">
        <f>IF($C4615="","",IF(N($L4615)&lt;=0,"Basic salary missing",IF(ISNA(MATCH($C4615,Departments!$A$5:$A$54,0)),"Department not on Departments sheet",IF(AND($I4615&lt;&gt;"",NOT(ISNUMBER($I4615))),"Date of birth is text, not a date",IF(AND($K4615&lt;&gt;"",NOT(ISNUMBER($K4615))),"Contract end is text, not a date","")))))</f>
        <v/>
      </c>
      <c r="AM4615" s="41">
        <f>IF($R4615=0,0,N($L4615)*(1+$Z4615+BonusMonths/12+IF($Q4615=1,0,EOSB))+N($M4615)+(N($L4615)+SI_Gross*N($M4615))*IF($Q4615=1,SI_O,SI_E))</f>
        <v/>
      </c>
      <c r="AN4615" s="41">
        <f>IF($R4615=0,0,(IF($Q4615=1,MedO,MedE+Ticket)+Training)/12)</f>
        <v/>
      </c>
    </row>
    <row r="4616">
      <c r="I4616" s="35" t="n"/>
      <c r="J4616" s="35" t="n"/>
      <c r="K4616" s="35" t="n"/>
      <c r="L4616" s="36" t="n"/>
      <c r="M4616" s="36" t="n"/>
      <c r="P4616" s="37" t="n"/>
      <c r="Q4616" s="38">
        <f>IF($C4616="",0,IF(OR(LOWER(TRIM($G4616))="omani",LOWER(TRIM($G4616))="oman",LOWER(TRIM($G4616))="om",LOWER(TRIM($G4616))="local"),1,0))</f>
        <v/>
      </c>
      <c r="R4616" s="38">
        <f>IF($C4616="",0,IF(OR(ISNUMBER(SEARCH("resign",$N4616)),ISNUMBER(SEARCH("terminat",$N4616)),ISNUMBER(SEARCH("inactive",$N4616)),ISNUMBER(SEARCH("vacan",$N4616)),ISNUMBER(SEARCH("deceased",$N4616)),ISNUMBER(SEARCH("separated",$N4616))),0,1))</f>
        <v/>
      </c>
      <c r="S4616">
        <f>IF(OR($R4616=0,NOT(ISNUMBER($I4616))),"",IFERROR(DATEDIF($I4616,DATE(FY,1,1),"y"),""))</f>
        <v/>
      </c>
      <c r="T4616">
        <f>IF(OR($R4616=0,NOT(ISNUMBER($J4616))),"",IFERROR(DATEDIF($J4616,DATE(FY,1,1),"y"),0))</f>
        <v/>
      </c>
      <c r="U4616" s="38">
        <f>IF(OR($R4616=0,NOT(ISNUMBER($I4616))),0,IF(YEAR($I4616)+IF($Q4616=1,RetAgeO,RetAgeE)=FY,MONTH($I4616),IF(YEAR($I4616)+IF($Q4616=1,RetAgeO,RetAgeE)&lt;FY,1,0)))</f>
        <v/>
      </c>
      <c r="V4616" s="38">
        <f>IF(OR($R4616=0,NOT(ISNUMBER($K4616))),0,IF(YEAR($K4616)=FY,MONTH($K4616),IF(YEAR($K4616)&lt;FY,1,0)))</f>
        <v/>
      </c>
      <c r="W4616" s="38">
        <f>IF($R4616=0,0,MIN(12,IF(AND(ISNUMBER($O4616),$O4616&gt;=1,$O4616&lt;=12),INT($O4616),12),IF(AND(RetireExit="Yes",$U4616&gt;0),$U4616,12),IF(AND(ContractExit="Yes",$V4616&gt;0),$V4616,12)))</f>
        <v/>
      </c>
      <c r="X4616" s="37">
        <f>IF(ISNUMBER($P4616),$P4616,IncPct)</f>
        <v/>
      </c>
      <c r="Y4616" s="39">
        <f>IF($W4616=0,0,MAX(0,MIN($W4616,IncMonth-1))+MAX(0,$W4616-IncMonth+1)*(1+$X4616))</f>
        <v/>
      </c>
      <c r="Z4616" s="40">
        <f>IF($C4616="",0,IFERROR(INDEX(Departments!$B$5:$B$54,MATCH($C4616,Departments!$A$5:$A$54,0)),0))</f>
        <v/>
      </c>
      <c r="AA4616" s="41">
        <f>N($L4616)*$Y4616</f>
        <v/>
      </c>
      <c r="AB4616" s="41">
        <f>N($M4616)*$Y4616</f>
        <v/>
      </c>
      <c r="AC4616" s="41">
        <f>$AA4616*$Z4616</f>
        <v/>
      </c>
      <c r="AD4616" s="41">
        <f>$AA4616*BonusMonths/12</f>
        <v/>
      </c>
      <c r="AE4616" s="41">
        <f>($AA4616+SI_Gross*$AB4616)*IF($Q4616=1,SI_O,SI_E)</f>
        <v/>
      </c>
      <c r="AF4616" s="41">
        <f>IF($Q4616=1,0,$AA4616*EOSB)</f>
        <v/>
      </c>
      <c r="AG4616" s="41">
        <f>$AN4616*$W4616</f>
        <v/>
      </c>
      <c r="AH4616" s="41">
        <f>SUM($AA4616:$AG4616)</f>
        <v/>
      </c>
      <c r="AI4616" s="41">
        <f>12*($AM4616+$AN4616)</f>
        <v/>
      </c>
      <c r="AJ4616" s="41">
        <f>$AM4616*((IncMonth-1)+(13-IncMonth)*(1+$X4616))+12*$AN4616</f>
        <v/>
      </c>
      <c r="AK4616" s="41">
        <f>IF($R4616=1,N($L4616)+N($M4616),0)</f>
        <v/>
      </c>
      <c r="AL4616">
        <f>IF($C4616="","",IF(N($L4616)&lt;=0,"Basic salary missing",IF(ISNA(MATCH($C4616,Departments!$A$5:$A$54,0)),"Department not on Departments sheet",IF(AND($I4616&lt;&gt;"",NOT(ISNUMBER($I4616))),"Date of birth is text, not a date",IF(AND($K4616&lt;&gt;"",NOT(ISNUMBER($K4616))),"Contract end is text, not a date","")))))</f>
        <v/>
      </c>
      <c r="AM4616" s="41">
        <f>IF($R4616=0,0,N($L4616)*(1+$Z4616+BonusMonths/12+IF($Q4616=1,0,EOSB))+N($M4616)+(N($L4616)+SI_Gross*N($M4616))*IF($Q4616=1,SI_O,SI_E))</f>
        <v/>
      </c>
      <c r="AN4616" s="41">
        <f>IF($R4616=0,0,(IF($Q4616=1,MedO,MedE+Ticket)+Training)/12)</f>
        <v/>
      </c>
    </row>
    <row r="4617">
      <c r="I4617" s="35" t="n"/>
      <c r="J4617" s="35" t="n"/>
      <c r="K4617" s="35" t="n"/>
      <c r="L4617" s="36" t="n"/>
      <c r="M4617" s="36" t="n"/>
      <c r="P4617" s="37" t="n"/>
      <c r="Q4617" s="38">
        <f>IF($C4617="",0,IF(OR(LOWER(TRIM($G4617))="omani",LOWER(TRIM($G4617))="oman",LOWER(TRIM($G4617))="om",LOWER(TRIM($G4617))="local"),1,0))</f>
        <v/>
      </c>
      <c r="R4617" s="38">
        <f>IF($C4617="",0,IF(OR(ISNUMBER(SEARCH("resign",$N4617)),ISNUMBER(SEARCH("terminat",$N4617)),ISNUMBER(SEARCH("inactive",$N4617)),ISNUMBER(SEARCH("vacan",$N4617)),ISNUMBER(SEARCH("deceased",$N4617)),ISNUMBER(SEARCH("separated",$N4617))),0,1))</f>
        <v/>
      </c>
      <c r="S4617">
        <f>IF(OR($R4617=0,NOT(ISNUMBER($I4617))),"",IFERROR(DATEDIF($I4617,DATE(FY,1,1),"y"),""))</f>
        <v/>
      </c>
      <c r="T4617">
        <f>IF(OR($R4617=0,NOT(ISNUMBER($J4617))),"",IFERROR(DATEDIF($J4617,DATE(FY,1,1),"y"),0))</f>
        <v/>
      </c>
      <c r="U4617" s="38">
        <f>IF(OR($R4617=0,NOT(ISNUMBER($I4617))),0,IF(YEAR($I4617)+IF($Q4617=1,RetAgeO,RetAgeE)=FY,MONTH($I4617),IF(YEAR($I4617)+IF($Q4617=1,RetAgeO,RetAgeE)&lt;FY,1,0)))</f>
        <v/>
      </c>
      <c r="V4617" s="38">
        <f>IF(OR($R4617=0,NOT(ISNUMBER($K4617))),0,IF(YEAR($K4617)=FY,MONTH($K4617),IF(YEAR($K4617)&lt;FY,1,0)))</f>
        <v/>
      </c>
      <c r="W4617" s="38">
        <f>IF($R4617=0,0,MIN(12,IF(AND(ISNUMBER($O4617),$O4617&gt;=1,$O4617&lt;=12),INT($O4617),12),IF(AND(RetireExit="Yes",$U4617&gt;0),$U4617,12),IF(AND(ContractExit="Yes",$V4617&gt;0),$V4617,12)))</f>
        <v/>
      </c>
      <c r="X4617" s="37">
        <f>IF(ISNUMBER($P4617),$P4617,IncPct)</f>
        <v/>
      </c>
      <c r="Y4617" s="39">
        <f>IF($W4617=0,0,MAX(0,MIN($W4617,IncMonth-1))+MAX(0,$W4617-IncMonth+1)*(1+$X4617))</f>
        <v/>
      </c>
      <c r="Z4617" s="40">
        <f>IF($C4617="",0,IFERROR(INDEX(Departments!$B$5:$B$54,MATCH($C4617,Departments!$A$5:$A$54,0)),0))</f>
        <v/>
      </c>
      <c r="AA4617" s="41">
        <f>N($L4617)*$Y4617</f>
        <v/>
      </c>
      <c r="AB4617" s="41">
        <f>N($M4617)*$Y4617</f>
        <v/>
      </c>
      <c r="AC4617" s="41">
        <f>$AA4617*$Z4617</f>
        <v/>
      </c>
      <c r="AD4617" s="41">
        <f>$AA4617*BonusMonths/12</f>
        <v/>
      </c>
      <c r="AE4617" s="41">
        <f>($AA4617+SI_Gross*$AB4617)*IF($Q4617=1,SI_O,SI_E)</f>
        <v/>
      </c>
      <c r="AF4617" s="41">
        <f>IF($Q4617=1,0,$AA4617*EOSB)</f>
        <v/>
      </c>
      <c r="AG4617" s="41">
        <f>$AN4617*$W4617</f>
        <v/>
      </c>
      <c r="AH4617" s="41">
        <f>SUM($AA4617:$AG4617)</f>
        <v/>
      </c>
      <c r="AI4617" s="41">
        <f>12*($AM4617+$AN4617)</f>
        <v/>
      </c>
      <c r="AJ4617" s="41">
        <f>$AM4617*((IncMonth-1)+(13-IncMonth)*(1+$X4617))+12*$AN4617</f>
        <v/>
      </c>
      <c r="AK4617" s="41">
        <f>IF($R4617=1,N($L4617)+N($M4617),0)</f>
        <v/>
      </c>
      <c r="AL4617">
        <f>IF($C4617="","",IF(N($L4617)&lt;=0,"Basic salary missing",IF(ISNA(MATCH($C4617,Departments!$A$5:$A$54,0)),"Department not on Departments sheet",IF(AND($I4617&lt;&gt;"",NOT(ISNUMBER($I4617))),"Date of birth is text, not a date",IF(AND($K4617&lt;&gt;"",NOT(ISNUMBER($K4617))),"Contract end is text, not a date","")))))</f>
        <v/>
      </c>
      <c r="AM4617" s="41">
        <f>IF($R4617=0,0,N($L4617)*(1+$Z4617+BonusMonths/12+IF($Q4617=1,0,EOSB))+N($M4617)+(N($L4617)+SI_Gross*N($M4617))*IF($Q4617=1,SI_O,SI_E))</f>
        <v/>
      </c>
      <c r="AN4617" s="41">
        <f>IF($R4617=0,0,(IF($Q4617=1,MedO,MedE+Ticket)+Training)/12)</f>
        <v/>
      </c>
    </row>
    <row r="4618">
      <c r="I4618" s="35" t="n"/>
      <c r="J4618" s="35" t="n"/>
      <c r="K4618" s="35" t="n"/>
      <c r="L4618" s="36" t="n"/>
      <c r="M4618" s="36" t="n"/>
      <c r="P4618" s="37" t="n"/>
      <c r="Q4618" s="38">
        <f>IF($C4618="",0,IF(OR(LOWER(TRIM($G4618))="omani",LOWER(TRIM($G4618))="oman",LOWER(TRIM($G4618))="om",LOWER(TRIM($G4618))="local"),1,0))</f>
        <v/>
      </c>
      <c r="R4618" s="38">
        <f>IF($C4618="",0,IF(OR(ISNUMBER(SEARCH("resign",$N4618)),ISNUMBER(SEARCH("terminat",$N4618)),ISNUMBER(SEARCH("inactive",$N4618)),ISNUMBER(SEARCH("vacan",$N4618)),ISNUMBER(SEARCH("deceased",$N4618)),ISNUMBER(SEARCH("separated",$N4618))),0,1))</f>
        <v/>
      </c>
      <c r="S4618">
        <f>IF(OR($R4618=0,NOT(ISNUMBER($I4618))),"",IFERROR(DATEDIF($I4618,DATE(FY,1,1),"y"),""))</f>
        <v/>
      </c>
      <c r="T4618">
        <f>IF(OR($R4618=0,NOT(ISNUMBER($J4618))),"",IFERROR(DATEDIF($J4618,DATE(FY,1,1),"y"),0))</f>
        <v/>
      </c>
      <c r="U4618" s="38">
        <f>IF(OR($R4618=0,NOT(ISNUMBER($I4618))),0,IF(YEAR($I4618)+IF($Q4618=1,RetAgeO,RetAgeE)=FY,MONTH($I4618),IF(YEAR($I4618)+IF($Q4618=1,RetAgeO,RetAgeE)&lt;FY,1,0)))</f>
        <v/>
      </c>
      <c r="V4618" s="38">
        <f>IF(OR($R4618=0,NOT(ISNUMBER($K4618))),0,IF(YEAR($K4618)=FY,MONTH($K4618),IF(YEAR($K4618)&lt;FY,1,0)))</f>
        <v/>
      </c>
      <c r="W4618" s="38">
        <f>IF($R4618=0,0,MIN(12,IF(AND(ISNUMBER($O4618),$O4618&gt;=1,$O4618&lt;=12),INT($O4618),12),IF(AND(RetireExit="Yes",$U4618&gt;0),$U4618,12),IF(AND(ContractExit="Yes",$V4618&gt;0),$V4618,12)))</f>
        <v/>
      </c>
      <c r="X4618" s="37">
        <f>IF(ISNUMBER($P4618),$P4618,IncPct)</f>
        <v/>
      </c>
      <c r="Y4618" s="39">
        <f>IF($W4618=0,0,MAX(0,MIN($W4618,IncMonth-1))+MAX(0,$W4618-IncMonth+1)*(1+$X4618))</f>
        <v/>
      </c>
      <c r="Z4618" s="40">
        <f>IF($C4618="",0,IFERROR(INDEX(Departments!$B$5:$B$54,MATCH($C4618,Departments!$A$5:$A$54,0)),0))</f>
        <v/>
      </c>
      <c r="AA4618" s="41">
        <f>N($L4618)*$Y4618</f>
        <v/>
      </c>
      <c r="AB4618" s="41">
        <f>N($M4618)*$Y4618</f>
        <v/>
      </c>
      <c r="AC4618" s="41">
        <f>$AA4618*$Z4618</f>
        <v/>
      </c>
      <c r="AD4618" s="41">
        <f>$AA4618*BonusMonths/12</f>
        <v/>
      </c>
      <c r="AE4618" s="41">
        <f>($AA4618+SI_Gross*$AB4618)*IF($Q4618=1,SI_O,SI_E)</f>
        <v/>
      </c>
      <c r="AF4618" s="41">
        <f>IF($Q4618=1,0,$AA4618*EOSB)</f>
        <v/>
      </c>
      <c r="AG4618" s="41">
        <f>$AN4618*$W4618</f>
        <v/>
      </c>
      <c r="AH4618" s="41">
        <f>SUM($AA4618:$AG4618)</f>
        <v/>
      </c>
      <c r="AI4618" s="41">
        <f>12*($AM4618+$AN4618)</f>
        <v/>
      </c>
      <c r="AJ4618" s="41">
        <f>$AM4618*((IncMonth-1)+(13-IncMonth)*(1+$X4618))+12*$AN4618</f>
        <v/>
      </c>
      <c r="AK4618" s="41">
        <f>IF($R4618=1,N($L4618)+N($M4618),0)</f>
        <v/>
      </c>
      <c r="AL4618">
        <f>IF($C4618="","",IF(N($L4618)&lt;=0,"Basic salary missing",IF(ISNA(MATCH($C4618,Departments!$A$5:$A$54,0)),"Department not on Departments sheet",IF(AND($I4618&lt;&gt;"",NOT(ISNUMBER($I4618))),"Date of birth is text, not a date",IF(AND($K4618&lt;&gt;"",NOT(ISNUMBER($K4618))),"Contract end is text, not a date","")))))</f>
        <v/>
      </c>
      <c r="AM4618" s="41">
        <f>IF($R4618=0,0,N($L4618)*(1+$Z4618+BonusMonths/12+IF($Q4618=1,0,EOSB))+N($M4618)+(N($L4618)+SI_Gross*N($M4618))*IF($Q4618=1,SI_O,SI_E))</f>
        <v/>
      </c>
      <c r="AN4618" s="41">
        <f>IF($R4618=0,0,(IF($Q4618=1,MedO,MedE+Ticket)+Training)/12)</f>
        <v/>
      </c>
    </row>
    <row r="4619">
      <c r="I4619" s="35" t="n"/>
      <c r="J4619" s="35" t="n"/>
      <c r="K4619" s="35" t="n"/>
      <c r="L4619" s="36" t="n"/>
      <c r="M4619" s="36" t="n"/>
      <c r="P4619" s="37" t="n"/>
      <c r="Q4619" s="38">
        <f>IF($C4619="",0,IF(OR(LOWER(TRIM($G4619))="omani",LOWER(TRIM($G4619))="oman",LOWER(TRIM($G4619))="om",LOWER(TRIM($G4619))="local"),1,0))</f>
        <v/>
      </c>
      <c r="R4619" s="38">
        <f>IF($C4619="",0,IF(OR(ISNUMBER(SEARCH("resign",$N4619)),ISNUMBER(SEARCH("terminat",$N4619)),ISNUMBER(SEARCH("inactive",$N4619)),ISNUMBER(SEARCH("vacan",$N4619)),ISNUMBER(SEARCH("deceased",$N4619)),ISNUMBER(SEARCH("separated",$N4619))),0,1))</f>
        <v/>
      </c>
      <c r="S4619">
        <f>IF(OR($R4619=0,NOT(ISNUMBER($I4619))),"",IFERROR(DATEDIF($I4619,DATE(FY,1,1),"y"),""))</f>
        <v/>
      </c>
      <c r="T4619">
        <f>IF(OR($R4619=0,NOT(ISNUMBER($J4619))),"",IFERROR(DATEDIF($J4619,DATE(FY,1,1),"y"),0))</f>
        <v/>
      </c>
      <c r="U4619" s="38">
        <f>IF(OR($R4619=0,NOT(ISNUMBER($I4619))),0,IF(YEAR($I4619)+IF($Q4619=1,RetAgeO,RetAgeE)=FY,MONTH($I4619),IF(YEAR($I4619)+IF($Q4619=1,RetAgeO,RetAgeE)&lt;FY,1,0)))</f>
        <v/>
      </c>
      <c r="V4619" s="38">
        <f>IF(OR($R4619=0,NOT(ISNUMBER($K4619))),0,IF(YEAR($K4619)=FY,MONTH($K4619),IF(YEAR($K4619)&lt;FY,1,0)))</f>
        <v/>
      </c>
      <c r="W4619" s="38">
        <f>IF($R4619=0,0,MIN(12,IF(AND(ISNUMBER($O4619),$O4619&gt;=1,$O4619&lt;=12),INT($O4619),12),IF(AND(RetireExit="Yes",$U4619&gt;0),$U4619,12),IF(AND(ContractExit="Yes",$V4619&gt;0),$V4619,12)))</f>
        <v/>
      </c>
      <c r="X4619" s="37">
        <f>IF(ISNUMBER($P4619),$P4619,IncPct)</f>
        <v/>
      </c>
      <c r="Y4619" s="39">
        <f>IF($W4619=0,0,MAX(0,MIN($W4619,IncMonth-1))+MAX(0,$W4619-IncMonth+1)*(1+$X4619))</f>
        <v/>
      </c>
      <c r="Z4619" s="40">
        <f>IF($C4619="",0,IFERROR(INDEX(Departments!$B$5:$B$54,MATCH($C4619,Departments!$A$5:$A$54,0)),0))</f>
        <v/>
      </c>
      <c r="AA4619" s="41">
        <f>N($L4619)*$Y4619</f>
        <v/>
      </c>
      <c r="AB4619" s="41">
        <f>N($M4619)*$Y4619</f>
        <v/>
      </c>
      <c r="AC4619" s="41">
        <f>$AA4619*$Z4619</f>
        <v/>
      </c>
      <c r="AD4619" s="41">
        <f>$AA4619*BonusMonths/12</f>
        <v/>
      </c>
      <c r="AE4619" s="41">
        <f>($AA4619+SI_Gross*$AB4619)*IF($Q4619=1,SI_O,SI_E)</f>
        <v/>
      </c>
      <c r="AF4619" s="41">
        <f>IF($Q4619=1,0,$AA4619*EOSB)</f>
        <v/>
      </c>
      <c r="AG4619" s="41">
        <f>$AN4619*$W4619</f>
        <v/>
      </c>
      <c r="AH4619" s="41">
        <f>SUM($AA4619:$AG4619)</f>
        <v/>
      </c>
      <c r="AI4619" s="41">
        <f>12*($AM4619+$AN4619)</f>
        <v/>
      </c>
      <c r="AJ4619" s="41">
        <f>$AM4619*((IncMonth-1)+(13-IncMonth)*(1+$X4619))+12*$AN4619</f>
        <v/>
      </c>
      <c r="AK4619" s="41">
        <f>IF($R4619=1,N($L4619)+N($M4619),0)</f>
        <v/>
      </c>
      <c r="AL4619">
        <f>IF($C4619="","",IF(N($L4619)&lt;=0,"Basic salary missing",IF(ISNA(MATCH($C4619,Departments!$A$5:$A$54,0)),"Department not on Departments sheet",IF(AND($I4619&lt;&gt;"",NOT(ISNUMBER($I4619))),"Date of birth is text, not a date",IF(AND($K4619&lt;&gt;"",NOT(ISNUMBER($K4619))),"Contract end is text, not a date","")))))</f>
        <v/>
      </c>
      <c r="AM4619" s="41">
        <f>IF($R4619=0,0,N($L4619)*(1+$Z4619+BonusMonths/12+IF($Q4619=1,0,EOSB))+N($M4619)+(N($L4619)+SI_Gross*N($M4619))*IF($Q4619=1,SI_O,SI_E))</f>
        <v/>
      </c>
      <c r="AN4619" s="41">
        <f>IF($R4619=0,0,(IF($Q4619=1,MedO,MedE+Ticket)+Training)/12)</f>
        <v/>
      </c>
    </row>
    <row r="4620">
      <c r="I4620" s="35" t="n"/>
      <c r="J4620" s="35" t="n"/>
      <c r="K4620" s="35" t="n"/>
      <c r="L4620" s="36" t="n"/>
      <c r="M4620" s="36" t="n"/>
      <c r="P4620" s="37" t="n"/>
      <c r="Q4620" s="38">
        <f>IF($C4620="",0,IF(OR(LOWER(TRIM($G4620))="omani",LOWER(TRIM($G4620))="oman",LOWER(TRIM($G4620))="om",LOWER(TRIM($G4620))="local"),1,0))</f>
        <v/>
      </c>
      <c r="R4620" s="38">
        <f>IF($C4620="",0,IF(OR(ISNUMBER(SEARCH("resign",$N4620)),ISNUMBER(SEARCH("terminat",$N4620)),ISNUMBER(SEARCH("inactive",$N4620)),ISNUMBER(SEARCH("vacan",$N4620)),ISNUMBER(SEARCH("deceased",$N4620)),ISNUMBER(SEARCH("separated",$N4620))),0,1))</f>
        <v/>
      </c>
      <c r="S4620">
        <f>IF(OR($R4620=0,NOT(ISNUMBER($I4620))),"",IFERROR(DATEDIF($I4620,DATE(FY,1,1),"y"),""))</f>
        <v/>
      </c>
      <c r="T4620">
        <f>IF(OR($R4620=0,NOT(ISNUMBER($J4620))),"",IFERROR(DATEDIF($J4620,DATE(FY,1,1),"y"),0))</f>
        <v/>
      </c>
      <c r="U4620" s="38">
        <f>IF(OR($R4620=0,NOT(ISNUMBER($I4620))),0,IF(YEAR($I4620)+IF($Q4620=1,RetAgeO,RetAgeE)=FY,MONTH($I4620),IF(YEAR($I4620)+IF($Q4620=1,RetAgeO,RetAgeE)&lt;FY,1,0)))</f>
        <v/>
      </c>
      <c r="V4620" s="38">
        <f>IF(OR($R4620=0,NOT(ISNUMBER($K4620))),0,IF(YEAR($K4620)=FY,MONTH($K4620),IF(YEAR($K4620)&lt;FY,1,0)))</f>
        <v/>
      </c>
      <c r="W4620" s="38">
        <f>IF($R4620=0,0,MIN(12,IF(AND(ISNUMBER($O4620),$O4620&gt;=1,$O4620&lt;=12),INT($O4620),12),IF(AND(RetireExit="Yes",$U4620&gt;0),$U4620,12),IF(AND(ContractExit="Yes",$V4620&gt;0),$V4620,12)))</f>
        <v/>
      </c>
      <c r="X4620" s="37">
        <f>IF(ISNUMBER($P4620),$P4620,IncPct)</f>
        <v/>
      </c>
      <c r="Y4620" s="39">
        <f>IF($W4620=0,0,MAX(0,MIN($W4620,IncMonth-1))+MAX(0,$W4620-IncMonth+1)*(1+$X4620))</f>
        <v/>
      </c>
      <c r="Z4620" s="40">
        <f>IF($C4620="",0,IFERROR(INDEX(Departments!$B$5:$B$54,MATCH($C4620,Departments!$A$5:$A$54,0)),0))</f>
        <v/>
      </c>
      <c r="AA4620" s="41">
        <f>N($L4620)*$Y4620</f>
        <v/>
      </c>
      <c r="AB4620" s="41">
        <f>N($M4620)*$Y4620</f>
        <v/>
      </c>
      <c r="AC4620" s="41">
        <f>$AA4620*$Z4620</f>
        <v/>
      </c>
      <c r="AD4620" s="41">
        <f>$AA4620*BonusMonths/12</f>
        <v/>
      </c>
      <c r="AE4620" s="41">
        <f>($AA4620+SI_Gross*$AB4620)*IF($Q4620=1,SI_O,SI_E)</f>
        <v/>
      </c>
      <c r="AF4620" s="41">
        <f>IF($Q4620=1,0,$AA4620*EOSB)</f>
        <v/>
      </c>
      <c r="AG4620" s="41">
        <f>$AN4620*$W4620</f>
        <v/>
      </c>
      <c r="AH4620" s="41">
        <f>SUM($AA4620:$AG4620)</f>
        <v/>
      </c>
      <c r="AI4620" s="41">
        <f>12*($AM4620+$AN4620)</f>
        <v/>
      </c>
      <c r="AJ4620" s="41">
        <f>$AM4620*((IncMonth-1)+(13-IncMonth)*(1+$X4620))+12*$AN4620</f>
        <v/>
      </c>
      <c r="AK4620" s="41">
        <f>IF($R4620=1,N($L4620)+N($M4620),0)</f>
        <v/>
      </c>
      <c r="AL4620">
        <f>IF($C4620="","",IF(N($L4620)&lt;=0,"Basic salary missing",IF(ISNA(MATCH($C4620,Departments!$A$5:$A$54,0)),"Department not on Departments sheet",IF(AND($I4620&lt;&gt;"",NOT(ISNUMBER($I4620))),"Date of birth is text, not a date",IF(AND($K4620&lt;&gt;"",NOT(ISNUMBER($K4620))),"Contract end is text, not a date","")))))</f>
        <v/>
      </c>
      <c r="AM4620" s="41">
        <f>IF($R4620=0,0,N($L4620)*(1+$Z4620+BonusMonths/12+IF($Q4620=1,0,EOSB))+N($M4620)+(N($L4620)+SI_Gross*N($M4620))*IF($Q4620=1,SI_O,SI_E))</f>
        <v/>
      </c>
      <c r="AN4620" s="41">
        <f>IF($R4620=0,0,(IF($Q4620=1,MedO,MedE+Ticket)+Training)/12)</f>
        <v/>
      </c>
    </row>
    <row r="4621">
      <c r="I4621" s="35" t="n"/>
      <c r="J4621" s="35" t="n"/>
      <c r="K4621" s="35" t="n"/>
      <c r="L4621" s="36" t="n"/>
      <c r="M4621" s="36" t="n"/>
      <c r="P4621" s="37" t="n"/>
      <c r="Q4621" s="38">
        <f>IF($C4621="",0,IF(OR(LOWER(TRIM($G4621))="omani",LOWER(TRIM($G4621))="oman",LOWER(TRIM($G4621))="om",LOWER(TRIM($G4621))="local"),1,0))</f>
        <v/>
      </c>
      <c r="R4621" s="38">
        <f>IF($C4621="",0,IF(OR(ISNUMBER(SEARCH("resign",$N4621)),ISNUMBER(SEARCH("terminat",$N4621)),ISNUMBER(SEARCH("inactive",$N4621)),ISNUMBER(SEARCH("vacan",$N4621)),ISNUMBER(SEARCH("deceased",$N4621)),ISNUMBER(SEARCH("separated",$N4621))),0,1))</f>
        <v/>
      </c>
      <c r="S4621">
        <f>IF(OR($R4621=0,NOT(ISNUMBER($I4621))),"",IFERROR(DATEDIF($I4621,DATE(FY,1,1),"y"),""))</f>
        <v/>
      </c>
      <c r="T4621">
        <f>IF(OR($R4621=0,NOT(ISNUMBER($J4621))),"",IFERROR(DATEDIF($J4621,DATE(FY,1,1),"y"),0))</f>
        <v/>
      </c>
      <c r="U4621" s="38">
        <f>IF(OR($R4621=0,NOT(ISNUMBER($I4621))),0,IF(YEAR($I4621)+IF($Q4621=1,RetAgeO,RetAgeE)=FY,MONTH($I4621),IF(YEAR($I4621)+IF($Q4621=1,RetAgeO,RetAgeE)&lt;FY,1,0)))</f>
        <v/>
      </c>
      <c r="V4621" s="38">
        <f>IF(OR($R4621=0,NOT(ISNUMBER($K4621))),0,IF(YEAR($K4621)=FY,MONTH($K4621),IF(YEAR($K4621)&lt;FY,1,0)))</f>
        <v/>
      </c>
      <c r="W4621" s="38">
        <f>IF($R4621=0,0,MIN(12,IF(AND(ISNUMBER($O4621),$O4621&gt;=1,$O4621&lt;=12),INT($O4621),12),IF(AND(RetireExit="Yes",$U4621&gt;0),$U4621,12),IF(AND(ContractExit="Yes",$V4621&gt;0),$V4621,12)))</f>
        <v/>
      </c>
      <c r="X4621" s="37">
        <f>IF(ISNUMBER($P4621),$P4621,IncPct)</f>
        <v/>
      </c>
      <c r="Y4621" s="39">
        <f>IF($W4621=0,0,MAX(0,MIN($W4621,IncMonth-1))+MAX(0,$W4621-IncMonth+1)*(1+$X4621))</f>
        <v/>
      </c>
      <c r="Z4621" s="40">
        <f>IF($C4621="",0,IFERROR(INDEX(Departments!$B$5:$B$54,MATCH($C4621,Departments!$A$5:$A$54,0)),0))</f>
        <v/>
      </c>
      <c r="AA4621" s="41">
        <f>N($L4621)*$Y4621</f>
        <v/>
      </c>
      <c r="AB4621" s="41">
        <f>N($M4621)*$Y4621</f>
        <v/>
      </c>
      <c r="AC4621" s="41">
        <f>$AA4621*$Z4621</f>
        <v/>
      </c>
      <c r="AD4621" s="41">
        <f>$AA4621*BonusMonths/12</f>
        <v/>
      </c>
      <c r="AE4621" s="41">
        <f>($AA4621+SI_Gross*$AB4621)*IF($Q4621=1,SI_O,SI_E)</f>
        <v/>
      </c>
      <c r="AF4621" s="41">
        <f>IF($Q4621=1,0,$AA4621*EOSB)</f>
        <v/>
      </c>
      <c r="AG4621" s="41">
        <f>$AN4621*$W4621</f>
        <v/>
      </c>
      <c r="AH4621" s="41">
        <f>SUM($AA4621:$AG4621)</f>
        <v/>
      </c>
      <c r="AI4621" s="41">
        <f>12*($AM4621+$AN4621)</f>
        <v/>
      </c>
      <c r="AJ4621" s="41">
        <f>$AM4621*((IncMonth-1)+(13-IncMonth)*(1+$X4621))+12*$AN4621</f>
        <v/>
      </c>
      <c r="AK4621" s="41">
        <f>IF($R4621=1,N($L4621)+N($M4621),0)</f>
        <v/>
      </c>
      <c r="AL4621">
        <f>IF($C4621="","",IF(N($L4621)&lt;=0,"Basic salary missing",IF(ISNA(MATCH($C4621,Departments!$A$5:$A$54,0)),"Department not on Departments sheet",IF(AND($I4621&lt;&gt;"",NOT(ISNUMBER($I4621))),"Date of birth is text, not a date",IF(AND($K4621&lt;&gt;"",NOT(ISNUMBER($K4621))),"Contract end is text, not a date","")))))</f>
        <v/>
      </c>
      <c r="AM4621" s="41">
        <f>IF($R4621=0,0,N($L4621)*(1+$Z4621+BonusMonths/12+IF($Q4621=1,0,EOSB))+N($M4621)+(N($L4621)+SI_Gross*N($M4621))*IF($Q4621=1,SI_O,SI_E))</f>
        <v/>
      </c>
      <c r="AN4621" s="41">
        <f>IF($R4621=0,0,(IF($Q4621=1,MedO,MedE+Ticket)+Training)/12)</f>
        <v/>
      </c>
    </row>
    <row r="4622">
      <c r="I4622" s="35" t="n"/>
      <c r="J4622" s="35" t="n"/>
      <c r="K4622" s="35" t="n"/>
      <c r="L4622" s="36" t="n"/>
      <c r="M4622" s="36" t="n"/>
      <c r="P4622" s="37" t="n"/>
      <c r="Q4622" s="38">
        <f>IF($C4622="",0,IF(OR(LOWER(TRIM($G4622))="omani",LOWER(TRIM($G4622))="oman",LOWER(TRIM($G4622))="om",LOWER(TRIM($G4622))="local"),1,0))</f>
        <v/>
      </c>
      <c r="R4622" s="38">
        <f>IF($C4622="",0,IF(OR(ISNUMBER(SEARCH("resign",$N4622)),ISNUMBER(SEARCH("terminat",$N4622)),ISNUMBER(SEARCH("inactive",$N4622)),ISNUMBER(SEARCH("vacan",$N4622)),ISNUMBER(SEARCH("deceased",$N4622)),ISNUMBER(SEARCH("separated",$N4622))),0,1))</f>
        <v/>
      </c>
      <c r="S4622">
        <f>IF(OR($R4622=0,NOT(ISNUMBER($I4622))),"",IFERROR(DATEDIF($I4622,DATE(FY,1,1),"y"),""))</f>
        <v/>
      </c>
      <c r="T4622">
        <f>IF(OR($R4622=0,NOT(ISNUMBER($J4622))),"",IFERROR(DATEDIF($J4622,DATE(FY,1,1),"y"),0))</f>
        <v/>
      </c>
      <c r="U4622" s="38">
        <f>IF(OR($R4622=0,NOT(ISNUMBER($I4622))),0,IF(YEAR($I4622)+IF($Q4622=1,RetAgeO,RetAgeE)=FY,MONTH($I4622),IF(YEAR($I4622)+IF($Q4622=1,RetAgeO,RetAgeE)&lt;FY,1,0)))</f>
        <v/>
      </c>
      <c r="V4622" s="38">
        <f>IF(OR($R4622=0,NOT(ISNUMBER($K4622))),0,IF(YEAR($K4622)=FY,MONTH($K4622),IF(YEAR($K4622)&lt;FY,1,0)))</f>
        <v/>
      </c>
      <c r="W4622" s="38">
        <f>IF($R4622=0,0,MIN(12,IF(AND(ISNUMBER($O4622),$O4622&gt;=1,$O4622&lt;=12),INT($O4622),12),IF(AND(RetireExit="Yes",$U4622&gt;0),$U4622,12),IF(AND(ContractExit="Yes",$V4622&gt;0),$V4622,12)))</f>
        <v/>
      </c>
      <c r="X4622" s="37">
        <f>IF(ISNUMBER($P4622),$P4622,IncPct)</f>
        <v/>
      </c>
      <c r="Y4622" s="39">
        <f>IF($W4622=0,0,MAX(0,MIN($W4622,IncMonth-1))+MAX(0,$W4622-IncMonth+1)*(1+$X4622))</f>
        <v/>
      </c>
      <c r="Z4622" s="40">
        <f>IF($C4622="",0,IFERROR(INDEX(Departments!$B$5:$B$54,MATCH($C4622,Departments!$A$5:$A$54,0)),0))</f>
        <v/>
      </c>
      <c r="AA4622" s="41">
        <f>N($L4622)*$Y4622</f>
        <v/>
      </c>
      <c r="AB4622" s="41">
        <f>N($M4622)*$Y4622</f>
        <v/>
      </c>
      <c r="AC4622" s="41">
        <f>$AA4622*$Z4622</f>
        <v/>
      </c>
      <c r="AD4622" s="41">
        <f>$AA4622*BonusMonths/12</f>
        <v/>
      </c>
      <c r="AE4622" s="41">
        <f>($AA4622+SI_Gross*$AB4622)*IF($Q4622=1,SI_O,SI_E)</f>
        <v/>
      </c>
      <c r="AF4622" s="41">
        <f>IF($Q4622=1,0,$AA4622*EOSB)</f>
        <v/>
      </c>
      <c r="AG4622" s="41">
        <f>$AN4622*$W4622</f>
        <v/>
      </c>
      <c r="AH4622" s="41">
        <f>SUM($AA4622:$AG4622)</f>
        <v/>
      </c>
      <c r="AI4622" s="41">
        <f>12*($AM4622+$AN4622)</f>
        <v/>
      </c>
      <c r="AJ4622" s="41">
        <f>$AM4622*((IncMonth-1)+(13-IncMonth)*(1+$X4622))+12*$AN4622</f>
        <v/>
      </c>
      <c r="AK4622" s="41">
        <f>IF($R4622=1,N($L4622)+N($M4622),0)</f>
        <v/>
      </c>
      <c r="AL4622">
        <f>IF($C4622="","",IF(N($L4622)&lt;=0,"Basic salary missing",IF(ISNA(MATCH($C4622,Departments!$A$5:$A$54,0)),"Department not on Departments sheet",IF(AND($I4622&lt;&gt;"",NOT(ISNUMBER($I4622))),"Date of birth is text, not a date",IF(AND($K4622&lt;&gt;"",NOT(ISNUMBER($K4622))),"Contract end is text, not a date","")))))</f>
        <v/>
      </c>
      <c r="AM4622" s="41">
        <f>IF($R4622=0,0,N($L4622)*(1+$Z4622+BonusMonths/12+IF($Q4622=1,0,EOSB))+N($M4622)+(N($L4622)+SI_Gross*N($M4622))*IF($Q4622=1,SI_O,SI_E))</f>
        <v/>
      </c>
      <c r="AN4622" s="41">
        <f>IF($R4622=0,0,(IF($Q4622=1,MedO,MedE+Ticket)+Training)/12)</f>
        <v/>
      </c>
    </row>
    <row r="4623">
      <c r="I4623" s="35" t="n"/>
      <c r="J4623" s="35" t="n"/>
      <c r="K4623" s="35" t="n"/>
      <c r="L4623" s="36" t="n"/>
      <c r="M4623" s="36" t="n"/>
      <c r="P4623" s="37" t="n"/>
      <c r="Q4623" s="38">
        <f>IF($C4623="",0,IF(OR(LOWER(TRIM($G4623))="omani",LOWER(TRIM($G4623))="oman",LOWER(TRIM($G4623))="om",LOWER(TRIM($G4623))="local"),1,0))</f>
        <v/>
      </c>
      <c r="R4623" s="38">
        <f>IF($C4623="",0,IF(OR(ISNUMBER(SEARCH("resign",$N4623)),ISNUMBER(SEARCH("terminat",$N4623)),ISNUMBER(SEARCH("inactive",$N4623)),ISNUMBER(SEARCH("vacan",$N4623)),ISNUMBER(SEARCH("deceased",$N4623)),ISNUMBER(SEARCH("separated",$N4623))),0,1))</f>
        <v/>
      </c>
      <c r="S4623">
        <f>IF(OR($R4623=0,NOT(ISNUMBER($I4623))),"",IFERROR(DATEDIF($I4623,DATE(FY,1,1),"y"),""))</f>
        <v/>
      </c>
      <c r="T4623">
        <f>IF(OR($R4623=0,NOT(ISNUMBER($J4623))),"",IFERROR(DATEDIF($J4623,DATE(FY,1,1),"y"),0))</f>
        <v/>
      </c>
      <c r="U4623" s="38">
        <f>IF(OR($R4623=0,NOT(ISNUMBER($I4623))),0,IF(YEAR($I4623)+IF($Q4623=1,RetAgeO,RetAgeE)=FY,MONTH($I4623),IF(YEAR($I4623)+IF($Q4623=1,RetAgeO,RetAgeE)&lt;FY,1,0)))</f>
        <v/>
      </c>
      <c r="V4623" s="38">
        <f>IF(OR($R4623=0,NOT(ISNUMBER($K4623))),0,IF(YEAR($K4623)=FY,MONTH($K4623),IF(YEAR($K4623)&lt;FY,1,0)))</f>
        <v/>
      </c>
      <c r="W4623" s="38">
        <f>IF($R4623=0,0,MIN(12,IF(AND(ISNUMBER($O4623),$O4623&gt;=1,$O4623&lt;=12),INT($O4623),12),IF(AND(RetireExit="Yes",$U4623&gt;0),$U4623,12),IF(AND(ContractExit="Yes",$V4623&gt;0),$V4623,12)))</f>
        <v/>
      </c>
      <c r="X4623" s="37">
        <f>IF(ISNUMBER($P4623),$P4623,IncPct)</f>
        <v/>
      </c>
      <c r="Y4623" s="39">
        <f>IF($W4623=0,0,MAX(0,MIN($W4623,IncMonth-1))+MAX(0,$W4623-IncMonth+1)*(1+$X4623))</f>
        <v/>
      </c>
      <c r="Z4623" s="40">
        <f>IF($C4623="",0,IFERROR(INDEX(Departments!$B$5:$B$54,MATCH($C4623,Departments!$A$5:$A$54,0)),0))</f>
        <v/>
      </c>
      <c r="AA4623" s="41">
        <f>N($L4623)*$Y4623</f>
        <v/>
      </c>
      <c r="AB4623" s="41">
        <f>N($M4623)*$Y4623</f>
        <v/>
      </c>
      <c r="AC4623" s="41">
        <f>$AA4623*$Z4623</f>
        <v/>
      </c>
      <c r="AD4623" s="41">
        <f>$AA4623*BonusMonths/12</f>
        <v/>
      </c>
      <c r="AE4623" s="41">
        <f>($AA4623+SI_Gross*$AB4623)*IF($Q4623=1,SI_O,SI_E)</f>
        <v/>
      </c>
      <c r="AF4623" s="41">
        <f>IF($Q4623=1,0,$AA4623*EOSB)</f>
        <v/>
      </c>
      <c r="AG4623" s="41">
        <f>$AN4623*$W4623</f>
        <v/>
      </c>
      <c r="AH4623" s="41">
        <f>SUM($AA4623:$AG4623)</f>
        <v/>
      </c>
      <c r="AI4623" s="41">
        <f>12*($AM4623+$AN4623)</f>
        <v/>
      </c>
      <c r="AJ4623" s="41">
        <f>$AM4623*((IncMonth-1)+(13-IncMonth)*(1+$X4623))+12*$AN4623</f>
        <v/>
      </c>
      <c r="AK4623" s="41">
        <f>IF($R4623=1,N($L4623)+N($M4623),0)</f>
        <v/>
      </c>
      <c r="AL4623">
        <f>IF($C4623="","",IF(N($L4623)&lt;=0,"Basic salary missing",IF(ISNA(MATCH($C4623,Departments!$A$5:$A$54,0)),"Department not on Departments sheet",IF(AND($I4623&lt;&gt;"",NOT(ISNUMBER($I4623))),"Date of birth is text, not a date",IF(AND($K4623&lt;&gt;"",NOT(ISNUMBER($K4623))),"Contract end is text, not a date","")))))</f>
        <v/>
      </c>
      <c r="AM4623" s="41">
        <f>IF($R4623=0,0,N($L4623)*(1+$Z4623+BonusMonths/12+IF($Q4623=1,0,EOSB))+N($M4623)+(N($L4623)+SI_Gross*N($M4623))*IF($Q4623=1,SI_O,SI_E))</f>
        <v/>
      </c>
      <c r="AN4623" s="41">
        <f>IF($R4623=0,0,(IF($Q4623=1,MedO,MedE+Ticket)+Training)/12)</f>
        <v/>
      </c>
    </row>
    <row r="4624">
      <c r="I4624" s="35" t="n"/>
      <c r="J4624" s="35" t="n"/>
      <c r="K4624" s="35" t="n"/>
      <c r="L4624" s="36" t="n"/>
      <c r="M4624" s="36" t="n"/>
      <c r="P4624" s="37" t="n"/>
      <c r="Q4624" s="38">
        <f>IF($C4624="",0,IF(OR(LOWER(TRIM($G4624))="omani",LOWER(TRIM($G4624))="oman",LOWER(TRIM($G4624))="om",LOWER(TRIM($G4624))="local"),1,0))</f>
        <v/>
      </c>
      <c r="R4624" s="38">
        <f>IF($C4624="",0,IF(OR(ISNUMBER(SEARCH("resign",$N4624)),ISNUMBER(SEARCH("terminat",$N4624)),ISNUMBER(SEARCH("inactive",$N4624)),ISNUMBER(SEARCH("vacan",$N4624)),ISNUMBER(SEARCH("deceased",$N4624)),ISNUMBER(SEARCH("separated",$N4624))),0,1))</f>
        <v/>
      </c>
      <c r="S4624">
        <f>IF(OR($R4624=0,NOT(ISNUMBER($I4624))),"",IFERROR(DATEDIF($I4624,DATE(FY,1,1),"y"),""))</f>
        <v/>
      </c>
      <c r="T4624">
        <f>IF(OR($R4624=0,NOT(ISNUMBER($J4624))),"",IFERROR(DATEDIF($J4624,DATE(FY,1,1),"y"),0))</f>
        <v/>
      </c>
      <c r="U4624" s="38">
        <f>IF(OR($R4624=0,NOT(ISNUMBER($I4624))),0,IF(YEAR($I4624)+IF($Q4624=1,RetAgeO,RetAgeE)=FY,MONTH($I4624),IF(YEAR($I4624)+IF($Q4624=1,RetAgeO,RetAgeE)&lt;FY,1,0)))</f>
        <v/>
      </c>
      <c r="V4624" s="38">
        <f>IF(OR($R4624=0,NOT(ISNUMBER($K4624))),0,IF(YEAR($K4624)=FY,MONTH($K4624),IF(YEAR($K4624)&lt;FY,1,0)))</f>
        <v/>
      </c>
      <c r="W4624" s="38">
        <f>IF($R4624=0,0,MIN(12,IF(AND(ISNUMBER($O4624),$O4624&gt;=1,$O4624&lt;=12),INT($O4624),12),IF(AND(RetireExit="Yes",$U4624&gt;0),$U4624,12),IF(AND(ContractExit="Yes",$V4624&gt;0),$V4624,12)))</f>
        <v/>
      </c>
      <c r="X4624" s="37">
        <f>IF(ISNUMBER($P4624),$P4624,IncPct)</f>
        <v/>
      </c>
      <c r="Y4624" s="39">
        <f>IF($W4624=0,0,MAX(0,MIN($W4624,IncMonth-1))+MAX(0,$W4624-IncMonth+1)*(1+$X4624))</f>
        <v/>
      </c>
      <c r="Z4624" s="40">
        <f>IF($C4624="",0,IFERROR(INDEX(Departments!$B$5:$B$54,MATCH($C4624,Departments!$A$5:$A$54,0)),0))</f>
        <v/>
      </c>
      <c r="AA4624" s="41">
        <f>N($L4624)*$Y4624</f>
        <v/>
      </c>
      <c r="AB4624" s="41">
        <f>N($M4624)*$Y4624</f>
        <v/>
      </c>
      <c r="AC4624" s="41">
        <f>$AA4624*$Z4624</f>
        <v/>
      </c>
      <c r="AD4624" s="41">
        <f>$AA4624*BonusMonths/12</f>
        <v/>
      </c>
      <c r="AE4624" s="41">
        <f>($AA4624+SI_Gross*$AB4624)*IF($Q4624=1,SI_O,SI_E)</f>
        <v/>
      </c>
      <c r="AF4624" s="41">
        <f>IF($Q4624=1,0,$AA4624*EOSB)</f>
        <v/>
      </c>
      <c r="AG4624" s="41">
        <f>$AN4624*$W4624</f>
        <v/>
      </c>
      <c r="AH4624" s="41">
        <f>SUM($AA4624:$AG4624)</f>
        <v/>
      </c>
      <c r="AI4624" s="41">
        <f>12*($AM4624+$AN4624)</f>
        <v/>
      </c>
      <c r="AJ4624" s="41">
        <f>$AM4624*((IncMonth-1)+(13-IncMonth)*(1+$X4624))+12*$AN4624</f>
        <v/>
      </c>
      <c r="AK4624" s="41">
        <f>IF($R4624=1,N($L4624)+N($M4624),0)</f>
        <v/>
      </c>
      <c r="AL4624">
        <f>IF($C4624="","",IF(N($L4624)&lt;=0,"Basic salary missing",IF(ISNA(MATCH($C4624,Departments!$A$5:$A$54,0)),"Department not on Departments sheet",IF(AND($I4624&lt;&gt;"",NOT(ISNUMBER($I4624))),"Date of birth is text, not a date",IF(AND($K4624&lt;&gt;"",NOT(ISNUMBER($K4624))),"Contract end is text, not a date","")))))</f>
        <v/>
      </c>
      <c r="AM4624" s="41">
        <f>IF($R4624=0,0,N($L4624)*(1+$Z4624+BonusMonths/12+IF($Q4624=1,0,EOSB))+N($M4624)+(N($L4624)+SI_Gross*N($M4624))*IF($Q4624=1,SI_O,SI_E))</f>
        <v/>
      </c>
      <c r="AN4624" s="41">
        <f>IF($R4624=0,0,(IF($Q4624=1,MedO,MedE+Ticket)+Training)/12)</f>
        <v/>
      </c>
    </row>
    <row r="4625">
      <c r="I4625" s="35" t="n"/>
      <c r="J4625" s="35" t="n"/>
      <c r="K4625" s="35" t="n"/>
      <c r="L4625" s="36" t="n"/>
      <c r="M4625" s="36" t="n"/>
      <c r="P4625" s="37" t="n"/>
      <c r="Q4625" s="38">
        <f>IF($C4625="",0,IF(OR(LOWER(TRIM($G4625))="omani",LOWER(TRIM($G4625))="oman",LOWER(TRIM($G4625))="om",LOWER(TRIM($G4625))="local"),1,0))</f>
        <v/>
      </c>
      <c r="R4625" s="38">
        <f>IF($C4625="",0,IF(OR(ISNUMBER(SEARCH("resign",$N4625)),ISNUMBER(SEARCH("terminat",$N4625)),ISNUMBER(SEARCH("inactive",$N4625)),ISNUMBER(SEARCH("vacan",$N4625)),ISNUMBER(SEARCH("deceased",$N4625)),ISNUMBER(SEARCH("separated",$N4625))),0,1))</f>
        <v/>
      </c>
      <c r="S4625">
        <f>IF(OR($R4625=0,NOT(ISNUMBER($I4625))),"",IFERROR(DATEDIF($I4625,DATE(FY,1,1),"y"),""))</f>
        <v/>
      </c>
      <c r="T4625">
        <f>IF(OR($R4625=0,NOT(ISNUMBER($J4625))),"",IFERROR(DATEDIF($J4625,DATE(FY,1,1),"y"),0))</f>
        <v/>
      </c>
      <c r="U4625" s="38">
        <f>IF(OR($R4625=0,NOT(ISNUMBER($I4625))),0,IF(YEAR($I4625)+IF($Q4625=1,RetAgeO,RetAgeE)=FY,MONTH($I4625),IF(YEAR($I4625)+IF($Q4625=1,RetAgeO,RetAgeE)&lt;FY,1,0)))</f>
        <v/>
      </c>
      <c r="V4625" s="38">
        <f>IF(OR($R4625=0,NOT(ISNUMBER($K4625))),0,IF(YEAR($K4625)=FY,MONTH($K4625),IF(YEAR($K4625)&lt;FY,1,0)))</f>
        <v/>
      </c>
      <c r="W4625" s="38">
        <f>IF($R4625=0,0,MIN(12,IF(AND(ISNUMBER($O4625),$O4625&gt;=1,$O4625&lt;=12),INT($O4625),12),IF(AND(RetireExit="Yes",$U4625&gt;0),$U4625,12),IF(AND(ContractExit="Yes",$V4625&gt;0),$V4625,12)))</f>
        <v/>
      </c>
      <c r="X4625" s="37">
        <f>IF(ISNUMBER($P4625),$P4625,IncPct)</f>
        <v/>
      </c>
      <c r="Y4625" s="39">
        <f>IF($W4625=0,0,MAX(0,MIN($W4625,IncMonth-1))+MAX(0,$W4625-IncMonth+1)*(1+$X4625))</f>
        <v/>
      </c>
      <c r="Z4625" s="40">
        <f>IF($C4625="",0,IFERROR(INDEX(Departments!$B$5:$B$54,MATCH($C4625,Departments!$A$5:$A$54,0)),0))</f>
        <v/>
      </c>
      <c r="AA4625" s="41">
        <f>N($L4625)*$Y4625</f>
        <v/>
      </c>
      <c r="AB4625" s="41">
        <f>N($M4625)*$Y4625</f>
        <v/>
      </c>
      <c r="AC4625" s="41">
        <f>$AA4625*$Z4625</f>
        <v/>
      </c>
      <c r="AD4625" s="41">
        <f>$AA4625*BonusMonths/12</f>
        <v/>
      </c>
      <c r="AE4625" s="41">
        <f>($AA4625+SI_Gross*$AB4625)*IF($Q4625=1,SI_O,SI_E)</f>
        <v/>
      </c>
      <c r="AF4625" s="41">
        <f>IF($Q4625=1,0,$AA4625*EOSB)</f>
        <v/>
      </c>
      <c r="AG4625" s="41">
        <f>$AN4625*$W4625</f>
        <v/>
      </c>
      <c r="AH4625" s="41">
        <f>SUM($AA4625:$AG4625)</f>
        <v/>
      </c>
      <c r="AI4625" s="41">
        <f>12*($AM4625+$AN4625)</f>
        <v/>
      </c>
      <c r="AJ4625" s="41">
        <f>$AM4625*((IncMonth-1)+(13-IncMonth)*(1+$X4625))+12*$AN4625</f>
        <v/>
      </c>
      <c r="AK4625" s="41">
        <f>IF($R4625=1,N($L4625)+N($M4625),0)</f>
        <v/>
      </c>
      <c r="AL4625">
        <f>IF($C4625="","",IF(N($L4625)&lt;=0,"Basic salary missing",IF(ISNA(MATCH($C4625,Departments!$A$5:$A$54,0)),"Department not on Departments sheet",IF(AND($I4625&lt;&gt;"",NOT(ISNUMBER($I4625))),"Date of birth is text, not a date",IF(AND($K4625&lt;&gt;"",NOT(ISNUMBER($K4625))),"Contract end is text, not a date","")))))</f>
        <v/>
      </c>
      <c r="AM4625" s="41">
        <f>IF($R4625=0,0,N($L4625)*(1+$Z4625+BonusMonths/12+IF($Q4625=1,0,EOSB))+N($M4625)+(N($L4625)+SI_Gross*N($M4625))*IF($Q4625=1,SI_O,SI_E))</f>
        <v/>
      </c>
      <c r="AN4625" s="41">
        <f>IF($R4625=0,0,(IF($Q4625=1,MedO,MedE+Ticket)+Training)/12)</f>
        <v/>
      </c>
    </row>
    <row r="4626">
      <c r="I4626" s="35" t="n"/>
      <c r="J4626" s="35" t="n"/>
      <c r="K4626" s="35" t="n"/>
      <c r="L4626" s="36" t="n"/>
      <c r="M4626" s="36" t="n"/>
      <c r="P4626" s="37" t="n"/>
      <c r="Q4626" s="38">
        <f>IF($C4626="",0,IF(OR(LOWER(TRIM($G4626))="omani",LOWER(TRIM($G4626))="oman",LOWER(TRIM($G4626))="om",LOWER(TRIM($G4626))="local"),1,0))</f>
        <v/>
      </c>
      <c r="R4626" s="38">
        <f>IF($C4626="",0,IF(OR(ISNUMBER(SEARCH("resign",$N4626)),ISNUMBER(SEARCH("terminat",$N4626)),ISNUMBER(SEARCH("inactive",$N4626)),ISNUMBER(SEARCH("vacan",$N4626)),ISNUMBER(SEARCH("deceased",$N4626)),ISNUMBER(SEARCH("separated",$N4626))),0,1))</f>
        <v/>
      </c>
      <c r="S4626">
        <f>IF(OR($R4626=0,NOT(ISNUMBER($I4626))),"",IFERROR(DATEDIF($I4626,DATE(FY,1,1),"y"),""))</f>
        <v/>
      </c>
      <c r="T4626">
        <f>IF(OR($R4626=0,NOT(ISNUMBER($J4626))),"",IFERROR(DATEDIF($J4626,DATE(FY,1,1),"y"),0))</f>
        <v/>
      </c>
      <c r="U4626" s="38">
        <f>IF(OR($R4626=0,NOT(ISNUMBER($I4626))),0,IF(YEAR($I4626)+IF($Q4626=1,RetAgeO,RetAgeE)=FY,MONTH($I4626),IF(YEAR($I4626)+IF($Q4626=1,RetAgeO,RetAgeE)&lt;FY,1,0)))</f>
        <v/>
      </c>
      <c r="V4626" s="38">
        <f>IF(OR($R4626=0,NOT(ISNUMBER($K4626))),0,IF(YEAR($K4626)=FY,MONTH($K4626),IF(YEAR($K4626)&lt;FY,1,0)))</f>
        <v/>
      </c>
      <c r="W4626" s="38">
        <f>IF($R4626=0,0,MIN(12,IF(AND(ISNUMBER($O4626),$O4626&gt;=1,$O4626&lt;=12),INT($O4626),12),IF(AND(RetireExit="Yes",$U4626&gt;0),$U4626,12),IF(AND(ContractExit="Yes",$V4626&gt;0),$V4626,12)))</f>
        <v/>
      </c>
      <c r="X4626" s="37">
        <f>IF(ISNUMBER($P4626),$P4626,IncPct)</f>
        <v/>
      </c>
      <c r="Y4626" s="39">
        <f>IF($W4626=0,0,MAX(0,MIN($W4626,IncMonth-1))+MAX(0,$W4626-IncMonth+1)*(1+$X4626))</f>
        <v/>
      </c>
      <c r="Z4626" s="40">
        <f>IF($C4626="",0,IFERROR(INDEX(Departments!$B$5:$B$54,MATCH($C4626,Departments!$A$5:$A$54,0)),0))</f>
        <v/>
      </c>
      <c r="AA4626" s="41">
        <f>N($L4626)*$Y4626</f>
        <v/>
      </c>
      <c r="AB4626" s="41">
        <f>N($M4626)*$Y4626</f>
        <v/>
      </c>
      <c r="AC4626" s="41">
        <f>$AA4626*$Z4626</f>
        <v/>
      </c>
      <c r="AD4626" s="41">
        <f>$AA4626*BonusMonths/12</f>
        <v/>
      </c>
      <c r="AE4626" s="41">
        <f>($AA4626+SI_Gross*$AB4626)*IF($Q4626=1,SI_O,SI_E)</f>
        <v/>
      </c>
      <c r="AF4626" s="41">
        <f>IF($Q4626=1,0,$AA4626*EOSB)</f>
        <v/>
      </c>
      <c r="AG4626" s="41">
        <f>$AN4626*$W4626</f>
        <v/>
      </c>
      <c r="AH4626" s="41">
        <f>SUM($AA4626:$AG4626)</f>
        <v/>
      </c>
      <c r="AI4626" s="41">
        <f>12*($AM4626+$AN4626)</f>
        <v/>
      </c>
      <c r="AJ4626" s="41">
        <f>$AM4626*((IncMonth-1)+(13-IncMonth)*(1+$X4626))+12*$AN4626</f>
        <v/>
      </c>
      <c r="AK4626" s="41">
        <f>IF($R4626=1,N($L4626)+N($M4626),0)</f>
        <v/>
      </c>
      <c r="AL4626">
        <f>IF($C4626="","",IF(N($L4626)&lt;=0,"Basic salary missing",IF(ISNA(MATCH($C4626,Departments!$A$5:$A$54,0)),"Department not on Departments sheet",IF(AND($I4626&lt;&gt;"",NOT(ISNUMBER($I4626))),"Date of birth is text, not a date",IF(AND($K4626&lt;&gt;"",NOT(ISNUMBER($K4626))),"Contract end is text, not a date","")))))</f>
        <v/>
      </c>
      <c r="AM4626" s="41">
        <f>IF($R4626=0,0,N($L4626)*(1+$Z4626+BonusMonths/12+IF($Q4626=1,0,EOSB))+N($M4626)+(N($L4626)+SI_Gross*N($M4626))*IF($Q4626=1,SI_O,SI_E))</f>
        <v/>
      </c>
      <c r="AN4626" s="41">
        <f>IF($R4626=0,0,(IF($Q4626=1,MedO,MedE+Ticket)+Training)/12)</f>
        <v/>
      </c>
    </row>
    <row r="4627">
      <c r="I4627" s="35" t="n"/>
      <c r="J4627" s="35" t="n"/>
      <c r="K4627" s="35" t="n"/>
      <c r="L4627" s="36" t="n"/>
      <c r="M4627" s="36" t="n"/>
      <c r="P4627" s="37" t="n"/>
      <c r="Q4627" s="38">
        <f>IF($C4627="",0,IF(OR(LOWER(TRIM($G4627))="omani",LOWER(TRIM($G4627))="oman",LOWER(TRIM($G4627))="om",LOWER(TRIM($G4627))="local"),1,0))</f>
        <v/>
      </c>
      <c r="R4627" s="38">
        <f>IF($C4627="",0,IF(OR(ISNUMBER(SEARCH("resign",$N4627)),ISNUMBER(SEARCH("terminat",$N4627)),ISNUMBER(SEARCH("inactive",$N4627)),ISNUMBER(SEARCH("vacan",$N4627)),ISNUMBER(SEARCH("deceased",$N4627)),ISNUMBER(SEARCH("separated",$N4627))),0,1))</f>
        <v/>
      </c>
      <c r="S4627">
        <f>IF(OR($R4627=0,NOT(ISNUMBER($I4627))),"",IFERROR(DATEDIF($I4627,DATE(FY,1,1),"y"),""))</f>
        <v/>
      </c>
      <c r="T4627">
        <f>IF(OR($R4627=0,NOT(ISNUMBER($J4627))),"",IFERROR(DATEDIF($J4627,DATE(FY,1,1),"y"),0))</f>
        <v/>
      </c>
      <c r="U4627" s="38">
        <f>IF(OR($R4627=0,NOT(ISNUMBER($I4627))),0,IF(YEAR($I4627)+IF($Q4627=1,RetAgeO,RetAgeE)=FY,MONTH($I4627),IF(YEAR($I4627)+IF($Q4627=1,RetAgeO,RetAgeE)&lt;FY,1,0)))</f>
        <v/>
      </c>
      <c r="V4627" s="38">
        <f>IF(OR($R4627=0,NOT(ISNUMBER($K4627))),0,IF(YEAR($K4627)=FY,MONTH($K4627),IF(YEAR($K4627)&lt;FY,1,0)))</f>
        <v/>
      </c>
      <c r="W4627" s="38">
        <f>IF($R4627=0,0,MIN(12,IF(AND(ISNUMBER($O4627),$O4627&gt;=1,$O4627&lt;=12),INT($O4627),12),IF(AND(RetireExit="Yes",$U4627&gt;0),$U4627,12),IF(AND(ContractExit="Yes",$V4627&gt;0),$V4627,12)))</f>
        <v/>
      </c>
      <c r="X4627" s="37">
        <f>IF(ISNUMBER($P4627),$P4627,IncPct)</f>
        <v/>
      </c>
      <c r="Y4627" s="39">
        <f>IF($W4627=0,0,MAX(0,MIN($W4627,IncMonth-1))+MAX(0,$W4627-IncMonth+1)*(1+$X4627))</f>
        <v/>
      </c>
      <c r="Z4627" s="40">
        <f>IF($C4627="",0,IFERROR(INDEX(Departments!$B$5:$B$54,MATCH($C4627,Departments!$A$5:$A$54,0)),0))</f>
        <v/>
      </c>
      <c r="AA4627" s="41">
        <f>N($L4627)*$Y4627</f>
        <v/>
      </c>
      <c r="AB4627" s="41">
        <f>N($M4627)*$Y4627</f>
        <v/>
      </c>
      <c r="AC4627" s="41">
        <f>$AA4627*$Z4627</f>
        <v/>
      </c>
      <c r="AD4627" s="41">
        <f>$AA4627*BonusMonths/12</f>
        <v/>
      </c>
      <c r="AE4627" s="41">
        <f>($AA4627+SI_Gross*$AB4627)*IF($Q4627=1,SI_O,SI_E)</f>
        <v/>
      </c>
      <c r="AF4627" s="41">
        <f>IF($Q4627=1,0,$AA4627*EOSB)</f>
        <v/>
      </c>
      <c r="AG4627" s="41">
        <f>$AN4627*$W4627</f>
        <v/>
      </c>
      <c r="AH4627" s="41">
        <f>SUM($AA4627:$AG4627)</f>
        <v/>
      </c>
      <c r="AI4627" s="41">
        <f>12*($AM4627+$AN4627)</f>
        <v/>
      </c>
      <c r="AJ4627" s="41">
        <f>$AM4627*((IncMonth-1)+(13-IncMonth)*(1+$X4627))+12*$AN4627</f>
        <v/>
      </c>
      <c r="AK4627" s="41">
        <f>IF($R4627=1,N($L4627)+N($M4627),0)</f>
        <v/>
      </c>
      <c r="AL4627">
        <f>IF($C4627="","",IF(N($L4627)&lt;=0,"Basic salary missing",IF(ISNA(MATCH($C4627,Departments!$A$5:$A$54,0)),"Department not on Departments sheet",IF(AND($I4627&lt;&gt;"",NOT(ISNUMBER($I4627))),"Date of birth is text, not a date",IF(AND($K4627&lt;&gt;"",NOT(ISNUMBER($K4627))),"Contract end is text, not a date","")))))</f>
        <v/>
      </c>
      <c r="AM4627" s="41">
        <f>IF($R4627=0,0,N($L4627)*(1+$Z4627+BonusMonths/12+IF($Q4627=1,0,EOSB))+N($M4627)+(N($L4627)+SI_Gross*N($M4627))*IF($Q4627=1,SI_O,SI_E))</f>
        <v/>
      </c>
      <c r="AN4627" s="41">
        <f>IF($R4627=0,0,(IF($Q4627=1,MedO,MedE+Ticket)+Training)/12)</f>
        <v/>
      </c>
    </row>
    <row r="4628">
      <c r="I4628" s="35" t="n"/>
      <c r="J4628" s="35" t="n"/>
      <c r="K4628" s="35" t="n"/>
      <c r="L4628" s="36" t="n"/>
      <c r="M4628" s="36" t="n"/>
      <c r="P4628" s="37" t="n"/>
      <c r="Q4628" s="38">
        <f>IF($C4628="",0,IF(OR(LOWER(TRIM($G4628))="omani",LOWER(TRIM($G4628))="oman",LOWER(TRIM($G4628))="om",LOWER(TRIM($G4628))="local"),1,0))</f>
        <v/>
      </c>
      <c r="R4628" s="38">
        <f>IF($C4628="",0,IF(OR(ISNUMBER(SEARCH("resign",$N4628)),ISNUMBER(SEARCH("terminat",$N4628)),ISNUMBER(SEARCH("inactive",$N4628)),ISNUMBER(SEARCH("vacan",$N4628)),ISNUMBER(SEARCH("deceased",$N4628)),ISNUMBER(SEARCH("separated",$N4628))),0,1))</f>
        <v/>
      </c>
      <c r="S4628">
        <f>IF(OR($R4628=0,NOT(ISNUMBER($I4628))),"",IFERROR(DATEDIF($I4628,DATE(FY,1,1),"y"),""))</f>
        <v/>
      </c>
      <c r="T4628">
        <f>IF(OR($R4628=0,NOT(ISNUMBER($J4628))),"",IFERROR(DATEDIF($J4628,DATE(FY,1,1),"y"),0))</f>
        <v/>
      </c>
      <c r="U4628" s="38">
        <f>IF(OR($R4628=0,NOT(ISNUMBER($I4628))),0,IF(YEAR($I4628)+IF($Q4628=1,RetAgeO,RetAgeE)=FY,MONTH($I4628),IF(YEAR($I4628)+IF($Q4628=1,RetAgeO,RetAgeE)&lt;FY,1,0)))</f>
        <v/>
      </c>
      <c r="V4628" s="38">
        <f>IF(OR($R4628=0,NOT(ISNUMBER($K4628))),0,IF(YEAR($K4628)=FY,MONTH($K4628),IF(YEAR($K4628)&lt;FY,1,0)))</f>
        <v/>
      </c>
      <c r="W4628" s="38">
        <f>IF($R4628=0,0,MIN(12,IF(AND(ISNUMBER($O4628),$O4628&gt;=1,$O4628&lt;=12),INT($O4628),12),IF(AND(RetireExit="Yes",$U4628&gt;0),$U4628,12),IF(AND(ContractExit="Yes",$V4628&gt;0),$V4628,12)))</f>
        <v/>
      </c>
      <c r="X4628" s="37">
        <f>IF(ISNUMBER($P4628),$P4628,IncPct)</f>
        <v/>
      </c>
      <c r="Y4628" s="39">
        <f>IF($W4628=0,0,MAX(0,MIN($W4628,IncMonth-1))+MAX(0,$W4628-IncMonth+1)*(1+$X4628))</f>
        <v/>
      </c>
      <c r="Z4628" s="40">
        <f>IF($C4628="",0,IFERROR(INDEX(Departments!$B$5:$B$54,MATCH($C4628,Departments!$A$5:$A$54,0)),0))</f>
        <v/>
      </c>
      <c r="AA4628" s="41">
        <f>N($L4628)*$Y4628</f>
        <v/>
      </c>
      <c r="AB4628" s="41">
        <f>N($M4628)*$Y4628</f>
        <v/>
      </c>
      <c r="AC4628" s="41">
        <f>$AA4628*$Z4628</f>
        <v/>
      </c>
      <c r="AD4628" s="41">
        <f>$AA4628*BonusMonths/12</f>
        <v/>
      </c>
      <c r="AE4628" s="41">
        <f>($AA4628+SI_Gross*$AB4628)*IF($Q4628=1,SI_O,SI_E)</f>
        <v/>
      </c>
      <c r="AF4628" s="41">
        <f>IF($Q4628=1,0,$AA4628*EOSB)</f>
        <v/>
      </c>
      <c r="AG4628" s="41">
        <f>$AN4628*$W4628</f>
        <v/>
      </c>
      <c r="AH4628" s="41">
        <f>SUM($AA4628:$AG4628)</f>
        <v/>
      </c>
      <c r="AI4628" s="41">
        <f>12*($AM4628+$AN4628)</f>
        <v/>
      </c>
      <c r="AJ4628" s="41">
        <f>$AM4628*((IncMonth-1)+(13-IncMonth)*(1+$X4628))+12*$AN4628</f>
        <v/>
      </c>
      <c r="AK4628" s="41">
        <f>IF($R4628=1,N($L4628)+N($M4628),0)</f>
        <v/>
      </c>
      <c r="AL4628">
        <f>IF($C4628="","",IF(N($L4628)&lt;=0,"Basic salary missing",IF(ISNA(MATCH($C4628,Departments!$A$5:$A$54,0)),"Department not on Departments sheet",IF(AND($I4628&lt;&gt;"",NOT(ISNUMBER($I4628))),"Date of birth is text, not a date",IF(AND($K4628&lt;&gt;"",NOT(ISNUMBER($K4628))),"Contract end is text, not a date","")))))</f>
        <v/>
      </c>
      <c r="AM4628" s="41">
        <f>IF($R4628=0,0,N($L4628)*(1+$Z4628+BonusMonths/12+IF($Q4628=1,0,EOSB))+N($M4628)+(N($L4628)+SI_Gross*N($M4628))*IF($Q4628=1,SI_O,SI_E))</f>
        <v/>
      </c>
      <c r="AN4628" s="41">
        <f>IF($R4628=0,0,(IF($Q4628=1,MedO,MedE+Ticket)+Training)/12)</f>
        <v/>
      </c>
    </row>
    <row r="4629">
      <c r="I4629" s="35" t="n"/>
      <c r="J4629" s="35" t="n"/>
      <c r="K4629" s="35" t="n"/>
      <c r="L4629" s="36" t="n"/>
      <c r="M4629" s="36" t="n"/>
      <c r="P4629" s="37" t="n"/>
      <c r="Q4629" s="38">
        <f>IF($C4629="",0,IF(OR(LOWER(TRIM($G4629))="omani",LOWER(TRIM($G4629))="oman",LOWER(TRIM($G4629))="om",LOWER(TRIM($G4629))="local"),1,0))</f>
        <v/>
      </c>
      <c r="R4629" s="38">
        <f>IF($C4629="",0,IF(OR(ISNUMBER(SEARCH("resign",$N4629)),ISNUMBER(SEARCH("terminat",$N4629)),ISNUMBER(SEARCH("inactive",$N4629)),ISNUMBER(SEARCH("vacan",$N4629)),ISNUMBER(SEARCH("deceased",$N4629)),ISNUMBER(SEARCH("separated",$N4629))),0,1))</f>
        <v/>
      </c>
      <c r="S4629">
        <f>IF(OR($R4629=0,NOT(ISNUMBER($I4629))),"",IFERROR(DATEDIF($I4629,DATE(FY,1,1),"y"),""))</f>
        <v/>
      </c>
      <c r="T4629">
        <f>IF(OR($R4629=0,NOT(ISNUMBER($J4629))),"",IFERROR(DATEDIF($J4629,DATE(FY,1,1),"y"),0))</f>
        <v/>
      </c>
      <c r="U4629" s="38">
        <f>IF(OR($R4629=0,NOT(ISNUMBER($I4629))),0,IF(YEAR($I4629)+IF($Q4629=1,RetAgeO,RetAgeE)=FY,MONTH($I4629),IF(YEAR($I4629)+IF($Q4629=1,RetAgeO,RetAgeE)&lt;FY,1,0)))</f>
        <v/>
      </c>
      <c r="V4629" s="38">
        <f>IF(OR($R4629=0,NOT(ISNUMBER($K4629))),0,IF(YEAR($K4629)=FY,MONTH($K4629),IF(YEAR($K4629)&lt;FY,1,0)))</f>
        <v/>
      </c>
      <c r="W4629" s="38">
        <f>IF($R4629=0,0,MIN(12,IF(AND(ISNUMBER($O4629),$O4629&gt;=1,$O4629&lt;=12),INT($O4629),12),IF(AND(RetireExit="Yes",$U4629&gt;0),$U4629,12),IF(AND(ContractExit="Yes",$V4629&gt;0),$V4629,12)))</f>
        <v/>
      </c>
      <c r="X4629" s="37">
        <f>IF(ISNUMBER($P4629),$P4629,IncPct)</f>
        <v/>
      </c>
      <c r="Y4629" s="39">
        <f>IF($W4629=0,0,MAX(0,MIN($W4629,IncMonth-1))+MAX(0,$W4629-IncMonth+1)*(1+$X4629))</f>
        <v/>
      </c>
      <c r="Z4629" s="40">
        <f>IF($C4629="",0,IFERROR(INDEX(Departments!$B$5:$B$54,MATCH($C4629,Departments!$A$5:$A$54,0)),0))</f>
        <v/>
      </c>
      <c r="AA4629" s="41">
        <f>N($L4629)*$Y4629</f>
        <v/>
      </c>
      <c r="AB4629" s="41">
        <f>N($M4629)*$Y4629</f>
        <v/>
      </c>
      <c r="AC4629" s="41">
        <f>$AA4629*$Z4629</f>
        <v/>
      </c>
      <c r="AD4629" s="41">
        <f>$AA4629*BonusMonths/12</f>
        <v/>
      </c>
      <c r="AE4629" s="41">
        <f>($AA4629+SI_Gross*$AB4629)*IF($Q4629=1,SI_O,SI_E)</f>
        <v/>
      </c>
      <c r="AF4629" s="41">
        <f>IF($Q4629=1,0,$AA4629*EOSB)</f>
        <v/>
      </c>
      <c r="AG4629" s="41">
        <f>$AN4629*$W4629</f>
        <v/>
      </c>
      <c r="AH4629" s="41">
        <f>SUM($AA4629:$AG4629)</f>
        <v/>
      </c>
      <c r="AI4629" s="41">
        <f>12*($AM4629+$AN4629)</f>
        <v/>
      </c>
      <c r="AJ4629" s="41">
        <f>$AM4629*((IncMonth-1)+(13-IncMonth)*(1+$X4629))+12*$AN4629</f>
        <v/>
      </c>
      <c r="AK4629" s="41">
        <f>IF($R4629=1,N($L4629)+N($M4629),0)</f>
        <v/>
      </c>
      <c r="AL4629">
        <f>IF($C4629="","",IF(N($L4629)&lt;=0,"Basic salary missing",IF(ISNA(MATCH($C4629,Departments!$A$5:$A$54,0)),"Department not on Departments sheet",IF(AND($I4629&lt;&gt;"",NOT(ISNUMBER($I4629))),"Date of birth is text, not a date",IF(AND($K4629&lt;&gt;"",NOT(ISNUMBER($K4629))),"Contract end is text, not a date","")))))</f>
        <v/>
      </c>
      <c r="AM4629" s="41">
        <f>IF($R4629=0,0,N($L4629)*(1+$Z4629+BonusMonths/12+IF($Q4629=1,0,EOSB))+N($M4629)+(N($L4629)+SI_Gross*N($M4629))*IF($Q4629=1,SI_O,SI_E))</f>
        <v/>
      </c>
      <c r="AN4629" s="41">
        <f>IF($R4629=0,0,(IF($Q4629=1,MedO,MedE+Ticket)+Training)/12)</f>
        <v/>
      </c>
    </row>
    <row r="4630">
      <c r="I4630" s="35" t="n"/>
      <c r="J4630" s="35" t="n"/>
      <c r="K4630" s="35" t="n"/>
      <c r="L4630" s="36" t="n"/>
      <c r="M4630" s="36" t="n"/>
      <c r="P4630" s="37" t="n"/>
      <c r="Q4630" s="38">
        <f>IF($C4630="",0,IF(OR(LOWER(TRIM($G4630))="omani",LOWER(TRIM($G4630))="oman",LOWER(TRIM($G4630))="om",LOWER(TRIM($G4630))="local"),1,0))</f>
        <v/>
      </c>
      <c r="R4630" s="38">
        <f>IF($C4630="",0,IF(OR(ISNUMBER(SEARCH("resign",$N4630)),ISNUMBER(SEARCH("terminat",$N4630)),ISNUMBER(SEARCH("inactive",$N4630)),ISNUMBER(SEARCH("vacan",$N4630)),ISNUMBER(SEARCH("deceased",$N4630)),ISNUMBER(SEARCH("separated",$N4630))),0,1))</f>
        <v/>
      </c>
      <c r="S4630">
        <f>IF(OR($R4630=0,NOT(ISNUMBER($I4630))),"",IFERROR(DATEDIF($I4630,DATE(FY,1,1),"y"),""))</f>
        <v/>
      </c>
      <c r="T4630">
        <f>IF(OR($R4630=0,NOT(ISNUMBER($J4630))),"",IFERROR(DATEDIF($J4630,DATE(FY,1,1),"y"),0))</f>
        <v/>
      </c>
      <c r="U4630" s="38">
        <f>IF(OR($R4630=0,NOT(ISNUMBER($I4630))),0,IF(YEAR($I4630)+IF($Q4630=1,RetAgeO,RetAgeE)=FY,MONTH($I4630),IF(YEAR($I4630)+IF($Q4630=1,RetAgeO,RetAgeE)&lt;FY,1,0)))</f>
        <v/>
      </c>
      <c r="V4630" s="38">
        <f>IF(OR($R4630=0,NOT(ISNUMBER($K4630))),0,IF(YEAR($K4630)=FY,MONTH($K4630),IF(YEAR($K4630)&lt;FY,1,0)))</f>
        <v/>
      </c>
      <c r="W4630" s="38">
        <f>IF($R4630=0,0,MIN(12,IF(AND(ISNUMBER($O4630),$O4630&gt;=1,$O4630&lt;=12),INT($O4630),12),IF(AND(RetireExit="Yes",$U4630&gt;0),$U4630,12),IF(AND(ContractExit="Yes",$V4630&gt;0),$V4630,12)))</f>
        <v/>
      </c>
      <c r="X4630" s="37">
        <f>IF(ISNUMBER($P4630),$P4630,IncPct)</f>
        <v/>
      </c>
      <c r="Y4630" s="39">
        <f>IF($W4630=0,0,MAX(0,MIN($W4630,IncMonth-1))+MAX(0,$W4630-IncMonth+1)*(1+$X4630))</f>
        <v/>
      </c>
      <c r="Z4630" s="40">
        <f>IF($C4630="",0,IFERROR(INDEX(Departments!$B$5:$B$54,MATCH($C4630,Departments!$A$5:$A$54,0)),0))</f>
        <v/>
      </c>
      <c r="AA4630" s="41">
        <f>N($L4630)*$Y4630</f>
        <v/>
      </c>
      <c r="AB4630" s="41">
        <f>N($M4630)*$Y4630</f>
        <v/>
      </c>
      <c r="AC4630" s="41">
        <f>$AA4630*$Z4630</f>
        <v/>
      </c>
      <c r="AD4630" s="41">
        <f>$AA4630*BonusMonths/12</f>
        <v/>
      </c>
      <c r="AE4630" s="41">
        <f>($AA4630+SI_Gross*$AB4630)*IF($Q4630=1,SI_O,SI_E)</f>
        <v/>
      </c>
      <c r="AF4630" s="41">
        <f>IF($Q4630=1,0,$AA4630*EOSB)</f>
        <v/>
      </c>
      <c r="AG4630" s="41">
        <f>$AN4630*$W4630</f>
        <v/>
      </c>
      <c r="AH4630" s="41">
        <f>SUM($AA4630:$AG4630)</f>
        <v/>
      </c>
      <c r="AI4630" s="41">
        <f>12*($AM4630+$AN4630)</f>
        <v/>
      </c>
      <c r="AJ4630" s="41">
        <f>$AM4630*((IncMonth-1)+(13-IncMonth)*(1+$X4630))+12*$AN4630</f>
        <v/>
      </c>
      <c r="AK4630" s="41">
        <f>IF($R4630=1,N($L4630)+N($M4630),0)</f>
        <v/>
      </c>
      <c r="AL4630">
        <f>IF($C4630="","",IF(N($L4630)&lt;=0,"Basic salary missing",IF(ISNA(MATCH($C4630,Departments!$A$5:$A$54,0)),"Department not on Departments sheet",IF(AND($I4630&lt;&gt;"",NOT(ISNUMBER($I4630))),"Date of birth is text, not a date",IF(AND($K4630&lt;&gt;"",NOT(ISNUMBER($K4630))),"Contract end is text, not a date","")))))</f>
        <v/>
      </c>
      <c r="AM4630" s="41">
        <f>IF($R4630=0,0,N($L4630)*(1+$Z4630+BonusMonths/12+IF($Q4630=1,0,EOSB))+N($M4630)+(N($L4630)+SI_Gross*N($M4630))*IF($Q4630=1,SI_O,SI_E))</f>
        <v/>
      </c>
      <c r="AN4630" s="41">
        <f>IF($R4630=0,0,(IF($Q4630=1,MedO,MedE+Ticket)+Training)/12)</f>
        <v/>
      </c>
    </row>
    <row r="4631">
      <c r="I4631" s="35" t="n"/>
      <c r="J4631" s="35" t="n"/>
      <c r="K4631" s="35" t="n"/>
      <c r="L4631" s="36" t="n"/>
      <c r="M4631" s="36" t="n"/>
      <c r="P4631" s="37" t="n"/>
      <c r="Q4631" s="38">
        <f>IF($C4631="",0,IF(OR(LOWER(TRIM($G4631))="omani",LOWER(TRIM($G4631))="oman",LOWER(TRIM($G4631))="om",LOWER(TRIM($G4631))="local"),1,0))</f>
        <v/>
      </c>
      <c r="R4631" s="38">
        <f>IF($C4631="",0,IF(OR(ISNUMBER(SEARCH("resign",$N4631)),ISNUMBER(SEARCH("terminat",$N4631)),ISNUMBER(SEARCH("inactive",$N4631)),ISNUMBER(SEARCH("vacan",$N4631)),ISNUMBER(SEARCH("deceased",$N4631)),ISNUMBER(SEARCH("separated",$N4631))),0,1))</f>
        <v/>
      </c>
      <c r="S4631">
        <f>IF(OR($R4631=0,NOT(ISNUMBER($I4631))),"",IFERROR(DATEDIF($I4631,DATE(FY,1,1),"y"),""))</f>
        <v/>
      </c>
      <c r="T4631">
        <f>IF(OR($R4631=0,NOT(ISNUMBER($J4631))),"",IFERROR(DATEDIF($J4631,DATE(FY,1,1),"y"),0))</f>
        <v/>
      </c>
      <c r="U4631" s="38">
        <f>IF(OR($R4631=0,NOT(ISNUMBER($I4631))),0,IF(YEAR($I4631)+IF($Q4631=1,RetAgeO,RetAgeE)=FY,MONTH($I4631),IF(YEAR($I4631)+IF($Q4631=1,RetAgeO,RetAgeE)&lt;FY,1,0)))</f>
        <v/>
      </c>
      <c r="V4631" s="38">
        <f>IF(OR($R4631=0,NOT(ISNUMBER($K4631))),0,IF(YEAR($K4631)=FY,MONTH($K4631),IF(YEAR($K4631)&lt;FY,1,0)))</f>
        <v/>
      </c>
      <c r="W4631" s="38">
        <f>IF($R4631=0,0,MIN(12,IF(AND(ISNUMBER($O4631),$O4631&gt;=1,$O4631&lt;=12),INT($O4631),12),IF(AND(RetireExit="Yes",$U4631&gt;0),$U4631,12),IF(AND(ContractExit="Yes",$V4631&gt;0),$V4631,12)))</f>
        <v/>
      </c>
      <c r="X4631" s="37">
        <f>IF(ISNUMBER($P4631),$P4631,IncPct)</f>
        <v/>
      </c>
      <c r="Y4631" s="39">
        <f>IF($W4631=0,0,MAX(0,MIN($W4631,IncMonth-1))+MAX(0,$W4631-IncMonth+1)*(1+$X4631))</f>
        <v/>
      </c>
      <c r="Z4631" s="40">
        <f>IF($C4631="",0,IFERROR(INDEX(Departments!$B$5:$B$54,MATCH($C4631,Departments!$A$5:$A$54,0)),0))</f>
        <v/>
      </c>
      <c r="AA4631" s="41">
        <f>N($L4631)*$Y4631</f>
        <v/>
      </c>
      <c r="AB4631" s="41">
        <f>N($M4631)*$Y4631</f>
        <v/>
      </c>
      <c r="AC4631" s="41">
        <f>$AA4631*$Z4631</f>
        <v/>
      </c>
      <c r="AD4631" s="41">
        <f>$AA4631*BonusMonths/12</f>
        <v/>
      </c>
      <c r="AE4631" s="41">
        <f>($AA4631+SI_Gross*$AB4631)*IF($Q4631=1,SI_O,SI_E)</f>
        <v/>
      </c>
      <c r="AF4631" s="41">
        <f>IF($Q4631=1,0,$AA4631*EOSB)</f>
        <v/>
      </c>
      <c r="AG4631" s="41">
        <f>$AN4631*$W4631</f>
        <v/>
      </c>
      <c r="AH4631" s="41">
        <f>SUM($AA4631:$AG4631)</f>
        <v/>
      </c>
      <c r="AI4631" s="41">
        <f>12*($AM4631+$AN4631)</f>
        <v/>
      </c>
      <c r="AJ4631" s="41">
        <f>$AM4631*((IncMonth-1)+(13-IncMonth)*(1+$X4631))+12*$AN4631</f>
        <v/>
      </c>
      <c r="AK4631" s="41">
        <f>IF($R4631=1,N($L4631)+N($M4631),0)</f>
        <v/>
      </c>
      <c r="AL4631">
        <f>IF($C4631="","",IF(N($L4631)&lt;=0,"Basic salary missing",IF(ISNA(MATCH($C4631,Departments!$A$5:$A$54,0)),"Department not on Departments sheet",IF(AND($I4631&lt;&gt;"",NOT(ISNUMBER($I4631))),"Date of birth is text, not a date",IF(AND($K4631&lt;&gt;"",NOT(ISNUMBER($K4631))),"Contract end is text, not a date","")))))</f>
        <v/>
      </c>
      <c r="AM4631" s="41">
        <f>IF($R4631=0,0,N($L4631)*(1+$Z4631+BonusMonths/12+IF($Q4631=1,0,EOSB))+N($M4631)+(N($L4631)+SI_Gross*N($M4631))*IF($Q4631=1,SI_O,SI_E))</f>
        <v/>
      </c>
      <c r="AN4631" s="41">
        <f>IF($R4631=0,0,(IF($Q4631=1,MedO,MedE+Ticket)+Training)/12)</f>
        <v/>
      </c>
    </row>
    <row r="4632">
      <c r="I4632" s="35" t="n"/>
      <c r="J4632" s="35" t="n"/>
      <c r="K4632" s="35" t="n"/>
      <c r="L4632" s="36" t="n"/>
      <c r="M4632" s="36" t="n"/>
      <c r="P4632" s="37" t="n"/>
      <c r="Q4632" s="38">
        <f>IF($C4632="",0,IF(OR(LOWER(TRIM($G4632))="omani",LOWER(TRIM($G4632))="oman",LOWER(TRIM($G4632))="om",LOWER(TRIM($G4632))="local"),1,0))</f>
        <v/>
      </c>
      <c r="R4632" s="38">
        <f>IF($C4632="",0,IF(OR(ISNUMBER(SEARCH("resign",$N4632)),ISNUMBER(SEARCH("terminat",$N4632)),ISNUMBER(SEARCH("inactive",$N4632)),ISNUMBER(SEARCH("vacan",$N4632)),ISNUMBER(SEARCH("deceased",$N4632)),ISNUMBER(SEARCH("separated",$N4632))),0,1))</f>
        <v/>
      </c>
      <c r="S4632">
        <f>IF(OR($R4632=0,NOT(ISNUMBER($I4632))),"",IFERROR(DATEDIF($I4632,DATE(FY,1,1),"y"),""))</f>
        <v/>
      </c>
      <c r="T4632">
        <f>IF(OR($R4632=0,NOT(ISNUMBER($J4632))),"",IFERROR(DATEDIF($J4632,DATE(FY,1,1),"y"),0))</f>
        <v/>
      </c>
      <c r="U4632" s="38">
        <f>IF(OR($R4632=0,NOT(ISNUMBER($I4632))),0,IF(YEAR($I4632)+IF($Q4632=1,RetAgeO,RetAgeE)=FY,MONTH($I4632),IF(YEAR($I4632)+IF($Q4632=1,RetAgeO,RetAgeE)&lt;FY,1,0)))</f>
        <v/>
      </c>
      <c r="V4632" s="38">
        <f>IF(OR($R4632=0,NOT(ISNUMBER($K4632))),0,IF(YEAR($K4632)=FY,MONTH($K4632),IF(YEAR($K4632)&lt;FY,1,0)))</f>
        <v/>
      </c>
      <c r="W4632" s="38">
        <f>IF($R4632=0,0,MIN(12,IF(AND(ISNUMBER($O4632),$O4632&gt;=1,$O4632&lt;=12),INT($O4632),12),IF(AND(RetireExit="Yes",$U4632&gt;0),$U4632,12),IF(AND(ContractExit="Yes",$V4632&gt;0),$V4632,12)))</f>
        <v/>
      </c>
      <c r="X4632" s="37">
        <f>IF(ISNUMBER($P4632),$P4632,IncPct)</f>
        <v/>
      </c>
      <c r="Y4632" s="39">
        <f>IF($W4632=0,0,MAX(0,MIN($W4632,IncMonth-1))+MAX(0,$W4632-IncMonth+1)*(1+$X4632))</f>
        <v/>
      </c>
      <c r="Z4632" s="40">
        <f>IF($C4632="",0,IFERROR(INDEX(Departments!$B$5:$B$54,MATCH($C4632,Departments!$A$5:$A$54,0)),0))</f>
        <v/>
      </c>
      <c r="AA4632" s="41">
        <f>N($L4632)*$Y4632</f>
        <v/>
      </c>
      <c r="AB4632" s="41">
        <f>N($M4632)*$Y4632</f>
        <v/>
      </c>
      <c r="AC4632" s="41">
        <f>$AA4632*$Z4632</f>
        <v/>
      </c>
      <c r="AD4632" s="41">
        <f>$AA4632*BonusMonths/12</f>
        <v/>
      </c>
      <c r="AE4632" s="41">
        <f>($AA4632+SI_Gross*$AB4632)*IF($Q4632=1,SI_O,SI_E)</f>
        <v/>
      </c>
      <c r="AF4632" s="41">
        <f>IF($Q4632=1,0,$AA4632*EOSB)</f>
        <v/>
      </c>
      <c r="AG4632" s="41">
        <f>$AN4632*$W4632</f>
        <v/>
      </c>
      <c r="AH4632" s="41">
        <f>SUM($AA4632:$AG4632)</f>
        <v/>
      </c>
      <c r="AI4632" s="41">
        <f>12*($AM4632+$AN4632)</f>
        <v/>
      </c>
      <c r="AJ4632" s="41">
        <f>$AM4632*((IncMonth-1)+(13-IncMonth)*(1+$X4632))+12*$AN4632</f>
        <v/>
      </c>
      <c r="AK4632" s="41">
        <f>IF($R4632=1,N($L4632)+N($M4632),0)</f>
        <v/>
      </c>
      <c r="AL4632">
        <f>IF($C4632="","",IF(N($L4632)&lt;=0,"Basic salary missing",IF(ISNA(MATCH($C4632,Departments!$A$5:$A$54,0)),"Department not on Departments sheet",IF(AND($I4632&lt;&gt;"",NOT(ISNUMBER($I4632))),"Date of birth is text, not a date",IF(AND($K4632&lt;&gt;"",NOT(ISNUMBER($K4632))),"Contract end is text, not a date","")))))</f>
        <v/>
      </c>
      <c r="AM4632" s="41">
        <f>IF($R4632=0,0,N($L4632)*(1+$Z4632+BonusMonths/12+IF($Q4632=1,0,EOSB))+N($M4632)+(N($L4632)+SI_Gross*N($M4632))*IF($Q4632=1,SI_O,SI_E))</f>
        <v/>
      </c>
      <c r="AN4632" s="41">
        <f>IF($R4632=0,0,(IF($Q4632=1,MedO,MedE+Ticket)+Training)/12)</f>
        <v/>
      </c>
    </row>
    <row r="4633">
      <c r="I4633" s="35" t="n"/>
      <c r="J4633" s="35" t="n"/>
      <c r="K4633" s="35" t="n"/>
      <c r="L4633" s="36" t="n"/>
      <c r="M4633" s="36" t="n"/>
      <c r="P4633" s="37" t="n"/>
      <c r="Q4633" s="38">
        <f>IF($C4633="",0,IF(OR(LOWER(TRIM($G4633))="omani",LOWER(TRIM($G4633))="oman",LOWER(TRIM($G4633))="om",LOWER(TRIM($G4633))="local"),1,0))</f>
        <v/>
      </c>
      <c r="R4633" s="38">
        <f>IF($C4633="",0,IF(OR(ISNUMBER(SEARCH("resign",$N4633)),ISNUMBER(SEARCH("terminat",$N4633)),ISNUMBER(SEARCH("inactive",$N4633)),ISNUMBER(SEARCH("vacan",$N4633)),ISNUMBER(SEARCH("deceased",$N4633)),ISNUMBER(SEARCH("separated",$N4633))),0,1))</f>
        <v/>
      </c>
      <c r="S4633">
        <f>IF(OR($R4633=0,NOT(ISNUMBER($I4633))),"",IFERROR(DATEDIF($I4633,DATE(FY,1,1),"y"),""))</f>
        <v/>
      </c>
      <c r="T4633">
        <f>IF(OR($R4633=0,NOT(ISNUMBER($J4633))),"",IFERROR(DATEDIF($J4633,DATE(FY,1,1),"y"),0))</f>
        <v/>
      </c>
      <c r="U4633" s="38">
        <f>IF(OR($R4633=0,NOT(ISNUMBER($I4633))),0,IF(YEAR($I4633)+IF($Q4633=1,RetAgeO,RetAgeE)=FY,MONTH($I4633),IF(YEAR($I4633)+IF($Q4633=1,RetAgeO,RetAgeE)&lt;FY,1,0)))</f>
        <v/>
      </c>
      <c r="V4633" s="38">
        <f>IF(OR($R4633=0,NOT(ISNUMBER($K4633))),0,IF(YEAR($K4633)=FY,MONTH($K4633),IF(YEAR($K4633)&lt;FY,1,0)))</f>
        <v/>
      </c>
      <c r="W4633" s="38">
        <f>IF($R4633=0,0,MIN(12,IF(AND(ISNUMBER($O4633),$O4633&gt;=1,$O4633&lt;=12),INT($O4633),12),IF(AND(RetireExit="Yes",$U4633&gt;0),$U4633,12),IF(AND(ContractExit="Yes",$V4633&gt;0),$V4633,12)))</f>
        <v/>
      </c>
      <c r="X4633" s="37">
        <f>IF(ISNUMBER($P4633),$P4633,IncPct)</f>
        <v/>
      </c>
      <c r="Y4633" s="39">
        <f>IF($W4633=0,0,MAX(0,MIN($W4633,IncMonth-1))+MAX(0,$W4633-IncMonth+1)*(1+$X4633))</f>
        <v/>
      </c>
      <c r="Z4633" s="40">
        <f>IF($C4633="",0,IFERROR(INDEX(Departments!$B$5:$B$54,MATCH($C4633,Departments!$A$5:$A$54,0)),0))</f>
        <v/>
      </c>
      <c r="AA4633" s="41">
        <f>N($L4633)*$Y4633</f>
        <v/>
      </c>
      <c r="AB4633" s="41">
        <f>N($M4633)*$Y4633</f>
        <v/>
      </c>
      <c r="AC4633" s="41">
        <f>$AA4633*$Z4633</f>
        <v/>
      </c>
      <c r="AD4633" s="41">
        <f>$AA4633*BonusMonths/12</f>
        <v/>
      </c>
      <c r="AE4633" s="41">
        <f>($AA4633+SI_Gross*$AB4633)*IF($Q4633=1,SI_O,SI_E)</f>
        <v/>
      </c>
      <c r="AF4633" s="41">
        <f>IF($Q4633=1,0,$AA4633*EOSB)</f>
        <v/>
      </c>
      <c r="AG4633" s="41">
        <f>$AN4633*$W4633</f>
        <v/>
      </c>
      <c r="AH4633" s="41">
        <f>SUM($AA4633:$AG4633)</f>
        <v/>
      </c>
      <c r="AI4633" s="41">
        <f>12*($AM4633+$AN4633)</f>
        <v/>
      </c>
      <c r="AJ4633" s="41">
        <f>$AM4633*((IncMonth-1)+(13-IncMonth)*(1+$X4633))+12*$AN4633</f>
        <v/>
      </c>
      <c r="AK4633" s="41">
        <f>IF($R4633=1,N($L4633)+N($M4633),0)</f>
        <v/>
      </c>
      <c r="AL4633">
        <f>IF($C4633="","",IF(N($L4633)&lt;=0,"Basic salary missing",IF(ISNA(MATCH($C4633,Departments!$A$5:$A$54,0)),"Department not on Departments sheet",IF(AND($I4633&lt;&gt;"",NOT(ISNUMBER($I4633))),"Date of birth is text, not a date",IF(AND($K4633&lt;&gt;"",NOT(ISNUMBER($K4633))),"Contract end is text, not a date","")))))</f>
        <v/>
      </c>
      <c r="AM4633" s="41">
        <f>IF($R4633=0,0,N($L4633)*(1+$Z4633+BonusMonths/12+IF($Q4633=1,0,EOSB))+N($M4633)+(N($L4633)+SI_Gross*N($M4633))*IF($Q4633=1,SI_O,SI_E))</f>
        <v/>
      </c>
      <c r="AN4633" s="41">
        <f>IF($R4633=0,0,(IF($Q4633=1,MedO,MedE+Ticket)+Training)/12)</f>
        <v/>
      </c>
    </row>
    <row r="4634">
      <c r="I4634" s="35" t="n"/>
      <c r="J4634" s="35" t="n"/>
      <c r="K4634" s="35" t="n"/>
      <c r="L4634" s="36" t="n"/>
      <c r="M4634" s="36" t="n"/>
      <c r="P4634" s="37" t="n"/>
      <c r="Q4634" s="38">
        <f>IF($C4634="",0,IF(OR(LOWER(TRIM($G4634))="omani",LOWER(TRIM($G4634))="oman",LOWER(TRIM($G4634))="om",LOWER(TRIM($G4634))="local"),1,0))</f>
        <v/>
      </c>
      <c r="R4634" s="38">
        <f>IF($C4634="",0,IF(OR(ISNUMBER(SEARCH("resign",$N4634)),ISNUMBER(SEARCH("terminat",$N4634)),ISNUMBER(SEARCH("inactive",$N4634)),ISNUMBER(SEARCH("vacan",$N4634)),ISNUMBER(SEARCH("deceased",$N4634)),ISNUMBER(SEARCH("separated",$N4634))),0,1))</f>
        <v/>
      </c>
      <c r="S4634">
        <f>IF(OR($R4634=0,NOT(ISNUMBER($I4634))),"",IFERROR(DATEDIF($I4634,DATE(FY,1,1),"y"),""))</f>
        <v/>
      </c>
      <c r="T4634">
        <f>IF(OR($R4634=0,NOT(ISNUMBER($J4634))),"",IFERROR(DATEDIF($J4634,DATE(FY,1,1),"y"),0))</f>
        <v/>
      </c>
      <c r="U4634" s="38">
        <f>IF(OR($R4634=0,NOT(ISNUMBER($I4634))),0,IF(YEAR($I4634)+IF($Q4634=1,RetAgeO,RetAgeE)=FY,MONTH($I4634),IF(YEAR($I4634)+IF($Q4634=1,RetAgeO,RetAgeE)&lt;FY,1,0)))</f>
        <v/>
      </c>
      <c r="V4634" s="38">
        <f>IF(OR($R4634=0,NOT(ISNUMBER($K4634))),0,IF(YEAR($K4634)=FY,MONTH($K4634),IF(YEAR($K4634)&lt;FY,1,0)))</f>
        <v/>
      </c>
      <c r="W4634" s="38">
        <f>IF($R4634=0,0,MIN(12,IF(AND(ISNUMBER($O4634),$O4634&gt;=1,$O4634&lt;=12),INT($O4634),12),IF(AND(RetireExit="Yes",$U4634&gt;0),$U4634,12),IF(AND(ContractExit="Yes",$V4634&gt;0),$V4634,12)))</f>
        <v/>
      </c>
      <c r="X4634" s="37">
        <f>IF(ISNUMBER($P4634),$P4634,IncPct)</f>
        <v/>
      </c>
      <c r="Y4634" s="39">
        <f>IF($W4634=0,0,MAX(0,MIN($W4634,IncMonth-1))+MAX(0,$W4634-IncMonth+1)*(1+$X4634))</f>
        <v/>
      </c>
      <c r="Z4634" s="40">
        <f>IF($C4634="",0,IFERROR(INDEX(Departments!$B$5:$B$54,MATCH($C4634,Departments!$A$5:$A$54,0)),0))</f>
        <v/>
      </c>
      <c r="AA4634" s="41">
        <f>N($L4634)*$Y4634</f>
        <v/>
      </c>
      <c r="AB4634" s="41">
        <f>N($M4634)*$Y4634</f>
        <v/>
      </c>
      <c r="AC4634" s="41">
        <f>$AA4634*$Z4634</f>
        <v/>
      </c>
      <c r="AD4634" s="41">
        <f>$AA4634*BonusMonths/12</f>
        <v/>
      </c>
      <c r="AE4634" s="41">
        <f>($AA4634+SI_Gross*$AB4634)*IF($Q4634=1,SI_O,SI_E)</f>
        <v/>
      </c>
      <c r="AF4634" s="41">
        <f>IF($Q4634=1,0,$AA4634*EOSB)</f>
        <v/>
      </c>
      <c r="AG4634" s="41">
        <f>$AN4634*$W4634</f>
        <v/>
      </c>
      <c r="AH4634" s="41">
        <f>SUM($AA4634:$AG4634)</f>
        <v/>
      </c>
      <c r="AI4634" s="41">
        <f>12*($AM4634+$AN4634)</f>
        <v/>
      </c>
      <c r="AJ4634" s="41">
        <f>$AM4634*((IncMonth-1)+(13-IncMonth)*(1+$X4634))+12*$AN4634</f>
        <v/>
      </c>
      <c r="AK4634" s="41">
        <f>IF($R4634=1,N($L4634)+N($M4634),0)</f>
        <v/>
      </c>
      <c r="AL4634">
        <f>IF($C4634="","",IF(N($L4634)&lt;=0,"Basic salary missing",IF(ISNA(MATCH($C4634,Departments!$A$5:$A$54,0)),"Department not on Departments sheet",IF(AND($I4634&lt;&gt;"",NOT(ISNUMBER($I4634))),"Date of birth is text, not a date",IF(AND($K4634&lt;&gt;"",NOT(ISNUMBER($K4634))),"Contract end is text, not a date","")))))</f>
        <v/>
      </c>
      <c r="AM4634" s="41">
        <f>IF($R4634=0,0,N($L4634)*(1+$Z4634+BonusMonths/12+IF($Q4634=1,0,EOSB))+N($M4634)+(N($L4634)+SI_Gross*N($M4634))*IF($Q4634=1,SI_O,SI_E))</f>
        <v/>
      </c>
      <c r="AN4634" s="41">
        <f>IF($R4634=0,0,(IF($Q4634=1,MedO,MedE+Ticket)+Training)/12)</f>
        <v/>
      </c>
    </row>
    <row r="4635">
      <c r="I4635" s="35" t="n"/>
      <c r="J4635" s="35" t="n"/>
      <c r="K4635" s="35" t="n"/>
      <c r="L4635" s="36" t="n"/>
      <c r="M4635" s="36" t="n"/>
      <c r="P4635" s="37" t="n"/>
      <c r="Q4635" s="38">
        <f>IF($C4635="",0,IF(OR(LOWER(TRIM($G4635))="omani",LOWER(TRIM($G4635))="oman",LOWER(TRIM($G4635))="om",LOWER(TRIM($G4635))="local"),1,0))</f>
        <v/>
      </c>
      <c r="R4635" s="38">
        <f>IF($C4635="",0,IF(OR(ISNUMBER(SEARCH("resign",$N4635)),ISNUMBER(SEARCH("terminat",$N4635)),ISNUMBER(SEARCH("inactive",$N4635)),ISNUMBER(SEARCH("vacan",$N4635)),ISNUMBER(SEARCH("deceased",$N4635)),ISNUMBER(SEARCH("separated",$N4635))),0,1))</f>
        <v/>
      </c>
      <c r="S4635">
        <f>IF(OR($R4635=0,NOT(ISNUMBER($I4635))),"",IFERROR(DATEDIF($I4635,DATE(FY,1,1),"y"),""))</f>
        <v/>
      </c>
      <c r="T4635">
        <f>IF(OR($R4635=0,NOT(ISNUMBER($J4635))),"",IFERROR(DATEDIF($J4635,DATE(FY,1,1),"y"),0))</f>
        <v/>
      </c>
      <c r="U4635" s="38">
        <f>IF(OR($R4635=0,NOT(ISNUMBER($I4635))),0,IF(YEAR($I4635)+IF($Q4635=1,RetAgeO,RetAgeE)=FY,MONTH($I4635),IF(YEAR($I4635)+IF($Q4635=1,RetAgeO,RetAgeE)&lt;FY,1,0)))</f>
        <v/>
      </c>
      <c r="V4635" s="38">
        <f>IF(OR($R4635=0,NOT(ISNUMBER($K4635))),0,IF(YEAR($K4635)=FY,MONTH($K4635),IF(YEAR($K4635)&lt;FY,1,0)))</f>
        <v/>
      </c>
      <c r="W4635" s="38">
        <f>IF($R4635=0,0,MIN(12,IF(AND(ISNUMBER($O4635),$O4635&gt;=1,$O4635&lt;=12),INT($O4635),12),IF(AND(RetireExit="Yes",$U4635&gt;0),$U4635,12),IF(AND(ContractExit="Yes",$V4635&gt;0),$V4635,12)))</f>
        <v/>
      </c>
      <c r="X4635" s="37">
        <f>IF(ISNUMBER($P4635),$P4635,IncPct)</f>
        <v/>
      </c>
      <c r="Y4635" s="39">
        <f>IF($W4635=0,0,MAX(0,MIN($W4635,IncMonth-1))+MAX(0,$W4635-IncMonth+1)*(1+$X4635))</f>
        <v/>
      </c>
      <c r="Z4635" s="40">
        <f>IF($C4635="",0,IFERROR(INDEX(Departments!$B$5:$B$54,MATCH($C4635,Departments!$A$5:$A$54,0)),0))</f>
        <v/>
      </c>
      <c r="AA4635" s="41">
        <f>N($L4635)*$Y4635</f>
        <v/>
      </c>
      <c r="AB4635" s="41">
        <f>N($M4635)*$Y4635</f>
        <v/>
      </c>
      <c r="AC4635" s="41">
        <f>$AA4635*$Z4635</f>
        <v/>
      </c>
      <c r="AD4635" s="41">
        <f>$AA4635*BonusMonths/12</f>
        <v/>
      </c>
      <c r="AE4635" s="41">
        <f>($AA4635+SI_Gross*$AB4635)*IF($Q4635=1,SI_O,SI_E)</f>
        <v/>
      </c>
      <c r="AF4635" s="41">
        <f>IF($Q4635=1,0,$AA4635*EOSB)</f>
        <v/>
      </c>
      <c r="AG4635" s="41">
        <f>$AN4635*$W4635</f>
        <v/>
      </c>
      <c r="AH4635" s="41">
        <f>SUM($AA4635:$AG4635)</f>
        <v/>
      </c>
      <c r="AI4635" s="41">
        <f>12*($AM4635+$AN4635)</f>
        <v/>
      </c>
      <c r="AJ4635" s="41">
        <f>$AM4635*((IncMonth-1)+(13-IncMonth)*(1+$X4635))+12*$AN4635</f>
        <v/>
      </c>
      <c r="AK4635" s="41">
        <f>IF($R4635=1,N($L4635)+N($M4635),0)</f>
        <v/>
      </c>
      <c r="AL4635">
        <f>IF($C4635="","",IF(N($L4635)&lt;=0,"Basic salary missing",IF(ISNA(MATCH($C4635,Departments!$A$5:$A$54,0)),"Department not on Departments sheet",IF(AND($I4635&lt;&gt;"",NOT(ISNUMBER($I4635))),"Date of birth is text, not a date",IF(AND($K4635&lt;&gt;"",NOT(ISNUMBER($K4635))),"Contract end is text, not a date","")))))</f>
        <v/>
      </c>
      <c r="AM4635" s="41">
        <f>IF($R4635=0,0,N($L4635)*(1+$Z4635+BonusMonths/12+IF($Q4635=1,0,EOSB))+N($M4635)+(N($L4635)+SI_Gross*N($M4635))*IF($Q4635=1,SI_O,SI_E))</f>
        <v/>
      </c>
      <c r="AN4635" s="41">
        <f>IF($R4635=0,0,(IF($Q4635=1,MedO,MedE+Ticket)+Training)/12)</f>
        <v/>
      </c>
    </row>
    <row r="4636">
      <c r="I4636" s="35" t="n"/>
      <c r="J4636" s="35" t="n"/>
      <c r="K4636" s="35" t="n"/>
      <c r="L4636" s="36" t="n"/>
      <c r="M4636" s="36" t="n"/>
      <c r="P4636" s="37" t="n"/>
      <c r="Q4636" s="38">
        <f>IF($C4636="",0,IF(OR(LOWER(TRIM($G4636))="omani",LOWER(TRIM($G4636))="oman",LOWER(TRIM($G4636))="om",LOWER(TRIM($G4636))="local"),1,0))</f>
        <v/>
      </c>
      <c r="R4636" s="38">
        <f>IF($C4636="",0,IF(OR(ISNUMBER(SEARCH("resign",$N4636)),ISNUMBER(SEARCH("terminat",$N4636)),ISNUMBER(SEARCH("inactive",$N4636)),ISNUMBER(SEARCH("vacan",$N4636)),ISNUMBER(SEARCH("deceased",$N4636)),ISNUMBER(SEARCH("separated",$N4636))),0,1))</f>
        <v/>
      </c>
      <c r="S4636">
        <f>IF(OR($R4636=0,NOT(ISNUMBER($I4636))),"",IFERROR(DATEDIF($I4636,DATE(FY,1,1),"y"),""))</f>
        <v/>
      </c>
      <c r="T4636">
        <f>IF(OR($R4636=0,NOT(ISNUMBER($J4636))),"",IFERROR(DATEDIF($J4636,DATE(FY,1,1),"y"),0))</f>
        <v/>
      </c>
      <c r="U4636" s="38">
        <f>IF(OR($R4636=0,NOT(ISNUMBER($I4636))),0,IF(YEAR($I4636)+IF($Q4636=1,RetAgeO,RetAgeE)=FY,MONTH($I4636),IF(YEAR($I4636)+IF($Q4636=1,RetAgeO,RetAgeE)&lt;FY,1,0)))</f>
        <v/>
      </c>
      <c r="V4636" s="38">
        <f>IF(OR($R4636=0,NOT(ISNUMBER($K4636))),0,IF(YEAR($K4636)=FY,MONTH($K4636),IF(YEAR($K4636)&lt;FY,1,0)))</f>
        <v/>
      </c>
      <c r="W4636" s="38">
        <f>IF($R4636=0,0,MIN(12,IF(AND(ISNUMBER($O4636),$O4636&gt;=1,$O4636&lt;=12),INT($O4636),12),IF(AND(RetireExit="Yes",$U4636&gt;0),$U4636,12),IF(AND(ContractExit="Yes",$V4636&gt;0),$V4636,12)))</f>
        <v/>
      </c>
      <c r="X4636" s="37">
        <f>IF(ISNUMBER($P4636),$P4636,IncPct)</f>
        <v/>
      </c>
      <c r="Y4636" s="39">
        <f>IF($W4636=0,0,MAX(0,MIN($W4636,IncMonth-1))+MAX(0,$W4636-IncMonth+1)*(1+$X4636))</f>
        <v/>
      </c>
      <c r="Z4636" s="40">
        <f>IF($C4636="",0,IFERROR(INDEX(Departments!$B$5:$B$54,MATCH($C4636,Departments!$A$5:$A$54,0)),0))</f>
        <v/>
      </c>
      <c r="AA4636" s="41">
        <f>N($L4636)*$Y4636</f>
        <v/>
      </c>
      <c r="AB4636" s="41">
        <f>N($M4636)*$Y4636</f>
        <v/>
      </c>
      <c r="AC4636" s="41">
        <f>$AA4636*$Z4636</f>
        <v/>
      </c>
      <c r="AD4636" s="41">
        <f>$AA4636*BonusMonths/12</f>
        <v/>
      </c>
      <c r="AE4636" s="41">
        <f>($AA4636+SI_Gross*$AB4636)*IF($Q4636=1,SI_O,SI_E)</f>
        <v/>
      </c>
      <c r="AF4636" s="41">
        <f>IF($Q4636=1,0,$AA4636*EOSB)</f>
        <v/>
      </c>
      <c r="AG4636" s="41">
        <f>$AN4636*$W4636</f>
        <v/>
      </c>
      <c r="AH4636" s="41">
        <f>SUM($AA4636:$AG4636)</f>
        <v/>
      </c>
      <c r="AI4636" s="41">
        <f>12*($AM4636+$AN4636)</f>
        <v/>
      </c>
      <c r="AJ4636" s="41">
        <f>$AM4636*((IncMonth-1)+(13-IncMonth)*(1+$X4636))+12*$AN4636</f>
        <v/>
      </c>
      <c r="AK4636" s="41">
        <f>IF($R4636=1,N($L4636)+N($M4636),0)</f>
        <v/>
      </c>
      <c r="AL4636">
        <f>IF($C4636="","",IF(N($L4636)&lt;=0,"Basic salary missing",IF(ISNA(MATCH($C4636,Departments!$A$5:$A$54,0)),"Department not on Departments sheet",IF(AND($I4636&lt;&gt;"",NOT(ISNUMBER($I4636))),"Date of birth is text, not a date",IF(AND($K4636&lt;&gt;"",NOT(ISNUMBER($K4636))),"Contract end is text, not a date","")))))</f>
        <v/>
      </c>
      <c r="AM4636" s="41">
        <f>IF($R4636=0,0,N($L4636)*(1+$Z4636+BonusMonths/12+IF($Q4636=1,0,EOSB))+N($M4636)+(N($L4636)+SI_Gross*N($M4636))*IF($Q4636=1,SI_O,SI_E))</f>
        <v/>
      </c>
      <c r="AN4636" s="41">
        <f>IF($R4636=0,0,(IF($Q4636=1,MedO,MedE+Ticket)+Training)/12)</f>
        <v/>
      </c>
    </row>
    <row r="4637">
      <c r="I4637" s="35" t="n"/>
      <c r="J4637" s="35" t="n"/>
      <c r="K4637" s="35" t="n"/>
      <c r="L4637" s="36" t="n"/>
      <c r="M4637" s="36" t="n"/>
      <c r="P4637" s="37" t="n"/>
      <c r="Q4637" s="38">
        <f>IF($C4637="",0,IF(OR(LOWER(TRIM($G4637))="omani",LOWER(TRIM($G4637))="oman",LOWER(TRIM($G4637))="om",LOWER(TRIM($G4637))="local"),1,0))</f>
        <v/>
      </c>
      <c r="R4637" s="38">
        <f>IF($C4637="",0,IF(OR(ISNUMBER(SEARCH("resign",$N4637)),ISNUMBER(SEARCH("terminat",$N4637)),ISNUMBER(SEARCH("inactive",$N4637)),ISNUMBER(SEARCH("vacan",$N4637)),ISNUMBER(SEARCH("deceased",$N4637)),ISNUMBER(SEARCH("separated",$N4637))),0,1))</f>
        <v/>
      </c>
      <c r="S4637">
        <f>IF(OR($R4637=0,NOT(ISNUMBER($I4637))),"",IFERROR(DATEDIF($I4637,DATE(FY,1,1),"y"),""))</f>
        <v/>
      </c>
      <c r="T4637">
        <f>IF(OR($R4637=0,NOT(ISNUMBER($J4637))),"",IFERROR(DATEDIF($J4637,DATE(FY,1,1),"y"),0))</f>
        <v/>
      </c>
      <c r="U4637" s="38">
        <f>IF(OR($R4637=0,NOT(ISNUMBER($I4637))),0,IF(YEAR($I4637)+IF($Q4637=1,RetAgeO,RetAgeE)=FY,MONTH($I4637),IF(YEAR($I4637)+IF($Q4637=1,RetAgeO,RetAgeE)&lt;FY,1,0)))</f>
        <v/>
      </c>
      <c r="V4637" s="38">
        <f>IF(OR($R4637=0,NOT(ISNUMBER($K4637))),0,IF(YEAR($K4637)=FY,MONTH($K4637),IF(YEAR($K4637)&lt;FY,1,0)))</f>
        <v/>
      </c>
      <c r="W4637" s="38">
        <f>IF($R4637=0,0,MIN(12,IF(AND(ISNUMBER($O4637),$O4637&gt;=1,$O4637&lt;=12),INT($O4637),12),IF(AND(RetireExit="Yes",$U4637&gt;0),$U4637,12),IF(AND(ContractExit="Yes",$V4637&gt;0),$V4637,12)))</f>
        <v/>
      </c>
      <c r="X4637" s="37">
        <f>IF(ISNUMBER($P4637),$P4637,IncPct)</f>
        <v/>
      </c>
      <c r="Y4637" s="39">
        <f>IF($W4637=0,0,MAX(0,MIN($W4637,IncMonth-1))+MAX(0,$W4637-IncMonth+1)*(1+$X4637))</f>
        <v/>
      </c>
      <c r="Z4637" s="40">
        <f>IF($C4637="",0,IFERROR(INDEX(Departments!$B$5:$B$54,MATCH($C4637,Departments!$A$5:$A$54,0)),0))</f>
        <v/>
      </c>
      <c r="AA4637" s="41">
        <f>N($L4637)*$Y4637</f>
        <v/>
      </c>
      <c r="AB4637" s="41">
        <f>N($M4637)*$Y4637</f>
        <v/>
      </c>
      <c r="AC4637" s="41">
        <f>$AA4637*$Z4637</f>
        <v/>
      </c>
      <c r="AD4637" s="41">
        <f>$AA4637*BonusMonths/12</f>
        <v/>
      </c>
      <c r="AE4637" s="41">
        <f>($AA4637+SI_Gross*$AB4637)*IF($Q4637=1,SI_O,SI_E)</f>
        <v/>
      </c>
      <c r="AF4637" s="41">
        <f>IF($Q4637=1,0,$AA4637*EOSB)</f>
        <v/>
      </c>
      <c r="AG4637" s="41">
        <f>$AN4637*$W4637</f>
        <v/>
      </c>
      <c r="AH4637" s="41">
        <f>SUM($AA4637:$AG4637)</f>
        <v/>
      </c>
      <c r="AI4637" s="41">
        <f>12*($AM4637+$AN4637)</f>
        <v/>
      </c>
      <c r="AJ4637" s="41">
        <f>$AM4637*((IncMonth-1)+(13-IncMonth)*(1+$X4637))+12*$AN4637</f>
        <v/>
      </c>
      <c r="AK4637" s="41">
        <f>IF($R4637=1,N($L4637)+N($M4637),0)</f>
        <v/>
      </c>
      <c r="AL4637">
        <f>IF($C4637="","",IF(N($L4637)&lt;=0,"Basic salary missing",IF(ISNA(MATCH($C4637,Departments!$A$5:$A$54,0)),"Department not on Departments sheet",IF(AND($I4637&lt;&gt;"",NOT(ISNUMBER($I4637))),"Date of birth is text, not a date",IF(AND($K4637&lt;&gt;"",NOT(ISNUMBER($K4637))),"Contract end is text, not a date","")))))</f>
        <v/>
      </c>
      <c r="AM4637" s="41">
        <f>IF($R4637=0,0,N($L4637)*(1+$Z4637+BonusMonths/12+IF($Q4637=1,0,EOSB))+N($M4637)+(N($L4637)+SI_Gross*N($M4637))*IF($Q4637=1,SI_O,SI_E))</f>
        <v/>
      </c>
      <c r="AN4637" s="41">
        <f>IF($R4637=0,0,(IF($Q4637=1,MedO,MedE+Ticket)+Training)/12)</f>
        <v/>
      </c>
    </row>
    <row r="4638">
      <c r="I4638" s="35" t="n"/>
      <c r="J4638" s="35" t="n"/>
      <c r="K4638" s="35" t="n"/>
      <c r="L4638" s="36" t="n"/>
      <c r="M4638" s="36" t="n"/>
      <c r="P4638" s="37" t="n"/>
      <c r="Q4638" s="38">
        <f>IF($C4638="",0,IF(OR(LOWER(TRIM($G4638))="omani",LOWER(TRIM($G4638))="oman",LOWER(TRIM($G4638))="om",LOWER(TRIM($G4638))="local"),1,0))</f>
        <v/>
      </c>
      <c r="R4638" s="38">
        <f>IF($C4638="",0,IF(OR(ISNUMBER(SEARCH("resign",$N4638)),ISNUMBER(SEARCH("terminat",$N4638)),ISNUMBER(SEARCH("inactive",$N4638)),ISNUMBER(SEARCH("vacan",$N4638)),ISNUMBER(SEARCH("deceased",$N4638)),ISNUMBER(SEARCH("separated",$N4638))),0,1))</f>
        <v/>
      </c>
      <c r="S4638">
        <f>IF(OR($R4638=0,NOT(ISNUMBER($I4638))),"",IFERROR(DATEDIF($I4638,DATE(FY,1,1),"y"),""))</f>
        <v/>
      </c>
      <c r="T4638">
        <f>IF(OR($R4638=0,NOT(ISNUMBER($J4638))),"",IFERROR(DATEDIF($J4638,DATE(FY,1,1),"y"),0))</f>
        <v/>
      </c>
      <c r="U4638" s="38">
        <f>IF(OR($R4638=0,NOT(ISNUMBER($I4638))),0,IF(YEAR($I4638)+IF($Q4638=1,RetAgeO,RetAgeE)=FY,MONTH($I4638),IF(YEAR($I4638)+IF($Q4638=1,RetAgeO,RetAgeE)&lt;FY,1,0)))</f>
        <v/>
      </c>
      <c r="V4638" s="38">
        <f>IF(OR($R4638=0,NOT(ISNUMBER($K4638))),0,IF(YEAR($K4638)=FY,MONTH($K4638),IF(YEAR($K4638)&lt;FY,1,0)))</f>
        <v/>
      </c>
      <c r="W4638" s="38">
        <f>IF($R4638=0,0,MIN(12,IF(AND(ISNUMBER($O4638),$O4638&gt;=1,$O4638&lt;=12),INT($O4638),12),IF(AND(RetireExit="Yes",$U4638&gt;0),$U4638,12),IF(AND(ContractExit="Yes",$V4638&gt;0),$V4638,12)))</f>
        <v/>
      </c>
      <c r="X4638" s="37">
        <f>IF(ISNUMBER($P4638),$P4638,IncPct)</f>
        <v/>
      </c>
      <c r="Y4638" s="39">
        <f>IF($W4638=0,0,MAX(0,MIN($W4638,IncMonth-1))+MAX(0,$W4638-IncMonth+1)*(1+$X4638))</f>
        <v/>
      </c>
      <c r="Z4638" s="40">
        <f>IF($C4638="",0,IFERROR(INDEX(Departments!$B$5:$B$54,MATCH($C4638,Departments!$A$5:$A$54,0)),0))</f>
        <v/>
      </c>
      <c r="AA4638" s="41">
        <f>N($L4638)*$Y4638</f>
        <v/>
      </c>
      <c r="AB4638" s="41">
        <f>N($M4638)*$Y4638</f>
        <v/>
      </c>
      <c r="AC4638" s="41">
        <f>$AA4638*$Z4638</f>
        <v/>
      </c>
      <c r="AD4638" s="41">
        <f>$AA4638*BonusMonths/12</f>
        <v/>
      </c>
      <c r="AE4638" s="41">
        <f>($AA4638+SI_Gross*$AB4638)*IF($Q4638=1,SI_O,SI_E)</f>
        <v/>
      </c>
      <c r="AF4638" s="41">
        <f>IF($Q4638=1,0,$AA4638*EOSB)</f>
        <v/>
      </c>
      <c r="AG4638" s="41">
        <f>$AN4638*$W4638</f>
        <v/>
      </c>
      <c r="AH4638" s="41">
        <f>SUM($AA4638:$AG4638)</f>
        <v/>
      </c>
      <c r="AI4638" s="41">
        <f>12*($AM4638+$AN4638)</f>
        <v/>
      </c>
      <c r="AJ4638" s="41">
        <f>$AM4638*((IncMonth-1)+(13-IncMonth)*(1+$X4638))+12*$AN4638</f>
        <v/>
      </c>
      <c r="AK4638" s="41">
        <f>IF($R4638=1,N($L4638)+N($M4638),0)</f>
        <v/>
      </c>
      <c r="AL4638">
        <f>IF($C4638="","",IF(N($L4638)&lt;=0,"Basic salary missing",IF(ISNA(MATCH($C4638,Departments!$A$5:$A$54,0)),"Department not on Departments sheet",IF(AND($I4638&lt;&gt;"",NOT(ISNUMBER($I4638))),"Date of birth is text, not a date",IF(AND($K4638&lt;&gt;"",NOT(ISNUMBER($K4638))),"Contract end is text, not a date","")))))</f>
        <v/>
      </c>
      <c r="AM4638" s="41">
        <f>IF($R4638=0,0,N($L4638)*(1+$Z4638+BonusMonths/12+IF($Q4638=1,0,EOSB))+N($M4638)+(N($L4638)+SI_Gross*N($M4638))*IF($Q4638=1,SI_O,SI_E))</f>
        <v/>
      </c>
      <c r="AN4638" s="41">
        <f>IF($R4638=0,0,(IF($Q4638=1,MedO,MedE+Ticket)+Training)/12)</f>
        <v/>
      </c>
    </row>
    <row r="4639">
      <c r="I4639" s="35" t="n"/>
      <c r="J4639" s="35" t="n"/>
      <c r="K4639" s="35" t="n"/>
      <c r="L4639" s="36" t="n"/>
      <c r="M4639" s="36" t="n"/>
      <c r="P4639" s="37" t="n"/>
      <c r="Q4639" s="38">
        <f>IF($C4639="",0,IF(OR(LOWER(TRIM($G4639))="omani",LOWER(TRIM($G4639))="oman",LOWER(TRIM($G4639))="om",LOWER(TRIM($G4639))="local"),1,0))</f>
        <v/>
      </c>
      <c r="R4639" s="38">
        <f>IF($C4639="",0,IF(OR(ISNUMBER(SEARCH("resign",$N4639)),ISNUMBER(SEARCH("terminat",$N4639)),ISNUMBER(SEARCH("inactive",$N4639)),ISNUMBER(SEARCH("vacan",$N4639)),ISNUMBER(SEARCH("deceased",$N4639)),ISNUMBER(SEARCH("separated",$N4639))),0,1))</f>
        <v/>
      </c>
      <c r="S4639">
        <f>IF(OR($R4639=0,NOT(ISNUMBER($I4639))),"",IFERROR(DATEDIF($I4639,DATE(FY,1,1),"y"),""))</f>
        <v/>
      </c>
      <c r="T4639">
        <f>IF(OR($R4639=0,NOT(ISNUMBER($J4639))),"",IFERROR(DATEDIF($J4639,DATE(FY,1,1),"y"),0))</f>
        <v/>
      </c>
      <c r="U4639" s="38">
        <f>IF(OR($R4639=0,NOT(ISNUMBER($I4639))),0,IF(YEAR($I4639)+IF($Q4639=1,RetAgeO,RetAgeE)=FY,MONTH($I4639),IF(YEAR($I4639)+IF($Q4639=1,RetAgeO,RetAgeE)&lt;FY,1,0)))</f>
        <v/>
      </c>
      <c r="V4639" s="38">
        <f>IF(OR($R4639=0,NOT(ISNUMBER($K4639))),0,IF(YEAR($K4639)=FY,MONTH($K4639),IF(YEAR($K4639)&lt;FY,1,0)))</f>
        <v/>
      </c>
      <c r="W4639" s="38">
        <f>IF($R4639=0,0,MIN(12,IF(AND(ISNUMBER($O4639),$O4639&gt;=1,$O4639&lt;=12),INT($O4639),12),IF(AND(RetireExit="Yes",$U4639&gt;0),$U4639,12),IF(AND(ContractExit="Yes",$V4639&gt;0),$V4639,12)))</f>
        <v/>
      </c>
      <c r="X4639" s="37">
        <f>IF(ISNUMBER($P4639),$P4639,IncPct)</f>
        <v/>
      </c>
      <c r="Y4639" s="39">
        <f>IF($W4639=0,0,MAX(0,MIN($W4639,IncMonth-1))+MAX(0,$W4639-IncMonth+1)*(1+$X4639))</f>
        <v/>
      </c>
      <c r="Z4639" s="40">
        <f>IF($C4639="",0,IFERROR(INDEX(Departments!$B$5:$B$54,MATCH($C4639,Departments!$A$5:$A$54,0)),0))</f>
        <v/>
      </c>
      <c r="AA4639" s="41">
        <f>N($L4639)*$Y4639</f>
        <v/>
      </c>
      <c r="AB4639" s="41">
        <f>N($M4639)*$Y4639</f>
        <v/>
      </c>
      <c r="AC4639" s="41">
        <f>$AA4639*$Z4639</f>
        <v/>
      </c>
      <c r="AD4639" s="41">
        <f>$AA4639*BonusMonths/12</f>
        <v/>
      </c>
      <c r="AE4639" s="41">
        <f>($AA4639+SI_Gross*$AB4639)*IF($Q4639=1,SI_O,SI_E)</f>
        <v/>
      </c>
      <c r="AF4639" s="41">
        <f>IF($Q4639=1,0,$AA4639*EOSB)</f>
        <v/>
      </c>
      <c r="AG4639" s="41">
        <f>$AN4639*$W4639</f>
        <v/>
      </c>
      <c r="AH4639" s="41">
        <f>SUM($AA4639:$AG4639)</f>
        <v/>
      </c>
      <c r="AI4639" s="41">
        <f>12*($AM4639+$AN4639)</f>
        <v/>
      </c>
      <c r="AJ4639" s="41">
        <f>$AM4639*((IncMonth-1)+(13-IncMonth)*(1+$X4639))+12*$AN4639</f>
        <v/>
      </c>
      <c r="AK4639" s="41">
        <f>IF($R4639=1,N($L4639)+N($M4639),0)</f>
        <v/>
      </c>
      <c r="AL4639">
        <f>IF($C4639="","",IF(N($L4639)&lt;=0,"Basic salary missing",IF(ISNA(MATCH($C4639,Departments!$A$5:$A$54,0)),"Department not on Departments sheet",IF(AND($I4639&lt;&gt;"",NOT(ISNUMBER($I4639))),"Date of birth is text, not a date",IF(AND($K4639&lt;&gt;"",NOT(ISNUMBER($K4639))),"Contract end is text, not a date","")))))</f>
        <v/>
      </c>
      <c r="AM4639" s="41">
        <f>IF($R4639=0,0,N($L4639)*(1+$Z4639+BonusMonths/12+IF($Q4639=1,0,EOSB))+N($M4639)+(N($L4639)+SI_Gross*N($M4639))*IF($Q4639=1,SI_O,SI_E))</f>
        <v/>
      </c>
      <c r="AN4639" s="41">
        <f>IF($R4639=0,0,(IF($Q4639=1,MedO,MedE+Ticket)+Training)/12)</f>
        <v/>
      </c>
    </row>
    <row r="4640">
      <c r="I4640" s="35" t="n"/>
      <c r="J4640" s="35" t="n"/>
      <c r="K4640" s="35" t="n"/>
      <c r="L4640" s="36" t="n"/>
      <c r="M4640" s="36" t="n"/>
      <c r="P4640" s="37" t="n"/>
      <c r="Q4640" s="38">
        <f>IF($C4640="",0,IF(OR(LOWER(TRIM($G4640))="omani",LOWER(TRIM($G4640))="oman",LOWER(TRIM($G4640))="om",LOWER(TRIM($G4640))="local"),1,0))</f>
        <v/>
      </c>
      <c r="R4640" s="38">
        <f>IF($C4640="",0,IF(OR(ISNUMBER(SEARCH("resign",$N4640)),ISNUMBER(SEARCH("terminat",$N4640)),ISNUMBER(SEARCH("inactive",$N4640)),ISNUMBER(SEARCH("vacan",$N4640)),ISNUMBER(SEARCH("deceased",$N4640)),ISNUMBER(SEARCH("separated",$N4640))),0,1))</f>
        <v/>
      </c>
      <c r="S4640">
        <f>IF(OR($R4640=0,NOT(ISNUMBER($I4640))),"",IFERROR(DATEDIF($I4640,DATE(FY,1,1),"y"),""))</f>
        <v/>
      </c>
      <c r="T4640">
        <f>IF(OR($R4640=0,NOT(ISNUMBER($J4640))),"",IFERROR(DATEDIF($J4640,DATE(FY,1,1),"y"),0))</f>
        <v/>
      </c>
      <c r="U4640" s="38">
        <f>IF(OR($R4640=0,NOT(ISNUMBER($I4640))),0,IF(YEAR($I4640)+IF($Q4640=1,RetAgeO,RetAgeE)=FY,MONTH($I4640),IF(YEAR($I4640)+IF($Q4640=1,RetAgeO,RetAgeE)&lt;FY,1,0)))</f>
        <v/>
      </c>
      <c r="V4640" s="38">
        <f>IF(OR($R4640=0,NOT(ISNUMBER($K4640))),0,IF(YEAR($K4640)=FY,MONTH($K4640),IF(YEAR($K4640)&lt;FY,1,0)))</f>
        <v/>
      </c>
      <c r="W4640" s="38">
        <f>IF($R4640=0,0,MIN(12,IF(AND(ISNUMBER($O4640),$O4640&gt;=1,$O4640&lt;=12),INT($O4640),12),IF(AND(RetireExit="Yes",$U4640&gt;0),$U4640,12),IF(AND(ContractExit="Yes",$V4640&gt;0),$V4640,12)))</f>
        <v/>
      </c>
      <c r="X4640" s="37">
        <f>IF(ISNUMBER($P4640),$P4640,IncPct)</f>
        <v/>
      </c>
      <c r="Y4640" s="39">
        <f>IF($W4640=0,0,MAX(0,MIN($W4640,IncMonth-1))+MAX(0,$W4640-IncMonth+1)*(1+$X4640))</f>
        <v/>
      </c>
      <c r="Z4640" s="40">
        <f>IF($C4640="",0,IFERROR(INDEX(Departments!$B$5:$B$54,MATCH($C4640,Departments!$A$5:$A$54,0)),0))</f>
        <v/>
      </c>
      <c r="AA4640" s="41">
        <f>N($L4640)*$Y4640</f>
        <v/>
      </c>
      <c r="AB4640" s="41">
        <f>N($M4640)*$Y4640</f>
        <v/>
      </c>
      <c r="AC4640" s="41">
        <f>$AA4640*$Z4640</f>
        <v/>
      </c>
      <c r="AD4640" s="41">
        <f>$AA4640*BonusMonths/12</f>
        <v/>
      </c>
      <c r="AE4640" s="41">
        <f>($AA4640+SI_Gross*$AB4640)*IF($Q4640=1,SI_O,SI_E)</f>
        <v/>
      </c>
      <c r="AF4640" s="41">
        <f>IF($Q4640=1,0,$AA4640*EOSB)</f>
        <v/>
      </c>
      <c r="AG4640" s="41">
        <f>$AN4640*$W4640</f>
        <v/>
      </c>
      <c r="AH4640" s="41">
        <f>SUM($AA4640:$AG4640)</f>
        <v/>
      </c>
      <c r="AI4640" s="41">
        <f>12*($AM4640+$AN4640)</f>
        <v/>
      </c>
      <c r="AJ4640" s="41">
        <f>$AM4640*((IncMonth-1)+(13-IncMonth)*(1+$X4640))+12*$AN4640</f>
        <v/>
      </c>
      <c r="AK4640" s="41">
        <f>IF($R4640=1,N($L4640)+N($M4640),0)</f>
        <v/>
      </c>
      <c r="AL4640">
        <f>IF($C4640="","",IF(N($L4640)&lt;=0,"Basic salary missing",IF(ISNA(MATCH($C4640,Departments!$A$5:$A$54,0)),"Department not on Departments sheet",IF(AND($I4640&lt;&gt;"",NOT(ISNUMBER($I4640))),"Date of birth is text, not a date",IF(AND($K4640&lt;&gt;"",NOT(ISNUMBER($K4640))),"Contract end is text, not a date","")))))</f>
        <v/>
      </c>
      <c r="AM4640" s="41">
        <f>IF($R4640=0,0,N($L4640)*(1+$Z4640+BonusMonths/12+IF($Q4640=1,0,EOSB))+N($M4640)+(N($L4640)+SI_Gross*N($M4640))*IF($Q4640=1,SI_O,SI_E))</f>
        <v/>
      </c>
      <c r="AN4640" s="41">
        <f>IF($R4640=0,0,(IF($Q4640=1,MedO,MedE+Ticket)+Training)/12)</f>
        <v/>
      </c>
    </row>
    <row r="4641">
      <c r="I4641" s="35" t="n"/>
      <c r="J4641" s="35" t="n"/>
      <c r="K4641" s="35" t="n"/>
      <c r="L4641" s="36" t="n"/>
      <c r="M4641" s="36" t="n"/>
      <c r="P4641" s="37" t="n"/>
      <c r="Q4641" s="38">
        <f>IF($C4641="",0,IF(OR(LOWER(TRIM($G4641))="omani",LOWER(TRIM($G4641))="oman",LOWER(TRIM($G4641))="om",LOWER(TRIM($G4641))="local"),1,0))</f>
        <v/>
      </c>
      <c r="R4641" s="38">
        <f>IF($C4641="",0,IF(OR(ISNUMBER(SEARCH("resign",$N4641)),ISNUMBER(SEARCH("terminat",$N4641)),ISNUMBER(SEARCH("inactive",$N4641)),ISNUMBER(SEARCH("vacan",$N4641)),ISNUMBER(SEARCH("deceased",$N4641)),ISNUMBER(SEARCH("separated",$N4641))),0,1))</f>
        <v/>
      </c>
      <c r="S4641">
        <f>IF(OR($R4641=0,NOT(ISNUMBER($I4641))),"",IFERROR(DATEDIF($I4641,DATE(FY,1,1),"y"),""))</f>
        <v/>
      </c>
      <c r="T4641">
        <f>IF(OR($R4641=0,NOT(ISNUMBER($J4641))),"",IFERROR(DATEDIF($J4641,DATE(FY,1,1),"y"),0))</f>
        <v/>
      </c>
      <c r="U4641" s="38">
        <f>IF(OR($R4641=0,NOT(ISNUMBER($I4641))),0,IF(YEAR($I4641)+IF($Q4641=1,RetAgeO,RetAgeE)=FY,MONTH($I4641),IF(YEAR($I4641)+IF($Q4641=1,RetAgeO,RetAgeE)&lt;FY,1,0)))</f>
        <v/>
      </c>
      <c r="V4641" s="38">
        <f>IF(OR($R4641=0,NOT(ISNUMBER($K4641))),0,IF(YEAR($K4641)=FY,MONTH($K4641),IF(YEAR($K4641)&lt;FY,1,0)))</f>
        <v/>
      </c>
      <c r="W4641" s="38">
        <f>IF($R4641=0,0,MIN(12,IF(AND(ISNUMBER($O4641),$O4641&gt;=1,$O4641&lt;=12),INT($O4641),12),IF(AND(RetireExit="Yes",$U4641&gt;0),$U4641,12),IF(AND(ContractExit="Yes",$V4641&gt;0),$V4641,12)))</f>
        <v/>
      </c>
      <c r="X4641" s="37">
        <f>IF(ISNUMBER($P4641),$P4641,IncPct)</f>
        <v/>
      </c>
      <c r="Y4641" s="39">
        <f>IF($W4641=0,0,MAX(0,MIN($W4641,IncMonth-1))+MAX(0,$W4641-IncMonth+1)*(1+$X4641))</f>
        <v/>
      </c>
      <c r="Z4641" s="40">
        <f>IF($C4641="",0,IFERROR(INDEX(Departments!$B$5:$B$54,MATCH($C4641,Departments!$A$5:$A$54,0)),0))</f>
        <v/>
      </c>
      <c r="AA4641" s="41">
        <f>N($L4641)*$Y4641</f>
        <v/>
      </c>
      <c r="AB4641" s="41">
        <f>N($M4641)*$Y4641</f>
        <v/>
      </c>
      <c r="AC4641" s="41">
        <f>$AA4641*$Z4641</f>
        <v/>
      </c>
      <c r="AD4641" s="41">
        <f>$AA4641*BonusMonths/12</f>
        <v/>
      </c>
      <c r="AE4641" s="41">
        <f>($AA4641+SI_Gross*$AB4641)*IF($Q4641=1,SI_O,SI_E)</f>
        <v/>
      </c>
      <c r="AF4641" s="41">
        <f>IF($Q4641=1,0,$AA4641*EOSB)</f>
        <v/>
      </c>
      <c r="AG4641" s="41">
        <f>$AN4641*$W4641</f>
        <v/>
      </c>
      <c r="AH4641" s="41">
        <f>SUM($AA4641:$AG4641)</f>
        <v/>
      </c>
      <c r="AI4641" s="41">
        <f>12*($AM4641+$AN4641)</f>
        <v/>
      </c>
      <c r="AJ4641" s="41">
        <f>$AM4641*((IncMonth-1)+(13-IncMonth)*(1+$X4641))+12*$AN4641</f>
        <v/>
      </c>
      <c r="AK4641" s="41">
        <f>IF($R4641=1,N($L4641)+N($M4641),0)</f>
        <v/>
      </c>
      <c r="AL4641">
        <f>IF($C4641="","",IF(N($L4641)&lt;=0,"Basic salary missing",IF(ISNA(MATCH($C4641,Departments!$A$5:$A$54,0)),"Department not on Departments sheet",IF(AND($I4641&lt;&gt;"",NOT(ISNUMBER($I4641))),"Date of birth is text, not a date",IF(AND($K4641&lt;&gt;"",NOT(ISNUMBER($K4641))),"Contract end is text, not a date","")))))</f>
        <v/>
      </c>
      <c r="AM4641" s="41">
        <f>IF($R4641=0,0,N($L4641)*(1+$Z4641+BonusMonths/12+IF($Q4641=1,0,EOSB))+N($M4641)+(N($L4641)+SI_Gross*N($M4641))*IF($Q4641=1,SI_O,SI_E))</f>
        <v/>
      </c>
      <c r="AN4641" s="41">
        <f>IF($R4641=0,0,(IF($Q4641=1,MedO,MedE+Ticket)+Training)/12)</f>
        <v/>
      </c>
    </row>
    <row r="4642">
      <c r="I4642" s="35" t="n"/>
      <c r="J4642" s="35" t="n"/>
      <c r="K4642" s="35" t="n"/>
      <c r="L4642" s="36" t="n"/>
      <c r="M4642" s="36" t="n"/>
      <c r="P4642" s="37" t="n"/>
      <c r="Q4642" s="38">
        <f>IF($C4642="",0,IF(OR(LOWER(TRIM($G4642))="omani",LOWER(TRIM($G4642))="oman",LOWER(TRIM($G4642))="om",LOWER(TRIM($G4642))="local"),1,0))</f>
        <v/>
      </c>
      <c r="R4642" s="38">
        <f>IF($C4642="",0,IF(OR(ISNUMBER(SEARCH("resign",$N4642)),ISNUMBER(SEARCH("terminat",$N4642)),ISNUMBER(SEARCH("inactive",$N4642)),ISNUMBER(SEARCH("vacan",$N4642)),ISNUMBER(SEARCH("deceased",$N4642)),ISNUMBER(SEARCH("separated",$N4642))),0,1))</f>
        <v/>
      </c>
      <c r="S4642">
        <f>IF(OR($R4642=0,NOT(ISNUMBER($I4642))),"",IFERROR(DATEDIF($I4642,DATE(FY,1,1),"y"),""))</f>
        <v/>
      </c>
      <c r="T4642">
        <f>IF(OR($R4642=0,NOT(ISNUMBER($J4642))),"",IFERROR(DATEDIF($J4642,DATE(FY,1,1),"y"),0))</f>
        <v/>
      </c>
      <c r="U4642" s="38">
        <f>IF(OR($R4642=0,NOT(ISNUMBER($I4642))),0,IF(YEAR($I4642)+IF($Q4642=1,RetAgeO,RetAgeE)=FY,MONTH($I4642),IF(YEAR($I4642)+IF($Q4642=1,RetAgeO,RetAgeE)&lt;FY,1,0)))</f>
        <v/>
      </c>
      <c r="V4642" s="38">
        <f>IF(OR($R4642=0,NOT(ISNUMBER($K4642))),0,IF(YEAR($K4642)=FY,MONTH($K4642),IF(YEAR($K4642)&lt;FY,1,0)))</f>
        <v/>
      </c>
      <c r="W4642" s="38">
        <f>IF($R4642=0,0,MIN(12,IF(AND(ISNUMBER($O4642),$O4642&gt;=1,$O4642&lt;=12),INT($O4642),12),IF(AND(RetireExit="Yes",$U4642&gt;0),$U4642,12),IF(AND(ContractExit="Yes",$V4642&gt;0),$V4642,12)))</f>
        <v/>
      </c>
      <c r="X4642" s="37">
        <f>IF(ISNUMBER($P4642),$P4642,IncPct)</f>
        <v/>
      </c>
      <c r="Y4642" s="39">
        <f>IF($W4642=0,0,MAX(0,MIN($W4642,IncMonth-1))+MAX(0,$W4642-IncMonth+1)*(1+$X4642))</f>
        <v/>
      </c>
      <c r="Z4642" s="40">
        <f>IF($C4642="",0,IFERROR(INDEX(Departments!$B$5:$B$54,MATCH($C4642,Departments!$A$5:$A$54,0)),0))</f>
        <v/>
      </c>
      <c r="AA4642" s="41">
        <f>N($L4642)*$Y4642</f>
        <v/>
      </c>
      <c r="AB4642" s="41">
        <f>N($M4642)*$Y4642</f>
        <v/>
      </c>
      <c r="AC4642" s="41">
        <f>$AA4642*$Z4642</f>
        <v/>
      </c>
      <c r="AD4642" s="41">
        <f>$AA4642*BonusMonths/12</f>
        <v/>
      </c>
      <c r="AE4642" s="41">
        <f>($AA4642+SI_Gross*$AB4642)*IF($Q4642=1,SI_O,SI_E)</f>
        <v/>
      </c>
      <c r="AF4642" s="41">
        <f>IF($Q4642=1,0,$AA4642*EOSB)</f>
        <v/>
      </c>
      <c r="AG4642" s="41">
        <f>$AN4642*$W4642</f>
        <v/>
      </c>
      <c r="AH4642" s="41">
        <f>SUM($AA4642:$AG4642)</f>
        <v/>
      </c>
      <c r="AI4642" s="41">
        <f>12*($AM4642+$AN4642)</f>
        <v/>
      </c>
      <c r="AJ4642" s="41">
        <f>$AM4642*((IncMonth-1)+(13-IncMonth)*(1+$X4642))+12*$AN4642</f>
        <v/>
      </c>
      <c r="AK4642" s="41">
        <f>IF($R4642=1,N($L4642)+N($M4642),0)</f>
        <v/>
      </c>
      <c r="AL4642">
        <f>IF($C4642="","",IF(N($L4642)&lt;=0,"Basic salary missing",IF(ISNA(MATCH($C4642,Departments!$A$5:$A$54,0)),"Department not on Departments sheet",IF(AND($I4642&lt;&gt;"",NOT(ISNUMBER($I4642))),"Date of birth is text, not a date",IF(AND($K4642&lt;&gt;"",NOT(ISNUMBER($K4642))),"Contract end is text, not a date","")))))</f>
        <v/>
      </c>
      <c r="AM4642" s="41">
        <f>IF($R4642=0,0,N($L4642)*(1+$Z4642+BonusMonths/12+IF($Q4642=1,0,EOSB))+N($M4642)+(N($L4642)+SI_Gross*N($M4642))*IF($Q4642=1,SI_O,SI_E))</f>
        <v/>
      </c>
      <c r="AN4642" s="41">
        <f>IF($R4642=0,0,(IF($Q4642=1,MedO,MedE+Ticket)+Training)/12)</f>
        <v/>
      </c>
    </row>
    <row r="4643">
      <c r="I4643" s="35" t="n"/>
      <c r="J4643" s="35" t="n"/>
      <c r="K4643" s="35" t="n"/>
      <c r="L4643" s="36" t="n"/>
      <c r="M4643" s="36" t="n"/>
      <c r="P4643" s="37" t="n"/>
      <c r="Q4643" s="38">
        <f>IF($C4643="",0,IF(OR(LOWER(TRIM($G4643))="omani",LOWER(TRIM($G4643))="oman",LOWER(TRIM($G4643))="om",LOWER(TRIM($G4643))="local"),1,0))</f>
        <v/>
      </c>
      <c r="R4643" s="38">
        <f>IF($C4643="",0,IF(OR(ISNUMBER(SEARCH("resign",$N4643)),ISNUMBER(SEARCH("terminat",$N4643)),ISNUMBER(SEARCH("inactive",$N4643)),ISNUMBER(SEARCH("vacan",$N4643)),ISNUMBER(SEARCH("deceased",$N4643)),ISNUMBER(SEARCH("separated",$N4643))),0,1))</f>
        <v/>
      </c>
      <c r="S4643">
        <f>IF(OR($R4643=0,NOT(ISNUMBER($I4643))),"",IFERROR(DATEDIF($I4643,DATE(FY,1,1),"y"),""))</f>
        <v/>
      </c>
      <c r="T4643">
        <f>IF(OR($R4643=0,NOT(ISNUMBER($J4643))),"",IFERROR(DATEDIF($J4643,DATE(FY,1,1),"y"),0))</f>
        <v/>
      </c>
      <c r="U4643" s="38">
        <f>IF(OR($R4643=0,NOT(ISNUMBER($I4643))),0,IF(YEAR($I4643)+IF($Q4643=1,RetAgeO,RetAgeE)=FY,MONTH($I4643),IF(YEAR($I4643)+IF($Q4643=1,RetAgeO,RetAgeE)&lt;FY,1,0)))</f>
        <v/>
      </c>
      <c r="V4643" s="38">
        <f>IF(OR($R4643=0,NOT(ISNUMBER($K4643))),0,IF(YEAR($K4643)=FY,MONTH($K4643),IF(YEAR($K4643)&lt;FY,1,0)))</f>
        <v/>
      </c>
      <c r="W4643" s="38">
        <f>IF($R4643=0,0,MIN(12,IF(AND(ISNUMBER($O4643),$O4643&gt;=1,$O4643&lt;=12),INT($O4643),12),IF(AND(RetireExit="Yes",$U4643&gt;0),$U4643,12),IF(AND(ContractExit="Yes",$V4643&gt;0),$V4643,12)))</f>
        <v/>
      </c>
      <c r="X4643" s="37">
        <f>IF(ISNUMBER($P4643),$P4643,IncPct)</f>
        <v/>
      </c>
      <c r="Y4643" s="39">
        <f>IF($W4643=0,0,MAX(0,MIN($W4643,IncMonth-1))+MAX(0,$W4643-IncMonth+1)*(1+$X4643))</f>
        <v/>
      </c>
      <c r="Z4643" s="40">
        <f>IF($C4643="",0,IFERROR(INDEX(Departments!$B$5:$B$54,MATCH($C4643,Departments!$A$5:$A$54,0)),0))</f>
        <v/>
      </c>
      <c r="AA4643" s="41">
        <f>N($L4643)*$Y4643</f>
        <v/>
      </c>
      <c r="AB4643" s="41">
        <f>N($M4643)*$Y4643</f>
        <v/>
      </c>
      <c r="AC4643" s="41">
        <f>$AA4643*$Z4643</f>
        <v/>
      </c>
      <c r="AD4643" s="41">
        <f>$AA4643*BonusMonths/12</f>
        <v/>
      </c>
      <c r="AE4643" s="41">
        <f>($AA4643+SI_Gross*$AB4643)*IF($Q4643=1,SI_O,SI_E)</f>
        <v/>
      </c>
      <c r="AF4643" s="41">
        <f>IF($Q4643=1,0,$AA4643*EOSB)</f>
        <v/>
      </c>
      <c r="AG4643" s="41">
        <f>$AN4643*$W4643</f>
        <v/>
      </c>
      <c r="AH4643" s="41">
        <f>SUM($AA4643:$AG4643)</f>
        <v/>
      </c>
      <c r="AI4643" s="41">
        <f>12*($AM4643+$AN4643)</f>
        <v/>
      </c>
      <c r="AJ4643" s="41">
        <f>$AM4643*((IncMonth-1)+(13-IncMonth)*(1+$X4643))+12*$AN4643</f>
        <v/>
      </c>
      <c r="AK4643" s="41">
        <f>IF($R4643=1,N($L4643)+N($M4643),0)</f>
        <v/>
      </c>
      <c r="AL4643">
        <f>IF($C4643="","",IF(N($L4643)&lt;=0,"Basic salary missing",IF(ISNA(MATCH($C4643,Departments!$A$5:$A$54,0)),"Department not on Departments sheet",IF(AND($I4643&lt;&gt;"",NOT(ISNUMBER($I4643))),"Date of birth is text, not a date",IF(AND($K4643&lt;&gt;"",NOT(ISNUMBER($K4643))),"Contract end is text, not a date","")))))</f>
        <v/>
      </c>
      <c r="AM4643" s="41">
        <f>IF($R4643=0,0,N($L4643)*(1+$Z4643+BonusMonths/12+IF($Q4643=1,0,EOSB))+N($M4643)+(N($L4643)+SI_Gross*N($M4643))*IF($Q4643=1,SI_O,SI_E))</f>
        <v/>
      </c>
      <c r="AN4643" s="41">
        <f>IF($R4643=0,0,(IF($Q4643=1,MedO,MedE+Ticket)+Training)/12)</f>
        <v/>
      </c>
    </row>
    <row r="4644">
      <c r="I4644" s="35" t="n"/>
      <c r="J4644" s="35" t="n"/>
      <c r="K4644" s="35" t="n"/>
      <c r="L4644" s="36" t="n"/>
      <c r="M4644" s="36" t="n"/>
      <c r="P4644" s="37" t="n"/>
      <c r="Q4644" s="38">
        <f>IF($C4644="",0,IF(OR(LOWER(TRIM($G4644))="omani",LOWER(TRIM($G4644))="oman",LOWER(TRIM($G4644))="om",LOWER(TRIM($G4644))="local"),1,0))</f>
        <v/>
      </c>
      <c r="R4644" s="38">
        <f>IF($C4644="",0,IF(OR(ISNUMBER(SEARCH("resign",$N4644)),ISNUMBER(SEARCH("terminat",$N4644)),ISNUMBER(SEARCH("inactive",$N4644)),ISNUMBER(SEARCH("vacan",$N4644)),ISNUMBER(SEARCH("deceased",$N4644)),ISNUMBER(SEARCH("separated",$N4644))),0,1))</f>
        <v/>
      </c>
      <c r="S4644">
        <f>IF(OR($R4644=0,NOT(ISNUMBER($I4644))),"",IFERROR(DATEDIF($I4644,DATE(FY,1,1),"y"),""))</f>
        <v/>
      </c>
      <c r="T4644">
        <f>IF(OR($R4644=0,NOT(ISNUMBER($J4644))),"",IFERROR(DATEDIF($J4644,DATE(FY,1,1),"y"),0))</f>
        <v/>
      </c>
      <c r="U4644" s="38">
        <f>IF(OR($R4644=0,NOT(ISNUMBER($I4644))),0,IF(YEAR($I4644)+IF($Q4644=1,RetAgeO,RetAgeE)=FY,MONTH($I4644),IF(YEAR($I4644)+IF($Q4644=1,RetAgeO,RetAgeE)&lt;FY,1,0)))</f>
        <v/>
      </c>
      <c r="V4644" s="38">
        <f>IF(OR($R4644=0,NOT(ISNUMBER($K4644))),0,IF(YEAR($K4644)=FY,MONTH($K4644),IF(YEAR($K4644)&lt;FY,1,0)))</f>
        <v/>
      </c>
      <c r="W4644" s="38">
        <f>IF($R4644=0,0,MIN(12,IF(AND(ISNUMBER($O4644),$O4644&gt;=1,$O4644&lt;=12),INT($O4644),12),IF(AND(RetireExit="Yes",$U4644&gt;0),$U4644,12),IF(AND(ContractExit="Yes",$V4644&gt;0),$V4644,12)))</f>
        <v/>
      </c>
      <c r="X4644" s="37">
        <f>IF(ISNUMBER($P4644),$P4644,IncPct)</f>
        <v/>
      </c>
      <c r="Y4644" s="39">
        <f>IF($W4644=0,0,MAX(0,MIN($W4644,IncMonth-1))+MAX(0,$W4644-IncMonth+1)*(1+$X4644))</f>
        <v/>
      </c>
      <c r="Z4644" s="40">
        <f>IF($C4644="",0,IFERROR(INDEX(Departments!$B$5:$B$54,MATCH($C4644,Departments!$A$5:$A$54,0)),0))</f>
        <v/>
      </c>
      <c r="AA4644" s="41">
        <f>N($L4644)*$Y4644</f>
        <v/>
      </c>
      <c r="AB4644" s="41">
        <f>N($M4644)*$Y4644</f>
        <v/>
      </c>
      <c r="AC4644" s="41">
        <f>$AA4644*$Z4644</f>
        <v/>
      </c>
      <c r="AD4644" s="41">
        <f>$AA4644*BonusMonths/12</f>
        <v/>
      </c>
      <c r="AE4644" s="41">
        <f>($AA4644+SI_Gross*$AB4644)*IF($Q4644=1,SI_O,SI_E)</f>
        <v/>
      </c>
      <c r="AF4644" s="41">
        <f>IF($Q4644=1,0,$AA4644*EOSB)</f>
        <v/>
      </c>
      <c r="AG4644" s="41">
        <f>$AN4644*$W4644</f>
        <v/>
      </c>
      <c r="AH4644" s="41">
        <f>SUM($AA4644:$AG4644)</f>
        <v/>
      </c>
      <c r="AI4644" s="41">
        <f>12*($AM4644+$AN4644)</f>
        <v/>
      </c>
      <c r="AJ4644" s="41">
        <f>$AM4644*((IncMonth-1)+(13-IncMonth)*(1+$X4644))+12*$AN4644</f>
        <v/>
      </c>
      <c r="AK4644" s="41">
        <f>IF($R4644=1,N($L4644)+N($M4644),0)</f>
        <v/>
      </c>
      <c r="AL4644">
        <f>IF($C4644="","",IF(N($L4644)&lt;=0,"Basic salary missing",IF(ISNA(MATCH($C4644,Departments!$A$5:$A$54,0)),"Department not on Departments sheet",IF(AND($I4644&lt;&gt;"",NOT(ISNUMBER($I4644))),"Date of birth is text, not a date",IF(AND($K4644&lt;&gt;"",NOT(ISNUMBER($K4644))),"Contract end is text, not a date","")))))</f>
        <v/>
      </c>
      <c r="AM4644" s="41">
        <f>IF($R4644=0,0,N($L4644)*(1+$Z4644+BonusMonths/12+IF($Q4644=1,0,EOSB))+N($M4644)+(N($L4644)+SI_Gross*N($M4644))*IF($Q4644=1,SI_O,SI_E))</f>
        <v/>
      </c>
      <c r="AN4644" s="41">
        <f>IF($R4644=0,0,(IF($Q4644=1,MedO,MedE+Ticket)+Training)/12)</f>
        <v/>
      </c>
    </row>
    <row r="4645">
      <c r="I4645" s="35" t="n"/>
      <c r="J4645" s="35" t="n"/>
      <c r="K4645" s="35" t="n"/>
      <c r="L4645" s="36" t="n"/>
      <c r="M4645" s="36" t="n"/>
      <c r="P4645" s="37" t="n"/>
      <c r="Q4645" s="38">
        <f>IF($C4645="",0,IF(OR(LOWER(TRIM($G4645))="omani",LOWER(TRIM($G4645))="oman",LOWER(TRIM($G4645))="om",LOWER(TRIM($G4645))="local"),1,0))</f>
        <v/>
      </c>
      <c r="R4645" s="38">
        <f>IF($C4645="",0,IF(OR(ISNUMBER(SEARCH("resign",$N4645)),ISNUMBER(SEARCH("terminat",$N4645)),ISNUMBER(SEARCH("inactive",$N4645)),ISNUMBER(SEARCH("vacan",$N4645)),ISNUMBER(SEARCH("deceased",$N4645)),ISNUMBER(SEARCH("separated",$N4645))),0,1))</f>
        <v/>
      </c>
      <c r="S4645">
        <f>IF(OR($R4645=0,NOT(ISNUMBER($I4645))),"",IFERROR(DATEDIF($I4645,DATE(FY,1,1),"y"),""))</f>
        <v/>
      </c>
      <c r="T4645">
        <f>IF(OR($R4645=0,NOT(ISNUMBER($J4645))),"",IFERROR(DATEDIF($J4645,DATE(FY,1,1),"y"),0))</f>
        <v/>
      </c>
      <c r="U4645" s="38">
        <f>IF(OR($R4645=0,NOT(ISNUMBER($I4645))),0,IF(YEAR($I4645)+IF($Q4645=1,RetAgeO,RetAgeE)=FY,MONTH($I4645),IF(YEAR($I4645)+IF($Q4645=1,RetAgeO,RetAgeE)&lt;FY,1,0)))</f>
        <v/>
      </c>
      <c r="V4645" s="38">
        <f>IF(OR($R4645=0,NOT(ISNUMBER($K4645))),0,IF(YEAR($K4645)=FY,MONTH($K4645),IF(YEAR($K4645)&lt;FY,1,0)))</f>
        <v/>
      </c>
      <c r="W4645" s="38">
        <f>IF($R4645=0,0,MIN(12,IF(AND(ISNUMBER($O4645),$O4645&gt;=1,$O4645&lt;=12),INT($O4645),12),IF(AND(RetireExit="Yes",$U4645&gt;0),$U4645,12),IF(AND(ContractExit="Yes",$V4645&gt;0),$V4645,12)))</f>
        <v/>
      </c>
      <c r="X4645" s="37">
        <f>IF(ISNUMBER($P4645),$P4645,IncPct)</f>
        <v/>
      </c>
      <c r="Y4645" s="39">
        <f>IF($W4645=0,0,MAX(0,MIN($W4645,IncMonth-1))+MAX(0,$W4645-IncMonth+1)*(1+$X4645))</f>
        <v/>
      </c>
      <c r="Z4645" s="40">
        <f>IF($C4645="",0,IFERROR(INDEX(Departments!$B$5:$B$54,MATCH($C4645,Departments!$A$5:$A$54,0)),0))</f>
        <v/>
      </c>
      <c r="AA4645" s="41">
        <f>N($L4645)*$Y4645</f>
        <v/>
      </c>
      <c r="AB4645" s="41">
        <f>N($M4645)*$Y4645</f>
        <v/>
      </c>
      <c r="AC4645" s="41">
        <f>$AA4645*$Z4645</f>
        <v/>
      </c>
      <c r="AD4645" s="41">
        <f>$AA4645*BonusMonths/12</f>
        <v/>
      </c>
      <c r="AE4645" s="41">
        <f>($AA4645+SI_Gross*$AB4645)*IF($Q4645=1,SI_O,SI_E)</f>
        <v/>
      </c>
      <c r="AF4645" s="41">
        <f>IF($Q4645=1,0,$AA4645*EOSB)</f>
        <v/>
      </c>
      <c r="AG4645" s="41">
        <f>$AN4645*$W4645</f>
        <v/>
      </c>
      <c r="AH4645" s="41">
        <f>SUM($AA4645:$AG4645)</f>
        <v/>
      </c>
      <c r="AI4645" s="41">
        <f>12*($AM4645+$AN4645)</f>
        <v/>
      </c>
      <c r="AJ4645" s="41">
        <f>$AM4645*((IncMonth-1)+(13-IncMonth)*(1+$X4645))+12*$AN4645</f>
        <v/>
      </c>
      <c r="AK4645" s="41">
        <f>IF($R4645=1,N($L4645)+N($M4645),0)</f>
        <v/>
      </c>
      <c r="AL4645">
        <f>IF($C4645="","",IF(N($L4645)&lt;=0,"Basic salary missing",IF(ISNA(MATCH($C4645,Departments!$A$5:$A$54,0)),"Department not on Departments sheet",IF(AND($I4645&lt;&gt;"",NOT(ISNUMBER($I4645))),"Date of birth is text, not a date",IF(AND($K4645&lt;&gt;"",NOT(ISNUMBER($K4645))),"Contract end is text, not a date","")))))</f>
        <v/>
      </c>
      <c r="AM4645" s="41">
        <f>IF($R4645=0,0,N($L4645)*(1+$Z4645+BonusMonths/12+IF($Q4645=1,0,EOSB))+N($M4645)+(N($L4645)+SI_Gross*N($M4645))*IF($Q4645=1,SI_O,SI_E))</f>
        <v/>
      </c>
      <c r="AN4645" s="41">
        <f>IF($R4645=0,0,(IF($Q4645=1,MedO,MedE+Ticket)+Training)/12)</f>
        <v/>
      </c>
    </row>
    <row r="4646">
      <c r="I4646" s="35" t="n"/>
      <c r="J4646" s="35" t="n"/>
      <c r="K4646" s="35" t="n"/>
      <c r="L4646" s="36" t="n"/>
      <c r="M4646" s="36" t="n"/>
      <c r="P4646" s="37" t="n"/>
      <c r="Q4646" s="38">
        <f>IF($C4646="",0,IF(OR(LOWER(TRIM($G4646))="omani",LOWER(TRIM($G4646))="oman",LOWER(TRIM($G4646))="om",LOWER(TRIM($G4646))="local"),1,0))</f>
        <v/>
      </c>
      <c r="R4646" s="38">
        <f>IF($C4646="",0,IF(OR(ISNUMBER(SEARCH("resign",$N4646)),ISNUMBER(SEARCH("terminat",$N4646)),ISNUMBER(SEARCH("inactive",$N4646)),ISNUMBER(SEARCH("vacan",$N4646)),ISNUMBER(SEARCH("deceased",$N4646)),ISNUMBER(SEARCH("separated",$N4646))),0,1))</f>
        <v/>
      </c>
      <c r="S4646">
        <f>IF(OR($R4646=0,NOT(ISNUMBER($I4646))),"",IFERROR(DATEDIF($I4646,DATE(FY,1,1),"y"),""))</f>
        <v/>
      </c>
      <c r="T4646">
        <f>IF(OR($R4646=0,NOT(ISNUMBER($J4646))),"",IFERROR(DATEDIF($J4646,DATE(FY,1,1),"y"),0))</f>
        <v/>
      </c>
      <c r="U4646" s="38">
        <f>IF(OR($R4646=0,NOT(ISNUMBER($I4646))),0,IF(YEAR($I4646)+IF($Q4646=1,RetAgeO,RetAgeE)=FY,MONTH($I4646),IF(YEAR($I4646)+IF($Q4646=1,RetAgeO,RetAgeE)&lt;FY,1,0)))</f>
        <v/>
      </c>
      <c r="V4646" s="38">
        <f>IF(OR($R4646=0,NOT(ISNUMBER($K4646))),0,IF(YEAR($K4646)=FY,MONTH($K4646),IF(YEAR($K4646)&lt;FY,1,0)))</f>
        <v/>
      </c>
      <c r="W4646" s="38">
        <f>IF($R4646=0,0,MIN(12,IF(AND(ISNUMBER($O4646),$O4646&gt;=1,$O4646&lt;=12),INT($O4646),12),IF(AND(RetireExit="Yes",$U4646&gt;0),$U4646,12),IF(AND(ContractExit="Yes",$V4646&gt;0),$V4646,12)))</f>
        <v/>
      </c>
      <c r="X4646" s="37">
        <f>IF(ISNUMBER($P4646),$P4646,IncPct)</f>
        <v/>
      </c>
      <c r="Y4646" s="39">
        <f>IF($W4646=0,0,MAX(0,MIN($W4646,IncMonth-1))+MAX(0,$W4646-IncMonth+1)*(1+$X4646))</f>
        <v/>
      </c>
      <c r="Z4646" s="40">
        <f>IF($C4646="",0,IFERROR(INDEX(Departments!$B$5:$B$54,MATCH($C4646,Departments!$A$5:$A$54,0)),0))</f>
        <v/>
      </c>
      <c r="AA4646" s="41">
        <f>N($L4646)*$Y4646</f>
        <v/>
      </c>
      <c r="AB4646" s="41">
        <f>N($M4646)*$Y4646</f>
        <v/>
      </c>
      <c r="AC4646" s="41">
        <f>$AA4646*$Z4646</f>
        <v/>
      </c>
      <c r="AD4646" s="41">
        <f>$AA4646*BonusMonths/12</f>
        <v/>
      </c>
      <c r="AE4646" s="41">
        <f>($AA4646+SI_Gross*$AB4646)*IF($Q4646=1,SI_O,SI_E)</f>
        <v/>
      </c>
      <c r="AF4646" s="41">
        <f>IF($Q4646=1,0,$AA4646*EOSB)</f>
        <v/>
      </c>
      <c r="AG4646" s="41">
        <f>$AN4646*$W4646</f>
        <v/>
      </c>
      <c r="AH4646" s="41">
        <f>SUM($AA4646:$AG4646)</f>
        <v/>
      </c>
      <c r="AI4646" s="41">
        <f>12*($AM4646+$AN4646)</f>
        <v/>
      </c>
      <c r="AJ4646" s="41">
        <f>$AM4646*((IncMonth-1)+(13-IncMonth)*(1+$X4646))+12*$AN4646</f>
        <v/>
      </c>
      <c r="AK4646" s="41">
        <f>IF($R4646=1,N($L4646)+N($M4646),0)</f>
        <v/>
      </c>
      <c r="AL4646">
        <f>IF($C4646="","",IF(N($L4646)&lt;=0,"Basic salary missing",IF(ISNA(MATCH($C4646,Departments!$A$5:$A$54,0)),"Department not on Departments sheet",IF(AND($I4646&lt;&gt;"",NOT(ISNUMBER($I4646))),"Date of birth is text, not a date",IF(AND($K4646&lt;&gt;"",NOT(ISNUMBER($K4646))),"Contract end is text, not a date","")))))</f>
        <v/>
      </c>
      <c r="AM4646" s="41">
        <f>IF($R4646=0,0,N($L4646)*(1+$Z4646+BonusMonths/12+IF($Q4646=1,0,EOSB))+N($M4646)+(N($L4646)+SI_Gross*N($M4646))*IF($Q4646=1,SI_O,SI_E))</f>
        <v/>
      </c>
      <c r="AN4646" s="41">
        <f>IF($R4646=0,0,(IF($Q4646=1,MedO,MedE+Ticket)+Training)/12)</f>
        <v/>
      </c>
    </row>
    <row r="4647">
      <c r="I4647" s="35" t="n"/>
      <c r="J4647" s="35" t="n"/>
      <c r="K4647" s="35" t="n"/>
      <c r="L4647" s="36" t="n"/>
      <c r="M4647" s="36" t="n"/>
      <c r="P4647" s="37" t="n"/>
      <c r="Q4647" s="38">
        <f>IF($C4647="",0,IF(OR(LOWER(TRIM($G4647))="omani",LOWER(TRIM($G4647))="oman",LOWER(TRIM($G4647))="om",LOWER(TRIM($G4647))="local"),1,0))</f>
        <v/>
      </c>
      <c r="R4647" s="38">
        <f>IF($C4647="",0,IF(OR(ISNUMBER(SEARCH("resign",$N4647)),ISNUMBER(SEARCH("terminat",$N4647)),ISNUMBER(SEARCH("inactive",$N4647)),ISNUMBER(SEARCH("vacan",$N4647)),ISNUMBER(SEARCH("deceased",$N4647)),ISNUMBER(SEARCH("separated",$N4647))),0,1))</f>
        <v/>
      </c>
      <c r="S4647">
        <f>IF(OR($R4647=0,NOT(ISNUMBER($I4647))),"",IFERROR(DATEDIF($I4647,DATE(FY,1,1),"y"),""))</f>
        <v/>
      </c>
      <c r="T4647">
        <f>IF(OR($R4647=0,NOT(ISNUMBER($J4647))),"",IFERROR(DATEDIF($J4647,DATE(FY,1,1),"y"),0))</f>
        <v/>
      </c>
      <c r="U4647" s="38">
        <f>IF(OR($R4647=0,NOT(ISNUMBER($I4647))),0,IF(YEAR($I4647)+IF($Q4647=1,RetAgeO,RetAgeE)=FY,MONTH($I4647),IF(YEAR($I4647)+IF($Q4647=1,RetAgeO,RetAgeE)&lt;FY,1,0)))</f>
        <v/>
      </c>
      <c r="V4647" s="38">
        <f>IF(OR($R4647=0,NOT(ISNUMBER($K4647))),0,IF(YEAR($K4647)=FY,MONTH($K4647),IF(YEAR($K4647)&lt;FY,1,0)))</f>
        <v/>
      </c>
      <c r="W4647" s="38">
        <f>IF($R4647=0,0,MIN(12,IF(AND(ISNUMBER($O4647),$O4647&gt;=1,$O4647&lt;=12),INT($O4647),12),IF(AND(RetireExit="Yes",$U4647&gt;0),$U4647,12),IF(AND(ContractExit="Yes",$V4647&gt;0),$V4647,12)))</f>
        <v/>
      </c>
      <c r="X4647" s="37">
        <f>IF(ISNUMBER($P4647),$P4647,IncPct)</f>
        <v/>
      </c>
      <c r="Y4647" s="39">
        <f>IF($W4647=0,0,MAX(0,MIN($W4647,IncMonth-1))+MAX(0,$W4647-IncMonth+1)*(1+$X4647))</f>
        <v/>
      </c>
      <c r="Z4647" s="40">
        <f>IF($C4647="",0,IFERROR(INDEX(Departments!$B$5:$B$54,MATCH($C4647,Departments!$A$5:$A$54,0)),0))</f>
        <v/>
      </c>
      <c r="AA4647" s="41">
        <f>N($L4647)*$Y4647</f>
        <v/>
      </c>
      <c r="AB4647" s="41">
        <f>N($M4647)*$Y4647</f>
        <v/>
      </c>
      <c r="AC4647" s="41">
        <f>$AA4647*$Z4647</f>
        <v/>
      </c>
      <c r="AD4647" s="41">
        <f>$AA4647*BonusMonths/12</f>
        <v/>
      </c>
      <c r="AE4647" s="41">
        <f>($AA4647+SI_Gross*$AB4647)*IF($Q4647=1,SI_O,SI_E)</f>
        <v/>
      </c>
      <c r="AF4647" s="41">
        <f>IF($Q4647=1,0,$AA4647*EOSB)</f>
        <v/>
      </c>
      <c r="AG4647" s="41">
        <f>$AN4647*$W4647</f>
        <v/>
      </c>
      <c r="AH4647" s="41">
        <f>SUM($AA4647:$AG4647)</f>
        <v/>
      </c>
      <c r="AI4647" s="41">
        <f>12*($AM4647+$AN4647)</f>
        <v/>
      </c>
      <c r="AJ4647" s="41">
        <f>$AM4647*((IncMonth-1)+(13-IncMonth)*(1+$X4647))+12*$AN4647</f>
        <v/>
      </c>
      <c r="AK4647" s="41">
        <f>IF($R4647=1,N($L4647)+N($M4647),0)</f>
        <v/>
      </c>
      <c r="AL4647">
        <f>IF($C4647="","",IF(N($L4647)&lt;=0,"Basic salary missing",IF(ISNA(MATCH($C4647,Departments!$A$5:$A$54,0)),"Department not on Departments sheet",IF(AND($I4647&lt;&gt;"",NOT(ISNUMBER($I4647))),"Date of birth is text, not a date",IF(AND($K4647&lt;&gt;"",NOT(ISNUMBER($K4647))),"Contract end is text, not a date","")))))</f>
        <v/>
      </c>
      <c r="AM4647" s="41">
        <f>IF($R4647=0,0,N($L4647)*(1+$Z4647+BonusMonths/12+IF($Q4647=1,0,EOSB))+N($M4647)+(N($L4647)+SI_Gross*N($M4647))*IF($Q4647=1,SI_O,SI_E))</f>
        <v/>
      </c>
      <c r="AN4647" s="41">
        <f>IF($R4647=0,0,(IF($Q4647=1,MedO,MedE+Ticket)+Training)/12)</f>
        <v/>
      </c>
    </row>
    <row r="4648">
      <c r="I4648" s="35" t="n"/>
      <c r="J4648" s="35" t="n"/>
      <c r="K4648" s="35" t="n"/>
      <c r="L4648" s="36" t="n"/>
      <c r="M4648" s="36" t="n"/>
      <c r="P4648" s="37" t="n"/>
      <c r="Q4648" s="38">
        <f>IF($C4648="",0,IF(OR(LOWER(TRIM($G4648))="omani",LOWER(TRIM($G4648))="oman",LOWER(TRIM($G4648))="om",LOWER(TRIM($G4648))="local"),1,0))</f>
        <v/>
      </c>
      <c r="R4648" s="38">
        <f>IF($C4648="",0,IF(OR(ISNUMBER(SEARCH("resign",$N4648)),ISNUMBER(SEARCH("terminat",$N4648)),ISNUMBER(SEARCH("inactive",$N4648)),ISNUMBER(SEARCH("vacan",$N4648)),ISNUMBER(SEARCH("deceased",$N4648)),ISNUMBER(SEARCH("separated",$N4648))),0,1))</f>
        <v/>
      </c>
      <c r="S4648">
        <f>IF(OR($R4648=0,NOT(ISNUMBER($I4648))),"",IFERROR(DATEDIF($I4648,DATE(FY,1,1),"y"),""))</f>
        <v/>
      </c>
      <c r="T4648">
        <f>IF(OR($R4648=0,NOT(ISNUMBER($J4648))),"",IFERROR(DATEDIF($J4648,DATE(FY,1,1),"y"),0))</f>
        <v/>
      </c>
      <c r="U4648" s="38">
        <f>IF(OR($R4648=0,NOT(ISNUMBER($I4648))),0,IF(YEAR($I4648)+IF($Q4648=1,RetAgeO,RetAgeE)=FY,MONTH($I4648),IF(YEAR($I4648)+IF($Q4648=1,RetAgeO,RetAgeE)&lt;FY,1,0)))</f>
        <v/>
      </c>
      <c r="V4648" s="38">
        <f>IF(OR($R4648=0,NOT(ISNUMBER($K4648))),0,IF(YEAR($K4648)=FY,MONTH($K4648),IF(YEAR($K4648)&lt;FY,1,0)))</f>
        <v/>
      </c>
      <c r="W4648" s="38">
        <f>IF($R4648=0,0,MIN(12,IF(AND(ISNUMBER($O4648),$O4648&gt;=1,$O4648&lt;=12),INT($O4648),12),IF(AND(RetireExit="Yes",$U4648&gt;0),$U4648,12),IF(AND(ContractExit="Yes",$V4648&gt;0),$V4648,12)))</f>
        <v/>
      </c>
      <c r="X4648" s="37">
        <f>IF(ISNUMBER($P4648),$P4648,IncPct)</f>
        <v/>
      </c>
      <c r="Y4648" s="39">
        <f>IF($W4648=0,0,MAX(0,MIN($W4648,IncMonth-1))+MAX(0,$W4648-IncMonth+1)*(1+$X4648))</f>
        <v/>
      </c>
      <c r="Z4648" s="40">
        <f>IF($C4648="",0,IFERROR(INDEX(Departments!$B$5:$B$54,MATCH($C4648,Departments!$A$5:$A$54,0)),0))</f>
        <v/>
      </c>
      <c r="AA4648" s="41">
        <f>N($L4648)*$Y4648</f>
        <v/>
      </c>
      <c r="AB4648" s="41">
        <f>N($M4648)*$Y4648</f>
        <v/>
      </c>
      <c r="AC4648" s="41">
        <f>$AA4648*$Z4648</f>
        <v/>
      </c>
      <c r="AD4648" s="41">
        <f>$AA4648*BonusMonths/12</f>
        <v/>
      </c>
      <c r="AE4648" s="41">
        <f>($AA4648+SI_Gross*$AB4648)*IF($Q4648=1,SI_O,SI_E)</f>
        <v/>
      </c>
      <c r="AF4648" s="41">
        <f>IF($Q4648=1,0,$AA4648*EOSB)</f>
        <v/>
      </c>
      <c r="AG4648" s="41">
        <f>$AN4648*$W4648</f>
        <v/>
      </c>
      <c r="AH4648" s="41">
        <f>SUM($AA4648:$AG4648)</f>
        <v/>
      </c>
      <c r="AI4648" s="41">
        <f>12*($AM4648+$AN4648)</f>
        <v/>
      </c>
      <c r="AJ4648" s="41">
        <f>$AM4648*((IncMonth-1)+(13-IncMonth)*(1+$X4648))+12*$AN4648</f>
        <v/>
      </c>
      <c r="AK4648" s="41">
        <f>IF($R4648=1,N($L4648)+N($M4648),0)</f>
        <v/>
      </c>
      <c r="AL4648">
        <f>IF($C4648="","",IF(N($L4648)&lt;=0,"Basic salary missing",IF(ISNA(MATCH($C4648,Departments!$A$5:$A$54,0)),"Department not on Departments sheet",IF(AND($I4648&lt;&gt;"",NOT(ISNUMBER($I4648))),"Date of birth is text, not a date",IF(AND($K4648&lt;&gt;"",NOT(ISNUMBER($K4648))),"Contract end is text, not a date","")))))</f>
        <v/>
      </c>
      <c r="AM4648" s="41">
        <f>IF($R4648=0,0,N($L4648)*(1+$Z4648+BonusMonths/12+IF($Q4648=1,0,EOSB))+N($M4648)+(N($L4648)+SI_Gross*N($M4648))*IF($Q4648=1,SI_O,SI_E))</f>
        <v/>
      </c>
      <c r="AN4648" s="41">
        <f>IF($R4648=0,0,(IF($Q4648=1,MedO,MedE+Ticket)+Training)/12)</f>
        <v/>
      </c>
    </row>
    <row r="4649">
      <c r="I4649" s="35" t="n"/>
      <c r="J4649" s="35" t="n"/>
      <c r="K4649" s="35" t="n"/>
      <c r="L4649" s="36" t="n"/>
      <c r="M4649" s="36" t="n"/>
      <c r="P4649" s="37" t="n"/>
      <c r="Q4649" s="38">
        <f>IF($C4649="",0,IF(OR(LOWER(TRIM($G4649))="omani",LOWER(TRIM($G4649))="oman",LOWER(TRIM($G4649))="om",LOWER(TRIM($G4649))="local"),1,0))</f>
        <v/>
      </c>
      <c r="R4649" s="38">
        <f>IF($C4649="",0,IF(OR(ISNUMBER(SEARCH("resign",$N4649)),ISNUMBER(SEARCH("terminat",$N4649)),ISNUMBER(SEARCH("inactive",$N4649)),ISNUMBER(SEARCH("vacan",$N4649)),ISNUMBER(SEARCH("deceased",$N4649)),ISNUMBER(SEARCH("separated",$N4649))),0,1))</f>
        <v/>
      </c>
      <c r="S4649">
        <f>IF(OR($R4649=0,NOT(ISNUMBER($I4649))),"",IFERROR(DATEDIF($I4649,DATE(FY,1,1),"y"),""))</f>
        <v/>
      </c>
      <c r="T4649">
        <f>IF(OR($R4649=0,NOT(ISNUMBER($J4649))),"",IFERROR(DATEDIF($J4649,DATE(FY,1,1),"y"),0))</f>
        <v/>
      </c>
      <c r="U4649" s="38">
        <f>IF(OR($R4649=0,NOT(ISNUMBER($I4649))),0,IF(YEAR($I4649)+IF($Q4649=1,RetAgeO,RetAgeE)=FY,MONTH($I4649),IF(YEAR($I4649)+IF($Q4649=1,RetAgeO,RetAgeE)&lt;FY,1,0)))</f>
        <v/>
      </c>
      <c r="V4649" s="38">
        <f>IF(OR($R4649=0,NOT(ISNUMBER($K4649))),0,IF(YEAR($K4649)=FY,MONTH($K4649),IF(YEAR($K4649)&lt;FY,1,0)))</f>
        <v/>
      </c>
      <c r="W4649" s="38">
        <f>IF($R4649=0,0,MIN(12,IF(AND(ISNUMBER($O4649),$O4649&gt;=1,$O4649&lt;=12),INT($O4649),12),IF(AND(RetireExit="Yes",$U4649&gt;0),$U4649,12),IF(AND(ContractExit="Yes",$V4649&gt;0),$V4649,12)))</f>
        <v/>
      </c>
      <c r="X4649" s="37">
        <f>IF(ISNUMBER($P4649),$P4649,IncPct)</f>
        <v/>
      </c>
      <c r="Y4649" s="39">
        <f>IF($W4649=0,0,MAX(0,MIN($W4649,IncMonth-1))+MAX(0,$W4649-IncMonth+1)*(1+$X4649))</f>
        <v/>
      </c>
      <c r="Z4649" s="40">
        <f>IF($C4649="",0,IFERROR(INDEX(Departments!$B$5:$B$54,MATCH($C4649,Departments!$A$5:$A$54,0)),0))</f>
        <v/>
      </c>
      <c r="AA4649" s="41">
        <f>N($L4649)*$Y4649</f>
        <v/>
      </c>
      <c r="AB4649" s="41">
        <f>N($M4649)*$Y4649</f>
        <v/>
      </c>
      <c r="AC4649" s="41">
        <f>$AA4649*$Z4649</f>
        <v/>
      </c>
      <c r="AD4649" s="41">
        <f>$AA4649*BonusMonths/12</f>
        <v/>
      </c>
      <c r="AE4649" s="41">
        <f>($AA4649+SI_Gross*$AB4649)*IF($Q4649=1,SI_O,SI_E)</f>
        <v/>
      </c>
      <c r="AF4649" s="41">
        <f>IF($Q4649=1,0,$AA4649*EOSB)</f>
        <v/>
      </c>
      <c r="AG4649" s="41">
        <f>$AN4649*$W4649</f>
        <v/>
      </c>
      <c r="AH4649" s="41">
        <f>SUM($AA4649:$AG4649)</f>
        <v/>
      </c>
      <c r="AI4649" s="41">
        <f>12*($AM4649+$AN4649)</f>
        <v/>
      </c>
      <c r="AJ4649" s="41">
        <f>$AM4649*((IncMonth-1)+(13-IncMonth)*(1+$X4649))+12*$AN4649</f>
        <v/>
      </c>
      <c r="AK4649" s="41">
        <f>IF($R4649=1,N($L4649)+N($M4649),0)</f>
        <v/>
      </c>
      <c r="AL4649">
        <f>IF($C4649="","",IF(N($L4649)&lt;=0,"Basic salary missing",IF(ISNA(MATCH($C4649,Departments!$A$5:$A$54,0)),"Department not on Departments sheet",IF(AND($I4649&lt;&gt;"",NOT(ISNUMBER($I4649))),"Date of birth is text, not a date",IF(AND($K4649&lt;&gt;"",NOT(ISNUMBER($K4649))),"Contract end is text, not a date","")))))</f>
        <v/>
      </c>
      <c r="AM4649" s="41">
        <f>IF($R4649=0,0,N($L4649)*(1+$Z4649+BonusMonths/12+IF($Q4649=1,0,EOSB))+N($M4649)+(N($L4649)+SI_Gross*N($M4649))*IF($Q4649=1,SI_O,SI_E))</f>
        <v/>
      </c>
      <c r="AN4649" s="41">
        <f>IF($R4649=0,0,(IF($Q4649=1,MedO,MedE+Ticket)+Training)/12)</f>
        <v/>
      </c>
    </row>
    <row r="4650">
      <c r="I4650" s="35" t="n"/>
      <c r="J4650" s="35" t="n"/>
      <c r="K4650" s="35" t="n"/>
      <c r="L4650" s="36" t="n"/>
      <c r="M4650" s="36" t="n"/>
      <c r="P4650" s="37" t="n"/>
      <c r="Q4650" s="38">
        <f>IF($C4650="",0,IF(OR(LOWER(TRIM($G4650))="omani",LOWER(TRIM($G4650))="oman",LOWER(TRIM($G4650))="om",LOWER(TRIM($G4650))="local"),1,0))</f>
        <v/>
      </c>
      <c r="R4650" s="38">
        <f>IF($C4650="",0,IF(OR(ISNUMBER(SEARCH("resign",$N4650)),ISNUMBER(SEARCH("terminat",$N4650)),ISNUMBER(SEARCH("inactive",$N4650)),ISNUMBER(SEARCH("vacan",$N4650)),ISNUMBER(SEARCH("deceased",$N4650)),ISNUMBER(SEARCH("separated",$N4650))),0,1))</f>
        <v/>
      </c>
      <c r="S4650">
        <f>IF(OR($R4650=0,NOT(ISNUMBER($I4650))),"",IFERROR(DATEDIF($I4650,DATE(FY,1,1),"y"),""))</f>
        <v/>
      </c>
      <c r="T4650">
        <f>IF(OR($R4650=0,NOT(ISNUMBER($J4650))),"",IFERROR(DATEDIF($J4650,DATE(FY,1,1),"y"),0))</f>
        <v/>
      </c>
      <c r="U4650" s="38">
        <f>IF(OR($R4650=0,NOT(ISNUMBER($I4650))),0,IF(YEAR($I4650)+IF($Q4650=1,RetAgeO,RetAgeE)=FY,MONTH($I4650),IF(YEAR($I4650)+IF($Q4650=1,RetAgeO,RetAgeE)&lt;FY,1,0)))</f>
        <v/>
      </c>
      <c r="V4650" s="38">
        <f>IF(OR($R4650=0,NOT(ISNUMBER($K4650))),0,IF(YEAR($K4650)=FY,MONTH($K4650),IF(YEAR($K4650)&lt;FY,1,0)))</f>
        <v/>
      </c>
      <c r="W4650" s="38">
        <f>IF($R4650=0,0,MIN(12,IF(AND(ISNUMBER($O4650),$O4650&gt;=1,$O4650&lt;=12),INT($O4650),12),IF(AND(RetireExit="Yes",$U4650&gt;0),$U4650,12),IF(AND(ContractExit="Yes",$V4650&gt;0),$V4650,12)))</f>
        <v/>
      </c>
      <c r="X4650" s="37">
        <f>IF(ISNUMBER($P4650),$P4650,IncPct)</f>
        <v/>
      </c>
      <c r="Y4650" s="39">
        <f>IF($W4650=0,0,MAX(0,MIN($W4650,IncMonth-1))+MAX(0,$W4650-IncMonth+1)*(1+$X4650))</f>
        <v/>
      </c>
      <c r="Z4650" s="40">
        <f>IF($C4650="",0,IFERROR(INDEX(Departments!$B$5:$B$54,MATCH($C4650,Departments!$A$5:$A$54,0)),0))</f>
        <v/>
      </c>
      <c r="AA4650" s="41">
        <f>N($L4650)*$Y4650</f>
        <v/>
      </c>
      <c r="AB4650" s="41">
        <f>N($M4650)*$Y4650</f>
        <v/>
      </c>
      <c r="AC4650" s="41">
        <f>$AA4650*$Z4650</f>
        <v/>
      </c>
      <c r="AD4650" s="41">
        <f>$AA4650*BonusMonths/12</f>
        <v/>
      </c>
      <c r="AE4650" s="41">
        <f>($AA4650+SI_Gross*$AB4650)*IF($Q4650=1,SI_O,SI_E)</f>
        <v/>
      </c>
      <c r="AF4650" s="41">
        <f>IF($Q4650=1,0,$AA4650*EOSB)</f>
        <v/>
      </c>
      <c r="AG4650" s="41">
        <f>$AN4650*$W4650</f>
        <v/>
      </c>
      <c r="AH4650" s="41">
        <f>SUM($AA4650:$AG4650)</f>
        <v/>
      </c>
      <c r="AI4650" s="41">
        <f>12*($AM4650+$AN4650)</f>
        <v/>
      </c>
      <c r="AJ4650" s="41">
        <f>$AM4650*((IncMonth-1)+(13-IncMonth)*(1+$X4650))+12*$AN4650</f>
        <v/>
      </c>
      <c r="AK4650" s="41">
        <f>IF($R4650=1,N($L4650)+N($M4650),0)</f>
        <v/>
      </c>
      <c r="AL4650">
        <f>IF($C4650="","",IF(N($L4650)&lt;=0,"Basic salary missing",IF(ISNA(MATCH($C4650,Departments!$A$5:$A$54,0)),"Department not on Departments sheet",IF(AND($I4650&lt;&gt;"",NOT(ISNUMBER($I4650))),"Date of birth is text, not a date",IF(AND($K4650&lt;&gt;"",NOT(ISNUMBER($K4650))),"Contract end is text, not a date","")))))</f>
        <v/>
      </c>
      <c r="AM4650" s="41">
        <f>IF($R4650=0,0,N($L4650)*(1+$Z4650+BonusMonths/12+IF($Q4650=1,0,EOSB))+N($M4650)+(N($L4650)+SI_Gross*N($M4650))*IF($Q4650=1,SI_O,SI_E))</f>
        <v/>
      </c>
      <c r="AN4650" s="41">
        <f>IF($R4650=0,0,(IF($Q4650=1,MedO,MedE+Ticket)+Training)/12)</f>
        <v/>
      </c>
    </row>
    <row r="4651">
      <c r="I4651" s="35" t="n"/>
      <c r="J4651" s="35" t="n"/>
      <c r="K4651" s="35" t="n"/>
      <c r="L4651" s="36" t="n"/>
      <c r="M4651" s="36" t="n"/>
      <c r="P4651" s="37" t="n"/>
      <c r="Q4651" s="38">
        <f>IF($C4651="",0,IF(OR(LOWER(TRIM($G4651))="omani",LOWER(TRIM($G4651))="oman",LOWER(TRIM($G4651))="om",LOWER(TRIM($G4651))="local"),1,0))</f>
        <v/>
      </c>
      <c r="R4651" s="38">
        <f>IF($C4651="",0,IF(OR(ISNUMBER(SEARCH("resign",$N4651)),ISNUMBER(SEARCH("terminat",$N4651)),ISNUMBER(SEARCH("inactive",$N4651)),ISNUMBER(SEARCH("vacan",$N4651)),ISNUMBER(SEARCH("deceased",$N4651)),ISNUMBER(SEARCH("separated",$N4651))),0,1))</f>
        <v/>
      </c>
      <c r="S4651">
        <f>IF(OR($R4651=0,NOT(ISNUMBER($I4651))),"",IFERROR(DATEDIF($I4651,DATE(FY,1,1),"y"),""))</f>
        <v/>
      </c>
      <c r="T4651">
        <f>IF(OR($R4651=0,NOT(ISNUMBER($J4651))),"",IFERROR(DATEDIF($J4651,DATE(FY,1,1),"y"),0))</f>
        <v/>
      </c>
      <c r="U4651" s="38">
        <f>IF(OR($R4651=0,NOT(ISNUMBER($I4651))),0,IF(YEAR($I4651)+IF($Q4651=1,RetAgeO,RetAgeE)=FY,MONTH($I4651),IF(YEAR($I4651)+IF($Q4651=1,RetAgeO,RetAgeE)&lt;FY,1,0)))</f>
        <v/>
      </c>
      <c r="V4651" s="38">
        <f>IF(OR($R4651=0,NOT(ISNUMBER($K4651))),0,IF(YEAR($K4651)=FY,MONTH($K4651),IF(YEAR($K4651)&lt;FY,1,0)))</f>
        <v/>
      </c>
      <c r="W4651" s="38">
        <f>IF($R4651=0,0,MIN(12,IF(AND(ISNUMBER($O4651),$O4651&gt;=1,$O4651&lt;=12),INT($O4651),12),IF(AND(RetireExit="Yes",$U4651&gt;0),$U4651,12),IF(AND(ContractExit="Yes",$V4651&gt;0),$V4651,12)))</f>
        <v/>
      </c>
      <c r="X4651" s="37">
        <f>IF(ISNUMBER($P4651),$P4651,IncPct)</f>
        <v/>
      </c>
      <c r="Y4651" s="39">
        <f>IF($W4651=0,0,MAX(0,MIN($W4651,IncMonth-1))+MAX(0,$W4651-IncMonth+1)*(1+$X4651))</f>
        <v/>
      </c>
      <c r="Z4651" s="40">
        <f>IF($C4651="",0,IFERROR(INDEX(Departments!$B$5:$B$54,MATCH($C4651,Departments!$A$5:$A$54,0)),0))</f>
        <v/>
      </c>
      <c r="AA4651" s="41">
        <f>N($L4651)*$Y4651</f>
        <v/>
      </c>
      <c r="AB4651" s="41">
        <f>N($M4651)*$Y4651</f>
        <v/>
      </c>
      <c r="AC4651" s="41">
        <f>$AA4651*$Z4651</f>
        <v/>
      </c>
      <c r="AD4651" s="41">
        <f>$AA4651*BonusMonths/12</f>
        <v/>
      </c>
      <c r="AE4651" s="41">
        <f>($AA4651+SI_Gross*$AB4651)*IF($Q4651=1,SI_O,SI_E)</f>
        <v/>
      </c>
      <c r="AF4651" s="41">
        <f>IF($Q4651=1,0,$AA4651*EOSB)</f>
        <v/>
      </c>
      <c r="AG4651" s="41">
        <f>$AN4651*$W4651</f>
        <v/>
      </c>
      <c r="AH4651" s="41">
        <f>SUM($AA4651:$AG4651)</f>
        <v/>
      </c>
      <c r="AI4651" s="41">
        <f>12*($AM4651+$AN4651)</f>
        <v/>
      </c>
      <c r="AJ4651" s="41">
        <f>$AM4651*((IncMonth-1)+(13-IncMonth)*(1+$X4651))+12*$AN4651</f>
        <v/>
      </c>
      <c r="AK4651" s="41">
        <f>IF($R4651=1,N($L4651)+N($M4651),0)</f>
        <v/>
      </c>
      <c r="AL4651">
        <f>IF($C4651="","",IF(N($L4651)&lt;=0,"Basic salary missing",IF(ISNA(MATCH($C4651,Departments!$A$5:$A$54,0)),"Department not on Departments sheet",IF(AND($I4651&lt;&gt;"",NOT(ISNUMBER($I4651))),"Date of birth is text, not a date",IF(AND($K4651&lt;&gt;"",NOT(ISNUMBER($K4651))),"Contract end is text, not a date","")))))</f>
        <v/>
      </c>
      <c r="AM4651" s="41">
        <f>IF($R4651=0,0,N($L4651)*(1+$Z4651+BonusMonths/12+IF($Q4651=1,0,EOSB))+N($M4651)+(N($L4651)+SI_Gross*N($M4651))*IF($Q4651=1,SI_O,SI_E))</f>
        <v/>
      </c>
      <c r="AN4651" s="41">
        <f>IF($R4651=0,0,(IF($Q4651=1,MedO,MedE+Ticket)+Training)/12)</f>
        <v/>
      </c>
    </row>
    <row r="4652">
      <c r="I4652" s="35" t="n"/>
      <c r="J4652" s="35" t="n"/>
      <c r="K4652" s="35" t="n"/>
      <c r="L4652" s="36" t="n"/>
      <c r="M4652" s="36" t="n"/>
      <c r="P4652" s="37" t="n"/>
      <c r="Q4652" s="38">
        <f>IF($C4652="",0,IF(OR(LOWER(TRIM($G4652))="omani",LOWER(TRIM($G4652))="oman",LOWER(TRIM($G4652))="om",LOWER(TRIM($G4652))="local"),1,0))</f>
        <v/>
      </c>
      <c r="R4652" s="38">
        <f>IF($C4652="",0,IF(OR(ISNUMBER(SEARCH("resign",$N4652)),ISNUMBER(SEARCH("terminat",$N4652)),ISNUMBER(SEARCH("inactive",$N4652)),ISNUMBER(SEARCH("vacan",$N4652)),ISNUMBER(SEARCH("deceased",$N4652)),ISNUMBER(SEARCH("separated",$N4652))),0,1))</f>
        <v/>
      </c>
      <c r="S4652">
        <f>IF(OR($R4652=0,NOT(ISNUMBER($I4652))),"",IFERROR(DATEDIF($I4652,DATE(FY,1,1),"y"),""))</f>
        <v/>
      </c>
      <c r="T4652">
        <f>IF(OR($R4652=0,NOT(ISNUMBER($J4652))),"",IFERROR(DATEDIF($J4652,DATE(FY,1,1),"y"),0))</f>
        <v/>
      </c>
      <c r="U4652" s="38">
        <f>IF(OR($R4652=0,NOT(ISNUMBER($I4652))),0,IF(YEAR($I4652)+IF($Q4652=1,RetAgeO,RetAgeE)=FY,MONTH($I4652),IF(YEAR($I4652)+IF($Q4652=1,RetAgeO,RetAgeE)&lt;FY,1,0)))</f>
        <v/>
      </c>
      <c r="V4652" s="38">
        <f>IF(OR($R4652=0,NOT(ISNUMBER($K4652))),0,IF(YEAR($K4652)=FY,MONTH($K4652),IF(YEAR($K4652)&lt;FY,1,0)))</f>
        <v/>
      </c>
      <c r="W4652" s="38">
        <f>IF($R4652=0,0,MIN(12,IF(AND(ISNUMBER($O4652),$O4652&gt;=1,$O4652&lt;=12),INT($O4652),12),IF(AND(RetireExit="Yes",$U4652&gt;0),$U4652,12),IF(AND(ContractExit="Yes",$V4652&gt;0),$V4652,12)))</f>
        <v/>
      </c>
      <c r="X4652" s="37">
        <f>IF(ISNUMBER($P4652),$P4652,IncPct)</f>
        <v/>
      </c>
      <c r="Y4652" s="39">
        <f>IF($W4652=0,0,MAX(0,MIN($W4652,IncMonth-1))+MAX(0,$W4652-IncMonth+1)*(1+$X4652))</f>
        <v/>
      </c>
      <c r="Z4652" s="40">
        <f>IF($C4652="",0,IFERROR(INDEX(Departments!$B$5:$B$54,MATCH($C4652,Departments!$A$5:$A$54,0)),0))</f>
        <v/>
      </c>
      <c r="AA4652" s="41">
        <f>N($L4652)*$Y4652</f>
        <v/>
      </c>
      <c r="AB4652" s="41">
        <f>N($M4652)*$Y4652</f>
        <v/>
      </c>
      <c r="AC4652" s="41">
        <f>$AA4652*$Z4652</f>
        <v/>
      </c>
      <c r="AD4652" s="41">
        <f>$AA4652*BonusMonths/12</f>
        <v/>
      </c>
      <c r="AE4652" s="41">
        <f>($AA4652+SI_Gross*$AB4652)*IF($Q4652=1,SI_O,SI_E)</f>
        <v/>
      </c>
      <c r="AF4652" s="41">
        <f>IF($Q4652=1,0,$AA4652*EOSB)</f>
        <v/>
      </c>
      <c r="AG4652" s="41">
        <f>$AN4652*$W4652</f>
        <v/>
      </c>
      <c r="AH4652" s="41">
        <f>SUM($AA4652:$AG4652)</f>
        <v/>
      </c>
      <c r="AI4652" s="41">
        <f>12*($AM4652+$AN4652)</f>
        <v/>
      </c>
      <c r="AJ4652" s="41">
        <f>$AM4652*((IncMonth-1)+(13-IncMonth)*(1+$X4652))+12*$AN4652</f>
        <v/>
      </c>
      <c r="AK4652" s="41">
        <f>IF($R4652=1,N($L4652)+N($M4652),0)</f>
        <v/>
      </c>
      <c r="AL4652">
        <f>IF($C4652="","",IF(N($L4652)&lt;=0,"Basic salary missing",IF(ISNA(MATCH($C4652,Departments!$A$5:$A$54,0)),"Department not on Departments sheet",IF(AND($I4652&lt;&gt;"",NOT(ISNUMBER($I4652))),"Date of birth is text, not a date",IF(AND($K4652&lt;&gt;"",NOT(ISNUMBER($K4652))),"Contract end is text, not a date","")))))</f>
        <v/>
      </c>
      <c r="AM4652" s="41">
        <f>IF($R4652=0,0,N($L4652)*(1+$Z4652+BonusMonths/12+IF($Q4652=1,0,EOSB))+N($M4652)+(N($L4652)+SI_Gross*N($M4652))*IF($Q4652=1,SI_O,SI_E))</f>
        <v/>
      </c>
      <c r="AN4652" s="41">
        <f>IF($R4652=0,0,(IF($Q4652=1,MedO,MedE+Ticket)+Training)/12)</f>
        <v/>
      </c>
    </row>
    <row r="4653">
      <c r="I4653" s="35" t="n"/>
      <c r="J4653" s="35" t="n"/>
      <c r="K4653" s="35" t="n"/>
      <c r="L4653" s="36" t="n"/>
      <c r="M4653" s="36" t="n"/>
      <c r="P4653" s="37" t="n"/>
      <c r="Q4653" s="38">
        <f>IF($C4653="",0,IF(OR(LOWER(TRIM($G4653))="omani",LOWER(TRIM($G4653))="oman",LOWER(TRIM($G4653))="om",LOWER(TRIM($G4653))="local"),1,0))</f>
        <v/>
      </c>
      <c r="R4653" s="38">
        <f>IF($C4653="",0,IF(OR(ISNUMBER(SEARCH("resign",$N4653)),ISNUMBER(SEARCH("terminat",$N4653)),ISNUMBER(SEARCH("inactive",$N4653)),ISNUMBER(SEARCH("vacan",$N4653)),ISNUMBER(SEARCH("deceased",$N4653)),ISNUMBER(SEARCH("separated",$N4653))),0,1))</f>
        <v/>
      </c>
      <c r="S4653">
        <f>IF(OR($R4653=0,NOT(ISNUMBER($I4653))),"",IFERROR(DATEDIF($I4653,DATE(FY,1,1),"y"),""))</f>
        <v/>
      </c>
      <c r="T4653">
        <f>IF(OR($R4653=0,NOT(ISNUMBER($J4653))),"",IFERROR(DATEDIF($J4653,DATE(FY,1,1),"y"),0))</f>
        <v/>
      </c>
      <c r="U4653" s="38">
        <f>IF(OR($R4653=0,NOT(ISNUMBER($I4653))),0,IF(YEAR($I4653)+IF($Q4653=1,RetAgeO,RetAgeE)=FY,MONTH($I4653),IF(YEAR($I4653)+IF($Q4653=1,RetAgeO,RetAgeE)&lt;FY,1,0)))</f>
        <v/>
      </c>
      <c r="V4653" s="38">
        <f>IF(OR($R4653=0,NOT(ISNUMBER($K4653))),0,IF(YEAR($K4653)=FY,MONTH($K4653),IF(YEAR($K4653)&lt;FY,1,0)))</f>
        <v/>
      </c>
      <c r="W4653" s="38">
        <f>IF($R4653=0,0,MIN(12,IF(AND(ISNUMBER($O4653),$O4653&gt;=1,$O4653&lt;=12),INT($O4653),12),IF(AND(RetireExit="Yes",$U4653&gt;0),$U4653,12),IF(AND(ContractExit="Yes",$V4653&gt;0),$V4653,12)))</f>
        <v/>
      </c>
      <c r="X4653" s="37">
        <f>IF(ISNUMBER($P4653),$P4653,IncPct)</f>
        <v/>
      </c>
      <c r="Y4653" s="39">
        <f>IF($W4653=0,0,MAX(0,MIN($W4653,IncMonth-1))+MAX(0,$W4653-IncMonth+1)*(1+$X4653))</f>
        <v/>
      </c>
      <c r="Z4653" s="40">
        <f>IF($C4653="",0,IFERROR(INDEX(Departments!$B$5:$B$54,MATCH($C4653,Departments!$A$5:$A$54,0)),0))</f>
        <v/>
      </c>
      <c r="AA4653" s="41">
        <f>N($L4653)*$Y4653</f>
        <v/>
      </c>
      <c r="AB4653" s="41">
        <f>N($M4653)*$Y4653</f>
        <v/>
      </c>
      <c r="AC4653" s="41">
        <f>$AA4653*$Z4653</f>
        <v/>
      </c>
      <c r="AD4653" s="41">
        <f>$AA4653*BonusMonths/12</f>
        <v/>
      </c>
      <c r="AE4653" s="41">
        <f>($AA4653+SI_Gross*$AB4653)*IF($Q4653=1,SI_O,SI_E)</f>
        <v/>
      </c>
      <c r="AF4653" s="41">
        <f>IF($Q4653=1,0,$AA4653*EOSB)</f>
        <v/>
      </c>
      <c r="AG4653" s="41">
        <f>$AN4653*$W4653</f>
        <v/>
      </c>
      <c r="AH4653" s="41">
        <f>SUM($AA4653:$AG4653)</f>
        <v/>
      </c>
      <c r="AI4653" s="41">
        <f>12*($AM4653+$AN4653)</f>
        <v/>
      </c>
      <c r="AJ4653" s="41">
        <f>$AM4653*((IncMonth-1)+(13-IncMonth)*(1+$X4653))+12*$AN4653</f>
        <v/>
      </c>
      <c r="AK4653" s="41">
        <f>IF($R4653=1,N($L4653)+N($M4653),0)</f>
        <v/>
      </c>
      <c r="AL4653">
        <f>IF($C4653="","",IF(N($L4653)&lt;=0,"Basic salary missing",IF(ISNA(MATCH($C4653,Departments!$A$5:$A$54,0)),"Department not on Departments sheet",IF(AND($I4653&lt;&gt;"",NOT(ISNUMBER($I4653))),"Date of birth is text, not a date",IF(AND($K4653&lt;&gt;"",NOT(ISNUMBER($K4653))),"Contract end is text, not a date","")))))</f>
        <v/>
      </c>
      <c r="AM4653" s="41">
        <f>IF($R4653=0,0,N($L4653)*(1+$Z4653+BonusMonths/12+IF($Q4653=1,0,EOSB))+N($M4653)+(N($L4653)+SI_Gross*N($M4653))*IF($Q4653=1,SI_O,SI_E))</f>
        <v/>
      </c>
      <c r="AN4653" s="41">
        <f>IF($R4653=0,0,(IF($Q4653=1,MedO,MedE+Ticket)+Training)/12)</f>
        <v/>
      </c>
    </row>
    <row r="4654">
      <c r="I4654" s="35" t="n"/>
      <c r="J4654" s="35" t="n"/>
      <c r="K4654" s="35" t="n"/>
      <c r="L4654" s="36" t="n"/>
      <c r="M4654" s="36" t="n"/>
      <c r="P4654" s="37" t="n"/>
      <c r="Q4654" s="38">
        <f>IF($C4654="",0,IF(OR(LOWER(TRIM($G4654))="omani",LOWER(TRIM($G4654))="oman",LOWER(TRIM($G4654))="om",LOWER(TRIM($G4654))="local"),1,0))</f>
        <v/>
      </c>
      <c r="R4654" s="38">
        <f>IF($C4654="",0,IF(OR(ISNUMBER(SEARCH("resign",$N4654)),ISNUMBER(SEARCH("terminat",$N4654)),ISNUMBER(SEARCH("inactive",$N4654)),ISNUMBER(SEARCH("vacan",$N4654)),ISNUMBER(SEARCH("deceased",$N4654)),ISNUMBER(SEARCH("separated",$N4654))),0,1))</f>
        <v/>
      </c>
      <c r="S4654">
        <f>IF(OR($R4654=0,NOT(ISNUMBER($I4654))),"",IFERROR(DATEDIF($I4654,DATE(FY,1,1),"y"),""))</f>
        <v/>
      </c>
      <c r="T4654">
        <f>IF(OR($R4654=0,NOT(ISNUMBER($J4654))),"",IFERROR(DATEDIF($J4654,DATE(FY,1,1),"y"),0))</f>
        <v/>
      </c>
      <c r="U4654" s="38">
        <f>IF(OR($R4654=0,NOT(ISNUMBER($I4654))),0,IF(YEAR($I4654)+IF($Q4654=1,RetAgeO,RetAgeE)=FY,MONTH($I4654),IF(YEAR($I4654)+IF($Q4654=1,RetAgeO,RetAgeE)&lt;FY,1,0)))</f>
        <v/>
      </c>
      <c r="V4654" s="38">
        <f>IF(OR($R4654=0,NOT(ISNUMBER($K4654))),0,IF(YEAR($K4654)=FY,MONTH($K4654),IF(YEAR($K4654)&lt;FY,1,0)))</f>
        <v/>
      </c>
      <c r="W4654" s="38">
        <f>IF($R4654=0,0,MIN(12,IF(AND(ISNUMBER($O4654),$O4654&gt;=1,$O4654&lt;=12),INT($O4654),12),IF(AND(RetireExit="Yes",$U4654&gt;0),$U4654,12),IF(AND(ContractExit="Yes",$V4654&gt;0),$V4654,12)))</f>
        <v/>
      </c>
      <c r="X4654" s="37">
        <f>IF(ISNUMBER($P4654),$P4654,IncPct)</f>
        <v/>
      </c>
      <c r="Y4654" s="39">
        <f>IF($W4654=0,0,MAX(0,MIN($W4654,IncMonth-1))+MAX(0,$W4654-IncMonth+1)*(1+$X4654))</f>
        <v/>
      </c>
      <c r="Z4654" s="40">
        <f>IF($C4654="",0,IFERROR(INDEX(Departments!$B$5:$B$54,MATCH($C4654,Departments!$A$5:$A$54,0)),0))</f>
        <v/>
      </c>
      <c r="AA4654" s="41">
        <f>N($L4654)*$Y4654</f>
        <v/>
      </c>
      <c r="AB4654" s="41">
        <f>N($M4654)*$Y4654</f>
        <v/>
      </c>
      <c r="AC4654" s="41">
        <f>$AA4654*$Z4654</f>
        <v/>
      </c>
      <c r="AD4654" s="41">
        <f>$AA4654*BonusMonths/12</f>
        <v/>
      </c>
      <c r="AE4654" s="41">
        <f>($AA4654+SI_Gross*$AB4654)*IF($Q4654=1,SI_O,SI_E)</f>
        <v/>
      </c>
      <c r="AF4654" s="41">
        <f>IF($Q4654=1,0,$AA4654*EOSB)</f>
        <v/>
      </c>
      <c r="AG4654" s="41">
        <f>$AN4654*$W4654</f>
        <v/>
      </c>
      <c r="AH4654" s="41">
        <f>SUM($AA4654:$AG4654)</f>
        <v/>
      </c>
      <c r="AI4654" s="41">
        <f>12*($AM4654+$AN4654)</f>
        <v/>
      </c>
      <c r="AJ4654" s="41">
        <f>$AM4654*((IncMonth-1)+(13-IncMonth)*(1+$X4654))+12*$AN4654</f>
        <v/>
      </c>
      <c r="AK4654" s="41">
        <f>IF($R4654=1,N($L4654)+N($M4654),0)</f>
        <v/>
      </c>
      <c r="AL4654">
        <f>IF($C4654="","",IF(N($L4654)&lt;=0,"Basic salary missing",IF(ISNA(MATCH($C4654,Departments!$A$5:$A$54,0)),"Department not on Departments sheet",IF(AND($I4654&lt;&gt;"",NOT(ISNUMBER($I4654))),"Date of birth is text, not a date",IF(AND($K4654&lt;&gt;"",NOT(ISNUMBER($K4654))),"Contract end is text, not a date","")))))</f>
        <v/>
      </c>
      <c r="AM4654" s="41">
        <f>IF($R4654=0,0,N($L4654)*(1+$Z4654+BonusMonths/12+IF($Q4654=1,0,EOSB))+N($M4654)+(N($L4654)+SI_Gross*N($M4654))*IF($Q4654=1,SI_O,SI_E))</f>
        <v/>
      </c>
      <c r="AN4654" s="41">
        <f>IF($R4654=0,0,(IF($Q4654=1,MedO,MedE+Ticket)+Training)/12)</f>
        <v/>
      </c>
    </row>
    <row r="4655">
      <c r="I4655" s="35" t="n"/>
      <c r="J4655" s="35" t="n"/>
      <c r="K4655" s="35" t="n"/>
      <c r="L4655" s="36" t="n"/>
      <c r="M4655" s="36" t="n"/>
      <c r="P4655" s="37" t="n"/>
      <c r="Q4655" s="38">
        <f>IF($C4655="",0,IF(OR(LOWER(TRIM($G4655))="omani",LOWER(TRIM($G4655))="oman",LOWER(TRIM($G4655))="om",LOWER(TRIM($G4655))="local"),1,0))</f>
        <v/>
      </c>
      <c r="R4655" s="38">
        <f>IF($C4655="",0,IF(OR(ISNUMBER(SEARCH("resign",$N4655)),ISNUMBER(SEARCH("terminat",$N4655)),ISNUMBER(SEARCH("inactive",$N4655)),ISNUMBER(SEARCH("vacan",$N4655)),ISNUMBER(SEARCH("deceased",$N4655)),ISNUMBER(SEARCH("separated",$N4655))),0,1))</f>
        <v/>
      </c>
      <c r="S4655">
        <f>IF(OR($R4655=0,NOT(ISNUMBER($I4655))),"",IFERROR(DATEDIF($I4655,DATE(FY,1,1),"y"),""))</f>
        <v/>
      </c>
      <c r="T4655">
        <f>IF(OR($R4655=0,NOT(ISNUMBER($J4655))),"",IFERROR(DATEDIF($J4655,DATE(FY,1,1),"y"),0))</f>
        <v/>
      </c>
      <c r="U4655" s="38">
        <f>IF(OR($R4655=0,NOT(ISNUMBER($I4655))),0,IF(YEAR($I4655)+IF($Q4655=1,RetAgeO,RetAgeE)=FY,MONTH($I4655),IF(YEAR($I4655)+IF($Q4655=1,RetAgeO,RetAgeE)&lt;FY,1,0)))</f>
        <v/>
      </c>
      <c r="V4655" s="38">
        <f>IF(OR($R4655=0,NOT(ISNUMBER($K4655))),0,IF(YEAR($K4655)=FY,MONTH($K4655),IF(YEAR($K4655)&lt;FY,1,0)))</f>
        <v/>
      </c>
      <c r="W4655" s="38">
        <f>IF($R4655=0,0,MIN(12,IF(AND(ISNUMBER($O4655),$O4655&gt;=1,$O4655&lt;=12),INT($O4655),12),IF(AND(RetireExit="Yes",$U4655&gt;0),$U4655,12),IF(AND(ContractExit="Yes",$V4655&gt;0),$V4655,12)))</f>
        <v/>
      </c>
      <c r="X4655" s="37">
        <f>IF(ISNUMBER($P4655),$P4655,IncPct)</f>
        <v/>
      </c>
      <c r="Y4655" s="39">
        <f>IF($W4655=0,0,MAX(0,MIN($W4655,IncMonth-1))+MAX(0,$W4655-IncMonth+1)*(1+$X4655))</f>
        <v/>
      </c>
      <c r="Z4655" s="40">
        <f>IF($C4655="",0,IFERROR(INDEX(Departments!$B$5:$B$54,MATCH($C4655,Departments!$A$5:$A$54,0)),0))</f>
        <v/>
      </c>
      <c r="AA4655" s="41">
        <f>N($L4655)*$Y4655</f>
        <v/>
      </c>
      <c r="AB4655" s="41">
        <f>N($M4655)*$Y4655</f>
        <v/>
      </c>
      <c r="AC4655" s="41">
        <f>$AA4655*$Z4655</f>
        <v/>
      </c>
      <c r="AD4655" s="41">
        <f>$AA4655*BonusMonths/12</f>
        <v/>
      </c>
      <c r="AE4655" s="41">
        <f>($AA4655+SI_Gross*$AB4655)*IF($Q4655=1,SI_O,SI_E)</f>
        <v/>
      </c>
      <c r="AF4655" s="41">
        <f>IF($Q4655=1,0,$AA4655*EOSB)</f>
        <v/>
      </c>
      <c r="AG4655" s="41">
        <f>$AN4655*$W4655</f>
        <v/>
      </c>
      <c r="AH4655" s="41">
        <f>SUM($AA4655:$AG4655)</f>
        <v/>
      </c>
      <c r="AI4655" s="41">
        <f>12*($AM4655+$AN4655)</f>
        <v/>
      </c>
      <c r="AJ4655" s="41">
        <f>$AM4655*((IncMonth-1)+(13-IncMonth)*(1+$X4655))+12*$AN4655</f>
        <v/>
      </c>
      <c r="AK4655" s="41">
        <f>IF($R4655=1,N($L4655)+N($M4655),0)</f>
        <v/>
      </c>
      <c r="AL4655">
        <f>IF($C4655="","",IF(N($L4655)&lt;=0,"Basic salary missing",IF(ISNA(MATCH($C4655,Departments!$A$5:$A$54,0)),"Department not on Departments sheet",IF(AND($I4655&lt;&gt;"",NOT(ISNUMBER($I4655))),"Date of birth is text, not a date",IF(AND($K4655&lt;&gt;"",NOT(ISNUMBER($K4655))),"Contract end is text, not a date","")))))</f>
        <v/>
      </c>
      <c r="AM4655" s="41">
        <f>IF($R4655=0,0,N($L4655)*(1+$Z4655+BonusMonths/12+IF($Q4655=1,0,EOSB))+N($M4655)+(N($L4655)+SI_Gross*N($M4655))*IF($Q4655=1,SI_O,SI_E))</f>
        <v/>
      </c>
      <c r="AN4655" s="41">
        <f>IF($R4655=0,0,(IF($Q4655=1,MedO,MedE+Ticket)+Training)/12)</f>
        <v/>
      </c>
    </row>
    <row r="4656">
      <c r="I4656" s="35" t="n"/>
      <c r="J4656" s="35" t="n"/>
      <c r="K4656" s="35" t="n"/>
      <c r="L4656" s="36" t="n"/>
      <c r="M4656" s="36" t="n"/>
      <c r="P4656" s="37" t="n"/>
      <c r="Q4656" s="38">
        <f>IF($C4656="",0,IF(OR(LOWER(TRIM($G4656))="omani",LOWER(TRIM($G4656))="oman",LOWER(TRIM($G4656))="om",LOWER(TRIM($G4656))="local"),1,0))</f>
        <v/>
      </c>
      <c r="R4656" s="38">
        <f>IF($C4656="",0,IF(OR(ISNUMBER(SEARCH("resign",$N4656)),ISNUMBER(SEARCH("terminat",$N4656)),ISNUMBER(SEARCH("inactive",$N4656)),ISNUMBER(SEARCH("vacan",$N4656)),ISNUMBER(SEARCH("deceased",$N4656)),ISNUMBER(SEARCH("separated",$N4656))),0,1))</f>
        <v/>
      </c>
      <c r="S4656">
        <f>IF(OR($R4656=0,NOT(ISNUMBER($I4656))),"",IFERROR(DATEDIF($I4656,DATE(FY,1,1),"y"),""))</f>
        <v/>
      </c>
      <c r="T4656">
        <f>IF(OR($R4656=0,NOT(ISNUMBER($J4656))),"",IFERROR(DATEDIF($J4656,DATE(FY,1,1),"y"),0))</f>
        <v/>
      </c>
      <c r="U4656" s="38">
        <f>IF(OR($R4656=0,NOT(ISNUMBER($I4656))),0,IF(YEAR($I4656)+IF($Q4656=1,RetAgeO,RetAgeE)=FY,MONTH($I4656),IF(YEAR($I4656)+IF($Q4656=1,RetAgeO,RetAgeE)&lt;FY,1,0)))</f>
        <v/>
      </c>
      <c r="V4656" s="38">
        <f>IF(OR($R4656=0,NOT(ISNUMBER($K4656))),0,IF(YEAR($K4656)=FY,MONTH($K4656),IF(YEAR($K4656)&lt;FY,1,0)))</f>
        <v/>
      </c>
      <c r="W4656" s="38">
        <f>IF($R4656=0,0,MIN(12,IF(AND(ISNUMBER($O4656),$O4656&gt;=1,$O4656&lt;=12),INT($O4656),12),IF(AND(RetireExit="Yes",$U4656&gt;0),$U4656,12),IF(AND(ContractExit="Yes",$V4656&gt;0),$V4656,12)))</f>
        <v/>
      </c>
      <c r="X4656" s="37">
        <f>IF(ISNUMBER($P4656),$P4656,IncPct)</f>
        <v/>
      </c>
      <c r="Y4656" s="39">
        <f>IF($W4656=0,0,MAX(0,MIN($W4656,IncMonth-1))+MAX(0,$W4656-IncMonth+1)*(1+$X4656))</f>
        <v/>
      </c>
      <c r="Z4656" s="40">
        <f>IF($C4656="",0,IFERROR(INDEX(Departments!$B$5:$B$54,MATCH($C4656,Departments!$A$5:$A$54,0)),0))</f>
        <v/>
      </c>
      <c r="AA4656" s="41">
        <f>N($L4656)*$Y4656</f>
        <v/>
      </c>
      <c r="AB4656" s="41">
        <f>N($M4656)*$Y4656</f>
        <v/>
      </c>
      <c r="AC4656" s="41">
        <f>$AA4656*$Z4656</f>
        <v/>
      </c>
      <c r="AD4656" s="41">
        <f>$AA4656*BonusMonths/12</f>
        <v/>
      </c>
      <c r="AE4656" s="41">
        <f>($AA4656+SI_Gross*$AB4656)*IF($Q4656=1,SI_O,SI_E)</f>
        <v/>
      </c>
      <c r="AF4656" s="41">
        <f>IF($Q4656=1,0,$AA4656*EOSB)</f>
        <v/>
      </c>
      <c r="AG4656" s="41">
        <f>$AN4656*$W4656</f>
        <v/>
      </c>
      <c r="AH4656" s="41">
        <f>SUM($AA4656:$AG4656)</f>
        <v/>
      </c>
      <c r="AI4656" s="41">
        <f>12*($AM4656+$AN4656)</f>
        <v/>
      </c>
      <c r="AJ4656" s="41">
        <f>$AM4656*((IncMonth-1)+(13-IncMonth)*(1+$X4656))+12*$AN4656</f>
        <v/>
      </c>
      <c r="AK4656" s="41">
        <f>IF($R4656=1,N($L4656)+N($M4656),0)</f>
        <v/>
      </c>
      <c r="AL4656">
        <f>IF($C4656="","",IF(N($L4656)&lt;=0,"Basic salary missing",IF(ISNA(MATCH($C4656,Departments!$A$5:$A$54,0)),"Department not on Departments sheet",IF(AND($I4656&lt;&gt;"",NOT(ISNUMBER($I4656))),"Date of birth is text, not a date",IF(AND($K4656&lt;&gt;"",NOT(ISNUMBER($K4656))),"Contract end is text, not a date","")))))</f>
        <v/>
      </c>
      <c r="AM4656" s="41">
        <f>IF($R4656=0,0,N($L4656)*(1+$Z4656+BonusMonths/12+IF($Q4656=1,0,EOSB))+N($M4656)+(N($L4656)+SI_Gross*N($M4656))*IF($Q4656=1,SI_O,SI_E))</f>
        <v/>
      </c>
      <c r="AN4656" s="41">
        <f>IF($R4656=0,0,(IF($Q4656=1,MedO,MedE+Ticket)+Training)/12)</f>
        <v/>
      </c>
    </row>
    <row r="4657">
      <c r="I4657" s="35" t="n"/>
      <c r="J4657" s="35" t="n"/>
      <c r="K4657" s="35" t="n"/>
      <c r="L4657" s="36" t="n"/>
      <c r="M4657" s="36" t="n"/>
      <c r="P4657" s="37" t="n"/>
      <c r="Q4657" s="38">
        <f>IF($C4657="",0,IF(OR(LOWER(TRIM($G4657))="omani",LOWER(TRIM($G4657))="oman",LOWER(TRIM($G4657))="om",LOWER(TRIM($G4657))="local"),1,0))</f>
        <v/>
      </c>
      <c r="R4657" s="38">
        <f>IF($C4657="",0,IF(OR(ISNUMBER(SEARCH("resign",$N4657)),ISNUMBER(SEARCH("terminat",$N4657)),ISNUMBER(SEARCH("inactive",$N4657)),ISNUMBER(SEARCH("vacan",$N4657)),ISNUMBER(SEARCH("deceased",$N4657)),ISNUMBER(SEARCH("separated",$N4657))),0,1))</f>
        <v/>
      </c>
      <c r="S4657">
        <f>IF(OR($R4657=0,NOT(ISNUMBER($I4657))),"",IFERROR(DATEDIF($I4657,DATE(FY,1,1),"y"),""))</f>
        <v/>
      </c>
      <c r="T4657">
        <f>IF(OR($R4657=0,NOT(ISNUMBER($J4657))),"",IFERROR(DATEDIF($J4657,DATE(FY,1,1),"y"),0))</f>
        <v/>
      </c>
      <c r="U4657" s="38">
        <f>IF(OR($R4657=0,NOT(ISNUMBER($I4657))),0,IF(YEAR($I4657)+IF($Q4657=1,RetAgeO,RetAgeE)=FY,MONTH($I4657),IF(YEAR($I4657)+IF($Q4657=1,RetAgeO,RetAgeE)&lt;FY,1,0)))</f>
        <v/>
      </c>
      <c r="V4657" s="38">
        <f>IF(OR($R4657=0,NOT(ISNUMBER($K4657))),0,IF(YEAR($K4657)=FY,MONTH($K4657),IF(YEAR($K4657)&lt;FY,1,0)))</f>
        <v/>
      </c>
      <c r="W4657" s="38">
        <f>IF($R4657=0,0,MIN(12,IF(AND(ISNUMBER($O4657),$O4657&gt;=1,$O4657&lt;=12),INT($O4657),12),IF(AND(RetireExit="Yes",$U4657&gt;0),$U4657,12),IF(AND(ContractExit="Yes",$V4657&gt;0),$V4657,12)))</f>
        <v/>
      </c>
      <c r="X4657" s="37">
        <f>IF(ISNUMBER($P4657),$P4657,IncPct)</f>
        <v/>
      </c>
      <c r="Y4657" s="39">
        <f>IF($W4657=0,0,MAX(0,MIN($W4657,IncMonth-1))+MAX(0,$W4657-IncMonth+1)*(1+$X4657))</f>
        <v/>
      </c>
      <c r="Z4657" s="40">
        <f>IF($C4657="",0,IFERROR(INDEX(Departments!$B$5:$B$54,MATCH($C4657,Departments!$A$5:$A$54,0)),0))</f>
        <v/>
      </c>
      <c r="AA4657" s="41">
        <f>N($L4657)*$Y4657</f>
        <v/>
      </c>
      <c r="AB4657" s="41">
        <f>N($M4657)*$Y4657</f>
        <v/>
      </c>
      <c r="AC4657" s="41">
        <f>$AA4657*$Z4657</f>
        <v/>
      </c>
      <c r="AD4657" s="41">
        <f>$AA4657*BonusMonths/12</f>
        <v/>
      </c>
      <c r="AE4657" s="41">
        <f>($AA4657+SI_Gross*$AB4657)*IF($Q4657=1,SI_O,SI_E)</f>
        <v/>
      </c>
      <c r="AF4657" s="41">
        <f>IF($Q4657=1,0,$AA4657*EOSB)</f>
        <v/>
      </c>
      <c r="AG4657" s="41">
        <f>$AN4657*$W4657</f>
        <v/>
      </c>
      <c r="AH4657" s="41">
        <f>SUM($AA4657:$AG4657)</f>
        <v/>
      </c>
      <c r="AI4657" s="41">
        <f>12*($AM4657+$AN4657)</f>
        <v/>
      </c>
      <c r="AJ4657" s="41">
        <f>$AM4657*((IncMonth-1)+(13-IncMonth)*(1+$X4657))+12*$AN4657</f>
        <v/>
      </c>
      <c r="AK4657" s="41">
        <f>IF($R4657=1,N($L4657)+N($M4657),0)</f>
        <v/>
      </c>
      <c r="AL4657">
        <f>IF($C4657="","",IF(N($L4657)&lt;=0,"Basic salary missing",IF(ISNA(MATCH($C4657,Departments!$A$5:$A$54,0)),"Department not on Departments sheet",IF(AND($I4657&lt;&gt;"",NOT(ISNUMBER($I4657))),"Date of birth is text, not a date",IF(AND($K4657&lt;&gt;"",NOT(ISNUMBER($K4657))),"Contract end is text, not a date","")))))</f>
        <v/>
      </c>
      <c r="AM4657" s="41">
        <f>IF($R4657=0,0,N($L4657)*(1+$Z4657+BonusMonths/12+IF($Q4657=1,0,EOSB))+N($M4657)+(N($L4657)+SI_Gross*N($M4657))*IF($Q4657=1,SI_O,SI_E))</f>
        <v/>
      </c>
      <c r="AN4657" s="41">
        <f>IF($R4657=0,0,(IF($Q4657=1,MedO,MedE+Ticket)+Training)/12)</f>
        <v/>
      </c>
    </row>
    <row r="4658">
      <c r="I4658" s="35" t="n"/>
      <c r="J4658" s="35" t="n"/>
      <c r="K4658" s="35" t="n"/>
      <c r="L4658" s="36" t="n"/>
      <c r="M4658" s="36" t="n"/>
      <c r="P4658" s="37" t="n"/>
      <c r="Q4658" s="38">
        <f>IF($C4658="",0,IF(OR(LOWER(TRIM($G4658))="omani",LOWER(TRIM($G4658))="oman",LOWER(TRIM($G4658))="om",LOWER(TRIM($G4658))="local"),1,0))</f>
        <v/>
      </c>
      <c r="R4658" s="38">
        <f>IF($C4658="",0,IF(OR(ISNUMBER(SEARCH("resign",$N4658)),ISNUMBER(SEARCH("terminat",$N4658)),ISNUMBER(SEARCH("inactive",$N4658)),ISNUMBER(SEARCH("vacan",$N4658)),ISNUMBER(SEARCH("deceased",$N4658)),ISNUMBER(SEARCH("separated",$N4658))),0,1))</f>
        <v/>
      </c>
      <c r="S4658">
        <f>IF(OR($R4658=0,NOT(ISNUMBER($I4658))),"",IFERROR(DATEDIF($I4658,DATE(FY,1,1),"y"),""))</f>
        <v/>
      </c>
      <c r="T4658">
        <f>IF(OR($R4658=0,NOT(ISNUMBER($J4658))),"",IFERROR(DATEDIF($J4658,DATE(FY,1,1),"y"),0))</f>
        <v/>
      </c>
      <c r="U4658" s="38">
        <f>IF(OR($R4658=0,NOT(ISNUMBER($I4658))),0,IF(YEAR($I4658)+IF($Q4658=1,RetAgeO,RetAgeE)=FY,MONTH($I4658),IF(YEAR($I4658)+IF($Q4658=1,RetAgeO,RetAgeE)&lt;FY,1,0)))</f>
        <v/>
      </c>
      <c r="V4658" s="38">
        <f>IF(OR($R4658=0,NOT(ISNUMBER($K4658))),0,IF(YEAR($K4658)=FY,MONTH($K4658),IF(YEAR($K4658)&lt;FY,1,0)))</f>
        <v/>
      </c>
      <c r="W4658" s="38">
        <f>IF($R4658=0,0,MIN(12,IF(AND(ISNUMBER($O4658),$O4658&gt;=1,$O4658&lt;=12),INT($O4658),12),IF(AND(RetireExit="Yes",$U4658&gt;0),$U4658,12),IF(AND(ContractExit="Yes",$V4658&gt;0),$V4658,12)))</f>
        <v/>
      </c>
      <c r="X4658" s="37">
        <f>IF(ISNUMBER($P4658),$P4658,IncPct)</f>
        <v/>
      </c>
      <c r="Y4658" s="39">
        <f>IF($W4658=0,0,MAX(0,MIN($W4658,IncMonth-1))+MAX(0,$W4658-IncMonth+1)*(1+$X4658))</f>
        <v/>
      </c>
      <c r="Z4658" s="40">
        <f>IF($C4658="",0,IFERROR(INDEX(Departments!$B$5:$B$54,MATCH($C4658,Departments!$A$5:$A$54,0)),0))</f>
        <v/>
      </c>
      <c r="AA4658" s="41">
        <f>N($L4658)*$Y4658</f>
        <v/>
      </c>
      <c r="AB4658" s="41">
        <f>N($M4658)*$Y4658</f>
        <v/>
      </c>
      <c r="AC4658" s="41">
        <f>$AA4658*$Z4658</f>
        <v/>
      </c>
      <c r="AD4658" s="41">
        <f>$AA4658*BonusMonths/12</f>
        <v/>
      </c>
      <c r="AE4658" s="41">
        <f>($AA4658+SI_Gross*$AB4658)*IF($Q4658=1,SI_O,SI_E)</f>
        <v/>
      </c>
      <c r="AF4658" s="41">
        <f>IF($Q4658=1,0,$AA4658*EOSB)</f>
        <v/>
      </c>
      <c r="AG4658" s="41">
        <f>$AN4658*$W4658</f>
        <v/>
      </c>
      <c r="AH4658" s="41">
        <f>SUM($AA4658:$AG4658)</f>
        <v/>
      </c>
      <c r="AI4658" s="41">
        <f>12*($AM4658+$AN4658)</f>
        <v/>
      </c>
      <c r="AJ4658" s="41">
        <f>$AM4658*((IncMonth-1)+(13-IncMonth)*(1+$X4658))+12*$AN4658</f>
        <v/>
      </c>
      <c r="AK4658" s="41">
        <f>IF($R4658=1,N($L4658)+N($M4658),0)</f>
        <v/>
      </c>
      <c r="AL4658">
        <f>IF($C4658="","",IF(N($L4658)&lt;=0,"Basic salary missing",IF(ISNA(MATCH($C4658,Departments!$A$5:$A$54,0)),"Department not on Departments sheet",IF(AND($I4658&lt;&gt;"",NOT(ISNUMBER($I4658))),"Date of birth is text, not a date",IF(AND($K4658&lt;&gt;"",NOT(ISNUMBER($K4658))),"Contract end is text, not a date","")))))</f>
        <v/>
      </c>
      <c r="AM4658" s="41">
        <f>IF($R4658=0,0,N($L4658)*(1+$Z4658+BonusMonths/12+IF($Q4658=1,0,EOSB))+N($M4658)+(N($L4658)+SI_Gross*N($M4658))*IF($Q4658=1,SI_O,SI_E))</f>
        <v/>
      </c>
      <c r="AN4658" s="41">
        <f>IF($R4658=0,0,(IF($Q4658=1,MedO,MedE+Ticket)+Training)/12)</f>
        <v/>
      </c>
    </row>
    <row r="4659">
      <c r="I4659" s="35" t="n"/>
      <c r="J4659" s="35" t="n"/>
      <c r="K4659" s="35" t="n"/>
      <c r="L4659" s="36" t="n"/>
      <c r="M4659" s="36" t="n"/>
      <c r="P4659" s="37" t="n"/>
      <c r="Q4659" s="38">
        <f>IF($C4659="",0,IF(OR(LOWER(TRIM($G4659))="omani",LOWER(TRIM($G4659))="oman",LOWER(TRIM($G4659))="om",LOWER(TRIM($G4659))="local"),1,0))</f>
        <v/>
      </c>
      <c r="R4659" s="38">
        <f>IF($C4659="",0,IF(OR(ISNUMBER(SEARCH("resign",$N4659)),ISNUMBER(SEARCH("terminat",$N4659)),ISNUMBER(SEARCH("inactive",$N4659)),ISNUMBER(SEARCH("vacan",$N4659)),ISNUMBER(SEARCH("deceased",$N4659)),ISNUMBER(SEARCH("separated",$N4659))),0,1))</f>
        <v/>
      </c>
      <c r="S4659">
        <f>IF(OR($R4659=0,NOT(ISNUMBER($I4659))),"",IFERROR(DATEDIF($I4659,DATE(FY,1,1),"y"),""))</f>
        <v/>
      </c>
      <c r="T4659">
        <f>IF(OR($R4659=0,NOT(ISNUMBER($J4659))),"",IFERROR(DATEDIF($J4659,DATE(FY,1,1),"y"),0))</f>
        <v/>
      </c>
      <c r="U4659" s="38">
        <f>IF(OR($R4659=0,NOT(ISNUMBER($I4659))),0,IF(YEAR($I4659)+IF($Q4659=1,RetAgeO,RetAgeE)=FY,MONTH($I4659),IF(YEAR($I4659)+IF($Q4659=1,RetAgeO,RetAgeE)&lt;FY,1,0)))</f>
        <v/>
      </c>
      <c r="V4659" s="38">
        <f>IF(OR($R4659=0,NOT(ISNUMBER($K4659))),0,IF(YEAR($K4659)=FY,MONTH($K4659),IF(YEAR($K4659)&lt;FY,1,0)))</f>
        <v/>
      </c>
      <c r="W4659" s="38">
        <f>IF($R4659=0,0,MIN(12,IF(AND(ISNUMBER($O4659),$O4659&gt;=1,$O4659&lt;=12),INT($O4659),12),IF(AND(RetireExit="Yes",$U4659&gt;0),$U4659,12),IF(AND(ContractExit="Yes",$V4659&gt;0),$V4659,12)))</f>
        <v/>
      </c>
      <c r="X4659" s="37">
        <f>IF(ISNUMBER($P4659),$P4659,IncPct)</f>
        <v/>
      </c>
      <c r="Y4659" s="39">
        <f>IF($W4659=0,0,MAX(0,MIN($W4659,IncMonth-1))+MAX(0,$W4659-IncMonth+1)*(1+$X4659))</f>
        <v/>
      </c>
      <c r="Z4659" s="40">
        <f>IF($C4659="",0,IFERROR(INDEX(Departments!$B$5:$B$54,MATCH($C4659,Departments!$A$5:$A$54,0)),0))</f>
        <v/>
      </c>
      <c r="AA4659" s="41">
        <f>N($L4659)*$Y4659</f>
        <v/>
      </c>
      <c r="AB4659" s="41">
        <f>N($M4659)*$Y4659</f>
        <v/>
      </c>
      <c r="AC4659" s="41">
        <f>$AA4659*$Z4659</f>
        <v/>
      </c>
      <c r="AD4659" s="41">
        <f>$AA4659*BonusMonths/12</f>
        <v/>
      </c>
      <c r="AE4659" s="41">
        <f>($AA4659+SI_Gross*$AB4659)*IF($Q4659=1,SI_O,SI_E)</f>
        <v/>
      </c>
      <c r="AF4659" s="41">
        <f>IF($Q4659=1,0,$AA4659*EOSB)</f>
        <v/>
      </c>
      <c r="AG4659" s="41">
        <f>$AN4659*$W4659</f>
        <v/>
      </c>
      <c r="AH4659" s="41">
        <f>SUM($AA4659:$AG4659)</f>
        <v/>
      </c>
      <c r="AI4659" s="41">
        <f>12*($AM4659+$AN4659)</f>
        <v/>
      </c>
      <c r="AJ4659" s="41">
        <f>$AM4659*((IncMonth-1)+(13-IncMonth)*(1+$X4659))+12*$AN4659</f>
        <v/>
      </c>
      <c r="AK4659" s="41">
        <f>IF($R4659=1,N($L4659)+N($M4659),0)</f>
        <v/>
      </c>
      <c r="AL4659">
        <f>IF($C4659="","",IF(N($L4659)&lt;=0,"Basic salary missing",IF(ISNA(MATCH($C4659,Departments!$A$5:$A$54,0)),"Department not on Departments sheet",IF(AND($I4659&lt;&gt;"",NOT(ISNUMBER($I4659))),"Date of birth is text, not a date",IF(AND($K4659&lt;&gt;"",NOT(ISNUMBER($K4659))),"Contract end is text, not a date","")))))</f>
        <v/>
      </c>
      <c r="AM4659" s="41">
        <f>IF($R4659=0,0,N($L4659)*(1+$Z4659+BonusMonths/12+IF($Q4659=1,0,EOSB))+N($M4659)+(N($L4659)+SI_Gross*N($M4659))*IF($Q4659=1,SI_O,SI_E))</f>
        <v/>
      </c>
      <c r="AN4659" s="41">
        <f>IF($R4659=0,0,(IF($Q4659=1,MedO,MedE+Ticket)+Training)/12)</f>
        <v/>
      </c>
    </row>
    <row r="4660">
      <c r="I4660" s="35" t="n"/>
      <c r="J4660" s="35" t="n"/>
      <c r="K4660" s="35" t="n"/>
      <c r="L4660" s="36" t="n"/>
      <c r="M4660" s="36" t="n"/>
      <c r="P4660" s="37" t="n"/>
      <c r="Q4660" s="38">
        <f>IF($C4660="",0,IF(OR(LOWER(TRIM($G4660))="omani",LOWER(TRIM($G4660))="oman",LOWER(TRIM($G4660))="om",LOWER(TRIM($G4660))="local"),1,0))</f>
        <v/>
      </c>
      <c r="R4660" s="38">
        <f>IF($C4660="",0,IF(OR(ISNUMBER(SEARCH("resign",$N4660)),ISNUMBER(SEARCH("terminat",$N4660)),ISNUMBER(SEARCH("inactive",$N4660)),ISNUMBER(SEARCH("vacan",$N4660)),ISNUMBER(SEARCH("deceased",$N4660)),ISNUMBER(SEARCH("separated",$N4660))),0,1))</f>
        <v/>
      </c>
      <c r="S4660">
        <f>IF(OR($R4660=0,NOT(ISNUMBER($I4660))),"",IFERROR(DATEDIF($I4660,DATE(FY,1,1),"y"),""))</f>
        <v/>
      </c>
      <c r="T4660">
        <f>IF(OR($R4660=0,NOT(ISNUMBER($J4660))),"",IFERROR(DATEDIF($J4660,DATE(FY,1,1),"y"),0))</f>
        <v/>
      </c>
      <c r="U4660" s="38">
        <f>IF(OR($R4660=0,NOT(ISNUMBER($I4660))),0,IF(YEAR($I4660)+IF($Q4660=1,RetAgeO,RetAgeE)=FY,MONTH($I4660),IF(YEAR($I4660)+IF($Q4660=1,RetAgeO,RetAgeE)&lt;FY,1,0)))</f>
        <v/>
      </c>
      <c r="V4660" s="38">
        <f>IF(OR($R4660=0,NOT(ISNUMBER($K4660))),0,IF(YEAR($K4660)=FY,MONTH($K4660),IF(YEAR($K4660)&lt;FY,1,0)))</f>
        <v/>
      </c>
      <c r="W4660" s="38">
        <f>IF($R4660=0,0,MIN(12,IF(AND(ISNUMBER($O4660),$O4660&gt;=1,$O4660&lt;=12),INT($O4660),12),IF(AND(RetireExit="Yes",$U4660&gt;0),$U4660,12),IF(AND(ContractExit="Yes",$V4660&gt;0),$V4660,12)))</f>
        <v/>
      </c>
      <c r="X4660" s="37">
        <f>IF(ISNUMBER($P4660),$P4660,IncPct)</f>
        <v/>
      </c>
      <c r="Y4660" s="39">
        <f>IF($W4660=0,0,MAX(0,MIN($W4660,IncMonth-1))+MAX(0,$W4660-IncMonth+1)*(1+$X4660))</f>
        <v/>
      </c>
      <c r="Z4660" s="40">
        <f>IF($C4660="",0,IFERROR(INDEX(Departments!$B$5:$B$54,MATCH($C4660,Departments!$A$5:$A$54,0)),0))</f>
        <v/>
      </c>
      <c r="AA4660" s="41">
        <f>N($L4660)*$Y4660</f>
        <v/>
      </c>
      <c r="AB4660" s="41">
        <f>N($M4660)*$Y4660</f>
        <v/>
      </c>
      <c r="AC4660" s="41">
        <f>$AA4660*$Z4660</f>
        <v/>
      </c>
      <c r="AD4660" s="41">
        <f>$AA4660*BonusMonths/12</f>
        <v/>
      </c>
      <c r="AE4660" s="41">
        <f>($AA4660+SI_Gross*$AB4660)*IF($Q4660=1,SI_O,SI_E)</f>
        <v/>
      </c>
      <c r="AF4660" s="41">
        <f>IF($Q4660=1,0,$AA4660*EOSB)</f>
        <v/>
      </c>
      <c r="AG4660" s="41">
        <f>$AN4660*$W4660</f>
        <v/>
      </c>
      <c r="AH4660" s="41">
        <f>SUM($AA4660:$AG4660)</f>
        <v/>
      </c>
      <c r="AI4660" s="41">
        <f>12*($AM4660+$AN4660)</f>
        <v/>
      </c>
      <c r="AJ4660" s="41">
        <f>$AM4660*((IncMonth-1)+(13-IncMonth)*(1+$X4660))+12*$AN4660</f>
        <v/>
      </c>
      <c r="AK4660" s="41">
        <f>IF($R4660=1,N($L4660)+N($M4660),0)</f>
        <v/>
      </c>
      <c r="AL4660">
        <f>IF($C4660="","",IF(N($L4660)&lt;=0,"Basic salary missing",IF(ISNA(MATCH($C4660,Departments!$A$5:$A$54,0)),"Department not on Departments sheet",IF(AND($I4660&lt;&gt;"",NOT(ISNUMBER($I4660))),"Date of birth is text, not a date",IF(AND($K4660&lt;&gt;"",NOT(ISNUMBER($K4660))),"Contract end is text, not a date","")))))</f>
        <v/>
      </c>
      <c r="AM4660" s="41">
        <f>IF($R4660=0,0,N($L4660)*(1+$Z4660+BonusMonths/12+IF($Q4660=1,0,EOSB))+N($M4660)+(N($L4660)+SI_Gross*N($M4660))*IF($Q4660=1,SI_O,SI_E))</f>
        <v/>
      </c>
      <c r="AN4660" s="41">
        <f>IF($R4660=0,0,(IF($Q4660=1,MedO,MedE+Ticket)+Training)/12)</f>
        <v/>
      </c>
    </row>
    <row r="4661">
      <c r="I4661" s="35" t="n"/>
      <c r="J4661" s="35" t="n"/>
      <c r="K4661" s="35" t="n"/>
      <c r="L4661" s="36" t="n"/>
      <c r="M4661" s="36" t="n"/>
      <c r="P4661" s="37" t="n"/>
      <c r="Q4661" s="38">
        <f>IF($C4661="",0,IF(OR(LOWER(TRIM($G4661))="omani",LOWER(TRIM($G4661))="oman",LOWER(TRIM($G4661))="om",LOWER(TRIM($G4661))="local"),1,0))</f>
        <v/>
      </c>
      <c r="R4661" s="38">
        <f>IF($C4661="",0,IF(OR(ISNUMBER(SEARCH("resign",$N4661)),ISNUMBER(SEARCH("terminat",$N4661)),ISNUMBER(SEARCH("inactive",$N4661)),ISNUMBER(SEARCH("vacan",$N4661)),ISNUMBER(SEARCH("deceased",$N4661)),ISNUMBER(SEARCH("separated",$N4661))),0,1))</f>
        <v/>
      </c>
      <c r="S4661">
        <f>IF(OR($R4661=0,NOT(ISNUMBER($I4661))),"",IFERROR(DATEDIF($I4661,DATE(FY,1,1),"y"),""))</f>
        <v/>
      </c>
      <c r="T4661">
        <f>IF(OR($R4661=0,NOT(ISNUMBER($J4661))),"",IFERROR(DATEDIF($J4661,DATE(FY,1,1),"y"),0))</f>
        <v/>
      </c>
      <c r="U4661" s="38">
        <f>IF(OR($R4661=0,NOT(ISNUMBER($I4661))),0,IF(YEAR($I4661)+IF($Q4661=1,RetAgeO,RetAgeE)=FY,MONTH($I4661),IF(YEAR($I4661)+IF($Q4661=1,RetAgeO,RetAgeE)&lt;FY,1,0)))</f>
        <v/>
      </c>
      <c r="V4661" s="38">
        <f>IF(OR($R4661=0,NOT(ISNUMBER($K4661))),0,IF(YEAR($K4661)=FY,MONTH($K4661),IF(YEAR($K4661)&lt;FY,1,0)))</f>
        <v/>
      </c>
      <c r="W4661" s="38">
        <f>IF($R4661=0,0,MIN(12,IF(AND(ISNUMBER($O4661),$O4661&gt;=1,$O4661&lt;=12),INT($O4661),12),IF(AND(RetireExit="Yes",$U4661&gt;0),$U4661,12),IF(AND(ContractExit="Yes",$V4661&gt;0),$V4661,12)))</f>
        <v/>
      </c>
      <c r="X4661" s="37">
        <f>IF(ISNUMBER($P4661),$P4661,IncPct)</f>
        <v/>
      </c>
      <c r="Y4661" s="39">
        <f>IF($W4661=0,0,MAX(0,MIN($W4661,IncMonth-1))+MAX(0,$W4661-IncMonth+1)*(1+$X4661))</f>
        <v/>
      </c>
      <c r="Z4661" s="40">
        <f>IF($C4661="",0,IFERROR(INDEX(Departments!$B$5:$B$54,MATCH($C4661,Departments!$A$5:$A$54,0)),0))</f>
        <v/>
      </c>
      <c r="AA4661" s="41">
        <f>N($L4661)*$Y4661</f>
        <v/>
      </c>
      <c r="AB4661" s="41">
        <f>N($M4661)*$Y4661</f>
        <v/>
      </c>
      <c r="AC4661" s="41">
        <f>$AA4661*$Z4661</f>
        <v/>
      </c>
      <c r="AD4661" s="41">
        <f>$AA4661*BonusMonths/12</f>
        <v/>
      </c>
      <c r="AE4661" s="41">
        <f>($AA4661+SI_Gross*$AB4661)*IF($Q4661=1,SI_O,SI_E)</f>
        <v/>
      </c>
      <c r="AF4661" s="41">
        <f>IF($Q4661=1,0,$AA4661*EOSB)</f>
        <v/>
      </c>
      <c r="AG4661" s="41">
        <f>$AN4661*$W4661</f>
        <v/>
      </c>
      <c r="AH4661" s="41">
        <f>SUM($AA4661:$AG4661)</f>
        <v/>
      </c>
      <c r="AI4661" s="41">
        <f>12*($AM4661+$AN4661)</f>
        <v/>
      </c>
      <c r="AJ4661" s="41">
        <f>$AM4661*((IncMonth-1)+(13-IncMonth)*(1+$X4661))+12*$AN4661</f>
        <v/>
      </c>
      <c r="AK4661" s="41">
        <f>IF($R4661=1,N($L4661)+N($M4661),0)</f>
        <v/>
      </c>
      <c r="AL4661">
        <f>IF($C4661="","",IF(N($L4661)&lt;=0,"Basic salary missing",IF(ISNA(MATCH($C4661,Departments!$A$5:$A$54,0)),"Department not on Departments sheet",IF(AND($I4661&lt;&gt;"",NOT(ISNUMBER($I4661))),"Date of birth is text, not a date",IF(AND($K4661&lt;&gt;"",NOT(ISNUMBER($K4661))),"Contract end is text, not a date","")))))</f>
        <v/>
      </c>
      <c r="AM4661" s="41">
        <f>IF($R4661=0,0,N($L4661)*(1+$Z4661+BonusMonths/12+IF($Q4661=1,0,EOSB))+N($M4661)+(N($L4661)+SI_Gross*N($M4661))*IF($Q4661=1,SI_O,SI_E))</f>
        <v/>
      </c>
      <c r="AN4661" s="41">
        <f>IF($R4661=0,0,(IF($Q4661=1,MedO,MedE+Ticket)+Training)/12)</f>
        <v/>
      </c>
    </row>
    <row r="4662">
      <c r="I4662" s="35" t="n"/>
      <c r="J4662" s="35" t="n"/>
      <c r="K4662" s="35" t="n"/>
      <c r="L4662" s="36" t="n"/>
      <c r="M4662" s="36" t="n"/>
      <c r="P4662" s="37" t="n"/>
      <c r="Q4662" s="38">
        <f>IF($C4662="",0,IF(OR(LOWER(TRIM($G4662))="omani",LOWER(TRIM($G4662))="oman",LOWER(TRIM($G4662))="om",LOWER(TRIM($G4662))="local"),1,0))</f>
        <v/>
      </c>
      <c r="R4662" s="38">
        <f>IF($C4662="",0,IF(OR(ISNUMBER(SEARCH("resign",$N4662)),ISNUMBER(SEARCH("terminat",$N4662)),ISNUMBER(SEARCH("inactive",$N4662)),ISNUMBER(SEARCH("vacan",$N4662)),ISNUMBER(SEARCH("deceased",$N4662)),ISNUMBER(SEARCH("separated",$N4662))),0,1))</f>
        <v/>
      </c>
      <c r="S4662">
        <f>IF(OR($R4662=0,NOT(ISNUMBER($I4662))),"",IFERROR(DATEDIF($I4662,DATE(FY,1,1),"y"),""))</f>
        <v/>
      </c>
      <c r="T4662">
        <f>IF(OR($R4662=0,NOT(ISNUMBER($J4662))),"",IFERROR(DATEDIF($J4662,DATE(FY,1,1),"y"),0))</f>
        <v/>
      </c>
      <c r="U4662" s="38">
        <f>IF(OR($R4662=0,NOT(ISNUMBER($I4662))),0,IF(YEAR($I4662)+IF($Q4662=1,RetAgeO,RetAgeE)=FY,MONTH($I4662),IF(YEAR($I4662)+IF($Q4662=1,RetAgeO,RetAgeE)&lt;FY,1,0)))</f>
        <v/>
      </c>
      <c r="V4662" s="38">
        <f>IF(OR($R4662=0,NOT(ISNUMBER($K4662))),0,IF(YEAR($K4662)=FY,MONTH($K4662),IF(YEAR($K4662)&lt;FY,1,0)))</f>
        <v/>
      </c>
      <c r="W4662" s="38">
        <f>IF($R4662=0,0,MIN(12,IF(AND(ISNUMBER($O4662),$O4662&gt;=1,$O4662&lt;=12),INT($O4662),12),IF(AND(RetireExit="Yes",$U4662&gt;0),$U4662,12),IF(AND(ContractExit="Yes",$V4662&gt;0),$V4662,12)))</f>
        <v/>
      </c>
      <c r="X4662" s="37">
        <f>IF(ISNUMBER($P4662),$P4662,IncPct)</f>
        <v/>
      </c>
      <c r="Y4662" s="39">
        <f>IF($W4662=0,0,MAX(0,MIN($W4662,IncMonth-1))+MAX(0,$W4662-IncMonth+1)*(1+$X4662))</f>
        <v/>
      </c>
      <c r="Z4662" s="40">
        <f>IF($C4662="",0,IFERROR(INDEX(Departments!$B$5:$B$54,MATCH($C4662,Departments!$A$5:$A$54,0)),0))</f>
        <v/>
      </c>
      <c r="AA4662" s="41">
        <f>N($L4662)*$Y4662</f>
        <v/>
      </c>
      <c r="AB4662" s="41">
        <f>N($M4662)*$Y4662</f>
        <v/>
      </c>
      <c r="AC4662" s="41">
        <f>$AA4662*$Z4662</f>
        <v/>
      </c>
      <c r="AD4662" s="41">
        <f>$AA4662*BonusMonths/12</f>
        <v/>
      </c>
      <c r="AE4662" s="41">
        <f>($AA4662+SI_Gross*$AB4662)*IF($Q4662=1,SI_O,SI_E)</f>
        <v/>
      </c>
      <c r="AF4662" s="41">
        <f>IF($Q4662=1,0,$AA4662*EOSB)</f>
        <v/>
      </c>
      <c r="AG4662" s="41">
        <f>$AN4662*$W4662</f>
        <v/>
      </c>
      <c r="AH4662" s="41">
        <f>SUM($AA4662:$AG4662)</f>
        <v/>
      </c>
      <c r="AI4662" s="41">
        <f>12*($AM4662+$AN4662)</f>
        <v/>
      </c>
      <c r="AJ4662" s="41">
        <f>$AM4662*((IncMonth-1)+(13-IncMonth)*(1+$X4662))+12*$AN4662</f>
        <v/>
      </c>
      <c r="AK4662" s="41">
        <f>IF($R4662=1,N($L4662)+N($M4662),0)</f>
        <v/>
      </c>
      <c r="AL4662">
        <f>IF($C4662="","",IF(N($L4662)&lt;=0,"Basic salary missing",IF(ISNA(MATCH($C4662,Departments!$A$5:$A$54,0)),"Department not on Departments sheet",IF(AND($I4662&lt;&gt;"",NOT(ISNUMBER($I4662))),"Date of birth is text, not a date",IF(AND($K4662&lt;&gt;"",NOT(ISNUMBER($K4662))),"Contract end is text, not a date","")))))</f>
        <v/>
      </c>
      <c r="AM4662" s="41">
        <f>IF($R4662=0,0,N($L4662)*(1+$Z4662+BonusMonths/12+IF($Q4662=1,0,EOSB))+N($M4662)+(N($L4662)+SI_Gross*N($M4662))*IF($Q4662=1,SI_O,SI_E))</f>
        <v/>
      </c>
      <c r="AN4662" s="41">
        <f>IF($R4662=0,0,(IF($Q4662=1,MedO,MedE+Ticket)+Training)/12)</f>
        <v/>
      </c>
    </row>
    <row r="4663">
      <c r="I4663" s="35" t="n"/>
      <c r="J4663" s="35" t="n"/>
      <c r="K4663" s="35" t="n"/>
      <c r="L4663" s="36" t="n"/>
      <c r="M4663" s="36" t="n"/>
      <c r="P4663" s="37" t="n"/>
      <c r="Q4663" s="38">
        <f>IF($C4663="",0,IF(OR(LOWER(TRIM($G4663))="omani",LOWER(TRIM($G4663))="oman",LOWER(TRIM($G4663))="om",LOWER(TRIM($G4663))="local"),1,0))</f>
        <v/>
      </c>
      <c r="R4663" s="38">
        <f>IF($C4663="",0,IF(OR(ISNUMBER(SEARCH("resign",$N4663)),ISNUMBER(SEARCH("terminat",$N4663)),ISNUMBER(SEARCH("inactive",$N4663)),ISNUMBER(SEARCH("vacan",$N4663)),ISNUMBER(SEARCH("deceased",$N4663)),ISNUMBER(SEARCH("separated",$N4663))),0,1))</f>
        <v/>
      </c>
      <c r="S4663">
        <f>IF(OR($R4663=0,NOT(ISNUMBER($I4663))),"",IFERROR(DATEDIF($I4663,DATE(FY,1,1),"y"),""))</f>
        <v/>
      </c>
      <c r="T4663">
        <f>IF(OR($R4663=0,NOT(ISNUMBER($J4663))),"",IFERROR(DATEDIF($J4663,DATE(FY,1,1),"y"),0))</f>
        <v/>
      </c>
      <c r="U4663" s="38">
        <f>IF(OR($R4663=0,NOT(ISNUMBER($I4663))),0,IF(YEAR($I4663)+IF($Q4663=1,RetAgeO,RetAgeE)=FY,MONTH($I4663),IF(YEAR($I4663)+IF($Q4663=1,RetAgeO,RetAgeE)&lt;FY,1,0)))</f>
        <v/>
      </c>
      <c r="V4663" s="38">
        <f>IF(OR($R4663=0,NOT(ISNUMBER($K4663))),0,IF(YEAR($K4663)=FY,MONTH($K4663),IF(YEAR($K4663)&lt;FY,1,0)))</f>
        <v/>
      </c>
      <c r="W4663" s="38">
        <f>IF($R4663=0,0,MIN(12,IF(AND(ISNUMBER($O4663),$O4663&gt;=1,$O4663&lt;=12),INT($O4663),12),IF(AND(RetireExit="Yes",$U4663&gt;0),$U4663,12),IF(AND(ContractExit="Yes",$V4663&gt;0),$V4663,12)))</f>
        <v/>
      </c>
      <c r="X4663" s="37">
        <f>IF(ISNUMBER($P4663),$P4663,IncPct)</f>
        <v/>
      </c>
      <c r="Y4663" s="39">
        <f>IF($W4663=0,0,MAX(0,MIN($W4663,IncMonth-1))+MAX(0,$W4663-IncMonth+1)*(1+$X4663))</f>
        <v/>
      </c>
      <c r="Z4663" s="40">
        <f>IF($C4663="",0,IFERROR(INDEX(Departments!$B$5:$B$54,MATCH($C4663,Departments!$A$5:$A$54,0)),0))</f>
        <v/>
      </c>
      <c r="AA4663" s="41">
        <f>N($L4663)*$Y4663</f>
        <v/>
      </c>
      <c r="AB4663" s="41">
        <f>N($M4663)*$Y4663</f>
        <v/>
      </c>
      <c r="AC4663" s="41">
        <f>$AA4663*$Z4663</f>
        <v/>
      </c>
      <c r="AD4663" s="41">
        <f>$AA4663*BonusMonths/12</f>
        <v/>
      </c>
      <c r="AE4663" s="41">
        <f>($AA4663+SI_Gross*$AB4663)*IF($Q4663=1,SI_O,SI_E)</f>
        <v/>
      </c>
      <c r="AF4663" s="41">
        <f>IF($Q4663=1,0,$AA4663*EOSB)</f>
        <v/>
      </c>
      <c r="AG4663" s="41">
        <f>$AN4663*$W4663</f>
        <v/>
      </c>
      <c r="AH4663" s="41">
        <f>SUM($AA4663:$AG4663)</f>
        <v/>
      </c>
      <c r="AI4663" s="41">
        <f>12*($AM4663+$AN4663)</f>
        <v/>
      </c>
      <c r="AJ4663" s="41">
        <f>$AM4663*((IncMonth-1)+(13-IncMonth)*(1+$X4663))+12*$AN4663</f>
        <v/>
      </c>
      <c r="AK4663" s="41">
        <f>IF($R4663=1,N($L4663)+N($M4663),0)</f>
        <v/>
      </c>
      <c r="AL4663">
        <f>IF($C4663="","",IF(N($L4663)&lt;=0,"Basic salary missing",IF(ISNA(MATCH($C4663,Departments!$A$5:$A$54,0)),"Department not on Departments sheet",IF(AND($I4663&lt;&gt;"",NOT(ISNUMBER($I4663))),"Date of birth is text, not a date",IF(AND($K4663&lt;&gt;"",NOT(ISNUMBER($K4663))),"Contract end is text, not a date","")))))</f>
        <v/>
      </c>
      <c r="AM4663" s="41">
        <f>IF($R4663=0,0,N($L4663)*(1+$Z4663+BonusMonths/12+IF($Q4663=1,0,EOSB))+N($M4663)+(N($L4663)+SI_Gross*N($M4663))*IF($Q4663=1,SI_O,SI_E))</f>
        <v/>
      </c>
      <c r="AN4663" s="41">
        <f>IF($R4663=0,0,(IF($Q4663=1,MedO,MedE+Ticket)+Training)/12)</f>
        <v/>
      </c>
    </row>
    <row r="4664">
      <c r="I4664" s="35" t="n"/>
      <c r="J4664" s="35" t="n"/>
      <c r="K4664" s="35" t="n"/>
      <c r="L4664" s="36" t="n"/>
      <c r="M4664" s="36" t="n"/>
      <c r="P4664" s="37" t="n"/>
      <c r="Q4664" s="38">
        <f>IF($C4664="",0,IF(OR(LOWER(TRIM($G4664))="omani",LOWER(TRIM($G4664))="oman",LOWER(TRIM($G4664))="om",LOWER(TRIM($G4664))="local"),1,0))</f>
        <v/>
      </c>
      <c r="R4664" s="38">
        <f>IF($C4664="",0,IF(OR(ISNUMBER(SEARCH("resign",$N4664)),ISNUMBER(SEARCH("terminat",$N4664)),ISNUMBER(SEARCH("inactive",$N4664)),ISNUMBER(SEARCH("vacan",$N4664)),ISNUMBER(SEARCH("deceased",$N4664)),ISNUMBER(SEARCH("separated",$N4664))),0,1))</f>
        <v/>
      </c>
      <c r="S4664">
        <f>IF(OR($R4664=0,NOT(ISNUMBER($I4664))),"",IFERROR(DATEDIF($I4664,DATE(FY,1,1),"y"),""))</f>
        <v/>
      </c>
      <c r="T4664">
        <f>IF(OR($R4664=0,NOT(ISNUMBER($J4664))),"",IFERROR(DATEDIF($J4664,DATE(FY,1,1),"y"),0))</f>
        <v/>
      </c>
      <c r="U4664" s="38">
        <f>IF(OR($R4664=0,NOT(ISNUMBER($I4664))),0,IF(YEAR($I4664)+IF($Q4664=1,RetAgeO,RetAgeE)=FY,MONTH($I4664),IF(YEAR($I4664)+IF($Q4664=1,RetAgeO,RetAgeE)&lt;FY,1,0)))</f>
        <v/>
      </c>
      <c r="V4664" s="38">
        <f>IF(OR($R4664=0,NOT(ISNUMBER($K4664))),0,IF(YEAR($K4664)=FY,MONTH($K4664),IF(YEAR($K4664)&lt;FY,1,0)))</f>
        <v/>
      </c>
      <c r="W4664" s="38">
        <f>IF($R4664=0,0,MIN(12,IF(AND(ISNUMBER($O4664),$O4664&gt;=1,$O4664&lt;=12),INT($O4664),12),IF(AND(RetireExit="Yes",$U4664&gt;0),$U4664,12),IF(AND(ContractExit="Yes",$V4664&gt;0),$V4664,12)))</f>
        <v/>
      </c>
      <c r="X4664" s="37">
        <f>IF(ISNUMBER($P4664),$P4664,IncPct)</f>
        <v/>
      </c>
      <c r="Y4664" s="39">
        <f>IF($W4664=0,0,MAX(0,MIN($W4664,IncMonth-1))+MAX(0,$W4664-IncMonth+1)*(1+$X4664))</f>
        <v/>
      </c>
      <c r="Z4664" s="40">
        <f>IF($C4664="",0,IFERROR(INDEX(Departments!$B$5:$B$54,MATCH($C4664,Departments!$A$5:$A$54,0)),0))</f>
        <v/>
      </c>
      <c r="AA4664" s="41">
        <f>N($L4664)*$Y4664</f>
        <v/>
      </c>
      <c r="AB4664" s="41">
        <f>N($M4664)*$Y4664</f>
        <v/>
      </c>
      <c r="AC4664" s="41">
        <f>$AA4664*$Z4664</f>
        <v/>
      </c>
      <c r="AD4664" s="41">
        <f>$AA4664*BonusMonths/12</f>
        <v/>
      </c>
      <c r="AE4664" s="41">
        <f>($AA4664+SI_Gross*$AB4664)*IF($Q4664=1,SI_O,SI_E)</f>
        <v/>
      </c>
      <c r="AF4664" s="41">
        <f>IF($Q4664=1,0,$AA4664*EOSB)</f>
        <v/>
      </c>
      <c r="AG4664" s="41">
        <f>$AN4664*$W4664</f>
        <v/>
      </c>
      <c r="AH4664" s="41">
        <f>SUM($AA4664:$AG4664)</f>
        <v/>
      </c>
      <c r="AI4664" s="41">
        <f>12*($AM4664+$AN4664)</f>
        <v/>
      </c>
      <c r="AJ4664" s="41">
        <f>$AM4664*((IncMonth-1)+(13-IncMonth)*(1+$X4664))+12*$AN4664</f>
        <v/>
      </c>
      <c r="AK4664" s="41">
        <f>IF($R4664=1,N($L4664)+N($M4664),0)</f>
        <v/>
      </c>
      <c r="AL4664">
        <f>IF($C4664="","",IF(N($L4664)&lt;=0,"Basic salary missing",IF(ISNA(MATCH($C4664,Departments!$A$5:$A$54,0)),"Department not on Departments sheet",IF(AND($I4664&lt;&gt;"",NOT(ISNUMBER($I4664))),"Date of birth is text, not a date",IF(AND($K4664&lt;&gt;"",NOT(ISNUMBER($K4664))),"Contract end is text, not a date","")))))</f>
        <v/>
      </c>
      <c r="AM4664" s="41">
        <f>IF($R4664=0,0,N($L4664)*(1+$Z4664+BonusMonths/12+IF($Q4664=1,0,EOSB))+N($M4664)+(N($L4664)+SI_Gross*N($M4664))*IF($Q4664=1,SI_O,SI_E))</f>
        <v/>
      </c>
      <c r="AN4664" s="41">
        <f>IF($R4664=0,0,(IF($Q4664=1,MedO,MedE+Ticket)+Training)/12)</f>
        <v/>
      </c>
    </row>
    <row r="4665">
      <c r="I4665" s="35" t="n"/>
      <c r="J4665" s="35" t="n"/>
      <c r="K4665" s="35" t="n"/>
      <c r="L4665" s="36" t="n"/>
      <c r="M4665" s="36" t="n"/>
      <c r="P4665" s="37" t="n"/>
      <c r="Q4665" s="38">
        <f>IF($C4665="",0,IF(OR(LOWER(TRIM($G4665))="omani",LOWER(TRIM($G4665))="oman",LOWER(TRIM($G4665))="om",LOWER(TRIM($G4665))="local"),1,0))</f>
        <v/>
      </c>
      <c r="R4665" s="38">
        <f>IF($C4665="",0,IF(OR(ISNUMBER(SEARCH("resign",$N4665)),ISNUMBER(SEARCH("terminat",$N4665)),ISNUMBER(SEARCH("inactive",$N4665)),ISNUMBER(SEARCH("vacan",$N4665)),ISNUMBER(SEARCH("deceased",$N4665)),ISNUMBER(SEARCH("separated",$N4665))),0,1))</f>
        <v/>
      </c>
      <c r="S4665">
        <f>IF(OR($R4665=0,NOT(ISNUMBER($I4665))),"",IFERROR(DATEDIF($I4665,DATE(FY,1,1),"y"),""))</f>
        <v/>
      </c>
      <c r="T4665">
        <f>IF(OR($R4665=0,NOT(ISNUMBER($J4665))),"",IFERROR(DATEDIF($J4665,DATE(FY,1,1),"y"),0))</f>
        <v/>
      </c>
      <c r="U4665" s="38">
        <f>IF(OR($R4665=0,NOT(ISNUMBER($I4665))),0,IF(YEAR($I4665)+IF($Q4665=1,RetAgeO,RetAgeE)=FY,MONTH($I4665),IF(YEAR($I4665)+IF($Q4665=1,RetAgeO,RetAgeE)&lt;FY,1,0)))</f>
        <v/>
      </c>
      <c r="V4665" s="38">
        <f>IF(OR($R4665=0,NOT(ISNUMBER($K4665))),0,IF(YEAR($K4665)=FY,MONTH($K4665),IF(YEAR($K4665)&lt;FY,1,0)))</f>
        <v/>
      </c>
      <c r="W4665" s="38">
        <f>IF($R4665=0,0,MIN(12,IF(AND(ISNUMBER($O4665),$O4665&gt;=1,$O4665&lt;=12),INT($O4665),12),IF(AND(RetireExit="Yes",$U4665&gt;0),$U4665,12),IF(AND(ContractExit="Yes",$V4665&gt;0),$V4665,12)))</f>
        <v/>
      </c>
      <c r="X4665" s="37">
        <f>IF(ISNUMBER($P4665),$P4665,IncPct)</f>
        <v/>
      </c>
      <c r="Y4665" s="39">
        <f>IF($W4665=0,0,MAX(0,MIN($W4665,IncMonth-1))+MAX(0,$W4665-IncMonth+1)*(1+$X4665))</f>
        <v/>
      </c>
      <c r="Z4665" s="40">
        <f>IF($C4665="",0,IFERROR(INDEX(Departments!$B$5:$B$54,MATCH($C4665,Departments!$A$5:$A$54,0)),0))</f>
        <v/>
      </c>
      <c r="AA4665" s="41">
        <f>N($L4665)*$Y4665</f>
        <v/>
      </c>
      <c r="AB4665" s="41">
        <f>N($M4665)*$Y4665</f>
        <v/>
      </c>
      <c r="AC4665" s="41">
        <f>$AA4665*$Z4665</f>
        <v/>
      </c>
      <c r="AD4665" s="41">
        <f>$AA4665*BonusMonths/12</f>
        <v/>
      </c>
      <c r="AE4665" s="41">
        <f>($AA4665+SI_Gross*$AB4665)*IF($Q4665=1,SI_O,SI_E)</f>
        <v/>
      </c>
      <c r="AF4665" s="41">
        <f>IF($Q4665=1,0,$AA4665*EOSB)</f>
        <v/>
      </c>
      <c r="AG4665" s="41">
        <f>$AN4665*$W4665</f>
        <v/>
      </c>
      <c r="AH4665" s="41">
        <f>SUM($AA4665:$AG4665)</f>
        <v/>
      </c>
      <c r="AI4665" s="41">
        <f>12*($AM4665+$AN4665)</f>
        <v/>
      </c>
      <c r="AJ4665" s="41">
        <f>$AM4665*((IncMonth-1)+(13-IncMonth)*(1+$X4665))+12*$AN4665</f>
        <v/>
      </c>
      <c r="AK4665" s="41">
        <f>IF($R4665=1,N($L4665)+N($M4665),0)</f>
        <v/>
      </c>
      <c r="AL4665">
        <f>IF($C4665="","",IF(N($L4665)&lt;=0,"Basic salary missing",IF(ISNA(MATCH($C4665,Departments!$A$5:$A$54,0)),"Department not on Departments sheet",IF(AND($I4665&lt;&gt;"",NOT(ISNUMBER($I4665))),"Date of birth is text, not a date",IF(AND($K4665&lt;&gt;"",NOT(ISNUMBER($K4665))),"Contract end is text, not a date","")))))</f>
        <v/>
      </c>
      <c r="AM4665" s="41">
        <f>IF($R4665=0,0,N($L4665)*(1+$Z4665+BonusMonths/12+IF($Q4665=1,0,EOSB))+N($M4665)+(N($L4665)+SI_Gross*N($M4665))*IF($Q4665=1,SI_O,SI_E))</f>
        <v/>
      </c>
      <c r="AN4665" s="41">
        <f>IF($R4665=0,0,(IF($Q4665=1,MedO,MedE+Ticket)+Training)/12)</f>
        <v/>
      </c>
    </row>
    <row r="4666">
      <c r="I4666" s="35" t="n"/>
      <c r="J4666" s="35" t="n"/>
      <c r="K4666" s="35" t="n"/>
      <c r="L4666" s="36" t="n"/>
      <c r="M4666" s="36" t="n"/>
      <c r="P4666" s="37" t="n"/>
      <c r="Q4666" s="38">
        <f>IF($C4666="",0,IF(OR(LOWER(TRIM($G4666))="omani",LOWER(TRIM($G4666))="oman",LOWER(TRIM($G4666))="om",LOWER(TRIM($G4666))="local"),1,0))</f>
        <v/>
      </c>
      <c r="R4666" s="38">
        <f>IF($C4666="",0,IF(OR(ISNUMBER(SEARCH("resign",$N4666)),ISNUMBER(SEARCH("terminat",$N4666)),ISNUMBER(SEARCH("inactive",$N4666)),ISNUMBER(SEARCH("vacan",$N4666)),ISNUMBER(SEARCH("deceased",$N4666)),ISNUMBER(SEARCH("separated",$N4666))),0,1))</f>
        <v/>
      </c>
      <c r="S4666">
        <f>IF(OR($R4666=0,NOT(ISNUMBER($I4666))),"",IFERROR(DATEDIF($I4666,DATE(FY,1,1),"y"),""))</f>
        <v/>
      </c>
      <c r="T4666">
        <f>IF(OR($R4666=0,NOT(ISNUMBER($J4666))),"",IFERROR(DATEDIF($J4666,DATE(FY,1,1),"y"),0))</f>
        <v/>
      </c>
      <c r="U4666" s="38">
        <f>IF(OR($R4666=0,NOT(ISNUMBER($I4666))),0,IF(YEAR($I4666)+IF($Q4666=1,RetAgeO,RetAgeE)=FY,MONTH($I4666),IF(YEAR($I4666)+IF($Q4666=1,RetAgeO,RetAgeE)&lt;FY,1,0)))</f>
        <v/>
      </c>
      <c r="V4666" s="38">
        <f>IF(OR($R4666=0,NOT(ISNUMBER($K4666))),0,IF(YEAR($K4666)=FY,MONTH($K4666),IF(YEAR($K4666)&lt;FY,1,0)))</f>
        <v/>
      </c>
      <c r="W4666" s="38">
        <f>IF($R4666=0,0,MIN(12,IF(AND(ISNUMBER($O4666),$O4666&gt;=1,$O4666&lt;=12),INT($O4666),12),IF(AND(RetireExit="Yes",$U4666&gt;0),$U4666,12),IF(AND(ContractExit="Yes",$V4666&gt;0),$V4666,12)))</f>
        <v/>
      </c>
      <c r="X4666" s="37">
        <f>IF(ISNUMBER($P4666),$P4666,IncPct)</f>
        <v/>
      </c>
      <c r="Y4666" s="39">
        <f>IF($W4666=0,0,MAX(0,MIN($W4666,IncMonth-1))+MAX(0,$W4666-IncMonth+1)*(1+$X4666))</f>
        <v/>
      </c>
      <c r="Z4666" s="40">
        <f>IF($C4666="",0,IFERROR(INDEX(Departments!$B$5:$B$54,MATCH($C4666,Departments!$A$5:$A$54,0)),0))</f>
        <v/>
      </c>
      <c r="AA4666" s="41">
        <f>N($L4666)*$Y4666</f>
        <v/>
      </c>
      <c r="AB4666" s="41">
        <f>N($M4666)*$Y4666</f>
        <v/>
      </c>
      <c r="AC4666" s="41">
        <f>$AA4666*$Z4666</f>
        <v/>
      </c>
      <c r="AD4666" s="41">
        <f>$AA4666*BonusMonths/12</f>
        <v/>
      </c>
      <c r="AE4666" s="41">
        <f>($AA4666+SI_Gross*$AB4666)*IF($Q4666=1,SI_O,SI_E)</f>
        <v/>
      </c>
      <c r="AF4666" s="41">
        <f>IF($Q4666=1,0,$AA4666*EOSB)</f>
        <v/>
      </c>
      <c r="AG4666" s="41">
        <f>$AN4666*$W4666</f>
        <v/>
      </c>
      <c r="AH4666" s="41">
        <f>SUM($AA4666:$AG4666)</f>
        <v/>
      </c>
      <c r="AI4666" s="41">
        <f>12*($AM4666+$AN4666)</f>
        <v/>
      </c>
      <c r="AJ4666" s="41">
        <f>$AM4666*((IncMonth-1)+(13-IncMonth)*(1+$X4666))+12*$AN4666</f>
        <v/>
      </c>
      <c r="AK4666" s="41">
        <f>IF($R4666=1,N($L4666)+N($M4666),0)</f>
        <v/>
      </c>
      <c r="AL4666">
        <f>IF($C4666="","",IF(N($L4666)&lt;=0,"Basic salary missing",IF(ISNA(MATCH($C4666,Departments!$A$5:$A$54,0)),"Department not on Departments sheet",IF(AND($I4666&lt;&gt;"",NOT(ISNUMBER($I4666))),"Date of birth is text, not a date",IF(AND($K4666&lt;&gt;"",NOT(ISNUMBER($K4666))),"Contract end is text, not a date","")))))</f>
        <v/>
      </c>
      <c r="AM4666" s="41">
        <f>IF($R4666=0,0,N($L4666)*(1+$Z4666+BonusMonths/12+IF($Q4666=1,0,EOSB))+N($M4666)+(N($L4666)+SI_Gross*N($M4666))*IF($Q4666=1,SI_O,SI_E))</f>
        <v/>
      </c>
      <c r="AN4666" s="41">
        <f>IF($R4666=0,0,(IF($Q4666=1,MedO,MedE+Ticket)+Training)/12)</f>
        <v/>
      </c>
    </row>
    <row r="4667">
      <c r="I4667" s="35" t="n"/>
      <c r="J4667" s="35" t="n"/>
      <c r="K4667" s="35" t="n"/>
      <c r="L4667" s="36" t="n"/>
      <c r="M4667" s="36" t="n"/>
      <c r="P4667" s="37" t="n"/>
      <c r="Q4667" s="38">
        <f>IF($C4667="",0,IF(OR(LOWER(TRIM($G4667))="omani",LOWER(TRIM($G4667))="oman",LOWER(TRIM($G4667))="om",LOWER(TRIM($G4667))="local"),1,0))</f>
        <v/>
      </c>
      <c r="R4667" s="38">
        <f>IF($C4667="",0,IF(OR(ISNUMBER(SEARCH("resign",$N4667)),ISNUMBER(SEARCH("terminat",$N4667)),ISNUMBER(SEARCH("inactive",$N4667)),ISNUMBER(SEARCH("vacan",$N4667)),ISNUMBER(SEARCH("deceased",$N4667)),ISNUMBER(SEARCH("separated",$N4667))),0,1))</f>
        <v/>
      </c>
      <c r="S4667">
        <f>IF(OR($R4667=0,NOT(ISNUMBER($I4667))),"",IFERROR(DATEDIF($I4667,DATE(FY,1,1),"y"),""))</f>
        <v/>
      </c>
      <c r="T4667">
        <f>IF(OR($R4667=0,NOT(ISNUMBER($J4667))),"",IFERROR(DATEDIF($J4667,DATE(FY,1,1),"y"),0))</f>
        <v/>
      </c>
      <c r="U4667" s="38">
        <f>IF(OR($R4667=0,NOT(ISNUMBER($I4667))),0,IF(YEAR($I4667)+IF($Q4667=1,RetAgeO,RetAgeE)=FY,MONTH($I4667),IF(YEAR($I4667)+IF($Q4667=1,RetAgeO,RetAgeE)&lt;FY,1,0)))</f>
        <v/>
      </c>
      <c r="V4667" s="38">
        <f>IF(OR($R4667=0,NOT(ISNUMBER($K4667))),0,IF(YEAR($K4667)=FY,MONTH($K4667),IF(YEAR($K4667)&lt;FY,1,0)))</f>
        <v/>
      </c>
      <c r="W4667" s="38">
        <f>IF($R4667=0,0,MIN(12,IF(AND(ISNUMBER($O4667),$O4667&gt;=1,$O4667&lt;=12),INT($O4667),12),IF(AND(RetireExit="Yes",$U4667&gt;0),$U4667,12),IF(AND(ContractExit="Yes",$V4667&gt;0),$V4667,12)))</f>
        <v/>
      </c>
      <c r="X4667" s="37">
        <f>IF(ISNUMBER($P4667),$P4667,IncPct)</f>
        <v/>
      </c>
      <c r="Y4667" s="39">
        <f>IF($W4667=0,0,MAX(0,MIN($W4667,IncMonth-1))+MAX(0,$W4667-IncMonth+1)*(1+$X4667))</f>
        <v/>
      </c>
      <c r="Z4667" s="40">
        <f>IF($C4667="",0,IFERROR(INDEX(Departments!$B$5:$B$54,MATCH($C4667,Departments!$A$5:$A$54,0)),0))</f>
        <v/>
      </c>
      <c r="AA4667" s="41">
        <f>N($L4667)*$Y4667</f>
        <v/>
      </c>
      <c r="AB4667" s="41">
        <f>N($M4667)*$Y4667</f>
        <v/>
      </c>
      <c r="AC4667" s="41">
        <f>$AA4667*$Z4667</f>
        <v/>
      </c>
      <c r="AD4667" s="41">
        <f>$AA4667*BonusMonths/12</f>
        <v/>
      </c>
      <c r="AE4667" s="41">
        <f>($AA4667+SI_Gross*$AB4667)*IF($Q4667=1,SI_O,SI_E)</f>
        <v/>
      </c>
      <c r="AF4667" s="41">
        <f>IF($Q4667=1,0,$AA4667*EOSB)</f>
        <v/>
      </c>
      <c r="AG4667" s="41">
        <f>$AN4667*$W4667</f>
        <v/>
      </c>
      <c r="AH4667" s="41">
        <f>SUM($AA4667:$AG4667)</f>
        <v/>
      </c>
      <c r="AI4667" s="41">
        <f>12*($AM4667+$AN4667)</f>
        <v/>
      </c>
      <c r="AJ4667" s="41">
        <f>$AM4667*((IncMonth-1)+(13-IncMonth)*(1+$X4667))+12*$AN4667</f>
        <v/>
      </c>
      <c r="AK4667" s="41">
        <f>IF($R4667=1,N($L4667)+N($M4667),0)</f>
        <v/>
      </c>
      <c r="AL4667">
        <f>IF($C4667="","",IF(N($L4667)&lt;=0,"Basic salary missing",IF(ISNA(MATCH($C4667,Departments!$A$5:$A$54,0)),"Department not on Departments sheet",IF(AND($I4667&lt;&gt;"",NOT(ISNUMBER($I4667))),"Date of birth is text, not a date",IF(AND($K4667&lt;&gt;"",NOT(ISNUMBER($K4667))),"Contract end is text, not a date","")))))</f>
        <v/>
      </c>
      <c r="AM4667" s="41">
        <f>IF($R4667=0,0,N($L4667)*(1+$Z4667+BonusMonths/12+IF($Q4667=1,0,EOSB))+N($M4667)+(N($L4667)+SI_Gross*N($M4667))*IF($Q4667=1,SI_O,SI_E))</f>
        <v/>
      </c>
      <c r="AN4667" s="41">
        <f>IF($R4667=0,0,(IF($Q4667=1,MedO,MedE+Ticket)+Training)/12)</f>
        <v/>
      </c>
    </row>
    <row r="4668">
      <c r="I4668" s="35" t="n"/>
      <c r="J4668" s="35" t="n"/>
      <c r="K4668" s="35" t="n"/>
      <c r="L4668" s="36" t="n"/>
      <c r="M4668" s="36" t="n"/>
      <c r="P4668" s="37" t="n"/>
      <c r="Q4668" s="38">
        <f>IF($C4668="",0,IF(OR(LOWER(TRIM($G4668))="omani",LOWER(TRIM($G4668))="oman",LOWER(TRIM($G4668))="om",LOWER(TRIM($G4668))="local"),1,0))</f>
        <v/>
      </c>
      <c r="R4668" s="38">
        <f>IF($C4668="",0,IF(OR(ISNUMBER(SEARCH("resign",$N4668)),ISNUMBER(SEARCH("terminat",$N4668)),ISNUMBER(SEARCH("inactive",$N4668)),ISNUMBER(SEARCH("vacan",$N4668)),ISNUMBER(SEARCH("deceased",$N4668)),ISNUMBER(SEARCH("separated",$N4668))),0,1))</f>
        <v/>
      </c>
      <c r="S4668">
        <f>IF(OR($R4668=0,NOT(ISNUMBER($I4668))),"",IFERROR(DATEDIF($I4668,DATE(FY,1,1),"y"),""))</f>
        <v/>
      </c>
      <c r="T4668">
        <f>IF(OR($R4668=0,NOT(ISNUMBER($J4668))),"",IFERROR(DATEDIF($J4668,DATE(FY,1,1),"y"),0))</f>
        <v/>
      </c>
      <c r="U4668" s="38">
        <f>IF(OR($R4668=0,NOT(ISNUMBER($I4668))),0,IF(YEAR($I4668)+IF($Q4668=1,RetAgeO,RetAgeE)=FY,MONTH($I4668),IF(YEAR($I4668)+IF($Q4668=1,RetAgeO,RetAgeE)&lt;FY,1,0)))</f>
        <v/>
      </c>
      <c r="V4668" s="38">
        <f>IF(OR($R4668=0,NOT(ISNUMBER($K4668))),0,IF(YEAR($K4668)=FY,MONTH($K4668),IF(YEAR($K4668)&lt;FY,1,0)))</f>
        <v/>
      </c>
      <c r="W4668" s="38">
        <f>IF($R4668=0,0,MIN(12,IF(AND(ISNUMBER($O4668),$O4668&gt;=1,$O4668&lt;=12),INT($O4668),12),IF(AND(RetireExit="Yes",$U4668&gt;0),$U4668,12),IF(AND(ContractExit="Yes",$V4668&gt;0),$V4668,12)))</f>
        <v/>
      </c>
      <c r="X4668" s="37">
        <f>IF(ISNUMBER($P4668),$P4668,IncPct)</f>
        <v/>
      </c>
      <c r="Y4668" s="39">
        <f>IF($W4668=0,0,MAX(0,MIN($W4668,IncMonth-1))+MAX(0,$W4668-IncMonth+1)*(1+$X4668))</f>
        <v/>
      </c>
      <c r="Z4668" s="40">
        <f>IF($C4668="",0,IFERROR(INDEX(Departments!$B$5:$B$54,MATCH($C4668,Departments!$A$5:$A$54,0)),0))</f>
        <v/>
      </c>
      <c r="AA4668" s="41">
        <f>N($L4668)*$Y4668</f>
        <v/>
      </c>
      <c r="AB4668" s="41">
        <f>N($M4668)*$Y4668</f>
        <v/>
      </c>
      <c r="AC4668" s="41">
        <f>$AA4668*$Z4668</f>
        <v/>
      </c>
      <c r="AD4668" s="41">
        <f>$AA4668*BonusMonths/12</f>
        <v/>
      </c>
      <c r="AE4668" s="41">
        <f>($AA4668+SI_Gross*$AB4668)*IF($Q4668=1,SI_O,SI_E)</f>
        <v/>
      </c>
      <c r="AF4668" s="41">
        <f>IF($Q4668=1,0,$AA4668*EOSB)</f>
        <v/>
      </c>
      <c r="AG4668" s="41">
        <f>$AN4668*$W4668</f>
        <v/>
      </c>
      <c r="AH4668" s="41">
        <f>SUM($AA4668:$AG4668)</f>
        <v/>
      </c>
      <c r="AI4668" s="41">
        <f>12*($AM4668+$AN4668)</f>
        <v/>
      </c>
      <c r="AJ4668" s="41">
        <f>$AM4668*((IncMonth-1)+(13-IncMonth)*(1+$X4668))+12*$AN4668</f>
        <v/>
      </c>
      <c r="AK4668" s="41">
        <f>IF($R4668=1,N($L4668)+N($M4668),0)</f>
        <v/>
      </c>
      <c r="AL4668">
        <f>IF($C4668="","",IF(N($L4668)&lt;=0,"Basic salary missing",IF(ISNA(MATCH($C4668,Departments!$A$5:$A$54,0)),"Department not on Departments sheet",IF(AND($I4668&lt;&gt;"",NOT(ISNUMBER($I4668))),"Date of birth is text, not a date",IF(AND($K4668&lt;&gt;"",NOT(ISNUMBER($K4668))),"Contract end is text, not a date","")))))</f>
        <v/>
      </c>
      <c r="AM4668" s="41">
        <f>IF($R4668=0,0,N($L4668)*(1+$Z4668+BonusMonths/12+IF($Q4668=1,0,EOSB))+N($M4668)+(N($L4668)+SI_Gross*N($M4668))*IF($Q4668=1,SI_O,SI_E))</f>
        <v/>
      </c>
      <c r="AN4668" s="41">
        <f>IF($R4668=0,0,(IF($Q4668=1,MedO,MedE+Ticket)+Training)/12)</f>
        <v/>
      </c>
    </row>
    <row r="4669">
      <c r="I4669" s="35" t="n"/>
      <c r="J4669" s="35" t="n"/>
      <c r="K4669" s="35" t="n"/>
      <c r="L4669" s="36" t="n"/>
      <c r="M4669" s="36" t="n"/>
      <c r="P4669" s="37" t="n"/>
      <c r="Q4669" s="38">
        <f>IF($C4669="",0,IF(OR(LOWER(TRIM($G4669))="omani",LOWER(TRIM($G4669))="oman",LOWER(TRIM($G4669))="om",LOWER(TRIM($G4669))="local"),1,0))</f>
        <v/>
      </c>
      <c r="R4669" s="38">
        <f>IF($C4669="",0,IF(OR(ISNUMBER(SEARCH("resign",$N4669)),ISNUMBER(SEARCH("terminat",$N4669)),ISNUMBER(SEARCH("inactive",$N4669)),ISNUMBER(SEARCH("vacan",$N4669)),ISNUMBER(SEARCH("deceased",$N4669)),ISNUMBER(SEARCH("separated",$N4669))),0,1))</f>
        <v/>
      </c>
      <c r="S4669">
        <f>IF(OR($R4669=0,NOT(ISNUMBER($I4669))),"",IFERROR(DATEDIF($I4669,DATE(FY,1,1),"y"),""))</f>
        <v/>
      </c>
      <c r="T4669">
        <f>IF(OR($R4669=0,NOT(ISNUMBER($J4669))),"",IFERROR(DATEDIF($J4669,DATE(FY,1,1),"y"),0))</f>
        <v/>
      </c>
      <c r="U4669" s="38">
        <f>IF(OR($R4669=0,NOT(ISNUMBER($I4669))),0,IF(YEAR($I4669)+IF($Q4669=1,RetAgeO,RetAgeE)=FY,MONTH($I4669),IF(YEAR($I4669)+IF($Q4669=1,RetAgeO,RetAgeE)&lt;FY,1,0)))</f>
        <v/>
      </c>
      <c r="V4669" s="38">
        <f>IF(OR($R4669=0,NOT(ISNUMBER($K4669))),0,IF(YEAR($K4669)=FY,MONTH($K4669),IF(YEAR($K4669)&lt;FY,1,0)))</f>
        <v/>
      </c>
      <c r="W4669" s="38">
        <f>IF($R4669=0,0,MIN(12,IF(AND(ISNUMBER($O4669),$O4669&gt;=1,$O4669&lt;=12),INT($O4669),12),IF(AND(RetireExit="Yes",$U4669&gt;0),$U4669,12),IF(AND(ContractExit="Yes",$V4669&gt;0),$V4669,12)))</f>
        <v/>
      </c>
      <c r="X4669" s="37">
        <f>IF(ISNUMBER($P4669),$P4669,IncPct)</f>
        <v/>
      </c>
      <c r="Y4669" s="39">
        <f>IF($W4669=0,0,MAX(0,MIN($W4669,IncMonth-1))+MAX(0,$W4669-IncMonth+1)*(1+$X4669))</f>
        <v/>
      </c>
      <c r="Z4669" s="40">
        <f>IF($C4669="",0,IFERROR(INDEX(Departments!$B$5:$B$54,MATCH($C4669,Departments!$A$5:$A$54,0)),0))</f>
        <v/>
      </c>
      <c r="AA4669" s="41">
        <f>N($L4669)*$Y4669</f>
        <v/>
      </c>
      <c r="AB4669" s="41">
        <f>N($M4669)*$Y4669</f>
        <v/>
      </c>
      <c r="AC4669" s="41">
        <f>$AA4669*$Z4669</f>
        <v/>
      </c>
      <c r="AD4669" s="41">
        <f>$AA4669*BonusMonths/12</f>
        <v/>
      </c>
      <c r="AE4669" s="41">
        <f>($AA4669+SI_Gross*$AB4669)*IF($Q4669=1,SI_O,SI_E)</f>
        <v/>
      </c>
      <c r="AF4669" s="41">
        <f>IF($Q4669=1,0,$AA4669*EOSB)</f>
        <v/>
      </c>
      <c r="AG4669" s="41">
        <f>$AN4669*$W4669</f>
        <v/>
      </c>
      <c r="AH4669" s="41">
        <f>SUM($AA4669:$AG4669)</f>
        <v/>
      </c>
      <c r="AI4669" s="41">
        <f>12*($AM4669+$AN4669)</f>
        <v/>
      </c>
      <c r="AJ4669" s="41">
        <f>$AM4669*((IncMonth-1)+(13-IncMonth)*(1+$X4669))+12*$AN4669</f>
        <v/>
      </c>
      <c r="AK4669" s="41">
        <f>IF($R4669=1,N($L4669)+N($M4669),0)</f>
        <v/>
      </c>
      <c r="AL4669">
        <f>IF($C4669="","",IF(N($L4669)&lt;=0,"Basic salary missing",IF(ISNA(MATCH($C4669,Departments!$A$5:$A$54,0)),"Department not on Departments sheet",IF(AND($I4669&lt;&gt;"",NOT(ISNUMBER($I4669))),"Date of birth is text, not a date",IF(AND($K4669&lt;&gt;"",NOT(ISNUMBER($K4669))),"Contract end is text, not a date","")))))</f>
        <v/>
      </c>
      <c r="AM4669" s="41">
        <f>IF($R4669=0,0,N($L4669)*(1+$Z4669+BonusMonths/12+IF($Q4669=1,0,EOSB))+N($M4669)+(N($L4669)+SI_Gross*N($M4669))*IF($Q4669=1,SI_O,SI_E))</f>
        <v/>
      </c>
      <c r="AN4669" s="41">
        <f>IF($R4669=0,0,(IF($Q4669=1,MedO,MedE+Ticket)+Training)/12)</f>
        <v/>
      </c>
    </row>
    <row r="4670">
      <c r="I4670" s="35" t="n"/>
      <c r="J4670" s="35" t="n"/>
      <c r="K4670" s="35" t="n"/>
      <c r="L4670" s="36" t="n"/>
      <c r="M4670" s="36" t="n"/>
      <c r="P4670" s="37" t="n"/>
      <c r="Q4670" s="38">
        <f>IF($C4670="",0,IF(OR(LOWER(TRIM($G4670))="omani",LOWER(TRIM($G4670))="oman",LOWER(TRIM($G4670))="om",LOWER(TRIM($G4670))="local"),1,0))</f>
        <v/>
      </c>
      <c r="R4670" s="38">
        <f>IF($C4670="",0,IF(OR(ISNUMBER(SEARCH("resign",$N4670)),ISNUMBER(SEARCH("terminat",$N4670)),ISNUMBER(SEARCH("inactive",$N4670)),ISNUMBER(SEARCH("vacan",$N4670)),ISNUMBER(SEARCH("deceased",$N4670)),ISNUMBER(SEARCH("separated",$N4670))),0,1))</f>
        <v/>
      </c>
      <c r="S4670">
        <f>IF(OR($R4670=0,NOT(ISNUMBER($I4670))),"",IFERROR(DATEDIF($I4670,DATE(FY,1,1),"y"),""))</f>
        <v/>
      </c>
      <c r="T4670">
        <f>IF(OR($R4670=0,NOT(ISNUMBER($J4670))),"",IFERROR(DATEDIF($J4670,DATE(FY,1,1),"y"),0))</f>
        <v/>
      </c>
      <c r="U4670" s="38">
        <f>IF(OR($R4670=0,NOT(ISNUMBER($I4670))),0,IF(YEAR($I4670)+IF($Q4670=1,RetAgeO,RetAgeE)=FY,MONTH($I4670),IF(YEAR($I4670)+IF($Q4670=1,RetAgeO,RetAgeE)&lt;FY,1,0)))</f>
        <v/>
      </c>
      <c r="V4670" s="38">
        <f>IF(OR($R4670=0,NOT(ISNUMBER($K4670))),0,IF(YEAR($K4670)=FY,MONTH($K4670),IF(YEAR($K4670)&lt;FY,1,0)))</f>
        <v/>
      </c>
      <c r="W4670" s="38">
        <f>IF($R4670=0,0,MIN(12,IF(AND(ISNUMBER($O4670),$O4670&gt;=1,$O4670&lt;=12),INT($O4670),12),IF(AND(RetireExit="Yes",$U4670&gt;0),$U4670,12),IF(AND(ContractExit="Yes",$V4670&gt;0),$V4670,12)))</f>
        <v/>
      </c>
      <c r="X4670" s="37">
        <f>IF(ISNUMBER($P4670),$P4670,IncPct)</f>
        <v/>
      </c>
      <c r="Y4670" s="39">
        <f>IF($W4670=0,0,MAX(0,MIN($W4670,IncMonth-1))+MAX(0,$W4670-IncMonth+1)*(1+$X4670))</f>
        <v/>
      </c>
      <c r="Z4670" s="40">
        <f>IF($C4670="",0,IFERROR(INDEX(Departments!$B$5:$B$54,MATCH($C4670,Departments!$A$5:$A$54,0)),0))</f>
        <v/>
      </c>
      <c r="AA4670" s="41">
        <f>N($L4670)*$Y4670</f>
        <v/>
      </c>
      <c r="AB4670" s="41">
        <f>N($M4670)*$Y4670</f>
        <v/>
      </c>
      <c r="AC4670" s="41">
        <f>$AA4670*$Z4670</f>
        <v/>
      </c>
      <c r="AD4670" s="41">
        <f>$AA4670*BonusMonths/12</f>
        <v/>
      </c>
      <c r="AE4670" s="41">
        <f>($AA4670+SI_Gross*$AB4670)*IF($Q4670=1,SI_O,SI_E)</f>
        <v/>
      </c>
      <c r="AF4670" s="41">
        <f>IF($Q4670=1,0,$AA4670*EOSB)</f>
        <v/>
      </c>
      <c r="AG4670" s="41">
        <f>$AN4670*$W4670</f>
        <v/>
      </c>
      <c r="AH4670" s="41">
        <f>SUM($AA4670:$AG4670)</f>
        <v/>
      </c>
      <c r="AI4670" s="41">
        <f>12*($AM4670+$AN4670)</f>
        <v/>
      </c>
      <c r="AJ4670" s="41">
        <f>$AM4670*((IncMonth-1)+(13-IncMonth)*(1+$X4670))+12*$AN4670</f>
        <v/>
      </c>
      <c r="AK4670" s="41">
        <f>IF($R4670=1,N($L4670)+N($M4670),0)</f>
        <v/>
      </c>
      <c r="AL4670">
        <f>IF($C4670="","",IF(N($L4670)&lt;=0,"Basic salary missing",IF(ISNA(MATCH($C4670,Departments!$A$5:$A$54,0)),"Department not on Departments sheet",IF(AND($I4670&lt;&gt;"",NOT(ISNUMBER($I4670))),"Date of birth is text, not a date",IF(AND($K4670&lt;&gt;"",NOT(ISNUMBER($K4670))),"Contract end is text, not a date","")))))</f>
        <v/>
      </c>
      <c r="AM4670" s="41">
        <f>IF($R4670=0,0,N($L4670)*(1+$Z4670+BonusMonths/12+IF($Q4670=1,0,EOSB))+N($M4670)+(N($L4670)+SI_Gross*N($M4670))*IF($Q4670=1,SI_O,SI_E))</f>
        <v/>
      </c>
      <c r="AN4670" s="41">
        <f>IF($R4670=0,0,(IF($Q4670=1,MedO,MedE+Ticket)+Training)/12)</f>
        <v/>
      </c>
    </row>
    <row r="4671">
      <c r="I4671" s="35" t="n"/>
      <c r="J4671" s="35" t="n"/>
      <c r="K4671" s="35" t="n"/>
      <c r="L4671" s="36" t="n"/>
      <c r="M4671" s="36" t="n"/>
      <c r="P4671" s="37" t="n"/>
      <c r="Q4671" s="38">
        <f>IF($C4671="",0,IF(OR(LOWER(TRIM($G4671))="omani",LOWER(TRIM($G4671))="oman",LOWER(TRIM($G4671))="om",LOWER(TRIM($G4671))="local"),1,0))</f>
        <v/>
      </c>
      <c r="R4671" s="38">
        <f>IF($C4671="",0,IF(OR(ISNUMBER(SEARCH("resign",$N4671)),ISNUMBER(SEARCH("terminat",$N4671)),ISNUMBER(SEARCH("inactive",$N4671)),ISNUMBER(SEARCH("vacan",$N4671)),ISNUMBER(SEARCH("deceased",$N4671)),ISNUMBER(SEARCH("separated",$N4671))),0,1))</f>
        <v/>
      </c>
      <c r="S4671">
        <f>IF(OR($R4671=0,NOT(ISNUMBER($I4671))),"",IFERROR(DATEDIF($I4671,DATE(FY,1,1),"y"),""))</f>
        <v/>
      </c>
      <c r="T4671">
        <f>IF(OR($R4671=0,NOT(ISNUMBER($J4671))),"",IFERROR(DATEDIF($J4671,DATE(FY,1,1),"y"),0))</f>
        <v/>
      </c>
      <c r="U4671" s="38">
        <f>IF(OR($R4671=0,NOT(ISNUMBER($I4671))),0,IF(YEAR($I4671)+IF($Q4671=1,RetAgeO,RetAgeE)=FY,MONTH($I4671),IF(YEAR($I4671)+IF($Q4671=1,RetAgeO,RetAgeE)&lt;FY,1,0)))</f>
        <v/>
      </c>
      <c r="V4671" s="38">
        <f>IF(OR($R4671=0,NOT(ISNUMBER($K4671))),0,IF(YEAR($K4671)=FY,MONTH($K4671),IF(YEAR($K4671)&lt;FY,1,0)))</f>
        <v/>
      </c>
      <c r="W4671" s="38">
        <f>IF($R4671=0,0,MIN(12,IF(AND(ISNUMBER($O4671),$O4671&gt;=1,$O4671&lt;=12),INT($O4671),12),IF(AND(RetireExit="Yes",$U4671&gt;0),$U4671,12),IF(AND(ContractExit="Yes",$V4671&gt;0),$V4671,12)))</f>
        <v/>
      </c>
      <c r="X4671" s="37">
        <f>IF(ISNUMBER($P4671),$P4671,IncPct)</f>
        <v/>
      </c>
      <c r="Y4671" s="39">
        <f>IF($W4671=0,0,MAX(0,MIN($W4671,IncMonth-1))+MAX(0,$W4671-IncMonth+1)*(1+$X4671))</f>
        <v/>
      </c>
      <c r="Z4671" s="40">
        <f>IF($C4671="",0,IFERROR(INDEX(Departments!$B$5:$B$54,MATCH($C4671,Departments!$A$5:$A$54,0)),0))</f>
        <v/>
      </c>
      <c r="AA4671" s="41">
        <f>N($L4671)*$Y4671</f>
        <v/>
      </c>
      <c r="AB4671" s="41">
        <f>N($M4671)*$Y4671</f>
        <v/>
      </c>
      <c r="AC4671" s="41">
        <f>$AA4671*$Z4671</f>
        <v/>
      </c>
      <c r="AD4671" s="41">
        <f>$AA4671*BonusMonths/12</f>
        <v/>
      </c>
      <c r="AE4671" s="41">
        <f>($AA4671+SI_Gross*$AB4671)*IF($Q4671=1,SI_O,SI_E)</f>
        <v/>
      </c>
      <c r="AF4671" s="41">
        <f>IF($Q4671=1,0,$AA4671*EOSB)</f>
        <v/>
      </c>
      <c r="AG4671" s="41">
        <f>$AN4671*$W4671</f>
        <v/>
      </c>
      <c r="AH4671" s="41">
        <f>SUM($AA4671:$AG4671)</f>
        <v/>
      </c>
      <c r="AI4671" s="41">
        <f>12*($AM4671+$AN4671)</f>
        <v/>
      </c>
      <c r="AJ4671" s="41">
        <f>$AM4671*((IncMonth-1)+(13-IncMonth)*(1+$X4671))+12*$AN4671</f>
        <v/>
      </c>
      <c r="AK4671" s="41">
        <f>IF($R4671=1,N($L4671)+N($M4671),0)</f>
        <v/>
      </c>
      <c r="AL4671">
        <f>IF($C4671="","",IF(N($L4671)&lt;=0,"Basic salary missing",IF(ISNA(MATCH($C4671,Departments!$A$5:$A$54,0)),"Department not on Departments sheet",IF(AND($I4671&lt;&gt;"",NOT(ISNUMBER($I4671))),"Date of birth is text, not a date",IF(AND($K4671&lt;&gt;"",NOT(ISNUMBER($K4671))),"Contract end is text, not a date","")))))</f>
        <v/>
      </c>
      <c r="AM4671" s="41">
        <f>IF($R4671=0,0,N($L4671)*(1+$Z4671+BonusMonths/12+IF($Q4671=1,0,EOSB))+N($M4671)+(N($L4671)+SI_Gross*N($M4671))*IF($Q4671=1,SI_O,SI_E))</f>
        <v/>
      </c>
      <c r="AN4671" s="41">
        <f>IF($R4671=0,0,(IF($Q4671=1,MedO,MedE+Ticket)+Training)/12)</f>
        <v/>
      </c>
    </row>
    <row r="4672">
      <c r="I4672" s="35" t="n"/>
      <c r="J4672" s="35" t="n"/>
      <c r="K4672" s="35" t="n"/>
      <c r="L4672" s="36" t="n"/>
      <c r="M4672" s="36" t="n"/>
      <c r="P4672" s="37" t="n"/>
      <c r="Q4672" s="38">
        <f>IF($C4672="",0,IF(OR(LOWER(TRIM($G4672))="omani",LOWER(TRIM($G4672))="oman",LOWER(TRIM($G4672))="om",LOWER(TRIM($G4672))="local"),1,0))</f>
        <v/>
      </c>
      <c r="R4672" s="38">
        <f>IF($C4672="",0,IF(OR(ISNUMBER(SEARCH("resign",$N4672)),ISNUMBER(SEARCH("terminat",$N4672)),ISNUMBER(SEARCH("inactive",$N4672)),ISNUMBER(SEARCH("vacan",$N4672)),ISNUMBER(SEARCH("deceased",$N4672)),ISNUMBER(SEARCH("separated",$N4672))),0,1))</f>
        <v/>
      </c>
      <c r="S4672">
        <f>IF(OR($R4672=0,NOT(ISNUMBER($I4672))),"",IFERROR(DATEDIF($I4672,DATE(FY,1,1),"y"),""))</f>
        <v/>
      </c>
      <c r="T4672">
        <f>IF(OR($R4672=0,NOT(ISNUMBER($J4672))),"",IFERROR(DATEDIF($J4672,DATE(FY,1,1),"y"),0))</f>
        <v/>
      </c>
      <c r="U4672" s="38">
        <f>IF(OR($R4672=0,NOT(ISNUMBER($I4672))),0,IF(YEAR($I4672)+IF($Q4672=1,RetAgeO,RetAgeE)=FY,MONTH($I4672),IF(YEAR($I4672)+IF($Q4672=1,RetAgeO,RetAgeE)&lt;FY,1,0)))</f>
        <v/>
      </c>
      <c r="V4672" s="38">
        <f>IF(OR($R4672=0,NOT(ISNUMBER($K4672))),0,IF(YEAR($K4672)=FY,MONTH($K4672),IF(YEAR($K4672)&lt;FY,1,0)))</f>
        <v/>
      </c>
      <c r="W4672" s="38">
        <f>IF($R4672=0,0,MIN(12,IF(AND(ISNUMBER($O4672),$O4672&gt;=1,$O4672&lt;=12),INT($O4672),12),IF(AND(RetireExit="Yes",$U4672&gt;0),$U4672,12),IF(AND(ContractExit="Yes",$V4672&gt;0),$V4672,12)))</f>
        <v/>
      </c>
      <c r="X4672" s="37">
        <f>IF(ISNUMBER($P4672),$P4672,IncPct)</f>
        <v/>
      </c>
      <c r="Y4672" s="39">
        <f>IF($W4672=0,0,MAX(0,MIN($W4672,IncMonth-1))+MAX(0,$W4672-IncMonth+1)*(1+$X4672))</f>
        <v/>
      </c>
      <c r="Z4672" s="40">
        <f>IF($C4672="",0,IFERROR(INDEX(Departments!$B$5:$B$54,MATCH($C4672,Departments!$A$5:$A$54,0)),0))</f>
        <v/>
      </c>
      <c r="AA4672" s="41">
        <f>N($L4672)*$Y4672</f>
        <v/>
      </c>
      <c r="AB4672" s="41">
        <f>N($M4672)*$Y4672</f>
        <v/>
      </c>
      <c r="AC4672" s="41">
        <f>$AA4672*$Z4672</f>
        <v/>
      </c>
      <c r="AD4672" s="41">
        <f>$AA4672*BonusMonths/12</f>
        <v/>
      </c>
      <c r="AE4672" s="41">
        <f>($AA4672+SI_Gross*$AB4672)*IF($Q4672=1,SI_O,SI_E)</f>
        <v/>
      </c>
      <c r="AF4672" s="41">
        <f>IF($Q4672=1,0,$AA4672*EOSB)</f>
        <v/>
      </c>
      <c r="AG4672" s="41">
        <f>$AN4672*$W4672</f>
        <v/>
      </c>
      <c r="AH4672" s="41">
        <f>SUM($AA4672:$AG4672)</f>
        <v/>
      </c>
      <c r="AI4672" s="41">
        <f>12*($AM4672+$AN4672)</f>
        <v/>
      </c>
      <c r="AJ4672" s="41">
        <f>$AM4672*((IncMonth-1)+(13-IncMonth)*(1+$X4672))+12*$AN4672</f>
        <v/>
      </c>
      <c r="AK4672" s="41">
        <f>IF($R4672=1,N($L4672)+N($M4672),0)</f>
        <v/>
      </c>
      <c r="AL4672">
        <f>IF($C4672="","",IF(N($L4672)&lt;=0,"Basic salary missing",IF(ISNA(MATCH($C4672,Departments!$A$5:$A$54,0)),"Department not on Departments sheet",IF(AND($I4672&lt;&gt;"",NOT(ISNUMBER($I4672))),"Date of birth is text, not a date",IF(AND($K4672&lt;&gt;"",NOT(ISNUMBER($K4672))),"Contract end is text, not a date","")))))</f>
        <v/>
      </c>
      <c r="AM4672" s="41">
        <f>IF($R4672=0,0,N($L4672)*(1+$Z4672+BonusMonths/12+IF($Q4672=1,0,EOSB))+N($M4672)+(N($L4672)+SI_Gross*N($M4672))*IF($Q4672=1,SI_O,SI_E))</f>
        <v/>
      </c>
      <c r="AN4672" s="41">
        <f>IF($R4672=0,0,(IF($Q4672=1,MedO,MedE+Ticket)+Training)/12)</f>
        <v/>
      </c>
    </row>
    <row r="4673">
      <c r="I4673" s="35" t="n"/>
      <c r="J4673" s="35" t="n"/>
      <c r="K4673" s="35" t="n"/>
      <c r="L4673" s="36" t="n"/>
      <c r="M4673" s="36" t="n"/>
      <c r="P4673" s="37" t="n"/>
      <c r="Q4673" s="38">
        <f>IF($C4673="",0,IF(OR(LOWER(TRIM($G4673))="omani",LOWER(TRIM($G4673))="oman",LOWER(TRIM($G4673))="om",LOWER(TRIM($G4673))="local"),1,0))</f>
        <v/>
      </c>
      <c r="R4673" s="38">
        <f>IF($C4673="",0,IF(OR(ISNUMBER(SEARCH("resign",$N4673)),ISNUMBER(SEARCH("terminat",$N4673)),ISNUMBER(SEARCH("inactive",$N4673)),ISNUMBER(SEARCH("vacan",$N4673)),ISNUMBER(SEARCH("deceased",$N4673)),ISNUMBER(SEARCH("separated",$N4673))),0,1))</f>
        <v/>
      </c>
      <c r="S4673">
        <f>IF(OR($R4673=0,NOT(ISNUMBER($I4673))),"",IFERROR(DATEDIF($I4673,DATE(FY,1,1),"y"),""))</f>
        <v/>
      </c>
      <c r="T4673">
        <f>IF(OR($R4673=0,NOT(ISNUMBER($J4673))),"",IFERROR(DATEDIF($J4673,DATE(FY,1,1),"y"),0))</f>
        <v/>
      </c>
      <c r="U4673" s="38">
        <f>IF(OR($R4673=0,NOT(ISNUMBER($I4673))),0,IF(YEAR($I4673)+IF($Q4673=1,RetAgeO,RetAgeE)=FY,MONTH($I4673),IF(YEAR($I4673)+IF($Q4673=1,RetAgeO,RetAgeE)&lt;FY,1,0)))</f>
        <v/>
      </c>
      <c r="V4673" s="38">
        <f>IF(OR($R4673=0,NOT(ISNUMBER($K4673))),0,IF(YEAR($K4673)=FY,MONTH($K4673),IF(YEAR($K4673)&lt;FY,1,0)))</f>
        <v/>
      </c>
      <c r="W4673" s="38">
        <f>IF($R4673=0,0,MIN(12,IF(AND(ISNUMBER($O4673),$O4673&gt;=1,$O4673&lt;=12),INT($O4673),12),IF(AND(RetireExit="Yes",$U4673&gt;0),$U4673,12),IF(AND(ContractExit="Yes",$V4673&gt;0),$V4673,12)))</f>
        <v/>
      </c>
      <c r="X4673" s="37">
        <f>IF(ISNUMBER($P4673),$P4673,IncPct)</f>
        <v/>
      </c>
      <c r="Y4673" s="39">
        <f>IF($W4673=0,0,MAX(0,MIN($W4673,IncMonth-1))+MAX(0,$W4673-IncMonth+1)*(1+$X4673))</f>
        <v/>
      </c>
      <c r="Z4673" s="40">
        <f>IF($C4673="",0,IFERROR(INDEX(Departments!$B$5:$B$54,MATCH($C4673,Departments!$A$5:$A$54,0)),0))</f>
        <v/>
      </c>
      <c r="AA4673" s="41">
        <f>N($L4673)*$Y4673</f>
        <v/>
      </c>
      <c r="AB4673" s="41">
        <f>N($M4673)*$Y4673</f>
        <v/>
      </c>
      <c r="AC4673" s="41">
        <f>$AA4673*$Z4673</f>
        <v/>
      </c>
      <c r="AD4673" s="41">
        <f>$AA4673*BonusMonths/12</f>
        <v/>
      </c>
      <c r="AE4673" s="41">
        <f>($AA4673+SI_Gross*$AB4673)*IF($Q4673=1,SI_O,SI_E)</f>
        <v/>
      </c>
      <c r="AF4673" s="41">
        <f>IF($Q4673=1,0,$AA4673*EOSB)</f>
        <v/>
      </c>
      <c r="AG4673" s="41">
        <f>$AN4673*$W4673</f>
        <v/>
      </c>
      <c r="AH4673" s="41">
        <f>SUM($AA4673:$AG4673)</f>
        <v/>
      </c>
      <c r="AI4673" s="41">
        <f>12*($AM4673+$AN4673)</f>
        <v/>
      </c>
      <c r="AJ4673" s="41">
        <f>$AM4673*((IncMonth-1)+(13-IncMonth)*(1+$X4673))+12*$AN4673</f>
        <v/>
      </c>
      <c r="AK4673" s="41">
        <f>IF($R4673=1,N($L4673)+N($M4673),0)</f>
        <v/>
      </c>
      <c r="AL4673">
        <f>IF($C4673="","",IF(N($L4673)&lt;=0,"Basic salary missing",IF(ISNA(MATCH($C4673,Departments!$A$5:$A$54,0)),"Department not on Departments sheet",IF(AND($I4673&lt;&gt;"",NOT(ISNUMBER($I4673))),"Date of birth is text, not a date",IF(AND($K4673&lt;&gt;"",NOT(ISNUMBER($K4673))),"Contract end is text, not a date","")))))</f>
        <v/>
      </c>
      <c r="AM4673" s="41">
        <f>IF($R4673=0,0,N($L4673)*(1+$Z4673+BonusMonths/12+IF($Q4673=1,0,EOSB))+N($M4673)+(N($L4673)+SI_Gross*N($M4673))*IF($Q4673=1,SI_O,SI_E))</f>
        <v/>
      </c>
      <c r="AN4673" s="41">
        <f>IF($R4673=0,0,(IF($Q4673=1,MedO,MedE+Ticket)+Training)/12)</f>
        <v/>
      </c>
    </row>
    <row r="4674">
      <c r="I4674" s="35" t="n"/>
      <c r="J4674" s="35" t="n"/>
      <c r="K4674" s="35" t="n"/>
      <c r="L4674" s="36" t="n"/>
      <c r="M4674" s="36" t="n"/>
      <c r="P4674" s="37" t="n"/>
      <c r="Q4674" s="38">
        <f>IF($C4674="",0,IF(OR(LOWER(TRIM($G4674))="omani",LOWER(TRIM($G4674))="oman",LOWER(TRIM($G4674))="om",LOWER(TRIM($G4674))="local"),1,0))</f>
        <v/>
      </c>
      <c r="R4674" s="38">
        <f>IF($C4674="",0,IF(OR(ISNUMBER(SEARCH("resign",$N4674)),ISNUMBER(SEARCH("terminat",$N4674)),ISNUMBER(SEARCH("inactive",$N4674)),ISNUMBER(SEARCH("vacan",$N4674)),ISNUMBER(SEARCH("deceased",$N4674)),ISNUMBER(SEARCH("separated",$N4674))),0,1))</f>
        <v/>
      </c>
      <c r="S4674">
        <f>IF(OR($R4674=0,NOT(ISNUMBER($I4674))),"",IFERROR(DATEDIF($I4674,DATE(FY,1,1),"y"),""))</f>
        <v/>
      </c>
      <c r="T4674">
        <f>IF(OR($R4674=0,NOT(ISNUMBER($J4674))),"",IFERROR(DATEDIF($J4674,DATE(FY,1,1),"y"),0))</f>
        <v/>
      </c>
      <c r="U4674" s="38">
        <f>IF(OR($R4674=0,NOT(ISNUMBER($I4674))),0,IF(YEAR($I4674)+IF($Q4674=1,RetAgeO,RetAgeE)=FY,MONTH($I4674),IF(YEAR($I4674)+IF($Q4674=1,RetAgeO,RetAgeE)&lt;FY,1,0)))</f>
        <v/>
      </c>
      <c r="V4674" s="38">
        <f>IF(OR($R4674=0,NOT(ISNUMBER($K4674))),0,IF(YEAR($K4674)=FY,MONTH($K4674),IF(YEAR($K4674)&lt;FY,1,0)))</f>
        <v/>
      </c>
      <c r="W4674" s="38">
        <f>IF($R4674=0,0,MIN(12,IF(AND(ISNUMBER($O4674),$O4674&gt;=1,$O4674&lt;=12),INT($O4674),12),IF(AND(RetireExit="Yes",$U4674&gt;0),$U4674,12),IF(AND(ContractExit="Yes",$V4674&gt;0),$V4674,12)))</f>
        <v/>
      </c>
      <c r="X4674" s="37">
        <f>IF(ISNUMBER($P4674),$P4674,IncPct)</f>
        <v/>
      </c>
      <c r="Y4674" s="39">
        <f>IF($W4674=0,0,MAX(0,MIN($W4674,IncMonth-1))+MAX(0,$W4674-IncMonth+1)*(1+$X4674))</f>
        <v/>
      </c>
      <c r="Z4674" s="40">
        <f>IF($C4674="",0,IFERROR(INDEX(Departments!$B$5:$B$54,MATCH($C4674,Departments!$A$5:$A$54,0)),0))</f>
        <v/>
      </c>
      <c r="AA4674" s="41">
        <f>N($L4674)*$Y4674</f>
        <v/>
      </c>
      <c r="AB4674" s="41">
        <f>N($M4674)*$Y4674</f>
        <v/>
      </c>
      <c r="AC4674" s="41">
        <f>$AA4674*$Z4674</f>
        <v/>
      </c>
      <c r="AD4674" s="41">
        <f>$AA4674*BonusMonths/12</f>
        <v/>
      </c>
      <c r="AE4674" s="41">
        <f>($AA4674+SI_Gross*$AB4674)*IF($Q4674=1,SI_O,SI_E)</f>
        <v/>
      </c>
      <c r="AF4674" s="41">
        <f>IF($Q4674=1,0,$AA4674*EOSB)</f>
        <v/>
      </c>
      <c r="AG4674" s="41">
        <f>$AN4674*$W4674</f>
        <v/>
      </c>
      <c r="AH4674" s="41">
        <f>SUM($AA4674:$AG4674)</f>
        <v/>
      </c>
      <c r="AI4674" s="41">
        <f>12*($AM4674+$AN4674)</f>
        <v/>
      </c>
      <c r="AJ4674" s="41">
        <f>$AM4674*((IncMonth-1)+(13-IncMonth)*(1+$X4674))+12*$AN4674</f>
        <v/>
      </c>
      <c r="AK4674" s="41">
        <f>IF($R4674=1,N($L4674)+N($M4674),0)</f>
        <v/>
      </c>
      <c r="AL4674">
        <f>IF($C4674="","",IF(N($L4674)&lt;=0,"Basic salary missing",IF(ISNA(MATCH($C4674,Departments!$A$5:$A$54,0)),"Department not on Departments sheet",IF(AND($I4674&lt;&gt;"",NOT(ISNUMBER($I4674))),"Date of birth is text, not a date",IF(AND($K4674&lt;&gt;"",NOT(ISNUMBER($K4674))),"Contract end is text, not a date","")))))</f>
        <v/>
      </c>
      <c r="AM4674" s="41">
        <f>IF($R4674=0,0,N($L4674)*(1+$Z4674+BonusMonths/12+IF($Q4674=1,0,EOSB))+N($M4674)+(N($L4674)+SI_Gross*N($M4674))*IF($Q4674=1,SI_O,SI_E))</f>
        <v/>
      </c>
      <c r="AN4674" s="41">
        <f>IF($R4674=0,0,(IF($Q4674=1,MedO,MedE+Ticket)+Training)/12)</f>
        <v/>
      </c>
    </row>
    <row r="4675">
      <c r="I4675" s="35" t="n"/>
      <c r="J4675" s="35" t="n"/>
      <c r="K4675" s="35" t="n"/>
      <c r="L4675" s="36" t="n"/>
      <c r="M4675" s="36" t="n"/>
      <c r="P4675" s="37" t="n"/>
      <c r="Q4675" s="38">
        <f>IF($C4675="",0,IF(OR(LOWER(TRIM($G4675))="omani",LOWER(TRIM($G4675))="oman",LOWER(TRIM($G4675))="om",LOWER(TRIM($G4675))="local"),1,0))</f>
        <v/>
      </c>
      <c r="R4675" s="38">
        <f>IF($C4675="",0,IF(OR(ISNUMBER(SEARCH("resign",$N4675)),ISNUMBER(SEARCH("terminat",$N4675)),ISNUMBER(SEARCH("inactive",$N4675)),ISNUMBER(SEARCH("vacan",$N4675)),ISNUMBER(SEARCH("deceased",$N4675)),ISNUMBER(SEARCH("separated",$N4675))),0,1))</f>
        <v/>
      </c>
      <c r="S4675">
        <f>IF(OR($R4675=0,NOT(ISNUMBER($I4675))),"",IFERROR(DATEDIF($I4675,DATE(FY,1,1),"y"),""))</f>
        <v/>
      </c>
      <c r="T4675">
        <f>IF(OR($R4675=0,NOT(ISNUMBER($J4675))),"",IFERROR(DATEDIF($J4675,DATE(FY,1,1),"y"),0))</f>
        <v/>
      </c>
      <c r="U4675" s="38">
        <f>IF(OR($R4675=0,NOT(ISNUMBER($I4675))),0,IF(YEAR($I4675)+IF($Q4675=1,RetAgeO,RetAgeE)=FY,MONTH($I4675),IF(YEAR($I4675)+IF($Q4675=1,RetAgeO,RetAgeE)&lt;FY,1,0)))</f>
        <v/>
      </c>
      <c r="V4675" s="38">
        <f>IF(OR($R4675=0,NOT(ISNUMBER($K4675))),0,IF(YEAR($K4675)=FY,MONTH($K4675),IF(YEAR($K4675)&lt;FY,1,0)))</f>
        <v/>
      </c>
      <c r="W4675" s="38">
        <f>IF($R4675=0,0,MIN(12,IF(AND(ISNUMBER($O4675),$O4675&gt;=1,$O4675&lt;=12),INT($O4675),12),IF(AND(RetireExit="Yes",$U4675&gt;0),$U4675,12),IF(AND(ContractExit="Yes",$V4675&gt;0),$V4675,12)))</f>
        <v/>
      </c>
      <c r="X4675" s="37">
        <f>IF(ISNUMBER($P4675),$P4675,IncPct)</f>
        <v/>
      </c>
      <c r="Y4675" s="39">
        <f>IF($W4675=0,0,MAX(0,MIN($W4675,IncMonth-1))+MAX(0,$W4675-IncMonth+1)*(1+$X4675))</f>
        <v/>
      </c>
      <c r="Z4675" s="40">
        <f>IF($C4675="",0,IFERROR(INDEX(Departments!$B$5:$B$54,MATCH($C4675,Departments!$A$5:$A$54,0)),0))</f>
        <v/>
      </c>
      <c r="AA4675" s="41">
        <f>N($L4675)*$Y4675</f>
        <v/>
      </c>
      <c r="AB4675" s="41">
        <f>N($M4675)*$Y4675</f>
        <v/>
      </c>
      <c r="AC4675" s="41">
        <f>$AA4675*$Z4675</f>
        <v/>
      </c>
      <c r="AD4675" s="41">
        <f>$AA4675*BonusMonths/12</f>
        <v/>
      </c>
      <c r="AE4675" s="41">
        <f>($AA4675+SI_Gross*$AB4675)*IF($Q4675=1,SI_O,SI_E)</f>
        <v/>
      </c>
      <c r="AF4675" s="41">
        <f>IF($Q4675=1,0,$AA4675*EOSB)</f>
        <v/>
      </c>
      <c r="AG4675" s="41">
        <f>$AN4675*$W4675</f>
        <v/>
      </c>
      <c r="AH4675" s="41">
        <f>SUM($AA4675:$AG4675)</f>
        <v/>
      </c>
      <c r="AI4675" s="41">
        <f>12*($AM4675+$AN4675)</f>
        <v/>
      </c>
      <c r="AJ4675" s="41">
        <f>$AM4675*((IncMonth-1)+(13-IncMonth)*(1+$X4675))+12*$AN4675</f>
        <v/>
      </c>
      <c r="AK4675" s="41">
        <f>IF($R4675=1,N($L4675)+N($M4675),0)</f>
        <v/>
      </c>
      <c r="AL4675">
        <f>IF($C4675="","",IF(N($L4675)&lt;=0,"Basic salary missing",IF(ISNA(MATCH($C4675,Departments!$A$5:$A$54,0)),"Department not on Departments sheet",IF(AND($I4675&lt;&gt;"",NOT(ISNUMBER($I4675))),"Date of birth is text, not a date",IF(AND($K4675&lt;&gt;"",NOT(ISNUMBER($K4675))),"Contract end is text, not a date","")))))</f>
        <v/>
      </c>
      <c r="AM4675" s="41">
        <f>IF($R4675=0,0,N($L4675)*(1+$Z4675+BonusMonths/12+IF($Q4675=1,0,EOSB))+N($M4675)+(N($L4675)+SI_Gross*N($M4675))*IF($Q4675=1,SI_O,SI_E))</f>
        <v/>
      </c>
      <c r="AN4675" s="41">
        <f>IF($R4675=0,0,(IF($Q4675=1,MedO,MedE+Ticket)+Training)/12)</f>
        <v/>
      </c>
    </row>
    <row r="4676">
      <c r="I4676" s="35" t="n"/>
      <c r="J4676" s="35" t="n"/>
      <c r="K4676" s="35" t="n"/>
      <c r="L4676" s="36" t="n"/>
      <c r="M4676" s="36" t="n"/>
      <c r="P4676" s="37" t="n"/>
      <c r="Q4676" s="38">
        <f>IF($C4676="",0,IF(OR(LOWER(TRIM($G4676))="omani",LOWER(TRIM($G4676))="oman",LOWER(TRIM($G4676))="om",LOWER(TRIM($G4676))="local"),1,0))</f>
        <v/>
      </c>
      <c r="R4676" s="38">
        <f>IF($C4676="",0,IF(OR(ISNUMBER(SEARCH("resign",$N4676)),ISNUMBER(SEARCH("terminat",$N4676)),ISNUMBER(SEARCH("inactive",$N4676)),ISNUMBER(SEARCH("vacan",$N4676)),ISNUMBER(SEARCH("deceased",$N4676)),ISNUMBER(SEARCH("separated",$N4676))),0,1))</f>
        <v/>
      </c>
      <c r="S4676">
        <f>IF(OR($R4676=0,NOT(ISNUMBER($I4676))),"",IFERROR(DATEDIF($I4676,DATE(FY,1,1),"y"),""))</f>
        <v/>
      </c>
      <c r="T4676">
        <f>IF(OR($R4676=0,NOT(ISNUMBER($J4676))),"",IFERROR(DATEDIF($J4676,DATE(FY,1,1),"y"),0))</f>
        <v/>
      </c>
      <c r="U4676" s="38">
        <f>IF(OR($R4676=0,NOT(ISNUMBER($I4676))),0,IF(YEAR($I4676)+IF($Q4676=1,RetAgeO,RetAgeE)=FY,MONTH($I4676),IF(YEAR($I4676)+IF($Q4676=1,RetAgeO,RetAgeE)&lt;FY,1,0)))</f>
        <v/>
      </c>
      <c r="V4676" s="38">
        <f>IF(OR($R4676=0,NOT(ISNUMBER($K4676))),0,IF(YEAR($K4676)=FY,MONTH($K4676),IF(YEAR($K4676)&lt;FY,1,0)))</f>
        <v/>
      </c>
      <c r="W4676" s="38">
        <f>IF($R4676=0,0,MIN(12,IF(AND(ISNUMBER($O4676),$O4676&gt;=1,$O4676&lt;=12),INT($O4676),12),IF(AND(RetireExit="Yes",$U4676&gt;0),$U4676,12),IF(AND(ContractExit="Yes",$V4676&gt;0),$V4676,12)))</f>
        <v/>
      </c>
      <c r="X4676" s="37">
        <f>IF(ISNUMBER($P4676),$P4676,IncPct)</f>
        <v/>
      </c>
      <c r="Y4676" s="39">
        <f>IF($W4676=0,0,MAX(0,MIN($W4676,IncMonth-1))+MAX(0,$W4676-IncMonth+1)*(1+$X4676))</f>
        <v/>
      </c>
      <c r="Z4676" s="40">
        <f>IF($C4676="",0,IFERROR(INDEX(Departments!$B$5:$B$54,MATCH($C4676,Departments!$A$5:$A$54,0)),0))</f>
        <v/>
      </c>
      <c r="AA4676" s="41">
        <f>N($L4676)*$Y4676</f>
        <v/>
      </c>
      <c r="AB4676" s="41">
        <f>N($M4676)*$Y4676</f>
        <v/>
      </c>
      <c r="AC4676" s="41">
        <f>$AA4676*$Z4676</f>
        <v/>
      </c>
      <c r="AD4676" s="41">
        <f>$AA4676*BonusMonths/12</f>
        <v/>
      </c>
      <c r="AE4676" s="41">
        <f>($AA4676+SI_Gross*$AB4676)*IF($Q4676=1,SI_O,SI_E)</f>
        <v/>
      </c>
      <c r="AF4676" s="41">
        <f>IF($Q4676=1,0,$AA4676*EOSB)</f>
        <v/>
      </c>
      <c r="AG4676" s="41">
        <f>$AN4676*$W4676</f>
        <v/>
      </c>
      <c r="AH4676" s="41">
        <f>SUM($AA4676:$AG4676)</f>
        <v/>
      </c>
      <c r="AI4676" s="41">
        <f>12*($AM4676+$AN4676)</f>
        <v/>
      </c>
      <c r="AJ4676" s="41">
        <f>$AM4676*((IncMonth-1)+(13-IncMonth)*(1+$X4676))+12*$AN4676</f>
        <v/>
      </c>
      <c r="AK4676" s="41">
        <f>IF($R4676=1,N($L4676)+N($M4676),0)</f>
        <v/>
      </c>
      <c r="AL4676">
        <f>IF($C4676="","",IF(N($L4676)&lt;=0,"Basic salary missing",IF(ISNA(MATCH($C4676,Departments!$A$5:$A$54,0)),"Department not on Departments sheet",IF(AND($I4676&lt;&gt;"",NOT(ISNUMBER($I4676))),"Date of birth is text, not a date",IF(AND($K4676&lt;&gt;"",NOT(ISNUMBER($K4676))),"Contract end is text, not a date","")))))</f>
        <v/>
      </c>
      <c r="AM4676" s="41">
        <f>IF($R4676=0,0,N($L4676)*(1+$Z4676+BonusMonths/12+IF($Q4676=1,0,EOSB))+N($M4676)+(N($L4676)+SI_Gross*N($M4676))*IF($Q4676=1,SI_O,SI_E))</f>
        <v/>
      </c>
      <c r="AN4676" s="41">
        <f>IF($R4676=0,0,(IF($Q4676=1,MedO,MedE+Ticket)+Training)/12)</f>
        <v/>
      </c>
    </row>
    <row r="4677">
      <c r="I4677" s="35" t="n"/>
      <c r="J4677" s="35" t="n"/>
      <c r="K4677" s="35" t="n"/>
      <c r="L4677" s="36" t="n"/>
      <c r="M4677" s="36" t="n"/>
      <c r="P4677" s="37" t="n"/>
      <c r="Q4677" s="38">
        <f>IF($C4677="",0,IF(OR(LOWER(TRIM($G4677))="omani",LOWER(TRIM($G4677))="oman",LOWER(TRIM($G4677))="om",LOWER(TRIM($G4677))="local"),1,0))</f>
        <v/>
      </c>
      <c r="R4677" s="38">
        <f>IF($C4677="",0,IF(OR(ISNUMBER(SEARCH("resign",$N4677)),ISNUMBER(SEARCH("terminat",$N4677)),ISNUMBER(SEARCH("inactive",$N4677)),ISNUMBER(SEARCH("vacan",$N4677)),ISNUMBER(SEARCH("deceased",$N4677)),ISNUMBER(SEARCH("separated",$N4677))),0,1))</f>
        <v/>
      </c>
      <c r="S4677">
        <f>IF(OR($R4677=0,NOT(ISNUMBER($I4677))),"",IFERROR(DATEDIF($I4677,DATE(FY,1,1),"y"),""))</f>
        <v/>
      </c>
      <c r="T4677">
        <f>IF(OR($R4677=0,NOT(ISNUMBER($J4677))),"",IFERROR(DATEDIF($J4677,DATE(FY,1,1),"y"),0))</f>
        <v/>
      </c>
      <c r="U4677" s="38">
        <f>IF(OR($R4677=0,NOT(ISNUMBER($I4677))),0,IF(YEAR($I4677)+IF($Q4677=1,RetAgeO,RetAgeE)=FY,MONTH($I4677),IF(YEAR($I4677)+IF($Q4677=1,RetAgeO,RetAgeE)&lt;FY,1,0)))</f>
        <v/>
      </c>
      <c r="V4677" s="38">
        <f>IF(OR($R4677=0,NOT(ISNUMBER($K4677))),0,IF(YEAR($K4677)=FY,MONTH($K4677),IF(YEAR($K4677)&lt;FY,1,0)))</f>
        <v/>
      </c>
      <c r="W4677" s="38">
        <f>IF($R4677=0,0,MIN(12,IF(AND(ISNUMBER($O4677),$O4677&gt;=1,$O4677&lt;=12),INT($O4677),12),IF(AND(RetireExit="Yes",$U4677&gt;0),$U4677,12),IF(AND(ContractExit="Yes",$V4677&gt;0),$V4677,12)))</f>
        <v/>
      </c>
      <c r="X4677" s="37">
        <f>IF(ISNUMBER($P4677),$P4677,IncPct)</f>
        <v/>
      </c>
      <c r="Y4677" s="39">
        <f>IF($W4677=0,0,MAX(0,MIN($W4677,IncMonth-1))+MAX(0,$W4677-IncMonth+1)*(1+$X4677))</f>
        <v/>
      </c>
      <c r="Z4677" s="40">
        <f>IF($C4677="",0,IFERROR(INDEX(Departments!$B$5:$B$54,MATCH($C4677,Departments!$A$5:$A$54,0)),0))</f>
        <v/>
      </c>
      <c r="AA4677" s="41">
        <f>N($L4677)*$Y4677</f>
        <v/>
      </c>
      <c r="AB4677" s="41">
        <f>N($M4677)*$Y4677</f>
        <v/>
      </c>
      <c r="AC4677" s="41">
        <f>$AA4677*$Z4677</f>
        <v/>
      </c>
      <c r="AD4677" s="41">
        <f>$AA4677*BonusMonths/12</f>
        <v/>
      </c>
      <c r="AE4677" s="41">
        <f>($AA4677+SI_Gross*$AB4677)*IF($Q4677=1,SI_O,SI_E)</f>
        <v/>
      </c>
      <c r="AF4677" s="41">
        <f>IF($Q4677=1,0,$AA4677*EOSB)</f>
        <v/>
      </c>
      <c r="AG4677" s="41">
        <f>$AN4677*$W4677</f>
        <v/>
      </c>
      <c r="AH4677" s="41">
        <f>SUM($AA4677:$AG4677)</f>
        <v/>
      </c>
      <c r="AI4677" s="41">
        <f>12*($AM4677+$AN4677)</f>
        <v/>
      </c>
      <c r="AJ4677" s="41">
        <f>$AM4677*((IncMonth-1)+(13-IncMonth)*(1+$X4677))+12*$AN4677</f>
        <v/>
      </c>
      <c r="AK4677" s="41">
        <f>IF($R4677=1,N($L4677)+N($M4677),0)</f>
        <v/>
      </c>
      <c r="AL4677">
        <f>IF($C4677="","",IF(N($L4677)&lt;=0,"Basic salary missing",IF(ISNA(MATCH($C4677,Departments!$A$5:$A$54,0)),"Department not on Departments sheet",IF(AND($I4677&lt;&gt;"",NOT(ISNUMBER($I4677))),"Date of birth is text, not a date",IF(AND($K4677&lt;&gt;"",NOT(ISNUMBER($K4677))),"Contract end is text, not a date","")))))</f>
        <v/>
      </c>
      <c r="AM4677" s="41">
        <f>IF($R4677=0,0,N($L4677)*(1+$Z4677+BonusMonths/12+IF($Q4677=1,0,EOSB))+N($M4677)+(N($L4677)+SI_Gross*N($M4677))*IF($Q4677=1,SI_O,SI_E))</f>
        <v/>
      </c>
      <c r="AN4677" s="41">
        <f>IF($R4677=0,0,(IF($Q4677=1,MedO,MedE+Ticket)+Training)/12)</f>
        <v/>
      </c>
    </row>
    <row r="4678">
      <c r="I4678" s="35" t="n"/>
      <c r="J4678" s="35" t="n"/>
      <c r="K4678" s="35" t="n"/>
      <c r="L4678" s="36" t="n"/>
      <c r="M4678" s="36" t="n"/>
      <c r="P4678" s="37" t="n"/>
      <c r="Q4678" s="38">
        <f>IF($C4678="",0,IF(OR(LOWER(TRIM($G4678))="omani",LOWER(TRIM($G4678))="oman",LOWER(TRIM($G4678))="om",LOWER(TRIM($G4678))="local"),1,0))</f>
        <v/>
      </c>
      <c r="R4678" s="38">
        <f>IF($C4678="",0,IF(OR(ISNUMBER(SEARCH("resign",$N4678)),ISNUMBER(SEARCH("terminat",$N4678)),ISNUMBER(SEARCH("inactive",$N4678)),ISNUMBER(SEARCH("vacan",$N4678)),ISNUMBER(SEARCH("deceased",$N4678)),ISNUMBER(SEARCH("separated",$N4678))),0,1))</f>
        <v/>
      </c>
      <c r="S4678">
        <f>IF(OR($R4678=0,NOT(ISNUMBER($I4678))),"",IFERROR(DATEDIF($I4678,DATE(FY,1,1),"y"),""))</f>
        <v/>
      </c>
      <c r="T4678">
        <f>IF(OR($R4678=0,NOT(ISNUMBER($J4678))),"",IFERROR(DATEDIF($J4678,DATE(FY,1,1),"y"),0))</f>
        <v/>
      </c>
      <c r="U4678" s="38">
        <f>IF(OR($R4678=0,NOT(ISNUMBER($I4678))),0,IF(YEAR($I4678)+IF($Q4678=1,RetAgeO,RetAgeE)=FY,MONTH($I4678),IF(YEAR($I4678)+IF($Q4678=1,RetAgeO,RetAgeE)&lt;FY,1,0)))</f>
        <v/>
      </c>
      <c r="V4678" s="38">
        <f>IF(OR($R4678=0,NOT(ISNUMBER($K4678))),0,IF(YEAR($K4678)=FY,MONTH($K4678),IF(YEAR($K4678)&lt;FY,1,0)))</f>
        <v/>
      </c>
      <c r="W4678" s="38">
        <f>IF($R4678=0,0,MIN(12,IF(AND(ISNUMBER($O4678),$O4678&gt;=1,$O4678&lt;=12),INT($O4678),12),IF(AND(RetireExit="Yes",$U4678&gt;0),$U4678,12),IF(AND(ContractExit="Yes",$V4678&gt;0),$V4678,12)))</f>
        <v/>
      </c>
      <c r="X4678" s="37">
        <f>IF(ISNUMBER($P4678),$P4678,IncPct)</f>
        <v/>
      </c>
      <c r="Y4678" s="39">
        <f>IF($W4678=0,0,MAX(0,MIN($W4678,IncMonth-1))+MAX(0,$W4678-IncMonth+1)*(1+$X4678))</f>
        <v/>
      </c>
      <c r="Z4678" s="40">
        <f>IF($C4678="",0,IFERROR(INDEX(Departments!$B$5:$B$54,MATCH($C4678,Departments!$A$5:$A$54,0)),0))</f>
        <v/>
      </c>
      <c r="AA4678" s="41">
        <f>N($L4678)*$Y4678</f>
        <v/>
      </c>
      <c r="AB4678" s="41">
        <f>N($M4678)*$Y4678</f>
        <v/>
      </c>
      <c r="AC4678" s="41">
        <f>$AA4678*$Z4678</f>
        <v/>
      </c>
      <c r="AD4678" s="41">
        <f>$AA4678*BonusMonths/12</f>
        <v/>
      </c>
      <c r="AE4678" s="41">
        <f>($AA4678+SI_Gross*$AB4678)*IF($Q4678=1,SI_O,SI_E)</f>
        <v/>
      </c>
      <c r="AF4678" s="41">
        <f>IF($Q4678=1,0,$AA4678*EOSB)</f>
        <v/>
      </c>
      <c r="AG4678" s="41">
        <f>$AN4678*$W4678</f>
        <v/>
      </c>
      <c r="AH4678" s="41">
        <f>SUM($AA4678:$AG4678)</f>
        <v/>
      </c>
      <c r="AI4678" s="41">
        <f>12*($AM4678+$AN4678)</f>
        <v/>
      </c>
      <c r="AJ4678" s="41">
        <f>$AM4678*((IncMonth-1)+(13-IncMonth)*(1+$X4678))+12*$AN4678</f>
        <v/>
      </c>
      <c r="AK4678" s="41">
        <f>IF($R4678=1,N($L4678)+N($M4678),0)</f>
        <v/>
      </c>
      <c r="AL4678">
        <f>IF($C4678="","",IF(N($L4678)&lt;=0,"Basic salary missing",IF(ISNA(MATCH($C4678,Departments!$A$5:$A$54,0)),"Department not on Departments sheet",IF(AND($I4678&lt;&gt;"",NOT(ISNUMBER($I4678))),"Date of birth is text, not a date",IF(AND($K4678&lt;&gt;"",NOT(ISNUMBER($K4678))),"Contract end is text, not a date","")))))</f>
        <v/>
      </c>
      <c r="AM4678" s="41">
        <f>IF($R4678=0,0,N($L4678)*(1+$Z4678+BonusMonths/12+IF($Q4678=1,0,EOSB))+N($M4678)+(N($L4678)+SI_Gross*N($M4678))*IF($Q4678=1,SI_O,SI_E))</f>
        <v/>
      </c>
      <c r="AN4678" s="41">
        <f>IF($R4678=0,0,(IF($Q4678=1,MedO,MedE+Ticket)+Training)/12)</f>
        <v/>
      </c>
    </row>
    <row r="4679">
      <c r="I4679" s="35" t="n"/>
      <c r="J4679" s="35" t="n"/>
      <c r="K4679" s="35" t="n"/>
      <c r="L4679" s="36" t="n"/>
      <c r="M4679" s="36" t="n"/>
      <c r="P4679" s="37" t="n"/>
      <c r="Q4679" s="38">
        <f>IF($C4679="",0,IF(OR(LOWER(TRIM($G4679))="omani",LOWER(TRIM($G4679))="oman",LOWER(TRIM($G4679))="om",LOWER(TRIM($G4679))="local"),1,0))</f>
        <v/>
      </c>
      <c r="R4679" s="38">
        <f>IF($C4679="",0,IF(OR(ISNUMBER(SEARCH("resign",$N4679)),ISNUMBER(SEARCH("terminat",$N4679)),ISNUMBER(SEARCH("inactive",$N4679)),ISNUMBER(SEARCH("vacan",$N4679)),ISNUMBER(SEARCH("deceased",$N4679)),ISNUMBER(SEARCH("separated",$N4679))),0,1))</f>
        <v/>
      </c>
      <c r="S4679">
        <f>IF(OR($R4679=0,NOT(ISNUMBER($I4679))),"",IFERROR(DATEDIF($I4679,DATE(FY,1,1),"y"),""))</f>
        <v/>
      </c>
      <c r="T4679">
        <f>IF(OR($R4679=0,NOT(ISNUMBER($J4679))),"",IFERROR(DATEDIF($J4679,DATE(FY,1,1),"y"),0))</f>
        <v/>
      </c>
      <c r="U4679" s="38">
        <f>IF(OR($R4679=0,NOT(ISNUMBER($I4679))),0,IF(YEAR($I4679)+IF($Q4679=1,RetAgeO,RetAgeE)=FY,MONTH($I4679),IF(YEAR($I4679)+IF($Q4679=1,RetAgeO,RetAgeE)&lt;FY,1,0)))</f>
        <v/>
      </c>
      <c r="V4679" s="38">
        <f>IF(OR($R4679=0,NOT(ISNUMBER($K4679))),0,IF(YEAR($K4679)=FY,MONTH($K4679),IF(YEAR($K4679)&lt;FY,1,0)))</f>
        <v/>
      </c>
      <c r="W4679" s="38">
        <f>IF($R4679=0,0,MIN(12,IF(AND(ISNUMBER($O4679),$O4679&gt;=1,$O4679&lt;=12),INT($O4679),12),IF(AND(RetireExit="Yes",$U4679&gt;0),$U4679,12),IF(AND(ContractExit="Yes",$V4679&gt;0),$V4679,12)))</f>
        <v/>
      </c>
      <c r="X4679" s="37">
        <f>IF(ISNUMBER($P4679),$P4679,IncPct)</f>
        <v/>
      </c>
      <c r="Y4679" s="39">
        <f>IF($W4679=0,0,MAX(0,MIN($W4679,IncMonth-1))+MAX(0,$W4679-IncMonth+1)*(1+$X4679))</f>
        <v/>
      </c>
      <c r="Z4679" s="40">
        <f>IF($C4679="",0,IFERROR(INDEX(Departments!$B$5:$B$54,MATCH($C4679,Departments!$A$5:$A$54,0)),0))</f>
        <v/>
      </c>
      <c r="AA4679" s="41">
        <f>N($L4679)*$Y4679</f>
        <v/>
      </c>
      <c r="AB4679" s="41">
        <f>N($M4679)*$Y4679</f>
        <v/>
      </c>
      <c r="AC4679" s="41">
        <f>$AA4679*$Z4679</f>
        <v/>
      </c>
      <c r="AD4679" s="41">
        <f>$AA4679*BonusMonths/12</f>
        <v/>
      </c>
      <c r="AE4679" s="41">
        <f>($AA4679+SI_Gross*$AB4679)*IF($Q4679=1,SI_O,SI_E)</f>
        <v/>
      </c>
      <c r="AF4679" s="41">
        <f>IF($Q4679=1,0,$AA4679*EOSB)</f>
        <v/>
      </c>
      <c r="AG4679" s="41">
        <f>$AN4679*$W4679</f>
        <v/>
      </c>
      <c r="AH4679" s="41">
        <f>SUM($AA4679:$AG4679)</f>
        <v/>
      </c>
      <c r="AI4679" s="41">
        <f>12*($AM4679+$AN4679)</f>
        <v/>
      </c>
      <c r="AJ4679" s="41">
        <f>$AM4679*((IncMonth-1)+(13-IncMonth)*(1+$X4679))+12*$AN4679</f>
        <v/>
      </c>
      <c r="AK4679" s="41">
        <f>IF($R4679=1,N($L4679)+N($M4679),0)</f>
        <v/>
      </c>
      <c r="AL4679">
        <f>IF($C4679="","",IF(N($L4679)&lt;=0,"Basic salary missing",IF(ISNA(MATCH($C4679,Departments!$A$5:$A$54,0)),"Department not on Departments sheet",IF(AND($I4679&lt;&gt;"",NOT(ISNUMBER($I4679))),"Date of birth is text, not a date",IF(AND($K4679&lt;&gt;"",NOT(ISNUMBER($K4679))),"Contract end is text, not a date","")))))</f>
        <v/>
      </c>
      <c r="AM4679" s="41">
        <f>IF($R4679=0,0,N($L4679)*(1+$Z4679+BonusMonths/12+IF($Q4679=1,0,EOSB))+N($M4679)+(N($L4679)+SI_Gross*N($M4679))*IF($Q4679=1,SI_O,SI_E))</f>
        <v/>
      </c>
      <c r="AN4679" s="41">
        <f>IF($R4679=0,0,(IF($Q4679=1,MedO,MedE+Ticket)+Training)/12)</f>
        <v/>
      </c>
    </row>
    <row r="4680">
      <c r="I4680" s="35" t="n"/>
      <c r="J4680" s="35" t="n"/>
      <c r="K4680" s="35" t="n"/>
      <c r="L4680" s="36" t="n"/>
      <c r="M4680" s="36" t="n"/>
      <c r="P4680" s="37" t="n"/>
      <c r="Q4680" s="38">
        <f>IF($C4680="",0,IF(OR(LOWER(TRIM($G4680))="omani",LOWER(TRIM($G4680))="oman",LOWER(TRIM($G4680))="om",LOWER(TRIM($G4680))="local"),1,0))</f>
        <v/>
      </c>
      <c r="R4680" s="38">
        <f>IF($C4680="",0,IF(OR(ISNUMBER(SEARCH("resign",$N4680)),ISNUMBER(SEARCH("terminat",$N4680)),ISNUMBER(SEARCH("inactive",$N4680)),ISNUMBER(SEARCH("vacan",$N4680)),ISNUMBER(SEARCH("deceased",$N4680)),ISNUMBER(SEARCH("separated",$N4680))),0,1))</f>
        <v/>
      </c>
      <c r="S4680">
        <f>IF(OR($R4680=0,NOT(ISNUMBER($I4680))),"",IFERROR(DATEDIF($I4680,DATE(FY,1,1),"y"),""))</f>
        <v/>
      </c>
      <c r="T4680">
        <f>IF(OR($R4680=0,NOT(ISNUMBER($J4680))),"",IFERROR(DATEDIF($J4680,DATE(FY,1,1),"y"),0))</f>
        <v/>
      </c>
      <c r="U4680" s="38">
        <f>IF(OR($R4680=0,NOT(ISNUMBER($I4680))),0,IF(YEAR($I4680)+IF($Q4680=1,RetAgeO,RetAgeE)=FY,MONTH($I4680),IF(YEAR($I4680)+IF($Q4680=1,RetAgeO,RetAgeE)&lt;FY,1,0)))</f>
        <v/>
      </c>
      <c r="V4680" s="38">
        <f>IF(OR($R4680=0,NOT(ISNUMBER($K4680))),0,IF(YEAR($K4680)=FY,MONTH($K4680),IF(YEAR($K4680)&lt;FY,1,0)))</f>
        <v/>
      </c>
      <c r="W4680" s="38">
        <f>IF($R4680=0,0,MIN(12,IF(AND(ISNUMBER($O4680),$O4680&gt;=1,$O4680&lt;=12),INT($O4680),12),IF(AND(RetireExit="Yes",$U4680&gt;0),$U4680,12),IF(AND(ContractExit="Yes",$V4680&gt;0),$V4680,12)))</f>
        <v/>
      </c>
      <c r="X4680" s="37">
        <f>IF(ISNUMBER($P4680),$P4680,IncPct)</f>
        <v/>
      </c>
      <c r="Y4680" s="39">
        <f>IF($W4680=0,0,MAX(0,MIN($W4680,IncMonth-1))+MAX(0,$W4680-IncMonth+1)*(1+$X4680))</f>
        <v/>
      </c>
      <c r="Z4680" s="40">
        <f>IF($C4680="",0,IFERROR(INDEX(Departments!$B$5:$B$54,MATCH($C4680,Departments!$A$5:$A$54,0)),0))</f>
        <v/>
      </c>
      <c r="AA4680" s="41">
        <f>N($L4680)*$Y4680</f>
        <v/>
      </c>
      <c r="AB4680" s="41">
        <f>N($M4680)*$Y4680</f>
        <v/>
      </c>
      <c r="AC4680" s="41">
        <f>$AA4680*$Z4680</f>
        <v/>
      </c>
      <c r="AD4680" s="41">
        <f>$AA4680*BonusMonths/12</f>
        <v/>
      </c>
      <c r="AE4680" s="41">
        <f>($AA4680+SI_Gross*$AB4680)*IF($Q4680=1,SI_O,SI_E)</f>
        <v/>
      </c>
      <c r="AF4680" s="41">
        <f>IF($Q4680=1,0,$AA4680*EOSB)</f>
        <v/>
      </c>
      <c r="AG4680" s="41">
        <f>$AN4680*$W4680</f>
        <v/>
      </c>
      <c r="AH4680" s="41">
        <f>SUM($AA4680:$AG4680)</f>
        <v/>
      </c>
      <c r="AI4680" s="41">
        <f>12*($AM4680+$AN4680)</f>
        <v/>
      </c>
      <c r="AJ4680" s="41">
        <f>$AM4680*((IncMonth-1)+(13-IncMonth)*(1+$X4680))+12*$AN4680</f>
        <v/>
      </c>
      <c r="AK4680" s="41">
        <f>IF($R4680=1,N($L4680)+N($M4680),0)</f>
        <v/>
      </c>
      <c r="AL4680">
        <f>IF($C4680="","",IF(N($L4680)&lt;=0,"Basic salary missing",IF(ISNA(MATCH($C4680,Departments!$A$5:$A$54,0)),"Department not on Departments sheet",IF(AND($I4680&lt;&gt;"",NOT(ISNUMBER($I4680))),"Date of birth is text, not a date",IF(AND($K4680&lt;&gt;"",NOT(ISNUMBER($K4680))),"Contract end is text, not a date","")))))</f>
        <v/>
      </c>
      <c r="AM4680" s="41">
        <f>IF($R4680=0,0,N($L4680)*(1+$Z4680+BonusMonths/12+IF($Q4680=1,0,EOSB))+N($M4680)+(N($L4680)+SI_Gross*N($M4680))*IF($Q4680=1,SI_O,SI_E))</f>
        <v/>
      </c>
      <c r="AN4680" s="41">
        <f>IF($R4680=0,0,(IF($Q4680=1,MedO,MedE+Ticket)+Training)/12)</f>
        <v/>
      </c>
    </row>
    <row r="4681">
      <c r="I4681" s="35" t="n"/>
      <c r="J4681" s="35" t="n"/>
      <c r="K4681" s="35" t="n"/>
      <c r="L4681" s="36" t="n"/>
      <c r="M4681" s="36" t="n"/>
      <c r="P4681" s="37" t="n"/>
      <c r="Q4681" s="38">
        <f>IF($C4681="",0,IF(OR(LOWER(TRIM($G4681))="omani",LOWER(TRIM($G4681))="oman",LOWER(TRIM($G4681))="om",LOWER(TRIM($G4681))="local"),1,0))</f>
        <v/>
      </c>
      <c r="R4681" s="38">
        <f>IF($C4681="",0,IF(OR(ISNUMBER(SEARCH("resign",$N4681)),ISNUMBER(SEARCH("terminat",$N4681)),ISNUMBER(SEARCH("inactive",$N4681)),ISNUMBER(SEARCH("vacan",$N4681)),ISNUMBER(SEARCH("deceased",$N4681)),ISNUMBER(SEARCH("separated",$N4681))),0,1))</f>
        <v/>
      </c>
      <c r="S4681">
        <f>IF(OR($R4681=0,NOT(ISNUMBER($I4681))),"",IFERROR(DATEDIF($I4681,DATE(FY,1,1),"y"),""))</f>
        <v/>
      </c>
      <c r="T4681">
        <f>IF(OR($R4681=0,NOT(ISNUMBER($J4681))),"",IFERROR(DATEDIF($J4681,DATE(FY,1,1),"y"),0))</f>
        <v/>
      </c>
      <c r="U4681" s="38">
        <f>IF(OR($R4681=0,NOT(ISNUMBER($I4681))),0,IF(YEAR($I4681)+IF($Q4681=1,RetAgeO,RetAgeE)=FY,MONTH($I4681),IF(YEAR($I4681)+IF($Q4681=1,RetAgeO,RetAgeE)&lt;FY,1,0)))</f>
        <v/>
      </c>
      <c r="V4681" s="38">
        <f>IF(OR($R4681=0,NOT(ISNUMBER($K4681))),0,IF(YEAR($K4681)=FY,MONTH($K4681),IF(YEAR($K4681)&lt;FY,1,0)))</f>
        <v/>
      </c>
      <c r="W4681" s="38">
        <f>IF($R4681=0,0,MIN(12,IF(AND(ISNUMBER($O4681),$O4681&gt;=1,$O4681&lt;=12),INT($O4681),12),IF(AND(RetireExit="Yes",$U4681&gt;0),$U4681,12),IF(AND(ContractExit="Yes",$V4681&gt;0),$V4681,12)))</f>
        <v/>
      </c>
      <c r="X4681" s="37">
        <f>IF(ISNUMBER($P4681),$P4681,IncPct)</f>
        <v/>
      </c>
      <c r="Y4681" s="39">
        <f>IF($W4681=0,0,MAX(0,MIN($W4681,IncMonth-1))+MAX(0,$W4681-IncMonth+1)*(1+$X4681))</f>
        <v/>
      </c>
      <c r="Z4681" s="40">
        <f>IF($C4681="",0,IFERROR(INDEX(Departments!$B$5:$B$54,MATCH($C4681,Departments!$A$5:$A$54,0)),0))</f>
        <v/>
      </c>
      <c r="AA4681" s="41">
        <f>N($L4681)*$Y4681</f>
        <v/>
      </c>
      <c r="AB4681" s="41">
        <f>N($M4681)*$Y4681</f>
        <v/>
      </c>
      <c r="AC4681" s="41">
        <f>$AA4681*$Z4681</f>
        <v/>
      </c>
      <c r="AD4681" s="41">
        <f>$AA4681*BonusMonths/12</f>
        <v/>
      </c>
      <c r="AE4681" s="41">
        <f>($AA4681+SI_Gross*$AB4681)*IF($Q4681=1,SI_O,SI_E)</f>
        <v/>
      </c>
      <c r="AF4681" s="41">
        <f>IF($Q4681=1,0,$AA4681*EOSB)</f>
        <v/>
      </c>
      <c r="AG4681" s="41">
        <f>$AN4681*$W4681</f>
        <v/>
      </c>
      <c r="AH4681" s="41">
        <f>SUM($AA4681:$AG4681)</f>
        <v/>
      </c>
      <c r="AI4681" s="41">
        <f>12*($AM4681+$AN4681)</f>
        <v/>
      </c>
      <c r="AJ4681" s="41">
        <f>$AM4681*((IncMonth-1)+(13-IncMonth)*(1+$X4681))+12*$AN4681</f>
        <v/>
      </c>
      <c r="AK4681" s="41">
        <f>IF($R4681=1,N($L4681)+N($M4681),0)</f>
        <v/>
      </c>
      <c r="AL4681">
        <f>IF($C4681="","",IF(N($L4681)&lt;=0,"Basic salary missing",IF(ISNA(MATCH($C4681,Departments!$A$5:$A$54,0)),"Department not on Departments sheet",IF(AND($I4681&lt;&gt;"",NOT(ISNUMBER($I4681))),"Date of birth is text, not a date",IF(AND($K4681&lt;&gt;"",NOT(ISNUMBER($K4681))),"Contract end is text, not a date","")))))</f>
        <v/>
      </c>
      <c r="AM4681" s="41">
        <f>IF($R4681=0,0,N($L4681)*(1+$Z4681+BonusMonths/12+IF($Q4681=1,0,EOSB))+N($M4681)+(N($L4681)+SI_Gross*N($M4681))*IF($Q4681=1,SI_O,SI_E))</f>
        <v/>
      </c>
      <c r="AN4681" s="41">
        <f>IF($R4681=0,0,(IF($Q4681=1,MedO,MedE+Ticket)+Training)/12)</f>
        <v/>
      </c>
    </row>
    <row r="4682">
      <c r="I4682" s="35" t="n"/>
      <c r="J4682" s="35" t="n"/>
      <c r="K4682" s="35" t="n"/>
      <c r="L4682" s="36" t="n"/>
      <c r="M4682" s="36" t="n"/>
      <c r="P4682" s="37" t="n"/>
      <c r="Q4682" s="38">
        <f>IF($C4682="",0,IF(OR(LOWER(TRIM($G4682))="omani",LOWER(TRIM($G4682))="oman",LOWER(TRIM($G4682))="om",LOWER(TRIM($G4682))="local"),1,0))</f>
        <v/>
      </c>
      <c r="R4682" s="38">
        <f>IF($C4682="",0,IF(OR(ISNUMBER(SEARCH("resign",$N4682)),ISNUMBER(SEARCH("terminat",$N4682)),ISNUMBER(SEARCH("inactive",$N4682)),ISNUMBER(SEARCH("vacan",$N4682)),ISNUMBER(SEARCH("deceased",$N4682)),ISNUMBER(SEARCH("separated",$N4682))),0,1))</f>
        <v/>
      </c>
      <c r="S4682">
        <f>IF(OR($R4682=0,NOT(ISNUMBER($I4682))),"",IFERROR(DATEDIF($I4682,DATE(FY,1,1),"y"),""))</f>
        <v/>
      </c>
      <c r="T4682">
        <f>IF(OR($R4682=0,NOT(ISNUMBER($J4682))),"",IFERROR(DATEDIF($J4682,DATE(FY,1,1),"y"),0))</f>
        <v/>
      </c>
      <c r="U4682" s="38">
        <f>IF(OR($R4682=0,NOT(ISNUMBER($I4682))),0,IF(YEAR($I4682)+IF($Q4682=1,RetAgeO,RetAgeE)=FY,MONTH($I4682),IF(YEAR($I4682)+IF($Q4682=1,RetAgeO,RetAgeE)&lt;FY,1,0)))</f>
        <v/>
      </c>
      <c r="V4682" s="38">
        <f>IF(OR($R4682=0,NOT(ISNUMBER($K4682))),0,IF(YEAR($K4682)=FY,MONTH($K4682),IF(YEAR($K4682)&lt;FY,1,0)))</f>
        <v/>
      </c>
      <c r="W4682" s="38">
        <f>IF($R4682=0,0,MIN(12,IF(AND(ISNUMBER($O4682),$O4682&gt;=1,$O4682&lt;=12),INT($O4682),12),IF(AND(RetireExit="Yes",$U4682&gt;0),$U4682,12),IF(AND(ContractExit="Yes",$V4682&gt;0),$V4682,12)))</f>
        <v/>
      </c>
      <c r="X4682" s="37">
        <f>IF(ISNUMBER($P4682),$P4682,IncPct)</f>
        <v/>
      </c>
      <c r="Y4682" s="39">
        <f>IF($W4682=0,0,MAX(0,MIN($W4682,IncMonth-1))+MAX(0,$W4682-IncMonth+1)*(1+$X4682))</f>
        <v/>
      </c>
      <c r="Z4682" s="40">
        <f>IF($C4682="",0,IFERROR(INDEX(Departments!$B$5:$B$54,MATCH($C4682,Departments!$A$5:$A$54,0)),0))</f>
        <v/>
      </c>
      <c r="AA4682" s="41">
        <f>N($L4682)*$Y4682</f>
        <v/>
      </c>
      <c r="AB4682" s="41">
        <f>N($M4682)*$Y4682</f>
        <v/>
      </c>
      <c r="AC4682" s="41">
        <f>$AA4682*$Z4682</f>
        <v/>
      </c>
      <c r="AD4682" s="41">
        <f>$AA4682*BonusMonths/12</f>
        <v/>
      </c>
      <c r="AE4682" s="41">
        <f>($AA4682+SI_Gross*$AB4682)*IF($Q4682=1,SI_O,SI_E)</f>
        <v/>
      </c>
      <c r="AF4682" s="41">
        <f>IF($Q4682=1,0,$AA4682*EOSB)</f>
        <v/>
      </c>
      <c r="AG4682" s="41">
        <f>$AN4682*$W4682</f>
        <v/>
      </c>
      <c r="AH4682" s="41">
        <f>SUM($AA4682:$AG4682)</f>
        <v/>
      </c>
      <c r="AI4682" s="41">
        <f>12*($AM4682+$AN4682)</f>
        <v/>
      </c>
      <c r="AJ4682" s="41">
        <f>$AM4682*((IncMonth-1)+(13-IncMonth)*(1+$X4682))+12*$AN4682</f>
        <v/>
      </c>
      <c r="AK4682" s="41">
        <f>IF($R4682=1,N($L4682)+N($M4682),0)</f>
        <v/>
      </c>
      <c r="AL4682">
        <f>IF($C4682="","",IF(N($L4682)&lt;=0,"Basic salary missing",IF(ISNA(MATCH($C4682,Departments!$A$5:$A$54,0)),"Department not on Departments sheet",IF(AND($I4682&lt;&gt;"",NOT(ISNUMBER($I4682))),"Date of birth is text, not a date",IF(AND($K4682&lt;&gt;"",NOT(ISNUMBER($K4682))),"Contract end is text, not a date","")))))</f>
        <v/>
      </c>
      <c r="AM4682" s="41">
        <f>IF($R4682=0,0,N($L4682)*(1+$Z4682+BonusMonths/12+IF($Q4682=1,0,EOSB))+N($M4682)+(N($L4682)+SI_Gross*N($M4682))*IF($Q4682=1,SI_O,SI_E))</f>
        <v/>
      </c>
      <c r="AN4682" s="41">
        <f>IF($R4682=0,0,(IF($Q4682=1,MedO,MedE+Ticket)+Training)/12)</f>
        <v/>
      </c>
    </row>
    <row r="4683">
      <c r="I4683" s="35" t="n"/>
      <c r="J4683" s="35" t="n"/>
      <c r="K4683" s="35" t="n"/>
      <c r="L4683" s="36" t="n"/>
      <c r="M4683" s="36" t="n"/>
      <c r="P4683" s="37" t="n"/>
      <c r="Q4683" s="38">
        <f>IF($C4683="",0,IF(OR(LOWER(TRIM($G4683))="omani",LOWER(TRIM($G4683))="oman",LOWER(TRIM($G4683))="om",LOWER(TRIM($G4683))="local"),1,0))</f>
        <v/>
      </c>
      <c r="R4683" s="38">
        <f>IF($C4683="",0,IF(OR(ISNUMBER(SEARCH("resign",$N4683)),ISNUMBER(SEARCH("terminat",$N4683)),ISNUMBER(SEARCH("inactive",$N4683)),ISNUMBER(SEARCH("vacan",$N4683)),ISNUMBER(SEARCH("deceased",$N4683)),ISNUMBER(SEARCH("separated",$N4683))),0,1))</f>
        <v/>
      </c>
      <c r="S4683">
        <f>IF(OR($R4683=0,NOT(ISNUMBER($I4683))),"",IFERROR(DATEDIF($I4683,DATE(FY,1,1),"y"),""))</f>
        <v/>
      </c>
      <c r="T4683">
        <f>IF(OR($R4683=0,NOT(ISNUMBER($J4683))),"",IFERROR(DATEDIF($J4683,DATE(FY,1,1),"y"),0))</f>
        <v/>
      </c>
      <c r="U4683" s="38">
        <f>IF(OR($R4683=0,NOT(ISNUMBER($I4683))),0,IF(YEAR($I4683)+IF($Q4683=1,RetAgeO,RetAgeE)=FY,MONTH($I4683),IF(YEAR($I4683)+IF($Q4683=1,RetAgeO,RetAgeE)&lt;FY,1,0)))</f>
        <v/>
      </c>
      <c r="V4683" s="38">
        <f>IF(OR($R4683=0,NOT(ISNUMBER($K4683))),0,IF(YEAR($K4683)=FY,MONTH($K4683),IF(YEAR($K4683)&lt;FY,1,0)))</f>
        <v/>
      </c>
      <c r="W4683" s="38">
        <f>IF($R4683=0,0,MIN(12,IF(AND(ISNUMBER($O4683),$O4683&gt;=1,$O4683&lt;=12),INT($O4683),12),IF(AND(RetireExit="Yes",$U4683&gt;0),$U4683,12),IF(AND(ContractExit="Yes",$V4683&gt;0),$V4683,12)))</f>
        <v/>
      </c>
      <c r="X4683" s="37">
        <f>IF(ISNUMBER($P4683),$P4683,IncPct)</f>
        <v/>
      </c>
      <c r="Y4683" s="39">
        <f>IF($W4683=0,0,MAX(0,MIN($W4683,IncMonth-1))+MAX(0,$W4683-IncMonth+1)*(1+$X4683))</f>
        <v/>
      </c>
      <c r="Z4683" s="40">
        <f>IF($C4683="",0,IFERROR(INDEX(Departments!$B$5:$B$54,MATCH($C4683,Departments!$A$5:$A$54,0)),0))</f>
        <v/>
      </c>
      <c r="AA4683" s="41">
        <f>N($L4683)*$Y4683</f>
        <v/>
      </c>
      <c r="AB4683" s="41">
        <f>N($M4683)*$Y4683</f>
        <v/>
      </c>
      <c r="AC4683" s="41">
        <f>$AA4683*$Z4683</f>
        <v/>
      </c>
      <c r="AD4683" s="41">
        <f>$AA4683*BonusMonths/12</f>
        <v/>
      </c>
      <c r="AE4683" s="41">
        <f>($AA4683+SI_Gross*$AB4683)*IF($Q4683=1,SI_O,SI_E)</f>
        <v/>
      </c>
      <c r="AF4683" s="41">
        <f>IF($Q4683=1,0,$AA4683*EOSB)</f>
        <v/>
      </c>
      <c r="AG4683" s="41">
        <f>$AN4683*$W4683</f>
        <v/>
      </c>
      <c r="AH4683" s="41">
        <f>SUM($AA4683:$AG4683)</f>
        <v/>
      </c>
      <c r="AI4683" s="41">
        <f>12*($AM4683+$AN4683)</f>
        <v/>
      </c>
      <c r="AJ4683" s="41">
        <f>$AM4683*((IncMonth-1)+(13-IncMonth)*(1+$X4683))+12*$AN4683</f>
        <v/>
      </c>
      <c r="AK4683" s="41">
        <f>IF($R4683=1,N($L4683)+N($M4683),0)</f>
        <v/>
      </c>
      <c r="AL4683">
        <f>IF($C4683="","",IF(N($L4683)&lt;=0,"Basic salary missing",IF(ISNA(MATCH($C4683,Departments!$A$5:$A$54,0)),"Department not on Departments sheet",IF(AND($I4683&lt;&gt;"",NOT(ISNUMBER($I4683))),"Date of birth is text, not a date",IF(AND($K4683&lt;&gt;"",NOT(ISNUMBER($K4683))),"Contract end is text, not a date","")))))</f>
        <v/>
      </c>
      <c r="AM4683" s="41">
        <f>IF($R4683=0,0,N($L4683)*(1+$Z4683+BonusMonths/12+IF($Q4683=1,0,EOSB))+N($M4683)+(N($L4683)+SI_Gross*N($M4683))*IF($Q4683=1,SI_O,SI_E))</f>
        <v/>
      </c>
      <c r="AN4683" s="41">
        <f>IF($R4683=0,0,(IF($Q4683=1,MedO,MedE+Ticket)+Training)/12)</f>
        <v/>
      </c>
    </row>
    <row r="4684">
      <c r="I4684" s="35" t="n"/>
      <c r="J4684" s="35" t="n"/>
      <c r="K4684" s="35" t="n"/>
      <c r="L4684" s="36" t="n"/>
      <c r="M4684" s="36" t="n"/>
      <c r="P4684" s="37" t="n"/>
      <c r="Q4684" s="38">
        <f>IF($C4684="",0,IF(OR(LOWER(TRIM($G4684))="omani",LOWER(TRIM($G4684))="oman",LOWER(TRIM($G4684))="om",LOWER(TRIM($G4684))="local"),1,0))</f>
        <v/>
      </c>
      <c r="R4684" s="38">
        <f>IF($C4684="",0,IF(OR(ISNUMBER(SEARCH("resign",$N4684)),ISNUMBER(SEARCH("terminat",$N4684)),ISNUMBER(SEARCH("inactive",$N4684)),ISNUMBER(SEARCH("vacan",$N4684)),ISNUMBER(SEARCH("deceased",$N4684)),ISNUMBER(SEARCH("separated",$N4684))),0,1))</f>
        <v/>
      </c>
      <c r="S4684">
        <f>IF(OR($R4684=0,NOT(ISNUMBER($I4684))),"",IFERROR(DATEDIF($I4684,DATE(FY,1,1),"y"),""))</f>
        <v/>
      </c>
      <c r="T4684">
        <f>IF(OR($R4684=0,NOT(ISNUMBER($J4684))),"",IFERROR(DATEDIF($J4684,DATE(FY,1,1),"y"),0))</f>
        <v/>
      </c>
      <c r="U4684" s="38">
        <f>IF(OR($R4684=0,NOT(ISNUMBER($I4684))),0,IF(YEAR($I4684)+IF($Q4684=1,RetAgeO,RetAgeE)=FY,MONTH($I4684),IF(YEAR($I4684)+IF($Q4684=1,RetAgeO,RetAgeE)&lt;FY,1,0)))</f>
        <v/>
      </c>
      <c r="V4684" s="38">
        <f>IF(OR($R4684=0,NOT(ISNUMBER($K4684))),0,IF(YEAR($K4684)=FY,MONTH($K4684),IF(YEAR($K4684)&lt;FY,1,0)))</f>
        <v/>
      </c>
      <c r="W4684" s="38">
        <f>IF($R4684=0,0,MIN(12,IF(AND(ISNUMBER($O4684),$O4684&gt;=1,$O4684&lt;=12),INT($O4684),12),IF(AND(RetireExit="Yes",$U4684&gt;0),$U4684,12),IF(AND(ContractExit="Yes",$V4684&gt;0),$V4684,12)))</f>
        <v/>
      </c>
      <c r="X4684" s="37">
        <f>IF(ISNUMBER($P4684),$P4684,IncPct)</f>
        <v/>
      </c>
      <c r="Y4684" s="39">
        <f>IF($W4684=0,0,MAX(0,MIN($W4684,IncMonth-1))+MAX(0,$W4684-IncMonth+1)*(1+$X4684))</f>
        <v/>
      </c>
      <c r="Z4684" s="40">
        <f>IF($C4684="",0,IFERROR(INDEX(Departments!$B$5:$B$54,MATCH($C4684,Departments!$A$5:$A$54,0)),0))</f>
        <v/>
      </c>
      <c r="AA4684" s="41">
        <f>N($L4684)*$Y4684</f>
        <v/>
      </c>
      <c r="AB4684" s="41">
        <f>N($M4684)*$Y4684</f>
        <v/>
      </c>
      <c r="AC4684" s="41">
        <f>$AA4684*$Z4684</f>
        <v/>
      </c>
      <c r="AD4684" s="41">
        <f>$AA4684*BonusMonths/12</f>
        <v/>
      </c>
      <c r="AE4684" s="41">
        <f>($AA4684+SI_Gross*$AB4684)*IF($Q4684=1,SI_O,SI_E)</f>
        <v/>
      </c>
      <c r="AF4684" s="41">
        <f>IF($Q4684=1,0,$AA4684*EOSB)</f>
        <v/>
      </c>
      <c r="AG4684" s="41">
        <f>$AN4684*$W4684</f>
        <v/>
      </c>
      <c r="AH4684" s="41">
        <f>SUM($AA4684:$AG4684)</f>
        <v/>
      </c>
      <c r="AI4684" s="41">
        <f>12*($AM4684+$AN4684)</f>
        <v/>
      </c>
      <c r="AJ4684" s="41">
        <f>$AM4684*((IncMonth-1)+(13-IncMonth)*(1+$X4684))+12*$AN4684</f>
        <v/>
      </c>
      <c r="AK4684" s="41">
        <f>IF($R4684=1,N($L4684)+N($M4684),0)</f>
        <v/>
      </c>
      <c r="AL4684">
        <f>IF($C4684="","",IF(N($L4684)&lt;=0,"Basic salary missing",IF(ISNA(MATCH($C4684,Departments!$A$5:$A$54,0)),"Department not on Departments sheet",IF(AND($I4684&lt;&gt;"",NOT(ISNUMBER($I4684))),"Date of birth is text, not a date",IF(AND($K4684&lt;&gt;"",NOT(ISNUMBER($K4684))),"Contract end is text, not a date","")))))</f>
        <v/>
      </c>
      <c r="AM4684" s="41">
        <f>IF($R4684=0,0,N($L4684)*(1+$Z4684+BonusMonths/12+IF($Q4684=1,0,EOSB))+N($M4684)+(N($L4684)+SI_Gross*N($M4684))*IF($Q4684=1,SI_O,SI_E))</f>
        <v/>
      </c>
      <c r="AN4684" s="41">
        <f>IF($R4684=0,0,(IF($Q4684=1,MedO,MedE+Ticket)+Training)/12)</f>
        <v/>
      </c>
    </row>
    <row r="4685">
      <c r="I4685" s="35" t="n"/>
      <c r="J4685" s="35" t="n"/>
      <c r="K4685" s="35" t="n"/>
      <c r="L4685" s="36" t="n"/>
      <c r="M4685" s="36" t="n"/>
      <c r="P4685" s="37" t="n"/>
      <c r="Q4685" s="38">
        <f>IF($C4685="",0,IF(OR(LOWER(TRIM($G4685))="omani",LOWER(TRIM($G4685))="oman",LOWER(TRIM($G4685))="om",LOWER(TRIM($G4685))="local"),1,0))</f>
        <v/>
      </c>
      <c r="R4685" s="38">
        <f>IF($C4685="",0,IF(OR(ISNUMBER(SEARCH("resign",$N4685)),ISNUMBER(SEARCH("terminat",$N4685)),ISNUMBER(SEARCH("inactive",$N4685)),ISNUMBER(SEARCH("vacan",$N4685)),ISNUMBER(SEARCH("deceased",$N4685)),ISNUMBER(SEARCH("separated",$N4685))),0,1))</f>
        <v/>
      </c>
      <c r="S4685">
        <f>IF(OR($R4685=0,NOT(ISNUMBER($I4685))),"",IFERROR(DATEDIF($I4685,DATE(FY,1,1),"y"),""))</f>
        <v/>
      </c>
      <c r="T4685">
        <f>IF(OR($R4685=0,NOT(ISNUMBER($J4685))),"",IFERROR(DATEDIF($J4685,DATE(FY,1,1),"y"),0))</f>
        <v/>
      </c>
      <c r="U4685" s="38">
        <f>IF(OR($R4685=0,NOT(ISNUMBER($I4685))),0,IF(YEAR($I4685)+IF($Q4685=1,RetAgeO,RetAgeE)=FY,MONTH($I4685),IF(YEAR($I4685)+IF($Q4685=1,RetAgeO,RetAgeE)&lt;FY,1,0)))</f>
        <v/>
      </c>
      <c r="V4685" s="38">
        <f>IF(OR($R4685=0,NOT(ISNUMBER($K4685))),0,IF(YEAR($K4685)=FY,MONTH($K4685),IF(YEAR($K4685)&lt;FY,1,0)))</f>
        <v/>
      </c>
      <c r="W4685" s="38">
        <f>IF($R4685=0,0,MIN(12,IF(AND(ISNUMBER($O4685),$O4685&gt;=1,$O4685&lt;=12),INT($O4685),12),IF(AND(RetireExit="Yes",$U4685&gt;0),$U4685,12),IF(AND(ContractExit="Yes",$V4685&gt;0),$V4685,12)))</f>
        <v/>
      </c>
      <c r="X4685" s="37">
        <f>IF(ISNUMBER($P4685),$P4685,IncPct)</f>
        <v/>
      </c>
      <c r="Y4685" s="39">
        <f>IF($W4685=0,0,MAX(0,MIN($W4685,IncMonth-1))+MAX(0,$W4685-IncMonth+1)*(1+$X4685))</f>
        <v/>
      </c>
      <c r="Z4685" s="40">
        <f>IF($C4685="",0,IFERROR(INDEX(Departments!$B$5:$B$54,MATCH($C4685,Departments!$A$5:$A$54,0)),0))</f>
        <v/>
      </c>
      <c r="AA4685" s="41">
        <f>N($L4685)*$Y4685</f>
        <v/>
      </c>
      <c r="AB4685" s="41">
        <f>N($M4685)*$Y4685</f>
        <v/>
      </c>
      <c r="AC4685" s="41">
        <f>$AA4685*$Z4685</f>
        <v/>
      </c>
      <c r="AD4685" s="41">
        <f>$AA4685*BonusMonths/12</f>
        <v/>
      </c>
      <c r="AE4685" s="41">
        <f>($AA4685+SI_Gross*$AB4685)*IF($Q4685=1,SI_O,SI_E)</f>
        <v/>
      </c>
      <c r="AF4685" s="41">
        <f>IF($Q4685=1,0,$AA4685*EOSB)</f>
        <v/>
      </c>
      <c r="AG4685" s="41">
        <f>$AN4685*$W4685</f>
        <v/>
      </c>
      <c r="AH4685" s="41">
        <f>SUM($AA4685:$AG4685)</f>
        <v/>
      </c>
      <c r="AI4685" s="41">
        <f>12*($AM4685+$AN4685)</f>
        <v/>
      </c>
      <c r="AJ4685" s="41">
        <f>$AM4685*((IncMonth-1)+(13-IncMonth)*(1+$X4685))+12*$AN4685</f>
        <v/>
      </c>
      <c r="AK4685" s="41">
        <f>IF($R4685=1,N($L4685)+N($M4685),0)</f>
        <v/>
      </c>
      <c r="AL4685">
        <f>IF($C4685="","",IF(N($L4685)&lt;=0,"Basic salary missing",IF(ISNA(MATCH($C4685,Departments!$A$5:$A$54,0)),"Department not on Departments sheet",IF(AND($I4685&lt;&gt;"",NOT(ISNUMBER($I4685))),"Date of birth is text, not a date",IF(AND($K4685&lt;&gt;"",NOT(ISNUMBER($K4685))),"Contract end is text, not a date","")))))</f>
        <v/>
      </c>
      <c r="AM4685" s="41">
        <f>IF($R4685=0,0,N($L4685)*(1+$Z4685+BonusMonths/12+IF($Q4685=1,0,EOSB))+N($M4685)+(N($L4685)+SI_Gross*N($M4685))*IF($Q4685=1,SI_O,SI_E))</f>
        <v/>
      </c>
      <c r="AN4685" s="41">
        <f>IF($R4685=0,0,(IF($Q4685=1,MedO,MedE+Ticket)+Training)/12)</f>
        <v/>
      </c>
    </row>
    <row r="4686">
      <c r="I4686" s="35" t="n"/>
      <c r="J4686" s="35" t="n"/>
      <c r="K4686" s="35" t="n"/>
      <c r="L4686" s="36" t="n"/>
      <c r="M4686" s="36" t="n"/>
      <c r="P4686" s="37" t="n"/>
      <c r="Q4686" s="38">
        <f>IF($C4686="",0,IF(OR(LOWER(TRIM($G4686))="omani",LOWER(TRIM($G4686))="oman",LOWER(TRIM($G4686))="om",LOWER(TRIM($G4686))="local"),1,0))</f>
        <v/>
      </c>
      <c r="R4686" s="38">
        <f>IF($C4686="",0,IF(OR(ISNUMBER(SEARCH("resign",$N4686)),ISNUMBER(SEARCH("terminat",$N4686)),ISNUMBER(SEARCH("inactive",$N4686)),ISNUMBER(SEARCH("vacan",$N4686)),ISNUMBER(SEARCH("deceased",$N4686)),ISNUMBER(SEARCH("separated",$N4686))),0,1))</f>
        <v/>
      </c>
      <c r="S4686">
        <f>IF(OR($R4686=0,NOT(ISNUMBER($I4686))),"",IFERROR(DATEDIF($I4686,DATE(FY,1,1),"y"),""))</f>
        <v/>
      </c>
      <c r="T4686">
        <f>IF(OR($R4686=0,NOT(ISNUMBER($J4686))),"",IFERROR(DATEDIF($J4686,DATE(FY,1,1),"y"),0))</f>
        <v/>
      </c>
      <c r="U4686" s="38">
        <f>IF(OR($R4686=0,NOT(ISNUMBER($I4686))),0,IF(YEAR($I4686)+IF($Q4686=1,RetAgeO,RetAgeE)=FY,MONTH($I4686),IF(YEAR($I4686)+IF($Q4686=1,RetAgeO,RetAgeE)&lt;FY,1,0)))</f>
        <v/>
      </c>
      <c r="V4686" s="38">
        <f>IF(OR($R4686=0,NOT(ISNUMBER($K4686))),0,IF(YEAR($K4686)=FY,MONTH($K4686),IF(YEAR($K4686)&lt;FY,1,0)))</f>
        <v/>
      </c>
      <c r="W4686" s="38">
        <f>IF($R4686=0,0,MIN(12,IF(AND(ISNUMBER($O4686),$O4686&gt;=1,$O4686&lt;=12),INT($O4686),12),IF(AND(RetireExit="Yes",$U4686&gt;0),$U4686,12),IF(AND(ContractExit="Yes",$V4686&gt;0),$V4686,12)))</f>
        <v/>
      </c>
      <c r="X4686" s="37">
        <f>IF(ISNUMBER($P4686),$P4686,IncPct)</f>
        <v/>
      </c>
      <c r="Y4686" s="39">
        <f>IF($W4686=0,0,MAX(0,MIN($W4686,IncMonth-1))+MAX(0,$W4686-IncMonth+1)*(1+$X4686))</f>
        <v/>
      </c>
      <c r="Z4686" s="40">
        <f>IF($C4686="",0,IFERROR(INDEX(Departments!$B$5:$B$54,MATCH($C4686,Departments!$A$5:$A$54,0)),0))</f>
        <v/>
      </c>
      <c r="AA4686" s="41">
        <f>N($L4686)*$Y4686</f>
        <v/>
      </c>
      <c r="AB4686" s="41">
        <f>N($M4686)*$Y4686</f>
        <v/>
      </c>
      <c r="AC4686" s="41">
        <f>$AA4686*$Z4686</f>
        <v/>
      </c>
      <c r="AD4686" s="41">
        <f>$AA4686*BonusMonths/12</f>
        <v/>
      </c>
      <c r="AE4686" s="41">
        <f>($AA4686+SI_Gross*$AB4686)*IF($Q4686=1,SI_O,SI_E)</f>
        <v/>
      </c>
      <c r="AF4686" s="41">
        <f>IF($Q4686=1,0,$AA4686*EOSB)</f>
        <v/>
      </c>
      <c r="AG4686" s="41">
        <f>$AN4686*$W4686</f>
        <v/>
      </c>
      <c r="AH4686" s="41">
        <f>SUM($AA4686:$AG4686)</f>
        <v/>
      </c>
      <c r="AI4686" s="41">
        <f>12*($AM4686+$AN4686)</f>
        <v/>
      </c>
      <c r="AJ4686" s="41">
        <f>$AM4686*((IncMonth-1)+(13-IncMonth)*(1+$X4686))+12*$AN4686</f>
        <v/>
      </c>
      <c r="AK4686" s="41">
        <f>IF($R4686=1,N($L4686)+N($M4686),0)</f>
        <v/>
      </c>
      <c r="AL4686">
        <f>IF($C4686="","",IF(N($L4686)&lt;=0,"Basic salary missing",IF(ISNA(MATCH($C4686,Departments!$A$5:$A$54,0)),"Department not on Departments sheet",IF(AND($I4686&lt;&gt;"",NOT(ISNUMBER($I4686))),"Date of birth is text, not a date",IF(AND($K4686&lt;&gt;"",NOT(ISNUMBER($K4686))),"Contract end is text, not a date","")))))</f>
        <v/>
      </c>
      <c r="AM4686" s="41">
        <f>IF($R4686=0,0,N($L4686)*(1+$Z4686+BonusMonths/12+IF($Q4686=1,0,EOSB))+N($M4686)+(N($L4686)+SI_Gross*N($M4686))*IF($Q4686=1,SI_O,SI_E))</f>
        <v/>
      </c>
      <c r="AN4686" s="41">
        <f>IF($R4686=0,0,(IF($Q4686=1,MedO,MedE+Ticket)+Training)/12)</f>
        <v/>
      </c>
    </row>
    <row r="4687">
      <c r="I4687" s="35" t="n"/>
      <c r="J4687" s="35" t="n"/>
      <c r="K4687" s="35" t="n"/>
      <c r="L4687" s="36" t="n"/>
      <c r="M4687" s="36" t="n"/>
      <c r="P4687" s="37" t="n"/>
      <c r="Q4687" s="38">
        <f>IF($C4687="",0,IF(OR(LOWER(TRIM($G4687))="omani",LOWER(TRIM($G4687))="oman",LOWER(TRIM($G4687))="om",LOWER(TRIM($G4687))="local"),1,0))</f>
        <v/>
      </c>
      <c r="R4687" s="38">
        <f>IF($C4687="",0,IF(OR(ISNUMBER(SEARCH("resign",$N4687)),ISNUMBER(SEARCH("terminat",$N4687)),ISNUMBER(SEARCH("inactive",$N4687)),ISNUMBER(SEARCH("vacan",$N4687)),ISNUMBER(SEARCH("deceased",$N4687)),ISNUMBER(SEARCH("separated",$N4687))),0,1))</f>
        <v/>
      </c>
      <c r="S4687">
        <f>IF(OR($R4687=0,NOT(ISNUMBER($I4687))),"",IFERROR(DATEDIF($I4687,DATE(FY,1,1),"y"),""))</f>
        <v/>
      </c>
      <c r="T4687">
        <f>IF(OR($R4687=0,NOT(ISNUMBER($J4687))),"",IFERROR(DATEDIF($J4687,DATE(FY,1,1),"y"),0))</f>
        <v/>
      </c>
      <c r="U4687" s="38">
        <f>IF(OR($R4687=0,NOT(ISNUMBER($I4687))),0,IF(YEAR($I4687)+IF($Q4687=1,RetAgeO,RetAgeE)=FY,MONTH($I4687),IF(YEAR($I4687)+IF($Q4687=1,RetAgeO,RetAgeE)&lt;FY,1,0)))</f>
        <v/>
      </c>
      <c r="V4687" s="38">
        <f>IF(OR($R4687=0,NOT(ISNUMBER($K4687))),0,IF(YEAR($K4687)=FY,MONTH($K4687),IF(YEAR($K4687)&lt;FY,1,0)))</f>
        <v/>
      </c>
      <c r="W4687" s="38">
        <f>IF($R4687=0,0,MIN(12,IF(AND(ISNUMBER($O4687),$O4687&gt;=1,$O4687&lt;=12),INT($O4687),12),IF(AND(RetireExit="Yes",$U4687&gt;0),$U4687,12),IF(AND(ContractExit="Yes",$V4687&gt;0),$V4687,12)))</f>
        <v/>
      </c>
      <c r="X4687" s="37">
        <f>IF(ISNUMBER($P4687),$P4687,IncPct)</f>
        <v/>
      </c>
      <c r="Y4687" s="39">
        <f>IF($W4687=0,0,MAX(0,MIN($W4687,IncMonth-1))+MAX(0,$W4687-IncMonth+1)*(1+$X4687))</f>
        <v/>
      </c>
      <c r="Z4687" s="40">
        <f>IF($C4687="",0,IFERROR(INDEX(Departments!$B$5:$B$54,MATCH($C4687,Departments!$A$5:$A$54,0)),0))</f>
        <v/>
      </c>
      <c r="AA4687" s="41">
        <f>N($L4687)*$Y4687</f>
        <v/>
      </c>
      <c r="AB4687" s="41">
        <f>N($M4687)*$Y4687</f>
        <v/>
      </c>
      <c r="AC4687" s="41">
        <f>$AA4687*$Z4687</f>
        <v/>
      </c>
      <c r="AD4687" s="41">
        <f>$AA4687*BonusMonths/12</f>
        <v/>
      </c>
      <c r="AE4687" s="41">
        <f>($AA4687+SI_Gross*$AB4687)*IF($Q4687=1,SI_O,SI_E)</f>
        <v/>
      </c>
      <c r="AF4687" s="41">
        <f>IF($Q4687=1,0,$AA4687*EOSB)</f>
        <v/>
      </c>
      <c r="AG4687" s="41">
        <f>$AN4687*$W4687</f>
        <v/>
      </c>
      <c r="AH4687" s="41">
        <f>SUM($AA4687:$AG4687)</f>
        <v/>
      </c>
      <c r="AI4687" s="41">
        <f>12*($AM4687+$AN4687)</f>
        <v/>
      </c>
      <c r="AJ4687" s="41">
        <f>$AM4687*((IncMonth-1)+(13-IncMonth)*(1+$X4687))+12*$AN4687</f>
        <v/>
      </c>
      <c r="AK4687" s="41">
        <f>IF($R4687=1,N($L4687)+N($M4687),0)</f>
        <v/>
      </c>
      <c r="AL4687">
        <f>IF($C4687="","",IF(N($L4687)&lt;=0,"Basic salary missing",IF(ISNA(MATCH($C4687,Departments!$A$5:$A$54,0)),"Department not on Departments sheet",IF(AND($I4687&lt;&gt;"",NOT(ISNUMBER($I4687))),"Date of birth is text, not a date",IF(AND($K4687&lt;&gt;"",NOT(ISNUMBER($K4687))),"Contract end is text, not a date","")))))</f>
        <v/>
      </c>
      <c r="AM4687" s="41">
        <f>IF($R4687=0,0,N($L4687)*(1+$Z4687+BonusMonths/12+IF($Q4687=1,0,EOSB))+N($M4687)+(N($L4687)+SI_Gross*N($M4687))*IF($Q4687=1,SI_O,SI_E))</f>
        <v/>
      </c>
      <c r="AN4687" s="41">
        <f>IF($R4687=0,0,(IF($Q4687=1,MedO,MedE+Ticket)+Training)/12)</f>
        <v/>
      </c>
    </row>
    <row r="4688">
      <c r="I4688" s="35" t="n"/>
      <c r="J4688" s="35" t="n"/>
      <c r="K4688" s="35" t="n"/>
      <c r="L4688" s="36" t="n"/>
      <c r="M4688" s="36" t="n"/>
      <c r="P4688" s="37" t="n"/>
      <c r="Q4688" s="38">
        <f>IF($C4688="",0,IF(OR(LOWER(TRIM($G4688))="omani",LOWER(TRIM($G4688))="oman",LOWER(TRIM($G4688))="om",LOWER(TRIM($G4688))="local"),1,0))</f>
        <v/>
      </c>
      <c r="R4688" s="38">
        <f>IF($C4688="",0,IF(OR(ISNUMBER(SEARCH("resign",$N4688)),ISNUMBER(SEARCH("terminat",$N4688)),ISNUMBER(SEARCH("inactive",$N4688)),ISNUMBER(SEARCH("vacan",$N4688)),ISNUMBER(SEARCH("deceased",$N4688)),ISNUMBER(SEARCH("separated",$N4688))),0,1))</f>
        <v/>
      </c>
      <c r="S4688">
        <f>IF(OR($R4688=0,NOT(ISNUMBER($I4688))),"",IFERROR(DATEDIF($I4688,DATE(FY,1,1),"y"),""))</f>
        <v/>
      </c>
      <c r="T4688">
        <f>IF(OR($R4688=0,NOT(ISNUMBER($J4688))),"",IFERROR(DATEDIF($J4688,DATE(FY,1,1),"y"),0))</f>
        <v/>
      </c>
      <c r="U4688" s="38">
        <f>IF(OR($R4688=0,NOT(ISNUMBER($I4688))),0,IF(YEAR($I4688)+IF($Q4688=1,RetAgeO,RetAgeE)=FY,MONTH($I4688),IF(YEAR($I4688)+IF($Q4688=1,RetAgeO,RetAgeE)&lt;FY,1,0)))</f>
        <v/>
      </c>
      <c r="V4688" s="38">
        <f>IF(OR($R4688=0,NOT(ISNUMBER($K4688))),0,IF(YEAR($K4688)=FY,MONTH($K4688),IF(YEAR($K4688)&lt;FY,1,0)))</f>
        <v/>
      </c>
      <c r="W4688" s="38">
        <f>IF($R4688=0,0,MIN(12,IF(AND(ISNUMBER($O4688),$O4688&gt;=1,$O4688&lt;=12),INT($O4688),12),IF(AND(RetireExit="Yes",$U4688&gt;0),$U4688,12),IF(AND(ContractExit="Yes",$V4688&gt;0),$V4688,12)))</f>
        <v/>
      </c>
      <c r="X4688" s="37">
        <f>IF(ISNUMBER($P4688),$P4688,IncPct)</f>
        <v/>
      </c>
      <c r="Y4688" s="39">
        <f>IF($W4688=0,0,MAX(0,MIN($W4688,IncMonth-1))+MAX(0,$W4688-IncMonth+1)*(1+$X4688))</f>
        <v/>
      </c>
      <c r="Z4688" s="40">
        <f>IF($C4688="",0,IFERROR(INDEX(Departments!$B$5:$B$54,MATCH($C4688,Departments!$A$5:$A$54,0)),0))</f>
        <v/>
      </c>
      <c r="AA4688" s="41">
        <f>N($L4688)*$Y4688</f>
        <v/>
      </c>
      <c r="AB4688" s="41">
        <f>N($M4688)*$Y4688</f>
        <v/>
      </c>
      <c r="AC4688" s="41">
        <f>$AA4688*$Z4688</f>
        <v/>
      </c>
      <c r="AD4688" s="41">
        <f>$AA4688*BonusMonths/12</f>
        <v/>
      </c>
      <c r="AE4688" s="41">
        <f>($AA4688+SI_Gross*$AB4688)*IF($Q4688=1,SI_O,SI_E)</f>
        <v/>
      </c>
      <c r="AF4688" s="41">
        <f>IF($Q4688=1,0,$AA4688*EOSB)</f>
        <v/>
      </c>
      <c r="AG4688" s="41">
        <f>$AN4688*$W4688</f>
        <v/>
      </c>
      <c r="AH4688" s="41">
        <f>SUM($AA4688:$AG4688)</f>
        <v/>
      </c>
      <c r="AI4688" s="41">
        <f>12*($AM4688+$AN4688)</f>
        <v/>
      </c>
      <c r="AJ4688" s="41">
        <f>$AM4688*((IncMonth-1)+(13-IncMonth)*(1+$X4688))+12*$AN4688</f>
        <v/>
      </c>
      <c r="AK4688" s="41">
        <f>IF($R4688=1,N($L4688)+N($M4688),0)</f>
        <v/>
      </c>
      <c r="AL4688">
        <f>IF($C4688="","",IF(N($L4688)&lt;=0,"Basic salary missing",IF(ISNA(MATCH($C4688,Departments!$A$5:$A$54,0)),"Department not on Departments sheet",IF(AND($I4688&lt;&gt;"",NOT(ISNUMBER($I4688))),"Date of birth is text, not a date",IF(AND($K4688&lt;&gt;"",NOT(ISNUMBER($K4688))),"Contract end is text, not a date","")))))</f>
        <v/>
      </c>
      <c r="AM4688" s="41">
        <f>IF($R4688=0,0,N($L4688)*(1+$Z4688+BonusMonths/12+IF($Q4688=1,0,EOSB))+N($M4688)+(N($L4688)+SI_Gross*N($M4688))*IF($Q4688=1,SI_O,SI_E))</f>
        <v/>
      </c>
      <c r="AN4688" s="41">
        <f>IF($R4688=0,0,(IF($Q4688=1,MedO,MedE+Ticket)+Training)/12)</f>
        <v/>
      </c>
    </row>
    <row r="4689">
      <c r="I4689" s="35" t="n"/>
      <c r="J4689" s="35" t="n"/>
      <c r="K4689" s="35" t="n"/>
      <c r="L4689" s="36" t="n"/>
      <c r="M4689" s="36" t="n"/>
      <c r="P4689" s="37" t="n"/>
      <c r="Q4689" s="38">
        <f>IF($C4689="",0,IF(OR(LOWER(TRIM($G4689))="omani",LOWER(TRIM($G4689))="oman",LOWER(TRIM($G4689))="om",LOWER(TRIM($G4689))="local"),1,0))</f>
        <v/>
      </c>
      <c r="R4689" s="38">
        <f>IF($C4689="",0,IF(OR(ISNUMBER(SEARCH("resign",$N4689)),ISNUMBER(SEARCH("terminat",$N4689)),ISNUMBER(SEARCH("inactive",$N4689)),ISNUMBER(SEARCH("vacan",$N4689)),ISNUMBER(SEARCH("deceased",$N4689)),ISNUMBER(SEARCH("separated",$N4689))),0,1))</f>
        <v/>
      </c>
      <c r="S4689">
        <f>IF(OR($R4689=0,NOT(ISNUMBER($I4689))),"",IFERROR(DATEDIF($I4689,DATE(FY,1,1),"y"),""))</f>
        <v/>
      </c>
      <c r="T4689">
        <f>IF(OR($R4689=0,NOT(ISNUMBER($J4689))),"",IFERROR(DATEDIF($J4689,DATE(FY,1,1),"y"),0))</f>
        <v/>
      </c>
      <c r="U4689" s="38">
        <f>IF(OR($R4689=0,NOT(ISNUMBER($I4689))),0,IF(YEAR($I4689)+IF($Q4689=1,RetAgeO,RetAgeE)=FY,MONTH($I4689),IF(YEAR($I4689)+IF($Q4689=1,RetAgeO,RetAgeE)&lt;FY,1,0)))</f>
        <v/>
      </c>
      <c r="V4689" s="38">
        <f>IF(OR($R4689=0,NOT(ISNUMBER($K4689))),0,IF(YEAR($K4689)=FY,MONTH($K4689),IF(YEAR($K4689)&lt;FY,1,0)))</f>
        <v/>
      </c>
      <c r="W4689" s="38">
        <f>IF($R4689=0,0,MIN(12,IF(AND(ISNUMBER($O4689),$O4689&gt;=1,$O4689&lt;=12),INT($O4689),12),IF(AND(RetireExit="Yes",$U4689&gt;0),$U4689,12),IF(AND(ContractExit="Yes",$V4689&gt;0),$V4689,12)))</f>
        <v/>
      </c>
      <c r="X4689" s="37">
        <f>IF(ISNUMBER($P4689),$P4689,IncPct)</f>
        <v/>
      </c>
      <c r="Y4689" s="39">
        <f>IF($W4689=0,0,MAX(0,MIN($W4689,IncMonth-1))+MAX(0,$W4689-IncMonth+1)*(1+$X4689))</f>
        <v/>
      </c>
      <c r="Z4689" s="40">
        <f>IF($C4689="",0,IFERROR(INDEX(Departments!$B$5:$B$54,MATCH($C4689,Departments!$A$5:$A$54,0)),0))</f>
        <v/>
      </c>
      <c r="AA4689" s="41">
        <f>N($L4689)*$Y4689</f>
        <v/>
      </c>
      <c r="AB4689" s="41">
        <f>N($M4689)*$Y4689</f>
        <v/>
      </c>
      <c r="AC4689" s="41">
        <f>$AA4689*$Z4689</f>
        <v/>
      </c>
      <c r="AD4689" s="41">
        <f>$AA4689*BonusMonths/12</f>
        <v/>
      </c>
      <c r="AE4689" s="41">
        <f>($AA4689+SI_Gross*$AB4689)*IF($Q4689=1,SI_O,SI_E)</f>
        <v/>
      </c>
      <c r="AF4689" s="41">
        <f>IF($Q4689=1,0,$AA4689*EOSB)</f>
        <v/>
      </c>
      <c r="AG4689" s="41">
        <f>$AN4689*$W4689</f>
        <v/>
      </c>
      <c r="AH4689" s="41">
        <f>SUM($AA4689:$AG4689)</f>
        <v/>
      </c>
      <c r="AI4689" s="41">
        <f>12*($AM4689+$AN4689)</f>
        <v/>
      </c>
      <c r="AJ4689" s="41">
        <f>$AM4689*((IncMonth-1)+(13-IncMonth)*(1+$X4689))+12*$AN4689</f>
        <v/>
      </c>
      <c r="AK4689" s="41">
        <f>IF($R4689=1,N($L4689)+N($M4689),0)</f>
        <v/>
      </c>
      <c r="AL4689">
        <f>IF($C4689="","",IF(N($L4689)&lt;=0,"Basic salary missing",IF(ISNA(MATCH($C4689,Departments!$A$5:$A$54,0)),"Department not on Departments sheet",IF(AND($I4689&lt;&gt;"",NOT(ISNUMBER($I4689))),"Date of birth is text, not a date",IF(AND($K4689&lt;&gt;"",NOT(ISNUMBER($K4689))),"Contract end is text, not a date","")))))</f>
        <v/>
      </c>
      <c r="AM4689" s="41">
        <f>IF($R4689=0,0,N($L4689)*(1+$Z4689+BonusMonths/12+IF($Q4689=1,0,EOSB))+N($M4689)+(N($L4689)+SI_Gross*N($M4689))*IF($Q4689=1,SI_O,SI_E))</f>
        <v/>
      </c>
      <c r="AN4689" s="41">
        <f>IF($R4689=0,0,(IF($Q4689=1,MedO,MedE+Ticket)+Training)/12)</f>
        <v/>
      </c>
    </row>
    <row r="4690">
      <c r="I4690" s="35" t="n"/>
      <c r="J4690" s="35" t="n"/>
      <c r="K4690" s="35" t="n"/>
      <c r="L4690" s="36" t="n"/>
      <c r="M4690" s="36" t="n"/>
      <c r="P4690" s="37" t="n"/>
      <c r="Q4690" s="38">
        <f>IF($C4690="",0,IF(OR(LOWER(TRIM($G4690))="omani",LOWER(TRIM($G4690))="oman",LOWER(TRIM($G4690))="om",LOWER(TRIM($G4690))="local"),1,0))</f>
        <v/>
      </c>
      <c r="R4690" s="38">
        <f>IF($C4690="",0,IF(OR(ISNUMBER(SEARCH("resign",$N4690)),ISNUMBER(SEARCH("terminat",$N4690)),ISNUMBER(SEARCH("inactive",$N4690)),ISNUMBER(SEARCH("vacan",$N4690)),ISNUMBER(SEARCH("deceased",$N4690)),ISNUMBER(SEARCH("separated",$N4690))),0,1))</f>
        <v/>
      </c>
      <c r="S4690">
        <f>IF(OR($R4690=0,NOT(ISNUMBER($I4690))),"",IFERROR(DATEDIF($I4690,DATE(FY,1,1),"y"),""))</f>
        <v/>
      </c>
      <c r="T4690">
        <f>IF(OR($R4690=0,NOT(ISNUMBER($J4690))),"",IFERROR(DATEDIF($J4690,DATE(FY,1,1),"y"),0))</f>
        <v/>
      </c>
      <c r="U4690" s="38">
        <f>IF(OR($R4690=0,NOT(ISNUMBER($I4690))),0,IF(YEAR($I4690)+IF($Q4690=1,RetAgeO,RetAgeE)=FY,MONTH($I4690),IF(YEAR($I4690)+IF($Q4690=1,RetAgeO,RetAgeE)&lt;FY,1,0)))</f>
        <v/>
      </c>
      <c r="V4690" s="38">
        <f>IF(OR($R4690=0,NOT(ISNUMBER($K4690))),0,IF(YEAR($K4690)=FY,MONTH($K4690),IF(YEAR($K4690)&lt;FY,1,0)))</f>
        <v/>
      </c>
      <c r="W4690" s="38">
        <f>IF($R4690=0,0,MIN(12,IF(AND(ISNUMBER($O4690),$O4690&gt;=1,$O4690&lt;=12),INT($O4690),12),IF(AND(RetireExit="Yes",$U4690&gt;0),$U4690,12),IF(AND(ContractExit="Yes",$V4690&gt;0),$V4690,12)))</f>
        <v/>
      </c>
      <c r="X4690" s="37">
        <f>IF(ISNUMBER($P4690),$P4690,IncPct)</f>
        <v/>
      </c>
      <c r="Y4690" s="39">
        <f>IF($W4690=0,0,MAX(0,MIN($W4690,IncMonth-1))+MAX(0,$W4690-IncMonth+1)*(1+$X4690))</f>
        <v/>
      </c>
      <c r="Z4690" s="40">
        <f>IF($C4690="",0,IFERROR(INDEX(Departments!$B$5:$B$54,MATCH($C4690,Departments!$A$5:$A$54,0)),0))</f>
        <v/>
      </c>
      <c r="AA4690" s="41">
        <f>N($L4690)*$Y4690</f>
        <v/>
      </c>
      <c r="AB4690" s="41">
        <f>N($M4690)*$Y4690</f>
        <v/>
      </c>
      <c r="AC4690" s="41">
        <f>$AA4690*$Z4690</f>
        <v/>
      </c>
      <c r="AD4690" s="41">
        <f>$AA4690*BonusMonths/12</f>
        <v/>
      </c>
      <c r="AE4690" s="41">
        <f>($AA4690+SI_Gross*$AB4690)*IF($Q4690=1,SI_O,SI_E)</f>
        <v/>
      </c>
      <c r="AF4690" s="41">
        <f>IF($Q4690=1,0,$AA4690*EOSB)</f>
        <v/>
      </c>
      <c r="AG4690" s="41">
        <f>$AN4690*$W4690</f>
        <v/>
      </c>
      <c r="AH4690" s="41">
        <f>SUM($AA4690:$AG4690)</f>
        <v/>
      </c>
      <c r="AI4690" s="41">
        <f>12*($AM4690+$AN4690)</f>
        <v/>
      </c>
      <c r="AJ4690" s="41">
        <f>$AM4690*((IncMonth-1)+(13-IncMonth)*(1+$X4690))+12*$AN4690</f>
        <v/>
      </c>
      <c r="AK4690" s="41">
        <f>IF($R4690=1,N($L4690)+N($M4690),0)</f>
        <v/>
      </c>
      <c r="AL4690">
        <f>IF($C4690="","",IF(N($L4690)&lt;=0,"Basic salary missing",IF(ISNA(MATCH($C4690,Departments!$A$5:$A$54,0)),"Department not on Departments sheet",IF(AND($I4690&lt;&gt;"",NOT(ISNUMBER($I4690))),"Date of birth is text, not a date",IF(AND($K4690&lt;&gt;"",NOT(ISNUMBER($K4690))),"Contract end is text, not a date","")))))</f>
        <v/>
      </c>
      <c r="AM4690" s="41">
        <f>IF($R4690=0,0,N($L4690)*(1+$Z4690+BonusMonths/12+IF($Q4690=1,0,EOSB))+N($M4690)+(N($L4690)+SI_Gross*N($M4690))*IF($Q4690=1,SI_O,SI_E))</f>
        <v/>
      </c>
      <c r="AN4690" s="41">
        <f>IF($R4690=0,0,(IF($Q4690=1,MedO,MedE+Ticket)+Training)/12)</f>
        <v/>
      </c>
    </row>
    <row r="4691">
      <c r="I4691" s="35" t="n"/>
      <c r="J4691" s="35" t="n"/>
      <c r="K4691" s="35" t="n"/>
      <c r="L4691" s="36" t="n"/>
      <c r="M4691" s="36" t="n"/>
      <c r="P4691" s="37" t="n"/>
      <c r="Q4691" s="38">
        <f>IF($C4691="",0,IF(OR(LOWER(TRIM($G4691))="omani",LOWER(TRIM($G4691))="oman",LOWER(TRIM($G4691))="om",LOWER(TRIM($G4691))="local"),1,0))</f>
        <v/>
      </c>
      <c r="R4691" s="38">
        <f>IF($C4691="",0,IF(OR(ISNUMBER(SEARCH("resign",$N4691)),ISNUMBER(SEARCH("terminat",$N4691)),ISNUMBER(SEARCH("inactive",$N4691)),ISNUMBER(SEARCH("vacan",$N4691)),ISNUMBER(SEARCH("deceased",$N4691)),ISNUMBER(SEARCH("separated",$N4691))),0,1))</f>
        <v/>
      </c>
      <c r="S4691">
        <f>IF(OR($R4691=0,NOT(ISNUMBER($I4691))),"",IFERROR(DATEDIF($I4691,DATE(FY,1,1),"y"),""))</f>
        <v/>
      </c>
      <c r="T4691">
        <f>IF(OR($R4691=0,NOT(ISNUMBER($J4691))),"",IFERROR(DATEDIF($J4691,DATE(FY,1,1),"y"),0))</f>
        <v/>
      </c>
      <c r="U4691" s="38">
        <f>IF(OR($R4691=0,NOT(ISNUMBER($I4691))),0,IF(YEAR($I4691)+IF($Q4691=1,RetAgeO,RetAgeE)=FY,MONTH($I4691),IF(YEAR($I4691)+IF($Q4691=1,RetAgeO,RetAgeE)&lt;FY,1,0)))</f>
        <v/>
      </c>
      <c r="V4691" s="38">
        <f>IF(OR($R4691=0,NOT(ISNUMBER($K4691))),0,IF(YEAR($K4691)=FY,MONTH($K4691),IF(YEAR($K4691)&lt;FY,1,0)))</f>
        <v/>
      </c>
      <c r="W4691" s="38">
        <f>IF($R4691=0,0,MIN(12,IF(AND(ISNUMBER($O4691),$O4691&gt;=1,$O4691&lt;=12),INT($O4691),12),IF(AND(RetireExit="Yes",$U4691&gt;0),$U4691,12),IF(AND(ContractExit="Yes",$V4691&gt;0),$V4691,12)))</f>
        <v/>
      </c>
      <c r="X4691" s="37">
        <f>IF(ISNUMBER($P4691),$P4691,IncPct)</f>
        <v/>
      </c>
      <c r="Y4691" s="39">
        <f>IF($W4691=0,0,MAX(0,MIN($W4691,IncMonth-1))+MAX(0,$W4691-IncMonth+1)*(1+$X4691))</f>
        <v/>
      </c>
      <c r="Z4691" s="40">
        <f>IF($C4691="",0,IFERROR(INDEX(Departments!$B$5:$B$54,MATCH($C4691,Departments!$A$5:$A$54,0)),0))</f>
        <v/>
      </c>
      <c r="AA4691" s="41">
        <f>N($L4691)*$Y4691</f>
        <v/>
      </c>
      <c r="AB4691" s="41">
        <f>N($M4691)*$Y4691</f>
        <v/>
      </c>
      <c r="AC4691" s="41">
        <f>$AA4691*$Z4691</f>
        <v/>
      </c>
      <c r="AD4691" s="41">
        <f>$AA4691*BonusMonths/12</f>
        <v/>
      </c>
      <c r="AE4691" s="41">
        <f>($AA4691+SI_Gross*$AB4691)*IF($Q4691=1,SI_O,SI_E)</f>
        <v/>
      </c>
      <c r="AF4691" s="41">
        <f>IF($Q4691=1,0,$AA4691*EOSB)</f>
        <v/>
      </c>
      <c r="AG4691" s="41">
        <f>$AN4691*$W4691</f>
        <v/>
      </c>
      <c r="AH4691" s="41">
        <f>SUM($AA4691:$AG4691)</f>
        <v/>
      </c>
      <c r="AI4691" s="41">
        <f>12*($AM4691+$AN4691)</f>
        <v/>
      </c>
      <c r="AJ4691" s="41">
        <f>$AM4691*((IncMonth-1)+(13-IncMonth)*(1+$X4691))+12*$AN4691</f>
        <v/>
      </c>
      <c r="AK4691" s="41">
        <f>IF($R4691=1,N($L4691)+N($M4691),0)</f>
        <v/>
      </c>
      <c r="AL4691">
        <f>IF($C4691="","",IF(N($L4691)&lt;=0,"Basic salary missing",IF(ISNA(MATCH($C4691,Departments!$A$5:$A$54,0)),"Department not on Departments sheet",IF(AND($I4691&lt;&gt;"",NOT(ISNUMBER($I4691))),"Date of birth is text, not a date",IF(AND($K4691&lt;&gt;"",NOT(ISNUMBER($K4691))),"Contract end is text, not a date","")))))</f>
        <v/>
      </c>
      <c r="AM4691" s="41">
        <f>IF($R4691=0,0,N($L4691)*(1+$Z4691+BonusMonths/12+IF($Q4691=1,0,EOSB))+N($M4691)+(N($L4691)+SI_Gross*N($M4691))*IF($Q4691=1,SI_O,SI_E))</f>
        <v/>
      </c>
      <c r="AN4691" s="41">
        <f>IF($R4691=0,0,(IF($Q4691=1,MedO,MedE+Ticket)+Training)/12)</f>
        <v/>
      </c>
    </row>
    <row r="4692">
      <c r="I4692" s="35" t="n"/>
      <c r="J4692" s="35" t="n"/>
      <c r="K4692" s="35" t="n"/>
      <c r="L4692" s="36" t="n"/>
      <c r="M4692" s="36" t="n"/>
      <c r="P4692" s="37" t="n"/>
      <c r="Q4692" s="38">
        <f>IF($C4692="",0,IF(OR(LOWER(TRIM($G4692))="omani",LOWER(TRIM($G4692))="oman",LOWER(TRIM($G4692))="om",LOWER(TRIM($G4692))="local"),1,0))</f>
        <v/>
      </c>
      <c r="R4692" s="38">
        <f>IF($C4692="",0,IF(OR(ISNUMBER(SEARCH("resign",$N4692)),ISNUMBER(SEARCH("terminat",$N4692)),ISNUMBER(SEARCH("inactive",$N4692)),ISNUMBER(SEARCH("vacan",$N4692)),ISNUMBER(SEARCH("deceased",$N4692)),ISNUMBER(SEARCH("separated",$N4692))),0,1))</f>
        <v/>
      </c>
      <c r="S4692">
        <f>IF(OR($R4692=0,NOT(ISNUMBER($I4692))),"",IFERROR(DATEDIF($I4692,DATE(FY,1,1),"y"),""))</f>
        <v/>
      </c>
      <c r="T4692">
        <f>IF(OR($R4692=0,NOT(ISNUMBER($J4692))),"",IFERROR(DATEDIF($J4692,DATE(FY,1,1),"y"),0))</f>
        <v/>
      </c>
      <c r="U4692" s="38">
        <f>IF(OR($R4692=0,NOT(ISNUMBER($I4692))),0,IF(YEAR($I4692)+IF($Q4692=1,RetAgeO,RetAgeE)=FY,MONTH($I4692),IF(YEAR($I4692)+IF($Q4692=1,RetAgeO,RetAgeE)&lt;FY,1,0)))</f>
        <v/>
      </c>
      <c r="V4692" s="38">
        <f>IF(OR($R4692=0,NOT(ISNUMBER($K4692))),0,IF(YEAR($K4692)=FY,MONTH($K4692),IF(YEAR($K4692)&lt;FY,1,0)))</f>
        <v/>
      </c>
      <c r="W4692" s="38">
        <f>IF($R4692=0,0,MIN(12,IF(AND(ISNUMBER($O4692),$O4692&gt;=1,$O4692&lt;=12),INT($O4692),12),IF(AND(RetireExit="Yes",$U4692&gt;0),$U4692,12),IF(AND(ContractExit="Yes",$V4692&gt;0),$V4692,12)))</f>
        <v/>
      </c>
      <c r="X4692" s="37">
        <f>IF(ISNUMBER($P4692),$P4692,IncPct)</f>
        <v/>
      </c>
      <c r="Y4692" s="39">
        <f>IF($W4692=0,0,MAX(0,MIN($W4692,IncMonth-1))+MAX(0,$W4692-IncMonth+1)*(1+$X4692))</f>
        <v/>
      </c>
      <c r="Z4692" s="40">
        <f>IF($C4692="",0,IFERROR(INDEX(Departments!$B$5:$B$54,MATCH($C4692,Departments!$A$5:$A$54,0)),0))</f>
        <v/>
      </c>
      <c r="AA4692" s="41">
        <f>N($L4692)*$Y4692</f>
        <v/>
      </c>
      <c r="AB4692" s="41">
        <f>N($M4692)*$Y4692</f>
        <v/>
      </c>
      <c r="AC4692" s="41">
        <f>$AA4692*$Z4692</f>
        <v/>
      </c>
      <c r="AD4692" s="41">
        <f>$AA4692*BonusMonths/12</f>
        <v/>
      </c>
      <c r="AE4692" s="41">
        <f>($AA4692+SI_Gross*$AB4692)*IF($Q4692=1,SI_O,SI_E)</f>
        <v/>
      </c>
      <c r="AF4692" s="41">
        <f>IF($Q4692=1,0,$AA4692*EOSB)</f>
        <v/>
      </c>
      <c r="AG4692" s="41">
        <f>$AN4692*$W4692</f>
        <v/>
      </c>
      <c r="AH4692" s="41">
        <f>SUM($AA4692:$AG4692)</f>
        <v/>
      </c>
      <c r="AI4692" s="41">
        <f>12*($AM4692+$AN4692)</f>
        <v/>
      </c>
      <c r="AJ4692" s="41">
        <f>$AM4692*((IncMonth-1)+(13-IncMonth)*(1+$X4692))+12*$AN4692</f>
        <v/>
      </c>
      <c r="AK4692" s="41">
        <f>IF($R4692=1,N($L4692)+N($M4692),0)</f>
        <v/>
      </c>
      <c r="AL4692">
        <f>IF($C4692="","",IF(N($L4692)&lt;=0,"Basic salary missing",IF(ISNA(MATCH($C4692,Departments!$A$5:$A$54,0)),"Department not on Departments sheet",IF(AND($I4692&lt;&gt;"",NOT(ISNUMBER($I4692))),"Date of birth is text, not a date",IF(AND($K4692&lt;&gt;"",NOT(ISNUMBER($K4692))),"Contract end is text, not a date","")))))</f>
        <v/>
      </c>
      <c r="AM4692" s="41">
        <f>IF($R4692=0,0,N($L4692)*(1+$Z4692+BonusMonths/12+IF($Q4692=1,0,EOSB))+N($M4692)+(N($L4692)+SI_Gross*N($M4692))*IF($Q4692=1,SI_O,SI_E))</f>
        <v/>
      </c>
      <c r="AN4692" s="41">
        <f>IF($R4692=0,0,(IF($Q4692=1,MedO,MedE+Ticket)+Training)/12)</f>
        <v/>
      </c>
    </row>
    <row r="4693">
      <c r="I4693" s="35" t="n"/>
      <c r="J4693" s="35" t="n"/>
      <c r="K4693" s="35" t="n"/>
      <c r="L4693" s="36" t="n"/>
      <c r="M4693" s="36" t="n"/>
      <c r="P4693" s="37" t="n"/>
      <c r="Q4693" s="38">
        <f>IF($C4693="",0,IF(OR(LOWER(TRIM($G4693))="omani",LOWER(TRIM($G4693))="oman",LOWER(TRIM($G4693))="om",LOWER(TRIM($G4693))="local"),1,0))</f>
        <v/>
      </c>
      <c r="R4693" s="38">
        <f>IF($C4693="",0,IF(OR(ISNUMBER(SEARCH("resign",$N4693)),ISNUMBER(SEARCH("terminat",$N4693)),ISNUMBER(SEARCH("inactive",$N4693)),ISNUMBER(SEARCH("vacan",$N4693)),ISNUMBER(SEARCH("deceased",$N4693)),ISNUMBER(SEARCH("separated",$N4693))),0,1))</f>
        <v/>
      </c>
      <c r="S4693">
        <f>IF(OR($R4693=0,NOT(ISNUMBER($I4693))),"",IFERROR(DATEDIF($I4693,DATE(FY,1,1),"y"),""))</f>
        <v/>
      </c>
      <c r="T4693">
        <f>IF(OR($R4693=0,NOT(ISNUMBER($J4693))),"",IFERROR(DATEDIF($J4693,DATE(FY,1,1),"y"),0))</f>
        <v/>
      </c>
      <c r="U4693" s="38">
        <f>IF(OR($R4693=0,NOT(ISNUMBER($I4693))),0,IF(YEAR($I4693)+IF($Q4693=1,RetAgeO,RetAgeE)=FY,MONTH($I4693),IF(YEAR($I4693)+IF($Q4693=1,RetAgeO,RetAgeE)&lt;FY,1,0)))</f>
        <v/>
      </c>
      <c r="V4693" s="38">
        <f>IF(OR($R4693=0,NOT(ISNUMBER($K4693))),0,IF(YEAR($K4693)=FY,MONTH($K4693),IF(YEAR($K4693)&lt;FY,1,0)))</f>
        <v/>
      </c>
      <c r="W4693" s="38">
        <f>IF($R4693=0,0,MIN(12,IF(AND(ISNUMBER($O4693),$O4693&gt;=1,$O4693&lt;=12),INT($O4693),12),IF(AND(RetireExit="Yes",$U4693&gt;0),$U4693,12),IF(AND(ContractExit="Yes",$V4693&gt;0),$V4693,12)))</f>
        <v/>
      </c>
      <c r="X4693" s="37">
        <f>IF(ISNUMBER($P4693),$P4693,IncPct)</f>
        <v/>
      </c>
      <c r="Y4693" s="39">
        <f>IF($W4693=0,0,MAX(0,MIN($W4693,IncMonth-1))+MAX(0,$W4693-IncMonth+1)*(1+$X4693))</f>
        <v/>
      </c>
      <c r="Z4693" s="40">
        <f>IF($C4693="",0,IFERROR(INDEX(Departments!$B$5:$B$54,MATCH($C4693,Departments!$A$5:$A$54,0)),0))</f>
        <v/>
      </c>
      <c r="AA4693" s="41">
        <f>N($L4693)*$Y4693</f>
        <v/>
      </c>
      <c r="AB4693" s="41">
        <f>N($M4693)*$Y4693</f>
        <v/>
      </c>
      <c r="AC4693" s="41">
        <f>$AA4693*$Z4693</f>
        <v/>
      </c>
      <c r="AD4693" s="41">
        <f>$AA4693*BonusMonths/12</f>
        <v/>
      </c>
      <c r="AE4693" s="41">
        <f>($AA4693+SI_Gross*$AB4693)*IF($Q4693=1,SI_O,SI_E)</f>
        <v/>
      </c>
      <c r="AF4693" s="41">
        <f>IF($Q4693=1,0,$AA4693*EOSB)</f>
        <v/>
      </c>
      <c r="AG4693" s="41">
        <f>$AN4693*$W4693</f>
        <v/>
      </c>
      <c r="AH4693" s="41">
        <f>SUM($AA4693:$AG4693)</f>
        <v/>
      </c>
      <c r="AI4693" s="41">
        <f>12*($AM4693+$AN4693)</f>
        <v/>
      </c>
      <c r="AJ4693" s="41">
        <f>$AM4693*((IncMonth-1)+(13-IncMonth)*(1+$X4693))+12*$AN4693</f>
        <v/>
      </c>
      <c r="AK4693" s="41">
        <f>IF($R4693=1,N($L4693)+N($M4693),0)</f>
        <v/>
      </c>
      <c r="AL4693">
        <f>IF($C4693="","",IF(N($L4693)&lt;=0,"Basic salary missing",IF(ISNA(MATCH($C4693,Departments!$A$5:$A$54,0)),"Department not on Departments sheet",IF(AND($I4693&lt;&gt;"",NOT(ISNUMBER($I4693))),"Date of birth is text, not a date",IF(AND($K4693&lt;&gt;"",NOT(ISNUMBER($K4693))),"Contract end is text, not a date","")))))</f>
        <v/>
      </c>
      <c r="AM4693" s="41">
        <f>IF($R4693=0,0,N($L4693)*(1+$Z4693+BonusMonths/12+IF($Q4693=1,0,EOSB))+N($M4693)+(N($L4693)+SI_Gross*N($M4693))*IF($Q4693=1,SI_O,SI_E))</f>
        <v/>
      </c>
      <c r="AN4693" s="41">
        <f>IF($R4693=0,0,(IF($Q4693=1,MedO,MedE+Ticket)+Training)/12)</f>
        <v/>
      </c>
    </row>
    <row r="4694">
      <c r="I4694" s="35" t="n"/>
      <c r="J4694" s="35" t="n"/>
      <c r="K4694" s="35" t="n"/>
      <c r="L4694" s="36" t="n"/>
      <c r="M4694" s="36" t="n"/>
      <c r="P4694" s="37" t="n"/>
      <c r="Q4694" s="38">
        <f>IF($C4694="",0,IF(OR(LOWER(TRIM($G4694))="omani",LOWER(TRIM($G4694))="oman",LOWER(TRIM($G4694))="om",LOWER(TRIM($G4694))="local"),1,0))</f>
        <v/>
      </c>
      <c r="R4694" s="38">
        <f>IF($C4694="",0,IF(OR(ISNUMBER(SEARCH("resign",$N4694)),ISNUMBER(SEARCH("terminat",$N4694)),ISNUMBER(SEARCH("inactive",$N4694)),ISNUMBER(SEARCH("vacan",$N4694)),ISNUMBER(SEARCH("deceased",$N4694)),ISNUMBER(SEARCH("separated",$N4694))),0,1))</f>
        <v/>
      </c>
      <c r="S4694">
        <f>IF(OR($R4694=0,NOT(ISNUMBER($I4694))),"",IFERROR(DATEDIF($I4694,DATE(FY,1,1),"y"),""))</f>
        <v/>
      </c>
      <c r="T4694">
        <f>IF(OR($R4694=0,NOT(ISNUMBER($J4694))),"",IFERROR(DATEDIF($J4694,DATE(FY,1,1),"y"),0))</f>
        <v/>
      </c>
      <c r="U4694" s="38">
        <f>IF(OR($R4694=0,NOT(ISNUMBER($I4694))),0,IF(YEAR($I4694)+IF($Q4694=1,RetAgeO,RetAgeE)=FY,MONTH($I4694),IF(YEAR($I4694)+IF($Q4694=1,RetAgeO,RetAgeE)&lt;FY,1,0)))</f>
        <v/>
      </c>
      <c r="V4694" s="38">
        <f>IF(OR($R4694=0,NOT(ISNUMBER($K4694))),0,IF(YEAR($K4694)=FY,MONTH($K4694),IF(YEAR($K4694)&lt;FY,1,0)))</f>
        <v/>
      </c>
      <c r="W4694" s="38">
        <f>IF($R4694=0,0,MIN(12,IF(AND(ISNUMBER($O4694),$O4694&gt;=1,$O4694&lt;=12),INT($O4694),12),IF(AND(RetireExit="Yes",$U4694&gt;0),$U4694,12),IF(AND(ContractExit="Yes",$V4694&gt;0),$V4694,12)))</f>
        <v/>
      </c>
      <c r="X4694" s="37">
        <f>IF(ISNUMBER($P4694),$P4694,IncPct)</f>
        <v/>
      </c>
      <c r="Y4694" s="39">
        <f>IF($W4694=0,0,MAX(0,MIN($W4694,IncMonth-1))+MAX(0,$W4694-IncMonth+1)*(1+$X4694))</f>
        <v/>
      </c>
      <c r="Z4694" s="40">
        <f>IF($C4694="",0,IFERROR(INDEX(Departments!$B$5:$B$54,MATCH($C4694,Departments!$A$5:$A$54,0)),0))</f>
        <v/>
      </c>
      <c r="AA4694" s="41">
        <f>N($L4694)*$Y4694</f>
        <v/>
      </c>
      <c r="AB4694" s="41">
        <f>N($M4694)*$Y4694</f>
        <v/>
      </c>
      <c r="AC4694" s="41">
        <f>$AA4694*$Z4694</f>
        <v/>
      </c>
      <c r="AD4694" s="41">
        <f>$AA4694*BonusMonths/12</f>
        <v/>
      </c>
      <c r="AE4694" s="41">
        <f>($AA4694+SI_Gross*$AB4694)*IF($Q4694=1,SI_O,SI_E)</f>
        <v/>
      </c>
      <c r="AF4694" s="41">
        <f>IF($Q4694=1,0,$AA4694*EOSB)</f>
        <v/>
      </c>
      <c r="AG4694" s="41">
        <f>$AN4694*$W4694</f>
        <v/>
      </c>
      <c r="AH4694" s="41">
        <f>SUM($AA4694:$AG4694)</f>
        <v/>
      </c>
      <c r="AI4694" s="41">
        <f>12*($AM4694+$AN4694)</f>
        <v/>
      </c>
      <c r="AJ4694" s="41">
        <f>$AM4694*((IncMonth-1)+(13-IncMonth)*(1+$X4694))+12*$AN4694</f>
        <v/>
      </c>
      <c r="AK4694" s="41">
        <f>IF($R4694=1,N($L4694)+N($M4694),0)</f>
        <v/>
      </c>
      <c r="AL4694">
        <f>IF($C4694="","",IF(N($L4694)&lt;=0,"Basic salary missing",IF(ISNA(MATCH($C4694,Departments!$A$5:$A$54,0)),"Department not on Departments sheet",IF(AND($I4694&lt;&gt;"",NOT(ISNUMBER($I4694))),"Date of birth is text, not a date",IF(AND($K4694&lt;&gt;"",NOT(ISNUMBER($K4694))),"Contract end is text, not a date","")))))</f>
        <v/>
      </c>
      <c r="AM4694" s="41">
        <f>IF($R4694=0,0,N($L4694)*(1+$Z4694+BonusMonths/12+IF($Q4694=1,0,EOSB))+N($M4694)+(N($L4694)+SI_Gross*N($M4694))*IF($Q4694=1,SI_O,SI_E))</f>
        <v/>
      </c>
      <c r="AN4694" s="41">
        <f>IF($R4694=0,0,(IF($Q4694=1,MedO,MedE+Ticket)+Training)/12)</f>
        <v/>
      </c>
    </row>
    <row r="4695">
      <c r="I4695" s="35" t="n"/>
      <c r="J4695" s="35" t="n"/>
      <c r="K4695" s="35" t="n"/>
      <c r="L4695" s="36" t="n"/>
      <c r="M4695" s="36" t="n"/>
      <c r="P4695" s="37" t="n"/>
      <c r="Q4695" s="38">
        <f>IF($C4695="",0,IF(OR(LOWER(TRIM($G4695))="omani",LOWER(TRIM($G4695))="oman",LOWER(TRIM($G4695))="om",LOWER(TRIM($G4695))="local"),1,0))</f>
        <v/>
      </c>
      <c r="R4695" s="38">
        <f>IF($C4695="",0,IF(OR(ISNUMBER(SEARCH("resign",$N4695)),ISNUMBER(SEARCH("terminat",$N4695)),ISNUMBER(SEARCH("inactive",$N4695)),ISNUMBER(SEARCH("vacan",$N4695)),ISNUMBER(SEARCH("deceased",$N4695)),ISNUMBER(SEARCH("separated",$N4695))),0,1))</f>
        <v/>
      </c>
      <c r="S4695">
        <f>IF(OR($R4695=0,NOT(ISNUMBER($I4695))),"",IFERROR(DATEDIF($I4695,DATE(FY,1,1),"y"),""))</f>
        <v/>
      </c>
      <c r="T4695">
        <f>IF(OR($R4695=0,NOT(ISNUMBER($J4695))),"",IFERROR(DATEDIF($J4695,DATE(FY,1,1),"y"),0))</f>
        <v/>
      </c>
      <c r="U4695" s="38">
        <f>IF(OR($R4695=0,NOT(ISNUMBER($I4695))),0,IF(YEAR($I4695)+IF($Q4695=1,RetAgeO,RetAgeE)=FY,MONTH($I4695),IF(YEAR($I4695)+IF($Q4695=1,RetAgeO,RetAgeE)&lt;FY,1,0)))</f>
        <v/>
      </c>
      <c r="V4695" s="38">
        <f>IF(OR($R4695=0,NOT(ISNUMBER($K4695))),0,IF(YEAR($K4695)=FY,MONTH($K4695),IF(YEAR($K4695)&lt;FY,1,0)))</f>
        <v/>
      </c>
      <c r="W4695" s="38">
        <f>IF($R4695=0,0,MIN(12,IF(AND(ISNUMBER($O4695),$O4695&gt;=1,$O4695&lt;=12),INT($O4695),12),IF(AND(RetireExit="Yes",$U4695&gt;0),$U4695,12),IF(AND(ContractExit="Yes",$V4695&gt;0),$V4695,12)))</f>
        <v/>
      </c>
      <c r="X4695" s="37">
        <f>IF(ISNUMBER($P4695),$P4695,IncPct)</f>
        <v/>
      </c>
      <c r="Y4695" s="39">
        <f>IF($W4695=0,0,MAX(0,MIN($W4695,IncMonth-1))+MAX(0,$W4695-IncMonth+1)*(1+$X4695))</f>
        <v/>
      </c>
      <c r="Z4695" s="40">
        <f>IF($C4695="",0,IFERROR(INDEX(Departments!$B$5:$B$54,MATCH($C4695,Departments!$A$5:$A$54,0)),0))</f>
        <v/>
      </c>
      <c r="AA4695" s="41">
        <f>N($L4695)*$Y4695</f>
        <v/>
      </c>
      <c r="AB4695" s="41">
        <f>N($M4695)*$Y4695</f>
        <v/>
      </c>
      <c r="AC4695" s="41">
        <f>$AA4695*$Z4695</f>
        <v/>
      </c>
      <c r="AD4695" s="41">
        <f>$AA4695*BonusMonths/12</f>
        <v/>
      </c>
      <c r="AE4695" s="41">
        <f>($AA4695+SI_Gross*$AB4695)*IF($Q4695=1,SI_O,SI_E)</f>
        <v/>
      </c>
      <c r="AF4695" s="41">
        <f>IF($Q4695=1,0,$AA4695*EOSB)</f>
        <v/>
      </c>
      <c r="AG4695" s="41">
        <f>$AN4695*$W4695</f>
        <v/>
      </c>
      <c r="AH4695" s="41">
        <f>SUM($AA4695:$AG4695)</f>
        <v/>
      </c>
      <c r="AI4695" s="41">
        <f>12*($AM4695+$AN4695)</f>
        <v/>
      </c>
      <c r="AJ4695" s="41">
        <f>$AM4695*((IncMonth-1)+(13-IncMonth)*(1+$X4695))+12*$AN4695</f>
        <v/>
      </c>
      <c r="AK4695" s="41">
        <f>IF($R4695=1,N($L4695)+N($M4695),0)</f>
        <v/>
      </c>
      <c r="AL4695">
        <f>IF($C4695="","",IF(N($L4695)&lt;=0,"Basic salary missing",IF(ISNA(MATCH($C4695,Departments!$A$5:$A$54,0)),"Department not on Departments sheet",IF(AND($I4695&lt;&gt;"",NOT(ISNUMBER($I4695))),"Date of birth is text, not a date",IF(AND($K4695&lt;&gt;"",NOT(ISNUMBER($K4695))),"Contract end is text, not a date","")))))</f>
        <v/>
      </c>
      <c r="AM4695" s="41">
        <f>IF($R4695=0,0,N($L4695)*(1+$Z4695+BonusMonths/12+IF($Q4695=1,0,EOSB))+N($M4695)+(N($L4695)+SI_Gross*N($M4695))*IF($Q4695=1,SI_O,SI_E))</f>
        <v/>
      </c>
      <c r="AN4695" s="41">
        <f>IF($R4695=0,0,(IF($Q4695=1,MedO,MedE+Ticket)+Training)/12)</f>
        <v/>
      </c>
    </row>
    <row r="4696">
      <c r="I4696" s="35" t="n"/>
      <c r="J4696" s="35" t="n"/>
      <c r="K4696" s="35" t="n"/>
      <c r="L4696" s="36" t="n"/>
      <c r="M4696" s="36" t="n"/>
      <c r="P4696" s="37" t="n"/>
      <c r="Q4696" s="38">
        <f>IF($C4696="",0,IF(OR(LOWER(TRIM($G4696))="omani",LOWER(TRIM($G4696))="oman",LOWER(TRIM($G4696))="om",LOWER(TRIM($G4696))="local"),1,0))</f>
        <v/>
      </c>
      <c r="R4696" s="38">
        <f>IF($C4696="",0,IF(OR(ISNUMBER(SEARCH("resign",$N4696)),ISNUMBER(SEARCH("terminat",$N4696)),ISNUMBER(SEARCH("inactive",$N4696)),ISNUMBER(SEARCH("vacan",$N4696)),ISNUMBER(SEARCH("deceased",$N4696)),ISNUMBER(SEARCH("separated",$N4696))),0,1))</f>
        <v/>
      </c>
      <c r="S4696">
        <f>IF(OR($R4696=0,NOT(ISNUMBER($I4696))),"",IFERROR(DATEDIF($I4696,DATE(FY,1,1),"y"),""))</f>
        <v/>
      </c>
      <c r="T4696">
        <f>IF(OR($R4696=0,NOT(ISNUMBER($J4696))),"",IFERROR(DATEDIF($J4696,DATE(FY,1,1),"y"),0))</f>
        <v/>
      </c>
      <c r="U4696" s="38">
        <f>IF(OR($R4696=0,NOT(ISNUMBER($I4696))),0,IF(YEAR($I4696)+IF($Q4696=1,RetAgeO,RetAgeE)=FY,MONTH($I4696),IF(YEAR($I4696)+IF($Q4696=1,RetAgeO,RetAgeE)&lt;FY,1,0)))</f>
        <v/>
      </c>
      <c r="V4696" s="38">
        <f>IF(OR($R4696=0,NOT(ISNUMBER($K4696))),0,IF(YEAR($K4696)=FY,MONTH($K4696),IF(YEAR($K4696)&lt;FY,1,0)))</f>
        <v/>
      </c>
      <c r="W4696" s="38">
        <f>IF($R4696=0,0,MIN(12,IF(AND(ISNUMBER($O4696),$O4696&gt;=1,$O4696&lt;=12),INT($O4696),12),IF(AND(RetireExit="Yes",$U4696&gt;0),$U4696,12),IF(AND(ContractExit="Yes",$V4696&gt;0),$V4696,12)))</f>
        <v/>
      </c>
      <c r="X4696" s="37">
        <f>IF(ISNUMBER($P4696),$P4696,IncPct)</f>
        <v/>
      </c>
      <c r="Y4696" s="39">
        <f>IF($W4696=0,0,MAX(0,MIN($W4696,IncMonth-1))+MAX(0,$W4696-IncMonth+1)*(1+$X4696))</f>
        <v/>
      </c>
      <c r="Z4696" s="40">
        <f>IF($C4696="",0,IFERROR(INDEX(Departments!$B$5:$B$54,MATCH($C4696,Departments!$A$5:$A$54,0)),0))</f>
        <v/>
      </c>
      <c r="AA4696" s="41">
        <f>N($L4696)*$Y4696</f>
        <v/>
      </c>
      <c r="AB4696" s="41">
        <f>N($M4696)*$Y4696</f>
        <v/>
      </c>
      <c r="AC4696" s="41">
        <f>$AA4696*$Z4696</f>
        <v/>
      </c>
      <c r="AD4696" s="41">
        <f>$AA4696*BonusMonths/12</f>
        <v/>
      </c>
      <c r="AE4696" s="41">
        <f>($AA4696+SI_Gross*$AB4696)*IF($Q4696=1,SI_O,SI_E)</f>
        <v/>
      </c>
      <c r="AF4696" s="41">
        <f>IF($Q4696=1,0,$AA4696*EOSB)</f>
        <v/>
      </c>
      <c r="AG4696" s="41">
        <f>$AN4696*$W4696</f>
        <v/>
      </c>
      <c r="AH4696" s="41">
        <f>SUM($AA4696:$AG4696)</f>
        <v/>
      </c>
      <c r="AI4696" s="41">
        <f>12*($AM4696+$AN4696)</f>
        <v/>
      </c>
      <c r="AJ4696" s="41">
        <f>$AM4696*((IncMonth-1)+(13-IncMonth)*(1+$X4696))+12*$AN4696</f>
        <v/>
      </c>
      <c r="AK4696" s="41">
        <f>IF($R4696=1,N($L4696)+N($M4696),0)</f>
        <v/>
      </c>
      <c r="AL4696">
        <f>IF($C4696="","",IF(N($L4696)&lt;=0,"Basic salary missing",IF(ISNA(MATCH($C4696,Departments!$A$5:$A$54,0)),"Department not on Departments sheet",IF(AND($I4696&lt;&gt;"",NOT(ISNUMBER($I4696))),"Date of birth is text, not a date",IF(AND($K4696&lt;&gt;"",NOT(ISNUMBER($K4696))),"Contract end is text, not a date","")))))</f>
        <v/>
      </c>
      <c r="AM4696" s="41">
        <f>IF($R4696=0,0,N($L4696)*(1+$Z4696+BonusMonths/12+IF($Q4696=1,0,EOSB))+N($M4696)+(N($L4696)+SI_Gross*N($M4696))*IF($Q4696=1,SI_O,SI_E))</f>
        <v/>
      </c>
      <c r="AN4696" s="41">
        <f>IF($R4696=0,0,(IF($Q4696=1,MedO,MedE+Ticket)+Training)/12)</f>
        <v/>
      </c>
    </row>
    <row r="4697">
      <c r="I4697" s="35" t="n"/>
      <c r="J4697" s="35" t="n"/>
      <c r="K4697" s="35" t="n"/>
      <c r="L4697" s="36" t="n"/>
      <c r="M4697" s="36" t="n"/>
      <c r="P4697" s="37" t="n"/>
      <c r="Q4697" s="38">
        <f>IF($C4697="",0,IF(OR(LOWER(TRIM($G4697))="omani",LOWER(TRIM($G4697))="oman",LOWER(TRIM($G4697))="om",LOWER(TRIM($G4697))="local"),1,0))</f>
        <v/>
      </c>
      <c r="R4697" s="38">
        <f>IF($C4697="",0,IF(OR(ISNUMBER(SEARCH("resign",$N4697)),ISNUMBER(SEARCH("terminat",$N4697)),ISNUMBER(SEARCH("inactive",$N4697)),ISNUMBER(SEARCH("vacan",$N4697)),ISNUMBER(SEARCH("deceased",$N4697)),ISNUMBER(SEARCH("separated",$N4697))),0,1))</f>
        <v/>
      </c>
      <c r="S4697">
        <f>IF(OR($R4697=0,NOT(ISNUMBER($I4697))),"",IFERROR(DATEDIF($I4697,DATE(FY,1,1),"y"),""))</f>
        <v/>
      </c>
      <c r="T4697">
        <f>IF(OR($R4697=0,NOT(ISNUMBER($J4697))),"",IFERROR(DATEDIF($J4697,DATE(FY,1,1),"y"),0))</f>
        <v/>
      </c>
      <c r="U4697" s="38">
        <f>IF(OR($R4697=0,NOT(ISNUMBER($I4697))),0,IF(YEAR($I4697)+IF($Q4697=1,RetAgeO,RetAgeE)=FY,MONTH($I4697),IF(YEAR($I4697)+IF($Q4697=1,RetAgeO,RetAgeE)&lt;FY,1,0)))</f>
        <v/>
      </c>
      <c r="V4697" s="38">
        <f>IF(OR($R4697=0,NOT(ISNUMBER($K4697))),0,IF(YEAR($K4697)=FY,MONTH($K4697),IF(YEAR($K4697)&lt;FY,1,0)))</f>
        <v/>
      </c>
      <c r="W4697" s="38">
        <f>IF($R4697=0,0,MIN(12,IF(AND(ISNUMBER($O4697),$O4697&gt;=1,$O4697&lt;=12),INT($O4697),12),IF(AND(RetireExit="Yes",$U4697&gt;0),$U4697,12),IF(AND(ContractExit="Yes",$V4697&gt;0),$V4697,12)))</f>
        <v/>
      </c>
      <c r="X4697" s="37">
        <f>IF(ISNUMBER($P4697),$P4697,IncPct)</f>
        <v/>
      </c>
      <c r="Y4697" s="39">
        <f>IF($W4697=0,0,MAX(0,MIN($W4697,IncMonth-1))+MAX(0,$W4697-IncMonth+1)*(1+$X4697))</f>
        <v/>
      </c>
      <c r="Z4697" s="40">
        <f>IF($C4697="",0,IFERROR(INDEX(Departments!$B$5:$B$54,MATCH($C4697,Departments!$A$5:$A$54,0)),0))</f>
        <v/>
      </c>
      <c r="AA4697" s="41">
        <f>N($L4697)*$Y4697</f>
        <v/>
      </c>
      <c r="AB4697" s="41">
        <f>N($M4697)*$Y4697</f>
        <v/>
      </c>
      <c r="AC4697" s="41">
        <f>$AA4697*$Z4697</f>
        <v/>
      </c>
      <c r="AD4697" s="41">
        <f>$AA4697*BonusMonths/12</f>
        <v/>
      </c>
      <c r="AE4697" s="41">
        <f>($AA4697+SI_Gross*$AB4697)*IF($Q4697=1,SI_O,SI_E)</f>
        <v/>
      </c>
      <c r="AF4697" s="41">
        <f>IF($Q4697=1,0,$AA4697*EOSB)</f>
        <v/>
      </c>
      <c r="AG4697" s="41">
        <f>$AN4697*$W4697</f>
        <v/>
      </c>
      <c r="AH4697" s="41">
        <f>SUM($AA4697:$AG4697)</f>
        <v/>
      </c>
      <c r="AI4697" s="41">
        <f>12*($AM4697+$AN4697)</f>
        <v/>
      </c>
      <c r="AJ4697" s="41">
        <f>$AM4697*((IncMonth-1)+(13-IncMonth)*(1+$X4697))+12*$AN4697</f>
        <v/>
      </c>
      <c r="AK4697" s="41">
        <f>IF($R4697=1,N($L4697)+N($M4697),0)</f>
        <v/>
      </c>
      <c r="AL4697">
        <f>IF($C4697="","",IF(N($L4697)&lt;=0,"Basic salary missing",IF(ISNA(MATCH($C4697,Departments!$A$5:$A$54,0)),"Department not on Departments sheet",IF(AND($I4697&lt;&gt;"",NOT(ISNUMBER($I4697))),"Date of birth is text, not a date",IF(AND($K4697&lt;&gt;"",NOT(ISNUMBER($K4697))),"Contract end is text, not a date","")))))</f>
        <v/>
      </c>
      <c r="AM4697" s="41">
        <f>IF($R4697=0,0,N($L4697)*(1+$Z4697+BonusMonths/12+IF($Q4697=1,0,EOSB))+N($M4697)+(N($L4697)+SI_Gross*N($M4697))*IF($Q4697=1,SI_O,SI_E))</f>
        <v/>
      </c>
      <c r="AN4697" s="41">
        <f>IF($R4697=0,0,(IF($Q4697=1,MedO,MedE+Ticket)+Training)/12)</f>
        <v/>
      </c>
    </row>
    <row r="4698">
      <c r="I4698" s="35" t="n"/>
      <c r="J4698" s="35" t="n"/>
      <c r="K4698" s="35" t="n"/>
      <c r="L4698" s="36" t="n"/>
      <c r="M4698" s="36" t="n"/>
      <c r="P4698" s="37" t="n"/>
      <c r="Q4698" s="38">
        <f>IF($C4698="",0,IF(OR(LOWER(TRIM($G4698))="omani",LOWER(TRIM($G4698))="oman",LOWER(TRIM($G4698))="om",LOWER(TRIM($G4698))="local"),1,0))</f>
        <v/>
      </c>
      <c r="R4698" s="38">
        <f>IF($C4698="",0,IF(OR(ISNUMBER(SEARCH("resign",$N4698)),ISNUMBER(SEARCH("terminat",$N4698)),ISNUMBER(SEARCH("inactive",$N4698)),ISNUMBER(SEARCH("vacan",$N4698)),ISNUMBER(SEARCH("deceased",$N4698)),ISNUMBER(SEARCH("separated",$N4698))),0,1))</f>
        <v/>
      </c>
      <c r="S4698">
        <f>IF(OR($R4698=0,NOT(ISNUMBER($I4698))),"",IFERROR(DATEDIF($I4698,DATE(FY,1,1),"y"),""))</f>
        <v/>
      </c>
      <c r="T4698">
        <f>IF(OR($R4698=0,NOT(ISNUMBER($J4698))),"",IFERROR(DATEDIF($J4698,DATE(FY,1,1),"y"),0))</f>
        <v/>
      </c>
      <c r="U4698" s="38">
        <f>IF(OR($R4698=0,NOT(ISNUMBER($I4698))),0,IF(YEAR($I4698)+IF($Q4698=1,RetAgeO,RetAgeE)=FY,MONTH($I4698),IF(YEAR($I4698)+IF($Q4698=1,RetAgeO,RetAgeE)&lt;FY,1,0)))</f>
        <v/>
      </c>
      <c r="V4698" s="38">
        <f>IF(OR($R4698=0,NOT(ISNUMBER($K4698))),0,IF(YEAR($K4698)=FY,MONTH($K4698),IF(YEAR($K4698)&lt;FY,1,0)))</f>
        <v/>
      </c>
      <c r="W4698" s="38">
        <f>IF($R4698=0,0,MIN(12,IF(AND(ISNUMBER($O4698),$O4698&gt;=1,$O4698&lt;=12),INT($O4698),12),IF(AND(RetireExit="Yes",$U4698&gt;0),$U4698,12),IF(AND(ContractExit="Yes",$V4698&gt;0),$V4698,12)))</f>
        <v/>
      </c>
      <c r="X4698" s="37">
        <f>IF(ISNUMBER($P4698),$P4698,IncPct)</f>
        <v/>
      </c>
      <c r="Y4698" s="39">
        <f>IF($W4698=0,0,MAX(0,MIN($W4698,IncMonth-1))+MAX(0,$W4698-IncMonth+1)*(1+$X4698))</f>
        <v/>
      </c>
      <c r="Z4698" s="40">
        <f>IF($C4698="",0,IFERROR(INDEX(Departments!$B$5:$B$54,MATCH($C4698,Departments!$A$5:$A$54,0)),0))</f>
        <v/>
      </c>
      <c r="AA4698" s="41">
        <f>N($L4698)*$Y4698</f>
        <v/>
      </c>
      <c r="AB4698" s="41">
        <f>N($M4698)*$Y4698</f>
        <v/>
      </c>
      <c r="AC4698" s="41">
        <f>$AA4698*$Z4698</f>
        <v/>
      </c>
      <c r="AD4698" s="41">
        <f>$AA4698*BonusMonths/12</f>
        <v/>
      </c>
      <c r="AE4698" s="41">
        <f>($AA4698+SI_Gross*$AB4698)*IF($Q4698=1,SI_O,SI_E)</f>
        <v/>
      </c>
      <c r="AF4698" s="41">
        <f>IF($Q4698=1,0,$AA4698*EOSB)</f>
        <v/>
      </c>
      <c r="AG4698" s="41">
        <f>$AN4698*$W4698</f>
        <v/>
      </c>
      <c r="AH4698" s="41">
        <f>SUM($AA4698:$AG4698)</f>
        <v/>
      </c>
      <c r="AI4698" s="41">
        <f>12*($AM4698+$AN4698)</f>
        <v/>
      </c>
      <c r="AJ4698" s="41">
        <f>$AM4698*((IncMonth-1)+(13-IncMonth)*(1+$X4698))+12*$AN4698</f>
        <v/>
      </c>
      <c r="AK4698" s="41">
        <f>IF($R4698=1,N($L4698)+N($M4698),0)</f>
        <v/>
      </c>
      <c r="AL4698">
        <f>IF($C4698="","",IF(N($L4698)&lt;=0,"Basic salary missing",IF(ISNA(MATCH($C4698,Departments!$A$5:$A$54,0)),"Department not on Departments sheet",IF(AND($I4698&lt;&gt;"",NOT(ISNUMBER($I4698))),"Date of birth is text, not a date",IF(AND($K4698&lt;&gt;"",NOT(ISNUMBER($K4698))),"Contract end is text, not a date","")))))</f>
        <v/>
      </c>
      <c r="AM4698" s="41">
        <f>IF($R4698=0,0,N($L4698)*(1+$Z4698+BonusMonths/12+IF($Q4698=1,0,EOSB))+N($M4698)+(N($L4698)+SI_Gross*N($M4698))*IF($Q4698=1,SI_O,SI_E))</f>
        <v/>
      </c>
      <c r="AN4698" s="41">
        <f>IF($R4698=0,0,(IF($Q4698=1,MedO,MedE+Ticket)+Training)/12)</f>
        <v/>
      </c>
    </row>
    <row r="4699">
      <c r="I4699" s="35" t="n"/>
      <c r="J4699" s="35" t="n"/>
      <c r="K4699" s="35" t="n"/>
      <c r="L4699" s="36" t="n"/>
      <c r="M4699" s="36" t="n"/>
      <c r="P4699" s="37" t="n"/>
      <c r="Q4699" s="38">
        <f>IF($C4699="",0,IF(OR(LOWER(TRIM($G4699))="omani",LOWER(TRIM($G4699))="oman",LOWER(TRIM($G4699))="om",LOWER(TRIM($G4699))="local"),1,0))</f>
        <v/>
      </c>
      <c r="R4699" s="38">
        <f>IF($C4699="",0,IF(OR(ISNUMBER(SEARCH("resign",$N4699)),ISNUMBER(SEARCH("terminat",$N4699)),ISNUMBER(SEARCH("inactive",$N4699)),ISNUMBER(SEARCH("vacan",$N4699)),ISNUMBER(SEARCH("deceased",$N4699)),ISNUMBER(SEARCH("separated",$N4699))),0,1))</f>
        <v/>
      </c>
      <c r="S4699">
        <f>IF(OR($R4699=0,NOT(ISNUMBER($I4699))),"",IFERROR(DATEDIF($I4699,DATE(FY,1,1),"y"),""))</f>
        <v/>
      </c>
      <c r="T4699">
        <f>IF(OR($R4699=0,NOT(ISNUMBER($J4699))),"",IFERROR(DATEDIF($J4699,DATE(FY,1,1),"y"),0))</f>
        <v/>
      </c>
      <c r="U4699" s="38">
        <f>IF(OR($R4699=0,NOT(ISNUMBER($I4699))),0,IF(YEAR($I4699)+IF($Q4699=1,RetAgeO,RetAgeE)=FY,MONTH($I4699),IF(YEAR($I4699)+IF($Q4699=1,RetAgeO,RetAgeE)&lt;FY,1,0)))</f>
        <v/>
      </c>
      <c r="V4699" s="38">
        <f>IF(OR($R4699=0,NOT(ISNUMBER($K4699))),0,IF(YEAR($K4699)=FY,MONTH($K4699),IF(YEAR($K4699)&lt;FY,1,0)))</f>
        <v/>
      </c>
      <c r="W4699" s="38">
        <f>IF($R4699=0,0,MIN(12,IF(AND(ISNUMBER($O4699),$O4699&gt;=1,$O4699&lt;=12),INT($O4699),12),IF(AND(RetireExit="Yes",$U4699&gt;0),$U4699,12),IF(AND(ContractExit="Yes",$V4699&gt;0),$V4699,12)))</f>
        <v/>
      </c>
      <c r="X4699" s="37">
        <f>IF(ISNUMBER($P4699),$P4699,IncPct)</f>
        <v/>
      </c>
      <c r="Y4699" s="39">
        <f>IF($W4699=0,0,MAX(0,MIN($W4699,IncMonth-1))+MAX(0,$W4699-IncMonth+1)*(1+$X4699))</f>
        <v/>
      </c>
      <c r="Z4699" s="40">
        <f>IF($C4699="",0,IFERROR(INDEX(Departments!$B$5:$B$54,MATCH($C4699,Departments!$A$5:$A$54,0)),0))</f>
        <v/>
      </c>
      <c r="AA4699" s="41">
        <f>N($L4699)*$Y4699</f>
        <v/>
      </c>
      <c r="AB4699" s="41">
        <f>N($M4699)*$Y4699</f>
        <v/>
      </c>
      <c r="AC4699" s="41">
        <f>$AA4699*$Z4699</f>
        <v/>
      </c>
      <c r="AD4699" s="41">
        <f>$AA4699*BonusMonths/12</f>
        <v/>
      </c>
      <c r="AE4699" s="41">
        <f>($AA4699+SI_Gross*$AB4699)*IF($Q4699=1,SI_O,SI_E)</f>
        <v/>
      </c>
      <c r="AF4699" s="41">
        <f>IF($Q4699=1,0,$AA4699*EOSB)</f>
        <v/>
      </c>
      <c r="AG4699" s="41">
        <f>$AN4699*$W4699</f>
        <v/>
      </c>
      <c r="AH4699" s="41">
        <f>SUM($AA4699:$AG4699)</f>
        <v/>
      </c>
      <c r="AI4699" s="41">
        <f>12*($AM4699+$AN4699)</f>
        <v/>
      </c>
      <c r="AJ4699" s="41">
        <f>$AM4699*((IncMonth-1)+(13-IncMonth)*(1+$X4699))+12*$AN4699</f>
        <v/>
      </c>
      <c r="AK4699" s="41">
        <f>IF($R4699=1,N($L4699)+N($M4699),0)</f>
        <v/>
      </c>
      <c r="AL4699">
        <f>IF($C4699="","",IF(N($L4699)&lt;=0,"Basic salary missing",IF(ISNA(MATCH($C4699,Departments!$A$5:$A$54,0)),"Department not on Departments sheet",IF(AND($I4699&lt;&gt;"",NOT(ISNUMBER($I4699))),"Date of birth is text, not a date",IF(AND($K4699&lt;&gt;"",NOT(ISNUMBER($K4699))),"Contract end is text, not a date","")))))</f>
        <v/>
      </c>
      <c r="AM4699" s="41">
        <f>IF($R4699=0,0,N($L4699)*(1+$Z4699+BonusMonths/12+IF($Q4699=1,0,EOSB))+N($M4699)+(N($L4699)+SI_Gross*N($M4699))*IF($Q4699=1,SI_O,SI_E))</f>
        <v/>
      </c>
      <c r="AN4699" s="41">
        <f>IF($R4699=0,0,(IF($Q4699=1,MedO,MedE+Ticket)+Training)/12)</f>
        <v/>
      </c>
    </row>
    <row r="4700">
      <c r="I4700" s="35" t="n"/>
      <c r="J4700" s="35" t="n"/>
      <c r="K4700" s="35" t="n"/>
      <c r="L4700" s="36" t="n"/>
      <c r="M4700" s="36" t="n"/>
      <c r="P4700" s="37" t="n"/>
      <c r="Q4700" s="38">
        <f>IF($C4700="",0,IF(OR(LOWER(TRIM($G4700))="omani",LOWER(TRIM($G4700))="oman",LOWER(TRIM($G4700))="om",LOWER(TRIM($G4700))="local"),1,0))</f>
        <v/>
      </c>
      <c r="R4700" s="38">
        <f>IF($C4700="",0,IF(OR(ISNUMBER(SEARCH("resign",$N4700)),ISNUMBER(SEARCH("terminat",$N4700)),ISNUMBER(SEARCH("inactive",$N4700)),ISNUMBER(SEARCH("vacan",$N4700)),ISNUMBER(SEARCH("deceased",$N4700)),ISNUMBER(SEARCH("separated",$N4700))),0,1))</f>
        <v/>
      </c>
      <c r="S4700">
        <f>IF(OR($R4700=0,NOT(ISNUMBER($I4700))),"",IFERROR(DATEDIF($I4700,DATE(FY,1,1),"y"),""))</f>
        <v/>
      </c>
      <c r="T4700">
        <f>IF(OR($R4700=0,NOT(ISNUMBER($J4700))),"",IFERROR(DATEDIF($J4700,DATE(FY,1,1),"y"),0))</f>
        <v/>
      </c>
      <c r="U4700" s="38">
        <f>IF(OR($R4700=0,NOT(ISNUMBER($I4700))),0,IF(YEAR($I4700)+IF($Q4700=1,RetAgeO,RetAgeE)=FY,MONTH($I4700),IF(YEAR($I4700)+IF($Q4700=1,RetAgeO,RetAgeE)&lt;FY,1,0)))</f>
        <v/>
      </c>
      <c r="V4700" s="38">
        <f>IF(OR($R4700=0,NOT(ISNUMBER($K4700))),0,IF(YEAR($K4700)=FY,MONTH($K4700),IF(YEAR($K4700)&lt;FY,1,0)))</f>
        <v/>
      </c>
      <c r="W4700" s="38">
        <f>IF($R4700=0,0,MIN(12,IF(AND(ISNUMBER($O4700),$O4700&gt;=1,$O4700&lt;=12),INT($O4700),12),IF(AND(RetireExit="Yes",$U4700&gt;0),$U4700,12),IF(AND(ContractExit="Yes",$V4700&gt;0),$V4700,12)))</f>
        <v/>
      </c>
      <c r="X4700" s="37">
        <f>IF(ISNUMBER($P4700),$P4700,IncPct)</f>
        <v/>
      </c>
      <c r="Y4700" s="39">
        <f>IF($W4700=0,0,MAX(0,MIN($W4700,IncMonth-1))+MAX(0,$W4700-IncMonth+1)*(1+$X4700))</f>
        <v/>
      </c>
      <c r="Z4700" s="40">
        <f>IF($C4700="",0,IFERROR(INDEX(Departments!$B$5:$B$54,MATCH($C4700,Departments!$A$5:$A$54,0)),0))</f>
        <v/>
      </c>
      <c r="AA4700" s="41">
        <f>N($L4700)*$Y4700</f>
        <v/>
      </c>
      <c r="AB4700" s="41">
        <f>N($M4700)*$Y4700</f>
        <v/>
      </c>
      <c r="AC4700" s="41">
        <f>$AA4700*$Z4700</f>
        <v/>
      </c>
      <c r="AD4700" s="41">
        <f>$AA4700*BonusMonths/12</f>
        <v/>
      </c>
      <c r="AE4700" s="41">
        <f>($AA4700+SI_Gross*$AB4700)*IF($Q4700=1,SI_O,SI_E)</f>
        <v/>
      </c>
      <c r="AF4700" s="41">
        <f>IF($Q4700=1,0,$AA4700*EOSB)</f>
        <v/>
      </c>
      <c r="AG4700" s="41">
        <f>$AN4700*$W4700</f>
        <v/>
      </c>
      <c r="AH4700" s="41">
        <f>SUM($AA4700:$AG4700)</f>
        <v/>
      </c>
      <c r="AI4700" s="41">
        <f>12*($AM4700+$AN4700)</f>
        <v/>
      </c>
      <c r="AJ4700" s="41">
        <f>$AM4700*((IncMonth-1)+(13-IncMonth)*(1+$X4700))+12*$AN4700</f>
        <v/>
      </c>
      <c r="AK4700" s="41">
        <f>IF($R4700=1,N($L4700)+N($M4700),0)</f>
        <v/>
      </c>
      <c r="AL4700">
        <f>IF($C4700="","",IF(N($L4700)&lt;=0,"Basic salary missing",IF(ISNA(MATCH($C4700,Departments!$A$5:$A$54,0)),"Department not on Departments sheet",IF(AND($I4700&lt;&gt;"",NOT(ISNUMBER($I4700))),"Date of birth is text, not a date",IF(AND($K4700&lt;&gt;"",NOT(ISNUMBER($K4700))),"Contract end is text, not a date","")))))</f>
        <v/>
      </c>
      <c r="AM4700" s="41">
        <f>IF($R4700=0,0,N($L4700)*(1+$Z4700+BonusMonths/12+IF($Q4700=1,0,EOSB))+N($M4700)+(N($L4700)+SI_Gross*N($M4700))*IF($Q4700=1,SI_O,SI_E))</f>
        <v/>
      </c>
      <c r="AN4700" s="41">
        <f>IF($R4700=0,0,(IF($Q4700=1,MedO,MedE+Ticket)+Training)/12)</f>
        <v/>
      </c>
    </row>
    <row r="4701">
      <c r="I4701" s="35" t="n"/>
      <c r="J4701" s="35" t="n"/>
      <c r="K4701" s="35" t="n"/>
      <c r="L4701" s="36" t="n"/>
      <c r="M4701" s="36" t="n"/>
      <c r="P4701" s="37" t="n"/>
      <c r="Q4701" s="38">
        <f>IF($C4701="",0,IF(OR(LOWER(TRIM($G4701))="omani",LOWER(TRIM($G4701))="oman",LOWER(TRIM($G4701))="om",LOWER(TRIM($G4701))="local"),1,0))</f>
        <v/>
      </c>
      <c r="R4701" s="38">
        <f>IF($C4701="",0,IF(OR(ISNUMBER(SEARCH("resign",$N4701)),ISNUMBER(SEARCH("terminat",$N4701)),ISNUMBER(SEARCH("inactive",$N4701)),ISNUMBER(SEARCH("vacan",$N4701)),ISNUMBER(SEARCH("deceased",$N4701)),ISNUMBER(SEARCH("separated",$N4701))),0,1))</f>
        <v/>
      </c>
      <c r="S4701">
        <f>IF(OR($R4701=0,NOT(ISNUMBER($I4701))),"",IFERROR(DATEDIF($I4701,DATE(FY,1,1),"y"),""))</f>
        <v/>
      </c>
      <c r="T4701">
        <f>IF(OR($R4701=0,NOT(ISNUMBER($J4701))),"",IFERROR(DATEDIF($J4701,DATE(FY,1,1),"y"),0))</f>
        <v/>
      </c>
      <c r="U4701" s="38">
        <f>IF(OR($R4701=0,NOT(ISNUMBER($I4701))),0,IF(YEAR($I4701)+IF($Q4701=1,RetAgeO,RetAgeE)=FY,MONTH($I4701),IF(YEAR($I4701)+IF($Q4701=1,RetAgeO,RetAgeE)&lt;FY,1,0)))</f>
        <v/>
      </c>
      <c r="V4701" s="38">
        <f>IF(OR($R4701=0,NOT(ISNUMBER($K4701))),0,IF(YEAR($K4701)=FY,MONTH($K4701),IF(YEAR($K4701)&lt;FY,1,0)))</f>
        <v/>
      </c>
      <c r="W4701" s="38">
        <f>IF($R4701=0,0,MIN(12,IF(AND(ISNUMBER($O4701),$O4701&gt;=1,$O4701&lt;=12),INT($O4701),12),IF(AND(RetireExit="Yes",$U4701&gt;0),$U4701,12),IF(AND(ContractExit="Yes",$V4701&gt;0),$V4701,12)))</f>
        <v/>
      </c>
      <c r="X4701" s="37">
        <f>IF(ISNUMBER($P4701),$P4701,IncPct)</f>
        <v/>
      </c>
      <c r="Y4701" s="39">
        <f>IF($W4701=0,0,MAX(0,MIN($W4701,IncMonth-1))+MAX(0,$W4701-IncMonth+1)*(1+$X4701))</f>
        <v/>
      </c>
      <c r="Z4701" s="40">
        <f>IF($C4701="",0,IFERROR(INDEX(Departments!$B$5:$B$54,MATCH($C4701,Departments!$A$5:$A$54,0)),0))</f>
        <v/>
      </c>
      <c r="AA4701" s="41">
        <f>N($L4701)*$Y4701</f>
        <v/>
      </c>
      <c r="AB4701" s="41">
        <f>N($M4701)*$Y4701</f>
        <v/>
      </c>
      <c r="AC4701" s="41">
        <f>$AA4701*$Z4701</f>
        <v/>
      </c>
      <c r="AD4701" s="41">
        <f>$AA4701*BonusMonths/12</f>
        <v/>
      </c>
      <c r="AE4701" s="41">
        <f>($AA4701+SI_Gross*$AB4701)*IF($Q4701=1,SI_O,SI_E)</f>
        <v/>
      </c>
      <c r="AF4701" s="41">
        <f>IF($Q4701=1,0,$AA4701*EOSB)</f>
        <v/>
      </c>
      <c r="AG4701" s="41">
        <f>$AN4701*$W4701</f>
        <v/>
      </c>
      <c r="AH4701" s="41">
        <f>SUM($AA4701:$AG4701)</f>
        <v/>
      </c>
      <c r="AI4701" s="41">
        <f>12*($AM4701+$AN4701)</f>
        <v/>
      </c>
      <c r="AJ4701" s="41">
        <f>$AM4701*((IncMonth-1)+(13-IncMonth)*(1+$X4701))+12*$AN4701</f>
        <v/>
      </c>
      <c r="AK4701" s="41">
        <f>IF($R4701=1,N($L4701)+N($M4701),0)</f>
        <v/>
      </c>
      <c r="AL4701">
        <f>IF($C4701="","",IF(N($L4701)&lt;=0,"Basic salary missing",IF(ISNA(MATCH($C4701,Departments!$A$5:$A$54,0)),"Department not on Departments sheet",IF(AND($I4701&lt;&gt;"",NOT(ISNUMBER($I4701))),"Date of birth is text, not a date",IF(AND($K4701&lt;&gt;"",NOT(ISNUMBER($K4701))),"Contract end is text, not a date","")))))</f>
        <v/>
      </c>
      <c r="AM4701" s="41">
        <f>IF($R4701=0,0,N($L4701)*(1+$Z4701+BonusMonths/12+IF($Q4701=1,0,EOSB))+N($M4701)+(N($L4701)+SI_Gross*N($M4701))*IF($Q4701=1,SI_O,SI_E))</f>
        <v/>
      </c>
      <c r="AN4701" s="41">
        <f>IF($R4701=0,0,(IF($Q4701=1,MedO,MedE+Ticket)+Training)/12)</f>
        <v/>
      </c>
    </row>
    <row r="4702">
      <c r="I4702" s="35" t="n"/>
      <c r="J4702" s="35" t="n"/>
      <c r="K4702" s="35" t="n"/>
      <c r="L4702" s="36" t="n"/>
      <c r="M4702" s="36" t="n"/>
      <c r="P4702" s="37" t="n"/>
      <c r="Q4702" s="38">
        <f>IF($C4702="",0,IF(OR(LOWER(TRIM($G4702))="omani",LOWER(TRIM($G4702))="oman",LOWER(TRIM($G4702))="om",LOWER(TRIM($G4702))="local"),1,0))</f>
        <v/>
      </c>
      <c r="R4702" s="38">
        <f>IF($C4702="",0,IF(OR(ISNUMBER(SEARCH("resign",$N4702)),ISNUMBER(SEARCH("terminat",$N4702)),ISNUMBER(SEARCH("inactive",$N4702)),ISNUMBER(SEARCH("vacan",$N4702)),ISNUMBER(SEARCH("deceased",$N4702)),ISNUMBER(SEARCH("separated",$N4702))),0,1))</f>
        <v/>
      </c>
      <c r="S4702">
        <f>IF(OR($R4702=0,NOT(ISNUMBER($I4702))),"",IFERROR(DATEDIF($I4702,DATE(FY,1,1),"y"),""))</f>
        <v/>
      </c>
      <c r="T4702">
        <f>IF(OR($R4702=0,NOT(ISNUMBER($J4702))),"",IFERROR(DATEDIF($J4702,DATE(FY,1,1),"y"),0))</f>
        <v/>
      </c>
      <c r="U4702" s="38">
        <f>IF(OR($R4702=0,NOT(ISNUMBER($I4702))),0,IF(YEAR($I4702)+IF($Q4702=1,RetAgeO,RetAgeE)=FY,MONTH($I4702),IF(YEAR($I4702)+IF($Q4702=1,RetAgeO,RetAgeE)&lt;FY,1,0)))</f>
        <v/>
      </c>
      <c r="V4702" s="38">
        <f>IF(OR($R4702=0,NOT(ISNUMBER($K4702))),0,IF(YEAR($K4702)=FY,MONTH($K4702),IF(YEAR($K4702)&lt;FY,1,0)))</f>
        <v/>
      </c>
      <c r="W4702" s="38">
        <f>IF($R4702=0,0,MIN(12,IF(AND(ISNUMBER($O4702),$O4702&gt;=1,$O4702&lt;=12),INT($O4702),12),IF(AND(RetireExit="Yes",$U4702&gt;0),$U4702,12),IF(AND(ContractExit="Yes",$V4702&gt;0),$V4702,12)))</f>
        <v/>
      </c>
      <c r="X4702" s="37">
        <f>IF(ISNUMBER($P4702),$P4702,IncPct)</f>
        <v/>
      </c>
      <c r="Y4702" s="39">
        <f>IF($W4702=0,0,MAX(0,MIN($W4702,IncMonth-1))+MAX(0,$W4702-IncMonth+1)*(1+$X4702))</f>
        <v/>
      </c>
      <c r="Z4702" s="40">
        <f>IF($C4702="",0,IFERROR(INDEX(Departments!$B$5:$B$54,MATCH($C4702,Departments!$A$5:$A$54,0)),0))</f>
        <v/>
      </c>
      <c r="AA4702" s="41">
        <f>N($L4702)*$Y4702</f>
        <v/>
      </c>
      <c r="AB4702" s="41">
        <f>N($M4702)*$Y4702</f>
        <v/>
      </c>
      <c r="AC4702" s="41">
        <f>$AA4702*$Z4702</f>
        <v/>
      </c>
      <c r="AD4702" s="41">
        <f>$AA4702*BonusMonths/12</f>
        <v/>
      </c>
      <c r="AE4702" s="41">
        <f>($AA4702+SI_Gross*$AB4702)*IF($Q4702=1,SI_O,SI_E)</f>
        <v/>
      </c>
      <c r="AF4702" s="41">
        <f>IF($Q4702=1,0,$AA4702*EOSB)</f>
        <v/>
      </c>
      <c r="AG4702" s="41">
        <f>$AN4702*$W4702</f>
        <v/>
      </c>
      <c r="AH4702" s="41">
        <f>SUM($AA4702:$AG4702)</f>
        <v/>
      </c>
      <c r="AI4702" s="41">
        <f>12*($AM4702+$AN4702)</f>
        <v/>
      </c>
      <c r="AJ4702" s="41">
        <f>$AM4702*((IncMonth-1)+(13-IncMonth)*(1+$X4702))+12*$AN4702</f>
        <v/>
      </c>
      <c r="AK4702" s="41">
        <f>IF($R4702=1,N($L4702)+N($M4702),0)</f>
        <v/>
      </c>
      <c r="AL4702">
        <f>IF($C4702="","",IF(N($L4702)&lt;=0,"Basic salary missing",IF(ISNA(MATCH($C4702,Departments!$A$5:$A$54,0)),"Department not on Departments sheet",IF(AND($I4702&lt;&gt;"",NOT(ISNUMBER($I4702))),"Date of birth is text, not a date",IF(AND($K4702&lt;&gt;"",NOT(ISNUMBER($K4702))),"Contract end is text, not a date","")))))</f>
        <v/>
      </c>
      <c r="AM4702" s="41">
        <f>IF($R4702=0,0,N($L4702)*(1+$Z4702+BonusMonths/12+IF($Q4702=1,0,EOSB))+N($M4702)+(N($L4702)+SI_Gross*N($M4702))*IF($Q4702=1,SI_O,SI_E))</f>
        <v/>
      </c>
      <c r="AN4702" s="41">
        <f>IF($R4702=0,0,(IF($Q4702=1,MedO,MedE+Ticket)+Training)/12)</f>
        <v/>
      </c>
    </row>
    <row r="4703">
      <c r="I4703" s="35" t="n"/>
      <c r="J4703" s="35" t="n"/>
      <c r="K4703" s="35" t="n"/>
      <c r="L4703" s="36" t="n"/>
      <c r="M4703" s="36" t="n"/>
      <c r="P4703" s="37" t="n"/>
      <c r="Q4703" s="38">
        <f>IF($C4703="",0,IF(OR(LOWER(TRIM($G4703))="omani",LOWER(TRIM($G4703))="oman",LOWER(TRIM($G4703))="om",LOWER(TRIM($G4703))="local"),1,0))</f>
        <v/>
      </c>
      <c r="R4703" s="38">
        <f>IF($C4703="",0,IF(OR(ISNUMBER(SEARCH("resign",$N4703)),ISNUMBER(SEARCH("terminat",$N4703)),ISNUMBER(SEARCH("inactive",$N4703)),ISNUMBER(SEARCH("vacan",$N4703)),ISNUMBER(SEARCH("deceased",$N4703)),ISNUMBER(SEARCH("separated",$N4703))),0,1))</f>
        <v/>
      </c>
      <c r="S4703">
        <f>IF(OR($R4703=0,NOT(ISNUMBER($I4703))),"",IFERROR(DATEDIF($I4703,DATE(FY,1,1),"y"),""))</f>
        <v/>
      </c>
      <c r="T4703">
        <f>IF(OR($R4703=0,NOT(ISNUMBER($J4703))),"",IFERROR(DATEDIF($J4703,DATE(FY,1,1),"y"),0))</f>
        <v/>
      </c>
      <c r="U4703" s="38">
        <f>IF(OR($R4703=0,NOT(ISNUMBER($I4703))),0,IF(YEAR($I4703)+IF($Q4703=1,RetAgeO,RetAgeE)=FY,MONTH($I4703),IF(YEAR($I4703)+IF($Q4703=1,RetAgeO,RetAgeE)&lt;FY,1,0)))</f>
        <v/>
      </c>
      <c r="V4703" s="38">
        <f>IF(OR($R4703=0,NOT(ISNUMBER($K4703))),0,IF(YEAR($K4703)=FY,MONTH($K4703),IF(YEAR($K4703)&lt;FY,1,0)))</f>
        <v/>
      </c>
      <c r="W4703" s="38">
        <f>IF($R4703=0,0,MIN(12,IF(AND(ISNUMBER($O4703),$O4703&gt;=1,$O4703&lt;=12),INT($O4703),12),IF(AND(RetireExit="Yes",$U4703&gt;0),$U4703,12),IF(AND(ContractExit="Yes",$V4703&gt;0),$V4703,12)))</f>
        <v/>
      </c>
      <c r="X4703" s="37">
        <f>IF(ISNUMBER($P4703),$P4703,IncPct)</f>
        <v/>
      </c>
      <c r="Y4703" s="39">
        <f>IF($W4703=0,0,MAX(0,MIN($W4703,IncMonth-1))+MAX(0,$W4703-IncMonth+1)*(1+$X4703))</f>
        <v/>
      </c>
      <c r="Z4703" s="40">
        <f>IF($C4703="",0,IFERROR(INDEX(Departments!$B$5:$B$54,MATCH($C4703,Departments!$A$5:$A$54,0)),0))</f>
        <v/>
      </c>
      <c r="AA4703" s="41">
        <f>N($L4703)*$Y4703</f>
        <v/>
      </c>
      <c r="AB4703" s="41">
        <f>N($M4703)*$Y4703</f>
        <v/>
      </c>
      <c r="AC4703" s="41">
        <f>$AA4703*$Z4703</f>
        <v/>
      </c>
      <c r="AD4703" s="41">
        <f>$AA4703*BonusMonths/12</f>
        <v/>
      </c>
      <c r="AE4703" s="41">
        <f>($AA4703+SI_Gross*$AB4703)*IF($Q4703=1,SI_O,SI_E)</f>
        <v/>
      </c>
      <c r="AF4703" s="41">
        <f>IF($Q4703=1,0,$AA4703*EOSB)</f>
        <v/>
      </c>
      <c r="AG4703" s="41">
        <f>$AN4703*$W4703</f>
        <v/>
      </c>
      <c r="AH4703" s="41">
        <f>SUM($AA4703:$AG4703)</f>
        <v/>
      </c>
      <c r="AI4703" s="41">
        <f>12*($AM4703+$AN4703)</f>
        <v/>
      </c>
      <c r="AJ4703" s="41">
        <f>$AM4703*((IncMonth-1)+(13-IncMonth)*(1+$X4703))+12*$AN4703</f>
        <v/>
      </c>
      <c r="AK4703" s="41">
        <f>IF($R4703=1,N($L4703)+N($M4703),0)</f>
        <v/>
      </c>
      <c r="AL4703">
        <f>IF($C4703="","",IF(N($L4703)&lt;=0,"Basic salary missing",IF(ISNA(MATCH($C4703,Departments!$A$5:$A$54,0)),"Department not on Departments sheet",IF(AND($I4703&lt;&gt;"",NOT(ISNUMBER($I4703))),"Date of birth is text, not a date",IF(AND($K4703&lt;&gt;"",NOT(ISNUMBER($K4703))),"Contract end is text, not a date","")))))</f>
        <v/>
      </c>
      <c r="AM4703" s="41">
        <f>IF($R4703=0,0,N($L4703)*(1+$Z4703+BonusMonths/12+IF($Q4703=1,0,EOSB))+N($M4703)+(N($L4703)+SI_Gross*N($M4703))*IF($Q4703=1,SI_O,SI_E))</f>
        <v/>
      </c>
      <c r="AN4703" s="41">
        <f>IF($R4703=0,0,(IF($Q4703=1,MedO,MedE+Ticket)+Training)/12)</f>
        <v/>
      </c>
    </row>
    <row r="4704">
      <c r="I4704" s="35" t="n"/>
      <c r="J4704" s="35" t="n"/>
      <c r="K4704" s="35" t="n"/>
      <c r="L4704" s="36" t="n"/>
      <c r="M4704" s="36" t="n"/>
      <c r="P4704" s="37" t="n"/>
      <c r="Q4704" s="38">
        <f>IF($C4704="",0,IF(OR(LOWER(TRIM($G4704))="omani",LOWER(TRIM($G4704))="oman",LOWER(TRIM($G4704))="om",LOWER(TRIM($G4704))="local"),1,0))</f>
        <v/>
      </c>
      <c r="R4704" s="38">
        <f>IF($C4704="",0,IF(OR(ISNUMBER(SEARCH("resign",$N4704)),ISNUMBER(SEARCH("terminat",$N4704)),ISNUMBER(SEARCH("inactive",$N4704)),ISNUMBER(SEARCH("vacan",$N4704)),ISNUMBER(SEARCH("deceased",$N4704)),ISNUMBER(SEARCH("separated",$N4704))),0,1))</f>
        <v/>
      </c>
      <c r="S4704">
        <f>IF(OR($R4704=0,NOT(ISNUMBER($I4704))),"",IFERROR(DATEDIF($I4704,DATE(FY,1,1),"y"),""))</f>
        <v/>
      </c>
      <c r="T4704">
        <f>IF(OR($R4704=0,NOT(ISNUMBER($J4704))),"",IFERROR(DATEDIF($J4704,DATE(FY,1,1),"y"),0))</f>
        <v/>
      </c>
      <c r="U4704" s="38">
        <f>IF(OR($R4704=0,NOT(ISNUMBER($I4704))),0,IF(YEAR($I4704)+IF($Q4704=1,RetAgeO,RetAgeE)=FY,MONTH($I4704),IF(YEAR($I4704)+IF($Q4704=1,RetAgeO,RetAgeE)&lt;FY,1,0)))</f>
        <v/>
      </c>
      <c r="V4704" s="38">
        <f>IF(OR($R4704=0,NOT(ISNUMBER($K4704))),0,IF(YEAR($K4704)=FY,MONTH($K4704),IF(YEAR($K4704)&lt;FY,1,0)))</f>
        <v/>
      </c>
      <c r="W4704" s="38">
        <f>IF($R4704=0,0,MIN(12,IF(AND(ISNUMBER($O4704),$O4704&gt;=1,$O4704&lt;=12),INT($O4704),12),IF(AND(RetireExit="Yes",$U4704&gt;0),$U4704,12),IF(AND(ContractExit="Yes",$V4704&gt;0),$V4704,12)))</f>
        <v/>
      </c>
      <c r="X4704" s="37">
        <f>IF(ISNUMBER($P4704),$P4704,IncPct)</f>
        <v/>
      </c>
      <c r="Y4704" s="39">
        <f>IF($W4704=0,0,MAX(0,MIN($W4704,IncMonth-1))+MAX(0,$W4704-IncMonth+1)*(1+$X4704))</f>
        <v/>
      </c>
      <c r="Z4704" s="40">
        <f>IF($C4704="",0,IFERROR(INDEX(Departments!$B$5:$B$54,MATCH($C4704,Departments!$A$5:$A$54,0)),0))</f>
        <v/>
      </c>
      <c r="AA4704" s="41">
        <f>N($L4704)*$Y4704</f>
        <v/>
      </c>
      <c r="AB4704" s="41">
        <f>N($M4704)*$Y4704</f>
        <v/>
      </c>
      <c r="AC4704" s="41">
        <f>$AA4704*$Z4704</f>
        <v/>
      </c>
      <c r="AD4704" s="41">
        <f>$AA4704*BonusMonths/12</f>
        <v/>
      </c>
      <c r="AE4704" s="41">
        <f>($AA4704+SI_Gross*$AB4704)*IF($Q4704=1,SI_O,SI_E)</f>
        <v/>
      </c>
      <c r="AF4704" s="41">
        <f>IF($Q4704=1,0,$AA4704*EOSB)</f>
        <v/>
      </c>
      <c r="AG4704" s="41">
        <f>$AN4704*$W4704</f>
        <v/>
      </c>
      <c r="AH4704" s="41">
        <f>SUM($AA4704:$AG4704)</f>
        <v/>
      </c>
      <c r="AI4704" s="41">
        <f>12*($AM4704+$AN4704)</f>
        <v/>
      </c>
      <c r="AJ4704" s="41">
        <f>$AM4704*((IncMonth-1)+(13-IncMonth)*(1+$X4704))+12*$AN4704</f>
        <v/>
      </c>
      <c r="AK4704" s="41">
        <f>IF($R4704=1,N($L4704)+N($M4704),0)</f>
        <v/>
      </c>
      <c r="AL4704">
        <f>IF($C4704="","",IF(N($L4704)&lt;=0,"Basic salary missing",IF(ISNA(MATCH($C4704,Departments!$A$5:$A$54,0)),"Department not on Departments sheet",IF(AND($I4704&lt;&gt;"",NOT(ISNUMBER($I4704))),"Date of birth is text, not a date",IF(AND($K4704&lt;&gt;"",NOT(ISNUMBER($K4704))),"Contract end is text, not a date","")))))</f>
        <v/>
      </c>
      <c r="AM4704" s="41">
        <f>IF($R4704=0,0,N($L4704)*(1+$Z4704+BonusMonths/12+IF($Q4704=1,0,EOSB))+N($M4704)+(N($L4704)+SI_Gross*N($M4704))*IF($Q4704=1,SI_O,SI_E))</f>
        <v/>
      </c>
      <c r="AN4704" s="41">
        <f>IF($R4704=0,0,(IF($Q4704=1,MedO,MedE+Ticket)+Training)/12)</f>
        <v/>
      </c>
    </row>
    <row r="4705">
      <c r="I4705" s="35" t="n"/>
      <c r="J4705" s="35" t="n"/>
      <c r="K4705" s="35" t="n"/>
      <c r="L4705" s="36" t="n"/>
      <c r="M4705" s="36" t="n"/>
      <c r="P4705" s="37" t="n"/>
      <c r="Q4705" s="38">
        <f>IF($C4705="",0,IF(OR(LOWER(TRIM($G4705))="omani",LOWER(TRIM($G4705))="oman",LOWER(TRIM($G4705))="om",LOWER(TRIM($G4705))="local"),1,0))</f>
        <v/>
      </c>
      <c r="R4705" s="38">
        <f>IF($C4705="",0,IF(OR(ISNUMBER(SEARCH("resign",$N4705)),ISNUMBER(SEARCH("terminat",$N4705)),ISNUMBER(SEARCH("inactive",$N4705)),ISNUMBER(SEARCH("vacan",$N4705)),ISNUMBER(SEARCH("deceased",$N4705)),ISNUMBER(SEARCH("separated",$N4705))),0,1))</f>
        <v/>
      </c>
      <c r="S4705">
        <f>IF(OR($R4705=0,NOT(ISNUMBER($I4705))),"",IFERROR(DATEDIF($I4705,DATE(FY,1,1),"y"),""))</f>
        <v/>
      </c>
      <c r="T4705">
        <f>IF(OR($R4705=0,NOT(ISNUMBER($J4705))),"",IFERROR(DATEDIF($J4705,DATE(FY,1,1),"y"),0))</f>
        <v/>
      </c>
      <c r="U4705" s="38">
        <f>IF(OR($R4705=0,NOT(ISNUMBER($I4705))),0,IF(YEAR($I4705)+IF($Q4705=1,RetAgeO,RetAgeE)=FY,MONTH($I4705),IF(YEAR($I4705)+IF($Q4705=1,RetAgeO,RetAgeE)&lt;FY,1,0)))</f>
        <v/>
      </c>
      <c r="V4705" s="38">
        <f>IF(OR($R4705=0,NOT(ISNUMBER($K4705))),0,IF(YEAR($K4705)=FY,MONTH($K4705),IF(YEAR($K4705)&lt;FY,1,0)))</f>
        <v/>
      </c>
      <c r="W4705" s="38">
        <f>IF($R4705=0,0,MIN(12,IF(AND(ISNUMBER($O4705),$O4705&gt;=1,$O4705&lt;=12),INT($O4705),12),IF(AND(RetireExit="Yes",$U4705&gt;0),$U4705,12),IF(AND(ContractExit="Yes",$V4705&gt;0),$V4705,12)))</f>
        <v/>
      </c>
      <c r="X4705" s="37">
        <f>IF(ISNUMBER($P4705),$P4705,IncPct)</f>
        <v/>
      </c>
      <c r="Y4705" s="39">
        <f>IF($W4705=0,0,MAX(0,MIN($W4705,IncMonth-1))+MAX(0,$W4705-IncMonth+1)*(1+$X4705))</f>
        <v/>
      </c>
      <c r="Z4705" s="40">
        <f>IF($C4705="",0,IFERROR(INDEX(Departments!$B$5:$B$54,MATCH($C4705,Departments!$A$5:$A$54,0)),0))</f>
        <v/>
      </c>
      <c r="AA4705" s="41">
        <f>N($L4705)*$Y4705</f>
        <v/>
      </c>
      <c r="AB4705" s="41">
        <f>N($M4705)*$Y4705</f>
        <v/>
      </c>
      <c r="AC4705" s="41">
        <f>$AA4705*$Z4705</f>
        <v/>
      </c>
      <c r="AD4705" s="41">
        <f>$AA4705*BonusMonths/12</f>
        <v/>
      </c>
      <c r="AE4705" s="41">
        <f>($AA4705+SI_Gross*$AB4705)*IF($Q4705=1,SI_O,SI_E)</f>
        <v/>
      </c>
      <c r="AF4705" s="41">
        <f>IF($Q4705=1,0,$AA4705*EOSB)</f>
        <v/>
      </c>
      <c r="AG4705" s="41">
        <f>$AN4705*$W4705</f>
        <v/>
      </c>
      <c r="AH4705" s="41">
        <f>SUM($AA4705:$AG4705)</f>
        <v/>
      </c>
      <c r="AI4705" s="41">
        <f>12*($AM4705+$AN4705)</f>
        <v/>
      </c>
      <c r="AJ4705" s="41">
        <f>$AM4705*((IncMonth-1)+(13-IncMonth)*(1+$X4705))+12*$AN4705</f>
        <v/>
      </c>
      <c r="AK4705" s="41">
        <f>IF($R4705=1,N($L4705)+N($M4705),0)</f>
        <v/>
      </c>
      <c r="AL4705">
        <f>IF($C4705="","",IF(N($L4705)&lt;=0,"Basic salary missing",IF(ISNA(MATCH($C4705,Departments!$A$5:$A$54,0)),"Department not on Departments sheet",IF(AND($I4705&lt;&gt;"",NOT(ISNUMBER($I4705))),"Date of birth is text, not a date",IF(AND($K4705&lt;&gt;"",NOT(ISNUMBER($K4705))),"Contract end is text, not a date","")))))</f>
        <v/>
      </c>
      <c r="AM4705" s="41">
        <f>IF($R4705=0,0,N($L4705)*(1+$Z4705+BonusMonths/12+IF($Q4705=1,0,EOSB))+N($M4705)+(N($L4705)+SI_Gross*N($M4705))*IF($Q4705=1,SI_O,SI_E))</f>
        <v/>
      </c>
      <c r="AN4705" s="41">
        <f>IF($R4705=0,0,(IF($Q4705=1,MedO,MedE+Ticket)+Training)/12)</f>
        <v/>
      </c>
    </row>
    <row r="4706">
      <c r="I4706" s="35" t="n"/>
      <c r="J4706" s="35" t="n"/>
      <c r="K4706" s="35" t="n"/>
      <c r="L4706" s="36" t="n"/>
      <c r="M4706" s="36" t="n"/>
      <c r="P4706" s="37" t="n"/>
      <c r="Q4706" s="38">
        <f>IF($C4706="",0,IF(OR(LOWER(TRIM($G4706))="omani",LOWER(TRIM($G4706))="oman",LOWER(TRIM($G4706))="om",LOWER(TRIM($G4706))="local"),1,0))</f>
        <v/>
      </c>
      <c r="R4706" s="38">
        <f>IF($C4706="",0,IF(OR(ISNUMBER(SEARCH("resign",$N4706)),ISNUMBER(SEARCH("terminat",$N4706)),ISNUMBER(SEARCH("inactive",$N4706)),ISNUMBER(SEARCH("vacan",$N4706)),ISNUMBER(SEARCH("deceased",$N4706)),ISNUMBER(SEARCH("separated",$N4706))),0,1))</f>
        <v/>
      </c>
      <c r="S4706">
        <f>IF(OR($R4706=0,NOT(ISNUMBER($I4706))),"",IFERROR(DATEDIF($I4706,DATE(FY,1,1),"y"),""))</f>
        <v/>
      </c>
      <c r="T4706">
        <f>IF(OR($R4706=0,NOT(ISNUMBER($J4706))),"",IFERROR(DATEDIF($J4706,DATE(FY,1,1),"y"),0))</f>
        <v/>
      </c>
      <c r="U4706" s="38">
        <f>IF(OR($R4706=0,NOT(ISNUMBER($I4706))),0,IF(YEAR($I4706)+IF($Q4706=1,RetAgeO,RetAgeE)=FY,MONTH($I4706),IF(YEAR($I4706)+IF($Q4706=1,RetAgeO,RetAgeE)&lt;FY,1,0)))</f>
        <v/>
      </c>
      <c r="V4706" s="38">
        <f>IF(OR($R4706=0,NOT(ISNUMBER($K4706))),0,IF(YEAR($K4706)=FY,MONTH($K4706),IF(YEAR($K4706)&lt;FY,1,0)))</f>
        <v/>
      </c>
      <c r="W4706" s="38">
        <f>IF($R4706=0,0,MIN(12,IF(AND(ISNUMBER($O4706),$O4706&gt;=1,$O4706&lt;=12),INT($O4706),12),IF(AND(RetireExit="Yes",$U4706&gt;0),$U4706,12),IF(AND(ContractExit="Yes",$V4706&gt;0),$V4706,12)))</f>
        <v/>
      </c>
      <c r="X4706" s="37">
        <f>IF(ISNUMBER($P4706),$P4706,IncPct)</f>
        <v/>
      </c>
      <c r="Y4706" s="39">
        <f>IF($W4706=0,0,MAX(0,MIN($W4706,IncMonth-1))+MAX(0,$W4706-IncMonth+1)*(1+$X4706))</f>
        <v/>
      </c>
      <c r="Z4706" s="40">
        <f>IF($C4706="",0,IFERROR(INDEX(Departments!$B$5:$B$54,MATCH($C4706,Departments!$A$5:$A$54,0)),0))</f>
        <v/>
      </c>
      <c r="AA4706" s="41">
        <f>N($L4706)*$Y4706</f>
        <v/>
      </c>
      <c r="AB4706" s="41">
        <f>N($M4706)*$Y4706</f>
        <v/>
      </c>
      <c r="AC4706" s="41">
        <f>$AA4706*$Z4706</f>
        <v/>
      </c>
      <c r="AD4706" s="41">
        <f>$AA4706*BonusMonths/12</f>
        <v/>
      </c>
      <c r="AE4706" s="41">
        <f>($AA4706+SI_Gross*$AB4706)*IF($Q4706=1,SI_O,SI_E)</f>
        <v/>
      </c>
      <c r="AF4706" s="41">
        <f>IF($Q4706=1,0,$AA4706*EOSB)</f>
        <v/>
      </c>
      <c r="AG4706" s="41">
        <f>$AN4706*$W4706</f>
        <v/>
      </c>
      <c r="AH4706" s="41">
        <f>SUM($AA4706:$AG4706)</f>
        <v/>
      </c>
      <c r="AI4706" s="41">
        <f>12*($AM4706+$AN4706)</f>
        <v/>
      </c>
      <c r="AJ4706" s="41">
        <f>$AM4706*((IncMonth-1)+(13-IncMonth)*(1+$X4706))+12*$AN4706</f>
        <v/>
      </c>
      <c r="AK4706" s="41">
        <f>IF($R4706=1,N($L4706)+N($M4706),0)</f>
        <v/>
      </c>
      <c r="AL4706">
        <f>IF($C4706="","",IF(N($L4706)&lt;=0,"Basic salary missing",IF(ISNA(MATCH($C4706,Departments!$A$5:$A$54,0)),"Department not on Departments sheet",IF(AND($I4706&lt;&gt;"",NOT(ISNUMBER($I4706))),"Date of birth is text, not a date",IF(AND($K4706&lt;&gt;"",NOT(ISNUMBER($K4706))),"Contract end is text, not a date","")))))</f>
        <v/>
      </c>
      <c r="AM4706" s="41">
        <f>IF($R4706=0,0,N($L4706)*(1+$Z4706+BonusMonths/12+IF($Q4706=1,0,EOSB))+N($M4706)+(N($L4706)+SI_Gross*N($M4706))*IF($Q4706=1,SI_O,SI_E))</f>
        <v/>
      </c>
      <c r="AN4706" s="41">
        <f>IF($R4706=0,0,(IF($Q4706=1,MedO,MedE+Ticket)+Training)/12)</f>
        <v/>
      </c>
    </row>
    <row r="4707">
      <c r="I4707" s="35" t="n"/>
      <c r="J4707" s="35" t="n"/>
      <c r="K4707" s="35" t="n"/>
      <c r="L4707" s="36" t="n"/>
      <c r="M4707" s="36" t="n"/>
      <c r="P4707" s="37" t="n"/>
      <c r="Q4707" s="38">
        <f>IF($C4707="",0,IF(OR(LOWER(TRIM($G4707))="omani",LOWER(TRIM($G4707))="oman",LOWER(TRIM($G4707))="om",LOWER(TRIM($G4707))="local"),1,0))</f>
        <v/>
      </c>
      <c r="R4707" s="38">
        <f>IF($C4707="",0,IF(OR(ISNUMBER(SEARCH("resign",$N4707)),ISNUMBER(SEARCH("terminat",$N4707)),ISNUMBER(SEARCH("inactive",$N4707)),ISNUMBER(SEARCH("vacan",$N4707)),ISNUMBER(SEARCH("deceased",$N4707)),ISNUMBER(SEARCH("separated",$N4707))),0,1))</f>
        <v/>
      </c>
      <c r="S4707">
        <f>IF(OR($R4707=0,NOT(ISNUMBER($I4707))),"",IFERROR(DATEDIF($I4707,DATE(FY,1,1),"y"),""))</f>
        <v/>
      </c>
      <c r="T4707">
        <f>IF(OR($R4707=0,NOT(ISNUMBER($J4707))),"",IFERROR(DATEDIF($J4707,DATE(FY,1,1),"y"),0))</f>
        <v/>
      </c>
      <c r="U4707" s="38">
        <f>IF(OR($R4707=0,NOT(ISNUMBER($I4707))),0,IF(YEAR($I4707)+IF($Q4707=1,RetAgeO,RetAgeE)=FY,MONTH($I4707),IF(YEAR($I4707)+IF($Q4707=1,RetAgeO,RetAgeE)&lt;FY,1,0)))</f>
        <v/>
      </c>
      <c r="V4707" s="38">
        <f>IF(OR($R4707=0,NOT(ISNUMBER($K4707))),0,IF(YEAR($K4707)=FY,MONTH($K4707),IF(YEAR($K4707)&lt;FY,1,0)))</f>
        <v/>
      </c>
      <c r="W4707" s="38">
        <f>IF($R4707=0,0,MIN(12,IF(AND(ISNUMBER($O4707),$O4707&gt;=1,$O4707&lt;=12),INT($O4707),12),IF(AND(RetireExit="Yes",$U4707&gt;0),$U4707,12),IF(AND(ContractExit="Yes",$V4707&gt;0),$V4707,12)))</f>
        <v/>
      </c>
      <c r="X4707" s="37">
        <f>IF(ISNUMBER($P4707),$P4707,IncPct)</f>
        <v/>
      </c>
      <c r="Y4707" s="39">
        <f>IF($W4707=0,0,MAX(0,MIN($W4707,IncMonth-1))+MAX(0,$W4707-IncMonth+1)*(1+$X4707))</f>
        <v/>
      </c>
      <c r="Z4707" s="40">
        <f>IF($C4707="",0,IFERROR(INDEX(Departments!$B$5:$B$54,MATCH($C4707,Departments!$A$5:$A$54,0)),0))</f>
        <v/>
      </c>
      <c r="AA4707" s="41">
        <f>N($L4707)*$Y4707</f>
        <v/>
      </c>
      <c r="AB4707" s="41">
        <f>N($M4707)*$Y4707</f>
        <v/>
      </c>
      <c r="AC4707" s="41">
        <f>$AA4707*$Z4707</f>
        <v/>
      </c>
      <c r="AD4707" s="41">
        <f>$AA4707*BonusMonths/12</f>
        <v/>
      </c>
      <c r="AE4707" s="41">
        <f>($AA4707+SI_Gross*$AB4707)*IF($Q4707=1,SI_O,SI_E)</f>
        <v/>
      </c>
      <c r="AF4707" s="41">
        <f>IF($Q4707=1,0,$AA4707*EOSB)</f>
        <v/>
      </c>
      <c r="AG4707" s="41">
        <f>$AN4707*$W4707</f>
        <v/>
      </c>
      <c r="AH4707" s="41">
        <f>SUM($AA4707:$AG4707)</f>
        <v/>
      </c>
      <c r="AI4707" s="41">
        <f>12*($AM4707+$AN4707)</f>
        <v/>
      </c>
      <c r="AJ4707" s="41">
        <f>$AM4707*((IncMonth-1)+(13-IncMonth)*(1+$X4707))+12*$AN4707</f>
        <v/>
      </c>
      <c r="AK4707" s="41">
        <f>IF($R4707=1,N($L4707)+N($M4707),0)</f>
        <v/>
      </c>
      <c r="AL4707">
        <f>IF($C4707="","",IF(N($L4707)&lt;=0,"Basic salary missing",IF(ISNA(MATCH($C4707,Departments!$A$5:$A$54,0)),"Department not on Departments sheet",IF(AND($I4707&lt;&gt;"",NOT(ISNUMBER($I4707))),"Date of birth is text, not a date",IF(AND($K4707&lt;&gt;"",NOT(ISNUMBER($K4707))),"Contract end is text, not a date","")))))</f>
        <v/>
      </c>
      <c r="AM4707" s="41">
        <f>IF($R4707=0,0,N($L4707)*(1+$Z4707+BonusMonths/12+IF($Q4707=1,0,EOSB))+N($M4707)+(N($L4707)+SI_Gross*N($M4707))*IF($Q4707=1,SI_O,SI_E))</f>
        <v/>
      </c>
      <c r="AN4707" s="41">
        <f>IF($R4707=0,0,(IF($Q4707=1,MedO,MedE+Ticket)+Training)/12)</f>
        <v/>
      </c>
    </row>
    <row r="4708">
      <c r="I4708" s="35" t="n"/>
      <c r="J4708" s="35" t="n"/>
      <c r="K4708" s="35" t="n"/>
      <c r="L4708" s="36" t="n"/>
      <c r="M4708" s="36" t="n"/>
      <c r="P4708" s="37" t="n"/>
      <c r="Q4708" s="38">
        <f>IF($C4708="",0,IF(OR(LOWER(TRIM($G4708))="omani",LOWER(TRIM($G4708))="oman",LOWER(TRIM($G4708))="om",LOWER(TRIM($G4708))="local"),1,0))</f>
        <v/>
      </c>
      <c r="R4708" s="38">
        <f>IF($C4708="",0,IF(OR(ISNUMBER(SEARCH("resign",$N4708)),ISNUMBER(SEARCH("terminat",$N4708)),ISNUMBER(SEARCH("inactive",$N4708)),ISNUMBER(SEARCH("vacan",$N4708)),ISNUMBER(SEARCH("deceased",$N4708)),ISNUMBER(SEARCH("separated",$N4708))),0,1))</f>
        <v/>
      </c>
      <c r="S4708">
        <f>IF(OR($R4708=0,NOT(ISNUMBER($I4708))),"",IFERROR(DATEDIF($I4708,DATE(FY,1,1),"y"),""))</f>
        <v/>
      </c>
      <c r="T4708">
        <f>IF(OR($R4708=0,NOT(ISNUMBER($J4708))),"",IFERROR(DATEDIF($J4708,DATE(FY,1,1),"y"),0))</f>
        <v/>
      </c>
      <c r="U4708" s="38">
        <f>IF(OR($R4708=0,NOT(ISNUMBER($I4708))),0,IF(YEAR($I4708)+IF($Q4708=1,RetAgeO,RetAgeE)=FY,MONTH($I4708),IF(YEAR($I4708)+IF($Q4708=1,RetAgeO,RetAgeE)&lt;FY,1,0)))</f>
        <v/>
      </c>
      <c r="V4708" s="38">
        <f>IF(OR($R4708=0,NOT(ISNUMBER($K4708))),0,IF(YEAR($K4708)=FY,MONTH($K4708),IF(YEAR($K4708)&lt;FY,1,0)))</f>
        <v/>
      </c>
      <c r="W4708" s="38">
        <f>IF($R4708=0,0,MIN(12,IF(AND(ISNUMBER($O4708),$O4708&gt;=1,$O4708&lt;=12),INT($O4708),12),IF(AND(RetireExit="Yes",$U4708&gt;0),$U4708,12),IF(AND(ContractExit="Yes",$V4708&gt;0),$V4708,12)))</f>
        <v/>
      </c>
      <c r="X4708" s="37">
        <f>IF(ISNUMBER($P4708),$P4708,IncPct)</f>
        <v/>
      </c>
      <c r="Y4708" s="39">
        <f>IF($W4708=0,0,MAX(0,MIN($W4708,IncMonth-1))+MAX(0,$W4708-IncMonth+1)*(1+$X4708))</f>
        <v/>
      </c>
      <c r="Z4708" s="40">
        <f>IF($C4708="",0,IFERROR(INDEX(Departments!$B$5:$B$54,MATCH($C4708,Departments!$A$5:$A$54,0)),0))</f>
        <v/>
      </c>
      <c r="AA4708" s="41">
        <f>N($L4708)*$Y4708</f>
        <v/>
      </c>
      <c r="AB4708" s="41">
        <f>N($M4708)*$Y4708</f>
        <v/>
      </c>
      <c r="AC4708" s="41">
        <f>$AA4708*$Z4708</f>
        <v/>
      </c>
      <c r="AD4708" s="41">
        <f>$AA4708*BonusMonths/12</f>
        <v/>
      </c>
      <c r="AE4708" s="41">
        <f>($AA4708+SI_Gross*$AB4708)*IF($Q4708=1,SI_O,SI_E)</f>
        <v/>
      </c>
      <c r="AF4708" s="41">
        <f>IF($Q4708=1,0,$AA4708*EOSB)</f>
        <v/>
      </c>
      <c r="AG4708" s="41">
        <f>$AN4708*$W4708</f>
        <v/>
      </c>
      <c r="AH4708" s="41">
        <f>SUM($AA4708:$AG4708)</f>
        <v/>
      </c>
      <c r="AI4708" s="41">
        <f>12*($AM4708+$AN4708)</f>
        <v/>
      </c>
      <c r="AJ4708" s="41">
        <f>$AM4708*((IncMonth-1)+(13-IncMonth)*(1+$X4708))+12*$AN4708</f>
        <v/>
      </c>
      <c r="AK4708" s="41">
        <f>IF($R4708=1,N($L4708)+N($M4708),0)</f>
        <v/>
      </c>
      <c r="AL4708">
        <f>IF($C4708="","",IF(N($L4708)&lt;=0,"Basic salary missing",IF(ISNA(MATCH($C4708,Departments!$A$5:$A$54,0)),"Department not on Departments sheet",IF(AND($I4708&lt;&gt;"",NOT(ISNUMBER($I4708))),"Date of birth is text, not a date",IF(AND($K4708&lt;&gt;"",NOT(ISNUMBER($K4708))),"Contract end is text, not a date","")))))</f>
        <v/>
      </c>
      <c r="AM4708" s="41">
        <f>IF($R4708=0,0,N($L4708)*(1+$Z4708+BonusMonths/12+IF($Q4708=1,0,EOSB))+N($M4708)+(N($L4708)+SI_Gross*N($M4708))*IF($Q4708=1,SI_O,SI_E))</f>
        <v/>
      </c>
      <c r="AN4708" s="41">
        <f>IF($R4708=0,0,(IF($Q4708=1,MedO,MedE+Ticket)+Training)/12)</f>
        <v/>
      </c>
    </row>
    <row r="4709">
      <c r="I4709" s="35" t="n"/>
      <c r="J4709" s="35" t="n"/>
      <c r="K4709" s="35" t="n"/>
      <c r="L4709" s="36" t="n"/>
      <c r="M4709" s="36" t="n"/>
      <c r="P4709" s="37" t="n"/>
      <c r="Q4709" s="38">
        <f>IF($C4709="",0,IF(OR(LOWER(TRIM($G4709))="omani",LOWER(TRIM($G4709))="oman",LOWER(TRIM($G4709))="om",LOWER(TRIM($G4709))="local"),1,0))</f>
        <v/>
      </c>
      <c r="R4709" s="38">
        <f>IF($C4709="",0,IF(OR(ISNUMBER(SEARCH("resign",$N4709)),ISNUMBER(SEARCH("terminat",$N4709)),ISNUMBER(SEARCH("inactive",$N4709)),ISNUMBER(SEARCH("vacan",$N4709)),ISNUMBER(SEARCH("deceased",$N4709)),ISNUMBER(SEARCH("separated",$N4709))),0,1))</f>
        <v/>
      </c>
      <c r="S4709">
        <f>IF(OR($R4709=0,NOT(ISNUMBER($I4709))),"",IFERROR(DATEDIF($I4709,DATE(FY,1,1),"y"),""))</f>
        <v/>
      </c>
      <c r="T4709">
        <f>IF(OR($R4709=0,NOT(ISNUMBER($J4709))),"",IFERROR(DATEDIF($J4709,DATE(FY,1,1),"y"),0))</f>
        <v/>
      </c>
      <c r="U4709" s="38">
        <f>IF(OR($R4709=0,NOT(ISNUMBER($I4709))),0,IF(YEAR($I4709)+IF($Q4709=1,RetAgeO,RetAgeE)=FY,MONTH($I4709),IF(YEAR($I4709)+IF($Q4709=1,RetAgeO,RetAgeE)&lt;FY,1,0)))</f>
        <v/>
      </c>
      <c r="V4709" s="38">
        <f>IF(OR($R4709=0,NOT(ISNUMBER($K4709))),0,IF(YEAR($K4709)=FY,MONTH($K4709),IF(YEAR($K4709)&lt;FY,1,0)))</f>
        <v/>
      </c>
      <c r="W4709" s="38">
        <f>IF($R4709=0,0,MIN(12,IF(AND(ISNUMBER($O4709),$O4709&gt;=1,$O4709&lt;=12),INT($O4709),12),IF(AND(RetireExit="Yes",$U4709&gt;0),$U4709,12),IF(AND(ContractExit="Yes",$V4709&gt;0),$V4709,12)))</f>
        <v/>
      </c>
      <c r="X4709" s="37">
        <f>IF(ISNUMBER($P4709),$P4709,IncPct)</f>
        <v/>
      </c>
      <c r="Y4709" s="39">
        <f>IF($W4709=0,0,MAX(0,MIN($W4709,IncMonth-1))+MAX(0,$W4709-IncMonth+1)*(1+$X4709))</f>
        <v/>
      </c>
      <c r="Z4709" s="40">
        <f>IF($C4709="",0,IFERROR(INDEX(Departments!$B$5:$B$54,MATCH($C4709,Departments!$A$5:$A$54,0)),0))</f>
        <v/>
      </c>
      <c r="AA4709" s="41">
        <f>N($L4709)*$Y4709</f>
        <v/>
      </c>
      <c r="AB4709" s="41">
        <f>N($M4709)*$Y4709</f>
        <v/>
      </c>
      <c r="AC4709" s="41">
        <f>$AA4709*$Z4709</f>
        <v/>
      </c>
      <c r="AD4709" s="41">
        <f>$AA4709*BonusMonths/12</f>
        <v/>
      </c>
      <c r="AE4709" s="41">
        <f>($AA4709+SI_Gross*$AB4709)*IF($Q4709=1,SI_O,SI_E)</f>
        <v/>
      </c>
      <c r="AF4709" s="41">
        <f>IF($Q4709=1,0,$AA4709*EOSB)</f>
        <v/>
      </c>
      <c r="AG4709" s="41">
        <f>$AN4709*$W4709</f>
        <v/>
      </c>
      <c r="AH4709" s="41">
        <f>SUM($AA4709:$AG4709)</f>
        <v/>
      </c>
      <c r="AI4709" s="41">
        <f>12*($AM4709+$AN4709)</f>
        <v/>
      </c>
      <c r="AJ4709" s="41">
        <f>$AM4709*((IncMonth-1)+(13-IncMonth)*(1+$X4709))+12*$AN4709</f>
        <v/>
      </c>
      <c r="AK4709" s="41">
        <f>IF($R4709=1,N($L4709)+N($M4709),0)</f>
        <v/>
      </c>
      <c r="AL4709">
        <f>IF($C4709="","",IF(N($L4709)&lt;=0,"Basic salary missing",IF(ISNA(MATCH($C4709,Departments!$A$5:$A$54,0)),"Department not on Departments sheet",IF(AND($I4709&lt;&gt;"",NOT(ISNUMBER($I4709))),"Date of birth is text, not a date",IF(AND($K4709&lt;&gt;"",NOT(ISNUMBER($K4709))),"Contract end is text, not a date","")))))</f>
        <v/>
      </c>
      <c r="AM4709" s="41">
        <f>IF($R4709=0,0,N($L4709)*(1+$Z4709+BonusMonths/12+IF($Q4709=1,0,EOSB))+N($M4709)+(N($L4709)+SI_Gross*N($M4709))*IF($Q4709=1,SI_O,SI_E))</f>
        <v/>
      </c>
      <c r="AN4709" s="41">
        <f>IF($R4709=0,0,(IF($Q4709=1,MedO,MedE+Ticket)+Training)/12)</f>
        <v/>
      </c>
    </row>
    <row r="4710">
      <c r="I4710" s="35" t="n"/>
      <c r="J4710" s="35" t="n"/>
      <c r="K4710" s="35" t="n"/>
      <c r="L4710" s="36" t="n"/>
      <c r="M4710" s="36" t="n"/>
      <c r="P4710" s="37" t="n"/>
      <c r="Q4710" s="38">
        <f>IF($C4710="",0,IF(OR(LOWER(TRIM($G4710))="omani",LOWER(TRIM($G4710))="oman",LOWER(TRIM($G4710))="om",LOWER(TRIM($G4710))="local"),1,0))</f>
        <v/>
      </c>
      <c r="R4710" s="38">
        <f>IF($C4710="",0,IF(OR(ISNUMBER(SEARCH("resign",$N4710)),ISNUMBER(SEARCH("terminat",$N4710)),ISNUMBER(SEARCH("inactive",$N4710)),ISNUMBER(SEARCH("vacan",$N4710)),ISNUMBER(SEARCH("deceased",$N4710)),ISNUMBER(SEARCH("separated",$N4710))),0,1))</f>
        <v/>
      </c>
      <c r="S4710">
        <f>IF(OR($R4710=0,NOT(ISNUMBER($I4710))),"",IFERROR(DATEDIF($I4710,DATE(FY,1,1),"y"),""))</f>
        <v/>
      </c>
      <c r="T4710">
        <f>IF(OR($R4710=0,NOT(ISNUMBER($J4710))),"",IFERROR(DATEDIF($J4710,DATE(FY,1,1),"y"),0))</f>
        <v/>
      </c>
      <c r="U4710" s="38">
        <f>IF(OR($R4710=0,NOT(ISNUMBER($I4710))),0,IF(YEAR($I4710)+IF($Q4710=1,RetAgeO,RetAgeE)=FY,MONTH($I4710),IF(YEAR($I4710)+IF($Q4710=1,RetAgeO,RetAgeE)&lt;FY,1,0)))</f>
        <v/>
      </c>
      <c r="V4710" s="38">
        <f>IF(OR($R4710=0,NOT(ISNUMBER($K4710))),0,IF(YEAR($K4710)=FY,MONTH($K4710),IF(YEAR($K4710)&lt;FY,1,0)))</f>
        <v/>
      </c>
      <c r="W4710" s="38">
        <f>IF($R4710=0,0,MIN(12,IF(AND(ISNUMBER($O4710),$O4710&gt;=1,$O4710&lt;=12),INT($O4710),12),IF(AND(RetireExit="Yes",$U4710&gt;0),$U4710,12),IF(AND(ContractExit="Yes",$V4710&gt;0),$V4710,12)))</f>
        <v/>
      </c>
      <c r="X4710" s="37">
        <f>IF(ISNUMBER($P4710),$P4710,IncPct)</f>
        <v/>
      </c>
      <c r="Y4710" s="39">
        <f>IF($W4710=0,0,MAX(0,MIN($W4710,IncMonth-1))+MAX(0,$W4710-IncMonth+1)*(1+$X4710))</f>
        <v/>
      </c>
      <c r="Z4710" s="40">
        <f>IF($C4710="",0,IFERROR(INDEX(Departments!$B$5:$B$54,MATCH($C4710,Departments!$A$5:$A$54,0)),0))</f>
        <v/>
      </c>
      <c r="AA4710" s="41">
        <f>N($L4710)*$Y4710</f>
        <v/>
      </c>
      <c r="AB4710" s="41">
        <f>N($M4710)*$Y4710</f>
        <v/>
      </c>
      <c r="AC4710" s="41">
        <f>$AA4710*$Z4710</f>
        <v/>
      </c>
      <c r="AD4710" s="41">
        <f>$AA4710*BonusMonths/12</f>
        <v/>
      </c>
      <c r="AE4710" s="41">
        <f>($AA4710+SI_Gross*$AB4710)*IF($Q4710=1,SI_O,SI_E)</f>
        <v/>
      </c>
      <c r="AF4710" s="41">
        <f>IF($Q4710=1,0,$AA4710*EOSB)</f>
        <v/>
      </c>
      <c r="AG4710" s="41">
        <f>$AN4710*$W4710</f>
        <v/>
      </c>
      <c r="AH4710" s="41">
        <f>SUM($AA4710:$AG4710)</f>
        <v/>
      </c>
      <c r="AI4710" s="41">
        <f>12*($AM4710+$AN4710)</f>
        <v/>
      </c>
      <c r="AJ4710" s="41">
        <f>$AM4710*((IncMonth-1)+(13-IncMonth)*(1+$X4710))+12*$AN4710</f>
        <v/>
      </c>
      <c r="AK4710" s="41">
        <f>IF($R4710=1,N($L4710)+N($M4710),0)</f>
        <v/>
      </c>
      <c r="AL4710">
        <f>IF($C4710="","",IF(N($L4710)&lt;=0,"Basic salary missing",IF(ISNA(MATCH($C4710,Departments!$A$5:$A$54,0)),"Department not on Departments sheet",IF(AND($I4710&lt;&gt;"",NOT(ISNUMBER($I4710))),"Date of birth is text, not a date",IF(AND($K4710&lt;&gt;"",NOT(ISNUMBER($K4710))),"Contract end is text, not a date","")))))</f>
        <v/>
      </c>
      <c r="AM4710" s="41">
        <f>IF($R4710=0,0,N($L4710)*(1+$Z4710+BonusMonths/12+IF($Q4710=1,0,EOSB))+N($M4710)+(N($L4710)+SI_Gross*N($M4710))*IF($Q4710=1,SI_O,SI_E))</f>
        <v/>
      </c>
      <c r="AN4710" s="41">
        <f>IF($R4710=0,0,(IF($Q4710=1,MedO,MedE+Ticket)+Training)/12)</f>
        <v/>
      </c>
    </row>
    <row r="4711">
      <c r="I4711" s="35" t="n"/>
      <c r="J4711" s="35" t="n"/>
      <c r="K4711" s="35" t="n"/>
      <c r="L4711" s="36" t="n"/>
      <c r="M4711" s="36" t="n"/>
      <c r="P4711" s="37" t="n"/>
      <c r="Q4711" s="38">
        <f>IF($C4711="",0,IF(OR(LOWER(TRIM($G4711))="omani",LOWER(TRIM($G4711))="oman",LOWER(TRIM($G4711))="om",LOWER(TRIM($G4711))="local"),1,0))</f>
        <v/>
      </c>
      <c r="R4711" s="38">
        <f>IF($C4711="",0,IF(OR(ISNUMBER(SEARCH("resign",$N4711)),ISNUMBER(SEARCH("terminat",$N4711)),ISNUMBER(SEARCH("inactive",$N4711)),ISNUMBER(SEARCH("vacan",$N4711)),ISNUMBER(SEARCH("deceased",$N4711)),ISNUMBER(SEARCH("separated",$N4711))),0,1))</f>
        <v/>
      </c>
      <c r="S4711">
        <f>IF(OR($R4711=0,NOT(ISNUMBER($I4711))),"",IFERROR(DATEDIF($I4711,DATE(FY,1,1),"y"),""))</f>
        <v/>
      </c>
      <c r="T4711">
        <f>IF(OR($R4711=0,NOT(ISNUMBER($J4711))),"",IFERROR(DATEDIF($J4711,DATE(FY,1,1),"y"),0))</f>
        <v/>
      </c>
      <c r="U4711" s="38">
        <f>IF(OR($R4711=0,NOT(ISNUMBER($I4711))),0,IF(YEAR($I4711)+IF($Q4711=1,RetAgeO,RetAgeE)=FY,MONTH($I4711),IF(YEAR($I4711)+IF($Q4711=1,RetAgeO,RetAgeE)&lt;FY,1,0)))</f>
        <v/>
      </c>
      <c r="V4711" s="38">
        <f>IF(OR($R4711=0,NOT(ISNUMBER($K4711))),0,IF(YEAR($K4711)=FY,MONTH($K4711),IF(YEAR($K4711)&lt;FY,1,0)))</f>
        <v/>
      </c>
      <c r="W4711" s="38">
        <f>IF($R4711=0,0,MIN(12,IF(AND(ISNUMBER($O4711),$O4711&gt;=1,$O4711&lt;=12),INT($O4711),12),IF(AND(RetireExit="Yes",$U4711&gt;0),$U4711,12),IF(AND(ContractExit="Yes",$V4711&gt;0),$V4711,12)))</f>
        <v/>
      </c>
      <c r="X4711" s="37">
        <f>IF(ISNUMBER($P4711),$P4711,IncPct)</f>
        <v/>
      </c>
      <c r="Y4711" s="39">
        <f>IF($W4711=0,0,MAX(0,MIN($W4711,IncMonth-1))+MAX(0,$W4711-IncMonth+1)*(1+$X4711))</f>
        <v/>
      </c>
      <c r="Z4711" s="40">
        <f>IF($C4711="",0,IFERROR(INDEX(Departments!$B$5:$B$54,MATCH($C4711,Departments!$A$5:$A$54,0)),0))</f>
        <v/>
      </c>
      <c r="AA4711" s="41">
        <f>N($L4711)*$Y4711</f>
        <v/>
      </c>
      <c r="AB4711" s="41">
        <f>N($M4711)*$Y4711</f>
        <v/>
      </c>
      <c r="AC4711" s="41">
        <f>$AA4711*$Z4711</f>
        <v/>
      </c>
      <c r="AD4711" s="41">
        <f>$AA4711*BonusMonths/12</f>
        <v/>
      </c>
      <c r="AE4711" s="41">
        <f>($AA4711+SI_Gross*$AB4711)*IF($Q4711=1,SI_O,SI_E)</f>
        <v/>
      </c>
      <c r="AF4711" s="41">
        <f>IF($Q4711=1,0,$AA4711*EOSB)</f>
        <v/>
      </c>
      <c r="AG4711" s="41">
        <f>$AN4711*$W4711</f>
        <v/>
      </c>
      <c r="AH4711" s="41">
        <f>SUM($AA4711:$AG4711)</f>
        <v/>
      </c>
      <c r="AI4711" s="41">
        <f>12*($AM4711+$AN4711)</f>
        <v/>
      </c>
      <c r="AJ4711" s="41">
        <f>$AM4711*((IncMonth-1)+(13-IncMonth)*(1+$X4711))+12*$AN4711</f>
        <v/>
      </c>
      <c r="AK4711" s="41">
        <f>IF($R4711=1,N($L4711)+N($M4711),0)</f>
        <v/>
      </c>
      <c r="AL4711">
        <f>IF($C4711="","",IF(N($L4711)&lt;=0,"Basic salary missing",IF(ISNA(MATCH($C4711,Departments!$A$5:$A$54,0)),"Department not on Departments sheet",IF(AND($I4711&lt;&gt;"",NOT(ISNUMBER($I4711))),"Date of birth is text, not a date",IF(AND($K4711&lt;&gt;"",NOT(ISNUMBER($K4711))),"Contract end is text, not a date","")))))</f>
        <v/>
      </c>
      <c r="AM4711" s="41">
        <f>IF($R4711=0,0,N($L4711)*(1+$Z4711+BonusMonths/12+IF($Q4711=1,0,EOSB))+N($M4711)+(N($L4711)+SI_Gross*N($M4711))*IF($Q4711=1,SI_O,SI_E))</f>
        <v/>
      </c>
      <c r="AN4711" s="41">
        <f>IF($R4711=0,0,(IF($Q4711=1,MedO,MedE+Ticket)+Training)/12)</f>
        <v/>
      </c>
    </row>
    <row r="4712">
      <c r="I4712" s="35" t="n"/>
      <c r="J4712" s="35" t="n"/>
      <c r="K4712" s="35" t="n"/>
      <c r="L4712" s="36" t="n"/>
      <c r="M4712" s="36" t="n"/>
      <c r="P4712" s="37" t="n"/>
      <c r="Q4712" s="38">
        <f>IF($C4712="",0,IF(OR(LOWER(TRIM($G4712))="omani",LOWER(TRIM($G4712))="oman",LOWER(TRIM($G4712))="om",LOWER(TRIM($G4712))="local"),1,0))</f>
        <v/>
      </c>
      <c r="R4712" s="38">
        <f>IF($C4712="",0,IF(OR(ISNUMBER(SEARCH("resign",$N4712)),ISNUMBER(SEARCH("terminat",$N4712)),ISNUMBER(SEARCH("inactive",$N4712)),ISNUMBER(SEARCH("vacan",$N4712)),ISNUMBER(SEARCH("deceased",$N4712)),ISNUMBER(SEARCH("separated",$N4712))),0,1))</f>
        <v/>
      </c>
      <c r="S4712">
        <f>IF(OR($R4712=0,NOT(ISNUMBER($I4712))),"",IFERROR(DATEDIF($I4712,DATE(FY,1,1),"y"),""))</f>
        <v/>
      </c>
      <c r="T4712">
        <f>IF(OR($R4712=0,NOT(ISNUMBER($J4712))),"",IFERROR(DATEDIF($J4712,DATE(FY,1,1),"y"),0))</f>
        <v/>
      </c>
      <c r="U4712" s="38">
        <f>IF(OR($R4712=0,NOT(ISNUMBER($I4712))),0,IF(YEAR($I4712)+IF($Q4712=1,RetAgeO,RetAgeE)=FY,MONTH($I4712),IF(YEAR($I4712)+IF($Q4712=1,RetAgeO,RetAgeE)&lt;FY,1,0)))</f>
        <v/>
      </c>
      <c r="V4712" s="38">
        <f>IF(OR($R4712=0,NOT(ISNUMBER($K4712))),0,IF(YEAR($K4712)=FY,MONTH($K4712),IF(YEAR($K4712)&lt;FY,1,0)))</f>
        <v/>
      </c>
      <c r="W4712" s="38">
        <f>IF($R4712=0,0,MIN(12,IF(AND(ISNUMBER($O4712),$O4712&gt;=1,$O4712&lt;=12),INT($O4712),12),IF(AND(RetireExit="Yes",$U4712&gt;0),$U4712,12),IF(AND(ContractExit="Yes",$V4712&gt;0),$V4712,12)))</f>
        <v/>
      </c>
      <c r="X4712" s="37">
        <f>IF(ISNUMBER($P4712),$P4712,IncPct)</f>
        <v/>
      </c>
      <c r="Y4712" s="39">
        <f>IF($W4712=0,0,MAX(0,MIN($W4712,IncMonth-1))+MAX(0,$W4712-IncMonth+1)*(1+$X4712))</f>
        <v/>
      </c>
      <c r="Z4712" s="40">
        <f>IF($C4712="",0,IFERROR(INDEX(Departments!$B$5:$B$54,MATCH($C4712,Departments!$A$5:$A$54,0)),0))</f>
        <v/>
      </c>
      <c r="AA4712" s="41">
        <f>N($L4712)*$Y4712</f>
        <v/>
      </c>
      <c r="AB4712" s="41">
        <f>N($M4712)*$Y4712</f>
        <v/>
      </c>
      <c r="AC4712" s="41">
        <f>$AA4712*$Z4712</f>
        <v/>
      </c>
      <c r="AD4712" s="41">
        <f>$AA4712*BonusMonths/12</f>
        <v/>
      </c>
      <c r="AE4712" s="41">
        <f>($AA4712+SI_Gross*$AB4712)*IF($Q4712=1,SI_O,SI_E)</f>
        <v/>
      </c>
      <c r="AF4712" s="41">
        <f>IF($Q4712=1,0,$AA4712*EOSB)</f>
        <v/>
      </c>
      <c r="AG4712" s="41">
        <f>$AN4712*$W4712</f>
        <v/>
      </c>
      <c r="AH4712" s="41">
        <f>SUM($AA4712:$AG4712)</f>
        <v/>
      </c>
      <c r="AI4712" s="41">
        <f>12*($AM4712+$AN4712)</f>
        <v/>
      </c>
      <c r="AJ4712" s="41">
        <f>$AM4712*((IncMonth-1)+(13-IncMonth)*(1+$X4712))+12*$AN4712</f>
        <v/>
      </c>
      <c r="AK4712" s="41">
        <f>IF($R4712=1,N($L4712)+N($M4712),0)</f>
        <v/>
      </c>
      <c r="AL4712">
        <f>IF($C4712="","",IF(N($L4712)&lt;=0,"Basic salary missing",IF(ISNA(MATCH($C4712,Departments!$A$5:$A$54,0)),"Department not on Departments sheet",IF(AND($I4712&lt;&gt;"",NOT(ISNUMBER($I4712))),"Date of birth is text, not a date",IF(AND($K4712&lt;&gt;"",NOT(ISNUMBER($K4712))),"Contract end is text, not a date","")))))</f>
        <v/>
      </c>
      <c r="AM4712" s="41">
        <f>IF($R4712=0,0,N($L4712)*(1+$Z4712+BonusMonths/12+IF($Q4712=1,0,EOSB))+N($M4712)+(N($L4712)+SI_Gross*N($M4712))*IF($Q4712=1,SI_O,SI_E))</f>
        <v/>
      </c>
      <c r="AN4712" s="41">
        <f>IF($R4712=0,0,(IF($Q4712=1,MedO,MedE+Ticket)+Training)/12)</f>
        <v/>
      </c>
    </row>
    <row r="4713">
      <c r="I4713" s="35" t="n"/>
      <c r="J4713" s="35" t="n"/>
      <c r="K4713" s="35" t="n"/>
      <c r="L4713" s="36" t="n"/>
      <c r="M4713" s="36" t="n"/>
      <c r="P4713" s="37" t="n"/>
      <c r="Q4713" s="38">
        <f>IF($C4713="",0,IF(OR(LOWER(TRIM($G4713))="omani",LOWER(TRIM($G4713))="oman",LOWER(TRIM($G4713))="om",LOWER(TRIM($G4713))="local"),1,0))</f>
        <v/>
      </c>
      <c r="R4713" s="38">
        <f>IF($C4713="",0,IF(OR(ISNUMBER(SEARCH("resign",$N4713)),ISNUMBER(SEARCH("terminat",$N4713)),ISNUMBER(SEARCH("inactive",$N4713)),ISNUMBER(SEARCH("vacan",$N4713)),ISNUMBER(SEARCH("deceased",$N4713)),ISNUMBER(SEARCH("separated",$N4713))),0,1))</f>
        <v/>
      </c>
      <c r="S4713">
        <f>IF(OR($R4713=0,NOT(ISNUMBER($I4713))),"",IFERROR(DATEDIF($I4713,DATE(FY,1,1),"y"),""))</f>
        <v/>
      </c>
      <c r="T4713">
        <f>IF(OR($R4713=0,NOT(ISNUMBER($J4713))),"",IFERROR(DATEDIF($J4713,DATE(FY,1,1),"y"),0))</f>
        <v/>
      </c>
      <c r="U4713" s="38">
        <f>IF(OR($R4713=0,NOT(ISNUMBER($I4713))),0,IF(YEAR($I4713)+IF($Q4713=1,RetAgeO,RetAgeE)=FY,MONTH($I4713),IF(YEAR($I4713)+IF($Q4713=1,RetAgeO,RetAgeE)&lt;FY,1,0)))</f>
        <v/>
      </c>
      <c r="V4713" s="38">
        <f>IF(OR($R4713=0,NOT(ISNUMBER($K4713))),0,IF(YEAR($K4713)=FY,MONTH($K4713),IF(YEAR($K4713)&lt;FY,1,0)))</f>
        <v/>
      </c>
      <c r="W4713" s="38">
        <f>IF($R4713=0,0,MIN(12,IF(AND(ISNUMBER($O4713),$O4713&gt;=1,$O4713&lt;=12),INT($O4713),12),IF(AND(RetireExit="Yes",$U4713&gt;0),$U4713,12),IF(AND(ContractExit="Yes",$V4713&gt;0),$V4713,12)))</f>
        <v/>
      </c>
      <c r="X4713" s="37">
        <f>IF(ISNUMBER($P4713),$P4713,IncPct)</f>
        <v/>
      </c>
      <c r="Y4713" s="39">
        <f>IF($W4713=0,0,MAX(0,MIN($W4713,IncMonth-1))+MAX(0,$W4713-IncMonth+1)*(1+$X4713))</f>
        <v/>
      </c>
      <c r="Z4713" s="40">
        <f>IF($C4713="",0,IFERROR(INDEX(Departments!$B$5:$B$54,MATCH($C4713,Departments!$A$5:$A$54,0)),0))</f>
        <v/>
      </c>
      <c r="AA4713" s="41">
        <f>N($L4713)*$Y4713</f>
        <v/>
      </c>
      <c r="AB4713" s="41">
        <f>N($M4713)*$Y4713</f>
        <v/>
      </c>
      <c r="AC4713" s="41">
        <f>$AA4713*$Z4713</f>
        <v/>
      </c>
      <c r="AD4713" s="41">
        <f>$AA4713*BonusMonths/12</f>
        <v/>
      </c>
      <c r="AE4713" s="41">
        <f>($AA4713+SI_Gross*$AB4713)*IF($Q4713=1,SI_O,SI_E)</f>
        <v/>
      </c>
      <c r="AF4713" s="41">
        <f>IF($Q4713=1,0,$AA4713*EOSB)</f>
        <v/>
      </c>
      <c r="AG4713" s="41">
        <f>$AN4713*$W4713</f>
        <v/>
      </c>
      <c r="AH4713" s="41">
        <f>SUM($AA4713:$AG4713)</f>
        <v/>
      </c>
      <c r="AI4713" s="41">
        <f>12*($AM4713+$AN4713)</f>
        <v/>
      </c>
      <c r="AJ4713" s="41">
        <f>$AM4713*((IncMonth-1)+(13-IncMonth)*(1+$X4713))+12*$AN4713</f>
        <v/>
      </c>
      <c r="AK4713" s="41">
        <f>IF($R4713=1,N($L4713)+N($M4713),0)</f>
        <v/>
      </c>
      <c r="AL4713">
        <f>IF($C4713="","",IF(N($L4713)&lt;=0,"Basic salary missing",IF(ISNA(MATCH($C4713,Departments!$A$5:$A$54,0)),"Department not on Departments sheet",IF(AND($I4713&lt;&gt;"",NOT(ISNUMBER($I4713))),"Date of birth is text, not a date",IF(AND($K4713&lt;&gt;"",NOT(ISNUMBER($K4713))),"Contract end is text, not a date","")))))</f>
        <v/>
      </c>
      <c r="AM4713" s="41">
        <f>IF($R4713=0,0,N($L4713)*(1+$Z4713+BonusMonths/12+IF($Q4713=1,0,EOSB))+N($M4713)+(N($L4713)+SI_Gross*N($M4713))*IF($Q4713=1,SI_O,SI_E))</f>
        <v/>
      </c>
      <c r="AN4713" s="41">
        <f>IF($R4713=0,0,(IF($Q4713=1,MedO,MedE+Ticket)+Training)/12)</f>
        <v/>
      </c>
    </row>
    <row r="4714">
      <c r="I4714" s="35" t="n"/>
      <c r="J4714" s="35" t="n"/>
      <c r="K4714" s="35" t="n"/>
      <c r="L4714" s="36" t="n"/>
      <c r="M4714" s="36" t="n"/>
      <c r="P4714" s="37" t="n"/>
      <c r="Q4714" s="38">
        <f>IF($C4714="",0,IF(OR(LOWER(TRIM($G4714))="omani",LOWER(TRIM($G4714))="oman",LOWER(TRIM($G4714))="om",LOWER(TRIM($G4714))="local"),1,0))</f>
        <v/>
      </c>
      <c r="R4714" s="38">
        <f>IF($C4714="",0,IF(OR(ISNUMBER(SEARCH("resign",$N4714)),ISNUMBER(SEARCH("terminat",$N4714)),ISNUMBER(SEARCH("inactive",$N4714)),ISNUMBER(SEARCH("vacan",$N4714)),ISNUMBER(SEARCH("deceased",$N4714)),ISNUMBER(SEARCH("separated",$N4714))),0,1))</f>
        <v/>
      </c>
      <c r="S4714">
        <f>IF(OR($R4714=0,NOT(ISNUMBER($I4714))),"",IFERROR(DATEDIF($I4714,DATE(FY,1,1),"y"),""))</f>
        <v/>
      </c>
      <c r="T4714">
        <f>IF(OR($R4714=0,NOT(ISNUMBER($J4714))),"",IFERROR(DATEDIF($J4714,DATE(FY,1,1),"y"),0))</f>
        <v/>
      </c>
      <c r="U4714" s="38">
        <f>IF(OR($R4714=0,NOT(ISNUMBER($I4714))),0,IF(YEAR($I4714)+IF($Q4714=1,RetAgeO,RetAgeE)=FY,MONTH($I4714),IF(YEAR($I4714)+IF($Q4714=1,RetAgeO,RetAgeE)&lt;FY,1,0)))</f>
        <v/>
      </c>
      <c r="V4714" s="38">
        <f>IF(OR($R4714=0,NOT(ISNUMBER($K4714))),0,IF(YEAR($K4714)=FY,MONTH($K4714),IF(YEAR($K4714)&lt;FY,1,0)))</f>
        <v/>
      </c>
      <c r="W4714" s="38">
        <f>IF($R4714=0,0,MIN(12,IF(AND(ISNUMBER($O4714),$O4714&gt;=1,$O4714&lt;=12),INT($O4714),12),IF(AND(RetireExit="Yes",$U4714&gt;0),$U4714,12),IF(AND(ContractExit="Yes",$V4714&gt;0),$V4714,12)))</f>
        <v/>
      </c>
      <c r="X4714" s="37">
        <f>IF(ISNUMBER($P4714),$P4714,IncPct)</f>
        <v/>
      </c>
      <c r="Y4714" s="39">
        <f>IF($W4714=0,0,MAX(0,MIN($W4714,IncMonth-1))+MAX(0,$W4714-IncMonth+1)*(1+$X4714))</f>
        <v/>
      </c>
      <c r="Z4714" s="40">
        <f>IF($C4714="",0,IFERROR(INDEX(Departments!$B$5:$B$54,MATCH($C4714,Departments!$A$5:$A$54,0)),0))</f>
        <v/>
      </c>
      <c r="AA4714" s="41">
        <f>N($L4714)*$Y4714</f>
        <v/>
      </c>
      <c r="AB4714" s="41">
        <f>N($M4714)*$Y4714</f>
        <v/>
      </c>
      <c r="AC4714" s="41">
        <f>$AA4714*$Z4714</f>
        <v/>
      </c>
      <c r="AD4714" s="41">
        <f>$AA4714*BonusMonths/12</f>
        <v/>
      </c>
      <c r="AE4714" s="41">
        <f>($AA4714+SI_Gross*$AB4714)*IF($Q4714=1,SI_O,SI_E)</f>
        <v/>
      </c>
      <c r="AF4714" s="41">
        <f>IF($Q4714=1,0,$AA4714*EOSB)</f>
        <v/>
      </c>
      <c r="AG4714" s="41">
        <f>$AN4714*$W4714</f>
        <v/>
      </c>
      <c r="AH4714" s="41">
        <f>SUM($AA4714:$AG4714)</f>
        <v/>
      </c>
      <c r="AI4714" s="41">
        <f>12*($AM4714+$AN4714)</f>
        <v/>
      </c>
      <c r="AJ4714" s="41">
        <f>$AM4714*((IncMonth-1)+(13-IncMonth)*(1+$X4714))+12*$AN4714</f>
        <v/>
      </c>
      <c r="AK4714" s="41">
        <f>IF($R4714=1,N($L4714)+N($M4714),0)</f>
        <v/>
      </c>
      <c r="AL4714">
        <f>IF($C4714="","",IF(N($L4714)&lt;=0,"Basic salary missing",IF(ISNA(MATCH($C4714,Departments!$A$5:$A$54,0)),"Department not on Departments sheet",IF(AND($I4714&lt;&gt;"",NOT(ISNUMBER($I4714))),"Date of birth is text, not a date",IF(AND($K4714&lt;&gt;"",NOT(ISNUMBER($K4714))),"Contract end is text, not a date","")))))</f>
        <v/>
      </c>
      <c r="AM4714" s="41">
        <f>IF($R4714=0,0,N($L4714)*(1+$Z4714+BonusMonths/12+IF($Q4714=1,0,EOSB))+N($M4714)+(N($L4714)+SI_Gross*N($M4714))*IF($Q4714=1,SI_O,SI_E))</f>
        <v/>
      </c>
      <c r="AN4714" s="41">
        <f>IF($R4714=0,0,(IF($Q4714=1,MedO,MedE+Ticket)+Training)/12)</f>
        <v/>
      </c>
    </row>
    <row r="4715">
      <c r="I4715" s="35" t="n"/>
      <c r="J4715" s="35" t="n"/>
      <c r="K4715" s="35" t="n"/>
      <c r="L4715" s="36" t="n"/>
      <c r="M4715" s="36" t="n"/>
      <c r="P4715" s="37" t="n"/>
      <c r="Q4715" s="38">
        <f>IF($C4715="",0,IF(OR(LOWER(TRIM($G4715))="omani",LOWER(TRIM($G4715))="oman",LOWER(TRIM($G4715))="om",LOWER(TRIM($G4715))="local"),1,0))</f>
        <v/>
      </c>
      <c r="R4715" s="38">
        <f>IF($C4715="",0,IF(OR(ISNUMBER(SEARCH("resign",$N4715)),ISNUMBER(SEARCH("terminat",$N4715)),ISNUMBER(SEARCH("inactive",$N4715)),ISNUMBER(SEARCH("vacan",$N4715)),ISNUMBER(SEARCH("deceased",$N4715)),ISNUMBER(SEARCH("separated",$N4715))),0,1))</f>
        <v/>
      </c>
      <c r="S4715">
        <f>IF(OR($R4715=0,NOT(ISNUMBER($I4715))),"",IFERROR(DATEDIF($I4715,DATE(FY,1,1),"y"),""))</f>
        <v/>
      </c>
      <c r="T4715">
        <f>IF(OR($R4715=0,NOT(ISNUMBER($J4715))),"",IFERROR(DATEDIF($J4715,DATE(FY,1,1),"y"),0))</f>
        <v/>
      </c>
      <c r="U4715" s="38">
        <f>IF(OR($R4715=0,NOT(ISNUMBER($I4715))),0,IF(YEAR($I4715)+IF($Q4715=1,RetAgeO,RetAgeE)=FY,MONTH($I4715),IF(YEAR($I4715)+IF($Q4715=1,RetAgeO,RetAgeE)&lt;FY,1,0)))</f>
        <v/>
      </c>
      <c r="V4715" s="38">
        <f>IF(OR($R4715=0,NOT(ISNUMBER($K4715))),0,IF(YEAR($K4715)=FY,MONTH($K4715),IF(YEAR($K4715)&lt;FY,1,0)))</f>
        <v/>
      </c>
      <c r="W4715" s="38">
        <f>IF($R4715=0,0,MIN(12,IF(AND(ISNUMBER($O4715),$O4715&gt;=1,$O4715&lt;=12),INT($O4715),12),IF(AND(RetireExit="Yes",$U4715&gt;0),$U4715,12),IF(AND(ContractExit="Yes",$V4715&gt;0),$V4715,12)))</f>
        <v/>
      </c>
      <c r="X4715" s="37">
        <f>IF(ISNUMBER($P4715),$P4715,IncPct)</f>
        <v/>
      </c>
      <c r="Y4715" s="39">
        <f>IF($W4715=0,0,MAX(0,MIN($W4715,IncMonth-1))+MAX(0,$W4715-IncMonth+1)*(1+$X4715))</f>
        <v/>
      </c>
      <c r="Z4715" s="40">
        <f>IF($C4715="",0,IFERROR(INDEX(Departments!$B$5:$B$54,MATCH($C4715,Departments!$A$5:$A$54,0)),0))</f>
        <v/>
      </c>
      <c r="AA4715" s="41">
        <f>N($L4715)*$Y4715</f>
        <v/>
      </c>
      <c r="AB4715" s="41">
        <f>N($M4715)*$Y4715</f>
        <v/>
      </c>
      <c r="AC4715" s="41">
        <f>$AA4715*$Z4715</f>
        <v/>
      </c>
      <c r="AD4715" s="41">
        <f>$AA4715*BonusMonths/12</f>
        <v/>
      </c>
      <c r="AE4715" s="41">
        <f>($AA4715+SI_Gross*$AB4715)*IF($Q4715=1,SI_O,SI_E)</f>
        <v/>
      </c>
      <c r="AF4715" s="41">
        <f>IF($Q4715=1,0,$AA4715*EOSB)</f>
        <v/>
      </c>
      <c r="AG4715" s="41">
        <f>$AN4715*$W4715</f>
        <v/>
      </c>
      <c r="AH4715" s="41">
        <f>SUM($AA4715:$AG4715)</f>
        <v/>
      </c>
      <c r="AI4715" s="41">
        <f>12*($AM4715+$AN4715)</f>
        <v/>
      </c>
      <c r="AJ4715" s="41">
        <f>$AM4715*((IncMonth-1)+(13-IncMonth)*(1+$X4715))+12*$AN4715</f>
        <v/>
      </c>
      <c r="AK4715" s="41">
        <f>IF($R4715=1,N($L4715)+N($M4715),0)</f>
        <v/>
      </c>
      <c r="AL4715">
        <f>IF($C4715="","",IF(N($L4715)&lt;=0,"Basic salary missing",IF(ISNA(MATCH($C4715,Departments!$A$5:$A$54,0)),"Department not on Departments sheet",IF(AND($I4715&lt;&gt;"",NOT(ISNUMBER($I4715))),"Date of birth is text, not a date",IF(AND($K4715&lt;&gt;"",NOT(ISNUMBER($K4715))),"Contract end is text, not a date","")))))</f>
        <v/>
      </c>
      <c r="AM4715" s="41">
        <f>IF($R4715=0,0,N($L4715)*(1+$Z4715+BonusMonths/12+IF($Q4715=1,0,EOSB))+N($M4715)+(N($L4715)+SI_Gross*N($M4715))*IF($Q4715=1,SI_O,SI_E))</f>
        <v/>
      </c>
      <c r="AN4715" s="41">
        <f>IF($R4715=0,0,(IF($Q4715=1,MedO,MedE+Ticket)+Training)/12)</f>
        <v/>
      </c>
    </row>
    <row r="4716">
      <c r="I4716" s="35" t="n"/>
      <c r="J4716" s="35" t="n"/>
      <c r="K4716" s="35" t="n"/>
      <c r="L4716" s="36" t="n"/>
      <c r="M4716" s="36" t="n"/>
      <c r="P4716" s="37" t="n"/>
      <c r="Q4716" s="38">
        <f>IF($C4716="",0,IF(OR(LOWER(TRIM($G4716))="omani",LOWER(TRIM($G4716))="oman",LOWER(TRIM($G4716))="om",LOWER(TRIM($G4716))="local"),1,0))</f>
        <v/>
      </c>
      <c r="R4716" s="38">
        <f>IF($C4716="",0,IF(OR(ISNUMBER(SEARCH("resign",$N4716)),ISNUMBER(SEARCH("terminat",$N4716)),ISNUMBER(SEARCH("inactive",$N4716)),ISNUMBER(SEARCH("vacan",$N4716)),ISNUMBER(SEARCH("deceased",$N4716)),ISNUMBER(SEARCH("separated",$N4716))),0,1))</f>
        <v/>
      </c>
      <c r="S4716">
        <f>IF(OR($R4716=0,NOT(ISNUMBER($I4716))),"",IFERROR(DATEDIF($I4716,DATE(FY,1,1),"y"),""))</f>
        <v/>
      </c>
      <c r="T4716">
        <f>IF(OR($R4716=0,NOT(ISNUMBER($J4716))),"",IFERROR(DATEDIF($J4716,DATE(FY,1,1),"y"),0))</f>
        <v/>
      </c>
      <c r="U4716" s="38">
        <f>IF(OR($R4716=0,NOT(ISNUMBER($I4716))),0,IF(YEAR($I4716)+IF($Q4716=1,RetAgeO,RetAgeE)=FY,MONTH($I4716),IF(YEAR($I4716)+IF($Q4716=1,RetAgeO,RetAgeE)&lt;FY,1,0)))</f>
        <v/>
      </c>
      <c r="V4716" s="38">
        <f>IF(OR($R4716=0,NOT(ISNUMBER($K4716))),0,IF(YEAR($K4716)=FY,MONTH($K4716),IF(YEAR($K4716)&lt;FY,1,0)))</f>
        <v/>
      </c>
      <c r="W4716" s="38">
        <f>IF($R4716=0,0,MIN(12,IF(AND(ISNUMBER($O4716),$O4716&gt;=1,$O4716&lt;=12),INT($O4716),12),IF(AND(RetireExit="Yes",$U4716&gt;0),$U4716,12),IF(AND(ContractExit="Yes",$V4716&gt;0),$V4716,12)))</f>
        <v/>
      </c>
      <c r="X4716" s="37">
        <f>IF(ISNUMBER($P4716),$P4716,IncPct)</f>
        <v/>
      </c>
      <c r="Y4716" s="39">
        <f>IF($W4716=0,0,MAX(0,MIN($W4716,IncMonth-1))+MAX(0,$W4716-IncMonth+1)*(1+$X4716))</f>
        <v/>
      </c>
      <c r="Z4716" s="40">
        <f>IF($C4716="",0,IFERROR(INDEX(Departments!$B$5:$B$54,MATCH($C4716,Departments!$A$5:$A$54,0)),0))</f>
        <v/>
      </c>
      <c r="AA4716" s="41">
        <f>N($L4716)*$Y4716</f>
        <v/>
      </c>
      <c r="AB4716" s="41">
        <f>N($M4716)*$Y4716</f>
        <v/>
      </c>
      <c r="AC4716" s="41">
        <f>$AA4716*$Z4716</f>
        <v/>
      </c>
      <c r="AD4716" s="41">
        <f>$AA4716*BonusMonths/12</f>
        <v/>
      </c>
      <c r="AE4716" s="41">
        <f>($AA4716+SI_Gross*$AB4716)*IF($Q4716=1,SI_O,SI_E)</f>
        <v/>
      </c>
      <c r="AF4716" s="41">
        <f>IF($Q4716=1,0,$AA4716*EOSB)</f>
        <v/>
      </c>
      <c r="AG4716" s="41">
        <f>$AN4716*$W4716</f>
        <v/>
      </c>
      <c r="AH4716" s="41">
        <f>SUM($AA4716:$AG4716)</f>
        <v/>
      </c>
      <c r="AI4716" s="41">
        <f>12*($AM4716+$AN4716)</f>
        <v/>
      </c>
      <c r="AJ4716" s="41">
        <f>$AM4716*((IncMonth-1)+(13-IncMonth)*(1+$X4716))+12*$AN4716</f>
        <v/>
      </c>
      <c r="AK4716" s="41">
        <f>IF($R4716=1,N($L4716)+N($M4716),0)</f>
        <v/>
      </c>
      <c r="AL4716">
        <f>IF($C4716="","",IF(N($L4716)&lt;=0,"Basic salary missing",IF(ISNA(MATCH($C4716,Departments!$A$5:$A$54,0)),"Department not on Departments sheet",IF(AND($I4716&lt;&gt;"",NOT(ISNUMBER($I4716))),"Date of birth is text, not a date",IF(AND($K4716&lt;&gt;"",NOT(ISNUMBER($K4716))),"Contract end is text, not a date","")))))</f>
        <v/>
      </c>
      <c r="AM4716" s="41">
        <f>IF($R4716=0,0,N($L4716)*(1+$Z4716+BonusMonths/12+IF($Q4716=1,0,EOSB))+N($M4716)+(N($L4716)+SI_Gross*N($M4716))*IF($Q4716=1,SI_O,SI_E))</f>
        <v/>
      </c>
      <c r="AN4716" s="41">
        <f>IF($R4716=0,0,(IF($Q4716=1,MedO,MedE+Ticket)+Training)/12)</f>
        <v/>
      </c>
    </row>
    <row r="4717">
      <c r="I4717" s="35" t="n"/>
      <c r="J4717" s="35" t="n"/>
      <c r="K4717" s="35" t="n"/>
      <c r="L4717" s="36" t="n"/>
      <c r="M4717" s="36" t="n"/>
      <c r="P4717" s="37" t="n"/>
      <c r="Q4717" s="38">
        <f>IF($C4717="",0,IF(OR(LOWER(TRIM($G4717))="omani",LOWER(TRIM($G4717))="oman",LOWER(TRIM($G4717))="om",LOWER(TRIM($G4717))="local"),1,0))</f>
        <v/>
      </c>
      <c r="R4717" s="38">
        <f>IF($C4717="",0,IF(OR(ISNUMBER(SEARCH("resign",$N4717)),ISNUMBER(SEARCH("terminat",$N4717)),ISNUMBER(SEARCH("inactive",$N4717)),ISNUMBER(SEARCH("vacan",$N4717)),ISNUMBER(SEARCH("deceased",$N4717)),ISNUMBER(SEARCH("separated",$N4717))),0,1))</f>
        <v/>
      </c>
      <c r="S4717">
        <f>IF(OR($R4717=0,NOT(ISNUMBER($I4717))),"",IFERROR(DATEDIF($I4717,DATE(FY,1,1),"y"),""))</f>
        <v/>
      </c>
      <c r="T4717">
        <f>IF(OR($R4717=0,NOT(ISNUMBER($J4717))),"",IFERROR(DATEDIF($J4717,DATE(FY,1,1),"y"),0))</f>
        <v/>
      </c>
      <c r="U4717" s="38">
        <f>IF(OR($R4717=0,NOT(ISNUMBER($I4717))),0,IF(YEAR($I4717)+IF($Q4717=1,RetAgeO,RetAgeE)=FY,MONTH($I4717),IF(YEAR($I4717)+IF($Q4717=1,RetAgeO,RetAgeE)&lt;FY,1,0)))</f>
        <v/>
      </c>
      <c r="V4717" s="38">
        <f>IF(OR($R4717=0,NOT(ISNUMBER($K4717))),0,IF(YEAR($K4717)=FY,MONTH($K4717),IF(YEAR($K4717)&lt;FY,1,0)))</f>
        <v/>
      </c>
      <c r="W4717" s="38">
        <f>IF($R4717=0,0,MIN(12,IF(AND(ISNUMBER($O4717),$O4717&gt;=1,$O4717&lt;=12),INT($O4717),12),IF(AND(RetireExit="Yes",$U4717&gt;0),$U4717,12),IF(AND(ContractExit="Yes",$V4717&gt;0),$V4717,12)))</f>
        <v/>
      </c>
      <c r="X4717" s="37">
        <f>IF(ISNUMBER($P4717),$P4717,IncPct)</f>
        <v/>
      </c>
      <c r="Y4717" s="39">
        <f>IF($W4717=0,0,MAX(0,MIN($W4717,IncMonth-1))+MAX(0,$W4717-IncMonth+1)*(1+$X4717))</f>
        <v/>
      </c>
      <c r="Z4717" s="40">
        <f>IF($C4717="",0,IFERROR(INDEX(Departments!$B$5:$B$54,MATCH($C4717,Departments!$A$5:$A$54,0)),0))</f>
        <v/>
      </c>
      <c r="AA4717" s="41">
        <f>N($L4717)*$Y4717</f>
        <v/>
      </c>
      <c r="AB4717" s="41">
        <f>N($M4717)*$Y4717</f>
        <v/>
      </c>
      <c r="AC4717" s="41">
        <f>$AA4717*$Z4717</f>
        <v/>
      </c>
      <c r="AD4717" s="41">
        <f>$AA4717*BonusMonths/12</f>
        <v/>
      </c>
      <c r="AE4717" s="41">
        <f>($AA4717+SI_Gross*$AB4717)*IF($Q4717=1,SI_O,SI_E)</f>
        <v/>
      </c>
      <c r="AF4717" s="41">
        <f>IF($Q4717=1,0,$AA4717*EOSB)</f>
        <v/>
      </c>
      <c r="AG4717" s="41">
        <f>$AN4717*$W4717</f>
        <v/>
      </c>
      <c r="AH4717" s="41">
        <f>SUM($AA4717:$AG4717)</f>
        <v/>
      </c>
      <c r="AI4717" s="41">
        <f>12*($AM4717+$AN4717)</f>
        <v/>
      </c>
      <c r="AJ4717" s="41">
        <f>$AM4717*((IncMonth-1)+(13-IncMonth)*(1+$X4717))+12*$AN4717</f>
        <v/>
      </c>
      <c r="AK4717" s="41">
        <f>IF($R4717=1,N($L4717)+N($M4717),0)</f>
        <v/>
      </c>
      <c r="AL4717">
        <f>IF($C4717="","",IF(N($L4717)&lt;=0,"Basic salary missing",IF(ISNA(MATCH($C4717,Departments!$A$5:$A$54,0)),"Department not on Departments sheet",IF(AND($I4717&lt;&gt;"",NOT(ISNUMBER($I4717))),"Date of birth is text, not a date",IF(AND($K4717&lt;&gt;"",NOT(ISNUMBER($K4717))),"Contract end is text, not a date","")))))</f>
        <v/>
      </c>
      <c r="AM4717" s="41">
        <f>IF($R4717=0,0,N($L4717)*(1+$Z4717+BonusMonths/12+IF($Q4717=1,0,EOSB))+N($M4717)+(N($L4717)+SI_Gross*N($M4717))*IF($Q4717=1,SI_O,SI_E))</f>
        <v/>
      </c>
      <c r="AN4717" s="41">
        <f>IF($R4717=0,0,(IF($Q4717=1,MedO,MedE+Ticket)+Training)/12)</f>
        <v/>
      </c>
    </row>
    <row r="4718">
      <c r="I4718" s="35" t="n"/>
      <c r="J4718" s="35" t="n"/>
      <c r="K4718" s="35" t="n"/>
      <c r="L4718" s="36" t="n"/>
      <c r="M4718" s="36" t="n"/>
      <c r="P4718" s="37" t="n"/>
      <c r="Q4718" s="38">
        <f>IF($C4718="",0,IF(OR(LOWER(TRIM($G4718))="omani",LOWER(TRIM($G4718))="oman",LOWER(TRIM($G4718))="om",LOWER(TRIM($G4718))="local"),1,0))</f>
        <v/>
      </c>
      <c r="R4718" s="38">
        <f>IF($C4718="",0,IF(OR(ISNUMBER(SEARCH("resign",$N4718)),ISNUMBER(SEARCH("terminat",$N4718)),ISNUMBER(SEARCH("inactive",$N4718)),ISNUMBER(SEARCH("vacan",$N4718)),ISNUMBER(SEARCH("deceased",$N4718)),ISNUMBER(SEARCH("separated",$N4718))),0,1))</f>
        <v/>
      </c>
      <c r="S4718">
        <f>IF(OR($R4718=0,NOT(ISNUMBER($I4718))),"",IFERROR(DATEDIF($I4718,DATE(FY,1,1),"y"),""))</f>
        <v/>
      </c>
      <c r="T4718">
        <f>IF(OR($R4718=0,NOT(ISNUMBER($J4718))),"",IFERROR(DATEDIF($J4718,DATE(FY,1,1),"y"),0))</f>
        <v/>
      </c>
      <c r="U4718" s="38">
        <f>IF(OR($R4718=0,NOT(ISNUMBER($I4718))),0,IF(YEAR($I4718)+IF($Q4718=1,RetAgeO,RetAgeE)=FY,MONTH($I4718),IF(YEAR($I4718)+IF($Q4718=1,RetAgeO,RetAgeE)&lt;FY,1,0)))</f>
        <v/>
      </c>
      <c r="V4718" s="38">
        <f>IF(OR($R4718=0,NOT(ISNUMBER($K4718))),0,IF(YEAR($K4718)=FY,MONTH($K4718),IF(YEAR($K4718)&lt;FY,1,0)))</f>
        <v/>
      </c>
      <c r="W4718" s="38">
        <f>IF($R4718=0,0,MIN(12,IF(AND(ISNUMBER($O4718),$O4718&gt;=1,$O4718&lt;=12),INT($O4718),12),IF(AND(RetireExit="Yes",$U4718&gt;0),$U4718,12),IF(AND(ContractExit="Yes",$V4718&gt;0),$V4718,12)))</f>
        <v/>
      </c>
      <c r="X4718" s="37">
        <f>IF(ISNUMBER($P4718),$P4718,IncPct)</f>
        <v/>
      </c>
      <c r="Y4718" s="39">
        <f>IF($W4718=0,0,MAX(0,MIN($W4718,IncMonth-1))+MAX(0,$W4718-IncMonth+1)*(1+$X4718))</f>
        <v/>
      </c>
      <c r="Z4718" s="40">
        <f>IF($C4718="",0,IFERROR(INDEX(Departments!$B$5:$B$54,MATCH($C4718,Departments!$A$5:$A$54,0)),0))</f>
        <v/>
      </c>
      <c r="AA4718" s="41">
        <f>N($L4718)*$Y4718</f>
        <v/>
      </c>
      <c r="AB4718" s="41">
        <f>N($M4718)*$Y4718</f>
        <v/>
      </c>
      <c r="AC4718" s="41">
        <f>$AA4718*$Z4718</f>
        <v/>
      </c>
      <c r="AD4718" s="41">
        <f>$AA4718*BonusMonths/12</f>
        <v/>
      </c>
      <c r="AE4718" s="41">
        <f>($AA4718+SI_Gross*$AB4718)*IF($Q4718=1,SI_O,SI_E)</f>
        <v/>
      </c>
      <c r="AF4718" s="41">
        <f>IF($Q4718=1,0,$AA4718*EOSB)</f>
        <v/>
      </c>
      <c r="AG4718" s="41">
        <f>$AN4718*$W4718</f>
        <v/>
      </c>
      <c r="AH4718" s="41">
        <f>SUM($AA4718:$AG4718)</f>
        <v/>
      </c>
      <c r="AI4718" s="41">
        <f>12*($AM4718+$AN4718)</f>
        <v/>
      </c>
      <c r="AJ4718" s="41">
        <f>$AM4718*((IncMonth-1)+(13-IncMonth)*(1+$X4718))+12*$AN4718</f>
        <v/>
      </c>
      <c r="AK4718" s="41">
        <f>IF($R4718=1,N($L4718)+N($M4718),0)</f>
        <v/>
      </c>
      <c r="AL4718">
        <f>IF($C4718="","",IF(N($L4718)&lt;=0,"Basic salary missing",IF(ISNA(MATCH($C4718,Departments!$A$5:$A$54,0)),"Department not on Departments sheet",IF(AND($I4718&lt;&gt;"",NOT(ISNUMBER($I4718))),"Date of birth is text, not a date",IF(AND($K4718&lt;&gt;"",NOT(ISNUMBER($K4718))),"Contract end is text, not a date","")))))</f>
        <v/>
      </c>
      <c r="AM4718" s="41">
        <f>IF($R4718=0,0,N($L4718)*(1+$Z4718+BonusMonths/12+IF($Q4718=1,0,EOSB))+N($M4718)+(N($L4718)+SI_Gross*N($M4718))*IF($Q4718=1,SI_O,SI_E))</f>
        <v/>
      </c>
      <c r="AN4718" s="41">
        <f>IF($R4718=0,0,(IF($Q4718=1,MedO,MedE+Ticket)+Training)/12)</f>
        <v/>
      </c>
    </row>
    <row r="4719">
      <c r="I4719" s="35" t="n"/>
      <c r="J4719" s="35" t="n"/>
      <c r="K4719" s="35" t="n"/>
      <c r="L4719" s="36" t="n"/>
      <c r="M4719" s="36" t="n"/>
      <c r="P4719" s="37" t="n"/>
      <c r="Q4719" s="38">
        <f>IF($C4719="",0,IF(OR(LOWER(TRIM($G4719))="omani",LOWER(TRIM($G4719))="oman",LOWER(TRIM($G4719))="om",LOWER(TRIM($G4719))="local"),1,0))</f>
        <v/>
      </c>
      <c r="R4719" s="38">
        <f>IF($C4719="",0,IF(OR(ISNUMBER(SEARCH("resign",$N4719)),ISNUMBER(SEARCH("terminat",$N4719)),ISNUMBER(SEARCH("inactive",$N4719)),ISNUMBER(SEARCH("vacan",$N4719)),ISNUMBER(SEARCH("deceased",$N4719)),ISNUMBER(SEARCH("separated",$N4719))),0,1))</f>
        <v/>
      </c>
      <c r="S4719">
        <f>IF(OR($R4719=0,NOT(ISNUMBER($I4719))),"",IFERROR(DATEDIF($I4719,DATE(FY,1,1),"y"),""))</f>
        <v/>
      </c>
      <c r="T4719">
        <f>IF(OR($R4719=0,NOT(ISNUMBER($J4719))),"",IFERROR(DATEDIF($J4719,DATE(FY,1,1),"y"),0))</f>
        <v/>
      </c>
      <c r="U4719" s="38">
        <f>IF(OR($R4719=0,NOT(ISNUMBER($I4719))),0,IF(YEAR($I4719)+IF($Q4719=1,RetAgeO,RetAgeE)=FY,MONTH($I4719),IF(YEAR($I4719)+IF($Q4719=1,RetAgeO,RetAgeE)&lt;FY,1,0)))</f>
        <v/>
      </c>
      <c r="V4719" s="38">
        <f>IF(OR($R4719=0,NOT(ISNUMBER($K4719))),0,IF(YEAR($K4719)=FY,MONTH($K4719),IF(YEAR($K4719)&lt;FY,1,0)))</f>
        <v/>
      </c>
      <c r="W4719" s="38">
        <f>IF($R4719=0,0,MIN(12,IF(AND(ISNUMBER($O4719),$O4719&gt;=1,$O4719&lt;=12),INT($O4719),12),IF(AND(RetireExit="Yes",$U4719&gt;0),$U4719,12),IF(AND(ContractExit="Yes",$V4719&gt;0),$V4719,12)))</f>
        <v/>
      </c>
      <c r="X4719" s="37">
        <f>IF(ISNUMBER($P4719),$P4719,IncPct)</f>
        <v/>
      </c>
      <c r="Y4719" s="39">
        <f>IF($W4719=0,0,MAX(0,MIN($W4719,IncMonth-1))+MAX(0,$W4719-IncMonth+1)*(1+$X4719))</f>
        <v/>
      </c>
      <c r="Z4719" s="40">
        <f>IF($C4719="",0,IFERROR(INDEX(Departments!$B$5:$B$54,MATCH($C4719,Departments!$A$5:$A$54,0)),0))</f>
        <v/>
      </c>
      <c r="AA4719" s="41">
        <f>N($L4719)*$Y4719</f>
        <v/>
      </c>
      <c r="AB4719" s="41">
        <f>N($M4719)*$Y4719</f>
        <v/>
      </c>
      <c r="AC4719" s="41">
        <f>$AA4719*$Z4719</f>
        <v/>
      </c>
      <c r="AD4719" s="41">
        <f>$AA4719*BonusMonths/12</f>
        <v/>
      </c>
      <c r="AE4719" s="41">
        <f>($AA4719+SI_Gross*$AB4719)*IF($Q4719=1,SI_O,SI_E)</f>
        <v/>
      </c>
      <c r="AF4719" s="41">
        <f>IF($Q4719=1,0,$AA4719*EOSB)</f>
        <v/>
      </c>
      <c r="AG4719" s="41">
        <f>$AN4719*$W4719</f>
        <v/>
      </c>
      <c r="AH4719" s="41">
        <f>SUM($AA4719:$AG4719)</f>
        <v/>
      </c>
      <c r="AI4719" s="41">
        <f>12*($AM4719+$AN4719)</f>
        <v/>
      </c>
      <c r="AJ4719" s="41">
        <f>$AM4719*((IncMonth-1)+(13-IncMonth)*(1+$X4719))+12*$AN4719</f>
        <v/>
      </c>
      <c r="AK4719" s="41">
        <f>IF($R4719=1,N($L4719)+N($M4719),0)</f>
        <v/>
      </c>
      <c r="AL4719">
        <f>IF($C4719="","",IF(N($L4719)&lt;=0,"Basic salary missing",IF(ISNA(MATCH($C4719,Departments!$A$5:$A$54,0)),"Department not on Departments sheet",IF(AND($I4719&lt;&gt;"",NOT(ISNUMBER($I4719))),"Date of birth is text, not a date",IF(AND($K4719&lt;&gt;"",NOT(ISNUMBER($K4719))),"Contract end is text, not a date","")))))</f>
        <v/>
      </c>
      <c r="AM4719" s="41">
        <f>IF($R4719=0,0,N($L4719)*(1+$Z4719+BonusMonths/12+IF($Q4719=1,0,EOSB))+N($M4719)+(N($L4719)+SI_Gross*N($M4719))*IF($Q4719=1,SI_O,SI_E))</f>
        <v/>
      </c>
      <c r="AN4719" s="41">
        <f>IF($R4719=0,0,(IF($Q4719=1,MedO,MedE+Ticket)+Training)/12)</f>
        <v/>
      </c>
    </row>
    <row r="4720">
      <c r="I4720" s="35" t="n"/>
      <c r="J4720" s="35" t="n"/>
      <c r="K4720" s="35" t="n"/>
      <c r="L4720" s="36" t="n"/>
      <c r="M4720" s="36" t="n"/>
      <c r="P4720" s="37" t="n"/>
      <c r="Q4720" s="38">
        <f>IF($C4720="",0,IF(OR(LOWER(TRIM($G4720))="omani",LOWER(TRIM($G4720))="oman",LOWER(TRIM($G4720))="om",LOWER(TRIM($G4720))="local"),1,0))</f>
        <v/>
      </c>
      <c r="R4720" s="38">
        <f>IF($C4720="",0,IF(OR(ISNUMBER(SEARCH("resign",$N4720)),ISNUMBER(SEARCH("terminat",$N4720)),ISNUMBER(SEARCH("inactive",$N4720)),ISNUMBER(SEARCH("vacan",$N4720)),ISNUMBER(SEARCH("deceased",$N4720)),ISNUMBER(SEARCH("separated",$N4720))),0,1))</f>
        <v/>
      </c>
      <c r="S4720">
        <f>IF(OR($R4720=0,NOT(ISNUMBER($I4720))),"",IFERROR(DATEDIF($I4720,DATE(FY,1,1),"y"),""))</f>
        <v/>
      </c>
      <c r="T4720">
        <f>IF(OR($R4720=0,NOT(ISNUMBER($J4720))),"",IFERROR(DATEDIF($J4720,DATE(FY,1,1),"y"),0))</f>
        <v/>
      </c>
      <c r="U4720" s="38">
        <f>IF(OR($R4720=0,NOT(ISNUMBER($I4720))),0,IF(YEAR($I4720)+IF($Q4720=1,RetAgeO,RetAgeE)=FY,MONTH($I4720),IF(YEAR($I4720)+IF($Q4720=1,RetAgeO,RetAgeE)&lt;FY,1,0)))</f>
        <v/>
      </c>
      <c r="V4720" s="38">
        <f>IF(OR($R4720=0,NOT(ISNUMBER($K4720))),0,IF(YEAR($K4720)=FY,MONTH($K4720),IF(YEAR($K4720)&lt;FY,1,0)))</f>
        <v/>
      </c>
      <c r="W4720" s="38">
        <f>IF($R4720=0,0,MIN(12,IF(AND(ISNUMBER($O4720),$O4720&gt;=1,$O4720&lt;=12),INT($O4720),12),IF(AND(RetireExit="Yes",$U4720&gt;0),$U4720,12),IF(AND(ContractExit="Yes",$V4720&gt;0),$V4720,12)))</f>
        <v/>
      </c>
      <c r="X4720" s="37">
        <f>IF(ISNUMBER($P4720),$P4720,IncPct)</f>
        <v/>
      </c>
      <c r="Y4720" s="39">
        <f>IF($W4720=0,0,MAX(0,MIN($W4720,IncMonth-1))+MAX(0,$W4720-IncMonth+1)*(1+$X4720))</f>
        <v/>
      </c>
      <c r="Z4720" s="40">
        <f>IF($C4720="",0,IFERROR(INDEX(Departments!$B$5:$B$54,MATCH($C4720,Departments!$A$5:$A$54,0)),0))</f>
        <v/>
      </c>
      <c r="AA4720" s="41">
        <f>N($L4720)*$Y4720</f>
        <v/>
      </c>
      <c r="AB4720" s="41">
        <f>N($M4720)*$Y4720</f>
        <v/>
      </c>
      <c r="AC4720" s="41">
        <f>$AA4720*$Z4720</f>
        <v/>
      </c>
      <c r="AD4720" s="41">
        <f>$AA4720*BonusMonths/12</f>
        <v/>
      </c>
      <c r="AE4720" s="41">
        <f>($AA4720+SI_Gross*$AB4720)*IF($Q4720=1,SI_O,SI_E)</f>
        <v/>
      </c>
      <c r="AF4720" s="41">
        <f>IF($Q4720=1,0,$AA4720*EOSB)</f>
        <v/>
      </c>
      <c r="AG4720" s="41">
        <f>$AN4720*$W4720</f>
        <v/>
      </c>
      <c r="AH4720" s="41">
        <f>SUM($AA4720:$AG4720)</f>
        <v/>
      </c>
      <c r="AI4720" s="41">
        <f>12*($AM4720+$AN4720)</f>
        <v/>
      </c>
      <c r="AJ4720" s="41">
        <f>$AM4720*((IncMonth-1)+(13-IncMonth)*(1+$X4720))+12*$AN4720</f>
        <v/>
      </c>
      <c r="AK4720" s="41">
        <f>IF($R4720=1,N($L4720)+N($M4720),0)</f>
        <v/>
      </c>
      <c r="AL4720">
        <f>IF($C4720="","",IF(N($L4720)&lt;=0,"Basic salary missing",IF(ISNA(MATCH($C4720,Departments!$A$5:$A$54,0)),"Department not on Departments sheet",IF(AND($I4720&lt;&gt;"",NOT(ISNUMBER($I4720))),"Date of birth is text, not a date",IF(AND($K4720&lt;&gt;"",NOT(ISNUMBER($K4720))),"Contract end is text, not a date","")))))</f>
        <v/>
      </c>
      <c r="AM4720" s="41">
        <f>IF($R4720=0,0,N($L4720)*(1+$Z4720+BonusMonths/12+IF($Q4720=1,0,EOSB))+N($M4720)+(N($L4720)+SI_Gross*N($M4720))*IF($Q4720=1,SI_O,SI_E))</f>
        <v/>
      </c>
      <c r="AN4720" s="41">
        <f>IF($R4720=0,0,(IF($Q4720=1,MedO,MedE+Ticket)+Training)/12)</f>
        <v/>
      </c>
    </row>
    <row r="4721">
      <c r="I4721" s="35" t="n"/>
      <c r="J4721" s="35" t="n"/>
      <c r="K4721" s="35" t="n"/>
      <c r="L4721" s="36" t="n"/>
      <c r="M4721" s="36" t="n"/>
      <c r="P4721" s="37" t="n"/>
      <c r="Q4721" s="38">
        <f>IF($C4721="",0,IF(OR(LOWER(TRIM($G4721))="omani",LOWER(TRIM($G4721))="oman",LOWER(TRIM($G4721))="om",LOWER(TRIM($G4721))="local"),1,0))</f>
        <v/>
      </c>
      <c r="R4721" s="38">
        <f>IF($C4721="",0,IF(OR(ISNUMBER(SEARCH("resign",$N4721)),ISNUMBER(SEARCH("terminat",$N4721)),ISNUMBER(SEARCH("inactive",$N4721)),ISNUMBER(SEARCH("vacan",$N4721)),ISNUMBER(SEARCH("deceased",$N4721)),ISNUMBER(SEARCH("separated",$N4721))),0,1))</f>
        <v/>
      </c>
      <c r="S4721">
        <f>IF(OR($R4721=0,NOT(ISNUMBER($I4721))),"",IFERROR(DATEDIF($I4721,DATE(FY,1,1),"y"),""))</f>
        <v/>
      </c>
      <c r="T4721">
        <f>IF(OR($R4721=0,NOT(ISNUMBER($J4721))),"",IFERROR(DATEDIF($J4721,DATE(FY,1,1),"y"),0))</f>
        <v/>
      </c>
      <c r="U4721" s="38">
        <f>IF(OR($R4721=0,NOT(ISNUMBER($I4721))),0,IF(YEAR($I4721)+IF($Q4721=1,RetAgeO,RetAgeE)=FY,MONTH($I4721),IF(YEAR($I4721)+IF($Q4721=1,RetAgeO,RetAgeE)&lt;FY,1,0)))</f>
        <v/>
      </c>
      <c r="V4721" s="38">
        <f>IF(OR($R4721=0,NOT(ISNUMBER($K4721))),0,IF(YEAR($K4721)=FY,MONTH($K4721),IF(YEAR($K4721)&lt;FY,1,0)))</f>
        <v/>
      </c>
      <c r="W4721" s="38">
        <f>IF($R4721=0,0,MIN(12,IF(AND(ISNUMBER($O4721),$O4721&gt;=1,$O4721&lt;=12),INT($O4721),12),IF(AND(RetireExit="Yes",$U4721&gt;0),$U4721,12),IF(AND(ContractExit="Yes",$V4721&gt;0),$V4721,12)))</f>
        <v/>
      </c>
      <c r="X4721" s="37">
        <f>IF(ISNUMBER($P4721),$P4721,IncPct)</f>
        <v/>
      </c>
      <c r="Y4721" s="39">
        <f>IF($W4721=0,0,MAX(0,MIN($W4721,IncMonth-1))+MAX(0,$W4721-IncMonth+1)*(1+$X4721))</f>
        <v/>
      </c>
      <c r="Z4721" s="40">
        <f>IF($C4721="",0,IFERROR(INDEX(Departments!$B$5:$B$54,MATCH($C4721,Departments!$A$5:$A$54,0)),0))</f>
        <v/>
      </c>
      <c r="AA4721" s="41">
        <f>N($L4721)*$Y4721</f>
        <v/>
      </c>
      <c r="AB4721" s="41">
        <f>N($M4721)*$Y4721</f>
        <v/>
      </c>
      <c r="AC4721" s="41">
        <f>$AA4721*$Z4721</f>
        <v/>
      </c>
      <c r="AD4721" s="41">
        <f>$AA4721*BonusMonths/12</f>
        <v/>
      </c>
      <c r="AE4721" s="41">
        <f>($AA4721+SI_Gross*$AB4721)*IF($Q4721=1,SI_O,SI_E)</f>
        <v/>
      </c>
      <c r="AF4721" s="41">
        <f>IF($Q4721=1,0,$AA4721*EOSB)</f>
        <v/>
      </c>
      <c r="AG4721" s="41">
        <f>$AN4721*$W4721</f>
        <v/>
      </c>
      <c r="AH4721" s="41">
        <f>SUM($AA4721:$AG4721)</f>
        <v/>
      </c>
      <c r="AI4721" s="41">
        <f>12*($AM4721+$AN4721)</f>
        <v/>
      </c>
      <c r="AJ4721" s="41">
        <f>$AM4721*((IncMonth-1)+(13-IncMonth)*(1+$X4721))+12*$AN4721</f>
        <v/>
      </c>
      <c r="AK4721" s="41">
        <f>IF($R4721=1,N($L4721)+N($M4721),0)</f>
        <v/>
      </c>
      <c r="AL4721">
        <f>IF($C4721="","",IF(N($L4721)&lt;=0,"Basic salary missing",IF(ISNA(MATCH($C4721,Departments!$A$5:$A$54,0)),"Department not on Departments sheet",IF(AND($I4721&lt;&gt;"",NOT(ISNUMBER($I4721))),"Date of birth is text, not a date",IF(AND($K4721&lt;&gt;"",NOT(ISNUMBER($K4721))),"Contract end is text, not a date","")))))</f>
        <v/>
      </c>
      <c r="AM4721" s="41">
        <f>IF($R4721=0,0,N($L4721)*(1+$Z4721+BonusMonths/12+IF($Q4721=1,0,EOSB))+N($M4721)+(N($L4721)+SI_Gross*N($M4721))*IF($Q4721=1,SI_O,SI_E))</f>
        <v/>
      </c>
      <c r="AN4721" s="41">
        <f>IF($R4721=0,0,(IF($Q4721=1,MedO,MedE+Ticket)+Training)/12)</f>
        <v/>
      </c>
    </row>
    <row r="4722">
      <c r="I4722" s="35" t="n"/>
      <c r="J4722" s="35" t="n"/>
      <c r="K4722" s="35" t="n"/>
      <c r="L4722" s="36" t="n"/>
      <c r="M4722" s="36" t="n"/>
      <c r="P4722" s="37" t="n"/>
      <c r="Q4722" s="38">
        <f>IF($C4722="",0,IF(OR(LOWER(TRIM($G4722))="omani",LOWER(TRIM($G4722))="oman",LOWER(TRIM($G4722))="om",LOWER(TRIM($G4722))="local"),1,0))</f>
        <v/>
      </c>
      <c r="R4722" s="38">
        <f>IF($C4722="",0,IF(OR(ISNUMBER(SEARCH("resign",$N4722)),ISNUMBER(SEARCH("terminat",$N4722)),ISNUMBER(SEARCH("inactive",$N4722)),ISNUMBER(SEARCH("vacan",$N4722)),ISNUMBER(SEARCH("deceased",$N4722)),ISNUMBER(SEARCH("separated",$N4722))),0,1))</f>
        <v/>
      </c>
      <c r="S4722">
        <f>IF(OR($R4722=0,NOT(ISNUMBER($I4722))),"",IFERROR(DATEDIF($I4722,DATE(FY,1,1),"y"),""))</f>
        <v/>
      </c>
      <c r="T4722">
        <f>IF(OR($R4722=0,NOT(ISNUMBER($J4722))),"",IFERROR(DATEDIF($J4722,DATE(FY,1,1),"y"),0))</f>
        <v/>
      </c>
      <c r="U4722" s="38">
        <f>IF(OR($R4722=0,NOT(ISNUMBER($I4722))),0,IF(YEAR($I4722)+IF($Q4722=1,RetAgeO,RetAgeE)=FY,MONTH($I4722),IF(YEAR($I4722)+IF($Q4722=1,RetAgeO,RetAgeE)&lt;FY,1,0)))</f>
        <v/>
      </c>
      <c r="V4722" s="38">
        <f>IF(OR($R4722=0,NOT(ISNUMBER($K4722))),0,IF(YEAR($K4722)=FY,MONTH($K4722),IF(YEAR($K4722)&lt;FY,1,0)))</f>
        <v/>
      </c>
      <c r="W4722" s="38">
        <f>IF($R4722=0,0,MIN(12,IF(AND(ISNUMBER($O4722),$O4722&gt;=1,$O4722&lt;=12),INT($O4722),12),IF(AND(RetireExit="Yes",$U4722&gt;0),$U4722,12),IF(AND(ContractExit="Yes",$V4722&gt;0),$V4722,12)))</f>
        <v/>
      </c>
      <c r="X4722" s="37">
        <f>IF(ISNUMBER($P4722),$P4722,IncPct)</f>
        <v/>
      </c>
      <c r="Y4722" s="39">
        <f>IF($W4722=0,0,MAX(0,MIN($W4722,IncMonth-1))+MAX(0,$W4722-IncMonth+1)*(1+$X4722))</f>
        <v/>
      </c>
      <c r="Z4722" s="40">
        <f>IF($C4722="",0,IFERROR(INDEX(Departments!$B$5:$B$54,MATCH($C4722,Departments!$A$5:$A$54,0)),0))</f>
        <v/>
      </c>
      <c r="AA4722" s="41">
        <f>N($L4722)*$Y4722</f>
        <v/>
      </c>
      <c r="AB4722" s="41">
        <f>N($M4722)*$Y4722</f>
        <v/>
      </c>
      <c r="AC4722" s="41">
        <f>$AA4722*$Z4722</f>
        <v/>
      </c>
      <c r="AD4722" s="41">
        <f>$AA4722*BonusMonths/12</f>
        <v/>
      </c>
      <c r="AE4722" s="41">
        <f>($AA4722+SI_Gross*$AB4722)*IF($Q4722=1,SI_O,SI_E)</f>
        <v/>
      </c>
      <c r="AF4722" s="41">
        <f>IF($Q4722=1,0,$AA4722*EOSB)</f>
        <v/>
      </c>
      <c r="AG4722" s="41">
        <f>$AN4722*$W4722</f>
        <v/>
      </c>
      <c r="AH4722" s="41">
        <f>SUM($AA4722:$AG4722)</f>
        <v/>
      </c>
      <c r="AI4722" s="41">
        <f>12*($AM4722+$AN4722)</f>
        <v/>
      </c>
      <c r="AJ4722" s="41">
        <f>$AM4722*((IncMonth-1)+(13-IncMonth)*(1+$X4722))+12*$AN4722</f>
        <v/>
      </c>
      <c r="AK4722" s="41">
        <f>IF($R4722=1,N($L4722)+N($M4722),0)</f>
        <v/>
      </c>
      <c r="AL4722">
        <f>IF($C4722="","",IF(N($L4722)&lt;=0,"Basic salary missing",IF(ISNA(MATCH($C4722,Departments!$A$5:$A$54,0)),"Department not on Departments sheet",IF(AND($I4722&lt;&gt;"",NOT(ISNUMBER($I4722))),"Date of birth is text, not a date",IF(AND($K4722&lt;&gt;"",NOT(ISNUMBER($K4722))),"Contract end is text, not a date","")))))</f>
        <v/>
      </c>
      <c r="AM4722" s="41">
        <f>IF($R4722=0,0,N($L4722)*(1+$Z4722+BonusMonths/12+IF($Q4722=1,0,EOSB))+N($M4722)+(N($L4722)+SI_Gross*N($M4722))*IF($Q4722=1,SI_O,SI_E))</f>
        <v/>
      </c>
      <c r="AN4722" s="41">
        <f>IF($R4722=0,0,(IF($Q4722=1,MedO,MedE+Ticket)+Training)/12)</f>
        <v/>
      </c>
    </row>
    <row r="4723">
      <c r="I4723" s="35" t="n"/>
      <c r="J4723" s="35" t="n"/>
      <c r="K4723" s="35" t="n"/>
      <c r="L4723" s="36" t="n"/>
      <c r="M4723" s="36" t="n"/>
      <c r="P4723" s="37" t="n"/>
      <c r="Q4723" s="38">
        <f>IF($C4723="",0,IF(OR(LOWER(TRIM($G4723))="omani",LOWER(TRIM($G4723))="oman",LOWER(TRIM($G4723))="om",LOWER(TRIM($G4723))="local"),1,0))</f>
        <v/>
      </c>
      <c r="R4723" s="38">
        <f>IF($C4723="",0,IF(OR(ISNUMBER(SEARCH("resign",$N4723)),ISNUMBER(SEARCH("terminat",$N4723)),ISNUMBER(SEARCH("inactive",$N4723)),ISNUMBER(SEARCH("vacan",$N4723)),ISNUMBER(SEARCH("deceased",$N4723)),ISNUMBER(SEARCH("separated",$N4723))),0,1))</f>
        <v/>
      </c>
      <c r="S4723">
        <f>IF(OR($R4723=0,NOT(ISNUMBER($I4723))),"",IFERROR(DATEDIF($I4723,DATE(FY,1,1),"y"),""))</f>
        <v/>
      </c>
      <c r="T4723">
        <f>IF(OR($R4723=0,NOT(ISNUMBER($J4723))),"",IFERROR(DATEDIF($J4723,DATE(FY,1,1),"y"),0))</f>
        <v/>
      </c>
      <c r="U4723" s="38">
        <f>IF(OR($R4723=0,NOT(ISNUMBER($I4723))),0,IF(YEAR($I4723)+IF($Q4723=1,RetAgeO,RetAgeE)=FY,MONTH($I4723),IF(YEAR($I4723)+IF($Q4723=1,RetAgeO,RetAgeE)&lt;FY,1,0)))</f>
        <v/>
      </c>
      <c r="V4723" s="38">
        <f>IF(OR($R4723=0,NOT(ISNUMBER($K4723))),0,IF(YEAR($K4723)=FY,MONTH($K4723),IF(YEAR($K4723)&lt;FY,1,0)))</f>
        <v/>
      </c>
      <c r="W4723" s="38">
        <f>IF($R4723=0,0,MIN(12,IF(AND(ISNUMBER($O4723),$O4723&gt;=1,$O4723&lt;=12),INT($O4723),12),IF(AND(RetireExit="Yes",$U4723&gt;0),$U4723,12),IF(AND(ContractExit="Yes",$V4723&gt;0),$V4723,12)))</f>
        <v/>
      </c>
      <c r="X4723" s="37">
        <f>IF(ISNUMBER($P4723),$P4723,IncPct)</f>
        <v/>
      </c>
      <c r="Y4723" s="39">
        <f>IF($W4723=0,0,MAX(0,MIN($W4723,IncMonth-1))+MAX(0,$W4723-IncMonth+1)*(1+$X4723))</f>
        <v/>
      </c>
      <c r="Z4723" s="40">
        <f>IF($C4723="",0,IFERROR(INDEX(Departments!$B$5:$B$54,MATCH($C4723,Departments!$A$5:$A$54,0)),0))</f>
        <v/>
      </c>
      <c r="AA4723" s="41">
        <f>N($L4723)*$Y4723</f>
        <v/>
      </c>
      <c r="AB4723" s="41">
        <f>N($M4723)*$Y4723</f>
        <v/>
      </c>
      <c r="AC4723" s="41">
        <f>$AA4723*$Z4723</f>
        <v/>
      </c>
      <c r="AD4723" s="41">
        <f>$AA4723*BonusMonths/12</f>
        <v/>
      </c>
      <c r="AE4723" s="41">
        <f>($AA4723+SI_Gross*$AB4723)*IF($Q4723=1,SI_O,SI_E)</f>
        <v/>
      </c>
      <c r="AF4723" s="41">
        <f>IF($Q4723=1,0,$AA4723*EOSB)</f>
        <v/>
      </c>
      <c r="AG4723" s="41">
        <f>$AN4723*$W4723</f>
        <v/>
      </c>
      <c r="AH4723" s="41">
        <f>SUM($AA4723:$AG4723)</f>
        <v/>
      </c>
      <c r="AI4723" s="41">
        <f>12*($AM4723+$AN4723)</f>
        <v/>
      </c>
      <c r="AJ4723" s="41">
        <f>$AM4723*((IncMonth-1)+(13-IncMonth)*(1+$X4723))+12*$AN4723</f>
        <v/>
      </c>
      <c r="AK4723" s="41">
        <f>IF($R4723=1,N($L4723)+N($M4723),0)</f>
        <v/>
      </c>
      <c r="AL4723">
        <f>IF($C4723="","",IF(N($L4723)&lt;=0,"Basic salary missing",IF(ISNA(MATCH($C4723,Departments!$A$5:$A$54,0)),"Department not on Departments sheet",IF(AND($I4723&lt;&gt;"",NOT(ISNUMBER($I4723))),"Date of birth is text, not a date",IF(AND($K4723&lt;&gt;"",NOT(ISNUMBER($K4723))),"Contract end is text, not a date","")))))</f>
        <v/>
      </c>
      <c r="AM4723" s="41">
        <f>IF($R4723=0,0,N($L4723)*(1+$Z4723+BonusMonths/12+IF($Q4723=1,0,EOSB))+N($M4723)+(N($L4723)+SI_Gross*N($M4723))*IF($Q4723=1,SI_O,SI_E))</f>
        <v/>
      </c>
      <c r="AN4723" s="41">
        <f>IF($R4723=0,0,(IF($Q4723=1,MedO,MedE+Ticket)+Training)/12)</f>
        <v/>
      </c>
    </row>
    <row r="4724">
      <c r="I4724" s="35" t="n"/>
      <c r="J4724" s="35" t="n"/>
      <c r="K4724" s="35" t="n"/>
      <c r="L4724" s="36" t="n"/>
      <c r="M4724" s="36" t="n"/>
      <c r="P4724" s="37" t="n"/>
      <c r="Q4724" s="38">
        <f>IF($C4724="",0,IF(OR(LOWER(TRIM($G4724))="omani",LOWER(TRIM($G4724))="oman",LOWER(TRIM($G4724))="om",LOWER(TRIM($G4724))="local"),1,0))</f>
        <v/>
      </c>
      <c r="R4724" s="38">
        <f>IF($C4724="",0,IF(OR(ISNUMBER(SEARCH("resign",$N4724)),ISNUMBER(SEARCH("terminat",$N4724)),ISNUMBER(SEARCH("inactive",$N4724)),ISNUMBER(SEARCH("vacan",$N4724)),ISNUMBER(SEARCH("deceased",$N4724)),ISNUMBER(SEARCH("separated",$N4724))),0,1))</f>
        <v/>
      </c>
      <c r="S4724">
        <f>IF(OR($R4724=0,NOT(ISNUMBER($I4724))),"",IFERROR(DATEDIF($I4724,DATE(FY,1,1),"y"),""))</f>
        <v/>
      </c>
      <c r="T4724">
        <f>IF(OR($R4724=0,NOT(ISNUMBER($J4724))),"",IFERROR(DATEDIF($J4724,DATE(FY,1,1),"y"),0))</f>
        <v/>
      </c>
      <c r="U4724" s="38">
        <f>IF(OR($R4724=0,NOT(ISNUMBER($I4724))),0,IF(YEAR($I4724)+IF($Q4724=1,RetAgeO,RetAgeE)=FY,MONTH($I4724),IF(YEAR($I4724)+IF($Q4724=1,RetAgeO,RetAgeE)&lt;FY,1,0)))</f>
        <v/>
      </c>
      <c r="V4724" s="38">
        <f>IF(OR($R4724=0,NOT(ISNUMBER($K4724))),0,IF(YEAR($K4724)=FY,MONTH($K4724),IF(YEAR($K4724)&lt;FY,1,0)))</f>
        <v/>
      </c>
      <c r="W4724" s="38">
        <f>IF($R4724=0,0,MIN(12,IF(AND(ISNUMBER($O4724),$O4724&gt;=1,$O4724&lt;=12),INT($O4724),12),IF(AND(RetireExit="Yes",$U4724&gt;0),$U4724,12),IF(AND(ContractExit="Yes",$V4724&gt;0),$V4724,12)))</f>
        <v/>
      </c>
      <c r="X4724" s="37">
        <f>IF(ISNUMBER($P4724),$P4724,IncPct)</f>
        <v/>
      </c>
      <c r="Y4724" s="39">
        <f>IF($W4724=0,0,MAX(0,MIN($W4724,IncMonth-1))+MAX(0,$W4724-IncMonth+1)*(1+$X4724))</f>
        <v/>
      </c>
      <c r="Z4724" s="40">
        <f>IF($C4724="",0,IFERROR(INDEX(Departments!$B$5:$B$54,MATCH($C4724,Departments!$A$5:$A$54,0)),0))</f>
        <v/>
      </c>
      <c r="AA4724" s="41">
        <f>N($L4724)*$Y4724</f>
        <v/>
      </c>
      <c r="AB4724" s="41">
        <f>N($M4724)*$Y4724</f>
        <v/>
      </c>
      <c r="AC4724" s="41">
        <f>$AA4724*$Z4724</f>
        <v/>
      </c>
      <c r="AD4724" s="41">
        <f>$AA4724*BonusMonths/12</f>
        <v/>
      </c>
      <c r="AE4724" s="41">
        <f>($AA4724+SI_Gross*$AB4724)*IF($Q4724=1,SI_O,SI_E)</f>
        <v/>
      </c>
      <c r="AF4724" s="41">
        <f>IF($Q4724=1,0,$AA4724*EOSB)</f>
        <v/>
      </c>
      <c r="AG4724" s="41">
        <f>$AN4724*$W4724</f>
        <v/>
      </c>
      <c r="AH4724" s="41">
        <f>SUM($AA4724:$AG4724)</f>
        <v/>
      </c>
      <c r="AI4724" s="41">
        <f>12*($AM4724+$AN4724)</f>
        <v/>
      </c>
      <c r="AJ4724" s="41">
        <f>$AM4724*((IncMonth-1)+(13-IncMonth)*(1+$X4724))+12*$AN4724</f>
        <v/>
      </c>
      <c r="AK4724" s="41">
        <f>IF($R4724=1,N($L4724)+N($M4724),0)</f>
        <v/>
      </c>
      <c r="AL4724">
        <f>IF($C4724="","",IF(N($L4724)&lt;=0,"Basic salary missing",IF(ISNA(MATCH($C4724,Departments!$A$5:$A$54,0)),"Department not on Departments sheet",IF(AND($I4724&lt;&gt;"",NOT(ISNUMBER($I4724))),"Date of birth is text, not a date",IF(AND($K4724&lt;&gt;"",NOT(ISNUMBER($K4724))),"Contract end is text, not a date","")))))</f>
        <v/>
      </c>
      <c r="AM4724" s="41">
        <f>IF($R4724=0,0,N($L4724)*(1+$Z4724+BonusMonths/12+IF($Q4724=1,0,EOSB))+N($M4724)+(N($L4724)+SI_Gross*N($M4724))*IF($Q4724=1,SI_O,SI_E))</f>
        <v/>
      </c>
      <c r="AN4724" s="41">
        <f>IF($R4724=0,0,(IF($Q4724=1,MedO,MedE+Ticket)+Training)/12)</f>
        <v/>
      </c>
    </row>
    <row r="4725">
      <c r="I4725" s="35" t="n"/>
      <c r="J4725" s="35" t="n"/>
      <c r="K4725" s="35" t="n"/>
      <c r="L4725" s="36" t="n"/>
      <c r="M4725" s="36" t="n"/>
      <c r="P4725" s="37" t="n"/>
      <c r="Q4725" s="38">
        <f>IF($C4725="",0,IF(OR(LOWER(TRIM($G4725))="omani",LOWER(TRIM($G4725))="oman",LOWER(TRIM($G4725))="om",LOWER(TRIM($G4725))="local"),1,0))</f>
        <v/>
      </c>
      <c r="R4725" s="38">
        <f>IF($C4725="",0,IF(OR(ISNUMBER(SEARCH("resign",$N4725)),ISNUMBER(SEARCH("terminat",$N4725)),ISNUMBER(SEARCH("inactive",$N4725)),ISNUMBER(SEARCH("vacan",$N4725)),ISNUMBER(SEARCH("deceased",$N4725)),ISNUMBER(SEARCH("separated",$N4725))),0,1))</f>
        <v/>
      </c>
      <c r="S4725">
        <f>IF(OR($R4725=0,NOT(ISNUMBER($I4725))),"",IFERROR(DATEDIF($I4725,DATE(FY,1,1),"y"),""))</f>
        <v/>
      </c>
      <c r="T4725">
        <f>IF(OR($R4725=0,NOT(ISNUMBER($J4725))),"",IFERROR(DATEDIF($J4725,DATE(FY,1,1),"y"),0))</f>
        <v/>
      </c>
      <c r="U4725" s="38">
        <f>IF(OR($R4725=0,NOT(ISNUMBER($I4725))),0,IF(YEAR($I4725)+IF($Q4725=1,RetAgeO,RetAgeE)=FY,MONTH($I4725),IF(YEAR($I4725)+IF($Q4725=1,RetAgeO,RetAgeE)&lt;FY,1,0)))</f>
        <v/>
      </c>
      <c r="V4725" s="38">
        <f>IF(OR($R4725=0,NOT(ISNUMBER($K4725))),0,IF(YEAR($K4725)=FY,MONTH($K4725),IF(YEAR($K4725)&lt;FY,1,0)))</f>
        <v/>
      </c>
      <c r="W4725" s="38">
        <f>IF($R4725=0,0,MIN(12,IF(AND(ISNUMBER($O4725),$O4725&gt;=1,$O4725&lt;=12),INT($O4725),12),IF(AND(RetireExit="Yes",$U4725&gt;0),$U4725,12),IF(AND(ContractExit="Yes",$V4725&gt;0),$V4725,12)))</f>
        <v/>
      </c>
      <c r="X4725" s="37">
        <f>IF(ISNUMBER($P4725),$P4725,IncPct)</f>
        <v/>
      </c>
      <c r="Y4725" s="39">
        <f>IF($W4725=0,0,MAX(0,MIN($W4725,IncMonth-1))+MAX(0,$W4725-IncMonth+1)*(1+$X4725))</f>
        <v/>
      </c>
      <c r="Z4725" s="40">
        <f>IF($C4725="",0,IFERROR(INDEX(Departments!$B$5:$B$54,MATCH($C4725,Departments!$A$5:$A$54,0)),0))</f>
        <v/>
      </c>
      <c r="AA4725" s="41">
        <f>N($L4725)*$Y4725</f>
        <v/>
      </c>
      <c r="AB4725" s="41">
        <f>N($M4725)*$Y4725</f>
        <v/>
      </c>
      <c r="AC4725" s="41">
        <f>$AA4725*$Z4725</f>
        <v/>
      </c>
      <c r="AD4725" s="41">
        <f>$AA4725*BonusMonths/12</f>
        <v/>
      </c>
      <c r="AE4725" s="41">
        <f>($AA4725+SI_Gross*$AB4725)*IF($Q4725=1,SI_O,SI_E)</f>
        <v/>
      </c>
      <c r="AF4725" s="41">
        <f>IF($Q4725=1,0,$AA4725*EOSB)</f>
        <v/>
      </c>
      <c r="AG4725" s="41">
        <f>$AN4725*$W4725</f>
        <v/>
      </c>
      <c r="AH4725" s="41">
        <f>SUM($AA4725:$AG4725)</f>
        <v/>
      </c>
      <c r="AI4725" s="41">
        <f>12*($AM4725+$AN4725)</f>
        <v/>
      </c>
      <c r="AJ4725" s="41">
        <f>$AM4725*((IncMonth-1)+(13-IncMonth)*(1+$X4725))+12*$AN4725</f>
        <v/>
      </c>
      <c r="AK4725" s="41">
        <f>IF($R4725=1,N($L4725)+N($M4725),0)</f>
        <v/>
      </c>
      <c r="AL4725">
        <f>IF($C4725="","",IF(N($L4725)&lt;=0,"Basic salary missing",IF(ISNA(MATCH($C4725,Departments!$A$5:$A$54,0)),"Department not on Departments sheet",IF(AND($I4725&lt;&gt;"",NOT(ISNUMBER($I4725))),"Date of birth is text, not a date",IF(AND($K4725&lt;&gt;"",NOT(ISNUMBER($K4725))),"Contract end is text, not a date","")))))</f>
        <v/>
      </c>
      <c r="AM4725" s="41">
        <f>IF($R4725=0,0,N($L4725)*(1+$Z4725+BonusMonths/12+IF($Q4725=1,0,EOSB))+N($M4725)+(N($L4725)+SI_Gross*N($M4725))*IF($Q4725=1,SI_O,SI_E))</f>
        <v/>
      </c>
      <c r="AN4725" s="41">
        <f>IF($R4725=0,0,(IF($Q4725=1,MedO,MedE+Ticket)+Training)/12)</f>
        <v/>
      </c>
    </row>
    <row r="4726">
      <c r="I4726" s="35" t="n"/>
      <c r="J4726" s="35" t="n"/>
      <c r="K4726" s="35" t="n"/>
      <c r="L4726" s="36" t="n"/>
      <c r="M4726" s="36" t="n"/>
      <c r="P4726" s="37" t="n"/>
      <c r="Q4726" s="38">
        <f>IF($C4726="",0,IF(OR(LOWER(TRIM($G4726))="omani",LOWER(TRIM($G4726))="oman",LOWER(TRIM($G4726))="om",LOWER(TRIM($G4726))="local"),1,0))</f>
        <v/>
      </c>
      <c r="R4726" s="38">
        <f>IF($C4726="",0,IF(OR(ISNUMBER(SEARCH("resign",$N4726)),ISNUMBER(SEARCH("terminat",$N4726)),ISNUMBER(SEARCH("inactive",$N4726)),ISNUMBER(SEARCH("vacan",$N4726)),ISNUMBER(SEARCH("deceased",$N4726)),ISNUMBER(SEARCH("separated",$N4726))),0,1))</f>
        <v/>
      </c>
      <c r="S4726">
        <f>IF(OR($R4726=0,NOT(ISNUMBER($I4726))),"",IFERROR(DATEDIF($I4726,DATE(FY,1,1),"y"),""))</f>
        <v/>
      </c>
      <c r="T4726">
        <f>IF(OR($R4726=0,NOT(ISNUMBER($J4726))),"",IFERROR(DATEDIF($J4726,DATE(FY,1,1),"y"),0))</f>
        <v/>
      </c>
      <c r="U4726" s="38">
        <f>IF(OR($R4726=0,NOT(ISNUMBER($I4726))),0,IF(YEAR($I4726)+IF($Q4726=1,RetAgeO,RetAgeE)=FY,MONTH($I4726),IF(YEAR($I4726)+IF($Q4726=1,RetAgeO,RetAgeE)&lt;FY,1,0)))</f>
        <v/>
      </c>
      <c r="V4726" s="38">
        <f>IF(OR($R4726=0,NOT(ISNUMBER($K4726))),0,IF(YEAR($K4726)=FY,MONTH($K4726),IF(YEAR($K4726)&lt;FY,1,0)))</f>
        <v/>
      </c>
      <c r="W4726" s="38">
        <f>IF($R4726=0,0,MIN(12,IF(AND(ISNUMBER($O4726),$O4726&gt;=1,$O4726&lt;=12),INT($O4726),12),IF(AND(RetireExit="Yes",$U4726&gt;0),$U4726,12),IF(AND(ContractExit="Yes",$V4726&gt;0),$V4726,12)))</f>
        <v/>
      </c>
      <c r="X4726" s="37">
        <f>IF(ISNUMBER($P4726),$P4726,IncPct)</f>
        <v/>
      </c>
      <c r="Y4726" s="39">
        <f>IF($W4726=0,0,MAX(0,MIN($W4726,IncMonth-1))+MAX(0,$W4726-IncMonth+1)*(1+$X4726))</f>
        <v/>
      </c>
      <c r="Z4726" s="40">
        <f>IF($C4726="",0,IFERROR(INDEX(Departments!$B$5:$B$54,MATCH($C4726,Departments!$A$5:$A$54,0)),0))</f>
        <v/>
      </c>
      <c r="AA4726" s="41">
        <f>N($L4726)*$Y4726</f>
        <v/>
      </c>
      <c r="AB4726" s="41">
        <f>N($M4726)*$Y4726</f>
        <v/>
      </c>
      <c r="AC4726" s="41">
        <f>$AA4726*$Z4726</f>
        <v/>
      </c>
      <c r="AD4726" s="41">
        <f>$AA4726*BonusMonths/12</f>
        <v/>
      </c>
      <c r="AE4726" s="41">
        <f>($AA4726+SI_Gross*$AB4726)*IF($Q4726=1,SI_O,SI_E)</f>
        <v/>
      </c>
      <c r="AF4726" s="41">
        <f>IF($Q4726=1,0,$AA4726*EOSB)</f>
        <v/>
      </c>
      <c r="AG4726" s="41">
        <f>$AN4726*$W4726</f>
        <v/>
      </c>
      <c r="AH4726" s="41">
        <f>SUM($AA4726:$AG4726)</f>
        <v/>
      </c>
      <c r="AI4726" s="41">
        <f>12*($AM4726+$AN4726)</f>
        <v/>
      </c>
      <c r="AJ4726" s="41">
        <f>$AM4726*((IncMonth-1)+(13-IncMonth)*(1+$X4726))+12*$AN4726</f>
        <v/>
      </c>
      <c r="AK4726" s="41">
        <f>IF($R4726=1,N($L4726)+N($M4726),0)</f>
        <v/>
      </c>
      <c r="AL4726">
        <f>IF($C4726="","",IF(N($L4726)&lt;=0,"Basic salary missing",IF(ISNA(MATCH($C4726,Departments!$A$5:$A$54,0)),"Department not on Departments sheet",IF(AND($I4726&lt;&gt;"",NOT(ISNUMBER($I4726))),"Date of birth is text, not a date",IF(AND($K4726&lt;&gt;"",NOT(ISNUMBER($K4726))),"Contract end is text, not a date","")))))</f>
        <v/>
      </c>
      <c r="AM4726" s="41">
        <f>IF($R4726=0,0,N($L4726)*(1+$Z4726+BonusMonths/12+IF($Q4726=1,0,EOSB))+N($M4726)+(N($L4726)+SI_Gross*N($M4726))*IF($Q4726=1,SI_O,SI_E))</f>
        <v/>
      </c>
      <c r="AN4726" s="41">
        <f>IF($R4726=0,0,(IF($Q4726=1,MedO,MedE+Ticket)+Training)/12)</f>
        <v/>
      </c>
    </row>
    <row r="4727">
      <c r="I4727" s="35" t="n"/>
      <c r="J4727" s="35" t="n"/>
      <c r="K4727" s="35" t="n"/>
      <c r="L4727" s="36" t="n"/>
      <c r="M4727" s="36" t="n"/>
      <c r="P4727" s="37" t="n"/>
      <c r="Q4727" s="38">
        <f>IF($C4727="",0,IF(OR(LOWER(TRIM($G4727))="omani",LOWER(TRIM($G4727))="oman",LOWER(TRIM($G4727))="om",LOWER(TRIM($G4727))="local"),1,0))</f>
        <v/>
      </c>
      <c r="R4727" s="38">
        <f>IF($C4727="",0,IF(OR(ISNUMBER(SEARCH("resign",$N4727)),ISNUMBER(SEARCH("terminat",$N4727)),ISNUMBER(SEARCH("inactive",$N4727)),ISNUMBER(SEARCH("vacan",$N4727)),ISNUMBER(SEARCH("deceased",$N4727)),ISNUMBER(SEARCH("separated",$N4727))),0,1))</f>
        <v/>
      </c>
      <c r="S4727">
        <f>IF(OR($R4727=0,NOT(ISNUMBER($I4727))),"",IFERROR(DATEDIF($I4727,DATE(FY,1,1),"y"),""))</f>
        <v/>
      </c>
      <c r="T4727">
        <f>IF(OR($R4727=0,NOT(ISNUMBER($J4727))),"",IFERROR(DATEDIF($J4727,DATE(FY,1,1),"y"),0))</f>
        <v/>
      </c>
      <c r="U4727" s="38">
        <f>IF(OR($R4727=0,NOT(ISNUMBER($I4727))),0,IF(YEAR($I4727)+IF($Q4727=1,RetAgeO,RetAgeE)=FY,MONTH($I4727),IF(YEAR($I4727)+IF($Q4727=1,RetAgeO,RetAgeE)&lt;FY,1,0)))</f>
        <v/>
      </c>
      <c r="V4727" s="38">
        <f>IF(OR($R4727=0,NOT(ISNUMBER($K4727))),0,IF(YEAR($K4727)=FY,MONTH($K4727),IF(YEAR($K4727)&lt;FY,1,0)))</f>
        <v/>
      </c>
      <c r="W4727" s="38">
        <f>IF($R4727=0,0,MIN(12,IF(AND(ISNUMBER($O4727),$O4727&gt;=1,$O4727&lt;=12),INT($O4727),12),IF(AND(RetireExit="Yes",$U4727&gt;0),$U4727,12),IF(AND(ContractExit="Yes",$V4727&gt;0),$V4727,12)))</f>
        <v/>
      </c>
      <c r="X4727" s="37">
        <f>IF(ISNUMBER($P4727),$P4727,IncPct)</f>
        <v/>
      </c>
      <c r="Y4727" s="39">
        <f>IF($W4727=0,0,MAX(0,MIN($W4727,IncMonth-1))+MAX(0,$W4727-IncMonth+1)*(1+$X4727))</f>
        <v/>
      </c>
      <c r="Z4727" s="40">
        <f>IF($C4727="",0,IFERROR(INDEX(Departments!$B$5:$B$54,MATCH($C4727,Departments!$A$5:$A$54,0)),0))</f>
        <v/>
      </c>
      <c r="AA4727" s="41">
        <f>N($L4727)*$Y4727</f>
        <v/>
      </c>
      <c r="AB4727" s="41">
        <f>N($M4727)*$Y4727</f>
        <v/>
      </c>
      <c r="AC4727" s="41">
        <f>$AA4727*$Z4727</f>
        <v/>
      </c>
      <c r="AD4727" s="41">
        <f>$AA4727*BonusMonths/12</f>
        <v/>
      </c>
      <c r="AE4727" s="41">
        <f>($AA4727+SI_Gross*$AB4727)*IF($Q4727=1,SI_O,SI_E)</f>
        <v/>
      </c>
      <c r="AF4727" s="41">
        <f>IF($Q4727=1,0,$AA4727*EOSB)</f>
        <v/>
      </c>
      <c r="AG4727" s="41">
        <f>$AN4727*$W4727</f>
        <v/>
      </c>
      <c r="AH4727" s="41">
        <f>SUM($AA4727:$AG4727)</f>
        <v/>
      </c>
      <c r="AI4727" s="41">
        <f>12*($AM4727+$AN4727)</f>
        <v/>
      </c>
      <c r="AJ4727" s="41">
        <f>$AM4727*((IncMonth-1)+(13-IncMonth)*(1+$X4727))+12*$AN4727</f>
        <v/>
      </c>
      <c r="AK4727" s="41">
        <f>IF($R4727=1,N($L4727)+N($M4727),0)</f>
        <v/>
      </c>
      <c r="AL4727">
        <f>IF($C4727="","",IF(N($L4727)&lt;=0,"Basic salary missing",IF(ISNA(MATCH($C4727,Departments!$A$5:$A$54,0)),"Department not on Departments sheet",IF(AND($I4727&lt;&gt;"",NOT(ISNUMBER($I4727))),"Date of birth is text, not a date",IF(AND($K4727&lt;&gt;"",NOT(ISNUMBER($K4727))),"Contract end is text, not a date","")))))</f>
        <v/>
      </c>
      <c r="AM4727" s="41">
        <f>IF($R4727=0,0,N($L4727)*(1+$Z4727+BonusMonths/12+IF($Q4727=1,0,EOSB))+N($M4727)+(N($L4727)+SI_Gross*N($M4727))*IF($Q4727=1,SI_O,SI_E))</f>
        <v/>
      </c>
      <c r="AN4727" s="41">
        <f>IF($R4727=0,0,(IF($Q4727=1,MedO,MedE+Ticket)+Training)/12)</f>
        <v/>
      </c>
    </row>
    <row r="4728">
      <c r="I4728" s="35" t="n"/>
      <c r="J4728" s="35" t="n"/>
      <c r="K4728" s="35" t="n"/>
      <c r="L4728" s="36" t="n"/>
      <c r="M4728" s="36" t="n"/>
      <c r="P4728" s="37" t="n"/>
      <c r="Q4728" s="38">
        <f>IF($C4728="",0,IF(OR(LOWER(TRIM($G4728))="omani",LOWER(TRIM($G4728))="oman",LOWER(TRIM($G4728))="om",LOWER(TRIM($G4728))="local"),1,0))</f>
        <v/>
      </c>
      <c r="R4728" s="38">
        <f>IF($C4728="",0,IF(OR(ISNUMBER(SEARCH("resign",$N4728)),ISNUMBER(SEARCH("terminat",$N4728)),ISNUMBER(SEARCH("inactive",$N4728)),ISNUMBER(SEARCH("vacan",$N4728)),ISNUMBER(SEARCH("deceased",$N4728)),ISNUMBER(SEARCH("separated",$N4728))),0,1))</f>
        <v/>
      </c>
      <c r="S4728">
        <f>IF(OR($R4728=0,NOT(ISNUMBER($I4728))),"",IFERROR(DATEDIF($I4728,DATE(FY,1,1),"y"),""))</f>
        <v/>
      </c>
      <c r="T4728">
        <f>IF(OR($R4728=0,NOT(ISNUMBER($J4728))),"",IFERROR(DATEDIF($J4728,DATE(FY,1,1),"y"),0))</f>
        <v/>
      </c>
      <c r="U4728" s="38">
        <f>IF(OR($R4728=0,NOT(ISNUMBER($I4728))),0,IF(YEAR($I4728)+IF($Q4728=1,RetAgeO,RetAgeE)=FY,MONTH($I4728),IF(YEAR($I4728)+IF($Q4728=1,RetAgeO,RetAgeE)&lt;FY,1,0)))</f>
        <v/>
      </c>
      <c r="V4728" s="38">
        <f>IF(OR($R4728=0,NOT(ISNUMBER($K4728))),0,IF(YEAR($K4728)=FY,MONTH($K4728),IF(YEAR($K4728)&lt;FY,1,0)))</f>
        <v/>
      </c>
      <c r="W4728" s="38">
        <f>IF($R4728=0,0,MIN(12,IF(AND(ISNUMBER($O4728),$O4728&gt;=1,$O4728&lt;=12),INT($O4728),12),IF(AND(RetireExit="Yes",$U4728&gt;0),$U4728,12),IF(AND(ContractExit="Yes",$V4728&gt;0),$V4728,12)))</f>
        <v/>
      </c>
      <c r="X4728" s="37">
        <f>IF(ISNUMBER($P4728),$P4728,IncPct)</f>
        <v/>
      </c>
      <c r="Y4728" s="39">
        <f>IF($W4728=0,0,MAX(0,MIN($W4728,IncMonth-1))+MAX(0,$W4728-IncMonth+1)*(1+$X4728))</f>
        <v/>
      </c>
      <c r="Z4728" s="40">
        <f>IF($C4728="",0,IFERROR(INDEX(Departments!$B$5:$B$54,MATCH($C4728,Departments!$A$5:$A$54,0)),0))</f>
        <v/>
      </c>
      <c r="AA4728" s="41">
        <f>N($L4728)*$Y4728</f>
        <v/>
      </c>
      <c r="AB4728" s="41">
        <f>N($M4728)*$Y4728</f>
        <v/>
      </c>
      <c r="AC4728" s="41">
        <f>$AA4728*$Z4728</f>
        <v/>
      </c>
      <c r="AD4728" s="41">
        <f>$AA4728*BonusMonths/12</f>
        <v/>
      </c>
      <c r="AE4728" s="41">
        <f>($AA4728+SI_Gross*$AB4728)*IF($Q4728=1,SI_O,SI_E)</f>
        <v/>
      </c>
      <c r="AF4728" s="41">
        <f>IF($Q4728=1,0,$AA4728*EOSB)</f>
        <v/>
      </c>
      <c r="AG4728" s="41">
        <f>$AN4728*$W4728</f>
        <v/>
      </c>
      <c r="AH4728" s="41">
        <f>SUM($AA4728:$AG4728)</f>
        <v/>
      </c>
      <c r="AI4728" s="41">
        <f>12*($AM4728+$AN4728)</f>
        <v/>
      </c>
      <c r="AJ4728" s="41">
        <f>$AM4728*((IncMonth-1)+(13-IncMonth)*(1+$X4728))+12*$AN4728</f>
        <v/>
      </c>
      <c r="AK4728" s="41">
        <f>IF($R4728=1,N($L4728)+N($M4728),0)</f>
        <v/>
      </c>
      <c r="AL4728">
        <f>IF($C4728="","",IF(N($L4728)&lt;=0,"Basic salary missing",IF(ISNA(MATCH($C4728,Departments!$A$5:$A$54,0)),"Department not on Departments sheet",IF(AND($I4728&lt;&gt;"",NOT(ISNUMBER($I4728))),"Date of birth is text, not a date",IF(AND($K4728&lt;&gt;"",NOT(ISNUMBER($K4728))),"Contract end is text, not a date","")))))</f>
        <v/>
      </c>
      <c r="AM4728" s="41">
        <f>IF($R4728=0,0,N($L4728)*(1+$Z4728+BonusMonths/12+IF($Q4728=1,0,EOSB))+N($M4728)+(N($L4728)+SI_Gross*N($M4728))*IF($Q4728=1,SI_O,SI_E))</f>
        <v/>
      </c>
      <c r="AN4728" s="41">
        <f>IF($R4728=0,0,(IF($Q4728=1,MedO,MedE+Ticket)+Training)/12)</f>
        <v/>
      </c>
    </row>
    <row r="4729">
      <c r="I4729" s="35" t="n"/>
      <c r="J4729" s="35" t="n"/>
      <c r="K4729" s="35" t="n"/>
      <c r="L4729" s="36" t="n"/>
      <c r="M4729" s="36" t="n"/>
      <c r="P4729" s="37" t="n"/>
      <c r="Q4729" s="38">
        <f>IF($C4729="",0,IF(OR(LOWER(TRIM($G4729))="omani",LOWER(TRIM($G4729))="oman",LOWER(TRIM($G4729))="om",LOWER(TRIM($G4729))="local"),1,0))</f>
        <v/>
      </c>
      <c r="R4729" s="38">
        <f>IF($C4729="",0,IF(OR(ISNUMBER(SEARCH("resign",$N4729)),ISNUMBER(SEARCH("terminat",$N4729)),ISNUMBER(SEARCH("inactive",$N4729)),ISNUMBER(SEARCH("vacan",$N4729)),ISNUMBER(SEARCH("deceased",$N4729)),ISNUMBER(SEARCH("separated",$N4729))),0,1))</f>
        <v/>
      </c>
      <c r="S4729">
        <f>IF(OR($R4729=0,NOT(ISNUMBER($I4729))),"",IFERROR(DATEDIF($I4729,DATE(FY,1,1),"y"),""))</f>
        <v/>
      </c>
      <c r="T4729">
        <f>IF(OR($R4729=0,NOT(ISNUMBER($J4729))),"",IFERROR(DATEDIF($J4729,DATE(FY,1,1),"y"),0))</f>
        <v/>
      </c>
      <c r="U4729" s="38">
        <f>IF(OR($R4729=0,NOT(ISNUMBER($I4729))),0,IF(YEAR($I4729)+IF($Q4729=1,RetAgeO,RetAgeE)=FY,MONTH($I4729),IF(YEAR($I4729)+IF($Q4729=1,RetAgeO,RetAgeE)&lt;FY,1,0)))</f>
        <v/>
      </c>
      <c r="V4729" s="38">
        <f>IF(OR($R4729=0,NOT(ISNUMBER($K4729))),0,IF(YEAR($K4729)=FY,MONTH($K4729),IF(YEAR($K4729)&lt;FY,1,0)))</f>
        <v/>
      </c>
      <c r="W4729" s="38">
        <f>IF($R4729=0,0,MIN(12,IF(AND(ISNUMBER($O4729),$O4729&gt;=1,$O4729&lt;=12),INT($O4729),12),IF(AND(RetireExit="Yes",$U4729&gt;0),$U4729,12),IF(AND(ContractExit="Yes",$V4729&gt;0),$V4729,12)))</f>
        <v/>
      </c>
      <c r="X4729" s="37">
        <f>IF(ISNUMBER($P4729),$P4729,IncPct)</f>
        <v/>
      </c>
      <c r="Y4729" s="39">
        <f>IF($W4729=0,0,MAX(0,MIN($W4729,IncMonth-1))+MAX(0,$W4729-IncMonth+1)*(1+$X4729))</f>
        <v/>
      </c>
      <c r="Z4729" s="40">
        <f>IF($C4729="",0,IFERROR(INDEX(Departments!$B$5:$B$54,MATCH($C4729,Departments!$A$5:$A$54,0)),0))</f>
        <v/>
      </c>
      <c r="AA4729" s="41">
        <f>N($L4729)*$Y4729</f>
        <v/>
      </c>
      <c r="AB4729" s="41">
        <f>N($M4729)*$Y4729</f>
        <v/>
      </c>
      <c r="AC4729" s="41">
        <f>$AA4729*$Z4729</f>
        <v/>
      </c>
      <c r="AD4729" s="41">
        <f>$AA4729*BonusMonths/12</f>
        <v/>
      </c>
      <c r="AE4729" s="41">
        <f>($AA4729+SI_Gross*$AB4729)*IF($Q4729=1,SI_O,SI_E)</f>
        <v/>
      </c>
      <c r="AF4729" s="41">
        <f>IF($Q4729=1,0,$AA4729*EOSB)</f>
        <v/>
      </c>
      <c r="AG4729" s="41">
        <f>$AN4729*$W4729</f>
        <v/>
      </c>
      <c r="AH4729" s="41">
        <f>SUM($AA4729:$AG4729)</f>
        <v/>
      </c>
      <c r="AI4729" s="41">
        <f>12*($AM4729+$AN4729)</f>
        <v/>
      </c>
      <c r="AJ4729" s="41">
        <f>$AM4729*((IncMonth-1)+(13-IncMonth)*(1+$X4729))+12*$AN4729</f>
        <v/>
      </c>
      <c r="AK4729" s="41">
        <f>IF($R4729=1,N($L4729)+N($M4729),0)</f>
        <v/>
      </c>
      <c r="AL4729">
        <f>IF($C4729="","",IF(N($L4729)&lt;=0,"Basic salary missing",IF(ISNA(MATCH($C4729,Departments!$A$5:$A$54,0)),"Department not on Departments sheet",IF(AND($I4729&lt;&gt;"",NOT(ISNUMBER($I4729))),"Date of birth is text, not a date",IF(AND($K4729&lt;&gt;"",NOT(ISNUMBER($K4729))),"Contract end is text, not a date","")))))</f>
        <v/>
      </c>
      <c r="AM4729" s="41">
        <f>IF($R4729=0,0,N($L4729)*(1+$Z4729+BonusMonths/12+IF($Q4729=1,0,EOSB))+N($M4729)+(N($L4729)+SI_Gross*N($M4729))*IF($Q4729=1,SI_O,SI_E))</f>
        <v/>
      </c>
      <c r="AN4729" s="41">
        <f>IF($R4729=0,0,(IF($Q4729=1,MedO,MedE+Ticket)+Training)/12)</f>
        <v/>
      </c>
    </row>
    <row r="4730">
      <c r="I4730" s="35" t="n"/>
      <c r="J4730" s="35" t="n"/>
      <c r="K4730" s="35" t="n"/>
      <c r="L4730" s="36" t="n"/>
      <c r="M4730" s="36" t="n"/>
      <c r="P4730" s="37" t="n"/>
      <c r="Q4730" s="38">
        <f>IF($C4730="",0,IF(OR(LOWER(TRIM($G4730))="omani",LOWER(TRIM($G4730))="oman",LOWER(TRIM($G4730))="om",LOWER(TRIM($G4730))="local"),1,0))</f>
        <v/>
      </c>
      <c r="R4730" s="38">
        <f>IF($C4730="",0,IF(OR(ISNUMBER(SEARCH("resign",$N4730)),ISNUMBER(SEARCH("terminat",$N4730)),ISNUMBER(SEARCH("inactive",$N4730)),ISNUMBER(SEARCH("vacan",$N4730)),ISNUMBER(SEARCH("deceased",$N4730)),ISNUMBER(SEARCH("separated",$N4730))),0,1))</f>
        <v/>
      </c>
      <c r="S4730">
        <f>IF(OR($R4730=0,NOT(ISNUMBER($I4730))),"",IFERROR(DATEDIF($I4730,DATE(FY,1,1),"y"),""))</f>
        <v/>
      </c>
      <c r="T4730">
        <f>IF(OR($R4730=0,NOT(ISNUMBER($J4730))),"",IFERROR(DATEDIF($J4730,DATE(FY,1,1),"y"),0))</f>
        <v/>
      </c>
      <c r="U4730" s="38">
        <f>IF(OR($R4730=0,NOT(ISNUMBER($I4730))),0,IF(YEAR($I4730)+IF($Q4730=1,RetAgeO,RetAgeE)=FY,MONTH($I4730),IF(YEAR($I4730)+IF($Q4730=1,RetAgeO,RetAgeE)&lt;FY,1,0)))</f>
        <v/>
      </c>
      <c r="V4730" s="38">
        <f>IF(OR($R4730=0,NOT(ISNUMBER($K4730))),0,IF(YEAR($K4730)=FY,MONTH($K4730),IF(YEAR($K4730)&lt;FY,1,0)))</f>
        <v/>
      </c>
      <c r="W4730" s="38">
        <f>IF($R4730=0,0,MIN(12,IF(AND(ISNUMBER($O4730),$O4730&gt;=1,$O4730&lt;=12),INT($O4730),12),IF(AND(RetireExit="Yes",$U4730&gt;0),$U4730,12),IF(AND(ContractExit="Yes",$V4730&gt;0),$V4730,12)))</f>
        <v/>
      </c>
      <c r="X4730" s="37">
        <f>IF(ISNUMBER($P4730),$P4730,IncPct)</f>
        <v/>
      </c>
      <c r="Y4730" s="39">
        <f>IF($W4730=0,0,MAX(0,MIN($W4730,IncMonth-1))+MAX(0,$W4730-IncMonth+1)*(1+$X4730))</f>
        <v/>
      </c>
      <c r="Z4730" s="40">
        <f>IF($C4730="",0,IFERROR(INDEX(Departments!$B$5:$B$54,MATCH($C4730,Departments!$A$5:$A$54,0)),0))</f>
        <v/>
      </c>
      <c r="AA4730" s="41">
        <f>N($L4730)*$Y4730</f>
        <v/>
      </c>
      <c r="AB4730" s="41">
        <f>N($M4730)*$Y4730</f>
        <v/>
      </c>
      <c r="AC4730" s="41">
        <f>$AA4730*$Z4730</f>
        <v/>
      </c>
      <c r="AD4730" s="41">
        <f>$AA4730*BonusMonths/12</f>
        <v/>
      </c>
      <c r="AE4730" s="41">
        <f>($AA4730+SI_Gross*$AB4730)*IF($Q4730=1,SI_O,SI_E)</f>
        <v/>
      </c>
      <c r="AF4730" s="41">
        <f>IF($Q4730=1,0,$AA4730*EOSB)</f>
        <v/>
      </c>
      <c r="AG4730" s="41">
        <f>$AN4730*$W4730</f>
        <v/>
      </c>
      <c r="AH4730" s="41">
        <f>SUM($AA4730:$AG4730)</f>
        <v/>
      </c>
      <c r="AI4730" s="41">
        <f>12*($AM4730+$AN4730)</f>
        <v/>
      </c>
      <c r="AJ4730" s="41">
        <f>$AM4730*((IncMonth-1)+(13-IncMonth)*(1+$X4730))+12*$AN4730</f>
        <v/>
      </c>
      <c r="AK4730" s="41">
        <f>IF($R4730=1,N($L4730)+N($M4730),0)</f>
        <v/>
      </c>
      <c r="AL4730">
        <f>IF($C4730="","",IF(N($L4730)&lt;=0,"Basic salary missing",IF(ISNA(MATCH($C4730,Departments!$A$5:$A$54,0)),"Department not on Departments sheet",IF(AND($I4730&lt;&gt;"",NOT(ISNUMBER($I4730))),"Date of birth is text, not a date",IF(AND($K4730&lt;&gt;"",NOT(ISNUMBER($K4730))),"Contract end is text, not a date","")))))</f>
        <v/>
      </c>
      <c r="AM4730" s="41">
        <f>IF($R4730=0,0,N($L4730)*(1+$Z4730+BonusMonths/12+IF($Q4730=1,0,EOSB))+N($M4730)+(N($L4730)+SI_Gross*N($M4730))*IF($Q4730=1,SI_O,SI_E))</f>
        <v/>
      </c>
      <c r="AN4730" s="41">
        <f>IF($R4730=0,0,(IF($Q4730=1,MedO,MedE+Ticket)+Training)/12)</f>
        <v/>
      </c>
    </row>
    <row r="4731">
      <c r="I4731" s="35" t="n"/>
      <c r="J4731" s="35" t="n"/>
      <c r="K4731" s="35" t="n"/>
      <c r="L4731" s="36" t="n"/>
      <c r="M4731" s="36" t="n"/>
      <c r="P4731" s="37" t="n"/>
      <c r="Q4731" s="38">
        <f>IF($C4731="",0,IF(OR(LOWER(TRIM($G4731))="omani",LOWER(TRIM($G4731))="oman",LOWER(TRIM($G4731))="om",LOWER(TRIM($G4731))="local"),1,0))</f>
        <v/>
      </c>
      <c r="R4731" s="38">
        <f>IF($C4731="",0,IF(OR(ISNUMBER(SEARCH("resign",$N4731)),ISNUMBER(SEARCH("terminat",$N4731)),ISNUMBER(SEARCH("inactive",$N4731)),ISNUMBER(SEARCH("vacan",$N4731)),ISNUMBER(SEARCH("deceased",$N4731)),ISNUMBER(SEARCH("separated",$N4731))),0,1))</f>
        <v/>
      </c>
      <c r="S4731">
        <f>IF(OR($R4731=0,NOT(ISNUMBER($I4731))),"",IFERROR(DATEDIF($I4731,DATE(FY,1,1),"y"),""))</f>
        <v/>
      </c>
      <c r="T4731">
        <f>IF(OR($R4731=0,NOT(ISNUMBER($J4731))),"",IFERROR(DATEDIF($J4731,DATE(FY,1,1),"y"),0))</f>
        <v/>
      </c>
      <c r="U4731" s="38">
        <f>IF(OR($R4731=0,NOT(ISNUMBER($I4731))),0,IF(YEAR($I4731)+IF($Q4731=1,RetAgeO,RetAgeE)=FY,MONTH($I4731),IF(YEAR($I4731)+IF($Q4731=1,RetAgeO,RetAgeE)&lt;FY,1,0)))</f>
        <v/>
      </c>
      <c r="V4731" s="38">
        <f>IF(OR($R4731=0,NOT(ISNUMBER($K4731))),0,IF(YEAR($K4731)=FY,MONTH($K4731),IF(YEAR($K4731)&lt;FY,1,0)))</f>
        <v/>
      </c>
      <c r="W4731" s="38">
        <f>IF($R4731=0,0,MIN(12,IF(AND(ISNUMBER($O4731),$O4731&gt;=1,$O4731&lt;=12),INT($O4731),12),IF(AND(RetireExit="Yes",$U4731&gt;0),$U4731,12),IF(AND(ContractExit="Yes",$V4731&gt;0),$V4731,12)))</f>
        <v/>
      </c>
      <c r="X4731" s="37">
        <f>IF(ISNUMBER($P4731),$P4731,IncPct)</f>
        <v/>
      </c>
      <c r="Y4731" s="39">
        <f>IF($W4731=0,0,MAX(0,MIN($W4731,IncMonth-1))+MAX(0,$W4731-IncMonth+1)*(1+$X4731))</f>
        <v/>
      </c>
      <c r="Z4731" s="40">
        <f>IF($C4731="",0,IFERROR(INDEX(Departments!$B$5:$B$54,MATCH($C4731,Departments!$A$5:$A$54,0)),0))</f>
        <v/>
      </c>
      <c r="AA4731" s="41">
        <f>N($L4731)*$Y4731</f>
        <v/>
      </c>
      <c r="AB4731" s="41">
        <f>N($M4731)*$Y4731</f>
        <v/>
      </c>
      <c r="AC4731" s="41">
        <f>$AA4731*$Z4731</f>
        <v/>
      </c>
      <c r="AD4731" s="41">
        <f>$AA4731*BonusMonths/12</f>
        <v/>
      </c>
      <c r="AE4731" s="41">
        <f>($AA4731+SI_Gross*$AB4731)*IF($Q4731=1,SI_O,SI_E)</f>
        <v/>
      </c>
      <c r="AF4731" s="41">
        <f>IF($Q4731=1,0,$AA4731*EOSB)</f>
        <v/>
      </c>
      <c r="AG4731" s="41">
        <f>$AN4731*$W4731</f>
        <v/>
      </c>
      <c r="AH4731" s="41">
        <f>SUM($AA4731:$AG4731)</f>
        <v/>
      </c>
      <c r="AI4731" s="41">
        <f>12*($AM4731+$AN4731)</f>
        <v/>
      </c>
      <c r="AJ4731" s="41">
        <f>$AM4731*((IncMonth-1)+(13-IncMonth)*(1+$X4731))+12*$AN4731</f>
        <v/>
      </c>
      <c r="AK4731" s="41">
        <f>IF($R4731=1,N($L4731)+N($M4731),0)</f>
        <v/>
      </c>
      <c r="AL4731">
        <f>IF($C4731="","",IF(N($L4731)&lt;=0,"Basic salary missing",IF(ISNA(MATCH($C4731,Departments!$A$5:$A$54,0)),"Department not on Departments sheet",IF(AND($I4731&lt;&gt;"",NOT(ISNUMBER($I4731))),"Date of birth is text, not a date",IF(AND($K4731&lt;&gt;"",NOT(ISNUMBER($K4731))),"Contract end is text, not a date","")))))</f>
        <v/>
      </c>
      <c r="AM4731" s="41">
        <f>IF($R4731=0,0,N($L4731)*(1+$Z4731+BonusMonths/12+IF($Q4731=1,0,EOSB))+N($M4731)+(N($L4731)+SI_Gross*N($M4731))*IF($Q4731=1,SI_O,SI_E))</f>
        <v/>
      </c>
      <c r="AN4731" s="41">
        <f>IF($R4731=0,0,(IF($Q4731=1,MedO,MedE+Ticket)+Training)/12)</f>
        <v/>
      </c>
    </row>
    <row r="4732">
      <c r="I4732" s="35" t="n"/>
      <c r="J4732" s="35" t="n"/>
      <c r="K4732" s="35" t="n"/>
      <c r="L4732" s="36" t="n"/>
      <c r="M4732" s="36" t="n"/>
      <c r="P4732" s="37" t="n"/>
      <c r="Q4732" s="38">
        <f>IF($C4732="",0,IF(OR(LOWER(TRIM($G4732))="omani",LOWER(TRIM($G4732))="oman",LOWER(TRIM($G4732))="om",LOWER(TRIM($G4732))="local"),1,0))</f>
        <v/>
      </c>
      <c r="R4732" s="38">
        <f>IF($C4732="",0,IF(OR(ISNUMBER(SEARCH("resign",$N4732)),ISNUMBER(SEARCH("terminat",$N4732)),ISNUMBER(SEARCH("inactive",$N4732)),ISNUMBER(SEARCH("vacan",$N4732)),ISNUMBER(SEARCH("deceased",$N4732)),ISNUMBER(SEARCH("separated",$N4732))),0,1))</f>
        <v/>
      </c>
      <c r="S4732">
        <f>IF(OR($R4732=0,NOT(ISNUMBER($I4732))),"",IFERROR(DATEDIF($I4732,DATE(FY,1,1),"y"),""))</f>
        <v/>
      </c>
      <c r="T4732">
        <f>IF(OR($R4732=0,NOT(ISNUMBER($J4732))),"",IFERROR(DATEDIF($J4732,DATE(FY,1,1),"y"),0))</f>
        <v/>
      </c>
      <c r="U4732" s="38">
        <f>IF(OR($R4732=0,NOT(ISNUMBER($I4732))),0,IF(YEAR($I4732)+IF($Q4732=1,RetAgeO,RetAgeE)=FY,MONTH($I4732),IF(YEAR($I4732)+IF($Q4732=1,RetAgeO,RetAgeE)&lt;FY,1,0)))</f>
        <v/>
      </c>
      <c r="V4732" s="38">
        <f>IF(OR($R4732=0,NOT(ISNUMBER($K4732))),0,IF(YEAR($K4732)=FY,MONTH($K4732),IF(YEAR($K4732)&lt;FY,1,0)))</f>
        <v/>
      </c>
      <c r="W4732" s="38">
        <f>IF($R4732=0,0,MIN(12,IF(AND(ISNUMBER($O4732),$O4732&gt;=1,$O4732&lt;=12),INT($O4732),12),IF(AND(RetireExit="Yes",$U4732&gt;0),$U4732,12),IF(AND(ContractExit="Yes",$V4732&gt;0),$V4732,12)))</f>
        <v/>
      </c>
      <c r="X4732" s="37">
        <f>IF(ISNUMBER($P4732),$P4732,IncPct)</f>
        <v/>
      </c>
      <c r="Y4732" s="39">
        <f>IF($W4732=0,0,MAX(0,MIN($W4732,IncMonth-1))+MAX(0,$W4732-IncMonth+1)*(1+$X4732))</f>
        <v/>
      </c>
      <c r="Z4732" s="40">
        <f>IF($C4732="",0,IFERROR(INDEX(Departments!$B$5:$B$54,MATCH($C4732,Departments!$A$5:$A$54,0)),0))</f>
        <v/>
      </c>
      <c r="AA4732" s="41">
        <f>N($L4732)*$Y4732</f>
        <v/>
      </c>
      <c r="AB4732" s="41">
        <f>N($M4732)*$Y4732</f>
        <v/>
      </c>
      <c r="AC4732" s="41">
        <f>$AA4732*$Z4732</f>
        <v/>
      </c>
      <c r="AD4732" s="41">
        <f>$AA4732*BonusMonths/12</f>
        <v/>
      </c>
      <c r="AE4732" s="41">
        <f>($AA4732+SI_Gross*$AB4732)*IF($Q4732=1,SI_O,SI_E)</f>
        <v/>
      </c>
      <c r="AF4732" s="41">
        <f>IF($Q4732=1,0,$AA4732*EOSB)</f>
        <v/>
      </c>
      <c r="AG4732" s="41">
        <f>$AN4732*$W4732</f>
        <v/>
      </c>
      <c r="AH4732" s="41">
        <f>SUM($AA4732:$AG4732)</f>
        <v/>
      </c>
      <c r="AI4732" s="41">
        <f>12*($AM4732+$AN4732)</f>
        <v/>
      </c>
      <c r="AJ4732" s="41">
        <f>$AM4732*((IncMonth-1)+(13-IncMonth)*(1+$X4732))+12*$AN4732</f>
        <v/>
      </c>
      <c r="AK4732" s="41">
        <f>IF($R4732=1,N($L4732)+N($M4732),0)</f>
        <v/>
      </c>
      <c r="AL4732">
        <f>IF($C4732="","",IF(N($L4732)&lt;=0,"Basic salary missing",IF(ISNA(MATCH($C4732,Departments!$A$5:$A$54,0)),"Department not on Departments sheet",IF(AND($I4732&lt;&gt;"",NOT(ISNUMBER($I4732))),"Date of birth is text, not a date",IF(AND($K4732&lt;&gt;"",NOT(ISNUMBER($K4732))),"Contract end is text, not a date","")))))</f>
        <v/>
      </c>
      <c r="AM4732" s="41">
        <f>IF($R4732=0,0,N($L4732)*(1+$Z4732+BonusMonths/12+IF($Q4732=1,0,EOSB))+N($M4732)+(N($L4732)+SI_Gross*N($M4732))*IF($Q4732=1,SI_O,SI_E))</f>
        <v/>
      </c>
      <c r="AN4732" s="41">
        <f>IF($R4732=0,0,(IF($Q4732=1,MedO,MedE+Ticket)+Training)/12)</f>
        <v/>
      </c>
    </row>
    <row r="4733">
      <c r="I4733" s="35" t="n"/>
      <c r="J4733" s="35" t="n"/>
      <c r="K4733" s="35" t="n"/>
      <c r="L4733" s="36" t="n"/>
      <c r="M4733" s="36" t="n"/>
      <c r="P4733" s="37" t="n"/>
      <c r="Q4733" s="38">
        <f>IF($C4733="",0,IF(OR(LOWER(TRIM($G4733))="omani",LOWER(TRIM($G4733))="oman",LOWER(TRIM($G4733))="om",LOWER(TRIM($G4733))="local"),1,0))</f>
        <v/>
      </c>
      <c r="R4733" s="38">
        <f>IF($C4733="",0,IF(OR(ISNUMBER(SEARCH("resign",$N4733)),ISNUMBER(SEARCH("terminat",$N4733)),ISNUMBER(SEARCH("inactive",$N4733)),ISNUMBER(SEARCH("vacan",$N4733)),ISNUMBER(SEARCH("deceased",$N4733)),ISNUMBER(SEARCH("separated",$N4733))),0,1))</f>
        <v/>
      </c>
      <c r="S4733">
        <f>IF(OR($R4733=0,NOT(ISNUMBER($I4733))),"",IFERROR(DATEDIF($I4733,DATE(FY,1,1),"y"),""))</f>
        <v/>
      </c>
      <c r="T4733">
        <f>IF(OR($R4733=0,NOT(ISNUMBER($J4733))),"",IFERROR(DATEDIF($J4733,DATE(FY,1,1),"y"),0))</f>
        <v/>
      </c>
      <c r="U4733" s="38">
        <f>IF(OR($R4733=0,NOT(ISNUMBER($I4733))),0,IF(YEAR($I4733)+IF($Q4733=1,RetAgeO,RetAgeE)=FY,MONTH($I4733),IF(YEAR($I4733)+IF($Q4733=1,RetAgeO,RetAgeE)&lt;FY,1,0)))</f>
        <v/>
      </c>
      <c r="V4733" s="38">
        <f>IF(OR($R4733=0,NOT(ISNUMBER($K4733))),0,IF(YEAR($K4733)=FY,MONTH($K4733),IF(YEAR($K4733)&lt;FY,1,0)))</f>
        <v/>
      </c>
      <c r="W4733" s="38">
        <f>IF($R4733=0,0,MIN(12,IF(AND(ISNUMBER($O4733),$O4733&gt;=1,$O4733&lt;=12),INT($O4733),12),IF(AND(RetireExit="Yes",$U4733&gt;0),$U4733,12),IF(AND(ContractExit="Yes",$V4733&gt;0),$V4733,12)))</f>
        <v/>
      </c>
      <c r="X4733" s="37">
        <f>IF(ISNUMBER($P4733),$P4733,IncPct)</f>
        <v/>
      </c>
      <c r="Y4733" s="39">
        <f>IF($W4733=0,0,MAX(0,MIN($W4733,IncMonth-1))+MAX(0,$W4733-IncMonth+1)*(1+$X4733))</f>
        <v/>
      </c>
      <c r="Z4733" s="40">
        <f>IF($C4733="",0,IFERROR(INDEX(Departments!$B$5:$B$54,MATCH($C4733,Departments!$A$5:$A$54,0)),0))</f>
        <v/>
      </c>
      <c r="AA4733" s="41">
        <f>N($L4733)*$Y4733</f>
        <v/>
      </c>
      <c r="AB4733" s="41">
        <f>N($M4733)*$Y4733</f>
        <v/>
      </c>
      <c r="AC4733" s="41">
        <f>$AA4733*$Z4733</f>
        <v/>
      </c>
      <c r="AD4733" s="41">
        <f>$AA4733*BonusMonths/12</f>
        <v/>
      </c>
      <c r="AE4733" s="41">
        <f>($AA4733+SI_Gross*$AB4733)*IF($Q4733=1,SI_O,SI_E)</f>
        <v/>
      </c>
      <c r="AF4733" s="41">
        <f>IF($Q4733=1,0,$AA4733*EOSB)</f>
        <v/>
      </c>
      <c r="AG4733" s="41">
        <f>$AN4733*$W4733</f>
        <v/>
      </c>
      <c r="AH4733" s="41">
        <f>SUM($AA4733:$AG4733)</f>
        <v/>
      </c>
      <c r="AI4733" s="41">
        <f>12*($AM4733+$AN4733)</f>
        <v/>
      </c>
      <c r="AJ4733" s="41">
        <f>$AM4733*((IncMonth-1)+(13-IncMonth)*(1+$X4733))+12*$AN4733</f>
        <v/>
      </c>
      <c r="AK4733" s="41">
        <f>IF($R4733=1,N($L4733)+N($M4733),0)</f>
        <v/>
      </c>
      <c r="AL4733">
        <f>IF($C4733="","",IF(N($L4733)&lt;=0,"Basic salary missing",IF(ISNA(MATCH($C4733,Departments!$A$5:$A$54,0)),"Department not on Departments sheet",IF(AND($I4733&lt;&gt;"",NOT(ISNUMBER($I4733))),"Date of birth is text, not a date",IF(AND($K4733&lt;&gt;"",NOT(ISNUMBER($K4733))),"Contract end is text, not a date","")))))</f>
        <v/>
      </c>
      <c r="AM4733" s="41">
        <f>IF($R4733=0,0,N($L4733)*(1+$Z4733+BonusMonths/12+IF($Q4733=1,0,EOSB))+N($M4733)+(N($L4733)+SI_Gross*N($M4733))*IF($Q4733=1,SI_O,SI_E))</f>
        <v/>
      </c>
      <c r="AN4733" s="41">
        <f>IF($R4733=0,0,(IF($Q4733=1,MedO,MedE+Ticket)+Training)/12)</f>
        <v/>
      </c>
    </row>
    <row r="4734">
      <c r="I4734" s="35" t="n"/>
      <c r="J4734" s="35" t="n"/>
      <c r="K4734" s="35" t="n"/>
      <c r="L4734" s="36" t="n"/>
      <c r="M4734" s="36" t="n"/>
      <c r="P4734" s="37" t="n"/>
      <c r="Q4734" s="38">
        <f>IF($C4734="",0,IF(OR(LOWER(TRIM($G4734))="omani",LOWER(TRIM($G4734))="oman",LOWER(TRIM($G4734))="om",LOWER(TRIM($G4734))="local"),1,0))</f>
        <v/>
      </c>
      <c r="R4734" s="38">
        <f>IF($C4734="",0,IF(OR(ISNUMBER(SEARCH("resign",$N4734)),ISNUMBER(SEARCH("terminat",$N4734)),ISNUMBER(SEARCH("inactive",$N4734)),ISNUMBER(SEARCH("vacan",$N4734)),ISNUMBER(SEARCH("deceased",$N4734)),ISNUMBER(SEARCH("separated",$N4734))),0,1))</f>
        <v/>
      </c>
      <c r="S4734">
        <f>IF(OR($R4734=0,NOT(ISNUMBER($I4734))),"",IFERROR(DATEDIF($I4734,DATE(FY,1,1),"y"),""))</f>
        <v/>
      </c>
      <c r="T4734">
        <f>IF(OR($R4734=0,NOT(ISNUMBER($J4734))),"",IFERROR(DATEDIF($J4734,DATE(FY,1,1),"y"),0))</f>
        <v/>
      </c>
      <c r="U4734" s="38">
        <f>IF(OR($R4734=0,NOT(ISNUMBER($I4734))),0,IF(YEAR($I4734)+IF($Q4734=1,RetAgeO,RetAgeE)=FY,MONTH($I4734),IF(YEAR($I4734)+IF($Q4734=1,RetAgeO,RetAgeE)&lt;FY,1,0)))</f>
        <v/>
      </c>
      <c r="V4734" s="38">
        <f>IF(OR($R4734=0,NOT(ISNUMBER($K4734))),0,IF(YEAR($K4734)=FY,MONTH($K4734),IF(YEAR($K4734)&lt;FY,1,0)))</f>
        <v/>
      </c>
      <c r="W4734" s="38">
        <f>IF($R4734=0,0,MIN(12,IF(AND(ISNUMBER($O4734),$O4734&gt;=1,$O4734&lt;=12),INT($O4734),12),IF(AND(RetireExit="Yes",$U4734&gt;0),$U4734,12),IF(AND(ContractExit="Yes",$V4734&gt;0),$V4734,12)))</f>
        <v/>
      </c>
      <c r="X4734" s="37">
        <f>IF(ISNUMBER($P4734),$P4734,IncPct)</f>
        <v/>
      </c>
      <c r="Y4734" s="39">
        <f>IF($W4734=0,0,MAX(0,MIN($W4734,IncMonth-1))+MAX(0,$W4734-IncMonth+1)*(1+$X4734))</f>
        <v/>
      </c>
      <c r="Z4734" s="40">
        <f>IF($C4734="",0,IFERROR(INDEX(Departments!$B$5:$B$54,MATCH($C4734,Departments!$A$5:$A$54,0)),0))</f>
        <v/>
      </c>
      <c r="AA4734" s="41">
        <f>N($L4734)*$Y4734</f>
        <v/>
      </c>
      <c r="AB4734" s="41">
        <f>N($M4734)*$Y4734</f>
        <v/>
      </c>
      <c r="AC4734" s="41">
        <f>$AA4734*$Z4734</f>
        <v/>
      </c>
      <c r="AD4734" s="41">
        <f>$AA4734*BonusMonths/12</f>
        <v/>
      </c>
      <c r="AE4734" s="41">
        <f>($AA4734+SI_Gross*$AB4734)*IF($Q4734=1,SI_O,SI_E)</f>
        <v/>
      </c>
      <c r="AF4734" s="41">
        <f>IF($Q4734=1,0,$AA4734*EOSB)</f>
        <v/>
      </c>
      <c r="AG4734" s="41">
        <f>$AN4734*$W4734</f>
        <v/>
      </c>
      <c r="AH4734" s="41">
        <f>SUM($AA4734:$AG4734)</f>
        <v/>
      </c>
      <c r="AI4734" s="41">
        <f>12*($AM4734+$AN4734)</f>
        <v/>
      </c>
      <c r="AJ4734" s="41">
        <f>$AM4734*((IncMonth-1)+(13-IncMonth)*(1+$X4734))+12*$AN4734</f>
        <v/>
      </c>
      <c r="AK4734" s="41">
        <f>IF($R4734=1,N($L4734)+N($M4734),0)</f>
        <v/>
      </c>
      <c r="AL4734">
        <f>IF($C4734="","",IF(N($L4734)&lt;=0,"Basic salary missing",IF(ISNA(MATCH($C4734,Departments!$A$5:$A$54,0)),"Department not on Departments sheet",IF(AND($I4734&lt;&gt;"",NOT(ISNUMBER($I4734))),"Date of birth is text, not a date",IF(AND($K4734&lt;&gt;"",NOT(ISNUMBER($K4734))),"Contract end is text, not a date","")))))</f>
        <v/>
      </c>
      <c r="AM4734" s="41">
        <f>IF($R4734=0,0,N($L4734)*(1+$Z4734+BonusMonths/12+IF($Q4734=1,0,EOSB))+N($M4734)+(N($L4734)+SI_Gross*N($M4734))*IF($Q4734=1,SI_O,SI_E))</f>
        <v/>
      </c>
      <c r="AN4734" s="41">
        <f>IF($R4734=0,0,(IF($Q4734=1,MedO,MedE+Ticket)+Training)/12)</f>
        <v/>
      </c>
    </row>
    <row r="4735">
      <c r="I4735" s="35" t="n"/>
      <c r="J4735" s="35" t="n"/>
      <c r="K4735" s="35" t="n"/>
      <c r="L4735" s="36" t="n"/>
      <c r="M4735" s="36" t="n"/>
      <c r="P4735" s="37" t="n"/>
      <c r="Q4735" s="38">
        <f>IF($C4735="",0,IF(OR(LOWER(TRIM($G4735))="omani",LOWER(TRIM($G4735))="oman",LOWER(TRIM($G4735))="om",LOWER(TRIM($G4735))="local"),1,0))</f>
        <v/>
      </c>
      <c r="R4735" s="38">
        <f>IF($C4735="",0,IF(OR(ISNUMBER(SEARCH("resign",$N4735)),ISNUMBER(SEARCH("terminat",$N4735)),ISNUMBER(SEARCH("inactive",$N4735)),ISNUMBER(SEARCH("vacan",$N4735)),ISNUMBER(SEARCH("deceased",$N4735)),ISNUMBER(SEARCH("separated",$N4735))),0,1))</f>
        <v/>
      </c>
      <c r="S4735">
        <f>IF(OR($R4735=0,NOT(ISNUMBER($I4735))),"",IFERROR(DATEDIF($I4735,DATE(FY,1,1),"y"),""))</f>
        <v/>
      </c>
      <c r="T4735">
        <f>IF(OR($R4735=0,NOT(ISNUMBER($J4735))),"",IFERROR(DATEDIF($J4735,DATE(FY,1,1),"y"),0))</f>
        <v/>
      </c>
      <c r="U4735" s="38">
        <f>IF(OR($R4735=0,NOT(ISNUMBER($I4735))),0,IF(YEAR($I4735)+IF($Q4735=1,RetAgeO,RetAgeE)=FY,MONTH($I4735),IF(YEAR($I4735)+IF($Q4735=1,RetAgeO,RetAgeE)&lt;FY,1,0)))</f>
        <v/>
      </c>
      <c r="V4735" s="38">
        <f>IF(OR($R4735=0,NOT(ISNUMBER($K4735))),0,IF(YEAR($K4735)=FY,MONTH($K4735),IF(YEAR($K4735)&lt;FY,1,0)))</f>
        <v/>
      </c>
      <c r="W4735" s="38">
        <f>IF($R4735=0,0,MIN(12,IF(AND(ISNUMBER($O4735),$O4735&gt;=1,$O4735&lt;=12),INT($O4735),12),IF(AND(RetireExit="Yes",$U4735&gt;0),$U4735,12),IF(AND(ContractExit="Yes",$V4735&gt;0),$V4735,12)))</f>
        <v/>
      </c>
      <c r="X4735" s="37">
        <f>IF(ISNUMBER($P4735),$P4735,IncPct)</f>
        <v/>
      </c>
      <c r="Y4735" s="39">
        <f>IF($W4735=0,0,MAX(0,MIN($W4735,IncMonth-1))+MAX(0,$W4735-IncMonth+1)*(1+$X4735))</f>
        <v/>
      </c>
      <c r="Z4735" s="40">
        <f>IF($C4735="",0,IFERROR(INDEX(Departments!$B$5:$B$54,MATCH($C4735,Departments!$A$5:$A$54,0)),0))</f>
        <v/>
      </c>
      <c r="AA4735" s="41">
        <f>N($L4735)*$Y4735</f>
        <v/>
      </c>
      <c r="AB4735" s="41">
        <f>N($M4735)*$Y4735</f>
        <v/>
      </c>
      <c r="AC4735" s="41">
        <f>$AA4735*$Z4735</f>
        <v/>
      </c>
      <c r="AD4735" s="41">
        <f>$AA4735*BonusMonths/12</f>
        <v/>
      </c>
      <c r="AE4735" s="41">
        <f>($AA4735+SI_Gross*$AB4735)*IF($Q4735=1,SI_O,SI_E)</f>
        <v/>
      </c>
      <c r="AF4735" s="41">
        <f>IF($Q4735=1,0,$AA4735*EOSB)</f>
        <v/>
      </c>
      <c r="AG4735" s="41">
        <f>$AN4735*$W4735</f>
        <v/>
      </c>
      <c r="AH4735" s="41">
        <f>SUM($AA4735:$AG4735)</f>
        <v/>
      </c>
      <c r="AI4735" s="41">
        <f>12*($AM4735+$AN4735)</f>
        <v/>
      </c>
      <c r="AJ4735" s="41">
        <f>$AM4735*((IncMonth-1)+(13-IncMonth)*(1+$X4735))+12*$AN4735</f>
        <v/>
      </c>
      <c r="AK4735" s="41">
        <f>IF($R4735=1,N($L4735)+N($M4735),0)</f>
        <v/>
      </c>
      <c r="AL4735">
        <f>IF($C4735="","",IF(N($L4735)&lt;=0,"Basic salary missing",IF(ISNA(MATCH($C4735,Departments!$A$5:$A$54,0)),"Department not on Departments sheet",IF(AND($I4735&lt;&gt;"",NOT(ISNUMBER($I4735))),"Date of birth is text, not a date",IF(AND($K4735&lt;&gt;"",NOT(ISNUMBER($K4735))),"Contract end is text, not a date","")))))</f>
        <v/>
      </c>
      <c r="AM4735" s="41">
        <f>IF($R4735=0,0,N($L4735)*(1+$Z4735+BonusMonths/12+IF($Q4735=1,0,EOSB))+N($M4735)+(N($L4735)+SI_Gross*N($M4735))*IF($Q4735=1,SI_O,SI_E))</f>
        <v/>
      </c>
      <c r="AN4735" s="41">
        <f>IF($R4735=0,0,(IF($Q4735=1,MedO,MedE+Ticket)+Training)/12)</f>
        <v/>
      </c>
    </row>
    <row r="4736">
      <c r="I4736" s="35" t="n"/>
      <c r="J4736" s="35" t="n"/>
      <c r="K4736" s="35" t="n"/>
      <c r="L4736" s="36" t="n"/>
      <c r="M4736" s="36" t="n"/>
      <c r="P4736" s="37" t="n"/>
      <c r="Q4736" s="38">
        <f>IF($C4736="",0,IF(OR(LOWER(TRIM($G4736))="omani",LOWER(TRIM($G4736))="oman",LOWER(TRIM($G4736))="om",LOWER(TRIM($G4736))="local"),1,0))</f>
        <v/>
      </c>
      <c r="R4736" s="38">
        <f>IF($C4736="",0,IF(OR(ISNUMBER(SEARCH("resign",$N4736)),ISNUMBER(SEARCH("terminat",$N4736)),ISNUMBER(SEARCH("inactive",$N4736)),ISNUMBER(SEARCH("vacan",$N4736)),ISNUMBER(SEARCH("deceased",$N4736)),ISNUMBER(SEARCH("separated",$N4736))),0,1))</f>
        <v/>
      </c>
      <c r="S4736">
        <f>IF(OR($R4736=0,NOT(ISNUMBER($I4736))),"",IFERROR(DATEDIF($I4736,DATE(FY,1,1),"y"),""))</f>
        <v/>
      </c>
      <c r="T4736">
        <f>IF(OR($R4736=0,NOT(ISNUMBER($J4736))),"",IFERROR(DATEDIF($J4736,DATE(FY,1,1),"y"),0))</f>
        <v/>
      </c>
      <c r="U4736" s="38">
        <f>IF(OR($R4736=0,NOT(ISNUMBER($I4736))),0,IF(YEAR($I4736)+IF($Q4736=1,RetAgeO,RetAgeE)=FY,MONTH($I4736),IF(YEAR($I4736)+IF($Q4736=1,RetAgeO,RetAgeE)&lt;FY,1,0)))</f>
        <v/>
      </c>
      <c r="V4736" s="38">
        <f>IF(OR($R4736=0,NOT(ISNUMBER($K4736))),0,IF(YEAR($K4736)=FY,MONTH($K4736),IF(YEAR($K4736)&lt;FY,1,0)))</f>
        <v/>
      </c>
      <c r="W4736" s="38">
        <f>IF($R4736=0,0,MIN(12,IF(AND(ISNUMBER($O4736),$O4736&gt;=1,$O4736&lt;=12),INT($O4736),12),IF(AND(RetireExit="Yes",$U4736&gt;0),$U4736,12),IF(AND(ContractExit="Yes",$V4736&gt;0),$V4736,12)))</f>
        <v/>
      </c>
      <c r="X4736" s="37">
        <f>IF(ISNUMBER($P4736),$P4736,IncPct)</f>
        <v/>
      </c>
      <c r="Y4736" s="39">
        <f>IF($W4736=0,0,MAX(0,MIN($W4736,IncMonth-1))+MAX(0,$W4736-IncMonth+1)*(1+$X4736))</f>
        <v/>
      </c>
      <c r="Z4736" s="40">
        <f>IF($C4736="",0,IFERROR(INDEX(Departments!$B$5:$B$54,MATCH($C4736,Departments!$A$5:$A$54,0)),0))</f>
        <v/>
      </c>
      <c r="AA4736" s="41">
        <f>N($L4736)*$Y4736</f>
        <v/>
      </c>
      <c r="AB4736" s="41">
        <f>N($M4736)*$Y4736</f>
        <v/>
      </c>
      <c r="AC4736" s="41">
        <f>$AA4736*$Z4736</f>
        <v/>
      </c>
      <c r="AD4736" s="41">
        <f>$AA4736*BonusMonths/12</f>
        <v/>
      </c>
      <c r="AE4736" s="41">
        <f>($AA4736+SI_Gross*$AB4736)*IF($Q4736=1,SI_O,SI_E)</f>
        <v/>
      </c>
      <c r="AF4736" s="41">
        <f>IF($Q4736=1,0,$AA4736*EOSB)</f>
        <v/>
      </c>
      <c r="AG4736" s="41">
        <f>$AN4736*$W4736</f>
        <v/>
      </c>
      <c r="AH4736" s="41">
        <f>SUM($AA4736:$AG4736)</f>
        <v/>
      </c>
      <c r="AI4736" s="41">
        <f>12*($AM4736+$AN4736)</f>
        <v/>
      </c>
      <c r="AJ4736" s="41">
        <f>$AM4736*((IncMonth-1)+(13-IncMonth)*(1+$X4736))+12*$AN4736</f>
        <v/>
      </c>
      <c r="AK4736" s="41">
        <f>IF($R4736=1,N($L4736)+N($M4736),0)</f>
        <v/>
      </c>
      <c r="AL4736">
        <f>IF($C4736="","",IF(N($L4736)&lt;=0,"Basic salary missing",IF(ISNA(MATCH($C4736,Departments!$A$5:$A$54,0)),"Department not on Departments sheet",IF(AND($I4736&lt;&gt;"",NOT(ISNUMBER($I4736))),"Date of birth is text, not a date",IF(AND($K4736&lt;&gt;"",NOT(ISNUMBER($K4736))),"Contract end is text, not a date","")))))</f>
        <v/>
      </c>
      <c r="AM4736" s="41">
        <f>IF($R4736=0,0,N($L4736)*(1+$Z4736+BonusMonths/12+IF($Q4736=1,0,EOSB))+N($M4736)+(N($L4736)+SI_Gross*N($M4736))*IF($Q4736=1,SI_O,SI_E))</f>
        <v/>
      </c>
      <c r="AN4736" s="41">
        <f>IF($R4736=0,0,(IF($Q4736=1,MedO,MedE+Ticket)+Training)/12)</f>
        <v/>
      </c>
    </row>
    <row r="4737">
      <c r="I4737" s="35" t="n"/>
      <c r="J4737" s="35" t="n"/>
      <c r="K4737" s="35" t="n"/>
      <c r="L4737" s="36" t="n"/>
      <c r="M4737" s="36" t="n"/>
      <c r="P4737" s="37" t="n"/>
      <c r="Q4737" s="38">
        <f>IF($C4737="",0,IF(OR(LOWER(TRIM($G4737))="omani",LOWER(TRIM($G4737))="oman",LOWER(TRIM($G4737))="om",LOWER(TRIM($G4737))="local"),1,0))</f>
        <v/>
      </c>
      <c r="R4737" s="38">
        <f>IF($C4737="",0,IF(OR(ISNUMBER(SEARCH("resign",$N4737)),ISNUMBER(SEARCH("terminat",$N4737)),ISNUMBER(SEARCH("inactive",$N4737)),ISNUMBER(SEARCH("vacan",$N4737)),ISNUMBER(SEARCH("deceased",$N4737)),ISNUMBER(SEARCH("separated",$N4737))),0,1))</f>
        <v/>
      </c>
      <c r="S4737">
        <f>IF(OR($R4737=0,NOT(ISNUMBER($I4737))),"",IFERROR(DATEDIF($I4737,DATE(FY,1,1),"y"),""))</f>
        <v/>
      </c>
      <c r="T4737">
        <f>IF(OR($R4737=0,NOT(ISNUMBER($J4737))),"",IFERROR(DATEDIF($J4737,DATE(FY,1,1),"y"),0))</f>
        <v/>
      </c>
      <c r="U4737" s="38">
        <f>IF(OR($R4737=0,NOT(ISNUMBER($I4737))),0,IF(YEAR($I4737)+IF($Q4737=1,RetAgeO,RetAgeE)=FY,MONTH($I4737),IF(YEAR($I4737)+IF($Q4737=1,RetAgeO,RetAgeE)&lt;FY,1,0)))</f>
        <v/>
      </c>
      <c r="V4737" s="38">
        <f>IF(OR($R4737=0,NOT(ISNUMBER($K4737))),0,IF(YEAR($K4737)=FY,MONTH($K4737),IF(YEAR($K4737)&lt;FY,1,0)))</f>
        <v/>
      </c>
      <c r="W4737" s="38">
        <f>IF($R4737=0,0,MIN(12,IF(AND(ISNUMBER($O4737),$O4737&gt;=1,$O4737&lt;=12),INT($O4737),12),IF(AND(RetireExit="Yes",$U4737&gt;0),$U4737,12),IF(AND(ContractExit="Yes",$V4737&gt;0),$V4737,12)))</f>
        <v/>
      </c>
      <c r="X4737" s="37">
        <f>IF(ISNUMBER($P4737),$P4737,IncPct)</f>
        <v/>
      </c>
      <c r="Y4737" s="39">
        <f>IF($W4737=0,0,MAX(0,MIN($W4737,IncMonth-1))+MAX(0,$W4737-IncMonth+1)*(1+$X4737))</f>
        <v/>
      </c>
      <c r="Z4737" s="40">
        <f>IF($C4737="",0,IFERROR(INDEX(Departments!$B$5:$B$54,MATCH($C4737,Departments!$A$5:$A$54,0)),0))</f>
        <v/>
      </c>
      <c r="AA4737" s="41">
        <f>N($L4737)*$Y4737</f>
        <v/>
      </c>
      <c r="AB4737" s="41">
        <f>N($M4737)*$Y4737</f>
        <v/>
      </c>
      <c r="AC4737" s="41">
        <f>$AA4737*$Z4737</f>
        <v/>
      </c>
      <c r="AD4737" s="41">
        <f>$AA4737*BonusMonths/12</f>
        <v/>
      </c>
      <c r="AE4737" s="41">
        <f>($AA4737+SI_Gross*$AB4737)*IF($Q4737=1,SI_O,SI_E)</f>
        <v/>
      </c>
      <c r="AF4737" s="41">
        <f>IF($Q4737=1,0,$AA4737*EOSB)</f>
        <v/>
      </c>
      <c r="AG4737" s="41">
        <f>$AN4737*$W4737</f>
        <v/>
      </c>
      <c r="AH4737" s="41">
        <f>SUM($AA4737:$AG4737)</f>
        <v/>
      </c>
      <c r="AI4737" s="41">
        <f>12*($AM4737+$AN4737)</f>
        <v/>
      </c>
      <c r="AJ4737" s="41">
        <f>$AM4737*((IncMonth-1)+(13-IncMonth)*(1+$X4737))+12*$AN4737</f>
        <v/>
      </c>
      <c r="AK4737" s="41">
        <f>IF($R4737=1,N($L4737)+N($M4737),0)</f>
        <v/>
      </c>
      <c r="AL4737">
        <f>IF($C4737="","",IF(N($L4737)&lt;=0,"Basic salary missing",IF(ISNA(MATCH($C4737,Departments!$A$5:$A$54,0)),"Department not on Departments sheet",IF(AND($I4737&lt;&gt;"",NOT(ISNUMBER($I4737))),"Date of birth is text, not a date",IF(AND($K4737&lt;&gt;"",NOT(ISNUMBER($K4737))),"Contract end is text, not a date","")))))</f>
        <v/>
      </c>
      <c r="AM4737" s="41">
        <f>IF($R4737=0,0,N($L4737)*(1+$Z4737+BonusMonths/12+IF($Q4737=1,0,EOSB))+N($M4737)+(N($L4737)+SI_Gross*N($M4737))*IF($Q4737=1,SI_O,SI_E))</f>
        <v/>
      </c>
      <c r="AN4737" s="41">
        <f>IF($R4737=0,0,(IF($Q4737=1,MedO,MedE+Ticket)+Training)/12)</f>
        <v/>
      </c>
    </row>
    <row r="4738">
      <c r="I4738" s="35" t="n"/>
      <c r="J4738" s="35" t="n"/>
      <c r="K4738" s="35" t="n"/>
      <c r="L4738" s="36" t="n"/>
      <c r="M4738" s="36" t="n"/>
      <c r="P4738" s="37" t="n"/>
      <c r="Q4738" s="38">
        <f>IF($C4738="",0,IF(OR(LOWER(TRIM($G4738))="omani",LOWER(TRIM($G4738))="oman",LOWER(TRIM($G4738))="om",LOWER(TRIM($G4738))="local"),1,0))</f>
        <v/>
      </c>
      <c r="R4738" s="38">
        <f>IF($C4738="",0,IF(OR(ISNUMBER(SEARCH("resign",$N4738)),ISNUMBER(SEARCH("terminat",$N4738)),ISNUMBER(SEARCH("inactive",$N4738)),ISNUMBER(SEARCH("vacan",$N4738)),ISNUMBER(SEARCH("deceased",$N4738)),ISNUMBER(SEARCH("separated",$N4738))),0,1))</f>
        <v/>
      </c>
      <c r="S4738">
        <f>IF(OR($R4738=0,NOT(ISNUMBER($I4738))),"",IFERROR(DATEDIF($I4738,DATE(FY,1,1),"y"),""))</f>
        <v/>
      </c>
      <c r="T4738">
        <f>IF(OR($R4738=0,NOT(ISNUMBER($J4738))),"",IFERROR(DATEDIF($J4738,DATE(FY,1,1),"y"),0))</f>
        <v/>
      </c>
      <c r="U4738" s="38">
        <f>IF(OR($R4738=0,NOT(ISNUMBER($I4738))),0,IF(YEAR($I4738)+IF($Q4738=1,RetAgeO,RetAgeE)=FY,MONTH($I4738),IF(YEAR($I4738)+IF($Q4738=1,RetAgeO,RetAgeE)&lt;FY,1,0)))</f>
        <v/>
      </c>
      <c r="V4738" s="38">
        <f>IF(OR($R4738=0,NOT(ISNUMBER($K4738))),0,IF(YEAR($K4738)=FY,MONTH($K4738),IF(YEAR($K4738)&lt;FY,1,0)))</f>
        <v/>
      </c>
      <c r="W4738" s="38">
        <f>IF($R4738=0,0,MIN(12,IF(AND(ISNUMBER($O4738),$O4738&gt;=1,$O4738&lt;=12),INT($O4738),12),IF(AND(RetireExit="Yes",$U4738&gt;0),$U4738,12),IF(AND(ContractExit="Yes",$V4738&gt;0),$V4738,12)))</f>
        <v/>
      </c>
      <c r="X4738" s="37">
        <f>IF(ISNUMBER($P4738),$P4738,IncPct)</f>
        <v/>
      </c>
      <c r="Y4738" s="39">
        <f>IF($W4738=0,0,MAX(0,MIN($W4738,IncMonth-1))+MAX(0,$W4738-IncMonth+1)*(1+$X4738))</f>
        <v/>
      </c>
      <c r="Z4738" s="40">
        <f>IF($C4738="",0,IFERROR(INDEX(Departments!$B$5:$B$54,MATCH($C4738,Departments!$A$5:$A$54,0)),0))</f>
        <v/>
      </c>
      <c r="AA4738" s="41">
        <f>N($L4738)*$Y4738</f>
        <v/>
      </c>
      <c r="AB4738" s="41">
        <f>N($M4738)*$Y4738</f>
        <v/>
      </c>
      <c r="AC4738" s="41">
        <f>$AA4738*$Z4738</f>
        <v/>
      </c>
      <c r="AD4738" s="41">
        <f>$AA4738*BonusMonths/12</f>
        <v/>
      </c>
      <c r="AE4738" s="41">
        <f>($AA4738+SI_Gross*$AB4738)*IF($Q4738=1,SI_O,SI_E)</f>
        <v/>
      </c>
      <c r="AF4738" s="41">
        <f>IF($Q4738=1,0,$AA4738*EOSB)</f>
        <v/>
      </c>
      <c r="AG4738" s="41">
        <f>$AN4738*$W4738</f>
        <v/>
      </c>
      <c r="AH4738" s="41">
        <f>SUM($AA4738:$AG4738)</f>
        <v/>
      </c>
      <c r="AI4738" s="41">
        <f>12*($AM4738+$AN4738)</f>
        <v/>
      </c>
      <c r="AJ4738" s="41">
        <f>$AM4738*((IncMonth-1)+(13-IncMonth)*(1+$X4738))+12*$AN4738</f>
        <v/>
      </c>
      <c r="AK4738" s="41">
        <f>IF($R4738=1,N($L4738)+N($M4738),0)</f>
        <v/>
      </c>
      <c r="AL4738">
        <f>IF($C4738="","",IF(N($L4738)&lt;=0,"Basic salary missing",IF(ISNA(MATCH($C4738,Departments!$A$5:$A$54,0)),"Department not on Departments sheet",IF(AND($I4738&lt;&gt;"",NOT(ISNUMBER($I4738))),"Date of birth is text, not a date",IF(AND($K4738&lt;&gt;"",NOT(ISNUMBER($K4738))),"Contract end is text, not a date","")))))</f>
        <v/>
      </c>
      <c r="AM4738" s="41">
        <f>IF($R4738=0,0,N($L4738)*(1+$Z4738+BonusMonths/12+IF($Q4738=1,0,EOSB))+N($M4738)+(N($L4738)+SI_Gross*N($M4738))*IF($Q4738=1,SI_O,SI_E))</f>
        <v/>
      </c>
      <c r="AN4738" s="41">
        <f>IF($R4738=0,0,(IF($Q4738=1,MedO,MedE+Ticket)+Training)/12)</f>
        <v/>
      </c>
    </row>
    <row r="4739">
      <c r="I4739" s="35" t="n"/>
      <c r="J4739" s="35" t="n"/>
      <c r="K4739" s="35" t="n"/>
      <c r="L4739" s="36" t="n"/>
      <c r="M4739" s="36" t="n"/>
      <c r="P4739" s="37" t="n"/>
      <c r="Q4739" s="38">
        <f>IF($C4739="",0,IF(OR(LOWER(TRIM($G4739))="omani",LOWER(TRIM($G4739))="oman",LOWER(TRIM($G4739))="om",LOWER(TRIM($G4739))="local"),1,0))</f>
        <v/>
      </c>
      <c r="R4739" s="38">
        <f>IF($C4739="",0,IF(OR(ISNUMBER(SEARCH("resign",$N4739)),ISNUMBER(SEARCH("terminat",$N4739)),ISNUMBER(SEARCH("inactive",$N4739)),ISNUMBER(SEARCH("vacan",$N4739)),ISNUMBER(SEARCH("deceased",$N4739)),ISNUMBER(SEARCH("separated",$N4739))),0,1))</f>
        <v/>
      </c>
      <c r="S4739">
        <f>IF(OR($R4739=0,NOT(ISNUMBER($I4739))),"",IFERROR(DATEDIF($I4739,DATE(FY,1,1),"y"),""))</f>
        <v/>
      </c>
      <c r="T4739">
        <f>IF(OR($R4739=0,NOT(ISNUMBER($J4739))),"",IFERROR(DATEDIF($J4739,DATE(FY,1,1),"y"),0))</f>
        <v/>
      </c>
      <c r="U4739" s="38">
        <f>IF(OR($R4739=0,NOT(ISNUMBER($I4739))),0,IF(YEAR($I4739)+IF($Q4739=1,RetAgeO,RetAgeE)=FY,MONTH($I4739),IF(YEAR($I4739)+IF($Q4739=1,RetAgeO,RetAgeE)&lt;FY,1,0)))</f>
        <v/>
      </c>
      <c r="V4739" s="38">
        <f>IF(OR($R4739=0,NOT(ISNUMBER($K4739))),0,IF(YEAR($K4739)=FY,MONTH($K4739),IF(YEAR($K4739)&lt;FY,1,0)))</f>
        <v/>
      </c>
      <c r="W4739" s="38">
        <f>IF($R4739=0,0,MIN(12,IF(AND(ISNUMBER($O4739),$O4739&gt;=1,$O4739&lt;=12),INT($O4739),12),IF(AND(RetireExit="Yes",$U4739&gt;0),$U4739,12),IF(AND(ContractExit="Yes",$V4739&gt;0),$V4739,12)))</f>
        <v/>
      </c>
      <c r="X4739" s="37">
        <f>IF(ISNUMBER($P4739),$P4739,IncPct)</f>
        <v/>
      </c>
      <c r="Y4739" s="39">
        <f>IF($W4739=0,0,MAX(0,MIN($W4739,IncMonth-1))+MAX(0,$W4739-IncMonth+1)*(1+$X4739))</f>
        <v/>
      </c>
      <c r="Z4739" s="40">
        <f>IF($C4739="",0,IFERROR(INDEX(Departments!$B$5:$B$54,MATCH($C4739,Departments!$A$5:$A$54,0)),0))</f>
        <v/>
      </c>
      <c r="AA4739" s="41">
        <f>N($L4739)*$Y4739</f>
        <v/>
      </c>
      <c r="AB4739" s="41">
        <f>N($M4739)*$Y4739</f>
        <v/>
      </c>
      <c r="AC4739" s="41">
        <f>$AA4739*$Z4739</f>
        <v/>
      </c>
      <c r="AD4739" s="41">
        <f>$AA4739*BonusMonths/12</f>
        <v/>
      </c>
      <c r="AE4739" s="41">
        <f>($AA4739+SI_Gross*$AB4739)*IF($Q4739=1,SI_O,SI_E)</f>
        <v/>
      </c>
      <c r="AF4739" s="41">
        <f>IF($Q4739=1,0,$AA4739*EOSB)</f>
        <v/>
      </c>
      <c r="AG4739" s="41">
        <f>$AN4739*$W4739</f>
        <v/>
      </c>
      <c r="AH4739" s="41">
        <f>SUM($AA4739:$AG4739)</f>
        <v/>
      </c>
      <c r="AI4739" s="41">
        <f>12*($AM4739+$AN4739)</f>
        <v/>
      </c>
      <c r="AJ4739" s="41">
        <f>$AM4739*((IncMonth-1)+(13-IncMonth)*(1+$X4739))+12*$AN4739</f>
        <v/>
      </c>
      <c r="AK4739" s="41">
        <f>IF($R4739=1,N($L4739)+N($M4739),0)</f>
        <v/>
      </c>
      <c r="AL4739">
        <f>IF($C4739="","",IF(N($L4739)&lt;=0,"Basic salary missing",IF(ISNA(MATCH($C4739,Departments!$A$5:$A$54,0)),"Department not on Departments sheet",IF(AND($I4739&lt;&gt;"",NOT(ISNUMBER($I4739))),"Date of birth is text, not a date",IF(AND($K4739&lt;&gt;"",NOT(ISNUMBER($K4739))),"Contract end is text, not a date","")))))</f>
        <v/>
      </c>
      <c r="AM4739" s="41">
        <f>IF($R4739=0,0,N($L4739)*(1+$Z4739+BonusMonths/12+IF($Q4739=1,0,EOSB))+N($M4739)+(N($L4739)+SI_Gross*N($M4739))*IF($Q4739=1,SI_O,SI_E))</f>
        <v/>
      </c>
      <c r="AN4739" s="41">
        <f>IF($R4739=0,0,(IF($Q4739=1,MedO,MedE+Ticket)+Training)/12)</f>
        <v/>
      </c>
    </row>
    <row r="4740">
      <c r="I4740" s="35" t="n"/>
      <c r="J4740" s="35" t="n"/>
      <c r="K4740" s="35" t="n"/>
      <c r="L4740" s="36" t="n"/>
      <c r="M4740" s="36" t="n"/>
      <c r="P4740" s="37" t="n"/>
      <c r="Q4740" s="38">
        <f>IF($C4740="",0,IF(OR(LOWER(TRIM($G4740))="omani",LOWER(TRIM($G4740))="oman",LOWER(TRIM($G4740))="om",LOWER(TRIM($G4740))="local"),1,0))</f>
        <v/>
      </c>
      <c r="R4740" s="38">
        <f>IF($C4740="",0,IF(OR(ISNUMBER(SEARCH("resign",$N4740)),ISNUMBER(SEARCH("terminat",$N4740)),ISNUMBER(SEARCH("inactive",$N4740)),ISNUMBER(SEARCH("vacan",$N4740)),ISNUMBER(SEARCH("deceased",$N4740)),ISNUMBER(SEARCH("separated",$N4740))),0,1))</f>
        <v/>
      </c>
      <c r="S4740">
        <f>IF(OR($R4740=0,NOT(ISNUMBER($I4740))),"",IFERROR(DATEDIF($I4740,DATE(FY,1,1),"y"),""))</f>
        <v/>
      </c>
      <c r="T4740">
        <f>IF(OR($R4740=0,NOT(ISNUMBER($J4740))),"",IFERROR(DATEDIF($J4740,DATE(FY,1,1),"y"),0))</f>
        <v/>
      </c>
      <c r="U4740" s="38">
        <f>IF(OR($R4740=0,NOT(ISNUMBER($I4740))),0,IF(YEAR($I4740)+IF($Q4740=1,RetAgeO,RetAgeE)=FY,MONTH($I4740),IF(YEAR($I4740)+IF($Q4740=1,RetAgeO,RetAgeE)&lt;FY,1,0)))</f>
        <v/>
      </c>
      <c r="V4740" s="38">
        <f>IF(OR($R4740=0,NOT(ISNUMBER($K4740))),0,IF(YEAR($K4740)=FY,MONTH($K4740),IF(YEAR($K4740)&lt;FY,1,0)))</f>
        <v/>
      </c>
      <c r="W4740" s="38">
        <f>IF($R4740=0,0,MIN(12,IF(AND(ISNUMBER($O4740),$O4740&gt;=1,$O4740&lt;=12),INT($O4740),12),IF(AND(RetireExit="Yes",$U4740&gt;0),$U4740,12),IF(AND(ContractExit="Yes",$V4740&gt;0),$V4740,12)))</f>
        <v/>
      </c>
      <c r="X4740" s="37">
        <f>IF(ISNUMBER($P4740),$P4740,IncPct)</f>
        <v/>
      </c>
      <c r="Y4740" s="39">
        <f>IF($W4740=0,0,MAX(0,MIN($W4740,IncMonth-1))+MAX(0,$W4740-IncMonth+1)*(1+$X4740))</f>
        <v/>
      </c>
      <c r="Z4740" s="40">
        <f>IF($C4740="",0,IFERROR(INDEX(Departments!$B$5:$B$54,MATCH($C4740,Departments!$A$5:$A$54,0)),0))</f>
        <v/>
      </c>
      <c r="AA4740" s="41">
        <f>N($L4740)*$Y4740</f>
        <v/>
      </c>
      <c r="AB4740" s="41">
        <f>N($M4740)*$Y4740</f>
        <v/>
      </c>
      <c r="AC4740" s="41">
        <f>$AA4740*$Z4740</f>
        <v/>
      </c>
      <c r="AD4740" s="41">
        <f>$AA4740*BonusMonths/12</f>
        <v/>
      </c>
      <c r="AE4740" s="41">
        <f>($AA4740+SI_Gross*$AB4740)*IF($Q4740=1,SI_O,SI_E)</f>
        <v/>
      </c>
      <c r="AF4740" s="41">
        <f>IF($Q4740=1,0,$AA4740*EOSB)</f>
        <v/>
      </c>
      <c r="AG4740" s="41">
        <f>$AN4740*$W4740</f>
        <v/>
      </c>
      <c r="AH4740" s="41">
        <f>SUM($AA4740:$AG4740)</f>
        <v/>
      </c>
      <c r="AI4740" s="41">
        <f>12*($AM4740+$AN4740)</f>
        <v/>
      </c>
      <c r="AJ4740" s="41">
        <f>$AM4740*((IncMonth-1)+(13-IncMonth)*(1+$X4740))+12*$AN4740</f>
        <v/>
      </c>
      <c r="AK4740" s="41">
        <f>IF($R4740=1,N($L4740)+N($M4740),0)</f>
        <v/>
      </c>
      <c r="AL4740">
        <f>IF($C4740="","",IF(N($L4740)&lt;=0,"Basic salary missing",IF(ISNA(MATCH($C4740,Departments!$A$5:$A$54,0)),"Department not on Departments sheet",IF(AND($I4740&lt;&gt;"",NOT(ISNUMBER($I4740))),"Date of birth is text, not a date",IF(AND($K4740&lt;&gt;"",NOT(ISNUMBER($K4740))),"Contract end is text, not a date","")))))</f>
        <v/>
      </c>
      <c r="AM4740" s="41">
        <f>IF($R4740=0,0,N($L4740)*(1+$Z4740+BonusMonths/12+IF($Q4740=1,0,EOSB))+N($M4740)+(N($L4740)+SI_Gross*N($M4740))*IF($Q4740=1,SI_O,SI_E))</f>
        <v/>
      </c>
      <c r="AN4740" s="41">
        <f>IF($R4740=0,0,(IF($Q4740=1,MedO,MedE+Ticket)+Training)/12)</f>
        <v/>
      </c>
    </row>
    <row r="4741">
      <c r="I4741" s="35" t="n"/>
      <c r="J4741" s="35" t="n"/>
      <c r="K4741" s="35" t="n"/>
      <c r="L4741" s="36" t="n"/>
      <c r="M4741" s="36" t="n"/>
      <c r="P4741" s="37" t="n"/>
      <c r="Q4741" s="38">
        <f>IF($C4741="",0,IF(OR(LOWER(TRIM($G4741))="omani",LOWER(TRIM($G4741))="oman",LOWER(TRIM($G4741))="om",LOWER(TRIM($G4741))="local"),1,0))</f>
        <v/>
      </c>
      <c r="R4741" s="38">
        <f>IF($C4741="",0,IF(OR(ISNUMBER(SEARCH("resign",$N4741)),ISNUMBER(SEARCH("terminat",$N4741)),ISNUMBER(SEARCH("inactive",$N4741)),ISNUMBER(SEARCH("vacan",$N4741)),ISNUMBER(SEARCH("deceased",$N4741)),ISNUMBER(SEARCH("separated",$N4741))),0,1))</f>
        <v/>
      </c>
      <c r="S4741">
        <f>IF(OR($R4741=0,NOT(ISNUMBER($I4741))),"",IFERROR(DATEDIF($I4741,DATE(FY,1,1),"y"),""))</f>
        <v/>
      </c>
      <c r="T4741">
        <f>IF(OR($R4741=0,NOT(ISNUMBER($J4741))),"",IFERROR(DATEDIF($J4741,DATE(FY,1,1),"y"),0))</f>
        <v/>
      </c>
      <c r="U4741" s="38">
        <f>IF(OR($R4741=0,NOT(ISNUMBER($I4741))),0,IF(YEAR($I4741)+IF($Q4741=1,RetAgeO,RetAgeE)=FY,MONTH($I4741),IF(YEAR($I4741)+IF($Q4741=1,RetAgeO,RetAgeE)&lt;FY,1,0)))</f>
        <v/>
      </c>
      <c r="V4741" s="38">
        <f>IF(OR($R4741=0,NOT(ISNUMBER($K4741))),0,IF(YEAR($K4741)=FY,MONTH($K4741),IF(YEAR($K4741)&lt;FY,1,0)))</f>
        <v/>
      </c>
      <c r="W4741" s="38">
        <f>IF($R4741=0,0,MIN(12,IF(AND(ISNUMBER($O4741),$O4741&gt;=1,$O4741&lt;=12),INT($O4741),12),IF(AND(RetireExit="Yes",$U4741&gt;0),$U4741,12),IF(AND(ContractExit="Yes",$V4741&gt;0),$V4741,12)))</f>
        <v/>
      </c>
      <c r="X4741" s="37">
        <f>IF(ISNUMBER($P4741),$P4741,IncPct)</f>
        <v/>
      </c>
      <c r="Y4741" s="39">
        <f>IF($W4741=0,0,MAX(0,MIN($W4741,IncMonth-1))+MAX(0,$W4741-IncMonth+1)*(1+$X4741))</f>
        <v/>
      </c>
      <c r="Z4741" s="40">
        <f>IF($C4741="",0,IFERROR(INDEX(Departments!$B$5:$B$54,MATCH($C4741,Departments!$A$5:$A$54,0)),0))</f>
        <v/>
      </c>
      <c r="AA4741" s="41">
        <f>N($L4741)*$Y4741</f>
        <v/>
      </c>
      <c r="AB4741" s="41">
        <f>N($M4741)*$Y4741</f>
        <v/>
      </c>
      <c r="AC4741" s="41">
        <f>$AA4741*$Z4741</f>
        <v/>
      </c>
      <c r="AD4741" s="41">
        <f>$AA4741*BonusMonths/12</f>
        <v/>
      </c>
      <c r="AE4741" s="41">
        <f>($AA4741+SI_Gross*$AB4741)*IF($Q4741=1,SI_O,SI_E)</f>
        <v/>
      </c>
      <c r="AF4741" s="41">
        <f>IF($Q4741=1,0,$AA4741*EOSB)</f>
        <v/>
      </c>
      <c r="AG4741" s="41">
        <f>$AN4741*$W4741</f>
        <v/>
      </c>
      <c r="AH4741" s="41">
        <f>SUM($AA4741:$AG4741)</f>
        <v/>
      </c>
      <c r="AI4741" s="41">
        <f>12*($AM4741+$AN4741)</f>
        <v/>
      </c>
      <c r="AJ4741" s="41">
        <f>$AM4741*((IncMonth-1)+(13-IncMonth)*(1+$X4741))+12*$AN4741</f>
        <v/>
      </c>
      <c r="AK4741" s="41">
        <f>IF($R4741=1,N($L4741)+N($M4741),0)</f>
        <v/>
      </c>
      <c r="AL4741">
        <f>IF($C4741="","",IF(N($L4741)&lt;=0,"Basic salary missing",IF(ISNA(MATCH($C4741,Departments!$A$5:$A$54,0)),"Department not on Departments sheet",IF(AND($I4741&lt;&gt;"",NOT(ISNUMBER($I4741))),"Date of birth is text, not a date",IF(AND($K4741&lt;&gt;"",NOT(ISNUMBER($K4741))),"Contract end is text, not a date","")))))</f>
        <v/>
      </c>
      <c r="AM4741" s="41">
        <f>IF($R4741=0,0,N($L4741)*(1+$Z4741+BonusMonths/12+IF($Q4741=1,0,EOSB))+N($M4741)+(N($L4741)+SI_Gross*N($M4741))*IF($Q4741=1,SI_O,SI_E))</f>
        <v/>
      </c>
      <c r="AN4741" s="41">
        <f>IF($R4741=0,0,(IF($Q4741=1,MedO,MedE+Ticket)+Training)/12)</f>
        <v/>
      </c>
    </row>
    <row r="4742">
      <c r="I4742" s="35" t="n"/>
      <c r="J4742" s="35" t="n"/>
      <c r="K4742" s="35" t="n"/>
      <c r="L4742" s="36" t="n"/>
      <c r="M4742" s="36" t="n"/>
      <c r="P4742" s="37" t="n"/>
      <c r="Q4742" s="38">
        <f>IF($C4742="",0,IF(OR(LOWER(TRIM($G4742))="omani",LOWER(TRIM($G4742))="oman",LOWER(TRIM($G4742))="om",LOWER(TRIM($G4742))="local"),1,0))</f>
        <v/>
      </c>
      <c r="R4742" s="38">
        <f>IF($C4742="",0,IF(OR(ISNUMBER(SEARCH("resign",$N4742)),ISNUMBER(SEARCH("terminat",$N4742)),ISNUMBER(SEARCH("inactive",$N4742)),ISNUMBER(SEARCH("vacan",$N4742)),ISNUMBER(SEARCH("deceased",$N4742)),ISNUMBER(SEARCH("separated",$N4742))),0,1))</f>
        <v/>
      </c>
      <c r="S4742">
        <f>IF(OR($R4742=0,NOT(ISNUMBER($I4742))),"",IFERROR(DATEDIF($I4742,DATE(FY,1,1),"y"),""))</f>
        <v/>
      </c>
      <c r="T4742">
        <f>IF(OR($R4742=0,NOT(ISNUMBER($J4742))),"",IFERROR(DATEDIF($J4742,DATE(FY,1,1),"y"),0))</f>
        <v/>
      </c>
      <c r="U4742" s="38">
        <f>IF(OR($R4742=0,NOT(ISNUMBER($I4742))),0,IF(YEAR($I4742)+IF($Q4742=1,RetAgeO,RetAgeE)=FY,MONTH($I4742),IF(YEAR($I4742)+IF($Q4742=1,RetAgeO,RetAgeE)&lt;FY,1,0)))</f>
        <v/>
      </c>
      <c r="V4742" s="38">
        <f>IF(OR($R4742=0,NOT(ISNUMBER($K4742))),0,IF(YEAR($K4742)=FY,MONTH($K4742),IF(YEAR($K4742)&lt;FY,1,0)))</f>
        <v/>
      </c>
      <c r="W4742" s="38">
        <f>IF($R4742=0,0,MIN(12,IF(AND(ISNUMBER($O4742),$O4742&gt;=1,$O4742&lt;=12),INT($O4742),12),IF(AND(RetireExit="Yes",$U4742&gt;0),$U4742,12),IF(AND(ContractExit="Yes",$V4742&gt;0),$V4742,12)))</f>
        <v/>
      </c>
      <c r="X4742" s="37">
        <f>IF(ISNUMBER($P4742),$P4742,IncPct)</f>
        <v/>
      </c>
      <c r="Y4742" s="39">
        <f>IF($W4742=0,0,MAX(0,MIN($W4742,IncMonth-1))+MAX(0,$W4742-IncMonth+1)*(1+$X4742))</f>
        <v/>
      </c>
      <c r="Z4742" s="40">
        <f>IF($C4742="",0,IFERROR(INDEX(Departments!$B$5:$B$54,MATCH($C4742,Departments!$A$5:$A$54,0)),0))</f>
        <v/>
      </c>
      <c r="AA4742" s="41">
        <f>N($L4742)*$Y4742</f>
        <v/>
      </c>
      <c r="AB4742" s="41">
        <f>N($M4742)*$Y4742</f>
        <v/>
      </c>
      <c r="AC4742" s="41">
        <f>$AA4742*$Z4742</f>
        <v/>
      </c>
      <c r="AD4742" s="41">
        <f>$AA4742*BonusMonths/12</f>
        <v/>
      </c>
      <c r="AE4742" s="41">
        <f>($AA4742+SI_Gross*$AB4742)*IF($Q4742=1,SI_O,SI_E)</f>
        <v/>
      </c>
      <c r="AF4742" s="41">
        <f>IF($Q4742=1,0,$AA4742*EOSB)</f>
        <v/>
      </c>
      <c r="AG4742" s="41">
        <f>$AN4742*$W4742</f>
        <v/>
      </c>
      <c r="AH4742" s="41">
        <f>SUM($AA4742:$AG4742)</f>
        <v/>
      </c>
      <c r="AI4742" s="41">
        <f>12*($AM4742+$AN4742)</f>
        <v/>
      </c>
      <c r="AJ4742" s="41">
        <f>$AM4742*((IncMonth-1)+(13-IncMonth)*(1+$X4742))+12*$AN4742</f>
        <v/>
      </c>
      <c r="AK4742" s="41">
        <f>IF($R4742=1,N($L4742)+N($M4742),0)</f>
        <v/>
      </c>
      <c r="AL4742">
        <f>IF($C4742="","",IF(N($L4742)&lt;=0,"Basic salary missing",IF(ISNA(MATCH($C4742,Departments!$A$5:$A$54,0)),"Department not on Departments sheet",IF(AND($I4742&lt;&gt;"",NOT(ISNUMBER($I4742))),"Date of birth is text, not a date",IF(AND($K4742&lt;&gt;"",NOT(ISNUMBER($K4742))),"Contract end is text, not a date","")))))</f>
        <v/>
      </c>
      <c r="AM4742" s="41">
        <f>IF($R4742=0,0,N($L4742)*(1+$Z4742+BonusMonths/12+IF($Q4742=1,0,EOSB))+N($M4742)+(N($L4742)+SI_Gross*N($M4742))*IF($Q4742=1,SI_O,SI_E))</f>
        <v/>
      </c>
      <c r="AN4742" s="41">
        <f>IF($R4742=0,0,(IF($Q4742=1,MedO,MedE+Ticket)+Training)/12)</f>
        <v/>
      </c>
    </row>
    <row r="4743">
      <c r="I4743" s="35" t="n"/>
      <c r="J4743" s="35" t="n"/>
      <c r="K4743" s="35" t="n"/>
      <c r="L4743" s="36" t="n"/>
      <c r="M4743" s="36" t="n"/>
      <c r="P4743" s="37" t="n"/>
      <c r="Q4743" s="38">
        <f>IF($C4743="",0,IF(OR(LOWER(TRIM($G4743))="omani",LOWER(TRIM($G4743))="oman",LOWER(TRIM($G4743))="om",LOWER(TRIM($G4743))="local"),1,0))</f>
        <v/>
      </c>
      <c r="R4743" s="38">
        <f>IF($C4743="",0,IF(OR(ISNUMBER(SEARCH("resign",$N4743)),ISNUMBER(SEARCH("terminat",$N4743)),ISNUMBER(SEARCH("inactive",$N4743)),ISNUMBER(SEARCH("vacan",$N4743)),ISNUMBER(SEARCH("deceased",$N4743)),ISNUMBER(SEARCH("separated",$N4743))),0,1))</f>
        <v/>
      </c>
      <c r="S4743">
        <f>IF(OR($R4743=0,NOT(ISNUMBER($I4743))),"",IFERROR(DATEDIF($I4743,DATE(FY,1,1),"y"),""))</f>
        <v/>
      </c>
      <c r="T4743">
        <f>IF(OR($R4743=0,NOT(ISNUMBER($J4743))),"",IFERROR(DATEDIF($J4743,DATE(FY,1,1),"y"),0))</f>
        <v/>
      </c>
      <c r="U4743" s="38">
        <f>IF(OR($R4743=0,NOT(ISNUMBER($I4743))),0,IF(YEAR($I4743)+IF($Q4743=1,RetAgeO,RetAgeE)=FY,MONTH($I4743),IF(YEAR($I4743)+IF($Q4743=1,RetAgeO,RetAgeE)&lt;FY,1,0)))</f>
        <v/>
      </c>
      <c r="V4743" s="38">
        <f>IF(OR($R4743=0,NOT(ISNUMBER($K4743))),0,IF(YEAR($K4743)=FY,MONTH($K4743),IF(YEAR($K4743)&lt;FY,1,0)))</f>
        <v/>
      </c>
      <c r="W4743" s="38">
        <f>IF($R4743=0,0,MIN(12,IF(AND(ISNUMBER($O4743),$O4743&gt;=1,$O4743&lt;=12),INT($O4743),12),IF(AND(RetireExit="Yes",$U4743&gt;0),$U4743,12),IF(AND(ContractExit="Yes",$V4743&gt;0),$V4743,12)))</f>
        <v/>
      </c>
      <c r="X4743" s="37">
        <f>IF(ISNUMBER($P4743),$P4743,IncPct)</f>
        <v/>
      </c>
      <c r="Y4743" s="39">
        <f>IF($W4743=0,0,MAX(0,MIN($W4743,IncMonth-1))+MAX(0,$W4743-IncMonth+1)*(1+$X4743))</f>
        <v/>
      </c>
      <c r="Z4743" s="40">
        <f>IF($C4743="",0,IFERROR(INDEX(Departments!$B$5:$B$54,MATCH($C4743,Departments!$A$5:$A$54,0)),0))</f>
        <v/>
      </c>
      <c r="AA4743" s="41">
        <f>N($L4743)*$Y4743</f>
        <v/>
      </c>
      <c r="AB4743" s="41">
        <f>N($M4743)*$Y4743</f>
        <v/>
      </c>
      <c r="AC4743" s="41">
        <f>$AA4743*$Z4743</f>
        <v/>
      </c>
      <c r="AD4743" s="41">
        <f>$AA4743*BonusMonths/12</f>
        <v/>
      </c>
      <c r="AE4743" s="41">
        <f>($AA4743+SI_Gross*$AB4743)*IF($Q4743=1,SI_O,SI_E)</f>
        <v/>
      </c>
      <c r="AF4743" s="41">
        <f>IF($Q4743=1,0,$AA4743*EOSB)</f>
        <v/>
      </c>
      <c r="AG4743" s="41">
        <f>$AN4743*$W4743</f>
        <v/>
      </c>
      <c r="AH4743" s="41">
        <f>SUM($AA4743:$AG4743)</f>
        <v/>
      </c>
      <c r="AI4743" s="41">
        <f>12*($AM4743+$AN4743)</f>
        <v/>
      </c>
      <c r="AJ4743" s="41">
        <f>$AM4743*((IncMonth-1)+(13-IncMonth)*(1+$X4743))+12*$AN4743</f>
        <v/>
      </c>
      <c r="AK4743" s="41">
        <f>IF($R4743=1,N($L4743)+N($M4743),0)</f>
        <v/>
      </c>
      <c r="AL4743">
        <f>IF($C4743="","",IF(N($L4743)&lt;=0,"Basic salary missing",IF(ISNA(MATCH($C4743,Departments!$A$5:$A$54,0)),"Department not on Departments sheet",IF(AND($I4743&lt;&gt;"",NOT(ISNUMBER($I4743))),"Date of birth is text, not a date",IF(AND($K4743&lt;&gt;"",NOT(ISNUMBER($K4743))),"Contract end is text, not a date","")))))</f>
        <v/>
      </c>
      <c r="AM4743" s="41">
        <f>IF($R4743=0,0,N($L4743)*(1+$Z4743+BonusMonths/12+IF($Q4743=1,0,EOSB))+N($M4743)+(N($L4743)+SI_Gross*N($M4743))*IF($Q4743=1,SI_O,SI_E))</f>
        <v/>
      </c>
      <c r="AN4743" s="41">
        <f>IF($R4743=0,0,(IF($Q4743=1,MedO,MedE+Ticket)+Training)/12)</f>
        <v/>
      </c>
    </row>
    <row r="4744">
      <c r="I4744" s="35" t="n"/>
      <c r="J4744" s="35" t="n"/>
      <c r="K4744" s="35" t="n"/>
      <c r="L4744" s="36" t="n"/>
      <c r="M4744" s="36" t="n"/>
      <c r="P4744" s="37" t="n"/>
      <c r="Q4744" s="38">
        <f>IF($C4744="",0,IF(OR(LOWER(TRIM($G4744))="omani",LOWER(TRIM($G4744))="oman",LOWER(TRIM($G4744))="om",LOWER(TRIM($G4744))="local"),1,0))</f>
        <v/>
      </c>
      <c r="R4744" s="38">
        <f>IF($C4744="",0,IF(OR(ISNUMBER(SEARCH("resign",$N4744)),ISNUMBER(SEARCH("terminat",$N4744)),ISNUMBER(SEARCH("inactive",$N4744)),ISNUMBER(SEARCH("vacan",$N4744)),ISNUMBER(SEARCH("deceased",$N4744)),ISNUMBER(SEARCH("separated",$N4744))),0,1))</f>
        <v/>
      </c>
      <c r="S4744">
        <f>IF(OR($R4744=0,NOT(ISNUMBER($I4744))),"",IFERROR(DATEDIF($I4744,DATE(FY,1,1),"y"),""))</f>
        <v/>
      </c>
      <c r="T4744">
        <f>IF(OR($R4744=0,NOT(ISNUMBER($J4744))),"",IFERROR(DATEDIF($J4744,DATE(FY,1,1),"y"),0))</f>
        <v/>
      </c>
      <c r="U4744" s="38">
        <f>IF(OR($R4744=0,NOT(ISNUMBER($I4744))),0,IF(YEAR($I4744)+IF($Q4744=1,RetAgeO,RetAgeE)=FY,MONTH($I4744),IF(YEAR($I4744)+IF($Q4744=1,RetAgeO,RetAgeE)&lt;FY,1,0)))</f>
        <v/>
      </c>
      <c r="V4744" s="38">
        <f>IF(OR($R4744=0,NOT(ISNUMBER($K4744))),0,IF(YEAR($K4744)=FY,MONTH($K4744),IF(YEAR($K4744)&lt;FY,1,0)))</f>
        <v/>
      </c>
      <c r="W4744" s="38">
        <f>IF($R4744=0,0,MIN(12,IF(AND(ISNUMBER($O4744),$O4744&gt;=1,$O4744&lt;=12),INT($O4744),12),IF(AND(RetireExit="Yes",$U4744&gt;0),$U4744,12),IF(AND(ContractExit="Yes",$V4744&gt;0),$V4744,12)))</f>
        <v/>
      </c>
      <c r="X4744" s="37">
        <f>IF(ISNUMBER($P4744),$P4744,IncPct)</f>
        <v/>
      </c>
      <c r="Y4744" s="39">
        <f>IF($W4744=0,0,MAX(0,MIN($W4744,IncMonth-1))+MAX(0,$W4744-IncMonth+1)*(1+$X4744))</f>
        <v/>
      </c>
      <c r="Z4744" s="40">
        <f>IF($C4744="",0,IFERROR(INDEX(Departments!$B$5:$B$54,MATCH($C4744,Departments!$A$5:$A$54,0)),0))</f>
        <v/>
      </c>
      <c r="AA4744" s="41">
        <f>N($L4744)*$Y4744</f>
        <v/>
      </c>
      <c r="AB4744" s="41">
        <f>N($M4744)*$Y4744</f>
        <v/>
      </c>
      <c r="AC4744" s="41">
        <f>$AA4744*$Z4744</f>
        <v/>
      </c>
      <c r="AD4744" s="41">
        <f>$AA4744*BonusMonths/12</f>
        <v/>
      </c>
      <c r="AE4744" s="41">
        <f>($AA4744+SI_Gross*$AB4744)*IF($Q4744=1,SI_O,SI_E)</f>
        <v/>
      </c>
      <c r="AF4744" s="41">
        <f>IF($Q4744=1,0,$AA4744*EOSB)</f>
        <v/>
      </c>
      <c r="AG4744" s="41">
        <f>$AN4744*$W4744</f>
        <v/>
      </c>
      <c r="AH4744" s="41">
        <f>SUM($AA4744:$AG4744)</f>
        <v/>
      </c>
      <c r="AI4744" s="41">
        <f>12*($AM4744+$AN4744)</f>
        <v/>
      </c>
      <c r="AJ4744" s="41">
        <f>$AM4744*((IncMonth-1)+(13-IncMonth)*(1+$X4744))+12*$AN4744</f>
        <v/>
      </c>
      <c r="AK4744" s="41">
        <f>IF($R4744=1,N($L4744)+N($M4744),0)</f>
        <v/>
      </c>
      <c r="AL4744">
        <f>IF($C4744="","",IF(N($L4744)&lt;=0,"Basic salary missing",IF(ISNA(MATCH($C4744,Departments!$A$5:$A$54,0)),"Department not on Departments sheet",IF(AND($I4744&lt;&gt;"",NOT(ISNUMBER($I4744))),"Date of birth is text, not a date",IF(AND($K4744&lt;&gt;"",NOT(ISNUMBER($K4744))),"Contract end is text, not a date","")))))</f>
        <v/>
      </c>
      <c r="AM4744" s="41">
        <f>IF($R4744=0,0,N($L4744)*(1+$Z4744+BonusMonths/12+IF($Q4744=1,0,EOSB))+N($M4744)+(N($L4744)+SI_Gross*N($M4744))*IF($Q4744=1,SI_O,SI_E))</f>
        <v/>
      </c>
      <c r="AN4744" s="41">
        <f>IF($R4744=0,0,(IF($Q4744=1,MedO,MedE+Ticket)+Training)/12)</f>
        <v/>
      </c>
    </row>
    <row r="4745">
      <c r="I4745" s="35" t="n"/>
      <c r="J4745" s="35" t="n"/>
      <c r="K4745" s="35" t="n"/>
      <c r="L4745" s="36" t="n"/>
      <c r="M4745" s="36" t="n"/>
      <c r="P4745" s="37" t="n"/>
      <c r="Q4745" s="38">
        <f>IF($C4745="",0,IF(OR(LOWER(TRIM($G4745))="omani",LOWER(TRIM($G4745))="oman",LOWER(TRIM($G4745))="om",LOWER(TRIM($G4745))="local"),1,0))</f>
        <v/>
      </c>
      <c r="R4745" s="38">
        <f>IF($C4745="",0,IF(OR(ISNUMBER(SEARCH("resign",$N4745)),ISNUMBER(SEARCH("terminat",$N4745)),ISNUMBER(SEARCH("inactive",$N4745)),ISNUMBER(SEARCH("vacan",$N4745)),ISNUMBER(SEARCH("deceased",$N4745)),ISNUMBER(SEARCH("separated",$N4745))),0,1))</f>
        <v/>
      </c>
      <c r="S4745">
        <f>IF(OR($R4745=0,NOT(ISNUMBER($I4745))),"",IFERROR(DATEDIF($I4745,DATE(FY,1,1),"y"),""))</f>
        <v/>
      </c>
      <c r="T4745">
        <f>IF(OR($R4745=0,NOT(ISNUMBER($J4745))),"",IFERROR(DATEDIF($J4745,DATE(FY,1,1),"y"),0))</f>
        <v/>
      </c>
      <c r="U4745" s="38">
        <f>IF(OR($R4745=0,NOT(ISNUMBER($I4745))),0,IF(YEAR($I4745)+IF($Q4745=1,RetAgeO,RetAgeE)=FY,MONTH($I4745),IF(YEAR($I4745)+IF($Q4745=1,RetAgeO,RetAgeE)&lt;FY,1,0)))</f>
        <v/>
      </c>
      <c r="V4745" s="38">
        <f>IF(OR($R4745=0,NOT(ISNUMBER($K4745))),0,IF(YEAR($K4745)=FY,MONTH($K4745),IF(YEAR($K4745)&lt;FY,1,0)))</f>
        <v/>
      </c>
      <c r="W4745" s="38">
        <f>IF($R4745=0,0,MIN(12,IF(AND(ISNUMBER($O4745),$O4745&gt;=1,$O4745&lt;=12),INT($O4745),12),IF(AND(RetireExit="Yes",$U4745&gt;0),$U4745,12),IF(AND(ContractExit="Yes",$V4745&gt;0),$V4745,12)))</f>
        <v/>
      </c>
      <c r="X4745" s="37">
        <f>IF(ISNUMBER($P4745),$P4745,IncPct)</f>
        <v/>
      </c>
      <c r="Y4745" s="39">
        <f>IF($W4745=0,0,MAX(0,MIN($W4745,IncMonth-1))+MAX(0,$W4745-IncMonth+1)*(1+$X4745))</f>
        <v/>
      </c>
      <c r="Z4745" s="40">
        <f>IF($C4745="",0,IFERROR(INDEX(Departments!$B$5:$B$54,MATCH($C4745,Departments!$A$5:$A$54,0)),0))</f>
        <v/>
      </c>
      <c r="AA4745" s="41">
        <f>N($L4745)*$Y4745</f>
        <v/>
      </c>
      <c r="AB4745" s="41">
        <f>N($M4745)*$Y4745</f>
        <v/>
      </c>
      <c r="AC4745" s="41">
        <f>$AA4745*$Z4745</f>
        <v/>
      </c>
      <c r="AD4745" s="41">
        <f>$AA4745*BonusMonths/12</f>
        <v/>
      </c>
      <c r="AE4745" s="41">
        <f>($AA4745+SI_Gross*$AB4745)*IF($Q4745=1,SI_O,SI_E)</f>
        <v/>
      </c>
      <c r="AF4745" s="41">
        <f>IF($Q4745=1,0,$AA4745*EOSB)</f>
        <v/>
      </c>
      <c r="AG4745" s="41">
        <f>$AN4745*$W4745</f>
        <v/>
      </c>
      <c r="AH4745" s="41">
        <f>SUM($AA4745:$AG4745)</f>
        <v/>
      </c>
      <c r="AI4745" s="41">
        <f>12*($AM4745+$AN4745)</f>
        <v/>
      </c>
      <c r="AJ4745" s="41">
        <f>$AM4745*((IncMonth-1)+(13-IncMonth)*(1+$X4745))+12*$AN4745</f>
        <v/>
      </c>
      <c r="AK4745" s="41">
        <f>IF($R4745=1,N($L4745)+N($M4745),0)</f>
        <v/>
      </c>
      <c r="AL4745">
        <f>IF($C4745="","",IF(N($L4745)&lt;=0,"Basic salary missing",IF(ISNA(MATCH($C4745,Departments!$A$5:$A$54,0)),"Department not on Departments sheet",IF(AND($I4745&lt;&gt;"",NOT(ISNUMBER($I4745))),"Date of birth is text, not a date",IF(AND($K4745&lt;&gt;"",NOT(ISNUMBER($K4745))),"Contract end is text, not a date","")))))</f>
        <v/>
      </c>
      <c r="AM4745" s="41">
        <f>IF($R4745=0,0,N($L4745)*(1+$Z4745+BonusMonths/12+IF($Q4745=1,0,EOSB))+N($M4745)+(N($L4745)+SI_Gross*N($M4745))*IF($Q4745=1,SI_O,SI_E))</f>
        <v/>
      </c>
      <c r="AN4745" s="41">
        <f>IF($R4745=0,0,(IF($Q4745=1,MedO,MedE+Ticket)+Training)/12)</f>
        <v/>
      </c>
    </row>
    <row r="4746">
      <c r="I4746" s="35" t="n"/>
      <c r="J4746" s="35" t="n"/>
      <c r="K4746" s="35" t="n"/>
      <c r="L4746" s="36" t="n"/>
      <c r="M4746" s="36" t="n"/>
      <c r="P4746" s="37" t="n"/>
      <c r="Q4746" s="38">
        <f>IF($C4746="",0,IF(OR(LOWER(TRIM($G4746))="omani",LOWER(TRIM($G4746))="oman",LOWER(TRIM($G4746))="om",LOWER(TRIM($G4746))="local"),1,0))</f>
        <v/>
      </c>
      <c r="R4746" s="38">
        <f>IF($C4746="",0,IF(OR(ISNUMBER(SEARCH("resign",$N4746)),ISNUMBER(SEARCH("terminat",$N4746)),ISNUMBER(SEARCH("inactive",$N4746)),ISNUMBER(SEARCH("vacan",$N4746)),ISNUMBER(SEARCH("deceased",$N4746)),ISNUMBER(SEARCH("separated",$N4746))),0,1))</f>
        <v/>
      </c>
      <c r="S4746">
        <f>IF(OR($R4746=0,NOT(ISNUMBER($I4746))),"",IFERROR(DATEDIF($I4746,DATE(FY,1,1),"y"),""))</f>
        <v/>
      </c>
      <c r="T4746">
        <f>IF(OR($R4746=0,NOT(ISNUMBER($J4746))),"",IFERROR(DATEDIF($J4746,DATE(FY,1,1),"y"),0))</f>
        <v/>
      </c>
      <c r="U4746" s="38">
        <f>IF(OR($R4746=0,NOT(ISNUMBER($I4746))),0,IF(YEAR($I4746)+IF($Q4746=1,RetAgeO,RetAgeE)=FY,MONTH($I4746),IF(YEAR($I4746)+IF($Q4746=1,RetAgeO,RetAgeE)&lt;FY,1,0)))</f>
        <v/>
      </c>
      <c r="V4746" s="38">
        <f>IF(OR($R4746=0,NOT(ISNUMBER($K4746))),0,IF(YEAR($K4746)=FY,MONTH($K4746),IF(YEAR($K4746)&lt;FY,1,0)))</f>
        <v/>
      </c>
      <c r="W4746" s="38">
        <f>IF($R4746=0,0,MIN(12,IF(AND(ISNUMBER($O4746),$O4746&gt;=1,$O4746&lt;=12),INT($O4746),12),IF(AND(RetireExit="Yes",$U4746&gt;0),$U4746,12),IF(AND(ContractExit="Yes",$V4746&gt;0),$V4746,12)))</f>
        <v/>
      </c>
      <c r="X4746" s="37">
        <f>IF(ISNUMBER($P4746),$P4746,IncPct)</f>
        <v/>
      </c>
      <c r="Y4746" s="39">
        <f>IF($W4746=0,0,MAX(0,MIN($W4746,IncMonth-1))+MAX(0,$W4746-IncMonth+1)*(1+$X4746))</f>
        <v/>
      </c>
      <c r="Z4746" s="40">
        <f>IF($C4746="",0,IFERROR(INDEX(Departments!$B$5:$B$54,MATCH($C4746,Departments!$A$5:$A$54,0)),0))</f>
        <v/>
      </c>
      <c r="AA4746" s="41">
        <f>N($L4746)*$Y4746</f>
        <v/>
      </c>
      <c r="AB4746" s="41">
        <f>N($M4746)*$Y4746</f>
        <v/>
      </c>
      <c r="AC4746" s="41">
        <f>$AA4746*$Z4746</f>
        <v/>
      </c>
      <c r="AD4746" s="41">
        <f>$AA4746*BonusMonths/12</f>
        <v/>
      </c>
      <c r="AE4746" s="41">
        <f>($AA4746+SI_Gross*$AB4746)*IF($Q4746=1,SI_O,SI_E)</f>
        <v/>
      </c>
      <c r="AF4746" s="41">
        <f>IF($Q4746=1,0,$AA4746*EOSB)</f>
        <v/>
      </c>
      <c r="AG4746" s="41">
        <f>$AN4746*$W4746</f>
        <v/>
      </c>
      <c r="AH4746" s="41">
        <f>SUM($AA4746:$AG4746)</f>
        <v/>
      </c>
      <c r="AI4746" s="41">
        <f>12*($AM4746+$AN4746)</f>
        <v/>
      </c>
      <c r="AJ4746" s="41">
        <f>$AM4746*((IncMonth-1)+(13-IncMonth)*(1+$X4746))+12*$AN4746</f>
        <v/>
      </c>
      <c r="AK4746" s="41">
        <f>IF($R4746=1,N($L4746)+N($M4746),0)</f>
        <v/>
      </c>
      <c r="AL4746">
        <f>IF($C4746="","",IF(N($L4746)&lt;=0,"Basic salary missing",IF(ISNA(MATCH($C4746,Departments!$A$5:$A$54,0)),"Department not on Departments sheet",IF(AND($I4746&lt;&gt;"",NOT(ISNUMBER($I4746))),"Date of birth is text, not a date",IF(AND($K4746&lt;&gt;"",NOT(ISNUMBER($K4746))),"Contract end is text, not a date","")))))</f>
        <v/>
      </c>
      <c r="AM4746" s="41">
        <f>IF($R4746=0,0,N($L4746)*(1+$Z4746+BonusMonths/12+IF($Q4746=1,0,EOSB))+N($M4746)+(N($L4746)+SI_Gross*N($M4746))*IF($Q4746=1,SI_O,SI_E))</f>
        <v/>
      </c>
      <c r="AN4746" s="41">
        <f>IF($R4746=0,0,(IF($Q4746=1,MedO,MedE+Ticket)+Training)/12)</f>
        <v/>
      </c>
    </row>
    <row r="4747">
      <c r="I4747" s="35" t="n"/>
      <c r="J4747" s="35" t="n"/>
      <c r="K4747" s="35" t="n"/>
      <c r="L4747" s="36" t="n"/>
      <c r="M4747" s="36" t="n"/>
      <c r="P4747" s="37" t="n"/>
      <c r="Q4747" s="38">
        <f>IF($C4747="",0,IF(OR(LOWER(TRIM($G4747))="omani",LOWER(TRIM($G4747))="oman",LOWER(TRIM($G4747))="om",LOWER(TRIM($G4747))="local"),1,0))</f>
        <v/>
      </c>
      <c r="R4747" s="38">
        <f>IF($C4747="",0,IF(OR(ISNUMBER(SEARCH("resign",$N4747)),ISNUMBER(SEARCH("terminat",$N4747)),ISNUMBER(SEARCH("inactive",$N4747)),ISNUMBER(SEARCH("vacan",$N4747)),ISNUMBER(SEARCH("deceased",$N4747)),ISNUMBER(SEARCH("separated",$N4747))),0,1))</f>
        <v/>
      </c>
      <c r="S4747">
        <f>IF(OR($R4747=0,NOT(ISNUMBER($I4747))),"",IFERROR(DATEDIF($I4747,DATE(FY,1,1),"y"),""))</f>
        <v/>
      </c>
      <c r="T4747">
        <f>IF(OR($R4747=0,NOT(ISNUMBER($J4747))),"",IFERROR(DATEDIF($J4747,DATE(FY,1,1),"y"),0))</f>
        <v/>
      </c>
      <c r="U4747" s="38">
        <f>IF(OR($R4747=0,NOT(ISNUMBER($I4747))),0,IF(YEAR($I4747)+IF($Q4747=1,RetAgeO,RetAgeE)=FY,MONTH($I4747),IF(YEAR($I4747)+IF($Q4747=1,RetAgeO,RetAgeE)&lt;FY,1,0)))</f>
        <v/>
      </c>
      <c r="V4747" s="38">
        <f>IF(OR($R4747=0,NOT(ISNUMBER($K4747))),0,IF(YEAR($K4747)=FY,MONTH($K4747),IF(YEAR($K4747)&lt;FY,1,0)))</f>
        <v/>
      </c>
      <c r="W4747" s="38">
        <f>IF($R4747=0,0,MIN(12,IF(AND(ISNUMBER($O4747),$O4747&gt;=1,$O4747&lt;=12),INT($O4747),12),IF(AND(RetireExit="Yes",$U4747&gt;0),$U4747,12),IF(AND(ContractExit="Yes",$V4747&gt;0),$V4747,12)))</f>
        <v/>
      </c>
      <c r="X4747" s="37">
        <f>IF(ISNUMBER($P4747),$P4747,IncPct)</f>
        <v/>
      </c>
      <c r="Y4747" s="39">
        <f>IF($W4747=0,0,MAX(0,MIN($W4747,IncMonth-1))+MAX(0,$W4747-IncMonth+1)*(1+$X4747))</f>
        <v/>
      </c>
      <c r="Z4747" s="40">
        <f>IF($C4747="",0,IFERROR(INDEX(Departments!$B$5:$B$54,MATCH($C4747,Departments!$A$5:$A$54,0)),0))</f>
        <v/>
      </c>
      <c r="AA4747" s="41">
        <f>N($L4747)*$Y4747</f>
        <v/>
      </c>
      <c r="AB4747" s="41">
        <f>N($M4747)*$Y4747</f>
        <v/>
      </c>
      <c r="AC4747" s="41">
        <f>$AA4747*$Z4747</f>
        <v/>
      </c>
      <c r="AD4747" s="41">
        <f>$AA4747*BonusMonths/12</f>
        <v/>
      </c>
      <c r="AE4747" s="41">
        <f>($AA4747+SI_Gross*$AB4747)*IF($Q4747=1,SI_O,SI_E)</f>
        <v/>
      </c>
      <c r="AF4747" s="41">
        <f>IF($Q4747=1,0,$AA4747*EOSB)</f>
        <v/>
      </c>
      <c r="AG4747" s="41">
        <f>$AN4747*$W4747</f>
        <v/>
      </c>
      <c r="AH4747" s="41">
        <f>SUM($AA4747:$AG4747)</f>
        <v/>
      </c>
      <c r="AI4747" s="41">
        <f>12*($AM4747+$AN4747)</f>
        <v/>
      </c>
      <c r="AJ4747" s="41">
        <f>$AM4747*((IncMonth-1)+(13-IncMonth)*(1+$X4747))+12*$AN4747</f>
        <v/>
      </c>
      <c r="AK4747" s="41">
        <f>IF($R4747=1,N($L4747)+N($M4747),0)</f>
        <v/>
      </c>
      <c r="AL4747">
        <f>IF($C4747="","",IF(N($L4747)&lt;=0,"Basic salary missing",IF(ISNA(MATCH($C4747,Departments!$A$5:$A$54,0)),"Department not on Departments sheet",IF(AND($I4747&lt;&gt;"",NOT(ISNUMBER($I4747))),"Date of birth is text, not a date",IF(AND($K4747&lt;&gt;"",NOT(ISNUMBER($K4747))),"Contract end is text, not a date","")))))</f>
        <v/>
      </c>
      <c r="AM4747" s="41">
        <f>IF($R4747=0,0,N($L4747)*(1+$Z4747+BonusMonths/12+IF($Q4747=1,0,EOSB))+N($M4747)+(N($L4747)+SI_Gross*N($M4747))*IF($Q4747=1,SI_O,SI_E))</f>
        <v/>
      </c>
      <c r="AN4747" s="41">
        <f>IF($R4747=0,0,(IF($Q4747=1,MedO,MedE+Ticket)+Training)/12)</f>
        <v/>
      </c>
    </row>
    <row r="4748">
      <c r="I4748" s="35" t="n"/>
      <c r="J4748" s="35" t="n"/>
      <c r="K4748" s="35" t="n"/>
      <c r="L4748" s="36" t="n"/>
      <c r="M4748" s="36" t="n"/>
      <c r="P4748" s="37" t="n"/>
      <c r="Q4748" s="38">
        <f>IF($C4748="",0,IF(OR(LOWER(TRIM($G4748))="omani",LOWER(TRIM($G4748))="oman",LOWER(TRIM($G4748))="om",LOWER(TRIM($G4748))="local"),1,0))</f>
        <v/>
      </c>
      <c r="R4748" s="38">
        <f>IF($C4748="",0,IF(OR(ISNUMBER(SEARCH("resign",$N4748)),ISNUMBER(SEARCH("terminat",$N4748)),ISNUMBER(SEARCH("inactive",$N4748)),ISNUMBER(SEARCH("vacan",$N4748)),ISNUMBER(SEARCH("deceased",$N4748)),ISNUMBER(SEARCH("separated",$N4748))),0,1))</f>
        <v/>
      </c>
      <c r="S4748">
        <f>IF(OR($R4748=0,NOT(ISNUMBER($I4748))),"",IFERROR(DATEDIF($I4748,DATE(FY,1,1),"y"),""))</f>
        <v/>
      </c>
      <c r="T4748">
        <f>IF(OR($R4748=0,NOT(ISNUMBER($J4748))),"",IFERROR(DATEDIF($J4748,DATE(FY,1,1),"y"),0))</f>
        <v/>
      </c>
      <c r="U4748" s="38">
        <f>IF(OR($R4748=0,NOT(ISNUMBER($I4748))),0,IF(YEAR($I4748)+IF($Q4748=1,RetAgeO,RetAgeE)=FY,MONTH($I4748),IF(YEAR($I4748)+IF($Q4748=1,RetAgeO,RetAgeE)&lt;FY,1,0)))</f>
        <v/>
      </c>
      <c r="V4748" s="38">
        <f>IF(OR($R4748=0,NOT(ISNUMBER($K4748))),0,IF(YEAR($K4748)=FY,MONTH($K4748),IF(YEAR($K4748)&lt;FY,1,0)))</f>
        <v/>
      </c>
      <c r="W4748" s="38">
        <f>IF($R4748=0,0,MIN(12,IF(AND(ISNUMBER($O4748),$O4748&gt;=1,$O4748&lt;=12),INT($O4748),12),IF(AND(RetireExit="Yes",$U4748&gt;0),$U4748,12),IF(AND(ContractExit="Yes",$V4748&gt;0),$V4748,12)))</f>
        <v/>
      </c>
      <c r="X4748" s="37">
        <f>IF(ISNUMBER($P4748),$P4748,IncPct)</f>
        <v/>
      </c>
      <c r="Y4748" s="39">
        <f>IF($W4748=0,0,MAX(0,MIN($W4748,IncMonth-1))+MAX(0,$W4748-IncMonth+1)*(1+$X4748))</f>
        <v/>
      </c>
      <c r="Z4748" s="40">
        <f>IF($C4748="",0,IFERROR(INDEX(Departments!$B$5:$B$54,MATCH($C4748,Departments!$A$5:$A$54,0)),0))</f>
        <v/>
      </c>
      <c r="AA4748" s="41">
        <f>N($L4748)*$Y4748</f>
        <v/>
      </c>
      <c r="AB4748" s="41">
        <f>N($M4748)*$Y4748</f>
        <v/>
      </c>
      <c r="AC4748" s="41">
        <f>$AA4748*$Z4748</f>
        <v/>
      </c>
      <c r="AD4748" s="41">
        <f>$AA4748*BonusMonths/12</f>
        <v/>
      </c>
      <c r="AE4748" s="41">
        <f>($AA4748+SI_Gross*$AB4748)*IF($Q4748=1,SI_O,SI_E)</f>
        <v/>
      </c>
      <c r="AF4748" s="41">
        <f>IF($Q4748=1,0,$AA4748*EOSB)</f>
        <v/>
      </c>
      <c r="AG4748" s="41">
        <f>$AN4748*$W4748</f>
        <v/>
      </c>
      <c r="AH4748" s="41">
        <f>SUM($AA4748:$AG4748)</f>
        <v/>
      </c>
      <c r="AI4748" s="41">
        <f>12*($AM4748+$AN4748)</f>
        <v/>
      </c>
      <c r="AJ4748" s="41">
        <f>$AM4748*((IncMonth-1)+(13-IncMonth)*(1+$X4748))+12*$AN4748</f>
        <v/>
      </c>
      <c r="AK4748" s="41">
        <f>IF($R4748=1,N($L4748)+N($M4748),0)</f>
        <v/>
      </c>
      <c r="AL4748">
        <f>IF($C4748="","",IF(N($L4748)&lt;=0,"Basic salary missing",IF(ISNA(MATCH($C4748,Departments!$A$5:$A$54,0)),"Department not on Departments sheet",IF(AND($I4748&lt;&gt;"",NOT(ISNUMBER($I4748))),"Date of birth is text, not a date",IF(AND($K4748&lt;&gt;"",NOT(ISNUMBER($K4748))),"Contract end is text, not a date","")))))</f>
        <v/>
      </c>
      <c r="AM4748" s="41">
        <f>IF($R4748=0,0,N($L4748)*(1+$Z4748+BonusMonths/12+IF($Q4748=1,0,EOSB))+N($M4748)+(N($L4748)+SI_Gross*N($M4748))*IF($Q4748=1,SI_O,SI_E))</f>
        <v/>
      </c>
      <c r="AN4748" s="41">
        <f>IF($R4748=0,0,(IF($Q4748=1,MedO,MedE+Ticket)+Training)/12)</f>
        <v/>
      </c>
    </row>
    <row r="4749">
      <c r="I4749" s="35" t="n"/>
      <c r="J4749" s="35" t="n"/>
      <c r="K4749" s="35" t="n"/>
      <c r="L4749" s="36" t="n"/>
      <c r="M4749" s="36" t="n"/>
      <c r="P4749" s="37" t="n"/>
      <c r="Q4749" s="38">
        <f>IF($C4749="",0,IF(OR(LOWER(TRIM($G4749))="omani",LOWER(TRIM($G4749))="oman",LOWER(TRIM($G4749))="om",LOWER(TRIM($G4749))="local"),1,0))</f>
        <v/>
      </c>
      <c r="R4749" s="38">
        <f>IF($C4749="",0,IF(OR(ISNUMBER(SEARCH("resign",$N4749)),ISNUMBER(SEARCH("terminat",$N4749)),ISNUMBER(SEARCH("inactive",$N4749)),ISNUMBER(SEARCH("vacan",$N4749)),ISNUMBER(SEARCH("deceased",$N4749)),ISNUMBER(SEARCH("separated",$N4749))),0,1))</f>
        <v/>
      </c>
      <c r="S4749">
        <f>IF(OR($R4749=0,NOT(ISNUMBER($I4749))),"",IFERROR(DATEDIF($I4749,DATE(FY,1,1),"y"),""))</f>
        <v/>
      </c>
      <c r="T4749">
        <f>IF(OR($R4749=0,NOT(ISNUMBER($J4749))),"",IFERROR(DATEDIF($J4749,DATE(FY,1,1),"y"),0))</f>
        <v/>
      </c>
      <c r="U4749" s="38">
        <f>IF(OR($R4749=0,NOT(ISNUMBER($I4749))),0,IF(YEAR($I4749)+IF($Q4749=1,RetAgeO,RetAgeE)=FY,MONTH($I4749),IF(YEAR($I4749)+IF($Q4749=1,RetAgeO,RetAgeE)&lt;FY,1,0)))</f>
        <v/>
      </c>
      <c r="V4749" s="38">
        <f>IF(OR($R4749=0,NOT(ISNUMBER($K4749))),0,IF(YEAR($K4749)=FY,MONTH($K4749),IF(YEAR($K4749)&lt;FY,1,0)))</f>
        <v/>
      </c>
      <c r="W4749" s="38">
        <f>IF($R4749=0,0,MIN(12,IF(AND(ISNUMBER($O4749),$O4749&gt;=1,$O4749&lt;=12),INT($O4749),12),IF(AND(RetireExit="Yes",$U4749&gt;0),$U4749,12),IF(AND(ContractExit="Yes",$V4749&gt;0),$V4749,12)))</f>
        <v/>
      </c>
      <c r="X4749" s="37">
        <f>IF(ISNUMBER($P4749),$P4749,IncPct)</f>
        <v/>
      </c>
      <c r="Y4749" s="39">
        <f>IF($W4749=0,0,MAX(0,MIN($W4749,IncMonth-1))+MAX(0,$W4749-IncMonth+1)*(1+$X4749))</f>
        <v/>
      </c>
      <c r="Z4749" s="40">
        <f>IF($C4749="",0,IFERROR(INDEX(Departments!$B$5:$B$54,MATCH($C4749,Departments!$A$5:$A$54,0)),0))</f>
        <v/>
      </c>
      <c r="AA4749" s="41">
        <f>N($L4749)*$Y4749</f>
        <v/>
      </c>
      <c r="AB4749" s="41">
        <f>N($M4749)*$Y4749</f>
        <v/>
      </c>
      <c r="AC4749" s="41">
        <f>$AA4749*$Z4749</f>
        <v/>
      </c>
      <c r="AD4749" s="41">
        <f>$AA4749*BonusMonths/12</f>
        <v/>
      </c>
      <c r="AE4749" s="41">
        <f>($AA4749+SI_Gross*$AB4749)*IF($Q4749=1,SI_O,SI_E)</f>
        <v/>
      </c>
      <c r="AF4749" s="41">
        <f>IF($Q4749=1,0,$AA4749*EOSB)</f>
        <v/>
      </c>
      <c r="AG4749" s="41">
        <f>$AN4749*$W4749</f>
        <v/>
      </c>
      <c r="AH4749" s="41">
        <f>SUM($AA4749:$AG4749)</f>
        <v/>
      </c>
      <c r="AI4749" s="41">
        <f>12*($AM4749+$AN4749)</f>
        <v/>
      </c>
      <c r="AJ4749" s="41">
        <f>$AM4749*((IncMonth-1)+(13-IncMonth)*(1+$X4749))+12*$AN4749</f>
        <v/>
      </c>
      <c r="AK4749" s="41">
        <f>IF($R4749=1,N($L4749)+N($M4749),0)</f>
        <v/>
      </c>
      <c r="AL4749">
        <f>IF($C4749="","",IF(N($L4749)&lt;=0,"Basic salary missing",IF(ISNA(MATCH($C4749,Departments!$A$5:$A$54,0)),"Department not on Departments sheet",IF(AND($I4749&lt;&gt;"",NOT(ISNUMBER($I4749))),"Date of birth is text, not a date",IF(AND($K4749&lt;&gt;"",NOT(ISNUMBER($K4749))),"Contract end is text, not a date","")))))</f>
        <v/>
      </c>
      <c r="AM4749" s="41">
        <f>IF($R4749=0,0,N($L4749)*(1+$Z4749+BonusMonths/12+IF($Q4749=1,0,EOSB))+N($M4749)+(N($L4749)+SI_Gross*N($M4749))*IF($Q4749=1,SI_O,SI_E))</f>
        <v/>
      </c>
      <c r="AN4749" s="41">
        <f>IF($R4749=0,0,(IF($Q4749=1,MedO,MedE+Ticket)+Training)/12)</f>
        <v/>
      </c>
    </row>
    <row r="4750">
      <c r="I4750" s="35" t="n"/>
      <c r="J4750" s="35" t="n"/>
      <c r="K4750" s="35" t="n"/>
      <c r="L4750" s="36" t="n"/>
      <c r="M4750" s="36" t="n"/>
      <c r="P4750" s="37" t="n"/>
      <c r="Q4750" s="38">
        <f>IF($C4750="",0,IF(OR(LOWER(TRIM($G4750))="omani",LOWER(TRIM($G4750))="oman",LOWER(TRIM($G4750))="om",LOWER(TRIM($G4750))="local"),1,0))</f>
        <v/>
      </c>
      <c r="R4750" s="38">
        <f>IF($C4750="",0,IF(OR(ISNUMBER(SEARCH("resign",$N4750)),ISNUMBER(SEARCH("terminat",$N4750)),ISNUMBER(SEARCH("inactive",$N4750)),ISNUMBER(SEARCH("vacan",$N4750)),ISNUMBER(SEARCH("deceased",$N4750)),ISNUMBER(SEARCH("separated",$N4750))),0,1))</f>
        <v/>
      </c>
      <c r="S4750">
        <f>IF(OR($R4750=0,NOT(ISNUMBER($I4750))),"",IFERROR(DATEDIF($I4750,DATE(FY,1,1),"y"),""))</f>
        <v/>
      </c>
      <c r="T4750">
        <f>IF(OR($R4750=0,NOT(ISNUMBER($J4750))),"",IFERROR(DATEDIF($J4750,DATE(FY,1,1),"y"),0))</f>
        <v/>
      </c>
      <c r="U4750" s="38">
        <f>IF(OR($R4750=0,NOT(ISNUMBER($I4750))),0,IF(YEAR($I4750)+IF($Q4750=1,RetAgeO,RetAgeE)=FY,MONTH($I4750),IF(YEAR($I4750)+IF($Q4750=1,RetAgeO,RetAgeE)&lt;FY,1,0)))</f>
        <v/>
      </c>
      <c r="V4750" s="38">
        <f>IF(OR($R4750=0,NOT(ISNUMBER($K4750))),0,IF(YEAR($K4750)=FY,MONTH($K4750),IF(YEAR($K4750)&lt;FY,1,0)))</f>
        <v/>
      </c>
      <c r="W4750" s="38">
        <f>IF($R4750=0,0,MIN(12,IF(AND(ISNUMBER($O4750),$O4750&gt;=1,$O4750&lt;=12),INT($O4750),12),IF(AND(RetireExit="Yes",$U4750&gt;0),$U4750,12),IF(AND(ContractExit="Yes",$V4750&gt;0),$V4750,12)))</f>
        <v/>
      </c>
      <c r="X4750" s="37">
        <f>IF(ISNUMBER($P4750),$P4750,IncPct)</f>
        <v/>
      </c>
      <c r="Y4750" s="39">
        <f>IF($W4750=0,0,MAX(0,MIN($W4750,IncMonth-1))+MAX(0,$W4750-IncMonth+1)*(1+$X4750))</f>
        <v/>
      </c>
      <c r="Z4750" s="40">
        <f>IF($C4750="",0,IFERROR(INDEX(Departments!$B$5:$B$54,MATCH($C4750,Departments!$A$5:$A$54,0)),0))</f>
        <v/>
      </c>
      <c r="AA4750" s="41">
        <f>N($L4750)*$Y4750</f>
        <v/>
      </c>
      <c r="AB4750" s="41">
        <f>N($M4750)*$Y4750</f>
        <v/>
      </c>
      <c r="AC4750" s="41">
        <f>$AA4750*$Z4750</f>
        <v/>
      </c>
      <c r="AD4750" s="41">
        <f>$AA4750*BonusMonths/12</f>
        <v/>
      </c>
      <c r="AE4750" s="41">
        <f>($AA4750+SI_Gross*$AB4750)*IF($Q4750=1,SI_O,SI_E)</f>
        <v/>
      </c>
      <c r="AF4750" s="41">
        <f>IF($Q4750=1,0,$AA4750*EOSB)</f>
        <v/>
      </c>
      <c r="AG4750" s="41">
        <f>$AN4750*$W4750</f>
        <v/>
      </c>
      <c r="AH4750" s="41">
        <f>SUM($AA4750:$AG4750)</f>
        <v/>
      </c>
      <c r="AI4750" s="41">
        <f>12*($AM4750+$AN4750)</f>
        <v/>
      </c>
      <c r="AJ4750" s="41">
        <f>$AM4750*((IncMonth-1)+(13-IncMonth)*(1+$X4750))+12*$AN4750</f>
        <v/>
      </c>
      <c r="AK4750" s="41">
        <f>IF($R4750=1,N($L4750)+N($M4750),0)</f>
        <v/>
      </c>
      <c r="AL4750">
        <f>IF($C4750="","",IF(N($L4750)&lt;=0,"Basic salary missing",IF(ISNA(MATCH($C4750,Departments!$A$5:$A$54,0)),"Department not on Departments sheet",IF(AND($I4750&lt;&gt;"",NOT(ISNUMBER($I4750))),"Date of birth is text, not a date",IF(AND($K4750&lt;&gt;"",NOT(ISNUMBER($K4750))),"Contract end is text, not a date","")))))</f>
        <v/>
      </c>
      <c r="AM4750" s="41">
        <f>IF($R4750=0,0,N($L4750)*(1+$Z4750+BonusMonths/12+IF($Q4750=1,0,EOSB))+N($M4750)+(N($L4750)+SI_Gross*N($M4750))*IF($Q4750=1,SI_O,SI_E))</f>
        <v/>
      </c>
      <c r="AN4750" s="41">
        <f>IF($R4750=0,0,(IF($Q4750=1,MedO,MedE+Ticket)+Training)/12)</f>
        <v/>
      </c>
    </row>
    <row r="4751">
      <c r="I4751" s="35" t="n"/>
      <c r="J4751" s="35" t="n"/>
      <c r="K4751" s="35" t="n"/>
      <c r="L4751" s="36" t="n"/>
      <c r="M4751" s="36" t="n"/>
      <c r="P4751" s="37" t="n"/>
      <c r="Q4751" s="38">
        <f>IF($C4751="",0,IF(OR(LOWER(TRIM($G4751))="omani",LOWER(TRIM($G4751))="oman",LOWER(TRIM($G4751))="om",LOWER(TRIM($G4751))="local"),1,0))</f>
        <v/>
      </c>
      <c r="R4751" s="38">
        <f>IF($C4751="",0,IF(OR(ISNUMBER(SEARCH("resign",$N4751)),ISNUMBER(SEARCH("terminat",$N4751)),ISNUMBER(SEARCH("inactive",$N4751)),ISNUMBER(SEARCH("vacan",$N4751)),ISNUMBER(SEARCH("deceased",$N4751)),ISNUMBER(SEARCH("separated",$N4751))),0,1))</f>
        <v/>
      </c>
      <c r="S4751">
        <f>IF(OR($R4751=0,NOT(ISNUMBER($I4751))),"",IFERROR(DATEDIF($I4751,DATE(FY,1,1),"y"),""))</f>
        <v/>
      </c>
      <c r="T4751">
        <f>IF(OR($R4751=0,NOT(ISNUMBER($J4751))),"",IFERROR(DATEDIF($J4751,DATE(FY,1,1),"y"),0))</f>
        <v/>
      </c>
      <c r="U4751" s="38">
        <f>IF(OR($R4751=0,NOT(ISNUMBER($I4751))),0,IF(YEAR($I4751)+IF($Q4751=1,RetAgeO,RetAgeE)=FY,MONTH($I4751),IF(YEAR($I4751)+IF($Q4751=1,RetAgeO,RetAgeE)&lt;FY,1,0)))</f>
        <v/>
      </c>
      <c r="V4751" s="38">
        <f>IF(OR($R4751=0,NOT(ISNUMBER($K4751))),0,IF(YEAR($K4751)=FY,MONTH($K4751),IF(YEAR($K4751)&lt;FY,1,0)))</f>
        <v/>
      </c>
      <c r="W4751" s="38">
        <f>IF($R4751=0,0,MIN(12,IF(AND(ISNUMBER($O4751),$O4751&gt;=1,$O4751&lt;=12),INT($O4751),12),IF(AND(RetireExit="Yes",$U4751&gt;0),$U4751,12),IF(AND(ContractExit="Yes",$V4751&gt;0),$V4751,12)))</f>
        <v/>
      </c>
      <c r="X4751" s="37">
        <f>IF(ISNUMBER($P4751),$P4751,IncPct)</f>
        <v/>
      </c>
      <c r="Y4751" s="39">
        <f>IF($W4751=0,0,MAX(0,MIN($W4751,IncMonth-1))+MAX(0,$W4751-IncMonth+1)*(1+$X4751))</f>
        <v/>
      </c>
      <c r="Z4751" s="40">
        <f>IF($C4751="",0,IFERROR(INDEX(Departments!$B$5:$B$54,MATCH($C4751,Departments!$A$5:$A$54,0)),0))</f>
        <v/>
      </c>
      <c r="AA4751" s="41">
        <f>N($L4751)*$Y4751</f>
        <v/>
      </c>
      <c r="AB4751" s="41">
        <f>N($M4751)*$Y4751</f>
        <v/>
      </c>
      <c r="AC4751" s="41">
        <f>$AA4751*$Z4751</f>
        <v/>
      </c>
      <c r="AD4751" s="41">
        <f>$AA4751*BonusMonths/12</f>
        <v/>
      </c>
      <c r="AE4751" s="41">
        <f>($AA4751+SI_Gross*$AB4751)*IF($Q4751=1,SI_O,SI_E)</f>
        <v/>
      </c>
      <c r="AF4751" s="41">
        <f>IF($Q4751=1,0,$AA4751*EOSB)</f>
        <v/>
      </c>
      <c r="AG4751" s="41">
        <f>$AN4751*$W4751</f>
        <v/>
      </c>
      <c r="AH4751" s="41">
        <f>SUM($AA4751:$AG4751)</f>
        <v/>
      </c>
      <c r="AI4751" s="41">
        <f>12*($AM4751+$AN4751)</f>
        <v/>
      </c>
      <c r="AJ4751" s="41">
        <f>$AM4751*((IncMonth-1)+(13-IncMonth)*(1+$X4751))+12*$AN4751</f>
        <v/>
      </c>
      <c r="AK4751" s="41">
        <f>IF($R4751=1,N($L4751)+N($M4751),0)</f>
        <v/>
      </c>
      <c r="AL4751">
        <f>IF($C4751="","",IF(N($L4751)&lt;=0,"Basic salary missing",IF(ISNA(MATCH($C4751,Departments!$A$5:$A$54,0)),"Department not on Departments sheet",IF(AND($I4751&lt;&gt;"",NOT(ISNUMBER($I4751))),"Date of birth is text, not a date",IF(AND($K4751&lt;&gt;"",NOT(ISNUMBER($K4751))),"Contract end is text, not a date","")))))</f>
        <v/>
      </c>
      <c r="AM4751" s="41">
        <f>IF($R4751=0,0,N($L4751)*(1+$Z4751+BonusMonths/12+IF($Q4751=1,0,EOSB))+N($M4751)+(N($L4751)+SI_Gross*N($M4751))*IF($Q4751=1,SI_O,SI_E))</f>
        <v/>
      </c>
      <c r="AN4751" s="41">
        <f>IF($R4751=0,0,(IF($Q4751=1,MedO,MedE+Ticket)+Training)/12)</f>
        <v/>
      </c>
    </row>
    <row r="4752">
      <c r="I4752" s="35" t="n"/>
      <c r="J4752" s="35" t="n"/>
      <c r="K4752" s="35" t="n"/>
      <c r="L4752" s="36" t="n"/>
      <c r="M4752" s="36" t="n"/>
      <c r="P4752" s="37" t="n"/>
      <c r="Q4752" s="38">
        <f>IF($C4752="",0,IF(OR(LOWER(TRIM($G4752))="omani",LOWER(TRIM($G4752))="oman",LOWER(TRIM($G4752))="om",LOWER(TRIM($G4752))="local"),1,0))</f>
        <v/>
      </c>
      <c r="R4752" s="38">
        <f>IF($C4752="",0,IF(OR(ISNUMBER(SEARCH("resign",$N4752)),ISNUMBER(SEARCH("terminat",$N4752)),ISNUMBER(SEARCH("inactive",$N4752)),ISNUMBER(SEARCH("vacan",$N4752)),ISNUMBER(SEARCH("deceased",$N4752)),ISNUMBER(SEARCH("separated",$N4752))),0,1))</f>
        <v/>
      </c>
      <c r="S4752">
        <f>IF(OR($R4752=0,NOT(ISNUMBER($I4752))),"",IFERROR(DATEDIF($I4752,DATE(FY,1,1),"y"),""))</f>
        <v/>
      </c>
      <c r="T4752">
        <f>IF(OR($R4752=0,NOT(ISNUMBER($J4752))),"",IFERROR(DATEDIF($J4752,DATE(FY,1,1),"y"),0))</f>
        <v/>
      </c>
      <c r="U4752" s="38">
        <f>IF(OR($R4752=0,NOT(ISNUMBER($I4752))),0,IF(YEAR($I4752)+IF($Q4752=1,RetAgeO,RetAgeE)=FY,MONTH($I4752),IF(YEAR($I4752)+IF($Q4752=1,RetAgeO,RetAgeE)&lt;FY,1,0)))</f>
        <v/>
      </c>
      <c r="V4752" s="38">
        <f>IF(OR($R4752=0,NOT(ISNUMBER($K4752))),0,IF(YEAR($K4752)=FY,MONTH($K4752),IF(YEAR($K4752)&lt;FY,1,0)))</f>
        <v/>
      </c>
      <c r="W4752" s="38">
        <f>IF($R4752=0,0,MIN(12,IF(AND(ISNUMBER($O4752),$O4752&gt;=1,$O4752&lt;=12),INT($O4752),12),IF(AND(RetireExit="Yes",$U4752&gt;0),$U4752,12),IF(AND(ContractExit="Yes",$V4752&gt;0),$V4752,12)))</f>
        <v/>
      </c>
      <c r="X4752" s="37">
        <f>IF(ISNUMBER($P4752),$P4752,IncPct)</f>
        <v/>
      </c>
      <c r="Y4752" s="39">
        <f>IF($W4752=0,0,MAX(0,MIN($W4752,IncMonth-1))+MAX(0,$W4752-IncMonth+1)*(1+$X4752))</f>
        <v/>
      </c>
      <c r="Z4752" s="40">
        <f>IF($C4752="",0,IFERROR(INDEX(Departments!$B$5:$B$54,MATCH($C4752,Departments!$A$5:$A$54,0)),0))</f>
        <v/>
      </c>
      <c r="AA4752" s="41">
        <f>N($L4752)*$Y4752</f>
        <v/>
      </c>
      <c r="AB4752" s="41">
        <f>N($M4752)*$Y4752</f>
        <v/>
      </c>
      <c r="AC4752" s="41">
        <f>$AA4752*$Z4752</f>
        <v/>
      </c>
      <c r="AD4752" s="41">
        <f>$AA4752*BonusMonths/12</f>
        <v/>
      </c>
      <c r="AE4752" s="41">
        <f>($AA4752+SI_Gross*$AB4752)*IF($Q4752=1,SI_O,SI_E)</f>
        <v/>
      </c>
      <c r="AF4752" s="41">
        <f>IF($Q4752=1,0,$AA4752*EOSB)</f>
        <v/>
      </c>
      <c r="AG4752" s="41">
        <f>$AN4752*$W4752</f>
        <v/>
      </c>
      <c r="AH4752" s="41">
        <f>SUM($AA4752:$AG4752)</f>
        <v/>
      </c>
      <c r="AI4752" s="41">
        <f>12*($AM4752+$AN4752)</f>
        <v/>
      </c>
      <c r="AJ4752" s="41">
        <f>$AM4752*((IncMonth-1)+(13-IncMonth)*(1+$X4752))+12*$AN4752</f>
        <v/>
      </c>
      <c r="AK4752" s="41">
        <f>IF($R4752=1,N($L4752)+N($M4752),0)</f>
        <v/>
      </c>
      <c r="AL4752">
        <f>IF($C4752="","",IF(N($L4752)&lt;=0,"Basic salary missing",IF(ISNA(MATCH($C4752,Departments!$A$5:$A$54,0)),"Department not on Departments sheet",IF(AND($I4752&lt;&gt;"",NOT(ISNUMBER($I4752))),"Date of birth is text, not a date",IF(AND($K4752&lt;&gt;"",NOT(ISNUMBER($K4752))),"Contract end is text, not a date","")))))</f>
        <v/>
      </c>
      <c r="AM4752" s="41">
        <f>IF($R4752=0,0,N($L4752)*(1+$Z4752+BonusMonths/12+IF($Q4752=1,0,EOSB))+N($M4752)+(N($L4752)+SI_Gross*N($M4752))*IF($Q4752=1,SI_O,SI_E))</f>
        <v/>
      </c>
      <c r="AN4752" s="41">
        <f>IF($R4752=0,0,(IF($Q4752=1,MedO,MedE+Ticket)+Training)/12)</f>
        <v/>
      </c>
    </row>
    <row r="4753">
      <c r="I4753" s="35" t="n"/>
      <c r="J4753" s="35" t="n"/>
      <c r="K4753" s="35" t="n"/>
      <c r="L4753" s="36" t="n"/>
      <c r="M4753" s="36" t="n"/>
      <c r="P4753" s="37" t="n"/>
      <c r="Q4753" s="38">
        <f>IF($C4753="",0,IF(OR(LOWER(TRIM($G4753))="omani",LOWER(TRIM($G4753))="oman",LOWER(TRIM($G4753))="om",LOWER(TRIM($G4753))="local"),1,0))</f>
        <v/>
      </c>
      <c r="R4753" s="38">
        <f>IF($C4753="",0,IF(OR(ISNUMBER(SEARCH("resign",$N4753)),ISNUMBER(SEARCH("terminat",$N4753)),ISNUMBER(SEARCH("inactive",$N4753)),ISNUMBER(SEARCH("vacan",$N4753)),ISNUMBER(SEARCH("deceased",$N4753)),ISNUMBER(SEARCH("separated",$N4753))),0,1))</f>
        <v/>
      </c>
      <c r="S4753">
        <f>IF(OR($R4753=0,NOT(ISNUMBER($I4753))),"",IFERROR(DATEDIF($I4753,DATE(FY,1,1),"y"),""))</f>
        <v/>
      </c>
      <c r="T4753">
        <f>IF(OR($R4753=0,NOT(ISNUMBER($J4753))),"",IFERROR(DATEDIF($J4753,DATE(FY,1,1),"y"),0))</f>
        <v/>
      </c>
      <c r="U4753" s="38">
        <f>IF(OR($R4753=0,NOT(ISNUMBER($I4753))),0,IF(YEAR($I4753)+IF($Q4753=1,RetAgeO,RetAgeE)=FY,MONTH($I4753),IF(YEAR($I4753)+IF($Q4753=1,RetAgeO,RetAgeE)&lt;FY,1,0)))</f>
        <v/>
      </c>
      <c r="V4753" s="38">
        <f>IF(OR($R4753=0,NOT(ISNUMBER($K4753))),0,IF(YEAR($K4753)=FY,MONTH($K4753),IF(YEAR($K4753)&lt;FY,1,0)))</f>
        <v/>
      </c>
      <c r="W4753" s="38">
        <f>IF($R4753=0,0,MIN(12,IF(AND(ISNUMBER($O4753),$O4753&gt;=1,$O4753&lt;=12),INT($O4753),12),IF(AND(RetireExit="Yes",$U4753&gt;0),$U4753,12),IF(AND(ContractExit="Yes",$V4753&gt;0),$V4753,12)))</f>
        <v/>
      </c>
      <c r="X4753" s="37">
        <f>IF(ISNUMBER($P4753),$P4753,IncPct)</f>
        <v/>
      </c>
      <c r="Y4753" s="39">
        <f>IF($W4753=0,0,MAX(0,MIN($W4753,IncMonth-1))+MAX(0,$W4753-IncMonth+1)*(1+$X4753))</f>
        <v/>
      </c>
      <c r="Z4753" s="40">
        <f>IF($C4753="",0,IFERROR(INDEX(Departments!$B$5:$B$54,MATCH($C4753,Departments!$A$5:$A$54,0)),0))</f>
        <v/>
      </c>
      <c r="AA4753" s="41">
        <f>N($L4753)*$Y4753</f>
        <v/>
      </c>
      <c r="AB4753" s="41">
        <f>N($M4753)*$Y4753</f>
        <v/>
      </c>
      <c r="AC4753" s="41">
        <f>$AA4753*$Z4753</f>
        <v/>
      </c>
      <c r="AD4753" s="41">
        <f>$AA4753*BonusMonths/12</f>
        <v/>
      </c>
      <c r="AE4753" s="41">
        <f>($AA4753+SI_Gross*$AB4753)*IF($Q4753=1,SI_O,SI_E)</f>
        <v/>
      </c>
      <c r="AF4753" s="41">
        <f>IF($Q4753=1,0,$AA4753*EOSB)</f>
        <v/>
      </c>
      <c r="AG4753" s="41">
        <f>$AN4753*$W4753</f>
        <v/>
      </c>
      <c r="AH4753" s="41">
        <f>SUM($AA4753:$AG4753)</f>
        <v/>
      </c>
      <c r="AI4753" s="41">
        <f>12*($AM4753+$AN4753)</f>
        <v/>
      </c>
      <c r="AJ4753" s="41">
        <f>$AM4753*((IncMonth-1)+(13-IncMonth)*(1+$X4753))+12*$AN4753</f>
        <v/>
      </c>
      <c r="AK4753" s="41">
        <f>IF($R4753=1,N($L4753)+N($M4753),0)</f>
        <v/>
      </c>
      <c r="AL4753">
        <f>IF($C4753="","",IF(N($L4753)&lt;=0,"Basic salary missing",IF(ISNA(MATCH($C4753,Departments!$A$5:$A$54,0)),"Department not on Departments sheet",IF(AND($I4753&lt;&gt;"",NOT(ISNUMBER($I4753))),"Date of birth is text, not a date",IF(AND($K4753&lt;&gt;"",NOT(ISNUMBER($K4753))),"Contract end is text, not a date","")))))</f>
        <v/>
      </c>
      <c r="AM4753" s="41">
        <f>IF($R4753=0,0,N($L4753)*(1+$Z4753+BonusMonths/12+IF($Q4753=1,0,EOSB))+N($M4753)+(N($L4753)+SI_Gross*N($M4753))*IF($Q4753=1,SI_O,SI_E))</f>
        <v/>
      </c>
      <c r="AN4753" s="41">
        <f>IF($R4753=0,0,(IF($Q4753=1,MedO,MedE+Ticket)+Training)/12)</f>
        <v/>
      </c>
    </row>
    <row r="4754">
      <c r="I4754" s="35" t="n"/>
      <c r="J4754" s="35" t="n"/>
      <c r="K4754" s="35" t="n"/>
      <c r="L4754" s="36" t="n"/>
      <c r="M4754" s="36" t="n"/>
      <c r="P4754" s="37" t="n"/>
      <c r="Q4754" s="38">
        <f>IF($C4754="",0,IF(OR(LOWER(TRIM($G4754))="omani",LOWER(TRIM($G4754))="oman",LOWER(TRIM($G4754))="om",LOWER(TRIM($G4754))="local"),1,0))</f>
        <v/>
      </c>
      <c r="R4754" s="38">
        <f>IF($C4754="",0,IF(OR(ISNUMBER(SEARCH("resign",$N4754)),ISNUMBER(SEARCH("terminat",$N4754)),ISNUMBER(SEARCH("inactive",$N4754)),ISNUMBER(SEARCH("vacan",$N4754)),ISNUMBER(SEARCH("deceased",$N4754)),ISNUMBER(SEARCH("separated",$N4754))),0,1))</f>
        <v/>
      </c>
      <c r="S4754">
        <f>IF(OR($R4754=0,NOT(ISNUMBER($I4754))),"",IFERROR(DATEDIF($I4754,DATE(FY,1,1),"y"),""))</f>
        <v/>
      </c>
      <c r="T4754">
        <f>IF(OR($R4754=0,NOT(ISNUMBER($J4754))),"",IFERROR(DATEDIF($J4754,DATE(FY,1,1),"y"),0))</f>
        <v/>
      </c>
      <c r="U4754" s="38">
        <f>IF(OR($R4754=0,NOT(ISNUMBER($I4754))),0,IF(YEAR($I4754)+IF($Q4754=1,RetAgeO,RetAgeE)=FY,MONTH($I4754),IF(YEAR($I4754)+IF($Q4754=1,RetAgeO,RetAgeE)&lt;FY,1,0)))</f>
        <v/>
      </c>
      <c r="V4754" s="38">
        <f>IF(OR($R4754=0,NOT(ISNUMBER($K4754))),0,IF(YEAR($K4754)=FY,MONTH($K4754),IF(YEAR($K4754)&lt;FY,1,0)))</f>
        <v/>
      </c>
      <c r="W4754" s="38">
        <f>IF($R4754=0,0,MIN(12,IF(AND(ISNUMBER($O4754),$O4754&gt;=1,$O4754&lt;=12),INT($O4754),12),IF(AND(RetireExit="Yes",$U4754&gt;0),$U4754,12),IF(AND(ContractExit="Yes",$V4754&gt;0),$V4754,12)))</f>
        <v/>
      </c>
      <c r="X4754" s="37">
        <f>IF(ISNUMBER($P4754),$P4754,IncPct)</f>
        <v/>
      </c>
      <c r="Y4754" s="39">
        <f>IF($W4754=0,0,MAX(0,MIN($W4754,IncMonth-1))+MAX(0,$W4754-IncMonth+1)*(1+$X4754))</f>
        <v/>
      </c>
      <c r="Z4754" s="40">
        <f>IF($C4754="",0,IFERROR(INDEX(Departments!$B$5:$B$54,MATCH($C4754,Departments!$A$5:$A$54,0)),0))</f>
        <v/>
      </c>
      <c r="AA4754" s="41">
        <f>N($L4754)*$Y4754</f>
        <v/>
      </c>
      <c r="AB4754" s="41">
        <f>N($M4754)*$Y4754</f>
        <v/>
      </c>
      <c r="AC4754" s="41">
        <f>$AA4754*$Z4754</f>
        <v/>
      </c>
      <c r="AD4754" s="41">
        <f>$AA4754*BonusMonths/12</f>
        <v/>
      </c>
      <c r="AE4754" s="41">
        <f>($AA4754+SI_Gross*$AB4754)*IF($Q4754=1,SI_O,SI_E)</f>
        <v/>
      </c>
      <c r="AF4754" s="41">
        <f>IF($Q4754=1,0,$AA4754*EOSB)</f>
        <v/>
      </c>
      <c r="AG4754" s="41">
        <f>$AN4754*$W4754</f>
        <v/>
      </c>
      <c r="AH4754" s="41">
        <f>SUM($AA4754:$AG4754)</f>
        <v/>
      </c>
      <c r="AI4754" s="41">
        <f>12*($AM4754+$AN4754)</f>
        <v/>
      </c>
      <c r="AJ4754" s="41">
        <f>$AM4754*((IncMonth-1)+(13-IncMonth)*(1+$X4754))+12*$AN4754</f>
        <v/>
      </c>
      <c r="AK4754" s="41">
        <f>IF($R4754=1,N($L4754)+N($M4754),0)</f>
        <v/>
      </c>
      <c r="AL4754">
        <f>IF($C4754="","",IF(N($L4754)&lt;=0,"Basic salary missing",IF(ISNA(MATCH($C4754,Departments!$A$5:$A$54,0)),"Department not on Departments sheet",IF(AND($I4754&lt;&gt;"",NOT(ISNUMBER($I4754))),"Date of birth is text, not a date",IF(AND($K4754&lt;&gt;"",NOT(ISNUMBER($K4754))),"Contract end is text, not a date","")))))</f>
        <v/>
      </c>
      <c r="AM4754" s="41">
        <f>IF($R4754=0,0,N($L4754)*(1+$Z4754+BonusMonths/12+IF($Q4754=1,0,EOSB))+N($M4754)+(N($L4754)+SI_Gross*N($M4754))*IF($Q4754=1,SI_O,SI_E))</f>
        <v/>
      </c>
      <c r="AN4754" s="41">
        <f>IF($R4754=0,0,(IF($Q4754=1,MedO,MedE+Ticket)+Training)/12)</f>
        <v/>
      </c>
    </row>
    <row r="4755">
      <c r="I4755" s="35" t="n"/>
      <c r="J4755" s="35" t="n"/>
      <c r="K4755" s="35" t="n"/>
      <c r="L4755" s="36" t="n"/>
      <c r="M4755" s="36" t="n"/>
      <c r="P4755" s="37" t="n"/>
      <c r="Q4755" s="38">
        <f>IF($C4755="",0,IF(OR(LOWER(TRIM($G4755))="omani",LOWER(TRIM($G4755))="oman",LOWER(TRIM($G4755))="om",LOWER(TRIM($G4755))="local"),1,0))</f>
        <v/>
      </c>
      <c r="R4755" s="38">
        <f>IF($C4755="",0,IF(OR(ISNUMBER(SEARCH("resign",$N4755)),ISNUMBER(SEARCH("terminat",$N4755)),ISNUMBER(SEARCH("inactive",$N4755)),ISNUMBER(SEARCH("vacan",$N4755)),ISNUMBER(SEARCH("deceased",$N4755)),ISNUMBER(SEARCH("separated",$N4755))),0,1))</f>
        <v/>
      </c>
      <c r="S4755">
        <f>IF(OR($R4755=0,NOT(ISNUMBER($I4755))),"",IFERROR(DATEDIF($I4755,DATE(FY,1,1),"y"),""))</f>
        <v/>
      </c>
      <c r="T4755">
        <f>IF(OR($R4755=0,NOT(ISNUMBER($J4755))),"",IFERROR(DATEDIF($J4755,DATE(FY,1,1),"y"),0))</f>
        <v/>
      </c>
      <c r="U4755" s="38">
        <f>IF(OR($R4755=0,NOT(ISNUMBER($I4755))),0,IF(YEAR($I4755)+IF($Q4755=1,RetAgeO,RetAgeE)=FY,MONTH($I4755),IF(YEAR($I4755)+IF($Q4755=1,RetAgeO,RetAgeE)&lt;FY,1,0)))</f>
        <v/>
      </c>
      <c r="V4755" s="38">
        <f>IF(OR($R4755=0,NOT(ISNUMBER($K4755))),0,IF(YEAR($K4755)=FY,MONTH($K4755),IF(YEAR($K4755)&lt;FY,1,0)))</f>
        <v/>
      </c>
      <c r="W4755" s="38">
        <f>IF($R4755=0,0,MIN(12,IF(AND(ISNUMBER($O4755),$O4755&gt;=1,$O4755&lt;=12),INT($O4755),12),IF(AND(RetireExit="Yes",$U4755&gt;0),$U4755,12),IF(AND(ContractExit="Yes",$V4755&gt;0),$V4755,12)))</f>
        <v/>
      </c>
      <c r="X4755" s="37">
        <f>IF(ISNUMBER($P4755),$P4755,IncPct)</f>
        <v/>
      </c>
      <c r="Y4755" s="39">
        <f>IF($W4755=0,0,MAX(0,MIN($W4755,IncMonth-1))+MAX(0,$W4755-IncMonth+1)*(1+$X4755))</f>
        <v/>
      </c>
      <c r="Z4755" s="40">
        <f>IF($C4755="",0,IFERROR(INDEX(Departments!$B$5:$B$54,MATCH($C4755,Departments!$A$5:$A$54,0)),0))</f>
        <v/>
      </c>
      <c r="AA4755" s="41">
        <f>N($L4755)*$Y4755</f>
        <v/>
      </c>
      <c r="AB4755" s="41">
        <f>N($M4755)*$Y4755</f>
        <v/>
      </c>
      <c r="AC4755" s="41">
        <f>$AA4755*$Z4755</f>
        <v/>
      </c>
      <c r="AD4755" s="41">
        <f>$AA4755*BonusMonths/12</f>
        <v/>
      </c>
      <c r="AE4755" s="41">
        <f>($AA4755+SI_Gross*$AB4755)*IF($Q4755=1,SI_O,SI_E)</f>
        <v/>
      </c>
      <c r="AF4755" s="41">
        <f>IF($Q4755=1,0,$AA4755*EOSB)</f>
        <v/>
      </c>
      <c r="AG4755" s="41">
        <f>$AN4755*$W4755</f>
        <v/>
      </c>
      <c r="AH4755" s="41">
        <f>SUM($AA4755:$AG4755)</f>
        <v/>
      </c>
      <c r="AI4755" s="41">
        <f>12*($AM4755+$AN4755)</f>
        <v/>
      </c>
      <c r="AJ4755" s="41">
        <f>$AM4755*((IncMonth-1)+(13-IncMonth)*(1+$X4755))+12*$AN4755</f>
        <v/>
      </c>
      <c r="AK4755" s="41">
        <f>IF($R4755=1,N($L4755)+N($M4755),0)</f>
        <v/>
      </c>
      <c r="AL4755">
        <f>IF($C4755="","",IF(N($L4755)&lt;=0,"Basic salary missing",IF(ISNA(MATCH($C4755,Departments!$A$5:$A$54,0)),"Department not on Departments sheet",IF(AND($I4755&lt;&gt;"",NOT(ISNUMBER($I4755))),"Date of birth is text, not a date",IF(AND($K4755&lt;&gt;"",NOT(ISNUMBER($K4755))),"Contract end is text, not a date","")))))</f>
        <v/>
      </c>
      <c r="AM4755" s="41">
        <f>IF($R4755=0,0,N($L4755)*(1+$Z4755+BonusMonths/12+IF($Q4755=1,0,EOSB))+N($M4755)+(N($L4755)+SI_Gross*N($M4755))*IF($Q4755=1,SI_O,SI_E))</f>
        <v/>
      </c>
      <c r="AN4755" s="41">
        <f>IF($R4755=0,0,(IF($Q4755=1,MedO,MedE+Ticket)+Training)/12)</f>
        <v/>
      </c>
    </row>
    <row r="4756">
      <c r="I4756" s="35" t="n"/>
      <c r="J4756" s="35" t="n"/>
      <c r="K4756" s="35" t="n"/>
      <c r="L4756" s="36" t="n"/>
      <c r="M4756" s="36" t="n"/>
      <c r="P4756" s="37" t="n"/>
      <c r="Q4756" s="38">
        <f>IF($C4756="",0,IF(OR(LOWER(TRIM($G4756))="omani",LOWER(TRIM($G4756))="oman",LOWER(TRIM($G4756))="om",LOWER(TRIM($G4756))="local"),1,0))</f>
        <v/>
      </c>
      <c r="R4756" s="38">
        <f>IF($C4756="",0,IF(OR(ISNUMBER(SEARCH("resign",$N4756)),ISNUMBER(SEARCH("terminat",$N4756)),ISNUMBER(SEARCH("inactive",$N4756)),ISNUMBER(SEARCH("vacan",$N4756)),ISNUMBER(SEARCH("deceased",$N4756)),ISNUMBER(SEARCH("separated",$N4756))),0,1))</f>
        <v/>
      </c>
      <c r="S4756">
        <f>IF(OR($R4756=0,NOT(ISNUMBER($I4756))),"",IFERROR(DATEDIF($I4756,DATE(FY,1,1),"y"),""))</f>
        <v/>
      </c>
      <c r="T4756">
        <f>IF(OR($R4756=0,NOT(ISNUMBER($J4756))),"",IFERROR(DATEDIF($J4756,DATE(FY,1,1),"y"),0))</f>
        <v/>
      </c>
      <c r="U4756" s="38">
        <f>IF(OR($R4756=0,NOT(ISNUMBER($I4756))),0,IF(YEAR($I4756)+IF($Q4756=1,RetAgeO,RetAgeE)=FY,MONTH($I4756),IF(YEAR($I4756)+IF($Q4756=1,RetAgeO,RetAgeE)&lt;FY,1,0)))</f>
        <v/>
      </c>
      <c r="V4756" s="38">
        <f>IF(OR($R4756=0,NOT(ISNUMBER($K4756))),0,IF(YEAR($K4756)=FY,MONTH($K4756),IF(YEAR($K4756)&lt;FY,1,0)))</f>
        <v/>
      </c>
      <c r="W4756" s="38">
        <f>IF($R4756=0,0,MIN(12,IF(AND(ISNUMBER($O4756),$O4756&gt;=1,$O4756&lt;=12),INT($O4756),12),IF(AND(RetireExit="Yes",$U4756&gt;0),$U4756,12),IF(AND(ContractExit="Yes",$V4756&gt;0),$V4756,12)))</f>
        <v/>
      </c>
      <c r="X4756" s="37">
        <f>IF(ISNUMBER($P4756),$P4756,IncPct)</f>
        <v/>
      </c>
      <c r="Y4756" s="39">
        <f>IF($W4756=0,0,MAX(0,MIN($W4756,IncMonth-1))+MAX(0,$W4756-IncMonth+1)*(1+$X4756))</f>
        <v/>
      </c>
      <c r="Z4756" s="40">
        <f>IF($C4756="",0,IFERROR(INDEX(Departments!$B$5:$B$54,MATCH($C4756,Departments!$A$5:$A$54,0)),0))</f>
        <v/>
      </c>
      <c r="AA4756" s="41">
        <f>N($L4756)*$Y4756</f>
        <v/>
      </c>
      <c r="AB4756" s="41">
        <f>N($M4756)*$Y4756</f>
        <v/>
      </c>
      <c r="AC4756" s="41">
        <f>$AA4756*$Z4756</f>
        <v/>
      </c>
      <c r="AD4756" s="41">
        <f>$AA4756*BonusMonths/12</f>
        <v/>
      </c>
      <c r="AE4756" s="41">
        <f>($AA4756+SI_Gross*$AB4756)*IF($Q4756=1,SI_O,SI_E)</f>
        <v/>
      </c>
      <c r="AF4756" s="41">
        <f>IF($Q4756=1,0,$AA4756*EOSB)</f>
        <v/>
      </c>
      <c r="AG4756" s="41">
        <f>$AN4756*$W4756</f>
        <v/>
      </c>
      <c r="AH4756" s="41">
        <f>SUM($AA4756:$AG4756)</f>
        <v/>
      </c>
      <c r="AI4756" s="41">
        <f>12*($AM4756+$AN4756)</f>
        <v/>
      </c>
      <c r="AJ4756" s="41">
        <f>$AM4756*((IncMonth-1)+(13-IncMonth)*(1+$X4756))+12*$AN4756</f>
        <v/>
      </c>
      <c r="AK4756" s="41">
        <f>IF($R4756=1,N($L4756)+N($M4756),0)</f>
        <v/>
      </c>
      <c r="AL4756">
        <f>IF($C4756="","",IF(N($L4756)&lt;=0,"Basic salary missing",IF(ISNA(MATCH($C4756,Departments!$A$5:$A$54,0)),"Department not on Departments sheet",IF(AND($I4756&lt;&gt;"",NOT(ISNUMBER($I4756))),"Date of birth is text, not a date",IF(AND($K4756&lt;&gt;"",NOT(ISNUMBER($K4756))),"Contract end is text, not a date","")))))</f>
        <v/>
      </c>
      <c r="AM4756" s="41">
        <f>IF($R4756=0,0,N($L4756)*(1+$Z4756+BonusMonths/12+IF($Q4756=1,0,EOSB))+N($M4756)+(N($L4756)+SI_Gross*N($M4756))*IF($Q4756=1,SI_O,SI_E))</f>
        <v/>
      </c>
      <c r="AN4756" s="41">
        <f>IF($R4756=0,0,(IF($Q4756=1,MedO,MedE+Ticket)+Training)/12)</f>
        <v/>
      </c>
    </row>
    <row r="4757">
      <c r="I4757" s="35" t="n"/>
      <c r="J4757" s="35" t="n"/>
      <c r="K4757" s="35" t="n"/>
      <c r="L4757" s="36" t="n"/>
      <c r="M4757" s="36" t="n"/>
      <c r="P4757" s="37" t="n"/>
      <c r="Q4757" s="38">
        <f>IF($C4757="",0,IF(OR(LOWER(TRIM($G4757))="omani",LOWER(TRIM($G4757))="oman",LOWER(TRIM($G4757))="om",LOWER(TRIM($G4757))="local"),1,0))</f>
        <v/>
      </c>
      <c r="R4757" s="38">
        <f>IF($C4757="",0,IF(OR(ISNUMBER(SEARCH("resign",$N4757)),ISNUMBER(SEARCH("terminat",$N4757)),ISNUMBER(SEARCH("inactive",$N4757)),ISNUMBER(SEARCH("vacan",$N4757)),ISNUMBER(SEARCH("deceased",$N4757)),ISNUMBER(SEARCH("separated",$N4757))),0,1))</f>
        <v/>
      </c>
      <c r="S4757">
        <f>IF(OR($R4757=0,NOT(ISNUMBER($I4757))),"",IFERROR(DATEDIF($I4757,DATE(FY,1,1),"y"),""))</f>
        <v/>
      </c>
      <c r="T4757">
        <f>IF(OR($R4757=0,NOT(ISNUMBER($J4757))),"",IFERROR(DATEDIF($J4757,DATE(FY,1,1),"y"),0))</f>
        <v/>
      </c>
      <c r="U4757" s="38">
        <f>IF(OR($R4757=0,NOT(ISNUMBER($I4757))),0,IF(YEAR($I4757)+IF($Q4757=1,RetAgeO,RetAgeE)=FY,MONTH($I4757),IF(YEAR($I4757)+IF($Q4757=1,RetAgeO,RetAgeE)&lt;FY,1,0)))</f>
        <v/>
      </c>
      <c r="V4757" s="38">
        <f>IF(OR($R4757=0,NOT(ISNUMBER($K4757))),0,IF(YEAR($K4757)=FY,MONTH($K4757),IF(YEAR($K4757)&lt;FY,1,0)))</f>
        <v/>
      </c>
      <c r="W4757" s="38">
        <f>IF($R4757=0,0,MIN(12,IF(AND(ISNUMBER($O4757),$O4757&gt;=1,$O4757&lt;=12),INT($O4757),12),IF(AND(RetireExit="Yes",$U4757&gt;0),$U4757,12),IF(AND(ContractExit="Yes",$V4757&gt;0),$V4757,12)))</f>
        <v/>
      </c>
      <c r="X4757" s="37">
        <f>IF(ISNUMBER($P4757),$P4757,IncPct)</f>
        <v/>
      </c>
      <c r="Y4757" s="39">
        <f>IF($W4757=0,0,MAX(0,MIN($W4757,IncMonth-1))+MAX(0,$W4757-IncMonth+1)*(1+$X4757))</f>
        <v/>
      </c>
      <c r="Z4757" s="40">
        <f>IF($C4757="",0,IFERROR(INDEX(Departments!$B$5:$B$54,MATCH($C4757,Departments!$A$5:$A$54,0)),0))</f>
        <v/>
      </c>
      <c r="AA4757" s="41">
        <f>N($L4757)*$Y4757</f>
        <v/>
      </c>
      <c r="AB4757" s="41">
        <f>N($M4757)*$Y4757</f>
        <v/>
      </c>
      <c r="AC4757" s="41">
        <f>$AA4757*$Z4757</f>
        <v/>
      </c>
      <c r="AD4757" s="41">
        <f>$AA4757*BonusMonths/12</f>
        <v/>
      </c>
      <c r="AE4757" s="41">
        <f>($AA4757+SI_Gross*$AB4757)*IF($Q4757=1,SI_O,SI_E)</f>
        <v/>
      </c>
      <c r="AF4757" s="41">
        <f>IF($Q4757=1,0,$AA4757*EOSB)</f>
        <v/>
      </c>
      <c r="AG4757" s="41">
        <f>$AN4757*$W4757</f>
        <v/>
      </c>
      <c r="AH4757" s="41">
        <f>SUM($AA4757:$AG4757)</f>
        <v/>
      </c>
      <c r="AI4757" s="41">
        <f>12*($AM4757+$AN4757)</f>
        <v/>
      </c>
      <c r="AJ4757" s="41">
        <f>$AM4757*((IncMonth-1)+(13-IncMonth)*(1+$X4757))+12*$AN4757</f>
        <v/>
      </c>
      <c r="AK4757" s="41">
        <f>IF($R4757=1,N($L4757)+N($M4757),0)</f>
        <v/>
      </c>
      <c r="AL4757">
        <f>IF($C4757="","",IF(N($L4757)&lt;=0,"Basic salary missing",IF(ISNA(MATCH($C4757,Departments!$A$5:$A$54,0)),"Department not on Departments sheet",IF(AND($I4757&lt;&gt;"",NOT(ISNUMBER($I4757))),"Date of birth is text, not a date",IF(AND($K4757&lt;&gt;"",NOT(ISNUMBER($K4757))),"Contract end is text, not a date","")))))</f>
        <v/>
      </c>
      <c r="AM4757" s="41">
        <f>IF($R4757=0,0,N($L4757)*(1+$Z4757+BonusMonths/12+IF($Q4757=1,0,EOSB))+N($M4757)+(N($L4757)+SI_Gross*N($M4757))*IF($Q4757=1,SI_O,SI_E))</f>
        <v/>
      </c>
      <c r="AN4757" s="41">
        <f>IF($R4757=0,0,(IF($Q4757=1,MedO,MedE+Ticket)+Training)/12)</f>
        <v/>
      </c>
    </row>
    <row r="4758">
      <c r="I4758" s="35" t="n"/>
      <c r="J4758" s="35" t="n"/>
      <c r="K4758" s="35" t="n"/>
      <c r="L4758" s="36" t="n"/>
      <c r="M4758" s="36" t="n"/>
      <c r="P4758" s="37" t="n"/>
      <c r="Q4758" s="38">
        <f>IF($C4758="",0,IF(OR(LOWER(TRIM($G4758))="omani",LOWER(TRIM($G4758))="oman",LOWER(TRIM($G4758))="om",LOWER(TRIM($G4758))="local"),1,0))</f>
        <v/>
      </c>
      <c r="R4758" s="38">
        <f>IF($C4758="",0,IF(OR(ISNUMBER(SEARCH("resign",$N4758)),ISNUMBER(SEARCH("terminat",$N4758)),ISNUMBER(SEARCH("inactive",$N4758)),ISNUMBER(SEARCH("vacan",$N4758)),ISNUMBER(SEARCH("deceased",$N4758)),ISNUMBER(SEARCH("separated",$N4758))),0,1))</f>
        <v/>
      </c>
      <c r="S4758">
        <f>IF(OR($R4758=0,NOT(ISNUMBER($I4758))),"",IFERROR(DATEDIF($I4758,DATE(FY,1,1),"y"),""))</f>
        <v/>
      </c>
      <c r="T4758">
        <f>IF(OR($R4758=0,NOT(ISNUMBER($J4758))),"",IFERROR(DATEDIF($J4758,DATE(FY,1,1),"y"),0))</f>
        <v/>
      </c>
      <c r="U4758" s="38">
        <f>IF(OR($R4758=0,NOT(ISNUMBER($I4758))),0,IF(YEAR($I4758)+IF($Q4758=1,RetAgeO,RetAgeE)=FY,MONTH($I4758),IF(YEAR($I4758)+IF($Q4758=1,RetAgeO,RetAgeE)&lt;FY,1,0)))</f>
        <v/>
      </c>
      <c r="V4758" s="38">
        <f>IF(OR($R4758=0,NOT(ISNUMBER($K4758))),0,IF(YEAR($K4758)=FY,MONTH($K4758),IF(YEAR($K4758)&lt;FY,1,0)))</f>
        <v/>
      </c>
      <c r="W4758" s="38">
        <f>IF($R4758=0,0,MIN(12,IF(AND(ISNUMBER($O4758),$O4758&gt;=1,$O4758&lt;=12),INT($O4758),12),IF(AND(RetireExit="Yes",$U4758&gt;0),$U4758,12),IF(AND(ContractExit="Yes",$V4758&gt;0),$V4758,12)))</f>
        <v/>
      </c>
      <c r="X4758" s="37">
        <f>IF(ISNUMBER($P4758),$P4758,IncPct)</f>
        <v/>
      </c>
      <c r="Y4758" s="39">
        <f>IF($W4758=0,0,MAX(0,MIN($W4758,IncMonth-1))+MAX(0,$W4758-IncMonth+1)*(1+$X4758))</f>
        <v/>
      </c>
      <c r="Z4758" s="40">
        <f>IF($C4758="",0,IFERROR(INDEX(Departments!$B$5:$B$54,MATCH($C4758,Departments!$A$5:$A$54,0)),0))</f>
        <v/>
      </c>
      <c r="AA4758" s="41">
        <f>N($L4758)*$Y4758</f>
        <v/>
      </c>
      <c r="AB4758" s="41">
        <f>N($M4758)*$Y4758</f>
        <v/>
      </c>
      <c r="AC4758" s="41">
        <f>$AA4758*$Z4758</f>
        <v/>
      </c>
      <c r="AD4758" s="41">
        <f>$AA4758*BonusMonths/12</f>
        <v/>
      </c>
      <c r="AE4758" s="41">
        <f>($AA4758+SI_Gross*$AB4758)*IF($Q4758=1,SI_O,SI_E)</f>
        <v/>
      </c>
      <c r="AF4758" s="41">
        <f>IF($Q4758=1,0,$AA4758*EOSB)</f>
        <v/>
      </c>
      <c r="AG4758" s="41">
        <f>$AN4758*$W4758</f>
        <v/>
      </c>
      <c r="AH4758" s="41">
        <f>SUM($AA4758:$AG4758)</f>
        <v/>
      </c>
      <c r="AI4758" s="41">
        <f>12*($AM4758+$AN4758)</f>
        <v/>
      </c>
      <c r="AJ4758" s="41">
        <f>$AM4758*((IncMonth-1)+(13-IncMonth)*(1+$X4758))+12*$AN4758</f>
        <v/>
      </c>
      <c r="AK4758" s="41">
        <f>IF($R4758=1,N($L4758)+N($M4758),0)</f>
        <v/>
      </c>
      <c r="AL4758">
        <f>IF($C4758="","",IF(N($L4758)&lt;=0,"Basic salary missing",IF(ISNA(MATCH($C4758,Departments!$A$5:$A$54,0)),"Department not on Departments sheet",IF(AND($I4758&lt;&gt;"",NOT(ISNUMBER($I4758))),"Date of birth is text, not a date",IF(AND($K4758&lt;&gt;"",NOT(ISNUMBER($K4758))),"Contract end is text, not a date","")))))</f>
        <v/>
      </c>
      <c r="AM4758" s="41">
        <f>IF($R4758=0,0,N($L4758)*(1+$Z4758+BonusMonths/12+IF($Q4758=1,0,EOSB))+N($M4758)+(N($L4758)+SI_Gross*N($M4758))*IF($Q4758=1,SI_O,SI_E))</f>
        <v/>
      </c>
      <c r="AN4758" s="41">
        <f>IF($R4758=0,0,(IF($Q4758=1,MedO,MedE+Ticket)+Training)/12)</f>
        <v/>
      </c>
    </row>
    <row r="4759">
      <c r="I4759" s="35" t="n"/>
      <c r="J4759" s="35" t="n"/>
      <c r="K4759" s="35" t="n"/>
      <c r="L4759" s="36" t="n"/>
      <c r="M4759" s="36" t="n"/>
      <c r="P4759" s="37" t="n"/>
      <c r="Q4759" s="38">
        <f>IF($C4759="",0,IF(OR(LOWER(TRIM($G4759))="omani",LOWER(TRIM($G4759))="oman",LOWER(TRIM($G4759))="om",LOWER(TRIM($G4759))="local"),1,0))</f>
        <v/>
      </c>
      <c r="R4759" s="38">
        <f>IF($C4759="",0,IF(OR(ISNUMBER(SEARCH("resign",$N4759)),ISNUMBER(SEARCH("terminat",$N4759)),ISNUMBER(SEARCH("inactive",$N4759)),ISNUMBER(SEARCH("vacan",$N4759)),ISNUMBER(SEARCH("deceased",$N4759)),ISNUMBER(SEARCH("separated",$N4759))),0,1))</f>
        <v/>
      </c>
      <c r="S4759">
        <f>IF(OR($R4759=0,NOT(ISNUMBER($I4759))),"",IFERROR(DATEDIF($I4759,DATE(FY,1,1),"y"),""))</f>
        <v/>
      </c>
      <c r="T4759">
        <f>IF(OR($R4759=0,NOT(ISNUMBER($J4759))),"",IFERROR(DATEDIF($J4759,DATE(FY,1,1),"y"),0))</f>
        <v/>
      </c>
      <c r="U4759" s="38">
        <f>IF(OR($R4759=0,NOT(ISNUMBER($I4759))),0,IF(YEAR($I4759)+IF($Q4759=1,RetAgeO,RetAgeE)=FY,MONTH($I4759),IF(YEAR($I4759)+IF($Q4759=1,RetAgeO,RetAgeE)&lt;FY,1,0)))</f>
        <v/>
      </c>
      <c r="V4759" s="38">
        <f>IF(OR($R4759=0,NOT(ISNUMBER($K4759))),0,IF(YEAR($K4759)=FY,MONTH($K4759),IF(YEAR($K4759)&lt;FY,1,0)))</f>
        <v/>
      </c>
      <c r="W4759" s="38">
        <f>IF($R4759=0,0,MIN(12,IF(AND(ISNUMBER($O4759),$O4759&gt;=1,$O4759&lt;=12),INT($O4759),12),IF(AND(RetireExit="Yes",$U4759&gt;0),$U4759,12),IF(AND(ContractExit="Yes",$V4759&gt;0),$V4759,12)))</f>
        <v/>
      </c>
      <c r="X4759" s="37">
        <f>IF(ISNUMBER($P4759),$P4759,IncPct)</f>
        <v/>
      </c>
      <c r="Y4759" s="39">
        <f>IF($W4759=0,0,MAX(0,MIN($W4759,IncMonth-1))+MAX(0,$W4759-IncMonth+1)*(1+$X4759))</f>
        <v/>
      </c>
      <c r="Z4759" s="40">
        <f>IF($C4759="",0,IFERROR(INDEX(Departments!$B$5:$B$54,MATCH($C4759,Departments!$A$5:$A$54,0)),0))</f>
        <v/>
      </c>
      <c r="AA4759" s="41">
        <f>N($L4759)*$Y4759</f>
        <v/>
      </c>
      <c r="AB4759" s="41">
        <f>N($M4759)*$Y4759</f>
        <v/>
      </c>
      <c r="AC4759" s="41">
        <f>$AA4759*$Z4759</f>
        <v/>
      </c>
      <c r="AD4759" s="41">
        <f>$AA4759*BonusMonths/12</f>
        <v/>
      </c>
      <c r="AE4759" s="41">
        <f>($AA4759+SI_Gross*$AB4759)*IF($Q4759=1,SI_O,SI_E)</f>
        <v/>
      </c>
      <c r="AF4759" s="41">
        <f>IF($Q4759=1,0,$AA4759*EOSB)</f>
        <v/>
      </c>
      <c r="AG4759" s="41">
        <f>$AN4759*$W4759</f>
        <v/>
      </c>
      <c r="AH4759" s="41">
        <f>SUM($AA4759:$AG4759)</f>
        <v/>
      </c>
      <c r="AI4759" s="41">
        <f>12*($AM4759+$AN4759)</f>
        <v/>
      </c>
      <c r="AJ4759" s="41">
        <f>$AM4759*((IncMonth-1)+(13-IncMonth)*(1+$X4759))+12*$AN4759</f>
        <v/>
      </c>
      <c r="AK4759" s="41">
        <f>IF($R4759=1,N($L4759)+N($M4759),0)</f>
        <v/>
      </c>
      <c r="AL4759">
        <f>IF($C4759="","",IF(N($L4759)&lt;=0,"Basic salary missing",IF(ISNA(MATCH($C4759,Departments!$A$5:$A$54,0)),"Department not on Departments sheet",IF(AND($I4759&lt;&gt;"",NOT(ISNUMBER($I4759))),"Date of birth is text, not a date",IF(AND($K4759&lt;&gt;"",NOT(ISNUMBER($K4759))),"Contract end is text, not a date","")))))</f>
        <v/>
      </c>
      <c r="AM4759" s="41">
        <f>IF($R4759=0,0,N($L4759)*(1+$Z4759+BonusMonths/12+IF($Q4759=1,0,EOSB))+N($M4759)+(N($L4759)+SI_Gross*N($M4759))*IF($Q4759=1,SI_O,SI_E))</f>
        <v/>
      </c>
      <c r="AN4759" s="41">
        <f>IF($R4759=0,0,(IF($Q4759=1,MedO,MedE+Ticket)+Training)/12)</f>
        <v/>
      </c>
    </row>
    <row r="4760">
      <c r="I4760" s="35" t="n"/>
      <c r="J4760" s="35" t="n"/>
      <c r="K4760" s="35" t="n"/>
      <c r="L4760" s="36" t="n"/>
      <c r="M4760" s="36" t="n"/>
      <c r="P4760" s="37" t="n"/>
      <c r="Q4760" s="38">
        <f>IF($C4760="",0,IF(OR(LOWER(TRIM($G4760))="omani",LOWER(TRIM($G4760))="oman",LOWER(TRIM($G4760))="om",LOWER(TRIM($G4760))="local"),1,0))</f>
        <v/>
      </c>
      <c r="R4760" s="38">
        <f>IF($C4760="",0,IF(OR(ISNUMBER(SEARCH("resign",$N4760)),ISNUMBER(SEARCH("terminat",$N4760)),ISNUMBER(SEARCH("inactive",$N4760)),ISNUMBER(SEARCH("vacan",$N4760)),ISNUMBER(SEARCH("deceased",$N4760)),ISNUMBER(SEARCH("separated",$N4760))),0,1))</f>
        <v/>
      </c>
      <c r="S4760">
        <f>IF(OR($R4760=0,NOT(ISNUMBER($I4760))),"",IFERROR(DATEDIF($I4760,DATE(FY,1,1),"y"),""))</f>
        <v/>
      </c>
      <c r="T4760">
        <f>IF(OR($R4760=0,NOT(ISNUMBER($J4760))),"",IFERROR(DATEDIF($J4760,DATE(FY,1,1),"y"),0))</f>
        <v/>
      </c>
      <c r="U4760" s="38">
        <f>IF(OR($R4760=0,NOT(ISNUMBER($I4760))),0,IF(YEAR($I4760)+IF($Q4760=1,RetAgeO,RetAgeE)=FY,MONTH($I4760),IF(YEAR($I4760)+IF($Q4760=1,RetAgeO,RetAgeE)&lt;FY,1,0)))</f>
        <v/>
      </c>
      <c r="V4760" s="38">
        <f>IF(OR($R4760=0,NOT(ISNUMBER($K4760))),0,IF(YEAR($K4760)=FY,MONTH($K4760),IF(YEAR($K4760)&lt;FY,1,0)))</f>
        <v/>
      </c>
      <c r="W4760" s="38">
        <f>IF($R4760=0,0,MIN(12,IF(AND(ISNUMBER($O4760),$O4760&gt;=1,$O4760&lt;=12),INT($O4760),12),IF(AND(RetireExit="Yes",$U4760&gt;0),$U4760,12),IF(AND(ContractExit="Yes",$V4760&gt;0),$V4760,12)))</f>
        <v/>
      </c>
      <c r="X4760" s="37">
        <f>IF(ISNUMBER($P4760),$P4760,IncPct)</f>
        <v/>
      </c>
      <c r="Y4760" s="39">
        <f>IF($W4760=0,0,MAX(0,MIN($W4760,IncMonth-1))+MAX(0,$W4760-IncMonth+1)*(1+$X4760))</f>
        <v/>
      </c>
      <c r="Z4760" s="40">
        <f>IF($C4760="",0,IFERROR(INDEX(Departments!$B$5:$B$54,MATCH($C4760,Departments!$A$5:$A$54,0)),0))</f>
        <v/>
      </c>
      <c r="AA4760" s="41">
        <f>N($L4760)*$Y4760</f>
        <v/>
      </c>
      <c r="AB4760" s="41">
        <f>N($M4760)*$Y4760</f>
        <v/>
      </c>
      <c r="AC4760" s="41">
        <f>$AA4760*$Z4760</f>
        <v/>
      </c>
      <c r="AD4760" s="41">
        <f>$AA4760*BonusMonths/12</f>
        <v/>
      </c>
      <c r="AE4760" s="41">
        <f>($AA4760+SI_Gross*$AB4760)*IF($Q4760=1,SI_O,SI_E)</f>
        <v/>
      </c>
      <c r="AF4760" s="41">
        <f>IF($Q4760=1,0,$AA4760*EOSB)</f>
        <v/>
      </c>
      <c r="AG4760" s="41">
        <f>$AN4760*$W4760</f>
        <v/>
      </c>
      <c r="AH4760" s="41">
        <f>SUM($AA4760:$AG4760)</f>
        <v/>
      </c>
      <c r="AI4760" s="41">
        <f>12*($AM4760+$AN4760)</f>
        <v/>
      </c>
      <c r="AJ4760" s="41">
        <f>$AM4760*((IncMonth-1)+(13-IncMonth)*(1+$X4760))+12*$AN4760</f>
        <v/>
      </c>
      <c r="AK4760" s="41">
        <f>IF($R4760=1,N($L4760)+N($M4760),0)</f>
        <v/>
      </c>
      <c r="AL4760">
        <f>IF($C4760="","",IF(N($L4760)&lt;=0,"Basic salary missing",IF(ISNA(MATCH($C4760,Departments!$A$5:$A$54,0)),"Department not on Departments sheet",IF(AND($I4760&lt;&gt;"",NOT(ISNUMBER($I4760))),"Date of birth is text, not a date",IF(AND($K4760&lt;&gt;"",NOT(ISNUMBER($K4760))),"Contract end is text, not a date","")))))</f>
        <v/>
      </c>
      <c r="AM4760" s="41">
        <f>IF($R4760=0,0,N($L4760)*(1+$Z4760+BonusMonths/12+IF($Q4760=1,0,EOSB))+N($M4760)+(N($L4760)+SI_Gross*N($M4760))*IF($Q4760=1,SI_O,SI_E))</f>
        <v/>
      </c>
      <c r="AN4760" s="41">
        <f>IF($R4760=0,0,(IF($Q4760=1,MedO,MedE+Ticket)+Training)/12)</f>
        <v/>
      </c>
    </row>
    <row r="4761">
      <c r="I4761" s="35" t="n"/>
      <c r="J4761" s="35" t="n"/>
      <c r="K4761" s="35" t="n"/>
      <c r="L4761" s="36" t="n"/>
      <c r="M4761" s="36" t="n"/>
      <c r="P4761" s="37" t="n"/>
      <c r="Q4761" s="38">
        <f>IF($C4761="",0,IF(OR(LOWER(TRIM($G4761))="omani",LOWER(TRIM($G4761))="oman",LOWER(TRIM($G4761))="om",LOWER(TRIM($G4761))="local"),1,0))</f>
        <v/>
      </c>
      <c r="R4761" s="38">
        <f>IF($C4761="",0,IF(OR(ISNUMBER(SEARCH("resign",$N4761)),ISNUMBER(SEARCH("terminat",$N4761)),ISNUMBER(SEARCH("inactive",$N4761)),ISNUMBER(SEARCH("vacan",$N4761)),ISNUMBER(SEARCH("deceased",$N4761)),ISNUMBER(SEARCH("separated",$N4761))),0,1))</f>
        <v/>
      </c>
      <c r="S4761">
        <f>IF(OR($R4761=0,NOT(ISNUMBER($I4761))),"",IFERROR(DATEDIF($I4761,DATE(FY,1,1),"y"),""))</f>
        <v/>
      </c>
      <c r="T4761">
        <f>IF(OR($R4761=0,NOT(ISNUMBER($J4761))),"",IFERROR(DATEDIF($J4761,DATE(FY,1,1),"y"),0))</f>
        <v/>
      </c>
      <c r="U4761" s="38">
        <f>IF(OR($R4761=0,NOT(ISNUMBER($I4761))),0,IF(YEAR($I4761)+IF($Q4761=1,RetAgeO,RetAgeE)=FY,MONTH($I4761),IF(YEAR($I4761)+IF($Q4761=1,RetAgeO,RetAgeE)&lt;FY,1,0)))</f>
        <v/>
      </c>
      <c r="V4761" s="38">
        <f>IF(OR($R4761=0,NOT(ISNUMBER($K4761))),0,IF(YEAR($K4761)=FY,MONTH($K4761),IF(YEAR($K4761)&lt;FY,1,0)))</f>
        <v/>
      </c>
      <c r="W4761" s="38">
        <f>IF($R4761=0,0,MIN(12,IF(AND(ISNUMBER($O4761),$O4761&gt;=1,$O4761&lt;=12),INT($O4761),12),IF(AND(RetireExit="Yes",$U4761&gt;0),$U4761,12),IF(AND(ContractExit="Yes",$V4761&gt;0),$V4761,12)))</f>
        <v/>
      </c>
      <c r="X4761" s="37">
        <f>IF(ISNUMBER($P4761),$P4761,IncPct)</f>
        <v/>
      </c>
      <c r="Y4761" s="39">
        <f>IF($W4761=0,0,MAX(0,MIN($W4761,IncMonth-1))+MAX(0,$W4761-IncMonth+1)*(1+$X4761))</f>
        <v/>
      </c>
      <c r="Z4761" s="40">
        <f>IF($C4761="",0,IFERROR(INDEX(Departments!$B$5:$B$54,MATCH($C4761,Departments!$A$5:$A$54,0)),0))</f>
        <v/>
      </c>
      <c r="AA4761" s="41">
        <f>N($L4761)*$Y4761</f>
        <v/>
      </c>
      <c r="AB4761" s="41">
        <f>N($M4761)*$Y4761</f>
        <v/>
      </c>
      <c r="AC4761" s="41">
        <f>$AA4761*$Z4761</f>
        <v/>
      </c>
      <c r="AD4761" s="41">
        <f>$AA4761*BonusMonths/12</f>
        <v/>
      </c>
      <c r="AE4761" s="41">
        <f>($AA4761+SI_Gross*$AB4761)*IF($Q4761=1,SI_O,SI_E)</f>
        <v/>
      </c>
      <c r="AF4761" s="41">
        <f>IF($Q4761=1,0,$AA4761*EOSB)</f>
        <v/>
      </c>
      <c r="AG4761" s="41">
        <f>$AN4761*$W4761</f>
        <v/>
      </c>
      <c r="AH4761" s="41">
        <f>SUM($AA4761:$AG4761)</f>
        <v/>
      </c>
      <c r="AI4761" s="41">
        <f>12*($AM4761+$AN4761)</f>
        <v/>
      </c>
      <c r="AJ4761" s="41">
        <f>$AM4761*((IncMonth-1)+(13-IncMonth)*(1+$X4761))+12*$AN4761</f>
        <v/>
      </c>
      <c r="AK4761" s="41">
        <f>IF($R4761=1,N($L4761)+N($M4761),0)</f>
        <v/>
      </c>
      <c r="AL4761">
        <f>IF($C4761="","",IF(N($L4761)&lt;=0,"Basic salary missing",IF(ISNA(MATCH($C4761,Departments!$A$5:$A$54,0)),"Department not on Departments sheet",IF(AND($I4761&lt;&gt;"",NOT(ISNUMBER($I4761))),"Date of birth is text, not a date",IF(AND($K4761&lt;&gt;"",NOT(ISNUMBER($K4761))),"Contract end is text, not a date","")))))</f>
        <v/>
      </c>
      <c r="AM4761" s="41">
        <f>IF($R4761=0,0,N($L4761)*(1+$Z4761+BonusMonths/12+IF($Q4761=1,0,EOSB))+N($M4761)+(N($L4761)+SI_Gross*N($M4761))*IF($Q4761=1,SI_O,SI_E))</f>
        <v/>
      </c>
      <c r="AN4761" s="41">
        <f>IF($R4761=0,0,(IF($Q4761=1,MedO,MedE+Ticket)+Training)/12)</f>
        <v/>
      </c>
    </row>
    <row r="4762">
      <c r="I4762" s="35" t="n"/>
      <c r="J4762" s="35" t="n"/>
      <c r="K4762" s="35" t="n"/>
      <c r="L4762" s="36" t="n"/>
      <c r="M4762" s="36" t="n"/>
      <c r="P4762" s="37" t="n"/>
      <c r="Q4762" s="38">
        <f>IF($C4762="",0,IF(OR(LOWER(TRIM($G4762))="omani",LOWER(TRIM($G4762))="oman",LOWER(TRIM($G4762))="om",LOWER(TRIM($G4762))="local"),1,0))</f>
        <v/>
      </c>
      <c r="R4762" s="38">
        <f>IF($C4762="",0,IF(OR(ISNUMBER(SEARCH("resign",$N4762)),ISNUMBER(SEARCH("terminat",$N4762)),ISNUMBER(SEARCH("inactive",$N4762)),ISNUMBER(SEARCH("vacan",$N4762)),ISNUMBER(SEARCH("deceased",$N4762)),ISNUMBER(SEARCH("separated",$N4762))),0,1))</f>
        <v/>
      </c>
      <c r="S4762">
        <f>IF(OR($R4762=0,NOT(ISNUMBER($I4762))),"",IFERROR(DATEDIF($I4762,DATE(FY,1,1),"y"),""))</f>
        <v/>
      </c>
      <c r="T4762">
        <f>IF(OR($R4762=0,NOT(ISNUMBER($J4762))),"",IFERROR(DATEDIF($J4762,DATE(FY,1,1),"y"),0))</f>
        <v/>
      </c>
      <c r="U4762" s="38">
        <f>IF(OR($R4762=0,NOT(ISNUMBER($I4762))),0,IF(YEAR($I4762)+IF($Q4762=1,RetAgeO,RetAgeE)=FY,MONTH($I4762),IF(YEAR($I4762)+IF($Q4762=1,RetAgeO,RetAgeE)&lt;FY,1,0)))</f>
        <v/>
      </c>
      <c r="V4762" s="38">
        <f>IF(OR($R4762=0,NOT(ISNUMBER($K4762))),0,IF(YEAR($K4762)=FY,MONTH($K4762),IF(YEAR($K4762)&lt;FY,1,0)))</f>
        <v/>
      </c>
      <c r="W4762" s="38">
        <f>IF($R4762=0,0,MIN(12,IF(AND(ISNUMBER($O4762),$O4762&gt;=1,$O4762&lt;=12),INT($O4762),12),IF(AND(RetireExit="Yes",$U4762&gt;0),$U4762,12),IF(AND(ContractExit="Yes",$V4762&gt;0),$V4762,12)))</f>
        <v/>
      </c>
      <c r="X4762" s="37">
        <f>IF(ISNUMBER($P4762),$P4762,IncPct)</f>
        <v/>
      </c>
      <c r="Y4762" s="39">
        <f>IF($W4762=0,0,MAX(0,MIN($W4762,IncMonth-1))+MAX(0,$W4762-IncMonth+1)*(1+$X4762))</f>
        <v/>
      </c>
      <c r="Z4762" s="40">
        <f>IF($C4762="",0,IFERROR(INDEX(Departments!$B$5:$B$54,MATCH($C4762,Departments!$A$5:$A$54,0)),0))</f>
        <v/>
      </c>
      <c r="AA4762" s="41">
        <f>N($L4762)*$Y4762</f>
        <v/>
      </c>
      <c r="AB4762" s="41">
        <f>N($M4762)*$Y4762</f>
        <v/>
      </c>
      <c r="AC4762" s="41">
        <f>$AA4762*$Z4762</f>
        <v/>
      </c>
      <c r="AD4762" s="41">
        <f>$AA4762*BonusMonths/12</f>
        <v/>
      </c>
      <c r="AE4762" s="41">
        <f>($AA4762+SI_Gross*$AB4762)*IF($Q4762=1,SI_O,SI_E)</f>
        <v/>
      </c>
      <c r="AF4762" s="41">
        <f>IF($Q4762=1,0,$AA4762*EOSB)</f>
        <v/>
      </c>
      <c r="AG4762" s="41">
        <f>$AN4762*$W4762</f>
        <v/>
      </c>
      <c r="AH4762" s="41">
        <f>SUM($AA4762:$AG4762)</f>
        <v/>
      </c>
      <c r="AI4762" s="41">
        <f>12*($AM4762+$AN4762)</f>
        <v/>
      </c>
      <c r="AJ4762" s="41">
        <f>$AM4762*((IncMonth-1)+(13-IncMonth)*(1+$X4762))+12*$AN4762</f>
        <v/>
      </c>
      <c r="AK4762" s="41">
        <f>IF($R4762=1,N($L4762)+N($M4762),0)</f>
        <v/>
      </c>
      <c r="AL4762">
        <f>IF($C4762="","",IF(N($L4762)&lt;=0,"Basic salary missing",IF(ISNA(MATCH($C4762,Departments!$A$5:$A$54,0)),"Department not on Departments sheet",IF(AND($I4762&lt;&gt;"",NOT(ISNUMBER($I4762))),"Date of birth is text, not a date",IF(AND($K4762&lt;&gt;"",NOT(ISNUMBER($K4762))),"Contract end is text, not a date","")))))</f>
        <v/>
      </c>
      <c r="AM4762" s="41">
        <f>IF($R4762=0,0,N($L4762)*(1+$Z4762+BonusMonths/12+IF($Q4762=1,0,EOSB))+N($M4762)+(N($L4762)+SI_Gross*N($M4762))*IF($Q4762=1,SI_O,SI_E))</f>
        <v/>
      </c>
      <c r="AN4762" s="41">
        <f>IF($R4762=0,0,(IF($Q4762=1,MedO,MedE+Ticket)+Training)/12)</f>
        <v/>
      </c>
    </row>
    <row r="4763">
      <c r="I4763" s="35" t="n"/>
      <c r="J4763" s="35" t="n"/>
      <c r="K4763" s="35" t="n"/>
      <c r="L4763" s="36" t="n"/>
      <c r="M4763" s="36" t="n"/>
      <c r="P4763" s="37" t="n"/>
      <c r="Q4763" s="38">
        <f>IF($C4763="",0,IF(OR(LOWER(TRIM($G4763))="omani",LOWER(TRIM($G4763))="oman",LOWER(TRIM($G4763))="om",LOWER(TRIM($G4763))="local"),1,0))</f>
        <v/>
      </c>
      <c r="R4763" s="38">
        <f>IF($C4763="",0,IF(OR(ISNUMBER(SEARCH("resign",$N4763)),ISNUMBER(SEARCH("terminat",$N4763)),ISNUMBER(SEARCH("inactive",$N4763)),ISNUMBER(SEARCH("vacan",$N4763)),ISNUMBER(SEARCH("deceased",$N4763)),ISNUMBER(SEARCH("separated",$N4763))),0,1))</f>
        <v/>
      </c>
      <c r="S4763">
        <f>IF(OR($R4763=0,NOT(ISNUMBER($I4763))),"",IFERROR(DATEDIF($I4763,DATE(FY,1,1),"y"),""))</f>
        <v/>
      </c>
      <c r="T4763">
        <f>IF(OR($R4763=0,NOT(ISNUMBER($J4763))),"",IFERROR(DATEDIF($J4763,DATE(FY,1,1),"y"),0))</f>
        <v/>
      </c>
      <c r="U4763" s="38">
        <f>IF(OR($R4763=0,NOT(ISNUMBER($I4763))),0,IF(YEAR($I4763)+IF($Q4763=1,RetAgeO,RetAgeE)=FY,MONTH($I4763),IF(YEAR($I4763)+IF($Q4763=1,RetAgeO,RetAgeE)&lt;FY,1,0)))</f>
        <v/>
      </c>
      <c r="V4763" s="38">
        <f>IF(OR($R4763=0,NOT(ISNUMBER($K4763))),0,IF(YEAR($K4763)=FY,MONTH($K4763),IF(YEAR($K4763)&lt;FY,1,0)))</f>
        <v/>
      </c>
      <c r="W4763" s="38">
        <f>IF($R4763=0,0,MIN(12,IF(AND(ISNUMBER($O4763),$O4763&gt;=1,$O4763&lt;=12),INT($O4763),12),IF(AND(RetireExit="Yes",$U4763&gt;0),$U4763,12),IF(AND(ContractExit="Yes",$V4763&gt;0),$V4763,12)))</f>
        <v/>
      </c>
      <c r="X4763" s="37">
        <f>IF(ISNUMBER($P4763),$P4763,IncPct)</f>
        <v/>
      </c>
      <c r="Y4763" s="39">
        <f>IF($W4763=0,0,MAX(0,MIN($W4763,IncMonth-1))+MAX(0,$W4763-IncMonth+1)*(1+$X4763))</f>
        <v/>
      </c>
      <c r="Z4763" s="40">
        <f>IF($C4763="",0,IFERROR(INDEX(Departments!$B$5:$B$54,MATCH($C4763,Departments!$A$5:$A$54,0)),0))</f>
        <v/>
      </c>
      <c r="AA4763" s="41">
        <f>N($L4763)*$Y4763</f>
        <v/>
      </c>
      <c r="AB4763" s="41">
        <f>N($M4763)*$Y4763</f>
        <v/>
      </c>
      <c r="AC4763" s="41">
        <f>$AA4763*$Z4763</f>
        <v/>
      </c>
      <c r="AD4763" s="41">
        <f>$AA4763*BonusMonths/12</f>
        <v/>
      </c>
      <c r="AE4763" s="41">
        <f>($AA4763+SI_Gross*$AB4763)*IF($Q4763=1,SI_O,SI_E)</f>
        <v/>
      </c>
      <c r="AF4763" s="41">
        <f>IF($Q4763=1,0,$AA4763*EOSB)</f>
        <v/>
      </c>
      <c r="AG4763" s="41">
        <f>$AN4763*$W4763</f>
        <v/>
      </c>
      <c r="AH4763" s="41">
        <f>SUM($AA4763:$AG4763)</f>
        <v/>
      </c>
      <c r="AI4763" s="41">
        <f>12*($AM4763+$AN4763)</f>
        <v/>
      </c>
      <c r="AJ4763" s="41">
        <f>$AM4763*((IncMonth-1)+(13-IncMonth)*(1+$X4763))+12*$AN4763</f>
        <v/>
      </c>
      <c r="AK4763" s="41">
        <f>IF($R4763=1,N($L4763)+N($M4763),0)</f>
        <v/>
      </c>
      <c r="AL4763">
        <f>IF($C4763="","",IF(N($L4763)&lt;=0,"Basic salary missing",IF(ISNA(MATCH($C4763,Departments!$A$5:$A$54,0)),"Department not on Departments sheet",IF(AND($I4763&lt;&gt;"",NOT(ISNUMBER($I4763))),"Date of birth is text, not a date",IF(AND($K4763&lt;&gt;"",NOT(ISNUMBER($K4763))),"Contract end is text, not a date","")))))</f>
        <v/>
      </c>
      <c r="AM4763" s="41">
        <f>IF($R4763=0,0,N($L4763)*(1+$Z4763+BonusMonths/12+IF($Q4763=1,0,EOSB))+N($M4763)+(N($L4763)+SI_Gross*N($M4763))*IF($Q4763=1,SI_O,SI_E))</f>
        <v/>
      </c>
      <c r="AN4763" s="41">
        <f>IF($R4763=0,0,(IF($Q4763=1,MedO,MedE+Ticket)+Training)/12)</f>
        <v/>
      </c>
    </row>
    <row r="4764">
      <c r="I4764" s="35" t="n"/>
      <c r="J4764" s="35" t="n"/>
      <c r="K4764" s="35" t="n"/>
      <c r="L4764" s="36" t="n"/>
      <c r="M4764" s="36" t="n"/>
      <c r="P4764" s="37" t="n"/>
      <c r="Q4764" s="38">
        <f>IF($C4764="",0,IF(OR(LOWER(TRIM($G4764))="omani",LOWER(TRIM($G4764))="oman",LOWER(TRIM($G4764))="om",LOWER(TRIM($G4764))="local"),1,0))</f>
        <v/>
      </c>
      <c r="R4764" s="38">
        <f>IF($C4764="",0,IF(OR(ISNUMBER(SEARCH("resign",$N4764)),ISNUMBER(SEARCH("terminat",$N4764)),ISNUMBER(SEARCH("inactive",$N4764)),ISNUMBER(SEARCH("vacan",$N4764)),ISNUMBER(SEARCH("deceased",$N4764)),ISNUMBER(SEARCH("separated",$N4764))),0,1))</f>
        <v/>
      </c>
      <c r="S4764">
        <f>IF(OR($R4764=0,NOT(ISNUMBER($I4764))),"",IFERROR(DATEDIF($I4764,DATE(FY,1,1),"y"),""))</f>
        <v/>
      </c>
      <c r="T4764">
        <f>IF(OR($R4764=0,NOT(ISNUMBER($J4764))),"",IFERROR(DATEDIF($J4764,DATE(FY,1,1),"y"),0))</f>
        <v/>
      </c>
      <c r="U4764" s="38">
        <f>IF(OR($R4764=0,NOT(ISNUMBER($I4764))),0,IF(YEAR($I4764)+IF($Q4764=1,RetAgeO,RetAgeE)=FY,MONTH($I4764),IF(YEAR($I4764)+IF($Q4764=1,RetAgeO,RetAgeE)&lt;FY,1,0)))</f>
        <v/>
      </c>
      <c r="V4764" s="38">
        <f>IF(OR($R4764=0,NOT(ISNUMBER($K4764))),0,IF(YEAR($K4764)=FY,MONTH($K4764),IF(YEAR($K4764)&lt;FY,1,0)))</f>
        <v/>
      </c>
      <c r="W4764" s="38">
        <f>IF($R4764=0,0,MIN(12,IF(AND(ISNUMBER($O4764),$O4764&gt;=1,$O4764&lt;=12),INT($O4764),12),IF(AND(RetireExit="Yes",$U4764&gt;0),$U4764,12),IF(AND(ContractExit="Yes",$V4764&gt;0),$V4764,12)))</f>
        <v/>
      </c>
      <c r="X4764" s="37">
        <f>IF(ISNUMBER($P4764),$P4764,IncPct)</f>
        <v/>
      </c>
      <c r="Y4764" s="39">
        <f>IF($W4764=0,0,MAX(0,MIN($W4764,IncMonth-1))+MAX(0,$W4764-IncMonth+1)*(1+$X4764))</f>
        <v/>
      </c>
      <c r="Z4764" s="40">
        <f>IF($C4764="",0,IFERROR(INDEX(Departments!$B$5:$B$54,MATCH($C4764,Departments!$A$5:$A$54,0)),0))</f>
        <v/>
      </c>
      <c r="AA4764" s="41">
        <f>N($L4764)*$Y4764</f>
        <v/>
      </c>
      <c r="AB4764" s="41">
        <f>N($M4764)*$Y4764</f>
        <v/>
      </c>
      <c r="AC4764" s="41">
        <f>$AA4764*$Z4764</f>
        <v/>
      </c>
      <c r="AD4764" s="41">
        <f>$AA4764*BonusMonths/12</f>
        <v/>
      </c>
      <c r="AE4764" s="41">
        <f>($AA4764+SI_Gross*$AB4764)*IF($Q4764=1,SI_O,SI_E)</f>
        <v/>
      </c>
      <c r="AF4764" s="41">
        <f>IF($Q4764=1,0,$AA4764*EOSB)</f>
        <v/>
      </c>
      <c r="AG4764" s="41">
        <f>$AN4764*$W4764</f>
        <v/>
      </c>
      <c r="AH4764" s="41">
        <f>SUM($AA4764:$AG4764)</f>
        <v/>
      </c>
      <c r="AI4764" s="41">
        <f>12*($AM4764+$AN4764)</f>
        <v/>
      </c>
      <c r="AJ4764" s="41">
        <f>$AM4764*((IncMonth-1)+(13-IncMonth)*(1+$X4764))+12*$AN4764</f>
        <v/>
      </c>
      <c r="AK4764" s="41">
        <f>IF($R4764=1,N($L4764)+N($M4764),0)</f>
        <v/>
      </c>
      <c r="AL4764">
        <f>IF($C4764="","",IF(N($L4764)&lt;=0,"Basic salary missing",IF(ISNA(MATCH($C4764,Departments!$A$5:$A$54,0)),"Department not on Departments sheet",IF(AND($I4764&lt;&gt;"",NOT(ISNUMBER($I4764))),"Date of birth is text, not a date",IF(AND($K4764&lt;&gt;"",NOT(ISNUMBER($K4764))),"Contract end is text, not a date","")))))</f>
        <v/>
      </c>
      <c r="AM4764" s="41">
        <f>IF($R4764=0,0,N($L4764)*(1+$Z4764+BonusMonths/12+IF($Q4764=1,0,EOSB))+N($M4764)+(N($L4764)+SI_Gross*N($M4764))*IF($Q4764=1,SI_O,SI_E))</f>
        <v/>
      </c>
      <c r="AN4764" s="41">
        <f>IF($R4764=0,0,(IF($Q4764=1,MedO,MedE+Ticket)+Training)/12)</f>
        <v/>
      </c>
    </row>
    <row r="4765">
      <c r="I4765" s="35" t="n"/>
      <c r="J4765" s="35" t="n"/>
      <c r="K4765" s="35" t="n"/>
      <c r="L4765" s="36" t="n"/>
      <c r="M4765" s="36" t="n"/>
      <c r="P4765" s="37" t="n"/>
      <c r="Q4765" s="38">
        <f>IF($C4765="",0,IF(OR(LOWER(TRIM($G4765))="omani",LOWER(TRIM($G4765))="oman",LOWER(TRIM($G4765))="om",LOWER(TRIM($G4765))="local"),1,0))</f>
        <v/>
      </c>
      <c r="R4765" s="38">
        <f>IF($C4765="",0,IF(OR(ISNUMBER(SEARCH("resign",$N4765)),ISNUMBER(SEARCH("terminat",$N4765)),ISNUMBER(SEARCH("inactive",$N4765)),ISNUMBER(SEARCH("vacan",$N4765)),ISNUMBER(SEARCH("deceased",$N4765)),ISNUMBER(SEARCH("separated",$N4765))),0,1))</f>
        <v/>
      </c>
      <c r="S4765">
        <f>IF(OR($R4765=0,NOT(ISNUMBER($I4765))),"",IFERROR(DATEDIF($I4765,DATE(FY,1,1),"y"),""))</f>
        <v/>
      </c>
      <c r="T4765">
        <f>IF(OR($R4765=0,NOT(ISNUMBER($J4765))),"",IFERROR(DATEDIF($J4765,DATE(FY,1,1),"y"),0))</f>
        <v/>
      </c>
      <c r="U4765" s="38">
        <f>IF(OR($R4765=0,NOT(ISNUMBER($I4765))),0,IF(YEAR($I4765)+IF($Q4765=1,RetAgeO,RetAgeE)=FY,MONTH($I4765),IF(YEAR($I4765)+IF($Q4765=1,RetAgeO,RetAgeE)&lt;FY,1,0)))</f>
        <v/>
      </c>
      <c r="V4765" s="38">
        <f>IF(OR($R4765=0,NOT(ISNUMBER($K4765))),0,IF(YEAR($K4765)=FY,MONTH($K4765),IF(YEAR($K4765)&lt;FY,1,0)))</f>
        <v/>
      </c>
      <c r="W4765" s="38">
        <f>IF($R4765=0,0,MIN(12,IF(AND(ISNUMBER($O4765),$O4765&gt;=1,$O4765&lt;=12),INT($O4765),12),IF(AND(RetireExit="Yes",$U4765&gt;0),$U4765,12),IF(AND(ContractExit="Yes",$V4765&gt;0),$V4765,12)))</f>
        <v/>
      </c>
      <c r="X4765" s="37">
        <f>IF(ISNUMBER($P4765),$P4765,IncPct)</f>
        <v/>
      </c>
      <c r="Y4765" s="39">
        <f>IF($W4765=0,0,MAX(0,MIN($W4765,IncMonth-1))+MAX(0,$W4765-IncMonth+1)*(1+$X4765))</f>
        <v/>
      </c>
      <c r="Z4765" s="40">
        <f>IF($C4765="",0,IFERROR(INDEX(Departments!$B$5:$B$54,MATCH($C4765,Departments!$A$5:$A$54,0)),0))</f>
        <v/>
      </c>
      <c r="AA4765" s="41">
        <f>N($L4765)*$Y4765</f>
        <v/>
      </c>
      <c r="AB4765" s="41">
        <f>N($M4765)*$Y4765</f>
        <v/>
      </c>
      <c r="AC4765" s="41">
        <f>$AA4765*$Z4765</f>
        <v/>
      </c>
      <c r="AD4765" s="41">
        <f>$AA4765*BonusMonths/12</f>
        <v/>
      </c>
      <c r="AE4765" s="41">
        <f>($AA4765+SI_Gross*$AB4765)*IF($Q4765=1,SI_O,SI_E)</f>
        <v/>
      </c>
      <c r="AF4765" s="41">
        <f>IF($Q4765=1,0,$AA4765*EOSB)</f>
        <v/>
      </c>
      <c r="AG4765" s="41">
        <f>$AN4765*$W4765</f>
        <v/>
      </c>
      <c r="AH4765" s="41">
        <f>SUM($AA4765:$AG4765)</f>
        <v/>
      </c>
      <c r="AI4765" s="41">
        <f>12*($AM4765+$AN4765)</f>
        <v/>
      </c>
      <c r="AJ4765" s="41">
        <f>$AM4765*((IncMonth-1)+(13-IncMonth)*(1+$X4765))+12*$AN4765</f>
        <v/>
      </c>
      <c r="AK4765" s="41">
        <f>IF($R4765=1,N($L4765)+N($M4765),0)</f>
        <v/>
      </c>
      <c r="AL4765">
        <f>IF($C4765="","",IF(N($L4765)&lt;=0,"Basic salary missing",IF(ISNA(MATCH($C4765,Departments!$A$5:$A$54,0)),"Department not on Departments sheet",IF(AND($I4765&lt;&gt;"",NOT(ISNUMBER($I4765))),"Date of birth is text, not a date",IF(AND($K4765&lt;&gt;"",NOT(ISNUMBER($K4765))),"Contract end is text, not a date","")))))</f>
        <v/>
      </c>
      <c r="AM4765" s="41">
        <f>IF($R4765=0,0,N($L4765)*(1+$Z4765+BonusMonths/12+IF($Q4765=1,0,EOSB))+N($M4765)+(N($L4765)+SI_Gross*N($M4765))*IF($Q4765=1,SI_O,SI_E))</f>
        <v/>
      </c>
      <c r="AN4765" s="41">
        <f>IF($R4765=0,0,(IF($Q4765=1,MedO,MedE+Ticket)+Training)/12)</f>
        <v/>
      </c>
    </row>
    <row r="4766">
      <c r="I4766" s="35" t="n"/>
      <c r="J4766" s="35" t="n"/>
      <c r="K4766" s="35" t="n"/>
      <c r="L4766" s="36" t="n"/>
      <c r="M4766" s="36" t="n"/>
      <c r="P4766" s="37" t="n"/>
      <c r="Q4766" s="38">
        <f>IF($C4766="",0,IF(OR(LOWER(TRIM($G4766))="omani",LOWER(TRIM($G4766))="oman",LOWER(TRIM($G4766))="om",LOWER(TRIM($G4766))="local"),1,0))</f>
        <v/>
      </c>
      <c r="R4766" s="38">
        <f>IF($C4766="",0,IF(OR(ISNUMBER(SEARCH("resign",$N4766)),ISNUMBER(SEARCH("terminat",$N4766)),ISNUMBER(SEARCH("inactive",$N4766)),ISNUMBER(SEARCH("vacan",$N4766)),ISNUMBER(SEARCH("deceased",$N4766)),ISNUMBER(SEARCH("separated",$N4766))),0,1))</f>
        <v/>
      </c>
      <c r="S4766">
        <f>IF(OR($R4766=0,NOT(ISNUMBER($I4766))),"",IFERROR(DATEDIF($I4766,DATE(FY,1,1),"y"),""))</f>
        <v/>
      </c>
      <c r="T4766">
        <f>IF(OR($R4766=0,NOT(ISNUMBER($J4766))),"",IFERROR(DATEDIF($J4766,DATE(FY,1,1),"y"),0))</f>
        <v/>
      </c>
      <c r="U4766" s="38">
        <f>IF(OR($R4766=0,NOT(ISNUMBER($I4766))),0,IF(YEAR($I4766)+IF($Q4766=1,RetAgeO,RetAgeE)=FY,MONTH($I4766),IF(YEAR($I4766)+IF($Q4766=1,RetAgeO,RetAgeE)&lt;FY,1,0)))</f>
        <v/>
      </c>
      <c r="V4766" s="38">
        <f>IF(OR($R4766=0,NOT(ISNUMBER($K4766))),0,IF(YEAR($K4766)=FY,MONTH($K4766),IF(YEAR($K4766)&lt;FY,1,0)))</f>
        <v/>
      </c>
      <c r="W4766" s="38">
        <f>IF($R4766=0,0,MIN(12,IF(AND(ISNUMBER($O4766),$O4766&gt;=1,$O4766&lt;=12),INT($O4766),12),IF(AND(RetireExit="Yes",$U4766&gt;0),$U4766,12),IF(AND(ContractExit="Yes",$V4766&gt;0),$V4766,12)))</f>
        <v/>
      </c>
      <c r="X4766" s="37">
        <f>IF(ISNUMBER($P4766),$P4766,IncPct)</f>
        <v/>
      </c>
      <c r="Y4766" s="39">
        <f>IF($W4766=0,0,MAX(0,MIN($W4766,IncMonth-1))+MAX(0,$W4766-IncMonth+1)*(1+$X4766))</f>
        <v/>
      </c>
      <c r="Z4766" s="40">
        <f>IF($C4766="",0,IFERROR(INDEX(Departments!$B$5:$B$54,MATCH($C4766,Departments!$A$5:$A$54,0)),0))</f>
        <v/>
      </c>
      <c r="AA4766" s="41">
        <f>N($L4766)*$Y4766</f>
        <v/>
      </c>
      <c r="AB4766" s="41">
        <f>N($M4766)*$Y4766</f>
        <v/>
      </c>
      <c r="AC4766" s="41">
        <f>$AA4766*$Z4766</f>
        <v/>
      </c>
      <c r="AD4766" s="41">
        <f>$AA4766*BonusMonths/12</f>
        <v/>
      </c>
      <c r="AE4766" s="41">
        <f>($AA4766+SI_Gross*$AB4766)*IF($Q4766=1,SI_O,SI_E)</f>
        <v/>
      </c>
      <c r="AF4766" s="41">
        <f>IF($Q4766=1,0,$AA4766*EOSB)</f>
        <v/>
      </c>
      <c r="AG4766" s="41">
        <f>$AN4766*$W4766</f>
        <v/>
      </c>
      <c r="AH4766" s="41">
        <f>SUM($AA4766:$AG4766)</f>
        <v/>
      </c>
      <c r="AI4766" s="41">
        <f>12*($AM4766+$AN4766)</f>
        <v/>
      </c>
      <c r="AJ4766" s="41">
        <f>$AM4766*((IncMonth-1)+(13-IncMonth)*(1+$X4766))+12*$AN4766</f>
        <v/>
      </c>
      <c r="AK4766" s="41">
        <f>IF($R4766=1,N($L4766)+N($M4766),0)</f>
        <v/>
      </c>
      <c r="AL4766">
        <f>IF($C4766="","",IF(N($L4766)&lt;=0,"Basic salary missing",IF(ISNA(MATCH($C4766,Departments!$A$5:$A$54,0)),"Department not on Departments sheet",IF(AND($I4766&lt;&gt;"",NOT(ISNUMBER($I4766))),"Date of birth is text, not a date",IF(AND($K4766&lt;&gt;"",NOT(ISNUMBER($K4766))),"Contract end is text, not a date","")))))</f>
        <v/>
      </c>
      <c r="AM4766" s="41">
        <f>IF($R4766=0,0,N($L4766)*(1+$Z4766+BonusMonths/12+IF($Q4766=1,0,EOSB))+N($M4766)+(N($L4766)+SI_Gross*N($M4766))*IF($Q4766=1,SI_O,SI_E))</f>
        <v/>
      </c>
      <c r="AN4766" s="41">
        <f>IF($R4766=0,0,(IF($Q4766=1,MedO,MedE+Ticket)+Training)/12)</f>
        <v/>
      </c>
    </row>
    <row r="4767">
      <c r="I4767" s="35" t="n"/>
      <c r="J4767" s="35" t="n"/>
      <c r="K4767" s="35" t="n"/>
      <c r="L4767" s="36" t="n"/>
      <c r="M4767" s="36" t="n"/>
      <c r="P4767" s="37" t="n"/>
      <c r="Q4767" s="38">
        <f>IF($C4767="",0,IF(OR(LOWER(TRIM($G4767))="omani",LOWER(TRIM($G4767))="oman",LOWER(TRIM($G4767))="om",LOWER(TRIM($G4767))="local"),1,0))</f>
        <v/>
      </c>
      <c r="R4767" s="38">
        <f>IF($C4767="",0,IF(OR(ISNUMBER(SEARCH("resign",$N4767)),ISNUMBER(SEARCH("terminat",$N4767)),ISNUMBER(SEARCH("inactive",$N4767)),ISNUMBER(SEARCH("vacan",$N4767)),ISNUMBER(SEARCH("deceased",$N4767)),ISNUMBER(SEARCH("separated",$N4767))),0,1))</f>
        <v/>
      </c>
      <c r="S4767">
        <f>IF(OR($R4767=0,NOT(ISNUMBER($I4767))),"",IFERROR(DATEDIF($I4767,DATE(FY,1,1),"y"),""))</f>
        <v/>
      </c>
      <c r="T4767">
        <f>IF(OR($R4767=0,NOT(ISNUMBER($J4767))),"",IFERROR(DATEDIF($J4767,DATE(FY,1,1),"y"),0))</f>
        <v/>
      </c>
      <c r="U4767" s="38">
        <f>IF(OR($R4767=0,NOT(ISNUMBER($I4767))),0,IF(YEAR($I4767)+IF($Q4767=1,RetAgeO,RetAgeE)=FY,MONTH($I4767),IF(YEAR($I4767)+IF($Q4767=1,RetAgeO,RetAgeE)&lt;FY,1,0)))</f>
        <v/>
      </c>
      <c r="V4767" s="38">
        <f>IF(OR($R4767=0,NOT(ISNUMBER($K4767))),0,IF(YEAR($K4767)=FY,MONTH($K4767),IF(YEAR($K4767)&lt;FY,1,0)))</f>
        <v/>
      </c>
      <c r="W4767" s="38">
        <f>IF($R4767=0,0,MIN(12,IF(AND(ISNUMBER($O4767),$O4767&gt;=1,$O4767&lt;=12),INT($O4767),12),IF(AND(RetireExit="Yes",$U4767&gt;0),$U4767,12),IF(AND(ContractExit="Yes",$V4767&gt;0),$V4767,12)))</f>
        <v/>
      </c>
      <c r="X4767" s="37">
        <f>IF(ISNUMBER($P4767),$P4767,IncPct)</f>
        <v/>
      </c>
      <c r="Y4767" s="39">
        <f>IF($W4767=0,0,MAX(0,MIN($W4767,IncMonth-1))+MAX(0,$W4767-IncMonth+1)*(1+$X4767))</f>
        <v/>
      </c>
      <c r="Z4767" s="40">
        <f>IF($C4767="",0,IFERROR(INDEX(Departments!$B$5:$B$54,MATCH($C4767,Departments!$A$5:$A$54,0)),0))</f>
        <v/>
      </c>
      <c r="AA4767" s="41">
        <f>N($L4767)*$Y4767</f>
        <v/>
      </c>
      <c r="AB4767" s="41">
        <f>N($M4767)*$Y4767</f>
        <v/>
      </c>
      <c r="AC4767" s="41">
        <f>$AA4767*$Z4767</f>
        <v/>
      </c>
      <c r="AD4767" s="41">
        <f>$AA4767*BonusMonths/12</f>
        <v/>
      </c>
      <c r="AE4767" s="41">
        <f>($AA4767+SI_Gross*$AB4767)*IF($Q4767=1,SI_O,SI_E)</f>
        <v/>
      </c>
      <c r="AF4767" s="41">
        <f>IF($Q4767=1,0,$AA4767*EOSB)</f>
        <v/>
      </c>
      <c r="AG4767" s="41">
        <f>$AN4767*$W4767</f>
        <v/>
      </c>
      <c r="AH4767" s="41">
        <f>SUM($AA4767:$AG4767)</f>
        <v/>
      </c>
      <c r="AI4767" s="41">
        <f>12*($AM4767+$AN4767)</f>
        <v/>
      </c>
      <c r="AJ4767" s="41">
        <f>$AM4767*((IncMonth-1)+(13-IncMonth)*(1+$X4767))+12*$AN4767</f>
        <v/>
      </c>
      <c r="AK4767" s="41">
        <f>IF($R4767=1,N($L4767)+N($M4767),0)</f>
        <v/>
      </c>
      <c r="AL4767">
        <f>IF($C4767="","",IF(N($L4767)&lt;=0,"Basic salary missing",IF(ISNA(MATCH($C4767,Departments!$A$5:$A$54,0)),"Department not on Departments sheet",IF(AND($I4767&lt;&gt;"",NOT(ISNUMBER($I4767))),"Date of birth is text, not a date",IF(AND($K4767&lt;&gt;"",NOT(ISNUMBER($K4767))),"Contract end is text, not a date","")))))</f>
        <v/>
      </c>
      <c r="AM4767" s="41">
        <f>IF($R4767=0,0,N($L4767)*(1+$Z4767+BonusMonths/12+IF($Q4767=1,0,EOSB))+N($M4767)+(N($L4767)+SI_Gross*N($M4767))*IF($Q4767=1,SI_O,SI_E))</f>
        <v/>
      </c>
      <c r="AN4767" s="41">
        <f>IF($R4767=0,0,(IF($Q4767=1,MedO,MedE+Ticket)+Training)/12)</f>
        <v/>
      </c>
    </row>
    <row r="4768">
      <c r="I4768" s="35" t="n"/>
      <c r="J4768" s="35" t="n"/>
      <c r="K4768" s="35" t="n"/>
      <c r="L4768" s="36" t="n"/>
      <c r="M4768" s="36" t="n"/>
      <c r="P4768" s="37" t="n"/>
      <c r="Q4768" s="38">
        <f>IF($C4768="",0,IF(OR(LOWER(TRIM($G4768))="omani",LOWER(TRIM($G4768))="oman",LOWER(TRIM($G4768))="om",LOWER(TRIM($G4768))="local"),1,0))</f>
        <v/>
      </c>
      <c r="R4768" s="38">
        <f>IF($C4768="",0,IF(OR(ISNUMBER(SEARCH("resign",$N4768)),ISNUMBER(SEARCH("terminat",$N4768)),ISNUMBER(SEARCH("inactive",$N4768)),ISNUMBER(SEARCH("vacan",$N4768)),ISNUMBER(SEARCH("deceased",$N4768)),ISNUMBER(SEARCH("separated",$N4768))),0,1))</f>
        <v/>
      </c>
      <c r="S4768">
        <f>IF(OR($R4768=0,NOT(ISNUMBER($I4768))),"",IFERROR(DATEDIF($I4768,DATE(FY,1,1),"y"),""))</f>
        <v/>
      </c>
      <c r="T4768">
        <f>IF(OR($R4768=0,NOT(ISNUMBER($J4768))),"",IFERROR(DATEDIF($J4768,DATE(FY,1,1),"y"),0))</f>
        <v/>
      </c>
      <c r="U4768" s="38">
        <f>IF(OR($R4768=0,NOT(ISNUMBER($I4768))),0,IF(YEAR($I4768)+IF($Q4768=1,RetAgeO,RetAgeE)=FY,MONTH($I4768),IF(YEAR($I4768)+IF($Q4768=1,RetAgeO,RetAgeE)&lt;FY,1,0)))</f>
        <v/>
      </c>
      <c r="V4768" s="38">
        <f>IF(OR($R4768=0,NOT(ISNUMBER($K4768))),0,IF(YEAR($K4768)=FY,MONTH($K4768),IF(YEAR($K4768)&lt;FY,1,0)))</f>
        <v/>
      </c>
      <c r="W4768" s="38">
        <f>IF($R4768=0,0,MIN(12,IF(AND(ISNUMBER($O4768),$O4768&gt;=1,$O4768&lt;=12),INT($O4768),12),IF(AND(RetireExit="Yes",$U4768&gt;0),$U4768,12),IF(AND(ContractExit="Yes",$V4768&gt;0),$V4768,12)))</f>
        <v/>
      </c>
      <c r="X4768" s="37">
        <f>IF(ISNUMBER($P4768),$P4768,IncPct)</f>
        <v/>
      </c>
      <c r="Y4768" s="39">
        <f>IF($W4768=0,0,MAX(0,MIN($W4768,IncMonth-1))+MAX(0,$W4768-IncMonth+1)*(1+$X4768))</f>
        <v/>
      </c>
      <c r="Z4768" s="40">
        <f>IF($C4768="",0,IFERROR(INDEX(Departments!$B$5:$B$54,MATCH($C4768,Departments!$A$5:$A$54,0)),0))</f>
        <v/>
      </c>
      <c r="AA4768" s="41">
        <f>N($L4768)*$Y4768</f>
        <v/>
      </c>
      <c r="AB4768" s="41">
        <f>N($M4768)*$Y4768</f>
        <v/>
      </c>
      <c r="AC4768" s="41">
        <f>$AA4768*$Z4768</f>
        <v/>
      </c>
      <c r="AD4768" s="41">
        <f>$AA4768*BonusMonths/12</f>
        <v/>
      </c>
      <c r="AE4768" s="41">
        <f>($AA4768+SI_Gross*$AB4768)*IF($Q4768=1,SI_O,SI_E)</f>
        <v/>
      </c>
      <c r="AF4768" s="41">
        <f>IF($Q4768=1,0,$AA4768*EOSB)</f>
        <v/>
      </c>
      <c r="AG4768" s="41">
        <f>$AN4768*$W4768</f>
        <v/>
      </c>
      <c r="AH4768" s="41">
        <f>SUM($AA4768:$AG4768)</f>
        <v/>
      </c>
      <c r="AI4768" s="41">
        <f>12*($AM4768+$AN4768)</f>
        <v/>
      </c>
      <c r="AJ4768" s="41">
        <f>$AM4768*((IncMonth-1)+(13-IncMonth)*(1+$X4768))+12*$AN4768</f>
        <v/>
      </c>
      <c r="AK4768" s="41">
        <f>IF($R4768=1,N($L4768)+N($M4768),0)</f>
        <v/>
      </c>
      <c r="AL4768">
        <f>IF($C4768="","",IF(N($L4768)&lt;=0,"Basic salary missing",IF(ISNA(MATCH($C4768,Departments!$A$5:$A$54,0)),"Department not on Departments sheet",IF(AND($I4768&lt;&gt;"",NOT(ISNUMBER($I4768))),"Date of birth is text, not a date",IF(AND($K4768&lt;&gt;"",NOT(ISNUMBER($K4768))),"Contract end is text, not a date","")))))</f>
        <v/>
      </c>
      <c r="AM4768" s="41">
        <f>IF($R4768=0,0,N($L4768)*(1+$Z4768+BonusMonths/12+IF($Q4768=1,0,EOSB))+N($M4768)+(N($L4768)+SI_Gross*N($M4768))*IF($Q4768=1,SI_O,SI_E))</f>
        <v/>
      </c>
      <c r="AN4768" s="41">
        <f>IF($R4768=0,0,(IF($Q4768=1,MedO,MedE+Ticket)+Training)/12)</f>
        <v/>
      </c>
    </row>
    <row r="4769">
      <c r="I4769" s="35" t="n"/>
      <c r="J4769" s="35" t="n"/>
      <c r="K4769" s="35" t="n"/>
      <c r="L4769" s="36" t="n"/>
      <c r="M4769" s="36" t="n"/>
      <c r="P4769" s="37" t="n"/>
      <c r="Q4769" s="38">
        <f>IF($C4769="",0,IF(OR(LOWER(TRIM($G4769))="omani",LOWER(TRIM($G4769))="oman",LOWER(TRIM($G4769))="om",LOWER(TRIM($G4769))="local"),1,0))</f>
        <v/>
      </c>
      <c r="R4769" s="38">
        <f>IF($C4769="",0,IF(OR(ISNUMBER(SEARCH("resign",$N4769)),ISNUMBER(SEARCH("terminat",$N4769)),ISNUMBER(SEARCH("inactive",$N4769)),ISNUMBER(SEARCH("vacan",$N4769)),ISNUMBER(SEARCH("deceased",$N4769)),ISNUMBER(SEARCH("separated",$N4769))),0,1))</f>
        <v/>
      </c>
      <c r="S4769">
        <f>IF(OR($R4769=0,NOT(ISNUMBER($I4769))),"",IFERROR(DATEDIF($I4769,DATE(FY,1,1),"y"),""))</f>
        <v/>
      </c>
      <c r="T4769">
        <f>IF(OR($R4769=0,NOT(ISNUMBER($J4769))),"",IFERROR(DATEDIF($J4769,DATE(FY,1,1),"y"),0))</f>
        <v/>
      </c>
      <c r="U4769" s="38">
        <f>IF(OR($R4769=0,NOT(ISNUMBER($I4769))),0,IF(YEAR($I4769)+IF($Q4769=1,RetAgeO,RetAgeE)=FY,MONTH($I4769),IF(YEAR($I4769)+IF($Q4769=1,RetAgeO,RetAgeE)&lt;FY,1,0)))</f>
        <v/>
      </c>
      <c r="V4769" s="38">
        <f>IF(OR($R4769=0,NOT(ISNUMBER($K4769))),0,IF(YEAR($K4769)=FY,MONTH($K4769),IF(YEAR($K4769)&lt;FY,1,0)))</f>
        <v/>
      </c>
      <c r="W4769" s="38">
        <f>IF($R4769=0,0,MIN(12,IF(AND(ISNUMBER($O4769),$O4769&gt;=1,$O4769&lt;=12),INT($O4769),12),IF(AND(RetireExit="Yes",$U4769&gt;0),$U4769,12),IF(AND(ContractExit="Yes",$V4769&gt;0),$V4769,12)))</f>
        <v/>
      </c>
      <c r="X4769" s="37">
        <f>IF(ISNUMBER($P4769),$P4769,IncPct)</f>
        <v/>
      </c>
      <c r="Y4769" s="39">
        <f>IF($W4769=0,0,MAX(0,MIN($W4769,IncMonth-1))+MAX(0,$W4769-IncMonth+1)*(1+$X4769))</f>
        <v/>
      </c>
      <c r="Z4769" s="40">
        <f>IF($C4769="",0,IFERROR(INDEX(Departments!$B$5:$B$54,MATCH($C4769,Departments!$A$5:$A$54,0)),0))</f>
        <v/>
      </c>
      <c r="AA4769" s="41">
        <f>N($L4769)*$Y4769</f>
        <v/>
      </c>
      <c r="AB4769" s="41">
        <f>N($M4769)*$Y4769</f>
        <v/>
      </c>
      <c r="AC4769" s="41">
        <f>$AA4769*$Z4769</f>
        <v/>
      </c>
      <c r="AD4769" s="41">
        <f>$AA4769*BonusMonths/12</f>
        <v/>
      </c>
      <c r="AE4769" s="41">
        <f>($AA4769+SI_Gross*$AB4769)*IF($Q4769=1,SI_O,SI_E)</f>
        <v/>
      </c>
      <c r="AF4769" s="41">
        <f>IF($Q4769=1,0,$AA4769*EOSB)</f>
        <v/>
      </c>
      <c r="AG4769" s="41">
        <f>$AN4769*$W4769</f>
        <v/>
      </c>
      <c r="AH4769" s="41">
        <f>SUM($AA4769:$AG4769)</f>
        <v/>
      </c>
      <c r="AI4769" s="41">
        <f>12*($AM4769+$AN4769)</f>
        <v/>
      </c>
      <c r="AJ4769" s="41">
        <f>$AM4769*((IncMonth-1)+(13-IncMonth)*(1+$X4769))+12*$AN4769</f>
        <v/>
      </c>
      <c r="AK4769" s="41">
        <f>IF($R4769=1,N($L4769)+N($M4769),0)</f>
        <v/>
      </c>
      <c r="AL4769">
        <f>IF($C4769="","",IF(N($L4769)&lt;=0,"Basic salary missing",IF(ISNA(MATCH($C4769,Departments!$A$5:$A$54,0)),"Department not on Departments sheet",IF(AND($I4769&lt;&gt;"",NOT(ISNUMBER($I4769))),"Date of birth is text, not a date",IF(AND($K4769&lt;&gt;"",NOT(ISNUMBER($K4769))),"Contract end is text, not a date","")))))</f>
        <v/>
      </c>
      <c r="AM4769" s="41">
        <f>IF($R4769=0,0,N($L4769)*(1+$Z4769+BonusMonths/12+IF($Q4769=1,0,EOSB))+N($M4769)+(N($L4769)+SI_Gross*N($M4769))*IF($Q4769=1,SI_O,SI_E))</f>
        <v/>
      </c>
      <c r="AN4769" s="41">
        <f>IF($R4769=0,0,(IF($Q4769=1,MedO,MedE+Ticket)+Training)/12)</f>
        <v/>
      </c>
    </row>
    <row r="4770">
      <c r="I4770" s="35" t="n"/>
      <c r="J4770" s="35" t="n"/>
      <c r="K4770" s="35" t="n"/>
      <c r="L4770" s="36" t="n"/>
      <c r="M4770" s="36" t="n"/>
      <c r="P4770" s="37" t="n"/>
      <c r="Q4770" s="38">
        <f>IF($C4770="",0,IF(OR(LOWER(TRIM($G4770))="omani",LOWER(TRIM($G4770))="oman",LOWER(TRIM($G4770))="om",LOWER(TRIM($G4770))="local"),1,0))</f>
        <v/>
      </c>
      <c r="R4770" s="38">
        <f>IF($C4770="",0,IF(OR(ISNUMBER(SEARCH("resign",$N4770)),ISNUMBER(SEARCH("terminat",$N4770)),ISNUMBER(SEARCH("inactive",$N4770)),ISNUMBER(SEARCH("vacan",$N4770)),ISNUMBER(SEARCH("deceased",$N4770)),ISNUMBER(SEARCH("separated",$N4770))),0,1))</f>
        <v/>
      </c>
      <c r="S4770">
        <f>IF(OR($R4770=0,NOT(ISNUMBER($I4770))),"",IFERROR(DATEDIF($I4770,DATE(FY,1,1),"y"),""))</f>
        <v/>
      </c>
      <c r="T4770">
        <f>IF(OR($R4770=0,NOT(ISNUMBER($J4770))),"",IFERROR(DATEDIF($J4770,DATE(FY,1,1),"y"),0))</f>
        <v/>
      </c>
      <c r="U4770" s="38">
        <f>IF(OR($R4770=0,NOT(ISNUMBER($I4770))),0,IF(YEAR($I4770)+IF($Q4770=1,RetAgeO,RetAgeE)=FY,MONTH($I4770),IF(YEAR($I4770)+IF($Q4770=1,RetAgeO,RetAgeE)&lt;FY,1,0)))</f>
        <v/>
      </c>
      <c r="V4770" s="38">
        <f>IF(OR($R4770=0,NOT(ISNUMBER($K4770))),0,IF(YEAR($K4770)=FY,MONTH($K4770),IF(YEAR($K4770)&lt;FY,1,0)))</f>
        <v/>
      </c>
      <c r="W4770" s="38">
        <f>IF($R4770=0,0,MIN(12,IF(AND(ISNUMBER($O4770),$O4770&gt;=1,$O4770&lt;=12),INT($O4770),12),IF(AND(RetireExit="Yes",$U4770&gt;0),$U4770,12),IF(AND(ContractExit="Yes",$V4770&gt;0),$V4770,12)))</f>
        <v/>
      </c>
      <c r="X4770" s="37">
        <f>IF(ISNUMBER($P4770),$P4770,IncPct)</f>
        <v/>
      </c>
      <c r="Y4770" s="39">
        <f>IF($W4770=0,0,MAX(0,MIN($W4770,IncMonth-1))+MAX(0,$W4770-IncMonth+1)*(1+$X4770))</f>
        <v/>
      </c>
      <c r="Z4770" s="40">
        <f>IF($C4770="",0,IFERROR(INDEX(Departments!$B$5:$B$54,MATCH($C4770,Departments!$A$5:$A$54,0)),0))</f>
        <v/>
      </c>
      <c r="AA4770" s="41">
        <f>N($L4770)*$Y4770</f>
        <v/>
      </c>
      <c r="AB4770" s="41">
        <f>N($M4770)*$Y4770</f>
        <v/>
      </c>
      <c r="AC4770" s="41">
        <f>$AA4770*$Z4770</f>
        <v/>
      </c>
      <c r="AD4770" s="41">
        <f>$AA4770*BonusMonths/12</f>
        <v/>
      </c>
      <c r="AE4770" s="41">
        <f>($AA4770+SI_Gross*$AB4770)*IF($Q4770=1,SI_O,SI_E)</f>
        <v/>
      </c>
      <c r="AF4770" s="41">
        <f>IF($Q4770=1,0,$AA4770*EOSB)</f>
        <v/>
      </c>
      <c r="AG4770" s="41">
        <f>$AN4770*$W4770</f>
        <v/>
      </c>
      <c r="AH4770" s="41">
        <f>SUM($AA4770:$AG4770)</f>
        <v/>
      </c>
      <c r="AI4770" s="41">
        <f>12*($AM4770+$AN4770)</f>
        <v/>
      </c>
      <c r="AJ4770" s="41">
        <f>$AM4770*((IncMonth-1)+(13-IncMonth)*(1+$X4770))+12*$AN4770</f>
        <v/>
      </c>
      <c r="AK4770" s="41">
        <f>IF($R4770=1,N($L4770)+N($M4770),0)</f>
        <v/>
      </c>
      <c r="AL4770">
        <f>IF($C4770="","",IF(N($L4770)&lt;=0,"Basic salary missing",IF(ISNA(MATCH($C4770,Departments!$A$5:$A$54,0)),"Department not on Departments sheet",IF(AND($I4770&lt;&gt;"",NOT(ISNUMBER($I4770))),"Date of birth is text, not a date",IF(AND($K4770&lt;&gt;"",NOT(ISNUMBER($K4770))),"Contract end is text, not a date","")))))</f>
        <v/>
      </c>
      <c r="AM4770" s="41">
        <f>IF($R4770=0,0,N($L4770)*(1+$Z4770+BonusMonths/12+IF($Q4770=1,0,EOSB))+N($M4770)+(N($L4770)+SI_Gross*N($M4770))*IF($Q4770=1,SI_O,SI_E))</f>
        <v/>
      </c>
      <c r="AN4770" s="41">
        <f>IF($R4770=0,0,(IF($Q4770=1,MedO,MedE+Ticket)+Training)/12)</f>
        <v/>
      </c>
    </row>
    <row r="4771">
      <c r="I4771" s="35" t="n"/>
      <c r="J4771" s="35" t="n"/>
      <c r="K4771" s="35" t="n"/>
      <c r="L4771" s="36" t="n"/>
      <c r="M4771" s="36" t="n"/>
      <c r="P4771" s="37" t="n"/>
      <c r="Q4771" s="38">
        <f>IF($C4771="",0,IF(OR(LOWER(TRIM($G4771))="omani",LOWER(TRIM($G4771))="oman",LOWER(TRIM($G4771))="om",LOWER(TRIM($G4771))="local"),1,0))</f>
        <v/>
      </c>
      <c r="R4771" s="38">
        <f>IF($C4771="",0,IF(OR(ISNUMBER(SEARCH("resign",$N4771)),ISNUMBER(SEARCH("terminat",$N4771)),ISNUMBER(SEARCH("inactive",$N4771)),ISNUMBER(SEARCH("vacan",$N4771)),ISNUMBER(SEARCH("deceased",$N4771)),ISNUMBER(SEARCH("separated",$N4771))),0,1))</f>
        <v/>
      </c>
      <c r="S4771">
        <f>IF(OR($R4771=0,NOT(ISNUMBER($I4771))),"",IFERROR(DATEDIF($I4771,DATE(FY,1,1),"y"),""))</f>
        <v/>
      </c>
      <c r="T4771">
        <f>IF(OR($R4771=0,NOT(ISNUMBER($J4771))),"",IFERROR(DATEDIF($J4771,DATE(FY,1,1),"y"),0))</f>
        <v/>
      </c>
      <c r="U4771" s="38">
        <f>IF(OR($R4771=0,NOT(ISNUMBER($I4771))),0,IF(YEAR($I4771)+IF($Q4771=1,RetAgeO,RetAgeE)=FY,MONTH($I4771),IF(YEAR($I4771)+IF($Q4771=1,RetAgeO,RetAgeE)&lt;FY,1,0)))</f>
        <v/>
      </c>
      <c r="V4771" s="38">
        <f>IF(OR($R4771=0,NOT(ISNUMBER($K4771))),0,IF(YEAR($K4771)=FY,MONTH($K4771),IF(YEAR($K4771)&lt;FY,1,0)))</f>
        <v/>
      </c>
      <c r="W4771" s="38">
        <f>IF($R4771=0,0,MIN(12,IF(AND(ISNUMBER($O4771),$O4771&gt;=1,$O4771&lt;=12),INT($O4771),12),IF(AND(RetireExit="Yes",$U4771&gt;0),$U4771,12),IF(AND(ContractExit="Yes",$V4771&gt;0),$V4771,12)))</f>
        <v/>
      </c>
      <c r="X4771" s="37">
        <f>IF(ISNUMBER($P4771),$P4771,IncPct)</f>
        <v/>
      </c>
      <c r="Y4771" s="39">
        <f>IF($W4771=0,0,MAX(0,MIN($W4771,IncMonth-1))+MAX(0,$W4771-IncMonth+1)*(1+$X4771))</f>
        <v/>
      </c>
      <c r="Z4771" s="40">
        <f>IF($C4771="",0,IFERROR(INDEX(Departments!$B$5:$B$54,MATCH($C4771,Departments!$A$5:$A$54,0)),0))</f>
        <v/>
      </c>
      <c r="AA4771" s="41">
        <f>N($L4771)*$Y4771</f>
        <v/>
      </c>
      <c r="AB4771" s="41">
        <f>N($M4771)*$Y4771</f>
        <v/>
      </c>
      <c r="AC4771" s="41">
        <f>$AA4771*$Z4771</f>
        <v/>
      </c>
      <c r="AD4771" s="41">
        <f>$AA4771*BonusMonths/12</f>
        <v/>
      </c>
      <c r="AE4771" s="41">
        <f>($AA4771+SI_Gross*$AB4771)*IF($Q4771=1,SI_O,SI_E)</f>
        <v/>
      </c>
      <c r="AF4771" s="41">
        <f>IF($Q4771=1,0,$AA4771*EOSB)</f>
        <v/>
      </c>
      <c r="AG4771" s="41">
        <f>$AN4771*$W4771</f>
        <v/>
      </c>
      <c r="AH4771" s="41">
        <f>SUM($AA4771:$AG4771)</f>
        <v/>
      </c>
      <c r="AI4771" s="41">
        <f>12*($AM4771+$AN4771)</f>
        <v/>
      </c>
      <c r="AJ4771" s="41">
        <f>$AM4771*((IncMonth-1)+(13-IncMonth)*(1+$X4771))+12*$AN4771</f>
        <v/>
      </c>
      <c r="AK4771" s="41">
        <f>IF($R4771=1,N($L4771)+N($M4771),0)</f>
        <v/>
      </c>
      <c r="AL4771">
        <f>IF($C4771="","",IF(N($L4771)&lt;=0,"Basic salary missing",IF(ISNA(MATCH($C4771,Departments!$A$5:$A$54,0)),"Department not on Departments sheet",IF(AND($I4771&lt;&gt;"",NOT(ISNUMBER($I4771))),"Date of birth is text, not a date",IF(AND($K4771&lt;&gt;"",NOT(ISNUMBER($K4771))),"Contract end is text, not a date","")))))</f>
        <v/>
      </c>
      <c r="AM4771" s="41">
        <f>IF($R4771=0,0,N($L4771)*(1+$Z4771+BonusMonths/12+IF($Q4771=1,0,EOSB))+N($M4771)+(N($L4771)+SI_Gross*N($M4771))*IF($Q4771=1,SI_O,SI_E))</f>
        <v/>
      </c>
      <c r="AN4771" s="41">
        <f>IF($R4771=0,0,(IF($Q4771=1,MedO,MedE+Ticket)+Training)/12)</f>
        <v/>
      </c>
    </row>
    <row r="4772">
      <c r="I4772" s="35" t="n"/>
      <c r="J4772" s="35" t="n"/>
      <c r="K4772" s="35" t="n"/>
      <c r="L4772" s="36" t="n"/>
      <c r="M4772" s="36" t="n"/>
      <c r="P4772" s="37" t="n"/>
      <c r="Q4772" s="38">
        <f>IF($C4772="",0,IF(OR(LOWER(TRIM($G4772))="omani",LOWER(TRIM($G4772))="oman",LOWER(TRIM($G4772))="om",LOWER(TRIM($G4772))="local"),1,0))</f>
        <v/>
      </c>
      <c r="R4772" s="38">
        <f>IF($C4772="",0,IF(OR(ISNUMBER(SEARCH("resign",$N4772)),ISNUMBER(SEARCH("terminat",$N4772)),ISNUMBER(SEARCH("inactive",$N4772)),ISNUMBER(SEARCH("vacan",$N4772)),ISNUMBER(SEARCH("deceased",$N4772)),ISNUMBER(SEARCH("separated",$N4772))),0,1))</f>
        <v/>
      </c>
      <c r="S4772">
        <f>IF(OR($R4772=0,NOT(ISNUMBER($I4772))),"",IFERROR(DATEDIF($I4772,DATE(FY,1,1),"y"),""))</f>
        <v/>
      </c>
      <c r="T4772">
        <f>IF(OR($R4772=0,NOT(ISNUMBER($J4772))),"",IFERROR(DATEDIF($J4772,DATE(FY,1,1),"y"),0))</f>
        <v/>
      </c>
      <c r="U4772" s="38">
        <f>IF(OR($R4772=0,NOT(ISNUMBER($I4772))),0,IF(YEAR($I4772)+IF($Q4772=1,RetAgeO,RetAgeE)=FY,MONTH($I4772),IF(YEAR($I4772)+IF($Q4772=1,RetAgeO,RetAgeE)&lt;FY,1,0)))</f>
        <v/>
      </c>
      <c r="V4772" s="38">
        <f>IF(OR($R4772=0,NOT(ISNUMBER($K4772))),0,IF(YEAR($K4772)=FY,MONTH($K4772),IF(YEAR($K4772)&lt;FY,1,0)))</f>
        <v/>
      </c>
      <c r="W4772" s="38">
        <f>IF($R4772=0,0,MIN(12,IF(AND(ISNUMBER($O4772),$O4772&gt;=1,$O4772&lt;=12),INT($O4772),12),IF(AND(RetireExit="Yes",$U4772&gt;0),$U4772,12),IF(AND(ContractExit="Yes",$V4772&gt;0),$V4772,12)))</f>
        <v/>
      </c>
      <c r="X4772" s="37">
        <f>IF(ISNUMBER($P4772),$P4772,IncPct)</f>
        <v/>
      </c>
      <c r="Y4772" s="39">
        <f>IF($W4772=0,0,MAX(0,MIN($W4772,IncMonth-1))+MAX(0,$W4772-IncMonth+1)*(1+$X4772))</f>
        <v/>
      </c>
      <c r="Z4772" s="40">
        <f>IF($C4772="",0,IFERROR(INDEX(Departments!$B$5:$B$54,MATCH($C4772,Departments!$A$5:$A$54,0)),0))</f>
        <v/>
      </c>
      <c r="AA4772" s="41">
        <f>N($L4772)*$Y4772</f>
        <v/>
      </c>
      <c r="AB4772" s="41">
        <f>N($M4772)*$Y4772</f>
        <v/>
      </c>
      <c r="AC4772" s="41">
        <f>$AA4772*$Z4772</f>
        <v/>
      </c>
      <c r="AD4772" s="41">
        <f>$AA4772*BonusMonths/12</f>
        <v/>
      </c>
      <c r="AE4772" s="41">
        <f>($AA4772+SI_Gross*$AB4772)*IF($Q4772=1,SI_O,SI_E)</f>
        <v/>
      </c>
      <c r="AF4772" s="41">
        <f>IF($Q4772=1,0,$AA4772*EOSB)</f>
        <v/>
      </c>
      <c r="AG4772" s="41">
        <f>$AN4772*$W4772</f>
        <v/>
      </c>
      <c r="AH4772" s="41">
        <f>SUM($AA4772:$AG4772)</f>
        <v/>
      </c>
      <c r="AI4772" s="41">
        <f>12*($AM4772+$AN4772)</f>
        <v/>
      </c>
      <c r="AJ4772" s="41">
        <f>$AM4772*((IncMonth-1)+(13-IncMonth)*(1+$X4772))+12*$AN4772</f>
        <v/>
      </c>
      <c r="AK4772" s="41">
        <f>IF($R4772=1,N($L4772)+N($M4772),0)</f>
        <v/>
      </c>
      <c r="AL4772">
        <f>IF($C4772="","",IF(N($L4772)&lt;=0,"Basic salary missing",IF(ISNA(MATCH($C4772,Departments!$A$5:$A$54,0)),"Department not on Departments sheet",IF(AND($I4772&lt;&gt;"",NOT(ISNUMBER($I4772))),"Date of birth is text, not a date",IF(AND($K4772&lt;&gt;"",NOT(ISNUMBER($K4772))),"Contract end is text, not a date","")))))</f>
        <v/>
      </c>
      <c r="AM4772" s="41">
        <f>IF($R4772=0,0,N($L4772)*(1+$Z4772+BonusMonths/12+IF($Q4772=1,0,EOSB))+N($M4772)+(N($L4772)+SI_Gross*N($M4772))*IF($Q4772=1,SI_O,SI_E))</f>
        <v/>
      </c>
      <c r="AN4772" s="41">
        <f>IF($R4772=0,0,(IF($Q4772=1,MedO,MedE+Ticket)+Training)/12)</f>
        <v/>
      </c>
    </row>
    <row r="4773">
      <c r="I4773" s="35" t="n"/>
      <c r="J4773" s="35" t="n"/>
      <c r="K4773" s="35" t="n"/>
      <c r="L4773" s="36" t="n"/>
      <c r="M4773" s="36" t="n"/>
      <c r="P4773" s="37" t="n"/>
      <c r="Q4773" s="38">
        <f>IF($C4773="",0,IF(OR(LOWER(TRIM($G4773))="omani",LOWER(TRIM($G4773))="oman",LOWER(TRIM($G4773))="om",LOWER(TRIM($G4773))="local"),1,0))</f>
        <v/>
      </c>
      <c r="R4773" s="38">
        <f>IF($C4773="",0,IF(OR(ISNUMBER(SEARCH("resign",$N4773)),ISNUMBER(SEARCH("terminat",$N4773)),ISNUMBER(SEARCH("inactive",$N4773)),ISNUMBER(SEARCH("vacan",$N4773)),ISNUMBER(SEARCH("deceased",$N4773)),ISNUMBER(SEARCH("separated",$N4773))),0,1))</f>
        <v/>
      </c>
      <c r="S4773">
        <f>IF(OR($R4773=0,NOT(ISNUMBER($I4773))),"",IFERROR(DATEDIF($I4773,DATE(FY,1,1),"y"),""))</f>
        <v/>
      </c>
      <c r="T4773">
        <f>IF(OR($R4773=0,NOT(ISNUMBER($J4773))),"",IFERROR(DATEDIF($J4773,DATE(FY,1,1),"y"),0))</f>
        <v/>
      </c>
      <c r="U4773" s="38">
        <f>IF(OR($R4773=0,NOT(ISNUMBER($I4773))),0,IF(YEAR($I4773)+IF($Q4773=1,RetAgeO,RetAgeE)=FY,MONTH($I4773),IF(YEAR($I4773)+IF($Q4773=1,RetAgeO,RetAgeE)&lt;FY,1,0)))</f>
        <v/>
      </c>
      <c r="V4773" s="38">
        <f>IF(OR($R4773=0,NOT(ISNUMBER($K4773))),0,IF(YEAR($K4773)=FY,MONTH($K4773),IF(YEAR($K4773)&lt;FY,1,0)))</f>
        <v/>
      </c>
      <c r="W4773" s="38">
        <f>IF($R4773=0,0,MIN(12,IF(AND(ISNUMBER($O4773),$O4773&gt;=1,$O4773&lt;=12),INT($O4773),12),IF(AND(RetireExit="Yes",$U4773&gt;0),$U4773,12),IF(AND(ContractExit="Yes",$V4773&gt;0),$V4773,12)))</f>
        <v/>
      </c>
      <c r="X4773" s="37">
        <f>IF(ISNUMBER($P4773),$P4773,IncPct)</f>
        <v/>
      </c>
      <c r="Y4773" s="39">
        <f>IF($W4773=0,0,MAX(0,MIN($W4773,IncMonth-1))+MAX(0,$W4773-IncMonth+1)*(1+$X4773))</f>
        <v/>
      </c>
      <c r="Z4773" s="40">
        <f>IF($C4773="",0,IFERROR(INDEX(Departments!$B$5:$B$54,MATCH($C4773,Departments!$A$5:$A$54,0)),0))</f>
        <v/>
      </c>
      <c r="AA4773" s="41">
        <f>N($L4773)*$Y4773</f>
        <v/>
      </c>
      <c r="AB4773" s="41">
        <f>N($M4773)*$Y4773</f>
        <v/>
      </c>
      <c r="AC4773" s="41">
        <f>$AA4773*$Z4773</f>
        <v/>
      </c>
      <c r="AD4773" s="41">
        <f>$AA4773*BonusMonths/12</f>
        <v/>
      </c>
      <c r="AE4773" s="41">
        <f>($AA4773+SI_Gross*$AB4773)*IF($Q4773=1,SI_O,SI_E)</f>
        <v/>
      </c>
      <c r="AF4773" s="41">
        <f>IF($Q4773=1,0,$AA4773*EOSB)</f>
        <v/>
      </c>
      <c r="AG4773" s="41">
        <f>$AN4773*$W4773</f>
        <v/>
      </c>
      <c r="AH4773" s="41">
        <f>SUM($AA4773:$AG4773)</f>
        <v/>
      </c>
      <c r="AI4773" s="41">
        <f>12*($AM4773+$AN4773)</f>
        <v/>
      </c>
      <c r="AJ4773" s="41">
        <f>$AM4773*((IncMonth-1)+(13-IncMonth)*(1+$X4773))+12*$AN4773</f>
        <v/>
      </c>
      <c r="AK4773" s="41">
        <f>IF($R4773=1,N($L4773)+N($M4773),0)</f>
        <v/>
      </c>
      <c r="AL4773">
        <f>IF($C4773="","",IF(N($L4773)&lt;=0,"Basic salary missing",IF(ISNA(MATCH($C4773,Departments!$A$5:$A$54,0)),"Department not on Departments sheet",IF(AND($I4773&lt;&gt;"",NOT(ISNUMBER($I4773))),"Date of birth is text, not a date",IF(AND($K4773&lt;&gt;"",NOT(ISNUMBER($K4773))),"Contract end is text, not a date","")))))</f>
        <v/>
      </c>
      <c r="AM4773" s="41">
        <f>IF($R4773=0,0,N($L4773)*(1+$Z4773+BonusMonths/12+IF($Q4773=1,0,EOSB))+N($M4773)+(N($L4773)+SI_Gross*N($M4773))*IF($Q4773=1,SI_O,SI_E))</f>
        <v/>
      </c>
      <c r="AN4773" s="41">
        <f>IF($R4773=0,0,(IF($Q4773=1,MedO,MedE+Ticket)+Training)/12)</f>
        <v/>
      </c>
    </row>
    <row r="4774">
      <c r="I4774" s="35" t="n"/>
      <c r="J4774" s="35" t="n"/>
      <c r="K4774" s="35" t="n"/>
      <c r="L4774" s="36" t="n"/>
      <c r="M4774" s="36" t="n"/>
      <c r="P4774" s="37" t="n"/>
      <c r="Q4774" s="38">
        <f>IF($C4774="",0,IF(OR(LOWER(TRIM($G4774))="omani",LOWER(TRIM($G4774))="oman",LOWER(TRIM($G4774))="om",LOWER(TRIM($G4774))="local"),1,0))</f>
        <v/>
      </c>
      <c r="R4774" s="38">
        <f>IF($C4774="",0,IF(OR(ISNUMBER(SEARCH("resign",$N4774)),ISNUMBER(SEARCH("terminat",$N4774)),ISNUMBER(SEARCH("inactive",$N4774)),ISNUMBER(SEARCH("vacan",$N4774)),ISNUMBER(SEARCH("deceased",$N4774)),ISNUMBER(SEARCH("separated",$N4774))),0,1))</f>
        <v/>
      </c>
      <c r="S4774">
        <f>IF(OR($R4774=0,NOT(ISNUMBER($I4774))),"",IFERROR(DATEDIF($I4774,DATE(FY,1,1),"y"),""))</f>
        <v/>
      </c>
      <c r="T4774">
        <f>IF(OR($R4774=0,NOT(ISNUMBER($J4774))),"",IFERROR(DATEDIF($J4774,DATE(FY,1,1),"y"),0))</f>
        <v/>
      </c>
      <c r="U4774" s="38">
        <f>IF(OR($R4774=0,NOT(ISNUMBER($I4774))),0,IF(YEAR($I4774)+IF($Q4774=1,RetAgeO,RetAgeE)=FY,MONTH($I4774),IF(YEAR($I4774)+IF($Q4774=1,RetAgeO,RetAgeE)&lt;FY,1,0)))</f>
        <v/>
      </c>
      <c r="V4774" s="38">
        <f>IF(OR($R4774=0,NOT(ISNUMBER($K4774))),0,IF(YEAR($K4774)=FY,MONTH($K4774),IF(YEAR($K4774)&lt;FY,1,0)))</f>
        <v/>
      </c>
      <c r="W4774" s="38">
        <f>IF($R4774=0,0,MIN(12,IF(AND(ISNUMBER($O4774),$O4774&gt;=1,$O4774&lt;=12),INT($O4774),12),IF(AND(RetireExit="Yes",$U4774&gt;0),$U4774,12),IF(AND(ContractExit="Yes",$V4774&gt;0),$V4774,12)))</f>
        <v/>
      </c>
      <c r="X4774" s="37">
        <f>IF(ISNUMBER($P4774),$P4774,IncPct)</f>
        <v/>
      </c>
      <c r="Y4774" s="39">
        <f>IF($W4774=0,0,MAX(0,MIN($W4774,IncMonth-1))+MAX(0,$W4774-IncMonth+1)*(1+$X4774))</f>
        <v/>
      </c>
      <c r="Z4774" s="40">
        <f>IF($C4774="",0,IFERROR(INDEX(Departments!$B$5:$B$54,MATCH($C4774,Departments!$A$5:$A$54,0)),0))</f>
        <v/>
      </c>
      <c r="AA4774" s="41">
        <f>N($L4774)*$Y4774</f>
        <v/>
      </c>
      <c r="AB4774" s="41">
        <f>N($M4774)*$Y4774</f>
        <v/>
      </c>
      <c r="AC4774" s="41">
        <f>$AA4774*$Z4774</f>
        <v/>
      </c>
      <c r="AD4774" s="41">
        <f>$AA4774*BonusMonths/12</f>
        <v/>
      </c>
      <c r="AE4774" s="41">
        <f>($AA4774+SI_Gross*$AB4774)*IF($Q4774=1,SI_O,SI_E)</f>
        <v/>
      </c>
      <c r="AF4774" s="41">
        <f>IF($Q4774=1,0,$AA4774*EOSB)</f>
        <v/>
      </c>
      <c r="AG4774" s="41">
        <f>$AN4774*$W4774</f>
        <v/>
      </c>
      <c r="AH4774" s="41">
        <f>SUM($AA4774:$AG4774)</f>
        <v/>
      </c>
      <c r="AI4774" s="41">
        <f>12*($AM4774+$AN4774)</f>
        <v/>
      </c>
      <c r="AJ4774" s="41">
        <f>$AM4774*((IncMonth-1)+(13-IncMonth)*(1+$X4774))+12*$AN4774</f>
        <v/>
      </c>
      <c r="AK4774" s="41">
        <f>IF($R4774=1,N($L4774)+N($M4774),0)</f>
        <v/>
      </c>
      <c r="AL4774">
        <f>IF($C4774="","",IF(N($L4774)&lt;=0,"Basic salary missing",IF(ISNA(MATCH($C4774,Departments!$A$5:$A$54,0)),"Department not on Departments sheet",IF(AND($I4774&lt;&gt;"",NOT(ISNUMBER($I4774))),"Date of birth is text, not a date",IF(AND($K4774&lt;&gt;"",NOT(ISNUMBER($K4774))),"Contract end is text, not a date","")))))</f>
        <v/>
      </c>
      <c r="AM4774" s="41">
        <f>IF($R4774=0,0,N($L4774)*(1+$Z4774+BonusMonths/12+IF($Q4774=1,0,EOSB))+N($M4774)+(N($L4774)+SI_Gross*N($M4774))*IF($Q4774=1,SI_O,SI_E))</f>
        <v/>
      </c>
      <c r="AN4774" s="41">
        <f>IF($R4774=0,0,(IF($Q4774=1,MedO,MedE+Ticket)+Training)/12)</f>
        <v/>
      </c>
    </row>
    <row r="4775">
      <c r="I4775" s="35" t="n"/>
      <c r="J4775" s="35" t="n"/>
      <c r="K4775" s="35" t="n"/>
      <c r="L4775" s="36" t="n"/>
      <c r="M4775" s="36" t="n"/>
      <c r="P4775" s="37" t="n"/>
      <c r="Q4775" s="38">
        <f>IF($C4775="",0,IF(OR(LOWER(TRIM($G4775))="omani",LOWER(TRIM($G4775))="oman",LOWER(TRIM($G4775))="om",LOWER(TRIM($G4775))="local"),1,0))</f>
        <v/>
      </c>
      <c r="R4775" s="38">
        <f>IF($C4775="",0,IF(OR(ISNUMBER(SEARCH("resign",$N4775)),ISNUMBER(SEARCH("terminat",$N4775)),ISNUMBER(SEARCH("inactive",$N4775)),ISNUMBER(SEARCH("vacan",$N4775)),ISNUMBER(SEARCH("deceased",$N4775)),ISNUMBER(SEARCH("separated",$N4775))),0,1))</f>
        <v/>
      </c>
      <c r="S4775">
        <f>IF(OR($R4775=0,NOT(ISNUMBER($I4775))),"",IFERROR(DATEDIF($I4775,DATE(FY,1,1),"y"),""))</f>
        <v/>
      </c>
      <c r="T4775">
        <f>IF(OR($R4775=0,NOT(ISNUMBER($J4775))),"",IFERROR(DATEDIF($J4775,DATE(FY,1,1),"y"),0))</f>
        <v/>
      </c>
      <c r="U4775" s="38">
        <f>IF(OR($R4775=0,NOT(ISNUMBER($I4775))),0,IF(YEAR($I4775)+IF($Q4775=1,RetAgeO,RetAgeE)=FY,MONTH($I4775),IF(YEAR($I4775)+IF($Q4775=1,RetAgeO,RetAgeE)&lt;FY,1,0)))</f>
        <v/>
      </c>
      <c r="V4775" s="38">
        <f>IF(OR($R4775=0,NOT(ISNUMBER($K4775))),0,IF(YEAR($K4775)=FY,MONTH($K4775),IF(YEAR($K4775)&lt;FY,1,0)))</f>
        <v/>
      </c>
      <c r="W4775" s="38">
        <f>IF($R4775=0,0,MIN(12,IF(AND(ISNUMBER($O4775),$O4775&gt;=1,$O4775&lt;=12),INT($O4775),12),IF(AND(RetireExit="Yes",$U4775&gt;0),$U4775,12),IF(AND(ContractExit="Yes",$V4775&gt;0),$V4775,12)))</f>
        <v/>
      </c>
      <c r="X4775" s="37">
        <f>IF(ISNUMBER($P4775),$P4775,IncPct)</f>
        <v/>
      </c>
      <c r="Y4775" s="39">
        <f>IF($W4775=0,0,MAX(0,MIN($W4775,IncMonth-1))+MAX(0,$W4775-IncMonth+1)*(1+$X4775))</f>
        <v/>
      </c>
      <c r="Z4775" s="40">
        <f>IF($C4775="",0,IFERROR(INDEX(Departments!$B$5:$B$54,MATCH($C4775,Departments!$A$5:$A$54,0)),0))</f>
        <v/>
      </c>
      <c r="AA4775" s="41">
        <f>N($L4775)*$Y4775</f>
        <v/>
      </c>
      <c r="AB4775" s="41">
        <f>N($M4775)*$Y4775</f>
        <v/>
      </c>
      <c r="AC4775" s="41">
        <f>$AA4775*$Z4775</f>
        <v/>
      </c>
      <c r="AD4775" s="41">
        <f>$AA4775*BonusMonths/12</f>
        <v/>
      </c>
      <c r="AE4775" s="41">
        <f>($AA4775+SI_Gross*$AB4775)*IF($Q4775=1,SI_O,SI_E)</f>
        <v/>
      </c>
      <c r="AF4775" s="41">
        <f>IF($Q4775=1,0,$AA4775*EOSB)</f>
        <v/>
      </c>
      <c r="AG4775" s="41">
        <f>$AN4775*$W4775</f>
        <v/>
      </c>
      <c r="AH4775" s="41">
        <f>SUM($AA4775:$AG4775)</f>
        <v/>
      </c>
      <c r="AI4775" s="41">
        <f>12*($AM4775+$AN4775)</f>
        <v/>
      </c>
      <c r="AJ4775" s="41">
        <f>$AM4775*((IncMonth-1)+(13-IncMonth)*(1+$X4775))+12*$AN4775</f>
        <v/>
      </c>
      <c r="AK4775" s="41">
        <f>IF($R4775=1,N($L4775)+N($M4775),0)</f>
        <v/>
      </c>
      <c r="AL4775">
        <f>IF($C4775="","",IF(N($L4775)&lt;=0,"Basic salary missing",IF(ISNA(MATCH($C4775,Departments!$A$5:$A$54,0)),"Department not on Departments sheet",IF(AND($I4775&lt;&gt;"",NOT(ISNUMBER($I4775))),"Date of birth is text, not a date",IF(AND($K4775&lt;&gt;"",NOT(ISNUMBER($K4775))),"Contract end is text, not a date","")))))</f>
        <v/>
      </c>
      <c r="AM4775" s="41">
        <f>IF($R4775=0,0,N($L4775)*(1+$Z4775+BonusMonths/12+IF($Q4775=1,0,EOSB))+N($M4775)+(N($L4775)+SI_Gross*N($M4775))*IF($Q4775=1,SI_O,SI_E))</f>
        <v/>
      </c>
      <c r="AN4775" s="41">
        <f>IF($R4775=0,0,(IF($Q4775=1,MedO,MedE+Ticket)+Training)/12)</f>
        <v/>
      </c>
    </row>
    <row r="4776">
      <c r="I4776" s="35" t="n"/>
      <c r="J4776" s="35" t="n"/>
      <c r="K4776" s="35" t="n"/>
      <c r="L4776" s="36" t="n"/>
      <c r="M4776" s="36" t="n"/>
      <c r="P4776" s="37" t="n"/>
      <c r="Q4776" s="38">
        <f>IF($C4776="",0,IF(OR(LOWER(TRIM($G4776))="omani",LOWER(TRIM($G4776))="oman",LOWER(TRIM($G4776))="om",LOWER(TRIM($G4776))="local"),1,0))</f>
        <v/>
      </c>
      <c r="R4776" s="38">
        <f>IF($C4776="",0,IF(OR(ISNUMBER(SEARCH("resign",$N4776)),ISNUMBER(SEARCH("terminat",$N4776)),ISNUMBER(SEARCH("inactive",$N4776)),ISNUMBER(SEARCH("vacan",$N4776)),ISNUMBER(SEARCH("deceased",$N4776)),ISNUMBER(SEARCH("separated",$N4776))),0,1))</f>
        <v/>
      </c>
      <c r="S4776">
        <f>IF(OR($R4776=0,NOT(ISNUMBER($I4776))),"",IFERROR(DATEDIF($I4776,DATE(FY,1,1),"y"),""))</f>
        <v/>
      </c>
      <c r="T4776">
        <f>IF(OR($R4776=0,NOT(ISNUMBER($J4776))),"",IFERROR(DATEDIF($J4776,DATE(FY,1,1),"y"),0))</f>
        <v/>
      </c>
      <c r="U4776" s="38">
        <f>IF(OR($R4776=0,NOT(ISNUMBER($I4776))),0,IF(YEAR($I4776)+IF($Q4776=1,RetAgeO,RetAgeE)=FY,MONTH($I4776),IF(YEAR($I4776)+IF($Q4776=1,RetAgeO,RetAgeE)&lt;FY,1,0)))</f>
        <v/>
      </c>
      <c r="V4776" s="38">
        <f>IF(OR($R4776=0,NOT(ISNUMBER($K4776))),0,IF(YEAR($K4776)=FY,MONTH($K4776),IF(YEAR($K4776)&lt;FY,1,0)))</f>
        <v/>
      </c>
      <c r="W4776" s="38">
        <f>IF($R4776=0,0,MIN(12,IF(AND(ISNUMBER($O4776),$O4776&gt;=1,$O4776&lt;=12),INT($O4776),12),IF(AND(RetireExit="Yes",$U4776&gt;0),$U4776,12),IF(AND(ContractExit="Yes",$V4776&gt;0),$V4776,12)))</f>
        <v/>
      </c>
      <c r="X4776" s="37">
        <f>IF(ISNUMBER($P4776),$P4776,IncPct)</f>
        <v/>
      </c>
      <c r="Y4776" s="39">
        <f>IF($W4776=0,0,MAX(0,MIN($W4776,IncMonth-1))+MAX(0,$W4776-IncMonth+1)*(1+$X4776))</f>
        <v/>
      </c>
      <c r="Z4776" s="40">
        <f>IF($C4776="",0,IFERROR(INDEX(Departments!$B$5:$B$54,MATCH($C4776,Departments!$A$5:$A$54,0)),0))</f>
        <v/>
      </c>
      <c r="AA4776" s="41">
        <f>N($L4776)*$Y4776</f>
        <v/>
      </c>
      <c r="AB4776" s="41">
        <f>N($M4776)*$Y4776</f>
        <v/>
      </c>
      <c r="AC4776" s="41">
        <f>$AA4776*$Z4776</f>
        <v/>
      </c>
      <c r="AD4776" s="41">
        <f>$AA4776*BonusMonths/12</f>
        <v/>
      </c>
      <c r="AE4776" s="41">
        <f>($AA4776+SI_Gross*$AB4776)*IF($Q4776=1,SI_O,SI_E)</f>
        <v/>
      </c>
      <c r="AF4776" s="41">
        <f>IF($Q4776=1,0,$AA4776*EOSB)</f>
        <v/>
      </c>
      <c r="AG4776" s="41">
        <f>$AN4776*$W4776</f>
        <v/>
      </c>
      <c r="AH4776" s="41">
        <f>SUM($AA4776:$AG4776)</f>
        <v/>
      </c>
      <c r="AI4776" s="41">
        <f>12*($AM4776+$AN4776)</f>
        <v/>
      </c>
      <c r="AJ4776" s="41">
        <f>$AM4776*((IncMonth-1)+(13-IncMonth)*(1+$X4776))+12*$AN4776</f>
        <v/>
      </c>
      <c r="AK4776" s="41">
        <f>IF($R4776=1,N($L4776)+N($M4776),0)</f>
        <v/>
      </c>
      <c r="AL4776">
        <f>IF($C4776="","",IF(N($L4776)&lt;=0,"Basic salary missing",IF(ISNA(MATCH($C4776,Departments!$A$5:$A$54,0)),"Department not on Departments sheet",IF(AND($I4776&lt;&gt;"",NOT(ISNUMBER($I4776))),"Date of birth is text, not a date",IF(AND($K4776&lt;&gt;"",NOT(ISNUMBER($K4776))),"Contract end is text, not a date","")))))</f>
        <v/>
      </c>
      <c r="AM4776" s="41">
        <f>IF($R4776=0,0,N($L4776)*(1+$Z4776+BonusMonths/12+IF($Q4776=1,0,EOSB))+N($M4776)+(N($L4776)+SI_Gross*N($M4776))*IF($Q4776=1,SI_O,SI_E))</f>
        <v/>
      </c>
      <c r="AN4776" s="41">
        <f>IF($R4776=0,0,(IF($Q4776=1,MedO,MedE+Ticket)+Training)/12)</f>
        <v/>
      </c>
    </row>
    <row r="4777">
      <c r="I4777" s="35" t="n"/>
      <c r="J4777" s="35" t="n"/>
      <c r="K4777" s="35" t="n"/>
      <c r="L4777" s="36" t="n"/>
      <c r="M4777" s="36" t="n"/>
      <c r="P4777" s="37" t="n"/>
      <c r="Q4777" s="38">
        <f>IF($C4777="",0,IF(OR(LOWER(TRIM($G4777))="omani",LOWER(TRIM($G4777))="oman",LOWER(TRIM($G4777))="om",LOWER(TRIM($G4777))="local"),1,0))</f>
        <v/>
      </c>
      <c r="R4777" s="38">
        <f>IF($C4777="",0,IF(OR(ISNUMBER(SEARCH("resign",$N4777)),ISNUMBER(SEARCH("terminat",$N4777)),ISNUMBER(SEARCH("inactive",$N4777)),ISNUMBER(SEARCH("vacan",$N4777)),ISNUMBER(SEARCH("deceased",$N4777)),ISNUMBER(SEARCH("separated",$N4777))),0,1))</f>
        <v/>
      </c>
      <c r="S4777">
        <f>IF(OR($R4777=0,NOT(ISNUMBER($I4777))),"",IFERROR(DATEDIF($I4777,DATE(FY,1,1),"y"),""))</f>
        <v/>
      </c>
      <c r="T4777">
        <f>IF(OR($R4777=0,NOT(ISNUMBER($J4777))),"",IFERROR(DATEDIF($J4777,DATE(FY,1,1),"y"),0))</f>
        <v/>
      </c>
      <c r="U4777" s="38">
        <f>IF(OR($R4777=0,NOT(ISNUMBER($I4777))),0,IF(YEAR($I4777)+IF($Q4777=1,RetAgeO,RetAgeE)=FY,MONTH($I4777),IF(YEAR($I4777)+IF($Q4777=1,RetAgeO,RetAgeE)&lt;FY,1,0)))</f>
        <v/>
      </c>
      <c r="V4777" s="38">
        <f>IF(OR($R4777=0,NOT(ISNUMBER($K4777))),0,IF(YEAR($K4777)=FY,MONTH($K4777),IF(YEAR($K4777)&lt;FY,1,0)))</f>
        <v/>
      </c>
      <c r="W4777" s="38">
        <f>IF($R4777=0,0,MIN(12,IF(AND(ISNUMBER($O4777),$O4777&gt;=1,$O4777&lt;=12),INT($O4777),12),IF(AND(RetireExit="Yes",$U4777&gt;0),$U4777,12),IF(AND(ContractExit="Yes",$V4777&gt;0),$V4777,12)))</f>
        <v/>
      </c>
      <c r="X4777" s="37">
        <f>IF(ISNUMBER($P4777),$P4777,IncPct)</f>
        <v/>
      </c>
      <c r="Y4777" s="39">
        <f>IF($W4777=0,0,MAX(0,MIN($W4777,IncMonth-1))+MAX(0,$W4777-IncMonth+1)*(1+$X4777))</f>
        <v/>
      </c>
      <c r="Z4777" s="40">
        <f>IF($C4777="",0,IFERROR(INDEX(Departments!$B$5:$B$54,MATCH($C4777,Departments!$A$5:$A$54,0)),0))</f>
        <v/>
      </c>
      <c r="AA4777" s="41">
        <f>N($L4777)*$Y4777</f>
        <v/>
      </c>
      <c r="AB4777" s="41">
        <f>N($M4777)*$Y4777</f>
        <v/>
      </c>
      <c r="AC4777" s="41">
        <f>$AA4777*$Z4777</f>
        <v/>
      </c>
      <c r="AD4777" s="41">
        <f>$AA4777*BonusMonths/12</f>
        <v/>
      </c>
      <c r="AE4777" s="41">
        <f>($AA4777+SI_Gross*$AB4777)*IF($Q4777=1,SI_O,SI_E)</f>
        <v/>
      </c>
      <c r="AF4777" s="41">
        <f>IF($Q4777=1,0,$AA4777*EOSB)</f>
        <v/>
      </c>
      <c r="AG4777" s="41">
        <f>$AN4777*$W4777</f>
        <v/>
      </c>
      <c r="AH4777" s="41">
        <f>SUM($AA4777:$AG4777)</f>
        <v/>
      </c>
      <c r="AI4777" s="41">
        <f>12*($AM4777+$AN4777)</f>
        <v/>
      </c>
      <c r="AJ4777" s="41">
        <f>$AM4777*((IncMonth-1)+(13-IncMonth)*(1+$X4777))+12*$AN4777</f>
        <v/>
      </c>
      <c r="AK4777" s="41">
        <f>IF($R4777=1,N($L4777)+N($M4777),0)</f>
        <v/>
      </c>
      <c r="AL4777">
        <f>IF($C4777="","",IF(N($L4777)&lt;=0,"Basic salary missing",IF(ISNA(MATCH($C4777,Departments!$A$5:$A$54,0)),"Department not on Departments sheet",IF(AND($I4777&lt;&gt;"",NOT(ISNUMBER($I4777))),"Date of birth is text, not a date",IF(AND($K4777&lt;&gt;"",NOT(ISNUMBER($K4777))),"Contract end is text, not a date","")))))</f>
        <v/>
      </c>
      <c r="AM4777" s="41">
        <f>IF($R4777=0,0,N($L4777)*(1+$Z4777+BonusMonths/12+IF($Q4777=1,0,EOSB))+N($M4777)+(N($L4777)+SI_Gross*N($M4777))*IF($Q4777=1,SI_O,SI_E))</f>
        <v/>
      </c>
      <c r="AN4777" s="41">
        <f>IF($R4777=0,0,(IF($Q4777=1,MedO,MedE+Ticket)+Training)/12)</f>
        <v/>
      </c>
    </row>
    <row r="4778">
      <c r="I4778" s="35" t="n"/>
      <c r="J4778" s="35" t="n"/>
      <c r="K4778" s="35" t="n"/>
      <c r="L4778" s="36" t="n"/>
      <c r="M4778" s="36" t="n"/>
      <c r="P4778" s="37" t="n"/>
      <c r="Q4778" s="38">
        <f>IF($C4778="",0,IF(OR(LOWER(TRIM($G4778))="omani",LOWER(TRIM($G4778))="oman",LOWER(TRIM($G4778))="om",LOWER(TRIM($G4778))="local"),1,0))</f>
        <v/>
      </c>
      <c r="R4778" s="38">
        <f>IF($C4778="",0,IF(OR(ISNUMBER(SEARCH("resign",$N4778)),ISNUMBER(SEARCH("terminat",$N4778)),ISNUMBER(SEARCH("inactive",$N4778)),ISNUMBER(SEARCH("vacan",$N4778)),ISNUMBER(SEARCH("deceased",$N4778)),ISNUMBER(SEARCH("separated",$N4778))),0,1))</f>
        <v/>
      </c>
      <c r="S4778">
        <f>IF(OR($R4778=0,NOT(ISNUMBER($I4778))),"",IFERROR(DATEDIF($I4778,DATE(FY,1,1),"y"),""))</f>
        <v/>
      </c>
      <c r="T4778">
        <f>IF(OR($R4778=0,NOT(ISNUMBER($J4778))),"",IFERROR(DATEDIF($J4778,DATE(FY,1,1),"y"),0))</f>
        <v/>
      </c>
      <c r="U4778" s="38">
        <f>IF(OR($R4778=0,NOT(ISNUMBER($I4778))),0,IF(YEAR($I4778)+IF($Q4778=1,RetAgeO,RetAgeE)=FY,MONTH($I4778),IF(YEAR($I4778)+IF($Q4778=1,RetAgeO,RetAgeE)&lt;FY,1,0)))</f>
        <v/>
      </c>
      <c r="V4778" s="38">
        <f>IF(OR($R4778=0,NOT(ISNUMBER($K4778))),0,IF(YEAR($K4778)=FY,MONTH($K4778),IF(YEAR($K4778)&lt;FY,1,0)))</f>
        <v/>
      </c>
      <c r="W4778" s="38">
        <f>IF($R4778=0,0,MIN(12,IF(AND(ISNUMBER($O4778),$O4778&gt;=1,$O4778&lt;=12),INT($O4778),12),IF(AND(RetireExit="Yes",$U4778&gt;0),$U4778,12),IF(AND(ContractExit="Yes",$V4778&gt;0),$V4778,12)))</f>
        <v/>
      </c>
      <c r="X4778" s="37">
        <f>IF(ISNUMBER($P4778),$P4778,IncPct)</f>
        <v/>
      </c>
      <c r="Y4778" s="39">
        <f>IF($W4778=0,0,MAX(0,MIN($W4778,IncMonth-1))+MAX(0,$W4778-IncMonth+1)*(1+$X4778))</f>
        <v/>
      </c>
      <c r="Z4778" s="40">
        <f>IF($C4778="",0,IFERROR(INDEX(Departments!$B$5:$B$54,MATCH($C4778,Departments!$A$5:$A$54,0)),0))</f>
        <v/>
      </c>
      <c r="AA4778" s="41">
        <f>N($L4778)*$Y4778</f>
        <v/>
      </c>
      <c r="AB4778" s="41">
        <f>N($M4778)*$Y4778</f>
        <v/>
      </c>
      <c r="AC4778" s="41">
        <f>$AA4778*$Z4778</f>
        <v/>
      </c>
      <c r="AD4778" s="41">
        <f>$AA4778*BonusMonths/12</f>
        <v/>
      </c>
      <c r="AE4778" s="41">
        <f>($AA4778+SI_Gross*$AB4778)*IF($Q4778=1,SI_O,SI_E)</f>
        <v/>
      </c>
      <c r="AF4778" s="41">
        <f>IF($Q4778=1,0,$AA4778*EOSB)</f>
        <v/>
      </c>
      <c r="AG4778" s="41">
        <f>$AN4778*$W4778</f>
        <v/>
      </c>
      <c r="AH4778" s="41">
        <f>SUM($AA4778:$AG4778)</f>
        <v/>
      </c>
      <c r="AI4778" s="41">
        <f>12*($AM4778+$AN4778)</f>
        <v/>
      </c>
      <c r="AJ4778" s="41">
        <f>$AM4778*((IncMonth-1)+(13-IncMonth)*(1+$X4778))+12*$AN4778</f>
        <v/>
      </c>
      <c r="AK4778" s="41">
        <f>IF($R4778=1,N($L4778)+N($M4778),0)</f>
        <v/>
      </c>
      <c r="AL4778">
        <f>IF($C4778="","",IF(N($L4778)&lt;=0,"Basic salary missing",IF(ISNA(MATCH($C4778,Departments!$A$5:$A$54,0)),"Department not on Departments sheet",IF(AND($I4778&lt;&gt;"",NOT(ISNUMBER($I4778))),"Date of birth is text, not a date",IF(AND($K4778&lt;&gt;"",NOT(ISNUMBER($K4778))),"Contract end is text, not a date","")))))</f>
        <v/>
      </c>
      <c r="AM4778" s="41">
        <f>IF($R4778=0,0,N($L4778)*(1+$Z4778+BonusMonths/12+IF($Q4778=1,0,EOSB))+N($M4778)+(N($L4778)+SI_Gross*N($M4778))*IF($Q4778=1,SI_O,SI_E))</f>
        <v/>
      </c>
      <c r="AN4778" s="41">
        <f>IF($R4778=0,0,(IF($Q4778=1,MedO,MedE+Ticket)+Training)/12)</f>
        <v/>
      </c>
    </row>
    <row r="4779">
      <c r="I4779" s="35" t="n"/>
      <c r="J4779" s="35" t="n"/>
      <c r="K4779" s="35" t="n"/>
      <c r="L4779" s="36" t="n"/>
      <c r="M4779" s="36" t="n"/>
      <c r="P4779" s="37" t="n"/>
      <c r="Q4779" s="38">
        <f>IF($C4779="",0,IF(OR(LOWER(TRIM($G4779))="omani",LOWER(TRIM($G4779))="oman",LOWER(TRIM($G4779))="om",LOWER(TRIM($G4779))="local"),1,0))</f>
        <v/>
      </c>
      <c r="R4779" s="38">
        <f>IF($C4779="",0,IF(OR(ISNUMBER(SEARCH("resign",$N4779)),ISNUMBER(SEARCH("terminat",$N4779)),ISNUMBER(SEARCH("inactive",$N4779)),ISNUMBER(SEARCH("vacan",$N4779)),ISNUMBER(SEARCH("deceased",$N4779)),ISNUMBER(SEARCH("separated",$N4779))),0,1))</f>
        <v/>
      </c>
      <c r="S4779">
        <f>IF(OR($R4779=0,NOT(ISNUMBER($I4779))),"",IFERROR(DATEDIF($I4779,DATE(FY,1,1),"y"),""))</f>
        <v/>
      </c>
      <c r="T4779">
        <f>IF(OR($R4779=0,NOT(ISNUMBER($J4779))),"",IFERROR(DATEDIF($J4779,DATE(FY,1,1),"y"),0))</f>
        <v/>
      </c>
      <c r="U4779" s="38">
        <f>IF(OR($R4779=0,NOT(ISNUMBER($I4779))),0,IF(YEAR($I4779)+IF($Q4779=1,RetAgeO,RetAgeE)=FY,MONTH($I4779),IF(YEAR($I4779)+IF($Q4779=1,RetAgeO,RetAgeE)&lt;FY,1,0)))</f>
        <v/>
      </c>
      <c r="V4779" s="38">
        <f>IF(OR($R4779=0,NOT(ISNUMBER($K4779))),0,IF(YEAR($K4779)=FY,MONTH($K4779),IF(YEAR($K4779)&lt;FY,1,0)))</f>
        <v/>
      </c>
      <c r="W4779" s="38">
        <f>IF($R4779=0,0,MIN(12,IF(AND(ISNUMBER($O4779),$O4779&gt;=1,$O4779&lt;=12),INT($O4779),12),IF(AND(RetireExit="Yes",$U4779&gt;0),$U4779,12),IF(AND(ContractExit="Yes",$V4779&gt;0),$V4779,12)))</f>
        <v/>
      </c>
      <c r="X4779" s="37">
        <f>IF(ISNUMBER($P4779),$P4779,IncPct)</f>
        <v/>
      </c>
      <c r="Y4779" s="39">
        <f>IF($W4779=0,0,MAX(0,MIN($W4779,IncMonth-1))+MAX(0,$W4779-IncMonth+1)*(1+$X4779))</f>
        <v/>
      </c>
      <c r="Z4779" s="40">
        <f>IF($C4779="",0,IFERROR(INDEX(Departments!$B$5:$B$54,MATCH($C4779,Departments!$A$5:$A$54,0)),0))</f>
        <v/>
      </c>
      <c r="AA4779" s="41">
        <f>N($L4779)*$Y4779</f>
        <v/>
      </c>
      <c r="AB4779" s="41">
        <f>N($M4779)*$Y4779</f>
        <v/>
      </c>
      <c r="AC4779" s="41">
        <f>$AA4779*$Z4779</f>
        <v/>
      </c>
      <c r="AD4779" s="41">
        <f>$AA4779*BonusMonths/12</f>
        <v/>
      </c>
      <c r="AE4779" s="41">
        <f>($AA4779+SI_Gross*$AB4779)*IF($Q4779=1,SI_O,SI_E)</f>
        <v/>
      </c>
      <c r="AF4779" s="41">
        <f>IF($Q4779=1,0,$AA4779*EOSB)</f>
        <v/>
      </c>
      <c r="AG4779" s="41">
        <f>$AN4779*$W4779</f>
        <v/>
      </c>
      <c r="AH4779" s="41">
        <f>SUM($AA4779:$AG4779)</f>
        <v/>
      </c>
      <c r="AI4779" s="41">
        <f>12*($AM4779+$AN4779)</f>
        <v/>
      </c>
      <c r="AJ4779" s="41">
        <f>$AM4779*((IncMonth-1)+(13-IncMonth)*(1+$X4779))+12*$AN4779</f>
        <v/>
      </c>
      <c r="AK4779" s="41">
        <f>IF($R4779=1,N($L4779)+N($M4779),0)</f>
        <v/>
      </c>
      <c r="AL4779">
        <f>IF($C4779="","",IF(N($L4779)&lt;=0,"Basic salary missing",IF(ISNA(MATCH($C4779,Departments!$A$5:$A$54,0)),"Department not on Departments sheet",IF(AND($I4779&lt;&gt;"",NOT(ISNUMBER($I4779))),"Date of birth is text, not a date",IF(AND($K4779&lt;&gt;"",NOT(ISNUMBER($K4779))),"Contract end is text, not a date","")))))</f>
        <v/>
      </c>
      <c r="AM4779" s="41">
        <f>IF($R4779=0,0,N($L4779)*(1+$Z4779+BonusMonths/12+IF($Q4779=1,0,EOSB))+N($M4779)+(N($L4779)+SI_Gross*N($M4779))*IF($Q4779=1,SI_O,SI_E))</f>
        <v/>
      </c>
      <c r="AN4779" s="41">
        <f>IF($R4779=0,0,(IF($Q4779=1,MedO,MedE+Ticket)+Training)/12)</f>
        <v/>
      </c>
    </row>
    <row r="4780">
      <c r="I4780" s="35" t="n"/>
      <c r="J4780" s="35" t="n"/>
      <c r="K4780" s="35" t="n"/>
      <c r="L4780" s="36" t="n"/>
      <c r="M4780" s="36" t="n"/>
      <c r="P4780" s="37" t="n"/>
      <c r="Q4780" s="38">
        <f>IF($C4780="",0,IF(OR(LOWER(TRIM($G4780))="omani",LOWER(TRIM($G4780))="oman",LOWER(TRIM($G4780))="om",LOWER(TRIM($G4780))="local"),1,0))</f>
        <v/>
      </c>
      <c r="R4780" s="38">
        <f>IF($C4780="",0,IF(OR(ISNUMBER(SEARCH("resign",$N4780)),ISNUMBER(SEARCH("terminat",$N4780)),ISNUMBER(SEARCH("inactive",$N4780)),ISNUMBER(SEARCH("vacan",$N4780)),ISNUMBER(SEARCH("deceased",$N4780)),ISNUMBER(SEARCH("separated",$N4780))),0,1))</f>
        <v/>
      </c>
      <c r="S4780">
        <f>IF(OR($R4780=0,NOT(ISNUMBER($I4780))),"",IFERROR(DATEDIF($I4780,DATE(FY,1,1),"y"),""))</f>
        <v/>
      </c>
      <c r="T4780">
        <f>IF(OR($R4780=0,NOT(ISNUMBER($J4780))),"",IFERROR(DATEDIF($J4780,DATE(FY,1,1),"y"),0))</f>
        <v/>
      </c>
      <c r="U4780" s="38">
        <f>IF(OR($R4780=0,NOT(ISNUMBER($I4780))),0,IF(YEAR($I4780)+IF($Q4780=1,RetAgeO,RetAgeE)=FY,MONTH($I4780),IF(YEAR($I4780)+IF($Q4780=1,RetAgeO,RetAgeE)&lt;FY,1,0)))</f>
        <v/>
      </c>
      <c r="V4780" s="38">
        <f>IF(OR($R4780=0,NOT(ISNUMBER($K4780))),0,IF(YEAR($K4780)=FY,MONTH($K4780),IF(YEAR($K4780)&lt;FY,1,0)))</f>
        <v/>
      </c>
      <c r="W4780" s="38">
        <f>IF($R4780=0,0,MIN(12,IF(AND(ISNUMBER($O4780),$O4780&gt;=1,$O4780&lt;=12),INT($O4780),12),IF(AND(RetireExit="Yes",$U4780&gt;0),$U4780,12),IF(AND(ContractExit="Yes",$V4780&gt;0),$V4780,12)))</f>
        <v/>
      </c>
      <c r="X4780" s="37">
        <f>IF(ISNUMBER($P4780),$P4780,IncPct)</f>
        <v/>
      </c>
      <c r="Y4780" s="39">
        <f>IF($W4780=0,0,MAX(0,MIN($W4780,IncMonth-1))+MAX(0,$W4780-IncMonth+1)*(1+$X4780))</f>
        <v/>
      </c>
      <c r="Z4780" s="40">
        <f>IF($C4780="",0,IFERROR(INDEX(Departments!$B$5:$B$54,MATCH($C4780,Departments!$A$5:$A$54,0)),0))</f>
        <v/>
      </c>
      <c r="AA4780" s="41">
        <f>N($L4780)*$Y4780</f>
        <v/>
      </c>
      <c r="AB4780" s="41">
        <f>N($M4780)*$Y4780</f>
        <v/>
      </c>
      <c r="AC4780" s="41">
        <f>$AA4780*$Z4780</f>
        <v/>
      </c>
      <c r="AD4780" s="41">
        <f>$AA4780*BonusMonths/12</f>
        <v/>
      </c>
      <c r="AE4780" s="41">
        <f>($AA4780+SI_Gross*$AB4780)*IF($Q4780=1,SI_O,SI_E)</f>
        <v/>
      </c>
      <c r="AF4780" s="41">
        <f>IF($Q4780=1,0,$AA4780*EOSB)</f>
        <v/>
      </c>
      <c r="AG4780" s="41">
        <f>$AN4780*$W4780</f>
        <v/>
      </c>
      <c r="AH4780" s="41">
        <f>SUM($AA4780:$AG4780)</f>
        <v/>
      </c>
      <c r="AI4780" s="41">
        <f>12*($AM4780+$AN4780)</f>
        <v/>
      </c>
      <c r="AJ4780" s="41">
        <f>$AM4780*((IncMonth-1)+(13-IncMonth)*(1+$X4780))+12*$AN4780</f>
        <v/>
      </c>
      <c r="AK4780" s="41">
        <f>IF($R4780=1,N($L4780)+N($M4780),0)</f>
        <v/>
      </c>
      <c r="AL4780">
        <f>IF($C4780="","",IF(N($L4780)&lt;=0,"Basic salary missing",IF(ISNA(MATCH($C4780,Departments!$A$5:$A$54,0)),"Department not on Departments sheet",IF(AND($I4780&lt;&gt;"",NOT(ISNUMBER($I4780))),"Date of birth is text, not a date",IF(AND($K4780&lt;&gt;"",NOT(ISNUMBER($K4780))),"Contract end is text, not a date","")))))</f>
        <v/>
      </c>
      <c r="AM4780" s="41">
        <f>IF($R4780=0,0,N($L4780)*(1+$Z4780+BonusMonths/12+IF($Q4780=1,0,EOSB))+N($M4780)+(N($L4780)+SI_Gross*N($M4780))*IF($Q4780=1,SI_O,SI_E))</f>
        <v/>
      </c>
      <c r="AN4780" s="41">
        <f>IF($R4780=0,0,(IF($Q4780=1,MedO,MedE+Ticket)+Training)/12)</f>
        <v/>
      </c>
    </row>
    <row r="4781">
      <c r="I4781" s="35" t="n"/>
      <c r="J4781" s="35" t="n"/>
      <c r="K4781" s="35" t="n"/>
      <c r="L4781" s="36" t="n"/>
      <c r="M4781" s="36" t="n"/>
      <c r="P4781" s="37" t="n"/>
      <c r="Q4781" s="38">
        <f>IF($C4781="",0,IF(OR(LOWER(TRIM($G4781))="omani",LOWER(TRIM($G4781))="oman",LOWER(TRIM($G4781))="om",LOWER(TRIM($G4781))="local"),1,0))</f>
        <v/>
      </c>
      <c r="R4781" s="38">
        <f>IF($C4781="",0,IF(OR(ISNUMBER(SEARCH("resign",$N4781)),ISNUMBER(SEARCH("terminat",$N4781)),ISNUMBER(SEARCH("inactive",$N4781)),ISNUMBER(SEARCH("vacan",$N4781)),ISNUMBER(SEARCH("deceased",$N4781)),ISNUMBER(SEARCH("separated",$N4781))),0,1))</f>
        <v/>
      </c>
      <c r="S4781">
        <f>IF(OR($R4781=0,NOT(ISNUMBER($I4781))),"",IFERROR(DATEDIF($I4781,DATE(FY,1,1),"y"),""))</f>
        <v/>
      </c>
      <c r="T4781">
        <f>IF(OR($R4781=0,NOT(ISNUMBER($J4781))),"",IFERROR(DATEDIF($J4781,DATE(FY,1,1),"y"),0))</f>
        <v/>
      </c>
      <c r="U4781" s="38">
        <f>IF(OR($R4781=0,NOT(ISNUMBER($I4781))),0,IF(YEAR($I4781)+IF($Q4781=1,RetAgeO,RetAgeE)=FY,MONTH($I4781),IF(YEAR($I4781)+IF($Q4781=1,RetAgeO,RetAgeE)&lt;FY,1,0)))</f>
        <v/>
      </c>
      <c r="V4781" s="38">
        <f>IF(OR($R4781=0,NOT(ISNUMBER($K4781))),0,IF(YEAR($K4781)=FY,MONTH($K4781),IF(YEAR($K4781)&lt;FY,1,0)))</f>
        <v/>
      </c>
      <c r="W4781" s="38">
        <f>IF($R4781=0,0,MIN(12,IF(AND(ISNUMBER($O4781),$O4781&gt;=1,$O4781&lt;=12),INT($O4781),12),IF(AND(RetireExit="Yes",$U4781&gt;0),$U4781,12),IF(AND(ContractExit="Yes",$V4781&gt;0),$V4781,12)))</f>
        <v/>
      </c>
      <c r="X4781" s="37">
        <f>IF(ISNUMBER($P4781),$P4781,IncPct)</f>
        <v/>
      </c>
      <c r="Y4781" s="39">
        <f>IF($W4781=0,0,MAX(0,MIN($W4781,IncMonth-1))+MAX(0,$W4781-IncMonth+1)*(1+$X4781))</f>
        <v/>
      </c>
      <c r="Z4781" s="40">
        <f>IF($C4781="",0,IFERROR(INDEX(Departments!$B$5:$B$54,MATCH($C4781,Departments!$A$5:$A$54,0)),0))</f>
        <v/>
      </c>
      <c r="AA4781" s="41">
        <f>N($L4781)*$Y4781</f>
        <v/>
      </c>
      <c r="AB4781" s="41">
        <f>N($M4781)*$Y4781</f>
        <v/>
      </c>
      <c r="AC4781" s="41">
        <f>$AA4781*$Z4781</f>
        <v/>
      </c>
      <c r="AD4781" s="41">
        <f>$AA4781*BonusMonths/12</f>
        <v/>
      </c>
      <c r="AE4781" s="41">
        <f>($AA4781+SI_Gross*$AB4781)*IF($Q4781=1,SI_O,SI_E)</f>
        <v/>
      </c>
      <c r="AF4781" s="41">
        <f>IF($Q4781=1,0,$AA4781*EOSB)</f>
        <v/>
      </c>
      <c r="AG4781" s="41">
        <f>$AN4781*$W4781</f>
        <v/>
      </c>
      <c r="AH4781" s="41">
        <f>SUM($AA4781:$AG4781)</f>
        <v/>
      </c>
      <c r="AI4781" s="41">
        <f>12*($AM4781+$AN4781)</f>
        <v/>
      </c>
      <c r="AJ4781" s="41">
        <f>$AM4781*((IncMonth-1)+(13-IncMonth)*(1+$X4781))+12*$AN4781</f>
        <v/>
      </c>
      <c r="AK4781" s="41">
        <f>IF($R4781=1,N($L4781)+N($M4781),0)</f>
        <v/>
      </c>
      <c r="AL4781">
        <f>IF($C4781="","",IF(N($L4781)&lt;=0,"Basic salary missing",IF(ISNA(MATCH($C4781,Departments!$A$5:$A$54,0)),"Department not on Departments sheet",IF(AND($I4781&lt;&gt;"",NOT(ISNUMBER($I4781))),"Date of birth is text, not a date",IF(AND($K4781&lt;&gt;"",NOT(ISNUMBER($K4781))),"Contract end is text, not a date","")))))</f>
        <v/>
      </c>
      <c r="AM4781" s="41">
        <f>IF($R4781=0,0,N($L4781)*(1+$Z4781+BonusMonths/12+IF($Q4781=1,0,EOSB))+N($M4781)+(N($L4781)+SI_Gross*N($M4781))*IF($Q4781=1,SI_O,SI_E))</f>
        <v/>
      </c>
      <c r="AN4781" s="41">
        <f>IF($R4781=0,0,(IF($Q4781=1,MedO,MedE+Ticket)+Training)/12)</f>
        <v/>
      </c>
    </row>
    <row r="4782">
      <c r="I4782" s="35" t="n"/>
      <c r="J4782" s="35" t="n"/>
      <c r="K4782" s="35" t="n"/>
      <c r="L4782" s="36" t="n"/>
      <c r="M4782" s="36" t="n"/>
      <c r="P4782" s="37" t="n"/>
      <c r="Q4782" s="38">
        <f>IF($C4782="",0,IF(OR(LOWER(TRIM($G4782))="omani",LOWER(TRIM($G4782))="oman",LOWER(TRIM($G4782))="om",LOWER(TRIM($G4782))="local"),1,0))</f>
        <v/>
      </c>
      <c r="R4782" s="38">
        <f>IF($C4782="",0,IF(OR(ISNUMBER(SEARCH("resign",$N4782)),ISNUMBER(SEARCH("terminat",$N4782)),ISNUMBER(SEARCH("inactive",$N4782)),ISNUMBER(SEARCH("vacan",$N4782)),ISNUMBER(SEARCH("deceased",$N4782)),ISNUMBER(SEARCH("separated",$N4782))),0,1))</f>
        <v/>
      </c>
      <c r="S4782">
        <f>IF(OR($R4782=0,NOT(ISNUMBER($I4782))),"",IFERROR(DATEDIF($I4782,DATE(FY,1,1),"y"),""))</f>
        <v/>
      </c>
      <c r="T4782">
        <f>IF(OR($R4782=0,NOT(ISNUMBER($J4782))),"",IFERROR(DATEDIF($J4782,DATE(FY,1,1),"y"),0))</f>
        <v/>
      </c>
      <c r="U4782" s="38">
        <f>IF(OR($R4782=0,NOT(ISNUMBER($I4782))),0,IF(YEAR($I4782)+IF($Q4782=1,RetAgeO,RetAgeE)=FY,MONTH($I4782),IF(YEAR($I4782)+IF($Q4782=1,RetAgeO,RetAgeE)&lt;FY,1,0)))</f>
        <v/>
      </c>
      <c r="V4782" s="38">
        <f>IF(OR($R4782=0,NOT(ISNUMBER($K4782))),0,IF(YEAR($K4782)=FY,MONTH($K4782),IF(YEAR($K4782)&lt;FY,1,0)))</f>
        <v/>
      </c>
      <c r="W4782" s="38">
        <f>IF($R4782=0,0,MIN(12,IF(AND(ISNUMBER($O4782),$O4782&gt;=1,$O4782&lt;=12),INT($O4782),12),IF(AND(RetireExit="Yes",$U4782&gt;0),$U4782,12),IF(AND(ContractExit="Yes",$V4782&gt;0),$V4782,12)))</f>
        <v/>
      </c>
      <c r="X4782" s="37">
        <f>IF(ISNUMBER($P4782),$P4782,IncPct)</f>
        <v/>
      </c>
      <c r="Y4782" s="39">
        <f>IF($W4782=0,0,MAX(0,MIN($W4782,IncMonth-1))+MAX(0,$W4782-IncMonth+1)*(1+$X4782))</f>
        <v/>
      </c>
      <c r="Z4782" s="40">
        <f>IF($C4782="",0,IFERROR(INDEX(Departments!$B$5:$B$54,MATCH($C4782,Departments!$A$5:$A$54,0)),0))</f>
        <v/>
      </c>
      <c r="AA4782" s="41">
        <f>N($L4782)*$Y4782</f>
        <v/>
      </c>
      <c r="AB4782" s="41">
        <f>N($M4782)*$Y4782</f>
        <v/>
      </c>
      <c r="AC4782" s="41">
        <f>$AA4782*$Z4782</f>
        <v/>
      </c>
      <c r="AD4782" s="41">
        <f>$AA4782*BonusMonths/12</f>
        <v/>
      </c>
      <c r="AE4782" s="41">
        <f>($AA4782+SI_Gross*$AB4782)*IF($Q4782=1,SI_O,SI_E)</f>
        <v/>
      </c>
      <c r="AF4782" s="41">
        <f>IF($Q4782=1,0,$AA4782*EOSB)</f>
        <v/>
      </c>
      <c r="AG4782" s="41">
        <f>$AN4782*$W4782</f>
        <v/>
      </c>
      <c r="AH4782" s="41">
        <f>SUM($AA4782:$AG4782)</f>
        <v/>
      </c>
      <c r="AI4782" s="41">
        <f>12*($AM4782+$AN4782)</f>
        <v/>
      </c>
      <c r="AJ4782" s="41">
        <f>$AM4782*((IncMonth-1)+(13-IncMonth)*(1+$X4782))+12*$AN4782</f>
        <v/>
      </c>
      <c r="AK4782" s="41">
        <f>IF($R4782=1,N($L4782)+N($M4782),0)</f>
        <v/>
      </c>
      <c r="AL4782">
        <f>IF($C4782="","",IF(N($L4782)&lt;=0,"Basic salary missing",IF(ISNA(MATCH($C4782,Departments!$A$5:$A$54,0)),"Department not on Departments sheet",IF(AND($I4782&lt;&gt;"",NOT(ISNUMBER($I4782))),"Date of birth is text, not a date",IF(AND($K4782&lt;&gt;"",NOT(ISNUMBER($K4782))),"Contract end is text, not a date","")))))</f>
        <v/>
      </c>
      <c r="AM4782" s="41">
        <f>IF($R4782=0,0,N($L4782)*(1+$Z4782+BonusMonths/12+IF($Q4782=1,0,EOSB))+N($M4782)+(N($L4782)+SI_Gross*N($M4782))*IF($Q4782=1,SI_O,SI_E))</f>
        <v/>
      </c>
      <c r="AN4782" s="41">
        <f>IF($R4782=0,0,(IF($Q4782=1,MedO,MedE+Ticket)+Training)/12)</f>
        <v/>
      </c>
    </row>
    <row r="4783">
      <c r="I4783" s="35" t="n"/>
      <c r="J4783" s="35" t="n"/>
      <c r="K4783" s="35" t="n"/>
      <c r="L4783" s="36" t="n"/>
      <c r="M4783" s="36" t="n"/>
      <c r="P4783" s="37" t="n"/>
      <c r="Q4783" s="38">
        <f>IF($C4783="",0,IF(OR(LOWER(TRIM($G4783))="omani",LOWER(TRIM($G4783))="oman",LOWER(TRIM($G4783))="om",LOWER(TRIM($G4783))="local"),1,0))</f>
        <v/>
      </c>
      <c r="R4783" s="38">
        <f>IF($C4783="",0,IF(OR(ISNUMBER(SEARCH("resign",$N4783)),ISNUMBER(SEARCH("terminat",$N4783)),ISNUMBER(SEARCH("inactive",$N4783)),ISNUMBER(SEARCH("vacan",$N4783)),ISNUMBER(SEARCH("deceased",$N4783)),ISNUMBER(SEARCH("separated",$N4783))),0,1))</f>
        <v/>
      </c>
      <c r="S4783">
        <f>IF(OR($R4783=0,NOT(ISNUMBER($I4783))),"",IFERROR(DATEDIF($I4783,DATE(FY,1,1),"y"),""))</f>
        <v/>
      </c>
      <c r="T4783">
        <f>IF(OR($R4783=0,NOT(ISNUMBER($J4783))),"",IFERROR(DATEDIF($J4783,DATE(FY,1,1),"y"),0))</f>
        <v/>
      </c>
      <c r="U4783" s="38">
        <f>IF(OR($R4783=0,NOT(ISNUMBER($I4783))),0,IF(YEAR($I4783)+IF($Q4783=1,RetAgeO,RetAgeE)=FY,MONTH($I4783),IF(YEAR($I4783)+IF($Q4783=1,RetAgeO,RetAgeE)&lt;FY,1,0)))</f>
        <v/>
      </c>
      <c r="V4783" s="38">
        <f>IF(OR($R4783=0,NOT(ISNUMBER($K4783))),0,IF(YEAR($K4783)=FY,MONTH($K4783),IF(YEAR($K4783)&lt;FY,1,0)))</f>
        <v/>
      </c>
      <c r="W4783" s="38">
        <f>IF($R4783=0,0,MIN(12,IF(AND(ISNUMBER($O4783),$O4783&gt;=1,$O4783&lt;=12),INT($O4783),12),IF(AND(RetireExit="Yes",$U4783&gt;0),$U4783,12),IF(AND(ContractExit="Yes",$V4783&gt;0),$V4783,12)))</f>
        <v/>
      </c>
      <c r="X4783" s="37">
        <f>IF(ISNUMBER($P4783),$P4783,IncPct)</f>
        <v/>
      </c>
      <c r="Y4783" s="39">
        <f>IF($W4783=0,0,MAX(0,MIN($W4783,IncMonth-1))+MAX(0,$W4783-IncMonth+1)*(1+$X4783))</f>
        <v/>
      </c>
      <c r="Z4783" s="40">
        <f>IF($C4783="",0,IFERROR(INDEX(Departments!$B$5:$B$54,MATCH($C4783,Departments!$A$5:$A$54,0)),0))</f>
        <v/>
      </c>
      <c r="AA4783" s="41">
        <f>N($L4783)*$Y4783</f>
        <v/>
      </c>
      <c r="AB4783" s="41">
        <f>N($M4783)*$Y4783</f>
        <v/>
      </c>
      <c r="AC4783" s="41">
        <f>$AA4783*$Z4783</f>
        <v/>
      </c>
      <c r="AD4783" s="41">
        <f>$AA4783*BonusMonths/12</f>
        <v/>
      </c>
      <c r="AE4783" s="41">
        <f>($AA4783+SI_Gross*$AB4783)*IF($Q4783=1,SI_O,SI_E)</f>
        <v/>
      </c>
      <c r="AF4783" s="41">
        <f>IF($Q4783=1,0,$AA4783*EOSB)</f>
        <v/>
      </c>
      <c r="AG4783" s="41">
        <f>$AN4783*$W4783</f>
        <v/>
      </c>
      <c r="AH4783" s="41">
        <f>SUM($AA4783:$AG4783)</f>
        <v/>
      </c>
      <c r="AI4783" s="41">
        <f>12*($AM4783+$AN4783)</f>
        <v/>
      </c>
      <c r="AJ4783" s="41">
        <f>$AM4783*((IncMonth-1)+(13-IncMonth)*(1+$X4783))+12*$AN4783</f>
        <v/>
      </c>
      <c r="AK4783" s="41">
        <f>IF($R4783=1,N($L4783)+N($M4783),0)</f>
        <v/>
      </c>
      <c r="AL4783">
        <f>IF($C4783="","",IF(N($L4783)&lt;=0,"Basic salary missing",IF(ISNA(MATCH($C4783,Departments!$A$5:$A$54,0)),"Department not on Departments sheet",IF(AND($I4783&lt;&gt;"",NOT(ISNUMBER($I4783))),"Date of birth is text, not a date",IF(AND($K4783&lt;&gt;"",NOT(ISNUMBER($K4783))),"Contract end is text, not a date","")))))</f>
        <v/>
      </c>
      <c r="AM4783" s="41">
        <f>IF($R4783=0,0,N($L4783)*(1+$Z4783+BonusMonths/12+IF($Q4783=1,0,EOSB))+N($M4783)+(N($L4783)+SI_Gross*N($M4783))*IF($Q4783=1,SI_O,SI_E))</f>
        <v/>
      </c>
      <c r="AN4783" s="41">
        <f>IF($R4783=0,0,(IF($Q4783=1,MedO,MedE+Ticket)+Training)/12)</f>
        <v/>
      </c>
    </row>
    <row r="4784">
      <c r="I4784" s="35" t="n"/>
      <c r="J4784" s="35" t="n"/>
      <c r="K4784" s="35" t="n"/>
      <c r="L4784" s="36" t="n"/>
      <c r="M4784" s="36" t="n"/>
      <c r="P4784" s="37" t="n"/>
      <c r="Q4784" s="38">
        <f>IF($C4784="",0,IF(OR(LOWER(TRIM($G4784))="omani",LOWER(TRIM($G4784))="oman",LOWER(TRIM($G4784))="om",LOWER(TRIM($G4784))="local"),1,0))</f>
        <v/>
      </c>
      <c r="R4784" s="38">
        <f>IF($C4784="",0,IF(OR(ISNUMBER(SEARCH("resign",$N4784)),ISNUMBER(SEARCH("terminat",$N4784)),ISNUMBER(SEARCH("inactive",$N4784)),ISNUMBER(SEARCH("vacan",$N4784)),ISNUMBER(SEARCH("deceased",$N4784)),ISNUMBER(SEARCH("separated",$N4784))),0,1))</f>
        <v/>
      </c>
      <c r="S4784">
        <f>IF(OR($R4784=0,NOT(ISNUMBER($I4784))),"",IFERROR(DATEDIF($I4784,DATE(FY,1,1),"y"),""))</f>
        <v/>
      </c>
      <c r="T4784">
        <f>IF(OR($R4784=0,NOT(ISNUMBER($J4784))),"",IFERROR(DATEDIF($J4784,DATE(FY,1,1),"y"),0))</f>
        <v/>
      </c>
      <c r="U4784" s="38">
        <f>IF(OR($R4784=0,NOT(ISNUMBER($I4784))),0,IF(YEAR($I4784)+IF($Q4784=1,RetAgeO,RetAgeE)=FY,MONTH($I4784),IF(YEAR($I4784)+IF($Q4784=1,RetAgeO,RetAgeE)&lt;FY,1,0)))</f>
        <v/>
      </c>
      <c r="V4784" s="38">
        <f>IF(OR($R4784=0,NOT(ISNUMBER($K4784))),0,IF(YEAR($K4784)=FY,MONTH($K4784),IF(YEAR($K4784)&lt;FY,1,0)))</f>
        <v/>
      </c>
      <c r="W4784" s="38">
        <f>IF($R4784=0,0,MIN(12,IF(AND(ISNUMBER($O4784),$O4784&gt;=1,$O4784&lt;=12),INT($O4784),12),IF(AND(RetireExit="Yes",$U4784&gt;0),$U4784,12),IF(AND(ContractExit="Yes",$V4784&gt;0),$V4784,12)))</f>
        <v/>
      </c>
      <c r="X4784" s="37">
        <f>IF(ISNUMBER($P4784),$P4784,IncPct)</f>
        <v/>
      </c>
      <c r="Y4784" s="39">
        <f>IF($W4784=0,0,MAX(0,MIN($W4784,IncMonth-1))+MAX(0,$W4784-IncMonth+1)*(1+$X4784))</f>
        <v/>
      </c>
      <c r="Z4784" s="40">
        <f>IF($C4784="",0,IFERROR(INDEX(Departments!$B$5:$B$54,MATCH($C4784,Departments!$A$5:$A$54,0)),0))</f>
        <v/>
      </c>
      <c r="AA4784" s="41">
        <f>N($L4784)*$Y4784</f>
        <v/>
      </c>
      <c r="AB4784" s="41">
        <f>N($M4784)*$Y4784</f>
        <v/>
      </c>
      <c r="AC4784" s="41">
        <f>$AA4784*$Z4784</f>
        <v/>
      </c>
      <c r="AD4784" s="41">
        <f>$AA4784*BonusMonths/12</f>
        <v/>
      </c>
      <c r="AE4784" s="41">
        <f>($AA4784+SI_Gross*$AB4784)*IF($Q4784=1,SI_O,SI_E)</f>
        <v/>
      </c>
      <c r="AF4784" s="41">
        <f>IF($Q4784=1,0,$AA4784*EOSB)</f>
        <v/>
      </c>
      <c r="AG4784" s="41">
        <f>$AN4784*$W4784</f>
        <v/>
      </c>
      <c r="AH4784" s="41">
        <f>SUM($AA4784:$AG4784)</f>
        <v/>
      </c>
      <c r="AI4784" s="41">
        <f>12*($AM4784+$AN4784)</f>
        <v/>
      </c>
      <c r="AJ4784" s="41">
        <f>$AM4784*((IncMonth-1)+(13-IncMonth)*(1+$X4784))+12*$AN4784</f>
        <v/>
      </c>
      <c r="AK4784" s="41">
        <f>IF($R4784=1,N($L4784)+N($M4784),0)</f>
        <v/>
      </c>
      <c r="AL4784">
        <f>IF($C4784="","",IF(N($L4784)&lt;=0,"Basic salary missing",IF(ISNA(MATCH($C4784,Departments!$A$5:$A$54,0)),"Department not on Departments sheet",IF(AND($I4784&lt;&gt;"",NOT(ISNUMBER($I4784))),"Date of birth is text, not a date",IF(AND($K4784&lt;&gt;"",NOT(ISNUMBER($K4784))),"Contract end is text, not a date","")))))</f>
        <v/>
      </c>
      <c r="AM4784" s="41">
        <f>IF($R4784=0,0,N($L4784)*(1+$Z4784+BonusMonths/12+IF($Q4784=1,0,EOSB))+N($M4784)+(N($L4784)+SI_Gross*N($M4784))*IF($Q4784=1,SI_O,SI_E))</f>
        <v/>
      </c>
      <c r="AN4784" s="41">
        <f>IF($R4784=0,0,(IF($Q4784=1,MedO,MedE+Ticket)+Training)/12)</f>
        <v/>
      </c>
    </row>
    <row r="4785">
      <c r="I4785" s="35" t="n"/>
      <c r="J4785" s="35" t="n"/>
      <c r="K4785" s="35" t="n"/>
      <c r="L4785" s="36" t="n"/>
      <c r="M4785" s="36" t="n"/>
      <c r="P4785" s="37" t="n"/>
      <c r="Q4785" s="38">
        <f>IF($C4785="",0,IF(OR(LOWER(TRIM($G4785))="omani",LOWER(TRIM($G4785))="oman",LOWER(TRIM($G4785))="om",LOWER(TRIM($G4785))="local"),1,0))</f>
        <v/>
      </c>
      <c r="R4785" s="38">
        <f>IF($C4785="",0,IF(OR(ISNUMBER(SEARCH("resign",$N4785)),ISNUMBER(SEARCH("terminat",$N4785)),ISNUMBER(SEARCH("inactive",$N4785)),ISNUMBER(SEARCH("vacan",$N4785)),ISNUMBER(SEARCH("deceased",$N4785)),ISNUMBER(SEARCH("separated",$N4785))),0,1))</f>
        <v/>
      </c>
      <c r="S4785">
        <f>IF(OR($R4785=0,NOT(ISNUMBER($I4785))),"",IFERROR(DATEDIF($I4785,DATE(FY,1,1),"y"),""))</f>
        <v/>
      </c>
      <c r="T4785">
        <f>IF(OR($R4785=0,NOT(ISNUMBER($J4785))),"",IFERROR(DATEDIF($J4785,DATE(FY,1,1),"y"),0))</f>
        <v/>
      </c>
      <c r="U4785" s="38">
        <f>IF(OR($R4785=0,NOT(ISNUMBER($I4785))),0,IF(YEAR($I4785)+IF($Q4785=1,RetAgeO,RetAgeE)=FY,MONTH($I4785),IF(YEAR($I4785)+IF($Q4785=1,RetAgeO,RetAgeE)&lt;FY,1,0)))</f>
        <v/>
      </c>
      <c r="V4785" s="38">
        <f>IF(OR($R4785=0,NOT(ISNUMBER($K4785))),0,IF(YEAR($K4785)=FY,MONTH($K4785),IF(YEAR($K4785)&lt;FY,1,0)))</f>
        <v/>
      </c>
      <c r="W4785" s="38">
        <f>IF($R4785=0,0,MIN(12,IF(AND(ISNUMBER($O4785),$O4785&gt;=1,$O4785&lt;=12),INT($O4785),12),IF(AND(RetireExit="Yes",$U4785&gt;0),$U4785,12),IF(AND(ContractExit="Yes",$V4785&gt;0),$V4785,12)))</f>
        <v/>
      </c>
      <c r="X4785" s="37">
        <f>IF(ISNUMBER($P4785),$P4785,IncPct)</f>
        <v/>
      </c>
      <c r="Y4785" s="39">
        <f>IF($W4785=0,0,MAX(0,MIN($W4785,IncMonth-1))+MAX(0,$W4785-IncMonth+1)*(1+$X4785))</f>
        <v/>
      </c>
      <c r="Z4785" s="40">
        <f>IF($C4785="",0,IFERROR(INDEX(Departments!$B$5:$B$54,MATCH($C4785,Departments!$A$5:$A$54,0)),0))</f>
        <v/>
      </c>
      <c r="AA4785" s="41">
        <f>N($L4785)*$Y4785</f>
        <v/>
      </c>
      <c r="AB4785" s="41">
        <f>N($M4785)*$Y4785</f>
        <v/>
      </c>
      <c r="AC4785" s="41">
        <f>$AA4785*$Z4785</f>
        <v/>
      </c>
      <c r="AD4785" s="41">
        <f>$AA4785*BonusMonths/12</f>
        <v/>
      </c>
      <c r="AE4785" s="41">
        <f>($AA4785+SI_Gross*$AB4785)*IF($Q4785=1,SI_O,SI_E)</f>
        <v/>
      </c>
      <c r="AF4785" s="41">
        <f>IF($Q4785=1,0,$AA4785*EOSB)</f>
        <v/>
      </c>
      <c r="AG4785" s="41">
        <f>$AN4785*$W4785</f>
        <v/>
      </c>
      <c r="AH4785" s="41">
        <f>SUM($AA4785:$AG4785)</f>
        <v/>
      </c>
      <c r="AI4785" s="41">
        <f>12*($AM4785+$AN4785)</f>
        <v/>
      </c>
      <c r="AJ4785" s="41">
        <f>$AM4785*((IncMonth-1)+(13-IncMonth)*(1+$X4785))+12*$AN4785</f>
        <v/>
      </c>
      <c r="AK4785" s="41">
        <f>IF($R4785=1,N($L4785)+N($M4785),0)</f>
        <v/>
      </c>
      <c r="AL4785">
        <f>IF($C4785="","",IF(N($L4785)&lt;=0,"Basic salary missing",IF(ISNA(MATCH($C4785,Departments!$A$5:$A$54,0)),"Department not on Departments sheet",IF(AND($I4785&lt;&gt;"",NOT(ISNUMBER($I4785))),"Date of birth is text, not a date",IF(AND($K4785&lt;&gt;"",NOT(ISNUMBER($K4785))),"Contract end is text, not a date","")))))</f>
        <v/>
      </c>
      <c r="AM4785" s="41">
        <f>IF($R4785=0,0,N($L4785)*(1+$Z4785+BonusMonths/12+IF($Q4785=1,0,EOSB))+N($M4785)+(N($L4785)+SI_Gross*N($M4785))*IF($Q4785=1,SI_O,SI_E))</f>
        <v/>
      </c>
      <c r="AN4785" s="41">
        <f>IF($R4785=0,0,(IF($Q4785=1,MedO,MedE+Ticket)+Training)/12)</f>
        <v/>
      </c>
    </row>
    <row r="4786">
      <c r="I4786" s="35" t="n"/>
      <c r="J4786" s="35" t="n"/>
      <c r="K4786" s="35" t="n"/>
      <c r="L4786" s="36" t="n"/>
      <c r="M4786" s="36" t="n"/>
      <c r="P4786" s="37" t="n"/>
      <c r="Q4786" s="38">
        <f>IF($C4786="",0,IF(OR(LOWER(TRIM($G4786))="omani",LOWER(TRIM($G4786))="oman",LOWER(TRIM($G4786))="om",LOWER(TRIM($G4786))="local"),1,0))</f>
        <v/>
      </c>
      <c r="R4786" s="38">
        <f>IF($C4786="",0,IF(OR(ISNUMBER(SEARCH("resign",$N4786)),ISNUMBER(SEARCH("terminat",$N4786)),ISNUMBER(SEARCH("inactive",$N4786)),ISNUMBER(SEARCH("vacan",$N4786)),ISNUMBER(SEARCH("deceased",$N4786)),ISNUMBER(SEARCH("separated",$N4786))),0,1))</f>
        <v/>
      </c>
      <c r="S4786">
        <f>IF(OR($R4786=0,NOT(ISNUMBER($I4786))),"",IFERROR(DATEDIF($I4786,DATE(FY,1,1),"y"),""))</f>
        <v/>
      </c>
      <c r="T4786">
        <f>IF(OR($R4786=0,NOT(ISNUMBER($J4786))),"",IFERROR(DATEDIF($J4786,DATE(FY,1,1),"y"),0))</f>
        <v/>
      </c>
      <c r="U4786" s="38">
        <f>IF(OR($R4786=0,NOT(ISNUMBER($I4786))),0,IF(YEAR($I4786)+IF($Q4786=1,RetAgeO,RetAgeE)=FY,MONTH($I4786),IF(YEAR($I4786)+IF($Q4786=1,RetAgeO,RetAgeE)&lt;FY,1,0)))</f>
        <v/>
      </c>
      <c r="V4786" s="38">
        <f>IF(OR($R4786=0,NOT(ISNUMBER($K4786))),0,IF(YEAR($K4786)=FY,MONTH($K4786),IF(YEAR($K4786)&lt;FY,1,0)))</f>
        <v/>
      </c>
      <c r="W4786" s="38">
        <f>IF($R4786=0,0,MIN(12,IF(AND(ISNUMBER($O4786),$O4786&gt;=1,$O4786&lt;=12),INT($O4786),12),IF(AND(RetireExit="Yes",$U4786&gt;0),$U4786,12),IF(AND(ContractExit="Yes",$V4786&gt;0),$V4786,12)))</f>
        <v/>
      </c>
      <c r="X4786" s="37">
        <f>IF(ISNUMBER($P4786),$P4786,IncPct)</f>
        <v/>
      </c>
      <c r="Y4786" s="39">
        <f>IF($W4786=0,0,MAX(0,MIN($W4786,IncMonth-1))+MAX(0,$W4786-IncMonth+1)*(1+$X4786))</f>
        <v/>
      </c>
      <c r="Z4786" s="40">
        <f>IF($C4786="",0,IFERROR(INDEX(Departments!$B$5:$B$54,MATCH($C4786,Departments!$A$5:$A$54,0)),0))</f>
        <v/>
      </c>
      <c r="AA4786" s="41">
        <f>N($L4786)*$Y4786</f>
        <v/>
      </c>
      <c r="AB4786" s="41">
        <f>N($M4786)*$Y4786</f>
        <v/>
      </c>
      <c r="AC4786" s="41">
        <f>$AA4786*$Z4786</f>
        <v/>
      </c>
      <c r="AD4786" s="41">
        <f>$AA4786*BonusMonths/12</f>
        <v/>
      </c>
      <c r="AE4786" s="41">
        <f>($AA4786+SI_Gross*$AB4786)*IF($Q4786=1,SI_O,SI_E)</f>
        <v/>
      </c>
      <c r="AF4786" s="41">
        <f>IF($Q4786=1,0,$AA4786*EOSB)</f>
        <v/>
      </c>
      <c r="AG4786" s="41">
        <f>$AN4786*$W4786</f>
        <v/>
      </c>
      <c r="AH4786" s="41">
        <f>SUM($AA4786:$AG4786)</f>
        <v/>
      </c>
      <c r="AI4786" s="41">
        <f>12*($AM4786+$AN4786)</f>
        <v/>
      </c>
      <c r="AJ4786" s="41">
        <f>$AM4786*((IncMonth-1)+(13-IncMonth)*(1+$X4786))+12*$AN4786</f>
        <v/>
      </c>
      <c r="AK4786" s="41">
        <f>IF($R4786=1,N($L4786)+N($M4786),0)</f>
        <v/>
      </c>
      <c r="AL4786">
        <f>IF($C4786="","",IF(N($L4786)&lt;=0,"Basic salary missing",IF(ISNA(MATCH($C4786,Departments!$A$5:$A$54,0)),"Department not on Departments sheet",IF(AND($I4786&lt;&gt;"",NOT(ISNUMBER($I4786))),"Date of birth is text, not a date",IF(AND($K4786&lt;&gt;"",NOT(ISNUMBER($K4786))),"Contract end is text, not a date","")))))</f>
        <v/>
      </c>
      <c r="AM4786" s="41">
        <f>IF($R4786=0,0,N($L4786)*(1+$Z4786+BonusMonths/12+IF($Q4786=1,0,EOSB))+N($M4786)+(N($L4786)+SI_Gross*N($M4786))*IF($Q4786=1,SI_O,SI_E))</f>
        <v/>
      </c>
      <c r="AN4786" s="41">
        <f>IF($R4786=0,0,(IF($Q4786=1,MedO,MedE+Ticket)+Training)/12)</f>
        <v/>
      </c>
    </row>
    <row r="4787">
      <c r="I4787" s="35" t="n"/>
      <c r="J4787" s="35" t="n"/>
      <c r="K4787" s="35" t="n"/>
      <c r="L4787" s="36" t="n"/>
      <c r="M4787" s="36" t="n"/>
      <c r="P4787" s="37" t="n"/>
      <c r="Q4787" s="38">
        <f>IF($C4787="",0,IF(OR(LOWER(TRIM($G4787))="omani",LOWER(TRIM($G4787))="oman",LOWER(TRIM($G4787))="om",LOWER(TRIM($G4787))="local"),1,0))</f>
        <v/>
      </c>
      <c r="R4787" s="38">
        <f>IF($C4787="",0,IF(OR(ISNUMBER(SEARCH("resign",$N4787)),ISNUMBER(SEARCH("terminat",$N4787)),ISNUMBER(SEARCH("inactive",$N4787)),ISNUMBER(SEARCH("vacan",$N4787)),ISNUMBER(SEARCH("deceased",$N4787)),ISNUMBER(SEARCH("separated",$N4787))),0,1))</f>
        <v/>
      </c>
      <c r="S4787">
        <f>IF(OR($R4787=0,NOT(ISNUMBER($I4787))),"",IFERROR(DATEDIF($I4787,DATE(FY,1,1),"y"),""))</f>
        <v/>
      </c>
      <c r="T4787">
        <f>IF(OR($R4787=0,NOT(ISNUMBER($J4787))),"",IFERROR(DATEDIF($J4787,DATE(FY,1,1),"y"),0))</f>
        <v/>
      </c>
      <c r="U4787" s="38">
        <f>IF(OR($R4787=0,NOT(ISNUMBER($I4787))),0,IF(YEAR($I4787)+IF($Q4787=1,RetAgeO,RetAgeE)=FY,MONTH($I4787),IF(YEAR($I4787)+IF($Q4787=1,RetAgeO,RetAgeE)&lt;FY,1,0)))</f>
        <v/>
      </c>
      <c r="V4787" s="38">
        <f>IF(OR($R4787=0,NOT(ISNUMBER($K4787))),0,IF(YEAR($K4787)=FY,MONTH($K4787),IF(YEAR($K4787)&lt;FY,1,0)))</f>
        <v/>
      </c>
      <c r="W4787" s="38">
        <f>IF($R4787=0,0,MIN(12,IF(AND(ISNUMBER($O4787),$O4787&gt;=1,$O4787&lt;=12),INT($O4787),12),IF(AND(RetireExit="Yes",$U4787&gt;0),$U4787,12),IF(AND(ContractExit="Yes",$V4787&gt;0),$V4787,12)))</f>
        <v/>
      </c>
      <c r="X4787" s="37">
        <f>IF(ISNUMBER($P4787),$P4787,IncPct)</f>
        <v/>
      </c>
      <c r="Y4787" s="39">
        <f>IF($W4787=0,0,MAX(0,MIN($W4787,IncMonth-1))+MAX(0,$W4787-IncMonth+1)*(1+$X4787))</f>
        <v/>
      </c>
      <c r="Z4787" s="40">
        <f>IF($C4787="",0,IFERROR(INDEX(Departments!$B$5:$B$54,MATCH($C4787,Departments!$A$5:$A$54,0)),0))</f>
        <v/>
      </c>
      <c r="AA4787" s="41">
        <f>N($L4787)*$Y4787</f>
        <v/>
      </c>
      <c r="AB4787" s="41">
        <f>N($M4787)*$Y4787</f>
        <v/>
      </c>
      <c r="AC4787" s="41">
        <f>$AA4787*$Z4787</f>
        <v/>
      </c>
      <c r="AD4787" s="41">
        <f>$AA4787*BonusMonths/12</f>
        <v/>
      </c>
      <c r="AE4787" s="41">
        <f>($AA4787+SI_Gross*$AB4787)*IF($Q4787=1,SI_O,SI_E)</f>
        <v/>
      </c>
      <c r="AF4787" s="41">
        <f>IF($Q4787=1,0,$AA4787*EOSB)</f>
        <v/>
      </c>
      <c r="AG4787" s="41">
        <f>$AN4787*$W4787</f>
        <v/>
      </c>
      <c r="AH4787" s="41">
        <f>SUM($AA4787:$AG4787)</f>
        <v/>
      </c>
      <c r="AI4787" s="41">
        <f>12*($AM4787+$AN4787)</f>
        <v/>
      </c>
      <c r="AJ4787" s="41">
        <f>$AM4787*((IncMonth-1)+(13-IncMonth)*(1+$X4787))+12*$AN4787</f>
        <v/>
      </c>
      <c r="AK4787" s="41">
        <f>IF($R4787=1,N($L4787)+N($M4787),0)</f>
        <v/>
      </c>
      <c r="AL4787">
        <f>IF($C4787="","",IF(N($L4787)&lt;=0,"Basic salary missing",IF(ISNA(MATCH($C4787,Departments!$A$5:$A$54,0)),"Department not on Departments sheet",IF(AND($I4787&lt;&gt;"",NOT(ISNUMBER($I4787))),"Date of birth is text, not a date",IF(AND($K4787&lt;&gt;"",NOT(ISNUMBER($K4787))),"Contract end is text, not a date","")))))</f>
        <v/>
      </c>
      <c r="AM4787" s="41">
        <f>IF($R4787=0,0,N($L4787)*(1+$Z4787+BonusMonths/12+IF($Q4787=1,0,EOSB))+N($M4787)+(N($L4787)+SI_Gross*N($M4787))*IF($Q4787=1,SI_O,SI_E))</f>
        <v/>
      </c>
      <c r="AN4787" s="41">
        <f>IF($R4787=0,0,(IF($Q4787=1,MedO,MedE+Ticket)+Training)/12)</f>
        <v/>
      </c>
    </row>
    <row r="4788">
      <c r="I4788" s="35" t="n"/>
      <c r="J4788" s="35" t="n"/>
      <c r="K4788" s="35" t="n"/>
      <c r="L4788" s="36" t="n"/>
      <c r="M4788" s="36" t="n"/>
      <c r="P4788" s="37" t="n"/>
      <c r="Q4788" s="38">
        <f>IF($C4788="",0,IF(OR(LOWER(TRIM($G4788))="omani",LOWER(TRIM($G4788))="oman",LOWER(TRIM($G4788))="om",LOWER(TRIM($G4788))="local"),1,0))</f>
        <v/>
      </c>
      <c r="R4788" s="38">
        <f>IF($C4788="",0,IF(OR(ISNUMBER(SEARCH("resign",$N4788)),ISNUMBER(SEARCH("terminat",$N4788)),ISNUMBER(SEARCH("inactive",$N4788)),ISNUMBER(SEARCH("vacan",$N4788)),ISNUMBER(SEARCH("deceased",$N4788)),ISNUMBER(SEARCH("separated",$N4788))),0,1))</f>
        <v/>
      </c>
      <c r="S4788">
        <f>IF(OR($R4788=0,NOT(ISNUMBER($I4788))),"",IFERROR(DATEDIF($I4788,DATE(FY,1,1),"y"),""))</f>
        <v/>
      </c>
      <c r="T4788">
        <f>IF(OR($R4788=0,NOT(ISNUMBER($J4788))),"",IFERROR(DATEDIF($J4788,DATE(FY,1,1),"y"),0))</f>
        <v/>
      </c>
      <c r="U4788" s="38">
        <f>IF(OR($R4788=0,NOT(ISNUMBER($I4788))),0,IF(YEAR($I4788)+IF($Q4788=1,RetAgeO,RetAgeE)=FY,MONTH($I4788),IF(YEAR($I4788)+IF($Q4788=1,RetAgeO,RetAgeE)&lt;FY,1,0)))</f>
        <v/>
      </c>
      <c r="V4788" s="38">
        <f>IF(OR($R4788=0,NOT(ISNUMBER($K4788))),0,IF(YEAR($K4788)=FY,MONTH($K4788),IF(YEAR($K4788)&lt;FY,1,0)))</f>
        <v/>
      </c>
      <c r="W4788" s="38">
        <f>IF($R4788=0,0,MIN(12,IF(AND(ISNUMBER($O4788),$O4788&gt;=1,$O4788&lt;=12),INT($O4788),12),IF(AND(RetireExit="Yes",$U4788&gt;0),$U4788,12),IF(AND(ContractExit="Yes",$V4788&gt;0),$V4788,12)))</f>
        <v/>
      </c>
      <c r="X4788" s="37">
        <f>IF(ISNUMBER($P4788),$P4788,IncPct)</f>
        <v/>
      </c>
      <c r="Y4788" s="39">
        <f>IF($W4788=0,0,MAX(0,MIN($W4788,IncMonth-1))+MAX(0,$W4788-IncMonth+1)*(1+$X4788))</f>
        <v/>
      </c>
      <c r="Z4788" s="40">
        <f>IF($C4788="",0,IFERROR(INDEX(Departments!$B$5:$B$54,MATCH($C4788,Departments!$A$5:$A$54,0)),0))</f>
        <v/>
      </c>
      <c r="AA4788" s="41">
        <f>N($L4788)*$Y4788</f>
        <v/>
      </c>
      <c r="AB4788" s="41">
        <f>N($M4788)*$Y4788</f>
        <v/>
      </c>
      <c r="AC4788" s="41">
        <f>$AA4788*$Z4788</f>
        <v/>
      </c>
      <c r="AD4788" s="41">
        <f>$AA4788*BonusMonths/12</f>
        <v/>
      </c>
      <c r="AE4788" s="41">
        <f>($AA4788+SI_Gross*$AB4788)*IF($Q4788=1,SI_O,SI_E)</f>
        <v/>
      </c>
      <c r="AF4788" s="41">
        <f>IF($Q4788=1,0,$AA4788*EOSB)</f>
        <v/>
      </c>
      <c r="AG4788" s="41">
        <f>$AN4788*$W4788</f>
        <v/>
      </c>
      <c r="AH4788" s="41">
        <f>SUM($AA4788:$AG4788)</f>
        <v/>
      </c>
      <c r="AI4788" s="41">
        <f>12*($AM4788+$AN4788)</f>
        <v/>
      </c>
      <c r="AJ4788" s="41">
        <f>$AM4788*((IncMonth-1)+(13-IncMonth)*(1+$X4788))+12*$AN4788</f>
        <v/>
      </c>
      <c r="AK4788" s="41">
        <f>IF($R4788=1,N($L4788)+N($M4788),0)</f>
        <v/>
      </c>
      <c r="AL4788">
        <f>IF($C4788="","",IF(N($L4788)&lt;=0,"Basic salary missing",IF(ISNA(MATCH($C4788,Departments!$A$5:$A$54,0)),"Department not on Departments sheet",IF(AND($I4788&lt;&gt;"",NOT(ISNUMBER($I4788))),"Date of birth is text, not a date",IF(AND($K4788&lt;&gt;"",NOT(ISNUMBER($K4788))),"Contract end is text, not a date","")))))</f>
        <v/>
      </c>
      <c r="AM4788" s="41">
        <f>IF($R4788=0,0,N($L4788)*(1+$Z4788+BonusMonths/12+IF($Q4788=1,0,EOSB))+N($M4788)+(N($L4788)+SI_Gross*N($M4788))*IF($Q4788=1,SI_O,SI_E))</f>
        <v/>
      </c>
      <c r="AN4788" s="41">
        <f>IF($R4788=0,0,(IF($Q4788=1,MedO,MedE+Ticket)+Training)/12)</f>
        <v/>
      </c>
    </row>
    <row r="4789">
      <c r="I4789" s="35" t="n"/>
      <c r="J4789" s="35" t="n"/>
      <c r="K4789" s="35" t="n"/>
      <c r="L4789" s="36" t="n"/>
      <c r="M4789" s="36" t="n"/>
      <c r="P4789" s="37" t="n"/>
      <c r="Q4789" s="38">
        <f>IF($C4789="",0,IF(OR(LOWER(TRIM($G4789))="omani",LOWER(TRIM($G4789))="oman",LOWER(TRIM($G4789))="om",LOWER(TRIM($G4789))="local"),1,0))</f>
        <v/>
      </c>
      <c r="R4789" s="38">
        <f>IF($C4789="",0,IF(OR(ISNUMBER(SEARCH("resign",$N4789)),ISNUMBER(SEARCH("terminat",$N4789)),ISNUMBER(SEARCH("inactive",$N4789)),ISNUMBER(SEARCH("vacan",$N4789)),ISNUMBER(SEARCH("deceased",$N4789)),ISNUMBER(SEARCH("separated",$N4789))),0,1))</f>
        <v/>
      </c>
      <c r="S4789">
        <f>IF(OR($R4789=0,NOT(ISNUMBER($I4789))),"",IFERROR(DATEDIF($I4789,DATE(FY,1,1),"y"),""))</f>
        <v/>
      </c>
      <c r="T4789">
        <f>IF(OR($R4789=0,NOT(ISNUMBER($J4789))),"",IFERROR(DATEDIF($J4789,DATE(FY,1,1),"y"),0))</f>
        <v/>
      </c>
      <c r="U4789" s="38">
        <f>IF(OR($R4789=0,NOT(ISNUMBER($I4789))),0,IF(YEAR($I4789)+IF($Q4789=1,RetAgeO,RetAgeE)=FY,MONTH($I4789),IF(YEAR($I4789)+IF($Q4789=1,RetAgeO,RetAgeE)&lt;FY,1,0)))</f>
        <v/>
      </c>
      <c r="V4789" s="38">
        <f>IF(OR($R4789=0,NOT(ISNUMBER($K4789))),0,IF(YEAR($K4789)=FY,MONTH($K4789),IF(YEAR($K4789)&lt;FY,1,0)))</f>
        <v/>
      </c>
      <c r="W4789" s="38">
        <f>IF($R4789=0,0,MIN(12,IF(AND(ISNUMBER($O4789),$O4789&gt;=1,$O4789&lt;=12),INT($O4789),12),IF(AND(RetireExit="Yes",$U4789&gt;0),$U4789,12),IF(AND(ContractExit="Yes",$V4789&gt;0),$V4789,12)))</f>
        <v/>
      </c>
      <c r="X4789" s="37">
        <f>IF(ISNUMBER($P4789),$P4789,IncPct)</f>
        <v/>
      </c>
      <c r="Y4789" s="39">
        <f>IF($W4789=0,0,MAX(0,MIN($W4789,IncMonth-1))+MAX(0,$W4789-IncMonth+1)*(1+$X4789))</f>
        <v/>
      </c>
      <c r="Z4789" s="40">
        <f>IF($C4789="",0,IFERROR(INDEX(Departments!$B$5:$B$54,MATCH($C4789,Departments!$A$5:$A$54,0)),0))</f>
        <v/>
      </c>
      <c r="AA4789" s="41">
        <f>N($L4789)*$Y4789</f>
        <v/>
      </c>
      <c r="AB4789" s="41">
        <f>N($M4789)*$Y4789</f>
        <v/>
      </c>
      <c r="AC4789" s="41">
        <f>$AA4789*$Z4789</f>
        <v/>
      </c>
      <c r="AD4789" s="41">
        <f>$AA4789*BonusMonths/12</f>
        <v/>
      </c>
      <c r="AE4789" s="41">
        <f>($AA4789+SI_Gross*$AB4789)*IF($Q4789=1,SI_O,SI_E)</f>
        <v/>
      </c>
      <c r="AF4789" s="41">
        <f>IF($Q4789=1,0,$AA4789*EOSB)</f>
        <v/>
      </c>
      <c r="AG4789" s="41">
        <f>$AN4789*$W4789</f>
        <v/>
      </c>
      <c r="AH4789" s="41">
        <f>SUM($AA4789:$AG4789)</f>
        <v/>
      </c>
      <c r="AI4789" s="41">
        <f>12*($AM4789+$AN4789)</f>
        <v/>
      </c>
      <c r="AJ4789" s="41">
        <f>$AM4789*((IncMonth-1)+(13-IncMonth)*(1+$X4789))+12*$AN4789</f>
        <v/>
      </c>
      <c r="AK4789" s="41">
        <f>IF($R4789=1,N($L4789)+N($M4789),0)</f>
        <v/>
      </c>
      <c r="AL4789">
        <f>IF($C4789="","",IF(N($L4789)&lt;=0,"Basic salary missing",IF(ISNA(MATCH($C4789,Departments!$A$5:$A$54,0)),"Department not on Departments sheet",IF(AND($I4789&lt;&gt;"",NOT(ISNUMBER($I4789))),"Date of birth is text, not a date",IF(AND($K4789&lt;&gt;"",NOT(ISNUMBER($K4789))),"Contract end is text, not a date","")))))</f>
        <v/>
      </c>
      <c r="AM4789" s="41">
        <f>IF($R4789=0,0,N($L4789)*(1+$Z4789+BonusMonths/12+IF($Q4789=1,0,EOSB))+N($M4789)+(N($L4789)+SI_Gross*N($M4789))*IF($Q4789=1,SI_O,SI_E))</f>
        <v/>
      </c>
      <c r="AN4789" s="41">
        <f>IF($R4789=0,0,(IF($Q4789=1,MedO,MedE+Ticket)+Training)/12)</f>
        <v/>
      </c>
    </row>
    <row r="4790">
      <c r="I4790" s="35" t="n"/>
      <c r="J4790" s="35" t="n"/>
      <c r="K4790" s="35" t="n"/>
      <c r="L4790" s="36" t="n"/>
      <c r="M4790" s="36" t="n"/>
      <c r="P4790" s="37" t="n"/>
      <c r="Q4790" s="38">
        <f>IF($C4790="",0,IF(OR(LOWER(TRIM($G4790))="omani",LOWER(TRIM($G4790))="oman",LOWER(TRIM($G4790))="om",LOWER(TRIM($G4790))="local"),1,0))</f>
        <v/>
      </c>
      <c r="R4790" s="38">
        <f>IF($C4790="",0,IF(OR(ISNUMBER(SEARCH("resign",$N4790)),ISNUMBER(SEARCH("terminat",$N4790)),ISNUMBER(SEARCH("inactive",$N4790)),ISNUMBER(SEARCH("vacan",$N4790)),ISNUMBER(SEARCH("deceased",$N4790)),ISNUMBER(SEARCH("separated",$N4790))),0,1))</f>
        <v/>
      </c>
      <c r="S4790">
        <f>IF(OR($R4790=0,NOT(ISNUMBER($I4790))),"",IFERROR(DATEDIF($I4790,DATE(FY,1,1),"y"),""))</f>
        <v/>
      </c>
      <c r="T4790">
        <f>IF(OR($R4790=0,NOT(ISNUMBER($J4790))),"",IFERROR(DATEDIF($J4790,DATE(FY,1,1),"y"),0))</f>
        <v/>
      </c>
      <c r="U4790" s="38">
        <f>IF(OR($R4790=0,NOT(ISNUMBER($I4790))),0,IF(YEAR($I4790)+IF($Q4790=1,RetAgeO,RetAgeE)=FY,MONTH($I4790),IF(YEAR($I4790)+IF($Q4790=1,RetAgeO,RetAgeE)&lt;FY,1,0)))</f>
        <v/>
      </c>
      <c r="V4790" s="38">
        <f>IF(OR($R4790=0,NOT(ISNUMBER($K4790))),0,IF(YEAR($K4790)=FY,MONTH($K4790),IF(YEAR($K4790)&lt;FY,1,0)))</f>
        <v/>
      </c>
      <c r="W4790" s="38">
        <f>IF($R4790=0,0,MIN(12,IF(AND(ISNUMBER($O4790),$O4790&gt;=1,$O4790&lt;=12),INT($O4790),12),IF(AND(RetireExit="Yes",$U4790&gt;0),$U4790,12),IF(AND(ContractExit="Yes",$V4790&gt;0),$V4790,12)))</f>
        <v/>
      </c>
      <c r="X4790" s="37">
        <f>IF(ISNUMBER($P4790),$P4790,IncPct)</f>
        <v/>
      </c>
      <c r="Y4790" s="39">
        <f>IF($W4790=0,0,MAX(0,MIN($W4790,IncMonth-1))+MAX(0,$W4790-IncMonth+1)*(1+$X4790))</f>
        <v/>
      </c>
      <c r="Z4790" s="40">
        <f>IF($C4790="",0,IFERROR(INDEX(Departments!$B$5:$B$54,MATCH($C4790,Departments!$A$5:$A$54,0)),0))</f>
        <v/>
      </c>
      <c r="AA4790" s="41">
        <f>N($L4790)*$Y4790</f>
        <v/>
      </c>
      <c r="AB4790" s="41">
        <f>N($M4790)*$Y4790</f>
        <v/>
      </c>
      <c r="AC4790" s="41">
        <f>$AA4790*$Z4790</f>
        <v/>
      </c>
      <c r="AD4790" s="41">
        <f>$AA4790*BonusMonths/12</f>
        <v/>
      </c>
      <c r="AE4790" s="41">
        <f>($AA4790+SI_Gross*$AB4790)*IF($Q4790=1,SI_O,SI_E)</f>
        <v/>
      </c>
      <c r="AF4790" s="41">
        <f>IF($Q4790=1,0,$AA4790*EOSB)</f>
        <v/>
      </c>
      <c r="AG4790" s="41">
        <f>$AN4790*$W4790</f>
        <v/>
      </c>
      <c r="AH4790" s="41">
        <f>SUM($AA4790:$AG4790)</f>
        <v/>
      </c>
      <c r="AI4790" s="41">
        <f>12*($AM4790+$AN4790)</f>
        <v/>
      </c>
      <c r="AJ4790" s="41">
        <f>$AM4790*((IncMonth-1)+(13-IncMonth)*(1+$X4790))+12*$AN4790</f>
        <v/>
      </c>
      <c r="AK4790" s="41">
        <f>IF($R4790=1,N($L4790)+N($M4790),0)</f>
        <v/>
      </c>
      <c r="AL4790">
        <f>IF($C4790="","",IF(N($L4790)&lt;=0,"Basic salary missing",IF(ISNA(MATCH($C4790,Departments!$A$5:$A$54,0)),"Department not on Departments sheet",IF(AND($I4790&lt;&gt;"",NOT(ISNUMBER($I4790))),"Date of birth is text, not a date",IF(AND($K4790&lt;&gt;"",NOT(ISNUMBER($K4790))),"Contract end is text, not a date","")))))</f>
        <v/>
      </c>
      <c r="AM4790" s="41">
        <f>IF($R4790=0,0,N($L4790)*(1+$Z4790+BonusMonths/12+IF($Q4790=1,0,EOSB))+N($M4790)+(N($L4790)+SI_Gross*N($M4790))*IF($Q4790=1,SI_O,SI_E))</f>
        <v/>
      </c>
      <c r="AN4790" s="41">
        <f>IF($R4790=0,0,(IF($Q4790=1,MedO,MedE+Ticket)+Training)/12)</f>
        <v/>
      </c>
    </row>
    <row r="4791">
      <c r="I4791" s="35" t="n"/>
      <c r="J4791" s="35" t="n"/>
      <c r="K4791" s="35" t="n"/>
      <c r="L4791" s="36" t="n"/>
      <c r="M4791" s="36" t="n"/>
      <c r="P4791" s="37" t="n"/>
      <c r="Q4791" s="38">
        <f>IF($C4791="",0,IF(OR(LOWER(TRIM($G4791))="omani",LOWER(TRIM($G4791))="oman",LOWER(TRIM($G4791))="om",LOWER(TRIM($G4791))="local"),1,0))</f>
        <v/>
      </c>
      <c r="R4791" s="38">
        <f>IF($C4791="",0,IF(OR(ISNUMBER(SEARCH("resign",$N4791)),ISNUMBER(SEARCH("terminat",$N4791)),ISNUMBER(SEARCH("inactive",$N4791)),ISNUMBER(SEARCH("vacan",$N4791)),ISNUMBER(SEARCH("deceased",$N4791)),ISNUMBER(SEARCH("separated",$N4791))),0,1))</f>
        <v/>
      </c>
      <c r="S4791">
        <f>IF(OR($R4791=0,NOT(ISNUMBER($I4791))),"",IFERROR(DATEDIF($I4791,DATE(FY,1,1),"y"),""))</f>
        <v/>
      </c>
      <c r="T4791">
        <f>IF(OR($R4791=0,NOT(ISNUMBER($J4791))),"",IFERROR(DATEDIF($J4791,DATE(FY,1,1),"y"),0))</f>
        <v/>
      </c>
      <c r="U4791" s="38">
        <f>IF(OR($R4791=0,NOT(ISNUMBER($I4791))),0,IF(YEAR($I4791)+IF($Q4791=1,RetAgeO,RetAgeE)=FY,MONTH($I4791),IF(YEAR($I4791)+IF($Q4791=1,RetAgeO,RetAgeE)&lt;FY,1,0)))</f>
        <v/>
      </c>
      <c r="V4791" s="38">
        <f>IF(OR($R4791=0,NOT(ISNUMBER($K4791))),0,IF(YEAR($K4791)=FY,MONTH($K4791),IF(YEAR($K4791)&lt;FY,1,0)))</f>
        <v/>
      </c>
      <c r="W4791" s="38">
        <f>IF($R4791=0,0,MIN(12,IF(AND(ISNUMBER($O4791),$O4791&gt;=1,$O4791&lt;=12),INT($O4791),12),IF(AND(RetireExit="Yes",$U4791&gt;0),$U4791,12),IF(AND(ContractExit="Yes",$V4791&gt;0),$V4791,12)))</f>
        <v/>
      </c>
      <c r="X4791" s="37">
        <f>IF(ISNUMBER($P4791),$P4791,IncPct)</f>
        <v/>
      </c>
      <c r="Y4791" s="39">
        <f>IF($W4791=0,0,MAX(0,MIN($W4791,IncMonth-1))+MAX(0,$W4791-IncMonth+1)*(1+$X4791))</f>
        <v/>
      </c>
      <c r="Z4791" s="40">
        <f>IF($C4791="",0,IFERROR(INDEX(Departments!$B$5:$B$54,MATCH($C4791,Departments!$A$5:$A$54,0)),0))</f>
        <v/>
      </c>
      <c r="AA4791" s="41">
        <f>N($L4791)*$Y4791</f>
        <v/>
      </c>
      <c r="AB4791" s="41">
        <f>N($M4791)*$Y4791</f>
        <v/>
      </c>
      <c r="AC4791" s="41">
        <f>$AA4791*$Z4791</f>
        <v/>
      </c>
      <c r="AD4791" s="41">
        <f>$AA4791*BonusMonths/12</f>
        <v/>
      </c>
      <c r="AE4791" s="41">
        <f>($AA4791+SI_Gross*$AB4791)*IF($Q4791=1,SI_O,SI_E)</f>
        <v/>
      </c>
      <c r="AF4791" s="41">
        <f>IF($Q4791=1,0,$AA4791*EOSB)</f>
        <v/>
      </c>
      <c r="AG4791" s="41">
        <f>$AN4791*$W4791</f>
        <v/>
      </c>
      <c r="AH4791" s="41">
        <f>SUM($AA4791:$AG4791)</f>
        <v/>
      </c>
      <c r="AI4791" s="41">
        <f>12*($AM4791+$AN4791)</f>
        <v/>
      </c>
      <c r="AJ4791" s="41">
        <f>$AM4791*((IncMonth-1)+(13-IncMonth)*(1+$X4791))+12*$AN4791</f>
        <v/>
      </c>
      <c r="AK4791" s="41">
        <f>IF($R4791=1,N($L4791)+N($M4791),0)</f>
        <v/>
      </c>
      <c r="AL4791">
        <f>IF($C4791="","",IF(N($L4791)&lt;=0,"Basic salary missing",IF(ISNA(MATCH($C4791,Departments!$A$5:$A$54,0)),"Department not on Departments sheet",IF(AND($I4791&lt;&gt;"",NOT(ISNUMBER($I4791))),"Date of birth is text, not a date",IF(AND($K4791&lt;&gt;"",NOT(ISNUMBER($K4791))),"Contract end is text, not a date","")))))</f>
        <v/>
      </c>
      <c r="AM4791" s="41">
        <f>IF($R4791=0,0,N($L4791)*(1+$Z4791+BonusMonths/12+IF($Q4791=1,0,EOSB))+N($M4791)+(N($L4791)+SI_Gross*N($M4791))*IF($Q4791=1,SI_O,SI_E))</f>
        <v/>
      </c>
      <c r="AN4791" s="41">
        <f>IF($R4791=0,0,(IF($Q4791=1,MedO,MedE+Ticket)+Training)/12)</f>
        <v/>
      </c>
    </row>
    <row r="4792">
      <c r="I4792" s="35" t="n"/>
      <c r="J4792" s="35" t="n"/>
      <c r="K4792" s="35" t="n"/>
      <c r="L4792" s="36" t="n"/>
      <c r="M4792" s="36" t="n"/>
      <c r="P4792" s="37" t="n"/>
      <c r="Q4792" s="38">
        <f>IF($C4792="",0,IF(OR(LOWER(TRIM($G4792))="omani",LOWER(TRIM($G4792))="oman",LOWER(TRIM($G4792))="om",LOWER(TRIM($G4792))="local"),1,0))</f>
        <v/>
      </c>
      <c r="R4792" s="38">
        <f>IF($C4792="",0,IF(OR(ISNUMBER(SEARCH("resign",$N4792)),ISNUMBER(SEARCH("terminat",$N4792)),ISNUMBER(SEARCH("inactive",$N4792)),ISNUMBER(SEARCH("vacan",$N4792)),ISNUMBER(SEARCH("deceased",$N4792)),ISNUMBER(SEARCH("separated",$N4792))),0,1))</f>
        <v/>
      </c>
      <c r="S4792">
        <f>IF(OR($R4792=0,NOT(ISNUMBER($I4792))),"",IFERROR(DATEDIF($I4792,DATE(FY,1,1),"y"),""))</f>
        <v/>
      </c>
      <c r="T4792">
        <f>IF(OR($R4792=0,NOT(ISNUMBER($J4792))),"",IFERROR(DATEDIF($J4792,DATE(FY,1,1),"y"),0))</f>
        <v/>
      </c>
      <c r="U4792" s="38">
        <f>IF(OR($R4792=0,NOT(ISNUMBER($I4792))),0,IF(YEAR($I4792)+IF($Q4792=1,RetAgeO,RetAgeE)=FY,MONTH($I4792),IF(YEAR($I4792)+IF($Q4792=1,RetAgeO,RetAgeE)&lt;FY,1,0)))</f>
        <v/>
      </c>
      <c r="V4792" s="38">
        <f>IF(OR($R4792=0,NOT(ISNUMBER($K4792))),0,IF(YEAR($K4792)=FY,MONTH($K4792),IF(YEAR($K4792)&lt;FY,1,0)))</f>
        <v/>
      </c>
      <c r="W4792" s="38">
        <f>IF($R4792=0,0,MIN(12,IF(AND(ISNUMBER($O4792),$O4792&gt;=1,$O4792&lt;=12),INT($O4792),12),IF(AND(RetireExit="Yes",$U4792&gt;0),$U4792,12),IF(AND(ContractExit="Yes",$V4792&gt;0),$V4792,12)))</f>
        <v/>
      </c>
      <c r="X4792" s="37">
        <f>IF(ISNUMBER($P4792),$P4792,IncPct)</f>
        <v/>
      </c>
      <c r="Y4792" s="39">
        <f>IF($W4792=0,0,MAX(0,MIN($W4792,IncMonth-1))+MAX(0,$W4792-IncMonth+1)*(1+$X4792))</f>
        <v/>
      </c>
      <c r="Z4792" s="40">
        <f>IF($C4792="",0,IFERROR(INDEX(Departments!$B$5:$B$54,MATCH($C4792,Departments!$A$5:$A$54,0)),0))</f>
        <v/>
      </c>
      <c r="AA4792" s="41">
        <f>N($L4792)*$Y4792</f>
        <v/>
      </c>
      <c r="AB4792" s="41">
        <f>N($M4792)*$Y4792</f>
        <v/>
      </c>
      <c r="AC4792" s="41">
        <f>$AA4792*$Z4792</f>
        <v/>
      </c>
      <c r="AD4792" s="41">
        <f>$AA4792*BonusMonths/12</f>
        <v/>
      </c>
      <c r="AE4792" s="41">
        <f>($AA4792+SI_Gross*$AB4792)*IF($Q4792=1,SI_O,SI_E)</f>
        <v/>
      </c>
      <c r="AF4792" s="41">
        <f>IF($Q4792=1,0,$AA4792*EOSB)</f>
        <v/>
      </c>
      <c r="AG4792" s="41">
        <f>$AN4792*$W4792</f>
        <v/>
      </c>
      <c r="AH4792" s="41">
        <f>SUM($AA4792:$AG4792)</f>
        <v/>
      </c>
      <c r="AI4792" s="41">
        <f>12*($AM4792+$AN4792)</f>
        <v/>
      </c>
      <c r="AJ4792" s="41">
        <f>$AM4792*((IncMonth-1)+(13-IncMonth)*(1+$X4792))+12*$AN4792</f>
        <v/>
      </c>
      <c r="AK4792" s="41">
        <f>IF($R4792=1,N($L4792)+N($M4792),0)</f>
        <v/>
      </c>
      <c r="AL4792">
        <f>IF($C4792="","",IF(N($L4792)&lt;=0,"Basic salary missing",IF(ISNA(MATCH($C4792,Departments!$A$5:$A$54,0)),"Department not on Departments sheet",IF(AND($I4792&lt;&gt;"",NOT(ISNUMBER($I4792))),"Date of birth is text, not a date",IF(AND($K4792&lt;&gt;"",NOT(ISNUMBER($K4792))),"Contract end is text, not a date","")))))</f>
        <v/>
      </c>
      <c r="AM4792" s="41">
        <f>IF($R4792=0,0,N($L4792)*(1+$Z4792+BonusMonths/12+IF($Q4792=1,0,EOSB))+N($M4792)+(N($L4792)+SI_Gross*N($M4792))*IF($Q4792=1,SI_O,SI_E))</f>
        <v/>
      </c>
      <c r="AN4792" s="41">
        <f>IF($R4792=0,0,(IF($Q4792=1,MedO,MedE+Ticket)+Training)/12)</f>
        <v/>
      </c>
    </row>
    <row r="4793">
      <c r="I4793" s="35" t="n"/>
      <c r="J4793" s="35" t="n"/>
      <c r="K4793" s="35" t="n"/>
      <c r="L4793" s="36" t="n"/>
      <c r="M4793" s="36" t="n"/>
      <c r="P4793" s="37" t="n"/>
      <c r="Q4793" s="38">
        <f>IF($C4793="",0,IF(OR(LOWER(TRIM($G4793))="omani",LOWER(TRIM($G4793))="oman",LOWER(TRIM($G4793))="om",LOWER(TRIM($G4793))="local"),1,0))</f>
        <v/>
      </c>
      <c r="R4793" s="38">
        <f>IF($C4793="",0,IF(OR(ISNUMBER(SEARCH("resign",$N4793)),ISNUMBER(SEARCH("terminat",$N4793)),ISNUMBER(SEARCH("inactive",$N4793)),ISNUMBER(SEARCH("vacan",$N4793)),ISNUMBER(SEARCH("deceased",$N4793)),ISNUMBER(SEARCH("separated",$N4793))),0,1))</f>
        <v/>
      </c>
      <c r="S4793">
        <f>IF(OR($R4793=0,NOT(ISNUMBER($I4793))),"",IFERROR(DATEDIF($I4793,DATE(FY,1,1),"y"),""))</f>
        <v/>
      </c>
      <c r="T4793">
        <f>IF(OR($R4793=0,NOT(ISNUMBER($J4793))),"",IFERROR(DATEDIF($J4793,DATE(FY,1,1),"y"),0))</f>
        <v/>
      </c>
      <c r="U4793" s="38">
        <f>IF(OR($R4793=0,NOT(ISNUMBER($I4793))),0,IF(YEAR($I4793)+IF($Q4793=1,RetAgeO,RetAgeE)=FY,MONTH($I4793),IF(YEAR($I4793)+IF($Q4793=1,RetAgeO,RetAgeE)&lt;FY,1,0)))</f>
        <v/>
      </c>
      <c r="V4793" s="38">
        <f>IF(OR($R4793=0,NOT(ISNUMBER($K4793))),0,IF(YEAR($K4793)=FY,MONTH($K4793),IF(YEAR($K4793)&lt;FY,1,0)))</f>
        <v/>
      </c>
      <c r="W4793" s="38">
        <f>IF($R4793=0,0,MIN(12,IF(AND(ISNUMBER($O4793),$O4793&gt;=1,$O4793&lt;=12),INT($O4793),12),IF(AND(RetireExit="Yes",$U4793&gt;0),$U4793,12),IF(AND(ContractExit="Yes",$V4793&gt;0),$V4793,12)))</f>
        <v/>
      </c>
      <c r="X4793" s="37">
        <f>IF(ISNUMBER($P4793),$P4793,IncPct)</f>
        <v/>
      </c>
      <c r="Y4793" s="39">
        <f>IF($W4793=0,0,MAX(0,MIN($W4793,IncMonth-1))+MAX(0,$W4793-IncMonth+1)*(1+$X4793))</f>
        <v/>
      </c>
      <c r="Z4793" s="40">
        <f>IF($C4793="",0,IFERROR(INDEX(Departments!$B$5:$B$54,MATCH($C4793,Departments!$A$5:$A$54,0)),0))</f>
        <v/>
      </c>
      <c r="AA4793" s="41">
        <f>N($L4793)*$Y4793</f>
        <v/>
      </c>
      <c r="AB4793" s="41">
        <f>N($M4793)*$Y4793</f>
        <v/>
      </c>
      <c r="AC4793" s="41">
        <f>$AA4793*$Z4793</f>
        <v/>
      </c>
      <c r="AD4793" s="41">
        <f>$AA4793*BonusMonths/12</f>
        <v/>
      </c>
      <c r="AE4793" s="41">
        <f>($AA4793+SI_Gross*$AB4793)*IF($Q4793=1,SI_O,SI_E)</f>
        <v/>
      </c>
      <c r="AF4793" s="41">
        <f>IF($Q4793=1,0,$AA4793*EOSB)</f>
        <v/>
      </c>
      <c r="AG4793" s="41">
        <f>$AN4793*$W4793</f>
        <v/>
      </c>
      <c r="AH4793" s="41">
        <f>SUM($AA4793:$AG4793)</f>
        <v/>
      </c>
      <c r="AI4793" s="41">
        <f>12*($AM4793+$AN4793)</f>
        <v/>
      </c>
      <c r="AJ4793" s="41">
        <f>$AM4793*((IncMonth-1)+(13-IncMonth)*(1+$X4793))+12*$AN4793</f>
        <v/>
      </c>
      <c r="AK4793" s="41">
        <f>IF($R4793=1,N($L4793)+N($M4793),0)</f>
        <v/>
      </c>
      <c r="AL4793">
        <f>IF($C4793="","",IF(N($L4793)&lt;=0,"Basic salary missing",IF(ISNA(MATCH($C4793,Departments!$A$5:$A$54,0)),"Department not on Departments sheet",IF(AND($I4793&lt;&gt;"",NOT(ISNUMBER($I4793))),"Date of birth is text, not a date",IF(AND($K4793&lt;&gt;"",NOT(ISNUMBER($K4793))),"Contract end is text, not a date","")))))</f>
        <v/>
      </c>
      <c r="AM4793" s="41">
        <f>IF($R4793=0,0,N($L4793)*(1+$Z4793+BonusMonths/12+IF($Q4793=1,0,EOSB))+N($M4793)+(N($L4793)+SI_Gross*N($M4793))*IF($Q4793=1,SI_O,SI_E))</f>
        <v/>
      </c>
      <c r="AN4793" s="41">
        <f>IF($R4793=0,0,(IF($Q4793=1,MedO,MedE+Ticket)+Training)/12)</f>
        <v/>
      </c>
    </row>
    <row r="4794">
      <c r="I4794" s="35" t="n"/>
      <c r="J4794" s="35" t="n"/>
      <c r="K4794" s="35" t="n"/>
      <c r="L4794" s="36" t="n"/>
      <c r="M4794" s="36" t="n"/>
      <c r="P4794" s="37" t="n"/>
      <c r="Q4794" s="38">
        <f>IF($C4794="",0,IF(OR(LOWER(TRIM($G4794))="omani",LOWER(TRIM($G4794))="oman",LOWER(TRIM($G4794))="om",LOWER(TRIM($G4794))="local"),1,0))</f>
        <v/>
      </c>
      <c r="R4794" s="38">
        <f>IF($C4794="",0,IF(OR(ISNUMBER(SEARCH("resign",$N4794)),ISNUMBER(SEARCH("terminat",$N4794)),ISNUMBER(SEARCH("inactive",$N4794)),ISNUMBER(SEARCH("vacan",$N4794)),ISNUMBER(SEARCH("deceased",$N4794)),ISNUMBER(SEARCH("separated",$N4794))),0,1))</f>
        <v/>
      </c>
      <c r="S4794">
        <f>IF(OR($R4794=0,NOT(ISNUMBER($I4794))),"",IFERROR(DATEDIF($I4794,DATE(FY,1,1),"y"),""))</f>
        <v/>
      </c>
      <c r="T4794">
        <f>IF(OR($R4794=0,NOT(ISNUMBER($J4794))),"",IFERROR(DATEDIF($J4794,DATE(FY,1,1),"y"),0))</f>
        <v/>
      </c>
      <c r="U4794" s="38">
        <f>IF(OR($R4794=0,NOT(ISNUMBER($I4794))),0,IF(YEAR($I4794)+IF($Q4794=1,RetAgeO,RetAgeE)=FY,MONTH($I4794),IF(YEAR($I4794)+IF($Q4794=1,RetAgeO,RetAgeE)&lt;FY,1,0)))</f>
        <v/>
      </c>
      <c r="V4794" s="38">
        <f>IF(OR($R4794=0,NOT(ISNUMBER($K4794))),0,IF(YEAR($K4794)=FY,MONTH($K4794),IF(YEAR($K4794)&lt;FY,1,0)))</f>
        <v/>
      </c>
      <c r="W4794" s="38">
        <f>IF($R4794=0,0,MIN(12,IF(AND(ISNUMBER($O4794),$O4794&gt;=1,$O4794&lt;=12),INT($O4794),12),IF(AND(RetireExit="Yes",$U4794&gt;0),$U4794,12),IF(AND(ContractExit="Yes",$V4794&gt;0),$V4794,12)))</f>
        <v/>
      </c>
      <c r="X4794" s="37">
        <f>IF(ISNUMBER($P4794),$P4794,IncPct)</f>
        <v/>
      </c>
      <c r="Y4794" s="39">
        <f>IF($W4794=0,0,MAX(0,MIN($W4794,IncMonth-1))+MAX(0,$W4794-IncMonth+1)*(1+$X4794))</f>
        <v/>
      </c>
      <c r="Z4794" s="40">
        <f>IF($C4794="",0,IFERROR(INDEX(Departments!$B$5:$B$54,MATCH($C4794,Departments!$A$5:$A$54,0)),0))</f>
        <v/>
      </c>
      <c r="AA4794" s="41">
        <f>N($L4794)*$Y4794</f>
        <v/>
      </c>
      <c r="AB4794" s="41">
        <f>N($M4794)*$Y4794</f>
        <v/>
      </c>
      <c r="AC4794" s="41">
        <f>$AA4794*$Z4794</f>
        <v/>
      </c>
      <c r="AD4794" s="41">
        <f>$AA4794*BonusMonths/12</f>
        <v/>
      </c>
      <c r="AE4794" s="41">
        <f>($AA4794+SI_Gross*$AB4794)*IF($Q4794=1,SI_O,SI_E)</f>
        <v/>
      </c>
      <c r="AF4794" s="41">
        <f>IF($Q4794=1,0,$AA4794*EOSB)</f>
        <v/>
      </c>
      <c r="AG4794" s="41">
        <f>$AN4794*$W4794</f>
        <v/>
      </c>
      <c r="AH4794" s="41">
        <f>SUM($AA4794:$AG4794)</f>
        <v/>
      </c>
      <c r="AI4794" s="41">
        <f>12*($AM4794+$AN4794)</f>
        <v/>
      </c>
      <c r="AJ4794" s="41">
        <f>$AM4794*((IncMonth-1)+(13-IncMonth)*(1+$X4794))+12*$AN4794</f>
        <v/>
      </c>
      <c r="AK4794" s="41">
        <f>IF($R4794=1,N($L4794)+N($M4794),0)</f>
        <v/>
      </c>
      <c r="AL4794">
        <f>IF($C4794="","",IF(N($L4794)&lt;=0,"Basic salary missing",IF(ISNA(MATCH($C4794,Departments!$A$5:$A$54,0)),"Department not on Departments sheet",IF(AND($I4794&lt;&gt;"",NOT(ISNUMBER($I4794))),"Date of birth is text, not a date",IF(AND($K4794&lt;&gt;"",NOT(ISNUMBER($K4794))),"Contract end is text, not a date","")))))</f>
        <v/>
      </c>
      <c r="AM4794" s="41">
        <f>IF($R4794=0,0,N($L4794)*(1+$Z4794+BonusMonths/12+IF($Q4794=1,0,EOSB))+N($M4794)+(N($L4794)+SI_Gross*N($M4794))*IF($Q4794=1,SI_O,SI_E))</f>
        <v/>
      </c>
      <c r="AN4794" s="41">
        <f>IF($R4794=0,0,(IF($Q4794=1,MedO,MedE+Ticket)+Training)/12)</f>
        <v/>
      </c>
    </row>
    <row r="4795">
      <c r="I4795" s="35" t="n"/>
      <c r="J4795" s="35" t="n"/>
      <c r="K4795" s="35" t="n"/>
      <c r="L4795" s="36" t="n"/>
      <c r="M4795" s="36" t="n"/>
      <c r="P4795" s="37" t="n"/>
      <c r="Q4795" s="38">
        <f>IF($C4795="",0,IF(OR(LOWER(TRIM($G4795))="omani",LOWER(TRIM($G4795))="oman",LOWER(TRIM($G4795))="om",LOWER(TRIM($G4795))="local"),1,0))</f>
        <v/>
      </c>
      <c r="R4795" s="38">
        <f>IF($C4795="",0,IF(OR(ISNUMBER(SEARCH("resign",$N4795)),ISNUMBER(SEARCH("terminat",$N4795)),ISNUMBER(SEARCH("inactive",$N4795)),ISNUMBER(SEARCH("vacan",$N4795)),ISNUMBER(SEARCH("deceased",$N4795)),ISNUMBER(SEARCH("separated",$N4795))),0,1))</f>
        <v/>
      </c>
      <c r="S4795">
        <f>IF(OR($R4795=0,NOT(ISNUMBER($I4795))),"",IFERROR(DATEDIF($I4795,DATE(FY,1,1),"y"),""))</f>
        <v/>
      </c>
      <c r="T4795">
        <f>IF(OR($R4795=0,NOT(ISNUMBER($J4795))),"",IFERROR(DATEDIF($J4795,DATE(FY,1,1),"y"),0))</f>
        <v/>
      </c>
      <c r="U4795" s="38">
        <f>IF(OR($R4795=0,NOT(ISNUMBER($I4795))),0,IF(YEAR($I4795)+IF($Q4795=1,RetAgeO,RetAgeE)=FY,MONTH($I4795),IF(YEAR($I4795)+IF($Q4795=1,RetAgeO,RetAgeE)&lt;FY,1,0)))</f>
        <v/>
      </c>
      <c r="V4795" s="38">
        <f>IF(OR($R4795=0,NOT(ISNUMBER($K4795))),0,IF(YEAR($K4795)=FY,MONTH($K4795),IF(YEAR($K4795)&lt;FY,1,0)))</f>
        <v/>
      </c>
      <c r="W4795" s="38">
        <f>IF($R4795=0,0,MIN(12,IF(AND(ISNUMBER($O4795),$O4795&gt;=1,$O4795&lt;=12),INT($O4795),12),IF(AND(RetireExit="Yes",$U4795&gt;0),$U4795,12),IF(AND(ContractExit="Yes",$V4795&gt;0),$V4795,12)))</f>
        <v/>
      </c>
      <c r="X4795" s="37">
        <f>IF(ISNUMBER($P4795),$P4795,IncPct)</f>
        <v/>
      </c>
      <c r="Y4795" s="39">
        <f>IF($W4795=0,0,MAX(0,MIN($W4795,IncMonth-1))+MAX(0,$W4795-IncMonth+1)*(1+$X4795))</f>
        <v/>
      </c>
      <c r="Z4795" s="40">
        <f>IF($C4795="",0,IFERROR(INDEX(Departments!$B$5:$B$54,MATCH($C4795,Departments!$A$5:$A$54,0)),0))</f>
        <v/>
      </c>
      <c r="AA4795" s="41">
        <f>N($L4795)*$Y4795</f>
        <v/>
      </c>
      <c r="AB4795" s="41">
        <f>N($M4795)*$Y4795</f>
        <v/>
      </c>
      <c r="AC4795" s="41">
        <f>$AA4795*$Z4795</f>
        <v/>
      </c>
      <c r="AD4795" s="41">
        <f>$AA4795*BonusMonths/12</f>
        <v/>
      </c>
      <c r="AE4795" s="41">
        <f>($AA4795+SI_Gross*$AB4795)*IF($Q4795=1,SI_O,SI_E)</f>
        <v/>
      </c>
      <c r="AF4795" s="41">
        <f>IF($Q4795=1,0,$AA4795*EOSB)</f>
        <v/>
      </c>
      <c r="AG4795" s="41">
        <f>$AN4795*$W4795</f>
        <v/>
      </c>
      <c r="AH4795" s="41">
        <f>SUM($AA4795:$AG4795)</f>
        <v/>
      </c>
      <c r="AI4795" s="41">
        <f>12*($AM4795+$AN4795)</f>
        <v/>
      </c>
      <c r="AJ4795" s="41">
        <f>$AM4795*((IncMonth-1)+(13-IncMonth)*(1+$X4795))+12*$AN4795</f>
        <v/>
      </c>
      <c r="AK4795" s="41">
        <f>IF($R4795=1,N($L4795)+N($M4795),0)</f>
        <v/>
      </c>
      <c r="AL4795">
        <f>IF($C4795="","",IF(N($L4795)&lt;=0,"Basic salary missing",IF(ISNA(MATCH($C4795,Departments!$A$5:$A$54,0)),"Department not on Departments sheet",IF(AND($I4795&lt;&gt;"",NOT(ISNUMBER($I4795))),"Date of birth is text, not a date",IF(AND($K4795&lt;&gt;"",NOT(ISNUMBER($K4795))),"Contract end is text, not a date","")))))</f>
        <v/>
      </c>
      <c r="AM4795" s="41">
        <f>IF($R4795=0,0,N($L4795)*(1+$Z4795+BonusMonths/12+IF($Q4795=1,0,EOSB))+N($M4795)+(N($L4795)+SI_Gross*N($M4795))*IF($Q4795=1,SI_O,SI_E))</f>
        <v/>
      </c>
      <c r="AN4795" s="41">
        <f>IF($R4795=0,0,(IF($Q4795=1,MedO,MedE+Ticket)+Training)/12)</f>
        <v/>
      </c>
    </row>
    <row r="4796">
      <c r="I4796" s="35" t="n"/>
      <c r="J4796" s="35" t="n"/>
      <c r="K4796" s="35" t="n"/>
      <c r="L4796" s="36" t="n"/>
      <c r="M4796" s="36" t="n"/>
      <c r="P4796" s="37" t="n"/>
      <c r="Q4796" s="38">
        <f>IF($C4796="",0,IF(OR(LOWER(TRIM($G4796))="omani",LOWER(TRIM($G4796))="oman",LOWER(TRIM($G4796))="om",LOWER(TRIM($G4796))="local"),1,0))</f>
        <v/>
      </c>
      <c r="R4796" s="38">
        <f>IF($C4796="",0,IF(OR(ISNUMBER(SEARCH("resign",$N4796)),ISNUMBER(SEARCH("terminat",$N4796)),ISNUMBER(SEARCH("inactive",$N4796)),ISNUMBER(SEARCH("vacan",$N4796)),ISNUMBER(SEARCH("deceased",$N4796)),ISNUMBER(SEARCH("separated",$N4796))),0,1))</f>
        <v/>
      </c>
      <c r="S4796">
        <f>IF(OR($R4796=0,NOT(ISNUMBER($I4796))),"",IFERROR(DATEDIF($I4796,DATE(FY,1,1),"y"),""))</f>
        <v/>
      </c>
      <c r="T4796">
        <f>IF(OR($R4796=0,NOT(ISNUMBER($J4796))),"",IFERROR(DATEDIF($J4796,DATE(FY,1,1),"y"),0))</f>
        <v/>
      </c>
      <c r="U4796" s="38">
        <f>IF(OR($R4796=0,NOT(ISNUMBER($I4796))),0,IF(YEAR($I4796)+IF($Q4796=1,RetAgeO,RetAgeE)=FY,MONTH($I4796),IF(YEAR($I4796)+IF($Q4796=1,RetAgeO,RetAgeE)&lt;FY,1,0)))</f>
        <v/>
      </c>
      <c r="V4796" s="38">
        <f>IF(OR($R4796=0,NOT(ISNUMBER($K4796))),0,IF(YEAR($K4796)=FY,MONTH($K4796),IF(YEAR($K4796)&lt;FY,1,0)))</f>
        <v/>
      </c>
      <c r="W4796" s="38">
        <f>IF($R4796=0,0,MIN(12,IF(AND(ISNUMBER($O4796),$O4796&gt;=1,$O4796&lt;=12),INT($O4796),12),IF(AND(RetireExit="Yes",$U4796&gt;0),$U4796,12),IF(AND(ContractExit="Yes",$V4796&gt;0),$V4796,12)))</f>
        <v/>
      </c>
      <c r="X4796" s="37">
        <f>IF(ISNUMBER($P4796),$P4796,IncPct)</f>
        <v/>
      </c>
      <c r="Y4796" s="39">
        <f>IF($W4796=0,0,MAX(0,MIN($W4796,IncMonth-1))+MAX(0,$W4796-IncMonth+1)*(1+$X4796))</f>
        <v/>
      </c>
      <c r="Z4796" s="40">
        <f>IF($C4796="",0,IFERROR(INDEX(Departments!$B$5:$B$54,MATCH($C4796,Departments!$A$5:$A$54,0)),0))</f>
        <v/>
      </c>
      <c r="AA4796" s="41">
        <f>N($L4796)*$Y4796</f>
        <v/>
      </c>
      <c r="AB4796" s="41">
        <f>N($M4796)*$Y4796</f>
        <v/>
      </c>
      <c r="AC4796" s="41">
        <f>$AA4796*$Z4796</f>
        <v/>
      </c>
      <c r="AD4796" s="41">
        <f>$AA4796*BonusMonths/12</f>
        <v/>
      </c>
      <c r="AE4796" s="41">
        <f>($AA4796+SI_Gross*$AB4796)*IF($Q4796=1,SI_O,SI_E)</f>
        <v/>
      </c>
      <c r="AF4796" s="41">
        <f>IF($Q4796=1,0,$AA4796*EOSB)</f>
        <v/>
      </c>
      <c r="AG4796" s="41">
        <f>$AN4796*$W4796</f>
        <v/>
      </c>
      <c r="AH4796" s="41">
        <f>SUM($AA4796:$AG4796)</f>
        <v/>
      </c>
      <c r="AI4796" s="41">
        <f>12*($AM4796+$AN4796)</f>
        <v/>
      </c>
      <c r="AJ4796" s="41">
        <f>$AM4796*((IncMonth-1)+(13-IncMonth)*(1+$X4796))+12*$AN4796</f>
        <v/>
      </c>
      <c r="AK4796" s="41">
        <f>IF($R4796=1,N($L4796)+N($M4796),0)</f>
        <v/>
      </c>
      <c r="AL4796">
        <f>IF($C4796="","",IF(N($L4796)&lt;=0,"Basic salary missing",IF(ISNA(MATCH($C4796,Departments!$A$5:$A$54,0)),"Department not on Departments sheet",IF(AND($I4796&lt;&gt;"",NOT(ISNUMBER($I4796))),"Date of birth is text, not a date",IF(AND($K4796&lt;&gt;"",NOT(ISNUMBER($K4796))),"Contract end is text, not a date","")))))</f>
        <v/>
      </c>
      <c r="AM4796" s="41">
        <f>IF($R4796=0,0,N($L4796)*(1+$Z4796+BonusMonths/12+IF($Q4796=1,0,EOSB))+N($M4796)+(N($L4796)+SI_Gross*N($M4796))*IF($Q4796=1,SI_O,SI_E))</f>
        <v/>
      </c>
      <c r="AN4796" s="41">
        <f>IF($R4796=0,0,(IF($Q4796=1,MedO,MedE+Ticket)+Training)/12)</f>
        <v/>
      </c>
    </row>
    <row r="4797">
      <c r="I4797" s="35" t="n"/>
      <c r="J4797" s="35" t="n"/>
      <c r="K4797" s="35" t="n"/>
      <c r="L4797" s="36" t="n"/>
      <c r="M4797" s="36" t="n"/>
      <c r="P4797" s="37" t="n"/>
      <c r="Q4797" s="38">
        <f>IF($C4797="",0,IF(OR(LOWER(TRIM($G4797))="omani",LOWER(TRIM($G4797))="oman",LOWER(TRIM($G4797))="om",LOWER(TRIM($G4797))="local"),1,0))</f>
        <v/>
      </c>
      <c r="R4797" s="38">
        <f>IF($C4797="",0,IF(OR(ISNUMBER(SEARCH("resign",$N4797)),ISNUMBER(SEARCH("terminat",$N4797)),ISNUMBER(SEARCH("inactive",$N4797)),ISNUMBER(SEARCH("vacan",$N4797)),ISNUMBER(SEARCH("deceased",$N4797)),ISNUMBER(SEARCH("separated",$N4797))),0,1))</f>
        <v/>
      </c>
      <c r="S4797">
        <f>IF(OR($R4797=0,NOT(ISNUMBER($I4797))),"",IFERROR(DATEDIF($I4797,DATE(FY,1,1),"y"),""))</f>
        <v/>
      </c>
      <c r="T4797">
        <f>IF(OR($R4797=0,NOT(ISNUMBER($J4797))),"",IFERROR(DATEDIF($J4797,DATE(FY,1,1),"y"),0))</f>
        <v/>
      </c>
      <c r="U4797" s="38">
        <f>IF(OR($R4797=0,NOT(ISNUMBER($I4797))),0,IF(YEAR($I4797)+IF($Q4797=1,RetAgeO,RetAgeE)=FY,MONTH($I4797),IF(YEAR($I4797)+IF($Q4797=1,RetAgeO,RetAgeE)&lt;FY,1,0)))</f>
        <v/>
      </c>
      <c r="V4797" s="38">
        <f>IF(OR($R4797=0,NOT(ISNUMBER($K4797))),0,IF(YEAR($K4797)=FY,MONTH($K4797),IF(YEAR($K4797)&lt;FY,1,0)))</f>
        <v/>
      </c>
      <c r="W4797" s="38">
        <f>IF($R4797=0,0,MIN(12,IF(AND(ISNUMBER($O4797),$O4797&gt;=1,$O4797&lt;=12),INT($O4797),12),IF(AND(RetireExit="Yes",$U4797&gt;0),$U4797,12),IF(AND(ContractExit="Yes",$V4797&gt;0),$V4797,12)))</f>
        <v/>
      </c>
      <c r="X4797" s="37">
        <f>IF(ISNUMBER($P4797),$P4797,IncPct)</f>
        <v/>
      </c>
      <c r="Y4797" s="39">
        <f>IF($W4797=0,0,MAX(0,MIN($W4797,IncMonth-1))+MAX(0,$W4797-IncMonth+1)*(1+$X4797))</f>
        <v/>
      </c>
      <c r="Z4797" s="40">
        <f>IF($C4797="",0,IFERROR(INDEX(Departments!$B$5:$B$54,MATCH($C4797,Departments!$A$5:$A$54,0)),0))</f>
        <v/>
      </c>
      <c r="AA4797" s="41">
        <f>N($L4797)*$Y4797</f>
        <v/>
      </c>
      <c r="AB4797" s="41">
        <f>N($M4797)*$Y4797</f>
        <v/>
      </c>
      <c r="AC4797" s="41">
        <f>$AA4797*$Z4797</f>
        <v/>
      </c>
      <c r="AD4797" s="41">
        <f>$AA4797*BonusMonths/12</f>
        <v/>
      </c>
      <c r="AE4797" s="41">
        <f>($AA4797+SI_Gross*$AB4797)*IF($Q4797=1,SI_O,SI_E)</f>
        <v/>
      </c>
      <c r="AF4797" s="41">
        <f>IF($Q4797=1,0,$AA4797*EOSB)</f>
        <v/>
      </c>
      <c r="AG4797" s="41">
        <f>$AN4797*$W4797</f>
        <v/>
      </c>
      <c r="AH4797" s="41">
        <f>SUM($AA4797:$AG4797)</f>
        <v/>
      </c>
      <c r="AI4797" s="41">
        <f>12*($AM4797+$AN4797)</f>
        <v/>
      </c>
      <c r="AJ4797" s="41">
        <f>$AM4797*((IncMonth-1)+(13-IncMonth)*(1+$X4797))+12*$AN4797</f>
        <v/>
      </c>
      <c r="AK4797" s="41">
        <f>IF($R4797=1,N($L4797)+N($M4797),0)</f>
        <v/>
      </c>
      <c r="AL4797">
        <f>IF($C4797="","",IF(N($L4797)&lt;=0,"Basic salary missing",IF(ISNA(MATCH($C4797,Departments!$A$5:$A$54,0)),"Department not on Departments sheet",IF(AND($I4797&lt;&gt;"",NOT(ISNUMBER($I4797))),"Date of birth is text, not a date",IF(AND($K4797&lt;&gt;"",NOT(ISNUMBER($K4797))),"Contract end is text, not a date","")))))</f>
        <v/>
      </c>
      <c r="AM4797" s="41">
        <f>IF($R4797=0,0,N($L4797)*(1+$Z4797+BonusMonths/12+IF($Q4797=1,0,EOSB))+N($M4797)+(N($L4797)+SI_Gross*N($M4797))*IF($Q4797=1,SI_O,SI_E))</f>
        <v/>
      </c>
      <c r="AN4797" s="41">
        <f>IF($R4797=0,0,(IF($Q4797=1,MedO,MedE+Ticket)+Training)/12)</f>
        <v/>
      </c>
    </row>
    <row r="4798">
      <c r="I4798" s="35" t="n"/>
      <c r="J4798" s="35" t="n"/>
      <c r="K4798" s="35" t="n"/>
      <c r="L4798" s="36" t="n"/>
      <c r="M4798" s="36" t="n"/>
      <c r="P4798" s="37" t="n"/>
      <c r="Q4798" s="38">
        <f>IF($C4798="",0,IF(OR(LOWER(TRIM($G4798))="omani",LOWER(TRIM($G4798))="oman",LOWER(TRIM($G4798))="om",LOWER(TRIM($G4798))="local"),1,0))</f>
        <v/>
      </c>
      <c r="R4798" s="38">
        <f>IF($C4798="",0,IF(OR(ISNUMBER(SEARCH("resign",$N4798)),ISNUMBER(SEARCH("terminat",$N4798)),ISNUMBER(SEARCH("inactive",$N4798)),ISNUMBER(SEARCH("vacan",$N4798)),ISNUMBER(SEARCH("deceased",$N4798)),ISNUMBER(SEARCH("separated",$N4798))),0,1))</f>
        <v/>
      </c>
      <c r="S4798">
        <f>IF(OR($R4798=0,NOT(ISNUMBER($I4798))),"",IFERROR(DATEDIF($I4798,DATE(FY,1,1),"y"),""))</f>
        <v/>
      </c>
      <c r="T4798">
        <f>IF(OR($R4798=0,NOT(ISNUMBER($J4798))),"",IFERROR(DATEDIF($J4798,DATE(FY,1,1),"y"),0))</f>
        <v/>
      </c>
      <c r="U4798" s="38">
        <f>IF(OR($R4798=0,NOT(ISNUMBER($I4798))),0,IF(YEAR($I4798)+IF($Q4798=1,RetAgeO,RetAgeE)=FY,MONTH($I4798),IF(YEAR($I4798)+IF($Q4798=1,RetAgeO,RetAgeE)&lt;FY,1,0)))</f>
        <v/>
      </c>
      <c r="V4798" s="38">
        <f>IF(OR($R4798=0,NOT(ISNUMBER($K4798))),0,IF(YEAR($K4798)=FY,MONTH($K4798),IF(YEAR($K4798)&lt;FY,1,0)))</f>
        <v/>
      </c>
      <c r="W4798" s="38">
        <f>IF($R4798=0,0,MIN(12,IF(AND(ISNUMBER($O4798),$O4798&gt;=1,$O4798&lt;=12),INT($O4798),12),IF(AND(RetireExit="Yes",$U4798&gt;0),$U4798,12),IF(AND(ContractExit="Yes",$V4798&gt;0),$V4798,12)))</f>
        <v/>
      </c>
      <c r="X4798" s="37">
        <f>IF(ISNUMBER($P4798),$P4798,IncPct)</f>
        <v/>
      </c>
      <c r="Y4798" s="39">
        <f>IF($W4798=0,0,MAX(0,MIN($W4798,IncMonth-1))+MAX(0,$W4798-IncMonth+1)*(1+$X4798))</f>
        <v/>
      </c>
      <c r="Z4798" s="40">
        <f>IF($C4798="",0,IFERROR(INDEX(Departments!$B$5:$B$54,MATCH($C4798,Departments!$A$5:$A$54,0)),0))</f>
        <v/>
      </c>
      <c r="AA4798" s="41">
        <f>N($L4798)*$Y4798</f>
        <v/>
      </c>
      <c r="AB4798" s="41">
        <f>N($M4798)*$Y4798</f>
        <v/>
      </c>
      <c r="AC4798" s="41">
        <f>$AA4798*$Z4798</f>
        <v/>
      </c>
      <c r="AD4798" s="41">
        <f>$AA4798*BonusMonths/12</f>
        <v/>
      </c>
      <c r="AE4798" s="41">
        <f>($AA4798+SI_Gross*$AB4798)*IF($Q4798=1,SI_O,SI_E)</f>
        <v/>
      </c>
      <c r="AF4798" s="41">
        <f>IF($Q4798=1,0,$AA4798*EOSB)</f>
        <v/>
      </c>
      <c r="AG4798" s="41">
        <f>$AN4798*$W4798</f>
        <v/>
      </c>
      <c r="AH4798" s="41">
        <f>SUM($AA4798:$AG4798)</f>
        <v/>
      </c>
      <c r="AI4798" s="41">
        <f>12*($AM4798+$AN4798)</f>
        <v/>
      </c>
      <c r="AJ4798" s="41">
        <f>$AM4798*((IncMonth-1)+(13-IncMonth)*(1+$X4798))+12*$AN4798</f>
        <v/>
      </c>
      <c r="AK4798" s="41">
        <f>IF($R4798=1,N($L4798)+N($M4798),0)</f>
        <v/>
      </c>
      <c r="AL4798">
        <f>IF($C4798="","",IF(N($L4798)&lt;=0,"Basic salary missing",IF(ISNA(MATCH($C4798,Departments!$A$5:$A$54,0)),"Department not on Departments sheet",IF(AND($I4798&lt;&gt;"",NOT(ISNUMBER($I4798))),"Date of birth is text, not a date",IF(AND($K4798&lt;&gt;"",NOT(ISNUMBER($K4798))),"Contract end is text, not a date","")))))</f>
        <v/>
      </c>
      <c r="AM4798" s="41">
        <f>IF($R4798=0,0,N($L4798)*(1+$Z4798+BonusMonths/12+IF($Q4798=1,0,EOSB))+N($M4798)+(N($L4798)+SI_Gross*N($M4798))*IF($Q4798=1,SI_O,SI_E))</f>
        <v/>
      </c>
      <c r="AN4798" s="41">
        <f>IF($R4798=0,0,(IF($Q4798=1,MedO,MedE+Ticket)+Training)/12)</f>
        <v/>
      </c>
    </row>
    <row r="4799">
      <c r="I4799" s="35" t="n"/>
      <c r="J4799" s="35" t="n"/>
      <c r="K4799" s="35" t="n"/>
      <c r="L4799" s="36" t="n"/>
      <c r="M4799" s="36" t="n"/>
      <c r="P4799" s="37" t="n"/>
      <c r="Q4799" s="38">
        <f>IF($C4799="",0,IF(OR(LOWER(TRIM($G4799))="omani",LOWER(TRIM($G4799))="oman",LOWER(TRIM($G4799))="om",LOWER(TRIM($G4799))="local"),1,0))</f>
        <v/>
      </c>
      <c r="R4799" s="38">
        <f>IF($C4799="",0,IF(OR(ISNUMBER(SEARCH("resign",$N4799)),ISNUMBER(SEARCH("terminat",$N4799)),ISNUMBER(SEARCH("inactive",$N4799)),ISNUMBER(SEARCH("vacan",$N4799)),ISNUMBER(SEARCH("deceased",$N4799)),ISNUMBER(SEARCH("separated",$N4799))),0,1))</f>
        <v/>
      </c>
      <c r="S4799">
        <f>IF(OR($R4799=0,NOT(ISNUMBER($I4799))),"",IFERROR(DATEDIF($I4799,DATE(FY,1,1),"y"),""))</f>
        <v/>
      </c>
      <c r="T4799">
        <f>IF(OR($R4799=0,NOT(ISNUMBER($J4799))),"",IFERROR(DATEDIF($J4799,DATE(FY,1,1),"y"),0))</f>
        <v/>
      </c>
      <c r="U4799" s="38">
        <f>IF(OR($R4799=0,NOT(ISNUMBER($I4799))),0,IF(YEAR($I4799)+IF($Q4799=1,RetAgeO,RetAgeE)=FY,MONTH($I4799),IF(YEAR($I4799)+IF($Q4799=1,RetAgeO,RetAgeE)&lt;FY,1,0)))</f>
        <v/>
      </c>
      <c r="V4799" s="38">
        <f>IF(OR($R4799=0,NOT(ISNUMBER($K4799))),0,IF(YEAR($K4799)=FY,MONTH($K4799),IF(YEAR($K4799)&lt;FY,1,0)))</f>
        <v/>
      </c>
      <c r="W4799" s="38">
        <f>IF($R4799=0,0,MIN(12,IF(AND(ISNUMBER($O4799),$O4799&gt;=1,$O4799&lt;=12),INT($O4799),12),IF(AND(RetireExit="Yes",$U4799&gt;0),$U4799,12),IF(AND(ContractExit="Yes",$V4799&gt;0),$V4799,12)))</f>
        <v/>
      </c>
      <c r="X4799" s="37">
        <f>IF(ISNUMBER($P4799),$P4799,IncPct)</f>
        <v/>
      </c>
      <c r="Y4799" s="39">
        <f>IF($W4799=0,0,MAX(0,MIN($W4799,IncMonth-1))+MAX(0,$W4799-IncMonth+1)*(1+$X4799))</f>
        <v/>
      </c>
      <c r="Z4799" s="40">
        <f>IF($C4799="",0,IFERROR(INDEX(Departments!$B$5:$B$54,MATCH($C4799,Departments!$A$5:$A$54,0)),0))</f>
        <v/>
      </c>
      <c r="AA4799" s="41">
        <f>N($L4799)*$Y4799</f>
        <v/>
      </c>
      <c r="AB4799" s="41">
        <f>N($M4799)*$Y4799</f>
        <v/>
      </c>
      <c r="AC4799" s="41">
        <f>$AA4799*$Z4799</f>
        <v/>
      </c>
      <c r="AD4799" s="41">
        <f>$AA4799*BonusMonths/12</f>
        <v/>
      </c>
      <c r="AE4799" s="41">
        <f>($AA4799+SI_Gross*$AB4799)*IF($Q4799=1,SI_O,SI_E)</f>
        <v/>
      </c>
      <c r="AF4799" s="41">
        <f>IF($Q4799=1,0,$AA4799*EOSB)</f>
        <v/>
      </c>
      <c r="AG4799" s="41">
        <f>$AN4799*$W4799</f>
        <v/>
      </c>
      <c r="AH4799" s="41">
        <f>SUM($AA4799:$AG4799)</f>
        <v/>
      </c>
      <c r="AI4799" s="41">
        <f>12*($AM4799+$AN4799)</f>
        <v/>
      </c>
      <c r="AJ4799" s="41">
        <f>$AM4799*((IncMonth-1)+(13-IncMonth)*(1+$X4799))+12*$AN4799</f>
        <v/>
      </c>
      <c r="AK4799" s="41">
        <f>IF($R4799=1,N($L4799)+N($M4799),0)</f>
        <v/>
      </c>
      <c r="AL4799">
        <f>IF($C4799="","",IF(N($L4799)&lt;=0,"Basic salary missing",IF(ISNA(MATCH($C4799,Departments!$A$5:$A$54,0)),"Department not on Departments sheet",IF(AND($I4799&lt;&gt;"",NOT(ISNUMBER($I4799))),"Date of birth is text, not a date",IF(AND($K4799&lt;&gt;"",NOT(ISNUMBER($K4799))),"Contract end is text, not a date","")))))</f>
        <v/>
      </c>
      <c r="AM4799" s="41">
        <f>IF($R4799=0,0,N($L4799)*(1+$Z4799+BonusMonths/12+IF($Q4799=1,0,EOSB))+N($M4799)+(N($L4799)+SI_Gross*N($M4799))*IF($Q4799=1,SI_O,SI_E))</f>
        <v/>
      </c>
      <c r="AN4799" s="41">
        <f>IF($R4799=0,0,(IF($Q4799=1,MedO,MedE+Ticket)+Training)/12)</f>
        <v/>
      </c>
    </row>
    <row r="4800">
      <c r="I4800" s="35" t="n"/>
      <c r="J4800" s="35" t="n"/>
      <c r="K4800" s="35" t="n"/>
      <c r="L4800" s="36" t="n"/>
      <c r="M4800" s="36" t="n"/>
      <c r="P4800" s="37" t="n"/>
      <c r="Q4800" s="38">
        <f>IF($C4800="",0,IF(OR(LOWER(TRIM($G4800))="omani",LOWER(TRIM($G4800))="oman",LOWER(TRIM($G4800))="om",LOWER(TRIM($G4800))="local"),1,0))</f>
        <v/>
      </c>
      <c r="R4800" s="38">
        <f>IF($C4800="",0,IF(OR(ISNUMBER(SEARCH("resign",$N4800)),ISNUMBER(SEARCH("terminat",$N4800)),ISNUMBER(SEARCH("inactive",$N4800)),ISNUMBER(SEARCH("vacan",$N4800)),ISNUMBER(SEARCH("deceased",$N4800)),ISNUMBER(SEARCH("separated",$N4800))),0,1))</f>
        <v/>
      </c>
      <c r="S4800">
        <f>IF(OR($R4800=0,NOT(ISNUMBER($I4800))),"",IFERROR(DATEDIF($I4800,DATE(FY,1,1),"y"),""))</f>
        <v/>
      </c>
      <c r="T4800">
        <f>IF(OR($R4800=0,NOT(ISNUMBER($J4800))),"",IFERROR(DATEDIF($J4800,DATE(FY,1,1),"y"),0))</f>
        <v/>
      </c>
      <c r="U4800" s="38">
        <f>IF(OR($R4800=0,NOT(ISNUMBER($I4800))),0,IF(YEAR($I4800)+IF($Q4800=1,RetAgeO,RetAgeE)=FY,MONTH($I4800),IF(YEAR($I4800)+IF($Q4800=1,RetAgeO,RetAgeE)&lt;FY,1,0)))</f>
        <v/>
      </c>
      <c r="V4800" s="38">
        <f>IF(OR($R4800=0,NOT(ISNUMBER($K4800))),0,IF(YEAR($K4800)=FY,MONTH($K4800),IF(YEAR($K4800)&lt;FY,1,0)))</f>
        <v/>
      </c>
      <c r="W4800" s="38">
        <f>IF($R4800=0,0,MIN(12,IF(AND(ISNUMBER($O4800),$O4800&gt;=1,$O4800&lt;=12),INT($O4800),12),IF(AND(RetireExit="Yes",$U4800&gt;0),$U4800,12),IF(AND(ContractExit="Yes",$V4800&gt;0),$V4800,12)))</f>
        <v/>
      </c>
      <c r="X4800" s="37">
        <f>IF(ISNUMBER($P4800),$P4800,IncPct)</f>
        <v/>
      </c>
      <c r="Y4800" s="39">
        <f>IF($W4800=0,0,MAX(0,MIN($W4800,IncMonth-1))+MAX(0,$W4800-IncMonth+1)*(1+$X4800))</f>
        <v/>
      </c>
      <c r="Z4800" s="40">
        <f>IF($C4800="",0,IFERROR(INDEX(Departments!$B$5:$B$54,MATCH($C4800,Departments!$A$5:$A$54,0)),0))</f>
        <v/>
      </c>
      <c r="AA4800" s="41">
        <f>N($L4800)*$Y4800</f>
        <v/>
      </c>
      <c r="AB4800" s="41">
        <f>N($M4800)*$Y4800</f>
        <v/>
      </c>
      <c r="AC4800" s="41">
        <f>$AA4800*$Z4800</f>
        <v/>
      </c>
      <c r="AD4800" s="41">
        <f>$AA4800*BonusMonths/12</f>
        <v/>
      </c>
      <c r="AE4800" s="41">
        <f>($AA4800+SI_Gross*$AB4800)*IF($Q4800=1,SI_O,SI_E)</f>
        <v/>
      </c>
      <c r="AF4800" s="41">
        <f>IF($Q4800=1,0,$AA4800*EOSB)</f>
        <v/>
      </c>
      <c r="AG4800" s="41">
        <f>$AN4800*$W4800</f>
        <v/>
      </c>
      <c r="AH4800" s="41">
        <f>SUM($AA4800:$AG4800)</f>
        <v/>
      </c>
      <c r="AI4800" s="41">
        <f>12*($AM4800+$AN4800)</f>
        <v/>
      </c>
      <c r="AJ4800" s="41">
        <f>$AM4800*((IncMonth-1)+(13-IncMonth)*(1+$X4800))+12*$AN4800</f>
        <v/>
      </c>
      <c r="AK4800" s="41">
        <f>IF($R4800=1,N($L4800)+N($M4800),0)</f>
        <v/>
      </c>
      <c r="AL4800">
        <f>IF($C4800="","",IF(N($L4800)&lt;=0,"Basic salary missing",IF(ISNA(MATCH($C4800,Departments!$A$5:$A$54,0)),"Department not on Departments sheet",IF(AND($I4800&lt;&gt;"",NOT(ISNUMBER($I4800))),"Date of birth is text, not a date",IF(AND($K4800&lt;&gt;"",NOT(ISNUMBER($K4800))),"Contract end is text, not a date","")))))</f>
        <v/>
      </c>
      <c r="AM4800" s="41">
        <f>IF($R4800=0,0,N($L4800)*(1+$Z4800+BonusMonths/12+IF($Q4800=1,0,EOSB))+N($M4800)+(N($L4800)+SI_Gross*N($M4800))*IF($Q4800=1,SI_O,SI_E))</f>
        <v/>
      </c>
      <c r="AN4800" s="41">
        <f>IF($R4800=0,0,(IF($Q4800=1,MedO,MedE+Ticket)+Training)/12)</f>
        <v/>
      </c>
    </row>
    <row r="4801">
      <c r="I4801" s="35" t="n"/>
      <c r="J4801" s="35" t="n"/>
      <c r="K4801" s="35" t="n"/>
      <c r="L4801" s="36" t="n"/>
      <c r="M4801" s="36" t="n"/>
      <c r="P4801" s="37" t="n"/>
      <c r="Q4801" s="38">
        <f>IF($C4801="",0,IF(OR(LOWER(TRIM($G4801))="omani",LOWER(TRIM($G4801))="oman",LOWER(TRIM($G4801))="om",LOWER(TRIM($G4801))="local"),1,0))</f>
        <v/>
      </c>
      <c r="R4801" s="38">
        <f>IF($C4801="",0,IF(OR(ISNUMBER(SEARCH("resign",$N4801)),ISNUMBER(SEARCH("terminat",$N4801)),ISNUMBER(SEARCH("inactive",$N4801)),ISNUMBER(SEARCH("vacan",$N4801)),ISNUMBER(SEARCH("deceased",$N4801)),ISNUMBER(SEARCH("separated",$N4801))),0,1))</f>
        <v/>
      </c>
      <c r="S4801">
        <f>IF(OR($R4801=0,NOT(ISNUMBER($I4801))),"",IFERROR(DATEDIF($I4801,DATE(FY,1,1),"y"),""))</f>
        <v/>
      </c>
      <c r="T4801">
        <f>IF(OR($R4801=0,NOT(ISNUMBER($J4801))),"",IFERROR(DATEDIF($J4801,DATE(FY,1,1),"y"),0))</f>
        <v/>
      </c>
      <c r="U4801" s="38">
        <f>IF(OR($R4801=0,NOT(ISNUMBER($I4801))),0,IF(YEAR($I4801)+IF($Q4801=1,RetAgeO,RetAgeE)=FY,MONTH($I4801),IF(YEAR($I4801)+IF($Q4801=1,RetAgeO,RetAgeE)&lt;FY,1,0)))</f>
        <v/>
      </c>
      <c r="V4801" s="38">
        <f>IF(OR($R4801=0,NOT(ISNUMBER($K4801))),0,IF(YEAR($K4801)=FY,MONTH($K4801),IF(YEAR($K4801)&lt;FY,1,0)))</f>
        <v/>
      </c>
      <c r="W4801" s="38">
        <f>IF($R4801=0,0,MIN(12,IF(AND(ISNUMBER($O4801),$O4801&gt;=1,$O4801&lt;=12),INT($O4801),12),IF(AND(RetireExit="Yes",$U4801&gt;0),$U4801,12),IF(AND(ContractExit="Yes",$V4801&gt;0),$V4801,12)))</f>
        <v/>
      </c>
      <c r="X4801" s="37">
        <f>IF(ISNUMBER($P4801),$P4801,IncPct)</f>
        <v/>
      </c>
      <c r="Y4801" s="39">
        <f>IF($W4801=0,0,MAX(0,MIN($W4801,IncMonth-1))+MAX(0,$W4801-IncMonth+1)*(1+$X4801))</f>
        <v/>
      </c>
      <c r="Z4801" s="40">
        <f>IF($C4801="",0,IFERROR(INDEX(Departments!$B$5:$B$54,MATCH($C4801,Departments!$A$5:$A$54,0)),0))</f>
        <v/>
      </c>
      <c r="AA4801" s="41">
        <f>N($L4801)*$Y4801</f>
        <v/>
      </c>
      <c r="AB4801" s="41">
        <f>N($M4801)*$Y4801</f>
        <v/>
      </c>
      <c r="AC4801" s="41">
        <f>$AA4801*$Z4801</f>
        <v/>
      </c>
      <c r="AD4801" s="41">
        <f>$AA4801*BonusMonths/12</f>
        <v/>
      </c>
      <c r="AE4801" s="41">
        <f>($AA4801+SI_Gross*$AB4801)*IF($Q4801=1,SI_O,SI_E)</f>
        <v/>
      </c>
      <c r="AF4801" s="41">
        <f>IF($Q4801=1,0,$AA4801*EOSB)</f>
        <v/>
      </c>
      <c r="AG4801" s="41">
        <f>$AN4801*$W4801</f>
        <v/>
      </c>
      <c r="AH4801" s="41">
        <f>SUM($AA4801:$AG4801)</f>
        <v/>
      </c>
      <c r="AI4801" s="41">
        <f>12*($AM4801+$AN4801)</f>
        <v/>
      </c>
      <c r="AJ4801" s="41">
        <f>$AM4801*((IncMonth-1)+(13-IncMonth)*(1+$X4801))+12*$AN4801</f>
        <v/>
      </c>
      <c r="AK4801" s="41">
        <f>IF($R4801=1,N($L4801)+N($M4801),0)</f>
        <v/>
      </c>
      <c r="AL4801">
        <f>IF($C4801="","",IF(N($L4801)&lt;=0,"Basic salary missing",IF(ISNA(MATCH($C4801,Departments!$A$5:$A$54,0)),"Department not on Departments sheet",IF(AND($I4801&lt;&gt;"",NOT(ISNUMBER($I4801))),"Date of birth is text, not a date",IF(AND($K4801&lt;&gt;"",NOT(ISNUMBER($K4801))),"Contract end is text, not a date","")))))</f>
        <v/>
      </c>
      <c r="AM4801" s="41">
        <f>IF($R4801=0,0,N($L4801)*(1+$Z4801+BonusMonths/12+IF($Q4801=1,0,EOSB))+N($M4801)+(N($L4801)+SI_Gross*N($M4801))*IF($Q4801=1,SI_O,SI_E))</f>
        <v/>
      </c>
      <c r="AN4801" s="41">
        <f>IF($R4801=0,0,(IF($Q4801=1,MedO,MedE+Ticket)+Training)/12)</f>
        <v/>
      </c>
    </row>
    <row r="4802">
      <c r="I4802" s="35" t="n"/>
      <c r="J4802" s="35" t="n"/>
      <c r="K4802" s="35" t="n"/>
      <c r="L4802" s="36" t="n"/>
      <c r="M4802" s="36" t="n"/>
      <c r="P4802" s="37" t="n"/>
      <c r="Q4802" s="38">
        <f>IF($C4802="",0,IF(OR(LOWER(TRIM($G4802))="omani",LOWER(TRIM($G4802))="oman",LOWER(TRIM($G4802))="om",LOWER(TRIM($G4802))="local"),1,0))</f>
        <v/>
      </c>
      <c r="R4802" s="38">
        <f>IF($C4802="",0,IF(OR(ISNUMBER(SEARCH("resign",$N4802)),ISNUMBER(SEARCH("terminat",$N4802)),ISNUMBER(SEARCH("inactive",$N4802)),ISNUMBER(SEARCH("vacan",$N4802)),ISNUMBER(SEARCH("deceased",$N4802)),ISNUMBER(SEARCH("separated",$N4802))),0,1))</f>
        <v/>
      </c>
      <c r="S4802">
        <f>IF(OR($R4802=0,NOT(ISNUMBER($I4802))),"",IFERROR(DATEDIF($I4802,DATE(FY,1,1),"y"),""))</f>
        <v/>
      </c>
      <c r="T4802">
        <f>IF(OR($R4802=0,NOT(ISNUMBER($J4802))),"",IFERROR(DATEDIF($J4802,DATE(FY,1,1),"y"),0))</f>
        <v/>
      </c>
      <c r="U4802" s="38">
        <f>IF(OR($R4802=0,NOT(ISNUMBER($I4802))),0,IF(YEAR($I4802)+IF($Q4802=1,RetAgeO,RetAgeE)=FY,MONTH($I4802),IF(YEAR($I4802)+IF($Q4802=1,RetAgeO,RetAgeE)&lt;FY,1,0)))</f>
        <v/>
      </c>
      <c r="V4802" s="38">
        <f>IF(OR($R4802=0,NOT(ISNUMBER($K4802))),0,IF(YEAR($K4802)=FY,MONTH($K4802),IF(YEAR($K4802)&lt;FY,1,0)))</f>
        <v/>
      </c>
      <c r="W4802" s="38">
        <f>IF($R4802=0,0,MIN(12,IF(AND(ISNUMBER($O4802),$O4802&gt;=1,$O4802&lt;=12),INT($O4802),12),IF(AND(RetireExit="Yes",$U4802&gt;0),$U4802,12),IF(AND(ContractExit="Yes",$V4802&gt;0),$V4802,12)))</f>
        <v/>
      </c>
      <c r="X4802" s="37">
        <f>IF(ISNUMBER($P4802),$P4802,IncPct)</f>
        <v/>
      </c>
      <c r="Y4802" s="39">
        <f>IF($W4802=0,0,MAX(0,MIN($W4802,IncMonth-1))+MAX(0,$W4802-IncMonth+1)*(1+$X4802))</f>
        <v/>
      </c>
      <c r="Z4802" s="40">
        <f>IF($C4802="",0,IFERROR(INDEX(Departments!$B$5:$B$54,MATCH($C4802,Departments!$A$5:$A$54,0)),0))</f>
        <v/>
      </c>
      <c r="AA4802" s="41">
        <f>N($L4802)*$Y4802</f>
        <v/>
      </c>
      <c r="AB4802" s="41">
        <f>N($M4802)*$Y4802</f>
        <v/>
      </c>
      <c r="AC4802" s="41">
        <f>$AA4802*$Z4802</f>
        <v/>
      </c>
      <c r="AD4802" s="41">
        <f>$AA4802*BonusMonths/12</f>
        <v/>
      </c>
      <c r="AE4802" s="41">
        <f>($AA4802+SI_Gross*$AB4802)*IF($Q4802=1,SI_O,SI_E)</f>
        <v/>
      </c>
      <c r="AF4802" s="41">
        <f>IF($Q4802=1,0,$AA4802*EOSB)</f>
        <v/>
      </c>
      <c r="AG4802" s="41">
        <f>$AN4802*$W4802</f>
        <v/>
      </c>
      <c r="AH4802" s="41">
        <f>SUM($AA4802:$AG4802)</f>
        <v/>
      </c>
      <c r="AI4802" s="41">
        <f>12*($AM4802+$AN4802)</f>
        <v/>
      </c>
      <c r="AJ4802" s="41">
        <f>$AM4802*((IncMonth-1)+(13-IncMonth)*(1+$X4802))+12*$AN4802</f>
        <v/>
      </c>
      <c r="AK4802" s="41">
        <f>IF($R4802=1,N($L4802)+N($M4802),0)</f>
        <v/>
      </c>
      <c r="AL4802">
        <f>IF($C4802="","",IF(N($L4802)&lt;=0,"Basic salary missing",IF(ISNA(MATCH($C4802,Departments!$A$5:$A$54,0)),"Department not on Departments sheet",IF(AND($I4802&lt;&gt;"",NOT(ISNUMBER($I4802))),"Date of birth is text, not a date",IF(AND($K4802&lt;&gt;"",NOT(ISNUMBER($K4802))),"Contract end is text, not a date","")))))</f>
        <v/>
      </c>
      <c r="AM4802" s="41">
        <f>IF($R4802=0,0,N($L4802)*(1+$Z4802+BonusMonths/12+IF($Q4802=1,0,EOSB))+N($M4802)+(N($L4802)+SI_Gross*N($M4802))*IF($Q4802=1,SI_O,SI_E))</f>
        <v/>
      </c>
      <c r="AN4802" s="41">
        <f>IF($R4802=0,0,(IF($Q4802=1,MedO,MedE+Ticket)+Training)/12)</f>
        <v/>
      </c>
    </row>
    <row r="4803">
      <c r="I4803" s="35" t="n"/>
      <c r="J4803" s="35" t="n"/>
      <c r="K4803" s="35" t="n"/>
      <c r="L4803" s="36" t="n"/>
      <c r="M4803" s="36" t="n"/>
      <c r="P4803" s="37" t="n"/>
      <c r="Q4803" s="38">
        <f>IF($C4803="",0,IF(OR(LOWER(TRIM($G4803))="omani",LOWER(TRIM($G4803))="oman",LOWER(TRIM($G4803))="om",LOWER(TRIM($G4803))="local"),1,0))</f>
        <v/>
      </c>
      <c r="R4803" s="38">
        <f>IF($C4803="",0,IF(OR(ISNUMBER(SEARCH("resign",$N4803)),ISNUMBER(SEARCH("terminat",$N4803)),ISNUMBER(SEARCH("inactive",$N4803)),ISNUMBER(SEARCH("vacan",$N4803)),ISNUMBER(SEARCH("deceased",$N4803)),ISNUMBER(SEARCH("separated",$N4803))),0,1))</f>
        <v/>
      </c>
      <c r="S4803">
        <f>IF(OR($R4803=0,NOT(ISNUMBER($I4803))),"",IFERROR(DATEDIF($I4803,DATE(FY,1,1),"y"),""))</f>
        <v/>
      </c>
      <c r="T4803">
        <f>IF(OR($R4803=0,NOT(ISNUMBER($J4803))),"",IFERROR(DATEDIF($J4803,DATE(FY,1,1),"y"),0))</f>
        <v/>
      </c>
      <c r="U4803" s="38">
        <f>IF(OR($R4803=0,NOT(ISNUMBER($I4803))),0,IF(YEAR($I4803)+IF($Q4803=1,RetAgeO,RetAgeE)=FY,MONTH($I4803),IF(YEAR($I4803)+IF($Q4803=1,RetAgeO,RetAgeE)&lt;FY,1,0)))</f>
        <v/>
      </c>
      <c r="V4803" s="38">
        <f>IF(OR($R4803=0,NOT(ISNUMBER($K4803))),0,IF(YEAR($K4803)=FY,MONTH($K4803),IF(YEAR($K4803)&lt;FY,1,0)))</f>
        <v/>
      </c>
      <c r="W4803" s="38">
        <f>IF($R4803=0,0,MIN(12,IF(AND(ISNUMBER($O4803),$O4803&gt;=1,$O4803&lt;=12),INT($O4803),12),IF(AND(RetireExit="Yes",$U4803&gt;0),$U4803,12),IF(AND(ContractExit="Yes",$V4803&gt;0),$V4803,12)))</f>
        <v/>
      </c>
      <c r="X4803" s="37">
        <f>IF(ISNUMBER($P4803),$P4803,IncPct)</f>
        <v/>
      </c>
      <c r="Y4803" s="39">
        <f>IF($W4803=0,0,MAX(0,MIN($W4803,IncMonth-1))+MAX(0,$W4803-IncMonth+1)*(1+$X4803))</f>
        <v/>
      </c>
      <c r="Z4803" s="40">
        <f>IF($C4803="",0,IFERROR(INDEX(Departments!$B$5:$B$54,MATCH($C4803,Departments!$A$5:$A$54,0)),0))</f>
        <v/>
      </c>
      <c r="AA4803" s="41">
        <f>N($L4803)*$Y4803</f>
        <v/>
      </c>
      <c r="AB4803" s="41">
        <f>N($M4803)*$Y4803</f>
        <v/>
      </c>
      <c r="AC4803" s="41">
        <f>$AA4803*$Z4803</f>
        <v/>
      </c>
      <c r="AD4803" s="41">
        <f>$AA4803*BonusMonths/12</f>
        <v/>
      </c>
      <c r="AE4803" s="41">
        <f>($AA4803+SI_Gross*$AB4803)*IF($Q4803=1,SI_O,SI_E)</f>
        <v/>
      </c>
      <c r="AF4803" s="41">
        <f>IF($Q4803=1,0,$AA4803*EOSB)</f>
        <v/>
      </c>
      <c r="AG4803" s="41">
        <f>$AN4803*$W4803</f>
        <v/>
      </c>
      <c r="AH4803" s="41">
        <f>SUM($AA4803:$AG4803)</f>
        <v/>
      </c>
      <c r="AI4803" s="41">
        <f>12*($AM4803+$AN4803)</f>
        <v/>
      </c>
      <c r="AJ4803" s="41">
        <f>$AM4803*((IncMonth-1)+(13-IncMonth)*(1+$X4803))+12*$AN4803</f>
        <v/>
      </c>
      <c r="AK4803" s="41">
        <f>IF($R4803=1,N($L4803)+N($M4803),0)</f>
        <v/>
      </c>
      <c r="AL4803">
        <f>IF($C4803="","",IF(N($L4803)&lt;=0,"Basic salary missing",IF(ISNA(MATCH($C4803,Departments!$A$5:$A$54,0)),"Department not on Departments sheet",IF(AND($I4803&lt;&gt;"",NOT(ISNUMBER($I4803))),"Date of birth is text, not a date",IF(AND($K4803&lt;&gt;"",NOT(ISNUMBER($K4803))),"Contract end is text, not a date","")))))</f>
        <v/>
      </c>
      <c r="AM4803" s="41">
        <f>IF($R4803=0,0,N($L4803)*(1+$Z4803+BonusMonths/12+IF($Q4803=1,0,EOSB))+N($M4803)+(N($L4803)+SI_Gross*N($M4803))*IF($Q4803=1,SI_O,SI_E))</f>
        <v/>
      </c>
      <c r="AN4803" s="41">
        <f>IF($R4803=0,0,(IF($Q4803=1,MedO,MedE+Ticket)+Training)/12)</f>
        <v/>
      </c>
    </row>
    <row r="4804">
      <c r="I4804" s="35" t="n"/>
      <c r="J4804" s="35" t="n"/>
      <c r="K4804" s="35" t="n"/>
      <c r="L4804" s="36" t="n"/>
      <c r="M4804" s="36" t="n"/>
      <c r="P4804" s="37" t="n"/>
      <c r="Q4804" s="38">
        <f>IF($C4804="",0,IF(OR(LOWER(TRIM($G4804))="omani",LOWER(TRIM($G4804))="oman",LOWER(TRIM($G4804))="om",LOWER(TRIM($G4804))="local"),1,0))</f>
        <v/>
      </c>
      <c r="R4804" s="38">
        <f>IF($C4804="",0,IF(OR(ISNUMBER(SEARCH("resign",$N4804)),ISNUMBER(SEARCH("terminat",$N4804)),ISNUMBER(SEARCH("inactive",$N4804)),ISNUMBER(SEARCH("vacan",$N4804)),ISNUMBER(SEARCH("deceased",$N4804)),ISNUMBER(SEARCH("separated",$N4804))),0,1))</f>
        <v/>
      </c>
      <c r="S4804">
        <f>IF(OR($R4804=0,NOT(ISNUMBER($I4804))),"",IFERROR(DATEDIF($I4804,DATE(FY,1,1),"y"),""))</f>
        <v/>
      </c>
      <c r="T4804">
        <f>IF(OR($R4804=0,NOT(ISNUMBER($J4804))),"",IFERROR(DATEDIF($J4804,DATE(FY,1,1),"y"),0))</f>
        <v/>
      </c>
      <c r="U4804" s="38">
        <f>IF(OR($R4804=0,NOT(ISNUMBER($I4804))),0,IF(YEAR($I4804)+IF($Q4804=1,RetAgeO,RetAgeE)=FY,MONTH($I4804),IF(YEAR($I4804)+IF($Q4804=1,RetAgeO,RetAgeE)&lt;FY,1,0)))</f>
        <v/>
      </c>
      <c r="V4804" s="38">
        <f>IF(OR($R4804=0,NOT(ISNUMBER($K4804))),0,IF(YEAR($K4804)=FY,MONTH($K4804),IF(YEAR($K4804)&lt;FY,1,0)))</f>
        <v/>
      </c>
      <c r="W4804" s="38">
        <f>IF($R4804=0,0,MIN(12,IF(AND(ISNUMBER($O4804),$O4804&gt;=1,$O4804&lt;=12),INT($O4804),12),IF(AND(RetireExit="Yes",$U4804&gt;0),$U4804,12),IF(AND(ContractExit="Yes",$V4804&gt;0),$V4804,12)))</f>
        <v/>
      </c>
      <c r="X4804" s="37">
        <f>IF(ISNUMBER($P4804),$P4804,IncPct)</f>
        <v/>
      </c>
      <c r="Y4804" s="39">
        <f>IF($W4804=0,0,MAX(0,MIN($W4804,IncMonth-1))+MAX(0,$W4804-IncMonth+1)*(1+$X4804))</f>
        <v/>
      </c>
      <c r="Z4804" s="40">
        <f>IF($C4804="",0,IFERROR(INDEX(Departments!$B$5:$B$54,MATCH($C4804,Departments!$A$5:$A$54,0)),0))</f>
        <v/>
      </c>
      <c r="AA4804" s="41">
        <f>N($L4804)*$Y4804</f>
        <v/>
      </c>
      <c r="AB4804" s="41">
        <f>N($M4804)*$Y4804</f>
        <v/>
      </c>
      <c r="AC4804" s="41">
        <f>$AA4804*$Z4804</f>
        <v/>
      </c>
      <c r="AD4804" s="41">
        <f>$AA4804*BonusMonths/12</f>
        <v/>
      </c>
      <c r="AE4804" s="41">
        <f>($AA4804+SI_Gross*$AB4804)*IF($Q4804=1,SI_O,SI_E)</f>
        <v/>
      </c>
      <c r="AF4804" s="41">
        <f>IF($Q4804=1,0,$AA4804*EOSB)</f>
        <v/>
      </c>
      <c r="AG4804" s="41">
        <f>$AN4804*$W4804</f>
        <v/>
      </c>
      <c r="AH4804" s="41">
        <f>SUM($AA4804:$AG4804)</f>
        <v/>
      </c>
      <c r="AI4804" s="41">
        <f>12*($AM4804+$AN4804)</f>
        <v/>
      </c>
      <c r="AJ4804" s="41">
        <f>$AM4804*((IncMonth-1)+(13-IncMonth)*(1+$X4804))+12*$AN4804</f>
        <v/>
      </c>
      <c r="AK4804" s="41">
        <f>IF($R4804=1,N($L4804)+N($M4804),0)</f>
        <v/>
      </c>
      <c r="AL4804">
        <f>IF($C4804="","",IF(N($L4804)&lt;=0,"Basic salary missing",IF(ISNA(MATCH($C4804,Departments!$A$5:$A$54,0)),"Department not on Departments sheet",IF(AND($I4804&lt;&gt;"",NOT(ISNUMBER($I4804))),"Date of birth is text, not a date",IF(AND($K4804&lt;&gt;"",NOT(ISNUMBER($K4804))),"Contract end is text, not a date","")))))</f>
        <v/>
      </c>
      <c r="AM4804" s="41">
        <f>IF($R4804=0,0,N($L4804)*(1+$Z4804+BonusMonths/12+IF($Q4804=1,0,EOSB))+N($M4804)+(N($L4804)+SI_Gross*N($M4804))*IF($Q4804=1,SI_O,SI_E))</f>
        <v/>
      </c>
      <c r="AN4804" s="41">
        <f>IF($R4804=0,0,(IF($Q4804=1,MedO,MedE+Ticket)+Training)/12)</f>
        <v/>
      </c>
    </row>
    <row r="4805">
      <c r="I4805" s="35" t="n"/>
      <c r="J4805" s="35" t="n"/>
      <c r="K4805" s="35" t="n"/>
      <c r="L4805" s="36" t="n"/>
      <c r="M4805" s="36" t="n"/>
      <c r="P4805" s="37" t="n"/>
      <c r="Q4805" s="38">
        <f>IF($C4805="",0,IF(OR(LOWER(TRIM($G4805))="omani",LOWER(TRIM($G4805))="oman",LOWER(TRIM($G4805))="om",LOWER(TRIM($G4805))="local"),1,0))</f>
        <v/>
      </c>
      <c r="R4805" s="38">
        <f>IF($C4805="",0,IF(OR(ISNUMBER(SEARCH("resign",$N4805)),ISNUMBER(SEARCH("terminat",$N4805)),ISNUMBER(SEARCH("inactive",$N4805)),ISNUMBER(SEARCH("vacan",$N4805)),ISNUMBER(SEARCH("deceased",$N4805)),ISNUMBER(SEARCH("separated",$N4805))),0,1))</f>
        <v/>
      </c>
      <c r="S4805">
        <f>IF(OR($R4805=0,NOT(ISNUMBER($I4805))),"",IFERROR(DATEDIF($I4805,DATE(FY,1,1),"y"),""))</f>
        <v/>
      </c>
      <c r="T4805">
        <f>IF(OR($R4805=0,NOT(ISNUMBER($J4805))),"",IFERROR(DATEDIF($J4805,DATE(FY,1,1),"y"),0))</f>
        <v/>
      </c>
      <c r="U4805" s="38">
        <f>IF(OR($R4805=0,NOT(ISNUMBER($I4805))),0,IF(YEAR($I4805)+IF($Q4805=1,RetAgeO,RetAgeE)=FY,MONTH($I4805),IF(YEAR($I4805)+IF($Q4805=1,RetAgeO,RetAgeE)&lt;FY,1,0)))</f>
        <v/>
      </c>
      <c r="V4805" s="38">
        <f>IF(OR($R4805=0,NOT(ISNUMBER($K4805))),0,IF(YEAR($K4805)=FY,MONTH($K4805),IF(YEAR($K4805)&lt;FY,1,0)))</f>
        <v/>
      </c>
      <c r="W4805" s="38">
        <f>IF($R4805=0,0,MIN(12,IF(AND(ISNUMBER($O4805),$O4805&gt;=1,$O4805&lt;=12),INT($O4805),12),IF(AND(RetireExit="Yes",$U4805&gt;0),$U4805,12),IF(AND(ContractExit="Yes",$V4805&gt;0),$V4805,12)))</f>
        <v/>
      </c>
      <c r="X4805" s="37">
        <f>IF(ISNUMBER($P4805),$P4805,IncPct)</f>
        <v/>
      </c>
      <c r="Y4805" s="39">
        <f>IF($W4805=0,0,MAX(0,MIN($W4805,IncMonth-1))+MAX(0,$W4805-IncMonth+1)*(1+$X4805))</f>
        <v/>
      </c>
      <c r="Z4805" s="40">
        <f>IF($C4805="",0,IFERROR(INDEX(Departments!$B$5:$B$54,MATCH($C4805,Departments!$A$5:$A$54,0)),0))</f>
        <v/>
      </c>
      <c r="AA4805" s="41">
        <f>N($L4805)*$Y4805</f>
        <v/>
      </c>
      <c r="AB4805" s="41">
        <f>N($M4805)*$Y4805</f>
        <v/>
      </c>
      <c r="AC4805" s="41">
        <f>$AA4805*$Z4805</f>
        <v/>
      </c>
      <c r="AD4805" s="41">
        <f>$AA4805*BonusMonths/12</f>
        <v/>
      </c>
      <c r="AE4805" s="41">
        <f>($AA4805+SI_Gross*$AB4805)*IF($Q4805=1,SI_O,SI_E)</f>
        <v/>
      </c>
      <c r="AF4805" s="41">
        <f>IF($Q4805=1,0,$AA4805*EOSB)</f>
        <v/>
      </c>
      <c r="AG4805" s="41">
        <f>$AN4805*$W4805</f>
        <v/>
      </c>
      <c r="AH4805" s="41">
        <f>SUM($AA4805:$AG4805)</f>
        <v/>
      </c>
      <c r="AI4805" s="41">
        <f>12*($AM4805+$AN4805)</f>
        <v/>
      </c>
      <c r="AJ4805" s="41">
        <f>$AM4805*((IncMonth-1)+(13-IncMonth)*(1+$X4805))+12*$AN4805</f>
        <v/>
      </c>
      <c r="AK4805" s="41">
        <f>IF($R4805=1,N($L4805)+N($M4805),0)</f>
        <v/>
      </c>
      <c r="AL4805">
        <f>IF($C4805="","",IF(N($L4805)&lt;=0,"Basic salary missing",IF(ISNA(MATCH($C4805,Departments!$A$5:$A$54,0)),"Department not on Departments sheet",IF(AND($I4805&lt;&gt;"",NOT(ISNUMBER($I4805))),"Date of birth is text, not a date",IF(AND($K4805&lt;&gt;"",NOT(ISNUMBER($K4805))),"Contract end is text, not a date","")))))</f>
        <v/>
      </c>
      <c r="AM4805" s="41">
        <f>IF($R4805=0,0,N($L4805)*(1+$Z4805+BonusMonths/12+IF($Q4805=1,0,EOSB))+N($M4805)+(N($L4805)+SI_Gross*N($M4805))*IF($Q4805=1,SI_O,SI_E))</f>
        <v/>
      </c>
      <c r="AN4805" s="41">
        <f>IF($R4805=0,0,(IF($Q4805=1,MedO,MedE+Ticket)+Training)/12)</f>
        <v/>
      </c>
    </row>
    <row r="4806">
      <c r="I4806" s="35" t="n"/>
      <c r="J4806" s="35" t="n"/>
      <c r="K4806" s="35" t="n"/>
      <c r="L4806" s="36" t="n"/>
      <c r="M4806" s="36" t="n"/>
      <c r="P4806" s="37" t="n"/>
      <c r="Q4806" s="38">
        <f>IF($C4806="",0,IF(OR(LOWER(TRIM($G4806))="omani",LOWER(TRIM($G4806))="oman",LOWER(TRIM($G4806))="om",LOWER(TRIM($G4806))="local"),1,0))</f>
        <v/>
      </c>
      <c r="R4806" s="38">
        <f>IF($C4806="",0,IF(OR(ISNUMBER(SEARCH("resign",$N4806)),ISNUMBER(SEARCH("terminat",$N4806)),ISNUMBER(SEARCH("inactive",$N4806)),ISNUMBER(SEARCH("vacan",$N4806)),ISNUMBER(SEARCH("deceased",$N4806)),ISNUMBER(SEARCH("separated",$N4806))),0,1))</f>
        <v/>
      </c>
      <c r="S4806">
        <f>IF(OR($R4806=0,NOT(ISNUMBER($I4806))),"",IFERROR(DATEDIF($I4806,DATE(FY,1,1),"y"),""))</f>
        <v/>
      </c>
      <c r="T4806">
        <f>IF(OR($R4806=0,NOT(ISNUMBER($J4806))),"",IFERROR(DATEDIF($J4806,DATE(FY,1,1),"y"),0))</f>
        <v/>
      </c>
      <c r="U4806" s="38">
        <f>IF(OR($R4806=0,NOT(ISNUMBER($I4806))),0,IF(YEAR($I4806)+IF($Q4806=1,RetAgeO,RetAgeE)=FY,MONTH($I4806),IF(YEAR($I4806)+IF($Q4806=1,RetAgeO,RetAgeE)&lt;FY,1,0)))</f>
        <v/>
      </c>
      <c r="V4806" s="38">
        <f>IF(OR($R4806=0,NOT(ISNUMBER($K4806))),0,IF(YEAR($K4806)=FY,MONTH($K4806),IF(YEAR($K4806)&lt;FY,1,0)))</f>
        <v/>
      </c>
      <c r="W4806" s="38">
        <f>IF($R4806=0,0,MIN(12,IF(AND(ISNUMBER($O4806),$O4806&gt;=1,$O4806&lt;=12),INT($O4806),12),IF(AND(RetireExit="Yes",$U4806&gt;0),$U4806,12),IF(AND(ContractExit="Yes",$V4806&gt;0),$V4806,12)))</f>
        <v/>
      </c>
      <c r="X4806" s="37">
        <f>IF(ISNUMBER($P4806),$P4806,IncPct)</f>
        <v/>
      </c>
      <c r="Y4806" s="39">
        <f>IF($W4806=0,0,MAX(0,MIN($W4806,IncMonth-1))+MAX(0,$W4806-IncMonth+1)*(1+$X4806))</f>
        <v/>
      </c>
      <c r="Z4806" s="40">
        <f>IF($C4806="",0,IFERROR(INDEX(Departments!$B$5:$B$54,MATCH($C4806,Departments!$A$5:$A$54,0)),0))</f>
        <v/>
      </c>
      <c r="AA4806" s="41">
        <f>N($L4806)*$Y4806</f>
        <v/>
      </c>
      <c r="AB4806" s="41">
        <f>N($M4806)*$Y4806</f>
        <v/>
      </c>
      <c r="AC4806" s="41">
        <f>$AA4806*$Z4806</f>
        <v/>
      </c>
      <c r="AD4806" s="41">
        <f>$AA4806*BonusMonths/12</f>
        <v/>
      </c>
      <c r="AE4806" s="41">
        <f>($AA4806+SI_Gross*$AB4806)*IF($Q4806=1,SI_O,SI_E)</f>
        <v/>
      </c>
      <c r="AF4806" s="41">
        <f>IF($Q4806=1,0,$AA4806*EOSB)</f>
        <v/>
      </c>
      <c r="AG4806" s="41">
        <f>$AN4806*$W4806</f>
        <v/>
      </c>
      <c r="AH4806" s="41">
        <f>SUM($AA4806:$AG4806)</f>
        <v/>
      </c>
      <c r="AI4806" s="41">
        <f>12*($AM4806+$AN4806)</f>
        <v/>
      </c>
      <c r="AJ4806" s="41">
        <f>$AM4806*((IncMonth-1)+(13-IncMonth)*(1+$X4806))+12*$AN4806</f>
        <v/>
      </c>
      <c r="AK4806" s="41">
        <f>IF($R4806=1,N($L4806)+N($M4806),0)</f>
        <v/>
      </c>
      <c r="AL4806">
        <f>IF($C4806="","",IF(N($L4806)&lt;=0,"Basic salary missing",IF(ISNA(MATCH($C4806,Departments!$A$5:$A$54,0)),"Department not on Departments sheet",IF(AND($I4806&lt;&gt;"",NOT(ISNUMBER($I4806))),"Date of birth is text, not a date",IF(AND($K4806&lt;&gt;"",NOT(ISNUMBER($K4806))),"Contract end is text, not a date","")))))</f>
        <v/>
      </c>
      <c r="AM4806" s="41">
        <f>IF($R4806=0,0,N($L4806)*(1+$Z4806+BonusMonths/12+IF($Q4806=1,0,EOSB))+N($M4806)+(N($L4806)+SI_Gross*N($M4806))*IF($Q4806=1,SI_O,SI_E))</f>
        <v/>
      </c>
      <c r="AN4806" s="41">
        <f>IF($R4806=0,0,(IF($Q4806=1,MedO,MedE+Ticket)+Training)/12)</f>
        <v/>
      </c>
    </row>
    <row r="4807">
      <c r="I4807" s="35" t="n"/>
      <c r="J4807" s="35" t="n"/>
      <c r="K4807" s="35" t="n"/>
      <c r="L4807" s="36" t="n"/>
      <c r="M4807" s="36" t="n"/>
      <c r="P4807" s="37" t="n"/>
      <c r="Q4807" s="38">
        <f>IF($C4807="",0,IF(OR(LOWER(TRIM($G4807))="omani",LOWER(TRIM($G4807))="oman",LOWER(TRIM($G4807))="om",LOWER(TRIM($G4807))="local"),1,0))</f>
        <v/>
      </c>
      <c r="R4807" s="38">
        <f>IF($C4807="",0,IF(OR(ISNUMBER(SEARCH("resign",$N4807)),ISNUMBER(SEARCH("terminat",$N4807)),ISNUMBER(SEARCH("inactive",$N4807)),ISNUMBER(SEARCH("vacan",$N4807)),ISNUMBER(SEARCH("deceased",$N4807)),ISNUMBER(SEARCH("separated",$N4807))),0,1))</f>
        <v/>
      </c>
      <c r="S4807">
        <f>IF(OR($R4807=0,NOT(ISNUMBER($I4807))),"",IFERROR(DATEDIF($I4807,DATE(FY,1,1),"y"),""))</f>
        <v/>
      </c>
      <c r="T4807">
        <f>IF(OR($R4807=0,NOT(ISNUMBER($J4807))),"",IFERROR(DATEDIF($J4807,DATE(FY,1,1),"y"),0))</f>
        <v/>
      </c>
      <c r="U4807" s="38">
        <f>IF(OR($R4807=0,NOT(ISNUMBER($I4807))),0,IF(YEAR($I4807)+IF($Q4807=1,RetAgeO,RetAgeE)=FY,MONTH($I4807),IF(YEAR($I4807)+IF($Q4807=1,RetAgeO,RetAgeE)&lt;FY,1,0)))</f>
        <v/>
      </c>
      <c r="V4807" s="38">
        <f>IF(OR($R4807=0,NOT(ISNUMBER($K4807))),0,IF(YEAR($K4807)=FY,MONTH($K4807),IF(YEAR($K4807)&lt;FY,1,0)))</f>
        <v/>
      </c>
      <c r="W4807" s="38">
        <f>IF($R4807=0,0,MIN(12,IF(AND(ISNUMBER($O4807),$O4807&gt;=1,$O4807&lt;=12),INT($O4807),12),IF(AND(RetireExit="Yes",$U4807&gt;0),$U4807,12),IF(AND(ContractExit="Yes",$V4807&gt;0),$V4807,12)))</f>
        <v/>
      </c>
      <c r="X4807" s="37">
        <f>IF(ISNUMBER($P4807),$P4807,IncPct)</f>
        <v/>
      </c>
      <c r="Y4807" s="39">
        <f>IF($W4807=0,0,MAX(0,MIN($W4807,IncMonth-1))+MAX(0,$W4807-IncMonth+1)*(1+$X4807))</f>
        <v/>
      </c>
      <c r="Z4807" s="40">
        <f>IF($C4807="",0,IFERROR(INDEX(Departments!$B$5:$B$54,MATCH($C4807,Departments!$A$5:$A$54,0)),0))</f>
        <v/>
      </c>
      <c r="AA4807" s="41">
        <f>N($L4807)*$Y4807</f>
        <v/>
      </c>
      <c r="AB4807" s="41">
        <f>N($M4807)*$Y4807</f>
        <v/>
      </c>
      <c r="AC4807" s="41">
        <f>$AA4807*$Z4807</f>
        <v/>
      </c>
      <c r="AD4807" s="41">
        <f>$AA4807*BonusMonths/12</f>
        <v/>
      </c>
      <c r="AE4807" s="41">
        <f>($AA4807+SI_Gross*$AB4807)*IF($Q4807=1,SI_O,SI_E)</f>
        <v/>
      </c>
      <c r="AF4807" s="41">
        <f>IF($Q4807=1,0,$AA4807*EOSB)</f>
        <v/>
      </c>
      <c r="AG4807" s="41">
        <f>$AN4807*$W4807</f>
        <v/>
      </c>
      <c r="AH4807" s="41">
        <f>SUM($AA4807:$AG4807)</f>
        <v/>
      </c>
      <c r="AI4807" s="41">
        <f>12*($AM4807+$AN4807)</f>
        <v/>
      </c>
      <c r="AJ4807" s="41">
        <f>$AM4807*((IncMonth-1)+(13-IncMonth)*(1+$X4807))+12*$AN4807</f>
        <v/>
      </c>
      <c r="AK4807" s="41">
        <f>IF($R4807=1,N($L4807)+N($M4807),0)</f>
        <v/>
      </c>
      <c r="AL4807">
        <f>IF($C4807="","",IF(N($L4807)&lt;=0,"Basic salary missing",IF(ISNA(MATCH($C4807,Departments!$A$5:$A$54,0)),"Department not on Departments sheet",IF(AND($I4807&lt;&gt;"",NOT(ISNUMBER($I4807))),"Date of birth is text, not a date",IF(AND($K4807&lt;&gt;"",NOT(ISNUMBER($K4807))),"Contract end is text, not a date","")))))</f>
        <v/>
      </c>
      <c r="AM4807" s="41">
        <f>IF($R4807=0,0,N($L4807)*(1+$Z4807+BonusMonths/12+IF($Q4807=1,0,EOSB))+N($M4807)+(N($L4807)+SI_Gross*N($M4807))*IF($Q4807=1,SI_O,SI_E))</f>
        <v/>
      </c>
      <c r="AN4807" s="41">
        <f>IF($R4807=0,0,(IF($Q4807=1,MedO,MedE+Ticket)+Training)/12)</f>
        <v/>
      </c>
    </row>
    <row r="4808">
      <c r="I4808" s="35" t="n"/>
      <c r="J4808" s="35" t="n"/>
      <c r="K4808" s="35" t="n"/>
      <c r="L4808" s="36" t="n"/>
      <c r="M4808" s="36" t="n"/>
      <c r="P4808" s="37" t="n"/>
      <c r="Q4808" s="38">
        <f>IF($C4808="",0,IF(OR(LOWER(TRIM($G4808))="omani",LOWER(TRIM($G4808))="oman",LOWER(TRIM($G4808))="om",LOWER(TRIM($G4808))="local"),1,0))</f>
        <v/>
      </c>
      <c r="R4808" s="38">
        <f>IF($C4808="",0,IF(OR(ISNUMBER(SEARCH("resign",$N4808)),ISNUMBER(SEARCH("terminat",$N4808)),ISNUMBER(SEARCH("inactive",$N4808)),ISNUMBER(SEARCH("vacan",$N4808)),ISNUMBER(SEARCH("deceased",$N4808)),ISNUMBER(SEARCH("separated",$N4808))),0,1))</f>
        <v/>
      </c>
      <c r="S4808">
        <f>IF(OR($R4808=0,NOT(ISNUMBER($I4808))),"",IFERROR(DATEDIF($I4808,DATE(FY,1,1),"y"),""))</f>
        <v/>
      </c>
      <c r="T4808">
        <f>IF(OR($R4808=0,NOT(ISNUMBER($J4808))),"",IFERROR(DATEDIF($J4808,DATE(FY,1,1),"y"),0))</f>
        <v/>
      </c>
      <c r="U4808" s="38">
        <f>IF(OR($R4808=0,NOT(ISNUMBER($I4808))),0,IF(YEAR($I4808)+IF($Q4808=1,RetAgeO,RetAgeE)=FY,MONTH($I4808),IF(YEAR($I4808)+IF($Q4808=1,RetAgeO,RetAgeE)&lt;FY,1,0)))</f>
        <v/>
      </c>
      <c r="V4808" s="38">
        <f>IF(OR($R4808=0,NOT(ISNUMBER($K4808))),0,IF(YEAR($K4808)=FY,MONTH($K4808),IF(YEAR($K4808)&lt;FY,1,0)))</f>
        <v/>
      </c>
      <c r="W4808" s="38">
        <f>IF($R4808=0,0,MIN(12,IF(AND(ISNUMBER($O4808),$O4808&gt;=1,$O4808&lt;=12),INT($O4808),12),IF(AND(RetireExit="Yes",$U4808&gt;0),$U4808,12),IF(AND(ContractExit="Yes",$V4808&gt;0),$V4808,12)))</f>
        <v/>
      </c>
      <c r="X4808" s="37">
        <f>IF(ISNUMBER($P4808),$P4808,IncPct)</f>
        <v/>
      </c>
      <c r="Y4808" s="39">
        <f>IF($W4808=0,0,MAX(0,MIN($W4808,IncMonth-1))+MAX(0,$W4808-IncMonth+1)*(1+$X4808))</f>
        <v/>
      </c>
      <c r="Z4808" s="40">
        <f>IF($C4808="",0,IFERROR(INDEX(Departments!$B$5:$B$54,MATCH($C4808,Departments!$A$5:$A$54,0)),0))</f>
        <v/>
      </c>
      <c r="AA4808" s="41">
        <f>N($L4808)*$Y4808</f>
        <v/>
      </c>
      <c r="AB4808" s="41">
        <f>N($M4808)*$Y4808</f>
        <v/>
      </c>
      <c r="AC4808" s="41">
        <f>$AA4808*$Z4808</f>
        <v/>
      </c>
      <c r="AD4808" s="41">
        <f>$AA4808*BonusMonths/12</f>
        <v/>
      </c>
      <c r="AE4808" s="41">
        <f>($AA4808+SI_Gross*$AB4808)*IF($Q4808=1,SI_O,SI_E)</f>
        <v/>
      </c>
      <c r="AF4808" s="41">
        <f>IF($Q4808=1,0,$AA4808*EOSB)</f>
        <v/>
      </c>
      <c r="AG4808" s="41">
        <f>$AN4808*$W4808</f>
        <v/>
      </c>
      <c r="AH4808" s="41">
        <f>SUM($AA4808:$AG4808)</f>
        <v/>
      </c>
      <c r="AI4808" s="41">
        <f>12*($AM4808+$AN4808)</f>
        <v/>
      </c>
      <c r="AJ4808" s="41">
        <f>$AM4808*((IncMonth-1)+(13-IncMonth)*(1+$X4808))+12*$AN4808</f>
        <v/>
      </c>
      <c r="AK4808" s="41">
        <f>IF($R4808=1,N($L4808)+N($M4808),0)</f>
        <v/>
      </c>
      <c r="AL4808">
        <f>IF($C4808="","",IF(N($L4808)&lt;=0,"Basic salary missing",IF(ISNA(MATCH($C4808,Departments!$A$5:$A$54,0)),"Department not on Departments sheet",IF(AND($I4808&lt;&gt;"",NOT(ISNUMBER($I4808))),"Date of birth is text, not a date",IF(AND($K4808&lt;&gt;"",NOT(ISNUMBER($K4808))),"Contract end is text, not a date","")))))</f>
        <v/>
      </c>
      <c r="AM4808" s="41">
        <f>IF($R4808=0,0,N($L4808)*(1+$Z4808+BonusMonths/12+IF($Q4808=1,0,EOSB))+N($M4808)+(N($L4808)+SI_Gross*N($M4808))*IF($Q4808=1,SI_O,SI_E))</f>
        <v/>
      </c>
      <c r="AN4808" s="41">
        <f>IF($R4808=0,0,(IF($Q4808=1,MedO,MedE+Ticket)+Training)/12)</f>
        <v/>
      </c>
    </row>
    <row r="4809">
      <c r="I4809" s="35" t="n"/>
      <c r="J4809" s="35" t="n"/>
      <c r="K4809" s="35" t="n"/>
      <c r="L4809" s="36" t="n"/>
      <c r="M4809" s="36" t="n"/>
      <c r="P4809" s="37" t="n"/>
      <c r="Q4809" s="38">
        <f>IF($C4809="",0,IF(OR(LOWER(TRIM($G4809))="omani",LOWER(TRIM($G4809))="oman",LOWER(TRIM($G4809))="om",LOWER(TRIM($G4809))="local"),1,0))</f>
        <v/>
      </c>
      <c r="R4809" s="38">
        <f>IF($C4809="",0,IF(OR(ISNUMBER(SEARCH("resign",$N4809)),ISNUMBER(SEARCH("terminat",$N4809)),ISNUMBER(SEARCH("inactive",$N4809)),ISNUMBER(SEARCH("vacan",$N4809)),ISNUMBER(SEARCH("deceased",$N4809)),ISNUMBER(SEARCH("separated",$N4809))),0,1))</f>
        <v/>
      </c>
      <c r="S4809">
        <f>IF(OR($R4809=0,NOT(ISNUMBER($I4809))),"",IFERROR(DATEDIF($I4809,DATE(FY,1,1),"y"),""))</f>
        <v/>
      </c>
      <c r="T4809">
        <f>IF(OR($R4809=0,NOT(ISNUMBER($J4809))),"",IFERROR(DATEDIF($J4809,DATE(FY,1,1),"y"),0))</f>
        <v/>
      </c>
      <c r="U4809" s="38">
        <f>IF(OR($R4809=0,NOT(ISNUMBER($I4809))),0,IF(YEAR($I4809)+IF($Q4809=1,RetAgeO,RetAgeE)=FY,MONTH($I4809),IF(YEAR($I4809)+IF($Q4809=1,RetAgeO,RetAgeE)&lt;FY,1,0)))</f>
        <v/>
      </c>
      <c r="V4809" s="38">
        <f>IF(OR($R4809=0,NOT(ISNUMBER($K4809))),0,IF(YEAR($K4809)=FY,MONTH($K4809),IF(YEAR($K4809)&lt;FY,1,0)))</f>
        <v/>
      </c>
      <c r="W4809" s="38">
        <f>IF($R4809=0,0,MIN(12,IF(AND(ISNUMBER($O4809),$O4809&gt;=1,$O4809&lt;=12),INT($O4809),12),IF(AND(RetireExit="Yes",$U4809&gt;0),$U4809,12),IF(AND(ContractExit="Yes",$V4809&gt;0),$V4809,12)))</f>
        <v/>
      </c>
      <c r="X4809" s="37">
        <f>IF(ISNUMBER($P4809),$P4809,IncPct)</f>
        <v/>
      </c>
      <c r="Y4809" s="39">
        <f>IF($W4809=0,0,MAX(0,MIN($W4809,IncMonth-1))+MAX(0,$W4809-IncMonth+1)*(1+$X4809))</f>
        <v/>
      </c>
      <c r="Z4809" s="40">
        <f>IF($C4809="",0,IFERROR(INDEX(Departments!$B$5:$B$54,MATCH($C4809,Departments!$A$5:$A$54,0)),0))</f>
        <v/>
      </c>
      <c r="AA4809" s="41">
        <f>N($L4809)*$Y4809</f>
        <v/>
      </c>
      <c r="AB4809" s="41">
        <f>N($M4809)*$Y4809</f>
        <v/>
      </c>
      <c r="AC4809" s="41">
        <f>$AA4809*$Z4809</f>
        <v/>
      </c>
      <c r="AD4809" s="41">
        <f>$AA4809*BonusMonths/12</f>
        <v/>
      </c>
      <c r="AE4809" s="41">
        <f>($AA4809+SI_Gross*$AB4809)*IF($Q4809=1,SI_O,SI_E)</f>
        <v/>
      </c>
      <c r="AF4809" s="41">
        <f>IF($Q4809=1,0,$AA4809*EOSB)</f>
        <v/>
      </c>
      <c r="AG4809" s="41">
        <f>$AN4809*$W4809</f>
        <v/>
      </c>
      <c r="AH4809" s="41">
        <f>SUM($AA4809:$AG4809)</f>
        <v/>
      </c>
      <c r="AI4809" s="41">
        <f>12*($AM4809+$AN4809)</f>
        <v/>
      </c>
      <c r="AJ4809" s="41">
        <f>$AM4809*((IncMonth-1)+(13-IncMonth)*(1+$X4809))+12*$AN4809</f>
        <v/>
      </c>
      <c r="AK4809" s="41">
        <f>IF($R4809=1,N($L4809)+N($M4809),0)</f>
        <v/>
      </c>
      <c r="AL4809">
        <f>IF($C4809="","",IF(N($L4809)&lt;=0,"Basic salary missing",IF(ISNA(MATCH($C4809,Departments!$A$5:$A$54,0)),"Department not on Departments sheet",IF(AND($I4809&lt;&gt;"",NOT(ISNUMBER($I4809))),"Date of birth is text, not a date",IF(AND($K4809&lt;&gt;"",NOT(ISNUMBER($K4809))),"Contract end is text, not a date","")))))</f>
        <v/>
      </c>
      <c r="AM4809" s="41">
        <f>IF($R4809=0,0,N($L4809)*(1+$Z4809+BonusMonths/12+IF($Q4809=1,0,EOSB))+N($M4809)+(N($L4809)+SI_Gross*N($M4809))*IF($Q4809=1,SI_O,SI_E))</f>
        <v/>
      </c>
      <c r="AN4809" s="41">
        <f>IF($R4809=0,0,(IF($Q4809=1,MedO,MedE+Ticket)+Training)/12)</f>
        <v/>
      </c>
    </row>
    <row r="4810">
      <c r="I4810" s="35" t="n"/>
      <c r="J4810" s="35" t="n"/>
      <c r="K4810" s="35" t="n"/>
      <c r="L4810" s="36" t="n"/>
      <c r="M4810" s="36" t="n"/>
      <c r="P4810" s="37" t="n"/>
      <c r="Q4810" s="38">
        <f>IF($C4810="",0,IF(OR(LOWER(TRIM($G4810))="omani",LOWER(TRIM($G4810))="oman",LOWER(TRIM($G4810))="om",LOWER(TRIM($G4810))="local"),1,0))</f>
        <v/>
      </c>
      <c r="R4810" s="38">
        <f>IF($C4810="",0,IF(OR(ISNUMBER(SEARCH("resign",$N4810)),ISNUMBER(SEARCH("terminat",$N4810)),ISNUMBER(SEARCH("inactive",$N4810)),ISNUMBER(SEARCH("vacan",$N4810)),ISNUMBER(SEARCH("deceased",$N4810)),ISNUMBER(SEARCH("separated",$N4810))),0,1))</f>
        <v/>
      </c>
      <c r="S4810">
        <f>IF(OR($R4810=0,NOT(ISNUMBER($I4810))),"",IFERROR(DATEDIF($I4810,DATE(FY,1,1),"y"),""))</f>
        <v/>
      </c>
      <c r="T4810">
        <f>IF(OR($R4810=0,NOT(ISNUMBER($J4810))),"",IFERROR(DATEDIF($J4810,DATE(FY,1,1),"y"),0))</f>
        <v/>
      </c>
      <c r="U4810" s="38">
        <f>IF(OR($R4810=0,NOT(ISNUMBER($I4810))),0,IF(YEAR($I4810)+IF($Q4810=1,RetAgeO,RetAgeE)=FY,MONTH($I4810),IF(YEAR($I4810)+IF($Q4810=1,RetAgeO,RetAgeE)&lt;FY,1,0)))</f>
        <v/>
      </c>
      <c r="V4810" s="38">
        <f>IF(OR($R4810=0,NOT(ISNUMBER($K4810))),0,IF(YEAR($K4810)=FY,MONTH($K4810),IF(YEAR($K4810)&lt;FY,1,0)))</f>
        <v/>
      </c>
      <c r="W4810" s="38">
        <f>IF($R4810=0,0,MIN(12,IF(AND(ISNUMBER($O4810),$O4810&gt;=1,$O4810&lt;=12),INT($O4810),12),IF(AND(RetireExit="Yes",$U4810&gt;0),$U4810,12),IF(AND(ContractExit="Yes",$V4810&gt;0),$V4810,12)))</f>
        <v/>
      </c>
      <c r="X4810" s="37">
        <f>IF(ISNUMBER($P4810),$P4810,IncPct)</f>
        <v/>
      </c>
      <c r="Y4810" s="39">
        <f>IF($W4810=0,0,MAX(0,MIN($W4810,IncMonth-1))+MAX(0,$W4810-IncMonth+1)*(1+$X4810))</f>
        <v/>
      </c>
      <c r="Z4810" s="40">
        <f>IF($C4810="",0,IFERROR(INDEX(Departments!$B$5:$B$54,MATCH($C4810,Departments!$A$5:$A$54,0)),0))</f>
        <v/>
      </c>
      <c r="AA4810" s="41">
        <f>N($L4810)*$Y4810</f>
        <v/>
      </c>
      <c r="AB4810" s="41">
        <f>N($M4810)*$Y4810</f>
        <v/>
      </c>
      <c r="AC4810" s="41">
        <f>$AA4810*$Z4810</f>
        <v/>
      </c>
      <c r="AD4810" s="41">
        <f>$AA4810*BonusMonths/12</f>
        <v/>
      </c>
      <c r="AE4810" s="41">
        <f>($AA4810+SI_Gross*$AB4810)*IF($Q4810=1,SI_O,SI_E)</f>
        <v/>
      </c>
      <c r="AF4810" s="41">
        <f>IF($Q4810=1,0,$AA4810*EOSB)</f>
        <v/>
      </c>
      <c r="AG4810" s="41">
        <f>$AN4810*$W4810</f>
        <v/>
      </c>
      <c r="AH4810" s="41">
        <f>SUM($AA4810:$AG4810)</f>
        <v/>
      </c>
      <c r="AI4810" s="41">
        <f>12*($AM4810+$AN4810)</f>
        <v/>
      </c>
      <c r="AJ4810" s="41">
        <f>$AM4810*((IncMonth-1)+(13-IncMonth)*(1+$X4810))+12*$AN4810</f>
        <v/>
      </c>
      <c r="AK4810" s="41">
        <f>IF($R4810=1,N($L4810)+N($M4810),0)</f>
        <v/>
      </c>
      <c r="AL4810">
        <f>IF($C4810="","",IF(N($L4810)&lt;=0,"Basic salary missing",IF(ISNA(MATCH($C4810,Departments!$A$5:$A$54,0)),"Department not on Departments sheet",IF(AND($I4810&lt;&gt;"",NOT(ISNUMBER($I4810))),"Date of birth is text, not a date",IF(AND($K4810&lt;&gt;"",NOT(ISNUMBER($K4810))),"Contract end is text, not a date","")))))</f>
        <v/>
      </c>
      <c r="AM4810" s="41">
        <f>IF($R4810=0,0,N($L4810)*(1+$Z4810+BonusMonths/12+IF($Q4810=1,0,EOSB))+N($M4810)+(N($L4810)+SI_Gross*N($M4810))*IF($Q4810=1,SI_O,SI_E))</f>
        <v/>
      </c>
      <c r="AN4810" s="41">
        <f>IF($R4810=0,0,(IF($Q4810=1,MedO,MedE+Ticket)+Training)/12)</f>
        <v/>
      </c>
    </row>
    <row r="4811">
      <c r="I4811" s="35" t="n"/>
      <c r="J4811" s="35" t="n"/>
      <c r="K4811" s="35" t="n"/>
      <c r="L4811" s="36" t="n"/>
      <c r="M4811" s="36" t="n"/>
      <c r="P4811" s="37" t="n"/>
      <c r="Q4811" s="38">
        <f>IF($C4811="",0,IF(OR(LOWER(TRIM($G4811))="omani",LOWER(TRIM($G4811))="oman",LOWER(TRIM($G4811))="om",LOWER(TRIM($G4811))="local"),1,0))</f>
        <v/>
      </c>
      <c r="R4811" s="38">
        <f>IF($C4811="",0,IF(OR(ISNUMBER(SEARCH("resign",$N4811)),ISNUMBER(SEARCH("terminat",$N4811)),ISNUMBER(SEARCH("inactive",$N4811)),ISNUMBER(SEARCH("vacan",$N4811)),ISNUMBER(SEARCH("deceased",$N4811)),ISNUMBER(SEARCH("separated",$N4811))),0,1))</f>
        <v/>
      </c>
      <c r="S4811">
        <f>IF(OR($R4811=0,NOT(ISNUMBER($I4811))),"",IFERROR(DATEDIF($I4811,DATE(FY,1,1),"y"),""))</f>
        <v/>
      </c>
      <c r="T4811">
        <f>IF(OR($R4811=0,NOT(ISNUMBER($J4811))),"",IFERROR(DATEDIF($J4811,DATE(FY,1,1),"y"),0))</f>
        <v/>
      </c>
      <c r="U4811" s="38">
        <f>IF(OR($R4811=0,NOT(ISNUMBER($I4811))),0,IF(YEAR($I4811)+IF($Q4811=1,RetAgeO,RetAgeE)=FY,MONTH($I4811),IF(YEAR($I4811)+IF($Q4811=1,RetAgeO,RetAgeE)&lt;FY,1,0)))</f>
        <v/>
      </c>
      <c r="V4811" s="38">
        <f>IF(OR($R4811=0,NOT(ISNUMBER($K4811))),0,IF(YEAR($K4811)=FY,MONTH($K4811),IF(YEAR($K4811)&lt;FY,1,0)))</f>
        <v/>
      </c>
      <c r="W4811" s="38">
        <f>IF($R4811=0,0,MIN(12,IF(AND(ISNUMBER($O4811),$O4811&gt;=1,$O4811&lt;=12),INT($O4811),12),IF(AND(RetireExit="Yes",$U4811&gt;0),$U4811,12),IF(AND(ContractExit="Yes",$V4811&gt;0),$V4811,12)))</f>
        <v/>
      </c>
      <c r="X4811" s="37">
        <f>IF(ISNUMBER($P4811),$P4811,IncPct)</f>
        <v/>
      </c>
      <c r="Y4811" s="39">
        <f>IF($W4811=0,0,MAX(0,MIN($W4811,IncMonth-1))+MAX(0,$W4811-IncMonth+1)*(1+$X4811))</f>
        <v/>
      </c>
      <c r="Z4811" s="40">
        <f>IF($C4811="",0,IFERROR(INDEX(Departments!$B$5:$B$54,MATCH($C4811,Departments!$A$5:$A$54,0)),0))</f>
        <v/>
      </c>
      <c r="AA4811" s="41">
        <f>N($L4811)*$Y4811</f>
        <v/>
      </c>
      <c r="AB4811" s="41">
        <f>N($M4811)*$Y4811</f>
        <v/>
      </c>
      <c r="AC4811" s="41">
        <f>$AA4811*$Z4811</f>
        <v/>
      </c>
      <c r="AD4811" s="41">
        <f>$AA4811*BonusMonths/12</f>
        <v/>
      </c>
      <c r="AE4811" s="41">
        <f>($AA4811+SI_Gross*$AB4811)*IF($Q4811=1,SI_O,SI_E)</f>
        <v/>
      </c>
      <c r="AF4811" s="41">
        <f>IF($Q4811=1,0,$AA4811*EOSB)</f>
        <v/>
      </c>
      <c r="AG4811" s="41">
        <f>$AN4811*$W4811</f>
        <v/>
      </c>
      <c r="AH4811" s="41">
        <f>SUM($AA4811:$AG4811)</f>
        <v/>
      </c>
      <c r="AI4811" s="41">
        <f>12*($AM4811+$AN4811)</f>
        <v/>
      </c>
      <c r="AJ4811" s="41">
        <f>$AM4811*((IncMonth-1)+(13-IncMonth)*(1+$X4811))+12*$AN4811</f>
        <v/>
      </c>
      <c r="AK4811" s="41">
        <f>IF($R4811=1,N($L4811)+N($M4811),0)</f>
        <v/>
      </c>
      <c r="AL4811">
        <f>IF($C4811="","",IF(N($L4811)&lt;=0,"Basic salary missing",IF(ISNA(MATCH($C4811,Departments!$A$5:$A$54,0)),"Department not on Departments sheet",IF(AND($I4811&lt;&gt;"",NOT(ISNUMBER($I4811))),"Date of birth is text, not a date",IF(AND($K4811&lt;&gt;"",NOT(ISNUMBER($K4811))),"Contract end is text, not a date","")))))</f>
        <v/>
      </c>
      <c r="AM4811" s="41">
        <f>IF($R4811=0,0,N($L4811)*(1+$Z4811+BonusMonths/12+IF($Q4811=1,0,EOSB))+N($M4811)+(N($L4811)+SI_Gross*N($M4811))*IF($Q4811=1,SI_O,SI_E))</f>
        <v/>
      </c>
      <c r="AN4811" s="41">
        <f>IF($R4811=0,0,(IF($Q4811=1,MedO,MedE+Ticket)+Training)/12)</f>
        <v/>
      </c>
    </row>
    <row r="4812">
      <c r="I4812" s="35" t="n"/>
      <c r="J4812" s="35" t="n"/>
      <c r="K4812" s="35" t="n"/>
      <c r="L4812" s="36" t="n"/>
      <c r="M4812" s="36" t="n"/>
      <c r="P4812" s="37" t="n"/>
      <c r="Q4812" s="38">
        <f>IF($C4812="",0,IF(OR(LOWER(TRIM($G4812))="omani",LOWER(TRIM($G4812))="oman",LOWER(TRIM($G4812))="om",LOWER(TRIM($G4812))="local"),1,0))</f>
        <v/>
      </c>
      <c r="R4812" s="38">
        <f>IF($C4812="",0,IF(OR(ISNUMBER(SEARCH("resign",$N4812)),ISNUMBER(SEARCH("terminat",$N4812)),ISNUMBER(SEARCH("inactive",$N4812)),ISNUMBER(SEARCH("vacan",$N4812)),ISNUMBER(SEARCH("deceased",$N4812)),ISNUMBER(SEARCH("separated",$N4812))),0,1))</f>
        <v/>
      </c>
      <c r="S4812">
        <f>IF(OR($R4812=0,NOT(ISNUMBER($I4812))),"",IFERROR(DATEDIF($I4812,DATE(FY,1,1),"y"),""))</f>
        <v/>
      </c>
      <c r="T4812">
        <f>IF(OR($R4812=0,NOT(ISNUMBER($J4812))),"",IFERROR(DATEDIF($J4812,DATE(FY,1,1),"y"),0))</f>
        <v/>
      </c>
      <c r="U4812" s="38">
        <f>IF(OR($R4812=0,NOT(ISNUMBER($I4812))),0,IF(YEAR($I4812)+IF($Q4812=1,RetAgeO,RetAgeE)=FY,MONTH($I4812),IF(YEAR($I4812)+IF($Q4812=1,RetAgeO,RetAgeE)&lt;FY,1,0)))</f>
        <v/>
      </c>
      <c r="V4812" s="38">
        <f>IF(OR($R4812=0,NOT(ISNUMBER($K4812))),0,IF(YEAR($K4812)=FY,MONTH($K4812),IF(YEAR($K4812)&lt;FY,1,0)))</f>
        <v/>
      </c>
      <c r="W4812" s="38">
        <f>IF($R4812=0,0,MIN(12,IF(AND(ISNUMBER($O4812),$O4812&gt;=1,$O4812&lt;=12),INT($O4812),12),IF(AND(RetireExit="Yes",$U4812&gt;0),$U4812,12),IF(AND(ContractExit="Yes",$V4812&gt;0),$V4812,12)))</f>
        <v/>
      </c>
      <c r="X4812" s="37">
        <f>IF(ISNUMBER($P4812),$P4812,IncPct)</f>
        <v/>
      </c>
      <c r="Y4812" s="39">
        <f>IF($W4812=0,0,MAX(0,MIN($W4812,IncMonth-1))+MAX(0,$W4812-IncMonth+1)*(1+$X4812))</f>
        <v/>
      </c>
      <c r="Z4812" s="40">
        <f>IF($C4812="",0,IFERROR(INDEX(Departments!$B$5:$B$54,MATCH($C4812,Departments!$A$5:$A$54,0)),0))</f>
        <v/>
      </c>
      <c r="AA4812" s="41">
        <f>N($L4812)*$Y4812</f>
        <v/>
      </c>
      <c r="AB4812" s="41">
        <f>N($M4812)*$Y4812</f>
        <v/>
      </c>
      <c r="AC4812" s="41">
        <f>$AA4812*$Z4812</f>
        <v/>
      </c>
      <c r="AD4812" s="41">
        <f>$AA4812*BonusMonths/12</f>
        <v/>
      </c>
      <c r="AE4812" s="41">
        <f>($AA4812+SI_Gross*$AB4812)*IF($Q4812=1,SI_O,SI_E)</f>
        <v/>
      </c>
      <c r="AF4812" s="41">
        <f>IF($Q4812=1,0,$AA4812*EOSB)</f>
        <v/>
      </c>
      <c r="AG4812" s="41">
        <f>$AN4812*$W4812</f>
        <v/>
      </c>
      <c r="AH4812" s="41">
        <f>SUM($AA4812:$AG4812)</f>
        <v/>
      </c>
      <c r="AI4812" s="41">
        <f>12*($AM4812+$AN4812)</f>
        <v/>
      </c>
      <c r="AJ4812" s="41">
        <f>$AM4812*((IncMonth-1)+(13-IncMonth)*(1+$X4812))+12*$AN4812</f>
        <v/>
      </c>
      <c r="AK4812" s="41">
        <f>IF($R4812=1,N($L4812)+N($M4812),0)</f>
        <v/>
      </c>
      <c r="AL4812">
        <f>IF($C4812="","",IF(N($L4812)&lt;=0,"Basic salary missing",IF(ISNA(MATCH($C4812,Departments!$A$5:$A$54,0)),"Department not on Departments sheet",IF(AND($I4812&lt;&gt;"",NOT(ISNUMBER($I4812))),"Date of birth is text, not a date",IF(AND($K4812&lt;&gt;"",NOT(ISNUMBER($K4812))),"Contract end is text, not a date","")))))</f>
        <v/>
      </c>
      <c r="AM4812" s="41">
        <f>IF($R4812=0,0,N($L4812)*(1+$Z4812+BonusMonths/12+IF($Q4812=1,0,EOSB))+N($M4812)+(N($L4812)+SI_Gross*N($M4812))*IF($Q4812=1,SI_O,SI_E))</f>
        <v/>
      </c>
      <c r="AN4812" s="41">
        <f>IF($R4812=0,0,(IF($Q4812=1,MedO,MedE+Ticket)+Training)/12)</f>
        <v/>
      </c>
    </row>
    <row r="4813">
      <c r="I4813" s="35" t="n"/>
      <c r="J4813" s="35" t="n"/>
      <c r="K4813" s="35" t="n"/>
      <c r="L4813" s="36" t="n"/>
      <c r="M4813" s="36" t="n"/>
      <c r="P4813" s="37" t="n"/>
      <c r="Q4813" s="38">
        <f>IF($C4813="",0,IF(OR(LOWER(TRIM($G4813))="omani",LOWER(TRIM($G4813))="oman",LOWER(TRIM($G4813))="om",LOWER(TRIM($G4813))="local"),1,0))</f>
        <v/>
      </c>
      <c r="R4813" s="38">
        <f>IF($C4813="",0,IF(OR(ISNUMBER(SEARCH("resign",$N4813)),ISNUMBER(SEARCH("terminat",$N4813)),ISNUMBER(SEARCH("inactive",$N4813)),ISNUMBER(SEARCH("vacan",$N4813)),ISNUMBER(SEARCH("deceased",$N4813)),ISNUMBER(SEARCH("separated",$N4813))),0,1))</f>
        <v/>
      </c>
      <c r="S4813">
        <f>IF(OR($R4813=0,NOT(ISNUMBER($I4813))),"",IFERROR(DATEDIF($I4813,DATE(FY,1,1),"y"),""))</f>
        <v/>
      </c>
      <c r="T4813">
        <f>IF(OR($R4813=0,NOT(ISNUMBER($J4813))),"",IFERROR(DATEDIF($J4813,DATE(FY,1,1),"y"),0))</f>
        <v/>
      </c>
      <c r="U4813" s="38">
        <f>IF(OR($R4813=0,NOT(ISNUMBER($I4813))),0,IF(YEAR($I4813)+IF($Q4813=1,RetAgeO,RetAgeE)=FY,MONTH($I4813),IF(YEAR($I4813)+IF($Q4813=1,RetAgeO,RetAgeE)&lt;FY,1,0)))</f>
        <v/>
      </c>
      <c r="V4813" s="38">
        <f>IF(OR($R4813=0,NOT(ISNUMBER($K4813))),0,IF(YEAR($K4813)=FY,MONTH($K4813),IF(YEAR($K4813)&lt;FY,1,0)))</f>
        <v/>
      </c>
      <c r="W4813" s="38">
        <f>IF($R4813=0,0,MIN(12,IF(AND(ISNUMBER($O4813),$O4813&gt;=1,$O4813&lt;=12),INT($O4813),12),IF(AND(RetireExit="Yes",$U4813&gt;0),$U4813,12),IF(AND(ContractExit="Yes",$V4813&gt;0),$V4813,12)))</f>
        <v/>
      </c>
      <c r="X4813" s="37">
        <f>IF(ISNUMBER($P4813),$P4813,IncPct)</f>
        <v/>
      </c>
      <c r="Y4813" s="39">
        <f>IF($W4813=0,0,MAX(0,MIN($W4813,IncMonth-1))+MAX(0,$W4813-IncMonth+1)*(1+$X4813))</f>
        <v/>
      </c>
      <c r="Z4813" s="40">
        <f>IF($C4813="",0,IFERROR(INDEX(Departments!$B$5:$B$54,MATCH($C4813,Departments!$A$5:$A$54,0)),0))</f>
        <v/>
      </c>
      <c r="AA4813" s="41">
        <f>N($L4813)*$Y4813</f>
        <v/>
      </c>
      <c r="AB4813" s="41">
        <f>N($M4813)*$Y4813</f>
        <v/>
      </c>
      <c r="AC4813" s="41">
        <f>$AA4813*$Z4813</f>
        <v/>
      </c>
      <c r="AD4813" s="41">
        <f>$AA4813*BonusMonths/12</f>
        <v/>
      </c>
      <c r="AE4813" s="41">
        <f>($AA4813+SI_Gross*$AB4813)*IF($Q4813=1,SI_O,SI_E)</f>
        <v/>
      </c>
      <c r="AF4813" s="41">
        <f>IF($Q4813=1,0,$AA4813*EOSB)</f>
        <v/>
      </c>
      <c r="AG4813" s="41">
        <f>$AN4813*$W4813</f>
        <v/>
      </c>
      <c r="AH4813" s="41">
        <f>SUM($AA4813:$AG4813)</f>
        <v/>
      </c>
      <c r="AI4813" s="41">
        <f>12*($AM4813+$AN4813)</f>
        <v/>
      </c>
      <c r="AJ4813" s="41">
        <f>$AM4813*((IncMonth-1)+(13-IncMonth)*(1+$X4813))+12*$AN4813</f>
        <v/>
      </c>
      <c r="AK4813" s="41">
        <f>IF($R4813=1,N($L4813)+N($M4813),0)</f>
        <v/>
      </c>
      <c r="AL4813">
        <f>IF($C4813="","",IF(N($L4813)&lt;=0,"Basic salary missing",IF(ISNA(MATCH($C4813,Departments!$A$5:$A$54,0)),"Department not on Departments sheet",IF(AND($I4813&lt;&gt;"",NOT(ISNUMBER($I4813))),"Date of birth is text, not a date",IF(AND($K4813&lt;&gt;"",NOT(ISNUMBER($K4813))),"Contract end is text, not a date","")))))</f>
        <v/>
      </c>
      <c r="AM4813" s="41">
        <f>IF($R4813=0,0,N($L4813)*(1+$Z4813+BonusMonths/12+IF($Q4813=1,0,EOSB))+N($M4813)+(N($L4813)+SI_Gross*N($M4813))*IF($Q4813=1,SI_O,SI_E))</f>
        <v/>
      </c>
      <c r="AN4813" s="41">
        <f>IF($R4813=0,0,(IF($Q4813=1,MedO,MedE+Ticket)+Training)/12)</f>
        <v/>
      </c>
    </row>
    <row r="4814">
      <c r="I4814" s="35" t="n"/>
      <c r="J4814" s="35" t="n"/>
      <c r="K4814" s="35" t="n"/>
      <c r="L4814" s="36" t="n"/>
      <c r="M4814" s="36" t="n"/>
      <c r="P4814" s="37" t="n"/>
      <c r="Q4814" s="38">
        <f>IF($C4814="",0,IF(OR(LOWER(TRIM($G4814))="omani",LOWER(TRIM($G4814))="oman",LOWER(TRIM($G4814))="om",LOWER(TRIM($G4814))="local"),1,0))</f>
        <v/>
      </c>
      <c r="R4814" s="38">
        <f>IF($C4814="",0,IF(OR(ISNUMBER(SEARCH("resign",$N4814)),ISNUMBER(SEARCH("terminat",$N4814)),ISNUMBER(SEARCH("inactive",$N4814)),ISNUMBER(SEARCH("vacan",$N4814)),ISNUMBER(SEARCH("deceased",$N4814)),ISNUMBER(SEARCH("separated",$N4814))),0,1))</f>
        <v/>
      </c>
      <c r="S4814">
        <f>IF(OR($R4814=0,NOT(ISNUMBER($I4814))),"",IFERROR(DATEDIF($I4814,DATE(FY,1,1),"y"),""))</f>
        <v/>
      </c>
      <c r="T4814">
        <f>IF(OR($R4814=0,NOT(ISNUMBER($J4814))),"",IFERROR(DATEDIF($J4814,DATE(FY,1,1),"y"),0))</f>
        <v/>
      </c>
      <c r="U4814" s="38">
        <f>IF(OR($R4814=0,NOT(ISNUMBER($I4814))),0,IF(YEAR($I4814)+IF($Q4814=1,RetAgeO,RetAgeE)=FY,MONTH($I4814),IF(YEAR($I4814)+IF($Q4814=1,RetAgeO,RetAgeE)&lt;FY,1,0)))</f>
        <v/>
      </c>
      <c r="V4814" s="38">
        <f>IF(OR($R4814=0,NOT(ISNUMBER($K4814))),0,IF(YEAR($K4814)=FY,MONTH($K4814),IF(YEAR($K4814)&lt;FY,1,0)))</f>
        <v/>
      </c>
      <c r="W4814" s="38">
        <f>IF($R4814=0,0,MIN(12,IF(AND(ISNUMBER($O4814),$O4814&gt;=1,$O4814&lt;=12),INT($O4814),12),IF(AND(RetireExit="Yes",$U4814&gt;0),$U4814,12),IF(AND(ContractExit="Yes",$V4814&gt;0),$V4814,12)))</f>
        <v/>
      </c>
      <c r="X4814" s="37">
        <f>IF(ISNUMBER($P4814),$P4814,IncPct)</f>
        <v/>
      </c>
      <c r="Y4814" s="39">
        <f>IF($W4814=0,0,MAX(0,MIN($W4814,IncMonth-1))+MAX(0,$W4814-IncMonth+1)*(1+$X4814))</f>
        <v/>
      </c>
      <c r="Z4814" s="40">
        <f>IF($C4814="",0,IFERROR(INDEX(Departments!$B$5:$B$54,MATCH($C4814,Departments!$A$5:$A$54,0)),0))</f>
        <v/>
      </c>
      <c r="AA4814" s="41">
        <f>N($L4814)*$Y4814</f>
        <v/>
      </c>
      <c r="AB4814" s="41">
        <f>N($M4814)*$Y4814</f>
        <v/>
      </c>
      <c r="AC4814" s="41">
        <f>$AA4814*$Z4814</f>
        <v/>
      </c>
      <c r="AD4814" s="41">
        <f>$AA4814*BonusMonths/12</f>
        <v/>
      </c>
      <c r="AE4814" s="41">
        <f>($AA4814+SI_Gross*$AB4814)*IF($Q4814=1,SI_O,SI_E)</f>
        <v/>
      </c>
      <c r="AF4814" s="41">
        <f>IF($Q4814=1,0,$AA4814*EOSB)</f>
        <v/>
      </c>
      <c r="AG4814" s="41">
        <f>$AN4814*$W4814</f>
        <v/>
      </c>
      <c r="AH4814" s="41">
        <f>SUM($AA4814:$AG4814)</f>
        <v/>
      </c>
      <c r="AI4814" s="41">
        <f>12*($AM4814+$AN4814)</f>
        <v/>
      </c>
      <c r="AJ4814" s="41">
        <f>$AM4814*((IncMonth-1)+(13-IncMonth)*(1+$X4814))+12*$AN4814</f>
        <v/>
      </c>
      <c r="AK4814" s="41">
        <f>IF($R4814=1,N($L4814)+N($M4814),0)</f>
        <v/>
      </c>
      <c r="AL4814">
        <f>IF($C4814="","",IF(N($L4814)&lt;=0,"Basic salary missing",IF(ISNA(MATCH($C4814,Departments!$A$5:$A$54,0)),"Department not on Departments sheet",IF(AND($I4814&lt;&gt;"",NOT(ISNUMBER($I4814))),"Date of birth is text, not a date",IF(AND($K4814&lt;&gt;"",NOT(ISNUMBER($K4814))),"Contract end is text, not a date","")))))</f>
        <v/>
      </c>
      <c r="AM4814" s="41">
        <f>IF($R4814=0,0,N($L4814)*(1+$Z4814+BonusMonths/12+IF($Q4814=1,0,EOSB))+N($M4814)+(N($L4814)+SI_Gross*N($M4814))*IF($Q4814=1,SI_O,SI_E))</f>
        <v/>
      </c>
      <c r="AN4814" s="41">
        <f>IF($R4814=0,0,(IF($Q4814=1,MedO,MedE+Ticket)+Training)/12)</f>
        <v/>
      </c>
    </row>
    <row r="4815">
      <c r="I4815" s="35" t="n"/>
      <c r="J4815" s="35" t="n"/>
      <c r="K4815" s="35" t="n"/>
      <c r="L4815" s="36" t="n"/>
      <c r="M4815" s="36" t="n"/>
      <c r="P4815" s="37" t="n"/>
      <c r="Q4815" s="38">
        <f>IF($C4815="",0,IF(OR(LOWER(TRIM($G4815))="omani",LOWER(TRIM($G4815))="oman",LOWER(TRIM($G4815))="om",LOWER(TRIM($G4815))="local"),1,0))</f>
        <v/>
      </c>
      <c r="R4815" s="38">
        <f>IF($C4815="",0,IF(OR(ISNUMBER(SEARCH("resign",$N4815)),ISNUMBER(SEARCH("terminat",$N4815)),ISNUMBER(SEARCH("inactive",$N4815)),ISNUMBER(SEARCH("vacan",$N4815)),ISNUMBER(SEARCH("deceased",$N4815)),ISNUMBER(SEARCH("separated",$N4815))),0,1))</f>
        <v/>
      </c>
      <c r="S4815">
        <f>IF(OR($R4815=0,NOT(ISNUMBER($I4815))),"",IFERROR(DATEDIF($I4815,DATE(FY,1,1),"y"),""))</f>
        <v/>
      </c>
      <c r="T4815">
        <f>IF(OR($R4815=0,NOT(ISNUMBER($J4815))),"",IFERROR(DATEDIF($J4815,DATE(FY,1,1),"y"),0))</f>
        <v/>
      </c>
      <c r="U4815" s="38">
        <f>IF(OR($R4815=0,NOT(ISNUMBER($I4815))),0,IF(YEAR($I4815)+IF($Q4815=1,RetAgeO,RetAgeE)=FY,MONTH($I4815),IF(YEAR($I4815)+IF($Q4815=1,RetAgeO,RetAgeE)&lt;FY,1,0)))</f>
        <v/>
      </c>
      <c r="V4815" s="38">
        <f>IF(OR($R4815=0,NOT(ISNUMBER($K4815))),0,IF(YEAR($K4815)=FY,MONTH($K4815),IF(YEAR($K4815)&lt;FY,1,0)))</f>
        <v/>
      </c>
      <c r="W4815" s="38">
        <f>IF($R4815=0,0,MIN(12,IF(AND(ISNUMBER($O4815),$O4815&gt;=1,$O4815&lt;=12),INT($O4815),12),IF(AND(RetireExit="Yes",$U4815&gt;0),$U4815,12),IF(AND(ContractExit="Yes",$V4815&gt;0),$V4815,12)))</f>
        <v/>
      </c>
      <c r="X4815" s="37">
        <f>IF(ISNUMBER($P4815),$P4815,IncPct)</f>
        <v/>
      </c>
      <c r="Y4815" s="39">
        <f>IF($W4815=0,0,MAX(0,MIN($W4815,IncMonth-1))+MAX(0,$W4815-IncMonth+1)*(1+$X4815))</f>
        <v/>
      </c>
      <c r="Z4815" s="40">
        <f>IF($C4815="",0,IFERROR(INDEX(Departments!$B$5:$B$54,MATCH($C4815,Departments!$A$5:$A$54,0)),0))</f>
        <v/>
      </c>
      <c r="AA4815" s="41">
        <f>N($L4815)*$Y4815</f>
        <v/>
      </c>
      <c r="AB4815" s="41">
        <f>N($M4815)*$Y4815</f>
        <v/>
      </c>
      <c r="AC4815" s="41">
        <f>$AA4815*$Z4815</f>
        <v/>
      </c>
      <c r="AD4815" s="41">
        <f>$AA4815*BonusMonths/12</f>
        <v/>
      </c>
      <c r="AE4815" s="41">
        <f>($AA4815+SI_Gross*$AB4815)*IF($Q4815=1,SI_O,SI_E)</f>
        <v/>
      </c>
      <c r="AF4815" s="41">
        <f>IF($Q4815=1,0,$AA4815*EOSB)</f>
        <v/>
      </c>
      <c r="AG4815" s="41">
        <f>$AN4815*$W4815</f>
        <v/>
      </c>
      <c r="AH4815" s="41">
        <f>SUM($AA4815:$AG4815)</f>
        <v/>
      </c>
      <c r="AI4815" s="41">
        <f>12*($AM4815+$AN4815)</f>
        <v/>
      </c>
      <c r="AJ4815" s="41">
        <f>$AM4815*((IncMonth-1)+(13-IncMonth)*(1+$X4815))+12*$AN4815</f>
        <v/>
      </c>
      <c r="AK4815" s="41">
        <f>IF($R4815=1,N($L4815)+N($M4815),0)</f>
        <v/>
      </c>
      <c r="AL4815">
        <f>IF($C4815="","",IF(N($L4815)&lt;=0,"Basic salary missing",IF(ISNA(MATCH($C4815,Departments!$A$5:$A$54,0)),"Department not on Departments sheet",IF(AND($I4815&lt;&gt;"",NOT(ISNUMBER($I4815))),"Date of birth is text, not a date",IF(AND($K4815&lt;&gt;"",NOT(ISNUMBER($K4815))),"Contract end is text, not a date","")))))</f>
        <v/>
      </c>
      <c r="AM4815" s="41">
        <f>IF($R4815=0,0,N($L4815)*(1+$Z4815+BonusMonths/12+IF($Q4815=1,0,EOSB))+N($M4815)+(N($L4815)+SI_Gross*N($M4815))*IF($Q4815=1,SI_O,SI_E))</f>
        <v/>
      </c>
      <c r="AN4815" s="41">
        <f>IF($R4815=0,0,(IF($Q4815=1,MedO,MedE+Ticket)+Training)/12)</f>
        <v/>
      </c>
    </row>
    <row r="4816">
      <c r="I4816" s="35" t="n"/>
      <c r="J4816" s="35" t="n"/>
      <c r="K4816" s="35" t="n"/>
      <c r="L4816" s="36" t="n"/>
      <c r="M4816" s="36" t="n"/>
      <c r="P4816" s="37" t="n"/>
      <c r="Q4816" s="38">
        <f>IF($C4816="",0,IF(OR(LOWER(TRIM($G4816))="omani",LOWER(TRIM($G4816))="oman",LOWER(TRIM($G4816))="om",LOWER(TRIM($G4816))="local"),1,0))</f>
        <v/>
      </c>
      <c r="R4816" s="38">
        <f>IF($C4816="",0,IF(OR(ISNUMBER(SEARCH("resign",$N4816)),ISNUMBER(SEARCH("terminat",$N4816)),ISNUMBER(SEARCH("inactive",$N4816)),ISNUMBER(SEARCH("vacan",$N4816)),ISNUMBER(SEARCH("deceased",$N4816)),ISNUMBER(SEARCH("separated",$N4816))),0,1))</f>
        <v/>
      </c>
      <c r="S4816">
        <f>IF(OR($R4816=0,NOT(ISNUMBER($I4816))),"",IFERROR(DATEDIF($I4816,DATE(FY,1,1),"y"),""))</f>
        <v/>
      </c>
      <c r="T4816">
        <f>IF(OR($R4816=0,NOT(ISNUMBER($J4816))),"",IFERROR(DATEDIF($J4816,DATE(FY,1,1),"y"),0))</f>
        <v/>
      </c>
      <c r="U4816" s="38">
        <f>IF(OR($R4816=0,NOT(ISNUMBER($I4816))),0,IF(YEAR($I4816)+IF($Q4816=1,RetAgeO,RetAgeE)=FY,MONTH($I4816),IF(YEAR($I4816)+IF($Q4816=1,RetAgeO,RetAgeE)&lt;FY,1,0)))</f>
        <v/>
      </c>
      <c r="V4816" s="38">
        <f>IF(OR($R4816=0,NOT(ISNUMBER($K4816))),0,IF(YEAR($K4816)=FY,MONTH($K4816),IF(YEAR($K4816)&lt;FY,1,0)))</f>
        <v/>
      </c>
      <c r="W4816" s="38">
        <f>IF($R4816=0,0,MIN(12,IF(AND(ISNUMBER($O4816),$O4816&gt;=1,$O4816&lt;=12),INT($O4816),12),IF(AND(RetireExit="Yes",$U4816&gt;0),$U4816,12),IF(AND(ContractExit="Yes",$V4816&gt;0),$V4816,12)))</f>
        <v/>
      </c>
      <c r="X4816" s="37">
        <f>IF(ISNUMBER($P4816),$P4816,IncPct)</f>
        <v/>
      </c>
      <c r="Y4816" s="39">
        <f>IF($W4816=0,0,MAX(0,MIN($W4816,IncMonth-1))+MAX(0,$W4816-IncMonth+1)*(1+$X4816))</f>
        <v/>
      </c>
      <c r="Z4816" s="40">
        <f>IF($C4816="",0,IFERROR(INDEX(Departments!$B$5:$B$54,MATCH($C4816,Departments!$A$5:$A$54,0)),0))</f>
        <v/>
      </c>
      <c r="AA4816" s="41">
        <f>N($L4816)*$Y4816</f>
        <v/>
      </c>
      <c r="AB4816" s="41">
        <f>N($M4816)*$Y4816</f>
        <v/>
      </c>
      <c r="AC4816" s="41">
        <f>$AA4816*$Z4816</f>
        <v/>
      </c>
      <c r="AD4816" s="41">
        <f>$AA4816*BonusMonths/12</f>
        <v/>
      </c>
      <c r="AE4816" s="41">
        <f>($AA4816+SI_Gross*$AB4816)*IF($Q4816=1,SI_O,SI_E)</f>
        <v/>
      </c>
      <c r="AF4816" s="41">
        <f>IF($Q4816=1,0,$AA4816*EOSB)</f>
        <v/>
      </c>
      <c r="AG4816" s="41">
        <f>$AN4816*$W4816</f>
        <v/>
      </c>
      <c r="AH4816" s="41">
        <f>SUM($AA4816:$AG4816)</f>
        <v/>
      </c>
      <c r="AI4816" s="41">
        <f>12*($AM4816+$AN4816)</f>
        <v/>
      </c>
      <c r="AJ4816" s="41">
        <f>$AM4816*((IncMonth-1)+(13-IncMonth)*(1+$X4816))+12*$AN4816</f>
        <v/>
      </c>
      <c r="AK4816" s="41">
        <f>IF($R4816=1,N($L4816)+N($M4816),0)</f>
        <v/>
      </c>
      <c r="AL4816">
        <f>IF($C4816="","",IF(N($L4816)&lt;=0,"Basic salary missing",IF(ISNA(MATCH($C4816,Departments!$A$5:$A$54,0)),"Department not on Departments sheet",IF(AND($I4816&lt;&gt;"",NOT(ISNUMBER($I4816))),"Date of birth is text, not a date",IF(AND($K4816&lt;&gt;"",NOT(ISNUMBER($K4816))),"Contract end is text, not a date","")))))</f>
        <v/>
      </c>
      <c r="AM4816" s="41">
        <f>IF($R4816=0,0,N($L4816)*(1+$Z4816+BonusMonths/12+IF($Q4816=1,0,EOSB))+N($M4816)+(N($L4816)+SI_Gross*N($M4816))*IF($Q4816=1,SI_O,SI_E))</f>
        <v/>
      </c>
      <c r="AN4816" s="41">
        <f>IF($R4816=0,0,(IF($Q4816=1,MedO,MedE+Ticket)+Training)/12)</f>
        <v/>
      </c>
    </row>
    <row r="4817">
      <c r="I4817" s="35" t="n"/>
      <c r="J4817" s="35" t="n"/>
      <c r="K4817" s="35" t="n"/>
      <c r="L4817" s="36" t="n"/>
      <c r="M4817" s="36" t="n"/>
      <c r="P4817" s="37" t="n"/>
      <c r="Q4817" s="38">
        <f>IF($C4817="",0,IF(OR(LOWER(TRIM($G4817))="omani",LOWER(TRIM($G4817))="oman",LOWER(TRIM($G4817))="om",LOWER(TRIM($G4817))="local"),1,0))</f>
        <v/>
      </c>
      <c r="R4817" s="38">
        <f>IF($C4817="",0,IF(OR(ISNUMBER(SEARCH("resign",$N4817)),ISNUMBER(SEARCH("terminat",$N4817)),ISNUMBER(SEARCH("inactive",$N4817)),ISNUMBER(SEARCH("vacan",$N4817)),ISNUMBER(SEARCH("deceased",$N4817)),ISNUMBER(SEARCH("separated",$N4817))),0,1))</f>
        <v/>
      </c>
      <c r="S4817">
        <f>IF(OR($R4817=0,NOT(ISNUMBER($I4817))),"",IFERROR(DATEDIF($I4817,DATE(FY,1,1),"y"),""))</f>
        <v/>
      </c>
      <c r="T4817">
        <f>IF(OR($R4817=0,NOT(ISNUMBER($J4817))),"",IFERROR(DATEDIF($J4817,DATE(FY,1,1),"y"),0))</f>
        <v/>
      </c>
      <c r="U4817" s="38">
        <f>IF(OR($R4817=0,NOT(ISNUMBER($I4817))),0,IF(YEAR($I4817)+IF($Q4817=1,RetAgeO,RetAgeE)=FY,MONTH($I4817),IF(YEAR($I4817)+IF($Q4817=1,RetAgeO,RetAgeE)&lt;FY,1,0)))</f>
        <v/>
      </c>
      <c r="V4817" s="38">
        <f>IF(OR($R4817=0,NOT(ISNUMBER($K4817))),0,IF(YEAR($K4817)=FY,MONTH($K4817),IF(YEAR($K4817)&lt;FY,1,0)))</f>
        <v/>
      </c>
      <c r="W4817" s="38">
        <f>IF($R4817=0,0,MIN(12,IF(AND(ISNUMBER($O4817),$O4817&gt;=1,$O4817&lt;=12),INT($O4817),12),IF(AND(RetireExit="Yes",$U4817&gt;0),$U4817,12),IF(AND(ContractExit="Yes",$V4817&gt;0),$V4817,12)))</f>
        <v/>
      </c>
      <c r="X4817" s="37">
        <f>IF(ISNUMBER($P4817),$P4817,IncPct)</f>
        <v/>
      </c>
      <c r="Y4817" s="39">
        <f>IF($W4817=0,0,MAX(0,MIN($W4817,IncMonth-1))+MAX(0,$W4817-IncMonth+1)*(1+$X4817))</f>
        <v/>
      </c>
      <c r="Z4817" s="40">
        <f>IF($C4817="",0,IFERROR(INDEX(Departments!$B$5:$B$54,MATCH($C4817,Departments!$A$5:$A$54,0)),0))</f>
        <v/>
      </c>
      <c r="AA4817" s="41">
        <f>N($L4817)*$Y4817</f>
        <v/>
      </c>
      <c r="AB4817" s="41">
        <f>N($M4817)*$Y4817</f>
        <v/>
      </c>
      <c r="AC4817" s="41">
        <f>$AA4817*$Z4817</f>
        <v/>
      </c>
      <c r="AD4817" s="41">
        <f>$AA4817*BonusMonths/12</f>
        <v/>
      </c>
      <c r="AE4817" s="41">
        <f>($AA4817+SI_Gross*$AB4817)*IF($Q4817=1,SI_O,SI_E)</f>
        <v/>
      </c>
      <c r="AF4817" s="41">
        <f>IF($Q4817=1,0,$AA4817*EOSB)</f>
        <v/>
      </c>
      <c r="AG4817" s="41">
        <f>$AN4817*$W4817</f>
        <v/>
      </c>
      <c r="AH4817" s="41">
        <f>SUM($AA4817:$AG4817)</f>
        <v/>
      </c>
      <c r="AI4817" s="41">
        <f>12*($AM4817+$AN4817)</f>
        <v/>
      </c>
      <c r="AJ4817" s="41">
        <f>$AM4817*((IncMonth-1)+(13-IncMonth)*(1+$X4817))+12*$AN4817</f>
        <v/>
      </c>
      <c r="AK4817" s="41">
        <f>IF($R4817=1,N($L4817)+N($M4817),0)</f>
        <v/>
      </c>
      <c r="AL4817">
        <f>IF($C4817="","",IF(N($L4817)&lt;=0,"Basic salary missing",IF(ISNA(MATCH($C4817,Departments!$A$5:$A$54,0)),"Department not on Departments sheet",IF(AND($I4817&lt;&gt;"",NOT(ISNUMBER($I4817))),"Date of birth is text, not a date",IF(AND($K4817&lt;&gt;"",NOT(ISNUMBER($K4817))),"Contract end is text, not a date","")))))</f>
        <v/>
      </c>
      <c r="AM4817" s="41">
        <f>IF($R4817=0,0,N($L4817)*(1+$Z4817+BonusMonths/12+IF($Q4817=1,0,EOSB))+N($M4817)+(N($L4817)+SI_Gross*N($M4817))*IF($Q4817=1,SI_O,SI_E))</f>
        <v/>
      </c>
      <c r="AN4817" s="41">
        <f>IF($R4817=0,0,(IF($Q4817=1,MedO,MedE+Ticket)+Training)/12)</f>
        <v/>
      </c>
    </row>
    <row r="4818">
      <c r="I4818" s="35" t="n"/>
      <c r="J4818" s="35" t="n"/>
      <c r="K4818" s="35" t="n"/>
      <c r="L4818" s="36" t="n"/>
      <c r="M4818" s="36" t="n"/>
      <c r="P4818" s="37" t="n"/>
      <c r="Q4818" s="38">
        <f>IF($C4818="",0,IF(OR(LOWER(TRIM($G4818))="omani",LOWER(TRIM($G4818))="oman",LOWER(TRIM($G4818))="om",LOWER(TRIM($G4818))="local"),1,0))</f>
        <v/>
      </c>
      <c r="R4818" s="38">
        <f>IF($C4818="",0,IF(OR(ISNUMBER(SEARCH("resign",$N4818)),ISNUMBER(SEARCH("terminat",$N4818)),ISNUMBER(SEARCH("inactive",$N4818)),ISNUMBER(SEARCH("vacan",$N4818)),ISNUMBER(SEARCH("deceased",$N4818)),ISNUMBER(SEARCH("separated",$N4818))),0,1))</f>
        <v/>
      </c>
      <c r="S4818">
        <f>IF(OR($R4818=0,NOT(ISNUMBER($I4818))),"",IFERROR(DATEDIF($I4818,DATE(FY,1,1),"y"),""))</f>
        <v/>
      </c>
      <c r="T4818">
        <f>IF(OR($R4818=0,NOT(ISNUMBER($J4818))),"",IFERROR(DATEDIF($J4818,DATE(FY,1,1),"y"),0))</f>
        <v/>
      </c>
      <c r="U4818" s="38">
        <f>IF(OR($R4818=0,NOT(ISNUMBER($I4818))),0,IF(YEAR($I4818)+IF($Q4818=1,RetAgeO,RetAgeE)=FY,MONTH($I4818),IF(YEAR($I4818)+IF($Q4818=1,RetAgeO,RetAgeE)&lt;FY,1,0)))</f>
        <v/>
      </c>
      <c r="V4818" s="38">
        <f>IF(OR($R4818=0,NOT(ISNUMBER($K4818))),0,IF(YEAR($K4818)=FY,MONTH($K4818),IF(YEAR($K4818)&lt;FY,1,0)))</f>
        <v/>
      </c>
      <c r="W4818" s="38">
        <f>IF($R4818=0,0,MIN(12,IF(AND(ISNUMBER($O4818),$O4818&gt;=1,$O4818&lt;=12),INT($O4818),12),IF(AND(RetireExit="Yes",$U4818&gt;0),$U4818,12),IF(AND(ContractExit="Yes",$V4818&gt;0),$V4818,12)))</f>
        <v/>
      </c>
      <c r="X4818" s="37">
        <f>IF(ISNUMBER($P4818),$P4818,IncPct)</f>
        <v/>
      </c>
      <c r="Y4818" s="39">
        <f>IF($W4818=0,0,MAX(0,MIN($W4818,IncMonth-1))+MAX(0,$W4818-IncMonth+1)*(1+$X4818))</f>
        <v/>
      </c>
      <c r="Z4818" s="40">
        <f>IF($C4818="",0,IFERROR(INDEX(Departments!$B$5:$B$54,MATCH($C4818,Departments!$A$5:$A$54,0)),0))</f>
        <v/>
      </c>
      <c r="AA4818" s="41">
        <f>N($L4818)*$Y4818</f>
        <v/>
      </c>
      <c r="AB4818" s="41">
        <f>N($M4818)*$Y4818</f>
        <v/>
      </c>
      <c r="AC4818" s="41">
        <f>$AA4818*$Z4818</f>
        <v/>
      </c>
      <c r="AD4818" s="41">
        <f>$AA4818*BonusMonths/12</f>
        <v/>
      </c>
      <c r="AE4818" s="41">
        <f>($AA4818+SI_Gross*$AB4818)*IF($Q4818=1,SI_O,SI_E)</f>
        <v/>
      </c>
      <c r="AF4818" s="41">
        <f>IF($Q4818=1,0,$AA4818*EOSB)</f>
        <v/>
      </c>
      <c r="AG4818" s="41">
        <f>$AN4818*$W4818</f>
        <v/>
      </c>
      <c r="AH4818" s="41">
        <f>SUM($AA4818:$AG4818)</f>
        <v/>
      </c>
      <c r="AI4818" s="41">
        <f>12*($AM4818+$AN4818)</f>
        <v/>
      </c>
      <c r="AJ4818" s="41">
        <f>$AM4818*((IncMonth-1)+(13-IncMonth)*(1+$X4818))+12*$AN4818</f>
        <v/>
      </c>
      <c r="AK4818" s="41">
        <f>IF($R4818=1,N($L4818)+N($M4818),0)</f>
        <v/>
      </c>
      <c r="AL4818">
        <f>IF($C4818="","",IF(N($L4818)&lt;=0,"Basic salary missing",IF(ISNA(MATCH($C4818,Departments!$A$5:$A$54,0)),"Department not on Departments sheet",IF(AND($I4818&lt;&gt;"",NOT(ISNUMBER($I4818))),"Date of birth is text, not a date",IF(AND($K4818&lt;&gt;"",NOT(ISNUMBER($K4818))),"Contract end is text, not a date","")))))</f>
        <v/>
      </c>
      <c r="AM4818" s="41">
        <f>IF($R4818=0,0,N($L4818)*(1+$Z4818+BonusMonths/12+IF($Q4818=1,0,EOSB))+N($M4818)+(N($L4818)+SI_Gross*N($M4818))*IF($Q4818=1,SI_O,SI_E))</f>
        <v/>
      </c>
      <c r="AN4818" s="41">
        <f>IF($R4818=0,0,(IF($Q4818=1,MedO,MedE+Ticket)+Training)/12)</f>
        <v/>
      </c>
    </row>
    <row r="4819">
      <c r="I4819" s="35" t="n"/>
      <c r="J4819" s="35" t="n"/>
      <c r="K4819" s="35" t="n"/>
      <c r="L4819" s="36" t="n"/>
      <c r="M4819" s="36" t="n"/>
      <c r="P4819" s="37" t="n"/>
      <c r="Q4819" s="38">
        <f>IF($C4819="",0,IF(OR(LOWER(TRIM($G4819))="omani",LOWER(TRIM($G4819))="oman",LOWER(TRIM($G4819))="om",LOWER(TRIM($G4819))="local"),1,0))</f>
        <v/>
      </c>
      <c r="R4819" s="38">
        <f>IF($C4819="",0,IF(OR(ISNUMBER(SEARCH("resign",$N4819)),ISNUMBER(SEARCH("terminat",$N4819)),ISNUMBER(SEARCH("inactive",$N4819)),ISNUMBER(SEARCH("vacan",$N4819)),ISNUMBER(SEARCH("deceased",$N4819)),ISNUMBER(SEARCH("separated",$N4819))),0,1))</f>
        <v/>
      </c>
      <c r="S4819">
        <f>IF(OR($R4819=0,NOT(ISNUMBER($I4819))),"",IFERROR(DATEDIF($I4819,DATE(FY,1,1),"y"),""))</f>
        <v/>
      </c>
      <c r="T4819">
        <f>IF(OR($R4819=0,NOT(ISNUMBER($J4819))),"",IFERROR(DATEDIF($J4819,DATE(FY,1,1),"y"),0))</f>
        <v/>
      </c>
      <c r="U4819" s="38">
        <f>IF(OR($R4819=0,NOT(ISNUMBER($I4819))),0,IF(YEAR($I4819)+IF($Q4819=1,RetAgeO,RetAgeE)=FY,MONTH($I4819),IF(YEAR($I4819)+IF($Q4819=1,RetAgeO,RetAgeE)&lt;FY,1,0)))</f>
        <v/>
      </c>
      <c r="V4819" s="38">
        <f>IF(OR($R4819=0,NOT(ISNUMBER($K4819))),0,IF(YEAR($K4819)=FY,MONTH($K4819),IF(YEAR($K4819)&lt;FY,1,0)))</f>
        <v/>
      </c>
      <c r="W4819" s="38">
        <f>IF($R4819=0,0,MIN(12,IF(AND(ISNUMBER($O4819),$O4819&gt;=1,$O4819&lt;=12),INT($O4819),12),IF(AND(RetireExit="Yes",$U4819&gt;0),$U4819,12),IF(AND(ContractExit="Yes",$V4819&gt;0),$V4819,12)))</f>
        <v/>
      </c>
      <c r="X4819" s="37">
        <f>IF(ISNUMBER($P4819),$P4819,IncPct)</f>
        <v/>
      </c>
      <c r="Y4819" s="39">
        <f>IF($W4819=0,0,MAX(0,MIN($W4819,IncMonth-1))+MAX(0,$W4819-IncMonth+1)*(1+$X4819))</f>
        <v/>
      </c>
      <c r="Z4819" s="40">
        <f>IF($C4819="",0,IFERROR(INDEX(Departments!$B$5:$B$54,MATCH($C4819,Departments!$A$5:$A$54,0)),0))</f>
        <v/>
      </c>
      <c r="AA4819" s="41">
        <f>N($L4819)*$Y4819</f>
        <v/>
      </c>
      <c r="AB4819" s="41">
        <f>N($M4819)*$Y4819</f>
        <v/>
      </c>
      <c r="AC4819" s="41">
        <f>$AA4819*$Z4819</f>
        <v/>
      </c>
      <c r="AD4819" s="41">
        <f>$AA4819*BonusMonths/12</f>
        <v/>
      </c>
      <c r="AE4819" s="41">
        <f>($AA4819+SI_Gross*$AB4819)*IF($Q4819=1,SI_O,SI_E)</f>
        <v/>
      </c>
      <c r="AF4819" s="41">
        <f>IF($Q4819=1,0,$AA4819*EOSB)</f>
        <v/>
      </c>
      <c r="AG4819" s="41">
        <f>$AN4819*$W4819</f>
        <v/>
      </c>
      <c r="AH4819" s="41">
        <f>SUM($AA4819:$AG4819)</f>
        <v/>
      </c>
      <c r="AI4819" s="41">
        <f>12*($AM4819+$AN4819)</f>
        <v/>
      </c>
      <c r="AJ4819" s="41">
        <f>$AM4819*((IncMonth-1)+(13-IncMonth)*(1+$X4819))+12*$AN4819</f>
        <v/>
      </c>
      <c r="AK4819" s="41">
        <f>IF($R4819=1,N($L4819)+N($M4819),0)</f>
        <v/>
      </c>
      <c r="AL4819">
        <f>IF($C4819="","",IF(N($L4819)&lt;=0,"Basic salary missing",IF(ISNA(MATCH($C4819,Departments!$A$5:$A$54,0)),"Department not on Departments sheet",IF(AND($I4819&lt;&gt;"",NOT(ISNUMBER($I4819))),"Date of birth is text, not a date",IF(AND($K4819&lt;&gt;"",NOT(ISNUMBER($K4819))),"Contract end is text, not a date","")))))</f>
        <v/>
      </c>
      <c r="AM4819" s="41">
        <f>IF($R4819=0,0,N($L4819)*(1+$Z4819+BonusMonths/12+IF($Q4819=1,0,EOSB))+N($M4819)+(N($L4819)+SI_Gross*N($M4819))*IF($Q4819=1,SI_O,SI_E))</f>
        <v/>
      </c>
      <c r="AN4819" s="41">
        <f>IF($R4819=0,0,(IF($Q4819=1,MedO,MedE+Ticket)+Training)/12)</f>
        <v/>
      </c>
    </row>
    <row r="4820">
      <c r="I4820" s="35" t="n"/>
      <c r="J4820" s="35" t="n"/>
      <c r="K4820" s="35" t="n"/>
      <c r="L4820" s="36" t="n"/>
      <c r="M4820" s="36" t="n"/>
      <c r="P4820" s="37" t="n"/>
      <c r="Q4820" s="38">
        <f>IF($C4820="",0,IF(OR(LOWER(TRIM($G4820))="omani",LOWER(TRIM($G4820))="oman",LOWER(TRIM($G4820))="om",LOWER(TRIM($G4820))="local"),1,0))</f>
        <v/>
      </c>
      <c r="R4820" s="38">
        <f>IF($C4820="",0,IF(OR(ISNUMBER(SEARCH("resign",$N4820)),ISNUMBER(SEARCH("terminat",$N4820)),ISNUMBER(SEARCH("inactive",$N4820)),ISNUMBER(SEARCH("vacan",$N4820)),ISNUMBER(SEARCH("deceased",$N4820)),ISNUMBER(SEARCH("separated",$N4820))),0,1))</f>
        <v/>
      </c>
      <c r="S4820">
        <f>IF(OR($R4820=0,NOT(ISNUMBER($I4820))),"",IFERROR(DATEDIF($I4820,DATE(FY,1,1),"y"),""))</f>
        <v/>
      </c>
      <c r="T4820">
        <f>IF(OR($R4820=0,NOT(ISNUMBER($J4820))),"",IFERROR(DATEDIF($J4820,DATE(FY,1,1),"y"),0))</f>
        <v/>
      </c>
      <c r="U4820" s="38">
        <f>IF(OR($R4820=0,NOT(ISNUMBER($I4820))),0,IF(YEAR($I4820)+IF($Q4820=1,RetAgeO,RetAgeE)=FY,MONTH($I4820),IF(YEAR($I4820)+IF($Q4820=1,RetAgeO,RetAgeE)&lt;FY,1,0)))</f>
        <v/>
      </c>
      <c r="V4820" s="38">
        <f>IF(OR($R4820=0,NOT(ISNUMBER($K4820))),0,IF(YEAR($K4820)=FY,MONTH($K4820),IF(YEAR($K4820)&lt;FY,1,0)))</f>
        <v/>
      </c>
      <c r="W4820" s="38">
        <f>IF($R4820=0,0,MIN(12,IF(AND(ISNUMBER($O4820),$O4820&gt;=1,$O4820&lt;=12),INT($O4820),12),IF(AND(RetireExit="Yes",$U4820&gt;0),$U4820,12),IF(AND(ContractExit="Yes",$V4820&gt;0),$V4820,12)))</f>
        <v/>
      </c>
      <c r="X4820" s="37">
        <f>IF(ISNUMBER($P4820),$P4820,IncPct)</f>
        <v/>
      </c>
      <c r="Y4820" s="39">
        <f>IF($W4820=0,0,MAX(0,MIN($W4820,IncMonth-1))+MAX(0,$W4820-IncMonth+1)*(1+$X4820))</f>
        <v/>
      </c>
      <c r="Z4820" s="40">
        <f>IF($C4820="",0,IFERROR(INDEX(Departments!$B$5:$B$54,MATCH($C4820,Departments!$A$5:$A$54,0)),0))</f>
        <v/>
      </c>
      <c r="AA4820" s="41">
        <f>N($L4820)*$Y4820</f>
        <v/>
      </c>
      <c r="AB4820" s="41">
        <f>N($M4820)*$Y4820</f>
        <v/>
      </c>
      <c r="AC4820" s="41">
        <f>$AA4820*$Z4820</f>
        <v/>
      </c>
      <c r="AD4820" s="41">
        <f>$AA4820*BonusMonths/12</f>
        <v/>
      </c>
      <c r="AE4820" s="41">
        <f>($AA4820+SI_Gross*$AB4820)*IF($Q4820=1,SI_O,SI_E)</f>
        <v/>
      </c>
      <c r="AF4820" s="41">
        <f>IF($Q4820=1,0,$AA4820*EOSB)</f>
        <v/>
      </c>
      <c r="AG4820" s="41">
        <f>$AN4820*$W4820</f>
        <v/>
      </c>
      <c r="AH4820" s="41">
        <f>SUM($AA4820:$AG4820)</f>
        <v/>
      </c>
      <c r="AI4820" s="41">
        <f>12*($AM4820+$AN4820)</f>
        <v/>
      </c>
      <c r="AJ4820" s="41">
        <f>$AM4820*((IncMonth-1)+(13-IncMonth)*(1+$X4820))+12*$AN4820</f>
        <v/>
      </c>
      <c r="AK4820" s="41">
        <f>IF($R4820=1,N($L4820)+N($M4820),0)</f>
        <v/>
      </c>
      <c r="AL4820">
        <f>IF($C4820="","",IF(N($L4820)&lt;=0,"Basic salary missing",IF(ISNA(MATCH($C4820,Departments!$A$5:$A$54,0)),"Department not on Departments sheet",IF(AND($I4820&lt;&gt;"",NOT(ISNUMBER($I4820))),"Date of birth is text, not a date",IF(AND($K4820&lt;&gt;"",NOT(ISNUMBER($K4820))),"Contract end is text, not a date","")))))</f>
        <v/>
      </c>
      <c r="AM4820" s="41">
        <f>IF($R4820=0,0,N($L4820)*(1+$Z4820+BonusMonths/12+IF($Q4820=1,0,EOSB))+N($M4820)+(N($L4820)+SI_Gross*N($M4820))*IF($Q4820=1,SI_O,SI_E))</f>
        <v/>
      </c>
      <c r="AN4820" s="41">
        <f>IF($R4820=0,0,(IF($Q4820=1,MedO,MedE+Ticket)+Training)/12)</f>
        <v/>
      </c>
    </row>
    <row r="4821">
      <c r="I4821" s="35" t="n"/>
      <c r="J4821" s="35" t="n"/>
      <c r="K4821" s="35" t="n"/>
      <c r="L4821" s="36" t="n"/>
      <c r="M4821" s="36" t="n"/>
      <c r="P4821" s="37" t="n"/>
      <c r="Q4821" s="38">
        <f>IF($C4821="",0,IF(OR(LOWER(TRIM($G4821))="omani",LOWER(TRIM($G4821))="oman",LOWER(TRIM($G4821))="om",LOWER(TRIM($G4821))="local"),1,0))</f>
        <v/>
      </c>
      <c r="R4821" s="38">
        <f>IF($C4821="",0,IF(OR(ISNUMBER(SEARCH("resign",$N4821)),ISNUMBER(SEARCH("terminat",$N4821)),ISNUMBER(SEARCH("inactive",$N4821)),ISNUMBER(SEARCH("vacan",$N4821)),ISNUMBER(SEARCH("deceased",$N4821)),ISNUMBER(SEARCH("separated",$N4821))),0,1))</f>
        <v/>
      </c>
      <c r="S4821">
        <f>IF(OR($R4821=0,NOT(ISNUMBER($I4821))),"",IFERROR(DATEDIF($I4821,DATE(FY,1,1),"y"),""))</f>
        <v/>
      </c>
      <c r="T4821">
        <f>IF(OR($R4821=0,NOT(ISNUMBER($J4821))),"",IFERROR(DATEDIF($J4821,DATE(FY,1,1),"y"),0))</f>
        <v/>
      </c>
      <c r="U4821" s="38">
        <f>IF(OR($R4821=0,NOT(ISNUMBER($I4821))),0,IF(YEAR($I4821)+IF($Q4821=1,RetAgeO,RetAgeE)=FY,MONTH($I4821),IF(YEAR($I4821)+IF($Q4821=1,RetAgeO,RetAgeE)&lt;FY,1,0)))</f>
        <v/>
      </c>
      <c r="V4821" s="38">
        <f>IF(OR($R4821=0,NOT(ISNUMBER($K4821))),0,IF(YEAR($K4821)=FY,MONTH($K4821),IF(YEAR($K4821)&lt;FY,1,0)))</f>
        <v/>
      </c>
      <c r="W4821" s="38">
        <f>IF($R4821=0,0,MIN(12,IF(AND(ISNUMBER($O4821),$O4821&gt;=1,$O4821&lt;=12),INT($O4821),12),IF(AND(RetireExit="Yes",$U4821&gt;0),$U4821,12),IF(AND(ContractExit="Yes",$V4821&gt;0),$V4821,12)))</f>
        <v/>
      </c>
      <c r="X4821" s="37">
        <f>IF(ISNUMBER($P4821),$P4821,IncPct)</f>
        <v/>
      </c>
      <c r="Y4821" s="39">
        <f>IF($W4821=0,0,MAX(0,MIN($W4821,IncMonth-1))+MAX(0,$W4821-IncMonth+1)*(1+$X4821))</f>
        <v/>
      </c>
      <c r="Z4821" s="40">
        <f>IF($C4821="",0,IFERROR(INDEX(Departments!$B$5:$B$54,MATCH($C4821,Departments!$A$5:$A$54,0)),0))</f>
        <v/>
      </c>
      <c r="AA4821" s="41">
        <f>N($L4821)*$Y4821</f>
        <v/>
      </c>
      <c r="AB4821" s="41">
        <f>N($M4821)*$Y4821</f>
        <v/>
      </c>
      <c r="AC4821" s="41">
        <f>$AA4821*$Z4821</f>
        <v/>
      </c>
      <c r="AD4821" s="41">
        <f>$AA4821*BonusMonths/12</f>
        <v/>
      </c>
      <c r="AE4821" s="41">
        <f>($AA4821+SI_Gross*$AB4821)*IF($Q4821=1,SI_O,SI_E)</f>
        <v/>
      </c>
      <c r="AF4821" s="41">
        <f>IF($Q4821=1,0,$AA4821*EOSB)</f>
        <v/>
      </c>
      <c r="AG4821" s="41">
        <f>$AN4821*$W4821</f>
        <v/>
      </c>
      <c r="AH4821" s="41">
        <f>SUM($AA4821:$AG4821)</f>
        <v/>
      </c>
      <c r="AI4821" s="41">
        <f>12*($AM4821+$AN4821)</f>
        <v/>
      </c>
      <c r="AJ4821" s="41">
        <f>$AM4821*((IncMonth-1)+(13-IncMonth)*(1+$X4821))+12*$AN4821</f>
        <v/>
      </c>
      <c r="AK4821" s="41">
        <f>IF($R4821=1,N($L4821)+N($M4821),0)</f>
        <v/>
      </c>
      <c r="AL4821">
        <f>IF($C4821="","",IF(N($L4821)&lt;=0,"Basic salary missing",IF(ISNA(MATCH($C4821,Departments!$A$5:$A$54,0)),"Department not on Departments sheet",IF(AND($I4821&lt;&gt;"",NOT(ISNUMBER($I4821))),"Date of birth is text, not a date",IF(AND($K4821&lt;&gt;"",NOT(ISNUMBER($K4821))),"Contract end is text, not a date","")))))</f>
        <v/>
      </c>
      <c r="AM4821" s="41">
        <f>IF($R4821=0,0,N($L4821)*(1+$Z4821+BonusMonths/12+IF($Q4821=1,0,EOSB))+N($M4821)+(N($L4821)+SI_Gross*N($M4821))*IF($Q4821=1,SI_O,SI_E))</f>
        <v/>
      </c>
      <c r="AN4821" s="41">
        <f>IF($R4821=0,0,(IF($Q4821=1,MedO,MedE+Ticket)+Training)/12)</f>
        <v/>
      </c>
    </row>
    <row r="4822">
      <c r="I4822" s="35" t="n"/>
      <c r="J4822" s="35" t="n"/>
      <c r="K4822" s="35" t="n"/>
      <c r="L4822" s="36" t="n"/>
      <c r="M4822" s="36" t="n"/>
      <c r="P4822" s="37" t="n"/>
      <c r="Q4822" s="38">
        <f>IF($C4822="",0,IF(OR(LOWER(TRIM($G4822))="omani",LOWER(TRIM($G4822))="oman",LOWER(TRIM($G4822))="om",LOWER(TRIM($G4822))="local"),1,0))</f>
        <v/>
      </c>
      <c r="R4822" s="38">
        <f>IF($C4822="",0,IF(OR(ISNUMBER(SEARCH("resign",$N4822)),ISNUMBER(SEARCH("terminat",$N4822)),ISNUMBER(SEARCH("inactive",$N4822)),ISNUMBER(SEARCH("vacan",$N4822)),ISNUMBER(SEARCH("deceased",$N4822)),ISNUMBER(SEARCH("separated",$N4822))),0,1))</f>
        <v/>
      </c>
      <c r="S4822">
        <f>IF(OR($R4822=0,NOT(ISNUMBER($I4822))),"",IFERROR(DATEDIF($I4822,DATE(FY,1,1),"y"),""))</f>
        <v/>
      </c>
      <c r="T4822">
        <f>IF(OR($R4822=0,NOT(ISNUMBER($J4822))),"",IFERROR(DATEDIF($J4822,DATE(FY,1,1),"y"),0))</f>
        <v/>
      </c>
      <c r="U4822" s="38">
        <f>IF(OR($R4822=0,NOT(ISNUMBER($I4822))),0,IF(YEAR($I4822)+IF($Q4822=1,RetAgeO,RetAgeE)=FY,MONTH($I4822),IF(YEAR($I4822)+IF($Q4822=1,RetAgeO,RetAgeE)&lt;FY,1,0)))</f>
        <v/>
      </c>
      <c r="V4822" s="38">
        <f>IF(OR($R4822=0,NOT(ISNUMBER($K4822))),0,IF(YEAR($K4822)=FY,MONTH($K4822),IF(YEAR($K4822)&lt;FY,1,0)))</f>
        <v/>
      </c>
      <c r="W4822" s="38">
        <f>IF($R4822=0,0,MIN(12,IF(AND(ISNUMBER($O4822),$O4822&gt;=1,$O4822&lt;=12),INT($O4822),12),IF(AND(RetireExit="Yes",$U4822&gt;0),$U4822,12),IF(AND(ContractExit="Yes",$V4822&gt;0),$V4822,12)))</f>
        <v/>
      </c>
      <c r="X4822" s="37">
        <f>IF(ISNUMBER($P4822),$P4822,IncPct)</f>
        <v/>
      </c>
      <c r="Y4822" s="39">
        <f>IF($W4822=0,0,MAX(0,MIN($W4822,IncMonth-1))+MAX(0,$W4822-IncMonth+1)*(1+$X4822))</f>
        <v/>
      </c>
      <c r="Z4822" s="40">
        <f>IF($C4822="",0,IFERROR(INDEX(Departments!$B$5:$B$54,MATCH($C4822,Departments!$A$5:$A$54,0)),0))</f>
        <v/>
      </c>
      <c r="AA4822" s="41">
        <f>N($L4822)*$Y4822</f>
        <v/>
      </c>
      <c r="AB4822" s="41">
        <f>N($M4822)*$Y4822</f>
        <v/>
      </c>
      <c r="AC4822" s="41">
        <f>$AA4822*$Z4822</f>
        <v/>
      </c>
      <c r="AD4822" s="41">
        <f>$AA4822*BonusMonths/12</f>
        <v/>
      </c>
      <c r="AE4822" s="41">
        <f>($AA4822+SI_Gross*$AB4822)*IF($Q4822=1,SI_O,SI_E)</f>
        <v/>
      </c>
      <c r="AF4822" s="41">
        <f>IF($Q4822=1,0,$AA4822*EOSB)</f>
        <v/>
      </c>
      <c r="AG4822" s="41">
        <f>$AN4822*$W4822</f>
        <v/>
      </c>
      <c r="AH4822" s="41">
        <f>SUM($AA4822:$AG4822)</f>
        <v/>
      </c>
      <c r="AI4822" s="41">
        <f>12*($AM4822+$AN4822)</f>
        <v/>
      </c>
      <c r="AJ4822" s="41">
        <f>$AM4822*((IncMonth-1)+(13-IncMonth)*(1+$X4822))+12*$AN4822</f>
        <v/>
      </c>
      <c r="AK4822" s="41">
        <f>IF($R4822=1,N($L4822)+N($M4822),0)</f>
        <v/>
      </c>
      <c r="AL4822">
        <f>IF($C4822="","",IF(N($L4822)&lt;=0,"Basic salary missing",IF(ISNA(MATCH($C4822,Departments!$A$5:$A$54,0)),"Department not on Departments sheet",IF(AND($I4822&lt;&gt;"",NOT(ISNUMBER($I4822))),"Date of birth is text, not a date",IF(AND($K4822&lt;&gt;"",NOT(ISNUMBER($K4822))),"Contract end is text, not a date","")))))</f>
        <v/>
      </c>
      <c r="AM4822" s="41">
        <f>IF($R4822=0,0,N($L4822)*(1+$Z4822+BonusMonths/12+IF($Q4822=1,0,EOSB))+N($M4822)+(N($L4822)+SI_Gross*N($M4822))*IF($Q4822=1,SI_O,SI_E))</f>
        <v/>
      </c>
      <c r="AN4822" s="41">
        <f>IF($R4822=0,0,(IF($Q4822=1,MedO,MedE+Ticket)+Training)/12)</f>
        <v/>
      </c>
    </row>
    <row r="4823">
      <c r="I4823" s="35" t="n"/>
      <c r="J4823" s="35" t="n"/>
      <c r="K4823" s="35" t="n"/>
      <c r="L4823" s="36" t="n"/>
      <c r="M4823" s="36" t="n"/>
      <c r="P4823" s="37" t="n"/>
      <c r="Q4823" s="38">
        <f>IF($C4823="",0,IF(OR(LOWER(TRIM($G4823))="omani",LOWER(TRIM($G4823))="oman",LOWER(TRIM($G4823))="om",LOWER(TRIM($G4823))="local"),1,0))</f>
        <v/>
      </c>
      <c r="R4823" s="38">
        <f>IF($C4823="",0,IF(OR(ISNUMBER(SEARCH("resign",$N4823)),ISNUMBER(SEARCH("terminat",$N4823)),ISNUMBER(SEARCH("inactive",$N4823)),ISNUMBER(SEARCH("vacan",$N4823)),ISNUMBER(SEARCH("deceased",$N4823)),ISNUMBER(SEARCH("separated",$N4823))),0,1))</f>
        <v/>
      </c>
      <c r="S4823">
        <f>IF(OR($R4823=0,NOT(ISNUMBER($I4823))),"",IFERROR(DATEDIF($I4823,DATE(FY,1,1),"y"),""))</f>
        <v/>
      </c>
      <c r="T4823">
        <f>IF(OR($R4823=0,NOT(ISNUMBER($J4823))),"",IFERROR(DATEDIF($J4823,DATE(FY,1,1),"y"),0))</f>
        <v/>
      </c>
      <c r="U4823" s="38">
        <f>IF(OR($R4823=0,NOT(ISNUMBER($I4823))),0,IF(YEAR($I4823)+IF($Q4823=1,RetAgeO,RetAgeE)=FY,MONTH($I4823),IF(YEAR($I4823)+IF($Q4823=1,RetAgeO,RetAgeE)&lt;FY,1,0)))</f>
        <v/>
      </c>
      <c r="V4823" s="38">
        <f>IF(OR($R4823=0,NOT(ISNUMBER($K4823))),0,IF(YEAR($K4823)=FY,MONTH($K4823),IF(YEAR($K4823)&lt;FY,1,0)))</f>
        <v/>
      </c>
      <c r="W4823" s="38">
        <f>IF($R4823=0,0,MIN(12,IF(AND(ISNUMBER($O4823),$O4823&gt;=1,$O4823&lt;=12),INT($O4823),12),IF(AND(RetireExit="Yes",$U4823&gt;0),$U4823,12),IF(AND(ContractExit="Yes",$V4823&gt;0),$V4823,12)))</f>
        <v/>
      </c>
      <c r="X4823" s="37">
        <f>IF(ISNUMBER($P4823),$P4823,IncPct)</f>
        <v/>
      </c>
      <c r="Y4823" s="39">
        <f>IF($W4823=0,0,MAX(0,MIN($W4823,IncMonth-1))+MAX(0,$W4823-IncMonth+1)*(1+$X4823))</f>
        <v/>
      </c>
      <c r="Z4823" s="40">
        <f>IF($C4823="",0,IFERROR(INDEX(Departments!$B$5:$B$54,MATCH($C4823,Departments!$A$5:$A$54,0)),0))</f>
        <v/>
      </c>
      <c r="AA4823" s="41">
        <f>N($L4823)*$Y4823</f>
        <v/>
      </c>
      <c r="AB4823" s="41">
        <f>N($M4823)*$Y4823</f>
        <v/>
      </c>
      <c r="AC4823" s="41">
        <f>$AA4823*$Z4823</f>
        <v/>
      </c>
      <c r="AD4823" s="41">
        <f>$AA4823*BonusMonths/12</f>
        <v/>
      </c>
      <c r="AE4823" s="41">
        <f>($AA4823+SI_Gross*$AB4823)*IF($Q4823=1,SI_O,SI_E)</f>
        <v/>
      </c>
      <c r="AF4823" s="41">
        <f>IF($Q4823=1,0,$AA4823*EOSB)</f>
        <v/>
      </c>
      <c r="AG4823" s="41">
        <f>$AN4823*$W4823</f>
        <v/>
      </c>
      <c r="AH4823" s="41">
        <f>SUM($AA4823:$AG4823)</f>
        <v/>
      </c>
      <c r="AI4823" s="41">
        <f>12*($AM4823+$AN4823)</f>
        <v/>
      </c>
      <c r="AJ4823" s="41">
        <f>$AM4823*((IncMonth-1)+(13-IncMonth)*(1+$X4823))+12*$AN4823</f>
        <v/>
      </c>
      <c r="AK4823" s="41">
        <f>IF($R4823=1,N($L4823)+N($M4823),0)</f>
        <v/>
      </c>
      <c r="AL4823">
        <f>IF($C4823="","",IF(N($L4823)&lt;=0,"Basic salary missing",IF(ISNA(MATCH($C4823,Departments!$A$5:$A$54,0)),"Department not on Departments sheet",IF(AND($I4823&lt;&gt;"",NOT(ISNUMBER($I4823))),"Date of birth is text, not a date",IF(AND($K4823&lt;&gt;"",NOT(ISNUMBER($K4823))),"Contract end is text, not a date","")))))</f>
        <v/>
      </c>
      <c r="AM4823" s="41">
        <f>IF($R4823=0,0,N($L4823)*(1+$Z4823+BonusMonths/12+IF($Q4823=1,0,EOSB))+N($M4823)+(N($L4823)+SI_Gross*N($M4823))*IF($Q4823=1,SI_O,SI_E))</f>
        <v/>
      </c>
      <c r="AN4823" s="41">
        <f>IF($R4823=0,0,(IF($Q4823=1,MedO,MedE+Ticket)+Training)/12)</f>
        <v/>
      </c>
    </row>
    <row r="4824">
      <c r="I4824" s="35" t="n"/>
      <c r="J4824" s="35" t="n"/>
      <c r="K4824" s="35" t="n"/>
      <c r="L4824" s="36" t="n"/>
      <c r="M4824" s="36" t="n"/>
      <c r="P4824" s="37" t="n"/>
      <c r="Q4824" s="38">
        <f>IF($C4824="",0,IF(OR(LOWER(TRIM($G4824))="omani",LOWER(TRIM($G4824))="oman",LOWER(TRIM($G4824))="om",LOWER(TRIM($G4824))="local"),1,0))</f>
        <v/>
      </c>
      <c r="R4824" s="38">
        <f>IF($C4824="",0,IF(OR(ISNUMBER(SEARCH("resign",$N4824)),ISNUMBER(SEARCH("terminat",$N4824)),ISNUMBER(SEARCH("inactive",$N4824)),ISNUMBER(SEARCH("vacan",$N4824)),ISNUMBER(SEARCH("deceased",$N4824)),ISNUMBER(SEARCH("separated",$N4824))),0,1))</f>
        <v/>
      </c>
      <c r="S4824">
        <f>IF(OR($R4824=0,NOT(ISNUMBER($I4824))),"",IFERROR(DATEDIF($I4824,DATE(FY,1,1),"y"),""))</f>
        <v/>
      </c>
      <c r="T4824">
        <f>IF(OR($R4824=0,NOT(ISNUMBER($J4824))),"",IFERROR(DATEDIF($J4824,DATE(FY,1,1),"y"),0))</f>
        <v/>
      </c>
      <c r="U4824" s="38">
        <f>IF(OR($R4824=0,NOT(ISNUMBER($I4824))),0,IF(YEAR($I4824)+IF($Q4824=1,RetAgeO,RetAgeE)=FY,MONTH($I4824),IF(YEAR($I4824)+IF($Q4824=1,RetAgeO,RetAgeE)&lt;FY,1,0)))</f>
        <v/>
      </c>
      <c r="V4824" s="38">
        <f>IF(OR($R4824=0,NOT(ISNUMBER($K4824))),0,IF(YEAR($K4824)=FY,MONTH($K4824),IF(YEAR($K4824)&lt;FY,1,0)))</f>
        <v/>
      </c>
      <c r="W4824" s="38">
        <f>IF($R4824=0,0,MIN(12,IF(AND(ISNUMBER($O4824),$O4824&gt;=1,$O4824&lt;=12),INT($O4824),12),IF(AND(RetireExit="Yes",$U4824&gt;0),$U4824,12),IF(AND(ContractExit="Yes",$V4824&gt;0),$V4824,12)))</f>
        <v/>
      </c>
      <c r="X4824" s="37">
        <f>IF(ISNUMBER($P4824),$P4824,IncPct)</f>
        <v/>
      </c>
      <c r="Y4824" s="39">
        <f>IF($W4824=0,0,MAX(0,MIN($W4824,IncMonth-1))+MAX(0,$W4824-IncMonth+1)*(1+$X4824))</f>
        <v/>
      </c>
      <c r="Z4824" s="40">
        <f>IF($C4824="",0,IFERROR(INDEX(Departments!$B$5:$B$54,MATCH($C4824,Departments!$A$5:$A$54,0)),0))</f>
        <v/>
      </c>
      <c r="AA4824" s="41">
        <f>N($L4824)*$Y4824</f>
        <v/>
      </c>
      <c r="AB4824" s="41">
        <f>N($M4824)*$Y4824</f>
        <v/>
      </c>
      <c r="AC4824" s="41">
        <f>$AA4824*$Z4824</f>
        <v/>
      </c>
      <c r="AD4824" s="41">
        <f>$AA4824*BonusMonths/12</f>
        <v/>
      </c>
      <c r="AE4824" s="41">
        <f>($AA4824+SI_Gross*$AB4824)*IF($Q4824=1,SI_O,SI_E)</f>
        <v/>
      </c>
      <c r="AF4824" s="41">
        <f>IF($Q4824=1,0,$AA4824*EOSB)</f>
        <v/>
      </c>
      <c r="AG4824" s="41">
        <f>$AN4824*$W4824</f>
        <v/>
      </c>
      <c r="AH4824" s="41">
        <f>SUM($AA4824:$AG4824)</f>
        <v/>
      </c>
      <c r="AI4824" s="41">
        <f>12*($AM4824+$AN4824)</f>
        <v/>
      </c>
      <c r="AJ4824" s="41">
        <f>$AM4824*((IncMonth-1)+(13-IncMonth)*(1+$X4824))+12*$AN4824</f>
        <v/>
      </c>
      <c r="AK4824" s="41">
        <f>IF($R4824=1,N($L4824)+N($M4824),0)</f>
        <v/>
      </c>
      <c r="AL4824">
        <f>IF($C4824="","",IF(N($L4824)&lt;=0,"Basic salary missing",IF(ISNA(MATCH($C4824,Departments!$A$5:$A$54,0)),"Department not on Departments sheet",IF(AND($I4824&lt;&gt;"",NOT(ISNUMBER($I4824))),"Date of birth is text, not a date",IF(AND($K4824&lt;&gt;"",NOT(ISNUMBER($K4824))),"Contract end is text, not a date","")))))</f>
        <v/>
      </c>
      <c r="AM4824" s="41">
        <f>IF($R4824=0,0,N($L4824)*(1+$Z4824+BonusMonths/12+IF($Q4824=1,0,EOSB))+N($M4824)+(N($L4824)+SI_Gross*N($M4824))*IF($Q4824=1,SI_O,SI_E))</f>
        <v/>
      </c>
      <c r="AN4824" s="41">
        <f>IF($R4824=0,0,(IF($Q4824=1,MedO,MedE+Ticket)+Training)/12)</f>
        <v/>
      </c>
    </row>
    <row r="4825">
      <c r="I4825" s="35" t="n"/>
      <c r="J4825" s="35" t="n"/>
      <c r="K4825" s="35" t="n"/>
      <c r="L4825" s="36" t="n"/>
      <c r="M4825" s="36" t="n"/>
      <c r="P4825" s="37" t="n"/>
      <c r="Q4825" s="38">
        <f>IF($C4825="",0,IF(OR(LOWER(TRIM($G4825))="omani",LOWER(TRIM($G4825))="oman",LOWER(TRIM($G4825))="om",LOWER(TRIM($G4825))="local"),1,0))</f>
        <v/>
      </c>
      <c r="R4825" s="38">
        <f>IF($C4825="",0,IF(OR(ISNUMBER(SEARCH("resign",$N4825)),ISNUMBER(SEARCH("terminat",$N4825)),ISNUMBER(SEARCH("inactive",$N4825)),ISNUMBER(SEARCH("vacan",$N4825)),ISNUMBER(SEARCH("deceased",$N4825)),ISNUMBER(SEARCH("separated",$N4825))),0,1))</f>
        <v/>
      </c>
      <c r="S4825">
        <f>IF(OR($R4825=0,NOT(ISNUMBER($I4825))),"",IFERROR(DATEDIF($I4825,DATE(FY,1,1),"y"),""))</f>
        <v/>
      </c>
      <c r="T4825">
        <f>IF(OR($R4825=0,NOT(ISNUMBER($J4825))),"",IFERROR(DATEDIF($J4825,DATE(FY,1,1),"y"),0))</f>
        <v/>
      </c>
      <c r="U4825" s="38">
        <f>IF(OR($R4825=0,NOT(ISNUMBER($I4825))),0,IF(YEAR($I4825)+IF($Q4825=1,RetAgeO,RetAgeE)=FY,MONTH($I4825),IF(YEAR($I4825)+IF($Q4825=1,RetAgeO,RetAgeE)&lt;FY,1,0)))</f>
        <v/>
      </c>
      <c r="V4825" s="38">
        <f>IF(OR($R4825=0,NOT(ISNUMBER($K4825))),0,IF(YEAR($K4825)=FY,MONTH($K4825),IF(YEAR($K4825)&lt;FY,1,0)))</f>
        <v/>
      </c>
      <c r="W4825" s="38">
        <f>IF($R4825=0,0,MIN(12,IF(AND(ISNUMBER($O4825),$O4825&gt;=1,$O4825&lt;=12),INT($O4825),12),IF(AND(RetireExit="Yes",$U4825&gt;0),$U4825,12),IF(AND(ContractExit="Yes",$V4825&gt;0),$V4825,12)))</f>
        <v/>
      </c>
      <c r="X4825" s="37">
        <f>IF(ISNUMBER($P4825),$P4825,IncPct)</f>
        <v/>
      </c>
      <c r="Y4825" s="39">
        <f>IF($W4825=0,0,MAX(0,MIN($W4825,IncMonth-1))+MAX(0,$W4825-IncMonth+1)*(1+$X4825))</f>
        <v/>
      </c>
      <c r="Z4825" s="40">
        <f>IF($C4825="",0,IFERROR(INDEX(Departments!$B$5:$B$54,MATCH($C4825,Departments!$A$5:$A$54,0)),0))</f>
        <v/>
      </c>
      <c r="AA4825" s="41">
        <f>N($L4825)*$Y4825</f>
        <v/>
      </c>
      <c r="AB4825" s="41">
        <f>N($M4825)*$Y4825</f>
        <v/>
      </c>
      <c r="AC4825" s="41">
        <f>$AA4825*$Z4825</f>
        <v/>
      </c>
      <c r="AD4825" s="41">
        <f>$AA4825*BonusMonths/12</f>
        <v/>
      </c>
      <c r="AE4825" s="41">
        <f>($AA4825+SI_Gross*$AB4825)*IF($Q4825=1,SI_O,SI_E)</f>
        <v/>
      </c>
      <c r="AF4825" s="41">
        <f>IF($Q4825=1,0,$AA4825*EOSB)</f>
        <v/>
      </c>
      <c r="AG4825" s="41">
        <f>$AN4825*$W4825</f>
        <v/>
      </c>
      <c r="AH4825" s="41">
        <f>SUM($AA4825:$AG4825)</f>
        <v/>
      </c>
      <c r="AI4825" s="41">
        <f>12*($AM4825+$AN4825)</f>
        <v/>
      </c>
      <c r="AJ4825" s="41">
        <f>$AM4825*((IncMonth-1)+(13-IncMonth)*(1+$X4825))+12*$AN4825</f>
        <v/>
      </c>
      <c r="AK4825" s="41">
        <f>IF($R4825=1,N($L4825)+N($M4825),0)</f>
        <v/>
      </c>
      <c r="AL4825">
        <f>IF($C4825="","",IF(N($L4825)&lt;=0,"Basic salary missing",IF(ISNA(MATCH($C4825,Departments!$A$5:$A$54,0)),"Department not on Departments sheet",IF(AND($I4825&lt;&gt;"",NOT(ISNUMBER($I4825))),"Date of birth is text, not a date",IF(AND($K4825&lt;&gt;"",NOT(ISNUMBER($K4825))),"Contract end is text, not a date","")))))</f>
        <v/>
      </c>
      <c r="AM4825" s="41">
        <f>IF($R4825=0,0,N($L4825)*(1+$Z4825+BonusMonths/12+IF($Q4825=1,0,EOSB))+N($M4825)+(N($L4825)+SI_Gross*N($M4825))*IF($Q4825=1,SI_O,SI_E))</f>
        <v/>
      </c>
      <c r="AN4825" s="41">
        <f>IF($R4825=0,0,(IF($Q4825=1,MedO,MedE+Ticket)+Training)/12)</f>
        <v/>
      </c>
    </row>
    <row r="4826">
      <c r="I4826" s="35" t="n"/>
      <c r="J4826" s="35" t="n"/>
      <c r="K4826" s="35" t="n"/>
      <c r="L4826" s="36" t="n"/>
      <c r="M4826" s="36" t="n"/>
      <c r="P4826" s="37" t="n"/>
      <c r="Q4826" s="38">
        <f>IF($C4826="",0,IF(OR(LOWER(TRIM($G4826))="omani",LOWER(TRIM($G4826))="oman",LOWER(TRIM($G4826))="om",LOWER(TRIM($G4826))="local"),1,0))</f>
        <v/>
      </c>
      <c r="R4826" s="38">
        <f>IF($C4826="",0,IF(OR(ISNUMBER(SEARCH("resign",$N4826)),ISNUMBER(SEARCH("terminat",$N4826)),ISNUMBER(SEARCH("inactive",$N4826)),ISNUMBER(SEARCH("vacan",$N4826)),ISNUMBER(SEARCH("deceased",$N4826)),ISNUMBER(SEARCH("separated",$N4826))),0,1))</f>
        <v/>
      </c>
      <c r="S4826">
        <f>IF(OR($R4826=0,NOT(ISNUMBER($I4826))),"",IFERROR(DATEDIF($I4826,DATE(FY,1,1),"y"),""))</f>
        <v/>
      </c>
      <c r="T4826">
        <f>IF(OR($R4826=0,NOT(ISNUMBER($J4826))),"",IFERROR(DATEDIF($J4826,DATE(FY,1,1),"y"),0))</f>
        <v/>
      </c>
      <c r="U4826" s="38">
        <f>IF(OR($R4826=0,NOT(ISNUMBER($I4826))),0,IF(YEAR($I4826)+IF($Q4826=1,RetAgeO,RetAgeE)=FY,MONTH($I4826),IF(YEAR($I4826)+IF($Q4826=1,RetAgeO,RetAgeE)&lt;FY,1,0)))</f>
        <v/>
      </c>
      <c r="V4826" s="38">
        <f>IF(OR($R4826=0,NOT(ISNUMBER($K4826))),0,IF(YEAR($K4826)=FY,MONTH($K4826),IF(YEAR($K4826)&lt;FY,1,0)))</f>
        <v/>
      </c>
      <c r="W4826" s="38">
        <f>IF($R4826=0,0,MIN(12,IF(AND(ISNUMBER($O4826),$O4826&gt;=1,$O4826&lt;=12),INT($O4826),12),IF(AND(RetireExit="Yes",$U4826&gt;0),$U4826,12),IF(AND(ContractExit="Yes",$V4826&gt;0),$V4826,12)))</f>
        <v/>
      </c>
      <c r="X4826" s="37">
        <f>IF(ISNUMBER($P4826),$P4826,IncPct)</f>
        <v/>
      </c>
      <c r="Y4826" s="39">
        <f>IF($W4826=0,0,MAX(0,MIN($W4826,IncMonth-1))+MAX(0,$W4826-IncMonth+1)*(1+$X4826))</f>
        <v/>
      </c>
      <c r="Z4826" s="40">
        <f>IF($C4826="",0,IFERROR(INDEX(Departments!$B$5:$B$54,MATCH($C4826,Departments!$A$5:$A$54,0)),0))</f>
        <v/>
      </c>
      <c r="AA4826" s="41">
        <f>N($L4826)*$Y4826</f>
        <v/>
      </c>
      <c r="AB4826" s="41">
        <f>N($M4826)*$Y4826</f>
        <v/>
      </c>
      <c r="AC4826" s="41">
        <f>$AA4826*$Z4826</f>
        <v/>
      </c>
      <c r="AD4826" s="41">
        <f>$AA4826*BonusMonths/12</f>
        <v/>
      </c>
      <c r="AE4826" s="41">
        <f>($AA4826+SI_Gross*$AB4826)*IF($Q4826=1,SI_O,SI_E)</f>
        <v/>
      </c>
      <c r="AF4826" s="41">
        <f>IF($Q4826=1,0,$AA4826*EOSB)</f>
        <v/>
      </c>
      <c r="AG4826" s="41">
        <f>$AN4826*$W4826</f>
        <v/>
      </c>
      <c r="AH4826" s="41">
        <f>SUM($AA4826:$AG4826)</f>
        <v/>
      </c>
      <c r="AI4826" s="41">
        <f>12*($AM4826+$AN4826)</f>
        <v/>
      </c>
      <c r="AJ4826" s="41">
        <f>$AM4826*((IncMonth-1)+(13-IncMonth)*(1+$X4826))+12*$AN4826</f>
        <v/>
      </c>
      <c r="AK4826" s="41">
        <f>IF($R4826=1,N($L4826)+N($M4826),0)</f>
        <v/>
      </c>
      <c r="AL4826">
        <f>IF($C4826="","",IF(N($L4826)&lt;=0,"Basic salary missing",IF(ISNA(MATCH($C4826,Departments!$A$5:$A$54,0)),"Department not on Departments sheet",IF(AND($I4826&lt;&gt;"",NOT(ISNUMBER($I4826))),"Date of birth is text, not a date",IF(AND($K4826&lt;&gt;"",NOT(ISNUMBER($K4826))),"Contract end is text, not a date","")))))</f>
        <v/>
      </c>
      <c r="AM4826" s="41">
        <f>IF($R4826=0,0,N($L4826)*(1+$Z4826+BonusMonths/12+IF($Q4826=1,0,EOSB))+N($M4826)+(N($L4826)+SI_Gross*N($M4826))*IF($Q4826=1,SI_O,SI_E))</f>
        <v/>
      </c>
      <c r="AN4826" s="41">
        <f>IF($R4826=0,0,(IF($Q4826=1,MedO,MedE+Ticket)+Training)/12)</f>
        <v/>
      </c>
    </row>
    <row r="4827">
      <c r="I4827" s="35" t="n"/>
      <c r="J4827" s="35" t="n"/>
      <c r="K4827" s="35" t="n"/>
      <c r="L4827" s="36" t="n"/>
      <c r="M4827" s="36" t="n"/>
      <c r="P4827" s="37" t="n"/>
      <c r="Q4827" s="38">
        <f>IF($C4827="",0,IF(OR(LOWER(TRIM($G4827))="omani",LOWER(TRIM($G4827))="oman",LOWER(TRIM($G4827))="om",LOWER(TRIM($G4827))="local"),1,0))</f>
        <v/>
      </c>
      <c r="R4827" s="38">
        <f>IF($C4827="",0,IF(OR(ISNUMBER(SEARCH("resign",$N4827)),ISNUMBER(SEARCH("terminat",$N4827)),ISNUMBER(SEARCH("inactive",$N4827)),ISNUMBER(SEARCH("vacan",$N4827)),ISNUMBER(SEARCH("deceased",$N4827)),ISNUMBER(SEARCH("separated",$N4827))),0,1))</f>
        <v/>
      </c>
      <c r="S4827">
        <f>IF(OR($R4827=0,NOT(ISNUMBER($I4827))),"",IFERROR(DATEDIF($I4827,DATE(FY,1,1),"y"),""))</f>
        <v/>
      </c>
      <c r="T4827">
        <f>IF(OR($R4827=0,NOT(ISNUMBER($J4827))),"",IFERROR(DATEDIF($J4827,DATE(FY,1,1),"y"),0))</f>
        <v/>
      </c>
      <c r="U4827" s="38">
        <f>IF(OR($R4827=0,NOT(ISNUMBER($I4827))),0,IF(YEAR($I4827)+IF($Q4827=1,RetAgeO,RetAgeE)=FY,MONTH($I4827),IF(YEAR($I4827)+IF($Q4827=1,RetAgeO,RetAgeE)&lt;FY,1,0)))</f>
        <v/>
      </c>
      <c r="V4827" s="38">
        <f>IF(OR($R4827=0,NOT(ISNUMBER($K4827))),0,IF(YEAR($K4827)=FY,MONTH($K4827),IF(YEAR($K4827)&lt;FY,1,0)))</f>
        <v/>
      </c>
      <c r="W4827" s="38">
        <f>IF($R4827=0,0,MIN(12,IF(AND(ISNUMBER($O4827),$O4827&gt;=1,$O4827&lt;=12),INT($O4827),12),IF(AND(RetireExit="Yes",$U4827&gt;0),$U4827,12),IF(AND(ContractExit="Yes",$V4827&gt;0),$V4827,12)))</f>
        <v/>
      </c>
      <c r="X4827" s="37">
        <f>IF(ISNUMBER($P4827),$P4827,IncPct)</f>
        <v/>
      </c>
      <c r="Y4827" s="39">
        <f>IF($W4827=0,0,MAX(0,MIN($W4827,IncMonth-1))+MAX(0,$W4827-IncMonth+1)*(1+$X4827))</f>
        <v/>
      </c>
      <c r="Z4827" s="40">
        <f>IF($C4827="",0,IFERROR(INDEX(Departments!$B$5:$B$54,MATCH($C4827,Departments!$A$5:$A$54,0)),0))</f>
        <v/>
      </c>
      <c r="AA4827" s="41">
        <f>N($L4827)*$Y4827</f>
        <v/>
      </c>
      <c r="AB4827" s="41">
        <f>N($M4827)*$Y4827</f>
        <v/>
      </c>
      <c r="AC4827" s="41">
        <f>$AA4827*$Z4827</f>
        <v/>
      </c>
      <c r="AD4827" s="41">
        <f>$AA4827*BonusMonths/12</f>
        <v/>
      </c>
      <c r="AE4827" s="41">
        <f>($AA4827+SI_Gross*$AB4827)*IF($Q4827=1,SI_O,SI_E)</f>
        <v/>
      </c>
      <c r="AF4827" s="41">
        <f>IF($Q4827=1,0,$AA4827*EOSB)</f>
        <v/>
      </c>
      <c r="AG4827" s="41">
        <f>$AN4827*$W4827</f>
        <v/>
      </c>
      <c r="AH4827" s="41">
        <f>SUM($AA4827:$AG4827)</f>
        <v/>
      </c>
      <c r="AI4827" s="41">
        <f>12*($AM4827+$AN4827)</f>
        <v/>
      </c>
      <c r="AJ4827" s="41">
        <f>$AM4827*((IncMonth-1)+(13-IncMonth)*(1+$X4827))+12*$AN4827</f>
        <v/>
      </c>
      <c r="AK4827" s="41">
        <f>IF($R4827=1,N($L4827)+N($M4827),0)</f>
        <v/>
      </c>
      <c r="AL4827">
        <f>IF($C4827="","",IF(N($L4827)&lt;=0,"Basic salary missing",IF(ISNA(MATCH($C4827,Departments!$A$5:$A$54,0)),"Department not on Departments sheet",IF(AND($I4827&lt;&gt;"",NOT(ISNUMBER($I4827))),"Date of birth is text, not a date",IF(AND($K4827&lt;&gt;"",NOT(ISNUMBER($K4827))),"Contract end is text, not a date","")))))</f>
        <v/>
      </c>
      <c r="AM4827" s="41">
        <f>IF($R4827=0,0,N($L4827)*(1+$Z4827+BonusMonths/12+IF($Q4827=1,0,EOSB))+N($M4827)+(N($L4827)+SI_Gross*N($M4827))*IF($Q4827=1,SI_O,SI_E))</f>
        <v/>
      </c>
      <c r="AN4827" s="41">
        <f>IF($R4827=0,0,(IF($Q4827=1,MedO,MedE+Ticket)+Training)/12)</f>
        <v/>
      </c>
    </row>
    <row r="4828">
      <c r="I4828" s="35" t="n"/>
      <c r="J4828" s="35" t="n"/>
      <c r="K4828" s="35" t="n"/>
      <c r="L4828" s="36" t="n"/>
      <c r="M4828" s="36" t="n"/>
      <c r="P4828" s="37" t="n"/>
      <c r="Q4828" s="38">
        <f>IF($C4828="",0,IF(OR(LOWER(TRIM($G4828))="omani",LOWER(TRIM($G4828))="oman",LOWER(TRIM($G4828))="om",LOWER(TRIM($G4828))="local"),1,0))</f>
        <v/>
      </c>
      <c r="R4828" s="38">
        <f>IF($C4828="",0,IF(OR(ISNUMBER(SEARCH("resign",$N4828)),ISNUMBER(SEARCH("terminat",$N4828)),ISNUMBER(SEARCH("inactive",$N4828)),ISNUMBER(SEARCH("vacan",$N4828)),ISNUMBER(SEARCH("deceased",$N4828)),ISNUMBER(SEARCH("separated",$N4828))),0,1))</f>
        <v/>
      </c>
      <c r="S4828">
        <f>IF(OR($R4828=0,NOT(ISNUMBER($I4828))),"",IFERROR(DATEDIF($I4828,DATE(FY,1,1),"y"),""))</f>
        <v/>
      </c>
      <c r="T4828">
        <f>IF(OR($R4828=0,NOT(ISNUMBER($J4828))),"",IFERROR(DATEDIF($J4828,DATE(FY,1,1),"y"),0))</f>
        <v/>
      </c>
      <c r="U4828" s="38">
        <f>IF(OR($R4828=0,NOT(ISNUMBER($I4828))),0,IF(YEAR($I4828)+IF($Q4828=1,RetAgeO,RetAgeE)=FY,MONTH($I4828),IF(YEAR($I4828)+IF($Q4828=1,RetAgeO,RetAgeE)&lt;FY,1,0)))</f>
        <v/>
      </c>
      <c r="V4828" s="38">
        <f>IF(OR($R4828=0,NOT(ISNUMBER($K4828))),0,IF(YEAR($K4828)=FY,MONTH($K4828),IF(YEAR($K4828)&lt;FY,1,0)))</f>
        <v/>
      </c>
      <c r="W4828" s="38">
        <f>IF($R4828=0,0,MIN(12,IF(AND(ISNUMBER($O4828),$O4828&gt;=1,$O4828&lt;=12),INT($O4828),12),IF(AND(RetireExit="Yes",$U4828&gt;0),$U4828,12),IF(AND(ContractExit="Yes",$V4828&gt;0),$V4828,12)))</f>
        <v/>
      </c>
      <c r="X4828" s="37">
        <f>IF(ISNUMBER($P4828),$P4828,IncPct)</f>
        <v/>
      </c>
      <c r="Y4828" s="39">
        <f>IF($W4828=0,0,MAX(0,MIN($W4828,IncMonth-1))+MAX(0,$W4828-IncMonth+1)*(1+$X4828))</f>
        <v/>
      </c>
      <c r="Z4828" s="40">
        <f>IF($C4828="",0,IFERROR(INDEX(Departments!$B$5:$B$54,MATCH($C4828,Departments!$A$5:$A$54,0)),0))</f>
        <v/>
      </c>
      <c r="AA4828" s="41">
        <f>N($L4828)*$Y4828</f>
        <v/>
      </c>
      <c r="AB4828" s="41">
        <f>N($M4828)*$Y4828</f>
        <v/>
      </c>
      <c r="AC4828" s="41">
        <f>$AA4828*$Z4828</f>
        <v/>
      </c>
      <c r="AD4828" s="41">
        <f>$AA4828*BonusMonths/12</f>
        <v/>
      </c>
      <c r="AE4828" s="41">
        <f>($AA4828+SI_Gross*$AB4828)*IF($Q4828=1,SI_O,SI_E)</f>
        <v/>
      </c>
      <c r="AF4828" s="41">
        <f>IF($Q4828=1,0,$AA4828*EOSB)</f>
        <v/>
      </c>
      <c r="AG4828" s="41">
        <f>$AN4828*$W4828</f>
        <v/>
      </c>
      <c r="AH4828" s="41">
        <f>SUM($AA4828:$AG4828)</f>
        <v/>
      </c>
      <c r="AI4828" s="41">
        <f>12*($AM4828+$AN4828)</f>
        <v/>
      </c>
      <c r="AJ4828" s="41">
        <f>$AM4828*((IncMonth-1)+(13-IncMonth)*(1+$X4828))+12*$AN4828</f>
        <v/>
      </c>
      <c r="AK4828" s="41">
        <f>IF($R4828=1,N($L4828)+N($M4828),0)</f>
        <v/>
      </c>
      <c r="AL4828">
        <f>IF($C4828="","",IF(N($L4828)&lt;=0,"Basic salary missing",IF(ISNA(MATCH($C4828,Departments!$A$5:$A$54,0)),"Department not on Departments sheet",IF(AND($I4828&lt;&gt;"",NOT(ISNUMBER($I4828))),"Date of birth is text, not a date",IF(AND($K4828&lt;&gt;"",NOT(ISNUMBER($K4828))),"Contract end is text, not a date","")))))</f>
        <v/>
      </c>
      <c r="AM4828" s="41">
        <f>IF($R4828=0,0,N($L4828)*(1+$Z4828+BonusMonths/12+IF($Q4828=1,0,EOSB))+N($M4828)+(N($L4828)+SI_Gross*N($M4828))*IF($Q4828=1,SI_O,SI_E))</f>
        <v/>
      </c>
      <c r="AN4828" s="41">
        <f>IF($R4828=0,0,(IF($Q4828=1,MedO,MedE+Ticket)+Training)/12)</f>
        <v/>
      </c>
    </row>
    <row r="4829">
      <c r="I4829" s="35" t="n"/>
      <c r="J4829" s="35" t="n"/>
      <c r="K4829" s="35" t="n"/>
      <c r="L4829" s="36" t="n"/>
      <c r="M4829" s="36" t="n"/>
      <c r="P4829" s="37" t="n"/>
      <c r="Q4829" s="38">
        <f>IF($C4829="",0,IF(OR(LOWER(TRIM($G4829))="omani",LOWER(TRIM($G4829))="oman",LOWER(TRIM($G4829))="om",LOWER(TRIM($G4829))="local"),1,0))</f>
        <v/>
      </c>
      <c r="R4829" s="38">
        <f>IF($C4829="",0,IF(OR(ISNUMBER(SEARCH("resign",$N4829)),ISNUMBER(SEARCH("terminat",$N4829)),ISNUMBER(SEARCH("inactive",$N4829)),ISNUMBER(SEARCH("vacan",$N4829)),ISNUMBER(SEARCH("deceased",$N4829)),ISNUMBER(SEARCH("separated",$N4829))),0,1))</f>
        <v/>
      </c>
      <c r="S4829">
        <f>IF(OR($R4829=0,NOT(ISNUMBER($I4829))),"",IFERROR(DATEDIF($I4829,DATE(FY,1,1),"y"),""))</f>
        <v/>
      </c>
      <c r="T4829">
        <f>IF(OR($R4829=0,NOT(ISNUMBER($J4829))),"",IFERROR(DATEDIF($J4829,DATE(FY,1,1),"y"),0))</f>
        <v/>
      </c>
      <c r="U4829" s="38">
        <f>IF(OR($R4829=0,NOT(ISNUMBER($I4829))),0,IF(YEAR($I4829)+IF($Q4829=1,RetAgeO,RetAgeE)=FY,MONTH($I4829),IF(YEAR($I4829)+IF($Q4829=1,RetAgeO,RetAgeE)&lt;FY,1,0)))</f>
        <v/>
      </c>
      <c r="V4829" s="38">
        <f>IF(OR($R4829=0,NOT(ISNUMBER($K4829))),0,IF(YEAR($K4829)=FY,MONTH($K4829),IF(YEAR($K4829)&lt;FY,1,0)))</f>
        <v/>
      </c>
      <c r="W4829" s="38">
        <f>IF($R4829=0,0,MIN(12,IF(AND(ISNUMBER($O4829),$O4829&gt;=1,$O4829&lt;=12),INT($O4829),12),IF(AND(RetireExit="Yes",$U4829&gt;0),$U4829,12),IF(AND(ContractExit="Yes",$V4829&gt;0),$V4829,12)))</f>
        <v/>
      </c>
      <c r="X4829" s="37">
        <f>IF(ISNUMBER($P4829),$P4829,IncPct)</f>
        <v/>
      </c>
      <c r="Y4829" s="39">
        <f>IF($W4829=0,0,MAX(0,MIN($W4829,IncMonth-1))+MAX(0,$W4829-IncMonth+1)*(1+$X4829))</f>
        <v/>
      </c>
      <c r="Z4829" s="40">
        <f>IF($C4829="",0,IFERROR(INDEX(Departments!$B$5:$B$54,MATCH($C4829,Departments!$A$5:$A$54,0)),0))</f>
        <v/>
      </c>
      <c r="AA4829" s="41">
        <f>N($L4829)*$Y4829</f>
        <v/>
      </c>
      <c r="AB4829" s="41">
        <f>N($M4829)*$Y4829</f>
        <v/>
      </c>
      <c r="AC4829" s="41">
        <f>$AA4829*$Z4829</f>
        <v/>
      </c>
      <c r="AD4829" s="41">
        <f>$AA4829*BonusMonths/12</f>
        <v/>
      </c>
      <c r="AE4829" s="41">
        <f>($AA4829+SI_Gross*$AB4829)*IF($Q4829=1,SI_O,SI_E)</f>
        <v/>
      </c>
      <c r="AF4829" s="41">
        <f>IF($Q4829=1,0,$AA4829*EOSB)</f>
        <v/>
      </c>
      <c r="AG4829" s="41">
        <f>$AN4829*$W4829</f>
        <v/>
      </c>
      <c r="AH4829" s="41">
        <f>SUM($AA4829:$AG4829)</f>
        <v/>
      </c>
      <c r="AI4829" s="41">
        <f>12*($AM4829+$AN4829)</f>
        <v/>
      </c>
      <c r="AJ4829" s="41">
        <f>$AM4829*((IncMonth-1)+(13-IncMonth)*(1+$X4829))+12*$AN4829</f>
        <v/>
      </c>
      <c r="AK4829" s="41">
        <f>IF($R4829=1,N($L4829)+N($M4829),0)</f>
        <v/>
      </c>
      <c r="AL4829">
        <f>IF($C4829="","",IF(N($L4829)&lt;=0,"Basic salary missing",IF(ISNA(MATCH($C4829,Departments!$A$5:$A$54,0)),"Department not on Departments sheet",IF(AND($I4829&lt;&gt;"",NOT(ISNUMBER($I4829))),"Date of birth is text, not a date",IF(AND($K4829&lt;&gt;"",NOT(ISNUMBER($K4829))),"Contract end is text, not a date","")))))</f>
        <v/>
      </c>
      <c r="AM4829" s="41">
        <f>IF($R4829=0,0,N($L4829)*(1+$Z4829+BonusMonths/12+IF($Q4829=1,0,EOSB))+N($M4829)+(N($L4829)+SI_Gross*N($M4829))*IF($Q4829=1,SI_O,SI_E))</f>
        <v/>
      </c>
      <c r="AN4829" s="41">
        <f>IF($R4829=0,0,(IF($Q4829=1,MedO,MedE+Ticket)+Training)/12)</f>
        <v/>
      </c>
    </row>
    <row r="4830">
      <c r="I4830" s="35" t="n"/>
      <c r="J4830" s="35" t="n"/>
      <c r="K4830" s="35" t="n"/>
      <c r="L4830" s="36" t="n"/>
      <c r="M4830" s="36" t="n"/>
      <c r="P4830" s="37" t="n"/>
      <c r="Q4830" s="38">
        <f>IF($C4830="",0,IF(OR(LOWER(TRIM($G4830))="omani",LOWER(TRIM($G4830))="oman",LOWER(TRIM($G4830))="om",LOWER(TRIM($G4830))="local"),1,0))</f>
        <v/>
      </c>
      <c r="R4830" s="38">
        <f>IF($C4830="",0,IF(OR(ISNUMBER(SEARCH("resign",$N4830)),ISNUMBER(SEARCH("terminat",$N4830)),ISNUMBER(SEARCH("inactive",$N4830)),ISNUMBER(SEARCH("vacan",$N4830)),ISNUMBER(SEARCH("deceased",$N4830)),ISNUMBER(SEARCH("separated",$N4830))),0,1))</f>
        <v/>
      </c>
      <c r="S4830">
        <f>IF(OR($R4830=0,NOT(ISNUMBER($I4830))),"",IFERROR(DATEDIF($I4830,DATE(FY,1,1),"y"),""))</f>
        <v/>
      </c>
      <c r="T4830">
        <f>IF(OR($R4830=0,NOT(ISNUMBER($J4830))),"",IFERROR(DATEDIF($J4830,DATE(FY,1,1),"y"),0))</f>
        <v/>
      </c>
      <c r="U4830" s="38">
        <f>IF(OR($R4830=0,NOT(ISNUMBER($I4830))),0,IF(YEAR($I4830)+IF($Q4830=1,RetAgeO,RetAgeE)=FY,MONTH($I4830),IF(YEAR($I4830)+IF($Q4830=1,RetAgeO,RetAgeE)&lt;FY,1,0)))</f>
        <v/>
      </c>
      <c r="V4830" s="38">
        <f>IF(OR($R4830=0,NOT(ISNUMBER($K4830))),0,IF(YEAR($K4830)=FY,MONTH($K4830),IF(YEAR($K4830)&lt;FY,1,0)))</f>
        <v/>
      </c>
      <c r="W4830" s="38">
        <f>IF($R4830=0,0,MIN(12,IF(AND(ISNUMBER($O4830),$O4830&gt;=1,$O4830&lt;=12),INT($O4830),12),IF(AND(RetireExit="Yes",$U4830&gt;0),$U4830,12),IF(AND(ContractExit="Yes",$V4830&gt;0),$V4830,12)))</f>
        <v/>
      </c>
      <c r="X4830" s="37">
        <f>IF(ISNUMBER($P4830),$P4830,IncPct)</f>
        <v/>
      </c>
      <c r="Y4830" s="39">
        <f>IF($W4830=0,0,MAX(0,MIN($W4830,IncMonth-1))+MAX(0,$W4830-IncMonth+1)*(1+$X4830))</f>
        <v/>
      </c>
      <c r="Z4830" s="40">
        <f>IF($C4830="",0,IFERROR(INDEX(Departments!$B$5:$B$54,MATCH($C4830,Departments!$A$5:$A$54,0)),0))</f>
        <v/>
      </c>
      <c r="AA4830" s="41">
        <f>N($L4830)*$Y4830</f>
        <v/>
      </c>
      <c r="AB4830" s="41">
        <f>N($M4830)*$Y4830</f>
        <v/>
      </c>
      <c r="AC4830" s="41">
        <f>$AA4830*$Z4830</f>
        <v/>
      </c>
      <c r="AD4830" s="41">
        <f>$AA4830*BonusMonths/12</f>
        <v/>
      </c>
      <c r="AE4830" s="41">
        <f>($AA4830+SI_Gross*$AB4830)*IF($Q4830=1,SI_O,SI_E)</f>
        <v/>
      </c>
      <c r="AF4830" s="41">
        <f>IF($Q4830=1,0,$AA4830*EOSB)</f>
        <v/>
      </c>
      <c r="AG4830" s="41">
        <f>$AN4830*$W4830</f>
        <v/>
      </c>
      <c r="AH4830" s="41">
        <f>SUM($AA4830:$AG4830)</f>
        <v/>
      </c>
      <c r="AI4830" s="41">
        <f>12*($AM4830+$AN4830)</f>
        <v/>
      </c>
      <c r="AJ4830" s="41">
        <f>$AM4830*((IncMonth-1)+(13-IncMonth)*(1+$X4830))+12*$AN4830</f>
        <v/>
      </c>
      <c r="AK4830" s="41">
        <f>IF($R4830=1,N($L4830)+N($M4830),0)</f>
        <v/>
      </c>
      <c r="AL4830">
        <f>IF($C4830="","",IF(N($L4830)&lt;=0,"Basic salary missing",IF(ISNA(MATCH($C4830,Departments!$A$5:$A$54,0)),"Department not on Departments sheet",IF(AND($I4830&lt;&gt;"",NOT(ISNUMBER($I4830))),"Date of birth is text, not a date",IF(AND($K4830&lt;&gt;"",NOT(ISNUMBER($K4830))),"Contract end is text, not a date","")))))</f>
        <v/>
      </c>
      <c r="AM4830" s="41">
        <f>IF($R4830=0,0,N($L4830)*(1+$Z4830+BonusMonths/12+IF($Q4830=1,0,EOSB))+N($M4830)+(N($L4830)+SI_Gross*N($M4830))*IF($Q4830=1,SI_O,SI_E))</f>
        <v/>
      </c>
      <c r="AN4830" s="41">
        <f>IF($R4830=0,0,(IF($Q4830=1,MedO,MedE+Ticket)+Training)/12)</f>
        <v/>
      </c>
    </row>
    <row r="4831">
      <c r="I4831" s="35" t="n"/>
      <c r="J4831" s="35" t="n"/>
      <c r="K4831" s="35" t="n"/>
      <c r="L4831" s="36" t="n"/>
      <c r="M4831" s="36" t="n"/>
      <c r="P4831" s="37" t="n"/>
      <c r="Q4831" s="38">
        <f>IF($C4831="",0,IF(OR(LOWER(TRIM($G4831))="omani",LOWER(TRIM($G4831))="oman",LOWER(TRIM($G4831))="om",LOWER(TRIM($G4831))="local"),1,0))</f>
        <v/>
      </c>
      <c r="R4831" s="38">
        <f>IF($C4831="",0,IF(OR(ISNUMBER(SEARCH("resign",$N4831)),ISNUMBER(SEARCH("terminat",$N4831)),ISNUMBER(SEARCH("inactive",$N4831)),ISNUMBER(SEARCH("vacan",$N4831)),ISNUMBER(SEARCH("deceased",$N4831)),ISNUMBER(SEARCH("separated",$N4831))),0,1))</f>
        <v/>
      </c>
      <c r="S4831">
        <f>IF(OR($R4831=0,NOT(ISNUMBER($I4831))),"",IFERROR(DATEDIF($I4831,DATE(FY,1,1),"y"),""))</f>
        <v/>
      </c>
      <c r="T4831">
        <f>IF(OR($R4831=0,NOT(ISNUMBER($J4831))),"",IFERROR(DATEDIF($J4831,DATE(FY,1,1),"y"),0))</f>
        <v/>
      </c>
      <c r="U4831" s="38">
        <f>IF(OR($R4831=0,NOT(ISNUMBER($I4831))),0,IF(YEAR($I4831)+IF($Q4831=1,RetAgeO,RetAgeE)=FY,MONTH($I4831),IF(YEAR($I4831)+IF($Q4831=1,RetAgeO,RetAgeE)&lt;FY,1,0)))</f>
        <v/>
      </c>
      <c r="V4831" s="38">
        <f>IF(OR($R4831=0,NOT(ISNUMBER($K4831))),0,IF(YEAR($K4831)=FY,MONTH($K4831),IF(YEAR($K4831)&lt;FY,1,0)))</f>
        <v/>
      </c>
      <c r="W4831" s="38">
        <f>IF($R4831=0,0,MIN(12,IF(AND(ISNUMBER($O4831),$O4831&gt;=1,$O4831&lt;=12),INT($O4831),12),IF(AND(RetireExit="Yes",$U4831&gt;0),$U4831,12),IF(AND(ContractExit="Yes",$V4831&gt;0),$V4831,12)))</f>
        <v/>
      </c>
      <c r="X4831" s="37">
        <f>IF(ISNUMBER($P4831),$P4831,IncPct)</f>
        <v/>
      </c>
      <c r="Y4831" s="39">
        <f>IF($W4831=0,0,MAX(0,MIN($W4831,IncMonth-1))+MAX(0,$W4831-IncMonth+1)*(1+$X4831))</f>
        <v/>
      </c>
      <c r="Z4831" s="40">
        <f>IF($C4831="",0,IFERROR(INDEX(Departments!$B$5:$B$54,MATCH($C4831,Departments!$A$5:$A$54,0)),0))</f>
        <v/>
      </c>
      <c r="AA4831" s="41">
        <f>N($L4831)*$Y4831</f>
        <v/>
      </c>
      <c r="AB4831" s="41">
        <f>N($M4831)*$Y4831</f>
        <v/>
      </c>
      <c r="AC4831" s="41">
        <f>$AA4831*$Z4831</f>
        <v/>
      </c>
      <c r="AD4831" s="41">
        <f>$AA4831*BonusMonths/12</f>
        <v/>
      </c>
      <c r="AE4831" s="41">
        <f>($AA4831+SI_Gross*$AB4831)*IF($Q4831=1,SI_O,SI_E)</f>
        <v/>
      </c>
      <c r="AF4831" s="41">
        <f>IF($Q4831=1,0,$AA4831*EOSB)</f>
        <v/>
      </c>
      <c r="AG4831" s="41">
        <f>$AN4831*$W4831</f>
        <v/>
      </c>
      <c r="AH4831" s="41">
        <f>SUM($AA4831:$AG4831)</f>
        <v/>
      </c>
      <c r="AI4831" s="41">
        <f>12*($AM4831+$AN4831)</f>
        <v/>
      </c>
      <c r="AJ4831" s="41">
        <f>$AM4831*((IncMonth-1)+(13-IncMonth)*(1+$X4831))+12*$AN4831</f>
        <v/>
      </c>
      <c r="AK4831" s="41">
        <f>IF($R4831=1,N($L4831)+N($M4831),0)</f>
        <v/>
      </c>
      <c r="AL4831">
        <f>IF($C4831="","",IF(N($L4831)&lt;=0,"Basic salary missing",IF(ISNA(MATCH($C4831,Departments!$A$5:$A$54,0)),"Department not on Departments sheet",IF(AND($I4831&lt;&gt;"",NOT(ISNUMBER($I4831))),"Date of birth is text, not a date",IF(AND($K4831&lt;&gt;"",NOT(ISNUMBER($K4831))),"Contract end is text, not a date","")))))</f>
        <v/>
      </c>
      <c r="AM4831" s="41">
        <f>IF($R4831=0,0,N($L4831)*(1+$Z4831+BonusMonths/12+IF($Q4831=1,0,EOSB))+N($M4831)+(N($L4831)+SI_Gross*N($M4831))*IF($Q4831=1,SI_O,SI_E))</f>
        <v/>
      </c>
      <c r="AN4831" s="41">
        <f>IF($R4831=0,0,(IF($Q4831=1,MedO,MedE+Ticket)+Training)/12)</f>
        <v/>
      </c>
    </row>
    <row r="4832">
      <c r="I4832" s="35" t="n"/>
      <c r="J4832" s="35" t="n"/>
      <c r="K4832" s="35" t="n"/>
      <c r="L4832" s="36" t="n"/>
      <c r="M4832" s="36" t="n"/>
      <c r="P4832" s="37" t="n"/>
      <c r="Q4832" s="38">
        <f>IF($C4832="",0,IF(OR(LOWER(TRIM($G4832))="omani",LOWER(TRIM($G4832))="oman",LOWER(TRIM($G4832))="om",LOWER(TRIM($G4832))="local"),1,0))</f>
        <v/>
      </c>
      <c r="R4832" s="38">
        <f>IF($C4832="",0,IF(OR(ISNUMBER(SEARCH("resign",$N4832)),ISNUMBER(SEARCH("terminat",$N4832)),ISNUMBER(SEARCH("inactive",$N4832)),ISNUMBER(SEARCH("vacan",$N4832)),ISNUMBER(SEARCH("deceased",$N4832)),ISNUMBER(SEARCH("separated",$N4832))),0,1))</f>
        <v/>
      </c>
      <c r="S4832">
        <f>IF(OR($R4832=0,NOT(ISNUMBER($I4832))),"",IFERROR(DATEDIF($I4832,DATE(FY,1,1),"y"),""))</f>
        <v/>
      </c>
      <c r="T4832">
        <f>IF(OR($R4832=0,NOT(ISNUMBER($J4832))),"",IFERROR(DATEDIF($J4832,DATE(FY,1,1),"y"),0))</f>
        <v/>
      </c>
      <c r="U4832" s="38">
        <f>IF(OR($R4832=0,NOT(ISNUMBER($I4832))),0,IF(YEAR($I4832)+IF($Q4832=1,RetAgeO,RetAgeE)=FY,MONTH($I4832),IF(YEAR($I4832)+IF($Q4832=1,RetAgeO,RetAgeE)&lt;FY,1,0)))</f>
        <v/>
      </c>
      <c r="V4832" s="38">
        <f>IF(OR($R4832=0,NOT(ISNUMBER($K4832))),0,IF(YEAR($K4832)=FY,MONTH($K4832),IF(YEAR($K4832)&lt;FY,1,0)))</f>
        <v/>
      </c>
      <c r="W4832" s="38">
        <f>IF($R4832=0,0,MIN(12,IF(AND(ISNUMBER($O4832),$O4832&gt;=1,$O4832&lt;=12),INT($O4832),12),IF(AND(RetireExit="Yes",$U4832&gt;0),$U4832,12),IF(AND(ContractExit="Yes",$V4832&gt;0),$V4832,12)))</f>
        <v/>
      </c>
      <c r="X4832" s="37">
        <f>IF(ISNUMBER($P4832),$P4832,IncPct)</f>
        <v/>
      </c>
      <c r="Y4832" s="39">
        <f>IF($W4832=0,0,MAX(0,MIN($W4832,IncMonth-1))+MAX(0,$W4832-IncMonth+1)*(1+$X4832))</f>
        <v/>
      </c>
      <c r="Z4832" s="40">
        <f>IF($C4832="",0,IFERROR(INDEX(Departments!$B$5:$B$54,MATCH($C4832,Departments!$A$5:$A$54,0)),0))</f>
        <v/>
      </c>
      <c r="AA4832" s="41">
        <f>N($L4832)*$Y4832</f>
        <v/>
      </c>
      <c r="AB4832" s="41">
        <f>N($M4832)*$Y4832</f>
        <v/>
      </c>
      <c r="AC4832" s="41">
        <f>$AA4832*$Z4832</f>
        <v/>
      </c>
      <c r="AD4832" s="41">
        <f>$AA4832*BonusMonths/12</f>
        <v/>
      </c>
      <c r="AE4832" s="41">
        <f>($AA4832+SI_Gross*$AB4832)*IF($Q4832=1,SI_O,SI_E)</f>
        <v/>
      </c>
      <c r="AF4832" s="41">
        <f>IF($Q4832=1,0,$AA4832*EOSB)</f>
        <v/>
      </c>
      <c r="AG4832" s="41">
        <f>$AN4832*$W4832</f>
        <v/>
      </c>
      <c r="AH4832" s="41">
        <f>SUM($AA4832:$AG4832)</f>
        <v/>
      </c>
      <c r="AI4832" s="41">
        <f>12*($AM4832+$AN4832)</f>
        <v/>
      </c>
      <c r="AJ4832" s="41">
        <f>$AM4832*((IncMonth-1)+(13-IncMonth)*(1+$X4832))+12*$AN4832</f>
        <v/>
      </c>
      <c r="AK4832" s="41">
        <f>IF($R4832=1,N($L4832)+N($M4832),0)</f>
        <v/>
      </c>
      <c r="AL4832">
        <f>IF($C4832="","",IF(N($L4832)&lt;=0,"Basic salary missing",IF(ISNA(MATCH($C4832,Departments!$A$5:$A$54,0)),"Department not on Departments sheet",IF(AND($I4832&lt;&gt;"",NOT(ISNUMBER($I4832))),"Date of birth is text, not a date",IF(AND($K4832&lt;&gt;"",NOT(ISNUMBER($K4832))),"Contract end is text, not a date","")))))</f>
        <v/>
      </c>
      <c r="AM4832" s="41">
        <f>IF($R4832=0,0,N($L4832)*(1+$Z4832+BonusMonths/12+IF($Q4832=1,0,EOSB))+N($M4832)+(N($L4832)+SI_Gross*N($M4832))*IF($Q4832=1,SI_O,SI_E))</f>
        <v/>
      </c>
      <c r="AN4832" s="41">
        <f>IF($R4832=0,0,(IF($Q4832=1,MedO,MedE+Ticket)+Training)/12)</f>
        <v/>
      </c>
    </row>
    <row r="4833">
      <c r="I4833" s="35" t="n"/>
      <c r="J4833" s="35" t="n"/>
      <c r="K4833" s="35" t="n"/>
      <c r="L4833" s="36" t="n"/>
      <c r="M4833" s="36" t="n"/>
      <c r="P4833" s="37" t="n"/>
      <c r="Q4833" s="38">
        <f>IF($C4833="",0,IF(OR(LOWER(TRIM($G4833))="omani",LOWER(TRIM($G4833))="oman",LOWER(TRIM($G4833))="om",LOWER(TRIM($G4833))="local"),1,0))</f>
        <v/>
      </c>
      <c r="R4833" s="38">
        <f>IF($C4833="",0,IF(OR(ISNUMBER(SEARCH("resign",$N4833)),ISNUMBER(SEARCH("terminat",$N4833)),ISNUMBER(SEARCH("inactive",$N4833)),ISNUMBER(SEARCH("vacan",$N4833)),ISNUMBER(SEARCH("deceased",$N4833)),ISNUMBER(SEARCH("separated",$N4833))),0,1))</f>
        <v/>
      </c>
      <c r="S4833">
        <f>IF(OR($R4833=0,NOT(ISNUMBER($I4833))),"",IFERROR(DATEDIF($I4833,DATE(FY,1,1),"y"),""))</f>
        <v/>
      </c>
      <c r="T4833">
        <f>IF(OR($R4833=0,NOT(ISNUMBER($J4833))),"",IFERROR(DATEDIF($J4833,DATE(FY,1,1),"y"),0))</f>
        <v/>
      </c>
      <c r="U4833" s="38">
        <f>IF(OR($R4833=0,NOT(ISNUMBER($I4833))),0,IF(YEAR($I4833)+IF($Q4833=1,RetAgeO,RetAgeE)=FY,MONTH($I4833),IF(YEAR($I4833)+IF($Q4833=1,RetAgeO,RetAgeE)&lt;FY,1,0)))</f>
        <v/>
      </c>
      <c r="V4833" s="38">
        <f>IF(OR($R4833=0,NOT(ISNUMBER($K4833))),0,IF(YEAR($K4833)=FY,MONTH($K4833),IF(YEAR($K4833)&lt;FY,1,0)))</f>
        <v/>
      </c>
      <c r="W4833" s="38">
        <f>IF($R4833=0,0,MIN(12,IF(AND(ISNUMBER($O4833),$O4833&gt;=1,$O4833&lt;=12),INT($O4833),12),IF(AND(RetireExit="Yes",$U4833&gt;0),$U4833,12),IF(AND(ContractExit="Yes",$V4833&gt;0),$V4833,12)))</f>
        <v/>
      </c>
      <c r="X4833" s="37">
        <f>IF(ISNUMBER($P4833),$P4833,IncPct)</f>
        <v/>
      </c>
      <c r="Y4833" s="39">
        <f>IF($W4833=0,0,MAX(0,MIN($W4833,IncMonth-1))+MAX(0,$W4833-IncMonth+1)*(1+$X4833))</f>
        <v/>
      </c>
      <c r="Z4833" s="40">
        <f>IF($C4833="",0,IFERROR(INDEX(Departments!$B$5:$B$54,MATCH($C4833,Departments!$A$5:$A$54,0)),0))</f>
        <v/>
      </c>
      <c r="AA4833" s="41">
        <f>N($L4833)*$Y4833</f>
        <v/>
      </c>
      <c r="AB4833" s="41">
        <f>N($M4833)*$Y4833</f>
        <v/>
      </c>
      <c r="AC4833" s="41">
        <f>$AA4833*$Z4833</f>
        <v/>
      </c>
      <c r="AD4833" s="41">
        <f>$AA4833*BonusMonths/12</f>
        <v/>
      </c>
      <c r="AE4833" s="41">
        <f>($AA4833+SI_Gross*$AB4833)*IF($Q4833=1,SI_O,SI_E)</f>
        <v/>
      </c>
      <c r="AF4833" s="41">
        <f>IF($Q4833=1,0,$AA4833*EOSB)</f>
        <v/>
      </c>
      <c r="AG4833" s="41">
        <f>$AN4833*$W4833</f>
        <v/>
      </c>
      <c r="AH4833" s="41">
        <f>SUM($AA4833:$AG4833)</f>
        <v/>
      </c>
      <c r="AI4833" s="41">
        <f>12*($AM4833+$AN4833)</f>
        <v/>
      </c>
      <c r="AJ4833" s="41">
        <f>$AM4833*((IncMonth-1)+(13-IncMonth)*(1+$X4833))+12*$AN4833</f>
        <v/>
      </c>
      <c r="AK4833" s="41">
        <f>IF($R4833=1,N($L4833)+N($M4833),0)</f>
        <v/>
      </c>
      <c r="AL4833">
        <f>IF($C4833="","",IF(N($L4833)&lt;=0,"Basic salary missing",IF(ISNA(MATCH($C4833,Departments!$A$5:$A$54,0)),"Department not on Departments sheet",IF(AND($I4833&lt;&gt;"",NOT(ISNUMBER($I4833))),"Date of birth is text, not a date",IF(AND($K4833&lt;&gt;"",NOT(ISNUMBER($K4833))),"Contract end is text, not a date","")))))</f>
        <v/>
      </c>
      <c r="AM4833" s="41">
        <f>IF($R4833=0,0,N($L4833)*(1+$Z4833+BonusMonths/12+IF($Q4833=1,0,EOSB))+N($M4833)+(N($L4833)+SI_Gross*N($M4833))*IF($Q4833=1,SI_O,SI_E))</f>
        <v/>
      </c>
      <c r="AN4833" s="41">
        <f>IF($R4833=0,0,(IF($Q4833=1,MedO,MedE+Ticket)+Training)/12)</f>
        <v/>
      </c>
    </row>
    <row r="4834">
      <c r="I4834" s="35" t="n"/>
      <c r="J4834" s="35" t="n"/>
      <c r="K4834" s="35" t="n"/>
      <c r="L4834" s="36" t="n"/>
      <c r="M4834" s="36" t="n"/>
      <c r="P4834" s="37" t="n"/>
      <c r="Q4834" s="38">
        <f>IF($C4834="",0,IF(OR(LOWER(TRIM($G4834))="omani",LOWER(TRIM($G4834))="oman",LOWER(TRIM($G4834))="om",LOWER(TRIM($G4834))="local"),1,0))</f>
        <v/>
      </c>
      <c r="R4834" s="38">
        <f>IF($C4834="",0,IF(OR(ISNUMBER(SEARCH("resign",$N4834)),ISNUMBER(SEARCH("terminat",$N4834)),ISNUMBER(SEARCH("inactive",$N4834)),ISNUMBER(SEARCH("vacan",$N4834)),ISNUMBER(SEARCH("deceased",$N4834)),ISNUMBER(SEARCH("separated",$N4834))),0,1))</f>
        <v/>
      </c>
      <c r="S4834">
        <f>IF(OR($R4834=0,NOT(ISNUMBER($I4834))),"",IFERROR(DATEDIF($I4834,DATE(FY,1,1),"y"),""))</f>
        <v/>
      </c>
      <c r="T4834">
        <f>IF(OR($R4834=0,NOT(ISNUMBER($J4834))),"",IFERROR(DATEDIF($J4834,DATE(FY,1,1),"y"),0))</f>
        <v/>
      </c>
      <c r="U4834" s="38">
        <f>IF(OR($R4834=0,NOT(ISNUMBER($I4834))),0,IF(YEAR($I4834)+IF($Q4834=1,RetAgeO,RetAgeE)=FY,MONTH($I4834),IF(YEAR($I4834)+IF($Q4834=1,RetAgeO,RetAgeE)&lt;FY,1,0)))</f>
        <v/>
      </c>
      <c r="V4834" s="38">
        <f>IF(OR($R4834=0,NOT(ISNUMBER($K4834))),0,IF(YEAR($K4834)=FY,MONTH($K4834),IF(YEAR($K4834)&lt;FY,1,0)))</f>
        <v/>
      </c>
      <c r="W4834" s="38">
        <f>IF($R4834=0,0,MIN(12,IF(AND(ISNUMBER($O4834),$O4834&gt;=1,$O4834&lt;=12),INT($O4834),12),IF(AND(RetireExit="Yes",$U4834&gt;0),$U4834,12),IF(AND(ContractExit="Yes",$V4834&gt;0),$V4834,12)))</f>
        <v/>
      </c>
      <c r="X4834" s="37">
        <f>IF(ISNUMBER($P4834),$P4834,IncPct)</f>
        <v/>
      </c>
      <c r="Y4834" s="39">
        <f>IF($W4834=0,0,MAX(0,MIN($W4834,IncMonth-1))+MAX(0,$W4834-IncMonth+1)*(1+$X4834))</f>
        <v/>
      </c>
      <c r="Z4834" s="40">
        <f>IF($C4834="",0,IFERROR(INDEX(Departments!$B$5:$B$54,MATCH($C4834,Departments!$A$5:$A$54,0)),0))</f>
        <v/>
      </c>
      <c r="AA4834" s="41">
        <f>N($L4834)*$Y4834</f>
        <v/>
      </c>
      <c r="AB4834" s="41">
        <f>N($M4834)*$Y4834</f>
        <v/>
      </c>
      <c r="AC4834" s="41">
        <f>$AA4834*$Z4834</f>
        <v/>
      </c>
      <c r="AD4834" s="41">
        <f>$AA4834*BonusMonths/12</f>
        <v/>
      </c>
      <c r="AE4834" s="41">
        <f>($AA4834+SI_Gross*$AB4834)*IF($Q4834=1,SI_O,SI_E)</f>
        <v/>
      </c>
      <c r="AF4834" s="41">
        <f>IF($Q4834=1,0,$AA4834*EOSB)</f>
        <v/>
      </c>
      <c r="AG4834" s="41">
        <f>$AN4834*$W4834</f>
        <v/>
      </c>
      <c r="AH4834" s="41">
        <f>SUM($AA4834:$AG4834)</f>
        <v/>
      </c>
      <c r="AI4834" s="41">
        <f>12*($AM4834+$AN4834)</f>
        <v/>
      </c>
      <c r="AJ4834" s="41">
        <f>$AM4834*((IncMonth-1)+(13-IncMonth)*(1+$X4834))+12*$AN4834</f>
        <v/>
      </c>
      <c r="AK4834" s="41">
        <f>IF($R4834=1,N($L4834)+N($M4834),0)</f>
        <v/>
      </c>
      <c r="AL4834">
        <f>IF($C4834="","",IF(N($L4834)&lt;=0,"Basic salary missing",IF(ISNA(MATCH($C4834,Departments!$A$5:$A$54,0)),"Department not on Departments sheet",IF(AND($I4834&lt;&gt;"",NOT(ISNUMBER($I4834))),"Date of birth is text, not a date",IF(AND($K4834&lt;&gt;"",NOT(ISNUMBER($K4834))),"Contract end is text, not a date","")))))</f>
        <v/>
      </c>
      <c r="AM4834" s="41">
        <f>IF($R4834=0,0,N($L4834)*(1+$Z4834+BonusMonths/12+IF($Q4834=1,0,EOSB))+N($M4834)+(N($L4834)+SI_Gross*N($M4834))*IF($Q4834=1,SI_O,SI_E))</f>
        <v/>
      </c>
      <c r="AN4834" s="41">
        <f>IF($R4834=0,0,(IF($Q4834=1,MedO,MedE+Ticket)+Training)/12)</f>
        <v/>
      </c>
    </row>
    <row r="4835">
      <c r="I4835" s="35" t="n"/>
      <c r="J4835" s="35" t="n"/>
      <c r="K4835" s="35" t="n"/>
      <c r="L4835" s="36" t="n"/>
      <c r="M4835" s="36" t="n"/>
      <c r="P4835" s="37" t="n"/>
      <c r="Q4835" s="38">
        <f>IF($C4835="",0,IF(OR(LOWER(TRIM($G4835))="omani",LOWER(TRIM($G4835))="oman",LOWER(TRIM($G4835))="om",LOWER(TRIM($G4835))="local"),1,0))</f>
        <v/>
      </c>
      <c r="R4835" s="38">
        <f>IF($C4835="",0,IF(OR(ISNUMBER(SEARCH("resign",$N4835)),ISNUMBER(SEARCH("terminat",$N4835)),ISNUMBER(SEARCH("inactive",$N4835)),ISNUMBER(SEARCH("vacan",$N4835)),ISNUMBER(SEARCH("deceased",$N4835)),ISNUMBER(SEARCH("separated",$N4835))),0,1))</f>
        <v/>
      </c>
      <c r="S4835">
        <f>IF(OR($R4835=0,NOT(ISNUMBER($I4835))),"",IFERROR(DATEDIF($I4835,DATE(FY,1,1),"y"),""))</f>
        <v/>
      </c>
      <c r="T4835">
        <f>IF(OR($R4835=0,NOT(ISNUMBER($J4835))),"",IFERROR(DATEDIF($J4835,DATE(FY,1,1),"y"),0))</f>
        <v/>
      </c>
      <c r="U4835" s="38">
        <f>IF(OR($R4835=0,NOT(ISNUMBER($I4835))),0,IF(YEAR($I4835)+IF($Q4835=1,RetAgeO,RetAgeE)=FY,MONTH($I4835),IF(YEAR($I4835)+IF($Q4835=1,RetAgeO,RetAgeE)&lt;FY,1,0)))</f>
        <v/>
      </c>
      <c r="V4835" s="38">
        <f>IF(OR($R4835=0,NOT(ISNUMBER($K4835))),0,IF(YEAR($K4835)=FY,MONTH($K4835),IF(YEAR($K4835)&lt;FY,1,0)))</f>
        <v/>
      </c>
      <c r="W4835" s="38">
        <f>IF($R4835=0,0,MIN(12,IF(AND(ISNUMBER($O4835),$O4835&gt;=1,$O4835&lt;=12),INT($O4835),12),IF(AND(RetireExit="Yes",$U4835&gt;0),$U4835,12),IF(AND(ContractExit="Yes",$V4835&gt;0),$V4835,12)))</f>
        <v/>
      </c>
      <c r="X4835" s="37">
        <f>IF(ISNUMBER($P4835),$P4835,IncPct)</f>
        <v/>
      </c>
      <c r="Y4835" s="39">
        <f>IF($W4835=0,0,MAX(0,MIN($W4835,IncMonth-1))+MAX(0,$W4835-IncMonth+1)*(1+$X4835))</f>
        <v/>
      </c>
      <c r="Z4835" s="40">
        <f>IF($C4835="",0,IFERROR(INDEX(Departments!$B$5:$B$54,MATCH($C4835,Departments!$A$5:$A$54,0)),0))</f>
        <v/>
      </c>
      <c r="AA4835" s="41">
        <f>N($L4835)*$Y4835</f>
        <v/>
      </c>
      <c r="AB4835" s="41">
        <f>N($M4835)*$Y4835</f>
        <v/>
      </c>
      <c r="AC4835" s="41">
        <f>$AA4835*$Z4835</f>
        <v/>
      </c>
      <c r="AD4835" s="41">
        <f>$AA4835*BonusMonths/12</f>
        <v/>
      </c>
      <c r="AE4835" s="41">
        <f>($AA4835+SI_Gross*$AB4835)*IF($Q4835=1,SI_O,SI_E)</f>
        <v/>
      </c>
      <c r="AF4835" s="41">
        <f>IF($Q4835=1,0,$AA4835*EOSB)</f>
        <v/>
      </c>
      <c r="AG4835" s="41">
        <f>$AN4835*$W4835</f>
        <v/>
      </c>
      <c r="AH4835" s="41">
        <f>SUM($AA4835:$AG4835)</f>
        <v/>
      </c>
      <c r="AI4835" s="41">
        <f>12*($AM4835+$AN4835)</f>
        <v/>
      </c>
      <c r="AJ4835" s="41">
        <f>$AM4835*((IncMonth-1)+(13-IncMonth)*(1+$X4835))+12*$AN4835</f>
        <v/>
      </c>
      <c r="AK4835" s="41">
        <f>IF($R4835=1,N($L4835)+N($M4835),0)</f>
        <v/>
      </c>
      <c r="AL4835">
        <f>IF($C4835="","",IF(N($L4835)&lt;=0,"Basic salary missing",IF(ISNA(MATCH($C4835,Departments!$A$5:$A$54,0)),"Department not on Departments sheet",IF(AND($I4835&lt;&gt;"",NOT(ISNUMBER($I4835))),"Date of birth is text, not a date",IF(AND($K4835&lt;&gt;"",NOT(ISNUMBER($K4835))),"Contract end is text, not a date","")))))</f>
        <v/>
      </c>
      <c r="AM4835" s="41">
        <f>IF($R4835=0,0,N($L4835)*(1+$Z4835+BonusMonths/12+IF($Q4835=1,0,EOSB))+N($M4835)+(N($L4835)+SI_Gross*N($M4835))*IF($Q4835=1,SI_O,SI_E))</f>
        <v/>
      </c>
      <c r="AN4835" s="41">
        <f>IF($R4835=0,0,(IF($Q4835=1,MedO,MedE+Ticket)+Training)/12)</f>
        <v/>
      </c>
    </row>
    <row r="4836">
      <c r="I4836" s="35" t="n"/>
      <c r="J4836" s="35" t="n"/>
      <c r="K4836" s="35" t="n"/>
      <c r="L4836" s="36" t="n"/>
      <c r="M4836" s="36" t="n"/>
      <c r="P4836" s="37" t="n"/>
      <c r="Q4836" s="38">
        <f>IF($C4836="",0,IF(OR(LOWER(TRIM($G4836))="omani",LOWER(TRIM($G4836))="oman",LOWER(TRIM($G4836))="om",LOWER(TRIM($G4836))="local"),1,0))</f>
        <v/>
      </c>
      <c r="R4836" s="38">
        <f>IF($C4836="",0,IF(OR(ISNUMBER(SEARCH("resign",$N4836)),ISNUMBER(SEARCH("terminat",$N4836)),ISNUMBER(SEARCH("inactive",$N4836)),ISNUMBER(SEARCH("vacan",$N4836)),ISNUMBER(SEARCH("deceased",$N4836)),ISNUMBER(SEARCH("separated",$N4836))),0,1))</f>
        <v/>
      </c>
      <c r="S4836">
        <f>IF(OR($R4836=0,NOT(ISNUMBER($I4836))),"",IFERROR(DATEDIF($I4836,DATE(FY,1,1),"y"),""))</f>
        <v/>
      </c>
      <c r="T4836">
        <f>IF(OR($R4836=0,NOT(ISNUMBER($J4836))),"",IFERROR(DATEDIF($J4836,DATE(FY,1,1),"y"),0))</f>
        <v/>
      </c>
      <c r="U4836" s="38">
        <f>IF(OR($R4836=0,NOT(ISNUMBER($I4836))),0,IF(YEAR($I4836)+IF($Q4836=1,RetAgeO,RetAgeE)=FY,MONTH($I4836),IF(YEAR($I4836)+IF($Q4836=1,RetAgeO,RetAgeE)&lt;FY,1,0)))</f>
        <v/>
      </c>
      <c r="V4836" s="38">
        <f>IF(OR($R4836=0,NOT(ISNUMBER($K4836))),0,IF(YEAR($K4836)=FY,MONTH($K4836),IF(YEAR($K4836)&lt;FY,1,0)))</f>
        <v/>
      </c>
      <c r="W4836" s="38">
        <f>IF($R4836=0,0,MIN(12,IF(AND(ISNUMBER($O4836),$O4836&gt;=1,$O4836&lt;=12),INT($O4836),12),IF(AND(RetireExit="Yes",$U4836&gt;0),$U4836,12),IF(AND(ContractExit="Yes",$V4836&gt;0),$V4836,12)))</f>
        <v/>
      </c>
      <c r="X4836" s="37">
        <f>IF(ISNUMBER($P4836),$P4836,IncPct)</f>
        <v/>
      </c>
      <c r="Y4836" s="39">
        <f>IF($W4836=0,0,MAX(0,MIN($W4836,IncMonth-1))+MAX(0,$W4836-IncMonth+1)*(1+$X4836))</f>
        <v/>
      </c>
      <c r="Z4836" s="40">
        <f>IF($C4836="",0,IFERROR(INDEX(Departments!$B$5:$B$54,MATCH($C4836,Departments!$A$5:$A$54,0)),0))</f>
        <v/>
      </c>
      <c r="AA4836" s="41">
        <f>N($L4836)*$Y4836</f>
        <v/>
      </c>
      <c r="AB4836" s="41">
        <f>N($M4836)*$Y4836</f>
        <v/>
      </c>
      <c r="AC4836" s="41">
        <f>$AA4836*$Z4836</f>
        <v/>
      </c>
      <c r="AD4836" s="41">
        <f>$AA4836*BonusMonths/12</f>
        <v/>
      </c>
      <c r="AE4836" s="41">
        <f>($AA4836+SI_Gross*$AB4836)*IF($Q4836=1,SI_O,SI_E)</f>
        <v/>
      </c>
      <c r="AF4836" s="41">
        <f>IF($Q4836=1,0,$AA4836*EOSB)</f>
        <v/>
      </c>
      <c r="AG4836" s="41">
        <f>$AN4836*$W4836</f>
        <v/>
      </c>
      <c r="AH4836" s="41">
        <f>SUM($AA4836:$AG4836)</f>
        <v/>
      </c>
      <c r="AI4836" s="41">
        <f>12*($AM4836+$AN4836)</f>
        <v/>
      </c>
      <c r="AJ4836" s="41">
        <f>$AM4836*((IncMonth-1)+(13-IncMonth)*(1+$X4836))+12*$AN4836</f>
        <v/>
      </c>
      <c r="AK4836" s="41">
        <f>IF($R4836=1,N($L4836)+N($M4836),0)</f>
        <v/>
      </c>
      <c r="AL4836">
        <f>IF($C4836="","",IF(N($L4836)&lt;=0,"Basic salary missing",IF(ISNA(MATCH($C4836,Departments!$A$5:$A$54,0)),"Department not on Departments sheet",IF(AND($I4836&lt;&gt;"",NOT(ISNUMBER($I4836))),"Date of birth is text, not a date",IF(AND($K4836&lt;&gt;"",NOT(ISNUMBER($K4836))),"Contract end is text, not a date","")))))</f>
        <v/>
      </c>
      <c r="AM4836" s="41">
        <f>IF($R4836=0,0,N($L4836)*(1+$Z4836+BonusMonths/12+IF($Q4836=1,0,EOSB))+N($M4836)+(N($L4836)+SI_Gross*N($M4836))*IF($Q4836=1,SI_O,SI_E))</f>
        <v/>
      </c>
      <c r="AN4836" s="41">
        <f>IF($R4836=0,0,(IF($Q4836=1,MedO,MedE+Ticket)+Training)/12)</f>
        <v/>
      </c>
    </row>
    <row r="4837">
      <c r="I4837" s="35" t="n"/>
      <c r="J4837" s="35" t="n"/>
      <c r="K4837" s="35" t="n"/>
      <c r="L4837" s="36" t="n"/>
      <c r="M4837" s="36" t="n"/>
      <c r="P4837" s="37" t="n"/>
      <c r="Q4837" s="38">
        <f>IF($C4837="",0,IF(OR(LOWER(TRIM($G4837))="omani",LOWER(TRIM($G4837))="oman",LOWER(TRIM($G4837))="om",LOWER(TRIM($G4837))="local"),1,0))</f>
        <v/>
      </c>
      <c r="R4837" s="38">
        <f>IF($C4837="",0,IF(OR(ISNUMBER(SEARCH("resign",$N4837)),ISNUMBER(SEARCH("terminat",$N4837)),ISNUMBER(SEARCH("inactive",$N4837)),ISNUMBER(SEARCH("vacan",$N4837)),ISNUMBER(SEARCH("deceased",$N4837)),ISNUMBER(SEARCH("separated",$N4837))),0,1))</f>
        <v/>
      </c>
      <c r="S4837">
        <f>IF(OR($R4837=0,NOT(ISNUMBER($I4837))),"",IFERROR(DATEDIF($I4837,DATE(FY,1,1),"y"),""))</f>
        <v/>
      </c>
      <c r="T4837">
        <f>IF(OR($R4837=0,NOT(ISNUMBER($J4837))),"",IFERROR(DATEDIF($J4837,DATE(FY,1,1),"y"),0))</f>
        <v/>
      </c>
      <c r="U4837" s="38">
        <f>IF(OR($R4837=0,NOT(ISNUMBER($I4837))),0,IF(YEAR($I4837)+IF($Q4837=1,RetAgeO,RetAgeE)=FY,MONTH($I4837),IF(YEAR($I4837)+IF($Q4837=1,RetAgeO,RetAgeE)&lt;FY,1,0)))</f>
        <v/>
      </c>
      <c r="V4837" s="38">
        <f>IF(OR($R4837=0,NOT(ISNUMBER($K4837))),0,IF(YEAR($K4837)=FY,MONTH($K4837),IF(YEAR($K4837)&lt;FY,1,0)))</f>
        <v/>
      </c>
      <c r="W4837" s="38">
        <f>IF($R4837=0,0,MIN(12,IF(AND(ISNUMBER($O4837),$O4837&gt;=1,$O4837&lt;=12),INT($O4837),12),IF(AND(RetireExit="Yes",$U4837&gt;0),$U4837,12),IF(AND(ContractExit="Yes",$V4837&gt;0),$V4837,12)))</f>
        <v/>
      </c>
      <c r="X4837" s="37">
        <f>IF(ISNUMBER($P4837),$P4837,IncPct)</f>
        <v/>
      </c>
      <c r="Y4837" s="39">
        <f>IF($W4837=0,0,MAX(0,MIN($W4837,IncMonth-1))+MAX(0,$W4837-IncMonth+1)*(1+$X4837))</f>
        <v/>
      </c>
      <c r="Z4837" s="40">
        <f>IF($C4837="",0,IFERROR(INDEX(Departments!$B$5:$B$54,MATCH($C4837,Departments!$A$5:$A$54,0)),0))</f>
        <v/>
      </c>
      <c r="AA4837" s="41">
        <f>N($L4837)*$Y4837</f>
        <v/>
      </c>
      <c r="AB4837" s="41">
        <f>N($M4837)*$Y4837</f>
        <v/>
      </c>
      <c r="AC4837" s="41">
        <f>$AA4837*$Z4837</f>
        <v/>
      </c>
      <c r="AD4837" s="41">
        <f>$AA4837*BonusMonths/12</f>
        <v/>
      </c>
      <c r="AE4837" s="41">
        <f>($AA4837+SI_Gross*$AB4837)*IF($Q4837=1,SI_O,SI_E)</f>
        <v/>
      </c>
      <c r="AF4837" s="41">
        <f>IF($Q4837=1,0,$AA4837*EOSB)</f>
        <v/>
      </c>
      <c r="AG4837" s="41">
        <f>$AN4837*$W4837</f>
        <v/>
      </c>
      <c r="AH4837" s="41">
        <f>SUM($AA4837:$AG4837)</f>
        <v/>
      </c>
      <c r="AI4837" s="41">
        <f>12*($AM4837+$AN4837)</f>
        <v/>
      </c>
      <c r="AJ4837" s="41">
        <f>$AM4837*((IncMonth-1)+(13-IncMonth)*(1+$X4837))+12*$AN4837</f>
        <v/>
      </c>
      <c r="AK4837" s="41">
        <f>IF($R4837=1,N($L4837)+N($M4837),0)</f>
        <v/>
      </c>
      <c r="AL4837">
        <f>IF($C4837="","",IF(N($L4837)&lt;=0,"Basic salary missing",IF(ISNA(MATCH($C4837,Departments!$A$5:$A$54,0)),"Department not on Departments sheet",IF(AND($I4837&lt;&gt;"",NOT(ISNUMBER($I4837))),"Date of birth is text, not a date",IF(AND($K4837&lt;&gt;"",NOT(ISNUMBER($K4837))),"Contract end is text, not a date","")))))</f>
        <v/>
      </c>
      <c r="AM4837" s="41">
        <f>IF($R4837=0,0,N($L4837)*(1+$Z4837+BonusMonths/12+IF($Q4837=1,0,EOSB))+N($M4837)+(N($L4837)+SI_Gross*N($M4837))*IF($Q4837=1,SI_O,SI_E))</f>
        <v/>
      </c>
      <c r="AN4837" s="41">
        <f>IF($R4837=0,0,(IF($Q4837=1,MedO,MedE+Ticket)+Training)/12)</f>
        <v/>
      </c>
    </row>
    <row r="4838">
      <c r="I4838" s="35" t="n"/>
      <c r="J4838" s="35" t="n"/>
      <c r="K4838" s="35" t="n"/>
      <c r="L4838" s="36" t="n"/>
      <c r="M4838" s="36" t="n"/>
      <c r="P4838" s="37" t="n"/>
      <c r="Q4838" s="38">
        <f>IF($C4838="",0,IF(OR(LOWER(TRIM($G4838))="omani",LOWER(TRIM($G4838))="oman",LOWER(TRIM($G4838))="om",LOWER(TRIM($G4838))="local"),1,0))</f>
        <v/>
      </c>
      <c r="R4838" s="38">
        <f>IF($C4838="",0,IF(OR(ISNUMBER(SEARCH("resign",$N4838)),ISNUMBER(SEARCH("terminat",$N4838)),ISNUMBER(SEARCH("inactive",$N4838)),ISNUMBER(SEARCH("vacan",$N4838)),ISNUMBER(SEARCH("deceased",$N4838)),ISNUMBER(SEARCH("separated",$N4838))),0,1))</f>
        <v/>
      </c>
      <c r="S4838">
        <f>IF(OR($R4838=0,NOT(ISNUMBER($I4838))),"",IFERROR(DATEDIF($I4838,DATE(FY,1,1),"y"),""))</f>
        <v/>
      </c>
      <c r="T4838">
        <f>IF(OR($R4838=0,NOT(ISNUMBER($J4838))),"",IFERROR(DATEDIF($J4838,DATE(FY,1,1),"y"),0))</f>
        <v/>
      </c>
      <c r="U4838" s="38">
        <f>IF(OR($R4838=0,NOT(ISNUMBER($I4838))),0,IF(YEAR($I4838)+IF($Q4838=1,RetAgeO,RetAgeE)=FY,MONTH($I4838),IF(YEAR($I4838)+IF($Q4838=1,RetAgeO,RetAgeE)&lt;FY,1,0)))</f>
        <v/>
      </c>
      <c r="V4838" s="38">
        <f>IF(OR($R4838=0,NOT(ISNUMBER($K4838))),0,IF(YEAR($K4838)=FY,MONTH($K4838),IF(YEAR($K4838)&lt;FY,1,0)))</f>
        <v/>
      </c>
      <c r="W4838" s="38">
        <f>IF($R4838=0,0,MIN(12,IF(AND(ISNUMBER($O4838),$O4838&gt;=1,$O4838&lt;=12),INT($O4838),12),IF(AND(RetireExit="Yes",$U4838&gt;0),$U4838,12),IF(AND(ContractExit="Yes",$V4838&gt;0),$V4838,12)))</f>
        <v/>
      </c>
      <c r="X4838" s="37">
        <f>IF(ISNUMBER($P4838),$P4838,IncPct)</f>
        <v/>
      </c>
      <c r="Y4838" s="39">
        <f>IF($W4838=0,0,MAX(0,MIN($W4838,IncMonth-1))+MAX(0,$W4838-IncMonth+1)*(1+$X4838))</f>
        <v/>
      </c>
      <c r="Z4838" s="40">
        <f>IF($C4838="",0,IFERROR(INDEX(Departments!$B$5:$B$54,MATCH($C4838,Departments!$A$5:$A$54,0)),0))</f>
        <v/>
      </c>
      <c r="AA4838" s="41">
        <f>N($L4838)*$Y4838</f>
        <v/>
      </c>
      <c r="AB4838" s="41">
        <f>N($M4838)*$Y4838</f>
        <v/>
      </c>
      <c r="AC4838" s="41">
        <f>$AA4838*$Z4838</f>
        <v/>
      </c>
      <c r="AD4838" s="41">
        <f>$AA4838*BonusMonths/12</f>
        <v/>
      </c>
      <c r="AE4838" s="41">
        <f>($AA4838+SI_Gross*$AB4838)*IF($Q4838=1,SI_O,SI_E)</f>
        <v/>
      </c>
      <c r="AF4838" s="41">
        <f>IF($Q4838=1,0,$AA4838*EOSB)</f>
        <v/>
      </c>
      <c r="AG4838" s="41">
        <f>$AN4838*$W4838</f>
        <v/>
      </c>
      <c r="AH4838" s="41">
        <f>SUM($AA4838:$AG4838)</f>
        <v/>
      </c>
      <c r="AI4838" s="41">
        <f>12*($AM4838+$AN4838)</f>
        <v/>
      </c>
      <c r="AJ4838" s="41">
        <f>$AM4838*((IncMonth-1)+(13-IncMonth)*(1+$X4838))+12*$AN4838</f>
        <v/>
      </c>
      <c r="AK4838" s="41">
        <f>IF($R4838=1,N($L4838)+N($M4838),0)</f>
        <v/>
      </c>
      <c r="AL4838">
        <f>IF($C4838="","",IF(N($L4838)&lt;=0,"Basic salary missing",IF(ISNA(MATCH($C4838,Departments!$A$5:$A$54,0)),"Department not on Departments sheet",IF(AND($I4838&lt;&gt;"",NOT(ISNUMBER($I4838))),"Date of birth is text, not a date",IF(AND($K4838&lt;&gt;"",NOT(ISNUMBER($K4838))),"Contract end is text, not a date","")))))</f>
        <v/>
      </c>
      <c r="AM4838" s="41">
        <f>IF($R4838=0,0,N($L4838)*(1+$Z4838+BonusMonths/12+IF($Q4838=1,0,EOSB))+N($M4838)+(N($L4838)+SI_Gross*N($M4838))*IF($Q4838=1,SI_O,SI_E))</f>
        <v/>
      </c>
      <c r="AN4838" s="41">
        <f>IF($R4838=0,0,(IF($Q4838=1,MedO,MedE+Ticket)+Training)/12)</f>
        <v/>
      </c>
    </row>
    <row r="4839">
      <c r="I4839" s="35" t="n"/>
      <c r="J4839" s="35" t="n"/>
      <c r="K4839" s="35" t="n"/>
      <c r="L4839" s="36" t="n"/>
      <c r="M4839" s="36" t="n"/>
      <c r="P4839" s="37" t="n"/>
      <c r="Q4839" s="38">
        <f>IF($C4839="",0,IF(OR(LOWER(TRIM($G4839))="omani",LOWER(TRIM($G4839))="oman",LOWER(TRIM($G4839))="om",LOWER(TRIM($G4839))="local"),1,0))</f>
        <v/>
      </c>
      <c r="R4839" s="38">
        <f>IF($C4839="",0,IF(OR(ISNUMBER(SEARCH("resign",$N4839)),ISNUMBER(SEARCH("terminat",$N4839)),ISNUMBER(SEARCH("inactive",$N4839)),ISNUMBER(SEARCH("vacan",$N4839)),ISNUMBER(SEARCH("deceased",$N4839)),ISNUMBER(SEARCH("separated",$N4839))),0,1))</f>
        <v/>
      </c>
      <c r="S4839">
        <f>IF(OR($R4839=0,NOT(ISNUMBER($I4839))),"",IFERROR(DATEDIF($I4839,DATE(FY,1,1),"y"),""))</f>
        <v/>
      </c>
      <c r="T4839">
        <f>IF(OR($R4839=0,NOT(ISNUMBER($J4839))),"",IFERROR(DATEDIF($J4839,DATE(FY,1,1),"y"),0))</f>
        <v/>
      </c>
      <c r="U4839" s="38">
        <f>IF(OR($R4839=0,NOT(ISNUMBER($I4839))),0,IF(YEAR($I4839)+IF($Q4839=1,RetAgeO,RetAgeE)=FY,MONTH($I4839),IF(YEAR($I4839)+IF($Q4839=1,RetAgeO,RetAgeE)&lt;FY,1,0)))</f>
        <v/>
      </c>
      <c r="V4839" s="38">
        <f>IF(OR($R4839=0,NOT(ISNUMBER($K4839))),0,IF(YEAR($K4839)=FY,MONTH($K4839),IF(YEAR($K4839)&lt;FY,1,0)))</f>
        <v/>
      </c>
      <c r="W4839" s="38">
        <f>IF($R4839=0,0,MIN(12,IF(AND(ISNUMBER($O4839),$O4839&gt;=1,$O4839&lt;=12),INT($O4839),12),IF(AND(RetireExit="Yes",$U4839&gt;0),$U4839,12),IF(AND(ContractExit="Yes",$V4839&gt;0),$V4839,12)))</f>
        <v/>
      </c>
      <c r="X4839" s="37">
        <f>IF(ISNUMBER($P4839),$P4839,IncPct)</f>
        <v/>
      </c>
      <c r="Y4839" s="39">
        <f>IF($W4839=0,0,MAX(0,MIN($W4839,IncMonth-1))+MAX(0,$W4839-IncMonth+1)*(1+$X4839))</f>
        <v/>
      </c>
      <c r="Z4839" s="40">
        <f>IF($C4839="",0,IFERROR(INDEX(Departments!$B$5:$B$54,MATCH($C4839,Departments!$A$5:$A$54,0)),0))</f>
        <v/>
      </c>
      <c r="AA4839" s="41">
        <f>N($L4839)*$Y4839</f>
        <v/>
      </c>
      <c r="AB4839" s="41">
        <f>N($M4839)*$Y4839</f>
        <v/>
      </c>
      <c r="AC4839" s="41">
        <f>$AA4839*$Z4839</f>
        <v/>
      </c>
      <c r="AD4839" s="41">
        <f>$AA4839*BonusMonths/12</f>
        <v/>
      </c>
      <c r="AE4839" s="41">
        <f>($AA4839+SI_Gross*$AB4839)*IF($Q4839=1,SI_O,SI_E)</f>
        <v/>
      </c>
      <c r="AF4839" s="41">
        <f>IF($Q4839=1,0,$AA4839*EOSB)</f>
        <v/>
      </c>
      <c r="AG4839" s="41">
        <f>$AN4839*$W4839</f>
        <v/>
      </c>
      <c r="AH4839" s="41">
        <f>SUM($AA4839:$AG4839)</f>
        <v/>
      </c>
      <c r="AI4839" s="41">
        <f>12*($AM4839+$AN4839)</f>
        <v/>
      </c>
      <c r="AJ4839" s="41">
        <f>$AM4839*((IncMonth-1)+(13-IncMonth)*(1+$X4839))+12*$AN4839</f>
        <v/>
      </c>
      <c r="AK4839" s="41">
        <f>IF($R4839=1,N($L4839)+N($M4839),0)</f>
        <v/>
      </c>
      <c r="AL4839">
        <f>IF($C4839="","",IF(N($L4839)&lt;=0,"Basic salary missing",IF(ISNA(MATCH($C4839,Departments!$A$5:$A$54,0)),"Department not on Departments sheet",IF(AND($I4839&lt;&gt;"",NOT(ISNUMBER($I4839))),"Date of birth is text, not a date",IF(AND($K4839&lt;&gt;"",NOT(ISNUMBER($K4839))),"Contract end is text, not a date","")))))</f>
        <v/>
      </c>
      <c r="AM4839" s="41">
        <f>IF($R4839=0,0,N($L4839)*(1+$Z4839+BonusMonths/12+IF($Q4839=1,0,EOSB))+N($M4839)+(N($L4839)+SI_Gross*N($M4839))*IF($Q4839=1,SI_O,SI_E))</f>
        <v/>
      </c>
      <c r="AN4839" s="41">
        <f>IF($R4839=0,0,(IF($Q4839=1,MedO,MedE+Ticket)+Training)/12)</f>
        <v/>
      </c>
    </row>
    <row r="4840">
      <c r="I4840" s="35" t="n"/>
      <c r="J4840" s="35" t="n"/>
      <c r="K4840" s="35" t="n"/>
      <c r="L4840" s="36" t="n"/>
      <c r="M4840" s="36" t="n"/>
      <c r="P4840" s="37" t="n"/>
      <c r="Q4840" s="38">
        <f>IF($C4840="",0,IF(OR(LOWER(TRIM($G4840))="omani",LOWER(TRIM($G4840))="oman",LOWER(TRIM($G4840))="om",LOWER(TRIM($G4840))="local"),1,0))</f>
        <v/>
      </c>
      <c r="R4840" s="38">
        <f>IF($C4840="",0,IF(OR(ISNUMBER(SEARCH("resign",$N4840)),ISNUMBER(SEARCH("terminat",$N4840)),ISNUMBER(SEARCH("inactive",$N4840)),ISNUMBER(SEARCH("vacan",$N4840)),ISNUMBER(SEARCH("deceased",$N4840)),ISNUMBER(SEARCH("separated",$N4840))),0,1))</f>
        <v/>
      </c>
      <c r="S4840">
        <f>IF(OR($R4840=0,NOT(ISNUMBER($I4840))),"",IFERROR(DATEDIF($I4840,DATE(FY,1,1),"y"),""))</f>
        <v/>
      </c>
      <c r="T4840">
        <f>IF(OR($R4840=0,NOT(ISNUMBER($J4840))),"",IFERROR(DATEDIF($J4840,DATE(FY,1,1),"y"),0))</f>
        <v/>
      </c>
      <c r="U4840" s="38">
        <f>IF(OR($R4840=0,NOT(ISNUMBER($I4840))),0,IF(YEAR($I4840)+IF($Q4840=1,RetAgeO,RetAgeE)=FY,MONTH($I4840),IF(YEAR($I4840)+IF($Q4840=1,RetAgeO,RetAgeE)&lt;FY,1,0)))</f>
        <v/>
      </c>
      <c r="V4840" s="38">
        <f>IF(OR($R4840=0,NOT(ISNUMBER($K4840))),0,IF(YEAR($K4840)=FY,MONTH($K4840),IF(YEAR($K4840)&lt;FY,1,0)))</f>
        <v/>
      </c>
      <c r="W4840" s="38">
        <f>IF($R4840=0,0,MIN(12,IF(AND(ISNUMBER($O4840),$O4840&gt;=1,$O4840&lt;=12),INT($O4840),12),IF(AND(RetireExit="Yes",$U4840&gt;0),$U4840,12),IF(AND(ContractExit="Yes",$V4840&gt;0),$V4840,12)))</f>
        <v/>
      </c>
      <c r="X4840" s="37">
        <f>IF(ISNUMBER($P4840),$P4840,IncPct)</f>
        <v/>
      </c>
      <c r="Y4840" s="39">
        <f>IF($W4840=0,0,MAX(0,MIN($W4840,IncMonth-1))+MAX(0,$W4840-IncMonth+1)*(1+$X4840))</f>
        <v/>
      </c>
      <c r="Z4840" s="40">
        <f>IF($C4840="",0,IFERROR(INDEX(Departments!$B$5:$B$54,MATCH($C4840,Departments!$A$5:$A$54,0)),0))</f>
        <v/>
      </c>
      <c r="AA4840" s="41">
        <f>N($L4840)*$Y4840</f>
        <v/>
      </c>
      <c r="AB4840" s="41">
        <f>N($M4840)*$Y4840</f>
        <v/>
      </c>
      <c r="AC4840" s="41">
        <f>$AA4840*$Z4840</f>
        <v/>
      </c>
      <c r="AD4840" s="41">
        <f>$AA4840*BonusMonths/12</f>
        <v/>
      </c>
      <c r="AE4840" s="41">
        <f>($AA4840+SI_Gross*$AB4840)*IF($Q4840=1,SI_O,SI_E)</f>
        <v/>
      </c>
      <c r="AF4840" s="41">
        <f>IF($Q4840=1,0,$AA4840*EOSB)</f>
        <v/>
      </c>
      <c r="AG4840" s="41">
        <f>$AN4840*$W4840</f>
        <v/>
      </c>
      <c r="AH4840" s="41">
        <f>SUM($AA4840:$AG4840)</f>
        <v/>
      </c>
      <c r="AI4840" s="41">
        <f>12*($AM4840+$AN4840)</f>
        <v/>
      </c>
      <c r="AJ4840" s="41">
        <f>$AM4840*((IncMonth-1)+(13-IncMonth)*(1+$X4840))+12*$AN4840</f>
        <v/>
      </c>
      <c r="AK4840" s="41">
        <f>IF($R4840=1,N($L4840)+N($M4840),0)</f>
        <v/>
      </c>
      <c r="AL4840">
        <f>IF($C4840="","",IF(N($L4840)&lt;=0,"Basic salary missing",IF(ISNA(MATCH($C4840,Departments!$A$5:$A$54,0)),"Department not on Departments sheet",IF(AND($I4840&lt;&gt;"",NOT(ISNUMBER($I4840))),"Date of birth is text, not a date",IF(AND($K4840&lt;&gt;"",NOT(ISNUMBER($K4840))),"Contract end is text, not a date","")))))</f>
        <v/>
      </c>
      <c r="AM4840" s="41">
        <f>IF($R4840=0,0,N($L4840)*(1+$Z4840+BonusMonths/12+IF($Q4840=1,0,EOSB))+N($M4840)+(N($L4840)+SI_Gross*N($M4840))*IF($Q4840=1,SI_O,SI_E))</f>
        <v/>
      </c>
      <c r="AN4840" s="41">
        <f>IF($R4840=0,0,(IF($Q4840=1,MedO,MedE+Ticket)+Training)/12)</f>
        <v/>
      </c>
    </row>
    <row r="4841">
      <c r="I4841" s="35" t="n"/>
      <c r="J4841" s="35" t="n"/>
      <c r="K4841" s="35" t="n"/>
      <c r="L4841" s="36" t="n"/>
      <c r="M4841" s="36" t="n"/>
      <c r="P4841" s="37" t="n"/>
      <c r="Q4841" s="38">
        <f>IF($C4841="",0,IF(OR(LOWER(TRIM($G4841))="omani",LOWER(TRIM($G4841))="oman",LOWER(TRIM($G4841))="om",LOWER(TRIM($G4841))="local"),1,0))</f>
        <v/>
      </c>
      <c r="R4841" s="38">
        <f>IF($C4841="",0,IF(OR(ISNUMBER(SEARCH("resign",$N4841)),ISNUMBER(SEARCH("terminat",$N4841)),ISNUMBER(SEARCH("inactive",$N4841)),ISNUMBER(SEARCH("vacan",$N4841)),ISNUMBER(SEARCH("deceased",$N4841)),ISNUMBER(SEARCH("separated",$N4841))),0,1))</f>
        <v/>
      </c>
      <c r="S4841">
        <f>IF(OR($R4841=0,NOT(ISNUMBER($I4841))),"",IFERROR(DATEDIF($I4841,DATE(FY,1,1),"y"),""))</f>
        <v/>
      </c>
      <c r="T4841">
        <f>IF(OR($R4841=0,NOT(ISNUMBER($J4841))),"",IFERROR(DATEDIF($J4841,DATE(FY,1,1),"y"),0))</f>
        <v/>
      </c>
      <c r="U4841" s="38">
        <f>IF(OR($R4841=0,NOT(ISNUMBER($I4841))),0,IF(YEAR($I4841)+IF($Q4841=1,RetAgeO,RetAgeE)=FY,MONTH($I4841),IF(YEAR($I4841)+IF($Q4841=1,RetAgeO,RetAgeE)&lt;FY,1,0)))</f>
        <v/>
      </c>
      <c r="V4841" s="38">
        <f>IF(OR($R4841=0,NOT(ISNUMBER($K4841))),0,IF(YEAR($K4841)=FY,MONTH($K4841),IF(YEAR($K4841)&lt;FY,1,0)))</f>
        <v/>
      </c>
      <c r="W4841" s="38">
        <f>IF($R4841=0,0,MIN(12,IF(AND(ISNUMBER($O4841),$O4841&gt;=1,$O4841&lt;=12),INT($O4841),12),IF(AND(RetireExit="Yes",$U4841&gt;0),$U4841,12),IF(AND(ContractExit="Yes",$V4841&gt;0),$V4841,12)))</f>
        <v/>
      </c>
      <c r="X4841" s="37">
        <f>IF(ISNUMBER($P4841),$P4841,IncPct)</f>
        <v/>
      </c>
      <c r="Y4841" s="39">
        <f>IF($W4841=0,0,MAX(0,MIN($W4841,IncMonth-1))+MAX(0,$W4841-IncMonth+1)*(1+$X4841))</f>
        <v/>
      </c>
      <c r="Z4841" s="40">
        <f>IF($C4841="",0,IFERROR(INDEX(Departments!$B$5:$B$54,MATCH($C4841,Departments!$A$5:$A$54,0)),0))</f>
        <v/>
      </c>
      <c r="AA4841" s="41">
        <f>N($L4841)*$Y4841</f>
        <v/>
      </c>
      <c r="AB4841" s="41">
        <f>N($M4841)*$Y4841</f>
        <v/>
      </c>
      <c r="AC4841" s="41">
        <f>$AA4841*$Z4841</f>
        <v/>
      </c>
      <c r="AD4841" s="41">
        <f>$AA4841*BonusMonths/12</f>
        <v/>
      </c>
      <c r="AE4841" s="41">
        <f>($AA4841+SI_Gross*$AB4841)*IF($Q4841=1,SI_O,SI_E)</f>
        <v/>
      </c>
      <c r="AF4841" s="41">
        <f>IF($Q4841=1,0,$AA4841*EOSB)</f>
        <v/>
      </c>
      <c r="AG4841" s="41">
        <f>$AN4841*$W4841</f>
        <v/>
      </c>
      <c r="AH4841" s="41">
        <f>SUM($AA4841:$AG4841)</f>
        <v/>
      </c>
      <c r="AI4841" s="41">
        <f>12*($AM4841+$AN4841)</f>
        <v/>
      </c>
      <c r="AJ4841" s="41">
        <f>$AM4841*((IncMonth-1)+(13-IncMonth)*(1+$X4841))+12*$AN4841</f>
        <v/>
      </c>
      <c r="AK4841" s="41">
        <f>IF($R4841=1,N($L4841)+N($M4841),0)</f>
        <v/>
      </c>
      <c r="AL4841">
        <f>IF($C4841="","",IF(N($L4841)&lt;=0,"Basic salary missing",IF(ISNA(MATCH($C4841,Departments!$A$5:$A$54,0)),"Department not on Departments sheet",IF(AND($I4841&lt;&gt;"",NOT(ISNUMBER($I4841))),"Date of birth is text, not a date",IF(AND($K4841&lt;&gt;"",NOT(ISNUMBER($K4841))),"Contract end is text, not a date","")))))</f>
        <v/>
      </c>
      <c r="AM4841" s="41">
        <f>IF($R4841=0,0,N($L4841)*(1+$Z4841+BonusMonths/12+IF($Q4841=1,0,EOSB))+N($M4841)+(N($L4841)+SI_Gross*N($M4841))*IF($Q4841=1,SI_O,SI_E))</f>
        <v/>
      </c>
      <c r="AN4841" s="41">
        <f>IF($R4841=0,0,(IF($Q4841=1,MedO,MedE+Ticket)+Training)/12)</f>
        <v/>
      </c>
    </row>
    <row r="4842">
      <c r="I4842" s="35" t="n"/>
      <c r="J4842" s="35" t="n"/>
      <c r="K4842" s="35" t="n"/>
      <c r="L4842" s="36" t="n"/>
      <c r="M4842" s="36" t="n"/>
      <c r="P4842" s="37" t="n"/>
      <c r="Q4842" s="38">
        <f>IF($C4842="",0,IF(OR(LOWER(TRIM($G4842))="omani",LOWER(TRIM($G4842))="oman",LOWER(TRIM($G4842))="om",LOWER(TRIM($G4842))="local"),1,0))</f>
        <v/>
      </c>
      <c r="R4842" s="38">
        <f>IF($C4842="",0,IF(OR(ISNUMBER(SEARCH("resign",$N4842)),ISNUMBER(SEARCH("terminat",$N4842)),ISNUMBER(SEARCH("inactive",$N4842)),ISNUMBER(SEARCH("vacan",$N4842)),ISNUMBER(SEARCH("deceased",$N4842)),ISNUMBER(SEARCH("separated",$N4842))),0,1))</f>
        <v/>
      </c>
      <c r="S4842">
        <f>IF(OR($R4842=0,NOT(ISNUMBER($I4842))),"",IFERROR(DATEDIF($I4842,DATE(FY,1,1),"y"),""))</f>
        <v/>
      </c>
      <c r="T4842">
        <f>IF(OR($R4842=0,NOT(ISNUMBER($J4842))),"",IFERROR(DATEDIF($J4842,DATE(FY,1,1),"y"),0))</f>
        <v/>
      </c>
      <c r="U4842" s="38">
        <f>IF(OR($R4842=0,NOT(ISNUMBER($I4842))),0,IF(YEAR($I4842)+IF($Q4842=1,RetAgeO,RetAgeE)=FY,MONTH($I4842),IF(YEAR($I4842)+IF($Q4842=1,RetAgeO,RetAgeE)&lt;FY,1,0)))</f>
        <v/>
      </c>
      <c r="V4842" s="38">
        <f>IF(OR($R4842=0,NOT(ISNUMBER($K4842))),0,IF(YEAR($K4842)=FY,MONTH($K4842),IF(YEAR($K4842)&lt;FY,1,0)))</f>
        <v/>
      </c>
      <c r="W4842" s="38">
        <f>IF($R4842=0,0,MIN(12,IF(AND(ISNUMBER($O4842),$O4842&gt;=1,$O4842&lt;=12),INT($O4842),12),IF(AND(RetireExit="Yes",$U4842&gt;0),$U4842,12),IF(AND(ContractExit="Yes",$V4842&gt;0),$V4842,12)))</f>
        <v/>
      </c>
      <c r="X4842" s="37">
        <f>IF(ISNUMBER($P4842),$P4842,IncPct)</f>
        <v/>
      </c>
      <c r="Y4842" s="39">
        <f>IF($W4842=0,0,MAX(0,MIN($W4842,IncMonth-1))+MAX(0,$W4842-IncMonth+1)*(1+$X4842))</f>
        <v/>
      </c>
      <c r="Z4842" s="40">
        <f>IF($C4842="",0,IFERROR(INDEX(Departments!$B$5:$B$54,MATCH($C4842,Departments!$A$5:$A$54,0)),0))</f>
        <v/>
      </c>
      <c r="AA4842" s="41">
        <f>N($L4842)*$Y4842</f>
        <v/>
      </c>
      <c r="AB4842" s="41">
        <f>N($M4842)*$Y4842</f>
        <v/>
      </c>
      <c r="AC4842" s="41">
        <f>$AA4842*$Z4842</f>
        <v/>
      </c>
      <c r="AD4842" s="41">
        <f>$AA4842*BonusMonths/12</f>
        <v/>
      </c>
      <c r="AE4842" s="41">
        <f>($AA4842+SI_Gross*$AB4842)*IF($Q4842=1,SI_O,SI_E)</f>
        <v/>
      </c>
      <c r="AF4842" s="41">
        <f>IF($Q4842=1,0,$AA4842*EOSB)</f>
        <v/>
      </c>
      <c r="AG4842" s="41">
        <f>$AN4842*$W4842</f>
        <v/>
      </c>
      <c r="AH4842" s="41">
        <f>SUM($AA4842:$AG4842)</f>
        <v/>
      </c>
      <c r="AI4842" s="41">
        <f>12*($AM4842+$AN4842)</f>
        <v/>
      </c>
      <c r="AJ4842" s="41">
        <f>$AM4842*((IncMonth-1)+(13-IncMonth)*(1+$X4842))+12*$AN4842</f>
        <v/>
      </c>
      <c r="AK4842" s="41">
        <f>IF($R4842=1,N($L4842)+N($M4842),0)</f>
        <v/>
      </c>
      <c r="AL4842">
        <f>IF($C4842="","",IF(N($L4842)&lt;=0,"Basic salary missing",IF(ISNA(MATCH($C4842,Departments!$A$5:$A$54,0)),"Department not on Departments sheet",IF(AND($I4842&lt;&gt;"",NOT(ISNUMBER($I4842))),"Date of birth is text, not a date",IF(AND($K4842&lt;&gt;"",NOT(ISNUMBER($K4842))),"Contract end is text, not a date","")))))</f>
        <v/>
      </c>
      <c r="AM4842" s="41">
        <f>IF($R4842=0,0,N($L4842)*(1+$Z4842+BonusMonths/12+IF($Q4842=1,0,EOSB))+N($M4842)+(N($L4842)+SI_Gross*N($M4842))*IF($Q4842=1,SI_O,SI_E))</f>
        <v/>
      </c>
      <c r="AN4842" s="41">
        <f>IF($R4842=0,0,(IF($Q4842=1,MedO,MedE+Ticket)+Training)/12)</f>
        <v/>
      </c>
    </row>
    <row r="4843">
      <c r="I4843" s="35" t="n"/>
      <c r="J4843" s="35" t="n"/>
      <c r="K4843" s="35" t="n"/>
      <c r="L4843" s="36" t="n"/>
      <c r="M4843" s="36" t="n"/>
      <c r="P4843" s="37" t="n"/>
      <c r="Q4843" s="38">
        <f>IF($C4843="",0,IF(OR(LOWER(TRIM($G4843))="omani",LOWER(TRIM($G4843))="oman",LOWER(TRIM($G4843))="om",LOWER(TRIM($G4843))="local"),1,0))</f>
        <v/>
      </c>
      <c r="R4843" s="38">
        <f>IF($C4843="",0,IF(OR(ISNUMBER(SEARCH("resign",$N4843)),ISNUMBER(SEARCH("terminat",$N4843)),ISNUMBER(SEARCH("inactive",$N4843)),ISNUMBER(SEARCH("vacan",$N4843)),ISNUMBER(SEARCH("deceased",$N4843)),ISNUMBER(SEARCH("separated",$N4843))),0,1))</f>
        <v/>
      </c>
      <c r="S4843">
        <f>IF(OR($R4843=0,NOT(ISNUMBER($I4843))),"",IFERROR(DATEDIF($I4843,DATE(FY,1,1),"y"),""))</f>
        <v/>
      </c>
      <c r="T4843">
        <f>IF(OR($R4843=0,NOT(ISNUMBER($J4843))),"",IFERROR(DATEDIF($J4843,DATE(FY,1,1),"y"),0))</f>
        <v/>
      </c>
      <c r="U4843" s="38">
        <f>IF(OR($R4843=0,NOT(ISNUMBER($I4843))),0,IF(YEAR($I4843)+IF($Q4843=1,RetAgeO,RetAgeE)=FY,MONTH($I4843),IF(YEAR($I4843)+IF($Q4843=1,RetAgeO,RetAgeE)&lt;FY,1,0)))</f>
        <v/>
      </c>
      <c r="V4843" s="38">
        <f>IF(OR($R4843=0,NOT(ISNUMBER($K4843))),0,IF(YEAR($K4843)=FY,MONTH($K4843),IF(YEAR($K4843)&lt;FY,1,0)))</f>
        <v/>
      </c>
      <c r="W4843" s="38">
        <f>IF($R4843=0,0,MIN(12,IF(AND(ISNUMBER($O4843),$O4843&gt;=1,$O4843&lt;=12),INT($O4843),12),IF(AND(RetireExit="Yes",$U4843&gt;0),$U4843,12),IF(AND(ContractExit="Yes",$V4843&gt;0),$V4843,12)))</f>
        <v/>
      </c>
      <c r="X4843" s="37">
        <f>IF(ISNUMBER($P4843),$P4843,IncPct)</f>
        <v/>
      </c>
      <c r="Y4843" s="39">
        <f>IF($W4843=0,0,MAX(0,MIN($W4843,IncMonth-1))+MAX(0,$W4843-IncMonth+1)*(1+$X4843))</f>
        <v/>
      </c>
      <c r="Z4843" s="40">
        <f>IF($C4843="",0,IFERROR(INDEX(Departments!$B$5:$B$54,MATCH($C4843,Departments!$A$5:$A$54,0)),0))</f>
        <v/>
      </c>
      <c r="AA4843" s="41">
        <f>N($L4843)*$Y4843</f>
        <v/>
      </c>
      <c r="AB4843" s="41">
        <f>N($M4843)*$Y4843</f>
        <v/>
      </c>
      <c r="AC4843" s="41">
        <f>$AA4843*$Z4843</f>
        <v/>
      </c>
      <c r="AD4843" s="41">
        <f>$AA4843*BonusMonths/12</f>
        <v/>
      </c>
      <c r="AE4843" s="41">
        <f>($AA4843+SI_Gross*$AB4843)*IF($Q4843=1,SI_O,SI_E)</f>
        <v/>
      </c>
      <c r="AF4843" s="41">
        <f>IF($Q4843=1,0,$AA4843*EOSB)</f>
        <v/>
      </c>
      <c r="AG4843" s="41">
        <f>$AN4843*$W4843</f>
        <v/>
      </c>
      <c r="AH4843" s="41">
        <f>SUM($AA4843:$AG4843)</f>
        <v/>
      </c>
      <c r="AI4843" s="41">
        <f>12*($AM4843+$AN4843)</f>
        <v/>
      </c>
      <c r="AJ4843" s="41">
        <f>$AM4843*((IncMonth-1)+(13-IncMonth)*(1+$X4843))+12*$AN4843</f>
        <v/>
      </c>
      <c r="AK4843" s="41">
        <f>IF($R4843=1,N($L4843)+N($M4843),0)</f>
        <v/>
      </c>
      <c r="AL4843">
        <f>IF($C4843="","",IF(N($L4843)&lt;=0,"Basic salary missing",IF(ISNA(MATCH($C4843,Departments!$A$5:$A$54,0)),"Department not on Departments sheet",IF(AND($I4843&lt;&gt;"",NOT(ISNUMBER($I4843))),"Date of birth is text, not a date",IF(AND($K4843&lt;&gt;"",NOT(ISNUMBER($K4843))),"Contract end is text, not a date","")))))</f>
        <v/>
      </c>
      <c r="AM4843" s="41">
        <f>IF($R4843=0,0,N($L4843)*(1+$Z4843+BonusMonths/12+IF($Q4843=1,0,EOSB))+N($M4843)+(N($L4843)+SI_Gross*N($M4843))*IF($Q4843=1,SI_O,SI_E))</f>
        <v/>
      </c>
      <c r="AN4843" s="41">
        <f>IF($R4843=0,0,(IF($Q4843=1,MedO,MedE+Ticket)+Training)/12)</f>
        <v/>
      </c>
    </row>
    <row r="4844">
      <c r="I4844" s="35" t="n"/>
      <c r="J4844" s="35" t="n"/>
      <c r="K4844" s="35" t="n"/>
      <c r="L4844" s="36" t="n"/>
      <c r="M4844" s="36" t="n"/>
      <c r="P4844" s="37" t="n"/>
      <c r="Q4844" s="38">
        <f>IF($C4844="",0,IF(OR(LOWER(TRIM($G4844))="omani",LOWER(TRIM($G4844))="oman",LOWER(TRIM($G4844))="om",LOWER(TRIM($G4844))="local"),1,0))</f>
        <v/>
      </c>
      <c r="R4844" s="38">
        <f>IF($C4844="",0,IF(OR(ISNUMBER(SEARCH("resign",$N4844)),ISNUMBER(SEARCH("terminat",$N4844)),ISNUMBER(SEARCH("inactive",$N4844)),ISNUMBER(SEARCH("vacan",$N4844)),ISNUMBER(SEARCH("deceased",$N4844)),ISNUMBER(SEARCH("separated",$N4844))),0,1))</f>
        <v/>
      </c>
      <c r="S4844">
        <f>IF(OR($R4844=0,NOT(ISNUMBER($I4844))),"",IFERROR(DATEDIF($I4844,DATE(FY,1,1),"y"),""))</f>
        <v/>
      </c>
      <c r="T4844">
        <f>IF(OR($R4844=0,NOT(ISNUMBER($J4844))),"",IFERROR(DATEDIF($J4844,DATE(FY,1,1),"y"),0))</f>
        <v/>
      </c>
      <c r="U4844" s="38">
        <f>IF(OR($R4844=0,NOT(ISNUMBER($I4844))),0,IF(YEAR($I4844)+IF($Q4844=1,RetAgeO,RetAgeE)=FY,MONTH($I4844),IF(YEAR($I4844)+IF($Q4844=1,RetAgeO,RetAgeE)&lt;FY,1,0)))</f>
        <v/>
      </c>
      <c r="V4844" s="38">
        <f>IF(OR($R4844=0,NOT(ISNUMBER($K4844))),0,IF(YEAR($K4844)=FY,MONTH($K4844),IF(YEAR($K4844)&lt;FY,1,0)))</f>
        <v/>
      </c>
      <c r="W4844" s="38">
        <f>IF($R4844=0,0,MIN(12,IF(AND(ISNUMBER($O4844),$O4844&gt;=1,$O4844&lt;=12),INT($O4844),12),IF(AND(RetireExit="Yes",$U4844&gt;0),$U4844,12),IF(AND(ContractExit="Yes",$V4844&gt;0),$V4844,12)))</f>
        <v/>
      </c>
      <c r="X4844" s="37">
        <f>IF(ISNUMBER($P4844),$P4844,IncPct)</f>
        <v/>
      </c>
      <c r="Y4844" s="39">
        <f>IF($W4844=0,0,MAX(0,MIN($W4844,IncMonth-1))+MAX(0,$W4844-IncMonth+1)*(1+$X4844))</f>
        <v/>
      </c>
      <c r="Z4844" s="40">
        <f>IF($C4844="",0,IFERROR(INDEX(Departments!$B$5:$B$54,MATCH($C4844,Departments!$A$5:$A$54,0)),0))</f>
        <v/>
      </c>
      <c r="AA4844" s="41">
        <f>N($L4844)*$Y4844</f>
        <v/>
      </c>
      <c r="AB4844" s="41">
        <f>N($M4844)*$Y4844</f>
        <v/>
      </c>
      <c r="AC4844" s="41">
        <f>$AA4844*$Z4844</f>
        <v/>
      </c>
      <c r="AD4844" s="41">
        <f>$AA4844*BonusMonths/12</f>
        <v/>
      </c>
      <c r="AE4844" s="41">
        <f>($AA4844+SI_Gross*$AB4844)*IF($Q4844=1,SI_O,SI_E)</f>
        <v/>
      </c>
      <c r="AF4844" s="41">
        <f>IF($Q4844=1,0,$AA4844*EOSB)</f>
        <v/>
      </c>
      <c r="AG4844" s="41">
        <f>$AN4844*$W4844</f>
        <v/>
      </c>
      <c r="AH4844" s="41">
        <f>SUM($AA4844:$AG4844)</f>
        <v/>
      </c>
      <c r="AI4844" s="41">
        <f>12*($AM4844+$AN4844)</f>
        <v/>
      </c>
      <c r="AJ4844" s="41">
        <f>$AM4844*((IncMonth-1)+(13-IncMonth)*(1+$X4844))+12*$AN4844</f>
        <v/>
      </c>
      <c r="AK4844" s="41">
        <f>IF($R4844=1,N($L4844)+N($M4844),0)</f>
        <v/>
      </c>
      <c r="AL4844">
        <f>IF($C4844="","",IF(N($L4844)&lt;=0,"Basic salary missing",IF(ISNA(MATCH($C4844,Departments!$A$5:$A$54,0)),"Department not on Departments sheet",IF(AND($I4844&lt;&gt;"",NOT(ISNUMBER($I4844))),"Date of birth is text, not a date",IF(AND($K4844&lt;&gt;"",NOT(ISNUMBER($K4844))),"Contract end is text, not a date","")))))</f>
        <v/>
      </c>
      <c r="AM4844" s="41">
        <f>IF($R4844=0,0,N($L4844)*(1+$Z4844+BonusMonths/12+IF($Q4844=1,0,EOSB))+N($M4844)+(N($L4844)+SI_Gross*N($M4844))*IF($Q4844=1,SI_O,SI_E))</f>
        <v/>
      </c>
      <c r="AN4844" s="41">
        <f>IF($R4844=0,0,(IF($Q4844=1,MedO,MedE+Ticket)+Training)/12)</f>
        <v/>
      </c>
    </row>
    <row r="4845">
      <c r="I4845" s="35" t="n"/>
      <c r="J4845" s="35" t="n"/>
      <c r="K4845" s="35" t="n"/>
      <c r="L4845" s="36" t="n"/>
      <c r="M4845" s="36" t="n"/>
      <c r="P4845" s="37" t="n"/>
      <c r="Q4845" s="38">
        <f>IF($C4845="",0,IF(OR(LOWER(TRIM($G4845))="omani",LOWER(TRIM($G4845))="oman",LOWER(TRIM($G4845))="om",LOWER(TRIM($G4845))="local"),1,0))</f>
        <v/>
      </c>
      <c r="R4845" s="38">
        <f>IF($C4845="",0,IF(OR(ISNUMBER(SEARCH("resign",$N4845)),ISNUMBER(SEARCH("terminat",$N4845)),ISNUMBER(SEARCH("inactive",$N4845)),ISNUMBER(SEARCH("vacan",$N4845)),ISNUMBER(SEARCH("deceased",$N4845)),ISNUMBER(SEARCH("separated",$N4845))),0,1))</f>
        <v/>
      </c>
      <c r="S4845">
        <f>IF(OR($R4845=0,NOT(ISNUMBER($I4845))),"",IFERROR(DATEDIF($I4845,DATE(FY,1,1),"y"),""))</f>
        <v/>
      </c>
      <c r="T4845">
        <f>IF(OR($R4845=0,NOT(ISNUMBER($J4845))),"",IFERROR(DATEDIF($J4845,DATE(FY,1,1),"y"),0))</f>
        <v/>
      </c>
      <c r="U4845" s="38">
        <f>IF(OR($R4845=0,NOT(ISNUMBER($I4845))),0,IF(YEAR($I4845)+IF($Q4845=1,RetAgeO,RetAgeE)=FY,MONTH($I4845),IF(YEAR($I4845)+IF($Q4845=1,RetAgeO,RetAgeE)&lt;FY,1,0)))</f>
        <v/>
      </c>
      <c r="V4845" s="38">
        <f>IF(OR($R4845=0,NOT(ISNUMBER($K4845))),0,IF(YEAR($K4845)=FY,MONTH($K4845),IF(YEAR($K4845)&lt;FY,1,0)))</f>
        <v/>
      </c>
      <c r="W4845" s="38">
        <f>IF($R4845=0,0,MIN(12,IF(AND(ISNUMBER($O4845),$O4845&gt;=1,$O4845&lt;=12),INT($O4845),12),IF(AND(RetireExit="Yes",$U4845&gt;0),$U4845,12),IF(AND(ContractExit="Yes",$V4845&gt;0),$V4845,12)))</f>
        <v/>
      </c>
      <c r="X4845" s="37">
        <f>IF(ISNUMBER($P4845),$P4845,IncPct)</f>
        <v/>
      </c>
      <c r="Y4845" s="39">
        <f>IF($W4845=0,0,MAX(0,MIN($W4845,IncMonth-1))+MAX(0,$W4845-IncMonth+1)*(1+$X4845))</f>
        <v/>
      </c>
      <c r="Z4845" s="40">
        <f>IF($C4845="",0,IFERROR(INDEX(Departments!$B$5:$B$54,MATCH($C4845,Departments!$A$5:$A$54,0)),0))</f>
        <v/>
      </c>
      <c r="AA4845" s="41">
        <f>N($L4845)*$Y4845</f>
        <v/>
      </c>
      <c r="AB4845" s="41">
        <f>N($M4845)*$Y4845</f>
        <v/>
      </c>
      <c r="AC4845" s="41">
        <f>$AA4845*$Z4845</f>
        <v/>
      </c>
      <c r="AD4845" s="41">
        <f>$AA4845*BonusMonths/12</f>
        <v/>
      </c>
      <c r="AE4845" s="41">
        <f>($AA4845+SI_Gross*$AB4845)*IF($Q4845=1,SI_O,SI_E)</f>
        <v/>
      </c>
      <c r="AF4845" s="41">
        <f>IF($Q4845=1,0,$AA4845*EOSB)</f>
        <v/>
      </c>
      <c r="AG4845" s="41">
        <f>$AN4845*$W4845</f>
        <v/>
      </c>
      <c r="AH4845" s="41">
        <f>SUM($AA4845:$AG4845)</f>
        <v/>
      </c>
      <c r="AI4845" s="41">
        <f>12*($AM4845+$AN4845)</f>
        <v/>
      </c>
      <c r="AJ4845" s="41">
        <f>$AM4845*((IncMonth-1)+(13-IncMonth)*(1+$X4845))+12*$AN4845</f>
        <v/>
      </c>
      <c r="AK4845" s="41">
        <f>IF($R4845=1,N($L4845)+N($M4845),0)</f>
        <v/>
      </c>
      <c r="AL4845">
        <f>IF($C4845="","",IF(N($L4845)&lt;=0,"Basic salary missing",IF(ISNA(MATCH($C4845,Departments!$A$5:$A$54,0)),"Department not on Departments sheet",IF(AND($I4845&lt;&gt;"",NOT(ISNUMBER($I4845))),"Date of birth is text, not a date",IF(AND($K4845&lt;&gt;"",NOT(ISNUMBER($K4845))),"Contract end is text, not a date","")))))</f>
        <v/>
      </c>
      <c r="AM4845" s="41">
        <f>IF($R4845=0,0,N($L4845)*(1+$Z4845+BonusMonths/12+IF($Q4845=1,0,EOSB))+N($M4845)+(N($L4845)+SI_Gross*N($M4845))*IF($Q4845=1,SI_O,SI_E))</f>
        <v/>
      </c>
      <c r="AN4845" s="41">
        <f>IF($R4845=0,0,(IF($Q4845=1,MedO,MedE+Ticket)+Training)/12)</f>
        <v/>
      </c>
    </row>
    <row r="4846">
      <c r="I4846" s="35" t="n"/>
      <c r="J4846" s="35" t="n"/>
      <c r="K4846" s="35" t="n"/>
      <c r="L4846" s="36" t="n"/>
      <c r="M4846" s="36" t="n"/>
      <c r="P4846" s="37" t="n"/>
      <c r="Q4846" s="38">
        <f>IF($C4846="",0,IF(OR(LOWER(TRIM($G4846))="omani",LOWER(TRIM($G4846))="oman",LOWER(TRIM($G4846))="om",LOWER(TRIM($G4846))="local"),1,0))</f>
        <v/>
      </c>
      <c r="R4846" s="38">
        <f>IF($C4846="",0,IF(OR(ISNUMBER(SEARCH("resign",$N4846)),ISNUMBER(SEARCH("terminat",$N4846)),ISNUMBER(SEARCH("inactive",$N4846)),ISNUMBER(SEARCH("vacan",$N4846)),ISNUMBER(SEARCH("deceased",$N4846)),ISNUMBER(SEARCH("separated",$N4846))),0,1))</f>
        <v/>
      </c>
      <c r="S4846">
        <f>IF(OR($R4846=0,NOT(ISNUMBER($I4846))),"",IFERROR(DATEDIF($I4846,DATE(FY,1,1),"y"),""))</f>
        <v/>
      </c>
      <c r="T4846">
        <f>IF(OR($R4846=0,NOT(ISNUMBER($J4846))),"",IFERROR(DATEDIF($J4846,DATE(FY,1,1),"y"),0))</f>
        <v/>
      </c>
      <c r="U4846" s="38">
        <f>IF(OR($R4846=0,NOT(ISNUMBER($I4846))),0,IF(YEAR($I4846)+IF($Q4846=1,RetAgeO,RetAgeE)=FY,MONTH($I4846),IF(YEAR($I4846)+IF($Q4846=1,RetAgeO,RetAgeE)&lt;FY,1,0)))</f>
        <v/>
      </c>
      <c r="V4846" s="38">
        <f>IF(OR($R4846=0,NOT(ISNUMBER($K4846))),0,IF(YEAR($K4846)=FY,MONTH($K4846),IF(YEAR($K4846)&lt;FY,1,0)))</f>
        <v/>
      </c>
      <c r="W4846" s="38">
        <f>IF($R4846=0,0,MIN(12,IF(AND(ISNUMBER($O4846),$O4846&gt;=1,$O4846&lt;=12),INT($O4846),12),IF(AND(RetireExit="Yes",$U4846&gt;0),$U4846,12),IF(AND(ContractExit="Yes",$V4846&gt;0),$V4846,12)))</f>
        <v/>
      </c>
      <c r="X4846" s="37">
        <f>IF(ISNUMBER($P4846),$P4846,IncPct)</f>
        <v/>
      </c>
      <c r="Y4846" s="39">
        <f>IF($W4846=0,0,MAX(0,MIN($W4846,IncMonth-1))+MAX(0,$W4846-IncMonth+1)*(1+$X4846))</f>
        <v/>
      </c>
      <c r="Z4846" s="40">
        <f>IF($C4846="",0,IFERROR(INDEX(Departments!$B$5:$B$54,MATCH($C4846,Departments!$A$5:$A$54,0)),0))</f>
        <v/>
      </c>
      <c r="AA4846" s="41">
        <f>N($L4846)*$Y4846</f>
        <v/>
      </c>
      <c r="AB4846" s="41">
        <f>N($M4846)*$Y4846</f>
        <v/>
      </c>
      <c r="AC4846" s="41">
        <f>$AA4846*$Z4846</f>
        <v/>
      </c>
      <c r="AD4846" s="41">
        <f>$AA4846*BonusMonths/12</f>
        <v/>
      </c>
      <c r="AE4846" s="41">
        <f>($AA4846+SI_Gross*$AB4846)*IF($Q4846=1,SI_O,SI_E)</f>
        <v/>
      </c>
      <c r="AF4846" s="41">
        <f>IF($Q4846=1,0,$AA4846*EOSB)</f>
        <v/>
      </c>
      <c r="AG4846" s="41">
        <f>$AN4846*$W4846</f>
        <v/>
      </c>
      <c r="AH4846" s="41">
        <f>SUM($AA4846:$AG4846)</f>
        <v/>
      </c>
      <c r="AI4846" s="41">
        <f>12*($AM4846+$AN4846)</f>
        <v/>
      </c>
      <c r="AJ4846" s="41">
        <f>$AM4846*((IncMonth-1)+(13-IncMonth)*(1+$X4846))+12*$AN4846</f>
        <v/>
      </c>
      <c r="AK4846" s="41">
        <f>IF($R4846=1,N($L4846)+N($M4846),0)</f>
        <v/>
      </c>
      <c r="AL4846">
        <f>IF($C4846="","",IF(N($L4846)&lt;=0,"Basic salary missing",IF(ISNA(MATCH($C4846,Departments!$A$5:$A$54,0)),"Department not on Departments sheet",IF(AND($I4846&lt;&gt;"",NOT(ISNUMBER($I4846))),"Date of birth is text, not a date",IF(AND($K4846&lt;&gt;"",NOT(ISNUMBER($K4846))),"Contract end is text, not a date","")))))</f>
        <v/>
      </c>
      <c r="AM4846" s="41">
        <f>IF($R4846=0,0,N($L4846)*(1+$Z4846+BonusMonths/12+IF($Q4846=1,0,EOSB))+N($M4846)+(N($L4846)+SI_Gross*N($M4846))*IF($Q4846=1,SI_O,SI_E))</f>
        <v/>
      </c>
      <c r="AN4846" s="41">
        <f>IF($R4846=0,0,(IF($Q4846=1,MedO,MedE+Ticket)+Training)/12)</f>
        <v/>
      </c>
    </row>
    <row r="4847">
      <c r="I4847" s="35" t="n"/>
      <c r="J4847" s="35" t="n"/>
      <c r="K4847" s="35" t="n"/>
      <c r="L4847" s="36" t="n"/>
      <c r="M4847" s="36" t="n"/>
      <c r="P4847" s="37" t="n"/>
      <c r="Q4847" s="38">
        <f>IF($C4847="",0,IF(OR(LOWER(TRIM($G4847))="omani",LOWER(TRIM($G4847))="oman",LOWER(TRIM($G4847))="om",LOWER(TRIM($G4847))="local"),1,0))</f>
        <v/>
      </c>
      <c r="R4847" s="38">
        <f>IF($C4847="",0,IF(OR(ISNUMBER(SEARCH("resign",$N4847)),ISNUMBER(SEARCH("terminat",$N4847)),ISNUMBER(SEARCH("inactive",$N4847)),ISNUMBER(SEARCH("vacan",$N4847)),ISNUMBER(SEARCH("deceased",$N4847)),ISNUMBER(SEARCH("separated",$N4847))),0,1))</f>
        <v/>
      </c>
      <c r="S4847">
        <f>IF(OR($R4847=0,NOT(ISNUMBER($I4847))),"",IFERROR(DATEDIF($I4847,DATE(FY,1,1),"y"),""))</f>
        <v/>
      </c>
      <c r="T4847">
        <f>IF(OR($R4847=0,NOT(ISNUMBER($J4847))),"",IFERROR(DATEDIF($J4847,DATE(FY,1,1),"y"),0))</f>
        <v/>
      </c>
      <c r="U4847" s="38">
        <f>IF(OR($R4847=0,NOT(ISNUMBER($I4847))),0,IF(YEAR($I4847)+IF($Q4847=1,RetAgeO,RetAgeE)=FY,MONTH($I4847),IF(YEAR($I4847)+IF($Q4847=1,RetAgeO,RetAgeE)&lt;FY,1,0)))</f>
        <v/>
      </c>
      <c r="V4847" s="38">
        <f>IF(OR($R4847=0,NOT(ISNUMBER($K4847))),0,IF(YEAR($K4847)=FY,MONTH($K4847),IF(YEAR($K4847)&lt;FY,1,0)))</f>
        <v/>
      </c>
      <c r="W4847" s="38">
        <f>IF($R4847=0,0,MIN(12,IF(AND(ISNUMBER($O4847),$O4847&gt;=1,$O4847&lt;=12),INT($O4847),12),IF(AND(RetireExit="Yes",$U4847&gt;0),$U4847,12),IF(AND(ContractExit="Yes",$V4847&gt;0),$V4847,12)))</f>
        <v/>
      </c>
      <c r="X4847" s="37">
        <f>IF(ISNUMBER($P4847),$P4847,IncPct)</f>
        <v/>
      </c>
      <c r="Y4847" s="39">
        <f>IF($W4847=0,0,MAX(0,MIN($W4847,IncMonth-1))+MAX(0,$W4847-IncMonth+1)*(1+$X4847))</f>
        <v/>
      </c>
      <c r="Z4847" s="40">
        <f>IF($C4847="",0,IFERROR(INDEX(Departments!$B$5:$B$54,MATCH($C4847,Departments!$A$5:$A$54,0)),0))</f>
        <v/>
      </c>
      <c r="AA4847" s="41">
        <f>N($L4847)*$Y4847</f>
        <v/>
      </c>
      <c r="AB4847" s="41">
        <f>N($M4847)*$Y4847</f>
        <v/>
      </c>
      <c r="AC4847" s="41">
        <f>$AA4847*$Z4847</f>
        <v/>
      </c>
      <c r="AD4847" s="41">
        <f>$AA4847*BonusMonths/12</f>
        <v/>
      </c>
      <c r="AE4847" s="41">
        <f>($AA4847+SI_Gross*$AB4847)*IF($Q4847=1,SI_O,SI_E)</f>
        <v/>
      </c>
      <c r="AF4847" s="41">
        <f>IF($Q4847=1,0,$AA4847*EOSB)</f>
        <v/>
      </c>
      <c r="AG4847" s="41">
        <f>$AN4847*$W4847</f>
        <v/>
      </c>
      <c r="AH4847" s="41">
        <f>SUM($AA4847:$AG4847)</f>
        <v/>
      </c>
      <c r="AI4847" s="41">
        <f>12*($AM4847+$AN4847)</f>
        <v/>
      </c>
      <c r="AJ4847" s="41">
        <f>$AM4847*((IncMonth-1)+(13-IncMonth)*(1+$X4847))+12*$AN4847</f>
        <v/>
      </c>
      <c r="AK4847" s="41">
        <f>IF($R4847=1,N($L4847)+N($M4847),0)</f>
        <v/>
      </c>
      <c r="AL4847">
        <f>IF($C4847="","",IF(N($L4847)&lt;=0,"Basic salary missing",IF(ISNA(MATCH($C4847,Departments!$A$5:$A$54,0)),"Department not on Departments sheet",IF(AND($I4847&lt;&gt;"",NOT(ISNUMBER($I4847))),"Date of birth is text, not a date",IF(AND($K4847&lt;&gt;"",NOT(ISNUMBER($K4847))),"Contract end is text, not a date","")))))</f>
        <v/>
      </c>
      <c r="AM4847" s="41">
        <f>IF($R4847=0,0,N($L4847)*(1+$Z4847+BonusMonths/12+IF($Q4847=1,0,EOSB))+N($M4847)+(N($L4847)+SI_Gross*N($M4847))*IF($Q4847=1,SI_O,SI_E))</f>
        <v/>
      </c>
      <c r="AN4847" s="41">
        <f>IF($R4847=0,0,(IF($Q4847=1,MedO,MedE+Ticket)+Training)/12)</f>
        <v/>
      </c>
    </row>
    <row r="4848">
      <c r="I4848" s="35" t="n"/>
      <c r="J4848" s="35" t="n"/>
      <c r="K4848" s="35" t="n"/>
      <c r="L4848" s="36" t="n"/>
      <c r="M4848" s="36" t="n"/>
      <c r="P4848" s="37" t="n"/>
      <c r="Q4848" s="38">
        <f>IF($C4848="",0,IF(OR(LOWER(TRIM($G4848))="omani",LOWER(TRIM($G4848))="oman",LOWER(TRIM($G4848))="om",LOWER(TRIM($G4848))="local"),1,0))</f>
        <v/>
      </c>
      <c r="R4848" s="38">
        <f>IF($C4848="",0,IF(OR(ISNUMBER(SEARCH("resign",$N4848)),ISNUMBER(SEARCH("terminat",$N4848)),ISNUMBER(SEARCH("inactive",$N4848)),ISNUMBER(SEARCH("vacan",$N4848)),ISNUMBER(SEARCH("deceased",$N4848)),ISNUMBER(SEARCH("separated",$N4848))),0,1))</f>
        <v/>
      </c>
      <c r="S4848">
        <f>IF(OR($R4848=0,NOT(ISNUMBER($I4848))),"",IFERROR(DATEDIF($I4848,DATE(FY,1,1),"y"),""))</f>
        <v/>
      </c>
      <c r="T4848">
        <f>IF(OR($R4848=0,NOT(ISNUMBER($J4848))),"",IFERROR(DATEDIF($J4848,DATE(FY,1,1),"y"),0))</f>
        <v/>
      </c>
      <c r="U4848" s="38">
        <f>IF(OR($R4848=0,NOT(ISNUMBER($I4848))),0,IF(YEAR($I4848)+IF($Q4848=1,RetAgeO,RetAgeE)=FY,MONTH($I4848),IF(YEAR($I4848)+IF($Q4848=1,RetAgeO,RetAgeE)&lt;FY,1,0)))</f>
        <v/>
      </c>
      <c r="V4848" s="38">
        <f>IF(OR($R4848=0,NOT(ISNUMBER($K4848))),0,IF(YEAR($K4848)=FY,MONTH($K4848),IF(YEAR($K4848)&lt;FY,1,0)))</f>
        <v/>
      </c>
      <c r="W4848" s="38">
        <f>IF($R4848=0,0,MIN(12,IF(AND(ISNUMBER($O4848),$O4848&gt;=1,$O4848&lt;=12),INT($O4848),12),IF(AND(RetireExit="Yes",$U4848&gt;0),$U4848,12),IF(AND(ContractExit="Yes",$V4848&gt;0),$V4848,12)))</f>
        <v/>
      </c>
      <c r="X4848" s="37">
        <f>IF(ISNUMBER($P4848),$P4848,IncPct)</f>
        <v/>
      </c>
      <c r="Y4848" s="39">
        <f>IF($W4848=0,0,MAX(0,MIN($W4848,IncMonth-1))+MAX(0,$W4848-IncMonth+1)*(1+$X4848))</f>
        <v/>
      </c>
      <c r="Z4848" s="40">
        <f>IF($C4848="",0,IFERROR(INDEX(Departments!$B$5:$B$54,MATCH($C4848,Departments!$A$5:$A$54,0)),0))</f>
        <v/>
      </c>
      <c r="AA4848" s="41">
        <f>N($L4848)*$Y4848</f>
        <v/>
      </c>
      <c r="AB4848" s="41">
        <f>N($M4848)*$Y4848</f>
        <v/>
      </c>
      <c r="AC4848" s="41">
        <f>$AA4848*$Z4848</f>
        <v/>
      </c>
      <c r="AD4848" s="41">
        <f>$AA4848*BonusMonths/12</f>
        <v/>
      </c>
      <c r="AE4848" s="41">
        <f>($AA4848+SI_Gross*$AB4848)*IF($Q4848=1,SI_O,SI_E)</f>
        <v/>
      </c>
      <c r="AF4848" s="41">
        <f>IF($Q4848=1,0,$AA4848*EOSB)</f>
        <v/>
      </c>
      <c r="AG4848" s="41">
        <f>$AN4848*$W4848</f>
        <v/>
      </c>
      <c r="AH4848" s="41">
        <f>SUM($AA4848:$AG4848)</f>
        <v/>
      </c>
      <c r="AI4848" s="41">
        <f>12*($AM4848+$AN4848)</f>
        <v/>
      </c>
      <c r="AJ4848" s="41">
        <f>$AM4848*((IncMonth-1)+(13-IncMonth)*(1+$X4848))+12*$AN4848</f>
        <v/>
      </c>
      <c r="AK4848" s="41">
        <f>IF($R4848=1,N($L4848)+N($M4848),0)</f>
        <v/>
      </c>
      <c r="AL4848">
        <f>IF($C4848="","",IF(N($L4848)&lt;=0,"Basic salary missing",IF(ISNA(MATCH($C4848,Departments!$A$5:$A$54,0)),"Department not on Departments sheet",IF(AND($I4848&lt;&gt;"",NOT(ISNUMBER($I4848))),"Date of birth is text, not a date",IF(AND($K4848&lt;&gt;"",NOT(ISNUMBER($K4848))),"Contract end is text, not a date","")))))</f>
        <v/>
      </c>
      <c r="AM4848" s="41">
        <f>IF($R4848=0,0,N($L4848)*(1+$Z4848+BonusMonths/12+IF($Q4848=1,0,EOSB))+N($M4848)+(N($L4848)+SI_Gross*N($M4848))*IF($Q4848=1,SI_O,SI_E))</f>
        <v/>
      </c>
      <c r="AN4848" s="41">
        <f>IF($R4848=0,0,(IF($Q4848=1,MedO,MedE+Ticket)+Training)/12)</f>
        <v/>
      </c>
    </row>
    <row r="4849">
      <c r="I4849" s="35" t="n"/>
      <c r="J4849" s="35" t="n"/>
      <c r="K4849" s="35" t="n"/>
      <c r="L4849" s="36" t="n"/>
      <c r="M4849" s="36" t="n"/>
      <c r="P4849" s="37" t="n"/>
      <c r="Q4849" s="38">
        <f>IF($C4849="",0,IF(OR(LOWER(TRIM($G4849))="omani",LOWER(TRIM($G4849))="oman",LOWER(TRIM($G4849))="om",LOWER(TRIM($G4849))="local"),1,0))</f>
        <v/>
      </c>
      <c r="R4849" s="38">
        <f>IF($C4849="",0,IF(OR(ISNUMBER(SEARCH("resign",$N4849)),ISNUMBER(SEARCH("terminat",$N4849)),ISNUMBER(SEARCH("inactive",$N4849)),ISNUMBER(SEARCH("vacan",$N4849)),ISNUMBER(SEARCH("deceased",$N4849)),ISNUMBER(SEARCH("separated",$N4849))),0,1))</f>
        <v/>
      </c>
      <c r="S4849">
        <f>IF(OR($R4849=0,NOT(ISNUMBER($I4849))),"",IFERROR(DATEDIF($I4849,DATE(FY,1,1),"y"),""))</f>
        <v/>
      </c>
      <c r="T4849">
        <f>IF(OR($R4849=0,NOT(ISNUMBER($J4849))),"",IFERROR(DATEDIF($J4849,DATE(FY,1,1),"y"),0))</f>
        <v/>
      </c>
      <c r="U4849" s="38">
        <f>IF(OR($R4849=0,NOT(ISNUMBER($I4849))),0,IF(YEAR($I4849)+IF($Q4849=1,RetAgeO,RetAgeE)=FY,MONTH($I4849),IF(YEAR($I4849)+IF($Q4849=1,RetAgeO,RetAgeE)&lt;FY,1,0)))</f>
        <v/>
      </c>
      <c r="V4849" s="38">
        <f>IF(OR($R4849=0,NOT(ISNUMBER($K4849))),0,IF(YEAR($K4849)=FY,MONTH($K4849),IF(YEAR($K4849)&lt;FY,1,0)))</f>
        <v/>
      </c>
      <c r="W4849" s="38">
        <f>IF($R4849=0,0,MIN(12,IF(AND(ISNUMBER($O4849),$O4849&gt;=1,$O4849&lt;=12),INT($O4849),12),IF(AND(RetireExit="Yes",$U4849&gt;0),$U4849,12),IF(AND(ContractExit="Yes",$V4849&gt;0),$V4849,12)))</f>
        <v/>
      </c>
      <c r="X4849" s="37">
        <f>IF(ISNUMBER($P4849),$P4849,IncPct)</f>
        <v/>
      </c>
      <c r="Y4849" s="39">
        <f>IF($W4849=0,0,MAX(0,MIN($W4849,IncMonth-1))+MAX(0,$W4849-IncMonth+1)*(1+$X4849))</f>
        <v/>
      </c>
      <c r="Z4849" s="40">
        <f>IF($C4849="",0,IFERROR(INDEX(Departments!$B$5:$B$54,MATCH($C4849,Departments!$A$5:$A$54,0)),0))</f>
        <v/>
      </c>
      <c r="AA4849" s="41">
        <f>N($L4849)*$Y4849</f>
        <v/>
      </c>
      <c r="AB4849" s="41">
        <f>N($M4849)*$Y4849</f>
        <v/>
      </c>
      <c r="AC4849" s="41">
        <f>$AA4849*$Z4849</f>
        <v/>
      </c>
      <c r="AD4849" s="41">
        <f>$AA4849*BonusMonths/12</f>
        <v/>
      </c>
      <c r="AE4849" s="41">
        <f>($AA4849+SI_Gross*$AB4849)*IF($Q4849=1,SI_O,SI_E)</f>
        <v/>
      </c>
      <c r="AF4849" s="41">
        <f>IF($Q4849=1,0,$AA4849*EOSB)</f>
        <v/>
      </c>
      <c r="AG4849" s="41">
        <f>$AN4849*$W4849</f>
        <v/>
      </c>
      <c r="AH4849" s="41">
        <f>SUM($AA4849:$AG4849)</f>
        <v/>
      </c>
      <c r="AI4849" s="41">
        <f>12*($AM4849+$AN4849)</f>
        <v/>
      </c>
      <c r="AJ4849" s="41">
        <f>$AM4849*((IncMonth-1)+(13-IncMonth)*(1+$X4849))+12*$AN4849</f>
        <v/>
      </c>
      <c r="AK4849" s="41">
        <f>IF($R4849=1,N($L4849)+N($M4849),0)</f>
        <v/>
      </c>
      <c r="AL4849">
        <f>IF($C4849="","",IF(N($L4849)&lt;=0,"Basic salary missing",IF(ISNA(MATCH($C4849,Departments!$A$5:$A$54,0)),"Department not on Departments sheet",IF(AND($I4849&lt;&gt;"",NOT(ISNUMBER($I4849))),"Date of birth is text, not a date",IF(AND($K4849&lt;&gt;"",NOT(ISNUMBER($K4849))),"Contract end is text, not a date","")))))</f>
        <v/>
      </c>
      <c r="AM4849" s="41">
        <f>IF($R4849=0,0,N($L4849)*(1+$Z4849+BonusMonths/12+IF($Q4849=1,0,EOSB))+N($M4849)+(N($L4849)+SI_Gross*N($M4849))*IF($Q4849=1,SI_O,SI_E))</f>
        <v/>
      </c>
      <c r="AN4849" s="41">
        <f>IF($R4849=0,0,(IF($Q4849=1,MedO,MedE+Ticket)+Training)/12)</f>
        <v/>
      </c>
    </row>
    <row r="4850">
      <c r="I4850" s="35" t="n"/>
      <c r="J4850" s="35" t="n"/>
      <c r="K4850" s="35" t="n"/>
      <c r="L4850" s="36" t="n"/>
      <c r="M4850" s="36" t="n"/>
      <c r="P4850" s="37" t="n"/>
      <c r="Q4850" s="38">
        <f>IF($C4850="",0,IF(OR(LOWER(TRIM($G4850))="omani",LOWER(TRIM($G4850))="oman",LOWER(TRIM($G4850))="om",LOWER(TRIM($G4850))="local"),1,0))</f>
        <v/>
      </c>
      <c r="R4850" s="38">
        <f>IF($C4850="",0,IF(OR(ISNUMBER(SEARCH("resign",$N4850)),ISNUMBER(SEARCH("terminat",$N4850)),ISNUMBER(SEARCH("inactive",$N4850)),ISNUMBER(SEARCH("vacan",$N4850)),ISNUMBER(SEARCH("deceased",$N4850)),ISNUMBER(SEARCH("separated",$N4850))),0,1))</f>
        <v/>
      </c>
      <c r="S4850">
        <f>IF(OR($R4850=0,NOT(ISNUMBER($I4850))),"",IFERROR(DATEDIF($I4850,DATE(FY,1,1),"y"),""))</f>
        <v/>
      </c>
      <c r="T4850">
        <f>IF(OR($R4850=0,NOT(ISNUMBER($J4850))),"",IFERROR(DATEDIF($J4850,DATE(FY,1,1),"y"),0))</f>
        <v/>
      </c>
      <c r="U4850" s="38">
        <f>IF(OR($R4850=0,NOT(ISNUMBER($I4850))),0,IF(YEAR($I4850)+IF($Q4850=1,RetAgeO,RetAgeE)=FY,MONTH($I4850),IF(YEAR($I4850)+IF($Q4850=1,RetAgeO,RetAgeE)&lt;FY,1,0)))</f>
        <v/>
      </c>
      <c r="V4850" s="38">
        <f>IF(OR($R4850=0,NOT(ISNUMBER($K4850))),0,IF(YEAR($K4850)=FY,MONTH($K4850),IF(YEAR($K4850)&lt;FY,1,0)))</f>
        <v/>
      </c>
      <c r="W4850" s="38">
        <f>IF($R4850=0,0,MIN(12,IF(AND(ISNUMBER($O4850),$O4850&gt;=1,$O4850&lt;=12),INT($O4850),12),IF(AND(RetireExit="Yes",$U4850&gt;0),$U4850,12),IF(AND(ContractExit="Yes",$V4850&gt;0),$V4850,12)))</f>
        <v/>
      </c>
      <c r="X4850" s="37">
        <f>IF(ISNUMBER($P4850),$P4850,IncPct)</f>
        <v/>
      </c>
      <c r="Y4850" s="39">
        <f>IF($W4850=0,0,MAX(0,MIN($W4850,IncMonth-1))+MAX(0,$W4850-IncMonth+1)*(1+$X4850))</f>
        <v/>
      </c>
      <c r="Z4850" s="40">
        <f>IF($C4850="",0,IFERROR(INDEX(Departments!$B$5:$B$54,MATCH($C4850,Departments!$A$5:$A$54,0)),0))</f>
        <v/>
      </c>
      <c r="AA4850" s="41">
        <f>N($L4850)*$Y4850</f>
        <v/>
      </c>
      <c r="AB4850" s="41">
        <f>N($M4850)*$Y4850</f>
        <v/>
      </c>
      <c r="AC4850" s="41">
        <f>$AA4850*$Z4850</f>
        <v/>
      </c>
      <c r="AD4850" s="41">
        <f>$AA4850*BonusMonths/12</f>
        <v/>
      </c>
      <c r="AE4850" s="41">
        <f>($AA4850+SI_Gross*$AB4850)*IF($Q4850=1,SI_O,SI_E)</f>
        <v/>
      </c>
      <c r="AF4850" s="41">
        <f>IF($Q4850=1,0,$AA4850*EOSB)</f>
        <v/>
      </c>
      <c r="AG4850" s="41">
        <f>$AN4850*$W4850</f>
        <v/>
      </c>
      <c r="AH4850" s="41">
        <f>SUM($AA4850:$AG4850)</f>
        <v/>
      </c>
      <c r="AI4850" s="41">
        <f>12*($AM4850+$AN4850)</f>
        <v/>
      </c>
      <c r="AJ4850" s="41">
        <f>$AM4850*((IncMonth-1)+(13-IncMonth)*(1+$X4850))+12*$AN4850</f>
        <v/>
      </c>
      <c r="AK4850" s="41">
        <f>IF($R4850=1,N($L4850)+N($M4850),0)</f>
        <v/>
      </c>
      <c r="AL4850">
        <f>IF($C4850="","",IF(N($L4850)&lt;=0,"Basic salary missing",IF(ISNA(MATCH($C4850,Departments!$A$5:$A$54,0)),"Department not on Departments sheet",IF(AND($I4850&lt;&gt;"",NOT(ISNUMBER($I4850))),"Date of birth is text, not a date",IF(AND($K4850&lt;&gt;"",NOT(ISNUMBER($K4850))),"Contract end is text, not a date","")))))</f>
        <v/>
      </c>
      <c r="AM4850" s="41">
        <f>IF($R4850=0,0,N($L4850)*(1+$Z4850+BonusMonths/12+IF($Q4850=1,0,EOSB))+N($M4850)+(N($L4850)+SI_Gross*N($M4850))*IF($Q4850=1,SI_O,SI_E))</f>
        <v/>
      </c>
      <c r="AN4850" s="41">
        <f>IF($R4850=0,0,(IF($Q4850=1,MedO,MedE+Ticket)+Training)/12)</f>
        <v/>
      </c>
    </row>
    <row r="4851">
      <c r="I4851" s="35" t="n"/>
      <c r="J4851" s="35" t="n"/>
      <c r="K4851" s="35" t="n"/>
      <c r="L4851" s="36" t="n"/>
      <c r="M4851" s="36" t="n"/>
      <c r="P4851" s="37" t="n"/>
      <c r="Q4851" s="38">
        <f>IF($C4851="",0,IF(OR(LOWER(TRIM($G4851))="omani",LOWER(TRIM($G4851))="oman",LOWER(TRIM($G4851))="om",LOWER(TRIM($G4851))="local"),1,0))</f>
        <v/>
      </c>
      <c r="R4851" s="38">
        <f>IF($C4851="",0,IF(OR(ISNUMBER(SEARCH("resign",$N4851)),ISNUMBER(SEARCH("terminat",$N4851)),ISNUMBER(SEARCH("inactive",$N4851)),ISNUMBER(SEARCH("vacan",$N4851)),ISNUMBER(SEARCH("deceased",$N4851)),ISNUMBER(SEARCH("separated",$N4851))),0,1))</f>
        <v/>
      </c>
      <c r="S4851">
        <f>IF(OR($R4851=0,NOT(ISNUMBER($I4851))),"",IFERROR(DATEDIF($I4851,DATE(FY,1,1),"y"),""))</f>
        <v/>
      </c>
      <c r="T4851">
        <f>IF(OR($R4851=0,NOT(ISNUMBER($J4851))),"",IFERROR(DATEDIF($J4851,DATE(FY,1,1),"y"),0))</f>
        <v/>
      </c>
      <c r="U4851" s="38">
        <f>IF(OR($R4851=0,NOT(ISNUMBER($I4851))),0,IF(YEAR($I4851)+IF($Q4851=1,RetAgeO,RetAgeE)=FY,MONTH($I4851),IF(YEAR($I4851)+IF($Q4851=1,RetAgeO,RetAgeE)&lt;FY,1,0)))</f>
        <v/>
      </c>
      <c r="V4851" s="38">
        <f>IF(OR($R4851=0,NOT(ISNUMBER($K4851))),0,IF(YEAR($K4851)=FY,MONTH($K4851),IF(YEAR($K4851)&lt;FY,1,0)))</f>
        <v/>
      </c>
      <c r="W4851" s="38">
        <f>IF($R4851=0,0,MIN(12,IF(AND(ISNUMBER($O4851),$O4851&gt;=1,$O4851&lt;=12),INT($O4851),12),IF(AND(RetireExit="Yes",$U4851&gt;0),$U4851,12),IF(AND(ContractExit="Yes",$V4851&gt;0),$V4851,12)))</f>
        <v/>
      </c>
      <c r="X4851" s="37">
        <f>IF(ISNUMBER($P4851),$P4851,IncPct)</f>
        <v/>
      </c>
      <c r="Y4851" s="39">
        <f>IF($W4851=0,0,MAX(0,MIN($W4851,IncMonth-1))+MAX(0,$W4851-IncMonth+1)*(1+$X4851))</f>
        <v/>
      </c>
      <c r="Z4851" s="40">
        <f>IF($C4851="",0,IFERROR(INDEX(Departments!$B$5:$B$54,MATCH($C4851,Departments!$A$5:$A$54,0)),0))</f>
        <v/>
      </c>
      <c r="AA4851" s="41">
        <f>N($L4851)*$Y4851</f>
        <v/>
      </c>
      <c r="AB4851" s="41">
        <f>N($M4851)*$Y4851</f>
        <v/>
      </c>
      <c r="AC4851" s="41">
        <f>$AA4851*$Z4851</f>
        <v/>
      </c>
      <c r="AD4851" s="41">
        <f>$AA4851*BonusMonths/12</f>
        <v/>
      </c>
      <c r="AE4851" s="41">
        <f>($AA4851+SI_Gross*$AB4851)*IF($Q4851=1,SI_O,SI_E)</f>
        <v/>
      </c>
      <c r="AF4851" s="41">
        <f>IF($Q4851=1,0,$AA4851*EOSB)</f>
        <v/>
      </c>
      <c r="AG4851" s="41">
        <f>$AN4851*$W4851</f>
        <v/>
      </c>
      <c r="AH4851" s="41">
        <f>SUM($AA4851:$AG4851)</f>
        <v/>
      </c>
      <c r="AI4851" s="41">
        <f>12*($AM4851+$AN4851)</f>
        <v/>
      </c>
      <c r="AJ4851" s="41">
        <f>$AM4851*((IncMonth-1)+(13-IncMonth)*(1+$X4851))+12*$AN4851</f>
        <v/>
      </c>
      <c r="AK4851" s="41">
        <f>IF($R4851=1,N($L4851)+N($M4851),0)</f>
        <v/>
      </c>
      <c r="AL4851">
        <f>IF($C4851="","",IF(N($L4851)&lt;=0,"Basic salary missing",IF(ISNA(MATCH($C4851,Departments!$A$5:$A$54,0)),"Department not on Departments sheet",IF(AND($I4851&lt;&gt;"",NOT(ISNUMBER($I4851))),"Date of birth is text, not a date",IF(AND($K4851&lt;&gt;"",NOT(ISNUMBER($K4851))),"Contract end is text, not a date","")))))</f>
        <v/>
      </c>
      <c r="AM4851" s="41">
        <f>IF($R4851=0,0,N($L4851)*(1+$Z4851+BonusMonths/12+IF($Q4851=1,0,EOSB))+N($M4851)+(N($L4851)+SI_Gross*N($M4851))*IF($Q4851=1,SI_O,SI_E))</f>
        <v/>
      </c>
      <c r="AN4851" s="41">
        <f>IF($R4851=0,0,(IF($Q4851=1,MedO,MedE+Ticket)+Training)/12)</f>
        <v/>
      </c>
    </row>
    <row r="4852">
      <c r="I4852" s="35" t="n"/>
      <c r="J4852" s="35" t="n"/>
      <c r="K4852" s="35" t="n"/>
      <c r="L4852" s="36" t="n"/>
      <c r="M4852" s="36" t="n"/>
      <c r="P4852" s="37" t="n"/>
      <c r="Q4852" s="38">
        <f>IF($C4852="",0,IF(OR(LOWER(TRIM($G4852))="omani",LOWER(TRIM($G4852))="oman",LOWER(TRIM($G4852))="om",LOWER(TRIM($G4852))="local"),1,0))</f>
        <v/>
      </c>
      <c r="R4852" s="38">
        <f>IF($C4852="",0,IF(OR(ISNUMBER(SEARCH("resign",$N4852)),ISNUMBER(SEARCH("terminat",$N4852)),ISNUMBER(SEARCH("inactive",$N4852)),ISNUMBER(SEARCH("vacan",$N4852)),ISNUMBER(SEARCH("deceased",$N4852)),ISNUMBER(SEARCH("separated",$N4852))),0,1))</f>
        <v/>
      </c>
      <c r="S4852">
        <f>IF(OR($R4852=0,NOT(ISNUMBER($I4852))),"",IFERROR(DATEDIF($I4852,DATE(FY,1,1),"y"),""))</f>
        <v/>
      </c>
      <c r="T4852">
        <f>IF(OR($R4852=0,NOT(ISNUMBER($J4852))),"",IFERROR(DATEDIF($J4852,DATE(FY,1,1),"y"),0))</f>
        <v/>
      </c>
      <c r="U4852" s="38">
        <f>IF(OR($R4852=0,NOT(ISNUMBER($I4852))),0,IF(YEAR($I4852)+IF($Q4852=1,RetAgeO,RetAgeE)=FY,MONTH($I4852),IF(YEAR($I4852)+IF($Q4852=1,RetAgeO,RetAgeE)&lt;FY,1,0)))</f>
        <v/>
      </c>
      <c r="V4852" s="38">
        <f>IF(OR($R4852=0,NOT(ISNUMBER($K4852))),0,IF(YEAR($K4852)=FY,MONTH($K4852),IF(YEAR($K4852)&lt;FY,1,0)))</f>
        <v/>
      </c>
      <c r="W4852" s="38">
        <f>IF($R4852=0,0,MIN(12,IF(AND(ISNUMBER($O4852),$O4852&gt;=1,$O4852&lt;=12),INT($O4852),12),IF(AND(RetireExit="Yes",$U4852&gt;0),$U4852,12),IF(AND(ContractExit="Yes",$V4852&gt;0),$V4852,12)))</f>
        <v/>
      </c>
      <c r="X4852" s="37">
        <f>IF(ISNUMBER($P4852),$P4852,IncPct)</f>
        <v/>
      </c>
      <c r="Y4852" s="39">
        <f>IF($W4852=0,0,MAX(0,MIN($W4852,IncMonth-1))+MAX(0,$W4852-IncMonth+1)*(1+$X4852))</f>
        <v/>
      </c>
      <c r="Z4852" s="40">
        <f>IF($C4852="",0,IFERROR(INDEX(Departments!$B$5:$B$54,MATCH($C4852,Departments!$A$5:$A$54,0)),0))</f>
        <v/>
      </c>
      <c r="AA4852" s="41">
        <f>N($L4852)*$Y4852</f>
        <v/>
      </c>
      <c r="AB4852" s="41">
        <f>N($M4852)*$Y4852</f>
        <v/>
      </c>
      <c r="AC4852" s="41">
        <f>$AA4852*$Z4852</f>
        <v/>
      </c>
      <c r="AD4852" s="41">
        <f>$AA4852*BonusMonths/12</f>
        <v/>
      </c>
      <c r="AE4852" s="41">
        <f>($AA4852+SI_Gross*$AB4852)*IF($Q4852=1,SI_O,SI_E)</f>
        <v/>
      </c>
      <c r="AF4852" s="41">
        <f>IF($Q4852=1,0,$AA4852*EOSB)</f>
        <v/>
      </c>
      <c r="AG4852" s="41">
        <f>$AN4852*$W4852</f>
        <v/>
      </c>
      <c r="AH4852" s="41">
        <f>SUM($AA4852:$AG4852)</f>
        <v/>
      </c>
      <c r="AI4852" s="41">
        <f>12*($AM4852+$AN4852)</f>
        <v/>
      </c>
      <c r="AJ4852" s="41">
        <f>$AM4852*((IncMonth-1)+(13-IncMonth)*(1+$X4852))+12*$AN4852</f>
        <v/>
      </c>
      <c r="AK4852" s="41">
        <f>IF($R4852=1,N($L4852)+N($M4852),0)</f>
        <v/>
      </c>
      <c r="AL4852">
        <f>IF($C4852="","",IF(N($L4852)&lt;=0,"Basic salary missing",IF(ISNA(MATCH($C4852,Departments!$A$5:$A$54,0)),"Department not on Departments sheet",IF(AND($I4852&lt;&gt;"",NOT(ISNUMBER($I4852))),"Date of birth is text, not a date",IF(AND($K4852&lt;&gt;"",NOT(ISNUMBER($K4852))),"Contract end is text, not a date","")))))</f>
        <v/>
      </c>
      <c r="AM4852" s="41">
        <f>IF($R4852=0,0,N($L4852)*(1+$Z4852+BonusMonths/12+IF($Q4852=1,0,EOSB))+N($M4852)+(N($L4852)+SI_Gross*N($M4852))*IF($Q4852=1,SI_O,SI_E))</f>
        <v/>
      </c>
      <c r="AN4852" s="41">
        <f>IF($R4852=0,0,(IF($Q4852=1,MedO,MedE+Ticket)+Training)/12)</f>
        <v/>
      </c>
    </row>
    <row r="4853">
      <c r="I4853" s="35" t="n"/>
      <c r="J4853" s="35" t="n"/>
      <c r="K4853" s="35" t="n"/>
      <c r="L4853" s="36" t="n"/>
      <c r="M4853" s="36" t="n"/>
      <c r="P4853" s="37" t="n"/>
      <c r="Q4853" s="38">
        <f>IF($C4853="",0,IF(OR(LOWER(TRIM($G4853))="omani",LOWER(TRIM($G4853))="oman",LOWER(TRIM($G4853))="om",LOWER(TRIM($G4853))="local"),1,0))</f>
        <v/>
      </c>
      <c r="R4853" s="38">
        <f>IF($C4853="",0,IF(OR(ISNUMBER(SEARCH("resign",$N4853)),ISNUMBER(SEARCH("terminat",$N4853)),ISNUMBER(SEARCH("inactive",$N4853)),ISNUMBER(SEARCH("vacan",$N4853)),ISNUMBER(SEARCH("deceased",$N4853)),ISNUMBER(SEARCH("separated",$N4853))),0,1))</f>
        <v/>
      </c>
      <c r="S4853">
        <f>IF(OR($R4853=0,NOT(ISNUMBER($I4853))),"",IFERROR(DATEDIF($I4853,DATE(FY,1,1),"y"),""))</f>
        <v/>
      </c>
      <c r="T4853">
        <f>IF(OR($R4853=0,NOT(ISNUMBER($J4853))),"",IFERROR(DATEDIF($J4853,DATE(FY,1,1),"y"),0))</f>
        <v/>
      </c>
      <c r="U4853" s="38">
        <f>IF(OR($R4853=0,NOT(ISNUMBER($I4853))),0,IF(YEAR($I4853)+IF($Q4853=1,RetAgeO,RetAgeE)=FY,MONTH($I4853),IF(YEAR($I4853)+IF($Q4853=1,RetAgeO,RetAgeE)&lt;FY,1,0)))</f>
        <v/>
      </c>
      <c r="V4853" s="38">
        <f>IF(OR($R4853=0,NOT(ISNUMBER($K4853))),0,IF(YEAR($K4853)=FY,MONTH($K4853),IF(YEAR($K4853)&lt;FY,1,0)))</f>
        <v/>
      </c>
      <c r="W4853" s="38">
        <f>IF($R4853=0,0,MIN(12,IF(AND(ISNUMBER($O4853),$O4853&gt;=1,$O4853&lt;=12),INT($O4853),12),IF(AND(RetireExit="Yes",$U4853&gt;0),$U4853,12),IF(AND(ContractExit="Yes",$V4853&gt;0),$V4853,12)))</f>
        <v/>
      </c>
      <c r="X4853" s="37">
        <f>IF(ISNUMBER($P4853),$P4853,IncPct)</f>
        <v/>
      </c>
      <c r="Y4853" s="39">
        <f>IF($W4853=0,0,MAX(0,MIN($W4853,IncMonth-1))+MAX(0,$W4853-IncMonth+1)*(1+$X4853))</f>
        <v/>
      </c>
      <c r="Z4853" s="40">
        <f>IF($C4853="",0,IFERROR(INDEX(Departments!$B$5:$B$54,MATCH($C4853,Departments!$A$5:$A$54,0)),0))</f>
        <v/>
      </c>
      <c r="AA4853" s="41">
        <f>N($L4853)*$Y4853</f>
        <v/>
      </c>
      <c r="AB4853" s="41">
        <f>N($M4853)*$Y4853</f>
        <v/>
      </c>
      <c r="AC4853" s="41">
        <f>$AA4853*$Z4853</f>
        <v/>
      </c>
      <c r="AD4853" s="41">
        <f>$AA4853*BonusMonths/12</f>
        <v/>
      </c>
      <c r="AE4853" s="41">
        <f>($AA4853+SI_Gross*$AB4853)*IF($Q4853=1,SI_O,SI_E)</f>
        <v/>
      </c>
      <c r="AF4853" s="41">
        <f>IF($Q4853=1,0,$AA4853*EOSB)</f>
        <v/>
      </c>
      <c r="AG4853" s="41">
        <f>$AN4853*$W4853</f>
        <v/>
      </c>
      <c r="AH4853" s="41">
        <f>SUM($AA4853:$AG4853)</f>
        <v/>
      </c>
      <c r="AI4853" s="41">
        <f>12*($AM4853+$AN4853)</f>
        <v/>
      </c>
      <c r="AJ4853" s="41">
        <f>$AM4853*((IncMonth-1)+(13-IncMonth)*(1+$X4853))+12*$AN4853</f>
        <v/>
      </c>
      <c r="AK4853" s="41">
        <f>IF($R4853=1,N($L4853)+N($M4853),0)</f>
        <v/>
      </c>
      <c r="AL4853">
        <f>IF($C4853="","",IF(N($L4853)&lt;=0,"Basic salary missing",IF(ISNA(MATCH($C4853,Departments!$A$5:$A$54,0)),"Department not on Departments sheet",IF(AND($I4853&lt;&gt;"",NOT(ISNUMBER($I4853))),"Date of birth is text, not a date",IF(AND($K4853&lt;&gt;"",NOT(ISNUMBER($K4853))),"Contract end is text, not a date","")))))</f>
        <v/>
      </c>
      <c r="AM4853" s="41">
        <f>IF($R4853=0,0,N($L4853)*(1+$Z4853+BonusMonths/12+IF($Q4853=1,0,EOSB))+N($M4853)+(N($L4853)+SI_Gross*N($M4853))*IF($Q4853=1,SI_O,SI_E))</f>
        <v/>
      </c>
      <c r="AN4853" s="41">
        <f>IF($R4853=0,0,(IF($Q4853=1,MedO,MedE+Ticket)+Training)/12)</f>
        <v/>
      </c>
    </row>
    <row r="4854">
      <c r="I4854" s="35" t="n"/>
      <c r="J4854" s="35" t="n"/>
      <c r="K4854" s="35" t="n"/>
      <c r="L4854" s="36" t="n"/>
      <c r="M4854" s="36" t="n"/>
      <c r="P4854" s="37" t="n"/>
      <c r="Q4854" s="38">
        <f>IF($C4854="",0,IF(OR(LOWER(TRIM($G4854))="omani",LOWER(TRIM($G4854))="oman",LOWER(TRIM($G4854))="om",LOWER(TRIM($G4854))="local"),1,0))</f>
        <v/>
      </c>
      <c r="R4854" s="38">
        <f>IF($C4854="",0,IF(OR(ISNUMBER(SEARCH("resign",$N4854)),ISNUMBER(SEARCH("terminat",$N4854)),ISNUMBER(SEARCH("inactive",$N4854)),ISNUMBER(SEARCH("vacan",$N4854)),ISNUMBER(SEARCH("deceased",$N4854)),ISNUMBER(SEARCH("separated",$N4854))),0,1))</f>
        <v/>
      </c>
      <c r="S4854">
        <f>IF(OR($R4854=0,NOT(ISNUMBER($I4854))),"",IFERROR(DATEDIF($I4854,DATE(FY,1,1),"y"),""))</f>
        <v/>
      </c>
      <c r="T4854">
        <f>IF(OR($R4854=0,NOT(ISNUMBER($J4854))),"",IFERROR(DATEDIF($J4854,DATE(FY,1,1),"y"),0))</f>
        <v/>
      </c>
      <c r="U4854" s="38">
        <f>IF(OR($R4854=0,NOT(ISNUMBER($I4854))),0,IF(YEAR($I4854)+IF($Q4854=1,RetAgeO,RetAgeE)=FY,MONTH($I4854),IF(YEAR($I4854)+IF($Q4854=1,RetAgeO,RetAgeE)&lt;FY,1,0)))</f>
        <v/>
      </c>
      <c r="V4854" s="38">
        <f>IF(OR($R4854=0,NOT(ISNUMBER($K4854))),0,IF(YEAR($K4854)=FY,MONTH($K4854),IF(YEAR($K4854)&lt;FY,1,0)))</f>
        <v/>
      </c>
      <c r="W4854" s="38">
        <f>IF($R4854=0,0,MIN(12,IF(AND(ISNUMBER($O4854),$O4854&gt;=1,$O4854&lt;=12),INT($O4854),12),IF(AND(RetireExit="Yes",$U4854&gt;0),$U4854,12),IF(AND(ContractExit="Yes",$V4854&gt;0),$V4854,12)))</f>
        <v/>
      </c>
      <c r="X4854" s="37">
        <f>IF(ISNUMBER($P4854),$P4854,IncPct)</f>
        <v/>
      </c>
      <c r="Y4854" s="39">
        <f>IF($W4854=0,0,MAX(0,MIN($W4854,IncMonth-1))+MAX(0,$W4854-IncMonth+1)*(1+$X4854))</f>
        <v/>
      </c>
      <c r="Z4854" s="40">
        <f>IF($C4854="",0,IFERROR(INDEX(Departments!$B$5:$B$54,MATCH($C4854,Departments!$A$5:$A$54,0)),0))</f>
        <v/>
      </c>
      <c r="AA4854" s="41">
        <f>N($L4854)*$Y4854</f>
        <v/>
      </c>
      <c r="AB4854" s="41">
        <f>N($M4854)*$Y4854</f>
        <v/>
      </c>
      <c r="AC4854" s="41">
        <f>$AA4854*$Z4854</f>
        <v/>
      </c>
      <c r="AD4854" s="41">
        <f>$AA4854*BonusMonths/12</f>
        <v/>
      </c>
      <c r="AE4854" s="41">
        <f>($AA4854+SI_Gross*$AB4854)*IF($Q4854=1,SI_O,SI_E)</f>
        <v/>
      </c>
      <c r="AF4854" s="41">
        <f>IF($Q4854=1,0,$AA4854*EOSB)</f>
        <v/>
      </c>
      <c r="AG4854" s="41">
        <f>$AN4854*$W4854</f>
        <v/>
      </c>
      <c r="AH4854" s="41">
        <f>SUM($AA4854:$AG4854)</f>
        <v/>
      </c>
      <c r="AI4854" s="41">
        <f>12*($AM4854+$AN4854)</f>
        <v/>
      </c>
      <c r="AJ4854" s="41">
        <f>$AM4854*((IncMonth-1)+(13-IncMonth)*(1+$X4854))+12*$AN4854</f>
        <v/>
      </c>
      <c r="AK4854" s="41">
        <f>IF($R4854=1,N($L4854)+N($M4854),0)</f>
        <v/>
      </c>
      <c r="AL4854">
        <f>IF($C4854="","",IF(N($L4854)&lt;=0,"Basic salary missing",IF(ISNA(MATCH($C4854,Departments!$A$5:$A$54,0)),"Department not on Departments sheet",IF(AND($I4854&lt;&gt;"",NOT(ISNUMBER($I4854))),"Date of birth is text, not a date",IF(AND($K4854&lt;&gt;"",NOT(ISNUMBER($K4854))),"Contract end is text, not a date","")))))</f>
        <v/>
      </c>
      <c r="AM4854" s="41">
        <f>IF($R4854=0,0,N($L4854)*(1+$Z4854+BonusMonths/12+IF($Q4854=1,0,EOSB))+N($M4854)+(N($L4854)+SI_Gross*N($M4854))*IF($Q4854=1,SI_O,SI_E))</f>
        <v/>
      </c>
      <c r="AN4854" s="41">
        <f>IF($R4854=0,0,(IF($Q4854=1,MedO,MedE+Ticket)+Training)/12)</f>
        <v/>
      </c>
    </row>
    <row r="4855">
      <c r="I4855" s="35" t="n"/>
      <c r="J4855" s="35" t="n"/>
      <c r="K4855" s="35" t="n"/>
      <c r="L4855" s="36" t="n"/>
      <c r="M4855" s="36" t="n"/>
      <c r="P4855" s="37" t="n"/>
      <c r="Q4855" s="38">
        <f>IF($C4855="",0,IF(OR(LOWER(TRIM($G4855))="omani",LOWER(TRIM($G4855))="oman",LOWER(TRIM($G4855))="om",LOWER(TRIM($G4855))="local"),1,0))</f>
        <v/>
      </c>
      <c r="R4855" s="38">
        <f>IF($C4855="",0,IF(OR(ISNUMBER(SEARCH("resign",$N4855)),ISNUMBER(SEARCH("terminat",$N4855)),ISNUMBER(SEARCH("inactive",$N4855)),ISNUMBER(SEARCH("vacan",$N4855)),ISNUMBER(SEARCH("deceased",$N4855)),ISNUMBER(SEARCH("separated",$N4855))),0,1))</f>
        <v/>
      </c>
      <c r="S4855">
        <f>IF(OR($R4855=0,NOT(ISNUMBER($I4855))),"",IFERROR(DATEDIF($I4855,DATE(FY,1,1),"y"),""))</f>
        <v/>
      </c>
      <c r="T4855">
        <f>IF(OR($R4855=0,NOT(ISNUMBER($J4855))),"",IFERROR(DATEDIF($J4855,DATE(FY,1,1),"y"),0))</f>
        <v/>
      </c>
      <c r="U4855" s="38">
        <f>IF(OR($R4855=0,NOT(ISNUMBER($I4855))),0,IF(YEAR($I4855)+IF($Q4855=1,RetAgeO,RetAgeE)=FY,MONTH($I4855),IF(YEAR($I4855)+IF($Q4855=1,RetAgeO,RetAgeE)&lt;FY,1,0)))</f>
        <v/>
      </c>
      <c r="V4855" s="38">
        <f>IF(OR($R4855=0,NOT(ISNUMBER($K4855))),0,IF(YEAR($K4855)=FY,MONTH($K4855),IF(YEAR($K4855)&lt;FY,1,0)))</f>
        <v/>
      </c>
      <c r="W4855" s="38">
        <f>IF($R4855=0,0,MIN(12,IF(AND(ISNUMBER($O4855),$O4855&gt;=1,$O4855&lt;=12),INT($O4855),12),IF(AND(RetireExit="Yes",$U4855&gt;0),$U4855,12),IF(AND(ContractExit="Yes",$V4855&gt;0),$V4855,12)))</f>
        <v/>
      </c>
      <c r="X4855" s="37">
        <f>IF(ISNUMBER($P4855),$P4855,IncPct)</f>
        <v/>
      </c>
      <c r="Y4855" s="39">
        <f>IF($W4855=0,0,MAX(0,MIN($W4855,IncMonth-1))+MAX(0,$W4855-IncMonth+1)*(1+$X4855))</f>
        <v/>
      </c>
      <c r="Z4855" s="40">
        <f>IF($C4855="",0,IFERROR(INDEX(Departments!$B$5:$B$54,MATCH($C4855,Departments!$A$5:$A$54,0)),0))</f>
        <v/>
      </c>
      <c r="AA4855" s="41">
        <f>N($L4855)*$Y4855</f>
        <v/>
      </c>
      <c r="AB4855" s="41">
        <f>N($M4855)*$Y4855</f>
        <v/>
      </c>
      <c r="AC4855" s="41">
        <f>$AA4855*$Z4855</f>
        <v/>
      </c>
      <c r="AD4855" s="41">
        <f>$AA4855*BonusMonths/12</f>
        <v/>
      </c>
      <c r="AE4855" s="41">
        <f>($AA4855+SI_Gross*$AB4855)*IF($Q4855=1,SI_O,SI_E)</f>
        <v/>
      </c>
      <c r="AF4855" s="41">
        <f>IF($Q4855=1,0,$AA4855*EOSB)</f>
        <v/>
      </c>
      <c r="AG4855" s="41">
        <f>$AN4855*$W4855</f>
        <v/>
      </c>
      <c r="AH4855" s="41">
        <f>SUM($AA4855:$AG4855)</f>
        <v/>
      </c>
      <c r="AI4855" s="41">
        <f>12*($AM4855+$AN4855)</f>
        <v/>
      </c>
      <c r="AJ4855" s="41">
        <f>$AM4855*((IncMonth-1)+(13-IncMonth)*(1+$X4855))+12*$AN4855</f>
        <v/>
      </c>
      <c r="AK4855" s="41">
        <f>IF($R4855=1,N($L4855)+N($M4855),0)</f>
        <v/>
      </c>
      <c r="AL4855">
        <f>IF($C4855="","",IF(N($L4855)&lt;=0,"Basic salary missing",IF(ISNA(MATCH($C4855,Departments!$A$5:$A$54,0)),"Department not on Departments sheet",IF(AND($I4855&lt;&gt;"",NOT(ISNUMBER($I4855))),"Date of birth is text, not a date",IF(AND($K4855&lt;&gt;"",NOT(ISNUMBER($K4855))),"Contract end is text, not a date","")))))</f>
        <v/>
      </c>
      <c r="AM4855" s="41">
        <f>IF($R4855=0,0,N($L4855)*(1+$Z4855+BonusMonths/12+IF($Q4855=1,0,EOSB))+N($M4855)+(N($L4855)+SI_Gross*N($M4855))*IF($Q4855=1,SI_O,SI_E))</f>
        <v/>
      </c>
      <c r="AN4855" s="41">
        <f>IF($R4855=0,0,(IF($Q4855=1,MedO,MedE+Ticket)+Training)/12)</f>
        <v/>
      </c>
    </row>
    <row r="4856">
      <c r="I4856" s="35" t="n"/>
      <c r="J4856" s="35" t="n"/>
      <c r="K4856" s="35" t="n"/>
      <c r="L4856" s="36" t="n"/>
      <c r="M4856" s="36" t="n"/>
      <c r="P4856" s="37" t="n"/>
      <c r="Q4856" s="38">
        <f>IF($C4856="",0,IF(OR(LOWER(TRIM($G4856))="omani",LOWER(TRIM($G4856))="oman",LOWER(TRIM($G4856))="om",LOWER(TRIM($G4856))="local"),1,0))</f>
        <v/>
      </c>
      <c r="R4856" s="38">
        <f>IF($C4856="",0,IF(OR(ISNUMBER(SEARCH("resign",$N4856)),ISNUMBER(SEARCH("terminat",$N4856)),ISNUMBER(SEARCH("inactive",$N4856)),ISNUMBER(SEARCH("vacan",$N4856)),ISNUMBER(SEARCH("deceased",$N4856)),ISNUMBER(SEARCH("separated",$N4856))),0,1))</f>
        <v/>
      </c>
      <c r="S4856">
        <f>IF(OR($R4856=0,NOT(ISNUMBER($I4856))),"",IFERROR(DATEDIF($I4856,DATE(FY,1,1),"y"),""))</f>
        <v/>
      </c>
      <c r="T4856">
        <f>IF(OR($R4856=0,NOT(ISNUMBER($J4856))),"",IFERROR(DATEDIF($J4856,DATE(FY,1,1),"y"),0))</f>
        <v/>
      </c>
      <c r="U4856" s="38">
        <f>IF(OR($R4856=0,NOT(ISNUMBER($I4856))),0,IF(YEAR($I4856)+IF($Q4856=1,RetAgeO,RetAgeE)=FY,MONTH($I4856),IF(YEAR($I4856)+IF($Q4856=1,RetAgeO,RetAgeE)&lt;FY,1,0)))</f>
        <v/>
      </c>
      <c r="V4856" s="38">
        <f>IF(OR($R4856=0,NOT(ISNUMBER($K4856))),0,IF(YEAR($K4856)=FY,MONTH($K4856),IF(YEAR($K4856)&lt;FY,1,0)))</f>
        <v/>
      </c>
      <c r="W4856" s="38">
        <f>IF($R4856=0,0,MIN(12,IF(AND(ISNUMBER($O4856),$O4856&gt;=1,$O4856&lt;=12),INT($O4856),12),IF(AND(RetireExit="Yes",$U4856&gt;0),$U4856,12),IF(AND(ContractExit="Yes",$V4856&gt;0),$V4856,12)))</f>
        <v/>
      </c>
      <c r="X4856" s="37">
        <f>IF(ISNUMBER($P4856),$P4856,IncPct)</f>
        <v/>
      </c>
      <c r="Y4856" s="39">
        <f>IF($W4856=0,0,MAX(0,MIN($W4856,IncMonth-1))+MAX(0,$W4856-IncMonth+1)*(1+$X4856))</f>
        <v/>
      </c>
      <c r="Z4856" s="40">
        <f>IF($C4856="",0,IFERROR(INDEX(Departments!$B$5:$B$54,MATCH($C4856,Departments!$A$5:$A$54,0)),0))</f>
        <v/>
      </c>
      <c r="AA4856" s="41">
        <f>N($L4856)*$Y4856</f>
        <v/>
      </c>
      <c r="AB4856" s="41">
        <f>N($M4856)*$Y4856</f>
        <v/>
      </c>
      <c r="AC4856" s="41">
        <f>$AA4856*$Z4856</f>
        <v/>
      </c>
      <c r="AD4856" s="41">
        <f>$AA4856*BonusMonths/12</f>
        <v/>
      </c>
      <c r="AE4856" s="41">
        <f>($AA4856+SI_Gross*$AB4856)*IF($Q4856=1,SI_O,SI_E)</f>
        <v/>
      </c>
      <c r="AF4856" s="41">
        <f>IF($Q4856=1,0,$AA4856*EOSB)</f>
        <v/>
      </c>
      <c r="AG4856" s="41">
        <f>$AN4856*$W4856</f>
        <v/>
      </c>
      <c r="AH4856" s="41">
        <f>SUM($AA4856:$AG4856)</f>
        <v/>
      </c>
      <c r="AI4856" s="41">
        <f>12*($AM4856+$AN4856)</f>
        <v/>
      </c>
      <c r="AJ4856" s="41">
        <f>$AM4856*((IncMonth-1)+(13-IncMonth)*(1+$X4856))+12*$AN4856</f>
        <v/>
      </c>
      <c r="AK4856" s="41">
        <f>IF($R4856=1,N($L4856)+N($M4856),0)</f>
        <v/>
      </c>
      <c r="AL4856">
        <f>IF($C4856="","",IF(N($L4856)&lt;=0,"Basic salary missing",IF(ISNA(MATCH($C4856,Departments!$A$5:$A$54,0)),"Department not on Departments sheet",IF(AND($I4856&lt;&gt;"",NOT(ISNUMBER($I4856))),"Date of birth is text, not a date",IF(AND($K4856&lt;&gt;"",NOT(ISNUMBER($K4856))),"Contract end is text, not a date","")))))</f>
        <v/>
      </c>
      <c r="AM4856" s="41">
        <f>IF($R4856=0,0,N($L4856)*(1+$Z4856+BonusMonths/12+IF($Q4856=1,0,EOSB))+N($M4856)+(N($L4856)+SI_Gross*N($M4856))*IF($Q4856=1,SI_O,SI_E))</f>
        <v/>
      </c>
      <c r="AN4856" s="41">
        <f>IF($R4856=0,0,(IF($Q4856=1,MedO,MedE+Ticket)+Training)/12)</f>
        <v/>
      </c>
    </row>
    <row r="4857">
      <c r="I4857" s="35" t="n"/>
      <c r="J4857" s="35" t="n"/>
      <c r="K4857" s="35" t="n"/>
      <c r="L4857" s="36" t="n"/>
      <c r="M4857" s="36" t="n"/>
      <c r="P4857" s="37" t="n"/>
      <c r="Q4857" s="38">
        <f>IF($C4857="",0,IF(OR(LOWER(TRIM($G4857))="omani",LOWER(TRIM($G4857))="oman",LOWER(TRIM($G4857))="om",LOWER(TRIM($G4857))="local"),1,0))</f>
        <v/>
      </c>
      <c r="R4857" s="38">
        <f>IF($C4857="",0,IF(OR(ISNUMBER(SEARCH("resign",$N4857)),ISNUMBER(SEARCH("terminat",$N4857)),ISNUMBER(SEARCH("inactive",$N4857)),ISNUMBER(SEARCH("vacan",$N4857)),ISNUMBER(SEARCH("deceased",$N4857)),ISNUMBER(SEARCH("separated",$N4857))),0,1))</f>
        <v/>
      </c>
      <c r="S4857">
        <f>IF(OR($R4857=0,NOT(ISNUMBER($I4857))),"",IFERROR(DATEDIF($I4857,DATE(FY,1,1),"y"),""))</f>
        <v/>
      </c>
      <c r="T4857">
        <f>IF(OR($R4857=0,NOT(ISNUMBER($J4857))),"",IFERROR(DATEDIF($J4857,DATE(FY,1,1),"y"),0))</f>
        <v/>
      </c>
      <c r="U4857" s="38">
        <f>IF(OR($R4857=0,NOT(ISNUMBER($I4857))),0,IF(YEAR($I4857)+IF($Q4857=1,RetAgeO,RetAgeE)=FY,MONTH($I4857),IF(YEAR($I4857)+IF($Q4857=1,RetAgeO,RetAgeE)&lt;FY,1,0)))</f>
        <v/>
      </c>
      <c r="V4857" s="38">
        <f>IF(OR($R4857=0,NOT(ISNUMBER($K4857))),0,IF(YEAR($K4857)=FY,MONTH($K4857),IF(YEAR($K4857)&lt;FY,1,0)))</f>
        <v/>
      </c>
      <c r="W4857" s="38">
        <f>IF($R4857=0,0,MIN(12,IF(AND(ISNUMBER($O4857),$O4857&gt;=1,$O4857&lt;=12),INT($O4857),12),IF(AND(RetireExit="Yes",$U4857&gt;0),$U4857,12),IF(AND(ContractExit="Yes",$V4857&gt;0),$V4857,12)))</f>
        <v/>
      </c>
      <c r="X4857" s="37">
        <f>IF(ISNUMBER($P4857),$P4857,IncPct)</f>
        <v/>
      </c>
      <c r="Y4857" s="39">
        <f>IF($W4857=0,0,MAX(0,MIN($W4857,IncMonth-1))+MAX(0,$W4857-IncMonth+1)*(1+$X4857))</f>
        <v/>
      </c>
      <c r="Z4857" s="40">
        <f>IF($C4857="",0,IFERROR(INDEX(Departments!$B$5:$B$54,MATCH($C4857,Departments!$A$5:$A$54,0)),0))</f>
        <v/>
      </c>
      <c r="AA4857" s="41">
        <f>N($L4857)*$Y4857</f>
        <v/>
      </c>
      <c r="AB4857" s="41">
        <f>N($M4857)*$Y4857</f>
        <v/>
      </c>
      <c r="AC4857" s="41">
        <f>$AA4857*$Z4857</f>
        <v/>
      </c>
      <c r="AD4857" s="41">
        <f>$AA4857*BonusMonths/12</f>
        <v/>
      </c>
      <c r="AE4857" s="41">
        <f>($AA4857+SI_Gross*$AB4857)*IF($Q4857=1,SI_O,SI_E)</f>
        <v/>
      </c>
      <c r="AF4857" s="41">
        <f>IF($Q4857=1,0,$AA4857*EOSB)</f>
        <v/>
      </c>
      <c r="AG4857" s="41">
        <f>$AN4857*$W4857</f>
        <v/>
      </c>
      <c r="AH4857" s="41">
        <f>SUM($AA4857:$AG4857)</f>
        <v/>
      </c>
      <c r="AI4857" s="41">
        <f>12*($AM4857+$AN4857)</f>
        <v/>
      </c>
      <c r="AJ4857" s="41">
        <f>$AM4857*((IncMonth-1)+(13-IncMonth)*(1+$X4857))+12*$AN4857</f>
        <v/>
      </c>
      <c r="AK4857" s="41">
        <f>IF($R4857=1,N($L4857)+N($M4857),0)</f>
        <v/>
      </c>
      <c r="AL4857">
        <f>IF($C4857="","",IF(N($L4857)&lt;=0,"Basic salary missing",IF(ISNA(MATCH($C4857,Departments!$A$5:$A$54,0)),"Department not on Departments sheet",IF(AND($I4857&lt;&gt;"",NOT(ISNUMBER($I4857))),"Date of birth is text, not a date",IF(AND($K4857&lt;&gt;"",NOT(ISNUMBER($K4857))),"Contract end is text, not a date","")))))</f>
        <v/>
      </c>
      <c r="AM4857" s="41">
        <f>IF($R4857=0,0,N($L4857)*(1+$Z4857+BonusMonths/12+IF($Q4857=1,0,EOSB))+N($M4857)+(N($L4857)+SI_Gross*N($M4857))*IF($Q4857=1,SI_O,SI_E))</f>
        <v/>
      </c>
      <c r="AN4857" s="41">
        <f>IF($R4857=0,0,(IF($Q4857=1,MedO,MedE+Ticket)+Training)/12)</f>
        <v/>
      </c>
    </row>
    <row r="4858">
      <c r="I4858" s="35" t="n"/>
      <c r="J4858" s="35" t="n"/>
      <c r="K4858" s="35" t="n"/>
      <c r="L4858" s="36" t="n"/>
      <c r="M4858" s="36" t="n"/>
      <c r="P4858" s="37" t="n"/>
      <c r="Q4858" s="38">
        <f>IF($C4858="",0,IF(OR(LOWER(TRIM($G4858))="omani",LOWER(TRIM($G4858))="oman",LOWER(TRIM($G4858))="om",LOWER(TRIM($G4858))="local"),1,0))</f>
        <v/>
      </c>
      <c r="R4858" s="38">
        <f>IF($C4858="",0,IF(OR(ISNUMBER(SEARCH("resign",$N4858)),ISNUMBER(SEARCH("terminat",$N4858)),ISNUMBER(SEARCH("inactive",$N4858)),ISNUMBER(SEARCH("vacan",$N4858)),ISNUMBER(SEARCH("deceased",$N4858)),ISNUMBER(SEARCH("separated",$N4858))),0,1))</f>
        <v/>
      </c>
      <c r="S4858">
        <f>IF(OR($R4858=0,NOT(ISNUMBER($I4858))),"",IFERROR(DATEDIF($I4858,DATE(FY,1,1),"y"),""))</f>
        <v/>
      </c>
      <c r="T4858">
        <f>IF(OR($R4858=0,NOT(ISNUMBER($J4858))),"",IFERROR(DATEDIF($J4858,DATE(FY,1,1),"y"),0))</f>
        <v/>
      </c>
      <c r="U4858" s="38">
        <f>IF(OR($R4858=0,NOT(ISNUMBER($I4858))),0,IF(YEAR($I4858)+IF($Q4858=1,RetAgeO,RetAgeE)=FY,MONTH($I4858),IF(YEAR($I4858)+IF($Q4858=1,RetAgeO,RetAgeE)&lt;FY,1,0)))</f>
        <v/>
      </c>
      <c r="V4858" s="38">
        <f>IF(OR($R4858=0,NOT(ISNUMBER($K4858))),0,IF(YEAR($K4858)=FY,MONTH($K4858),IF(YEAR($K4858)&lt;FY,1,0)))</f>
        <v/>
      </c>
      <c r="W4858" s="38">
        <f>IF($R4858=0,0,MIN(12,IF(AND(ISNUMBER($O4858),$O4858&gt;=1,$O4858&lt;=12),INT($O4858),12),IF(AND(RetireExit="Yes",$U4858&gt;0),$U4858,12),IF(AND(ContractExit="Yes",$V4858&gt;0),$V4858,12)))</f>
        <v/>
      </c>
      <c r="X4858" s="37">
        <f>IF(ISNUMBER($P4858),$P4858,IncPct)</f>
        <v/>
      </c>
      <c r="Y4858" s="39">
        <f>IF($W4858=0,0,MAX(0,MIN($W4858,IncMonth-1))+MAX(0,$W4858-IncMonth+1)*(1+$X4858))</f>
        <v/>
      </c>
      <c r="Z4858" s="40">
        <f>IF($C4858="",0,IFERROR(INDEX(Departments!$B$5:$B$54,MATCH($C4858,Departments!$A$5:$A$54,0)),0))</f>
        <v/>
      </c>
      <c r="AA4858" s="41">
        <f>N($L4858)*$Y4858</f>
        <v/>
      </c>
      <c r="AB4858" s="41">
        <f>N($M4858)*$Y4858</f>
        <v/>
      </c>
      <c r="AC4858" s="41">
        <f>$AA4858*$Z4858</f>
        <v/>
      </c>
      <c r="AD4858" s="41">
        <f>$AA4858*BonusMonths/12</f>
        <v/>
      </c>
      <c r="AE4858" s="41">
        <f>($AA4858+SI_Gross*$AB4858)*IF($Q4858=1,SI_O,SI_E)</f>
        <v/>
      </c>
      <c r="AF4858" s="41">
        <f>IF($Q4858=1,0,$AA4858*EOSB)</f>
        <v/>
      </c>
      <c r="AG4858" s="41">
        <f>$AN4858*$W4858</f>
        <v/>
      </c>
      <c r="AH4858" s="41">
        <f>SUM($AA4858:$AG4858)</f>
        <v/>
      </c>
      <c r="AI4858" s="41">
        <f>12*($AM4858+$AN4858)</f>
        <v/>
      </c>
      <c r="AJ4858" s="41">
        <f>$AM4858*((IncMonth-1)+(13-IncMonth)*(1+$X4858))+12*$AN4858</f>
        <v/>
      </c>
      <c r="AK4858" s="41">
        <f>IF($R4858=1,N($L4858)+N($M4858),0)</f>
        <v/>
      </c>
      <c r="AL4858">
        <f>IF($C4858="","",IF(N($L4858)&lt;=0,"Basic salary missing",IF(ISNA(MATCH($C4858,Departments!$A$5:$A$54,0)),"Department not on Departments sheet",IF(AND($I4858&lt;&gt;"",NOT(ISNUMBER($I4858))),"Date of birth is text, not a date",IF(AND($K4858&lt;&gt;"",NOT(ISNUMBER($K4858))),"Contract end is text, not a date","")))))</f>
        <v/>
      </c>
      <c r="AM4858" s="41">
        <f>IF($R4858=0,0,N($L4858)*(1+$Z4858+BonusMonths/12+IF($Q4858=1,0,EOSB))+N($M4858)+(N($L4858)+SI_Gross*N($M4858))*IF($Q4858=1,SI_O,SI_E))</f>
        <v/>
      </c>
      <c r="AN4858" s="41">
        <f>IF($R4858=0,0,(IF($Q4858=1,MedO,MedE+Ticket)+Training)/12)</f>
        <v/>
      </c>
    </row>
    <row r="4859">
      <c r="I4859" s="35" t="n"/>
      <c r="J4859" s="35" t="n"/>
      <c r="K4859" s="35" t="n"/>
      <c r="L4859" s="36" t="n"/>
      <c r="M4859" s="36" t="n"/>
      <c r="P4859" s="37" t="n"/>
      <c r="Q4859" s="38">
        <f>IF($C4859="",0,IF(OR(LOWER(TRIM($G4859))="omani",LOWER(TRIM($G4859))="oman",LOWER(TRIM($G4859))="om",LOWER(TRIM($G4859))="local"),1,0))</f>
        <v/>
      </c>
      <c r="R4859" s="38">
        <f>IF($C4859="",0,IF(OR(ISNUMBER(SEARCH("resign",$N4859)),ISNUMBER(SEARCH("terminat",$N4859)),ISNUMBER(SEARCH("inactive",$N4859)),ISNUMBER(SEARCH("vacan",$N4859)),ISNUMBER(SEARCH("deceased",$N4859)),ISNUMBER(SEARCH("separated",$N4859))),0,1))</f>
        <v/>
      </c>
      <c r="S4859">
        <f>IF(OR($R4859=0,NOT(ISNUMBER($I4859))),"",IFERROR(DATEDIF($I4859,DATE(FY,1,1),"y"),""))</f>
        <v/>
      </c>
      <c r="T4859">
        <f>IF(OR($R4859=0,NOT(ISNUMBER($J4859))),"",IFERROR(DATEDIF($J4859,DATE(FY,1,1),"y"),0))</f>
        <v/>
      </c>
      <c r="U4859" s="38">
        <f>IF(OR($R4859=0,NOT(ISNUMBER($I4859))),0,IF(YEAR($I4859)+IF($Q4859=1,RetAgeO,RetAgeE)=FY,MONTH($I4859),IF(YEAR($I4859)+IF($Q4859=1,RetAgeO,RetAgeE)&lt;FY,1,0)))</f>
        <v/>
      </c>
      <c r="V4859" s="38">
        <f>IF(OR($R4859=0,NOT(ISNUMBER($K4859))),0,IF(YEAR($K4859)=FY,MONTH($K4859),IF(YEAR($K4859)&lt;FY,1,0)))</f>
        <v/>
      </c>
      <c r="W4859" s="38">
        <f>IF($R4859=0,0,MIN(12,IF(AND(ISNUMBER($O4859),$O4859&gt;=1,$O4859&lt;=12),INT($O4859),12),IF(AND(RetireExit="Yes",$U4859&gt;0),$U4859,12),IF(AND(ContractExit="Yes",$V4859&gt;0),$V4859,12)))</f>
        <v/>
      </c>
      <c r="X4859" s="37">
        <f>IF(ISNUMBER($P4859),$P4859,IncPct)</f>
        <v/>
      </c>
      <c r="Y4859" s="39">
        <f>IF($W4859=0,0,MAX(0,MIN($W4859,IncMonth-1))+MAX(0,$W4859-IncMonth+1)*(1+$X4859))</f>
        <v/>
      </c>
      <c r="Z4859" s="40">
        <f>IF($C4859="",0,IFERROR(INDEX(Departments!$B$5:$B$54,MATCH($C4859,Departments!$A$5:$A$54,0)),0))</f>
        <v/>
      </c>
      <c r="AA4859" s="41">
        <f>N($L4859)*$Y4859</f>
        <v/>
      </c>
      <c r="AB4859" s="41">
        <f>N($M4859)*$Y4859</f>
        <v/>
      </c>
      <c r="AC4859" s="41">
        <f>$AA4859*$Z4859</f>
        <v/>
      </c>
      <c r="AD4859" s="41">
        <f>$AA4859*BonusMonths/12</f>
        <v/>
      </c>
      <c r="AE4859" s="41">
        <f>($AA4859+SI_Gross*$AB4859)*IF($Q4859=1,SI_O,SI_E)</f>
        <v/>
      </c>
      <c r="AF4859" s="41">
        <f>IF($Q4859=1,0,$AA4859*EOSB)</f>
        <v/>
      </c>
      <c r="AG4859" s="41">
        <f>$AN4859*$W4859</f>
        <v/>
      </c>
      <c r="AH4859" s="41">
        <f>SUM($AA4859:$AG4859)</f>
        <v/>
      </c>
      <c r="AI4859" s="41">
        <f>12*($AM4859+$AN4859)</f>
        <v/>
      </c>
      <c r="AJ4859" s="41">
        <f>$AM4859*((IncMonth-1)+(13-IncMonth)*(1+$X4859))+12*$AN4859</f>
        <v/>
      </c>
      <c r="AK4859" s="41">
        <f>IF($R4859=1,N($L4859)+N($M4859),0)</f>
        <v/>
      </c>
      <c r="AL4859">
        <f>IF($C4859="","",IF(N($L4859)&lt;=0,"Basic salary missing",IF(ISNA(MATCH($C4859,Departments!$A$5:$A$54,0)),"Department not on Departments sheet",IF(AND($I4859&lt;&gt;"",NOT(ISNUMBER($I4859))),"Date of birth is text, not a date",IF(AND($K4859&lt;&gt;"",NOT(ISNUMBER($K4859))),"Contract end is text, not a date","")))))</f>
        <v/>
      </c>
      <c r="AM4859" s="41">
        <f>IF($R4859=0,0,N($L4859)*(1+$Z4859+BonusMonths/12+IF($Q4859=1,0,EOSB))+N($M4859)+(N($L4859)+SI_Gross*N($M4859))*IF($Q4859=1,SI_O,SI_E))</f>
        <v/>
      </c>
      <c r="AN4859" s="41">
        <f>IF($R4859=0,0,(IF($Q4859=1,MedO,MedE+Ticket)+Training)/12)</f>
        <v/>
      </c>
    </row>
    <row r="4860">
      <c r="I4860" s="35" t="n"/>
      <c r="J4860" s="35" t="n"/>
      <c r="K4860" s="35" t="n"/>
      <c r="L4860" s="36" t="n"/>
      <c r="M4860" s="36" t="n"/>
      <c r="P4860" s="37" t="n"/>
      <c r="Q4860" s="38">
        <f>IF($C4860="",0,IF(OR(LOWER(TRIM($G4860))="omani",LOWER(TRIM($G4860))="oman",LOWER(TRIM($G4860))="om",LOWER(TRIM($G4860))="local"),1,0))</f>
        <v/>
      </c>
      <c r="R4860" s="38">
        <f>IF($C4860="",0,IF(OR(ISNUMBER(SEARCH("resign",$N4860)),ISNUMBER(SEARCH("terminat",$N4860)),ISNUMBER(SEARCH("inactive",$N4860)),ISNUMBER(SEARCH("vacan",$N4860)),ISNUMBER(SEARCH("deceased",$N4860)),ISNUMBER(SEARCH("separated",$N4860))),0,1))</f>
        <v/>
      </c>
      <c r="S4860">
        <f>IF(OR($R4860=0,NOT(ISNUMBER($I4860))),"",IFERROR(DATEDIF($I4860,DATE(FY,1,1),"y"),""))</f>
        <v/>
      </c>
      <c r="T4860">
        <f>IF(OR($R4860=0,NOT(ISNUMBER($J4860))),"",IFERROR(DATEDIF($J4860,DATE(FY,1,1),"y"),0))</f>
        <v/>
      </c>
      <c r="U4860" s="38">
        <f>IF(OR($R4860=0,NOT(ISNUMBER($I4860))),0,IF(YEAR($I4860)+IF($Q4860=1,RetAgeO,RetAgeE)=FY,MONTH($I4860),IF(YEAR($I4860)+IF($Q4860=1,RetAgeO,RetAgeE)&lt;FY,1,0)))</f>
        <v/>
      </c>
      <c r="V4860" s="38">
        <f>IF(OR($R4860=0,NOT(ISNUMBER($K4860))),0,IF(YEAR($K4860)=FY,MONTH($K4860),IF(YEAR($K4860)&lt;FY,1,0)))</f>
        <v/>
      </c>
      <c r="W4860" s="38">
        <f>IF($R4860=0,0,MIN(12,IF(AND(ISNUMBER($O4860),$O4860&gt;=1,$O4860&lt;=12),INT($O4860),12),IF(AND(RetireExit="Yes",$U4860&gt;0),$U4860,12),IF(AND(ContractExit="Yes",$V4860&gt;0),$V4860,12)))</f>
        <v/>
      </c>
      <c r="X4860" s="37">
        <f>IF(ISNUMBER($P4860),$P4860,IncPct)</f>
        <v/>
      </c>
      <c r="Y4860" s="39">
        <f>IF($W4860=0,0,MAX(0,MIN($W4860,IncMonth-1))+MAX(0,$W4860-IncMonth+1)*(1+$X4860))</f>
        <v/>
      </c>
      <c r="Z4860" s="40">
        <f>IF($C4860="",0,IFERROR(INDEX(Departments!$B$5:$B$54,MATCH($C4860,Departments!$A$5:$A$54,0)),0))</f>
        <v/>
      </c>
      <c r="AA4860" s="41">
        <f>N($L4860)*$Y4860</f>
        <v/>
      </c>
      <c r="AB4860" s="41">
        <f>N($M4860)*$Y4860</f>
        <v/>
      </c>
      <c r="AC4860" s="41">
        <f>$AA4860*$Z4860</f>
        <v/>
      </c>
      <c r="AD4860" s="41">
        <f>$AA4860*BonusMonths/12</f>
        <v/>
      </c>
      <c r="AE4860" s="41">
        <f>($AA4860+SI_Gross*$AB4860)*IF($Q4860=1,SI_O,SI_E)</f>
        <v/>
      </c>
      <c r="AF4860" s="41">
        <f>IF($Q4860=1,0,$AA4860*EOSB)</f>
        <v/>
      </c>
      <c r="AG4860" s="41">
        <f>$AN4860*$W4860</f>
        <v/>
      </c>
      <c r="AH4860" s="41">
        <f>SUM($AA4860:$AG4860)</f>
        <v/>
      </c>
      <c r="AI4860" s="41">
        <f>12*($AM4860+$AN4860)</f>
        <v/>
      </c>
      <c r="AJ4860" s="41">
        <f>$AM4860*((IncMonth-1)+(13-IncMonth)*(1+$X4860))+12*$AN4860</f>
        <v/>
      </c>
      <c r="AK4860" s="41">
        <f>IF($R4860=1,N($L4860)+N($M4860),0)</f>
        <v/>
      </c>
      <c r="AL4860">
        <f>IF($C4860="","",IF(N($L4860)&lt;=0,"Basic salary missing",IF(ISNA(MATCH($C4860,Departments!$A$5:$A$54,0)),"Department not on Departments sheet",IF(AND($I4860&lt;&gt;"",NOT(ISNUMBER($I4860))),"Date of birth is text, not a date",IF(AND($K4860&lt;&gt;"",NOT(ISNUMBER($K4860))),"Contract end is text, not a date","")))))</f>
        <v/>
      </c>
      <c r="AM4860" s="41">
        <f>IF($R4860=0,0,N($L4860)*(1+$Z4860+BonusMonths/12+IF($Q4860=1,0,EOSB))+N($M4860)+(N($L4860)+SI_Gross*N($M4860))*IF($Q4860=1,SI_O,SI_E))</f>
        <v/>
      </c>
      <c r="AN4860" s="41">
        <f>IF($R4860=0,0,(IF($Q4860=1,MedO,MedE+Ticket)+Training)/12)</f>
        <v/>
      </c>
    </row>
    <row r="4861">
      <c r="I4861" s="35" t="n"/>
      <c r="J4861" s="35" t="n"/>
      <c r="K4861" s="35" t="n"/>
      <c r="L4861" s="36" t="n"/>
      <c r="M4861" s="36" t="n"/>
      <c r="P4861" s="37" t="n"/>
      <c r="Q4861" s="38">
        <f>IF($C4861="",0,IF(OR(LOWER(TRIM($G4861))="omani",LOWER(TRIM($G4861))="oman",LOWER(TRIM($G4861))="om",LOWER(TRIM($G4861))="local"),1,0))</f>
        <v/>
      </c>
      <c r="R4861" s="38">
        <f>IF($C4861="",0,IF(OR(ISNUMBER(SEARCH("resign",$N4861)),ISNUMBER(SEARCH("terminat",$N4861)),ISNUMBER(SEARCH("inactive",$N4861)),ISNUMBER(SEARCH("vacan",$N4861)),ISNUMBER(SEARCH("deceased",$N4861)),ISNUMBER(SEARCH("separated",$N4861))),0,1))</f>
        <v/>
      </c>
      <c r="S4861">
        <f>IF(OR($R4861=0,NOT(ISNUMBER($I4861))),"",IFERROR(DATEDIF($I4861,DATE(FY,1,1),"y"),""))</f>
        <v/>
      </c>
      <c r="T4861">
        <f>IF(OR($R4861=0,NOT(ISNUMBER($J4861))),"",IFERROR(DATEDIF($J4861,DATE(FY,1,1),"y"),0))</f>
        <v/>
      </c>
      <c r="U4861" s="38">
        <f>IF(OR($R4861=0,NOT(ISNUMBER($I4861))),0,IF(YEAR($I4861)+IF($Q4861=1,RetAgeO,RetAgeE)=FY,MONTH($I4861),IF(YEAR($I4861)+IF($Q4861=1,RetAgeO,RetAgeE)&lt;FY,1,0)))</f>
        <v/>
      </c>
      <c r="V4861" s="38">
        <f>IF(OR($R4861=0,NOT(ISNUMBER($K4861))),0,IF(YEAR($K4861)=FY,MONTH($K4861),IF(YEAR($K4861)&lt;FY,1,0)))</f>
        <v/>
      </c>
      <c r="W4861" s="38">
        <f>IF($R4861=0,0,MIN(12,IF(AND(ISNUMBER($O4861),$O4861&gt;=1,$O4861&lt;=12),INT($O4861),12),IF(AND(RetireExit="Yes",$U4861&gt;0),$U4861,12),IF(AND(ContractExit="Yes",$V4861&gt;0),$V4861,12)))</f>
        <v/>
      </c>
      <c r="X4861" s="37">
        <f>IF(ISNUMBER($P4861),$P4861,IncPct)</f>
        <v/>
      </c>
      <c r="Y4861" s="39">
        <f>IF($W4861=0,0,MAX(0,MIN($W4861,IncMonth-1))+MAX(0,$W4861-IncMonth+1)*(1+$X4861))</f>
        <v/>
      </c>
      <c r="Z4861" s="40">
        <f>IF($C4861="",0,IFERROR(INDEX(Departments!$B$5:$B$54,MATCH($C4861,Departments!$A$5:$A$54,0)),0))</f>
        <v/>
      </c>
      <c r="AA4861" s="41">
        <f>N($L4861)*$Y4861</f>
        <v/>
      </c>
      <c r="AB4861" s="41">
        <f>N($M4861)*$Y4861</f>
        <v/>
      </c>
      <c r="AC4861" s="41">
        <f>$AA4861*$Z4861</f>
        <v/>
      </c>
      <c r="AD4861" s="41">
        <f>$AA4861*BonusMonths/12</f>
        <v/>
      </c>
      <c r="AE4861" s="41">
        <f>($AA4861+SI_Gross*$AB4861)*IF($Q4861=1,SI_O,SI_E)</f>
        <v/>
      </c>
      <c r="AF4861" s="41">
        <f>IF($Q4861=1,0,$AA4861*EOSB)</f>
        <v/>
      </c>
      <c r="AG4861" s="41">
        <f>$AN4861*$W4861</f>
        <v/>
      </c>
      <c r="AH4861" s="41">
        <f>SUM($AA4861:$AG4861)</f>
        <v/>
      </c>
      <c r="AI4861" s="41">
        <f>12*($AM4861+$AN4861)</f>
        <v/>
      </c>
      <c r="AJ4861" s="41">
        <f>$AM4861*((IncMonth-1)+(13-IncMonth)*(1+$X4861))+12*$AN4861</f>
        <v/>
      </c>
      <c r="AK4861" s="41">
        <f>IF($R4861=1,N($L4861)+N($M4861),0)</f>
        <v/>
      </c>
      <c r="AL4861">
        <f>IF($C4861="","",IF(N($L4861)&lt;=0,"Basic salary missing",IF(ISNA(MATCH($C4861,Departments!$A$5:$A$54,0)),"Department not on Departments sheet",IF(AND($I4861&lt;&gt;"",NOT(ISNUMBER($I4861))),"Date of birth is text, not a date",IF(AND($K4861&lt;&gt;"",NOT(ISNUMBER($K4861))),"Contract end is text, not a date","")))))</f>
        <v/>
      </c>
      <c r="AM4861" s="41">
        <f>IF($R4861=0,0,N($L4861)*(1+$Z4861+BonusMonths/12+IF($Q4861=1,0,EOSB))+N($M4861)+(N($L4861)+SI_Gross*N($M4861))*IF($Q4861=1,SI_O,SI_E))</f>
        <v/>
      </c>
      <c r="AN4861" s="41">
        <f>IF($R4861=0,0,(IF($Q4861=1,MedO,MedE+Ticket)+Training)/12)</f>
        <v/>
      </c>
    </row>
    <row r="4862">
      <c r="I4862" s="35" t="n"/>
      <c r="J4862" s="35" t="n"/>
      <c r="K4862" s="35" t="n"/>
      <c r="L4862" s="36" t="n"/>
      <c r="M4862" s="36" t="n"/>
      <c r="P4862" s="37" t="n"/>
      <c r="Q4862" s="38">
        <f>IF($C4862="",0,IF(OR(LOWER(TRIM($G4862))="omani",LOWER(TRIM($G4862))="oman",LOWER(TRIM($G4862))="om",LOWER(TRIM($G4862))="local"),1,0))</f>
        <v/>
      </c>
      <c r="R4862" s="38">
        <f>IF($C4862="",0,IF(OR(ISNUMBER(SEARCH("resign",$N4862)),ISNUMBER(SEARCH("terminat",$N4862)),ISNUMBER(SEARCH("inactive",$N4862)),ISNUMBER(SEARCH("vacan",$N4862)),ISNUMBER(SEARCH("deceased",$N4862)),ISNUMBER(SEARCH("separated",$N4862))),0,1))</f>
        <v/>
      </c>
      <c r="S4862">
        <f>IF(OR($R4862=0,NOT(ISNUMBER($I4862))),"",IFERROR(DATEDIF($I4862,DATE(FY,1,1),"y"),""))</f>
        <v/>
      </c>
      <c r="T4862">
        <f>IF(OR($R4862=0,NOT(ISNUMBER($J4862))),"",IFERROR(DATEDIF($J4862,DATE(FY,1,1),"y"),0))</f>
        <v/>
      </c>
      <c r="U4862" s="38">
        <f>IF(OR($R4862=0,NOT(ISNUMBER($I4862))),0,IF(YEAR($I4862)+IF($Q4862=1,RetAgeO,RetAgeE)=FY,MONTH($I4862),IF(YEAR($I4862)+IF($Q4862=1,RetAgeO,RetAgeE)&lt;FY,1,0)))</f>
        <v/>
      </c>
      <c r="V4862" s="38">
        <f>IF(OR($R4862=0,NOT(ISNUMBER($K4862))),0,IF(YEAR($K4862)=FY,MONTH($K4862),IF(YEAR($K4862)&lt;FY,1,0)))</f>
        <v/>
      </c>
      <c r="W4862" s="38">
        <f>IF($R4862=0,0,MIN(12,IF(AND(ISNUMBER($O4862),$O4862&gt;=1,$O4862&lt;=12),INT($O4862),12),IF(AND(RetireExit="Yes",$U4862&gt;0),$U4862,12),IF(AND(ContractExit="Yes",$V4862&gt;0),$V4862,12)))</f>
        <v/>
      </c>
      <c r="X4862" s="37">
        <f>IF(ISNUMBER($P4862),$P4862,IncPct)</f>
        <v/>
      </c>
      <c r="Y4862" s="39">
        <f>IF($W4862=0,0,MAX(0,MIN($W4862,IncMonth-1))+MAX(0,$W4862-IncMonth+1)*(1+$X4862))</f>
        <v/>
      </c>
      <c r="Z4862" s="40">
        <f>IF($C4862="",0,IFERROR(INDEX(Departments!$B$5:$B$54,MATCH($C4862,Departments!$A$5:$A$54,0)),0))</f>
        <v/>
      </c>
      <c r="AA4862" s="41">
        <f>N($L4862)*$Y4862</f>
        <v/>
      </c>
      <c r="AB4862" s="41">
        <f>N($M4862)*$Y4862</f>
        <v/>
      </c>
      <c r="AC4862" s="41">
        <f>$AA4862*$Z4862</f>
        <v/>
      </c>
      <c r="AD4862" s="41">
        <f>$AA4862*BonusMonths/12</f>
        <v/>
      </c>
      <c r="AE4862" s="41">
        <f>($AA4862+SI_Gross*$AB4862)*IF($Q4862=1,SI_O,SI_E)</f>
        <v/>
      </c>
      <c r="AF4862" s="41">
        <f>IF($Q4862=1,0,$AA4862*EOSB)</f>
        <v/>
      </c>
      <c r="AG4862" s="41">
        <f>$AN4862*$W4862</f>
        <v/>
      </c>
      <c r="AH4862" s="41">
        <f>SUM($AA4862:$AG4862)</f>
        <v/>
      </c>
      <c r="AI4862" s="41">
        <f>12*($AM4862+$AN4862)</f>
        <v/>
      </c>
      <c r="AJ4862" s="41">
        <f>$AM4862*((IncMonth-1)+(13-IncMonth)*(1+$X4862))+12*$AN4862</f>
        <v/>
      </c>
      <c r="AK4862" s="41">
        <f>IF($R4862=1,N($L4862)+N($M4862),0)</f>
        <v/>
      </c>
      <c r="AL4862">
        <f>IF($C4862="","",IF(N($L4862)&lt;=0,"Basic salary missing",IF(ISNA(MATCH($C4862,Departments!$A$5:$A$54,0)),"Department not on Departments sheet",IF(AND($I4862&lt;&gt;"",NOT(ISNUMBER($I4862))),"Date of birth is text, not a date",IF(AND($K4862&lt;&gt;"",NOT(ISNUMBER($K4862))),"Contract end is text, not a date","")))))</f>
        <v/>
      </c>
      <c r="AM4862" s="41">
        <f>IF($R4862=0,0,N($L4862)*(1+$Z4862+BonusMonths/12+IF($Q4862=1,0,EOSB))+N($M4862)+(N($L4862)+SI_Gross*N($M4862))*IF($Q4862=1,SI_O,SI_E))</f>
        <v/>
      </c>
      <c r="AN4862" s="41">
        <f>IF($R4862=0,0,(IF($Q4862=1,MedO,MedE+Ticket)+Training)/12)</f>
        <v/>
      </c>
    </row>
    <row r="4863">
      <c r="I4863" s="35" t="n"/>
      <c r="J4863" s="35" t="n"/>
      <c r="K4863" s="35" t="n"/>
      <c r="L4863" s="36" t="n"/>
      <c r="M4863" s="36" t="n"/>
      <c r="P4863" s="37" t="n"/>
      <c r="Q4863" s="38">
        <f>IF($C4863="",0,IF(OR(LOWER(TRIM($G4863))="omani",LOWER(TRIM($G4863))="oman",LOWER(TRIM($G4863))="om",LOWER(TRIM($G4863))="local"),1,0))</f>
        <v/>
      </c>
      <c r="R4863" s="38">
        <f>IF($C4863="",0,IF(OR(ISNUMBER(SEARCH("resign",$N4863)),ISNUMBER(SEARCH("terminat",$N4863)),ISNUMBER(SEARCH("inactive",$N4863)),ISNUMBER(SEARCH("vacan",$N4863)),ISNUMBER(SEARCH("deceased",$N4863)),ISNUMBER(SEARCH("separated",$N4863))),0,1))</f>
        <v/>
      </c>
      <c r="S4863">
        <f>IF(OR($R4863=0,NOT(ISNUMBER($I4863))),"",IFERROR(DATEDIF($I4863,DATE(FY,1,1),"y"),""))</f>
        <v/>
      </c>
      <c r="T4863">
        <f>IF(OR($R4863=0,NOT(ISNUMBER($J4863))),"",IFERROR(DATEDIF($J4863,DATE(FY,1,1),"y"),0))</f>
        <v/>
      </c>
      <c r="U4863" s="38">
        <f>IF(OR($R4863=0,NOT(ISNUMBER($I4863))),0,IF(YEAR($I4863)+IF($Q4863=1,RetAgeO,RetAgeE)=FY,MONTH($I4863),IF(YEAR($I4863)+IF($Q4863=1,RetAgeO,RetAgeE)&lt;FY,1,0)))</f>
        <v/>
      </c>
      <c r="V4863" s="38">
        <f>IF(OR($R4863=0,NOT(ISNUMBER($K4863))),0,IF(YEAR($K4863)=FY,MONTH($K4863),IF(YEAR($K4863)&lt;FY,1,0)))</f>
        <v/>
      </c>
      <c r="W4863" s="38">
        <f>IF($R4863=0,0,MIN(12,IF(AND(ISNUMBER($O4863),$O4863&gt;=1,$O4863&lt;=12),INT($O4863),12),IF(AND(RetireExit="Yes",$U4863&gt;0),$U4863,12),IF(AND(ContractExit="Yes",$V4863&gt;0),$V4863,12)))</f>
        <v/>
      </c>
      <c r="X4863" s="37">
        <f>IF(ISNUMBER($P4863),$P4863,IncPct)</f>
        <v/>
      </c>
      <c r="Y4863" s="39">
        <f>IF($W4863=0,0,MAX(0,MIN($W4863,IncMonth-1))+MAX(0,$W4863-IncMonth+1)*(1+$X4863))</f>
        <v/>
      </c>
      <c r="Z4863" s="40">
        <f>IF($C4863="",0,IFERROR(INDEX(Departments!$B$5:$B$54,MATCH($C4863,Departments!$A$5:$A$54,0)),0))</f>
        <v/>
      </c>
      <c r="AA4863" s="41">
        <f>N($L4863)*$Y4863</f>
        <v/>
      </c>
      <c r="AB4863" s="41">
        <f>N($M4863)*$Y4863</f>
        <v/>
      </c>
      <c r="AC4863" s="41">
        <f>$AA4863*$Z4863</f>
        <v/>
      </c>
      <c r="AD4863" s="41">
        <f>$AA4863*BonusMonths/12</f>
        <v/>
      </c>
      <c r="AE4863" s="41">
        <f>($AA4863+SI_Gross*$AB4863)*IF($Q4863=1,SI_O,SI_E)</f>
        <v/>
      </c>
      <c r="AF4863" s="41">
        <f>IF($Q4863=1,0,$AA4863*EOSB)</f>
        <v/>
      </c>
      <c r="AG4863" s="41">
        <f>$AN4863*$W4863</f>
        <v/>
      </c>
      <c r="AH4863" s="41">
        <f>SUM($AA4863:$AG4863)</f>
        <v/>
      </c>
      <c r="AI4863" s="41">
        <f>12*($AM4863+$AN4863)</f>
        <v/>
      </c>
      <c r="AJ4863" s="41">
        <f>$AM4863*((IncMonth-1)+(13-IncMonth)*(1+$X4863))+12*$AN4863</f>
        <v/>
      </c>
      <c r="AK4863" s="41">
        <f>IF($R4863=1,N($L4863)+N($M4863),0)</f>
        <v/>
      </c>
      <c r="AL4863">
        <f>IF($C4863="","",IF(N($L4863)&lt;=0,"Basic salary missing",IF(ISNA(MATCH($C4863,Departments!$A$5:$A$54,0)),"Department not on Departments sheet",IF(AND($I4863&lt;&gt;"",NOT(ISNUMBER($I4863))),"Date of birth is text, not a date",IF(AND($K4863&lt;&gt;"",NOT(ISNUMBER($K4863))),"Contract end is text, not a date","")))))</f>
        <v/>
      </c>
      <c r="AM4863" s="41">
        <f>IF($R4863=0,0,N($L4863)*(1+$Z4863+BonusMonths/12+IF($Q4863=1,0,EOSB))+N($M4863)+(N($L4863)+SI_Gross*N($M4863))*IF($Q4863=1,SI_O,SI_E))</f>
        <v/>
      </c>
      <c r="AN4863" s="41">
        <f>IF($R4863=0,0,(IF($Q4863=1,MedO,MedE+Ticket)+Training)/12)</f>
        <v/>
      </c>
    </row>
    <row r="4864">
      <c r="I4864" s="35" t="n"/>
      <c r="J4864" s="35" t="n"/>
      <c r="K4864" s="35" t="n"/>
      <c r="L4864" s="36" t="n"/>
      <c r="M4864" s="36" t="n"/>
      <c r="P4864" s="37" t="n"/>
      <c r="Q4864" s="38">
        <f>IF($C4864="",0,IF(OR(LOWER(TRIM($G4864))="omani",LOWER(TRIM($G4864))="oman",LOWER(TRIM($G4864))="om",LOWER(TRIM($G4864))="local"),1,0))</f>
        <v/>
      </c>
      <c r="R4864" s="38">
        <f>IF($C4864="",0,IF(OR(ISNUMBER(SEARCH("resign",$N4864)),ISNUMBER(SEARCH("terminat",$N4864)),ISNUMBER(SEARCH("inactive",$N4864)),ISNUMBER(SEARCH("vacan",$N4864)),ISNUMBER(SEARCH("deceased",$N4864)),ISNUMBER(SEARCH("separated",$N4864))),0,1))</f>
        <v/>
      </c>
      <c r="S4864">
        <f>IF(OR($R4864=0,NOT(ISNUMBER($I4864))),"",IFERROR(DATEDIF($I4864,DATE(FY,1,1),"y"),""))</f>
        <v/>
      </c>
      <c r="T4864">
        <f>IF(OR($R4864=0,NOT(ISNUMBER($J4864))),"",IFERROR(DATEDIF($J4864,DATE(FY,1,1),"y"),0))</f>
        <v/>
      </c>
      <c r="U4864" s="38">
        <f>IF(OR($R4864=0,NOT(ISNUMBER($I4864))),0,IF(YEAR($I4864)+IF($Q4864=1,RetAgeO,RetAgeE)=FY,MONTH($I4864),IF(YEAR($I4864)+IF($Q4864=1,RetAgeO,RetAgeE)&lt;FY,1,0)))</f>
        <v/>
      </c>
      <c r="V4864" s="38">
        <f>IF(OR($R4864=0,NOT(ISNUMBER($K4864))),0,IF(YEAR($K4864)=FY,MONTH($K4864),IF(YEAR($K4864)&lt;FY,1,0)))</f>
        <v/>
      </c>
      <c r="W4864" s="38">
        <f>IF($R4864=0,0,MIN(12,IF(AND(ISNUMBER($O4864),$O4864&gt;=1,$O4864&lt;=12),INT($O4864),12),IF(AND(RetireExit="Yes",$U4864&gt;0),$U4864,12),IF(AND(ContractExit="Yes",$V4864&gt;0),$V4864,12)))</f>
        <v/>
      </c>
      <c r="X4864" s="37">
        <f>IF(ISNUMBER($P4864),$P4864,IncPct)</f>
        <v/>
      </c>
      <c r="Y4864" s="39">
        <f>IF($W4864=0,0,MAX(0,MIN($W4864,IncMonth-1))+MAX(0,$W4864-IncMonth+1)*(1+$X4864))</f>
        <v/>
      </c>
      <c r="Z4864" s="40">
        <f>IF($C4864="",0,IFERROR(INDEX(Departments!$B$5:$B$54,MATCH($C4864,Departments!$A$5:$A$54,0)),0))</f>
        <v/>
      </c>
      <c r="AA4864" s="41">
        <f>N($L4864)*$Y4864</f>
        <v/>
      </c>
      <c r="AB4864" s="41">
        <f>N($M4864)*$Y4864</f>
        <v/>
      </c>
      <c r="AC4864" s="41">
        <f>$AA4864*$Z4864</f>
        <v/>
      </c>
      <c r="AD4864" s="41">
        <f>$AA4864*BonusMonths/12</f>
        <v/>
      </c>
      <c r="AE4864" s="41">
        <f>($AA4864+SI_Gross*$AB4864)*IF($Q4864=1,SI_O,SI_E)</f>
        <v/>
      </c>
      <c r="AF4864" s="41">
        <f>IF($Q4864=1,0,$AA4864*EOSB)</f>
        <v/>
      </c>
      <c r="AG4864" s="41">
        <f>$AN4864*$W4864</f>
        <v/>
      </c>
      <c r="AH4864" s="41">
        <f>SUM($AA4864:$AG4864)</f>
        <v/>
      </c>
      <c r="AI4864" s="41">
        <f>12*($AM4864+$AN4864)</f>
        <v/>
      </c>
      <c r="AJ4864" s="41">
        <f>$AM4864*((IncMonth-1)+(13-IncMonth)*(1+$X4864))+12*$AN4864</f>
        <v/>
      </c>
      <c r="AK4864" s="41">
        <f>IF($R4864=1,N($L4864)+N($M4864),0)</f>
        <v/>
      </c>
      <c r="AL4864">
        <f>IF($C4864="","",IF(N($L4864)&lt;=0,"Basic salary missing",IF(ISNA(MATCH($C4864,Departments!$A$5:$A$54,0)),"Department not on Departments sheet",IF(AND($I4864&lt;&gt;"",NOT(ISNUMBER($I4864))),"Date of birth is text, not a date",IF(AND($K4864&lt;&gt;"",NOT(ISNUMBER($K4864))),"Contract end is text, not a date","")))))</f>
        <v/>
      </c>
      <c r="AM4864" s="41">
        <f>IF($R4864=0,0,N($L4864)*(1+$Z4864+BonusMonths/12+IF($Q4864=1,0,EOSB))+N($M4864)+(N($L4864)+SI_Gross*N($M4864))*IF($Q4864=1,SI_O,SI_E))</f>
        <v/>
      </c>
      <c r="AN4864" s="41">
        <f>IF($R4864=0,0,(IF($Q4864=1,MedO,MedE+Ticket)+Training)/12)</f>
        <v/>
      </c>
    </row>
    <row r="4865">
      <c r="I4865" s="35" t="n"/>
      <c r="J4865" s="35" t="n"/>
      <c r="K4865" s="35" t="n"/>
      <c r="L4865" s="36" t="n"/>
      <c r="M4865" s="36" t="n"/>
      <c r="P4865" s="37" t="n"/>
      <c r="Q4865" s="38">
        <f>IF($C4865="",0,IF(OR(LOWER(TRIM($G4865))="omani",LOWER(TRIM($G4865))="oman",LOWER(TRIM($G4865))="om",LOWER(TRIM($G4865))="local"),1,0))</f>
        <v/>
      </c>
      <c r="R4865" s="38">
        <f>IF($C4865="",0,IF(OR(ISNUMBER(SEARCH("resign",$N4865)),ISNUMBER(SEARCH("terminat",$N4865)),ISNUMBER(SEARCH("inactive",$N4865)),ISNUMBER(SEARCH("vacan",$N4865)),ISNUMBER(SEARCH("deceased",$N4865)),ISNUMBER(SEARCH("separated",$N4865))),0,1))</f>
        <v/>
      </c>
      <c r="S4865">
        <f>IF(OR($R4865=0,NOT(ISNUMBER($I4865))),"",IFERROR(DATEDIF($I4865,DATE(FY,1,1),"y"),""))</f>
        <v/>
      </c>
      <c r="T4865">
        <f>IF(OR($R4865=0,NOT(ISNUMBER($J4865))),"",IFERROR(DATEDIF($J4865,DATE(FY,1,1),"y"),0))</f>
        <v/>
      </c>
      <c r="U4865" s="38">
        <f>IF(OR($R4865=0,NOT(ISNUMBER($I4865))),0,IF(YEAR($I4865)+IF($Q4865=1,RetAgeO,RetAgeE)=FY,MONTH($I4865),IF(YEAR($I4865)+IF($Q4865=1,RetAgeO,RetAgeE)&lt;FY,1,0)))</f>
        <v/>
      </c>
      <c r="V4865" s="38">
        <f>IF(OR($R4865=0,NOT(ISNUMBER($K4865))),0,IF(YEAR($K4865)=FY,MONTH($K4865),IF(YEAR($K4865)&lt;FY,1,0)))</f>
        <v/>
      </c>
      <c r="W4865" s="38">
        <f>IF($R4865=0,0,MIN(12,IF(AND(ISNUMBER($O4865),$O4865&gt;=1,$O4865&lt;=12),INT($O4865),12),IF(AND(RetireExit="Yes",$U4865&gt;0),$U4865,12),IF(AND(ContractExit="Yes",$V4865&gt;0),$V4865,12)))</f>
        <v/>
      </c>
      <c r="X4865" s="37">
        <f>IF(ISNUMBER($P4865),$P4865,IncPct)</f>
        <v/>
      </c>
      <c r="Y4865" s="39">
        <f>IF($W4865=0,0,MAX(0,MIN($W4865,IncMonth-1))+MAX(0,$W4865-IncMonth+1)*(1+$X4865))</f>
        <v/>
      </c>
      <c r="Z4865" s="40">
        <f>IF($C4865="",0,IFERROR(INDEX(Departments!$B$5:$B$54,MATCH($C4865,Departments!$A$5:$A$54,0)),0))</f>
        <v/>
      </c>
      <c r="AA4865" s="41">
        <f>N($L4865)*$Y4865</f>
        <v/>
      </c>
      <c r="AB4865" s="41">
        <f>N($M4865)*$Y4865</f>
        <v/>
      </c>
      <c r="AC4865" s="41">
        <f>$AA4865*$Z4865</f>
        <v/>
      </c>
      <c r="AD4865" s="41">
        <f>$AA4865*BonusMonths/12</f>
        <v/>
      </c>
      <c r="AE4865" s="41">
        <f>($AA4865+SI_Gross*$AB4865)*IF($Q4865=1,SI_O,SI_E)</f>
        <v/>
      </c>
      <c r="AF4865" s="41">
        <f>IF($Q4865=1,0,$AA4865*EOSB)</f>
        <v/>
      </c>
      <c r="AG4865" s="41">
        <f>$AN4865*$W4865</f>
        <v/>
      </c>
      <c r="AH4865" s="41">
        <f>SUM($AA4865:$AG4865)</f>
        <v/>
      </c>
      <c r="AI4865" s="41">
        <f>12*($AM4865+$AN4865)</f>
        <v/>
      </c>
      <c r="AJ4865" s="41">
        <f>$AM4865*((IncMonth-1)+(13-IncMonth)*(1+$X4865))+12*$AN4865</f>
        <v/>
      </c>
      <c r="AK4865" s="41">
        <f>IF($R4865=1,N($L4865)+N($M4865),0)</f>
        <v/>
      </c>
      <c r="AL4865">
        <f>IF($C4865="","",IF(N($L4865)&lt;=0,"Basic salary missing",IF(ISNA(MATCH($C4865,Departments!$A$5:$A$54,0)),"Department not on Departments sheet",IF(AND($I4865&lt;&gt;"",NOT(ISNUMBER($I4865))),"Date of birth is text, not a date",IF(AND($K4865&lt;&gt;"",NOT(ISNUMBER($K4865))),"Contract end is text, not a date","")))))</f>
        <v/>
      </c>
      <c r="AM4865" s="41">
        <f>IF($R4865=0,0,N($L4865)*(1+$Z4865+BonusMonths/12+IF($Q4865=1,0,EOSB))+N($M4865)+(N($L4865)+SI_Gross*N($M4865))*IF($Q4865=1,SI_O,SI_E))</f>
        <v/>
      </c>
      <c r="AN4865" s="41">
        <f>IF($R4865=0,0,(IF($Q4865=1,MedO,MedE+Ticket)+Training)/12)</f>
        <v/>
      </c>
    </row>
    <row r="4866">
      <c r="I4866" s="35" t="n"/>
      <c r="J4866" s="35" t="n"/>
      <c r="K4866" s="35" t="n"/>
      <c r="L4866" s="36" t="n"/>
      <c r="M4866" s="36" t="n"/>
      <c r="P4866" s="37" t="n"/>
      <c r="Q4866" s="38">
        <f>IF($C4866="",0,IF(OR(LOWER(TRIM($G4866))="omani",LOWER(TRIM($G4866))="oman",LOWER(TRIM($G4866))="om",LOWER(TRIM($G4866))="local"),1,0))</f>
        <v/>
      </c>
      <c r="R4866" s="38">
        <f>IF($C4866="",0,IF(OR(ISNUMBER(SEARCH("resign",$N4866)),ISNUMBER(SEARCH("terminat",$N4866)),ISNUMBER(SEARCH("inactive",$N4866)),ISNUMBER(SEARCH("vacan",$N4866)),ISNUMBER(SEARCH("deceased",$N4866)),ISNUMBER(SEARCH("separated",$N4866))),0,1))</f>
        <v/>
      </c>
      <c r="S4866">
        <f>IF(OR($R4866=0,NOT(ISNUMBER($I4866))),"",IFERROR(DATEDIF($I4866,DATE(FY,1,1),"y"),""))</f>
        <v/>
      </c>
      <c r="T4866">
        <f>IF(OR($R4866=0,NOT(ISNUMBER($J4866))),"",IFERROR(DATEDIF($J4866,DATE(FY,1,1),"y"),0))</f>
        <v/>
      </c>
      <c r="U4866" s="38">
        <f>IF(OR($R4866=0,NOT(ISNUMBER($I4866))),0,IF(YEAR($I4866)+IF($Q4866=1,RetAgeO,RetAgeE)=FY,MONTH($I4866),IF(YEAR($I4866)+IF($Q4866=1,RetAgeO,RetAgeE)&lt;FY,1,0)))</f>
        <v/>
      </c>
      <c r="V4866" s="38">
        <f>IF(OR($R4866=0,NOT(ISNUMBER($K4866))),0,IF(YEAR($K4866)=FY,MONTH($K4866),IF(YEAR($K4866)&lt;FY,1,0)))</f>
        <v/>
      </c>
      <c r="W4866" s="38">
        <f>IF($R4866=0,0,MIN(12,IF(AND(ISNUMBER($O4866),$O4866&gt;=1,$O4866&lt;=12),INT($O4866),12),IF(AND(RetireExit="Yes",$U4866&gt;0),$U4866,12),IF(AND(ContractExit="Yes",$V4866&gt;0),$V4866,12)))</f>
        <v/>
      </c>
      <c r="X4866" s="37">
        <f>IF(ISNUMBER($P4866),$P4866,IncPct)</f>
        <v/>
      </c>
      <c r="Y4866" s="39">
        <f>IF($W4866=0,0,MAX(0,MIN($W4866,IncMonth-1))+MAX(0,$W4866-IncMonth+1)*(1+$X4866))</f>
        <v/>
      </c>
      <c r="Z4866" s="40">
        <f>IF($C4866="",0,IFERROR(INDEX(Departments!$B$5:$B$54,MATCH($C4866,Departments!$A$5:$A$54,0)),0))</f>
        <v/>
      </c>
      <c r="AA4866" s="41">
        <f>N($L4866)*$Y4866</f>
        <v/>
      </c>
      <c r="AB4866" s="41">
        <f>N($M4866)*$Y4866</f>
        <v/>
      </c>
      <c r="AC4866" s="41">
        <f>$AA4866*$Z4866</f>
        <v/>
      </c>
      <c r="AD4866" s="41">
        <f>$AA4866*BonusMonths/12</f>
        <v/>
      </c>
      <c r="AE4866" s="41">
        <f>($AA4866+SI_Gross*$AB4866)*IF($Q4866=1,SI_O,SI_E)</f>
        <v/>
      </c>
      <c r="AF4866" s="41">
        <f>IF($Q4866=1,0,$AA4866*EOSB)</f>
        <v/>
      </c>
      <c r="AG4866" s="41">
        <f>$AN4866*$W4866</f>
        <v/>
      </c>
      <c r="AH4866" s="41">
        <f>SUM($AA4866:$AG4866)</f>
        <v/>
      </c>
      <c r="AI4866" s="41">
        <f>12*($AM4866+$AN4866)</f>
        <v/>
      </c>
      <c r="AJ4866" s="41">
        <f>$AM4866*((IncMonth-1)+(13-IncMonth)*(1+$X4866))+12*$AN4866</f>
        <v/>
      </c>
      <c r="AK4866" s="41">
        <f>IF($R4866=1,N($L4866)+N($M4866),0)</f>
        <v/>
      </c>
      <c r="AL4866">
        <f>IF($C4866="","",IF(N($L4866)&lt;=0,"Basic salary missing",IF(ISNA(MATCH($C4866,Departments!$A$5:$A$54,0)),"Department not on Departments sheet",IF(AND($I4866&lt;&gt;"",NOT(ISNUMBER($I4866))),"Date of birth is text, not a date",IF(AND($K4866&lt;&gt;"",NOT(ISNUMBER($K4866))),"Contract end is text, not a date","")))))</f>
        <v/>
      </c>
      <c r="AM4866" s="41">
        <f>IF($R4866=0,0,N($L4866)*(1+$Z4866+BonusMonths/12+IF($Q4866=1,0,EOSB))+N($M4866)+(N($L4866)+SI_Gross*N($M4866))*IF($Q4866=1,SI_O,SI_E))</f>
        <v/>
      </c>
      <c r="AN4866" s="41">
        <f>IF($R4866=0,0,(IF($Q4866=1,MedO,MedE+Ticket)+Training)/12)</f>
        <v/>
      </c>
    </row>
    <row r="4867">
      <c r="I4867" s="35" t="n"/>
      <c r="J4867" s="35" t="n"/>
      <c r="K4867" s="35" t="n"/>
      <c r="L4867" s="36" t="n"/>
      <c r="M4867" s="36" t="n"/>
      <c r="P4867" s="37" t="n"/>
      <c r="Q4867" s="38">
        <f>IF($C4867="",0,IF(OR(LOWER(TRIM($G4867))="omani",LOWER(TRIM($G4867))="oman",LOWER(TRIM($G4867))="om",LOWER(TRIM($G4867))="local"),1,0))</f>
        <v/>
      </c>
      <c r="R4867" s="38">
        <f>IF($C4867="",0,IF(OR(ISNUMBER(SEARCH("resign",$N4867)),ISNUMBER(SEARCH("terminat",$N4867)),ISNUMBER(SEARCH("inactive",$N4867)),ISNUMBER(SEARCH("vacan",$N4867)),ISNUMBER(SEARCH("deceased",$N4867)),ISNUMBER(SEARCH("separated",$N4867))),0,1))</f>
        <v/>
      </c>
      <c r="S4867">
        <f>IF(OR($R4867=0,NOT(ISNUMBER($I4867))),"",IFERROR(DATEDIF($I4867,DATE(FY,1,1),"y"),""))</f>
        <v/>
      </c>
      <c r="T4867">
        <f>IF(OR($R4867=0,NOT(ISNUMBER($J4867))),"",IFERROR(DATEDIF($J4867,DATE(FY,1,1),"y"),0))</f>
        <v/>
      </c>
      <c r="U4867" s="38">
        <f>IF(OR($R4867=0,NOT(ISNUMBER($I4867))),0,IF(YEAR($I4867)+IF($Q4867=1,RetAgeO,RetAgeE)=FY,MONTH($I4867),IF(YEAR($I4867)+IF($Q4867=1,RetAgeO,RetAgeE)&lt;FY,1,0)))</f>
        <v/>
      </c>
      <c r="V4867" s="38">
        <f>IF(OR($R4867=0,NOT(ISNUMBER($K4867))),0,IF(YEAR($K4867)=FY,MONTH($K4867),IF(YEAR($K4867)&lt;FY,1,0)))</f>
        <v/>
      </c>
      <c r="W4867" s="38">
        <f>IF($R4867=0,0,MIN(12,IF(AND(ISNUMBER($O4867),$O4867&gt;=1,$O4867&lt;=12),INT($O4867),12),IF(AND(RetireExit="Yes",$U4867&gt;0),$U4867,12),IF(AND(ContractExit="Yes",$V4867&gt;0),$V4867,12)))</f>
        <v/>
      </c>
      <c r="X4867" s="37">
        <f>IF(ISNUMBER($P4867),$P4867,IncPct)</f>
        <v/>
      </c>
      <c r="Y4867" s="39">
        <f>IF($W4867=0,0,MAX(0,MIN($W4867,IncMonth-1))+MAX(0,$W4867-IncMonth+1)*(1+$X4867))</f>
        <v/>
      </c>
      <c r="Z4867" s="40">
        <f>IF($C4867="",0,IFERROR(INDEX(Departments!$B$5:$B$54,MATCH($C4867,Departments!$A$5:$A$54,0)),0))</f>
        <v/>
      </c>
      <c r="AA4867" s="41">
        <f>N($L4867)*$Y4867</f>
        <v/>
      </c>
      <c r="AB4867" s="41">
        <f>N($M4867)*$Y4867</f>
        <v/>
      </c>
      <c r="AC4867" s="41">
        <f>$AA4867*$Z4867</f>
        <v/>
      </c>
      <c r="AD4867" s="41">
        <f>$AA4867*BonusMonths/12</f>
        <v/>
      </c>
      <c r="AE4867" s="41">
        <f>($AA4867+SI_Gross*$AB4867)*IF($Q4867=1,SI_O,SI_E)</f>
        <v/>
      </c>
      <c r="AF4867" s="41">
        <f>IF($Q4867=1,0,$AA4867*EOSB)</f>
        <v/>
      </c>
      <c r="AG4867" s="41">
        <f>$AN4867*$W4867</f>
        <v/>
      </c>
      <c r="AH4867" s="41">
        <f>SUM($AA4867:$AG4867)</f>
        <v/>
      </c>
      <c r="AI4867" s="41">
        <f>12*($AM4867+$AN4867)</f>
        <v/>
      </c>
      <c r="AJ4867" s="41">
        <f>$AM4867*((IncMonth-1)+(13-IncMonth)*(1+$X4867))+12*$AN4867</f>
        <v/>
      </c>
      <c r="AK4867" s="41">
        <f>IF($R4867=1,N($L4867)+N($M4867),0)</f>
        <v/>
      </c>
      <c r="AL4867">
        <f>IF($C4867="","",IF(N($L4867)&lt;=0,"Basic salary missing",IF(ISNA(MATCH($C4867,Departments!$A$5:$A$54,0)),"Department not on Departments sheet",IF(AND($I4867&lt;&gt;"",NOT(ISNUMBER($I4867))),"Date of birth is text, not a date",IF(AND($K4867&lt;&gt;"",NOT(ISNUMBER($K4867))),"Contract end is text, not a date","")))))</f>
        <v/>
      </c>
      <c r="AM4867" s="41">
        <f>IF($R4867=0,0,N($L4867)*(1+$Z4867+BonusMonths/12+IF($Q4867=1,0,EOSB))+N($M4867)+(N($L4867)+SI_Gross*N($M4867))*IF($Q4867=1,SI_O,SI_E))</f>
        <v/>
      </c>
      <c r="AN4867" s="41">
        <f>IF($R4867=0,0,(IF($Q4867=1,MedO,MedE+Ticket)+Training)/12)</f>
        <v/>
      </c>
    </row>
    <row r="4868">
      <c r="I4868" s="35" t="n"/>
      <c r="J4868" s="35" t="n"/>
      <c r="K4868" s="35" t="n"/>
      <c r="L4868" s="36" t="n"/>
      <c r="M4868" s="36" t="n"/>
      <c r="P4868" s="37" t="n"/>
      <c r="Q4868" s="38">
        <f>IF($C4868="",0,IF(OR(LOWER(TRIM($G4868))="omani",LOWER(TRIM($G4868))="oman",LOWER(TRIM($G4868))="om",LOWER(TRIM($G4868))="local"),1,0))</f>
        <v/>
      </c>
      <c r="R4868" s="38">
        <f>IF($C4868="",0,IF(OR(ISNUMBER(SEARCH("resign",$N4868)),ISNUMBER(SEARCH("terminat",$N4868)),ISNUMBER(SEARCH("inactive",$N4868)),ISNUMBER(SEARCH("vacan",$N4868)),ISNUMBER(SEARCH("deceased",$N4868)),ISNUMBER(SEARCH("separated",$N4868))),0,1))</f>
        <v/>
      </c>
      <c r="S4868">
        <f>IF(OR($R4868=0,NOT(ISNUMBER($I4868))),"",IFERROR(DATEDIF($I4868,DATE(FY,1,1),"y"),""))</f>
        <v/>
      </c>
      <c r="T4868">
        <f>IF(OR($R4868=0,NOT(ISNUMBER($J4868))),"",IFERROR(DATEDIF($J4868,DATE(FY,1,1),"y"),0))</f>
        <v/>
      </c>
      <c r="U4868" s="38">
        <f>IF(OR($R4868=0,NOT(ISNUMBER($I4868))),0,IF(YEAR($I4868)+IF($Q4868=1,RetAgeO,RetAgeE)=FY,MONTH($I4868),IF(YEAR($I4868)+IF($Q4868=1,RetAgeO,RetAgeE)&lt;FY,1,0)))</f>
        <v/>
      </c>
      <c r="V4868" s="38">
        <f>IF(OR($R4868=0,NOT(ISNUMBER($K4868))),0,IF(YEAR($K4868)=FY,MONTH($K4868),IF(YEAR($K4868)&lt;FY,1,0)))</f>
        <v/>
      </c>
      <c r="W4868" s="38">
        <f>IF($R4868=0,0,MIN(12,IF(AND(ISNUMBER($O4868),$O4868&gt;=1,$O4868&lt;=12),INT($O4868),12),IF(AND(RetireExit="Yes",$U4868&gt;0),$U4868,12),IF(AND(ContractExit="Yes",$V4868&gt;0),$V4868,12)))</f>
        <v/>
      </c>
      <c r="X4868" s="37">
        <f>IF(ISNUMBER($P4868),$P4868,IncPct)</f>
        <v/>
      </c>
      <c r="Y4868" s="39">
        <f>IF($W4868=0,0,MAX(0,MIN($W4868,IncMonth-1))+MAX(0,$W4868-IncMonth+1)*(1+$X4868))</f>
        <v/>
      </c>
      <c r="Z4868" s="40">
        <f>IF($C4868="",0,IFERROR(INDEX(Departments!$B$5:$B$54,MATCH($C4868,Departments!$A$5:$A$54,0)),0))</f>
        <v/>
      </c>
      <c r="AA4868" s="41">
        <f>N($L4868)*$Y4868</f>
        <v/>
      </c>
      <c r="AB4868" s="41">
        <f>N($M4868)*$Y4868</f>
        <v/>
      </c>
      <c r="AC4868" s="41">
        <f>$AA4868*$Z4868</f>
        <v/>
      </c>
      <c r="AD4868" s="41">
        <f>$AA4868*BonusMonths/12</f>
        <v/>
      </c>
      <c r="AE4868" s="41">
        <f>($AA4868+SI_Gross*$AB4868)*IF($Q4868=1,SI_O,SI_E)</f>
        <v/>
      </c>
      <c r="AF4868" s="41">
        <f>IF($Q4868=1,0,$AA4868*EOSB)</f>
        <v/>
      </c>
      <c r="AG4868" s="41">
        <f>$AN4868*$W4868</f>
        <v/>
      </c>
      <c r="AH4868" s="41">
        <f>SUM($AA4868:$AG4868)</f>
        <v/>
      </c>
      <c r="AI4868" s="41">
        <f>12*($AM4868+$AN4868)</f>
        <v/>
      </c>
      <c r="AJ4868" s="41">
        <f>$AM4868*((IncMonth-1)+(13-IncMonth)*(1+$X4868))+12*$AN4868</f>
        <v/>
      </c>
      <c r="AK4868" s="41">
        <f>IF($R4868=1,N($L4868)+N($M4868),0)</f>
        <v/>
      </c>
      <c r="AL4868">
        <f>IF($C4868="","",IF(N($L4868)&lt;=0,"Basic salary missing",IF(ISNA(MATCH($C4868,Departments!$A$5:$A$54,0)),"Department not on Departments sheet",IF(AND($I4868&lt;&gt;"",NOT(ISNUMBER($I4868))),"Date of birth is text, not a date",IF(AND($K4868&lt;&gt;"",NOT(ISNUMBER($K4868))),"Contract end is text, not a date","")))))</f>
        <v/>
      </c>
      <c r="AM4868" s="41">
        <f>IF($R4868=0,0,N($L4868)*(1+$Z4868+BonusMonths/12+IF($Q4868=1,0,EOSB))+N($M4868)+(N($L4868)+SI_Gross*N($M4868))*IF($Q4868=1,SI_O,SI_E))</f>
        <v/>
      </c>
      <c r="AN4868" s="41">
        <f>IF($R4868=0,0,(IF($Q4868=1,MedO,MedE+Ticket)+Training)/12)</f>
        <v/>
      </c>
    </row>
    <row r="4869">
      <c r="I4869" s="35" t="n"/>
      <c r="J4869" s="35" t="n"/>
      <c r="K4869" s="35" t="n"/>
      <c r="L4869" s="36" t="n"/>
      <c r="M4869" s="36" t="n"/>
      <c r="P4869" s="37" t="n"/>
      <c r="Q4869" s="38">
        <f>IF($C4869="",0,IF(OR(LOWER(TRIM($G4869))="omani",LOWER(TRIM($G4869))="oman",LOWER(TRIM($G4869))="om",LOWER(TRIM($G4869))="local"),1,0))</f>
        <v/>
      </c>
      <c r="R4869" s="38">
        <f>IF($C4869="",0,IF(OR(ISNUMBER(SEARCH("resign",$N4869)),ISNUMBER(SEARCH("terminat",$N4869)),ISNUMBER(SEARCH("inactive",$N4869)),ISNUMBER(SEARCH("vacan",$N4869)),ISNUMBER(SEARCH("deceased",$N4869)),ISNUMBER(SEARCH("separated",$N4869))),0,1))</f>
        <v/>
      </c>
      <c r="S4869">
        <f>IF(OR($R4869=0,NOT(ISNUMBER($I4869))),"",IFERROR(DATEDIF($I4869,DATE(FY,1,1),"y"),""))</f>
        <v/>
      </c>
      <c r="T4869">
        <f>IF(OR($R4869=0,NOT(ISNUMBER($J4869))),"",IFERROR(DATEDIF($J4869,DATE(FY,1,1),"y"),0))</f>
        <v/>
      </c>
      <c r="U4869" s="38">
        <f>IF(OR($R4869=0,NOT(ISNUMBER($I4869))),0,IF(YEAR($I4869)+IF($Q4869=1,RetAgeO,RetAgeE)=FY,MONTH($I4869),IF(YEAR($I4869)+IF($Q4869=1,RetAgeO,RetAgeE)&lt;FY,1,0)))</f>
        <v/>
      </c>
      <c r="V4869" s="38">
        <f>IF(OR($R4869=0,NOT(ISNUMBER($K4869))),0,IF(YEAR($K4869)=FY,MONTH($K4869),IF(YEAR($K4869)&lt;FY,1,0)))</f>
        <v/>
      </c>
      <c r="W4869" s="38">
        <f>IF($R4869=0,0,MIN(12,IF(AND(ISNUMBER($O4869),$O4869&gt;=1,$O4869&lt;=12),INT($O4869),12),IF(AND(RetireExit="Yes",$U4869&gt;0),$U4869,12),IF(AND(ContractExit="Yes",$V4869&gt;0),$V4869,12)))</f>
        <v/>
      </c>
      <c r="X4869" s="37">
        <f>IF(ISNUMBER($P4869),$P4869,IncPct)</f>
        <v/>
      </c>
      <c r="Y4869" s="39">
        <f>IF($W4869=0,0,MAX(0,MIN($W4869,IncMonth-1))+MAX(0,$W4869-IncMonth+1)*(1+$X4869))</f>
        <v/>
      </c>
      <c r="Z4869" s="40">
        <f>IF($C4869="",0,IFERROR(INDEX(Departments!$B$5:$B$54,MATCH($C4869,Departments!$A$5:$A$54,0)),0))</f>
        <v/>
      </c>
      <c r="AA4869" s="41">
        <f>N($L4869)*$Y4869</f>
        <v/>
      </c>
      <c r="AB4869" s="41">
        <f>N($M4869)*$Y4869</f>
        <v/>
      </c>
      <c r="AC4869" s="41">
        <f>$AA4869*$Z4869</f>
        <v/>
      </c>
      <c r="AD4869" s="41">
        <f>$AA4869*BonusMonths/12</f>
        <v/>
      </c>
      <c r="AE4869" s="41">
        <f>($AA4869+SI_Gross*$AB4869)*IF($Q4869=1,SI_O,SI_E)</f>
        <v/>
      </c>
      <c r="AF4869" s="41">
        <f>IF($Q4869=1,0,$AA4869*EOSB)</f>
        <v/>
      </c>
      <c r="AG4869" s="41">
        <f>$AN4869*$W4869</f>
        <v/>
      </c>
      <c r="AH4869" s="41">
        <f>SUM($AA4869:$AG4869)</f>
        <v/>
      </c>
      <c r="AI4869" s="41">
        <f>12*($AM4869+$AN4869)</f>
        <v/>
      </c>
      <c r="AJ4869" s="41">
        <f>$AM4869*((IncMonth-1)+(13-IncMonth)*(1+$X4869))+12*$AN4869</f>
        <v/>
      </c>
      <c r="AK4869" s="41">
        <f>IF($R4869=1,N($L4869)+N($M4869),0)</f>
        <v/>
      </c>
      <c r="AL4869">
        <f>IF($C4869="","",IF(N($L4869)&lt;=0,"Basic salary missing",IF(ISNA(MATCH($C4869,Departments!$A$5:$A$54,0)),"Department not on Departments sheet",IF(AND($I4869&lt;&gt;"",NOT(ISNUMBER($I4869))),"Date of birth is text, not a date",IF(AND($K4869&lt;&gt;"",NOT(ISNUMBER($K4869))),"Contract end is text, not a date","")))))</f>
        <v/>
      </c>
      <c r="AM4869" s="41">
        <f>IF($R4869=0,0,N($L4869)*(1+$Z4869+BonusMonths/12+IF($Q4869=1,0,EOSB))+N($M4869)+(N($L4869)+SI_Gross*N($M4869))*IF($Q4869=1,SI_O,SI_E))</f>
        <v/>
      </c>
      <c r="AN4869" s="41">
        <f>IF($R4869=0,0,(IF($Q4869=1,MedO,MedE+Ticket)+Training)/12)</f>
        <v/>
      </c>
    </row>
    <row r="4870">
      <c r="I4870" s="35" t="n"/>
      <c r="J4870" s="35" t="n"/>
      <c r="K4870" s="35" t="n"/>
      <c r="L4870" s="36" t="n"/>
      <c r="M4870" s="36" t="n"/>
      <c r="P4870" s="37" t="n"/>
      <c r="Q4870" s="38">
        <f>IF($C4870="",0,IF(OR(LOWER(TRIM($G4870))="omani",LOWER(TRIM($G4870))="oman",LOWER(TRIM($G4870))="om",LOWER(TRIM($G4870))="local"),1,0))</f>
        <v/>
      </c>
      <c r="R4870" s="38">
        <f>IF($C4870="",0,IF(OR(ISNUMBER(SEARCH("resign",$N4870)),ISNUMBER(SEARCH("terminat",$N4870)),ISNUMBER(SEARCH("inactive",$N4870)),ISNUMBER(SEARCH("vacan",$N4870)),ISNUMBER(SEARCH("deceased",$N4870)),ISNUMBER(SEARCH("separated",$N4870))),0,1))</f>
        <v/>
      </c>
      <c r="S4870">
        <f>IF(OR($R4870=0,NOT(ISNUMBER($I4870))),"",IFERROR(DATEDIF($I4870,DATE(FY,1,1),"y"),""))</f>
        <v/>
      </c>
      <c r="T4870">
        <f>IF(OR($R4870=0,NOT(ISNUMBER($J4870))),"",IFERROR(DATEDIF($J4870,DATE(FY,1,1),"y"),0))</f>
        <v/>
      </c>
      <c r="U4870" s="38">
        <f>IF(OR($R4870=0,NOT(ISNUMBER($I4870))),0,IF(YEAR($I4870)+IF($Q4870=1,RetAgeO,RetAgeE)=FY,MONTH($I4870),IF(YEAR($I4870)+IF($Q4870=1,RetAgeO,RetAgeE)&lt;FY,1,0)))</f>
        <v/>
      </c>
      <c r="V4870" s="38">
        <f>IF(OR($R4870=0,NOT(ISNUMBER($K4870))),0,IF(YEAR($K4870)=FY,MONTH($K4870),IF(YEAR($K4870)&lt;FY,1,0)))</f>
        <v/>
      </c>
      <c r="W4870" s="38">
        <f>IF($R4870=0,0,MIN(12,IF(AND(ISNUMBER($O4870),$O4870&gt;=1,$O4870&lt;=12),INT($O4870),12),IF(AND(RetireExit="Yes",$U4870&gt;0),$U4870,12),IF(AND(ContractExit="Yes",$V4870&gt;0),$V4870,12)))</f>
        <v/>
      </c>
      <c r="X4870" s="37">
        <f>IF(ISNUMBER($P4870),$P4870,IncPct)</f>
        <v/>
      </c>
      <c r="Y4870" s="39">
        <f>IF($W4870=0,0,MAX(0,MIN($W4870,IncMonth-1))+MAX(0,$W4870-IncMonth+1)*(1+$X4870))</f>
        <v/>
      </c>
      <c r="Z4870" s="40">
        <f>IF($C4870="",0,IFERROR(INDEX(Departments!$B$5:$B$54,MATCH($C4870,Departments!$A$5:$A$54,0)),0))</f>
        <v/>
      </c>
      <c r="AA4870" s="41">
        <f>N($L4870)*$Y4870</f>
        <v/>
      </c>
      <c r="AB4870" s="41">
        <f>N($M4870)*$Y4870</f>
        <v/>
      </c>
      <c r="AC4870" s="41">
        <f>$AA4870*$Z4870</f>
        <v/>
      </c>
      <c r="AD4870" s="41">
        <f>$AA4870*BonusMonths/12</f>
        <v/>
      </c>
      <c r="AE4870" s="41">
        <f>($AA4870+SI_Gross*$AB4870)*IF($Q4870=1,SI_O,SI_E)</f>
        <v/>
      </c>
      <c r="AF4870" s="41">
        <f>IF($Q4870=1,0,$AA4870*EOSB)</f>
        <v/>
      </c>
      <c r="AG4870" s="41">
        <f>$AN4870*$W4870</f>
        <v/>
      </c>
      <c r="AH4870" s="41">
        <f>SUM($AA4870:$AG4870)</f>
        <v/>
      </c>
      <c r="AI4870" s="41">
        <f>12*($AM4870+$AN4870)</f>
        <v/>
      </c>
      <c r="AJ4870" s="41">
        <f>$AM4870*((IncMonth-1)+(13-IncMonth)*(1+$X4870))+12*$AN4870</f>
        <v/>
      </c>
      <c r="AK4870" s="41">
        <f>IF($R4870=1,N($L4870)+N($M4870),0)</f>
        <v/>
      </c>
      <c r="AL4870">
        <f>IF($C4870="","",IF(N($L4870)&lt;=0,"Basic salary missing",IF(ISNA(MATCH($C4870,Departments!$A$5:$A$54,0)),"Department not on Departments sheet",IF(AND($I4870&lt;&gt;"",NOT(ISNUMBER($I4870))),"Date of birth is text, not a date",IF(AND($K4870&lt;&gt;"",NOT(ISNUMBER($K4870))),"Contract end is text, not a date","")))))</f>
        <v/>
      </c>
      <c r="AM4870" s="41">
        <f>IF($R4870=0,0,N($L4870)*(1+$Z4870+BonusMonths/12+IF($Q4870=1,0,EOSB))+N($M4870)+(N($L4870)+SI_Gross*N($M4870))*IF($Q4870=1,SI_O,SI_E))</f>
        <v/>
      </c>
      <c r="AN4870" s="41">
        <f>IF($R4870=0,0,(IF($Q4870=1,MedO,MedE+Ticket)+Training)/12)</f>
        <v/>
      </c>
    </row>
    <row r="4871">
      <c r="I4871" s="35" t="n"/>
      <c r="J4871" s="35" t="n"/>
      <c r="K4871" s="35" t="n"/>
      <c r="L4871" s="36" t="n"/>
      <c r="M4871" s="36" t="n"/>
      <c r="P4871" s="37" t="n"/>
      <c r="Q4871" s="38">
        <f>IF($C4871="",0,IF(OR(LOWER(TRIM($G4871))="omani",LOWER(TRIM($G4871))="oman",LOWER(TRIM($G4871))="om",LOWER(TRIM($G4871))="local"),1,0))</f>
        <v/>
      </c>
      <c r="R4871" s="38">
        <f>IF($C4871="",0,IF(OR(ISNUMBER(SEARCH("resign",$N4871)),ISNUMBER(SEARCH("terminat",$N4871)),ISNUMBER(SEARCH("inactive",$N4871)),ISNUMBER(SEARCH("vacan",$N4871)),ISNUMBER(SEARCH("deceased",$N4871)),ISNUMBER(SEARCH("separated",$N4871))),0,1))</f>
        <v/>
      </c>
      <c r="S4871">
        <f>IF(OR($R4871=0,NOT(ISNUMBER($I4871))),"",IFERROR(DATEDIF($I4871,DATE(FY,1,1),"y"),""))</f>
        <v/>
      </c>
      <c r="T4871">
        <f>IF(OR($R4871=0,NOT(ISNUMBER($J4871))),"",IFERROR(DATEDIF($J4871,DATE(FY,1,1),"y"),0))</f>
        <v/>
      </c>
      <c r="U4871" s="38">
        <f>IF(OR($R4871=0,NOT(ISNUMBER($I4871))),0,IF(YEAR($I4871)+IF($Q4871=1,RetAgeO,RetAgeE)=FY,MONTH($I4871),IF(YEAR($I4871)+IF($Q4871=1,RetAgeO,RetAgeE)&lt;FY,1,0)))</f>
        <v/>
      </c>
      <c r="V4871" s="38">
        <f>IF(OR($R4871=0,NOT(ISNUMBER($K4871))),0,IF(YEAR($K4871)=FY,MONTH($K4871),IF(YEAR($K4871)&lt;FY,1,0)))</f>
        <v/>
      </c>
      <c r="W4871" s="38">
        <f>IF($R4871=0,0,MIN(12,IF(AND(ISNUMBER($O4871),$O4871&gt;=1,$O4871&lt;=12),INT($O4871),12),IF(AND(RetireExit="Yes",$U4871&gt;0),$U4871,12),IF(AND(ContractExit="Yes",$V4871&gt;0),$V4871,12)))</f>
        <v/>
      </c>
      <c r="X4871" s="37">
        <f>IF(ISNUMBER($P4871),$P4871,IncPct)</f>
        <v/>
      </c>
      <c r="Y4871" s="39">
        <f>IF($W4871=0,0,MAX(0,MIN($W4871,IncMonth-1))+MAX(0,$W4871-IncMonth+1)*(1+$X4871))</f>
        <v/>
      </c>
      <c r="Z4871" s="40">
        <f>IF($C4871="",0,IFERROR(INDEX(Departments!$B$5:$B$54,MATCH($C4871,Departments!$A$5:$A$54,0)),0))</f>
        <v/>
      </c>
      <c r="AA4871" s="41">
        <f>N($L4871)*$Y4871</f>
        <v/>
      </c>
      <c r="AB4871" s="41">
        <f>N($M4871)*$Y4871</f>
        <v/>
      </c>
      <c r="AC4871" s="41">
        <f>$AA4871*$Z4871</f>
        <v/>
      </c>
      <c r="AD4871" s="41">
        <f>$AA4871*BonusMonths/12</f>
        <v/>
      </c>
      <c r="AE4871" s="41">
        <f>($AA4871+SI_Gross*$AB4871)*IF($Q4871=1,SI_O,SI_E)</f>
        <v/>
      </c>
      <c r="AF4871" s="41">
        <f>IF($Q4871=1,0,$AA4871*EOSB)</f>
        <v/>
      </c>
      <c r="AG4871" s="41">
        <f>$AN4871*$W4871</f>
        <v/>
      </c>
      <c r="AH4871" s="41">
        <f>SUM($AA4871:$AG4871)</f>
        <v/>
      </c>
      <c r="AI4871" s="41">
        <f>12*($AM4871+$AN4871)</f>
        <v/>
      </c>
      <c r="AJ4871" s="41">
        <f>$AM4871*((IncMonth-1)+(13-IncMonth)*(1+$X4871))+12*$AN4871</f>
        <v/>
      </c>
      <c r="AK4871" s="41">
        <f>IF($R4871=1,N($L4871)+N($M4871),0)</f>
        <v/>
      </c>
      <c r="AL4871">
        <f>IF($C4871="","",IF(N($L4871)&lt;=0,"Basic salary missing",IF(ISNA(MATCH($C4871,Departments!$A$5:$A$54,0)),"Department not on Departments sheet",IF(AND($I4871&lt;&gt;"",NOT(ISNUMBER($I4871))),"Date of birth is text, not a date",IF(AND($K4871&lt;&gt;"",NOT(ISNUMBER($K4871))),"Contract end is text, not a date","")))))</f>
        <v/>
      </c>
      <c r="AM4871" s="41">
        <f>IF($R4871=0,0,N($L4871)*(1+$Z4871+BonusMonths/12+IF($Q4871=1,0,EOSB))+N($M4871)+(N($L4871)+SI_Gross*N($M4871))*IF($Q4871=1,SI_O,SI_E))</f>
        <v/>
      </c>
      <c r="AN4871" s="41">
        <f>IF($R4871=0,0,(IF($Q4871=1,MedO,MedE+Ticket)+Training)/12)</f>
        <v/>
      </c>
    </row>
    <row r="4872">
      <c r="I4872" s="35" t="n"/>
      <c r="J4872" s="35" t="n"/>
      <c r="K4872" s="35" t="n"/>
      <c r="L4872" s="36" t="n"/>
      <c r="M4872" s="36" t="n"/>
      <c r="P4872" s="37" t="n"/>
      <c r="Q4872" s="38">
        <f>IF($C4872="",0,IF(OR(LOWER(TRIM($G4872))="omani",LOWER(TRIM($G4872))="oman",LOWER(TRIM($G4872))="om",LOWER(TRIM($G4872))="local"),1,0))</f>
        <v/>
      </c>
      <c r="R4872" s="38">
        <f>IF($C4872="",0,IF(OR(ISNUMBER(SEARCH("resign",$N4872)),ISNUMBER(SEARCH("terminat",$N4872)),ISNUMBER(SEARCH("inactive",$N4872)),ISNUMBER(SEARCH("vacan",$N4872)),ISNUMBER(SEARCH("deceased",$N4872)),ISNUMBER(SEARCH("separated",$N4872))),0,1))</f>
        <v/>
      </c>
      <c r="S4872">
        <f>IF(OR($R4872=0,NOT(ISNUMBER($I4872))),"",IFERROR(DATEDIF($I4872,DATE(FY,1,1),"y"),""))</f>
        <v/>
      </c>
      <c r="T4872">
        <f>IF(OR($R4872=0,NOT(ISNUMBER($J4872))),"",IFERROR(DATEDIF($J4872,DATE(FY,1,1),"y"),0))</f>
        <v/>
      </c>
      <c r="U4872" s="38">
        <f>IF(OR($R4872=0,NOT(ISNUMBER($I4872))),0,IF(YEAR($I4872)+IF($Q4872=1,RetAgeO,RetAgeE)=FY,MONTH($I4872),IF(YEAR($I4872)+IF($Q4872=1,RetAgeO,RetAgeE)&lt;FY,1,0)))</f>
        <v/>
      </c>
      <c r="V4872" s="38">
        <f>IF(OR($R4872=0,NOT(ISNUMBER($K4872))),0,IF(YEAR($K4872)=FY,MONTH($K4872),IF(YEAR($K4872)&lt;FY,1,0)))</f>
        <v/>
      </c>
      <c r="W4872" s="38">
        <f>IF($R4872=0,0,MIN(12,IF(AND(ISNUMBER($O4872),$O4872&gt;=1,$O4872&lt;=12),INT($O4872),12),IF(AND(RetireExit="Yes",$U4872&gt;0),$U4872,12),IF(AND(ContractExit="Yes",$V4872&gt;0),$V4872,12)))</f>
        <v/>
      </c>
      <c r="X4872" s="37">
        <f>IF(ISNUMBER($P4872),$P4872,IncPct)</f>
        <v/>
      </c>
      <c r="Y4872" s="39">
        <f>IF($W4872=0,0,MAX(0,MIN($W4872,IncMonth-1))+MAX(0,$W4872-IncMonth+1)*(1+$X4872))</f>
        <v/>
      </c>
      <c r="Z4872" s="40">
        <f>IF($C4872="",0,IFERROR(INDEX(Departments!$B$5:$B$54,MATCH($C4872,Departments!$A$5:$A$54,0)),0))</f>
        <v/>
      </c>
      <c r="AA4872" s="41">
        <f>N($L4872)*$Y4872</f>
        <v/>
      </c>
      <c r="AB4872" s="41">
        <f>N($M4872)*$Y4872</f>
        <v/>
      </c>
      <c r="AC4872" s="41">
        <f>$AA4872*$Z4872</f>
        <v/>
      </c>
      <c r="AD4872" s="41">
        <f>$AA4872*BonusMonths/12</f>
        <v/>
      </c>
      <c r="AE4872" s="41">
        <f>($AA4872+SI_Gross*$AB4872)*IF($Q4872=1,SI_O,SI_E)</f>
        <v/>
      </c>
      <c r="AF4872" s="41">
        <f>IF($Q4872=1,0,$AA4872*EOSB)</f>
        <v/>
      </c>
      <c r="AG4872" s="41">
        <f>$AN4872*$W4872</f>
        <v/>
      </c>
      <c r="AH4872" s="41">
        <f>SUM($AA4872:$AG4872)</f>
        <v/>
      </c>
      <c r="AI4872" s="41">
        <f>12*($AM4872+$AN4872)</f>
        <v/>
      </c>
      <c r="AJ4872" s="41">
        <f>$AM4872*((IncMonth-1)+(13-IncMonth)*(1+$X4872))+12*$AN4872</f>
        <v/>
      </c>
      <c r="AK4872" s="41">
        <f>IF($R4872=1,N($L4872)+N($M4872),0)</f>
        <v/>
      </c>
      <c r="AL4872">
        <f>IF($C4872="","",IF(N($L4872)&lt;=0,"Basic salary missing",IF(ISNA(MATCH($C4872,Departments!$A$5:$A$54,0)),"Department not on Departments sheet",IF(AND($I4872&lt;&gt;"",NOT(ISNUMBER($I4872))),"Date of birth is text, not a date",IF(AND($K4872&lt;&gt;"",NOT(ISNUMBER($K4872))),"Contract end is text, not a date","")))))</f>
        <v/>
      </c>
      <c r="AM4872" s="41">
        <f>IF($R4872=0,0,N($L4872)*(1+$Z4872+BonusMonths/12+IF($Q4872=1,0,EOSB))+N($M4872)+(N($L4872)+SI_Gross*N($M4872))*IF($Q4872=1,SI_O,SI_E))</f>
        <v/>
      </c>
      <c r="AN4872" s="41">
        <f>IF($R4872=0,0,(IF($Q4872=1,MedO,MedE+Ticket)+Training)/12)</f>
        <v/>
      </c>
    </row>
    <row r="4873">
      <c r="I4873" s="35" t="n"/>
      <c r="J4873" s="35" t="n"/>
      <c r="K4873" s="35" t="n"/>
      <c r="L4873" s="36" t="n"/>
      <c r="M4873" s="36" t="n"/>
      <c r="P4873" s="37" t="n"/>
      <c r="Q4873" s="38">
        <f>IF($C4873="",0,IF(OR(LOWER(TRIM($G4873))="omani",LOWER(TRIM($G4873))="oman",LOWER(TRIM($G4873))="om",LOWER(TRIM($G4873))="local"),1,0))</f>
        <v/>
      </c>
      <c r="R4873" s="38">
        <f>IF($C4873="",0,IF(OR(ISNUMBER(SEARCH("resign",$N4873)),ISNUMBER(SEARCH("terminat",$N4873)),ISNUMBER(SEARCH("inactive",$N4873)),ISNUMBER(SEARCH("vacan",$N4873)),ISNUMBER(SEARCH("deceased",$N4873)),ISNUMBER(SEARCH("separated",$N4873))),0,1))</f>
        <v/>
      </c>
      <c r="S4873">
        <f>IF(OR($R4873=0,NOT(ISNUMBER($I4873))),"",IFERROR(DATEDIF($I4873,DATE(FY,1,1),"y"),""))</f>
        <v/>
      </c>
      <c r="T4873">
        <f>IF(OR($R4873=0,NOT(ISNUMBER($J4873))),"",IFERROR(DATEDIF($J4873,DATE(FY,1,1),"y"),0))</f>
        <v/>
      </c>
      <c r="U4873" s="38">
        <f>IF(OR($R4873=0,NOT(ISNUMBER($I4873))),0,IF(YEAR($I4873)+IF($Q4873=1,RetAgeO,RetAgeE)=FY,MONTH($I4873),IF(YEAR($I4873)+IF($Q4873=1,RetAgeO,RetAgeE)&lt;FY,1,0)))</f>
        <v/>
      </c>
      <c r="V4873" s="38">
        <f>IF(OR($R4873=0,NOT(ISNUMBER($K4873))),0,IF(YEAR($K4873)=FY,MONTH($K4873),IF(YEAR($K4873)&lt;FY,1,0)))</f>
        <v/>
      </c>
      <c r="W4873" s="38">
        <f>IF($R4873=0,0,MIN(12,IF(AND(ISNUMBER($O4873),$O4873&gt;=1,$O4873&lt;=12),INT($O4873),12),IF(AND(RetireExit="Yes",$U4873&gt;0),$U4873,12),IF(AND(ContractExit="Yes",$V4873&gt;0),$V4873,12)))</f>
        <v/>
      </c>
      <c r="X4873" s="37">
        <f>IF(ISNUMBER($P4873),$P4873,IncPct)</f>
        <v/>
      </c>
      <c r="Y4873" s="39">
        <f>IF($W4873=0,0,MAX(0,MIN($W4873,IncMonth-1))+MAX(0,$W4873-IncMonth+1)*(1+$X4873))</f>
        <v/>
      </c>
      <c r="Z4873" s="40">
        <f>IF($C4873="",0,IFERROR(INDEX(Departments!$B$5:$B$54,MATCH($C4873,Departments!$A$5:$A$54,0)),0))</f>
        <v/>
      </c>
      <c r="AA4873" s="41">
        <f>N($L4873)*$Y4873</f>
        <v/>
      </c>
      <c r="AB4873" s="41">
        <f>N($M4873)*$Y4873</f>
        <v/>
      </c>
      <c r="AC4873" s="41">
        <f>$AA4873*$Z4873</f>
        <v/>
      </c>
      <c r="AD4873" s="41">
        <f>$AA4873*BonusMonths/12</f>
        <v/>
      </c>
      <c r="AE4873" s="41">
        <f>($AA4873+SI_Gross*$AB4873)*IF($Q4873=1,SI_O,SI_E)</f>
        <v/>
      </c>
      <c r="AF4873" s="41">
        <f>IF($Q4873=1,0,$AA4873*EOSB)</f>
        <v/>
      </c>
      <c r="AG4873" s="41">
        <f>$AN4873*$W4873</f>
        <v/>
      </c>
      <c r="AH4873" s="41">
        <f>SUM($AA4873:$AG4873)</f>
        <v/>
      </c>
      <c r="AI4873" s="41">
        <f>12*($AM4873+$AN4873)</f>
        <v/>
      </c>
      <c r="AJ4873" s="41">
        <f>$AM4873*((IncMonth-1)+(13-IncMonth)*(1+$X4873))+12*$AN4873</f>
        <v/>
      </c>
      <c r="AK4873" s="41">
        <f>IF($R4873=1,N($L4873)+N($M4873),0)</f>
        <v/>
      </c>
      <c r="AL4873">
        <f>IF($C4873="","",IF(N($L4873)&lt;=0,"Basic salary missing",IF(ISNA(MATCH($C4873,Departments!$A$5:$A$54,0)),"Department not on Departments sheet",IF(AND($I4873&lt;&gt;"",NOT(ISNUMBER($I4873))),"Date of birth is text, not a date",IF(AND($K4873&lt;&gt;"",NOT(ISNUMBER($K4873))),"Contract end is text, not a date","")))))</f>
        <v/>
      </c>
      <c r="AM4873" s="41">
        <f>IF($R4873=0,0,N($L4873)*(1+$Z4873+BonusMonths/12+IF($Q4873=1,0,EOSB))+N($M4873)+(N($L4873)+SI_Gross*N($M4873))*IF($Q4873=1,SI_O,SI_E))</f>
        <v/>
      </c>
      <c r="AN4873" s="41">
        <f>IF($R4873=0,0,(IF($Q4873=1,MedO,MedE+Ticket)+Training)/12)</f>
        <v/>
      </c>
    </row>
    <row r="4874">
      <c r="I4874" s="35" t="n"/>
      <c r="J4874" s="35" t="n"/>
      <c r="K4874" s="35" t="n"/>
      <c r="L4874" s="36" t="n"/>
      <c r="M4874" s="36" t="n"/>
      <c r="P4874" s="37" t="n"/>
      <c r="Q4874" s="38">
        <f>IF($C4874="",0,IF(OR(LOWER(TRIM($G4874))="omani",LOWER(TRIM($G4874))="oman",LOWER(TRIM($G4874))="om",LOWER(TRIM($G4874))="local"),1,0))</f>
        <v/>
      </c>
      <c r="R4874" s="38">
        <f>IF($C4874="",0,IF(OR(ISNUMBER(SEARCH("resign",$N4874)),ISNUMBER(SEARCH("terminat",$N4874)),ISNUMBER(SEARCH("inactive",$N4874)),ISNUMBER(SEARCH("vacan",$N4874)),ISNUMBER(SEARCH("deceased",$N4874)),ISNUMBER(SEARCH("separated",$N4874))),0,1))</f>
        <v/>
      </c>
      <c r="S4874">
        <f>IF(OR($R4874=0,NOT(ISNUMBER($I4874))),"",IFERROR(DATEDIF($I4874,DATE(FY,1,1),"y"),""))</f>
        <v/>
      </c>
      <c r="T4874">
        <f>IF(OR($R4874=0,NOT(ISNUMBER($J4874))),"",IFERROR(DATEDIF($J4874,DATE(FY,1,1),"y"),0))</f>
        <v/>
      </c>
      <c r="U4874" s="38">
        <f>IF(OR($R4874=0,NOT(ISNUMBER($I4874))),0,IF(YEAR($I4874)+IF($Q4874=1,RetAgeO,RetAgeE)=FY,MONTH($I4874),IF(YEAR($I4874)+IF($Q4874=1,RetAgeO,RetAgeE)&lt;FY,1,0)))</f>
        <v/>
      </c>
      <c r="V4874" s="38">
        <f>IF(OR($R4874=0,NOT(ISNUMBER($K4874))),0,IF(YEAR($K4874)=FY,MONTH($K4874),IF(YEAR($K4874)&lt;FY,1,0)))</f>
        <v/>
      </c>
      <c r="W4874" s="38">
        <f>IF($R4874=0,0,MIN(12,IF(AND(ISNUMBER($O4874),$O4874&gt;=1,$O4874&lt;=12),INT($O4874),12),IF(AND(RetireExit="Yes",$U4874&gt;0),$U4874,12),IF(AND(ContractExit="Yes",$V4874&gt;0),$V4874,12)))</f>
        <v/>
      </c>
      <c r="X4874" s="37">
        <f>IF(ISNUMBER($P4874),$P4874,IncPct)</f>
        <v/>
      </c>
      <c r="Y4874" s="39">
        <f>IF($W4874=0,0,MAX(0,MIN($W4874,IncMonth-1))+MAX(0,$W4874-IncMonth+1)*(1+$X4874))</f>
        <v/>
      </c>
      <c r="Z4874" s="40">
        <f>IF($C4874="",0,IFERROR(INDEX(Departments!$B$5:$B$54,MATCH($C4874,Departments!$A$5:$A$54,0)),0))</f>
        <v/>
      </c>
      <c r="AA4874" s="41">
        <f>N($L4874)*$Y4874</f>
        <v/>
      </c>
      <c r="AB4874" s="41">
        <f>N($M4874)*$Y4874</f>
        <v/>
      </c>
      <c r="AC4874" s="41">
        <f>$AA4874*$Z4874</f>
        <v/>
      </c>
      <c r="AD4874" s="41">
        <f>$AA4874*BonusMonths/12</f>
        <v/>
      </c>
      <c r="AE4874" s="41">
        <f>($AA4874+SI_Gross*$AB4874)*IF($Q4874=1,SI_O,SI_E)</f>
        <v/>
      </c>
      <c r="AF4874" s="41">
        <f>IF($Q4874=1,0,$AA4874*EOSB)</f>
        <v/>
      </c>
      <c r="AG4874" s="41">
        <f>$AN4874*$W4874</f>
        <v/>
      </c>
      <c r="AH4874" s="41">
        <f>SUM($AA4874:$AG4874)</f>
        <v/>
      </c>
      <c r="AI4874" s="41">
        <f>12*($AM4874+$AN4874)</f>
        <v/>
      </c>
      <c r="AJ4874" s="41">
        <f>$AM4874*((IncMonth-1)+(13-IncMonth)*(1+$X4874))+12*$AN4874</f>
        <v/>
      </c>
      <c r="AK4874" s="41">
        <f>IF($R4874=1,N($L4874)+N($M4874),0)</f>
        <v/>
      </c>
      <c r="AL4874">
        <f>IF($C4874="","",IF(N($L4874)&lt;=0,"Basic salary missing",IF(ISNA(MATCH($C4874,Departments!$A$5:$A$54,0)),"Department not on Departments sheet",IF(AND($I4874&lt;&gt;"",NOT(ISNUMBER($I4874))),"Date of birth is text, not a date",IF(AND($K4874&lt;&gt;"",NOT(ISNUMBER($K4874))),"Contract end is text, not a date","")))))</f>
        <v/>
      </c>
      <c r="AM4874" s="41">
        <f>IF($R4874=0,0,N($L4874)*(1+$Z4874+BonusMonths/12+IF($Q4874=1,0,EOSB))+N($M4874)+(N($L4874)+SI_Gross*N($M4874))*IF($Q4874=1,SI_O,SI_E))</f>
        <v/>
      </c>
      <c r="AN4874" s="41">
        <f>IF($R4874=0,0,(IF($Q4874=1,MedO,MedE+Ticket)+Training)/12)</f>
        <v/>
      </c>
    </row>
    <row r="4875">
      <c r="I4875" s="35" t="n"/>
      <c r="J4875" s="35" t="n"/>
      <c r="K4875" s="35" t="n"/>
      <c r="L4875" s="36" t="n"/>
      <c r="M4875" s="36" t="n"/>
      <c r="P4875" s="37" t="n"/>
      <c r="Q4875" s="38">
        <f>IF($C4875="",0,IF(OR(LOWER(TRIM($G4875))="omani",LOWER(TRIM($G4875))="oman",LOWER(TRIM($G4875))="om",LOWER(TRIM($G4875))="local"),1,0))</f>
        <v/>
      </c>
      <c r="R4875" s="38">
        <f>IF($C4875="",0,IF(OR(ISNUMBER(SEARCH("resign",$N4875)),ISNUMBER(SEARCH("terminat",$N4875)),ISNUMBER(SEARCH("inactive",$N4875)),ISNUMBER(SEARCH("vacan",$N4875)),ISNUMBER(SEARCH("deceased",$N4875)),ISNUMBER(SEARCH("separated",$N4875))),0,1))</f>
        <v/>
      </c>
      <c r="S4875">
        <f>IF(OR($R4875=0,NOT(ISNUMBER($I4875))),"",IFERROR(DATEDIF($I4875,DATE(FY,1,1),"y"),""))</f>
        <v/>
      </c>
      <c r="T4875">
        <f>IF(OR($R4875=0,NOT(ISNUMBER($J4875))),"",IFERROR(DATEDIF($J4875,DATE(FY,1,1),"y"),0))</f>
        <v/>
      </c>
      <c r="U4875" s="38">
        <f>IF(OR($R4875=0,NOT(ISNUMBER($I4875))),0,IF(YEAR($I4875)+IF($Q4875=1,RetAgeO,RetAgeE)=FY,MONTH($I4875),IF(YEAR($I4875)+IF($Q4875=1,RetAgeO,RetAgeE)&lt;FY,1,0)))</f>
        <v/>
      </c>
      <c r="V4875" s="38">
        <f>IF(OR($R4875=0,NOT(ISNUMBER($K4875))),0,IF(YEAR($K4875)=FY,MONTH($K4875),IF(YEAR($K4875)&lt;FY,1,0)))</f>
        <v/>
      </c>
      <c r="W4875" s="38">
        <f>IF($R4875=0,0,MIN(12,IF(AND(ISNUMBER($O4875),$O4875&gt;=1,$O4875&lt;=12),INT($O4875),12),IF(AND(RetireExit="Yes",$U4875&gt;0),$U4875,12),IF(AND(ContractExit="Yes",$V4875&gt;0),$V4875,12)))</f>
        <v/>
      </c>
      <c r="X4875" s="37">
        <f>IF(ISNUMBER($P4875),$P4875,IncPct)</f>
        <v/>
      </c>
      <c r="Y4875" s="39">
        <f>IF($W4875=0,0,MAX(0,MIN($W4875,IncMonth-1))+MAX(0,$W4875-IncMonth+1)*(1+$X4875))</f>
        <v/>
      </c>
      <c r="Z4875" s="40">
        <f>IF($C4875="",0,IFERROR(INDEX(Departments!$B$5:$B$54,MATCH($C4875,Departments!$A$5:$A$54,0)),0))</f>
        <v/>
      </c>
      <c r="AA4875" s="41">
        <f>N($L4875)*$Y4875</f>
        <v/>
      </c>
      <c r="AB4875" s="41">
        <f>N($M4875)*$Y4875</f>
        <v/>
      </c>
      <c r="AC4875" s="41">
        <f>$AA4875*$Z4875</f>
        <v/>
      </c>
      <c r="AD4875" s="41">
        <f>$AA4875*BonusMonths/12</f>
        <v/>
      </c>
      <c r="AE4875" s="41">
        <f>($AA4875+SI_Gross*$AB4875)*IF($Q4875=1,SI_O,SI_E)</f>
        <v/>
      </c>
      <c r="AF4875" s="41">
        <f>IF($Q4875=1,0,$AA4875*EOSB)</f>
        <v/>
      </c>
      <c r="AG4875" s="41">
        <f>$AN4875*$W4875</f>
        <v/>
      </c>
      <c r="AH4875" s="41">
        <f>SUM($AA4875:$AG4875)</f>
        <v/>
      </c>
      <c r="AI4875" s="41">
        <f>12*($AM4875+$AN4875)</f>
        <v/>
      </c>
      <c r="AJ4875" s="41">
        <f>$AM4875*((IncMonth-1)+(13-IncMonth)*(1+$X4875))+12*$AN4875</f>
        <v/>
      </c>
      <c r="AK4875" s="41">
        <f>IF($R4875=1,N($L4875)+N($M4875),0)</f>
        <v/>
      </c>
      <c r="AL4875">
        <f>IF($C4875="","",IF(N($L4875)&lt;=0,"Basic salary missing",IF(ISNA(MATCH($C4875,Departments!$A$5:$A$54,0)),"Department not on Departments sheet",IF(AND($I4875&lt;&gt;"",NOT(ISNUMBER($I4875))),"Date of birth is text, not a date",IF(AND($K4875&lt;&gt;"",NOT(ISNUMBER($K4875))),"Contract end is text, not a date","")))))</f>
        <v/>
      </c>
      <c r="AM4875" s="41">
        <f>IF($R4875=0,0,N($L4875)*(1+$Z4875+BonusMonths/12+IF($Q4875=1,0,EOSB))+N($M4875)+(N($L4875)+SI_Gross*N($M4875))*IF($Q4875=1,SI_O,SI_E))</f>
        <v/>
      </c>
      <c r="AN4875" s="41">
        <f>IF($R4875=0,0,(IF($Q4875=1,MedO,MedE+Ticket)+Training)/12)</f>
        <v/>
      </c>
    </row>
    <row r="4876">
      <c r="I4876" s="35" t="n"/>
      <c r="J4876" s="35" t="n"/>
      <c r="K4876" s="35" t="n"/>
      <c r="L4876" s="36" t="n"/>
      <c r="M4876" s="36" t="n"/>
      <c r="P4876" s="37" t="n"/>
      <c r="Q4876" s="38">
        <f>IF($C4876="",0,IF(OR(LOWER(TRIM($G4876))="omani",LOWER(TRIM($G4876))="oman",LOWER(TRIM($G4876))="om",LOWER(TRIM($G4876))="local"),1,0))</f>
        <v/>
      </c>
      <c r="R4876" s="38">
        <f>IF($C4876="",0,IF(OR(ISNUMBER(SEARCH("resign",$N4876)),ISNUMBER(SEARCH("terminat",$N4876)),ISNUMBER(SEARCH("inactive",$N4876)),ISNUMBER(SEARCH("vacan",$N4876)),ISNUMBER(SEARCH("deceased",$N4876)),ISNUMBER(SEARCH("separated",$N4876))),0,1))</f>
        <v/>
      </c>
      <c r="S4876">
        <f>IF(OR($R4876=0,NOT(ISNUMBER($I4876))),"",IFERROR(DATEDIF($I4876,DATE(FY,1,1),"y"),""))</f>
        <v/>
      </c>
      <c r="T4876">
        <f>IF(OR($R4876=0,NOT(ISNUMBER($J4876))),"",IFERROR(DATEDIF($J4876,DATE(FY,1,1),"y"),0))</f>
        <v/>
      </c>
      <c r="U4876" s="38">
        <f>IF(OR($R4876=0,NOT(ISNUMBER($I4876))),0,IF(YEAR($I4876)+IF($Q4876=1,RetAgeO,RetAgeE)=FY,MONTH($I4876),IF(YEAR($I4876)+IF($Q4876=1,RetAgeO,RetAgeE)&lt;FY,1,0)))</f>
        <v/>
      </c>
      <c r="V4876" s="38">
        <f>IF(OR($R4876=0,NOT(ISNUMBER($K4876))),0,IF(YEAR($K4876)=FY,MONTH($K4876),IF(YEAR($K4876)&lt;FY,1,0)))</f>
        <v/>
      </c>
      <c r="W4876" s="38">
        <f>IF($R4876=0,0,MIN(12,IF(AND(ISNUMBER($O4876),$O4876&gt;=1,$O4876&lt;=12),INT($O4876),12),IF(AND(RetireExit="Yes",$U4876&gt;0),$U4876,12),IF(AND(ContractExit="Yes",$V4876&gt;0),$V4876,12)))</f>
        <v/>
      </c>
      <c r="X4876" s="37">
        <f>IF(ISNUMBER($P4876),$P4876,IncPct)</f>
        <v/>
      </c>
      <c r="Y4876" s="39">
        <f>IF($W4876=0,0,MAX(0,MIN($W4876,IncMonth-1))+MAX(0,$W4876-IncMonth+1)*(1+$X4876))</f>
        <v/>
      </c>
      <c r="Z4876" s="40">
        <f>IF($C4876="",0,IFERROR(INDEX(Departments!$B$5:$B$54,MATCH($C4876,Departments!$A$5:$A$54,0)),0))</f>
        <v/>
      </c>
      <c r="AA4876" s="41">
        <f>N($L4876)*$Y4876</f>
        <v/>
      </c>
      <c r="AB4876" s="41">
        <f>N($M4876)*$Y4876</f>
        <v/>
      </c>
      <c r="AC4876" s="41">
        <f>$AA4876*$Z4876</f>
        <v/>
      </c>
      <c r="AD4876" s="41">
        <f>$AA4876*BonusMonths/12</f>
        <v/>
      </c>
      <c r="AE4876" s="41">
        <f>($AA4876+SI_Gross*$AB4876)*IF($Q4876=1,SI_O,SI_E)</f>
        <v/>
      </c>
      <c r="AF4876" s="41">
        <f>IF($Q4876=1,0,$AA4876*EOSB)</f>
        <v/>
      </c>
      <c r="AG4876" s="41">
        <f>$AN4876*$W4876</f>
        <v/>
      </c>
      <c r="AH4876" s="41">
        <f>SUM($AA4876:$AG4876)</f>
        <v/>
      </c>
      <c r="AI4876" s="41">
        <f>12*($AM4876+$AN4876)</f>
        <v/>
      </c>
      <c r="AJ4876" s="41">
        <f>$AM4876*((IncMonth-1)+(13-IncMonth)*(1+$X4876))+12*$AN4876</f>
        <v/>
      </c>
      <c r="AK4876" s="41">
        <f>IF($R4876=1,N($L4876)+N($M4876),0)</f>
        <v/>
      </c>
      <c r="AL4876">
        <f>IF($C4876="","",IF(N($L4876)&lt;=0,"Basic salary missing",IF(ISNA(MATCH($C4876,Departments!$A$5:$A$54,0)),"Department not on Departments sheet",IF(AND($I4876&lt;&gt;"",NOT(ISNUMBER($I4876))),"Date of birth is text, not a date",IF(AND($K4876&lt;&gt;"",NOT(ISNUMBER($K4876))),"Contract end is text, not a date","")))))</f>
        <v/>
      </c>
      <c r="AM4876" s="41">
        <f>IF($R4876=0,0,N($L4876)*(1+$Z4876+BonusMonths/12+IF($Q4876=1,0,EOSB))+N($M4876)+(N($L4876)+SI_Gross*N($M4876))*IF($Q4876=1,SI_O,SI_E))</f>
        <v/>
      </c>
      <c r="AN4876" s="41">
        <f>IF($R4876=0,0,(IF($Q4876=1,MedO,MedE+Ticket)+Training)/12)</f>
        <v/>
      </c>
    </row>
    <row r="4877">
      <c r="I4877" s="35" t="n"/>
      <c r="J4877" s="35" t="n"/>
      <c r="K4877" s="35" t="n"/>
      <c r="L4877" s="36" t="n"/>
      <c r="M4877" s="36" t="n"/>
      <c r="P4877" s="37" t="n"/>
      <c r="Q4877" s="38">
        <f>IF($C4877="",0,IF(OR(LOWER(TRIM($G4877))="omani",LOWER(TRIM($G4877))="oman",LOWER(TRIM($G4877))="om",LOWER(TRIM($G4877))="local"),1,0))</f>
        <v/>
      </c>
      <c r="R4877" s="38">
        <f>IF($C4877="",0,IF(OR(ISNUMBER(SEARCH("resign",$N4877)),ISNUMBER(SEARCH("terminat",$N4877)),ISNUMBER(SEARCH("inactive",$N4877)),ISNUMBER(SEARCH("vacan",$N4877)),ISNUMBER(SEARCH("deceased",$N4877)),ISNUMBER(SEARCH("separated",$N4877))),0,1))</f>
        <v/>
      </c>
      <c r="S4877">
        <f>IF(OR($R4877=0,NOT(ISNUMBER($I4877))),"",IFERROR(DATEDIF($I4877,DATE(FY,1,1),"y"),""))</f>
        <v/>
      </c>
      <c r="T4877">
        <f>IF(OR($R4877=0,NOT(ISNUMBER($J4877))),"",IFERROR(DATEDIF($J4877,DATE(FY,1,1),"y"),0))</f>
        <v/>
      </c>
      <c r="U4877" s="38">
        <f>IF(OR($R4877=0,NOT(ISNUMBER($I4877))),0,IF(YEAR($I4877)+IF($Q4877=1,RetAgeO,RetAgeE)=FY,MONTH($I4877),IF(YEAR($I4877)+IF($Q4877=1,RetAgeO,RetAgeE)&lt;FY,1,0)))</f>
        <v/>
      </c>
      <c r="V4877" s="38">
        <f>IF(OR($R4877=0,NOT(ISNUMBER($K4877))),0,IF(YEAR($K4877)=FY,MONTH($K4877),IF(YEAR($K4877)&lt;FY,1,0)))</f>
        <v/>
      </c>
      <c r="W4877" s="38">
        <f>IF($R4877=0,0,MIN(12,IF(AND(ISNUMBER($O4877),$O4877&gt;=1,$O4877&lt;=12),INT($O4877),12),IF(AND(RetireExit="Yes",$U4877&gt;0),$U4877,12),IF(AND(ContractExit="Yes",$V4877&gt;0),$V4877,12)))</f>
        <v/>
      </c>
      <c r="X4877" s="37">
        <f>IF(ISNUMBER($P4877),$P4877,IncPct)</f>
        <v/>
      </c>
      <c r="Y4877" s="39">
        <f>IF($W4877=0,0,MAX(0,MIN($W4877,IncMonth-1))+MAX(0,$W4877-IncMonth+1)*(1+$X4877))</f>
        <v/>
      </c>
      <c r="Z4877" s="40">
        <f>IF($C4877="",0,IFERROR(INDEX(Departments!$B$5:$B$54,MATCH($C4877,Departments!$A$5:$A$54,0)),0))</f>
        <v/>
      </c>
      <c r="AA4877" s="41">
        <f>N($L4877)*$Y4877</f>
        <v/>
      </c>
      <c r="AB4877" s="41">
        <f>N($M4877)*$Y4877</f>
        <v/>
      </c>
      <c r="AC4877" s="41">
        <f>$AA4877*$Z4877</f>
        <v/>
      </c>
      <c r="AD4877" s="41">
        <f>$AA4877*BonusMonths/12</f>
        <v/>
      </c>
      <c r="AE4877" s="41">
        <f>($AA4877+SI_Gross*$AB4877)*IF($Q4877=1,SI_O,SI_E)</f>
        <v/>
      </c>
      <c r="AF4877" s="41">
        <f>IF($Q4877=1,0,$AA4877*EOSB)</f>
        <v/>
      </c>
      <c r="AG4877" s="41">
        <f>$AN4877*$W4877</f>
        <v/>
      </c>
      <c r="AH4877" s="41">
        <f>SUM($AA4877:$AG4877)</f>
        <v/>
      </c>
      <c r="AI4877" s="41">
        <f>12*($AM4877+$AN4877)</f>
        <v/>
      </c>
      <c r="AJ4877" s="41">
        <f>$AM4877*((IncMonth-1)+(13-IncMonth)*(1+$X4877))+12*$AN4877</f>
        <v/>
      </c>
      <c r="AK4877" s="41">
        <f>IF($R4877=1,N($L4877)+N($M4877),0)</f>
        <v/>
      </c>
      <c r="AL4877">
        <f>IF($C4877="","",IF(N($L4877)&lt;=0,"Basic salary missing",IF(ISNA(MATCH($C4877,Departments!$A$5:$A$54,0)),"Department not on Departments sheet",IF(AND($I4877&lt;&gt;"",NOT(ISNUMBER($I4877))),"Date of birth is text, not a date",IF(AND($K4877&lt;&gt;"",NOT(ISNUMBER($K4877))),"Contract end is text, not a date","")))))</f>
        <v/>
      </c>
      <c r="AM4877" s="41">
        <f>IF($R4877=0,0,N($L4877)*(1+$Z4877+BonusMonths/12+IF($Q4877=1,0,EOSB))+N($M4877)+(N($L4877)+SI_Gross*N($M4877))*IF($Q4877=1,SI_O,SI_E))</f>
        <v/>
      </c>
      <c r="AN4877" s="41">
        <f>IF($R4877=0,0,(IF($Q4877=1,MedO,MedE+Ticket)+Training)/12)</f>
        <v/>
      </c>
    </row>
    <row r="4878">
      <c r="I4878" s="35" t="n"/>
      <c r="J4878" s="35" t="n"/>
      <c r="K4878" s="35" t="n"/>
      <c r="L4878" s="36" t="n"/>
      <c r="M4878" s="36" t="n"/>
      <c r="P4878" s="37" t="n"/>
      <c r="Q4878" s="38">
        <f>IF($C4878="",0,IF(OR(LOWER(TRIM($G4878))="omani",LOWER(TRIM($G4878))="oman",LOWER(TRIM($G4878))="om",LOWER(TRIM($G4878))="local"),1,0))</f>
        <v/>
      </c>
      <c r="R4878" s="38">
        <f>IF($C4878="",0,IF(OR(ISNUMBER(SEARCH("resign",$N4878)),ISNUMBER(SEARCH("terminat",$N4878)),ISNUMBER(SEARCH("inactive",$N4878)),ISNUMBER(SEARCH("vacan",$N4878)),ISNUMBER(SEARCH("deceased",$N4878)),ISNUMBER(SEARCH("separated",$N4878))),0,1))</f>
        <v/>
      </c>
      <c r="S4878">
        <f>IF(OR($R4878=0,NOT(ISNUMBER($I4878))),"",IFERROR(DATEDIF($I4878,DATE(FY,1,1),"y"),""))</f>
        <v/>
      </c>
      <c r="T4878">
        <f>IF(OR($R4878=0,NOT(ISNUMBER($J4878))),"",IFERROR(DATEDIF($J4878,DATE(FY,1,1),"y"),0))</f>
        <v/>
      </c>
      <c r="U4878" s="38">
        <f>IF(OR($R4878=0,NOT(ISNUMBER($I4878))),0,IF(YEAR($I4878)+IF($Q4878=1,RetAgeO,RetAgeE)=FY,MONTH($I4878),IF(YEAR($I4878)+IF($Q4878=1,RetAgeO,RetAgeE)&lt;FY,1,0)))</f>
        <v/>
      </c>
      <c r="V4878" s="38">
        <f>IF(OR($R4878=0,NOT(ISNUMBER($K4878))),0,IF(YEAR($K4878)=FY,MONTH($K4878),IF(YEAR($K4878)&lt;FY,1,0)))</f>
        <v/>
      </c>
      <c r="W4878" s="38">
        <f>IF($R4878=0,0,MIN(12,IF(AND(ISNUMBER($O4878),$O4878&gt;=1,$O4878&lt;=12),INT($O4878),12),IF(AND(RetireExit="Yes",$U4878&gt;0),$U4878,12),IF(AND(ContractExit="Yes",$V4878&gt;0),$V4878,12)))</f>
        <v/>
      </c>
      <c r="X4878" s="37">
        <f>IF(ISNUMBER($P4878),$P4878,IncPct)</f>
        <v/>
      </c>
      <c r="Y4878" s="39">
        <f>IF($W4878=0,0,MAX(0,MIN($W4878,IncMonth-1))+MAX(0,$W4878-IncMonth+1)*(1+$X4878))</f>
        <v/>
      </c>
      <c r="Z4878" s="40">
        <f>IF($C4878="",0,IFERROR(INDEX(Departments!$B$5:$B$54,MATCH($C4878,Departments!$A$5:$A$54,0)),0))</f>
        <v/>
      </c>
      <c r="AA4878" s="41">
        <f>N($L4878)*$Y4878</f>
        <v/>
      </c>
      <c r="AB4878" s="41">
        <f>N($M4878)*$Y4878</f>
        <v/>
      </c>
      <c r="AC4878" s="41">
        <f>$AA4878*$Z4878</f>
        <v/>
      </c>
      <c r="AD4878" s="41">
        <f>$AA4878*BonusMonths/12</f>
        <v/>
      </c>
      <c r="AE4878" s="41">
        <f>($AA4878+SI_Gross*$AB4878)*IF($Q4878=1,SI_O,SI_E)</f>
        <v/>
      </c>
      <c r="AF4878" s="41">
        <f>IF($Q4878=1,0,$AA4878*EOSB)</f>
        <v/>
      </c>
      <c r="AG4878" s="41">
        <f>$AN4878*$W4878</f>
        <v/>
      </c>
      <c r="AH4878" s="41">
        <f>SUM($AA4878:$AG4878)</f>
        <v/>
      </c>
      <c r="AI4878" s="41">
        <f>12*($AM4878+$AN4878)</f>
        <v/>
      </c>
      <c r="AJ4878" s="41">
        <f>$AM4878*((IncMonth-1)+(13-IncMonth)*(1+$X4878))+12*$AN4878</f>
        <v/>
      </c>
      <c r="AK4878" s="41">
        <f>IF($R4878=1,N($L4878)+N($M4878),0)</f>
        <v/>
      </c>
      <c r="AL4878">
        <f>IF($C4878="","",IF(N($L4878)&lt;=0,"Basic salary missing",IF(ISNA(MATCH($C4878,Departments!$A$5:$A$54,0)),"Department not on Departments sheet",IF(AND($I4878&lt;&gt;"",NOT(ISNUMBER($I4878))),"Date of birth is text, not a date",IF(AND($K4878&lt;&gt;"",NOT(ISNUMBER($K4878))),"Contract end is text, not a date","")))))</f>
        <v/>
      </c>
      <c r="AM4878" s="41">
        <f>IF($R4878=0,0,N($L4878)*(1+$Z4878+BonusMonths/12+IF($Q4878=1,0,EOSB))+N($M4878)+(N($L4878)+SI_Gross*N($M4878))*IF($Q4878=1,SI_O,SI_E))</f>
        <v/>
      </c>
      <c r="AN4878" s="41">
        <f>IF($R4878=0,0,(IF($Q4878=1,MedO,MedE+Ticket)+Training)/12)</f>
        <v/>
      </c>
    </row>
    <row r="4879">
      <c r="I4879" s="35" t="n"/>
      <c r="J4879" s="35" t="n"/>
      <c r="K4879" s="35" t="n"/>
      <c r="L4879" s="36" t="n"/>
      <c r="M4879" s="36" t="n"/>
      <c r="P4879" s="37" t="n"/>
      <c r="Q4879" s="38">
        <f>IF($C4879="",0,IF(OR(LOWER(TRIM($G4879))="omani",LOWER(TRIM($G4879))="oman",LOWER(TRIM($G4879))="om",LOWER(TRIM($G4879))="local"),1,0))</f>
        <v/>
      </c>
      <c r="R4879" s="38">
        <f>IF($C4879="",0,IF(OR(ISNUMBER(SEARCH("resign",$N4879)),ISNUMBER(SEARCH("terminat",$N4879)),ISNUMBER(SEARCH("inactive",$N4879)),ISNUMBER(SEARCH("vacan",$N4879)),ISNUMBER(SEARCH("deceased",$N4879)),ISNUMBER(SEARCH("separated",$N4879))),0,1))</f>
        <v/>
      </c>
      <c r="S4879">
        <f>IF(OR($R4879=0,NOT(ISNUMBER($I4879))),"",IFERROR(DATEDIF($I4879,DATE(FY,1,1),"y"),""))</f>
        <v/>
      </c>
      <c r="T4879">
        <f>IF(OR($R4879=0,NOT(ISNUMBER($J4879))),"",IFERROR(DATEDIF($J4879,DATE(FY,1,1),"y"),0))</f>
        <v/>
      </c>
      <c r="U4879" s="38">
        <f>IF(OR($R4879=0,NOT(ISNUMBER($I4879))),0,IF(YEAR($I4879)+IF($Q4879=1,RetAgeO,RetAgeE)=FY,MONTH($I4879),IF(YEAR($I4879)+IF($Q4879=1,RetAgeO,RetAgeE)&lt;FY,1,0)))</f>
        <v/>
      </c>
      <c r="V4879" s="38">
        <f>IF(OR($R4879=0,NOT(ISNUMBER($K4879))),0,IF(YEAR($K4879)=FY,MONTH($K4879),IF(YEAR($K4879)&lt;FY,1,0)))</f>
        <v/>
      </c>
      <c r="W4879" s="38">
        <f>IF($R4879=0,0,MIN(12,IF(AND(ISNUMBER($O4879),$O4879&gt;=1,$O4879&lt;=12),INT($O4879),12),IF(AND(RetireExit="Yes",$U4879&gt;0),$U4879,12),IF(AND(ContractExit="Yes",$V4879&gt;0),$V4879,12)))</f>
        <v/>
      </c>
      <c r="X4879" s="37">
        <f>IF(ISNUMBER($P4879),$P4879,IncPct)</f>
        <v/>
      </c>
      <c r="Y4879" s="39">
        <f>IF($W4879=0,0,MAX(0,MIN($W4879,IncMonth-1))+MAX(0,$W4879-IncMonth+1)*(1+$X4879))</f>
        <v/>
      </c>
      <c r="Z4879" s="40">
        <f>IF($C4879="",0,IFERROR(INDEX(Departments!$B$5:$B$54,MATCH($C4879,Departments!$A$5:$A$54,0)),0))</f>
        <v/>
      </c>
      <c r="AA4879" s="41">
        <f>N($L4879)*$Y4879</f>
        <v/>
      </c>
      <c r="AB4879" s="41">
        <f>N($M4879)*$Y4879</f>
        <v/>
      </c>
      <c r="AC4879" s="41">
        <f>$AA4879*$Z4879</f>
        <v/>
      </c>
      <c r="AD4879" s="41">
        <f>$AA4879*BonusMonths/12</f>
        <v/>
      </c>
      <c r="AE4879" s="41">
        <f>($AA4879+SI_Gross*$AB4879)*IF($Q4879=1,SI_O,SI_E)</f>
        <v/>
      </c>
      <c r="AF4879" s="41">
        <f>IF($Q4879=1,0,$AA4879*EOSB)</f>
        <v/>
      </c>
      <c r="AG4879" s="41">
        <f>$AN4879*$W4879</f>
        <v/>
      </c>
      <c r="AH4879" s="41">
        <f>SUM($AA4879:$AG4879)</f>
        <v/>
      </c>
      <c r="AI4879" s="41">
        <f>12*($AM4879+$AN4879)</f>
        <v/>
      </c>
      <c r="AJ4879" s="41">
        <f>$AM4879*((IncMonth-1)+(13-IncMonth)*(1+$X4879))+12*$AN4879</f>
        <v/>
      </c>
      <c r="AK4879" s="41">
        <f>IF($R4879=1,N($L4879)+N($M4879),0)</f>
        <v/>
      </c>
      <c r="AL4879">
        <f>IF($C4879="","",IF(N($L4879)&lt;=0,"Basic salary missing",IF(ISNA(MATCH($C4879,Departments!$A$5:$A$54,0)),"Department not on Departments sheet",IF(AND($I4879&lt;&gt;"",NOT(ISNUMBER($I4879))),"Date of birth is text, not a date",IF(AND($K4879&lt;&gt;"",NOT(ISNUMBER($K4879))),"Contract end is text, not a date","")))))</f>
        <v/>
      </c>
      <c r="AM4879" s="41">
        <f>IF($R4879=0,0,N($L4879)*(1+$Z4879+BonusMonths/12+IF($Q4879=1,0,EOSB))+N($M4879)+(N($L4879)+SI_Gross*N($M4879))*IF($Q4879=1,SI_O,SI_E))</f>
        <v/>
      </c>
      <c r="AN4879" s="41">
        <f>IF($R4879=0,0,(IF($Q4879=1,MedO,MedE+Ticket)+Training)/12)</f>
        <v/>
      </c>
    </row>
    <row r="4880">
      <c r="I4880" s="35" t="n"/>
      <c r="J4880" s="35" t="n"/>
      <c r="K4880" s="35" t="n"/>
      <c r="L4880" s="36" t="n"/>
      <c r="M4880" s="36" t="n"/>
      <c r="P4880" s="37" t="n"/>
      <c r="Q4880" s="38">
        <f>IF($C4880="",0,IF(OR(LOWER(TRIM($G4880))="omani",LOWER(TRIM($G4880))="oman",LOWER(TRIM($G4880))="om",LOWER(TRIM($G4880))="local"),1,0))</f>
        <v/>
      </c>
      <c r="R4880" s="38">
        <f>IF($C4880="",0,IF(OR(ISNUMBER(SEARCH("resign",$N4880)),ISNUMBER(SEARCH("terminat",$N4880)),ISNUMBER(SEARCH("inactive",$N4880)),ISNUMBER(SEARCH("vacan",$N4880)),ISNUMBER(SEARCH("deceased",$N4880)),ISNUMBER(SEARCH("separated",$N4880))),0,1))</f>
        <v/>
      </c>
      <c r="S4880">
        <f>IF(OR($R4880=0,NOT(ISNUMBER($I4880))),"",IFERROR(DATEDIF($I4880,DATE(FY,1,1),"y"),""))</f>
        <v/>
      </c>
      <c r="T4880">
        <f>IF(OR($R4880=0,NOT(ISNUMBER($J4880))),"",IFERROR(DATEDIF($J4880,DATE(FY,1,1),"y"),0))</f>
        <v/>
      </c>
      <c r="U4880" s="38">
        <f>IF(OR($R4880=0,NOT(ISNUMBER($I4880))),0,IF(YEAR($I4880)+IF($Q4880=1,RetAgeO,RetAgeE)=FY,MONTH($I4880),IF(YEAR($I4880)+IF($Q4880=1,RetAgeO,RetAgeE)&lt;FY,1,0)))</f>
        <v/>
      </c>
      <c r="V4880" s="38">
        <f>IF(OR($R4880=0,NOT(ISNUMBER($K4880))),0,IF(YEAR($K4880)=FY,MONTH($K4880),IF(YEAR($K4880)&lt;FY,1,0)))</f>
        <v/>
      </c>
      <c r="W4880" s="38">
        <f>IF($R4880=0,0,MIN(12,IF(AND(ISNUMBER($O4880),$O4880&gt;=1,$O4880&lt;=12),INT($O4880),12),IF(AND(RetireExit="Yes",$U4880&gt;0),$U4880,12),IF(AND(ContractExit="Yes",$V4880&gt;0),$V4880,12)))</f>
        <v/>
      </c>
      <c r="X4880" s="37">
        <f>IF(ISNUMBER($P4880),$P4880,IncPct)</f>
        <v/>
      </c>
      <c r="Y4880" s="39">
        <f>IF($W4880=0,0,MAX(0,MIN($W4880,IncMonth-1))+MAX(0,$W4880-IncMonth+1)*(1+$X4880))</f>
        <v/>
      </c>
      <c r="Z4880" s="40">
        <f>IF($C4880="",0,IFERROR(INDEX(Departments!$B$5:$B$54,MATCH($C4880,Departments!$A$5:$A$54,0)),0))</f>
        <v/>
      </c>
      <c r="AA4880" s="41">
        <f>N($L4880)*$Y4880</f>
        <v/>
      </c>
      <c r="AB4880" s="41">
        <f>N($M4880)*$Y4880</f>
        <v/>
      </c>
      <c r="AC4880" s="41">
        <f>$AA4880*$Z4880</f>
        <v/>
      </c>
      <c r="AD4880" s="41">
        <f>$AA4880*BonusMonths/12</f>
        <v/>
      </c>
      <c r="AE4880" s="41">
        <f>($AA4880+SI_Gross*$AB4880)*IF($Q4880=1,SI_O,SI_E)</f>
        <v/>
      </c>
      <c r="AF4880" s="41">
        <f>IF($Q4880=1,0,$AA4880*EOSB)</f>
        <v/>
      </c>
      <c r="AG4880" s="41">
        <f>$AN4880*$W4880</f>
        <v/>
      </c>
      <c r="AH4880" s="41">
        <f>SUM($AA4880:$AG4880)</f>
        <v/>
      </c>
      <c r="AI4880" s="41">
        <f>12*($AM4880+$AN4880)</f>
        <v/>
      </c>
      <c r="AJ4880" s="41">
        <f>$AM4880*((IncMonth-1)+(13-IncMonth)*(1+$X4880))+12*$AN4880</f>
        <v/>
      </c>
      <c r="AK4880" s="41">
        <f>IF($R4880=1,N($L4880)+N($M4880),0)</f>
        <v/>
      </c>
      <c r="AL4880">
        <f>IF($C4880="","",IF(N($L4880)&lt;=0,"Basic salary missing",IF(ISNA(MATCH($C4880,Departments!$A$5:$A$54,0)),"Department not on Departments sheet",IF(AND($I4880&lt;&gt;"",NOT(ISNUMBER($I4880))),"Date of birth is text, not a date",IF(AND($K4880&lt;&gt;"",NOT(ISNUMBER($K4880))),"Contract end is text, not a date","")))))</f>
        <v/>
      </c>
      <c r="AM4880" s="41">
        <f>IF($R4880=0,0,N($L4880)*(1+$Z4880+BonusMonths/12+IF($Q4880=1,0,EOSB))+N($M4880)+(N($L4880)+SI_Gross*N($M4880))*IF($Q4880=1,SI_O,SI_E))</f>
        <v/>
      </c>
      <c r="AN4880" s="41">
        <f>IF($R4880=0,0,(IF($Q4880=1,MedO,MedE+Ticket)+Training)/12)</f>
        <v/>
      </c>
    </row>
    <row r="4881">
      <c r="I4881" s="35" t="n"/>
      <c r="J4881" s="35" t="n"/>
      <c r="K4881" s="35" t="n"/>
      <c r="L4881" s="36" t="n"/>
      <c r="M4881" s="36" t="n"/>
      <c r="P4881" s="37" t="n"/>
      <c r="Q4881" s="38">
        <f>IF($C4881="",0,IF(OR(LOWER(TRIM($G4881))="omani",LOWER(TRIM($G4881))="oman",LOWER(TRIM($G4881))="om",LOWER(TRIM($G4881))="local"),1,0))</f>
        <v/>
      </c>
      <c r="R4881" s="38">
        <f>IF($C4881="",0,IF(OR(ISNUMBER(SEARCH("resign",$N4881)),ISNUMBER(SEARCH("terminat",$N4881)),ISNUMBER(SEARCH("inactive",$N4881)),ISNUMBER(SEARCH("vacan",$N4881)),ISNUMBER(SEARCH("deceased",$N4881)),ISNUMBER(SEARCH("separated",$N4881))),0,1))</f>
        <v/>
      </c>
      <c r="S4881">
        <f>IF(OR($R4881=0,NOT(ISNUMBER($I4881))),"",IFERROR(DATEDIF($I4881,DATE(FY,1,1),"y"),""))</f>
        <v/>
      </c>
      <c r="T4881">
        <f>IF(OR($R4881=0,NOT(ISNUMBER($J4881))),"",IFERROR(DATEDIF($J4881,DATE(FY,1,1),"y"),0))</f>
        <v/>
      </c>
      <c r="U4881" s="38">
        <f>IF(OR($R4881=0,NOT(ISNUMBER($I4881))),0,IF(YEAR($I4881)+IF($Q4881=1,RetAgeO,RetAgeE)=FY,MONTH($I4881),IF(YEAR($I4881)+IF($Q4881=1,RetAgeO,RetAgeE)&lt;FY,1,0)))</f>
        <v/>
      </c>
      <c r="V4881" s="38">
        <f>IF(OR($R4881=0,NOT(ISNUMBER($K4881))),0,IF(YEAR($K4881)=FY,MONTH($K4881),IF(YEAR($K4881)&lt;FY,1,0)))</f>
        <v/>
      </c>
      <c r="W4881" s="38">
        <f>IF($R4881=0,0,MIN(12,IF(AND(ISNUMBER($O4881),$O4881&gt;=1,$O4881&lt;=12),INT($O4881),12),IF(AND(RetireExit="Yes",$U4881&gt;0),$U4881,12),IF(AND(ContractExit="Yes",$V4881&gt;0),$V4881,12)))</f>
        <v/>
      </c>
      <c r="X4881" s="37">
        <f>IF(ISNUMBER($P4881),$P4881,IncPct)</f>
        <v/>
      </c>
      <c r="Y4881" s="39">
        <f>IF($W4881=0,0,MAX(0,MIN($W4881,IncMonth-1))+MAX(0,$W4881-IncMonth+1)*(1+$X4881))</f>
        <v/>
      </c>
      <c r="Z4881" s="40">
        <f>IF($C4881="",0,IFERROR(INDEX(Departments!$B$5:$B$54,MATCH($C4881,Departments!$A$5:$A$54,0)),0))</f>
        <v/>
      </c>
      <c r="AA4881" s="41">
        <f>N($L4881)*$Y4881</f>
        <v/>
      </c>
      <c r="AB4881" s="41">
        <f>N($M4881)*$Y4881</f>
        <v/>
      </c>
      <c r="AC4881" s="41">
        <f>$AA4881*$Z4881</f>
        <v/>
      </c>
      <c r="AD4881" s="41">
        <f>$AA4881*BonusMonths/12</f>
        <v/>
      </c>
      <c r="AE4881" s="41">
        <f>($AA4881+SI_Gross*$AB4881)*IF($Q4881=1,SI_O,SI_E)</f>
        <v/>
      </c>
      <c r="AF4881" s="41">
        <f>IF($Q4881=1,0,$AA4881*EOSB)</f>
        <v/>
      </c>
      <c r="AG4881" s="41">
        <f>$AN4881*$W4881</f>
        <v/>
      </c>
      <c r="AH4881" s="41">
        <f>SUM($AA4881:$AG4881)</f>
        <v/>
      </c>
      <c r="AI4881" s="41">
        <f>12*($AM4881+$AN4881)</f>
        <v/>
      </c>
      <c r="AJ4881" s="41">
        <f>$AM4881*((IncMonth-1)+(13-IncMonth)*(1+$X4881))+12*$AN4881</f>
        <v/>
      </c>
      <c r="AK4881" s="41">
        <f>IF($R4881=1,N($L4881)+N($M4881),0)</f>
        <v/>
      </c>
      <c r="AL4881">
        <f>IF($C4881="","",IF(N($L4881)&lt;=0,"Basic salary missing",IF(ISNA(MATCH($C4881,Departments!$A$5:$A$54,0)),"Department not on Departments sheet",IF(AND($I4881&lt;&gt;"",NOT(ISNUMBER($I4881))),"Date of birth is text, not a date",IF(AND($K4881&lt;&gt;"",NOT(ISNUMBER($K4881))),"Contract end is text, not a date","")))))</f>
        <v/>
      </c>
      <c r="AM4881" s="41">
        <f>IF($R4881=0,0,N($L4881)*(1+$Z4881+BonusMonths/12+IF($Q4881=1,0,EOSB))+N($M4881)+(N($L4881)+SI_Gross*N($M4881))*IF($Q4881=1,SI_O,SI_E))</f>
        <v/>
      </c>
      <c r="AN4881" s="41">
        <f>IF($R4881=0,0,(IF($Q4881=1,MedO,MedE+Ticket)+Training)/12)</f>
        <v/>
      </c>
    </row>
    <row r="4882">
      <c r="I4882" s="35" t="n"/>
      <c r="J4882" s="35" t="n"/>
      <c r="K4882" s="35" t="n"/>
      <c r="L4882" s="36" t="n"/>
      <c r="M4882" s="36" t="n"/>
      <c r="P4882" s="37" t="n"/>
      <c r="Q4882" s="38">
        <f>IF($C4882="",0,IF(OR(LOWER(TRIM($G4882))="omani",LOWER(TRIM($G4882))="oman",LOWER(TRIM($G4882))="om",LOWER(TRIM($G4882))="local"),1,0))</f>
        <v/>
      </c>
      <c r="R4882" s="38">
        <f>IF($C4882="",0,IF(OR(ISNUMBER(SEARCH("resign",$N4882)),ISNUMBER(SEARCH("terminat",$N4882)),ISNUMBER(SEARCH("inactive",$N4882)),ISNUMBER(SEARCH("vacan",$N4882)),ISNUMBER(SEARCH("deceased",$N4882)),ISNUMBER(SEARCH("separated",$N4882))),0,1))</f>
        <v/>
      </c>
      <c r="S4882">
        <f>IF(OR($R4882=0,NOT(ISNUMBER($I4882))),"",IFERROR(DATEDIF($I4882,DATE(FY,1,1),"y"),""))</f>
        <v/>
      </c>
      <c r="T4882">
        <f>IF(OR($R4882=0,NOT(ISNUMBER($J4882))),"",IFERROR(DATEDIF($J4882,DATE(FY,1,1),"y"),0))</f>
        <v/>
      </c>
      <c r="U4882" s="38">
        <f>IF(OR($R4882=0,NOT(ISNUMBER($I4882))),0,IF(YEAR($I4882)+IF($Q4882=1,RetAgeO,RetAgeE)=FY,MONTH($I4882),IF(YEAR($I4882)+IF($Q4882=1,RetAgeO,RetAgeE)&lt;FY,1,0)))</f>
        <v/>
      </c>
      <c r="V4882" s="38">
        <f>IF(OR($R4882=0,NOT(ISNUMBER($K4882))),0,IF(YEAR($K4882)=FY,MONTH($K4882),IF(YEAR($K4882)&lt;FY,1,0)))</f>
        <v/>
      </c>
      <c r="W4882" s="38">
        <f>IF($R4882=0,0,MIN(12,IF(AND(ISNUMBER($O4882),$O4882&gt;=1,$O4882&lt;=12),INT($O4882),12),IF(AND(RetireExit="Yes",$U4882&gt;0),$U4882,12),IF(AND(ContractExit="Yes",$V4882&gt;0),$V4882,12)))</f>
        <v/>
      </c>
      <c r="X4882" s="37">
        <f>IF(ISNUMBER($P4882),$P4882,IncPct)</f>
        <v/>
      </c>
      <c r="Y4882" s="39">
        <f>IF($W4882=0,0,MAX(0,MIN($W4882,IncMonth-1))+MAX(0,$W4882-IncMonth+1)*(1+$X4882))</f>
        <v/>
      </c>
      <c r="Z4882" s="40">
        <f>IF($C4882="",0,IFERROR(INDEX(Departments!$B$5:$B$54,MATCH($C4882,Departments!$A$5:$A$54,0)),0))</f>
        <v/>
      </c>
      <c r="AA4882" s="41">
        <f>N($L4882)*$Y4882</f>
        <v/>
      </c>
      <c r="AB4882" s="41">
        <f>N($M4882)*$Y4882</f>
        <v/>
      </c>
      <c r="AC4882" s="41">
        <f>$AA4882*$Z4882</f>
        <v/>
      </c>
      <c r="AD4882" s="41">
        <f>$AA4882*BonusMonths/12</f>
        <v/>
      </c>
      <c r="AE4882" s="41">
        <f>($AA4882+SI_Gross*$AB4882)*IF($Q4882=1,SI_O,SI_E)</f>
        <v/>
      </c>
      <c r="AF4882" s="41">
        <f>IF($Q4882=1,0,$AA4882*EOSB)</f>
        <v/>
      </c>
      <c r="AG4882" s="41">
        <f>$AN4882*$W4882</f>
        <v/>
      </c>
      <c r="AH4882" s="41">
        <f>SUM($AA4882:$AG4882)</f>
        <v/>
      </c>
      <c r="AI4882" s="41">
        <f>12*($AM4882+$AN4882)</f>
        <v/>
      </c>
      <c r="AJ4882" s="41">
        <f>$AM4882*((IncMonth-1)+(13-IncMonth)*(1+$X4882))+12*$AN4882</f>
        <v/>
      </c>
      <c r="AK4882" s="41">
        <f>IF($R4882=1,N($L4882)+N($M4882),0)</f>
        <v/>
      </c>
      <c r="AL4882">
        <f>IF($C4882="","",IF(N($L4882)&lt;=0,"Basic salary missing",IF(ISNA(MATCH($C4882,Departments!$A$5:$A$54,0)),"Department not on Departments sheet",IF(AND($I4882&lt;&gt;"",NOT(ISNUMBER($I4882))),"Date of birth is text, not a date",IF(AND($K4882&lt;&gt;"",NOT(ISNUMBER($K4882))),"Contract end is text, not a date","")))))</f>
        <v/>
      </c>
      <c r="AM4882" s="41">
        <f>IF($R4882=0,0,N($L4882)*(1+$Z4882+BonusMonths/12+IF($Q4882=1,0,EOSB))+N($M4882)+(N($L4882)+SI_Gross*N($M4882))*IF($Q4882=1,SI_O,SI_E))</f>
        <v/>
      </c>
      <c r="AN4882" s="41">
        <f>IF($R4882=0,0,(IF($Q4882=1,MedO,MedE+Ticket)+Training)/12)</f>
        <v/>
      </c>
    </row>
    <row r="4883">
      <c r="I4883" s="35" t="n"/>
      <c r="J4883" s="35" t="n"/>
      <c r="K4883" s="35" t="n"/>
      <c r="L4883" s="36" t="n"/>
      <c r="M4883" s="36" t="n"/>
      <c r="P4883" s="37" t="n"/>
      <c r="Q4883" s="38">
        <f>IF($C4883="",0,IF(OR(LOWER(TRIM($G4883))="omani",LOWER(TRIM($G4883))="oman",LOWER(TRIM($G4883))="om",LOWER(TRIM($G4883))="local"),1,0))</f>
        <v/>
      </c>
      <c r="R4883" s="38">
        <f>IF($C4883="",0,IF(OR(ISNUMBER(SEARCH("resign",$N4883)),ISNUMBER(SEARCH("terminat",$N4883)),ISNUMBER(SEARCH("inactive",$N4883)),ISNUMBER(SEARCH("vacan",$N4883)),ISNUMBER(SEARCH("deceased",$N4883)),ISNUMBER(SEARCH("separated",$N4883))),0,1))</f>
        <v/>
      </c>
      <c r="S4883">
        <f>IF(OR($R4883=0,NOT(ISNUMBER($I4883))),"",IFERROR(DATEDIF($I4883,DATE(FY,1,1),"y"),""))</f>
        <v/>
      </c>
      <c r="T4883">
        <f>IF(OR($R4883=0,NOT(ISNUMBER($J4883))),"",IFERROR(DATEDIF($J4883,DATE(FY,1,1),"y"),0))</f>
        <v/>
      </c>
      <c r="U4883" s="38">
        <f>IF(OR($R4883=0,NOT(ISNUMBER($I4883))),0,IF(YEAR($I4883)+IF($Q4883=1,RetAgeO,RetAgeE)=FY,MONTH($I4883),IF(YEAR($I4883)+IF($Q4883=1,RetAgeO,RetAgeE)&lt;FY,1,0)))</f>
        <v/>
      </c>
      <c r="V4883" s="38">
        <f>IF(OR($R4883=0,NOT(ISNUMBER($K4883))),0,IF(YEAR($K4883)=FY,MONTH($K4883),IF(YEAR($K4883)&lt;FY,1,0)))</f>
        <v/>
      </c>
      <c r="W4883" s="38">
        <f>IF($R4883=0,0,MIN(12,IF(AND(ISNUMBER($O4883),$O4883&gt;=1,$O4883&lt;=12),INT($O4883),12),IF(AND(RetireExit="Yes",$U4883&gt;0),$U4883,12),IF(AND(ContractExit="Yes",$V4883&gt;0),$V4883,12)))</f>
        <v/>
      </c>
      <c r="X4883" s="37">
        <f>IF(ISNUMBER($P4883),$P4883,IncPct)</f>
        <v/>
      </c>
      <c r="Y4883" s="39">
        <f>IF($W4883=0,0,MAX(0,MIN($W4883,IncMonth-1))+MAX(0,$W4883-IncMonth+1)*(1+$X4883))</f>
        <v/>
      </c>
      <c r="Z4883" s="40">
        <f>IF($C4883="",0,IFERROR(INDEX(Departments!$B$5:$B$54,MATCH($C4883,Departments!$A$5:$A$54,0)),0))</f>
        <v/>
      </c>
      <c r="AA4883" s="41">
        <f>N($L4883)*$Y4883</f>
        <v/>
      </c>
      <c r="AB4883" s="41">
        <f>N($M4883)*$Y4883</f>
        <v/>
      </c>
      <c r="AC4883" s="41">
        <f>$AA4883*$Z4883</f>
        <v/>
      </c>
      <c r="AD4883" s="41">
        <f>$AA4883*BonusMonths/12</f>
        <v/>
      </c>
      <c r="AE4883" s="41">
        <f>($AA4883+SI_Gross*$AB4883)*IF($Q4883=1,SI_O,SI_E)</f>
        <v/>
      </c>
      <c r="AF4883" s="41">
        <f>IF($Q4883=1,0,$AA4883*EOSB)</f>
        <v/>
      </c>
      <c r="AG4883" s="41">
        <f>$AN4883*$W4883</f>
        <v/>
      </c>
      <c r="AH4883" s="41">
        <f>SUM($AA4883:$AG4883)</f>
        <v/>
      </c>
      <c r="AI4883" s="41">
        <f>12*($AM4883+$AN4883)</f>
        <v/>
      </c>
      <c r="AJ4883" s="41">
        <f>$AM4883*((IncMonth-1)+(13-IncMonth)*(1+$X4883))+12*$AN4883</f>
        <v/>
      </c>
      <c r="AK4883" s="41">
        <f>IF($R4883=1,N($L4883)+N($M4883),0)</f>
        <v/>
      </c>
      <c r="AL4883">
        <f>IF($C4883="","",IF(N($L4883)&lt;=0,"Basic salary missing",IF(ISNA(MATCH($C4883,Departments!$A$5:$A$54,0)),"Department not on Departments sheet",IF(AND($I4883&lt;&gt;"",NOT(ISNUMBER($I4883))),"Date of birth is text, not a date",IF(AND($K4883&lt;&gt;"",NOT(ISNUMBER($K4883))),"Contract end is text, not a date","")))))</f>
        <v/>
      </c>
      <c r="AM4883" s="41">
        <f>IF($R4883=0,0,N($L4883)*(1+$Z4883+BonusMonths/12+IF($Q4883=1,0,EOSB))+N($M4883)+(N($L4883)+SI_Gross*N($M4883))*IF($Q4883=1,SI_O,SI_E))</f>
        <v/>
      </c>
      <c r="AN4883" s="41">
        <f>IF($R4883=0,0,(IF($Q4883=1,MedO,MedE+Ticket)+Training)/12)</f>
        <v/>
      </c>
    </row>
    <row r="4884">
      <c r="I4884" s="35" t="n"/>
      <c r="J4884" s="35" t="n"/>
      <c r="K4884" s="35" t="n"/>
      <c r="L4884" s="36" t="n"/>
      <c r="M4884" s="36" t="n"/>
      <c r="P4884" s="37" t="n"/>
      <c r="Q4884" s="38">
        <f>IF($C4884="",0,IF(OR(LOWER(TRIM($G4884))="omani",LOWER(TRIM($G4884))="oman",LOWER(TRIM($G4884))="om",LOWER(TRIM($G4884))="local"),1,0))</f>
        <v/>
      </c>
      <c r="R4884" s="38">
        <f>IF($C4884="",0,IF(OR(ISNUMBER(SEARCH("resign",$N4884)),ISNUMBER(SEARCH("terminat",$N4884)),ISNUMBER(SEARCH("inactive",$N4884)),ISNUMBER(SEARCH("vacan",$N4884)),ISNUMBER(SEARCH("deceased",$N4884)),ISNUMBER(SEARCH("separated",$N4884))),0,1))</f>
        <v/>
      </c>
      <c r="S4884">
        <f>IF(OR($R4884=0,NOT(ISNUMBER($I4884))),"",IFERROR(DATEDIF($I4884,DATE(FY,1,1),"y"),""))</f>
        <v/>
      </c>
      <c r="T4884">
        <f>IF(OR($R4884=0,NOT(ISNUMBER($J4884))),"",IFERROR(DATEDIF($J4884,DATE(FY,1,1),"y"),0))</f>
        <v/>
      </c>
      <c r="U4884" s="38">
        <f>IF(OR($R4884=0,NOT(ISNUMBER($I4884))),0,IF(YEAR($I4884)+IF($Q4884=1,RetAgeO,RetAgeE)=FY,MONTH($I4884),IF(YEAR($I4884)+IF($Q4884=1,RetAgeO,RetAgeE)&lt;FY,1,0)))</f>
        <v/>
      </c>
      <c r="V4884" s="38">
        <f>IF(OR($R4884=0,NOT(ISNUMBER($K4884))),0,IF(YEAR($K4884)=FY,MONTH($K4884),IF(YEAR($K4884)&lt;FY,1,0)))</f>
        <v/>
      </c>
      <c r="W4884" s="38">
        <f>IF($R4884=0,0,MIN(12,IF(AND(ISNUMBER($O4884),$O4884&gt;=1,$O4884&lt;=12),INT($O4884),12),IF(AND(RetireExit="Yes",$U4884&gt;0),$U4884,12),IF(AND(ContractExit="Yes",$V4884&gt;0),$V4884,12)))</f>
        <v/>
      </c>
      <c r="X4884" s="37">
        <f>IF(ISNUMBER($P4884),$P4884,IncPct)</f>
        <v/>
      </c>
      <c r="Y4884" s="39">
        <f>IF($W4884=0,0,MAX(0,MIN($W4884,IncMonth-1))+MAX(0,$W4884-IncMonth+1)*(1+$X4884))</f>
        <v/>
      </c>
      <c r="Z4884" s="40">
        <f>IF($C4884="",0,IFERROR(INDEX(Departments!$B$5:$B$54,MATCH($C4884,Departments!$A$5:$A$54,0)),0))</f>
        <v/>
      </c>
      <c r="AA4884" s="41">
        <f>N($L4884)*$Y4884</f>
        <v/>
      </c>
      <c r="AB4884" s="41">
        <f>N($M4884)*$Y4884</f>
        <v/>
      </c>
      <c r="AC4884" s="41">
        <f>$AA4884*$Z4884</f>
        <v/>
      </c>
      <c r="AD4884" s="41">
        <f>$AA4884*BonusMonths/12</f>
        <v/>
      </c>
      <c r="AE4884" s="41">
        <f>($AA4884+SI_Gross*$AB4884)*IF($Q4884=1,SI_O,SI_E)</f>
        <v/>
      </c>
      <c r="AF4884" s="41">
        <f>IF($Q4884=1,0,$AA4884*EOSB)</f>
        <v/>
      </c>
      <c r="AG4884" s="41">
        <f>$AN4884*$W4884</f>
        <v/>
      </c>
      <c r="AH4884" s="41">
        <f>SUM($AA4884:$AG4884)</f>
        <v/>
      </c>
      <c r="AI4884" s="41">
        <f>12*($AM4884+$AN4884)</f>
        <v/>
      </c>
      <c r="AJ4884" s="41">
        <f>$AM4884*((IncMonth-1)+(13-IncMonth)*(1+$X4884))+12*$AN4884</f>
        <v/>
      </c>
      <c r="AK4884" s="41">
        <f>IF($R4884=1,N($L4884)+N($M4884),0)</f>
        <v/>
      </c>
      <c r="AL4884">
        <f>IF($C4884="","",IF(N($L4884)&lt;=0,"Basic salary missing",IF(ISNA(MATCH($C4884,Departments!$A$5:$A$54,0)),"Department not on Departments sheet",IF(AND($I4884&lt;&gt;"",NOT(ISNUMBER($I4884))),"Date of birth is text, not a date",IF(AND($K4884&lt;&gt;"",NOT(ISNUMBER($K4884))),"Contract end is text, not a date","")))))</f>
        <v/>
      </c>
      <c r="AM4884" s="41">
        <f>IF($R4884=0,0,N($L4884)*(1+$Z4884+BonusMonths/12+IF($Q4884=1,0,EOSB))+N($M4884)+(N($L4884)+SI_Gross*N($M4884))*IF($Q4884=1,SI_O,SI_E))</f>
        <v/>
      </c>
      <c r="AN4884" s="41">
        <f>IF($R4884=0,0,(IF($Q4884=1,MedO,MedE+Ticket)+Training)/12)</f>
        <v/>
      </c>
    </row>
    <row r="4885">
      <c r="I4885" s="35" t="n"/>
      <c r="J4885" s="35" t="n"/>
      <c r="K4885" s="35" t="n"/>
      <c r="L4885" s="36" t="n"/>
      <c r="M4885" s="36" t="n"/>
      <c r="P4885" s="37" t="n"/>
      <c r="Q4885" s="38">
        <f>IF($C4885="",0,IF(OR(LOWER(TRIM($G4885))="omani",LOWER(TRIM($G4885))="oman",LOWER(TRIM($G4885))="om",LOWER(TRIM($G4885))="local"),1,0))</f>
        <v/>
      </c>
      <c r="R4885" s="38">
        <f>IF($C4885="",0,IF(OR(ISNUMBER(SEARCH("resign",$N4885)),ISNUMBER(SEARCH("terminat",$N4885)),ISNUMBER(SEARCH("inactive",$N4885)),ISNUMBER(SEARCH("vacan",$N4885)),ISNUMBER(SEARCH("deceased",$N4885)),ISNUMBER(SEARCH("separated",$N4885))),0,1))</f>
        <v/>
      </c>
      <c r="S4885">
        <f>IF(OR($R4885=0,NOT(ISNUMBER($I4885))),"",IFERROR(DATEDIF($I4885,DATE(FY,1,1),"y"),""))</f>
        <v/>
      </c>
      <c r="T4885">
        <f>IF(OR($R4885=0,NOT(ISNUMBER($J4885))),"",IFERROR(DATEDIF($J4885,DATE(FY,1,1),"y"),0))</f>
        <v/>
      </c>
      <c r="U4885" s="38">
        <f>IF(OR($R4885=0,NOT(ISNUMBER($I4885))),0,IF(YEAR($I4885)+IF($Q4885=1,RetAgeO,RetAgeE)=FY,MONTH($I4885),IF(YEAR($I4885)+IF($Q4885=1,RetAgeO,RetAgeE)&lt;FY,1,0)))</f>
        <v/>
      </c>
      <c r="V4885" s="38">
        <f>IF(OR($R4885=0,NOT(ISNUMBER($K4885))),0,IF(YEAR($K4885)=FY,MONTH($K4885),IF(YEAR($K4885)&lt;FY,1,0)))</f>
        <v/>
      </c>
      <c r="W4885" s="38">
        <f>IF($R4885=0,0,MIN(12,IF(AND(ISNUMBER($O4885),$O4885&gt;=1,$O4885&lt;=12),INT($O4885),12),IF(AND(RetireExit="Yes",$U4885&gt;0),$U4885,12),IF(AND(ContractExit="Yes",$V4885&gt;0),$V4885,12)))</f>
        <v/>
      </c>
      <c r="X4885" s="37">
        <f>IF(ISNUMBER($P4885),$P4885,IncPct)</f>
        <v/>
      </c>
      <c r="Y4885" s="39">
        <f>IF($W4885=0,0,MAX(0,MIN($W4885,IncMonth-1))+MAX(0,$W4885-IncMonth+1)*(1+$X4885))</f>
        <v/>
      </c>
      <c r="Z4885" s="40">
        <f>IF($C4885="",0,IFERROR(INDEX(Departments!$B$5:$B$54,MATCH($C4885,Departments!$A$5:$A$54,0)),0))</f>
        <v/>
      </c>
      <c r="AA4885" s="41">
        <f>N($L4885)*$Y4885</f>
        <v/>
      </c>
      <c r="AB4885" s="41">
        <f>N($M4885)*$Y4885</f>
        <v/>
      </c>
      <c r="AC4885" s="41">
        <f>$AA4885*$Z4885</f>
        <v/>
      </c>
      <c r="AD4885" s="41">
        <f>$AA4885*BonusMonths/12</f>
        <v/>
      </c>
      <c r="AE4885" s="41">
        <f>($AA4885+SI_Gross*$AB4885)*IF($Q4885=1,SI_O,SI_E)</f>
        <v/>
      </c>
      <c r="AF4885" s="41">
        <f>IF($Q4885=1,0,$AA4885*EOSB)</f>
        <v/>
      </c>
      <c r="AG4885" s="41">
        <f>$AN4885*$W4885</f>
        <v/>
      </c>
      <c r="AH4885" s="41">
        <f>SUM($AA4885:$AG4885)</f>
        <v/>
      </c>
      <c r="AI4885" s="41">
        <f>12*($AM4885+$AN4885)</f>
        <v/>
      </c>
      <c r="AJ4885" s="41">
        <f>$AM4885*((IncMonth-1)+(13-IncMonth)*(1+$X4885))+12*$AN4885</f>
        <v/>
      </c>
      <c r="AK4885" s="41">
        <f>IF($R4885=1,N($L4885)+N($M4885),0)</f>
        <v/>
      </c>
      <c r="AL4885">
        <f>IF($C4885="","",IF(N($L4885)&lt;=0,"Basic salary missing",IF(ISNA(MATCH($C4885,Departments!$A$5:$A$54,0)),"Department not on Departments sheet",IF(AND($I4885&lt;&gt;"",NOT(ISNUMBER($I4885))),"Date of birth is text, not a date",IF(AND($K4885&lt;&gt;"",NOT(ISNUMBER($K4885))),"Contract end is text, not a date","")))))</f>
        <v/>
      </c>
      <c r="AM4885" s="41">
        <f>IF($R4885=0,0,N($L4885)*(1+$Z4885+BonusMonths/12+IF($Q4885=1,0,EOSB))+N($M4885)+(N($L4885)+SI_Gross*N($M4885))*IF($Q4885=1,SI_O,SI_E))</f>
        <v/>
      </c>
      <c r="AN4885" s="41">
        <f>IF($R4885=0,0,(IF($Q4885=1,MedO,MedE+Ticket)+Training)/12)</f>
        <v/>
      </c>
    </row>
    <row r="4886">
      <c r="I4886" s="35" t="n"/>
      <c r="J4886" s="35" t="n"/>
      <c r="K4886" s="35" t="n"/>
      <c r="L4886" s="36" t="n"/>
      <c r="M4886" s="36" t="n"/>
      <c r="P4886" s="37" t="n"/>
      <c r="Q4886" s="38">
        <f>IF($C4886="",0,IF(OR(LOWER(TRIM($G4886))="omani",LOWER(TRIM($G4886))="oman",LOWER(TRIM($G4886))="om",LOWER(TRIM($G4886))="local"),1,0))</f>
        <v/>
      </c>
      <c r="R4886" s="38">
        <f>IF($C4886="",0,IF(OR(ISNUMBER(SEARCH("resign",$N4886)),ISNUMBER(SEARCH("terminat",$N4886)),ISNUMBER(SEARCH("inactive",$N4886)),ISNUMBER(SEARCH("vacan",$N4886)),ISNUMBER(SEARCH("deceased",$N4886)),ISNUMBER(SEARCH("separated",$N4886))),0,1))</f>
        <v/>
      </c>
      <c r="S4886">
        <f>IF(OR($R4886=0,NOT(ISNUMBER($I4886))),"",IFERROR(DATEDIF($I4886,DATE(FY,1,1),"y"),""))</f>
        <v/>
      </c>
      <c r="T4886">
        <f>IF(OR($R4886=0,NOT(ISNUMBER($J4886))),"",IFERROR(DATEDIF($J4886,DATE(FY,1,1),"y"),0))</f>
        <v/>
      </c>
      <c r="U4886" s="38">
        <f>IF(OR($R4886=0,NOT(ISNUMBER($I4886))),0,IF(YEAR($I4886)+IF($Q4886=1,RetAgeO,RetAgeE)=FY,MONTH($I4886),IF(YEAR($I4886)+IF($Q4886=1,RetAgeO,RetAgeE)&lt;FY,1,0)))</f>
        <v/>
      </c>
      <c r="V4886" s="38">
        <f>IF(OR($R4886=0,NOT(ISNUMBER($K4886))),0,IF(YEAR($K4886)=FY,MONTH($K4886),IF(YEAR($K4886)&lt;FY,1,0)))</f>
        <v/>
      </c>
      <c r="W4886" s="38">
        <f>IF($R4886=0,0,MIN(12,IF(AND(ISNUMBER($O4886),$O4886&gt;=1,$O4886&lt;=12),INT($O4886),12),IF(AND(RetireExit="Yes",$U4886&gt;0),$U4886,12),IF(AND(ContractExit="Yes",$V4886&gt;0),$V4886,12)))</f>
        <v/>
      </c>
      <c r="X4886" s="37">
        <f>IF(ISNUMBER($P4886),$P4886,IncPct)</f>
        <v/>
      </c>
      <c r="Y4886" s="39">
        <f>IF($W4886=0,0,MAX(0,MIN($W4886,IncMonth-1))+MAX(0,$W4886-IncMonth+1)*(1+$X4886))</f>
        <v/>
      </c>
      <c r="Z4886" s="40">
        <f>IF($C4886="",0,IFERROR(INDEX(Departments!$B$5:$B$54,MATCH($C4886,Departments!$A$5:$A$54,0)),0))</f>
        <v/>
      </c>
      <c r="AA4886" s="41">
        <f>N($L4886)*$Y4886</f>
        <v/>
      </c>
      <c r="AB4886" s="41">
        <f>N($M4886)*$Y4886</f>
        <v/>
      </c>
      <c r="AC4886" s="41">
        <f>$AA4886*$Z4886</f>
        <v/>
      </c>
      <c r="AD4886" s="41">
        <f>$AA4886*BonusMonths/12</f>
        <v/>
      </c>
      <c r="AE4886" s="41">
        <f>($AA4886+SI_Gross*$AB4886)*IF($Q4886=1,SI_O,SI_E)</f>
        <v/>
      </c>
      <c r="AF4886" s="41">
        <f>IF($Q4886=1,0,$AA4886*EOSB)</f>
        <v/>
      </c>
      <c r="AG4886" s="41">
        <f>$AN4886*$W4886</f>
        <v/>
      </c>
      <c r="AH4886" s="41">
        <f>SUM($AA4886:$AG4886)</f>
        <v/>
      </c>
      <c r="AI4886" s="41">
        <f>12*($AM4886+$AN4886)</f>
        <v/>
      </c>
      <c r="AJ4886" s="41">
        <f>$AM4886*((IncMonth-1)+(13-IncMonth)*(1+$X4886))+12*$AN4886</f>
        <v/>
      </c>
      <c r="AK4886" s="41">
        <f>IF($R4886=1,N($L4886)+N($M4886),0)</f>
        <v/>
      </c>
      <c r="AL4886">
        <f>IF($C4886="","",IF(N($L4886)&lt;=0,"Basic salary missing",IF(ISNA(MATCH($C4886,Departments!$A$5:$A$54,0)),"Department not on Departments sheet",IF(AND($I4886&lt;&gt;"",NOT(ISNUMBER($I4886))),"Date of birth is text, not a date",IF(AND($K4886&lt;&gt;"",NOT(ISNUMBER($K4886))),"Contract end is text, not a date","")))))</f>
        <v/>
      </c>
      <c r="AM4886" s="41">
        <f>IF($R4886=0,0,N($L4886)*(1+$Z4886+BonusMonths/12+IF($Q4886=1,0,EOSB))+N($M4886)+(N($L4886)+SI_Gross*N($M4886))*IF($Q4886=1,SI_O,SI_E))</f>
        <v/>
      </c>
      <c r="AN4886" s="41">
        <f>IF($R4886=0,0,(IF($Q4886=1,MedO,MedE+Ticket)+Training)/12)</f>
        <v/>
      </c>
    </row>
    <row r="4887">
      <c r="I4887" s="35" t="n"/>
      <c r="J4887" s="35" t="n"/>
      <c r="K4887" s="35" t="n"/>
      <c r="L4887" s="36" t="n"/>
      <c r="M4887" s="36" t="n"/>
      <c r="P4887" s="37" t="n"/>
      <c r="Q4887" s="38">
        <f>IF($C4887="",0,IF(OR(LOWER(TRIM($G4887))="omani",LOWER(TRIM($G4887))="oman",LOWER(TRIM($G4887))="om",LOWER(TRIM($G4887))="local"),1,0))</f>
        <v/>
      </c>
      <c r="R4887" s="38">
        <f>IF($C4887="",0,IF(OR(ISNUMBER(SEARCH("resign",$N4887)),ISNUMBER(SEARCH("terminat",$N4887)),ISNUMBER(SEARCH("inactive",$N4887)),ISNUMBER(SEARCH("vacan",$N4887)),ISNUMBER(SEARCH("deceased",$N4887)),ISNUMBER(SEARCH("separated",$N4887))),0,1))</f>
        <v/>
      </c>
      <c r="S4887">
        <f>IF(OR($R4887=0,NOT(ISNUMBER($I4887))),"",IFERROR(DATEDIF($I4887,DATE(FY,1,1),"y"),""))</f>
        <v/>
      </c>
      <c r="T4887">
        <f>IF(OR($R4887=0,NOT(ISNUMBER($J4887))),"",IFERROR(DATEDIF($J4887,DATE(FY,1,1),"y"),0))</f>
        <v/>
      </c>
      <c r="U4887" s="38">
        <f>IF(OR($R4887=0,NOT(ISNUMBER($I4887))),0,IF(YEAR($I4887)+IF($Q4887=1,RetAgeO,RetAgeE)=FY,MONTH($I4887),IF(YEAR($I4887)+IF($Q4887=1,RetAgeO,RetAgeE)&lt;FY,1,0)))</f>
        <v/>
      </c>
      <c r="V4887" s="38">
        <f>IF(OR($R4887=0,NOT(ISNUMBER($K4887))),0,IF(YEAR($K4887)=FY,MONTH($K4887),IF(YEAR($K4887)&lt;FY,1,0)))</f>
        <v/>
      </c>
      <c r="W4887" s="38">
        <f>IF($R4887=0,0,MIN(12,IF(AND(ISNUMBER($O4887),$O4887&gt;=1,$O4887&lt;=12),INT($O4887),12),IF(AND(RetireExit="Yes",$U4887&gt;0),$U4887,12),IF(AND(ContractExit="Yes",$V4887&gt;0),$V4887,12)))</f>
        <v/>
      </c>
      <c r="X4887" s="37">
        <f>IF(ISNUMBER($P4887),$P4887,IncPct)</f>
        <v/>
      </c>
      <c r="Y4887" s="39">
        <f>IF($W4887=0,0,MAX(0,MIN($W4887,IncMonth-1))+MAX(0,$W4887-IncMonth+1)*(1+$X4887))</f>
        <v/>
      </c>
      <c r="Z4887" s="40">
        <f>IF($C4887="",0,IFERROR(INDEX(Departments!$B$5:$B$54,MATCH($C4887,Departments!$A$5:$A$54,0)),0))</f>
        <v/>
      </c>
      <c r="AA4887" s="41">
        <f>N($L4887)*$Y4887</f>
        <v/>
      </c>
      <c r="AB4887" s="41">
        <f>N($M4887)*$Y4887</f>
        <v/>
      </c>
      <c r="AC4887" s="41">
        <f>$AA4887*$Z4887</f>
        <v/>
      </c>
      <c r="AD4887" s="41">
        <f>$AA4887*BonusMonths/12</f>
        <v/>
      </c>
      <c r="AE4887" s="41">
        <f>($AA4887+SI_Gross*$AB4887)*IF($Q4887=1,SI_O,SI_E)</f>
        <v/>
      </c>
      <c r="AF4887" s="41">
        <f>IF($Q4887=1,0,$AA4887*EOSB)</f>
        <v/>
      </c>
      <c r="AG4887" s="41">
        <f>$AN4887*$W4887</f>
        <v/>
      </c>
      <c r="AH4887" s="41">
        <f>SUM($AA4887:$AG4887)</f>
        <v/>
      </c>
      <c r="AI4887" s="41">
        <f>12*($AM4887+$AN4887)</f>
        <v/>
      </c>
      <c r="AJ4887" s="41">
        <f>$AM4887*((IncMonth-1)+(13-IncMonth)*(1+$X4887))+12*$AN4887</f>
        <v/>
      </c>
      <c r="AK4887" s="41">
        <f>IF($R4887=1,N($L4887)+N($M4887),0)</f>
        <v/>
      </c>
      <c r="AL4887">
        <f>IF($C4887="","",IF(N($L4887)&lt;=0,"Basic salary missing",IF(ISNA(MATCH($C4887,Departments!$A$5:$A$54,0)),"Department not on Departments sheet",IF(AND($I4887&lt;&gt;"",NOT(ISNUMBER($I4887))),"Date of birth is text, not a date",IF(AND($K4887&lt;&gt;"",NOT(ISNUMBER($K4887))),"Contract end is text, not a date","")))))</f>
        <v/>
      </c>
      <c r="AM4887" s="41">
        <f>IF($R4887=0,0,N($L4887)*(1+$Z4887+BonusMonths/12+IF($Q4887=1,0,EOSB))+N($M4887)+(N($L4887)+SI_Gross*N($M4887))*IF($Q4887=1,SI_O,SI_E))</f>
        <v/>
      </c>
      <c r="AN4887" s="41">
        <f>IF($R4887=0,0,(IF($Q4887=1,MedO,MedE+Ticket)+Training)/12)</f>
        <v/>
      </c>
    </row>
    <row r="4888">
      <c r="I4888" s="35" t="n"/>
      <c r="J4888" s="35" t="n"/>
      <c r="K4888" s="35" t="n"/>
      <c r="L4888" s="36" t="n"/>
      <c r="M4888" s="36" t="n"/>
      <c r="P4888" s="37" t="n"/>
      <c r="Q4888" s="38">
        <f>IF($C4888="",0,IF(OR(LOWER(TRIM($G4888))="omani",LOWER(TRIM($G4888))="oman",LOWER(TRIM($G4888))="om",LOWER(TRIM($G4888))="local"),1,0))</f>
        <v/>
      </c>
      <c r="R4888" s="38">
        <f>IF($C4888="",0,IF(OR(ISNUMBER(SEARCH("resign",$N4888)),ISNUMBER(SEARCH("terminat",$N4888)),ISNUMBER(SEARCH("inactive",$N4888)),ISNUMBER(SEARCH("vacan",$N4888)),ISNUMBER(SEARCH("deceased",$N4888)),ISNUMBER(SEARCH("separated",$N4888))),0,1))</f>
        <v/>
      </c>
      <c r="S4888">
        <f>IF(OR($R4888=0,NOT(ISNUMBER($I4888))),"",IFERROR(DATEDIF($I4888,DATE(FY,1,1),"y"),""))</f>
        <v/>
      </c>
      <c r="T4888">
        <f>IF(OR($R4888=0,NOT(ISNUMBER($J4888))),"",IFERROR(DATEDIF($J4888,DATE(FY,1,1),"y"),0))</f>
        <v/>
      </c>
      <c r="U4888" s="38">
        <f>IF(OR($R4888=0,NOT(ISNUMBER($I4888))),0,IF(YEAR($I4888)+IF($Q4888=1,RetAgeO,RetAgeE)=FY,MONTH($I4888),IF(YEAR($I4888)+IF($Q4888=1,RetAgeO,RetAgeE)&lt;FY,1,0)))</f>
        <v/>
      </c>
      <c r="V4888" s="38">
        <f>IF(OR($R4888=0,NOT(ISNUMBER($K4888))),0,IF(YEAR($K4888)=FY,MONTH($K4888),IF(YEAR($K4888)&lt;FY,1,0)))</f>
        <v/>
      </c>
      <c r="W4888" s="38">
        <f>IF($R4888=0,0,MIN(12,IF(AND(ISNUMBER($O4888),$O4888&gt;=1,$O4888&lt;=12),INT($O4888),12),IF(AND(RetireExit="Yes",$U4888&gt;0),$U4888,12),IF(AND(ContractExit="Yes",$V4888&gt;0),$V4888,12)))</f>
        <v/>
      </c>
      <c r="X4888" s="37">
        <f>IF(ISNUMBER($P4888),$P4888,IncPct)</f>
        <v/>
      </c>
      <c r="Y4888" s="39">
        <f>IF($W4888=0,0,MAX(0,MIN($W4888,IncMonth-1))+MAX(0,$W4888-IncMonth+1)*(1+$X4888))</f>
        <v/>
      </c>
      <c r="Z4888" s="40">
        <f>IF($C4888="",0,IFERROR(INDEX(Departments!$B$5:$B$54,MATCH($C4888,Departments!$A$5:$A$54,0)),0))</f>
        <v/>
      </c>
      <c r="AA4888" s="41">
        <f>N($L4888)*$Y4888</f>
        <v/>
      </c>
      <c r="AB4888" s="41">
        <f>N($M4888)*$Y4888</f>
        <v/>
      </c>
      <c r="AC4888" s="41">
        <f>$AA4888*$Z4888</f>
        <v/>
      </c>
      <c r="AD4888" s="41">
        <f>$AA4888*BonusMonths/12</f>
        <v/>
      </c>
      <c r="AE4888" s="41">
        <f>($AA4888+SI_Gross*$AB4888)*IF($Q4888=1,SI_O,SI_E)</f>
        <v/>
      </c>
      <c r="AF4888" s="41">
        <f>IF($Q4888=1,0,$AA4888*EOSB)</f>
        <v/>
      </c>
      <c r="AG4888" s="41">
        <f>$AN4888*$W4888</f>
        <v/>
      </c>
      <c r="AH4888" s="41">
        <f>SUM($AA4888:$AG4888)</f>
        <v/>
      </c>
      <c r="AI4888" s="41">
        <f>12*($AM4888+$AN4888)</f>
        <v/>
      </c>
      <c r="AJ4888" s="41">
        <f>$AM4888*((IncMonth-1)+(13-IncMonth)*(1+$X4888))+12*$AN4888</f>
        <v/>
      </c>
      <c r="AK4888" s="41">
        <f>IF($R4888=1,N($L4888)+N($M4888),0)</f>
        <v/>
      </c>
      <c r="AL4888">
        <f>IF($C4888="","",IF(N($L4888)&lt;=0,"Basic salary missing",IF(ISNA(MATCH($C4888,Departments!$A$5:$A$54,0)),"Department not on Departments sheet",IF(AND($I4888&lt;&gt;"",NOT(ISNUMBER($I4888))),"Date of birth is text, not a date",IF(AND($K4888&lt;&gt;"",NOT(ISNUMBER($K4888))),"Contract end is text, not a date","")))))</f>
        <v/>
      </c>
      <c r="AM4888" s="41">
        <f>IF($R4888=0,0,N($L4888)*(1+$Z4888+BonusMonths/12+IF($Q4888=1,0,EOSB))+N($M4888)+(N($L4888)+SI_Gross*N($M4888))*IF($Q4888=1,SI_O,SI_E))</f>
        <v/>
      </c>
      <c r="AN4888" s="41">
        <f>IF($R4888=0,0,(IF($Q4888=1,MedO,MedE+Ticket)+Training)/12)</f>
        <v/>
      </c>
    </row>
    <row r="4889">
      <c r="I4889" s="35" t="n"/>
      <c r="J4889" s="35" t="n"/>
      <c r="K4889" s="35" t="n"/>
      <c r="L4889" s="36" t="n"/>
      <c r="M4889" s="36" t="n"/>
      <c r="P4889" s="37" t="n"/>
      <c r="Q4889" s="38">
        <f>IF($C4889="",0,IF(OR(LOWER(TRIM($G4889))="omani",LOWER(TRIM($G4889))="oman",LOWER(TRIM($G4889))="om",LOWER(TRIM($G4889))="local"),1,0))</f>
        <v/>
      </c>
      <c r="R4889" s="38">
        <f>IF($C4889="",0,IF(OR(ISNUMBER(SEARCH("resign",$N4889)),ISNUMBER(SEARCH("terminat",$N4889)),ISNUMBER(SEARCH("inactive",$N4889)),ISNUMBER(SEARCH("vacan",$N4889)),ISNUMBER(SEARCH("deceased",$N4889)),ISNUMBER(SEARCH("separated",$N4889))),0,1))</f>
        <v/>
      </c>
      <c r="S4889">
        <f>IF(OR($R4889=0,NOT(ISNUMBER($I4889))),"",IFERROR(DATEDIF($I4889,DATE(FY,1,1),"y"),""))</f>
        <v/>
      </c>
      <c r="T4889">
        <f>IF(OR($R4889=0,NOT(ISNUMBER($J4889))),"",IFERROR(DATEDIF($J4889,DATE(FY,1,1),"y"),0))</f>
        <v/>
      </c>
      <c r="U4889" s="38">
        <f>IF(OR($R4889=0,NOT(ISNUMBER($I4889))),0,IF(YEAR($I4889)+IF($Q4889=1,RetAgeO,RetAgeE)=FY,MONTH($I4889),IF(YEAR($I4889)+IF($Q4889=1,RetAgeO,RetAgeE)&lt;FY,1,0)))</f>
        <v/>
      </c>
      <c r="V4889" s="38">
        <f>IF(OR($R4889=0,NOT(ISNUMBER($K4889))),0,IF(YEAR($K4889)=FY,MONTH($K4889),IF(YEAR($K4889)&lt;FY,1,0)))</f>
        <v/>
      </c>
      <c r="W4889" s="38">
        <f>IF($R4889=0,0,MIN(12,IF(AND(ISNUMBER($O4889),$O4889&gt;=1,$O4889&lt;=12),INT($O4889),12),IF(AND(RetireExit="Yes",$U4889&gt;0),$U4889,12),IF(AND(ContractExit="Yes",$V4889&gt;0),$V4889,12)))</f>
        <v/>
      </c>
      <c r="X4889" s="37">
        <f>IF(ISNUMBER($P4889),$P4889,IncPct)</f>
        <v/>
      </c>
      <c r="Y4889" s="39">
        <f>IF($W4889=0,0,MAX(0,MIN($W4889,IncMonth-1))+MAX(0,$W4889-IncMonth+1)*(1+$X4889))</f>
        <v/>
      </c>
      <c r="Z4889" s="40">
        <f>IF($C4889="",0,IFERROR(INDEX(Departments!$B$5:$B$54,MATCH($C4889,Departments!$A$5:$A$54,0)),0))</f>
        <v/>
      </c>
      <c r="AA4889" s="41">
        <f>N($L4889)*$Y4889</f>
        <v/>
      </c>
      <c r="AB4889" s="41">
        <f>N($M4889)*$Y4889</f>
        <v/>
      </c>
      <c r="AC4889" s="41">
        <f>$AA4889*$Z4889</f>
        <v/>
      </c>
      <c r="AD4889" s="41">
        <f>$AA4889*BonusMonths/12</f>
        <v/>
      </c>
      <c r="AE4889" s="41">
        <f>($AA4889+SI_Gross*$AB4889)*IF($Q4889=1,SI_O,SI_E)</f>
        <v/>
      </c>
      <c r="AF4889" s="41">
        <f>IF($Q4889=1,0,$AA4889*EOSB)</f>
        <v/>
      </c>
      <c r="AG4889" s="41">
        <f>$AN4889*$W4889</f>
        <v/>
      </c>
      <c r="AH4889" s="41">
        <f>SUM($AA4889:$AG4889)</f>
        <v/>
      </c>
      <c r="AI4889" s="41">
        <f>12*($AM4889+$AN4889)</f>
        <v/>
      </c>
      <c r="AJ4889" s="41">
        <f>$AM4889*((IncMonth-1)+(13-IncMonth)*(1+$X4889))+12*$AN4889</f>
        <v/>
      </c>
      <c r="AK4889" s="41">
        <f>IF($R4889=1,N($L4889)+N($M4889),0)</f>
        <v/>
      </c>
      <c r="AL4889">
        <f>IF($C4889="","",IF(N($L4889)&lt;=0,"Basic salary missing",IF(ISNA(MATCH($C4889,Departments!$A$5:$A$54,0)),"Department not on Departments sheet",IF(AND($I4889&lt;&gt;"",NOT(ISNUMBER($I4889))),"Date of birth is text, not a date",IF(AND($K4889&lt;&gt;"",NOT(ISNUMBER($K4889))),"Contract end is text, not a date","")))))</f>
        <v/>
      </c>
      <c r="AM4889" s="41">
        <f>IF($R4889=0,0,N($L4889)*(1+$Z4889+BonusMonths/12+IF($Q4889=1,0,EOSB))+N($M4889)+(N($L4889)+SI_Gross*N($M4889))*IF($Q4889=1,SI_O,SI_E))</f>
        <v/>
      </c>
      <c r="AN4889" s="41">
        <f>IF($R4889=0,0,(IF($Q4889=1,MedO,MedE+Ticket)+Training)/12)</f>
        <v/>
      </c>
    </row>
    <row r="4890">
      <c r="I4890" s="35" t="n"/>
      <c r="J4890" s="35" t="n"/>
      <c r="K4890" s="35" t="n"/>
      <c r="L4890" s="36" t="n"/>
      <c r="M4890" s="36" t="n"/>
      <c r="P4890" s="37" t="n"/>
      <c r="Q4890" s="38">
        <f>IF($C4890="",0,IF(OR(LOWER(TRIM($G4890))="omani",LOWER(TRIM($G4890))="oman",LOWER(TRIM($G4890))="om",LOWER(TRIM($G4890))="local"),1,0))</f>
        <v/>
      </c>
      <c r="R4890" s="38">
        <f>IF($C4890="",0,IF(OR(ISNUMBER(SEARCH("resign",$N4890)),ISNUMBER(SEARCH("terminat",$N4890)),ISNUMBER(SEARCH("inactive",$N4890)),ISNUMBER(SEARCH("vacan",$N4890)),ISNUMBER(SEARCH("deceased",$N4890)),ISNUMBER(SEARCH("separated",$N4890))),0,1))</f>
        <v/>
      </c>
      <c r="S4890">
        <f>IF(OR($R4890=0,NOT(ISNUMBER($I4890))),"",IFERROR(DATEDIF($I4890,DATE(FY,1,1),"y"),""))</f>
        <v/>
      </c>
      <c r="T4890">
        <f>IF(OR($R4890=0,NOT(ISNUMBER($J4890))),"",IFERROR(DATEDIF($J4890,DATE(FY,1,1),"y"),0))</f>
        <v/>
      </c>
      <c r="U4890" s="38">
        <f>IF(OR($R4890=0,NOT(ISNUMBER($I4890))),0,IF(YEAR($I4890)+IF($Q4890=1,RetAgeO,RetAgeE)=FY,MONTH($I4890),IF(YEAR($I4890)+IF($Q4890=1,RetAgeO,RetAgeE)&lt;FY,1,0)))</f>
        <v/>
      </c>
      <c r="V4890" s="38">
        <f>IF(OR($R4890=0,NOT(ISNUMBER($K4890))),0,IF(YEAR($K4890)=FY,MONTH($K4890),IF(YEAR($K4890)&lt;FY,1,0)))</f>
        <v/>
      </c>
      <c r="W4890" s="38">
        <f>IF($R4890=0,0,MIN(12,IF(AND(ISNUMBER($O4890),$O4890&gt;=1,$O4890&lt;=12),INT($O4890),12),IF(AND(RetireExit="Yes",$U4890&gt;0),$U4890,12),IF(AND(ContractExit="Yes",$V4890&gt;0),$V4890,12)))</f>
        <v/>
      </c>
      <c r="X4890" s="37">
        <f>IF(ISNUMBER($P4890),$P4890,IncPct)</f>
        <v/>
      </c>
      <c r="Y4890" s="39">
        <f>IF($W4890=0,0,MAX(0,MIN($W4890,IncMonth-1))+MAX(0,$W4890-IncMonth+1)*(1+$X4890))</f>
        <v/>
      </c>
      <c r="Z4890" s="40">
        <f>IF($C4890="",0,IFERROR(INDEX(Departments!$B$5:$B$54,MATCH($C4890,Departments!$A$5:$A$54,0)),0))</f>
        <v/>
      </c>
      <c r="AA4890" s="41">
        <f>N($L4890)*$Y4890</f>
        <v/>
      </c>
      <c r="AB4890" s="41">
        <f>N($M4890)*$Y4890</f>
        <v/>
      </c>
      <c r="AC4890" s="41">
        <f>$AA4890*$Z4890</f>
        <v/>
      </c>
      <c r="AD4890" s="41">
        <f>$AA4890*BonusMonths/12</f>
        <v/>
      </c>
      <c r="AE4890" s="41">
        <f>($AA4890+SI_Gross*$AB4890)*IF($Q4890=1,SI_O,SI_E)</f>
        <v/>
      </c>
      <c r="AF4890" s="41">
        <f>IF($Q4890=1,0,$AA4890*EOSB)</f>
        <v/>
      </c>
      <c r="AG4890" s="41">
        <f>$AN4890*$W4890</f>
        <v/>
      </c>
      <c r="AH4890" s="41">
        <f>SUM($AA4890:$AG4890)</f>
        <v/>
      </c>
      <c r="AI4890" s="41">
        <f>12*($AM4890+$AN4890)</f>
        <v/>
      </c>
      <c r="AJ4890" s="41">
        <f>$AM4890*((IncMonth-1)+(13-IncMonth)*(1+$X4890))+12*$AN4890</f>
        <v/>
      </c>
      <c r="AK4890" s="41">
        <f>IF($R4890=1,N($L4890)+N($M4890),0)</f>
        <v/>
      </c>
      <c r="AL4890">
        <f>IF($C4890="","",IF(N($L4890)&lt;=0,"Basic salary missing",IF(ISNA(MATCH($C4890,Departments!$A$5:$A$54,0)),"Department not on Departments sheet",IF(AND($I4890&lt;&gt;"",NOT(ISNUMBER($I4890))),"Date of birth is text, not a date",IF(AND($K4890&lt;&gt;"",NOT(ISNUMBER($K4890))),"Contract end is text, not a date","")))))</f>
        <v/>
      </c>
      <c r="AM4890" s="41">
        <f>IF($R4890=0,0,N($L4890)*(1+$Z4890+BonusMonths/12+IF($Q4890=1,0,EOSB))+N($M4890)+(N($L4890)+SI_Gross*N($M4890))*IF($Q4890=1,SI_O,SI_E))</f>
        <v/>
      </c>
      <c r="AN4890" s="41">
        <f>IF($R4890=0,0,(IF($Q4890=1,MedO,MedE+Ticket)+Training)/12)</f>
        <v/>
      </c>
    </row>
    <row r="4891">
      <c r="I4891" s="35" t="n"/>
      <c r="J4891" s="35" t="n"/>
      <c r="K4891" s="35" t="n"/>
      <c r="L4891" s="36" t="n"/>
      <c r="M4891" s="36" t="n"/>
      <c r="P4891" s="37" t="n"/>
      <c r="Q4891" s="38">
        <f>IF($C4891="",0,IF(OR(LOWER(TRIM($G4891))="omani",LOWER(TRIM($G4891))="oman",LOWER(TRIM($G4891))="om",LOWER(TRIM($G4891))="local"),1,0))</f>
        <v/>
      </c>
      <c r="R4891" s="38">
        <f>IF($C4891="",0,IF(OR(ISNUMBER(SEARCH("resign",$N4891)),ISNUMBER(SEARCH("terminat",$N4891)),ISNUMBER(SEARCH("inactive",$N4891)),ISNUMBER(SEARCH("vacan",$N4891)),ISNUMBER(SEARCH("deceased",$N4891)),ISNUMBER(SEARCH("separated",$N4891))),0,1))</f>
        <v/>
      </c>
      <c r="S4891">
        <f>IF(OR($R4891=0,NOT(ISNUMBER($I4891))),"",IFERROR(DATEDIF($I4891,DATE(FY,1,1),"y"),""))</f>
        <v/>
      </c>
      <c r="T4891">
        <f>IF(OR($R4891=0,NOT(ISNUMBER($J4891))),"",IFERROR(DATEDIF($J4891,DATE(FY,1,1),"y"),0))</f>
        <v/>
      </c>
      <c r="U4891" s="38">
        <f>IF(OR($R4891=0,NOT(ISNUMBER($I4891))),0,IF(YEAR($I4891)+IF($Q4891=1,RetAgeO,RetAgeE)=FY,MONTH($I4891),IF(YEAR($I4891)+IF($Q4891=1,RetAgeO,RetAgeE)&lt;FY,1,0)))</f>
        <v/>
      </c>
      <c r="V4891" s="38">
        <f>IF(OR($R4891=0,NOT(ISNUMBER($K4891))),0,IF(YEAR($K4891)=FY,MONTH($K4891),IF(YEAR($K4891)&lt;FY,1,0)))</f>
        <v/>
      </c>
      <c r="W4891" s="38">
        <f>IF($R4891=0,0,MIN(12,IF(AND(ISNUMBER($O4891),$O4891&gt;=1,$O4891&lt;=12),INT($O4891),12),IF(AND(RetireExit="Yes",$U4891&gt;0),$U4891,12),IF(AND(ContractExit="Yes",$V4891&gt;0),$V4891,12)))</f>
        <v/>
      </c>
      <c r="X4891" s="37">
        <f>IF(ISNUMBER($P4891),$P4891,IncPct)</f>
        <v/>
      </c>
      <c r="Y4891" s="39">
        <f>IF($W4891=0,0,MAX(0,MIN($W4891,IncMonth-1))+MAX(0,$W4891-IncMonth+1)*(1+$X4891))</f>
        <v/>
      </c>
      <c r="Z4891" s="40">
        <f>IF($C4891="",0,IFERROR(INDEX(Departments!$B$5:$B$54,MATCH($C4891,Departments!$A$5:$A$54,0)),0))</f>
        <v/>
      </c>
      <c r="AA4891" s="41">
        <f>N($L4891)*$Y4891</f>
        <v/>
      </c>
      <c r="AB4891" s="41">
        <f>N($M4891)*$Y4891</f>
        <v/>
      </c>
      <c r="AC4891" s="41">
        <f>$AA4891*$Z4891</f>
        <v/>
      </c>
      <c r="AD4891" s="41">
        <f>$AA4891*BonusMonths/12</f>
        <v/>
      </c>
      <c r="AE4891" s="41">
        <f>($AA4891+SI_Gross*$AB4891)*IF($Q4891=1,SI_O,SI_E)</f>
        <v/>
      </c>
      <c r="AF4891" s="41">
        <f>IF($Q4891=1,0,$AA4891*EOSB)</f>
        <v/>
      </c>
      <c r="AG4891" s="41">
        <f>$AN4891*$W4891</f>
        <v/>
      </c>
      <c r="AH4891" s="41">
        <f>SUM($AA4891:$AG4891)</f>
        <v/>
      </c>
      <c r="AI4891" s="41">
        <f>12*($AM4891+$AN4891)</f>
        <v/>
      </c>
      <c r="AJ4891" s="41">
        <f>$AM4891*((IncMonth-1)+(13-IncMonth)*(1+$X4891))+12*$AN4891</f>
        <v/>
      </c>
      <c r="AK4891" s="41">
        <f>IF($R4891=1,N($L4891)+N($M4891),0)</f>
        <v/>
      </c>
      <c r="AL4891">
        <f>IF($C4891="","",IF(N($L4891)&lt;=0,"Basic salary missing",IF(ISNA(MATCH($C4891,Departments!$A$5:$A$54,0)),"Department not on Departments sheet",IF(AND($I4891&lt;&gt;"",NOT(ISNUMBER($I4891))),"Date of birth is text, not a date",IF(AND($K4891&lt;&gt;"",NOT(ISNUMBER($K4891))),"Contract end is text, not a date","")))))</f>
        <v/>
      </c>
      <c r="AM4891" s="41">
        <f>IF($R4891=0,0,N($L4891)*(1+$Z4891+BonusMonths/12+IF($Q4891=1,0,EOSB))+N($M4891)+(N($L4891)+SI_Gross*N($M4891))*IF($Q4891=1,SI_O,SI_E))</f>
        <v/>
      </c>
      <c r="AN4891" s="41">
        <f>IF($R4891=0,0,(IF($Q4891=1,MedO,MedE+Ticket)+Training)/12)</f>
        <v/>
      </c>
    </row>
    <row r="4892">
      <c r="I4892" s="35" t="n"/>
      <c r="J4892" s="35" t="n"/>
      <c r="K4892" s="35" t="n"/>
      <c r="L4892" s="36" t="n"/>
      <c r="M4892" s="36" t="n"/>
      <c r="P4892" s="37" t="n"/>
      <c r="Q4892" s="38">
        <f>IF($C4892="",0,IF(OR(LOWER(TRIM($G4892))="omani",LOWER(TRIM($G4892))="oman",LOWER(TRIM($G4892))="om",LOWER(TRIM($G4892))="local"),1,0))</f>
        <v/>
      </c>
      <c r="R4892" s="38">
        <f>IF($C4892="",0,IF(OR(ISNUMBER(SEARCH("resign",$N4892)),ISNUMBER(SEARCH("terminat",$N4892)),ISNUMBER(SEARCH("inactive",$N4892)),ISNUMBER(SEARCH("vacan",$N4892)),ISNUMBER(SEARCH("deceased",$N4892)),ISNUMBER(SEARCH("separated",$N4892))),0,1))</f>
        <v/>
      </c>
      <c r="S4892">
        <f>IF(OR($R4892=0,NOT(ISNUMBER($I4892))),"",IFERROR(DATEDIF($I4892,DATE(FY,1,1),"y"),""))</f>
        <v/>
      </c>
      <c r="T4892">
        <f>IF(OR($R4892=0,NOT(ISNUMBER($J4892))),"",IFERROR(DATEDIF($J4892,DATE(FY,1,1),"y"),0))</f>
        <v/>
      </c>
      <c r="U4892" s="38">
        <f>IF(OR($R4892=0,NOT(ISNUMBER($I4892))),0,IF(YEAR($I4892)+IF($Q4892=1,RetAgeO,RetAgeE)=FY,MONTH($I4892),IF(YEAR($I4892)+IF($Q4892=1,RetAgeO,RetAgeE)&lt;FY,1,0)))</f>
        <v/>
      </c>
      <c r="V4892" s="38">
        <f>IF(OR($R4892=0,NOT(ISNUMBER($K4892))),0,IF(YEAR($K4892)=FY,MONTH($K4892),IF(YEAR($K4892)&lt;FY,1,0)))</f>
        <v/>
      </c>
      <c r="W4892" s="38">
        <f>IF($R4892=0,0,MIN(12,IF(AND(ISNUMBER($O4892),$O4892&gt;=1,$O4892&lt;=12),INT($O4892),12),IF(AND(RetireExit="Yes",$U4892&gt;0),$U4892,12),IF(AND(ContractExit="Yes",$V4892&gt;0),$V4892,12)))</f>
        <v/>
      </c>
      <c r="X4892" s="37">
        <f>IF(ISNUMBER($P4892),$P4892,IncPct)</f>
        <v/>
      </c>
      <c r="Y4892" s="39">
        <f>IF($W4892=0,0,MAX(0,MIN($W4892,IncMonth-1))+MAX(0,$W4892-IncMonth+1)*(1+$X4892))</f>
        <v/>
      </c>
      <c r="Z4892" s="40">
        <f>IF($C4892="",0,IFERROR(INDEX(Departments!$B$5:$B$54,MATCH($C4892,Departments!$A$5:$A$54,0)),0))</f>
        <v/>
      </c>
      <c r="AA4892" s="41">
        <f>N($L4892)*$Y4892</f>
        <v/>
      </c>
      <c r="AB4892" s="41">
        <f>N($M4892)*$Y4892</f>
        <v/>
      </c>
      <c r="AC4892" s="41">
        <f>$AA4892*$Z4892</f>
        <v/>
      </c>
      <c r="AD4892" s="41">
        <f>$AA4892*BonusMonths/12</f>
        <v/>
      </c>
      <c r="AE4892" s="41">
        <f>($AA4892+SI_Gross*$AB4892)*IF($Q4892=1,SI_O,SI_E)</f>
        <v/>
      </c>
      <c r="AF4892" s="41">
        <f>IF($Q4892=1,0,$AA4892*EOSB)</f>
        <v/>
      </c>
      <c r="AG4892" s="41">
        <f>$AN4892*$W4892</f>
        <v/>
      </c>
      <c r="AH4892" s="41">
        <f>SUM($AA4892:$AG4892)</f>
        <v/>
      </c>
      <c r="AI4892" s="41">
        <f>12*($AM4892+$AN4892)</f>
        <v/>
      </c>
      <c r="AJ4892" s="41">
        <f>$AM4892*((IncMonth-1)+(13-IncMonth)*(1+$X4892))+12*$AN4892</f>
        <v/>
      </c>
      <c r="AK4892" s="41">
        <f>IF($R4892=1,N($L4892)+N($M4892),0)</f>
        <v/>
      </c>
      <c r="AL4892">
        <f>IF($C4892="","",IF(N($L4892)&lt;=0,"Basic salary missing",IF(ISNA(MATCH($C4892,Departments!$A$5:$A$54,0)),"Department not on Departments sheet",IF(AND($I4892&lt;&gt;"",NOT(ISNUMBER($I4892))),"Date of birth is text, not a date",IF(AND($K4892&lt;&gt;"",NOT(ISNUMBER($K4892))),"Contract end is text, not a date","")))))</f>
        <v/>
      </c>
      <c r="AM4892" s="41">
        <f>IF($R4892=0,0,N($L4892)*(1+$Z4892+BonusMonths/12+IF($Q4892=1,0,EOSB))+N($M4892)+(N($L4892)+SI_Gross*N($M4892))*IF($Q4892=1,SI_O,SI_E))</f>
        <v/>
      </c>
      <c r="AN4892" s="41">
        <f>IF($R4892=0,0,(IF($Q4892=1,MedO,MedE+Ticket)+Training)/12)</f>
        <v/>
      </c>
    </row>
    <row r="4893">
      <c r="I4893" s="35" t="n"/>
      <c r="J4893" s="35" t="n"/>
      <c r="K4893" s="35" t="n"/>
      <c r="L4893" s="36" t="n"/>
      <c r="M4893" s="36" t="n"/>
      <c r="P4893" s="37" t="n"/>
      <c r="Q4893" s="38">
        <f>IF($C4893="",0,IF(OR(LOWER(TRIM($G4893))="omani",LOWER(TRIM($G4893))="oman",LOWER(TRIM($G4893))="om",LOWER(TRIM($G4893))="local"),1,0))</f>
        <v/>
      </c>
      <c r="R4893" s="38">
        <f>IF($C4893="",0,IF(OR(ISNUMBER(SEARCH("resign",$N4893)),ISNUMBER(SEARCH("terminat",$N4893)),ISNUMBER(SEARCH("inactive",$N4893)),ISNUMBER(SEARCH("vacan",$N4893)),ISNUMBER(SEARCH("deceased",$N4893)),ISNUMBER(SEARCH("separated",$N4893))),0,1))</f>
        <v/>
      </c>
      <c r="S4893">
        <f>IF(OR($R4893=0,NOT(ISNUMBER($I4893))),"",IFERROR(DATEDIF($I4893,DATE(FY,1,1),"y"),""))</f>
        <v/>
      </c>
      <c r="T4893">
        <f>IF(OR($R4893=0,NOT(ISNUMBER($J4893))),"",IFERROR(DATEDIF($J4893,DATE(FY,1,1),"y"),0))</f>
        <v/>
      </c>
      <c r="U4893" s="38">
        <f>IF(OR($R4893=0,NOT(ISNUMBER($I4893))),0,IF(YEAR($I4893)+IF($Q4893=1,RetAgeO,RetAgeE)=FY,MONTH($I4893),IF(YEAR($I4893)+IF($Q4893=1,RetAgeO,RetAgeE)&lt;FY,1,0)))</f>
        <v/>
      </c>
      <c r="V4893" s="38">
        <f>IF(OR($R4893=0,NOT(ISNUMBER($K4893))),0,IF(YEAR($K4893)=FY,MONTH($K4893),IF(YEAR($K4893)&lt;FY,1,0)))</f>
        <v/>
      </c>
      <c r="W4893" s="38">
        <f>IF($R4893=0,0,MIN(12,IF(AND(ISNUMBER($O4893),$O4893&gt;=1,$O4893&lt;=12),INT($O4893),12),IF(AND(RetireExit="Yes",$U4893&gt;0),$U4893,12),IF(AND(ContractExit="Yes",$V4893&gt;0),$V4893,12)))</f>
        <v/>
      </c>
      <c r="X4893" s="37">
        <f>IF(ISNUMBER($P4893),$P4893,IncPct)</f>
        <v/>
      </c>
      <c r="Y4893" s="39">
        <f>IF($W4893=0,0,MAX(0,MIN($W4893,IncMonth-1))+MAX(0,$W4893-IncMonth+1)*(1+$X4893))</f>
        <v/>
      </c>
      <c r="Z4893" s="40">
        <f>IF($C4893="",0,IFERROR(INDEX(Departments!$B$5:$B$54,MATCH($C4893,Departments!$A$5:$A$54,0)),0))</f>
        <v/>
      </c>
      <c r="AA4893" s="41">
        <f>N($L4893)*$Y4893</f>
        <v/>
      </c>
      <c r="AB4893" s="41">
        <f>N($M4893)*$Y4893</f>
        <v/>
      </c>
      <c r="AC4893" s="41">
        <f>$AA4893*$Z4893</f>
        <v/>
      </c>
      <c r="AD4893" s="41">
        <f>$AA4893*BonusMonths/12</f>
        <v/>
      </c>
      <c r="AE4893" s="41">
        <f>($AA4893+SI_Gross*$AB4893)*IF($Q4893=1,SI_O,SI_E)</f>
        <v/>
      </c>
      <c r="AF4893" s="41">
        <f>IF($Q4893=1,0,$AA4893*EOSB)</f>
        <v/>
      </c>
      <c r="AG4893" s="41">
        <f>$AN4893*$W4893</f>
        <v/>
      </c>
      <c r="AH4893" s="41">
        <f>SUM($AA4893:$AG4893)</f>
        <v/>
      </c>
      <c r="AI4893" s="41">
        <f>12*($AM4893+$AN4893)</f>
        <v/>
      </c>
      <c r="AJ4893" s="41">
        <f>$AM4893*((IncMonth-1)+(13-IncMonth)*(1+$X4893))+12*$AN4893</f>
        <v/>
      </c>
      <c r="AK4893" s="41">
        <f>IF($R4893=1,N($L4893)+N($M4893),0)</f>
        <v/>
      </c>
      <c r="AL4893">
        <f>IF($C4893="","",IF(N($L4893)&lt;=0,"Basic salary missing",IF(ISNA(MATCH($C4893,Departments!$A$5:$A$54,0)),"Department not on Departments sheet",IF(AND($I4893&lt;&gt;"",NOT(ISNUMBER($I4893))),"Date of birth is text, not a date",IF(AND($K4893&lt;&gt;"",NOT(ISNUMBER($K4893))),"Contract end is text, not a date","")))))</f>
        <v/>
      </c>
      <c r="AM4893" s="41">
        <f>IF($R4893=0,0,N($L4893)*(1+$Z4893+BonusMonths/12+IF($Q4893=1,0,EOSB))+N($M4893)+(N($L4893)+SI_Gross*N($M4893))*IF($Q4893=1,SI_O,SI_E))</f>
        <v/>
      </c>
      <c r="AN4893" s="41">
        <f>IF($R4893=0,0,(IF($Q4893=1,MedO,MedE+Ticket)+Training)/12)</f>
        <v/>
      </c>
    </row>
    <row r="4894">
      <c r="I4894" s="35" t="n"/>
      <c r="J4894" s="35" t="n"/>
      <c r="K4894" s="35" t="n"/>
      <c r="L4894" s="36" t="n"/>
      <c r="M4894" s="36" t="n"/>
      <c r="P4894" s="37" t="n"/>
      <c r="Q4894" s="38">
        <f>IF($C4894="",0,IF(OR(LOWER(TRIM($G4894))="omani",LOWER(TRIM($G4894))="oman",LOWER(TRIM($G4894))="om",LOWER(TRIM($G4894))="local"),1,0))</f>
        <v/>
      </c>
      <c r="R4894" s="38">
        <f>IF($C4894="",0,IF(OR(ISNUMBER(SEARCH("resign",$N4894)),ISNUMBER(SEARCH("terminat",$N4894)),ISNUMBER(SEARCH("inactive",$N4894)),ISNUMBER(SEARCH("vacan",$N4894)),ISNUMBER(SEARCH("deceased",$N4894)),ISNUMBER(SEARCH("separated",$N4894))),0,1))</f>
        <v/>
      </c>
      <c r="S4894">
        <f>IF(OR($R4894=0,NOT(ISNUMBER($I4894))),"",IFERROR(DATEDIF($I4894,DATE(FY,1,1),"y"),""))</f>
        <v/>
      </c>
      <c r="T4894">
        <f>IF(OR($R4894=0,NOT(ISNUMBER($J4894))),"",IFERROR(DATEDIF($J4894,DATE(FY,1,1),"y"),0))</f>
        <v/>
      </c>
      <c r="U4894" s="38">
        <f>IF(OR($R4894=0,NOT(ISNUMBER($I4894))),0,IF(YEAR($I4894)+IF($Q4894=1,RetAgeO,RetAgeE)=FY,MONTH($I4894),IF(YEAR($I4894)+IF($Q4894=1,RetAgeO,RetAgeE)&lt;FY,1,0)))</f>
        <v/>
      </c>
      <c r="V4894" s="38">
        <f>IF(OR($R4894=0,NOT(ISNUMBER($K4894))),0,IF(YEAR($K4894)=FY,MONTH($K4894),IF(YEAR($K4894)&lt;FY,1,0)))</f>
        <v/>
      </c>
      <c r="W4894" s="38">
        <f>IF($R4894=0,0,MIN(12,IF(AND(ISNUMBER($O4894),$O4894&gt;=1,$O4894&lt;=12),INT($O4894),12),IF(AND(RetireExit="Yes",$U4894&gt;0),$U4894,12),IF(AND(ContractExit="Yes",$V4894&gt;0),$V4894,12)))</f>
        <v/>
      </c>
      <c r="X4894" s="37">
        <f>IF(ISNUMBER($P4894),$P4894,IncPct)</f>
        <v/>
      </c>
      <c r="Y4894" s="39">
        <f>IF($W4894=0,0,MAX(0,MIN($W4894,IncMonth-1))+MAX(0,$W4894-IncMonth+1)*(1+$X4894))</f>
        <v/>
      </c>
      <c r="Z4894" s="40">
        <f>IF($C4894="",0,IFERROR(INDEX(Departments!$B$5:$B$54,MATCH($C4894,Departments!$A$5:$A$54,0)),0))</f>
        <v/>
      </c>
      <c r="AA4894" s="41">
        <f>N($L4894)*$Y4894</f>
        <v/>
      </c>
      <c r="AB4894" s="41">
        <f>N($M4894)*$Y4894</f>
        <v/>
      </c>
      <c r="AC4894" s="41">
        <f>$AA4894*$Z4894</f>
        <v/>
      </c>
      <c r="AD4894" s="41">
        <f>$AA4894*BonusMonths/12</f>
        <v/>
      </c>
      <c r="AE4894" s="41">
        <f>($AA4894+SI_Gross*$AB4894)*IF($Q4894=1,SI_O,SI_E)</f>
        <v/>
      </c>
      <c r="AF4894" s="41">
        <f>IF($Q4894=1,0,$AA4894*EOSB)</f>
        <v/>
      </c>
      <c r="AG4894" s="41">
        <f>$AN4894*$W4894</f>
        <v/>
      </c>
      <c r="AH4894" s="41">
        <f>SUM($AA4894:$AG4894)</f>
        <v/>
      </c>
      <c r="AI4894" s="41">
        <f>12*($AM4894+$AN4894)</f>
        <v/>
      </c>
      <c r="AJ4894" s="41">
        <f>$AM4894*((IncMonth-1)+(13-IncMonth)*(1+$X4894))+12*$AN4894</f>
        <v/>
      </c>
      <c r="AK4894" s="41">
        <f>IF($R4894=1,N($L4894)+N($M4894),0)</f>
        <v/>
      </c>
      <c r="AL4894">
        <f>IF($C4894="","",IF(N($L4894)&lt;=0,"Basic salary missing",IF(ISNA(MATCH($C4894,Departments!$A$5:$A$54,0)),"Department not on Departments sheet",IF(AND($I4894&lt;&gt;"",NOT(ISNUMBER($I4894))),"Date of birth is text, not a date",IF(AND($K4894&lt;&gt;"",NOT(ISNUMBER($K4894))),"Contract end is text, not a date","")))))</f>
        <v/>
      </c>
      <c r="AM4894" s="41">
        <f>IF($R4894=0,0,N($L4894)*(1+$Z4894+BonusMonths/12+IF($Q4894=1,0,EOSB))+N($M4894)+(N($L4894)+SI_Gross*N($M4894))*IF($Q4894=1,SI_O,SI_E))</f>
        <v/>
      </c>
      <c r="AN4894" s="41">
        <f>IF($R4894=0,0,(IF($Q4894=1,MedO,MedE+Ticket)+Training)/12)</f>
        <v/>
      </c>
    </row>
    <row r="4895">
      <c r="I4895" s="35" t="n"/>
      <c r="J4895" s="35" t="n"/>
      <c r="K4895" s="35" t="n"/>
      <c r="L4895" s="36" t="n"/>
      <c r="M4895" s="36" t="n"/>
      <c r="P4895" s="37" t="n"/>
      <c r="Q4895" s="38">
        <f>IF($C4895="",0,IF(OR(LOWER(TRIM($G4895))="omani",LOWER(TRIM($G4895))="oman",LOWER(TRIM($G4895))="om",LOWER(TRIM($G4895))="local"),1,0))</f>
        <v/>
      </c>
      <c r="R4895" s="38">
        <f>IF($C4895="",0,IF(OR(ISNUMBER(SEARCH("resign",$N4895)),ISNUMBER(SEARCH("terminat",$N4895)),ISNUMBER(SEARCH("inactive",$N4895)),ISNUMBER(SEARCH("vacan",$N4895)),ISNUMBER(SEARCH("deceased",$N4895)),ISNUMBER(SEARCH("separated",$N4895))),0,1))</f>
        <v/>
      </c>
      <c r="S4895">
        <f>IF(OR($R4895=0,NOT(ISNUMBER($I4895))),"",IFERROR(DATEDIF($I4895,DATE(FY,1,1),"y"),""))</f>
        <v/>
      </c>
      <c r="T4895">
        <f>IF(OR($R4895=0,NOT(ISNUMBER($J4895))),"",IFERROR(DATEDIF($J4895,DATE(FY,1,1),"y"),0))</f>
        <v/>
      </c>
      <c r="U4895" s="38">
        <f>IF(OR($R4895=0,NOT(ISNUMBER($I4895))),0,IF(YEAR($I4895)+IF($Q4895=1,RetAgeO,RetAgeE)=FY,MONTH($I4895),IF(YEAR($I4895)+IF($Q4895=1,RetAgeO,RetAgeE)&lt;FY,1,0)))</f>
        <v/>
      </c>
      <c r="V4895" s="38">
        <f>IF(OR($R4895=0,NOT(ISNUMBER($K4895))),0,IF(YEAR($K4895)=FY,MONTH($K4895),IF(YEAR($K4895)&lt;FY,1,0)))</f>
        <v/>
      </c>
      <c r="W4895" s="38">
        <f>IF($R4895=0,0,MIN(12,IF(AND(ISNUMBER($O4895),$O4895&gt;=1,$O4895&lt;=12),INT($O4895),12),IF(AND(RetireExit="Yes",$U4895&gt;0),$U4895,12),IF(AND(ContractExit="Yes",$V4895&gt;0),$V4895,12)))</f>
        <v/>
      </c>
      <c r="X4895" s="37">
        <f>IF(ISNUMBER($P4895),$P4895,IncPct)</f>
        <v/>
      </c>
      <c r="Y4895" s="39">
        <f>IF($W4895=0,0,MAX(0,MIN($W4895,IncMonth-1))+MAX(0,$W4895-IncMonth+1)*(1+$X4895))</f>
        <v/>
      </c>
      <c r="Z4895" s="40">
        <f>IF($C4895="",0,IFERROR(INDEX(Departments!$B$5:$B$54,MATCH($C4895,Departments!$A$5:$A$54,0)),0))</f>
        <v/>
      </c>
      <c r="AA4895" s="41">
        <f>N($L4895)*$Y4895</f>
        <v/>
      </c>
      <c r="AB4895" s="41">
        <f>N($M4895)*$Y4895</f>
        <v/>
      </c>
      <c r="AC4895" s="41">
        <f>$AA4895*$Z4895</f>
        <v/>
      </c>
      <c r="AD4895" s="41">
        <f>$AA4895*BonusMonths/12</f>
        <v/>
      </c>
      <c r="AE4895" s="41">
        <f>($AA4895+SI_Gross*$AB4895)*IF($Q4895=1,SI_O,SI_E)</f>
        <v/>
      </c>
      <c r="AF4895" s="41">
        <f>IF($Q4895=1,0,$AA4895*EOSB)</f>
        <v/>
      </c>
      <c r="AG4895" s="41">
        <f>$AN4895*$W4895</f>
        <v/>
      </c>
      <c r="AH4895" s="41">
        <f>SUM($AA4895:$AG4895)</f>
        <v/>
      </c>
      <c r="AI4895" s="41">
        <f>12*($AM4895+$AN4895)</f>
        <v/>
      </c>
      <c r="AJ4895" s="41">
        <f>$AM4895*((IncMonth-1)+(13-IncMonth)*(1+$X4895))+12*$AN4895</f>
        <v/>
      </c>
      <c r="AK4895" s="41">
        <f>IF($R4895=1,N($L4895)+N($M4895),0)</f>
        <v/>
      </c>
      <c r="AL4895">
        <f>IF($C4895="","",IF(N($L4895)&lt;=0,"Basic salary missing",IF(ISNA(MATCH($C4895,Departments!$A$5:$A$54,0)),"Department not on Departments sheet",IF(AND($I4895&lt;&gt;"",NOT(ISNUMBER($I4895))),"Date of birth is text, not a date",IF(AND($K4895&lt;&gt;"",NOT(ISNUMBER($K4895))),"Contract end is text, not a date","")))))</f>
        <v/>
      </c>
      <c r="AM4895" s="41">
        <f>IF($R4895=0,0,N($L4895)*(1+$Z4895+BonusMonths/12+IF($Q4895=1,0,EOSB))+N($M4895)+(N($L4895)+SI_Gross*N($M4895))*IF($Q4895=1,SI_O,SI_E))</f>
        <v/>
      </c>
      <c r="AN4895" s="41">
        <f>IF($R4895=0,0,(IF($Q4895=1,MedO,MedE+Ticket)+Training)/12)</f>
        <v/>
      </c>
    </row>
    <row r="4896">
      <c r="I4896" s="35" t="n"/>
      <c r="J4896" s="35" t="n"/>
      <c r="K4896" s="35" t="n"/>
      <c r="L4896" s="36" t="n"/>
      <c r="M4896" s="36" t="n"/>
      <c r="P4896" s="37" t="n"/>
      <c r="Q4896" s="38">
        <f>IF($C4896="",0,IF(OR(LOWER(TRIM($G4896))="omani",LOWER(TRIM($G4896))="oman",LOWER(TRIM($G4896))="om",LOWER(TRIM($G4896))="local"),1,0))</f>
        <v/>
      </c>
      <c r="R4896" s="38">
        <f>IF($C4896="",0,IF(OR(ISNUMBER(SEARCH("resign",$N4896)),ISNUMBER(SEARCH("terminat",$N4896)),ISNUMBER(SEARCH("inactive",$N4896)),ISNUMBER(SEARCH("vacan",$N4896)),ISNUMBER(SEARCH("deceased",$N4896)),ISNUMBER(SEARCH("separated",$N4896))),0,1))</f>
        <v/>
      </c>
      <c r="S4896">
        <f>IF(OR($R4896=0,NOT(ISNUMBER($I4896))),"",IFERROR(DATEDIF($I4896,DATE(FY,1,1),"y"),""))</f>
        <v/>
      </c>
      <c r="T4896">
        <f>IF(OR($R4896=0,NOT(ISNUMBER($J4896))),"",IFERROR(DATEDIF($J4896,DATE(FY,1,1),"y"),0))</f>
        <v/>
      </c>
      <c r="U4896" s="38">
        <f>IF(OR($R4896=0,NOT(ISNUMBER($I4896))),0,IF(YEAR($I4896)+IF($Q4896=1,RetAgeO,RetAgeE)=FY,MONTH($I4896),IF(YEAR($I4896)+IF($Q4896=1,RetAgeO,RetAgeE)&lt;FY,1,0)))</f>
        <v/>
      </c>
      <c r="V4896" s="38">
        <f>IF(OR($R4896=0,NOT(ISNUMBER($K4896))),0,IF(YEAR($K4896)=FY,MONTH($K4896),IF(YEAR($K4896)&lt;FY,1,0)))</f>
        <v/>
      </c>
      <c r="W4896" s="38">
        <f>IF($R4896=0,0,MIN(12,IF(AND(ISNUMBER($O4896),$O4896&gt;=1,$O4896&lt;=12),INT($O4896),12),IF(AND(RetireExit="Yes",$U4896&gt;0),$U4896,12),IF(AND(ContractExit="Yes",$V4896&gt;0),$V4896,12)))</f>
        <v/>
      </c>
      <c r="X4896" s="37">
        <f>IF(ISNUMBER($P4896),$P4896,IncPct)</f>
        <v/>
      </c>
      <c r="Y4896" s="39">
        <f>IF($W4896=0,0,MAX(0,MIN($W4896,IncMonth-1))+MAX(0,$W4896-IncMonth+1)*(1+$X4896))</f>
        <v/>
      </c>
      <c r="Z4896" s="40">
        <f>IF($C4896="",0,IFERROR(INDEX(Departments!$B$5:$B$54,MATCH($C4896,Departments!$A$5:$A$54,0)),0))</f>
        <v/>
      </c>
      <c r="AA4896" s="41">
        <f>N($L4896)*$Y4896</f>
        <v/>
      </c>
      <c r="AB4896" s="41">
        <f>N($M4896)*$Y4896</f>
        <v/>
      </c>
      <c r="AC4896" s="41">
        <f>$AA4896*$Z4896</f>
        <v/>
      </c>
      <c r="AD4896" s="41">
        <f>$AA4896*BonusMonths/12</f>
        <v/>
      </c>
      <c r="AE4896" s="41">
        <f>($AA4896+SI_Gross*$AB4896)*IF($Q4896=1,SI_O,SI_E)</f>
        <v/>
      </c>
      <c r="AF4896" s="41">
        <f>IF($Q4896=1,0,$AA4896*EOSB)</f>
        <v/>
      </c>
      <c r="AG4896" s="41">
        <f>$AN4896*$W4896</f>
        <v/>
      </c>
      <c r="AH4896" s="41">
        <f>SUM($AA4896:$AG4896)</f>
        <v/>
      </c>
      <c r="AI4896" s="41">
        <f>12*($AM4896+$AN4896)</f>
        <v/>
      </c>
      <c r="AJ4896" s="41">
        <f>$AM4896*((IncMonth-1)+(13-IncMonth)*(1+$X4896))+12*$AN4896</f>
        <v/>
      </c>
      <c r="AK4896" s="41">
        <f>IF($R4896=1,N($L4896)+N($M4896),0)</f>
        <v/>
      </c>
      <c r="AL4896">
        <f>IF($C4896="","",IF(N($L4896)&lt;=0,"Basic salary missing",IF(ISNA(MATCH($C4896,Departments!$A$5:$A$54,0)),"Department not on Departments sheet",IF(AND($I4896&lt;&gt;"",NOT(ISNUMBER($I4896))),"Date of birth is text, not a date",IF(AND($K4896&lt;&gt;"",NOT(ISNUMBER($K4896))),"Contract end is text, not a date","")))))</f>
        <v/>
      </c>
      <c r="AM4896" s="41">
        <f>IF($R4896=0,0,N($L4896)*(1+$Z4896+BonusMonths/12+IF($Q4896=1,0,EOSB))+N($M4896)+(N($L4896)+SI_Gross*N($M4896))*IF($Q4896=1,SI_O,SI_E))</f>
        <v/>
      </c>
      <c r="AN4896" s="41">
        <f>IF($R4896=0,0,(IF($Q4896=1,MedO,MedE+Ticket)+Training)/12)</f>
        <v/>
      </c>
    </row>
    <row r="4897">
      <c r="I4897" s="35" t="n"/>
      <c r="J4897" s="35" t="n"/>
      <c r="K4897" s="35" t="n"/>
      <c r="L4897" s="36" t="n"/>
      <c r="M4897" s="36" t="n"/>
      <c r="P4897" s="37" t="n"/>
      <c r="Q4897" s="38">
        <f>IF($C4897="",0,IF(OR(LOWER(TRIM($G4897))="omani",LOWER(TRIM($G4897))="oman",LOWER(TRIM($G4897))="om",LOWER(TRIM($G4897))="local"),1,0))</f>
        <v/>
      </c>
      <c r="R4897" s="38">
        <f>IF($C4897="",0,IF(OR(ISNUMBER(SEARCH("resign",$N4897)),ISNUMBER(SEARCH("terminat",$N4897)),ISNUMBER(SEARCH("inactive",$N4897)),ISNUMBER(SEARCH("vacan",$N4897)),ISNUMBER(SEARCH("deceased",$N4897)),ISNUMBER(SEARCH("separated",$N4897))),0,1))</f>
        <v/>
      </c>
      <c r="S4897">
        <f>IF(OR($R4897=0,NOT(ISNUMBER($I4897))),"",IFERROR(DATEDIF($I4897,DATE(FY,1,1),"y"),""))</f>
        <v/>
      </c>
      <c r="T4897">
        <f>IF(OR($R4897=0,NOT(ISNUMBER($J4897))),"",IFERROR(DATEDIF($J4897,DATE(FY,1,1),"y"),0))</f>
        <v/>
      </c>
      <c r="U4897" s="38">
        <f>IF(OR($R4897=0,NOT(ISNUMBER($I4897))),0,IF(YEAR($I4897)+IF($Q4897=1,RetAgeO,RetAgeE)=FY,MONTH($I4897),IF(YEAR($I4897)+IF($Q4897=1,RetAgeO,RetAgeE)&lt;FY,1,0)))</f>
        <v/>
      </c>
      <c r="V4897" s="38">
        <f>IF(OR($R4897=0,NOT(ISNUMBER($K4897))),0,IF(YEAR($K4897)=FY,MONTH($K4897),IF(YEAR($K4897)&lt;FY,1,0)))</f>
        <v/>
      </c>
      <c r="W4897" s="38">
        <f>IF($R4897=0,0,MIN(12,IF(AND(ISNUMBER($O4897),$O4897&gt;=1,$O4897&lt;=12),INT($O4897),12),IF(AND(RetireExit="Yes",$U4897&gt;0),$U4897,12),IF(AND(ContractExit="Yes",$V4897&gt;0),$V4897,12)))</f>
        <v/>
      </c>
      <c r="X4897" s="37">
        <f>IF(ISNUMBER($P4897),$P4897,IncPct)</f>
        <v/>
      </c>
      <c r="Y4897" s="39">
        <f>IF($W4897=0,0,MAX(0,MIN($W4897,IncMonth-1))+MAX(0,$W4897-IncMonth+1)*(1+$X4897))</f>
        <v/>
      </c>
      <c r="Z4897" s="40">
        <f>IF($C4897="",0,IFERROR(INDEX(Departments!$B$5:$B$54,MATCH($C4897,Departments!$A$5:$A$54,0)),0))</f>
        <v/>
      </c>
      <c r="AA4897" s="41">
        <f>N($L4897)*$Y4897</f>
        <v/>
      </c>
      <c r="AB4897" s="41">
        <f>N($M4897)*$Y4897</f>
        <v/>
      </c>
      <c r="AC4897" s="41">
        <f>$AA4897*$Z4897</f>
        <v/>
      </c>
      <c r="AD4897" s="41">
        <f>$AA4897*BonusMonths/12</f>
        <v/>
      </c>
      <c r="AE4897" s="41">
        <f>($AA4897+SI_Gross*$AB4897)*IF($Q4897=1,SI_O,SI_E)</f>
        <v/>
      </c>
      <c r="AF4897" s="41">
        <f>IF($Q4897=1,0,$AA4897*EOSB)</f>
        <v/>
      </c>
      <c r="AG4897" s="41">
        <f>$AN4897*$W4897</f>
        <v/>
      </c>
      <c r="AH4897" s="41">
        <f>SUM($AA4897:$AG4897)</f>
        <v/>
      </c>
      <c r="AI4897" s="41">
        <f>12*($AM4897+$AN4897)</f>
        <v/>
      </c>
      <c r="AJ4897" s="41">
        <f>$AM4897*((IncMonth-1)+(13-IncMonth)*(1+$X4897))+12*$AN4897</f>
        <v/>
      </c>
      <c r="AK4897" s="41">
        <f>IF($R4897=1,N($L4897)+N($M4897),0)</f>
        <v/>
      </c>
      <c r="AL4897">
        <f>IF($C4897="","",IF(N($L4897)&lt;=0,"Basic salary missing",IF(ISNA(MATCH($C4897,Departments!$A$5:$A$54,0)),"Department not on Departments sheet",IF(AND($I4897&lt;&gt;"",NOT(ISNUMBER($I4897))),"Date of birth is text, not a date",IF(AND($K4897&lt;&gt;"",NOT(ISNUMBER($K4897))),"Contract end is text, not a date","")))))</f>
        <v/>
      </c>
      <c r="AM4897" s="41">
        <f>IF($R4897=0,0,N($L4897)*(1+$Z4897+BonusMonths/12+IF($Q4897=1,0,EOSB))+N($M4897)+(N($L4897)+SI_Gross*N($M4897))*IF($Q4897=1,SI_O,SI_E))</f>
        <v/>
      </c>
      <c r="AN4897" s="41">
        <f>IF($R4897=0,0,(IF($Q4897=1,MedO,MedE+Ticket)+Training)/12)</f>
        <v/>
      </c>
    </row>
    <row r="4898">
      <c r="I4898" s="35" t="n"/>
      <c r="J4898" s="35" t="n"/>
      <c r="K4898" s="35" t="n"/>
      <c r="L4898" s="36" t="n"/>
      <c r="M4898" s="36" t="n"/>
      <c r="P4898" s="37" t="n"/>
      <c r="Q4898" s="38">
        <f>IF($C4898="",0,IF(OR(LOWER(TRIM($G4898))="omani",LOWER(TRIM($G4898))="oman",LOWER(TRIM($G4898))="om",LOWER(TRIM($G4898))="local"),1,0))</f>
        <v/>
      </c>
      <c r="R4898" s="38">
        <f>IF($C4898="",0,IF(OR(ISNUMBER(SEARCH("resign",$N4898)),ISNUMBER(SEARCH("terminat",$N4898)),ISNUMBER(SEARCH("inactive",$N4898)),ISNUMBER(SEARCH("vacan",$N4898)),ISNUMBER(SEARCH("deceased",$N4898)),ISNUMBER(SEARCH("separated",$N4898))),0,1))</f>
        <v/>
      </c>
      <c r="S4898">
        <f>IF(OR($R4898=0,NOT(ISNUMBER($I4898))),"",IFERROR(DATEDIF($I4898,DATE(FY,1,1),"y"),""))</f>
        <v/>
      </c>
      <c r="T4898">
        <f>IF(OR($R4898=0,NOT(ISNUMBER($J4898))),"",IFERROR(DATEDIF($J4898,DATE(FY,1,1),"y"),0))</f>
        <v/>
      </c>
      <c r="U4898" s="38">
        <f>IF(OR($R4898=0,NOT(ISNUMBER($I4898))),0,IF(YEAR($I4898)+IF($Q4898=1,RetAgeO,RetAgeE)=FY,MONTH($I4898),IF(YEAR($I4898)+IF($Q4898=1,RetAgeO,RetAgeE)&lt;FY,1,0)))</f>
        <v/>
      </c>
      <c r="V4898" s="38">
        <f>IF(OR($R4898=0,NOT(ISNUMBER($K4898))),0,IF(YEAR($K4898)=FY,MONTH($K4898),IF(YEAR($K4898)&lt;FY,1,0)))</f>
        <v/>
      </c>
      <c r="W4898" s="38">
        <f>IF($R4898=0,0,MIN(12,IF(AND(ISNUMBER($O4898),$O4898&gt;=1,$O4898&lt;=12),INT($O4898),12),IF(AND(RetireExit="Yes",$U4898&gt;0),$U4898,12),IF(AND(ContractExit="Yes",$V4898&gt;0),$V4898,12)))</f>
        <v/>
      </c>
      <c r="X4898" s="37">
        <f>IF(ISNUMBER($P4898),$P4898,IncPct)</f>
        <v/>
      </c>
      <c r="Y4898" s="39">
        <f>IF($W4898=0,0,MAX(0,MIN($W4898,IncMonth-1))+MAX(0,$W4898-IncMonth+1)*(1+$X4898))</f>
        <v/>
      </c>
      <c r="Z4898" s="40">
        <f>IF($C4898="",0,IFERROR(INDEX(Departments!$B$5:$B$54,MATCH($C4898,Departments!$A$5:$A$54,0)),0))</f>
        <v/>
      </c>
      <c r="AA4898" s="41">
        <f>N($L4898)*$Y4898</f>
        <v/>
      </c>
      <c r="AB4898" s="41">
        <f>N($M4898)*$Y4898</f>
        <v/>
      </c>
      <c r="AC4898" s="41">
        <f>$AA4898*$Z4898</f>
        <v/>
      </c>
      <c r="AD4898" s="41">
        <f>$AA4898*BonusMonths/12</f>
        <v/>
      </c>
      <c r="AE4898" s="41">
        <f>($AA4898+SI_Gross*$AB4898)*IF($Q4898=1,SI_O,SI_E)</f>
        <v/>
      </c>
      <c r="AF4898" s="41">
        <f>IF($Q4898=1,0,$AA4898*EOSB)</f>
        <v/>
      </c>
      <c r="AG4898" s="41">
        <f>$AN4898*$W4898</f>
        <v/>
      </c>
      <c r="AH4898" s="41">
        <f>SUM($AA4898:$AG4898)</f>
        <v/>
      </c>
      <c r="AI4898" s="41">
        <f>12*($AM4898+$AN4898)</f>
        <v/>
      </c>
      <c r="AJ4898" s="41">
        <f>$AM4898*((IncMonth-1)+(13-IncMonth)*(1+$X4898))+12*$AN4898</f>
        <v/>
      </c>
      <c r="AK4898" s="41">
        <f>IF($R4898=1,N($L4898)+N($M4898),0)</f>
        <v/>
      </c>
      <c r="AL4898">
        <f>IF($C4898="","",IF(N($L4898)&lt;=0,"Basic salary missing",IF(ISNA(MATCH($C4898,Departments!$A$5:$A$54,0)),"Department not on Departments sheet",IF(AND($I4898&lt;&gt;"",NOT(ISNUMBER($I4898))),"Date of birth is text, not a date",IF(AND($K4898&lt;&gt;"",NOT(ISNUMBER($K4898))),"Contract end is text, not a date","")))))</f>
        <v/>
      </c>
      <c r="AM4898" s="41">
        <f>IF($R4898=0,0,N($L4898)*(1+$Z4898+BonusMonths/12+IF($Q4898=1,0,EOSB))+N($M4898)+(N($L4898)+SI_Gross*N($M4898))*IF($Q4898=1,SI_O,SI_E))</f>
        <v/>
      </c>
      <c r="AN4898" s="41">
        <f>IF($R4898=0,0,(IF($Q4898=1,MedO,MedE+Ticket)+Training)/12)</f>
        <v/>
      </c>
    </row>
    <row r="4899">
      <c r="I4899" s="35" t="n"/>
      <c r="J4899" s="35" t="n"/>
      <c r="K4899" s="35" t="n"/>
      <c r="L4899" s="36" t="n"/>
      <c r="M4899" s="36" t="n"/>
      <c r="P4899" s="37" t="n"/>
      <c r="Q4899" s="38">
        <f>IF($C4899="",0,IF(OR(LOWER(TRIM($G4899))="omani",LOWER(TRIM($G4899))="oman",LOWER(TRIM($G4899))="om",LOWER(TRIM($G4899))="local"),1,0))</f>
        <v/>
      </c>
      <c r="R4899" s="38">
        <f>IF($C4899="",0,IF(OR(ISNUMBER(SEARCH("resign",$N4899)),ISNUMBER(SEARCH("terminat",$N4899)),ISNUMBER(SEARCH("inactive",$N4899)),ISNUMBER(SEARCH("vacan",$N4899)),ISNUMBER(SEARCH("deceased",$N4899)),ISNUMBER(SEARCH("separated",$N4899))),0,1))</f>
        <v/>
      </c>
      <c r="S4899">
        <f>IF(OR($R4899=0,NOT(ISNUMBER($I4899))),"",IFERROR(DATEDIF($I4899,DATE(FY,1,1),"y"),""))</f>
        <v/>
      </c>
      <c r="T4899">
        <f>IF(OR($R4899=0,NOT(ISNUMBER($J4899))),"",IFERROR(DATEDIF($J4899,DATE(FY,1,1),"y"),0))</f>
        <v/>
      </c>
      <c r="U4899" s="38">
        <f>IF(OR($R4899=0,NOT(ISNUMBER($I4899))),0,IF(YEAR($I4899)+IF($Q4899=1,RetAgeO,RetAgeE)=FY,MONTH($I4899),IF(YEAR($I4899)+IF($Q4899=1,RetAgeO,RetAgeE)&lt;FY,1,0)))</f>
        <v/>
      </c>
      <c r="V4899" s="38">
        <f>IF(OR($R4899=0,NOT(ISNUMBER($K4899))),0,IF(YEAR($K4899)=FY,MONTH($K4899),IF(YEAR($K4899)&lt;FY,1,0)))</f>
        <v/>
      </c>
      <c r="W4899" s="38">
        <f>IF($R4899=0,0,MIN(12,IF(AND(ISNUMBER($O4899),$O4899&gt;=1,$O4899&lt;=12),INT($O4899),12),IF(AND(RetireExit="Yes",$U4899&gt;0),$U4899,12),IF(AND(ContractExit="Yes",$V4899&gt;0),$V4899,12)))</f>
        <v/>
      </c>
      <c r="X4899" s="37">
        <f>IF(ISNUMBER($P4899),$P4899,IncPct)</f>
        <v/>
      </c>
      <c r="Y4899" s="39">
        <f>IF($W4899=0,0,MAX(0,MIN($W4899,IncMonth-1))+MAX(0,$W4899-IncMonth+1)*(1+$X4899))</f>
        <v/>
      </c>
      <c r="Z4899" s="40">
        <f>IF($C4899="",0,IFERROR(INDEX(Departments!$B$5:$B$54,MATCH($C4899,Departments!$A$5:$A$54,0)),0))</f>
        <v/>
      </c>
      <c r="AA4899" s="41">
        <f>N($L4899)*$Y4899</f>
        <v/>
      </c>
      <c r="AB4899" s="41">
        <f>N($M4899)*$Y4899</f>
        <v/>
      </c>
      <c r="AC4899" s="41">
        <f>$AA4899*$Z4899</f>
        <v/>
      </c>
      <c r="AD4899" s="41">
        <f>$AA4899*BonusMonths/12</f>
        <v/>
      </c>
      <c r="AE4899" s="41">
        <f>($AA4899+SI_Gross*$AB4899)*IF($Q4899=1,SI_O,SI_E)</f>
        <v/>
      </c>
      <c r="AF4899" s="41">
        <f>IF($Q4899=1,0,$AA4899*EOSB)</f>
        <v/>
      </c>
      <c r="AG4899" s="41">
        <f>$AN4899*$W4899</f>
        <v/>
      </c>
      <c r="AH4899" s="41">
        <f>SUM($AA4899:$AG4899)</f>
        <v/>
      </c>
      <c r="AI4899" s="41">
        <f>12*($AM4899+$AN4899)</f>
        <v/>
      </c>
      <c r="AJ4899" s="41">
        <f>$AM4899*((IncMonth-1)+(13-IncMonth)*(1+$X4899))+12*$AN4899</f>
        <v/>
      </c>
      <c r="AK4899" s="41">
        <f>IF($R4899=1,N($L4899)+N($M4899),0)</f>
        <v/>
      </c>
      <c r="AL4899">
        <f>IF($C4899="","",IF(N($L4899)&lt;=0,"Basic salary missing",IF(ISNA(MATCH($C4899,Departments!$A$5:$A$54,0)),"Department not on Departments sheet",IF(AND($I4899&lt;&gt;"",NOT(ISNUMBER($I4899))),"Date of birth is text, not a date",IF(AND($K4899&lt;&gt;"",NOT(ISNUMBER($K4899))),"Contract end is text, not a date","")))))</f>
        <v/>
      </c>
      <c r="AM4899" s="41">
        <f>IF($R4899=0,0,N($L4899)*(1+$Z4899+BonusMonths/12+IF($Q4899=1,0,EOSB))+N($M4899)+(N($L4899)+SI_Gross*N($M4899))*IF($Q4899=1,SI_O,SI_E))</f>
        <v/>
      </c>
      <c r="AN4899" s="41">
        <f>IF($R4899=0,0,(IF($Q4899=1,MedO,MedE+Ticket)+Training)/12)</f>
        <v/>
      </c>
    </row>
    <row r="4900">
      <c r="I4900" s="35" t="n"/>
      <c r="J4900" s="35" t="n"/>
      <c r="K4900" s="35" t="n"/>
      <c r="L4900" s="36" t="n"/>
      <c r="M4900" s="36" t="n"/>
      <c r="P4900" s="37" t="n"/>
      <c r="Q4900" s="38">
        <f>IF($C4900="",0,IF(OR(LOWER(TRIM($G4900))="omani",LOWER(TRIM($G4900))="oman",LOWER(TRIM($G4900))="om",LOWER(TRIM($G4900))="local"),1,0))</f>
        <v/>
      </c>
      <c r="R4900" s="38">
        <f>IF($C4900="",0,IF(OR(ISNUMBER(SEARCH("resign",$N4900)),ISNUMBER(SEARCH("terminat",$N4900)),ISNUMBER(SEARCH("inactive",$N4900)),ISNUMBER(SEARCH("vacan",$N4900)),ISNUMBER(SEARCH("deceased",$N4900)),ISNUMBER(SEARCH("separated",$N4900))),0,1))</f>
        <v/>
      </c>
      <c r="S4900">
        <f>IF(OR($R4900=0,NOT(ISNUMBER($I4900))),"",IFERROR(DATEDIF($I4900,DATE(FY,1,1),"y"),""))</f>
        <v/>
      </c>
      <c r="T4900">
        <f>IF(OR($R4900=0,NOT(ISNUMBER($J4900))),"",IFERROR(DATEDIF($J4900,DATE(FY,1,1),"y"),0))</f>
        <v/>
      </c>
      <c r="U4900" s="38">
        <f>IF(OR($R4900=0,NOT(ISNUMBER($I4900))),0,IF(YEAR($I4900)+IF($Q4900=1,RetAgeO,RetAgeE)=FY,MONTH($I4900),IF(YEAR($I4900)+IF($Q4900=1,RetAgeO,RetAgeE)&lt;FY,1,0)))</f>
        <v/>
      </c>
      <c r="V4900" s="38">
        <f>IF(OR($R4900=0,NOT(ISNUMBER($K4900))),0,IF(YEAR($K4900)=FY,MONTH($K4900),IF(YEAR($K4900)&lt;FY,1,0)))</f>
        <v/>
      </c>
      <c r="W4900" s="38">
        <f>IF($R4900=0,0,MIN(12,IF(AND(ISNUMBER($O4900),$O4900&gt;=1,$O4900&lt;=12),INT($O4900),12),IF(AND(RetireExit="Yes",$U4900&gt;0),$U4900,12),IF(AND(ContractExit="Yes",$V4900&gt;0),$V4900,12)))</f>
        <v/>
      </c>
      <c r="X4900" s="37">
        <f>IF(ISNUMBER($P4900),$P4900,IncPct)</f>
        <v/>
      </c>
      <c r="Y4900" s="39">
        <f>IF($W4900=0,0,MAX(0,MIN($W4900,IncMonth-1))+MAX(0,$W4900-IncMonth+1)*(1+$X4900))</f>
        <v/>
      </c>
      <c r="Z4900" s="40">
        <f>IF($C4900="",0,IFERROR(INDEX(Departments!$B$5:$B$54,MATCH($C4900,Departments!$A$5:$A$54,0)),0))</f>
        <v/>
      </c>
      <c r="AA4900" s="41">
        <f>N($L4900)*$Y4900</f>
        <v/>
      </c>
      <c r="AB4900" s="41">
        <f>N($M4900)*$Y4900</f>
        <v/>
      </c>
      <c r="AC4900" s="41">
        <f>$AA4900*$Z4900</f>
        <v/>
      </c>
      <c r="AD4900" s="41">
        <f>$AA4900*BonusMonths/12</f>
        <v/>
      </c>
      <c r="AE4900" s="41">
        <f>($AA4900+SI_Gross*$AB4900)*IF($Q4900=1,SI_O,SI_E)</f>
        <v/>
      </c>
      <c r="AF4900" s="41">
        <f>IF($Q4900=1,0,$AA4900*EOSB)</f>
        <v/>
      </c>
      <c r="AG4900" s="41">
        <f>$AN4900*$W4900</f>
        <v/>
      </c>
      <c r="AH4900" s="41">
        <f>SUM($AA4900:$AG4900)</f>
        <v/>
      </c>
      <c r="AI4900" s="41">
        <f>12*($AM4900+$AN4900)</f>
        <v/>
      </c>
      <c r="AJ4900" s="41">
        <f>$AM4900*((IncMonth-1)+(13-IncMonth)*(1+$X4900))+12*$AN4900</f>
        <v/>
      </c>
      <c r="AK4900" s="41">
        <f>IF($R4900=1,N($L4900)+N($M4900),0)</f>
        <v/>
      </c>
      <c r="AL4900">
        <f>IF($C4900="","",IF(N($L4900)&lt;=0,"Basic salary missing",IF(ISNA(MATCH($C4900,Departments!$A$5:$A$54,0)),"Department not on Departments sheet",IF(AND($I4900&lt;&gt;"",NOT(ISNUMBER($I4900))),"Date of birth is text, not a date",IF(AND($K4900&lt;&gt;"",NOT(ISNUMBER($K4900))),"Contract end is text, not a date","")))))</f>
        <v/>
      </c>
      <c r="AM4900" s="41">
        <f>IF($R4900=0,0,N($L4900)*(1+$Z4900+BonusMonths/12+IF($Q4900=1,0,EOSB))+N($M4900)+(N($L4900)+SI_Gross*N($M4900))*IF($Q4900=1,SI_O,SI_E))</f>
        <v/>
      </c>
      <c r="AN4900" s="41">
        <f>IF($R4900=0,0,(IF($Q4900=1,MedO,MedE+Ticket)+Training)/12)</f>
        <v/>
      </c>
    </row>
    <row r="4901">
      <c r="I4901" s="35" t="n"/>
      <c r="J4901" s="35" t="n"/>
      <c r="K4901" s="35" t="n"/>
      <c r="L4901" s="36" t="n"/>
      <c r="M4901" s="36" t="n"/>
      <c r="P4901" s="37" t="n"/>
      <c r="Q4901" s="38">
        <f>IF($C4901="",0,IF(OR(LOWER(TRIM($G4901))="omani",LOWER(TRIM($G4901))="oman",LOWER(TRIM($G4901))="om",LOWER(TRIM($G4901))="local"),1,0))</f>
        <v/>
      </c>
      <c r="R4901" s="38">
        <f>IF($C4901="",0,IF(OR(ISNUMBER(SEARCH("resign",$N4901)),ISNUMBER(SEARCH("terminat",$N4901)),ISNUMBER(SEARCH("inactive",$N4901)),ISNUMBER(SEARCH("vacan",$N4901)),ISNUMBER(SEARCH("deceased",$N4901)),ISNUMBER(SEARCH("separated",$N4901))),0,1))</f>
        <v/>
      </c>
      <c r="S4901">
        <f>IF(OR($R4901=0,NOT(ISNUMBER($I4901))),"",IFERROR(DATEDIF($I4901,DATE(FY,1,1),"y"),""))</f>
        <v/>
      </c>
      <c r="T4901">
        <f>IF(OR($R4901=0,NOT(ISNUMBER($J4901))),"",IFERROR(DATEDIF($J4901,DATE(FY,1,1),"y"),0))</f>
        <v/>
      </c>
      <c r="U4901" s="38">
        <f>IF(OR($R4901=0,NOT(ISNUMBER($I4901))),0,IF(YEAR($I4901)+IF($Q4901=1,RetAgeO,RetAgeE)=FY,MONTH($I4901),IF(YEAR($I4901)+IF($Q4901=1,RetAgeO,RetAgeE)&lt;FY,1,0)))</f>
        <v/>
      </c>
      <c r="V4901" s="38">
        <f>IF(OR($R4901=0,NOT(ISNUMBER($K4901))),0,IF(YEAR($K4901)=FY,MONTH($K4901),IF(YEAR($K4901)&lt;FY,1,0)))</f>
        <v/>
      </c>
      <c r="W4901" s="38">
        <f>IF($R4901=0,0,MIN(12,IF(AND(ISNUMBER($O4901),$O4901&gt;=1,$O4901&lt;=12),INT($O4901),12),IF(AND(RetireExit="Yes",$U4901&gt;0),$U4901,12),IF(AND(ContractExit="Yes",$V4901&gt;0),$V4901,12)))</f>
        <v/>
      </c>
      <c r="X4901" s="37">
        <f>IF(ISNUMBER($P4901),$P4901,IncPct)</f>
        <v/>
      </c>
      <c r="Y4901" s="39">
        <f>IF($W4901=0,0,MAX(0,MIN($W4901,IncMonth-1))+MAX(0,$W4901-IncMonth+1)*(1+$X4901))</f>
        <v/>
      </c>
      <c r="Z4901" s="40">
        <f>IF($C4901="",0,IFERROR(INDEX(Departments!$B$5:$B$54,MATCH($C4901,Departments!$A$5:$A$54,0)),0))</f>
        <v/>
      </c>
      <c r="AA4901" s="41">
        <f>N($L4901)*$Y4901</f>
        <v/>
      </c>
      <c r="AB4901" s="41">
        <f>N($M4901)*$Y4901</f>
        <v/>
      </c>
      <c r="AC4901" s="41">
        <f>$AA4901*$Z4901</f>
        <v/>
      </c>
      <c r="AD4901" s="41">
        <f>$AA4901*BonusMonths/12</f>
        <v/>
      </c>
      <c r="AE4901" s="41">
        <f>($AA4901+SI_Gross*$AB4901)*IF($Q4901=1,SI_O,SI_E)</f>
        <v/>
      </c>
      <c r="AF4901" s="41">
        <f>IF($Q4901=1,0,$AA4901*EOSB)</f>
        <v/>
      </c>
      <c r="AG4901" s="41">
        <f>$AN4901*$W4901</f>
        <v/>
      </c>
      <c r="AH4901" s="41">
        <f>SUM($AA4901:$AG4901)</f>
        <v/>
      </c>
      <c r="AI4901" s="41">
        <f>12*($AM4901+$AN4901)</f>
        <v/>
      </c>
      <c r="AJ4901" s="41">
        <f>$AM4901*((IncMonth-1)+(13-IncMonth)*(1+$X4901))+12*$AN4901</f>
        <v/>
      </c>
      <c r="AK4901" s="41">
        <f>IF($R4901=1,N($L4901)+N($M4901),0)</f>
        <v/>
      </c>
      <c r="AL4901">
        <f>IF($C4901="","",IF(N($L4901)&lt;=0,"Basic salary missing",IF(ISNA(MATCH($C4901,Departments!$A$5:$A$54,0)),"Department not on Departments sheet",IF(AND($I4901&lt;&gt;"",NOT(ISNUMBER($I4901))),"Date of birth is text, not a date",IF(AND($K4901&lt;&gt;"",NOT(ISNUMBER($K4901))),"Contract end is text, not a date","")))))</f>
        <v/>
      </c>
      <c r="AM4901" s="41">
        <f>IF($R4901=0,0,N($L4901)*(1+$Z4901+BonusMonths/12+IF($Q4901=1,0,EOSB))+N($M4901)+(N($L4901)+SI_Gross*N($M4901))*IF($Q4901=1,SI_O,SI_E))</f>
        <v/>
      </c>
      <c r="AN4901" s="41">
        <f>IF($R4901=0,0,(IF($Q4901=1,MedO,MedE+Ticket)+Training)/12)</f>
        <v/>
      </c>
    </row>
    <row r="4902">
      <c r="I4902" s="35" t="n"/>
      <c r="J4902" s="35" t="n"/>
      <c r="K4902" s="35" t="n"/>
      <c r="L4902" s="36" t="n"/>
      <c r="M4902" s="36" t="n"/>
      <c r="P4902" s="37" t="n"/>
      <c r="Q4902" s="38">
        <f>IF($C4902="",0,IF(OR(LOWER(TRIM($G4902))="omani",LOWER(TRIM($G4902))="oman",LOWER(TRIM($G4902))="om",LOWER(TRIM($G4902))="local"),1,0))</f>
        <v/>
      </c>
      <c r="R4902" s="38">
        <f>IF($C4902="",0,IF(OR(ISNUMBER(SEARCH("resign",$N4902)),ISNUMBER(SEARCH("terminat",$N4902)),ISNUMBER(SEARCH("inactive",$N4902)),ISNUMBER(SEARCH("vacan",$N4902)),ISNUMBER(SEARCH("deceased",$N4902)),ISNUMBER(SEARCH("separated",$N4902))),0,1))</f>
        <v/>
      </c>
      <c r="S4902">
        <f>IF(OR($R4902=0,NOT(ISNUMBER($I4902))),"",IFERROR(DATEDIF($I4902,DATE(FY,1,1),"y"),""))</f>
        <v/>
      </c>
      <c r="T4902">
        <f>IF(OR($R4902=0,NOT(ISNUMBER($J4902))),"",IFERROR(DATEDIF($J4902,DATE(FY,1,1),"y"),0))</f>
        <v/>
      </c>
      <c r="U4902" s="38">
        <f>IF(OR($R4902=0,NOT(ISNUMBER($I4902))),0,IF(YEAR($I4902)+IF($Q4902=1,RetAgeO,RetAgeE)=FY,MONTH($I4902),IF(YEAR($I4902)+IF($Q4902=1,RetAgeO,RetAgeE)&lt;FY,1,0)))</f>
        <v/>
      </c>
      <c r="V4902" s="38">
        <f>IF(OR($R4902=0,NOT(ISNUMBER($K4902))),0,IF(YEAR($K4902)=FY,MONTH($K4902),IF(YEAR($K4902)&lt;FY,1,0)))</f>
        <v/>
      </c>
      <c r="W4902" s="38">
        <f>IF($R4902=0,0,MIN(12,IF(AND(ISNUMBER($O4902),$O4902&gt;=1,$O4902&lt;=12),INT($O4902),12),IF(AND(RetireExit="Yes",$U4902&gt;0),$U4902,12),IF(AND(ContractExit="Yes",$V4902&gt;0),$V4902,12)))</f>
        <v/>
      </c>
      <c r="X4902" s="37">
        <f>IF(ISNUMBER($P4902),$P4902,IncPct)</f>
        <v/>
      </c>
      <c r="Y4902" s="39">
        <f>IF($W4902=0,0,MAX(0,MIN($W4902,IncMonth-1))+MAX(0,$W4902-IncMonth+1)*(1+$X4902))</f>
        <v/>
      </c>
      <c r="Z4902" s="40">
        <f>IF($C4902="",0,IFERROR(INDEX(Departments!$B$5:$B$54,MATCH($C4902,Departments!$A$5:$A$54,0)),0))</f>
        <v/>
      </c>
      <c r="AA4902" s="41">
        <f>N($L4902)*$Y4902</f>
        <v/>
      </c>
      <c r="AB4902" s="41">
        <f>N($M4902)*$Y4902</f>
        <v/>
      </c>
      <c r="AC4902" s="41">
        <f>$AA4902*$Z4902</f>
        <v/>
      </c>
      <c r="AD4902" s="41">
        <f>$AA4902*BonusMonths/12</f>
        <v/>
      </c>
      <c r="AE4902" s="41">
        <f>($AA4902+SI_Gross*$AB4902)*IF($Q4902=1,SI_O,SI_E)</f>
        <v/>
      </c>
      <c r="AF4902" s="41">
        <f>IF($Q4902=1,0,$AA4902*EOSB)</f>
        <v/>
      </c>
      <c r="AG4902" s="41">
        <f>$AN4902*$W4902</f>
        <v/>
      </c>
      <c r="AH4902" s="41">
        <f>SUM($AA4902:$AG4902)</f>
        <v/>
      </c>
      <c r="AI4902" s="41">
        <f>12*($AM4902+$AN4902)</f>
        <v/>
      </c>
      <c r="AJ4902" s="41">
        <f>$AM4902*((IncMonth-1)+(13-IncMonth)*(1+$X4902))+12*$AN4902</f>
        <v/>
      </c>
      <c r="AK4902" s="41">
        <f>IF($R4902=1,N($L4902)+N($M4902),0)</f>
        <v/>
      </c>
      <c r="AL4902">
        <f>IF($C4902="","",IF(N($L4902)&lt;=0,"Basic salary missing",IF(ISNA(MATCH($C4902,Departments!$A$5:$A$54,0)),"Department not on Departments sheet",IF(AND($I4902&lt;&gt;"",NOT(ISNUMBER($I4902))),"Date of birth is text, not a date",IF(AND($K4902&lt;&gt;"",NOT(ISNUMBER($K4902))),"Contract end is text, not a date","")))))</f>
        <v/>
      </c>
      <c r="AM4902" s="41">
        <f>IF($R4902=0,0,N($L4902)*(1+$Z4902+BonusMonths/12+IF($Q4902=1,0,EOSB))+N($M4902)+(N($L4902)+SI_Gross*N($M4902))*IF($Q4902=1,SI_O,SI_E))</f>
        <v/>
      </c>
      <c r="AN4902" s="41">
        <f>IF($R4902=0,0,(IF($Q4902=1,MedO,MedE+Ticket)+Training)/12)</f>
        <v/>
      </c>
    </row>
    <row r="4903">
      <c r="I4903" s="35" t="n"/>
      <c r="J4903" s="35" t="n"/>
      <c r="K4903" s="35" t="n"/>
      <c r="L4903" s="36" t="n"/>
      <c r="M4903" s="36" t="n"/>
      <c r="P4903" s="37" t="n"/>
      <c r="Q4903" s="38">
        <f>IF($C4903="",0,IF(OR(LOWER(TRIM($G4903))="omani",LOWER(TRIM($G4903))="oman",LOWER(TRIM($G4903))="om",LOWER(TRIM($G4903))="local"),1,0))</f>
        <v/>
      </c>
      <c r="R4903" s="38">
        <f>IF($C4903="",0,IF(OR(ISNUMBER(SEARCH("resign",$N4903)),ISNUMBER(SEARCH("terminat",$N4903)),ISNUMBER(SEARCH("inactive",$N4903)),ISNUMBER(SEARCH("vacan",$N4903)),ISNUMBER(SEARCH("deceased",$N4903)),ISNUMBER(SEARCH("separated",$N4903))),0,1))</f>
        <v/>
      </c>
      <c r="S4903">
        <f>IF(OR($R4903=0,NOT(ISNUMBER($I4903))),"",IFERROR(DATEDIF($I4903,DATE(FY,1,1),"y"),""))</f>
        <v/>
      </c>
      <c r="T4903">
        <f>IF(OR($R4903=0,NOT(ISNUMBER($J4903))),"",IFERROR(DATEDIF($J4903,DATE(FY,1,1),"y"),0))</f>
        <v/>
      </c>
      <c r="U4903" s="38">
        <f>IF(OR($R4903=0,NOT(ISNUMBER($I4903))),0,IF(YEAR($I4903)+IF($Q4903=1,RetAgeO,RetAgeE)=FY,MONTH($I4903),IF(YEAR($I4903)+IF($Q4903=1,RetAgeO,RetAgeE)&lt;FY,1,0)))</f>
        <v/>
      </c>
      <c r="V4903" s="38">
        <f>IF(OR($R4903=0,NOT(ISNUMBER($K4903))),0,IF(YEAR($K4903)=FY,MONTH($K4903),IF(YEAR($K4903)&lt;FY,1,0)))</f>
        <v/>
      </c>
      <c r="W4903" s="38">
        <f>IF($R4903=0,0,MIN(12,IF(AND(ISNUMBER($O4903),$O4903&gt;=1,$O4903&lt;=12),INT($O4903),12),IF(AND(RetireExit="Yes",$U4903&gt;0),$U4903,12),IF(AND(ContractExit="Yes",$V4903&gt;0),$V4903,12)))</f>
        <v/>
      </c>
      <c r="X4903" s="37">
        <f>IF(ISNUMBER($P4903),$P4903,IncPct)</f>
        <v/>
      </c>
      <c r="Y4903" s="39">
        <f>IF($W4903=0,0,MAX(0,MIN($W4903,IncMonth-1))+MAX(0,$W4903-IncMonth+1)*(1+$X4903))</f>
        <v/>
      </c>
      <c r="Z4903" s="40">
        <f>IF($C4903="",0,IFERROR(INDEX(Departments!$B$5:$B$54,MATCH($C4903,Departments!$A$5:$A$54,0)),0))</f>
        <v/>
      </c>
      <c r="AA4903" s="41">
        <f>N($L4903)*$Y4903</f>
        <v/>
      </c>
      <c r="AB4903" s="41">
        <f>N($M4903)*$Y4903</f>
        <v/>
      </c>
      <c r="AC4903" s="41">
        <f>$AA4903*$Z4903</f>
        <v/>
      </c>
      <c r="AD4903" s="41">
        <f>$AA4903*BonusMonths/12</f>
        <v/>
      </c>
      <c r="AE4903" s="41">
        <f>($AA4903+SI_Gross*$AB4903)*IF($Q4903=1,SI_O,SI_E)</f>
        <v/>
      </c>
      <c r="AF4903" s="41">
        <f>IF($Q4903=1,0,$AA4903*EOSB)</f>
        <v/>
      </c>
      <c r="AG4903" s="41">
        <f>$AN4903*$W4903</f>
        <v/>
      </c>
      <c r="AH4903" s="41">
        <f>SUM($AA4903:$AG4903)</f>
        <v/>
      </c>
      <c r="AI4903" s="41">
        <f>12*($AM4903+$AN4903)</f>
        <v/>
      </c>
      <c r="AJ4903" s="41">
        <f>$AM4903*((IncMonth-1)+(13-IncMonth)*(1+$X4903))+12*$AN4903</f>
        <v/>
      </c>
      <c r="AK4903" s="41">
        <f>IF($R4903=1,N($L4903)+N($M4903),0)</f>
        <v/>
      </c>
      <c r="AL4903">
        <f>IF($C4903="","",IF(N($L4903)&lt;=0,"Basic salary missing",IF(ISNA(MATCH($C4903,Departments!$A$5:$A$54,0)),"Department not on Departments sheet",IF(AND($I4903&lt;&gt;"",NOT(ISNUMBER($I4903))),"Date of birth is text, not a date",IF(AND($K4903&lt;&gt;"",NOT(ISNUMBER($K4903))),"Contract end is text, not a date","")))))</f>
        <v/>
      </c>
      <c r="AM4903" s="41">
        <f>IF($R4903=0,0,N($L4903)*(1+$Z4903+BonusMonths/12+IF($Q4903=1,0,EOSB))+N($M4903)+(N($L4903)+SI_Gross*N($M4903))*IF($Q4903=1,SI_O,SI_E))</f>
        <v/>
      </c>
      <c r="AN4903" s="41">
        <f>IF($R4903=0,0,(IF($Q4903=1,MedO,MedE+Ticket)+Training)/12)</f>
        <v/>
      </c>
    </row>
    <row r="4904">
      <c r="I4904" s="35" t="n"/>
      <c r="J4904" s="35" t="n"/>
      <c r="K4904" s="35" t="n"/>
      <c r="L4904" s="36" t="n"/>
      <c r="M4904" s="36" t="n"/>
      <c r="P4904" s="37" t="n"/>
      <c r="Q4904" s="38">
        <f>IF($C4904="",0,IF(OR(LOWER(TRIM($G4904))="omani",LOWER(TRIM($G4904))="oman",LOWER(TRIM($G4904))="om",LOWER(TRIM($G4904))="local"),1,0))</f>
        <v/>
      </c>
      <c r="R4904" s="38">
        <f>IF($C4904="",0,IF(OR(ISNUMBER(SEARCH("resign",$N4904)),ISNUMBER(SEARCH("terminat",$N4904)),ISNUMBER(SEARCH("inactive",$N4904)),ISNUMBER(SEARCH("vacan",$N4904)),ISNUMBER(SEARCH("deceased",$N4904)),ISNUMBER(SEARCH("separated",$N4904))),0,1))</f>
        <v/>
      </c>
      <c r="S4904">
        <f>IF(OR($R4904=0,NOT(ISNUMBER($I4904))),"",IFERROR(DATEDIF($I4904,DATE(FY,1,1),"y"),""))</f>
        <v/>
      </c>
      <c r="T4904">
        <f>IF(OR($R4904=0,NOT(ISNUMBER($J4904))),"",IFERROR(DATEDIF($J4904,DATE(FY,1,1),"y"),0))</f>
        <v/>
      </c>
      <c r="U4904" s="38">
        <f>IF(OR($R4904=0,NOT(ISNUMBER($I4904))),0,IF(YEAR($I4904)+IF($Q4904=1,RetAgeO,RetAgeE)=FY,MONTH($I4904),IF(YEAR($I4904)+IF($Q4904=1,RetAgeO,RetAgeE)&lt;FY,1,0)))</f>
        <v/>
      </c>
      <c r="V4904" s="38">
        <f>IF(OR($R4904=0,NOT(ISNUMBER($K4904))),0,IF(YEAR($K4904)=FY,MONTH($K4904),IF(YEAR($K4904)&lt;FY,1,0)))</f>
        <v/>
      </c>
      <c r="W4904" s="38">
        <f>IF($R4904=0,0,MIN(12,IF(AND(ISNUMBER($O4904),$O4904&gt;=1,$O4904&lt;=12),INT($O4904),12),IF(AND(RetireExit="Yes",$U4904&gt;0),$U4904,12),IF(AND(ContractExit="Yes",$V4904&gt;0),$V4904,12)))</f>
        <v/>
      </c>
      <c r="X4904" s="37">
        <f>IF(ISNUMBER($P4904),$P4904,IncPct)</f>
        <v/>
      </c>
      <c r="Y4904" s="39">
        <f>IF($W4904=0,0,MAX(0,MIN($W4904,IncMonth-1))+MAX(0,$W4904-IncMonth+1)*(1+$X4904))</f>
        <v/>
      </c>
      <c r="Z4904" s="40">
        <f>IF($C4904="",0,IFERROR(INDEX(Departments!$B$5:$B$54,MATCH($C4904,Departments!$A$5:$A$54,0)),0))</f>
        <v/>
      </c>
      <c r="AA4904" s="41">
        <f>N($L4904)*$Y4904</f>
        <v/>
      </c>
      <c r="AB4904" s="41">
        <f>N($M4904)*$Y4904</f>
        <v/>
      </c>
      <c r="AC4904" s="41">
        <f>$AA4904*$Z4904</f>
        <v/>
      </c>
      <c r="AD4904" s="41">
        <f>$AA4904*BonusMonths/12</f>
        <v/>
      </c>
      <c r="AE4904" s="41">
        <f>($AA4904+SI_Gross*$AB4904)*IF($Q4904=1,SI_O,SI_E)</f>
        <v/>
      </c>
      <c r="AF4904" s="41">
        <f>IF($Q4904=1,0,$AA4904*EOSB)</f>
        <v/>
      </c>
      <c r="AG4904" s="41">
        <f>$AN4904*$W4904</f>
        <v/>
      </c>
      <c r="AH4904" s="41">
        <f>SUM($AA4904:$AG4904)</f>
        <v/>
      </c>
      <c r="AI4904" s="41">
        <f>12*($AM4904+$AN4904)</f>
        <v/>
      </c>
      <c r="AJ4904" s="41">
        <f>$AM4904*((IncMonth-1)+(13-IncMonth)*(1+$X4904))+12*$AN4904</f>
        <v/>
      </c>
      <c r="AK4904" s="41">
        <f>IF($R4904=1,N($L4904)+N($M4904),0)</f>
        <v/>
      </c>
      <c r="AL4904">
        <f>IF($C4904="","",IF(N($L4904)&lt;=0,"Basic salary missing",IF(ISNA(MATCH($C4904,Departments!$A$5:$A$54,0)),"Department not on Departments sheet",IF(AND($I4904&lt;&gt;"",NOT(ISNUMBER($I4904))),"Date of birth is text, not a date",IF(AND($K4904&lt;&gt;"",NOT(ISNUMBER($K4904))),"Contract end is text, not a date","")))))</f>
        <v/>
      </c>
      <c r="AM4904" s="41">
        <f>IF($R4904=0,0,N($L4904)*(1+$Z4904+BonusMonths/12+IF($Q4904=1,0,EOSB))+N($M4904)+(N($L4904)+SI_Gross*N($M4904))*IF($Q4904=1,SI_O,SI_E))</f>
        <v/>
      </c>
      <c r="AN4904" s="41">
        <f>IF($R4904=0,0,(IF($Q4904=1,MedO,MedE+Ticket)+Training)/12)</f>
        <v/>
      </c>
    </row>
    <row r="4905">
      <c r="I4905" s="35" t="n"/>
      <c r="J4905" s="35" t="n"/>
      <c r="K4905" s="35" t="n"/>
      <c r="L4905" s="36" t="n"/>
      <c r="M4905" s="36" t="n"/>
      <c r="P4905" s="37" t="n"/>
      <c r="Q4905" s="38">
        <f>IF($C4905="",0,IF(OR(LOWER(TRIM($G4905))="omani",LOWER(TRIM($G4905))="oman",LOWER(TRIM($G4905))="om",LOWER(TRIM($G4905))="local"),1,0))</f>
        <v/>
      </c>
      <c r="R4905" s="38">
        <f>IF($C4905="",0,IF(OR(ISNUMBER(SEARCH("resign",$N4905)),ISNUMBER(SEARCH("terminat",$N4905)),ISNUMBER(SEARCH("inactive",$N4905)),ISNUMBER(SEARCH("vacan",$N4905)),ISNUMBER(SEARCH("deceased",$N4905)),ISNUMBER(SEARCH("separated",$N4905))),0,1))</f>
        <v/>
      </c>
      <c r="S4905">
        <f>IF(OR($R4905=0,NOT(ISNUMBER($I4905))),"",IFERROR(DATEDIF($I4905,DATE(FY,1,1),"y"),""))</f>
        <v/>
      </c>
      <c r="T4905">
        <f>IF(OR($R4905=0,NOT(ISNUMBER($J4905))),"",IFERROR(DATEDIF($J4905,DATE(FY,1,1),"y"),0))</f>
        <v/>
      </c>
      <c r="U4905" s="38">
        <f>IF(OR($R4905=0,NOT(ISNUMBER($I4905))),0,IF(YEAR($I4905)+IF($Q4905=1,RetAgeO,RetAgeE)=FY,MONTH($I4905),IF(YEAR($I4905)+IF($Q4905=1,RetAgeO,RetAgeE)&lt;FY,1,0)))</f>
        <v/>
      </c>
      <c r="V4905" s="38">
        <f>IF(OR($R4905=0,NOT(ISNUMBER($K4905))),0,IF(YEAR($K4905)=FY,MONTH($K4905),IF(YEAR($K4905)&lt;FY,1,0)))</f>
        <v/>
      </c>
      <c r="W4905" s="38">
        <f>IF($R4905=0,0,MIN(12,IF(AND(ISNUMBER($O4905),$O4905&gt;=1,$O4905&lt;=12),INT($O4905),12),IF(AND(RetireExit="Yes",$U4905&gt;0),$U4905,12),IF(AND(ContractExit="Yes",$V4905&gt;0),$V4905,12)))</f>
        <v/>
      </c>
      <c r="X4905" s="37">
        <f>IF(ISNUMBER($P4905),$P4905,IncPct)</f>
        <v/>
      </c>
      <c r="Y4905" s="39">
        <f>IF($W4905=0,0,MAX(0,MIN($W4905,IncMonth-1))+MAX(0,$W4905-IncMonth+1)*(1+$X4905))</f>
        <v/>
      </c>
      <c r="Z4905" s="40">
        <f>IF($C4905="",0,IFERROR(INDEX(Departments!$B$5:$B$54,MATCH($C4905,Departments!$A$5:$A$54,0)),0))</f>
        <v/>
      </c>
      <c r="AA4905" s="41">
        <f>N($L4905)*$Y4905</f>
        <v/>
      </c>
      <c r="AB4905" s="41">
        <f>N($M4905)*$Y4905</f>
        <v/>
      </c>
      <c r="AC4905" s="41">
        <f>$AA4905*$Z4905</f>
        <v/>
      </c>
      <c r="AD4905" s="41">
        <f>$AA4905*BonusMonths/12</f>
        <v/>
      </c>
      <c r="AE4905" s="41">
        <f>($AA4905+SI_Gross*$AB4905)*IF($Q4905=1,SI_O,SI_E)</f>
        <v/>
      </c>
      <c r="AF4905" s="41">
        <f>IF($Q4905=1,0,$AA4905*EOSB)</f>
        <v/>
      </c>
      <c r="AG4905" s="41">
        <f>$AN4905*$W4905</f>
        <v/>
      </c>
      <c r="AH4905" s="41">
        <f>SUM($AA4905:$AG4905)</f>
        <v/>
      </c>
      <c r="AI4905" s="41">
        <f>12*($AM4905+$AN4905)</f>
        <v/>
      </c>
      <c r="AJ4905" s="41">
        <f>$AM4905*((IncMonth-1)+(13-IncMonth)*(1+$X4905))+12*$AN4905</f>
        <v/>
      </c>
      <c r="AK4905" s="41">
        <f>IF($R4905=1,N($L4905)+N($M4905),0)</f>
        <v/>
      </c>
      <c r="AL4905">
        <f>IF($C4905="","",IF(N($L4905)&lt;=0,"Basic salary missing",IF(ISNA(MATCH($C4905,Departments!$A$5:$A$54,0)),"Department not on Departments sheet",IF(AND($I4905&lt;&gt;"",NOT(ISNUMBER($I4905))),"Date of birth is text, not a date",IF(AND($K4905&lt;&gt;"",NOT(ISNUMBER($K4905))),"Contract end is text, not a date","")))))</f>
        <v/>
      </c>
      <c r="AM4905" s="41">
        <f>IF($R4905=0,0,N($L4905)*(1+$Z4905+BonusMonths/12+IF($Q4905=1,0,EOSB))+N($M4905)+(N($L4905)+SI_Gross*N($M4905))*IF($Q4905=1,SI_O,SI_E))</f>
        <v/>
      </c>
      <c r="AN4905" s="41">
        <f>IF($R4905=0,0,(IF($Q4905=1,MedO,MedE+Ticket)+Training)/12)</f>
        <v/>
      </c>
    </row>
    <row r="4906">
      <c r="I4906" s="35" t="n"/>
      <c r="J4906" s="35" t="n"/>
      <c r="K4906" s="35" t="n"/>
      <c r="L4906" s="36" t="n"/>
      <c r="M4906" s="36" t="n"/>
      <c r="P4906" s="37" t="n"/>
      <c r="Q4906" s="38">
        <f>IF($C4906="",0,IF(OR(LOWER(TRIM($G4906))="omani",LOWER(TRIM($G4906))="oman",LOWER(TRIM($G4906))="om",LOWER(TRIM($G4906))="local"),1,0))</f>
        <v/>
      </c>
      <c r="R4906" s="38">
        <f>IF($C4906="",0,IF(OR(ISNUMBER(SEARCH("resign",$N4906)),ISNUMBER(SEARCH("terminat",$N4906)),ISNUMBER(SEARCH("inactive",$N4906)),ISNUMBER(SEARCH("vacan",$N4906)),ISNUMBER(SEARCH("deceased",$N4906)),ISNUMBER(SEARCH("separated",$N4906))),0,1))</f>
        <v/>
      </c>
      <c r="S4906">
        <f>IF(OR($R4906=0,NOT(ISNUMBER($I4906))),"",IFERROR(DATEDIF($I4906,DATE(FY,1,1),"y"),""))</f>
        <v/>
      </c>
      <c r="T4906">
        <f>IF(OR($R4906=0,NOT(ISNUMBER($J4906))),"",IFERROR(DATEDIF($J4906,DATE(FY,1,1),"y"),0))</f>
        <v/>
      </c>
      <c r="U4906" s="38">
        <f>IF(OR($R4906=0,NOT(ISNUMBER($I4906))),0,IF(YEAR($I4906)+IF($Q4906=1,RetAgeO,RetAgeE)=FY,MONTH($I4906),IF(YEAR($I4906)+IF($Q4906=1,RetAgeO,RetAgeE)&lt;FY,1,0)))</f>
        <v/>
      </c>
      <c r="V4906" s="38">
        <f>IF(OR($R4906=0,NOT(ISNUMBER($K4906))),0,IF(YEAR($K4906)=FY,MONTH($K4906),IF(YEAR($K4906)&lt;FY,1,0)))</f>
        <v/>
      </c>
      <c r="W4906" s="38">
        <f>IF($R4906=0,0,MIN(12,IF(AND(ISNUMBER($O4906),$O4906&gt;=1,$O4906&lt;=12),INT($O4906),12),IF(AND(RetireExit="Yes",$U4906&gt;0),$U4906,12),IF(AND(ContractExit="Yes",$V4906&gt;0),$V4906,12)))</f>
        <v/>
      </c>
      <c r="X4906" s="37">
        <f>IF(ISNUMBER($P4906),$P4906,IncPct)</f>
        <v/>
      </c>
      <c r="Y4906" s="39">
        <f>IF($W4906=0,0,MAX(0,MIN($W4906,IncMonth-1))+MAX(0,$W4906-IncMonth+1)*(1+$X4906))</f>
        <v/>
      </c>
      <c r="Z4906" s="40">
        <f>IF($C4906="",0,IFERROR(INDEX(Departments!$B$5:$B$54,MATCH($C4906,Departments!$A$5:$A$54,0)),0))</f>
        <v/>
      </c>
      <c r="AA4906" s="41">
        <f>N($L4906)*$Y4906</f>
        <v/>
      </c>
      <c r="AB4906" s="41">
        <f>N($M4906)*$Y4906</f>
        <v/>
      </c>
      <c r="AC4906" s="41">
        <f>$AA4906*$Z4906</f>
        <v/>
      </c>
      <c r="AD4906" s="41">
        <f>$AA4906*BonusMonths/12</f>
        <v/>
      </c>
      <c r="AE4906" s="41">
        <f>($AA4906+SI_Gross*$AB4906)*IF($Q4906=1,SI_O,SI_E)</f>
        <v/>
      </c>
      <c r="AF4906" s="41">
        <f>IF($Q4906=1,0,$AA4906*EOSB)</f>
        <v/>
      </c>
      <c r="AG4906" s="41">
        <f>$AN4906*$W4906</f>
        <v/>
      </c>
      <c r="AH4906" s="41">
        <f>SUM($AA4906:$AG4906)</f>
        <v/>
      </c>
      <c r="AI4906" s="41">
        <f>12*($AM4906+$AN4906)</f>
        <v/>
      </c>
      <c r="AJ4906" s="41">
        <f>$AM4906*((IncMonth-1)+(13-IncMonth)*(1+$X4906))+12*$AN4906</f>
        <v/>
      </c>
      <c r="AK4906" s="41">
        <f>IF($R4906=1,N($L4906)+N($M4906),0)</f>
        <v/>
      </c>
      <c r="AL4906">
        <f>IF($C4906="","",IF(N($L4906)&lt;=0,"Basic salary missing",IF(ISNA(MATCH($C4906,Departments!$A$5:$A$54,0)),"Department not on Departments sheet",IF(AND($I4906&lt;&gt;"",NOT(ISNUMBER($I4906))),"Date of birth is text, not a date",IF(AND($K4906&lt;&gt;"",NOT(ISNUMBER($K4906))),"Contract end is text, not a date","")))))</f>
        <v/>
      </c>
      <c r="AM4906" s="41">
        <f>IF($R4906=0,0,N($L4906)*(1+$Z4906+BonusMonths/12+IF($Q4906=1,0,EOSB))+N($M4906)+(N($L4906)+SI_Gross*N($M4906))*IF($Q4906=1,SI_O,SI_E))</f>
        <v/>
      </c>
      <c r="AN4906" s="41">
        <f>IF($R4906=0,0,(IF($Q4906=1,MedO,MedE+Ticket)+Training)/12)</f>
        <v/>
      </c>
    </row>
    <row r="4907">
      <c r="I4907" s="35" t="n"/>
      <c r="J4907" s="35" t="n"/>
      <c r="K4907" s="35" t="n"/>
      <c r="L4907" s="36" t="n"/>
      <c r="M4907" s="36" t="n"/>
      <c r="P4907" s="37" t="n"/>
      <c r="Q4907" s="38">
        <f>IF($C4907="",0,IF(OR(LOWER(TRIM($G4907))="omani",LOWER(TRIM($G4907))="oman",LOWER(TRIM($G4907))="om",LOWER(TRIM($G4907))="local"),1,0))</f>
        <v/>
      </c>
      <c r="R4907" s="38">
        <f>IF($C4907="",0,IF(OR(ISNUMBER(SEARCH("resign",$N4907)),ISNUMBER(SEARCH("terminat",$N4907)),ISNUMBER(SEARCH("inactive",$N4907)),ISNUMBER(SEARCH("vacan",$N4907)),ISNUMBER(SEARCH("deceased",$N4907)),ISNUMBER(SEARCH("separated",$N4907))),0,1))</f>
        <v/>
      </c>
      <c r="S4907">
        <f>IF(OR($R4907=0,NOT(ISNUMBER($I4907))),"",IFERROR(DATEDIF($I4907,DATE(FY,1,1),"y"),""))</f>
        <v/>
      </c>
      <c r="T4907">
        <f>IF(OR($R4907=0,NOT(ISNUMBER($J4907))),"",IFERROR(DATEDIF($J4907,DATE(FY,1,1),"y"),0))</f>
        <v/>
      </c>
      <c r="U4907" s="38">
        <f>IF(OR($R4907=0,NOT(ISNUMBER($I4907))),0,IF(YEAR($I4907)+IF($Q4907=1,RetAgeO,RetAgeE)=FY,MONTH($I4907),IF(YEAR($I4907)+IF($Q4907=1,RetAgeO,RetAgeE)&lt;FY,1,0)))</f>
        <v/>
      </c>
      <c r="V4907" s="38">
        <f>IF(OR($R4907=0,NOT(ISNUMBER($K4907))),0,IF(YEAR($K4907)=FY,MONTH($K4907),IF(YEAR($K4907)&lt;FY,1,0)))</f>
        <v/>
      </c>
      <c r="W4907" s="38">
        <f>IF($R4907=0,0,MIN(12,IF(AND(ISNUMBER($O4907),$O4907&gt;=1,$O4907&lt;=12),INT($O4907),12),IF(AND(RetireExit="Yes",$U4907&gt;0),$U4907,12),IF(AND(ContractExit="Yes",$V4907&gt;0),$V4907,12)))</f>
        <v/>
      </c>
      <c r="X4907" s="37">
        <f>IF(ISNUMBER($P4907),$P4907,IncPct)</f>
        <v/>
      </c>
      <c r="Y4907" s="39">
        <f>IF($W4907=0,0,MAX(0,MIN($W4907,IncMonth-1))+MAX(0,$W4907-IncMonth+1)*(1+$X4907))</f>
        <v/>
      </c>
      <c r="Z4907" s="40">
        <f>IF($C4907="",0,IFERROR(INDEX(Departments!$B$5:$B$54,MATCH($C4907,Departments!$A$5:$A$54,0)),0))</f>
        <v/>
      </c>
      <c r="AA4907" s="41">
        <f>N($L4907)*$Y4907</f>
        <v/>
      </c>
      <c r="AB4907" s="41">
        <f>N($M4907)*$Y4907</f>
        <v/>
      </c>
      <c r="AC4907" s="41">
        <f>$AA4907*$Z4907</f>
        <v/>
      </c>
      <c r="AD4907" s="41">
        <f>$AA4907*BonusMonths/12</f>
        <v/>
      </c>
      <c r="AE4907" s="41">
        <f>($AA4907+SI_Gross*$AB4907)*IF($Q4907=1,SI_O,SI_E)</f>
        <v/>
      </c>
      <c r="AF4907" s="41">
        <f>IF($Q4907=1,0,$AA4907*EOSB)</f>
        <v/>
      </c>
      <c r="AG4907" s="41">
        <f>$AN4907*$W4907</f>
        <v/>
      </c>
      <c r="AH4907" s="41">
        <f>SUM($AA4907:$AG4907)</f>
        <v/>
      </c>
      <c r="AI4907" s="41">
        <f>12*($AM4907+$AN4907)</f>
        <v/>
      </c>
      <c r="AJ4907" s="41">
        <f>$AM4907*((IncMonth-1)+(13-IncMonth)*(1+$X4907))+12*$AN4907</f>
        <v/>
      </c>
      <c r="AK4907" s="41">
        <f>IF($R4907=1,N($L4907)+N($M4907),0)</f>
        <v/>
      </c>
      <c r="AL4907">
        <f>IF($C4907="","",IF(N($L4907)&lt;=0,"Basic salary missing",IF(ISNA(MATCH($C4907,Departments!$A$5:$A$54,0)),"Department not on Departments sheet",IF(AND($I4907&lt;&gt;"",NOT(ISNUMBER($I4907))),"Date of birth is text, not a date",IF(AND($K4907&lt;&gt;"",NOT(ISNUMBER($K4907))),"Contract end is text, not a date","")))))</f>
        <v/>
      </c>
      <c r="AM4907" s="41">
        <f>IF($R4907=0,0,N($L4907)*(1+$Z4907+BonusMonths/12+IF($Q4907=1,0,EOSB))+N($M4907)+(N($L4907)+SI_Gross*N($M4907))*IF($Q4907=1,SI_O,SI_E))</f>
        <v/>
      </c>
      <c r="AN4907" s="41">
        <f>IF($R4907=0,0,(IF($Q4907=1,MedO,MedE+Ticket)+Training)/12)</f>
        <v/>
      </c>
    </row>
    <row r="4908">
      <c r="I4908" s="35" t="n"/>
      <c r="J4908" s="35" t="n"/>
      <c r="K4908" s="35" t="n"/>
      <c r="L4908" s="36" t="n"/>
      <c r="M4908" s="36" t="n"/>
      <c r="P4908" s="37" t="n"/>
      <c r="Q4908" s="38">
        <f>IF($C4908="",0,IF(OR(LOWER(TRIM($G4908))="omani",LOWER(TRIM($G4908))="oman",LOWER(TRIM($G4908))="om",LOWER(TRIM($G4908))="local"),1,0))</f>
        <v/>
      </c>
      <c r="R4908" s="38">
        <f>IF($C4908="",0,IF(OR(ISNUMBER(SEARCH("resign",$N4908)),ISNUMBER(SEARCH("terminat",$N4908)),ISNUMBER(SEARCH("inactive",$N4908)),ISNUMBER(SEARCH("vacan",$N4908)),ISNUMBER(SEARCH("deceased",$N4908)),ISNUMBER(SEARCH("separated",$N4908))),0,1))</f>
        <v/>
      </c>
      <c r="S4908">
        <f>IF(OR($R4908=0,NOT(ISNUMBER($I4908))),"",IFERROR(DATEDIF($I4908,DATE(FY,1,1),"y"),""))</f>
        <v/>
      </c>
      <c r="T4908">
        <f>IF(OR($R4908=0,NOT(ISNUMBER($J4908))),"",IFERROR(DATEDIF($J4908,DATE(FY,1,1),"y"),0))</f>
        <v/>
      </c>
      <c r="U4908" s="38">
        <f>IF(OR($R4908=0,NOT(ISNUMBER($I4908))),0,IF(YEAR($I4908)+IF($Q4908=1,RetAgeO,RetAgeE)=FY,MONTH($I4908),IF(YEAR($I4908)+IF($Q4908=1,RetAgeO,RetAgeE)&lt;FY,1,0)))</f>
        <v/>
      </c>
      <c r="V4908" s="38">
        <f>IF(OR($R4908=0,NOT(ISNUMBER($K4908))),0,IF(YEAR($K4908)=FY,MONTH($K4908),IF(YEAR($K4908)&lt;FY,1,0)))</f>
        <v/>
      </c>
      <c r="W4908" s="38">
        <f>IF($R4908=0,0,MIN(12,IF(AND(ISNUMBER($O4908),$O4908&gt;=1,$O4908&lt;=12),INT($O4908),12),IF(AND(RetireExit="Yes",$U4908&gt;0),$U4908,12),IF(AND(ContractExit="Yes",$V4908&gt;0),$V4908,12)))</f>
        <v/>
      </c>
      <c r="X4908" s="37">
        <f>IF(ISNUMBER($P4908),$P4908,IncPct)</f>
        <v/>
      </c>
      <c r="Y4908" s="39">
        <f>IF($W4908=0,0,MAX(0,MIN($W4908,IncMonth-1))+MAX(0,$W4908-IncMonth+1)*(1+$X4908))</f>
        <v/>
      </c>
      <c r="Z4908" s="40">
        <f>IF($C4908="",0,IFERROR(INDEX(Departments!$B$5:$B$54,MATCH($C4908,Departments!$A$5:$A$54,0)),0))</f>
        <v/>
      </c>
      <c r="AA4908" s="41">
        <f>N($L4908)*$Y4908</f>
        <v/>
      </c>
      <c r="AB4908" s="41">
        <f>N($M4908)*$Y4908</f>
        <v/>
      </c>
      <c r="AC4908" s="41">
        <f>$AA4908*$Z4908</f>
        <v/>
      </c>
      <c r="AD4908" s="41">
        <f>$AA4908*BonusMonths/12</f>
        <v/>
      </c>
      <c r="AE4908" s="41">
        <f>($AA4908+SI_Gross*$AB4908)*IF($Q4908=1,SI_O,SI_E)</f>
        <v/>
      </c>
      <c r="AF4908" s="41">
        <f>IF($Q4908=1,0,$AA4908*EOSB)</f>
        <v/>
      </c>
      <c r="AG4908" s="41">
        <f>$AN4908*$W4908</f>
        <v/>
      </c>
      <c r="AH4908" s="41">
        <f>SUM($AA4908:$AG4908)</f>
        <v/>
      </c>
      <c r="AI4908" s="41">
        <f>12*($AM4908+$AN4908)</f>
        <v/>
      </c>
      <c r="AJ4908" s="41">
        <f>$AM4908*((IncMonth-1)+(13-IncMonth)*(1+$X4908))+12*$AN4908</f>
        <v/>
      </c>
      <c r="AK4908" s="41">
        <f>IF($R4908=1,N($L4908)+N($M4908),0)</f>
        <v/>
      </c>
      <c r="AL4908">
        <f>IF($C4908="","",IF(N($L4908)&lt;=0,"Basic salary missing",IF(ISNA(MATCH($C4908,Departments!$A$5:$A$54,0)),"Department not on Departments sheet",IF(AND($I4908&lt;&gt;"",NOT(ISNUMBER($I4908))),"Date of birth is text, not a date",IF(AND($K4908&lt;&gt;"",NOT(ISNUMBER($K4908))),"Contract end is text, not a date","")))))</f>
        <v/>
      </c>
      <c r="AM4908" s="41">
        <f>IF($R4908=0,0,N($L4908)*(1+$Z4908+BonusMonths/12+IF($Q4908=1,0,EOSB))+N($M4908)+(N($L4908)+SI_Gross*N($M4908))*IF($Q4908=1,SI_O,SI_E))</f>
        <v/>
      </c>
      <c r="AN4908" s="41">
        <f>IF($R4908=0,0,(IF($Q4908=1,MedO,MedE+Ticket)+Training)/12)</f>
        <v/>
      </c>
    </row>
    <row r="4909">
      <c r="I4909" s="35" t="n"/>
      <c r="J4909" s="35" t="n"/>
      <c r="K4909" s="35" t="n"/>
      <c r="L4909" s="36" t="n"/>
      <c r="M4909" s="36" t="n"/>
      <c r="P4909" s="37" t="n"/>
      <c r="Q4909" s="38">
        <f>IF($C4909="",0,IF(OR(LOWER(TRIM($G4909))="omani",LOWER(TRIM($G4909))="oman",LOWER(TRIM($G4909))="om",LOWER(TRIM($G4909))="local"),1,0))</f>
        <v/>
      </c>
      <c r="R4909" s="38">
        <f>IF($C4909="",0,IF(OR(ISNUMBER(SEARCH("resign",$N4909)),ISNUMBER(SEARCH("terminat",$N4909)),ISNUMBER(SEARCH("inactive",$N4909)),ISNUMBER(SEARCH("vacan",$N4909)),ISNUMBER(SEARCH("deceased",$N4909)),ISNUMBER(SEARCH("separated",$N4909))),0,1))</f>
        <v/>
      </c>
      <c r="S4909">
        <f>IF(OR($R4909=0,NOT(ISNUMBER($I4909))),"",IFERROR(DATEDIF($I4909,DATE(FY,1,1),"y"),""))</f>
        <v/>
      </c>
      <c r="T4909">
        <f>IF(OR($R4909=0,NOT(ISNUMBER($J4909))),"",IFERROR(DATEDIF($J4909,DATE(FY,1,1),"y"),0))</f>
        <v/>
      </c>
      <c r="U4909" s="38">
        <f>IF(OR($R4909=0,NOT(ISNUMBER($I4909))),0,IF(YEAR($I4909)+IF($Q4909=1,RetAgeO,RetAgeE)=FY,MONTH($I4909),IF(YEAR($I4909)+IF($Q4909=1,RetAgeO,RetAgeE)&lt;FY,1,0)))</f>
        <v/>
      </c>
      <c r="V4909" s="38">
        <f>IF(OR($R4909=0,NOT(ISNUMBER($K4909))),0,IF(YEAR($K4909)=FY,MONTH($K4909),IF(YEAR($K4909)&lt;FY,1,0)))</f>
        <v/>
      </c>
      <c r="W4909" s="38">
        <f>IF($R4909=0,0,MIN(12,IF(AND(ISNUMBER($O4909),$O4909&gt;=1,$O4909&lt;=12),INT($O4909),12),IF(AND(RetireExit="Yes",$U4909&gt;0),$U4909,12),IF(AND(ContractExit="Yes",$V4909&gt;0),$V4909,12)))</f>
        <v/>
      </c>
      <c r="X4909" s="37">
        <f>IF(ISNUMBER($P4909),$P4909,IncPct)</f>
        <v/>
      </c>
      <c r="Y4909" s="39">
        <f>IF($W4909=0,0,MAX(0,MIN($W4909,IncMonth-1))+MAX(0,$W4909-IncMonth+1)*(1+$X4909))</f>
        <v/>
      </c>
      <c r="Z4909" s="40">
        <f>IF($C4909="",0,IFERROR(INDEX(Departments!$B$5:$B$54,MATCH($C4909,Departments!$A$5:$A$54,0)),0))</f>
        <v/>
      </c>
      <c r="AA4909" s="41">
        <f>N($L4909)*$Y4909</f>
        <v/>
      </c>
      <c r="AB4909" s="41">
        <f>N($M4909)*$Y4909</f>
        <v/>
      </c>
      <c r="AC4909" s="41">
        <f>$AA4909*$Z4909</f>
        <v/>
      </c>
      <c r="AD4909" s="41">
        <f>$AA4909*BonusMonths/12</f>
        <v/>
      </c>
      <c r="AE4909" s="41">
        <f>($AA4909+SI_Gross*$AB4909)*IF($Q4909=1,SI_O,SI_E)</f>
        <v/>
      </c>
      <c r="AF4909" s="41">
        <f>IF($Q4909=1,0,$AA4909*EOSB)</f>
        <v/>
      </c>
      <c r="AG4909" s="41">
        <f>$AN4909*$W4909</f>
        <v/>
      </c>
      <c r="AH4909" s="41">
        <f>SUM($AA4909:$AG4909)</f>
        <v/>
      </c>
      <c r="AI4909" s="41">
        <f>12*($AM4909+$AN4909)</f>
        <v/>
      </c>
      <c r="AJ4909" s="41">
        <f>$AM4909*((IncMonth-1)+(13-IncMonth)*(1+$X4909))+12*$AN4909</f>
        <v/>
      </c>
      <c r="AK4909" s="41">
        <f>IF($R4909=1,N($L4909)+N($M4909),0)</f>
        <v/>
      </c>
      <c r="AL4909">
        <f>IF($C4909="","",IF(N($L4909)&lt;=0,"Basic salary missing",IF(ISNA(MATCH($C4909,Departments!$A$5:$A$54,0)),"Department not on Departments sheet",IF(AND($I4909&lt;&gt;"",NOT(ISNUMBER($I4909))),"Date of birth is text, not a date",IF(AND($K4909&lt;&gt;"",NOT(ISNUMBER($K4909))),"Contract end is text, not a date","")))))</f>
        <v/>
      </c>
      <c r="AM4909" s="41">
        <f>IF($R4909=0,0,N($L4909)*(1+$Z4909+BonusMonths/12+IF($Q4909=1,0,EOSB))+N($M4909)+(N($L4909)+SI_Gross*N($M4909))*IF($Q4909=1,SI_O,SI_E))</f>
        <v/>
      </c>
      <c r="AN4909" s="41">
        <f>IF($R4909=0,0,(IF($Q4909=1,MedO,MedE+Ticket)+Training)/12)</f>
        <v/>
      </c>
    </row>
    <row r="4910">
      <c r="I4910" s="35" t="n"/>
      <c r="J4910" s="35" t="n"/>
      <c r="K4910" s="35" t="n"/>
      <c r="L4910" s="36" t="n"/>
      <c r="M4910" s="36" t="n"/>
      <c r="P4910" s="37" t="n"/>
      <c r="Q4910" s="38">
        <f>IF($C4910="",0,IF(OR(LOWER(TRIM($G4910))="omani",LOWER(TRIM($G4910))="oman",LOWER(TRIM($G4910))="om",LOWER(TRIM($G4910))="local"),1,0))</f>
        <v/>
      </c>
      <c r="R4910" s="38">
        <f>IF($C4910="",0,IF(OR(ISNUMBER(SEARCH("resign",$N4910)),ISNUMBER(SEARCH("terminat",$N4910)),ISNUMBER(SEARCH("inactive",$N4910)),ISNUMBER(SEARCH("vacan",$N4910)),ISNUMBER(SEARCH("deceased",$N4910)),ISNUMBER(SEARCH("separated",$N4910))),0,1))</f>
        <v/>
      </c>
      <c r="S4910">
        <f>IF(OR($R4910=0,NOT(ISNUMBER($I4910))),"",IFERROR(DATEDIF($I4910,DATE(FY,1,1),"y"),""))</f>
        <v/>
      </c>
      <c r="T4910">
        <f>IF(OR($R4910=0,NOT(ISNUMBER($J4910))),"",IFERROR(DATEDIF($J4910,DATE(FY,1,1),"y"),0))</f>
        <v/>
      </c>
      <c r="U4910" s="38">
        <f>IF(OR($R4910=0,NOT(ISNUMBER($I4910))),0,IF(YEAR($I4910)+IF($Q4910=1,RetAgeO,RetAgeE)=FY,MONTH($I4910),IF(YEAR($I4910)+IF($Q4910=1,RetAgeO,RetAgeE)&lt;FY,1,0)))</f>
        <v/>
      </c>
      <c r="V4910" s="38">
        <f>IF(OR($R4910=0,NOT(ISNUMBER($K4910))),0,IF(YEAR($K4910)=FY,MONTH($K4910),IF(YEAR($K4910)&lt;FY,1,0)))</f>
        <v/>
      </c>
      <c r="W4910" s="38">
        <f>IF($R4910=0,0,MIN(12,IF(AND(ISNUMBER($O4910),$O4910&gt;=1,$O4910&lt;=12),INT($O4910),12),IF(AND(RetireExit="Yes",$U4910&gt;0),$U4910,12),IF(AND(ContractExit="Yes",$V4910&gt;0),$V4910,12)))</f>
        <v/>
      </c>
      <c r="X4910" s="37">
        <f>IF(ISNUMBER($P4910),$P4910,IncPct)</f>
        <v/>
      </c>
      <c r="Y4910" s="39">
        <f>IF($W4910=0,0,MAX(0,MIN($W4910,IncMonth-1))+MAX(0,$W4910-IncMonth+1)*(1+$X4910))</f>
        <v/>
      </c>
      <c r="Z4910" s="40">
        <f>IF($C4910="",0,IFERROR(INDEX(Departments!$B$5:$B$54,MATCH($C4910,Departments!$A$5:$A$54,0)),0))</f>
        <v/>
      </c>
      <c r="AA4910" s="41">
        <f>N($L4910)*$Y4910</f>
        <v/>
      </c>
      <c r="AB4910" s="41">
        <f>N($M4910)*$Y4910</f>
        <v/>
      </c>
      <c r="AC4910" s="41">
        <f>$AA4910*$Z4910</f>
        <v/>
      </c>
      <c r="AD4910" s="41">
        <f>$AA4910*BonusMonths/12</f>
        <v/>
      </c>
      <c r="AE4910" s="41">
        <f>($AA4910+SI_Gross*$AB4910)*IF($Q4910=1,SI_O,SI_E)</f>
        <v/>
      </c>
      <c r="AF4910" s="41">
        <f>IF($Q4910=1,0,$AA4910*EOSB)</f>
        <v/>
      </c>
      <c r="AG4910" s="41">
        <f>$AN4910*$W4910</f>
        <v/>
      </c>
      <c r="AH4910" s="41">
        <f>SUM($AA4910:$AG4910)</f>
        <v/>
      </c>
      <c r="AI4910" s="41">
        <f>12*($AM4910+$AN4910)</f>
        <v/>
      </c>
      <c r="AJ4910" s="41">
        <f>$AM4910*((IncMonth-1)+(13-IncMonth)*(1+$X4910))+12*$AN4910</f>
        <v/>
      </c>
      <c r="AK4910" s="41">
        <f>IF($R4910=1,N($L4910)+N($M4910),0)</f>
        <v/>
      </c>
      <c r="AL4910">
        <f>IF($C4910="","",IF(N($L4910)&lt;=0,"Basic salary missing",IF(ISNA(MATCH($C4910,Departments!$A$5:$A$54,0)),"Department not on Departments sheet",IF(AND($I4910&lt;&gt;"",NOT(ISNUMBER($I4910))),"Date of birth is text, not a date",IF(AND($K4910&lt;&gt;"",NOT(ISNUMBER($K4910))),"Contract end is text, not a date","")))))</f>
        <v/>
      </c>
      <c r="AM4910" s="41">
        <f>IF($R4910=0,0,N($L4910)*(1+$Z4910+BonusMonths/12+IF($Q4910=1,0,EOSB))+N($M4910)+(N($L4910)+SI_Gross*N($M4910))*IF($Q4910=1,SI_O,SI_E))</f>
        <v/>
      </c>
      <c r="AN4910" s="41">
        <f>IF($R4910=0,0,(IF($Q4910=1,MedO,MedE+Ticket)+Training)/12)</f>
        <v/>
      </c>
    </row>
    <row r="4911">
      <c r="I4911" s="35" t="n"/>
      <c r="J4911" s="35" t="n"/>
      <c r="K4911" s="35" t="n"/>
      <c r="L4911" s="36" t="n"/>
      <c r="M4911" s="36" t="n"/>
      <c r="P4911" s="37" t="n"/>
      <c r="Q4911" s="38">
        <f>IF($C4911="",0,IF(OR(LOWER(TRIM($G4911))="omani",LOWER(TRIM($G4911))="oman",LOWER(TRIM($G4911))="om",LOWER(TRIM($G4911))="local"),1,0))</f>
        <v/>
      </c>
      <c r="R4911" s="38">
        <f>IF($C4911="",0,IF(OR(ISNUMBER(SEARCH("resign",$N4911)),ISNUMBER(SEARCH("terminat",$N4911)),ISNUMBER(SEARCH("inactive",$N4911)),ISNUMBER(SEARCH("vacan",$N4911)),ISNUMBER(SEARCH("deceased",$N4911)),ISNUMBER(SEARCH("separated",$N4911))),0,1))</f>
        <v/>
      </c>
      <c r="S4911">
        <f>IF(OR($R4911=0,NOT(ISNUMBER($I4911))),"",IFERROR(DATEDIF($I4911,DATE(FY,1,1),"y"),""))</f>
        <v/>
      </c>
      <c r="T4911">
        <f>IF(OR($R4911=0,NOT(ISNUMBER($J4911))),"",IFERROR(DATEDIF($J4911,DATE(FY,1,1),"y"),0))</f>
        <v/>
      </c>
      <c r="U4911" s="38">
        <f>IF(OR($R4911=0,NOT(ISNUMBER($I4911))),0,IF(YEAR($I4911)+IF($Q4911=1,RetAgeO,RetAgeE)=FY,MONTH($I4911),IF(YEAR($I4911)+IF($Q4911=1,RetAgeO,RetAgeE)&lt;FY,1,0)))</f>
        <v/>
      </c>
      <c r="V4911" s="38">
        <f>IF(OR($R4911=0,NOT(ISNUMBER($K4911))),0,IF(YEAR($K4911)=FY,MONTH($K4911),IF(YEAR($K4911)&lt;FY,1,0)))</f>
        <v/>
      </c>
      <c r="W4911" s="38">
        <f>IF($R4911=0,0,MIN(12,IF(AND(ISNUMBER($O4911),$O4911&gt;=1,$O4911&lt;=12),INT($O4911),12),IF(AND(RetireExit="Yes",$U4911&gt;0),$U4911,12),IF(AND(ContractExit="Yes",$V4911&gt;0),$V4911,12)))</f>
        <v/>
      </c>
      <c r="X4911" s="37">
        <f>IF(ISNUMBER($P4911),$P4911,IncPct)</f>
        <v/>
      </c>
      <c r="Y4911" s="39">
        <f>IF($W4911=0,0,MAX(0,MIN($W4911,IncMonth-1))+MAX(0,$W4911-IncMonth+1)*(1+$X4911))</f>
        <v/>
      </c>
      <c r="Z4911" s="40">
        <f>IF($C4911="",0,IFERROR(INDEX(Departments!$B$5:$B$54,MATCH($C4911,Departments!$A$5:$A$54,0)),0))</f>
        <v/>
      </c>
      <c r="AA4911" s="41">
        <f>N($L4911)*$Y4911</f>
        <v/>
      </c>
      <c r="AB4911" s="41">
        <f>N($M4911)*$Y4911</f>
        <v/>
      </c>
      <c r="AC4911" s="41">
        <f>$AA4911*$Z4911</f>
        <v/>
      </c>
      <c r="AD4911" s="41">
        <f>$AA4911*BonusMonths/12</f>
        <v/>
      </c>
      <c r="AE4911" s="41">
        <f>($AA4911+SI_Gross*$AB4911)*IF($Q4911=1,SI_O,SI_E)</f>
        <v/>
      </c>
      <c r="AF4911" s="41">
        <f>IF($Q4911=1,0,$AA4911*EOSB)</f>
        <v/>
      </c>
      <c r="AG4911" s="41">
        <f>$AN4911*$W4911</f>
        <v/>
      </c>
      <c r="AH4911" s="41">
        <f>SUM($AA4911:$AG4911)</f>
        <v/>
      </c>
      <c r="AI4911" s="41">
        <f>12*($AM4911+$AN4911)</f>
        <v/>
      </c>
      <c r="AJ4911" s="41">
        <f>$AM4911*((IncMonth-1)+(13-IncMonth)*(1+$X4911))+12*$AN4911</f>
        <v/>
      </c>
      <c r="AK4911" s="41">
        <f>IF($R4911=1,N($L4911)+N($M4911),0)</f>
        <v/>
      </c>
      <c r="AL4911">
        <f>IF($C4911="","",IF(N($L4911)&lt;=0,"Basic salary missing",IF(ISNA(MATCH($C4911,Departments!$A$5:$A$54,0)),"Department not on Departments sheet",IF(AND($I4911&lt;&gt;"",NOT(ISNUMBER($I4911))),"Date of birth is text, not a date",IF(AND($K4911&lt;&gt;"",NOT(ISNUMBER($K4911))),"Contract end is text, not a date","")))))</f>
        <v/>
      </c>
      <c r="AM4911" s="41">
        <f>IF($R4911=0,0,N($L4911)*(1+$Z4911+BonusMonths/12+IF($Q4911=1,0,EOSB))+N($M4911)+(N($L4911)+SI_Gross*N($M4911))*IF($Q4911=1,SI_O,SI_E))</f>
        <v/>
      </c>
      <c r="AN4911" s="41">
        <f>IF($R4911=0,0,(IF($Q4911=1,MedO,MedE+Ticket)+Training)/12)</f>
        <v/>
      </c>
    </row>
    <row r="4912">
      <c r="I4912" s="35" t="n"/>
      <c r="J4912" s="35" t="n"/>
      <c r="K4912" s="35" t="n"/>
      <c r="L4912" s="36" t="n"/>
      <c r="M4912" s="36" t="n"/>
      <c r="P4912" s="37" t="n"/>
      <c r="Q4912" s="38">
        <f>IF($C4912="",0,IF(OR(LOWER(TRIM($G4912))="omani",LOWER(TRIM($G4912))="oman",LOWER(TRIM($G4912))="om",LOWER(TRIM($G4912))="local"),1,0))</f>
        <v/>
      </c>
      <c r="R4912" s="38">
        <f>IF($C4912="",0,IF(OR(ISNUMBER(SEARCH("resign",$N4912)),ISNUMBER(SEARCH("terminat",$N4912)),ISNUMBER(SEARCH("inactive",$N4912)),ISNUMBER(SEARCH("vacan",$N4912)),ISNUMBER(SEARCH("deceased",$N4912)),ISNUMBER(SEARCH("separated",$N4912))),0,1))</f>
        <v/>
      </c>
      <c r="S4912">
        <f>IF(OR($R4912=0,NOT(ISNUMBER($I4912))),"",IFERROR(DATEDIF($I4912,DATE(FY,1,1),"y"),""))</f>
        <v/>
      </c>
      <c r="T4912">
        <f>IF(OR($R4912=0,NOT(ISNUMBER($J4912))),"",IFERROR(DATEDIF($J4912,DATE(FY,1,1),"y"),0))</f>
        <v/>
      </c>
      <c r="U4912" s="38">
        <f>IF(OR($R4912=0,NOT(ISNUMBER($I4912))),0,IF(YEAR($I4912)+IF($Q4912=1,RetAgeO,RetAgeE)=FY,MONTH($I4912),IF(YEAR($I4912)+IF($Q4912=1,RetAgeO,RetAgeE)&lt;FY,1,0)))</f>
        <v/>
      </c>
      <c r="V4912" s="38">
        <f>IF(OR($R4912=0,NOT(ISNUMBER($K4912))),0,IF(YEAR($K4912)=FY,MONTH($K4912),IF(YEAR($K4912)&lt;FY,1,0)))</f>
        <v/>
      </c>
      <c r="W4912" s="38">
        <f>IF($R4912=0,0,MIN(12,IF(AND(ISNUMBER($O4912),$O4912&gt;=1,$O4912&lt;=12),INT($O4912),12),IF(AND(RetireExit="Yes",$U4912&gt;0),$U4912,12),IF(AND(ContractExit="Yes",$V4912&gt;0),$V4912,12)))</f>
        <v/>
      </c>
      <c r="X4912" s="37">
        <f>IF(ISNUMBER($P4912),$P4912,IncPct)</f>
        <v/>
      </c>
      <c r="Y4912" s="39">
        <f>IF($W4912=0,0,MAX(0,MIN($W4912,IncMonth-1))+MAX(0,$W4912-IncMonth+1)*(1+$X4912))</f>
        <v/>
      </c>
      <c r="Z4912" s="40">
        <f>IF($C4912="",0,IFERROR(INDEX(Departments!$B$5:$B$54,MATCH($C4912,Departments!$A$5:$A$54,0)),0))</f>
        <v/>
      </c>
      <c r="AA4912" s="41">
        <f>N($L4912)*$Y4912</f>
        <v/>
      </c>
      <c r="AB4912" s="41">
        <f>N($M4912)*$Y4912</f>
        <v/>
      </c>
      <c r="AC4912" s="41">
        <f>$AA4912*$Z4912</f>
        <v/>
      </c>
      <c r="AD4912" s="41">
        <f>$AA4912*BonusMonths/12</f>
        <v/>
      </c>
      <c r="AE4912" s="41">
        <f>($AA4912+SI_Gross*$AB4912)*IF($Q4912=1,SI_O,SI_E)</f>
        <v/>
      </c>
      <c r="AF4912" s="41">
        <f>IF($Q4912=1,0,$AA4912*EOSB)</f>
        <v/>
      </c>
      <c r="AG4912" s="41">
        <f>$AN4912*$W4912</f>
        <v/>
      </c>
      <c r="AH4912" s="41">
        <f>SUM($AA4912:$AG4912)</f>
        <v/>
      </c>
      <c r="AI4912" s="41">
        <f>12*($AM4912+$AN4912)</f>
        <v/>
      </c>
      <c r="AJ4912" s="41">
        <f>$AM4912*((IncMonth-1)+(13-IncMonth)*(1+$X4912))+12*$AN4912</f>
        <v/>
      </c>
      <c r="AK4912" s="41">
        <f>IF($R4912=1,N($L4912)+N($M4912),0)</f>
        <v/>
      </c>
      <c r="AL4912">
        <f>IF($C4912="","",IF(N($L4912)&lt;=0,"Basic salary missing",IF(ISNA(MATCH($C4912,Departments!$A$5:$A$54,0)),"Department not on Departments sheet",IF(AND($I4912&lt;&gt;"",NOT(ISNUMBER($I4912))),"Date of birth is text, not a date",IF(AND($K4912&lt;&gt;"",NOT(ISNUMBER($K4912))),"Contract end is text, not a date","")))))</f>
        <v/>
      </c>
      <c r="AM4912" s="41">
        <f>IF($R4912=0,0,N($L4912)*(1+$Z4912+BonusMonths/12+IF($Q4912=1,0,EOSB))+N($M4912)+(N($L4912)+SI_Gross*N($M4912))*IF($Q4912=1,SI_O,SI_E))</f>
        <v/>
      </c>
      <c r="AN4912" s="41">
        <f>IF($R4912=0,0,(IF($Q4912=1,MedO,MedE+Ticket)+Training)/12)</f>
        <v/>
      </c>
    </row>
    <row r="4913">
      <c r="I4913" s="35" t="n"/>
      <c r="J4913" s="35" t="n"/>
      <c r="K4913" s="35" t="n"/>
      <c r="L4913" s="36" t="n"/>
      <c r="M4913" s="36" t="n"/>
      <c r="P4913" s="37" t="n"/>
      <c r="Q4913" s="38">
        <f>IF($C4913="",0,IF(OR(LOWER(TRIM($G4913))="omani",LOWER(TRIM($G4913))="oman",LOWER(TRIM($G4913))="om",LOWER(TRIM($G4913))="local"),1,0))</f>
        <v/>
      </c>
      <c r="R4913" s="38">
        <f>IF($C4913="",0,IF(OR(ISNUMBER(SEARCH("resign",$N4913)),ISNUMBER(SEARCH("terminat",$N4913)),ISNUMBER(SEARCH("inactive",$N4913)),ISNUMBER(SEARCH("vacan",$N4913)),ISNUMBER(SEARCH("deceased",$N4913)),ISNUMBER(SEARCH("separated",$N4913))),0,1))</f>
        <v/>
      </c>
      <c r="S4913">
        <f>IF(OR($R4913=0,NOT(ISNUMBER($I4913))),"",IFERROR(DATEDIF($I4913,DATE(FY,1,1),"y"),""))</f>
        <v/>
      </c>
      <c r="T4913">
        <f>IF(OR($R4913=0,NOT(ISNUMBER($J4913))),"",IFERROR(DATEDIF($J4913,DATE(FY,1,1),"y"),0))</f>
        <v/>
      </c>
      <c r="U4913" s="38">
        <f>IF(OR($R4913=0,NOT(ISNUMBER($I4913))),0,IF(YEAR($I4913)+IF($Q4913=1,RetAgeO,RetAgeE)=FY,MONTH($I4913),IF(YEAR($I4913)+IF($Q4913=1,RetAgeO,RetAgeE)&lt;FY,1,0)))</f>
        <v/>
      </c>
      <c r="V4913" s="38">
        <f>IF(OR($R4913=0,NOT(ISNUMBER($K4913))),0,IF(YEAR($K4913)=FY,MONTH($K4913),IF(YEAR($K4913)&lt;FY,1,0)))</f>
        <v/>
      </c>
      <c r="W4913" s="38">
        <f>IF($R4913=0,0,MIN(12,IF(AND(ISNUMBER($O4913),$O4913&gt;=1,$O4913&lt;=12),INT($O4913),12),IF(AND(RetireExit="Yes",$U4913&gt;0),$U4913,12),IF(AND(ContractExit="Yes",$V4913&gt;0),$V4913,12)))</f>
        <v/>
      </c>
      <c r="X4913" s="37">
        <f>IF(ISNUMBER($P4913),$P4913,IncPct)</f>
        <v/>
      </c>
      <c r="Y4913" s="39">
        <f>IF($W4913=0,0,MAX(0,MIN($W4913,IncMonth-1))+MAX(0,$W4913-IncMonth+1)*(1+$X4913))</f>
        <v/>
      </c>
      <c r="Z4913" s="40">
        <f>IF($C4913="",0,IFERROR(INDEX(Departments!$B$5:$B$54,MATCH($C4913,Departments!$A$5:$A$54,0)),0))</f>
        <v/>
      </c>
      <c r="AA4913" s="41">
        <f>N($L4913)*$Y4913</f>
        <v/>
      </c>
      <c r="AB4913" s="41">
        <f>N($M4913)*$Y4913</f>
        <v/>
      </c>
      <c r="AC4913" s="41">
        <f>$AA4913*$Z4913</f>
        <v/>
      </c>
      <c r="AD4913" s="41">
        <f>$AA4913*BonusMonths/12</f>
        <v/>
      </c>
      <c r="AE4913" s="41">
        <f>($AA4913+SI_Gross*$AB4913)*IF($Q4913=1,SI_O,SI_E)</f>
        <v/>
      </c>
      <c r="AF4913" s="41">
        <f>IF($Q4913=1,0,$AA4913*EOSB)</f>
        <v/>
      </c>
      <c r="AG4913" s="41">
        <f>$AN4913*$W4913</f>
        <v/>
      </c>
      <c r="AH4913" s="41">
        <f>SUM($AA4913:$AG4913)</f>
        <v/>
      </c>
      <c r="AI4913" s="41">
        <f>12*($AM4913+$AN4913)</f>
        <v/>
      </c>
      <c r="AJ4913" s="41">
        <f>$AM4913*((IncMonth-1)+(13-IncMonth)*(1+$X4913))+12*$AN4913</f>
        <v/>
      </c>
      <c r="AK4913" s="41">
        <f>IF($R4913=1,N($L4913)+N($M4913),0)</f>
        <v/>
      </c>
      <c r="AL4913">
        <f>IF($C4913="","",IF(N($L4913)&lt;=0,"Basic salary missing",IF(ISNA(MATCH($C4913,Departments!$A$5:$A$54,0)),"Department not on Departments sheet",IF(AND($I4913&lt;&gt;"",NOT(ISNUMBER($I4913))),"Date of birth is text, not a date",IF(AND($K4913&lt;&gt;"",NOT(ISNUMBER($K4913))),"Contract end is text, not a date","")))))</f>
        <v/>
      </c>
      <c r="AM4913" s="41">
        <f>IF($R4913=0,0,N($L4913)*(1+$Z4913+BonusMonths/12+IF($Q4913=1,0,EOSB))+N($M4913)+(N($L4913)+SI_Gross*N($M4913))*IF($Q4913=1,SI_O,SI_E))</f>
        <v/>
      </c>
      <c r="AN4913" s="41">
        <f>IF($R4913=0,0,(IF($Q4913=1,MedO,MedE+Ticket)+Training)/12)</f>
        <v/>
      </c>
    </row>
    <row r="4914">
      <c r="I4914" s="35" t="n"/>
      <c r="J4914" s="35" t="n"/>
      <c r="K4914" s="35" t="n"/>
      <c r="L4914" s="36" t="n"/>
      <c r="M4914" s="36" t="n"/>
      <c r="P4914" s="37" t="n"/>
      <c r="Q4914" s="38">
        <f>IF($C4914="",0,IF(OR(LOWER(TRIM($G4914))="omani",LOWER(TRIM($G4914))="oman",LOWER(TRIM($G4914))="om",LOWER(TRIM($G4914))="local"),1,0))</f>
        <v/>
      </c>
      <c r="R4914" s="38">
        <f>IF($C4914="",0,IF(OR(ISNUMBER(SEARCH("resign",$N4914)),ISNUMBER(SEARCH("terminat",$N4914)),ISNUMBER(SEARCH("inactive",$N4914)),ISNUMBER(SEARCH("vacan",$N4914)),ISNUMBER(SEARCH("deceased",$N4914)),ISNUMBER(SEARCH("separated",$N4914))),0,1))</f>
        <v/>
      </c>
      <c r="S4914">
        <f>IF(OR($R4914=0,NOT(ISNUMBER($I4914))),"",IFERROR(DATEDIF($I4914,DATE(FY,1,1),"y"),""))</f>
        <v/>
      </c>
      <c r="T4914">
        <f>IF(OR($R4914=0,NOT(ISNUMBER($J4914))),"",IFERROR(DATEDIF($J4914,DATE(FY,1,1),"y"),0))</f>
        <v/>
      </c>
      <c r="U4914" s="38">
        <f>IF(OR($R4914=0,NOT(ISNUMBER($I4914))),0,IF(YEAR($I4914)+IF($Q4914=1,RetAgeO,RetAgeE)=FY,MONTH($I4914),IF(YEAR($I4914)+IF($Q4914=1,RetAgeO,RetAgeE)&lt;FY,1,0)))</f>
        <v/>
      </c>
      <c r="V4914" s="38">
        <f>IF(OR($R4914=0,NOT(ISNUMBER($K4914))),0,IF(YEAR($K4914)=FY,MONTH($K4914),IF(YEAR($K4914)&lt;FY,1,0)))</f>
        <v/>
      </c>
      <c r="W4914" s="38">
        <f>IF($R4914=0,0,MIN(12,IF(AND(ISNUMBER($O4914),$O4914&gt;=1,$O4914&lt;=12),INT($O4914),12),IF(AND(RetireExit="Yes",$U4914&gt;0),$U4914,12),IF(AND(ContractExit="Yes",$V4914&gt;0),$V4914,12)))</f>
        <v/>
      </c>
      <c r="X4914" s="37">
        <f>IF(ISNUMBER($P4914),$P4914,IncPct)</f>
        <v/>
      </c>
      <c r="Y4914" s="39">
        <f>IF($W4914=0,0,MAX(0,MIN($W4914,IncMonth-1))+MAX(0,$W4914-IncMonth+1)*(1+$X4914))</f>
        <v/>
      </c>
      <c r="Z4914" s="40">
        <f>IF($C4914="",0,IFERROR(INDEX(Departments!$B$5:$B$54,MATCH($C4914,Departments!$A$5:$A$54,0)),0))</f>
        <v/>
      </c>
      <c r="AA4914" s="41">
        <f>N($L4914)*$Y4914</f>
        <v/>
      </c>
      <c r="AB4914" s="41">
        <f>N($M4914)*$Y4914</f>
        <v/>
      </c>
      <c r="AC4914" s="41">
        <f>$AA4914*$Z4914</f>
        <v/>
      </c>
      <c r="AD4914" s="41">
        <f>$AA4914*BonusMonths/12</f>
        <v/>
      </c>
      <c r="AE4914" s="41">
        <f>($AA4914+SI_Gross*$AB4914)*IF($Q4914=1,SI_O,SI_E)</f>
        <v/>
      </c>
      <c r="AF4914" s="41">
        <f>IF($Q4914=1,0,$AA4914*EOSB)</f>
        <v/>
      </c>
      <c r="AG4914" s="41">
        <f>$AN4914*$W4914</f>
        <v/>
      </c>
      <c r="AH4914" s="41">
        <f>SUM($AA4914:$AG4914)</f>
        <v/>
      </c>
      <c r="AI4914" s="41">
        <f>12*($AM4914+$AN4914)</f>
        <v/>
      </c>
      <c r="AJ4914" s="41">
        <f>$AM4914*((IncMonth-1)+(13-IncMonth)*(1+$X4914))+12*$AN4914</f>
        <v/>
      </c>
      <c r="AK4914" s="41">
        <f>IF($R4914=1,N($L4914)+N($M4914),0)</f>
        <v/>
      </c>
      <c r="AL4914">
        <f>IF($C4914="","",IF(N($L4914)&lt;=0,"Basic salary missing",IF(ISNA(MATCH($C4914,Departments!$A$5:$A$54,0)),"Department not on Departments sheet",IF(AND($I4914&lt;&gt;"",NOT(ISNUMBER($I4914))),"Date of birth is text, not a date",IF(AND($K4914&lt;&gt;"",NOT(ISNUMBER($K4914))),"Contract end is text, not a date","")))))</f>
        <v/>
      </c>
      <c r="AM4914" s="41">
        <f>IF($R4914=0,0,N($L4914)*(1+$Z4914+BonusMonths/12+IF($Q4914=1,0,EOSB))+N($M4914)+(N($L4914)+SI_Gross*N($M4914))*IF($Q4914=1,SI_O,SI_E))</f>
        <v/>
      </c>
      <c r="AN4914" s="41">
        <f>IF($R4914=0,0,(IF($Q4914=1,MedO,MedE+Ticket)+Training)/12)</f>
        <v/>
      </c>
    </row>
    <row r="4915">
      <c r="I4915" s="35" t="n"/>
      <c r="J4915" s="35" t="n"/>
      <c r="K4915" s="35" t="n"/>
      <c r="L4915" s="36" t="n"/>
      <c r="M4915" s="36" t="n"/>
      <c r="P4915" s="37" t="n"/>
      <c r="Q4915" s="38">
        <f>IF($C4915="",0,IF(OR(LOWER(TRIM($G4915))="omani",LOWER(TRIM($G4915))="oman",LOWER(TRIM($G4915))="om",LOWER(TRIM($G4915))="local"),1,0))</f>
        <v/>
      </c>
      <c r="R4915" s="38">
        <f>IF($C4915="",0,IF(OR(ISNUMBER(SEARCH("resign",$N4915)),ISNUMBER(SEARCH("terminat",$N4915)),ISNUMBER(SEARCH("inactive",$N4915)),ISNUMBER(SEARCH("vacan",$N4915)),ISNUMBER(SEARCH("deceased",$N4915)),ISNUMBER(SEARCH("separated",$N4915))),0,1))</f>
        <v/>
      </c>
      <c r="S4915">
        <f>IF(OR($R4915=0,NOT(ISNUMBER($I4915))),"",IFERROR(DATEDIF($I4915,DATE(FY,1,1),"y"),""))</f>
        <v/>
      </c>
      <c r="T4915">
        <f>IF(OR($R4915=0,NOT(ISNUMBER($J4915))),"",IFERROR(DATEDIF($J4915,DATE(FY,1,1),"y"),0))</f>
        <v/>
      </c>
      <c r="U4915" s="38">
        <f>IF(OR($R4915=0,NOT(ISNUMBER($I4915))),0,IF(YEAR($I4915)+IF($Q4915=1,RetAgeO,RetAgeE)=FY,MONTH($I4915),IF(YEAR($I4915)+IF($Q4915=1,RetAgeO,RetAgeE)&lt;FY,1,0)))</f>
        <v/>
      </c>
      <c r="V4915" s="38">
        <f>IF(OR($R4915=0,NOT(ISNUMBER($K4915))),0,IF(YEAR($K4915)=FY,MONTH($K4915),IF(YEAR($K4915)&lt;FY,1,0)))</f>
        <v/>
      </c>
      <c r="W4915" s="38">
        <f>IF($R4915=0,0,MIN(12,IF(AND(ISNUMBER($O4915),$O4915&gt;=1,$O4915&lt;=12),INT($O4915),12),IF(AND(RetireExit="Yes",$U4915&gt;0),$U4915,12),IF(AND(ContractExit="Yes",$V4915&gt;0),$V4915,12)))</f>
        <v/>
      </c>
      <c r="X4915" s="37">
        <f>IF(ISNUMBER($P4915),$P4915,IncPct)</f>
        <v/>
      </c>
      <c r="Y4915" s="39">
        <f>IF($W4915=0,0,MAX(0,MIN($W4915,IncMonth-1))+MAX(0,$W4915-IncMonth+1)*(1+$X4915))</f>
        <v/>
      </c>
      <c r="Z4915" s="40">
        <f>IF($C4915="",0,IFERROR(INDEX(Departments!$B$5:$B$54,MATCH($C4915,Departments!$A$5:$A$54,0)),0))</f>
        <v/>
      </c>
      <c r="AA4915" s="41">
        <f>N($L4915)*$Y4915</f>
        <v/>
      </c>
      <c r="AB4915" s="41">
        <f>N($M4915)*$Y4915</f>
        <v/>
      </c>
      <c r="AC4915" s="41">
        <f>$AA4915*$Z4915</f>
        <v/>
      </c>
      <c r="AD4915" s="41">
        <f>$AA4915*BonusMonths/12</f>
        <v/>
      </c>
      <c r="AE4915" s="41">
        <f>($AA4915+SI_Gross*$AB4915)*IF($Q4915=1,SI_O,SI_E)</f>
        <v/>
      </c>
      <c r="AF4915" s="41">
        <f>IF($Q4915=1,0,$AA4915*EOSB)</f>
        <v/>
      </c>
      <c r="AG4915" s="41">
        <f>$AN4915*$W4915</f>
        <v/>
      </c>
      <c r="AH4915" s="41">
        <f>SUM($AA4915:$AG4915)</f>
        <v/>
      </c>
      <c r="AI4915" s="41">
        <f>12*($AM4915+$AN4915)</f>
        <v/>
      </c>
      <c r="AJ4915" s="41">
        <f>$AM4915*((IncMonth-1)+(13-IncMonth)*(1+$X4915))+12*$AN4915</f>
        <v/>
      </c>
      <c r="AK4915" s="41">
        <f>IF($R4915=1,N($L4915)+N($M4915),0)</f>
        <v/>
      </c>
      <c r="AL4915">
        <f>IF($C4915="","",IF(N($L4915)&lt;=0,"Basic salary missing",IF(ISNA(MATCH($C4915,Departments!$A$5:$A$54,0)),"Department not on Departments sheet",IF(AND($I4915&lt;&gt;"",NOT(ISNUMBER($I4915))),"Date of birth is text, not a date",IF(AND($K4915&lt;&gt;"",NOT(ISNUMBER($K4915))),"Contract end is text, not a date","")))))</f>
        <v/>
      </c>
      <c r="AM4915" s="41">
        <f>IF($R4915=0,0,N($L4915)*(1+$Z4915+BonusMonths/12+IF($Q4915=1,0,EOSB))+N($M4915)+(N($L4915)+SI_Gross*N($M4915))*IF($Q4915=1,SI_O,SI_E))</f>
        <v/>
      </c>
      <c r="AN4915" s="41">
        <f>IF($R4915=0,0,(IF($Q4915=1,MedO,MedE+Ticket)+Training)/12)</f>
        <v/>
      </c>
    </row>
    <row r="4916">
      <c r="I4916" s="35" t="n"/>
      <c r="J4916" s="35" t="n"/>
      <c r="K4916" s="35" t="n"/>
      <c r="L4916" s="36" t="n"/>
      <c r="M4916" s="36" t="n"/>
      <c r="P4916" s="37" t="n"/>
      <c r="Q4916" s="38">
        <f>IF($C4916="",0,IF(OR(LOWER(TRIM($G4916))="omani",LOWER(TRIM($G4916))="oman",LOWER(TRIM($G4916))="om",LOWER(TRIM($G4916))="local"),1,0))</f>
        <v/>
      </c>
      <c r="R4916" s="38">
        <f>IF($C4916="",0,IF(OR(ISNUMBER(SEARCH("resign",$N4916)),ISNUMBER(SEARCH("terminat",$N4916)),ISNUMBER(SEARCH("inactive",$N4916)),ISNUMBER(SEARCH("vacan",$N4916)),ISNUMBER(SEARCH("deceased",$N4916)),ISNUMBER(SEARCH("separated",$N4916))),0,1))</f>
        <v/>
      </c>
      <c r="S4916">
        <f>IF(OR($R4916=0,NOT(ISNUMBER($I4916))),"",IFERROR(DATEDIF($I4916,DATE(FY,1,1),"y"),""))</f>
        <v/>
      </c>
      <c r="T4916">
        <f>IF(OR($R4916=0,NOT(ISNUMBER($J4916))),"",IFERROR(DATEDIF($J4916,DATE(FY,1,1),"y"),0))</f>
        <v/>
      </c>
      <c r="U4916" s="38">
        <f>IF(OR($R4916=0,NOT(ISNUMBER($I4916))),0,IF(YEAR($I4916)+IF($Q4916=1,RetAgeO,RetAgeE)=FY,MONTH($I4916),IF(YEAR($I4916)+IF($Q4916=1,RetAgeO,RetAgeE)&lt;FY,1,0)))</f>
        <v/>
      </c>
      <c r="V4916" s="38">
        <f>IF(OR($R4916=0,NOT(ISNUMBER($K4916))),0,IF(YEAR($K4916)=FY,MONTH($K4916),IF(YEAR($K4916)&lt;FY,1,0)))</f>
        <v/>
      </c>
      <c r="W4916" s="38">
        <f>IF($R4916=0,0,MIN(12,IF(AND(ISNUMBER($O4916),$O4916&gt;=1,$O4916&lt;=12),INT($O4916),12),IF(AND(RetireExit="Yes",$U4916&gt;0),$U4916,12),IF(AND(ContractExit="Yes",$V4916&gt;0),$V4916,12)))</f>
        <v/>
      </c>
      <c r="X4916" s="37">
        <f>IF(ISNUMBER($P4916),$P4916,IncPct)</f>
        <v/>
      </c>
      <c r="Y4916" s="39">
        <f>IF($W4916=0,0,MAX(0,MIN($W4916,IncMonth-1))+MAX(0,$W4916-IncMonth+1)*(1+$X4916))</f>
        <v/>
      </c>
      <c r="Z4916" s="40">
        <f>IF($C4916="",0,IFERROR(INDEX(Departments!$B$5:$B$54,MATCH($C4916,Departments!$A$5:$A$54,0)),0))</f>
        <v/>
      </c>
      <c r="AA4916" s="41">
        <f>N($L4916)*$Y4916</f>
        <v/>
      </c>
      <c r="AB4916" s="41">
        <f>N($M4916)*$Y4916</f>
        <v/>
      </c>
      <c r="AC4916" s="41">
        <f>$AA4916*$Z4916</f>
        <v/>
      </c>
      <c r="AD4916" s="41">
        <f>$AA4916*BonusMonths/12</f>
        <v/>
      </c>
      <c r="AE4916" s="41">
        <f>($AA4916+SI_Gross*$AB4916)*IF($Q4916=1,SI_O,SI_E)</f>
        <v/>
      </c>
      <c r="AF4916" s="41">
        <f>IF($Q4916=1,0,$AA4916*EOSB)</f>
        <v/>
      </c>
      <c r="AG4916" s="41">
        <f>$AN4916*$W4916</f>
        <v/>
      </c>
      <c r="AH4916" s="41">
        <f>SUM($AA4916:$AG4916)</f>
        <v/>
      </c>
      <c r="AI4916" s="41">
        <f>12*($AM4916+$AN4916)</f>
        <v/>
      </c>
      <c r="AJ4916" s="41">
        <f>$AM4916*((IncMonth-1)+(13-IncMonth)*(1+$X4916))+12*$AN4916</f>
        <v/>
      </c>
      <c r="AK4916" s="41">
        <f>IF($R4916=1,N($L4916)+N($M4916),0)</f>
        <v/>
      </c>
      <c r="AL4916">
        <f>IF($C4916="","",IF(N($L4916)&lt;=0,"Basic salary missing",IF(ISNA(MATCH($C4916,Departments!$A$5:$A$54,0)),"Department not on Departments sheet",IF(AND($I4916&lt;&gt;"",NOT(ISNUMBER($I4916))),"Date of birth is text, not a date",IF(AND($K4916&lt;&gt;"",NOT(ISNUMBER($K4916))),"Contract end is text, not a date","")))))</f>
        <v/>
      </c>
      <c r="AM4916" s="41">
        <f>IF($R4916=0,0,N($L4916)*(1+$Z4916+BonusMonths/12+IF($Q4916=1,0,EOSB))+N($M4916)+(N($L4916)+SI_Gross*N($M4916))*IF($Q4916=1,SI_O,SI_E))</f>
        <v/>
      </c>
      <c r="AN4916" s="41">
        <f>IF($R4916=0,0,(IF($Q4916=1,MedO,MedE+Ticket)+Training)/12)</f>
        <v/>
      </c>
    </row>
    <row r="4917">
      <c r="I4917" s="35" t="n"/>
      <c r="J4917" s="35" t="n"/>
      <c r="K4917" s="35" t="n"/>
      <c r="L4917" s="36" t="n"/>
      <c r="M4917" s="36" t="n"/>
      <c r="P4917" s="37" t="n"/>
      <c r="Q4917" s="38">
        <f>IF($C4917="",0,IF(OR(LOWER(TRIM($G4917))="omani",LOWER(TRIM($G4917))="oman",LOWER(TRIM($G4917))="om",LOWER(TRIM($G4917))="local"),1,0))</f>
        <v/>
      </c>
      <c r="R4917" s="38">
        <f>IF($C4917="",0,IF(OR(ISNUMBER(SEARCH("resign",$N4917)),ISNUMBER(SEARCH("terminat",$N4917)),ISNUMBER(SEARCH("inactive",$N4917)),ISNUMBER(SEARCH("vacan",$N4917)),ISNUMBER(SEARCH("deceased",$N4917)),ISNUMBER(SEARCH("separated",$N4917))),0,1))</f>
        <v/>
      </c>
      <c r="S4917">
        <f>IF(OR($R4917=0,NOT(ISNUMBER($I4917))),"",IFERROR(DATEDIF($I4917,DATE(FY,1,1),"y"),""))</f>
        <v/>
      </c>
      <c r="T4917">
        <f>IF(OR($R4917=0,NOT(ISNUMBER($J4917))),"",IFERROR(DATEDIF($J4917,DATE(FY,1,1),"y"),0))</f>
        <v/>
      </c>
      <c r="U4917" s="38">
        <f>IF(OR($R4917=0,NOT(ISNUMBER($I4917))),0,IF(YEAR($I4917)+IF($Q4917=1,RetAgeO,RetAgeE)=FY,MONTH($I4917),IF(YEAR($I4917)+IF($Q4917=1,RetAgeO,RetAgeE)&lt;FY,1,0)))</f>
        <v/>
      </c>
      <c r="V4917" s="38">
        <f>IF(OR($R4917=0,NOT(ISNUMBER($K4917))),0,IF(YEAR($K4917)=FY,MONTH($K4917),IF(YEAR($K4917)&lt;FY,1,0)))</f>
        <v/>
      </c>
      <c r="W4917" s="38">
        <f>IF($R4917=0,0,MIN(12,IF(AND(ISNUMBER($O4917),$O4917&gt;=1,$O4917&lt;=12),INT($O4917),12),IF(AND(RetireExit="Yes",$U4917&gt;0),$U4917,12),IF(AND(ContractExit="Yes",$V4917&gt;0),$V4917,12)))</f>
        <v/>
      </c>
      <c r="X4917" s="37">
        <f>IF(ISNUMBER($P4917),$P4917,IncPct)</f>
        <v/>
      </c>
      <c r="Y4917" s="39">
        <f>IF($W4917=0,0,MAX(0,MIN($W4917,IncMonth-1))+MAX(0,$W4917-IncMonth+1)*(1+$X4917))</f>
        <v/>
      </c>
      <c r="Z4917" s="40">
        <f>IF($C4917="",0,IFERROR(INDEX(Departments!$B$5:$B$54,MATCH($C4917,Departments!$A$5:$A$54,0)),0))</f>
        <v/>
      </c>
      <c r="AA4917" s="41">
        <f>N($L4917)*$Y4917</f>
        <v/>
      </c>
      <c r="AB4917" s="41">
        <f>N($M4917)*$Y4917</f>
        <v/>
      </c>
      <c r="AC4917" s="41">
        <f>$AA4917*$Z4917</f>
        <v/>
      </c>
      <c r="AD4917" s="41">
        <f>$AA4917*BonusMonths/12</f>
        <v/>
      </c>
      <c r="AE4917" s="41">
        <f>($AA4917+SI_Gross*$AB4917)*IF($Q4917=1,SI_O,SI_E)</f>
        <v/>
      </c>
      <c r="AF4917" s="41">
        <f>IF($Q4917=1,0,$AA4917*EOSB)</f>
        <v/>
      </c>
      <c r="AG4917" s="41">
        <f>$AN4917*$W4917</f>
        <v/>
      </c>
      <c r="AH4917" s="41">
        <f>SUM($AA4917:$AG4917)</f>
        <v/>
      </c>
      <c r="AI4917" s="41">
        <f>12*($AM4917+$AN4917)</f>
        <v/>
      </c>
      <c r="AJ4917" s="41">
        <f>$AM4917*((IncMonth-1)+(13-IncMonth)*(1+$X4917))+12*$AN4917</f>
        <v/>
      </c>
      <c r="AK4917" s="41">
        <f>IF($R4917=1,N($L4917)+N($M4917),0)</f>
        <v/>
      </c>
      <c r="AL4917">
        <f>IF($C4917="","",IF(N($L4917)&lt;=0,"Basic salary missing",IF(ISNA(MATCH($C4917,Departments!$A$5:$A$54,0)),"Department not on Departments sheet",IF(AND($I4917&lt;&gt;"",NOT(ISNUMBER($I4917))),"Date of birth is text, not a date",IF(AND($K4917&lt;&gt;"",NOT(ISNUMBER($K4917))),"Contract end is text, not a date","")))))</f>
        <v/>
      </c>
      <c r="AM4917" s="41">
        <f>IF($R4917=0,0,N($L4917)*(1+$Z4917+BonusMonths/12+IF($Q4917=1,0,EOSB))+N($M4917)+(N($L4917)+SI_Gross*N($M4917))*IF($Q4917=1,SI_O,SI_E))</f>
        <v/>
      </c>
      <c r="AN4917" s="41">
        <f>IF($R4917=0,0,(IF($Q4917=1,MedO,MedE+Ticket)+Training)/12)</f>
        <v/>
      </c>
    </row>
    <row r="4918">
      <c r="I4918" s="35" t="n"/>
      <c r="J4918" s="35" t="n"/>
      <c r="K4918" s="35" t="n"/>
      <c r="L4918" s="36" t="n"/>
      <c r="M4918" s="36" t="n"/>
      <c r="P4918" s="37" t="n"/>
      <c r="Q4918" s="38">
        <f>IF($C4918="",0,IF(OR(LOWER(TRIM($G4918))="omani",LOWER(TRIM($G4918))="oman",LOWER(TRIM($G4918))="om",LOWER(TRIM($G4918))="local"),1,0))</f>
        <v/>
      </c>
      <c r="R4918" s="38">
        <f>IF($C4918="",0,IF(OR(ISNUMBER(SEARCH("resign",$N4918)),ISNUMBER(SEARCH("terminat",$N4918)),ISNUMBER(SEARCH("inactive",$N4918)),ISNUMBER(SEARCH("vacan",$N4918)),ISNUMBER(SEARCH("deceased",$N4918)),ISNUMBER(SEARCH("separated",$N4918))),0,1))</f>
        <v/>
      </c>
      <c r="S4918">
        <f>IF(OR($R4918=0,NOT(ISNUMBER($I4918))),"",IFERROR(DATEDIF($I4918,DATE(FY,1,1),"y"),""))</f>
        <v/>
      </c>
      <c r="T4918">
        <f>IF(OR($R4918=0,NOT(ISNUMBER($J4918))),"",IFERROR(DATEDIF($J4918,DATE(FY,1,1),"y"),0))</f>
        <v/>
      </c>
      <c r="U4918" s="38">
        <f>IF(OR($R4918=0,NOT(ISNUMBER($I4918))),0,IF(YEAR($I4918)+IF($Q4918=1,RetAgeO,RetAgeE)=FY,MONTH($I4918),IF(YEAR($I4918)+IF($Q4918=1,RetAgeO,RetAgeE)&lt;FY,1,0)))</f>
        <v/>
      </c>
      <c r="V4918" s="38">
        <f>IF(OR($R4918=0,NOT(ISNUMBER($K4918))),0,IF(YEAR($K4918)=FY,MONTH($K4918),IF(YEAR($K4918)&lt;FY,1,0)))</f>
        <v/>
      </c>
      <c r="W4918" s="38">
        <f>IF($R4918=0,0,MIN(12,IF(AND(ISNUMBER($O4918),$O4918&gt;=1,$O4918&lt;=12),INT($O4918),12),IF(AND(RetireExit="Yes",$U4918&gt;0),$U4918,12),IF(AND(ContractExit="Yes",$V4918&gt;0),$V4918,12)))</f>
        <v/>
      </c>
      <c r="X4918" s="37">
        <f>IF(ISNUMBER($P4918),$P4918,IncPct)</f>
        <v/>
      </c>
      <c r="Y4918" s="39">
        <f>IF($W4918=0,0,MAX(0,MIN($W4918,IncMonth-1))+MAX(0,$W4918-IncMonth+1)*(1+$X4918))</f>
        <v/>
      </c>
      <c r="Z4918" s="40">
        <f>IF($C4918="",0,IFERROR(INDEX(Departments!$B$5:$B$54,MATCH($C4918,Departments!$A$5:$A$54,0)),0))</f>
        <v/>
      </c>
      <c r="AA4918" s="41">
        <f>N($L4918)*$Y4918</f>
        <v/>
      </c>
      <c r="AB4918" s="41">
        <f>N($M4918)*$Y4918</f>
        <v/>
      </c>
      <c r="AC4918" s="41">
        <f>$AA4918*$Z4918</f>
        <v/>
      </c>
      <c r="AD4918" s="41">
        <f>$AA4918*BonusMonths/12</f>
        <v/>
      </c>
      <c r="AE4918" s="41">
        <f>($AA4918+SI_Gross*$AB4918)*IF($Q4918=1,SI_O,SI_E)</f>
        <v/>
      </c>
      <c r="AF4918" s="41">
        <f>IF($Q4918=1,0,$AA4918*EOSB)</f>
        <v/>
      </c>
      <c r="AG4918" s="41">
        <f>$AN4918*$W4918</f>
        <v/>
      </c>
      <c r="AH4918" s="41">
        <f>SUM($AA4918:$AG4918)</f>
        <v/>
      </c>
      <c r="AI4918" s="41">
        <f>12*($AM4918+$AN4918)</f>
        <v/>
      </c>
      <c r="AJ4918" s="41">
        <f>$AM4918*((IncMonth-1)+(13-IncMonth)*(1+$X4918))+12*$AN4918</f>
        <v/>
      </c>
      <c r="AK4918" s="41">
        <f>IF($R4918=1,N($L4918)+N($M4918),0)</f>
        <v/>
      </c>
      <c r="AL4918">
        <f>IF($C4918="","",IF(N($L4918)&lt;=0,"Basic salary missing",IF(ISNA(MATCH($C4918,Departments!$A$5:$A$54,0)),"Department not on Departments sheet",IF(AND($I4918&lt;&gt;"",NOT(ISNUMBER($I4918))),"Date of birth is text, not a date",IF(AND($K4918&lt;&gt;"",NOT(ISNUMBER($K4918))),"Contract end is text, not a date","")))))</f>
        <v/>
      </c>
      <c r="AM4918" s="41">
        <f>IF($R4918=0,0,N($L4918)*(1+$Z4918+BonusMonths/12+IF($Q4918=1,0,EOSB))+N($M4918)+(N($L4918)+SI_Gross*N($M4918))*IF($Q4918=1,SI_O,SI_E))</f>
        <v/>
      </c>
      <c r="AN4918" s="41">
        <f>IF($R4918=0,0,(IF($Q4918=1,MedO,MedE+Ticket)+Training)/12)</f>
        <v/>
      </c>
    </row>
    <row r="4919">
      <c r="I4919" s="35" t="n"/>
      <c r="J4919" s="35" t="n"/>
      <c r="K4919" s="35" t="n"/>
      <c r="L4919" s="36" t="n"/>
      <c r="M4919" s="36" t="n"/>
      <c r="P4919" s="37" t="n"/>
      <c r="Q4919" s="38">
        <f>IF($C4919="",0,IF(OR(LOWER(TRIM($G4919))="omani",LOWER(TRIM($G4919))="oman",LOWER(TRIM($G4919))="om",LOWER(TRIM($G4919))="local"),1,0))</f>
        <v/>
      </c>
      <c r="R4919" s="38">
        <f>IF($C4919="",0,IF(OR(ISNUMBER(SEARCH("resign",$N4919)),ISNUMBER(SEARCH("terminat",$N4919)),ISNUMBER(SEARCH("inactive",$N4919)),ISNUMBER(SEARCH("vacan",$N4919)),ISNUMBER(SEARCH("deceased",$N4919)),ISNUMBER(SEARCH("separated",$N4919))),0,1))</f>
        <v/>
      </c>
      <c r="S4919">
        <f>IF(OR($R4919=0,NOT(ISNUMBER($I4919))),"",IFERROR(DATEDIF($I4919,DATE(FY,1,1),"y"),""))</f>
        <v/>
      </c>
      <c r="T4919">
        <f>IF(OR($R4919=0,NOT(ISNUMBER($J4919))),"",IFERROR(DATEDIF($J4919,DATE(FY,1,1),"y"),0))</f>
        <v/>
      </c>
      <c r="U4919" s="38">
        <f>IF(OR($R4919=0,NOT(ISNUMBER($I4919))),0,IF(YEAR($I4919)+IF($Q4919=1,RetAgeO,RetAgeE)=FY,MONTH($I4919),IF(YEAR($I4919)+IF($Q4919=1,RetAgeO,RetAgeE)&lt;FY,1,0)))</f>
        <v/>
      </c>
      <c r="V4919" s="38">
        <f>IF(OR($R4919=0,NOT(ISNUMBER($K4919))),0,IF(YEAR($K4919)=FY,MONTH($K4919),IF(YEAR($K4919)&lt;FY,1,0)))</f>
        <v/>
      </c>
      <c r="W4919" s="38">
        <f>IF($R4919=0,0,MIN(12,IF(AND(ISNUMBER($O4919),$O4919&gt;=1,$O4919&lt;=12),INT($O4919),12),IF(AND(RetireExit="Yes",$U4919&gt;0),$U4919,12),IF(AND(ContractExit="Yes",$V4919&gt;0),$V4919,12)))</f>
        <v/>
      </c>
      <c r="X4919" s="37">
        <f>IF(ISNUMBER($P4919),$P4919,IncPct)</f>
        <v/>
      </c>
      <c r="Y4919" s="39">
        <f>IF($W4919=0,0,MAX(0,MIN($W4919,IncMonth-1))+MAX(0,$W4919-IncMonth+1)*(1+$X4919))</f>
        <v/>
      </c>
      <c r="Z4919" s="40">
        <f>IF($C4919="",0,IFERROR(INDEX(Departments!$B$5:$B$54,MATCH($C4919,Departments!$A$5:$A$54,0)),0))</f>
        <v/>
      </c>
      <c r="AA4919" s="41">
        <f>N($L4919)*$Y4919</f>
        <v/>
      </c>
      <c r="AB4919" s="41">
        <f>N($M4919)*$Y4919</f>
        <v/>
      </c>
      <c r="AC4919" s="41">
        <f>$AA4919*$Z4919</f>
        <v/>
      </c>
      <c r="AD4919" s="41">
        <f>$AA4919*BonusMonths/12</f>
        <v/>
      </c>
      <c r="AE4919" s="41">
        <f>($AA4919+SI_Gross*$AB4919)*IF($Q4919=1,SI_O,SI_E)</f>
        <v/>
      </c>
      <c r="AF4919" s="41">
        <f>IF($Q4919=1,0,$AA4919*EOSB)</f>
        <v/>
      </c>
      <c r="AG4919" s="41">
        <f>$AN4919*$W4919</f>
        <v/>
      </c>
      <c r="AH4919" s="41">
        <f>SUM($AA4919:$AG4919)</f>
        <v/>
      </c>
      <c r="AI4919" s="41">
        <f>12*($AM4919+$AN4919)</f>
        <v/>
      </c>
      <c r="AJ4919" s="41">
        <f>$AM4919*((IncMonth-1)+(13-IncMonth)*(1+$X4919))+12*$AN4919</f>
        <v/>
      </c>
      <c r="AK4919" s="41">
        <f>IF($R4919=1,N($L4919)+N($M4919),0)</f>
        <v/>
      </c>
      <c r="AL4919">
        <f>IF($C4919="","",IF(N($L4919)&lt;=0,"Basic salary missing",IF(ISNA(MATCH($C4919,Departments!$A$5:$A$54,0)),"Department not on Departments sheet",IF(AND($I4919&lt;&gt;"",NOT(ISNUMBER($I4919))),"Date of birth is text, not a date",IF(AND($K4919&lt;&gt;"",NOT(ISNUMBER($K4919))),"Contract end is text, not a date","")))))</f>
        <v/>
      </c>
      <c r="AM4919" s="41">
        <f>IF($R4919=0,0,N($L4919)*(1+$Z4919+BonusMonths/12+IF($Q4919=1,0,EOSB))+N($M4919)+(N($L4919)+SI_Gross*N($M4919))*IF($Q4919=1,SI_O,SI_E))</f>
        <v/>
      </c>
      <c r="AN4919" s="41">
        <f>IF($R4919=0,0,(IF($Q4919=1,MedO,MedE+Ticket)+Training)/12)</f>
        <v/>
      </c>
    </row>
    <row r="4920">
      <c r="I4920" s="35" t="n"/>
      <c r="J4920" s="35" t="n"/>
      <c r="K4920" s="35" t="n"/>
      <c r="L4920" s="36" t="n"/>
      <c r="M4920" s="36" t="n"/>
      <c r="P4920" s="37" t="n"/>
      <c r="Q4920" s="38">
        <f>IF($C4920="",0,IF(OR(LOWER(TRIM($G4920))="omani",LOWER(TRIM($G4920))="oman",LOWER(TRIM($G4920))="om",LOWER(TRIM($G4920))="local"),1,0))</f>
        <v/>
      </c>
      <c r="R4920" s="38">
        <f>IF($C4920="",0,IF(OR(ISNUMBER(SEARCH("resign",$N4920)),ISNUMBER(SEARCH("terminat",$N4920)),ISNUMBER(SEARCH("inactive",$N4920)),ISNUMBER(SEARCH("vacan",$N4920)),ISNUMBER(SEARCH("deceased",$N4920)),ISNUMBER(SEARCH("separated",$N4920))),0,1))</f>
        <v/>
      </c>
      <c r="S4920">
        <f>IF(OR($R4920=0,NOT(ISNUMBER($I4920))),"",IFERROR(DATEDIF($I4920,DATE(FY,1,1),"y"),""))</f>
        <v/>
      </c>
      <c r="T4920">
        <f>IF(OR($R4920=0,NOT(ISNUMBER($J4920))),"",IFERROR(DATEDIF($J4920,DATE(FY,1,1),"y"),0))</f>
        <v/>
      </c>
      <c r="U4920" s="38">
        <f>IF(OR($R4920=0,NOT(ISNUMBER($I4920))),0,IF(YEAR($I4920)+IF($Q4920=1,RetAgeO,RetAgeE)=FY,MONTH($I4920),IF(YEAR($I4920)+IF($Q4920=1,RetAgeO,RetAgeE)&lt;FY,1,0)))</f>
        <v/>
      </c>
      <c r="V4920" s="38">
        <f>IF(OR($R4920=0,NOT(ISNUMBER($K4920))),0,IF(YEAR($K4920)=FY,MONTH($K4920),IF(YEAR($K4920)&lt;FY,1,0)))</f>
        <v/>
      </c>
      <c r="W4920" s="38">
        <f>IF($R4920=0,0,MIN(12,IF(AND(ISNUMBER($O4920),$O4920&gt;=1,$O4920&lt;=12),INT($O4920),12),IF(AND(RetireExit="Yes",$U4920&gt;0),$U4920,12),IF(AND(ContractExit="Yes",$V4920&gt;0),$V4920,12)))</f>
        <v/>
      </c>
      <c r="X4920" s="37">
        <f>IF(ISNUMBER($P4920),$P4920,IncPct)</f>
        <v/>
      </c>
      <c r="Y4920" s="39">
        <f>IF($W4920=0,0,MAX(0,MIN($W4920,IncMonth-1))+MAX(0,$W4920-IncMonth+1)*(1+$X4920))</f>
        <v/>
      </c>
      <c r="Z4920" s="40">
        <f>IF($C4920="",0,IFERROR(INDEX(Departments!$B$5:$B$54,MATCH($C4920,Departments!$A$5:$A$54,0)),0))</f>
        <v/>
      </c>
      <c r="AA4920" s="41">
        <f>N($L4920)*$Y4920</f>
        <v/>
      </c>
      <c r="AB4920" s="41">
        <f>N($M4920)*$Y4920</f>
        <v/>
      </c>
      <c r="AC4920" s="41">
        <f>$AA4920*$Z4920</f>
        <v/>
      </c>
      <c r="AD4920" s="41">
        <f>$AA4920*BonusMonths/12</f>
        <v/>
      </c>
      <c r="AE4920" s="41">
        <f>($AA4920+SI_Gross*$AB4920)*IF($Q4920=1,SI_O,SI_E)</f>
        <v/>
      </c>
      <c r="AF4920" s="41">
        <f>IF($Q4920=1,0,$AA4920*EOSB)</f>
        <v/>
      </c>
      <c r="AG4920" s="41">
        <f>$AN4920*$W4920</f>
        <v/>
      </c>
      <c r="AH4920" s="41">
        <f>SUM($AA4920:$AG4920)</f>
        <v/>
      </c>
      <c r="AI4920" s="41">
        <f>12*($AM4920+$AN4920)</f>
        <v/>
      </c>
      <c r="AJ4920" s="41">
        <f>$AM4920*((IncMonth-1)+(13-IncMonth)*(1+$X4920))+12*$AN4920</f>
        <v/>
      </c>
      <c r="AK4920" s="41">
        <f>IF($R4920=1,N($L4920)+N($M4920),0)</f>
        <v/>
      </c>
      <c r="AL4920">
        <f>IF($C4920="","",IF(N($L4920)&lt;=0,"Basic salary missing",IF(ISNA(MATCH($C4920,Departments!$A$5:$A$54,0)),"Department not on Departments sheet",IF(AND($I4920&lt;&gt;"",NOT(ISNUMBER($I4920))),"Date of birth is text, not a date",IF(AND($K4920&lt;&gt;"",NOT(ISNUMBER($K4920))),"Contract end is text, not a date","")))))</f>
        <v/>
      </c>
      <c r="AM4920" s="41">
        <f>IF($R4920=0,0,N($L4920)*(1+$Z4920+BonusMonths/12+IF($Q4920=1,0,EOSB))+N($M4920)+(N($L4920)+SI_Gross*N($M4920))*IF($Q4920=1,SI_O,SI_E))</f>
        <v/>
      </c>
      <c r="AN4920" s="41">
        <f>IF($R4920=0,0,(IF($Q4920=1,MedO,MedE+Ticket)+Training)/12)</f>
        <v/>
      </c>
    </row>
    <row r="4921">
      <c r="I4921" s="35" t="n"/>
      <c r="J4921" s="35" t="n"/>
      <c r="K4921" s="35" t="n"/>
      <c r="L4921" s="36" t="n"/>
      <c r="M4921" s="36" t="n"/>
      <c r="P4921" s="37" t="n"/>
      <c r="Q4921" s="38">
        <f>IF($C4921="",0,IF(OR(LOWER(TRIM($G4921))="omani",LOWER(TRIM($G4921))="oman",LOWER(TRIM($G4921))="om",LOWER(TRIM($G4921))="local"),1,0))</f>
        <v/>
      </c>
      <c r="R4921" s="38">
        <f>IF($C4921="",0,IF(OR(ISNUMBER(SEARCH("resign",$N4921)),ISNUMBER(SEARCH("terminat",$N4921)),ISNUMBER(SEARCH("inactive",$N4921)),ISNUMBER(SEARCH("vacan",$N4921)),ISNUMBER(SEARCH("deceased",$N4921)),ISNUMBER(SEARCH("separated",$N4921))),0,1))</f>
        <v/>
      </c>
      <c r="S4921">
        <f>IF(OR($R4921=0,NOT(ISNUMBER($I4921))),"",IFERROR(DATEDIF($I4921,DATE(FY,1,1),"y"),""))</f>
        <v/>
      </c>
      <c r="T4921">
        <f>IF(OR($R4921=0,NOT(ISNUMBER($J4921))),"",IFERROR(DATEDIF($J4921,DATE(FY,1,1),"y"),0))</f>
        <v/>
      </c>
      <c r="U4921" s="38">
        <f>IF(OR($R4921=0,NOT(ISNUMBER($I4921))),0,IF(YEAR($I4921)+IF($Q4921=1,RetAgeO,RetAgeE)=FY,MONTH($I4921),IF(YEAR($I4921)+IF($Q4921=1,RetAgeO,RetAgeE)&lt;FY,1,0)))</f>
        <v/>
      </c>
      <c r="V4921" s="38">
        <f>IF(OR($R4921=0,NOT(ISNUMBER($K4921))),0,IF(YEAR($K4921)=FY,MONTH($K4921),IF(YEAR($K4921)&lt;FY,1,0)))</f>
        <v/>
      </c>
      <c r="W4921" s="38">
        <f>IF($R4921=0,0,MIN(12,IF(AND(ISNUMBER($O4921),$O4921&gt;=1,$O4921&lt;=12),INT($O4921),12),IF(AND(RetireExit="Yes",$U4921&gt;0),$U4921,12),IF(AND(ContractExit="Yes",$V4921&gt;0),$V4921,12)))</f>
        <v/>
      </c>
      <c r="X4921" s="37">
        <f>IF(ISNUMBER($P4921),$P4921,IncPct)</f>
        <v/>
      </c>
      <c r="Y4921" s="39">
        <f>IF($W4921=0,0,MAX(0,MIN($W4921,IncMonth-1))+MAX(0,$W4921-IncMonth+1)*(1+$X4921))</f>
        <v/>
      </c>
      <c r="Z4921" s="40">
        <f>IF($C4921="",0,IFERROR(INDEX(Departments!$B$5:$B$54,MATCH($C4921,Departments!$A$5:$A$54,0)),0))</f>
        <v/>
      </c>
      <c r="AA4921" s="41">
        <f>N($L4921)*$Y4921</f>
        <v/>
      </c>
      <c r="AB4921" s="41">
        <f>N($M4921)*$Y4921</f>
        <v/>
      </c>
      <c r="AC4921" s="41">
        <f>$AA4921*$Z4921</f>
        <v/>
      </c>
      <c r="AD4921" s="41">
        <f>$AA4921*BonusMonths/12</f>
        <v/>
      </c>
      <c r="AE4921" s="41">
        <f>($AA4921+SI_Gross*$AB4921)*IF($Q4921=1,SI_O,SI_E)</f>
        <v/>
      </c>
      <c r="AF4921" s="41">
        <f>IF($Q4921=1,0,$AA4921*EOSB)</f>
        <v/>
      </c>
      <c r="AG4921" s="41">
        <f>$AN4921*$W4921</f>
        <v/>
      </c>
      <c r="AH4921" s="41">
        <f>SUM($AA4921:$AG4921)</f>
        <v/>
      </c>
      <c r="AI4921" s="41">
        <f>12*($AM4921+$AN4921)</f>
        <v/>
      </c>
      <c r="AJ4921" s="41">
        <f>$AM4921*((IncMonth-1)+(13-IncMonth)*(1+$X4921))+12*$AN4921</f>
        <v/>
      </c>
      <c r="AK4921" s="41">
        <f>IF($R4921=1,N($L4921)+N($M4921),0)</f>
        <v/>
      </c>
      <c r="AL4921">
        <f>IF($C4921="","",IF(N($L4921)&lt;=0,"Basic salary missing",IF(ISNA(MATCH($C4921,Departments!$A$5:$A$54,0)),"Department not on Departments sheet",IF(AND($I4921&lt;&gt;"",NOT(ISNUMBER($I4921))),"Date of birth is text, not a date",IF(AND($K4921&lt;&gt;"",NOT(ISNUMBER($K4921))),"Contract end is text, not a date","")))))</f>
        <v/>
      </c>
      <c r="AM4921" s="41">
        <f>IF($R4921=0,0,N($L4921)*(1+$Z4921+BonusMonths/12+IF($Q4921=1,0,EOSB))+N($M4921)+(N($L4921)+SI_Gross*N($M4921))*IF($Q4921=1,SI_O,SI_E))</f>
        <v/>
      </c>
      <c r="AN4921" s="41">
        <f>IF($R4921=0,0,(IF($Q4921=1,MedO,MedE+Ticket)+Training)/12)</f>
        <v/>
      </c>
    </row>
    <row r="4922">
      <c r="I4922" s="35" t="n"/>
      <c r="J4922" s="35" t="n"/>
      <c r="K4922" s="35" t="n"/>
      <c r="L4922" s="36" t="n"/>
      <c r="M4922" s="36" t="n"/>
      <c r="P4922" s="37" t="n"/>
      <c r="Q4922" s="38">
        <f>IF($C4922="",0,IF(OR(LOWER(TRIM($G4922))="omani",LOWER(TRIM($G4922))="oman",LOWER(TRIM($G4922))="om",LOWER(TRIM($G4922))="local"),1,0))</f>
        <v/>
      </c>
      <c r="R4922" s="38">
        <f>IF($C4922="",0,IF(OR(ISNUMBER(SEARCH("resign",$N4922)),ISNUMBER(SEARCH("terminat",$N4922)),ISNUMBER(SEARCH("inactive",$N4922)),ISNUMBER(SEARCH("vacan",$N4922)),ISNUMBER(SEARCH("deceased",$N4922)),ISNUMBER(SEARCH("separated",$N4922))),0,1))</f>
        <v/>
      </c>
      <c r="S4922">
        <f>IF(OR($R4922=0,NOT(ISNUMBER($I4922))),"",IFERROR(DATEDIF($I4922,DATE(FY,1,1),"y"),""))</f>
        <v/>
      </c>
      <c r="T4922">
        <f>IF(OR($R4922=0,NOT(ISNUMBER($J4922))),"",IFERROR(DATEDIF($J4922,DATE(FY,1,1),"y"),0))</f>
        <v/>
      </c>
      <c r="U4922" s="38">
        <f>IF(OR($R4922=0,NOT(ISNUMBER($I4922))),0,IF(YEAR($I4922)+IF($Q4922=1,RetAgeO,RetAgeE)=FY,MONTH($I4922),IF(YEAR($I4922)+IF($Q4922=1,RetAgeO,RetAgeE)&lt;FY,1,0)))</f>
        <v/>
      </c>
      <c r="V4922" s="38">
        <f>IF(OR($R4922=0,NOT(ISNUMBER($K4922))),0,IF(YEAR($K4922)=FY,MONTH($K4922),IF(YEAR($K4922)&lt;FY,1,0)))</f>
        <v/>
      </c>
      <c r="W4922" s="38">
        <f>IF($R4922=0,0,MIN(12,IF(AND(ISNUMBER($O4922),$O4922&gt;=1,$O4922&lt;=12),INT($O4922),12),IF(AND(RetireExit="Yes",$U4922&gt;0),$U4922,12),IF(AND(ContractExit="Yes",$V4922&gt;0),$V4922,12)))</f>
        <v/>
      </c>
      <c r="X4922" s="37">
        <f>IF(ISNUMBER($P4922),$P4922,IncPct)</f>
        <v/>
      </c>
      <c r="Y4922" s="39">
        <f>IF($W4922=0,0,MAX(0,MIN($W4922,IncMonth-1))+MAX(0,$W4922-IncMonth+1)*(1+$X4922))</f>
        <v/>
      </c>
      <c r="Z4922" s="40">
        <f>IF($C4922="",0,IFERROR(INDEX(Departments!$B$5:$B$54,MATCH($C4922,Departments!$A$5:$A$54,0)),0))</f>
        <v/>
      </c>
      <c r="AA4922" s="41">
        <f>N($L4922)*$Y4922</f>
        <v/>
      </c>
      <c r="AB4922" s="41">
        <f>N($M4922)*$Y4922</f>
        <v/>
      </c>
      <c r="AC4922" s="41">
        <f>$AA4922*$Z4922</f>
        <v/>
      </c>
      <c r="AD4922" s="41">
        <f>$AA4922*BonusMonths/12</f>
        <v/>
      </c>
      <c r="AE4922" s="41">
        <f>($AA4922+SI_Gross*$AB4922)*IF($Q4922=1,SI_O,SI_E)</f>
        <v/>
      </c>
      <c r="AF4922" s="41">
        <f>IF($Q4922=1,0,$AA4922*EOSB)</f>
        <v/>
      </c>
      <c r="AG4922" s="41">
        <f>$AN4922*$W4922</f>
        <v/>
      </c>
      <c r="AH4922" s="41">
        <f>SUM($AA4922:$AG4922)</f>
        <v/>
      </c>
      <c r="AI4922" s="41">
        <f>12*($AM4922+$AN4922)</f>
        <v/>
      </c>
      <c r="AJ4922" s="41">
        <f>$AM4922*((IncMonth-1)+(13-IncMonth)*(1+$X4922))+12*$AN4922</f>
        <v/>
      </c>
      <c r="AK4922" s="41">
        <f>IF($R4922=1,N($L4922)+N($M4922),0)</f>
        <v/>
      </c>
      <c r="AL4922">
        <f>IF($C4922="","",IF(N($L4922)&lt;=0,"Basic salary missing",IF(ISNA(MATCH($C4922,Departments!$A$5:$A$54,0)),"Department not on Departments sheet",IF(AND($I4922&lt;&gt;"",NOT(ISNUMBER($I4922))),"Date of birth is text, not a date",IF(AND($K4922&lt;&gt;"",NOT(ISNUMBER($K4922))),"Contract end is text, not a date","")))))</f>
        <v/>
      </c>
      <c r="AM4922" s="41">
        <f>IF($R4922=0,0,N($L4922)*(1+$Z4922+BonusMonths/12+IF($Q4922=1,0,EOSB))+N($M4922)+(N($L4922)+SI_Gross*N($M4922))*IF($Q4922=1,SI_O,SI_E))</f>
        <v/>
      </c>
      <c r="AN4922" s="41">
        <f>IF($R4922=0,0,(IF($Q4922=1,MedO,MedE+Ticket)+Training)/12)</f>
        <v/>
      </c>
    </row>
    <row r="4923">
      <c r="I4923" s="35" t="n"/>
      <c r="J4923" s="35" t="n"/>
      <c r="K4923" s="35" t="n"/>
      <c r="L4923" s="36" t="n"/>
      <c r="M4923" s="36" t="n"/>
      <c r="P4923" s="37" t="n"/>
      <c r="Q4923" s="38">
        <f>IF($C4923="",0,IF(OR(LOWER(TRIM($G4923))="omani",LOWER(TRIM($G4923))="oman",LOWER(TRIM($G4923))="om",LOWER(TRIM($G4923))="local"),1,0))</f>
        <v/>
      </c>
      <c r="R4923" s="38">
        <f>IF($C4923="",0,IF(OR(ISNUMBER(SEARCH("resign",$N4923)),ISNUMBER(SEARCH("terminat",$N4923)),ISNUMBER(SEARCH("inactive",$N4923)),ISNUMBER(SEARCH("vacan",$N4923)),ISNUMBER(SEARCH("deceased",$N4923)),ISNUMBER(SEARCH("separated",$N4923))),0,1))</f>
        <v/>
      </c>
      <c r="S4923">
        <f>IF(OR($R4923=0,NOT(ISNUMBER($I4923))),"",IFERROR(DATEDIF($I4923,DATE(FY,1,1),"y"),""))</f>
        <v/>
      </c>
      <c r="T4923">
        <f>IF(OR($R4923=0,NOT(ISNUMBER($J4923))),"",IFERROR(DATEDIF($J4923,DATE(FY,1,1),"y"),0))</f>
        <v/>
      </c>
      <c r="U4923" s="38">
        <f>IF(OR($R4923=0,NOT(ISNUMBER($I4923))),0,IF(YEAR($I4923)+IF($Q4923=1,RetAgeO,RetAgeE)=FY,MONTH($I4923),IF(YEAR($I4923)+IF($Q4923=1,RetAgeO,RetAgeE)&lt;FY,1,0)))</f>
        <v/>
      </c>
      <c r="V4923" s="38">
        <f>IF(OR($R4923=0,NOT(ISNUMBER($K4923))),0,IF(YEAR($K4923)=FY,MONTH($K4923),IF(YEAR($K4923)&lt;FY,1,0)))</f>
        <v/>
      </c>
      <c r="W4923" s="38">
        <f>IF($R4923=0,0,MIN(12,IF(AND(ISNUMBER($O4923),$O4923&gt;=1,$O4923&lt;=12),INT($O4923),12),IF(AND(RetireExit="Yes",$U4923&gt;0),$U4923,12),IF(AND(ContractExit="Yes",$V4923&gt;0),$V4923,12)))</f>
        <v/>
      </c>
      <c r="X4923" s="37">
        <f>IF(ISNUMBER($P4923),$P4923,IncPct)</f>
        <v/>
      </c>
      <c r="Y4923" s="39">
        <f>IF($W4923=0,0,MAX(0,MIN($W4923,IncMonth-1))+MAX(0,$W4923-IncMonth+1)*(1+$X4923))</f>
        <v/>
      </c>
      <c r="Z4923" s="40">
        <f>IF($C4923="",0,IFERROR(INDEX(Departments!$B$5:$B$54,MATCH($C4923,Departments!$A$5:$A$54,0)),0))</f>
        <v/>
      </c>
      <c r="AA4923" s="41">
        <f>N($L4923)*$Y4923</f>
        <v/>
      </c>
      <c r="AB4923" s="41">
        <f>N($M4923)*$Y4923</f>
        <v/>
      </c>
      <c r="AC4923" s="41">
        <f>$AA4923*$Z4923</f>
        <v/>
      </c>
      <c r="AD4923" s="41">
        <f>$AA4923*BonusMonths/12</f>
        <v/>
      </c>
      <c r="AE4923" s="41">
        <f>($AA4923+SI_Gross*$AB4923)*IF($Q4923=1,SI_O,SI_E)</f>
        <v/>
      </c>
      <c r="AF4923" s="41">
        <f>IF($Q4923=1,0,$AA4923*EOSB)</f>
        <v/>
      </c>
      <c r="AG4923" s="41">
        <f>$AN4923*$W4923</f>
        <v/>
      </c>
      <c r="AH4923" s="41">
        <f>SUM($AA4923:$AG4923)</f>
        <v/>
      </c>
      <c r="AI4923" s="41">
        <f>12*($AM4923+$AN4923)</f>
        <v/>
      </c>
      <c r="AJ4923" s="41">
        <f>$AM4923*((IncMonth-1)+(13-IncMonth)*(1+$X4923))+12*$AN4923</f>
        <v/>
      </c>
      <c r="AK4923" s="41">
        <f>IF($R4923=1,N($L4923)+N($M4923),0)</f>
        <v/>
      </c>
      <c r="AL4923">
        <f>IF($C4923="","",IF(N($L4923)&lt;=0,"Basic salary missing",IF(ISNA(MATCH($C4923,Departments!$A$5:$A$54,0)),"Department not on Departments sheet",IF(AND($I4923&lt;&gt;"",NOT(ISNUMBER($I4923))),"Date of birth is text, not a date",IF(AND($K4923&lt;&gt;"",NOT(ISNUMBER($K4923))),"Contract end is text, not a date","")))))</f>
        <v/>
      </c>
      <c r="AM4923" s="41">
        <f>IF($R4923=0,0,N($L4923)*(1+$Z4923+BonusMonths/12+IF($Q4923=1,0,EOSB))+N($M4923)+(N($L4923)+SI_Gross*N($M4923))*IF($Q4923=1,SI_O,SI_E))</f>
        <v/>
      </c>
      <c r="AN4923" s="41">
        <f>IF($R4923=0,0,(IF($Q4923=1,MedO,MedE+Ticket)+Training)/12)</f>
        <v/>
      </c>
    </row>
    <row r="4924">
      <c r="I4924" s="35" t="n"/>
      <c r="J4924" s="35" t="n"/>
      <c r="K4924" s="35" t="n"/>
      <c r="L4924" s="36" t="n"/>
      <c r="M4924" s="36" t="n"/>
      <c r="P4924" s="37" t="n"/>
      <c r="Q4924" s="38">
        <f>IF($C4924="",0,IF(OR(LOWER(TRIM($G4924))="omani",LOWER(TRIM($G4924))="oman",LOWER(TRIM($G4924))="om",LOWER(TRIM($G4924))="local"),1,0))</f>
        <v/>
      </c>
      <c r="R4924" s="38">
        <f>IF($C4924="",0,IF(OR(ISNUMBER(SEARCH("resign",$N4924)),ISNUMBER(SEARCH("terminat",$N4924)),ISNUMBER(SEARCH("inactive",$N4924)),ISNUMBER(SEARCH("vacan",$N4924)),ISNUMBER(SEARCH("deceased",$N4924)),ISNUMBER(SEARCH("separated",$N4924))),0,1))</f>
        <v/>
      </c>
      <c r="S4924">
        <f>IF(OR($R4924=0,NOT(ISNUMBER($I4924))),"",IFERROR(DATEDIF($I4924,DATE(FY,1,1),"y"),""))</f>
        <v/>
      </c>
      <c r="T4924">
        <f>IF(OR($R4924=0,NOT(ISNUMBER($J4924))),"",IFERROR(DATEDIF($J4924,DATE(FY,1,1),"y"),0))</f>
        <v/>
      </c>
      <c r="U4924" s="38">
        <f>IF(OR($R4924=0,NOT(ISNUMBER($I4924))),0,IF(YEAR($I4924)+IF($Q4924=1,RetAgeO,RetAgeE)=FY,MONTH($I4924),IF(YEAR($I4924)+IF($Q4924=1,RetAgeO,RetAgeE)&lt;FY,1,0)))</f>
        <v/>
      </c>
      <c r="V4924" s="38">
        <f>IF(OR($R4924=0,NOT(ISNUMBER($K4924))),0,IF(YEAR($K4924)=FY,MONTH($K4924),IF(YEAR($K4924)&lt;FY,1,0)))</f>
        <v/>
      </c>
      <c r="W4924" s="38">
        <f>IF($R4924=0,0,MIN(12,IF(AND(ISNUMBER($O4924),$O4924&gt;=1,$O4924&lt;=12),INT($O4924),12),IF(AND(RetireExit="Yes",$U4924&gt;0),$U4924,12),IF(AND(ContractExit="Yes",$V4924&gt;0),$V4924,12)))</f>
        <v/>
      </c>
      <c r="X4924" s="37">
        <f>IF(ISNUMBER($P4924),$P4924,IncPct)</f>
        <v/>
      </c>
      <c r="Y4924" s="39">
        <f>IF($W4924=0,0,MAX(0,MIN($W4924,IncMonth-1))+MAX(0,$W4924-IncMonth+1)*(1+$X4924))</f>
        <v/>
      </c>
      <c r="Z4924" s="40">
        <f>IF($C4924="",0,IFERROR(INDEX(Departments!$B$5:$B$54,MATCH($C4924,Departments!$A$5:$A$54,0)),0))</f>
        <v/>
      </c>
      <c r="AA4924" s="41">
        <f>N($L4924)*$Y4924</f>
        <v/>
      </c>
      <c r="AB4924" s="41">
        <f>N($M4924)*$Y4924</f>
        <v/>
      </c>
      <c r="AC4924" s="41">
        <f>$AA4924*$Z4924</f>
        <v/>
      </c>
      <c r="AD4924" s="41">
        <f>$AA4924*BonusMonths/12</f>
        <v/>
      </c>
      <c r="AE4924" s="41">
        <f>($AA4924+SI_Gross*$AB4924)*IF($Q4924=1,SI_O,SI_E)</f>
        <v/>
      </c>
      <c r="AF4924" s="41">
        <f>IF($Q4924=1,0,$AA4924*EOSB)</f>
        <v/>
      </c>
      <c r="AG4924" s="41">
        <f>$AN4924*$W4924</f>
        <v/>
      </c>
      <c r="AH4924" s="41">
        <f>SUM($AA4924:$AG4924)</f>
        <v/>
      </c>
      <c r="AI4924" s="41">
        <f>12*($AM4924+$AN4924)</f>
        <v/>
      </c>
      <c r="AJ4924" s="41">
        <f>$AM4924*((IncMonth-1)+(13-IncMonth)*(1+$X4924))+12*$AN4924</f>
        <v/>
      </c>
      <c r="AK4924" s="41">
        <f>IF($R4924=1,N($L4924)+N($M4924),0)</f>
        <v/>
      </c>
      <c r="AL4924">
        <f>IF($C4924="","",IF(N($L4924)&lt;=0,"Basic salary missing",IF(ISNA(MATCH($C4924,Departments!$A$5:$A$54,0)),"Department not on Departments sheet",IF(AND($I4924&lt;&gt;"",NOT(ISNUMBER($I4924))),"Date of birth is text, not a date",IF(AND($K4924&lt;&gt;"",NOT(ISNUMBER($K4924))),"Contract end is text, not a date","")))))</f>
        <v/>
      </c>
      <c r="AM4924" s="41">
        <f>IF($R4924=0,0,N($L4924)*(1+$Z4924+BonusMonths/12+IF($Q4924=1,0,EOSB))+N($M4924)+(N($L4924)+SI_Gross*N($M4924))*IF($Q4924=1,SI_O,SI_E))</f>
        <v/>
      </c>
      <c r="AN4924" s="41">
        <f>IF($R4924=0,0,(IF($Q4924=1,MedO,MedE+Ticket)+Training)/12)</f>
        <v/>
      </c>
    </row>
    <row r="4925">
      <c r="I4925" s="35" t="n"/>
      <c r="J4925" s="35" t="n"/>
      <c r="K4925" s="35" t="n"/>
      <c r="L4925" s="36" t="n"/>
      <c r="M4925" s="36" t="n"/>
      <c r="P4925" s="37" t="n"/>
      <c r="Q4925" s="38">
        <f>IF($C4925="",0,IF(OR(LOWER(TRIM($G4925))="omani",LOWER(TRIM($G4925))="oman",LOWER(TRIM($G4925))="om",LOWER(TRIM($G4925))="local"),1,0))</f>
        <v/>
      </c>
      <c r="R4925" s="38">
        <f>IF($C4925="",0,IF(OR(ISNUMBER(SEARCH("resign",$N4925)),ISNUMBER(SEARCH("terminat",$N4925)),ISNUMBER(SEARCH("inactive",$N4925)),ISNUMBER(SEARCH("vacan",$N4925)),ISNUMBER(SEARCH("deceased",$N4925)),ISNUMBER(SEARCH("separated",$N4925))),0,1))</f>
        <v/>
      </c>
      <c r="S4925">
        <f>IF(OR($R4925=0,NOT(ISNUMBER($I4925))),"",IFERROR(DATEDIF($I4925,DATE(FY,1,1),"y"),""))</f>
        <v/>
      </c>
      <c r="T4925">
        <f>IF(OR($R4925=0,NOT(ISNUMBER($J4925))),"",IFERROR(DATEDIF($J4925,DATE(FY,1,1),"y"),0))</f>
        <v/>
      </c>
      <c r="U4925" s="38">
        <f>IF(OR($R4925=0,NOT(ISNUMBER($I4925))),0,IF(YEAR($I4925)+IF($Q4925=1,RetAgeO,RetAgeE)=FY,MONTH($I4925),IF(YEAR($I4925)+IF($Q4925=1,RetAgeO,RetAgeE)&lt;FY,1,0)))</f>
        <v/>
      </c>
      <c r="V4925" s="38">
        <f>IF(OR($R4925=0,NOT(ISNUMBER($K4925))),0,IF(YEAR($K4925)=FY,MONTH($K4925),IF(YEAR($K4925)&lt;FY,1,0)))</f>
        <v/>
      </c>
      <c r="W4925" s="38">
        <f>IF($R4925=0,0,MIN(12,IF(AND(ISNUMBER($O4925),$O4925&gt;=1,$O4925&lt;=12),INT($O4925),12),IF(AND(RetireExit="Yes",$U4925&gt;0),$U4925,12),IF(AND(ContractExit="Yes",$V4925&gt;0),$V4925,12)))</f>
        <v/>
      </c>
      <c r="X4925" s="37">
        <f>IF(ISNUMBER($P4925),$P4925,IncPct)</f>
        <v/>
      </c>
      <c r="Y4925" s="39">
        <f>IF($W4925=0,0,MAX(0,MIN($W4925,IncMonth-1))+MAX(0,$W4925-IncMonth+1)*(1+$X4925))</f>
        <v/>
      </c>
      <c r="Z4925" s="40">
        <f>IF($C4925="",0,IFERROR(INDEX(Departments!$B$5:$B$54,MATCH($C4925,Departments!$A$5:$A$54,0)),0))</f>
        <v/>
      </c>
      <c r="AA4925" s="41">
        <f>N($L4925)*$Y4925</f>
        <v/>
      </c>
      <c r="AB4925" s="41">
        <f>N($M4925)*$Y4925</f>
        <v/>
      </c>
      <c r="AC4925" s="41">
        <f>$AA4925*$Z4925</f>
        <v/>
      </c>
      <c r="AD4925" s="41">
        <f>$AA4925*BonusMonths/12</f>
        <v/>
      </c>
      <c r="AE4925" s="41">
        <f>($AA4925+SI_Gross*$AB4925)*IF($Q4925=1,SI_O,SI_E)</f>
        <v/>
      </c>
      <c r="AF4925" s="41">
        <f>IF($Q4925=1,0,$AA4925*EOSB)</f>
        <v/>
      </c>
      <c r="AG4925" s="41">
        <f>$AN4925*$W4925</f>
        <v/>
      </c>
      <c r="AH4925" s="41">
        <f>SUM($AA4925:$AG4925)</f>
        <v/>
      </c>
      <c r="AI4925" s="41">
        <f>12*($AM4925+$AN4925)</f>
        <v/>
      </c>
      <c r="AJ4925" s="41">
        <f>$AM4925*((IncMonth-1)+(13-IncMonth)*(1+$X4925))+12*$AN4925</f>
        <v/>
      </c>
      <c r="AK4925" s="41">
        <f>IF($R4925=1,N($L4925)+N($M4925),0)</f>
        <v/>
      </c>
      <c r="AL4925">
        <f>IF($C4925="","",IF(N($L4925)&lt;=0,"Basic salary missing",IF(ISNA(MATCH($C4925,Departments!$A$5:$A$54,0)),"Department not on Departments sheet",IF(AND($I4925&lt;&gt;"",NOT(ISNUMBER($I4925))),"Date of birth is text, not a date",IF(AND($K4925&lt;&gt;"",NOT(ISNUMBER($K4925))),"Contract end is text, not a date","")))))</f>
        <v/>
      </c>
      <c r="AM4925" s="41">
        <f>IF($R4925=0,0,N($L4925)*(1+$Z4925+BonusMonths/12+IF($Q4925=1,0,EOSB))+N($M4925)+(N($L4925)+SI_Gross*N($M4925))*IF($Q4925=1,SI_O,SI_E))</f>
        <v/>
      </c>
      <c r="AN4925" s="41">
        <f>IF($R4925=0,0,(IF($Q4925=1,MedO,MedE+Ticket)+Training)/12)</f>
        <v/>
      </c>
    </row>
    <row r="4926">
      <c r="I4926" s="35" t="n"/>
      <c r="J4926" s="35" t="n"/>
      <c r="K4926" s="35" t="n"/>
      <c r="L4926" s="36" t="n"/>
      <c r="M4926" s="36" t="n"/>
      <c r="P4926" s="37" t="n"/>
      <c r="Q4926" s="38">
        <f>IF($C4926="",0,IF(OR(LOWER(TRIM($G4926))="omani",LOWER(TRIM($G4926))="oman",LOWER(TRIM($G4926))="om",LOWER(TRIM($G4926))="local"),1,0))</f>
        <v/>
      </c>
      <c r="R4926" s="38">
        <f>IF($C4926="",0,IF(OR(ISNUMBER(SEARCH("resign",$N4926)),ISNUMBER(SEARCH("terminat",$N4926)),ISNUMBER(SEARCH("inactive",$N4926)),ISNUMBER(SEARCH("vacan",$N4926)),ISNUMBER(SEARCH("deceased",$N4926)),ISNUMBER(SEARCH("separated",$N4926))),0,1))</f>
        <v/>
      </c>
      <c r="S4926">
        <f>IF(OR($R4926=0,NOT(ISNUMBER($I4926))),"",IFERROR(DATEDIF($I4926,DATE(FY,1,1),"y"),""))</f>
        <v/>
      </c>
      <c r="T4926">
        <f>IF(OR($R4926=0,NOT(ISNUMBER($J4926))),"",IFERROR(DATEDIF($J4926,DATE(FY,1,1),"y"),0))</f>
        <v/>
      </c>
      <c r="U4926" s="38">
        <f>IF(OR($R4926=0,NOT(ISNUMBER($I4926))),0,IF(YEAR($I4926)+IF($Q4926=1,RetAgeO,RetAgeE)=FY,MONTH($I4926),IF(YEAR($I4926)+IF($Q4926=1,RetAgeO,RetAgeE)&lt;FY,1,0)))</f>
        <v/>
      </c>
      <c r="V4926" s="38">
        <f>IF(OR($R4926=0,NOT(ISNUMBER($K4926))),0,IF(YEAR($K4926)=FY,MONTH($K4926),IF(YEAR($K4926)&lt;FY,1,0)))</f>
        <v/>
      </c>
      <c r="W4926" s="38">
        <f>IF($R4926=0,0,MIN(12,IF(AND(ISNUMBER($O4926),$O4926&gt;=1,$O4926&lt;=12),INT($O4926),12),IF(AND(RetireExit="Yes",$U4926&gt;0),$U4926,12),IF(AND(ContractExit="Yes",$V4926&gt;0),$V4926,12)))</f>
        <v/>
      </c>
      <c r="X4926" s="37">
        <f>IF(ISNUMBER($P4926),$P4926,IncPct)</f>
        <v/>
      </c>
      <c r="Y4926" s="39">
        <f>IF($W4926=0,0,MAX(0,MIN($W4926,IncMonth-1))+MAX(0,$W4926-IncMonth+1)*(1+$X4926))</f>
        <v/>
      </c>
      <c r="Z4926" s="40">
        <f>IF($C4926="",0,IFERROR(INDEX(Departments!$B$5:$B$54,MATCH($C4926,Departments!$A$5:$A$54,0)),0))</f>
        <v/>
      </c>
      <c r="AA4926" s="41">
        <f>N($L4926)*$Y4926</f>
        <v/>
      </c>
      <c r="AB4926" s="41">
        <f>N($M4926)*$Y4926</f>
        <v/>
      </c>
      <c r="AC4926" s="41">
        <f>$AA4926*$Z4926</f>
        <v/>
      </c>
      <c r="AD4926" s="41">
        <f>$AA4926*BonusMonths/12</f>
        <v/>
      </c>
      <c r="AE4926" s="41">
        <f>($AA4926+SI_Gross*$AB4926)*IF($Q4926=1,SI_O,SI_E)</f>
        <v/>
      </c>
      <c r="AF4926" s="41">
        <f>IF($Q4926=1,0,$AA4926*EOSB)</f>
        <v/>
      </c>
      <c r="AG4926" s="41">
        <f>$AN4926*$W4926</f>
        <v/>
      </c>
      <c r="AH4926" s="41">
        <f>SUM($AA4926:$AG4926)</f>
        <v/>
      </c>
      <c r="AI4926" s="41">
        <f>12*($AM4926+$AN4926)</f>
        <v/>
      </c>
      <c r="AJ4926" s="41">
        <f>$AM4926*((IncMonth-1)+(13-IncMonth)*(1+$X4926))+12*$AN4926</f>
        <v/>
      </c>
      <c r="AK4926" s="41">
        <f>IF($R4926=1,N($L4926)+N($M4926),0)</f>
        <v/>
      </c>
      <c r="AL4926">
        <f>IF($C4926="","",IF(N($L4926)&lt;=0,"Basic salary missing",IF(ISNA(MATCH($C4926,Departments!$A$5:$A$54,0)),"Department not on Departments sheet",IF(AND($I4926&lt;&gt;"",NOT(ISNUMBER($I4926))),"Date of birth is text, not a date",IF(AND($K4926&lt;&gt;"",NOT(ISNUMBER($K4926))),"Contract end is text, not a date","")))))</f>
        <v/>
      </c>
      <c r="AM4926" s="41">
        <f>IF($R4926=0,0,N($L4926)*(1+$Z4926+BonusMonths/12+IF($Q4926=1,0,EOSB))+N($M4926)+(N($L4926)+SI_Gross*N($M4926))*IF($Q4926=1,SI_O,SI_E))</f>
        <v/>
      </c>
      <c r="AN4926" s="41">
        <f>IF($R4926=0,0,(IF($Q4926=1,MedO,MedE+Ticket)+Training)/12)</f>
        <v/>
      </c>
    </row>
    <row r="4927">
      <c r="I4927" s="35" t="n"/>
      <c r="J4927" s="35" t="n"/>
      <c r="K4927" s="35" t="n"/>
      <c r="L4927" s="36" t="n"/>
      <c r="M4927" s="36" t="n"/>
      <c r="P4927" s="37" t="n"/>
      <c r="Q4927" s="38">
        <f>IF($C4927="",0,IF(OR(LOWER(TRIM($G4927))="omani",LOWER(TRIM($G4927))="oman",LOWER(TRIM($G4927))="om",LOWER(TRIM($G4927))="local"),1,0))</f>
        <v/>
      </c>
      <c r="R4927" s="38">
        <f>IF($C4927="",0,IF(OR(ISNUMBER(SEARCH("resign",$N4927)),ISNUMBER(SEARCH("terminat",$N4927)),ISNUMBER(SEARCH("inactive",$N4927)),ISNUMBER(SEARCH("vacan",$N4927)),ISNUMBER(SEARCH("deceased",$N4927)),ISNUMBER(SEARCH("separated",$N4927))),0,1))</f>
        <v/>
      </c>
      <c r="S4927">
        <f>IF(OR($R4927=0,NOT(ISNUMBER($I4927))),"",IFERROR(DATEDIF($I4927,DATE(FY,1,1),"y"),""))</f>
        <v/>
      </c>
      <c r="T4927">
        <f>IF(OR($R4927=0,NOT(ISNUMBER($J4927))),"",IFERROR(DATEDIF($J4927,DATE(FY,1,1),"y"),0))</f>
        <v/>
      </c>
      <c r="U4927" s="38">
        <f>IF(OR($R4927=0,NOT(ISNUMBER($I4927))),0,IF(YEAR($I4927)+IF($Q4927=1,RetAgeO,RetAgeE)=FY,MONTH($I4927),IF(YEAR($I4927)+IF($Q4927=1,RetAgeO,RetAgeE)&lt;FY,1,0)))</f>
        <v/>
      </c>
      <c r="V4927" s="38">
        <f>IF(OR($R4927=0,NOT(ISNUMBER($K4927))),0,IF(YEAR($K4927)=FY,MONTH($K4927),IF(YEAR($K4927)&lt;FY,1,0)))</f>
        <v/>
      </c>
      <c r="W4927" s="38">
        <f>IF($R4927=0,0,MIN(12,IF(AND(ISNUMBER($O4927),$O4927&gt;=1,$O4927&lt;=12),INT($O4927),12),IF(AND(RetireExit="Yes",$U4927&gt;0),$U4927,12),IF(AND(ContractExit="Yes",$V4927&gt;0),$V4927,12)))</f>
        <v/>
      </c>
      <c r="X4927" s="37">
        <f>IF(ISNUMBER($P4927),$P4927,IncPct)</f>
        <v/>
      </c>
      <c r="Y4927" s="39">
        <f>IF($W4927=0,0,MAX(0,MIN($W4927,IncMonth-1))+MAX(0,$W4927-IncMonth+1)*(1+$X4927))</f>
        <v/>
      </c>
      <c r="Z4927" s="40">
        <f>IF($C4927="",0,IFERROR(INDEX(Departments!$B$5:$B$54,MATCH($C4927,Departments!$A$5:$A$54,0)),0))</f>
        <v/>
      </c>
      <c r="AA4927" s="41">
        <f>N($L4927)*$Y4927</f>
        <v/>
      </c>
      <c r="AB4927" s="41">
        <f>N($M4927)*$Y4927</f>
        <v/>
      </c>
      <c r="AC4927" s="41">
        <f>$AA4927*$Z4927</f>
        <v/>
      </c>
      <c r="AD4927" s="41">
        <f>$AA4927*BonusMonths/12</f>
        <v/>
      </c>
      <c r="AE4927" s="41">
        <f>($AA4927+SI_Gross*$AB4927)*IF($Q4927=1,SI_O,SI_E)</f>
        <v/>
      </c>
      <c r="AF4927" s="41">
        <f>IF($Q4927=1,0,$AA4927*EOSB)</f>
        <v/>
      </c>
      <c r="AG4927" s="41">
        <f>$AN4927*$W4927</f>
        <v/>
      </c>
      <c r="AH4927" s="41">
        <f>SUM($AA4927:$AG4927)</f>
        <v/>
      </c>
      <c r="AI4927" s="41">
        <f>12*($AM4927+$AN4927)</f>
        <v/>
      </c>
      <c r="AJ4927" s="41">
        <f>$AM4927*((IncMonth-1)+(13-IncMonth)*(1+$X4927))+12*$AN4927</f>
        <v/>
      </c>
      <c r="AK4927" s="41">
        <f>IF($R4927=1,N($L4927)+N($M4927),0)</f>
        <v/>
      </c>
      <c r="AL4927">
        <f>IF($C4927="","",IF(N($L4927)&lt;=0,"Basic salary missing",IF(ISNA(MATCH($C4927,Departments!$A$5:$A$54,0)),"Department not on Departments sheet",IF(AND($I4927&lt;&gt;"",NOT(ISNUMBER($I4927))),"Date of birth is text, not a date",IF(AND($K4927&lt;&gt;"",NOT(ISNUMBER($K4927))),"Contract end is text, not a date","")))))</f>
        <v/>
      </c>
      <c r="AM4927" s="41">
        <f>IF($R4927=0,0,N($L4927)*(1+$Z4927+BonusMonths/12+IF($Q4927=1,0,EOSB))+N($M4927)+(N($L4927)+SI_Gross*N($M4927))*IF($Q4927=1,SI_O,SI_E))</f>
        <v/>
      </c>
      <c r="AN4927" s="41">
        <f>IF($R4927=0,0,(IF($Q4927=1,MedO,MedE+Ticket)+Training)/12)</f>
        <v/>
      </c>
    </row>
    <row r="4928">
      <c r="I4928" s="35" t="n"/>
      <c r="J4928" s="35" t="n"/>
      <c r="K4928" s="35" t="n"/>
      <c r="L4928" s="36" t="n"/>
      <c r="M4928" s="36" t="n"/>
      <c r="P4928" s="37" t="n"/>
      <c r="Q4928" s="38">
        <f>IF($C4928="",0,IF(OR(LOWER(TRIM($G4928))="omani",LOWER(TRIM($G4928))="oman",LOWER(TRIM($G4928))="om",LOWER(TRIM($G4928))="local"),1,0))</f>
        <v/>
      </c>
      <c r="R4928" s="38">
        <f>IF($C4928="",0,IF(OR(ISNUMBER(SEARCH("resign",$N4928)),ISNUMBER(SEARCH("terminat",$N4928)),ISNUMBER(SEARCH("inactive",$N4928)),ISNUMBER(SEARCH("vacan",$N4928)),ISNUMBER(SEARCH("deceased",$N4928)),ISNUMBER(SEARCH("separated",$N4928))),0,1))</f>
        <v/>
      </c>
      <c r="S4928">
        <f>IF(OR($R4928=0,NOT(ISNUMBER($I4928))),"",IFERROR(DATEDIF($I4928,DATE(FY,1,1),"y"),""))</f>
        <v/>
      </c>
      <c r="T4928">
        <f>IF(OR($R4928=0,NOT(ISNUMBER($J4928))),"",IFERROR(DATEDIF($J4928,DATE(FY,1,1),"y"),0))</f>
        <v/>
      </c>
      <c r="U4928" s="38">
        <f>IF(OR($R4928=0,NOT(ISNUMBER($I4928))),0,IF(YEAR($I4928)+IF($Q4928=1,RetAgeO,RetAgeE)=FY,MONTH($I4928),IF(YEAR($I4928)+IF($Q4928=1,RetAgeO,RetAgeE)&lt;FY,1,0)))</f>
        <v/>
      </c>
      <c r="V4928" s="38">
        <f>IF(OR($R4928=0,NOT(ISNUMBER($K4928))),0,IF(YEAR($K4928)=FY,MONTH($K4928),IF(YEAR($K4928)&lt;FY,1,0)))</f>
        <v/>
      </c>
      <c r="W4928" s="38">
        <f>IF($R4928=0,0,MIN(12,IF(AND(ISNUMBER($O4928),$O4928&gt;=1,$O4928&lt;=12),INT($O4928),12),IF(AND(RetireExit="Yes",$U4928&gt;0),$U4928,12),IF(AND(ContractExit="Yes",$V4928&gt;0),$V4928,12)))</f>
        <v/>
      </c>
      <c r="X4928" s="37">
        <f>IF(ISNUMBER($P4928),$P4928,IncPct)</f>
        <v/>
      </c>
      <c r="Y4928" s="39">
        <f>IF($W4928=0,0,MAX(0,MIN($W4928,IncMonth-1))+MAX(0,$W4928-IncMonth+1)*(1+$X4928))</f>
        <v/>
      </c>
      <c r="Z4928" s="40">
        <f>IF($C4928="",0,IFERROR(INDEX(Departments!$B$5:$B$54,MATCH($C4928,Departments!$A$5:$A$54,0)),0))</f>
        <v/>
      </c>
      <c r="AA4928" s="41">
        <f>N($L4928)*$Y4928</f>
        <v/>
      </c>
      <c r="AB4928" s="41">
        <f>N($M4928)*$Y4928</f>
        <v/>
      </c>
      <c r="AC4928" s="41">
        <f>$AA4928*$Z4928</f>
        <v/>
      </c>
      <c r="AD4928" s="41">
        <f>$AA4928*BonusMonths/12</f>
        <v/>
      </c>
      <c r="AE4928" s="41">
        <f>($AA4928+SI_Gross*$AB4928)*IF($Q4928=1,SI_O,SI_E)</f>
        <v/>
      </c>
      <c r="AF4928" s="41">
        <f>IF($Q4928=1,0,$AA4928*EOSB)</f>
        <v/>
      </c>
      <c r="AG4928" s="41">
        <f>$AN4928*$W4928</f>
        <v/>
      </c>
      <c r="AH4928" s="41">
        <f>SUM($AA4928:$AG4928)</f>
        <v/>
      </c>
      <c r="AI4928" s="41">
        <f>12*($AM4928+$AN4928)</f>
        <v/>
      </c>
      <c r="AJ4928" s="41">
        <f>$AM4928*((IncMonth-1)+(13-IncMonth)*(1+$X4928))+12*$AN4928</f>
        <v/>
      </c>
      <c r="AK4928" s="41">
        <f>IF($R4928=1,N($L4928)+N($M4928),0)</f>
        <v/>
      </c>
      <c r="AL4928">
        <f>IF($C4928="","",IF(N($L4928)&lt;=0,"Basic salary missing",IF(ISNA(MATCH($C4928,Departments!$A$5:$A$54,0)),"Department not on Departments sheet",IF(AND($I4928&lt;&gt;"",NOT(ISNUMBER($I4928))),"Date of birth is text, not a date",IF(AND($K4928&lt;&gt;"",NOT(ISNUMBER($K4928))),"Contract end is text, not a date","")))))</f>
        <v/>
      </c>
      <c r="AM4928" s="41">
        <f>IF($R4928=0,0,N($L4928)*(1+$Z4928+BonusMonths/12+IF($Q4928=1,0,EOSB))+N($M4928)+(N($L4928)+SI_Gross*N($M4928))*IF($Q4928=1,SI_O,SI_E))</f>
        <v/>
      </c>
      <c r="AN4928" s="41">
        <f>IF($R4928=0,0,(IF($Q4928=1,MedO,MedE+Ticket)+Training)/12)</f>
        <v/>
      </c>
    </row>
    <row r="4929">
      <c r="I4929" s="35" t="n"/>
      <c r="J4929" s="35" t="n"/>
      <c r="K4929" s="35" t="n"/>
      <c r="L4929" s="36" t="n"/>
      <c r="M4929" s="36" t="n"/>
      <c r="P4929" s="37" t="n"/>
      <c r="Q4929" s="38">
        <f>IF($C4929="",0,IF(OR(LOWER(TRIM($G4929))="omani",LOWER(TRIM($G4929))="oman",LOWER(TRIM($G4929))="om",LOWER(TRIM($G4929))="local"),1,0))</f>
        <v/>
      </c>
      <c r="R4929" s="38">
        <f>IF($C4929="",0,IF(OR(ISNUMBER(SEARCH("resign",$N4929)),ISNUMBER(SEARCH("terminat",$N4929)),ISNUMBER(SEARCH("inactive",$N4929)),ISNUMBER(SEARCH("vacan",$N4929)),ISNUMBER(SEARCH("deceased",$N4929)),ISNUMBER(SEARCH("separated",$N4929))),0,1))</f>
        <v/>
      </c>
      <c r="S4929">
        <f>IF(OR($R4929=0,NOT(ISNUMBER($I4929))),"",IFERROR(DATEDIF($I4929,DATE(FY,1,1),"y"),""))</f>
        <v/>
      </c>
      <c r="T4929">
        <f>IF(OR($R4929=0,NOT(ISNUMBER($J4929))),"",IFERROR(DATEDIF($J4929,DATE(FY,1,1),"y"),0))</f>
        <v/>
      </c>
      <c r="U4929" s="38">
        <f>IF(OR($R4929=0,NOT(ISNUMBER($I4929))),0,IF(YEAR($I4929)+IF($Q4929=1,RetAgeO,RetAgeE)=FY,MONTH($I4929),IF(YEAR($I4929)+IF($Q4929=1,RetAgeO,RetAgeE)&lt;FY,1,0)))</f>
        <v/>
      </c>
      <c r="V4929" s="38">
        <f>IF(OR($R4929=0,NOT(ISNUMBER($K4929))),0,IF(YEAR($K4929)=FY,MONTH($K4929),IF(YEAR($K4929)&lt;FY,1,0)))</f>
        <v/>
      </c>
      <c r="W4929" s="38">
        <f>IF($R4929=0,0,MIN(12,IF(AND(ISNUMBER($O4929),$O4929&gt;=1,$O4929&lt;=12),INT($O4929),12),IF(AND(RetireExit="Yes",$U4929&gt;0),$U4929,12),IF(AND(ContractExit="Yes",$V4929&gt;0),$V4929,12)))</f>
        <v/>
      </c>
      <c r="X4929" s="37">
        <f>IF(ISNUMBER($P4929),$P4929,IncPct)</f>
        <v/>
      </c>
      <c r="Y4929" s="39">
        <f>IF($W4929=0,0,MAX(0,MIN($W4929,IncMonth-1))+MAX(0,$W4929-IncMonth+1)*(1+$X4929))</f>
        <v/>
      </c>
      <c r="Z4929" s="40">
        <f>IF($C4929="",0,IFERROR(INDEX(Departments!$B$5:$B$54,MATCH($C4929,Departments!$A$5:$A$54,0)),0))</f>
        <v/>
      </c>
      <c r="AA4929" s="41">
        <f>N($L4929)*$Y4929</f>
        <v/>
      </c>
      <c r="AB4929" s="41">
        <f>N($M4929)*$Y4929</f>
        <v/>
      </c>
      <c r="AC4929" s="41">
        <f>$AA4929*$Z4929</f>
        <v/>
      </c>
      <c r="AD4929" s="41">
        <f>$AA4929*BonusMonths/12</f>
        <v/>
      </c>
      <c r="AE4929" s="41">
        <f>($AA4929+SI_Gross*$AB4929)*IF($Q4929=1,SI_O,SI_E)</f>
        <v/>
      </c>
      <c r="AF4929" s="41">
        <f>IF($Q4929=1,0,$AA4929*EOSB)</f>
        <v/>
      </c>
      <c r="AG4929" s="41">
        <f>$AN4929*$W4929</f>
        <v/>
      </c>
      <c r="AH4929" s="41">
        <f>SUM($AA4929:$AG4929)</f>
        <v/>
      </c>
      <c r="AI4929" s="41">
        <f>12*($AM4929+$AN4929)</f>
        <v/>
      </c>
      <c r="AJ4929" s="41">
        <f>$AM4929*((IncMonth-1)+(13-IncMonth)*(1+$X4929))+12*$AN4929</f>
        <v/>
      </c>
      <c r="AK4929" s="41">
        <f>IF($R4929=1,N($L4929)+N($M4929),0)</f>
        <v/>
      </c>
      <c r="AL4929">
        <f>IF($C4929="","",IF(N($L4929)&lt;=0,"Basic salary missing",IF(ISNA(MATCH($C4929,Departments!$A$5:$A$54,0)),"Department not on Departments sheet",IF(AND($I4929&lt;&gt;"",NOT(ISNUMBER($I4929))),"Date of birth is text, not a date",IF(AND($K4929&lt;&gt;"",NOT(ISNUMBER($K4929))),"Contract end is text, not a date","")))))</f>
        <v/>
      </c>
      <c r="AM4929" s="41">
        <f>IF($R4929=0,0,N($L4929)*(1+$Z4929+BonusMonths/12+IF($Q4929=1,0,EOSB))+N($M4929)+(N($L4929)+SI_Gross*N($M4929))*IF($Q4929=1,SI_O,SI_E))</f>
        <v/>
      </c>
      <c r="AN4929" s="41">
        <f>IF($R4929=0,0,(IF($Q4929=1,MedO,MedE+Ticket)+Training)/12)</f>
        <v/>
      </c>
    </row>
    <row r="4930">
      <c r="I4930" s="35" t="n"/>
      <c r="J4930" s="35" t="n"/>
      <c r="K4930" s="35" t="n"/>
      <c r="L4930" s="36" t="n"/>
      <c r="M4930" s="36" t="n"/>
      <c r="P4930" s="37" t="n"/>
      <c r="Q4930" s="38">
        <f>IF($C4930="",0,IF(OR(LOWER(TRIM($G4930))="omani",LOWER(TRIM($G4930))="oman",LOWER(TRIM($G4930))="om",LOWER(TRIM($G4930))="local"),1,0))</f>
        <v/>
      </c>
      <c r="R4930" s="38">
        <f>IF($C4930="",0,IF(OR(ISNUMBER(SEARCH("resign",$N4930)),ISNUMBER(SEARCH("terminat",$N4930)),ISNUMBER(SEARCH("inactive",$N4930)),ISNUMBER(SEARCH("vacan",$N4930)),ISNUMBER(SEARCH("deceased",$N4930)),ISNUMBER(SEARCH("separated",$N4930))),0,1))</f>
        <v/>
      </c>
      <c r="S4930">
        <f>IF(OR($R4930=0,NOT(ISNUMBER($I4930))),"",IFERROR(DATEDIF($I4930,DATE(FY,1,1),"y"),""))</f>
        <v/>
      </c>
      <c r="T4930">
        <f>IF(OR($R4930=0,NOT(ISNUMBER($J4930))),"",IFERROR(DATEDIF($J4930,DATE(FY,1,1),"y"),0))</f>
        <v/>
      </c>
      <c r="U4930" s="38">
        <f>IF(OR($R4930=0,NOT(ISNUMBER($I4930))),0,IF(YEAR($I4930)+IF($Q4930=1,RetAgeO,RetAgeE)=FY,MONTH($I4930),IF(YEAR($I4930)+IF($Q4930=1,RetAgeO,RetAgeE)&lt;FY,1,0)))</f>
        <v/>
      </c>
      <c r="V4930" s="38">
        <f>IF(OR($R4930=0,NOT(ISNUMBER($K4930))),0,IF(YEAR($K4930)=FY,MONTH($K4930),IF(YEAR($K4930)&lt;FY,1,0)))</f>
        <v/>
      </c>
      <c r="W4930" s="38">
        <f>IF($R4930=0,0,MIN(12,IF(AND(ISNUMBER($O4930),$O4930&gt;=1,$O4930&lt;=12),INT($O4930),12),IF(AND(RetireExit="Yes",$U4930&gt;0),$U4930,12),IF(AND(ContractExit="Yes",$V4930&gt;0),$V4930,12)))</f>
        <v/>
      </c>
      <c r="X4930" s="37">
        <f>IF(ISNUMBER($P4930),$P4930,IncPct)</f>
        <v/>
      </c>
      <c r="Y4930" s="39">
        <f>IF($W4930=0,0,MAX(0,MIN($W4930,IncMonth-1))+MAX(0,$W4930-IncMonth+1)*(1+$X4930))</f>
        <v/>
      </c>
      <c r="Z4930" s="40">
        <f>IF($C4930="",0,IFERROR(INDEX(Departments!$B$5:$B$54,MATCH($C4930,Departments!$A$5:$A$54,0)),0))</f>
        <v/>
      </c>
      <c r="AA4930" s="41">
        <f>N($L4930)*$Y4930</f>
        <v/>
      </c>
      <c r="AB4930" s="41">
        <f>N($M4930)*$Y4930</f>
        <v/>
      </c>
      <c r="AC4930" s="41">
        <f>$AA4930*$Z4930</f>
        <v/>
      </c>
      <c r="AD4930" s="41">
        <f>$AA4930*BonusMonths/12</f>
        <v/>
      </c>
      <c r="AE4930" s="41">
        <f>($AA4930+SI_Gross*$AB4930)*IF($Q4930=1,SI_O,SI_E)</f>
        <v/>
      </c>
      <c r="AF4930" s="41">
        <f>IF($Q4930=1,0,$AA4930*EOSB)</f>
        <v/>
      </c>
      <c r="AG4930" s="41">
        <f>$AN4930*$W4930</f>
        <v/>
      </c>
      <c r="AH4930" s="41">
        <f>SUM($AA4930:$AG4930)</f>
        <v/>
      </c>
      <c r="AI4930" s="41">
        <f>12*($AM4930+$AN4930)</f>
        <v/>
      </c>
      <c r="AJ4930" s="41">
        <f>$AM4930*((IncMonth-1)+(13-IncMonth)*(1+$X4930))+12*$AN4930</f>
        <v/>
      </c>
      <c r="AK4930" s="41">
        <f>IF($R4930=1,N($L4930)+N($M4930),0)</f>
        <v/>
      </c>
      <c r="AL4930">
        <f>IF($C4930="","",IF(N($L4930)&lt;=0,"Basic salary missing",IF(ISNA(MATCH($C4930,Departments!$A$5:$A$54,0)),"Department not on Departments sheet",IF(AND($I4930&lt;&gt;"",NOT(ISNUMBER($I4930))),"Date of birth is text, not a date",IF(AND($K4930&lt;&gt;"",NOT(ISNUMBER($K4930))),"Contract end is text, not a date","")))))</f>
        <v/>
      </c>
      <c r="AM4930" s="41">
        <f>IF($R4930=0,0,N($L4930)*(1+$Z4930+BonusMonths/12+IF($Q4930=1,0,EOSB))+N($M4930)+(N($L4930)+SI_Gross*N($M4930))*IF($Q4930=1,SI_O,SI_E))</f>
        <v/>
      </c>
      <c r="AN4930" s="41">
        <f>IF($R4930=0,0,(IF($Q4930=1,MedO,MedE+Ticket)+Training)/12)</f>
        <v/>
      </c>
    </row>
    <row r="4931">
      <c r="I4931" s="35" t="n"/>
      <c r="J4931" s="35" t="n"/>
      <c r="K4931" s="35" t="n"/>
      <c r="L4931" s="36" t="n"/>
      <c r="M4931" s="36" t="n"/>
      <c r="P4931" s="37" t="n"/>
      <c r="Q4931" s="38">
        <f>IF($C4931="",0,IF(OR(LOWER(TRIM($G4931))="omani",LOWER(TRIM($G4931))="oman",LOWER(TRIM($G4931))="om",LOWER(TRIM($G4931))="local"),1,0))</f>
        <v/>
      </c>
      <c r="R4931" s="38">
        <f>IF($C4931="",0,IF(OR(ISNUMBER(SEARCH("resign",$N4931)),ISNUMBER(SEARCH("terminat",$N4931)),ISNUMBER(SEARCH("inactive",$N4931)),ISNUMBER(SEARCH("vacan",$N4931)),ISNUMBER(SEARCH("deceased",$N4931)),ISNUMBER(SEARCH("separated",$N4931))),0,1))</f>
        <v/>
      </c>
      <c r="S4931">
        <f>IF(OR($R4931=0,NOT(ISNUMBER($I4931))),"",IFERROR(DATEDIF($I4931,DATE(FY,1,1),"y"),""))</f>
        <v/>
      </c>
      <c r="T4931">
        <f>IF(OR($R4931=0,NOT(ISNUMBER($J4931))),"",IFERROR(DATEDIF($J4931,DATE(FY,1,1),"y"),0))</f>
        <v/>
      </c>
      <c r="U4931" s="38">
        <f>IF(OR($R4931=0,NOT(ISNUMBER($I4931))),0,IF(YEAR($I4931)+IF($Q4931=1,RetAgeO,RetAgeE)=FY,MONTH($I4931),IF(YEAR($I4931)+IF($Q4931=1,RetAgeO,RetAgeE)&lt;FY,1,0)))</f>
        <v/>
      </c>
      <c r="V4931" s="38">
        <f>IF(OR($R4931=0,NOT(ISNUMBER($K4931))),0,IF(YEAR($K4931)=FY,MONTH($K4931),IF(YEAR($K4931)&lt;FY,1,0)))</f>
        <v/>
      </c>
      <c r="W4931" s="38">
        <f>IF($R4931=0,0,MIN(12,IF(AND(ISNUMBER($O4931),$O4931&gt;=1,$O4931&lt;=12),INT($O4931),12),IF(AND(RetireExit="Yes",$U4931&gt;0),$U4931,12),IF(AND(ContractExit="Yes",$V4931&gt;0),$V4931,12)))</f>
        <v/>
      </c>
      <c r="X4931" s="37">
        <f>IF(ISNUMBER($P4931),$P4931,IncPct)</f>
        <v/>
      </c>
      <c r="Y4931" s="39">
        <f>IF($W4931=0,0,MAX(0,MIN($W4931,IncMonth-1))+MAX(0,$W4931-IncMonth+1)*(1+$X4931))</f>
        <v/>
      </c>
      <c r="Z4931" s="40">
        <f>IF($C4931="",0,IFERROR(INDEX(Departments!$B$5:$B$54,MATCH($C4931,Departments!$A$5:$A$54,0)),0))</f>
        <v/>
      </c>
      <c r="AA4931" s="41">
        <f>N($L4931)*$Y4931</f>
        <v/>
      </c>
      <c r="AB4931" s="41">
        <f>N($M4931)*$Y4931</f>
        <v/>
      </c>
      <c r="AC4931" s="41">
        <f>$AA4931*$Z4931</f>
        <v/>
      </c>
      <c r="AD4931" s="41">
        <f>$AA4931*BonusMonths/12</f>
        <v/>
      </c>
      <c r="AE4931" s="41">
        <f>($AA4931+SI_Gross*$AB4931)*IF($Q4931=1,SI_O,SI_E)</f>
        <v/>
      </c>
      <c r="AF4931" s="41">
        <f>IF($Q4931=1,0,$AA4931*EOSB)</f>
        <v/>
      </c>
      <c r="AG4931" s="41">
        <f>$AN4931*$W4931</f>
        <v/>
      </c>
      <c r="AH4931" s="41">
        <f>SUM($AA4931:$AG4931)</f>
        <v/>
      </c>
      <c r="AI4931" s="41">
        <f>12*($AM4931+$AN4931)</f>
        <v/>
      </c>
      <c r="AJ4931" s="41">
        <f>$AM4931*((IncMonth-1)+(13-IncMonth)*(1+$X4931))+12*$AN4931</f>
        <v/>
      </c>
      <c r="AK4931" s="41">
        <f>IF($R4931=1,N($L4931)+N($M4931),0)</f>
        <v/>
      </c>
      <c r="AL4931">
        <f>IF($C4931="","",IF(N($L4931)&lt;=0,"Basic salary missing",IF(ISNA(MATCH($C4931,Departments!$A$5:$A$54,0)),"Department not on Departments sheet",IF(AND($I4931&lt;&gt;"",NOT(ISNUMBER($I4931))),"Date of birth is text, not a date",IF(AND($K4931&lt;&gt;"",NOT(ISNUMBER($K4931))),"Contract end is text, not a date","")))))</f>
        <v/>
      </c>
      <c r="AM4931" s="41">
        <f>IF($R4931=0,0,N($L4931)*(1+$Z4931+BonusMonths/12+IF($Q4931=1,0,EOSB))+N($M4931)+(N($L4931)+SI_Gross*N($M4931))*IF($Q4931=1,SI_O,SI_E))</f>
        <v/>
      </c>
      <c r="AN4931" s="41">
        <f>IF($R4931=0,0,(IF($Q4931=1,MedO,MedE+Ticket)+Training)/12)</f>
        <v/>
      </c>
    </row>
    <row r="4932">
      <c r="I4932" s="35" t="n"/>
      <c r="J4932" s="35" t="n"/>
      <c r="K4932" s="35" t="n"/>
      <c r="L4932" s="36" t="n"/>
      <c r="M4932" s="36" t="n"/>
      <c r="P4932" s="37" t="n"/>
      <c r="Q4932" s="38">
        <f>IF($C4932="",0,IF(OR(LOWER(TRIM($G4932))="omani",LOWER(TRIM($G4932))="oman",LOWER(TRIM($G4932))="om",LOWER(TRIM($G4932))="local"),1,0))</f>
        <v/>
      </c>
      <c r="R4932" s="38">
        <f>IF($C4932="",0,IF(OR(ISNUMBER(SEARCH("resign",$N4932)),ISNUMBER(SEARCH("terminat",$N4932)),ISNUMBER(SEARCH("inactive",$N4932)),ISNUMBER(SEARCH("vacan",$N4932)),ISNUMBER(SEARCH("deceased",$N4932)),ISNUMBER(SEARCH("separated",$N4932))),0,1))</f>
        <v/>
      </c>
      <c r="S4932">
        <f>IF(OR($R4932=0,NOT(ISNUMBER($I4932))),"",IFERROR(DATEDIF($I4932,DATE(FY,1,1),"y"),""))</f>
        <v/>
      </c>
      <c r="T4932">
        <f>IF(OR($R4932=0,NOT(ISNUMBER($J4932))),"",IFERROR(DATEDIF($J4932,DATE(FY,1,1),"y"),0))</f>
        <v/>
      </c>
      <c r="U4932" s="38">
        <f>IF(OR($R4932=0,NOT(ISNUMBER($I4932))),0,IF(YEAR($I4932)+IF($Q4932=1,RetAgeO,RetAgeE)=FY,MONTH($I4932),IF(YEAR($I4932)+IF($Q4932=1,RetAgeO,RetAgeE)&lt;FY,1,0)))</f>
        <v/>
      </c>
      <c r="V4932" s="38">
        <f>IF(OR($R4932=0,NOT(ISNUMBER($K4932))),0,IF(YEAR($K4932)=FY,MONTH($K4932),IF(YEAR($K4932)&lt;FY,1,0)))</f>
        <v/>
      </c>
      <c r="W4932" s="38">
        <f>IF($R4932=0,0,MIN(12,IF(AND(ISNUMBER($O4932),$O4932&gt;=1,$O4932&lt;=12),INT($O4932),12),IF(AND(RetireExit="Yes",$U4932&gt;0),$U4932,12),IF(AND(ContractExit="Yes",$V4932&gt;0),$V4932,12)))</f>
        <v/>
      </c>
      <c r="X4932" s="37">
        <f>IF(ISNUMBER($P4932),$P4932,IncPct)</f>
        <v/>
      </c>
      <c r="Y4932" s="39">
        <f>IF($W4932=0,0,MAX(0,MIN($W4932,IncMonth-1))+MAX(0,$W4932-IncMonth+1)*(1+$X4932))</f>
        <v/>
      </c>
      <c r="Z4932" s="40">
        <f>IF($C4932="",0,IFERROR(INDEX(Departments!$B$5:$B$54,MATCH($C4932,Departments!$A$5:$A$54,0)),0))</f>
        <v/>
      </c>
      <c r="AA4932" s="41">
        <f>N($L4932)*$Y4932</f>
        <v/>
      </c>
      <c r="AB4932" s="41">
        <f>N($M4932)*$Y4932</f>
        <v/>
      </c>
      <c r="AC4932" s="41">
        <f>$AA4932*$Z4932</f>
        <v/>
      </c>
      <c r="AD4932" s="41">
        <f>$AA4932*BonusMonths/12</f>
        <v/>
      </c>
      <c r="AE4932" s="41">
        <f>($AA4932+SI_Gross*$AB4932)*IF($Q4932=1,SI_O,SI_E)</f>
        <v/>
      </c>
      <c r="AF4932" s="41">
        <f>IF($Q4932=1,0,$AA4932*EOSB)</f>
        <v/>
      </c>
      <c r="AG4932" s="41">
        <f>$AN4932*$W4932</f>
        <v/>
      </c>
      <c r="AH4932" s="41">
        <f>SUM($AA4932:$AG4932)</f>
        <v/>
      </c>
      <c r="AI4932" s="41">
        <f>12*($AM4932+$AN4932)</f>
        <v/>
      </c>
      <c r="AJ4932" s="41">
        <f>$AM4932*((IncMonth-1)+(13-IncMonth)*(1+$X4932))+12*$AN4932</f>
        <v/>
      </c>
      <c r="AK4932" s="41">
        <f>IF($R4932=1,N($L4932)+N($M4932),0)</f>
        <v/>
      </c>
      <c r="AL4932">
        <f>IF($C4932="","",IF(N($L4932)&lt;=0,"Basic salary missing",IF(ISNA(MATCH($C4932,Departments!$A$5:$A$54,0)),"Department not on Departments sheet",IF(AND($I4932&lt;&gt;"",NOT(ISNUMBER($I4932))),"Date of birth is text, not a date",IF(AND($K4932&lt;&gt;"",NOT(ISNUMBER($K4932))),"Contract end is text, not a date","")))))</f>
        <v/>
      </c>
      <c r="AM4932" s="41">
        <f>IF($R4932=0,0,N($L4932)*(1+$Z4932+BonusMonths/12+IF($Q4932=1,0,EOSB))+N($M4932)+(N($L4932)+SI_Gross*N($M4932))*IF($Q4932=1,SI_O,SI_E))</f>
        <v/>
      </c>
      <c r="AN4932" s="41">
        <f>IF($R4932=0,0,(IF($Q4932=1,MedO,MedE+Ticket)+Training)/12)</f>
        <v/>
      </c>
    </row>
    <row r="4933">
      <c r="I4933" s="35" t="n"/>
      <c r="J4933" s="35" t="n"/>
      <c r="K4933" s="35" t="n"/>
      <c r="L4933" s="36" t="n"/>
      <c r="M4933" s="36" t="n"/>
      <c r="P4933" s="37" t="n"/>
      <c r="Q4933" s="38">
        <f>IF($C4933="",0,IF(OR(LOWER(TRIM($G4933))="omani",LOWER(TRIM($G4933))="oman",LOWER(TRIM($G4933))="om",LOWER(TRIM($G4933))="local"),1,0))</f>
        <v/>
      </c>
      <c r="R4933" s="38">
        <f>IF($C4933="",0,IF(OR(ISNUMBER(SEARCH("resign",$N4933)),ISNUMBER(SEARCH("terminat",$N4933)),ISNUMBER(SEARCH("inactive",$N4933)),ISNUMBER(SEARCH("vacan",$N4933)),ISNUMBER(SEARCH("deceased",$N4933)),ISNUMBER(SEARCH("separated",$N4933))),0,1))</f>
        <v/>
      </c>
      <c r="S4933">
        <f>IF(OR($R4933=0,NOT(ISNUMBER($I4933))),"",IFERROR(DATEDIF($I4933,DATE(FY,1,1),"y"),""))</f>
        <v/>
      </c>
      <c r="T4933">
        <f>IF(OR($R4933=0,NOT(ISNUMBER($J4933))),"",IFERROR(DATEDIF($J4933,DATE(FY,1,1),"y"),0))</f>
        <v/>
      </c>
      <c r="U4933" s="38">
        <f>IF(OR($R4933=0,NOT(ISNUMBER($I4933))),0,IF(YEAR($I4933)+IF($Q4933=1,RetAgeO,RetAgeE)=FY,MONTH($I4933),IF(YEAR($I4933)+IF($Q4933=1,RetAgeO,RetAgeE)&lt;FY,1,0)))</f>
        <v/>
      </c>
      <c r="V4933" s="38">
        <f>IF(OR($R4933=0,NOT(ISNUMBER($K4933))),0,IF(YEAR($K4933)=FY,MONTH($K4933),IF(YEAR($K4933)&lt;FY,1,0)))</f>
        <v/>
      </c>
      <c r="W4933" s="38">
        <f>IF($R4933=0,0,MIN(12,IF(AND(ISNUMBER($O4933),$O4933&gt;=1,$O4933&lt;=12),INT($O4933),12),IF(AND(RetireExit="Yes",$U4933&gt;0),$U4933,12),IF(AND(ContractExit="Yes",$V4933&gt;0),$V4933,12)))</f>
        <v/>
      </c>
      <c r="X4933" s="37">
        <f>IF(ISNUMBER($P4933),$P4933,IncPct)</f>
        <v/>
      </c>
      <c r="Y4933" s="39">
        <f>IF($W4933=0,0,MAX(0,MIN($W4933,IncMonth-1))+MAX(0,$W4933-IncMonth+1)*(1+$X4933))</f>
        <v/>
      </c>
      <c r="Z4933" s="40">
        <f>IF($C4933="",0,IFERROR(INDEX(Departments!$B$5:$B$54,MATCH($C4933,Departments!$A$5:$A$54,0)),0))</f>
        <v/>
      </c>
      <c r="AA4933" s="41">
        <f>N($L4933)*$Y4933</f>
        <v/>
      </c>
      <c r="AB4933" s="41">
        <f>N($M4933)*$Y4933</f>
        <v/>
      </c>
      <c r="AC4933" s="41">
        <f>$AA4933*$Z4933</f>
        <v/>
      </c>
      <c r="AD4933" s="41">
        <f>$AA4933*BonusMonths/12</f>
        <v/>
      </c>
      <c r="AE4933" s="41">
        <f>($AA4933+SI_Gross*$AB4933)*IF($Q4933=1,SI_O,SI_E)</f>
        <v/>
      </c>
      <c r="AF4933" s="41">
        <f>IF($Q4933=1,0,$AA4933*EOSB)</f>
        <v/>
      </c>
      <c r="AG4933" s="41">
        <f>$AN4933*$W4933</f>
        <v/>
      </c>
      <c r="AH4933" s="41">
        <f>SUM($AA4933:$AG4933)</f>
        <v/>
      </c>
      <c r="AI4933" s="41">
        <f>12*($AM4933+$AN4933)</f>
        <v/>
      </c>
      <c r="AJ4933" s="41">
        <f>$AM4933*((IncMonth-1)+(13-IncMonth)*(1+$X4933))+12*$AN4933</f>
        <v/>
      </c>
      <c r="AK4933" s="41">
        <f>IF($R4933=1,N($L4933)+N($M4933),0)</f>
        <v/>
      </c>
      <c r="AL4933">
        <f>IF($C4933="","",IF(N($L4933)&lt;=0,"Basic salary missing",IF(ISNA(MATCH($C4933,Departments!$A$5:$A$54,0)),"Department not on Departments sheet",IF(AND($I4933&lt;&gt;"",NOT(ISNUMBER($I4933))),"Date of birth is text, not a date",IF(AND($K4933&lt;&gt;"",NOT(ISNUMBER($K4933))),"Contract end is text, not a date","")))))</f>
        <v/>
      </c>
      <c r="AM4933" s="41">
        <f>IF($R4933=0,0,N($L4933)*(1+$Z4933+BonusMonths/12+IF($Q4933=1,0,EOSB))+N($M4933)+(N($L4933)+SI_Gross*N($M4933))*IF($Q4933=1,SI_O,SI_E))</f>
        <v/>
      </c>
      <c r="AN4933" s="41">
        <f>IF($R4933=0,0,(IF($Q4933=1,MedO,MedE+Ticket)+Training)/12)</f>
        <v/>
      </c>
    </row>
    <row r="4934">
      <c r="I4934" s="35" t="n"/>
      <c r="J4934" s="35" t="n"/>
      <c r="K4934" s="35" t="n"/>
      <c r="L4934" s="36" t="n"/>
      <c r="M4934" s="36" t="n"/>
      <c r="P4934" s="37" t="n"/>
      <c r="Q4934" s="38">
        <f>IF($C4934="",0,IF(OR(LOWER(TRIM($G4934))="omani",LOWER(TRIM($G4934))="oman",LOWER(TRIM($G4934))="om",LOWER(TRIM($G4934))="local"),1,0))</f>
        <v/>
      </c>
      <c r="R4934" s="38">
        <f>IF($C4934="",0,IF(OR(ISNUMBER(SEARCH("resign",$N4934)),ISNUMBER(SEARCH("terminat",$N4934)),ISNUMBER(SEARCH("inactive",$N4934)),ISNUMBER(SEARCH("vacan",$N4934)),ISNUMBER(SEARCH("deceased",$N4934)),ISNUMBER(SEARCH("separated",$N4934))),0,1))</f>
        <v/>
      </c>
      <c r="S4934">
        <f>IF(OR($R4934=0,NOT(ISNUMBER($I4934))),"",IFERROR(DATEDIF($I4934,DATE(FY,1,1),"y"),""))</f>
        <v/>
      </c>
      <c r="T4934">
        <f>IF(OR($R4934=0,NOT(ISNUMBER($J4934))),"",IFERROR(DATEDIF($J4934,DATE(FY,1,1),"y"),0))</f>
        <v/>
      </c>
      <c r="U4934" s="38">
        <f>IF(OR($R4934=0,NOT(ISNUMBER($I4934))),0,IF(YEAR($I4934)+IF($Q4934=1,RetAgeO,RetAgeE)=FY,MONTH($I4934),IF(YEAR($I4934)+IF($Q4934=1,RetAgeO,RetAgeE)&lt;FY,1,0)))</f>
        <v/>
      </c>
      <c r="V4934" s="38">
        <f>IF(OR($R4934=0,NOT(ISNUMBER($K4934))),0,IF(YEAR($K4934)=FY,MONTH($K4934),IF(YEAR($K4934)&lt;FY,1,0)))</f>
        <v/>
      </c>
      <c r="W4934" s="38">
        <f>IF($R4934=0,0,MIN(12,IF(AND(ISNUMBER($O4934),$O4934&gt;=1,$O4934&lt;=12),INT($O4934),12),IF(AND(RetireExit="Yes",$U4934&gt;0),$U4934,12),IF(AND(ContractExit="Yes",$V4934&gt;0),$V4934,12)))</f>
        <v/>
      </c>
      <c r="X4934" s="37">
        <f>IF(ISNUMBER($P4934),$P4934,IncPct)</f>
        <v/>
      </c>
      <c r="Y4934" s="39">
        <f>IF($W4934=0,0,MAX(0,MIN($W4934,IncMonth-1))+MAX(0,$W4934-IncMonth+1)*(1+$X4934))</f>
        <v/>
      </c>
      <c r="Z4934" s="40">
        <f>IF($C4934="",0,IFERROR(INDEX(Departments!$B$5:$B$54,MATCH($C4934,Departments!$A$5:$A$54,0)),0))</f>
        <v/>
      </c>
      <c r="AA4934" s="41">
        <f>N($L4934)*$Y4934</f>
        <v/>
      </c>
      <c r="AB4934" s="41">
        <f>N($M4934)*$Y4934</f>
        <v/>
      </c>
      <c r="AC4934" s="41">
        <f>$AA4934*$Z4934</f>
        <v/>
      </c>
      <c r="AD4934" s="41">
        <f>$AA4934*BonusMonths/12</f>
        <v/>
      </c>
      <c r="AE4934" s="41">
        <f>($AA4934+SI_Gross*$AB4934)*IF($Q4934=1,SI_O,SI_E)</f>
        <v/>
      </c>
      <c r="AF4934" s="41">
        <f>IF($Q4934=1,0,$AA4934*EOSB)</f>
        <v/>
      </c>
      <c r="AG4934" s="41">
        <f>$AN4934*$W4934</f>
        <v/>
      </c>
      <c r="AH4934" s="41">
        <f>SUM($AA4934:$AG4934)</f>
        <v/>
      </c>
      <c r="AI4934" s="41">
        <f>12*($AM4934+$AN4934)</f>
        <v/>
      </c>
      <c r="AJ4934" s="41">
        <f>$AM4934*((IncMonth-1)+(13-IncMonth)*(1+$X4934))+12*$AN4934</f>
        <v/>
      </c>
      <c r="AK4934" s="41">
        <f>IF($R4934=1,N($L4934)+N($M4934),0)</f>
        <v/>
      </c>
      <c r="AL4934">
        <f>IF($C4934="","",IF(N($L4934)&lt;=0,"Basic salary missing",IF(ISNA(MATCH($C4934,Departments!$A$5:$A$54,0)),"Department not on Departments sheet",IF(AND($I4934&lt;&gt;"",NOT(ISNUMBER($I4934))),"Date of birth is text, not a date",IF(AND($K4934&lt;&gt;"",NOT(ISNUMBER($K4934))),"Contract end is text, not a date","")))))</f>
        <v/>
      </c>
      <c r="AM4934" s="41">
        <f>IF($R4934=0,0,N($L4934)*(1+$Z4934+BonusMonths/12+IF($Q4934=1,0,EOSB))+N($M4934)+(N($L4934)+SI_Gross*N($M4934))*IF($Q4934=1,SI_O,SI_E))</f>
        <v/>
      </c>
      <c r="AN4934" s="41">
        <f>IF($R4934=0,0,(IF($Q4934=1,MedO,MedE+Ticket)+Training)/12)</f>
        <v/>
      </c>
    </row>
    <row r="4935">
      <c r="I4935" s="35" t="n"/>
      <c r="J4935" s="35" t="n"/>
      <c r="K4935" s="35" t="n"/>
      <c r="L4935" s="36" t="n"/>
      <c r="M4935" s="36" t="n"/>
      <c r="P4935" s="37" t="n"/>
      <c r="Q4935" s="38">
        <f>IF($C4935="",0,IF(OR(LOWER(TRIM($G4935))="omani",LOWER(TRIM($G4935))="oman",LOWER(TRIM($G4935))="om",LOWER(TRIM($G4935))="local"),1,0))</f>
        <v/>
      </c>
      <c r="R4935" s="38">
        <f>IF($C4935="",0,IF(OR(ISNUMBER(SEARCH("resign",$N4935)),ISNUMBER(SEARCH("terminat",$N4935)),ISNUMBER(SEARCH("inactive",$N4935)),ISNUMBER(SEARCH("vacan",$N4935)),ISNUMBER(SEARCH("deceased",$N4935)),ISNUMBER(SEARCH("separated",$N4935))),0,1))</f>
        <v/>
      </c>
      <c r="S4935">
        <f>IF(OR($R4935=0,NOT(ISNUMBER($I4935))),"",IFERROR(DATEDIF($I4935,DATE(FY,1,1),"y"),""))</f>
        <v/>
      </c>
      <c r="T4935">
        <f>IF(OR($R4935=0,NOT(ISNUMBER($J4935))),"",IFERROR(DATEDIF($J4935,DATE(FY,1,1),"y"),0))</f>
        <v/>
      </c>
      <c r="U4935" s="38">
        <f>IF(OR($R4935=0,NOT(ISNUMBER($I4935))),0,IF(YEAR($I4935)+IF($Q4935=1,RetAgeO,RetAgeE)=FY,MONTH($I4935),IF(YEAR($I4935)+IF($Q4935=1,RetAgeO,RetAgeE)&lt;FY,1,0)))</f>
        <v/>
      </c>
      <c r="V4935" s="38">
        <f>IF(OR($R4935=0,NOT(ISNUMBER($K4935))),0,IF(YEAR($K4935)=FY,MONTH($K4935),IF(YEAR($K4935)&lt;FY,1,0)))</f>
        <v/>
      </c>
      <c r="W4935" s="38">
        <f>IF($R4935=0,0,MIN(12,IF(AND(ISNUMBER($O4935),$O4935&gt;=1,$O4935&lt;=12),INT($O4935),12),IF(AND(RetireExit="Yes",$U4935&gt;0),$U4935,12),IF(AND(ContractExit="Yes",$V4935&gt;0),$V4935,12)))</f>
        <v/>
      </c>
      <c r="X4935" s="37">
        <f>IF(ISNUMBER($P4935),$P4935,IncPct)</f>
        <v/>
      </c>
      <c r="Y4935" s="39">
        <f>IF($W4935=0,0,MAX(0,MIN($W4935,IncMonth-1))+MAX(0,$W4935-IncMonth+1)*(1+$X4935))</f>
        <v/>
      </c>
      <c r="Z4935" s="40">
        <f>IF($C4935="",0,IFERROR(INDEX(Departments!$B$5:$B$54,MATCH($C4935,Departments!$A$5:$A$54,0)),0))</f>
        <v/>
      </c>
      <c r="AA4935" s="41">
        <f>N($L4935)*$Y4935</f>
        <v/>
      </c>
      <c r="AB4935" s="41">
        <f>N($M4935)*$Y4935</f>
        <v/>
      </c>
      <c r="AC4935" s="41">
        <f>$AA4935*$Z4935</f>
        <v/>
      </c>
      <c r="AD4935" s="41">
        <f>$AA4935*BonusMonths/12</f>
        <v/>
      </c>
      <c r="AE4935" s="41">
        <f>($AA4935+SI_Gross*$AB4935)*IF($Q4935=1,SI_O,SI_E)</f>
        <v/>
      </c>
      <c r="AF4935" s="41">
        <f>IF($Q4935=1,0,$AA4935*EOSB)</f>
        <v/>
      </c>
      <c r="AG4935" s="41">
        <f>$AN4935*$W4935</f>
        <v/>
      </c>
      <c r="AH4935" s="41">
        <f>SUM($AA4935:$AG4935)</f>
        <v/>
      </c>
      <c r="AI4935" s="41">
        <f>12*($AM4935+$AN4935)</f>
        <v/>
      </c>
      <c r="AJ4935" s="41">
        <f>$AM4935*((IncMonth-1)+(13-IncMonth)*(1+$X4935))+12*$AN4935</f>
        <v/>
      </c>
      <c r="AK4935" s="41">
        <f>IF($R4935=1,N($L4935)+N($M4935),0)</f>
        <v/>
      </c>
      <c r="AL4935">
        <f>IF($C4935="","",IF(N($L4935)&lt;=0,"Basic salary missing",IF(ISNA(MATCH($C4935,Departments!$A$5:$A$54,0)),"Department not on Departments sheet",IF(AND($I4935&lt;&gt;"",NOT(ISNUMBER($I4935))),"Date of birth is text, not a date",IF(AND($K4935&lt;&gt;"",NOT(ISNUMBER($K4935))),"Contract end is text, not a date","")))))</f>
        <v/>
      </c>
      <c r="AM4935" s="41">
        <f>IF($R4935=0,0,N($L4935)*(1+$Z4935+BonusMonths/12+IF($Q4935=1,0,EOSB))+N($M4935)+(N($L4935)+SI_Gross*N($M4935))*IF($Q4935=1,SI_O,SI_E))</f>
        <v/>
      </c>
      <c r="AN4935" s="41">
        <f>IF($R4935=0,0,(IF($Q4935=1,MedO,MedE+Ticket)+Training)/12)</f>
        <v/>
      </c>
    </row>
    <row r="4936">
      <c r="I4936" s="35" t="n"/>
      <c r="J4936" s="35" t="n"/>
      <c r="K4936" s="35" t="n"/>
      <c r="L4936" s="36" t="n"/>
      <c r="M4936" s="36" t="n"/>
      <c r="P4936" s="37" t="n"/>
      <c r="Q4936" s="38">
        <f>IF($C4936="",0,IF(OR(LOWER(TRIM($G4936))="omani",LOWER(TRIM($G4936))="oman",LOWER(TRIM($G4936))="om",LOWER(TRIM($G4936))="local"),1,0))</f>
        <v/>
      </c>
      <c r="R4936" s="38">
        <f>IF($C4936="",0,IF(OR(ISNUMBER(SEARCH("resign",$N4936)),ISNUMBER(SEARCH("terminat",$N4936)),ISNUMBER(SEARCH("inactive",$N4936)),ISNUMBER(SEARCH("vacan",$N4936)),ISNUMBER(SEARCH("deceased",$N4936)),ISNUMBER(SEARCH("separated",$N4936))),0,1))</f>
        <v/>
      </c>
      <c r="S4936">
        <f>IF(OR($R4936=0,NOT(ISNUMBER($I4936))),"",IFERROR(DATEDIF($I4936,DATE(FY,1,1),"y"),""))</f>
        <v/>
      </c>
      <c r="T4936">
        <f>IF(OR($R4936=0,NOT(ISNUMBER($J4936))),"",IFERROR(DATEDIF($J4936,DATE(FY,1,1),"y"),0))</f>
        <v/>
      </c>
      <c r="U4936" s="38">
        <f>IF(OR($R4936=0,NOT(ISNUMBER($I4936))),0,IF(YEAR($I4936)+IF($Q4936=1,RetAgeO,RetAgeE)=FY,MONTH($I4936),IF(YEAR($I4936)+IF($Q4936=1,RetAgeO,RetAgeE)&lt;FY,1,0)))</f>
        <v/>
      </c>
      <c r="V4936" s="38">
        <f>IF(OR($R4936=0,NOT(ISNUMBER($K4936))),0,IF(YEAR($K4936)=FY,MONTH($K4936),IF(YEAR($K4936)&lt;FY,1,0)))</f>
        <v/>
      </c>
      <c r="W4936" s="38">
        <f>IF($R4936=0,0,MIN(12,IF(AND(ISNUMBER($O4936),$O4936&gt;=1,$O4936&lt;=12),INT($O4936),12),IF(AND(RetireExit="Yes",$U4936&gt;0),$U4936,12),IF(AND(ContractExit="Yes",$V4936&gt;0),$V4936,12)))</f>
        <v/>
      </c>
      <c r="X4936" s="37">
        <f>IF(ISNUMBER($P4936),$P4936,IncPct)</f>
        <v/>
      </c>
      <c r="Y4936" s="39">
        <f>IF($W4936=0,0,MAX(0,MIN($W4936,IncMonth-1))+MAX(0,$W4936-IncMonth+1)*(1+$X4936))</f>
        <v/>
      </c>
      <c r="Z4936" s="40">
        <f>IF($C4936="",0,IFERROR(INDEX(Departments!$B$5:$B$54,MATCH($C4936,Departments!$A$5:$A$54,0)),0))</f>
        <v/>
      </c>
      <c r="AA4936" s="41">
        <f>N($L4936)*$Y4936</f>
        <v/>
      </c>
      <c r="AB4936" s="41">
        <f>N($M4936)*$Y4936</f>
        <v/>
      </c>
      <c r="AC4936" s="41">
        <f>$AA4936*$Z4936</f>
        <v/>
      </c>
      <c r="AD4936" s="41">
        <f>$AA4936*BonusMonths/12</f>
        <v/>
      </c>
      <c r="AE4936" s="41">
        <f>($AA4936+SI_Gross*$AB4936)*IF($Q4936=1,SI_O,SI_E)</f>
        <v/>
      </c>
      <c r="AF4936" s="41">
        <f>IF($Q4936=1,0,$AA4936*EOSB)</f>
        <v/>
      </c>
      <c r="AG4936" s="41">
        <f>$AN4936*$W4936</f>
        <v/>
      </c>
      <c r="AH4936" s="41">
        <f>SUM($AA4936:$AG4936)</f>
        <v/>
      </c>
      <c r="AI4936" s="41">
        <f>12*($AM4936+$AN4936)</f>
        <v/>
      </c>
      <c r="AJ4936" s="41">
        <f>$AM4936*((IncMonth-1)+(13-IncMonth)*(1+$X4936))+12*$AN4936</f>
        <v/>
      </c>
      <c r="AK4936" s="41">
        <f>IF($R4936=1,N($L4936)+N($M4936),0)</f>
        <v/>
      </c>
      <c r="AL4936">
        <f>IF($C4936="","",IF(N($L4936)&lt;=0,"Basic salary missing",IF(ISNA(MATCH($C4936,Departments!$A$5:$A$54,0)),"Department not on Departments sheet",IF(AND($I4936&lt;&gt;"",NOT(ISNUMBER($I4936))),"Date of birth is text, not a date",IF(AND($K4936&lt;&gt;"",NOT(ISNUMBER($K4936))),"Contract end is text, not a date","")))))</f>
        <v/>
      </c>
      <c r="AM4936" s="41">
        <f>IF($R4936=0,0,N($L4936)*(1+$Z4936+BonusMonths/12+IF($Q4936=1,0,EOSB))+N($M4936)+(N($L4936)+SI_Gross*N($M4936))*IF($Q4936=1,SI_O,SI_E))</f>
        <v/>
      </c>
      <c r="AN4936" s="41">
        <f>IF($R4936=0,0,(IF($Q4936=1,MedO,MedE+Ticket)+Training)/12)</f>
        <v/>
      </c>
    </row>
    <row r="4937">
      <c r="I4937" s="35" t="n"/>
      <c r="J4937" s="35" t="n"/>
      <c r="K4937" s="35" t="n"/>
      <c r="L4937" s="36" t="n"/>
      <c r="M4937" s="36" t="n"/>
      <c r="P4937" s="37" t="n"/>
      <c r="Q4937" s="38">
        <f>IF($C4937="",0,IF(OR(LOWER(TRIM($G4937))="omani",LOWER(TRIM($G4937))="oman",LOWER(TRIM($G4937))="om",LOWER(TRIM($G4937))="local"),1,0))</f>
        <v/>
      </c>
      <c r="R4937" s="38">
        <f>IF($C4937="",0,IF(OR(ISNUMBER(SEARCH("resign",$N4937)),ISNUMBER(SEARCH("terminat",$N4937)),ISNUMBER(SEARCH("inactive",$N4937)),ISNUMBER(SEARCH("vacan",$N4937)),ISNUMBER(SEARCH("deceased",$N4937)),ISNUMBER(SEARCH("separated",$N4937))),0,1))</f>
        <v/>
      </c>
      <c r="S4937">
        <f>IF(OR($R4937=0,NOT(ISNUMBER($I4937))),"",IFERROR(DATEDIF($I4937,DATE(FY,1,1),"y"),""))</f>
        <v/>
      </c>
      <c r="T4937">
        <f>IF(OR($R4937=0,NOT(ISNUMBER($J4937))),"",IFERROR(DATEDIF($J4937,DATE(FY,1,1),"y"),0))</f>
        <v/>
      </c>
      <c r="U4937" s="38">
        <f>IF(OR($R4937=0,NOT(ISNUMBER($I4937))),0,IF(YEAR($I4937)+IF($Q4937=1,RetAgeO,RetAgeE)=FY,MONTH($I4937),IF(YEAR($I4937)+IF($Q4937=1,RetAgeO,RetAgeE)&lt;FY,1,0)))</f>
        <v/>
      </c>
      <c r="V4937" s="38">
        <f>IF(OR($R4937=0,NOT(ISNUMBER($K4937))),0,IF(YEAR($K4937)=FY,MONTH($K4937),IF(YEAR($K4937)&lt;FY,1,0)))</f>
        <v/>
      </c>
      <c r="W4937" s="38">
        <f>IF($R4937=0,0,MIN(12,IF(AND(ISNUMBER($O4937),$O4937&gt;=1,$O4937&lt;=12),INT($O4937),12),IF(AND(RetireExit="Yes",$U4937&gt;0),$U4937,12),IF(AND(ContractExit="Yes",$V4937&gt;0),$V4937,12)))</f>
        <v/>
      </c>
      <c r="X4937" s="37">
        <f>IF(ISNUMBER($P4937),$P4937,IncPct)</f>
        <v/>
      </c>
      <c r="Y4937" s="39">
        <f>IF($W4937=0,0,MAX(0,MIN($W4937,IncMonth-1))+MAX(0,$W4937-IncMonth+1)*(1+$X4937))</f>
        <v/>
      </c>
      <c r="Z4937" s="40">
        <f>IF($C4937="",0,IFERROR(INDEX(Departments!$B$5:$B$54,MATCH($C4937,Departments!$A$5:$A$54,0)),0))</f>
        <v/>
      </c>
      <c r="AA4937" s="41">
        <f>N($L4937)*$Y4937</f>
        <v/>
      </c>
      <c r="AB4937" s="41">
        <f>N($M4937)*$Y4937</f>
        <v/>
      </c>
      <c r="AC4937" s="41">
        <f>$AA4937*$Z4937</f>
        <v/>
      </c>
      <c r="AD4937" s="41">
        <f>$AA4937*BonusMonths/12</f>
        <v/>
      </c>
      <c r="AE4937" s="41">
        <f>($AA4937+SI_Gross*$AB4937)*IF($Q4937=1,SI_O,SI_E)</f>
        <v/>
      </c>
      <c r="AF4937" s="41">
        <f>IF($Q4937=1,0,$AA4937*EOSB)</f>
        <v/>
      </c>
      <c r="AG4937" s="41">
        <f>$AN4937*$W4937</f>
        <v/>
      </c>
      <c r="AH4937" s="41">
        <f>SUM($AA4937:$AG4937)</f>
        <v/>
      </c>
      <c r="AI4937" s="41">
        <f>12*($AM4937+$AN4937)</f>
        <v/>
      </c>
      <c r="AJ4937" s="41">
        <f>$AM4937*((IncMonth-1)+(13-IncMonth)*(1+$X4937))+12*$AN4937</f>
        <v/>
      </c>
      <c r="AK4937" s="41">
        <f>IF($R4937=1,N($L4937)+N($M4937),0)</f>
        <v/>
      </c>
      <c r="AL4937">
        <f>IF($C4937="","",IF(N($L4937)&lt;=0,"Basic salary missing",IF(ISNA(MATCH($C4937,Departments!$A$5:$A$54,0)),"Department not on Departments sheet",IF(AND($I4937&lt;&gt;"",NOT(ISNUMBER($I4937))),"Date of birth is text, not a date",IF(AND($K4937&lt;&gt;"",NOT(ISNUMBER($K4937))),"Contract end is text, not a date","")))))</f>
        <v/>
      </c>
      <c r="AM4937" s="41">
        <f>IF($R4937=0,0,N($L4937)*(1+$Z4937+BonusMonths/12+IF($Q4937=1,0,EOSB))+N($M4937)+(N($L4937)+SI_Gross*N($M4937))*IF($Q4937=1,SI_O,SI_E))</f>
        <v/>
      </c>
      <c r="AN4937" s="41">
        <f>IF($R4937=0,0,(IF($Q4937=1,MedO,MedE+Ticket)+Training)/12)</f>
        <v/>
      </c>
    </row>
    <row r="4938">
      <c r="I4938" s="35" t="n"/>
      <c r="J4938" s="35" t="n"/>
      <c r="K4938" s="35" t="n"/>
      <c r="L4938" s="36" t="n"/>
      <c r="M4938" s="36" t="n"/>
      <c r="P4938" s="37" t="n"/>
      <c r="Q4938" s="38">
        <f>IF($C4938="",0,IF(OR(LOWER(TRIM($G4938))="omani",LOWER(TRIM($G4938))="oman",LOWER(TRIM($G4938))="om",LOWER(TRIM($G4938))="local"),1,0))</f>
        <v/>
      </c>
      <c r="R4938" s="38">
        <f>IF($C4938="",0,IF(OR(ISNUMBER(SEARCH("resign",$N4938)),ISNUMBER(SEARCH("terminat",$N4938)),ISNUMBER(SEARCH("inactive",$N4938)),ISNUMBER(SEARCH("vacan",$N4938)),ISNUMBER(SEARCH("deceased",$N4938)),ISNUMBER(SEARCH("separated",$N4938))),0,1))</f>
        <v/>
      </c>
      <c r="S4938">
        <f>IF(OR($R4938=0,NOT(ISNUMBER($I4938))),"",IFERROR(DATEDIF($I4938,DATE(FY,1,1),"y"),""))</f>
        <v/>
      </c>
      <c r="T4938">
        <f>IF(OR($R4938=0,NOT(ISNUMBER($J4938))),"",IFERROR(DATEDIF($J4938,DATE(FY,1,1),"y"),0))</f>
        <v/>
      </c>
      <c r="U4938" s="38">
        <f>IF(OR($R4938=0,NOT(ISNUMBER($I4938))),0,IF(YEAR($I4938)+IF($Q4938=1,RetAgeO,RetAgeE)=FY,MONTH($I4938),IF(YEAR($I4938)+IF($Q4938=1,RetAgeO,RetAgeE)&lt;FY,1,0)))</f>
        <v/>
      </c>
      <c r="V4938" s="38">
        <f>IF(OR($R4938=0,NOT(ISNUMBER($K4938))),0,IF(YEAR($K4938)=FY,MONTH($K4938),IF(YEAR($K4938)&lt;FY,1,0)))</f>
        <v/>
      </c>
      <c r="W4938" s="38">
        <f>IF($R4938=0,0,MIN(12,IF(AND(ISNUMBER($O4938),$O4938&gt;=1,$O4938&lt;=12),INT($O4938),12),IF(AND(RetireExit="Yes",$U4938&gt;0),$U4938,12),IF(AND(ContractExit="Yes",$V4938&gt;0),$V4938,12)))</f>
        <v/>
      </c>
      <c r="X4938" s="37">
        <f>IF(ISNUMBER($P4938),$P4938,IncPct)</f>
        <v/>
      </c>
      <c r="Y4938" s="39">
        <f>IF($W4938=0,0,MAX(0,MIN($W4938,IncMonth-1))+MAX(0,$W4938-IncMonth+1)*(1+$X4938))</f>
        <v/>
      </c>
      <c r="Z4938" s="40">
        <f>IF($C4938="",0,IFERROR(INDEX(Departments!$B$5:$B$54,MATCH($C4938,Departments!$A$5:$A$54,0)),0))</f>
        <v/>
      </c>
      <c r="AA4938" s="41">
        <f>N($L4938)*$Y4938</f>
        <v/>
      </c>
      <c r="AB4938" s="41">
        <f>N($M4938)*$Y4938</f>
        <v/>
      </c>
      <c r="AC4938" s="41">
        <f>$AA4938*$Z4938</f>
        <v/>
      </c>
      <c r="AD4938" s="41">
        <f>$AA4938*BonusMonths/12</f>
        <v/>
      </c>
      <c r="AE4938" s="41">
        <f>($AA4938+SI_Gross*$AB4938)*IF($Q4938=1,SI_O,SI_E)</f>
        <v/>
      </c>
      <c r="AF4938" s="41">
        <f>IF($Q4938=1,0,$AA4938*EOSB)</f>
        <v/>
      </c>
      <c r="AG4938" s="41">
        <f>$AN4938*$W4938</f>
        <v/>
      </c>
      <c r="AH4938" s="41">
        <f>SUM($AA4938:$AG4938)</f>
        <v/>
      </c>
      <c r="AI4938" s="41">
        <f>12*($AM4938+$AN4938)</f>
        <v/>
      </c>
      <c r="AJ4938" s="41">
        <f>$AM4938*((IncMonth-1)+(13-IncMonth)*(1+$X4938))+12*$AN4938</f>
        <v/>
      </c>
      <c r="AK4938" s="41">
        <f>IF($R4938=1,N($L4938)+N($M4938),0)</f>
        <v/>
      </c>
      <c r="AL4938">
        <f>IF($C4938="","",IF(N($L4938)&lt;=0,"Basic salary missing",IF(ISNA(MATCH($C4938,Departments!$A$5:$A$54,0)),"Department not on Departments sheet",IF(AND($I4938&lt;&gt;"",NOT(ISNUMBER($I4938))),"Date of birth is text, not a date",IF(AND($K4938&lt;&gt;"",NOT(ISNUMBER($K4938))),"Contract end is text, not a date","")))))</f>
        <v/>
      </c>
      <c r="AM4938" s="41">
        <f>IF($R4938=0,0,N($L4938)*(1+$Z4938+BonusMonths/12+IF($Q4938=1,0,EOSB))+N($M4938)+(N($L4938)+SI_Gross*N($M4938))*IF($Q4938=1,SI_O,SI_E))</f>
        <v/>
      </c>
      <c r="AN4938" s="41">
        <f>IF($R4938=0,0,(IF($Q4938=1,MedO,MedE+Ticket)+Training)/12)</f>
        <v/>
      </c>
    </row>
    <row r="4939">
      <c r="I4939" s="35" t="n"/>
      <c r="J4939" s="35" t="n"/>
      <c r="K4939" s="35" t="n"/>
      <c r="L4939" s="36" t="n"/>
      <c r="M4939" s="36" t="n"/>
      <c r="P4939" s="37" t="n"/>
      <c r="Q4939" s="38">
        <f>IF($C4939="",0,IF(OR(LOWER(TRIM($G4939))="omani",LOWER(TRIM($G4939))="oman",LOWER(TRIM($G4939))="om",LOWER(TRIM($G4939))="local"),1,0))</f>
        <v/>
      </c>
      <c r="R4939" s="38">
        <f>IF($C4939="",0,IF(OR(ISNUMBER(SEARCH("resign",$N4939)),ISNUMBER(SEARCH("terminat",$N4939)),ISNUMBER(SEARCH("inactive",$N4939)),ISNUMBER(SEARCH("vacan",$N4939)),ISNUMBER(SEARCH("deceased",$N4939)),ISNUMBER(SEARCH("separated",$N4939))),0,1))</f>
        <v/>
      </c>
      <c r="S4939">
        <f>IF(OR($R4939=0,NOT(ISNUMBER($I4939))),"",IFERROR(DATEDIF($I4939,DATE(FY,1,1),"y"),""))</f>
        <v/>
      </c>
      <c r="T4939">
        <f>IF(OR($R4939=0,NOT(ISNUMBER($J4939))),"",IFERROR(DATEDIF($J4939,DATE(FY,1,1),"y"),0))</f>
        <v/>
      </c>
      <c r="U4939" s="38">
        <f>IF(OR($R4939=0,NOT(ISNUMBER($I4939))),0,IF(YEAR($I4939)+IF($Q4939=1,RetAgeO,RetAgeE)=FY,MONTH($I4939),IF(YEAR($I4939)+IF($Q4939=1,RetAgeO,RetAgeE)&lt;FY,1,0)))</f>
        <v/>
      </c>
      <c r="V4939" s="38">
        <f>IF(OR($R4939=0,NOT(ISNUMBER($K4939))),0,IF(YEAR($K4939)=FY,MONTH($K4939),IF(YEAR($K4939)&lt;FY,1,0)))</f>
        <v/>
      </c>
      <c r="W4939" s="38">
        <f>IF($R4939=0,0,MIN(12,IF(AND(ISNUMBER($O4939),$O4939&gt;=1,$O4939&lt;=12),INT($O4939),12),IF(AND(RetireExit="Yes",$U4939&gt;0),$U4939,12),IF(AND(ContractExit="Yes",$V4939&gt;0),$V4939,12)))</f>
        <v/>
      </c>
      <c r="X4939" s="37">
        <f>IF(ISNUMBER($P4939),$P4939,IncPct)</f>
        <v/>
      </c>
      <c r="Y4939" s="39">
        <f>IF($W4939=0,0,MAX(0,MIN($W4939,IncMonth-1))+MAX(0,$W4939-IncMonth+1)*(1+$X4939))</f>
        <v/>
      </c>
      <c r="Z4939" s="40">
        <f>IF($C4939="",0,IFERROR(INDEX(Departments!$B$5:$B$54,MATCH($C4939,Departments!$A$5:$A$54,0)),0))</f>
        <v/>
      </c>
      <c r="AA4939" s="41">
        <f>N($L4939)*$Y4939</f>
        <v/>
      </c>
      <c r="AB4939" s="41">
        <f>N($M4939)*$Y4939</f>
        <v/>
      </c>
      <c r="AC4939" s="41">
        <f>$AA4939*$Z4939</f>
        <v/>
      </c>
      <c r="AD4939" s="41">
        <f>$AA4939*BonusMonths/12</f>
        <v/>
      </c>
      <c r="AE4939" s="41">
        <f>($AA4939+SI_Gross*$AB4939)*IF($Q4939=1,SI_O,SI_E)</f>
        <v/>
      </c>
      <c r="AF4939" s="41">
        <f>IF($Q4939=1,0,$AA4939*EOSB)</f>
        <v/>
      </c>
      <c r="AG4939" s="41">
        <f>$AN4939*$W4939</f>
        <v/>
      </c>
      <c r="AH4939" s="41">
        <f>SUM($AA4939:$AG4939)</f>
        <v/>
      </c>
      <c r="AI4939" s="41">
        <f>12*($AM4939+$AN4939)</f>
        <v/>
      </c>
      <c r="AJ4939" s="41">
        <f>$AM4939*((IncMonth-1)+(13-IncMonth)*(1+$X4939))+12*$AN4939</f>
        <v/>
      </c>
      <c r="AK4939" s="41">
        <f>IF($R4939=1,N($L4939)+N($M4939),0)</f>
        <v/>
      </c>
      <c r="AL4939">
        <f>IF($C4939="","",IF(N($L4939)&lt;=0,"Basic salary missing",IF(ISNA(MATCH($C4939,Departments!$A$5:$A$54,0)),"Department not on Departments sheet",IF(AND($I4939&lt;&gt;"",NOT(ISNUMBER($I4939))),"Date of birth is text, not a date",IF(AND($K4939&lt;&gt;"",NOT(ISNUMBER($K4939))),"Contract end is text, not a date","")))))</f>
        <v/>
      </c>
      <c r="AM4939" s="41">
        <f>IF($R4939=0,0,N($L4939)*(1+$Z4939+BonusMonths/12+IF($Q4939=1,0,EOSB))+N($M4939)+(N($L4939)+SI_Gross*N($M4939))*IF($Q4939=1,SI_O,SI_E))</f>
        <v/>
      </c>
      <c r="AN4939" s="41">
        <f>IF($R4939=0,0,(IF($Q4939=1,MedO,MedE+Ticket)+Training)/12)</f>
        <v/>
      </c>
    </row>
    <row r="4940">
      <c r="I4940" s="35" t="n"/>
      <c r="J4940" s="35" t="n"/>
      <c r="K4940" s="35" t="n"/>
      <c r="L4940" s="36" t="n"/>
      <c r="M4940" s="36" t="n"/>
      <c r="P4940" s="37" t="n"/>
      <c r="Q4940" s="38">
        <f>IF($C4940="",0,IF(OR(LOWER(TRIM($G4940))="omani",LOWER(TRIM($G4940))="oman",LOWER(TRIM($G4940))="om",LOWER(TRIM($G4940))="local"),1,0))</f>
        <v/>
      </c>
      <c r="R4940" s="38">
        <f>IF($C4940="",0,IF(OR(ISNUMBER(SEARCH("resign",$N4940)),ISNUMBER(SEARCH("terminat",$N4940)),ISNUMBER(SEARCH("inactive",$N4940)),ISNUMBER(SEARCH("vacan",$N4940)),ISNUMBER(SEARCH("deceased",$N4940)),ISNUMBER(SEARCH("separated",$N4940))),0,1))</f>
        <v/>
      </c>
      <c r="S4940">
        <f>IF(OR($R4940=0,NOT(ISNUMBER($I4940))),"",IFERROR(DATEDIF($I4940,DATE(FY,1,1),"y"),""))</f>
        <v/>
      </c>
      <c r="T4940">
        <f>IF(OR($R4940=0,NOT(ISNUMBER($J4940))),"",IFERROR(DATEDIF($J4940,DATE(FY,1,1),"y"),0))</f>
        <v/>
      </c>
      <c r="U4940" s="38">
        <f>IF(OR($R4940=0,NOT(ISNUMBER($I4940))),0,IF(YEAR($I4940)+IF($Q4940=1,RetAgeO,RetAgeE)=FY,MONTH($I4940),IF(YEAR($I4940)+IF($Q4940=1,RetAgeO,RetAgeE)&lt;FY,1,0)))</f>
        <v/>
      </c>
      <c r="V4940" s="38">
        <f>IF(OR($R4940=0,NOT(ISNUMBER($K4940))),0,IF(YEAR($K4940)=FY,MONTH($K4940),IF(YEAR($K4940)&lt;FY,1,0)))</f>
        <v/>
      </c>
      <c r="W4940" s="38">
        <f>IF($R4940=0,0,MIN(12,IF(AND(ISNUMBER($O4940),$O4940&gt;=1,$O4940&lt;=12),INT($O4940),12),IF(AND(RetireExit="Yes",$U4940&gt;0),$U4940,12),IF(AND(ContractExit="Yes",$V4940&gt;0),$V4940,12)))</f>
        <v/>
      </c>
      <c r="X4940" s="37">
        <f>IF(ISNUMBER($P4940),$P4940,IncPct)</f>
        <v/>
      </c>
      <c r="Y4940" s="39">
        <f>IF($W4940=0,0,MAX(0,MIN($W4940,IncMonth-1))+MAX(0,$W4940-IncMonth+1)*(1+$X4940))</f>
        <v/>
      </c>
      <c r="Z4940" s="40">
        <f>IF($C4940="",0,IFERROR(INDEX(Departments!$B$5:$B$54,MATCH($C4940,Departments!$A$5:$A$54,0)),0))</f>
        <v/>
      </c>
      <c r="AA4940" s="41">
        <f>N($L4940)*$Y4940</f>
        <v/>
      </c>
      <c r="AB4940" s="41">
        <f>N($M4940)*$Y4940</f>
        <v/>
      </c>
      <c r="AC4940" s="41">
        <f>$AA4940*$Z4940</f>
        <v/>
      </c>
      <c r="AD4940" s="41">
        <f>$AA4940*BonusMonths/12</f>
        <v/>
      </c>
      <c r="AE4940" s="41">
        <f>($AA4940+SI_Gross*$AB4940)*IF($Q4940=1,SI_O,SI_E)</f>
        <v/>
      </c>
      <c r="AF4940" s="41">
        <f>IF($Q4940=1,0,$AA4940*EOSB)</f>
        <v/>
      </c>
      <c r="AG4940" s="41">
        <f>$AN4940*$W4940</f>
        <v/>
      </c>
      <c r="AH4940" s="41">
        <f>SUM($AA4940:$AG4940)</f>
        <v/>
      </c>
      <c r="AI4940" s="41">
        <f>12*($AM4940+$AN4940)</f>
        <v/>
      </c>
      <c r="AJ4940" s="41">
        <f>$AM4940*((IncMonth-1)+(13-IncMonth)*(1+$X4940))+12*$AN4940</f>
        <v/>
      </c>
      <c r="AK4940" s="41">
        <f>IF($R4940=1,N($L4940)+N($M4940),0)</f>
        <v/>
      </c>
      <c r="AL4940">
        <f>IF($C4940="","",IF(N($L4940)&lt;=0,"Basic salary missing",IF(ISNA(MATCH($C4940,Departments!$A$5:$A$54,0)),"Department not on Departments sheet",IF(AND($I4940&lt;&gt;"",NOT(ISNUMBER($I4940))),"Date of birth is text, not a date",IF(AND($K4940&lt;&gt;"",NOT(ISNUMBER($K4940))),"Contract end is text, not a date","")))))</f>
        <v/>
      </c>
      <c r="AM4940" s="41">
        <f>IF($R4940=0,0,N($L4940)*(1+$Z4940+BonusMonths/12+IF($Q4940=1,0,EOSB))+N($M4940)+(N($L4940)+SI_Gross*N($M4940))*IF($Q4940=1,SI_O,SI_E))</f>
        <v/>
      </c>
      <c r="AN4940" s="41">
        <f>IF($R4940=0,0,(IF($Q4940=1,MedO,MedE+Ticket)+Training)/12)</f>
        <v/>
      </c>
    </row>
    <row r="4941">
      <c r="I4941" s="35" t="n"/>
      <c r="J4941" s="35" t="n"/>
      <c r="K4941" s="35" t="n"/>
      <c r="L4941" s="36" t="n"/>
      <c r="M4941" s="36" t="n"/>
      <c r="P4941" s="37" t="n"/>
      <c r="Q4941" s="38">
        <f>IF($C4941="",0,IF(OR(LOWER(TRIM($G4941))="omani",LOWER(TRIM($G4941))="oman",LOWER(TRIM($G4941))="om",LOWER(TRIM($G4941))="local"),1,0))</f>
        <v/>
      </c>
      <c r="R4941" s="38">
        <f>IF($C4941="",0,IF(OR(ISNUMBER(SEARCH("resign",$N4941)),ISNUMBER(SEARCH("terminat",$N4941)),ISNUMBER(SEARCH("inactive",$N4941)),ISNUMBER(SEARCH("vacan",$N4941)),ISNUMBER(SEARCH("deceased",$N4941)),ISNUMBER(SEARCH("separated",$N4941))),0,1))</f>
        <v/>
      </c>
      <c r="S4941">
        <f>IF(OR($R4941=0,NOT(ISNUMBER($I4941))),"",IFERROR(DATEDIF($I4941,DATE(FY,1,1),"y"),""))</f>
        <v/>
      </c>
      <c r="T4941">
        <f>IF(OR($R4941=0,NOT(ISNUMBER($J4941))),"",IFERROR(DATEDIF($J4941,DATE(FY,1,1),"y"),0))</f>
        <v/>
      </c>
      <c r="U4941" s="38">
        <f>IF(OR($R4941=0,NOT(ISNUMBER($I4941))),0,IF(YEAR($I4941)+IF($Q4941=1,RetAgeO,RetAgeE)=FY,MONTH($I4941),IF(YEAR($I4941)+IF($Q4941=1,RetAgeO,RetAgeE)&lt;FY,1,0)))</f>
        <v/>
      </c>
      <c r="V4941" s="38">
        <f>IF(OR($R4941=0,NOT(ISNUMBER($K4941))),0,IF(YEAR($K4941)=FY,MONTH($K4941),IF(YEAR($K4941)&lt;FY,1,0)))</f>
        <v/>
      </c>
      <c r="W4941" s="38">
        <f>IF($R4941=0,0,MIN(12,IF(AND(ISNUMBER($O4941),$O4941&gt;=1,$O4941&lt;=12),INT($O4941),12),IF(AND(RetireExit="Yes",$U4941&gt;0),$U4941,12),IF(AND(ContractExit="Yes",$V4941&gt;0),$V4941,12)))</f>
        <v/>
      </c>
      <c r="X4941" s="37">
        <f>IF(ISNUMBER($P4941),$P4941,IncPct)</f>
        <v/>
      </c>
      <c r="Y4941" s="39">
        <f>IF($W4941=0,0,MAX(0,MIN($W4941,IncMonth-1))+MAX(0,$W4941-IncMonth+1)*(1+$X4941))</f>
        <v/>
      </c>
      <c r="Z4941" s="40">
        <f>IF($C4941="",0,IFERROR(INDEX(Departments!$B$5:$B$54,MATCH($C4941,Departments!$A$5:$A$54,0)),0))</f>
        <v/>
      </c>
      <c r="AA4941" s="41">
        <f>N($L4941)*$Y4941</f>
        <v/>
      </c>
      <c r="AB4941" s="41">
        <f>N($M4941)*$Y4941</f>
        <v/>
      </c>
      <c r="AC4941" s="41">
        <f>$AA4941*$Z4941</f>
        <v/>
      </c>
      <c r="AD4941" s="41">
        <f>$AA4941*BonusMonths/12</f>
        <v/>
      </c>
      <c r="AE4941" s="41">
        <f>($AA4941+SI_Gross*$AB4941)*IF($Q4941=1,SI_O,SI_E)</f>
        <v/>
      </c>
      <c r="AF4941" s="41">
        <f>IF($Q4941=1,0,$AA4941*EOSB)</f>
        <v/>
      </c>
      <c r="AG4941" s="41">
        <f>$AN4941*$W4941</f>
        <v/>
      </c>
      <c r="AH4941" s="41">
        <f>SUM($AA4941:$AG4941)</f>
        <v/>
      </c>
      <c r="AI4941" s="41">
        <f>12*($AM4941+$AN4941)</f>
        <v/>
      </c>
      <c r="AJ4941" s="41">
        <f>$AM4941*((IncMonth-1)+(13-IncMonth)*(1+$X4941))+12*$AN4941</f>
        <v/>
      </c>
      <c r="AK4941" s="41">
        <f>IF($R4941=1,N($L4941)+N($M4941),0)</f>
        <v/>
      </c>
      <c r="AL4941">
        <f>IF($C4941="","",IF(N($L4941)&lt;=0,"Basic salary missing",IF(ISNA(MATCH($C4941,Departments!$A$5:$A$54,0)),"Department not on Departments sheet",IF(AND($I4941&lt;&gt;"",NOT(ISNUMBER($I4941))),"Date of birth is text, not a date",IF(AND($K4941&lt;&gt;"",NOT(ISNUMBER($K4941))),"Contract end is text, not a date","")))))</f>
        <v/>
      </c>
      <c r="AM4941" s="41">
        <f>IF($R4941=0,0,N($L4941)*(1+$Z4941+BonusMonths/12+IF($Q4941=1,0,EOSB))+N($M4941)+(N($L4941)+SI_Gross*N($M4941))*IF($Q4941=1,SI_O,SI_E))</f>
        <v/>
      </c>
      <c r="AN4941" s="41">
        <f>IF($R4941=0,0,(IF($Q4941=1,MedO,MedE+Ticket)+Training)/12)</f>
        <v/>
      </c>
    </row>
    <row r="4942">
      <c r="I4942" s="35" t="n"/>
      <c r="J4942" s="35" t="n"/>
      <c r="K4942" s="35" t="n"/>
      <c r="L4942" s="36" t="n"/>
      <c r="M4942" s="36" t="n"/>
      <c r="P4942" s="37" t="n"/>
      <c r="Q4942" s="38">
        <f>IF($C4942="",0,IF(OR(LOWER(TRIM($G4942))="omani",LOWER(TRIM($G4942))="oman",LOWER(TRIM($G4942))="om",LOWER(TRIM($G4942))="local"),1,0))</f>
        <v/>
      </c>
      <c r="R4942" s="38">
        <f>IF($C4942="",0,IF(OR(ISNUMBER(SEARCH("resign",$N4942)),ISNUMBER(SEARCH("terminat",$N4942)),ISNUMBER(SEARCH("inactive",$N4942)),ISNUMBER(SEARCH("vacan",$N4942)),ISNUMBER(SEARCH("deceased",$N4942)),ISNUMBER(SEARCH("separated",$N4942))),0,1))</f>
        <v/>
      </c>
      <c r="S4942">
        <f>IF(OR($R4942=0,NOT(ISNUMBER($I4942))),"",IFERROR(DATEDIF($I4942,DATE(FY,1,1),"y"),""))</f>
        <v/>
      </c>
      <c r="T4942">
        <f>IF(OR($R4942=0,NOT(ISNUMBER($J4942))),"",IFERROR(DATEDIF($J4942,DATE(FY,1,1),"y"),0))</f>
        <v/>
      </c>
      <c r="U4942" s="38">
        <f>IF(OR($R4942=0,NOT(ISNUMBER($I4942))),0,IF(YEAR($I4942)+IF($Q4942=1,RetAgeO,RetAgeE)=FY,MONTH($I4942),IF(YEAR($I4942)+IF($Q4942=1,RetAgeO,RetAgeE)&lt;FY,1,0)))</f>
        <v/>
      </c>
      <c r="V4942" s="38">
        <f>IF(OR($R4942=0,NOT(ISNUMBER($K4942))),0,IF(YEAR($K4942)=FY,MONTH($K4942),IF(YEAR($K4942)&lt;FY,1,0)))</f>
        <v/>
      </c>
      <c r="W4942" s="38">
        <f>IF($R4942=0,0,MIN(12,IF(AND(ISNUMBER($O4942),$O4942&gt;=1,$O4942&lt;=12),INT($O4942),12),IF(AND(RetireExit="Yes",$U4942&gt;0),$U4942,12),IF(AND(ContractExit="Yes",$V4942&gt;0),$V4942,12)))</f>
        <v/>
      </c>
      <c r="X4942" s="37">
        <f>IF(ISNUMBER($P4942),$P4942,IncPct)</f>
        <v/>
      </c>
      <c r="Y4942" s="39">
        <f>IF($W4942=0,0,MAX(0,MIN($W4942,IncMonth-1))+MAX(0,$W4942-IncMonth+1)*(1+$X4942))</f>
        <v/>
      </c>
      <c r="Z4942" s="40">
        <f>IF($C4942="",0,IFERROR(INDEX(Departments!$B$5:$B$54,MATCH($C4942,Departments!$A$5:$A$54,0)),0))</f>
        <v/>
      </c>
      <c r="AA4942" s="41">
        <f>N($L4942)*$Y4942</f>
        <v/>
      </c>
      <c r="AB4942" s="41">
        <f>N($M4942)*$Y4942</f>
        <v/>
      </c>
      <c r="AC4942" s="41">
        <f>$AA4942*$Z4942</f>
        <v/>
      </c>
      <c r="AD4942" s="41">
        <f>$AA4942*BonusMonths/12</f>
        <v/>
      </c>
      <c r="AE4942" s="41">
        <f>($AA4942+SI_Gross*$AB4942)*IF($Q4942=1,SI_O,SI_E)</f>
        <v/>
      </c>
      <c r="AF4942" s="41">
        <f>IF($Q4942=1,0,$AA4942*EOSB)</f>
        <v/>
      </c>
      <c r="AG4942" s="41">
        <f>$AN4942*$W4942</f>
        <v/>
      </c>
      <c r="AH4942" s="41">
        <f>SUM($AA4942:$AG4942)</f>
        <v/>
      </c>
      <c r="AI4942" s="41">
        <f>12*($AM4942+$AN4942)</f>
        <v/>
      </c>
      <c r="AJ4942" s="41">
        <f>$AM4942*((IncMonth-1)+(13-IncMonth)*(1+$X4942))+12*$AN4942</f>
        <v/>
      </c>
      <c r="AK4942" s="41">
        <f>IF($R4942=1,N($L4942)+N($M4942),0)</f>
        <v/>
      </c>
      <c r="AL4942">
        <f>IF($C4942="","",IF(N($L4942)&lt;=0,"Basic salary missing",IF(ISNA(MATCH($C4942,Departments!$A$5:$A$54,0)),"Department not on Departments sheet",IF(AND($I4942&lt;&gt;"",NOT(ISNUMBER($I4942))),"Date of birth is text, not a date",IF(AND($K4942&lt;&gt;"",NOT(ISNUMBER($K4942))),"Contract end is text, not a date","")))))</f>
        <v/>
      </c>
      <c r="AM4942" s="41">
        <f>IF($R4942=0,0,N($L4942)*(1+$Z4942+BonusMonths/12+IF($Q4942=1,0,EOSB))+N($M4942)+(N($L4942)+SI_Gross*N($M4942))*IF($Q4942=1,SI_O,SI_E))</f>
        <v/>
      </c>
      <c r="AN4942" s="41">
        <f>IF($R4942=0,0,(IF($Q4942=1,MedO,MedE+Ticket)+Training)/12)</f>
        <v/>
      </c>
    </row>
    <row r="4943">
      <c r="I4943" s="35" t="n"/>
      <c r="J4943" s="35" t="n"/>
      <c r="K4943" s="35" t="n"/>
      <c r="L4943" s="36" t="n"/>
      <c r="M4943" s="36" t="n"/>
      <c r="P4943" s="37" t="n"/>
      <c r="Q4943" s="38">
        <f>IF($C4943="",0,IF(OR(LOWER(TRIM($G4943))="omani",LOWER(TRIM($G4943))="oman",LOWER(TRIM($G4943))="om",LOWER(TRIM($G4943))="local"),1,0))</f>
        <v/>
      </c>
      <c r="R4943" s="38">
        <f>IF($C4943="",0,IF(OR(ISNUMBER(SEARCH("resign",$N4943)),ISNUMBER(SEARCH("terminat",$N4943)),ISNUMBER(SEARCH("inactive",$N4943)),ISNUMBER(SEARCH("vacan",$N4943)),ISNUMBER(SEARCH("deceased",$N4943)),ISNUMBER(SEARCH("separated",$N4943))),0,1))</f>
        <v/>
      </c>
      <c r="S4943">
        <f>IF(OR($R4943=0,NOT(ISNUMBER($I4943))),"",IFERROR(DATEDIF($I4943,DATE(FY,1,1),"y"),""))</f>
        <v/>
      </c>
      <c r="T4943">
        <f>IF(OR($R4943=0,NOT(ISNUMBER($J4943))),"",IFERROR(DATEDIF($J4943,DATE(FY,1,1),"y"),0))</f>
        <v/>
      </c>
      <c r="U4943" s="38">
        <f>IF(OR($R4943=0,NOT(ISNUMBER($I4943))),0,IF(YEAR($I4943)+IF($Q4943=1,RetAgeO,RetAgeE)=FY,MONTH($I4943),IF(YEAR($I4943)+IF($Q4943=1,RetAgeO,RetAgeE)&lt;FY,1,0)))</f>
        <v/>
      </c>
      <c r="V4943" s="38">
        <f>IF(OR($R4943=0,NOT(ISNUMBER($K4943))),0,IF(YEAR($K4943)=FY,MONTH($K4943),IF(YEAR($K4943)&lt;FY,1,0)))</f>
        <v/>
      </c>
      <c r="W4943" s="38">
        <f>IF($R4943=0,0,MIN(12,IF(AND(ISNUMBER($O4943),$O4943&gt;=1,$O4943&lt;=12),INT($O4943),12),IF(AND(RetireExit="Yes",$U4943&gt;0),$U4943,12),IF(AND(ContractExit="Yes",$V4943&gt;0),$V4943,12)))</f>
        <v/>
      </c>
      <c r="X4943" s="37">
        <f>IF(ISNUMBER($P4943),$P4943,IncPct)</f>
        <v/>
      </c>
      <c r="Y4943" s="39">
        <f>IF($W4943=0,0,MAX(0,MIN($W4943,IncMonth-1))+MAX(0,$W4943-IncMonth+1)*(1+$X4943))</f>
        <v/>
      </c>
      <c r="Z4943" s="40">
        <f>IF($C4943="",0,IFERROR(INDEX(Departments!$B$5:$B$54,MATCH($C4943,Departments!$A$5:$A$54,0)),0))</f>
        <v/>
      </c>
      <c r="AA4943" s="41">
        <f>N($L4943)*$Y4943</f>
        <v/>
      </c>
      <c r="AB4943" s="41">
        <f>N($M4943)*$Y4943</f>
        <v/>
      </c>
      <c r="AC4943" s="41">
        <f>$AA4943*$Z4943</f>
        <v/>
      </c>
      <c r="AD4943" s="41">
        <f>$AA4943*BonusMonths/12</f>
        <v/>
      </c>
      <c r="AE4943" s="41">
        <f>($AA4943+SI_Gross*$AB4943)*IF($Q4943=1,SI_O,SI_E)</f>
        <v/>
      </c>
      <c r="AF4943" s="41">
        <f>IF($Q4943=1,0,$AA4943*EOSB)</f>
        <v/>
      </c>
      <c r="AG4943" s="41">
        <f>$AN4943*$W4943</f>
        <v/>
      </c>
      <c r="AH4943" s="41">
        <f>SUM($AA4943:$AG4943)</f>
        <v/>
      </c>
      <c r="AI4943" s="41">
        <f>12*($AM4943+$AN4943)</f>
        <v/>
      </c>
      <c r="AJ4943" s="41">
        <f>$AM4943*((IncMonth-1)+(13-IncMonth)*(1+$X4943))+12*$AN4943</f>
        <v/>
      </c>
      <c r="AK4943" s="41">
        <f>IF($R4943=1,N($L4943)+N($M4943),0)</f>
        <v/>
      </c>
      <c r="AL4943">
        <f>IF($C4943="","",IF(N($L4943)&lt;=0,"Basic salary missing",IF(ISNA(MATCH($C4943,Departments!$A$5:$A$54,0)),"Department not on Departments sheet",IF(AND($I4943&lt;&gt;"",NOT(ISNUMBER($I4943))),"Date of birth is text, not a date",IF(AND($K4943&lt;&gt;"",NOT(ISNUMBER($K4943))),"Contract end is text, not a date","")))))</f>
        <v/>
      </c>
      <c r="AM4943" s="41">
        <f>IF($R4943=0,0,N($L4943)*(1+$Z4943+BonusMonths/12+IF($Q4943=1,0,EOSB))+N($M4943)+(N($L4943)+SI_Gross*N($M4943))*IF($Q4943=1,SI_O,SI_E))</f>
        <v/>
      </c>
      <c r="AN4943" s="41">
        <f>IF($R4943=0,0,(IF($Q4943=1,MedO,MedE+Ticket)+Training)/12)</f>
        <v/>
      </c>
    </row>
    <row r="4944">
      <c r="I4944" s="35" t="n"/>
      <c r="J4944" s="35" t="n"/>
      <c r="K4944" s="35" t="n"/>
      <c r="L4944" s="36" t="n"/>
      <c r="M4944" s="36" t="n"/>
      <c r="P4944" s="37" t="n"/>
      <c r="Q4944" s="38">
        <f>IF($C4944="",0,IF(OR(LOWER(TRIM($G4944))="omani",LOWER(TRIM($G4944))="oman",LOWER(TRIM($G4944))="om",LOWER(TRIM($G4944))="local"),1,0))</f>
        <v/>
      </c>
      <c r="R4944" s="38">
        <f>IF($C4944="",0,IF(OR(ISNUMBER(SEARCH("resign",$N4944)),ISNUMBER(SEARCH("terminat",$N4944)),ISNUMBER(SEARCH("inactive",$N4944)),ISNUMBER(SEARCH("vacan",$N4944)),ISNUMBER(SEARCH("deceased",$N4944)),ISNUMBER(SEARCH("separated",$N4944))),0,1))</f>
        <v/>
      </c>
      <c r="S4944">
        <f>IF(OR($R4944=0,NOT(ISNUMBER($I4944))),"",IFERROR(DATEDIF($I4944,DATE(FY,1,1),"y"),""))</f>
        <v/>
      </c>
      <c r="T4944">
        <f>IF(OR($R4944=0,NOT(ISNUMBER($J4944))),"",IFERROR(DATEDIF($J4944,DATE(FY,1,1),"y"),0))</f>
        <v/>
      </c>
      <c r="U4944" s="38">
        <f>IF(OR($R4944=0,NOT(ISNUMBER($I4944))),0,IF(YEAR($I4944)+IF($Q4944=1,RetAgeO,RetAgeE)=FY,MONTH($I4944),IF(YEAR($I4944)+IF($Q4944=1,RetAgeO,RetAgeE)&lt;FY,1,0)))</f>
        <v/>
      </c>
      <c r="V4944" s="38">
        <f>IF(OR($R4944=0,NOT(ISNUMBER($K4944))),0,IF(YEAR($K4944)=FY,MONTH($K4944),IF(YEAR($K4944)&lt;FY,1,0)))</f>
        <v/>
      </c>
      <c r="W4944" s="38">
        <f>IF($R4944=0,0,MIN(12,IF(AND(ISNUMBER($O4944),$O4944&gt;=1,$O4944&lt;=12),INT($O4944),12),IF(AND(RetireExit="Yes",$U4944&gt;0),$U4944,12),IF(AND(ContractExit="Yes",$V4944&gt;0),$V4944,12)))</f>
        <v/>
      </c>
      <c r="X4944" s="37">
        <f>IF(ISNUMBER($P4944),$P4944,IncPct)</f>
        <v/>
      </c>
      <c r="Y4944" s="39">
        <f>IF($W4944=0,0,MAX(0,MIN($W4944,IncMonth-1))+MAX(0,$W4944-IncMonth+1)*(1+$X4944))</f>
        <v/>
      </c>
      <c r="Z4944" s="40">
        <f>IF($C4944="",0,IFERROR(INDEX(Departments!$B$5:$B$54,MATCH($C4944,Departments!$A$5:$A$54,0)),0))</f>
        <v/>
      </c>
      <c r="AA4944" s="41">
        <f>N($L4944)*$Y4944</f>
        <v/>
      </c>
      <c r="AB4944" s="41">
        <f>N($M4944)*$Y4944</f>
        <v/>
      </c>
      <c r="AC4944" s="41">
        <f>$AA4944*$Z4944</f>
        <v/>
      </c>
      <c r="AD4944" s="41">
        <f>$AA4944*BonusMonths/12</f>
        <v/>
      </c>
      <c r="AE4944" s="41">
        <f>($AA4944+SI_Gross*$AB4944)*IF($Q4944=1,SI_O,SI_E)</f>
        <v/>
      </c>
      <c r="AF4944" s="41">
        <f>IF($Q4944=1,0,$AA4944*EOSB)</f>
        <v/>
      </c>
      <c r="AG4944" s="41">
        <f>$AN4944*$W4944</f>
        <v/>
      </c>
      <c r="AH4944" s="41">
        <f>SUM($AA4944:$AG4944)</f>
        <v/>
      </c>
      <c r="AI4944" s="41">
        <f>12*($AM4944+$AN4944)</f>
        <v/>
      </c>
      <c r="AJ4944" s="41">
        <f>$AM4944*((IncMonth-1)+(13-IncMonth)*(1+$X4944))+12*$AN4944</f>
        <v/>
      </c>
      <c r="AK4944" s="41">
        <f>IF($R4944=1,N($L4944)+N($M4944),0)</f>
        <v/>
      </c>
      <c r="AL4944">
        <f>IF($C4944="","",IF(N($L4944)&lt;=0,"Basic salary missing",IF(ISNA(MATCH($C4944,Departments!$A$5:$A$54,0)),"Department not on Departments sheet",IF(AND($I4944&lt;&gt;"",NOT(ISNUMBER($I4944))),"Date of birth is text, not a date",IF(AND($K4944&lt;&gt;"",NOT(ISNUMBER($K4944))),"Contract end is text, not a date","")))))</f>
        <v/>
      </c>
      <c r="AM4944" s="41">
        <f>IF($R4944=0,0,N($L4944)*(1+$Z4944+BonusMonths/12+IF($Q4944=1,0,EOSB))+N($M4944)+(N($L4944)+SI_Gross*N($M4944))*IF($Q4944=1,SI_O,SI_E))</f>
        <v/>
      </c>
      <c r="AN4944" s="41">
        <f>IF($R4944=0,0,(IF($Q4944=1,MedO,MedE+Ticket)+Training)/12)</f>
        <v/>
      </c>
    </row>
    <row r="4945">
      <c r="I4945" s="35" t="n"/>
      <c r="J4945" s="35" t="n"/>
      <c r="K4945" s="35" t="n"/>
      <c r="L4945" s="36" t="n"/>
      <c r="M4945" s="36" t="n"/>
      <c r="P4945" s="37" t="n"/>
      <c r="Q4945" s="38">
        <f>IF($C4945="",0,IF(OR(LOWER(TRIM($G4945))="omani",LOWER(TRIM($G4945))="oman",LOWER(TRIM($G4945))="om",LOWER(TRIM($G4945))="local"),1,0))</f>
        <v/>
      </c>
      <c r="R4945" s="38">
        <f>IF($C4945="",0,IF(OR(ISNUMBER(SEARCH("resign",$N4945)),ISNUMBER(SEARCH("terminat",$N4945)),ISNUMBER(SEARCH("inactive",$N4945)),ISNUMBER(SEARCH("vacan",$N4945)),ISNUMBER(SEARCH("deceased",$N4945)),ISNUMBER(SEARCH("separated",$N4945))),0,1))</f>
        <v/>
      </c>
      <c r="S4945">
        <f>IF(OR($R4945=0,NOT(ISNUMBER($I4945))),"",IFERROR(DATEDIF($I4945,DATE(FY,1,1),"y"),""))</f>
        <v/>
      </c>
      <c r="T4945">
        <f>IF(OR($R4945=0,NOT(ISNUMBER($J4945))),"",IFERROR(DATEDIF($J4945,DATE(FY,1,1),"y"),0))</f>
        <v/>
      </c>
      <c r="U4945" s="38">
        <f>IF(OR($R4945=0,NOT(ISNUMBER($I4945))),0,IF(YEAR($I4945)+IF($Q4945=1,RetAgeO,RetAgeE)=FY,MONTH($I4945),IF(YEAR($I4945)+IF($Q4945=1,RetAgeO,RetAgeE)&lt;FY,1,0)))</f>
        <v/>
      </c>
      <c r="V4945" s="38">
        <f>IF(OR($R4945=0,NOT(ISNUMBER($K4945))),0,IF(YEAR($K4945)=FY,MONTH($K4945),IF(YEAR($K4945)&lt;FY,1,0)))</f>
        <v/>
      </c>
      <c r="W4945" s="38">
        <f>IF($R4945=0,0,MIN(12,IF(AND(ISNUMBER($O4945),$O4945&gt;=1,$O4945&lt;=12),INT($O4945),12),IF(AND(RetireExit="Yes",$U4945&gt;0),$U4945,12),IF(AND(ContractExit="Yes",$V4945&gt;0),$V4945,12)))</f>
        <v/>
      </c>
      <c r="X4945" s="37">
        <f>IF(ISNUMBER($P4945),$P4945,IncPct)</f>
        <v/>
      </c>
      <c r="Y4945" s="39">
        <f>IF($W4945=0,0,MAX(0,MIN($W4945,IncMonth-1))+MAX(0,$W4945-IncMonth+1)*(1+$X4945))</f>
        <v/>
      </c>
      <c r="Z4945" s="40">
        <f>IF($C4945="",0,IFERROR(INDEX(Departments!$B$5:$B$54,MATCH($C4945,Departments!$A$5:$A$54,0)),0))</f>
        <v/>
      </c>
      <c r="AA4945" s="41">
        <f>N($L4945)*$Y4945</f>
        <v/>
      </c>
      <c r="AB4945" s="41">
        <f>N($M4945)*$Y4945</f>
        <v/>
      </c>
      <c r="AC4945" s="41">
        <f>$AA4945*$Z4945</f>
        <v/>
      </c>
      <c r="AD4945" s="41">
        <f>$AA4945*BonusMonths/12</f>
        <v/>
      </c>
      <c r="AE4945" s="41">
        <f>($AA4945+SI_Gross*$AB4945)*IF($Q4945=1,SI_O,SI_E)</f>
        <v/>
      </c>
      <c r="AF4945" s="41">
        <f>IF($Q4945=1,0,$AA4945*EOSB)</f>
        <v/>
      </c>
      <c r="AG4945" s="41">
        <f>$AN4945*$W4945</f>
        <v/>
      </c>
      <c r="AH4945" s="41">
        <f>SUM($AA4945:$AG4945)</f>
        <v/>
      </c>
      <c r="AI4945" s="41">
        <f>12*($AM4945+$AN4945)</f>
        <v/>
      </c>
      <c r="AJ4945" s="41">
        <f>$AM4945*((IncMonth-1)+(13-IncMonth)*(1+$X4945))+12*$AN4945</f>
        <v/>
      </c>
      <c r="AK4945" s="41">
        <f>IF($R4945=1,N($L4945)+N($M4945),0)</f>
        <v/>
      </c>
      <c r="AL4945">
        <f>IF($C4945="","",IF(N($L4945)&lt;=0,"Basic salary missing",IF(ISNA(MATCH($C4945,Departments!$A$5:$A$54,0)),"Department not on Departments sheet",IF(AND($I4945&lt;&gt;"",NOT(ISNUMBER($I4945))),"Date of birth is text, not a date",IF(AND($K4945&lt;&gt;"",NOT(ISNUMBER($K4945))),"Contract end is text, not a date","")))))</f>
        <v/>
      </c>
      <c r="AM4945" s="41">
        <f>IF($R4945=0,0,N($L4945)*(1+$Z4945+BonusMonths/12+IF($Q4945=1,0,EOSB))+N($M4945)+(N($L4945)+SI_Gross*N($M4945))*IF($Q4945=1,SI_O,SI_E))</f>
        <v/>
      </c>
      <c r="AN4945" s="41">
        <f>IF($R4945=0,0,(IF($Q4945=1,MedO,MedE+Ticket)+Training)/12)</f>
        <v/>
      </c>
    </row>
    <row r="4946">
      <c r="I4946" s="35" t="n"/>
      <c r="J4946" s="35" t="n"/>
      <c r="K4946" s="35" t="n"/>
      <c r="L4946" s="36" t="n"/>
      <c r="M4946" s="36" t="n"/>
      <c r="P4946" s="37" t="n"/>
      <c r="Q4946" s="38">
        <f>IF($C4946="",0,IF(OR(LOWER(TRIM($G4946))="omani",LOWER(TRIM($G4946))="oman",LOWER(TRIM($G4946))="om",LOWER(TRIM($G4946))="local"),1,0))</f>
        <v/>
      </c>
      <c r="R4946" s="38">
        <f>IF($C4946="",0,IF(OR(ISNUMBER(SEARCH("resign",$N4946)),ISNUMBER(SEARCH("terminat",$N4946)),ISNUMBER(SEARCH("inactive",$N4946)),ISNUMBER(SEARCH("vacan",$N4946)),ISNUMBER(SEARCH("deceased",$N4946)),ISNUMBER(SEARCH("separated",$N4946))),0,1))</f>
        <v/>
      </c>
      <c r="S4946">
        <f>IF(OR($R4946=0,NOT(ISNUMBER($I4946))),"",IFERROR(DATEDIF($I4946,DATE(FY,1,1),"y"),""))</f>
        <v/>
      </c>
      <c r="T4946">
        <f>IF(OR($R4946=0,NOT(ISNUMBER($J4946))),"",IFERROR(DATEDIF($J4946,DATE(FY,1,1),"y"),0))</f>
        <v/>
      </c>
      <c r="U4946" s="38">
        <f>IF(OR($R4946=0,NOT(ISNUMBER($I4946))),0,IF(YEAR($I4946)+IF($Q4946=1,RetAgeO,RetAgeE)=FY,MONTH($I4946),IF(YEAR($I4946)+IF($Q4946=1,RetAgeO,RetAgeE)&lt;FY,1,0)))</f>
        <v/>
      </c>
      <c r="V4946" s="38">
        <f>IF(OR($R4946=0,NOT(ISNUMBER($K4946))),0,IF(YEAR($K4946)=FY,MONTH($K4946),IF(YEAR($K4946)&lt;FY,1,0)))</f>
        <v/>
      </c>
      <c r="W4946" s="38">
        <f>IF($R4946=0,0,MIN(12,IF(AND(ISNUMBER($O4946),$O4946&gt;=1,$O4946&lt;=12),INT($O4946),12),IF(AND(RetireExit="Yes",$U4946&gt;0),$U4946,12),IF(AND(ContractExit="Yes",$V4946&gt;0),$V4946,12)))</f>
        <v/>
      </c>
      <c r="X4946" s="37">
        <f>IF(ISNUMBER($P4946),$P4946,IncPct)</f>
        <v/>
      </c>
      <c r="Y4946" s="39">
        <f>IF($W4946=0,0,MAX(0,MIN($W4946,IncMonth-1))+MAX(0,$W4946-IncMonth+1)*(1+$X4946))</f>
        <v/>
      </c>
      <c r="Z4946" s="40">
        <f>IF($C4946="",0,IFERROR(INDEX(Departments!$B$5:$B$54,MATCH($C4946,Departments!$A$5:$A$54,0)),0))</f>
        <v/>
      </c>
      <c r="AA4946" s="41">
        <f>N($L4946)*$Y4946</f>
        <v/>
      </c>
      <c r="AB4946" s="41">
        <f>N($M4946)*$Y4946</f>
        <v/>
      </c>
      <c r="AC4946" s="41">
        <f>$AA4946*$Z4946</f>
        <v/>
      </c>
      <c r="AD4946" s="41">
        <f>$AA4946*BonusMonths/12</f>
        <v/>
      </c>
      <c r="AE4946" s="41">
        <f>($AA4946+SI_Gross*$AB4946)*IF($Q4946=1,SI_O,SI_E)</f>
        <v/>
      </c>
      <c r="AF4946" s="41">
        <f>IF($Q4946=1,0,$AA4946*EOSB)</f>
        <v/>
      </c>
      <c r="AG4946" s="41">
        <f>$AN4946*$W4946</f>
        <v/>
      </c>
      <c r="AH4946" s="41">
        <f>SUM($AA4946:$AG4946)</f>
        <v/>
      </c>
      <c r="AI4946" s="41">
        <f>12*($AM4946+$AN4946)</f>
        <v/>
      </c>
      <c r="AJ4946" s="41">
        <f>$AM4946*((IncMonth-1)+(13-IncMonth)*(1+$X4946))+12*$AN4946</f>
        <v/>
      </c>
      <c r="AK4946" s="41">
        <f>IF($R4946=1,N($L4946)+N($M4946),0)</f>
        <v/>
      </c>
      <c r="AL4946">
        <f>IF($C4946="","",IF(N($L4946)&lt;=0,"Basic salary missing",IF(ISNA(MATCH($C4946,Departments!$A$5:$A$54,0)),"Department not on Departments sheet",IF(AND($I4946&lt;&gt;"",NOT(ISNUMBER($I4946))),"Date of birth is text, not a date",IF(AND($K4946&lt;&gt;"",NOT(ISNUMBER($K4946))),"Contract end is text, not a date","")))))</f>
        <v/>
      </c>
      <c r="AM4946" s="41">
        <f>IF($R4946=0,0,N($L4946)*(1+$Z4946+BonusMonths/12+IF($Q4946=1,0,EOSB))+N($M4946)+(N($L4946)+SI_Gross*N($M4946))*IF($Q4946=1,SI_O,SI_E))</f>
        <v/>
      </c>
      <c r="AN4946" s="41">
        <f>IF($R4946=0,0,(IF($Q4946=1,MedO,MedE+Ticket)+Training)/12)</f>
        <v/>
      </c>
    </row>
    <row r="4947">
      <c r="I4947" s="35" t="n"/>
      <c r="J4947" s="35" t="n"/>
      <c r="K4947" s="35" t="n"/>
      <c r="L4947" s="36" t="n"/>
      <c r="M4947" s="36" t="n"/>
      <c r="P4947" s="37" t="n"/>
      <c r="Q4947" s="38">
        <f>IF($C4947="",0,IF(OR(LOWER(TRIM($G4947))="omani",LOWER(TRIM($G4947))="oman",LOWER(TRIM($G4947))="om",LOWER(TRIM($G4947))="local"),1,0))</f>
        <v/>
      </c>
      <c r="R4947" s="38">
        <f>IF($C4947="",0,IF(OR(ISNUMBER(SEARCH("resign",$N4947)),ISNUMBER(SEARCH("terminat",$N4947)),ISNUMBER(SEARCH("inactive",$N4947)),ISNUMBER(SEARCH("vacan",$N4947)),ISNUMBER(SEARCH("deceased",$N4947)),ISNUMBER(SEARCH("separated",$N4947))),0,1))</f>
        <v/>
      </c>
      <c r="S4947">
        <f>IF(OR($R4947=0,NOT(ISNUMBER($I4947))),"",IFERROR(DATEDIF($I4947,DATE(FY,1,1),"y"),""))</f>
        <v/>
      </c>
      <c r="T4947">
        <f>IF(OR($R4947=0,NOT(ISNUMBER($J4947))),"",IFERROR(DATEDIF($J4947,DATE(FY,1,1),"y"),0))</f>
        <v/>
      </c>
      <c r="U4947" s="38">
        <f>IF(OR($R4947=0,NOT(ISNUMBER($I4947))),0,IF(YEAR($I4947)+IF($Q4947=1,RetAgeO,RetAgeE)=FY,MONTH($I4947),IF(YEAR($I4947)+IF($Q4947=1,RetAgeO,RetAgeE)&lt;FY,1,0)))</f>
        <v/>
      </c>
      <c r="V4947" s="38">
        <f>IF(OR($R4947=0,NOT(ISNUMBER($K4947))),0,IF(YEAR($K4947)=FY,MONTH($K4947),IF(YEAR($K4947)&lt;FY,1,0)))</f>
        <v/>
      </c>
      <c r="W4947" s="38">
        <f>IF($R4947=0,0,MIN(12,IF(AND(ISNUMBER($O4947),$O4947&gt;=1,$O4947&lt;=12),INT($O4947),12),IF(AND(RetireExit="Yes",$U4947&gt;0),$U4947,12),IF(AND(ContractExit="Yes",$V4947&gt;0),$V4947,12)))</f>
        <v/>
      </c>
      <c r="X4947" s="37">
        <f>IF(ISNUMBER($P4947),$P4947,IncPct)</f>
        <v/>
      </c>
      <c r="Y4947" s="39">
        <f>IF($W4947=0,0,MAX(0,MIN($W4947,IncMonth-1))+MAX(0,$W4947-IncMonth+1)*(1+$X4947))</f>
        <v/>
      </c>
      <c r="Z4947" s="40">
        <f>IF($C4947="",0,IFERROR(INDEX(Departments!$B$5:$B$54,MATCH($C4947,Departments!$A$5:$A$54,0)),0))</f>
        <v/>
      </c>
      <c r="AA4947" s="41">
        <f>N($L4947)*$Y4947</f>
        <v/>
      </c>
      <c r="AB4947" s="41">
        <f>N($M4947)*$Y4947</f>
        <v/>
      </c>
      <c r="AC4947" s="41">
        <f>$AA4947*$Z4947</f>
        <v/>
      </c>
      <c r="AD4947" s="41">
        <f>$AA4947*BonusMonths/12</f>
        <v/>
      </c>
      <c r="AE4947" s="41">
        <f>($AA4947+SI_Gross*$AB4947)*IF($Q4947=1,SI_O,SI_E)</f>
        <v/>
      </c>
      <c r="AF4947" s="41">
        <f>IF($Q4947=1,0,$AA4947*EOSB)</f>
        <v/>
      </c>
      <c r="AG4947" s="41">
        <f>$AN4947*$W4947</f>
        <v/>
      </c>
      <c r="AH4947" s="41">
        <f>SUM($AA4947:$AG4947)</f>
        <v/>
      </c>
      <c r="AI4947" s="41">
        <f>12*($AM4947+$AN4947)</f>
        <v/>
      </c>
      <c r="AJ4947" s="41">
        <f>$AM4947*((IncMonth-1)+(13-IncMonth)*(1+$X4947))+12*$AN4947</f>
        <v/>
      </c>
      <c r="AK4947" s="41">
        <f>IF($R4947=1,N($L4947)+N($M4947),0)</f>
        <v/>
      </c>
      <c r="AL4947">
        <f>IF($C4947="","",IF(N($L4947)&lt;=0,"Basic salary missing",IF(ISNA(MATCH($C4947,Departments!$A$5:$A$54,0)),"Department not on Departments sheet",IF(AND($I4947&lt;&gt;"",NOT(ISNUMBER($I4947))),"Date of birth is text, not a date",IF(AND($K4947&lt;&gt;"",NOT(ISNUMBER($K4947))),"Contract end is text, not a date","")))))</f>
        <v/>
      </c>
      <c r="AM4947" s="41">
        <f>IF($R4947=0,0,N($L4947)*(1+$Z4947+BonusMonths/12+IF($Q4947=1,0,EOSB))+N($M4947)+(N($L4947)+SI_Gross*N($M4947))*IF($Q4947=1,SI_O,SI_E))</f>
        <v/>
      </c>
      <c r="AN4947" s="41">
        <f>IF($R4947=0,0,(IF($Q4947=1,MedO,MedE+Ticket)+Training)/12)</f>
        <v/>
      </c>
    </row>
    <row r="4948">
      <c r="I4948" s="35" t="n"/>
      <c r="J4948" s="35" t="n"/>
      <c r="K4948" s="35" t="n"/>
      <c r="L4948" s="36" t="n"/>
      <c r="M4948" s="36" t="n"/>
      <c r="P4948" s="37" t="n"/>
      <c r="Q4948" s="38">
        <f>IF($C4948="",0,IF(OR(LOWER(TRIM($G4948))="omani",LOWER(TRIM($G4948))="oman",LOWER(TRIM($G4948))="om",LOWER(TRIM($G4948))="local"),1,0))</f>
        <v/>
      </c>
      <c r="R4948" s="38">
        <f>IF($C4948="",0,IF(OR(ISNUMBER(SEARCH("resign",$N4948)),ISNUMBER(SEARCH("terminat",$N4948)),ISNUMBER(SEARCH("inactive",$N4948)),ISNUMBER(SEARCH("vacan",$N4948)),ISNUMBER(SEARCH("deceased",$N4948)),ISNUMBER(SEARCH("separated",$N4948))),0,1))</f>
        <v/>
      </c>
      <c r="S4948">
        <f>IF(OR($R4948=0,NOT(ISNUMBER($I4948))),"",IFERROR(DATEDIF($I4948,DATE(FY,1,1),"y"),""))</f>
        <v/>
      </c>
      <c r="T4948">
        <f>IF(OR($R4948=0,NOT(ISNUMBER($J4948))),"",IFERROR(DATEDIF($J4948,DATE(FY,1,1),"y"),0))</f>
        <v/>
      </c>
      <c r="U4948" s="38">
        <f>IF(OR($R4948=0,NOT(ISNUMBER($I4948))),0,IF(YEAR($I4948)+IF($Q4948=1,RetAgeO,RetAgeE)=FY,MONTH($I4948),IF(YEAR($I4948)+IF($Q4948=1,RetAgeO,RetAgeE)&lt;FY,1,0)))</f>
        <v/>
      </c>
      <c r="V4948" s="38">
        <f>IF(OR($R4948=0,NOT(ISNUMBER($K4948))),0,IF(YEAR($K4948)=FY,MONTH($K4948),IF(YEAR($K4948)&lt;FY,1,0)))</f>
        <v/>
      </c>
      <c r="W4948" s="38">
        <f>IF($R4948=0,0,MIN(12,IF(AND(ISNUMBER($O4948),$O4948&gt;=1,$O4948&lt;=12),INT($O4948),12),IF(AND(RetireExit="Yes",$U4948&gt;0),$U4948,12),IF(AND(ContractExit="Yes",$V4948&gt;0),$V4948,12)))</f>
        <v/>
      </c>
      <c r="X4948" s="37">
        <f>IF(ISNUMBER($P4948),$P4948,IncPct)</f>
        <v/>
      </c>
      <c r="Y4948" s="39">
        <f>IF($W4948=0,0,MAX(0,MIN($W4948,IncMonth-1))+MAX(0,$W4948-IncMonth+1)*(1+$X4948))</f>
        <v/>
      </c>
      <c r="Z4948" s="40">
        <f>IF($C4948="",0,IFERROR(INDEX(Departments!$B$5:$B$54,MATCH($C4948,Departments!$A$5:$A$54,0)),0))</f>
        <v/>
      </c>
      <c r="AA4948" s="41">
        <f>N($L4948)*$Y4948</f>
        <v/>
      </c>
      <c r="AB4948" s="41">
        <f>N($M4948)*$Y4948</f>
        <v/>
      </c>
      <c r="AC4948" s="41">
        <f>$AA4948*$Z4948</f>
        <v/>
      </c>
      <c r="AD4948" s="41">
        <f>$AA4948*BonusMonths/12</f>
        <v/>
      </c>
      <c r="AE4948" s="41">
        <f>($AA4948+SI_Gross*$AB4948)*IF($Q4948=1,SI_O,SI_E)</f>
        <v/>
      </c>
      <c r="AF4948" s="41">
        <f>IF($Q4948=1,0,$AA4948*EOSB)</f>
        <v/>
      </c>
      <c r="AG4948" s="41">
        <f>$AN4948*$W4948</f>
        <v/>
      </c>
      <c r="AH4948" s="41">
        <f>SUM($AA4948:$AG4948)</f>
        <v/>
      </c>
      <c r="AI4948" s="41">
        <f>12*($AM4948+$AN4948)</f>
        <v/>
      </c>
      <c r="AJ4948" s="41">
        <f>$AM4948*((IncMonth-1)+(13-IncMonth)*(1+$X4948))+12*$AN4948</f>
        <v/>
      </c>
      <c r="AK4948" s="41">
        <f>IF($R4948=1,N($L4948)+N($M4948),0)</f>
        <v/>
      </c>
      <c r="AL4948">
        <f>IF($C4948="","",IF(N($L4948)&lt;=0,"Basic salary missing",IF(ISNA(MATCH($C4948,Departments!$A$5:$A$54,0)),"Department not on Departments sheet",IF(AND($I4948&lt;&gt;"",NOT(ISNUMBER($I4948))),"Date of birth is text, not a date",IF(AND($K4948&lt;&gt;"",NOT(ISNUMBER($K4948))),"Contract end is text, not a date","")))))</f>
        <v/>
      </c>
      <c r="AM4948" s="41">
        <f>IF($R4948=0,0,N($L4948)*(1+$Z4948+BonusMonths/12+IF($Q4948=1,0,EOSB))+N($M4948)+(N($L4948)+SI_Gross*N($M4948))*IF($Q4948=1,SI_O,SI_E))</f>
        <v/>
      </c>
      <c r="AN4948" s="41">
        <f>IF($R4948=0,0,(IF($Q4948=1,MedO,MedE+Ticket)+Training)/12)</f>
        <v/>
      </c>
    </row>
    <row r="4949">
      <c r="I4949" s="35" t="n"/>
      <c r="J4949" s="35" t="n"/>
      <c r="K4949" s="35" t="n"/>
      <c r="L4949" s="36" t="n"/>
      <c r="M4949" s="36" t="n"/>
      <c r="P4949" s="37" t="n"/>
      <c r="Q4949" s="38">
        <f>IF($C4949="",0,IF(OR(LOWER(TRIM($G4949))="omani",LOWER(TRIM($G4949))="oman",LOWER(TRIM($G4949))="om",LOWER(TRIM($G4949))="local"),1,0))</f>
        <v/>
      </c>
      <c r="R4949" s="38">
        <f>IF($C4949="",0,IF(OR(ISNUMBER(SEARCH("resign",$N4949)),ISNUMBER(SEARCH("terminat",$N4949)),ISNUMBER(SEARCH("inactive",$N4949)),ISNUMBER(SEARCH("vacan",$N4949)),ISNUMBER(SEARCH("deceased",$N4949)),ISNUMBER(SEARCH("separated",$N4949))),0,1))</f>
        <v/>
      </c>
      <c r="S4949">
        <f>IF(OR($R4949=0,NOT(ISNUMBER($I4949))),"",IFERROR(DATEDIF($I4949,DATE(FY,1,1),"y"),""))</f>
        <v/>
      </c>
      <c r="T4949">
        <f>IF(OR($R4949=0,NOT(ISNUMBER($J4949))),"",IFERROR(DATEDIF($J4949,DATE(FY,1,1),"y"),0))</f>
        <v/>
      </c>
      <c r="U4949" s="38">
        <f>IF(OR($R4949=0,NOT(ISNUMBER($I4949))),0,IF(YEAR($I4949)+IF($Q4949=1,RetAgeO,RetAgeE)=FY,MONTH($I4949),IF(YEAR($I4949)+IF($Q4949=1,RetAgeO,RetAgeE)&lt;FY,1,0)))</f>
        <v/>
      </c>
      <c r="V4949" s="38">
        <f>IF(OR($R4949=0,NOT(ISNUMBER($K4949))),0,IF(YEAR($K4949)=FY,MONTH($K4949),IF(YEAR($K4949)&lt;FY,1,0)))</f>
        <v/>
      </c>
      <c r="W4949" s="38">
        <f>IF($R4949=0,0,MIN(12,IF(AND(ISNUMBER($O4949),$O4949&gt;=1,$O4949&lt;=12),INT($O4949),12),IF(AND(RetireExit="Yes",$U4949&gt;0),$U4949,12),IF(AND(ContractExit="Yes",$V4949&gt;0),$V4949,12)))</f>
        <v/>
      </c>
      <c r="X4949" s="37">
        <f>IF(ISNUMBER($P4949),$P4949,IncPct)</f>
        <v/>
      </c>
      <c r="Y4949" s="39">
        <f>IF($W4949=0,0,MAX(0,MIN($W4949,IncMonth-1))+MAX(0,$W4949-IncMonth+1)*(1+$X4949))</f>
        <v/>
      </c>
      <c r="Z4949" s="40">
        <f>IF($C4949="",0,IFERROR(INDEX(Departments!$B$5:$B$54,MATCH($C4949,Departments!$A$5:$A$54,0)),0))</f>
        <v/>
      </c>
      <c r="AA4949" s="41">
        <f>N($L4949)*$Y4949</f>
        <v/>
      </c>
      <c r="AB4949" s="41">
        <f>N($M4949)*$Y4949</f>
        <v/>
      </c>
      <c r="AC4949" s="41">
        <f>$AA4949*$Z4949</f>
        <v/>
      </c>
      <c r="AD4949" s="41">
        <f>$AA4949*BonusMonths/12</f>
        <v/>
      </c>
      <c r="AE4949" s="41">
        <f>($AA4949+SI_Gross*$AB4949)*IF($Q4949=1,SI_O,SI_E)</f>
        <v/>
      </c>
      <c r="AF4949" s="41">
        <f>IF($Q4949=1,0,$AA4949*EOSB)</f>
        <v/>
      </c>
      <c r="AG4949" s="41">
        <f>$AN4949*$W4949</f>
        <v/>
      </c>
      <c r="AH4949" s="41">
        <f>SUM($AA4949:$AG4949)</f>
        <v/>
      </c>
      <c r="AI4949" s="41">
        <f>12*($AM4949+$AN4949)</f>
        <v/>
      </c>
      <c r="AJ4949" s="41">
        <f>$AM4949*((IncMonth-1)+(13-IncMonth)*(1+$X4949))+12*$AN4949</f>
        <v/>
      </c>
      <c r="AK4949" s="41">
        <f>IF($R4949=1,N($L4949)+N($M4949),0)</f>
        <v/>
      </c>
      <c r="AL4949">
        <f>IF($C4949="","",IF(N($L4949)&lt;=0,"Basic salary missing",IF(ISNA(MATCH($C4949,Departments!$A$5:$A$54,0)),"Department not on Departments sheet",IF(AND($I4949&lt;&gt;"",NOT(ISNUMBER($I4949))),"Date of birth is text, not a date",IF(AND($K4949&lt;&gt;"",NOT(ISNUMBER($K4949))),"Contract end is text, not a date","")))))</f>
        <v/>
      </c>
      <c r="AM4949" s="41">
        <f>IF($R4949=0,0,N($L4949)*(1+$Z4949+BonusMonths/12+IF($Q4949=1,0,EOSB))+N($M4949)+(N($L4949)+SI_Gross*N($M4949))*IF($Q4949=1,SI_O,SI_E))</f>
        <v/>
      </c>
      <c r="AN4949" s="41">
        <f>IF($R4949=0,0,(IF($Q4949=1,MedO,MedE+Ticket)+Training)/12)</f>
        <v/>
      </c>
    </row>
    <row r="4950">
      <c r="I4950" s="35" t="n"/>
      <c r="J4950" s="35" t="n"/>
      <c r="K4950" s="35" t="n"/>
      <c r="L4950" s="36" t="n"/>
      <c r="M4950" s="36" t="n"/>
      <c r="P4950" s="37" t="n"/>
      <c r="Q4950" s="38">
        <f>IF($C4950="",0,IF(OR(LOWER(TRIM($G4950))="omani",LOWER(TRIM($G4950))="oman",LOWER(TRIM($G4950))="om",LOWER(TRIM($G4950))="local"),1,0))</f>
        <v/>
      </c>
      <c r="R4950" s="38">
        <f>IF($C4950="",0,IF(OR(ISNUMBER(SEARCH("resign",$N4950)),ISNUMBER(SEARCH("terminat",$N4950)),ISNUMBER(SEARCH("inactive",$N4950)),ISNUMBER(SEARCH("vacan",$N4950)),ISNUMBER(SEARCH("deceased",$N4950)),ISNUMBER(SEARCH("separated",$N4950))),0,1))</f>
        <v/>
      </c>
      <c r="S4950">
        <f>IF(OR($R4950=0,NOT(ISNUMBER($I4950))),"",IFERROR(DATEDIF($I4950,DATE(FY,1,1),"y"),""))</f>
        <v/>
      </c>
      <c r="T4950">
        <f>IF(OR($R4950=0,NOT(ISNUMBER($J4950))),"",IFERROR(DATEDIF($J4950,DATE(FY,1,1),"y"),0))</f>
        <v/>
      </c>
      <c r="U4950" s="38">
        <f>IF(OR($R4950=0,NOT(ISNUMBER($I4950))),0,IF(YEAR($I4950)+IF($Q4950=1,RetAgeO,RetAgeE)=FY,MONTH($I4950),IF(YEAR($I4950)+IF($Q4950=1,RetAgeO,RetAgeE)&lt;FY,1,0)))</f>
        <v/>
      </c>
      <c r="V4950" s="38">
        <f>IF(OR($R4950=0,NOT(ISNUMBER($K4950))),0,IF(YEAR($K4950)=FY,MONTH($K4950),IF(YEAR($K4950)&lt;FY,1,0)))</f>
        <v/>
      </c>
      <c r="W4950" s="38">
        <f>IF($R4950=0,0,MIN(12,IF(AND(ISNUMBER($O4950),$O4950&gt;=1,$O4950&lt;=12),INT($O4950),12),IF(AND(RetireExit="Yes",$U4950&gt;0),$U4950,12),IF(AND(ContractExit="Yes",$V4950&gt;0),$V4950,12)))</f>
        <v/>
      </c>
      <c r="X4950" s="37">
        <f>IF(ISNUMBER($P4950),$P4950,IncPct)</f>
        <v/>
      </c>
      <c r="Y4950" s="39">
        <f>IF($W4950=0,0,MAX(0,MIN($W4950,IncMonth-1))+MAX(0,$W4950-IncMonth+1)*(1+$X4950))</f>
        <v/>
      </c>
      <c r="Z4950" s="40">
        <f>IF($C4950="",0,IFERROR(INDEX(Departments!$B$5:$B$54,MATCH($C4950,Departments!$A$5:$A$54,0)),0))</f>
        <v/>
      </c>
      <c r="AA4950" s="41">
        <f>N($L4950)*$Y4950</f>
        <v/>
      </c>
      <c r="AB4950" s="41">
        <f>N($M4950)*$Y4950</f>
        <v/>
      </c>
      <c r="AC4950" s="41">
        <f>$AA4950*$Z4950</f>
        <v/>
      </c>
      <c r="AD4950" s="41">
        <f>$AA4950*BonusMonths/12</f>
        <v/>
      </c>
      <c r="AE4950" s="41">
        <f>($AA4950+SI_Gross*$AB4950)*IF($Q4950=1,SI_O,SI_E)</f>
        <v/>
      </c>
      <c r="AF4950" s="41">
        <f>IF($Q4950=1,0,$AA4950*EOSB)</f>
        <v/>
      </c>
      <c r="AG4950" s="41">
        <f>$AN4950*$W4950</f>
        <v/>
      </c>
      <c r="AH4950" s="41">
        <f>SUM($AA4950:$AG4950)</f>
        <v/>
      </c>
      <c r="AI4950" s="41">
        <f>12*($AM4950+$AN4950)</f>
        <v/>
      </c>
      <c r="AJ4950" s="41">
        <f>$AM4950*((IncMonth-1)+(13-IncMonth)*(1+$X4950))+12*$AN4950</f>
        <v/>
      </c>
      <c r="AK4950" s="41">
        <f>IF($R4950=1,N($L4950)+N($M4950),0)</f>
        <v/>
      </c>
      <c r="AL4950">
        <f>IF($C4950="","",IF(N($L4950)&lt;=0,"Basic salary missing",IF(ISNA(MATCH($C4950,Departments!$A$5:$A$54,0)),"Department not on Departments sheet",IF(AND($I4950&lt;&gt;"",NOT(ISNUMBER($I4950))),"Date of birth is text, not a date",IF(AND($K4950&lt;&gt;"",NOT(ISNUMBER($K4950))),"Contract end is text, not a date","")))))</f>
        <v/>
      </c>
      <c r="AM4950" s="41">
        <f>IF($R4950=0,0,N($L4950)*(1+$Z4950+BonusMonths/12+IF($Q4950=1,0,EOSB))+N($M4950)+(N($L4950)+SI_Gross*N($M4950))*IF($Q4950=1,SI_O,SI_E))</f>
        <v/>
      </c>
      <c r="AN4950" s="41">
        <f>IF($R4950=0,0,(IF($Q4950=1,MedO,MedE+Ticket)+Training)/12)</f>
        <v/>
      </c>
    </row>
    <row r="4951">
      <c r="I4951" s="35" t="n"/>
      <c r="J4951" s="35" t="n"/>
      <c r="K4951" s="35" t="n"/>
      <c r="L4951" s="36" t="n"/>
      <c r="M4951" s="36" t="n"/>
      <c r="P4951" s="37" t="n"/>
      <c r="Q4951" s="38">
        <f>IF($C4951="",0,IF(OR(LOWER(TRIM($G4951))="omani",LOWER(TRIM($G4951))="oman",LOWER(TRIM($G4951))="om",LOWER(TRIM($G4951))="local"),1,0))</f>
        <v/>
      </c>
      <c r="R4951" s="38">
        <f>IF($C4951="",0,IF(OR(ISNUMBER(SEARCH("resign",$N4951)),ISNUMBER(SEARCH("terminat",$N4951)),ISNUMBER(SEARCH("inactive",$N4951)),ISNUMBER(SEARCH("vacan",$N4951)),ISNUMBER(SEARCH("deceased",$N4951)),ISNUMBER(SEARCH("separated",$N4951))),0,1))</f>
        <v/>
      </c>
      <c r="S4951">
        <f>IF(OR($R4951=0,NOT(ISNUMBER($I4951))),"",IFERROR(DATEDIF($I4951,DATE(FY,1,1),"y"),""))</f>
        <v/>
      </c>
      <c r="T4951">
        <f>IF(OR($R4951=0,NOT(ISNUMBER($J4951))),"",IFERROR(DATEDIF($J4951,DATE(FY,1,1),"y"),0))</f>
        <v/>
      </c>
      <c r="U4951" s="38">
        <f>IF(OR($R4951=0,NOT(ISNUMBER($I4951))),0,IF(YEAR($I4951)+IF($Q4951=1,RetAgeO,RetAgeE)=FY,MONTH($I4951),IF(YEAR($I4951)+IF($Q4951=1,RetAgeO,RetAgeE)&lt;FY,1,0)))</f>
        <v/>
      </c>
      <c r="V4951" s="38">
        <f>IF(OR($R4951=0,NOT(ISNUMBER($K4951))),0,IF(YEAR($K4951)=FY,MONTH($K4951),IF(YEAR($K4951)&lt;FY,1,0)))</f>
        <v/>
      </c>
      <c r="W4951" s="38">
        <f>IF($R4951=0,0,MIN(12,IF(AND(ISNUMBER($O4951),$O4951&gt;=1,$O4951&lt;=12),INT($O4951),12),IF(AND(RetireExit="Yes",$U4951&gt;0),$U4951,12),IF(AND(ContractExit="Yes",$V4951&gt;0),$V4951,12)))</f>
        <v/>
      </c>
      <c r="X4951" s="37">
        <f>IF(ISNUMBER($P4951),$P4951,IncPct)</f>
        <v/>
      </c>
      <c r="Y4951" s="39">
        <f>IF($W4951=0,0,MAX(0,MIN($W4951,IncMonth-1))+MAX(0,$W4951-IncMonth+1)*(1+$X4951))</f>
        <v/>
      </c>
      <c r="Z4951" s="40">
        <f>IF($C4951="",0,IFERROR(INDEX(Departments!$B$5:$B$54,MATCH($C4951,Departments!$A$5:$A$54,0)),0))</f>
        <v/>
      </c>
      <c r="AA4951" s="41">
        <f>N($L4951)*$Y4951</f>
        <v/>
      </c>
      <c r="AB4951" s="41">
        <f>N($M4951)*$Y4951</f>
        <v/>
      </c>
      <c r="AC4951" s="41">
        <f>$AA4951*$Z4951</f>
        <v/>
      </c>
      <c r="AD4951" s="41">
        <f>$AA4951*BonusMonths/12</f>
        <v/>
      </c>
      <c r="AE4951" s="41">
        <f>($AA4951+SI_Gross*$AB4951)*IF($Q4951=1,SI_O,SI_E)</f>
        <v/>
      </c>
      <c r="AF4951" s="41">
        <f>IF($Q4951=1,0,$AA4951*EOSB)</f>
        <v/>
      </c>
      <c r="AG4951" s="41">
        <f>$AN4951*$W4951</f>
        <v/>
      </c>
      <c r="AH4951" s="41">
        <f>SUM($AA4951:$AG4951)</f>
        <v/>
      </c>
      <c r="AI4951" s="41">
        <f>12*($AM4951+$AN4951)</f>
        <v/>
      </c>
      <c r="AJ4951" s="41">
        <f>$AM4951*((IncMonth-1)+(13-IncMonth)*(1+$X4951))+12*$AN4951</f>
        <v/>
      </c>
      <c r="AK4951" s="41">
        <f>IF($R4951=1,N($L4951)+N($M4951),0)</f>
        <v/>
      </c>
      <c r="AL4951">
        <f>IF($C4951="","",IF(N($L4951)&lt;=0,"Basic salary missing",IF(ISNA(MATCH($C4951,Departments!$A$5:$A$54,0)),"Department not on Departments sheet",IF(AND($I4951&lt;&gt;"",NOT(ISNUMBER($I4951))),"Date of birth is text, not a date",IF(AND($K4951&lt;&gt;"",NOT(ISNUMBER($K4951))),"Contract end is text, not a date","")))))</f>
        <v/>
      </c>
      <c r="AM4951" s="41">
        <f>IF($R4951=0,0,N($L4951)*(1+$Z4951+BonusMonths/12+IF($Q4951=1,0,EOSB))+N($M4951)+(N($L4951)+SI_Gross*N($M4951))*IF($Q4951=1,SI_O,SI_E))</f>
        <v/>
      </c>
      <c r="AN4951" s="41">
        <f>IF($R4951=0,0,(IF($Q4951=1,MedO,MedE+Ticket)+Training)/12)</f>
        <v/>
      </c>
    </row>
    <row r="4952">
      <c r="I4952" s="35" t="n"/>
      <c r="J4952" s="35" t="n"/>
      <c r="K4952" s="35" t="n"/>
      <c r="L4952" s="36" t="n"/>
      <c r="M4952" s="36" t="n"/>
      <c r="P4952" s="37" t="n"/>
      <c r="Q4952" s="38">
        <f>IF($C4952="",0,IF(OR(LOWER(TRIM($G4952))="omani",LOWER(TRIM($G4952))="oman",LOWER(TRIM($G4952))="om",LOWER(TRIM($G4952))="local"),1,0))</f>
        <v/>
      </c>
      <c r="R4952" s="38">
        <f>IF($C4952="",0,IF(OR(ISNUMBER(SEARCH("resign",$N4952)),ISNUMBER(SEARCH("terminat",$N4952)),ISNUMBER(SEARCH("inactive",$N4952)),ISNUMBER(SEARCH("vacan",$N4952)),ISNUMBER(SEARCH("deceased",$N4952)),ISNUMBER(SEARCH("separated",$N4952))),0,1))</f>
        <v/>
      </c>
      <c r="S4952">
        <f>IF(OR($R4952=0,NOT(ISNUMBER($I4952))),"",IFERROR(DATEDIF($I4952,DATE(FY,1,1),"y"),""))</f>
        <v/>
      </c>
      <c r="T4952">
        <f>IF(OR($R4952=0,NOT(ISNUMBER($J4952))),"",IFERROR(DATEDIF($J4952,DATE(FY,1,1),"y"),0))</f>
        <v/>
      </c>
      <c r="U4952" s="38">
        <f>IF(OR($R4952=0,NOT(ISNUMBER($I4952))),0,IF(YEAR($I4952)+IF($Q4952=1,RetAgeO,RetAgeE)=FY,MONTH($I4952),IF(YEAR($I4952)+IF($Q4952=1,RetAgeO,RetAgeE)&lt;FY,1,0)))</f>
        <v/>
      </c>
      <c r="V4952" s="38">
        <f>IF(OR($R4952=0,NOT(ISNUMBER($K4952))),0,IF(YEAR($K4952)=FY,MONTH($K4952),IF(YEAR($K4952)&lt;FY,1,0)))</f>
        <v/>
      </c>
      <c r="W4952" s="38">
        <f>IF($R4952=0,0,MIN(12,IF(AND(ISNUMBER($O4952),$O4952&gt;=1,$O4952&lt;=12),INT($O4952),12),IF(AND(RetireExit="Yes",$U4952&gt;0),$U4952,12),IF(AND(ContractExit="Yes",$V4952&gt;0),$V4952,12)))</f>
        <v/>
      </c>
      <c r="X4952" s="37">
        <f>IF(ISNUMBER($P4952),$P4952,IncPct)</f>
        <v/>
      </c>
      <c r="Y4952" s="39">
        <f>IF($W4952=0,0,MAX(0,MIN($W4952,IncMonth-1))+MAX(0,$W4952-IncMonth+1)*(1+$X4952))</f>
        <v/>
      </c>
      <c r="Z4952" s="40">
        <f>IF($C4952="",0,IFERROR(INDEX(Departments!$B$5:$B$54,MATCH($C4952,Departments!$A$5:$A$54,0)),0))</f>
        <v/>
      </c>
      <c r="AA4952" s="41">
        <f>N($L4952)*$Y4952</f>
        <v/>
      </c>
      <c r="AB4952" s="41">
        <f>N($M4952)*$Y4952</f>
        <v/>
      </c>
      <c r="AC4952" s="41">
        <f>$AA4952*$Z4952</f>
        <v/>
      </c>
      <c r="AD4952" s="41">
        <f>$AA4952*BonusMonths/12</f>
        <v/>
      </c>
      <c r="AE4952" s="41">
        <f>($AA4952+SI_Gross*$AB4952)*IF($Q4952=1,SI_O,SI_E)</f>
        <v/>
      </c>
      <c r="AF4952" s="41">
        <f>IF($Q4952=1,0,$AA4952*EOSB)</f>
        <v/>
      </c>
      <c r="AG4952" s="41">
        <f>$AN4952*$W4952</f>
        <v/>
      </c>
      <c r="AH4952" s="41">
        <f>SUM($AA4952:$AG4952)</f>
        <v/>
      </c>
      <c r="AI4952" s="41">
        <f>12*($AM4952+$AN4952)</f>
        <v/>
      </c>
      <c r="AJ4952" s="41">
        <f>$AM4952*((IncMonth-1)+(13-IncMonth)*(1+$X4952))+12*$AN4952</f>
        <v/>
      </c>
      <c r="AK4952" s="41">
        <f>IF($R4952=1,N($L4952)+N($M4952),0)</f>
        <v/>
      </c>
      <c r="AL4952">
        <f>IF($C4952="","",IF(N($L4952)&lt;=0,"Basic salary missing",IF(ISNA(MATCH($C4952,Departments!$A$5:$A$54,0)),"Department not on Departments sheet",IF(AND($I4952&lt;&gt;"",NOT(ISNUMBER($I4952))),"Date of birth is text, not a date",IF(AND($K4952&lt;&gt;"",NOT(ISNUMBER($K4952))),"Contract end is text, not a date","")))))</f>
        <v/>
      </c>
      <c r="AM4952" s="41">
        <f>IF($R4952=0,0,N($L4952)*(1+$Z4952+BonusMonths/12+IF($Q4952=1,0,EOSB))+N($M4952)+(N($L4952)+SI_Gross*N($M4952))*IF($Q4952=1,SI_O,SI_E))</f>
        <v/>
      </c>
      <c r="AN4952" s="41">
        <f>IF($R4952=0,0,(IF($Q4952=1,MedO,MedE+Ticket)+Training)/12)</f>
        <v/>
      </c>
    </row>
    <row r="4953">
      <c r="I4953" s="35" t="n"/>
      <c r="J4953" s="35" t="n"/>
      <c r="K4953" s="35" t="n"/>
      <c r="L4953" s="36" t="n"/>
      <c r="M4953" s="36" t="n"/>
      <c r="P4953" s="37" t="n"/>
      <c r="Q4953" s="38">
        <f>IF($C4953="",0,IF(OR(LOWER(TRIM($G4953))="omani",LOWER(TRIM($G4953))="oman",LOWER(TRIM($G4953))="om",LOWER(TRIM($G4953))="local"),1,0))</f>
        <v/>
      </c>
      <c r="R4953" s="38">
        <f>IF($C4953="",0,IF(OR(ISNUMBER(SEARCH("resign",$N4953)),ISNUMBER(SEARCH("terminat",$N4953)),ISNUMBER(SEARCH("inactive",$N4953)),ISNUMBER(SEARCH("vacan",$N4953)),ISNUMBER(SEARCH("deceased",$N4953)),ISNUMBER(SEARCH("separated",$N4953))),0,1))</f>
        <v/>
      </c>
      <c r="S4953">
        <f>IF(OR($R4953=0,NOT(ISNUMBER($I4953))),"",IFERROR(DATEDIF($I4953,DATE(FY,1,1),"y"),""))</f>
        <v/>
      </c>
      <c r="T4953">
        <f>IF(OR($R4953=0,NOT(ISNUMBER($J4953))),"",IFERROR(DATEDIF($J4953,DATE(FY,1,1),"y"),0))</f>
        <v/>
      </c>
      <c r="U4953" s="38">
        <f>IF(OR($R4953=0,NOT(ISNUMBER($I4953))),0,IF(YEAR($I4953)+IF($Q4953=1,RetAgeO,RetAgeE)=FY,MONTH($I4953),IF(YEAR($I4953)+IF($Q4953=1,RetAgeO,RetAgeE)&lt;FY,1,0)))</f>
        <v/>
      </c>
      <c r="V4953" s="38">
        <f>IF(OR($R4953=0,NOT(ISNUMBER($K4953))),0,IF(YEAR($K4953)=FY,MONTH($K4953),IF(YEAR($K4953)&lt;FY,1,0)))</f>
        <v/>
      </c>
      <c r="W4953" s="38">
        <f>IF($R4953=0,0,MIN(12,IF(AND(ISNUMBER($O4953),$O4953&gt;=1,$O4953&lt;=12),INT($O4953),12),IF(AND(RetireExit="Yes",$U4953&gt;0),$U4953,12),IF(AND(ContractExit="Yes",$V4953&gt;0),$V4953,12)))</f>
        <v/>
      </c>
      <c r="X4953" s="37">
        <f>IF(ISNUMBER($P4953),$P4953,IncPct)</f>
        <v/>
      </c>
      <c r="Y4953" s="39">
        <f>IF($W4953=0,0,MAX(0,MIN($W4953,IncMonth-1))+MAX(0,$W4953-IncMonth+1)*(1+$X4953))</f>
        <v/>
      </c>
      <c r="Z4953" s="40">
        <f>IF($C4953="",0,IFERROR(INDEX(Departments!$B$5:$B$54,MATCH($C4953,Departments!$A$5:$A$54,0)),0))</f>
        <v/>
      </c>
      <c r="AA4953" s="41">
        <f>N($L4953)*$Y4953</f>
        <v/>
      </c>
      <c r="AB4953" s="41">
        <f>N($M4953)*$Y4953</f>
        <v/>
      </c>
      <c r="AC4953" s="41">
        <f>$AA4953*$Z4953</f>
        <v/>
      </c>
      <c r="AD4953" s="41">
        <f>$AA4953*BonusMonths/12</f>
        <v/>
      </c>
      <c r="AE4953" s="41">
        <f>($AA4953+SI_Gross*$AB4953)*IF($Q4953=1,SI_O,SI_E)</f>
        <v/>
      </c>
      <c r="AF4953" s="41">
        <f>IF($Q4953=1,0,$AA4953*EOSB)</f>
        <v/>
      </c>
      <c r="AG4953" s="41">
        <f>$AN4953*$W4953</f>
        <v/>
      </c>
      <c r="AH4953" s="41">
        <f>SUM($AA4953:$AG4953)</f>
        <v/>
      </c>
      <c r="AI4953" s="41">
        <f>12*($AM4953+$AN4953)</f>
        <v/>
      </c>
      <c r="AJ4953" s="41">
        <f>$AM4953*((IncMonth-1)+(13-IncMonth)*(1+$X4953))+12*$AN4953</f>
        <v/>
      </c>
      <c r="AK4953" s="41">
        <f>IF($R4953=1,N($L4953)+N($M4953),0)</f>
        <v/>
      </c>
      <c r="AL4953">
        <f>IF($C4953="","",IF(N($L4953)&lt;=0,"Basic salary missing",IF(ISNA(MATCH($C4953,Departments!$A$5:$A$54,0)),"Department not on Departments sheet",IF(AND($I4953&lt;&gt;"",NOT(ISNUMBER($I4953))),"Date of birth is text, not a date",IF(AND($K4953&lt;&gt;"",NOT(ISNUMBER($K4953))),"Contract end is text, not a date","")))))</f>
        <v/>
      </c>
      <c r="AM4953" s="41">
        <f>IF($R4953=0,0,N($L4953)*(1+$Z4953+BonusMonths/12+IF($Q4953=1,0,EOSB))+N($M4953)+(N($L4953)+SI_Gross*N($M4953))*IF($Q4953=1,SI_O,SI_E))</f>
        <v/>
      </c>
      <c r="AN4953" s="41">
        <f>IF($R4953=0,0,(IF($Q4953=1,MedO,MedE+Ticket)+Training)/12)</f>
        <v/>
      </c>
    </row>
    <row r="4954">
      <c r="I4954" s="35" t="n"/>
      <c r="J4954" s="35" t="n"/>
      <c r="K4954" s="35" t="n"/>
      <c r="L4954" s="36" t="n"/>
      <c r="M4954" s="36" t="n"/>
      <c r="P4954" s="37" t="n"/>
      <c r="Q4954" s="38">
        <f>IF($C4954="",0,IF(OR(LOWER(TRIM($G4954))="omani",LOWER(TRIM($G4954))="oman",LOWER(TRIM($G4954))="om",LOWER(TRIM($G4954))="local"),1,0))</f>
        <v/>
      </c>
      <c r="R4954" s="38">
        <f>IF($C4954="",0,IF(OR(ISNUMBER(SEARCH("resign",$N4954)),ISNUMBER(SEARCH("terminat",$N4954)),ISNUMBER(SEARCH("inactive",$N4954)),ISNUMBER(SEARCH("vacan",$N4954)),ISNUMBER(SEARCH("deceased",$N4954)),ISNUMBER(SEARCH("separated",$N4954))),0,1))</f>
        <v/>
      </c>
      <c r="S4954">
        <f>IF(OR($R4954=0,NOT(ISNUMBER($I4954))),"",IFERROR(DATEDIF($I4954,DATE(FY,1,1),"y"),""))</f>
        <v/>
      </c>
      <c r="T4954">
        <f>IF(OR($R4954=0,NOT(ISNUMBER($J4954))),"",IFERROR(DATEDIF($J4954,DATE(FY,1,1),"y"),0))</f>
        <v/>
      </c>
      <c r="U4954" s="38">
        <f>IF(OR($R4954=0,NOT(ISNUMBER($I4954))),0,IF(YEAR($I4954)+IF($Q4954=1,RetAgeO,RetAgeE)=FY,MONTH($I4954),IF(YEAR($I4954)+IF($Q4954=1,RetAgeO,RetAgeE)&lt;FY,1,0)))</f>
        <v/>
      </c>
      <c r="V4954" s="38">
        <f>IF(OR($R4954=0,NOT(ISNUMBER($K4954))),0,IF(YEAR($K4954)=FY,MONTH($K4954),IF(YEAR($K4954)&lt;FY,1,0)))</f>
        <v/>
      </c>
      <c r="W4954" s="38">
        <f>IF($R4954=0,0,MIN(12,IF(AND(ISNUMBER($O4954),$O4954&gt;=1,$O4954&lt;=12),INT($O4954),12),IF(AND(RetireExit="Yes",$U4954&gt;0),$U4954,12),IF(AND(ContractExit="Yes",$V4954&gt;0),$V4954,12)))</f>
        <v/>
      </c>
      <c r="X4954" s="37">
        <f>IF(ISNUMBER($P4954),$P4954,IncPct)</f>
        <v/>
      </c>
      <c r="Y4954" s="39">
        <f>IF($W4954=0,0,MAX(0,MIN($W4954,IncMonth-1))+MAX(0,$W4954-IncMonth+1)*(1+$X4954))</f>
        <v/>
      </c>
      <c r="Z4954" s="40">
        <f>IF($C4954="",0,IFERROR(INDEX(Departments!$B$5:$B$54,MATCH($C4954,Departments!$A$5:$A$54,0)),0))</f>
        <v/>
      </c>
      <c r="AA4954" s="41">
        <f>N($L4954)*$Y4954</f>
        <v/>
      </c>
      <c r="AB4954" s="41">
        <f>N($M4954)*$Y4954</f>
        <v/>
      </c>
      <c r="AC4954" s="41">
        <f>$AA4954*$Z4954</f>
        <v/>
      </c>
      <c r="AD4954" s="41">
        <f>$AA4954*BonusMonths/12</f>
        <v/>
      </c>
      <c r="AE4954" s="41">
        <f>($AA4954+SI_Gross*$AB4954)*IF($Q4954=1,SI_O,SI_E)</f>
        <v/>
      </c>
      <c r="AF4954" s="41">
        <f>IF($Q4954=1,0,$AA4954*EOSB)</f>
        <v/>
      </c>
      <c r="AG4954" s="41">
        <f>$AN4954*$W4954</f>
        <v/>
      </c>
      <c r="AH4954" s="41">
        <f>SUM($AA4954:$AG4954)</f>
        <v/>
      </c>
      <c r="AI4954" s="41">
        <f>12*($AM4954+$AN4954)</f>
        <v/>
      </c>
      <c r="AJ4954" s="41">
        <f>$AM4954*((IncMonth-1)+(13-IncMonth)*(1+$X4954))+12*$AN4954</f>
        <v/>
      </c>
      <c r="AK4954" s="41">
        <f>IF($R4954=1,N($L4954)+N($M4954),0)</f>
        <v/>
      </c>
      <c r="AL4954">
        <f>IF($C4954="","",IF(N($L4954)&lt;=0,"Basic salary missing",IF(ISNA(MATCH($C4954,Departments!$A$5:$A$54,0)),"Department not on Departments sheet",IF(AND($I4954&lt;&gt;"",NOT(ISNUMBER($I4954))),"Date of birth is text, not a date",IF(AND($K4954&lt;&gt;"",NOT(ISNUMBER($K4954))),"Contract end is text, not a date","")))))</f>
        <v/>
      </c>
      <c r="AM4954" s="41">
        <f>IF($R4954=0,0,N($L4954)*(1+$Z4954+BonusMonths/12+IF($Q4954=1,0,EOSB))+N($M4954)+(N($L4954)+SI_Gross*N($M4954))*IF($Q4954=1,SI_O,SI_E))</f>
        <v/>
      </c>
      <c r="AN4954" s="41">
        <f>IF($R4954=0,0,(IF($Q4954=1,MedO,MedE+Ticket)+Training)/12)</f>
        <v/>
      </c>
    </row>
    <row r="4955">
      <c r="I4955" s="35" t="n"/>
      <c r="J4955" s="35" t="n"/>
      <c r="K4955" s="35" t="n"/>
      <c r="L4955" s="36" t="n"/>
      <c r="M4955" s="36" t="n"/>
      <c r="P4955" s="37" t="n"/>
      <c r="Q4955" s="38">
        <f>IF($C4955="",0,IF(OR(LOWER(TRIM($G4955))="omani",LOWER(TRIM($G4955))="oman",LOWER(TRIM($G4955))="om",LOWER(TRIM($G4955))="local"),1,0))</f>
        <v/>
      </c>
      <c r="R4955" s="38">
        <f>IF($C4955="",0,IF(OR(ISNUMBER(SEARCH("resign",$N4955)),ISNUMBER(SEARCH("terminat",$N4955)),ISNUMBER(SEARCH("inactive",$N4955)),ISNUMBER(SEARCH("vacan",$N4955)),ISNUMBER(SEARCH("deceased",$N4955)),ISNUMBER(SEARCH("separated",$N4955))),0,1))</f>
        <v/>
      </c>
      <c r="S4955">
        <f>IF(OR($R4955=0,NOT(ISNUMBER($I4955))),"",IFERROR(DATEDIF($I4955,DATE(FY,1,1),"y"),""))</f>
        <v/>
      </c>
      <c r="T4955">
        <f>IF(OR($R4955=0,NOT(ISNUMBER($J4955))),"",IFERROR(DATEDIF($J4955,DATE(FY,1,1),"y"),0))</f>
        <v/>
      </c>
      <c r="U4955" s="38">
        <f>IF(OR($R4955=0,NOT(ISNUMBER($I4955))),0,IF(YEAR($I4955)+IF($Q4955=1,RetAgeO,RetAgeE)=FY,MONTH($I4955),IF(YEAR($I4955)+IF($Q4955=1,RetAgeO,RetAgeE)&lt;FY,1,0)))</f>
        <v/>
      </c>
      <c r="V4955" s="38">
        <f>IF(OR($R4955=0,NOT(ISNUMBER($K4955))),0,IF(YEAR($K4955)=FY,MONTH($K4955),IF(YEAR($K4955)&lt;FY,1,0)))</f>
        <v/>
      </c>
      <c r="W4955" s="38">
        <f>IF($R4955=0,0,MIN(12,IF(AND(ISNUMBER($O4955),$O4955&gt;=1,$O4955&lt;=12),INT($O4955),12),IF(AND(RetireExit="Yes",$U4955&gt;0),$U4955,12),IF(AND(ContractExit="Yes",$V4955&gt;0),$V4955,12)))</f>
        <v/>
      </c>
      <c r="X4955" s="37">
        <f>IF(ISNUMBER($P4955),$P4955,IncPct)</f>
        <v/>
      </c>
      <c r="Y4955" s="39">
        <f>IF($W4955=0,0,MAX(0,MIN($W4955,IncMonth-1))+MAX(0,$W4955-IncMonth+1)*(1+$X4955))</f>
        <v/>
      </c>
      <c r="Z4955" s="40">
        <f>IF($C4955="",0,IFERROR(INDEX(Departments!$B$5:$B$54,MATCH($C4955,Departments!$A$5:$A$54,0)),0))</f>
        <v/>
      </c>
      <c r="AA4955" s="41">
        <f>N($L4955)*$Y4955</f>
        <v/>
      </c>
      <c r="AB4955" s="41">
        <f>N($M4955)*$Y4955</f>
        <v/>
      </c>
      <c r="AC4955" s="41">
        <f>$AA4955*$Z4955</f>
        <v/>
      </c>
      <c r="AD4955" s="41">
        <f>$AA4955*BonusMonths/12</f>
        <v/>
      </c>
      <c r="AE4955" s="41">
        <f>($AA4955+SI_Gross*$AB4955)*IF($Q4955=1,SI_O,SI_E)</f>
        <v/>
      </c>
      <c r="AF4955" s="41">
        <f>IF($Q4955=1,0,$AA4955*EOSB)</f>
        <v/>
      </c>
      <c r="AG4955" s="41">
        <f>$AN4955*$W4955</f>
        <v/>
      </c>
      <c r="AH4955" s="41">
        <f>SUM($AA4955:$AG4955)</f>
        <v/>
      </c>
      <c r="AI4955" s="41">
        <f>12*($AM4955+$AN4955)</f>
        <v/>
      </c>
      <c r="AJ4955" s="41">
        <f>$AM4955*((IncMonth-1)+(13-IncMonth)*(1+$X4955))+12*$AN4955</f>
        <v/>
      </c>
      <c r="AK4955" s="41">
        <f>IF($R4955=1,N($L4955)+N($M4955),0)</f>
        <v/>
      </c>
      <c r="AL4955">
        <f>IF($C4955="","",IF(N($L4955)&lt;=0,"Basic salary missing",IF(ISNA(MATCH($C4955,Departments!$A$5:$A$54,0)),"Department not on Departments sheet",IF(AND($I4955&lt;&gt;"",NOT(ISNUMBER($I4955))),"Date of birth is text, not a date",IF(AND($K4955&lt;&gt;"",NOT(ISNUMBER($K4955))),"Contract end is text, not a date","")))))</f>
        <v/>
      </c>
      <c r="AM4955" s="41">
        <f>IF($R4955=0,0,N($L4955)*(1+$Z4955+BonusMonths/12+IF($Q4955=1,0,EOSB))+N($M4955)+(N($L4955)+SI_Gross*N($M4955))*IF($Q4955=1,SI_O,SI_E))</f>
        <v/>
      </c>
      <c r="AN4955" s="41">
        <f>IF($R4955=0,0,(IF($Q4955=1,MedO,MedE+Ticket)+Training)/12)</f>
        <v/>
      </c>
    </row>
    <row r="4956">
      <c r="I4956" s="35" t="n"/>
      <c r="J4956" s="35" t="n"/>
      <c r="K4956" s="35" t="n"/>
      <c r="L4956" s="36" t="n"/>
      <c r="M4956" s="36" t="n"/>
      <c r="P4956" s="37" t="n"/>
      <c r="Q4956" s="38">
        <f>IF($C4956="",0,IF(OR(LOWER(TRIM($G4956))="omani",LOWER(TRIM($G4956))="oman",LOWER(TRIM($G4956))="om",LOWER(TRIM($G4956))="local"),1,0))</f>
        <v/>
      </c>
      <c r="R4956" s="38">
        <f>IF($C4956="",0,IF(OR(ISNUMBER(SEARCH("resign",$N4956)),ISNUMBER(SEARCH("terminat",$N4956)),ISNUMBER(SEARCH("inactive",$N4956)),ISNUMBER(SEARCH("vacan",$N4956)),ISNUMBER(SEARCH("deceased",$N4956)),ISNUMBER(SEARCH("separated",$N4956))),0,1))</f>
        <v/>
      </c>
      <c r="S4956">
        <f>IF(OR($R4956=0,NOT(ISNUMBER($I4956))),"",IFERROR(DATEDIF($I4956,DATE(FY,1,1),"y"),""))</f>
        <v/>
      </c>
      <c r="T4956">
        <f>IF(OR($R4956=0,NOT(ISNUMBER($J4956))),"",IFERROR(DATEDIF($J4956,DATE(FY,1,1),"y"),0))</f>
        <v/>
      </c>
      <c r="U4956" s="38">
        <f>IF(OR($R4956=0,NOT(ISNUMBER($I4956))),0,IF(YEAR($I4956)+IF($Q4956=1,RetAgeO,RetAgeE)=FY,MONTH($I4956),IF(YEAR($I4956)+IF($Q4956=1,RetAgeO,RetAgeE)&lt;FY,1,0)))</f>
        <v/>
      </c>
      <c r="V4956" s="38">
        <f>IF(OR($R4956=0,NOT(ISNUMBER($K4956))),0,IF(YEAR($K4956)=FY,MONTH($K4956),IF(YEAR($K4956)&lt;FY,1,0)))</f>
        <v/>
      </c>
      <c r="W4956" s="38">
        <f>IF($R4956=0,0,MIN(12,IF(AND(ISNUMBER($O4956),$O4956&gt;=1,$O4956&lt;=12),INT($O4956),12),IF(AND(RetireExit="Yes",$U4956&gt;0),$U4956,12),IF(AND(ContractExit="Yes",$V4956&gt;0),$V4956,12)))</f>
        <v/>
      </c>
      <c r="X4956" s="37">
        <f>IF(ISNUMBER($P4956),$P4956,IncPct)</f>
        <v/>
      </c>
      <c r="Y4956" s="39">
        <f>IF($W4956=0,0,MAX(0,MIN($W4956,IncMonth-1))+MAX(0,$W4956-IncMonth+1)*(1+$X4956))</f>
        <v/>
      </c>
      <c r="Z4956" s="40">
        <f>IF($C4956="",0,IFERROR(INDEX(Departments!$B$5:$B$54,MATCH($C4956,Departments!$A$5:$A$54,0)),0))</f>
        <v/>
      </c>
      <c r="AA4956" s="41">
        <f>N($L4956)*$Y4956</f>
        <v/>
      </c>
      <c r="AB4956" s="41">
        <f>N($M4956)*$Y4956</f>
        <v/>
      </c>
      <c r="AC4956" s="41">
        <f>$AA4956*$Z4956</f>
        <v/>
      </c>
      <c r="AD4956" s="41">
        <f>$AA4956*BonusMonths/12</f>
        <v/>
      </c>
      <c r="AE4956" s="41">
        <f>($AA4956+SI_Gross*$AB4956)*IF($Q4956=1,SI_O,SI_E)</f>
        <v/>
      </c>
      <c r="AF4956" s="41">
        <f>IF($Q4956=1,0,$AA4956*EOSB)</f>
        <v/>
      </c>
      <c r="AG4956" s="41">
        <f>$AN4956*$W4956</f>
        <v/>
      </c>
      <c r="AH4956" s="41">
        <f>SUM($AA4956:$AG4956)</f>
        <v/>
      </c>
      <c r="AI4956" s="41">
        <f>12*($AM4956+$AN4956)</f>
        <v/>
      </c>
      <c r="AJ4956" s="41">
        <f>$AM4956*((IncMonth-1)+(13-IncMonth)*(1+$X4956))+12*$AN4956</f>
        <v/>
      </c>
      <c r="AK4956" s="41">
        <f>IF($R4956=1,N($L4956)+N($M4956),0)</f>
        <v/>
      </c>
      <c r="AL4956">
        <f>IF($C4956="","",IF(N($L4956)&lt;=0,"Basic salary missing",IF(ISNA(MATCH($C4956,Departments!$A$5:$A$54,0)),"Department not on Departments sheet",IF(AND($I4956&lt;&gt;"",NOT(ISNUMBER($I4956))),"Date of birth is text, not a date",IF(AND($K4956&lt;&gt;"",NOT(ISNUMBER($K4956))),"Contract end is text, not a date","")))))</f>
        <v/>
      </c>
      <c r="AM4956" s="41">
        <f>IF($R4956=0,0,N($L4956)*(1+$Z4956+BonusMonths/12+IF($Q4956=1,0,EOSB))+N($M4956)+(N($L4956)+SI_Gross*N($M4956))*IF($Q4956=1,SI_O,SI_E))</f>
        <v/>
      </c>
      <c r="AN4956" s="41">
        <f>IF($R4956=0,0,(IF($Q4956=1,MedO,MedE+Ticket)+Training)/12)</f>
        <v/>
      </c>
    </row>
    <row r="4957">
      <c r="I4957" s="35" t="n"/>
      <c r="J4957" s="35" t="n"/>
      <c r="K4957" s="35" t="n"/>
      <c r="L4957" s="36" t="n"/>
      <c r="M4957" s="36" t="n"/>
      <c r="P4957" s="37" t="n"/>
      <c r="Q4957" s="38">
        <f>IF($C4957="",0,IF(OR(LOWER(TRIM($G4957))="omani",LOWER(TRIM($G4957))="oman",LOWER(TRIM($G4957))="om",LOWER(TRIM($G4957))="local"),1,0))</f>
        <v/>
      </c>
      <c r="R4957" s="38">
        <f>IF($C4957="",0,IF(OR(ISNUMBER(SEARCH("resign",$N4957)),ISNUMBER(SEARCH("terminat",$N4957)),ISNUMBER(SEARCH("inactive",$N4957)),ISNUMBER(SEARCH("vacan",$N4957)),ISNUMBER(SEARCH("deceased",$N4957)),ISNUMBER(SEARCH("separated",$N4957))),0,1))</f>
        <v/>
      </c>
      <c r="S4957">
        <f>IF(OR($R4957=0,NOT(ISNUMBER($I4957))),"",IFERROR(DATEDIF($I4957,DATE(FY,1,1),"y"),""))</f>
        <v/>
      </c>
      <c r="T4957">
        <f>IF(OR($R4957=0,NOT(ISNUMBER($J4957))),"",IFERROR(DATEDIF($J4957,DATE(FY,1,1),"y"),0))</f>
        <v/>
      </c>
      <c r="U4957" s="38">
        <f>IF(OR($R4957=0,NOT(ISNUMBER($I4957))),0,IF(YEAR($I4957)+IF($Q4957=1,RetAgeO,RetAgeE)=FY,MONTH($I4957),IF(YEAR($I4957)+IF($Q4957=1,RetAgeO,RetAgeE)&lt;FY,1,0)))</f>
        <v/>
      </c>
      <c r="V4957" s="38">
        <f>IF(OR($R4957=0,NOT(ISNUMBER($K4957))),0,IF(YEAR($K4957)=FY,MONTH($K4957),IF(YEAR($K4957)&lt;FY,1,0)))</f>
        <v/>
      </c>
      <c r="W4957" s="38">
        <f>IF($R4957=0,0,MIN(12,IF(AND(ISNUMBER($O4957),$O4957&gt;=1,$O4957&lt;=12),INT($O4957),12),IF(AND(RetireExit="Yes",$U4957&gt;0),$U4957,12),IF(AND(ContractExit="Yes",$V4957&gt;0),$V4957,12)))</f>
        <v/>
      </c>
      <c r="X4957" s="37">
        <f>IF(ISNUMBER($P4957),$P4957,IncPct)</f>
        <v/>
      </c>
      <c r="Y4957" s="39">
        <f>IF($W4957=0,0,MAX(0,MIN($W4957,IncMonth-1))+MAX(0,$W4957-IncMonth+1)*(1+$X4957))</f>
        <v/>
      </c>
      <c r="Z4957" s="40">
        <f>IF($C4957="",0,IFERROR(INDEX(Departments!$B$5:$B$54,MATCH($C4957,Departments!$A$5:$A$54,0)),0))</f>
        <v/>
      </c>
      <c r="AA4957" s="41">
        <f>N($L4957)*$Y4957</f>
        <v/>
      </c>
      <c r="AB4957" s="41">
        <f>N($M4957)*$Y4957</f>
        <v/>
      </c>
      <c r="AC4957" s="41">
        <f>$AA4957*$Z4957</f>
        <v/>
      </c>
      <c r="AD4957" s="41">
        <f>$AA4957*BonusMonths/12</f>
        <v/>
      </c>
      <c r="AE4957" s="41">
        <f>($AA4957+SI_Gross*$AB4957)*IF($Q4957=1,SI_O,SI_E)</f>
        <v/>
      </c>
      <c r="AF4957" s="41">
        <f>IF($Q4957=1,0,$AA4957*EOSB)</f>
        <v/>
      </c>
      <c r="AG4957" s="41">
        <f>$AN4957*$W4957</f>
        <v/>
      </c>
      <c r="AH4957" s="41">
        <f>SUM($AA4957:$AG4957)</f>
        <v/>
      </c>
      <c r="AI4957" s="41">
        <f>12*($AM4957+$AN4957)</f>
        <v/>
      </c>
      <c r="AJ4957" s="41">
        <f>$AM4957*((IncMonth-1)+(13-IncMonth)*(1+$X4957))+12*$AN4957</f>
        <v/>
      </c>
      <c r="AK4957" s="41">
        <f>IF($R4957=1,N($L4957)+N($M4957),0)</f>
        <v/>
      </c>
      <c r="AL4957">
        <f>IF($C4957="","",IF(N($L4957)&lt;=0,"Basic salary missing",IF(ISNA(MATCH($C4957,Departments!$A$5:$A$54,0)),"Department not on Departments sheet",IF(AND($I4957&lt;&gt;"",NOT(ISNUMBER($I4957))),"Date of birth is text, not a date",IF(AND($K4957&lt;&gt;"",NOT(ISNUMBER($K4957))),"Contract end is text, not a date","")))))</f>
        <v/>
      </c>
      <c r="AM4957" s="41">
        <f>IF($R4957=0,0,N($L4957)*(1+$Z4957+BonusMonths/12+IF($Q4957=1,0,EOSB))+N($M4957)+(N($L4957)+SI_Gross*N($M4957))*IF($Q4957=1,SI_O,SI_E))</f>
        <v/>
      </c>
      <c r="AN4957" s="41">
        <f>IF($R4957=0,0,(IF($Q4957=1,MedO,MedE+Ticket)+Training)/12)</f>
        <v/>
      </c>
    </row>
    <row r="4958">
      <c r="I4958" s="35" t="n"/>
      <c r="J4958" s="35" t="n"/>
      <c r="K4958" s="35" t="n"/>
      <c r="L4958" s="36" t="n"/>
      <c r="M4958" s="36" t="n"/>
      <c r="P4958" s="37" t="n"/>
      <c r="Q4958" s="38">
        <f>IF($C4958="",0,IF(OR(LOWER(TRIM($G4958))="omani",LOWER(TRIM($G4958))="oman",LOWER(TRIM($G4958))="om",LOWER(TRIM($G4958))="local"),1,0))</f>
        <v/>
      </c>
      <c r="R4958" s="38">
        <f>IF($C4958="",0,IF(OR(ISNUMBER(SEARCH("resign",$N4958)),ISNUMBER(SEARCH("terminat",$N4958)),ISNUMBER(SEARCH("inactive",$N4958)),ISNUMBER(SEARCH("vacan",$N4958)),ISNUMBER(SEARCH("deceased",$N4958)),ISNUMBER(SEARCH("separated",$N4958))),0,1))</f>
        <v/>
      </c>
      <c r="S4958">
        <f>IF(OR($R4958=0,NOT(ISNUMBER($I4958))),"",IFERROR(DATEDIF($I4958,DATE(FY,1,1),"y"),""))</f>
        <v/>
      </c>
      <c r="T4958">
        <f>IF(OR($R4958=0,NOT(ISNUMBER($J4958))),"",IFERROR(DATEDIF($J4958,DATE(FY,1,1),"y"),0))</f>
        <v/>
      </c>
      <c r="U4958" s="38">
        <f>IF(OR($R4958=0,NOT(ISNUMBER($I4958))),0,IF(YEAR($I4958)+IF($Q4958=1,RetAgeO,RetAgeE)=FY,MONTH($I4958),IF(YEAR($I4958)+IF($Q4958=1,RetAgeO,RetAgeE)&lt;FY,1,0)))</f>
        <v/>
      </c>
      <c r="V4958" s="38">
        <f>IF(OR($R4958=0,NOT(ISNUMBER($K4958))),0,IF(YEAR($K4958)=FY,MONTH($K4958),IF(YEAR($K4958)&lt;FY,1,0)))</f>
        <v/>
      </c>
      <c r="W4958" s="38">
        <f>IF($R4958=0,0,MIN(12,IF(AND(ISNUMBER($O4958),$O4958&gt;=1,$O4958&lt;=12),INT($O4958),12),IF(AND(RetireExit="Yes",$U4958&gt;0),$U4958,12),IF(AND(ContractExit="Yes",$V4958&gt;0),$V4958,12)))</f>
        <v/>
      </c>
      <c r="X4958" s="37">
        <f>IF(ISNUMBER($P4958),$P4958,IncPct)</f>
        <v/>
      </c>
      <c r="Y4958" s="39">
        <f>IF($W4958=0,0,MAX(0,MIN($W4958,IncMonth-1))+MAX(0,$W4958-IncMonth+1)*(1+$X4958))</f>
        <v/>
      </c>
      <c r="Z4958" s="40">
        <f>IF($C4958="",0,IFERROR(INDEX(Departments!$B$5:$B$54,MATCH($C4958,Departments!$A$5:$A$54,0)),0))</f>
        <v/>
      </c>
      <c r="AA4958" s="41">
        <f>N($L4958)*$Y4958</f>
        <v/>
      </c>
      <c r="AB4958" s="41">
        <f>N($M4958)*$Y4958</f>
        <v/>
      </c>
      <c r="AC4958" s="41">
        <f>$AA4958*$Z4958</f>
        <v/>
      </c>
      <c r="AD4958" s="41">
        <f>$AA4958*BonusMonths/12</f>
        <v/>
      </c>
      <c r="AE4958" s="41">
        <f>($AA4958+SI_Gross*$AB4958)*IF($Q4958=1,SI_O,SI_E)</f>
        <v/>
      </c>
      <c r="AF4958" s="41">
        <f>IF($Q4958=1,0,$AA4958*EOSB)</f>
        <v/>
      </c>
      <c r="AG4958" s="41">
        <f>$AN4958*$W4958</f>
        <v/>
      </c>
      <c r="AH4958" s="41">
        <f>SUM($AA4958:$AG4958)</f>
        <v/>
      </c>
      <c r="AI4958" s="41">
        <f>12*($AM4958+$AN4958)</f>
        <v/>
      </c>
      <c r="AJ4958" s="41">
        <f>$AM4958*((IncMonth-1)+(13-IncMonth)*(1+$X4958))+12*$AN4958</f>
        <v/>
      </c>
      <c r="AK4958" s="41">
        <f>IF($R4958=1,N($L4958)+N($M4958),0)</f>
        <v/>
      </c>
      <c r="AL4958">
        <f>IF($C4958="","",IF(N($L4958)&lt;=0,"Basic salary missing",IF(ISNA(MATCH($C4958,Departments!$A$5:$A$54,0)),"Department not on Departments sheet",IF(AND($I4958&lt;&gt;"",NOT(ISNUMBER($I4958))),"Date of birth is text, not a date",IF(AND($K4958&lt;&gt;"",NOT(ISNUMBER($K4958))),"Contract end is text, not a date","")))))</f>
        <v/>
      </c>
      <c r="AM4958" s="41">
        <f>IF($R4958=0,0,N($L4958)*(1+$Z4958+BonusMonths/12+IF($Q4958=1,0,EOSB))+N($M4958)+(N($L4958)+SI_Gross*N($M4958))*IF($Q4958=1,SI_O,SI_E))</f>
        <v/>
      </c>
      <c r="AN4958" s="41">
        <f>IF($R4958=0,0,(IF($Q4958=1,MedO,MedE+Ticket)+Training)/12)</f>
        <v/>
      </c>
    </row>
    <row r="4959">
      <c r="I4959" s="35" t="n"/>
      <c r="J4959" s="35" t="n"/>
      <c r="K4959" s="35" t="n"/>
      <c r="L4959" s="36" t="n"/>
      <c r="M4959" s="36" t="n"/>
      <c r="P4959" s="37" t="n"/>
      <c r="Q4959" s="38">
        <f>IF($C4959="",0,IF(OR(LOWER(TRIM($G4959))="omani",LOWER(TRIM($G4959))="oman",LOWER(TRIM($G4959))="om",LOWER(TRIM($G4959))="local"),1,0))</f>
        <v/>
      </c>
      <c r="R4959" s="38">
        <f>IF($C4959="",0,IF(OR(ISNUMBER(SEARCH("resign",$N4959)),ISNUMBER(SEARCH("terminat",$N4959)),ISNUMBER(SEARCH("inactive",$N4959)),ISNUMBER(SEARCH("vacan",$N4959)),ISNUMBER(SEARCH("deceased",$N4959)),ISNUMBER(SEARCH("separated",$N4959))),0,1))</f>
        <v/>
      </c>
      <c r="S4959">
        <f>IF(OR($R4959=0,NOT(ISNUMBER($I4959))),"",IFERROR(DATEDIF($I4959,DATE(FY,1,1),"y"),""))</f>
        <v/>
      </c>
      <c r="T4959">
        <f>IF(OR($R4959=0,NOT(ISNUMBER($J4959))),"",IFERROR(DATEDIF($J4959,DATE(FY,1,1),"y"),0))</f>
        <v/>
      </c>
      <c r="U4959" s="38">
        <f>IF(OR($R4959=0,NOT(ISNUMBER($I4959))),0,IF(YEAR($I4959)+IF($Q4959=1,RetAgeO,RetAgeE)=FY,MONTH($I4959),IF(YEAR($I4959)+IF($Q4959=1,RetAgeO,RetAgeE)&lt;FY,1,0)))</f>
        <v/>
      </c>
      <c r="V4959" s="38">
        <f>IF(OR($R4959=0,NOT(ISNUMBER($K4959))),0,IF(YEAR($K4959)=FY,MONTH($K4959),IF(YEAR($K4959)&lt;FY,1,0)))</f>
        <v/>
      </c>
      <c r="W4959" s="38">
        <f>IF($R4959=0,0,MIN(12,IF(AND(ISNUMBER($O4959),$O4959&gt;=1,$O4959&lt;=12),INT($O4959),12),IF(AND(RetireExit="Yes",$U4959&gt;0),$U4959,12),IF(AND(ContractExit="Yes",$V4959&gt;0),$V4959,12)))</f>
        <v/>
      </c>
      <c r="X4959" s="37">
        <f>IF(ISNUMBER($P4959),$P4959,IncPct)</f>
        <v/>
      </c>
      <c r="Y4959" s="39">
        <f>IF($W4959=0,0,MAX(0,MIN($W4959,IncMonth-1))+MAX(0,$W4959-IncMonth+1)*(1+$X4959))</f>
        <v/>
      </c>
      <c r="Z4959" s="40">
        <f>IF($C4959="",0,IFERROR(INDEX(Departments!$B$5:$B$54,MATCH($C4959,Departments!$A$5:$A$54,0)),0))</f>
        <v/>
      </c>
      <c r="AA4959" s="41">
        <f>N($L4959)*$Y4959</f>
        <v/>
      </c>
      <c r="AB4959" s="41">
        <f>N($M4959)*$Y4959</f>
        <v/>
      </c>
      <c r="AC4959" s="41">
        <f>$AA4959*$Z4959</f>
        <v/>
      </c>
      <c r="AD4959" s="41">
        <f>$AA4959*BonusMonths/12</f>
        <v/>
      </c>
      <c r="AE4959" s="41">
        <f>($AA4959+SI_Gross*$AB4959)*IF($Q4959=1,SI_O,SI_E)</f>
        <v/>
      </c>
      <c r="AF4959" s="41">
        <f>IF($Q4959=1,0,$AA4959*EOSB)</f>
        <v/>
      </c>
      <c r="AG4959" s="41">
        <f>$AN4959*$W4959</f>
        <v/>
      </c>
      <c r="AH4959" s="41">
        <f>SUM($AA4959:$AG4959)</f>
        <v/>
      </c>
      <c r="AI4959" s="41">
        <f>12*($AM4959+$AN4959)</f>
        <v/>
      </c>
      <c r="AJ4959" s="41">
        <f>$AM4959*((IncMonth-1)+(13-IncMonth)*(1+$X4959))+12*$AN4959</f>
        <v/>
      </c>
      <c r="AK4959" s="41">
        <f>IF($R4959=1,N($L4959)+N($M4959),0)</f>
        <v/>
      </c>
      <c r="AL4959">
        <f>IF($C4959="","",IF(N($L4959)&lt;=0,"Basic salary missing",IF(ISNA(MATCH($C4959,Departments!$A$5:$A$54,0)),"Department not on Departments sheet",IF(AND($I4959&lt;&gt;"",NOT(ISNUMBER($I4959))),"Date of birth is text, not a date",IF(AND($K4959&lt;&gt;"",NOT(ISNUMBER($K4959))),"Contract end is text, not a date","")))))</f>
        <v/>
      </c>
      <c r="AM4959" s="41">
        <f>IF($R4959=0,0,N($L4959)*(1+$Z4959+BonusMonths/12+IF($Q4959=1,0,EOSB))+N($M4959)+(N($L4959)+SI_Gross*N($M4959))*IF($Q4959=1,SI_O,SI_E))</f>
        <v/>
      </c>
      <c r="AN4959" s="41">
        <f>IF($R4959=0,0,(IF($Q4959=1,MedO,MedE+Ticket)+Training)/12)</f>
        <v/>
      </c>
    </row>
    <row r="4960">
      <c r="I4960" s="35" t="n"/>
      <c r="J4960" s="35" t="n"/>
      <c r="K4960" s="35" t="n"/>
      <c r="L4960" s="36" t="n"/>
      <c r="M4960" s="36" t="n"/>
      <c r="P4960" s="37" t="n"/>
      <c r="Q4960" s="38">
        <f>IF($C4960="",0,IF(OR(LOWER(TRIM($G4960))="omani",LOWER(TRIM($G4960))="oman",LOWER(TRIM($G4960))="om",LOWER(TRIM($G4960))="local"),1,0))</f>
        <v/>
      </c>
      <c r="R4960" s="38">
        <f>IF($C4960="",0,IF(OR(ISNUMBER(SEARCH("resign",$N4960)),ISNUMBER(SEARCH("terminat",$N4960)),ISNUMBER(SEARCH("inactive",$N4960)),ISNUMBER(SEARCH("vacan",$N4960)),ISNUMBER(SEARCH("deceased",$N4960)),ISNUMBER(SEARCH("separated",$N4960))),0,1))</f>
        <v/>
      </c>
      <c r="S4960">
        <f>IF(OR($R4960=0,NOT(ISNUMBER($I4960))),"",IFERROR(DATEDIF($I4960,DATE(FY,1,1),"y"),""))</f>
        <v/>
      </c>
      <c r="T4960">
        <f>IF(OR($R4960=0,NOT(ISNUMBER($J4960))),"",IFERROR(DATEDIF($J4960,DATE(FY,1,1),"y"),0))</f>
        <v/>
      </c>
      <c r="U4960" s="38">
        <f>IF(OR($R4960=0,NOT(ISNUMBER($I4960))),0,IF(YEAR($I4960)+IF($Q4960=1,RetAgeO,RetAgeE)=FY,MONTH($I4960),IF(YEAR($I4960)+IF($Q4960=1,RetAgeO,RetAgeE)&lt;FY,1,0)))</f>
        <v/>
      </c>
      <c r="V4960" s="38">
        <f>IF(OR($R4960=0,NOT(ISNUMBER($K4960))),0,IF(YEAR($K4960)=FY,MONTH($K4960),IF(YEAR($K4960)&lt;FY,1,0)))</f>
        <v/>
      </c>
      <c r="W4960" s="38">
        <f>IF($R4960=0,0,MIN(12,IF(AND(ISNUMBER($O4960),$O4960&gt;=1,$O4960&lt;=12),INT($O4960),12),IF(AND(RetireExit="Yes",$U4960&gt;0),$U4960,12),IF(AND(ContractExit="Yes",$V4960&gt;0),$V4960,12)))</f>
        <v/>
      </c>
      <c r="X4960" s="37">
        <f>IF(ISNUMBER($P4960),$P4960,IncPct)</f>
        <v/>
      </c>
      <c r="Y4960" s="39">
        <f>IF($W4960=0,0,MAX(0,MIN($W4960,IncMonth-1))+MAX(0,$W4960-IncMonth+1)*(1+$X4960))</f>
        <v/>
      </c>
      <c r="Z4960" s="40">
        <f>IF($C4960="",0,IFERROR(INDEX(Departments!$B$5:$B$54,MATCH($C4960,Departments!$A$5:$A$54,0)),0))</f>
        <v/>
      </c>
      <c r="AA4960" s="41">
        <f>N($L4960)*$Y4960</f>
        <v/>
      </c>
      <c r="AB4960" s="41">
        <f>N($M4960)*$Y4960</f>
        <v/>
      </c>
      <c r="AC4960" s="41">
        <f>$AA4960*$Z4960</f>
        <v/>
      </c>
      <c r="AD4960" s="41">
        <f>$AA4960*BonusMonths/12</f>
        <v/>
      </c>
      <c r="AE4960" s="41">
        <f>($AA4960+SI_Gross*$AB4960)*IF($Q4960=1,SI_O,SI_E)</f>
        <v/>
      </c>
      <c r="AF4960" s="41">
        <f>IF($Q4960=1,0,$AA4960*EOSB)</f>
        <v/>
      </c>
      <c r="AG4960" s="41">
        <f>$AN4960*$W4960</f>
        <v/>
      </c>
      <c r="AH4960" s="41">
        <f>SUM($AA4960:$AG4960)</f>
        <v/>
      </c>
      <c r="AI4960" s="41">
        <f>12*($AM4960+$AN4960)</f>
        <v/>
      </c>
      <c r="AJ4960" s="41">
        <f>$AM4960*((IncMonth-1)+(13-IncMonth)*(1+$X4960))+12*$AN4960</f>
        <v/>
      </c>
      <c r="AK4960" s="41">
        <f>IF($R4960=1,N($L4960)+N($M4960),0)</f>
        <v/>
      </c>
      <c r="AL4960">
        <f>IF($C4960="","",IF(N($L4960)&lt;=0,"Basic salary missing",IF(ISNA(MATCH($C4960,Departments!$A$5:$A$54,0)),"Department not on Departments sheet",IF(AND($I4960&lt;&gt;"",NOT(ISNUMBER($I4960))),"Date of birth is text, not a date",IF(AND($K4960&lt;&gt;"",NOT(ISNUMBER($K4960))),"Contract end is text, not a date","")))))</f>
        <v/>
      </c>
      <c r="AM4960" s="41">
        <f>IF($R4960=0,0,N($L4960)*(1+$Z4960+BonusMonths/12+IF($Q4960=1,0,EOSB))+N($M4960)+(N($L4960)+SI_Gross*N($M4960))*IF($Q4960=1,SI_O,SI_E))</f>
        <v/>
      </c>
      <c r="AN4960" s="41">
        <f>IF($R4960=0,0,(IF($Q4960=1,MedO,MedE+Ticket)+Training)/12)</f>
        <v/>
      </c>
    </row>
    <row r="4961">
      <c r="I4961" s="35" t="n"/>
      <c r="J4961" s="35" t="n"/>
      <c r="K4961" s="35" t="n"/>
      <c r="L4961" s="36" t="n"/>
      <c r="M4961" s="36" t="n"/>
      <c r="P4961" s="37" t="n"/>
      <c r="Q4961" s="38">
        <f>IF($C4961="",0,IF(OR(LOWER(TRIM($G4961))="omani",LOWER(TRIM($G4961))="oman",LOWER(TRIM($G4961))="om",LOWER(TRIM($G4961))="local"),1,0))</f>
        <v/>
      </c>
      <c r="R4961" s="38">
        <f>IF($C4961="",0,IF(OR(ISNUMBER(SEARCH("resign",$N4961)),ISNUMBER(SEARCH("terminat",$N4961)),ISNUMBER(SEARCH("inactive",$N4961)),ISNUMBER(SEARCH("vacan",$N4961)),ISNUMBER(SEARCH("deceased",$N4961)),ISNUMBER(SEARCH("separated",$N4961))),0,1))</f>
        <v/>
      </c>
      <c r="S4961">
        <f>IF(OR($R4961=0,NOT(ISNUMBER($I4961))),"",IFERROR(DATEDIF($I4961,DATE(FY,1,1),"y"),""))</f>
        <v/>
      </c>
      <c r="T4961">
        <f>IF(OR($R4961=0,NOT(ISNUMBER($J4961))),"",IFERROR(DATEDIF($J4961,DATE(FY,1,1),"y"),0))</f>
        <v/>
      </c>
      <c r="U4961" s="38">
        <f>IF(OR($R4961=0,NOT(ISNUMBER($I4961))),0,IF(YEAR($I4961)+IF($Q4961=1,RetAgeO,RetAgeE)=FY,MONTH($I4961),IF(YEAR($I4961)+IF($Q4961=1,RetAgeO,RetAgeE)&lt;FY,1,0)))</f>
        <v/>
      </c>
      <c r="V4961" s="38">
        <f>IF(OR($R4961=0,NOT(ISNUMBER($K4961))),0,IF(YEAR($K4961)=FY,MONTH($K4961),IF(YEAR($K4961)&lt;FY,1,0)))</f>
        <v/>
      </c>
      <c r="W4961" s="38">
        <f>IF($R4961=0,0,MIN(12,IF(AND(ISNUMBER($O4961),$O4961&gt;=1,$O4961&lt;=12),INT($O4961),12),IF(AND(RetireExit="Yes",$U4961&gt;0),$U4961,12),IF(AND(ContractExit="Yes",$V4961&gt;0),$V4961,12)))</f>
        <v/>
      </c>
      <c r="X4961" s="37">
        <f>IF(ISNUMBER($P4961),$P4961,IncPct)</f>
        <v/>
      </c>
      <c r="Y4961" s="39">
        <f>IF($W4961=0,0,MAX(0,MIN($W4961,IncMonth-1))+MAX(0,$W4961-IncMonth+1)*(1+$X4961))</f>
        <v/>
      </c>
      <c r="Z4961" s="40">
        <f>IF($C4961="",0,IFERROR(INDEX(Departments!$B$5:$B$54,MATCH($C4961,Departments!$A$5:$A$54,0)),0))</f>
        <v/>
      </c>
      <c r="AA4961" s="41">
        <f>N($L4961)*$Y4961</f>
        <v/>
      </c>
      <c r="AB4961" s="41">
        <f>N($M4961)*$Y4961</f>
        <v/>
      </c>
      <c r="AC4961" s="41">
        <f>$AA4961*$Z4961</f>
        <v/>
      </c>
      <c r="AD4961" s="41">
        <f>$AA4961*BonusMonths/12</f>
        <v/>
      </c>
      <c r="AE4961" s="41">
        <f>($AA4961+SI_Gross*$AB4961)*IF($Q4961=1,SI_O,SI_E)</f>
        <v/>
      </c>
      <c r="AF4961" s="41">
        <f>IF($Q4961=1,0,$AA4961*EOSB)</f>
        <v/>
      </c>
      <c r="AG4961" s="41">
        <f>$AN4961*$W4961</f>
        <v/>
      </c>
      <c r="AH4961" s="41">
        <f>SUM($AA4961:$AG4961)</f>
        <v/>
      </c>
      <c r="AI4961" s="41">
        <f>12*($AM4961+$AN4961)</f>
        <v/>
      </c>
      <c r="AJ4961" s="41">
        <f>$AM4961*((IncMonth-1)+(13-IncMonth)*(1+$X4961))+12*$AN4961</f>
        <v/>
      </c>
      <c r="AK4961" s="41">
        <f>IF($R4961=1,N($L4961)+N($M4961),0)</f>
        <v/>
      </c>
      <c r="AL4961">
        <f>IF($C4961="","",IF(N($L4961)&lt;=0,"Basic salary missing",IF(ISNA(MATCH($C4961,Departments!$A$5:$A$54,0)),"Department not on Departments sheet",IF(AND($I4961&lt;&gt;"",NOT(ISNUMBER($I4961))),"Date of birth is text, not a date",IF(AND($K4961&lt;&gt;"",NOT(ISNUMBER($K4961))),"Contract end is text, not a date","")))))</f>
        <v/>
      </c>
      <c r="AM4961" s="41">
        <f>IF($R4961=0,0,N($L4961)*(1+$Z4961+BonusMonths/12+IF($Q4961=1,0,EOSB))+N($M4961)+(N($L4961)+SI_Gross*N($M4961))*IF($Q4961=1,SI_O,SI_E))</f>
        <v/>
      </c>
      <c r="AN4961" s="41">
        <f>IF($R4961=0,0,(IF($Q4961=1,MedO,MedE+Ticket)+Training)/12)</f>
        <v/>
      </c>
    </row>
    <row r="4962">
      <c r="I4962" s="35" t="n"/>
      <c r="J4962" s="35" t="n"/>
      <c r="K4962" s="35" t="n"/>
      <c r="L4962" s="36" t="n"/>
      <c r="M4962" s="36" t="n"/>
      <c r="P4962" s="37" t="n"/>
      <c r="Q4962" s="38">
        <f>IF($C4962="",0,IF(OR(LOWER(TRIM($G4962))="omani",LOWER(TRIM($G4962))="oman",LOWER(TRIM($G4962))="om",LOWER(TRIM($G4962))="local"),1,0))</f>
        <v/>
      </c>
      <c r="R4962" s="38">
        <f>IF($C4962="",0,IF(OR(ISNUMBER(SEARCH("resign",$N4962)),ISNUMBER(SEARCH("terminat",$N4962)),ISNUMBER(SEARCH("inactive",$N4962)),ISNUMBER(SEARCH("vacan",$N4962)),ISNUMBER(SEARCH("deceased",$N4962)),ISNUMBER(SEARCH("separated",$N4962))),0,1))</f>
        <v/>
      </c>
      <c r="S4962">
        <f>IF(OR($R4962=0,NOT(ISNUMBER($I4962))),"",IFERROR(DATEDIF($I4962,DATE(FY,1,1),"y"),""))</f>
        <v/>
      </c>
      <c r="T4962">
        <f>IF(OR($R4962=0,NOT(ISNUMBER($J4962))),"",IFERROR(DATEDIF($J4962,DATE(FY,1,1),"y"),0))</f>
        <v/>
      </c>
      <c r="U4962" s="38">
        <f>IF(OR($R4962=0,NOT(ISNUMBER($I4962))),0,IF(YEAR($I4962)+IF($Q4962=1,RetAgeO,RetAgeE)=FY,MONTH($I4962),IF(YEAR($I4962)+IF($Q4962=1,RetAgeO,RetAgeE)&lt;FY,1,0)))</f>
        <v/>
      </c>
      <c r="V4962" s="38">
        <f>IF(OR($R4962=0,NOT(ISNUMBER($K4962))),0,IF(YEAR($K4962)=FY,MONTH($K4962),IF(YEAR($K4962)&lt;FY,1,0)))</f>
        <v/>
      </c>
      <c r="W4962" s="38">
        <f>IF($R4962=0,0,MIN(12,IF(AND(ISNUMBER($O4962),$O4962&gt;=1,$O4962&lt;=12),INT($O4962),12),IF(AND(RetireExit="Yes",$U4962&gt;0),$U4962,12),IF(AND(ContractExit="Yes",$V4962&gt;0),$V4962,12)))</f>
        <v/>
      </c>
      <c r="X4962" s="37">
        <f>IF(ISNUMBER($P4962),$P4962,IncPct)</f>
        <v/>
      </c>
      <c r="Y4962" s="39">
        <f>IF($W4962=0,0,MAX(0,MIN($W4962,IncMonth-1))+MAX(0,$W4962-IncMonth+1)*(1+$X4962))</f>
        <v/>
      </c>
      <c r="Z4962" s="40">
        <f>IF($C4962="",0,IFERROR(INDEX(Departments!$B$5:$B$54,MATCH($C4962,Departments!$A$5:$A$54,0)),0))</f>
        <v/>
      </c>
      <c r="AA4962" s="41">
        <f>N($L4962)*$Y4962</f>
        <v/>
      </c>
      <c r="AB4962" s="41">
        <f>N($M4962)*$Y4962</f>
        <v/>
      </c>
      <c r="AC4962" s="41">
        <f>$AA4962*$Z4962</f>
        <v/>
      </c>
      <c r="AD4962" s="41">
        <f>$AA4962*BonusMonths/12</f>
        <v/>
      </c>
      <c r="AE4962" s="41">
        <f>($AA4962+SI_Gross*$AB4962)*IF($Q4962=1,SI_O,SI_E)</f>
        <v/>
      </c>
      <c r="AF4962" s="41">
        <f>IF($Q4962=1,0,$AA4962*EOSB)</f>
        <v/>
      </c>
      <c r="AG4962" s="41">
        <f>$AN4962*$W4962</f>
        <v/>
      </c>
      <c r="AH4962" s="41">
        <f>SUM($AA4962:$AG4962)</f>
        <v/>
      </c>
      <c r="AI4962" s="41">
        <f>12*($AM4962+$AN4962)</f>
        <v/>
      </c>
      <c r="AJ4962" s="41">
        <f>$AM4962*((IncMonth-1)+(13-IncMonth)*(1+$X4962))+12*$AN4962</f>
        <v/>
      </c>
      <c r="AK4962" s="41">
        <f>IF($R4962=1,N($L4962)+N($M4962),0)</f>
        <v/>
      </c>
      <c r="AL4962">
        <f>IF($C4962="","",IF(N($L4962)&lt;=0,"Basic salary missing",IF(ISNA(MATCH($C4962,Departments!$A$5:$A$54,0)),"Department not on Departments sheet",IF(AND($I4962&lt;&gt;"",NOT(ISNUMBER($I4962))),"Date of birth is text, not a date",IF(AND($K4962&lt;&gt;"",NOT(ISNUMBER($K4962))),"Contract end is text, not a date","")))))</f>
        <v/>
      </c>
      <c r="AM4962" s="41">
        <f>IF($R4962=0,0,N($L4962)*(1+$Z4962+BonusMonths/12+IF($Q4962=1,0,EOSB))+N($M4962)+(N($L4962)+SI_Gross*N($M4962))*IF($Q4962=1,SI_O,SI_E))</f>
        <v/>
      </c>
      <c r="AN4962" s="41">
        <f>IF($R4962=0,0,(IF($Q4962=1,MedO,MedE+Ticket)+Training)/12)</f>
        <v/>
      </c>
    </row>
    <row r="4963">
      <c r="I4963" s="35" t="n"/>
      <c r="J4963" s="35" t="n"/>
      <c r="K4963" s="35" t="n"/>
      <c r="L4963" s="36" t="n"/>
      <c r="M4963" s="36" t="n"/>
      <c r="P4963" s="37" t="n"/>
      <c r="Q4963" s="38">
        <f>IF($C4963="",0,IF(OR(LOWER(TRIM($G4963))="omani",LOWER(TRIM($G4963))="oman",LOWER(TRIM($G4963))="om",LOWER(TRIM($G4963))="local"),1,0))</f>
        <v/>
      </c>
      <c r="R4963" s="38">
        <f>IF($C4963="",0,IF(OR(ISNUMBER(SEARCH("resign",$N4963)),ISNUMBER(SEARCH("terminat",$N4963)),ISNUMBER(SEARCH("inactive",$N4963)),ISNUMBER(SEARCH("vacan",$N4963)),ISNUMBER(SEARCH("deceased",$N4963)),ISNUMBER(SEARCH("separated",$N4963))),0,1))</f>
        <v/>
      </c>
      <c r="S4963">
        <f>IF(OR($R4963=0,NOT(ISNUMBER($I4963))),"",IFERROR(DATEDIF($I4963,DATE(FY,1,1),"y"),""))</f>
        <v/>
      </c>
      <c r="T4963">
        <f>IF(OR($R4963=0,NOT(ISNUMBER($J4963))),"",IFERROR(DATEDIF($J4963,DATE(FY,1,1),"y"),0))</f>
        <v/>
      </c>
      <c r="U4963" s="38">
        <f>IF(OR($R4963=0,NOT(ISNUMBER($I4963))),0,IF(YEAR($I4963)+IF($Q4963=1,RetAgeO,RetAgeE)=FY,MONTH($I4963),IF(YEAR($I4963)+IF($Q4963=1,RetAgeO,RetAgeE)&lt;FY,1,0)))</f>
        <v/>
      </c>
      <c r="V4963" s="38">
        <f>IF(OR($R4963=0,NOT(ISNUMBER($K4963))),0,IF(YEAR($K4963)=FY,MONTH($K4963),IF(YEAR($K4963)&lt;FY,1,0)))</f>
        <v/>
      </c>
      <c r="W4963" s="38">
        <f>IF($R4963=0,0,MIN(12,IF(AND(ISNUMBER($O4963),$O4963&gt;=1,$O4963&lt;=12),INT($O4963),12),IF(AND(RetireExit="Yes",$U4963&gt;0),$U4963,12),IF(AND(ContractExit="Yes",$V4963&gt;0),$V4963,12)))</f>
        <v/>
      </c>
      <c r="X4963" s="37">
        <f>IF(ISNUMBER($P4963),$P4963,IncPct)</f>
        <v/>
      </c>
      <c r="Y4963" s="39">
        <f>IF($W4963=0,0,MAX(0,MIN($W4963,IncMonth-1))+MAX(0,$W4963-IncMonth+1)*(1+$X4963))</f>
        <v/>
      </c>
      <c r="Z4963" s="40">
        <f>IF($C4963="",0,IFERROR(INDEX(Departments!$B$5:$B$54,MATCH($C4963,Departments!$A$5:$A$54,0)),0))</f>
        <v/>
      </c>
      <c r="AA4963" s="41">
        <f>N($L4963)*$Y4963</f>
        <v/>
      </c>
      <c r="AB4963" s="41">
        <f>N($M4963)*$Y4963</f>
        <v/>
      </c>
      <c r="AC4963" s="41">
        <f>$AA4963*$Z4963</f>
        <v/>
      </c>
      <c r="AD4963" s="41">
        <f>$AA4963*BonusMonths/12</f>
        <v/>
      </c>
      <c r="AE4963" s="41">
        <f>($AA4963+SI_Gross*$AB4963)*IF($Q4963=1,SI_O,SI_E)</f>
        <v/>
      </c>
      <c r="AF4963" s="41">
        <f>IF($Q4963=1,0,$AA4963*EOSB)</f>
        <v/>
      </c>
      <c r="AG4963" s="41">
        <f>$AN4963*$W4963</f>
        <v/>
      </c>
      <c r="AH4963" s="41">
        <f>SUM($AA4963:$AG4963)</f>
        <v/>
      </c>
      <c r="AI4963" s="41">
        <f>12*($AM4963+$AN4963)</f>
        <v/>
      </c>
      <c r="AJ4963" s="41">
        <f>$AM4963*((IncMonth-1)+(13-IncMonth)*(1+$X4963))+12*$AN4963</f>
        <v/>
      </c>
      <c r="AK4963" s="41">
        <f>IF($R4963=1,N($L4963)+N($M4963),0)</f>
        <v/>
      </c>
      <c r="AL4963">
        <f>IF($C4963="","",IF(N($L4963)&lt;=0,"Basic salary missing",IF(ISNA(MATCH($C4963,Departments!$A$5:$A$54,0)),"Department not on Departments sheet",IF(AND($I4963&lt;&gt;"",NOT(ISNUMBER($I4963))),"Date of birth is text, not a date",IF(AND($K4963&lt;&gt;"",NOT(ISNUMBER($K4963))),"Contract end is text, not a date","")))))</f>
        <v/>
      </c>
      <c r="AM4963" s="41">
        <f>IF($R4963=0,0,N($L4963)*(1+$Z4963+BonusMonths/12+IF($Q4963=1,0,EOSB))+N($M4963)+(N($L4963)+SI_Gross*N($M4963))*IF($Q4963=1,SI_O,SI_E))</f>
        <v/>
      </c>
      <c r="AN4963" s="41">
        <f>IF($R4963=0,0,(IF($Q4963=1,MedO,MedE+Ticket)+Training)/12)</f>
        <v/>
      </c>
    </row>
    <row r="4964">
      <c r="I4964" s="35" t="n"/>
      <c r="J4964" s="35" t="n"/>
      <c r="K4964" s="35" t="n"/>
      <c r="L4964" s="36" t="n"/>
      <c r="M4964" s="36" t="n"/>
      <c r="P4964" s="37" t="n"/>
      <c r="Q4964" s="38">
        <f>IF($C4964="",0,IF(OR(LOWER(TRIM($G4964))="omani",LOWER(TRIM($G4964))="oman",LOWER(TRIM($G4964))="om",LOWER(TRIM($G4964))="local"),1,0))</f>
        <v/>
      </c>
      <c r="R4964" s="38">
        <f>IF($C4964="",0,IF(OR(ISNUMBER(SEARCH("resign",$N4964)),ISNUMBER(SEARCH("terminat",$N4964)),ISNUMBER(SEARCH("inactive",$N4964)),ISNUMBER(SEARCH("vacan",$N4964)),ISNUMBER(SEARCH("deceased",$N4964)),ISNUMBER(SEARCH("separated",$N4964))),0,1))</f>
        <v/>
      </c>
      <c r="S4964">
        <f>IF(OR($R4964=0,NOT(ISNUMBER($I4964))),"",IFERROR(DATEDIF($I4964,DATE(FY,1,1),"y"),""))</f>
        <v/>
      </c>
      <c r="T4964">
        <f>IF(OR($R4964=0,NOT(ISNUMBER($J4964))),"",IFERROR(DATEDIF($J4964,DATE(FY,1,1),"y"),0))</f>
        <v/>
      </c>
      <c r="U4964" s="38">
        <f>IF(OR($R4964=0,NOT(ISNUMBER($I4964))),0,IF(YEAR($I4964)+IF($Q4964=1,RetAgeO,RetAgeE)=FY,MONTH($I4964),IF(YEAR($I4964)+IF($Q4964=1,RetAgeO,RetAgeE)&lt;FY,1,0)))</f>
        <v/>
      </c>
      <c r="V4964" s="38">
        <f>IF(OR($R4964=0,NOT(ISNUMBER($K4964))),0,IF(YEAR($K4964)=FY,MONTH($K4964),IF(YEAR($K4964)&lt;FY,1,0)))</f>
        <v/>
      </c>
      <c r="W4964" s="38">
        <f>IF($R4964=0,0,MIN(12,IF(AND(ISNUMBER($O4964),$O4964&gt;=1,$O4964&lt;=12),INT($O4964),12),IF(AND(RetireExit="Yes",$U4964&gt;0),$U4964,12),IF(AND(ContractExit="Yes",$V4964&gt;0),$V4964,12)))</f>
        <v/>
      </c>
      <c r="X4964" s="37">
        <f>IF(ISNUMBER($P4964),$P4964,IncPct)</f>
        <v/>
      </c>
      <c r="Y4964" s="39">
        <f>IF($W4964=0,0,MAX(0,MIN($W4964,IncMonth-1))+MAX(0,$W4964-IncMonth+1)*(1+$X4964))</f>
        <v/>
      </c>
      <c r="Z4964" s="40">
        <f>IF($C4964="",0,IFERROR(INDEX(Departments!$B$5:$B$54,MATCH($C4964,Departments!$A$5:$A$54,0)),0))</f>
        <v/>
      </c>
      <c r="AA4964" s="41">
        <f>N($L4964)*$Y4964</f>
        <v/>
      </c>
      <c r="AB4964" s="41">
        <f>N($M4964)*$Y4964</f>
        <v/>
      </c>
      <c r="AC4964" s="41">
        <f>$AA4964*$Z4964</f>
        <v/>
      </c>
      <c r="AD4964" s="41">
        <f>$AA4964*BonusMonths/12</f>
        <v/>
      </c>
      <c r="AE4964" s="41">
        <f>($AA4964+SI_Gross*$AB4964)*IF($Q4964=1,SI_O,SI_E)</f>
        <v/>
      </c>
      <c r="AF4964" s="41">
        <f>IF($Q4964=1,0,$AA4964*EOSB)</f>
        <v/>
      </c>
      <c r="AG4964" s="41">
        <f>$AN4964*$W4964</f>
        <v/>
      </c>
      <c r="AH4964" s="41">
        <f>SUM($AA4964:$AG4964)</f>
        <v/>
      </c>
      <c r="AI4964" s="41">
        <f>12*($AM4964+$AN4964)</f>
        <v/>
      </c>
      <c r="AJ4964" s="41">
        <f>$AM4964*((IncMonth-1)+(13-IncMonth)*(1+$X4964))+12*$AN4964</f>
        <v/>
      </c>
      <c r="AK4964" s="41">
        <f>IF($R4964=1,N($L4964)+N($M4964),0)</f>
        <v/>
      </c>
      <c r="AL4964">
        <f>IF($C4964="","",IF(N($L4964)&lt;=0,"Basic salary missing",IF(ISNA(MATCH($C4964,Departments!$A$5:$A$54,0)),"Department not on Departments sheet",IF(AND($I4964&lt;&gt;"",NOT(ISNUMBER($I4964))),"Date of birth is text, not a date",IF(AND($K4964&lt;&gt;"",NOT(ISNUMBER($K4964))),"Contract end is text, not a date","")))))</f>
        <v/>
      </c>
      <c r="AM4964" s="41">
        <f>IF($R4964=0,0,N($L4964)*(1+$Z4964+BonusMonths/12+IF($Q4964=1,0,EOSB))+N($M4964)+(N($L4964)+SI_Gross*N($M4964))*IF($Q4964=1,SI_O,SI_E))</f>
        <v/>
      </c>
      <c r="AN4964" s="41">
        <f>IF($R4964=0,0,(IF($Q4964=1,MedO,MedE+Ticket)+Training)/12)</f>
        <v/>
      </c>
    </row>
    <row r="4965">
      <c r="I4965" s="35" t="n"/>
      <c r="J4965" s="35" t="n"/>
      <c r="K4965" s="35" t="n"/>
      <c r="L4965" s="36" t="n"/>
      <c r="M4965" s="36" t="n"/>
      <c r="P4965" s="37" t="n"/>
      <c r="Q4965" s="38">
        <f>IF($C4965="",0,IF(OR(LOWER(TRIM($G4965))="omani",LOWER(TRIM($G4965))="oman",LOWER(TRIM($G4965))="om",LOWER(TRIM($G4965))="local"),1,0))</f>
        <v/>
      </c>
      <c r="R4965" s="38">
        <f>IF($C4965="",0,IF(OR(ISNUMBER(SEARCH("resign",$N4965)),ISNUMBER(SEARCH("terminat",$N4965)),ISNUMBER(SEARCH("inactive",$N4965)),ISNUMBER(SEARCH("vacan",$N4965)),ISNUMBER(SEARCH("deceased",$N4965)),ISNUMBER(SEARCH("separated",$N4965))),0,1))</f>
        <v/>
      </c>
      <c r="S4965">
        <f>IF(OR($R4965=0,NOT(ISNUMBER($I4965))),"",IFERROR(DATEDIF($I4965,DATE(FY,1,1),"y"),""))</f>
        <v/>
      </c>
      <c r="T4965">
        <f>IF(OR($R4965=0,NOT(ISNUMBER($J4965))),"",IFERROR(DATEDIF($J4965,DATE(FY,1,1),"y"),0))</f>
        <v/>
      </c>
      <c r="U4965" s="38">
        <f>IF(OR($R4965=0,NOT(ISNUMBER($I4965))),0,IF(YEAR($I4965)+IF($Q4965=1,RetAgeO,RetAgeE)=FY,MONTH($I4965),IF(YEAR($I4965)+IF($Q4965=1,RetAgeO,RetAgeE)&lt;FY,1,0)))</f>
        <v/>
      </c>
      <c r="V4965" s="38">
        <f>IF(OR($R4965=0,NOT(ISNUMBER($K4965))),0,IF(YEAR($K4965)=FY,MONTH($K4965),IF(YEAR($K4965)&lt;FY,1,0)))</f>
        <v/>
      </c>
      <c r="W4965" s="38">
        <f>IF($R4965=0,0,MIN(12,IF(AND(ISNUMBER($O4965),$O4965&gt;=1,$O4965&lt;=12),INT($O4965),12),IF(AND(RetireExit="Yes",$U4965&gt;0),$U4965,12),IF(AND(ContractExit="Yes",$V4965&gt;0),$V4965,12)))</f>
        <v/>
      </c>
      <c r="X4965" s="37">
        <f>IF(ISNUMBER($P4965),$P4965,IncPct)</f>
        <v/>
      </c>
      <c r="Y4965" s="39">
        <f>IF($W4965=0,0,MAX(0,MIN($W4965,IncMonth-1))+MAX(0,$W4965-IncMonth+1)*(1+$X4965))</f>
        <v/>
      </c>
      <c r="Z4965" s="40">
        <f>IF($C4965="",0,IFERROR(INDEX(Departments!$B$5:$B$54,MATCH($C4965,Departments!$A$5:$A$54,0)),0))</f>
        <v/>
      </c>
      <c r="AA4965" s="41">
        <f>N($L4965)*$Y4965</f>
        <v/>
      </c>
      <c r="AB4965" s="41">
        <f>N($M4965)*$Y4965</f>
        <v/>
      </c>
      <c r="AC4965" s="41">
        <f>$AA4965*$Z4965</f>
        <v/>
      </c>
      <c r="AD4965" s="41">
        <f>$AA4965*BonusMonths/12</f>
        <v/>
      </c>
      <c r="AE4965" s="41">
        <f>($AA4965+SI_Gross*$AB4965)*IF($Q4965=1,SI_O,SI_E)</f>
        <v/>
      </c>
      <c r="AF4965" s="41">
        <f>IF($Q4965=1,0,$AA4965*EOSB)</f>
        <v/>
      </c>
      <c r="AG4965" s="41">
        <f>$AN4965*$W4965</f>
        <v/>
      </c>
      <c r="AH4965" s="41">
        <f>SUM($AA4965:$AG4965)</f>
        <v/>
      </c>
      <c r="AI4965" s="41">
        <f>12*($AM4965+$AN4965)</f>
        <v/>
      </c>
      <c r="AJ4965" s="41">
        <f>$AM4965*((IncMonth-1)+(13-IncMonth)*(1+$X4965))+12*$AN4965</f>
        <v/>
      </c>
      <c r="AK4965" s="41">
        <f>IF($R4965=1,N($L4965)+N($M4965),0)</f>
        <v/>
      </c>
      <c r="AL4965">
        <f>IF($C4965="","",IF(N($L4965)&lt;=0,"Basic salary missing",IF(ISNA(MATCH($C4965,Departments!$A$5:$A$54,0)),"Department not on Departments sheet",IF(AND($I4965&lt;&gt;"",NOT(ISNUMBER($I4965))),"Date of birth is text, not a date",IF(AND($K4965&lt;&gt;"",NOT(ISNUMBER($K4965))),"Contract end is text, not a date","")))))</f>
        <v/>
      </c>
      <c r="AM4965" s="41">
        <f>IF($R4965=0,0,N($L4965)*(1+$Z4965+BonusMonths/12+IF($Q4965=1,0,EOSB))+N($M4965)+(N($L4965)+SI_Gross*N($M4965))*IF($Q4965=1,SI_O,SI_E))</f>
        <v/>
      </c>
      <c r="AN4965" s="41">
        <f>IF($R4965=0,0,(IF($Q4965=1,MedO,MedE+Ticket)+Training)/12)</f>
        <v/>
      </c>
    </row>
    <row r="4966">
      <c r="I4966" s="35" t="n"/>
      <c r="J4966" s="35" t="n"/>
      <c r="K4966" s="35" t="n"/>
      <c r="L4966" s="36" t="n"/>
      <c r="M4966" s="36" t="n"/>
      <c r="P4966" s="37" t="n"/>
      <c r="Q4966" s="38">
        <f>IF($C4966="",0,IF(OR(LOWER(TRIM($G4966))="omani",LOWER(TRIM($G4966))="oman",LOWER(TRIM($G4966))="om",LOWER(TRIM($G4966))="local"),1,0))</f>
        <v/>
      </c>
      <c r="R4966" s="38">
        <f>IF($C4966="",0,IF(OR(ISNUMBER(SEARCH("resign",$N4966)),ISNUMBER(SEARCH("terminat",$N4966)),ISNUMBER(SEARCH("inactive",$N4966)),ISNUMBER(SEARCH("vacan",$N4966)),ISNUMBER(SEARCH("deceased",$N4966)),ISNUMBER(SEARCH("separated",$N4966))),0,1))</f>
        <v/>
      </c>
      <c r="S4966">
        <f>IF(OR($R4966=0,NOT(ISNUMBER($I4966))),"",IFERROR(DATEDIF($I4966,DATE(FY,1,1),"y"),""))</f>
        <v/>
      </c>
      <c r="T4966">
        <f>IF(OR($R4966=0,NOT(ISNUMBER($J4966))),"",IFERROR(DATEDIF($J4966,DATE(FY,1,1),"y"),0))</f>
        <v/>
      </c>
      <c r="U4966" s="38">
        <f>IF(OR($R4966=0,NOT(ISNUMBER($I4966))),0,IF(YEAR($I4966)+IF($Q4966=1,RetAgeO,RetAgeE)=FY,MONTH($I4966),IF(YEAR($I4966)+IF($Q4966=1,RetAgeO,RetAgeE)&lt;FY,1,0)))</f>
        <v/>
      </c>
      <c r="V4966" s="38">
        <f>IF(OR($R4966=0,NOT(ISNUMBER($K4966))),0,IF(YEAR($K4966)=FY,MONTH($K4966),IF(YEAR($K4966)&lt;FY,1,0)))</f>
        <v/>
      </c>
      <c r="W4966" s="38">
        <f>IF($R4966=0,0,MIN(12,IF(AND(ISNUMBER($O4966),$O4966&gt;=1,$O4966&lt;=12),INT($O4966),12),IF(AND(RetireExit="Yes",$U4966&gt;0),$U4966,12),IF(AND(ContractExit="Yes",$V4966&gt;0),$V4966,12)))</f>
        <v/>
      </c>
      <c r="X4966" s="37">
        <f>IF(ISNUMBER($P4966),$P4966,IncPct)</f>
        <v/>
      </c>
      <c r="Y4966" s="39">
        <f>IF($W4966=0,0,MAX(0,MIN($W4966,IncMonth-1))+MAX(0,$W4966-IncMonth+1)*(1+$X4966))</f>
        <v/>
      </c>
      <c r="Z4966" s="40">
        <f>IF($C4966="",0,IFERROR(INDEX(Departments!$B$5:$B$54,MATCH($C4966,Departments!$A$5:$A$54,0)),0))</f>
        <v/>
      </c>
      <c r="AA4966" s="41">
        <f>N($L4966)*$Y4966</f>
        <v/>
      </c>
      <c r="AB4966" s="41">
        <f>N($M4966)*$Y4966</f>
        <v/>
      </c>
      <c r="AC4966" s="41">
        <f>$AA4966*$Z4966</f>
        <v/>
      </c>
      <c r="AD4966" s="41">
        <f>$AA4966*BonusMonths/12</f>
        <v/>
      </c>
      <c r="AE4966" s="41">
        <f>($AA4966+SI_Gross*$AB4966)*IF($Q4966=1,SI_O,SI_E)</f>
        <v/>
      </c>
      <c r="AF4966" s="41">
        <f>IF($Q4966=1,0,$AA4966*EOSB)</f>
        <v/>
      </c>
      <c r="AG4966" s="41">
        <f>$AN4966*$W4966</f>
        <v/>
      </c>
      <c r="AH4966" s="41">
        <f>SUM($AA4966:$AG4966)</f>
        <v/>
      </c>
      <c r="AI4966" s="41">
        <f>12*($AM4966+$AN4966)</f>
        <v/>
      </c>
      <c r="AJ4966" s="41">
        <f>$AM4966*((IncMonth-1)+(13-IncMonth)*(1+$X4966))+12*$AN4966</f>
        <v/>
      </c>
      <c r="AK4966" s="41">
        <f>IF($R4966=1,N($L4966)+N($M4966),0)</f>
        <v/>
      </c>
      <c r="AL4966">
        <f>IF($C4966="","",IF(N($L4966)&lt;=0,"Basic salary missing",IF(ISNA(MATCH($C4966,Departments!$A$5:$A$54,0)),"Department not on Departments sheet",IF(AND($I4966&lt;&gt;"",NOT(ISNUMBER($I4966))),"Date of birth is text, not a date",IF(AND($K4966&lt;&gt;"",NOT(ISNUMBER($K4966))),"Contract end is text, not a date","")))))</f>
        <v/>
      </c>
      <c r="AM4966" s="41">
        <f>IF($R4966=0,0,N($L4966)*(1+$Z4966+BonusMonths/12+IF($Q4966=1,0,EOSB))+N($M4966)+(N($L4966)+SI_Gross*N($M4966))*IF($Q4966=1,SI_O,SI_E))</f>
        <v/>
      </c>
      <c r="AN4966" s="41">
        <f>IF($R4966=0,0,(IF($Q4966=1,MedO,MedE+Ticket)+Training)/12)</f>
        <v/>
      </c>
    </row>
    <row r="4967">
      <c r="I4967" s="35" t="n"/>
      <c r="J4967" s="35" t="n"/>
      <c r="K4967" s="35" t="n"/>
      <c r="L4967" s="36" t="n"/>
      <c r="M4967" s="36" t="n"/>
      <c r="P4967" s="37" t="n"/>
      <c r="Q4967" s="38">
        <f>IF($C4967="",0,IF(OR(LOWER(TRIM($G4967))="omani",LOWER(TRIM($G4967))="oman",LOWER(TRIM($G4967))="om",LOWER(TRIM($G4967))="local"),1,0))</f>
        <v/>
      </c>
      <c r="R4967" s="38">
        <f>IF($C4967="",0,IF(OR(ISNUMBER(SEARCH("resign",$N4967)),ISNUMBER(SEARCH("terminat",$N4967)),ISNUMBER(SEARCH("inactive",$N4967)),ISNUMBER(SEARCH("vacan",$N4967)),ISNUMBER(SEARCH("deceased",$N4967)),ISNUMBER(SEARCH("separated",$N4967))),0,1))</f>
        <v/>
      </c>
      <c r="S4967">
        <f>IF(OR($R4967=0,NOT(ISNUMBER($I4967))),"",IFERROR(DATEDIF($I4967,DATE(FY,1,1),"y"),""))</f>
        <v/>
      </c>
      <c r="T4967">
        <f>IF(OR($R4967=0,NOT(ISNUMBER($J4967))),"",IFERROR(DATEDIF($J4967,DATE(FY,1,1),"y"),0))</f>
        <v/>
      </c>
      <c r="U4967" s="38">
        <f>IF(OR($R4967=0,NOT(ISNUMBER($I4967))),0,IF(YEAR($I4967)+IF($Q4967=1,RetAgeO,RetAgeE)=FY,MONTH($I4967),IF(YEAR($I4967)+IF($Q4967=1,RetAgeO,RetAgeE)&lt;FY,1,0)))</f>
        <v/>
      </c>
      <c r="V4967" s="38">
        <f>IF(OR($R4967=0,NOT(ISNUMBER($K4967))),0,IF(YEAR($K4967)=FY,MONTH($K4967),IF(YEAR($K4967)&lt;FY,1,0)))</f>
        <v/>
      </c>
      <c r="W4967" s="38">
        <f>IF($R4967=0,0,MIN(12,IF(AND(ISNUMBER($O4967),$O4967&gt;=1,$O4967&lt;=12),INT($O4967),12),IF(AND(RetireExit="Yes",$U4967&gt;0),$U4967,12),IF(AND(ContractExit="Yes",$V4967&gt;0),$V4967,12)))</f>
        <v/>
      </c>
      <c r="X4967" s="37">
        <f>IF(ISNUMBER($P4967),$P4967,IncPct)</f>
        <v/>
      </c>
      <c r="Y4967" s="39">
        <f>IF($W4967=0,0,MAX(0,MIN($W4967,IncMonth-1))+MAX(0,$W4967-IncMonth+1)*(1+$X4967))</f>
        <v/>
      </c>
      <c r="Z4967" s="40">
        <f>IF($C4967="",0,IFERROR(INDEX(Departments!$B$5:$B$54,MATCH($C4967,Departments!$A$5:$A$54,0)),0))</f>
        <v/>
      </c>
      <c r="AA4967" s="41">
        <f>N($L4967)*$Y4967</f>
        <v/>
      </c>
      <c r="AB4967" s="41">
        <f>N($M4967)*$Y4967</f>
        <v/>
      </c>
      <c r="AC4967" s="41">
        <f>$AA4967*$Z4967</f>
        <v/>
      </c>
      <c r="AD4967" s="41">
        <f>$AA4967*BonusMonths/12</f>
        <v/>
      </c>
      <c r="AE4967" s="41">
        <f>($AA4967+SI_Gross*$AB4967)*IF($Q4967=1,SI_O,SI_E)</f>
        <v/>
      </c>
      <c r="AF4967" s="41">
        <f>IF($Q4967=1,0,$AA4967*EOSB)</f>
        <v/>
      </c>
      <c r="AG4967" s="41">
        <f>$AN4967*$W4967</f>
        <v/>
      </c>
      <c r="AH4967" s="41">
        <f>SUM($AA4967:$AG4967)</f>
        <v/>
      </c>
      <c r="AI4967" s="41">
        <f>12*($AM4967+$AN4967)</f>
        <v/>
      </c>
      <c r="AJ4967" s="41">
        <f>$AM4967*((IncMonth-1)+(13-IncMonth)*(1+$X4967))+12*$AN4967</f>
        <v/>
      </c>
      <c r="AK4967" s="41">
        <f>IF($R4967=1,N($L4967)+N($M4967),0)</f>
        <v/>
      </c>
      <c r="AL4967">
        <f>IF($C4967="","",IF(N($L4967)&lt;=0,"Basic salary missing",IF(ISNA(MATCH($C4967,Departments!$A$5:$A$54,0)),"Department not on Departments sheet",IF(AND($I4967&lt;&gt;"",NOT(ISNUMBER($I4967))),"Date of birth is text, not a date",IF(AND($K4967&lt;&gt;"",NOT(ISNUMBER($K4967))),"Contract end is text, not a date","")))))</f>
        <v/>
      </c>
      <c r="AM4967" s="41">
        <f>IF($R4967=0,0,N($L4967)*(1+$Z4967+BonusMonths/12+IF($Q4967=1,0,EOSB))+N($M4967)+(N($L4967)+SI_Gross*N($M4967))*IF($Q4967=1,SI_O,SI_E))</f>
        <v/>
      </c>
      <c r="AN4967" s="41">
        <f>IF($R4967=0,0,(IF($Q4967=1,MedO,MedE+Ticket)+Training)/12)</f>
        <v/>
      </c>
    </row>
    <row r="4968">
      <c r="I4968" s="35" t="n"/>
      <c r="J4968" s="35" t="n"/>
      <c r="K4968" s="35" t="n"/>
      <c r="L4968" s="36" t="n"/>
      <c r="M4968" s="36" t="n"/>
      <c r="P4968" s="37" t="n"/>
      <c r="Q4968" s="38">
        <f>IF($C4968="",0,IF(OR(LOWER(TRIM($G4968))="omani",LOWER(TRIM($G4968))="oman",LOWER(TRIM($G4968))="om",LOWER(TRIM($G4968))="local"),1,0))</f>
        <v/>
      </c>
      <c r="R4968" s="38">
        <f>IF($C4968="",0,IF(OR(ISNUMBER(SEARCH("resign",$N4968)),ISNUMBER(SEARCH("terminat",$N4968)),ISNUMBER(SEARCH("inactive",$N4968)),ISNUMBER(SEARCH("vacan",$N4968)),ISNUMBER(SEARCH("deceased",$N4968)),ISNUMBER(SEARCH("separated",$N4968))),0,1))</f>
        <v/>
      </c>
      <c r="S4968">
        <f>IF(OR($R4968=0,NOT(ISNUMBER($I4968))),"",IFERROR(DATEDIF($I4968,DATE(FY,1,1),"y"),""))</f>
        <v/>
      </c>
      <c r="T4968">
        <f>IF(OR($R4968=0,NOT(ISNUMBER($J4968))),"",IFERROR(DATEDIF($J4968,DATE(FY,1,1),"y"),0))</f>
        <v/>
      </c>
      <c r="U4968" s="38">
        <f>IF(OR($R4968=0,NOT(ISNUMBER($I4968))),0,IF(YEAR($I4968)+IF($Q4968=1,RetAgeO,RetAgeE)=FY,MONTH($I4968),IF(YEAR($I4968)+IF($Q4968=1,RetAgeO,RetAgeE)&lt;FY,1,0)))</f>
        <v/>
      </c>
      <c r="V4968" s="38">
        <f>IF(OR($R4968=0,NOT(ISNUMBER($K4968))),0,IF(YEAR($K4968)=FY,MONTH($K4968),IF(YEAR($K4968)&lt;FY,1,0)))</f>
        <v/>
      </c>
      <c r="W4968" s="38">
        <f>IF($R4968=0,0,MIN(12,IF(AND(ISNUMBER($O4968),$O4968&gt;=1,$O4968&lt;=12),INT($O4968),12),IF(AND(RetireExit="Yes",$U4968&gt;0),$U4968,12),IF(AND(ContractExit="Yes",$V4968&gt;0),$V4968,12)))</f>
        <v/>
      </c>
      <c r="X4968" s="37">
        <f>IF(ISNUMBER($P4968),$P4968,IncPct)</f>
        <v/>
      </c>
      <c r="Y4968" s="39">
        <f>IF($W4968=0,0,MAX(0,MIN($W4968,IncMonth-1))+MAX(0,$W4968-IncMonth+1)*(1+$X4968))</f>
        <v/>
      </c>
      <c r="Z4968" s="40">
        <f>IF($C4968="",0,IFERROR(INDEX(Departments!$B$5:$B$54,MATCH($C4968,Departments!$A$5:$A$54,0)),0))</f>
        <v/>
      </c>
      <c r="AA4968" s="41">
        <f>N($L4968)*$Y4968</f>
        <v/>
      </c>
      <c r="AB4968" s="41">
        <f>N($M4968)*$Y4968</f>
        <v/>
      </c>
      <c r="AC4968" s="41">
        <f>$AA4968*$Z4968</f>
        <v/>
      </c>
      <c r="AD4968" s="41">
        <f>$AA4968*BonusMonths/12</f>
        <v/>
      </c>
      <c r="AE4968" s="41">
        <f>($AA4968+SI_Gross*$AB4968)*IF($Q4968=1,SI_O,SI_E)</f>
        <v/>
      </c>
      <c r="AF4968" s="41">
        <f>IF($Q4968=1,0,$AA4968*EOSB)</f>
        <v/>
      </c>
      <c r="AG4968" s="41">
        <f>$AN4968*$W4968</f>
        <v/>
      </c>
      <c r="AH4968" s="41">
        <f>SUM($AA4968:$AG4968)</f>
        <v/>
      </c>
      <c r="AI4968" s="41">
        <f>12*($AM4968+$AN4968)</f>
        <v/>
      </c>
      <c r="AJ4968" s="41">
        <f>$AM4968*((IncMonth-1)+(13-IncMonth)*(1+$X4968))+12*$AN4968</f>
        <v/>
      </c>
      <c r="AK4968" s="41">
        <f>IF($R4968=1,N($L4968)+N($M4968),0)</f>
        <v/>
      </c>
      <c r="AL4968">
        <f>IF($C4968="","",IF(N($L4968)&lt;=0,"Basic salary missing",IF(ISNA(MATCH($C4968,Departments!$A$5:$A$54,0)),"Department not on Departments sheet",IF(AND($I4968&lt;&gt;"",NOT(ISNUMBER($I4968))),"Date of birth is text, not a date",IF(AND($K4968&lt;&gt;"",NOT(ISNUMBER($K4968))),"Contract end is text, not a date","")))))</f>
        <v/>
      </c>
      <c r="AM4968" s="41">
        <f>IF($R4968=0,0,N($L4968)*(1+$Z4968+BonusMonths/12+IF($Q4968=1,0,EOSB))+N($M4968)+(N($L4968)+SI_Gross*N($M4968))*IF($Q4968=1,SI_O,SI_E))</f>
        <v/>
      </c>
      <c r="AN4968" s="41">
        <f>IF($R4968=0,0,(IF($Q4968=1,MedO,MedE+Ticket)+Training)/12)</f>
        <v/>
      </c>
    </row>
    <row r="4969">
      <c r="I4969" s="35" t="n"/>
      <c r="J4969" s="35" t="n"/>
      <c r="K4969" s="35" t="n"/>
      <c r="L4969" s="36" t="n"/>
      <c r="M4969" s="36" t="n"/>
      <c r="P4969" s="37" t="n"/>
      <c r="Q4969" s="38">
        <f>IF($C4969="",0,IF(OR(LOWER(TRIM($G4969))="omani",LOWER(TRIM($G4969))="oman",LOWER(TRIM($G4969))="om",LOWER(TRIM($G4969))="local"),1,0))</f>
        <v/>
      </c>
      <c r="R4969" s="38">
        <f>IF($C4969="",0,IF(OR(ISNUMBER(SEARCH("resign",$N4969)),ISNUMBER(SEARCH("terminat",$N4969)),ISNUMBER(SEARCH("inactive",$N4969)),ISNUMBER(SEARCH("vacan",$N4969)),ISNUMBER(SEARCH("deceased",$N4969)),ISNUMBER(SEARCH("separated",$N4969))),0,1))</f>
        <v/>
      </c>
      <c r="S4969">
        <f>IF(OR($R4969=0,NOT(ISNUMBER($I4969))),"",IFERROR(DATEDIF($I4969,DATE(FY,1,1),"y"),""))</f>
        <v/>
      </c>
      <c r="T4969">
        <f>IF(OR($R4969=0,NOT(ISNUMBER($J4969))),"",IFERROR(DATEDIF($J4969,DATE(FY,1,1),"y"),0))</f>
        <v/>
      </c>
      <c r="U4969" s="38">
        <f>IF(OR($R4969=0,NOT(ISNUMBER($I4969))),0,IF(YEAR($I4969)+IF($Q4969=1,RetAgeO,RetAgeE)=FY,MONTH($I4969),IF(YEAR($I4969)+IF($Q4969=1,RetAgeO,RetAgeE)&lt;FY,1,0)))</f>
        <v/>
      </c>
      <c r="V4969" s="38">
        <f>IF(OR($R4969=0,NOT(ISNUMBER($K4969))),0,IF(YEAR($K4969)=FY,MONTH($K4969),IF(YEAR($K4969)&lt;FY,1,0)))</f>
        <v/>
      </c>
      <c r="W4969" s="38">
        <f>IF($R4969=0,0,MIN(12,IF(AND(ISNUMBER($O4969),$O4969&gt;=1,$O4969&lt;=12),INT($O4969),12),IF(AND(RetireExit="Yes",$U4969&gt;0),$U4969,12),IF(AND(ContractExit="Yes",$V4969&gt;0),$V4969,12)))</f>
        <v/>
      </c>
      <c r="X4969" s="37">
        <f>IF(ISNUMBER($P4969),$P4969,IncPct)</f>
        <v/>
      </c>
      <c r="Y4969" s="39">
        <f>IF($W4969=0,0,MAX(0,MIN($W4969,IncMonth-1))+MAX(0,$W4969-IncMonth+1)*(1+$X4969))</f>
        <v/>
      </c>
      <c r="Z4969" s="40">
        <f>IF($C4969="",0,IFERROR(INDEX(Departments!$B$5:$B$54,MATCH($C4969,Departments!$A$5:$A$54,0)),0))</f>
        <v/>
      </c>
      <c r="AA4969" s="41">
        <f>N($L4969)*$Y4969</f>
        <v/>
      </c>
      <c r="AB4969" s="41">
        <f>N($M4969)*$Y4969</f>
        <v/>
      </c>
      <c r="AC4969" s="41">
        <f>$AA4969*$Z4969</f>
        <v/>
      </c>
      <c r="AD4969" s="41">
        <f>$AA4969*BonusMonths/12</f>
        <v/>
      </c>
      <c r="AE4969" s="41">
        <f>($AA4969+SI_Gross*$AB4969)*IF($Q4969=1,SI_O,SI_E)</f>
        <v/>
      </c>
      <c r="AF4969" s="41">
        <f>IF($Q4969=1,0,$AA4969*EOSB)</f>
        <v/>
      </c>
      <c r="AG4969" s="41">
        <f>$AN4969*$W4969</f>
        <v/>
      </c>
      <c r="AH4969" s="41">
        <f>SUM($AA4969:$AG4969)</f>
        <v/>
      </c>
      <c r="AI4969" s="41">
        <f>12*($AM4969+$AN4969)</f>
        <v/>
      </c>
      <c r="AJ4969" s="41">
        <f>$AM4969*((IncMonth-1)+(13-IncMonth)*(1+$X4969))+12*$AN4969</f>
        <v/>
      </c>
      <c r="AK4969" s="41">
        <f>IF($R4969=1,N($L4969)+N($M4969),0)</f>
        <v/>
      </c>
      <c r="AL4969">
        <f>IF($C4969="","",IF(N($L4969)&lt;=0,"Basic salary missing",IF(ISNA(MATCH($C4969,Departments!$A$5:$A$54,0)),"Department not on Departments sheet",IF(AND($I4969&lt;&gt;"",NOT(ISNUMBER($I4969))),"Date of birth is text, not a date",IF(AND($K4969&lt;&gt;"",NOT(ISNUMBER($K4969))),"Contract end is text, not a date","")))))</f>
        <v/>
      </c>
      <c r="AM4969" s="41">
        <f>IF($R4969=0,0,N($L4969)*(1+$Z4969+BonusMonths/12+IF($Q4969=1,0,EOSB))+N($M4969)+(N($L4969)+SI_Gross*N($M4969))*IF($Q4969=1,SI_O,SI_E))</f>
        <v/>
      </c>
      <c r="AN4969" s="41">
        <f>IF($R4969=0,0,(IF($Q4969=1,MedO,MedE+Ticket)+Training)/12)</f>
        <v/>
      </c>
    </row>
    <row r="4970">
      <c r="I4970" s="35" t="n"/>
      <c r="J4970" s="35" t="n"/>
      <c r="K4970" s="35" t="n"/>
      <c r="L4970" s="36" t="n"/>
      <c r="M4970" s="36" t="n"/>
      <c r="P4970" s="37" t="n"/>
      <c r="Q4970" s="38">
        <f>IF($C4970="",0,IF(OR(LOWER(TRIM($G4970))="omani",LOWER(TRIM($G4970))="oman",LOWER(TRIM($G4970))="om",LOWER(TRIM($G4970))="local"),1,0))</f>
        <v/>
      </c>
      <c r="R4970" s="38">
        <f>IF($C4970="",0,IF(OR(ISNUMBER(SEARCH("resign",$N4970)),ISNUMBER(SEARCH("terminat",$N4970)),ISNUMBER(SEARCH("inactive",$N4970)),ISNUMBER(SEARCH("vacan",$N4970)),ISNUMBER(SEARCH("deceased",$N4970)),ISNUMBER(SEARCH("separated",$N4970))),0,1))</f>
        <v/>
      </c>
      <c r="S4970">
        <f>IF(OR($R4970=0,NOT(ISNUMBER($I4970))),"",IFERROR(DATEDIF($I4970,DATE(FY,1,1),"y"),""))</f>
        <v/>
      </c>
      <c r="T4970">
        <f>IF(OR($R4970=0,NOT(ISNUMBER($J4970))),"",IFERROR(DATEDIF($J4970,DATE(FY,1,1),"y"),0))</f>
        <v/>
      </c>
      <c r="U4970" s="38">
        <f>IF(OR($R4970=0,NOT(ISNUMBER($I4970))),0,IF(YEAR($I4970)+IF($Q4970=1,RetAgeO,RetAgeE)=FY,MONTH($I4970),IF(YEAR($I4970)+IF($Q4970=1,RetAgeO,RetAgeE)&lt;FY,1,0)))</f>
        <v/>
      </c>
      <c r="V4970" s="38">
        <f>IF(OR($R4970=0,NOT(ISNUMBER($K4970))),0,IF(YEAR($K4970)=FY,MONTH($K4970),IF(YEAR($K4970)&lt;FY,1,0)))</f>
        <v/>
      </c>
      <c r="W4970" s="38">
        <f>IF($R4970=0,0,MIN(12,IF(AND(ISNUMBER($O4970),$O4970&gt;=1,$O4970&lt;=12),INT($O4970),12),IF(AND(RetireExit="Yes",$U4970&gt;0),$U4970,12),IF(AND(ContractExit="Yes",$V4970&gt;0),$V4970,12)))</f>
        <v/>
      </c>
      <c r="X4970" s="37">
        <f>IF(ISNUMBER($P4970),$P4970,IncPct)</f>
        <v/>
      </c>
      <c r="Y4970" s="39">
        <f>IF($W4970=0,0,MAX(0,MIN($W4970,IncMonth-1))+MAX(0,$W4970-IncMonth+1)*(1+$X4970))</f>
        <v/>
      </c>
      <c r="Z4970" s="40">
        <f>IF($C4970="",0,IFERROR(INDEX(Departments!$B$5:$B$54,MATCH($C4970,Departments!$A$5:$A$54,0)),0))</f>
        <v/>
      </c>
      <c r="AA4970" s="41">
        <f>N($L4970)*$Y4970</f>
        <v/>
      </c>
      <c r="AB4970" s="41">
        <f>N($M4970)*$Y4970</f>
        <v/>
      </c>
      <c r="AC4970" s="41">
        <f>$AA4970*$Z4970</f>
        <v/>
      </c>
      <c r="AD4970" s="41">
        <f>$AA4970*BonusMonths/12</f>
        <v/>
      </c>
      <c r="AE4970" s="41">
        <f>($AA4970+SI_Gross*$AB4970)*IF($Q4970=1,SI_O,SI_E)</f>
        <v/>
      </c>
      <c r="AF4970" s="41">
        <f>IF($Q4970=1,0,$AA4970*EOSB)</f>
        <v/>
      </c>
      <c r="AG4970" s="41">
        <f>$AN4970*$W4970</f>
        <v/>
      </c>
      <c r="AH4970" s="41">
        <f>SUM($AA4970:$AG4970)</f>
        <v/>
      </c>
      <c r="AI4970" s="41">
        <f>12*($AM4970+$AN4970)</f>
        <v/>
      </c>
      <c r="AJ4970" s="41">
        <f>$AM4970*((IncMonth-1)+(13-IncMonth)*(1+$X4970))+12*$AN4970</f>
        <v/>
      </c>
      <c r="AK4970" s="41">
        <f>IF($R4970=1,N($L4970)+N($M4970),0)</f>
        <v/>
      </c>
      <c r="AL4970">
        <f>IF($C4970="","",IF(N($L4970)&lt;=0,"Basic salary missing",IF(ISNA(MATCH($C4970,Departments!$A$5:$A$54,0)),"Department not on Departments sheet",IF(AND($I4970&lt;&gt;"",NOT(ISNUMBER($I4970))),"Date of birth is text, not a date",IF(AND($K4970&lt;&gt;"",NOT(ISNUMBER($K4970))),"Contract end is text, not a date","")))))</f>
        <v/>
      </c>
      <c r="AM4970" s="41">
        <f>IF($R4970=0,0,N($L4970)*(1+$Z4970+BonusMonths/12+IF($Q4970=1,0,EOSB))+N($M4970)+(N($L4970)+SI_Gross*N($M4970))*IF($Q4970=1,SI_O,SI_E))</f>
        <v/>
      </c>
      <c r="AN4970" s="41">
        <f>IF($R4970=0,0,(IF($Q4970=1,MedO,MedE+Ticket)+Training)/12)</f>
        <v/>
      </c>
    </row>
    <row r="4971">
      <c r="I4971" s="35" t="n"/>
      <c r="J4971" s="35" t="n"/>
      <c r="K4971" s="35" t="n"/>
      <c r="L4971" s="36" t="n"/>
      <c r="M4971" s="36" t="n"/>
      <c r="P4971" s="37" t="n"/>
      <c r="Q4971" s="38">
        <f>IF($C4971="",0,IF(OR(LOWER(TRIM($G4971))="omani",LOWER(TRIM($G4971))="oman",LOWER(TRIM($G4971))="om",LOWER(TRIM($G4971))="local"),1,0))</f>
        <v/>
      </c>
      <c r="R4971" s="38">
        <f>IF($C4971="",0,IF(OR(ISNUMBER(SEARCH("resign",$N4971)),ISNUMBER(SEARCH("terminat",$N4971)),ISNUMBER(SEARCH("inactive",$N4971)),ISNUMBER(SEARCH("vacan",$N4971)),ISNUMBER(SEARCH("deceased",$N4971)),ISNUMBER(SEARCH("separated",$N4971))),0,1))</f>
        <v/>
      </c>
      <c r="S4971">
        <f>IF(OR($R4971=0,NOT(ISNUMBER($I4971))),"",IFERROR(DATEDIF($I4971,DATE(FY,1,1),"y"),""))</f>
        <v/>
      </c>
      <c r="T4971">
        <f>IF(OR($R4971=0,NOT(ISNUMBER($J4971))),"",IFERROR(DATEDIF($J4971,DATE(FY,1,1),"y"),0))</f>
        <v/>
      </c>
      <c r="U4971" s="38">
        <f>IF(OR($R4971=0,NOT(ISNUMBER($I4971))),0,IF(YEAR($I4971)+IF($Q4971=1,RetAgeO,RetAgeE)=FY,MONTH($I4971),IF(YEAR($I4971)+IF($Q4971=1,RetAgeO,RetAgeE)&lt;FY,1,0)))</f>
        <v/>
      </c>
      <c r="V4971" s="38">
        <f>IF(OR($R4971=0,NOT(ISNUMBER($K4971))),0,IF(YEAR($K4971)=FY,MONTH($K4971),IF(YEAR($K4971)&lt;FY,1,0)))</f>
        <v/>
      </c>
      <c r="W4971" s="38">
        <f>IF($R4971=0,0,MIN(12,IF(AND(ISNUMBER($O4971),$O4971&gt;=1,$O4971&lt;=12),INT($O4971),12),IF(AND(RetireExit="Yes",$U4971&gt;0),$U4971,12),IF(AND(ContractExit="Yes",$V4971&gt;0),$V4971,12)))</f>
        <v/>
      </c>
      <c r="X4971" s="37">
        <f>IF(ISNUMBER($P4971),$P4971,IncPct)</f>
        <v/>
      </c>
      <c r="Y4971" s="39">
        <f>IF($W4971=0,0,MAX(0,MIN($W4971,IncMonth-1))+MAX(0,$W4971-IncMonth+1)*(1+$X4971))</f>
        <v/>
      </c>
      <c r="Z4971" s="40">
        <f>IF($C4971="",0,IFERROR(INDEX(Departments!$B$5:$B$54,MATCH($C4971,Departments!$A$5:$A$54,0)),0))</f>
        <v/>
      </c>
      <c r="AA4971" s="41">
        <f>N($L4971)*$Y4971</f>
        <v/>
      </c>
      <c r="AB4971" s="41">
        <f>N($M4971)*$Y4971</f>
        <v/>
      </c>
      <c r="AC4971" s="41">
        <f>$AA4971*$Z4971</f>
        <v/>
      </c>
      <c r="AD4971" s="41">
        <f>$AA4971*BonusMonths/12</f>
        <v/>
      </c>
      <c r="AE4971" s="41">
        <f>($AA4971+SI_Gross*$AB4971)*IF($Q4971=1,SI_O,SI_E)</f>
        <v/>
      </c>
      <c r="AF4971" s="41">
        <f>IF($Q4971=1,0,$AA4971*EOSB)</f>
        <v/>
      </c>
      <c r="AG4971" s="41">
        <f>$AN4971*$W4971</f>
        <v/>
      </c>
      <c r="AH4971" s="41">
        <f>SUM($AA4971:$AG4971)</f>
        <v/>
      </c>
      <c r="AI4971" s="41">
        <f>12*($AM4971+$AN4971)</f>
        <v/>
      </c>
      <c r="AJ4971" s="41">
        <f>$AM4971*((IncMonth-1)+(13-IncMonth)*(1+$X4971))+12*$AN4971</f>
        <v/>
      </c>
      <c r="AK4971" s="41">
        <f>IF($R4971=1,N($L4971)+N($M4971),0)</f>
        <v/>
      </c>
      <c r="AL4971">
        <f>IF($C4971="","",IF(N($L4971)&lt;=0,"Basic salary missing",IF(ISNA(MATCH($C4971,Departments!$A$5:$A$54,0)),"Department not on Departments sheet",IF(AND($I4971&lt;&gt;"",NOT(ISNUMBER($I4971))),"Date of birth is text, not a date",IF(AND($K4971&lt;&gt;"",NOT(ISNUMBER($K4971))),"Contract end is text, not a date","")))))</f>
        <v/>
      </c>
      <c r="AM4971" s="41">
        <f>IF($R4971=0,0,N($L4971)*(1+$Z4971+BonusMonths/12+IF($Q4971=1,0,EOSB))+N($M4971)+(N($L4971)+SI_Gross*N($M4971))*IF($Q4971=1,SI_O,SI_E))</f>
        <v/>
      </c>
      <c r="AN4971" s="41">
        <f>IF($R4971=0,0,(IF($Q4971=1,MedO,MedE+Ticket)+Training)/12)</f>
        <v/>
      </c>
    </row>
    <row r="4972">
      <c r="I4972" s="35" t="n"/>
      <c r="J4972" s="35" t="n"/>
      <c r="K4972" s="35" t="n"/>
      <c r="L4972" s="36" t="n"/>
      <c r="M4972" s="36" t="n"/>
      <c r="P4972" s="37" t="n"/>
      <c r="Q4972" s="38">
        <f>IF($C4972="",0,IF(OR(LOWER(TRIM($G4972))="omani",LOWER(TRIM($G4972))="oman",LOWER(TRIM($G4972))="om",LOWER(TRIM($G4972))="local"),1,0))</f>
        <v/>
      </c>
      <c r="R4972" s="38">
        <f>IF($C4972="",0,IF(OR(ISNUMBER(SEARCH("resign",$N4972)),ISNUMBER(SEARCH("terminat",$N4972)),ISNUMBER(SEARCH("inactive",$N4972)),ISNUMBER(SEARCH("vacan",$N4972)),ISNUMBER(SEARCH("deceased",$N4972)),ISNUMBER(SEARCH("separated",$N4972))),0,1))</f>
        <v/>
      </c>
      <c r="S4972">
        <f>IF(OR($R4972=0,NOT(ISNUMBER($I4972))),"",IFERROR(DATEDIF($I4972,DATE(FY,1,1),"y"),""))</f>
        <v/>
      </c>
      <c r="T4972">
        <f>IF(OR($R4972=0,NOT(ISNUMBER($J4972))),"",IFERROR(DATEDIF($J4972,DATE(FY,1,1),"y"),0))</f>
        <v/>
      </c>
      <c r="U4972" s="38">
        <f>IF(OR($R4972=0,NOT(ISNUMBER($I4972))),0,IF(YEAR($I4972)+IF($Q4972=1,RetAgeO,RetAgeE)=FY,MONTH($I4972),IF(YEAR($I4972)+IF($Q4972=1,RetAgeO,RetAgeE)&lt;FY,1,0)))</f>
        <v/>
      </c>
      <c r="V4972" s="38">
        <f>IF(OR($R4972=0,NOT(ISNUMBER($K4972))),0,IF(YEAR($K4972)=FY,MONTH($K4972),IF(YEAR($K4972)&lt;FY,1,0)))</f>
        <v/>
      </c>
      <c r="W4972" s="38">
        <f>IF($R4972=0,0,MIN(12,IF(AND(ISNUMBER($O4972),$O4972&gt;=1,$O4972&lt;=12),INT($O4972),12),IF(AND(RetireExit="Yes",$U4972&gt;0),$U4972,12),IF(AND(ContractExit="Yes",$V4972&gt;0),$V4972,12)))</f>
        <v/>
      </c>
      <c r="X4972" s="37">
        <f>IF(ISNUMBER($P4972),$P4972,IncPct)</f>
        <v/>
      </c>
      <c r="Y4972" s="39">
        <f>IF($W4972=0,0,MAX(0,MIN($W4972,IncMonth-1))+MAX(0,$W4972-IncMonth+1)*(1+$X4972))</f>
        <v/>
      </c>
      <c r="Z4972" s="40">
        <f>IF($C4972="",0,IFERROR(INDEX(Departments!$B$5:$B$54,MATCH($C4972,Departments!$A$5:$A$54,0)),0))</f>
        <v/>
      </c>
      <c r="AA4972" s="41">
        <f>N($L4972)*$Y4972</f>
        <v/>
      </c>
      <c r="AB4972" s="41">
        <f>N($M4972)*$Y4972</f>
        <v/>
      </c>
      <c r="AC4972" s="41">
        <f>$AA4972*$Z4972</f>
        <v/>
      </c>
      <c r="AD4972" s="41">
        <f>$AA4972*BonusMonths/12</f>
        <v/>
      </c>
      <c r="AE4972" s="41">
        <f>($AA4972+SI_Gross*$AB4972)*IF($Q4972=1,SI_O,SI_E)</f>
        <v/>
      </c>
      <c r="AF4972" s="41">
        <f>IF($Q4972=1,0,$AA4972*EOSB)</f>
        <v/>
      </c>
      <c r="AG4972" s="41">
        <f>$AN4972*$W4972</f>
        <v/>
      </c>
      <c r="AH4972" s="41">
        <f>SUM($AA4972:$AG4972)</f>
        <v/>
      </c>
      <c r="AI4972" s="41">
        <f>12*($AM4972+$AN4972)</f>
        <v/>
      </c>
      <c r="AJ4972" s="41">
        <f>$AM4972*((IncMonth-1)+(13-IncMonth)*(1+$X4972))+12*$AN4972</f>
        <v/>
      </c>
      <c r="AK4972" s="41">
        <f>IF($R4972=1,N($L4972)+N($M4972),0)</f>
        <v/>
      </c>
      <c r="AL4972">
        <f>IF($C4972="","",IF(N($L4972)&lt;=0,"Basic salary missing",IF(ISNA(MATCH($C4972,Departments!$A$5:$A$54,0)),"Department not on Departments sheet",IF(AND($I4972&lt;&gt;"",NOT(ISNUMBER($I4972))),"Date of birth is text, not a date",IF(AND($K4972&lt;&gt;"",NOT(ISNUMBER($K4972))),"Contract end is text, not a date","")))))</f>
        <v/>
      </c>
      <c r="AM4972" s="41">
        <f>IF($R4972=0,0,N($L4972)*(1+$Z4972+BonusMonths/12+IF($Q4972=1,0,EOSB))+N($M4972)+(N($L4972)+SI_Gross*N($M4972))*IF($Q4972=1,SI_O,SI_E))</f>
        <v/>
      </c>
      <c r="AN4972" s="41">
        <f>IF($R4972=0,0,(IF($Q4972=1,MedO,MedE+Ticket)+Training)/12)</f>
        <v/>
      </c>
    </row>
    <row r="4973">
      <c r="I4973" s="35" t="n"/>
      <c r="J4973" s="35" t="n"/>
      <c r="K4973" s="35" t="n"/>
      <c r="L4973" s="36" t="n"/>
      <c r="M4973" s="36" t="n"/>
      <c r="P4973" s="37" t="n"/>
      <c r="Q4973" s="38">
        <f>IF($C4973="",0,IF(OR(LOWER(TRIM($G4973))="omani",LOWER(TRIM($G4973))="oman",LOWER(TRIM($G4973))="om",LOWER(TRIM($G4973))="local"),1,0))</f>
        <v/>
      </c>
      <c r="R4973" s="38">
        <f>IF($C4973="",0,IF(OR(ISNUMBER(SEARCH("resign",$N4973)),ISNUMBER(SEARCH("terminat",$N4973)),ISNUMBER(SEARCH("inactive",$N4973)),ISNUMBER(SEARCH("vacan",$N4973)),ISNUMBER(SEARCH("deceased",$N4973)),ISNUMBER(SEARCH("separated",$N4973))),0,1))</f>
        <v/>
      </c>
      <c r="S4973">
        <f>IF(OR($R4973=0,NOT(ISNUMBER($I4973))),"",IFERROR(DATEDIF($I4973,DATE(FY,1,1),"y"),""))</f>
        <v/>
      </c>
      <c r="T4973">
        <f>IF(OR($R4973=0,NOT(ISNUMBER($J4973))),"",IFERROR(DATEDIF($J4973,DATE(FY,1,1),"y"),0))</f>
        <v/>
      </c>
      <c r="U4973" s="38">
        <f>IF(OR($R4973=0,NOT(ISNUMBER($I4973))),0,IF(YEAR($I4973)+IF($Q4973=1,RetAgeO,RetAgeE)=FY,MONTH($I4973),IF(YEAR($I4973)+IF($Q4973=1,RetAgeO,RetAgeE)&lt;FY,1,0)))</f>
        <v/>
      </c>
      <c r="V4973" s="38">
        <f>IF(OR($R4973=0,NOT(ISNUMBER($K4973))),0,IF(YEAR($K4973)=FY,MONTH($K4973),IF(YEAR($K4973)&lt;FY,1,0)))</f>
        <v/>
      </c>
      <c r="W4973" s="38">
        <f>IF($R4973=0,0,MIN(12,IF(AND(ISNUMBER($O4973),$O4973&gt;=1,$O4973&lt;=12),INT($O4973),12),IF(AND(RetireExit="Yes",$U4973&gt;0),$U4973,12),IF(AND(ContractExit="Yes",$V4973&gt;0),$V4973,12)))</f>
        <v/>
      </c>
      <c r="X4973" s="37">
        <f>IF(ISNUMBER($P4973),$P4973,IncPct)</f>
        <v/>
      </c>
      <c r="Y4973" s="39">
        <f>IF($W4973=0,0,MAX(0,MIN($W4973,IncMonth-1))+MAX(0,$W4973-IncMonth+1)*(1+$X4973))</f>
        <v/>
      </c>
      <c r="Z4973" s="40">
        <f>IF($C4973="",0,IFERROR(INDEX(Departments!$B$5:$B$54,MATCH($C4973,Departments!$A$5:$A$54,0)),0))</f>
        <v/>
      </c>
      <c r="AA4973" s="41">
        <f>N($L4973)*$Y4973</f>
        <v/>
      </c>
      <c r="AB4973" s="41">
        <f>N($M4973)*$Y4973</f>
        <v/>
      </c>
      <c r="AC4973" s="41">
        <f>$AA4973*$Z4973</f>
        <v/>
      </c>
      <c r="AD4973" s="41">
        <f>$AA4973*BonusMonths/12</f>
        <v/>
      </c>
      <c r="AE4973" s="41">
        <f>($AA4973+SI_Gross*$AB4973)*IF($Q4973=1,SI_O,SI_E)</f>
        <v/>
      </c>
      <c r="AF4973" s="41">
        <f>IF($Q4973=1,0,$AA4973*EOSB)</f>
        <v/>
      </c>
      <c r="AG4973" s="41">
        <f>$AN4973*$W4973</f>
        <v/>
      </c>
      <c r="AH4973" s="41">
        <f>SUM($AA4973:$AG4973)</f>
        <v/>
      </c>
      <c r="AI4973" s="41">
        <f>12*($AM4973+$AN4973)</f>
        <v/>
      </c>
      <c r="AJ4973" s="41">
        <f>$AM4973*((IncMonth-1)+(13-IncMonth)*(1+$X4973))+12*$AN4973</f>
        <v/>
      </c>
      <c r="AK4973" s="41">
        <f>IF($R4973=1,N($L4973)+N($M4973),0)</f>
        <v/>
      </c>
      <c r="AL4973">
        <f>IF($C4973="","",IF(N($L4973)&lt;=0,"Basic salary missing",IF(ISNA(MATCH($C4973,Departments!$A$5:$A$54,0)),"Department not on Departments sheet",IF(AND($I4973&lt;&gt;"",NOT(ISNUMBER($I4973))),"Date of birth is text, not a date",IF(AND($K4973&lt;&gt;"",NOT(ISNUMBER($K4973))),"Contract end is text, not a date","")))))</f>
        <v/>
      </c>
      <c r="AM4973" s="41">
        <f>IF($R4973=0,0,N($L4973)*(1+$Z4973+BonusMonths/12+IF($Q4973=1,0,EOSB))+N($M4973)+(N($L4973)+SI_Gross*N($M4973))*IF($Q4973=1,SI_O,SI_E))</f>
        <v/>
      </c>
      <c r="AN4973" s="41">
        <f>IF($R4973=0,0,(IF($Q4973=1,MedO,MedE+Ticket)+Training)/12)</f>
        <v/>
      </c>
    </row>
    <row r="4974">
      <c r="I4974" s="35" t="n"/>
      <c r="J4974" s="35" t="n"/>
      <c r="K4974" s="35" t="n"/>
      <c r="L4974" s="36" t="n"/>
      <c r="M4974" s="36" t="n"/>
      <c r="P4974" s="37" t="n"/>
      <c r="Q4974" s="38">
        <f>IF($C4974="",0,IF(OR(LOWER(TRIM($G4974))="omani",LOWER(TRIM($G4974))="oman",LOWER(TRIM($G4974))="om",LOWER(TRIM($G4974))="local"),1,0))</f>
        <v/>
      </c>
      <c r="R4974" s="38">
        <f>IF($C4974="",0,IF(OR(ISNUMBER(SEARCH("resign",$N4974)),ISNUMBER(SEARCH("terminat",$N4974)),ISNUMBER(SEARCH("inactive",$N4974)),ISNUMBER(SEARCH("vacan",$N4974)),ISNUMBER(SEARCH("deceased",$N4974)),ISNUMBER(SEARCH("separated",$N4974))),0,1))</f>
        <v/>
      </c>
      <c r="S4974">
        <f>IF(OR($R4974=0,NOT(ISNUMBER($I4974))),"",IFERROR(DATEDIF($I4974,DATE(FY,1,1),"y"),""))</f>
        <v/>
      </c>
      <c r="T4974">
        <f>IF(OR($R4974=0,NOT(ISNUMBER($J4974))),"",IFERROR(DATEDIF($J4974,DATE(FY,1,1),"y"),0))</f>
        <v/>
      </c>
      <c r="U4974" s="38">
        <f>IF(OR($R4974=0,NOT(ISNUMBER($I4974))),0,IF(YEAR($I4974)+IF($Q4974=1,RetAgeO,RetAgeE)=FY,MONTH($I4974),IF(YEAR($I4974)+IF($Q4974=1,RetAgeO,RetAgeE)&lt;FY,1,0)))</f>
        <v/>
      </c>
      <c r="V4974" s="38">
        <f>IF(OR($R4974=0,NOT(ISNUMBER($K4974))),0,IF(YEAR($K4974)=FY,MONTH($K4974),IF(YEAR($K4974)&lt;FY,1,0)))</f>
        <v/>
      </c>
      <c r="W4974" s="38">
        <f>IF($R4974=0,0,MIN(12,IF(AND(ISNUMBER($O4974),$O4974&gt;=1,$O4974&lt;=12),INT($O4974),12),IF(AND(RetireExit="Yes",$U4974&gt;0),$U4974,12),IF(AND(ContractExit="Yes",$V4974&gt;0),$V4974,12)))</f>
        <v/>
      </c>
      <c r="X4974" s="37">
        <f>IF(ISNUMBER($P4974),$P4974,IncPct)</f>
        <v/>
      </c>
      <c r="Y4974" s="39">
        <f>IF($W4974=0,0,MAX(0,MIN($W4974,IncMonth-1))+MAX(0,$W4974-IncMonth+1)*(1+$X4974))</f>
        <v/>
      </c>
      <c r="Z4974" s="40">
        <f>IF($C4974="",0,IFERROR(INDEX(Departments!$B$5:$B$54,MATCH($C4974,Departments!$A$5:$A$54,0)),0))</f>
        <v/>
      </c>
      <c r="AA4974" s="41">
        <f>N($L4974)*$Y4974</f>
        <v/>
      </c>
      <c r="AB4974" s="41">
        <f>N($M4974)*$Y4974</f>
        <v/>
      </c>
      <c r="AC4974" s="41">
        <f>$AA4974*$Z4974</f>
        <v/>
      </c>
      <c r="AD4974" s="41">
        <f>$AA4974*BonusMonths/12</f>
        <v/>
      </c>
      <c r="AE4974" s="41">
        <f>($AA4974+SI_Gross*$AB4974)*IF($Q4974=1,SI_O,SI_E)</f>
        <v/>
      </c>
      <c r="AF4974" s="41">
        <f>IF($Q4974=1,0,$AA4974*EOSB)</f>
        <v/>
      </c>
      <c r="AG4974" s="41">
        <f>$AN4974*$W4974</f>
        <v/>
      </c>
      <c r="AH4974" s="41">
        <f>SUM($AA4974:$AG4974)</f>
        <v/>
      </c>
      <c r="AI4974" s="41">
        <f>12*($AM4974+$AN4974)</f>
        <v/>
      </c>
      <c r="AJ4974" s="41">
        <f>$AM4974*((IncMonth-1)+(13-IncMonth)*(1+$X4974))+12*$AN4974</f>
        <v/>
      </c>
      <c r="AK4974" s="41">
        <f>IF($R4974=1,N($L4974)+N($M4974),0)</f>
        <v/>
      </c>
      <c r="AL4974">
        <f>IF($C4974="","",IF(N($L4974)&lt;=0,"Basic salary missing",IF(ISNA(MATCH($C4974,Departments!$A$5:$A$54,0)),"Department not on Departments sheet",IF(AND($I4974&lt;&gt;"",NOT(ISNUMBER($I4974))),"Date of birth is text, not a date",IF(AND($K4974&lt;&gt;"",NOT(ISNUMBER($K4974))),"Contract end is text, not a date","")))))</f>
        <v/>
      </c>
      <c r="AM4974" s="41">
        <f>IF($R4974=0,0,N($L4974)*(1+$Z4974+BonusMonths/12+IF($Q4974=1,0,EOSB))+N($M4974)+(N($L4974)+SI_Gross*N($M4974))*IF($Q4974=1,SI_O,SI_E))</f>
        <v/>
      </c>
      <c r="AN4974" s="41">
        <f>IF($R4974=0,0,(IF($Q4974=1,MedO,MedE+Ticket)+Training)/12)</f>
        <v/>
      </c>
    </row>
    <row r="4975">
      <c r="I4975" s="35" t="n"/>
      <c r="J4975" s="35" t="n"/>
      <c r="K4975" s="35" t="n"/>
      <c r="L4975" s="36" t="n"/>
      <c r="M4975" s="36" t="n"/>
      <c r="P4975" s="37" t="n"/>
      <c r="Q4975" s="38">
        <f>IF($C4975="",0,IF(OR(LOWER(TRIM($G4975))="omani",LOWER(TRIM($G4975))="oman",LOWER(TRIM($G4975))="om",LOWER(TRIM($G4975))="local"),1,0))</f>
        <v/>
      </c>
      <c r="R4975" s="38">
        <f>IF($C4975="",0,IF(OR(ISNUMBER(SEARCH("resign",$N4975)),ISNUMBER(SEARCH("terminat",$N4975)),ISNUMBER(SEARCH("inactive",$N4975)),ISNUMBER(SEARCH("vacan",$N4975)),ISNUMBER(SEARCH("deceased",$N4975)),ISNUMBER(SEARCH("separated",$N4975))),0,1))</f>
        <v/>
      </c>
      <c r="S4975">
        <f>IF(OR($R4975=0,NOT(ISNUMBER($I4975))),"",IFERROR(DATEDIF($I4975,DATE(FY,1,1),"y"),""))</f>
        <v/>
      </c>
      <c r="T4975">
        <f>IF(OR($R4975=0,NOT(ISNUMBER($J4975))),"",IFERROR(DATEDIF($J4975,DATE(FY,1,1),"y"),0))</f>
        <v/>
      </c>
      <c r="U4975" s="38">
        <f>IF(OR($R4975=0,NOT(ISNUMBER($I4975))),0,IF(YEAR($I4975)+IF($Q4975=1,RetAgeO,RetAgeE)=FY,MONTH($I4975),IF(YEAR($I4975)+IF($Q4975=1,RetAgeO,RetAgeE)&lt;FY,1,0)))</f>
        <v/>
      </c>
      <c r="V4975" s="38">
        <f>IF(OR($R4975=0,NOT(ISNUMBER($K4975))),0,IF(YEAR($K4975)=FY,MONTH($K4975),IF(YEAR($K4975)&lt;FY,1,0)))</f>
        <v/>
      </c>
      <c r="W4975" s="38">
        <f>IF($R4975=0,0,MIN(12,IF(AND(ISNUMBER($O4975),$O4975&gt;=1,$O4975&lt;=12),INT($O4975),12),IF(AND(RetireExit="Yes",$U4975&gt;0),$U4975,12),IF(AND(ContractExit="Yes",$V4975&gt;0),$V4975,12)))</f>
        <v/>
      </c>
      <c r="X4975" s="37">
        <f>IF(ISNUMBER($P4975),$P4975,IncPct)</f>
        <v/>
      </c>
      <c r="Y4975" s="39">
        <f>IF($W4975=0,0,MAX(0,MIN($W4975,IncMonth-1))+MAX(0,$W4975-IncMonth+1)*(1+$X4975))</f>
        <v/>
      </c>
      <c r="Z4975" s="40">
        <f>IF($C4975="",0,IFERROR(INDEX(Departments!$B$5:$B$54,MATCH($C4975,Departments!$A$5:$A$54,0)),0))</f>
        <v/>
      </c>
      <c r="AA4975" s="41">
        <f>N($L4975)*$Y4975</f>
        <v/>
      </c>
      <c r="AB4975" s="41">
        <f>N($M4975)*$Y4975</f>
        <v/>
      </c>
      <c r="AC4975" s="41">
        <f>$AA4975*$Z4975</f>
        <v/>
      </c>
      <c r="AD4975" s="41">
        <f>$AA4975*BonusMonths/12</f>
        <v/>
      </c>
      <c r="AE4975" s="41">
        <f>($AA4975+SI_Gross*$AB4975)*IF($Q4975=1,SI_O,SI_E)</f>
        <v/>
      </c>
      <c r="AF4975" s="41">
        <f>IF($Q4975=1,0,$AA4975*EOSB)</f>
        <v/>
      </c>
      <c r="AG4975" s="41">
        <f>$AN4975*$W4975</f>
        <v/>
      </c>
      <c r="AH4975" s="41">
        <f>SUM($AA4975:$AG4975)</f>
        <v/>
      </c>
      <c r="AI4975" s="41">
        <f>12*($AM4975+$AN4975)</f>
        <v/>
      </c>
      <c r="AJ4975" s="41">
        <f>$AM4975*((IncMonth-1)+(13-IncMonth)*(1+$X4975))+12*$AN4975</f>
        <v/>
      </c>
      <c r="AK4975" s="41">
        <f>IF($R4975=1,N($L4975)+N($M4975),0)</f>
        <v/>
      </c>
      <c r="AL4975">
        <f>IF($C4975="","",IF(N($L4975)&lt;=0,"Basic salary missing",IF(ISNA(MATCH($C4975,Departments!$A$5:$A$54,0)),"Department not on Departments sheet",IF(AND($I4975&lt;&gt;"",NOT(ISNUMBER($I4975))),"Date of birth is text, not a date",IF(AND($K4975&lt;&gt;"",NOT(ISNUMBER($K4975))),"Contract end is text, not a date","")))))</f>
        <v/>
      </c>
      <c r="AM4975" s="41">
        <f>IF($R4975=0,0,N($L4975)*(1+$Z4975+BonusMonths/12+IF($Q4975=1,0,EOSB))+N($M4975)+(N($L4975)+SI_Gross*N($M4975))*IF($Q4975=1,SI_O,SI_E))</f>
        <v/>
      </c>
      <c r="AN4975" s="41">
        <f>IF($R4975=0,0,(IF($Q4975=1,MedO,MedE+Ticket)+Training)/12)</f>
        <v/>
      </c>
    </row>
    <row r="4976">
      <c r="I4976" s="35" t="n"/>
      <c r="J4976" s="35" t="n"/>
      <c r="K4976" s="35" t="n"/>
      <c r="L4976" s="36" t="n"/>
      <c r="M4976" s="36" t="n"/>
      <c r="P4976" s="37" t="n"/>
      <c r="Q4976" s="38">
        <f>IF($C4976="",0,IF(OR(LOWER(TRIM($G4976))="omani",LOWER(TRIM($G4976))="oman",LOWER(TRIM($G4976))="om",LOWER(TRIM($G4976))="local"),1,0))</f>
        <v/>
      </c>
      <c r="R4976" s="38">
        <f>IF($C4976="",0,IF(OR(ISNUMBER(SEARCH("resign",$N4976)),ISNUMBER(SEARCH("terminat",$N4976)),ISNUMBER(SEARCH("inactive",$N4976)),ISNUMBER(SEARCH("vacan",$N4976)),ISNUMBER(SEARCH("deceased",$N4976)),ISNUMBER(SEARCH("separated",$N4976))),0,1))</f>
        <v/>
      </c>
      <c r="S4976">
        <f>IF(OR($R4976=0,NOT(ISNUMBER($I4976))),"",IFERROR(DATEDIF($I4976,DATE(FY,1,1),"y"),""))</f>
        <v/>
      </c>
      <c r="T4976">
        <f>IF(OR($R4976=0,NOT(ISNUMBER($J4976))),"",IFERROR(DATEDIF($J4976,DATE(FY,1,1),"y"),0))</f>
        <v/>
      </c>
      <c r="U4976" s="38">
        <f>IF(OR($R4976=0,NOT(ISNUMBER($I4976))),0,IF(YEAR($I4976)+IF($Q4976=1,RetAgeO,RetAgeE)=FY,MONTH($I4976),IF(YEAR($I4976)+IF($Q4976=1,RetAgeO,RetAgeE)&lt;FY,1,0)))</f>
        <v/>
      </c>
      <c r="V4976" s="38">
        <f>IF(OR($R4976=0,NOT(ISNUMBER($K4976))),0,IF(YEAR($K4976)=FY,MONTH($K4976),IF(YEAR($K4976)&lt;FY,1,0)))</f>
        <v/>
      </c>
      <c r="W4976" s="38">
        <f>IF($R4976=0,0,MIN(12,IF(AND(ISNUMBER($O4976),$O4976&gt;=1,$O4976&lt;=12),INT($O4976),12),IF(AND(RetireExit="Yes",$U4976&gt;0),$U4976,12),IF(AND(ContractExit="Yes",$V4976&gt;0),$V4976,12)))</f>
        <v/>
      </c>
      <c r="X4976" s="37">
        <f>IF(ISNUMBER($P4976),$P4976,IncPct)</f>
        <v/>
      </c>
      <c r="Y4976" s="39">
        <f>IF($W4976=0,0,MAX(0,MIN($W4976,IncMonth-1))+MAX(0,$W4976-IncMonth+1)*(1+$X4976))</f>
        <v/>
      </c>
      <c r="Z4976" s="40">
        <f>IF($C4976="",0,IFERROR(INDEX(Departments!$B$5:$B$54,MATCH($C4976,Departments!$A$5:$A$54,0)),0))</f>
        <v/>
      </c>
      <c r="AA4976" s="41">
        <f>N($L4976)*$Y4976</f>
        <v/>
      </c>
      <c r="AB4976" s="41">
        <f>N($M4976)*$Y4976</f>
        <v/>
      </c>
      <c r="AC4976" s="41">
        <f>$AA4976*$Z4976</f>
        <v/>
      </c>
      <c r="AD4976" s="41">
        <f>$AA4976*BonusMonths/12</f>
        <v/>
      </c>
      <c r="AE4976" s="41">
        <f>($AA4976+SI_Gross*$AB4976)*IF($Q4976=1,SI_O,SI_E)</f>
        <v/>
      </c>
      <c r="AF4976" s="41">
        <f>IF($Q4976=1,0,$AA4976*EOSB)</f>
        <v/>
      </c>
      <c r="AG4976" s="41">
        <f>$AN4976*$W4976</f>
        <v/>
      </c>
      <c r="AH4976" s="41">
        <f>SUM($AA4976:$AG4976)</f>
        <v/>
      </c>
      <c r="AI4976" s="41">
        <f>12*($AM4976+$AN4976)</f>
        <v/>
      </c>
      <c r="AJ4976" s="41">
        <f>$AM4976*((IncMonth-1)+(13-IncMonth)*(1+$X4976))+12*$AN4976</f>
        <v/>
      </c>
      <c r="AK4976" s="41">
        <f>IF($R4976=1,N($L4976)+N($M4976),0)</f>
        <v/>
      </c>
      <c r="AL4976">
        <f>IF($C4976="","",IF(N($L4976)&lt;=0,"Basic salary missing",IF(ISNA(MATCH($C4976,Departments!$A$5:$A$54,0)),"Department not on Departments sheet",IF(AND($I4976&lt;&gt;"",NOT(ISNUMBER($I4976))),"Date of birth is text, not a date",IF(AND($K4976&lt;&gt;"",NOT(ISNUMBER($K4976))),"Contract end is text, not a date","")))))</f>
        <v/>
      </c>
      <c r="AM4976" s="41">
        <f>IF($R4976=0,0,N($L4976)*(1+$Z4976+BonusMonths/12+IF($Q4976=1,0,EOSB))+N($M4976)+(N($L4976)+SI_Gross*N($M4976))*IF($Q4976=1,SI_O,SI_E))</f>
        <v/>
      </c>
      <c r="AN4976" s="41">
        <f>IF($R4976=0,0,(IF($Q4976=1,MedO,MedE+Ticket)+Training)/12)</f>
        <v/>
      </c>
    </row>
    <row r="4977">
      <c r="I4977" s="35" t="n"/>
      <c r="J4977" s="35" t="n"/>
      <c r="K4977" s="35" t="n"/>
      <c r="L4977" s="36" t="n"/>
      <c r="M4977" s="36" t="n"/>
      <c r="P4977" s="37" t="n"/>
      <c r="Q4977" s="38">
        <f>IF($C4977="",0,IF(OR(LOWER(TRIM($G4977))="omani",LOWER(TRIM($G4977))="oman",LOWER(TRIM($G4977))="om",LOWER(TRIM($G4977))="local"),1,0))</f>
        <v/>
      </c>
      <c r="R4977" s="38">
        <f>IF($C4977="",0,IF(OR(ISNUMBER(SEARCH("resign",$N4977)),ISNUMBER(SEARCH("terminat",$N4977)),ISNUMBER(SEARCH("inactive",$N4977)),ISNUMBER(SEARCH("vacan",$N4977)),ISNUMBER(SEARCH("deceased",$N4977)),ISNUMBER(SEARCH("separated",$N4977))),0,1))</f>
        <v/>
      </c>
      <c r="S4977">
        <f>IF(OR($R4977=0,NOT(ISNUMBER($I4977))),"",IFERROR(DATEDIF($I4977,DATE(FY,1,1),"y"),""))</f>
        <v/>
      </c>
      <c r="T4977">
        <f>IF(OR($R4977=0,NOT(ISNUMBER($J4977))),"",IFERROR(DATEDIF($J4977,DATE(FY,1,1),"y"),0))</f>
        <v/>
      </c>
      <c r="U4977" s="38">
        <f>IF(OR($R4977=0,NOT(ISNUMBER($I4977))),0,IF(YEAR($I4977)+IF($Q4977=1,RetAgeO,RetAgeE)=FY,MONTH($I4977),IF(YEAR($I4977)+IF($Q4977=1,RetAgeO,RetAgeE)&lt;FY,1,0)))</f>
        <v/>
      </c>
      <c r="V4977" s="38">
        <f>IF(OR($R4977=0,NOT(ISNUMBER($K4977))),0,IF(YEAR($K4977)=FY,MONTH($K4977),IF(YEAR($K4977)&lt;FY,1,0)))</f>
        <v/>
      </c>
      <c r="W4977" s="38">
        <f>IF($R4977=0,0,MIN(12,IF(AND(ISNUMBER($O4977),$O4977&gt;=1,$O4977&lt;=12),INT($O4977),12),IF(AND(RetireExit="Yes",$U4977&gt;0),$U4977,12),IF(AND(ContractExit="Yes",$V4977&gt;0),$V4977,12)))</f>
        <v/>
      </c>
      <c r="X4977" s="37">
        <f>IF(ISNUMBER($P4977),$P4977,IncPct)</f>
        <v/>
      </c>
      <c r="Y4977" s="39">
        <f>IF($W4977=0,0,MAX(0,MIN($W4977,IncMonth-1))+MAX(0,$W4977-IncMonth+1)*(1+$X4977))</f>
        <v/>
      </c>
      <c r="Z4977" s="40">
        <f>IF($C4977="",0,IFERROR(INDEX(Departments!$B$5:$B$54,MATCH($C4977,Departments!$A$5:$A$54,0)),0))</f>
        <v/>
      </c>
      <c r="AA4977" s="41">
        <f>N($L4977)*$Y4977</f>
        <v/>
      </c>
      <c r="AB4977" s="41">
        <f>N($M4977)*$Y4977</f>
        <v/>
      </c>
      <c r="AC4977" s="41">
        <f>$AA4977*$Z4977</f>
        <v/>
      </c>
      <c r="AD4977" s="41">
        <f>$AA4977*BonusMonths/12</f>
        <v/>
      </c>
      <c r="AE4977" s="41">
        <f>($AA4977+SI_Gross*$AB4977)*IF($Q4977=1,SI_O,SI_E)</f>
        <v/>
      </c>
      <c r="AF4977" s="41">
        <f>IF($Q4977=1,0,$AA4977*EOSB)</f>
        <v/>
      </c>
      <c r="AG4977" s="41">
        <f>$AN4977*$W4977</f>
        <v/>
      </c>
      <c r="AH4977" s="41">
        <f>SUM($AA4977:$AG4977)</f>
        <v/>
      </c>
      <c r="AI4977" s="41">
        <f>12*($AM4977+$AN4977)</f>
        <v/>
      </c>
      <c r="AJ4977" s="41">
        <f>$AM4977*((IncMonth-1)+(13-IncMonth)*(1+$X4977))+12*$AN4977</f>
        <v/>
      </c>
      <c r="AK4977" s="41">
        <f>IF($R4977=1,N($L4977)+N($M4977),0)</f>
        <v/>
      </c>
      <c r="AL4977">
        <f>IF($C4977="","",IF(N($L4977)&lt;=0,"Basic salary missing",IF(ISNA(MATCH($C4977,Departments!$A$5:$A$54,0)),"Department not on Departments sheet",IF(AND($I4977&lt;&gt;"",NOT(ISNUMBER($I4977))),"Date of birth is text, not a date",IF(AND($K4977&lt;&gt;"",NOT(ISNUMBER($K4977))),"Contract end is text, not a date","")))))</f>
        <v/>
      </c>
      <c r="AM4977" s="41">
        <f>IF($R4977=0,0,N($L4977)*(1+$Z4977+BonusMonths/12+IF($Q4977=1,0,EOSB))+N($M4977)+(N($L4977)+SI_Gross*N($M4977))*IF($Q4977=1,SI_O,SI_E))</f>
        <v/>
      </c>
      <c r="AN4977" s="41">
        <f>IF($R4977=0,0,(IF($Q4977=1,MedO,MedE+Ticket)+Training)/12)</f>
        <v/>
      </c>
    </row>
    <row r="4978">
      <c r="I4978" s="35" t="n"/>
      <c r="J4978" s="35" t="n"/>
      <c r="K4978" s="35" t="n"/>
      <c r="L4978" s="36" t="n"/>
      <c r="M4978" s="36" t="n"/>
      <c r="P4978" s="37" t="n"/>
      <c r="Q4978" s="38">
        <f>IF($C4978="",0,IF(OR(LOWER(TRIM($G4978))="omani",LOWER(TRIM($G4978))="oman",LOWER(TRIM($G4978))="om",LOWER(TRIM($G4978))="local"),1,0))</f>
        <v/>
      </c>
      <c r="R4978" s="38">
        <f>IF($C4978="",0,IF(OR(ISNUMBER(SEARCH("resign",$N4978)),ISNUMBER(SEARCH("terminat",$N4978)),ISNUMBER(SEARCH("inactive",$N4978)),ISNUMBER(SEARCH("vacan",$N4978)),ISNUMBER(SEARCH("deceased",$N4978)),ISNUMBER(SEARCH("separated",$N4978))),0,1))</f>
        <v/>
      </c>
      <c r="S4978">
        <f>IF(OR($R4978=0,NOT(ISNUMBER($I4978))),"",IFERROR(DATEDIF($I4978,DATE(FY,1,1),"y"),""))</f>
        <v/>
      </c>
      <c r="T4978">
        <f>IF(OR($R4978=0,NOT(ISNUMBER($J4978))),"",IFERROR(DATEDIF($J4978,DATE(FY,1,1),"y"),0))</f>
        <v/>
      </c>
      <c r="U4978" s="38">
        <f>IF(OR($R4978=0,NOT(ISNUMBER($I4978))),0,IF(YEAR($I4978)+IF($Q4978=1,RetAgeO,RetAgeE)=FY,MONTH($I4978),IF(YEAR($I4978)+IF($Q4978=1,RetAgeO,RetAgeE)&lt;FY,1,0)))</f>
        <v/>
      </c>
      <c r="V4978" s="38">
        <f>IF(OR($R4978=0,NOT(ISNUMBER($K4978))),0,IF(YEAR($K4978)=FY,MONTH($K4978),IF(YEAR($K4978)&lt;FY,1,0)))</f>
        <v/>
      </c>
      <c r="W4978" s="38">
        <f>IF($R4978=0,0,MIN(12,IF(AND(ISNUMBER($O4978),$O4978&gt;=1,$O4978&lt;=12),INT($O4978),12),IF(AND(RetireExit="Yes",$U4978&gt;0),$U4978,12),IF(AND(ContractExit="Yes",$V4978&gt;0),$V4978,12)))</f>
        <v/>
      </c>
      <c r="X4978" s="37">
        <f>IF(ISNUMBER($P4978),$P4978,IncPct)</f>
        <v/>
      </c>
      <c r="Y4978" s="39">
        <f>IF($W4978=0,0,MAX(0,MIN($W4978,IncMonth-1))+MAX(0,$W4978-IncMonth+1)*(1+$X4978))</f>
        <v/>
      </c>
      <c r="Z4978" s="40">
        <f>IF($C4978="",0,IFERROR(INDEX(Departments!$B$5:$B$54,MATCH($C4978,Departments!$A$5:$A$54,0)),0))</f>
        <v/>
      </c>
      <c r="AA4978" s="41">
        <f>N($L4978)*$Y4978</f>
        <v/>
      </c>
      <c r="AB4978" s="41">
        <f>N($M4978)*$Y4978</f>
        <v/>
      </c>
      <c r="AC4978" s="41">
        <f>$AA4978*$Z4978</f>
        <v/>
      </c>
      <c r="AD4978" s="41">
        <f>$AA4978*BonusMonths/12</f>
        <v/>
      </c>
      <c r="AE4978" s="41">
        <f>($AA4978+SI_Gross*$AB4978)*IF($Q4978=1,SI_O,SI_E)</f>
        <v/>
      </c>
      <c r="AF4978" s="41">
        <f>IF($Q4978=1,0,$AA4978*EOSB)</f>
        <v/>
      </c>
      <c r="AG4978" s="41">
        <f>$AN4978*$W4978</f>
        <v/>
      </c>
      <c r="AH4978" s="41">
        <f>SUM($AA4978:$AG4978)</f>
        <v/>
      </c>
      <c r="AI4978" s="41">
        <f>12*($AM4978+$AN4978)</f>
        <v/>
      </c>
      <c r="AJ4978" s="41">
        <f>$AM4978*((IncMonth-1)+(13-IncMonth)*(1+$X4978))+12*$AN4978</f>
        <v/>
      </c>
      <c r="AK4978" s="41">
        <f>IF($R4978=1,N($L4978)+N($M4978),0)</f>
        <v/>
      </c>
      <c r="AL4978">
        <f>IF($C4978="","",IF(N($L4978)&lt;=0,"Basic salary missing",IF(ISNA(MATCH($C4978,Departments!$A$5:$A$54,0)),"Department not on Departments sheet",IF(AND($I4978&lt;&gt;"",NOT(ISNUMBER($I4978))),"Date of birth is text, not a date",IF(AND($K4978&lt;&gt;"",NOT(ISNUMBER($K4978))),"Contract end is text, not a date","")))))</f>
        <v/>
      </c>
      <c r="AM4978" s="41">
        <f>IF($R4978=0,0,N($L4978)*(1+$Z4978+BonusMonths/12+IF($Q4978=1,0,EOSB))+N($M4978)+(N($L4978)+SI_Gross*N($M4978))*IF($Q4978=1,SI_O,SI_E))</f>
        <v/>
      </c>
      <c r="AN4978" s="41">
        <f>IF($R4978=0,0,(IF($Q4978=1,MedO,MedE+Ticket)+Training)/12)</f>
        <v/>
      </c>
    </row>
    <row r="4979">
      <c r="I4979" s="35" t="n"/>
      <c r="J4979" s="35" t="n"/>
      <c r="K4979" s="35" t="n"/>
      <c r="L4979" s="36" t="n"/>
      <c r="M4979" s="36" t="n"/>
      <c r="P4979" s="37" t="n"/>
      <c r="Q4979" s="38">
        <f>IF($C4979="",0,IF(OR(LOWER(TRIM($G4979))="omani",LOWER(TRIM($G4979))="oman",LOWER(TRIM($G4979))="om",LOWER(TRIM($G4979))="local"),1,0))</f>
        <v/>
      </c>
      <c r="R4979" s="38">
        <f>IF($C4979="",0,IF(OR(ISNUMBER(SEARCH("resign",$N4979)),ISNUMBER(SEARCH("terminat",$N4979)),ISNUMBER(SEARCH("inactive",$N4979)),ISNUMBER(SEARCH("vacan",$N4979)),ISNUMBER(SEARCH("deceased",$N4979)),ISNUMBER(SEARCH("separated",$N4979))),0,1))</f>
        <v/>
      </c>
      <c r="S4979">
        <f>IF(OR($R4979=0,NOT(ISNUMBER($I4979))),"",IFERROR(DATEDIF($I4979,DATE(FY,1,1),"y"),""))</f>
        <v/>
      </c>
      <c r="T4979">
        <f>IF(OR($R4979=0,NOT(ISNUMBER($J4979))),"",IFERROR(DATEDIF($J4979,DATE(FY,1,1),"y"),0))</f>
        <v/>
      </c>
      <c r="U4979" s="38">
        <f>IF(OR($R4979=0,NOT(ISNUMBER($I4979))),0,IF(YEAR($I4979)+IF($Q4979=1,RetAgeO,RetAgeE)=FY,MONTH($I4979),IF(YEAR($I4979)+IF($Q4979=1,RetAgeO,RetAgeE)&lt;FY,1,0)))</f>
        <v/>
      </c>
      <c r="V4979" s="38">
        <f>IF(OR($R4979=0,NOT(ISNUMBER($K4979))),0,IF(YEAR($K4979)=FY,MONTH($K4979),IF(YEAR($K4979)&lt;FY,1,0)))</f>
        <v/>
      </c>
      <c r="W4979" s="38">
        <f>IF($R4979=0,0,MIN(12,IF(AND(ISNUMBER($O4979),$O4979&gt;=1,$O4979&lt;=12),INT($O4979),12),IF(AND(RetireExit="Yes",$U4979&gt;0),$U4979,12),IF(AND(ContractExit="Yes",$V4979&gt;0),$V4979,12)))</f>
        <v/>
      </c>
      <c r="X4979" s="37">
        <f>IF(ISNUMBER($P4979),$P4979,IncPct)</f>
        <v/>
      </c>
      <c r="Y4979" s="39">
        <f>IF($W4979=0,0,MAX(0,MIN($W4979,IncMonth-1))+MAX(0,$W4979-IncMonth+1)*(1+$X4979))</f>
        <v/>
      </c>
      <c r="Z4979" s="40">
        <f>IF($C4979="",0,IFERROR(INDEX(Departments!$B$5:$B$54,MATCH($C4979,Departments!$A$5:$A$54,0)),0))</f>
        <v/>
      </c>
      <c r="AA4979" s="41">
        <f>N($L4979)*$Y4979</f>
        <v/>
      </c>
      <c r="AB4979" s="41">
        <f>N($M4979)*$Y4979</f>
        <v/>
      </c>
      <c r="AC4979" s="41">
        <f>$AA4979*$Z4979</f>
        <v/>
      </c>
      <c r="AD4979" s="41">
        <f>$AA4979*BonusMonths/12</f>
        <v/>
      </c>
      <c r="AE4979" s="41">
        <f>($AA4979+SI_Gross*$AB4979)*IF($Q4979=1,SI_O,SI_E)</f>
        <v/>
      </c>
      <c r="AF4979" s="41">
        <f>IF($Q4979=1,0,$AA4979*EOSB)</f>
        <v/>
      </c>
      <c r="AG4979" s="41">
        <f>$AN4979*$W4979</f>
        <v/>
      </c>
      <c r="AH4979" s="41">
        <f>SUM($AA4979:$AG4979)</f>
        <v/>
      </c>
      <c r="AI4979" s="41">
        <f>12*($AM4979+$AN4979)</f>
        <v/>
      </c>
      <c r="AJ4979" s="41">
        <f>$AM4979*((IncMonth-1)+(13-IncMonth)*(1+$X4979))+12*$AN4979</f>
        <v/>
      </c>
      <c r="AK4979" s="41">
        <f>IF($R4979=1,N($L4979)+N($M4979),0)</f>
        <v/>
      </c>
      <c r="AL4979">
        <f>IF($C4979="","",IF(N($L4979)&lt;=0,"Basic salary missing",IF(ISNA(MATCH($C4979,Departments!$A$5:$A$54,0)),"Department not on Departments sheet",IF(AND($I4979&lt;&gt;"",NOT(ISNUMBER($I4979))),"Date of birth is text, not a date",IF(AND($K4979&lt;&gt;"",NOT(ISNUMBER($K4979))),"Contract end is text, not a date","")))))</f>
        <v/>
      </c>
      <c r="AM4979" s="41">
        <f>IF($R4979=0,0,N($L4979)*(1+$Z4979+BonusMonths/12+IF($Q4979=1,0,EOSB))+N($M4979)+(N($L4979)+SI_Gross*N($M4979))*IF($Q4979=1,SI_O,SI_E))</f>
        <v/>
      </c>
      <c r="AN4979" s="41">
        <f>IF($R4979=0,0,(IF($Q4979=1,MedO,MedE+Ticket)+Training)/12)</f>
        <v/>
      </c>
    </row>
    <row r="4980">
      <c r="I4980" s="35" t="n"/>
      <c r="J4980" s="35" t="n"/>
      <c r="K4980" s="35" t="n"/>
      <c r="L4980" s="36" t="n"/>
      <c r="M4980" s="36" t="n"/>
      <c r="P4980" s="37" t="n"/>
      <c r="Q4980" s="38">
        <f>IF($C4980="",0,IF(OR(LOWER(TRIM($G4980))="omani",LOWER(TRIM($G4980))="oman",LOWER(TRIM($G4980))="om",LOWER(TRIM($G4980))="local"),1,0))</f>
        <v/>
      </c>
      <c r="R4980" s="38">
        <f>IF($C4980="",0,IF(OR(ISNUMBER(SEARCH("resign",$N4980)),ISNUMBER(SEARCH("terminat",$N4980)),ISNUMBER(SEARCH("inactive",$N4980)),ISNUMBER(SEARCH("vacan",$N4980)),ISNUMBER(SEARCH("deceased",$N4980)),ISNUMBER(SEARCH("separated",$N4980))),0,1))</f>
        <v/>
      </c>
      <c r="S4980">
        <f>IF(OR($R4980=0,NOT(ISNUMBER($I4980))),"",IFERROR(DATEDIF($I4980,DATE(FY,1,1),"y"),""))</f>
        <v/>
      </c>
      <c r="T4980">
        <f>IF(OR($R4980=0,NOT(ISNUMBER($J4980))),"",IFERROR(DATEDIF($J4980,DATE(FY,1,1),"y"),0))</f>
        <v/>
      </c>
      <c r="U4980" s="38">
        <f>IF(OR($R4980=0,NOT(ISNUMBER($I4980))),0,IF(YEAR($I4980)+IF($Q4980=1,RetAgeO,RetAgeE)=FY,MONTH($I4980),IF(YEAR($I4980)+IF($Q4980=1,RetAgeO,RetAgeE)&lt;FY,1,0)))</f>
        <v/>
      </c>
      <c r="V4980" s="38">
        <f>IF(OR($R4980=0,NOT(ISNUMBER($K4980))),0,IF(YEAR($K4980)=FY,MONTH($K4980),IF(YEAR($K4980)&lt;FY,1,0)))</f>
        <v/>
      </c>
      <c r="W4980" s="38">
        <f>IF($R4980=0,0,MIN(12,IF(AND(ISNUMBER($O4980),$O4980&gt;=1,$O4980&lt;=12),INT($O4980),12),IF(AND(RetireExit="Yes",$U4980&gt;0),$U4980,12),IF(AND(ContractExit="Yes",$V4980&gt;0),$V4980,12)))</f>
        <v/>
      </c>
      <c r="X4980" s="37">
        <f>IF(ISNUMBER($P4980),$P4980,IncPct)</f>
        <v/>
      </c>
      <c r="Y4980" s="39">
        <f>IF($W4980=0,0,MAX(0,MIN($W4980,IncMonth-1))+MAX(0,$W4980-IncMonth+1)*(1+$X4980))</f>
        <v/>
      </c>
      <c r="Z4980" s="40">
        <f>IF($C4980="",0,IFERROR(INDEX(Departments!$B$5:$B$54,MATCH($C4980,Departments!$A$5:$A$54,0)),0))</f>
        <v/>
      </c>
      <c r="AA4980" s="41">
        <f>N($L4980)*$Y4980</f>
        <v/>
      </c>
      <c r="AB4980" s="41">
        <f>N($M4980)*$Y4980</f>
        <v/>
      </c>
      <c r="AC4980" s="41">
        <f>$AA4980*$Z4980</f>
        <v/>
      </c>
      <c r="AD4980" s="41">
        <f>$AA4980*BonusMonths/12</f>
        <v/>
      </c>
      <c r="AE4980" s="41">
        <f>($AA4980+SI_Gross*$AB4980)*IF($Q4980=1,SI_O,SI_E)</f>
        <v/>
      </c>
      <c r="AF4980" s="41">
        <f>IF($Q4980=1,0,$AA4980*EOSB)</f>
        <v/>
      </c>
      <c r="AG4980" s="41">
        <f>$AN4980*$W4980</f>
        <v/>
      </c>
      <c r="AH4980" s="41">
        <f>SUM($AA4980:$AG4980)</f>
        <v/>
      </c>
      <c r="AI4980" s="41">
        <f>12*($AM4980+$AN4980)</f>
        <v/>
      </c>
      <c r="AJ4980" s="41">
        <f>$AM4980*((IncMonth-1)+(13-IncMonth)*(1+$X4980))+12*$AN4980</f>
        <v/>
      </c>
      <c r="AK4980" s="41">
        <f>IF($R4980=1,N($L4980)+N($M4980),0)</f>
        <v/>
      </c>
      <c r="AL4980">
        <f>IF($C4980="","",IF(N($L4980)&lt;=0,"Basic salary missing",IF(ISNA(MATCH($C4980,Departments!$A$5:$A$54,0)),"Department not on Departments sheet",IF(AND($I4980&lt;&gt;"",NOT(ISNUMBER($I4980))),"Date of birth is text, not a date",IF(AND($K4980&lt;&gt;"",NOT(ISNUMBER($K4980))),"Contract end is text, not a date","")))))</f>
        <v/>
      </c>
      <c r="AM4980" s="41">
        <f>IF($R4980=0,0,N($L4980)*(1+$Z4980+BonusMonths/12+IF($Q4980=1,0,EOSB))+N($M4980)+(N($L4980)+SI_Gross*N($M4980))*IF($Q4980=1,SI_O,SI_E))</f>
        <v/>
      </c>
      <c r="AN4980" s="41">
        <f>IF($R4980=0,0,(IF($Q4980=1,MedO,MedE+Ticket)+Training)/12)</f>
        <v/>
      </c>
    </row>
    <row r="4981">
      <c r="I4981" s="35" t="n"/>
      <c r="J4981" s="35" t="n"/>
      <c r="K4981" s="35" t="n"/>
      <c r="L4981" s="36" t="n"/>
      <c r="M4981" s="36" t="n"/>
      <c r="P4981" s="37" t="n"/>
      <c r="Q4981" s="38">
        <f>IF($C4981="",0,IF(OR(LOWER(TRIM($G4981))="omani",LOWER(TRIM($G4981))="oman",LOWER(TRIM($G4981))="om",LOWER(TRIM($G4981))="local"),1,0))</f>
        <v/>
      </c>
      <c r="R4981" s="38">
        <f>IF($C4981="",0,IF(OR(ISNUMBER(SEARCH("resign",$N4981)),ISNUMBER(SEARCH("terminat",$N4981)),ISNUMBER(SEARCH("inactive",$N4981)),ISNUMBER(SEARCH("vacan",$N4981)),ISNUMBER(SEARCH("deceased",$N4981)),ISNUMBER(SEARCH("separated",$N4981))),0,1))</f>
        <v/>
      </c>
      <c r="S4981">
        <f>IF(OR($R4981=0,NOT(ISNUMBER($I4981))),"",IFERROR(DATEDIF($I4981,DATE(FY,1,1),"y"),""))</f>
        <v/>
      </c>
      <c r="T4981">
        <f>IF(OR($R4981=0,NOT(ISNUMBER($J4981))),"",IFERROR(DATEDIF($J4981,DATE(FY,1,1),"y"),0))</f>
        <v/>
      </c>
      <c r="U4981" s="38">
        <f>IF(OR($R4981=0,NOT(ISNUMBER($I4981))),0,IF(YEAR($I4981)+IF($Q4981=1,RetAgeO,RetAgeE)=FY,MONTH($I4981),IF(YEAR($I4981)+IF($Q4981=1,RetAgeO,RetAgeE)&lt;FY,1,0)))</f>
        <v/>
      </c>
      <c r="V4981" s="38">
        <f>IF(OR($R4981=0,NOT(ISNUMBER($K4981))),0,IF(YEAR($K4981)=FY,MONTH($K4981),IF(YEAR($K4981)&lt;FY,1,0)))</f>
        <v/>
      </c>
      <c r="W4981" s="38">
        <f>IF($R4981=0,0,MIN(12,IF(AND(ISNUMBER($O4981),$O4981&gt;=1,$O4981&lt;=12),INT($O4981),12),IF(AND(RetireExit="Yes",$U4981&gt;0),$U4981,12),IF(AND(ContractExit="Yes",$V4981&gt;0),$V4981,12)))</f>
        <v/>
      </c>
      <c r="X4981" s="37">
        <f>IF(ISNUMBER($P4981),$P4981,IncPct)</f>
        <v/>
      </c>
      <c r="Y4981" s="39">
        <f>IF($W4981=0,0,MAX(0,MIN($W4981,IncMonth-1))+MAX(0,$W4981-IncMonth+1)*(1+$X4981))</f>
        <v/>
      </c>
      <c r="Z4981" s="40">
        <f>IF($C4981="",0,IFERROR(INDEX(Departments!$B$5:$B$54,MATCH($C4981,Departments!$A$5:$A$54,0)),0))</f>
        <v/>
      </c>
      <c r="AA4981" s="41">
        <f>N($L4981)*$Y4981</f>
        <v/>
      </c>
      <c r="AB4981" s="41">
        <f>N($M4981)*$Y4981</f>
        <v/>
      </c>
      <c r="AC4981" s="41">
        <f>$AA4981*$Z4981</f>
        <v/>
      </c>
      <c r="AD4981" s="41">
        <f>$AA4981*BonusMonths/12</f>
        <v/>
      </c>
      <c r="AE4981" s="41">
        <f>($AA4981+SI_Gross*$AB4981)*IF($Q4981=1,SI_O,SI_E)</f>
        <v/>
      </c>
      <c r="AF4981" s="41">
        <f>IF($Q4981=1,0,$AA4981*EOSB)</f>
        <v/>
      </c>
      <c r="AG4981" s="41">
        <f>$AN4981*$W4981</f>
        <v/>
      </c>
      <c r="AH4981" s="41">
        <f>SUM($AA4981:$AG4981)</f>
        <v/>
      </c>
      <c r="AI4981" s="41">
        <f>12*($AM4981+$AN4981)</f>
        <v/>
      </c>
      <c r="AJ4981" s="41">
        <f>$AM4981*((IncMonth-1)+(13-IncMonth)*(1+$X4981))+12*$AN4981</f>
        <v/>
      </c>
      <c r="AK4981" s="41">
        <f>IF($R4981=1,N($L4981)+N($M4981),0)</f>
        <v/>
      </c>
      <c r="AL4981">
        <f>IF($C4981="","",IF(N($L4981)&lt;=0,"Basic salary missing",IF(ISNA(MATCH($C4981,Departments!$A$5:$A$54,0)),"Department not on Departments sheet",IF(AND($I4981&lt;&gt;"",NOT(ISNUMBER($I4981))),"Date of birth is text, not a date",IF(AND($K4981&lt;&gt;"",NOT(ISNUMBER($K4981))),"Contract end is text, not a date","")))))</f>
        <v/>
      </c>
      <c r="AM4981" s="41">
        <f>IF($R4981=0,0,N($L4981)*(1+$Z4981+BonusMonths/12+IF($Q4981=1,0,EOSB))+N($M4981)+(N($L4981)+SI_Gross*N($M4981))*IF($Q4981=1,SI_O,SI_E))</f>
        <v/>
      </c>
      <c r="AN4981" s="41">
        <f>IF($R4981=0,0,(IF($Q4981=1,MedO,MedE+Ticket)+Training)/12)</f>
        <v/>
      </c>
    </row>
    <row r="4982">
      <c r="I4982" s="35" t="n"/>
      <c r="J4982" s="35" t="n"/>
      <c r="K4982" s="35" t="n"/>
      <c r="L4982" s="36" t="n"/>
      <c r="M4982" s="36" t="n"/>
      <c r="P4982" s="37" t="n"/>
      <c r="Q4982" s="38">
        <f>IF($C4982="",0,IF(OR(LOWER(TRIM($G4982))="omani",LOWER(TRIM($G4982))="oman",LOWER(TRIM($G4982))="om",LOWER(TRIM($G4982))="local"),1,0))</f>
        <v/>
      </c>
      <c r="R4982" s="38">
        <f>IF($C4982="",0,IF(OR(ISNUMBER(SEARCH("resign",$N4982)),ISNUMBER(SEARCH("terminat",$N4982)),ISNUMBER(SEARCH("inactive",$N4982)),ISNUMBER(SEARCH("vacan",$N4982)),ISNUMBER(SEARCH("deceased",$N4982)),ISNUMBER(SEARCH("separated",$N4982))),0,1))</f>
        <v/>
      </c>
      <c r="S4982">
        <f>IF(OR($R4982=0,NOT(ISNUMBER($I4982))),"",IFERROR(DATEDIF($I4982,DATE(FY,1,1),"y"),""))</f>
        <v/>
      </c>
      <c r="T4982">
        <f>IF(OR($R4982=0,NOT(ISNUMBER($J4982))),"",IFERROR(DATEDIF($J4982,DATE(FY,1,1),"y"),0))</f>
        <v/>
      </c>
      <c r="U4982" s="38">
        <f>IF(OR($R4982=0,NOT(ISNUMBER($I4982))),0,IF(YEAR($I4982)+IF($Q4982=1,RetAgeO,RetAgeE)=FY,MONTH($I4982),IF(YEAR($I4982)+IF($Q4982=1,RetAgeO,RetAgeE)&lt;FY,1,0)))</f>
        <v/>
      </c>
      <c r="V4982" s="38">
        <f>IF(OR($R4982=0,NOT(ISNUMBER($K4982))),0,IF(YEAR($K4982)=FY,MONTH($K4982),IF(YEAR($K4982)&lt;FY,1,0)))</f>
        <v/>
      </c>
      <c r="W4982" s="38">
        <f>IF($R4982=0,0,MIN(12,IF(AND(ISNUMBER($O4982),$O4982&gt;=1,$O4982&lt;=12),INT($O4982),12),IF(AND(RetireExit="Yes",$U4982&gt;0),$U4982,12),IF(AND(ContractExit="Yes",$V4982&gt;0),$V4982,12)))</f>
        <v/>
      </c>
      <c r="X4982" s="37">
        <f>IF(ISNUMBER($P4982),$P4982,IncPct)</f>
        <v/>
      </c>
      <c r="Y4982" s="39">
        <f>IF($W4982=0,0,MAX(0,MIN($W4982,IncMonth-1))+MAX(0,$W4982-IncMonth+1)*(1+$X4982))</f>
        <v/>
      </c>
      <c r="Z4982" s="40">
        <f>IF($C4982="",0,IFERROR(INDEX(Departments!$B$5:$B$54,MATCH($C4982,Departments!$A$5:$A$54,0)),0))</f>
        <v/>
      </c>
      <c r="AA4982" s="41">
        <f>N($L4982)*$Y4982</f>
        <v/>
      </c>
      <c r="AB4982" s="41">
        <f>N($M4982)*$Y4982</f>
        <v/>
      </c>
      <c r="AC4982" s="41">
        <f>$AA4982*$Z4982</f>
        <v/>
      </c>
      <c r="AD4982" s="41">
        <f>$AA4982*BonusMonths/12</f>
        <v/>
      </c>
      <c r="AE4982" s="41">
        <f>($AA4982+SI_Gross*$AB4982)*IF($Q4982=1,SI_O,SI_E)</f>
        <v/>
      </c>
      <c r="AF4982" s="41">
        <f>IF($Q4982=1,0,$AA4982*EOSB)</f>
        <v/>
      </c>
      <c r="AG4982" s="41">
        <f>$AN4982*$W4982</f>
        <v/>
      </c>
      <c r="AH4982" s="41">
        <f>SUM($AA4982:$AG4982)</f>
        <v/>
      </c>
      <c r="AI4982" s="41">
        <f>12*($AM4982+$AN4982)</f>
        <v/>
      </c>
      <c r="AJ4982" s="41">
        <f>$AM4982*((IncMonth-1)+(13-IncMonth)*(1+$X4982))+12*$AN4982</f>
        <v/>
      </c>
      <c r="AK4982" s="41">
        <f>IF($R4982=1,N($L4982)+N($M4982),0)</f>
        <v/>
      </c>
      <c r="AL4982">
        <f>IF($C4982="","",IF(N($L4982)&lt;=0,"Basic salary missing",IF(ISNA(MATCH($C4982,Departments!$A$5:$A$54,0)),"Department not on Departments sheet",IF(AND($I4982&lt;&gt;"",NOT(ISNUMBER($I4982))),"Date of birth is text, not a date",IF(AND($K4982&lt;&gt;"",NOT(ISNUMBER($K4982))),"Contract end is text, not a date","")))))</f>
        <v/>
      </c>
      <c r="AM4982" s="41">
        <f>IF($R4982=0,0,N($L4982)*(1+$Z4982+BonusMonths/12+IF($Q4982=1,0,EOSB))+N($M4982)+(N($L4982)+SI_Gross*N($M4982))*IF($Q4982=1,SI_O,SI_E))</f>
        <v/>
      </c>
      <c r="AN4982" s="41">
        <f>IF($R4982=0,0,(IF($Q4982=1,MedO,MedE+Ticket)+Training)/12)</f>
        <v/>
      </c>
    </row>
    <row r="4983">
      <c r="I4983" s="35" t="n"/>
      <c r="J4983" s="35" t="n"/>
      <c r="K4983" s="35" t="n"/>
      <c r="L4983" s="36" t="n"/>
      <c r="M4983" s="36" t="n"/>
      <c r="P4983" s="37" t="n"/>
      <c r="Q4983" s="38">
        <f>IF($C4983="",0,IF(OR(LOWER(TRIM($G4983))="omani",LOWER(TRIM($G4983))="oman",LOWER(TRIM($G4983))="om",LOWER(TRIM($G4983))="local"),1,0))</f>
        <v/>
      </c>
      <c r="R4983" s="38">
        <f>IF($C4983="",0,IF(OR(ISNUMBER(SEARCH("resign",$N4983)),ISNUMBER(SEARCH("terminat",$N4983)),ISNUMBER(SEARCH("inactive",$N4983)),ISNUMBER(SEARCH("vacan",$N4983)),ISNUMBER(SEARCH("deceased",$N4983)),ISNUMBER(SEARCH("separated",$N4983))),0,1))</f>
        <v/>
      </c>
      <c r="S4983">
        <f>IF(OR($R4983=0,NOT(ISNUMBER($I4983))),"",IFERROR(DATEDIF($I4983,DATE(FY,1,1),"y"),""))</f>
        <v/>
      </c>
      <c r="T4983">
        <f>IF(OR($R4983=0,NOT(ISNUMBER($J4983))),"",IFERROR(DATEDIF($J4983,DATE(FY,1,1),"y"),0))</f>
        <v/>
      </c>
      <c r="U4983" s="38">
        <f>IF(OR($R4983=0,NOT(ISNUMBER($I4983))),0,IF(YEAR($I4983)+IF($Q4983=1,RetAgeO,RetAgeE)=FY,MONTH($I4983),IF(YEAR($I4983)+IF($Q4983=1,RetAgeO,RetAgeE)&lt;FY,1,0)))</f>
        <v/>
      </c>
      <c r="V4983" s="38">
        <f>IF(OR($R4983=0,NOT(ISNUMBER($K4983))),0,IF(YEAR($K4983)=FY,MONTH($K4983),IF(YEAR($K4983)&lt;FY,1,0)))</f>
        <v/>
      </c>
      <c r="W4983" s="38">
        <f>IF($R4983=0,0,MIN(12,IF(AND(ISNUMBER($O4983),$O4983&gt;=1,$O4983&lt;=12),INT($O4983),12),IF(AND(RetireExit="Yes",$U4983&gt;0),$U4983,12),IF(AND(ContractExit="Yes",$V4983&gt;0),$V4983,12)))</f>
        <v/>
      </c>
      <c r="X4983" s="37">
        <f>IF(ISNUMBER($P4983),$P4983,IncPct)</f>
        <v/>
      </c>
      <c r="Y4983" s="39">
        <f>IF($W4983=0,0,MAX(0,MIN($W4983,IncMonth-1))+MAX(0,$W4983-IncMonth+1)*(1+$X4983))</f>
        <v/>
      </c>
      <c r="Z4983" s="40">
        <f>IF($C4983="",0,IFERROR(INDEX(Departments!$B$5:$B$54,MATCH($C4983,Departments!$A$5:$A$54,0)),0))</f>
        <v/>
      </c>
      <c r="AA4983" s="41">
        <f>N($L4983)*$Y4983</f>
        <v/>
      </c>
      <c r="AB4983" s="41">
        <f>N($M4983)*$Y4983</f>
        <v/>
      </c>
      <c r="AC4983" s="41">
        <f>$AA4983*$Z4983</f>
        <v/>
      </c>
      <c r="AD4983" s="41">
        <f>$AA4983*BonusMonths/12</f>
        <v/>
      </c>
      <c r="AE4983" s="41">
        <f>($AA4983+SI_Gross*$AB4983)*IF($Q4983=1,SI_O,SI_E)</f>
        <v/>
      </c>
      <c r="AF4983" s="41">
        <f>IF($Q4983=1,0,$AA4983*EOSB)</f>
        <v/>
      </c>
      <c r="AG4983" s="41">
        <f>$AN4983*$W4983</f>
        <v/>
      </c>
      <c r="AH4983" s="41">
        <f>SUM($AA4983:$AG4983)</f>
        <v/>
      </c>
      <c r="AI4983" s="41">
        <f>12*($AM4983+$AN4983)</f>
        <v/>
      </c>
      <c r="AJ4983" s="41">
        <f>$AM4983*((IncMonth-1)+(13-IncMonth)*(1+$X4983))+12*$AN4983</f>
        <v/>
      </c>
      <c r="AK4983" s="41">
        <f>IF($R4983=1,N($L4983)+N($M4983),0)</f>
        <v/>
      </c>
      <c r="AL4983">
        <f>IF($C4983="","",IF(N($L4983)&lt;=0,"Basic salary missing",IF(ISNA(MATCH($C4983,Departments!$A$5:$A$54,0)),"Department not on Departments sheet",IF(AND($I4983&lt;&gt;"",NOT(ISNUMBER($I4983))),"Date of birth is text, not a date",IF(AND($K4983&lt;&gt;"",NOT(ISNUMBER($K4983))),"Contract end is text, not a date","")))))</f>
        <v/>
      </c>
      <c r="AM4983" s="41">
        <f>IF($R4983=0,0,N($L4983)*(1+$Z4983+BonusMonths/12+IF($Q4983=1,0,EOSB))+N($M4983)+(N($L4983)+SI_Gross*N($M4983))*IF($Q4983=1,SI_O,SI_E))</f>
        <v/>
      </c>
      <c r="AN4983" s="41">
        <f>IF($R4983=0,0,(IF($Q4983=1,MedO,MedE+Ticket)+Training)/12)</f>
        <v/>
      </c>
    </row>
    <row r="4984">
      <c r="I4984" s="35" t="n"/>
      <c r="J4984" s="35" t="n"/>
      <c r="K4984" s="35" t="n"/>
      <c r="L4984" s="36" t="n"/>
      <c r="M4984" s="36" t="n"/>
      <c r="P4984" s="37" t="n"/>
      <c r="Q4984" s="38">
        <f>IF($C4984="",0,IF(OR(LOWER(TRIM($G4984))="omani",LOWER(TRIM($G4984))="oman",LOWER(TRIM($G4984))="om",LOWER(TRIM($G4984))="local"),1,0))</f>
        <v/>
      </c>
      <c r="R4984" s="38">
        <f>IF($C4984="",0,IF(OR(ISNUMBER(SEARCH("resign",$N4984)),ISNUMBER(SEARCH("terminat",$N4984)),ISNUMBER(SEARCH("inactive",$N4984)),ISNUMBER(SEARCH("vacan",$N4984)),ISNUMBER(SEARCH("deceased",$N4984)),ISNUMBER(SEARCH("separated",$N4984))),0,1))</f>
        <v/>
      </c>
      <c r="S4984">
        <f>IF(OR($R4984=0,NOT(ISNUMBER($I4984))),"",IFERROR(DATEDIF($I4984,DATE(FY,1,1),"y"),""))</f>
        <v/>
      </c>
      <c r="T4984">
        <f>IF(OR($R4984=0,NOT(ISNUMBER($J4984))),"",IFERROR(DATEDIF($J4984,DATE(FY,1,1),"y"),0))</f>
        <v/>
      </c>
      <c r="U4984" s="38">
        <f>IF(OR($R4984=0,NOT(ISNUMBER($I4984))),0,IF(YEAR($I4984)+IF($Q4984=1,RetAgeO,RetAgeE)=FY,MONTH($I4984),IF(YEAR($I4984)+IF($Q4984=1,RetAgeO,RetAgeE)&lt;FY,1,0)))</f>
        <v/>
      </c>
      <c r="V4984" s="38">
        <f>IF(OR($R4984=0,NOT(ISNUMBER($K4984))),0,IF(YEAR($K4984)=FY,MONTH($K4984),IF(YEAR($K4984)&lt;FY,1,0)))</f>
        <v/>
      </c>
      <c r="W4984" s="38">
        <f>IF($R4984=0,0,MIN(12,IF(AND(ISNUMBER($O4984),$O4984&gt;=1,$O4984&lt;=12),INT($O4984),12),IF(AND(RetireExit="Yes",$U4984&gt;0),$U4984,12),IF(AND(ContractExit="Yes",$V4984&gt;0),$V4984,12)))</f>
        <v/>
      </c>
      <c r="X4984" s="37">
        <f>IF(ISNUMBER($P4984),$P4984,IncPct)</f>
        <v/>
      </c>
      <c r="Y4984" s="39">
        <f>IF($W4984=0,0,MAX(0,MIN($W4984,IncMonth-1))+MAX(0,$W4984-IncMonth+1)*(1+$X4984))</f>
        <v/>
      </c>
      <c r="Z4984" s="40">
        <f>IF($C4984="",0,IFERROR(INDEX(Departments!$B$5:$B$54,MATCH($C4984,Departments!$A$5:$A$54,0)),0))</f>
        <v/>
      </c>
      <c r="AA4984" s="41">
        <f>N($L4984)*$Y4984</f>
        <v/>
      </c>
      <c r="AB4984" s="41">
        <f>N($M4984)*$Y4984</f>
        <v/>
      </c>
      <c r="AC4984" s="41">
        <f>$AA4984*$Z4984</f>
        <v/>
      </c>
      <c r="AD4984" s="41">
        <f>$AA4984*BonusMonths/12</f>
        <v/>
      </c>
      <c r="AE4984" s="41">
        <f>($AA4984+SI_Gross*$AB4984)*IF($Q4984=1,SI_O,SI_E)</f>
        <v/>
      </c>
      <c r="AF4984" s="41">
        <f>IF($Q4984=1,0,$AA4984*EOSB)</f>
        <v/>
      </c>
      <c r="AG4984" s="41">
        <f>$AN4984*$W4984</f>
        <v/>
      </c>
      <c r="AH4984" s="41">
        <f>SUM($AA4984:$AG4984)</f>
        <v/>
      </c>
      <c r="AI4984" s="41">
        <f>12*($AM4984+$AN4984)</f>
        <v/>
      </c>
      <c r="AJ4984" s="41">
        <f>$AM4984*((IncMonth-1)+(13-IncMonth)*(1+$X4984))+12*$AN4984</f>
        <v/>
      </c>
      <c r="AK4984" s="41">
        <f>IF($R4984=1,N($L4984)+N($M4984),0)</f>
        <v/>
      </c>
      <c r="AL4984">
        <f>IF($C4984="","",IF(N($L4984)&lt;=0,"Basic salary missing",IF(ISNA(MATCH($C4984,Departments!$A$5:$A$54,0)),"Department not on Departments sheet",IF(AND($I4984&lt;&gt;"",NOT(ISNUMBER($I4984))),"Date of birth is text, not a date",IF(AND($K4984&lt;&gt;"",NOT(ISNUMBER($K4984))),"Contract end is text, not a date","")))))</f>
        <v/>
      </c>
      <c r="AM4984" s="41">
        <f>IF($R4984=0,0,N($L4984)*(1+$Z4984+BonusMonths/12+IF($Q4984=1,0,EOSB))+N($M4984)+(N($L4984)+SI_Gross*N($M4984))*IF($Q4984=1,SI_O,SI_E))</f>
        <v/>
      </c>
      <c r="AN4984" s="41">
        <f>IF($R4984=0,0,(IF($Q4984=1,MedO,MedE+Ticket)+Training)/12)</f>
        <v/>
      </c>
    </row>
    <row r="4985">
      <c r="I4985" s="35" t="n"/>
      <c r="J4985" s="35" t="n"/>
      <c r="K4985" s="35" t="n"/>
      <c r="L4985" s="36" t="n"/>
      <c r="M4985" s="36" t="n"/>
      <c r="P4985" s="37" t="n"/>
      <c r="Q4985" s="38">
        <f>IF($C4985="",0,IF(OR(LOWER(TRIM($G4985))="omani",LOWER(TRIM($G4985))="oman",LOWER(TRIM($G4985))="om",LOWER(TRIM($G4985))="local"),1,0))</f>
        <v/>
      </c>
      <c r="R4985" s="38">
        <f>IF($C4985="",0,IF(OR(ISNUMBER(SEARCH("resign",$N4985)),ISNUMBER(SEARCH("terminat",$N4985)),ISNUMBER(SEARCH("inactive",$N4985)),ISNUMBER(SEARCH("vacan",$N4985)),ISNUMBER(SEARCH("deceased",$N4985)),ISNUMBER(SEARCH("separated",$N4985))),0,1))</f>
        <v/>
      </c>
      <c r="S4985">
        <f>IF(OR($R4985=0,NOT(ISNUMBER($I4985))),"",IFERROR(DATEDIF($I4985,DATE(FY,1,1),"y"),""))</f>
        <v/>
      </c>
      <c r="T4985">
        <f>IF(OR($R4985=0,NOT(ISNUMBER($J4985))),"",IFERROR(DATEDIF($J4985,DATE(FY,1,1),"y"),0))</f>
        <v/>
      </c>
      <c r="U4985" s="38">
        <f>IF(OR($R4985=0,NOT(ISNUMBER($I4985))),0,IF(YEAR($I4985)+IF($Q4985=1,RetAgeO,RetAgeE)=FY,MONTH($I4985),IF(YEAR($I4985)+IF($Q4985=1,RetAgeO,RetAgeE)&lt;FY,1,0)))</f>
        <v/>
      </c>
      <c r="V4985" s="38">
        <f>IF(OR($R4985=0,NOT(ISNUMBER($K4985))),0,IF(YEAR($K4985)=FY,MONTH($K4985),IF(YEAR($K4985)&lt;FY,1,0)))</f>
        <v/>
      </c>
      <c r="W4985" s="38">
        <f>IF($R4985=0,0,MIN(12,IF(AND(ISNUMBER($O4985),$O4985&gt;=1,$O4985&lt;=12),INT($O4985),12),IF(AND(RetireExit="Yes",$U4985&gt;0),$U4985,12),IF(AND(ContractExit="Yes",$V4985&gt;0),$V4985,12)))</f>
        <v/>
      </c>
      <c r="X4985" s="37">
        <f>IF(ISNUMBER($P4985),$P4985,IncPct)</f>
        <v/>
      </c>
      <c r="Y4985" s="39">
        <f>IF($W4985=0,0,MAX(0,MIN($W4985,IncMonth-1))+MAX(0,$W4985-IncMonth+1)*(1+$X4985))</f>
        <v/>
      </c>
      <c r="Z4985" s="40">
        <f>IF($C4985="",0,IFERROR(INDEX(Departments!$B$5:$B$54,MATCH($C4985,Departments!$A$5:$A$54,0)),0))</f>
        <v/>
      </c>
      <c r="AA4985" s="41">
        <f>N($L4985)*$Y4985</f>
        <v/>
      </c>
      <c r="AB4985" s="41">
        <f>N($M4985)*$Y4985</f>
        <v/>
      </c>
      <c r="AC4985" s="41">
        <f>$AA4985*$Z4985</f>
        <v/>
      </c>
      <c r="AD4985" s="41">
        <f>$AA4985*BonusMonths/12</f>
        <v/>
      </c>
      <c r="AE4985" s="41">
        <f>($AA4985+SI_Gross*$AB4985)*IF($Q4985=1,SI_O,SI_E)</f>
        <v/>
      </c>
      <c r="AF4985" s="41">
        <f>IF($Q4985=1,0,$AA4985*EOSB)</f>
        <v/>
      </c>
      <c r="AG4985" s="41">
        <f>$AN4985*$W4985</f>
        <v/>
      </c>
      <c r="AH4985" s="41">
        <f>SUM($AA4985:$AG4985)</f>
        <v/>
      </c>
      <c r="AI4985" s="41">
        <f>12*($AM4985+$AN4985)</f>
        <v/>
      </c>
      <c r="AJ4985" s="41">
        <f>$AM4985*((IncMonth-1)+(13-IncMonth)*(1+$X4985))+12*$AN4985</f>
        <v/>
      </c>
      <c r="AK4985" s="41">
        <f>IF($R4985=1,N($L4985)+N($M4985),0)</f>
        <v/>
      </c>
      <c r="AL4985">
        <f>IF($C4985="","",IF(N($L4985)&lt;=0,"Basic salary missing",IF(ISNA(MATCH($C4985,Departments!$A$5:$A$54,0)),"Department not on Departments sheet",IF(AND($I4985&lt;&gt;"",NOT(ISNUMBER($I4985))),"Date of birth is text, not a date",IF(AND($K4985&lt;&gt;"",NOT(ISNUMBER($K4985))),"Contract end is text, not a date","")))))</f>
        <v/>
      </c>
      <c r="AM4985" s="41">
        <f>IF($R4985=0,0,N($L4985)*(1+$Z4985+BonusMonths/12+IF($Q4985=1,0,EOSB))+N($M4985)+(N($L4985)+SI_Gross*N($M4985))*IF($Q4985=1,SI_O,SI_E))</f>
        <v/>
      </c>
      <c r="AN4985" s="41">
        <f>IF($R4985=0,0,(IF($Q4985=1,MedO,MedE+Ticket)+Training)/12)</f>
        <v/>
      </c>
    </row>
    <row r="4986">
      <c r="I4986" s="35" t="n"/>
      <c r="J4986" s="35" t="n"/>
      <c r="K4986" s="35" t="n"/>
      <c r="L4986" s="36" t="n"/>
      <c r="M4986" s="36" t="n"/>
      <c r="P4986" s="37" t="n"/>
      <c r="Q4986" s="38">
        <f>IF($C4986="",0,IF(OR(LOWER(TRIM($G4986))="omani",LOWER(TRIM($G4986))="oman",LOWER(TRIM($G4986))="om",LOWER(TRIM($G4986))="local"),1,0))</f>
        <v/>
      </c>
      <c r="R4986" s="38">
        <f>IF($C4986="",0,IF(OR(ISNUMBER(SEARCH("resign",$N4986)),ISNUMBER(SEARCH("terminat",$N4986)),ISNUMBER(SEARCH("inactive",$N4986)),ISNUMBER(SEARCH("vacan",$N4986)),ISNUMBER(SEARCH("deceased",$N4986)),ISNUMBER(SEARCH("separated",$N4986))),0,1))</f>
        <v/>
      </c>
      <c r="S4986">
        <f>IF(OR($R4986=0,NOT(ISNUMBER($I4986))),"",IFERROR(DATEDIF($I4986,DATE(FY,1,1),"y"),""))</f>
        <v/>
      </c>
      <c r="T4986">
        <f>IF(OR($R4986=0,NOT(ISNUMBER($J4986))),"",IFERROR(DATEDIF($J4986,DATE(FY,1,1),"y"),0))</f>
        <v/>
      </c>
      <c r="U4986" s="38">
        <f>IF(OR($R4986=0,NOT(ISNUMBER($I4986))),0,IF(YEAR($I4986)+IF($Q4986=1,RetAgeO,RetAgeE)=FY,MONTH($I4986),IF(YEAR($I4986)+IF($Q4986=1,RetAgeO,RetAgeE)&lt;FY,1,0)))</f>
        <v/>
      </c>
      <c r="V4986" s="38">
        <f>IF(OR($R4986=0,NOT(ISNUMBER($K4986))),0,IF(YEAR($K4986)=FY,MONTH($K4986),IF(YEAR($K4986)&lt;FY,1,0)))</f>
        <v/>
      </c>
      <c r="W4986" s="38">
        <f>IF($R4986=0,0,MIN(12,IF(AND(ISNUMBER($O4986),$O4986&gt;=1,$O4986&lt;=12),INT($O4986),12),IF(AND(RetireExit="Yes",$U4986&gt;0),$U4986,12),IF(AND(ContractExit="Yes",$V4986&gt;0),$V4986,12)))</f>
        <v/>
      </c>
      <c r="X4986" s="37">
        <f>IF(ISNUMBER($P4986),$P4986,IncPct)</f>
        <v/>
      </c>
      <c r="Y4986" s="39">
        <f>IF($W4986=0,0,MAX(0,MIN($W4986,IncMonth-1))+MAX(0,$W4986-IncMonth+1)*(1+$X4986))</f>
        <v/>
      </c>
      <c r="Z4986" s="40">
        <f>IF($C4986="",0,IFERROR(INDEX(Departments!$B$5:$B$54,MATCH($C4986,Departments!$A$5:$A$54,0)),0))</f>
        <v/>
      </c>
      <c r="AA4986" s="41">
        <f>N($L4986)*$Y4986</f>
        <v/>
      </c>
      <c r="AB4986" s="41">
        <f>N($M4986)*$Y4986</f>
        <v/>
      </c>
      <c r="AC4986" s="41">
        <f>$AA4986*$Z4986</f>
        <v/>
      </c>
      <c r="AD4986" s="41">
        <f>$AA4986*BonusMonths/12</f>
        <v/>
      </c>
      <c r="AE4986" s="41">
        <f>($AA4986+SI_Gross*$AB4986)*IF($Q4986=1,SI_O,SI_E)</f>
        <v/>
      </c>
      <c r="AF4986" s="41">
        <f>IF($Q4986=1,0,$AA4986*EOSB)</f>
        <v/>
      </c>
      <c r="AG4986" s="41">
        <f>$AN4986*$W4986</f>
        <v/>
      </c>
      <c r="AH4986" s="41">
        <f>SUM($AA4986:$AG4986)</f>
        <v/>
      </c>
      <c r="AI4986" s="41">
        <f>12*($AM4986+$AN4986)</f>
        <v/>
      </c>
      <c r="AJ4986" s="41">
        <f>$AM4986*((IncMonth-1)+(13-IncMonth)*(1+$X4986))+12*$AN4986</f>
        <v/>
      </c>
      <c r="AK4986" s="41">
        <f>IF($R4986=1,N($L4986)+N($M4986),0)</f>
        <v/>
      </c>
      <c r="AL4986">
        <f>IF($C4986="","",IF(N($L4986)&lt;=0,"Basic salary missing",IF(ISNA(MATCH($C4986,Departments!$A$5:$A$54,0)),"Department not on Departments sheet",IF(AND($I4986&lt;&gt;"",NOT(ISNUMBER($I4986))),"Date of birth is text, not a date",IF(AND($K4986&lt;&gt;"",NOT(ISNUMBER($K4986))),"Contract end is text, not a date","")))))</f>
        <v/>
      </c>
      <c r="AM4986" s="41">
        <f>IF($R4986=0,0,N($L4986)*(1+$Z4986+BonusMonths/12+IF($Q4986=1,0,EOSB))+N($M4986)+(N($L4986)+SI_Gross*N($M4986))*IF($Q4986=1,SI_O,SI_E))</f>
        <v/>
      </c>
      <c r="AN4986" s="41">
        <f>IF($R4986=0,0,(IF($Q4986=1,MedO,MedE+Ticket)+Training)/12)</f>
        <v/>
      </c>
    </row>
    <row r="4987">
      <c r="I4987" s="35" t="n"/>
      <c r="J4987" s="35" t="n"/>
      <c r="K4987" s="35" t="n"/>
      <c r="L4987" s="36" t="n"/>
      <c r="M4987" s="36" t="n"/>
      <c r="P4987" s="37" t="n"/>
      <c r="Q4987" s="38">
        <f>IF($C4987="",0,IF(OR(LOWER(TRIM($G4987))="omani",LOWER(TRIM($G4987))="oman",LOWER(TRIM($G4987))="om",LOWER(TRIM($G4987))="local"),1,0))</f>
        <v/>
      </c>
      <c r="R4987" s="38">
        <f>IF($C4987="",0,IF(OR(ISNUMBER(SEARCH("resign",$N4987)),ISNUMBER(SEARCH("terminat",$N4987)),ISNUMBER(SEARCH("inactive",$N4987)),ISNUMBER(SEARCH("vacan",$N4987)),ISNUMBER(SEARCH("deceased",$N4987)),ISNUMBER(SEARCH("separated",$N4987))),0,1))</f>
        <v/>
      </c>
      <c r="S4987">
        <f>IF(OR($R4987=0,NOT(ISNUMBER($I4987))),"",IFERROR(DATEDIF($I4987,DATE(FY,1,1),"y"),""))</f>
        <v/>
      </c>
      <c r="T4987">
        <f>IF(OR($R4987=0,NOT(ISNUMBER($J4987))),"",IFERROR(DATEDIF($J4987,DATE(FY,1,1),"y"),0))</f>
        <v/>
      </c>
      <c r="U4987" s="38">
        <f>IF(OR($R4987=0,NOT(ISNUMBER($I4987))),0,IF(YEAR($I4987)+IF($Q4987=1,RetAgeO,RetAgeE)=FY,MONTH($I4987),IF(YEAR($I4987)+IF($Q4987=1,RetAgeO,RetAgeE)&lt;FY,1,0)))</f>
        <v/>
      </c>
      <c r="V4987" s="38">
        <f>IF(OR($R4987=0,NOT(ISNUMBER($K4987))),0,IF(YEAR($K4987)=FY,MONTH($K4987),IF(YEAR($K4987)&lt;FY,1,0)))</f>
        <v/>
      </c>
      <c r="W4987" s="38">
        <f>IF($R4987=0,0,MIN(12,IF(AND(ISNUMBER($O4987),$O4987&gt;=1,$O4987&lt;=12),INT($O4987),12),IF(AND(RetireExit="Yes",$U4987&gt;0),$U4987,12),IF(AND(ContractExit="Yes",$V4987&gt;0),$V4987,12)))</f>
        <v/>
      </c>
      <c r="X4987" s="37">
        <f>IF(ISNUMBER($P4987),$P4987,IncPct)</f>
        <v/>
      </c>
      <c r="Y4987" s="39">
        <f>IF($W4987=0,0,MAX(0,MIN($W4987,IncMonth-1))+MAX(0,$W4987-IncMonth+1)*(1+$X4987))</f>
        <v/>
      </c>
      <c r="Z4987" s="40">
        <f>IF($C4987="",0,IFERROR(INDEX(Departments!$B$5:$B$54,MATCH($C4987,Departments!$A$5:$A$54,0)),0))</f>
        <v/>
      </c>
      <c r="AA4987" s="41">
        <f>N($L4987)*$Y4987</f>
        <v/>
      </c>
      <c r="AB4987" s="41">
        <f>N($M4987)*$Y4987</f>
        <v/>
      </c>
      <c r="AC4987" s="41">
        <f>$AA4987*$Z4987</f>
        <v/>
      </c>
      <c r="AD4987" s="41">
        <f>$AA4987*BonusMonths/12</f>
        <v/>
      </c>
      <c r="AE4987" s="41">
        <f>($AA4987+SI_Gross*$AB4987)*IF($Q4987=1,SI_O,SI_E)</f>
        <v/>
      </c>
      <c r="AF4987" s="41">
        <f>IF($Q4987=1,0,$AA4987*EOSB)</f>
        <v/>
      </c>
      <c r="AG4987" s="41">
        <f>$AN4987*$W4987</f>
        <v/>
      </c>
      <c r="AH4987" s="41">
        <f>SUM($AA4987:$AG4987)</f>
        <v/>
      </c>
      <c r="AI4987" s="41">
        <f>12*($AM4987+$AN4987)</f>
        <v/>
      </c>
      <c r="AJ4987" s="41">
        <f>$AM4987*((IncMonth-1)+(13-IncMonth)*(1+$X4987))+12*$AN4987</f>
        <v/>
      </c>
      <c r="AK4987" s="41">
        <f>IF($R4987=1,N($L4987)+N($M4987),0)</f>
        <v/>
      </c>
      <c r="AL4987">
        <f>IF($C4987="","",IF(N($L4987)&lt;=0,"Basic salary missing",IF(ISNA(MATCH($C4987,Departments!$A$5:$A$54,0)),"Department not on Departments sheet",IF(AND($I4987&lt;&gt;"",NOT(ISNUMBER($I4987))),"Date of birth is text, not a date",IF(AND($K4987&lt;&gt;"",NOT(ISNUMBER($K4987))),"Contract end is text, not a date","")))))</f>
        <v/>
      </c>
      <c r="AM4987" s="41">
        <f>IF($R4987=0,0,N($L4987)*(1+$Z4987+BonusMonths/12+IF($Q4987=1,0,EOSB))+N($M4987)+(N($L4987)+SI_Gross*N($M4987))*IF($Q4987=1,SI_O,SI_E))</f>
        <v/>
      </c>
      <c r="AN4987" s="41">
        <f>IF($R4987=0,0,(IF($Q4987=1,MedO,MedE+Ticket)+Training)/12)</f>
        <v/>
      </c>
    </row>
    <row r="4988">
      <c r="I4988" s="35" t="n"/>
      <c r="J4988" s="35" t="n"/>
      <c r="K4988" s="35" t="n"/>
      <c r="L4988" s="36" t="n"/>
      <c r="M4988" s="36" t="n"/>
      <c r="P4988" s="37" t="n"/>
      <c r="Q4988" s="38">
        <f>IF($C4988="",0,IF(OR(LOWER(TRIM($G4988))="omani",LOWER(TRIM($G4988))="oman",LOWER(TRIM($G4988))="om",LOWER(TRIM($G4988))="local"),1,0))</f>
        <v/>
      </c>
      <c r="R4988" s="38">
        <f>IF($C4988="",0,IF(OR(ISNUMBER(SEARCH("resign",$N4988)),ISNUMBER(SEARCH("terminat",$N4988)),ISNUMBER(SEARCH("inactive",$N4988)),ISNUMBER(SEARCH("vacan",$N4988)),ISNUMBER(SEARCH("deceased",$N4988)),ISNUMBER(SEARCH("separated",$N4988))),0,1))</f>
        <v/>
      </c>
      <c r="S4988">
        <f>IF(OR($R4988=0,NOT(ISNUMBER($I4988))),"",IFERROR(DATEDIF($I4988,DATE(FY,1,1),"y"),""))</f>
        <v/>
      </c>
      <c r="T4988">
        <f>IF(OR($R4988=0,NOT(ISNUMBER($J4988))),"",IFERROR(DATEDIF($J4988,DATE(FY,1,1),"y"),0))</f>
        <v/>
      </c>
      <c r="U4988" s="38">
        <f>IF(OR($R4988=0,NOT(ISNUMBER($I4988))),0,IF(YEAR($I4988)+IF($Q4988=1,RetAgeO,RetAgeE)=FY,MONTH($I4988),IF(YEAR($I4988)+IF($Q4988=1,RetAgeO,RetAgeE)&lt;FY,1,0)))</f>
        <v/>
      </c>
      <c r="V4988" s="38">
        <f>IF(OR($R4988=0,NOT(ISNUMBER($K4988))),0,IF(YEAR($K4988)=FY,MONTH($K4988),IF(YEAR($K4988)&lt;FY,1,0)))</f>
        <v/>
      </c>
      <c r="W4988" s="38">
        <f>IF($R4988=0,0,MIN(12,IF(AND(ISNUMBER($O4988),$O4988&gt;=1,$O4988&lt;=12),INT($O4988),12),IF(AND(RetireExit="Yes",$U4988&gt;0),$U4988,12),IF(AND(ContractExit="Yes",$V4988&gt;0),$V4988,12)))</f>
        <v/>
      </c>
      <c r="X4988" s="37">
        <f>IF(ISNUMBER($P4988),$P4988,IncPct)</f>
        <v/>
      </c>
      <c r="Y4988" s="39">
        <f>IF($W4988=0,0,MAX(0,MIN($W4988,IncMonth-1))+MAX(0,$W4988-IncMonth+1)*(1+$X4988))</f>
        <v/>
      </c>
      <c r="Z4988" s="40">
        <f>IF($C4988="",0,IFERROR(INDEX(Departments!$B$5:$B$54,MATCH($C4988,Departments!$A$5:$A$54,0)),0))</f>
        <v/>
      </c>
      <c r="AA4988" s="41">
        <f>N($L4988)*$Y4988</f>
        <v/>
      </c>
      <c r="AB4988" s="41">
        <f>N($M4988)*$Y4988</f>
        <v/>
      </c>
      <c r="AC4988" s="41">
        <f>$AA4988*$Z4988</f>
        <v/>
      </c>
      <c r="AD4988" s="41">
        <f>$AA4988*BonusMonths/12</f>
        <v/>
      </c>
      <c r="AE4988" s="41">
        <f>($AA4988+SI_Gross*$AB4988)*IF($Q4988=1,SI_O,SI_E)</f>
        <v/>
      </c>
      <c r="AF4988" s="41">
        <f>IF($Q4988=1,0,$AA4988*EOSB)</f>
        <v/>
      </c>
      <c r="AG4988" s="41">
        <f>$AN4988*$W4988</f>
        <v/>
      </c>
      <c r="AH4988" s="41">
        <f>SUM($AA4988:$AG4988)</f>
        <v/>
      </c>
      <c r="AI4988" s="41">
        <f>12*($AM4988+$AN4988)</f>
        <v/>
      </c>
      <c r="AJ4988" s="41">
        <f>$AM4988*((IncMonth-1)+(13-IncMonth)*(1+$X4988))+12*$AN4988</f>
        <v/>
      </c>
      <c r="AK4988" s="41">
        <f>IF($R4988=1,N($L4988)+N($M4988),0)</f>
        <v/>
      </c>
      <c r="AL4988">
        <f>IF($C4988="","",IF(N($L4988)&lt;=0,"Basic salary missing",IF(ISNA(MATCH($C4988,Departments!$A$5:$A$54,0)),"Department not on Departments sheet",IF(AND($I4988&lt;&gt;"",NOT(ISNUMBER($I4988))),"Date of birth is text, not a date",IF(AND($K4988&lt;&gt;"",NOT(ISNUMBER($K4988))),"Contract end is text, not a date","")))))</f>
        <v/>
      </c>
      <c r="AM4988" s="41">
        <f>IF($R4988=0,0,N($L4988)*(1+$Z4988+BonusMonths/12+IF($Q4988=1,0,EOSB))+N($M4988)+(N($L4988)+SI_Gross*N($M4988))*IF($Q4988=1,SI_O,SI_E))</f>
        <v/>
      </c>
      <c r="AN4988" s="41">
        <f>IF($R4988=0,0,(IF($Q4988=1,MedO,MedE+Ticket)+Training)/12)</f>
        <v/>
      </c>
    </row>
    <row r="4989">
      <c r="I4989" s="35" t="n"/>
      <c r="J4989" s="35" t="n"/>
      <c r="K4989" s="35" t="n"/>
      <c r="L4989" s="36" t="n"/>
      <c r="M4989" s="36" t="n"/>
      <c r="P4989" s="37" t="n"/>
      <c r="Q4989" s="38">
        <f>IF($C4989="",0,IF(OR(LOWER(TRIM($G4989))="omani",LOWER(TRIM($G4989))="oman",LOWER(TRIM($G4989))="om",LOWER(TRIM($G4989))="local"),1,0))</f>
        <v/>
      </c>
      <c r="R4989" s="38">
        <f>IF($C4989="",0,IF(OR(ISNUMBER(SEARCH("resign",$N4989)),ISNUMBER(SEARCH("terminat",$N4989)),ISNUMBER(SEARCH("inactive",$N4989)),ISNUMBER(SEARCH("vacan",$N4989)),ISNUMBER(SEARCH("deceased",$N4989)),ISNUMBER(SEARCH("separated",$N4989))),0,1))</f>
        <v/>
      </c>
      <c r="S4989">
        <f>IF(OR($R4989=0,NOT(ISNUMBER($I4989))),"",IFERROR(DATEDIF($I4989,DATE(FY,1,1),"y"),""))</f>
        <v/>
      </c>
      <c r="T4989">
        <f>IF(OR($R4989=0,NOT(ISNUMBER($J4989))),"",IFERROR(DATEDIF($J4989,DATE(FY,1,1),"y"),0))</f>
        <v/>
      </c>
      <c r="U4989" s="38">
        <f>IF(OR($R4989=0,NOT(ISNUMBER($I4989))),0,IF(YEAR($I4989)+IF($Q4989=1,RetAgeO,RetAgeE)=FY,MONTH($I4989),IF(YEAR($I4989)+IF($Q4989=1,RetAgeO,RetAgeE)&lt;FY,1,0)))</f>
        <v/>
      </c>
      <c r="V4989" s="38">
        <f>IF(OR($R4989=0,NOT(ISNUMBER($K4989))),0,IF(YEAR($K4989)=FY,MONTH($K4989),IF(YEAR($K4989)&lt;FY,1,0)))</f>
        <v/>
      </c>
      <c r="W4989" s="38">
        <f>IF($R4989=0,0,MIN(12,IF(AND(ISNUMBER($O4989),$O4989&gt;=1,$O4989&lt;=12),INT($O4989),12),IF(AND(RetireExit="Yes",$U4989&gt;0),$U4989,12),IF(AND(ContractExit="Yes",$V4989&gt;0),$V4989,12)))</f>
        <v/>
      </c>
      <c r="X4989" s="37">
        <f>IF(ISNUMBER($P4989),$P4989,IncPct)</f>
        <v/>
      </c>
      <c r="Y4989" s="39">
        <f>IF($W4989=0,0,MAX(0,MIN($W4989,IncMonth-1))+MAX(0,$W4989-IncMonth+1)*(1+$X4989))</f>
        <v/>
      </c>
      <c r="Z4989" s="40">
        <f>IF($C4989="",0,IFERROR(INDEX(Departments!$B$5:$B$54,MATCH($C4989,Departments!$A$5:$A$54,0)),0))</f>
        <v/>
      </c>
      <c r="AA4989" s="41">
        <f>N($L4989)*$Y4989</f>
        <v/>
      </c>
      <c r="AB4989" s="41">
        <f>N($M4989)*$Y4989</f>
        <v/>
      </c>
      <c r="AC4989" s="41">
        <f>$AA4989*$Z4989</f>
        <v/>
      </c>
      <c r="AD4989" s="41">
        <f>$AA4989*BonusMonths/12</f>
        <v/>
      </c>
      <c r="AE4989" s="41">
        <f>($AA4989+SI_Gross*$AB4989)*IF($Q4989=1,SI_O,SI_E)</f>
        <v/>
      </c>
      <c r="AF4989" s="41">
        <f>IF($Q4989=1,0,$AA4989*EOSB)</f>
        <v/>
      </c>
      <c r="AG4989" s="41">
        <f>$AN4989*$W4989</f>
        <v/>
      </c>
      <c r="AH4989" s="41">
        <f>SUM($AA4989:$AG4989)</f>
        <v/>
      </c>
      <c r="AI4989" s="41">
        <f>12*($AM4989+$AN4989)</f>
        <v/>
      </c>
      <c r="AJ4989" s="41">
        <f>$AM4989*((IncMonth-1)+(13-IncMonth)*(1+$X4989))+12*$AN4989</f>
        <v/>
      </c>
      <c r="AK4989" s="41">
        <f>IF($R4989=1,N($L4989)+N($M4989),0)</f>
        <v/>
      </c>
      <c r="AL4989">
        <f>IF($C4989="","",IF(N($L4989)&lt;=0,"Basic salary missing",IF(ISNA(MATCH($C4989,Departments!$A$5:$A$54,0)),"Department not on Departments sheet",IF(AND($I4989&lt;&gt;"",NOT(ISNUMBER($I4989))),"Date of birth is text, not a date",IF(AND($K4989&lt;&gt;"",NOT(ISNUMBER($K4989))),"Contract end is text, not a date","")))))</f>
        <v/>
      </c>
      <c r="AM4989" s="41">
        <f>IF($R4989=0,0,N($L4989)*(1+$Z4989+BonusMonths/12+IF($Q4989=1,0,EOSB))+N($M4989)+(N($L4989)+SI_Gross*N($M4989))*IF($Q4989=1,SI_O,SI_E))</f>
        <v/>
      </c>
      <c r="AN4989" s="41">
        <f>IF($R4989=0,0,(IF($Q4989=1,MedO,MedE+Ticket)+Training)/12)</f>
        <v/>
      </c>
    </row>
    <row r="4990">
      <c r="I4990" s="35" t="n"/>
      <c r="J4990" s="35" t="n"/>
      <c r="K4990" s="35" t="n"/>
      <c r="L4990" s="36" t="n"/>
      <c r="M4990" s="36" t="n"/>
      <c r="P4990" s="37" t="n"/>
      <c r="Q4990" s="38">
        <f>IF($C4990="",0,IF(OR(LOWER(TRIM($G4990))="omani",LOWER(TRIM($G4990))="oman",LOWER(TRIM($G4990))="om",LOWER(TRIM($G4990))="local"),1,0))</f>
        <v/>
      </c>
      <c r="R4990" s="38">
        <f>IF($C4990="",0,IF(OR(ISNUMBER(SEARCH("resign",$N4990)),ISNUMBER(SEARCH("terminat",$N4990)),ISNUMBER(SEARCH("inactive",$N4990)),ISNUMBER(SEARCH("vacan",$N4990)),ISNUMBER(SEARCH("deceased",$N4990)),ISNUMBER(SEARCH("separated",$N4990))),0,1))</f>
        <v/>
      </c>
      <c r="S4990">
        <f>IF(OR($R4990=0,NOT(ISNUMBER($I4990))),"",IFERROR(DATEDIF($I4990,DATE(FY,1,1),"y"),""))</f>
        <v/>
      </c>
      <c r="T4990">
        <f>IF(OR($R4990=0,NOT(ISNUMBER($J4990))),"",IFERROR(DATEDIF($J4990,DATE(FY,1,1),"y"),0))</f>
        <v/>
      </c>
      <c r="U4990" s="38">
        <f>IF(OR($R4990=0,NOT(ISNUMBER($I4990))),0,IF(YEAR($I4990)+IF($Q4990=1,RetAgeO,RetAgeE)=FY,MONTH($I4990),IF(YEAR($I4990)+IF($Q4990=1,RetAgeO,RetAgeE)&lt;FY,1,0)))</f>
        <v/>
      </c>
      <c r="V4990" s="38">
        <f>IF(OR($R4990=0,NOT(ISNUMBER($K4990))),0,IF(YEAR($K4990)=FY,MONTH($K4990),IF(YEAR($K4990)&lt;FY,1,0)))</f>
        <v/>
      </c>
      <c r="W4990" s="38">
        <f>IF($R4990=0,0,MIN(12,IF(AND(ISNUMBER($O4990),$O4990&gt;=1,$O4990&lt;=12),INT($O4990),12),IF(AND(RetireExit="Yes",$U4990&gt;0),$U4990,12),IF(AND(ContractExit="Yes",$V4990&gt;0),$V4990,12)))</f>
        <v/>
      </c>
      <c r="X4990" s="37">
        <f>IF(ISNUMBER($P4990),$P4990,IncPct)</f>
        <v/>
      </c>
      <c r="Y4990" s="39">
        <f>IF($W4990=0,0,MAX(0,MIN($W4990,IncMonth-1))+MAX(0,$W4990-IncMonth+1)*(1+$X4990))</f>
        <v/>
      </c>
      <c r="Z4990" s="40">
        <f>IF($C4990="",0,IFERROR(INDEX(Departments!$B$5:$B$54,MATCH($C4990,Departments!$A$5:$A$54,0)),0))</f>
        <v/>
      </c>
      <c r="AA4990" s="41">
        <f>N($L4990)*$Y4990</f>
        <v/>
      </c>
      <c r="AB4990" s="41">
        <f>N($M4990)*$Y4990</f>
        <v/>
      </c>
      <c r="AC4990" s="41">
        <f>$AA4990*$Z4990</f>
        <v/>
      </c>
      <c r="AD4990" s="41">
        <f>$AA4990*BonusMonths/12</f>
        <v/>
      </c>
      <c r="AE4990" s="41">
        <f>($AA4990+SI_Gross*$AB4990)*IF($Q4990=1,SI_O,SI_E)</f>
        <v/>
      </c>
      <c r="AF4990" s="41">
        <f>IF($Q4990=1,0,$AA4990*EOSB)</f>
        <v/>
      </c>
      <c r="AG4990" s="41">
        <f>$AN4990*$W4990</f>
        <v/>
      </c>
      <c r="AH4990" s="41">
        <f>SUM($AA4990:$AG4990)</f>
        <v/>
      </c>
      <c r="AI4990" s="41">
        <f>12*($AM4990+$AN4990)</f>
        <v/>
      </c>
      <c r="AJ4990" s="41">
        <f>$AM4990*((IncMonth-1)+(13-IncMonth)*(1+$X4990))+12*$AN4990</f>
        <v/>
      </c>
      <c r="AK4990" s="41">
        <f>IF($R4990=1,N($L4990)+N($M4990),0)</f>
        <v/>
      </c>
      <c r="AL4990">
        <f>IF($C4990="","",IF(N($L4990)&lt;=0,"Basic salary missing",IF(ISNA(MATCH($C4990,Departments!$A$5:$A$54,0)),"Department not on Departments sheet",IF(AND($I4990&lt;&gt;"",NOT(ISNUMBER($I4990))),"Date of birth is text, not a date",IF(AND($K4990&lt;&gt;"",NOT(ISNUMBER($K4990))),"Contract end is text, not a date","")))))</f>
        <v/>
      </c>
      <c r="AM4990" s="41">
        <f>IF($R4990=0,0,N($L4990)*(1+$Z4990+BonusMonths/12+IF($Q4990=1,0,EOSB))+N($M4990)+(N($L4990)+SI_Gross*N($M4990))*IF($Q4990=1,SI_O,SI_E))</f>
        <v/>
      </c>
      <c r="AN4990" s="41">
        <f>IF($R4990=0,0,(IF($Q4990=1,MedO,MedE+Ticket)+Training)/12)</f>
        <v/>
      </c>
    </row>
    <row r="4991">
      <c r="I4991" s="35" t="n"/>
      <c r="J4991" s="35" t="n"/>
      <c r="K4991" s="35" t="n"/>
      <c r="L4991" s="36" t="n"/>
      <c r="M4991" s="36" t="n"/>
      <c r="P4991" s="37" t="n"/>
      <c r="Q4991" s="38">
        <f>IF($C4991="",0,IF(OR(LOWER(TRIM($G4991))="omani",LOWER(TRIM($G4991))="oman",LOWER(TRIM($G4991))="om",LOWER(TRIM($G4991))="local"),1,0))</f>
        <v/>
      </c>
      <c r="R4991" s="38">
        <f>IF($C4991="",0,IF(OR(ISNUMBER(SEARCH("resign",$N4991)),ISNUMBER(SEARCH("terminat",$N4991)),ISNUMBER(SEARCH("inactive",$N4991)),ISNUMBER(SEARCH("vacan",$N4991)),ISNUMBER(SEARCH("deceased",$N4991)),ISNUMBER(SEARCH("separated",$N4991))),0,1))</f>
        <v/>
      </c>
      <c r="S4991">
        <f>IF(OR($R4991=0,NOT(ISNUMBER($I4991))),"",IFERROR(DATEDIF($I4991,DATE(FY,1,1),"y"),""))</f>
        <v/>
      </c>
      <c r="T4991">
        <f>IF(OR($R4991=0,NOT(ISNUMBER($J4991))),"",IFERROR(DATEDIF($J4991,DATE(FY,1,1),"y"),0))</f>
        <v/>
      </c>
      <c r="U4991" s="38">
        <f>IF(OR($R4991=0,NOT(ISNUMBER($I4991))),0,IF(YEAR($I4991)+IF($Q4991=1,RetAgeO,RetAgeE)=FY,MONTH($I4991),IF(YEAR($I4991)+IF($Q4991=1,RetAgeO,RetAgeE)&lt;FY,1,0)))</f>
        <v/>
      </c>
      <c r="V4991" s="38">
        <f>IF(OR($R4991=0,NOT(ISNUMBER($K4991))),0,IF(YEAR($K4991)=FY,MONTH($K4991),IF(YEAR($K4991)&lt;FY,1,0)))</f>
        <v/>
      </c>
      <c r="W4991" s="38">
        <f>IF($R4991=0,0,MIN(12,IF(AND(ISNUMBER($O4991),$O4991&gt;=1,$O4991&lt;=12),INT($O4991),12),IF(AND(RetireExit="Yes",$U4991&gt;0),$U4991,12),IF(AND(ContractExit="Yes",$V4991&gt;0),$V4991,12)))</f>
        <v/>
      </c>
      <c r="X4991" s="37">
        <f>IF(ISNUMBER($P4991),$P4991,IncPct)</f>
        <v/>
      </c>
      <c r="Y4991" s="39">
        <f>IF($W4991=0,0,MAX(0,MIN($W4991,IncMonth-1))+MAX(0,$W4991-IncMonth+1)*(1+$X4991))</f>
        <v/>
      </c>
      <c r="Z4991" s="40">
        <f>IF($C4991="",0,IFERROR(INDEX(Departments!$B$5:$B$54,MATCH($C4991,Departments!$A$5:$A$54,0)),0))</f>
        <v/>
      </c>
      <c r="AA4991" s="41">
        <f>N($L4991)*$Y4991</f>
        <v/>
      </c>
      <c r="AB4991" s="41">
        <f>N($M4991)*$Y4991</f>
        <v/>
      </c>
      <c r="AC4991" s="41">
        <f>$AA4991*$Z4991</f>
        <v/>
      </c>
      <c r="AD4991" s="41">
        <f>$AA4991*BonusMonths/12</f>
        <v/>
      </c>
      <c r="AE4991" s="41">
        <f>($AA4991+SI_Gross*$AB4991)*IF($Q4991=1,SI_O,SI_E)</f>
        <v/>
      </c>
      <c r="AF4991" s="41">
        <f>IF($Q4991=1,0,$AA4991*EOSB)</f>
        <v/>
      </c>
      <c r="AG4991" s="41">
        <f>$AN4991*$W4991</f>
        <v/>
      </c>
      <c r="AH4991" s="41">
        <f>SUM($AA4991:$AG4991)</f>
        <v/>
      </c>
      <c r="AI4991" s="41">
        <f>12*($AM4991+$AN4991)</f>
        <v/>
      </c>
      <c r="AJ4991" s="41">
        <f>$AM4991*((IncMonth-1)+(13-IncMonth)*(1+$X4991))+12*$AN4991</f>
        <v/>
      </c>
      <c r="AK4991" s="41">
        <f>IF($R4991=1,N($L4991)+N($M4991),0)</f>
        <v/>
      </c>
      <c r="AL4991">
        <f>IF($C4991="","",IF(N($L4991)&lt;=0,"Basic salary missing",IF(ISNA(MATCH($C4991,Departments!$A$5:$A$54,0)),"Department not on Departments sheet",IF(AND($I4991&lt;&gt;"",NOT(ISNUMBER($I4991))),"Date of birth is text, not a date",IF(AND($K4991&lt;&gt;"",NOT(ISNUMBER($K4991))),"Contract end is text, not a date","")))))</f>
        <v/>
      </c>
      <c r="AM4991" s="41">
        <f>IF($R4991=0,0,N($L4991)*(1+$Z4991+BonusMonths/12+IF($Q4991=1,0,EOSB))+N($M4991)+(N($L4991)+SI_Gross*N($M4991))*IF($Q4991=1,SI_O,SI_E))</f>
        <v/>
      </c>
      <c r="AN4991" s="41">
        <f>IF($R4991=0,0,(IF($Q4991=1,MedO,MedE+Ticket)+Training)/12)</f>
        <v/>
      </c>
    </row>
    <row r="4992">
      <c r="I4992" s="35" t="n"/>
      <c r="J4992" s="35" t="n"/>
      <c r="K4992" s="35" t="n"/>
      <c r="L4992" s="36" t="n"/>
      <c r="M4992" s="36" t="n"/>
      <c r="P4992" s="37" t="n"/>
      <c r="Q4992" s="38">
        <f>IF($C4992="",0,IF(OR(LOWER(TRIM($G4992))="omani",LOWER(TRIM($G4992))="oman",LOWER(TRIM($G4992))="om",LOWER(TRIM($G4992))="local"),1,0))</f>
        <v/>
      </c>
      <c r="R4992" s="38">
        <f>IF($C4992="",0,IF(OR(ISNUMBER(SEARCH("resign",$N4992)),ISNUMBER(SEARCH("terminat",$N4992)),ISNUMBER(SEARCH("inactive",$N4992)),ISNUMBER(SEARCH("vacan",$N4992)),ISNUMBER(SEARCH("deceased",$N4992)),ISNUMBER(SEARCH("separated",$N4992))),0,1))</f>
        <v/>
      </c>
      <c r="S4992">
        <f>IF(OR($R4992=0,NOT(ISNUMBER($I4992))),"",IFERROR(DATEDIF($I4992,DATE(FY,1,1),"y"),""))</f>
        <v/>
      </c>
      <c r="T4992">
        <f>IF(OR($R4992=0,NOT(ISNUMBER($J4992))),"",IFERROR(DATEDIF($J4992,DATE(FY,1,1),"y"),0))</f>
        <v/>
      </c>
      <c r="U4992" s="38">
        <f>IF(OR($R4992=0,NOT(ISNUMBER($I4992))),0,IF(YEAR($I4992)+IF($Q4992=1,RetAgeO,RetAgeE)=FY,MONTH($I4992),IF(YEAR($I4992)+IF($Q4992=1,RetAgeO,RetAgeE)&lt;FY,1,0)))</f>
        <v/>
      </c>
      <c r="V4992" s="38">
        <f>IF(OR($R4992=0,NOT(ISNUMBER($K4992))),0,IF(YEAR($K4992)=FY,MONTH($K4992),IF(YEAR($K4992)&lt;FY,1,0)))</f>
        <v/>
      </c>
      <c r="W4992" s="38">
        <f>IF($R4992=0,0,MIN(12,IF(AND(ISNUMBER($O4992),$O4992&gt;=1,$O4992&lt;=12),INT($O4992),12),IF(AND(RetireExit="Yes",$U4992&gt;0),$U4992,12),IF(AND(ContractExit="Yes",$V4992&gt;0),$V4992,12)))</f>
        <v/>
      </c>
      <c r="X4992" s="37">
        <f>IF(ISNUMBER($P4992),$P4992,IncPct)</f>
        <v/>
      </c>
      <c r="Y4992" s="39">
        <f>IF($W4992=0,0,MAX(0,MIN($W4992,IncMonth-1))+MAX(0,$W4992-IncMonth+1)*(1+$X4992))</f>
        <v/>
      </c>
      <c r="Z4992" s="40">
        <f>IF($C4992="",0,IFERROR(INDEX(Departments!$B$5:$B$54,MATCH($C4992,Departments!$A$5:$A$54,0)),0))</f>
        <v/>
      </c>
      <c r="AA4992" s="41">
        <f>N($L4992)*$Y4992</f>
        <v/>
      </c>
      <c r="AB4992" s="41">
        <f>N($M4992)*$Y4992</f>
        <v/>
      </c>
      <c r="AC4992" s="41">
        <f>$AA4992*$Z4992</f>
        <v/>
      </c>
      <c r="AD4992" s="41">
        <f>$AA4992*BonusMonths/12</f>
        <v/>
      </c>
      <c r="AE4992" s="41">
        <f>($AA4992+SI_Gross*$AB4992)*IF($Q4992=1,SI_O,SI_E)</f>
        <v/>
      </c>
      <c r="AF4992" s="41">
        <f>IF($Q4992=1,0,$AA4992*EOSB)</f>
        <v/>
      </c>
      <c r="AG4992" s="41">
        <f>$AN4992*$W4992</f>
        <v/>
      </c>
      <c r="AH4992" s="41">
        <f>SUM($AA4992:$AG4992)</f>
        <v/>
      </c>
      <c r="AI4992" s="41">
        <f>12*($AM4992+$AN4992)</f>
        <v/>
      </c>
      <c r="AJ4992" s="41">
        <f>$AM4992*((IncMonth-1)+(13-IncMonth)*(1+$X4992))+12*$AN4992</f>
        <v/>
      </c>
      <c r="AK4992" s="41">
        <f>IF($R4992=1,N($L4992)+N($M4992),0)</f>
        <v/>
      </c>
      <c r="AL4992">
        <f>IF($C4992="","",IF(N($L4992)&lt;=0,"Basic salary missing",IF(ISNA(MATCH($C4992,Departments!$A$5:$A$54,0)),"Department not on Departments sheet",IF(AND($I4992&lt;&gt;"",NOT(ISNUMBER($I4992))),"Date of birth is text, not a date",IF(AND($K4992&lt;&gt;"",NOT(ISNUMBER($K4992))),"Contract end is text, not a date","")))))</f>
        <v/>
      </c>
      <c r="AM4992" s="41">
        <f>IF($R4992=0,0,N($L4992)*(1+$Z4992+BonusMonths/12+IF($Q4992=1,0,EOSB))+N($M4992)+(N($L4992)+SI_Gross*N($M4992))*IF($Q4992=1,SI_O,SI_E))</f>
        <v/>
      </c>
      <c r="AN4992" s="41">
        <f>IF($R4992=0,0,(IF($Q4992=1,MedO,MedE+Ticket)+Training)/12)</f>
        <v/>
      </c>
    </row>
    <row r="4993">
      <c r="I4993" s="35" t="n"/>
      <c r="J4993" s="35" t="n"/>
      <c r="K4993" s="35" t="n"/>
      <c r="L4993" s="36" t="n"/>
      <c r="M4993" s="36" t="n"/>
      <c r="P4993" s="37" t="n"/>
      <c r="Q4993" s="38">
        <f>IF($C4993="",0,IF(OR(LOWER(TRIM($G4993))="omani",LOWER(TRIM($G4993))="oman",LOWER(TRIM($G4993))="om",LOWER(TRIM($G4993))="local"),1,0))</f>
        <v/>
      </c>
      <c r="R4993" s="38">
        <f>IF($C4993="",0,IF(OR(ISNUMBER(SEARCH("resign",$N4993)),ISNUMBER(SEARCH("terminat",$N4993)),ISNUMBER(SEARCH("inactive",$N4993)),ISNUMBER(SEARCH("vacan",$N4993)),ISNUMBER(SEARCH("deceased",$N4993)),ISNUMBER(SEARCH("separated",$N4993))),0,1))</f>
        <v/>
      </c>
      <c r="S4993">
        <f>IF(OR($R4993=0,NOT(ISNUMBER($I4993))),"",IFERROR(DATEDIF($I4993,DATE(FY,1,1),"y"),""))</f>
        <v/>
      </c>
      <c r="T4993">
        <f>IF(OR($R4993=0,NOT(ISNUMBER($J4993))),"",IFERROR(DATEDIF($J4993,DATE(FY,1,1),"y"),0))</f>
        <v/>
      </c>
      <c r="U4993" s="38">
        <f>IF(OR($R4993=0,NOT(ISNUMBER($I4993))),0,IF(YEAR($I4993)+IF($Q4993=1,RetAgeO,RetAgeE)=FY,MONTH($I4993),IF(YEAR($I4993)+IF($Q4993=1,RetAgeO,RetAgeE)&lt;FY,1,0)))</f>
        <v/>
      </c>
      <c r="V4993" s="38">
        <f>IF(OR($R4993=0,NOT(ISNUMBER($K4993))),0,IF(YEAR($K4993)=FY,MONTH($K4993),IF(YEAR($K4993)&lt;FY,1,0)))</f>
        <v/>
      </c>
      <c r="W4993" s="38">
        <f>IF($R4993=0,0,MIN(12,IF(AND(ISNUMBER($O4993),$O4993&gt;=1,$O4993&lt;=12),INT($O4993),12),IF(AND(RetireExit="Yes",$U4993&gt;0),$U4993,12),IF(AND(ContractExit="Yes",$V4993&gt;0),$V4993,12)))</f>
        <v/>
      </c>
      <c r="X4993" s="37">
        <f>IF(ISNUMBER($P4993),$P4993,IncPct)</f>
        <v/>
      </c>
      <c r="Y4993" s="39">
        <f>IF($W4993=0,0,MAX(0,MIN($W4993,IncMonth-1))+MAX(0,$W4993-IncMonth+1)*(1+$X4993))</f>
        <v/>
      </c>
      <c r="Z4993" s="40">
        <f>IF($C4993="",0,IFERROR(INDEX(Departments!$B$5:$B$54,MATCH($C4993,Departments!$A$5:$A$54,0)),0))</f>
        <v/>
      </c>
      <c r="AA4993" s="41">
        <f>N($L4993)*$Y4993</f>
        <v/>
      </c>
      <c r="AB4993" s="41">
        <f>N($M4993)*$Y4993</f>
        <v/>
      </c>
      <c r="AC4993" s="41">
        <f>$AA4993*$Z4993</f>
        <v/>
      </c>
      <c r="AD4993" s="41">
        <f>$AA4993*BonusMonths/12</f>
        <v/>
      </c>
      <c r="AE4993" s="41">
        <f>($AA4993+SI_Gross*$AB4993)*IF($Q4993=1,SI_O,SI_E)</f>
        <v/>
      </c>
      <c r="AF4993" s="41">
        <f>IF($Q4993=1,0,$AA4993*EOSB)</f>
        <v/>
      </c>
      <c r="AG4993" s="41">
        <f>$AN4993*$W4993</f>
        <v/>
      </c>
      <c r="AH4993" s="41">
        <f>SUM($AA4993:$AG4993)</f>
        <v/>
      </c>
      <c r="AI4993" s="41">
        <f>12*($AM4993+$AN4993)</f>
        <v/>
      </c>
      <c r="AJ4993" s="41">
        <f>$AM4993*((IncMonth-1)+(13-IncMonth)*(1+$X4993))+12*$AN4993</f>
        <v/>
      </c>
      <c r="AK4993" s="41">
        <f>IF($R4993=1,N($L4993)+N($M4993),0)</f>
        <v/>
      </c>
      <c r="AL4993">
        <f>IF($C4993="","",IF(N($L4993)&lt;=0,"Basic salary missing",IF(ISNA(MATCH($C4993,Departments!$A$5:$A$54,0)),"Department not on Departments sheet",IF(AND($I4993&lt;&gt;"",NOT(ISNUMBER($I4993))),"Date of birth is text, not a date",IF(AND($K4993&lt;&gt;"",NOT(ISNUMBER($K4993))),"Contract end is text, not a date","")))))</f>
        <v/>
      </c>
      <c r="AM4993" s="41">
        <f>IF($R4993=0,0,N($L4993)*(1+$Z4993+BonusMonths/12+IF($Q4993=1,0,EOSB))+N($M4993)+(N($L4993)+SI_Gross*N($M4993))*IF($Q4993=1,SI_O,SI_E))</f>
        <v/>
      </c>
      <c r="AN4993" s="41">
        <f>IF($R4993=0,0,(IF($Q4993=1,MedO,MedE+Ticket)+Training)/12)</f>
        <v/>
      </c>
    </row>
    <row r="4994">
      <c r="I4994" s="35" t="n"/>
      <c r="J4994" s="35" t="n"/>
      <c r="K4994" s="35" t="n"/>
      <c r="L4994" s="36" t="n"/>
      <c r="M4994" s="36" t="n"/>
      <c r="P4994" s="37" t="n"/>
      <c r="Q4994" s="38">
        <f>IF($C4994="",0,IF(OR(LOWER(TRIM($G4994))="omani",LOWER(TRIM($G4994))="oman",LOWER(TRIM($G4994))="om",LOWER(TRIM($G4994))="local"),1,0))</f>
        <v/>
      </c>
      <c r="R4994" s="38">
        <f>IF($C4994="",0,IF(OR(ISNUMBER(SEARCH("resign",$N4994)),ISNUMBER(SEARCH("terminat",$N4994)),ISNUMBER(SEARCH("inactive",$N4994)),ISNUMBER(SEARCH("vacan",$N4994)),ISNUMBER(SEARCH("deceased",$N4994)),ISNUMBER(SEARCH("separated",$N4994))),0,1))</f>
        <v/>
      </c>
      <c r="S4994">
        <f>IF(OR($R4994=0,NOT(ISNUMBER($I4994))),"",IFERROR(DATEDIF($I4994,DATE(FY,1,1),"y"),""))</f>
        <v/>
      </c>
      <c r="T4994">
        <f>IF(OR($R4994=0,NOT(ISNUMBER($J4994))),"",IFERROR(DATEDIF($J4994,DATE(FY,1,1),"y"),0))</f>
        <v/>
      </c>
      <c r="U4994" s="38">
        <f>IF(OR($R4994=0,NOT(ISNUMBER($I4994))),0,IF(YEAR($I4994)+IF($Q4994=1,RetAgeO,RetAgeE)=FY,MONTH($I4994),IF(YEAR($I4994)+IF($Q4994=1,RetAgeO,RetAgeE)&lt;FY,1,0)))</f>
        <v/>
      </c>
      <c r="V4994" s="38">
        <f>IF(OR($R4994=0,NOT(ISNUMBER($K4994))),0,IF(YEAR($K4994)=FY,MONTH($K4994),IF(YEAR($K4994)&lt;FY,1,0)))</f>
        <v/>
      </c>
      <c r="W4994" s="38">
        <f>IF($R4994=0,0,MIN(12,IF(AND(ISNUMBER($O4994),$O4994&gt;=1,$O4994&lt;=12),INT($O4994),12),IF(AND(RetireExit="Yes",$U4994&gt;0),$U4994,12),IF(AND(ContractExit="Yes",$V4994&gt;0),$V4994,12)))</f>
        <v/>
      </c>
      <c r="X4994" s="37">
        <f>IF(ISNUMBER($P4994),$P4994,IncPct)</f>
        <v/>
      </c>
      <c r="Y4994" s="39">
        <f>IF($W4994=0,0,MAX(0,MIN($W4994,IncMonth-1))+MAX(0,$W4994-IncMonth+1)*(1+$X4994))</f>
        <v/>
      </c>
      <c r="Z4994" s="40">
        <f>IF($C4994="",0,IFERROR(INDEX(Departments!$B$5:$B$54,MATCH($C4994,Departments!$A$5:$A$54,0)),0))</f>
        <v/>
      </c>
      <c r="AA4994" s="41">
        <f>N($L4994)*$Y4994</f>
        <v/>
      </c>
      <c r="AB4994" s="41">
        <f>N($M4994)*$Y4994</f>
        <v/>
      </c>
      <c r="AC4994" s="41">
        <f>$AA4994*$Z4994</f>
        <v/>
      </c>
      <c r="AD4994" s="41">
        <f>$AA4994*BonusMonths/12</f>
        <v/>
      </c>
      <c r="AE4994" s="41">
        <f>($AA4994+SI_Gross*$AB4994)*IF($Q4994=1,SI_O,SI_E)</f>
        <v/>
      </c>
      <c r="AF4994" s="41">
        <f>IF($Q4994=1,0,$AA4994*EOSB)</f>
        <v/>
      </c>
      <c r="AG4994" s="41">
        <f>$AN4994*$W4994</f>
        <v/>
      </c>
      <c r="AH4994" s="41">
        <f>SUM($AA4994:$AG4994)</f>
        <v/>
      </c>
      <c r="AI4994" s="41">
        <f>12*($AM4994+$AN4994)</f>
        <v/>
      </c>
      <c r="AJ4994" s="41">
        <f>$AM4994*((IncMonth-1)+(13-IncMonth)*(1+$X4994))+12*$AN4994</f>
        <v/>
      </c>
      <c r="AK4994" s="41">
        <f>IF($R4994=1,N($L4994)+N($M4994),0)</f>
        <v/>
      </c>
      <c r="AL4994">
        <f>IF($C4994="","",IF(N($L4994)&lt;=0,"Basic salary missing",IF(ISNA(MATCH($C4994,Departments!$A$5:$A$54,0)),"Department not on Departments sheet",IF(AND($I4994&lt;&gt;"",NOT(ISNUMBER($I4994))),"Date of birth is text, not a date",IF(AND($K4994&lt;&gt;"",NOT(ISNUMBER($K4994))),"Contract end is text, not a date","")))))</f>
        <v/>
      </c>
      <c r="AM4994" s="41">
        <f>IF($R4994=0,0,N($L4994)*(1+$Z4994+BonusMonths/12+IF($Q4994=1,0,EOSB))+N($M4994)+(N($L4994)+SI_Gross*N($M4994))*IF($Q4994=1,SI_O,SI_E))</f>
        <v/>
      </c>
      <c r="AN4994" s="41">
        <f>IF($R4994=0,0,(IF($Q4994=1,MedO,MedE+Ticket)+Training)/12)</f>
        <v/>
      </c>
    </row>
    <row r="4995">
      <c r="I4995" s="35" t="n"/>
      <c r="J4995" s="35" t="n"/>
      <c r="K4995" s="35" t="n"/>
      <c r="L4995" s="36" t="n"/>
      <c r="M4995" s="36" t="n"/>
      <c r="P4995" s="37" t="n"/>
      <c r="Q4995" s="38">
        <f>IF($C4995="",0,IF(OR(LOWER(TRIM($G4995))="omani",LOWER(TRIM($G4995))="oman",LOWER(TRIM($G4995))="om",LOWER(TRIM($G4995))="local"),1,0))</f>
        <v/>
      </c>
      <c r="R4995" s="38">
        <f>IF($C4995="",0,IF(OR(ISNUMBER(SEARCH("resign",$N4995)),ISNUMBER(SEARCH("terminat",$N4995)),ISNUMBER(SEARCH("inactive",$N4995)),ISNUMBER(SEARCH("vacan",$N4995)),ISNUMBER(SEARCH("deceased",$N4995)),ISNUMBER(SEARCH("separated",$N4995))),0,1))</f>
        <v/>
      </c>
      <c r="S4995">
        <f>IF(OR($R4995=0,NOT(ISNUMBER($I4995))),"",IFERROR(DATEDIF($I4995,DATE(FY,1,1),"y"),""))</f>
        <v/>
      </c>
      <c r="T4995">
        <f>IF(OR($R4995=0,NOT(ISNUMBER($J4995))),"",IFERROR(DATEDIF($J4995,DATE(FY,1,1),"y"),0))</f>
        <v/>
      </c>
      <c r="U4995" s="38">
        <f>IF(OR($R4995=0,NOT(ISNUMBER($I4995))),0,IF(YEAR($I4995)+IF($Q4995=1,RetAgeO,RetAgeE)=FY,MONTH($I4995),IF(YEAR($I4995)+IF($Q4995=1,RetAgeO,RetAgeE)&lt;FY,1,0)))</f>
        <v/>
      </c>
      <c r="V4995" s="38">
        <f>IF(OR($R4995=0,NOT(ISNUMBER($K4995))),0,IF(YEAR($K4995)=FY,MONTH($K4995),IF(YEAR($K4995)&lt;FY,1,0)))</f>
        <v/>
      </c>
      <c r="W4995" s="38">
        <f>IF($R4995=0,0,MIN(12,IF(AND(ISNUMBER($O4995),$O4995&gt;=1,$O4995&lt;=12),INT($O4995),12),IF(AND(RetireExit="Yes",$U4995&gt;0),$U4995,12),IF(AND(ContractExit="Yes",$V4995&gt;0),$V4995,12)))</f>
        <v/>
      </c>
      <c r="X4995" s="37">
        <f>IF(ISNUMBER($P4995),$P4995,IncPct)</f>
        <v/>
      </c>
      <c r="Y4995" s="39">
        <f>IF($W4995=0,0,MAX(0,MIN($W4995,IncMonth-1))+MAX(0,$W4995-IncMonth+1)*(1+$X4995))</f>
        <v/>
      </c>
      <c r="Z4995" s="40">
        <f>IF($C4995="",0,IFERROR(INDEX(Departments!$B$5:$B$54,MATCH($C4995,Departments!$A$5:$A$54,0)),0))</f>
        <v/>
      </c>
      <c r="AA4995" s="41">
        <f>N($L4995)*$Y4995</f>
        <v/>
      </c>
      <c r="AB4995" s="41">
        <f>N($M4995)*$Y4995</f>
        <v/>
      </c>
      <c r="AC4995" s="41">
        <f>$AA4995*$Z4995</f>
        <v/>
      </c>
      <c r="AD4995" s="41">
        <f>$AA4995*BonusMonths/12</f>
        <v/>
      </c>
      <c r="AE4995" s="41">
        <f>($AA4995+SI_Gross*$AB4995)*IF($Q4995=1,SI_O,SI_E)</f>
        <v/>
      </c>
      <c r="AF4995" s="41">
        <f>IF($Q4995=1,0,$AA4995*EOSB)</f>
        <v/>
      </c>
      <c r="AG4995" s="41">
        <f>$AN4995*$W4995</f>
        <v/>
      </c>
      <c r="AH4995" s="41">
        <f>SUM($AA4995:$AG4995)</f>
        <v/>
      </c>
      <c r="AI4995" s="41">
        <f>12*($AM4995+$AN4995)</f>
        <v/>
      </c>
      <c r="AJ4995" s="41">
        <f>$AM4995*((IncMonth-1)+(13-IncMonth)*(1+$X4995))+12*$AN4995</f>
        <v/>
      </c>
      <c r="AK4995" s="41">
        <f>IF($R4995=1,N($L4995)+N($M4995),0)</f>
        <v/>
      </c>
      <c r="AL4995">
        <f>IF($C4995="","",IF(N($L4995)&lt;=0,"Basic salary missing",IF(ISNA(MATCH($C4995,Departments!$A$5:$A$54,0)),"Department not on Departments sheet",IF(AND($I4995&lt;&gt;"",NOT(ISNUMBER($I4995))),"Date of birth is text, not a date",IF(AND($K4995&lt;&gt;"",NOT(ISNUMBER($K4995))),"Contract end is text, not a date","")))))</f>
        <v/>
      </c>
      <c r="AM4995" s="41">
        <f>IF($R4995=0,0,N($L4995)*(1+$Z4995+BonusMonths/12+IF($Q4995=1,0,EOSB))+N($M4995)+(N($L4995)+SI_Gross*N($M4995))*IF($Q4995=1,SI_O,SI_E))</f>
        <v/>
      </c>
      <c r="AN4995" s="41">
        <f>IF($R4995=0,0,(IF($Q4995=1,MedO,MedE+Ticket)+Training)/12)</f>
        <v/>
      </c>
    </row>
    <row r="4996">
      <c r="I4996" s="35" t="n"/>
      <c r="J4996" s="35" t="n"/>
      <c r="K4996" s="35" t="n"/>
      <c r="L4996" s="36" t="n"/>
      <c r="M4996" s="36" t="n"/>
      <c r="P4996" s="37" t="n"/>
      <c r="Q4996" s="38">
        <f>IF($C4996="",0,IF(OR(LOWER(TRIM($G4996))="omani",LOWER(TRIM($G4996))="oman",LOWER(TRIM($G4996))="om",LOWER(TRIM($G4996))="local"),1,0))</f>
        <v/>
      </c>
      <c r="R4996" s="38">
        <f>IF($C4996="",0,IF(OR(ISNUMBER(SEARCH("resign",$N4996)),ISNUMBER(SEARCH("terminat",$N4996)),ISNUMBER(SEARCH("inactive",$N4996)),ISNUMBER(SEARCH("vacan",$N4996)),ISNUMBER(SEARCH("deceased",$N4996)),ISNUMBER(SEARCH("separated",$N4996))),0,1))</f>
        <v/>
      </c>
      <c r="S4996">
        <f>IF(OR($R4996=0,NOT(ISNUMBER($I4996))),"",IFERROR(DATEDIF($I4996,DATE(FY,1,1),"y"),""))</f>
        <v/>
      </c>
      <c r="T4996">
        <f>IF(OR($R4996=0,NOT(ISNUMBER($J4996))),"",IFERROR(DATEDIF($J4996,DATE(FY,1,1),"y"),0))</f>
        <v/>
      </c>
      <c r="U4996" s="38">
        <f>IF(OR($R4996=0,NOT(ISNUMBER($I4996))),0,IF(YEAR($I4996)+IF($Q4996=1,RetAgeO,RetAgeE)=FY,MONTH($I4996),IF(YEAR($I4996)+IF($Q4996=1,RetAgeO,RetAgeE)&lt;FY,1,0)))</f>
        <v/>
      </c>
      <c r="V4996" s="38">
        <f>IF(OR($R4996=0,NOT(ISNUMBER($K4996))),0,IF(YEAR($K4996)=FY,MONTH($K4996),IF(YEAR($K4996)&lt;FY,1,0)))</f>
        <v/>
      </c>
      <c r="W4996" s="38">
        <f>IF($R4996=0,0,MIN(12,IF(AND(ISNUMBER($O4996),$O4996&gt;=1,$O4996&lt;=12),INT($O4996),12),IF(AND(RetireExit="Yes",$U4996&gt;0),$U4996,12),IF(AND(ContractExit="Yes",$V4996&gt;0),$V4996,12)))</f>
        <v/>
      </c>
      <c r="X4996" s="37">
        <f>IF(ISNUMBER($P4996),$P4996,IncPct)</f>
        <v/>
      </c>
      <c r="Y4996" s="39">
        <f>IF($W4996=0,0,MAX(0,MIN($W4996,IncMonth-1))+MAX(0,$W4996-IncMonth+1)*(1+$X4996))</f>
        <v/>
      </c>
      <c r="Z4996" s="40">
        <f>IF($C4996="",0,IFERROR(INDEX(Departments!$B$5:$B$54,MATCH($C4996,Departments!$A$5:$A$54,0)),0))</f>
        <v/>
      </c>
      <c r="AA4996" s="41">
        <f>N($L4996)*$Y4996</f>
        <v/>
      </c>
      <c r="AB4996" s="41">
        <f>N($M4996)*$Y4996</f>
        <v/>
      </c>
      <c r="AC4996" s="41">
        <f>$AA4996*$Z4996</f>
        <v/>
      </c>
      <c r="AD4996" s="41">
        <f>$AA4996*BonusMonths/12</f>
        <v/>
      </c>
      <c r="AE4996" s="41">
        <f>($AA4996+SI_Gross*$AB4996)*IF($Q4996=1,SI_O,SI_E)</f>
        <v/>
      </c>
      <c r="AF4996" s="41">
        <f>IF($Q4996=1,0,$AA4996*EOSB)</f>
        <v/>
      </c>
      <c r="AG4996" s="41">
        <f>$AN4996*$W4996</f>
        <v/>
      </c>
      <c r="AH4996" s="41">
        <f>SUM($AA4996:$AG4996)</f>
        <v/>
      </c>
      <c r="AI4996" s="41">
        <f>12*($AM4996+$AN4996)</f>
        <v/>
      </c>
      <c r="AJ4996" s="41">
        <f>$AM4996*((IncMonth-1)+(13-IncMonth)*(1+$X4996))+12*$AN4996</f>
        <v/>
      </c>
      <c r="AK4996" s="41">
        <f>IF($R4996=1,N($L4996)+N($M4996),0)</f>
        <v/>
      </c>
      <c r="AL4996">
        <f>IF($C4996="","",IF(N($L4996)&lt;=0,"Basic salary missing",IF(ISNA(MATCH($C4996,Departments!$A$5:$A$54,0)),"Department not on Departments sheet",IF(AND($I4996&lt;&gt;"",NOT(ISNUMBER($I4996))),"Date of birth is text, not a date",IF(AND($K4996&lt;&gt;"",NOT(ISNUMBER($K4996))),"Contract end is text, not a date","")))))</f>
        <v/>
      </c>
      <c r="AM4996" s="41">
        <f>IF($R4996=0,0,N($L4996)*(1+$Z4996+BonusMonths/12+IF($Q4996=1,0,EOSB))+N($M4996)+(N($L4996)+SI_Gross*N($M4996))*IF($Q4996=1,SI_O,SI_E))</f>
        <v/>
      </c>
      <c r="AN4996" s="41">
        <f>IF($R4996=0,0,(IF($Q4996=1,MedO,MedE+Ticket)+Training)/12)</f>
        <v/>
      </c>
    </row>
    <row r="4997">
      <c r="I4997" s="35" t="n"/>
      <c r="J4997" s="35" t="n"/>
      <c r="K4997" s="35" t="n"/>
      <c r="L4997" s="36" t="n"/>
      <c r="M4997" s="36" t="n"/>
      <c r="P4997" s="37" t="n"/>
      <c r="Q4997" s="38">
        <f>IF($C4997="",0,IF(OR(LOWER(TRIM($G4997))="omani",LOWER(TRIM($G4997))="oman",LOWER(TRIM($G4997))="om",LOWER(TRIM($G4997))="local"),1,0))</f>
        <v/>
      </c>
      <c r="R4997" s="38">
        <f>IF($C4997="",0,IF(OR(ISNUMBER(SEARCH("resign",$N4997)),ISNUMBER(SEARCH("terminat",$N4997)),ISNUMBER(SEARCH("inactive",$N4997)),ISNUMBER(SEARCH("vacan",$N4997)),ISNUMBER(SEARCH("deceased",$N4997)),ISNUMBER(SEARCH("separated",$N4997))),0,1))</f>
        <v/>
      </c>
      <c r="S4997">
        <f>IF(OR($R4997=0,NOT(ISNUMBER($I4997))),"",IFERROR(DATEDIF($I4997,DATE(FY,1,1),"y"),""))</f>
        <v/>
      </c>
      <c r="T4997">
        <f>IF(OR($R4997=0,NOT(ISNUMBER($J4997))),"",IFERROR(DATEDIF($J4997,DATE(FY,1,1),"y"),0))</f>
        <v/>
      </c>
      <c r="U4997" s="38">
        <f>IF(OR($R4997=0,NOT(ISNUMBER($I4997))),0,IF(YEAR($I4997)+IF($Q4997=1,RetAgeO,RetAgeE)=FY,MONTH($I4997),IF(YEAR($I4997)+IF($Q4997=1,RetAgeO,RetAgeE)&lt;FY,1,0)))</f>
        <v/>
      </c>
      <c r="V4997" s="38">
        <f>IF(OR($R4997=0,NOT(ISNUMBER($K4997))),0,IF(YEAR($K4997)=FY,MONTH($K4997),IF(YEAR($K4997)&lt;FY,1,0)))</f>
        <v/>
      </c>
      <c r="W4997" s="38">
        <f>IF($R4997=0,0,MIN(12,IF(AND(ISNUMBER($O4997),$O4997&gt;=1,$O4997&lt;=12),INT($O4997),12),IF(AND(RetireExit="Yes",$U4997&gt;0),$U4997,12),IF(AND(ContractExit="Yes",$V4997&gt;0),$V4997,12)))</f>
        <v/>
      </c>
      <c r="X4997" s="37">
        <f>IF(ISNUMBER($P4997),$P4997,IncPct)</f>
        <v/>
      </c>
      <c r="Y4997" s="39">
        <f>IF($W4997=0,0,MAX(0,MIN($W4997,IncMonth-1))+MAX(0,$W4997-IncMonth+1)*(1+$X4997))</f>
        <v/>
      </c>
      <c r="Z4997" s="40">
        <f>IF($C4997="",0,IFERROR(INDEX(Departments!$B$5:$B$54,MATCH($C4997,Departments!$A$5:$A$54,0)),0))</f>
        <v/>
      </c>
      <c r="AA4997" s="41">
        <f>N($L4997)*$Y4997</f>
        <v/>
      </c>
      <c r="AB4997" s="41">
        <f>N($M4997)*$Y4997</f>
        <v/>
      </c>
      <c r="AC4997" s="41">
        <f>$AA4997*$Z4997</f>
        <v/>
      </c>
      <c r="AD4997" s="41">
        <f>$AA4997*BonusMonths/12</f>
        <v/>
      </c>
      <c r="AE4997" s="41">
        <f>($AA4997+SI_Gross*$AB4997)*IF($Q4997=1,SI_O,SI_E)</f>
        <v/>
      </c>
      <c r="AF4997" s="41">
        <f>IF($Q4997=1,0,$AA4997*EOSB)</f>
        <v/>
      </c>
      <c r="AG4997" s="41">
        <f>$AN4997*$W4997</f>
        <v/>
      </c>
      <c r="AH4997" s="41">
        <f>SUM($AA4997:$AG4997)</f>
        <v/>
      </c>
      <c r="AI4997" s="41">
        <f>12*($AM4997+$AN4997)</f>
        <v/>
      </c>
      <c r="AJ4997" s="41">
        <f>$AM4997*((IncMonth-1)+(13-IncMonth)*(1+$X4997))+12*$AN4997</f>
        <v/>
      </c>
      <c r="AK4997" s="41">
        <f>IF($R4997=1,N($L4997)+N($M4997),0)</f>
        <v/>
      </c>
      <c r="AL4997">
        <f>IF($C4997="","",IF(N($L4997)&lt;=0,"Basic salary missing",IF(ISNA(MATCH($C4997,Departments!$A$5:$A$54,0)),"Department not on Departments sheet",IF(AND($I4997&lt;&gt;"",NOT(ISNUMBER($I4997))),"Date of birth is text, not a date",IF(AND($K4997&lt;&gt;"",NOT(ISNUMBER($K4997))),"Contract end is text, not a date","")))))</f>
        <v/>
      </c>
      <c r="AM4997" s="41">
        <f>IF($R4997=0,0,N($L4997)*(1+$Z4997+BonusMonths/12+IF($Q4997=1,0,EOSB))+N($M4997)+(N($L4997)+SI_Gross*N($M4997))*IF($Q4997=1,SI_O,SI_E))</f>
        <v/>
      </c>
      <c r="AN4997" s="41">
        <f>IF($R4997=0,0,(IF($Q4997=1,MedO,MedE+Ticket)+Training)/12)</f>
        <v/>
      </c>
    </row>
    <row r="4998">
      <c r="I4998" s="35" t="n"/>
      <c r="J4998" s="35" t="n"/>
      <c r="K4998" s="35" t="n"/>
      <c r="L4998" s="36" t="n"/>
      <c r="M4998" s="36" t="n"/>
      <c r="P4998" s="37" t="n"/>
      <c r="Q4998" s="38">
        <f>IF($C4998="",0,IF(OR(LOWER(TRIM($G4998))="omani",LOWER(TRIM($G4998))="oman",LOWER(TRIM($G4998))="om",LOWER(TRIM($G4998))="local"),1,0))</f>
        <v/>
      </c>
      <c r="R4998" s="38">
        <f>IF($C4998="",0,IF(OR(ISNUMBER(SEARCH("resign",$N4998)),ISNUMBER(SEARCH("terminat",$N4998)),ISNUMBER(SEARCH("inactive",$N4998)),ISNUMBER(SEARCH("vacan",$N4998)),ISNUMBER(SEARCH("deceased",$N4998)),ISNUMBER(SEARCH("separated",$N4998))),0,1))</f>
        <v/>
      </c>
      <c r="S4998">
        <f>IF(OR($R4998=0,NOT(ISNUMBER($I4998))),"",IFERROR(DATEDIF($I4998,DATE(FY,1,1),"y"),""))</f>
        <v/>
      </c>
      <c r="T4998">
        <f>IF(OR($R4998=0,NOT(ISNUMBER($J4998))),"",IFERROR(DATEDIF($J4998,DATE(FY,1,1),"y"),0))</f>
        <v/>
      </c>
      <c r="U4998" s="38">
        <f>IF(OR($R4998=0,NOT(ISNUMBER($I4998))),0,IF(YEAR($I4998)+IF($Q4998=1,RetAgeO,RetAgeE)=FY,MONTH($I4998),IF(YEAR($I4998)+IF($Q4998=1,RetAgeO,RetAgeE)&lt;FY,1,0)))</f>
        <v/>
      </c>
      <c r="V4998" s="38">
        <f>IF(OR($R4998=0,NOT(ISNUMBER($K4998))),0,IF(YEAR($K4998)=FY,MONTH($K4998),IF(YEAR($K4998)&lt;FY,1,0)))</f>
        <v/>
      </c>
      <c r="W4998" s="38">
        <f>IF($R4998=0,0,MIN(12,IF(AND(ISNUMBER($O4998),$O4998&gt;=1,$O4998&lt;=12),INT($O4998),12),IF(AND(RetireExit="Yes",$U4998&gt;0),$U4998,12),IF(AND(ContractExit="Yes",$V4998&gt;0),$V4998,12)))</f>
        <v/>
      </c>
      <c r="X4998" s="37">
        <f>IF(ISNUMBER($P4998),$P4998,IncPct)</f>
        <v/>
      </c>
      <c r="Y4998" s="39">
        <f>IF($W4998=0,0,MAX(0,MIN($W4998,IncMonth-1))+MAX(0,$W4998-IncMonth+1)*(1+$X4998))</f>
        <v/>
      </c>
      <c r="Z4998" s="40">
        <f>IF($C4998="",0,IFERROR(INDEX(Departments!$B$5:$B$54,MATCH($C4998,Departments!$A$5:$A$54,0)),0))</f>
        <v/>
      </c>
      <c r="AA4998" s="41">
        <f>N($L4998)*$Y4998</f>
        <v/>
      </c>
      <c r="AB4998" s="41">
        <f>N($M4998)*$Y4998</f>
        <v/>
      </c>
      <c r="AC4998" s="41">
        <f>$AA4998*$Z4998</f>
        <v/>
      </c>
      <c r="AD4998" s="41">
        <f>$AA4998*BonusMonths/12</f>
        <v/>
      </c>
      <c r="AE4998" s="41">
        <f>($AA4998+SI_Gross*$AB4998)*IF($Q4998=1,SI_O,SI_E)</f>
        <v/>
      </c>
      <c r="AF4998" s="41">
        <f>IF($Q4998=1,0,$AA4998*EOSB)</f>
        <v/>
      </c>
      <c r="AG4998" s="41">
        <f>$AN4998*$W4998</f>
        <v/>
      </c>
      <c r="AH4998" s="41">
        <f>SUM($AA4998:$AG4998)</f>
        <v/>
      </c>
      <c r="AI4998" s="41">
        <f>12*($AM4998+$AN4998)</f>
        <v/>
      </c>
      <c r="AJ4998" s="41">
        <f>$AM4998*((IncMonth-1)+(13-IncMonth)*(1+$X4998))+12*$AN4998</f>
        <v/>
      </c>
      <c r="AK4998" s="41">
        <f>IF($R4998=1,N($L4998)+N($M4998),0)</f>
        <v/>
      </c>
      <c r="AL4998">
        <f>IF($C4998="","",IF(N($L4998)&lt;=0,"Basic salary missing",IF(ISNA(MATCH($C4998,Departments!$A$5:$A$54,0)),"Department not on Departments sheet",IF(AND($I4998&lt;&gt;"",NOT(ISNUMBER($I4998))),"Date of birth is text, not a date",IF(AND($K4998&lt;&gt;"",NOT(ISNUMBER($K4998))),"Contract end is text, not a date","")))))</f>
        <v/>
      </c>
      <c r="AM4998" s="41">
        <f>IF($R4998=0,0,N($L4998)*(1+$Z4998+BonusMonths/12+IF($Q4998=1,0,EOSB))+N($M4998)+(N($L4998)+SI_Gross*N($M4998))*IF($Q4998=1,SI_O,SI_E))</f>
        <v/>
      </c>
      <c r="AN4998" s="41">
        <f>IF($R4998=0,0,(IF($Q4998=1,MedO,MedE+Ticket)+Training)/12)</f>
        <v/>
      </c>
    </row>
    <row r="4999">
      <c r="I4999" s="35" t="n"/>
      <c r="J4999" s="35" t="n"/>
      <c r="K4999" s="35" t="n"/>
      <c r="L4999" s="36" t="n"/>
      <c r="M4999" s="36" t="n"/>
      <c r="P4999" s="37" t="n"/>
      <c r="Q4999" s="38">
        <f>IF($C4999="",0,IF(OR(LOWER(TRIM($G4999))="omani",LOWER(TRIM($G4999))="oman",LOWER(TRIM($G4999))="om",LOWER(TRIM($G4999))="local"),1,0))</f>
        <v/>
      </c>
      <c r="R4999" s="38">
        <f>IF($C4999="",0,IF(OR(ISNUMBER(SEARCH("resign",$N4999)),ISNUMBER(SEARCH("terminat",$N4999)),ISNUMBER(SEARCH("inactive",$N4999)),ISNUMBER(SEARCH("vacan",$N4999)),ISNUMBER(SEARCH("deceased",$N4999)),ISNUMBER(SEARCH("separated",$N4999))),0,1))</f>
        <v/>
      </c>
      <c r="S4999">
        <f>IF(OR($R4999=0,NOT(ISNUMBER($I4999))),"",IFERROR(DATEDIF($I4999,DATE(FY,1,1),"y"),""))</f>
        <v/>
      </c>
      <c r="T4999">
        <f>IF(OR($R4999=0,NOT(ISNUMBER($J4999))),"",IFERROR(DATEDIF($J4999,DATE(FY,1,1),"y"),0))</f>
        <v/>
      </c>
      <c r="U4999" s="38">
        <f>IF(OR($R4999=0,NOT(ISNUMBER($I4999))),0,IF(YEAR($I4999)+IF($Q4999=1,RetAgeO,RetAgeE)=FY,MONTH($I4999),IF(YEAR($I4999)+IF($Q4999=1,RetAgeO,RetAgeE)&lt;FY,1,0)))</f>
        <v/>
      </c>
      <c r="V4999" s="38">
        <f>IF(OR($R4999=0,NOT(ISNUMBER($K4999))),0,IF(YEAR($K4999)=FY,MONTH($K4999),IF(YEAR($K4999)&lt;FY,1,0)))</f>
        <v/>
      </c>
      <c r="W4999" s="38">
        <f>IF($R4999=0,0,MIN(12,IF(AND(ISNUMBER($O4999),$O4999&gt;=1,$O4999&lt;=12),INT($O4999),12),IF(AND(RetireExit="Yes",$U4999&gt;0),$U4999,12),IF(AND(ContractExit="Yes",$V4999&gt;0),$V4999,12)))</f>
        <v/>
      </c>
      <c r="X4999" s="37">
        <f>IF(ISNUMBER($P4999),$P4999,IncPct)</f>
        <v/>
      </c>
      <c r="Y4999" s="39">
        <f>IF($W4999=0,0,MAX(0,MIN($W4999,IncMonth-1))+MAX(0,$W4999-IncMonth+1)*(1+$X4999))</f>
        <v/>
      </c>
      <c r="Z4999" s="40">
        <f>IF($C4999="",0,IFERROR(INDEX(Departments!$B$5:$B$54,MATCH($C4999,Departments!$A$5:$A$54,0)),0))</f>
        <v/>
      </c>
      <c r="AA4999" s="41">
        <f>N($L4999)*$Y4999</f>
        <v/>
      </c>
      <c r="AB4999" s="41">
        <f>N($M4999)*$Y4999</f>
        <v/>
      </c>
      <c r="AC4999" s="41">
        <f>$AA4999*$Z4999</f>
        <v/>
      </c>
      <c r="AD4999" s="41">
        <f>$AA4999*BonusMonths/12</f>
        <v/>
      </c>
      <c r="AE4999" s="41">
        <f>($AA4999+SI_Gross*$AB4999)*IF($Q4999=1,SI_O,SI_E)</f>
        <v/>
      </c>
      <c r="AF4999" s="41">
        <f>IF($Q4999=1,0,$AA4999*EOSB)</f>
        <v/>
      </c>
      <c r="AG4999" s="41">
        <f>$AN4999*$W4999</f>
        <v/>
      </c>
      <c r="AH4999" s="41">
        <f>SUM($AA4999:$AG4999)</f>
        <v/>
      </c>
      <c r="AI4999" s="41">
        <f>12*($AM4999+$AN4999)</f>
        <v/>
      </c>
      <c r="AJ4999" s="41">
        <f>$AM4999*((IncMonth-1)+(13-IncMonth)*(1+$X4999))+12*$AN4999</f>
        <v/>
      </c>
      <c r="AK4999" s="41">
        <f>IF($R4999=1,N($L4999)+N($M4999),0)</f>
        <v/>
      </c>
      <c r="AL4999">
        <f>IF($C4999="","",IF(N($L4999)&lt;=0,"Basic salary missing",IF(ISNA(MATCH($C4999,Departments!$A$5:$A$54,0)),"Department not on Departments sheet",IF(AND($I4999&lt;&gt;"",NOT(ISNUMBER($I4999))),"Date of birth is text, not a date",IF(AND($K4999&lt;&gt;"",NOT(ISNUMBER($K4999))),"Contract end is text, not a date","")))))</f>
        <v/>
      </c>
      <c r="AM4999" s="41">
        <f>IF($R4999=0,0,N($L4999)*(1+$Z4999+BonusMonths/12+IF($Q4999=1,0,EOSB))+N($M4999)+(N($L4999)+SI_Gross*N($M4999))*IF($Q4999=1,SI_O,SI_E))</f>
        <v/>
      </c>
      <c r="AN4999" s="41">
        <f>IF($R4999=0,0,(IF($Q4999=1,MedO,MedE+Ticket)+Training)/12)</f>
        <v/>
      </c>
    </row>
    <row r="5000">
      <c r="I5000" s="35" t="n"/>
      <c r="J5000" s="35" t="n"/>
      <c r="K5000" s="35" t="n"/>
      <c r="L5000" s="36" t="n"/>
      <c r="M5000" s="36" t="n"/>
      <c r="P5000" s="37" t="n"/>
      <c r="Q5000" s="38">
        <f>IF($C5000="",0,IF(OR(LOWER(TRIM($G5000))="omani",LOWER(TRIM($G5000))="oman",LOWER(TRIM($G5000))="om",LOWER(TRIM($G5000))="local"),1,0))</f>
        <v/>
      </c>
      <c r="R5000" s="38">
        <f>IF($C5000="",0,IF(OR(ISNUMBER(SEARCH("resign",$N5000)),ISNUMBER(SEARCH("terminat",$N5000)),ISNUMBER(SEARCH("inactive",$N5000)),ISNUMBER(SEARCH("vacan",$N5000)),ISNUMBER(SEARCH("deceased",$N5000)),ISNUMBER(SEARCH("separated",$N5000))),0,1))</f>
        <v/>
      </c>
      <c r="S5000">
        <f>IF(OR($R5000=0,NOT(ISNUMBER($I5000))),"",IFERROR(DATEDIF($I5000,DATE(FY,1,1),"y"),""))</f>
        <v/>
      </c>
      <c r="T5000">
        <f>IF(OR($R5000=0,NOT(ISNUMBER($J5000))),"",IFERROR(DATEDIF($J5000,DATE(FY,1,1),"y"),0))</f>
        <v/>
      </c>
      <c r="U5000" s="38">
        <f>IF(OR($R5000=0,NOT(ISNUMBER($I5000))),0,IF(YEAR($I5000)+IF($Q5000=1,RetAgeO,RetAgeE)=FY,MONTH($I5000),IF(YEAR($I5000)+IF($Q5000=1,RetAgeO,RetAgeE)&lt;FY,1,0)))</f>
        <v/>
      </c>
      <c r="V5000" s="38">
        <f>IF(OR($R5000=0,NOT(ISNUMBER($K5000))),0,IF(YEAR($K5000)=FY,MONTH($K5000),IF(YEAR($K5000)&lt;FY,1,0)))</f>
        <v/>
      </c>
      <c r="W5000" s="38">
        <f>IF($R5000=0,0,MIN(12,IF(AND(ISNUMBER($O5000),$O5000&gt;=1,$O5000&lt;=12),INT($O5000),12),IF(AND(RetireExit="Yes",$U5000&gt;0),$U5000,12),IF(AND(ContractExit="Yes",$V5000&gt;0),$V5000,12)))</f>
        <v/>
      </c>
      <c r="X5000" s="37">
        <f>IF(ISNUMBER($P5000),$P5000,IncPct)</f>
        <v/>
      </c>
      <c r="Y5000" s="39">
        <f>IF($W5000=0,0,MAX(0,MIN($W5000,IncMonth-1))+MAX(0,$W5000-IncMonth+1)*(1+$X5000))</f>
        <v/>
      </c>
      <c r="Z5000" s="40">
        <f>IF($C5000="",0,IFERROR(INDEX(Departments!$B$5:$B$54,MATCH($C5000,Departments!$A$5:$A$54,0)),0))</f>
        <v/>
      </c>
      <c r="AA5000" s="41">
        <f>N($L5000)*$Y5000</f>
        <v/>
      </c>
      <c r="AB5000" s="41">
        <f>N($M5000)*$Y5000</f>
        <v/>
      </c>
      <c r="AC5000" s="41">
        <f>$AA5000*$Z5000</f>
        <v/>
      </c>
      <c r="AD5000" s="41">
        <f>$AA5000*BonusMonths/12</f>
        <v/>
      </c>
      <c r="AE5000" s="41">
        <f>($AA5000+SI_Gross*$AB5000)*IF($Q5000=1,SI_O,SI_E)</f>
        <v/>
      </c>
      <c r="AF5000" s="41">
        <f>IF($Q5000=1,0,$AA5000*EOSB)</f>
        <v/>
      </c>
      <c r="AG5000" s="41">
        <f>$AN5000*$W5000</f>
        <v/>
      </c>
      <c r="AH5000" s="41">
        <f>SUM($AA5000:$AG5000)</f>
        <v/>
      </c>
      <c r="AI5000" s="41">
        <f>12*($AM5000+$AN5000)</f>
        <v/>
      </c>
      <c r="AJ5000" s="41">
        <f>$AM5000*((IncMonth-1)+(13-IncMonth)*(1+$X5000))+12*$AN5000</f>
        <v/>
      </c>
      <c r="AK5000" s="41">
        <f>IF($R5000=1,N($L5000)+N($M5000),0)</f>
        <v/>
      </c>
      <c r="AL5000">
        <f>IF($C5000="","",IF(N($L5000)&lt;=0,"Basic salary missing",IF(ISNA(MATCH($C5000,Departments!$A$5:$A$54,0)),"Department not on Departments sheet",IF(AND($I5000&lt;&gt;"",NOT(ISNUMBER($I5000))),"Date of birth is text, not a date",IF(AND($K5000&lt;&gt;"",NOT(ISNUMBER($K5000))),"Contract end is text, not a date","")))))</f>
        <v/>
      </c>
      <c r="AM5000" s="41">
        <f>IF($R5000=0,0,N($L5000)*(1+$Z5000+BonusMonths/12+IF($Q5000=1,0,EOSB))+N($M5000)+(N($L5000)+SI_Gross*N($M5000))*IF($Q5000=1,SI_O,SI_E))</f>
        <v/>
      </c>
      <c r="AN5000" s="41">
        <f>IF($R5000=0,0,(IF($Q5000=1,MedO,MedE+Ticket)+Training)/12)</f>
        <v/>
      </c>
    </row>
    <row r="5001">
      <c r="I5001" s="35" t="n"/>
      <c r="J5001" s="35" t="n"/>
      <c r="K5001" s="35" t="n"/>
      <c r="L5001" s="36" t="n"/>
      <c r="M5001" s="36" t="n"/>
      <c r="P5001" s="37" t="n"/>
      <c r="Q5001" s="38">
        <f>IF($C5001="",0,IF(OR(LOWER(TRIM($G5001))="omani",LOWER(TRIM($G5001))="oman",LOWER(TRIM($G5001))="om",LOWER(TRIM($G5001))="local"),1,0))</f>
        <v/>
      </c>
      <c r="R5001" s="38">
        <f>IF($C5001="",0,IF(OR(ISNUMBER(SEARCH("resign",$N5001)),ISNUMBER(SEARCH("terminat",$N5001)),ISNUMBER(SEARCH("inactive",$N5001)),ISNUMBER(SEARCH("vacan",$N5001)),ISNUMBER(SEARCH("deceased",$N5001)),ISNUMBER(SEARCH("separated",$N5001))),0,1))</f>
        <v/>
      </c>
      <c r="S5001">
        <f>IF(OR($R5001=0,NOT(ISNUMBER($I5001))),"",IFERROR(DATEDIF($I5001,DATE(FY,1,1),"y"),""))</f>
        <v/>
      </c>
      <c r="T5001">
        <f>IF(OR($R5001=0,NOT(ISNUMBER($J5001))),"",IFERROR(DATEDIF($J5001,DATE(FY,1,1),"y"),0))</f>
        <v/>
      </c>
      <c r="U5001" s="38">
        <f>IF(OR($R5001=0,NOT(ISNUMBER($I5001))),0,IF(YEAR($I5001)+IF($Q5001=1,RetAgeO,RetAgeE)=FY,MONTH($I5001),IF(YEAR($I5001)+IF($Q5001=1,RetAgeO,RetAgeE)&lt;FY,1,0)))</f>
        <v/>
      </c>
      <c r="V5001" s="38">
        <f>IF(OR($R5001=0,NOT(ISNUMBER($K5001))),0,IF(YEAR($K5001)=FY,MONTH($K5001),IF(YEAR($K5001)&lt;FY,1,0)))</f>
        <v/>
      </c>
      <c r="W5001" s="38">
        <f>IF($R5001=0,0,MIN(12,IF(AND(ISNUMBER($O5001),$O5001&gt;=1,$O5001&lt;=12),INT($O5001),12),IF(AND(RetireExit="Yes",$U5001&gt;0),$U5001,12),IF(AND(ContractExit="Yes",$V5001&gt;0),$V5001,12)))</f>
        <v/>
      </c>
      <c r="X5001" s="37">
        <f>IF(ISNUMBER($P5001),$P5001,IncPct)</f>
        <v/>
      </c>
      <c r="Y5001" s="39">
        <f>IF($W5001=0,0,MAX(0,MIN($W5001,IncMonth-1))+MAX(0,$W5001-IncMonth+1)*(1+$X5001))</f>
        <v/>
      </c>
      <c r="Z5001" s="40">
        <f>IF($C5001="",0,IFERROR(INDEX(Departments!$B$5:$B$54,MATCH($C5001,Departments!$A$5:$A$54,0)),0))</f>
        <v/>
      </c>
      <c r="AA5001" s="41">
        <f>N($L5001)*$Y5001</f>
        <v/>
      </c>
      <c r="AB5001" s="41">
        <f>N($M5001)*$Y5001</f>
        <v/>
      </c>
      <c r="AC5001" s="41">
        <f>$AA5001*$Z5001</f>
        <v/>
      </c>
      <c r="AD5001" s="41">
        <f>$AA5001*BonusMonths/12</f>
        <v/>
      </c>
      <c r="AE5001" s="41">
        <f>($AA5001+SI_Gross*$AB5001)*IF($Q5001=1,SI_O,SI_E)</f>
        <v/>
      </c>
      <c r="AF5001" s="41">
        <f>IF($Q5001=1,0,$AA5001*EOSB)</f>
        <v/>
      </c>
      <c r="AG5001" s="41">
        <f>$AN5001*$W5001</f>
        <v/>
      </c>
      <c r="AH5001" s="41">
        <f>SUM($AA5001:$AG5001)</f>
        <v/>
      </c>
      <c r="AI5001" s="41">
        <f>12*($AM5001+$AN5001)</f>
        <v/>
      </c>
      <c r="AJ5001" s="41">
        <f>$AM5001*((IncMonth-1)+(13-IncMonth)*(1+$X5001))+12*$AN5001</f>
        <v/>
      </c>
      <c r="AK5001" s="41">
        <f>IF($R5001=1,N($L5001)+N($M5001),0)</f>
        <v/>
      </c>
      <c r="AL5001">
        <f>IF($C5001="","",IF(N($L5001)&lt;=0,"Basic salary missing",IF(ISNA(MATCH($C5001,Departments!$A$5:$A$54,0)),"Department not on Departments sheet",IF(AND($I5001&lt;&gt;"",NOT(ISNUMBER($I5001))),"Date of birth is text, not a date",IF(AND($K5001&lt;&gt;"",NOT(ISNUMBER($K5001))),"Contract end is text, not a date","")))))</f>
        <v/>
      </c>
      <c r="AM5001" s="41">
        <f>IF($R5001=0,0,N($L5001)*(1+$Z5001+BonusMonths/12+IF($Q5001=1,0,EOSB))+N($M5001)+(N($L5001)+SI_Gross*N($M5001))*IF($Q5001=1,SI_O,SI_E))</f>
        <v/>
      </c>
      <c r="AN5001" s="41">
        <f>IF($R5001=0,0,(IF($Q5001=1,MedO,MedE+Ticket)+Training)/12)</f>
        <v/>
      </c>
    </row>
  </sheetData>
  <autoFilter ref="A1:AN5001"/>
  <conditionalFormatting sqref="AL2:AL5001">
    <cfRule type="expression" priority="1" dxfId="0">
      <formula>LEN($AL2)&gt;0</formula>
    </cfRule>
  </conditionalFormatting>
  <conditionalFormatting sqref="Q2:AN5001">
    <cfRule type="expression" priority="2" dxfId="3">
      <formula>$C2&lt;&gt;""</formula>
    </cfRule>
  </conditionalFormatting>
  <dataValidations count="1">
    <dataValidation sqref="O2:O5001" showDropDown="0" showInputMessage="0" showErrorMessage="1" allowBlank="1" error="Enter a month number from 1 to 12, or leave blank." type="whole" operator="between">
      <formula1>1</formula1>
      <formula2>12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13" customWidth="1" min="4" max="4"/>
    <col width="9" customWidth="1" min="5" max="5"/>
    <col width="10" customWidth="1" min="6" max="6"/>
    <col width="12" customWidth="1" min="7" max="7"/>
    <col width="12" customWidth="1" min="8" max="8"/>
    <col width="30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6" customHeight="1">
      <c r="A1" s="1" t="inlineStr">
        <is>
          <t>Plan: new hires and other exits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Positions not yet in the Data sheet (hires) and leavers who are not named there (attrition). Month = start month for a hire, last month on payroll for an exit.</t>
        </is>
      </c>
    </row>
    <row r="3">
      <c r="A3" s="13" t="inlineStr">
        <is>
          <t>Plan checks:</t>
        </is>
      </c>
      <c r="B3" s="42">
        <f>IF(SUMPRODUCT((Plan!$A$5:$A$304&lt;&gt;"")*((Plan!$B$5:$B$304="")+(Plan!$D$5:$D$304="")+(N(+Plan!$E$5:$E$304)=0)))&gt;0,"Some plan lines are missing department, nationality or number","All plan lines complete")</f>
        <v/>
      </c>
    </row>
    <row r="4" ht="58" customHeight="1">
      <c r="A4" s="11" t="inlineStr">
        <is>
          <t>Type (Hire / Exit)</t>
        </is>
      </c>
      <c r="B4" s="11" t="inlineStr">
        <is>
          <t>Department</t>
        </is>
      </c>
      <c r="C4" s="11" t="inlineStr">
        <is>
          <t>Position</t>
        </is>
      </c>
      <c r="D4" s="11" t="inlineStr">
        <is>
          <t>Nationality</t>
        </is>
      </c>
      <c r="E4" s="11" t="inlineStr">
        <is>
          <t>Number</t>
        </is>
      </c>
      <c r="F4" s="11" t="inlineStr">
        <is>
          <t>Month (1-12)</t>
        </is>
      </c>
      <c r="G4" s="11" t="inlineStr">
        <is>
          <t>Basic (OMR / month)</t>
        </is>
      </c>
      <c r="H4" s="11" t="inlineStr">
        <is>
          <t>Allowances (OMR / month)</t>
        </is>
      </c>
      <c r="I4" s="11" t="inlineStr">
        <is>
          <t>Reason / request reference</t>
        </is>
      </c>
      <c r="J4" s="20" t="inlineStr">
        <is>
          <t>Omani (1/0)</t>
        </is>
      </c>
      <c r="K4" s="20" t="inlineStr">
        <is>
          <t>Sign</t>
        </is>
      </c>
      <c r="L4" s="20" t="inlineStr">
        <is>
          <t>First month affected</t>
        </is>
      </c>
      <c r="M4" s="20" t="inlineStr">
        <is>
          <t>Last month affected</t>
        </is>
      </c>
      <c r="N4" s="20" t="inlineStr">
        <is>
          <t>Paid months per head incl. increment</t>
        </is>
      </c>
      <c r="O4" s="20" t="inlineStr">
        <is>
          <t>Department overtime %</t>
        </is>
      </c>
      <c r="P4" s="20" t="inlineStr">
        <is>
          <t>Months affected</t>
        </is>
      </c>
      <c r="Q4" s="20" t="inlineStr">
        <is>
          <t>Cost per head (OMR)</t>
        </is>
      </c>
      <c r="R4" s="20" t="inlineStr">
        <is>
          <t>Recruitment (OMR)</t>
        </is>
      </c>
      <c r="S4" s="20" t="inlineStr">
        <is>
          <t>Total effect (OMR)</t>
        </is>
      </c>
      <c r="T4" s="20" t="inlineStr">
        <is>
          <t>Heads effect</t>
        </is>
      </c>
      <c r="U4" s="20" t="inlineStr">
        <is>
          <t>Monthly cost rate per head (OMR)</t>
        </is>
      </c>
      <c r="V4" s="20" t="inlineStr">
        <is>
          <t>Monthly per-head costs (OMR)</t>
        </is>
      </c>
    </row>
    <row r="5">
      <c r="A5" s="12" t="n"/>
      <c r="B5" s="12" t="n"/>
      <c r="C5" s="12" t="n"/>
      <c r="D5" s="12" t="n"/>
      <c r="E5" s="12" t="n"/>
      <c r="F5" s="12" t="n"/>
      <c r="G5" s="43" t="n"/>
      <c r="H5" s="43" t="n"/>
      <c r="I5" s="12" t="n"/>
      <c r="J5" s="44">
        <f>IF($D5="Omani",1,0)</f>
        <v/>
      </c>
      <c r="K5" s="44">
        <f>IF($A5="Hire",1,IF($A5="Exit",-1,0))</f>
        <v/>
      </c>
      <c r="L5" s="44">
        <f>IF($K5=1,MAX(1,N($F5)),IF($K5=-1,N($F5)+1,13))</f>
        <v/>
      </c>
      <c r="M5" s="44">
        <f>12</f>
        <v/>
      </c>
      <c r="N5" s="45">
        <f>MAX(0,MIN($M5,IncMonth-1)-$L5+1)+MAX(0,$M5-MAX($L5,IncMonth)+1)*(1+IncPct)</f>
        <v/>
      </c>
      <c r="O5" s="46">
        <f>IF($B5="",0,IFERROR(INDEX(Departments!$B$5:$B$54,MATCH($B5,Departments!$A$5:$A$54,0)),0))</f>
        <v/>
      </c>
      <c r="P5" s="44">
        <f>MAX(0,$M5-$L5+1)</f>
        <v/>
      </c>
      <c r="Q5" s="47">
        <f>$U5*$N5+$V5*$P5</f>
        <v/>
      </c>
      <c r="R5" s="47">
        <f>IF($K5=1,N($E5)*IF($J5=1,RecO,RecE),0)</f>
        <v/>
      </c>
      <c r="S5" s="47">
        <f>$K5*N($E5)*$Q5+$R5</f>
        <v/>
      </c>
      <c r="T5" s="44">
        <f>$K5*N($E5)</f>
        <v/>
      </c>
      <c r="U5" s="47">
        <f>N($G5)*(1+$O5+BonusMonths/12+IF($J5=1,0,EOSB))+N($H5)+(N($G5)+SI_Gross*N($H5))*IF($J5=1,SI_O,SI_E)</f>
        <v/>
      </c>
      <c r="V5" s="47">
        <f>(IF($J5=1,MedO,MedE+Ticket)+Training)/12</f>
        <v/>
      </c>
    </row>
    <row r="6">
      <c r="A6" s="12" t="n"/>
      <c r="B6" s="12" t="n"/>
      <c r="C6" s="12" t="n"/>
      <c r="D6" s="12" t="n"/>
      <c r="E6" s="12" t="n"/>
      <c r="F6" s="12" t="n"/>
      <c r="G6" s="43" t="n"/>
      <c r="H6" s="43" t="n"/>
      <c r="I6" s="12" t="n"/>
      <c r="J6" s="44">
        <f>IF($D6="Omani",1,0)</f>
        <v/>
      </c>
      <c r="K6" s="44">
        <f>IF($A6="Hire",1,IF($A6="Exit",-1,0))</f>
        <v/>
      </c>
      <c r="L6" s="44">
        <f>IF($K6=1,MAX(1,N($F6)),IF($K6=-1,N($F6)+1,13))</f>
        <v/>
      </c>
      <c r="M6" s="44">
        <f>12</f>
        <v/>
      </c>
      <c r="N6" s="45">
        <f>MAX(0,MIN($M6,IncMonth-1)-$L6+1)+MAX(0,$M6-MAX($L6,IncMonth)+1)*(1+IncPct)</f>
        <v/>
      </c>
      <c r="O6" s="46">
        <f>IF($B6="",0,IFERROR(INDEX(Departments!$B$5:$B$54,MATCH($B6,Departments!$A$5:$A$54,0)),0))</f>
        <v/>
      </c>
      <c r="P6" s="44">
        <f>MAX(0,$M6-$L6+1)</f>
        <v/>
      </c>
      <c r="Q6" s="47">
        <f>$U6*$N6+$V6*$P6</f>
        <v/>
      </c>
      <c r="R6" s="47">
        <f>IF($K6=1,N($E6)*IF($J6=1,RecO,RecE),0)</f>
        <v/>
      </c>
      <c r="S6" s="47">
        <f>$K6*N($E6)*$Q6+$R6</f>
        <v/>
      </c>
      <c r="T6" s="44">
        <f>$K6*N($E6)</f>
        <v/>
      </c>
      <c r="U6" s="47">
        <f>N($G6)*(1+$O6+BonusMonths/12+IF($J6=1,0,EOSB))+N($H6)+(N($G6)+SI_Gross*N($H6))*IF($J6=1,SI_O,SI_E)</f>
        <v/>
      </c>
      <c r="V6" s="47">
        <f>(IF($J6=1,MedO,MedE+Ticket)+Training)/12</f>
        <v/>
      </c>
    </row>
    <row r="7">
      <c r="A7" s="12" t="n"/>
      <c r="B7" s="12" t="n"/>
      <c r="C7" s="12" t="n"/>
      <c r="D7" s="12" t="n"/>
      <c r="E7" s="12" t="n"/>
      <c r="F7" s="12" t="n"/>
      <c r="G7" s="43" t="n"/>
      <c r="H7" s="43" t="n"/>
      <c r="I7" s="12" t="n"/>
      <c r="J7" s="44">
        <f>IF($D7="Omani",1,0)</f>
        <v/>
      </c>
      <c r="K7" s="44">
        <f>IF($A7="Hire",1,IF($A7="Exit",-1,0))</f>
        <v/>
      </c>
      <c r="L7" s="44">
        <f>IF($K7=1,MAX(1,N($F7)),IF($K7=-1,N($F7)+1,13))</f>
        <v/>
      </c>
      <c r="M7" s="44">
        <f>12</f>
        <v/>
      </c>
      <c r="N7" s="45">
        <f>MAX(0,MIN($M7,IncMonth-1)-$L7+1)+MAX(0,$M7-MAX($L7,IncMonth)+1)*(1+IncPct)</f>
        <v/>
      </c>
      <c r="O7" s="46">
        <f>IF($B7="",0,IFERROR(INDEX(Departments!$B$5:$B$54,MATCH($B7,Departments!$A$5:$A$54,0)),0))</f>
        <v/>
      </c>
      <c r="P7" s="44">
        <f>MAX(0,$M7-$L7+1)</f>
        <v/>
      </c>
      <c r="Q7" s="47">
        <f>$U7*$N7+$V7*$P7</f>
        <v/>
      </c>
      <c r="R7" s="47">
        <f>IF($K7=1,N($E7)*IF($J7=1,RecO,RecE),0)</f>
        <v/>
      </c>
      <c r="S7" s="47">
        <f>$K7*N($E7)*$Q7+$R7</f>
        <v/>
      </c>
      <c r="T7" s="44">
        <f>$K7*N($E7)</f>
        <v/>
      </c>
      <c r="U7" s="47">
        <f>N($G7)*(1+$O7+BonusMonths/12+IF($J7=1,0,EOSB))+N($H7)+(N($G7)+SI_Gross*N($H7))*IF($J7=1,SI_O,SI_E)</f>
        <v/>
      </c>
      <c r="V7" s="47">
        <f>(IF($J7=1,MedO,MedE+Ticket)+Training)/12</f>
        <v/>
      </c>
    </row>
    <row r="8">
      <c r="A8" s="12" t="n"/>
      <c r="B8" s="12" t="n"/>
      <c r="C8" s="12" t="n"/>
      <c r="D8" s="12" t="n"/>
      <c r="E8" s="12" t="n"/>
      <c r="F8" s="12" t="n"/>
      <c r="G8" s="43" t="n"/>
      <c r="H8" s="43" t="n"/>
      <c r="I8" s="12" t="n"/>
      <c r="J8" s="44">
        <f>IF($D8="Omani",1,0)</f>
        <v/>
      </c>
      <c r="K8" s="44">
        <f>IF($A8="Hire",1,IF($A8="Exit",-1,0))</f>
        <v/>
      </c>
      <c r="L8" s="44">
        <f>IF($K8=1,MAX(1,N($F8)),IF($K8=-1,N($F8)+1,13))</f>
        <v/>
      </c>
      <c r="M8" s="44">
        <f>12</f>
        <v/>
      </c>
      <c r="N8" s="45">
        <f>MAX(0,MIN($M8,IncMonth-1)-$L8+1)+MAX(0,$M8-MAX($L8,IncMonth)+1)*(1+IncPct)</f>
        <v/>
      </c>
      <c r="O8" s="46">
        <f>IF($B8="",0,IFERROR(INDEX(Departments!$B$5:$B$54,MATCH($B8,Departments!$A$5:$A$54,0)),0))</f>
        <v/>
      </c>
      <c r="P8" s="44">
        <f>MAX(0,$M8-$L8+1)</f>
        <v/>
      </c>
      <c r="Q8" s="47">
        <f>$U8*$N8+$V8*$P8</f>
        <v/>
      </c>
      <c r="R8" s="47">
        <f>IF($K8=1,N($E8)*IF($J8=1,RecO,RecE),0)</f>
        <v/>
      </c>
      <c r="S8" s="47">
        <f>$K8*N($E8)*$Q8+$R8</f>
        <v/>
      </c>
      <c r="T8" s="44">
        <f>$K8*N($E8)</f>
        <v/>
      </c>
      <c r="U8" s="47">
        <f>N($G8)*(1+$O8+BonusMonths/12+IF($J8=1,0,EOSB))+N($H8)+(N($G8)+SI_Gross*N($H8))*IF($J8=1,SI_O,SI_E)</f>
        <v/>
      </c>
      <c r="V8" s="47">
        <f>(IF($J8=1,MedO,MedE+Ticket)+Training)/12</f>
        <v/>
      </c>
    </row>
    <row r="9">
      <c r="A9" s="12" t="n"/>
      <c r="B9" s="12" t="n"/>
      <c r="C9" s="12" t="n"/>
      <c r="D9" s="12" t="n"/>
      <c r="E9" s="12" t="n"/>
      <c r="F9" s="12" t="n"/>
      <c r="G9" s="43" t="n"/>
      <c r="H9" s="43" t="n"/>
      <c r="I9" s="12" t="n"/>
      <c r="J9" s="44">
        <f>IF($D9="Omani",1,0)</f>
        <v/>
      </c>
      <c r="K9" s="44">
        <f>IF($A9="Hire",1,IF($A9="Exit",-1,0))</f>
        <v/>
      </c>
      <c r="L9" s="44">
        <f>IF($K9=1,MAX(1,N($F9)),IF($K9=-1,N($F9)+1,13))</f>
        <v/>
      </c>
      <c r="M9" s="44">
        <f>12</f>
        <v/>
      </c>
      <c r="N9" s="45">
        <f>MAX(0,MIN($M9,IncMonth-1)-$L9+1)+MAX(0,$M9-MAX($L9,IncMonth)+1)*(1+IncPct)</f>
        <v/>
      </c>
      <c r="O9" s="46">
        <f>IF($B9="",0,IFERROR(INDEX(Departments!$B$5:$B$54,MATCH($B9,Departments!$A$5:$A$54,0)),0))</f>
        <v/>
      </c>
      <c r="P9" s="44">
        <f>MAX(0,$M9-$L9+1)</f>
        <v/>
      </c>
      <c r="Q9" s="47">
        <f>$U9*$N9+$V9*$P9</f>
        <v/>
      </c>
      <c r="R9" s="47">
        <f>IF($K9=1,N($E9)*IF($J9=1,RecO,RecE),0)</f>
        <v/>
      </c>
      <c r="S9" s="47">
        <f>$K9*N($E9)*$Q9+$R9</f>
        <v/>
      </c>
      <c r="T9" s="44">
        <f>$K9*N($E9)</f>
        <v/>
      </c>
      <c r="U9" s="47">
        <f>N($G9)*(1+$O9+BonusMonths/12+IF($J9=1,0,EOSB))+N($H9)+(N($G9)+SI_Gross*N($H9))*IF($J9=1,SI_O,SI_E)</f>
        <v/>
      </c>
      <c r="V9" s="47">
        <f>(IF($J9=1,MedO,MedE+Ticket)+Training)/12</f>
        <v/>
      </c>
    </row>
    <row r="10">
      <c r="A10" s="12" t="n"/>
      <c r="B10" s="12" t="n"/>
      <c r="C10" s="12" t="n"/>
      <c r="D10" s="12" t="n"/>
      <c r="E10" s="12" t="n"/>
      <c r="F10" s="12" t="n"/>
      <c r="G10" s="43" t="n"/>
      <c r="H10" s="43" t="n"/>
      <c r="I10" s="12" t="n"/>
      <c r="J10" s="44">
        <f>IF($D10="Omani",1,0)</f>
        <v/>
      </c>
      <c r="K10" s="44">
        <f>IF($A10="Hire",1,IF($A10="Exit",-1,0))</f>
        <v/>
      </c>
      <c r="L10" s="44">
        <f>IF($K10=1,MAX(1,N($F10)),IF($K10=-1,N($F10)+1,13))</f>
        <v/>
      </c>
      <c r="M10" s="44">
        <f>12</f>
        <v/>
      </c>
      <c r="N10" s="45">
        <f>MAX(0,MIN($M10,IncMonth-1)-$L10+1)+MAX(0,$M10-MAX($L10,IncMonth)+1)*(1+IncPct)</f>
        <v/>
      </c>
      <c r="O10" s="46">
        <f>IF($B10="",0,IFERROR(INDEX(Departments!$B$5:$B$54,MATCH($B10,Departments!$A$5:$A$54,0)),0))</f>
        <v/>
      </c>
      <c r="P10" s="44">
        <f>MAX(0,$M10-$L10+1)</f>
        <v/>
      </c>
      <c r="Q10" s="47">
        <f>$U10*$N10+$V10*$P10</f>
        <v/>
      </c>
      <c r="R10" s="47">
        <f>IF($K10=1,N($E10)*IF($J10=1,RecO,RecE),0)</f>
        <v/>
      </c>
      <c r="S10" s="47">
        <f>$K10*N($E10)*$Q10+$R10</f>
        <v/>
      </c>
      <c r="T10" s="44">
        <f>$K10*N($E10)</f>
        <v/>
      </c>
      <c r="U10" s="47">
        <f>N($G10)*(1+$O10+BonusMonths/12+IF($J10=1,0,EOSB))+N($H10)+(N($G10)+SI_Gross*N($H10))*IF($J10=1,SI_O,SI_E)</f>
        <v/>
      </c>
      <c r="V10" s="47">
        <f>(IF($J10=1,MedO,MedE+Ticket)+Training)/12</f>
        <v/>
      </c>
    </row>
    <row r="11">
      <c r="A11" s="12" t="n"/>
      <c r="B11" s="12" t="n"/>
      <c r="C11" s="12" t="n"/>
      <c r="D11" s="12" t="n"/>
      <c r="E11" s="12" t="n"/>
      <c r="F11" s="12" t="n"/>
      <c r="G11" s="43" t="n"/>
      <c r="H11" s="43" t="n"/>
      <c r="I11" s="12" t="n"/>
      <c r="J11" s="44">
        <f>IF($D11="Omani",1,0)</f>
        <v/>
      </c>
      <c r="K11" s="44">
        <f>IF($A11="Hire",1,IF($A11="Exit",-1,0))</f>
        <v/>
      </c>
      <c r="L11" s="44">
        <f>IF($K11=1,MAX(1,N($F11)),IF($K11=-1,N($F11)+1,13))</f>
        <v/>
      </c>
      <c r="M11" s="44">
        <f>12</f>
        <v/>
      </c>
      <c r="N11" s="45">
        <f>MAX(0,MIN($M11,IncMonth-1)-$L11+1)+MAX(0,$M11-MAX($L11,IncMonth)+1)*(1+IncPct)</f>
        <v/>
      </c>
      <c r="O11" s="46">
        <f>IF($B11="",0,IFERROR(INDEX(Departments!$B$5:$B$54,MATCH($B11,Departments!$A$5:$A$54,0)),0))</f>
        <v/>
      </c>
      <c r="P11" s="44">
        <f>MAX(0,$M11-$L11+1)</f>
        <v/>
      </c>
      <c r="Q11" s="47">
        <f>$U11*$N11+$V11*$P11</f>
        <v/>
      </c>
      <c r="R11" s="47">
        <f>IF($K11=1,N($E11)*IF($J11=1,RecO,RecE),0)</f>
        <v/>
      </c>
      <c r="S11" s="47">
        <f>$K11*N($E11)*$Q11+$R11</f>
        <v/>
      </c>
      <c r="T11" s="44">
        <f>$K11*N($E11)</f>
        <v/>
      </c>
      <c r="U11" s="47">
        <f>N($G11)*(1+$O11+BonusMonths/12+IF($J11=1,0,EOSB))+N($H11)+(N($G11)+SI_Gross*N($H11))*IF($J11=1,SI_O,SI_E)</f>
        <v/>
      </c>
      <c r="V11" s="47">
        <f>(IF($J11=1,MedO,MedE+Ticket)+Training)/12</f>
        <v/>
      </c>
    </row>
    <row r="12">
      <c r="A12" s="12" t="n"/>
      <c r="B12" s="12" t="n"/>
      <c r="C12" s="12" t="n"/>
      <c r="D12" s="12" t="n"/>
      <c r="E12" s="12" t="n"/>
      <c r="F12" s="12" t="n"/>
      <c r="G12" s="43" t="n"/>
      <c r="H12" s="43" t="n"/>
      <c r="I12" s="12" t="n"/>
      <c r="J12" s="44">
        <f>IF($D12="Omani",1,0)</f>
        <v/>
      </c>
      <c r="K12" s="44">
        <f>IF($A12="Hire",1,IF($A12="Exit",-1,0))</f>
        <v/>
      </c>
      <c r="L12" s="44">
        <f>IF($K12=1,MAX(1,N($F12)),IF($K12=-1,N($F12)+1,13))</f>
        <v/>
      </c>
      <c r="M12" s="44">
        <f>12</f>
        <v/>
      </c>
      <c r="N12" s="45">
        <f>MAX(0,MIN($M12,IncMonth-1)-$L12+1)+MAX(0,$M12-MAX($L12,IncMonth)+1)*(1+IncPct)</f>
        <v/>
      </c>
      <c r="O12" s="46">
        <f>IF($B12="",0,IFERROR(INDEX(Departments!$B$5:$B$54,MATCH($B12,Departments!$A$5:$A$54,0)),0))</f>
        <v/>
      </c>
      <c r="P12" s="44">
        <f>MAX(0,$M12-$L12+1)</f>
        <v/>
      </c>
      <c r="Q12" s="47">
        <f>$U12*$N12+$V12*$P12</f>
        <v/>
      </c>
      <c r="R12" s="47">
        <f>IF($K12=1,N($E12)*IF($J12=1,RecO,RecE),0)</f>
        <v/>
      </c>
      <c r="S12" s="47">
        <f>$K12*N($E12)*$Q12+$R12</f>
        <v/>
      </c>
      <c r="T12" s="44">
        <f>$K12*N($E12)</f>
        <v/>
      </c>
      <c r="U12" s="47">
        <f>N($G12)*(1+$O12+BonusMonths/12+IF($J12=1,0,EOSB))+N($H12)+(N($G12)+SI_Gross*N($H12))*IF($J12=1,SI_O,SI_E)</f>
        <v/>
      </c>
      <c r="V12" s="47">
        <f>(IF($J12=1,MedO,MedE+Ticket)+Training)/12</f>
        <v/>
      </c>
    </row>
    <row r="13">
      <c r="A13" s="12" t="n"/>
      <c r="B13" s="12" t="n"/>
      <c r="C13" s="12" t="n"/>
      <c r="D13" s="12" t="n"/>
      <c r="E13" s="12" t="n"/>
      <c r="F13" s="12" t="n"/>
      <c r="G13" s="43" t="n"/>
      <c r="H13" s="43" t="n"/>
      <c r="I13" s="12" t="n"/>
      <c r="J13" s="44">
        <f>IF($D13="Omani",1,0)</f>
        <v/>
      </c>
      <c r="K13" s="44">
        <f>IF($A13="Hire",1,IF($A13="Exit",-1,0))</f>
        <v/>
      </c>
      <c r="L13" s="44">
        <f>IF($K13=1,MAX(1,N($F13)),IF($K13=-1,N($F13)+1,13))</f>
        <v/>
      </c>
      <c r="M13" s="44">
        <f>12</f>
        <v/>
      </c>
      <c r="N13" s="45">
        <f>MAX(0,MIN($M13,IncMonth-1)-$L13+1)+MAX(0,$M13-MAX($L13,IncMonth)+1)*(1+IncPct)</f>
        <v/>
      </c>
      <c r="O13" s="46">
        <f>IF($B13="",0,IFERROR(INDEX(Departments!$B$5:$B$54,MATCH($B13,Departments!$A$5:$A$54,0)),0))</f>
        <v/>
      </c>
      <c r="P13" s="44">
        <f>MAX(0,$M13-$L13+1)</f>
        <v/>
      </c>
      <c r="Q13" s="47">
        <f>$U13*$N13+$V13*$P13</f>
        <v/>
      </c>
      <c r="R13" s="47">
        <f>IF($K13=1,N($E13)*IF($J13=1,RecO,RecE),0)</f>
        <v/>
      </c>
      <c r="S13" s="47">
        <f>$K13*N($E13)*$Q13+$R13</f>
        <v/>
      </c>
      <c r="T13" s="44">
        <f>$K13*N($E13)</f>
        <v/>
      </c>
      <c r="U13" s="47">
        <f>N($G13)*(1+$O13+BonusMonths/12+IF($J13=1,0,EOSB))+N($H13)+(N($G13)+SI_Gross*N($H13))*IF($J13=1,SI_O,SI_E)</f>
        <v/>
      </c>
      <c r="V13" s="47">
        <f>(IF($J13=1,MedO,MedE+Ticket)+Training)/12</f>
        <v/>
      </c>
    </row>
    <row r="14">
      <c r="A14" s="12" t="n"/>
      <c r="B14" s="12" t="n"/>
      <c r="C14" s="12" t="n"/>
      <c r="D14" s="12" t="n"/>
      <c r="E14" s="12" t="n"/>
      <c r="F14" s="12" t="n"/>
      <c r="G14" s="43" t="n"/>
      <c r="H14" s="43" t="n"/>
      <c r="I14" s="12" t="n"/>
      <c r="J14" s="44">
        <f>IF($D14="Omani",1,0)</f>
        <v/>
      </c>
      <c r="K14" s="44">
        <f>IF($A14="Hire",1,IF($A14="Exit",-1,0))</f>
        <v/>
      </c>
      <c r="L14" s="44">
        <f>IF($K14=1,MAX(1,N($F14)),IF($K14=-1,N($F14)+1,13))</f>
        <v/>
      </c>
      <c r="M14" s="44">
        <f>12</f>
        <v/>
      </c>
      <c r="N14" s="45">
        <f>MAX(0,MIN($M14,IncMonth-1)-$L14+1)+MAX(0,$M14-MAX($L14,IncMonth)+1)*(1+IncPct)</f>
        <v/>
      </c>
      <c r="O14" s="46">
        <f>IF($B14="",0,IFERROR(INDEX(Departments!$B$5:$B$54,MATCH($B14,Departments!$A$5:$A$54,0)),0))</f>
        <v/>
      </c>
      <c r="P14" s="44">
        <f>MAX(0,$M14-$L14+1)</f>
        <v/>
      </c>
      <c r="Q14" s="47">
        <f>$U14*$N14+$V14*$P14</f>
        <v/>
      </c>
      <c r="R14" s="47">
        <f>IF($K14=1,N($E14)*IF($J14=1,RecO,RecE),0)</f>
        <v/>
      </c>
      <c r="S14" s="47">
        <f>$K14*N($E14)*$Q14+$R14</f>
        <v/>
      </c>
      <c r="T14" s="44">
        <f>$K14*N($E14)</f>
        <v/>
      </c>
      <c r="U14" s="47">
        <f>N($G14)*(1+$O14+BonusMonths/12+IF($J14=1,0,EOSB))+N($H14)+(N($G14)+SI_Gross*N($H14))*IF($J14=1,SI_O,SI_E)</f>
        <v/>
      </c>
      <c r="V14" s="47">
        <f>(IF($J14=1,MedO,MedE+Ticket)+Training)/12</f>
        <v/>
      </c>
    </row>
    <row r="15">
      <c r="A15" s="12" t="n"/>
      <c r="B15" s="12" t="n"/>
      <c r="C15" s="12" t="n"/>
      <c r="D15" s="12" t="n"/>
      <c r="E15" s="12" t="n"/>
      <c r="F15" s="12" t="n"/>
      <c r="G15" s="43" t="n"/>
      <c r="H15" s="43" t="n"/>
      <c r="I15" s="12" t="n"/>
      <c r="J15" s="44">
        <f>IF($D15="Omani",1,0)</f>
        <v/>
      </c>
      <c r="K15" s="44">
        <f>IF($A15="Hire",1,IF($A15="Exit",-1,0))</f>
        <v/>
      </c>
      <c r="L15" s="44">
        <f>IF($K15=1,MAX(1,N($F15)),IF($K15=-1,N($F15)+1,13))</f>
        <v/>
      </c>
      <c r="M15" s="44">
        <f>12</f>
        <v/>
      </c>
      <c r="N15" s="45">
        <f>MAX(0,MIN($M15,IncMonth-1)-$L15+1)+MAX(0,$M15-MAX($L15,IncMonth)+1)*(1+IncPct)</f>
        <v/>
      </c>
      <c r="O15" s="46">
        <f>IF($B15="",0,IFERROR(INDEX(Departments!$B$5:$B$54,MATCH($B15,Departments!$A$5:$A$54,0)),0))</f>
        <v/>
      </c>
      <c r="P15" s="44">
        <f>MAX(0,$M15-$L15+1)</f>
        <v/>
      </c>
      <c r="Q15" s="47">
        <f>$U15*$N15+$V15*$P15</f>
        <v/>
      </c>
      <c r="R15" s="47">
        <f>IF($K15=1,N($E15)*IF($J15=1,RecO,RecE),0)</f>
        <v/>
      </c>
      <c r="S15" s="47">
        <f>$K15*N($E15)*$Q15+$R15</f>
        <v/>
      </c>
      <c r="T15" s="44">
        <f>$K15*N($E15)</f>
        <v/>
      </c>
      <c r="U15" s="47">
        <f>N($G15)*(1+$O15+BonusMonths/12+IF($J15=1,0,EOSB))+N($H15)+(N($G15)+SI_Gross*N($H15))*IF($J15=1,SI_O,SI_E)</f>
        <v/>
      </c>
      <c r="V15" s="47">
        <f>(IF($J15=1,MedO,MedE+Ticket)+Training)/12</f>
        <v/>
      </c>
    </row>
    <row r="16">
      <c r="A16" s="12" t="n"/>
      <c r="B16" s="12" t="n"/>
      <c r="C16" s="12" t="n"/>
      <c r="D16" s="12" t="n"/>
      <c r="E16" s="12" t="n"/>
      <c r="F16" s="12" t="n"/>
      <c r="G16" s="43" t="n"/>
      <c r="H16" s="43" t="n"/>
      <c r="I16" s="12" t="n"/>
      <c r="J16" s="44">
        <f>IF($D16="Omani",1,0)</f>
        <v/>
      </c>
      <c r="K16" s="44">
        <f>IF($A16="Hire",1,IF($A16="Exit",-1,0))</f>
        <v/>
      </c>
      <c r="L16" s="44">
        <f>IF($K16=1,MAX(1,N($F16)),IF($K16=-1,N($F16)+1,13))</f>
        <v/>
      </c>
      <c r="M16" s="44">
        <f>12</f>
        <v/>
      </c>
      <c r="N16" s="45">
        <f>MAX(0,MIN($M16,IncMonth-1)-$L16+1)+MAX(0,$M16-MAX($L16,IncMonth)+1)*(1+IncPct)</f>
        <v/>
      </c>
      <c r="O16" s="46">
        <f>IF($B16="",0,IFERROR(INDEX(Departments!$B$5:$B$54,MATCH($B16,Departments!$A$5:$A$54,0)),0))</f>
        <v/>
      </c>
      <c r="P16" s="44">
        <f>MAX(0,$M16-$L16+1)</f>
        <v/>
      </c>
      <c r="Q16" s="47">
        <f>$U16*$N16+$V16*$P16</f>
        <v/>
      </c>
      <c r="R16" s="47">
        <f>IF($K16=1,N($E16)*IF($J16=1,RecO,RecE),0)</f>
        <v/>
      </c>
      <c r="S16" s="47">
        <f>$K16*N($E16)*$Q16+$R16</f>
        <v/>
      </c>
      <c r="T16" s="44">
        <f>$K16*N($E16)</f>
        <v/>
      </c>
      <c r="U16" s="47">
        <f>N($G16)*(1+$O16+BonusMonths/12+IF($J16=1,0,EOSB))+N($H16)+(N($G16)+SI_Gross*N($H16))*IF($J16=1,SI_O,SI_E)</f>
        <v/>
      </c>
      <c r="V16" s="47">
        <f>(IF($J16=1,MedO,MedE+Ticket)+Training)/12</f>
        <v/>
      </c>
    </row>
    <row r="17">
      <c r="A17" s="12" t="n"/>
      <c r="B17" s="12" t="n"/>
      <c r="C17" s="12" t="n"/>
      <c r="D17" s="12" t="n"/>
      <c r="E17" s="12" t="n"/>
      <c r="F17" s="12" t="n"/>
      <c r="G17" s="43" t="n"/>
      <c r="H17" s="43" t="n"/>
      <c r="I17" s="12" t="n"/>
      <c r="J17" s="44">
        <f>IF($D17="Omani",1,0)</f>
        <v/>
      </c>
      <c r="K17" s="44">
        <f>IF($A17="Hire",1,IF($A17="Exit",-1,0))</f>
        <v/>
      </c>
      <c r="L17" s="44">
        <f>IF($K17=1,MAX(1,N($F17)),IF($K17=-1,N($F17)+1,13))</f>
        <v/>
      </c>
      <c r="M17" s="44">
        <f>12</f>
        <v/>
      </c>
      <c r="N17" s="45">
        <f>MAX(0,MIN($M17,IncMonth-1)-$L17+1)+MAX(0,$M17-MAX($L17,IncMonth)+1)*(1+IncPct)</f>
        <v/>
      </c>
      <c r="O17" s="46">
        <f>IF($B17="",0,IFERROR(INDEX(Departments!$B$5:$B$54,MATCH($B17,Departments!$A$5:$A$54,0)),0))</f>
        <v/>
      </c>
      <c r="P17" s="44">
        <f>MAX(0,$M17-$L17+1)</f>
        <v/>
      </c>
      <c r="Q17" s="47">
        <f>$U17*$N17+$V17*$P17</f>
        <v/>
      </c>
      <c r="R17" s="47">
        <f>IF($K17=1,N($E17)*IF($J17=1,RecO,RecE),0)</f>
        <v/>
      </c>
      <c r="S17" s="47">
        <f>$K17*N($E17)*$Q17+$R17</f>
        <v/>
      </c>
      <c r="T17" s="44">
        <f>$K17*N($E17)</f>
        <v/>
      </c>
      <c r="U17" s="47">
        <f>N($G17)*(1+$O17+BonusMonths/12+IF($J17=1,0,EOSB))+N($H17)+(N($G17)+SI_Gross*N($H17))*IF($J17=1,SI_O,SI_E)</f>
        <v/>
      </c>
      <c r="V17" s="47">
        <f>(IF($J17=1,MedO,MedE+Ticket)+Training)/12</f>
        <v/>
      </c>
    </row>
    <row r="18">
      <c r="A18" s="12" t="n"/>
      <c r="B18" s="12" t="n"/>
      <c r="C18" s="12" t="n"/>
      <c r="D18" s="12" t="n"/>
      <c r="E18" s="12" t="n"/>
      <c r="F18" s="12" t="n"/>
      <c r="G18" s="43" t="n"/>
      <c r="H18" s="43" t="n"/>
      <c r="I18" s="12" t="n"/>
      <c r="J18" s="44">
        <f>IF($D18="Omani",1,0)</f>
        <v/>
      </c>
      <c r="K18" s="44">
        <f>IF($A18="Hire",1,IF($A18="Exit",-1,0))</f>
        <v/>
      </c>
      <c r="L18" s="44">
        <f>IF($K18=1,MAX(1,N($F18)),IF($K18=-1,N($F18)+1,13))</f>
        <v/>
      </c>
      <c r="M18" s="44">
        <f>12</f>
        <v/>
      </c>
      <c r="N18" s="45">
        <f>MAX(0,MIN($M18,IncMonth-1)-$L18+1)+MAX(0,$M18-MAX($L18,IncMonth)+1)*(1+IncPct)</f>
        <v/>
      </c>
      <c r="O18" s="46">
        <f>IF($B18="",0,IFERROR(INDEX(Departments!$B$5:$B$54,MATCH($B18,Departments!$A$5:$A$54,0)),0))</f>
        <v/>
      </c>
      <c r="P18" s="44">
        <f>MAX(0,$M18-$L18+1)</f>
        <v/>
      </c>
      <c r="Q18" s="47">
        <f>$U18*$N18+$V18*$P18</f>
        <v/>
      </c>
      <c r="R18" s="47">
        <f>IF($K18=1,N($E18)*IF($J18=1,RecO,RecE),0)</f>
        <v/>
      </c>
      <c r="S18" s="47">
        <f>$K18*N($E18)*$Q18+$R18</f>
        <v/>
      </c>
      <c r="T18" s="44">
        <f>$K18*N($E18)</f>
        <v/>
      </c>
      <c r="U18" s="47">
        <f>N($G18)*(1+$O18+BonusMonths/12+IF($J18=1,0,EOSB))+N($H18)+(N($G18)+SI_Gross*N($H18))*IF($J18=1,SI_O,SI_E)</f>
        <v/>
      </c>
      <c r="V18" s="47">
        <f>(IF($J18=1,MedO,MedE+Ticket)+Training)/12</f>
        <v/>
      </c>
    </row>
    <row r="19">
      <c r="A19" s="12" t="n"/>
      <c r="B19" s="12" t="n"/>
      <c r="C19" s="12" t="n"/>
      <c r="D19" s="12" t="n"/>
      <c r="E19" s="12" t="n"/>
      <c r="F19" s="12" t="n"/>
      <c r="G19" s="43" t="n"/>
      <c r="H19" s="43" t="n"/>
      <c r="I19" s="12" t="n"/>
      <c r="J19" s="44">
        <f>IF($D19="Omani",1,0)</f>
        <v/>
      </c>
      <c r="K19" s="44">
        <f>IF($A19="Hire",1,IF($A19="Exit",-1,0))</f>
        <v/>
      </c>
      <c r="L19" s="44">
        <f>IF($K19=1,MAX(1,N($F19)),IF($K19=-1,N($F19)+1,13))</f>
        <v/>
      </c>
      <c r="M19" s="44">
        <f>12</f>
        <v/>
      </c>
      <c r="N19" s="45">
        <f>MAX(0,MIN($M19,IncMonth-1)-$L19+1)+MAX(0,$M19-MAX($L19,IncMonth)+1)*(1+IncPct)</f>
        <v/>
      </c>
      <c r="O19" s="46">
        <f>IF($B19="",0,IFERROR(INDEX(Departments!$B$5:$B$54,MATCH($B19,Departments!$A$5:$A$54,0)),0))</f>
        <v/>
      </c>
      <c r="P19" s="44">
        <f>MAX(0,$M19-$L19+1)</f>
        <v/>
      </c>
      <c r="Q19" s="47">
        <f>$U19*$N19+$V19*$P19</f>
        <v/>
      </c>
      <c r="R19" s="47">
        <f>IF($K19=1,N($E19)*IF($J19=1,RecO,RecE),0)</f>
        <v/>
      </c>
      <c r="S19" s="47">
        <f>$K19*N($E19)*$Q19+$R19</f>
        <v/>
      </c>
      <c r="T19" s="44">
        <f>$K19*N($E19)</f>
        <v/>
      </c>
      <c r="U19" s="47">
        <f>N($G19)*(1+$O19+BonusMonths/12+IF($J19=1,0,EOSB))+N($H19)+(N($G19)+SI_Gross*N($H19))*IF($J19=1,SI_O,SI_E)</f>
        <v/>
      </c>
      <c r="V19" s="47">
        <f>(IF($J19=1,MedO,MedE+Ticket)+Training)/12</f>
        <v/>
      </c>
    </row>
    <row r="20">
      <c r="A20" s="12" t="n"/>
      <c r="B20" s="12" t="n"/>
      <c r="C20" s="12" t="n"/>
      <c r="D20" s="12" t="n"/>
      <c r="E20" s="12" t="n"/>
      <c r="F20" s="12" t="n"/>
      <c r="G20" s="43" t="n"/>
      <c r="H20" s="43" t="n"/>
      <c r="I20" s="12" t="n"/>
      <c r="J20" s="44">
        <f>IF($D20="Omani",1,0)</f>
        <v/>
      </c>
      <c r="K20" s="44">
        <f>IF($A20="Hire",1,IF($A20="Exit",-1,0))</f>
        <v/>
      </c>
      <c r="L20" s="44">
        <f>IF($K20=1,MAX(1,N($F20)),IF($K20=-1,N($F20)+1,13))</f>
        <v/>
      </c>
      <c r="M20" s="44">
        <f>12</f>
        <v/>
      </c>
      <c r="N20" s="45">
        <f>MAX(0,MIN($M20,IncMonth-1)-$L20+1)+MAX(0,$M20-MAX($L20,IncMonth)+1)*(1+IncPct)</f>
        <v/>
      </c>
      <c r="O20" s="46">
        <f>IF($B20="",0,IFERROR(INDEX(Departments!$B$5:$B$54,MATCH($B20,Departments!$A$5:$A$54,0)),0))</f>
        <v/>
      </c>
      <c r="P20" s="44">
        <f>MAX(0,$M20-$L20+1)</f>
        <v/>
      </c>
      <c r="Q20" s="47">
        <f>$U20*$N20+$V20*$P20</f>
        <v/>
      </c>
      <c r="R20" s="47">
        <f>IF($K20=1,N($E20)*IF($J20=1,RecO,RecE),0)</f>
        <v/>
      </c>
      <c r="S20" s="47">
        <f>$K20*N($E20)*$Q20+$R20</f>
        <v/>
      </c>
      <c r="T20" s="44">
        <f>$K20*N($E20)</f>
        <v/>
      </c>
      <c r="U20" s="47">
        <f>N($G20)*(1+$O20+BonusMonths/12+IF($J20=1,0,EOSB))+N($H20)+(N($G20)+SI_Gross*N($H20))*IF($J20=1,SI_O,SI_E)</f>
        <v/>
      </c>
      <c r="V20" s="47">
        <f>(IF($J20=1,MedO,MedE+Ticket)+Training)/12</f>
        <v/>
      </c>
    </row>
    <row r="21">
      <c r="A21" s="12" t="n"/>
      <c r="B21" s="12" t="n"/>
      <c r="C21" s="12" t="n"/>
      <c r="D21" s="12" t="n"/>
      <c r="E21" s="12" t="n"/>
      <c r="F21" s="12" t="n"/>
      <c r="G21" s="43" t="n"/>
      <c r="H21" s="43" t="n"/>
      <c r="I21" s="12" t="n"/>
      <c r="J21" s="44">
        <f>IF($D21="Omani",1,0)</f>
        <v/>
      </c>
      <c r="K21" s="44">
        <f>IF($A21="Hire",1,IF($A21="Exit",-1,0))</f>
        <v/>
      </c>
      <c r="L21" s="44">
        <f>IF($K21=1,MAX(1,N($F21)),IF($K21=-1,N($F21)+1,13))</f>
        <v/>
      </c>
      <c r="M21" s="44">
        <f>12</f>
        <v/>
      </c>
      <c r="N21" s="45">
        <f>MAX(0,MIN($M21,IncMonth-1)-$L21+1)+MAX(0,$M21-MAX($L21,IncMonth)+1)*(1+IncPct)</f>
        <v/>
      </c>
      <c r="O21" s="46">
        <f>IF($B21="",0,IFERROR(INDEX(Departments!$B$5:$B$54,MATCH($B21,Departments!$A$5:$A$54,0)),0))</f>
        <v/>
      </c>
      <c r="P21" s="44">
        <f>MAX(0,$M21-$L21+1)</f>
        <v/>
      </c>
      <c r="Q21" s="47">
        <f>$U21*$N21+$V21*$P21</f>
        <v/>
      </c>
      <c r="R21" s="47">
        <f>IF($K21=1,N($E21)*IF($J21=1,RecO,RecE),0)</f>
        <v/>
      </c>
      <c r="S21" s="47">
        <f>$K21*N($E21)*$Q21+$R21</f>
        <v/>
      </c>
      <c r="T21" s="44">
        <f>$K21*N($E21)</f>
        <v/>
      </c>
      <c r="U21" s="47">
        <f>N($G21)*(1+$O21+BonusMonths/12+IF($J21=1,0,EOSB))+N($H21)+(N($G21)+SI_Gross*N($H21))*IF($J21=1,SI_O,SI_E)</f>
        <v/>
      </c>
      <c r="V21" s="47">
        <f>(IF($J21=1,MedO,MedE+Ticket)+Training)/12</f>
        <v/>
      </c>
    </row>
    <row r="22">
      <c r="A22" s="12" t="n"/>
      <c r="B22" s="12" t="n"/>
      <c r="C22" s="12" t="n"/>
      <c r="D22" s="12" t="n"/>
      <c r="E22" s="12" t="n"/>
      <c r="F22" s="12" t="n"/>
      <c r="G22" s="43" t="n"/>
      <c r="H22" s="43" t="n"/>
      <c r="I22" s="12" t="n"/>
      <c r="J22" s="44">
        <f>IF($D22="Omani",1,0)</f>
        <v/>
      </c>
      <c r="K22" s="44">
        <f>IF($A22="Hire",1,IF($A22="Exit",-1,0))</f>
        <v/>
      </c>
      <c r="L22" s="44">
        <f>IF($K22=1,MAX(1,N($F22)),IF($K22=-1,N($F22)+1,13))</f>
        <v/>
      </c>
      <c r="M22" s="44">
        <f>12</f>
        <v/>
      </c>
      <c r="N22" s="45">
        <f>MAX(0,MIN($M22,IncMonth-1)-$L22+1)+MAX(0,$M22-MAX($L22,IncMonth)+1)*(1+IncPct)</f>
        <v/>
      </c>
      <c r="O22" s="46">
        <f>IF($B22="",0,IFERROR(INDEX(Departments!$B$5:$B$54,MATCH($B22,Departments!$A$5:$A$54,0)),0))</f>
        <v/>
      </c>
      <c r="P22" s="44">
        <f>MAX(0,$M22-$L22+1)</f>
        <v/>
      </c>
      <c r="Q22" s="47">
        <f>$U22*$N22+$V22*$P22</f>
        <v/>
      </c>
      <c r="R22" s="47">
        <f>IF($K22=1,N($E22)*IF($J22=1,RecO,RecE),0)</f>
        <v/>
      </c>
      <c r="S22" s="47">
        <f>$K22*N($E22)*$Q22+$R22</f>
        <v/>
      </c>
      <c r="T22" s="44">
        <f>$K22*N($E22)</f>
        <v/>
      </c>
      <c r="U22" s="47">
        <f>N($G22)*(1+$O22+BonusMonths/12+IF($J22=1,0,EOSB))+N($H22)+(N($G22)+SI_Gross*N($H22))*IF($J22=1,SI_O,SI_E)</f>
        <v/>
      </c>
      <c r="V22" s="47">
        <f>(IF($J22=1,MedO,MedE+Ticket)+Training)/12</f>
        <v/>
      </c>
    </row>
    <row r="23">
      <c r="A23" s="12" t="n"/>
      <c r="B23" s="12" t="n"/>
      <c r="C23" s="12" t="n"/>
      <c r="D23" s="12" t="n"/>
      <c r="E23" s="12" t="n"/>
      <c r="F23" s="12" t="n"/>
      <c r="G23" s="43" t="n"/>
      <c r="H23" s="43" t="n"/>
      <c r="I23" s="12" t="n"/>
      <c r="J23" s="44">
        <f>IF($D23="Omani",1,0)</f>
        <v/>
      </c>
      <c r="K23" s="44">
        <f>IF($A23="Hire",1,IF($A23="Exit",-1,0))</f>
        <v/>
      </c>
      <c r="L23" s="44">
        <f>IF($K23=1,MAX(1,N($F23)),IF($K23=-1,N($F23)+1,13))</f>
        <v/>
      </c>
      <c r="M23" s="44">
        <f>12</f>
        <v/>
      </c>
      <c r="N23" s="45">
        <f>MAX(0,MIN($M23,IncMonth-1)-$L23+1)+MAX(0,$M23-MAX($L23,IncMonth)+1)*(1+IncPct)</f>
        <v/>
      </c>
      <c r="O23" s="46">
        <f>IF($B23="",0,IFERROR(INDEX(Departments!$B$5:$B$54,MATCH($B23,Departments!$A$5:$A$54,0)),0))</f>
        <v/>
      </c>
      <c r="P23" s="44">
        <f>MAX(0,$M23-$L23+1)</f>
        <v/>
      </c>
      <c r="Q23" s="47">
        <f>$U23*$N23+$V23*$P23</f>
        <v/>
      </c>
      <c r="R23" s="47">
        <f>IF($K23=1,N($E23)*IF($J23=1,RecO,RecE),0)</f>
        <v/>
      </c>
      <c r="S23" s="47">
        <f>$K23*N($E23)*$Q23+$R23</f>
        <v/>
      </c>
      <c r="T23" s="44">
        <f>$K23*N($E23)</f>
        <v/>
      </c>
      <c r="U23" s="47">
        <f>N($G23)*(1+$O23+BonusMonths/12+IF($J23=1,0,EOSB))+N($H23)+(N($G23)+SI_Gross*N($H23))*IF($J23=1,SI_O,SI_E)</f>
        <v/>
      </c>
      <c r="V23" s="47">
        <f>(IF($J23=1,MedO,MedE+Ticket)+Training)/12</f>
        <v/>
      </c>
    </row>
    <row r="24">
      <c r="A24" s="12" t="n"/>
      <c r="B24" s="12" t="n"/>
      <c r="C24" s="12" t="n"/>
      <c r="D24" s="12" t="n"/>
      <c r="E24" s="12" t="n"/>
      <c r="F24" s="12" t="n"/>
      <c r="G24" s="43" t="n"/>
      <c r="H24" s="43" t="n"/>
      <c r="I24" s="12" t="n"/>
      <c r="J24" s="44">
        <f>IF($D24="Omani",1,0)</f>
        <v/>
      </c>
      <c r="K24" s="44">
        <f>IF($A24="Hire",1,IF($A24="Exit",-1,0))</f>
        <v/>
      </c>
      <c r="L24" s="44">
        <f>IF($K24=1,MAX(1,N($F24)),IF($K24=-1,N($F24)+1,13))</f>
        <v/>
      </c>
      <c r="M24" s="44">
        <f>12</f>
        <v/>
      </c>
      <c r="N24" s="45">
        <f>MAX(0,MIN($M24,IncMonth-1)-$L24+1)+MAX(0,$M24-MAX($L24,IncMonth)+1)*(1+IncPct)</f>
        <v/>
      </c>
      <c r="O24" s="46">
        <f>IF($B24="",0,IFERROR(INDEX(Departments!$B$5:$B$54,MATCH($B24,Departments!$A$5:$A$54,0)),0))</f>
        <v/>
      </c>
      <c r="P24" s="44">
        <f>MAX(0,$M24-$L24+1)</f>
        <v/>
      </c>
      <c r="Q24" s="47">
        <f>$U24*$N24+$V24*$P24</f>
        <v/>
      </c>
      <c r="R24" s="47">
        <f>IF($K24=1,N($E24)*IF($J24=1,RecO,RecE),0)</f>
        <v/>
      </c>
      <c r="S24" s="47">
        <f>$K24*N($E24)*$Q24+$R24</f>
        <v/>
      </c>
      <c r="T24" s="44">
        <f>$K24*N($E24)</f>
        <v/>
      </c>
      <c r="U24" s="47">
        <f>N($G24)*(1+$O24+BonusMonths/12+IF($J24=1,0,EOSB))+N($H24)+(N($G24)+SI_Gross*N($H24))*IF($J24=1,SI_O,SI_E)</f>
        <v/>
      </c>
      <c r="V24" s="47">
        <f>(IF($J24=1,MedO,MedE+Ticket)+Training)/12</f>
        <v/>
      </c>
    </row>
    <row r="25">
      <c r="A25" s="12" t="n"/>
      <c r="B25" s="12" t="n"/>
      <c r="C25" s="12" t="n"/>
      <c r="D25" s="12" t="n"/>
      <c r="E25" s="12" t="n"/>
      <c r="F25" s="12" t="n"/>
      <c r="G25" s="43" t="n"/>
      <c r="H25" s="43" t="n"/>
      <c r="I25" s="12" t="n"/>
      <c r="J25" s="44">
        <f>IF($D25="Omani",1,0)</f>
        <v/>
      </c>
      <c r="K25" s="44">
        <f>IF($A25="Hire",1,IF($A25="Exit",-1,0))</f>
        <v/>
      </c>
      <c r="L25" s="44">
        <f>IF($K25=1,MAX(1,N($F25)),IF($K25=-1,N($F25)+1,13))</f>
        <v/>
      </c>
      <c r="M25" s="44">
        <f>12</f>
        <v/>
      </c>
      <c r="N25" s="45">
        <f>MAX(0,MIN($M25,IncMonth-1)-$L25+1)+MAX(0,$M25-MAX($L25,IncMonth)+1)*(1+IncPct)</f>
        <v/>
      </c>
      <c r="O25" s="46">
        <f>IF($B25="",0,IFERROR(INDEX(Departments!$B$5:$B$54,MATCH($B25,Departments!$A$5:$A$54,0)),0))</f>
        <v/>
      </c>
      <c r="P25" s="44">
        <f>MAX(0,$M25-$L25+1)</f>
        <v/>
      </c>
      <c r="Q25" s="47">
        <f>$U25*$N25+$V25*$P25</f>
        <v/>
      </c>
      <c r="R25" s="47">
        <f>IF($K25=1,N($E25)*IF($J25=1,RecO,RecE),0)</f>
        <v/>
      </c>
      <c r="S25" s="47">
        <f>$K25*N($E25)*$Q25+$R25</f>
        <v/>
      </c>
      <c r="T25" s="44">
        <f>$K25*N($E25)</f>
        <v/>
      </c>
      <c r="U25" s="47">
        <f>N($G25)*(1+$O25+BonusMonths/12+IF($J25=1,0,EOSB))+N($H25)+(N($G25)+SI_Gross*N($H25))*IF($J25=1,SI_O,SI_E)</f>
        <v/>
      </c>
      <c r="V25" s="47">
        <f>(IF($J25=1,MedO,MedE+Ticket)+Training)/12</f>
        <v/>
      </c>
    </row>
    <row r="26">
      <c r="A26" s="12" t="n"/>
      <c r="B26" s="12" t="n"/>
      <c r="C26" s="12" t="n"/>
      <c r="D26" s="12" t="n"/>
      <c r="E26" s="12" t="n"/>
      <c r="F26" s="12" t="n"/>
      <c r="G26" s="43" t="n"/>
      <c r="H26" s="43" t="n"/>
      <c r="I26" s="12" t="n"/>
      <c r="J26" s="44">
        <f>IF($D26="Omani",1,0)</f>
        <v/>
      </c>
      <c r="K26" s="44">
        <f>IF($A26="Hire",1,IF($A26="Exit",-1,0))</f>
        <v/>
      </c>
      <c r="L26" s="44">
        <f>IF($K26=1,MAX(1,N($F26)),IF($K26=-1,N($F26)+1,13))</f>
        <v/>
      </c>
      <c r="M26" s="44">
        <f>12</f>
        <v/>
      </c>
      <c r="N26" s="45">
        <f>MAX(0,MIN($M26,IncMonth-1)-$L26+1)+MAX(0,$M26-MAX($L26,IncMonth)+1)*(1+IncPct)</f>
        <v/>
      </c>
      <c r="O26" s="46">
        <f>IF($B26="",0,IFERROR(INDEX(Departments!$B$5:$B$54,MATCH($B26,Departments!$A$5:$A$54,0)),0))</f>
        <v/>
      </c>
      <c r="P26" s="44">
        <f>MAX(0,$M26-$L26+1)</f>
        <v/>
      </c>
      <c r="Q26" s="47">
        <f>$U26*$N26+$V26*$P26</f>
        <v/>
      </c>
      <c r="R26" s="47">
        <f>IF($K26=1,N($E26)*IF($J26=1,RecO,RecE),0)</f>
        <v/>
      </c>
      <c r="S26" s="47">
        <f>$K26*N($E26)*$Q26+$R26</f>
        <v/>
      </c>
      <c r="T26" s="44">
        <f>$K26*N($E26)</f>
        <v/>
      </c>
      <c r="U26" s="47">
        <f>N($G26)*(1+$O26+BonusMonths/12+IF($J26=1,0,EOSB))+N($H26)+(N($G26)+SI_Gross*N($H26))*IF($J26=1,SI_O,SI_E)</f>
        <v/>
      </c>
      <c r="V26" s="47">
        <f>(IF($J26=1,MedO,MedE+Ticket)+Training)/12</f>
        <v/>
      </c>
    </row>
    <row r="27">
      <c r="A27" s="12" t="n"/>
      <c r="B27" s="12" t="n"/>
      <c r="C27" s="12" t="n"/>
      <c r="D27" s="12" t="n"/>
      <c r="E27" s="12" t="n"/>
      <c r="F27" s="12" t="n"/>
      <c r="G27" s="43" t="n"/>
      <c r="H27" s="43" t="n"/>
      <c r="I27" s="12" t="n"/>
      <c r="J27" s="44">
        <f>IF($D27="Omani",1,0)</f>
        <v/>
      </c>
      <c r="K27" s="44">
        <f>IF($A27="Hire",1,IF($A27="Exit",-1,0))</f>
        <v/>
      </c>
      <c r="L27" s="44">
        <f>IF($K27=1,MAX(1,N($F27)),IF($K27=-1,N($F27)+1,13))</f>
        <v/>
      </c>
      <c r="M27" s="44">
        <f>12</f>
        <v/>
      </c>
      <c r="N27" s="45">
        <f>MAX(0,MIN($M27,IncMonth-1)-$L27+1)+MAX(0,$M27-MAX($L27,IncMonth)+1)*(1+IncPct)</f>
        <v/>
      </c>
      <c r="O27" s="46">
        <f>IF($B27="",0,IFERROR(INDEX(Departments!$B$5:$B$54,MATCH($B27,Departments!$A$5:$A$54,0)),0))</f>
        <v/>
      </c>
      <c r="P27" s="44">
        <f>MAX(0,$M27-$L27+1)</f>
        <v/>
      </c>
      <c r="Q27" s="47">
        <f>$U27*$N27+$V27*$P27</f>
        <v/>
      </c>
      <c r="R27" s="47">
        <f>IF($K27=1,N($E27)*IF($J27=1,RecO,RecE),0)</f>
        <v/>
      </c>
      <c r="S27" s="47">
        <f>$K27*N($E27)*$Q27+$R27</f>
        <v/>
      </c>
      <c r="T27" s="44">
        <f>$K27*N($E27)</f>
        <v/>
      </c>
      <c r="U27" s="47">
        <f>N($G27)*(1+$O27+BonusMonths/12+IF($J27=1,0,EOSB))+N($H27)+(N($G27)+SI_Gross*N($H27))*IF($J27=1,SI_O,SI_E)</f>
        <v/>
      </c>
      <c r="V27" s="47">
        <f>(IF($J27=1,MedO,MedE+Ticket)+Training)/12</f>
        <v/>
      </c>
    </row>
    <row r="28">
      <c r="A28" s="12" t="n"/>
      <c r="B28" s="12" t="n"/>
      <c r="C28" s="12" t="n"/>
      <c r="D28" s="12" t="n"/>
      <c r="E28" s="12" t="n"/>
      <c r="F28" s="12" t="n"/>
      <c r="G28" s="43" t="n"/>
      <c r="H28" s="43" t="n"/>
      <c r="I28" s="12" t="n"/>
      <c r="J28" s="44">
        <f>IF($D28="Omani",1,0)</f>
        <v/>
      </c>
      <c r="K28" s="44">
        <f>IF($A28="Hire",1,IF($A28="Exit",-1,0))</f>
        <v/>
      </c>
      <c r="L28" s="44">
        <f>IF($K28=1,MAX(1,N($F28)),IF($K28=-1,N($F28)+1,13))</f>
        <v/>
      </c>
      <c r="M28" s="44">
        <f>12</f>
        <v/>
      </c>
      <c r="N28" s="45">
        <f>MAX(0,MIN($M28,IncMonth-1)-$L28+1)+MAX(0,$M28-MAX($L28,IncMonth)+1)*(1+IncPct)</f>
        <v/>
      </c>
      <c r="O28" s="46">
        <f>IF($B28="",0,IFERROR(INDEX(Departments!$B$5:$B$54,MATCH($B28,Departments!$A$5:$A$54,0)),0))</f>
        <v/>
      </c>
      <c r="P28" s="44">
        <f>MAX(0,$M28-$L28+1)</f>
        <v/>
      </c>
      <c r="Q28" s="47">
        <f>$U28*$N28+$V28*$P28</f>
        <v/>
      </c>
      <c r="R28" s="47">
        <f>IF($K28=1,N($E28)*IF($J28=1,RecO,RecE),0)</f>
        <v/>
      </c>
      <c r="S28" s="47">
        <f>$K28*N($E28)*$Q28+$R28</f>
        <v/>
      </c>
      <c r="T28" s="44">
        <f>$K28*N($E28)</f>
        <v/>
      </c>
      <c r="U28" s="47">
        <f>N($G28)*(1+$O28+BonusMonths/12+IF($J28=1,0,EOSB))+N($H28)+(N($G28)+SI_Gross*N($H28))*IF($J28=1,SI_O,SI_E)</f>
        <v/>
      </c>
      <c r="V28" s="47">
        <f>(IF($J28=1,MedO,MedE+Ticket)+Training)/12</f>
        <v/>
      </c>
    </row>
    <row r="29">
      <c r="A29" s="12" t="n"/>
      <c r="B29" s="12" t="n"/>
      <c r="C29" s="12" t="n"/>
      <c r="D29" s="12" t="n"/>
      <c r="E29" s="12" t="n"/>
      <c r="F29" s="12" t="n"/>
      <c r="G29" s="43" t="n"/>
      <c r="H29" s="43" t="n"/>
      <c r="I29" s="12" t="n"/>
      <c r="J29" s="44">
        <f>IF($D29="Omani",1,0)</f>
        <v/>
      </c>
      <c r="K29" s="44">
        <f>IF($A29="Hire",1,IF($A29="Exit",-1,0))</f>
        <v/>
      </c>
      <c r="L29" s="44">
        <f>IF($K29=1,MAX(1,N($F29)),IF($K29=-1,N($F29)+1,13))</f>
        <v/>
      </c>
      <c r="M29" s="44">
        <f>12</f>
        <v/>
      </c>
      <c r="N29" s="45">
        <f>MAX(0,MIN($M29,IncMonth-1)-$L29+1)+MAX(0,$M29-MAX($L29,IncMonth)+1)*(1+IncPct)</f>
        <v/>
      </c>
      <c r="O29" s="46">
        <f>IF($B29="",0,IFERROR(INDEX(Departments!$B$5:$B$54,MATCH($B29,Departments!$A$5:$A$54,0)),0))</f>
        <v/>
      </c>
      <c r="P29" s="44">
        <f>MAX(0,$M29-$L29+1)</f>
        <v/>
      </c>
      <c r="Q29" s="47">
        <f>$U29*$N29+$V29*$P29</f>
        <v/>
      </c>
      <c r="R29" s="47">
        <f>IF($K29=1,N($E29)*IF($J29=1,RecO,RecE),0)</f>
        <v/>
      </c>
      <c r="S29" s="47">
        <f>$K29*N($E29)*$Q29+$R29</f>
        <v/>
      </c>
      <c r="T29" s="44">
        <f>$K29*N($E29)</f>
        <v/>
      </c>
      <c r="U29" s="47">
        <f>N($G29)*(1+$O29+BonusMonths/12+IF($J29=1,0,EOSB))+N($H29)+(N($G29)+SI_Gross*N($H29))*IF($J29=1,SI_O,SI_E)</f>
        <v/>
      </c>
      <c r="V29" s="47">
        <f>(IF($J29=1,MedO,MedE+Ticket)+Training)/12</f>
        <v/>
      </c>
    </row>
    <row r="30">
      <c r="A30" s="12" t="n"/>
      <c r="B30" s="12" t="n"/>
      <c r="C30" s="12" t="n"/>
      <c r="D30" s="12" t="n"/>
      <c r="E30" s="12" t="n"/>
      <c r="F30" s="12" t="n"/>
      <c r="G30" s="43" t="n"/>
      <c r="H30" s="43" t="n"/>
      <c r="I30" s="12" t="n"/>
      <c r="J30" s="44">
        <f>IF($D30="Omani",1,0)</f>
        <v/>
      </c>
      <c r="K30" s="44">
        <f>IF($A30="Hire",1,IF($A30="Exit",-1,0))</f>
        <v/>
      </c>
      <c r="L30" s="44">
        <f>IF($K30=1,MAX(1,N($F30)),IF($K30=-1,N($F30)+1,13))</f>
        <v/>
      </c>
      <c r="M30" s="44">
        <f>12</f>
        <v/>
      </c>
      <c r="N30" s="45">
        <f>MAX(0,MIN($M30,IncMonth-1)-$L30+1)+MAX(0,$M30-MAX($L30,IncMonth)+1)*(1+IncPct)</f>
        <v/>
      </c>
      <c r="O30" s="46">
        <f>IF($B30="",0,IFERROR(INDEX(Departments!$B$5:$B$54,MATCH($B30,Departments!$A$5:$A$54,0)),0))</f>
        <v/>
      </c>
      <c r="P30" s="44">
        <f>MAX(0,$M30-$L30+1)</f>
        <v/>
      </c>
      <c r="Q30" s="47">
        <f>$U30*$N30+$V30*$P30</f>
        <v/>
      </c>
      <c r="R30" s="47">
        <f>IF($K30=1,N($E30)*IF($J30=1,RecO,RecE),0)</f>
        <v/>
      </c>
      <c r="S30" s="47">
        <f>$K30*N($E30)*$Q30+$R30</f>
        <v/>
      </c>
      <c r="T30" s="44">
        <f>$K30*N($E30)</f>
        <v/>
      </c>
      <c r="U30" s="47">
        <f>N($G30)*(1+$O30+BonusMonths/12+IF($J30=1,0,EOSB))+N($H30)+(N($G30)+SI_Gross*N($H30))*IF($J30=1,SI_O,SI_E)</f>
        <v/>
      </c>
      <c r="V30" s="47">
        <f>(IF($J30=1,MedO,MedE+Ticket)+Training)/12</f>
        <v/>
      </c>
    </row>
    <row r="31">
      <c r="A31" s="12" t="n"/>
      <c r="B31" s="12" t="n"/>
      <c r="C31" s="12" t="n"/>
      <c r="D31" s="12" t="n"/>
      <c r="E31" s="12" t="n"/>
      <c r="F31" s="12" t="n"/>
      <c r="G31" s="43" t="n"/>
      <c r="H31" s="43" t="n"/>
      <c r="I31" s="12" t="n"/>
      <c r="J31" s="44">
        <f>IF($D31="Omani",1,0)</f>
        <v/>
      </c>
      <c r="K31" s="44">
        <f>IF($A31="Hire",1,IF($A31="Exit",-1,0))</f>
        <v/>
      </c>
      <c r="L31" s="44">
        <f>IF($K31=1,MAX(1,N($F31)),IF($K31=-1,N($F31)+1,13))</f>
        <v/>
      </c>
      <c r="M31" s="44">
        <f>12</f>
        <v/>
      </c>
      <c r="N31" s="45">
        <f>MAX(0,MIN($M31,IncMonth-1)-$L31+1)+MAX(0,$M31-MAX($L31,IncMonth)+1)*(1+IncPct)</f>
        <v/>
      </c>
      <c r="O31" s="46">
        <f>IF($B31="",0,IFERROR(INDEX(Departments!$B$5:$B$54,MATCH($B31,Departments!$A$5:$A$54,0)),0))</f>
        <v/>
      </c>
      <c r="P31" s="44">
        <f>MAX(0,$M31-$L31+1)</f>
        <v/>
      </c>
      <c r="Q31" s="47">
        <f>$U31*$N31+$V31*$P31</f>
        <v/>
      </c>
      <c r="R31" s="47">
        <f>IF($K31=1,N($E31)*IF($J31=1,RecO,RecE),0)</f>
        <v/>
      </c>
      <c r="S31" s="47">
        <f>$K31*N($E31)*$Q31+$R31</f>
        <v/>
      </c>
      <c r="T31" s="44">
        <f>$K31*N($E31)</f>
        <v/>
      </c>
      <c r="U31" s="47">
        <f>N($G31)*(1+$O31+BonusMonths/12+IF($J31=1,0,EOSB))+N($H31)+(N($G31)+SI_Gross*N($H31))*IF($J31=1,SI_O,SI_E)</f>
        <v/>
      </c>
      <c r="V31" s="47">
        <f>(IF($J31=1,MedO,MedE+Ticket)+Training)/12</f>
        <v/>
      </c>
    </row>
    <row r="32">
      <c r="A32" s="12" t="n"/>
      <c r="B32" s="12" t="n"/>
      <c r="C32" s="12" t="n"/>
      <c r="D32" s="12" t="n"/>
      <c r="E32" s="12" t="n"/>
      <c r="F32" s="12" t="n"/>
      <c r="G32" s="43" t="n"/>
      <c r="H32" s="43" t="n"/>
      <c r="I32" s="12" t="n"/>
      <c r="J32" s="44">
        <f>IF($D32="Omani",1,0)</f>
        <v/>
      </c>
      <c r="K32" s="44">
        <f>IF($A32="Hire",1,IF($A32="Exit",-1,0))</f>
        <v/>
      </c>
      <c r="L32" s="44">
        <f>IF($K32=1,MAX(1,N($F32)),IF($K32=-1,N($F32)+1,13))</f>
        <v/>
      </c>
      <c r="M32" s="44">
        <f>12</f>
        <v/>
      </c>
      <c r="N32" s="45">
        <f>MAX(0,MIN($M32,IncMonth-1)-$L32+1)+MAX(0,$M32-MAX($L32,IncMonth)+1)*(1+IncPct)</f>
        <v/>
      </c>
      <c r="O32" s="46">
        <f>IF($B32="",0,IFERROR(INDEX(Departments!$B$5:$B$54,MATCH($B32,Departments!$A$5:$A$54,0)),0))</f>
        <v/>
      </c>
      <c r="P32" s="44">
        <f>MAX(0,$M32-$L32+1)</f>
        <v/>
      </c>
      <c r="Q32" s="47">
        <f>$U32*$N32+$V32*$P32</f>
        <v/>
      </c>
      <c r="R32" s="47">
        <f>IF($K32=1,N($E32)*IF($J32=1,RecO,RecE),0)</f>
        <v/>
      </c>
      <c r="S32" s="47">
        <f>$K32*N($E32)*$Q32+$R32</f>
        <v/>
      </c>
      <c r="T32" s="44">
        <f>$K32*N($E32)</f>
        <v/>
      </c>
      <c r="U32" s="47">
        <f>N($G32)*(1+$O32+BonusMonths/12+IF($J32=1,0,EOSB))+N($H32)+(N($G32)+SI_Gross*N($H32))*IF($J32=1,SI_O,SI_E)</f>
        <v/>
      </c>
      <c r="V32" s="47">
        <f>(IF($J32=1,MedO,MedE+Ticket)+Training)/12</f>
        <v/>
      </c>
    </row>
    <row r="33">
      <c r="A33" s="12" t="n"/>
      <c r="B33" s="12" t="n"/>
      <c r="C33" s="12" t="n"/>
      <c r="D33" s="12" t="n"/>
      <c r="E33" s="12" t="n"/>
      <c r="F33" s="12" t="n"/>
      <c r="G33" s="43" t="n"/>
      <c r="H33" s="43" t="n"/>
      <c r="I33" s="12" t="n"/>
      <c r="J33" s="44">
        <f>IF($D33="Omani",1,0)</f>
        <v/>
      </c>
      <c r="K33" s="44">
        <f>IF($A33="Hire",1,IF($A33="Exit",-1,0))</f>
        <v/>
      </c>
      <c r="L33" s="44">
        <f>IF($K33=1,MAX(1,N($F33)),IF($K33=-1,N($F33)+1,13))</f>
        <v/>
      </c>
      <c r="M33" s="44">
        <f>12</f>
        <v/>
      </c>
      <c r="N33" s="45">
        <f>MAX(0,MIN($M33,IncMonth-1)-$L33+1)+MAX(0,$M33-MAX($L33,IncMonth)+1)*(1+IncPct)</f>
        <v/>
      </c>
      <c r="O33" s="46">
        <f>IF($B33="",0,IFERROR(INDEX(Departments!$B$5:$B$54,MATCH($B33,Departments!$A$5:$A$54,0)),0))</f>
        <v/>
      </c>
      <c r="P33" s="44">
        <f>MAX(0,$M33-$L33+1)</f>
        <v/>
      </c>
      <c r="Q33" s="47">
        <f>$U33*$N33+$V33*$P33</f>
        <v/>
      </c>
      <c r="R33" s="47">
        <f>IF($K33=1,N($E33)*IF($J33=1,RecO,RecE),0)</f>
        <v/>
      </c>
      <c r="S33" s="47">
        <f>$K33*N($E33)*$Q33+$R33</f>
        <v/>
      </c>
      <c r="T33" s="44">
        <f>$K33*N($E33)</f>
        <v/>
      </c>
      <c r="U33" s="47">
        <f>N($G33)*(1+$O33+BonusMonths/12+IF($J33=1,0,EOSB))+N($H33)+(N($G33)+SI_Gross*N($H33))*IF($J33=1,SI_O,SI_E)</f>
        <v/>
      </c>
      <c r="V33" s="47">
        <f>(IF($J33=1,MedO,MedE+Ticket)+Training)/12</f>
        <v/>
      </c>
    </row>
    <row r="34">
      <c r="A34" s="12" t="n"/>
      <c r="B34" s="12" t="n"/>
      <c r="C34" s="12" t="n"/>
      <c r="D34" s="12" t="n"/>
      <c r="E34" s="12" t="n"/>
      <c r="F34" s="12" t="n"/>
      <c r="G34" s="43" t="n"/>
      <c r="H34" s="43" t="n"/>
      <c r="I34" s="12" t="n"/>
      <c r="J34" s="44">
        <f>IF($D34="Omani",1,0)</f>
        <v/>
      </c>
      <c r="K34" s="44">
        <f>IF($A34="Hire",1,IF($A34="Exit",-1,0))</f>
        <v/>
      </c>
      <c r="L34" s="44">
        <f>IF($K34=1,MAX(1,N($F34)),IF($K34=-1,N($F34)+1,13))</f>
        <v/>
      </c>
      <c r="M34" s="44">
        <f>12</f>
        <v/>
      </c>
      <c r="N34" s="45">
        <f>MAX(0,MIN($M34,IncMonth-1)-$L34+1)+MAX(0,$M34-MAX($L34,IncMonth)+1)*(1+IncPct)</f>
        <v/>
      </c>
      <c r="O34" s="46">
        <f>IF($B34="",0,IFERROR(INDEX(Departments!$B$5:$B$54,MATCH($B34,Departments!$A$5:$A$54,0)),0))</f>
        <v/>
      </c>
      <c r="P34" s="44">
        <f>MAX(0,$M34-$L34+1)</f>
        <v/>
      </c>
      <c r="Q34" s="47">
        <f>$U34*$N34+$V34*$P34</f>
        <v/>
      </c>
      <c r="R34" s="47">
        <f>IF($K34=1,N($E34)*IF($J34=1,RecO,RecE),0)</f>
        <v/>
      </c>
      <c r="S34" s="47">
        <f>$K34*N($E34)*$Q34+$R34</f>
        <v/>
      </c>
      <c r="T34" s="44">
        <f>$K34*N($E34)</f>
        <v/>
      </c>
      <c r="U34" s="47">
        <f>N($G34)*(1+$O34+BonusMonths/12+IF($J34=1,0,EOSB))+N($H34)+(N($G34)+SI_Gross*N($H34))*IF($J34=1,SI_O,SI_E)</f>
        <v/>
      </c>
      <c r="V34" s="47">
        <f>(IF($J34=1,MedO,MedE+Ticket)+Training)/12</f>
        <v/>
      </c>
    </row>
    <row r="35">
      <c r="A35" s="12" t="n"/>
      <c r="B35" s="12" t="n"/>
      <c r="C35" s="12" t="n"/>
      <c r="D35" s="12" t="n"/>
      <c r="E35" s="12" t="n"/>
      <c r="F35" s="12" t="n"/>
      <c r="G35" s="43" t="n"/>
      <c r="H35" s="43" t="n"/>
      <c r="I35" s="12" t="n"/>
      <c r="J35" s="44">
        <f>IF($D35="Omani",1,0)</f>
        <v/>
      </c>
      <c r="K35" s="44">
        <f>IF($A35="Hire",1,IF($A35="Exit",-1,0))</f>
        <v/>
      </c>
      <c r="L35" s="44">
        <f>IF($K35=1,MAX(1,N($F35)),IF($K35=-1,N($F35)+1,13))</f>
        <v/>
      </c>
      <c r="M35" s="44">
        <f>12</f>
        <v/>
      </c>
      <c r="N35" s="45">
        <f>MAX(0,MIN($M35,IncMonth-1)-$L35+1)+MAX(0,$M35-MAX($L35,IncMonth)+1)*(1+IncPct)</f>
        <v/>
      </c>
      <c r="O35" s="46">
        <f>IF($B35="",0,IFERROR(INDEX(Departments!$B$5:$B$54,MATCH($B35,Departments!$A$5:$A$54,0)),0))</f>
        <v/>
      </c>
      <c r="P35" s="44">
        <f>MAX(0,$M35-$L35+1)</f>
        <v/>
      </c>
      <c r="Q35" s="47">
        <f>$U35*$N35+$V35*$P35</f>
        <v/>
      </c>
      <c r="R35" s="47">
        <f>IF($K35=1,N($E35)*IF($J35=1,RecO,RecE),0)</f>
        <v/>
      </c>
      <c r="S35" s="47">
        <f>$K35*N($E35)*$Q35+$R35</f>
        <v/>
      </c>
      <c r="T35" s="44">
        <f>$K35*N($E35)</f>
        <v/>
      </c>
      <c r="U35" s="47">
        <f>N($G35)*(1+$O35+BonusMonths/12+IF($J35=1,0,EOSB))+N($H35)+(N($G35)+SI_Gross*N($H35))*IF($J35=1,SI_O,SI_E)</f>
        <v/>
      </c>
      <c r="V35" s="47">
        <f>(IF($J35=1,MedO,MedE+Ticket)+Training)/12</f>
        <v/>
      </c>
    </row>
    <row r="36">
      <c r="A36" s="12" t="n"/>
      <c r="B36" s="12" t="n"/>
      <c r="C36" s="12" t="n"/>
      <c r="D36" s="12" t="n"/>
      <c r="E36" s="12" t="n"/>
      <c r="F36" s="12" t="n"/>
      <c r="G36" s="43" t="n"/>
      <c r="H36" s="43" t="n"/>
      <c r="I36" s="12" t="n"/>
      <c r="J36" s="44">
        <f>IF($D36="Omani",1,0)</f>
        <v/>
      </c>
      <c r="K36" s="44">
        <f>IF($A36="Hire",1,IF($A36="Exit",-1,0))</f>
        <v/>
      </c>
      <c r="L36" s="44">
        <f>IF($K36=1,MAX(1,N($F36)),IF($K36=-1,N($F36)+1,13))</f>
        <v/>
      </c>
      <c r="M36" s="44">
        <f>12</f>
        <v/>
      </c>
      <c r="N36" s="45">
        <f>MAX(0,MIN($M36,IncMonth-1)-$L36+1)+MAX(0,$M36-MAX($L36,IncMonth)+1)*(1+IncPct)</f>
        <v/>
      </c>
      <c r="O36" s="46">
        <f>IF($B36="",0,IFERROR(INDEX(Departments!$B$5:$B$54,MATCH($B36,Departments!$A$5:$A$54,0)),0))</f>
        <v/>
      </c>
      <c r="P36" s="44">
        <f>MAX(0,$M36-$L36+1)</f>
        <v/>
      </c>
      <c r="Q36" s="47">
        <f>$U36*$N36+$V36*$P36</f>
        <v/>
      </c>
      <c r="R36" s="47">
        <f>IF($K36=1,N($E36)*IF($J36=1,RecO,RecE),0)</f>
        <v/>
      </c>
      <c r="S36" s="47">
        <f>$K36*N($E36)*$Q36+$R36</f>
        <v/>
      </c>
      <c r="T36" s="44">
        <f>$K36*N($E36)</f>
        <v/>
      </c>
      <c r="U36" s="47">
        <f>N($G36)*(1+$O36+BonusMonths/12+IF($J36=1,0,EOSB))+N($H36)+(N($G36)+SI_Gross*N($H36))*IF($J36=1,SI_O,SI_E)</f>
        <v/>
      </c>
      <c r="V36" s="47">
        <f>(IF($J36=1,MedO,MedE+Ticket)+Training)/12</f>
        <v/>
      </c>
    </row>
    <row r="37">
      <c r="A37" s="12" t="n"/>
      <c r="B37" s="12" t="n"/>
      <c r="C37" s="12" t="n"/>
      <c r="D37" s="12" t="n"/>
      <c r="E37" s="12" t="n"/>
      <c r="F37" s="12" t="n"/>
      <c r="G37" s="43" t="n"/>
      <c r="H37" s="43" t="n"/>
      <c r="I37" s="12" t="n"/>
      <c r="J37" s="44">
        <f>IF($D37="Omani",1,0)</f>
        <v/>
      </c>
      <c r="K37" s="44">
        <f>IF($A37="Hire",1,IF($A37="Exit",-1,0))</f>
        <v/>
      </c>
      <c r="L37" s="44">
        <f>IF($K37=1,MAX(1,N($F37)),IF($K37=-1,N($F37)+1,13))</f>
        <v/>
      </c>
      <c r="M37" s="44">
        <f>12</f>
        <v/>
      </c>
      <c r="N37" s="45">
        <f>MAX(0,MIN($M37,IncMonth-1)-$L37+1)+MAX(0,$M37-MAX($L37,IncMonth)+1)*(1+IncPct)</f>
        <v/>
      </c>
      <c r="O37" s="46">
        <f>IF($B37="",0,IFERROR(INDEX(Departments!$B$5:$B$54,MATCH($B37,Departments!$A$5:$A$54,0)),0))</f>
        <v/>
      </c>
      <c r="P37" s="44">
        <f>MAX(0,$M37-$L37+1)</f>
        <v/>
      </c>
      <c r="Q37" s="47">
        <f>$U37*$N37+$V37*$P37</f>
        <v/>
      </c>
      <c r="R37" s="47">
        <f>IF($K37=1,N($E37)*IF($J37=1,RecO,RecE),0)</f>
        <v/>
      </c>
      <c r="S37" s="47">
        <f>$K37*N($E37)*$Q37+$R37</f>
        <v/>
      </c>
      <c r="T37" s="44">
        <f>$K37*N($E37)</f>
        <v/>
      </c>
      <c r="U37" s="47">
        <f>N($G37)*(1+$O37+BonusMonths/12+IF($J37=1,0,EOSB))+N($H37)+(N($G37)+SI_Gross*N($H37))*IF($J37=1,SI_O,SI_E)</f>
        <v/>
      </c>
      <c r="V37" s="47">
        <f>(IF($J37=1,MedO,MedE+Ticket)+Training)/12</f>
        <v/>
      </c>
    </row>
    <row r="38">
      <c r="A38" s="12" t="n"/>
      <c r="B38" s="12" t="n"/>
      <c r="C38" s="12" t="n"/>
      <c r="D38" s="12" t="n"/>
      <c r="E38" s="12" t="n"/>
      <c r="F38" s="12" t="n"/>
      <c r="G38" s="43" t="n"/>
      <c r="H38" s="43" t="n"/>
      <c r="I38" s="12" t="n"/>
      <c r="J38" s="44">
        <f>IF($D38="Omani",1,0)</f>
        <v/>
      </c>
      <c r="K38" s="44">
        <f>IF($A38="Hire",1,IF($A38="Exit",-1,0))</f>
        <v/>
      </c>
      <c r="L38" s="44">
        <f>IF($K38=1,MAX(1,N($F38)),IF($K38=-1,N($F38)+1,13))</f>
        <v/>
      </c>
      <c r="M38" s="44">
        <f>12</f>
        <v/>
      </c>
      <c r="N38" s="45">
        <f>MAX(0,MIN($M38,IncMonth-1)-$L38+1)+MAX(0,$M38-MAX($L38,IncMonth)+1)*(1+IncPct)</f>
        <v/>
      </c>
      <c r="O38" s="46">
        <f>IF($B38="",0,IFERROR(INDEX(Departments!$B$5:$B$54,MATCH($B38,Departments!$A$5:$A$54,0)),0))</f>
        <v/>
      </c>
      <c r="P38" s="44">
        <f>MAX(0,$M38-$L38+1)</f>
        <v/>
      </c>
      <c r="Q38" s="47">
        <f>$U38*$N38+$V38*$P38</f>
        <v/>
      </c>
      <c r="R38" s="47">
        <f>IF($K38=1,N($E38)*IF($J38=1,RecO,RecE),0)</f>
        <v/>
      </c>
      <c r="S38" s="47">
        <f>$K38*N($E38)*$Q38+$R38</f>
        <v/>
      </c>
      <c r="T38" s="44">
        <f>$K38*N($E38)</f>
        <v/>
      </c>
      <c r="U38" s="47">
        <f>N($G38)*(1+$O38+BonusMonths/12+IF($J38=1,0,EOSB))+N($H38)+(N($G38)+SI_Gross*N($H38))*IF($J38=1,SI_O,SI_E)</f>
        <v/>
      </c>
      <c r="V38" s="47">
        <f>(IF($J38=1,MedO,MedE+Ticket)+Training)/12</f>
        <v/>
      </c>
    </row>
    <row r="39">
      <c r="A39" s="12" t="n"/>
      <c r="B39" s="12" t="n"/>
      <c r="C39" s="12" t="n"/>
      <c r="D39" s="12" t="n"/>
      <c r="E39" s="12" t="n"/>
      <c r="F39" s="12" t="n"/>
      <c r="G39" s="43" t="n"/>
      <c r="H39" s="43" t="n"/>
      <c r="I39" s="12" t="n"/>
      <c r="J39" s="44">
        <f>IF($D39="Omani",1,0)</f>
        <v/>
      </c>
      <c r="K39" s="44">
        <f>IF($A39="Hire",1,IF($A39="Exit",-1,0))</f>
        <v/>
      </c>
      <c r="L39" s="44">
        <f>IF($K39=1,MAX(1,N($F39)),IF($K39=-1,N($F39)+1,13))</f>
        <v/>
      </c>
      <c r="M39" s="44">
        <f>12</f>
        <v/>
      </c>
      <c r="N39" s="45">
        <f>MAX(0,MIN($M39,IncMonth-1)-$L39+1)+MAX(0,$M39-MAX($L39,IncMonth)+1)*(1+IncPct)</f>
        <v/>
      </c>
      <c r="O39" s="46">
        <f>IF($B39="",0,IFERROR(INDEX(Departments!$B$5:$B$54,MATCH($B39,Departments!$A$5:$A$54,0)),0))</f>
        <v/>
      </c>
      <c r="P39" s="44">
        <f>MAX(0,$M39-$L39+1)</f>
        <v/>
      </c>
      <c r="Q39" s="47">
        <f>$U39*$N39+$V39*$P39</f>
        <v/>
      </c>
      <c r="R39" s="47">
        <f>IF($K39=1,N($E39)*IF($J39=1,RecO,RecE),0)</f>
        <v/>
      </c>
      <c r="S39" s="47">
        <f>$K39*N($E39)*$Q39+$R39</f>
        <v/>
      </c>
      <c r="T39" s="44">
        <f>$K39*N($E39)</f>
        <v/>
      </c>
      <c r="U39" s="47">
        <f>N($G39)*(1+$O39+BonusMonths/12+IF($J39=1,0,EOSB))+N($H39)+(N($G39)+SI_Gross*N($H39))*IF($J39=1,SI_O,SI_E)</f>
        <v/>
      </c>
      <c r="V39" s="47">
        <f>(IF($J39=1,MedO,MedE+Ticket)+Training)/12</f>
        <v/>
      </c>
    </row>
    <row r="40">
      <c r="A40" s="12" t="n"/>
      <c r="B40" s="12" t="n"/>
      <c r="C40" s="12" t="n"/>
      <c r="D40" s="12" t="n"/>
      <c r="E40" s="12" t="n"/>
      <c r="F40" s="12" t="n"/>
      <c r="G40" s="43" t="n"/>
      <c r="H40" s="43" t="n"/>
      <c r="I40" s="12" t="n"/>
      <c r="J40" s="44">
        <f>IF($D40="Omani",1,0)</f>
        <v/>
      </c>
      <c r="K40" s="44">
        <f>IF($A40="Hire",1,IF($A40="Exit",-1,0))</f>
        <v/>
      </c>
      <c r="L40" s="44">
        <f>IF($K40=1,MAX(1,N($F40)),IF($K40=-1,N($F40)+1,13))</f>
        <v/>
      </c>
      <c r="M40" s="44">
        <f>12</f>
        <v/>
      </c>
      <c r="N40" s="45">
        <f>MAX(0,MIN($M40,IncMonth-1)-$L40+1)+MAX(0,$M40-MAX($L40,IncMonth)+1)*(1+IncPct)</f>
        <v/>
      </c>
      <c r="O40" s="46">
        <f>IF($B40="",0,IFERROR(INDEX(Departments!$B$5:$B$54,MATCH($B40,Departments!$A$5:$A$54,0)),0))</f>
        <v/>
      </c>
      <c r="P40" s="44">
        <f>MAX(0,$M40-$L40+1)</f>
        <v/>
      </c>
      <c r="Q40" s="47">
        <f>$U40*$N40+$V40*$P40</f>
        <v/>
      </c>
      <c r="R40" s="47">
        <f>IF($K40=1,N($E40)*IF($J40=1,RecO,RecE),0)</f>
        <v/>
      </c>
      <c r="S40" s="47">
        <f>$K40*N($E40)*$Q40+$R40</f>
        <v/>
      </c>
      <c r="T40" s="44">
        <f>$K40*N($E40)</f>
        <v/>
      </c>
      <c r="U40" s="47">
        <f>N($G40)*(1+$O40+BonusMonths/12+IF($J40=1,0,EOSB))+N($H40)+(N($G40)+SI_Gross*N($H40))*IF($J40=1,SI_O,SI_E)</f>
        <v/>
      </c>
      <c r="V40" s="47">
        <f>(IF($J40=1,MedO,MedE+Ticket)+Training)/12</f>
        <v/>
      </c>
    </row>
    <row r="41">
      <c r="A41" s="12" t="n"/>
      <c r="B41" s="12" t="n"/>
      <c r="C41" s="12" t="n"/>
      <c r="D41" s="12" t="n"/>
      <c r="E41" s="12" t="n"/>
      <c r="F41" s="12" t="n"/>
      <c r="G41" s="43" t="n"/>
      <c r="H41" s="43" t="n"/>
      <c r="I41" s="12" t="n"/>
      <c r="J41" s="44">
        <f>IF($D41="Omani",1,0)</f>
        <v/>
      </c>
      <c r="K41" s="44">
        <f>IF($A41="Hire",1,IF($A41="Exit",-1,0))</f>
        <v/>
      </c>
      <c r="L41" s="44">
        <f>IF($K41=1,MAX(1,N($F41)),IF($K41=-1,N($F41)+1,13))</f>
        <v/>
      </c>
      <c r="M41" s="44">
        <f>12</f>
        <v/>
      </c>
      <c r="N41" s="45">
        <f>MAX(0,MIN($M41,IncMonth-1)-$L41+1)+MAX(0,$M41-MAX($L41,IncMonth)+1)*(1+IncPct)</f>
        <v/>
      </c>
      <c r="O41" s="46">
        <f>IF($B41="",0,IFERROR(INDEX(Departments!$B$5:$B$54,MATCH($B41,Departments!$A$5:$A$54,0)),0))</f>
        <v/>
      </c>
      <c r="P41" s="44">
        <f>MAX(0,$M41-$L41+1)</f>
        <v/>
      </c>
      <c r="Q41" s="47">
        <f>$U41*$N41+$V41*$P41</f>
        <v/>
      </c>
      <c r="R41" s="47">
        <f>IF($K41=1,N($E41)*IF($J41=1,RecO,RecE),0)</f>
        <v/>
      </c>
      <c r="S41" s="47">
        <f>$K41*N($E41)*$Q41+$R41</f>
        <v/>
      </c>
      <c r="T41" s="44">
        <f>$K41*N($E41)</f>
        <v/>
      </c>
      <c r="U41" s="47">
        <f>N($G41)*(1+$O41+BonusMonths/12+IF($J41=1,0,EOSB))+N($H41)+(N($G41)+SI_Gross*N($H41))*IF($J41=1,SI_O,SI_E)</f>
        <v/>
      </c>
      <c r="V41" s="47">
        <f>(IF($J41=1,MedO,MedE+Ticket)+Training)/12</f>
        <v/>
      </c>
    </row>
    <row r="42">
      <c r="A42" s="12" t="n"/>
      <c r="B42" s="12" t="n"/>
      <c r="C42" s="12" t="n"/>
      <c r="D42" s="12" t="n"/>
      <c r="E42" s="12" t="n"/>
      <c r="F42" s="12" t="n"/>
      <c r="G42" s="43" t="n"/>
      <c r="H42" s="43" t="n"/>
      <c r="I42" s="12" t="n"/>
      <c r="J42" s="44">
        <f>IF($D42="Omani",1,0)</f>
        <v/>
      </c>
      <c r="K42" s="44">
        <f>IF($A42="Hire",1,IF($A42="Exit",-1,0))</f>
        <v/>
      </c>
      <c r="L42" s="44">
        <f>IF($K42=1,MAX(1,N($F42)),IF($K42=-1,N($F42)+1,13))</f>
        <v/>
      </c>
      <c r="M42" s="44">
        <f>12</f>
        <v/>
      </c>
      <c r="N42" s="45">
        <f>MAX(0,MIN($M42,IncMonth-1)-$L42+1)+MAX(0,$M42-MAX($L42,IncMonth)+1)*(1+IncPct)</f>
        <v/>
      </c>
      <c r="O42" s="46">
        <f>IF($B42="",0,IFERROR(INDEX(Departments!$B$5:$B$54,MATCH($B42,Departments!$A$5:$A$54,0)),0))</f>
        <v/>
      </c>
      <c r="P42" s="44">
        <f>MAX(0,$M42-$L42+1)</f>
        <v/>
      </c>
      <c r="Q42" s="47">
        <f>$U42*$N42+$V42*$P42</f>
        <v/>
      </c>
      <c r="R42" s="47">
        <f>IF($K42=1,N($E42)*IF($J42=1,RecO,RecE),0)</f>
        <v/>
      </c>
      <c r="S42" s="47">
        <f>$K42*N($E42)*$Q42+$R42</f>
        <v/>
      </c>
      <c r="T42" s="44">
        <f>$K42*N($E42)</f>
        <v/>
      </c>
      <c r="U42" s="47">
        <f>N($G42)*(1+$O42+BonusMonths/12+IF($J42=1,0,EOSB))+N($H42)+(N($G42)+SI_Gross*N($H42))*IF($J42=1,SI_O,SI_E)</f>
        <v/>
      </c>
      <c r="V42" s="47">
        <f>(IF($J42=1,MedO,MedE+Ticket)+Training)/12</f>
        <v/>
      </c>
    </row>
    <row r="43">
      <c r="A43" s="12" t="n"/>
      <c r="B43" s="12" t="n"/>
      <c r="C43" s="12" t="n"/>
      <c r="D43" s="12" t="n"/>
      <c r="E43" s="12" t="n"/>
      <c r="F43" s="12" t="n"/>
      <c r="G43" s="43" t="n"/>
      <c r="H43" s="43" t="n"/>
      <c r="I43" s="12" t="n"/>
      <c r="J43" s="44">
        <f>IF($D43="Omani",1,0)</f>
        <v/>
      </c>
      <c r="K43" s="44">
        <f>IF($A43="Hire",1,IF($A43="Exit",-1,0))</f>
        <v/>
      </c>
      <c r="L43" s="44">
        <f>IF($K43=1,MAX(1,N($F43)),IF($K43=-1,N($F43)+1,13))</f>
        <v/>
      </c>
      <c r="M43" s="44">
        <f>12</f>
        <v/>
      </c>
      <c r="N43" s="45">
        <f>MAX(0,MIN($M43,IncMonth-1)-$L43+1)+MAX(0,$M43-MAX($L43,IncMonth)+1)*(1+IncPct)</f>
        <v/>
      </c>
      <c r="O43" s="46">
        <f>IF($B43="",0,IFERROR(INDEX(Departments!$B$5:$B$54,MATCH($B43,Departments!$A$5:$A$54,0)),0))</f>
        <v/>
      </c>
      <c r="P43" s="44">
        <f>MAX(0,$M43-$L43+1)</f>
        <v/>
      </c>
      <c r="Q43" s="47">
        <f>$U43*$N43+$V43*$P43</f>
        <v/>
      </c>
      <c r="R43" s="47">
        <f>IF($K43=1,N($E43)*IF($J43=1,RecO,RecE),0)</f>
        <v/>
      </c>
      <c r="S43" s="47">
        <f>$K43*N($E43)*$Q43+$R43</f>
        <v/>
      </c>
      <c r="T43" s="44">
        <f>$K43*N($E43)</f>
        <v/>
      </c>
      <c r="U43" s="47">
        <f>N($G43)*(1+$O43+BonusMonths/12+IF($J43=1,0,EOSB))+N($H43)+(N($G43)+SI_Gross*N($H43))*IF($J43=1,SI_O,SI_E)</f>
        <v/>
      </c>
      <c r="V43" s="47">
        <f>(IF($J43=1,MedO,MedE+Ticket)+Training)/12</f>
        <v/>
      </c>
    </row>
    <row r="44">
      <c r="A44" s="12" t="n"/>
      <c r="B44" s="12" t="n"/>
      <c r="C44" s="12" t="n"/>
      <c r="D44" s="12" t="n"/>
      <c r="E44" s="12" t="n"/>
      <c r="F44" s="12" t="n"/>
      <c r="G44" s="43" t="n"/>
      <c r="H44" s="43" t="n"/>
      <c r="I44" s="12" t="n"/>
      <c r="J44" s="44">
        <f>IF($D44="Omani",1,0)</f>
        <v/>
      </c>
      <c r="K44" s="44">
        <f>IF($A44="Hire",1,IF($A44="Exit",-1,0))</f>
        <v/>
      </c>
      <c r="L44" s="44">
        <f>IF($K44=1,MAX(1,N($F44)),IF($K44=-1,N($F44)+1,13))</f>
        <v/>
      </c>
      <c r="M44" s="44">
        <f>12</f>
        <v/>
      </c>
      <c r="N44" s="45">
        <f>MAX(0,MIN($M44,IncMonth-1)-$L44+1)+MAX(0,$M44-MAX($L44,IncMonth)+1)*(1+IncPct)</f>
        <v/>
      </c>
      <c r="O44" s="46">
        <f>IF($B44="",0,IFERROR(INDEX(Departments!$B$5:$B$54,MATCH($B44,Departments!$A$5:$A$54,0)),0))</f>
        <v/>
      </c>
      <c r="P44" s="44">
        <f>MAX(0,$M44-$L44+1)</f>
        <v/>
      </c>
      <c r="Q44" s="47">
        <f>$U44*$N44+$V44*$P44</f>
        <v/>
      </c>
      <c r="R44" s="47">
        <f>IF($K44=1,N($E44)*IF($J44=1,RecO,RecE),0)</f>
        <v/>
      </c>
      <c r="S44" s="47">
        <f>$K44*N($E44)*$Q44+$R44</f>
        <v/>
      </c>
      <c r="T44" s="44">
        <f>$K44*N($E44)</f>
        <v/>
      </c>
      <c r="U44" s="47">
        <f>N($G44)*(1+$O44+BonusMonths/12+IF($J44=1,0,EOSB))+N($H44)+(N($G44)+SI_Gross*N($H44))*IF($J44=1,SI_O,SI_E)</f>
        <v/>
      </c>
      <c r="V44" s="47">
        <f>(IF($J44=1,MedO,MedE+Ticket)+Training)/12</f>
        <v/>
      </c>
    </row>
    <row r="45">
      <c r="A45" s="12" t="n"/>
      <c r="B45" s="12" t="n"/>
      <c r="C45" s="12" t="n"/>
      <c r="D45" s="12" t="n"/>
      <c r="E45" s="12" t="n"/>
      <c r="F45" s="12" t="n"/>
      <c r="G45" s="43" t="n"/>
      <c r="H45" s="43" t="n"/>
      <c r="I45" s="12" t="n"/>
      <c r="J45" s="44">
        <f>IF($D45="Omani",1,0)</f>
        <v/>
      </c>
      <c r="K45" s="44">
        <f>IF($A45="Hire",1,IF($A45="Exit",-1,0))</f>
        <v/>
      </c>
      <c r="L45" s="44">
        <f>IF($K45=1,MAX(1,N($F45)),IF($K45=-1,N($F45)+1,13))</f>
        <v/>
      </c>
      <c r="M45" s="44">
        <f>12</f>
        <v/>
      </c>
      <c r="N45" s="45">
        <f>MAX(0,MIN($M45,IncMonth-1)-$L45+1)+MAX(0,$M45-MAX($L45,IncMonth)+1)*(1+IncPct)</f>
        <v/>
      </c>
      <c r="O45" s="46">
        <f>IF($B45="",0,IFERROR(INDEX(Departments!$B$5:$B$54,MATCH($B45,Departments!$A$5:$A$54,0)),0))</f>
        <v/>
      </c>
      <c r="P45" s="44">
        <f>MAX(0,$M45-$L45+1)</f>
        <v/>
      </c>
      <c r="Q45" s="47">
        <f>$U45*$N45+$V45*$P45</f>
        <v/>
      </c>
      <c r="R45" s="47">
        <f>IF($K45=1,N($E45)*IF($J45=1,RecO,RecE),0)</f>
        <v/>
      </c>
      <c r="S45" s="47">
        <f>$K45*N($E45)*$Q45+$R45</f>
        <v/>
      </c>
      <c r="T45" s="44">
        <f>$K45*N($E45)</f>
        <v/>
      </c>
      <c r="U45" s="47">
        <f>N($G45)*(1+$O45+BonusMonths/12+IF($J45=1,0,EOSB))+N($H45)+(N($G45)+SI_Gross*N($H45))*IF($J45=1,SI_O,SI_E)</f>
        <v/>
      </c>
      <c r="V45" s="47">
        <f>(IF($J45=1,MedO,MedE+Ticket)+Training)/12</f>
        <v/>
      </c>
    </row>
    <row r="46">
      <c r="A46" s="12" t="n"/>
      <c r="B46" s="12" t="n"/>
      <c r="C46" s="12" t="n"/>
      <c r="D46" s="12" t="n"/>
      <c r="E46" s="12" t="n"/>
      <c r="F46" s="12" t="n"/>
      <c r="G46" s="43" t="n"/>
      <c r="H46" s="43" t="n"/>
      <c r="I46" s="12" t="n"/>
      <c r="J46" s="44">
        <f>IF($D46="Omani",1,0)</f>
        <v/>
      </c>
      <c r="K46" s="44">
        <f>IF($A46="Hire",1,IF($A46="Exit",-1,0))</f>
        <v/>
      </c>
      <c r="L46" s="44">
        <f>IF($K46=1,MAX(1,N($F46)),IF($K46=-1,N($F46)+1,13))</f>
        <v/>
      </c>
      <c r="M46" s="44">
        <f>12</f>
        <v/>
      </c>
      <c r="N46" s="45">
        <f>MAX(0,MIN($M46,IncMonth-1)-$L46+1)+MAX(0,$M46-MAX($L46,IncMonth)+1)*(1+IncPct)</f>
        <v/>
      </c>
      <c r="O46" s="46">
        <f>IF($B46="",0,IFERROR(INDEX(Departments!$B$5:$B$54,MATCH($B46,Departments!$A$5:$A$54,0)),0))</f>
        <v/>
      </c>
      <c r="P46" s="44">
        <f>MAX(0,$M46-$L46+1)</f>
        <v/>
      </c>
      <c r="Q46" s="47">
        <f>$U46*$N46+$V46*$P46</f>
        <v/>
      </c>
      <c r="R46" s="47">
        <f>IF($K46=1,N($E46)*IF($J46=1,RecO,RecE),0)</f>
        <v/>
      </c>
      <c r="S46" s="47">
        <f>$K46*N($E46)*$Q46+$R46</f>
        <v/>
      </c>
      <c r="T46" s="44">
        <f>$K46*N($E46)</f>
        <v/>
      </c>
      <c r="U46" s="47">
        <f>N($G46)*(1+$O46+BonusMonths/12+IF($J46=1,0,EOSB))+N($H46)+(N($G46)+SI_Gross*N($H46))*IF($J46=1,SI_O,SI_E)</f>
        <v/>
      </c>
      <c r="V46" s="47">
        <f>(IF($J46=1,MedO,MedE+Ticket)+Training)/12</f>
        <v/>
      </c>
    </row>
    <row r="47">
      <c r="A47" s="12" t="n"/>
      <c r="B47" s="12" t="n"/>
      <c r="C47" s="12" t="n"/>
      <c r="D47" s="12" t="n"/>
      <c r="E47" s="12" t="n"/>
      <c r="F47" s="12" t="n"/>
      <c r="G47" s="43" t="n"/>
      <c r="H47" s="43" t="n"/>
      <c r="I47" s="12" t="n"/>
      <c r="J47" s="44">
        <f>IF($D47="Omani",1,0)</f>
        <v/>
      </c>
      <c r="K47" s="44">
        <f>IF($A47="Hire",1,IF($A47="Exit",-1,0))</f>
        <v/>
      </c>
      <c r="L47" s="44">
        <f>IF($K47=1,MAX(1,N($F47)),IF($K47=-1,N($F47)+1,13))</f>
        <v/>
      </c>
      <c r="M47" s="44">
        <f>12</f>
        <v/>
      </c>
      <c r="N47" s="45">
        <f>MAX(0,MIN($M47,IncMonth-1)-$L47+1)+MAX(0,$M47-MAX($L47,IncMonth)+1)*(1+IncPct)</f>
        <v/>
      </c>
      <c r="O47" s="46">
        <f>IF($B47="",0,IFERROR(INDEX(Departments!$B$5:$B$54,MATCH($B47,Departments!$A$5:$A$54,0)),0))</f>
        <v/>
      </c>
      <c r="P47" s="44">
        <f>MAX(0,$M47-$L47+1)</f>
        <v/>
      </c>
      <c r="Q47" s="47">
        <f>$U47*$N47+$V47*$P47</f>
        <v/>
      </c>
      <c r="R47" s="47">
        <f>IF($K47=1,N($E47)*IF($J47=1,RecO,RecE),0)</f>
        <v/>
      </c>
      <c r="S47" s="47">
        <f>$K47*N($E47)*$Q47+$R47</f>
        <v/>
      </c>
      <c r="T47" s="44">
        <f>$K47*N($E47)</f>
        <v/>
      </c>
      <c r="U47" s="47">
        <f>N($G47)*(1+$O47+BonusMonths/12+IF($J47=1,0,EOSB))+N($H47)+(N($G47)+SI_Gross*N($H47))*IF($J47=1,SI_O,SI_E)</f>
        <v/>
      </c>
      <c r="V47" s="47">
        <f>(IF($J47=1,MedO,MedE+Ticket)+Training)/12</f>
        <v/>
      </c>
    </row>
    <row r="48">
      <c r="A48" s="12" t="n"/>
      <c r="B48" s="12" t="n"/>
      <c r="C48" s="12" t="n"/>
      <c r="D48" s="12" t="n"/>
      <c r="E48" s="12" t="n"/>
      <c r="F48" s="12" t="n"/>
      <c r="G48" s="43" t="n"/>
      <c r="H48" s="43" t="n"/>
      <c r="I48" s="12" t="n"/>
      <c r="J48" s="44">
        <f>IF($D48="Omani",1,0)</f>
        <v/>
      </c>
      <c r="K48" s="44">
        <f>IF($A48="Hire",1,IF($A48="Exit",-1,0))</f>
        <v/>
      </c>
      <c r="L48" s="44">
        <f>IF($K48=1,MAX(1,N($F48)),IF($K48=-1,N($F48)+1,13))</f>
        <v/>
      </c>
      <c r="M48" s="44">
        <f>12</f>
        <v/>
      </c>
      <c r="N48" s="45">
        <f>MAX(0,MIN($M48,IncMonth-1)-$L48+1)+MAX(0,$M48-MAX($L48,IncMonth)+1)*(1+IncPct)</f>
        <v/>
      </c>
      <c r="O48" s="46">
        <f>IF($B48="",0,IFERROR(INDEX(Departments!$B$5:$B$54,MATCH($B48,Departments!$A$5:$A$54,0)),0))</f>
        <v/>
      </c>
      <c r="P48" s="44">
        <f>MAX(0,$M48-$L48+1)</f>
        <v/>
      </c>
      <c r="Q48" s="47">
        <f>$U48*$N48+$V48*$P48</f>
        <v/>
      </c>
      <c r="R48" s="47">
        <f>IF($K48=1,N($E48)*IF($J48=1,RecO,RecE),0)</f>
        <v/>
      </c>
      <c r="S48" s="47">
        <f>$K48*N($E48)*$Q48+$R48</f>
        <v/>
      </c>
      <c r="T48" s="44">
        <f>$K48*N($E48)</f>
        <v/>
      </c>
      <c r="U48" s="47">
        <f>N($G48)*(1+$O48+BonusMonths/12+IF($J48=1,0,EOSB))+N($H48)+(N($G48)+SI_Gross*N($H48))*IF($J48=1,SI_O,SI_E)</f>
        <v/>
      </c>
      <c r="V48" s="47">
        <f>(IF($J48=1,MedO,MedE+Ticket)+Training)/12</f>
        <v/>
      </c>
    </row>
    <row r="49">
      <c r="A49" s="12" t="n"/>
      <c r="B49" s="12" t="n"/>
      <c r="C49" s="12" t="n"/>
      <c r="D49" s="12" t="n"/>
      <c r="E49" s="12" t="n"/>
      <c r="F49" s="12" t="n"/>
      <c r="G49" s="43" t="n"/>
      <c r="H49" s="43" t="n"/>
      <c r="I49" s="12" t="n"/>
      <c r="J49" s="44">
        <f>IF($D49="Omani",1,0)</f>
        <v/>
      </c>
      <c r="K49" s="44">
        <f>IF($A49="Hire",1,IF($A49="Exit",-1,0))</f>
        <v/>
      </c>
      <c r="L49" s="44">
        <f>IF($K49=1,MAX(1,N($F49)),IF($K49=-1,N($F49)+1,13))</f>
        <v/>
      </c>
      <c r="M49" s="44">
        <f>12</f>
        <v/>
      </c>
      <c r="N49" s="45">
        <f>MAX(0,MIN($M49,IncMonth-1)-$L49+1)+MAX(0,$M49-MAX($L49,IncMonth)+1)*(1+IncPct)</f>
        <v/>
      </c>
      <c r="O49" s="46">
        <f>IF($B49="",0,IFERROR(INDEX(Departments!$B$5:$B$54,MATCH($B49,Departments!$A$5:$A$54,0)),0))</f>
        <v/>
      </c>
      <c r="P49" s="44">
        <f>MAX(0,$M49-$L49+1)</f>
        <v/>
      </c>
      <c r="Q49" s="47">
        <f>$U49*$N49+$V49*$P49</f>
        <v/>
      </c>
      <c r="R49" s="47">
        <f>IF($K49=1,N($E49)*IF($J49=1,RecO,RecE),0)</f>
        <v/>
      </c>
      <c r="S49" s="47">
        <f>$K49*N($E49)*$Q49+$R49</f>
        <v/>
      </c>
      <c r="T49" s="44">
        <f>$K49*N($E49)</f>
        <v/>
      </c>
      <c r="U49" s="47">
        <f>N($G49)*(1+$O49+BonusMonths/12+IF($J49=1,0,EOSB))+N($H49)+(N($G49)+SI_Gross*N($H49))*IF($J49=1,SI_O,SI_E)</f>
        <v/>
      </c>
      <c r="V49" s="47">
        <f>(IF($J49=1,MedO,MedE+Ticket)+Training)/12</f>
        <v/>
      </c>
    </row>
    <row r="50">
      <c r="A50" s="12" t="n"/>
      <c r="B50" s="12" t="n"/>
      <c r="C50" s="12" t="n"/>
      <c r="D50" s="12" t="n"/>
      <c r="E50" s="12" t="n"/>
      <c r="F50" s="12" t="n"/>
      <c r="G50" s="43" t="n"/>
      <c r="H50" s="43" t="n"/>
      <c r="I50" s="12" t="n"/>
      <c r="J50" s="44">
        <f>IF($D50="Omani",1,0)</f>
        <v/>
      </c>
      <c r="K50" s="44">
        <f>IF($A50="Hire",1,IF($A50="Exit",-1,0))</f>
        <v/>
      </c>
      <c r="L50" s="44">
        <f>IF($K50=1,MAX(1,N($F50)),IF($K50=-1,N($F50)+1,13))</f>
        <v/>
      </c>
      <c r="M50" s="44">
        <f>12</f>
        <v/>
      </c>
      <c r="N50" s="45">
        <f>MAX(0,MIN($M50,IncMonth-1)-$L50+1)+MAX(0,$M50-MAX($L50,IncMonth)+1)*(1+IncPct)</f>
        <v/>
      </c>
      <c r="O50" s="46">
        <f>IF($B50="",0,IFERROR(INDEX(Departments!$B$5:$B$54,MATCH($B50,Departments!$A$5:$A$54,0)),0))</f>
        <v/>
      </c>
      <c r="P50" s="44">
        <f>MAX(0,$M50-$L50+1)</f>
        <v/>
      </c>
      <c r="Q50" s="47">
        <f>$U50*$N50+$V50*$P50</f>
        <v/>
      </c>
      <c r="R50" s="47">
        <f>IF($K50=1,N($E50)*IF($J50=1,RecO,RecE),0)</f>
        <v/>
      </c>
      <c r="S50" s="47">
        <f>$K50*N($E50)*$Q50+$R50</f>
        <v/>
      </c>
      <c r="T50" s="44">
        <f>$K50*N($E50)</f>
        <v/>
      </c>
      <c r="U50" s="47">
        <f>N($G50)*(1+$O50+BonusMonths/12+IF($J50=1,0,EOSB))+N($H50)+(N($G50)+SI_Gross*N($H50))*IF($J50=1,SI_O,SI_E)</f>
        <v/>
      </c>
      <c r="V50" s="47">
        <f>(IF($J50=1,MedO,MedE+Ticket)+Training)/12</f>
        <v/>
      </c>
    </row>
    <row r="51">
      <c r="A51" s="12" t="n"/>
      <c r="B51" s="12" t="n"/>
      <c r="C51" s="12" t="n"/>
      <c r="D51" s="12" t="n"/>
      <c r="E51" s="12" t="n"/>
      <c r="F51" s="12" t="n"/>
      <c r="G51" s="43" t="n"/>
      <c r="H51" s="43" t="n"/>
      <c r="I51" s="12" t="n"/>
      <c r="J51" s="44">
        <f>IF($D51="Omani",1,0)</f>
        <v/>
      </c>
      <c r="K51" s="44">
        <f>IF($A51="Hire",1,IF($A51="Exit",-1,0))</f>
        <v/>
      </c>
      <c r="L51" s="44">
        <f>IF($K51=1,MAX(1,N($F51)),IF($K51=-1,N($F51)+1,13))</f>
        <v/>
      </c>
      <c r="M51" s="44">
        <f>12</f>
        <v/>
      </c>
      <c r="N51" s="45">
        <f>MAX(0,MIN($M51,IncMonth-1)-$L51+1)+MAX(0,$M51-MAX($L51,IncMonth)+1)*(1+IncPct)</f>
        <v/>
      </c>
      <c r="O51" s="46">
        <f>IF($B51="",0,IFERROR(INDEX(Departments!$B$5:$B$54,MATCH($B51,Departments!$A$5:$A$54,0)),0))</f>
        <v/>
      </c>
      <c r="P51" s="44">
        <f>MAX(0,$M51-$L51+1)</f>
        <v/>
      </c>
      <c r="Q51" s="47">
        <f>$U51*$N51+$V51*$P51</f>
        <v/>
      </c>
      <c r="R51" s="47">
        <f>IF($K51=1,N($E51)*IF($J51=1,RecO,RecE),0)</f>
        <v/>
      </c>
      <c r="S51" s="47">
        <f>$K51*N($E51)*$Q51+$R51</f>
        <v/>
      </c>
      <c r="T51" s="44">
        <f>$K51*N($E51)</f>
        <v/>
      </c>
      <c r="U51" s="47">
        <f>N($G51)*(1+$O51+BonusMonths/12+IF($J51=1,0,EOSB))+N($H51)+(N($G51)+SI_Gross*N($H51))*IF($J51=1,SI_O,SI_E)</f>
        <v/>
      </c>
      <c r="V51" s="47">
        <f>(IF($J51=1,MedO,MedE+Ticket)+Training)/12</f>
        <v/>
      </c>
    </row>
    <row r="52">
      <c r="A52" s="12" t="n"/>
      <c r="B52" s="12" t="n"/>
      <c r="C52" s="12" t="n"/>
      <c r="D52" s="12" t="n"/>
      <c r="E52" s="12" t="n"/>
      <c r="F52" s="12" t="n"/>
      <c r="G52" s="43" t="n"/>
      <c r="H52" s="43" t="n"/>
      <c r="I52" s="12" t="n"/>
      <c r="J52" s="44">
        <f>IF($D52="Omani",1,0)</f>
        <v/>
      </c>
      <c r="K52" s="44">
        <f>IF($A52="Hire",1,IF($A52="Exit",-1,0))</f>
        <v/>
      </c>
      <c r="L52" s="44">
        <f>IF($K52=1,MAX(1,N($F52)),IF($K52=-1,N($F52)+1,13))</f>
        <v/>
      </c>
      <c r="M52" s="44">
        <f>12</f>
        <v/>
      </c>
      <c r="N52" s="45">
        <f>MAX(0,MIN($M52,IncMonth-1)-$L52+1)+MAX(0,$M52-MAX($L52,IncMonth)+1)*(1+IncPct)</f>
        <v/>
      </c>
      <c r="O52" s="46">
        <f>IF($B52="",0,IFERROR(INDEX(Departments!$B$5:$B$54,MATCH($B52,Departments!$A$5:$A$54,0)),0))</f>
        <v/>
      </c>
      <c r="P52" s="44">
        <f>MAX(0,$M52-$L52+1)</f>
        <v/>
      </c>
      <c r="Q52" s="47">
        <f>$U52*$N52+$V52*$P52</f>
        <v/>
      </c>
      <c r="R52" s="47">
        <f>IF($K52=1,N($E52)*IF($J52=1,RecO,RecE),0)</f>
        <v/>
      </c>
      <c r="S52" s="47">
        <f>$K52*N($E52)*$Q52+$R52</f>
        <v/>
      </c>
      <c r="T52" s="44">
        <f>$K52*N($E52)</f>
        <v/>
      </c>
      <c r="U52" s="47">
        <f>N($G52)*(1+$O52+BonusMonths/12+IF($J52=1,0,EOSB))+N($H52)+(N($G52)+SI_Gross*N($H52))*IF($J52=1,SI_O,SI_E)</f>
        <v/>
      </c>
      <c r="V52" s="47">
        <f>(IF($J52=1,MedO,MedE+Ticket)+Training)/12</f>
        <v/>
      </c>
    </row>
    <row r="53">
      <c r="A53" s="12" t="n"/>
      <c r="B53" s="12" t="n"/>
      <c r="C53" s="12" t="n"/>
      <c r="D53" s="12" t="n"/>
      <c r="E53" s="12" t="n"/>
      <c r="F53" s="12" t="n"/>
      <c r="G53" s="43" t="n"/>
      <c r="H53" s="43" t="n"/>
      <c r="I53" s="12" t="n"/>
      <c r="J53" s="44">
        <f>IF($D53="Omani",1,0)</f>
        <v/>
      </c>
      <c r="K53" s="44">
        <f>IF($A53="Hire",1,IF($A53="Exit",-1,0))</f>
        <v/>
      </c>
      <c r="L53" s="44">
        <f>IF($K53=1,MAX(1,N($F53)),IF($K53=-1,N($F53)+1,13))</f>
        <v/>
      </c>
      <c r="M53" s="44">
        <f>12</f>
        <v/>
      </c>
      <c r="N53" s="45">
        <f>MAX(0,MIN($M53,IncMonth-1)-$L53+1)+MAX(0,$M53-MAX($L53,IncMonth)+1)*(1+IncPct)</f>
        <v/>
      </c>
      <c r="O53" s="46">
        <f>IF($B53="",0,IFERROR(INDEX(Departments!$B$5:$B$54,MATCH($B53,Departments!$A$5:$A$54,0)),0))</f>
        <v/>
      </c>
      <c r="P53" s="44">
        <f>MAX(0,$M53-$L53+1)</f>
        <v/>
      </c>
      <c r="Q53" s="47">
        <f>$U53*$N53+$V53*$P53</f>
        <v/>
      </c>
      <c r="R53" s="47">
        <f>IF($K53=1,N($E53)*IF($J53=1,RecO,RecE),0)</f>
        <v/>
      </c>
      <c r="S53" s="47">
        <f>$K53*N($E53)*$Q53+$R53</f>
        <v/>
      </c>
      <c r="T53" s="44">
        <f>$K53*N($E53)</f>
        <v/>
      </c>
      <c r="U53" s="47">
        <f>N($G53)*(1+$O53+BonusMonths/12+IF($J53=1,0,EOSB))+N($H53)+(N($G53)+SI_Gross*N($H53))*IF($J53=1,SI_O,SI_E)</f>
        <v/>
      </c>
      <c r="V53" s="47">
        <f>(IF($J53=1,MedO,MedE+Ticket)+Training)/12</f>
        <v/>
      </c>
    </row>
    <row r="54">
      <c r="A54" s="12" t="n"/>
      <c r="B54" s="12" t="n"/>
      <c r="C54" s="12" t="n"/>
      <c r="D54" s="12" t="n"/>
      <c r="E54" s="12" t="n"/>
      <c r="F54" s="12" t="n"/>
      <c r="G54" s="43" t="n"/>
      <c r="H54" s="43" t="n"/>
      <c r="I54" s="12" t="n"/>
      <c r="J54" s="44">
        <f>IF($D54="Omani",1,0)</f>
        <v/>
      </c>
      <c r="K54" s="44">
        <f>IF($A54="Hire",1,IF($A54="Exit",-1,0))</f>
        <v/>
      </c>
      <c r="L54" s="44">
        <f>IF($K54=1,MAX(1,N($F54)),IF($K54=-1,N($F54)+1,13))</f>
        <v/>
      </c>
      <c r="M54" s="44">
        <f>12</f>
        <v/>
      </c>
      <c r="N54" s="45">
        <f>MAX(0,MIN($M54,IncMonth-1)-$L54+1)+MAX(0,$M54-MAX($L54,IncMonth)+1)*(1+IncPct)</f>
        <v/>
      </c>
      <c r="O54" s="46">
        <f>IF($B54="",0,IFERROR(INDEX(Departments!$B$5:$B$54,MATCH($B54,Departments!$A$5:$A$54,0)),0))</f>
        <v/>
      </c>
      <c r="P54" s="44">
        <f>MAX(0,$M54-$L54+1)</f>
        <v/>
      </c>
      <c r="Q54" s="47">
        <f>$U54*$N54+$V54*$P54</f>
        <v/>
      </c>
      <c r="R54" s="47">
        <f>IF($K54=1,N($E54)*IF($J54=1,RecO,RecE),0)</f>
        <v/>
      </c>
      <c r="S54" s="47">
        <f>$K54*N($E54)*$Q54+$R54</f>
        <v/>
      </c>
      <c r="T54" s="44">
        <f>$K54*N($E54)</f>
        <v/>
      </c>
      <c r="U54" s="47">
        <f>N($G54)*(1+$O54+BonusMonths/12+IF($J54=1,0,EOSB))+N($H54)+(N($G54)+SI_Gross*N($H54))*IF($J54=1,SI_O,SI_E)</f>
        <v/>
      </c>
      <c r="V54" s="47">
        <f>(IF($J54=1,MedO,MedE+Ticket)+Training)/12</f>
        <v/>
      </c>
    </row>
    <row r="55">
      <c r="A55" s="12" t="n"/>
      <c r="B55" s="12" t="n"/>
      <c r="C55" s="12" t="n"/>
      <c r="D55" s="12" t="n"/>
      <c r="E55" s="12" t="n"/>
      <c r="F55" s="12" t="n"/>
      <c r="G55" s="43" t="n"/>
      <c r="H55" s="43" t="n"/>
      <c r="I55" s="12" t="n"/>
      <c r="J55" s="44">
        <f>IF($D55="Omani",1,0)</f>
        <v/>
      </c>
      <c r="K55" s="44">
        <f>IF($A55="Hire",1,IF($A55="Exit",-1,0))</f>
        <v/>
      </c>
      <c r="L55" s="44">
        <f>IF($K55=1,MAX(1,N($F55)),IF($K55=-1,N($F55)+1,13))</f>
        <v/>
      </c>
      <c r="M55" s="44">
        <f>12</f>
        <v/>
      </c>
      <c r="N55" s="45">
        <f>MAX(0,MIN($M55,IncMonth-1)-$L55+1)+MAX(0,$M55-MAX($L55,IncMonth)+1)*(1+IncPct)</f>
        <v/>
      </c>
      <c r="O55" s="46">
        <f>IF($B55="",0,IFERROR(INDEX(Departments!$B$5:$B$54,MATCH($B55,Departments!$A$5:$A$54,0)),0))</f>
        <v/>
      </c>
      <c r="P55" s="44">
        <f>MAX(0,$M55-$L55+1)</f>
        <v/>
      </c>
      <c r="Q55" s="47">
        <f>$U55*$N55+$V55*$P55</f>
        <v/>
      </c>
      <c r="R55" s="47">
        <f>IF($K55=1,N($E55)*IF($J55=1,RecO,RecE),0)</f>
        <v/>
      </c>
      <c r="S55" s="47">
        <f>$K55*N($E55)*$Q55+$R55</f>
        <v/>
      </c>
      <c r="T55" s="44">
        <f>$K55*N($E55)</f>
        <v/>
      </c>
      <c r="U55" s="47">
        <f>N($G55)*(1+$O55+BonusMonths/12+IF($J55=1,0,EOSB))+N($H55)+(N($G55)+SI_Gross*N($H55))*IF($J55=1,SI_O,SI_E)</f>
        <v/>
      </c>
      <c r="V55" s="47">
        <f>(IF($J55=1,MedO,MedE+Ticket)+Training)/12</f>
        <v/>
      </c>
    </row>
    <row r="56">
      <c r="A56" s="12" t="n"/>
      <c r="B56" s="12" t="n"/>
      <c r="C56" s="12" t="n"/>
      <c r="D56" s="12" t="n"/>
      <c r="E56" s="12" t="n"/>
      <c r="F56" s="12" t="n"/>
      <c r="G56" s="43" t="n"/>
      <c r="H56" s="43" t="n"/>
      <c r="I56" s="12" t="n"/>
      <c r="J56" s="44">
        <f>IF($D56="Omani",1,0)</f>
        <v/>
      </c>
      <c r="K56" s="44">
        <f>IF($A56="Hire",1,IF($A56="Exit",-1,0))</f>
        <v/>
      </c>
      <c r="L56" s="44">
        <f>IF($K56=1,MAX(1,N($F56)),IF($K56=-1,N($F56)+1,13))</f>
        <v/>
      </c>
      <c r="M56" s="44">
        <f>12</f>
        <v/>
      </c>
      <c r="N56" s="45">
        <f>MAX(0,MIN($M56,IncMonth-1)-$L56+1)+MAX(0,$M56-MAX($L56,IncMonth)+1)*(1+IncPct)</f>
        <v/>
      </c>
      <c r="O56" s="46">
        <f>IF($B56="",0,IFERROR(INDEX(Departments!$B$5:$B$54,MATCH($B56,Departments!$A$5:$A$54,0)),0))</f>
        <v/>
      </c>
      <c r="P56" s="44">
        <f>MAX(0,$M56-$L56+1)</f>
        <v/>
      </c>
      <c r="Q56" s="47">
        <f>$U56*$N56+$V56*$P56</f>
        <v/>
      </c>
      <c r="R56" s="47">
        <f>IF($K56=1,N($E56)*IF($J56=1,RecO,RecE),0)</f>
        <v/>
      </c>
      <c r="S56" s="47">
        <f>$K56*N($E56)*$Q56+$R56</f>
        <v/>
      </c>
      <c r="T56" s="44">
        <f>$K56*N($E56)</f>
        <v/>
      </c>
      <c r="U56" s="47">
        <f>N($G56)*(1+$O56+BonusMonths/12+IF($J56=1,0,EOSB))+N($H56)+(N($G56)+SI_Gross*N($H56))*IF($J56=1,SI_O,SI_E)</f>
        <v/>
      </c>
      <c r="V56" s="47">
        <f>(IF($J56=1,MedO,MedE+Ticket)+Training)/12</f>
        <v/>
      </c>
    </row>
    <row r="57">
      <c r="A57" s="12" t="n"/>
      <c r="B57" s="12" t="n"/>
      <c r="C57" s="12" t="n"/>
      <c r="D57" s="12" t="n"/>
      <c r="E57" s="12" t="n"/>
      <c r="F57" s="12" t="n"/>
      <c r="G57" s="43" t="n"/>
      <c r="H57" s="43" t="n"/>
      <c r="I57" s="12" t="n"/>
      <c r="J57" s="44">
        <f>IF($D57="Omani",1,0)</f>
        <v/>
      </c>
      <c r="K57" s="44">
        <f>IF($A57="Hire",1,IF($A57="Exit",-1,0))</f>
        <v/>
      </c>
      <c r="L57" s="44">
        <f>IF($K57=1,MAX(1,N($F57)),IF($K57=-1,N($F57)+1,13))</f>
        <v/>
      </c>
      <c r="M57" s="44">
        <f>12</f>
        <v/>
      </c>
      <c r="N57" s="45">
        <f>MAX(0,MIN($M57,IncMonth-1)-$L57+1)+MAX(0,$M57-MAX($L57,IncMonth)+1)*(1+IncPct)</f>
        <v/>
      </c>
      <c r="O57" s="46">
        <f>IF($B57="",0,IFERROR(INDEX(Departments!$B$5:$B$54,MATCH($B57,Departments!$A$5:$A$54,0)),0))</f>
        <v/>
      </c>
      <c r="P57" s="44">
        <f>MAX(0,$M57-$L57+1)</f>
        <v/>
      </c>
      <c r="Q57" s="47">
        <f>$U57*$N57+$V57*$P57</f>
        <v/>
      </c>
      <c r="R57" s="47">
        <f>IF($K57=1,N($E57)*IF($J57=1,RecO,RecE),0)</f>
        <v/>
      </c>
      <c r="S57" s="47">
        <f>$K57*N($E57)*$Q57+$R57</f>
        <v/>
      </c>
      <c r="T57" s="44">
        <f>$K57*N($E57)</f>
        <v/>
      </c>
      <c r="U57" s="47">
        <f>N($G57)*(1+$O57+BonusMonths/12+IF($J57=1,0,EOSB))+N($H57)+(N($G57)+SI_Gross*N($H57))*IF($J57=1,SI_O,SI_E)</f>
        <v/>
      </c>
      <c r="V57" s="47">
        <f>(IF($J57=1,MedO,MedE+Ticket)+Training)/12</f>
        <v/>
      </c>
    </row>
    <row r="58">
      <c r="A58" s="12" t="n"/>
      <c r="B58" s="12" t="n"/>
      <c r="C58" s="12" t="n"/>
      <c r="D58" s="12" t="n"/>
      <c r="E58" s="12" t="n"/>
      <c r="F58" s="12" t="n"/>
      <c r="G58" s="43" t="n"/>
      <c r="H58" s="43" t="n"/>
      <c r="I58" s="12" t="n"/>
      <c r="J58" s="44">
        <f>IF($D58="Omani",1,0)</f>
        <v/>
      </c>
      <c r="K58" s="44">
        <f>IF($A58="Hire",1,IF($A58="Exit",-1,0))</f>
        <v/>
      </c>
      <c r="L58" s="44">
        <f>IF($K58=1,MAX(1,N($F58)),IF($K58=-1,N($F58)+1,13))</f>
        <v/>
      </c>
      <c r="M58" s="44">
        <f>12</f>
        <v/>
      </c>
      <c r="N58" s="45">
        <f>MAX(0,MIN($M58,IncMonth-1)-$L58+1)+MAX(0,$M58-MAX($L58,IncMonth)+1)*(1+IncPct)</f>
        <v/>
      </c>
      <c r="O58" s="46">
        <f>IF($B58="",0,IFERROR(INDEX(Departments!$B$5:$B$54,MATCH($B58,Departments!$A$5:$A$54,0)),0))</f>
        <v/>
      </c>
      <c r="P58" s="44">
        <f>MAX(0,$M58-$L58+1)</f>
        <v/>
      </c>
      <c r="Q58" s="47">
        <f>$U58*$N58+$V58*$P58</f>
        <v/>
      </c>
      <c r="R58" s="47">
        <f>IF($K58=1,N($E58)*IF($J58=1,RecO,RecE),0)</f>
        <v/>
      </c>
      <c r="S58" s="47">
        <f>$K58*N($E58)*$Q58+$R58</f>
        <v/>
      </c>
      <c r="T58" s="44">
        <f>$K58*N($E58)</f>
        <v/>
      </c>
      <c r="U58" s="47">
        <f>N($G58)*(1+$O58+BonusMonths/12+IF($J58=1,0,EOSB))+N($H58)+(N($G58)+SI_Gross*N($H58))*IF($J58=1,SI_O,SI_E)</f>
        <v/>
      </c>
      <c r="V58" s="47">
        <f>(IF($J58=1,MedO,MedE+Ticket)+Training)/12</f>
        <v/>
      </c>
    </row>
    <row r="59">
      <c r="A59" s="12" t="n"/>
      <c r="B59" s="12" t="n"/>
      <c r="C59" s="12" t="n"/>
      <c r="D59" s="12" t="n"/>
      <c r="E59" s="12" t="n"/>
      <c r="F59" s="12" t="n"/>
      <c r="G59" s="43" t="n"/>
      <c r="H59" s="43" t="n"/>
      <c r="I59" s="12" t="n"/>
      <c r="J59" s="44">
        <f>IF($D59="Omani",1,0)</f>
        <v/>
      </c>
      <c r="K59" s="44">
        <f>IF($A59="Hire",1,IF($A59="Exit",-1,0))</f>
        <v/>
      </c>
      <c r="L59" s="44">
        <f>IF($K59=1,MAX(1,N($F59)),IF($K59=-1,N($F59)+1,13))</f>
        <v/>
      </c>
      <c r="M59" s="44">
        <f>12</f>
        <v/>
      </c>
      <c r="N59" s="45">
        <f>MAX(0,MIN($M59,IncMonth-1)-$L59+1)+MAX(0,$M59-MAX($L59,IncMonth)+1)*(1+IncPct)</f>
        <v/>
      </c>
      <c r="O59" s="46">
        <f>IF($B59="",0,IFERROR(INDEX(Departments!$B$5:$B$54,MATCH($B59,Departments!$A$5:$A$54,0)),0))</f>
        <v/>
      </c>
      <c r="P59" s="44">
        <f>MAX(0,$M59-$L59+1)</f>
        <v/>
      </c>
      <c r="Q59" s="47">
        <f>$U59*$N59+$V59*$P59</f>
        <v/>
      </c>
      <c r="R59" s="47">
        <f>IF($K59=1,N($E59)*IF($J59=1,RecO,RecE),0)</f>
        <v/>
      </c>
      <c r="S59" s="47">
        <f>$K59*N($E59)*$Q59+$R59</f>
        <v/>
      </c>
      <c r="T59" s="44">
        <f>$K59*N($E59)</f>
        <v/>
      </c>
      <c r="U59" s="47">
        <f>N($G59)*(1+$O59+BonusMonths/12+IF($J59=1,0,EOSB))+N($H59)+(N($G59)+SI_Gross*N($H59))*IF($J59=1,SI_O,SI_E)</f>
        <v/>
      </c>
      <c r="V59" s="47">
        <f>(IF($J59=1,MedO,MedE+Ticket)+Training)/12</f>
        <v/>
      </c>
    </row>
    <row r="60">
      <c r="A60" s="12" t="n"/>
      <c r="B60" s="12" t="n"/>
      <c r="C60" s="12" t="n"/>
      <c r="D60" s="12" t="n"/>
      <c r="E60" s="12" t="n"/>
      <c r="F60" s="12" t="n"/>
      <c r="G60" s="43" t="n"/>
      <c r="H60" s="43" t="n"/>
      <c r="I60" s="12" t="n"/>
      <c r="J60" s="44">
        <f>IF($D60="Omani",1,0)</f>
        <v/>
      </c>
      <c r="K60" s="44">
        <f>IF($A60="Hire",1,IF($A60="Exit",-1,0))</f>
        <v/>
      </c>
      <c r="L60" s="44">
        <f>IF($K60=1,MAX(1,N($F60)),IF($K60=-1,N($F60)+1,13))</f>
        <v/>
      </c>
      <c r="M60" s="44">
        <f>12</f>
        <v/>
      </c>
      <c r="N60" s="45">
        <f>MAX(0,MIN($M60,IncMonth-1)-$L60+1)+MAX(0,$M60-MAX($L60,IncMonth)+1)*(1+IncPct)</f>
        <v/>
      </c>
      <c r="O60" s="46">
        <f>IF($B60="",0,IFERROR(INDEX(Departments!$B$5:$B$54,MATCH($B60,Departments!$A$5:$A$54,0)),0))</f>
        <v/>
      </c>
      <c r="P60" s="44">
        <f>MAX(0,$M60-$L60+1)</f>
        <v/>
      </c>
      <c r="Q60" s="47">
        <f>$U60*$N60+$V60*$P60</f>
        <v/>
      </c>
      <c r="R60" s="47">
        <f>IF($K60=1,N($E60)*IF($J60=1,RecO,RecE),0)</f>
        <v/>
      </c>
      <c r="S60" s="47">
        <f>$K60*N($E60)*$Q60+$R60</f>
        <v/>
      </c>
      <c r="T60" s="44">
        <f>$K60*N($E60)</f>
        <v/>
      </c>
      <c r="U60" s="47">
        <f>N($G60)*(1+$O60+BonusMonths/12+IF($J60=1,0,EOSB))+N($H60)+(N($G60)+SI_Gross*N($H60))*IF($J60=1,SI_O,SI_E)</f>
        <v/>
      </c>
      <c r="V60" s="47">
        <f>(IF($J60=1,MedO,MedE+Ticket)+Training)/12</f>
        <v/>
      </c>
    </row>
    <row r="61">
      <c r="A61" s="12" t="n"/>
      <c r="B61" s="12" t="n"/>
      <c r="C61" s="12" t="n"/>
      <c r="D61" s="12" t="n"/>
      <c r="E61" s="12" t="n"/>
      <c r="F61" s="12" t="n"/>
      <c r="G61" s="43" t="n"/>
      <c r="H61" s="43" t="n"/>
      <c r="I61" s="12" t="n"/>
      <c r="J61" s="44">
        <f>IF($D61="Omani",1,0)</f>
        <v/>
      </c>
      <c r="K61" s="44">
        <f>IF($A61="Hire",1,IF($A61="Exit",-1,0))</f>
        <v/>
      </c>
      <c r="L61" s="44">
        <f>IF($K61=1,MAX(1,N($F61)),IF($K61=-1,N($F61)+1,13))</f>
        <v/>
      </c>
      <c r="M61" s="44">
        <f>12</f>
        <v/>
      </c>
      <c r="N61" s="45">
        <f>MAX(0,MIN($M61,IncMonth-1)-$L61+1)+MAX(0,$M61-MAX($L61,IncMonth)+1)*(1+IncPct)</f>
        <v/>
      </c>
      <c r="O61" s="46">
        <f>IF($B61="",0,IFERROR(INDEX(Departments!$B$5:$B$54,MATCH($B61,Departments!$A$5:$A$54,0)),0))</f>
        <v/>
      </c>
      <c r="P61" s="44">
        <f>MAX(0,$M61-$L61+1)</f>
        <v/>
      </c>
      <c r="Q61" s="47">
        <f>$U61*$N61+$V61*$P61</f>
        <v/>
      </c>
      <c r="R61" s="47">
        <f>IF($K61=1,N($E61)*IF($J61=1,RecO,RecE),0)</f>
        <v/>
      </c>
      <c r="S61" s="47">
        <f>$K61*N($E61)*$Q61+$R61</f>
        <v/>
      </c>
      <c r="T61" s="44">
        <f>$K61*N($E61)</f>
        <v/>
      </c>
      <c r="U61" s="47">
        <f>N($G61)*(1+$O61+BonusMonths/12+IF($J61=1,0,EOSB))+N($H61)+(N($G61)+SI_Gross*N($H61))*IF($J61=1,SI_O,SI_E)</f>
        <v/>
      </c>
      <c r="V61" s="47">
        <f>(IF($J61=1,MedO,MedE+Ticket)+Training)/12</f>
        <v/>
      </c>
    </row>
    <row r="62">
      <c r="A62" s="12" t="n"/>
      <c r="B62" s="12" t="n"/>
      <c r="C62" s="12" t="n"/>
      <c r="D62" s="12" t="n"/>
      <c r="E62" s="12" t="n"/>
      <c r="F62" s="12" t="n"/>
      <c r="G62" s="43" t="n"/>
      <c r="H62" s="43" t="n"/>
      <c r="I62" s="12" t="n"/>
      <c r="J62" s="44">
        <f>IF($D62="Omani",1,0)</f>
        <v/>
      </c>
      <c r="K62" s="44">
        <f>IF($A62="Hire",1,IF($A62="Exit",-1,0))</f>
        <v/>
      </c>
      <c r="L62" s="44">
        <f>IF($K62=1,MAX(1,N($F62)),IF($K62=-1,N($F62)+1,13))</f>
        <v/>
      </c>
      <c r="M62" s="44">
        <f>12</f>
        <v/>
      </c>
      <c r="N62" s="45">
        <f>MAX(0,MIN($M62,IncMonth-1)-$L62+1)+MAX(0,$M62-MAX($L62,IncMonth)+1)*(1+IncPct)</f>
        <v/>
      </c>
      <c r="O62" s="46">
        <f>IF($B62="",0,IFERROR(INDEX(Departments!$B$5:$B$54,MATCH($B62,Departments!$A$5:$A$54,0)),0))</f>
        <v/>
      </c>
      <c r="P62" s="44">
        <f>MAX(0,$M62-$L62+1)</f>
        <v/>
      </c>
      <c r="Q62" s="47">
        <f>$U62*$N62+$V62*$P62</f>
        <v/>
      </c>
      <c r="R62" s="47">
        <f>IF($K62=1,N($E62)*IF($J62=1,RecO,RecE),0)</f>
        <v/>
      </c>
      <c r="S62" s="47">
        <f>$K62*N($E62)*$Q62+$R62</f>
        <v/>
      </c>
      <c r="T62" s="44">
        <f>$K62*N($E62)</f>
        <v/>
      </c>
      <c r="U62" s="47">
        <f>N($G62)*(1+$O62+BonusMonths/12+IF($J62=1,0,EOSB))+N($H62)+(N($G62)+SI_Gross*N($H62))*IF($J62=1,SI_O,SI_E)</f>
        <v/>
      </c>
      <c r="V62" s="47">
        <f>(IF($J62=1,MedO,MedE+Ticket)+Training)/12</f>
        <v/>
      </c>
    </row>
    <row r="63">
      <c r="A63" s="12" t="n"/>
      <c r="B63" s="12" t="n"/>
      <c r="C63" s="12" t="n"/>
      <c r="D63" s="12" t="n"/>
      <c r="E63" s="12" t="n"/>
      <c r="F63" s="12" t="n"/>
      <c r="G63" s="43" t="n"/>
      <c r="H63" s="43" t="n"/>
      <c r="I63" s="12" t="n"/>
      <c r="J63" s="44">
        <f>IF($D63="Omani",1,0)</f>
        <v/>
      </c>
      <c r="K63" s="44">
        <f>IF($A63="Hire",1,IF($A63="Exit",-1,0))</f>
        <v/>
      </c>
      <c r="L63" s="44">
        <f>IF($K63=1,MAX(1,N($F63)),IF($K63=-1,N($F63)+1,13))</f>
        <v/>
      </c>
      <c r="M63" s="44">
        <f>12</f>
        <v/>
      </c>
      <c r="N63" s="45">
        <f>MAX(0,MIN($M63,IncMonth-1)-$L63+1)+MAX(0,$M63-MAX($L63,IncMonth)+1)*(1+IncPct)</f>
        <v/>
      </c>
      <c r="O63" s="46">
        <f>IF($B63="",0,IFERROR(INDEX(Departments!$B$5:$B$54,MATCH($B63,Departments!$A$5:$A$54,0)),0))</f>
        <v/>
      </c>
      <c r="P63" s="44">
        <f>MAX(0,$M63-$L63+1)</f>
        <v/>
      </c>
      <c r="Q63" s="47">
        <f>$U63*$N63+$V63*$P63</f>
        <v/>
      </c>
      <c r="R63" s="47">
        <f>IF($K63=1,N($E63)*IF($J63=1,RecO,RecE),0)</f>
        <v/>
      </c>
      <c r="S63" s="47">
        <f>$K63*N($E63)*$Q63+$R63</f>
        <v/>
      </c>
      <c r="T63" s="44">
        <f>$K63*N($E63)</f>
        <v/>
      </c>
      <c r="U63" s="47">
        <f>N($G63)*(1+$O63+BonusMonths/12+IF($J63=1,0,EOSB))+N($H63)+(N($G63)+SI_Gross*N($H63))*IF($J63=1,SI_O,SI_E)</f>
        <v/>
      </c>
      <c r="V63" s="47">
        <f>(IF($J63=1,MedO,MedE+Ticket)+Training)/12</f>
        <v/>
      </c>
    </row>
    <row r="64">
      <c r="A64" s="12" t="n"/>
      <c r="B64" s="12" t="n"/>
      <c r="C64" s="12" t="n"/>
      <c r="D64" s="12" t="n"/>
      <c r="E64" s="12" t="n"/>
      <c r="F64" s="12" t="n"/>
      <c r="G64" s="43" t="n"/>
      <c r="H64" s="43" t="n"/>
      <c r="I64" s="12" t="n"/>
      <c r="J64" s="44">
        <f>IF($D64="Omani",1,0)</f>
        <v/>
      </c>
      <c r="K64" s="44">
        <f>IF($A64="Hire",1,IF($A64="Exit",-1,0))</f>
        <v/>
      </c>
      <c r="L64" s="44">
        <f>IF($K64=1,MAX(1,N($F64)),IF($K64=-1,N($F64)+1,13))</f>
        <v/>
      </c>
      <c r="M64" s="44">
        <f>12</f>
        <v/>
      </c>
      <c r="N64" s="45">
        <f>MAX(0,MIN($M64,IncMonth-1)-$L64+1)+MAX(0,$M64-MAX($L64,IncMonth)+1)*(1+IncPct)</f>
        <v/>
      </c>
      <c r="O64" s="46">
        <f>IF($B64="",0,IFERROR(INDEX(Departments!$B$5:$B$54,MATCH($B64,Departments!$A$5:$A$54,0)),0))</f>
        <v/>
      </c>
      <c r="P64" s="44">
        <f>MAX(0,$M64-$L64+1)</f>
        <v/>
      </c>
      <c r="Q64" s="47">
        <f>$U64*$N64+$V64*$P64</f>
        <v/>
      </c>
      <c r="R64" s="47">
        <f>IF($K64=1,N($E64)*IF($J64=1,RecO,RecE),0)</f>
        <v/>
      </c>
      <c r="S64" s="47">
        <f>$K64*N($E64)*$Q64+$R64</f>
        <v/>
      </c>
      <c r="T64" s="44">
        <f>$K64*N($E64)</f>
        <v/>
      </c>
      <c r="U64" s="47">
        <f>N($G64)*(1+$O64+BonusMonths/12+IF($J64=1,0,EOSB))+N($H64)+(N($G64)+SI_Gross*N($H64))*IF($J64=1,SI_O,SI_E)</f>
        <v/>
      </c>
      <c r="V64" s="47">
        <f>(IF($J64=1,MedO,MedE+Ticket)+Training)/12</f>
        <v/>
      </c>
    </row>
    <row r="65">
      <c r="A65" s="12" t="n"/>
      <c r="B65" s="12" t="n"/>
      <c r="C65" s="12" t="n"/>
      <c r="D65" s="12" t="n"/>
      <c r="E65" s="12" t="n"/>
      <c r="F65" s="12" t="n"/>
      <c r="G65" s="43" t="n"/>
      <c r="H65" s="43" t="n"/>
      <c r="I65" s="12" t="n"/>
      <c r="J65" s="44">
        <f>IF($D65="Omani",1,0)</f>
        <v/>
      </c>
      <c r="K65" s="44">
        <f>IF($A65="Hire",1,IF($A65="Exit",-1,0))</f>
        <v/>
      </c>
      <c r="L65" s="44">
        <f>IF($K65=1,MAX(1,N($F65)),IF($K65=-1,N($F65)+1,13))</f>
        <v/>
      </c>
      <c r="M65" s="44">
        <f>12</f>
        <v/>
      </c>
      <c r="N65" s="45">
        <f>MAX(0,MIN($M65,IncMonth-1)-$L65+1)+MAX(0,$M65-MAX($L65,IncMonth)+1)*(1+IncPct)</f>
        <v/>
      </c>
      <c r="O65" s="46">
        <f>IF($B65="",0,IFERROR(INDEX(Departments!$B$5:$B$54,MATCH($B65,Departments!$A$5:$A$54,0)),0))</f>
        <v/>
      </c>
      <c r="P65" s="44">
        <f>MAX(0,$M65-$L65+1)</f>
        <v/>
      </c>
      <c r="Q65" s="47">
        <f>$U65*$N65+$V65*$P65</f>
        <v/>
      </c>
      <c r="R65" s="47">
        <f>IF($K65=1,N($E65)*IF($J65=1,RecO,RecE),0)</f>
        <v/>
      </c>
      <c r="S65" s="47">
        <f>$K65*N($E65)*$Q65+$R65</f>
        <v/>
      </c>
      <c r="T65" s="44">
        <f>$K65*N($E65)</f>
        <v/>
      </c>
      <c r="U65" s="47">
        <f>N($G65)*(1+$O65+BonusMonths/12+IF($J65=1,0,EOSB))+N($H65)+(N($G65)+SI_Gross*N($H65))*IF($J65=1,SI_O,SI_E)</f>
        <v/>
      </c>
      <c r="V65" s="47">
        <f>(IF($J65=1,MedO,MedE+Ticket)+Training)/12</f>
        <v/>
      </c>
    </row>
    <row r="66">
      <c r="A66" s="12" t="n"/>
      <c r="B66" s="12" t="n"/>
      <c r="C66" s="12" t="n"/>
      <c r="D66" s="12" t="n"/>
      <c r="E66" s="12" t="n"/>
      <c r="F66" s="12" t="n"/>
      <c r="G66" s="43" t="n"/>
      <c r="H66" s="43" t="n"/>
      <c r="I66" s="12" t="n"/>
      <c r="J66" s="44">
        <f>IF($D66="Omani",1,0)</f>
        <v/>
      </c>
      <c r="K66" s="44">
        <f>IF($A66="Hire",1,IF($A66="Exit",-1,0))</f>
        <v/>
      </c>
      <c r="L66" s="44">
        <f>IF($K66=1,MAX(1,N($F66)),IF($K66=-1,N($F66)+1,13))</f>
        <v/>
      </c>
      <c r="M66" s="44">
        <f>12</f>
        <v/>
      </c>
      <c r="N66" s="45">
        <f>MAX(0,MIN($M66,IncMonth-1)-$L66+1)+MAX(0,$M66-MAX($L66,IncMonth)+1)*(1+IncPct)</f>
        <v/>
      </c>
      <c r="O66" s="46">
        <f>IF($B66="",0,IFERROR(INDEX(Departments!$B$5:$B$54,MATCH($B66,Departments!$A$5:$A$54,0)),0))</f>
        <v/>
      </c>
      <c r="P66" s="44">
        <f>MAX(0,$M66-$L66+1)</f>
        <v/>
      </c>
      <c r="Q66" s="47">
        <f>$U66*$N66+$V66*$P66</f>
        <v/>
      </c>
      <c r="R66" s="47">
        <f>IF($K66=1,N($E66)*IF($J66=1,RecO,RecE),0)</f>
        <v/>
      </c>
      <c r="S66" s="47">
        <f>$K66*N($E66)*$Q66+$R66</f>
        <v/>
      </c>
      <c r="T66" s="44">
        <f>$K66*N($E66)</f>
        <v/>
      </c>
      <c r="U66" s="47">
        <f>N($G66)*(1+$O66+BonusMonths/12+IF($J66=1,0,EOSB))+N($H66)+(N($G66)+SI_Gross*N($H66))*IF($J66=1,SI_O,SI_E)</f>
        <v/>
      </c>
      <c r="V66" s="47">
        <f>(IF($J66=1,MedO,MedE+Ticket)+Training)/12</f>
        <v/>
      </c>
    </row>
    <row r="67">
      <c r="A67" s="12" t="n"/>
      <c r="B67" s="12" t="n"/>
      <c r="C67" s="12" t="n"/>
      <c r="D67" s="12" t="n"/>
      <c r="E67" s="12" t="n"/>
      <c r="F67" s="12" t="n"/>
      <c r="G67" s="43" t="n"/>
      <c r="H67" s="43" t="n"/>
      <c r="I67" s="12" t="n"/>
      <c r="J67" s="44">
        <f>IF($D67="Omani",1,0)</f>
        <v/>
      </c>
      <c r="K67" s="44">
        <f>IF($A67="Hire",1,IF($A67="Exit",-1,0))</f>
        <v/>
      </c>
      <c r="L67" s="44">
        <f>IF($K67=1,MAX(1,N($F67)),IF($K67=-1,N($F67)+1,13))</f>
        <v/>
      </c>
      <c r="M67" s="44">
        <f>12</f>
        <v/>
      </c>
      <c r="N67" s="45">
        <f>MAX(0,MIN($M67,IncMonth-1)-$L67+1)+MAX(0,$M67-MAX($L67,IncMonth)+1)*(1+IncPct)</f>
        <v/>
      </c>
      <c r="O67" s="46">
        <f>IF($B67="",0,IFERROR(INDEX(Departments!$B$5:$B$54,MATCH($B67,Departments!$A$5:$A$54,0)),0))</f>
        <v/>
      </c>
      <c r="P67" s="44">
        <f>MAX(0,$M67-$L67+1)</f>
        <v/>
      </c>
      <c r="Q67" s="47">
        <f>$U67*$N67+$V67*$P67</f>
        <v/>
      </c>
      <c r="R67" s="47">
        <f>IF($K67=1,N($E67)*IF($J67=1,RecO,RecE),0)</f>
        <v/>
      </c>
      <c r="S67" s="47">
        <f>$K67*N($E67)*$Q67+$R67</f>
        <v/>
      </c>
      <c r="T67" s="44">
        <f>$K67*N($E67)</f>
        <v/>
      </c>
      <c r="U67" s="47">
        <f>N($G67)*(1+$O67+BonusMonths/12+IF($J67=1,0,EOSB))+N($H67)+(N($G67)+SI_Gross*N($H67))*IF($J67=1,SI_O,SI_E)</f>
        <v/>
      </c>
      <c r="V67" s="47">
        <f>(IF($J67=1,MedO,MedE+Ticket)+Training)/12</f>
        <v/>
      </c>
    </row>
    <row r="68">
      <c r="A68" s="12" t="n"/>
      <c r="B68" s="12" t="n"/>
      <c r="C68" s="12" t="n"/>
      <c r="D68" s="12" t="n"/>
      <c r="E68" s="12" t="n"/>
      <c r="F68" s="12" t="n"/>
      <c r="G68" s="43" t="n"/>
      <c r="H68" s="43" t="n"/>
      <c r="I68" s="12" t="n"/>
      <c r="J68" s="44">
        <f>IF($D68="Omani",1,0)</f>
        <v/>
      </c>
      <c r="K68" s="44">
        <f>IF($A68="Hire",1,IF($A68="Exit",-1,0))</f>
        <v/>
      </c>
      <c r="L68" s="44">
        <f>IF($K68=1,MAX(1,N($F68)),IF($K68=-1,N($F68)+1,13))</f>
        <v/>
      </c>
      <c r="M68" s="44">
        <f>12</f>
        <v/>
      </c>
      <c r="N68" s="45">
        <f>MAX(0,MIN($M68,IncMonth-1)-$L68+1)+MAX(0,$M68-MAX($L68,IncMonth)+1)*(1+IncPct)</f>
        <v/>
      </c>
      <c r="O68" s="46">
        <f>IF($B68="",0,IFERROR(INDEX(Departments!$B$5:$B$54,MATCH($B68,Departments!$A$5:$A$54,0)),0))</f>
        <v/>
      </c>
      <c r="P68" s="44">
        <f>MAX(0,$M68-$L68+1)</f>
        <v/>
      </c>
      <c r="Q68" s="47">
        <f>$U68*$N68+$V68*$P68</f>
        <v/>
      </c>
      <c r="R68" s="47">
        <f>IF($K68=1,N($E68)*IF($J68=1,RecO,RecE),0)</f>
        <v/>
      </c>
      <c r="S68" s="47">
        <f>$K68*N($E68)*$Q68+$R68</f>
        <v/>
      </c>
      <c r="T68" s="44">
        <f>$K68*N($E68)</f>
        <v/>
      </c>
      <c r="U68" s="47">
        <f>N($G68)*(1+$O68+BonusMonths/12+IF($J68=1,0,EOSB))+N($H68)+(N($G68)+SI_Gross*N($H68))*IF($J68=1,SI_O,SI_E)</f>
        <v/>
      </c>
      <c r="V68" s="47">
        <f>(IF($J68=1,MedO,MedE+Ticket)+Training)/12</f>
        <v/>
      </c>
    </row>
    <row r="69">
      <c r="A69" s="12" t="n"/>
      <c r="B69" s="12" t="n"/>
      <c r="C69" s="12" t="n"/>
      <c r="D69" s="12" t="n"/>
      <c r="E69" s="12" t="n"/>
      <c r="F69" s="12" t="n"/>
      <c r="G69" s="43" t="n"/>
      <c r="H69" s="43" t="n"/>
      <c r="I69" s="12" t="n"/>
      <c r="J69" s="44">
        <f>IF($D69="Omani",1,0)</f>
        <v/>
      </c>
      <c r="K69" s="44">
        <f>IF($A69="Hire",1,IF($A69="Exit",-1,0))</f>
        <v/>
      </c>
      <c r="L69" s="44">
        <f>IF($K69=1,MAX(1,N($F69)),IF($K69=-1,N($F69)+1,13))</f>
        <v/>
      </c>
      <c r="M69" s="44">
        <f>12</f>
        <v/>
      </c>
      <c r="N69" s="45">
        <f>MAX(0,MIN($M69,IncMonth-1)-$L69+1)+MAX(0,$M69-MAX($L69,IncMonth)+1)*(1+IncPct)</f>
        <v/>
      </c>
      <c r="O69" s="46">
        <f>IF($B69="",0,IFERROR(INDEX(Departments!$B$5:$B$54,MATCH($B69,Departments!$A$5:$A$54,0)),0))</f>
        <v/>
      </c>
      <c r="P69" s="44">
        <f>MAX(0,$M69-$L69+1)</f>
        <v/>
      </c>
      <c r="Q69" s="47">
        <f>$U69*$N69+$V69*$P69</f>
        <v/>
      </c>
      <c r="R69" s="47">
        <f>IF($K69=1,N($E69)*IF($J69=1,RecO,RecE),0)</f>
        <v/>
      </c>
      <c r="S69" s="47">
        <f>$K69*N($E69)*$Q69+$R69</f>
        <v/>
      </c>
      <c r="T69" s="44">
        <f>$K69*N($E69)</f>
        <v/>
      </c>
      <c r="U69" s="47">
        <f>N($G69)*(1+$O69+BonusMonths/12+IF($J69=1,0,EOSB))+N($H69)+(N($G69)+SI_Gross*N($H69))*IF($J69=1,SI_O,SI_E)</f>
        <v/>
      </c>
      <c r="V69" s="47">
        <f>(IF($J69=1,MedO,MedE+Ticket)+Training)/12</f>
        <v/>
      </c>
    </row>
    <row r="70">
      <c r="A70" s="12" t="n"/>
      <c r="B70" s="12" t="n"/>
      <c r="C70" s="12" t="n"/>
      <c r="D70" s="12" t="n"/>
      <c r="E70" s="12" t="n"/>
      <c r="F70" s="12" t="n"/>
      <c r="G70" s="43" t="n"/>
      <c r="H70" s="43" t="n"/>
      <c r="I70" s="12" t="n"/>
      <c r="J70" s="44">
        <f>IF($D70="Omani",1,0)</f>
        <v/>
      </c>
      <c r="K70" s="44">
        <f>IF($A70="Hire",1,IF($A70="Exit",-1,0))</f>
        <v/>
      </c>
      <c r="L70" s="44">
        <f>IF($K70=1,MAX(1,N($F70)),IF($K70=-1,N($F70)+1,13))</f>
        <v/>
      </c>
      <c r="M70" s="44">
        <f>12</f>
        <v/>
      </c>
      <c r="N70" s="45">
        <f>MAX(0,MIN($M70,IncMonth-1)-$L70+1)+MAX(0,$M70-MAX($L70,IncMonth)+1)*(1+IncPct)</f>
        <v/>
      </c>
      <c r="O70" s="46">
        <f>IF($B70="",0,IFERROR(INDEX(Departments!$B$5:$B$54,MATCH($B70,Departments!$A$5:$A$54,0)),0))</f>
        <v/>
      </c>
      <c r="P70" s="44">
        <f>MAX(0,$M70-$L70+1)</f>
        <v/>
      </c>
      <c r="Q70" s="47">
        <f>$U70*$N70+$V70*$P70</f>
        <v/>
      </c>
      <c r="R70" s="47">
        <f>IF($K70=1,N($E70)*IF($J70=1,RecO,RecE),0)</f>
        <v/>
      </c>
      <c r="S70" s="47">
        <f>$K70*N($E70)*$Q70+$R70</f>
        <v/>
      </c>
      <c r="T70" s="44">
        <f>$K70*N($E70)</f>
        <v/>
      </c>
      <c r="U70" s="47">
        <f>N($G70)*(1+$O70+BonusMonths/12+IF($J70=1,0,EOSB))+N($H70)+(N($G70)+SI_Gross*N($H70))*IF($J70=1,SI_O,SI_E)</f>
        <v/>
      </c>
      <c r="V70" s="47">
        <f>(IF($J70=1,MedO,MedE+Ticket)+Training)/12</f>
        <v/>
      </c>
    </row>
    <row r="71">
      <c r="A71" s="12" t="n"/>
      <c r="B71" s="12" t="n"/>
      <c r="C71" s="12" t="n"/>
      <c r="D71" s="12" t="n"/>
      <c r="E71" s="12" t="n"/>
      <c r="F71" s="12" t="n"/>
      <c r="G71" s="43" t="n"/>
      <c r="H71" s="43" t="n"/>
      <c r="I71" s="12" t="n"/>
      <c r="J71" s="44">
        <f>IF($D71="Omani",1,0)</f>
        <v/>
      </c>
      <c r="K71" s="44">
        <f>IF($A71="Hire",1,IF($A71="Exit",-1,0))</f>
        <v/>
      </c>
      <c r="L71" s="44">
        <f>IF($K71=1,MAX(1,N($F71)),IF($K71=-1,N($F71)+1,13))</f>
        <v/>
      </c>
      <c r="M71" s="44">
        <f>12</f>
        <v/>
      </c>
      <c r="N71" s="45">
        <f>MAX(0,MIN($M71,IncMonth-1)-$L71+1)+MAX(0,$M71-MAX($L71,IncMonth)+1)*(1+IncPct)</f>
        <v/>
      </c>
      <c r="O71" s="46">
        <f>IF($B71="",0,IFERROR(INDEX(Departments!$B$5:$B$54,MATCH($B71,Departments!$A$5:$A$54,0)),0))</f>
        <v/>
      </c>
      <c r="P71" s="44">
        <f>MAX(0,$M71-$L71+1)</f>
        <v/>
      </c>
      <c r="Q71" s="47">
        <f>$U71*$N71+$V71*$P71</f>
        <v/>
      </c>
      <c r="R71" s="47">
        <f>IF($K71=1,N($E71)*IF($J71=1,RecO,RecE),0)</f>
        <v/>
      </c>
      <c r="S71" s="47">
        <f>$K71*N($E71)*$Q71+$R71</f>
        <v/>
      </c>
      <c r="T71" s="44">
        <f>$K71*N($E71)</f>
        <v/>
      </c>
      <c r="U71" s="47">
        <f>N($G71)*(1+$O71+BonusMonths/12+IF($J71=1,0,EOSB))+N($H71)+(N($G71)+SI_Gross*N($H71))*IF($J71=1,SI_O,SI_E)</f>
        <v/>
      </c>
      <c r="V71" s="47">
        <f>(IF($J71=1,MedO,MedE+Ticket)+Training)/12</f>
        <v/>
      </c>
    </row>
    <row r="72">
      <c r="A72" s="12" t="n"/>
      <c r="B72" s="12" t="n"/>
      <c r="C72" s="12" t="n"/>
      <c r="D72" s="12" t="n"/>
      <c r="E72" s="12" t="n"/>
      <c r="F72" s="12" t="n"/>
      <c r="G72" s="43" t="n"/>
      <c r="H72" s="43" t="n"/>
      <c r="I72" s="12" t="n"/>
      <c r="J72" s="44">
        <f>IF($D72="Omani",1,0)</f>
        <v/>
      </c>
      <c r="K72" s="44">
        <f>IF($A72="Hire",1,IF($A72="Exit",-1,0))</f>
        <v/>
      </c>
      <c r="L72" s="44">
        <f>IF($K72=1,MAX(1,N($F72)),IF($K72=-1,N($F72)+1,13))</f>
        <v/>
      </c>
      <c r="M72" s="44">
        <f>12</f>
        <v/>
      </c>
      <c r="N72" s="45">
        <f>MAX(0,MIN($M72,IncMonth-1)-$L72+1)+MAX(0,$M72-MAX($L72,IncMonth)+1)*(1+IncPct)</f>
        <v/>
      </c>
      <c r="O72" s="46">
        <f>IF($B72="",0,IFERROR(INDEX(Departments!$B$5:$B$54,MATCH($B72,Departments!$A$5:$A$54,0)),0))</f>
        <v/>
      </c>
      <c r="P72" s="44">
        <f>MAX(0,$M72-$L72+1)</f>
        <v/>
      </c>
      <c r="Q72" s="47">
        <f>$U72*$N72+$V72*$P72</f>
        <v/>
      </c>
      <c r="R72" s="47">
        <f>IF($K72=1,N($E72)*IF($J72=1,RecO,RecE),0)</f>
        <v/>
      </c>
      <c r="S72" s="47">
        <f>$K72*N($E72)*$Q72+$R72</f>
        <v/>
      </c>
      <c r="T72" s="44">
        <f>$K72*N($E72)</f>
        <v/>
      </c>
      <c r="U72" s="47">
        <f>N($G72)*(1+$O72+BonusMonths/12+IF($J72=1,0,EOSB))+N($H72)+(N($G72)+SI_Gross*N($H72))*IF($J72=1,SI_O,SI_E)</f>
        <v/>
      </c>
      <c r="V72" s="47">
        <f>(IF($J72=1,MedO,MedE+Ticket)+Training)/12</f>
        <v/>
      </c>
    </row>
    <row r="73">
      <c r="A73" s="12" t="n"/>
      <c r="B73" s="12" t="n"/>
      <c r="C73" s="12" t="n"/>
      <c r="D73" s="12" t="n"/>
      <c r="E73" s="12" t="n"/>
      <c r="F73" s="12" t="n"/>
      <c r="G73" s="43" t="n"/>
      <c r="H73" s="43" t="n"/>
      <c r="I73" s="12" t="n"/>
      <c r="J73" s="44">
        <f>IF($D73="Omani",1,0)</f>
        <v/>
      </c>
      <c r="K73" s="44">
        <f>IF($A73="Hire",1,IF($A73="Exit",-1,0))</f>
        <v/>
      </c>
      <c r="L73" s="44">
        <f>IF($K73=1,MAX(1,N($F73)),IF($K73=-1,N($F73)+1,13))</f>
        <v/>
      </c>
      <c r="M73" s="44">
        <f>12</f>
        <v/>
      </c>
      <c r="N73" s="45">
        <f>MAX(0,MIN($M73,IncMonth-1)-$L73+1)+MAX(0,$M73-MAX($L73,IncMonth)+1)*(1+IncPct)</f>
        <v/>
      </c>
      <c r="O73" s="46">
        <f>IF($B73="",0,IFERROR(INDEX(Departments!$B$5:$B$54,MATCH($B73,Departments!$A$5:$A$54,0)),0))</f>
        <v/>
      </c>
      <c r="P73" s="44">
        <f>MAX(0,$M73-$L73+1)</f>
        <v/>
      </c>
      <c r="Q73" s="47">
        <f>$U73*$N73+$V73*$P73</f>
        <v/>
      </c>
      <c r="R73" s="47">
        <f>IF($K73=1,N($E73)*IF($J73=1,RecO,RecE),0)</f>
        <v/>
      </c>
      <c r="S73" s="47">
        <f>$K73*N($E73)*$Q73+$R73</f>
        <v/>
      </c>
      <c r="T73" s="44">
        <f>$K73*N($E73)</f>
        <v/>
      </c>
      <c r="U73" s="47">
        <f>N($G73)*(1+$O73+BonusMonths/12+IF($J73=1,0,EOSB))+N($H73)+(N($G73)+SI_Gross*N($H73))*IF($J73=1,SI_O,SI_E)</f>
        <v/>
      </c>
      <c r="V73" s="47">
        <f>(IF($J73=1,MedO,MedE+Ticket)+Training)/12</f>
        <v/>
      </c>
    </row>
    <row r="74">
      <c r="A74" s="12" t="n"/>
      <c r="B74" s="12" t="n"/>
      <c r="C74" s="12" t="n"/>
      <c r="D74" s="12" t="n"/>
      <c r="E74" s="12" t="n"/>
      <c r="F74" s="12" t="n"/>
      <c r="G74" s="43" t="n"/>
      <c r="H74" s="43" t="n"/>
      <c r="I74" s="12" t="n"/>
      <c r="J74" s="44">
        <f>IF($D74="Omani",1,0)</f>
        <v/>
      </c>
      <c r="K74" s="44">
        <f>IF($A74="Hire",1,IF($A74="Exit",-1,0))</f>
        <v/>
      </c>
      <c r="L74" s="44">
        <f>IF($K74=1,MAX(1,N($F74)),IF($K74=-1,N($F74)+1,13))</f>
        <v/>
      </c>
      <c r="M74" s="44">
        <f>12</f>
        <v/>
      </c>
      <c r="N74" s="45">
        <f>MAX(0,MIN($M74,IncMonth-1)-$L74+1)+MAX(0,$M74-MAX($L74,IncMonth)+1)*(1+IncPct)</f>
        <v/>
      </c>
      <c r="O74" s="46">
        <f>IF($B74="",0,IFERROR(INDEX(Departments!$B$5:$B$54,MATCH($B74,Departments!$A$5:$A$54,0)),0))</f>
        <v/>
      </c>
      <c r="P74" s="44">
        <f>MAX(0,$M74-$L74+1)</f>
        <v/>
      </c>
      <c r="Q74" s="47">
        <f>$U74*$N74+$V74*$P74</f>
        <v/>
      </c>
      <c r="R74" s="47">
        <f>IF($K74=1,N($E74)*IF($J74=1,RecO,RecE),0)</f>
        <v/>
      </c>
      <c r="S74" s="47">
        <f>$K74*N($E74)*$Q74+$R74</f>
        <v/>
      </c>
      <c r="T74" s="44">
        <f>$K74*N($E74)</f>
        <v/>
      </c>
      <c r="U74" s="47">
        <f>N($G74)*(1+$O74+BonusMonths/12+IF($J74=1,0,EOSB))+N($H74)+(N($G74)+SI_Gross*N($H74))*IF($J74=1,SI_O,SI_E)</f>
        <v/>
      </c>
      <c r="V74" s="47">
        <f>(IF($J74=1,MedO,MedE+Ticket)+Training)/12</f>
        <v/>
      </c>
    </row>
    <row r="75">
      <c r="A75" s="12" t="n"/>
      <c r="B75" s="12" t="n"/>
      <c r="C75" s="12" t="n"/>
      <c r="D75" s="12" t="n"/>
      <c r="E75" s="12" t="n"/>
      <c r="F75" s="12" t="n"/>
      <c r="G75" s="43" t="n"/>
      <c r="H75" s="43" t="n"/>
      <c r="I75" s="12" t="n"/>
      <c r="J75" s="44">
        <f>IF($D75="Omani",1,0)</f>
        <v/>
      </c>
      <c r="K75" s="44">
        <f>IF($A75="Hire",1,IF($A75="Exit",-1,0))</f>
        <v/>
      </c>
      <c r="L75" s="44">
        <f>IF($K75=1,MAX(1,N($F75)),IF($K75=-1,N($F75)+1,13))</f>
        <v/>
      </c>
      <c r="M75" s="44">
        <f>12</f>
        <v/>
      </c>
      <c r="N75" s="45">
        <f>MAX(0,MIN($M75,IncMonth-1)-$L75+1)+MAX(0,$M75-MAX($L75,IncMonth)+1)*(1+IncPct)</f>
        <v/>
      </c>
      <c r="O75" s="46">
        <f>IF($B75="",0,IFERROR(INDEX(Departments!$B$5:$B$54,MATCH($B75,Departments!$A$5:$A$54,0)),0))</f>
        <v/>
      </c>
      <c r="P75" s="44">
        <f>MAX(0,$M75-$L75+1)</f>
        <v/>
      </c>
      <c r="Q75" s="47">
        <f>$U75*$N75+$V75*$P75</f>
        <v/>
      </c>
      <c r="R75" s="47">
        <f>IF($K75=1,N($E75)*IF($J75=1,RecO,RecE),0)</f>
        <v/>
      </c>
      <c r="S75" s="47">
        <f>$K75*N($E75)*$Q75+$R75</f>
        <v/>
      </c>
      <c r="T75" s="44">
        <f>$K75*N($E75)</f>
        <v/>
      </c>
      <c r="U75" s="47">
        <f>N($G75)*(1+$O75+BonusMonths/12+IF($J75=1,0,EOSB))+N($H75)+(N($G75)+SI_Gross*N($H75))*IF($J75=1,SI_O,SI_E)</f>
        <v/>
      </c>
      <c r="V75" s="47">
        <f>(IF($J75=1,MedO,MedE+Ticket)+Training)/12</f>
        <v/>
      </c>
    </row>
    <row r="76">
      <c r="A76" s="12" t="n"/>
      <c r="B76" s="12" t="n"/>
      <c r="C76" s="12" t="n"/>
      <c r="D76" s="12" t="n"/>
      <c r="E76" s="12" t="n"/>
      <c r="F76" s="12" t="n"/>
      <c r="G76" s="43" t="n"/>
      <c r="H76" s="43" t="n"/>
      <c r="I76" s="12" t="n"/>
      <c r="J76" s="44">
        <f>IF($D76="Omani",1,0)</f>
        <v/>
      </c>
      <c r="K76" s="44">
        <f>IF($A76="Hire",1,IF($A76="Exit",-1,0))</f>
        <v/>
      </c>
      <c r="L76" s="44">
        <f>IF($K76=1,MAX(1,N($F76)),IF($K76=-1,N($F76)+1,13))</f>
        <v/>
      </c>
      <c r="M76" s="44">
        <f>12</f>
        <v/>
      </c>
      <c r="N76" s="45">
        <f>MAX(0,MIN($M76,IncMonth-1)-$L76+1)+MAX(0,$M76-MAX($L76,IncMonth)+1)*(1+IncPct)</f>
        <v/>
      </c>
      <c r="O76" s="46">
        <f>IF($B76="",0,IFERROR(INDEX(Departments!$B$5:$B$54,MATCH($B76,Departments!$A$5:$A$54,0)),0))</f>
        <v/>
      </c>
      <c r="P76" s="44">
        <f>MAX(0,$M76-$L76+1)</f>
        <v/>
      </c>
      <c r="Q76" s="47">
        <f>$U76*$N76+$V76*$P76</f>
        <v/>
      </c>
      <c r="R76" s="47">
        <f>IF($K76=1,N($E76)*IF($J76=1,RecO,RecE),0)</f>
        <v/>
      </c>
      <c r="S76" s="47">
        <f>$K76*N($E76)*$Q76+$R76</f>
        <v/>
      </c>
      <c r="T76" s="44">
        <f>$K76*N($E76)</f>
        <v/>
      </c>
      <c r="U76" s="47">
        <f>N($G76)*(1+$O76+BonusMonths/12+IF($J76=1,0,EOSB))+N($H76)+(N($G76)+SI_Gross*N($H76))*IF($J76=1,SI_O,SI_E)</f>
        <v/>
      </c>
      <c r="V76" s="47">
        <f>(IF($J76=1,MedO,MedE+Ticket)+Training)/12</f>
        <v/>
      </c>
    </row>
    <row r="77">
      <c r="A77" s="12" t="n"/>
      <c r="B77" s="12" t="n"/>
      <c r="C77" s="12" t="n"/>
      <c r="D77" s="12" t="n"/>
      <c r="E77" s="12" t="n"/>
      <c r="F77" s="12" t="n"/>
      <c r="G77" s="43" t="n"/>
      <c r="H77" s="43" t="n"/>
      <c r="I77" s="12" t="n"/>
      <c r="J77" s="44">
        <f>IF($D77="Omani",1,0)</f>
        <v/>
      </c>
      <c r="K77" s="44">
        <f>IF($A77="Hire",1,IF($A77="Exit",-1,0))</f>
        <v/>
      </c>
      <c r="L77" s="44">
        <f>IF($K77=1,MAX(1,N($F77)),IF($K77=-1,N($F77)+1,13))</f>
        <v/>
      </c>
      <c r="M77" s="44">
        <f>12</f>
        <v/>
      </c>
      <c r="N77" s="45">
        <f>MAX(0,MIN($M77,IncMonth-1)-$L77+1)+MAX(0,$M77-MAX($L77,IncMonth)+1)*(1+IncPct)</f>
        <v/>
      </c>
      <c r="O77" s="46">
        <f>IF($B77="",0,IFERROR(INDEX(Departments!$B$5:$B$54,MATCH($B77,Departments!$A$5:$A$54,0)),0))</f>
        <v/>
      </c>
      <c r="P77" s="44">
        <f>MAX(0,$M77-$L77+1)</f>
        <v/>
      </c>
      <c r="Q77" s="47">
        <f>$U77*$N77+$V77*$P77</f>
        <v/>
      </c>
      <c r="R77" s="47">
        <f>IF($K77=1,N($E77)*IF($J77=1,RecO,RecE),0)</f>
        <v/>
      </c>
      <c r="S77" s="47">
        <f>$K77*N($E77)*$Q77+$R77</f>
        <v/>
      </c>
      <c r="T77" s="44">
        <f>$K77*N($E77)</f>
        <v/>
      </c>
      <c r="U77" s="47">
        <f>N($G77)*(1+$O77+BonusMonths/12+IF($J77=1,0,EOSB))+N($H77)+(N($G77)+SI_Gross*N($H77))*IF($J77=1,SI_O,SI_E)</f>
        <v/>
      </c>
      <c r="V77" s="47">
        <f>(IF($J77=1,MedO,MedE+Ticket)+Training)/12</f>
        <v/>
      </c>
    </row>
    <row r="78">
      <c r="A78" s="12" t="n"/>
      <c r="B78" s="12" t="n"/>
      <c r="C78" s="12" t="n"/>
      <c r="D78" s="12" t="n"/>
      <c r="E78" s="12" t="n"/>
      <c r="F78" s="12" t="n"/>
      <c r="G78" s="43" t="n"/>
      <c r="H78" s="43" t="n"/>
      <c r="I78" s="12" t="n"/>
      <c r="J78" s="44">
        <f>IF($D78="Omani",1,0)</f>
        <v/>
      </c>
      <c r="K78" s="44">
        <f>IF($A78="Hire",1,IF($A78="Exit",-1,0))</f>
        <v/>
      </c>
      <c r="L78" s="44">
        <f>IF($K78=1,MAX(1,N($F78)),IF($K78=-1,N($F78)+1,13))</f>
        <v/>
      </c>
      <c r="M78" s="44">
        <f>12</f>
        <v/>
      </c>
      <c r="N78" s="45">
        <f>MAX(0,MIN($M78,IncMonth-1)-$L78+1)+MAX(0,$M78-MAX($L78,IncMonth)+1)*(1+IncPct)</f>
        <v/>
      </c>
      <c r="O78" s="46">
        <f>IF($B78="",0,IFERROR(INDEX(Departments!$B$5:$B$54,MATCH($B78,Departments!$A$5:$A$54,0)),0))</f>
        <v/>
      </c>
      <c r="P78" s="44">
        <f>MAX(0,$M78-$L78+1)</f>
        <v/>
      </c>
      <c r="Q78" s="47">
        <f>$U78*$N78+$V78*$P78</f>
        <v/>
      </c>
      <c r="R78" s="47">
        <f>IF($K78=1,N($E78)*IF($J78=1,RecO,RecE),0)</f>
        <v/>
      </c>
      <c r="S78" s="47">
        <f>$K78*N($E78)*$Q78+$R78</f>
        <v/>
      </c>
      <c r="T78" s="44">
        <f>$K78*N($E78)</f>
        <v/>
      </c>
      <c r="U78" s="47">
        <f>N($G78)*(1+$O78+BonusMonths/12+IF($J78=1,0,EOSB))+N($H78)+(N($G78)+SI_Gross*N($H78))*IF($J78=1,SI_O,SI_E)</f>
        <v/>
      </c>
      <c r="V78" s="47">
        <f>(IF($J78=1,MedO,MedE+Ticket)+Training)/12</f>
        <v/>
      </c>
    </row>
    <row r="79">
      <c r="A79" s="12" t="n"/>
      <c r="B79" s="12" t="n"/>
      <c r="C79" s="12" t="n"/>
      <c r="D79" s="12" t="n"/>
      <c r="E79" s="12" t="n"/>
      <c r="F79" s="12" t="n"/>
      <c r="G79" s="43" t="n"/>
      <c r="H79" s="43" t="n"/>
      <c r="I79" s="12" t="n"/>
      <c r="J79" s="44">
        <f>IF($D79="Omani",1,0)</f>
        <v/>
      </c>
      <c r="K79" s="44">
        <f>IF($A79="Hire",1,IF($A79="Exit",-1,0))</f>
        <v/>
      </c>
      <c r="L79" s="44">
        <f>IF($K79=1,MAX(1,N($F79)),IF($K79=-1,N($F79)+1,13))</f>
        <v/>
      </c>
      <c r="M79" s="44">
        <f>12</f>
        <v/>
      </c>
      <c r="N79" s="45">
        <f>MAX(0,MIN($M79,IncMonth-1)-$L79+1)+MAX(0,$M79-MAX($L79,IncMonth)+1)*(1+IncPct)</f>
        <v/>
      </c>
      <c r="O79" s="46">
        <f>IF($B79="",0,IFERROR(INDEX(Departments!$B$5:$B$54,MATCH($B79,Departments!$A$5:$A$54,0)),0))</f>
        <v/>
      </c>
      <c r="P79" s="44">
        <f>MAX(0,$M79-$L79+1)</f>
        <v/>
      </c>
      <c r="Q79" s="47">
        <f>$U79*$N79+$V79*$P79</f>
        <v/>
      </c>
      <c r="R79" s="47">
        <f>IF($K79=1,N($E79)*IF($J79=1,RecO,RecE),0)</f>
        <v/>
      </c>
      <c r="S79" s="47">
        <f>$K79*N($E79)*$Q79+$R79</f>
        <v/>
      </c>
      <c r="T79" s="44">
        <f>$K79*N($E79)</f>
        <v/>
      </c>
      <c r="U79" s="47">
        <f>N($G79)*(1+$O79+BonusMonths/12+IF($J79=1,0,EOSB))+N($H79)+(N($G79)+SI_Gross*N($H79))*IF($J79=1,SI_O,SI_E)</f>
        <v/>
      </c>
      <c r="V79" s="47">
        <f>(IF($J79=1,MedO,MedE+Ticket)+Training)/12</f>
        <v/>
      </c>
    </row>
    <row r="80">
      <c r="A80" s="12" t="n"/>
      <c r="B80" s="12" t="n"/>
      <c r="C80" s="12" t="n"/>
      <c r="D80" s="12" t="n"/>
      <c r="E80" s="12" t="n"/>
      <c r="F80" s="12" t="n"/>
      <c r="G80" s="43" t="n"/>
      <c r="H80" s="43" t="n"/>
      <c r="I80" s="12" t="n"/>
      <c r="J80" s="44">
        <f>IF($D80="Omani",1,0)</f>
        <v/>
      </c>
      <c r="K80" s="44">
        <f>IF($A80="Hire",1,IF($A80="Exit",-1,0))</f>
        <v/>
      </c>
      <c r="L80" s="44">
        <f>IF($K80=1,MAX(1,N($F80)),IF($K80=-1,N($F80)+1,13))</f>
        <v/>
      </c>
      <c r="M80" s="44">
        <f>12</f>
        <v/>
      </c>
      <c r="N80" s="45">
        <f>MAX(0,MIN($M80,IncMonth-1)-$L80+1)+MAX(0,$M80-MAX($L80,IncMonth)+1)*(1+IncPct)</f>
        <v/>
      </c>
      <c r="O80" s="46">
        <f>IF($B80="",0,IFERROR(INDEX(Departments!$B$5:$B$54,MATCH($B80,Departments!$A$5:$A$54,0)),0))</f>
        <v/>
      </c>
      <c r="P80" s="44">
        <f>MAX(0,$M80-$L80+1)</f>
        <v/>
      </c>
      <c r="Q80" s="47">
        <f>$U80*$N80+$V80*$P80</f>
        <v/>
      </c>
      <c r="R80" s="47">
        <f>IF($K80=1,N($E80)*IF($J80=1,RecO,RecE),0)</f>
        <v/>
      </c>
      <c r="S80" s="47">
        <f>$K80*N($E80)*$Q80+$R80</f>
        <v/>
      </c>
      <c r="T80" s="44">
        <f>$K80*N($E80)</f>
        <v/>
      </c>
      <c r="U80" s="47">
        <f>N($G80)*(1+$O80+BonusMonths/12+IF($J80=1,0,EOSB))+N($H80)+(N($G80)+SI_Gross*N($H80))*IF($J80=1,SI_O,SI_E)</f>
        <v/>
      </c>
      <c r="V80" s="47">
        <f>(IF($J80=1,MedO,MedE+Ticket)+Training)/12</f>
        <v/>
      </c>
    </row>
    <row r="81">
      <c r="A81" s="12" t="n"/>
      <c r="B81" s="12" t="n"/>
      <c r="C81" s="12" t="n"/>
      <c r="D81" s="12" t="n"/>
      <c r="E81" s="12" t="n"/>
      <c r="F81" s="12" t="n"/>
      <c r="G81" s="43" t="n"/>
      <c r="H81" s="43" t="n"/>
      <c r="I81" s="12" t="n"/>
      <c r="J81" s="44">
        <f>IF($D81="Omani",1,0)</f>
        <v/>
      </c>
      <c r="K81" s="44">
        <f>IF($A81="Hire",1,IF($A81="Exit",-1,0))</f>
        <v/>
      </c>
      <c r="L81" s="44">
        <f>IF($K81=1,MAX(1,N($F81)),IF($K81=-1,N($F81)+1,13))</f>
        <v/>
      </c>
      <c r="M81" s="44">
        <f>12</f>
        <v/>
      </c>
      <c r="N81" s="45">
        <f>MAX(0,MIN($M81,IncMonth-1)-$L81+1)+MAX(0,$M81-MAX($L81,IncMonth)+1)*(1+IncPct)</f>
        <v/>
      </c>
      <c r="O81" s="46">
        <f>IF($B81="",0,IFERROR(INDEX(Departments!$B$5:$B$54,MATCH($B81,Departments!$A$5:$A$54,0)),0))</f>
        <v/>
      </c>
      <c r="P81" s="44">
        <f>MAX(0,$M81-$L81+1)</f>
        <v/>
      </c>
      <c r="Q81" s="47">
        <f>$U81*$N81+$V81*$P81</f>
        <v/>
      </c>
      <c r="R81" s="47">
        <f>IF($K81=1,N($E81)*IF($J81=1,RecO,RecE),0)</f>
        <v/>
      </c>
      <c r="S81" s="47">
        <f>$K81*N($E81)*$Q81+$R81</f>
        <v/>
      </c>
      <c r="T81" s="44">
        <f>$K81*N($E81)</f>
        <v/>
      </c>
      <c r="U81" s="47">
        <f>N($G81)*(1+$O81+BonusMonths/12+IF($J81=1,0,EOSB))+N($H81)+(N($G81)+SI_Gross*N($H81))*IF($J81=1,SI_O,SI_E)</f>
        <v/>
      </c>
      <c r="V81" s="47">
        <f>(IF($J81=1,MedO,MedE+Ticket)+Training)/12</f>
        <v/>
      </c>
    </row>
    <row r="82">
      <c r="A82" s="12" t="n"/>
      <c r="B82" s="12" t="n"/>
      <c r="C82" s="12" t="n"/>
      <c r="D82" s="12" t="n"/>
      <c r="E82" s="12" t="n"/>
      <c r="F82" s="12" t="n"/>
      <c r="G82" s="43" t="n"/>
      <c r="H82" s="43" t="n"/>
      <c r="I82" s="12" t="n"/>
      <c r="J82" s="44">
        <f>IF($D82="Omani",1,0)</f>
        <v/>
      </c>
      <c r="K82" s="44">
        <f>IF($A82="Hire",1,IF($A82="Exit",-1,0))</f>
        <v/>
      </c>
      <c r="L82" s="44">
        <f>IF($K82=1,MAX(1,N($F82)),IF($K82=-1,N($F82)+1,13))</f>
        <v/>
      </c>
      <c r="M82" s="44">
        <f>12</f>
        <v/>
      </c>
      <c r="N82" s="45">
        <f>MAX(0,MIN($M82,IncMonth-1)-$L82+1)+MAX(0,$M82-MAX($L82,IncMonth)+1)*(1+IncPct)</f>
        <v/>
      </c>
      <c r="O82" s="46">
        <f>IF($B82="",0,IFERROR(INDEX(Departments!$B$5:$B$54,MATCH($B82,Departments!$A$5:$A$54,0)),0))</f>
        <v/>
      </c>
      <c r="P82" s="44">
        <f>MAX(0,$M82-$L82+1)</f>
        <v/>
      </c>
      <c r="Q82" s="47">
        <f>$U82*$N82+$V82*$P82</f>
        <v/>
      </c>
      <c r="R82" s="47">
        <f>IF($K82=1,N($E82)*IF($J82=1,RecO,RecE),0)</f>
        <v/>
      </c>
      <c r="S82" s="47">
        <f>$K82*N($E82)*$Q82+$R82</f>
        <v/>
      </c>
      <c r="T82" s="44">
        <f>$K82*N($E82)</f>
        <v/>
      </c>
      <c r="U82" s="47">
        <f>N($G82)*(1+$O82+BonusMonths/12+IF($J82=1,0,EOSB))+N($H82)+(N($G82)+SI_Gross*N($H82))*IF($J82=1,SI_O,SI_E)</f>
        <v/>
      </c>
      <c r="V82" s="47">
        <f>(IF($J82=1,MedO,MedE+Ticket)+Training)/12</f>
        <v/>
      </c>
    </row>
    <row r="83">
      <c r="A83" s="12" t="n"/>
      <c r="B83" s="12" t="n"/>
      <c r="C83" s="12" t="n"/>
      <c r="D83" s="12" t="n"/>
      <c r="E83" s="12" t="n"/>
      <c r="F83" s="12" t="n"/>
      <c r="G83" s="43" t="n"/>
      <c r="H83" s="43" t="n"/>
      <c r="I83" s="12" t="n"/>
      <c r="J83" s="44">
        <f>IF($D83="Omani",1,0)</f>
        <v/>
      </c>
      <c r="K83" s="44">
        <f>IF($A83="Hire",1,IF($A83="Exit",-1,0))</f>
        <v/>
      </c>
      <c r="L83" s="44">
        <f>IF($K83=1,MAX(1,N($F83)),IF($K83=-1,N($F83)+1,13))</f>
        <v/>
      </c>
      <c r="M83" s="44">
        <f>12</f>
        <v/>
      </c>
      <c r="N83" s="45">
        <f>MAX(0,MIN($M83,IncMonth-1)-$L83+1)+MAX(0,$M83-MAX($L83,IncMonth)+1)*(1+IncPct)</f>
        <v/>
      </c>
      <c r="O83" s="46">
        <f>IF($B83="",0,IFERROR(INDEX(Departments!$B$5:$B$54,MATCH($B83,Departments!$A$5:$A$54,0)),0))</f>
        <v/>
      </c>
      <c r="P83" s="44">
        <f>MAX(0,$M83-$L83+1)</f>
        <v/>
      </c>
      <c r="Q83" s="47">
        <f>$U83*$N83+$V83*$P83</f>
        <v/>
      </c>
      <c r="R83" s="47">
        <f>IF($K83=1,N($E83)*IF($J83=1,RecO,RecE),0)</f>
        <v/>
      </c>
      <c r="S83" s="47">
        <f>$K83*N($E83)*$Q83+$R83</f>
        <v/>
      </c>
      <c r="T83" s="44">
        <f>$K83*N($E83)</f>
        <v/>
      </c>
      <c r="U83" s="47">
        <f>N($G83)*(1+$O83+BonusMonths/12+IF($J83=1,0,EOSB))+N($H83)+(N($G83)+SI_Gross*N($H83))*IF($J83=1,SI_O,SI_E)</f>
        <v/>
      </c>
      <c r="V83" s="47">
        <f>(IF($J83=1,MedO,MedE+Ticket)+Training)/12</f>
        <v/>
      </c>
    </row>
    <row r="84">
      <c r="A84" s="12" t="n"/>
      <c r="B84" s="12" t="n"/>
      <c r="C84" s="12" t="n"/>
      <c r="D84" s="12" t="n"/>
      <c r="E84" s="12" t="n"/>
      <c r="F84" s="12" t="n"/>
      <c r="G84" s="43" t="n"/>
      <c r="H84" s="43" t="n"/>
      <c r="I84" s="12" t="n"/>
      <c r="J84" s="44">
        <f>IF($D84="Omani",1,0)</f>
        <v/>
      </c>
      <c r="K84" s="44">
        <f>IF($A84="Hire",1,IF($A84="Exit",-1,0))</f>
        <v/>
      </c>
      <c r="L84" s="44">
        <f>IF($K84=1,MAX(1,N($F84)),IF($K84=-1,N($F84)+1,13))</f>
        <v/>
      </c>
      <c r="M84" s="44">
        <f>12</f>
        <v/>
      </c>
      <c r="N84" s="45">
        <f>MAX(0,MIN($M84,IncMonth-1)-$L84+1)+MAX(0,$M84-MAX($L84,IncMonth)+1)*(1+IncPct)</f>
        <v/>
      </c>
      <c r="O84" s="46">
        <f>IF($B84="",0,IFERROR(INDEX(Departments!$B$5:$B$54,MATCH($B84,Departments!$A$5:$A$54,0)),0))</f>
        <v/>
      </c>
      <c r="P84" s="44">
        <f>MAX(0,$M84-$L84+1)</f>
        <v/>
      </c>
      <c r="Q84" s="47">
        <f>$U84*$N84+$V84*$P84</f>
        <v/>
      </c>
      <c r="R84" s="47">
        <f>IF($K84=1,N($E84)*IF($J84=1,RecO,RecE),0)</f>
        <v/>
      </c>
      <c r="S84" s="47">
        <f>$K84*N($E84)*$Q84+$R84</f>
        <v/>
      </c>
      <c r="T84" s="44">
        <f>$K84*N($E84)</f>
        <v/>
      </c>
      <c r="U84" s="47">
        <f>N($G84)*(1+$O84+BonusMonths/12+IF($J84=1,0,EOSB))+N($H84)+(N($G84)+SI_Gross*N($H84))*IF($J84=1,SI_O,SI_E)</f>
        <v/>
      </c>
      <c r="V84" s="47">
        <f>(IF($J84=1,MedO,MedE+Ticket)+Training)/12</f>
        <v/>
      </c>
    </row>
    <row r="85">
      <c r="A85" s="12" t="n"/>
      <c r="B85" s="12" t="n"/>
      <c r="C85" s="12" t="n"/>
      <c r="D85" s="12" t="n"/>
      <c r="E85" s="12" t="n"/>
      <c r="F85" s="12" t="n"/>
      <c r="G85" s="43" t="n"/>
      <c r="H85" s="43" t="n"/>
      <c r="I85" s="12" t="n"/>
      <c r="J85" s="44">
        <f>IF($D85="Omani",1,0)</f>
        <v/>
      </c>
      <c r="K85" s="44">
        <f>IF($A85="Hire",1,IF($A85="Exit",-1,0))</f>
        <v/>
      </c>
      <c r="L85" s="44">
        <f>IF($K85=1,MAX(1,N($F85)),IF($K85=-1,N($F85)+1,13))</f>
        <v/>
      </c>
      <c r="M85" s="44">
        <f>12</f>
        <v/>
      </c>
      <c r="N85" s="45">
        <f>MAX(0,MIN($M85,IncMonth-1)-$L85+1)+MAX(0,$M85-MAX($L85,IncMonth)+1)*(1+IncPct)</f>
        <v/>
      </c>
      <c r="O85" s="46">
        <f>IF($B85="",0,IFERROR(INDEX(Departments!$B$5:$B$54,MATCH($B85,Departments!$A$5:$A$54,0)),0))</f>
        <v/>
      </c>
      <c r="P85" s="44">
        <f>MAX(0,$M85-$L85+1)</f>
        <v/>
      </c>
      <c r="Q85" s="47">
        <f>$U85*$N85+$V85*$P85</f>
        <v/>
      </c>
      <c r="R85" s="47">
        <f>IF($K85=1,N($E85)*IF($J85=1,RecO,RecE),0)</f>
        <v/>
      </c>
      <c r="S85" s="47">
        <f>$K85*N($E85)*$Q85+$R85</f>
        <v/>
      </c>
      <c r="T85" s="44">
        <f>$K85*N($E85)</f>
        <v/>
      </c>
      <c r="U85" s="47">
        <f>N($G85)*(1+$O85+BonusMonths/12+IF($J85=1,0,EOSB))+N($H85)+(N($G85)+SI_Gross*N($H85))*IF($J85=1,SI_O,SI_E)</f>
        <v/>
      </c>
      <c r="V85" s="47">
        <f>(IF($J85=1,MedO,MedE+Ticket)+Training)/12</f>
        <v/>
      </c>
    </row>
    <row r="86">
      <c r="A86" s="12" t="n"/>
      <c r="B86" s="12" t="n"/>
      <c r="C86" s="12" t="n"/>
      <c r="D86" s="12" t="n"/>
      <c r="E86" s="12" t="n"/>
      <c r="F86" s="12" t="n"/>
      <c r="G86" s="43" t="n"/>
      <c r="H86" s="43" t="n"/>
      <c r="I86" s="12" t="n"/>
      <c r="J86" s="44">
        <f>IF($D86="Omani",1,0)</f>
        <v/>
      </c>
      <c r="K86" s="44">
        <f>IF($A86="Hire",1,IF($A86="Exit",-1,0))</f>
        <v/>
      </c>
      <c r="L86" s="44">
        <f>IF($K86=1,MAX(1,N($F86)),IF($K86=-1,N($F86)+1,13))</f>
        <v/>
      </c>
      <c r="M86" s="44">
        <f>12</f>
        <v/>
      </c>
      <c r="N86" s="45">
        <f>MAX(0,MIN($M86,IncMonth-1)-$L86+1)+MAX(0,$M86-MAX($L86,IncMonth)+1)*(1+IncPct)</f>
        <v/>
      </c>
      <c r="O86" s="46">
        <f>IF($B86="",0,IFERROR(INDEX(Departments!$B$5:$B$54,MATCH($B86,Departments!$A$5:$A$54,0)),0))</f>
        <v/>
      </c>
      <c r="P86" s="44">
        <f>MAX(0,$M86-$L86+1)</f>
        <v/>
      </c>
      <c r="Q86" s="47">
        <f>$U86*$N86+$V86*$P86</f>
        <v/>
      </c>
      <c r="R86" s="47">
        <f>IF($K86=1,N($E86)*IF($J86=1,RecO,RecE),0)</f>
        <v/>
      </c>
      <c r="S86" s="47">
        <f>$K86*N($E86)*$Q86+$R86</f>
        <v/>
      </c>
      <c r="T86" s="44">
        <f>$K86*N($E86)</f>
        <v/>
      </c>
      <c r="U86" s="47">
        <f>N($G86)*(1+$O86+BonusMonths/12+IF($J86=1,0,EOSB))+N($H86)+(N($G86)+SI_Gross*N($H86))*IF($J86=1,SI_O,SI_E)</f>
        <v/>
      </c>
      <c r="V86" s="47">
        <f>(IF($J86=1,MedO,MedE+Ticket)+Training)/12</f>
        <v/>
      </c>
    </row>
    <row r="87">
      <c r="A87" s="12" t="n"/>
      <c r="B87" s="12" t="n"/>
      <c r="C87" s="12" t="n"/>
      <c r="D87" s="12" t="n"/>
      <c r="E87" s="12" t="n"/>
      <c r="F87" s="12" t="n"/>
      <c r="G87" s="43" t="n"/>
      <c r="H87" s="43" t="n"/>
      <c r="I87" s="12" t="n"/>
      <c r="J87" s="44">
        <f>IF($D87="Omani",1,0)</f>
        <v/>
      </c>
      <c r="K87" s="44">
        <f>IF($A87="Hire",1,IF($A87="Exit",-1,0))</f>
        <v/>
      </c>
      <c r="L87" s="44">
        <f>IF($K87=1,MAX(1,N($F87)),IF($K87=-1,N($F87)+1,13))</f>
        <v/>
      </c>
      <c r="M87" s="44">
        <f>12</f>
        <v/>
      </c>
      <c r="N87" s="45">
        <f>MAX(0,MIN($M87,IncMonth-1)-$L87+1)+MAX(0,$M87-MAX($L87,IncMonth)+1)*(1+IncPct)</f>
        <v/>
      </c>
      <c r="O87" s="46">
        <f>IF($B87="",0,IFERROR(INDEX(Departments!$B$5:$B$54,MATCH($B87,Departments!$A$5:$A$54,0)),0))</f>
        <v/>
      </c>
      <c r="P87" s="44">
        <f>MAX(0,$M87-$L87+1)</f>
        <v/>
      </c>
      <c r="Q87" s="47">
        <f>$U87*$N87+$V87*$P87</f>
        <v/>
      </c>
      <c r="R87" s="47">
        <f>IF($K87=1,N($E87)*IF($J87=1,RecO,RecE),0)</f>
        <v/>
      </c>
      <c r="S87" s="47">
        <f>$K87*N($E87)*$Q87+$R87</f>
        <v/>
      </c>
      <c r="T87" s="44">
        <f>$K87*N($E87)</f>
        <v/>
      </c>
      <c r="U87" s="47">
        <f>N($G87)*(1+$O87+BonusMonths/12+IF($J87=1,0,EOSB))+N($H87)+(N($G87)+SI_Gross*N($H87))*IF($J87=1,SI_O,SI_E)</f>
        <v/>
      </c>
      <c r="V87" s="47">
        <f>(IF($J87=1,MedO,MedE+Ticket)+Training)/12</f>
        <v/>
      </c>
    </row>
    <row r="88">
      <c r="A88" s="12" t="n"/>
      <c r="B88" s="12" t="n"/>
      <c r="C88" s="12" t="n"/>
      <c r="D88" s="12" t="n"/>
      <c r="E88" s="12" t="n"/>
      <c r="F88" s="12" t="n"/>
      <c r="G88" s="43" t="n"/>
      <c r="H88" s="43" t="n"/>
      <c r="I88" s="12" t="n"/>
      <c r="J88" s="44">
        <f>IF($D88="Omani",1,0)</f>
        <v/>
      </c>
      <c r="K88" s="44">
        <f>IF($A88="Hire",1,IF($A88="Exit",-1,0))</f>
        <v/>
      </c>
      <c r="L88" s="44">
        <f>IF($K88=1,MAX(1,N($F88)),IF($K88=-1,N($F88)+1,13))</f>
        <v/>
      </c>
      <c r="M88" s="44">
        <f>12</f>
        <v/>
      </c>
      <c r="N88" s="45">
        <f>MAX(0,MIN($M88,IncMonth-1)-$L88+1)+MAX(0,$M88-MAX($L88,IncMonth)+1)*(1+IncPct)</f>
        <v/>
      </c>
      <c r="O88" s="46">
        <f>IF($B88="",0,IFERROR(INDEX(Departments!$B$5:$B$54,MATCH($B88,Departments!$A$5:$A$54,0)),0))</f>
        <v/>
      </c>
      <c r="P88" s="44">
        <f>MAX(0,$M88-$L88+1)</f>
        <v/>
      </c>
      <c r="Q88" s="47">
        <f>$U88*$N88+$V88*$P88</f>
        <v/>
      </c>
      <c r="R88" s="47">
        <f>IF($K88=1,N($E88)*IF($J88=1,RecO,RecE),0)</f>
        <v/>
      </c>
      <c r="S88" s="47">
        <f>$K88*N($E88)*$Q88+$R88</f>
        <v/>
      </c>
      <c r="T88" s="44">
        <f>$K88*N($E88)</f>
        <v/>
      </c>
      <c r="U88" s="47">
        <f>N($G88)*(1+$O88+BonusMonths/12+IF($J88=1,0,EOSB))+N($H88)+(N($G88)+SI_Gross*N($H88))*IF($J88=1,SI_O,SI_E)</f>
        <v/>
      </c>
      <c r="V88" s="47">
        <f>(IF($J88=1,MedO,MedE+Ticket)+Training)/12</f>
        <v/>
      </c>
    </row>
    <row r="89">
      <c r="A89" s="12" t="n"/>
      <c r="B89" s="12" t="n"/>
      <c r="C89" s="12" t="n"/>
      <c r="D89" s="12" t="n"/>
      <c r="E89" s="12" t="n"/>
      <c r="F89" s="12" t="n"/>
      <c r="G89" s="43" t="n"/>
      <c r="H89" s="43" t="n"/>
      <c r="I89" s="12" t="n"/>
      <c r="J89" s="44">
        <f>IF($D89="Omani",1,0)</f>
        <v/>
      </c>
      <c r="K89" s="44">
        <f>IF($A89="Hire",1,IF($A89="Exit",-1,0))</f>
        <v/>
      </c>
      <c r="L89" s="44">
        <f>IF($K89=1,MAX(1,N($F89)),IF($K89=-1,N($F89)+1,13))</f>
        <v/>
      </c>
      <c r="M89" s="44">
        <f>12</f>
        <v/>
      </c>
      <c r="N89" s="45">
        <f>MAX(0,MIN($M89,IncMonth-1)-$L89+1)+MAX(0,$M89-MAX($L89,IncMonth)+1)*(1+IncPct)</f>
        <v/>
      </c>
      <c r="O89" s="46">
        <f>IF($B89="",0,IFERROR(INDEX(Departments!$B$5:$B$54,MATCH($B89,Departments!$A$5:$A$54,0)),0))</f>
        <v/>
      </c>
      <c r="P89" s="44">
        <f>MAX(0,$M89-$L89+1)</f>
        <v/>
      </c>
      <c r="Q89" s="47">
        <f>$U89*$N89+$V89*$P89</f>
        <v/>
      </c>
      <c r="R89" s="47">
        <f>IF($K89=1,N($E89)*IF($J89=1,RecO,RecE),0)</f>
        <v/>
      </c>
      <c r="S89" s="47">
        <f>$K89*N($E89)*$Q89+$R89</f>
        <v/>
      </c>
      <c r="T89" s="44">
        <f>$K89*N($E89)</f>
        <v/>
      </c>
      <c r="U89" s="47">
        <f>N($G89)*(1+$O89+BonusMonths/12+IF($J89=1,0,EOSB))+N($H89)+(N($G89)+SI_Gross*N($H89))*IF($J89=1,SI_O,SI_E)</f>
        <v/>
      </c>
      <c r="V89" s="47">
        <f>(IF($J89=1,MedO,MedE+Ticket)+Training)/12</f>
        <v/>
      </c>
    </row>
    <row r="90">
      <c r="A90" s="12" t="n"/>
      <c r="B90" s="12" t="n"/>
      <c r="C90" s="12" t="n"/>
      <c r="D90" s="12" t="n"/>
      <c r="E90" s="12" t="n"/>
      <c r="F90" s="12" t="n"/>
      <c r="G90" s="43" t="n"/>
      <c r="H90" s="43" t="n"/>
      <c r="I90" s="12" t="n"/>
      <c r="J90" s="44">
        <f>IF($D90="Omani",1,0)</f>
        <v/>
      </c>
      <c r="K90" s="44">
        <f>IF($A90="Hire",1,IF($A90="Exit",-1,0))</f>
        <v/>
      </c>
      <c r="L90" s="44">
        <f>IF($K90=1,MAX(1,N($F90)),IF($K90=-1,N($F90)+1,13))</f>
        <v/>
      </c>
      <c r="M90" s="44">
        <f>12</f>
        <v/>
      </c>
      <c r="N90" s="45">
        <f>MAX(0,MIN($M90,IncMonth-1)-$L90+1)+MAX(0,$M90-MAX($L90,IncMonth)+1)*(1+IncPct)</f>
        <v/>
      </c>
      <c r="O90" s="46">
        <f>IF($B90="",0,IFERROR(INDEX(Departments!$B$5:$B$54,MATCH($B90,Departments!$A$5:$A$54,0)),0))</f>
        <v/>
      </c>
      <c r="P90" s="44">
        <f>MAX(0,$M90-$L90+1)</f>
        <v/>
      </c>
      <c r="Q90" s="47">
        <f>$U90*$N90+$V90*$P90</f>
        <v/>
      </c>
      <c r="R90" s="47">
        <f>IF($K90=1,N($E90)*IF($J90=1,RecO,RecE),0)</f>
        <v/>
      </c>
      <c r="S90" s="47">
        <f>$K90*N($E90)*$Q90+$R90</f>
        <v/>
      </c>
      <c r="T90" s="44">
        <f>$K90*N($E90)</f>
        <v/>
      </c>
      <c r="U90" s="47">
        <f>N($G90)*(1+$O90+BonusMonths/12+IF($J90=1,0,EOSB))+N($H90)+(N($G90)+SI_Gross*N($H90))*IF($J90=1,SI_O,SI_E)</f>
        <v/>
      </c>
      <c r="V90" s="47">
        <f>(IF($J90=1,MedO,MedE+Ticket)+Training)/12</f>
        <v/>
      </c>
    </row>
    <row r="91">
      <c r="A91" s="12" t="n"/>
      <c r="B91" s="12" t="n"/>
      <c r="C91" s="12" t="n"/>
      <c r="D91" s="12" t="n"/>
      <c r="E91" s="12" t="n"/>
      <c r="F91" s="12" t="n"/>
      <c r="G91" s="43" t="n"/>
      <c r="H91" s="43" t="n"/>
      <c r="I91" s="12" t="n"/>
      <c r="J91" s="44">
        <f>IF($D91="Omani",1,0)</f>
        <v/>
      </c>
      <c r="K91" s="44">
        <f>IF($A91="Hire",1,IF($A91="Exit",-1,0))</f>
        <v/>
      </c>
      <c r="L91" s="44">
        <f>IF($K91=1,MAX(1,N($F91)),IF($K91=-1,N($F91)+1,13))</f>
        <v/>
      </c>
      <c r="M91" s="44">
        <f>12</f>
        <v/>
      </c>
      <c r="N91" s="45">
        <f>MAX(0,MIN($M91,IncMonth-1)-$L91+1)+MAX(0,$M91-MAX($L91,IncMonth)+1)*(1+IncPct)</f>
        <v/>
      </c>
      <c r="O91" s="46">
        <f>IF($B91="",0,IFERROR(INDEX(Departments!$B$5:$B$54,MATCH($B91,Departments!$A$5:$A$54,0)),0))</f>
        <v/>
      </c>
      <c r="P91" s="44">
        <f>MAX(0,$M91-$L91+1)</f>
        <v/>
      </c>
      <c r="Q91" s="47">
        <f>$U91*$N91+$V91*$P91</f>
        <v/>
      </c>
      <c r="R91" s="47">
        <f>IF($K91=1,N($E91)*IF($J91=1,RecO,RecE),0)</f>
        <v/>
      </c>
      <c r="S91" s="47">
        <f>$K91*N($E91)*$Q91+$R91</f>
        <v/>
      </c>
      <c r="T91" s="44">
        <f>$K91*N($E91)</f>
        <v/>
      </c>
      <c r="U91" s="47">
        <f>N($G91)*(1+$O91+BonusMonths/12+IF($J91=1,0,EOSB))+N($H91)+(N($G91)+SI_Gross*N($H91))*IF($J91=1,SI_O,SI_E)</f>
        <v/>
      </c>
      <c r="V91" s="47">
        <f>(IF($J91=1,MedO,MedE+Ticket)+Training)/12</f>
        <v/>
      </c>
    </row>
    <row r="92">
      <c r="A92" s="12" t="n"/>
      <c r="B92" s="12" t="n"/>
      <c r="C92" s="12" t="n"/>
      <c r="D92" s="12" t="n"/>
      <c r="E92" s="12" t="n"/>
      <c r="F92" s="12" t="n"/>
      <c r="G92" s="43" t="n"/>
      <c r="H92" s="43" t="n"/>
      <c r="I92" s="12" t="n"/>
      <c r="J92" s="44">
        <f>IF($D92="Omani",1,0)</f>
        <v/>
      </c>
      <c r="K92" s="44">
        <f>IF($A92="Hire",1,IF($A92="Exit",-1,0))</f>
        <v/>
      </c>
      <c r="L92" s="44">
        <f>IF($K92=1,MAX(1,N($F92)),IF($K92=-1,N($F92)+1,13))</f>
        <v/>
      </c>
      <c r="M92" s="44">
        <f>12</f>
        <v/>
      </c>
      <c r="N92" s="45">
        <f>MAX(0,MIN($M92,IncMonth-1)-$L92+1)+MAX(0,$M92-MAX($L92,IncMonth)+1)*(1+IncPct)</f>
        <v/>
      </c>
      <c r="O92" s="46">
        <f>IF($B92="",0,IFERROR(INDEX(Departments!$B$5:$B$54,MATCH($B92,Departments!$A$5:$A$54,0)),0))</f>
        <v/>
      </c>
      <c r="P92" s="44">
        <f>MAX(0,$M92-$L92+1)</f>
        <v/>
      </c>
      <c r="Q92" s="47">
        <f>$U92*$N92+$V92*$P92</f>
        <v/>
      </c>
      <c r="R92" s="47">
        <f>IF($K92=1,N($E92)*IF($J92=1,RecO,RecE),0)</f>
        <v/>
      </c>
      <c r="S92" s="47">
        <f>$K92*N($E92)*$Q92+$R92</f>
        <v/>
      </c>
      <c r="T92" s="44">
        <f>$K92*N($E92)</f>
        <v/>
      </c>
      <c r="U92" s="47">
        <f>N($G92)*(1+$O92+BonusMonths/12+IF($J92=1,0,EOSB))+N($H92)+(N($G92)+SI_Gross*N($H92))*IF($J92=1,SI_O,SI_E)</f>
        <v/>
      </c>
      <c r="V92" s="47">
        <f>(IF($J92=1,MedO,MedE+Ticket)+Training)/12</f>
        <v/>
      </c>
    </row>
    <row r="93">
      <c r="A93" s="12" t="n"/>
      <c r="B93" s="12" t="n"/>
      <c r="C93" s="12" t="n"/>
      <c r="D93" s="12" t="n"/>
      <c r="E93" s="12" t="n"/>
      <c r="F93" s="12" t="n"/>
      <c r="G93" s="43" t="n"/>
      <c r="H93" s="43" t="n"/>
      <c r="I93" s="12" t="n"/>
      <c r="J93" s="44">
        <f>IF($D93="Omani",1,0)</f>
        <v/>
      </c>
      <c r="K93" s="44">
        <f>IF($A93="Hire",1,IF($A93="Exit",-1,0))</f>
        <v/>
      </c>
      <c r="L93" s="44">
        <f>IF($K93=1,MAX(1,N($F93)),IF($K93=-1,N($F93)+1,13))</f>
        <v/>
      </c>
      <c r="M93" s="44">
        <f>12</f>
        <v/>
      </c>
      <c r="N93" s="45">
        <f>MAX(0,MIN($M93,IncMonth-1)-$L93+1)+MAX(0,$M93-MAX($L93,IncMonth)+1)*(1+IncPct)</f>
        <v/>
      </c>
      <c r="O93" s="46">
        <f>IF($B93="",0,IFERROR(INDEX(Departments!$B$5:$B$54,MATCH($B93,Departments!$A$5:$A$54,0)),0))</f>
        <v/>
      </c>
      <c r="P93" s="44">
        <f>MAX(0,$M93-$L93+1)</f>
        <v/>
      </c>
      <c r="Q93" s="47">
        <f>$U93*$N93+$V93*$P93</f>
        <v/>
      </c>
      <c r="R93" s="47">
        <f>IF($K93=1,N($E93)*IF($J93=1,RecO,RecE),0)</f>
        <v/>
      </c>
      <c r="S93" s="47">
        <f>$K93*N($E93)*$Q93+$R93</f>
        <v/>
      </c>
      <c r="T93" s="44">
        <f>$K93*N($E93)</f>
        <v/>
      </c>
      <c r="U93" s="47">
        <f>N($G93)*(1+$O93+BonusMonths/12+IF($J93=1,0,EOSB))+N($H93)+(N($G93)+SI_Gross*N($H93))*IF($J93=1,SI_O,SI_E)</f>
        <v/>
      </c>
      <c r="V93" s="47">
        <f>(IF($J93=1,MedO,MedE+Ticket)+Training)/12</f>
        <v/>
      </c>
    </row>
    <row r="94">
      <c r="A94" s="12" t="n"/>
      <c r="B94" s="12" t="n"/>
      <c r="C94" s="12" t="n"/>
      <c r="D94" s="12" t="n"/>
      <c r="E94" s="12" t="n"/>
      <c r="F94" s="12" t="n"/>
      <c r="G94" s="43" t="n"/>
      <c r="H94" s="43" t="n"/>
      <c r="I94" s="12" t="n"/>
      <c r="J94" s="44">
        <f>IF($D94="Omani",1,0)</f>
        <v/>
      </c>
      <c r="K94" s="44">
        <f>IF($A94="Hire",1,IF($A94="Exit",-1,0))</f>
        <v/>
      </c>
      <c r="L94" s="44">
        <f>IF($K94=1,MAX(1,N($F94)),IF($K94=-1,N($F94)+1,13))</f>
        <v/>
      </c>
      <c r="M94" s="44">
        <f>12</f>
        <v/>
      </c>
      <c r="N94" s="45">
        <f>MAX(0,MIN($M94,IncMonth-1)-$L94+1)+MAX(0,$M94-MAX($L94,IncMonth)+1)*(1+IncPct)</f>
        <v/>
      </c>
      <c r="O94" s="46">
        <f>IF($B94="",0,IFERROR(INDEX(Departments!$B$5:$B$54,MATCH($B94,Departments!$A$5:$A$54,0)),0))</f>
        <v/>
      </c>
      <c r="P94" s="44">
        <f>MAX(0,$M94-$L94+1)</f>
        <v/>
      </c>
      <c r="Q94" s="47">
        <f>$U94*$N94+$V94*$P94</f>
        <v/>
      </c>
      <c r="R94" s="47">
        <f>IF($K94=1,N($E94)*IF($J94=1,RecO,RecE),0)</f>
        <v/>
      </c>
      <c r="S94" s="47">
        <f>$K94*N($E94)*$Q94+$R94</f>
        <v/>
      </c>
      <c r="T94" s="44">
        <f>$K94*N($E94)</f>
        <v/>
      </c>
      <c r="U94" s="47">
        <f>N($G94)*(1+$O94+BonusMonths/12+IF($J94=1,0,EOSB))+N($H94)+(N($G94)+SI_Gross*N($H94))*IF($J94=1,SI_O,SI_E)</f>
        <v/>
      </c>
      <c r="V94" s="47">
        <f>(IF($J94=1,MedO,MedE+Ticket)+Training)/12</f>
        <v/>
      </c>
    </row>
    <row r="95">
      <c r="A95" s="12" t="n"/>
      <c r="B95" s="12" t="n"/>
      <c r="C95" s="12" t="n"/>
      <c r="D95" s="12" t="n"/>
      <c r="E95" s="12" t="n"/>
      <c r="F95" s="12" t="n"/>
      <c r="G95" s="43" t="n"/>
      <c r="H95" s="43" t="n"/>
      <c r="I95" s="12" t="n"/>
      <c r="J95" s="44">
        <f>IF($D95="Omani",1,0)</f>
        <v/>
      </c>
      <c r="K95" s="44">
        <f>IF($A95="Hire",1,IF($A95="Exit",-1,0))</f>
        <v/>
      </c>
      <c r="L95" s="44">
        <f>IF($K95=1,MAX(1,N($F95)),IF($K95=-1,N($F95)+1,13))</f>
        <v/>
      </c>
      <c r="M95" s="44">
        <f>12</f>
        <v/>
      </c>
      <c r="N95" s="45">
        <f>MAX(0,MIN($M95,IncMonth-1)-$L95+1)+MAX(0,$M95-MAX($L95,IncMonth)+1)*(1+IncPct)</f>
        <v/>
      </c>
      <c r="O95" s="46">
        <f>IF($B95="",0,IFERROR(INDEX(Departments!$B$5:$B$54,MATCH($B95,Departments!$A$5:$A$54,0)),0))</f>
        <v/>
      </c>
      <c r="P95" s="44">
        <f>MAX(0,$M95-$L95+1)</f>
        <v/>
      </c>
      <c r="Q95" s="47">
        <f>$U95*$N95+$V95*$P95</f>
        <v/>
      </c>
      <c r="R95" s="47">
        <f>IF($K95=1,N($E95)*IF($J95=1,RecO,RecE),0)</f>
        <v/>
      </c>
      <c r="S95" s="47">
        <f>$K95*N($E95)*$Q95+$R95</f>
        <v/>
      </c>
      <c r="T95" s="44">
        <f>$K95*N($E95)</f>
        <v/>
      </c>
      <c r="U95" s="47">
        <f>N($G95)*(1+$O95+BonusMonths/12+IF($J95=1,0,EOSB))+N($H95)+(N($G95)+SI_Gross*N($H95))*IF($J95=1,SI_O,SI_E)</f>
        <v/>
      </c>
      <c r="V95" s="47">
        <f>(IF($J95=1,MedO,MedE+Ticket)+Training)/12</f>
        <v/>
      </c>
    </row>
    <row r="96">
      <c r="A96" s="12" t="n"/>
      <c r="B96" s="12" t="n"/>
      <c r="C96" s="12" t="n"/>
      <c r="D96" s="12" t="n"/>
      <c r="E96" s="12" t="n"/>
      <c r="F96" s="12" t="n"/>
      <c r="G96" s="43" t="n"/>
      <c r="H96" s="43" t="n"/>
      <c r="I96" s="12" t="n"/>
      <c r="J96" s="44">
        <f>IF($D96="Omani",1,0)</f>
        <v/>
      </c>
      <c r="K96" s="44">
        <f>IF($A96="Hire",1,IF($A96="Exit",-1,0))</f>
        <v/>
      </c>
      <c r="L96" s="44">
        <f>IF($K96=1,MAX(1,N($F96)),IF($K96=-1,N($F96)+1,13))</f>
        <v/>
      </c>
      <c r="M96" s="44">
        <f>12</f>
        <v/>
      </c>
      <c r="N96" s="45">
        <f>MAX(0,MIN($M96,IncMonth-1)-$L96+1)+MAX(0,$M96-MAX($L96,IncMonth)+1)*(1+IncPct)</f>
        <v/>
      </c>
      <c r="O96" s="46">
        <f>IF($B96="",0,IFERROR(INDEX(Departments!$B$5:$B$54,MATCH($B96,Departments!$A$5:$A$54,0)),0))</f>
        <v/>
      </c>
      <c r="P96" s="44">
        <f>MAX(0,$M96-$L96+1)</f>
        <v/>
      </c>
      <c r="Q96" s="47">
        <f>$U96*$N96+$V96*$P96</f>
        <v/>
      </c>
      <c r="R96" s="47">
        <f>IF($K96=1,N($E96)*IF($J96=1,RecO,RecE),0)</f>
        <v/>
      </c>
      <c r="S96" s="47">
        <f>$K96*N($E96)*$Q96+$R96</f>
        <v/>
      </c>
      <c r="T96" s="44">
        <f>$K96*N($E96)</f>
        <v/>
      </c>
      <c r="U96" s="47">
        <f>N($G96)*(1+$O96+BonusMonths/12+IF($J96=1,0,EOSB))+N($H96)+(N($G96)+SI_Gross*N($H96))*IF($J96=1,SI_O,SI_E)</f>
        <v/>
      </c>
      <c r="V96" s="47">
        <f>(IF($J96=1,MedO,MedE+Ticket)+Training)/12</f>
        <v/>
      </c>
    </row>
    <row r="97">
      <c r="A97" s="12" t="n"/>
      <c r="B97" s="12" t="n"/>
      <c r="C97" s="12" t="n"/>
      <c r="D97" s="12" t="n"/>
      <c r="E97" s="12" t="n"/>
      <c r="F97" s="12" t="n"/>
      <c r="G97" s="43" t="n"/>
      <c r="H97" s="43" t="n"/>
      <c r="I97" s="12" t="n"/>
      <c r="J97" s="44">
        <f>IF($D97="Omani",1,0)</f>
        <v/>
      </c>
      <c r="K97" s="44">
        <f>IF($A97="Hire",1,IF($A97="Exit",-1,0))</f>
        <v/>
      </c>
      <c r="L97" s="44">
        <f>IF($K97=1,MAX(1,N($F97)),IF($K97=-1,N($F97)+1,13))</f>
        <v/>
      </c>
      <c r="M97" s="44">
        <f>12</f>
        <v/>
      </c>
      <c r="N97" s="45">
        <f>MAX(0,MIN($M97,IncMonth-1)-$L97+1)+MAX(0,$M97-MAX($L97,IncMonth)+1)*(1+IncPct)</f>
        <v/>
      </c>
      <c r="O97" s="46">
        <f>IF($B97="",0,IFERROR(INDEX(Departments!$B$5:$B$54,MATCH($B97,Departments!$A$5:$A$54,0)),0))</f>
        <v/>
      </c>
      <c r="P97" s="44">
        <f>MAX(0,$M97-$L97+1)</f>
        <v/>
      </c>
      <c r="Q97" s="47">
        <f>$U97*$N97+$V97*$P97</f>
        <v/>
      </c>
      <c r="R97" s="47">
        <f>IF($K97=1,N($E97)*IF($J97=1,RecO,RecE),0)</f>
        <v/>
      </c>
      <c r="S97" s="47">
        <f>$K97*N($E97)*$Q97+$R97</f>
        <v/>
      </c>
      <c r="T97" s="44">
        <f>$K97*N($E97)</f>
        <v/>
      </c>
      <c r="U97" s="47">
        <f>N($G97)*(1+$O97+BonusMonths/12+IF($J97=1,0,EOSB))+N($H97)+(N($G97)+SI_Gross*N($H97))*IF($J97=1,SI_O,SI_E)</f>
        <v/>
      </c>
      <c r="V97" s="47">
        <f>(IF($J97=1,MedO,MedE+Ticket)+Training)/12</f>
        <v/>
      </c>
    </row>
    <row r="98">
      <c r="A98" s="12" t="n"/>
      <c r="B98" s="12" t="n"/>
      <c r="C98" s="12" t="n"/>
      <c r="D98" s="12" t="n"/>
      <c r="E98" s="12" t="n"/>
      <c r="F98" s="12" t="n"/>
      <c r="G98" s="43" t="n"/>
      <c r="H98" s="43" t="n"/>
      <c r="I98" s="12" t="n"/>
      <c r="J98" s="44">
        <f>IF($D98="Omani",1,0)</f>
        <v/>
      </c>
      <c r="K98" s="44">
        <f>IF($A98="Hire",1,IF($A98="Exit",-1,0))</f>
        <v/>
      </c>
      <c r="L98" s="44">
        <f>IF($K98=1,MAX(1,N($F98)),IF($K98=-1,N($F98)+1,13))</f>
        <v/>
      </c>
      <c r="M98" s="44">
        <f>12</f>
        <v/>
      </c>
      <c r="N98" s="45">
        <f>MAX(0,MIN($M98,IncMonth-1)-$L98+1)+MAX(0,$M98-MAX($L98,IncMonth)+1)*(1+IncPct)</f>
        <v/>
      </c>
      <c r="O98" s="46">
        <f>IF($B98="",0,IFERROR(INDEX(Departments!$B$5:$B$54,MATCH($B98,Departments!$A$5:$A$54,0)),0))</f>
        <v/>
      </c>
      <c r="P98" s="44">
        <f>MAX(0,$M98-$L98+1)</f>
        <v/>
      </c>
      <c r="Q98" s="47">
        <f>$U98*$N98+$V98*$P98</f>
        <v/>
      </c>
      <c r="R98" s="47">
        <f>IF($K98=1,N($E98)*IF($J98=1,RecO,RecE),0)</f>
        <v/>
      </c>
      <c r="S98" s="47">
        <f>$K98*N($E98)*$Q98+$R98</f>
        <v/>
      </c>
      <c r="T98" s="44">
        <f>$K98*N($E98)</f>
        <v/>
      </c>
      <c r="U98" s="47">
        <f>N($G98)*(1+$O98+BonusMonths/12+IF($J98=1,0,EOSB))+N($H98)+(N($G98)+SI_Gross*N($H98))*IF($J98=1,SI_O,SI_E)</f>
        <v/>
      </c>
      <c r="V98" s="47">
        <f>(IF($J98=1,MedO,MedE+Ticket)+Training)/12</f>
        <v/>
      </c>
    </row>
    <row r="99">
      <c r="A99" s="12" t="n"/>
      <c r="B99" s="12" t="n"/>
      <c r="C99" s="12" t="n"/>
      <c r="D99" s="12" t="n"/>
      <c r="E99" s="12" t="n"/>
      <c r="F99" s="12" t="n"/>
      <c r="G99" s="43" t="n"/>
      <c r="H99" s="43" t="n"/>
      <c r="I99" s="12" t="n"/>
      <c r="J99" s="44">
        <f>IF($D99="Omani",1,0)</f>
        <v/>
      </c>
      <c r="K99" s="44">
        <f>IF($A99="Hire",1,IF($A99="Exit",-1,0))</f>
        <v/>
      </c>
      <c r="L99" s="44">
        <f>IF($K99=1,MAX(1,N($F99)),IF($K99=-1,N($F99)+1,13))</f>
        <v/>
      </c>
      <c r="M99" s="44">
        <f>12</f>
        <v/>
      </c>
      <c r="N99" s="45">
        <f>MAX(0,MIN($M99,IncMonth-1)-$L99+1)+MAX(0,$M99-MAX($L99,IncMonth)+1)*(1+IncPct)</f>
        <v/>
      </c>
      <c r="O99" s="46">
        <f>IF($B99="",0,IFERROR(INDEX(Departments!$B$5:$B$54,MATCH($B99,Departments!$A$5:$A$54,0)),0))</f>
        <v/>
      </c>
      <c r="P99" s="44">
        <f>MAX(0,$M99-$L99+1)</f>
        <v/>
      </c>
      <c r="Q99" s="47">
        <f>$U99*$N99+$V99*$P99</f>
        <v/>
      </c>
      <c r="R99" s="47">
        <f>IF($K99=1,N($E99)*IF($J99=1,RecO,RecE),0)</f>
        <v/>
      </c>
      <c r="S99" s="47">
        <f>$K99*N($E99)*$Q99+$R99</f>
        <v/>
      </c>
      <c r="T99" s="44">
        <f>$K99*N($E99)</f>
        <v/>
      </c>
      <c r="U99" s="47">
        <f>N($G99)*(1+$O99+BonusMonths/12+IF($J99=1,0,EOSB))+N($H99)+(N($G99)+SI_Gross*N($H99))*IF($J99=1,SI_O,SI_E)</f>
        <v/>
      </c>
      <c r="V99" s="47">
        <f>(IF($J99=1,MedO,MedE+Ticket)+Training)/12</f>
        <v/>
      </c>
    </row>
    <row r="100">
      <c r="A100" s="12" t="n"/>
      <c r="B100" s="12" t="n"/>
      <c r="C100" s="12" t="n"/>
      <c r="D100" s="12" t="n"/>
      <c r="E100" s="12" t="n"/>
      <c r="F100" s="12" t="n"/>
      <c r="G100" s="43" t="n"/>
      <c r="H100" s="43" t="n"/>
      <c r="I100" s="12" t="n"/>
      <c r="J100" s="44">
        <f>IF($D100="Omani",1,0)</f>
        <v/>
      </c>
      <c r="K100" s="44">
        <f>IF($A100="Hire",1,IF($A100="Exit",-1,0))</f>
        <v/>
      </c>
      <c r="L100" s="44">
        <f>IF($K100=1,MAX(1,N($F100)),IF($K100=-1,N($F100)+1,13))</f>
        <v/>
      </c>
      <c r="M100" s="44">
        <f>12</f>
        <v/>
      </c>
      <c r="N100" s="45">
        <f>MAX(0,MIN($M100,IncMonth-1)-$L100+1)+MAX(0,$M100-MAX($L100,IncMonth)+1)*(1+IncPct)</f>
        <v/>
      </c>
      <c r="O100" s="46">
        <f>IF($B100="",0,IFERROR(INDEX(Departments!$B$5:$B$54,MATCH($B100,Departments!$A$5:$A$54,0)),0))</f>
        <v/>
      </c>
      <c r="P100" s="44">
        <f>MAX(0,$M100-$L100+1)</f>
        <v/>
      </c>
      <c r="Q100" s="47">
        <f>$U100*$N100+$V100*$P100</f>
        <v/>
      </c>
      <c r="R100" s="47">
        <f>IF($K100=1,N($E100)*IF($J100=1,RecO,RecE),0)</f>
        <v/>
      </c>
      <c r="S100" s="47">
        <f>$K100*N($E100)*$Q100+$R100</f>
        <v/>
      </c>
      <c r="T100" s="44">
        <f>$K100*N($E100)</f>
        <v/>
      </c>
      <c r="U100" s="47">
        <f>N($G100)*(1+$O100+BonusMonths/12+IF($J100=1,0,EOSB))+N($H100)+(N($G100)+SI_Gross*N($H100))*IF($J100=1,SI_O,SI_E)</f>
        <v/>
      </c>
      <c r="V100" s="47">
        <f>(IF($J100=1,MedO,MedE+Ticket)+Training)/12</f>
        <v/>
      </c>
    </row>
    <row r="101">
      <c r="A101" s="12" t="n"/>
      <c r="B101" s="12" t="n"/>
      <c r="C101" s="12" t="n"/>
      <c r="D101" s="12" t="n"/>
      <c r="E101" s="12" t="n"/>
      <c r="F101" s="12" t="n"/>
      <c r="G101" s="43" t="n"/>
      <c r="H101" s="43" t="n"/>
      <c r="I101" s="12" t="n"/>
      <c r="J101" s="44">
        <f>IF($D101="Omani",1,0)</f>
        <v/>
      </c>
      <c r="K101" s="44">
        <f>IF($A101="Hire",1,IF($A101="Exit",-1,0))</f>
        <v/>
      </c>
      <c r="L101" s="44">
        <f>IF($K101=1,MAX(1,N($F101)),IF($K101=-1,N($F101)+1,13))</f>
        <v/>
      </c>
      <c r="M101" s="44">
        <f>12</f>
        <v/>
      </c>
      <c r="N101" s="45">
        <f>MAX(0,MIN($M101,IncMonth-1)-$L101+1)+MAX(0,$M101-MAX($L101,IncMonth)+1)*(1+IncPct)</f>
        <v/>
      </c>
      <c r="O101" s="46">
        <f>IF($B101="",0,IFERROR(INDEX(Departments!$B$5:$B$54,MATCH($B101,Departments!$A$5:$A$54,0)),0))</f>
        <v/>
      </c>
      <c r="P101" s="44">
        <f>MAX(0,$M101-$L101+1)</f>
        <v/>
      </c>
      <c r="Q101" s="47">
        <f>$U101*$N101+$V101*$P101</f>
        <v/>
      </c>
      <c r="R101" s="47">
        <f>IF($K101=1,N($E101)*IF($J101=1,RecO,RecE),0)</f>
        <v/>
      </c>
      <c r="S101" s="47">
        <f>$K101*N($E101)*$Q101+$R101</f>
        <v/>
      </c>
      <c r="T101" s="44">
        <f>$K101*N($E101)</f>
        <v/>
      </c>
      <c r="U101" s="47">
        <f>N($G101)*(1+$O101+BonusMonths/12+IF($J101=1,0,EOSB))+N($H101)+(N($G101)+SI_Gross*N($H101))*IF($J101=1,SI_O,SI_E)</f>
        <v/>
      </c>
      <c r="V101" s="47">
        <f>(IF($J101=1,MedO,MedE+Ticket)+Training)/12</f>
        <v/>
      </c>
    </row>
    <row r="102">
      <c r="A102" s="12" t="n"/>
      <c r="B102" s="12" t="n"/>
      <c r="C102" s="12" t="n"/>
      <c r="D102" s="12" t="n"/>
      <c r="E102" s="12" t="n"/>
      <c r="F102" s="12" t="n"/>
      <c r="G102" s="43" t="n"/>
      <c r="H102" s="43" t="n"/>
      <c r="I102" s="12" t="n"/>
      <c r="J102" s="44">
        <f>IF($D102="Omani",1,0)</f>
        <v/>
      </c>
      <c r="K102" s="44">
        <f>IF($A102="Hire",1,IF($A102="Exit",-1,0))</f>
        <v/>
      </c>
      <c r="L102" s="44">
        <f>IF($K102=1,MAX(1,N($F102)),IF($K102=-1,N($F102)+1,13))</f>
        <v/>
      </c>
      <c r="M102" s="44">
        <f>12</f>
        <v/>
      </c>
      <c r="N102" s="45">
        <f>MAX(0,MIN($M102,IncMonth-1)-$L102+1)+MAX(0,$M102-MAX($L102,IncMonth)+1)*(1+IncPct)</f>
        <v/>
      </c>
      <c r="O102" s="46">
        <f>IF($B102="",0,IFERROR(INDEX(Departments!$B$5:$B$54,MATCH($B102,Departments!$A$5:$A$54,0)),0))</f>
        <v/>
      </c>
      <c r="P102" s="44">
        <f>MAX(0,$M102-$L102+1)</f>
        <v/>
      </c>
      <c r="Q102" s="47">
        <f>$U102*$N102+$V102*$P102</f>
        <v/>
      </c>
      <c r="R102" s="47">
        <f>IF($K102=1,N($E102)*IF($J102=1,RecO,RecE),0)</f>
        <v/>
      </c>
      <c r="S102" s="47">
        <f>$K102*N($E102)*$Q102+$R102</f>
        <v/>
      </c>
      <c r="T102" s="44">
        <f>$K102*N($E102)</f>
        <v/>
      </c>
      <c r="U102" s="47">
        <f>N($G102)*(1+$O102+BonusMonths/12+IF($J102=1,0,EOSB))+N($H102)+(N($G102)+SI_Gross*N($H102))*IF($J102=1,SI_O,SI_E)</f>
        <v/>
      </c>
      <c r="V102" s="47">
        <f>(IF($J102=1,MedO,MedE+Ticket)+Training)/12</f>
        <v/>
      </c>
    </row>
    <row r="103">
      <c r="A103" s="12" t="n"/>
      <c r="B103" s="12" t="n"/>
      <c r="C103" s="12" t="n"/>
      <c r="D103" s="12" t="n"/>
      <c r="E103" s="12" t="n"/>
      <c r="F103" s="12" t="n"/>
      <c r="G103" s="43" t="n"/>
      <c r="H103" s="43" t="n"/>
      <c r="I103" s="12" t="n"/>
      <c r="J103" s="44">
        <f>IF($D103="Omani",1,0)</f>
        <v/>
      </c>
      <c r="K103" s="44">
        <f>IF($A103="Hire",1,IF($A103="Exit",-1,0))</f>
        <v/>
      </c>
      <c r="L103" s="44">
        <f>IF($K103=1,MAX(1,N($F103)),IF($K103=-1,N($F103)+1,13))</f>
        <v/>
      </c>
      <c r="M103" s="44">
        <f>12</f>
        <v/>
      </c>
      <c r="N103" s="45">
        <f>MAX(0,MIN($M103,IncMonth-1)-$L103+1)+MAX(0,$M103-MAX($L103,IncMonth)+1)*(1+IncPct)</f>
        <v/>
      </c>
      <c r="O103" s="46">
        <f>IF($B103="",0,IFERROR(INDEX(Departments!$B$5:$B$54,MATCH($B103,Departments!$A$5:$A$54,0)),0))</f>
        <v/>
      </c>
      <c r="P103" s="44">
        <f>MAX(0,$M103-$L103+1)</f>
        <v/>
      </c>
      <c r="Q103" s="47">
        <f>$U103*$N103+$V103*$P103</f>
        <v/>
      </c>
      <c r="R103" s="47">
        <f>IF($K103=1,N($E103)*IF($J103=1,RecO,RecE),0)</f>
        <v/>
      </c>
      <c r="S103" s="47">
        <f>$K103*N($E103)*$Q103+$R103</f>
        <v/>
      </c>
      <c r="T103" s="44">
        <f>$K103*N($E103)</f>
        <v/>
      </c>
      <c r="U103" s="47">
        <f>N($G103)*(1+$O103+BonusMonths/12+IF($J103=1,0,EOSB))+N($H103)+(N($G103)+SI_Gross*N($H103))*IF($J103=1,SI_O,SI_E)</f>
        <v/>
      </c>
      <c r="V103" s="47">
        <f>(IF($J103=1,MedO,MedE+Ticket)+Training)/12</f>
        <v/>
      </c>
    </row>
    <row r="104">
      <c r="A104" s="12" t="n"/>
      <c r="B104" s="12" t="n"/>
      <c r="C104" s="12" t="n"/>
      <c r="D104" s="12" t="n"/>
      <c r="E104" s="12" t="n"/>
      <c r="F104" s="12" t="n"/>
      <c r="G104" s="43" t="n"/>
      <c r="H104" s="43" t="n"/>
      <c r="I104" s="12" t="n"/>
      <c r="J104" s="44">
        <f>IF($D104="Omani",1,0)</f>
        <v/>
      </c>
      <c r="K104" s="44">
        <f>IF($A104="Hire",1,IF($A104="Exit",-1,0))</f>
        <v/>
      </c>
      <c r="L104" s="44">
        <f>IF($K104=1,MAX(1,N($F104)),IF($K104=-1,N($F104)+1,13))</f>
        <v/>
      </c>
      <c r="M104" s="44">
        <f>12</f>
        <v/>
      </c>
      <c r="N104" s="45">
        <f>MAX(0,MIN($M104,IncMonth-1)-$L104+1)+MAX(0,$M104-MAX($L104,IncMonth)+1)*(1+IncPct)</f>
        <v/>
      </c>
      <c r="O104" s="46">
        <f>IF($B104="",0,IFERROR(INDEX(Departments!$B$5:$B$54,MATCH($B104,Departments!$A$5:$A$54,0)),0))</f>
        <v/>
      </c>
      <c r="P104" s="44">
        <f>MAX(0,$M104-$L104+1)</f>
        <v/>
      </c>
      <c r="Q104" s="47">
        <f>$U104*$N104+$V104*$P104</f>
        <v/>
      </c>
      <c r="R104" s="47">
        <f>IF($K104=1,N($E104)*IF($J104=1,RecO,RecE),0)</f>
        <v/>
      </c>
      <c r="S104" s="47">
        <f>$K104*N($E104)*$Q104+$R104</f>
        <v/>
      </c>
      <c r="T104" s="44">
        <f>$K104*N($E104)</f>
        <v/>
      </c>
      <c r="U104" s="47">
        <f>N($G104)*(1+$O104+BonusMonths/12+IF($J104=1,0,EOSB))+N($H104)+(N($G104)+SI_Gross*N($H104))*IF($J104=1,SI_O,SI_E)</f>
        <v/>
      </c>
      <c r="V104" s="47">
        <f>(IF($J104=1,MedO,MedE+Ticket)+Training)/12</f>
        <v/>
      </c>
    </row>
    <row r="105">
      <c r="A105" s="12" t="n"/>
      <c r="B105" s="12" t="n"/>
      <c r="C105" s="12" t="n"/>
      <c r="D105" s="12" t="n"/>
      <c r="E105" s="12" t="n"/>
      <c r="F105" s="12" t="n"/>
      <c r="G105" s="43" t="n"/>
      <c r="H105" s="43" t="n"/>
      <c r="I105" s="12" t="n"/>
      <c r="J105" s="44">
        <f>IF($D105="Omani",1,0)</f>
        <v/>
      </c>
      <c r="K105" s="44">
        <f>IF($A105="Hire",1,IF($A105="Exit",-1,0))</f>
        <v/>
      </c>
      <c r="L105" s="44">
        <f>IF($K105=1,MAX(1,N($F105)),IF($K105=-1,N($F105)+1,13))</f>
        <v/>
      </c>
      <c r="M105" s="44">
        <f>12</f>
        <v/>
      </c>
      <c r="N105" s="45">
        <f>MAX(0,MIN($M105,IncMonth-1)-$L105+1)+MAX(0,$M105-MAX($L105,IncMonth)+1)*(1+IncPct)</f>
        <v/>
      </c>
      <c r="O105" s="46">
        <f>IF($B105="",0,IFERROR(INDEX(Departments!$B$5:$B$54,MATCH($B105,Departments!$A$5:$A$54,0)),0))</f>
        <v/>
      </c>
      <c r="P105" s="44">
        <f>MAX(0,$M105-$L105+1)</f>
        <v/>
      </c>
      <c r="Q105" s="47">
        <f>$U105*$N105+$V105*$P105</f>
        <v/>
      </c>
      <c r="R105" s="47">
        <f>IF($K105=1,N($E105)*IF($J105=1,RecO,RecE),0)</f>
        <v/>
      </c>
      <c r="S105" s="47">
        <f>$K105*N($E105)*$Q105+$R105</f>
        <v/>
      </c>
      <c r="T105" s="44">
        <f>$K105*N($E105)</f>
        <v/>
      </c>
      <c r="U105" s="47">
        <f>N($G105)*(1+$O105+BonusMonths/12+IF($J105=1,0,EOSB))+N($H105)+(N($G105)+SI_Gross*N($H105))*IF($J105=1,SI_O,SI_E)</f>
        <v/>
      </c>
      <c r="V105" s="47">
        <f>(IF($J105=1,MedO,MedE+Ticket)+Training)/12</f>
        <v/>
      </c>
    </row>
    <row r="106">
      <c r="A106" s="12" t="n"/>
      <c r="B106" s="12" t="n"/>
      <c r="C106" s="12" t="n"/>
      <c r="D106" s="12" t="n"/>
      <c r="E106" s="12" t="n"/>
      <c r="F106" s="12" t="n"/>
      <c r="G106" s="43" t="n"/>
      <c r="H106" s="43" t="n"/>
      <c r="I106" s="12" t="n"/>
      <c r="J106" s="44">
        <f>IF($D106="Omani",1,0)</f>
        <v/>
      </c>
      <c r="K106" s="44">
        <f>IF($A106="Hire",1,IF($A106="Exit",-1,0))</f>
        <v/>
      </c>
      <c r="L106" s="44">
        <f>IF($K106=1,MAX(1,N($F106)),IF($K106=-1,N($F106)+1,13))</f>
        <v/>
      </c>
      <c r="M106" s="44">
        <f>12</f>
        <v/>
      </c>
      <c r="N106" s="45">
        <f>MAX(0,MIN($M106,IncMonth-1)-$L106+1)+MAX(0,$M106-MAX($L106,IncMonth)+1)*(1+IncPct)</f>
        <v/>
      </c>
      <c r="O106" s="46">
        <f>IF($B106="",0,IFERROR(INDEX(Departments!$B$5:$B$54,MATCH($B106,Departments!$A$5:$A$54,0)),0))</f>
        <v/>
      </c>
      <c r="P106" s="44">
        <f>MAX(0,$M106-$L106+1)</f>
        <v/>
      </c>
      <c r="Q106" s="47">
        <f>$U106*$N106+$V106*$P106</f>
        <v/>
      </c>
      <c r="R106" s="47">
        <f>IF($K106=1,N($E106)*IF($J106=1,RecO,RecE),0)</f>
        <v/>
      </c>
      <c r="S106" s="47">
        <f>$K106*N($E106)*$Q106+$R106</f>
        <v/>
      </c>
      <c r="T106" s="44">
        <f>$K106*N($E106)</f>
        <v/>
      </c>
      <c r="U106" s="47">
        <f>N($G106)*(1+$O106+BonusMonths/12+IF($J106=1,0,EOSB))+N($H106)+(N($G106)+SI_Gross*N($H106))*IF($J106=1,SI_O,SI_E)</f>
        <v/>
      </c>
      <c r="V106" s="47">
        <f>(IF($J106=1,MedO,MedE+Ticket)+Training)/12</f>
        <v/>
      </c>
    </row>
    <row r="107">
      <c r="A107" s="12" t="n"/>
      <c r="B107" s="12" t="n"/>
      <c r="C107" s="12" t="n"/>
      <c r="D107" s="12" t="n"/>
      <c r="E107" s="12" t="n"/>
      <c r="F107" s="12" t="n"/>
      <c r="G107" s="43" t="n"/>
      <c r="H107" s="43" t="n"/>
      <c r="I107" s="12" t="n"/>
      <c r="J107" s="44">
        <f>IF($D107="Omani",1,0)</f>
        <v/>
      </c>
      <c r="K107" s="44">
        <f>IF($A107="Hire",1,IF($A107="Exit",-1,0))</f>
        <v/>
      </c>
      <c r="L107" s="44">
        <f>IF($K107=1,MAX(1,N($F107)),IF($K107=-1,N($F107)+1,13))</f>
        <v/>
      </c>
      <c r="M107" s="44">
        <f>12</f>
        <v/>
      </c>
      <c r="N107" s="45">
        <f>MAX(0,MIN($M107,IncMonth-1)-$L107+1)+MAX(0,$M107-MAX($L107,IncMonth)+1)*(1+IncPct)</f>
        <v/>
      </c>
      <c r="O107" s="46">
        <f>IF($B107="",0,IFERROR(INDEX(Departments!$B$5:$B$54,MATCH($B107,Departments!$A$5:$A$54,0)),0))</f>
        <v/>
      </c>
      <c r="P107" s="44">
        <f>MAX(0,$M107-$L107+1)</f>
        <v/>
      </c>
      <c r="Q107" s="47">
        <f>$U107*$N107+$V107*$P107</f>
        <v/>
      </c>
      <c r="R107" s="47">
        <f>IF($K107=1,N($E107)*IF($J107=1,RecO,RecE),0)</f>
        <v/>
      </c>
      <c r="S107" s="47">
        <f>$K107*N($E107)*$Q107+$R107</f>
        <v/>
      </c>
      <c r="T107" s="44">
        <f>$K107*N($E107)</f>
        <v/>
      </c>
      <c r="U107" s="47">
        <f>N($G107)*(1+$O107+BonusMonths/12+IF($J107=1,0,EOSB))+N($H107)+(N($G107)+SI_Gross*N($H107))*IF($J107=1,SI_O,SI_E)</f>
        <v/>
      </c>
      <c r="V107" s="47">
        <f>(IF($J107=1,MedO,MedE+Ticket)+Training)/12</f>
        <v/>
      </c>
    </row>
    <row r="108">
      <c r="A108" s="12" t="n"/>
      <c r="B108" s="12" t="n"/>
      <c r="C108" s="12" t="n"/>
      <c r="D108" s="12" t="n"/>
      <c r="E108" s="12" t="n"/>
      <c r="F108" s="12" t="n"/>
      <c r="G108" s="43" t="n"/>
      <c r="H108" s="43" t="n"/>
      <c r="I108" s="12" t="n"/>
      <c r="J108" s="44">
        <f>IF($D108="Omani",1,0)</f>
        <v/>
      </c>
      <c r="K108" s="44">
        <f>IF($A108="Hire",1,IF($A108="Exit",-1,0))</f>
        <v/>
      </c>
      <c r="L108" s="44">
        <f>IF($K108=1,MAX(1,N($F108)),IF($K108=-1,N($F108)+1,13))</f>
        <v/>
      </c>
      <c r="M108" s="44">
        <f>12</f>
        <v/>
      </c>
      <c r="N108" s="45">
        <f>MAX(0,MIN($M108,IncMonth-1)-$L108+1)+MAX(0,$M108-MAX($L108,IncMonth)+1)*(1+IncPct)</f>
        <v/>
      </c>
      <c r="O108" s="46">
        <f>IF($B108="",0,IFERROR(INDEX(Departments!$B$5:$B$54,MATCH($B108,Departments!$A$5:$A$54,0)),0))</f>
        <v/>
      </c>
      <c r="P108" s="44">
        <f>MAX(0,$M108-$L108+1)</f>
        <v/>
      </c>
      <c r="Q108" s="47">
        <f>$U108*$N108+$V108*$P108</f>
        <v/>
      </c>
      <c r="R108" s="47">
        <f>IF($K108=1,N($E108)*IF($J108=1,RecO,RecE),0)</f>
        <v/>
      </c>
      <c r="S108" s="47">
        <f>$K108*N($E108)*$Q108+$R108</f>
        <v/>
      </c>
      <c r="T108" s="44">
        <f>$K108*N($E108)</f>
        <v/>
      </c>
      <c r="U108" s="47">
        <f>N($G108)*(1+$O108+BonusMonths/12+IF($J108=1,0,EOSB))+N($H108)+(N($G108)+SI_Gross*N($H108))*IF($J108=1,SI_O,SI_E)</f>
        <v/>
      </c>
      <c r="V108" s="47">
        <f>(IF($J108=1,MedO,MedE+Ticket)+Training)/12</f>
        <v/>
      </c>
    </row>
    <row r="109">
      <c r="A109" s="12" t="n"/>
      <c r="B109" s="12" t="n"/>
      <c r="C109" s="12" t="n"/>
      <c r="D109" s="12" t="n"/>
      <c r="E109" s="12" t="n"/>
      <c r="F109" s="12" t="n"/>
      <c r="G109" s="43" t="n"/>
      <c r="H109" s="43" t="n"/>
      <c r="I109" s="12" t="n"/>
      <c r="J109" s="44">
        <f>IF($D109="Omani",1,0)</f>
        <v/>
      </c>
      <c r="K109" s="44">
        <f>IF($A109="Hire",1,IF($A109="Exit",-1,0))</f>
        <v/>
      </c>
      <c r="L109" s="44">
        <f>IF($K109=1,MAX(1,N($F109)),IF($K109=-1,N($F109)+1,13))</f>
        <v/>
      </c>
      <c r="M109" s="44">
        <f>12</f>
        <v/>
      </c>
      <c r="N109" s="45">
        <f>MAX(0,MIN($M109,IncMonth-1)-$L109+1)+MAX(0,$M109-MAX($L109,IncMonth)+1)*(1+IncPct)</f>
        <v/>
      </c>
      <c r="O109" s="46">
        <f>IF($B109="",0,IFERROR(INDEX(Departments!$B$5:$B$54,MATCH($B109,Departments!$A$5:$A$54,0)),0))</f>
        <v/>
      </c>
      <c r="P109" s="44">
        <f>MAX(0,$M109-$L109+1)</f>
        <v/>
      </c>
      <c r="Q109" s="47">
        <f>$U109*$N109+$V109*$P109</f>
        <v/>
      </c>
      <c r="R109" s="47">
        <f>IF($K109=1,N($E109)*IF($J109=1,RecO,RecE),0)</f>
        <v/>
      </c>
      <c r="S109" s="47">
        <f>$K109*N($E109)*$Q109+$R109</f>
        <v/>
      </c>
      <c r="T109" s="44">
        <f>$K109*N($E109)</f>
        <v/>
      </c>
      <c r="U109" s="47">
        <f>N($G109)*(1+$O109+BonusMonths/12+IF($J109=1,0,EOSB))+N($H109)+(N($G109)+SI_Gross*N($H109))*IF($J109=1,SI_O,SI_E)</f>
        <v/>
      </c>
      <c r="V109" s="47">
        <f>(IF($J109=1,MedO,MedE+Ticket)+Training)/12</f>
        <v/>
      </c>
    </row>
    <row r="110">
      <c r="A110" s="12" t="n"/>
      <c r="B110" s="12" t="n"/>
      <c r="C110" s="12" t="n"/>
      <c r="D110" s="12" t="n"/>
      <c r="E110" s="12" t="n"/>
      <c r="F110" s="12" t="n"/>
      <c r="G110" s="43" t="n"/>
      <c r="H110" s="43" t="n"/>
      <c r="I110" s="12" t="n"/>
      <c r="J110" s="44">
        <f>IF($D110="Omani",1,0)</f>
        <v/>
      </c>
      <c r="K110" s="44">
        <f>IF($A110="Hire",1,IF($A110="Exit",-1,0))</f>
        <v/>
      </c>
      <c r="L110" s="44">
        <f>IF($K110=1,MAX(1,N($F110)),IF($K110=-1,N($F110)+1,13))</f>
        <v/>
      </c>
      <c r="M110" s="44">
        <f>12</f>
        <v/>
      </c>
      <c r="N110" s="45">
        <f>MAX(0,MIN($M110,IncMonth-1)-$L110+1)+MAX(0,$M110-MAX($L110,IncMonth)+1)*(1+IncPct)</f>
        <v/>
      </c>
      <c r="O110" s="46">
        <f>IF($B110="",0,IFERROR(INDEX(Departments!$B$5:$B$54,MATCH($B110,Departments!$A$5:$A$54,0)),0))</f>
        <v/>
      </c>
      <c r="P110" s="44">
        <f>MAX(0,$M110-$L110+1)</f>
        <v/>
      </c>
      <c r="Q110" s="47">
        <f>$U110*$N110+$V110*$P110</f>
        <v/>
      </c>
      <c r="R110" s="47">
        <f>IF($K110=1,N($E110)*IF($J110=1,RecO,RecE),0)</f>
        <v/>
      </c>
      <c r="S110" s="47">
        <f>$K110*N($E110)*$Q110+$R110</f>
        <v/>
      </c>
      <c r="T110" s="44">
        <f>$K110*N($E110)</f>
        <v/>
      </c>
      <c r="U110" s="47">
        <f>N($G110)*(1+$O110+BonusMonths/12+IF($J110=1,0,EOSB))+N($H110)+(N($G110)+SI_Gross*N($H110))*IF($J110=1,SI_O,SI_E)</f>
        <v/>
      </c>
      <c r="V110" s="47">
        <f>(IF($J110=1,MedO,MedE+Ticket)+Training)/12</f>
        <v/>
      </c>
    </row>
    <row r="111">
      <c r="A111" s="12" t="n"/>
      <c r="B111" s="12" t="n"/>
      <c r="C111" s="12" t="n"/>
      <c r="D111" s="12" t="n"/>
      <c r="E111" s="12" t="n"/>
      <c r="F111" s="12" t="n"/>
      <c r="G111" s="43" t="n"/>
      <c r="H111" s="43" t="n"/>
      <c r="I111" s="12" t="n"/>
      <c r="J111" s="44">
        <f>IF($D111="Omani",1,0)</f>
        <v/>
      </c>
      <c r="K111" s="44">
        <f>IF($A111="Hire",1,IF($A111="Exit",-1,0))</f>
        <v/>
      </c>
      <c r="L111" s="44">
        <f>IF($K111=1,MAX(1,N($F111)),IF($K111=-1,N($F111)+1,13))</f>
        <v/>
      </c>
      <c r="M111" s="44">
        <f>12</f>
        <v/>
      </c>
      <c r="N111" s="45">
        <f>MAX(0,MIN($M111,IncMonth-1)-$L111+1)+MAX(0,$M111-MAX($L111,IncMonth)+1)*(1+IncPct)</f>
        <v/>
      </c>
      <c r="O111" s="46">
        <f>IF($B111="",0,IFERROR(INDEX(Departments!$B$5:$B$54,MATCH($B111,Departments!$A$5:$A$54,0)),0))</f>
        <v/>
      </c>
      <c r="P111" s="44">
        <f>MAX(0,$M111-$L111+1)</f>
        <v/>
      </c>
      <c r="Q111" s="47">
        <f>$U111*$N111+$V111*$P111</f>
        <v/>
      </c>
      <c r="R111" s="47">
        <f>IF($K111=1,N($E111)*IF($J111=1,RecO,RecE),0)</f>
        <v/>
      </c>
      <c r="S111" s="47">
        <f>$K111*N($E111)*$Q111+$R111</f>
        <v/>
      </c>
      <c r="T111" s="44">
        <f>$K111*N($E111)</f>
        <v/>
      </c>
      <c r="U111" s="47">
        <f>N($G111)*(1+$O111+BonusMonths/12+IF($J111=1,0,EOSB))+N($H111)+(N($G111)+SI_Gross*N($H111))*IF($J111=1,SI_O,SI_E)</f>
        <v/>
      </c>
      <c r="V111" s="47">
        <f>(IF($J111=1,MedO,MedE+Ticket)+Training)/12</f>
        <v/>
      </c>
    </row>
    <row r="112">
      <c r="A112" s="12" t="n"/>
      <c r="B112" s="12" t="n"/>
      <c r="C112" s="12" t="n"/>
      <c r="D112" s="12" t="n"/>
      <c r="E112" s="12" t="n"/>
      <c r="F112" s="12" t="n"/>
      <c r="G112" s="43" t="n"/>
      <c r="H112" s="43" t="n"/>
      <c r="I112" s="12" t="n"/>
      <c r="J112" s="44">
        <f>IF($D112="Omani",1,0)</f>
        <v/>
      </c>
      <c r="K112" s="44">
        <f>IF($A112="Hire",1,IF($A112="Exit",-1,0))</f>
        <v/>
      </c>
      <c r="L112" s="44">
        <f>IF($K112=1,MAX(1,N($F112)),IF($K112=-1,N($F112)+1,13))</f>
        <v/>
      </c>
      <c r="M112" s="44">
        <f>12</f>
        <v/>
      </c>
      <c r="N112" s="45">
        <f>MAX(0,MIN($M112,IncMonth-1)-$L112+1)+MAX(0,$M112-MAX($L112,IncMonth)+1)*(1+IncPct)</f>
        <v/>
      </c>
      <c r="O112" s="46">
        <f>IF($B112="",0,IFERROR(INDEX(Departments!$B$5:$B$54,MATCH($B112,Departments!$A$5:$A$54,0)),0))</f>
        <v/>
      </c>
      <c r="P112" s="44">
        <f>MAX(0,$M112-$L112+1)</f>
        <v/>
      </c>
      <c r="Q112" s="47">
        <f>$U112*$N112+$V112*$P112</f>
        <v/>
      </c>
      <c r="R112" s="47">
        <f>IF($K112=1,N($E112)*IF($J112=1,RecO,RecE),0)</f>
        <v/>
      </c>
      <c r="S112" s="47">
        <f>$K112*N($E112)*$Q112+$R112</f>
        <v/>
      </c>
      <c r="T112" s="44">
        <f>$K112*N($E112)</f>
        <v/>
      </c>
      <c r="U112" s="47">
        <f>N($G112)*(1+$O112+BonusMonths/12+IF($J112=1,0,EOSB))+N($H112)+(N($G112)+SI_Gross*N($H112))*IF($J112=1,SI_O,SI_E)</f>
        <v/>
      </c>
      <c r="V112" s="47">
        <f>(IF($J112=1,MedO,MedE+Ticket)+Training)/12</f>
        <v/>
      </c>
    </row>
    <row r="113">
      <c r="A113" s="12" t="n"/>
      <c r="B113" s="12" t="n"/>
      <c r="C113" s="12" t="n"/>
      <c r="D113" s="12" t="n"/>
      <c r="E113" s="12" t="n"/>
      <c r="F113" s="12" t="n"/>
      <c r="G113" s="43" t="n"/>
      <c r="H113" s="43" t="n"/>
      <c r="I113" s="12" t="n"/>
      <c r="J113" s="44">
        <f>IF($D113="Omani",1,0)</f>
        <v/>
      </c>
      <c r="K113" s="44">
        <f>IF($A113="Hire",1,IF($A113="Exit",-1,0))</f>
        <v/>
      </c>
      <c r="L113" s="44">
        <f>IF($K113=1,MAX(1,N($F113)),IF($K113=-1,N($F113)+1,13))</f>
        <v/>
      </c>
      <c r="M113" s="44">
        <f>12</f>
        <v/>
      </c>
      <c r="N113" s="45">
        <f>MAX(0,MIN($M113,IncMonth-1)-$L113+1)+MAX(0,$M113-MAX($L113,IncMonth)+1)*(1+IncPct)</f>
        <v/>
      </c>
      <c r="O113" s="46">
        <f>IF($B113="",0,IFERROR(INDEX(Departments!$B$5:$B$54,MATCH($B113,Departments!$A$5:$A$54,0)),0))</f>
        <v/>
      </c>
      <c r="P113" s="44">
        <f>MAX(0,$M113-$L113+1)</f>
        <v/>
      </c>
      <c r="Q113" s="47">
        <f>$U113*$N113+$V113*$P113</f>
        <v/>
      </c>
      <c r="R113" s="47">
        <f>IF($K113=1,N($E113)*IF($J113=1,RecO,RecE),0)</f>
        <v/>
      </c>
      <c r="S113" s="47">
        <f>$K113*N($E113)*$Q113+$R113</f>
        <v/>
      </c>
      <c r="T113" s="44">
        <f>$K113*N($E113)</f>
        <v/>
      </c>
      <c r="U113" s="47">
        <f>N($G113)*(1+$O113+BonusMonths/12+IF($J113=1,0,EOSB))+N($H113)+(N($G113)+SI_Gross*N($H113))*IF($J113=1,SI_O,SI_E)</f>
        <v/>
      </c>
      <c r="V113" s="47">
        <f>(IF($J113=1,MedO,MedE+Ticket)+Training)/12</f>
        <v/>
      </c>
    </row>
    <row r="114">
      <c r="A114" s="12" t="n"/>
      <c r="B114" s="12" t="n"/>
      <c r="C114" s="12" t="n"/>
      <c r="D114" s="12" t="n"/>
      <c r="E114" s="12" t="n"/>
      <c r="F114" s="12" t="n"/>
      <c r="G114" s="43" t="n"/>
      <c r="H114" s="43" t="n"/>
      <c r="I114" s="12" t="n"/>
      <c r="J114" s="44">
        <f>IF($D114="Omani",1,0)</f>
        <v/>
      </c>
      <c r="K114" s="44">
        <f>IF($A114="Hire",1,IF($A114="Exit",-1,0))</f>
        <v/>
      </c>
      <c r="L114" s="44">
        <f>IF($K114=1,MAX(1,N($F114)),IF($K114=-1,N($F114)+1,13))</f>
        <v/>
      </c>
      <c r="M114" s="44">
        <f>12</f>
        <v/>
      </c>
      <c r="N114" s="45">
        <f>MAX(0,MIN($M114,IncMonth-1)-$L114+1)+MAX(0,$M114-MAX($L114,IncMonth)+1)*(1+IncPct)</f>
        <v/>
      </c>
      <c r="O114" s="46">
        <f>IF($B114="",0,IFERROR(INDEX(Departments!$B$5:$B$54,MATCH($B114,Departments!$A$5:$A$54,0)),0))</f>
        <v/>
      </c>
      <c r="P114" s="44">
        <f>MAX(0,$M114-$L114+1)</f>
        <v/>
      </c>
      <c r="Q114" s="47">
        <f>$U114*$N114+$V114*$P114</f>
        <v/>
      </c>
      <c r="R114" s="47">
        <f>IF($K114=1,N($E114)*IF($J114=1,RecO,RecE),0)</f>
        <v/>
      </c>
      <c r="S114" s="47">
        <f>$K114*N($E114)*$Q114+$R114</f>
        <v/>
      </c>
      <c r="T114" s="44">
        <f>$K114*N($E114)</f>
        <v/>
      </c>
      <c r="U114" s="47">
        <f>N($G114)*(1+$O114+BonusMonths/12+IF($J114=1,0,EOSB))+N($H114)+(N($G114)+SI_Gross*N($H114))*IF($J114=1,SI_O,SI_E)</f>
        <v/>
      </c>
      <c r="V114" s="47">
        <f>(IF($J114=1,MedO,MedE+Ticket)+Training)/12</f>
        <v/>
      </c>
    </row>
    <row r="115">
      <c r="A115" s="12" t="n"/>
      <c r="B115" s="12" t="n"/>
      <c r="C115" s="12" t="n"/>
      <c r="D115" s="12" t="n"/>
      <c r="E115" s="12" t="n"/>
      <c r="F115" s="12" t="n"/>
      <c r="G115" s="43" t="n"/>
      <c r="H115" s="43" t="n"/>
      <c r="I115" s="12" t="n"/>
      <c r="J115" s="44">
        <f>IF($D115="Omani",1,0)</f>
        <v/>
      </c>
      <c r="K115" s="44">
        <f>IF($A115="Hire",1,IF($A115="Exit",-1,0))</f>
        <v/>
      </c>
      <c r="L115" s="44">
        <f>IF($K115=1,MAX(1,N($F115)),IF($K115=-1,N($F115)+1,13))</f>
        <v/>
      </c>
      <c r="M115" s="44">
        <f>12</f>
        <v/>
      </c>
      <c r="N115" s="45">
        <f>MAX(0,MIN($M115,IncMonth-1)-$L115+1)+MAX(0,$M115-MAX($L115,IncMonth)+1)*(1+IncPct)</f>
        <v/>
      </c>
      <c r="O115" s="46">
        <f>IF($B115="",0,IFERROR(INDEX(Departments!$B$5:$B$54,MATCH($B115,Departments!$A$5:$A$54,0)),0))</f>
        <v/>
      </c>
      <c r="P115" s="44">
        <f>MAX(0,$M115-$L115+1)</f>
        <v/>
      </c>
      <c r="Q115" s="47">
        <f>$U115*$N115+$V115*$P115</f>
        <v/>
      </c>
      <c r="R115" s="47">
        <f>IF($K115=1,N($E115)*IF($J115=1,RecO,RecE),0)</f>
        <v/>
      </c>
      <c r="S115" s="47">
        <f>$K115*N($E115)*$Q115+$R115</f>
        <v/>
      </c>
      <c r="T115" s="44">
        <f>$K115*N($E115)</f>
        <v/>
      </c>
      <c r="U115" s="47">
        <f>N($G115)*(1+$O115+BonusMonths/12+IF($J115=1,0,EOSB))+N($H115)+(N($G115)+SI_Gross*N($H115))*IF($J115=1,SI_O,SI_E)</f>
        <v/>
      </c>
      <c r="V115" s="47">
        <f>(IF($J115=1,MedO,MedE+Ticket)+Training)/12</f>
        <v/>
      </c>
    </row>
    <row r="116">
      <c r="A116" s="12" t="n"/>
      <c r="B116" s="12" t="n"/>
      <c r="C116" s="12" t="n"/>
      <c r="D116" s="12" t="n"/>
      <c r="E116" s="12" t="n"/>
      <c r="F116" s="12" t="n"/>
      <c r="G116" s="43" t="n"/>
      <c r="H116" s="43" t="n"/>
      <c r="I116" s="12" t="n"/>
      <c r="J116" s="44">
        <f>IF($D116="Omani",1,0)</f>
        <v/>
      </c>
      <c r="K116" s="44">
        <f>IF($A116="Hire",1,IF($A116="Exit",-1,0))</f>
        <v/>
      </c>
      <c r="L116" s="44">
        <f>IF($K116=1,MAX(1,N($F116)),IF($K116=-1,N($F116)+1,13))</f>
        <v/>
      </c>
      <c r="M116" s="44">
        <f>12</f>
        <v/>
      </c>
      <c r="N116" s="45">
        <f>MAX(0,MIN($M116,IncMonth-1)-$L116+1)+MAX(0,$M116-MAX($L116,IncMonth)+1)*(1+IncPct)</f>
        <v/>
      </c>
      <c r="O116" s="46">
        <f>IF($B116="",0,IFERROR(INDEX(Departments!$B$5:$B$54,MATCH($B116,Departments!$A$5:$A$54,0)),0))</f>
        <v/>
      </c>
      <c r="P116" s="44">
        <f>MAX(0,$M116-$L116+1)</f>
        <v/>
      </c>
      <c r="Q116" s="47">
        <f>$U116*$N116+$V116*$P116</f>
        <v/>
      </c>
      <c r="R116" s="47">
        <f>IF($K116=1,N($E116)*IF($J116=1,RecO,RecE),0)</f>
        <v/>
      </c>
      <c r="S116" s="47">
        <f>$K116*N($E116)*$Q116+$R116</f>
        <v/>
      </c>
      <c r="T116" s="44">
        <f>$K116*N($E116)</f>
        <v/>
      </c>
      <c r="U116" s="47">
        <f>N($G116)*(1+$O116+BonusMonths/12+IF($J116=1,0,EOSB))+N($H116)+(N($G116)+SI_Gross*N($H116))*IF($J116=1,SI_O,SI_E)</f>
        <v/>
      </c>
      <c r="V116" s="47">
        <f>(IF($J116=1,MedO,MedE+Ticket)+Training)/12</f>
        <v/>
      </c>
    </row>
    <row r="117">
      <c r="A117" s="12" t="n"/>
      <c r="B117" s="12" t="n"/>
      <c r="C117" s="12" t="n"/>
      <c r="D117" s="12" t="n"/>
      <c r="E117" s="12" t="n"/>
      <c r="F117" s="12" t="n"/>
      <c r="G117" s="43" t="n"/>
      <c r="H117" s="43" t="n"/>
      <c r="I117" s="12" t="n"/>
      <c r="J117" s="44">
        <f>IF($D117="Omani",1,0)</f>
        <v/>
      </c>
      <c r="K117" s="44">
        <f>IF($A117="Hire",1,IF($A117="Exit",-1,0))</f>
        <v/>
      </c>
      <c r="L117" s="44">
        <f>IF($K117=1,MAX(1,N($F117)),IF($K117=-1,N($F117)+1,13))</f>
        <v/>
      </c>
      <c r="M117" s="44">
        <f>12</f>
        <v/>
      </c>
      <c r="N117" s="45">
        <f>MAX(0,MIN($M117,IncMonth-1)-$L117+1)+MAX(0,$M117-MAX($L117,IncMonth)+1)*(1+IncPct)</f>
        <v/>
      </c>
      <c r="O117" s="46">
        <f>IF($B117="",0,IFERROR(INDEX(Departments!$B$5:$B$54,MATCH($B117,Departments!$A$5:$A$54,0)),0))</f>
        <v/>
      </c>
      <c r="P117" s="44">
        <f>MAX(0,$M117-$L117+1)</f>
        <v/>
      </c>
      <c r="Q117" s="47">
        <f>$U117*$N117+$V117*$P117</f>
        <v/>
      </c>
      <c r="R117" s="47">
        <f>IF($K117=1,N($E117)*IF($J117=1,RecO,RecE),0)</f>
        <v/>
      </c>
      <c r="S117" s="47">
        <f>$K117*N($E117)*$Q117+$R117</f>
        <v/>
      </c>
      <c r="T117" s="44">
        <f>$K117*N($E117)</f>
        <v/>
      </c>
      <c r="U117" s="47">
        <f>N($G117)*(1+$O117+BonusMonths/12+IF($J117=1,0,EOSB))+N($H117)+(N($G117)+SI_Gross*N($H117))*IF($J117=1,SI_O,SI_E)</f>
        <v/>
      </c>
      <c r="V117" s="47">
        <f>(IF($J117=1,MedO,MedE+Ticket)+Training)/12</f>
        <v/>
      </c>
    </row>
    <row r="118">
      <c r="A118" s="12" t="n"/>
      <c r="B118" s="12" t="n"/>
      <c r="C118" s="12" t="n"/>
      <c r="D118" s="12" t="n"/>
      <c r="E118" s="12" t="n"/>
      <c r="F118" s="12" t="n"/>
      <c r="G118" s="43" t="n"/>
      <c r="H118" s="43" t="n"/>
      <c r="I118" s="12" t="n"/>
      <c r="J118" s="44">
        <f>IF($D118="Omani",1,0)</f>
        <v/>
      </c>
      <c r="K118" s="44">
        <f>IF($A118="Hire",1,IF($A118="Exit",-1,0))</f>
        <v/>
      </c>
      <c r="L118" s="44">
        <f>IF($K118=1,MAX(1,N($F118)),IF($K118=-1,N($F118)+1,13))</f>
        <v/>
      </c>
      <c r="M118" s="44">
        <f>12</f>
        <v/>
      </c>
      <c r="N118" s="45">
        <f>MAX(0,MIN($M118,IncMonth-1)-$L118+1)+MAX(0,$M118-MAX($L118,IncMonth)+1)*(1+IncPct)</f>
        <v/>
      </c>
      <c r="O118" s="46">
        <f>IF($B118="",0,IFERROR(INDEX(Departments!$B$5:$B$54,MATCH($B118,Departments!$A$5:$A$54,0)),0))</f>
        <v/>
      </c>
      <c r="P118" s="44">
        <f>MAX(0,$M118-$L118+1)</f>
        <v/>
      </c>
      <c r="Q118" s="47">
        <f>$U118*$N118+$V118*$P118</f>
        <v/>
      </c>
      <c r="R118" s="47">
        <f>IF($K118=1,N($E118)*IF($J118=1,RecO,RecE),0)</f>
        <v/>
      </c>
      <c r="S118" s="47">
        <f>$K118*N($E118)*$Q118+$R118</f>
        <v/>
      </c>
      <c r="T118" s="44">
        <f>$K118*N($E118)</f>
        <v/>
      </c>
      <c r="U118" s="47">
        <f>N($G118)*(1+$O118+BonusMonths/12+IF($J118=1,0,EOSB))+N($H118)+(N($G118)+SI_Gross*N($H118))*IF($J118=1,SI_O,SI_E)</f>
        <v/>
      </c>
      <c r="V118" s="47">
        <f>(IF($J118=1,MedO,MedE+Ticket)+Training)/12</f>
        <v/>
      </c>
    </row>
    <row r="119">
      <c r="A119" s="12" t="n"/>
      <c r="B119" s="12" t="n"/>
      <c r="C119" s="12" t="n"/>
      <c r="D119" s="12" t="n"/>
      <c r="E119" s="12" t="n"/>
      <c r="F119" s="12" t="n"/>
      <c r="G119" s="43" t="n"/>
      <c r="H119" s="43" t="n"/>
      <c r="I119" s="12" t="n"/>
      <c r="J119" s="44">
        <f>IF($D119="Omani",1,0)</f>
        <v/>
      </c>
      <c r="K119" s="44">
        <f>IF($A119="Hire",1,IF($A119="Exit",-1,0))</f>
        <v/>
      </c>
      <c r="L119" s="44">
        <f>IF($K119=1,MAX(1,N($F119)),IF($K119=-1,N($F119)+1,13))</f>
        <v/>
      </c>
      <c r="M119" s="44">
        <f>12</f>
        <v/>
      </c>
      <c r="N119" s="45">
        <f>MAX(0,MIN($M119,IncMonth-1)-$L119+1)+MAX(0,$M119-MAX($L119,IncMonth)+1)*(1+IncPct)</f>
        <v/>
      </c>
      <c r="O119" s="46">
        <f>IF($B119="",0,IFERROR(INDEX(Departments!$B$5:$B$54,MATCH($B119,Departments!$A$5:$A$54,0)),0))</f>
        <v/>
      </c>
      <c r="P119" s="44">
        <f>MAX(0,$M119-$L119+1)</f>
        <v/>
      </c>
      <c r="Q119" s="47">
        <f>$U119*$N119+$V119*$P119</f>
        <v/>
      </c>
      <c r="R119" s="47">
        <f>IF($K119=1,N($E119)*IF($J119=1,RecO,RecE),0)</f>
        <v/>
      </c>
      <c r="S119" s="47">
        <f>$K119*N($E119)*$Q119+$R119</f>
        <v/>
      </c>
      <c r="T119" s="44">
        <f>$K119*N($E119)</f>
        <v/>
      </c>
      <c r="U119" s="47">
        <f>N($G119)*(1+$O119+BonusMonths/12+IF($J119=1,0,EOSB))+N($H119)+(N($G119)+SI_Gross*N($H119))*IF($J119=1,SI_O,SI_E)</f>
        <v/>
      </c>
      <c r="V119" s="47">
        <f>(IF($J119=1,MedO,MedE+Ticket)+Training)/12</f>
        <v/>
      </c>
    </row>
    <row r="120">
      <c r="A120" s="12" t="n"/>
      <c r="B120" s="12" t="n"/>
      <c r="C120" s="12" t="n"/>
      <c r="D120" s="12" t="n"/>
      <c r="E120" s="12" t="n"/>
      <c r="F120" s="12" t="n"/>
      <c r="G120" s="43" t="n"/>
      <c r="H120" s="43" t="n"/>
      <c r="I120" s="12" t="n"/>
      <c r="J120" s="44">
        <f>IF($D120="Omani",1,0)</f>
        <v/>
      </c>
      <c r="K120" s="44">
        <f>IF($A120="Hire",1,IF($A120="Exit",-1,0))</f>
        <v/>
      </c>
      <c r="L120" s="44">
        <f>IF($K120=1,MAX(1,N($F120)),IF($K120=-1,N($F120)+1,13))</f>
        <v/>
      </c>
      <c r="M120" s="44">
        <f>12</f>
        <v/>
      </c>
      <c r="N120" s="45">
        <f>MAX(0,MIN($M120,IncMonth-1)-$L120+1)+MAX(0,$M120-MAX($L120,IncMonth)+1)*(1+IncPct)</f>
        <v/>
      </c>
      <c r="O120" s="46">
        <f>IF($B120="",0,IFERROR(INDEX(Departments!$B$5:$B$54,MATCH($B120,Departments!$A$5:$A$54,0)),0))</f>
        <v/>
      </c>
      <c r="P120" s="44">
        <f>MAX(0,$M120-$L120+1)</f>
        <v/>
      </c>
      <c r="Q120" s="47">
        <f>$U120*$N120+$V120*$P120</f>
        <v/>
      </c>
      <c r="R120" s="47">
        <f>IF($K120=1,N($E120)*IF($J120=1,RecO,RecE),0)</f>
        <v/>
      </c>
      <c r="S120" s="47">
        <f>$K120*N($E120)*$Q120+$R120</f>
        <v/>
      </c>
      <c r="T120" s="44">
        <f>$K120*N($E120)</f>
        <v/>
      </c>
      <c r="U120" s="47">
        <f>N($G120)*(1+$O120+BonusMonths/12+IF($J120=1,0,EOSB))+N($H120)+(N($G120)+SI_Gross*N($H120))*IF($J120=1,SI_O,SI_E)</f>
        <v/>
      </c>
      <c r="V120" s="47">
        <f>(IF($J120=1,MedO,MedE+Ticket)+Training)/12</f>
        <v/>
      </c>
    </row>
    <row r="121">
      <c r="A121" s="12" t="n"/>
      <c r="B121" s="12" t="n"/>
      <c r="C121" s="12" t="n"/>
      <c r="D121" s="12" t="n"/>
      <c r="E121" s="12" t="n"/>
      <c r="F121" s="12" t="n"/>
      <c r="G121" s="43" t="n"/>
      <c r="H121" s="43" t="n"/>
      <c r="I121" s="12" t="n"/>
      <c r="J121" s="44">
        <f>IF($D121="Omani",1,0)</f>
        <v/>
      </c>
      <c r="K121" s="44">
        <f>IF($A121="Hire",1,IF($A121="Exit",-1,0))</f>
        <v/>
      </c>
      <c r="L121" s="44">
        <f>IF($K121=1,MAX(1,N($F121)),IF($K121=-1,N($F121)+1,13))</f>
        <v/>
      </c>
      <c r="M121" s="44">
        <f>12</f>
        <v/>
      </c>
      <c r="N121" s="45">
        <f>MAX(0,MIN($M121,IncMonth-1)-$L121+1)+MAX(0,$M121-MAX($L121,IncMonth)+1)*(1+IncPct)</f>
        <v/>
      </c>
      <c r="O121" s="46">
        <f>IF($B121="",0,IFERROR(INDEX(Departments!$B$5:$B$54,MATCH($B121,Departments!$A$5:$A$54,0)),0))</f>
        <v/>
      </c>
      <c r="P121" s="44">
        <f>MAX(0,$M121-$L121+1)</f>
        <v/>
      </c>
      <c r="Q121" s="47">
        <f>$U121*$N121+$V121*$P121</f>
        <v/>
      </c>
      <c r="R121" s="47">
        <f>IF($K121=1,N($E121)*IF($J121=1,RecO,RecE),0)</f>
        <v/>
      </c>
      <c r="S121" s="47">
        <f>$K121*N($E121)*$Q121+$R121</f>
        <v/>
      </c>
      <c r="T121" s="44">
        <f>$K121*N($E121)</f>
        <v/>
      </c>
      <c r="U121" s="47">
        <f>N($G121)*(1+$O121+BonusMonths/12+IF($J121=1,0,EOSB))+N($H121)+(N($G121)+SI_Gross*N($H121))*IF($J121=1,SI_O,SI_E)</f>
        <v/>
      </c>
      <c r="V121" s="47">
        <f>(IF($J121=1,MedO,MedE+Ticket)+Training)/12</f>
        <v/>
      </c>
    </row>
    <row r="122">
      <c r="A122" s="12" t="n"/>
      <c r="B122" s="12" t="n"/>
      <c r="C122" s="12" t="n"/>
      <c r="D122" s="12" t="n"/>
      <c r="E122" s="12" t="n"/>
      <c r="F122" s="12" t="n"/>
      <c r="G122" s="43" t="n"/>
      <c r="H122" s="43" t="n"/>
      <c r="I122" s="12" t="n"/>
      <c r="J122" s="44">
        <f>IF($D122="Omani",1,0)</f>
        <v/>
      </c>
      <c r="K122" s="44">
        <f>IF($A122="Hire",1,IF($A122="Exit",-1,0))</f>
        <v/>
      </c>
      <c r="L122" s="44">
        <f>IF($K122=1,MAX(1,N($F122)),IF($K122=-1,N($F122)+1,13))</f>
        <v/>
      </c>
      <c r="M122" s="44">
        <f>12</f>
        <v/>
      </c>
      <c r="N122" s="45">
        <f>MAX(0,MIN($M122,IncMonth-1)-$L122+1)+MAX(0,$M122-MAX($L122,IncMonth)+1)*(1+IncPct)</f>
        <v/>
      </c>
      <c r="O122" s="46">
        <f>IF($B122="",0,IFERROR(INDEX(Departments!$B$5:$B$54,MATCH($B122,Departments!$A$5:$A$54,0)),0))</f>
        <v/>
      </c>
      <c r="P122" s="44">
        <f>MAX(0,$M122-$L122+1)</f>
        <v/>
      </c>
      <c r="Q122" s="47">
        <f>$U122*$N122+$V122*$P122</f>
        <v/>
      </c>
      <c r="R122" s="47">
        <f>IF($K122=1,N($E122)*IF($J122=1,RecO,RecE),0)</f>
        <v/>
      </c>
      <c r="S122" s="47">
        <f>$K122*N($E122)*$Q122+$R122</f>
        <v/>
      </c>
      <c r="T122" s="44">
        <f>$K122*N($E122)</f>
        <v/>
      </c>
      <c r="U122" s="47">
        <f>N($G122)*(1+$O122+BonusMonths/12+IF($J122=1,0,EOSB))+N($H122)+(N($G122)+SI_Gross*N($H122))*IF($J122=1,SI_O,SI_E)</f>
        <v/>
      </c>
      <c r="V122" s="47">
        <f>(IF($J122=1,MedO,MedE+Ticket)+Training)/12</f>
        <v/>
      </c>
    </row>
    <row r="123">
      <c r="A123" s="12" t="n"/>
      <c r="B123" s="12" t="n"/>
      <c r="C123" s="12" t="n"/>
      <c r="D123" s="12" t="n"/>
      <c r="E123" s="12" t="n"/>
      <c r="F123" s="12" t="n"/>
      <c r="G123" s="43" t="n"/>
      <c r="H123" s="43" t="n"/>
      <c r="I123" s="12" t="n"/>
      <c r="J123" s="44">
        <f>IF($D123="Omani",1,0)</f>
        <v/>
      </c>
      <c r="K123" s="44">
        <f>IF($A123="Hire",1,IF($A123="Exit",-1,0))</f>
        <v/>
      </c>
      <c r="L123" s="44">
        <f>IF($K123=1,MAX(1,N($F123)),IF($K123=-1,N($F123)+1,13))</f>
        <v/>
      </c>
      <c r="M123" s="44">
        <f>12</f>
        <v/>
      </c>
      <c r="N123" s="45">
        <f>MAX(0,MIN($M123,IncMonth-1)-$L123+1)+MAX(0,$M123-MAX($L123,IncMonth)+1)*(1+IncPct)</f>
        <v/>
      </c>
      <c r="O123" s="46">
        <f>IF($B123="",0,IFERROR(INDEX(Departments!$B$5:$B$54,MATCH($B123,Departments!$A$5:$A$54,0)),0))</f>
        <v/>
      </c>
      <c r="P123" s="44">
        <f>MAX(0,$M123-$L123+1)</f>
        <v/>
      </c>
      <c r="Q123" s="47">
        <f>$U123*$N123+$V123*$P123</f>
        <v/>
      </c>
      <c r="R123" s="47">
        <f>IF($K123=1,N($E123)*IF($J123=1,RecO,RecE),0)</f>
        <v/>
      </c>
      <c r="S123" s="47">
        <f>$K123*N($E123)*$Q123+$R123</f>
        <v/>
      </c>
      <c r="T123" s="44">
        <f>$K123*N($E123)</f>
        <v/>
      </c>
      <c r="U123" s="47">
        <f>N($G123)*(1+$O123+BonusMonths/12+IF($J123=1,0,EOSB))+N($H123)+(N($G123)+SI_Gross*N($H123))*IF($J123=1,SI_O,SI_E)</f>
        <v/>
      </c>
      <c r="V123" s="47">
        <f>(IF($J123=1,MedO,MedE+Ticket)+Training)/12</f>
        <v/>
      </c>
    </row>
    <row r="124">
      <c r="A124" s="12" t="n"/>
      <c r="B124" s="12" t="n"/>
      <c r="C124" s="12" t="n"/>
      <c r="D124" s="12" t="n"/>
      <c r="E124" s="12" t="n"/>
      <c r="F124" s="12" t="n"/>
      <c r="G124" s="43" t="n"/>
      <c r="H124" s="43" t="n"/>
      <c r="I124" s="12" t="n"/>
      <c r="J124" s="44">
        <f>IF($D124="Omani",1,0)</f>
        <v/>
      </c>
      <c r="K124" s="44">
        <f>IF($A124="Hire",1,IF($A124="Exit",-1,0))</f>
        <v/>
      </c>
      <c r="L124" s="44">
        <f>IF($K124=1,MAX(1,N($F124)),IF($K124=-1,N($F124)+1,13))</f>
        <v/>
      </c>
      <c r="M124" s="44">
        <f>12</f>
        <v/>
      </c>
      <c r="N124" s="45">
        <f>MAX(0,MIN($M124,IncMonth-1)-$L124+1)+MAX(0,$M124-MAX($L124,IncMonth)+1)*(1+IncPct)</f>
        <v/>
      </c>
      <c r="O124" s="46">
        <f>IF($B124="",0,IFERROR(INDEX(Departments!$B$5:$B$54,MATCH($B124,Departments!$A$5:$A$54,0)),0))</f>
        <v/>
      </c>
      <c r="P124" s="44">
        <f>MAX(0,$M124-$L124+1)</f>
        <v/>
      </c>
      <c r="Q124" s="47">
        <f>$U124*$N124+$V124*$P124</f>
        <v/>
      </c>
      <c r="R124" s="47">
        <f>IF($K124=1,N($E124)*IF($J124=1,RecO,RecE),0)</f>
        <v/>
      </c>
      <c r="S124" s="47">
        <f>$K124*N($E124)*$Q124+$R124</f>
        <v/>
      </c>
      <c r="T124" s="44">
        <f>$K124*N($E124)</f>
        <v/>
      </c>
      <c r="U124" s="47">
        <f>N($G124)*(1+$O124+BonusMonths/12+IF($J124=1,0,EOSB))+N($H124)+(N($G124)+SI_Gross*N($H124))*IF($J124=1,SI_O,SI_E)</f>
        <v/>
      </c>
      <c r="V124" s="47">
        <f>(IF($J124=1,MedO,MedE+Ticket)+Training)/12</f>
        <v/>
      </c>
    </row>
    <row r="125">
      <c r="A125" s="12" t="n"/>
      <c r="B125" s="12" t="n"/>
      <c r="C125" s="12" t="n"/>
      <c r="D125" s="12" t="n"/>
      <c r="E125" s="12" t="n"/>
      <c r="F125" s="12" t="n"/>
      <c r="G125" s="43" t="n"/>
      <c r="H125" s="43" t="n"/>
      <c r="I125" s="12" t="n"/>
      <c r="J125" s="44">
        <f>IF($D125="Omani",1,0)</f>
        <v/>
      </c>
      <c r="K125" s="44">
        <f>IF($A125="Hire",1,IF($A125="Exit",-1,0))</f>
        <v/>
      </c>
      <c r="L125" s="44">
        <f>IF($K125=1,MAX(1,N($F125)),IF($K125=-1,N($F125)+1,13))</f>
        <v/>
      </c>
      <c r="M125" s="44">
        <f>12</f>
        <v/>
      </c>
      <c r="N125" s="45">
        <f>MAX(0,MIN($M125,IncMonth-1)-$L125+1)+MAX(0,$M125-MAX($L125,IncMonth)+1)*(1+IncPct)</f>
        <v/>
      </c>
      <c r="O125" s="46">
        <f>IF($B125="",0,IFERROR(INDEX(Departments!$B$5:$B$54,MATCH($B125,Departments!$A$5:$A$54,0)),0))</f>
        <v/>
      </c>
      <c r="P125" s="44">
        <f>MAX(0,$M125-$L125+1)</f>
        <v/>
      </c>
      <c r="Q125" s="47">
        <f>$U125*$N125+$V125*$P125</f>
        <v/>
      </c>
      <c r="R125" s="47">
        <f>IF($K125=1,N($E125)*IF($J125=1,RecO,RecE),0)</f>
        <v/>
      </c>
      <c r="S125" s="47">
        <f>$K125*N($E125)*$Q125+$R125</f>
        <v/>
      </c>
      <c r="T125" s="44">
        <f>$K125*N($E125)</f>
        <v/>
      </c>
      <c r="U125" s="47">
        <f>N($G125)*(1+$O125+BonusMonths/12+IF($J125=1,0,EOSB))+N($H125)+(N($G125)+SI_Gross*N($H125))*IF($J125=1,SI_O,SI_E)</f>
        <v/>
      </c>
      <c r="V125" s="47">
        <f>(IF($J125=1,MedO,MedE+Ticket)+Training)/12</f>
        <v/>
      </c>
    </row>
    <row r="126">
      <c r="A126" s="12" t="n"/>
      <c r="B126" s="12" t="n"/>
      <c r="C126" s="12" t="n"/>
      <c r="D126" s="12" t="n"/>
      <c r="E126" s="12" t="n"/>
      <c r="F126" s="12" t="n"/>
      <c r="G126" s="43" t="n"/>
      <c r="H126" s="43" t="n"/>
      <c r="I126" s="12" t="n"/>
      <c r="J126" s="44">
        <f>IF($D126="Omani",1,0)</f>
        <v/>
      </c>
      <c r="K126" s="44">
        <f>IF($A126="Hire",1,IF($A126="Exit",-1,0))</f>
        <v/>
      </c>
      <c r="L126" s="44">
        <f>IF($K126=1,MAX(1,N($F126)),IF($K126=-1,N($F126)+1,13))</f>
        <v/>
      </c>
      <c r="M126" s="44">
        <f>12</f>
        <v/>
      </c>
      <c r="N126" s="45">
        <f>MAX(0,MIN($M126,IncMonth-1)-$L126+1)+MAX(0,$M126-MAX($L126,IncMonth)+1)*(1+IncPct)</f>
        <v/>
      </c>
      <c r="O126" s="46">
        <f>IF($B126="",0,IFERROR(INDEX(Departments!$B$5:$B$54,MATCH($B126,Departments!$A$5:$A$54,0)),0))</f>
        <v/>
      </c>
      <c r="P126" s="44">
        <f>MAX(0,$M126-$L126+1)</f>
        <v/>
      </c>
      <c r="Q126" s="47">
        <f>$U126*$N126+$V126*$P126</f>
        <v/>
      </c>
      <c r="R126" s="47">
        <f>IF($K126=1,N($E126)*IF($J126=1,RecO,RecE),0)</f>
        <v/>
      </c>
      <c r="S126" s="47">
        <f>$K126*N($E126)*$Q126+$R126</f>
        <v/>
      </c>
      <c r="T126" s="44">
        <f>$K126*N($E126)</f>
        <v/>
      </c>
      <c r="U126" s="47">
        <f>N($G126)*(1+$O126+BonusMonths/12+IF($J126=1,0,EOSB))+N($H126)+(N($G126)+SI_Gross*N($H126))*IF($J126=1,SI_O,SI_E)</f>
        <v/>
      </c>
      <c r="V126" s="47">
        <f>(IF($J126=1,MedO,MedE+Ticket)+Training)/12</f>
        <v/>
      </c>
    </row>
    <row r="127">
      <c r="A127" s="12" t="n"/>
      <c r="B127" s="12" t="n"/>
      <c r="C127" s="12" t="n"/>
      <c r="D127" s="12" t="n"/>
      <c r="E127" s="12" t="n"/>
      <c r="F127" s="12" t="n"/>
      <c r="G127" s="43" t="n"/>
      <c r="H127" s="43" t="n"/>
      <c r="I127" s="12" t="n"/>
      <c r="J127" s="44">
        <f>IF($D127="Omani",1,0)</f>
        <v/>
      </c>
      <c r="K127" s="44">
        <f>IF($A127="Hire",1,IF($A127="Exit",-1,0))</f>
        <v/>
      </c>
      <c r="L127" s="44">
        <f>IF($K127=1,MAX(1,N($F127)),IF($K127=-1,N($F127)+1,13))</f>
        <v/>
      </c>
      <c r="M127" s="44">
        <f>12</f>
        <v/>
      </c>
      <c r="N127" s="45">
        <f>MAX(0,MIN($M127,IncMonth-1)-$L127+1)+MAX(0,$M127-MAX($L127,IncMonth)+1)*(1+IncPct)</f>
        <v/>
      </c>
      <c r="O127" s="46">
        <f>IF($B127="",0,IFERROR(INDEX(Departments!$B$5:$B$54,MATCH($B127,Departments!$A$5:$A$54,0)),0))</f>
        <v/>
      </c>
      <c r="P127" s="44">
        <f>MAX(0,$M127-$L127+1)</f>
        <v/>
      </c>
      <c r="Q127" s="47">
        <f>$U127*$N127+$V127*$P127</f>
        <v/>
      </c>
      <c r="R127" s="47">
        <f>IF($K127=1,N($E127)*IF($J127=1,RecO,RecE),0)</f>
        <v/>
      </c>
      <c r="S127" s="47">
        <f>$K127*N($E127)*$Q127+$R127</f>
        <v/>
      </c>
      <c r="T127" s="44">
        <f>$K127*N($E127)</f>
        <v/>
      </c>
      <c r="U127" s="47">
        <f>N($G127)*(1+$O127+BonusMonths/12+IF($J127=1,0,EOSB))+N($H127)+(N($G127)+SI_Gross*N($H127))*IF($J127=1,SI_O,SI_E)</f>
        <v/>
      </c>
      <c r="V127" s="47">
        <f>(IF($J127=1,MedO,MedE+Ticket)+Training)/12</f>
        <v/>
      </c>
    </row>
    <row r="128">
      <c r="A128" s="12" t="n"/>
      <c r="B128" s="12" t="n"/>
      <c r="C128" s="12" t="n"/>
      <c r="D128" s="12" t="n"/>
      <c r="E128" s="12" t="n"/>
      <c r="F128" s="12" t="n"/>
      <c r="G128" s="43" t="n"/>
      <c r="H128" s="43" t="n"/>
      <c r="I128" s="12" t="n"/>
      <c r="J128" s="44">
        <f>IF($D128="Omani",1,0)</f>
        <v/>
      </c>
      <c r="K128" s="44">
        <f>IF($A128="Hire",1,IF($A128="Exit",-1,0))</f>
        <v/>
      </c>
      <c r="L128" s="44">
        <f>IF($K128=1,MAX(1,N($F128)),IF($K128=-1,N($F128)+1,13))</f>
        <v/>
      </c>
      <c r="M128" s="44">
        <f>12</f>
        <v/>
      </c>
      <c r="N128" s="45">
        <f>MAX(0,MIN($M128,IncMonth-1)-$L128+1)+MAX(0,$M128-MAX($L128,IncMonth)+1)*(1+IncPct)</f>
        <v/>
      </c>
      <c r="O128" s="46">
        <f>IF($B128="",0,IFERROR(INDEX(Departments!$B$5:$B$54,MATCH($B128,Departments!$A$5:$A$54,0)),0))</f>
        <v/>
      </c>
      <c r="P128" s="44">
        <f>MAX(0,$M128-$L128+1)</f>
        <v/>
      </c>
      <c r="Q128" s="47">
        <f>$U128*$N128+$V128*$P128</f>
        <v/>
      </c>
      <c r="R128" s="47">
        <f>IF($K128=1,N($E128)*IF($J128=1,RecO,RecE),0)</f>
        <v/>
      </c>
      <c r="S128" s="47">
        <f>$K128*N($E128)*$Q128+$R128</f>
        <v/>
      </c>
      <c r="T128" s="44">
        <f>$K128*N($E128)</f>
        <v/>
      </c>
      <c r="U128" s="47">
        <f>N($G128)*(1+$O128+BonusMonths/12+IF($J128=1,0,EOSB))+N($H128)+(N($G128)+SI_Gross*N($H128))*IF($J128=1,SI_O,SI_E)</f>
        <v/>
      </c>
      <c r="V128" s="47">
        <f>(IF($J128=1,MedO,MedE+Ticket)+Training)/12</f>
        <v/>
      </c>
    </row>
    <row r="129">
      <c r="A129" s="12" t="n"/>
      <c r="B129" s="12" t="n"/>
      <c r="C129" s="12" t="n"/>
      <c r="D129" s="12" t="n"/>
      <c r="E129" s="12" t="n"/>
      <c r="F129" s="12" t="n"/>
      <c r="G129" s="43" t="n"/>
      <c r="H129" s="43" t="n"/>
      <c r="I129" s="12" t="n"/>
      <c r="J129" s="44">
        <f>IF($D129="Omani",1,0)</f>
        <v/>
      </c>
      <c r="K129" s="44">
        <f>IF($A129="Hire",1,IF($A129="Exit",-1,0))</f>
        <v/>
      </c>
      <c r="L129" s="44">
        <f>IF($K129=1,MAX(1,N($F129)),IF($K129=-1,N($F129)+1,13))</f>
        <v/>
      </c>
      <c r="M129" s="44">
        <f>12</f>
        <v/>
      </c>
      <c r="N129" s="45">
        <f>MAX(0,MIN($M129,IncMonth-1)-$L129+1)+MAX(0,$M129-MAX($L129,IncMonth)+1)*(1+IncPct)</f>
        <v/>
      </c>
      <c r="O129" s="46">
        <f>IF($B129="",0,IFERROR(INDEX(Departments!$B$5:$B$54,MATCH($B129,Departments!$A$5:$A$54,0)),0))</f>
        <v/>
      </c>
      <c r="P129" s="44">
        <f>MAX(0,$M129-$L129+1)</f>
        <v/>
      </c>
      <c r="Q129" s="47">
        <f>$U129*$N129+$V129*$P129</f>
        <v/>
      </c>
      <c r="R129" s="47">
        <f>IF($K129=1,N($E129)*IF($J129=1,RecO,RecE),0)</f>
        <v/>
      </c>
      <c r="S129" s="47">
        <f>$K129*N($E129)*$Q129+$R129</f>
        <v/>
      </c>
      <c r="T129" s="44">
        <f>$K129*N($E129)</f>
        <v/>
      </c>
      <c r="U129" s="47">
        <f>N($G129)*(1+$O129+BonusMonths/12+IF($J129=1,0,EOSB))+N($H129)+(N($G129)+SI_Gross*N($H129))*IF($J129=1,SI_O,SI_E)</f>
        <v/>
      </c>
      <c r="V129" s="47">
        <f>(IF($J129=1,MedO,MedE+Ticket)+Training)/12</f>
        <v/>
      </c>
    </row>
    <row r="130">
      <c r="A130" s="12" t="n"/>
      <c r="B130" s="12" t="n"/>
      <c r="C130" s="12" t="n"/>
      <c r="D130" s="12" t="n"/>
      <c r="E130" s="12" t="n"/>
      <c r="F130" s="12" t="n"/>
      <c r="G130" s="43" t="n"/>
      <c r="H130" s="43" t="n"/>
      <c r="I130" s="12" t="n"/>
      <c r="J130" s="44">
        <f>IF($D130="Omani",1,0)</f>
        <v/>
      </c>
      <c r="K130" s="44">
        <f>IF($A130="Hire",1,IF($A130="Exit",-1,0))</f>
        <v/>
      </c>
      <c r="L130" s="44">
        <f>IF($K130=1,MAX(1,N($F130)),IF($K130=-1,N($F130)+1,13))</f>
        <v/>
      </c>
      <c r="M130" s="44">
        <f>12</f>
        <v/>
      </c>
      <c r="N130" s="45">
        <f>MAX(0,MIN($M130,IncMonth-1)-$L130+1)+MAX(0,$M130-MAX($L130,IncMonth)+1)*(1+IncPct)</f>
        <v/>
      </c>
      <c r="O130" s="46">
        <f>IF($B130="",0,IFERROR(INDEX(Departments!$B$5:$B$54,MATCH($B130,Departments!$A$5:$A$54,0)),0))</f>
        <v/>
      </c>
      <c r="P130" s="44">
        <f>MAX(0,$M130-$L130+1)</f>
        <v/>
      </c>
      <c r="Q130" s="47">
        <f>$U130*$N130+$V130*$P130</f>
        <v/>
      </c>
      <c r="R130" s="47">
        <f>IF($K130=1,N($E130)*IF($J130=1,RecO,RecE),0)</f>
        <v/>
      </c>
      <c r="S130" s="47">
        <f>$K130*N($E130)*$Q130+$R130</f>
        <v/>
      </c>
      <c r="T130" s="44">
        <f>$K130*N($E130)</f>
        <v/>
      </c>
      <c r="U130" s="47">
        <f>N($G130)*(1+$O130+BonusMonths/12+IF($J130=1,0,EOSB))+N($H130)+(N($G130)+SI_Gross*N($H130))*IF($J130=1,SI_O,SI_E)</f>
        <v/>
      </c>
      <c r="V130" s="47">
        <f>(IF($J130=1,MedO,MedE+Ticket)+Training)/12</f>
        <v/>
      </c>
    </row>
    <row r="131">
      <c r="A131" s="12" t="n"/>
      <c r="B131" s="12" t="n"/>
      <c r="C131" s="12" t="n"/>
      <c r="D131" s="12" t="n"/>
      <c r="E131" s="12" t="n"/>
      <c r="F131" s="12" t="n"/>
      <c r="G131" s="43" t="n"/>
      <c r="H131" s="43" t="n"/>
      <c r="I131" s="12" t="n"/>
      <c r="J131" s="44">
        <f>IF($D131="Omani",1,0)</f>
        <v/>
      </c>
      <c r="K131" s="44">
        <f>IF($A131="Hire",1,IF($A131="Exit",-1,0))</f>
        <v/>
      </c>
      <c r="L131" s="44">
        <f>IF($K131=1,MAX(1,N($F131)),IF($K131=-1,N($F131)+1,13))</f>
        <v/>
      </c>
      <c r="M131" s="44">
        <f>12</f>
        <v/>
      </c>
      <c r="N131" s="45">
        <f>MAX(0,MIN($M131,IncMonth-1)-$L131+1)+MAX(0,$M131-MAX($L131,IncMonth)+1)*(1+IncPct)</f>
        <v/>
      </c>
      <c r="O131" s="46">
        <f>IF($B131="",0,IFERROR(INDEX(Departments!$B$5:$B$54,MATCH($B131,Departments!$A$5:$A$54,0)),0))</f>
        <v/>
      </c>
      <c r="P131" s="44">
        <f>MAX(0,$M131-$L131+1)</f>
        <v/>
      </c>
      <c r="Q131" s="47">
        <f>$U131*$N131+$V131*$P131</f>
        <v/>
      </c>
      <c r="R131" s="47">
        <f>IF($K131=1,N($E131)*IF($J131=1,RecO,RecE),0)</f>
        <v/>
      </c>
      <c r="S131" s="47">
        <f>$K131*N($E131)*$Q131+$R131</f>
        <v/>
      </c>
      <c r="T131" s="44">
        <f>$K131*N($E131)</f>
        <v/>
      </c>
      <c r="U131" s="47">
        <f>N($G131)*(1+$O131+BonusMonths/12+IF($J131=1,0,EOSB))+N($H131)+(N($G131)+SI_Gross*N($H131))*IF($J131=1,SI_O,SI_E)</f>
        <v/>
      </c>
      <c r="V131" s="47">
        <f>(IF($J131=1,MedO,MedE+Ticket)+Training)/12</f>
        <v/>
      </c>
    </row>
    <row r="132">
      <c r="A132" s="12" t="n"/>
      <c r="B132" s="12" t="n"/>
      <c r="C132" s="12" t="n"/>
      <c r="D132" s="12" t="n"/>
      <c r="E132" s="12" t="n"/>
      <c r="F132" s="12" t="n"/>
      <c r="G132" s="43" t="n"/>
      <c r="H132" s="43" t="n"/>
      <c r="I132" s="12" t="n"/>
      <c r="J132" s="44">
        <f>IF($D132="Omani",1,0)</f>
        <v/>
      </c>
      <c r="K132" s="44">
        <f>IF($A132="Hire",1,IF($A132="Exit",-1,0))</f>
        <v/>
      </c>
      <c r="L132" s="44">
        <f>IF($K132=1,MAX(1,N($F132)),IF($K132=-1,N($F132)+1,13))</f>
        <v/>
      </c>
      <c r="M132" s="44">
        <f>12</f>
        <v/>
      </c>
      <c r="N132" s="45">
        <f>MAX(0,MIN($M132,IncMonth-1)-$L132+1)+MAX(0,$M132-MAX($L132,IncMonth)+1)*(1+IncPct)</f>
        <v/>
      </c>
      <c r="O132" s="46">
        <f>IF($B132="",0,IFERROR(INDEX(Departments!$B$5:$B$54,MATCH($B132,Departments!$A$5:$A$54,0)),0))</f>
        <v/>
      </c>
      <c r="P132" s="44">
        <f>MAX(0,$M132-$L132+1)</f>
        <v/>
      </c>
      <c r="Q132" s="47">
        <f>$U132*$N132+$V132*$P132</f>
        <v/>
      </c>
      <c r="R132" s="47">
        <f>IF($K132=1,N($E132)*IF($J132=1,RecO,RecE),0)</f>
        <v/>
      </c>
      <c r="S132" s="47">
        <f>$K132*N($E132)*$Q132+$R132</f>
        <v/>
      </c>
      <c r="T132" s="44">
        <f>$K132*N($E132)</f>
        <v/>
      </c>
      <c r="U132" s="47">
        <f>N($G132)*(1+$O132+BonusMonths/12+IF($J132=1,0,EOSB))+N($H132)+(N($G132)+SI_Gross*N($H132))*IF($J132=1,SI_O,SI_E)</f>
        <v/>
      </c>
      <c r="V132" s="47">
        <f>(IF($J132=1,MedO,MedE+Ticket)+Training)/12</f>
        <v/>
      </c>
    </row>
    <row r="133">
      <c r="A133" s="12" t="n"/>
      <c r="B133" s="12" t="n"/>
      <c r="C133" s="12" t="n"/>
      <c r="D133" s="12" t="n"/>
      <c r="E133" s="12" t="n"/>
      <c r="F133" s="12" t="n"/>
      <c r="G133" s="43" t="n"/>
      <c r="H133" s="43" t="n"/>
      <c r="I133" s="12" t="n"/>
      <c r="J133" s="44">
        <f>IF($D133="Omani",1,0)</f>
        <v/>
      </c>
      <c r="K133" s="44">
        <f>IF($A133="Hire",1,IF($A133="Exit",-1,0))</f>
        <v/>
      </c>
      <c r="L133" s="44">
        <f>IF($K133=1,MAX(1,N($F133)),IF($K133=-1,N($F133)+1,13))</f>
        <v/>
      </c>
      <c r="M133" s="44">
        <f>12</f>
        <v/>
      </c>
      <c r="N133" s="45">
        <f>MAX(0,MIN($M133,IncMonth-1)-$L133+1)+MAX(0,$M133-MAX($L133,IncMonth)+1)*(1+IncPct)</f>
        <v/>
      </c>
      <c r="O133" s="46">
        <f>IF($B133="",0,IFERROR(INDEX(Departments!$B$5:$B$54,MATCH($B133,Departments!$A$5:$A$54,0)),0))</f>
        <v/>
      </c>
      <c r="P133" s="44">
        <f>MAX(0,$M133-$L133+1)</f>
        <v/>
      </c>
      <c r="Q133" s="47">
        <f>$U133*$N133+$V133*$P133</f>
        <v/>
      </c>
      <c r="R133" s="47">
        <f>IF($K133=1,N($E133)*IF($J133=1,RecO,RecE),0)</f>
        <v/>
      </c>
      <c r="S133" s="47">
        <f>$K133*N($E133)*$Q133+$R133</f>
        <v/>
      </c>
      <c r="T133" s="44">
        <f>$K133*N($E133)</f>
        <v/>
      </c>
      <c r="U133" s="47">
        <f>N($G133)*(1+$O133+BonusMonths/12+IF($J133=1,0,EOSB))+N($H133)+(N($G133)+SI_Gross*N($H133))*IF($J133=1,SI_O,SI_E)</f>
        <v/>
      </c>
      <c r="V133" s="47">
        <f>(IF($J133=1,MedO,MedE+Ticket)+Training)/12</f>
        <v/>
      </c>
    </row>
    <row r="134">
      <c r="A134" s="12" t="n"/>
      <c r="B134" s="12" t="n"/>
      <c r="C134" s="12" t="n"/>
      <c r="D134" s="12" t="n"/>
      <c r="E134" s="12" t="n"/>
      <c r="F134" s="12" t="n"/>
      <c r="G134" s="43" t="n"/>
      <c r="H134" s="43" t="n"/>
      <c r="I134" s="12" t="n"/>
      <c r="J134" s="44">
        <f>IF($D134="Omani",1,0)</f>
        <v/>
      </c>
      <c r="K134" s="44">
        <f>IF($A134="Hire",1,IF($A134="Exit",-1,0))</f>
        <v/>
      </c>
      <c r="L134" s="44">
        <f>IF($K134=1,MAX(1,N($F134)),IF($K134=-1,N($F134)+1,13))</f>
        <v/>
      </c>
      <c r="M134" s="44">
        <f>12</f>
        <v/>
      </c>
      <c r="N134" s="45">
        <f>MAX(0,MIN($M134,IncMonth-1)-$L134+1)+MAX(0,$M134-MAX($L134,IncMonth)+1)*(1+IncPct)</f>
        <v/>
      </c>
      <c r="O134" s="46">
        <f>IF($B134="",0,IFERROR(INDEX(Departments!$B$5:$B$54,MATCH($B134,Departments!$A$5:$A$54,0)),0))</f>
        <v/>
      </c>
      <c r="P134" s="44">
        <f>MAX(0,$M134-$L134+1)</f>
        <v/>
      </c>
      <c r="Q134" s="47">
        <f>$U134*$N134+$V134*$P134</f>
        <v/>
      </c>
      <c r="R134" s="47">
        <f>IF($K134=1,N($E134)*IF($J134=1,RecO,RecE),0)</f>
        <v/>
      </c>
      <c r="S134" s="47">
        <f>$K134*N($E134)*$Q134+$R134</f>
        <v/>
      </c>
      <c r="T134" s="44">
        <f>$K134*N($E134)</f>
        <v/>
      </c>
      <c r="U134" s="47">
        <f>N($G134)*(1+$O134+BonusMonths/12+IF($J134=1,0,EOSB))+N($H134)+(N($G134)+SI_Gross*N($H134))*IF($J134=1,SI_O,SI_E)</f>
        <v/>
      </c>
      <c r="V134" s="47">
        <f>(IF($J134=1,MedO,MedE+Ticket)+Training)/12</f>
        <v/>
      </c>
    </row>
    <row r="135">
      <c r="A135" s="12" t="n"/>
      <c r="B135" s="12" t="n"/>
      <c r="C135" s="12" t="n"/>
      <c r="D135" s="12" t="n"/>
      <c r="E135" s="12" t="n"/>
      <c r="F135" s="12" t="n"/>
      <c r="G135" s="43" t="n"/>
      <c r="H135" s="43" t="n"/>
      <c r="I135" s="12" t="n"/>
      <c r="J135" s="44">
        <f>IF($D135="Omani",1,0)</f>
        <v/>
      </c>
      <c r="K135" s="44">
        <f>IF($A135="Hire",1,IF($A135="Exit",-1,0))</f>
        <v/>
      </c>
      <c r="L135" s="44">
        <f>IF($K135=1,MAX(1,N($F135)),IF($K135=-1,N($F135)+1,13))</f>
        <v/>
      </c>
      <c r="M135" s="44">
        <f>12</f>
        <v/>
      </c>
      <c r="N135" s="45">
        <f>MAX(0,MIN($M135,IncMonth-1)-$L135+1)+MAX(0,$M135-MAX($L135,IncMonth)+1)*(1+IncPct)</f>
        <v/>
      </c>
      <c r="O135" s="46">
        <f>IF($B135="",0,IFERROR(INDEX(Departments!$B$5:$B$54,MATCH($B135,Departments!$A$5:$A$54,0)),0))</f>
        <v/>
      </c>
      <c r="P135" s="44">
        <f>MAX(0,$M135-$L135+1)</f>
        <v/>
      </c>
      <c r="Q135" s="47">
        <f>$U135*$N135+$V135*$P135</f>
        <v/>
      </c>
      <c r="R135" s="47">
        <f>IF($K135=1,N($E135)*IF($J135=1,RecO,RecE),0)</f>
        <v/>
      </c>
      <c r="S135" s="47">
        <f>$K135*N($E135)*$Q135+$R135</f>
        <v/>
      </c>
      <c r="T135" s="44">
        <f>$K135*N($E135)</f>
        <v/>
      </c>
      <c r="U135" s="47">
        <f>N($G135)*(1+$O135+BonusMonths/12+IF($J135=1,0,EOSB))+N($H135)+(N($G135)+SI_Gross*N($H135))*IF($J135=1,SI_O,SI_E)</f>
        <v/>
      </c>
      <c r="V135" s="47">
        <f>(IF($J135=1,MedO,MedE+Ticket)+Training)/12</f>
        <v/>
      </c>
    </row>
    <row r="136">
      <c r="A136" s="12" t="n"/>
      <c r="B136" s="12" t="n"/>
      <c r="C136" s="12" t="n"/>
      <c r="D136" s="12" t="n"/>
      <c r="E136" s="12" t="n"/>
      <c r="F136" s="12" t="n"/>
      <c r="G136" s="43" t="n"/>
      <c r="H136" s="43" t="n"/>
      <c r="I136" s="12" t="n"/>
      <c r="J136" s="44">
        <f>IF($D136="Omani",1,0)</f>
        <v/>
      </c>
      <c r="K136" s="44">
        <f>IF($A136="Hire",1,IF($A136="Exit",-1,0))</f>
        <v/>
      </c>
      <c r="L136" s="44">
        <f>IF($K136=1,MAX(1,N($F136)),IF($K136=-1,N($F136)+1,13))</f>
        <v/>
      </c>
      <c r="M136" s="44">
        <f>12</f>
        <v/>
      </c>
      <c r="N136" s="45">
        <f>MAX(0,MIN($M136,IncMonth-1)-$L136+1)+MAX(0,$M136-MAX($L136,IncMonth)+1)*(1+IncPct)</f>
        <v/>
      </c>
      <c r="O136" s="46">
        <f>IF($B136="",0,IFERROR(INDEX(Departments!$B$5:$B$54,MATCH($B136,Departments!$A$5:$A$54,0)),0))</f>
        <v/>
      </c>
      <c r="P136" s="44">
        <f>MAX(0,$M136-$L136+1)</f>
        <v/>
      </c>
      <c r="Q136" s="47">
        <f>$U136*$N136+$V136*$P136</f>
        <v/>
      </c>
      <c r="R136" s="47">
        <f>IF($K136=1,N($E136)*IF($J136=1,RecO,RecE),0)</f>
        <v/>
      </c>
      <c r="S136" s="47">
        <f>$K136*N($E136)*$Q136+$R136</f>
        <v/>
      </c>
      <c r="T136" s="44">
        <f>$K136*N($E136)</f>
        <v/>
      </c>
      <c r="U136" s="47">
        <f>N($G136)*(1+$O136+BonusMonths/12+IF($J136=1,0,EOSB))+N($H136)+(N($G136)+SI_Gross*N($H136))*IF($J136=1,SI_O,SI_E)</f>
        <v/>
      </c>
      <c r="V136" s="47">
        <f>(IF($J136=1,MedO,MedE+Ticket)+Training)/12</f>
        <v/>
      </c>
    </row>
    <row r="137">
      <c r="A137" s="12" t="n"/>
      <c r="B137" s="12" t="n"/>
      <c r="C137" s="12" t="n"/>
      <c r="D137" s="12" t="n"/>
      <c r="E137" s="12" t="n"/>
      <c r="F137" s="12" t="n"/>
      <c r="G137" s="43" t="n"/>
      <c r="H137" s="43" t="n"/>
      <c r="I137" s="12" t="n"/>
      <c r="J137" s="44">
        <f>IF($D137="Omani",1,0)</f>
        <v/>
      </c>
      <c r="K137" s="44">
        <f>IF($A137="Hire",1,IF($A137="Exit",-1,0))</f>
        <v/>
      </c>
      <c r="L137" s="44">
        <f>IF($K137=1,MAX(1,N($F137)),IF($K137=-1,N($F137)+1,13))</f>
        <v/>
      </c>
      <c r="M137" s="44">
        <f>12</f>
        <v/>
      </c>
      <c r="N137" s="45">
        <f>MAX(0,MIN($M137,IncMonth-1)-$L137+1)+MAX(0,$M137-MAX($L137,IncMonth)+1)*(1+IncPct)</f>
        <v/>
      </c>
      <c r="O137" s="46">
        <f>IF($B137="",0,IFERROR(INDEX(Departments!$B$5:$B$54,MATCH($B137,Departments!$A$5:$A$54,0)),0))</f>
        <v/>
      </c>
      <c r="P137" s="44">
        <f>MAX(0,$M137-$L137+1)</f>
        <v/>
      </c>
      <c r="Q137" s="47">
        <f>$U137*$N137+$V137*$P137</f>
        <v/>
      </c>
      <c r="R137" s="47">
        <f>IF($K137=1,N($E137)*IF($J137=1,RecO,RecE),0)</f>
        <v/>
      </c>
      <c r="S137" s="47">
        <f>$K137*N($E137)*$Q137+$R137</f>
        <v/>
      </c>
      <c r="T137" s="44">
        <f>$K137*N($E137)</f>
        <v/>
      </c>
      <c r="U137" s="47">
        <f>N($G137)*(1+$O137+BonusMonths/12+IF($J137=1,0,EOSB))+N($H137)+(N($G137)+SI_Gross*N($H137))*IF($J137=1,SI_O,SI_E)</f>
        <v/>
      </c>
      <c r="V137" s="47">
        <f>(IF($J137=1,MedO,MedE+Ticket)+Training)/12</f>
        <v/>
      </c>
    </row>
    <row r="138">
      <c r="A138" s="12" t="n"/>
      <c r="B138" s="12" t="n"/>
      <c r="C138" s="12" t="n"/>
      <c r="D138" s="12" t="n"/>
      <c r="E138" s="12" t="n"/>
      <c r="F138" s="12" t="n"/>
      <c r="G138" s="43" t="n"/>
      <c r="H138" s="43" t="n"/>
      <c r="I138" s="12" t="n"/>
      <c r="J138" s="44">
        <f>IF($D138="Omani",1,0)</f>
        <v/>
      </c>
      <c r="K138" s="44">
        <f>IF($A138="Hire",1,IF($A138="Exit",-1,0))</f>
        <v/>
      </c>
      <c r="L138" s="44">
        <f>IF($K138=1,MAX(1,N($F138)),IF($K138=-1,N($F138)+1,13))</f>
        <v/>
      </c>
      <c r="M138" s="44">
        <f>12</f>
        <v/>
      </c>
      <c r="N138" s="45">
        <f>MAX(0,MIN($M138,IncMonth-1)-$L138+1)+MAX(0,$M138-MAX($L138,IncMonth)+1)*(1+IncPct)</f>
        <v/>
      </c>
      <c r="O138" s="46">
        <f>IF($B138="",0,IFERROR(INDEX(Departments!$B$5:$B$54,MATCH($B138,Departments!$A$5:$A$54,0)),0))</f>
        <v/>
      </c>
      <c r="P138" s="44">
        <f>MAX(0,$M138-$L138+1)</f>
        <v/>
      </c>
      <c r="Q138" s="47">
        <f>$U138*$N138+$V138*$P138</f>
        <v/>
      </c>
      <c r="R138" s="47">
        <f>IF($K138=1,N($E138)*IF($J138=1,RecO,RecE),0)</f>
        <v/>
      </c>
      <c r="S138" s="47">
        <f>$K138*N($E138)*$Q138+$R138</f>
        <v/>
      </c>
      <c r="T138" s="44">
        <f>$K138*N($E138)</f>
        <v/>
      </c>
      <c r="U138" s="47">
        <f>N($G138)*(1+$O138+BonusMonths/12+IF($J138=1,0,EOSB))+N($H138)+(N($G138)+SI_Gross*N($H138))*IF($J138=1,SI_O,SI_E)</f>
        <v/>
      </c>
      <c r="V138" s="47">
        <f>(IF($J138=1,MedO,MedE+Ticket)+Training)/12</f>
        <v/>
      </c>
    </row>
    <row r="139">
      <c r="A139" s="12" t="n"/>
      <c r="B139" s="12" t="n"/>
      <c r="C139" s="12" t="n"/>
      <c r="D139" s="12" t="n"/>
      <c r="E139" s="12" t="n"/>
      <c r="F139" s="12" t="n"/>
      <c r="G139" s="43" t="n"/>
      <c r="H139" s="43" t="n"/>
      <c r="I139" s="12" t="n"/>
      <c r="J139" s="44">
        <f>IF($D139="Omani",1,0)</f>
        <v/>
      </c>
      <c r="K139" s="44">
        <f>IF($A139="Hire",1,IF($A139="Exit",-1,0))</f>
        <v/>
      </c>
      <c r="L139" s="44">
        <f>IF($K139=1,MAX(1,N($F139)),IF($K139=-1,N($F139)+1,13))</f>
        <v/>
      </c>
      <c r="M139" s="44">
        <f>12</f>
        <v/>
      </c>
      <c r="N139" s="45">
        <f>MAX(0,MIN($M139,IncMonth-1)-$L139+1)+MAX(0,$M139-MAX($L139,IncMonth)+1)*(1+IncPct)</f>
        <v/>
      </c>
      <c r="O139" s="46">
        <f>IF($B139="",0,IFERROR(INDEX(Departments!$B$5:$B$54,MATCH($B139,Departments!$A$5:$A$54,0)),0))</f>
        <v/>
      </c>
      <c r="P139" s="44">
        <f>MAX(0,$M139-$L139+1)</f>
        <v/>
      </c>
      <c r="Q139" s="47">
        <f>$U139*$N139+$V139*$P139</f>
        <v/>
      </c>
      <c r="R139" s="47">
        <f>IF($K139=1,N($E139)*IF($J139=1,RecO,RecE),0)</f>
        <v/>
      </c>
      <c r="S139" s="47">
        <f>$K139*N($E139)*$Q139+$R139</f>
        <v/>
      </c>
      <c r="T139" s="44">
        <f>$K139*N($E139)</f>
        <v/>
      </c>
      <c r="U139" s="47">
        <f>N($G139)*(1+$O139+BonusMonths/12+IF($J139=1,0,EOSB))+N($H139)+(N($G139)+SI_Gross*N($H139))*IF($J139=1,SI_O,SI_E)</f>
        <v/>
      </c>
      <c r="V139" s="47">
        <f>(IF($J139=1,MedO,MedE+Ticket)+Training)/12</f>
        <v/>
      </c>
    </row>
    <row r="140">
      <c r="A140" s="12" t="n"/>
      <c r="B140" s="12" t="n"/>
      <c r="C140" s="12" t="n"/>
      <c r="D140" s="12" t="n"/>
      <c r="E140" s="12" t="n"/>
      <c r="F140" s="12" t="n"/>
      <c r="G140" s="43" t="n"/>
      <c r="H140" s="43" t="n"/>
      <c r="I140" s="12" t="n"/>
      <c r="J140" s="44">
        <f>IF($D140="Omani",1,0)</f>
        <v/>
      </c>
      <c r="K140" s="44">
        <f>IF($A140="Hire",1,IF($A140="Exit",-1,0))</f>
        <v/>
      </c>
      <c r="L140" s="44">
        <f>IF($K140=1,MAX(1,N($F140)),IF($K140=-1,N($F140)+1,13))</f>
        <v/>
      </c>
      <c r="M140" s="44">
        <f>12</f>
        <v/>
      </c>
      <c r="N140" s="45">
        <f>MAX(0,MIN($M140,IncMonth-1)-$L140+1)+MAX(0,$M140-MAX($L140,IncMonth)+1)*(1+IncPct)</f>
        <v/>
      </c>
      <c r="O140" s="46">
        <f>IF($B140="",0,IFERROR(INDEX(Departments!$B$5:$B$54,MATCH($B140,Departments!$A$5:$A$54,0)),0))</f>
        <v/>
      </c>
      <c r="P140" s="44">
        <f>MAX(0,$M140-$L140+1)</f>
        <v/>
      </c>
      <c r="Q140" s="47">
        <f>$U140*$N140+$V140*$P140</f>
        <v/>
      </c>
      <c r="R140" s="47">
        <f>IF($K140=1,N($E140)*IF($J140=1,RecO,RecE),0)</f>
        <v/>
      </c>
      <c r="S140" s="47">
        <f>$K140*N($E140)*$Q140+$R140</f>
        <v/>
      </c>
      <c r="T140" s="44">
        <f>$K140*N($E140)</f>
        <v/>
      </c>
      <c r="U140" s="47">
        <f>N($G140)*(1+$O140+BonusMonths/12+IF($J140=1,0,EOSB))+N($H140)+(N($G140)+SI_Gross*N($H140))*IF($J140=1,SI_O,SI_E)</f>
        <v/>
      </c>
      <c r="V140" s="47">
        <f>(IF($J140=1,MedO,MedE+Ticket)+Training)/12</f>
        <v/>
      </c>
    </row>
    <row r="141">
      <c r="A141" s="12" t="n"/>
      <c r="B141" s="12" t="n"/>
      <c r="C141" s="12" t="n"/>
      <c r="D141" s="12" t="n"/>
      <c r="E141" s="12" t="n"/>
      <c r="F141" s="12" t="n"/>
      <c r="G141" s="43" t="n"/>
      <c r="H141" s="43" t="n"/>
      <c r="I141" s="12" t="n"/>
      <c r="J141" s="44">
        <f>IF($D141="Omani",1,0)</f>
        <v/>
      </c>
      <c r="K141" s="44">
        <f>IF($A141="Hire",1,IF($A141="Exit",-1,0))</f>
        <v/>
      </c>
      <c r="L141" s="44">
        <f>IF($K141=1,MAX(1,N($F141)),IF($K141=-1,N($F141)+1,13))</f>
        <v/>
      </c>
      <c r="M141" s="44">
        <f>12</f>
        <v/>
      </c>
      <c r="N141" s="45">
        <f>MAX(0,MIN($M141,IncMonth-1)-$L141+1)+MAX(0,$M141-MAX($L141,IncMonth)+1)*(1+IncPct)</f>
        <v/>
      </c>
      <c r="O141" s="46">
        <f>IF($B141="",0,IFERROR(INDEX(Departments!$B$5:$B$54,MATCH($B141,Departments!$A$5:$A$54,0)),0))</f>
        <v/>
      </c>
      <c r="P141" s="44">
        <f>MAX(0,$M141-$L141+1)</f>
        <v/>
      </c>
      <c r="Q141" s="47">
        <f>$U141*$N141+$V141*$P141</f>
        <v/>
      </c>
      <c r="R141" s="47">
        <f>IF($K141=1,N($E141)*IF($J141=1,RecO,RecE),0)</f>
        <v/>
      </c>
      <c r="S141" s="47">
        <f>$K141*N($E141)*$Q141+$R141</f>
        <v/>
      </c>
      <c r="T141" s="44">
        <f>$K141*N($E141)</f>
        <v/>
      </c>
      <c r="U141" s="47">
        <f>N($G141)*(1+$O141+BonusMonths/12+IF($J141=1,0,EOSB))+N($H141)+(N($G141)+SI_Gross*N($H141))*IF($J141=1,SI_O,SI_E)</f>
        <v/>
      </c>
      <c r="V141" s="47">
        <f>(IF($J141=1,MedO,MedE+Ticket)+Training)/12</f>
        <v/>
      </c>
    </row>
    <row r="142">
      <c r="A142" s="12" t="n"/>
      <c r="B142" s="12" t="n"/>
      <c r="C142" s="12" t="n"/>
      <c r="D142" s="12" t="n"/>
      <c r="E142" s="12" t="n"/>
      <c r="F142" s="12" t="n"/>
      <c r="G142" s="43" t="n"/>
      <c r="H142" s="43" t="n"/>
      <c r="I142" s="12" t="n"/>
      <c r="J142" s="44">
        <f>IF($D142="Omani",1,0)</f>
        <v/>
      </c>
      <c r="K142" s="44">
        <f>IF($A142="Hire",1,IF($A142="Exit",-1,0))</f>
        <v/>
      </c>
      <c r="L142" s="44">
        <f>IF($K142=1,MAX(1,N($F142)),IF($K142=-1,N($F142)+1,13))</f>
        <v/>
      </c>
      <c r="M142" s="44">
        <f>12</f>
        <v/>
      </c>
      <c r="N142" s="45">
        <f>MAX(0,MIN($M142,IncMonth-1)-$L142+1)+MAX(0,$M142-MAX($L142,IncMonth)+1)*(1+IncPct)</f>
        <v/>
      </c>
      <c r="O142" s="46">
        <f>IF($B142="",0,IFERROR(INDEX(Departments!$B$5:$B$54,MATCH($B142,Departments!$A$5:$A$54,0)),0))</f>
        <v/>
      </c>
      <c r="P142" s="44">
        <f>MAX(0,$M142-$L142+1)</f>
        <v/>
      </c>
      <c r="Q142" s="47">
        <f>$U142*$N142+$V142*$P142</f>
        <v/>
      </c>
      <c r="R142" s="47">
        <f>IF($K142=1,N($E142)*IF($J142=1,RecO,RecE),0)</f>
        <v/>
      </c>
      <c r="S142" s="47">
        <f>$K142*N($E142)*$Q142+$R142</f>
        <v/>
      </c>
      <c r="T142" s="44">
        <f>$K142*N($E142)</f>
        <v/>
      </c>
      <c r="U142" s="47">
        <f>N($G142)*(1+$O142+BonusMonths/12+IF($J142=1,0,EOSB))+N($H142)+(N($G142)+SI_Gross*N($H142))*IF($J142=1,SI_O,SI_E)</f>
        <v/>
      </c>
      <c r="V142" s="47">
        <f>(IF($J142=1,MedO,MedE+Ticket)+Training)/12</f>
        <v/>
      </c>
    </row>
    <row r="143">
      <c r="A143" s="12" t="n"/>
      <c r="B143" s="12" t="n"/>
      <c r="C143" s="12" t="n"/>
      <c r="D143" s="12" t="n"/>
      <c r="E143" s="12" t="n"/>
      <c r="F143" s="12" t="n"/>
      <c r="G143" s="43" t="n"/>
      <c r="H143" s="43" t="n"/>
      <c r="I143" s="12" t="n"/>
      <c r="J143" s="44">
        <f>IF($D143="Omani",1,0)</f>
        <v/>
      </c>
      <c r="K143" s="44">
        <f>IF($A143="Hire",1,IF($A143="Exit",-1,0))</f>
        <v/>
      </c>
      <c r="L143" s="44">
        <f>IF($K143=1,MAX(1,N($F143)),IF($K143=-1,N($F143)+1,13))</f>
        <v/>
      </c>
      <c r="M143" s="44">
        <f>12</f>
        <v/>
      </c>
      <c r="N143" s="45">
        <f>MAX(0,MIN($M143,IncMonth-1)-$L143+1)+MAX(0,$M143-MAX($L143,IncMonth)+1)*(1+IncPct)</f>
        <v/>
      </c>
      <c r="O143" s="46">
        <f>IF($B143="",0,IFERROR(INDEX(Departments!$B$5:$B$54,MATCH($B143,Departments!$A$5:$A$54,0)),0))</f>
        <v/>
      </c>
      <c r="P143" s="44">
        <f>MAX(0,$M143-$L143+1)</f>
        <v/>
      </c>
      <c r="Q143" s="47">
        <f>$U143*$N143+$V143*$P143</f>
        <v/>
      </c>
      <c r="R143" s="47">
        <f>IF($K143=1,N($E143)*IF($J143=1,RecO,RecE),0)</f>
        <v/>
      </c>
      <c r="S143" s="47">
        <f>$K143*N($E143)*$Q143+$R143</f>
        <v/>
      </c>
      <c r="T143" s="44">
        <f>$K143*N($E143)</f>
        <v/>
      </c>
      <c r="U143" s="47">
        <f>N($G143)*(1+$O143+BonusMonths/12+IF($J143=1,0,EOSB))+N($H143)+(N($G143)+SI_Gross*N($H143))*IF($J143=1,SI_O,SI_E)</f>
        <v/>
      </c>
      <c r="V143" s="47">
        <f>(IF($J143=1,MedO,MedE+Ticket)+Training)/12</f>
        <v/>
      </c>
    </row>
    <row r="144">
      <c r="A144" s="12" t="n"/>
      <c r="B144" s="12" t="n"/>
      <c r="C144" s="12" t="n"/>
      <c r="D144" s="12" t="n"/>
      <c r="E144" s="12" t="n"/>
      <c r="F144" s="12" t="n"/>
      <c r="G144" s="43" t="n"/>
      <c r="H144" s="43" t="n"/>
      <c r="I144" s="12" t="n"/>
      <c r="J144" s="44">
        <f>IF($D144="Omani",1,0)</f>
        <v/>
      </c>
      <c r="K144" s="44">
        <f>IF($A144="Hire",1,IF($A144="Exit",-1,0))</f>
        <v/>
      </c>
      <c r="L144" s="44">
        <f>IF($K144=1,MAX(1,N($F144)),IF($K144=-1,N($F144)+1,13))</f>
        <v/>
      </c>
      <c r="M144" s="44">
        <f>12</f>
        <v/>
      </c>
      <c r="N144" s="45">
        <f>MAX(0,MIN($M144,IncMonth-1)-$L144+1)+MAX(0,$M144-MAX($L144,IncMonth)+1)*(1+IncPct)</f>
        <v/>
      </c>
      <c r="O144" s="46">
        <f>IF($B144="",0,IFERROR(INDEX(Departments!$B$5:$B$54,MATCH($B144,Departments!$A$5:$A$54,0)),0))</f>
        <v/>
      </c>
      <c r="P144" s="44">
        <f>MAX(0,$M144-$L144+1)</f>
        <v/>
      </c>
      <c r="Q144" s="47">
        <f>$U144*$N144+$V144*$P144</f>
        <v/>
      </c>
      <c r="R144" s="47">
        <f>IF($K144=1,N($E144)*IF($J144=1,RecO,RecE),0)</f>
        <v/>
      </c>
      <c r="S144" s="47">
        <f>$K144*N($E144)*$Q144+$R144</f>
        <v/>
      </c>
      <c r="T144" s="44">
        <f>$K144*N($E144)</f>
        <v/>
      </c>
      <c r="U144" s="47">
        <f>N($G144)*(1+$O144+BonusMonths/12+IF($J144=1,0,EOSB))+N($H144)+(N($G144)+SI_Gross*N($H144))*IF($J144=1,SI_O,SI_E)</f>
        <v/>
      </c>
      <c r="V144" s="47">
        <f>(IF($J144=1,MedO,MedE+Ticket)+Training)/12</f>
        <v/>
      </c>
    </row>
    <row r="145">
      <c r="A145" s="12" t="n"/>
      <c r="B145" s="12" t="n"/>
      <c r="C145" s="12" t="n"/>
      <c r="D145" s="12" t="n"/>
      <c r="E145" s="12" t="n"/>
      <c r="F145" s="12" t="n"/>
      <c r="G145" s="43" t="n"/>
      <c r="H145" s="43" t="n"/>
      <c r="I145" s="12" t="n"/>
      <c r="J145" s="44">
        <f>IF($D145="Omani",1,0)</f>
        <v/>
      </c>
      <c r="K145" s="44">
        <f>IF($A145="Hire",1,IF($A145="Exit",-1,0))</f>
        <v/>
      </c>
      <c r="L145" s="44">
        <f>IF($K145=1,MAX(1,N($F145)),IF($K145=-1,N($F145)+1,13))</f>
        <v/>
      </c>
      <c r="M145" s="44">
        <f>12</f>
        <v/>
      </c>
      <c r="N145" s="45">
        <f>MAX(0,MIN($M145,IncMonth-1)-$L145+1)+MAX(0,$M145-MAX($L145,IncMonth)+1)*(1+IncPct)</f>
        <v/>
      </c>
      <c r="O145" s="46">
        <f>IF($B145="",0,IFERROR(INDEX(Departments!$B$5:$B$54,MATCH($B145,Departments!$A$5:$A$54,0)),0))</f>
        <v/>
      </c>
      <c r="P145" s="44">
        <f>MAX(0,$M145-$L145+1)</f>
        <v/>
      </c>
      <c r="Q145" s="47">
        <f>$U145*$N145+$V145*$P145</f>
        <v/>
      </c>
      <c r="R145" s="47">
        <f>IF($K145=1,N($E145)*IF($J145=1,RecO,RecE),0)</f>
        <v/>
      </c>
      <c r="S145" s="47">
        <f>$K145*N($E145)*$Q145+$R145</f>
        <v/>
      </c>
      <c r="T145" s="44">
        <f>$K145*N($E145)</f>
        <v/>
      </c>
      <c r="U145" s="47">
        <f>N($G145)*(1+$O145+BonusMonths/12+IF($J145=1,0,EOSB))+N($H145)+(N($G145)+SI_Gross*N($H145))*IF($J145=1,SI_O,SI_E)</f>
        <v/>
      </c>
      <c r="V145" s="47">
        <f>(IF($J145=1,MedO,MedE+Ticket)+Training)/12</f>
        <v/>
      </c>
    </row>
    <row r="146">
      <c r="A146" s="12" t="n"/>
      <c r="B146" s="12" t="n"/>
      <c r="C146" s="12" t="n"/>
      <c r="D146" s="12" t="n"/>
      <c r="E146" s="12" t="n"/>
      <c r="F146" s="12" t="n"/>
      <c r="G146" s="43" t="n"/>
      <c r="H146" s="43" t="n"/>
      <c r="I146" s="12" t="n"/>
      <c r="J146" s="44">
        <f>IF($D146="Omani",1,0)</f>
        <v/>
      </c>
      <c r="K146" s="44">
        <f>IF($A146="Hire",1,IF($A146="Exit",-1,0))</f>
        <v/>
      </c>
      <c r="L146" s="44">
        <f>IF($K146=1,MAX(1,N($F146)),IF($K146=-1,N($F146)+1,13))</f>
        <v/>
      </c>
      <c r="M146" s="44">
        <f>12</f>
        <v/>
      </c>
      <c r="N146" s="45">
        <f>MAX(0,MIN($M146,IncMonth-1)-$L146+1)+MAX(0,$M146-MAX($L146,IncMonth)+1)*(1+IncPct)</f>
        <v/>
      </c>
      <c r="O146" s="46">
        <f>IF($B146="",0,IFERROR(INDEX(Departments!$B$5:$B$54,MATCH($B146,Departments!$A$5:$A$54,0)),0))</f>
        <v/>
      </c>
      <c r="P146" s="44">
        <f>MAX(0,$M146-$L146+1)</f>
        <v/>
      </c>
      <c r="Q146" s="47">
        <f>$U146*$N146+$V146*$P146</f>
        <v/>
      </c>
      <c r="R146" s="47">
        <f>IF($K146=1,N($E146)*IF($J146=1,RecO,RecE),0)</f>
        <v/>
      </c>
      <c r="S146" s="47">
        <f>$K146*N($E146)*$Q146+$R146</f>
        <v/>
      </c>
      <c r="T146" s="44">
        <f>$K146*N($E146)</f>
        <v/>
      </c>
      <c r="U146" s="47">
        <f>N($G146)*(1+$O146+BonusMonths/12+IF($J146=1,0,EOSB))+N($H146)+(N($G146)+SI_Gross*N($H146))*IF($J146=1,SI_O,SI_E)</f>
        <v/>
      </c>
      <c r="V146" s="47">
        <f>(IF($J146=1,MedO,MedE+Ticket)+Training)/12</f>
        <v/>
      </c>
    </row>
    <row r="147">
      <c r="A147" s="12" t="n"/>
      <c r="B147" s="12" t="n"/>
      <c r="C147" s="12" t="n"/>
      <c r="D147" s="12" t="n"/>
      <c r="E147" s="12" t="n"/>
      <c r="F147" s="12" t="n"/>
      <c r="G147" s="43" t="n"/>
      <c r="H147" s="43" t="n"/>
      <c r="I147" s="12" t="n"/>
      <c r="J147" s="44">
        <f>IF($D147="Omani",1,0)</f>
        <v/>
      </c>
      <c r="K147" s="44">
        <f>IF($A147="Hire",1,IF($A147="Exit",-1,0))</f>
        <v/>
      </c>
      <c r="L147" s="44">
        <f>IF($K147=1,MAX(1,N($F147)),IF($K147=-1,N($F147)+1,13))</f>
        <v/>
      </c>
      <c r="M147" s="44">
        <f>12</f>
        <v/>
      </c>
      <c r="N147" s="45">
        <f>MAX(0,MIN($M147,IncMonth-1)-$L147+1)+MAX(0,$M147-MAX($L147,IncMonth)+1)*(1+IncPct)</f>
        <v/>
      </c>
      <c r="O147" s="46">
        <f>IF($B147="",0,IFERROR(INDEX(Departments!$B$5:$B$54,MATCH($B147,Departments!$A$5:$A$54,0)),0))</f>
        <v/>
      </c>
      <c r="P147" s="44">
        <f>MAX(0,$M147-$L147+1)</f>
        <v/>
      </c>
      <c r="Q147" s="47">
        <f>$U147*$N147+$V147*$P147</f>
        <v/>
      </c>
      <c r="R147" s="47">
        <f>IF($K147=1,N($E147)*IF($J147=1,RecO,RecE),0)</f>
        <v/>
      </c>
      <c r="S147" s="47">
        <f>$K147*N($E147)*$Q147+$R147</f>
        <v/>
      </c>
      <c r="T147" s="44">
        <f>$K147*N($E147)</f>
        <v/>
      </c>
      <c r="U147" s="47">
        <f>N($G147)*(1+$O147+BonusMonths/12+IF($J147=1,0,EOSB))+N($H147)+(N($G147)+SI_Gross*N($H147))*IF($J147=1,SI_O,SI_E)</f>
        <v/>
      </c>
      <c r="V147" s="47">
        <f>(IF($J147=1,MedO,MedE+Ticket)+Training)/12</f>
        <v/>
      </c>
    </row>
    <row r="148">
      <c r="A148" s="12" t="n"/>
      <c r="B148" s="12" t="n"/>
      <c r="C148" s="12" t="n"/>
      <c r="D148" s="12" t="n"/>
      <c r="E148" s="12" t="n"/>
      <c r="F148" s="12" t="n"/>
      <c r="G148" s="43" t="n"/>
      <c r="H148" s="43" t="n"/>
      <c r="I148" s="12" t="n"/>
      <c r="J148" s="44">
        <f>IF($D148="Omani",1,0)</f>
        <v/>
      </c>
      <c r="K148" s="44">
        <f>IF($A148="Hire",1,IF($A148="Exit",-1,0))</f>
        <v/>
      </c>
      <c r="L148" s="44">
        <f>IF($K148=1,MAX(1,N($F148)),IF($K148=-1,N($F148)+1,13))</f>
        <v/>
      </c>
      <c r="M148" s="44">
        <f>12</f>
        <v/>
      </c>
      <c r="N148" s="45">
        <f>MAX(0,MIN($M148,IncMonth-1)-$L148+1)+MAX(0,$M148-MAX($L148,IncMonth)+1)*(1+IncPct)</f>
        <v/>
      </c>
      <c r="O148" s="46">
        <f>IF($B148="",0,IFERROR(INDEX(Departments!$B$5:$B$54,MATCH($B148,Departments!$A$5:$A$54,0)),0))</f>
        <v/>
      </c>
      <c r="P148" s="44">
        <f>MAX(0,$M148-$L148+1)</f>
        <v/>
      </c>
      <c r="Q148" s="47">
        <f>$U148*$N148+$V148*$P148</f>
        <v/>
      </c>
      <c r="R148" s="47">
        <f>IF($K148=1,N($E148)*IF($J148=1,RecO,RecE),0)</f>
        <v/>
      </c>
      <c r="S148" s="47">
        <f>$K148*N($E148)*$Q148+$R148</f>
        <v/>
      </c>
      <c r="T148" s="44">
        <f>$K148*N($E148)</f>
        <v/>
      </c>
      <c r="U148" s="47">
        <f>N($G148)*(1+$O148+BonusMonths/12+IF($J148=1,0,EOSB))+N($H148)+(N($G148)+SI_Gross*N($H148))*IF($J148=1,SI_O,SI_E)</f>
        <v/>
      </c>
      <c r="V148" s="47">
        <f>(IF($J148=1,MedO,MedE+Ticket)+Training)/12</f>
        <v/>
      </c>
    </row>
    <row r="149">
      <c r="A149" s="12" t="n"/>
      <c r="B149" s="12" t="n"/>
      <c r="C149" s="12" t="n"/>
      <c r="D149" s="12" t="n"/>
      <c r="E149" s="12" t="n"/>
      <c r="F149" s="12" t="n"/>
      <c r="G149" s="43" t="n"/>
      <c r="H149" s="43" t="n"/>
      <c r="I149" s="12" t="n"/>
      <c r="J149" s="44">
        <f>IF($D149="Omani",1,0)</f>
        <v/>
      </c>
      <c r="K149" s="44">
        <f>IF($A149="Hire",1,IF($A149="Exit",-1,0))</f>
        <v/>
      </c>
      <c r="L149" s="44">
        <f>IF($K149=1,MAX(1,N($F149)),IF($K149=-1,N($F149)+1,13))</f>
        <v/>
      </c>
      <c r="M149" s="44">
        <f>12</f>
        <v/>
      </c>
      <c r="N149" s="45">
        <f>MAX(0,MIN($M149,IncMonth-1)-$L149+1)+MAX(0,$M149-MAX($L149,IncMonth)+1)*(1+IncPct)</f>
        <v/>
      </c>
      <c r="O149" s="46">
        <f>IF($B149="",0,IFERROR(INDEX(Departments!$B$5:$B$54,MATCH($B149,Departments!$A$5:$A$54,0)),0))</f>
        <v/>
      </c>
      <c r="P149" s="44">
        <f>MAX(0,$M149-$L149+1)</f>
        <v/>
      </c>
      <c r="Q149" s="47">
        <f>$U149*$N149+$V149*$P149</f>
        <v/>
      </c>
      <c r="R149" s="47">
        <f>IF($K149=1,N($E149)*IF($J149=1,RecO,RecE),0)</f>
        <v/>
      </c>
      <c r="S149" s="47">
        <f>$K149*N($E149)*$Q149+$R149</f>
        <v/>
      </c>
      <c r="T149" s="44">
        <f>$K149*N($E149)</f>
        <v/>
      </c>
      <c r="U149" s="47">
        <f>N($G149)*(1+$O149+BonusMonths/12+IF($J149=1,0,EOSB))+N($H149)+(N($G149)+SI_Gross*N($H149))*IF($J149=1,SI_O,SI_E)</f>
        <v/>
      </c>
      <c r="V149" s="47">
        <f>(IF($J149=1,MedO,MedE+Ticket)+Training)/12</f>
        <v/>
      </c>
    </row>
    <row r="150">
      <c r="A150" s="12" t="n"/>
      <c r="B150" s="12" t="n"/>
      <c r="C150" s="12" t="n"/>
      <c r="D150" s="12" t="n"/>
      <c r="E150" s="12" t="n"/>
      <c r="F150" s="12" t="n"/>
      <c r="G150" s="43" t="n"/>
      <c r="H150" s="43" t="n"/>
      <c r="I150" s="12" t="n"/>
      <c r="J150" s="44">
        <f>IF($D150="Omani",1,0)</f>
        <v/>
      </c>
      <c r="K150" s="44">
        <f>IF($A150="Hire",1,IF($A150="Exit",-1,0))</f>
        <v/>
      </c>
      <c r="L150" s="44">
        <f>IF($K150=1,MAX(1,N($F150)),IF($K150=-1,N($F150)+1,13))</f>
        <v/>
      </c>
      <c r="M150" s="44">
        <f>12</f>
        <v/>
      </c>
      <c r="N150" s="45">
        <f>MAX(0,MIN($M150,IncMonth-1)-$L150+1)+MAX(0,$M150-MAX($L150,IncMonth)+1)*(1+IncPct)</f>
        <v/>
      </c>
      <c r="O150" s="46">
        <f>IF($B150="",0,IFERROR(INDEX(Departments!$B$5:$B$54,MATCH($B150,Departments!$A$5:$A$54,0)),0))</f>
        <v/>
      </c>
      <c r="P150" s="44">
        <f>MAX(0,$M150-$L150+1)</f>
        <v/>
      </c>
      <c r="Q150" s="47">
        <f>$U150*$N150+$V150*$P150</f>
        <v/>
      </c>
      <c r="R150" s="47">
        <f>IF($K150=1,N($E150)*IF($J150=1,RecO,RecE),0)</f>
        <v/>
      </c>
      <c r="S150" s="47">
        <f>$K150*N($E150)*$Q150+$R150</f>
        <v/>
      </c>
      <c r="T150" s="44">
        <f>$K150*N($E150)</f>
        <v/>
      </c>
      <c r="U150" s="47">
        <f>N($G150)*(1+$O150+BonusMonths/12+IF($J150=1,0,EOSB))+N($H150)+(N($G150)+SI_Gross*N($H150))*IF($J150=1,SI_O,SI_E)</f>
        <v/>
      </c>
      <c r="V150" s="47">
        <f>(IF($J150=1,MedO,MedE+Ticket)+Training)/12</f>
        <v/>
      </c>
    </row>
    <row r="151">
      <c r="A151" s="12" t="n"/>
      <c r="B151" s="12" t="n"/>
      <c r="C151" s="12" t="n"/>
      <c r="D151" s="12" t="n"/>
      <c r="E151" s="12" t="n"/>
      <c r="F151" s="12" t="n"/>
      <c r="G151" s="43" t="n"/>
      <c r="H151" s="43" t="n"/>
      <c r="I151" s="12" t="n"/>
      <c r="J151" s="44">
        <f>IF($D151="Omani",1,0)</f>
        <v/>
      </c>
      <c r="K151" s="44">
        <f>IF($A151="Hire",1,IF($A151="Exit",-1,0))</f>
        <v/>
      </c>
      <c r="L151" s="44">
        <f>IF($K151=1,MAX(1,N($F151)),IF($K151=-1,N($F151)+1,13))</f>
        <v/>
      </c>
      <c r="M151" s="44">
        <f>12</f>
        <v/>
      </c>
      <c r="N151" s="45">
        <f>MAX(0,MIN($M151,IncMonth-1)-$L151+1)+MAX(0,$M151-MAX($L151,IncMonth)+1)*(1+IncPct)</f>
        <v/>
      </c>
      <c r="O151" s="46">
        <f>IF($B151="",0,IFERROR(INDEX(Departments!$B$5:$B$54,MATCH($B151,Departments!$A$5:$A$54,0)),0))</f>
        <v/>
      </c>
      <c r="P151" s="44">
        <f>MAX(0,$M151-$L151+1)</f>
        <v/>
      </c>
      <c r="Q151" s="47">
        <f>$U151*$N151+$V151*$P151</f>
        <v/>
      </c>
      <c r="R151" s="47">
        <f>IF($K151=1,N($E151)*IF($J151=1,RecO,RecE),0)</f>
        <v/>
      </c>
      <c r="S151" s="47">
        <f>$K151*N($E151)*$Q151+$R151</f>
        <v/>
      </c>
      <c r="T151" s="44">
        <f>$K151*N($E151)</f>
        <v/>
      </c>
      <c r="U151" s="47">
        <f>N($G151)*(1+$O151+BonusMonths/12+IF($J151=1,0,EOSB))+N($H151)+(N($G151)+SI_Gross*N($H151))*IF($J151=1,SI_O,SI_E)</f>
        <v/>
      </c>
      <c r="V151" s="47">
        <f>(IF($J151=1,MedO,MedE+Ticket)+Training)/12</f>
        <v/>
      </c>
    </row>
    <row r="152">
      <c r="A152" s="12" t="n"/>
      <c r="B152" s="12" t="n"/>
      <c r="C152" s="12" t="n"/>
      <c r="D152" s="12" t="n"/>
      <c r="E152" s="12" t="n"/>
      <c r="F152" s="12" t="n"/>
      <c r="G152" s="43" t="n"/>
      <c r="H152" s="43" t="n"/>
      <c r="I152" s="12" t="n"/>
      <c r="J152" s="44">
        <f>IF($D152="Omani",1,0)</f>
        <v/>
      </c>
      <c r="K152" s="44">
        <f>IF($A152="Hire",1,IF($A152="Exit",-1,0))</f>
        <v/>
      </c>
      <c r="L152" s="44">
        <f>IF($K152=1,MAX(1,N($F152)),IF($K152=-1,N($F152)+1,13))</f>
        <v/>
      </c>
      <c r="M152" s="44">
        <f>12</f>
        <v/>
      </c>
      <c r="N152" s="45">
        <f>MAX(0,MIN($M152,IncMonth-1)-$L152+1)+MAX(0,$M152-MAX($L152,IncMonth)+1)*(1+IncPct)</f>
        <v/>
      </c>
      <c r="O152" s="46">
        <f>IF($B152="",0,IFERROR(INDEX(Departments!$B$5:$B$54,MATCH($B152,Departments!$A$5:$A$54,0)),0))</f>
        <v/>
      </c>
      <c r="P152" s="44">
        <f>MAX(0,$M152-$L152+1)</f>
        <v/>
      </c>
      <c r="Q152" s="47">
        <f>$U152*$N152+$V152*$P152</f>
        <v/>
      </c>
      <c r="R152" s="47">
        <f>IF($K152=1,N($E152)*IF($J152=1,RecO,RecE),0)</f>
        <v/>
      </c>
      <c r="S152" s="47">
        <f>$K152*N($E152)*$Q152+$R152</f>
        <v/>
      </c>
      <c r="T152" s="44">
        <f>$K152*N($E152)</f>
        <v/>
      </c>
      <c r="U152" s="47">
        <f>N($G152)*(1+$O152+BonusMonths/12+IF($J152=1,0,EOSB))+N($H152)+(N($G152)+SI_Gross*N($H152))*IF($J152=1,SI_O,SI_E)</f>
        <v/>
      </c>
      <c r="V152" s="47">
        <f>(IF($J152=1,MedO,MedE+Ticket)+Training)/12</f>
        <v/>
      </c>
    </row>
    <row r="153">
      <c r="A153" s="12" t="n"/>
      <c r="B153" s="12" t="n"/>
      <c r="C153" s="12" t="n"/>
      <c r="D153" s="12" t="n"/>
      <c r="E153" s="12" t="n"/>
      <c r="F153" s="12" t="n"/>
      <c r="G153" s="43" t="n"/>
      <c r="H153" s="43" t="n"/>
      <c r="I153" s="12" t="n"/>
      <c r="J153" s="44">
        <f>IF($D153="Omani",1,0)</f>
        <v/>
      </c>
      <c r="K153" s="44">
        <f>IF($A153="Hire",1,IF($A153="Exit",-1,0))</f>
        <v/>
      </c>
      <c r="L153" s="44">
        <f>IF($K153=1,MAX(1,N($F153)),IF($K153=-1,N($F153)+1,13))</f>
        <v/>
      </c>
      <c r="M153" s="44">
        <f>12</f>
        <v/>
      </c>
      <c r="N153" s="45">
        <f>MAX(0,MIN($M153,IncMonth-1)-$L153+1)+MAX(0,$M153-MAX($L153,IncMonth)+1)*(1+IncPct)</f>
        <v/>
      </c>
      <c r="O153" s="46">
        <f>IF($B153="",0,IFERROR(INDEX(Departments!$B$5:$B$54,MATCH($B153,Departments!$A$5:$A$54,0)),0))</f>
        <v/>
      </c>
      <c r="P153" s="44">
        <f>MAX(0,$M153-$L153+1)</f>
        <v/>
      </c>
      <c r="Q153" s="47">
        <f>$U153*$N153+$V153*$P153</f>
        <v/>
      </c>
      <c r="R153" s="47">
        <f>IF($K153=1,N($E153)*IF($J153=1,RecO,RecE),0)</f>
        <v/>
      </c>
      <c r="S153" s="47">
        <f>$K153*N($E153)*$Q153+$R153</f>
        <v/>
      </c>
      <c r="T153" s="44">
        <f>$K153*N($E153)</f>
        <v/>
      </c>
      <c r="U153" s="47">
        <f>N($G153)*(1+$O153+BonusMonths/12+IF($J153=1,0,EOSB))+N($H153)+(N($G153)+SI_Gross*N($H153))*IF($J153=1,SI_O,SI_E)</f>
        <v/>
      </c>
      <c r="V153" s="47">
        <f>(IF($J153=1,MedO,MedE+Ticket)+Training)/12</f>
        <v/>
      </c>
    </row>
    <row r="154">
      <c r="A154" s="12" t="n"/>
      <c r="B154" s="12" t="n"/>
      <c r="C154" s="12" t="n"/>
      <c r="D154" s="12" t="n"/>
      <c r="E154" s="12" t="n"/>
      <c r="F154" s="12" t="n"/>
      <c r="G154" s="43" t="n"/>
      <c r="H154" s="43" t="n"/>
      <c r="I154" s="12" t="n"/>
      <c r="J154" s="44">
        <f>IF($D154="Omani",1,0)</f>
        <v/>
      </c>
      <c r="K154" s="44">
        <f>IF($A154="Hire",1,IF($A154="Exit",-1,0))</f>
        <v/>
      </c>
      <c r="L154" s="44">
        <f>IF($K154=1,MAX(1,N($F154)),IF($K154=-1,N($F154)+1,13))</f>
        <v/>
      </c>
      <c r="M154" s="44">
        <f>12</f>
        <v/>
      </c>
      <c r="N154" s="45">
        <f>MAX(0,MIN($M154,IncMonth-1)-$L154+1)+MAX(0,$M154-MAX($L154,IncMonth)+1)*(1+IncPct)</f>
        <v/>
      </c>
      <c r="O154" s="46">
        <f>IF($B154="",0,IFERROR(INDEX(Departments!$B$5:$B$54,MATCH($B154,Departments!$A$5:$A$54,0)),0))</f>
        <v/>
      </c>
      <c r="P154" s="44">
        <f>MAX(0,$M154-$L154+1)</f>
        <v/>
      </c>
      <c r="Q154" s="47">
        <f>$U154*$N154+$V154*$P154</f>
        <v/>
      </c>
      <c r="R154" s="47">
        <f>IF($K154=1,N($E154)*IF($J154=1,RecO,RecE),0)</f>
        <v/>
      </c>
      <c r="S154" s="47">
        <f>$K154*N($E154)*$Q154+$R154</f>
        <v/>
      </c>
      <c r="T154" s="44">
        <f>$K154*N($E154)</f>
        <v/>
      </c>
      <c r="U154" s="47">
        <f>N($G154)*(1+$O154+BonusMonths/12+IF($J154=1,0,EOSB))+N($H154)+(N($G154)+SI_Gross*N($H154))*IF($J154=1,SI_O,SI_E)</f>
        <v/>
      </c>
      <c r="V154" s="47">
        <f>(IF($J154=1,MedO,MedE+Ticket)+Training)/12</f>
        <v/>
      </c>
    </row>
    <row r="155">
      <c r="A155" s="12" t="n"/>
      <c r="B155" s="12" t="n"/>
      <c r="C155" s="12" t="n"/>
      <c r="D155" s="12" t="n"/>
      <c r="E155" s="12" t="n"/>
      <c r="F155" s="12" t="n"/>
      <c r="G155" s="43" t="n"/>
      <c r="H155" s="43" t="n"/>
      <c r="I155" s="12" t="n"/>
      <c r="J155" s="44">
        <f>IF($D155="Omani",1,0)</f>
        <v/>
      </c>
      <c r="K155" s="44">
        <f>IF($A155="Hire",1,IF($A155="Exit",-1,0))</f>
        <v/>
      </c>
      <c r="L155" s="44">
        <f>IF($K155=1,MAX(1,N($F155)),IF($K155=-1,N($F155)+1,13))</f>
        <v/>
      </c>
      <c r="M155" s="44">
        <f>12</f>
        <v/>
      </c>
      <c r="N155" s="45">
        <f>MAX(0,MIN($M155,IncMonth-1)-$L155+1)+MAX(0,$M155-MAX($L155,IncMonth)+1)*(1+IncPct)</f>
        <v/>
      </c>
      <c r="O155" s="46">
        <f>IF($B155="",0,IFERROR(INDEX(Departments!$B$5:$B$54,MATCH($B155,Departments!$A$5:$A$54,0)),0))</f>
        <v/>
      </c>
      <c r="P155" s="44">
        <f>MAX(0,$M155-$L155+1)</f>
        <v/>
      </c>
      <c r="Q155" s="47">
        <f>$U155*$N155+$V155*$P155</f>
        <v/>
      </c>
      <c r="R155" s="47">
        <f>IF($K155=1,N($E155)*IF($J155=1,RecO,RecE),0)</f>
        <v/>
      </c>
      <c r="S155" s="47">
        <f>$K155*N($E155)*$Q155+$R155</f>
        <v/>
      </c>
      <c r="T155" s="44">
        <f>$K155*N($E155)</f>
        <v/>
      </c>
      <c r="U155" s="47">
        <f>N($G155)*(1+$O155+BonusMonths/12+IF($J155=1,0,EOSB))+N($H155)+(N($G155)+SI_Gross*N($H155))*IF($J155=1,SI_O,SI_E)</f>
        <v/>
      </c>
      <c r="V155" s="47">
        <f>(IF($J155=1,MedO,MedE+Ticket)+Training)/12</f>
        <v/>
      </c>
    </row>
    <row r="156">
      <c r="A156" s="12" t="n"/>
      <c r="B156" s="12" t="n"/>
      <c r="C156" s="12" t="n"/>
      <c r="D156" s="12" t="n"/>
      <c r="E156" s="12" t="n"/>
      <c r="F156" s="12" t="n"/>
      <c r="G156" s="43" t="n"/>
      <c r="H156" s="43" t="n"/>
      <c r="I156" s="12" t="n"/>
      <c r="J156" s="44">
        <f>IF($D156="Omani",1,0)</f>
        <v/>
      </c>
      <c r="K156" s="44">
        <f>IF($A156="Hire",1,IF($A156="Exit",-1,0))</f>
        <v/>
      </c>
      <c r="L156" s="44">
        <f>IF($K156=1,MAX(1,N($F156)),IF($K156=-1,N($F156)+1,13))</f>
        <v/>
      </c>
      <c r="M156" s="44">
        <f>12</f>
        <v/>
      </c>
      <c r="N156" s="45">
        <f>MAX(0,MIN($M156,IncMonth-1)-$L156+1)+MAX(0,$M156-MAX($L156,IncMonth)+1)*(1+IncPct)</f>
        <v/>
      </c>
      <c r="O156" s="46">
        <f>IF($B156="",0,IFERROR(INDEX(Departments!$B$5:$B$54,MATCH($B156,Departments!$A$5:$A$54,0)),0))</f>
        <v/>
      </c>
      <c r="P156" s="44">
        <f>MAX(0,$M156-$L156+1)</f>
        <v/>
      </c>
      <c r="Q156" s="47">
        <f>$U156*$N156+$V156*$P156</f>
        <v/>
      </c>
      <c r="R156" s="47">
        <f>IF($K156=1,N($E156)*IF($J156=1,RecO,RecE),0)</f>
        <v/>
      </c>
      <c r="S156" s="47">
        <f>$K156*N($E156)*$Q156+$R156</f>
        <v/>
      </c>
      <c r="T156" s="44">
        <f>$K156*N($E156)</f>
        <v/>
      </c>
      <c r="U156" s="47">
        <f>N($G156)*(1+$O156+BonusMonths/12+IF($J156=1,0,EOSB))+N($H156)+(N($G156)+SI_Gross*N($H156))*IF($J156=1,SI_O,SI_E)</f>
        <v/>
      </c>
      <c r="V156" s="47">
        <f>(IF($J156=1,MedO,MedE+Ticket)+Training)/12</f>
        <v/>
      </c>
    </row>
    <row r="157">
      <c r="A157" s="12" t="n"/>
      <c r="B157" s="12" t="n"/>
      <c r="C157" s="12" t="n"/>
      <c r="D157" s="12" t="n"/>
      <c r="E157" s="12" t="n"/>
      <c r="F157" s="12" t="n"/>
      <c r="G157" s="43" t="n"/>
      <c r="H157" s="43" t="n"/>
      <c r="I157" s="12" t="n"/>
      <c r="J157" s="44">
        <f>IF($D157="Omani",1,0)</f>
        <v/>
      </c>
      <c r="K157" s="44">
        <f>IF($A157="Hire",1,IF($A157="Exit",-1,0))</f>
        <v/>
      </c>
      <c r="L157" s="44">
        <f>IF($K157=1,MAX(1,N($F157)),IF($K157=-1,N($F157)+1,13))</f>
        <v/>
      </c>
      <c r="M157" s="44">
        <f>12</f>
        <v/>
      </c>
      <c r="N157" s="45">
        <f>MAX(0,MIN($M157,IncMonth-1)-$L157+1)+MAX(0,$M157-MAX($L157,IncMonth)+1)*(1+IncPct)</f>
        <v/>
      </c>
      <c r="O157" s="46">
        <f>IF($B157="",0,IFERROR(INDEX(Departments!$B$5:$B$54,MATCH($B157,Departments!$A$5:$A$54,0)),0))</f>
        <v/>
      </c>
      <c r="P157" s="44">
        <f>MAX(0,$M157-$L157+1)</f>
        <v/>
      </c>
      <c r="Q157" s="47">
        <f>$U157*$N157+$V157*$P157</f>
        <v/>
      </c>
      <c r="R157" s="47">
        <f>IF($K157=1,N($E157)*IF($J157=1,RecO,RecE),0)</f>
        <v/>
      </c>
      <c r="S157" s="47">
        <f>$K157*N($E157)*$Q157+$R157</f>
        <v/>
      </c>
      <c r="T157" s="44">
        <f>$K157*N($E157)</f>
        <v/>
      </c>
      <c r="U157" s="47">
        <f>N($G157)*(1+$O157+BonusMonths/12+IF($J157=1,0,EOSB))+N($H157)+(N($G157)+SI_Gross*N($H157))*IF($J157=1,SI_O,SI_E)</f>
        <v/>
      </c>
      <c r="V157" s="47">
        <f>(IF($J157=1,MedO,MedE+Ticket)+Training)/12</f>
        <v/>
      </c>
    </row>
    <row r="158">
      <c r="A158" s="12" t="n"/>
      <c r="B158" s="12" t="n"/>
      <c r="C158" s="12" t="n"/>
      <c r="D158" s="12" t="n"/>
      <c r="E158" s="12" t="n"/>
      <c r="F158" s="12" t="n"/>
      <c r="G158" s="43" t="n"/>
      <c r="H158" s="43" t="n"/>
      <c r="I158" s="12" t="n"/>
      <c r="J158" s="44">
        <f>IF($D158="Omani",1,0)</f>
        <v/>
      </c>
      <c r="K158" s="44">
        <f>IF($A158="Hire",1,IF($A158="Exit",-1,0))</f>
        <v/>
      </c>
      <c r="L158" s="44">
        <f>IF($K158=1,MAX(1,N($F158)),IF($K158=-1,N($F158)+1,13))</f>
        <v/>
      </c>
      <c r="M158" s="44">
        <f>12</f>
        <v/>
      </c>
      <c r="N158" s="45">
        <f>MAX(0,MIN($M158,IncMonth-1)-$L158+1)+MAX(0,$M158-MAX($L158,IncMonth)+1)*(1+IncPct)</f>
        <v/>
      </c>
      <c r="O158" s="46">
        <f>IF($B158="",0,IFERROR(INDEX(Departments!$B$5:$B$54,MATCH($B158,Departments!$A$5:$A$54,0)),0))</f>
        <v/>
      </c>
      <c r="P158" s="44">
        <f>MAX(0,$M158-$L158+1)</f>
        <v/>
      </c>
      <c r="Q158" s="47">
        <f>$U158*$N158+$V158*$P158</f>
        <v/>
      </c>
      <c r="R158" s="47">
        <f>IF($K158=1,N($E158)*IF($J158=1,RecO,RecE),0)</f>
        <v/>
      </c>
      <c r="S158" s="47">
        <f>$K158*N($E158)*$Q158+$R158</f>
        <v/>
      </c>
      <c r="T158" s="44">
        <f>$K158*N($E158)</f>
        <v/>
      </c>
      <c r="U158" s="47">
        <f>N($G158)*(1+$O158+BonusMonths/12+IF($J158=1,0,EOSB))+N($H158)+(N($G158)+SI_Gross*N($H158))*IF($J158=1,SI_O,SI_E)</f>
        <v/>
      </c>
      <c r="V158" s="47">
        <f>(IF($J158=1,MedO,MedE+Ticket)+Training)/12</f>
        <v/>
      </c>
    </row>
    <row r="159">
      <c r="A159" s="12" t="n"/>
      <c r="B159" s="12" t="n"/>
      <c r="C159" s="12" t="n"/>
      <c r="D159" s="12" t="n"/>
      <c r="E159" s="12" t="n"/>
      <c r="F159" s="12" t="n"/>
      <c r="G159" s="43" t="n"/>
      <c r="H159" s="43" t="n"/>
      <c r="I159" s="12" t="n"/>
      <c r="J159" s="44">
        <f>IF($D159="Omani",1,0)</f>
        <v/>
      </c>
      <c r="K159" s="44">
        <f>IF($A159="Hire",1,IF($A159="Exit",-1,0))</f>
        <v/>
      </c>
      <c r="L159" s="44">
        <f>IF($K159=1,MAX(1,N($F159)),IF($K159=-1,N($F159)+1,13))</f>
        <v/>
      </c>
      <c r="M159" s="44">
        <f>12</f>
        <v/>
      </c>
      <c r="N159" s="45">
        <f>MAX(0,MIN($M159,IncMonth-1)-$L159+1)+MAX(0,$M159-MAX($L159,IncMonth)+1)*(1+IncPct)</f>
        <v/>
      </c>
      <c r="O159" s="46">
        <f>IF($B159="",0,IFERROR(INDEX(Departments!$B$5:$B$54,MATCH($B159,Departments!$A$5:$A$54,0)),0))</f>
        <v/>
      </c>
      <c r="P159" s="44">
        <f>MAX(0,$M159-$L159+1)</f>
        <v/>
      </c>
      <c r="Q159" s="47">
        <f>$U159*$N159+$V159*$P159</f>
        <v/>
      </c>
      <c r="R159" s="47">
        <f>IF($K159=1,N($E159)*IF($J159=1,RecO,RecE),0)</f>
        <v/>
      </c>
      <c r="S159" s="47">
        <f>$K159*N($E159)*$Q159+$R159</f>
        <v/>
      </c>
      <c r="T159" s="44">
        <f>$K159*N($E159)</f>
        <v/>
      </c>
      <c r="U159" s="47">
        <f>N($G159)*(1+$O159+BonusMonths/12+IF($J159=1,0,EOSB))+N($H159)+(N($G159)+SI_Gross*N($H159))*IF($J159=1,SI_O,SI_E)</f>
        <v/>
      </c>
      <c r="V159" s="47">
        <f>(IF($J159=1,MedO,MedE+Ticket)+Training)/12</f>
        <v/>
      </c>
    </row>
    <row r="160">
      <c r="A160" s="12" t="n"/>
      <c r="B160" s="12" t="n"/>
      <c r="C160" s="12" t="n"/>
      <c r="D160" s="12" t="n"/>
      <c r="E160" s="12" t="n"/>
      <c r="F160" s="12" t="n"/>
      <c r="G160" s="43" t="n"/>
      <c r="H160" s="43" t="n"/>
      <c r="I160" s="12" t="n"/>
      <c r="J160" s="44">
        <f>IF($D160="Omani",1,0)</f>
        <v/>
      </c>
      <c r="K160" s="44">
        <f>IF($A160="Hire",1,IF($A160="Exit",-1,0))</f>
        <v/>
      </c>
      <c r="L160" s="44">
        <f>IF($K160=1,MAX(1,N($F160)),IF($K160=-1,N($F160)+1,13))</f>
        <v/>
      </c>
      <c r="M160" s="44">
        <f>12</f>
        <v/>
      </c>
      <c r="N160" s="45">
        <f>MAX(0,MIN($M160,IncMonth-1)-$L160+1)+MAX(0,$M160-MAX($L160,IncMonth)+1)*(1+IncPct)</f>
        <v/>
      </c>
      <c r="O160" s="46">
        <f>IF($B160="",0,IFERROR(INDEX(Departments!$B$5:$B$54,MATCH($B160,Departments!$A$5:$A$54,0)),0))</f>
        <v/>
      </c>
      <c r="P160" s="44">
        <f>MAX(0,$M160-$L160+1)</f>
        <v/>
      </c>
      <c r="Q160" s="47">
        <f>$U160*$N160+$V160*$P160</f>
        <v/>
      </c>
      <c r="R160" s="47">
        <f>IF($K160=1,N($E160)*IF($J160=1,RecO,RecE),0)</f>
        <v/>
      </c>
      <c r="S160" s="47">
        <f>$K160*N($E160)*$Q160+$R160</f>
        <v/>
      </c>
      <c r="T160" s="44">
        <f>$K160*N($E160)</f>
        <v/>
      </c>
      <c r="U160" s="47">
        <f>N($G160)*(1+$O160+BonusMonths/12+IF($J160=1,0,EOSB))+N($H160)+(N($G160)+SI_Gross*N($H160))*IF($J160=1,SI_O,SI_E)</f>
        <v/>
      </c>
      <c r="V160" s="47">
        <f>(IF($J160=1,MedO,MedE+Ticket)+Training)/12</f>
        <v/>
      </c>
    </row>
    <row r="161">
      <c r="A161" s="12" t="n"/>
      <c r="B161" s="12" t="n"/>
      <c r="C161" s="12" t="n"/>
      <c r="D161" s="12" t="n"/>
      <c r="E161" s="12" t="n"/>
      <c r="F161" s="12" t="n"/>
      <c r="G161" s="43" t="n"/>
      <c r="H161" s="43" t="n"/>
      <c r="I161" s="12" t="n"/>
      <c r="J161" s="44">
        <f>IF($D161="Omani",1,0)</f>
        <v/>
      </c>
      <c r="K161" s="44">
        <f>IF($A161="Hire",1,IF($A161="Exit",-1,0))</f>
        <v/>
      </c>
      <c r="L161" s="44">
        <f>IF($K161=1,MAX(1,N($F161)),IF($K161=-1,N($F161)+1,13))</f>
        <v/>
      </c>
      <c r="M161" s="44">
        <f>12</f>
        <v/>
      </c>
      <c r="N161" s="45">
        <f>MAX(0,MIN($M161,IncMonth-1)-$L161+1)+MAX(0,$M161-MAX($L161,IncMonth)+1)*(1+IncPct)</f>
        <v/>
      </c>
      <c r="O161" s="46">
        <f>IF($B161="",0,IFERROR(INDEX(Departments!$B$5:$B$54,MATCH($B161,Departments!$A$5:$A$54,0)),0))</f>
        <v/>
      </c>
      <c r="P161" s="44">
        <f>MAX(0,$M161-$L161+1)</f>
        <v/>
      </c>
      <c r="Q161" s="47">
        <f>$U161*$N161+$V161*$P161</f>
        <v/>
      </c>
      <c r="R161" s="47">
        <f>IF($K161=1,N($E161)*IF($J161=1,RecO,RecE),0)</f>
        <v/>
      </c>
      <c r="S161" s="47">
        <f>$K161*N($E161)*$Q161+$R161</f>
        <v/>
      </c>
      <c r="T161" s="44">
        <f>$K161*N($E161)</f>
        <v/>
      </c>
      <c r="U161" s="47">
        <f>N($G161)*(1+$O161+BonusMonths/12+IF($J161=1,0,EOSB))+N($H161)+(N($G161)+SI_Gross*N($H161))*IF($J161=1,SI_O,SI_E)</f>
        <v/>
      </c>
      <c r="V161" s="47">
        <f>(IF($J161=1,MedO,MedE+Ticket)+Training)/12</f>
        <v/>
      </c>
    </row>
    <row r="162">
      <c r="A162" s="12" t="n"/>
      <c r="B162" s="12" t="n"/>
      <c r="C162" s="12" t="n"/>
      <c r="D162" s="12" t="n"/>
      <c r="E162" s="12" t="n"/>
      <c r="F162" s="12" t="n"/>
      <c r="G162" s="43" t="n"/>
      <c r="H162" s="43" t="n"/>
      <c r="I162" s="12" t="n"/>
      <c r="J162" s="44">
        <f>IF($D162="Omani",1,0)</f>
        <v/>
      </c>
      <c r="K162" s="44">
        <f>IF($A162="Hire",1,IF($A162="Exit",-1,0))</f>
        <v/>
      </c>
      <c r="L162" s="44">
        <f>IF($K162=1,MAX(1,N($F162)),IF($K162=-1,N($F162)+1,13))</f>
        <v/>
      </c>
      <c r="M162" s="44">
        <f>12</f>
        <v/>
      </c>
      <c r="N162" s="45">
        <f>MAX(0,MIN($M162,IncMonth-1)-$L162+1)+MAX(0,$M162-MAX($L162,IncMonth)+1)*(1+IncPct)</f>
        <v/>
      </c>
      <c r="O162" s="46">
        <f>IF($B162="",0,IFERROR(INDEX(Departments!$B$5:$B$54,MATCH($B162,Departments!$A$5:$A$54,0)),0))</f>
        <v/>
      </c>
      <c r="P162" s="44">
        <f>MAX(0,$M162-$L162+1)</f>
        <v/>
      </c>
      <c r="Q162" s="47">
        <f>$U162*$N162+$V162*$P162</f>
        <v/>
      </c>
      <c r="R162" s="47">
        <f>IF($K162=1,N($E162)*IF($J162=1,RecO,RecE),0)</f>
        <v/>
      </c>
      <c r="S162" s="47">
        <f>$K162*N($E162)*$Q162+$R162</f>
        <v/>
      </c>
      <c r="T162" s="44">
        <f>$K162*N($E162)</f>
        <v/>
      </c>
      <c r="U162" s="47">
        <f>N($G162)*(1+$O162+BonusMonths/12+IF($J162=1,0,EOSB))+N($H162)+(N($G162)+SI_Gross*N($H162))*IF($J162=1,SI_O,SI_E)</f>
        <v/>
      </c>
      <c r="V162" s="47">
        <f>(IF($J162=1,MedO,MedE+Ticket)+Training)/12</f>
        <v/>
      </c>
    </row>
    <row r="163">
      <c r="A163" s="12" t="n"/>
      <c r="B163" s="12" t="n"/>
      <c r="C163" s="12" t="n"/>
      <c r="D163" s="12" t="n"/>
      <c r="E163" s="12" t="n"/>
      <c r="F163" s="12" t="n"/>
      <c r="G163" s="43" t="n"/>
      <c r="H163" s="43" t="n"/>
      <c r="I163" s="12" t="n"/>
      <c r="J163" s="44">
        <f>IF($D163="Omani",1,0)</f>
        <v/>
      </c>
      <c r="K163" s="44">
        <f>IF($A163="Hire",1,IF($A163="Exit",-1,0))</f>
        <v/>
      </c>
      <c r="L163" s="44">
        <f>IF($K163=1,MAX(1,N($F163)),IF($K163=-1,N($F163)+1,13))</f>
        <v/>
      </c>
      <c r="M163" s="44">
        <f>12</f>
        <v/>
      </c>
      <c r="N163" s="45">
        <f>MAX(0,MIN($M163,IncMonth-1)-$L163+1)+MAX(0,$M163-MAX($L163,IncMonth)+1)*(1+IncPct)</f>
        <v/>
      </c>
      <c r="O163" s="46">
        <f>IF($B163="",0,IFERROR(INDEX(Departments!$B$5:$B$54,MATCH($B163,Departments!$A$5:$A$54,0)),0))</f>
        <v/>
      </c>
      <c r="P163" s="44">
        <f>MAX(0,$M163-$L163+1)</f>
        <v/>
      </c>
      <c r="Q163" s="47">
        <f>$U163*$N163+$V163*$P163</f>
        <v/>
      </c>
      <c r="R163" s="47">
        <f>IF($K163=1,N($E163)*IF($J163=1,RecO,RecE),0)</f>
        <v/>
      </c>
      <c r="S163" s="47">
        <f>$K163*N($E163)*$Q163+$R163</f>
        <v/>
      </c>
      <c r="T163" s="44">
        <f>$K163*N($E163)</f>
        <v/>
      </c>
      <c r="U163" s="47">
        <f>N($G163)*(1+$O163+BonusMonths/12+IF($J163=1,0,EOSB))+N($H163)+(N($G163)+SI_Gross*N($H163))*IF($J163=1,SI_O,SI_E)</f>
        <v/>
      </c>
      <c r="V163" s="47">
        <f>(IF($J163=1,MedO,MedE+Ticket)+Training)/12</f>
        <v/>
      </c>
    </row>
    <row r="164">
      <c r="A164" s="12" t="n"/>
      <c r="B164" s="12" t="n"/>
      <c r="C164" s="12" t="n"/>
      <c r="D164" s="12" t="n"/>
      <c r="E164" s="12" t="n"/>
      <c r="F164" s="12" t="n"/>
      <c r="G164" s="43" t="n"/>
      <c r="H164" s="43" t="n"/>
      <c r="I164" s="12" t="n"/>
      <c r="J164" s="44">
        <f>IF($D164="Omani",1,0)</f>
        <v/>
      </c>
      <c r="K164" s="44">
        <f>IF($A164="Hire",1,IF($A164="Exit",-1,0))</f>
        <v/>
      </c>
      <c r="L164" s="44">
        <f>IF($K164=1,MAX(1,N($F164)),IF($K164=-1,N($F164)+1,13))</f>
        <v/>
      </c>
      <c r="M164" s="44">
        <f>12</f>
        <v/>
      </c>
      <c r="N164" s="45">
        <f>MAX(0,MIN($M164,IncMonth-1)-$L164+1)+MAX(0,$M164-MAX($L164,IncMonth)+1)*(1+IncPct)</f>
        <v/>
      </c>
      <c r="O164" s="46">
        <f>IF($B164="",0,IFERROR(INDEX(Departments!$B$5:$B$54,MATCH($B164,Departments!$A$5:$A$54,0)),0))</f>
        <v/>
      </c>
      <c r="P164" s="44">
        <f>MAX(0,$M164-$L164+1)</f>
        <v/>
      </c>
      <c r="Q164" s="47">
        <f>$U164*$N164+$V164*$P164</f>
        <v/>
      </c>
      <c r="R164" s="47">
        <f>IF($K164=1,N($E164)*IF($J164=1,RecO,RecE),0)</f>
        <v/>
      </c>
      <c r="S164" s="47">
        <f>$K164*N($E164)*$Q164+$R164</f>
        <v/>
      </c>
      <c r="T164" s="44">
        <f>$K164*N($E164)</f>
        <v/>
      </c>
      <c r="U164" s="47">
        <f>N($G164)*(1+$O164+BonusMonths/12+IF($J164=1,0,EOSB))+N($H164)+(N($G164)+SI_Gross*N($H164))*IF($J164=1,SI_O,SI_E)</f>
        <v/>
      </c>
      <c r="V164" s="47">
        <f>(IF($J164=1,MedO,MedE+Ticket)+Training)/12</f>
        <v/>
      </c>
    </row>
    <row r="165">
      <c r="A165" s="12" t="n"/>
      <c r="B165" s="12" t="n"/>
      <c r="C165" s="12" t="n"/>
      <c r="D165" s="12" t="n"/>
      <c r="E165" s="12" t="n"/>
      <c r="F165" s="12" t="n"/>
      <c r="G165" s="43" t="n"/>
      <c r="H165" s="43" t="n"/>
      <c r="I165" s="12" t="n"/>
      <c r="J165" s="44">
        <f>IF($D165="Omani",1,0)</f>
        <v/>
      </c>
      <c r="K165" s="44">
        <f>IF($A165="Hire",1,IF($A165="Exit",-1,0))</f>
        <v/>
      </c>
      <c r="L165" s="44">
        <f>IF($K165=1,MAX(1,N($F165)),IF($K165=-1,N($F165)+1,13))</f>
        <v/>
      </c>
      <c r="M165" s="44">
        <f>12</f>
        <v/>
      </c>
      <c r="N165" s="45">
        <f>MAX(0,MIN($M165,IncMonth-1)-$L165+1)+MAX(0,$M165-MAX($L165,IncMonth)+1)*(1+IncPct)</f>
        <v/>
      </c>
      <c r="O165" s="46">
        <f>IF($B165="",0,IFERROR(INDEX(Departments!$B$5:$B$54,MATCH($B165,Departments!$A$5:$A$54,0)),0))</f>
        <v/>
      </c>
      <c r="P165" s="44">
        <f>MAX(0,$M165-$L165+1)</f>
        <v/>
      </c>
      <c r="Q165" s="47">
        <f>$U165*$N165+$V165*$P165</f>
        <v/>
      </c>
      <c r="R165" s="47">
        <f>IF($K165=1,N($E165)*IF($J165=1,RecO,RecE),0)</f>
        <v/>
      </c>
      <c r="S165" s="47">
        <f>$K165*N($E165)*$Q165+$R165</f>
        <v/>
      </c>
      <c r="T165" s="44">
        <f>$K165*N($E165)</f>
        <v/>
      </c>
      <c r="U165" s="47">
        <f>N($G165)*(1+$O165+BonusMonths/12+IF($J165=1,0,EOSB))+N($H165)+(N($G165)+SI_Gross*N($H165))*IF($J165=1,SI_O,SI_E)</f>
        <v/>
      </c>
      <c r="V165" s="47">
        <f>(IF($J165=1,MedO,MedE+Ticket)+Training)/12</f>
        <v/>
      </c>
    </row>
    <row r="166">
      <c r="A166" s="12" t="n"/>
      <c r="B166" s="12" t="n"/>
      <c r="C166" s="12" t="n"/>
      <c r="D166" s="12" t="n"/>
      <c r="E166" s="12" t="n"/>
      <c r="F166" s="12" t="n"/>
      <c r="G166" s="43" t="n"/>
      <c r="H166" s="43" t="n"/>
      <c r="I166" s="12" t="n"/>
      <c r="J166" s="44">
        <f>IF($D166="Omani",1,0)</f>
        <v/>
      </c>
      <c r="K166" s="44">
        <f>IF($A166="Hire",1,IF($A166="Exit",-1,0))</f>
        <v/>
      </c>
      <c r="L166" s="44">
        <f>IF($K166=1,MAX(1,N($F166)),IF($K166=-1,N($F166)+1,13))</f>
        <v/>
      </c>
      <c r="M166" s="44">
        <f>12</f>
        <v/>
      </c>
      <c r="N166" s="45">
        <f>MAX(0,MIN($M166,IncMonth-1)-$L166+1)+MAX(0,$M166-MAX($L166,IncMonth)+1)*(1+IncPct)</f>
        <v/>
      </c>
      <c r="O166" s="46">
        <f>IF($B166="",0,IFERROR(INDEX(Departments!$B$5:$B$54,MATCH($B166,Departments!$A$5:$A$54,0)),0))</f>
        <v/>
      </c>
      <c r="P166" s="44">
        <f>MAX(0,$M166-$L166+1)</f>
        <v/>
      </c>
      <c r="Q166" s="47">
        <f>$U166*$N166+$V166*$P166</f>
        <v/>
      </c>
      <c r="R166" s="47">
        <f>IF($K166=1,N($E166)*IF($J166=1,RecO,RecE),0)</f>
        <v/>
      </c>
      <c r="S166" s="47">
        <f>$K166*N($E166)*$Q166+$R166</f>
        <v/>
      </c>
      <c r="T166" s="44">
        <f>$K166*N($E166)</f>
        <v/>
      </c>
      <c r="U166" s="47">
        <f>N($G166)*(1+$O166+BonusMonths/12+IF($J166=1,0,EOSB))+N($H166)+(N($G166)+SI_Gross*N($H166))*IF($J166=1,SI_O,SI_E)</f>
        <v/>
      </c>
      <c r="V166" s="47">
        <f>(IF($J166=1,MedO,MedE+Ticket)+Training)/12</f>
        <v/>
      </c>
    </row>
    <row r="167">
      <c r="A167" s="12" t="n"/>
      <c r="B167" s="12" t="n"/>
      <c r="C167" s="12" t="n"/>
      <c r="D167" s="12" t="n"/>
      <c r="E167" s="12" t="n"/>
      <c r="F167" s="12" t="n"/>
      <c r="G167" s="43" t="n"/>
      <c r="H167" s="43" t="n"/>
      <c r="I167" s="12" t="n"/>
      <c r="J167" s="44">
        <f>IF($D167="Omani",1,0)</f>
        <v/>
      </c>
      <c r="K167" s="44">
        <f>IF($A167="Hire",1,IF($A167="Exit",-1,0))</f>
        <v/>
      </c>
      <c r="L167" s="44">
        <f>IF($K167=1,MAX(1,N($F167)),IF($K167=-1,N($F167)+1,13))</f>
        <v/>
      </c>
      <c r="M167" s="44">
        <f>12</f>
        <v/>
      </c>
      <c r="N167" s="45">
        <f>MAX(0,MIN($M167,IncMonth-1)-$L167+1)+MAX(0,$M167-MAX($L167,IncMonth)+1)*(1+IncPct)</f>
        <v/>
      </c>
      <c r="O167" s="46">
        <f>IF($B167="",0,IFERROR(INDEX(Departments!$B$5:$B$54,MATCH($B167,Departments!$A$5:$A$54,0)),0))</f>
        <v/>
      </c>
      <c r="P167" s="44">
        <f>MAX(0,$M167-$L167+1)</f>
        <v/>
      </c>
      <c r="Q167" s="47">
        <f>$U167*$N167+$V167*$P167</f>
        <v/>
      </c>
      <c r="R167" s="47">
        <f>IF($K167=1,N($E167)*IF($J167=1,RecO,RecE),0)</f>
        <v/>
      </c>
      <c r="S167" s="47">
        <f>$K167*N($E167)*$Q167+$R167</f>
        <v/>
      </c>
      <c r="T167" s="44">
        <f>$K167*N($E167)</f>
        <v/>
      </c>
      <c r="U167" s="47">
        <f>N($G167)*(1+$O167+BonusMonths/12+IF($J167=1,0,EOSB))+N($H167)+(N($G167)+SI_Gross*N($H167))*IF($J167=1,SI_O,SI_E)</f>
        <v/>
      </c>
      <c r="V167" s="47">
        <f>(IF($J167=1,MedO,MedE+Ticket)+Training)/12</f>
        <v/>
      </c>
    </row>
    <row r="168">
      <c r="A168" s="12" t="n"/>
      <c r="B168" s="12" t="n"/>
      <c r="C168" s="12" t="n"/>
      <c r="D168" s="12" t="n"/>
      <c r="E168" s="12" t="n"/>
      <c r="F168" s="12" t="n"/>
      <c r="G168" s="43" t="n"/>
      <c r="H168" s="43" t="n"/>
      <c r="I168" s="12" t="n"/>
      <c r="J168" s="44">
        <f>IF($D168="Omani",1,0)</f>
        <v/>
      </c>
      <c r="K168" s="44">
        <f>IF($A168="Hire",1,IF($A168="Exit",-1,0))</f>
        <v/>
      </c>
      <c r="L168" s="44">
        <f>IF($K168=1,MAX(1,N($F168)),IF($K168=-1,N($F168)+1,13))</f>
        <v/>
      </c>
      <c r="M168" s="44">
        <f>12</f>
        <v/>
      </c>
      <c r="N168" s="45">
        <f>MAX(0,MIN($M168,IncMonth-1)-$L168+1)+MAX(0,$M168-MAX($L168,IncMonth)+1)*(1+IncPct)</f>
        <v/>
      </c>
      <c r="O168" s="46">
        <f>IF($B168="",0,IFERROR(INDEX(Departments!$B$5:$B$54,MATCH($B168,Departments!$A$5:$A$54,0)),0))</f>
        <v/>
      </c>
      <c r="P168" s="44">
        <f>MAX(0,$M168-$L168+1)</f>
        <v/>
      </c>
      <c r="Q168" s="47">
        <f>$U168*$N168+$V168*$P168</f>
        <v/>
      </c>
      <c r="R168" s="47">
        <f>IF($K168=1,N($E168)*IF($J168=1,RecO,RecE),0)</f>
        <v/>
      </c>
      <c r="S168" s="47">
        <f>$K168*N($E168)*$Q168+$R168</f>
        <v/>
      </c>
      <c r="T168" s="44">
        <f>$K168*N($E168)</f>
        <v/>
      </c>
      <c r="U168" s="47">
        <f>N($G168)*(1+$O168+BonusMonths/12+IF($J168=1,0,EOSB))+N($H168)+(N($G168)+SI_Gross*N($H168))*IF($J168=1,SI_O,SI_E)</f>
        <v/>
      </c>
      <c r="V168" s="47">
        <f>(IF($J168=1,MedO,MedE+Ticket)+Training)/12</f>
        <v/>
      </c>
    </row>
    <row r="169">
      <c r="A169" s="12" t="n"/>
      <c r="B169" s="12" t="n"/>
      <c r="C169" s="12" t="n"/>
      <c r="D169" s="12" t="n"/>
      <c r="E169" s="12" t="n"/>
      <c r="F169" s="12" t="n"/>
      <c r="G169" s="43" t="n"/>
      <c r="H169" s="43" t="n"/>
      <c r="I169" s="12" t="n"/>
      <c r="J169" s="44">
        <f>IF($D169="Omani",1,0)</f>
        <v/>
      </c>
      <c r="K169" s="44">
        <f>IF($A169="Hire",1,IF($A169="Exit",-1,0))</f>
        <v/>
      </c>
      <c r="L169" s="44">
        <f>IF($K169=1,MAX(1,N($F169)),IF($K169=-1,N($F169)+1,13))</f>
        <v/>
      </c>
      <c r="M169" s="44">
        <f>12</f>
        <v/>
      </c>
      <c r="N169" s="45">
        <f>MAX(0,MIN($M169,IncMonth-1)-$L169+1)+MAX(0,$M169-MAX($L169,IncMonth)+1)*(1+IncPct)</f>
        <v/>
      </c>
      <c r="O169" s="46">
        <f>IF($B169="",0,IFERROR(INDEX(Departments!$B$5:$B$54,MATCH($B169,Departments!$A$5:$A$54,0)),0))</f>
        <v/>
      </c>
      <c r="P169" s="44">
        <f>MAX(0,$M169-$L169+1)</f>
        <v/>
      </c>
      <c r="Q169" s="47">
        <f>$U169*$N169+$V169*$P169</f>
        <v/>
      </c>
      <c r="R169" s="47">
        <f>IF($K169=1,N($E169)*IF($J169=1,RecO,RecE),0)</f>
        <v/>
      </c>
      <c r="S169" s="47">
        <f>$K169*N($E169)*$Q169+$R169</f>
        <v/>
      </c>
      <c r="T169" s="44">
        <f>$K169*N($E169)</f>
        <v/>
      </c>
      <c r="U169" s="47">
        <f>N($G169)*(1+$O169+BonusMonths/12+IF($J169=1,0,EOSB))+N($H169)+(N($G169)+SI_Gross*N($H169))*IF($J169=1,SI_O,SI_E)</f>
        <v/>
      </c>
      <c r="V169" s="47">
        <f>(IF($J169=1,MedO,MedE+Ticket)+Training)/12</f>
        <v/>
      </c>
    </row>
    <row r="170">
      <c r="A170" s="12" t="n"/>
      <c r="B170" s="12" t="n"/>
      <c r="C170" s="12" t="n"/>
      <c r="D170" s="12" t="n"/>
      <c r="E170" s="12" t="n"/>
      <c r="F170" s="12" t="n"/>
      <c r="G170" s="43" t="n"/>
      <c r="H170" s="43" t="n"/>
      <c r="I170" s="12" t="n"/>
      <c r="J170" s="44">
        <f>IF($D170="Omani",1,0)</f>
        <v/>
      </c>
      <c r="K170" s="44">
        <f>IF($A170="Hire",1,IF($A170="Exit",-1,0))</f>
        <v/>
      </c>
      <c r="L170" s="44">
        <f>IF($K170=1,MAX(1,N($F170)),IF($K170=-1,N($F170)+1,13))</f>
        <v/>
      </c>
      <c r="M170" s="44">
        <f>12</f>
        <v/>
      </c>
      <c r="N170" s="45">
        <f>MAX(0,MIN($M170,IncMonth-1)-$L170+1)+MAX(0,$M170-MAX($L170,IncMonth)+1)*(1+IncPct)</f>
        <v/>
      </c>
      <c r="O170" s="46">
        <f>IF($B170="",0,IFERROR(INDEX(Departments!$B$5:$B$54,MATCH($B170,Departments!$A$5:$A$54,0)),0))</f>
        <v/>
      </c>
      <c r="P170" s="44">
        <f>MAX(0,$M170-$L170+1)</f>
        <v/>
      </c>
      <c r="Q170" s="47">
        <f>$U170*$N170+$V170*$P170</f>
        <v/>
      </c>
      <c r="R170" s="47">
        <f>IF($K170=1,N($E170)*IF($J170=1,RecO,RecE),0)</f>
        <v/>
      </c>
      <c r="S170" s="47">
        <f>$K170*N($E170)*$Q170+$R170</f>
        <v/>
      </c>
      <c r="T170" s="44">
        <f>$K170*N($E170)</f>
        <v/>
      </c>
      <c r="U170" s="47">
        <f>N($G170)*(1+$O170+BonusMonths/12+IF($J170=1,0,EOSB))+N($H170)+(N($G170)+SI_Gross*N($H170))*IF($J170=1,SI_O,SI_E)</f>
        <v/>
      </c>
      <c r="V170" s="47">
        <f>(IF($J170=1,MedO,MedE+Ticket)+Training)/12</f>
        <v/>
      </c>
    </row>
    <row r="171">
      <c r="A171" s="12" t="n"/>
      <c r="B171" s="12" t="n"/>
      <c r="C171" s="12" t="n"/>
      <c r="D171" s="12" t="n"/>
      <c r="E171" s="12" t="n"/>
      <c r="F171" s="12" t="n"/>
      <c r="G171" s="43" t="n"/>
      <c r="H171" s="43" t="n"/>
      <c r="I171" s="12" t="n"/>
      <c r="J171" s="44">
        <f>IF($D171="Omani",1,0)</f>
        <v/>
      </c>
      <c r="K171" s="44">
        <f>IF($A171="Hire",1,IF($A171="Exit",-1,0))</f>
        <v/>
      </c>
      <c r="L171" s="44">
        <f>IF($K171=1,MAX(1,N($F171)),IF($K171=-1,N($F171)+1,13))</f>
        <v/>
      </c>
      <c r="M171" s="44">
        <f>12</f>
        <v/>
      </c>
      <c r="N171" s="45">
        <f>MAX(0,MIN($M171,IncMonth-1)-$L171+1)+MAX(0,$M171-MAX($L171,IncMonth)+1)*(1+IncPct)</f>
        <v/>
      </c>
      <c r="O171" s="46">
        <f>IF($B171="",0,IFERROR(INDEX(Departments!$B$5:$B$54,MATCH($B171,Departments!$A$5:$A$54,0)),0))</f>
        <v/>
      </c>
      <c r="P171" s="44">
        <f>MAX(0,$M171-$L171+1)</f>
        <v/>
      </c>
      <c r="Q171" s="47">
        <f>$U171*$N171+$V171*$P171</f>
        <v/>
      </c>
      <c r="R171" s="47">
        <f>IF($K171=1,N($E171)*IF($J171=1,RecO,RecE),0)</f>
        <v/>
      </c>
      <c r="S171" s="47">
        <f>$K171*N($E171)*$Q171+$R171</f>
        <v/>
      </c>
      <c r="T171" s="44">
        <f>$K171*N($E171)</f>
        <v/>
      </c>
      <c r="U171" s="47">
        <f>N($G171)*(1+$O171+BonusMonths/12+IF($J171=1,0,EOSB))+N($H171)+(N($G171)+SI_Gross*N($H171))*IF($J171=1,SI_O,SI_E)</f>
        <v/>
      </c>
      <c r="V171" s="47">
        <f>(IF($J171=1,MedO,MedE+Ticket)+Training)/12</f>
        <v/>
      </c>
    </row>
    <row r="172">
      <c r="A172" s="12" t="n"/>
      <c r="B172" s="12" t="n"/>
      <c r="C172" s="12" t="n"/>
      <c r="D172" s="12" t="n"/>
      <c r="E172" s="12" t="n"/>
      <c r="F172" s="12" t="n"/>
      <c r="G172" s="43" t="n"/>
      <c r="H172" s="43" t="n"/>
      <c r="I172" s="12" t="n"/>
      <c r="J172" s="44">
        <f>IF($D172="Omani",1,0)</f>
        <v/>
      </c>
      <c r="K172" s="44">
        <f>IF($A172="Hire",1,IF($A172="Exit",-1,0))</f>
        <v/>
      </c>
      <c r="L172" s="44">
        <f>IF($K172=1,MAX(1,N($F172)),IF($K172=-1,N($F172)+1,13))</f>
        <v/>
      </c>
      <c r="M172" s="44">
        <f>12</f>
        <v/>
      </c>
      <c r="N172" s="45">
        <f>MAX(0,MIN($M172,IncMonth-1)-$L172+1)+MAX(0,$M172-MAX($L172,IncMonth)+1)*(1+IncPct)</f>
        <v/>
      </c>
      <c r="O172" s="46">
        <f>IF($B172="",0,IFERROR(INDEX(Departments!$B$5:$B$54,MATCH($B172,Departments!$A$5:$A$54,0)),0))</f>
        <v/>
      </c>
      <c r="P172" s="44">
        <f>MAX(0,$M172-$L172+1)</f>
        <v/>
      </c>
      <c r="Q172" s="47">
        <f>$U172*$N172+$V172*$P172</f>
        <v/>
      </c>
      <c r="R172" s="47">
        <f>IF($K172=1,N($E172)*IF($J172=1,RecO,RecE),0)</f>
        <v/>
      </c>
      <c r="S172" s="47">
        <f>$K172*N($E172)*$Q172+$R172</f>
        <v/>
      </c>
      <c r="T172" s="44">
        <f>$K172*N($E172)</f>
        <v/>
      </c>
      <c r="U172" s="47">
        <f>N($G172)*(1+$O172+BonusMonths/12+IF($J172=1,0,EOSB))+N($H172)+(N($G172)+SI_Gross*N($H172))*IF($J172=1,SI_O,SI_E)</f>
        <v/>
      </c>
      <c r="V172" s="47">
        <f>(IF($J172=1,MedO,MedE+Ticket)+Training)/12</f>
        <v/>
      </c>
    </row>
    <row r="173">
      <c r="A173" s="12" t="n"/>
      <c r="B173" s="12" t="n"/>
      <c r="C173" s="12" t="n"/>
      <c r="D173" s="12" t="n"/>
      <c r="E173" s="12" t="n"/>
      <c r="F173" s="12" t="n"/>
      <c r="G173" s="43" t="n"/>
      <c r="H173" s="43" t="n"/>
      <c r="I173" s="12" t="n"/>
      <c r="J173" s="44">
        <f>IF($D173="Omani",1,0)</f>
        <v/>
      </c>
      <c r="K173" s="44">
        <f>IF($A173="Hire",1,IF($A173="Exit",-1,0))</f>
        <v/>
      </c>
      <c r="L173" s="44">
        <f>IF($K173=1,MAX(1,N($F173)),IF($K173=-1,N($F173)+1,13))</f>
        <v/>
      </c>
      <c r="M173" s="44">
        <f>12</f>
        <v/>
      </c>
      <c r="N173" s="45">
        <f>MAX(0,MIN($M173,IncMonth-1)-$L173+1)+MAX(0,$M173-MAX($L173,IncMonth)+1)*(1+IncPct)</f>
        <v/>
      </c>
      <c r="O173" s="46">
        <f>IF($B173="",0,IFERROR(INDEX(Departments!$B$5:$B$54,MATCH($B173,Departments!$A$5:$A$54,0)),0))</f>
        <v/>
      </c>
      <c r="P173" s="44">
        <f>MAX(0,$M173-$L173+1)</f>
        <v/>
      </c>
      <c r="Q173" s="47">
        <f>$U173*$N173+$V173*$P173</f>
        <v/>
      </c>
      <c r="R173" s="47">
        <f>IF($K173=1,N($E173)*IF($J173=1,RecO,RecE),0)</f>
        <v/>
      </c>
      <c r="S173" s="47">
        <f>$K173*N($E173)*$Q173+$R173</f>
        <v/>
      </c>
      <c r="T173" s="44">
        <f>$K173*N($E173)</f>
        <v/>
      </c>
      <c r="U173" s="47">
        <f>N($G173)*(1+$O173+BonusMonths/12+IF($J173=1,0,EOSB))+N($H173)+(N($G173)+SI_Gross*N($H173))*IF($J173=1,SI_O,SI_E)</f>
        <v/>
      </c>
      <c r="V173" s="47">
        <f>(IF($J173=1,MedO,MedE+Ticket)+Training)/12</f>
        <v/>
      </c>
    </row>
    <row r="174">
      <c r="A174" s="12" t="n"/>
      <c r="B174" s="12" t="n"/>
      <c r="C174" s="12" t="n"/>
      <c r="D174" s="12" t="n"/>
      <c r="E174" s="12" t="n"/>
      <c r="F174" s="12" t="n"/>
      <c r="G174" s="43" t="n"/>
      <c r="H174" s="43" t="n"/>
      <c r="I174" s="12" t="n"/>
      <c r="J174" s="44">
        <f>IF($D174="Omani",1,0)</f>
        <v/>
      </c>
      <c r="K174" s="44">
        <f>IF($A174="Hire",1,IF($A174="Exit",-1,0))</f>
        <v/>
      </c>
      <c r="L174" s="44">
        <f>IF($K174=1,MAX(1,N($F174)),IF($K174=-1,N($F174)+1,13))</f>
        <v/>
      </c>
      <c r="M174" s="44">
        <f>12</f>
        <v/>
      </c>
      <c r="N174" s="45">
        <f>MAX(0,MIN($M174,IncMonth-1)-$L174+1)+MAX(0,$M174-MAX($L174,IncMonth)+1)*(1+IncPct)</f>
        <v/>
      </c>
      <c r="O174" s="46">
        <f>IF($B174="",0,IFERROR(INDEX(Departments!$B$5:$B$54,MATCH($B174,Departments!$A$5:$A$54,0)),0))</f>
        <v/>
      </c>
      <c r="P174" s="44">
        <f>MAX(0,$M174-$L174+1)</f>
        <v/>
      </c>
      <c r="Q174" s="47">
        <f>$U174*$N174+$V174*$P174</f>
        <v/>
      </c>
      <c r="R174" s="47">
        <f>IF($K174=1,N($E174)*IF($J174=1,RecO,RecE),0)</f>
        <v/>
      </c>
      <c r="S174" s="47">
        <f>$K174*N($E174)*$Q174+$R174</f>
        <v/>
      </c>
      <c r="T174" s="44">
        <f>$K174*N($E174)</f>
        <v/>
      </c>
      <c r="U174" s="47">
        <f>N($G174)*(1+$O174+BonusMonths/12+IF($J174=1,0,EOSB))+N($H174)+(N($G174)+SI_Gross*N($H174))*IF($J174=1,SI_O,SI_E)</f>
        <v/>
      </c>
      <c r="V174" s="47">
        <f>(IF($J174=1,MedO,MedE+Ticket)+Training)/12</f>
        <v/>
      </c>
    </row>
    <row r="175">
      <c r="A175" s="12" t="n"/>
      <c r="B175" s="12" t="n"/>
      <c r="C175" s="12" t="n"/>
      <c r="D175" s="12" t="n"/>
      <c r="E175" s="12" t="n"/>
      <c r="F175" s="12" t="n"/>
      <c r="G175" s="43" t="n"/>
      <c r="H175" s="43" t="n"/>
      <c r="I175" s="12" t="n"/>
      <c r="J175" s="44">
        <f>IF($D175="Omani",1,0)</f>
        <v/>
      </c>
      <c r="K175" s="44">
        <f>IF($A175="Hire",1,IF($A175="Exit",-1,0))</f>
        <v/>
      </c>
      <c r="L175" s="44">
        <f>IF($K175=1,MAX(1,N($F175)),IF($K175=-1,N($F175)+1,13))</f>
        <v/>
      </c>
      <c r="M175" s="44">
        <f>12</f>
        <v/>
      </c>
      <c r="N175" s="45">
        <f>MAX(0,MIN($M175,IncMonth-1)-$L175+1)+MAX(0,$M175-MAX($L175,IncMonth)+1)*(1+IncPct)</f>
        <v/>
      </c>
      <c r="O175" s="46">
        <f>IF($B175="",0,IFERROR(INDEX(Departments!$B$5:$B$54,MATCH($B175,Departments!$A$5:$A$54,0)),0))</f>
        <v/>
      </c>
      <c r="P175" s="44">
        <f>MAX(0,$M175-$L175+1)</f>
        <v/>
      </c>
      <c r="Q175" s="47">
        <f>$U175*$N175+$V175*$P175</f>
        <v/>
      </c>
      <c r="R175" s="47">
        <f>IF($K175=1,N($E175)*IF($J175=1,RecO,RecE),0)</f>
        <v/>
      </c>
      <c r="S175" s="47">
        <f>$K175*N($E175)*$Q175+$R175</f>
        <v/>
      </c>
      <c r="T175" s="44">
        <f>$K175*N($E175)</f>
        <v/>
      </c>
      <c r="U175" s="47">
        <f>N($G175)*(1+$O175+BonusMonths/12+IF($J175=1,0,EOSB))+N($H175)+(N($G175)+SI_Gross*N($H175))*IF($J175=1,SI_O,SI_E)</f>
        <v/>
      </c>
      <c r="V175" s="47">
        <f>(IF($J175=1,MedO,MedE+Ticket)+Training)/12</f>
        <v/>
      </c>
    </row>
    <row r="176">
      <c r="A176" s="12" t="n"/>
      <c r="B176" s="12" t="n"/>
      <c r="C176" s="12" t="n"/>
      <c r="D176" s="12" t="n"/>
      <c r="E176" s="12" t="n"/>
      <c r="F176" s="12" t="n"/>
      <c r="G176" s="43" t="n"/>
      <c r="H176" s="43" t="n"/>
      <c r="I176" s="12" t="n"/>
      <c r="J176" s="44">
        <f>IF($D176="Omani",1,0)</f>
        <v/>
      </c>
      <c r="K176" s="44">
        <f>IF($A176="Hire",1,IF($A176="Exit",-1,0))</f>
        <v/>
      </c>
      <c r="L176" s="44">
        <f>IF($K176=1,MAX(1,N($F176)),IF($K176=-1,N($F176)+1,13))</f>
        <v/>
      </c>
      <c r="M176" s="44">
        <f>12</f>
        <v/>
      </c>
      <c r="N176" s="45">
        <f>MAX(0,MIN($M176,IncMonth-1)-$L176+1)+MAX(0,$M176-MAX($L176,IncMonth)+1)*(1+IncPct)</f>
        <v/>
      </c>
      <c r="O176" s="46">
        <f>IF($B176="",0,IFERROR(INDEX(Departments!$B$5:$B$54,MATCH($B176,Departments!$A$5:$A$54,0)),0))</f>
        <v/>
      </c>
      <c r="P176" s="44">
        <f>MAX(0,$M176-$L176+1)</f>
        <v/>
      </c>
      <c r="Q176" s="47">
        <f>$U176*$N176+$V176*$P176</f>
        <v/>
      </c>
      <c r="R176" s="47">
        <f>IF($K176=1,N($E176)*IF($J176=1,RecO,RecE),0)</f>
        <v/>
      </c>
      <c r="S176" s="47">
        <f>$K176*N($E176)*$Q176+$R176</f>
        <v/>
      </c>
      <c r="T176" s="44">
        <f>$K176*N($E176)</f>
        <v/>
      </c>
      <c r="U176" s="47">
        <f>N($G176)*(1+$O176+BonusMonths/12+IF($J176=1,0,EOSB))+N($H176)+(N($G176)+SI_Gross*N($H176))*IF($J176=1,SI_O,SI_E)</f>
        <v/>
      </c>
      <c r="V176" s="47">
        <f>(IF($J176=1,MedO,MedE+Ticket)+Training)/12</f>
        <v/>
      </c>
    </row>
    <row r="177">
      <c r="A177" s="12" t="n"/>
      <c r="B177" s="12" t="n"/>
      <c r="C177" s="12" t="n"/>
      <c r="D177" s="12" t="n"/>
      <c r="E177" s="12" t="n"/>
      <c r="F177" s="12" t="n"/>
      <c r="G177" s="43" t="n"/>
      <c r="H177" s="43" t="n"/>
      <c r="I177" s="12" t="n"/>
      <c r="J177" s="44">
        <f>IF($D177="Omani",1,0)</f>
        <v/>
      </c>
      <c r="K177" s="44">
        <f>IF($A177="Hire",1,IF($A177="Exit",-1,0))</f>
        <v/>
      </c>
      <c r="L177" s="44">
        <f>IF($K177=1,MAX(1,N($F177)),IF($K177=-1,N($F177)+1,13))</f>
        <v/>
      </c>
      <c r="M177" s="44">
        <f>12</f>
        <v/>
      </c>
      <c r="N177" s="45">
        <f>MAX(0,MIN($M177,IncMonth-1)-$L177+1)+MAX(0,$M177-MAX($L177,IncMonth)+1)*(1+IncPct)</f>
        <v/>
      </c>
      <c r="O177" s="46">
        <f>IF($B177="",0,IFERROR(INDEX(Departments!$B$5:$B$54,MATCH($B177,Departments!$A$5:$A$54,0)),0))</f>
        <v/>
      </c>
      <c r="P177" s="44">
        <f>MAX(0,$M177-$L177+1)</f>
        <v/>
      </c>
      <c r="Q177" s="47">
        <f>$U177*$N177+$V177*$P177</f>
        <v/>
      </c>
      <c r="R177" s="47">
        <f>IF($K177=1,N($E177)*IF($J177=1,RecO,RecE),0)</f>
        <v/>
      </c>
      <c r="S177" s="47">
        <f>$K177*N($E177)*$Q177+$R177</f>
        <v/>
      </c>
      <c r="T177" s="44">
        <f>$K177*N($E177)</f>
        <v/>
      </c>
      <c r="U177" s="47">
        <f>N($G177)*(1+$O177+BonusMonths/12+IF($J177=1,0,EOSB))+N($H177)+(N($G177)+SI_Gross*N($H177))*IF($J177=1,SI_O,SI_E)</f>
        <v/>
      </c>
      <c r="V177" s="47">
        <f>(IF($J177=1,MedO,MedE+Ticket)+Training)/12</f>
        <v/>
      </c>
    </row>
    <row r="178">
      <c r="A178" s="12" t="n"/>
      <c r="B178" s="12" t="n"/>
      <c r="C178" s="12" t="n"/>
      <c r="D178" s="12" t="n"/>
      <c r="E178" s="12" t="n"/>
      <c r="F178" s="12" t="n"/>
      <c r="G178" s="43" t="n"/>
      <c r="H178" s="43" t="n"/>
      <c r="I178" s="12" t="n"/>
      <c r="J178" s="44">
        <f>IF($D178="Omani",1,0)</f>
        <v/>
      </c>
      <c r="K178" s="44">
        <f>IF($A178="Hire",1,IF($A178="Exit",-1,0))</f>
        <v/>
      </c>
      <c r="L178" s="44">
        <f>IF($K178=1,MAX(1,N($F178)),IF($K178=-1,N($F178)+1,13))</f>
        <v/>
      </c>
      <c r="M178" s="44">
        <f>12</f>
        <v/>
      </c>
      <c r="N178" s="45">
        <f>MAX(0,MIN($M178,IncMonth-1)-$L178+1)+MAX(0,$M178-MAX($L178,IncMonth)+1)*(1+IncPct)</f>
        <v/>
      </c>
      <c r="O178" s="46">
        <f>IF($B178="",0,IFERROR(INDEX(Departments!$B$5:$B$54,MATCH($B178,Departments!$A$5:$A$54,0)),0))</f>
        <v/>
      </c>
      <c r="P178" s="44">
        <f>MAX(0,$M178-$L178+1)</f>
        <v/>
      </c>
      <c r="Q178" s="47">
        <f>$U178*$N178+$V178*$P178</f>
        <v/>
      </c>
      <c r="R178" s="47">
        <f>IF($K178=1,N($E178)*IF($J178=1,RecO,RecE),0)</f>
        <v/>
      </c>
      <c r="S178" s="47">
        <f>$K178*N($E178)*$Q178+$R178</f>
        <v/>
      </c>
      <c r="T178" s="44">
        <f>$K178*N($E178)</f>
        <v/>
      </c>
      <c r="U178" s="47">
        <f>N($G178)*(1+$O178+BonusMonths/12+IF($J178=1,0,EOSB))+N($H178)+(N($G178)+SI_Gross*N($H178))*IF($J178=1,SI_O,SI_E)</f>
        <v/>
      </c>
      <c r="V178" s="47">
        <f>(IF($J178=1,MedO,MedE+Ticket)+Training)/12</f>
        <v/>
      </c>
    </row>
    <row r="179">
      <c r="A179" s="12" t="n"/>
      <c r="B179" s="12" t="n"/>
      <c r="C179" s="12" t="n"/>
      <c r="D179" s="12" t="n"/>
      <c r="E179" s="12" t="n"/>
      <c r="F179" s="12" t="n"/>
      <c r="G179" s="43" t="n"/>
      <c r="H179" s="43" t="n"/>
      <c r="I179" s="12" t="n"/>
      <c r="J179" s="44">
        <f>IF($D179="Omani",1,0)</f>
        <v/>
      </c>
      <c r="K179" s="44">
        <f>IF($A179="Hire",1,IF($A179="Exit",-1,0))</f>
        <v/>
      </c>
      <c r="L179" s="44">
        <f>IF($K179=1,MAX(1,N($F179)),IF($K179=-1,N($F179)+1,13))</f>
        <v/>
      </c>
      <c r="M179" s="44">
        <f>12</f>
        <v/>
      </c>
      <c r="N179" s="45">
        <f>MAX(0,MIN($M179,IncMonth-1)-$L179+1)+MAX(0,$M179-MAX($L179,IncMonth)+1)*(1+IncPct)</f>
        <v/>
      </c>
      <c r="O179" s="46">
        <f>IF($B179="",0,IFERROR(INDEX(Departments!$B$5:$B$54,MATCH($B179,Departments!$A$5:$A$54,0)),0))</f>
        <v/>
      </c>
      <c r="P179" s="44">
        <f>MAX(0,$M179-$L179+1)</f>
        <v/>
      </c>
      <c r="Q179" s="47">
        <f>$U179*$N179+$V179*$P179</f>
        <v/>
      </c>
      <c r="R179" s="47">
        <f>IF($K179=1,N($E179)*IF($J179=1,RecO,RecE),0)</f>
        <v/>
      </c>
      <c r="S179" s="47">
        <f>$K179*N($E179)*$Q179+$R179</f>
        <v/>
      </c>
      <c r="T179" s="44">
        <f>$K179*N($E179)</f>
        <v/>
      </c>
      <c r="U179" s="47">
        <f>N($G179)*(1+$O179+BonusMonths/12+IF($J179=1,0,EOSB))+N($H179)+(N($G179)+SI_Gross*N($H179))*IF($J179=1,SI_O,SI_E)</f>
        <v/>
      </c>
      <c r="V179" s="47">
        <f>(IF($J179=1,MedO,MedE+Ticket)+Training)/12</f>
        <v/>
      </c>
    </row>
    <row r="180">
      <c r="A180" s="12" t="n"/>
      <c r="B180" s="12" t="n"/>
      <c r="C180" s="12" t="n"/>
      <c r="D180" s="12" t="n"/>
      <c r="E180" s="12" t="n"/>
      <c r="F180" s="12" t="n"/>
      <c r="G180" s="43" t="n"/>
      <c r="H180" s="43" t="n"/>
      <c r="I180" s="12" t="n"/>
      <c r="J180" s="44">
        <f>IF($D180="Omani",1,0)</f>
        <v/>
      </c>
      <c r="K180" s="44">
        <f>IF($A180="Hire",1,IF($A180="Exit",-1,0))</f>
        <v/>
      </c>
      <c r="L180" s="44">
        <f>IF($K180=1,MAX(1,N($F180)),IF($K180=-1,N($F180)+1,13))</f>
        <v/>
      </c>
      <c r="M180" s="44">
        <f>12</f>
        <v/>
      </c>
      <c r="N180" s="45">
        <f>MAX(0,MIN($M180,IncMonth-1)-$L180+1)+MAX(0,$M180-MAX($L180,IncMonth)+1)*(1+IncPct)</f>
        <v/>
      </c>
      <c r="O180" s="46">
        <f>IF($B180="",0,IFERROR(INDEX(Departments!$B$5:$B$54,MATCH($B180,Departments!$A$5:$A$54,0)),0))</f>
        <v/>
      </c>
      <c r="P180" s="44">
        <f>MAX(0,$M180-$L180+1)</f>
        <v/>
      </c>
      <c r="Q180" s="47">
        <f>$U180*$N180+$V180*$P180</f>
        <v/>
      </c>
      <c r="R180" s="47">
        <f>IF($K180=1,N($E180)*IF($J180=1,RecO,RecE),0)</f>
        <v/>
      </c>
      <c r="S180" s="47">
        <f>$K180*N($E180)*$Q180+$R180</f>
        <v/>
      </c>
      <c r="T180" s="44">
        <f>$K180*N($E180)</f>
        <v/>
      </c>
      <c r="U180" s="47">
        <f>N($G180)*(1+$O180+BonusMonths/12+IF($J180=1,0,EOSB))+N($H180)+(N($G180)+SI_Gross*N($H180))*IF($J180=1,SI_O,SI_E)</f>
        <v/>
      </c>
      <c r="V180" s="47">
        <f>(IF($J180=1,MedO,MedE+Ticket)+Training)/12</f>
        <v/>
      </c>
    </row>
    <row r="181">
      <c r="A181" s="12" t="n"/>
      <c r="B181" s="12" t="n"/>
      <c r="C181" s="12" t="n"/>
      <c r="D181" s="12" t="n"/>
      <c r="E181" s="12" t="n"/>
      <c r="F181" s="12" t="n"/>
      <c r="G181" s="43" t="n"/>
      <c r="H181" s="43" t="n"/>
      <c r="I181" s="12" t="n"/>
      <c r="J181" s="44">
        <f>IF($D181="Omani",1,0)</f>
        <v/>
      </c>
      <c r="K181" s="44">
        <f>IF($A181="Hire",1,IF($A181="Exit",-1,0))</f>
        <v/>
      </c>
      <c r="L181" s="44">
        <f>IF($K181=1,MAX(1,N($F181)),IF($K181=-1,N($F181)+1,13))</f>
        <v/>
      </c>
      <c r="M181" s="44">
        <f>12</f>
        <v/>
      </c>
      <c r="N181" s="45">
        <f>MAX(0,MIN($M181,IncMonth-1)-$L181+1)+MAX(0,$M181-MAX($L181,IncMonth)+1)*(1+IncPct)</f>
        <v/>
      </c>
      <c r="O181" s="46">
        <f>IF($B181="",0,IFERROR(INDEX(Departments!$B$5:$B$54,MATCH($B181,Departments!$A$5:$A$54,0)),0))</f>
        <v/>
      </c>
      <c r="P181" s="44">
        <f>MAX(0,$M181-$L181+1)</f>
        <v/>
      </c>
      <c r="Q181" s="47">
        <f>$U181*$N181+$V181*$P181</f>
        <v/>
      </c>
      <c r="R181" s="47">
        <f>IF($K181=1,N($E181)*IF($J181=1,RecO,RecE),0)</f>
        <v/>
      </c>
      <c r="S181" s="47">
        <f>$K181*N($E181)*$Q181+$R181</f>
        <v/>
      </c>
      <c r="T181" s="44">
        <f>$K181*N($E181)</f>
        <v/>
      </c>
      <c r="U181" s="47">
        <f>N($G181)*(1+$O181+BonusMonths/12+IF($J181=1,0,EOSB))+N($H181)+(N($G181)+SI_Gross*N($H181))*IF($J181=1,SI_O,SI_E)</f>
        <v/>
      </c>
      <c r="V181" s="47">
        <f>(IF($J181=1,MedO,MedE+Ticket)+Training)/12</f>
        <v/>
      </c>
    </row>
    <row r="182">
      <c r="A182" s="12" t="n"/>
      <c r="B182" s="12" t="n"/>
      <c r="C182" s="12" t="n"/>
      <c r="D182" s="12" t="n"/>
      <c r="E182" s="12" t="n"/>
      <c r="F182" s="12" t="n"/>
      <c r="G182" s="43" t="n"/>
      <c r="H182" s="43" t="n"/>
      <c r="I182" s="12" t="n"/>
      <c r="J182" s="44">
        <f>IF($D182="Omani",1,0)</f>
        <v/>
      </c>
      <c r="K182" s="44">
        <f>IF($A182="Hire",1,IF($A182="Exit",-1,0))</f>
        <v/>
      </c>
      <c r="L182" s="44">
        <f>IF($K182=1,MAX(1,N($F182)),IF($K182=-1,N($F182)+1,13))</f>
        <v/>
      </c>
      <c r="M182" s="44">
        <f>12</f>
        <v/>
      </c>
      <c r="N182" s="45">
        <f>MAX(0,MIN($M182,IncMonth-1)-$L182+1)+MAX(0,$M182-MAX($L182,IncMonth)+1)*(1+IncPct)</f>
        <v/>
      </c>
      <c r="O182" s="46">
        <f>IF($B182="",0,IFERROR(INDEX(Departments!$B$5:$B$54,MATCH($B182,Departments!$A$5:$A$54,0)),0))</f>
        <v/>
      </c>
      <c r="P182" s="44">
        <f>MAX(0,$M182-$L182+1)</f>
        <v/>
      </c>
      <c r="Q182" s="47">
        <f>$U182*$N182+$V182*$P182</f>
        <v/>
      </c>
      <c r="R182" s="47">
        <f>IF($K182=1,N($E182)*IF($J182=1,RecO,RecE),0)</f>
        <v/>
      </c>
      <c r="S182" s="47">
        <f>$K182*N($E182)*$Q182+$R182</f>
        <v/>
      </c>
      <c r="T182" s="44">
        <f>$K182*N($E182)</f>
        <v/>
      </c>
      <c r="U182" s="47">
        <f>N($G182)*(1+$O182+BonusMonths/12+IF($J182=1,0,EOSB))+N($H182)+(N($G182)+SI_Gross*N($H182))*IF($J182=1,SI_O,SI_E)</f>
        <v/>
      </c>
      <c r="V182" s="47">
        <f>(IF($J182=1,MedO,MedE+Ticket)+Training)/12</f>
        <v/>
      </c>
    </row>
    <row r="183">
      <c r="A183" s="12" t="n"/>
      <c r="B183" s="12" t="n"/>
      <c r="C183" s="12" t="n"/>
      <c r="D183" s="12" t="n"/>
      <c r="E183" s="12" t="n"/>
      <c r="F183" s="12" t="n"/>
      <c r="G183" s="43" t="n"/>
      <c r="H183" s="43" t="n"/>
      <c r="I183" s="12" t="n"/>
      <c r="J183" s="44">
        <f>IF($D183="Omani",1,0)</f>
        <v/>
      </c>
      <c r="K183" s="44">
        <f>IF($A183="Hire",1,IF($A183="Exit",-1,0))</f>
        <v/>
      </c>
      <c r="L183" s="44">
        <f>IF($K183=1,MAX(1,N($F183)),IF($K183=-1,N($F183)+1,13))</f>
        <v/>
      </c>
      <c r="M183" s="44">
        <f>12</f>
        <v/>
      </c>
      <c r="N183" s="45">
        <f>MAX(0,MIN($M183,IncMonth-1)-$L183+1)+MAX(0,$M183-MAX($L183,IncMonth)+1)*(1+IncPct)</f>
        <v/>
      </c>
      <c r="O183" s="46">
        <f>IF($B183="",0,IFERROR(INDEX(Departments!$B$5:$B$54,MATCH($B183,Departments!$A$5:$A$54,0)),0))</f>
        <v/>
      </c>
      <c r="P183" s="44">
        <f>MAX(0,$M183-$L183+1)</f>
        <v/>
      </c>
      <c r="Q183" s="47">
        <f>$U183*$N183+$V183*$P183</f>
        <v/>
      </c>
      <c r="R183" s="47">
        <f>IF($K183=1,N($E183)*IF($J183=1,RecO,RecE),0)</f>
        <v/>
      </c>
      <c r="S183" s="47">
        <f>$K183*N($E183)*$Q183+$R183</f>
        <v/>
      </c>
      <c r="T183" s="44">
        <f>$K183*N($E183)</f>
        <v/>
      </c>
      <c r="U183" s="47">
        <f>N($G183)*(1+$O183+BonusMonths/12+IF($J183=1,0,EOSB))+N($H183)+(N($G183)+SI_Gross*N($H183))*IF($J183=1,SI_O,SI_E)</f>
        <v/>
      </c>
      <c r="V183" s="47">
        <f>(IF($J183=1,MedO,MedE+Ticket)+Training)/12</f>
        <v/>
      </c>
    </row>
    <row r="184">
      <c r="A184" s="12" t="n"/>
      <c r="B184" s="12" t="n"/>
      <c r="C184" s="12" t="n"/>
      <c r="D184" s="12" t="n"/>
      <c r="E184" s="12" t="n"/>
      <c r="F184" s="12" t="n"/>
      <c r="G184" s="43" t="n"/>
      <c r="H184" s="43" t="n"/>
      <c r="I184" s="12" t="n"/>
      <c r="J184" s="44">
        <f>IF($D184="Omani",1,0)</f>
        <v/>
      </c>
      <c r="K184" s="44">
        <f>IF($A184="Hire",1,IF($A184="Exit",-1,0))</f>
        <v/>
      </c>
      <c r="L184" s="44">
        <f>IF($K184=1,MAX(1,N($F184)),IF($K184=-1,N($F184)+1,13))</f>
        <v/>
      </c>
      <c r="M184" s="44">
        <f>12</f>
        <v/>
      </c>
      <c r="N184" s="45">
        <f>MAX(0,MIN($M184,IncMonth-1)-$L184+1)+MAX(0,$M184-MAX($L184,IncMonth)+1)*(1+IncPct)</f>
        <v/>
      </c>
      <c r="O184" s="46">
        <f>IF($B184="",0,IFERROR(INDEX(Departments!$B$5:$B$54,MATCH($B184,Departments!$A$5:$A$54,0)),0))</f>
        <v/>
      </c>
      <c r="P184" s="44">
        <f>MAX(0,$M184-$L184+1)</f>
        <v/>
      </c>
      <c r="Q184" s="47">
        <f>$U184*$N184+$V184*$P184</f>
        <v/>
      </c>
      <c r="R184" s="47">
        <f>IF($K184=1,N($E184)*IF($J184=1,RecO,RecE),0)</f>
        <v/>
      </c>
      <c r="S184" s="47">
        <f>$K184*N($E184)*$Q184+$R184</f>
        <v/>
      </c>
      <c r="T184" s="44">
        <f>$K184*N($E184)</f>
        <v/>
      </c>
      <c r="U184" s="47">
        <f>N($G184)*(1+$O184+BonusMonths/12+IF($J184=1,0,EOSB))+N($H184)+(N($G184)+SI_Gross*N($H184))*IF($J184=1,SI_O,SI_E)</f>
        <v/>
      </c>
      <c r="V184" s="47">
        <f>(IF($J184=1,MedO,MedE+Ticket)+Training)/12</f>
        <v/>
      </c>
    </row>
    <row r="185">
      <c r="A185" s="12" t="n"/>
      <c r="B185" s="12" t="n"/>
      <c r="C185" s="12" t="n"/>
      <c r="D185" s="12" t="n"/>
      <c r="E185" s="12" t="n"/>
      <c r="F185" s="12" t="n"/>
      <c r="G185" s="43" t="n"/>
      <c r="H185" s="43" t="n"/>
      <c r="I185" s="12" t="n"/>
      <c r="J185" s="44">
        <f>IF($D185="Omani",1,0)</f>
        <v/>
      </c>
      <c r="K185" s="44">
        <f>IF($A185="Hire",1,IF($A185="Exit",-1,0))</f>
        <v/>
      </c>
      <c r="L185" s="44">
        <f>IF($K185=1,MAX(1,N($F185)),IF($K185=-1,N($F185)+1,13))</f>
        <v/>
      </c>
      <c r="M185" s="44">
        <f>12</f>
        <v/>
      </c>
      <c r="N185" s="45">
        <f>MAX(0,MIN($M185,IncMonth-1)-$L185+1)+MAX(0,$M185-MAX($L185,IncMonth)+1)*(1+IncPct)</f>
        <v/>
      </c>
      <c r="O185" s="46">
        <f>IF($B185="",0,IFERROR(INDEX(Departments!$B$5:$B$54,MATCH($B185,Departments!$A$5:$A$54,0)),0))</f>
        <v/>
      </c>
      <c r="P185" s="44">
        <f>MAX(0,$M185-$L185+1)</f>
        <v/>
      </c>
      <c r="Q185" s="47">
        <f>$U185*$N185+$V185*$P185</f>
        <v/>
      </c>
      <c r="R185" s="47">
        <f>IF($K185=1,N($E185)*IF($J185=1,RecO,RecE),0)</f>
        <v/>
      </c>
      <c r="S185" s="47">
        <f>$K185*N($E185)*$Q185+$R185</f>
        <v/>
      </c>
      <c r="T185" s="44">
        <f>$K185*N($E185)</f>
        <v/>
      </c>
      <c r="U185" s="47">
        <f>N($G185)*(1+$O185+BonusMonths/12+IF($J185=1,0,EOSB))+N($H185)+(N($G185)+SI_Gross*N($H185))*IF($J185=1,SI_O,SI_E)</f>
        <v/>
      </c>
      <c r="V185" s="47">
        <f>(IF($J185=1,MedO,MedE+Ticket)+Training)/12</f>
        <v/>
      </c>
    </row>
    <row r="186">
      <c r="A186" s="12" t="n"/>
      <c r="B186" s="12" t="n"/>
      <c r="C186" s="12" t="n"/>
      <c r="D186" s="12" t="n"/>
      <c r="E186" s="12" t="n"/>
      <c r="F186" s="12" t="n"/>
      <c r="G186" s="43" t="n"/>
      <c r="H186" s="43" t="n"/>
      <c r="I186" s="12" t="n"/>
      <c r="J186" s="44">
        <f>IF($D186="Omani",1,0)</f>
        <v/>
      </c>
      <c r="K186" s="44">
        <f>IF($A186="Hire",1,IF($A186="Exit",-1,0))</f>
        <v/>
      </c>
      <c r="L186" s="44">
        <f>IF($K186=1,MAX(1,N($F186)),IF($K186=-1,N($F186)+1,13))</f>
        <v/>
      </c>
      <c r="M186" s="44">
        <f>12</f>
        <v/>
      </c>
      <c r="N186" s="45">
        <f>MAX(0,MIN($M186,IncMonth-1)-$L186+1)+MAX(0,$M186-MAX($L186,IncMonth)+1)*(1+IncPct)</f>
        <v/>
      </c>
      <c r="O186" s="46">
        <f>IF($B186="",0,IFERROR(INDEX(Departments!$B$5:$B$54,MATCH($B186,Departments!$A$5:$A$54,0)),0))</f>
        <v/>
      </c>
      <c r="P186" s="44">
        <f>MAX(0,$M186-$L186+1)</f>
        <v/>
      </c>
      <c r="Q186" s="47">
        <f>$U186*$N186+$V186*$P186</f>
        <v/>
      </c>
      <c r="R186" s="47">
        <f>IF($K186=1,N($E186)*IF($J186=1,RecO,RecE),0)</f>
        <v/>
      </c>
      <c r="S186" s="47">
        <f>$K186*N($E186)*$Q186+$R186</f>
        <v/>
      </c>
      <c r="T186" s="44">
        <f>$K186*N($E186)</f>
        <v/>
      </c>
      <c r="U186" s="47">
        <f>N($G186)*(1+$O186+BonusMonths/12+IF($J186=1,0,EOSB))+N($H186)+(N($G186)+SI_Gross*N($H186))*IF($J186=1,SI_O,SI_E)</f>
        <v/>
      </c>
      <c r="V186" s="47">
        <f>(IF($J186=1,MedO,MedE+Ticket)+Training)/12</f>
        <v/>
      </c>
    </row>
    <row r="187">
      <c r="A187" s="12" t="n"/>
      <c r="B187" s="12" t="n"/>
      <c r="C187" s="12" t="n"/>
      <c r="D187" s="12" t="n"/>
      <c r="E187" s="12" t="n"/>
      <c r="F187" s="12" t="n"/>
      <c r="G187" s="43" t="n"/>
      <c r="H187" s="43" t="n"/>
      <c r="I187" s="12" t="n"/>
      <c r="J187" s="44">
        <f>IF($D187="Omani",1,0)</f>
        <v/>
      </c>
      <c r="K187" s="44">
        <f>IF($A187="Hire",1,IF($A187="Exit",-1,0))</f>
        <v/>
      </c>
      <c r="L187" s="44">
        <f>IF($K187=1,MAX(1,N($F187)),IF($K187=-1,N($F187)+1,13))</f>
        <v/>
      </c>
      <c r="M187" s="44">
        <f>12</f>
        <v/>
      </c>
      <c r="N187" s="45">
        <f>MAX(0,MIN($M187,IncMonth-1)-$L187+1)+MAX(0,$M187-MAX($L187,IncMonth)+1)*(1+IncPct)</f>
        <v/>
      </c>
      <c r="O187" s="46">
        <f>IF($B187="",0,IFERROR(INDEX(Departments!$B$5:$B$54,MATCH($B187,Departments!$A$5:$A$54,0)),0))</f>
        <v/>
      </c>
      <c r="P187" s="44">
        <f>MAX(0,$M187-$L187+1)</f>
        <v/>
      </c>
      <c r="Q187" s="47">
        <f>$U187*$N187+$V187*$P187</f>
        <v/>
      </c>
      <c r="R187" s="47">
        <f>IF($K187=1,N($E187)*IF($J187=1,RecO,RecE),0)</f>
        <v/>
      </c>
      <c r="S187" s="47">
        <f>$K187*N($E187)*$Q187+$R187</f>
        <v/>
      </c>
      <c r="T187" s="44">
        <f>$K187*N($E187)</f>
        <v/>
      </c>
      <c r="U187" s="47">
        <f>N($G187)*(1+$O187+BonusMonths/12+IF($J187=1,0,EOSB))+N($H187)+(N($G187)+SI_Gross*N($H187))*IF($J187=1,SI_O,SI_E)</f>
        <v/>
      </c>
      <c r="V187" s="47">
        <f>(IF($J187=1,MedO,MedE+Ticket)+Training)/12</f>
        <v/>
      </c>
    </row>
    <row r="188">
      <c r="A188" s="12" t="n"/>
      <c r="B188" s="12" t="n"/>
      <c r="C188" s="12" t="n"/>
      <c r="D188" s="12" t="n"/>
      <c r="E188" s="12" t="n"/>
      <c r="F188" s="12" t="n"/>
      <c r="G188" s="43" t="n"/>
      <c r="H188" s="43" t="n"/>
      <c r="I188" s="12" t="n"/>
      <c r="J188" s="44">
        <f>IF($D188="Omani",1,0)</f>
        <v/>
      </c>
      <c r="K188" s="44">
        <f>IF($A188="Hire",1,IF($A188="Exit",-1,0))</f>
        <v/>
      </c>
      <c r="L188" s="44">
        <f>IF($K188=1,MAX(1,N($F188)),IF($K188=-1,N($F188)+1,13))</f>
        <v/>
      </c>
      <c r="M188" s="44">
        <f>12</f>
        <v/>
      </c>
      <c r="N188" s="45">
        <f>MAX(0,MIN($M188,IncMonth-1)-$L188+1)+MAX(0,$M188-MAX($L188,IncMonth)+1)*(1+IncPct)</f>
        <v/>
      </c>
      <c r="O188" s="46">
        <f>IF($B188="",0,IFERROR(INDEX(Departments!$B$5:$B$54,MATCH($B188,Departments!$A$5:$A$54,0)),0))</f>
        <v/>
      </c>
      <c r="P188" s="44">
        <f>MAX(0,$M188-$L188+1)</f>
        <v/>
      </c>
      <c r="Q188" s="47">
        <f>$U188*$N188+$V188*$P188</f>
        <v/>
      </c>
      <c r="R188" s="47">
        <f>IF($K188=1,N($E188)*IF($J188=1,RecO,RecE),0)</f>
        <v/>
      </c>
      <c r="S188" s="47">
        <f>$K188*N($E188)*$Q188+$R188</f>
        <v/>
      </c>
      <c r="T188" s="44">
        <f>$K188*N($E188)</f>
        <v/>
      </c>
      <c r="U188" s="47">
        <f>N($G188)*(1+$O188+BonusMonths/12+IF($J188=1,0,EOSB))+N($H188)+(N($G188)+SI_Gross*N($H188))*IF($J188=1,SI_O,SI_E)</f>
        <v/>
      </c>
      <c r="V188" s="47">
        <f>(IF($J188=1,MedO,MedE+Ticket)+Training)/12</f>
        <v/>
      </c>
    </row>
    <row r="189">
      <c r="A189" s="12" t="n"/>
      <c r="B189" s="12" t="n"/>
      <c r="C189" s="12" t="n"/>
      <c r="D189" s="12" t="n"/>
      <c r="E189" s="12" t="n"/>
      <c r="F189" s="12" t="n"/>
      <c r="G189" s="43" t="n"/>
      <c r="H189" s="43" t="n"/>
      <c r="I189" s="12" t="n"/>
      <c r="J189" s="44">
        <f>IF($D189="Omani",1,0)</f>
        <v/>
      </c>
      <c r="K189" s="44">
        <f>IF($A189="Hire",1,IF($A189="Exit",-1,0))</f>
        <v/>
      </c>
      <c r="L189" s="44">
        <f>IF($K189=1,MAX(1,N($F189)),IF($K189=-1,N($F189)+1,13))</f>
        <v/>
      </c>
      <c r="M189" s="44">
        <f>12</f>
        <v/>
      </c>
      <c r="N189" s="45">
        <f>MAX(0,MIN($M189,IncMonth-1)-$L189+1)+MAX(0,$M189-MAX($L189,IncMonth)+1)*(1+IncPct)</f>
        <v/>
      </c>
      <c r="O189" s="46">
        <f>IF($B189="",0,IFERROR(INDEX(Departments!$B$5:$B$54,MATCH($B189,Departments!$A$5:$A$54,0)),0))</f>
        <v/>
      </c>
      <c r="P189" s="44">
        <f>MAX(0,$M189-$L189+1)</f>
        <v/>
      </c>
      <c r="Q189" s="47">
        <f>$U189*$N189+$V189*$P189</f>
        <v/>
      </c>
      <c r="R189" s="47">
        <f>IF($K189=1,N($E189)*IF($J189=1,RecO,RecE),0)</f>
        <v/>
      </c>
      <c r="S189" s="47">
        <f>$K189*N($E189)*$Q189+$R189</f>
        <v/>
      </c>
      <c r="T189" s="44">
        <f>$K189*N($E189)</f>
        <v/>
      </c>
      <c r="U189" s="47">
        <f>N($G189)*(1+$O189+BonusMonths/12+IF($J189=1,0,EOSB))+N($H189)+(N($G189)+SI_Gross*N($H189))*IF($J189=1,SI_O,SI_E)</f>
        <v/>
      </c>
      <c r="V189" s="47">
        <f>(IF($J189=1,MedO,MedE+Ticket)+Training)/12</f>
        <v/>
      </c>
    </row>
    <row r="190">
      <c r="A190" s="12" t="n"/>
      <c r="B190" s="12" t="n"/>
      <c r="C190" s="12" t="n"/>
      <c r="D190" s="12" t="n"/>
      <c r="E190" s="12" t="n"/>
      <c r="F190" s="12" t="n"/>
      <c r="G190" s="43" t="n"/>
      <c r="H190" s="43" t="n"/>
      <c r="I190" s="12" t="n"/>
      <c r="J190" s="44">
        <f>IF($D190="Omani",1,0)</f>
        <v/>
      </c>
      <c r="K190" s="44">
        <f>IF($A190="Hire",1,IF($A190="Exit",-1,0))</f>
        <v/>
      </c>
      <c r="L190" s="44">
        <f>IF($K190=1,MAX(1,N($F190)),IF($K190=-1,N($F190)+1,13))</f>
        <v/>
      </c>
      <c r="M190" s="44">
        <f>12</f>
        <v/>
      </c>
      <c r="N190" s="45">
        <f>MAX(0,MIN($M190,IncMonth-1)-$L190+1)+MAX(0,$M190-MAX($L190,IncMonth)+1)*(1+IncPct)</f>
        <v/>
      </c>
      <c r="O190" s="46">
        <f>IF($B190="",0,IFERROR(INDEX(Departments!$B$5:$B$54,MATCH($B190,Departments!$A$5:$A$54,0)),0))</f>
        <v/>
      </c>
      <c r="P190" s="44">
        <f>MAX(0,$M190-$L190+1)</f>
        <v/>
      </c>
      <c r="Q190" s="47">
        <f>$U190*$N190+$V190*$P190</f>
        <v/>
      </c>
      <c r="R190" s="47">
        <f>IF($K190=1,N($E190)*IF($J190=1,RecO,RecE),0)</f>
        <v/>
      </c>
      <c r="S190" s="47">
        <f>$K190*N($E190)*$Q190+$R190</f>
        <v/>
      </c>
      <c r="T190" s="44">
        <f>$K190*N($E190)</f>
        <v/>
      </c>
      <c r="U190" s="47">
        <f>N($G190)*(1+$O190+BonusMonths/12+IF($J190=1,0,EOSB))+N($H190)+(N($G190)+SI_Gross*N($H190))*IF($J190=1,SI_O,SI_E)</f>
        <v/>
      </c>
      <c r="V190" s="47">
        <f>(IF($J190=1,MedO,MedE+Ticket)+Training)/12</f>
        <v/>
      </c>
    </row>
    <row r="191">
      <c r="A191" s="12" t="n"/>
      <c r="B191" s="12" t="n"/>
      <c r="C191" s="12" t="n"/>
      <c r="D191" s="12" t="n"/>
      <c r="E191" s="12" t="n"/>
      <c r="F191" s="12" t="n"/>
      <c r="G191" s="43" t="n"/>
      <c r="H191" s="43" t="n"/>
      <c r="I191" s="12" t="n"/>
      <c r="J191" s="44">
        <f>IF($D191="Omani",1,0)</f>
        <v/>
      </c>
      <c r="K191" s="44">
        <f>IF($A191="Hire",1,IF($A191="Exit",-1,0))</f>
        <v/>
      </c>
      <c r="L191" s="44">
        <f>IF($K191=1,MAX(1,N($F191)),IF($K191=-1,N($F191)+1,13))</f>
        <v/>
      </c>
      <c r="M191" s="44">
        <f>12</f>
        <v/>
      </c>
      <c r="N191" s="45">
        <f>MAX(0,MIN($M191,IncMonth-1)-$L191+1)+MAX(0,$M191-MAX($L191,IncMonth)+1)*(1+IncPct)</f>
        <v/>
      </c>
      <c r="O191" s="46">
        <f>IF($B191="",0,IFERROR(INDEX(Departments!$B$5:$B$54,MATCH($B191,Departments!$A$5:$A$54,0)),0))</f>
        <v/>
      </c>
      <c r="P191" s="44">
        <f>MAX(0,$M191-$L191+1)</f>
        <v/>
      </c>
      <c r="Q191" s="47">
        <f>$U191*$N191+$V191*$P191</f>
        <v/>
      </c>
      <c r="R191" s="47">
        <f>IF($K191=1,N($E191)*IF($J191=1,RecO,RecE),0)</f>
        <v/>
      </c>
      <c r="S191" s="47">
        <f>$K191*N($E191)*$Q191+$R191</f>
        <v/>
      </c>
      <c r="T191" s="44">
        <f>$K191*N($E191)</f>
        <v/>
      </c>
      <c r="U191" s="47">
        <f>N($G191)*(1+$O191+BonusMonths/12+IF($J191=1,0,EOSB))+N($H191)+(N($G191)+SI_Gross*N($H191))*IF($J191=1,SI_O,SI_E)</f>
        <v/>
      </c>
      <c r="V191" s="47">
        <f>(IF($J191=1,MedO,MedE+Ticket)+Training)/12</f>
        <v/>
      </c>
    </row>
    <row r="192">
      <c r="A192" s="12" t="n"/>
      <c r="B192" s="12" t="n"/>
      <c r="C192" s="12" t="n"/>
      <c r="D192" s="12" t="n"/>
      <c r="E192" s="12" t="n"/>
      <c r="F192" s="12" t="n"/>
      <c r="G192" s="43" t="n"/>
      <c r="H192" s="43" t="n"/>
      <c r="I192" s="12" t="n"/>
      <c r="J192" s="44">
        <f>IF($D192="Omani",1,0)</f>
        <v/>
      </c>
      <c r="K192" s="44">
        <f>IF($A192="Hire",1,IF($A192="Exit",-1,0))</f>
        <v/>
      </c>
      <c r="L192" s="44">
        <f>IF($K192=1,MAX(1,N($F192)),IF($K192=-1,N($F192)+1,13))</f>
        <v/>
      </c>
      <c r="M192" s="44">
        <f>12</f>
        <v/>
      </c>
      <c r="N192" s="45">
        <f>MAX(0,MIN($M192,IncMonth-1)-$L192+1)+MAX(0,$M192-MAX($L192,IncMonth)+1)*(1+IncPct)</f>
        <v/>
      </c>
      <c r="O192" s="46">
        <f>IF($B192="",0,IFERROR(INDEX(Departments!$B$5:$B$54,MATCH($B192,Departments!$A$5:$A$54,0)),0))</f>
        <v/>
      </c>
      <c r="P192" s="44">
        <f>MAX(0,$M192-$L192+1)</f>
        <v/>
      </c>
      <c r="Q192" s="47">
        <f>$U192*$N192+$V192*$P192</f>
        <v/>
      </c>
      <c r="R192" s="47">
        <f>IF($K192=1,N($E192)*IF($J192=1,RecO,RecE),0)</f>
        <v/>
      </c>
      <c r="S192" s="47">
        <f>$K192*N($E192)*$Q192+$R192</f>
        <v/>
      </c>
      <c r="T192" s="44">
        <f>$K192*N($E192)</f>
        <v/>
      </c>
      <c r="U192" s="47">
        <f>N($G192)*(1+$O192+BonusMonths/12+IF($J192=1,0,EOSB))+N($H192)+(N($G192)+SI_Gross*N($H192))*IF($J192=1,SI_O,SI_E)</f>
        <v/>
      </c>
      <c r="V192" s="47">
        <f>(IF($J192=1,MedO,MedE+Ticket)+Training)/12</f>
        <v/>
      </c>
    </row>
    <row r="193">
      <c r="A193" s="12" t="n"/>
      <c r="B193" s="12" t="n"/>
      <c r="C193" s="12" t="n"/>
      <c r="D193" s="12" t="n"/>
      <c r="E193" s="12" t="n"/>
      <c r="F193" s="12" t="n"/>
      <c r="G193" s="43" t="n"/>
      <c r="H193" s="43" t="n"/>
      <c r="I193" s="12" t="n"/>
      <c r="J193" s="44">
        <f>IF($D193="Omani",1,0)</f>
        <v/>
      </c>
      <c r="K193" s="44">
        <f>IF($A193="Hire",1,IF($A193="Exit",-1,0))</f>
        <v/>
      </c>
      <c r="L193" s="44">
        <f>IF($K193=1,MAX(1,N($F193)),IF($K193=-1,N($F193)+1,13))</f>
        <v/>
      </c>
      <c r="M193" s="44">
        <f>12</f>
        <v/>
      </c>
      <c r="N193" s="45">
        <f>MAX(0,MIN($M193,IncMonth-1)-$L193+1)+MAX(0,$M193-MAX($L193,IncMonth)+1)*(1+IncPct)</f>
        <v/>
      </c>
      <c r="O193" s="46">
        <f>IF($B193="",0,IFERROR(INDEX(Departments!$B$5:$B$54,MATCH($B193,Departments!$A$5:$A$54,0)),0))</f>
        <v/>
      </c>
      <c r="P193" s="44">
        <f>MAX(0,$M193-$L193+1)</f>
        <v/>
      </c>
      <c r="Q193" s="47">
        <f>$U193*$N193+$V193*$P193</f>
        <v/>
      </c>
      <c r="R193" s="47">
        <f>IF($K193=1,N($E193)*IF($J193=1,RecO,RecE),0)</f>
        <v/>
      </c>
      <c r="S193" s="47">
        <f>$K193*N($E193)*$Q193+$R193</f>
        <v/>
      </c>
      <c r="T193" s="44">
        <f>$K193*N($E193)</f>
        <v/>
      </c>
      <c r="U193" s="47">
        <f>N($G193)*(1+$O193+BonusMonths/12+IF($J193=1,0,EOSB))+N($H193)+(N($G193)+SI_Gross*N($H193))*IF($J193=1,SI_O,SI_E)</f>
        <v/>
      </c>
      <c r="V193" s="47">
        <f>(IF($J193=1,MedO,MedE+Ticket)+Training)/12</f>
        <v/>
      </c>
    </row>
    <row r="194">
      <c r="A194" s="12" t="n"/>
      <c r="B194" s="12" t="n"/>
      <c r="C194" s="12" t="n"/>
      <c r="D194" s="12" t="n"/>
      <c r="E194" s="12" t="n"/>
      <c r="F194" s="12" t="n"/>
      <c r="G194" s="43" t="n"/>
      <c r="H194" s="43" t="n"/>
      <c r="I194" s="12" t="n"/>
      <c r="J194" s="44">
        <f>IF($D194="Omani",1,0)</f>
        <v/>
      </c>
      <c r="K194" s="44">
        <f>IF($A194="Hire",1,IF($A194="Exit",-1,0))</f>
        <v/>
      </c>
      <c r="L194" s="44">
        <f>IF($K194=1,MAX(1,N($F194)),IF($K194=-1,N($F194)+1,13))</f>
        <v/>
      </c>
      <c r="M194" s="44">
        <f>12</f>
        <v/>
      </c>
      <c r="N194" s="45">
        <f>MAX(0,MIN($M194,IncMonth-1)-$L194+1)+MAX(0,$M194-MAX($L194,IncMonth)+1)*(1+IncPct)</f>
        <v/>
      </c>
      <c r="O194" s="46">
        <f>IF($B194="",0,IFERROR(INDEX(Departments!$B$5:$B$54,MATCH($B194,Departments!$A$5:$A$54,0)),0))</f>
        <v/>
      </c>
      <c r="P194" s="44">
        <f>MAX(0,$M194-$L194+1)</f>
        <v/>
      </c>
      <c r="Q194" s="47">
        <f>$U194*$N194+$V194*$P194</f>
        <v/>
      </c>
      <c r="R194" s="47">
        <f>IF($K194=1,N($E194)*IF($J194=1,RecO,RecE),0)</f>
        <v/>
      </c>
      <c r="S194" s="47">
        <f>$K194*N($E194)*$Q194+$R194</f>
        <v/>
      </c>
      <c r="T194" s="44">
        <f>$K194*N($E194)</f>
        <v/>
      </c>
      <c r="U194" s="47">
        <f>N($G194)*(1+$O194+BonusMonths/12+IF($J194=1,0,EOSB))+N($H194)+(N($G194)+SI_Gross*N($H194))*IF($J194=1,SI_O,SI_E)</f>
        <v/>
      </c>
      <c r="V194" s="47">
        <f>(IF($J194=1,MedO,MedE+Ticket)+Training)/12</f>
        <v/>
      </c>
    </row>
    <row r="195">
      <c r="A195" s="12" t="n"/>
      <c r="B195" s="12" t="n"/>
      <c r="C195" s="12" t="n"/>
      <c r="D195" s="12" t="n"/>
      <c r="E195" s="12" t="n"/>
      <c r="F195" s="12" t="n"/>
      <c r="G195" s="43" t="n"/>
      <c r="H195" s="43" t="n"/>
      <c r="I195" s="12" t="n"/>
      <c r="J195" s="44">
        <f>IF($D195="Omani",1,0)</f>
        <v/>
      </c>
      <c r="K195" s="44">
        <f>IF($A195="Hire",1,IF($A195="Exit",-1,0))</f>
        <v/>
      </c>
      <c r="L195" s="44">
        <f>IF($K195=1,MAX(1,N($F195)),IF($K195=-1,N($F195)+1,13))</f>
        <v/>
      </c>
      <c r="M195" s="44">
        <f>12</f>
        <v/>
      </c>
      <c r="N195" s="45">
        <f>MAX(0,MIN($M195,IncMonth-1)-$L195+1)+MAX(0,$M195-MAX($L195,IncMonth)+1)*(1+IncPct)</f>
        <v/>
      </c>
      <c r="O195" s="46">
        <f>IF($B195="",0,IFERROR(INDEX(Departments!$B$5:$B$54,MATCH($B195,Departments!$A$5:$A$54,0)),0))</f>
        <v/>
      </c>
      <c r="P195" s="44">
        <f>MAX(0,$M195-$L195+1)</f>
        <v/>
      </c>
      <c r="Q195" s="47">
        <f>$U195*$N195+$V195*$P195</f>
        <v/>
      </c>
      <c r="R195" s="47">
        <f>IF($K195=1,N($E195)*IF($J195=1,RecO,RecE),0)</f>
        <v/>
      </c>
      <c r="S195" s="47">
        <f>$K195*N($E195)*$Q195+$R195</f>
        <v/>
      </c>
      <c r="T195" s="44">
        <f>$K195*N($E195)</f>
        <v/>
      </c>
      <c r="U195" s="47">
        <f>N($G195)*(1+$O195+BonusMonths/12+IF($J195=1,0,EOSB))+N($H195)+(N($G195)+SI_Gross*N($H195))*IF($J195=1,SI_O,SI_E)</f>
        <v/>
      </c>
      <c r="V195" s="47">
        <f>(IF($J195=1,MedO,MedE+Ticket)+Training)/12</f>
        <v/>
      </c>
    </row>
    <row r="196">
      <c r="A196" s="12" t="n"/>
      <c r="B196" s="12" t="n"/>
      <c r="C196" s="12" t="n"/>
      <c r="D196" s="12" t="n"/>
      <c r="E196" s="12" t="n"/>
      <c r="F196" s="12" t="n"/>
      <c r="G196" s="43" t="n"/>
      <c r="H196" s="43" t="n"/>
      <c r="I196" s="12" t="n"/>
      <c r="J196" s="44">
        <f>IF($D196="Omani",1,0)</f>
        <v/>
      </c>
      <c r="K196" s="44">
        <f>IF($A196="Hire",1,IF($A196="Exit",-1,0))</f>
        <v/>
      </c>
      <c r="L196" s="44">
        <f>IF($K196=1,MAX(1,N($F196)),IF($K196=-1,N($F196)+1,13))</f>
        <v/>
      </c>
      <c r="M196" s="44">
        <f>12</f>
        <v/>
      </c>
      <c r="N196" s="45">
        <f>MAX(0,MIN($M196,IncMonth-1)-$L196+1)+MAX(0,$M196-MAX($L196,IncMonth)+1)*(1+IncPct)</f>
        <v/>
      </c>
      <c r="O196" s="46">
        <f>IF($B196="",0,IFERROR(INDEX(Departments!$B$5:$B$54,MATCH($B196,Departments!$A$5:$A$54,0)),0))</f>
        <v/>
      </c>
      <c r="P196" s="44">
        <f>MAX(0,$M196-$L196+1)</f>
        <v/>
      </c>
      <c r="Q196" s="47">
        <f>$U196*$N196+$V196*$P196</f>
        <v/>
      </c>
      <c r="R196" s="47">
        <f>IF($K196=1,N($E196)*IF($J196=1,RecO,RecE),0)</f>
        <v/>
      </c>
      <c r="S196" s="47">
        <f>$K196*N($E196)*$Q196+$R196</f>
        <v/>
      </c>
      <c r="T196" s="44">
        <f>$K196*N($E196)</f>
        <v/>
      </c>
      <c r="U196" s="47">
        <f>N($G196)*(1+$O196+BonusMonths/12+IF($J196=1,0,EOSB))+N($H196)+(N($G196)+SI_Gross*N($H196))*IF($J196=1,SI_O,SI_E)</f>
        <v/>
      </c>
      <c r="V196" s="47">
        <f>(IF($J196=1,MedO,MedE+Ticket)+Training)/12</f>
        <v/>
      </c>
    </row>
    <row r="197">
      <c r="A197" s="12" t="n"/>
      <c r="B197" s="12" t="n"/>
      <c r="C197" s="12" t="n"/>
      <c r="D197" s="12" t="n"/>
      <c r="E197" s="12" t="n"/>
      <c r="F197" s="12" t="n"/>
      <c r="G197" s="43" t="n"/>
      <c r="H197" s="43" t="n"/>
      <c r="I197" s="12" t="n"/>
      <c r="J197" s="44">
        <f>IF($D197="Omani",1,0)</f>
        <v/>
      </c>
      <c r="K197" s="44">
        <f>IF($A197="Hire",1,IF($A197="Exit",-1,0))</f>
        <v/>
      </c>
      <c r="L197" s="44">
        <f>IF($K197=1,MAX(1,N($F197)),IF($K197=-1,N($F197)+1,13))</f>
        <v/>
      </c>
      <c r="M197" s="44">
        <f>12</f>
        <v/>
      </c>
      <c r="N197" s="45">
        <f>MAX(0,MIN($M197,IncMonth-1)-$L197+1)+MAX(0,$M197-MAX($L197,IncMonth)+1)*(1+IncPct)</f>
        <v/>
      </c>
      <c r="O197" s="46">
        <f>IF($B197="",0,IFERROR(INDEX(Departments!$B$5:$B$54,MATCH($B197,Departments!$A$5:$A$54,0)),0))</f>
        <v/>
      </c>
      <c r="P197" s="44">
        <f>MAX(0,$M197-$L197+1)</f>
        <v/>
      </c>
      <c r="Q197" s="47">
        <f>$U197*$N197+$V197*$P197</f>
        <v/>
      </c>
      <c r="R197" s="47">
        <f>IF($K197=1,N($E197)*IF($J197=1,RecO,RecE),0)</f>
        <v/>
      </c>
      <c r="S197" s="47">
        <f>$K197*N($E197)*$Q197+$R197</f>
        <v/>
      </c>
      <c r="T197" s="44">
        <f>$K197*N($E197)</f>
        <v/>
      </c>
      <c r="U197" s="47">
        <f>N($G197)*(1+$O197+BonusMonths/12+IF($J197=1,0,EOSB))+N($H197)+(N($G197)+SI_Gross*N($H197))*IF($J197=1,SI_O,SI_E)</f>
        <v/>
      </c>
      <c r="V197" s="47">
        <f>(IF($J197=1,MedO,MedE+Ticket)+Training)/12</f>
        <v/>
      </c>
    </row>
    <row r="198">
      <c r="A198" s="12" t="n"/>
      <c r="B198" s="12" t="n"/>
      <c r="C198" s="12" t="n"/>
      <c r="D198" s="12" t="n"/>
      <c r="E198" s="12" t="n"/>
      <c r="F198" s="12" t="n"/>
      <c r="G198" s="43" t="n"/>
      <c r="H198" s="43" t="n"/>
      <c r="I198" s="12" t="n"/>
      <c r="J198" s="44">
        <f>IF($D198="Omani",1,0)</f>
        <v/>
      </c>
      <c r="K198" s="44">
        <f>IF($A198="Hire",1,IF($A198="Exit",-1,0))</f>
        <v/>
      </c>
      <c r="L198" s="44">
        <f>IF($K198=1,MAX(1,N($F198)),IF($K198=-1,N($F198)+1,13))</f>
        <v/>
      </c>
      <c r="M198" s="44">
        <f>12</f>
        <v/>
      </c>
      <c r="N198" s="45">
        <f>MAX(0,MIN($M198,IncMonth-1)-$L198+1)+MAX(0,$M198-MAX($L198,IncMonth)+1)*(1+IncPct)</f>
        <v/>
      </c>
      <c r="O198" s="46">
        <f>IF($B198="",0,IFERROR(INDEX(Departments!$B$5:$B$54,MATCH($B198,Departments!$A$5:$A$54,0)),0))</f>
        <v/>
      </c>
      <c r="P198" s="44">
        <f>MAX(0,$M198-$L198+1)</f>
        <v/>
      </c>
      <c r="Q198" s="47">
        <f>$U198*$N198+$V198*$P198</f>
        <v/>
      </c>
      <c r="R198" s="47">
        <f>IF($K198=1,N($E198)*IF($J198=1,RecO,RecE),0)</f>
        <v/>
      </c>
      <c r="S198" s="47">
        <f>$K198*N($E198)*$Q198+$R198</f>
        <v/>
      </c>
      <c r="T198" s="44">
        <f>$K198*N($E198)</f>
        <v/>
      </c>
      <c r="U198" s="47">
        <f>N($G198)*(1+$O198+BonusMonths/12+IF($J198=1,0,EOSB))+N($H198)+(N($G198)+SI_Gross*N($H198))*IF($J198=1,SI_O,SI_E)</f>
        <v/>
      </c>
      <c r="V198" s="47">
        <f>(IF($J198=1,MedO,MedE+Ticket)+Training)/12</f>
        <v/>
      </c>
    </row>
    <row r="199">
      <c r="A199" s="12" t="n"/>
      <c r="B199" s="12" t="n"/>
      <c r="C199" s="12" t="n"/>
      <c r="D199" s="12" t="n"/>
      <c r="E199" s="12" t="n"/>
      <c r="F199" s="12" t="n"/>
      <c r="G199" s="43" t="n"/>
      <c r="H199" s="43" t="n"/>
      <c r="I199" s="12" t="n"/>
      <c r="J199" s="44">
        <f>IF($D199="Omani",1,0)</f>
        <v/>
      </c>
      <c r="K199" s="44">
        <f>IF($A199="Hire",1,IF($A199="Exit",-1,0))</f>
        <v/>
      </c>
      <c r="L199" s="44">
        <f>IF($K199=1,MAX(1,N($F199)),IF($K199=-1,N($F199)+1,13))</f>
        <v/>
      </c>
      <c r="M199" s="44">
        <f>12</f>
        <v/>
      </c>
      <c r="N199" s="45">
        <f>MAX(0,MIN($M199,IncMonth-1)-$L199+1)+MAX(0,$M199-MAX($L199,IncMonth)+1)*(1+IncPct)</f>
        <v/>
      </c>
      <c r="O199" s="46">
        <f>IF($B199="",0,IFERROR(INDEX(Departments!$B$5:$B$54,MATCH($B199,Departments!$A$5:$A$54,0)),0))</f>
        <v/>
      </c>
      <c r="P199" s="44">
        <f>MAX(0,$M199-$L199+1)</f>
        <v/>
      </c>
      <c r="Q199" s="47">
        <f>$U199*$N199+$V199*$P199</f>
        <v/>
      </c>
      <c r="R199" s="47">
        <f>IF($K199=1,N($E199)*IF($J199=1,RecO,RecE),0)</f>
        <v/>
      </c>
      <c r="S199" s="47">
        <f>$K199*N($E199)*$Q199+$R199</f>
        <v/>
      </c>
      <c r="T199" s="44">
        <f>$K199*N($E199)</f>
        <v/>
      </c>
      <c r="U199" s="47">
        <f>N($G199)*(1+$O199+BonusMonths/12+IF($J199=1,0,EOSB))+N($H199)+(N($G199)+SI_Gross*N($H199))*IF($J199=1,SI_O,SI_E)</f>
        <v/>
      </c>
      <c r="V199" s="47">
        <f>(IF($J199=1,MedO,MedE+Ticket)+Training)/12</f>
        <v/>
      </c>
    </row>
    <row r="200">
      <c r="A200" s="12" t="n"/>
      <c r="B200" s="12" t="n"/>
      <c r="C200" s="12" t="n"/>
      <c r="D200" s="12" t="n"/>
      <c r="E200" s="12" t="n"/>
      <c r="F200" s="12" t="n"/>
      <c r="G200" s="43" t="n"/>
      <c r="H200" s="43" t="n"/>
      <c r="I200" s="12" t="n"/>
      <c r="J200" s="44">
        <f>IF($D200="Omani",1,0)</f>
        <v/>
      </c>
      <c r="K200" s="44">
        <f>IF($A200="Hire",1,IF($A200="Exit",-1,0))</f>
        <v/>
      </c>
      <c r="L200" s="44">
        <f>IF($K200=1,MAX(1,N($F200)),IF($K200=-1,N($F200)+1,13))</f>
        <v/>
      </c>
      <c r="M200" s="44">
        <f>12</f>
        <v/>
      </c>
      <c r="N200" s="45">
        <f>MAX(0,MIN($M200,IncMonth-1)-$L200+1)+MAX(0,$M200-MAX($L200,IncMonth)+1)*(1+IncPct)</f>
        <v/>
      </c>
      <c r="O200" s="46">
        <f>IF($B200="",0,IFERROR(INDEX(Departments!$B$5:$B$54,MATCH($B200,Departments!$A$5:$A$54,0)),0))</f>
        <v/>
      </c>
      <c r="P200" s="44">
        <f>MAX(0,$M200-$L200+1)</f>
        <v/>
      </c>
      <c r="Q200" s="47">
        <f>$U200*$N200+$V200*$P200</f>
        <v/>
      </c>
      <c r="R200" s="47">
        <f>IF($K200=1,N($E200)*IF($J200=1,RecO,RecE),0)</f>
        <v/>
      </c>
      <c r="S200" s="47">
        <f>$K200*N($E200)*$Q200+$R200</f>
        <v/>
      </c>
      <c r="T200" s="44">
        <f>$K200*N($E200)</f>
        <v/>
      </c>
      <c r="U200" s="47">
        <f>N($G200)*(1+$O200+BonusMonths/12+IF($J200=1,0,EOSB))+N($H200)+(N($G200)+SI_Gross*N($H200))*IF($J200=1,SI_O,SI_E)</f>
        <v/>
      </c>
      <c r="V200" s="47">
        <f>(IF($J200=1,MedO,MedE+Ticket)+Training)/12</f>
        <v/>
      </c>
    </row>
    <row r="201">
      <c r="A201" s="12" t="n"/>
      <c r="B201" s="12" t="n"/>
      <c r="C201" s="12" t="n"/>
      <c r="D201" s="12" t="n"/>
      <c r="E201" s="12" t="n"/>
      <c r="F201" s="12" t="n"/>
      <c r="G201" s="43" t="n"/>
      <c r="H201" s="43" t="n"/>
      <c r="I201" s="12" t="n"/>
      <c r="J201" s="44">
        <f>IF($D201="Omani",1,0)</f>
        <v/>
      </c>
      <c r="K201" s="44">
        <f>IF($A201="Hire",1,IF($A201="Exit",-1,0))</f>
        <v/>
      </c>
      <c r="L201" s="44">
        <f>IF($K201=1,MAX(1,N($F201)),IF($K201=-1,N($F201)+1,13))</f>
        <v/>
      </c>
      <c r="M201" s="44">
        <f>12</f>
        <v/>
      </c>
      <c r="N201" s="45">
        <f>MAX(0,MIN($M201,IncMonth-1)-$L201+1)+MAX(0,$M201-MAX($L201,IncMonth)+1)*(1+IncPct)</f>
        <v/>
      </c>
      <c r="O201" s="46">
        <f>IF($B201="",0,IFERROR(INDEX(Departments!$B$5:$B$54,MATCH($B201,Departments!$A$5:$A$54,0)),0))</f>
        <v/>
      </c>
      <c r="P201" s="44">
        <f>MAX(0,$M201-$L201+1)</f>
        <v/>
      </c>
      <c r="Q201" s="47">
        <f>$U201*$N201+$V201*$P201</f>
        <v/>
      </c>
      <c r="R201" s="47">
        <f>IF($K201=1,N($E201)*IF($J201=1,RecO,RecE),0)</f>
        <v/>
      </c>
      <c r="S201" s="47">
        <f>$K201*N($E201)*$Q201+$R201</f>
        <v/>
      </c>
      <c r="T201" s="44">
        <f>$K201*N($E201)</f>
        <v/>
      </c>
      <c r="U201" s="47">
        <f>N($G201)*(1+$O201+BonusMonths/12+IF($J201=1,0,EOSB))+N($H201)+(N($G201)+SI_Gross*N($H201))*IF($J201=1,SI_O,SI_E)</f>
        <v/>
      </c>
      <c r="V201" s="47">
        <f>(IF($J201=1,MedO,MedE+Ticket)+Training)/12</f>
        <v/>
      </c>
    </row>
    <row r="202">
      <c r="A202" s="12" t="n"/>
      <c r="B202" s="12" t="n"/>
      <c r="C202" s="12" t="n"/>
      <c r="D202" s="12" t="n"/>
      <c r="E202" s="12" t="n"/>
      <c r="F202" s="12" t="n"/>
      <c r="G202" s="43" t="n"/>
      <c r="H202" s="43" t="n"/>
      <c r="I202" s="12" t="n"/>
      <c r="J202" s="44">
        <f>IF($D202="Omani",1,0)</f>
        <v/>
      </c>
      <c r="K202" s="44">
        <f>IF($A202="Hire",1,IF($A202="Exit",-1,0))</f>
        <v/>
      </c>
      <c r="L202" s="44">
        <f>IF($K202=1,MAX(1,N($F202)),IF($K202=-1,N($F202)+1,13))</f>
        <v/>
      </c>
      <c r="M202" s="44">
        <f>12</f>
        <v/>
      </c>
      <c r="N202" s="45">
        <f>MAX(0,MIN($M202,IncMonth-1)-$L202+1)+MAX(0,$M202-MAX($L202,IncMonth)+1)*(1+IncPct)</f>
        <v/>
      </c>
      <c r="O202" s="46">
        <f>IF($B202="",0,IFERROR(INDEX(Departments!$B$5:$B$54,MATCH($B202,Departments!$A$5:$A$54,0)),0))</f>
        <v/>
      </c>
      <c r="P202" s="44">
        <f>MAX(0,$M202-$L202+1)</f>
        <v/>
      </c>
      <c r="Q202" s="47">
        <f>$U202*$N202+$V202*$P202</f>
        <v/>
      </c>
      <c r="R202" s="47">
        <f>IF($K202=1,N($E202)*IF($J202=1,RecO,RecE),0)</f>
        <v/>
      </c>
      <c r="S202" s="47">
        <f>$K202*N($E202)*$Q202+$R202</f>
        <v/>
      </c>
      <c r="T202" s="44">
        <f>$K202*N($E202)</f>
        <v/>
      </c>
      <c r="U202" s="47">
        <f>N($G202)*(1+$O202+BonusMonths/12+IF($J202=1,0,EOSB))+N($H202)+(N($G202)+SI_Gross*N($H202))*IF($J202=1,SI_O,SI_E)</f>
        <v/>
      </c>
      <c r="V202" s="47">
        <f>(IF($J202=1,MedO,MedE+Ticket)+Training)/12</f>
        <v/>
      </c>
    </row>
    <row r="203">
      <c r="A203" s="12" t="n"/>
      <c r="B203" s="12" t="n"/>
      <c r="C203" s="12" t="n"/>
      <c r="D203" s="12" t="n"/>
      <c r="E203" s="12" t="n"/>
      <c r="F203" s="12" t="n"/>
      <c r="G203" s="43" t="n"/>
      <c r="H203" s="43" t="n"/>
      <c r="I203" s="12" t="n"/>
      <c r="J203" s="44">
        <f>IF($D203="Omani",1,0)</f>
        <v/>
      </c>
      <c r="K203" s="44">
        <f>IF($A203="Hire",1,IF($A203="Exit",-1,0))</f>
        <v/>
      </c>
      <c r="L203" s="44">
        <f>IF($K203=1,MAX(1,N($F203)),IF($K203=-1,N($F203)+1,13))</f>
        <v/>
      </c>
      <c r="M203" s="44">
        <f>12</f>
        <v/>
      </c>
      <c r="N203" s="45">
        <f>MAX(0,MIN($M203,IncMonth-1)-$L203+1)+MAX(0,$M203-MAX($L203,IncMonth)+1)*(1+IncPct)</f>
        <v/>
      </c>
      <c r="O203" s="46">
        <f>IF($B203="",0,IFERROR(INDEX(Departments!$B$5:$B$54,MATCH($B203,Departments!$A$5:$A$54,0)),0))</f>
        <v/>
      </c>
      <c r="P203" s="44">
        <f>MAX(0,$M203-$L203+1)</f>
        <v/>
      </c>
      <c r="Q203" s="47">
        <f>$U203*$N203+$V203*$P203</f>
        <v/>
      </c>
      <c r="R203" s="47">
        <f>IF($K203=1,N($E203)*IF($J203=1,RecO,RecE),0)</f>
        <v/>
      </c>
      <c r="S203" s="47">
        <f>$K203*N($E203)*$Q203+$R203</f>
        <v/>
      </c>
      <c r="T203" s="44">
        <f>$K203*N($E203)</f>
        <v/>
      </c>
      <c r="U203" s="47">
        <f>N($G203)*(1+$O203+BonusMonths/12+IF($J203=1,0,EOSB))+N($H203)+(N($G203)+SI_Gross*N($H203))*IF($J203=1,SI_O,SI_E)</f>
        <v/>
      </c>
      <c r="V203" s="47">
        <f>(IF($J203=1,MedO,MedE+Ticket)+Training)/12</f>
        <v/>
      </c>
    </row>
    <row r="204">
      <c r="A204" s="12" t="n"/>
      <c r="B204" s="12" t="n"/>
      <c r="C204" s="12" t="n"/>
      <c r="D204" s="12" t="n"/>
      <c r="E204" s="12" t="n"/>
      <c r="F204" s="12" t="n"/>
      <c r="G204" s="43" t="n"/>
      <c r="H204" s="43" t="n"/>
      <c r="I204" s="12" t="n"/>
      <c r="J204" s="44">
        <f>IF($D204="Omani",1,0)</f>
        <v/>
      </c>
      <c r="K204" s="44">
        <f>IF($A204="Hire",1,IF($A204="Exit",-1,0))</f>
        <v/>
      </c>
      <c r="L204" s="44">
        <f>IF($K204=1,MAX(1,N($F204)),IF($K204=-1,N($F204)+1,13))</f>
        <v/>
      </c>
      <c r="M204" s="44">
        <f>12</f>
        <v/>
      </c>
      <c r="N204" s="45">
        <f>MAX(0,MIN($M204,IncMonth-1)-$L204+1)+MAX(0,$M204-MAX($L204,IncMonth)+1)*(1+IncPct)</f>
        <v/>
      </c>
      <c r="O204" s="46">
        <f>IF($B204="",0,IFERROR(INDEX(Departments!$B$5:$B$54,MATCH($B204,Departments!$A$5:$A$54,0)),0))</f>
        <v/>
      </c>
      <c r="P204" s="44">
        <f>MAX(0,$M204-$L204+1)</f>
        <v/>
      </c>
      <c r="Q204" s="47">
        <f>$U204*$N204+$V204*$P204</f>
        <v/>
      </c>
      <c r="R204" s="47">
        <f>IF($K204=1,N($E204)*IF($J204=1,RecO,RecE),0)</f>
        <v/>
      </c>
      <c r="S204" s="47">
        <f>$K204*N($E204)*$Q204+$R204</f>
        <v/>
      </c>
      <c r="T204" s="44">
        <f>$K204*N($E204)</f>
        <v/>
      </c>
      <c r="U204" s="47">
        <f>N($G204)*(1+$O204+BonusMonths/12+IF($J204=1,0,EOSB))+N($H204)+(N($G204)+SI_Gross*N($H204))*IF($J204=1,SI_O,SI_E)</f>
        <v/>
      </c>
      <c r="V204" s="47">
        <f>(IF($J204=1,MedO,MedE+Ticket)+Training)/12</f>
        <v/>
      </c>
    </row>
    <row r="205">
      <c r="A205" s="12" t="n"/>
      <c r="B205" s="12" t="n"/>
      <c r="C205" s="12" t="n"/>
      <c r="D205" s="12" t="n"/>
      <c r="E205" s="12" t="n"/>
      <c r="F205" s="12" t="n"/>
      <c r="G205" s="43" t="n"/>
      <c r="H205" s="43" t="n"/>
      <c r="I205" s="12" t="n"/>
      <c r="J205" s="44">
        <f>IF($D205="Omani",1,0)</f>
        <v/>
      </c>
      <c r="K205" s="44">
        <f>IF($A205="Hire",1,IF($A205="Exit",-1,0))</f>
        <v/>
      </c>
      <c r="L205" s="44">
        <f>IF($K205=1,MAX(1,N($F205)),IF($K205=-1,N($F205)+1,13))</f>
        <v/>
      </c>
      <c r="M205" s="44">
        <f>12</f>
        <v/>
      </c>
      <c r="N205" s="45">
        <f>MAX(0,MIN($M205,IncMonth-1)-$L205+1)+MAX(0,$M205-MAX($L205,IncMonth)+1)*(1+IncPct)</f>
        <v/>
      </c>
      <c r="O205" s="46">
        <f>IF($B205="",0,IFERROR(INDEX(Departments!$B$5:$B$54,MATCH($B205,Departments!$A$5:$A$54,0)),0))</f>
        <v/>
      </c>
      <c r="P205" s="44">
        <f>MAX(0,$M205-$L205+1)</f>
        <v/>
      </c>
      <c r="Q205" s="47">
        <f>$U205*$N205+$V205*$P205</f>
        <v/>
      </c>
      <c r="R205" s="47">
        <f>IF($K205=1,N($E205)*IF($J205=1,RecO,RecE),0)</f>
        <v/>
      </c>
      <c r="S205" s="47">
        <f>$K205*N($E205)*$Q205+$R205</f>
        <v/>
      </c>
      <c r="T205" s="44">
        <f>$K205*N($E205)</f>
        <v/>
      </c>
      <c r="U205" s="47">
        <f>N($G205)*(1+$O205+BonusMonths/12+IF($J205=1,0,EOSB))+N($H205)+(N($G205)+SI_Gross*N($H205))*IF($J205=1,SI_O,SI_E)</f>
        <v/>
      </c>
      <c r="V205" s="47">
        <f>(IF($J205=1,MedO,MedE+Ticket)+Training)/12</f>
        <v/>
      </c>
    </row>
    <row r="206">
      <c r="A206" s="12" t="n"/>
      <c r="B206" s="12" t="n"/>
      <c r="C206" s="12" t="n"/>
      <c r="D206" s="12" t="n"/>
      <c r="E206" s="12" t="n"/>
      <c r="F206" s="12" t="n"/>
      <c r="G206" s="43" t="n"/>
      <c r="H206" s="43" t="n"/>
      <c r="I206" s="12" t="n"/>
      <c r="J206" s="44">
        <f>IF($D206="Omani",1,0)</f>
        <v/>
      </c>
      <c r="K206" s="44">
        <f>IF($A206="Hire",1,IF($A206="Exit",-1,0))</f>
        <v/>
      </c>
      <c r="L206" s="44">
        <f>IF($K206=1,MAX(1,N($F206)),IF($K206=-1,N($F206)+1,13))</f>
        <v/>
      </c>
      <c r="M206" s="44">
        <f>12</f>
        <v/>
      </c>
      <c r="N206" s="45">
        <f>MAX(0,MIN($M206,IncMonth-1)-$L206+1)+MAX(0,$M206-MAX($L206,IncMonth)+1)*(1+IncPct)</f>
        <v/>
      </c>
      <c r="O206" s="46">
        <f>IF($B206="",0,IFERROR(INDEX(Departments!$B$5:$B$54,MATCH($B206,Departments!$A$5:$A$54,0)),0))</f>
        <v/>
      </c>
      <c r="P206" s="44">
        <f>MAX(0,$M206-$L206+1)</f>
        <v/>
      </c>
      <c r="Q206" s="47">
        <f>$U206*$N206+$V206*$P206</f>
        <v/>
      </c>
      <c r="R206" s="47">
        <f>IF($K206=1,N($E206)*IF($J206=1,RecO,RecE),0)</f>
        <v/>
      </c>
      <c r="S206" s="47">
        <f>$K206*N($E206)*$Q206+$R206</f>
        <v/>
      </c>
      <c r="T206" s="44">
        <f>$K206*N($E206)</f>
        <v/>
      </c>
      <c r="U206" s="47">
        <f>N($G206)*(1+$O206+BonusMonths/12+IF($J206=1,0,EOSB))+N($H206)+(N($G206)+SI_Gross*N($H206))*IF($J206=1,SI_O,SI_E)</f>
        <v/>
      </c>
      <c r="V206" s="47">
        <f>(IF($J206=1,MedO,MedE+Ticket)+Training)/12</f>
        <v/>
      </c>
    </row>
    <row r="207">
      <c r="A207" s="12" t="n"/>
      <c r="B207" s="12" t="n"/>
      <c r="C207" s="12" t="n"/>
      <c r="D207" s="12" t="n"/>
      <c r="E207" s="12" t="n"/>
      <c r="F207" s="12" t="n"/>
      <c r="G207" s="43" t="n"/>
      <c r="H207" s="43" t="n"/>
      <c r="I207" s="12" t="n"/>
      <c r="J207" s="44">
        <f>IF($D207="Omani",1,0)</f>
        <v/>
      </c>
      <c r="K207" s="44">
        <f>IF($A207="Hire",1,IF($A207="Exit",-1,0))</f>
        <v/>
      </c>
      <c r="L207" s="44">
        <f>IF($K207=1,MAX(1,N($F207)),IF($K207=-1,N($F207)+1,13))</f>
        <v/>
      </c>
      <c r="M207" s="44">
        <f>12</f>
        <v/>
      </c>
      <c r="N207" s="45">
        <f>MAX(0,MIN($M207,IncMonth-1)-$L207+1)+MAX(0,$M207-MAX($L207,IncMonth)+1)*(1+IncPct)</f>
        <v/>
      </c>
      <c r="O207" s="46">
        <f>IF($B207="",0,IFERROR(INDEX(Departments!$B$5:$B$54,MATCH($B207,Departments!$A$5:$A$54,0)),0))</f>
        <v/>
      </c>
      <c r="P207" s="44">
        <f>MAX(0,$M207-$L207+1)</f>
        <v/>
      </c>
      <c r="Q207" s="47">
        <f>$U207*$N207+$V207*$P207</f>
        <v/>
      </c>
      <c r="R207" s="47">
        <f>IF($K207=1,N($E207)*IF($J207=1,RecO,RecE),0)</f>
        <v/>
      </c>
      <c r="S207" s="47">
        <f>$K207*N($E207)*$Q207+$R207</f>
        <v/>
      </c>
      <c r="T207" s="44">
        <f>$K207*N($E207)</f>
        <v/>
      </c>
      <c r="U207" s="47">
        <f>N($G207)*(1+$O207+BonusMonths/12+IF($J207=1,0,EOSB))+N($H207)+(N($G207)+SI_Gross*N($H207))*IF($J207=1,SI_O,SI_E)</f>
        <v/>
      </c>
      <c r="V207" s="47">
        <f>(IF($J207=1,MedO,MedE+Ticket)+Training)/12</f>
        <v/>
      </c>
    </row>
    <row r="208">
      <c r="A208" s="12" t="n"/>
      <c r="B208" s="12" t="n"/>
      <c r="C208" s="12" t="n"/>
      <c r="D208" s="12" t="n"/>
      <c r="E208" s="12" t="n"/>
      <c r="F208" s="12" t="n"/>
      <c r="G208" s="43" t="n"/>
      <c r="H208" s="43" t="n"/>
      <c r="I208" s="12" t="n"/>
      <c r="J208" s="44">
        <f>IF($D208="Omani",1,0)</f>
        <v/>
      </c>
      <c r="K208" s="44">
        <f>IF($A208="Hire",1,IF($A208="Exit",-1,0))</f>
        <v/>
      </c>
      <c r="L208" s="44">
        <f>IF($K208=1,MAX(1,N($F208)),IF($K208=-1,N($F208)+1,13))</f>
        <v/>
      </c>
      <c r="M208" s="44">
        <f>12</f>
        <v/>
      </c>
      <c r="N208" s="45">
        <f>MAX(0,MIN($M208,IncMonth-1)-$L208+1)+MAX(0,$M208-MAX($L208,IncMonth)+1)*(1+IncPct)</f>
        <v/>
      </c>
      <c r="O208" s="46">
        <f>IF($B208="",0,IFERROR(INDEX(Departments!$B$5:$B$54,MATCH($B208,Departments!$A$5:$A$54,0)),0))</f>
        <v/>
      </c>
      <c r="P208" s="44">
        <f>MAX(0,$M208-$L208+1)</f>
        <v/>
      </c>
      <c r="Q208" s="47">
        <f>$U208*$N208+$V208*$P208</f>
        <v/>
      </c>
      <c r="R208" s="47">
        <f>IF($K208=1,N($E208)*IF($J208=1,RecO,RecE),0)</f>
        <v/>
      </c>
      <c r="S208" s="47">
        <f>$K208*N($E208)*$Q208+$R208</f>
        <v/>
      </c>
      <c r="T208" s="44">
        <f>$K208*N($E208)</f>
        <v/>
      </c>
      <c r="U208" s="47">
        <f>N($G208)*(1+$O208+BonusMonths/12+IF($J208=1,0,EOSB))+N($H208)+(N($G208)+SI_Gross*N($H208))*IF($J208=1,SI_O,SI_E)</f>
        <v/>
      </c>
      <c r="V208" s="47">
        <f>(IF($J208=1,MedO,MedE+Ticket)+Training)/12</f>
        <v/>
      </c>
    </row>
    <row r="209">
      <c r="A209" s="12" t="n"/>
      <c r="B209" s="12" t="n"/>
      <c r="C209" s="12" t="n"/>
      <c r="D209" s="12" t="n"/>
      <c r="E209" s="12" t="n"/>
      <c r="F209" s="12" t="n"/>
      <c r="G209" s="43" t="n"/>
      <c r="H209" s="43" t="n"/>
      <c r="I209" s="12" t="n"/>
      <c r="J209" s="44">
        <f>IF($D209="Omani",1,0)</f>
        <v/>
      </c>
      <c r="K209" s="44">
        <f>IF($A209="Hire",1,IF($A209="Exit",-1,0))</f>
        <v/>
      </c>
      <c r="L209" s="44">
        <f>IF($K209=1,MAX(1,N($F209)),IF($K209=-1,N($F209)+1,13))</f>
        <v/>
      </c>
      <c r="M209" s="44">
        <f>12</f>
        <v/>
      </c>
      <c r="N209" s="45">
        <f>MAX(0,MIN($M209,IncMonth-1)-$L209+1)+MAX(0,$M209-MAX($L209,IncMonth)+1)*(1+IncPct)</f>
        <v/>
      </c>
      <c r="O209" s="46">
        <f>IF($B209="",0,IFERROR(INDEX(Departments!$B$5:$B$54,MATCH($B209,Departments!$A$5:$A$54,0)),0))</f>
        <v/>
      </c>
      <c r="P209" s="44">
        <f>MAX(0,$M209-$L209+1)</f>
        <v/>
      </c>
      <c r="Q209" s="47">
        <f>$U209*$N209+$V209*$P209</f>
        <v/>
      </c>
      <c r="R209" s="47">
        <f>IF($K209=1,N($E209)*IF($J209=1,RecO,RecE),0)</f>
        <v/>
      </c>
      <c r="S209" s="47">
        <f>$K209*N($E209)*$Q209+$R209</f>
        <v/>
      </c>
      <c r="T209" s="44">
        <f>$K209*N($E209)</f>
        <v/>
      </c>
      <c r="U209" s="47">
        <f>N($G209)*(1+$O209+BonusMonths/12+IF($J209=1,0,EOSB))+N($H209)+(N($G209)+SI_Gross*N($H209))*IF($J209=1,SI_O,SI_E)</f>
        <v/>
      </c>
      <c r="V209" s="47">
        <f>(IF($J209=1,MedO,MedE+Ticket)+Training)/12</f>
        <v/>
      </c>
    </row>
    <row r="210">
      <c r="A210" s="12" t="n"/>
      <c r="B210" s="12" t="n"/>
      <c r="C210" s="12" t="n"/>
      <c r="D210" s="12" t="n"/>
      <c r="E210" s="12" t="n"/>
      <c r="F210" s="12" t="n"/>
      <c r="G210" s="43" t="n"/>
      <c r="H210" s="43" t="n"/>
      <c r="I210" s="12" t="n"/>
      <c r="J210" s="44">
        <f>IF($D210="Omani",1,0)</f>
        <v/>
      </c>
      <c r="K210" s="44">
        <f>IF($A210="Hire",1,IF($A210="Exit",-1,0))</f>
        <v/>
      </c>
      <c r="L210" s="44">
        <f>IF($K210=1,MAX(1,N($F210)),IF($K210=-1,N($F210)+1,13))</f>
        <v/>
      </c>
      <c r="M210" s="44">
        <f>12</f>
        <v/>
      </c>
      <c r="N210" s="45">
        <f>MAX(0,MIN($M210,IncMonth-1)-$L210+1)+MAX(0,$M210-MAX($L210,IncMonth)+1)*(1+IncPct)</f>
        <v/>
      </c>
      <c r="O210" s="46">
        <f>IF($B210="",0,IFERROR(INDEX(Departments!$B$5:$B$54,MATCH($B210,Departments!$A$5:$A$54,0)),0))</f>
        <v/>
      </c>
      <c r="P210" s="44">
        <f>MAX(0,$M210-$L210+1)</f>
        <v/>
      </c>
      <c r="Q210" s="47">
        <f>$U210*$N210+$V210*$P210</f>
        <v/>
      </c>
      <c r="R210" s="47">
        <f>IF($K210=1,N($E210)*IF($J210=1,RecO,RecE),0)</f>
        <v/>
      </c>
      <c r="S210" s="47">
        <f>$K210*N($E210)*$Q210+$R210</f>
        <v/>
      </c>
      <c r="T210" s="44">
        <f>$K210*N($E210)</f>
        <v/>
      </c>
      <c r="U210" s="47">
        <f>N($G210)*(1+$O210+BonusMonths/12+IF($J210=1,0,EOSB))+N($H210)+(N($G210)+SI_Gross*N($H210))*IF($J210=1,SI_O,SI_E)</f>
        <v/>
      </c>
      <c r="V210" s="47">
        <f>(IF($J210=1,MedO,MedE+Ticket)+Training)/12</f>
        <v/>
      </c>
    </row>
    <row r="211">
      <c r="A211" s="12" t="n"/>
      <c r="B211" s="12" t="n"/>
      <c r="C211" s="12" t="n"/>
      <c r="D211" s="12" t="n"/>
      <c r="E211" s="12" t="n"/>
      <c r="F211" s="12" t="n"/>
      <c r="G211" s="43" t="n"/>
      <c r="H211" s="43" t="n"/>
      <c r="I211" s="12" t="n"/>
      <c r="J211" s="44">
        <f>IF($D211="Omani",1,0)</f>
        <v/>
      </c>
      <c r="K211" s="44">
        <f>IF($A211="Hire",1,IF($A211="Exit",-1,0))</f>
        <v/>
      </c>
      <c r="L211" s="44">
        <f>IF($K211=1,MAX(1,N($F211)),IF($K211=-1,N($F211)+1,13))</f>
        <v/>
      </c>
      <c r="M211" s="44">
        <f>12</f>
        <v/>
      </c>
      <c r="N211" s="45">
        <f>MAX(0,MIN($M211,IncMonth-1)-$L211+1)+MAX(0,$M211-MAX($L211,IncMonth)+1)*(1+IncPct)</f>
        <v/>
      </c>
      <c r="O211" s="46">
        <f>IF($B211="",0,IFERROR(INDEX(Departments!$B$5:$B$54,MATCH($B211,Departments!$A$5:$A$54,0)),0))</f>
        <v/>
      </c>
      <c r="P211" s="44">
        <f>MAX(0,$M211-$L211+1)</f>
        <v/>
      </c>
      <c r="Q211" s="47">
        <f>$U211*$N211+$V211*$P211</f>
        <v/>
      </c>
      <c r="R211" s="47">
        <f>IF($K211=1,N($E211)*IF($J211=1,RecO,RecE),0)</f>
        <v/>
      </c>
      <c r="S211" s="47">
        <f>$K211*N($E211)*$Q211+$R211</f>
        <v/>
      </c>
      <c r="T211" s="44">
        <f>$K211*N($E211)</f>
        <v/>
      </c>
      <c r="U211" s="47">
        <f>N($G211)*(1+$O211+BonusMonths/12+IF($J211=1,0,EOSB))+N($H211)+(N($G211)+SI_Gross*N($H211))*IF($J211=1,SI_O,SI_E)</f>
        <v/>
      </c>
      <c r="V211" s="47">
        <f>(IF($J211=1,MedO,MedE+Ticket)+Training)/12</f>
        <v/>
      </c>
    </row>
    <row r="212">
      <c r="A212" s="12" t="n"/>
      <c r="B212" s="12" t="n"/>
      <c r="C212" s="12" t="n"/>
      <c r="D212" s="12" t="n"/>
      <c r="E212" s="12" t="n"/>
      <c r="F212" s="12" t="n"/>
      <c r="G212" s="43" t="n"/>
      <c r="H212" s="43" t="n"/>
      <c r="I212" s="12" t="n"/>
      <c r="J212" s="44">
        <f>IF($D212="Omani",1,0)</f>
        <v/>
      </c>
      <c r="K212" s="44">
        <f>IF($A212="Hire",1,IF($A212="Exit",-1,0))</f>
        <v/>
      </c>
      <c r="L212" s="44">
        <f>IF($K212=1,MAX(1,N($F212)),IF($K212=-1,N($F212)+1,13))</f>
        <v/>
      </c>
      <c r="M212" s="44">
        <f>12</f>
        <v/>
      </c>
      <c r="N212" s="45">
        <f>MAX(0,MIN($M212,IncMonth-1)-$L212+1)+MAX(0,$M212-MAX($L212,IncMonth)+1)*(1+IncPct)</f>
        <v/>
      </c>
      <c r="O212" s="46">
        <f>IF($B212="",0,IFERROR(INDEX(Departments!$B$5:$B$54,MATCH($B212,Departments!$A$5:$A$54,0)),0))</f>
        <v/>
      </c>
      <c r="P212" s="44">
        <f>MAX(0,$M212-$L212+1)</f>
        <v/>
      </c>
      <c r="Q212" s="47">
        <f>$U212*$N212+$V212*$P212</f>
        <v/>
      </c>
      <c r="R212" s="47">
        <f>IF($K212=1,N($E212)*IF($J212=1,RecO,RecE),0)</f>
        <v/>
      </c>
      <c r="S212" s="47">
        <f>$K212*N($E212)*$Q212+$R212</f>
        <v/>
      </c>
      <c r="T212" s="44">
        <f>$K212*N($E212)</f>
        <v/>
      </c>
      <c r="U212" s="47">
        <f>N($G212)*(1+$O212+BonusMonths/12+IF($J212=1,0,EOSB))+N($H212)+(N($G212)+SI_Gross*N($H212))*IF($J212=1,SI_O,SI_E)</f>
        <v/>
      </c>
      <c r="V212" s="47">
        <f>(IF($J212=1,MedO,MedE+Ticket)+Training)/12</f>
        <v/>
      </c>
    </row>
    <row r="213">
      <c r="A213" s="12" t="n"/>
      <c r="B213" s="12" t="n"/>
      <c r="C213" s="12" t="n"/>
      <c r="D213" s="12" t="n"/>
      <c r="E213" s="12" t="n"/>
      <c r="F213" s="12" t="n"/>
      <c r="G213" s="43" t="n"/>
      <c r="H213" s="43" t="n"/>
      <c r="I213" s="12" t="n"/>
      <c r="J213" s="44">
        <f>IF($D213="Omani",1,0)</f>
        <v/>
      </c>
      <c r="K213" s="44">
        <f>IF($A213="Hire",1,IF($A213="Exit",-1,0))</f>
        <v/>
      </c>
      <c r="L213" s="44">
        <f>IF($K213=1,MAX(1,N($F213)),IF($K213=-1,N($F213)+1,13))</f>
        <v/>
      </c>
      <c r="M213" s="44">
        <f>12</f>
        <v/>
      </c>
      <c r="N213" s="45">
        <f>MAX(0,MIN($M213,IncMonth-1)-$L213+1)+MAX(0,$M213-MAX($L213,IncMonth)+1)*(1+IncPct)</f>
        <v/>
      </c>
      <c r="O213" s="46">
        <f>IF($B213="",0,IFERROR(INDEX(Departments!$B$5:$B$54,MATCH($B213,Departments!$A$5:$A$54,0)),0))</f>
        <v/>
      </c>
      <c r="P213" s="44">
        <f>MAX(0,$M213-$L213+1)</f>
        <v/>
      </c>
      <c r="Q213" s="47">
        <f>$U213*$N213+$V213*$P213</f>
        <v/>
      </c>
      <c r="R213" s="47">
        <f>IF($K213=1,N($E213)*IF($J213=1,RecO,RecE),0)</f>
        <v/>
      </c>
      <c r="S213" s="47">
        <f>$K213*N($E213)*$Q213+$R213</f>
        <v/>
      </c>
      <c r="T213" s="44">
        <f>$K213*N($E213)</f>
        <v/>
      </c>
      <c r="U213" s="47">
        <f>N($G213)*(1+$O213+BonusMonths/12+IF($J213=1,0,EOSB))+N($H213)+(N($G213)+SI_Gross*N($H213))*IF($J213=1,SI_O,SI_E)</f>
        <v/>
      </c>
      <c r="V213" s="47">
        <f>(IF($J213=1,MedO,MedE+Ticket)+Training)/12</f>
        <v/>
      </c>
    </row>
    <row r="214">
      <c r="A214" s="12" t="n"/>
      <c r="B214" s="12" t="n"/>
      <c r="C214" s="12" t="n"/>
      <c r="D214" s="12" t="n"/>
      <c r="E214" s="12" t="n"/>
      <c r="F214" s="12" t="n"/>
      <c r="G214" s="43" t="n"/>
      <c r="H214" s="43" t="n"/>
      <c r="I214" s="12" t="n"/>
      <c r="J214" s="44">
        <f>IF($D214="Omani",1,0)</f>
        <v/>
      </c>
      <c r="K214" s="44">
        <f>IF($A214="Hire",1,IF($A214="Exit",-1,0))</f>
        <v/>
      </c>
      <c r="L214" s="44">
        <f>IF($K214=1,MAX(1,N($F214)),IF($K214=-1,N($F214)+1,13))</f>
        <v/>
      </c>
      <c r="M214" s="44">
        <f>12</f>
        <v/>
      </c>
      <c r="N214" s="45">
        <f>MAX(0,MIN($M214,IncMonth-1)-$L214+1)+MAX(0,$M214-MAX($L214,IncMonth)+1)*(1+IncPct)</f>
        <v/>
      </c>
      <c r="O214" s="46">
        <f>IF($B214="",0,IFERROR(INDEX(Departments!$B$5:$B$54,MATCH($B214,Departments!$A$5:$A$54,0)),0))</f>
        <v/>
      </c>
      <c r="P214" s="44">
        <f>MAX(0,$M214-$L214+1)</f>
        <v/>
      </c>
      <c r="Q214" s="47">
        <f>$U214*$N214+$V214*$P214</f>
        <v/>
      </c>
      <c r="R214" s="47">
        <f>IF($K214=1,N($E214)*IF($J214=1,RecO,RecE),0)</f>
        <v/>
      </c>
      <c r="S214" s="47">
        <f>$K214*N($E214)*$Q214+$R214</f>
        <v/>
      </c>
      <c r="T214" s="44">
        <f>$K214*N($E214)</f>
        <v/>
      </c>
      <c r="U214" s="47">
        <f>N($G214)*(1+$O214+BonusMonths/12+IF($J214=1,0,EOSB))+N($H214)+(N($G214)+SI_Gross*N($H214))*IF($J214=1,SI_O,SI_E)</f>
        <v/>
      </c>
      <c r="V214" s="47">
        <f>(IF($J214=1,MedO,MedE+Ticket)+Training)/12</f>
        <v/>
      </c>
    </row>
    <row r="215">
      <c r="A215" s="12" t="n"/>
      <c r="B215" s="12" t="n"/>
      <c r="C215" s="12" t="n"/>
      <c r="D215" s="12" t="n"/>
      <c r="E215" s="12" t="n"/>
      <c r="F215" s="12" t="n"/>
      <c r="G215" s="43" t="n"/>
      <c r="H215" s="43" t="n"/>
      <c r="I215" s="12" t="n"/>
      <c r="J215" s="44">
        <f>IF($D215="Omani",1,0)</f>
        <v/>
      </c>
      <c r="K215" s="44">
        <f>IF($A215="Hire",1,IF($A215="Exit",-1,0))</f>
        <v/>
      </c>
      <c r="L215" s="44">
        <f>IF($K215=1,MAX(1,N($F215)),IF($K215=-1,N($F215)+1,13))</f>
        <v/>
      </c>
      <c r="M215" s="44">
        <f>12</f>
        <v/>
      </c>
      <c r="N215" s="45">
        <f>MAX(0,MIN($M215,IncMonth-1)-$L215+1)+MAX(0,$M215-MAX($L215,IncMonth)+1)*(1+IncPct)</f>
        <v/>
      </c>
      <c r="O215" s="46">
        <f>IF($B215="",0,IFERROR(INDEX(Departments!$B$5:$B$54,MATCH($B215,Departments!$A$5:$A$54,0)),0))</f>
        <v/>
      </c>
      <c r="P215" s="44">
        <f>MAX(0,$M215-$L215+1)</f>
        <v/>
      </c>
      <c r="Q215" s="47">
        <f>$U215*$N215+$V215*$P215</f>
        <v/>
      </c>
      <c r="R215" s="47">
        <f>IF($K215=1,N($E215)*IF($J215=1,RecO,RecE),0)</f>
        <v/>
      </c>
      <c r="S215" s="47">
        <f>$K215*N($E215)*$Q215+$R215</f>
        <v/>
      </c>
      <c r="T215" s="44">
        <f>$K215*N($E215)</f>
        <v/>
      </c>
      <c r="U215" s="47">
        <f>N($G215)*(1+$O215+BonusMonths/12+IF($J215=1,0,EOSB))+N($H215)+(N($G215)+SI_Gross*N($H215))*IF($J215=1,SI_O,SI_E)</f>
        <v/>
      </c>
      <c r="V215" s="47">
        <f>(IF($J215=1,MedO,MedE+Ticket)+Training)/12</f>
        <v/>
      </c>
    </row>
    <row r="216">
      <c r="A216" s="12" t="n"/>
      <c r="B216" s="12" t="n"/>
      <c r="C216" s="12" t="n"/>
      <c r="D216" s="12" t="n"/>
      <c r="E216" s="12" t="n"/>
      <c r="F216" s="12" t="n"/>
      <c r="G216" s="43" t="n"/>
      <c r="H216" s="43" t="n"/>
      <c r="I216" s="12" t="n"/>
      <c r="J216" s="44">
        <f>IF($D216="Omani",1,0)</f>
        <v/>
      </c>
      <c r="K216" s="44">
        <f>IF($A216="Hire",1,IF($A216="Exit",-1,0))</f>
        <v/>
      </c>
      <c r="L216" s="44">
        <f>IF($K216=1,MAX(1,N($F216)),IF($K216=-1,N($F216)+1,13))</f>
        <v/>
      </c>
      <c r="M216" s="44">
        <f>12</f>
        <v/>
      </c>
      <c r="N216" s="45">
        <f>MAX(0,MIN($M216,IncMonth-1)-$L216+1)+MAX(0,$M216-MAX($L216,IncMonth)+1)*(1+IncPct)</f>
        <v/>
      </c>
      <c r="O216" s="46">
        <f>IF($B216="",0,IFERROR(INDEX(Departments!$B$5:$B$54,MATCH($B216,Departments!$A$5:$A$54,0)),0))</f>
        <v/>
      </c>
      <c r="P216" s="44">
        <f>MAX(0,$M216-$L216+1)</f>
        <v/>
      </c>
      <c r="Q216" s="47">
        <f>$U216*$N216+$V216*$P216</f>
        <v/>
      </c>
      <c r="R216" s="47">
        <f>IF($K216=1,N($E216)*IF($J216=1,RecO,RecE),0)</f>
        <v/>
      </c>
      <c r="S216" s="47">
        <f>$K216*N($E216)*$Q216+$R216</f>
        <v/>
      </c>
      <c r="T216" s="44">
        <f>$K216*N($E216)</f>
        <v/>
      </c>
      <c r="U216" s="47">
        <f>N($G216)*(1+$O216+BonusMonths/12+IF($J216=1,0,EOSB))+N($H216)+(N($G216)+SI_Gross*N($H216))*IF($J216=1,SI_O,SI_E)</f>
        <v/>
      </c>
      <c r="V216" s="47">
        <f>(IF($J216=1,MedO,MedE+Ticket)+Training)/12</f>
        <v/>
      </c>
    </row>
    <row r="217">
      <c r="A217" s="12" t="n"/>
      <c r="B217" s="12" t="n"/>
      <c r="C217" s="12" t="n"/>
      <c r="D217" s="12" t="n"/>
      <c r="E217" s="12" t="n"/>
      <c r="F217" s="12" t="n"/>
      <c r="G217" s="43" t="n"/>
      <c r="H217" s="43" t="n"/>
      <c r="I217" s="12" t="n"/>
      <c r="J217" s="44">
        <f>IF($D217="Omani",1,0)</f>
        <v/>
      </c>
      <c r="K217" s="44">
        <f>IF($A217="Hire",1,IF($A217="Exit",-1,0))</f>
        <v/>
      </c>
      <c r="L217" s="44">
        <f>IF($K217=1,MAX(1,N($F217)),IF($K217=-1,N($F217)+1,13))</f>
        <v/>
      </c>
      <c r="M217" s="44">
        <f>12</f>
        <v/>
      </c>
      <c r="N217" s="45">
        <f>MAX(0,MIN($M217,IncMonth-1)-$L217+1)+MAX(0,$M217-MAX($L217,IncMonth)+1)*(1+IncPct)</f>
        <v/>
      </c>
      <c r="O217" s="46">
        <f>IF($B217="",0,IFERROR(INDEX(Departments!$B$5:$B$54,MATCH($B217,Departments!$A$5:$A$54,0)),0))</f>
        <v/>
      </c>
      <c r="P217" s="44">
        <f>MAX(0,$M217-$L217+1)</f>
        <v/>
      </c>
      <c r="Q217" s="47">
        <f>$U217*$N217+$V217*$P217</f>
        <v/>
      </c>
      <c r="R217" s="47">
        <f>IF($K217=1,N($E217)*IF($J217=1,RecO,RecE),0)</f>
        <v/>
      </c>
      <c r="S217" s="47">
        <f>$K217*N($E217)*$Q217+$R217</f>
        <v/>
      </c>
      <c r="T217" s="44">
        <f>$K217*N($E217)</f>
        <v/>
      </c>
      <c r="U217" s="47">
        <f>N($G217)*(1+$O217+BonusMonths/12+IF($J217=1,0,EOSB))+N($H217)+(N($G217)+SI_Gross*N($H217))*IF($J217=1,SI_O,SI_E)</f>
        <v/>
      </c>
      <c r="V217" s="47">
        <f>(IF($J217=1,MedO,MedE+Ticket)+Training)/12</f>
        <v/>
      </c>
    </row>
    <row r="218">
      <c r="A218" s="12" t="n"/>
      <c r="B218" s="12" t="n"/>
      <c r="C218" s="12" t="n"/>
      <c r="D218" s="12" t="n"/>
      <c r="E218" s="12" t="n"/>
      <c r="F218" s="12" t="n"/>
      <c r="G218" s="43" t="n"/>
      <c r="H218" s="43" t="n"/>
      <c r="I218" s="12" t="n"/>
      <c r="J218" s="44">
        <f>IF($D218="Omani",1,0)</f>
        <v/>
      </c>
      <c r="K218" s="44">
        <f>IF($A218="Hire",1,IF($A218="Exit",-1,0))</f>
        <v/>
      </c>
      <c r="L218" s="44">
        <f>IF($K218=1,MAX(1,N($F218)),IF($K218=-1,N($F218)+1,13))</f>
        <v/>
      </c>
      <c r="M218" s="44">
        <f>12</f>
        <v/>
      </c>
      <c r="N218" s="45">
        <f>MAX(0,MIN($M218,IncMonth-1)-$L218+1)+MAX(0,$M218-MAX($L218,IncMonth)+1)*(1+IncPct)</f>
        <v/>
      </c>
      <c r="O218" s="46">
        <f>IF($B218="",0,IFERROR(INDEX(Departments!$B$5:$B$54,MATCH($B218,Departments!$A$5:$A$54,0)),0))</f>
        <v/>
      </c>
      <c r="P218" s="44">
        <f>MAX(0,$M218-$L218+1)</f>
        <v/>
      </c>
      <c r="Q218" s="47">
        <f>$U218*$N218+$V218*$P218</f>
        <v/>
      </c>
      <c r="R218" s="47">
        <f>IF($K218=1,N($E218)*IF($J218=1,RecO,RecE),0)</f>
        <v/>
      </c>
      <c r="S218" s="47">
        <f>$K218*N($E218)*$Q218+$R218</f>
        <v/>
      </c>
      <c r="T218" s="44">
        <f>$K218*N($E218)</f>
        <v/>
      </c>
      <c r="U218" s="47">
        <f>N($G218)*(1+$O218+BonusMonths/12+IF($J218=1,0,EOSB))+N($H218)+(N($G218)+SI_Gross*N($H218))*IF($J218=1,SI_O,SI_E)</f>
        <v/>
      </c>
      <c r="V218" s="47">
        <f>(IF($J218=1,MedO,MedE+Ticket)+Training)/12</f>
        <v/>
      </c>
    </row>
    <row r="219">
      <c r="A219" s="12" t="n"/>
      <c r="B219" s="12" t="n"/>
      <c r="C219" s="12" t="n"/>
      <c r="D219" s="12" t="n"/>
      <c r="E219" s="12" t="n"/>
      <c r="F219" s="12" t="n"/>
      <c r="G219" s="43" t="n"/>
      <c r="H219" s="43" t="n"/>
      <c r="I219" s="12" t="n"/>
      <c r="J219" s="44">
        <f>IF($D219="Omani",1,0)</f>
        <v/>
      </c>
      <c r="K219" s="44">
        <f>IF($A219="Hire",1,IF($A219="Exit",-1,0))</f>
        <v/>
      </c>
      <c r="L219" s="44">
        <f>IF($K219=1,MAX(1,N($F219)),IF($K219=-1,N($F219)+1,13))</f>
        <v/>
      </c>
      <c r="M219" s="44">
        <f>12</f>
        <v/>
      </c>
      <c r="N219" s="45">
        <f>MAX(0,MIN($M219,IncMonth-1)-$L219+1)+MAX(0,$M219-MAX($L219,IncMonth)+1)*(1+IncPct)</f>
        <v/>
      </c>
      <c r="O219" s="46">
        <f>IF($B219="",0,IFERROR(INDEX(Departments!$B$5:$B$54,MATCH($B219,Departments!$A$5:$A$54,0)),0))</f>
        <v/>
      </c>
      <c r="P219" s="44">
        <f>MAX(0,$M219-$L219+1)</f>
        <v/>
      </c>
      <c r="Q219" s="47">
        <f>$U219*$N219+$V219*$P219</f>
        <v/>
      </c>
      <c r="R219" s="47">
        <f>IF($K219=1,N($E219)*IF($J219=1,RecO,RecE),0)</f>
        <v/>
      </c>
      <c r="S219" s="47">
        <f>$K219*N($E219)*$Q219+$R219</f>
        <v/>
      </c>
      <c r="T219" s="44">
        <f>$K219*N($E219)</f>
        <v/>
      </c>
      <c r="U219" s="47">
        <f>N($G219)*(1+$O219+BonusMonths/12+IF($J219=1,0,EOSB))+N($H219)+(N($G219)+SI_Gross*N($H219))*IF($J219=1,SI_O,SI_E)</f>
        <v/>
      </c>
      <c r="V219" s="47">
        <f>(IF($J219=1,MedO,MedE+Ticket)+Training)/12</f>
        <v/>
      </c>
    </row>
    <row r="220">
      <c r="A220" s="12" t="n"/>
      <c r="B220" s="12" t="n"/>
      <c r="C220" s="12" t="n"/>
      <c r="D220" s="12" t="n"/>
      <c r="E220" s="12" t="n"/>
      <c r="F220" s="12" t="n"/>
      <c r="G220" s="43" t="n"/>
      <c r="H220" s="43" t="n"/>
      <c r="I220" s="12" t="n"/>
      <c r="J220" s="44">
        <f>IF($D220="Omani",1,0)</f>
        <v/>
      </c>
      <c r="K220" s="44">
        <f>IF($A220="Hire",1,IF($A220="Exit",-1,0))</f>
        <v/>
      </c>
      <c r="L220" s="44">
        <f>IF($K220=1,MAX(1,N($F220)),IF($K220=-1,N($F220)+1,13))</f>
        <v/>
      </c>
      <c r="M220" s="44">
        <f>12</f>
        <v/>
      </c>
      <c r="N220" s="45">
        <f>MAX(0,MIN($M220,IncMonth-1)-$L220+1)+MAX(0,$M220-MAX($L220,IncMonth)+1)*(1+IncPct)</f>
        <v/>
      </c>
      <c r="O220" s="46">
        <f>IF($B220="",0,IFERROR(INDEX(Departments!$B$5:$B$54,MATCH($B220,Departments!$A$5:$A$54,0)),0))</f>
        <v/>
      </c>
      <c r="P220" s="44">
        <f>MAX(0,$M220-$L220+1)</f>
        <v/>
      </c>
      <c r="Q220" s="47">
        <f>$U220*$N220+$V220*$P220</f>
        <v/>
      </c>
      <c r="R220" s="47">
        <f>IF($K220=1,N($E220)*IF($J220=1,RecO,RecE),0)</f>
        <v/>
      </c>
      <c r="S220" s="47">
        <f>$K220*N($E220)*$Q220+$R220</f>
        <v/>
      </c>
      <c r="T220" s="44">
        <f>$K220*N($E220)</f>
        <v/>
      </c>
      <c r="U220" s="47">
        <f>N($G220)*(1+$O220+BonusMonths/12+IF($J220=1,0,EOSB))+N($H220)+(N($G220)+SI_Gross*N($H220))*IF($J220=1,SI_O,SI_E)</f>
        <v/>
      </c>
      <c r="V220" s="47">
        <f>(IF($J220=1,MedO,MedE+Ticket)+Training)/12</f>
        <v/>
      </c>
    </row>
    <row r="221">
      <c r="A221" s="12" t="n"/>
      <c r="B221" s="12" t="n"/>
      <c r="C221" s="12" t="n"/>
      <c r="D221" s="12" t="n"/>
      <c r="E221" s="12" t="n"/>
      <c r="F221" s="12" t="n"/>
      <c r="G221" s="43" t="n"/>
      <c r="H221" s="43" t="n"/>
      <c r="I221" s="12" t="n"/>
      <c r="J221" s="44">
        <f>IF($D221="Omani",1,0)</f>
        <v/>
      </c>
      <c r="K221" s="44">
        <f>IF($A221="Hire",1,IF($A221="Exit",-1,0))</f>
        <v/>
      </c>
      <c r="L221" s="44">
        <f>IF($K221=1,MAX(1,N($F221)),IF($K221=-1,N($F221)+1,13))</f>
        <v/>
      </c>
      <c r="M221" s="44">
        <f>12</f>
        <v/>
      </c>
      <c r="N221" s="45">
        <f>MAX(0,MIN($M221,IncMonth-1)-$L221+1)+MAX(0,$M221-MAX($L221,IncMonth)+1)*(1+IncPct)</f>
        <v/>
      </c>
      <c r="O221" s="46">
        <f>IF($B221="",0,IFERROR(INDEX(Departments!$B$5:$B$54,MATCH($B221,Departments!$A$5:$A$54,0)),0))</f>
        <v/>
      </c>
      <c r="P221" s="44">
        <f>MAX(0,$M221-$L221+1)</f>
        <v/>
      </c>
      <c r="Q221" s="47">
        <f>$U221*$N221+$V221*$P221</f>
        <v/>
      </c>
      <c r="R221" s="47">
        <f>IF($K221=1,N($E221)*IF($J221=1,RecO,RecE),0)</f>
        <v/>
      </c>
      <c r="S221" s="47">
        <f>$K221*N($E221)*$Q221+$R221</f>
        <v/>
      </c>
      <c r="T221" s="44">
        <f>$K221*N($E221)</f>
        <v/>
      </c>
      <c r="U221" s="47">
        <f>N($G221)*(1+$O221+BonusMonths/12+IF($J221=1,0,EOSB))+N($H221)+(N($G221)+SI_Gross*N($H221))*IF($J221=1,SI_O,SI_E)</f>
        <v/>
      </c>
      <c r="V221" s="47">
        <f>(IF($J221=1,MedO,MedE+Ticket)+Training)/12</f>
        <v/>
      </c>
    </row>
    <row r="222">
      <c r="A222" s="12" t="n"/>
      <c r="B222" s="12" t="n"/>
      <c r="C222" s="12" t="n"/>
      <c r="D222" s="12" t="n"/>
      <c r="E222" s="12" t="n"/>
      <c r="F222" s="12" t="n"/>
      <c r="G222" s="43" t="n"/>
      <c r="H222" s="43" t="n"/>
      <c r="I222" s="12" t="n"/>
      <c r="J222" s="44">
        <f>IF($D222="Omani",1,0)</f>
        <v/>
      </c>
      <c r="K222" s="44">
        <f>IF($A222="Hire",1,IF($A222="Exit",-1,0))</f>
        <v/>
      </c>
      <c r="L222" s="44">
        <f>IF($K222=1,MAX(1,N($F222)),IF($K222=-1,N($F222)+1,13))</f>
        <v/>
      </c>
      <c r="M222" s="44">
        <f>12</f>
        <v/>
      </c>
      <c r="N222" s="45">
        <f>MAX(0,MIN($M222,IncMonth-1)-$L222+1)+MAX(0,$M222-MAX($L222,IncMonth)+1)*(1+IncPct)</f>
        <v/>
      </c>
      <c r="O222" s="46">
        <f>IF($B222="",0,IFERROR(INDEX(Departments!$B$5:$B$54,MATCH($B222,Departments!$A$5:$A$54,0)),0))</f>
        <v/>
      </c>
      <c r="P222" s="44">
        <f>MAX(0,$M222-$L222+1)</f>
        <v/>
      </c>
      <c r="Q222" s="47">
        <f>$U222*$N222+$V222*$P222</f>
        <v/>
      </c>
      <c r="R222" s="47">
        <f>IF($K222=1,N($E222)*IF($J222=1,RecO,RecE),0)</f>
        <v/>
      </c>
      <c r="S222" s="47">
        <f>$K222*N($E222)*$Q222+$R222</f>
        <v/>
      </c>
      <c r="T222" s="44">
        <f>$K222*N($E222)</f>
        <v/>
      </c>
      <c r="U222" s="47">
        <f>N($G222)*(1+$O222+BonusMonths/12+IF($J222=1,0,EOSB))+N($H222)+(N($G222)+SI_Gross*N($H222))*IF($J222=1,SI_O,SI_E)</f>
        <v/>
      </c>
      <c r="V222" s="47">
        <f>(IF($J222=1,MedO,MedE+Ticket)+Training)/12</f>
        <v/>
      </c>
    </row>
    <row r="223">
      <c r="A223" s="12" t="n"/>
      <c r="B223" s="12" t="n"/>
      <c r="C223" s="12" t="n"/>
      <c r="D223" s="12" t="n"/>
      <c r="E223" s="12" t="n"/>
      <c r="F223" s="12" t="n"/>
      <c r="G223" s="43" t="n"/>
      <c r="H223" s="43" t="n"/>
      <c r="I223" s="12" t="n"/>
      <c r="J223" s="44">
        <f>IF($D223="Omani",1,0)</f>
        <v/>
      </c>
      <c r="K223" s="44">
        <f>IF($A223="Hire",1,IF($A223="Exit",-1,0))</f>
        <v/>
      </c>
      <c r="L223" s="44">
        <f>IF($K223=1,MAX(1,N($F223)),IF($K223=-1,N($F223)+1,13))</f>
        <v/>
      </c>
      <c r="M223" s="44">
        <f>12</f>
        <v/>
      </c>
      <c r="N223" s="45">
        <f>MAX(0,MIN($M223,IncMonth-1)-$L223+1)+MAX(0,$M223-MAX($L223,IncMonth)+1)*(1+IncPct)</f>
        <v/>
      </c>
      <c r="O223" s="46">
        <f>IF($B223="",0,IFERROR(INDEX(Departments!$B$5:$B$54,MATCH($B223,Departments!$A$5:$A$54,0)),0))</f>
        <v/>
      </c>
      <c r="P223" s="44">
        <f>MAX(0,$M223-$L223+1)</f>
        <v/>
      </c>
      <c r="Q223" s="47">
        <f>$U223*$N223+$V223*$P223</f>
        <v/>
      </c>
      <c r="R223" s="47">
        <f>IF($K223=1,N($E223)*IF($J223=1,RecO,RecE),0)</f>
        <v/>
      </c>
      <c r="S223" s="47">
        <f>$K223*N($E223)*$Q223+$R223</f>
        <v/>
      </c>
      <c r="T223" s="44">
        <f>$K223*N($E223)</f>
        <v/>
      </c>
      <c r="U223" s="47">
        <f>N($G223)*(1+$O223+BonusMonths/12+IF($J223=1,0,EOSB))+N($H223)+(N($G223)+SI_Gross*N($H223))*IF($J223=1,SI_O,SI_E)</f>
        <v/>
      </c>
      <c r="V223" s="47">
        <f>(IF($J223=1,MedO,MedE+Ticket)+Training)/12</f>
        <v/>
      </c>
    </row>
    <row r="224">
      <c r="A224" s="12" t="n"/>
      <c r="B224" s="12" t="n"/>
      <c r="C224" s="12" t="n"/>
      <c r="D224" s="12" t="n"/>
      <c r="E224" s="12" t="n"/>
      <c r="F224" s="12" t="n"/>
      <c r="G224" s="43" t="n"/>
      <c r="H224" s="43" t="n"/>
      <c r="I224" s="12" t="n"/>
      <c r="J224" s="44">
        <f>IF($D224="Omani",1,0)</f>
        <v/>
      </c>
      <c r="K224" s="44">
        <f>IF($A224="Hire",1,IF($A224="Exit",-1,0))</f>
        <v/>
      </c>
      <c r="L224" s="44">
        <f>IF($K224=1,MAX(1,N($F224)),IF($K224=-1,N($F224)+1,13))</f>
        <v/>
      </c>
      <c r="M224" s="44">
        <f>12</f>
        <v/>
      </c>
      <c r="N224" s="45">
        <f>MAX(0,MIN($M224,IncMonth-1)-$L224+1)+MAX(0,$M224-MAX($L224,IncMonth)+1)*(1+IncPct)</f>
        <v/>
      </c>
      <c r="O224" s="46">
        <f>IF($B224="",0,IFERROR(INDEX(Departments!$B$5:$B$54,MATCH($B224,Departments!$A$5:$A$54,0)),0))</f>
        <v/>
      </c>
      <c r="P224" s="44">
        <f>MAX(0,$M224-$L224+1)</f>
        <v/>
      </c>
      <c r="Q224" s="47">
        <f>$U224*$N224+$V224*$P224</f>
        <v/>
      </c>
      <c r="R224" s="47">
        <f>IF($K224=1,N($E224)*IF($J224=1,RecO,RecE),0)</f>
        <v/>
      </c>
      <c r="S224" s="47">
        <f>$K224*N($E224)*$Q224+$R224</f>
        <v/>
      </c>
      <c r="T224" s="44">
        <f>$K224*N($E224)</f>
        <v/>
      </c>
      <c r="U224" s="47">
        <f>N($G224)*(1+$O224+BonusMonths/12+IF($J224=1,0,EOSB))+N($H224)+(N($G224)+SI_Gross*N($H224))*IF($J224=1,SI_O,SI_E)</f>
        <v/>
      </c>
      <c r="V224" s="47">
        <f>(IF($J224=1,MedO,MedE+Ticket)+Training)/12</f>
        <v/>
      </c>
    </row>
    <row r="225">
      <c r="A225" s="12" t="n"/>
      <c r="B225" s="12" t="n"/>
      <c r="C225" s="12" t="n"/>
      <c r="D225" s="12" t="n"/>
      <c r="E225" s="12" t="n"/>
      <c r="F225" s="12" t="n"/>
      <c r="G225" s="43" t="n"/>
      <c r="H225" s="43" t="n"/>
      <c r="I225" s="12" t="n"/>
      <c r="J225" s="44">
        <f>IF($D225="Omani",1,0)</f>
        <v/>
      </c>
      <c r="K225" s="44">
        <f>IF($A225="Hire",1,IF($A225="Exit",-1,0))</f>
        <v/>
      </c>
      <c r="L225" s="44">
        <f>IF($K225=1,MAX(1,N($F225)),IF($K225=-1,N($F225)+1,13))</f>
        <v/>
      </c>
      <c r="M225" s="44">
        <f>12</f>
        <v/>
      </c>
      <c r="N225" s="45">
        <f>MAX(0,MIN($M225,IncMonth-1)-$L225+1)+MAX(0,$M225-MAX($L225,IncMonth)+1)*(1+IncPct)</f>
        <v/>
      </c>
      <c r="O225" s="46">
        <f>IF($B225="",0,IFERROR(INDEX(Departments!$B$5:$B$54,MATCH($B225,Departments!$A$5:$A$54,0)),0))</f>
        <v/>
      </c>
      <c r="P225" s="44">
        <f>MAX(0,$M225-$L225+1)</f>
        <v/>
      </c>
      <c r="Q225" s="47">
        <f>$U225*$N225+$V225*$P225</f>
        <v/>
      </c>
      <c r="R225" s="47">
        <f>IF($K225=1,N($E225)*IF($J225=1,RecO,RecE),0)</f>
        <v/>
      </c>
      <c r="S225" s="47">
        <f>$K225*N($E225)*$Q225+$R225</f>
        <v/>
      </c>
      <c r="T225" s="44">
        <f>$K225*N($E225)</f>
        <v/>
      </c>
      <c r="U225" s="47">
        <f>N($G225)*(1+$O225+BonusMonths/12+IF($J225=1,0,EOSB))+N($H225)+(N($G225)+SI_Gross*N($H225))*IF($J225=1,SI_O,SI_E)</f>
        <v/>
      </c>
      <c r="V225" s="47">
        <f>(IF($J225=1,MedO,MedE+Ticket)+Training)/12</f>
        <v/>
      </c>
    </row>
    <row r="226">
      <c r="A226" s="12" t="n"/>
      <c r="B226" s="12" t="n"/>
      <c r="C226" s="12" t="n"/>
      <c r="D226" s="12" t="n"/>
      <c r="E226" s="12" t="n"/>
      <c r="F226" s="12" t="n"/>
      <c r="G226" s="43" t="n"/>
      <c r="H226" s="43" t="n"/>
      <c r="I226" s="12" t="n"/>
      <c r="J226" s="44">
        <f>IF($D226="Omani",1,0)</f>
        <v/>
      </c>
      <c r="K226" s="44">
        <f>IF($A226="Hire",1,IF($A226="Exit",-1,0))</f>
        <v/>
      </c>
      <c r="L226" s="44">
        <f>IF($K226=1,MAX(1,N($F226)),IF($K226=-1,N($F226)+1,13))</f>
        <v/>
      </c>
      <c r="M226" s="44">
        <f>12</f>
        <v/>
      </c>
      <c r="N226" s="45">
        <f>MAX(0,MIN($M226,IncMonth-1)-$L226+1)+MAX(0,$M226-MAX($L226,IncMonth)+1)*(1+IncPct)</f>
        <v/>
      </c>
      <c r="O226" s="46">
        <f>IF($B226="",0,IFERROR(INDEX(Departments!$B$5:$B$54,MATCH($B226,Departments!$A$5:$A$54,0)),0))</f>
        <v/>
      </c>
      <c r="P226" s="44">
        <f>MAX(0,$M226-$L226+1)</f>
        <v/>
      </c>
      <c r="Q226" s="47">
        <f>$U226*$N226+$V226*$P226</f>
        <v/>
      </c>
      <c r="R226" s="47">
        <f>IF($K226=1,N($E226)*IF($J226=1,RecO,RecE),0)</f>
        <v/>
      </c>
      <c r="S226" s="47">
        <f>$K226*N($E226)*$Q226+$R226</f>
        <v/>
      </c>
      <c r="T226" s="44">
        <f>$K226*N($E226)</f>
        <v/>
      </c>
      <c r="U226" s="47">
        <f>N($G226)*(1+$O226+BonusMonths/12+IF($J226=1,0,EOSB))+N($H226)+(N($G226)+SI_Gross*N($H226))*IF($J226=1,SI_O,SI_E)</f>
        <v/>
      </c>
      <c r="V226" s="47">
        <f>(IF($J226=1,MedO,MedE+Ticket)+Training)/12</f>
        <v/>
      </c>
    </row>
    <row r="227">
      <c r="A227" s="12" t="n"/>
      <c r="B227" s="12" t="n"/>
      <c r="C227" s="12" t="n"/>
      <c r="D227" s="12" t="n"/>
      <c r="E227" s="12" t="n"/>
      <c r="F227" s="12" t="n"/>
      <c r="G227" s="43" t="n"/>
      <c r="H227" s="43" t="n"/>
      <c r="I227" s="12" t="n"/>
      <c r="J227" s="44">
        <f>IF($D227="Omani",1,0)</f>
        <v/>
      </c>
      <c r="K227" s="44">
        <f>IF($A227="Hire",1,IF($A227="Exit",-1,0))</f>
        <v/>
      </c>
      <c r="L227" s="44">
        <f>IF($K227=1,MAX(1,N($F227)),IF($K227=-1,N($F227)+1,13))</f>
        <v/>
      </c>
      <c r="M227" s="44">
        <f>12</f>
        <v/>
      </c>
      <c r="N227" s="45">
        <f>MAX(0,MIN($M227,IncMonth-1)-$L227+1)+MAX(0,$M227-MAX($L227,IncMonth)+1)*(1+IncPct)</f>
        <v/>
      </c>
      <c r="O227" s="46">
        <f>IF($B227="",0,IFERROR(INDEX(Departments!$B$5:$B$54,MATCH($B227,Departments!$A$5:$A$54,0)),0))</f>
        <v/>
      </c>
      <c r="P227" s="44">
        <f>MAX(0,$M227-$L227+1)</f>
        <v/>
      </c>
      <c r="Q227" s="47">
        <f>$U227*$N227+$V227*$P227</f>
        <v/>
      </c>
      <c r="R227" s="47">
        <f>IF($K227=1,N($E227)*IF($J227=1,RecO,RecE),0)</f>
        <v/>
      </c>
      <c r="S227" s="47">
        <f>$K227*N($E227)*$Q227+$R227</f>
        <v/>
      </c>
      <c r="T227" s="44">
        <f>$K227*N($E227)</f>
        <v/>
      </c>
      <c r="U227" s="47">
        <f>N($G227)*(1+$O227+BonusMonths/12+IF($J227=1,0,EOSB))+N($H227)+(N($G227)+SI_Gross*N($H227))*IF($J227=1,SI_O,SI_E)</f>
        <v/>
      </c>
      <c r="V227" s="47">
        <f>(IF($J227=1,MedO,MedE+Ticket)+Training)/12</f>
        <v/>
      </c>
    </row>
    <row r="228">
      <c r="A228" s="12" t="n"/>
      <c r="B228" s="12" t="n"/>
      <c r="C228" s="12" t="n"/>
      <c r="D228" s="12" t="n"/>
      <c r="E228" s="12" t="n"/>
      <c r="F228" s="12" t="n"/>
      <c r="G228" s="43" t="n"/>
      <c r="H228" s="43" t="n"/>
      <c r="I228" s="12" t="n"/>
      <c r="J228" s="44">
        <f>IF($D228="Omani",1,0)</f>
        <v/>
      </c>
      <c r="K228" s="44">
        <f>IF($A228="Hire",1,IF($A228="Exit",-1,0))</f>
        <v/>
      </c>
      <c r="L228" s="44">
        <f>IF($K228=1,MAX(1,N($F228)),IF($K228=-1,N($F228)+1,13))</f>
        <v/>
      </c>
      <c r="M228" s="44">
        <f>12</f>
        <v/>
      </c>
      <c r="N228" s="45">
        <f>MAX(0,MIN($M228,IncMonth-1)-$L228+1)+MAX(0,$M228-MAX($L228,IncMonth)+1)*(1+IncPct)</f>
        <v/>
      </c>
      <c r="O228" s="46">
        <f>IF($B228="",0,IFERROR(INDEX(Departments!$B$5:$B$54,MATCH($B228,Departments!$A$5:$A$54,0)),0))</f>
        <v/>
      </c>
      <c r="P228" s="44">
        <f>MAX(0,$M228-$L228+1)</f>
        <v/>
      </c>
      <c r="Q228" s="47">
        <f>$U228*$N228+$V228*$P228</f>
        <v/>
      </c>
      <c r="R228" s="47">
        <f>IF($K228=1,N($E228)*IF($J228=1,RecO,RecE),0)</f>
        <v/>
      </c>
      <c r="S228" s="47">
        <f>$K228*N($E228)*$Q228+$R228</f>
        <v/>
      </c>
      <c r="T228" s="44">
        <f>$K228*N($E228)</f>
        <v/>
      </c>
      <c r="U228" s="47">
        <f>N($G228)*(1+$O228+BonusMonths/12+IF($J228=1,0,EOSB))+N($H228)+(N($G228)+SI_Gross*N($H228))*IF($J228=1,SI_O,SI_E)</f>
        <v/>
      </c>
      <c r="V228" s="47">
        <f>(IF($J228=1,MedO,MedE+Ticket)+Training)/12</f>
        <v/>
      </c>
    </row>
    <row r="229">
      <c r="A229" s="12" t="n"/>
      <c r="B229" s="12" t="n"/>
      <c r="C229" s="12" t="n"/>
      <c r="D229" s="12" t="n"/>
      <c r="E229" s="12" t="n"/>
      <c r="F229" s="12" t="n"/>
      <c r="G229" s="43" t="n"/>
      <c r="H229" s="43" t="n"/>
      <c r="I229" s="12" t="n"/>
      <c r="J229" s="44">
        <f>IF($D229="Omani",1,0)</f>
        <v/>
      </c>
      <c r="K229" s="44">
        <f>IF($A229="Hire",1,IF($A229="Exit",-1,0))</f>
        <v/>
      </c>
      <c r="L229" s="44">
        <f>IF($K229=1,MAX(1,N($F229)),IF($K229=-1,N($F229)+1,13))</f>
        <v/>
      </c>
      <c r="M229" s="44">
        <f>12</f>
        <v/>
      </c>
      <c r="N229" s="45">
        <f>MAX(0,MIN($M229,IncMonth-1)-$L229+1)+MAX(0,$M229-MAX($L229,IncMonth)+1)*(1+IncPct)</f>
        <v/>
      </c>
      <c r="O229" s="46">
        <f>IF($B229="",0,IFERROR(INDEX(Departments!$B$5:$B$54,MATCH($B229,Departments!$A$5:$A$54,0)),0))</f>
        <v/>
      </c>
      <c r="P229" s="44">
        <f>MAX(0,$M229-$L229+1)</f>
        <v/>
      </c>
      <c r="Q229" s="47">
        <f>$U229*$N229+$V229*$P229</f>
        <v/>
      </c>
      <c r="R229" s="47">
        <f>IF($K229=1,N($E229)*IF($J229=1,RecO,RecE),0)</f>
        <v/>
      </c>
      <c r="S229" s="47">
        <f>$K229*N($E229)*$Q229+$R229</f>
        <v/>
      </c>
      <c r="T229" s="44">
        <f>$K229*N($E229)</f>
        <v/>
      </c>
      <c r="U229" s="47">
        <f>N($G229)*(1+$O229+BonusMonths/12+IF($J229=1,0,EOSB))+N($H229)+(N($G229)+SI_Gross*N($H229))*IF($J229=1,SI_O,SI_E)</f>
        <v/>
      </c>
      <c r="V229" s="47">
        <f>(IF($J229=1,MedO,MedE+Ticket)+Training)/12</f>
        <v/>
      </c>
    </row>
    <row r="230">
      <c r="A230" s="12" t="n"/>
      <c r="B230" s="12" t="n"/>
      <c r="C230" s="12" t="n"/>
      <c r="D230" s="12" t="n"/>
      <c r="E230" s="12" t="n"/>
      <c r="F230" s="12" t="n"/>
      <c r="G230" s="43" t="n"/>
      <c r="H230" s="43" t="n"/>
      <c r="I230" s="12" t="n"/>
      <c r="J230" s="44">
        <f>IF($D230="Omani",1,0)</f>
        <v/>
      </c>
      <c r="K230" s="44">
        <f>IF($A230="Hire",1,IF($A230="Exit",-1,0))</f>
        <v/>
      </c>
      <c r="L230" s="44">
        <f>IF($K230=1,MAX(1,N($F230)),IF($K230=-1,N($F230)+1,13))</f>
        <v/>
      </c>
      <c r="M230" s="44">
        <f>12</f>
        <v/>
      </c>
      <c r="N230" s="45">
        <f>MAX(0,MIN($M230,IncMonth-1)-$L230+1)+MAX(0,$M230-MAX($L230,IncMonth)+1)*(1+IncPct)</f>
        <v/>
      </c>
      <c r="O230" s="46">
        <f>IF($B230="",0,IFERROR(INDEX(Departments!$B$5:$B$54,MATCH($B230,Departments!$A$5:$A$54,0)),0))</f>
        <v/>
      </c>
      <c r="P230" s="44">
        <f>MAX(0,$M230-$L230+1)</f>
        <v/>
      </c>
      <c r="Q230" s="47">
        <f>$U230*$N230+$V230*$P230</f>
        <v/>
      </c>
      <c r="R230" s="47">
        <f>IF($K230=1,N($E230)*IF($J230=1,RecO,RecE),0)</f>
        <v/>
      </c>
      <c r="S230" s="47">
        <f>$K230*N($E230)*$Q230+$R230</f>
        <v/>
      </c>
      <c r="T230" s="44">
        <f>$K230*N($E230)</f>
        <v/>
      </c>
      <c r="U230" s="47">
        <f>N($G230)*(1+$O230+BonusMonths/12+IF($J230=1,0,EOSB))+N($H230)+(N($G230)+SI_Gross*N($H230))*IF($J230=1,SI_O,SI_E)</f>
        <v/>
      </c>
      <c r="V230" s="47">
        <f>(IF($J230=1,MedO,MedE+Ticket)+Training)/12</f>
        <v/>
      </c>
    </row>
    <row r="231">
      <c r="A231" s="12" t="n"/>
      <c r="B231" s="12" t="n"/>
      <c r="C231" s="12" t="n"/>
      <c r="D231" s="12" t="n"/>
      <c r="E231" s="12" t="n"/>
      <c r="F231" s="12" t="n"/>
      <c r="G231" s="43" t="n"/>
      <c r="H231" s="43" t="n"/>
      <c r="I231" s="12" t="n"/>
      <c r="J231" s="44">
        <f>IF($D231="Omani",1,0)</f>
        <v/>
      </c>
      <c r="K231" s="44">
        <f>IF($A231="Hire",1,IF($A231="Exit",-1,0))</f>
        <v/>
      </c>
      <c r="L231" s="44">
        <f>IF($K231=1,MAX(1,N($F231)),IF($K231=-1,N($F231)+1,13))</f>
        <v/>
      </c>
      <c r="M231" s="44">
        <f>12</f>
        <v/>
      </c>
      <c r="N231" s="45">
        <f>MAX(0,MIN($M231,IncMonth-1)-$L231+1)+MAX(0,$M231-MAX($L231,IncMonth)+1)*(1+IncPct)</f>
        <v/>
      </c>
      <c r="O231" s="46">
        <f>IF($B231="",0,IFERROR(INDEX(Departments!$B$5:$B$54,MATCH($B231,Departments!$A$5:$A$54,0)),0))</f>
        <v/>
      </c>
      <c r="P231" s="44">
        <f>MAX(0,$M231-$L231+1)</f>
        <v/>
      </c>
      <c r="Q231" s="47">
        <f>$U231*$N231+$V231*$P231</f>
        <v/>
      </c>
      <c r="R231" s="47">
        <f>IF($K231=1,N($E231)*IF($J231=1,RecO,RecE),0)</f>
        <v/>
      </c>
      <c r="S231" s="47">
        <f>$K231*N($E231)*$Q231+$R231</f>
        <v/>
      </c>
      <c r="T231" s="44">
        <f>$K231*N($E231)</f>
        <v/>
      </c>
      <c r="U231" s="47">
        <f>N($G231)*(1+$O231+BonusMonths/12+IF($J231=1,0,EOSB))+N($H231)+(N($G231)+SI_Gross*N($H231))*IF($J231=1,SI_O,SI_E)</f>
        <v/>
      </c>
      <c r="V231" s="47">
        <f>(IF($J231=1,MedO,MedE+Ticket)+Training)/12</f>
        <v/>
      </c>
    </row>
    <row r="232">
      <c r="A232" s="12" t="n"/>
      <c r="B232" s="12" t="n"/>
      <c r="C232" s="12" t="n"/>
      <c r="D232" s="12" t="n"/>
      <c r="E232" s="12" t="n"/>
      <c r="F232" s="12" t="n"/>
      <c r="G232" s="43" t="n"/>
      <c r="H232" s="43" t="n"/>
      <c r="I232" s="12" t="n"/>
      <c r="J232" s="44">
        <f>IF($D232="Omani",1,0)</f>
        <v/>
      </c>
      <c r="K232" s="44">
        <f>IF($A232="Hire",1,IF($A232="Exit",-1,0))</f>
        <v/>
      </c>
      <c r="L232" s="44">
        <f>IF($K232=1,MAX(1,N($F232)),IF($K232=-1,N($F232)+1,13))</f>
        <v/>
      </c>
      <c r="M232" s="44">
        <f>12</f>
        <v/>
      </c>
      <c r="N232" s="45">
        <f>MAX(0,MIN($M232,IncMonth-1)-$L232+1)+MAX(0,$M232-MAX($L232,IncMonth)+1)*(1+IncPct)</f>
        <v/>
      </c>
      <c r="O232" s="46">
        <f>IF($B232="",0,IFERROR(INDEX(Departments!$B$5:$B$54,MATCH($B232,Departments!$A$5:$A$54,0)),0))</f>
        <v/>
      </c>
      <c r="P232" s="44">
        <f>MAX(0,$M232-$L232+1)</f>
        <v/>
      </c>
      <c r="Q232" s="47">
        <f>$U232*$N232+$V232*$P232</f>
        <v/>
      </c>
      <c r="R232" s="47">
        <f>IF($K232=1,N($E232)*IF($J232=1,RecO,RecE),0)</f>
        <v/>
      </c>
      <c r="S232" s="47">
        <f>$K232*N($E232)*$Q232+$R232</f>
        <v/>
      </c>
      <c r="T232" s="44">
        <f>$K232*N($E232)</f>
        <v/>
      </c>
      <c r="U232" s="47">
        <f>N($G232)*(1+$O232+BonusMonths/12+IF($J232=1,0,EOSB))+N($H232)+(N($G232)+SI_Gross*N($H232))*IF($J232=1,SI_O,SI_E)</f>
        <v/>
      </c>
      <c r="V232" s="47">
        <f>(IF($J232=1,MedO,MedE+Ticket)+Training)/12</f>
        <v/>
      </c>
    </row>
    <row r="233">
      <c r="A233" s="12" t="n"/>
      <c r="B233" s="12" t="n"/>
      <c r="C233" s="12" t="n"/>
      <c r="D233" s="12" t="n"/>
      <c r="E233" s="12" t="n"/>
      <c r="F233" s="12" t="n"/>
      <c r="G233" s="43" t="n"/>
      <c r="H233" s="43" t="n"/>
      <c r="I233" s="12" t="n"/>
      <c r="J233" s="44">
        <f>IF($D233="Omani",1,0)</f>
        <v/>
      </c>
      <c r="K233" s="44">
        <f>IF($A233="Hire",1,IF($A233="Exit",-1,0))</f>
        <v/>
      </c>
      <c r="L233" s="44">
        <f>IF($K233=1,MAX(1,N($F233)),IF($K233=-1,N($F233)+1,13))</f>
        <v/>
      </c>
      <c r="M233" s="44">
        <f>12</f>
        <v/>
      </c>
      <c r="N233" s="45">
        <f>MAX(0,MIN($M233,IncMonth-1)-$L233+1)+MAX(0,$M233-MAX($L233,IncMonth)+1)*(1+IncPct)</f>
        <v/>
      </c>
      <c r="O233" s="46">
        <f>IF($B233="",0,IFERROR(INDEX(Departments!$B$5:$B$54,MATCH($B233,Departments!$A$5:$A$54,0)),0))</f>
        <v/>
      </c>
      <c r="P233" s="44">
        <f>MAX(0,$M233-$L233+1)</f>
        <v/>
      </c>
      <c r="Q233" s="47">
        <f>$U233*$N233+$V233*$P233</f>
        <v/>
      </c>
      <c r="R233" s="47">
        <f>IF($K233=1,N($E233)*IF($J233=1,RecO,RecE),0)</f>
        <v/>
      </c>
      <c r="S233" s="47">
        <f>$K233*N($E233)*$Q233+$R233</f>
        <v/>
      </c>
      <c r="T233" s="44">
        <f>$K233*N($E233)</f>
        <v/>
      </c>
      <c r="U233" s="47">
        <f>N($G233)*(1+$O233+BonusMonths/12+IF($J233=1,0,EOSB))+N($H233)+(N($G233)+SI_Gross*N($H233))*IF($J233=1,SI_O,SI_E)</f>
        <v/>
      </c>
      <c r="V233" s="47">
        <f>(IF($J233=1,MedO,MedE+Ticket)+Training)/12</f>
        <v/>
      </c>
    </row>
    <row r="234">
      <c r="A234" s="12" t="n"/>
      <c r="B234" s="12" t="n"/>
      <c r="C234" s="12" t="n"/>
      <c r="D234" s="12" t="n"/>
      <c r="E234" s="12" t="n"/>
      <c r="F234" s="12" t="n"/>
      <c r="G234" s="43" t="n"/>
      <c r="H234" s="43" t="n"/>
      <c r="I234" s="12" t="n"/>
      <c r="J234" s="44">
        <f>IF($D234="Omani",1,0)</f>
        <v/>
      </c>
      <c r="K234" s="44">
        <f>IF($A234="Hire",1,IF($A234="Exit",-1,0))</f>
        <v/>
      </c>
      <c r="L234" s="44">
        <f>IF($K234=1,MAX(1,N($F234)),IF($K234=-1,N($F234)+1,13))</f>
        <v/>
      </c>
      <c r="M234" s="44">
        <f>12</f>
        <v/>
      </c>
      <c r="N234" s="45">
        <f>MAX(0,MIN($M234,IncMonth-1)-$L234+1)+MAX(0,$M234-MAX($L234,IncMonth)+1)*(1+IncPct)</f>
        <v/>
      </c>
      <c r="O234" s="46">
        <f>IF($B234="",0,IFERROR(INDEX(Departments!$B$5:$B$54,MATCH($B234,Departments!$A$5:$A$54,0)),0))</f>
        <v/>
      </c>
      <c r="P234" s="44">
        <f>MAX(0,$M234-$L234+1)</f>
        <v/>
      </c>
      <c r="Q234" s="47">
        <f>$U234*$N234+$V234*$P234</f>
        <v/>
      </c>
      <c r="R234" s="47">
        <f>IF($K234=1,N($E234)*IF($J234=1,RecO,RecE),0)</f>
        <v/>
      </c>
      <c r="S234" s="47">
        <f>$K234*N($E234)*$Q234+$R234</f>
        <v/>
      </c>
      <c r="T234" s="44">
        <f>$K234*N($E234)</f>
        <v/>
      </c>
      <c r="U234" s="47">
        <f>N($G234)*(1+$O234+BonusMonths/12+IF($J234=1,0,EOSB))+N($H234)+(N($G234)+SI_Gross*N($H234))*IF($J234=1,SI_O,SI_E)</f>
        <v/>
      </c>
      <c r="V234" s="47">
        <f>(IF($J234=1,MedO,MedE+Ticket)+Training)/12</f>
        <v/>
      </c>
    </row>
    <row r="235">
      <c r="A235" s="12" t="n"/>
      <c r="B235" s="12" t="n"/>
      <c r="C235" s="12" t="n"/>
      <c r="D235" s="12" t="n"/>
      <c r="E235" s="12" t="n"/>
      <c r="F235" s="12" t="n"/>
      <c r="G235" s="43" t="n"/>
      <c r="H235" s="43" t="n"/>
      <c r="I235" s="12" t="n"/>
      <c r="J235" s="44">
        <f>IF($D235="Omani",1,0)</f>
        <v/>
      </c>
      <c r="K235" s="44">
        <f>IF($A235="Hire",1,IF($A235="Exit",-1,0))</f>
        <v/>
      </c>
      <c r="L235" s="44">
        <f>IF($K235=1,MAX(1,N($F235)),IF($K235=-1,N($F235)+1,13))</f>
        <v/>
      </c>
      <c r="M235" s="44">
        <f>12</f>
        <v/>
      </c>
      <c r="N235" s="45">
        <f>MAX(0,MIN($M235,IncMonth-1)-$L235+1)+MAX(0,$M235-MAX($L235,IncMonth)+1)*(1+IncPct)</f>
        <v/>
      </c>
      <c r="O235" s="46">
        <f>IF($B235="",0,IFERROR(INDEX(Departments!$B$5:$B$54,MATCH($B235,Departments!$A$5:$A$54,0)),0))</f>
        <v/>
      </c>
      <c r="P235" s="44">
        <f>MAX(0,$M235-$L235+1)</f>
        <v/>
      </c>
      <c r="Q235" s="47">
        <f>$U235*$N235+$V235*$P235</f>
        <v/>
      </c>
      <c r="R235" s="47">
        <f>IF($K235=1,N($E235)*IF($J235=1,RecO,RecE),0)</f>
        <v/>
      </c>
      <c r="S235" s="47">
        <f>$K235*N($E235)*$Q235+$R235</f>
        <v/>
      </c>
      <c r="T235" s="44">
        <f>$K235*N($E235)</f>
        <v/>
      </c>
      <c r="U235" s="47">
        <f>N($G235)*(1+$O235+BonusMonths/12+IF($J235=1,0,EOSB))+N($H235)+(N($G235)+SI_Gross*N($H235))*IF($J235=1,SI_O,SI_E)</f>
        <v/>
      </c>
      <c r="V235" s="47">
        <f>(IF($J235=1,MedO,MedE+Ticket)+Training)/12</f>
        <v/>
      </c>
    </row>
    <row r="236">
      <c r="A236" s="12" t="n"/>
      <c r="B236" s="12" t="n"/>
      <c r="C236" s="12" t="n"/>
      <c r="D236" s="12" t="n"/>
      <c r="E236" s="12" t="n"/>
      <c r="F236" s="12" t="n"/>
      <c r="G236" s="43" t="n"/>
      <c r="H236" s="43" t="n"/>
      <c r="I236" s="12" t="n"/>
      <c r="J236" s="44">
        <f>IF($D236="Omani",1,0)</f>
        <v/>
      </c>
      <c r="K236" s="44">
        <f>IF($A236="Hire",1,IF($A236="Exit",-1,0))</f>
        <v/>
      </c>
      <c r="L236" s="44">
        <f>IF($K236=1,MAX(1,N($F236)),IF($K236=-1,N($F236)+1,13))</f>
        <v/>
      </c>
      <c r="M236" s="44">
        <f>12</f>
        <v/>
      </c>
      <c r="N236" s="45">
        <f>MAX(0,MIN($M236,IncMonth-1)-$L236+1)+MAX(0,$M236-MAX($L236,IncMonth)+1)*(1+IncPct)</f>
        <v/>
      </c>
      <c r="O236" s="46">
        <f>IF($B236="",0,IFERROR(INDEX(Departments!$B$5:$B$54,MATCH($B236,Departments!$A$5:$A$54,0)),0))</f>
        <v/>
      </c>
      <c r="P236" s="44">
        <f>MAX(0,$M236-$L236+1)</f>
        <v/>
      </c>
      <c r="Q236" s="47">
        <f>$U236*$N236+$V236*$P236</f>
        <v/>
      </c>
      <c r="R236" s="47">
        <f>IF($K236=1,N($E236)*IF($J236=1,RecO,RecE),0)</f>
        <v/>
      </c>
      <c r="S236" s="47">
        <f>$K236*N($E236)*$Q236+$R236</f>
        <v/>
      </c>
      <c r="T236" s="44">
        <f>$K236*N($E236)</f>
        <v/>
      </c>
      <c r="U236" s="47">
        <f>N($G236)*(1+$O236+BonusMonths/12+IF($J236=1,0,EOSB))+N($H236)+(N($G236)+SI_Gross*N($H236))*IF($J236=1,SI_O,SI_E)</f>
        <v/>
      </c>
      <c r="V236" s="47">
        <f>(IF($J236=1,MedO,MedE+Ticket)+Training)/12</f>
        <v/>
      </c>
    </row>
    <row r="237">
      <c r="A237" s="12" t="n"/>
      <c r="B237" s="12" t="n"/>
      <c r="C237" s="12" t="n"/>
      <c r="D237" s="12" t="n"/>
      <c r="E237" s="12" t="n"/>
      <c r="F237" s="12" t="n"/>
      <c r="G237" s="43" t="n"/>
      <c r="H237" s="43" t="n"/>
      <c r="I237" s="12" t="n"/>
      <c r="J237" s="44">
        <f>IF($D237="Omani",1,0)</f>
        <v/>
      </c>
      <c r="K237" s="44">
        <f>IF($A237="Hire",1,IF($A237="Exit",-1,0))</f>
        <v/>
      </c>
      <c r="L237" s="44">
        <f>IF($K237=1,MAX(1,N($F237)),IF($K237=-1,N($F237)+1,13))</f>
        <v/>
      </c>
      <c r="M237" s="44">
        <f>12</f>
        <v/>
      </c>
      <c r="N237" s="45">
        <f>MAX(0,MIN($M237,IncMonth-1)-$L237+1)+MAX(0,$M237-MAX($L237,IncMonth)+1)*(1+IncPct)</f>
        <v/>
      </c>
      <c r="O237" s="46">
        <f>IF($B237="",0,IFERROR(INDEX(Departments!$B$5:$B$54,MATCH($B237,Departments!$A$5:$A$54,0)),0))</f>
        <v/>
      </c>
      <c r="P237" s="44">
        <f>MAX(0,$M237-$L237+1)</f>
        <v/>
      </c>
      <c r="Q237" s="47">
        <f>$U237*$N237+$V237*$P237</f>
        <v/>
      </c>
      <c r="R237" s="47">
        <f>IF($K237=1,N($E237)*IF($J237=1,RecO,RecE),0)</f>
        <v/>
      </c>
      <c r="S237" s="47">
        <f>$K237*N($E237)*$Q237+$R237</f>
        <v/>
      </c>
      <c r="T237" s="44">
        <f>$K237*N($E237)</f>
        <v/>
      </c>
      <c r="U237" s="47">
        <f>N($G237)*(1+$O237+BonusMonths/12+IF($J237=1,0,EOSB))+N($H237)+(N($G237)+SI_Gross*N($H237))*IF($J237=1,SI_O,SI_E)</f>
        <v/>
      </c>
      <c r="V237" s="47">
        <f>(IF($J237=1,MedO,MedE+Ticket)+Training)/12</f>
        <v/>
      </c>
    </row>
    <row r="238">
      <c r="A238" s="12" t="n"/>
      <c r="B238" s="12" t="n"/>
      <c r="C238" s="12" t="n"/>
      <c r="D238" s="12" t="n"/>
      <c r="E238" s="12" t="n"/>
      <c r="F238" s="12" t="n"/>
      <c r="G238" s="43" t="n"/>
      <c r="H238" s="43" t="n"/>
      <c r="I238" s="12" t="n"/>
      <c r="J238" s="44">
        <f>IF($D238="Omani",1,0)</f>
        <v/>
      </c>
      <c r="K238" s="44">
        <f>IF($A238="Hire",1,IF($A238="Exit",-1,0))</f>
        <v/>
      </c>
      <c r="L238" s="44">
        <f>IF($K238=1,MAX(1,N($F238)),IF($K238=-1,N($F238)+1,13))</f>
        <v/>
      </c>
      <c r="M238" s="44">
        <f>12</f>
        <v/>
      </c>
      <c r="N238" s="45">
        <f>MAX(0,MIN($M238,IncMonth-1)-$L238+1)+MAX(0,$M238-MAX($L238,IncMonth)+1)*(1+IncPct)</f>
        <v/>
      </c>
      <c r="O238" s="46">
        <f>IF($B238="",0,IFERROR(INDEX(Departments!$B$5:$B$54,MATCH($B238,Departments!$A$5:$A$54,0)),0))</f>
        <v/>
      </c>
      <c r="P238" s="44">
        <f>MAX(0,$M238-$L238+1)</f>
        <v/>
      </c>
      <c r="Q238" s="47">
        <f>$U238*$N238+$V238*$P238</f>
        <v/>
      </c>
      <c r="R238" s="47">
        <f>IF($K238=1,N($E238)*IF($J238=1,RecO,RecE),0)</f>
        <v/>
      </c>
      <c r="S238" s="47">
        <f>$K238*N($E238)*$Q238+$R238</f>
        <v/>
      </c>
      <c r="T238" s="44">
        <f>$K238*N($E238)</f>
        <v/>
      </c>
      <c r="U238" s="47">
        <f>N($G238)*(1+$O238+BonusMonths/12+IF($J238=1,0,EOSB))+N($H238)+(N($G238)+SI_Gross*N($H238))*IF($J238=1,SI_O,SI_E)</f>
        <v/>
      </c>
      <c r="V238" s="47">
        <f>(IF($J238=1,MedO,MedE+Ticket)+Training)/12</f>
        <v/>
      </c>
    </row>
    <row r="239">
      <c r="A239" s="12" t="n"/>
      <c r="B239" s="12" t="n"/>
      <c r="C239" s="12" t="n"/>
      <c r="D239" s="12" t="n"/>
      <c r="E239" s="12" t="n"/>
      <c r="F239" s="12" t="n"/>
      <c r="G239" s="43" t="n"/>
      <c r="H239" s="43" t="n"/>
      <c r="I239" s="12" t="n"/>
      <c r="J239" s="44">
        <f>IF($D239="Omani",1,0)</f>
        <v/>
      </c>
      <c r="K239" s="44">
        <f>IF($A239="Hire",1,IF($A239="Exit",-1,0))</f>
        <v/>
      </c>
      <c r="L239" s="44">
        <f>IF($K239=1,MAX(1,N($F239)),IF($K239=-1,N($F239)+1,13))</f>
        <v/>
      </c>
      <c r="M239" s="44">
        <f>12</f>
        <v/>
      </c>
      <c r="N239" s="45">
        <f>MAX(0,MIN($M239,IncMonth-1)-$L239+1)+MAX(0,$M239-MAX($L239,IncMonth)+1)*(1+IncPct)</f>
        <v/>
      </c>
      <c r="O239" s="46">
        <f>IF($B239="",0,IFERROR(INDEX(Departments!$B$5:$B$54,MATCH($B239,Departments!$A$5:$A$54,0)),0))</f>
        <v/>
      </c>
      <c r="P239" s="44">
        <f>MAX(0,$M239-$L239+1)</f>
        <v/>
      </c>
      <c r="Q239" s="47">
        <f>$U239*$N239+$V239*$P239</f>
        <v/>
      </c>
      <c r="R239" s="47">
        <f>IF($K239=1,N($E239)*IF($J239=1,RecO,RecE),0)</f>
        <v/>
      </c>
      <c r="S239" s="47">
        <f>$K239*N($E239)*$Q239+$R239</f>
        <v/>
      </c>
      <c r="T239" s="44">
        <f>$K239*N($E239)</f>
        <v/>
      </c>
      <c r="U239" s="47">
        <f>N($G239)*(1+$O239+BonusMonths/12+IF($J239=1,0,EOSB))+N($H239)+(N($G239)+SI_Gross*N($H239))*IF($J239=1,SI_O,SI_E)</f>
        <v/>
      </c>
      <c r="V239" s="47">
        <f>(IF($J239=1,MedO,MedE+Ticket)+Training)/12</f>
        <v/>
      </c>
    </row>
    <row r="240">
      <c r="A240" s="12" t="n"/>
      <c r="B240" s="12" t="n"/>
      <c r="C240" s="12" t="n"/>
      <c r="D240" s="12" t="n"/>
      <c r="E240" s="12" t="n"/>
      <c r="F240" s="12" t="n"/>
      <c r="G240" s="43" t="n"/>
      <c r="H240" s="43" t="n"/>
      <c r="I240" s="12" t="n"/>
      <c r="J240" s="44">
        <f>IF($D240="Omani",1,0)</f>
        <v/>
      </c>
      <c r="K240" s="44">
        <f>IF($A240="Hire",1,IF($A240="Exit",-1,0))</f>
        <v/>
      </c>
      <c r="L240" s="44">
        <f>IF($K240=1,MAX(1,N($F240)),IF($K240=-1,N($F240)+1,13))</f>
        <v/>
      </c>
      <c r="M240" s="44">
        <f>12</f>
        <v/>
      </c>
      <c r="N240" s="45">
        <f>MAX(0,MIN($M240,IncMonth-1)-$L240+1)+MAX(0,$M240-MAX($L240,IncMonth)+1)*(1+IncPct)</f>
        <v/>
      </c>
      <c r="O240" s="46">
        <f>IF($B240="",0,IFERROR(INDEX(Departments!$B$5:$B$54,MATCH($B240,Departments!$A$5:$A$54,0)),0))</f>
        <v/>
      </c>
      <c r="P240" s="44">
        <f>MAX(0,$M240-$L240+1)</f>
        <v/>
      </c>
      <c r="Q240" s="47">
        <f>$U240*$N240+$V240*$P240</f>
        <v/>
      </c>
      <c r="R240" s="47">
        <f>IF($K240=1,N($E240)*IF($J240=1,RecO,RecE),0)</f>
        <v/>
      </c>
      <c r="S240" s="47">
        <f>$K240*N($E240)*$Q240+$R240</f>
        <v/>
      </c>
      <c r="T240" s="44">
        <f>$K240*N($E240)</f>
        <v/>
      </c>
      <c r="U240" s="47">
        <f>N($G240)*(1+$O240+BonusMonths/12+IF($J240=1,0,EOSB))+N($H240)+(N($G240)+SI_Gross*N($H240))*IF($J240=1,SI_O,SI_E)</f>
        <v/>
      </c>
      <c r="V240" s="47">
        <f>(IF($J240=1,MedO,MedE+Ticket)+Training)/12</f>
        <v/>
      </c>
    </row>
    <row r="241">
      <c r="A241" s="12" t="n"/>
      <c r="B241" s="12" t="n"/>
      <c r="C241" s="12" t="n"/>
      <c r="D241" s="12" t="n"/>
      <c r="E241" s="12" t="n"/>
      <c r="F241" s="12" t="n"/>
      <c r="G241" s="43" t="n"/>
      <c r="H241" s="43" t="n"/>
      <c r="I241" s="12" t="n"/>
      <c r="J241" s="44">
        <f>IF($D241="Omani",1,0)</f>
        <v/>
      </c>
      <c r="K241" s="44">
        <f>IF($A241="Hire",1,IF($A241="Exit",-1,0))</f>
        <v/>
      </c>
      <c r="L241" s="44">
        <f>IF($K241=1,MAX(1,N($F241)),IF($K241=-1,N($F241)+1,13))</f>
        <v/>
      </c>
      <c r="M241" s="44">
        <f>12</f>
        <v/>
      </c>
      <c r="N241" s="45">
        <f>MAX(0,MIN($M241,IncMonth-1)-$L241+1)+MAX(0,$M241-MAX($L241,IncMonth)+1)*(1+IncPct)</f>
        <v/>
      </c>
      <c r="O241" s="46">
        <f>IF($B241="",0,IFERROR(INDEX(Departments!$B$5:$B$54,MATCH($B241,Departments!$A$5:$A$54,0)),0))</f>
        <v/>
      </c>
      <c r="P241" s="44">
        <f>MAX(0,$M241-$L241+1)</f>
        <v/>
      </c>
      <c r="Q241" s="47">
        <f>$U241*$N241+$V241*$P241</f>
        <v/>
      </c>
      <c r="R241" s="47">
        <f>IF($K241=1,N($E241)*IF($J241=1,RecO,RecE),0)</f>
        <v/>
      </c>
      <c r="S241" s="47">
        <f>$K241*N($E241)*$Q241+$R241</f>
        <v/>
      </c>
      <c r="T241" s="44">
        <f>$K241*N($E241)</f>
        <v/>
      </c>
      <c r="U241" s="47">
        <f>N($G241)*(1+$O241+BonusMonths/12+IF($J241=1,0,EOSB))+N($H241)+(N($G241)+SI_Gross*N($H241))*IF($J241=1,SI_O,SI_E)</f>
        <v/>
      </c>
      <c r="V241" s="47">
        <f>(IF($J241=1,MedO,MedE+Ticket)+Training)/12</f>
        <v/>
      </c>
    </row>
    <row r="242">
      <c r="A242" s="12" t="n"/>
      <c r="B242" s="12" t="n"/>
      <c r="C242" s="12" t="n"/>
      <c r="D242" s="12" t="n"/>
      <c r="E242" s="12" t="n"/>
      <c r="F242" s="12" t="n"/>
      <c r="G242" s="43" t="n"/>
      <c r="H242" s="43" t="n"/>
      <c r="I242" s="12" t="n"/>
      <c r="J242" s="44">
        <f>IF($D242="Omani",1,0)</f>
        <v/>
      </c>
      <c r="K242" s="44">
        <f>IF($A242="Hire",1,IF($A242="Exit",-1,0))</f>
        <v/>
      </c>
      <c r="L242" s="44">
        <f>IF($K242=1,MAX(1,N($F242)),IF($K242=-1,N($F242)+1,13))</f>
        <v/>
      </c>
      <c r="M242" s="44">
        <f>12</f>
        <v/>
      </c>
      <c r="N242" s="45">
        <f>MAX(0,MIN($M242,IncMonth-1)-$L242+1)+MAX(0,$M242-MAX($L242,IncMonth)+1)*(1+IncPct)</f>
        <v/>
      </c>
      <c r="O242" s="46">
        <f>IF($B242="",0,IFERROR(INDEX(Departments!$B$5:$B$54,MATCH($B242,Departments!$A$5:$A$54,0)),0))</f>
        <v/>
      </c>
      <c r="P242" s="44">
        <f>MAX(0,$M242-$L242+1)</f>
        <v/>
      </c>
      <c r="Q242" s="47">
        <f>$U242*$N242+$V242*$P242</f>
        <v/>
      </c>
      <c r="R242" s="47">
        <f>IF($K242=1,N($E242)*IF($J242=1,RecO,RecE),0)</f>
        <v/>
      </c>
      <c r="S242" s="47">
        <f>$K242*N($E242)*$Q242+$R242</f>
        <v/>
      </c>
      <c r="T242" s="44">
        <f>$K242*N($E242)</f>
        <v/>
      </c>
      <c r="U242" s="47">
        <f>N($G242)*(1+$O242+BonusMonths/12+IF($J242=1,0,EOSB))+N($H242)+(N($G242)+SI_Gross*N($H242))*IF($J242=1,SI_O,SI_E)</f>
        <v/>
      </c>
      <c r="V242" s="47">
        <f>(IF($J242=1,MedO,MedE+Ticket)+Training)/12</f>
        <v/>
      </c>
    </row>
    <row r="243">
      <c r="A243" s="12" t="n"/>
      <c r="B243" s="12" t="n"/>
      <c r="C243" s="12" t="n"/>
      <c r="D243" s="12" t="n"/>
      <c r="E243" s="12" t="n"/>
      <c r="F243" s="12" t="n"/>
      <c r="G243" s="43" t="n"/>
      <c r="H243" s="43" t="n"/>
      <c r="I243" s="12" t="n"/>
      <c r="J243" s="44">
        <f>IF($D243="Omani",1,0)</f>
        <v/>
      </c>
      <c r="K243" s="44">
        <f>IF($A243="Hire",1,IF($A243="Exit",-1,0))</f>
        <v/>
      </c>
      <c r="L243" s="44">
        <f>IF($K243=1,MAX(1,N($F243)),IF($K243=-1,N($F243)+1,13))</f>
        <v/>
      </c>
      <c r="M243" s="44">
        <f>12</f>
        <v/>
      </c>
      <c r="N243" s="45">
        <f>MAX(0,MIN($M243,IncMonth-1)-$L243+1)+MAX(0,$M243-MAX($L243,IncMonth)+1)*(1+IncPct)</f>
        <v/>
      </c>
      <c r="O243" s="46">
        <f>IF($B243="",0,IFERROR(INDEX(Departments!$B$5:$B$54,MATCH($B243,Departments!$A$5:$A$54,0)),0))</f>
        <v/>
      </c>
      <c r="P243" s="44">
        <f>MAX(0,$M243-$L243+1)</f>
        <v/>
      </c>
      <c r="Q243" s="47">
        <f>$U243*$N243+$V243*$P243</f>
        <v/>
      </c>
      <c r="R243" s="47">
        <f>IF($K243=1,N($E243)*IF($J243=1,RecO,RecE),0)</f>
        <v/>
      </c>
      <c r="S243" s="47">
        <f>$K243*N($E243)*$Q243+$R243</f>
        <v/>
      </c>
      <c r="T243" s="44">
        <f>$K243*N($E243)</f>
        <v/>
      </c>
      <c r="U243" s="47">
        <f>N($G243)*(1+$O243+BonusMonths/12+IF($J243=1,0,EOSB))+N($H243)+(N($G243)+SI_Gross*N($H243))*IF($J243=1,SI_O,SI_E)</f>
        <v/>
      </c>
      <c r="V243" s="47">
        <f>(IF($J243=1,MedO,MedE+Ticket)+Training)/12</f>
        <v/>
      </c>
    </row>
    <row r="244">
      <c r="A244" s="12" t="n"/>
      <c r="B244" s="12" t="n"/>
      <c r="C244" s="12" t="n"/>
      <c r="D244" s="12" t="n"/>
      <c r="E244" s="12" t="n"/>
      <c r="F244" s="12" t="n"/>
      <c r="G244" s="43" t="n"/>
      <c r="H244" s="43" t="n"/>
      <c r="I244" s="12" t="n"/>
      <c r="J244" s="44">
        <f>IF($D244="Omani",1,0)</f>
        <v/>
      </c>
      <c r="K244" s="44">
        <f>IF($A244="Hire",1,IF($A244="Exit",-1,0))</f>
        <v/>
      </c>
      <c r="L244" s="44">
        <f>IF($K244=1,MAX(1,N($F244)),IF($K244=-1,N($F244)+1,13))</f>
        <v/>
      </c>
      <c r="M244" s="44">
        <f>12</f>
        <v/>
      </c>
      <c r="N244" s="45">
        <f>MAX(0,MIN($M244,IncMonth-1)-$L244+1)+MAX(0,$M244-MAX($L244,IncMonth)+1)*(1+IncPct)</f>
        <v/>
      </c>
      <c r="O244" s="46">
        <f>IF($B244="",0,IFERROR(INDEX(Departments!$B$5:$B$54,MATCH($B244,Departments!$A$5:$A$54,0)),0))</f>
        <v/>
      </c>
      <c r="P244" s="44">
        <f>MAX(0,$M244-$L244+1)</f>
        <v/>
      </c>
      <c r="Q244" s="47">
        <f>$U244*$N244+$V244*$P244</f>
        <v/>
      </c>
      <c r="R244" s="47">
        <f>IF($K244=1,N($E244)*IF($J244=1,RecO,RecE),0)</f>
        <v/>
      </c>
      <c r="S244" s="47">
        <f>$K244*N($E244)*$Q244+$R244</f>
        <v/>
      </c>
      <c r="T244" s="44">
        <f>$K244*N($E244)</f>
        <v/>
      </c>
      <c r="U244" s="47">
        <f>N($G244)*(1+$O244+BonusMonths/12+IF($J244=1,0,EOSB))+N($H244)+(N($G244)+SI_Gross*N($H244))*IF($J244=1,SI_O,SI_E)</f>
        <v/>
      </c>
      <c r="V244" s="47">
        <f>(IF($J244=1,MedO,MedE+Ticket)+Training)/12</f>
        <v/>
      </c>
    </row>
    <row r="245">
      <c r="A245" s="12" t="n"/>
      <c r="B245" s="12" t="n"/>
      <c r="C245" s="12" t="n"/>
      <c r="D245" s="12" t="n"/>
      <c r="E245" s="12" t="n"/>
      <c r="F245" s="12" t="n"/>
      <c r="G245" s="43" t="n"/>
      <c r="H245" s="43" t="n"/>
      <c r="I245" s="12" t="n"/>
      <c r="J245" s="44">
        <f>IF($D245="Omani",1,0)</f>
        <v/>
      </c>
      <c r="K245" s="44">
        <f>IF($A245="Hire",1,IF($A245="Exit",-1,0))</f>
        <v/>
      </c>
      <c r="L245" s="44">
        <f>IF($K245=1,MAX(1,N($F245)),IF($K245=-1,N($F245)+1,13))</f>
        <v/>
      </c>
      <c r="M245" s="44">
        <f>12</f>
        <v/>
      </c>
      <c r="N245" s="45">
        <f>MAX(0,MIN($M245,IncMonth-1)-$L245+1)+MAX(0,$M245-MAX($L245,IncMonth)+1)*(1+IncPct)</f>
        <v/>
      </c>
      <c r="O245" s="46">
        <f>IF($B245="",0,IFERROR(INDEX(Departments!$B$5:$B$54,MATCH($B245,Departments!$A$5:$A$54,0)),0))</f>
        <v/>
      </c>
      <c r="P245" s="44">
        <f>MAX(0,$M245-$L245+1)</f>
        <v/>
      </c>
      <c r="Q245" s="47">
        <f>$U245*$N245+$V245*$P245</f>
        <v/>
      </c>
      <c r="R245" s="47">
        <f>IF($K245=1,N($E245)*IF($J245=1,RecO,RecE),0)</f>
        <v/>
      </c>
      <c r="S245" s="47">
        <f>$K245*N($E245)*$Q245+$R245</f>
        <v/>
      </c>
      <c r="T245" s="44">
        <f>$K245*N($E245)</f>
        <v/>
      </c>
      <c r="U245" s="47">
        <f>N($G245)*(1+$O245+BonusMonths/12+IF($J245=1,0,EOSB))+N($H245)+(N($G245)+SI_Gross*N($H245))*IF($J245=1,SI_O,SI_E)</f>
        <v/>
      </c>
      <c r="V245" s="47">
        <f>(IF($J245=1,MedO,MedE+Ticket)+Training)/12</f>
        <v/>
      </c>
    </row>
    <row r="246">
      <c r="A246" s="12" t="n"/>
      <c r="B246" s="12" t="n"/>
      <c r="C246" s="12" t="n"/>
      <c r="D246" s="12" t="n"/>
      <c r="E246" s="12" t="n"/>
      <c r="F246" s="12" t="n"/>
      <c r="G246" s="43" t="n"/>
      <c r="H246" s="43" t="n"/>
      <c r="I246" s="12" t="n"/>
      <c r="J246" s="44">
        <f>IF($D246="Omani",1,0)</f>
        <v/>
      </c>
      <c r="K246" s="44">
        <f>IF($A246="Hire",1,IF($A246="Exit",-1,0))</f>
        <v/>
      </c>
      <c r="L246" s="44">
        <f>IF($K246=1,MAX(1,N($F246)),IF($K246=-1,N($F246)+1,13))</f>
        <v/>
      </c>
      <c r="M246" s="44">
        <f>12</f>
        <v/>
      </c>
      <c r="N246" s="45">
        <f>MAX(0,MIN($M246,IncMonth-1)-$L246+1)+MAX(0,$M246-MAX($L246,IncMonth)+1)*(1+IncPct)</f>
        <v/>
      </c>
      <c r="O246" s="46">
        <f>IF($B246="",0,IFERROR(INDEX(Departments!$B$5:$B$54,MATCH($B246,Departments!$A$5:$A$54,0)),0))</f>
        <v/>
      </c>
      <c r="P246" s="44">
        <f>MAX(0,$M246-$L246+1)</f>
        <v/>
      </c>
      <c r="Q246" s="47">
        <f>$U246*$N246+$V246*$P246</f>
        <v/>
      </c>
      <c r="R246" s="47">
        <f>IF($K246=1,N($E246)*IF($J246=1,RecO,RecE),0)</f>
        <v/>
      </c>
      <c r="S246" s="47">
        <f>$K246*N($E246)*$Q246+$R246</f>
        <v/>
      </c>
      <c r="T246" s="44">
        <f>$K246*N($E246)</f>
        <v/>
      </c>
      <c r="U246" s="47">
        <f>N($G246)*(1+$O246+BonusMonths/12+IF($J246=1,0,EOSB))+N($H246)+(N($G246)+SI_Gross*N($H246))*IF($J246=1,SI_O,SI_E)</f>
        <v/>
      </c>
      <c r="V246" s="47">
        <f>(IF($J246=1,MedO,MedE+Ticket)+Training)/12</f>
        <v/>
      </c>
    </row>
    <row r="247">
      <c r="A247" s="12" t="n"/>
      <c r="B247" s="12" t="n"/>
      <c r="C247" s="12" t="n"/>
      <c r="D247" s="12" t="n"/>
      <c r="E247" s="12" t="n"/>
      <c r="F247" s="12" t="n"/>
      <c r="G247" s="43" t="n"/>
      <c r="H247" s="43" t="n"/>
      <c r="I247" s="12" t="n"/>
      <c r="J247" s="44">
        <f>IF($D247="Omani",1,0)</f>
        <v/>
      </c>
      <c r="K247" s="44">
        <f>IF($A247="Hire",1,IF($A247="Exit",-1,0))</f>
        <v/>
      </c>
      <c r="L247" s="44">
        <f>IF($K247=1,MAX(1,N($F247)),IF($K247=-1,N($F247)+1,13))</f>
        <v/>
      </c>
      <c r="M247" s="44">
        <f>12</f>
        <v/>
      </c>
      <c r="N247" s="45">
        <f>MAX(0,MIN($M247,IncMonth-1)-$L247+1)+MAX(0,$M247-MAX($L247,IncMonth)+1)*(1+IncPct)</f>
        <v/>
      </c>
      <c r="O247" s="46">
        <f>IF($B247="",0,IFERROR(INDEX(Departments!$B$5:$B$54,MATCH($B247,Departments!$A$5:$A$54,0)),0))</f>
        <v/>
      </c>
      <c r="P247" s="44">
        <f>MAX(0,$M247-$L247+1)</f>
        <v/>
      </c>
      <c r="Q247" s="47">
        <f>$U247*$N247+$V247*$P247</f>
        <v/>
      </c>
      <c r="R247" s="47">
        <f>IF($K247=1,N($E247)*IF($J247=1,RecO,RecE),0)</f>
        <v/>
      </c>
      <c r="S247" s="47">
        <f>$K247*N($E247)*$Q247+$R247</f>
        <v/>
      </c>
      <c r="T247" s="44">
        <f>$K247*N($E247)</f>
        <v/>
      </c>
      <c r="U247" s="47">
        <f>N($G247)*(1+$O247+BonusMonths/12+IF($J247=1,0,EOSB))+N($H247)+(N($G247)+SI_Gross*N($H247))*IF($J247=1,SI_O,SI_E)</f>
        <v/>
      </c>
      <c r="V247" s="47">
        <f>(IF($J247=1,MedO,MedE+Ticket)+Training)/12</f>
        <v/>
      </c>
    </row>
    <row r="248">
      <c r="A248" s="12" t="n"/>
      <c r="B248" s="12" t="n"/>
      <c r="C248" s="12" t="n"/>
      <c r="D248" s="12" t="n"/>
      <c r="E248" s="12" t="n"/>
      <c r="F248" s="12" t="n"/>
      <c r="G248" s="43" t="n"/>
      <c r="H248" s="43" t="n"/>
      <c r="I248" s="12" t="n"/>
      <c r="J248" s="44">
        <f>IF($D248="Omani",1,0)</f>
        <v/>
      </c>
      <c r="K248" s="44">
        <f>IF($A248="Hire",1,IF($A248="Exit",-1,0))</f>
        <v/>
      </c>
      <c r="L248" s="44">
        <f>IF($K248=1,MAX(1,N($F248)),IF($K248=-1,N($F248)+1,13))</f>
        <v/>
      </c>
      <c r="M248" s="44">
        <f>12</f>
        <v/>
      </c>
      <c r="N248" s="45">
        <f>MAX(0,MIN($M248,IncMonth-1)-$L248+1)+MAX(0,$M248-MAX($L248,IncMonth)+1)*(1+IncPct)</f>
        <v/>
      </c>
      <c r="O248" s="46">
        <f>IF($B248="",0,IFERROR(INDEX(Departments!$B$5:$B$54,MATCH($B248,Departments!$A$5:$A$54,0)),0))</f>
        <v/>
      </c>
      <c r="P248" s="44">
        <f>MAX(0,$M248-$L248+1)</f>
        <v/>
      </c>
      <c r="Q248" s="47">
        <f>$U248*$N248+$V248*$P248</f>
        <v/>
      </c>
      <c r="R248" s="47">
        <f>IF($K248=1,N($E248)*IF($J248=1,RecO,RecE),0)</f>
        <v/>
      </c>
      <c r="S248" s="47">
        <f>$K248*N($E248)*$Q248+$R248</f>
        <v/>
      </c>
      <c r="T248" s="44">
        <f>$K248*N($E248)</f>
        <v/>
      </c>
      <c r="U248" s="47">
        <f>N($G248)*(1+$O248+BonusMonths/12+IF($J248=1,0,EOSB))+N($H248)+(N($G248)+SI_Gross*N($H248))*IF($J248=1,SI_O,SI_E)</f>
        <v/>
      </c>
      <c r="V248" s="47">
        <f>(IF($J248=1,MedO,MedE+Ticket)+Training)/12</f>
        <v/>
      </c>
    </row>
    <row r="249">
      <c r="A249" s="12" t="n"/>
      <c r="B249" s="12" t="n"/>
      <c r="C249" s="12" t="n"/>
      <c r="D249" s="12" t="n"/>
      <c r="E249" s="12" t="n"/>
      <c r="F249" s="12" t="n"/>
      <c r="G249" s="43" t="n"/>
      <c r="H249" s="43" t="n"/>
      <c r="I249" s="12" t="n"/>
      <c r="J249" s="44">
        <f>IF($D249="Omani",1,0)</f>
        <v/>
      </c>
      <c r="K249" s="44">
        <f>IF($A249="Hire",1,IF($A249="Exit",-1,0))</f>
        <v/>
      </c>
      <c r="L249" s="44">
        <f>IF($K249=1,MAX(1,N($F249)),IF($K249=-1,N($F249)+1,13))</f>
        <v/>
      </c>
      <c r="M249" s="44">
        <f>12</f>
        <v/>
      </c>
      <c r="N249" s="45">
        <f>MAX(0,MIN($M249,IncMonth-1)-$L249+1)+MAX(0,$M249-MAX($L249,IncMonth)+1)*(1+IncPct)</f>
        <v/>
      </c>
      <c r="O249" s="46">
        <f>IF($B249="",0,IFERROR(INDEX(Departments!$B$5:$B$54,MATCH($B249,Departments!$A$5:$A$54,0)),0))</f>
        <v/>
      </c>
      <c r="P249" s="44">
        <f>MAX(0,$M249-$L249+1)</f>
        <v/>
      </c>
      <c r="Q249" s="47">
        <f>$U249*$N249+$V249*$P249</f>
        <v/>
      </c>
      <c r="R249" s="47">
        <f>IF($K249=1,N($E249)*IF($J249=1,RecO,RecE),0)</f>
        <v/>
      </c>
      <c r="S249" s="47">
        <f>$K249*N($E249)*$Q249+$R249</f>
        <v/>
      </c>
      <c r="T249" s="44">
        <f>$K249*N($E249)</f>
        <v/>
      </c>
      <c r="U249" s="47">
        <f>N($G249)*(1+$O249+BonusMonths/12+IF($J249=1,0,EOSB))+N($H249)+(N($G249)+SI_Gross*N($H249))*IF($J249=1,SI_O,SI_E)</f>
        <v/>
      </c>
      <c r="V249" s="47">
        <f>(IF($J249=1,MedO,MedE+Ticket)+Training)/12</f>
        <v/>
      </c>
    </row>
    <row r="250">
      <c r="A250" s="12" t="n"/>
      <c r="B250" s="12" t="n"/>
      <c r="C250" s="12" t="n"/>
      <c r="D250" s="12" t="n"/>
      <c r="E250" s="12" t="n"/>
      <c r="F250" s="12" t="n"/>
      <c r="G250" s="43" t="n"/>
      <c r="H250" s="43" t="n"/>
      <c r="I250" s="12" t="n"/>
      <c r="J250" s="44">
        <f>IF($D250="Omani",1,0)</f>
        <v/>
      </c>
      <c r="K250" s="44">
        <f>IF($A250="Hire",1,IF($A250="Exit",-1,0))</f>
        <v/>
      </c>
      <c r="L250" s="44">
        <f>IF($K250=1,MAX(1,N($F250)),IF($K250=-1,N($F250)+1,13))</f>
        <v/>
      </c>
      <c r="M250" s="44">
        <f>12</f>
        <v/>
      </c>
      <c r="N250" s="45">
        <f>MAX(0,MIN($M250,IncMonth-1)-$L250+1)+MAX(0,$M250-MAX($L250,IncMonth)+1)*(1+IncPct)</f>
        <v/>
      </c>
      <c r="O250" s="46">
        <f>IF($B250="",0,IFERROR(INDEX(Departments!$B$5:$B$54,MATCH($B250,Departments!$A$5:$A$54,0)),0))</f>
        <v/>
      </c>
      <c r="P250" s="44">
        <f>MAX(0,$M250-$L250+1)</f>
        <v/>
      </c>
      <c r="Q250" s="47">
        <f>$U250*$N250+$V250*$P250</f>
        <v/>
      </c>
      <c r="R250" s="47">
        <f>IF($K250=1,N($E250)*IF($J250=1,RecO,RecE),0)</f>
        <v/>
      </c>
      <c r="S250" s="47">
        <f>$K250*N($E250)*$Q250+$R250</f>
        <v/>
      </c>
      <c r="T250" s="44">
        <f>$K250*N($E250)</f>
        <v/>
      </c>
      <c r="U250" s="47">
        <f>N($G250)*(1+$O250+BonusMonths/12+IF($J250=1,0,EOSB))+N($H250)+(N($G250)+SI_Gross*N($H250))*IF($J250=1,SI_O,SI_E)</f>
        <v/>
      </c>
      <c r="V250" s="47">
        <f>(IF($J250=1,MedO,MedE+Ticket)+Training)/12</f>
        <v/>
      </c>
    </row>
    <row r="251">
      <c r="A251" s="12" t="n"/>
      <c r="B251" s="12" t="n"/>
      <c r="C251" s="12" t="n"/>
      <c r="D251" s="12" t="n"/>
      <c r="E251" s="12" t="n"/>
      <c r="F251" s="12" t="n"/>
      <c r="G251" s="43" t="n"/>
      <c r="H251" s="43" t="n"/>
      <c r="I251" s="12" t="n"/>
      <c r="J251" s="44">
        <f>IF($D251="Omani",1,0)</f>
        <v/>
      </c>
      <c r="K251" s="44">
        <f>IF($A251="Hire",1,IF($A251="Exit",-1,0))</f>
        <v/>
      </c>
      <c r="L251" s="44">
        <f>IF($K251=1,MAX(1,N($F251)),IF($K251=-1,N($F251)+1,13))</f>
        <v/>
      </c>
      <c r="M251" s="44">
        <f>12</f>
        <v/>
      </c>
      <c r="N251" s="45">
        <f>MAX(0,MIN($M251,IncMonth-1)-$L251+1)+MAX(0,$M251-MAX($L251,IncMonth)+1)*(1+IncPct)</f>
        <v/>
      </c>
      <c r="O251" s="46">
        <f>IF($B251="",0,IFERROR(INDEX(Departments!$B$5:$B$54,MATCH($B251,Departments!$A$5:$A$54,0)),0))</f>
        <v/>
      </c>
      <c r="P251" s="44">
        <f>MAX(0,$M251-$L251+1)</f>
        <v/>
      </c>
      <c r="Q251" s="47">
        <f>$U251*$N251+$V251*$P251</f>
        <v/>
      </c>
      <c r="R251" s="47">
        <f>IF($K251=1,N($E251)*IF($J251=1,RecO,RecE),0)</f>
        <v/>
      </c>
      <c r="S251" s="47">
        <f>$K251*N($E251)*$Q251+$R251</f>
        <v/>
      </c>
      <c r="T251" s="44">
        <f>$K251*N($E251)</f>
        <v/>
      </c>
      <c r="U251" s="47">
        <f>N($G251)*(1+$O251+BonusMonths/12+IF($J251=1,0,EOSB))+N($H251)+(N($G251)+SI_Gross*N($H251))*IF($J251=1,SI_O,SI_E)</f>
        <v/>
      </c>
      <c r="V251" s="47">
        <f>(IF($J251=1,MedO,MedE+Ticket)+Training)/12</f>
        <v/>
      </c>
    </row>
    <row r="252">
      <c r="A252" s="12" t="n"/>
      <c r="B252" s="12" t="n"/>
      <c r="C252" s="12" t="n"/>
      <c r="D252" s="12" t="n"/>
      <c r="E252" s="12" t="n"/>
      <c r="F252" s="12" t="n"/>
      <c r="G252" s="43" t="n"/>
      <c r="H252" s="43" t="n"/>
      <c r="I252" s="12" t="n"/>
      <c r="J252" s="44">
        <f>IF($D252="Omani",1,0)</f>
        <v/>
      </c>
      <c r="K252" s="44">
        <f>IF($A252="Hire",1,IF($A252="Exit",-1,0))</f>
        <v/>
      </c>
      <c r="L252" s="44">
        <f>IF($K252=1,MAX(1,N($F252)),IF($K252=-1,N($F252)+1,13))</f>
        <v/>
      </c>
      <c r="M252" s="44">
        <f>12</f>
        <v/>
      </c>
      <c r="N252" s="45">
        <f>MAX(0,MIN($M252,IncMonth-1)-$L252+1)+MAX(0,$M252-MAX($L252,IncMonth)+1)*(1+IncPct)</f>
        <v/>
      </c>
      <c r="O252" s="46">
        <f>IF($B252="",0,IFERROR(INDEX(Departments!$B$5:$B$54,MATCH($B252,Departments!$A$5:$A$54,0)),0))</f>
        <v/>
      </c>
      <c r="P252" s="44">
        <f>MAX(0,$M252-$L252+1)</f>
        <v/>
      </c>
      <c r="Q252" s="47">
        <f>$U252*$N252+$V252*$P252</f>
        <v/>
      </c>
      <c r="R252" s="47">
        <f>IF($K252=1,N($E252)*IF($J252=1,RecO,RecE),0)</f>
        <v/>
      </c>
      <c r="S252" s="47">
        <f>$K252*N($E252)*$Q252+$R252</f>
        <v/>
      </c>
      <c r="T252" s="44">
        <f>$K252*N($E252)</f>
        <v/>
      </c>
      <c r="U252" s="47">
        <f>N($G252)*(1+$O252+BonusMonths/12+IF($J252=1,0,EOSB))+N($H252)+(N($G252)+SI_Gross*N($H252))*IF($J252=1,SI_O,SI_E)</f>
        <v/>
      </c>
      <c r="V252" s="47">
        <f>(IF($J252=1,MedO,MedE+Ticket)+Training)/12</f>
        <v/>
      </c>
    </row>
    <row r="253">
      <c r="A253" s="12" t="n"/>
      <c r="B253" s="12" t="n"/>
      <c r="C253" s="12" t="n"/>
      <c r="D253" s="12" t="n"/>
      <c r="E253" s="12" t="n"/>
      <c r="F253" s="12" t="n"/>
      <c r="G253" s="43" t="n"/>
      <c r="H253" s="43" t="n"/>
      <c r="I253" s="12" t="n"/>
      <c r="J253" s="44">
        <f>IF($D253="Omani",1,0)</f>
        <v/>
      </c>
      <c r="K253" s="44">
        <f>IF($A253="Hire",1,IF($A253="Exit",-1,0))</f>
        <v/>
      </c>
      <c r="L253" s="44">
        <f>IF($K253=1,MAX(1,N($F253)),IF($K253=-1,N($F253)+1,13))</f>
        <v/>
      </c>
      <c r="M253" s="44">
        <f>12</f>
        <v/>
      </c>
      <c r="N253" s="45">
        <f>MAX(0,MIN($M253,IncMonth-1)-$L253+1)+MAX(0,$M253-MAX($L253,IncMonth)+1)*(1+IncPct)</f>
        <v/>
      </c>
      <c r="O253" s="46">
        <f>IF($B253="",0,IFERROR(INDEX(Departments!$B$5:$B$54,MATCH($B253,Departments!$A$5:$A$54,0)),0))</f>
        <v/>
      </c>
      <c r="P253" s="44">
        <f>MAX(0,$M253-$L253+1)</f>
        <v/>
      </c>
      <c r="Q253" s="47">
        <f>$U253*$N253+$V253*$P253</f>
        <v/>
      </c>
      <c r="R253" s="47">
        <f>IF($K253=1,N($E253)*IF($J253=1,RecO,RecE),0)</f>
        <v/>
      </c>
      <c r="S253" s="47">
        <f>$K253*N($E253)*$Q253+$R253</f>
        <v/>
      </c>
      <c r="T253" s="44">
        <f>$K253*N($E253)</f>
        <v/>
      </c>
      <c r="U253" s="47">
        <f>N($G253)*(1+$O253+BonusMonths/12+IF($J253=1,0,EOSB))+N($H253)+(N($G253)+SI_Gross*N($H253))*IF($J253=1,SI_O,SI_E)</f>
        <v/>
      </c>
      <c r="V253" s="47">
        <f>(IF($J253=1,MedO,MedE+Ticket)+Training)/12</f>
        <v/>
      </c>
    </row>
    <row r="254">
      <c r="A254" s="12" t="n"/>
      <c r="B254" s="12" t="n"/>
      <c r="C254" s="12" t="n"/>
      <c r="D254" s="12" t="n"/>
      <c r="E254" s="12" t="n"/>
      <c r="F254" s="12" t="n"/>
      <c r="G254" s="43" t="n"/>
      <c r="H254" s="43" t="n"/>
      <c r="I254" s="12" t="n"/>
      <c r="J254" s="44">
        <f>IF($D254="Omani",1,0)</f>
        <v/>
      </c>
      <c r="K254" s="44">
        <f>IF($A254="Hire",1,IF($A254="Exit",-1,0))</f>
        <v/>
      </c>
      <c r="L254" s="44">
        <f>IF($K254=1,MAX(1,N($F254)),IF($K254=-1,N($F254)+1,13))</f>
        <v/>
      </c>
      <c r="M254" s="44">
        <f>12</f>
        <v/>
      </c>
      <c r="N254" s="45">
        <f>MAX(0,MIN($M254,IncMonth-1)-$L254+1)+MAX(0,$M254-MAX($L254,IncMonth)+1)*(1+IncPct)</f>
        <v/>
      </c>
      <c r="O254" s="46">
        <f>IF($B254="",0,IFERROR(INDEX(Departments!$B$5:$B$54,MATCH($B254,Departments!$A$5:$A$54,0)),0))</f>
        <v/>
      </c>
      <c r="P254" s="44">
        <f>MAX(0,$M254-$L254+1)</f>
        <v/>
      </c>
      <c r="Q254" s="47">
        <f>$U254*$N254+$V254*$P254</f>
        <v/>
      </c>
      <c r="R254" s="47">
        <f>IF($K254=1,N($E254)*IF($J254=1,RecO,RecE),0)</f>
        <v/>
      </c>
      <c r="S254" s="47">
        <f>$K254*N($E254)*$Q254+$R254</f>
        <v/>
      </c>
      <c r="T254" s="44">
        <f>$K254*N($E254)</f>
        <v/>
      </c>
      <c r="U254" s="47">
        <f>N($G254)*(1+$O254+BonusMonths/12+IF($J254=1,0,EOSB))+N($H254)+(N($G254)+SI_Gross*N($H254))*IF($J254=1,SI_O,SI_E)</f>
        <v/>
      </c>
      <c r="V254" s="47">
        <f>(IF($J254=1,MedO,MedE+Ticket)+Training)/12</f>
        <v/>
      </c>
    </row>
    <row r="255">
      <c r="A255" s="12" t="n"/>
      <c r="B255" s="12" t="n"/>
      <c r="C255" s="12" t="n"/>
      <c r="D255" s="12" t="n"/>
      <c r="E255" s="12" t="n"/>
      <c r="F255" s="12" t="n"/>
      <c r="G255" s="43" t="n"/>
      <c r="H255" s="43" t="n"/>
      <c r="I255" s="12" t="n"/>
      <c r="J255" s="44">
        <f>IF($D255="Omani",1,0)</f>
        <v/>
      </c>
      <c r="K255" s="44">
        <f>IF($A255="Hire",1,IF($A255="Exit",-1,0))</f>
        <v/>
      </c>
      <c r="L255" s="44">
        <f>IF($K255=1,MAX(1,N($F255)),IF($K255=-1,N($F255)+1,13))</f>
        <v/>
      </c>
      <c r="M255" s="44">
        <f>12</f>
        <v/>
      </c>
      <c r="N255" s="45">
        <f>MAX(0,MIN($M255,IncMonth-1)-$L255+1)+MAX(0,$M255-MAX($L255,IncMonth)+1)*(1+IncPct)</f>
        <v/>
      </c>
      <c r="O255" s="46">
        <f>IF($B255="",0,IFERROR(INDEX(Departments!$B$5:$B$54,MATCH($B255,Departments!$A$5:$A$54,0)),0))</f>
        <v/>
      </c>
      <c r="P255" s="44">
        <f>MAX(0,$M255-$L255+1)</f>
        <v/>
      </c>
      <c r="Q255" s="47">
        <f>$U255*$N255+$V255*$P255</f>
        <v/>
      </c>
      <c r="R255" s="47">
        <f>IF($K255=1,N($E255)*IF($J255=1,RecO,RecE),0)</f>
        <v/>
      </c>
      <c r="S255" s="47">
        <f>$K255*N($E255)*$Q255+$R255</f>
        <v/>
      </c>
      <c r="T255" s="44">
        <f>$K255*N($E255)</f>
        <v/>
      </c>
      <c r="U255" s="47">
        <f>N($G255)*(1+$O255+BonusMonths/12+IF($J255=1,0,EOSB))+N($H255)+(N($G255)+SI_Gross*N($H255))*IF($J255=1,SI_O,SI_E)</f>
        <v/>
      </c>
      <c r="V255" s="47">
        <f>(IF($J255=1,MedO,MedE+Ticket)+Training)/12</f>
        <v/>
      </c>
    </row>
    <row r="256">
      <c r="A256" s="12" t="n"/>
      <c r="B256" s="12" t="n"/>
      <c r="C256" s="12" t="n"/>
      <c r="D256" s="12" t="n"/>
      <c r="E256" s="12" t="n"/>
      <c r="F256" s="12" t="n"/>
      <c r="G256" s="43" t="n"/>
      <c r="H256" s="43" t="n"/>
      <c r="I256" s="12" t="n"/>
      <c r="J256" s="44">
        <f>IF($D256="Omani",1,0)</f>
        <v/>
      </c>
      <c r="K256" s="44">
        <f>IF($A256="Hire",1,IF($A256="Exit",-1,0))</f>
        <v/>
      </c>
      <c r="L256" s="44">
        <f>IF($K256=1,MAX(1,N($F256)),IF($K256=-1,N($F256)+1,13))</f>
        <v/>
      </c>
      <c r="M256" s="44">
        <f>12</f>
        <v/>
      </c>
      <c r="N256" s="45">
        <f>MAX(0,MIN($M256,IncMonth-1)-$L256+1)+MAX(0,$M256-MAX($L256,IncMonth)+1)*(1+IncPct)</f>
        <v/>
      </c>
      <c r="O256" s="46">
        <f>IF($B256="",0,IFERROR(INDEX(Departments!$B$5:$B$54,MATCH($B256,Departments!$A$5:$A$54,0)),0))</f>
        <v/>
      </c>
      <c r="P256" s="44">
        <f>MAX(0,$M256-$L256+1)</f>
        <v/>
      </c>
      <c r="Q256" s="47">
        <f>$U256*$N256+$V256*$P256</f>
        <v/>
      </c>
      <c r="R256" s="47">
        <f>IF($K256=1,N($E256)*IF($J256=1,RecO,RecE),0)</f>
        <v/>
      </c>
      <c r="S256" s="47">
        <f>$K256*N($E256)*$Q256+$R256</f>
        <v/>
      </c>
      <c r="T256" s="44">
        <f>$K256*N($E256)</f>
        <v/>
      </c>
      <c r="U256" s="47">
        <f>N($G256)*(1+$O256+BonusMonths/12+IF($J256=1,0,EOSB))+N($H256)+(N($G256)+SI_Gross*N($H256))*IF($J256=1,SI_O,SI_E)</f>
        <v/>
      </c>
      <c r="V256" s="47">
        <f>(IF($J256=1,MedO,MedE+Ticket)+Training)/12</f>
        <v/>
      </c>
    </row>
    <row r="257">
      <c r="A257" s="12" t="n"/>
      <c r="B257" s="12" t="n"/>
      <c r="C257" s="12" t="n"/>
      <c r="D257" s="12" t="n"/>
      <c r="E257" s="12" t="n"/>
      <c r="F257" s="12" t="n"/>
      <c r="G257" s="43" t="n"/>
      <c r="H257" s="43" t="n"/>
      <c r="I257" s="12" t="n"/>
      <c r="J257" s="44">
        <f>IF($D257="Omani",1,0)</f>
        <v/>
      </c>
      <c r="K257" s="44">
        <f>IF($A257="Hire",1,IF($A257="Exit",-1,0))</f>
        <v/>
      </c>
      <c r="L257" s="44">
        <f>IF($K257=1,MAX(1,N($F257)),IF($K257=-1,N($F257)+1,13))</f>
        <v/>
      </c>
      <c r="M257" s="44">
        <f>12</f>
        <v/>
      </c>
      <c r="N257" s="45">
        <f>MAX(0,MIN($M257,IncMonth-1)-$L257+1)+MAX(0,$M257-MAX($L257,IncMonth)+1)*(1+IncPct)</f>
        <v/>
      </c>
      <c r="O257" s="46">
        <f>IF($B257="",0,IFERROR(INDEX(Departments!$B$5:$B$54,MATCH($B257,Departments!$A$5:$A$54,0)),0))</f>
        <v/>
      </c>
      <c r="P257" s="44">
        <f>MAX(0,$M257-$L257+1)</f>
        <v/>
      </c>
      <c r="Q257" s="47">
        <f>$U257*$N257+$V257*$P257</f>
        <v/>
      </c>
      <c r="R257" s="47">
        <f>IF($K257=1,N($E257)*IF($J257=1,RecO,RecE),0)</f>
        <v/>
      </c>
      <c r="S257" s="47">
        <f>$K257*N($E257)*$Q257+$R257</f>
        <v/>
      </c>
      <c r="T257" s="44">
        <f>$K257*N($E257)</f>
        <v/>
      </c>
      <c r="U257" s="47">
        <f>N($G257)*(1+$O257+BonusMonths/12+IF($J257=1,0,EOSB))+N($H257)+(N($G257)+SI_Gross*N($H257))*IF($J257=1,SI_O,SI_E)</f>
        <v/>
      </c>
      <c r="V257" s="47">
        <f>(IF($J257=1,MedO,MedE+Ticket)+Training)/12</f>
        <v/>
      </c>
    </row>
    <row r="258">
      <c r="A258" s="12" t="n"/>
      <c r="B258" s="12" t="n"/>
      <c r="C258" s="12" t="n"/>
      <c r="D258" s="12" t="n"/>
      <c r="E258" s="12" t="n"/>
      <c r="F258" s="12" t="n"/>
      <c r="G258" s="43" t="n"/>
      <c r="H258" s="43" t="n"/>
      <c r="I258" s="12" t="n"/>
      <c r="J258" s="44">
        <f>IF($D258="Omani",1,0)</f>
        <v/>
      </c>
      <c r="K258" s="44">
        <f>IF($A258="Hire",1,IF($A258="Exit",-1,0))</f>
        <v/>
      </c>
      <c r="L258" s="44">
        <f>IF($K258=1,MAX(1,N($F258)),IF($K258=-1,N($F258)+1,13))</f>
        <v/>
      </c>
      <c r="M258" s="44">
        <f>12</f>
        <v/>
      </c>
      <c r="N258" s="45">
        <f>MAX(0,MIN($M258,IncMonth-1)-$L258+1)+MAX(0,$M258-MAX($L258,IncMonth)+1)*(1+IncPct)</f>
        <v/>
      </c>
      <c r="O258" s="46">
        <f>IF($B258="",0,IFERROR(INDEX(Departments!$B$5:$B$54,MATCH($B258,Departments!$A$5:$A$54,0)),0))</f>
        <v/>
      </c>
      <c r="P258" s="44">
        <f>MAX(0,$M258-$L258+1)</f>
        <v/>
      </c>
      <c r="Q258" s="47">
        <f>$U258*$N258+$V258*$P258</f>
        <v/>
      </c>
      <c r="R258" s="47">
        <f>IF($K258=1,N($E258)*IF($J258=1,RecO,RecE),0)</f>
        <v/>
      </c>
      <c r="S258" s="47">
        <f>$K258*N($E258)*$Q258+$R258</f>
        <v/>
      </c>
      <c r="T258" s="44">
        <f>$K258*N($E258)</f>
        <v/>
      </c>
      <c r="U258" s="47">
        <f>N($G258)*(1+$O258+BonusMonths/12+IF($J258=1,0,EOSB))+N($H258)+(N($G258)+SI_Gross*N($H258))*IF($J258=1,SI_O,SI_E)</f>
        <v/>
      </c>
      <c r="V258" s="47">
        <f>(IF($J258=1,MedO,MedE+Ticket)+Training)/12</f>
        <v/>
      </c>
    </row>
    <row r="259">
      <c r="A259" s="12" t="n"/>
      <c r="B259" s="12" t="n"/>
      <c r="C259" s="12" t="n"/>
      <c r="D259" s="12" t="n"/>
      <c r="E259" s="12" t="n"/>
      <c r="F259" s="12" t="n"/>
      <c r="G259" s="43" t="n"/>
      <c r="H259" s="43" t="n"/>
      <c r="I259" s="12" t="n"/>
      <c r="J259" s="44">
        <f>IF($D259="Omani",1,0)</f>
        <v/>
      </c>
      <c r="K259" s="44">
        <f>IF($A259="Hire",1,IF($A259="Exit",-1,0))</f>
        <v/>
      </c>
      <c r="L259" s="44">
        <f>IF($K259=1,MAX(1,N($F259)),IF($K259=-1,N($F259)+1,13))</f>
        <v/>
      </c>
      <c r="M259" s="44">
        <f>12</f>
        <v/>
      </c>
      <c r="N259" s="45">
        <f>MAX(0,MIN($M259,IncMonth-1)-$L259+1)+MAX(0,$M259-MAX($L259,IncMonth)+1)*(1+IncPct)</f>
        <v/>
      </c>
      <c r="O259" s="46">
        <f>IF($B259="",0,IFERROR(INDEX(Departments!$B$5:$B$54,MATCH($B259,Departments!$A$5:$A$54,0)),0))</f>
        <v/>
      </c>
      <c r="P259" s="44">
        <f>MAX(0,$M259-$L259+1)</f>
        <v/>
      </c>
      <c r="Q259" s="47">
        <f>$U259*$N259+$V259*$P259</f>
        <v/>
      </c>
      <c r="R259" s="47">
        <f>IF($K259=1,N($E259)*IF($J259=1,RecO,RecE),0)</f>
        <v/>
      </c>
      <c r="S259" s="47">
        <f>$K259*N($E259)*$Q259+$R259</f>
        <v/>
      </c>
      <c r="T259" s="44">
        <f>$K259*N($E259)</f>
        <v/>
      </c>
      <c r="U259" s="47">
        <f>N($G259)*(1+$O259+BonusMonths/12+IF($J259=1,0,EOSB))+N($H259)+(N($G259)+SI_Gross*N($H259))*IF($J259=1,SI_O,SI_E)</f>
        <v/>
      </c>
      <c r="V259" s="47">
        <f>(IF($J259=1,MedO,MedE+Ticket)+Training)/12</f>
        <v/>
      </c>
    </row>
    <row r="260">
      <c r="A260" s="12" t="n"/>
      <c r="B260" s="12" t="n"/>
      <c r="C260" s="12" t="n"/>
      <c r="D260" s="12" t="n"/>
      <c r="E260" s="12" t="n"/>
      <c r="F260" s="12" t="n"/>
      <c r="G260" s="43" t="n"/>
      <c r="H260" s="43" t="n"/>
      <c r="I260" s="12" t="n"/>
      <c r="J260" s="44">
        <f>IF($D260="Omani",1,0)</f>
        <v/>
      </c>
      <c r="K260" s="44">
        <f>IF($A260="Hire",1,IF($A260="Exit",-1,0))</f>
        <v/>
      </c>
      <c r="L260" s="44">
        <f>IF($K260=1,MAX(1,N($F260)),IF($K260=-1,N($F260)+1,13))</f>
        <v/>
      </c>
      <c r="M260" s="44">
        <f>12</f>
        <v/>
      </c>
      <c r="N260" s="45">
        <f>MAX(0,MIN($M260,IncMonth-1)-$L260+1)+MAX(0,$M260-MAX($L260,IncMonth)+1)*(1+IncPct)</f>
        <v/>
      </c>
      <c r="O260" s="46">
        <f>IF($B260="",0,IFERROR(INDEX(Departments!$B$5:$B$54,MATCH($B260,Departments!$A$5:$A$54,0)),0))</f>
        <v/>
      </c>
      <c r="P260" s="44">
        <f>MAX(0,$M260-$L260+1)</f>
        <v/>
      </c>
      <c r="Q260" s="47">
        <f>$U260*$N260+$V260*$P260</f>
        <v/>
      </c>
      <c r="R260" s="47">
        <f>IF($K260=1,N($E260)*IF($J260=1,RecO,RecE),0)</f>
        <v/>
      </c>
      <c r="S260" s="47">
        <f>$K260*N($E260)*$Q260+$R260</f>
        <v/>
      </c>
      <c r="T260" s="44">
        <f>$K260*N($E260)</f>
        <v/>
      </c>
      <c r="U260" s="47">
        <f>N($G260)*(1+$O260+BonusMonths/12+IF($J260=1,0,EOSB))+N($H260)+(N($G260)+SI_Gross*N($H260))*IF($J260=1,SI_O,SI_E)</f>
        <v/>
      </c>
      <c r="V260" s="47">
        <f>(IF($J260=1,MedO,MedE+Ticket)+Training)/12</f>
        <v/>
      </c>
    </row>
    <row r="261">
      <c r="A261" s="12" t="n"/>
      <c r="B261" s="12" t="n"/>
      <c r="C261" s="12" t="n"/>
      <c r="D261" s="12" t="n"/>
      <c r="E261" s="12" t="n"/>
      <c r="F261" s="12" t="n"/>
      <c r="G261" s="43" t="n"/>
      <c r="H261" s="43" t="n"/>
      <c r="I261" s="12" t="n"/>
      <c r="J261" s="44">
        <f>IF($D261="Omani",1,0)</f>
        <v/>
      </c>
      <c r="K261" s="44">
        <f>IF($A261="Hire",1,IF($A261="Exit",-1,0))</f>
        <v/>
      </c>
      <c r="L261" s="44">
        <f>IF($K261=1,MAX(1,N($F261)),IF($K261=-1,N($F261)+1,13))</f>
        <v/>
      </c>
      <c r="M261" s="44">
        <f>12</f>
        <v/>
      </c>
      <c r="N261" s="45">
        <f>MAX(0,MIN($M261,IncMonth-1)-$L261+1)+MAX(0,$M261-MAX($L261,IncMonth)+1)*(1+IncPct)</f>
        <v/>
      </c>
      <c r="O261" s="46">
        <f>IF($B261="",0,IFERROR(INDEX(Departments!$B$5:$B$54,MATCH($B261,Departments!$A$5:$A$54,0)),0))</f>
        <v/>
      </c>
      <c r="P261" s="44">
        <f>MAX(0,$M261-$L261+1)</f>
        <v/>
      </c>
      <c r="Q261" s="47">
        <f>$U261*$N261+$V261*$P261</f>
        <v/>
      </c>
      <c r="R261" s="47">
        <f>IF($K261=1,N($E261)*IF($J261=1,RecO,RecE),0)</f>
        <v/>
      </c>
      <c r="S261" s="47">
        <f>$K261*N($E261)*$Q261+$R261</f>
        <v/>
      </c>
      <c r="T261" s="44">
        <f>$K261*N($E261)</f>
        <v/>
      </c>
      <c r="U261" s="47">
        <f>N($G261)*(1+$O261+BonusMonths/12+IF($J261=1,0,EOSB))+N($H261)+(N($G261)+SI_Gross*N($H261))*IF($J261=1,SI_O,SI_E)</f>
        <v/>
      </c>
      <c r="V261" s="47">
        <f>(IF($J261=1,MedO,MedE+Ticket)+Training)/12</f>
        <v/>
      </c>
    </row>
    <row r="262">
      <c r="A262" s="12" t="n"/>
      <c r="B262" s="12" t="n"/>
      <c r="C262" s="12" t="n"/>
      <c r="D262" s="12" t="n"/>
      <c r="E262" s="12" t="n"/>
      <c r="F262" s="12" t="n"/>
      <c r="G262" s="43" t="n"/>
      <c r="H262" s="43" t="n"/>
      <c r="I262" s="12" t="n"/>
      <c r="J262" s="44">
        <f>IF($D262="Omani",1,0)</f>
        <v/>
      </c>
      <c r="K262" s="44">
        <f>IF($A262="Hire",1,IF($A262="Exit",-1,0))</f>
        <v/>
      </c>
      <c r="L262" s="44">
        <f>IF($K262=1,MAX(1,N($F262)),IF($K262=-1,N($F262)+1,13))</f>
        <v/>
      </c>
      <c r="M262" s="44">
        <f>12</f>
        <v/>
      </c>
      <c r="N262" s="45">
        <f>MAX(0,MIN($M262,IncMonth-1)-$L262+1)+MAX(0,$M262-MAX($L262,IncMonth)+1)*(1+IncPct)</f>
        <v/>
      </c>
      <c r="O262" s="46">
        <f>IF($B262="",0,IFERROR(INDEX(Departments!$B$5:$B$54,MATCH($B262,Departments!$A$5:$A$54,0)),0))</f>
        <v/>
      </c>
      <c r="P262" s="44">
        <f>MAX(0,$M262-$L262+1)</f>
        <v/>
      </c>
      <c r="Q262" s="47">
        <f>$U262*$N262+$V262*$P262</f>
        <v/>
      </c>
      <c r="R262" s="47">
        <f>IF($K262=1,N($E262)*IF($J262=1,RecO,RecE),0)</f>
        <v/>
      </c>
      <c r="S262" s="47">
        <f>$K262*N($E262)*$Q262+$R262</f>
        <v/>
      </c>
      <c r="T262" s="44">
        <f>$K262*N($E262)</f>
        <v/>
      </c>
      <c r="U262" s="47">
        <f>N($G262)*(1+$O262+BonusMonths/12+IF($J262=1,0,EOSB))+N($H262)+(N($G262)+SI_Gross*N($H262))*IF($J262=1,SI_O,SI_E)</f>
        <v/>
      </c>
      <c r="V262" s="47">
        <f>(IF($J262=1,MedO,MedE+Ticket)+Training)/12</f>
        <v/>
      </c>
    </row>
    <row r="263">
      <c r="A263" s="12" t="n"/>
      <c r="B263" s="12" t="n"/>
      <c r="C263" s="12" t="n"/>
      <c r="D263" s="12" t="n"/>
      <c r="E263" s="12" t="n"/>
      <c r="F263" s="12" t="n"/>
      <c r="G263" s="43" t="n"/>
      <c r="H263" s="43" t="n"/>
      <c r="I263" s="12" t="n"/>
      <c r="J263" s="44">
        <f>IF($D263="Omani",1,0)</f>
        <v/>
      </c>
      <c r="K263" s="44">
        <f>IF($A263="Hire",1,IF($A263="Exit",-1,0))</f>
        <v/>
      </c>
      <c r="L263" s="44">
        <f>IF($K263=1,MAX(1,N($F263)),IF($K263=-1,N($F263)+1,13))</f>
        <v/>
      </c>
      <c r="M263" s="44">
        <f>12</f>
        <v/>
      </c>
      <c r="N263" s="45">
        <f>MAX(0,MIN($M263,IncMonth-1)-$L263+1)+MAX(0,$M263-MAX($L263,IncMonth)+1)*(1+IncPct)</f>
        <v/>
      </c>
      <c r="O263" s="46">
        <f>IF($B263="",0,IFERROR(INDEX(Departments!$B$5:$B$54,MATCH($B263,Departments!$A$5:$A$54,0)),0))</f>
        <v/>
      </c>
      <c r="P263" s="44">
        <f>MAX(0,$M263-$L263+1)</f>
        <v/>
      </c>
      <c r="Q263" s="47">
        <f>$U263*$N263+$V263*$P263</f>
        <v/>
      </c>
      <c r="R263" s="47">
        <f>IF($K263=1,N($E263)*IF($J263=1,RecO,RecE),0)</f>
        <v/>
      </c>
      <c r="S263" s="47">
        <f>$K263*N($E263)*$Q263+$R263</f>
        <v/>
      </c>
      <c r="T263" s="44">
        <f>$K263*N($E263)</f>
        <v/>
      </c>
      <c r="U263" s="47">
        <f>N($G263)*(1+$O263+BonusMonths/12+IF($J263=1,0,EOSB))+N($H263)+(N($G263)+SI_Gross*N($H263))*IF($J263=1,SI_O,SI_E)</f>
        <v/>
      </c>
      <c r="V263" s="47">
        <f>(IF($J263=1,MedO,MedE+Ticket)+Training)/12</f>
        <v/>
      </c>
    </row>
    <row r="264">
      <c r="A264" s="12" t="n"/>
      <c r="B264" s="12" t="n"/>
      <c r="C264" s="12" t="n"/>
      <c r="D264" s="12" t="n"/>
      <c r="E264" s="12" t="n"/>
      <c r="F264" s="12" t="n"/>
      <c r="G264" s="43" t="n"/>
      <c r="H264" s="43" t="n"/>
      <c r="I264" s="12" t="n"/>
      <c r="J264" s="44">
        <f>IF($D264="Omani",1,0)</f>
        <v/>
      </c>
      <c r="K264" s="44">
        <f>IF($A264="Hire",1,IF($A264="Exit",-1,0))</f>
        <v/>
      </c>
      <c r="L264" s="44">
        <f>IF($K264=1,MAX(1,N($F264)),IF($K264=-1,N($F264)+1,13))</f>
        <v/>
      </c>
      <c r="M264" s="44">
        <f>12</f>
        <v/>
      </c>
      <c r="N264" s="45">
        <f>MAX(0,MIN($M264,IncMonth-1)-$L264+1)+MAX(0,$M264-MAX($L264,IncMonth)+1)*(1+IncPct)</f>
        <v/>
      </c>
      <c r="O264" s="46">
        <f>IF($B264="",0,IFERROR(INDEX(Departments!$B$5:$B$54,MATCH($B264,Departments!$A$5:$A$54,0)),0))</f>
        <v/>
      </c>
      <c r="P264" s="44">
        <f>MAX(0,$M264-$L264+1)</f>
        <v/>
      </c>
      <c r="Q264" s="47">
        <f>$U264*$N264+$V264*$P264</f>
        <v/>
      </c>
      <c r="R264" s="47">
        <f>IF($K264=1,N($E264)*IF($J264=1,RecO,RecE),0)</f>
        <v/>
      </c>
      <c r="S264" s="47">
        <f>$K264*N($E264)*$Q264+$R264</f>
        <v/>
      </c>
      <c r="T264" s="44">
        <f>$K264*N($E264)</f>
        <v/>
      </c>
      <c r="U264" s="47">
        <f>N($G264)*(1+$O264+BonusMonths/12+IF($J264=1,0,EOSB))+N($H264)+(N($G264)+SI_Gross*N($H264))*IF($J264=1,SI_O,SI_E)</f>
        <v/>
      </c>
      <c r="V264" s="47">
        <f>(IF($J264=1,MedO,MedE+Ticket)+Training)/12</f>
        <v/>
      </c>
    </row>
    <row r="265">
      <c r="A265" s="12" t="n"/>
      <c r="B265" s="12" t="n"/>
      <c r="C265" s="12" t="n"/>
      <c r="D265" s="12" t="n"/>
      <c r="E265" s="12" t="n"/>
      <c r="F265" s="12" t="n"/>
      <c r="G265" s="43" t="n"/>
      <c r="H265" s="43" t="n"/>
      <c r="I265" s="12" t="n"/>
      <c r="J265" s="44">
        <f>IF($D265="Omani",1,0)</f>
        <v/>
      </c>
      <c r="K265" s="44">
        <f>IF($A265="Hire",1,IF($A265="Exit",-1,0))</f>
        <v/>
      </c>
      <c r="L265" s="44">
        <f>IF($K265=1,MAX(1,N($F265)),IF($K265=-1,N($F265)+1,13))</f>
        <v/>
      </c>
      <c r="M265" s="44">
        <f>12</f>
        <v/>
      </c>
      <c r="N265" s="45">
        <f>MAX(0,MIN($M265,IncMonth-1)-$L265+1)+MAX(0,$M265-MAX($L265,IncMonth)+1)*(1+IncPct)</f>
        <v/>
      </c>
      <c r="O265" s="46">
        <f>IF($B265="",0,IFERROR(INDEX(Departments!$B$5:$B$54,MATCH($B265,Departments!$A$5:$A$54,0)),0))</f>
        <v/>
      </c>
      <c r="P265" s="44">
        <f>MAX(0,$M265-$L265+1)</f>
        <v/>
      </c>
      <c r="Q265" s="47">
        <f>$U265*$N265+$V265*$P265</f>
        <v/>
      </c>
      <c r="R265" s="47">
        <f>IF($K265=1,N($E265)*IF($J265=1,RecO,RecE),0)</f>
        <v/>
      </c>
      <c r="S265" s="47">
        <f>$K265*N($E265)*$Q265+$R265</f>
        <v/>
      </c>
      <c r="T265" s="44">
        <f>$K265*N($E265)</f>
        <v/>
      </c>
      <c r="U265" s="47">
        <f>N($G265)*(1+$O265+BonusMonths/12+IF($J265=1,0,EOSB))+N($H265)+(N($G265)+SI_Gross*N($H265))*IF($J265=1,SI_O,SI_E)</f>
        <v/>
      </c>
      <c r="V265" s="47">
        <f>(IF($J265=1,MedO,MedE+Ticket)+Training)/12</f>
        <v/>
      </c>
    </row>
    <row r="266">
      <c r="A266" s="12" t="n"/>
      <c r="B266" s="12" t="n"/>
      <c r="C266" s="12" t="n"/>
      <c r="D266" s="12" t="n"/>
      <c r="E266" s="12" t="n"/>
      <c r="F266" s="12" t="n"/>
      <c r="G266" s="43" t="n"/>
      <c r="H266" s="43" t="n"/>
      <c r="I266" s="12" t="n"/>
      <c r="J266" s="44">
        <f>IF($D266="Omani",1,0)</f>
        <v/>
      </c>
      <c r="K266" s="44">
        <f>IF($A266="Hire",1,IF($A266="Exit",-1,0))</f>
        <v/>
      </c>
      <c r="L266" s="44">
        <f>IF($K266=1,MAX(1,N($F266)),IF($K266=-1,N($F266)+1,13))</f>
        <v/>
      </c>
      <c r="M266" s="44">
        <f>12</f>
        <v/>
      </c>
      <c r="N266" s="45">
        <f>MAX(0,MIN($M266,IncMonth-1)-$L266+1)+MAX(0,$M266-MAX($L266,IncMonth)+1)*(1+IncPct)</f>
        <v/>
      </c>
      <c r="O266" s="46">
        <f>IF($B266="",0,IFERROR(INDEX(Departments!$B$5:$B$54,MATCH($B266,Departments!$A$5:$A$54,0)),0))</f>
        <v/>
      </c>
      <c r="P266" s="44">
        <f>MAX(0,$M266-$L266+1)</f>
        <v/>
      </c>
      <c r="Q266" s="47">
        <f>$U266*$N266+$V266*$P266</f>
        <v/>
      </c>
      <c r="R266" s="47">
        <f>IF($K266=1,N($E266)*IF($J266=1,RecO,RecE),0)</f>
        <v/>
      </c>
      <c r="S266" s="47">
        <f>$K266*N($E266)*$Q266+$R266</f>
        <v/>
      </c>
      <c r="T266" s="44">
        <f>$K266*N($E266)</f>
        <v/>
      </c>
      <c r="U266" s="47">
        <f>N($G266)*(1+$O266+BonusMonths/12+IF($J266=1,0,EOSB))+N($H266)+(N($G266)+SI_Gross*N($H266))*IF($J266=1,SI_O,SI_E)</f>
        <v/>
      </c>
      <c r="V266" s="47">
        <f>(IF($J266=1,MedO,MedE+Ticket)+Training)/12</f>
        <v/>
      </c>
    </row>
    <row r="267">
      <c r="A267" s="12" t="n"/>
      <c r="B267" s="12" t="n"/>
      <c r="C267" s="12" t="n"/>
      <c r="D267" s="12" t="n"/>
      <c r="E267" s="12" t="n"/>
      <c r="F267" s="12" t="n"/>
      <c r="G267" s="43" t="n"/>
      <c r="H267" s="43" t="n"/>
      <c r="I267" s="12" t="n"/>
      <c r="J267" s="44">
        <f>IF($D267="Omani",1,0)</f>
        <v/>
      </c>
      <c r="K267" s="44">
        <f>IF($A267="Hire",1,IF($A267="Exit",-1,0))</f>
        <v/>
      </c>
      <c r="L267" s="44">
        <f>IF($K267=1,MAX(1,N($F267)),IF($K267=-1,N($F267)+1,13))</f>
        <v/>
      </c>
      <c r="M267" s="44">
        <f>12</f>
        <v/>
      </c>
      <c r="N267" s="45">
        <f>MAX(0,MIN($M267,IncMonth-1)-$L267+1)+MAX(0,$M267-MAX($L267,IncMonth)+1)*(1+IncPct)</f>
        <v/>
      </c>
      <c r="O267" s="46">
        <f>IF($B267="",0,IFERROR(INDEX(Departments!$B$5:$B$54,MATCH($B267,Departments!$A$5:$A$54,0)),0))</f>
        <v/>
      </c>
      <c r="P267" s="44">
        <f>MAX(0,$M267-$L267+1)</f>
        <v/>
      </c>
      <c r="Q267" s="47">
        <f>$U267*$N267+$V267*$P267</f>
        <v/>
      </c>
      <c r="R267" s="47">
        <f>IF($K267=1,N($E267)*IF($J267=1,RecO,RecE),0)</f>
        <v/>
      </c>
      <c r="S267" s="47">
        <f>$K267*N($E267)*$Q267+$R267</f>
        <v/>
      </c>
      <c r="T267" s="44">
        <f>$K267*N($E267)</f>
        <v/>
      </c>
      <c r="U267" s="47">
        <f>N($G267)*(1+$O267+BonusMonths/12+IF($J267=1,0,EOSB))+N($H267)+(N($G267)+SI_Gross*N($H267))*IF($J267=1,SI_O,SI_E)</f>
        <v/>
      </c>
      <c r="V267" s="47">
        <f>(IF($J267=1,MedO,MedE+Ticket)+Training)/12</f>
        <v/>
      </c>
    </row>
    <row r="268">
      <c r="A268" s="12" t="n"/>
      <c r="B268" s="12" t="n"/>
      <c r="C268" s="12" t="n"/>
      <c r="D268" s="12" t="n"/>
      <c r="E268" s="12" t="n"/>
      <c r="F268" s="12" t="n"/>
      <c r="G268" s="43" t="n"/>
      <c r="H268" s="43" t="n"/>
      <c r="I268" s="12" t="n"/>
      <c r="J268" s="44">
        <f>IF($D268="Omani",1,0)</f>
        <v/>
      </c>
      <c r="K268" s="44">
        <f>IF($A268="Hire",1,IF($A268="Exit",-1,0))</f>
        <v/>
      </c>
      <c r="L268" s="44">
        <f>IF($K268=1,MAX(1,N($F268)),IF($K268=-1,N($F268)+1,13))</f>
        <v/>
      </c>
      <c r="M268" s="44">
        <f>12</f>
        <v/>
      </c>
      <c r="N268" s="45">
        <f>MAX(0,MIN($M268,IncMonth-1)-$L268+1)+MAX(0,$M268-MAX($L268,IncMonth)+1)*(1+IncPct)</f>
        <v/>
      </c>
      <c r="O268" s="46">
        <f>IF($B268="",0,IFERROR(INDEX(Departments!$B$5:$B$54,MATCH($B268,Departments!$A$5:$A$54,0)),0))</f>
        <v/>
      </c>
      <c r="P268" s="44">
        <f>MAX(0,$M268-$L268+1)</f>
        <v/>
      </c>
      <c r="Q268" s="47">
        <f>$U268*$N268+$V268*$P268</f>
        <v/>
      </c>
      <c r="R268" s="47">
        <f>IF($K268=1,N($E268)*IF($J268=1,RecO,RecE),0)</f>
        <v/>
      </c>
      <c r="S268" s="47">
        <f>$K268*N($E268)*$Q268+$R268</f>
        <v/>
      </c>
      <c r="T268" s="44">
        <f>$K268*N($E268)</f>
        <v/>
      </c>
      <c r="U268" s="47">
        <f>N($G268)*(1+$O268+BonusMonths/12+IF($J268=1,0,EOSB))+N($H268)+(N($G268)+SI_Gross*N($H268))*IF($J268=1,SI_O,SI_E)</f>
        <v/>
      </c>
      <c r="V268" s="47">
        <f>(IF($J268=1,MedO,MedE+Ticket)+Training)/12</f>
        <v/>
      </c>
    </row>
    <row r="269">
      <c r="A269" s="12" t="n"/>
      <c r="B269" s="12" t="n"/>
      <c r="C269" s="12" t="n"/>
      <c r="D269" s="12" t="n"/>
      <c r="E269" s="12" t="n"/>
      <c r="F269" s="12" t="n"/>
      <c r="G269" s="43" t="n"/>
      <c r="H269" s="43" t="n"/>
      <c r="I269" s="12" t="n"/>
      <c r="J269" s="44">
        <f>IF($D269="Omani",1,0)</f>
        <v/>
      </c>
      <c r="K269" s="44">
        <f>IF($A269="Hire",1,IF($A269="Exit",-1,0))</f>
        <v/>
      </c>
      <c r="L269" s="44">
        <f>IF($K269=1,MAX(1,N($F269)),IF($K269=-1,N($F269)+1,13))</f>
        <v/>
      </c>
      <c r="M269" s="44">
        <f>12</f>
        <v/>
      </c>
      <c r="N269" s="45">
        <f>MAX(0,MIN($M269,IncMonth-1)-$L269+1)+MAX(0,$M269-MAX($L269,IncMonth)+1)*(1+IncPct)</f>
        <v/>
      </c>
      <c r="O269" s="46">
        <f>IF($B269="",0,IFERROR(INDEX(Departments!$B$5:$B$54,MATCH($B269,Departments!$A$5:$A$54,0)),0))</f>
        <v/>
      </c>
      <c r="P269" s="44">
        <f>MAX(0,$M269-$L269+1)</f>
        <v/>
      </c>
      <c r="Q269" s="47">
        <f>$U269*$N269+$V269*$P269</f>
        <v/>
      </c>
      <c r="R269" s="47">
        <f>IF($K269=1,N($E269)*IF($J269=1,RecO,RecE),0)</f>
        <v/>
      </c>
      <c r="S269" s="47">
        <f>$K269*N($E269)*$Q269+$R269</f>
        <v/>
      </c>
      <c r="T269" s="44">
        <f>$K269*N($E269)</f>
        <v/>
      </c>
      <c r="U269" s="47">
        <f>N($G269)*(1+$O269+BonusMonths/12+IF($J269=1,0,EOSB))+N($H269)+(N($G269)+SI_Gross*N($H269))*IF($J269=1,SI_O,SI_E)</f>
        <v/>
      </c>
      <c r="V269" s="47">
        <f>(IF($J269=1,MedO,MedE+Ticket)+Training)/12</f>
        <v/>
      </c>
    </row>
    <row r="270">
      <c r="A270" s="12" t="n"/>
      <c r="B270" s="12" t="n"/>
      <c r="C270" s="12" t="n"/>
      <c r="D270" s="12" t="n"/>
      <c r="E270" s="12" t="n"/>
      <c r="F270" s="12" t="n"/>
      <c r="G270" s="43" t="n"/>
      <c r="H270" s="43" t="n"/>
      <c r="I270" s="12" t="n"/>
      <c r="J270" s="44">
        <f>IF($D270="Omani",1,0)</f>
        <v/>
      </c>
      <c r="K270" s="44">
        <f>IF($A270="Hire",1,IF($A270="Exit",-1,0))</f>
        <v/>
      </c>
      <c r="L270" s="44">
        <f>IF($K270=1,MAX(1,N($F270)),IF($K270=-1,N($F270)+1,13))</f>
        <v/>
      </c>
      <c r="M270" s="44">
        <f>12</f>
        <v/>
      </c>
      <c r="N270" s="45">
        <f>MAX(0,MIN($M270,IncMonth-1)-$L270+1)+MAX(0,$M270-MAX($L270,IncMonth)+1)*(1+IncPct)</f>
        <v/>
      </c>
      <c r="O270" s="46">
        <f>IF($B270="",0,IFERROR(INDEX(Departments!$B$5:$B$54,MATCH($B270,Departments!$A$5:$A$54,0)),0))</f>
        <v/>
      </c>
      <c r="P270" s="44">
        <f>MAX(0,$M270-$L270+1)</f>
        <v/>
      </c>
      <c r="Q270" s="47">
        <f>$U270*$N270+$V270*$P270</f>
        <v/>
      </c>
      <c r="R270" s="47">
        <f>IF($K270=1,N($E270)*IF($J270=1,RecO,RecE),0)</f>
        <v/>
      </c>
      <c r="S270" s="47">
        <f>$K270*N($E270)*$Q270+$R270</f>
        <v/>
      </c>
      <c r="T270" s="44">
        <f>$K270*N($E270)</f>
        <v/>
      </c>
      <c r="U270" s="47">
        <f>N($G270)*(1+$O270+BonusMonths/12+IF($J270=1,0,EOSB))+N($H270)+(N($G270)+SI_Gross*N($H270))*IF($J270=1,SI_O,SI_E)</f>
        <v/>
      </c>
      <c r="V270" s="47">
        <f>(IF($J270=1,MedO,MedE+Ticket)+Training)/12</f>
        <v/>
      </c>
    </row>
    <row r="271">
      <c r="A271" s="12" t="n"/>
      <c r="B271" s="12" t="n"/>
      <c r="C271" s="12" t="n"/>
      <c r="D271" s="12" t="n"/>
      <c r="E271" s="12" t="n"/>
      <c r="F271" s="12" t="n"/>
      <c r="G271" s="43" t="n"/>
      <c r="H271" s="43" t="n"/>
      <c r="I271" s="12" t="n"/>
      <c r="J271" s="44">
        <f>IF($D271="Omani",1,0)</f>
        <v/>
      </c>
      <c r="K271" s="44">
        <f>IF($A271="Hire",1,IF($A271="Exit",-1,0))</f>
        <v/>
      </c>
      <c r="L271" s="44">
        <f>IF($K271=1,MAX(1,N($F271)),IF($K271=-1,N($F271)+1,13))</f>
        <v/>
      </c>
      <c r="M271" s="44">
        <f>12</f>
        <v/>
      </c>
      <c r="N271" s="45">
        <f>MAX(0,MIN($M271,IncMonth-1)-$L271+1)+MAX(0,$M271-MAX($L271,IncMonth)+1)*(1+IncPct)</f>
        <v/>
      </c>
      <c r="O271" s="46">
        <f>IF($B271="",0,IFERROR(INDEX(Departments!$B$5:$B$54,MATCH($B271,Departments!$A$5:$A$54,0)),0))</f>
        <v/>
      </c>
      <c r="P271" s="44">
        <f>MAX(0,$M271-$L271+1)</f>
        <v/>
      </c>
      <c r="Q271" s="47">
        <f>$U271*$N271+$V271*$P271</f>
        <v/>
      </c>
      <c r="R271" s="47">
        <f>IF($K271=1,N($E271)*IF($J271=1,RecO,RecE),0)</f>
        <v/>
      </c>
      <c r="S271" s="47">
        <f>$K271*N($E271)*$Q271+$R271</f>
        <v/>
      </c>
      <c r="T271" s="44">
        <f>$K271*N($E271)</f>
        <v/>
      </c>
      <c r="U271" s="47">
        <f>N($G271)*(1+$O271+BonusMonths/12+IF($J271=1,0,EOSB))+N($H271)+(N($G271)+SI_Gross*N($H271))*IF($J271=1,SI_O,SI_E)</f>
        <v/>
      </c>
      <c r="V271" s="47">
        <f>(IF($J271=1,MedO,MedE+Ticket)+Training)/12</f>
        <v/>
      </c>
    </row>
    <row r="272">
      <c r="A272" s="12" t="n"/>
      <c r="B272" s="12" t="n"/>
      <c r="C272" s="12" t="n"/>
      <c r="D272" s="12" t="n"/>
      <c r="E272" s="12" t="n"/>
      <c r="F272" s="12" t="n"/>
      <c r="G272" s="43" t="n"/>
      <c r="H272" s="43" t="n"/>
      <c r="I272" s="12" t="n"/>
      <c r="J272" s="44">
        <f>IF($D272="Omani",1,0)</f>
        <v/>
      </c>
      <c r="K272" s="44">
        <f>IF($A272="Hire",1,IF($A272="Exit",-1,0))</f>
        <v/>
      </c>
      <c r="L272" s="44">
        <f>IF($K272=1,MAX(1,N($F272)),IF($K272=-1,N($F272)+1,13))</f>
        <v/>
      </c>
      <c r="M272" s="44">
        <f>12</f>
        <v/>
      </c>
      <c r="N272" s="45">
        <f>MAX(0,MIN($M272,IncMonth-1)-$L272+1)+MAX(0,$M272-MAX($L272,IncMonth)+1)*(1+IncPct)</f>
        <v/>
      </c>
      <c r="O272" s="46">
        <f>IF($B272="",0,IFERROR(INDEX(Departments!$B$5:$B$54,MATCH($B272,Departments!$A$5:$A$54,0)),0))</f>
        <v/>
      </c>
      <c r="P272" s="44">
        <f>MAX(0,$M272-$L272+1)</f>
        <v/>
      </c>
      <c r="Q272" s="47">
        <f>$U272*$N272+$V272*$P272</f>
        <v/>
      </c>
      <c r="R272" s="47">
        <f>IF($K272=1,N($E272)*IF($J272=1,RecO,RecE),0)</f>
        <v/>
      </c>
      <c r="S272" s="47">
        <f>$K272*N($E272)*$Q272+$R272</f>
        <v/>
      </c>
      <c r="T272" s="44">
        <f>$K272*N($E272)</f>
        <v/>
      </c>
      <c r="U272" s="47">
        <f>N($G272)*(1+$O272+BonusMonths/12+IF($J272=1,0,EOSB))+N($H272)+(N($G272)+SI_Gross*N($H272))*IF($J272=1,SI_O,SI_E)</f>
        <v/>
      </c>
      <c r="V272" s="47">
        <f>(IF($J272=1,MedO,MedE+Ticket)+Training)/12</f>
        <v/>
      </c>
    </row>
    <row r="273">
      <c r="A273" s="12" t="n"/>
      <c r="B273" s="12" t="n"/>
      <c r="C273" s="12" t="n"/>
      <c r="D273" s="12" t="n"/>
      <c r="E273" s="12" t="n"/>
      <c r="F273" s="12" t="n"/>
      <c r="G273" s="43" t="n"/>
      <c r="H273" s="43" t="n"/>
      <c r="I273" s="12" t="n"/>
      <c r="J273" s="44">
        <f>IF($D273="Omani",1,0)</f>
        <v/>
      </c>
      <c r="K273" s="44">
        <f>IF($A273="Hire",1,IF($A273="Exit",-1,0))</f>
        <v/>
      </c>
      <c r="L273" s="44">
        <f>IF($K273=1,MAX(1,N($F273)),IF($K273=-1,N($F273)+1,13))</f>
        <v/>
      </c>
      <c r="M273" s="44">
        <f>12</f>
        <v/>
      </c>
      <c r="N273" s="45">
        <f>MAX(0,MIN($M273,IncMonth-1)-$L273+1)+MAX(0,$M273-MAX($L273,IncMonth)+1)*(1+IncPct)</f>
        <v/>
      </c>
      <c r="O273" s="46">
        <f>IF($B273="",0,IFERROR(INDEX(Departments!$B$5:$B$54,MATCH($B273,Departments!$A$5:$A$54,0)),0))</f>
        <v/>
      </c>
      <c r="P273" s="44">
        <f>MAX(0,$M273-$L273+1)</f>
        <v/>
      </c>
      <c r="Q273" s="47">
        <f>$U273*$N273+$V273*$P273</f>
        <v/>
      </c>
      <c r="R273" s="47">
        <f>IF($K273=1,N($E273)*IF($J273=1,RecO,RecE),0)</f>
        <v/>
      </c>
      <c r="S273" s="47">
        <f>$K273*N($E273)*$Q273+$R273</f>
        <v/>
      </c>
      <c r="T273" s="44">
        <f>$K273*N($E273)</f>
        <v/>
      </c>
      <c r="U273" s="47">
        <f>N($G273)*(1+$O273+BonusMonths/12+IF($J273=1,0,EOSB))+N($H273)+(N($G273)+SI_Gross*N($H273))*IF($J273=1,SI_O,SI_E)</f>
        <v/>
      </c>
      <c r="V273" s="47">
        <f>(IF($J273=1,MedO,MedE+Ticket)+Training)/12</f>
        <v/>
      </c>
    </row>
    <row r="274">
      <c r="A274" s="12" t="n"/>
      <c r="B274" s="12" t="n"/>
      <c r="C274" s="12" t="n"/>
      <c r="D274" s="12" t="n"/>
      <c r="E274" s="12" t="n"/>
      <c r="F274" s="12" t="n"/>
      <c r="G274" s="43" t="n"/>
      <c r="H274" s="43" t="n"/>
      <c r="I274" s="12" t="n"/>
      <c r="J274" s="44">
        <f>IF($D274="Omani",1,0)</f>
        <v/>
      </c>
      <c r="K274" s="44">
        <f>IF($A274="Hire",1,IF($A274="Exit",-1,0))</f>
        <v/>
      </c>
      <c r="L274" s="44">
        <f>IF($K274=1,MAX(1,N($F274)),IF($K274=-1,N($F274)+1,13))</f>
        <v/>
      </c>
      <c r="M274" s="44">
        <f>12</f>
        <v/>
      </c>
      <c r="N274" s="45">
        <f>MAX(0,MIN($M274,IncMonth-1)-$L274+1)+MAX(0,$M274-MAX($L274,IncMonth)+1)*(1+IncPct)</f>
        <v/>
      </c>
      <c r="O274" s="46">
        <f>IF($B274="",0,IFERROR(INDEX(Departments!$B$5:$B$54,MATCH($B274,Departments!$A$5:$A$54,0)),0))</f>
        <v/>
      </c>
      <c r="P274" s="44">
        <f>MAX(0,$M274-$L274+1)</f>
        <v/>
      </c>
      <c r="Q274" s="47">
        <f>$U274*$N274+$V274*$P274</f>
        <v/>
      </c>
      <c r="R274" s="47">
        <f>IF($K274=1,N($E274)*IF($J274=1,RecO,RecE),0)</f>
        <v/>
      </c>
      <c r="S274" s="47">
        <f>$K274*N($E274)*$Q274+$R274</f>
        <v/>
      </c>
      <c r="T274" s="44">
        <f>$K274*N($E274)</f>
        <v/>
      </c>
      <c r="U274" s="47">
        <f>N($G274)*(1+$O274+BonusMonths/12+IF($J274=1,0,EOSB))+N($H274)+(N($G274)+SI_Gross*N($H274))*IF($J274=1,SI_O,SI_E)</f>
        <v/>
      </c>
      <c r="V274" s="47">
        <f>(IF($J274=1,MedO,MedE+Ticket)+Training)/12</f>
        <v/>
      </c>
    </row>
    <row r="275">
      <c r="A275" s="12" t="n"/>
      <c r="B275" s="12" t="n"/>
      <c r="C275" s="12" t="n"/>
      <c r="D275" s="12" t="n"/>
      <c r="E275" s="12" t="n"/>
      <c r="F275" s="12" t="n"/>
      <c r="G275" s="43" t="n"/>
      <c r="H275" s="43" t="n"/>
      <c r="I275" s="12" t="n"/>
      <c r="J275" s="44">
        <f>IF($D275="Omani",1,0)</f>
        <v/>
      </c>
      <c r="K275" s="44">
        <f>IF($A275="Hire",1,IF($A275="Exit",-1,0))</f>
        <v/>
      </c>
      <c r="L275" s="44">
        <f>IF($K275=1,MAX(1,N($F275)),IF($K275=-1,N($F275)+1,13))</f>
        <v/>
      </c>
      <c r="M275" s="44">
        <f>12</f>
        <v/>
      </c>
      <c r="N275" s="45">
        <f>MAX(0,MIN($M275,IncMonth-1)-$L275+1)+MAX(0,$M275-MAX($L275,IncMonth)+1)*(1+IncPct)</f>
        <v/>
      </c>
      <c r="O275" s="46">
        <f>IF($B275="",0,IFERROR(INDEX(Departments!$B$5:$B$54,MATCH($B275,Departments!$A$5:$A$54,0)),0))</f>
        <v/>
      </c>
      <c r="P275" s="44">
        <f>MAX(0,$M275-$L275+1)</f>
        <v/>
      </c>
      <c r="Q275" s="47">
        <f>$U275*$N275+$V275*$P275</f>
        <v/>
      </c>
      <c r="R275" s="47">
        <f>IF($K275=1,N($E275)*IF($J275=1,RecO,RecE),0)</f>
        <v/>
      </c>
      <c r="S275" s="47">
        <f>$K275*N($E275)*$Q275+$R275</f>
        <v/>
      </c>
      <c r="T275" s="44">
        <f>$K275*N($E275)</f>
        <v/>
      </c>
      <c r="U275" s="47">
        <f>N($G275)*(1+$O275+BonusMonths/12+IF($J275=1,0,EOSB))+N($H275)+(N($G275)+SI_Gross*N($H275))*IF($J275=1,SI_O,SI_E)</f>
        <v/>
      </c>
      <c r="V275" s="47">
        <f>(IF($J275=1,MedO,MedE+Ticket)+Training)/12</f>
        <v/>
      </c>
    </row>
    <row r="276">
      <c r="A276" s="12" t="n"/>
      <c r="B276" s="12" t="n"/>
      <c r="C276" s="12" t="n"/>
      <c r="D276" s="12" t="n"/>
      <c r="E276" s="12" t="n"/>
      <c r="F276" s="12" t="n"/>
      <c r="G276" s="43" t="n"/>
      <c r="H276" s="43" t="n"/>
      <c r="I276" s="12" t="n"/>
      <c r="J276" s="44">
        <f>IF($D276="Omani",1,0)</f>
        <v/>
      </c>
      <c r="K276" s="44">
        <f>IF($A276="Hire",1,IF($A276="Exit",-1,0))</f>
        <v/>
      </c>
      <c r="L276" s="44">
        <f>IF($K276=1,MAX(1,N($F276)),IF($K276=-1,N($F276)+1,13))</f>
        <v/>
      </c>
      <c r="M276" s="44">
        <f>12</f>
        <v/>
      </c>
      <c r="N276" s="45">
        <f>MAX(0,MIN($M276,IncMonth-1)-$L276+1)+MAX(0,$M276-MAX($L276,IncMonth)+1)*(1+IncPct)</f>
        <v/>
      </c>
      <c r="O276" s="46">
        <f>IF($B276="",0,IFERROR(INDEX(Departments!$B$5:$B$54,MATCH($B276,Departments!$A$5:$A$54,0)),0))</f>
        <v/>
      </c>
      <c r="P276" s="44">
        <f>MAX(0,$M276-$L276+1)</f>
        <v/>
      </c>
      <c r="Q276" s="47">
        <f>$U276*$N276+$V276*$P276</f>
        <v/>
      </c>
      <c r="R276" s="47">
        <f>IF($K276=1,N($E276)*IF($J276=1,RecO,RecE),0)</f>
        <v/>
      </c>
      <c r="S276" s="47">
        <f>$K276*N($E276)*$Q276+$R276</f>
        <v/>
      </c>
      <c r="T276" s="44">
        <f>$K276*N($E276)</f>
        <v/>
      </c>
      <c r="U276" s="47">
        <f>N($G276)*(1+$O276+BonusMonths/12+IF($J276=1,0,EOSB))+N($H276)+(N($G276)+SI_Gross*N($H276))*IF($J276=1,SI_O,SI_E)</f>
        <v/>
      </c>
      <c r="V276" s="47">
        <f>(IF($J276=1,MedO,MedE+Ticket)+Training)/12</f>
        <v/>
      </c>
    </row>
    <row r="277">
      <c r="A277" s="12" t="n"/>
      <c r="B277" s="12" t="n"/>
      <c r="C277" s="12" t="n"/>
      <c r="D277" s="12" t="n"/>
      <c r="E277" s="12" t="n"/>
      <c r="F277" s="12" t="n"/>
      <c r="G277" s="43" t="n"/>
      <c r="H277" s="43" t="n"/>
      <c r="I277" s="12" t="n"/>
      <c r="J277" s="44">
        <f>IF($D277="Omani",1,0)</f>
        <v/>
      </c>
      <c r="K277" s="44">
        <f>IF($A277="Hire",1,IF($A277="Exit",-1,0))</f>
        <v/>
      </c>
      <c r="L277" s="44">
        <f>IF($K277=1,MAX(1,N($F277)),IF($K277=-1,N($F277)+1,13))</f>
        <v/>
      </c>
      <c r="M277" s="44">
        <f>12</f>
        <v/>
      </c>
      <c r="N277" s="45">
        <f>MAX(0,MIN($M277,IncMonth-1)-$L277+1)+MAX(0,$M277-MAX($L277,IncMonth)+1)*(1+IncPct)</f>
        <v/>
      </c>
      <c r="O277" s="46">
        <f>IF($B277="",0,IFERROR(INDEX(Departments!$B$5:$B$54,MATCH($B277,Departments!$A$5:$A$54,0)),0))</f>
        <v/>
      </c>
      <c r="P277" s="44">
        <f>MAX(0,$M277-$L277+1)</f>
        <v/>
      </c>
      <c r="Q277" s="47">
        <f>$U277*$N277+$V277*$P277</f>
        <v/>
      </c>
      <c r="R277" s="47">
        <f>IF($K277=1,N($E277)*IF($J277=1,RecO,RecE),0)</f>
        <v/>
      </c>
      <c r="S277" s="47">
        <f>$K277*N($E277)*$Q277+$R277</f>
        <v/>
      </c>
      <c r="T277" s="44">
        <f>$K277*N($E277)</f>
        <v/>
      </c>
      <c r="U277" s="47">
        <f>N($G277)*(1+$O277+BonusMonths/12+IF($J277=1,0,EOSB))+N($H277)+(N($G277)+SI_Gross*N($H277))*IF($J277=1,SI_O,SI_E)</f>
        <v/>
      </c>
      <c r="V277" s="47">
        <f>(IF($J277=1,MedO,MedE+Ticket)+Training)/12</f>
        <v/>
      </c>
    </row>
    <row r="278">
      <c r="A278" s="12" t="n"/>
      <c r="B278" s="12" t="n"/>
      <c r="C278" s="12" t="n"/>
      <c r="D278" s="12" t="n"/>
      <c r="E278" s="12" t="n"/>
      <c r="F278" s="12" t="n"/>
      <c r="G278" s="43" t="n"/>
      <c r="H278" s="43" t="n"/>
      <c r="I278" s="12" t="n"/>
      <c r="J278" s="44">
        <f>IF($D278="Omani",1,0)</f>
        <v/>
      </c>
      <c r="K278" s="44">
        <f>IF($A278="Hire",1,IF($A278="Exit",-1,0))</f>
        <v/>
      </c>
      <c r="L278" s="44">
        <f>IF($K278=1,MAX(1,N($F278)),IF($K278=-1,N($F278)+1,13))</f>
        <v/>
      </c>
      <c r="M278" s="44">
        <f>12</f>
        <v/>
      </c>
      <c r="N278" s="45">
        <f>MAX(0,MIN($M278,IncMonth-1)-$L278+1)+MAX(0,$M278-MAX($L278,IncMonth)+1)*(1+IncPct)</f>
        <v/>
      </c>
      <c r="O278" s="46">
        <f>IF($B278="",0,IFERROR(INDEX(Departments!$B$5:$B$54,MATCH($B278,Departments!$A$5:$A$54,0)),0))</f>
        <v/>
      </c>
      <c r="P278" s="44">
        <f>MAX(0,$M278-$L278+1)</f>
        <v/>
      </c>
      <c r="Q278" s="47">
        <f>$U278*$N278+$V278*$P278</f>
        <v/>
      </c>
      <c r="R278" s="47">
        <f>IF($K278=1,N($E278)*IF($J278=1,RecO,RecE),0)</f>
        <v/>
      </c>
      <c r="S278" s="47">
        <f>$K278*N($E278)*$Q278+$R278</f>
        <v/>
      </c>
      <c r="T278" s="44">
        <f>$K278*N($E278)</f>
        <v/>
      </c>
      <c r="U278" s="47">
        <f>N($G278)*(1+$O278+BonusMonths/12+IF($J278=1,0,EOSB))+N($H278)+(N($G278)+SI_Gross*N($H278))*IF($J278=1,SI_O,SI_E)</f>
        <v/>
      </c>
      <c r="V278" s="47">
        <f>(IF($J278=1,MedO,MedE+Ticket)+Training)/12</f>
        <v/>
      </c>
    </row>
    <row r="279">
      <c r="A279" s="12" t="n"/>
      <c r="B279" s="12" t="n"/>
      <c r="C279" s="12" t="n"/>
      <c r="D279" s="12" t="n"/>
      <c r="E279" s="12" t="n"/>
      <c r="F279" s="12" t="n"/>
      <c r="G279" s="43" t="n"/>
      <c r="H279" s="43" t="n"/>
      <c r="I279" s="12" t="n"/>
      <c r="J279" s="44">
        <f>IF($D279="Omani",1,0)</f>
        <v/>
      </c>
      <c r="K279" s="44">
        <f>IF($A279="Hire",1,IF($A279="Exit",-1,0))</f>
        <v/>
      </c>
      <c r="L279" s="44">
        <f>IF($K279=1,MAX(1,N($F279)),IF($K279=-1,N($F279)+1,13))</f>
        <v/>
      </c>
      <c r="M279" s="44">
        <f>12</f>
        <v/>
      </c>
      <c r="N279" s="45">
        <f>MAX(0,MIN($M279,IncMonth-1)-$L279+1)+MAX(0,$M279-MAX($L279,IncMonth)+1)*(1+IncPct)</f>
        <v/>
      </c>
      <c r="O279" s="46">
        <f>IF($B279="",0,IFERROR(INDEX(Departments!$B$5:$B$54,MATCH($B279,Departments!$A$5:$A$54,0)),0))</f>
        <v/>
      </c>
      <c r="P279" s="44">
        <f>MAX(0,$M279-$L279+1)</f>
        <v/>
      </c>
      <c r="Q279" s="47">
        <f>$U279*$N279+$V279*$P279</f>
        <v/>
      </c>
      <c r="R279" s="47">
        <f>IF($K279=1,N($E279)*IF($J279=1,RecO,RecE),0)</f>
        <v/>
      </c>
      <c r="S279" s="47">
        <f>$K279*N($E279)*$Q279+$R279</f>
        <v/>
      </c>
      <c r="T279" s="44">
        <f>$K279*N($E279)</f>
        <v/>
      </c>
      <c r="U279" s="47">
        <f>N($G279)*(1+$O279+BonusMonths/12+IF($J279=1,0,EOSB))+N($H279)+(N($G279)+SI_Gross*N($H279))*IF($J279=1,SI_O,SI_E)</f>
        <v/>
      </c>
      <c r="V279" s="47">
        <f>(IF($J279=1,MedO,MedE+Ticket)+Training)/12</f>
        <v/>
      </c>
    </row>
    <row r="280">
      <c r="A280" s="12" t="n"/>
      <c r="B280" s="12" t="n"/>
      <c r="C280" s="12" t="n"/>
      <c r="D280" s="12" t="n"/>
      <c r="E280" s="12" t="n"/>
      <c r="F280" s="12" t="n"/>
      <c r="G280" s="43" t="n"/>
      <c r="H280" s="43" t="n"/>
      <c r="I280" s="12" t="n"/>
      <c r="J280" s="44">
        <f>IF($D280="Omani",1,0)</f>
        <v/>
      </c>
      <c r="K280" s="44">
        <f>IF($A280="Hire",1,IF($A280="Exit",-1,0))</f>
        <v/>
      </c>
      <c r="L280" s="44">
        <f>IF($K280=1,MAX(1,N($F280)),IF($K280=-1,N($F280)+1,13))</f>
        <v/>
      </c>
      <c r="M280" s="44">
        <f>12</f>
        <v/>
      </c>
      <c r="N280" s="45">
        <f>MAX(0,MIN($M280,IncMonth-1)-$L280+1)+MAX(0,$M280-MAX($L280,IncMonth)+1)*(1+IncPct)</f>
        <v/>
      </c>
      <c r="O280" s="46">
        <f>IF($B280="",0,IFERROR(INDEX(Departments!$B$5:$B$54,MATCH($B280,Departments!$A$5:$A$54,0)),0))</f>
        <v/>
      </c>
      <c r="P280" s="44">
        <f>MAX(0,$M280-$L280+1)</f>
        <v/>
      </c>
      <c r="Q280" s="47">
        <f>$U280*$N280+$V280*$P280</f>
        <v/>
      </c>
      <c r="R280" s="47">
        <f>IF($K280=1,N($E280)*IF($J280=1,RecO,RecE),0)</f>
        <v/>
      </c>
      <c r="S280" s="47">
        <f>$K280*N($E280)*$Q280+$R280</f>
        <v/>
      </c>
      <c r="T280" s="44">
        <f>$K280*N($E280)</f>
        <v/>
      </c>
      <c r="U280" s="47">
        <f>N($G280)*(1+$O280+BonusMonths/12+IF($J280=1,0,EOSB))+N($H280)+(N($G280)+SI_Gross*N($H280))*IF($J280=1,SI_O,SI_E)</f>
        <v/>
      </c>
      <c r="V280" s="47">
        <f>(IF($J280=1,MedO,MedE+Ticket)+Training)/12</f>
        <v/>
      </c>
    </row>
    <row r="281">
      <c r="A281" s="12" t="n"/>
      <c r="B281" s="12" t="n"/>
      <c r="C281" s="12" t="n"/>
      <c r="D281" s="12" t="n"/>
      <c r="E281" s="12" t="n"/>
      <c r="F281" s="12" t="n"/>
      <c r="G281" s="43" t="n"/>
      <c r="H281" s="43" t="n"/>
      <c r="I281" s="12" t="n"/>
      <c r="J281" s="44">
        <f>IF($D281="Omani",1,0)</f>
        <v/>
      </c>
      <c r="K281" s="44">
        <f>IF($A281="Hire",1,IF($A281="Exit",-1,0))</f>
        <v/>
      </c>
      <c r="L281" s="44">
        <f>IF($K281=1,MAX(1,N($F281)),IF($K281=-1,N($F281)+1,13))</f>
        <v/>
      </c>
      <c r="M281" s="44">
        <f>12</f>
        <v/>
      </c>
      <c r="N281" s="45">
        <f>MAX(0,MIN($M281,IncMonth-1)-$L281+1)+MAX(0,$M281-MAX($L281,IncMonth)+1)*(1+IncPct)</f>
        <v/>
      </c>
      <c r="O281" s="46">
        <f>IF($B281="",0,IFERROR(INDEX(Departments!$B$5:$B$54,MATCH($B281,Departments!$A$5:$A$54,0)),0))</f>
        <v/>
      </c>
      <c r="P281" s="44">
        <f>MAX(0,$M281-$L281+1)</f>
        <v/>
      </c>
      <c r="Q281" s="47">
        <f>$U281*$N281+$V281*$P281</f>
        <v/>
      </c>
      <c r="R281" s="47">
        <f>IF($K281=1,N($E281)*IF($J281=1,RecO,RecE),0)</f>
        <v/>
      </c>
      <c r="S281" s="47">
        <f>$K281*N($E281)*$Q281+$R281</f>
        <v/>
      </c>
      <c r="T281" s="44">
        <f>$K281*N($E281)</f>
        <v/>
      </c>
      <c r="U281" s="47">
        <f>N($G281)*(1+$O281+BonusMonths/12+IF($J281=1,0,EOSB))+N($H281)+(N($G281)+SI_Gross*N($H281))*IF($J281=1,SI_O,SI_E)</f>
        <v/>
      </c>
      <c r="V281" s="47">
        <f>(IF($J281=1,MedO,MedE+Ticket)+Training)/12</f>
        <v/>
      </c>
    </row>
    <row r="282">
      <c r="A282" s="12" t="n"/>
      <c r="B282" s="12" t="n"/>
      <c r="C282" s="12" t="n"/>
      <c r="D282" s="12" t="n"/>
      <c r="E282" s="12" t="n"/>
      <c r="F282" s="12" t="n"/>
      <c r="G282" s="43" t="n"/>
      <c r="H282" s="43" t="n"/>
      <c r="I282" s="12" t="n"/>
      <c r="J282" s="44">
        <f>IF($D282="Omani",1,0)</f>
        <v/>
      </c>
      <c r="K282" s="44">
        <f>IF($A282="Hire",1,IF($A282="Exit",-1,0))</f>
        <v/>
      </c>
      <c r="L282" s="44">
        <f>IF($K282=1,MAX(1,N($F282)),IF($K282=-1,N($F282)+1,13))</f>
        <v/>
      </c>
      <c r="M282" s="44">
        <f>12</f>
        <v/>
      </c>
      <c r="N282" s="45">
        <f>MAX(0,MIN($M282,IncMonth-1)-$L282+1)+MAX(0,$M282-MAX($L282,IncMonth)+1)*(1+IncPct)</f>
        <v/>
      </c>
      <c r="O282" s="46">
        <f>IF($B282="",0,IFERROR(INDEX(Departments!$B$5:$B$54,MATCH($B282,Departments!$A$5:$A$54,0)),0))</f>
        <v/>
      </c>
      <c r="P282" s="44">
        <f>MAX(0,$M282-$L282+1)</f>
        <v/>
      </c>
      <c r="Q282" s="47">
        <f>$U282*$N282+$V282*$P282</f>
        <v/>
      </c>
      <c r="R282" s="47">
        <f>IF($K282=1,N($E282)*IF($J282=1,RecO,RecE),0)</f>
        <v/>
      </c>
      <c r="S282" s="47">
        <f>$K282*N($E282)*$Q282+$R282</f>
        <v/>
      </c>
      <c r="T282" s="44">
        <f>$K282*N($E282)</f>
        <v/>
      </c>
      <c r="U282" s="47">
        <f>N($G282)*(1+$O282+BonusMonths/12+IF($J282=1,0,EOSB))+N($H282)+(N($G282)+SI_Gross*N($H282))*IF($J282=1,SI_O,SI_E)</f>
        <v/>
      </c>
      <c r="V282" s="47">
        <f>(IF($J282=1,MedO,MedE+Ticket)+Training)/12</f>
        <v/>
      </c>
    </row>
    <row r="283">
      <c r="A283" s="12" t="n"/>
      <c r="B283" s="12" t="n"/>
      <c r="C283" s="12" t="n"/>
      <c r="D283" s="12" t="n"/>
      <c r="E283" s="12" t="n"/>
      <c r="F283" s="12" t="n"/>
      <c r="G283" s="43" t="n"/>
      <c r="H283" s="43" t="n"/>
      <c r="I283" s="12" t="n"/>
      <c r="J283" s="44">
        <f>IF($D283="Omani",1,0)</f>
        <v/>
      </c>
      <c r="K283" s="44">
        <f>IF($A283="Hire",1,IF($A283="Exit",-1,0))</f>
        <v/>
      </c>
      <c r="L283" s="44">
        <f>IF($K283=1,MAX(1,N($F283)),IF($K283=-1,N($F283)+1,13))</f>
        <v/>
      </c>
      <c r="M283" s="44">
        <f>12</f>
        <v/>
      </c>
      <c r="N283" s="45">
        <f>MAX(0,MIN($M283,IncMonth-1)-$L283+1)+MAX(0,$M283-MAX($L283,IncMonth)+1)*(1+IncPct)</f>
        <v/>
      </c>
      <c r="O283" s="46">
        <f>IF($B283="",0,IFERROR(INDEX(Departments!$B$5:$B$54,MATCH($B283,Departments!$A$5:$A$54,0)),0))</f>
        <v/>
      </c>
      <c r="P283" s="44">
        <f>MAX(0,$M283-$L283+1)</f>
        <v/>
      </c>
      <c r="Q283" s="47">
        <f>$U283*$N283+$V283*$P283</f>
        <v/>
      </c>
      <c r="R283" s="47">
        <f>IF($K283=1,N($E283)*IF($J283=1,RecO,RecE),0)</f>
        <v/>
      </c>
      <c r="S283" s="47">
        <f>$K283*N($E283)*$Q283+$R283</f>
        <v/>
      </c>
      <c r="T283" s="44">
        <f>$K283*N($E283)</f>
        <v/>
      </c>
      <c r="U283" s="47">
        <f>N($G283)*(1+$O283+BonusMonths/12+IF($J283=1,0,EOSB))+N($H283)+(N($G283)+SI_Gross*N($H283))*IF($J283=1,SI_O,SI_E)</f>
        <v/>
      </c>
      <c r="V283" s="47">
        <f>(IF($J283=1,MedO,MedE+Ticket)+Training)/12</f>
        <v/>
      </c>
    </row>
    <row r="284">
      <c r="A284" s="12" t="n"/>
      <c r="B284" s="12" t="n"/>
      <c r="C284" s="12" t="n"/>
      <c r="D284" s="12" t="n"/>
      <c r="E284" s="12" t="n"/>
      <c r="F284" s="12" t="n"/>
      <c r="G284" s="43" t="n"/>
      <c r="H284" s="43" t="n"/>
      <c r="I284" s="12" t="n"/>
      <c r="J284" s="44">
        <f>IF($D284="Omani",1,0)</f>
        <v/>
      </c>
      <c r="K284" s="44">
        <f>IF($A284="Hire",1,IF($A284="Exit",-1,0))</f>
        <v/>
      </c>
      <c r="L284" s="44">
        <f>IF($K284=1,MAX(1,N($F284)),IF($K284=-1,N($F284)+1,13))</f>
        <v/>
      </c>
      <c r="M284" s="44">
        <f>12</f>
        <v/>
      </c>
      <c r="N284" s="45">
        <f>MAX(0,MIN($M284,IncMonth-1)-$L284+1)+MAX(0,$M284-MAX($L284,IncMonth)+1)*(1+IncPct)</f>
        <v/>
      </c>
      <c r="O284" s="46">
        <f>IF($B284="",0,IFERROR(INDEX(Departments!$B$5:$B$54,MATCH($B284,Departments!$A$5:$A$54,0)),0))</f>
        <v/>
      </c>
      <c r="P284" s="44">
        <f>MAX(0,$M284-$L284+1)</f>
        <v/>
      </c>
      <c r="Q284" s="47">
        <f>$U284*$N284+$V284*$P284</f>
        <v/>
      </c>
      <c r="R284" s="47">
        <f>IF($K284=1,N($E284)*IF($J284=1,RecO,RecE),0)</f>
        <v/>
      </c>
      <c r="S284" s="47">
        <f>$K284*N($E284)*$Q284+$R284</f>
        <v/>
      </c>
      <c r="T284" s="44">
        <f>$K284*N($E284)</f>
        <v/>
      </c>
      <c r="U284" s="47">
        <f>N($G284)*(1+$O284+BonusMonths/12+IF($J284=1,0,EOSB))+N($H284)+(N($G284)+SI_Gross*N($H284))*IF($J284=1,SI_O,SI_E)</f>
        <v/>
      </c>
      <c r="V284" s="47">
        <f>(IF($J284=1,MedO,MedE+Ticket)+Training)/12</f>
        <v/>
      </c>
    </row>
    <row r="285">
      <c r="A285" s="12" t="n"/>
      <c r="B285" s="12" t="n"/>
      <c r="C285" s="12" t="n"/>
      <c r="D285" s="12" t="n"/>
      <c r="E285" s="12" t="n"/>
      <c r="F285" s="12" t="n"/>
      <c r="G285" s="43" t="n"/>
      <c r="H285" s="43" t="n"/>
      <c r="I285" s="12" t="n"/>
      <c r="J285" s="44">
        <f>IF($D285="Omani",1,0)</f>
        <v/>
      </c>
      <c r="K285" s="44">
        <f>IF($A285="Hire",1,IF($A285="Exit",-1,0))</f>
        <v/>
      </c>
      <c r="L285" s="44">
        <f>IF($K285=1,MAX(1,N($F285)),IF($K285=-1,N($F285)+1,13))</f>
        <v/>
      </c>
      <c r="M285" s="44">
        <f>12</f>
        <v/>
      </c>
      <c r="N285" s="45">
        <f>MAX(0,MIN($M285,IncMonth-1)-$L285+1)+MAX(0,$M285-MAX($L285,IncMonth)+1)*(1+IncPct)</f>
        <v/>
      </c>
      <c r="O285" s="46">
        <f>IF($B285="",0,IFERROR(INDEX(Departments!$B$5:$B$54,MATCH($B285,Departments!$A$5:$A$54,0)),0))</f>
        <v/>
      </c>
      <c r="P285" s="44">
        <f>MAX(0,$M285-$L285+1)</f>
        <v/>
      </c>
      <c r="Q285" s="47">
        <f>$U285*$N285+$V285*$P285</f>
        <v/>
      </c>
      <c r="R285" s="47">
        <f>IF($K285=1,N($E285)*IF($J285=1,RecO,RecE),0)</f>
        <v/>
      </c>
      <c r="S285" s="47">
        <f>$K285*N($E285)*$Q285+$R285</f>
        <v/>
      </c>
      <c r="T285" s="44">
        <f>$K285*N($E285)</f>
        <v/>
      </c>
      <c r="U285" s="47">
        <f>N($G285)*(1+$O285+BonusMonths/12+IF($J285=1,0,EOSB))+N($H285)+(N($G285)+SI_Gross*N($H285))*IF($J285=1,SI_O,SI_E)</f>
        <v/>
      </c>
      <c r="V285" s="47">
        <f>(IF($J285=1,MedO,MedE+Ticket)+Training)/12</f>
        <v/>
      </c>
    </row>
    <row r="286">
      <c r="A286" s="12" t="n"/>
      <c r="B286" s="12" t="n"/>
      <c r="C286" s="12" t="n"/>
      <c r="D286" s="12" t="n"/>
      <c r="E286" s="12" t="n"/>
      <c r="F286" s="12" t="n"/>
      <c r="G286" s="43" t="n"/>
      <c r="H286" s="43" t="n"/>
      <c r="I286" s="12" t="n"/>
      <c r="J286" s="44">
        <f>IF($D286="Omani",1,0)</f>
        <v/>
      </c>
      <c r="K286" s="44">
        <f>IF($A286="Hire",1,IF($A286="Exit",-1,0))</f>
        <v/>
      </c>
      <c r="L286" s="44">
        <f>IF($K286=1,MAX(1,N($F286)),IF($K286=-1,N($F286)+1,13))</f>
        <v/>
      </c>
      <c r="M286" s="44">
        <f>12</f>
        <v/>
      </c>
      <c r="N286" s="45">
        <f>MAX(0,MIN($M286,IncMonth-1)-$L286+1)+MAX(0,$M286-MAX($L286,IncMonth)+1)*(1+IncPct)</f>
        <v/>
      </c>
      <c r="O286" s="46">
        <f>IF($B286="",0,IFERROR(INDEX(Departments!$B$5:$B$54,MATCH($B286,Departments!$A$5:$A$54,0)),0))</f>
        <v/>
      </c>
      <c r="P286" s="44">
        <f>MAX(0,$M286-$L286+1)</f>
        <v/>
      </c>
      <c r="Q286" s="47">
        <f>$U286*$N286+$V286*$P286</f>
        <v/>
      </c>
      <c r="R286" s="47">
        <f>IF($K286=1,N($E286)*IF($J286=1,RecO,RecE),0)</f>
        <v/>
      </c>
      <c r="S286" s="47">
        <f>$K286*N($E286)*$Q286+$R286</f>
        <v/>
      </c>
      <c r="T286" s="44">
        <f>$K286*N($E286)</f>
        <v/>
      </c>
      <c r="U286" s="47">
        <f>N($G286)*(1+$O286+BonusMonths/12+IF($J286=1,0,EOSB))+N($H286)+(N($G286)+SI_Gross*N($H286))*IF($J286=1,SI_O,SI_E)</f>
        <v/>
      </c>
      <c r="V286" s="47">
        <f>(IF($J286=1,MedO,MedE+Ticket)+Training)/12</f>
        <v/>
      </c>
    </row>
    <row r="287">
      <c r="A287" s="12" t="n"/>
      <c r="B287" s="12" t="n"/>
      <c r="C287" s="12" t="n"/>
      <c r="D287" s="12" t="n"/>
      <c r="E287" s="12" t="n"/>
      <c r="F287" s="12" t="n"/>
      <c r="G287" s="43" t="n"/>
      <c r="H287" s="43" t="n"/>
      <c r="I287" s="12" t="n"/>
      <c r="J287" s="44">
        <f>IF($D287="Omani",1,0)</f>
        <v/>
      </c>
      <c r="K287" s="44">
        <f>IF($A287="Hire",1,IF($A287="Exit",-1,0))</f>
        <v/>
      </c>
      <c r="L287" s="44">
        <f>IF($K287=1,MAX(1,N($F287)),IF($K287=-1,N($F287)+1,13))</f>
        <v/>
      </c>
      <c r="M287" s="44">
        <f>12</f>
        <v/>
      </c>
      <c r="N287" s="45">
        <f>MAX(0,MIN($M287,IncMonth-1)-$L287+1)+MAX(0,$M287-MAX($L287,IncMonth)+1)*(1+IncPct)</f>
        <v/>
      </c>
      <c r="O287" s="46">
        <f>IF($B287="",0,IFERROR(INDEX(Departments!$B$5:$B$54,MATCH($B287,Departments!$A$5:$A$54,0)),0))</f>
        <v/>
      </c>
      <c r="P287" s="44">
        <f>MAX(0,$M287-$L287+1)</f>
        <v/>
      </c>
      <c r="Q287" s="47">
        <f>$U287*$N287+$V287*$P287</f>
        <v/>
      </c>
      <c r="R287" s="47">
        <f>IF($K287=1,N($E287)*IF($J287=1,RecO,RecE),0)</f>
        <v/>
      </c>
      <c r="S287" s="47">
        <f>$K287*N($E287)*$Q287+$R287</f>
        <v/>
      </c>
      <c r="T287" s="44">
        <f>$K287*N($E287)</f>
        <v/>
      </c>
      <c r="U287" s="47">
        <f>N($G287)*(1+$O287+BonusMonths/12+IF($J287=1,0,EOSB))+N($H287)+(N($G287)+SI_Gross*N($H287))*IF($J287=1,SI_O,SI_E)</f>
        <v/>
      </c>
      <c r="V287" s="47">
        <f>(IF($J287=1,MedO,MedE+Ticket)+Training)/12</f>
        <v/>
      </c>
    </row>
    <row r="288">
      <c r="A288" s="12" t="n"/>
      <c r="B288" s="12" t="n"/>
      <c r="C288" s="12" t="n"/>
      <c r="D288" s="12" t="n"/>
      <c r="E288" s="12" t="n"/>
      <c r="F288" s="12" t="n"/>
      <c r="G288" s="43" t="n"/>
      <c r="H288" s="43" t="n"/>
      <c r="I288" s="12" t="n"/>
      <c r="J288" s="44">
        <f>IF($D288="Omani",1,0)</f>
        <v/>
      </c>
      <c r="K288" s="44">
        <f>IF($A288="Hire",1,IF($A288="Exit",-1,0))</f>
        <v/>
      </c>
      <c r="L288" s="44">
        <f>IF($K288=1,MAX(1,N($F288)),IF($K288=-1,N($F288)+1,13))</f>
        <v/>
      </c>
      <c r="M288" s="44">
        <f>12</f>
        <v/>
      </c>
      <c r="N288" s="45">
        <f>MAX(0,MIN($M288,IncMonth-1)-$L288+1)+MAX(0,$M288-MAX($L288,IncMonth)+1)*(1+IncPct)</f>
        <v/>
      </c>
      <c r="O288" s="46">
        <f>IF($B288="",0,IFERROR(INDEX(Departments!$B$5:$B$54,MATCH($B288,Departments!$A$5:$A$54,0)),0))</f>
        <v/>
      </c>
      <c r="P288" s="44">
        <f>MAX(0,$M288-$L288+1)</f>
        <v/>
      </c>
      <c r="Q288" s="47">
        <f>$U288*$N288+$V288*$P288</f>
        <v/>
      </c>
      <c r="R288" s="47">
        <f>IF($K288=1,N($E288)*IF($J288=1,RecO,RecE),0)</f>
        <v/>
      </c>
      <c r="S288" s="47">
        <f>$K288*N($E288)*$Q288+$R288</f>
        <v/>
      </c>
      <c r="T288" s="44">
        <f>$K288*N($E288)</f>
        <v/>
      </c>
      <c r="U288" s="47">
        <f>N($G288)*(1+$O288+BonusMonths/12+IF($J288=1,0,EOSB))+N($H288)+(N($G288)+SI_Gross*N($H288))*IF($J288=1,SI_O,SI_E)</f>
        <v/>
      </c>
      <c r="V288" s="47">
        <f>(IF($J288=1,MedO,MedE+Ticket)+Training)/12</f>
        <v/>
      </c>
    </row>
    <row r="289">
      <c r="A289" s="12" t="n"/>
      <c r="B289" s="12" t="n"/>
      <c r="C289" s="12" t="n"/>
      <c r="D289" s="12" t="n"/>
      <c r="E289" s="12" t="n"/>
      <c r="F289" s="12" t="n"/>
      <c r="G289" s="43" t="n"/>
      <c r="H289" s="43" t="n"/>
      <c r="I289" s="12" t="n"/>
      <c r="J289" s="44">
        <f>IF($D289="Omani",1,0)</f>
        <v/>
      </c>
      <c r="K289" s="44">
        <f>IF($A289="Hire",1,IF($A289="Exit",-1,0))</f>
        <v/>
      </c>
      <c r="L289" s="44">
        <f>IF($K289=1,MAX(1,N($F289)),IF($K289=-1,N($F289)+1,13))</f>
        <v/>
      </c>
      <c r="M289" s="44">
        <f>12</f>
        <v/>
      </c>
      <c r="N289" s="45">
        <f>MAX(0,MIN($M289,IncMonth-1)-$L289+1)+MAX(0,$M289-MAX($L289,IncMonth)+1)*(1+IncPct)</f>
        <v/>
      </c>
      <c r="O289" s="46">
        <f>IF($B289="",0,IFERROR(INDEX(Departments!$B$5:$B$54,MATCH($B289,Departments!$A$5:$A$54,0)),0))</f>
        <v/>
      </c>
      <c r="P289" s="44">
        <f>MAX(0,$M289-$L289+1)</f>
        <v/>
      </c>
      <c r="Q289" s="47">
        <f>$U289*$N289+$V289*$P289</f>
        <v/>
      </c>
      <c r="R289" s="47">
        <f>IF($K289=1,N($E289)*IF($J289=1,RecO,RecE),0)</f>
        <v/>
      </c>
      <c r="S289" s="47">
        <f>$K289*N($E289)*$Q289+$R289</f>
        <v/>
      </c>
      <c r="T289" s="44">
        <f>$K289*N($E289)</f>
        <v/>
      </c>
      <c r="U289" s="47">
        <f>N($G289)*(1+$O289+BonusMonths/12+IF($J289=1,0,EOSB))+N($H289)+(N($G289)+SI_Gross*N($H289))*IF($J289=1,SI_O,SI_E)</f>
        <v/>
      </c>
      <c r="V289" s="47">
        <f>(IF($J289=1,MedO,MedE+Ticket)+Training)/12</f>
        <v/>
      </c>
    </row>
    <row r="290">
      <c r="A290" s="12" t="n"/>
      <c r="B290" s="12" t="n"/>
      <c r="C290" s="12" t="n"/>
      <c r="D290" s="12" t="n"/>
      <c r="E290" s="12" t="n"/>
      <c r="F290" s="12" t="n"/>
      <c r="G290" s="43" t="n"/>
      <c r="H290" s="43" t="n"/>
      <c r="I290" s="12" t="n"/>
      <c r="J290" s="44">
        <f>IF($D290="Omani",1,0)</f>
        <v/>
      </c>
      <c r="K290" s="44">
        <f>IF($A290="Hire",1,IF($A290="Exit",-1,0))</f>
        <v/>
      </c>
      <c r="L290" s="44">
        <f>IF($K290=1,MAX(1,N($F290)),IF($K290=-1,N($F290)+1,13))</f>
        <v/>
      </c>
      <c r="M290" s="44">
        <f>12</f>
        <v/>
      </c>
      <c r="N290" s="45">
        <f>MAX(0,MIN($M290,IncMonth-1)-$L290+1)+MAX(0,$M290-MAX($L290,IncMonth)+1)*(1+IncPct)</f>
        <v/>
      </c>
      <c r="O290" s="46">
        <f>IF($B290="",0,IFERROR(INDEX(Departments!$B$5:$B$54,MATCH($B290,Departments!$A$5:$A$54,0)),0))</f>
        <v/>
      </c>
      <c r="P290" s="44">
        <f>MAX(0,$M290-$L290+1)</f>
        <v/>
      </c>
      <c r="Q290" s="47">
        <f>$U290*$N290+$V290*$P290</f>
        <v/>
      </c>
      <c r="R290" s="47">
        <f>IF($K290=1,N($E290)*IF($J290=1,RecO,RecE),0)</f>
        <v/>
      </c>
      <c r="S290" s="47">
        <f>$K290*N($E290)*$Q290+$R290</f>
        <v/>
      </c>
      <c r="T290" s="44">
        <f>$K290*N($E290)</f>
        <v/>
      </c>
      <c r="U290" s="47">
        <f>N($G290)*(1+$O290+BonusMonths/12+IF($J290=1,0,EOSB))+N($H290)+(N($G290)+SI_Gross*N($H290))*IF($J290=1,SI_O,SI_E)</f>
        <v/>
      </c>
      <c r="V290" s="47">
        <f>(IF($J290=1,MedO,MedE+Ticket)+Training)/12</f>
        <v/>
      </c>
    </row>
    <row r="291">
      <c r="A291" s="12" t="n"/>
      <c r="B291" s="12" t="n"/>
      <c r="C291" s="12" t="n"/>
      <c r="D291" s="12" t="n"/>
      <c r="E291" s="12" t="n"/>
      <c r="F291" s="12" t="n"/>
      <c r="G291" s="43" t="n"/>
      <c r="H291" s="43" t="n"/>
      <c r="I291" s="12" t="n"/>
      <c r="J291" s="44">
        <f>IF($D291="Omani",1,0)</f>
        <v/>
      </c>
      <c r="K291" s="44">
        <f>IF($A291="Hire",1,IF($A291="Exit",-1,0))</f>
        <v/>
      </c>
      <c r="L291" s="44">
        <f>IF($K291=1,MAX(1,N($F291)),IF($K291=-1,N($F291)+1,13))</f>
        <v/>
      </c>
      <c r="M291" s="44">
        <f>12</f>
        <v/>
      </c>
      <c r="N291" s="45">
        <f>MAX(0,MIN($M291,IncMonth-1)-$L291+1)+MAX(0,$M291-MAX($L291,IncMonth)+1)*(1+IncPct)</f>
        <v/>
      </c>
      <c r="O291" s="46">
        <f>IF($B291="",0,IFERROR(INDEX(Departments!$B$5:$B$54,MATCH($B291,Departments!$A$5:$A$54,0)),0))</f>
        <v/>
      </c>
      <c r="P291" s="44">
        <f>MAX(0,$M291-$L291+1)</f>
        <v/>
      </c>
      <c r="Q291" s="47">
        <f>$U291*$N291+$V291*$P291</f>
        <v/>
      </c>
      <c r="R291" s="47">
        <f>IF($K291=1,N($E291)*IF($J291=1,RecO,RecE),0)</f>
        <v/>
      </c>
      <c r="S291" s="47">
        <f>$K291*N($E291)*$Q291+$R291</f>
        <v/>
      </c>
      <c r="T291" s="44">
        <f>$K291*N($E291)</f>
        <v/>
      </c>
      <c r="U291" s="47">
        <f>N($G291)*(1+$O291+BonusMonths/12+IF($J291=1,0,EOSB))+N($H291)+(N($G291)+SI_Gross*N($H291))*IF($J291=1,SI_O,SI_E)</f>
        <v/>
      </c>
      <c r="V291" s="47">
        <f>(IF($J291=1,MedO,MedE+Ticket)+Training)/12</f>
        <v/>
      </c>
    </row>
    <row r="292">
      <c r="A292" s="12" t="n"/>
      <c r="B292" s="12" t="n"/>
      <c r="C292" s="12" t="n"/>
      <c r="D292" s="12" t="n"/>
      <c r="E292" s="12" t="n"/>
      <c r="F292" s="12" t="n"/>
      <c r="G292" s="43" t="n"/>
      <c r="H292" s="43" t="n"/>
      <c r="I292" s="12" t="n"/>
      <c r="J292" s="44">
        <f>IF($D292="Omani",1,0)</f>
        <v/>
      </c>
      <c r="K292" s="44">
        <f>IF($A292="Hire",1,IF($A292="Exit",-1,0))</f>
        <v/>
      </c>
      <c r="L292" s="44">
        <f>IF($K292=1,MAX(1,N($F292)),IF($K292=-1,N($F292)+1,13))</f>
        <v/>
      </c>
      <c r="M292" s="44">
        <f>12</f>
        <v/>
      </c>
      <c r="N292" s="45">
        <f>MAX(0,MIN($M292,IncMonth-1)-$L292+1)+MAX(0,$M292-MAX($L292,IncMonth)+1)*(1+IncPct)</f>
        <v/>
      </c>
      <c r="O292" s="46">
        <f>IF($B292="",0,IFERROR(INDEX(Departments!$B$5:$B$54,MATCH($B292,Departments!$A$5:$A$54,0)),0))</f>
        <v/>
      </c>
      <c r="P292" s="44">
        <f>MAX(0,$M292-$L292+1)</f>
        <v/>
      </c>
      <c r="Q292" s="47">
        <f>$U292*$N292+$V292*$P292</f>
        <v/>
      </c>
      <c r="R292" s="47">
        <f>IF($K292=1,N($E292)*IF($J292=1,RecO,RecE),0)</f>
        <v/>
      </c>
      <c r="S292" s="47">
        <f>$K292*N($E292)*$Q292+$R292</f>
        <v/>
      </c>
      <c r="T292" s="44">
        <f>$K292*N($E292)</f>
        <v/>
      </c>
      <c r="U292" s="47">
        <f>N($G292)*(1+$O292+BonusMonths/12+IF($J292=1,0,EOSB))+N($H292)+(N($G292)+SI_Gross*N($H292))*IF($J292=1,SI_O,SI_E)</f>
        <v/>
      </c>
      <c r="V292" s="47">
        <f>(IF($J292=1,MedO,MedE+Ticket)+Training)/12</f>
        <v/>
      </c>
    </row>
    <row r="293">
      <c r="A293" s="12" t="n"/>
      <c r="B293" s="12" t="n"/>
      <c r="C293" s="12" t="n"/>
      <c r="D293" s="12" t="n"/>
      <c r="E293" s="12" t="n"/>
      <c r="F293" s="12" t="n"/>
      <c r="G293" s="43" t="n"/>
      <c r="H293" s="43" t="n"/>
      <c r="I293" s="12" t="n"/>
      <c r="J293" s="44">
        <f>IF($D293="Omani",1,0)</f>
        <v/>
      </c>
      <c r="K293" s="44">
        <f>IF($A293="Hire",1,IF($A293="Exit",-1,0))</f>
        <v/>
      </c>
      <c r="L293" s="44">
        <f>IF($K293=1,MAX(1,N($F293)),IF($K293=-1,N($F293)+1,13))</f>
        <v/>
      </c>
      <c r="M293" s="44">
        <f>12</f>
        <v/>
      </c>
      <c r="N293" s="45">
        <f>MAX(0,MIN($M293,IncMonth-1)-$L293+1)+MAX(0,$M293-MAX($L293,IncMonth)+1)*(1+IncPct)</f>
        <v/>
      </c>
      <c r="O293" s="46">
        <f>IF($B293="",0,IFERROR(INDEX(Departments!$B$5:$B$54,MATCH($B293,Departments!$A$5:$A$54,0)),0))</f>
        <v/>
      </c>
      <c r="P293" s="44">
        <f>MAX(0,$M293-$L293+1)</f>
        <v/>
      </c>
      <c r="Q293" s="47">
        <f>$U293*$N293+$V293*$P293</f>
        <v/>
      </c>
      <c r="R293" s="47">
        <f>IF($K293=1,N($E293)*IF($J293=1,RecO,RecE),0)</f>
        <v/>
      </c>
      <c r="S293" s="47">
        <f>$K293*N($E293)*$Q293+$R293</f>
        <v/>
      </c>
      <c r="T293" s="44">
        <f>$K293*N($E293)</f>
        <v/>
      </c>
      <c r="U293" s="47">
        <f>N($G293)*(1+$O293+BonusMonths/12+IF($J293=1,0,EOSB))+N($H293)+(N($G293)+SI_Gross*N($H293))*IF($J293=1,SI_O,SI_E)</f>
        <v/>
      </c>
      <c r="V293" s="47">
        <f>(IF($J293=1,MedO,MedE+Ticket)+Training)/12</f>
        <v/>
      </c>
    </row>
    <row r="294">
      <c r="A294" s="12" t="n"/>
      <c r="B294" s="12" t="n"/>
      <c r="C294" s="12" t="n"/>
      <c r="D294" s="12" t="n"/>
      <c r="E294" s="12" t="n"/>
      <c r="F294" s="12" t="n"/>
      <c r="G294" s="43" t="n"/>
      <c r="H294" s="43" t="n"/>
      <c r="I294" s="12" t="n"/>
      <c r="J294" s="44">
        <f>IF($D294="Omani",1,0)</f>
        <v/>
      </c>
      <c r="K294" s="44">
        <f>IF($A294="Hire",1,IF($A294="Exit",-1,0))</f>
        <v/>
      </c>
      <c r="L294" s="44">
        <f>IF($K294=1,MAX(1,N($F294)),IF($K294=-1,N($F294)+1,13))</f>
        <v/>
      </c>
      <c r="M294" s="44">
        <f>12</f>
        <v/>
      </c>
      <c r="N294" s="45">
        <f>MAX(0,MIN($M294,IncMonth-1)-$L294+1)+MAX(0,$M294-MAX($L294,IncMonth)+1)*(1+IncPct)</f>
        <v/>
      </c>
      <c r="O294" s="46">
        <f>IF($B294="",0,IFERROR(INDEX(Departments!$B$5:$B$54,MATCH($B294,Departments!$A$5:$A$54,0)),0))</f>
        <v/>
      </c>
      <c r="P294" s="44">
        <f>MAX(0,$M294-$L294+1)</f>
        <v/>
      </c>
      <c r="Q294" s="47">
        <f>$U294*$N294+$V294*$P294</f>
        <v/>
      </c>
      <c r="R294" s="47">
        <f>IF($K294=1,N($E294)*IF($J294=1,RecO,RecE),0)</f>
        <v/>
      </c>
      <c r="S294" s="47">
        <f>$K294*N($E294)*$Q294+$R294</f>
        <v/>
      </c>
      <c r="T294" s="44">
        <f>$K294*N($E294)</f>
        <v/>
      </c>
      <c r="U294" s="47">
        <f>N($G294)*(1+$O294+BonusMonths/12+IF($J294=1,0,EOSB))+N($H294)+(N($G294)+SI_Gross*N($H294))*IF($J294=1,SI_O,SI_E)</f>
        <v/>
      </c>
      <c r="V294" s="47">
        <f>(IF($J294=1,MedO,MedE+Ticket)+Training)/12</f>
        <v/>
      </c>
    </row>
    <row r="295">
      <c r="A295" s="12" t="n"/>
      <c r="B295" s="12" t="n"/>
      <c r="C295" s="12" t="n"/>
      <c r="D295" s="12" t="n"/>
      <c r="E295" s="12" t="n"/>
      <c r="F295" s="12" t="n"/>
      <c r="G295" s="43" t="n"/>
      <c r="H295" s="43" t="n"/>
      <c r="I295" s="12" t="n"/>
      <c r="J295" s="44">
        <f>IF($D295="Omani",1,0)</f>
        <v/>
      </c>
      <c r="K295" s="44">
        <f>IF($A295="Hire",1,IF($A295="Exit",-1,0))</f>
        <v/>
      </c>
      <c r="L295" s="44">
        <f>IF($K295=1,MAX(1,N($F295)),IF($K295=-1,N($F295)+1,13))</f>
        <v/>
      </c>
      <c r="M295" s="44">
        <f>12</f>
        <v/>
      </c>
      <c r="N295" s="45">
        <f>MAX(0,MIN($M295,IncMonth-1)-$L295+1)+MAX(0,$M295-MAX($L295,IncMonth)+1)*(1+IncPct)</f>
        <v/>
      </c>
      <c r="O295" s="46">
        <f>IF($B295="",0,IFERROR(INDEX(Departments!$B$5:$B$54,MATCH($B295,Departments!$A$5:$A$54,0)),0))</f>
        <v/>
      </c>
      <c r="P295" s="44">
        <f>MAX(0,$M295-$L295+1)</f>
        <v/>
      </c>
      <c r="Q295" s="47">
        <f>$U295*$N295+$V295*$P295</f>
        <v/>
      </c>
      <c r="R295" s="47">
        <f>IF($K295=1,N($E295)*IF($J295=1,RecO,RecE),0)</f>
        <v/>
      </c>
      <c r="S295" s="47">
        <f>$K295*N($E295)*$Q295+$R295</f>
        <v/>
      </c>
      <c r="T295" s="44">
        <f>$K295*N($E295)</f>
        <v/>
      </c>
      <c r="U295" s="47">
        <f>N($G295)*(1+$O295+BonusMonths/12+IF($J295=1,0,EOSB))+N($H295)+(N($G295)+SI_Gross*N($H295))*IF($J295=1,SI_O,SI_E)</f>
        <v/>
      </c>
      <c r="V295" s="47">
        <f>(IF($J295=1,MedO,MedE+Ticket)+Training)/12</f>
        <v/>
      </c>
    </row>
    <row r="296">
      <c r="A296" s="12" t="n"/>
      <c r="B296" s="12" t="n"/>
      <c r="C296" s="12" t="n"/>
      <c r="D296" s="12" t="n"/>
      <c r="E296" s="12" t="n"/>
      <c r="F296" s="12" t="n"/>
      <c r="G296" s="43" t="n"/>
      <c r="H296" s="43" t="n"/>
      <c r="I296" s="12" t="n"/>
      <c r="J296" s="44">
        <f>IF($D296="Omani",1,0)</f>
        <v/>
      </c>
      <c r="K296" s="44">
        <f>IF($A296="Hire",1,IF($A296="Exit",-1,0))</f>
        <v/>
      </c>
      <c r="L296" s="44">
        <f>IF($K296=1,MAX(1,N($F296)),IF($K296=-1,N($F296)+1,13))</f>
        <v/>
      </c>
      <c r="M296" s="44">
        <f>12</f>
        <v/>
      </c>
      <c r="N296" s="45">
        <f>MAX(0,MIN($M296,IncMonth-1)-$L296+1)+MAX(0,$M296-MAX($L296,IncMonth)+1)*(1+IncPct)</f>
        <v/>
      </c>
      <c r="O296" s="46">
        <f>IF($B296="",0,IFERROR(INDEX(Departments!$B$5:$B$54,MATCH($B296,Departments!$A$5:$A$54,0)),0))</f>
        <v/>
      </c>
      <c r="P296" s="44">
        <f>MAX(0,$M296-$L296+1)</f>
        <v/>
      </c>
      <c r="Q296" s="47">
        <f>$U296*$N296+$V296*$P296</f>
        <v/>
      </c>
      <c r="R296" s="47">
        <f>IF($K296=1,N($E296)*IF($J296=1,RecO,RecE),0)</f>
        <v/>
      </c>
      <c r="S296" s="47">
        <f>$K296*N($E296)*$Q296+$R296</f>
        <v/>
      </c>
      <c r="T296" s="44">
        <f>$K296*N($E296)</f>
        <v/>
      </c>
      <c r="U296" s="47">
        <f>N($G296)*(1+$O296+BonusMonths/12+IF($J296=1,0,EOSB))+N($H296)+(N($G296)+SI_Gross*N($H296))*IF($J296=1,SI_O,SI_E)</f>
        <v/>
      </c>
      <c r="V296" s="47">
        <f>(IF($J296=1,MedO,MedE+Ticket)+Training)/12</f>
        <v/>
      </c>
    </row>
    <row r="297">
      <c r="A297" s="12" t="n"/>
      <c r="B297" s="12" t="n"/>
      <c r="C297" s="12" t="n"/>
      <c r="D297" s="12" t="n"/>
      <c r="E297" s="12" t="n"/>
      <c r="F297" s="12" t="n"/>
      <c r="G297" s="43" t="n"/>
      <c r="H297" s="43" t="n"/>
      <c r="I297" s="12" t="n"/>
      <c r="J297" s="44">
        <f>IF($D297="Omani",1,0)</f>
        <v/>
      </c>
      <c r="K297" s="44">
        <f>IF($A297="Hire",1,IF($A297="Exit",-1,0))</f>
        <v/>
      </c>
      <c r="L297" s="44">
        <f>IF($K297=1,MAX(1,N($F297)),IF($K297=-1,N($F297)+1,13))</f>
        <v/>
      </c>
      <c r="M297" s="44">
        <f>12</f>
        <v/>
      </c>
      <c r="N297" s="45">
        <f>MAX(0,MIN($M297,IncMonth-1)-$L297+1)+MAX(0,$M297-MAX($L297,IncMonth)+1)*(1+IncPct)</f>
        <v/>
      </c>
      <c r="O297" s="46">
        <f>IF($B297="",0,IFERROR(INDEX(Departments!$B$5:$B$54,MATCH($B297,Departments!$A$5:$A$54,0)),0))</f>
        <v/>
      </c>
      <c r="P297" s="44">
        <f>MAX(0,$M297-$L297+1)</f>
        <v/>
      </c>
      <c r="Q297" s="47">
        <f>$U297*$N297+$V297*$P297</f>
        <v/>
      </c>
      <c r="R297" s="47">
        <f>IF($K297=1,N($E297)*IF($J297=1,RecO,RecE),0)</f>
        <v/>
      </c>
      <c r="S297" s="47">
        <f>$K297*N($E297)*$Q297+$R297</f>
        <v/>
      </c>
      <c r="T297" s="44">
        <f>$K297*N($E297)</f>
        <v/>
      </c>
      <c r="U297" s="47">
        <f>N($G297)*(1+$O297+BonusMonths/12+IF($J297=1,0,EOSB))+N($H297)+(N($G297)+SI_Gross*N($H297))*IF($J297=1,SI_O,SI_E)</f>
        <v/>
      </c>
      <c r="V297" s="47">
        <f>(IF($J297=1,MedO,MedE+Ticket)+Training)/12</f>
        <v/>
      </c>
    </row>
    <row r="298">
      <c r="A298" s="12" t="n"/>
      <c r="B298" s="12" t="n"/>
      <c r="C298" s="12" t="n"/>
      <c r="D298" s="12" t="n"/>
      <c r="E298" s="12" t="n"/>
      <c r="F298" s="12" t="n"/>
      <c r="G298" s="43" t="n"/>
      <c r="H298" s="43" t="n"/>
      <c r="I298" s="12" t="n"/>
      <c r="J298" s="44">
        <f>IF($D298="Omani",1,0)</f>
        <v/>
      </c>
      <c r="K298" s="44">
        <f>IF($A298="Hire",1,IF($A298="Exit",-1,0))</f>
        <v/>
      </c>
      <c r="L298" s="44">
        <f>IF($K298=1,MAX(1,N($F298)),IF($K298=-1,N($F298)+1,13))</f>
        <v/>
      </c>
      <c r="M298" s="44">
        <f>12</f>
        <v/>
      </c>
      <c r="N298" s="45">
        <f>MAX(0,MIN($M298,IncMonth-1)-$L298+1)+MAX(0,$M298-MAX($L298,IncMonth)+1)*(1+IncPct)</f>
        <v/>
      </c>
      <c r="O298" s="46">
        <f>IF($B298="",0,IFERROR(INDEX(Departments!$B$5:$B$54,MATCH($B298,Departments!$A$5:$A$54,0)),0))</f>
        <v/>
      </c>
      <c r="P298" s="44">
        <f>MAX(0,$M298-$L298+1)</f>
        <v/>
      </c>
      <c r="Q298" s="47">
        <f>$U298*$N298+$V298*$P298</f>
        <v/>
      </c>
      <c r="R298" s="47">
        <f>IF($K298=1,N($E298)*IF($J298=1,RecO,RecE),0)</f>
        <v/>
      </c>
      <c r="S298" s="47">
        <f>$K298*N($E298)*$Q298+$R298</f>
        <v/>
      </c>
      <c r="T298" s="44">
        <f>$K298*N($E298)</f>
        <v/>
      </c>
      <c r="U298" s="47">
        <f>N($G298)*(1+$O298+BonusMonths/12+IF($J298=1,0,EOSB))+N($H298)+(N($G298)+SI_Gross*N($H298))*IF($J298=1,SI_O,SI_E)</f>
        <v/>
      </c>
      <c r="V298" s="47">
        <f>(IF($J298=1,MedO,MedE+Ticket)+Training)/12</f>
        <v/>
      </c>
    </row>
    <row r="299">
      <c r="A299" s="12" t="n"/>
      <c r="B299" s="12" t="n"/>
      <c r="C299" s="12" t="n"/>
      <c r="D299" s="12" t="n"/>
      <c r="E299" s="12" t="n"/>
      <c r="F299" s="12" t="n"/>
      <c r="G299" s="43" t="n"/>
      <c r="H299" s="43" t="n"/>
      <c r="I299" s="12" t="n"/>
      <c r="J299" s="44">
        <f>IF($D299="Omani",1,0)</f>
        <v/>
      </c>
      <c r="K299" s="44">
        <f>IF($A299="Hire",1,IF($A299="Exit",-1,0))</f>
        <v/>
      </c>
      <c r="L299" s="44">
        <f>IF($K299=1,MAX(1,N($F299)),IF($K299=-1,N($F299)+1,13))</f>
        <v/>
      </c>
      <c r="M299" s="44">
        <f>12</f>
        <v/>
      </c>
      <c r="N299" s="45">
        <f>MAX(0,MIN($M299,IncMonth-1)-$L299+1)+MAX(0,$M299-MAX($L299,IncMonth)+1)*(1+IncPct)</f>
        <v/>
      </c>
      <c r="O299" s="46">
        <f>IF($B299="",0,IFERROR(INDEX(Departments!$B$5:$B$54,MATCH($B299,Departments!$A$5:$A$54,0)),0))</f>
        <v/>
      </c>
      <c r="P299" s="44">
        <f>MAX(0,$M299-$L299+1)</f>
        <v/>
      </c>
      <c r="Q299" s="47">
        <f>$U299*$N299+$V299*$P299</f>
        <v/>
      </c>
      <c r="R299" s="47">
        <f>IF($K299=1,N($E299)*IF($J299=1,RecO,RecE),0)</f>
        <v/>
      </c>
      <c r="S299" s="47">
        <f>$K299*N($E299)*$Q299+$R299</f>
        <v/>
      </c>
      <c r="T299" s="44">
        <f>$K299*N($E299)</f>
        <v/>
      </c>
      <c r="U299" s="47">
        <f>N($G299)*(1+$O299+BonusMonths/12+IF($J299=1,0,EOSB))+N($H299)+(N($G299)+SI_Gross*N($H299))*IF($J299=1,SI_O,SI_E)</f>
        <v/>
      </c>
      <c r="V299" s="47">
        <f>(IF($J299=1,MedO,MedE+Ticket)+Training)/12</f>
        <v/>
      </c>
    </row>
    <row r="300">
      <c r="A300" s="12" t="n"/>
      <c r="B300" s="12" t="n"/>
      <c r="C300" s="12" t="n"/>
      <c r="D300" s="12" t="n"/>
      <c r="E300" s="12" t="n"/>
      <c r="F300" s="12" t="n"/>
      <c r="G300" s="43" t="n"/>
      <c r="H300" s="43" t="n"/>
      <c r="I300" s="12" t="n"/>
      <c r="J300" s="44">
        <f>IF($D300="Omani",1,0)</f>
        <v/>
      </c>
      <c r="K300" s="44">
        <f>IF($A300="Hire",1,IF($A300="Exit",-1,0))</f>
        <v/>
      </c>
      <c r="L300" s="44">
        <f>IF($K300=1,MAX(1,N($F300)),IF($K300=-1,N($F300)+1,13))</f>
        <v/>
      </c>
      <c r="M300" s="44">
        <f>12</f>
        <v/>
      </c>
      <c r="N300" s="45">
        <f>MAX(0,MIN($M300,IncMonth-1)-$L300+1)+MAX(0,$M300-MAX($L300,IncMonth)+1)*(1+IncPct)</f>
        <v/>
      </c>
      <c r="O300" s="46">
        <f>IF($B300="",0,IFERROR(INDEX(Departments!$B$5:$B$54,MATCH($B300,Departments!$A$5:$A$54,0)),0))</f>
        <v/>
      </c>
      <c r="P300" s="44">
        <f>MAX(0,$M300-$L300+1)</f>
        <v/>
      </c>
      <c r="Q300" s="47">
        <f>$U300*$N300+$V300*$P300</f>
        <v/>
      </c>
      <c r="R300" s="47">
        <f>IF($K300=1,N($E300)*IF($J300=1,RecO,RecE),0)</f>
        <v/>
      </c>
      <c r="S300" s="47">
        <f>$K300*N($E300)*$Q300+$R300</f>
        <v/>
      </c>
      <c r="T300" s="44">
        <f>$K300*N($E300)</f>
        <v/>
      </c>
      <c r="U300" s="47">
        <f>N($G300)*(1+$O300+BonusMonths/12+IF($J300=1,0,EOSB))+N($H300)+(N($G300)+SI_Gross*N($H300))*IF($J300=1,SI_O,SI_E)</f>
        <v/>
      </c>
      <c r="V300" s="47">
        <f>(IF($J300=1,MedO,MedE+Ticket)+Training)/12</f>
        <v/>
      </c>
    </row>
    <row r="301">
      <c r="A301" s="12" t="n"/>
      <c r="B301" s="12" t="n"/>
      <c r="C301" s="12" t="n"/>
      <c r="D301" s="12" t="n"/>
      <c r="E301" s="12" t="n"/>
      <c r="F301" s="12" t="n"/>
      <c r="G301" s="43" t="n"/>
      <c r="H301" s="43" t="n"/>
      <c r="I301" s="12" t="n"/>
      <c r="J301" s="44">
        <f>IF($D301="Omani",1,0)</f>
        <v/>
      </c>
      <c r="K301" s="44">
        <f>IF($A301="Hire",1,IF($A301="Exit",-1,0))</f>
        <v/>
      </c>
      <c r="L301" s="44">
        <f>IF($K301=1,MAX(1,N($F301)),IF($K301=-1,N($F301)+1,13))</f>
        <v/>
      </c>
      <c r="M301" s="44">
        <f>12</f>
        <v/>
      </c>
      <c r="N301" s="45">
        <f>MAX(0,MIN($M301,IncMonth-1)-$L301+1)+MAX(0,$M301-MAX($L301,IncMonth)+1)*(1+IncPct)</f>
        <v/>
      </c>
      <c r="O301" s="46">
        <f>IF($B301="",0,IFERROR(INDEX(Departments!$B$5:$B$54,MATCH($B301,Departments!$A$5:$A$54,0)),0))</f>
        <v/>
      </c>
      <c r="P301" s="44">
        <f>MAX(0,$M301-$L301+1)</f>
        <v/>
      </c>
      <c r="Q301" s="47">
        <f>$U301*$N301+$V301*$P301</f>
        <v/>
      </c>
      <c r="R301" s="47">
        <f>IF($K301=1,N($E301)*IF($J301=1,RecO,RecE),0)</f>
        <v/>
      </c>
      <c r="S301" s="47">
        <f>$K301*N($E301)*$Q301+$R301</f>
        <v/>
      </c>
      <c r="T301" s="44">
        <f>$K301*N($E301)</f>
        <v/>
      </c>
      <c r="U301" s="47">
        <f>N($G301)*(1+$O301+BonusMonths/12+IF($J301=1,0,EOSB))+N($H301)+(N($G301)+SI_Gross*N($H301))*IF($J301=1,SI_O,SI_E)</f>
        <v/>
      </c>
      <c r="V301" s="47">
        <f>(IF($J301=1,MedO,MedE+Ticket)+Training)/12</f>
        <v/>
      </c>
    </row>
    <row r="302">
      <c r="A302" s="12" t="n"/>
      <c r="B302" s="12" t="n"/>
      <c r="C302" s="12" t="n"/>
      <c r="D302" s="12" t="n"/>
      <c r="E302" s="12" t="n"/>
      <c r="F302" s="12" t="n"/>
      <c r="G302" s="43" t="n"/>
      <c r="H302" s="43" t="n"/>
      <c r="I302" s="12" t="n"/>
      <c r="J302" s="44">
        <f>IF($D302="Omani",1,0)</f>
        <v/>
      </c>
      <c r="K302" s="44">
        <f>IF($A302="Hire",1,IF($A302="Exit",-1,0))</f>
        <v/>
      </c>
      <c r="L302" s="44">
        <f>IF($K302=1,MAX(1,N($F302)),IF($K302=-1,N($F302)+1,13))</f>
        <v/>
      </c>
      <c r="M302" s="44">
        <f>12</f>
        <v/>
      </c>
      <c r="N302" s="45">
        <f>MAX(0,MIN($M302,IncMonth-1)-$L302+1)+MAX(0,$M302-MAX($L302,IncMonth)+1)*(1+IncPct)</f>
        <v/>
      </c>
      <c r="O302" s="46">
        <f>IF($B302="",0,IFERROR(INDEX(Departments!$B$5:$B$54,MATCH($B302,Departments!$A$5:$A$54,0)),0))</f>
        <v/>
      </c>
      <c r="P302" s="44">
        <f>MAX(0,$M302-$L302+1)</f>
        <v/>
      </c>
      <c r="Q302" s="47">
        <f>$U302*$N302+$V302*$P302</f>
        <v/>
      </c>
      <c r="R302" s="47">
        <f>IF($K302=1,N($E302)*IF($J302=1,RecO,RecE),0)</f>
        <v/>
      </c>
      <c r="S302" s="47">
        <f>$K302*N($E302)*$Q302+$R302</f>
        <v/>
      </c>
      <c r="T302" s="44">
        <f>$K302*N($E302)</f>
        <v/>
      </c>
      <c r="U302" s="47">
        <f>N($G302)*(1+$O302+BonusMonths/12+IF($J302=1,0,EOSB))+N($H302)+(N($G302)+SI_Gross*N($H302))*IF($J302=1,SI_O,SI_E)</f>
        <v/>
      </c>
      <c r="V302" s="47">
        <f>(IF($J302=1,MedO,MedE+Ticket)+Training)/12</f>
        <v/>
      </c>
    </row>
    <row r="303">
      <c r="A303" s="12" t="n"/>
      <c r="B303" s="12" t="n"/>
      <c r="C303" s="12" t="n"/>
      <c r="D303" s="12" t="n"/>
      <c r="E303" s="12" t="n"/>
      <c r="F303" s="12" t="n"/>
      <c r="G303" s="43" t="n"/>
      <c r="H303" s="43" t="n"/>
      <c r="I303" s="12" t="n"/>
      <c r="J303" s="44">
        <f>IF($D303="Omani",1,0)</f>
        <v/>
      </c>
      <c r="K303" s="44">
        <f>IF($A303="Hire",1,IF($A303="Exit",-1,0))</f>
        <v/>
      </c>
      <c r="L303" s="44">
        <f>IF($K303=1,MAX(1,N($F303)),IF($K303=-1,N($F303)+1,13))</f>
        <v/>
      </c>
      <c r="M303" s="44">
        <f>12</f>
        <v/>
      </c>
      <c r="N303" s="45">
        <f>MAX(0,MIN($M303,IncMonth-1)-$L303+1)+MAX(0,$M303-MAX($L303,IncMonth)+1)*(1+IncPct)</f>
        <v/>
      </c>
      <c r="O303" s="46">
        <f>IF($B303="",0,IFERROR(INDEX(Departments!$B$5:$B$54,MATCH($B303,Departments!$A$5:$A$54,0)),0))</f>
        <v/>
      </c>
      <c r="P303" s="44">
        <f>MAX(0,$M303-$L303+1)</f>
        <v/>
      </c>
      <c r="Q303" s="47">
        <f>$U303*$N303+$V303*$P303</f>
        <v/>
      </c>
      <c r="R303" s="47">
        <f>IF($K303=1,N($E303)*IF($J303=1,RecO,RecE),0)</f>
        <v/>
      </c>
      <c r="S303" s="47">
        <f>$K303*N($E303)*$Q303+$R303</f>
        <v/>
      </c>
      <c r="T303" s="44">
        <f>$K303*N($E303)</f>
        <v/>
      </c>
      <c r="U303" s="47">
        <f>N($G303)*(1+$O303+BonusMonths/12+IF($J303=1,0,EOSB))+N($H303)+(N($G303)+SI_Gross*N($H303))*IF($J303=1,SI_O,SI_E)</f>
        <v/>
      </c>
      <c r="V303" s="47">
        <f>(IF($J303=1,MedO,MedE+Ticket)+Training)/12</f>
        <v/>
      </c>
    </row>
    <row r="304">
      <c r="A304" s="12" t="n"/>
      <c r="B304" s="12" t="n"/>
      <c r="C304" s="12" t="n"/>
      <c r="D304" s="12" t="n"/>
      <c r="E304" s="12" t="n"/>
      <c r="F304" s="12" t="n"/>
      <c r="G304" s="43" t="n"/>
      <c r="H304" s="43" t="n"/>
      <c r="I304" s="12" t="n"/>
      <c r="J304" s="44">
        <f>IF($D304="Omani",1,0)</f>
        <v/>
      </c>
      <c r="K304" s="44">
        <f>IF($A304="Hire",1,IF($A304="Exit",-1,0))</f>
        <v/>
      </c>
      <c r="L304" s="44">
        <f>IF($K304=1,MAX(1,N($F304)),IF($K304=-1,N($F304)+1,13))</f>
        <v/>
      </c>
      <c r="M304" s="44">
        <f>12</f>
        <v/>
      </c>
      <c r="N304" s="45">
        <f>MAX(0,MIN($M304,IncMonth-1)-$L304+1)+MAX(0,$M304-MAX($L304,IncMonth)+1)*(1+IncPct)</f>
        <v/>
      </c>
      <c r="O304" s="46">
        <f>IF($B304="",0,IFERROR(INDEX(Departments!$B$5:$B$54,MATCH($B304,Departments!$A$5:$A$54,0)),0))</f>
        <v/>
      </c>
      <c r="P304" s="44">
        <f>MAX(0,$M304-$L304+1)</f>
        <v/>
      </c>
      <c r="Q304" s="47">
        <f>$U304*$N304+$V304*$P304</f>
        <v/>
      </c>
      <c r="R304" s="47">
        <f>IF($K304=1,N($E304)*IF($J304=1,RecO,RecE),0)</f>
        <v/>
      </c>
      <c r="S304" s="47">
        <f>$K304*N($E304)*$Q304+$R304</f>
        <v/>
      </c>
      <c r="T304" s="44">
        <f>$K304*N($E304)</f>
        <v/>
      </c>
      <c r="U304" s="47">
        <f>N($G304)*(1+$O304+BonusMonths/12+IF($J304=1,0,EOSB))+N($H304)+(N($G304)+SI_Gross*N($H304))*IF($J304=1,SI_O,SI_E)</f>
        <v/>
      </c>
      <c r="V304" s="47">
        <f>(IF($J304=1,MedO,MedE+Ticket)+Training)/12</f>
        <v/>
      </c>
    </row>
  </sheetData>
  <conditionalFormatting sqref="J5:V304">
    <cfRule type="expression" priority="1" dxfId="3">
      <formula>$A5&lt;&gt;""</formula>
    </cfRule>
  </conditionalFormatting>
  <dataValidations count="4">
    <dataValidation sqref="A5:A304" showDropDown="0" showInputMessage="0" showErrorMessage="0" allowBlank="1" type="list">
      <formula1>"Hire,Exit"</formula1>
    </dataValidation>
    <dataValidation sqref="D5:D304" showDropDown="0" showInputMessage="0" showErrorMessage="0" allowBlank="1" type="list">
      <formula1>"Omani,Expatriate"</formula1>
    </dataValidation>
    <dataValidation sqref="B5:B304" showDropDown="0" showInputMessage="0" showErrorMessage="0" allowBlank="1" type="list">
      <formula1>=Departments!$A$5:$A$54</formula1>
    </dataValidation>
    <dataValidation sqref="F5:F304" showDropDown="0" showInputMessage="0" showErrorMessage="0" allowBlank="1" type="whole" operator="between">
      <formula1>1</formula1>
      <formula2>12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1" t="inlineStr">
        <is>
          <t>Budget by department and cost line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Annual OMR. Staff costs are sums over the Data sheet; plan lines and contingency come from Plan and Settings.</t>
        </is>
      </c>
    </row>
    <row r="4" ht="44" customHeight="1">
      <c r="A4" s="20" t="inlineStr">
        <is>
          <t>Department</t>
        </is>
      </c>
      <c r="B4" s="20" t="inlineStr">
        <is>
          <t>Basic</t>
        </is>
      </c>
      <c r="C4" s="20" t="inlineStr">
        <is>
          <t>Allowances</t>
        </is>
      </c>
      <c r="D4" s="20" t="inlineStr">
        <is>
          <t>Overtime</t>
        </is>
      </c>
      <c r="E4" s="20" t="inlineStr">
        <is>
          <t>Bonus</t>
        </is>
      </c>
      <c r="F4" s="20" t="inlineStr">
        <is>
          <t>Social protection</t>
        </is>
      </c>
      <c r="G4" s="20" t="inlineStr">
        <is>
          <t>End of service</t>
        </is>
      </c>
      <c r="H4" s="20" t="inlineStr">
        <is>
          <t>Tickets, medical &amp; training</t>
        </is>
      </c>
      <c r="I4" s="20" t="inlineStr">
        <is>
          <t>Plan lines (net of exits)</t>
        </is>
      </c>
      <c r="J4" s="20" t="inlineStr">
        <is>
          <t>of which recruitment</t>
        </is>
      </c>
      <c r="K4" s="20" t="inlineStr">
        <is>
          <t>Contingency</t>
        </is>
      </c>
      <c r="L4" s="20" t="inlineStr">
        <is>
          <t>FY budget</t>
        </is>
      </c>
      <c r="M4" s="20" t="inlineStr">
        <is>
          <t>Check vs Departments</t>
        </is>
      </c>
    </row>
    <row r="5">
      <c r="A5" s="48">
        <f>IF(Departments!A5="","",Departments!A5)</f>
        <v/>
      </c>
      <c r="B5" s="49">
        <f>IF($A5="","",SUMIFS(Data!$AA$2:$AA$5001,Data!$C$2:$C$5001,$A5))</f>
        <v/>
      </c>
      <c r="C5" s="49">
        <f>IF($A5="","",SUMIFS(Data!$AB$2:$AB$5001,Data!$C$2:$C$5001,$A5))</f>
        <v/>
      </c>
      <c r="D5" s="49">
        <f>IF($A5="","",SUMIFS(Data!$AC$2:$AC$5001,Data!$C$2:$C$5001,$A5))</f>
        <v/>
      </c>
      <c r="E5" s="49">
        <f>IF($A5="","",SUMIFS(Data!$AD$2:$AD$5001,Data!$C$2:$C$5001,$A5))</f>
        <v/>
      </c>
      <c r="F5" s="49">
        <f>IF($A5="","",SUMIFS(Data!$AE$2:$AE$5001,Data!$C$2:$C$5001,$A5))</f>
        <v/>
      </c>
      <c r="G5" s="49">
        <f>IF($A5="","",SUMIFS(Data!$AF$2:$AF$5001,Data!$C$2:$C$5001,$A5))</f>
        <v/>
      </c>
      <c r="H5" s="49">
        <f>IF($A5="","",SUMIFS(Data!$AG$2:$AG$5001,Data!$C$2:$C$5001,$A5))</f>
        <v/>
      </c>
      <c r="I5" s="49">
        <f>IF($A5="","",SUMIFS(Plan!$S$5:$S$304,Plan!$B$5:$B$304,$A5))</f>
        <v/>
      </c>
      <c r="J5" s="49">
        <f>IF($A5="","",SUMIFS(Plan!$R$5:$R$304,Plan!$B$5:$B$304,$A5))</f>
        <v/>
      </c>
      <c r="K5" s="49">
        <f>IF($A5="","",SUM(B5:I5)*Contingency)</f>
        <v/>
      </c>
      <c r="L5" s="50">
        <f>IF($A5="","",SUM(B5:I5)+K5)</f>
        <v/>
      </c>
      <c r="M5" s="14">
        <f>IF($A5="","",IF(ROUND(L5-Departments!S5,0)=0,"OK","Differs"))</f>
        <v/>
      </c>
    </row>
    <row r="6">
      <c r="A6" s="48">
        <f>IF(Departments!A6="","",Departments!A6)</f>
        <v/>
      </c>
      <c r="B6" s="49">
        <f>IF($A6="","",SUMIFS(Data!$AA$2:$AA$5001,Data!$C$2:$C$5001,$A6))</f>
        <v/>
      </c>
      <c r="C6" s="49">
        <f>IF($A6="","",SUMIFS(Data!$AB$2:$AB$5001,Data!$C$2:$C$5001,$A6))</f>
        <v/>
      </c>
      <c r="D6" s="49">
        <f>IF($A6="","",SUMIFS(Data!$AC$2:$AC$5001,Data!$C$2:$C$5001,$A6))</f>
        <v/>
      </c>
      <c r="E6" s="49">
        <f>IF($A6="","",SUMIFS(Data!$AD$2:$AD$5001,Data!$C$2:$C$5001,$A6))</f>
        <v/>
      </c>
      <c r="F6" s="49">
        <f>IF($A6="","",SUMIFS(Data!$AE$2:$AE$5001,Data!$C$2:$C$5001,$A6))</f>
        <v/>
      </c>
      <c r="G6" s="49">
        <f>IF($A6="","",SUMIFS(Data!$AF$2:$AF$5001,Data!$C$2:$C$5001,$A6))</f>
        <v/>
      </c>
      <c r="H6" s="49">
        <f>IF($A6="","",SUMIFS(Data!$AG$2:$AG$5001,Data!$C$2:$C$5001,$A6))</f>
        <v/>
      </c>
      <c r="I6" s="49">
        <f>IF($A6="","",SUMIFS(Plan!$S$5:$S$304,Plan!$B$5:$B$304,$A6))</f>
        <v/>
      </c>
      <c r="J6" s="49">
        <f>IF($A6="","",SUMIFS(Plan!$R$5:$R$304,Plan!$B$5:$B$304,$A6))</f>
        <v/>
      </c>
      <c r="K6" s="49">
        <f>IF($A6="","",SUM(B6:I6)*Contingency)</f>
        <v/>
      </c>
      <c r="L6" s="50">
        <f>IF($A6="","",SUM(B6:I6)+K6)</f>
        <v/>
      </c>
      <c r="M6" s="14">
        <f>IF($A6="","",IF(ROUND(L6-Departments!S6,0)=0,"OK","Differs"))</f>
        <v/>
      </c>
    </row>
    <row r="7">
      <c r="A7" s="48">
        <f>IF(Departments!A7="","",Departments!A7)</f>
        <v/>
      </c>
      <c r="B7" s="49">
        <f>IF($A7="","",SUMIFS(Data!$AA$2:$AA$5001,Data!$C$2:$C$5001,$A7))</f>
        <v/>
      </c>
      <c r="C7" s="49">
        <f>IF($A7="","",SUMIFS(Data!$AB$2:$AB$5001,Data!$C$2:$C$5001,$A7))</f>
        <v/>
      </c>
      <c r="D7" s="49">
        <f>IF($A7="","",SUMIFS(Data!$AC$2:$AC$5001,Data!$C$2:$C$5001,$A7))</f>
        <v/>
      </c>
      <c r="E7" s="49">
        <f>IF($A7="","",SUMIFS(Data!$AD$2:$AD$5001,Data!$C$2:$C$5001,$A7))</f>
        <v/>
      </c>
      <c r="F7" s="49">
        <f>IF($A7="","",SUMIFS(Data!$AE$2:$AE$5001,Data!$C$2:$C$5001,$A7))</f>
        <v/>
      </c>
      <c r="G7" s="49">
        <f>IF($A7="","",SUMIFS(Data!$AF$2:$AF$5001,Data!$C$2:$C$5001,$A7))</f>
        <v/>
      </c>
      <c r="H7" s="49">
        <f>IF($A7="","",SUMIFS(Data!$AG$2:$AG$5001,Data!$C$2:$C$5001,$A7))</f>
        <v/>
      </c>
      <c r="I7" s="49">
        <f>IF($A7="","",SUMIFS(Plan!$S$5:$S$304,Plan!$B$5:$B$304,$A7))</f>
        <v/>
      </c>
      <c r="J7" s="49">
        <f>IF($A7="","",SUMIFS(Plan!$R$5:$R$304,Plan!$B$5:$B$304,$A7))</f>
        <v/>
      </c>
      <c r="K7" s="49">
        <f>IF($A7="","",SUM(B7:I7)*Contingency)</f>
        <v/>
      </c>
      <c r="L7" s="50">
        <f>IF($A7="","",SUM(B7:I7)+K7)</f>
        <v/>
      </c>
      <c r="M7" s="14">
        <f>IF($A7="","",IF(ROUND(L7-Departments!S7,0)=0,"OK","Differs"))</f>
        <v/>
      </c>
    </row>
    <row r="8">
      <c r="A8" s="48">
        <f>IF(Departments!A8="","",Departments!A8)</f>
        <v/>
      </c>
      <c r="B8" s="49">
        <f>IF($A8="","",SUMIFS(Data!$AA$2:$AA$5001,Data!$C$2:$C$5001,$A8))</f>
        <v/>
      </c>
      <c r="C8" s="49">
        <f>IF($A8="","",SUMIFS(Data!$AB$2:$AB$5001,Data!$C$2:$C$5001,$A8))</f>
        <v/>
      </c>
      <c r="D8" s="49">
        <f>IF($A8="","",SUMIFS(Data!$AC$2:$AC$5001,Data!$C$2:$C$5001,$A8))</f>
        <v/>
      </c>
      <c r="E8" s="49">
        <f>IF($A8="","",SUMIFS(Data!$AD$2:$AD$5001,Data!$C$2:$C$5001,$A8))</f>
        <v/>
      </c>
      <c r="F8" s="49">
        <f>IF($A8="","",SUMIFS(Data!$AE$2:$AE$5001,Data!$C$2:$C$5001,$A8))</f>
        <v/>
      </c>
      <c r="G8" s="49">
        <f>IF($A8="","",SUMIFS(Data!$AF$2:$AF$5001,Data!$C$2:$C$5001,$A8))</f>
        <v/>
      </c>
      <c r="H8" s="49">
        <f>IF($A8="","",SUMIFS(Data!$AG$2:$AG$5001,Data!$C$2:$C$5001,$A8))</f>
        <v/>
      </c>
      <c r="I8" s="49">
        <f>IF($A8="","",SUMIFS(Plan!$S$5:$S$304,Plan!$B$5:$B$304,$A8))</f>
        <v/>
      </c>
      <c r="J8" s="49">
        <f>IF($A8="","",SUMIFS(Plan!$R$5:$R$304,Plan!$B$5:$B$304,$A8))</f>
        <v/>
      </c>
      <c r="K8" s="49">
        <f>IF($A8="","",SUM(B8:I8)*Contingency)</f>
        <v/>
      </c>
      <c r="L8" s="50">
        <f>IF($A8="","",SUM(B8:I8)+K8)</f>
        <v/>
      </c>
      <c r="M8" s="14">
        <f>IF($A8="","",IF(ROUND(L8-Departments!S8,0)=0,"OK","Differs"))</f>
        <v/>
      </c>
    </row>
    <row r="9">
      <c r="A9" s="48">
        <f>IF(Departments!A9="","",Departments!A9)</f>
        <v/>
      </c>
      <c r="B9" s="49">
        <f>IF($A9="","",SUMIFS(Data!$AA$2:$AA$5001,Data!$C$2:$C$5001,$A9))</f>
        <v/>
      </c>
      <c r="C9" s="49">
        <f>IF($A9="","",SUMIFS(Data!$AB$2:$AB$5001,Data!$C$2:$C$5001,$A9))</f>
        <v/>
      </c>
      <c r="D9" s="49">
        <f>IF($A9="","",SUMIFS(Data!$AC$2:$AC$5001,Data!$C$2:$C$5001,$A9))</f>
        <v/>
      </c>
      <c r="E9" s="49">
        <f>IF($A9="","",SUMIFS(Data!$AD$2:$AD$5001,Data!$C$2:$C$5001,$A9))</f>
        <v/>
      </c>
      <c r="F9" s="49">
        <f>IF($A9="","",SUMIFS(Data!$AE$2:$AE$5001,Data!$C$2:$C$5001,$A9))</f>
        <v/>
      </c>
      <c r="G9" s="49">
        <f>IF($A9="","",SUMIFS(Data!$AF$2:$AF$5001,Data!$C$2:$C$5001,$A9))</f>
        <v/>
      </c>
      <c r="H9" s="49">
        <f>IF($A9="","",SUMIFS(Data!$AG$2:$AG$5001,Data!$C$2:$C$5001,$A9))</f>
        <v/>
      </c>
      <c r="I9" s="49">
        <f>IF($A9="","",SUMIFS(Plan!$S$5:$S$304,Plan!$B$5:$B$304,$A9))</f>
        <v/>
      </c>
      <c r="J9" s="49">
        <f>IF($A9="","",SUMIFS(Plan!$R$5:$R$304,Plan!$B$5:$B$304,$A9))</f>
        <v/>
      </c>
      <c r="K9" s="49">
        <f>IF($A9="","",SUM(B9:I9)*Contingency)</f>
        <v/>
      </c>
      <c r="L9" s="50">
        <f>IF($A9="","",SUM(B9:I9)+K9)</f>
        <v/>
      </c>
      <c r="M9" s="14">
        <f>IF($A9="","",IF(ROUND(L9-Departments!S9,0)=0,"OK","Differs"))</f>
        <v/>
      </c>
    </row>
    <row r="10">
      <c r="A10" s="48">
        <f>IF(Departments!A10="","",Departments!A10)</f>
        <v/>
      </c>
      <c r="B10" s="49">
        <f>IF($A10="","",SUMIFS(Data!$AA$2:$AA$5001,Data!$C$2:$C$5001,$A10))</f>
        <v/>
      </c>
      <c r="C10" s="49">
        <f>IF($A10="","",SUMIFS(Data!$AB$2:$AB$5001,Data!$C$2:$C$5001,$A10))</f>
        <v/>
      </c>
      <c r="D10" s="49">
        <f>IF($A10="","",SUMIFS(Data!$AC$2:$AC$5001,Data!$C$2:$C$5001,$A10))</f>
        <v/>
      </c>
      <c r="E10" s="49">
        <f>IF($A10="","",SUMIFS(Data!$AD$2:$AD$5001,Data!$C$2:$C$5001,$A10))</f>
        <v/>
      </c>
      <c r="F10" s="49">
        <f>IF($A10="","",SUMIFS(Data!$AE$2:$AE$5001,Data!$C$2:$C$5001,$A10))</f>
        <v/>
      </c>
      <c r="G10" s="49">
        <f>IF($A10="","",SUMIFS(Data!$AF$2:$AF$5001,Data!$C$2:$C$5001,$A10))</f>
        <v/>
      </c>
      <c r="H10" s="49">
        <f>IF($A10="","",SUMIFS(Data!$AG$2:$AG$5001,Data!$C$2:$C$5001,$A10))</f>
        <v/>
      </c>
      <c r="I10" s="49">
        <f>IF($A10="","",SUMIFS(Plan!$S$5:$S$304,Plan!$B$5:$B$304,$A10))</f>
        <v/>
      </c>
      <c r="J10" s="49">
        <f>IF($A10="","",SUMIFS(Plan!$R$5:$R$304,Plan!$B$5:$B$304,$A10))</f>
        <v/>
      </c>
      <c r="K10" s="49">
        <f>IF($A10="","",SUM(B10:I10)*Contingency)</f>
        <v/>
      </c>
      <c r="L10" s="50">
        <f>IF($A10="","",SUM(B10:I10)+K10)</f>
        <v/>
      </c>
      <c r="M10" s="14">
        <f>IF($A10="","",IF(ROUND(L10-Departments!S10,0)=0,"OK","Differs"))</f>
        <v/>
      </c>
    </row>
    <row r="11">
      <c r="A11" s="48">
        <f>IF(Departments!A11="","",Departments!A11)</f>
        <v/>
      </c>
      <c r="B11" s="49">
        <f>IF($A11="","",SUMIFS(Data!$AA$2:$AA$5001,Data!$C$2:$C$5001,$A11))</f>
        <v/>
      </c>
      <c r="C11" s="49">
        <f>IF($A11="","",SUMIFS(Data!$AB$2:$AB$5001,Data!$C$2:$C$5001,$A11))</f>
        <v/>
      </c>
      <c r="D11" s="49">
        <f>IF($A11="","",SUMIFS(Data!$AC$2:$AC$5001,Data!$C$2:$C$5001,$A11))</f>
        <v/>
      </c>
      <c r="E11" s="49">
        <f>IF($A11="","",SUMIFS(Data!$AD$2:$AD$5001,Data!$C$2:$C$5001,$A11))</f>
        <v/>
      </c>
      <c r="F11" s="49">
        <f>IF($A11="","",SUMIFS(Data!$AE$2:$AE$5001,Data!$C$2:$C$5001,$A11))</f>
        <v/>
      </c>
      <c r="G11" s="49">
        <f>IF($A11="","",SUMIFS(Data!$AF$2:$AF$5001,Data!$C$2:$C$5001,$A11))</f>
        <v/>
      </c>
      <c r="H11" s="49">
        <f>IF($A11="","",SUMIFS(Data!$AG$2:$AG$5001,Data!$C$2:$C$5001,$A11))</f>
        <v/>
      </c>
      <c r="I11" s="49">
        <f>IF($A11="","",SUMIFS(Plan!$S$5:$S$304,Plan!$B$5:$B$304,$A11))</f>
        <v/>
      </c>
      <c r="J11" s="49">
        <f>IF($A11="","",SUMIFS(Plan!$R$5:$R$304,Plan!$B$5:$B$304,$A11))</f>
        <v/>
      </c>
      <c r="K11" s="49">
        <f>IF($A11="","",SUM(B11:I11)*Contingency)</f>
        <v/>
      </c>
      <c r="L11" s="50">
        <f>IF($A11="","",SUM(B11:I11)+K11)</f>
        <v/>
      </c>
      <c r="M11" s="14">
        <f>IF($A11="","",IF(ROUND(L11-Departments!S11,0)=0,"OK","Differs"))</f>
        <v/>
      </c>
    </row>
    <row r="12">
      <c r="A12" s="48">
        <f>IF(Departments!A12="","",Departments!A12)</f>
        <v/>
      </c>
      <c r="B12" s="49">
        <f>IF($A12="","",SUMIFS(Data!$AA$2:$AA$5001,Data!$C$2:$C$5001,$A12))</f>
        <v/>
      </c>
      <c r="C12" s="49">
        <f>IF($A12="","",SUMIFS(Data!$AB$2:$AB$5001,Data!$C$2:$C$5001,$A12))</f>
        <v/>
      </c>
      <c r="D12" s="49">
        <f>IF($A12="","",SUMIFS(Data!$AC$2:$AC$5001,Data!$C$2:$C$5001,$A12))</f>
        <v/>
      </c>
      <c r="E12" s="49">
        <f>IF($A12="","",SUMIFS(Data!$AD$2:$AD$5001,Data!$C$2:$C$5001,$A12))</f>
        <v/>
      </c>
      <c r="F12" s="49">
        <f>IF($A12="","",SUMIFS(Data!$AE$2:$AE$5001,Data!$C$2:$C$5001,$A12))</f>
        <v/>
      </c>
      <c r="G12" s="49">
        <f>IF($A12="","",SUMIFS(Data!$AF$2:$AF$5001,Data!$C$2:$C$5001,$A12))</f>
        <v/>
      </c>
      <c r="H12" s="49">
        <f>IF($A12="","",SUMIFS(Data!$AG$2:$AG$5001,Data!$C$2:$C$5001,$A12))</f>
        <v/>
      </c>
      <c r="I12" s="49">
        <f>IF($A12="","",SUMIFS(Plan!$S$5:$S$304,Plan!$B$5:$B$304,$A12))</f>
        <v/>
      </c>
      <c r="J12" s="49">
        <f>IF($A12="","",SUMIFS(Plan!$R$5:$R$304,Plan!$B$5:$B$304,$A12))</f>
        <v/>
      </c>
      <c r="K12" s="49">
        <f>IF($A12="","",SUM(B12:I12)*Contingency)</f>
        <v/>
      </c>
      <c r="L12" s="50">
        <f>IF($A12="","",SUM(B12:I12)+K12)</f>
        <v/>
      </c>
      <c r="M12" s="14">
        <f>IF($A12="","",IF(ROUND(L12-Departments!S12,0)=0,"OK","Differs"))</f>
        <v/>
      </c>
    </row>
    <row r="13">
      <c r="A13" s="48">
        <f>IF(Departments!A13="","",Departments!A13)</f>
        <v/>
      </c>
      <c r="B13" s="49">
        <f>IF($A13="","",SUMIFS(Data!$AA$2:$AA$5001,Data!$C$2:$C$5001,$A13))</f>
        <v/>
      </c>
      <c r="C13" s="49">
        <f>IF($A13="","",SUMIFS(Data!$AB$2:$AB$5001,Data!$C$2:$C$5001,$A13))</f>
        <v/>
      </c>
      <c r="D13" s="49">
        <f>IF($A13="","",SUMIFS(Data!$AC$2:$AC$5001,Data!$C$2:$C$5001,$A13))</f>
        <v/>
      </c>
      <c r="E13" s="49">
        <f>IF($A13="","",SUMIFS(Data!$AD$2:$AD$5001,Data!$C$2:$C$5001,$A13))</f>
        <v/>
      </c>
      <c r="F13" s="49">
        <f>IF($A13="","",SUMIFS(Data!$AE$2:$AE$5001,Data!$C$2:$C$5001,$A13))</f>
        <v/>
      </c>
      <c r="G13" s="49">
        <f>IF($A13="","",SUMIFS(Data!$AF$2:$AF$5001,Data!$C$2:$C$5001,$A13))</f>
        <v/>
      </c>
      <c r="H13" s="49">
        <f>IF($A13="","",SUMIFS(Data!$AG$2:$AG$5001,Data!$C$2:$C$5001,$A13))</f>
        <v/>
      </c>
      <c r="I13" s="49">
        <f>IF($A13="","",SUMIFS(Plan!$S$5:$S$304,Plan!$B$5:$B$304,$A13))</f>
        <v/>
      </c>
      <c r="J13" s="49">
        <f>IF($A13="","",SUMIFS(Plan!$R$5:$R$304,Plan!$B$5:$B$304,$A13))</f>
        <v/>
      </c>
      <c r="K13" s="49">
        <f>IF($A13="","",SUM(B13:I13)*Contingency)</f>
        <v/>
      </c>
      <c r="L13" s="50">
        <f>IF($A13="","",SUM(B13:I13)+K13)</f>
        <v/>
      </c>
      <c r="M13" s="14">
        <f>IF($A13="","",IF(ROUND(L13-Departments!S13,0)=0,"OK","Differs"))</f>
        <v/>
      </c>
    </row>
    <row r="14">
      <c r="A14" s="48">
        <f>IF(Departments!A14="","",Departments!A14)</f>
        <v/>
      </c>
      <c r="B14" s="49">
        <f>IF($A14="","",SUMIFS(Data!$AA$2:$AA$5001,Data!$C$2:$C$5001,$A14))</f>
        <v/>
      </c>
      <c r="C14" s="49">
        <f>IF($A14="","",SUMIFS(Data!$AB$2:$AB$5001,Data!$C$2:$C$5001,$A14))</f>
        <v/>
      </c>
      <c r="D14" s="49">
        <f>IF($A14="","",SUMIFS(Data!$AC$2:$AC$5001,Data!$C$2:$C$5001,$A14))</f>
        <v/>
      </c>
      <c r="E14" s="49">
        <f>IF($A14="","",SUMIFS(Data!$AD$2:$AD$5001,Data!$C$2:$C$5001,$A14))</f>
        <v/>
      </c>
      <c r="F14" s="49">
        <f>IF($A14="","",SUMIFS(Data!$AE$2:$AE$5001,Data!$C$2:$C$5001,$A14))</f>
        <v/>
      </c>
      <c r="G14" s="49">
        <f>IF($A14="","",SUMIFS(Data!$AF$2:$AF$5001,Data!$C$2:$C$5001,$A14))</f>
        <v/>
      </c>
      <c r="H14" s="49">
        <f>IF($A14="","",SUMIFS(Data!$AG$2:$AG$5001,Data!$C$2:$C$5001,$A14))</f>
        <v/>
      </c>
      <c r="I14" s="49">
        <f>IF($A14="","",SUMIFS(Plan!$S$5:$S$304,Plan!$B$5:$B$304,$A14))</f>
        <v/>
      </c>
      <c r="J14" s="49">
        <f>IF($A14="","",SUMIFS(Plan!$R$5:$R$304,Plan!$B$5:$B$304,$A14))</f>
        <v/>
      </c>
      <c r="K14" s="49">
        <f>IF($A14="","",SUM(B14:I14)*Contingency)</f>
        <v/>
      </c>
      <c r="L14" s="50">
        <f>IF($A14="","",SUM(B14:I14)+K14)</f>
        <v/>
      </c>
      <c r="M14" s="14">
        <f>IF($A14="","",IF(ROUND(L14-Departments!S14,0)=0,"OK","Differs"))</f>
        <v/>
      </c>
    </row>
    <row r="15">
      <c r="A15" s="48">
        <f>IF(Departments!A15="","",Departments!A15)</f>
        <v/>
      </c>
      <c r="B15" s="49">
        <f>IF($A15="","",SUMIFS(Data!$AA$2:$AA$5001,Data!$C$2:$C$5001,$A15))</f>
        <v/>
      </c>
      <c r="C15" s="49">
        <f>IF($A15="","",SUMIFS(Data!$AB$2:$AB$5001,Data!$C$2:$C$5001,$A15))</f>
        <v/>
      </c>
      <c r="D15" s="49">
        <f>IF($A15="","",SUMIFS(Data!$AC$2:$AC$5001,Data!$C$2:$C$5001,$A15))</f>
        <v/>
      </c>
      <c r="E15" s="49">
        <f>IF($A15="","",SUMIFS(Data!$AD$2:$AD$5001,Data!$C$2:$C$5001,$A15))</f>
        <v/>
      </c>
      <c r="F15" s="49">
        <f>IF($A15="","",SUMIFS(Data!$AE$2:$AE$5001,Data!$C$2:$C$5001,$A15))</f>
        <v/>
      </c>
      <c r="G15" s="49">
        <f>IF($A15="","",SUMIFS(Data!$AF$2:$AF$5001,Data!$C$2:$C$5001,$A15))</f>
        <v/>
      </c>
      <c r="H15" s="49">
        <f>IF($A15="","",SUMIFS(Data!$AG$2:$AG$5001,Data!$C$2:$C$5001,$A15))</f>
        <v/>
      </c>
      <c r="I15" s="49">
        <f>IF($A15="","",SUMIFS(Plan!$S$5:$S$304,Plan!$B$5:$B$304,$A15))</f>
        <v/>
      </c>
      <c r="J15" s="49">
        <f>IF($A15="","",SUMIFS(Plan!$R$5:$R$304,Plan!$B$5:$B$304,$A15))</f>
        <v/>
      </c>
      <c r="K15" s="49">
        <f>IF($A15="","",SUM(B15:I15)*Contingency)</f>
        <v/>
      </c>
      <c r="L15" s="50">
        <f>IF($A15="","",SUM(B15:I15)+K15)</f>
        <v/>
      </c>
      <c r="M15" s="14">
        <f>IF($A15="","",IF(ROUND(L15-Departments!S15,0)=0,"OK","Differs"))</f>
        <v/>
      </c>
    </row>
    <row r="16">
      <c r="A16" s="48">
        <f>IF(Departments!A16="","",Departments!A16)</f>
        <v/>
      </c>
      <c r="B16" s="49">
        <f>IF($A16="","",SUMIFS(Data!$AA$2:$AA$5001,Data!$C$2:$C$5001,$A16))</f>
        <v/>
      </c>
      <c r="C16" s="49">
        <f>IF($A16="","",SUMIFS(Data!$AB$2:$AB$5001,Data!$C$2:$C$5001,$A16))</f>
        <v/>
      </c>
      <c r="D16" s="49">
        <f>IF($A16="","",SUMIFS(Data!$AC$2:$AC$5001,Data!$C$2:$C$5001,$A16))</f>
        <v/>
      </c>
      <c r="E16" s="49">
        <f>IF($A16="","",SUMIFS(Data!$AD$2:$AD$5001,Data!$C$2:$C$5001,$A16))</f>
        <v/>
      </c>
      <c r="F16" s="49">
        <f>IF($A16="","",SUMIFS(Data!$AE$2:$AE$5001,Data!$C$2:$C$5001,$A16))</f>
        <v/>
      </c>
      <c r="G16" s="49">
        <f>IF($A16="","",SUMIFS(Data!$AF$2:$AF$5001,Data!$C$2:$C$5001,$A16))</f>
        <v/>
      </c>
      <c r="H16" s="49">
        <f>IF($A16="","",SUMIFS(Data!$AG$2:$AG$5001,Data!$C$2:$C$5001,$A16))</f>
        <v/>
      </c>
      <c r="I16" s="49">
        <f>IF($A16="","",SUMIFS(Plan!$S$5:$S$304,Plan!$B$5:$B$304,$A16))</f>
        <v/>
      </c>
      <c r="J16" s="49">
        <f>IF($A16="","",SUMIFS(Plan!$R$5:$R$304,Plan!$B$5:$B$304,$A16))</f>
        <v/>
      </c>
      <c r="K16" s="49">
        <f>IF($A16="","",SUM(B16:I16)*Contingency)</f>
        <v/>
      </c>
      <c r="L16" s="50">
        <f>IF($A16="","",SUM(B16:I16)+K16)</f>
        <v/>
      </c>
      <c r="M16" s="14">
        <f>IF($A16="","",IF(ROUND(L16-Departments!S16,0)=0,"OK","Differs"))</f>
        <v/>
      </c>
    </row>
    <row r="17">
      <c r="A17" s="48">
        <f>IF(Departments!A17="","",Departments!A17)</f>
        <v/>
      </c>
      <c r="B17" s="49">
        <f>IF($A17="","",SUMIFS(Data!$AA$2:$AA$5001,Data!$C$2:$C$5001,$A17))</f>
        <v/>
      </c>
      <c r="C17" s="49">
        <f>IF($A17="","",SUMIFS(Data!$AB$2:$AB$5001,Data!$C$2:$C$5001,$A17))</f>
        <v/>
      </c>
      <c r="D17" s="49">
        <f>IF($A17="","",SUMIFS(Data!$AC$2:$AC$5001,Data!$C$2:$C$5001,$A17))</f>
        <v/>
      </c>
      <c r="E17" s="49">
        <f>IF($A17="","",SUMIFS(Data!$AD$2:$AD$5001,Data!$C$2:$C$5001,$A17))</f>
        <v/>
      </c>
      <c r="F17" s="49">
        <f>IF($A17="","",SUMIFS(Data!$AE$2:$AE$5001,Data!$C$2:$C$5001,$A17))</f>
        <v/>
      </c>
      <c r="G17" s="49">
        <f>IF($A17="","",SUMIFS(Data!$AF$2:$AF$5001,Data!$C$2:$C$5001,$A17))</f>
        <v/>
      </c>
      <c r="H17" s="49">
        <f>IF($A17="","",SUMIFS(Data!$AG$2:$AG$5001,Data!$C$2:$C$5001,$A17))</f>
        <v/>
      </c>
      <c r="I17" s="49">
        <f>IF($A17="","",SUMIFS(Plan!$S$5:$S$304,Plan!$B$5:$B$304,$A17))</f>
        <v/>
      </c>
      <c r="J17" s="49">
        <f>IF($A17="","",SUMIFS(Plan!$R$5:$R$304,Plan!$B$5:$B$304,$A17))</f>
        <v/>
      </c>
      <c r="K17" s="49">
        <f>IF($A17="","",SUM(B17:I17)*Contingency)</f>
        <v/>
      </c>
      <c r="L17" s="50">
        <f>IF($A17="","",SUM(B17:I17)+K17)</f>
        <v/>
      </c>
      <c r="M17" s="14">
        <f>IF($A17="","",IF(ROUND(L17-Departments!S17,0)=0,"OK","Differs"))</f>
        <v/>
      </c>
    </row>
    <row r="18">
      <c r="A18" s="48">
        <f>IF(Departments!A18="","",Departments!A18)</f>
        <v/>
      </c>
      <c r="B18" s="49">
        <f>IF($A18="","",SUMIFS(Data!$AA$2:$AA$5001,Data!$C$2:$C$5001,$A18))</f>
        <v/>
      </c>
      <c r="C18" s="49">
        <f>IF($A18="","",SUMIFS(Data!$AB$2:$AB$5001,Data!$C$2:$C$5001,$A18))</f>
        <v/>
      </c>
      <c r="D18" s="49">
        <f>IF($A18="","",SUMIFS(Data!$AC$2:$AC$5001,Data!$C$2:$C$5001,$A18))</f>
        <v/>
      </c>
      <c r="E18" s="49">
        <f>IF($A18="","",SUMIFS(Data!$AD$2:$AD$5001,Data!$C$2:$C$5001,$A18))</f>
        <v/>
      </c>
      <c r="F18" s="49">
        <f>IF($A18="","",SUMIFS(Data!$AE$2:$AE$5001,Data!$C$2:$C$5001,$A18))</f>
        <v/>
      </c>
      <c r="G18" s="49">
        <f>IF($A18="","",SUMIFS(Data!$AF$2:$AF$5001,Data!$C$2:$C$5001,$A18))</f>
        <v/>
      </c>
      <c r="H18" s="49">
        <f>IF($A18="","",SUMIFS(Data!$AG$2:$AG$5001,Data!$C$2:$C$5001,$A18))</f>
        <v/>
      </c>
      <c r="I18" s="49">
        <f>IF($A18="","",SUMIFS(Plan!$S$5:$S$304,Plan!$B$5:$B$304,$A18))</f>
        <v/>
      </c>
      <c r="J18" s="49">
        <f>IF($A18="","",SUMIFS(Plan!$R$5:$R$304,Plan!$B$5:$B$304,$A18))</f>
        <v/>
      </c>
      <c r="K18" s="49">
        <f>IF($A18="","",SUM(B18:I18)*Contingency)</f>
        <v/>
      </c>
      <c r="L18" s="50">
        <f>IF($A18="","",SUM(B18:I18)+K18)</f>
        <v/>
      </c>
      <c r="M18" s="14">
        <f>IF($A18="","",IF(ROUND(L18-Departments!S18,0)=0,"OK","Differs"))</f>
        <v/>
      </c>
    </row>
    <row r="19">
      <c r="A19" s="48">
        <f>IF(Departments!A19="","",Departments!A19)</f>
        <v/>
      </c>
      <c r="B19" s="49">
        <f>IF($A19="","",SUMIFS(Data!$AA$2:$AA$5001,Data!$C$2:$C$5001,$A19))</f>
        <v/>
      </c>
      <c r="C19" s="49">
        <f>IF($A19="","",SUMIFS(Data!$AB$2:$AB$5001,Data!$C$2:$C$5001,$A19))</f>
        <v/>
      </c>
      <c r="D19" s="49">
        <f>IF($A19="","",SUMIFS(Data!$AC$2:$AC$5001,Data!$C$2:$C$5001,$A19))</f>
        <v/>
      </c>
      <c r="E19" s="49">
        <f>IF($A19="","",SUMIFS(Data!$AD$2:$AD$5001,Data!$C$2:$C$5001,$A19))</f>
        <v/>
      </c>
      <c r="F19" s="49">
        <f>IF($A19="","",SUMIFS(Data!$AE$2:$AE$5001,Data!$C$2:$C$5001,$A19))</f>
        <v/>
      </c>
      <c r="G19" s="49">
        <f>IF($A19="","",SUMIFS(Data!$AF$2:$AF$5001,Data!$C$2:$C$5001,$A19))</f>
        <v/>
      </c>
      <c r="H19" s="49">
        <f>IF($A19="","",SUMIFS(Data!$AG$2:$AG$5001,Data!$C$2:$C$5001,$A19))</f>
        <v/>
      </c>
      <c r="I19" s="49">
        <f>IF($A19="","",SUMIFS(Plan!$S$5:$S$304,Plan!$B$5:$B$304,$A19))</f>
        <v/>
      </c>
      <c r="J19" s="49">
        <f>IF($A19="","",SUMIFS(Plan!$R$5:$R$304,Plan!$B$5:$B$304,$A19))</f>
        <v/>
      </c>
      <c r="K19" s="49">
        <f>IF($A19="","",SUM(B19:I19)*Contingency)</f>
        <v/>
      </c>
      <c r="L19" s="50">
        <f>IF($A19="","",SUM(B19:I19)+K19)</f>
        <v/>
      </c>
      <c r="M19" s="14">
        <f>IF($A19="","",IF(ROUND(L19-Departments!S19,0)=0,"OK","Differs"))</f>
        <v/>
      </c>
    </row>
    <row r="20">
      <c r="A20" s="48">
        <f>IF(Departments!A20="","",Departments!A20)</f>
        <v/>
      </c>
      <c r="B20" s="49">
        <f>IF($A20="","",SUMIFS(Data!$AA$2:$AA$5001,Data!$C$2:$C$5001,$A20))</f>
        <v/>
      </c>
      <c r="C20" s="49">
        <f>IF($A20="","",SUMIFS(Data!$AB$2:$AB$5001,Data!$C$2:$C$5001,$A20))</f>
        <v/>
      </c>
      <c r="D20" s="49">
        <f>IF($A20="","",SUMIFS(Data!$AC$2:$AC$5001,Data!$C$2:$C$5001,$A20))</f>
        <v/>
      </c>
      <c r="E20" s="49">
        <f>IF($A20="","",SUMIFS(Data!$AD$2:$AD$5001,Data!$C$2:$C$5001,$A20))</f>
        <v/>
      </c>
      <c r="F20" s="49">
        <f>IF($A20="","",SUMIFS(Data!$AE$2:$AE$5001,Data!$C$2:$C$5001,$A20))</f>
        <v/>
      </c>
      <c r="G20" s="49">
        <f>IF($A20="","",SUMIFS(Data!$AF$2:$AF$5001,Data!$C$2:$C$5001,$A20))</f>
        <v/>
      </c>
      <c r="H20" s="49">
        <f>IF($A20="","",SUMIFS(Data!$AG$2:$AG$5001,Data!$C$2:$C$5001,$A20))</f>
        <v/>
      </c>
      <c r="I20" s="49">
        <f>IF($A20="","",SUMIFS(Plan!$S$5:$S$304,Plan!$B$5:$B$304,$A20))</f>
        <v/>
      </c>
      <c r="J20" s="49">
        <f>IF($A20="","",SUMIFS(Plan!$R$5:$R$304,Plan!$B$5:$B$304,$A20))</f>
        <v/>
      </c>
      <c r="K20" s="49">
        <f>IF($A20="","",SUM(B20:I20)*Contingency)</f>
        <v/>
      </c>
      <c r="L20" s="50">
        <f>IF($A20="","",SUM(B20:I20)+K20)</f>
        <v/>
      </c>
      <c r="M20" s="14">
        <f>IF($A20="","",IF(ROUND(L20-Departments!S20,0)=0,"OK","Differs"))</f>
        <v/>
      </c>
    </row>
    <row r="21">
      <c r="A21" s="48">
        <f>IF(Departments!A21="","",Departments!A21)</f>
        <v/>
      </c>
      <c r="B21" s="49">
        <f>IF($A21="","",SUMIFS(Data!$AA$2:$AA$5001,Data!$C$2:$C$5001,$A21))</f>
        <v/>
      </c>
      <c r="C21" s="49">
        <f>IF($A21="","",SUMIFS(Data!$AB$2:$AB$5001,Data!$C$2:$C$5001,$A21))</f>
        <v/>
      </c>
      <c r="D21" s="49">
        <f>IF($A21="","",SUMIFS(Data!$AC$2:$AC$5001,Data!$C$2:$C$5001,$A21))</f>
        <v/>
      </c>
      <c r="E21" s="49">
        <f>IF($A21="","",SUMIFS(Data!$AD$2:$AD$5001,Data!$C$2:$C$5001,$A21))</f>
        <v/>
      </c>
      <c r="F21" s="49">
        <f>IF($A21="","",SUMIFS(Data!$AE$2:$AE$5001,Data!$C$2:$C$5001,$A21))</f>
        <v/>
      </c>
      <c r="G21" s="49">
        <f>IF($A21="","",SUMIFS(Data!$AF$2:$AF$5001,Data!$C$2:$C$5001,$A21))</f>
        <v/>
      </c>
      <c r="H21" s="49">
        <f>IF($A21="","",SUMIFS(Data!$AG$2:$AG$5001,Data!$C$2:$C$5001,$A21))</f>
        <v/>
      </c>
      <c r="I21" s="49">
        <f>IF($A21="","",SUMIFS(Plan!$S$5:$S$304,Plan!$B$5:$B$304,$A21))</f>
        <v/>
      </c>
      <c r="J21" s="49">
        <f>IF($A21="","",SUMIFS(Plan!$R$5:$R$304,Plan!$B$5:$B$304,$A21))</f>
        <v/>
      </c>
      <c r="K21" s="49">
        <f>IF($A21="","",SUM(B21:I21)*Contingency)</f>
        <v/>
      </c>
      <c r="L21" s="50">
        <f>IF($A21="","",SUM(B21:I21)+K21)</f>
        <v/>
      </c>
      <c r="M21" s="14">
        <f>IF($A21="","",IF(ROUND(L21-Departments!S21,0)=0,"OK","Differs"))</f>
        <v/>
      </c>
    </row>
    <row r="22">
      <c r="A22" s="48">
        <f>IF(Departments!A22="","",Departments!A22)</f>
        <v/>
      </c>
      <c r="B22" s="49">
        <f>IF($A22="","",SUMIFS(Data!$AA$2:$AA$5001,Data!$C$2:$C$5001,$A22))</f>
        <v/>
      </c>
      <c r="C22" s="49">
        <f>IF($A22="","",SUMIFS(Data!$AB$2:$AB$5001,Data!$C$2:$C$5001,$A22))</f>
        <v/>
      </c>
      <c r="D22" s="49">
        <f>IF($A22="","",SUMIFS(Data!$AC$2:$AC$5001,Data!$C$2:$C$5001,$A22))</f>
        <v/>
      </c>
      <c r="E22" s="49">
        <f>IF($A22="","",SUMIFS(Data!$AD$2:$AD$5001,Data!$C$2:$C$5001,$A22))</f>
        <v/>
      </c>
      <c r="F22" s="49">
        <f>IF($A22="","",SUMIFS(Data!$AE$2:$AE$5001,Data!$C$2:$C$5001,$A22))</f>
        <v/>
      </c>
      <c r="G22" s="49">
        <f>IF($A22="","",SUMIFS(Data!$AF$2:$AF$5001,Data!$C$2:$C$5001,$A22))</f>
        <v/>
      </c>
      <c r="H22" s="49">
        <f>IF($A22="","",SUMIFS(Data!$AG$2:$AG$5001,Data!$C$2:$C$5001,$A22))</f>
        <v/>
      </c>
      <c r="I22" s="49">
        <f>IF($A22="","",SUMIFS(Plan!$S$5:$S$304,Plan!$B$5:$B$304,$A22))</f>
        <v/>
      </c>
      <c r="J22" s="49">
        <f>IF($A22="","",SUMIFS(Plan!$R$5:$R$304,Plan!$B$5:$B$304,$A22))</f>
        <v/>
      </c>
      <c r="K22" s="49">
        <f>IF($A22="","",SUM(B22:I22)*Contingency)</f>
        <v/>
      </c>
      <c r="L22" s="50">
        <f>IF($A22="","",SUM(B22:I22)+K22)</f>
        <v/>
      </c>
      <c r="M22" s="14">
        <f>IF($A22="","",IF(ROUND(L22-Departments!S22,0)=0,"OK","Differs"))</f>
        <v/>
      </c>
    </row>
    <row r="23">
      <c r="A23" s="48">
        <f>IF(Departments!A23="","",Departments!A23)</f>
        <v/>
      </c>
      <c r="B23" s="49">
        <f>IF($A23="","",SUMIFS(Data!$AA$2:$AA$5001,Data!$C$2:$C$5001,$A23))</f>
        <v/>
      </c>
      <c r="C23" s="49">
        <f>IF($A23="","",SUMIFS(Data!$AB$2:$AB$5001,Data!$C$2:$C$5001,$A23))</f>
        <v/>
      </c>
      <c r="D23" s="49">
        <f>IF($A23="","",SUMIFS(Data!$AC$2:$AC$5001,Data!$C$2:$C$5001,$A23))</f>
        <v/>
      </c>
      <c r="E23" s="49">
        <f>IF($A23="","",SUMIFS(Data!$AD$2:$AD$5001,Data!$C$2:$C$5001,$A23))</f>
        <v/>
      </c>
      <c r="F23" s="49">
        <f>IF($A23="","",SUMIFS(Data!$AE$2:$AE$5001,Data!$C$2:$C$5001,$A23))</f>
        <v/>
      </c>
      <c r="G23" s="49">
        <f>IF($A23="","",SUMIFS(Data!$AF$2:$AF$5001,Data!$C$2:$C$5001,$A23))</f>
        <v/>
      </c>
      <c r="H23" s="49">
        <f>IF($A23="","",SUMIFS(Data!$AG$2:$AG$5001,Data!$C$2:$C$5001,$A23))</f>
        <v/>
      </c>
      <c r="I23" s="49">
        <f>IF($A23="","",SUMIFS(Plan!$S$5:$S$304,Plan!$B$5:$B$304,$A23))</f>
        <v/>
      </c>
      <c r="J23" s="49">
        <f>IF($A23="","",SUMIFS(Plan!$R$5:$R$304,Plan!$B$5:$B$304,$A23))</f>
        <v/>
      </c>
      <c r="K23" s="49">
        <f>IF($A23="","",SUM(B23:I23)*Contingency)</f>
        <v/>
      </c>
      <c r="L23" s="50">
        <f>IF($A23="","",SUM(B23:I23)+K23)</f>
        <v/>
      </c>
      <c r="M23" s="14">
        <f>IF($A23="","",IF(ROUND(L23-Departments!S23,0)=0,"OK","Differs"))</f>
        <v/>
      </c>
    </row>
    <row r="24">
      <c r="A24" s="48">
        <f>IF(Departments!A24="","",Departments!A24)</f>
        <v/>
      </c>
      <c r="B24" s="49">
        <f>IF($A24="","",SUMIFS(Data!$AA$2:$AA$5001,Data!$C$2:$C$5001,$A24))</f>
        <v/>
      </c>
      <c r="C24" s="49">
        <f>IF($A24="","",SUMIFS(Data!$AB$2:$AB$5001,Data!$C$2:$C$5001,$A24))</f>
        <v/>
      </c>
      <c r="D24" s="49">
        <f>IF($A24="","",SUMIFS(Data!$AC$2:$AC$5001,Data!$C$2:$C$5001,$A24))</f>
        <v/>
      </c>
      <c r="E24" s="49">
        <f>IF($A24="","",SUMIFS(Data!$AD$2:$AD$5001,Data!$C$2:$C$5001,$A24))</f>
        <v/>
      </c>
      <c r="F24" s="49">
        <f>IF($A24="","",SUMIFS(Data!$AE$2:$AE$5001,Data!$C$2:$C$5001,$A24))</f>
        <v/>
      </c>
      <c r="G24" s="49">
        <f>IF($A24="","",SUMIFS(Data!$AF$2:$AF$5001,Data!$C$2:$C$5001,$A24))</f>
        <v/>
      </c>
      <c r="H24" s="49">
        <f>IF($A24="","",SUMIFS(Data!$AG$2:$AG$5001,Data!$C$2:$C$5001,$A24))</f>
        <v/>
      </c>
      <c r="I24" s="49">
        <f>IF($A24="","",SUMIFS(Plan!$S$5:$S$304,Plan!$B$5:$B$304,$A24))</f>
        <v/>
      </c>
      <c r="J24" s="49">
        <f>IF($A24="","",SUMIFS(Plan!$R$5:$R$304,Plan!$B$5:$B$304,$A24))</f>
        <v/>
      </c>
      <c r="K24" s="49">
        <f>IF($A24="","",SUM(B24:I24)*Contingency)</f>
        <v/>
      </c>
      <c r="L24" s="50">
        <f>IF($A24="","",SUM(B24:I24)+K24)</f>
        <v/>
      </c>
      <c r="M24" s="14">
        <f>IF($A24="","",IF(ROUND(L24-Departments!S24,0)=0,"OK","Differs"))</f>
        <v/>
      </c>
    </row>
    <row r="25">
      <c r="A25" s="48">
        <f>IF(Departments!A25="","",Departments!A25)</f>
        <v/>
      </c>
      <c r="B25" s="49">
        <f>IF($A25="","",SUMIFS(Data!$AA$2:$AA$5001,Data!$C$2:$C$5001,$A25))</f>
        <v/>
      </c>
      <c r="C25" s="49">
        <f>IF($A25="","",SUMIFS(Data!$AB$2:$AB$5001,Data!$C$2:$C$5001,$A25))</f>
        <v/>
      </c>
      <c r="D25" s="49">
        <f>IF($A25="","",SUMIFS(Data!$AC$2:$AC$5001,Data!$C$2:$C$5001,$A25))</f>
        <v/>
      </c>
      <c r="E25" s="49">
        <f>IF($A25="","",SUMIFS(Data!$AD$2:$AD$5001,Data!$C$2:$C$5001,$A25))</f>
        <v/>
      </c>
      <c r="F25" s="49">
        <f>IF($A25="","",SUMIFS(Data!$AE$2:$AE$5001,Data!$C$2:$C$5001,$A25))</f>
        <v/>
      </c>
      <c r="G25" s="49">
        <f>IF($A25="","",SUMIFS(Data!$AF$2:$AF$5001,Data!$C$2:$C$5001,$A25))</f>
        <v/>
      </c>
      <c r="H25" s="49">
        <f>IF($A25="","",SUMIFS(Data!$AG$2:$AG$5001,Data!$C$2:$C$5001,$A25))</f>
        <v/>
      </c>
      <c r="I25" s="49">
        <f>IF($A25="","",SUMIFS(Plan!$S$5:$S$304,Plan!$B$5:$B$304,$A25))</f>
        <v/>
      </c>
      <c r="J25" s="49">
        <f>IF($A25="","",SUMIFS(Plan!$R$5:$R$304,Plan!$B$5:$B$304,$A25))</f>
        <v/>
      </c>
      <c r="K25" s="49">
        <f>IF($A25="","",SUM(B25:I25)*Contingency)</f>
        <v/>
      </c>
      <c r="L25" s="50">
        <f>IF($A25="","",SUM(B25:I25)+K25)</f>
        <v/>
      </c>
      <c r="M25" s="14">
        <f>IF($A25="","",IF(ROUND(L25-Departments!S25,0)=0,"OK","Differs"))</f>
        <v/>
      </c>
    </row>
    <row r="26">
      <c r="A26" s="48">
        <f>IF(Departments!A26="","",Departments!A26)</f>
        <v/>
      </c>
      <c r="B26" s="49">
        <f>IF($A26="","",SUMIFS(Data!$AA$2:$AA$5001,Data!$C$2:$C$5001,$A26))</f>
        <v/>
      </c>
      <c r="C26" s="49">
        <f>IF($A26="","",SUMIFS(Data!$AB$2:$AB$5001,Data!$C$2:$C$5001,$A26))</f>
        <v/>
      </c>
      <c r="D26" s="49">
        <f>IF($A26="","",SUMIFS(Data!$AC$2:$AC$5001,Data!$C$2:$C$5001,$A26))</f>
        <v/>
      </c>
      <c r="E26" s="49">
        <f>IF($A26="","",SUMIFS(Data!$AD$2:$AD$5001,Data!$C$2:$C$5001,$A26))</f>
        <v/>
      </c>
      <c r="F26" s="49">
        <f>IF($A26="","",SUMIFS(Data!$AE$2:$AE$5001,Data!$C$2:$C$5001,$A26))</f>
        <v/>
      </c>
      <c r="G26" s="49">
        <f>IF($A26="","",SUMIFS(Data!$AF$2:$AF$5001,Data!$C$2:$C$5001,$A26))</f>
        <v/>
      </c>
      <c r="H26" s="49">
        <f>IF($A26="","",SUMIFS(Data!$AG$2:$AG$5001,Data!$C$2:$C$5001,$A26))</f>
        <v/>
      </c>
      <c r="I26" s="49">
        <f>IF($A26="","",SUMIFS(Plan!$S$5:$S$304,Plan!$B$5:$B$304,$A26))</f>
        <v/>
      </c>
      <c r="J26" s="49">
        <f>IF($A26="","",SUMIFS(Plan!$R$5:$R$304,Plan!$B$5:$B$304,$A26))</f>
        <v/>
      </c>
      <c r="K26" s="49">
        <f>IF($A26="","",SUM(B26:I26)*Contingency)</f>
        <v/>
      </c>
      <c r="L26" s="50">
        <f>IF($A26="","",SUM(B26:I26)+K26)</f>
        <v/>
      </c>
      <c r="M26" s="14">
        <f>IF($A26="","",IF(ROUND(L26-Departments!S26,0)=0,"OK","Differs"))</f>
        <v/>
      </c>
    </row>
    <row r="27">
      <c r="A27" s="48">
        <f>IF(Departments!A27="","",Departments!A27)</f>
        <v/>
      </c>
      <c r="B27" s="49">
        <f>IF($A27="","",SUMIFS(Data!$AA$2:$AA$5001,Data!$C$2:$C$5001,$A27))</f>
        <v/>
      </c>
      <c r="C27" s="49">
        <f>IF($A27="","",SUMIFS(Data!$AB$2:$AB$5001,Data!$C$2:$C$5001,$A27))</f>
        <v/>
      </c>
      <c r="D27" s="49">
        <f>IF($A27="","",SUMIFS(Data!$AC$2:$AC$5001,Data!$C$2:$C$5001,$A27))</f>
        <v/>
      </c>
      <c r="E27" s="49">
        <f>IF($A27="","",SUMIFS(Data!$AD$2:$AD$5001,Data!$C$2:$C$5001,$A27))</f>
        <v/>
      </c>
      <c r="F27" s="49">
        <f>IF($A27="","",SUMIFS(Data!$AE$2:$AE$5001,Data!$C$2:$C$5001,$A27))</f>
        <v/>
      </c>
      <c r="G27" s="49">
        <f>IF($A27="","",SUMIFS(Data!$AF$2:$AF$5001,Data!$C$2:$C$5001,$A27))</f>
        <v/>
      </c>
      <c r="H27" s="49">
        <f>IF($A27="","",SUMIFS(Data!$AG$2:$AG$5001,Data!$C$2:$C$5001,$A27))</f>
        <v/>
      </c>
      <c r="I27" s="49">
        <f>IF($A27="","",SUMIFS(Plan!$S$5:$S$304,Plan!$B$5:$B$304,$A27))</f>
        <v/>
      </c>
      <c r="J27" s="49">
        <f>IF($A27="","",SUMIFS(Plan!$R$5:$R$304,Plan!$B$5:$B$304,$A27))</f>
        <v/>
      </c>
      <c r="K27" s="49">
        <f>IF($A27="","",SUM(B27:I27)*Contingency)</f>
        <v/>
      </c>
      <c r="L27" s="50">
        <f>IF($A27="","",SUM(B27:I27)+K27)</f>
        <v/>
      </c>
      <c r="M27" s="14">
        <f>IF($A27="","",IF(ROUND(L27-Departments!S27,0)=0,"OK","Differs"))</f>
        <v/>
      </c>
    </row>
    <row r="28">
      <c r="A28" s="48">
        <f>IF(Departments!A28="","",Departments!A28)</f>
        <v/>
      </c>
      <c r="B28" s="49">
        <f>IF($A28="","",SUMIFS(Data!$AA$2:$AA$5001,Data!$C$2:$C$5001,$A28))</f>
        <v/>
      </c>
      <c r="C28" s="49">
        <f>IF($A28="","",SUMIFS(Data!$AB$2:$AB$5001,Data!$C$2:$C$5001,$A28))</f>
        <v/>
      </c>
      <c r="D28" s="49">
        <f>IF($A28="","",SUMIFS(Data!$AC$2:$AC$5001,Data!$C$2:$C$5001,$A28))</f>
        <v/>
      </c>
      <c r="E28" s="49">
        <f>IF($A28="","",SUMIFS(Data!$AD$2:$AD$5001,Data!$C$2:$C$5001,$A28))</f>
        <v/>
      </c>
      <c r="F28" s="49">
        <f>IF($A28="","",SUMIFS(Data!$AE$2:$AE$5001,Data!$C$2:$C$5001,$A28))</f>
        <v/>
      </c>
      <c r="G28" s="49">
        <f>IF($A28="","",SUMIFS(Data!$AF$2:$AF$5001,Data!$C$2:$C$5001,$A28))</f>
        <v/>
      </c>
      <c r="H28" s="49">
        <f>IF($A28="","",SUMIFS(Data!$AG$2:$AG$5001,Data!$C$2:$C$5001,$A28))</f>
        <v/>
      </c>
      <c r="I28" s="49">
        <f>IF($A28="","",SUMIFS(Plan!$S$5:$S$304,Plan!$B$5:$B$304,$A28))</f>
        <v/>
      </c>
      <c r="J28" s="49">
        <f>IF($A28="","",SUMIFS(Plan!$R$5:$R$304,Plan!$B$5:$B$304,$A28))</f>
        <v/>
      </c>
      <c r="K28" s="49">
        <f>IF($A28="","",SUM(B28:I28)*Contingency)</f>
        <v/>
      </c>
      <c r="L28" s="50">
        <f>IF($A28="","",SUM(B28:I28)+K28)</f>
        <v/>
      </c>
      <c r="M28" s="14">
        <f>IF($A28="","",IF(ROUND(L28-Departments!S28,0)=0,"OK","Differs"))</f>
        <v/>
      </c>
    </row>
    <row r="29">
      <c r="A29" s="48">
        <f>IF(Departments!A29="","",Departments!A29)</f>
        <v/>
      </c>
      <c r="B29" s="49">
        <f>IF($A29="","",SUMIFS(Data!$AA$2:$AA$5001,Data!$C$2:$C$5001,$A29))</f>
        <v/>
      </c>
      <c r="C29" s="49">
        <f>IF($A29="","",SUMIFS(Data!$AB$2:$AB$5001,Data!$C$2:$C$5001,$A29))</f>
        <v/>
      </c>
      <c r="D29" s="49">
        <f>IF($A29="","",SUMIFS(Data!$AC$2:$AC$5001,Data!$C$2:$C$5001,$A29))</f>
        <v/>
      </c>
      <c r="E29" s="49">
        <f>IF($A29="","",SUMIFS(Data!$AD$2:$AD$5001,Data!$C$2:$C$5001,$A29))</f>
        <v/>
      </c>
      <c r="F29" s="49">
        <f>IF($A29="","",SUMIFS(Data!$AE$2:$AE$5001,Data!$C$2:$C$5001,$A29))</f>
        <v/>
      </c>
      <c r="G29" s="49">
        <f>IF($A29="","",SUMIFS(Data!$AF$2:$AF$5001,Data!$C$2:$C$5001,$A29))</f>
        <v/>
      </c>
      <c r="H29" s="49">
        <f>IF($A29="","",SUMIFS(Data!$AG$2:$AG$5001,Data!$C$2:$C$5001,$A29))</f>
        <v/>
      </c>
      <c r="I29" s="49">
        <f>IF($A29="","",SUMIFS(Plan!$S$5:$S$304,Plan!$B$5:$B$304,$A29))</f>
        <v/>
      </c>
      <c r="J29" s="49">
        <f>IF($A29="","",SUMIFS(Plan!$R$5:$R$304,Plan!$B$5:$B$304,$A29))</f>
        <v/>
      </c>
      <c r="K29" s="49">
        <f>IF($A29="","",SUM(B29:I29)*Contingency)</f>
        <v/>
      </c>
      <c r="L29" s="50">
        <f>IF($A29="","",SUM(B29:I29)+K29)</f>
        <v/>
      </c>
      <c r="M29" s="14">
        <f>IF($A29="","",IF(ROUND(L29-Departments!S29,0)=0,"OK","Differs"))</f>
        <v/>
      </c>
    </row>
    <row r="30">
      <c r="A30" s="48">
        <f>IF(Departments!A30="","",Departments!A30)</f>
        <v/>
      </c>
      <c r="B30" s="49">
        <f>IF($A30="","",SUMIFS(Data!$AA$2:$AA$5001,Data!$C$2:$C$5001,$A30))</f>
        <v/>
      </c>
      <c r="C30" s="49">
        <f>IF($A30="","",SUMIFS(Data!$AB$2:$AB$5001,Data!$C$2:$C$5001,$A30))</f>
        <v/>
      </c>
      <c r="D30" s="49">
        <f>IF($A30="","",SUMIFS(Data!$AC$2:$AC$5001,Data!$C$2:$C$5001,$A30))</f>
        <v/>
      </c>
      <c r="E30" s="49">
        <f>IF($A30="","",SUMIFS(Data!$AD$2:$AD$5001,Data!$C$2:$C$5001,$A30))</f>
        <v/>
      </c>
      <c r="F30" s="49">
        <f>IF($A30="","",SUMIFS(Data!$AE$2:$AE$5001,Data!$C$2:$C$5001,$A30))</f>
        <v/>
      </c>
      <c r="G30" s="49">
        <f>IF($A30="","",SUMIFS(Data!$AF$2:$AF$5001,Data!$C$2:$C$5001,$A30))</f>
        <v/>
      </c>
      <c r="H30" s="49">
        <f>IF($A30="","",SUMIFS(Data!$AG$2:$AG$5001,Data!$C$2:$C$5001,$A30))</f>
        <v/>
      </c>
      <c r="I30" s="49">
        <f>IF($A30="","",SUMIFS(Plan!$S$5:$S$304,Plan!$B$5:$B$304,$A30))</f>
        <v/>
      </c>
      <c r="J30" s="49">
        <f>IF($A30="","",SUMIFS(Plan!$R$5:$R$304,Plan!$B$5:$B$304,$A30))</f>
        <v/>
      </c>
      <c r="K30" s="49">
        <f>IF($A30="","",SUM(B30:I30)*Contingency)</f>
        <v/>
      </c>
      <c r="L30" s="50">
        <f>IF($A30="","",SUM(B30:I30)+K30)</f>
        <v/>
      </c>
      <c r="M30" s="14">
        <f>IF($A30="","",IF(ROUND(L30-Departments!S30,0)=0,"OK","Differs"))</f>
        <v/>
      </c>
    </row>
    <row r="31">
      <c r="A31" s="48">
        <f>IF(Departments!A31="","",Departments!A31)</f>
        <v/>
      </c>
      <c r="B31" s="49">
        <f>IF($A31="","",SUMIFS(Data!$AA$2:$AA$5001,Data!$C$2:$C$5001,$A31))</f>
        <v/>
      </c>
      <c r="C31" s="49">
        <f>IF($A31="","",SUMIFS(Data!$AB$2:$AB$5001,Data!$C$2:$C$5001,$A31))</f>
        <v/>
      </c>
      <c r="D31" s="49">
        <f>IF($A31="","",SUMIFS(Data!$AC$2:$AC$5001,Data!$C$2:$C$5001,$A31))</f>
        <v/>
      </c>
      <c r="E31" s="49">
        <f>IF($A31="","",SUMIFS(Data!$AD$2:$AD$5001,Data!$C$2:$C$5001,$A31))</f>
        <v/>
      </c>
      <c r="F31" s="49">
        <f>IF($A31="","",SUMIFS(Data!$AE$2:$AE$5001,Data!$C$2:$C$5001,$A31))</f>
        <v/>
      </c>
      <c r="G31" s="49">
        <f>IF($A31="","",SUMIFS(Data!$AF$2:$AF$5001,Data!$C$2:$C$5001,$A31))</f>
        <v/>
      </c>
      <c r="H31" s="49">
        <f>IF($A31="","",SUMIFS(Data!$AG$2:$AG$5001,Data!$C$2:$C$5001,$A31))</f>
        <v/>
      </c>
      <c r="I31" s="49">
        <f>IF($A31="","",SUMIFS(Plan!$S$5:$S$304,Plan!$B$5:$B$304,$A31))</f>
        <v/>
      </c>
      <c r="J31" s="49">
        <f>IF($A31="","",SUMIFS(Plan!$R$5:$R$304,Plan!$B$5:$B$304,$A31))</f>
        <v/>
      </c>
      <c r="K31" s="49">
        <f>IF($A31="","",SUM(B31:I31)*Contingency)</f>
        <v/>
      </c>
      <c r="L31" s="50">
        <f>IF($A31="","",SUM(B31:I31)+K31)</f>
        <v/>
      </c>
      <c r="M31" s="14">
        <f>IF($A31="","",IF(ROUND(L31-Departments!S31,0)=0,"OK","Differs"))</f>
        <v/>
      </c>
    </row>
    <row r="32">
      <c r="A32" s="48">
        <f>IF(Departments!A32="","",Departments!A32)</f>
        <v/>
      </c>
      <c r="B32" s="49">
        <f>IF($A32="","",SUMIFS(Data!$AA$2:$AA$5001,Data!$C$2:$C$5001,$A32))</f>
        <v/>
      </c>
      <c r="C32" s="49">
        <f>IF($A32="","",SUMIFS(Data!$AB$2:$AB$5001,Data!$C$2:$C$5001,$A32))</f>
        <v/>
      </c>
      <c r="D32" s="49">
        <f>IF($A32="","",SUMIFS(Data!$AC$2:$AC$5001,Data!$C$2:$C$5001,$A32))</f>
        <v/>
      </c>
      <c r="E32" s="49">
        <f>IF($A32="","",SUMIFS(Data!$AD$2:$AD$5001,Data!$C$2:$C$5001,$A32))</f>
        <v/>
      </c>
      <c r="F32" s="49">
        <f>IF($A32="","",SUMIFS(Data!$AE$2:$AE$5001,Data!$C$2:$C$5001,$A32))</f>
        <v/>
      </c>
      <c r="G32" s="49">
        <f>IF($A32="","",SUMIFS(Data!$AF$2:$AF$5001,Data!$C$2:$C$5001,$A32))</f>
        <v/>
      </c>
      <c r="H32" s="49">
        <f>IF($A32="","",SUMIFS(Data!$AG$2:$AG$5001,Data!$C$2:$C$5001,$A32))</f>
        <v/>
      </c>
      <c r="I32" s="49">
        <f>IF($A32="","",SUMIFS(Plan!$S$5:$S$304,Plan!$B$5:$B$304,$A32))</f>
        <v/>
      </c>
      <c r="J32" s="49">
        <f>IF($A32="","",SUMIFS(Plan!$R$5:$R$304,Plan!$B$5:$B$304,$A32))</f>
        <v/>
      </c>
      <c r="K32" s="49">
        <f>IF($A32="","",SUM(B32:I32)*Contingency)</f>
        <v/>
      </c>
      <c r="L32" s="50">
        <f>IF($A32="","",SUM(B32:I32)+K32)</f>
        <v/>
      </c>
      <c r="M32" s="14">
        <f>IF($A32="","",IF(ROUND(L32-Departments!S32,0)=0,"OK","Differs"))</f>
        <v/>
      </c>
    </row>
    <row r="33">
      <c r="A33" s="48">
        <f>IF(Departments!A33="","",Departments!A33)</f>
        <v/>
      </c>
      <c r="B33" s="49">
        <f>IF($A33="","",SUMIFS(Data!$AA$2:$AA$5001,Data!$C$2:$C$5001,$A33))</f>
        <v/>
      </c>
      <c r="C33" s="49">
        <f>IF($A33="","",SUMIFS(Data!$AB$2:$AB$5001,Data!$C$2:$C$5001,$A33))</f>
        <v/>
      </c>
      <c r="D33" s="49">
        <f>IF($A33="","",SUMIFS(Data!$AC$2:$AC$5001,Data!$C$2:$C$5001,$A33))</f>
        <v/>
      </c>
      <c r="E33" s="49">
        <f>IF($A33="","",SUMIFS(Data!$AD$2:$AD$5001,Data!$C$2:$C$5001,$A33))</f>
        <v/>
      </c>
      <c r="F33" s="49">
        <f>IF($A33="","",SUMIFS(Data!$AE$2:$AE$5001,Data!$C$2:$C$5001,$A33))</f>
        <v/>
      </c>
      <c r="G33" s="49">
        <f>IF($A33="","",SUMIFS(Data!$AF$2:$AF$5001,Data!$C$2:$C$5001,$A33))</f>
        <v/>
      </c>
      <c r="H33" s="49">
        <f>IF($A33="","",SUMIFS(Data!$AG$2:$AG$5001,Data!$C$2:$C$5001,$A33))</f>
        <v/>
      </c>
      <c r="I33" s="49">
        <f>IF($A33="","",SUMIFS(Plan!$S$5:$S$304,Plan!$B$5:$B$304,$A33))</f>
        <v/>
      </c>
      <c r="J33" s="49">
        <f>IF($A33="","",SUMIFS(Plan!$R$5:$R$304,Plan!$B$5:$B$304,$A33))</f>
        <v/>
      </c>
      <c r="K33" s="49">
        <f>IF($A33="","",SUM(B33:I33)*Contingency)</f>
        <v/>
      </c>
      <c r="L33" s="50">
        <f>IF($A33="","",SUM(B33:I33)+K33)</f>
        <v/>
      </c>
      <c r="M33" s="14">
        <f>IF($A33="","",IF(ROUND(L33-Departments!S33,0)=0,"OK","Differs"))</f>
        <v/>
      </c>
    </row>
    <row r="34">
      <c r="A34" s="48">
        <f>IF(Departments!A34="","",Departments!A34)</f>
        <v/>
      </c>
      <c r="B34" s="49">
        <f>IF($A34="","",SUMIFS(Data!$AA$2:$AA$5001,Data!$C$2:$C$5001,$A34))</f>
        <v/>
      </c>
      <c r="C34" s="49">
        <f>IF($A34="","",SUMIFS(Data!$AB$2:$AB$5001,Data!$C$2:$C$5001,$A34))</f>
        <v/>
      </c>
      <c r="D34" s="49">
        <f>IF($A34="","",SUMIFS(Data!$AC$2:$AC$5001,Data!$C$2:$C$5001,$A34))</f>
        <v/>
      </c>
      <c r="E34" s="49">
        <f>IF($A34="","",SUMIFS(Data!$AD$2:$AD$5001,Data!$C$2:$C$5001,$A34))</f>
        <v/>
      </c>
      <c r="F34" s="49">
        <f>IF($A34="","",SUMIFS(Data!$AE$2:$AE$5001,Data!$C$2:$C$5001,$A34))</f>
        <v/>
      </c>
      <c r="G34" s="49">
        <f>IF($A34="","",SUMIFS(Data!$AF$2:$AF$5001,Data!$C$2:$C$5001,$A34))</f>
        <v/>
      </c>
      <c r="H34" s="49">
        <f>IF($A34="","",SUMIFS(Data!$AG$2:$AG$5001,Data!$C$2:$C$5001,$A34))</f>
        <v/>
      </c>
      <c r="I34" s="49">
        <f>IF($A34="","",SUMIFS(Plan!$S$5:$S$304,Plan!$B$5:$B$304,$A34))</f>
        <v/>
      </c>
      <c r="J34" s="49">
        <f>IF($A34="","",SUMIFS(Plan!$R$5:$R$304,Plan!$B$5:$B$304,$A34))</f>
        <v/>
      </c>
      <c r="K34" s="49">
        <f>IF($A34="","",SUM(B34:I34)*Contingency)</f>
        <v/>
      </c>
      <c r="L34" s="50">
        <f>IF($A34="","",SUM(B34:I34)+K34)</f>
        <v/>
      </c>
      <c r="M34" s="14">
        <f>IF($A34="","",IF(ROUND(L34-Departments!S34,0)=0,"OK","Differs"))</f>
        <v/>
      </c>
    </row>
    <row r="35">
      <c r="A35" s="48">
        <f>IF(Departments!A35="","",Departments!A35)</f>
        <v/>
      </c>
      <c r="B35" s="49">
        <f>IF($A35="","",SUMIFS(Data!$AA$2:$AA$5001,Data!$C$2:$C$5001,$A35))</f>
        <v/>
      </c>
      <c r="C35" s="49">
        <f>IF($A35="","",SUMIFS(Data!$AB$2:$AB$5001,Data!$C$2:$C$5001,$A35))</f>
        <v/>
      </c>
      <c r="D35" s="49">
        <f>IF($A35="","",SUMIFS(Data!$AC$2:$AC$5001,Data!$C$2:$C$5001,$A35))</f>
        <v/>
      </c>
      <c r="E35" s="49">
        <f>IF($A35="","",SUMIFS(Data!$AD$2:$AD$5001,Data!$C$2:$C$5001,$A35))</f>
        <v/>
      </c>
      <c r="F35" s="49">
        <f>IF($A35="","",SUMIFS(Data!$AE$2:$AE$5001,Data!$C$2:$C$5001,$A35))</f>
        <v/>
      </c>
      <c r="G35" s="49">
        <f>IF($A35="","",SUMIFS(Data!$AF$2:$AF$5001,Data!$C$2:$C$5001,$A35))</f>
        <v/>
      </c>
      <c r="H35" s="49">
        <f>IF($A35="","",SUMIFS(Data!$AG$2:$AG$5001,Data!$C$2:$C$5001,$A35))</f>
        <v/>
      </c>
      <c r="I35" s="49">
        <f>IF($A35="","",SUMIFS(Plan!$S$5:$S$304,Plan!$B$5:$B$304,$A35))</f>
        <v/>
      </c>
      <c r="J35" s="49">
        <f>IF($A35="","",SUMIFS(Plan!$R$5:$R$304,Plan!$B$5:$B$304,$A35))</f>
        <v/>
      </c>
      <c r="K35" s="49">
        <f>IF($A35="","",SUM(B35:I35)*Contingency)</f>
        <v/>
      </c>
      <c r="L35" s="50">
        <f>IF($A35="","",SUM(B35:I35)+K35)</f>
        <v/>
      </c>
      <c r="M35" s="14">
        <f>IF($A35="","",IF(ROUND(L35-Departments!S35,0)=0,"OK","Differs"))</f>
        <v/>
      </c>
    </row>
    <row r="36">
      <c r="A36" s="48">
        <f>IF(Departments!A36="","",Departments!A36)</f>
        <v/>
      </c>
      <c r="B36" s="49">
        <f>IF($A36="","",SUMIFS(Data!$AA$2:$AA$5001,Data!$C$2:$C$5001,$A36))</f>
        <v/>
      </c>
      <c r="C36" s="49">
        <f>IF($A36="","",SUMIFS(Data!$AB$2:$AB$5001,Data!$C$2:$C$5001,$A36))</f>
        <v/>
      </c>
      <c r="D36" s="49">
        <f>IF($A36="","",SUMIFS(Data!$AC$2:$AC$5001,Data!$C$2:$C$5001,$A36))</f>
        <v/>
      </c>
      <c r="E36" s="49">
        <f>IF($A36="","",SUMIFS(Data!$AD$2:$AD$5001,Data!$C$2:$C$5001,$A36))</f>
        <v/>
      </c>
      <c r="F36" s="49">
        <f>IF($A36="","",SUMIFS(Data!$AE$2:$AE$5001,Data!$C$2:$C$5001,$A36))</f>
        <v/>
      </c>
      <c r="G36" s="49">
        <f>IF($A36="","",SUMIFS(Data!$AF$2:$AF$5001,Data!$C$2:$C$5001,$A36))</f>
        <v/>
      </c>
      <c r="H36" s="49">
        <f>IF($A36="","",SUMIFS(Data!$AG$2:$AG$5001,Data!$C$2:$C$5001,$A36))</f>
        <v/>
      </c>
      <c r="I36" s="49">
        <f>IF($A36="","",SUMIFS(Plan!$S$5:$S$304,Plan!$B$5:$B$304,$A36))</f>
        <v/>
      </c>
      <c r="J36" s="49">
        <f>IF($A36="","",SUMIFS(Plan!$R$5:$R$304,Plan!$B$5:$B$304,$A36))</f>
        <v/>
      </c>
      <c r="K36" s="49">
        <f>IF($A36="","",SUM(B36:I36)*Contingency)</f>
        <v/>
      </c>
      <c r="L36" s="50">
        <f>IF($A36="","",SUM(B36:I36)+K36)</f>
        <v/>
      </c>
      <c r="M36" s="14">
        <f>IF($A36="","",IF(ROUND(L36-Departments!S36,0)=0,"OK","Differs"))</f>
        <v/>
      </c>
    </row>
    <row r="37">
      <c r="A37" s="48">
        <f>IF(Departments!A37="","",Departments!A37)</f>
        <v/>
      </c>
      <c r="B37" s="49">
        <f>IF($A37="","",SUMIFS(Data!$AA$2:$AA$5001,Data!$C$2:$C$5001,$A37))</f>
        <v/>
      </c>
      <c r="C37" s="49">
        <f>IF($A37="","",SUMIFS(Data!$AB$2:$AB$5001,Data!$C$2:$C$5001,$A37))</f>
        <v/>
      </c>
      <c r="D37" s="49">
        <f>IF($A37="","",SUMIFS(Data!$AC$2:$AC$5001,Data!$C$2:$C$5001,$A37))</f>
        <v/>
      </c>
      <c r="E37" s="49">
        <f>IF($A37="","",SUMIFS(Data!$AD$2:$AD$5001,Data!$C$2:$C$5001,$A37))</f>
        <v/>
      </c>
      <c r="F37" s="49">
        <f>IF($A37="","",SUMIFS(Data!$AE$2:$AE$5001,Data!$C$2:$C$5001,$A37))</f>
        <v/>
      </c>
      <c r="G37" s="49">
        <f>IF($A37="","",SUMIFS(Data!$AF$2:$AF$5001,Data!$C$2:$C$5001,$A37))</f>
        <v/>
      </c>
      <c r="H37" s="49">
        <f>IF($A37="","",SUMIFS(Data!$AG$2:$AG$5001,Data!$C$2:$C$5001,$A37))</f>
        <v/>
      </c>
      <c r="I37" s="49">
        <f>IF($A37="","",SUMIFS(Plan!$S$5:$S$304,Plan!$B$5:$B$304,$A37))</f>
        <v/>
      </c>
      <c r="J37" s="49">
        <f>IF($A37="","",SUMIFS(Plan!$R$5:$R$304,Plan!$B$5:$B$304,$A37))</f>
        <v/>
      </c>
      <c r="K37" s="49">
        <f>IF($A37="","",SUM(B37:I37)*Contingency)</f>
        <v/>
      </c>
      <c r="L37" s="50">
        <f>IF($A37="","",SUM(B37:I37)+K37)</f>
        <v/>
      </c>
      <c r="M37" s="14">
        <f>IF($A37="","",IF(ROUND(L37-Departments!S37,0)=0,"OK","Differs"))</f>
        <v/>
      </c>
    </row>
    <row r="38">
      <c r="A38" s="48">
        <f>IF(Departments!A38="","",Departments!A38)</f>
        <v/>
      </c>
      <c r="B38" s="49">
        <f>IF($A38="","",SUMIFS(Data!$AA$2:$AA$5001,Data!$C$2:$C$5001,$A38))</f>
        <v/>
      </c>
      <c r="C38" s="49">
        <f>IF($A38="","",SUMIFS(Data!$AB$2:$AB$5001,Data!$C$2:$C$5001,$A38))</f>
        <v/>
      </c>
      <c r="D38" s="49">
        <f>IF($A38="","",SUMIFS(Data!$AC$2:$AC$5001,Data!$C$2:$C$5001,$A38))</f>
        <v/>
      </c>
      <c r="E38" s="49">
        <f>IF($A38="","",SUMIFS(Data!$AD$2:$AD$5001,Data!$C$2:$C$5001,$A38))</f>
        <v/>
      </c>
      <c r="F38" s="49">
        <f>IF($A38="","",SUMIFS(Data!$AE$2:$AE$5001,Data!$C$2:$C$5001,$A38))</f>
        <v/>
      </c>
      <c r="G38" s="49">
        <f>IF($A38="","",SUMIFS(Data!$AF$2:$AF$5001,Data!$C$2:$C$5001,$A38))</f>
        <v/>
      </c>
      <c r="H38" s="49">
        <f>IF($A38="","",SUMIFS(Data!$AG$2:$AG$5001,Data!$C$2:$C$5001,$A38))</f>
        <v/>
      </c>
      <c r="I38" s="49">
        <f>IF($A38="","",SUMIFS(Plan!$S$5:$S$304,Plan!$B$5:$B$304,$A38))</f>
        <v/>
      </c>
      <c r="J38" s="49">
        <f>IF($A38="","",SUMIFS(Plan!$R$5:$R$304,Plan!$B$5:$B$304,$A38))</f>
        <v/>
      </c>
      <c r="K38" s="49">
        <f>IF($A38="","",SUM(B38:I38)*Contingency)</f>
        <v/>
      </c>
      <c r="L38" s="50">
        <f>IF($A38="","",SUM(B38:I38)+K38)</f>
        <v/>
      </c>
      <c r="M38" s="14">
        <f>IF($A38="","",IF(ROUND(L38-Departments!S38,0)=0,"OK","Differs"))</f>
        <v/>
      </c>
    </row>
    <row r="39">
      <c r="A39" s="48">
        <f>IF(Departments!A39="","",Departments!A39)</f>
        <v/>
      </c>
      <c r="B39" s="49">
        <f>IF($A39="","",SUMIFS(Data!$AA$2:$AA$5001,Data!$C$2:$C$5001,$A39))</f>
        <v/>
      </c>
      <c r="C39" s="49">
        <f>IF($A39="","",SUMIFS(Data!$AB$2:$AB$5001,Data!$C$2:$C$5001,$A39))</f>
        <v/>
      </c>
      <c r="D39" s="49">
        <f>IF($A39="","",SUMIFS(Data!$AC$2:$AC$5001,Data!$C$2:$C$5001,$A39))</f>
        <v/>
      </c>
      <c r="E39" s="49">
        <f>IF($A39="","",SUMIFS(Data!$AD$2:$AD$5001,Data!$C$2:$C$5001,$A39))</f>
        <v/>
      </c>
      <c r="F39" s="49">
        <f>IF($A39="","",SUMIFS(Data!$AE$2:$AE$5001,Data!$C$2:$C$5001,$A39))</f>
        <v/>
      </c>
      <c r="G39" s="49">
        <f>IF($A39="","",SUMIFS(Data!$AF$2:$AF$5001,Data!$C$2:$C$5001,$A39))</f>
        <v/>
      </c>
      <c r="H39" s="49">
        <f>IF($A39="","",SUMIFS(Data!$AG$2:$AG$5001,Data!$C$2:$C$5001,$A39))</f>
        <v/>
      </c>
      <c r="I39" s="49">
        <f>IF($A39="","",SUMIFS(Plan!$S$5:$S$304,Plan!$B$5:$B$304,$A39))</f>
        <v/>
      </c>
      <c r="J39" s="49">
        <f>IF($A39="","",SUMIFS(Plan!$R$5:$R$304,Plan!$B$5:$B$304,$A39))</f>
        <v/>
      </c>
      <c r="K39" s="49">
        <f>IF($A39="","",SUM(B39:I39)*Contingency)</f>
        <v/>
      </c>
      <c r="L39" s="50">
        <f>IF($A39="","",SUM(B39:I39)+K39)</f>
        <v/>
      </c>
      <c r="M39" s="14">
        <f>IF($A39="","",IF(ROUND(L39-Departments!S39,0)=0,"OK","Differs"))</f>
        <v/>
      </c>
    </row>
    <row r="40">
      <c r="A40" s="48">
        <f>IF(Departments!A40="","",Departments!A40)</f>
        <v/>
      </c>
      <c r="B40" s="49">
        <f>IF($A40="","",SUMIFS(Data!$AA$2:$AA$5001,Data!$C$2:$C$5001,$A40))</f>
        <v/>
      </c>
      <c r="C40" s="49">
        <f>IF($A40="","",SUMIFS(Data!$AB$2:$AB$5001,Data!$C$2:$C$5001,$A40))</f>
        <v/>
      </c>
      <c r="D40" s="49">
        <f>IF($A40="","",SUMIFS(Data!$AC$2:$AC$5001,Data!$C$2:$C$5001,$A40))</f>
        <v/>
      </c>
      <c r="E40" s="49">
        <f>IF($A40="","",SUMIFS(Data!$AD$2:$AD$5001,Data!$C$2:$C$5001,$A40))</f>
        <v/>
      </c>
      <c r="F40" s="49">
        <f>IF($A40="","",SUMIFS(Data!$AE$2:$AE$5001,Data!$C$2:$C$5001,$A40))</f>
        <v/>
      </c>
      <c r="G40" s="49">
        <f>IF($A40="","",SUMIFS(Data!$AF$2:$AF$5001,Data!$C$2:$C$5001,$A40))</f>
        <v/>
      </c>
      <c r="H40" s="49">
        <f>IF($A40="","",SUMIFS(Data!$AG$2:$AG$5001,Data!$C$2:$C$5001,$A40))</f>
        <v/>
      </c>
      <c r="I40" s="49">
        <f>IF($A40="","",SUMIFS(Plan!$S$5:$S$304,Plan!$B$5:$B$304,$A40))</f>
        <v/>
      </c>
      <c r="J40" s="49">
        <f>IF($A40="","",SUMIFS(Plan!$R$5:$R$304,Plan!$B$5:$B$304,$A40))</f>
        <v/>
      </c>
      <c r="K40" s="49">
        <f>IF($A40="","",SUM(B40:I40)*Contingency)</f>
        <v/>
      </c>
      <c r="L40" s="50">
        <f>IF($A40="","",SUM(B40:I40)+K40)</f>
        <v/>
      </c>
      <c r="M40" s="14">
        <f>IF($A40="","",IF(ROUND(L40-Departments!S40,0)=0,"OK","Differs"))</f>
        <v/>
      </c>
    </row>
    <row r="41">
      <c r="A41" s="48">
        <f>IF(Departments!A41="","",Departments!A41)</f>
        <v/>
      </c>
      <c r="B41" s="49">
        <f>IF($A41="","",SUMIFS(Data!$AA$2:$AA$5001,Data!$C$2:$C$5001,$A41))</f>
        <v/>
      </c>
      <c r="C41" s="49">
        <f>IF($A41="","",SUMIFS(Data!$AB$2:$AB$5001,Data!$C$2:$C$5001,$A41))</f>
        <v/>
      </c>
      <c r="D41" s="49">
        <f>IF($A41="","",SUMIFS(Data!$AC$2:$AC$5001,Data!$C$2:$C$5001,$A41))</f>
        <v/>
      </c>
      <c r="E41" s="49">
        <f>IF($A41="","",SUMIFS(Data!$AD$2:$AD$5001,Data!$C$2:$C$5001,$A41))</f>
        <v/>
      </c>
      <c r="F41" s="49">
        <f>IF($A41="","",SUMIFS(Data!$AE$2:$AE$5001,Data!$C$2:$C$5001,$A41))</f>
        <v/>
      </c>
      <c r="G41" s="49">
        <f>IF($A41="","",SUMIFS(Data!$AF$2:$AF$5001,Data!$C$2:$C$5001,$A41))</f>
        <v/>
      </c>
      <c r="H41" s="49">
        <f>IF($A41="","",SUMIFS(Data!$AG$2:$AG$5001,Data!$C$2:$C$5001,$A41))</f>
        <v/>
      </c>
      <c r="I41" s="49">
        <f>IF($A41="","",SUMIFS(Plan!$S$5:$S$304,Plan!$B$5:$B$304,$A41))</f>
        <v/>
      </c>
      <c r="J41" s="49">
        <f>IF($A41="","",SUMIFS(Plan!$R$5:$R$304,Plan!$B$5:$B$304,$A41))</f>
        <v/>
      </c>
      <c r="K41" s="49">
        <f>IF($A41="","",SUM(B41:I41)*Contingency)</f>
        <v/>
      </c>
      <c r="L41" s="50">
        <f>IF($A41="","",SUM(B41:I41)+K41)</f>
        <v/>
      </c>
      <c r="M41" s="14">
        <f>IF($A41="","",IF(ROUND(L41-Departments!S41,0)=0,"OK","Differs"))</f>
        <v/>
      </c>
    </row>
    <row r="42">
      <c r="A42" s="48">
        <f>IF(Departments!A42="","",Departments!A42)</f>
        <v/>
      </c>
      <c r="B42" s="49">
        <f>IF($A42="","",SUMIFS(Data!$AA$2:$AA$5001,Data!$C$2:$C$5001,$A42))</f>
        <v/>
      </c>
      <c r="C42" s="49">
        <f>IF($A42="","",SUMIFS(Data!$AB$2:$AB$5001,Data!$C$2:$C$5001,$A42))</f>
        <v/>
      </c>
      <c r="D42" s="49">
        <f>IF($A42="","",SUMIFS(Data!$AC$2:$AC$5001,Data!$C$2:$C$5001,$A42))</f>
        <v/>
      </c>
      <c r="E42" s="49">
        <f>IF($A42="","",SUMIFS(Data!$AD$2:$AD$5001,Data!$C$2:$C$5001,$A42))</f>
        <v/>
      </c>
      <c r="F42" s="49">
        <f>IF($A42="","",SUMIFS(Data!$AE$2:$AE$5001,Data!$C$2:$C$5001,$A42))</f>
        <v/>
      </c>
      <c r="G42" s="49">
        <f>IF($A42="","",SUMIFS(Data!$AF$2:$AF$5001,Data!$C$2:$C$5001,$A42))</f>
        <v/>
      </c>
      <c r="H42" s="49">
        <f>IF($A42="","",SUMIFS(Data!$AG$2:$AG$5001,Data!$C$2:$C$5001,$A42))</f>
        <v/>
      </c>
      <c r="I42" s="49">
        <f>IF($A42="","",SUMIFS(Plan!$S$5:$S$304,Plan!$B$5:$B$304,$A42))</f>
        <v/>
      </c>
      <c r="J42" s="49">
        <f>IF($A42="","",SUMIFS(Plan!$R$5:$R$304,Plan!$B$5:$B$304,$A42))</f>
        <v/>
      </c>
      <c r="K42" s="49">
        <f>IF($A42="","",SUM(B42:I42)*Contingency)</f>
        <v/>
      </c>
      <c r="L42" s="50">
        <f>IF($A42="","",SUM(B42:I42)+K42)</f>
        <v/>
      </c>
      <c r="M42" s="14">
        <f>IF($A42="","",IF(ROUND(L42-Departments!S42,0)=0,"OK","Differs"))</f>
        <v/>
      </c>
    </row>
    <row r="43">
      <c r="A43" s="48">
        <f>IF(Departments!A43="","",Departments!A43)</f>
        <v/>
      </c>
      <c r="B43" s="49">
        <f>IF($A43="","",SUMIFS(Data!$AA$2:$AA$5001,Data!$C$2:$C$5001,$A43))</f>
        <v/>
      </c>
      <c r="C43" s="49">
        <f>IF($A43="","",SUMIFS(Data!$AB$2:$AB$5001,Data!$C$2:$C$5001,$A43))</f>
        <v/>
      </c>
      <c r="D43" s="49">
        <f>IF($A43="","",SUMIFS(Data!$AC$2:$AC$5001,Data!$C$2:$C$5001,$A43))</f>
        <v/>
      </c>
      <c r="E43" s="49">
        <f>IF($A43="","",SUMIFS(Data!$AD$2:$AD$5001,Data!$C$2:$C$5001,$A43))</f>
        <v/>
      </c>
      <c r="F43" s="49">
        <f>IF($A43="","",SUMIFS(Data!$AE$2:$AE$5001,Data!$C$2:$C$5001,$A43))</f>
        <v/>
      </c>
      <c r="G43" s="49">
        <f>IF($A43="","",SUMIFS(Data!$AF$2:$AF$5001,Data!$C$2:$C$5001,$A43))</f>
        <v/>
      </c>
      <c r="H43" s="49">
        <f>IF($A43="","",SUMIFS(Data!$AG$2:$AG$5001,Data!$C$2:$C$5001,$A43))</f>
        <v/>
      </c>
      <c r="I43" s="49">
        <f>IF($A43="","",SUMIFS(Plan!$S$5:$S$304,Plan!$B$5:$B$304,$A43))</f>
        <v/>
      </c>
      <c r="J43" s="49">
        <f>IF($A43="","",SUMIFS(Plan!$R$5:$R$304,Plan!$B$5:$B$304,$A43))</f>
        <v/>
      </c>
      <c r="K43" s="49">
        <f>IF($A43="","",SUM(B43:I43)*Contingency)</f>
        <v/>
      </c>
      <c r="L43" s="50">
        <f>IF($A43="","",SUM(B43:I43)+K43)</f>
        <v/>
      </c>
      <c r="M43" s="14">
        <f>IF($A43="","",IF(ROUND(L43-Departments!S43,0)=0,"OK","Differs"))</f>
        <v/>
      </c>
    </row>
    <row r="44">
      <c r="A44" s="48">
        <f>IF(Departments!A44="","",Departments!A44)</f>
        <v/>
      </c>
      <c r="B44" s="49">
        <f>IF($A44="","",SUMIFS(Data!$AA$2:$AA$5001,Data!$C$2:$C$5001,$A44))</f>
        <v/>
      </c>
      <c r="C44" s="49">
        <f>IF($A44="","",SUMIFS(Data!$AB$2:$AB$5001,Data!$C$2:$C$5001,$A44))</f>
        <v/>
      </c>
      <c r="D44" s="49">
        <f>IF($A44="","",SUMIFS(Data!$AC$2:$AC$5001,Data!$C$2:$C$5001,$A44))</f>
        <v/>
      </c>
      <c r="E44" s="49">
        <f>IF($A44="","",SUMIFS(Data!$AD$2:$AD$5001,Data!$C$2:$C$5001,$A44))</f>
        <v/>
      </c>
      <c r="F44" s="49">
        <f>IF($A44="","",SUMIFS(Data!$AE$2:$AE$5001,Data!$C$2:$C$5001,$A44))</f>
        <v/>
      </c>
      <c r="G44" s="49">
        <f>IF($A44="","",SUMIFS(Data!$AF$2:$AF$5001,Data!$C$2:$C$5001,$A44))</f>
        <v/>
      </c>
      <c r="H44" s="49">
        <f>IF($A44="","",SUMIFS(Data!$AG$2:$AG$5001,Data!$C$2:$C$5001,$A44))</f>
        <v/>
      </c>
      <c r="I44" s="49">
        <f>IF($A44="","",SUMIFS(Plan!$S$5:$S$304,Plan!$B$5:$B$304,$A44))</f>
        <v/>
      </c>
      <c r="J44" s="49">
        <f>IF($A44="","",SUMIFS(Plan!$R$5:$R$304,Plan!$B$5:$B$304,$A44))</f>
        <v/>
      </c>
      <c r="K44" s="49">
        <f>IF($A44="","",SUM(B44:I44)*Contingency)</f>
        <v/>
      </c>
      <c r="L44" s="50">
        <f>IF($A44="","",SUM(B44:I44)+K44)</f>
        <v/>
      </c>
      <c r="M44" s="14">
        <f>IF($A44="","",IF(ROUND(L44-Departments!S44,0)=0,"OK","Differs"))</f>
        <v/>
      </c>
    </row>
    <row r="45">
      <c r="A45" s="48">
        <f>IF(Departments!A45="","",Departments!A45)</f>
        <v/>
      </c>
      <c r="B45" s="49">
        <f>IF($A45="","",SUMIFS(Data!$AA$2:$AA$5001,Data!$C$2:$C$5001,$A45))</f>
        <v/>
      </c>
      <c r="C45" s="49">
        <f>IF($A45="","",SUMIFS(Data!$AB$2:$AB$5001,Data!$C$2:$C$5001,$A45))</f>
        <v/>
      </c>
      <c r="D45" s="49">
        <f>IF($A45="","",SUMIFS(Data!$AC$2:$AC$5001,Data!$C$2:$C$5001,$A45))</f>
        <v/>
      </c>
      <c r="E45" s="49">
        <f>IF($A45="","",SUMIFS(Data!$AD$2:$AD$5001,Data!$C$2:$C$5001,$A45))</f>
        <v/>
      </c>
      <c r="F45" s="49">
        <f>IF($A45="","",SUMIFS(Data!$AE$2:$AE$5001,Data!$C$2:$C$5001,$A45))</f>
        <v/>
      </c>
      <c r="G45" s="49">
        <f>IF($A45="","",SUMIFS(Data!$AF$2:$AF$5001,Data!$C$2:$C$5001,$A45))</f>
        <v/>
      </c>
      <c r="H45" s="49">
        <f>IF($A45="","",SUMIFS(Data!$AG$2:$AG$5001,Data!$C$2:$C$5001,$A45))</f>
        <v/>
      </c>
      <c r="I45" s="49">
        <f>IF($A45="","",SUMIFS(Plan!$S$5:$S$304,Plan!$B$5:$B$304,$A45))</f>
        <v/>
      </c>
      <c r="J45" s="49">
        <f>IF($A45="","",SUMIFS(Plan!$R$5:$R$304,Plan!$B$5:$B$304,$A45))</f>
        <v/>
      </c>
      <c r="K45" s="49">
        <f>IF($A45="","",SUM(B45:I45)*Contingency)</f>
        <v/>
      </c>
      <c r="L45" s="50">
        <f>IF($A45="","",SUM(B45:I45)+K45)</f>
        <v/>
      </c>
      <c r="M45" s="14">
        <f>IF($A45="","",IF(ROUND(L45-Departments!S45,0)=0,"OK","Differs"))</f>
        <v/>
      </c>
    </row>
    <row r="46">
      <c r="A46" s="48">
        <f>IF(Departments!A46="","",Departments!A46)</f>
        <v/>
      </c>
      <c r="B46" s="49">
        <f>IF($A46="","",SUMIFS(Data!$AA$2:$AA$5001,Data!$C$2:$C$5001,$A46))</f>
        <v/>
      </c>
      <c r="C46" s="49">
        <f>IF($A46="","",SUMIFS(Data!$AB$2:$AB$5001,Data!$C$2:$C$5001,$A46))</f>
        <v/>
      </c>
      <c r="D46" s="49">
        <f>IF($A46="","",SUMIFS(Data!$AC$2:$AC$5001,Data!$C$2:$C$5001,$A46))</f>
        <v/>
      </c>
      <c r="E46" s="49">
        <f>IF($A46="","",SUMIFS(Data!$AD$2:$AD$5001,Data!$C$2:$C$5001,$A46))</f>
        <v/>
      </c>
      <c r="F46" s="49">
        <f>IF($A46="","",SUMIFS(Data!$AE$2:$AE$5001,Data!$C$2:$C$5001,$A46))</f>
        <v/>
      </c>
      <c r="G46" s="49">
        <f>IF($A46="","",SUMIFS(Data!$AF$2:$AF$5001,Data!$C$2:$C$5001,$A46))</f>
        <v/>
      </c>
      <c r="H46" s="49">
        <f>IF($A46="","",SUMIFS(Data!$AG$2:$AG$5001,Data!$C$2:$C$5001,$A46))</f>
        <v/>
      </c>
      <c r="I46" s="49">
        <f>IF($A46="","",SUMIFS(Plan!$S$5:$S$304,Plan!$B$5:$B$304,$A46))</f>
        <v/>
      </c>
      <c r="J46" s="49">
        <f>IF($A46="","",SUMIFS(Plan!$R$5:$R$304,Plan!$B$5:$B$304,$A46))</f>
        <v/>
      </c>
      <c r="K46" s="49">
        <f>IF($A46="","",SUM(B46:I46)*Contingency)</f>
        <v/>
      </c>
      <c r="L46" s="50">
        <f>IF($A46="","",SUM(B46:I46)+K46)</f>
        <v/>
      </c>
      <c r="M46" s="14">
        <f>IF($A46="","",IF(ROUND(L46-Departments!S46,0)=0,"OK","Differs"))</f>
        <v/>
      </c>
    </row>
    <row r="47">
      <c r="A47" s="48">
        <f>IF(Departments!A47="","",Departments!A47)</f>
        <v/>
      </c>
      <c r="B47" s="49">
        <f>IF($A47="","",SUMIFS(Data!$AA$2:$AA$5001,Data!$C$2:$C$5001,$A47))</f>
        <v/>
      </c>
      <c r="C47" s="49">
        <f>IF($A47="","",SUMIFS(Data!$AB$2:$AB$5001,Data!$C$2:$C$5001,$A47))</f>
        <v/>
      </c>
      <c r="D47" s="49">
        <f>IF($A47="","",SUMIFS(Data!$AC$2:$AC$5001,Data!$C$2:$C$5001,$A47))</f>
        <v/>
      </c>
      <c r="E47" s="49">
        <f>IF($A47="","",SUMIFS(Data!$AD$2:$AD$5001,Data!$C$2:$C$5001,$A47))</f>
        <v/>
      </c>
      <c r="F47" s="49">
        <f>IF($A47="","",SUMIFS(Data!$AE$2:$AE$5001,Data!$C$2:$C$5001,$A47))</f>
        <v/>
      </c>
      <c r="G47" s="49">
        <f>IF($A47="","",SUMIFS(Data!$AF$2:$AF$5001,Data!$C$2:$C$5001,$A47))</f>
        <v/>
      </c>
      <c r="H47" s="49">
        <f>IF($A47="","",SUMIFS(Data!$AG$2:$AG$5001,Data!$C$2:$C$5001,$A47))</f>
        <v/>
      </c>
      <c r="I47" s="49">
        <f>IF($A47="","",SUMIFS(Plan!$S$5:$S$304,Plan!$B$5:$B$304,$A47))</f>
        <v/>
      </c>
      <c r="J47" s="49">
        <f>IF($A47="","",SUMIFS(Plan!$R$5:$R$304,Plan!$B$5:$B$304,$A47))</f>
        <v/>
      </c>
      <c r="K47" s="49">
        <f>IF($A47="","",SUM(B47:I47)*Contingency)</f>
        <v/>
      </c>
      <c r="L47" s="50">
        <f>IF($A47="","",SUM(B47:I47)+K47)</f>
        <v/>
      </c>
      <c r="M47" s="14">
        <f>IF($A47="","",IF(ROUND(L47-Departments!S47,0)=0,"OK","Differs"))</f>
        <v/>
      </c>
    </row>
    <row r="48">
      <c r="A48" s="48">
        <f>IF(Departments!A48="","",Departments!A48)</f>
        <v/>
      </c>
      <c r="B48" s="49">
        <f>IF($A48="","",SUMIFS(Data!$AA$2:$AA$5001,Data!$C$2:$C$5001,$A48))</f>
        <v/>
      </c>
      <c r="C48" s="49">
        <f>IF($A48="","",SUMIFS(Data!$AB$2:$AB$5001,Data!$C$2:$C$5001,$A48))</f>
        <v/>
      </c>
      <c r="D48" s="49">
        <f>IF($A48="","",SUMIFS(Data!$AC$2:$AC$5001,Data!$C$2:$C$5001,$A48))</f>
        <v/>
      </c>
      <c r="E48" s="49">
        <f>IF($A48="","",SUMIFS(Data!$AD$2:$AD$5001,Data!$C$2:$C$5001,$A48))</f>
        <v/>
      </c>
      <c r="F48" s="49">
        <f>IF($A48="","",SUMIFS(Data!$AE$2:$AE$5001,Data!$C$2:$C$5001,$A48))</f>
        <v/>
      </c>
      <c r="G48" s="49">
        <f>IF($A48="","",SUMIFS(Data!$AF$2:$AF$5001,Data!$C$2:$C$5001,$A48))</f>
        <v/>
      </c>
      <c r="H48" s="49">
        <f>IF($A48="","",SUMIFS(Data!$AG$2:$AG$5001,Data!$C$2:$C$5001,$A48))</f>
        <v/>
      </c>
      <c r="I48" s="49">
        <f>IF($A48="","",SUMIFS(Plan!$S$5:$S$304,Plan!$B$5:$B$304,$A48))</f>
        <v/>
      </c>
      <c r="J48" s="49">
        <f>IF($A48="","",SUMIFS(Plan!$R$5:$R$304,Plan!$B$5:$B$304,$A48))</f>
        <v/>
      </c>
      <c r="K48" s="49">
        <f>IF($A48="","",SUM(B48:I48)*Contingency)</f>
        <v/>
      </c>
      <c r="L48" s="50">
        <f>IF($A48="","",SUM(B48:I48)+K48)</f>
        <v/>
      </c>
      <c r="M48" s="14">
        <f>IF($A48="","",IF(ROUND(L48-Departments!S48,0)=0,"OK","Differs"))</f>
        <v/>
      </c>
    </row>
    <row r="49">
      <c r="A49" s="48">
        <f>IF(Departments!A49="","",Departments!A49)</f>
        <v/>
      </c>
      <c r="B49" s="49">
        <f>IF($A49="","",SUMIFS(Data!$AA$2:$AA$5001,Data!$C$2:$C$5001,$A49))</f>
        <v/>
      </c>
      <c r="C49" s="49">
        <f>IF($A49="","",SUMIFS(Data!$AB$2:$AB$5001,Data!$C$2:$C$5001,$A49))</f>
        <v/>
      </c>
      <c r="D49" s="49">
        <f>IF($A49="","",SUMIFS(Data!$AC$2:$AC$5001,Data!$C$2:$C$5001,$A49))</f>
        <v/>
      </c>
      <c r="E49" s="49">
        <f>IF($A49="","",SUMIFS(Data!$AD$2:$AD$5001,Data!$C$2:$C$5001,$A49))</f>
        <v/>
      </c>
      <c r="F49" s="49">
        <f>IF($A49="","",SUMIFS(Data!$AE$2:$AE$5001,Data!$C$2:$C$5001,$A49))</f>
        <v/>
      </c>
      <c r="G49" s="49">
        <f>IF($A49="","",SUMIFS(Data!$AF$2:$AF$5001,Data!$C$2:$C$5001,$A49))</f>
        <v/>
      </c>
      <c r="H49" s="49">
        <f>IF($A49="","",SUMIFS(Data!$AG$2:$AG$5001,Data!$C$2:$C$5001,$A49))</f>
        <v/>
      </c>
      <c r="I49" s="49">
        <f>IF($A49="","",SUMIFS(Plan!$S$5:$S$304,Plan!$B$5:$B$304,$A49))</f>
        <v/>
      </c>
      <c r="J49" s="49">
        <f>IF($A49="","",SUMIFS(Plan!$R$5:$R$304,Plan!$B$5:$B$304,$A49))</f>
        <v/>
      </c>
      <c r="K49" s="49">
        <f>IF($A49="","",SUM(B49:I49)*Contingency)</f>
        <v/>
      </c>
      <c r="L49" s="50">
        <f>IF($A49="","",SUM(B49:I49)+K49)</f>
        <v/>
      </c>
      <c r="M49" s="14">
        <f>IF($A49="","",IF(ROUND(L49-Departments!S49,0)=0,"OK","Differs"))</f>
        <v/>
      </c>
    </row>
    <row r="50">
      <c r="A50" s="48">
        <f>IF(Departments!A50="","",Departments!A50)</f>
        <v/>
      </c>
      <c r="B50" s="49">
        <f>IF($A50="","",SUMIFS(Data!$AA$2:$AA$5001,Data!$C$2:$C$5001,$A50))</f>
        <v/>
      </c>
      <c r="C50" s="49">
        <f>IF($A50="","",SUMIFS(Data!$AB$2:$AB$5001,Data!$C$2:$C$5001,$A50))</f>
        <v/>
      </c>
      <c r="D50" s="49">
        <f>IF($A50="","",SUMIFS(Data!$AC$2:$AC$5001,Data!$C$2:$C$5001,$A50))</f>
        <v/>
      </c>
      <c r="E50" s="49">
        <f>IF($A50="","",SUMIFS(Data!$AD$2:$AD$5001,Data!$C$2:$C$5001,$A50))</f>
        <v/>
      </c>
      <c r="F50" s="49">
        <f>IF($A50="","",SUMIFS(Data!$AE$2:$AE$5001,Data!$C$2:$C$5001,$A50))</f>
        <v/>
      </c>
      <c r="G50" s="49">
        <f>IF($A50="","",SUMIFS(Data!$AF$2:$AF$5001,Data!$C$2:$C$5001,$A50))</f>
        <v/>
      </c>
      <c r="H50" s="49">
        <f>IF($A50="","",SUMIFS(Data!$AG$2:$AG$5001,Data!$C$2:$C$5001,$A50))</f>
        <v/>
      </c>
      <c r="I50" s="49">
        <f>IF($A50="","",SUMIFS(Plan!$S$5:$S$304,Plan!$B$5:$B$304,$A50))</f>
        <v/>
      </c>
      <c r="J50" s="49">
        <f>IF($A50="","",SUMIFS(Plan!$R$5:$R$304,Plan!$B$5:$B$304,$A50))</f>
        <v/>
      </c>
      <c r="K50" s="49">
        <f>IF($A50="","",SUM(B50:I50)*Contingency)</f>
        <v/>
      </c>
      <c r="L50" s="50">
        <f>IF($A50="","",SUM(B50:I50)+K50)</f>
        <v/>
      </c>
      <c r="M50" s="14">
        <f>IF($A50="","",IF(ROUND(L50-Departments!S50,0)=0,"OK","Differs"))</f>
        <v/>
      </c>
    </row>
    <row r="51">
      <c r="A51" s="48">
        <f>IF(Departments!A51="","",Departments!A51)</f>
        <v/>
      </c>
      <c r="B51" s="49">
        <f>IF($A51="","",SUMIFS(Data!$AA$2:$AA$5001,Data!$C$2:$C$5001,$A51))</f>
        <v/>
      </c>
      <c r="C51" s="49">
        <f>IF($A51="","",SUMIFS(Data!$AB$2:$AB$5001,Data!$C$2:$C$5001,$A51))</f>
        <v/>
      </c>
      <c r="D51" s="49">
        <f>IF($A51="","",SUMIFS(Data!$AC$2:$AC$5001,Data!$C$2:$C$5001,$A51))</f>
        <v/>
      </c>
      <c r="E51" s="49">
        <f>IF($A51="","",SUMIFS(Data!$AD$2:$AD$5001,Data!$C$2:$C$5001,$A51))</f>
        <v/>
      </c>
      <c r="F51" s="49">
        <f>IF($A51="","",SUMIFS(Data!$AE$2:$AE$5001,Data!$C$2:$C$5001,$A51))</f>
        <v/>
      </c>
      <c r="G51" s="49">
        <f>IF($A51="","",SUMIFS(Data!$AF$2:$AF$5001,Data!$C$2:$C$5001,$A51))</f>
        <v/>
      </c>
      <c r="H51" s="49">
        <f>IF($A51="","",SUMIFS(Data!$AG$2:$AG$5001,Data!$C$2:$C$5001,$A51))</f>
        <v/>
      </c>
      <c r="I51" s="49">
        <f>IF($A51="","",SUMIFS(Plan!$S$5:$S$304,Plan!$B$5:$B$304,$A51))</f>
        <v/>
      </c>
      <c r="J51" s="49">
        <f>IF($A51="","",SUMIFS(Plan!$R$5:$R$304,Plan!$B$5:$B$304,$A51))</f>
        <v/>
      </c>
      <c r="K51" s="49">
        <f>IF($A51="","",SUM(B51:I51)*Contingency)</f>
        <v/>
      </c>
      <c r="L51" s="50">
        <f>IF($A51="","",SUM(B51:I51)+K51)</f>
        <v/>
      </c>
      <c r="M51" s="14">
        <f>IF($A51="","",IF(ROUND(L51-Departments!S51,0)=0,"OK","Differs"))</f>
        <v/>
      </c>
    </row>
    <row r="52">
      <c r="A52" s="48">
        <f>IF(Departments!A52="","",Departments!A52)</f>
        <v/>
      </c>
      <c r="B52" s="49">
        <f>IF($A52="","",SUMIFS(Data!$AA$2:$AA$5001,Data!$C$2:$C$5001,$A52))</f>
        <v/>
      </c>
      <c r="C52" s="49">
        <f>IF($A52="","",SUMIFS(Data!$AB$2:$AB$5001,Data!$C$2:$C$5001,$A52))</f>
        <v/>
      </c>
      <c r="D52" s="49">
        <f>IF($A52="","",SUMIFS(Data!$AC$2:$AC$5001,Data!$C$2:$C$5001,$A52))</f>
        <v/>
      </c>
      <c r="E52" s="49">
        <f>IF($A52="","",SUMIFS(Data!$AD$2:$AD$5001,Data!$C$2:$C$5001,$A52))</f>
        <v/>
      </c>
      <c r="F52" s="49">
        <f>IF($A52="","",SUMIFS(Data!$AE$2:$AE$5001,Data!$C$2:$C$5001,$A52))</f>
        <v/>
      </c>
      <c r="G52" s="49">
        <f>IF($A52="","",SUMIFS(Data!$AF$2:$AF$5001,Data!$C$2:$C$5001,$A52))</f>
        <v/>
      </c>
      <c r="H52" s="49">
        <f>IF($A52="","",SUMIFS(Data!$AG$2:$AG$5001,Data!$C$2:$C$5001,$A52))</f>
        <v/>
      </c>
      <c r="I52" s="49">
        <f>IF($A52="","",SUMIFS(Plan!$S$5:$S$304,Plan!$B$5:$B$304,$A52))</f>
        <v/>
      </c>
      <c r="J52" s="49">
        <f>IF($A52="","",SUMIFS(Plan!$R$5:$R$304,Plan!$B$5:$B$304,$A52))</f>
        <v/>
      </c>
      <c r="K52" s="49">
        <f>IF($A52="","",SUM(B52:I52)*Contingency)</f>
        <v/>
      </c>
      <c r="L52" s="50">
        <f>IF($A52="","",SUM(B52:I52)+K52)</f>
        <v/>
      </c>
      <c r="M52" s="14">
        <f>IF($A52="","",IF(ROUND(L52-Departments!S52,0)=0,"OK","Differs"))</f>
        <v/>
      </c>
    </row>
    <row r="53">
      <c r="A53" s="48">
        <f>IF(Departments!A53="","",Departments!A53)</f>
        <v/>
      </c>
      <c r="B53" s="49">
        <f>IF($A53="","",SUMIFS(Data!$AA$2:$AA$5001,Data!$C$2:$C$5001,$A53))</f>
        <v/>
      </c>
      <c r="C53" s="49">
        <f>IF($A53="","",SUMIFS(Data!$AB$2:$AB$5001,Data!$C$2:$C$5001,$A53))</f>
        <v/>
      </c>
      <c r="D53" s="49">
        <f>IF($A53="","",SUMIFS(Data!$AC$2:$AC$5001,Data!$C$2:$C$5001,$A53))</f>
        <v/>
      </c>
      <c r="E53" s="49">
        <f>IF($A53="","",SUMIFS(Data!$AD$2:$AD$5001,Data!$C$2:$C$5001,$A53))</f>
        <v/>
      </c>
      <c r="F53" s="49">
        <f>IF($A53="","",SUMIFS(Data!$AE$2:$AE$5001,Data!$C$2:$C$5001,$A53))</f>
        <v/>
      </c>
      <c r="G53" s="49">
        <f>IF($A53="","",SUMIFS(Data!$AF$2:$AF$5001,Data!$C$2:$C$5001,$A53))</f>
        <v/>
      </c>
      <c r="H53" s="49">
        <f>IF($A53="","",SUMIFS(Data!$AG$2:$AG$5001,Data!$C$2:$C$5001,$A53))</f>
        <v/>
      </c>
      <c r="I53" s="49">
        <f>IF($A53="","",SUMIFS(Plan!$S$5:$S$304,Plan!$B$5:$B$304,$A53))</f>
        <v/>
      </c>
      <c r="J53" s="49">
        <f>IF($A53="","",SUMIFS(Plan!$R$5:$R$304,Plan!$B$5:$B$304,$A53))</f>
        <v/>
      </c>
      <c r="K53" s="49">
        <f>IF($A53="","",SUM(B53:I53)*Contingency)</f>
        <v/>
      </c>
      <c r="L53" s="50">
        <f>IF($A53="","",SUM(B53:I53)+K53)</f>
        <v/>
      </c>
      <c r="M53" s="14">
        <f>IF($A53="","",IF(ROUND(L53-Departments!S53,0)=0,"OK","Differs"))</f>
        <v/>
      </c>
    </row>
    <row r="54">
      <c r="A54" s="48">
        <f>IF(Departments!A54="","",Departments!A54)</f>
        <v/>
      </c>
      <c r="B54" s="49">
        <f>IF($A54="","",SUMIFS(Data!$AA$2:$AA$5001,Data!$C$2:$C$5001,$A54))</f>
        <v/>
      </c>
      <c r="C54" s="49">
        <f>IF($A54="","",SUMIFS(Data!$AB$2:$AB$5001,Data!$C$2:$C$5001,$A54))</f>
        <v/>
      </c>
      <c r="D54" s="49">
        <f>IF($A54="","",SUMIFS(Data!$AC$2:$AC$5001,Data!$C$2:$C$5001,$A54))</f>
        <v/>
      </c>
      <c r="E54" s="49">
        <f>IF($A54="","",SUMIFS(Data!$AD$2:$AD$5001,Data!$C$2:$C$5001,$A54))</f>
        <v/>
      </c>
      <c r="F54" s="49">
        <f>IF($A54="","",SUMIFS(Data!$AE$2:$AE$5001,Data!$C$2:$C$5001,$A54))</f>
        <v/>
      </c>
      <c r="G54" s="49">
        <f>IF($A54="","",SUMIFS(Data!$AF$2:$AF$5001,Data!$C$2:$C$5001,$A54))</f>
        <v/>
      </c>
      <c r="H54" s="49">
        <f>IF($A54="","",SUMIFS(Data!$AG$2:$AG$5001,Data!$C$2:$C$5001,$A54))</f>
        <v/>
      </c>
      <c r="I54" s="49">
        <f>IF($A54="","",SUMIFS(Plan!$S$5:$S$304,Plan!$B$5:$B$304,$A54))</f>
        <v/>
      </c>
      <c r="J54" s="49">
        <f>IF($A54="","",SUMIFS(Plan!$R$5:$R$304,Plan!$B$5:$B$304,$A54))</f>
        <v/>
      </c>
      <c r="K54" s="49">
        <f>IF($A54="","",SUM(B54:I54)*Contingency)</f>
        <v/>
      </c>
      <c r="L54" s="50">
        <f>IF($A54="","",SUM(B54:I54)+K54)</f>
        <v/>
      </c>
      <c r="M54" s="14">
        <f>IF($A54="","",IF(ROUND(L54-Departments!S54,0)=0,"OK","Differs"))</f>
        <v/>
      </c>
    </row>
    <row r="55">
      <c r="A55" s="5" t="inlineStr">
        <is>
          <t>Total</t>
        </is>
      </c>
      <c r="B55" s="21">
        <f>SUM(B5:B54)</f>
        <v/>
      </c>
      <c r="C55" s="21">
        <f>SUM(C5:C54)</f>
        <v/>
      </c>
      <c r="D55" s="21">
        <f>SUM(D5:D54)</f>
        <v/>
      </c>
      <c r="E55" s="21">
        <f>SUM(E5:E54)</f>
        <v/>
      </c>
      <c r="F55" s="21">
        <f>SUM(F5:F54)</f>
        <v/>
      </c>
      <c r="G55" s="21">
        <f>SUM(G5:G54)</f>
        <v/>
      </c>
      <c r="H55" s="21">
        <f>SUM(H5:H54)</f>
        <v/>
      </c>
      <c r="I55" s="21">
        <f>SUM(I5:I54)</f>
        <v/>
      </c>
      <c r="J55" s="21">
        <f>SUM(J5:J54)</f>
        <v/>
      </c>
      <c r="K55" s="21">
        <f>SUM(K5:K54)</f>
        <v/>
      </c>
      <c r="L55" s="21">
        <f>SUM(L5:L54)</f>
        <v/>
      </c>
    </row>
  </sheetData>
  <conditionalFormatting sqref="M5:M54">
    <cfRule type="cellIs" priority="1" operator="equal" dxfId="0">
      <formula>"Differs"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</cols>
  <sheetData>
    <row r="1" ht="26" customHeight="1">
      <c r="A1" s="1" t="inlineStr">
        <is>
          <t>Monthly phasing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Cost and headcount by month, for cash flow and payroll forecasting. Includes contingency.</t>
        </is>
      </c>
    </row>
    <row r="3">
      <c r="B3" s="51" t="n">
        <v>1</v>
      </c>
      <c r="C3" s="51" t="n">
        <v>2</v>
      </c>
      <c r="D3" s="51" t="n">
        <v>3</v>
      </c>
      <c r="E3" s="51" t="n">
        <v>4</v>
      </c>
      <c r="F3" s="51" t="n">
        <v>5</v>
      </c>
      <c r="G3" s="51" t="n">
        <v>6</v>
      </c>
      <c r="H3" s="51" t="n">
        <v>7</v>
      </c>
      <c r="I3" s="51" t="n">
        <v>8</v>
      </c>
      <c r="J3" s="51" t="n">
        <v>9</v>
      </c>
      <c r="K3" s="51" t="n">
        <v>10</v>
      </c>
      <c r="L3" s="51" t="n">
        <v>11</v>
      </c>
      <c r="M3" s="51" t="n">
        <v>12</v>
      </c>
    </row>
    <row r="4">
      <c r="A4" s="20" t="inlineStr"/>
      <c r="B4" s="20" t="inlineStr">
        <is>
          <t>Jan</t>
        </is>
      </c>
      <c r="C4" s="20" t="inlineStr">
        <is>
          <t>Feb</t>
        </is>
      </c>
      <c r="D4" s="20" t="inlineStr">
        <is>
          <t>Mar</t>
        </is>
      </c>
      <c r="E4" s="20" t="inlineStr">
        <is>
          <t>Apr</t>
        </is>
      </c>
      <c r="F4" s="20" t="inlineStr">
        <is>
          <t>May</t>
        </is>
      </c>
      <c r="G4" s="20" t="inlineStr">
        <is>
          <t>Jun</t>
        </is>
      </c>
      <c r="H4" s="20" t="inlineStr">
        <is>
          <t>Jul</t>
        </is>
      </c>
      <c r="I4" s="20" t="inlineStr">
        <is>
          <t>Aug</t>
        </is>
      </c>
      <c r="J4" s="20" t="inlineStr">
        <is>
          <t>Sep</t>
        </is>
      </c>
      <c r="K4" s="20" t="inlineStr">
        <is>
          <t>Oct</t>
        </is>
      </c>
      <c r="L4" s="20" t="inlineStr">
        <is>
          <t>Nov</t>
        </is>
      </c>
      <c r="M4" s="20" t="inlineStr">
        <is>
          <t>Dec</t>
        </is>
      </c>
      <c r="N4" s="20" t="inlineStr">
        <is>
          <t>Total / check</t>
        </is>
      </c>
    </row>
    <row r="5">
      <c r="A5" s="14" t="inlineStr">
        <is>
          <t>Staff cost (OMR)</t>
        </is>
      </c>
      <c r="B5" s="49">
        <f>SUMPRODUCT((Data!$W$2:$W$5001&gt;=B$3)*(Data!$AM$2:$AM$5001*(1+Data!$X$2:$X$5001*(B$3&gt;=IncMonth))+Data!$AN$2:$AN$5001))</f>
        <v/>
      </c>
      <c r="C5" s="49">
        <f>SUMPRODUCT((Data!$W$2:$W$5001&gt;=C$3)*(Data!$AM$2:$AM$5001*(1+Data!$X$2:$X$5001*(C$3&gt;=IncMonth))+Data!$AN$2:$AN$5001))</f>
        <v/>
      </c>
      <c r="D5" s="49">
        <f>SUMPRODUCT((Data!$W$2:$W$5001&gt;=D$3)*(Data!$AM$2:$AM$5001*(1+Data!$X$2:$X$5001*(D$3&gt;=IncMonth))+Data!$AN$2:$AN$5001))</f>
        <v/>
      </c>
      <c r="E5" s="49">
        <f>SUMPRODUCT((Data!$W$2:$W$5001&gt;=E$3)*(Data!$AM$2:$AM$5001*(1+Data!$X$2:$X$5001*(E$3&gt;=IncMonth))+Data!$AN$2:$AN$5001))</f>
        <v/>
      </c>
      <c r="F5" s="49">
        <f>SUMPRODUCT((Data!$W$2:$W$5001&gt;=F$3)*(Data!$AM$2:$AM$5001*(1+Data!$X$2:$X$5001*(F$3&gt;=IncMonth))+Data!$AN$2:$AN$5001))</f>
        <v/>
      </c>
      <c r="G5" s="49">
        <f>SUMPRODUCT((Data!$W$2:$W$5001&gt;=G$3)*(Data!$AM$2:$AM$5001*(1+Data!$X$2:$X$5001*(G$3&gt;=IncMonth))+Data!$AN$2:$AN$5001))</f>
        <v/>
      </c>
      <c r="H5" s="49">
        <f>SUMPRODUCT((Data!$W$2:$W$5001&gt;=H$3)*(Data!$AM$2:$AM$5001*(1+Data!$X$2:$X$5001*(H$3&gt;=IncMonth))+Data!$AN$2:$AN$5001))</f>
        <v/>
      </c>
      <c r="I5" s="49">
        <f>SUMPRODUCT((Data!$W$2:$W$5001&gt;=I$3)*(Data!$AM$2:$AM$5001*(1+Data!$X$2:$X$5001*(I$3&gt;=IncMonth))+Data!$AN$2:$AN$5001))</f>
        <v/>
      </c>
      <c r="J5" s="49">
        <f>SUMPRODUCT((Data!$W$2:$W$5001&gt;=J$3)*(Data!$AM$2:$AM$5001*(1+Data!$X$2:$X$5001*(J$3&gt;=IncMonth))+Data!$AN$2:$AN$5001))</f>
        <v/>
      </c>
      <c r="K5" s="49">
        <f>SUMPRODUCT((Data!$W$2:$W$5001&gt;=K$3)*(Data!$AM$2:$AM$5001*(1+Data!$X$2:$X$5001*(K$3&gt;=IncMonth))+Data!$AN$2:$AN$5001))</f>
        <v/>
      </c>
      <c r="L5" s="49">
        <f>SUMPRODUCT((Data!$W$2:$W$5001&gt;=L$3)*(Data!$AM$2:$AM$5001*(1+Data!$X$2:$X$5001*(L$3&gt;=IncMonth))+Data!$AN$2:$AN$5001))</f>
        <v/>
      </c>
      <c r="M5" s="49">
        <f>SUMPRODUCT((Data!$W$2:$W$5001&gt;=M$3)*(Data!$AM$2:$AM$5001*(1+Data!$X$2:$X$5001*(M$3&gt;=IncMonth))+Data!$AN$2:$AN$5001))</f>
        <v/>
      </c>
      <c r="N5" s="49">
        <f>SUM(B5:M5)</f>
        <v/>
      </c>
    </row>
    <row r="6">
      <c r="A6" s="14" t="inlineStr">
        <is>
          <t>Plan lines cost (OMR)</t>
        </is>
      </c>
      <c r="B6" s="49">
        <f>SUMPRODUCT(Plan!$T$5:$T$304*(B$3&gt;=Plan!$L$5:$L$304)*(B$3&lt;=Plan!$M$5:$M$304)*(Plan!$U$5:$U$304*(1+IncPct*(B$3&gt;=IncMonth))+Plan!$V$5:$V$304))</f>
        <v/>
      </c>
      <c r="C6" s="49">
        <f>SUMPRODUCT(Plan!$T$5:$T$304*(C$3&gt;=Plan!$L$5:$L$304)*(C$3&lt;=Plan!$M$5:$M$304)*(Plan!$U$5:$U$304*(1+IncPct*(C$3&gt;=IncMonth))+Plan!$V$5:$V$304))</f>
        <v/>
      </c>
      <c r="D6" s="49">
        <f>SUMPRODUCT(Plan!$T$5:$T$304*(D$3&gt;=Plan!$L$5:$L$304)*(D$3&lt;=Plan!$M$5:$M$304)*(Plan!$U$5:$U$304*(1+IncPct*(D$3&gt;=IncMonth))+Plan!$V$5:$V$304))</f>
        <v/>
      </c>
      <c r="E6" s="49">
        <f>SUMPRODUCT(Plan!$T$5:$T$304*(E$3&gt;=Plan!$L$5:$L$304)*(E$3&lt;=Plan!$M$5:$M$304)*(Plan!$U$5:$U$304*(1+IncPct*(E$3&gt;=IncMonth))+Plan!$V$5:$V$304))</f>
        <v/>
      </c>
      <c r="F6" s="49">
        <f>SUMPRODUCT(Plan!$T$5:$T$304*(F$3&gt;=Plan!$L$5:$L$304)*(F$3&lt;=Plan!$M$5:$M$304)*(Plan!$U$5:$U$304*(1+IncPct*(F$3&gt;=IncMonth))+Plan!$V$5:$V$304))</f>
        <v/>
      </c>
      <c r="G6" s="49">
        <f>SUMPRODUCT(Plan!$T$5:$T$304*(G$3&gt;=Plan!$L$5:$L$304)*(G$3&lt;=Plan!$M$5:$M$304)*(Plan!$U$5:$U$304*(1+IncPct*(G$3&gt;=IncMonth))+Plan!$V$5:$V$304))</f>
        <v/>
      </c>
      <c r="H6" s="49">
        <f>SUMPRODUCT(Plan!$T$5:$T$304*(H$3&gt;=Plan!$L$5:$L$304)*(H$3&lt;=Plan!$M$5:$M$304)*(Plan!$U$5:$U$304*(1+IncPct*(H$3&gt;=IncMonth))+Plan!$V$5:$V$304))</f>
        <v/>
      </c>
      <c r="I6" s="49">
        <f>SUMPRODUCT(Plan!$T$5:$T$304*(I$3&gt;=Plan!$L$5:$L$304)*(I$3&lt;=Plan!$M$5:$M$304)*(Plan!$U$5:$U$304*(1+IncPct*(I$3&gt;=IncMonth))+Plan!$V$5:$V$304))</f>
        <v/>
      </c>
      <c r="J6" s="49">
        <f>SUMPRODUCT(Plan!$T$5:$T$304*(J$3&gt;=Plan!$L$5:$L$304)*(J$3&lt;=Plan!$M$5:$M$304)*(Plan!$U$5:$U$304*(1+IncPct*(J$3&gt;=IncMonth))+Plan!$V$5:$V$304))</f>
        <v/>
      </c>
      <c r="K6" s="49">
        <f>SUMPRODUCT(Plan!$T$5:$T$304*(K$3&gt;=Plan!$L$5:$L$304)*(K$3&lt;=Plan!$M$5:$M$304)*(Plan!$U$5:$U$304*(1+IncPct*(K$3&gt;=IncMonth))+Plan!$V$5:$V$304))</f>
        <v/>
      </c>
      <c r="L6" s="49">
        <f>SUMPRODUCT(Plan!$T$5:$T$304*(L$3&gt;=Plan!$L$5:$L$304)*(L$3&lt;=Plan!$M$5:$M$304)*(Plan!$U$5:$U$304*(1+IncPct*(L$3&gt;=IncMonth))+Plan!$V$5:$V$304))</f>
        <v/>
      </c>
      <c r="M6" s="49">
        <f>SUMPRODUCT(Plan!$T$5:$T$304*(M$3&gt;=Plan!$L$5:$L$304)*(M$3&lt;=Plan!$M$5:$M$304)*(Plan!$U$5:$U$304*(1+IncPct*(M$3&gt;=IncMonth))+Plan!$V$5:$V$304))</f>
        <v/>
      </c>
      <c r="N6" s="49">
        <f>SUM(B6:M6)</f>
        <v/>
      </c>
    </row>
    <row r="7">
      <c r="A7" s="14" t="inlineStr">
        <is>
          <t>Recruitment (OMR)</t>
        </is>
      </c>
      <c r="B7" s="49">
        <f>SUMPRODUCT((Plan!$A$5:$A$304="Hire")*(Plan!$L$5:$L$304=B$3)*Plan!$R$5:$R$304)</f>
        <v/>
      </c>
      <c r="C7" s="49">
        <f>SUMPRODUCT((Plan!$A$5:$A$304="Hire")*(Plan!$L$5:$L$304=C$3)*Plan!$R$5:$R$304)</f>
        <v/>
      </c>
      <c r="D7" s="49">
        <f>SUMPRODUCT((Plan!$A$5:$A$304="Hire")*(Plan!$L$5:$L$304=D$3)*Plan!$R$5:$R$304)</f>
        <v/>
      </c>
      <c r="E7" s="49">
        <f>SUMPRODUCT((Plan!$A$5:$A$304="Hire")*(Plan!$L$5:$L$304=E$3)*Plan!$R$5:$R$304)</f>
        <v/>
      </c>
      <c r="F7" s="49">
        <f>SUMPRODUCT((Plan!$A$5:$A$304="Hire")*(Plan!$L$5:$L$304=F$3)*Plan!$R$5:$R$304)</f>
        <v/>
      </c>
      <c r="G7" s="49">
        <f>SUMPRODUCT((Plan!$A$5:$A$304="Hire")*(Plan!$L$5:$L$304=G$3)*Plan!$R$5:$R$304)</f>
        <v/>
      </c>
      <c r="H7" s="49">
        <f>SUMPRODUCT((Plan!$A$5:$A$304="Hire")*(Plan!$L$5:$L$304=H$3)*Plan!$R$5:$R$304)</f>
        <v/>
      </c>
      <c r="I7" s="49">
        <f>SUMPRODUCT((Plan!$A$5:$A$304="Hire")*(Plan!$L$5:$L$304=I$3)*Plan!$R$5:$R$304)</f>
        <v/>
      </c>
      <c r="J7" s="49">
        <f>SUMPRODUCT((Plan!$A$5:$A$304="Hire")*(Plan!$L$5:$L$304=J$3)*Plan!$R$5:$R$304)</f>
        <v/>
      </c>
      <c r="K7" s="49">
        <f>SUMPRODUCT((Plan!$A$5:$A$304="Hire")*(Plan!$L$5:$L$304=K$3)*Plan!$R$5:$R$304)</f>
        <v/>
      </c>
      <c r="L7" s="49">
        <f>SUMPRODUCT((Plan!$A$5:$A$304="Hire")*(Plan!$L$5:$L$304=L$3)*Plan!$R$5:$R$304)</f>
        <v/>
      </c>
      <c r="M7" s="49">
        <f>SUMPRODUCT((Plan!$A$5:$A$304="Hire")*(Plan!$L$5:$L$304=M$3)*Plan!$R$5:$R$304)</f>
        <v/>
      </c>
      <c r="N7" s="49">
        <f>SUM(B7:M7)</f>
        <v/>
      </c>
    </row>
    <row r="8">
      <c r="A8" s="14" t="inlineStr">
        <is>
          <t>Contingency (OMR)</t>
        </is>
      </c>
      <c r="B8" s="49">
        <f>SUM(B5:B7)*Contingency</f>
        <v/>
      </c>
      <c r="C8" s="49">
        <f>SUM(C5:C7)*Contingency</f>
        <v/>
      </c>
      <c r="D8" s="49">
        <f>SUM(D5:D7)*Contingency</f>
        <v/>
      </c>
      <c r="E8" s="49">
        <f>SUM(E5:E7)*Contingency</f>
        <v/>
      </c>
      <c r="F8" s="49">
        <f>SUM(F5:F7)*Contingency</f>
        <v/>
      </c>
      <c r="G8" s="49">
        <f>SUM(G5:G7)*Contingency</f>
        <v/>
      </c>
      <c r="H8" s="49">
        <f>SUM(H5:H7)*Contingency</f>
        <v/>
      </c>
      <c r="I8" s="49">
        <f>SUM(I5:I7)*Contingency</f>
        <v/>
      </c>
      <c r="J8" s="49">
        <f>SUM(J5:J7)*Contingency</f>
        <v/>
      </c>
      <c r="K8" s="49">
        <f>SUM(K5:K7)*Contingency</f>
        <v/>
      </c>
      <c r="L8" s="49">
        <f>SUM(L5:L7)*Contingency</f>
        <v/>
      </c>
      <c r="M8" s="49">
        <f>SUM(M5:M7)*Contingency</f>
        <v/>
      </c>
      <c r="N8" s="49">
        <f>SUM(B8:M8)</f>
        <v/>
      </c>
    </row>
    <row r="9">
      <c r="A9" s="5" t="inlineStr">
        <is>
          <t>Total cost (OMR)</t>
        </is>
      </c>
      <c r="B9" s="50">
        <f>SUM(B5:B8)</f>
        <v/>
      </c>
      <c r="C9" s="50">
        <f>SUM(C5:C8)</f>
        <v/>
      </c>
      <c r="D9" s="50">
        <f>SUM(D5:D8)</f>
        <v/>
      </c>
      <c r="E9" s="50">
        <f>SUM(E5:E8)</f>
        <v/>
      </c>
      <c r="F9" s="50">
        <f>SUM(F5:F8)</f>
        <v/>
      </c>
      <c r="G9" s="50">
        <f>SUM(G5:G8)</f>
        <v/>
      </c>
      <c r="H9" s="50">
        <f>SUM(H5:H8)</f>
        <v/>
      </c>
      <c r="I9" s="50">
        <f>SUM(I5:I8)</f>
        <v/>
      </c>
      <c r="J9" s="50">
        <f>SUM(J5:J8)</f>
        <v/>
      </c>
      <c r="K9" s="50">
        <f>SUM(K5:K8)</f>
        <v/>
      </c>
      <c r="L9" s="50">
        <f>SUM(L5:L8)</f>
        <v/>
      </c>
      <c r="M9" s="50">
        <f>SUM(M5:M8)</f>
        <v/>
      </c>
      <c r="N9" s="50">
        <f>SUM(B9:M9)</f>
        <v/>
      </c>
    </row>
    <row r="10">
      <c r="A10" s="14" t="inlineStr">
        <is>
          <t>Headcount (staff)</t>
        </is>
      </c>
      <c r="B10" s="49">
        <f>SUMPRODUCT((Data!$W$2:$W$5001&gt;=B$3)*Data!$R$2:$R$5001)</f>
        <v/>
      </c>
      <c r="C10" s="49">
        <f>SUMPRODUCT((Data!$W$2:$W$5001&gt;=C$3)*Data!$R$2:$R$5001)</f>
        <v/>
      </c>
      <c r="D10" s="49">
        <f>SUMPRODUCT((Data!$W$2:$W$5001&gt;=D$3)*Data!$R$2:$R$5001)</f>
        <v/>
      </c>
      <c r="E10" s="49">
        <f>SUMPRODUCT((Data!$W$2:$W$5001&gt;=E$3)*Data!$R$2:$R$5001)</f>
        <v/>
      </c>
      <c r="F10" s="49">
        <f>SUMPRODUCT((Data!$W$2:$W$5001&gt;=F$3)*Data!$R$2:$R$5001)</f>
        <v/>
      </c>
      <c r="G10" s="49">
        <f>SUMPRODUCT((Data!$W$2:$W$5001&gt;=G$3)*Data!$R$2:$R$5001)</f>
        <v/>
      </c>
      <c r="H10" s="49">
        <f>SUMPRODUCT((Data!$W$2:$W$5001&gt;=H$3)*Data!$R$2:$R$5001)</f>
        <v/>
      </c>
      <c r="I10" s="49">
        <f>SUMPRODUCT((Data!$W$2:$W$5001&gt;=I$3)*Data!$R$2:$R$5001)</f>
        <v/>
      </c>
      <c r="J10" s="49">
        <f>SUMPRODUCT((Data!$W$2:$W$5001&gt;=J$3)*Data!$R$2:$R$5001)</f>
        <v/>
      </c>
      <c r="K10" s="49">
        <f>SUMPRODUCT((Data!$W$2:$W$5001&gt;=K$3)*Data!$R$2:$R$5001)</f>
        <v/>
      </c>
      <c r="L10" s="49">
        <f>SUMPRODUCT((Data!$W$2:$W$5001&gt;=L$3)*Data!$R$2:$R$5001)</f>
        <v/>
      </c>
      <c r="M10" s="49">
        <f>SUMPRODUCT((Data!$W$2:$W$5001&gt;=M$3)*Data!$R$2:$R$5001)</f>
        <v/>
      </c>
    </row>
    <row r="11">
      <c r="A11" s="14" t="inlineStr">
        <is>
          <t>Headcount change from plan</t>
        </is>
      </c>
      <c r="B11" s="49">
        <f>SUMPRODUCT(Plan!$T$5:$T$304*(B$3&gt;=Plan!$L$5:$L$304)*(B$3&lt;=Plan!$M$5:$M$304))</f>
        <v/>
      </c>
      <c r="C11" s="49">
        <f>SUMPRODUCT(Plan!$T$5:$T$304*(C$3&gt;=Plan!$L$5:$L$304)*(C$3&lt;=Plan!$M$5:$M$304))</f>
        <v/>
      </c>
      <c r="D11" s="49">
        <f>SUMPRODUCT(Plan!$T$5:$T$304*(D$3&gt;=Plan!$L$5:$L$304)*(D$3&lt;=Plan!$M$5:$M$304))</f>
        <v/>
      </c>
      <c r="E11" s="49">
        <f>SUMPRODUCT(Plan!$T$5:$T$304*(E$3&gt;=Plan!$L$5:$L$304)*(E$3&lt;=Plan!$M$5:$M$304))</f>
        <v/>
      </c>
      <c r="F11" s="49">
        <f>SUMPRODUCT(Plan!$T$5:$T$304*(F$3&gt;=Plan!$L$5:$L$304)*(F$3&lt;=Plan!$M$5:$M$304))</f>
        <v/>
      </c>
      <c r="G11" s="49">
        <f>SUMPRODUCT(Plan!$T$5:$T$304*(G$3&gt;=Plan!$L$5:$L$304)*(G$3&lt;=Plan!$M$5:$M$304))</f>
        <v/>
      </c>
      <c r="H11" s="49">
        <f>SUMPRODUCT(Plan!$T$5:$T$304*(H$3&gt;=Plan!$L$5:$L$304)*(H$3&lt;=Plan!$M$5:$M$304))</f>
        <v/>
      </c>
      <c r="I11" s="49">
        <f>SUMPRODUCT(Plan!$T$5:$T$304*(I$3&gt;=Plan!$L$5:$L$304)*(I$3&lt;=Plan!$M$5:$M$304))</f>
        <v/>
      </c>
      <c r="J11" s="49">
        <f>SUMPRODUCT(Plan!$T$5:$T$304*(J$3&gt;=Plan!$L$5:$L$304)*(J$3&lt;=Plan!$M$5:$M$304))</f>
        <v/>
      </c>
      <c r="K11" s="49">
        <f>SUMPRODUCT(Plan!$T$5:$T$304*(K$3&gt;=Plan!$L$5:$L$304)*(K$3&lt;=Plan!$M$5:$M$304))</f>
        <v/>
      </c>
      <c r="L11" s="49">
        <f>SUMPRODUCT(Plan!$T$5:$T$304*(L$3&gt;=Plan!$L$5:$L$304)*(L$3&lt;=Plan!$M$5:$M$304))</f>
        <v/>
      </c>
      <c r="M11" s="49">
        <f>SUMPRODUCT(Plan!$T$5:$T$304*(M$3&gt;=Plan!$L$5:$L$304)*(M$3&lt;=Plan!$M$5:$M$304))</f>
        <v/>
      </c>
    </row>
    <row r="12">
      <c r="A12" s="5" t="inlineStr">
        <is>
          <t>Headcount (total)</t>
        </is>
      </c>
      <c r="B12" s="50">
        <f>B10+B11</f>
        <v/>
      </c>
      <c r="C12" s="50">
        <f>C10+C11</f>
        <v/>
      </c>
      <c r="D12" s="50">
        <f>D10+D11</f>
        <v/>
      </c>
      <c r="E12" s="50">
        <f>E10+E11</f>
        <v/>
      </c>
      <c r="F12" s="50">
        <f>F10+F11</f>
        <v/>
      </c>
      <c r="G12" s="50">
        <f>G10+G11</f>
        <v/>
      </c>
      <c r="H12" s="50">
        <f>H10+H11</f>
        <v/>
      </c>
      <c r="I12" s="50">
        <f>I10+I11</f>
        <v/>
      </c>
      <c r="J12" s="50">
        <f>J10+J11</f>
        <v/>
      </c>
      <c r="K12" s="50">
        <f>K10+K11</f>
        <v/>
      </c>
      <c r="L12" s="50">
        <f>L10+L11</f>
        <v/>
      </c>
      <c r="M12" s="50">
        <f>M10+M11</f>
        <v/>
      </c>
    </row>
    <row r="14">
      <c r="A14" s="24" t="inlineStr">
        <is>
          <t>Check: monthly total equals FY budget</t>
        </is>
      </c>
      <c r="N14">
        <f>IF(ROUND(N9-Departments!S55,0)=0,"OK","Differs by "&amp;TEXT(N9-Departments!S55,"#,##0"))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2026-10-05T00:19:10Z</dcterms:created>
  <dcterms:modified xsi:type="dcterms:W3CDTF">2026-10-05T00:19:12Z</dcterms:modified>
</cp:coreProperties>
</file>